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filterPrivacy="1" codeName="ThisWorkbook" defaultThemeVersion="124226"/>
  <xr:revisionPtr revIDLastSave="0" documentId="13_ncr:1_{D68F3DF5-0598-AD4E-B380-F0D5E6439678}" xr6:coauthVersionLast="47" xr6:coauthVersionMax="47" xr10:uidLastSave="{00000000-0000-0000-0000-000000000000}"/>
  <bookViews>
    <workbookView xWindow="0" yWindow="500" windowWidth="38400" windowHeight="23500" tabRatio="919" firstSheet="13" activeTab="14" xr2:uid="{00000000-000D-0000-FFFF-FFFF00000000}"/>
  </bookViews>
  <sheets>
    <sheet name="version_notes" sheetId="69" r:id="rId1"/>
    <sheet name="instructions_1_general" sheetId="21" r:id="rId2"/>
    <sheet name="instructions_2_tab_overview" sheetId="46" r:id="rId3"/>
    <sheet name="instructions_3_high_level_steps" sheetId="61" r:id="rId4"/>
    <sheet name="instructions_4_cell_color_codes" sheetId="53" r:id="rId5"/>
    <sheet name="instructions_5_notes_explained" sheetId="57" r:id="rId6"/>
    <sheet name="instructions_6_types_of_notes" sheetId="63" r:id="rId7"/>
    <sheet name="instructions_7_data_dict" sheetId="34" r:id="rId8"/>
    <sheet name="instructions_8_supertypes" sheetId="62" r:id="rId9"/>
    <sheet name="instructions_9_special_notes" sheetId="64" r:id="rId10"/>
    <sheet name="instructions_10_incrementality" sheetId="70" r:id="rId11"/>
    <sheet name="instructions_11_q_and_a" sheetId="75" r:id="rId12"/>
    <sheet name="instructions_12_cam_pcia_optout" sheetId="76" r:id="rId13"/>
    <sheet name="portfolio_toggle" sheetId="73" r:id="rId14"/>
    <sheet name="estimate_system_ra_requirement" sheetId="74" r:id="rId15"/>
    <sheet name="unique_contracts" sheetId="52" r:id="rId16"/>
    <sheet name="monthly_gwh_mw" sheetId="2" r:id="rId17"/>
    <sheet name="errors" sheetId="19" r:id="rId18"/>
    <sheet name="fillmes" sheetId="60" r:id="rId19"/>
    <sheet name="dashboard" sheetId="17" r:id="rId20"/>
    <sheet name="resources" sheetId="10" r:id="rId21"/>
    <sheet name="BadRows RECART" sheetId="77" r:id="rId22"/>
    <sheet name="lse_names" sheetId="14" r:id="rId23"/>
    <sheet name="elcc" sheetId="71" r:id="rId24"/>
    <sheet name="contract_status" sheetId="15" r:id="rId25"/>
    <sheet name="month_map" sheetId="66" r:id="rId26"/>
    <sheet name="caiso_interconnection_queue" sheetId="68" r:id="rId27"/>
    <sheet name="cns_mapping" sheetId="72" r:id="rId28"/>
  </sheets>
  <definedNames>
    <definedName name="_xlnm._FilterDatabase" localSheetId="21" hidden="1">'BadRows RECART'!$A$1:$AD$518</definedName>
    <definedName name="_xlnm._FilterDatabase" localSheetId="19" hidden="1">dashboard!$C$6:$O$71</definedName>
    <definedName name="_xlnm._FilterDatabase" localSheetId="23" hidden="1">elcc!$A$1:$G$1585</definedName>
    <definedName name="_xlnm._FilterDatabase" localSheetId="16" hidden="1">monthly_gwh_mw!$A$1:$AK$3907</definedName>
    <definedName name="_xlnm._FilterDatabase" localSheetId="20" hidden="1">resources!$A$1:$K$2026</definedName>
    <definedName name="_xlnm._FilterDatabase" localSheetId="0" hidden="1">version_notes!$A$1:$G$29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0" i="52" l="1"/>
  <c r="AQ10" i="52" s="1"/>
  <c r="AP10" i="52"/>
  <c r="AF10" i="52"/>
  <c r="AG10" i="52"/>
  <c r="AH10" i="52"/>
  <c r="AE10" i="52"/>
  <c r="AC10" i="52"/>
  <c r="AD10" i="52"/>
  <c r="AA10" i="52"/>
  <c r="AB10" i="52"/>
  <c r="Y10" i="52"/>
  <c r="Z10" i="52"/>
  <c r="A10" i="52" l="1"/>
  <c r="AK3561" i="2" l="1"/>
  <c r="AK3641" i="2"/>
  <c r="AK3729" i="2"/>
  <c r="AJ3811" i="2"/>
  <c r="AK3811" i="2" s="1"/>
  <c r="AJ3810" i="2"/>
  <c r="AK3810" i="2" s="1"/>
  <c r="AJ3809" i="2"/>
  <c r="AK3809" i="2" s="1"/>
  <c r="AJ3808" i="2"/>
  <c r="AK3808" i="2" s="1"/>
  <c r="AJ3807" i="2"/>
  <c r="AK3807" i="2" s="1"/>
  <c r="AJ3806" i="2"/>
  <c r="AK3806" i="2" s="1"/>
  <c r="AJ3805" i="2"/>
  <c r="AK3805" i="2" s="1"/>
  <c r="AJ3804" i="2"/>
  <c r="AK3804" i="2" s="1"/>
  <c r="AJ3803" i="2"/>
  <c r="AK3803" i="2" s="1"/>
  <c r="AJ3802" i="2"/>
  <c r="AK3802" i="2" s="1"/>
  <c r="AJ3801" i="2"/>
  <c r="AK3801" i="2" s="1"/>
  <c r="AJ3800" i="2"/>
  <c r="AK3800" i="2" s="1"/>
  <c r="AJ3799" i="2"/>
  <c r="AK3799" i="2" s="1"/>
  <c r="AJ3798" i="2"/>
  <c r="AK3798" i="2" s="1"/>
  <c r="AJ3797" i="2"/>
  <c r="AK3797" i="2" s="1"/>
  <c r="AJ3796" i="2"/>
  <c r="AK3796" i="2" s="1"/>
  <c r="AJ3795" i="2"/>
  <c r="AK3795" i="2" s="1"/>
  <c r="AJ3794" i="2"/>
  <c r="AK3794" i="2" s="1"/>
  <c r="AJ3793" i="2"/>
  <c r="AK3793" i="2" s="1"/>
  <c r="AJ3792" i="2"/>
  <c r="AK3792" i="2" s="1"/>
  <c r="AJ3791" i="2"/>
  <c r="AK3791" i="2" s="1"/>
  <c r="AJ3790" i="2"/>
  <c r="AK3790" i="2" s="1"/>
  <c r="AJ3789" i="2"/>
  <c r="AK3789" i="2" s="1"/>
  <c r="AJ3788" i="2"/>
  <c r="AK3788" i="2" s="1"/>
  <c r="AJ3787" i="2"/>
  <c r="AK3787" i="2" s="1"/>
  <c r="AJ3786" i="2"/>
  <c r="AK3786" i="2" s="1"/>
  <c r="AJ3785" i="2"/>
  <c r="AK3785" i="2" s="1"/>
  <c r="AJ3784" i="2"/>
  <c r="AK3784" i="2" s="1"/>
  <c r="AJ3783" i="2"/>
  <c r="AK3783" i="2" s="1"/>
  <c r="AJ3782" i="2"/>
  <c r="AK3782" i="2" s="1"/>
  <c r="AJ3781" i="2"/>
  <c r="AK3781" i="2" s="1"/>
  <c r="AJ3780" i="2"/>
  <c r="AK3780" i="2" s="1"/>
  <c r="AJ3779" i="2"/>
  <c r="AK3779" i="2" s="1"/>
  <c r="AJ3778" i="2"/>
  <c r="AK3778" i="2" s="1"/>
  <c r="AJ3777" i="2"/>
  <c r="AK3777" i="2" s="1"/>
  <c r="AJ3776" i="2"/>
  <c r="AK3776" i="2" s="1"/>
  <c r="AJ3775" i="2"/>
  <c r="AK3775" i="2" s="1"/>
  <c r="AJ3774" i="2"/>
  <c r="AK3774" i="2" s="1"/>
  <c r="AJ3773" i="2"/>
  <c r="AK3773" i="2" s="1"/>
  <c r="AJ3772" i="2"/>
  <c r="AK3772" i="2" s="1"/>
  <c r="AJ3771" i="2"/>
  <c r="AK3771" i="2" s="1"/>
  <c r="AJ3770" i="2"/>
  <c r="AK3770" i="2" s="1"/>
  <c r="AJ3769" i="2"/>
  <c r="AK3769" i="2" s="1"/>
  <c r="AJ3768" i="2"/>
  <c r="AK3768" i="2" s="1"/>
  <c r="AJ3767" i="2"/>
  <c r="AK3767" i="2" s="1"/>
  <c r="AJ3766" i="2"/>
  <c r="AK3766" i="2" s="1"/>
  <c r="AJ3765" i="2"/>
  <c r="AK3765" i="2" s="1"/>
  <c r="AJ3764" i="2"/>
  <c r="AK3764" i="2" s="1"/>
  <c r="AJ3763" i="2"/>
  <c r="AK3763" i="2" s="1"/>
  <c r="AJ3762" i="2"/>
  <c r="AK3762" i="2" s="1"/>
  <c r="AJ3761" i="2"/>
  <c r="AK3761" i="2" s="1"/>
  <c r="AJ3760" i="2"/>
  <c r="AK3760" i="2" s="1"/>
  <c r="AJ3759" i="2"/>
  <c r="AK3759" i="2" s="1"/>
  <c r="AJ3758" i="2"/>
  <c r="AK3758" i="2" s="1"/>
  <c r="AJ3757" i="2"/>
  <c r="AK3757" i="2" s="1"/>
  <c r="AJ3756" i="2"/>
  <c r="AK3756" i="2" s="1"/>
  <c r="AJ3755" i="2"/>
  <c r="AK3755" i="2" s="1"/>
  <c r="AJ3754" i="2"/>
  <c r="AK3754" i="2" s="1"/>
  <c r="AJ3753" i="2"/>
  <c r="AK3753" i="2" s="1"/>
  <c r="AJ3752" i="2"/>
  <c r="AK3752" i="2" s="1"/>
  <c r="AJ3751" i="2"/>
  <c r="AK3751" i="2" s="1"/>
  <c r="AJ3750" i="2"/>
  <c r="AK3750" i="2" s="1"/>
  <c r="AJ3749" i="2"/>
  <c r="AK3749" i="2" s="1"/>
  <c r="AJ3748" i="2"/>
  <c r="AK3748" i="2" s="1"/>
  <c r="AJ3747" i="2"/>
  <c r="AK3747" i="2" s="1"/>
  <c r="AJ3746" i="2"/>
  <c r="AK3746" i="2" s="1"/>
  <c r="AJ3745" i="2"/>
  <c r="AK3745" i="2" s="1"/>
  <c r="AJ3744" i="2"/>
  <c r="AK3744" i="2" s="1"/>
  <c r="AJ3743" i="2"/>
  <c r="AK3743" i="2" s="1"/>
  <c r="AJ3742" i="2"/>
  <c r="AK3742" i="2" s="1"/>
  <c r="AJ3741" i="2"/>
  <c r="AK3741" i="2" s="1"/>
  <c r="AJ3740" i="2"/>
  <c r="AK3740" i="2" s="1"/>
  <c r="AJ3739" i="2"/>
  <c r="AK3739" i="2" s="1"/>
  <c r="AJ3738" i="2"/>
  <c r="AK3738" i="2" s="1"/>
  <c r="AJ3737" i="2"/>
  <c r="AK3737" i="2" s="1"/>
  <c r="AJ3736" i="2"/>
  <c r="AK3736" i="2" s="1"/>
  <c r="AJ3735" i="2"/>
  <c r="AK3735" i="2" s="1"/>
  <c r="AJ3734" i="2"/>
  <c r="AK3734" i="2" s="1"/>
  <c r="AJ3733" i="2"/>
  <c r="AK3733" i="2" s="1"/>
  <c r="AJ3732" i="2"/>
  <c r="AK3732" i="2" s="1"/>
  <c r="AJ3731" i="2"/>
  <c r="AK3731" i="2" s="1"/>
  <c r="AJ3730" i="2"/>
  <c r="AK3730" i="2" s="1"/>
  <c r="AJ3729" i="2"/>
  <c r="AJ3728" i="2"/>
  <c r="AK3728" i="2" s="1"/>
  <c r="AJ3727" i="2"/>
  <c r="AK3727" i="2" s="1"/>
  <c r="AJ3726" i="2"/>
  <c r="AK3726" i="2" s="1"/>
  <c r="AJ3725" i="2"/>
  <c r="AK3725" i="2" s="1"/>
  <c r="AJ3724" i="2"/>
  <c r="AK3724" i="2" s="1"/>
  <c r="AJ3723" i="2"/>
  <c r="AK3723" i="2" s="1"/>
  <c r="AJ3722" i="2"/>
  <c r="AK3722" i="2" s="1"/>
  <c r="AJ3721" i="2"/>
  <c r="AK3721" i="2" s="1"/>
  <c r="AJ3720" i="2"/>
  <c r="AK3720" i="2" s="1"/>
  <c r="AJ3719" i="2"/>
  <c r="AK3719" i="2" s="1"/>
  <c r="AJ3718" i="2"/>
  <c r="AK3718" i="2" s="1"/>
  <c r="AJ3717" i="2"/>
  <c r="AK3717" i="2" s="1"/>
  <c r="AJ3716" i="2"/>
  <c r="AK3716" i="2" s="1"/>
  <c r="AJ3715" i="2"/>
  <c r="AK3715" i="2" s="1"/>
  <c r="AJ3714" i="2"/>
  <c r="AK3714" i="2" s="1"/>
  <c r="AJ3713" i="2"/>
  <c r="AK3713" i="2" s="1"/>
  <c r="AJ3712" i="2"/>
  <c r="AK3712" i="2" s="1"/>
  <c r="AJ3711" i="2"/>
  <c r="AK3711" i="2" s="1"/>
  <c r="AJ3710" i="2"/>
  <c r="AK3710" i="2" s="1"/>
  <c r="AJ3709" i="2"/>
  <c r="AK3709" i="2" s="1"/>
  <c r="AJ3708" i="2"/>
  <c r="AK3708" i="2" s="1"/>
  <c r="AJ3707" i="2"/>
  <c r="AK3707" i="2" s="1"/>
  <c r="AJ3706" i="2"/>
  <c r="AK3706" i="2" s="1"/>
  <c r="AJ3705" i="2"/>
  <c r="AK3705" i="2" s="1"/>
  <c r="AJ3704" i="2"/>
  <c r="AK3704" i="2" s="1"/>
  <c r="AJ3703" i="2"/>
  <c r="AK3703" i="2" s="1"/>
  <c r="AJ3702" i="2"/>
  <c r="AK3702" i="2" s="1"/>
  <c r="AJ3701" i="2"/>
  <c r="AK3701" i="2" s="1"/>
  <c r="AJ3700" i="2"/>
  <c r="AK3700" i="2" s="1"/>
  <c r="AJ3699" i="2"/>
  <c r="AK3699" i="2" s="1"/>
  <c r="AJ3698" i="2"/>
  <c r="AK3698" i="2" s="1"/>
  <c r="AJ3697" i="2"/>
  <c r="AK3697" i="2" s="1"/>
  <c r="AJ3696" i="2"/>
  <c r="AK3696" i="2" s="1"/>
  <c r="AJ3695" i="2"/>
  <c r="AK3695" i="2" s="1"/>
  <c r="AJ3694" i="2"/>
  <c r="AK3694" i="2" s="1"/>
  <c r="AJ3693" i="2"/>
  <c r="AK3693" i="2" s="1"/>
  <c r="AJ3692" i="2"/>
  <c r="AK3692" i="2" s="1"/>
  <c r="AJ3691" i="2"/>
  <c r="AK3691" i="2" s="1"/>
  <c r="AJ3690" i="2"/>
  <c r="AK3690" i="2" s="1"/>
  <c r="AJ3689" i="2"/>
  <c r="AK3689" i="2" s="1"/>
  <c r="AJ3688" i="2"/>
  <c r="AK3688" i="2" s="1"/>
  <c r="AJ3687" i="2"/>
  <c r="AK3687" i="2" s="1"/>
  <c r="AJ3686" i="2"/>
  <c r="AK3686" i="2" s="1"/>
  <c r="AJ3685" i="2"/>
  <c r="AK3685" i="2" s="1"/>
  <c r="AJ3684" i="2"/>
  <c r="AK3684" i="2" s="1"/>
  <c r="AJ3683" i="2"/>
  <c r="AK3683" i="2" s="1"/>
  <c r="AJ3682" i="2"/>
  <c r="AK3682" i="2" s="1"/>
  <c r="AJ3681" i="2"/>
  <c r="AK3681" i="2" s="1"/>
  <c r="AJ3680" i="2"/>
  <c r="AK3680" i="2" s="1"/>
  <c r="AJ3679" i="2"/>
  <c r="AK3679" i="2" s="1"/>
  <c r="AJ3678" i="2"/>
  <c r="AK3678" i="2" s="1"/>
  <c r="AJ3677" i="2"/>
  <c r="AK3677" i="2" s="1"/>
  <c r="AJ3676" i="2"/>
  <c r="AK3676" i="2" s="1"/>
  <c r="AJ3675" i="2"/>
  <c r="AK3675" i="2" s="1"/>
  <c r="AJ3674" i="2"/>
  <c r="AK3674" i="2" s="1"/>
  <c r="AJ3673" i="2"/>
  <c r="AK3673" i="2" s="1"/>
  <c r="AJ3672" i="2"/>
  <c r="AK3672" i="2" s="1"/>
  <c r="AJ3671" i="2"/>
  <c r="AK3671" i="2" s="1"/>
  <c r="AJ3670" i="2"/>
  <c r="AK3670" i="2" s="1"/>
  <c r="AJ3669" i="2"/>
  <c r="AK3669" i="2" s="1"/>
  <c r="AJ3668" i="2"/>
  <c r="AK3668" i="2" s="1"/>
  <c r="AJ3667" i="2"/>
  <c r="AK3667" i="2" s="1"/>
  <c r="AJ3666" i="2"/>
  <c r="AK3666" i="2" s="1"/>
  <c r="AJ3665" i="2"/>
  <c r="AK3665" i="2" s="1"/>
  <c r="AJ3664" i="2"/>
  <c r="AK3664" i="2" s="1"/>
  <c r="AJ3663" i="2"/>
  <c r="AK3663" i="2" s="1"/>
  <c r="AJ3662" i="2"/>
  <c r="AK3662" i="2" s="1"/>
  <c r="AJ3661" i="2"/>
  <c r="AK3661" i="2" s="1"/>
  <c r="AJ3660" i="2"/>
  <c r="AK3660" i="2" s="1"/>
  <c r="AJ3659" i="2"/>
  <c r="AK3659" i="2" s="1"/>
  <c r="AJ3658" i="2"/>
  <c r="AK3658" i="2" s="1"/>
  <c r="AJ3657" i="2"/>
  <c r="AK3657" i="2" s="1"/>
  <c r="AJ3656" i="2"/>
  <c r="AK3656" i="2" s="1"/>
  <c r="AJ3655" i="2"/>
  <c r="AK3655" i="2" s="1"/>
  <c r="AJ3654" i="2"/>
  <c r="AK3654" i="2" s="1"/>
  <c r="AJ3653" i="2"/>
  <c r="AK3653" i="2" s="1"/>
  <c r="AJ3652" i="2"/>
  <c r="AK3652" i="2" s="1"/>
  <c r="AJ3651" i="2"/>
  <c r="AK3651" i="2" s="1"/>
  <c r="AJ3650" i="2"/>
  <c r="AK3650" i="2" s="1"/>
  <c r="AJ3649" i="2"/>
  <c r="AK3649" i="2" s="1"/>
  <c r="AJ3648" i="2"/>
  <c r="AK3648" i="2" s="1"/>
  <c r="AJ3647" i="2"/>
  <c r="AK3647" i="2" s="1"/>
  <c r="AJ3646" i="2"/>
  <c r="AK3646" i="2" s="1"/>
  <c r="AJ3645" i="2"/>
  <c r="AK3645" i="2" s="1"/>
  <c r="AJ3644" i="2"/>
  <c r="AK3644" i="2" s="1"/>
  <c r="AJ3643" i="2"/>
  <c r="AK3643" i="2" s="1"/>
  <c r="AJ3642" i="2"/>
  <c r="AK3642" i="2" s="1"/>
  <c r="AJ3641" i="2"/>
  <c r="AJ3640" i="2"/>
  <c r="AK3640" i="2" s="1"/>
  <c r="AJ3639" i="2"/>
  <c r="AK3639" i="2" s="1"/>
  <c r="AJ3638" i="2"/>
  <c r="AK3638" i="2" s="1"/>
  <c r="AJ3637" i="2"/>
  <c r="AK3637" i="2" s="1"/>
  <c r="AJ3636" i="2"/>
  <c r="AK3636" i="2" s="1"/>
  <c r="AJ3635" i="2"/>
  <c r="AK3635" i="2" s="1"/>
  <c r="AJ3634" i="2"/>
  <c r="AK3634" i="2" s="1"/>
  <c r="AJ3633" i="2"/>
  <c r="AK3633" i="2" s="1"/>
  <c r="AJ3632" i="2"/>
  <c r="AK3632" i="2" s="1"/>
  <c r="AJ3631" i="2"/>
  <c r="AK3631" i="2" s="1"/>
  <c r="AJ3630" i="2"/>
  <c r="AK3630" i="2" s="1"/>
  <c r="AJ3629" i="2"/>
  <c r="AK3629" i="2" s="1"/>
  <c r="AJ3628" i="2"/>
  <c r="AK3628" i="2" s="1"/>
  <c r="AJ3627" i="2"/>
  <c r="AK3627" i="2" s="1"/>
  <c r="AJ3626" i="2"/>
  <c r="AK3626" i="2" s="1"/>
  <c r="AJ3625" i="2"/>
  <c r="AK3625" i="2" s="1"/>
  <c r="AJ3624" i="2"/>
  <c r="AK3624" i="2" s="1"/>
  <c r="AJ3623" i="2"/>
  <c r="AK3623" i="2" s="1"/>
  <c r="AJ3622" i="2"/>
  <c r="AK3622" i="2" s="1"/>
  <c r="AJ3621" i="2"/>
  <c r="AK3621" i="2" s="1"/>
  <c r="AJ3620" i="2"/>
  <c r="AK3620" i="2" s="1"/>
  <c r="AJ3619" i="2"/>
  <c r="AK3619" i="2" s="1"/>
  <c r="AJ3618" i="2"/>
  <c r="AK3618" i="2" s="1"/>
  <c r="AJ3617" i="2"/>
  <c r="AK3617" i="2" s="1"/>
  <c r="AJ3616" i="2"/>
  <c r="AK3616" i="2" s="1"/>
  <c r="AJ3615" i="2"/>
  <c r="AK3615" i="2" s="1"/>
  <c r="AJ3614" i="2"/>
  <c r="AK3614" i="2" s="1"/>
  <c r="AJ3613" i="2"/>
  <c r="AK3613" i="2" s="1"/>
  <c r="AJ3612" i="2"/>
  <c r="AK3612" i="2" s="1"/>
  <c r="AJ3611" i="2"/>
  <c r="AK3611" i="2" s="1"/>
  <c r="AJ3610" i="2"/>
  <c r="AK3610" i="2" s="1"/>
  <c r="AJ3609" i="2"/>
  <c r="AK3609" i="2" s="1"/>
  <c r="AJ3608" i="2"/>
  <c r="AK3608" i="2" s="1"/>
  <c r="AJ3607" i="2"/>
  <c r="AK3607" i="2" s="1"/>
  <c r="AJ3606" i="2"/>
  <c r="AK3606" i="2" s="1"/>
  <c r="AJ3605" i="2"/>
  <c r="AK3605" i="2" s="1"/>
  <c r="AJ3604" i="2"/>
  <c r="AK3604" i="2" s="1"/>
  <c r="AJ3603" i="2"/>
  <c r="AK3603" i="2" s="1"/>
  <c r="AJ3602" i="2"/>
  <c r="AK3602" i="2" s="1"/>
  <c r="AJ3601" i="2"/>
  <c r="AK3601" i="2" s="1"/>
  <c r="AJ3600" i="2"/>
  <c r="AK3600" i="2" s="1"/>
  <c r="AJ3599" i="2"/>
  <c r="AK3599" i="2" s="1"/>
  <c r="AJ3598" i="2"/>
  <c r="AK3598" i="2" s="1"/>
  <c r="AJ3597" i="2"/>
  <c r="AK3597" i="2" s="1"/>
  <c r="AJ3596" i="2"/>
  <c r="AK3596" i="2" s="1"/>
  <c r="AJ3595" i="2"/>
  <c r="AK3595" i="2" s="1"/>
  <c r="AJ3594" i="2"/>
  <c r="AK3594" i="2" s="1"/>
  <c r="AJ3593" i="2"/>
  <c r="AK3593" i="2" s="1"/>
  <c r="AJ3592" i="2"/>
  <c r="AK3592" i="2" s="1"/>
  <c r="AJ3591" i="2"/>
  <c r="AK3591" i="2" s="1"/>
  <c r="AJ3590" i="2"/>
  <c r="AK3590" i="2" s="1"/>
  <c r="AJ3589" i="2"/>
  <c r="AK3589" i="2" s="1"/>
  <c r="AJ3588" i="2"/>
  <c r="AK3588" i="2" s="1"/>
  <c r="AJ3587" i="2"/>
  <c r="AK3587" i="2" s="1"/>
  <c r="AJ3586" i="2"/>
  <c r="AK3586" i="2" s="1"/>
  <c r="AJ3585" i="2"/>
  <c r="AK3585" i="2" s="1"/>
  <c r="AJ3584" i="2"/>
  <c r="AK3584" i="2" s="1"/>
  <c r="AJ3583" i="2"/>
  <c r="AK3583" i="2" s="1"/>
  <c r="AJ3582" i="2"/>
  <c r="AK3582" i="2" s="1"/>
  <c r="AJ3581" i="2"/>
  <c r="AK3581" i="2" s="1"/>
  <c r="AJ3580" i="2"/>
  <c r="AK3580" i="2" s="1"/>
  <c r="AJ3579" i="2"/>
  <c r="AK3579" i="2" s="1"/>
  <c r="AJ3578" i="2"/>
  <c r="AK3578" i="2" s="1"/>
  <c r="AJ3577" i="2"/>
  <c r="AK3577" i="2" s="1"/>
  <c r="AJ3576" i="2"/>
  <c r="AK3576" i="2" s="1"/>
  <c r="AJ3575" i="2"/>
  <c r="AK3575" i="2" s="1"/>
  <c r="AJ3574" i="2"/>
  <c r="AK3574" i="2" s="1"/>
  <c r="AJ3573" i="2"/>
  <c r="AK3573" i="2" s="1"/>
  <c r="AJ3572" i="2"/>
  <c r="AK3572" i="2" s="1"/>
  <c r="AJ3571" i="2"/>
  <c r="AK3571" i="2" s="1"/>
  <c r="AJ3570" i="2"/>
  <c r="AK3570" i="2" s="1"/>
  <c r="AJ3569" i="2"/>
  <c r="AK3569" i="2" s="1"/>
  <c r="AJ3568" i="2"/>
  <c r="AK3568" i="2" s="1"/>
  <c r="AJ3567" i="2"/>
  <c r="AK3567" i="2" s="1"/>
  <c r="AJ3566" i="2"/>
  <c r="AK3566" i="2" s="1"/>
  <c r="AJ3565" i="2"/>
  <c r="AK3565" i="2" s="1"/>
  <c r="AJ3564" i="2"/>
  <c r="AK3564" i="2" s="1"/>
  <c r="AJ3563" i="2"/>
  <c r="AK3563" i="2" s="1"/>
  <c r="AJ3562" i="2"/>
  <c r="AK3562" i="2" s="1"/>
  <c r="AJ3561" i="2"/>
  <c r="AJ3560" i="2"/>
  <c r="AK3560" i="2" s="1"/>
  <c r="AJ3559" i="2"/>
  <c r="AK3559" i="2" s="1"/>
  <c r="AJ3558" i="2"/>
  <c r="AK3558" i="2" s="1"/>
  <c r="AJ3557" i="2"/>
  <c r="AK3557" i="2" s="1"/>
  <c r="AJ3556" i="2"/>
  <c r="AK3556" i="2" s="1"/>
  <c r="AJ3555" i="2"/>
  <c r="AK3555" i="2" s="1"/>
  <c r="AJ3554" i="2"/>
  <c r="AK3554" i="2" s="1"/>
  <c r="AJ3553" i="2"/>
  <c r="AK3553" i="2" s="1"/>
  <c r="AJ3552" i="2"/>
  <c r="AK3552" i="2" s="1"/>
  <c r="AJ3551" i="2"/>
  <c r="AK3551" i="2" s="1"/>
  <c r="AJ3550" i="2"/>
  <c r="AK3550" i="2" s="1"/>
  <c r="AJ3549" i="2"/>
  <c r="AK3549" i="2" s="1"/>
  <c r="AJ3548" i="2"/>
  <c r="AK3548" i="2" s="1"/>
  <c r="AJ3547" i="2"/>
  <c r="AK3547" i="2" s="1"/>
  <c r="AJ3546" i="2"/>
  <c r="AK3546" i="2" s="1"/>
  <c r="AJ3545" i="2"/>
  <c r="AK3545" i="2" s="1"/>
  <c r="AJ3544" i="2"/>
  <c r="AK3544" i="2" s="1"/>
  <c r="AJ3543" i="2"/>
  <c r="AK3543" i="2" s="1"/>
  <c r="AJ3542" i="2"/>
  <c r="AK3542" i="2" s="1"/>
  <c r="AJ3541" i="2"/>
  <c r="AK3541" i="2" s="1"/>
  <c r="AJ3540" i="2"/>
  <c r="AK3540" i="2" s="1"/>
  <c r="AJ3539" i="2"/>
  <c r="AK3539" i="2" s="1"/>
  <c r="AJ3538" i="2"/>
  <c r="AK3538" i="2" s="1"/>
  <c r="AJ3537" i="2"/>
  <c r="AK3537" i="2" s="1"/>
  <c r="AJ3536" i="2"/>
  <c r="AK3536" i="2" s="1"/>
  <c r="AJ3535" i="2"/>
  <c r="AK3535" i="2" s="1"/>
  <c r="AJ3534" i="2"/>
  <c r="AK3534" i="2" s="1"/>
  <c r="AJ3533" i="2"/>
  <c r="AK3533" i="2" s="1"/>
  <c r="AJ3532" i="2"/>
  <c r="AK3532" i="2" s="1"/>
  <c r="AJ3531" i="2"/>
  <c r="AK3531" i="2" s="1"/>
  <c r="AJ3530" i="2"/>
  <c r="AK3530" i="2" s="1"/>
  <c r="AJ3529" i="2"/>
  <c r="AK3529" i="2" s="1"/>
  <c r="AJ3528" i="2"/>
  <c r="AK3528" i="2" s="1"/>
  <c r="AJ3527" i="2"/>
  <c r="AK3527" i="2" s="1"/>
  <c r="AJ3526" i="2"/>
  <c r="AK3526" i="2" s="1"/>
  <c r="AJ3525" i="2"/>
  <c r="AK3525" i="2" s="1"/>
  <c r="AJ3524" i="2"/>
  <c r="AK3524" i="2" s="1"/>
  <c r="AJ3523" i="2"/>
  <c r="AK3523" i="2" s="1"/>
  <c r="AJ3522" i="2"/>
  <c r="AK3522" i="2" s="1"/>
  <c r="AJ3521" i="2"/>
  <c r="AK3521" i="2" s="1"/>
  <c r="AJ3520" i="2"/>
  <c r="AK3520" i="2" s="1"/>
  <c r="AJ3519" i="2"/>
  <c r="AK3519" i="2" s="1"/>
  <c r="AJ3518" i="2"/>
  <c r="AK3518" i="2" s="1"/>
  <c r="AJ3517" i="2"/>
  <c r="AK3517" i="2" s="1"/>
  <c r="AJ3516" i="2"/>
  <c r="AK3516" i="2" s="1"/>
  <c r="AJ3515" i="2"/>
  <c r="AK3515" i="2" s="1"/>
  <c r="AJ3514" i="2"/>
  <c r="AK3514" i="2" s="1"/>
  <c r="AJ3513" i="2"/>
  <c r="AK3513" i="2" s="1"/>
  <c r="AJ3512" i="2"/>
  <c r="AK3512" i="2" s="1"/>
  <c r="AJ3511" i="2"/>
  <c r="AK3511" i="2" s="1"/>
  <c r="AJ3510" i="2"/>
  <c r="AK3510" i="2" s="1"/>
  <c r="AJ3509" i="2"/>
  <c r="AK3509" i="2" s="1"/>
  <c r="AJ3508" i="2"/>
  <c r="AK3508" i="2" s="1"/>
  <c r="AJ3507" i="2"/>
  <c r="AK3507" i="2" s="1"/>
  <c r="AJ3506" i="2"/>
  <c r="AK3506" i="2" s="1"/>
  <c r="AJ3505" i="2"/>
  <c r="AK3505" i="2" s="1"/>
  <c r="AJ3504" i="2"/>
  <c r="AK3504" i="2" s="1"/>
  <c r="AJ3503" i="2"/>
  <c r="AK3503" i="2" s="1"/>
  <c r="AJ3502" i="2"/>
  <c r="AK3502" i="2" s="1"/>
  <c r="AJ3501" i="2"/>
  <c r="AK3501" i="2" s="1"/>
  <c r="AJ3500" i="2"/>
  <c r="AK3500" i="2" s="1"/>
  <c r="AJ3499" i="2"/>
  <c r="AK3499" i="2" s="1"/>
  <c r="AJ3498" i="2"/>
  <c r="AK3498" i="2" s="1"/>
  <c r="AJ3497" i="2"/>
  <c r="AK3497" i="2" s="1"/>
  <c r="AJ3496" i="2"/>
  <c r="AK3496" i="2" s="1"/>
  <c r="AJ3495" i="2"/>
  <c r="AK3495" i="2" s="1"/>
  <c r="AJ3494" i="2"/>
  <c r="AK3494" i="2" s="1"/>
  <c r="AJ3493" i="2"/>
  <c r="AK3493" i="2" s="1"/>
  <c r="AJ3492" i="2"/>
  <c r="AK3492" i="2" s="1"/>
  <c r="AJ3491" i="2"/>
  <c r="AK3491" i="2" s="1"/>
  <c r="AJ3490" i="2"/>
  <c r="AK3490" i="2" s="1"/>
  <c r="AJ3489" i="2"/>
  <c r="AK3489" i="2" s="1"/>
  <c r="AJ3488" i="2"/>
  <c r="AK3488" i="2" s="1"/>
  <c r="AJ3487" i="2"/>
  <c r="AK3487" i="2" s="1"/>
  <c r="AJ3486" i="2"/>
  <c r="AK3486" i="2" s="1"/>
  <c r="AJ3485" i="2"/>
  <c r="AK3485" i="2" s="1"/>
  <c r="AJ3484" i="2"/>
  <c r="AK3484" i="2" s="1"/>
  <c r="AJ3483" i="2"/>
  <c r="AK3483" i="2" s="1"/>
  <c r="AJ3482" i="2"/>
  <c r="AK3482" i="2" s="1"/>
  <c r="AJ3481" i="2"/>
  <c r="AK3481" i="2" s="1"/>
  <c r="AJ3480" i="2"/>
  <c r="AK3480" i="2" s="1"/>
  <c r="AJ3479" i="2"/>
  <c r="AK3479" i="2" s="1"/>
  <c r="AJ3478" i="2"/>
  <c r="AK3478" i="2" s="1"/>
  <c r="AJ3477" i="2"/>
  <c r="AK3477" i="2" s="1"/>
  <c r="AJ3476" i="2"/>
  <c r="AK3476" i="2" s="1"/>
  <c r="AJ3475" i="2"/>
  <c r="AK3475" i="2" s="1"/>
  <c r="AJ3474" i="2"/>
  <c r="AK3474" i="2" s="1"/>
  <c r="AJ3473" i="2"/>
  <c r="AK3473" i="2" s="1"/>
  <c r="AJ3472" i="2"/>
  <c r="AK3472" i="2" s="1"/>
  <c r="AJ3471" i="2"/>
  <c r="AK3471" i="2" s="1"/>
  <c r="AJ3470" i="2"/>
  <c r="AK3470" i="2" s="1"/>
  <c r="AJ3469" i="2"/>
  <c r="AK3469" i="2" s="1"/>
  <c r="AJ3468" i="2"/>
  <c r="AK3468" i="2" s="1"/>
  <c r="AJ3467" i="2"/>
  <c r="AK3467" i="2" s="1"/>
  <c r="AJ3466" i="2"/>
  <c r="AK3466" i="2" s="1"/>
  <c r="AJ3465" i="2"/>
  <c r="AK3465" i="2" s="1"/>
  <c r="AJ3464" i="2"/>
  <c r="AK3464" i="2" s="1"/>
  <c r="AJ3463" i="2"/>
  <c r="AK3463" i="2" s="1"/>
  <c r="AJ3462" i="2"/>
  <c r="AK3462" i="2" s="1"/>
  <c r="AJ3461" i="2"/>
  <c r="AK3461" i="2" s="1"/>
  <c r="AJ3460" i="2"/>
  <c r="AK3460" i="2" s="1"/>
  <c r="AJ3459" i="2"/>
  <c r="AK3459" i="2" s="1"/>
  <c r="AJ3458" i="2"/>
  <c r="AK3458" i="2" s="1"/>
  <c r="AJ3457" i="2"/>
  <c r="AK3457" i="2" s="1"/>
  <c r="AJ3456" i="2"/>
  <c r="AK3456" i="2" s="1"/>
  <c r="AJ3455" i="2"/>
  <c r="AK3455" i="2" s="1"/>
  <c r="AJ3454" i="2"/>
  <c r="AK3454" i="2" s="1"/>
  <c r="AJ3453" i="2"/>
  <c r="AK3453" i="2" s="1"/>
  <c r="AJ3452" i="2"/>
  <c r="AK3452" i="2" s="1"/>
  <c r="AJ3451" i="2"/>
  <c r="AK3451" i="2" s="1"/>
  <c r="AJ3450" i="2"/>
  <c r="AK3450" i="2" s="1"/>
  <c r="AJ3449" i="2"/>
  <c r="AK3449" i="2" s="1"/>
  <c r="AJ3448" i="2"/>
  <c r="AK3448" i="2" s="1"/>
  <c r="AJ3447" i="2"/>
  <c r="AK3447" i="2" s="1"/>
  <c r="AJ3446" i="2"/>
  <c r="AK3446" i="2" s="1"/>
  <c r="AJ3445" i="2"/>
  <c r="AK3445" i="2" s="1"/>
  <c r="AJ3444" i="2"/>
  <c r="AK3444" i="2" s="1"/>
  <c r="AJ3443" i="2"/>
  <c r="AK3443" i="2" s="1"/>
  <c r="AJ3442" i="2"/>
  <c r="AK3442" i="2" s="1"/>
  <c r="AJ3441" i="2"/>
  <c r="AK3441" i="2" s="1"/>
  <c r="AJ3440" i="2"/>
  <c r="AK3440" i="2" s="1"/>
  <c r="AJ3439" i="2"/>
  <c r="AK3439" i="2" s="1"/>
  <c r="AJ3438" i="2"/>
  <c r="AK3438" i="2" s="1"/>
  <c r="AJ3437" i="2"/>
  <c r="AK3437" i="2" s="1"/>
  <c r="AJ3436" i="2"/>
  <c r="AK3436" i="2" s="1"/>
  <c r="AJ3435" i="2"/>
  <c r="AK3435" i="2" s="1"/>
  <c r="AJ3434" i="2"/>
  <c r="AK3434" i="2" s="1"/>
  <c r="AJ3433" i="2"/>
  <c r="AK3433" i="2" s="1"/>
  <c r="AJ3432" i="2"/>
  <c r="AK3432" i="2" s="1"/>
  <c r="AJ3431" i="2"/>
  <c r="AK3431" i="2" s="1"/>
  <c r="AJ3430" i="2"/>
  <c r="AK3430" i="2" s="1"/>
  <c r="AJ3429" i="2"/>
  <c r="AK3429" i="2" s="1"/>
  <c r="AJ3428" i="2"/>
  <c r="AK3428" i="2" s="1"/>
  <c r="AJ3427" i="2"/>
  <c r="AK3427" i="2" s="1"/>
  <c r="AJ3426" i="2"/>
  <c r="AK3426" i="2" s="1"/>
  <c r="AJ3425" i="2"/>
  <c r="AK3425" i="2" s="1"/>
  <c r="AJ3424" i="2"/>
  <c r="AK3424" i="2" s="1"/>
  <c r="AJ3423" i="2"/>
  <c r="AK3423" i="2" s="1"/>
  <c r="AJ3422" i="2"/>
  <c r="AK3422" i="2" s="1"/>
  <c r="AJ3421" i="2"/>
  <c r="AK3421" i="2" s="1"/>
  <c r="AJ3420" i="2"/>
  <c r="AK3420" i="2" s="1"/>
  <c r="AJ3419" i="2"/>
  <c r="AK3419" i="2" s="1"/>
  <c r="AJ3418" i="2"/>
  <c r="AK3418" i="2" s="1"/>
  <c r="AJ3417" i="2"/>
  <c r="AK3417" i="2" s="1"/>
  <c r="AJ3416" i="2"/>
  <c r="AK3416" i="2" s="1"/>
  <c r="AJ3415" i="2"/>
  <c r="AK3415" i="2" s="1"/>
  <c r="AJ3414" i="2"/>
  <c r="AK3414" i="2" s="1"/>
  <c r="AJ3413" i="2"/>
  <c r="AK3413" i="2" s="1"/>
  <c r="AJ3412" i="2"/>
  <c r="AK3412" i="2" s="1"/>
  <c r="AJ3411" i="2"/>
  <c r="AK3411" i="2" s="1"/>
  <c r="AJ3410" i="2"/>
  <c r="AK3410" i="2" s="1"/>
  <c r="AJ3409" i="2"/>
  <c r="AK3409" i="2" s="1"/>
  <c r="AJ3408" i="2"/>
  <c r="AK3408" i="2" s="1"/>
  <c r="AJ3407" i="2"/>
  <c r="AK3407" i="2" s="1"/>
  <c r="AJ3406" i="2"/>
  <c r="AK3406" i="2" s="1"/>
  <c r="AJ3405" i="2"/>
  <c r="AK3405" i="2" s="1"/>
  <c r="AJ3404" i="2"/>
  <c r="AK3404" i="2" s="1"/>
  <c r="AJ3403" i="2"/>
  <c r="AK3403" i="2" s="1"/>
  <c r="AJ3402" i="2"/>
  <c r="AK3402" i="2" s="1"/>
  <c r="AJ3401" i="2"/>
  <c r="AK3401" i="2" s="1"/>
  <c r="AJ3400" i="2"/>
  <c r="AK3400" i="2" s="1"/>
  <c r="AJ3399" i="2"/>
  <c r="AK3399" i="2" s="1"/>
  <c r="AJ3398" i="2"/>
  <c r="AK3398" i="2" s="1"/>
  <c r="AJ3397" i="2"/>
  <c r="AK3397" i="2" s="1"/>
  <c r="AJ3396" i="2"/>
  <c r="AK3396" i="2" s="1"/>
  <c r="AJ3395" i="2"/>
  <c r="AK3395" i="2" s="1"/>
  <c r="AJ3394" i="2"/>
  <c r="AK3394" i="2" s="1"/>
  <c r="AJ3393" i="2"/>
  <c r="AK3393" i="2" s="1"/>
  <c r="AJ3392" i="2"/>
  <c r="AK3392" i="2" s="1"/>
  <c r="AJ3391" i="2"/>
  <c r="AK3391" i="2" s="1"/>
  <c r="AJ3390" i="2"/>
  <c r="AK3390" i="2" s="1"/>
  <c r="AJ3389" i="2"/>
  <c r="AK3389" i="2" s="1"/>
  <c r="AJ3388" i="2"/>
  <c r="AK3388" i="2" s="1"/>
  <c r="AJ3387" i="2"/>
  <c r="AK3387" i="2" s="1"/>
  <c r="AJ3386" i="2"/>
  <c r="AK3386" i="2" s="1"/>
  <c r="AJ3385" i="2"/>
  <c r="AK3385" i="2" s="1"/>
  <c r="AJ3384" i="2"/>
  <c r="AK3384" i="2" s="1"/>
  <c r="AJ3383" i="2"/>
  <c r="AK3383" i="2" s="1"/>
  <c r="AJ3382" i="2"/>
  <c r="AK3382" i="2" s="1"/>
  <c r="AJ3381" i="2"/>
  <c r="AK3381" i="2" s="1"/>
  <c r="AJ3380" i="2"/>
  <c r="AK3380" i="2" s="1"/>
  <c r="AJ3379" i="2"/>
  <c r="AK3379" i="2" s="1"/>
  <c r="AJ3378" i="2"/>
  <c r="AK3378" i="2" s="1"/>
  <c r="AJ3377" i="2"/>
  <c r="AK3377" i="2" s="1"/>
  <c r="AJ3376" i="2"/>
  <c r="AK3376" i="2" s="1"/>
  <c r="AJ3375" i="2"/>
  <c r="AK3375" i="2" s="1"/>
  <c r="AJ3374" i="2"/>
  <c r="AK3374" i="2" s="1"/>
  <c r="AJ3373" i="2"/>
  <c r="AK3373" i="2" s="1"/>
  <c r="AJ3372" i="2"/>
  <c r="AK3372" i="2" s="1"/>
  <c r="AJ3371" i="2"/>
  <c r="AK3371" i="2" s="1"/>
  <c r="AJ3370" i="2"/>
  <c r="AK3370" i="2" s="1"/>
  <c r="AJ3369" i="2"/>
  <c r="AK3369" i="2" s="1"/>
  <c r="AJ3368" i="2"/>
  <c r="AK3368" i="2" s="1"/>
  <c r="AJ3367" i="2"/>
  <c r="AK3367" i="2" s="1"/>
  <c r="AJ3366" i="2"/>
  <c r="AK3366" i="2" s="1"/>
  <c r="AJ3365" i="2"/>
  <c r="AK3365" i="2" s="1"/>
  <c r="AJ3364" i="2"/>
  <c r="AK3364" i="2" s="1"/>
  <c r="AJ3363" i="2"/>
  <c r="AK3363" i="2" s="1"/>
  <c r="AJ3362" i="2"/>
  <c r="AK3362" i="2" s="1"/>
  <c r="AJ3361" i="2"/>
  <c r="AK3361" i="2" s="1"/>
  <c r="AJ3360" i="2"/>
  <c r="AK3360" i="2" s="1"/>
  <c r="AJ3359" i="2"/>
  <c r="AK3359" i="2" s="1"/>
  <c r="AJ3358" i="2"/>
  <c r="AK3358" i="2" s="1"/>
  <c r="AJ3357" i="2"/>
  <c r="AK3357" i="2" s="1"/>
  <c r="AJ3356" i="2"/>
  <c r="AK3356" i="2" s="1"/>
  <c r="AJ3355" i="2"/>
  <c r="AK3355" i="2" s="1"/>
  <c r="AJ3354" i="2"/>
  <c r="AK3354" i="2" s="1"/>
  <c r="AJ3353" i="2"/>
  <c r="AK3353" i="2" s="1"/>
  <c r="AJ3352" i="2"/>
  <c r="AK3352" i="2" s="1"/>
  <c r="AJ3351" i="2"/>
  <c r="AK3351" i="2" s="1"/>
  <c r="AJ3350" i="2"/>
  <c r="AK3350" i="2" s="1"/>
  <c r="AJ3349" i="2"/>
  <c r="AK3349" i="2" s="1"/>
  <c r="AJ3348" i="2"/>
  <c r="AK3348" i="2" s="1"/>
  <c r="AJ3347" i="2"/>
  <c r="AK3347" i="2" s="1"/>
  <c r="AJ3346" i="2"/>
  <c r="AK3346" i="2" s="1"/>
  <c r="AJ3345" i="2"/>
  <c r="AK3345" i="2" s="1"/>
  <c r="AJ3344" i="2"/>
  <c r="AK3344" i="2" s="1"/>
  <c r="AJ3343" i="2"/>
  <c r="AK3343" i="2" s="1"/>
  <c r="AJ3342" i="2"/>
  <c r="AK3342" i="2" s="1"/>
  <c r="AJ3341" i="2"/>
  <c r="AK3341" i="2" s="1"/>
  <c r="AJ3340" i="2"/>
  <c r="AK3340" i="2" s="1"/>
  <c r="AJ3339" i="2"/>
  <c r="AK3339" i="2" s="1"/>
  <c r="AJ3338" i="2"/>
  <c r="AK3338" i="2" s="1"/>
  <c r="AJ3337" i="2"/>
  <c r="AK3337" i="2" s="1"/>
  <c r="AJ3336" i="2"/>
  <c r="AK3336" i="2" s="1"/>
  <c r="AJ3335" i="2"/>
  <c r="AK3335" i="2" s="1"/>
  <c r="AJ3334" i="2"/>
  <c r="AK3334" i="2" s="1"/>
  <c r="AJ3333" i="2"/>
  <c r="AK3333" i="2" s="1"/>
  <c r="AJ3332" i="2"/>
  <c r="AK3332" i="2" s="1"/>
  <c r="AJ3331" i="2"/>
  <c r="AK3331" i="2" s="1"/>
  <c r="AJ3330" i="2"/>
  <c r="AK3330" i="2" s="1"/>
  <c r="AJ3329" i="2"/>
  <c r="AK3329" i="2" s="1"/>
  <c r="AJ3328" i="2"/>
  <c r="AK3328" i="2" s="1"/>
  <c r="AJ3327" i="2"/>
  <c r="AK3327" i="2" s="1"/>
  <c r="AJ3326" i="2"/>
  <c r="AK3326" i="2" s="1"/>
  <c r="AJ3325" i="2"/>
  <c r="AK3325" i="2" s="1"/>
  <c r="AJ3324" i="2"/>
  <c r="AK3324" i="2" s="1"/>
  <c r="AJ3323" i="2"/>
  <c r="AK3323" i="2" s="1"/>
  <c r="AJ3322" i="2"/>
  <c r="AK3322" i="2" s="1"/>
  <c r="AJ3321" i="2"/>
  <c r="AK3321" i="2" s="1"/>
  <c r="AJ3320" i="2"/>
  <c r="AK3320" i="2" s="1"/>
  <c r="AJ3319" i="2"/>
  <c r="AK3319" i="2" s="1"/>
  <c r="AJ3318" i="2"/>
  <c r="AK3318" i="2" s="1"/>
  <c r="AJ3317" i="2"/>
  <c r="AK3317" i="2" s="1"/>
  <c r="AJ3316" i="2"/>
  <c r="AK3316" i="2" s="1"/>
  <c r="AJ3315" i="2"/>
  <c r="AK3315" i="2" s="1"/>
  <c r="AJ3314" i="2"/>
  <c r="AK3314" i="2" s="1"/>
  <c r="AJ3313" i="2"/>
  <c r="AK3313" i="2" s="1"/>
  <c r="AJ3312" i="2"/>
  <c r="AK3312" i="2" s="1"/>
  <c r="AJ3311" i="2"/>
  <c r="AK3311" i="2" s="1"/>
  <c r="AJ3310" i="2"/>
  <c r="AK3310" i="2" s="1"/>
  <c r="AJ3309" i="2"/>
  <c r="AK3309" i="2" s="1"/>
  <c r="AJ3308" i="2"/>
  <c r="AK3308" i="2" s="1"/>
  <c r="AJ3307" i="2"/>
  <c r="AK3307" i="2" s="1"/>
  <c r="AJ3306" i="2"/>
  <c r="AK3306" i="2" s="1"/>
  <c r="AJ3305" i="2"/>
  <c r="AK3305" i="2" s="1"/>
  <c r="AJ3304" i="2"/>
  <c r="AK3304" i="2" s="1"/>
  <c r="AJ3303" i="2"/>
  <c r="AK3303" i="2" s="1"/>
  <c r="AJ3302" i="2"/>
  <c r="AK3302" i="2" s="1"/>
  <c r="AJ3301" i="2"/>
  <c r="AK3301" i="2" s="1"/>
  <c r="AJ3300" i="2"/>
  <c r="AK3300" i="2" s="1"/>
  <c r="AJ3299" i="2"/>
  <c r="AK3299" i="2" s="1"/>
  <c r="AJ3298" i="2"/>
  <c r="AK3298" i="2" s="1"/>
  <c r="AJ3297" i="2"/>
  <c r="AK3297" i="2" s="1"/>
  <c r="AJ3296" i="2"/>
  <c r="AK3296" i="2" s="1"/>
  <c r="AJ3295" i="2"/>
  <c r="AK3295" i="2" s="1"/>
  <c r="AJ3294" i="2"/>
  <c r="AK3294" i="2" s="1"/>
  <c r="AJ3293" i="2"/>
  <c r="AK3293" i="2" s="1"/>
  <c r="AJ3292" i="2"/>
  <c r="AK3292" i="2" s="1"/>
  <c r="AJ3291" i="2"/>
  <c r="AK3291" i="2" s="1"/>
  <c r="AJ3290" i="2"/>
  <c r="AK3290" i="2" s="1"/>
  <c r="AJ3289" i="2"/>
  <c r="AK3289" i="2" s="1"/>
  <c r="AJ3288" i="2"/>
  <c r="AK3288" i="2" s="1"/>
  <c r="AJ3287" i="2"/>
  <c r="AK3287" i="2" s="1"/>
  <c r="AJ3286" i="2"/>
  <c r="AK3286" i="2" s="1"/>
  <c r="AJ3285" i="2"/>
  <c r="AK3285" i="2" s="1"/>
  <c r="AJ3284" i="2"/>
  <c r="AK3284" i="2" s="1"/>
  <c r="AJ3283" i="2"/>
  <c r="AK3283" i="2" s="1"/>
  <c r="AJ3282" i="2"/>
  <c r="AK3282" i="2" s="1"/>
  <c r="AJ3281" i="2"/>
  <c r="AK3281" i="2" s="1"/>
  <c r="AJ3280" i="2"/>
  <c r="AK3280" i="2" s="1"/>
  <c r="AJ3279" i="2"/>
  <c r="AK3279" i="2" s="1"/>
  <c r="AJ3278" i="2"/>
  <c r="AK3278" i="2" s="1"/>
  <c r="AJ3277" i="2"/>
  <c r="AK3277" i="2" s="1"/>
  <c r="AJ3276" i="2"/>
  <c r="AK3276" i="2" s="1"/>
  <c r="AJ3275" i="2"/>
  <c r="AK3275" i="2" s="1"/>
  <c r="AJ3274" i="2"/>
  <c r="AK3274" i="2" s="1"/>
  <c r="AJ3273" i="2"/>
  <c r="AK3273" i="2" s="1"/>
  <c r="AJ3272" i="2"/>
  <c r="AK3272" i="2" s="1"/>
  <c r="AJ3271" i="2"/>
  <c r="AK3271" i="2" s="1"/>
  <c r="AJ3270" i="2"/>
  <c r="AK3270" i="2" s="1"/>
  <c r="AJ3269" i="2"/>
  <c r="AK3269" i="2" s="1"/>
  <c r="AJ3268" i="2"/>
  <c r="AK3268" i="2" s="1"/>
  <c r="AJ3267" i="2"/>
  <c r="AK3267" i="2" s="1"/>
  <c r="AJ3266" i="2"/>
  <c r="AK3266" i="2" s="1"/>
  <c r="AJ3265" i="2"/>
  <c r="AK3265" i="2" s="1"/>
  <c r="AJ3264" i="2"/>
  <c r="AK3264" i="2" s="1"/>
  <c r="AJ3263" i="2"/>
  <c r="AK3263" i="2" s="1"/>
  <c r="AJ3262" i="2"/>
  <c r="AK3262" i="2" s="1"/>
  <c r="AJ3261" i="2"/>
  <c r="AK3261" i="2" s="1"/>
  <c r="AJ3260" i="2"/>
  <c r="AK3260" i="2" s="1"/>
  <c r="AJ3259" i="2"/>
  <c r="AK3259" i="2" s="1"/>
  <c r="AJ3258" i="2"/>
  <c r="AK3258" i="2" s="1"/>
  <c r="AJ3257" i="2"/>
  <c r="AK3257" i="2" s="1"/>
  <c r="AJ3256" i="2"/>
  <c r="AK3256" i="2" s="1"/>
  <c r="AJ3255" i="2"/>
  <c r="AK3255" i="2" s="1"/>
  <c r="AJ3254" i="2"/>
  <c r="AK3254" i="2" s="1"/>
  <c r="AJ3253" i="2"/>
  <c r="AK3253" i="2" s="1"/>
  <c r="AJ3252" i="2"/>
  <c r="AK3252" i="2" s="1"/>
  <c r="AJ3251" i="2"/>
  <c r="AK3251" i="2" s="1"/>
  <c r="AJ3250" i="2"/>
  <c r="AK3250" i="2" s="1"/>
  <c r="AJ3249" i="2"/>
  <c r="AK3249" i="2" s="1"/>
  <c r="AJ3248" i="2"/>
  <c r="AK3248" i="2" s="1"/>
  <c r="AJ3247" i="2"/>
  <c r="AK3247" i="2" s="1"/>
  <c r="AJ3246" i="2"/>
  <c r="AK3246" i="2" s="1"/>
  <c r="AJ3245" i="2"/>
  <c r="AK3245" i="2" s="1"/>
  <c r="AJ3244" i="2"/>
  <c r="AK3244" i="2" s="1"/>
  <c r="AJ3243" i="2"/>
  <c r="AK3243" i="2" s="1"/>
  <c r="AJ3242" i="2"/>
  <c r="AK3242" i="2" s="1"/>
  <c r="AJ3241" i="2"/>
  <c r="AK3241" i="2" s="1"/>
  <c r="AJ3240" i="2"/>
  <c r="AK3240" i="2" s="1"/>
  <c r="AJ3239" i="2"/>
  <c r="AK3239" i="2" s="1"/>
  <c r="AJ3238" i="2"/>
  <c r="AK3238" i="2" s="1"/>
  <c r="AJ3237" i="2"/>
  <c r="AK3237" i="2" s="1"/>
  <c r="AJ3236" i="2"/>
  <c r="AK3236" i="2" s="1"/>
  <c r="AJ3235" i="2"/>
  <c r="AK3235" i="2" s="1"/>
  <c r="AJ3234" i="2"/>
  <c r="AK3234" i="2" s="1"/>
  <c r="AJ3233" i="2"/>
  <c r="AK3233" i="2" s="1"/>
  <c r="AJ3232" i="2"/>
  <c r="AK3232" i="2" s="1"/>
  <c r="AJ3231" i="2"/>
  <c r="AK3231" i="2" s="1"/>
  <c r="AJ3230" i="2"/>
  <c r="AK3230" i="2" s="1"/>
  <c r="AJ3229" i="2"/>
  <c r="AK3229" i="2" s="1"/>
  <c r="AJ3228" i="2"/>
  <c r="AK3228" i="2" s="1"/>
  <c r="AJ3227" i="2"/>
  <c r="AK3227" i="2" s="1"/>
  <c r="AJ3226" i="2"/>
  <c r="AK3226" i="2" s="1"/>
  <c r="AJ3225" i="2"/>
  <c r="AK3225" i="2" s="1"/>
  <c r="AJ3224" i="2"/>
  <c r="AK3224" i="2" s="1"/>
  <c r="AJ3223" i="2"/>
  <c r="AK3223" i="2" s="1"/>
  <c r="AJ3222" i="2"/>
  <c r="AK3222" i="2" s="1"/>
  <c r="AJ3221" i="2"/>
  <c r="AK3221" i="2" s="1"/>
  <c r="AJ3220" i="2"/>
  <c r="AK3220" i="2" s="1"/>
  <c r="AJ3219" i="2"/>
  <c r="AK3219" i="2" s="1"/>
  <c r="AJ3218" i="2"/>
  <c r="AK3218" i="2" s="1"/>
  <c r="AJ3217" i="2"/>
  <c r="AK3217" i="2" s="1"/>
  <c r="AJ3216" i="2"/>
  <c r="AK3216" i="2" s="1"/>
  <c r="AJ3215" i="2"/>
  <c r="AK3215" i="2" s="1"/>
  <c r="AJ3214" i="2"/>
  <c r="AK3214" i="2" s="1"/>
  <c r="AJ3213" i="2"/>
  <c r="AK3213" i="2" s="1"/>
  <c r="AJ3212" i="2"/>
  <c r="AK3212" i="2" s="1"/>
  <c r="AJ3211" i="2"/>
  <c r="AK3211" i="2" s="1"/>
  <c r="AJ3210" i="2"/>
  <c r="AK3210" i="2" s="1"/>
  <c r="AJ3209" i="2"/>
  <c r="AK3209" i="2" s="1"/>
  <c r="AJ3208" i="2"/>
  <c r="AK3208" i="2" s="1"/>
  <c r="AJ3207" i="2"/>
  <c r="AK3207" i="2" s="1"/>
  <c r="AJ3206" i="2"/>
  <c r="AK3206" i="2" s="1"/>
  <c r="AJ3205" i="2"/>
  <c r="AK3205" i="2" s="1"/>
  <c r="AJ3204" i="2"/>
  <c r="AK3204" i="2" s="1"/>
  <c r="AJ3203" i="2"/>
  <c r="AK3203" i="2" s="1"/>
  <c r="AJ3202" i="2"/>
  <c r="AK3202" i="2" s="1"/>
  <c r="AJ3201" i="2"/>
  <c r="AK3201" i="2" s="1"/>
  <c r="AJ3200" i="2"/>
  <c r="AK3200" i="2" s="1"/>
  <c r="AJ3199" i="2"/>
  <c r="AK3199" i="2" s="1"/>
  <c r="AJ3198" i="2"/>
  <c r="AK3198" i="2" s="1"/>
  <c r="AJ3197" i="2"/>
  <c r="AK3197" i="2" s="1"/>
  <c r="AJ3196" i="2"/>
  <c r="AK3196" i="2" s="1"/>
  <c r="AJ3195" i="2"/>
  <c r="AK3195" i="2" s="1"/>
  <c r="AJ3194" i="2"/>
  <c r="AK3194" i="2" s="1"/>
  <c r="AJ3193" i="2"/>
  <c r="AK3193" i="2" s="1"/>
  <c r="AJ3192" i="2"/>
  <c r="AK3192" i="2" s="1"/>
  <c r="AJ3191" i="2"/>
  <c r="AK3191" i="2" s="1"/>
  <c r="AJ3190" i="2"/>
  <c r="AK3190" i="2" s="1"/>
  <c r="AJ3189" i="2"/>
  <c r="AK3189" i="2" s="1"/>
  <c r="AJ3188" i="2"/>
  <c r="AK3188" i="2" s="1"/>
  <c r="AJ3187" i="2"/>
  <c r="AK3187" i="2" s="1"/>
  <c r="AJ3186" i="2"/>
  <c r="AK3186" i="2" s="1"/>
  <c r="AJ3185" i="2"/>
  <c r="AK3185" i="2" s="1"/>
  <c r="AJ3184" i="2"/>
  <c r="AK3184" i="2" s="1"/>
  <c r="AJ3183" i="2"/>
  <c r="AK3183" i="2" s="1"/>
  <c r="AJ3182" i="2"/>
  <c r="AK3182" i="2" s="1"/>
  <c r="AJ3181" i="2"/>
  <c r="AK3181" i="2" s="1"/>
  <c r="AJ3180" i="2"/>
  <c r="AK3180" i="2" s="1"/>
  <c r="AJ3179" i="2"/>
  <c r="AK3179" i="2" s="1"/>
  <c r="AJ3178" i="2"/>
  <c r="AK3178" i="2" s="1"/>
  <c r="AJ3177" i="2"/>
  <c r="AK3177" i="2" s="1"/>
  <c r="AJ3176" i="2"/>
  <c r="AK3176" i="2" s="1"/>
  <c r="AJ3175" i="2"/>
  <c r="AK3175" i="2" s="1"/>
  <c r="AJ3174" i="2"/>
  <c r="AK3174" i="2" s="1"/>
  <c r="AJ3173" i="2"/>
  <c r="AK3173" i="2" s="1"/>
  <c r="AJ3172" i="2"/>
  <c r="AK3172" i="2" s="1"/>
  <c r="AJ3171" i="2"/>
  <c r="AK3171" i="2" s="1"/>
  <c r="AJ3170" i="2"/>
  <c r="AK3170" i="2" s="1"/>
  <c r="AJ3169" i="2"/>
  <c r="AK3169" i="2" s="1"/>
  <c r="AJ3168" i="2"/>
  <c r="AK3168" i="2" s="1"/>
  <c r="AJ3167" i="2"/>
  <c r="AK3167" i="2" s="1"/>
  <c r="AJ3166" i="2"/>
  <c r="AK3166" i="2" s="1"/>
  <c r="AJ3165" i="2"/>
  <c r="AK3165" i="2" s="1"/>
  <c r="AJ3164" i="2"/>
  <c r="AK3164" i="2" s="1"/>
  <c r="AJ3163" i="2"/>
  <c r="AK3163" i="2" s="1"/>
  <c r="AJ3162" i="2"/>
  <c r="AK3162" i="2" s="1"/>
  <c r="AJ3161" i="2"/>
  <c r="AK3161" i="2" s="1"/>
  <c r="AJ3160" i="2"/>
  <c r="AK3160" i="2" s="1"/>
  <c r="AJ3159" i="2"/>
  <c r="AK3159" i="2" s="1"/>
  <c r="AJ3158" i="2"/>
  <c r="AK3158" i="2" s="1"/>
  <c r="AJ3157" i="2"/>
  <c r="AK3157" i="2" s="1"/>
  <c r="AJ3156" i="2"/>
  <c r="AK3156" i="2" s="1"/>
  <c r="AJ3155" i="2"/>
  <c r="AK3155" i="2" s="1"/>
  <c r="AJ3154" i="2"/>
  <c r="AK3154" i="2" s="1"/>
  <c r="AJ3153" i="2"/>
  <c r="AK3153" i="2" s="1"/>
  <c r="AJ3152" i="2"/>
  <c r="AK3152" i="2" s="1"/>
  <c r="AJ3151" i="2"/>
  <c r="AK3151" i="2" s="1"/>
  <c r="AJ3150" i="2"/>
  <c r="AK3150" i="2" s="1"/>
  <c r="AJ3149" i="2"/>
  <c r="AK3149" i="2" s="1"/>
  <c r="AJ3148" i="2"/>
  <c r="AK3148" i="2" s="1"/>
  <c r="AJ3147" i="2"/>
  <c r="AK3147" i="2" s="1"/>
  <c r="AJ3146" i="2"/>
  <c r="AK3146" i="2" s="1"/>
  <c r="AJ3145" i="2"/>
  <c r="AK3145" i="2" s="1"/>
  <c r="AJ3144" i="2"/>
  <c r="AK3144" i="2" s="1"/>
  <c r="AJ3143" i="2"/>
  <c r="AK3143" i="2" s="1"/>
  <c r="AJ3142" i="2"/>
  <c r="AK3142" i="2" s="1"/>
  <c r="AJ3141" i="2"/>
  <c r="AK3141" i="2" s="1"/>
  <c r="AJ3140" i="2"/>
  <c r="AK3140" i="2" s="1"/>
  <c r="AJ3139" i="2"/>
  <c r="AK3139" i="2" s="1"/>
  <c r="AJ3138" i="2"/>
  <c r="AK3138" i="2" s="1"/>
  <c r="AJ3137" i="2"/>
  <c r="AK3137" i="2" s="1"/>
  <c r="AJ3136" i="2"/>
  <c r="AK3136" i="2" s="1"/>
  <c r="AJ3135" i="2"/>
  <c r="AK3135" i="2" s="1"/>
  <c r="AJ3134" i="2"/>
  <c r="AK3134" i="2" s="1"/>
  <c r="AJ3133" i="2"/>
  <c r="AK3133" i="2" s="1"/>
  <c r="AJ3132" i="2"/>
  <c r="AK3132" i="2" s="1"/>
  <c r="AJ3131" i="2"/>
  <c r="AK3131" i="2" s="1"/>
  <c r="AJ3130" i="2"/>
  <c r="AK3130" i="2" s="1"/>
  <c r="AJ3129" i="2"/>
  <c r="AK3129" i="2" s="1"/>
  <c r="AJ3128" i="2"/>
  <c r="AK3128" i="2" s="1"/>
  <c r="AJ3127" i="2"/>
  <c r="AK3127" i="2" s="1"/>
  <c r="AJ3126" i="2"/>
  <c r="AK3126" i="2" s="1"/>
  <c r="AJ3125" i="2"/>
  <c r="AK3125" i="2" s="1"/>
  <c r="AJ3124" i="2"/>
  <c r="AK3124" i="2" s="1"/>
  <c r="AJ3123" i="2"/>
  <c r="AK3123" i="2" s="1"/>
  <c r="AJ3122" i="2"/>
  <c r="AK3122" i="2" s="1"/>
  <c r="AJ3121" i="2"/>
  <c r="AK3121" i="2" s="1"/>
  <c r="AJ3120" i="2"/>
  <c r="AK3120" i="2" s="1"/>
  <c r="AJ3119" i="2"/>
  <c r="AK3119" i="2" s="1"/>
  <c r="AJ3118" i="2"/>
  <c r="AK3118" i="2" s="1"/>
  <c r="AJ3117" i="2"/>
  <c r="AK3117" i="2" s="1"/>
  <c r="AJ3116" i="2"/>
  <c r="AK3116" i="2" s="1"/>
  <c r="AJ3115" i="2"/>
  <c r="AK3115" i="2" s="1"/>
  <c r="AJ3114" i="2"/>
  <c r="AK3114" i="2" s="1"/>
  <c r="AJ3113" i="2"/>
  <c r="AK3113" i="2" s="1"/>
  <c r="AJ3112" i="2"/>
  <c r="AK3112" i="2" s="1"/>
  <c r="AJ3111" i="2"/>
  <c r="AK3111" i="2" s="1"/>
  <c r="AJ3110" i="2"/>
  <c r="AK3110" i="2" s="1"/>
  <c r="AJ3109" i="2"/>
  <c r="AK3109" i="2" s="1"/>
  <c r="AJ3108" i="2"/>
  <c r="AK3108" i="2" s="1"/>
  <c r="AJ3107" i="2"/>
  <c r="AK3107" i="2" s="1"/>
  <c r="AJ3106" i="2"/>
  <c r="AK3106" i="2" s="1"/>
  <c r="AJ3105" i="2"/>
  <c r="AK3105" i="2" s="1"/>
  <c r="AJ3104" i="2"/>
  <c r="AK3104" i="2" s="1"/>
  <c r="AJ3103" i="2"/>
  <c r="AK3103" i="2" s="1"/>
  <c r="AJ3102" i="2"/>
  <c r="AK3102" i="2" s="1"/>
  <c r="AJ3101" i="2"/>
  <c r="AK3101" i="2" s="1"/>
  <c r="AJ3100" i="2"/>
  <c r="AK3100" i="2" s="1"/>
  <c r="AJ3099" i="2"/>
  <c r="AK3099" i="2" s="1"/>
  <c r="AJ3098" i="2"/>
  <c r="AK3098" i="2" s="1"/>
  <c r="AJ3097" i="2"/>
  <c r="AK3097" i="2" s="1"/>
  <c r="AJ3096" i="2"/>
  <c r="AK3096" i="2" s="1"/>
  <c r="AJ3095" i="2"/>
  <c r="AK3095" i="2" s="1"/>
  <c r="AJ3094" i="2"/>
  <c r="AK3094" i="2" s="1"/>
  <c r="AJ3093" i="2"/>
  <c r="AK3093" i="2" s="1"/>
  <c r="AJ3092" i="2"/>
  <c r="AK3092" i="2" s="1"/>
  <c r="AJ3091" i="2"/>
  <c r="AK3091" i="2" s="1"/>
  <c r="AJ3090" i="2"/>
  <c r="AK3090" i="2" s="1"/>
  <c r="AJ3089" i="2"/>
  <c r="AK3089" i="2" s="1"/>
  <c r="AJ3088" i="2"/>
  <c r="AK3088" i="2" s="1"/>
  <c r="AJ3087" i="2"/>
  <c r="AK3087" i="2" s="1"/>
  <c r="AJ3086" i="2"/>
  <c r="AK3086" i="2" s="1"/>
  <c r="AJ3085" i="2"/>
  <c r="AK3085" i="2" s="1"/>
  <c r="AJ3084" i="2"/>
  <c r="AK3084" i="2" s="1"/>
  <c r="AJ3083" i="2"/>
  <c r="AK3083" i="2" s="1"/>
  <c r="AJ3082" i="2"/>
  <c r="AK3082" i="2" s="1"/>
  <c r="AJ3081" i="2"/>
  <c r="AK3081" i="2" s="1"/>
  <c r="AJ3080" i="2"/>
  <c r="AK3080" i="2" s="1"/>
  <c r="AJ3079" i="2"/>
  <c r="AK3079" i="2" s="1"/>
  <c r="AJ3078" i="2"/>
  <c r="AK3078" i="2" s="1"/>
  <c r="AJ3077" i="2"/>
  <c r="AK3077" i="2" s="1"/>
  <c r="AJ3076" i="2"/>
  <c r="AK3076" i="2" s="1"/>
  <c r="AJ3075" i="2"/>
  <c r="AK3075" i="2" s="1"/>
  <c r="AJ3074" i="2"/>
  <c r="AK3074" i="2" s="1"/>
  <c r="AJ3073" i="2"/>
  <c r="AK3073" i="2" s="1"/>
  <c r="AJ3072" i="2"/>
  <c r="AK3072" i="2" s="1"/>
  <c r="AJ3071" i="2"/>
  <c r="AK3071" i="2" s="1"/>
  <c r="AJ3070" i="2"/>
  <c r="AK3070" i="2" s="1"/>
  <c r="AJ3069" i="2"/>
  <c r="AK3069" i="2" s="1"/>
  <c r="AJ3068" i="2"/>
  <c r="AK3068" i="2" s="1"/>
  <c r="AJ3067" i="2"/>
  <c r="AK3067" i="2" s="1"/>
  <c r="AJ3066" i="2"/>
  <c r="AK3066" i="2" s="1"/>
  <c r="AJ3065" i="2"/>
  <c r="AK3065" i="2" s="1"/>
  <c r="AJ3064" i="2"/>
  <c r="AK3064" i="2" s="1"/>
  <c r="AJ3063" i="2"/>
  <c r="AK3063" i="2" s="1"/>
  <c r="AJ3062" i="2"/>
  <c r="AK3062" i="2" s="1"/>
  <c r="AJ3061" i="2"/>
  <c r="AK3061" i="2" s="1"/>
  <c r="AJ3060" i="2"/>
  <c r="AK3060" i="2" s="1"/>
  <c r="AJ3059" i="2"/>
  <c r="AK3059" i="2" s="1"/>
  <c r="AJ3058" i="2"/>
  <c r="AK3058" i="2" s="1"/>
  <c r="AJ3057" i="2"/>
  <c r="AK3057" i="2" s="1"/>
  <c r="AJ3056" i="2"/>
  <c r="AK3056" i="2" s="1"/>
  <c r="AJ3055" i="2"/>
  <c r="AK3055" i="2" s="1"/>
  <c r="AJ3054" i="2"/>
  <c r="AK3054" i="2" s="1"/>
  <c r="AJ3053" i="2"/>
  <c r="AK3053" i="2" s="1"/>
  <c r="AJ3052" i="2"/>
  <c r="AK3052" i="2" s="1"/>
  <c r="AJ3051" i="2"/>
  <c r="AK3051" i="2" s="1"/>
  <c r="AJ3050" i="2"/>
  <c r="AK3050" i="2" s="1"/>
  <c r="AJ3049" i="2"/>
  <c r="AK3049" i="2" s="1"/>
  <c r="AJ3048" i="2"/>
  <c r="AK3048" i="2" s="1"/>
  <c r="AJ3047" i="2"/>
  <c r="AK3047" i="2" s="1"/>
  <c r="AJ3046" i="2"/>
  <c r="AK3046" i="2" s="1"/>
  <c r="AJ3045" i="2"/>
  <c r="AK3045" i="2" s="1"/>
  <c r="AJ3044" i="2"/>
  <c r="AK3044" i="2" s="1"/>
  <c r="AJ3043" i="2"/>
  <c r="AK3043" i="2" s="1"/>
  <c r="AJ3042" i="2"/>
  <c r="AK3042" i="2" s="1"/>
  <c r="AJ3041" i="2"/>
  <c r="AK3041" i="2" s="1"/>
  <c r="AJ3040" i="2"/>
  <c r="AK3040" i="2" s="1"/>
  <c r="AJ3039" i="2"/>
  <c r="AK3039" i="2" s="1"/>
  <c r="AJ3038" i="2"/>
  <c r="AK3038" i="2" s="1"/>
  <c r="AJ3037" i="2"/>
  <c r="AK3037" i="2" s="1"/>
  <c r="AJ3036" i="2"/>
  <c r="AK3036" i="2" s="1"/>
  <c r="AJ3035" i="2"/>
  <c r="AK3035" i="2" s="1"/>
  <c r="AJ3034" i="2"/>
  <c r="AK3034" i="2" s="1"/>
  <c r="AJ3033" i="2"/>
  <c r="AK3033" i="2" s="1"/>
  <c r="AJ3032" i="2"/>
  <c r="AK3032" i="2" s="1"/>
  <c r="AJ3031" i="2"/>
  <c r="AK3031" i="2" s="1"/>
  <c r="AJ3030" i="2"/>
  <c r="AK3030" i="2" s="1"/>
  <c r="AJ3029" i="2"/>
  <c r="AK3029" i="2" s="1"/>
  <c r="AJ3028" i="2"/>
  <c r="AK3028" i="2" s="1"/>
  <c r="AJ3027" i="2"/>
  <c r="AK3027" i="2" s="1"/>
  <c r="AJ3026" i="2"/>
  <c r="AK3026" i="2" s="1"/>
  <c r="AJ3025" i="2"/>
  <c r="AK3025" i="2" s="1"/>
  <c r="AJ3024" i="2"/>
  <c r="AK3024" i="2" s="1"/>
  <c r="AJ3023" i="2"/>
  <c r="AK3023" i="2" s="1"/>
  <c r="AJ3022" i="2"/>
  <c r="AK3022" i="2" s="1"/>
  <c r="AJ3021" i="2"/>
  <c r="AK3021" i="2" s="1"/>
  <c r="AJ3020" i="2"/>
  <c r="AK3020" i="2" s="1"/>
  <c r="AJ3019" i="2"/>
  <c r="AK3019" i="2" s="1"/>
  <c r="AJ3018" i="2"/>
  <c r="AK3018" i="2" s="1"/>
  <c r="AJ3017" i="2"/>
  <c r="AK3017" i="2" s="1"/>
  <c r="AJ3016" i="2"/>
  <c r="AK3016" i="2" s="1"/>
  <c r="AJ3015" i="2"/>
  <c r="AK3015" i="2" s="1"/>
  <c r="AJ3014" i="2"/>
  <c r="AK3014" i="2" s="1"/>
  <c r="AJ3013" i="2"/>
  <c r="AK3013" i="2" s="1"/>
  <c r="AJ3012" i="2"/>
  <c r="AK3012" i="2" s="1"/>
  <c r="AJ3011" i="2"/>
  <c r="AK3011" i="2" s="1"/>
  <c r="AJ3010" i="2"/>
  <c r="AK3010" i="2" s="1"/>
  <c r="AJ3009" i="2"/>
  <c r="AK3009" i="2" s="1"/>
  <c r="AJ3008" i="2"/>
  <c r="AK3008" i="2" s="1"/>
  <c r="AJ3007" i="2"/>
  <c r="AK3007" i="2" s="1"/>
  <c r="AJ3006" i="2"/>
  <c r="AK3006" i="2" s="1"/>
  <c r="AJ3005" i="2"/>
  <c r="AK3005" i="2" s="1"/>
  <c r="AJ3004" i="2"/>
  <c r="AK3004" i="2" s="1"/>
  <c r="AJ3003" i="2"/>
  <c r="AK3003" i="2" s="1"/>
  <c r="AJ3002" i="2"/>
  <c r="AK3002" i="2" s="1"/>
  <c r="AJ3001" i="2"/>
  <c r="AK3001" i="2" s="1"/>
  <c r="AJ3000" i="2"/>
  <c r="AK3000" i="2" s="1"/>
  <c r="AJ2999" i="2"/>
  <c r="AK2999" i="2" s="1"/>
  <c r="AJ2998" i="2"/>
  <c r="AK2998" i="2" s="1"/>
  <c r="AJ2997" i="2"/>
  <c r="AK2997" i="2" s="1"/>
  <c r="AJ2996" i="2"/>
  <c r="AK2996" i="2" s="1"/>
  <c r="AJ2995" i="2"/>
  <c r="AK2995" i="2" s="1"/>
  <c r="AJ2994" i="2"/>
  <c r="AK2994" i="2" s="1"/>
  <c r="AJ2993" i="2"/>
  <c r="AK2993" i="2" s="1"/>
  <c r="AJ2992" i="2"/>
  <c r="AK2992" i="2" s="1"/>
  <c r="AJ2991" i="2"/>
  <c r="AK2991" i="2" s="1"/>
  <c r="AJ2990" i="2"/>
  <c r="AK2990" i="2" s="1"/>
  <c r="AJ2989" i="2"/>
  <c r="AK2989" i="2" s="1"/>
  <c r="AJ2988" i="2"/>
  <c r="AK2988" i="2" s="1"/>
  <c r="AJ2987" i="2"/>
  <c r="AK2987" i="2" s="1"/>
  <c r="AJ2986" i="2"/>
  <c r="AK2986" i="2" s="1"/>
  <c r="AJ2985" i="2"/>
  <c r="AK2985" i="2" s="1"/>
  <c r="AJ2984" i="2"/>
  <c r="AK2984" i="2" s="1"/>
  <c r="AJ2983" i="2"/>
  <c r="AK2983" i="2" s="1"/>
  <c r="AJ2982" i="2"/>
  <c r="AK2982" i="2" s="1"/>
  <c r="AJ2981" i="2"/>
  <c r="AK2981" i="2" s="1"/>
  <c r="AJ2980" i="2"/>
  <c r="AK2980" i="2" s="1"/>
  <c r="AJ2979" i="2"/>
  <c r="AK2979" i="2" s="1"/>
  <c r="AJ2978" i="2"/>
  <c r="AK2978" i="2" s="1"/>
  <c r="AJ2977" i="2"/>
  <c r="AK2977" i="2" s="1"/>
  <c r="AJ2976" i="2"/>
  <c r="AK2976" i="2" s="1"/>
  <c r="AJ2975" i="2"/>
  <c r="AK2975" i="2" s="1"/>
  <c r="AJ2974" i="2"/>
  <c r="AK2974" i="2" s="1"/>
  <c r="AJ2973" i="2"/>
  <c r="AK2973" i="2" s="1"/>
  <c r="AJ2972" i="2"/>
  <c r="AK2972" i="2" s="1"/>
  <c r="AJ2971" i="2"/>
  <c r="AK2971" i="2" s="1"/>
  <c r="AJ2970" i="2"/>
  <c r="AK2970" i="2" s="1"/>
  <c r="AJ2969" i="2"/>
  <c r="AK2969" i="2" s="1"/>
  <c r="AJ2968" i="2"/>
  <c r="AK2968" i="2" s="1"/>
  <c r="AJ2967" i="2"/>
  <c r="AK2967" i="2" s="1"/>
  <c r="AJ2966" i="2"/>
  <c r="AK2966" i="2" s="1"/>
  <c r="AJ2965" i="2"/>
  <c r="AK2965" i="2" s="1"/>
  <c r="AJ2964" i="2"/>
  <c r="AK2964" i="2" s="1"/>
  <c r="AJ2963" i="2"/>
  <c r="AK2963" i="2" s="1"/>
  <c r="AJ2962" i="2"/>
  <c r="AK2962" i="2" s="1"/>
  <c r="AJ2961" i="2"/>
  <c r="AK2961" i="2" s="1"/>
  <c r="AJ2960" i="2"/>
  <c r="AK2960" i="2" s="1"/>
  <c r="AJ2959" i="2"/>
  <c r="AK2959" i="2" s="1"/>
  <c r="AJ2958" i="2"/>
  <c r="AK2958" i="2" s="1"/>
  <c r="AJ2957" i="2"/>
  <c r="AK2957" i="2" s="1"/>
  <c r="AJ2956" i="2"/>
  <c r="AK2956" i="2" s="1"/>
  <c r="AJ2955" i="2"/>
  <c r="AK2955" i="2" s="1"/>
  <c r="AJ2954" i="2"/>
  <c r="AK2954" i="2" s="1"/>
  <c r="AJ2953" i="2"/>
  <c r="AK2953" i="2" s="1"/>
  <c r="AJ2952" i="2"/>
  <c r="AK2952" i="2" s="1"/>
  <c r="AJ2951" i="2"/>
  <c r="AK2951" i="2" s="1"/>
  <c r="AJ2950" i="2"/>
  <c r="AK2950" i="2" s="1"/>
  <c r="AJ2949" i="2"/>
  <c r="AK2949" i="2" s="1"/>
  <c r="AJ2948" i="2"/>
  <c r="AK2948" i="2" s="1"/>
  <c r="AJ2947" i="2"/>
  <c r="AK2947" i="2" s="1"/>
  <c r="AJ2946" i="2"/>
  <c r="AK2946" i="2" s="1"/>
  <c r="AJ2945" i="2"/>
  <c r="AK2945" i="2" s="1"/>
  <c r="AJ2944" i="2"/>
  <c r="AK2944" i="2" s="1"/>
  <c r="AJ2943" i="2"/>
  <c r="AK2943" i="2" s="1"/>
  <c r="AJ2942" i="2"/>
  <c r="AK2942" i="2" s="1"/>
  <c r="AJ2941" i="2"/>
  <c r="AK2941" i="2" s="1"/>
  <c r="AJ2940" i="2"/>
  <c r="AK2940" i="2" s="1"/>
  <c r="AJ2939" i="2"/>
  <c r="AK2939" i="2" s="1"/>
  <c r="AJ2938" i="2"/>
  <c r="AK2938" i="2" s="1"/>
  <c r="AJ2937" i="2"/>
  <c r="AK2937" i="2" s="1"/>
  <c r="AJ2936" i="2"/>
  <c r="AK2936" i="2" s="1"/>
  <c r="AJ2935" i="2"/>
  <c r="AK2935" i="2" s="1"/>
  <c r="AJ2934" i="2"/>
  <c r="AK2934" i="2" s="1"/>
  <c r="AJ2933" i="2"/>
  <c r="AK2933" i="2" s="1"/>
  <c r="AJ2932" i="2"/>
  <c r="AK2932" i="2" s="1"/>
  <c r="AJ2931" i="2"/>
  <c r="AK2931" i="2" s="1"/>
  <c r="AJ2930" i="2"/>
  <c r="AK2930" i="2" s="1"/>
  <c r="AJ2929" i="2"/>
  <c r="AK2929" i="2" s="1"/>
  <c r="AJ2928" i="2"/>
  <c r="AK2928" i="2" s="1"/>
  <c r="AJ2927" i="2"/>
  <c r="AK2927" i="2" s="1"/>
  <c r="AJ2926" i="2"/>
  <c r="AK2926" i="2" s="1"/>
  <c r="AJ2925" i="2"/>
  <c r="AK2925" i="2" s="1"/>
  <c r="AJ2924" i="2"/>
  <c r="AK2924" i="2" s="1"/>
  <c r="AJ2923" i="2"/>
  <c r="AK2923" i="2" s="1"/>
  <c r="AJ2922" i="2"/>
  <c r="AK2922" i="2" s="1"/>
  <c r="AJ2921" i="2"/>
  <c r="AK2921" i="2" s="1"/>
  <c r="AJ2920" i="2"/>
  <c r="AK2920" i="2" s="1"/>
  <c r="AJ2919" i="2"/>
  <c r="AK2919" i="2" s="1"/>
  <c r="AJ2918" i="2"/>
  <c r="AK2918" i="2" s="1"/>
  <c r="AJ2917" i="2"/>
  <c r="AK2917" i="2" s="1"/>
  <c r="AJ2916" i="2"/>
  <c r="AK2916" i="2" s="1"/>
  <c r="AJ2915" i="2"/>
  <c r="AK2915" i="2" s="1"/>
  <c r="AJ2914" i="2"/>
  <c r="AK2914" i="2" s="1"/>
  <c r="AJ2913" i="2"/>
  <c r="AK2913" i="2" s="1"/>
  <c r="AJ2912" i="2"/>
  <c r="AK2912" i="2" s="1"/>
  <c r="AJ2911" i="2"/>
  <c r="AK2911" i="2" s="1"/>
  <c r="AJ2910" i="2"/>
  <c r="AK2910" i="2" s="1"/>
  <c r="AJ2909" i="2"/>
  <c r="AK2909" i="2" s="1"/>
  <c r="AJ2908" i="2"/>
  <c r="AK2908" i="2" s="1"/>
  <c r="AJ2907" i="2"/>
  <c r="AK2907" i="2" s="1"/>
  <c r="AJ2906" i="2"/>
  <c r="AK2906" i="2" s="1"/>
  <c r="AJ2905" i="2"/>
  <c r="AK2905" i="2" s="1"/>
  <c r="AJ2904" i="2"/>
  <c r="AK2904" i="2" s="1"/>
  <c r="AJ2903" i="2"/>
  <c r="AK2903" i="2" s="1"/>
  <c r="AJ2902" i="2"/>
  <c r="AK2902" i="2" s="1"/>
  <c r="AJ2901" i="2"/>
  <c r="AK2901" i="2" s="1"/>
  <c r="AJ2900" i="2"/>
  <c r="AK2900" i="2" s="1"/>
  <c r="AJ2899" i="2"/>
  <c r="AK2899" i="2" s="1"/>
  <c r="AJ2898" i="2"/>
  <c r="AK2898" i="2" s="1"/>
  <c r="AJ2897" i="2"/>
  <c r="AK2897" i="2" s="1"/>
  <c r="AJ2896" i="2"/>
  <c r="AK2896" i="2" s="1"/>
  <c r="AJ2895" i="2"/>
  <c r="AK2895" i="2" s="1"/>
  <c r="AJ2894" i="2"/>
  <c r="AK2894" i="2" s="1"/>
  <c r="AJ2893" i="2"/>
  <c r="AK2893" i="2" s="1"/>
  <c r="AJ2892" i="2"/>
  <c r="AK2892" i="2" s="1"/>
  <c r="AJ2891" i="2"/>
  <c r="AK2891" i="2" s="1"/>
  <c r="AJ2890" i="2"/>
  <c r="AK2890" i="2" s="1"/>
  <c r="AJ2889" i="2"/>
  <c r="AK2889" i="2" s="1"/>
  <c r="AJ2888" i="2"/>
  <c r="AK2888" i="2" s="1"/>
  <c r="AJ2887" i="2"/>
  <c r="AK2887" i="2" s="1"/>
  <c r="AJ2886" i="2"/>
  <c r="AK2886" i="2" s="1"/>
  <c r="AJ2885" i="2"/>
  <c r="AK2885" i="2" s="1"/>
  <c r="AJ2884" i="2"/>
  <c r="AK2884" i="2" s="1"/>
  <c r="AJ2883" i="2"/>
  <c r="AK2883" i="2" s="1"/>
  <c r="AJ2882" i="2"/>
  <c r="AK2882" i="2" s="1"/>
  <c r="AJ2881" i="2"/>
  <c r="AK2881" i="2" s="1"/>
  <c r="AJ2880" i="2"/>
  <c r="AK2880" i="2" s="1"/>
  <c r="AJ2879" i="2"/>
  <c r="AK2879" i="2" s="1"/>
  <c r="AJ2878" i="2"/>
  <c r="AK2878" i="2" s="1"/>
  <c r="AJ2877" i="2"/>
  <c r="AK2877" i="2" s="1"/>
  <c r="AJ2876" i="2"/>
  <c r="AK2876" i="2" s="1"/>
  <c r="AJ2875" i="2"/>
  <c r="AK2875" i="2" s="1"/>
  <c r="AJ2874" i="2"/>
  <c r="AK2874" i="2" s="1"/>
  <c r="AJ2873" i="2"/>
  <c r="AK2873" i="2" s="1"/>
  <c r="AJ2872" i="2"/>
  <c r="AK2872" i="2" s="1"/>
  <c r="AJ2871" i="2"/>
  <c r="AK2871" i="2" s="1"/>
  <c r="AJ2870" i="2"/>
  <c r="AK2870" i="2" s="1"/>
  <c r="AJ2869" i="2"/>
  <c r="AK2869" i="2" s="1"/>
  <c r="AJ2868" i="2"/>
  <c r="AK2868" i="2" s="1"/>
  <c r="AJ2867" i="2"/>
  <c r="AK2867" i="2" s="1"/>
  <c r="AJ2866" i="2"/>
  <c r="AK2866" i="2" s="1"/>
  <c r="AJ2865" i="2"/>
  <c r="AK2865" i="2" s="1"/>
  <c r="AJ2864" i="2"/>
  <c r="AK2864" i="2" s="1"/>
  <c r="AJ2863" i="2"/>
  <c r="AK2863" i="2" s="1"/>
  <c r="AJ2862" i="2"/>
  <c r="AK2862" i="2" s="1"/>
  <c r="AJ2861" i="2"/>
  <c r="AK2861" i="2" s="1"/>
  <c r="AJ2860" i="2"/>
  <c r="AK2860" i="2" s="1"/>
  <c r="AJ2859" i="2"/>
  <c r="AK2859" i="2" s="1"/>
  <c r="AJ2858" i="2"/>
  <c r="AK2858" i="2" s="1"/>
  <c r="AJ2857" i="2"/>
  <c r="AK2857" i="2" s="1"/>
  <c r="AJ2856" i="2"/>
  <c r="AK2856" i="2" s="1"/>
  <c r="AJ2855" i="2"/>
  <c r="AK2855" i="2" s="1"/>
  <c r="AJ2854" i="2"/>
  <c r="AK2854" i="2" s="1"/>
  <c r="AJ2853" i="2"/>
  <c r="AK2853" i="2" s="1"/>
  <c r="AJ2852" i="2"/>
  <c r="AK2852" i="2" s="1"/>
  <c r="AJ2851" i="2"/>
  <c r="AK2851" i="2" s="1"/>
  <c r="AJ2850" i="2"/>
  <c r="AK2850" i="2" s="1"/>
  <c r="AJ2849" i="2"/>
  <c r="AK2849" i="2" s="1"/>
  <c r="AJ2848" i="2"/>
  <c r="AK2848" i="2" s="1"/>
  <c r="AJ2847" i="2"/>
  <c r="AK2847" i="2" s="1"/>
  <c r="AJ2846" i="2"/>
  <c r="AK2846" i="2" s="1"/>
  <c r="AJ2845" i="2"/>
  <c r="AK2845" i="2" s="1"/>
  <c r="AJ2844" i="2"/>
  <c r="AK2844" i="2" s="1"/>
  <c r="AJ2843" i="2"/>
  <c r="AK2843" i="2" s="1"/>
  <c r="AJ2842" i="2"/>
  <c r="AK2842" i="2" s="1"/>
  <c r="AJ2841" i="2"/>
  <c r="AK2841" i="2" s="1"/>
  <c r="AJ2840" i="2"/>
  <c r="AK2840" i="2" s="1"/>
  <c r="AJ2839" i="2"/>
  <c r="AK2839" i="2" s="1"/>
  <c r="AJ2838" i="2"/>
  <c r="AK2838" i="2" s="1"/>
  <c r="AJ2837" i="2"/>
  <c r="AK2837" i="2" s="1"/>
  <c r="AJ2836" i="2"/>
  <c r="AK2836" i="2" s="1"/>
  <c r="AJ2835" i="2"/>
  <c r="AK2835" i="2" s="1"/>
  <c r="AJ2834" i="2"/>
  <c r="AK2834" i="2" s="1"/>
  <c r="AJ2833" i="2"/>
  <c r="AK2833" i="2" s="1"/>
  <c r="AJ2832" i="2"/>
  <c r="AK2832" i="2" s="1"/>
  <c r="AJ2831" i="2"/>
  <c r="AK2831" i="2" s="1"/>
  <c r="AJ2830" i="2"/>
  <c r="AK2830" i="2" s="1"/>
  <c r="AJ2829" i="2"/>
  <c r="AK2829" i="2" s="1"/>
  <c r="AJ2828" i="2"/>
  <c r="AK2828" i="2" s="1"/>
  <c r="AJ2827" i="2"/>
  <c r="AK2827" i="2" s="1"/>
  <c r="AJ2826" i="2"/>
  <c r="AK2826" i="2" s="1"/>
  <c r="AJ2825" i="2"/>
  <c r="AK2825" i="2" s="1"/>
  <c r="AJ2824" i="2"/>
  <c r="AK2824" i="2" s="1"/>
  <c r="AJ2823" i="2"/>
  <c r="AK2823" i="2" s="1"/>
  <c r="AJ2822" i="2"/>
  <c r="AK2822" i="2" s="1"/>
  <c r="AJ2821" i="2"/>
  <c r="AK2821" i="2" s="1"/>
  <c r="AJ2820" i="2"/>
  <c r="AK2820" i="2" s="1"/>
  <c r="AJ2819" i="2"/>
  <c r="AK2819" i="2" s="1"/>
  <c r="AJ2818" i="2"/>
  <c r="AK2818" i="2" s="1"/>
  <c r="AJ2817" i="2"/>
  <c r="AK2817" i="2" s="1"/>
  <c r="AJ2816" i="2"/>
  <c r="AK2816" i="2" s="1"/>
  <c r="AJ2815" i="2"/>
  <c r="AK2815" i="2" s="1"/>
  <c r="AJ2814" i="2"/>
  <c r="AK2814" i="2" s="1"/>
  <c r="AJ2813" i="2"/>
  <c r="AK2813" i="2" s="1"/>
  <c r="AJ2812" i="2"/>
  <c r="AK2812" i="2" s="1"/>
  <c r="AJ2811" i="2"/>
  <c r="AK2811" i="2" s="1"/>
  <c r="AJ2810" i="2"/>
  <c r="AK2810" i="2" s="1"/>
  <c r="AJ2809" i="2"/>
  <c r="AK2809" i="2" s="1"/>
  <c r="AJ2808" i="2"/>
  <c r="AK2808" i="2" s="1"/>
  <c r="AJ2807" i="2"/>
  <c r="AK2807" i="2" s="1"/>
  <c r="AJ2806" i="2"/>
  <c r="AK2806" i="2" s="1"/>
  <c r="AJ2805" i="2"/>
  <c r="AK2805" i="2" s="1"/>
  <c r="AJ2804" i="2"/>
  <c r="AK2804" i="2" s="1"/>
  <c r="AJ2803" i="2"/>
  <c r="AK2803" i="2" s="1"/>
  <c r="AJ2802" i="2"/>
  <c r="AK2802" i="2" s="1"/>
  <c r="AJ2801" i="2"/>
  <c r="AK2801" i="2" s="1"/>
  <c r="AJ2800" i="2"/>
  <c r="AK2800" i="2" s="1"/>
  <c r="AJ2799" i="2"/>
  <c r="AK2799" i="2" s="1"/>
  <c r="AJ2798" i="2"/>
  <c r="AK2798" i="2" s="1"/>
  <c r="AJ2797" i="2"/>
  <c r="AK2797" i="2" s="1"/>
  <c r="AJ2796" i="2"/>
  <c r="AK2796" i="2" s="1"/>
  <c r="AJ2795" i="2"/>
  <c r="AK2795" i="2" s="1"/>
  <c r="AJ2794" i="2"/>
  <c r="AK2794" i="2" s="1"/>
  <c r="AJ2793" i="2"/>
  <c r="AK2793" i="2" s="1"/>
  <c r="AJ2792" i="2"/>
  <c r="AK2792" i="2" s="1"/>
  <c r="AJ2791" i="2"/>
  <c r="AK2791" i="2" s="1"/>
  <c r="AJ2790" i="2"/>
  <c r="AK2790" i="2" s="1"/>
  <c r="AJ2789" i="2"/>
  <c r="AK2789" i="2" s="1"/>
  <c r="AJ2788" i="2"/>
  <c r="AK2788" i="2" s="1"/>
  <c r="AJ2787" i="2"/>
  <c r="AK2787" i="2" s="1"/>
  <c r="AJ2786" i="2"/>
  <c r="AK2786" i="2" s="1"/>
  <c r="AJ2785" i="2"/>
  <c r="AK2785" i="2" s="1"/>
  <c r="AJ2784" i="2"/>
  <c r="AK2784" i="2" s="1"/>
  <c r="AJ2783" i="2"/>
  <c r="AK2783" i="2" s="1"/>
  <c r="AJ2782" i="2"/>
  <c r="AK2782" i="2" s="1"/>
  <c r="AJ2781" i="2"/>
  <c r="AK2781" i="2" s="1"/>
  <c r="AJ2780" i="2"/>
  <c r="AK2780" i="2" s="1"/>
  <c r="AJ2779" i="2"/>
  <c r="AK2779" i="2" s="1"/>
  <c r="AJ2778" i="2"/>
  <c r="AK2778" i="2" s="1"/>
  <c r="AJ2777" i="2"/>
  <c r="AK2777" i="2" s="1"/>
  <c r="AJ2776" i="2"/>
  <c r="AK2776" i="2" s="1"/>
  <c r="AJ2775" i="2"/>
  <c r="AK2775" i="2" s="1"/>
  <c r="AJ2774" i="2"/>
  <c r="AK2774" i="2" s="1"/>
  <c r="AJ2773" i="2"/>
  <c r="AK2773" i="2" s="1"/>
  <c r="AJ2772" i="2"/>
  <c r="AK2772" i="2" s="1"/>
  <c r="AJ2771" i="2"/>
  <c r="AK2771" i="2" s="1"/>
  <c r="AJ2770" i="2"/>
  <c r="AK2770" i="2" s="1"/>
  <c r="AJ2769" i="2"/>
  <c r="AK2769" i="2" s="1"/>
  <c r="AJ2768" i="2"/>
  <c r="AK2768" i="2" s="1"/>
  <c r="AJ2767" i="2"/>
  <c r="AK2767" i="2" s="1"/>
  <c r="AJ2766" i="2"/>
  <c r="AK2766" i="2" s="1"/>
  <c r="AJ2765" i="2"/>
  <c r="AK2765" i="2" s="1"/>
  <c r="AJ2764" i="2"/>
  <c r="AK2764" i="2" s="1"/>
  <c r="AJ2763" i="2"/>
  <c r="AK2763" i="2" s="1"/>
  <c r="AJ2762" i="2"/>
  <c r="AK2762" i="2" s="1"/>
  <c r="AJ2761" i="2"/>
  <c r="AK2761" i="2" s="1"/>
  <c r="AJ2760" i="2"/>
  <c r="AK2760" i="2" s="1"/>
  <c r="AJ2759" i="2"/>
  <c r="AK2759" i="2" s="1"/>
  <c r="AJ2758" i="2"/>
  <c r="AK2758" i="2" s="1"/>
  <c r="AJ2757" i="2"/>
  <c r="AK2757" i="2" s="1"/>
  <c r="AJ2756" i="2"/>
  <c r="AK2756" i="2" s="1"/>
  <c r="AJ2755" i="2"/>
  <c r="AK2755" i="2" s="1"/>
  <c r="AJ2754" i="2"/>
  <c r="AK2754" i="2" s="1"/>
  <c r="AJ2753" i="2"/>
  <c r="AK2753" i="2" s="1"/>
  <c r="AJ2752" i="2"/>
  <c r="AK2752" i="2" s="1"/>
  <c r="AJ2751" i="2"/>
  <c r="AK2751" i="2" s="1"/>
  <c r="AJ2750" i="2"/>
  <c r="AK2750" i="2" s="1"/>
  <c r="AJ2749" i="2"/>
  <c r="AK2749" i="2" s="1"/>
  <c r="AJ2748" i="2"/>
  <c r="AK2748" i="2" s="1"/>
  <c r="AJ2747" i="2"/>
  <c r="AK2747" i="2" s="1"/>
  <c r="AJ2746" i="2"/>
  <c r="AK2746" i="2" s="1"/>
  <c r="AJ2745" i="2"/>
  <c r="AK2745" i="2" s="1"/>
  <c r="AJ2744" i="2"/>
  <c r="AK2744" i="2" s="1"/>
  <c r="AJ2743" i="2"/>
  <c r="AK2743" i="2" s="1"/>
  <c r="AJ2742" i="2"/>
  <c r="AK2742" i="2" s="1"/>
  <c r="AJ2741" i="2"/>
  <c r="AK2741" i="2" s="1"/>
  <c r="AJ2740" i="2"/>
  <c r="AK2740" i="2" s="1"/>
  <c r="AJ2739" i="2"/>
  <c r="AK2739" i="2" s="1"/>
  <c r="AJ2738" i="2"/>
  <c r="AK2738" i="2" s="1"/>
  <c r="AJ2737" i="2"/>
  <c r="AK2737" i="2" s="1"/>
  <c r="AJ2736" i="2"/>
  <c r="AK2736" i="2" s="1"/>
  <c r="AJ2735" i="2"/>
  <c r="AK2735" i="2" s="1"/>
  <c r="AJ2734" i="2"/>
  <c r="AK2734" i="2" s="1"/>
  <c r="AJ2733" i="2"/>
  <c r="AK2733" i="2" s="1"/>
  <c r="AJ2732" i="2"/>
  <c r="AK2732" i="2" s="1"/>
  <c r="AJ2731" i="2"/>
  <c r="AK2731" i="2" s="1"/>
  <c r="AJ2730" i="2"/>
  <c r="AK2730" i="2" s="1"/>
  <c r="AJ2729" i="2"/>
  <c r="AK2729" i="2" s="1"/>
  <c r="AJ2728" i="2"/>
  <c r="AK2728" i="2" s="1"/>
  <c r="AJ2727" i="2"/>
  <c r="AK2727" i="2" s="1"/>
  <c r="AJ2726" i="2"/>
  <c r="AK2726" i="2" s="1"/>
  <c r="AJ2725" i="2"/>
  <c r="AK2725" i="2" s="1"/>
  <c r="AJ2724" i="2"/>
  <c r="AK2724" i="2" s="1"/>
  <c r="AJ2723" i="2"/>
  <c r="AK2723" i="2" s="1"/>
  <c r="AJ2722" i="2"/>
  <c r="AK2722" i="2" s="1"/>
  <c r="AJ2721" i="2"/>
  <c r="AK2721" i="2" s="1"/>
  <c r="AJ2720" i="2"/>
  <c r="AK2720" i="2" s="1"/>
  <c r="AJ2719" i="2"/>
  <c r="AK2719" i="2" s="1"/>
  <c r="AJ2718" i="2"/>
  <c r="AK2718" i="2" s="1"/>
  <c r="AJ2717" i="2"/>
  <c r="AK2717" i="2" s="1"/>
  <c r="AJ2716" i="2"/>
  <c r="AK2716" i="2" s="1"/>
  <c r="AJ2715" i="2"/>
  <c r="AK2715" i="2" s="1"/>
  <c r="AJ2714" i="2"/>
  <c r="AK2714" i="2" s="1"/>
  <c r="AJ2713" i="2"/>
  <c r="AK2713" i="2" s="1"/>
  <c r="AJ2712" i="2"/>
  <c r="AK2712" i="2" s="1"/>
  <c r="AJ2711" i="2"/>
  <c r="AK2711" i="2" s="1"/>
  <c r="AJ2710" i="2"/>
  <c r="AK2710" i="2" s="1"/>
  <c r="AJ2709" i="2"/>
  <c r="AK2709" i="2" s="1"/>
  <c r="AJ2708" i="2"/>
  <c r="AK2708" i="2" s="1"/>
  <c r="AJ2707" i="2"/>
  <c r="AK2707" i="2" s="1"/>
  <c r="AJ2706" i="2"/>
  <c r="AK2706" i="2" s="1"/>
  <c r="AJ2705" i="2"/>
  <c r="AK2705" i="2" s="1"/>
  <c r="AJ2704" i="2"/>
  <c r="AK2704" i="2" s="1"/>
  <c r="AJ2703" i="2"/>
  <c r="AK2703" i="2" s="1"/>
  <c r="AJ2702" i="2"/>
  <c r="AK2702" i="2" s="1"/>
  <c r="AJ2701" i="2"/>
  <c r="AK2701" i="2" s="1"/>
  <c r="AJ2700" i="2"/>
  <c r="AK2700" i="2" s="1"/>
  <c r="AJ2699" i="2"/>
  <c r="AK2699" i="2" s="1"/>
  <c r="AJ2698" i="2"/>
  <c r="AK2698" i="2" s="1"/>
  <c r="AJ2697" i="2"/>
  <c r="AK2697" i="2" s="1"/>
  <c r="AJ2696" i="2"/>
  <c r="AK2696" i="2" s="1"/>
  <c r="AJ2695" i="2"/>
  <c r="AK2695" i="2" s="1"/>
  <c r="AJ2694" i="2"/>
  <c r="AK2694" i="2" s="1"/>
  <c r="AJ2693" i="2"/>
  <c r="AK2693" i="2" s="1"/>
  <c r="AJ2692" i="2"/>
  <c r="AK2692" i="2" s="1"/>
  <c r="AJ2691" i="2"/>
  <c r="AK2691" i="2" s="1"/>
  <c r="AJ2690" i="2"/>
  <c r="AK2690" i="2" s="1"/>
  <c r="AJ2689" i="2"/>
  <c r="AK2689" i="2" s="1"/>
  <c r="AJ2688" i="2"/>
  <c r="AK2688" i="2" s="1"/>
  <c r="AJ2687" i="2"/>
  <c r="AK2687" i="2" s="1"/>
  <c r="AJ2686" i="2"/>
  <c r="AK2686" i="2" s="1"/>
  <c r="AJ2685" i="2"/>
  <c r="AK2685" i="2" s="1"/>
  <c r="AJ2684" i="2"/>
  <c r="AK2684" i="2" s="1"/>
  <c r="AJ2683" i="2"/>
  <c r="AK2683" i="2" s="1"/>
  <c r="AJ2682" i="2"/>
  <c r="AK2682" i="2" s="1"/>
  <c r="AJ2681" i="2"/>
  <c r="AK2681" i="2" s="1"/>
  <c r="AJ2680" i="2"/>
  <c r="AK2680" i="2" s="1"/>
  <c r="AJ2679" i="2"/>
  <c r="AK2679" i="2" s="1"/>
  <c r="AJ2678" i="2"/>
  <c r="AK2678" i="2" s="1"/>
  <c r="AJ2677" i="2"/>
  <c r="AK2677" i="2" s="1"/>
  <c r="AJ2676" i="2"/>
  <c r="AK2676" i="2" s="1"/>
  <c r="AJ2675" i="2"/>
  <c r="AK2675" i="2" s="1"/>
  <c r="AJ2674" i="2"/>
  <c r="AK2674" i="2" s="1"/>
  <c r="AJ2673" i="2"/>
  <c r="AK2673" i="2" s="1"/>
  <c r="AJ2672" i="2"/>
  <c r="AK2672" i="2" s="1"/>
  <c r="AJ2671" i="2"/>
  <c r="AK2671" i="2" s="1"/>
  <c r="AJ2670" i="2"/>
  <c r="AK2670" i="2" s="1"/>
  <c r="AJ2669" i="2"/>
  <c r="AK2669" i="2" s="1"/>
  <c r="AJ2668" i="2"/>
  <c r="AK2668" i="2" s="1"/>
  <c r="AJ2667" i="2"/>
  <c r="AK2667" i="2" s="1"/>
  <c r="AJ2666" i="2"/>
  <c r="AK2666" i="2" s="1"/>
  <c r="AJ2665" i="2"/>
  <c r="AK2665" i="2" s="1"/>
  <c r="AJ2664" i="2"/>
  <c r="AK2664" i="2" s="1"/>
  <c r="AJ2663" i="2"/>
  <c r="AK2663" i="2" s="1"/>
  <c r="AJ2662" i="2"/>
  <c r="AK2662" i="2" s="1"/>
  <c r="AJ2661" i="2"/>
  <c r="AK2661" i="2" s="1"/>
  <c r="AJ2660" i="2"/>
  <c r="AK2660" i="2" s="1"/>
  <c r="AJ2659" i="2"/>
  <c r="AK2659" i="2" s="1"/>
  <c r="AJ2658" i="2"/>
  <c r="AK2658" i="2" s="1"/>
  <c r="AJ2657" i="2"/>
  <c r="AK2657" i="2" s="1"/>
  <c r="AJ2656" i="2"/>
  <c r="AK2656" i="2" s="1"/>
  <c r="AJ2655" i="2"/>
  <c r="AK2655" i="2" s="1"/>
  <c r="AJ2654" i="2"/>
  <c r="AK2654" i="2" s="1"/>
  <c r="AJ2653" i="2"/>
  <c r="AK2653" i="2" s="1"/>
  <c r="AJ2652" i="2"/>
  <c r="AK2652" i="2" s="1"/>
  <c r="AJ2651" i="2"/>
  <c r="AK2651" i="2" s="1"/>
  <c r="AJ2650" i="2"/>
  <c r="AK2650" i="2" s="1"/>
  <c r="AJ2649" i="2"/>
  <c r="AK2649" i="2" s="1"/>
  <c r="AJ2648" i="2"/>
  <c r="AK2648" i="2" s="1"/>
  <c r="AJ2647" i="2"/>
  <c r="AK2647" i="2" s="1"/>
  <c r="AJ2646" i="2"/>
  <c r="AK2646" i="2" s="1"/>
  <c r="AJ2645" i="2"/>
  <c r="AK2645" i="2" s="1"/>
  <c r="AJ2644" i="2"/>
  <c r="AK2644" i="2" s="1"/>
  <c r="AJ2643" i="2"/>
  <c r="AK2643" i="2" s="1"/>
  <c r="AJ2642" i="2"/>
  <c r="AK2642" i="2" s="1"/>
  <c r="AJ2641" i="2"/>
  <c r="AK2641" i="2" s="1"/>
  <c r="AJ2640" i="2"/>
  <c r="AK2640" i="2" s="1"/>
  <c r="AJ2639" i="2"/>
  <c r="AK2639" i="2" s="1"/>
  <c r="AJ2638" i="2"/>
  <c r="AK2638" i="2" s="1"/>
  <c r="AJ2637" i="2"/>
  <c r="AK2637" i="2" s="1"/>
  <c r="AJ2636" i="2"/>
  <c r="AK2636" i="2" s="1"/>
  <c r="AJ2635" i="2"/>
  <c r="AK2635" i="2" s="1"/>
  <c r="AJ2634" i="2"/>
  <c r="AK2634" i="2" s="1"/>
  <c r="AJ2633" i="2"/>
  <c r="AK2633" i="2" s="1"/>
  <c r="AJ2632" i="2"/>
  <c r="AK2632" i="2" s="1"/>
  <c r="AJ2631" i="2"/>
  <c r="AK2631" i="2" s="1"/>
  <c r="AJ2630" i="2"/>
  <c r="AK2630" i="2" s="1"/>
  <c r="AJ2629" i="2"/>
  <c r="AK2629" i="2" s="1"/>
  <c r="AJ2628" i="2"/>
  <c r="AK2628" i="2" s="1"/>
  <c r="AJ2627" i="2"/>
  <c r="AK2627" i="2" s="1"/>
  <c r="AJ2626" i="2"/>
  <c r="AK2626" i="2" s="1"/>
  <c r="AJ2625" i="2"/>
  <c r="AK2625" i="2" s="1"/>
  <c r="AJ2624" i="2"/>
  <c r="AK2624" i="2" s="1"/>
  <c r="AJ2623" i="2"/>
  <c r="AK2623" i="2" s="1"/>
  <c r="AJ2622" i="2"/>
  <c r="AK2622" i="2" s="1"/>
  <c r="AJ2621" i="2"/>
  <c r="AK2621" i="2" s="1"/>
  <c r="AJ2620" i="2"/>
  <c r="AK2620" i="2" s="1"/>
  <c r="AJ2619" i="2"/>
  <c r="AK2619" i="2" s="1"/>
  <c r="AJ2618" i="2"/>
  <c r="AK2618" i="2" s="1"/>
  <c r="AJ2617" i="2"/>
  <c r="AK2617" i="2" s="1"/>
  <c r="AJ2616" i="2"/>
  <c r="AK2616" i="2" s="1"/>
  <c r="AJ2615" i="2"/>
  <c r="AK2615" i="2" s="1"/>
  <c r="AJ2614" i="2"/>
  <c r="AK2614" i="2" s="1"/>
  <c r="AJ2613" i="2"/>
  <c r="AK2613" i="2" s="1"/>
  <c r="AJ2612" i="2"/>
  <c r="AK2612" i="2" s="1"/>
  <c r="AJ2611" i="2"/>
  <c r="AK2611" i="2" s="1"/>
  <c r="AJ2610" i="2"/>
  <c r="AK2610" i="2" s="1"/>
  <c r="AJ2609" i="2"/>
  <c r="AK2609" i="2" s="1"/>
  <c r="AJ2608" i="2"/>
  <c r="AK2608" i="2" s="1"/>
  <c r="AJ2607" i="2"/>
  <c r="AK2607" i="2" s="1"/>
  <c r="AJ2606" i="2"/>
  <c r="AK2606" i="2" s="1"/>
  <c r="AJ2605" i="2"/>
  <c r="AK2605" i="2" s="1"/>
  <c r="AJ2604" i="2"/>
  <c r="AK2604" i="2" s="1"/>
  <c r="AJ2603" i="2"/>
  <c r="AK2603" i="2" s="1"/>
  <c r="AJ2602" i="2"/>
  <c r="AK2602" i="2" s="1"/>
  <c r="AJ2601" i="2"/>
  <c r="AK2601" i="2" s="1"/>
  <c r="AJ2600" i="2"/>
  <c r="AK2600" i="2" s="1"/>
  <c r="AJ2599" i="2"/>
  <c r="AK2599" i="2" s="1"/>
  <c r="AJ2598" i="2"/>
  <c r="AK2598" i="2" s="1"/>
  <c r="AJ2597" i="2"/>
  <c r="AK2597" i="2" s="1"/>
  <c r="AJ2596" i="2"/>
  <c r="AK2596" i="2" s="1"/>
  <c r="AJ2595" i="2"/>
  <c r="AK2595" i="2" s="1"/>
  <c r="AJ2594" i="2"/>
  <c r="AK2594" i="2" s="1"/>
  <c r="AJ2593" i="2"/>
  <c r="AK2593" i="2" s="1"/>
  <c r="AJ2592" i="2"/>
  <c r="AK2592" i="2" s="1"/>
  <c r="AJ2591" i="2"/>
  <c r="AK2591" i="2" s="1"/>
  <c r="AJ2590" i="2"/>
  <c r="AK2590" i="2" s="1"/>
  <c r="AJ2589" i="2"/>
  <c r="AK2589" i="2" s="1"/>
  <c r="AJ2588" i="2"/>
  <c r="AK2588" i="2" s="1"/>
  <c r="AJ2587" i="2"/>
  <c r="AK2587" i="2" s="1"/>
  <c r="AJ2586" i="2"/>
  <c r="AK2586" i="2" s="1"/>
  <c r="AJ2585" i="2"/>
  <c r="AK2585" i="2" s="1"/>
  <c r="AJ2584" i="2"/>
  <c r="AK2584" i="2" s="1"/>
  <c r="AJ2583" i="2"/>
  <c r="AK2583" i="2" s="1"/>
  <c r="AJ2582" i="2"/>
  <c r="AK2582" i="2" s="1"/>
  <c r="AJ2581" i="2"/>
  <c r="AK2581" i="2" s="1"/>
  <c r="AJ2580" i="2"/>
  <c r="AK2580" i="2" s="1"/>
  <c r="AJ2579" i="2"/>
  <c r="AK2579" i="2" s="1"/>
  <c r="AJ2578" i="2"/>
  <c r="AK2578" i="2" s="1"/>
  <c r="AJ2577" i="2"/>
  <c r="AK2577" i="2" s="1"/>
  <c r="AJ2576" i="2"/>
  <c r="AK2576" i="2" s="1"/>
  <c r="AJ2575" i="2"/>
  <c r="AK2575" i="2" s="1"/>
  <c r="AJ2574" i="2"/>
  <c r="AK2574" i="2" s="1"/>
  <c r="AJ2573" i="2"/>
  <c r="AK2573" i="2" s="1"/>
  <c r="AJ2572" i="2"/>
  <c r="AK2572" i="2" s="1"/>
  <c r="AJ2571" i="2"/>
  <c r="AK2571" i="2" s="1"/>
  <c r="AJ2570" i="2"/>
  <c r="AK2570" i="2" s="1"/>
  <c r="AJ2569" i="2"/>
  <c r="AK2569" i="2" s="1"/>
  <c r="AJ2568" i="2"/>
  <c r="AK2568" i="2" s="1"/>
  <c r="AJ2567" i="2"/>
  <c r="AK2567" i="2" s="1"/>
  <c r="AJ2566" i="2"/>
  <c r="AK2566" i="2" s="1"/>
  <c r="AJ2565" i="2"/>
  <c r="AK2565" i="2" s="1"/>
  <c r="AJ2564" i="2"/>
  <c r="AK2564" i="2" s="1"/>
  <c r="AJ2563" i="2"/>
  <c r="AK2563" i="2" s="1"/>
  <c r="AJ2562" i="2"/>
  <c r="AK2562" i="2" s="1"/>
  <c r="AJ2561" i="2"/>
  <c r="AK2561" i="2" s="1"/>
  <c r="AJ2560" i="2"/>
  <c r="AK2560" i="2" s="1"/>
  <c r="AJ2559" i="2"/>
  <c r="AK2559" i="2" s="1"/>
  <c r="AJ2558" i="2"/>
  <c r="AK2558" i="2" s="1"/>
  <c r="AJ2557" i="2"/>
  <c r="AK2557" i="2" s="1"/>
  <c r="AJ2556" i="2"/>
  <c r="AK2556" i="2" s="1"/>
  <c r="AJ2555" i="2"/>
  <c r="AK2555" i="2" s="1"/>
  <c r="AJ2554" i="2"/>
  <c r="AK2554" i="2" s="1"/>
  <c r="AJ2553" i="2"/>
  <c r="AK2553" i="2" s="1"/>
  <c r="AJ2552" i="2"/>
  <c r="AK2552" i="2" s="1"/>
  <c r="AJ2551" i="2"/>
  <c r="AK2551" i="2" s="1"/>
  <c r="AJ2550" i="2"/>
  <c r="AK2550" i="2" s="1"/>
  <c r="AJ2549" i="2"/>
  <c r="AK2549" i="2" s="1"/>
  <c r="AJ2548" i="2"/>
  <c r="AK2548" i="2" s="1"/>
  <c r="AJ2547" i="2"/>
  <c r="AK2547" i="2" s="1"/>
  <c r="AJ2546" i="2"/>
  <c r="AK2546" i="2" s="1"/>
  <c r="AJ2545" i="2"/>
  <c r="AK2545" i="2" s="1"/>
  <c r="AJ2544" i="2"/>
  <c r="AK2544" i="2" s="1"/>
  <c r="AJ2543" i="2"/>
  <c r="AK2543" i="2" s="1"/>
  <c r="AJ2542" i="2"/>
  <c r="AK2542" i="2" s="1"/>
  <c r="AJ2541" i="2"/>
  <c r="AK2541" i="2" s="1"/>
  <c r="AJ2540" i="2"/>
  <c r="AK2540" i="2" s="1"/>
  <c r="AJ2539" i="2"/>
  <c r="AK2539" i="2" s="1"/>
  <c r="AJ2538" i="2"/>
  <c r="AK2538" i="2" s="1"/>
  <c r="AJ2537" i="2"/>
  <c r="AK2537" i="2" s="1"/>
  <c r="AJ2536" i="2"/>
  <c r="AK2536" i="2" s="1"/>
  <c r="AJ2535" i="2"/>
  <c r="AK2535" i="2" s="1"/>
  <c r="AJ2534" i="2"/>
  <c r="AK2534" i="2" s="1"/>
  <c r="AJ2533" i="2"/>
  <c r="AK2533" i="2" s="1"/>
  <c r="AJ2532" i="2"/>
  <c r="AK2532" i="2" s="1"/>
  <c r="AJ2531" i="2"/>
  <c r="AK2531" i="2" s="1"/>
  <c r="AJ2530" i="2"/>
  <c r="AK2530" i="2" s="1"/>
  <c r="AJ2529" i="2"/>
  <c r="AK2529" i="2" s="1"/>
  <c r="AJ2528" i="2"/>
  <c r="AK2528" i="2" s="1"/>
  <c r="AJ2527" i="2"/>
  <c r="AK2527" i="2" s="1"/>
  <c r="AJ2526" i="2"/>
  <c r="AK2526" i="2" s="1"/>
  <c r="AJ2525" i="2"/>
  <c r="AK2525" i="2" s="1"/>
  <c r="AJ2524" i="2"/>
  <c r="AK2524" i="2" s="1"/>
  <c r="AJ2523" i="2"/>
  <c r="AK2523" i="2" s="1"/>
  <c r="AJ2522" i="2"/>
  <c r="AK2522" i="2" s="1"/>
  <c r="AJ2521" i="2"/>
  <c r="AK2521" i="2" s="1"/>
  <c r="AJ2520" i="2"/>
  <c r="AK2520" i="2" s="1"/>
  <c r="AJ2519" i="2"/>
  <c r="AK2519" i="2" s="1"/>
  <c r="AJ2518" i="2"/>
  <c r="AK2518" i="2" s="1"/>
  <c r="AJ2517" i="2"/>
  <c r="AK2517" i="2" s="1"/>
  <c r="AJ2516" i="2"/>
  <c r="AK2516" i="2" s="1"/>
  <c r="AJ2515" i="2"/>
  <c r="AK2515" i="2" s="1"/>
  <c r="AJ2514" i="2"/>
  <c r="AK2514" i="2" s="1"/>
  <c r="AJ2513" i="2"/>
  <c r="AK2513" i="2" s="1"/>
  <c r="AJ2512" i="2"/>
  <c r="AK2512" i="2" s="1"/>
  <c r="AJ2511" i="2"/>
  <c r="AK2511" i="2" s="1"/>
  <c r="AJ2510" i="2"/>
  <c r="AK2510" i="2" s="1"/>
  <c r="AJ2509" i="2"/>
  <c r="AK2509" i="2" s="1"/>
  <c r="AJ2508" i="2"/>
  <c r="AK2508" i="2" s="1"/>
  <c r="AJ2507" i="2"/>
  <c r="AK2507" i="2" s="1"/>
  <c r="AJ2506" i="2"/>
  <c r="AK2506" i="2" s="1"/>
  <c r="AJ2505" i="2"/>
  <c r="AK2505" i="2" s="1"/>
  <c r="AJ2504" i="2"/>
  <c r="AK2504" i="2" s="1"/>
  <c r="AJ2503" i="2"/>
  <c r="AK2503" i="2" s="1"/>
  <c r="AJ2502" i="2"/>
  <c r="AK2502" i="2" s="1"/>
  <c r="AJ2501" i="2"/>
  <c r="AK2501" i="2" s="1"/>
  <c r="AJ2500" i="2"/>
  <c r="AK2500" i="2" s="1"/>
  <c r="AJ2499" i="2"/>
  <c r="AK2499" i="2" s="1"/>
  <c r="AJ2498" i="2"/>
  <c r="AK2498" i="2" s="1"/>
  <c r="AJ2497" i="2"/>
  <c r="AK2497" i="2" s="1"/>
  <c r="AJ2496" i="2"/>
  <c r="AK2496" i="2" s="1"/>
  <c r="AJ2495" i="2"/>
  <c r="AK2495" i="2" s="1"/>
  <c r="AJ2494" i="2"/>
  <c r="AK2494" i="2" s="1"/>
  <c r="AJ2493" i="2"/>
  <c r="AK2493" i="2" s="1"/>
  <c r="AJ2492" i="2"/>
  <c r="AK2492" i="2" s="1"/>
  <c r="AJ2491" i="2"/>
  <c r="AK2491" i="2" s="1"/>
  <c r="AJ2490" i="2"/>
  <c r="AK2490" i="2" s="1"/>
  <c r="AJ2489" i="2"/>
  <c r="AK2489" i="2" s="1"/>
  <c r="AJ2488" i="2"/>
  <c r="AK2488" i="2" s="1"/>
  <c r="AJ2487" i="2"/>
  <c r="AK2487" i="2" s="1"/>
  <c r="AJ2486" i="2"/>
  <c r="AK2486" i="2" s="1"/>
  <c r="AJ2485" i="2"/>
  <c r="AK2485" i="2" s="1"/>
  <c r="AJ2484" i="2"/>
  <c r="AK2484" i="2" s="1"/>
  <c r="AJ2483" i="2"/>
  <c r="AK2483" i="2" s="1"/>
  <c r="AJ2482" i="2"/>
  <c r="AK2482" i="2" s="1"/>
  <c r="AJ2481" i="2"/>
  <c r="AK2481" i="2" s="1"/>
  <c r="AJ2480" i="2"/>
  <c r="AK2480" i="2" s="1"/>
  <c r="AJ2479" i="2"/>
  <c r="AK2479" i="2" s="1"/>
  <c r="AJ2478" i="2"/>
  <c r="AK2478" i="2" s="1"/>
  <c r="AJ2477" i="2"/>
  <c r="AK2477" i="2" s="1"/>
  <c r="AJ2476" i="2"/>
  <c r="AK2476" i="2" s="1"/>
  <c r="AJ2475" i="2"/>
  <c r="AK2475" i="2" s="1"/>
  <c r="AJ2474" i="2"/>
  <c r="AK2474" i="2" s="1"/>
  <c r="AJ2473" i="2"/>
  <c r="AK2473" i="2" s="1"/>
  <c r="AJ2472" i="2"/>
  <c r="AK2472" i="2" s="1"/>
  <c r="AJ2471" i="2"/>
  <c r="AK2471" i="2" s="1"/>
  <c r="AJ2470" i="2"/>
  <c r="AK2470" i="2" s="1"/>
  <c r="AJ2469" i="2"/>
  <c r="AK2469" i="2" s="1"/>
  <c r="AJ2468" i="2"/>
  <c r="AK2468" i="2" s="1"/>
  <c r="AJ2467" i="2"/>
  <c r="AK2467" i="2" s="1"/>
  <c r="AJ2466" i="2"/>
  <c r="AK2466" i="2" s="1"/>
  <c r="AJ2465" i="2"/>
  <c r="AK2465" i="2" s="1"/>
  <c r="AJ2464" i="2"/>
  <c r="AK2464" i="2" s="1"/>
  <c r="AJ2463" i="2"/>
  <c r="AK2463" i="2" s="1"/>
  <c r="AJ2462" i="2"/>
  <c r="AK2462" i="2" s="1"/>
  <c r="AJ2461" i="2"/>
  <c r="AK2461" i="2" s="1"/>
  <c r="AJ2460" i="2"/>
  <c r="AK2460" i="2" s="1"/>
  <c r="AJ2459" i="2"/>
  <c r="AK2459" i="2" s="1"/>
  <c r="AJ2458" i="2"/>
  <c r="AK2458" i="2" s="1"/>
  <c r="AJ2457" i="2"/>
  <c r="AK2457" i="2" s="1"/>
  <c r="AJ2456" i="2"/>
  <c r="AK2456" i="2" s="1"/>
  <c r="AJ2455" i="2"/>
  <c r="AK2455" i="2" s="1"/>
  <c r="AJ2454" i="2"/>
  <c r="AK2454" i="2" s="1"/>
  <c r="AJ2453" i="2"/>
  <c r="AK2453" i="2" s="1"/>
  <c r="AJ2452" i="2"/>
  <c r="AK2452" i="2" s="1"/>
  <c r="AJ2451" i="2"/>
  <c r="AK2451" i="2" s="1"/>
  <c r="AJ2450" i="2"/>
  <c r="AK2450" i="2" s="1"/>
  <c r="AJ2449" i="2"/>
  <c r="AK2449" i="2" s="1"/>
  <c r="AJ2448" i="2"/>
  <c r="AK2448" i="2" s="1"/>
  <c r="AJ2447" i="2"/>
  <c r="AK2447" i="2" s="1"/>
  <c r="AJ2446" i="2"/>
  <c r="AK2446" i="2" s="1"/>
  <c r="AJ2445" i="2"/>
  <c r="AK2445" i="2" s="1"/>
  <c r="AJ2444" i="2"/>
  <c r="AK2444" i="2" s="1"/>
  <c r="AJ2443" i="2"/>
  <c r="AK2443" i="2" s="1"/>
  <c r="AJ2442" i="2"/>
  <c r="AK2442" i="2" s="1"/>
  <c r="AJ2441" i="2"/>
  <c r="AK2441" i="2" s="1"/>
  <c r="AJ2440" i="2"/>
  <c r="AK2440" i="2" s="1"/>
  <c r="AJ2439" i="2"/>
  <c r="AK2439" i="2" s="1"/>
  <c r="AJ2438" i="2"/>
  <c r="AK2438" i="2" s="1"/>
  <c r="AJ2437" i="2"/>
  <c r="AK2437" i="2" s="1"/>
  <c r="AJ2436" i="2"/>
  <c r="AK2436" i="2" s="1"/>
  <c r="AJ2435" i="2"/>
  <c r="AK2435" i="2" s="1"/>
  <c r="AJ2434" i="2"/>
  <c r="AK2434" i="2" s="1"/>
  <c r="AJ2433" i="2"/>
  <c r="AK2433" i="2" s="1"/>
  <c r="AJ2432" i="2"/>
  <c r="AK2432" i="2" s="1"/>
  <c r="AJ2431" i="2"/>
  <c r="AK2431" i="2" s="1"/>
  <c r="AJ2430" i="2"/>
  <c r="AK2430" i="2" s="1"/>
  <c r="AJ2429" i="2"/>
  <c r="AK2429" i="2" s="1"/>
  <c r="AJ2428" i="2"/>
  <c r="AK2428" i="2" s="1"/>
  <c r="AJ2427" i="2"/>
  <c r="AK2427" i="2" s="1"/>
  <c r="AJ2426" i="2"/>
  <c r="AK2426" i="2" s="1"/>
  <c r="AJ2425" i="2"/>
  <c r="AK2425" i="2" s="1"/>
  <c r="AJ2424" i="2"/>
  <c r="AK2424" i="2" s="1"/>
  <c r="AJ2423" i="2"/>
  <c r="AK2423" i="2" s="1"/>
  <c r="AJ2422" i="2"/>
  <c r="AK2422" i="2" s="1"/>
  <c r="AJ2421" i="2"/>
  <c r="AK2421" i="2" s="1"/>
  <c r="AJ2420" i="2"/>
  <c r="AK2420" i="2" s="1"/>
  <c r="AJ2419" i="2"/>
  <c r="AK2419" i="2" s="1"/>
  <c r="AJ2418" i="2"/>
  <c r="AK2418" i="2" s="1"/>
  <c r="AJ2417" i="2"/>
  <c r="AK2417" i="2" s="1"/>
  <c r="AJ2416" i="2"/>
  <c r="AK2416" i="2" s="1"/>
  <c r="AJ2415" i="2"/>
  <c r="AK2415" i="2" s="1"/>
  <c r="AJ2414" i="2"/>
  <c r="AK2414" i="2" s="1"/>
  <c r="AJ2413" i="2"/>
  <c r="AK2413" i="2" s="1"/>
  <c r="AJ2412" i="2"/>
  <c r="AK2412" i="2" s="1"/>
  <c r="AJ2411" i="2"/>
  <c r="AK2411" i="2" s="1"/>
  <c r="AJ2410" i="2"/>
  <c r="AK2410" i="2" s="1"/>
  <c r="AJ2409" i="2"/>
  <c r="AK2409" i="2" s="1"/>
  <c r="AJ2408" i="2"/>
  <c r="AK2408" i="2" s="1"/>
  <c r="AJ2407" i="2"/>
  <c r="AK2407" i="2" s="1"/>
  <c r="AJ2406" i="2"/>
  <c r="AK2406" i="2" s="1"/>
  <c r="AJ2405" i="2"/>
  <c r="AK2405" i="2" s="1"/>
  <c r="AJ2404" i="2"/>
  <c r="AK2404" i="2" s="1"/>
  <c r="AJ2403" i="2"/>
  <c r="AK2403" i="2" s="1"/>
  <c r="AJ2402" i="2"/>
  <c r="AK2402" i="2" s="1"/>
  <c r="AJ2401" i="2"/>
  <c r="AK2401" i="2" s="1"/>
  <c r="AJ2400" i="2"/>
  <c r="AK2400" i="2" s="1"/>
  <c r="AJ2399" i="2"/>
  <c r="AK2399" i="2" s="1"/>
  <c r="AJ2398" i="2"/>
  <c r="AK2398" i="2" s="1"/>
  <c r="AJ2397" i="2"/>
  <c r="AK2397" i="2" s="1"/>
  <c r="AJ2396" i="2"/>
  <c r="AK2396" i="2" s="1"/>
  <c r="AJ2395" i="2"/>
  <c r="AK2395" i="2" s="1"/>
  <c r="AJ2394" i="2"/>
  <c r="AK2394" i="2" s="1"/>
  <c r="AJ2393" i="2"/>
  <c r="AK2393" i="2" s="1"/>
  <c r="AJ2392" i="2"/>
  <c r="AK2392" i="2" s="1"/>
  <c r="AJ2391" i="2"/>
  <c r="AK2391" i="2" s="1"/>
  <c r="AJ2390" i="2"/>
  <c r="AK2390" i="2" s="1"/>
  <c r="AJ2389" i="2"/>
  <c r="AK2389" i="2" s="1"/>
  <c r="AJ2388" i="2"/>
  <c r="AK2388" i="2" s="1"/>
  <c r="AJ2387" i="2"/>
  <c r="AK2387" i="2" s="1"/>
  <c r="AJ2386" i="2"/>
  <c r="AK2386" i="2" s="1"/>
  <c r="AJ2385" i="2"/>
  <c r="AK2385" i="2" s="1"/>
  <c r="AJ2384" i="2"/>
  <c r="AK2384" i="2" s="1"/>
  <c r="AJ2383" i="2"/>
  <c r="AK2383" i="2" s="1"/>
  <c r="AJ2382" i="2"/>
  <c r="AK2382" i="2" s="1"/>
  <c r="AJ2381" i="2"/>
  <c r="AK2381" i="2" s="1"/>
  <c r="AJ2380" i="2"/>
  <c r="AK2380" i="2" s="1"/>
  <c r="AJ2379" i="2"/>
  <c r="AK2379" i="2" s="1"/>
  <c r="AJ2378" i="2"/>
  <c r="AK2378" i="2" s="1"/>
  <c r="AJ2377" i="2"/>
  <c r="AK2377" i="2" s="1"/>
  <c r="AJ2376" i="2"/>
  <c r="AK2376" i="2" s="1"/>
  <c r="AJ2375" i="2"/>
  <c r="AK2375" i="2" s="1"/>
  <c r="AJ2374" i="2"/>
  <c r="AK2374" i="2" s="1"/>
  <c r="AJ2373" i="2"/>
  <c r="AK2373" i="2" s="1"/>
  <c r="AJ2372" i="2"/>
  <c r="AK2372" i="2" s="1"/>
  <c r="AJ2371" i="2"/>
  <c r="AK2371" i="2" s="1"/>
  <c r="AJ2370" i="2"/>
  <c r="AK2370" i="2" s="1"/>
  <c r="AJ2369" i="2"/>
  <c r="AK2369" i="2" s="1"/>
  <c r="AJ2368" i="2"/>
  <c r="AK2368" i="2" s="1"/>
  <c r="AJ2367" i="2"/>
  <c r="AK2367" i="2" s="1"/>
  <c r="AJ2366" i="2"/>
  <c r="AK2366" i="2" s="1"/>
  <c r="AJ2365" i="2"/>
  <c r="AK2365" i="2" s="1"/>
  <c r="AJ2364" i="2"/>
  <c r="AK2364" i="2" s="1"/>
  <c r="AJ2363" i="2"/>
  <c r="AK2363" i="2" s="1"/>
  <c r="AJ2362" i="2"/>
  <c r="AK2362" i="2" s="1"/>
  <c r="AJ2361" i="2"/>
  <c r="AK2361" i="2" s="1"/>
  <c r="AJ2360" i="2"/>
  <c r="AK2360" i="2" s="1"/>
  <c r="AJ2359" i="2"/>
  <c r="AK2359" i="2" s="1"/>
  <c r="AJ2358" i="2"/>
  <c r="AK2358" i="2" s="1"/>
  <c r="AJ2357" i="2"/>
  <c r="AK2357" i="2" s="1"/>
  <c r="AJ2356" i="2"/>
  <c r="AK2356" i="2" s="1"/>
  <c r="AJ2355" i="2"/>
  <c r="AK2355" i="2" s="1"/>
  <c r="AJ2354" i="2"/>
  <c r="AK2354" i="2" s="1"/>
  <c r="AJ2353" i="2"/>
  <c r="AK2353" i="2" s="1"/>
  <c r="AJ2352" i="2"/>
  <c r="AK2352" i="2" s="1"/>
  <c r="AJ2351" i="2"/>
  <c r="AK2351" i="2" s="1"/>
  <c r="AJ2350" i="2"/>
  <c r="AK2350" i="2" s="1"/>
  <c r="AJ2349" i="2"/>
  <c r="AK2349" i="2" s="1"/>
  <c r="AJ2348" i="2"/>
  <c r="AK2348" i="2" s="1"/>
  <c r="AJ2347" i="2"/>
  <c r="AK2347" i="2" s="1"/>
  <c r="AJ2346" i="2"/>
  <c r="AK2346" i="2" s="1"/>
  <c r="AJ2345" i="2"/>
  <c r="AK2345" i="2" s="1"/>
  <c r="AJ2344" i="2"/>
  <c r="AK2344" i="2" s="1"/>
  <c r="AJ2343" i="2"/>
  <c r="AK2343" i="2" s="1"/>
  <c r="AJ2342" i="2"/>
  <c r="AK2342" i="2" s="1"/>
  <c r="AJ2341" i="2"/>
  <c r="AK2341" i="2" s="1"/>
  <c r="AJ2340" i="2"/>
  <c r="AK2340" i="2" s="1"/>
  <c r="AJ2339" i="2"/>
  <c r="AK2339" i="2" s="1"/>
  <c r="AJ2338" i="2"/>
  <c r="AK2338" i="2" s="1"/>
  <c r="AJ2337" i="2"/>
  <c r="AK2337" i="2" s="1"/>
  <c r="AJ2336" i="2"/>
  <c r="AK2336" i="2" s="1"/>
  <c r="AJ2335" i="2"/>
  <c r="AK2335" i="2" s="1"/>
  <c r="AJ2334" i="2"/>
  <c r="AK2334" i="2" s="1"/>
  <c r="AJ2333" i="2"/>
  <c r="AK2333" i="2" s="1"/>
  <c r="AJ2332" i="2"/>
  <c r="AK2332" i="2" s="1"/>
  <c r="AJ2331" i="2"/>
  <c r="AK2331" i="2" s="1"/>
  <c r="AJ2330" i="2"/>
  <c r="AK2330" i="2" s="1"/>
  <c r="AJ2329" i="2"/>
  <c r="AK2329" i="2" s="1"/>
  <c r="AJ2328" i="2"/>
  <c r="AK2328" i="2" s="1"/>
  <c r="AJ2327" i="2"/>
  <c r="AK2327" i="2" s="1"/>
  <c r="AJ2326" i="2"/>
  <c r="AK2326" i="2" s="1"/>
  <c r="AJ2325" i="2"/>
  <c r="AK2325" i="2" s="1"/>
  <c r="AJ2324" i="2"/>
  <c r="AK2324" i="2" s="1"/>
  <c r="AJ2323" i="2"/>
  <c r="AK2323" i="2" s="1"/>
  <c r="AJ2322" i="2"/>
  <c r="AK2322" i="2" s="1"/>
  <c r="AJ2321" i="2"/>
  <c r="AK2321" i="2" s="1"/>
  <c r="AJ2320" i="2"/>
  <c r="AK2320" i="2" s="1"/>
  <c r="AJ2319" i="2"/>
  <c r="AK2319" i="2" s="1"/>
  <c r="AJ2318" i="2"/>
  <c r="AK2318" i="2" s="1"/>
  <c r="AJ2317" i="2"/>
  <c r="AK2317" i="2" s="1"/>
  <c r="AJ2316" i="2"/>
  <c r="AK2316" i="2" s="1"/>
  <c r="AJ2315" i="2"/>
  <c r="AK2315" i="2" s="1"/>
  <c r="AJ2314" i="2"/>
  <c r="AK2314" i="2" s="1"/>
  <c r="AJ2313" i="2"/>
  <c r="AK2313" i="2" s="1"/>
  <c r="AJ2312" i="2"/>
  <c r="AK2312" i="2" s="1"/>
  <c r="AJ2311" i="2"/>
  <c r="AK2311" i="2" s="1"/>
  <c r="AJ2310" i="2"/>
  <c r="AK2310" i="2" s="1"/>
  <c r="AJ2309" i="2"/>
  <c r="AK2309" i="2" s="1"/>
  <c r="AJ2308" i="2"/>
  <c r="AK2308" i="2" s="1"/>
  <c r="AJ2307" i="2"/>
  <c r="AK2307" i="2" s="1"/>
  <c r="AJ2306" i="2"/>
  <c r="AK2306" i="2" s="1"/>
  <c r="AJ2305" i="2"/>
  <c r="AK2305" i="2" s="1"/>
  <c r="AJ2304" i="2"/>
  <c r="AK2304" i="2" s="1"/>
  <c r="AJ2303" i="2"/>
  <c r="AK2303" i="2" s="1"/>
  <c r="AJ2302" i="2"/>
  <c r="AK2302" i="2" s="1"/>
  <c r="AJ2301" i="2"/>
  <c r="AK2301" i="2" s="1"/>
  <c r="AJ2300" i="2"/>
  <c r="AK2300" i="2" s="1"/>
  <c r="AJ2299" i="2"/>
  <c r="AK2299" i="2" s="1"/>
  <c r="AJ2298" i="2"/>
  <c r="AK2298" i="2" s="1"/>
  <c r="AJ2297" i="2"/>
  <c r="AK2297" i="2" s="1"/>
  <c r="AJ2296" i="2"/>
  <c r="AK2296" i="2" s="1"/>
  <c r="AJ2295" i="2"/>
  <c r="AK2295" i="2" s="1"/>
  <c r="AJ2294" i="2"/>
  <c r="AK2294" i="2" s="1"/>
  <c r="AJ2293" i="2"/>
  <c r="AK2293" i="2" s="1"/>
  <c r="AJ2292" i="2"/>
  <c r="AK2292" i="2" s="1"/>
  <c r="AJ2291" i="2"/>
  <c r="AK2291" i="2" s="1"/>
  <c r="AJ2290" i="2"/>
  <c r="AK2290" i="2" s="1"/>
  <c r="AJ2289" i="2"/>
  <c r="AK2289" i="2" s="1"/>
  <c r="AJ2288" i="2"/>
  <c r="AK2288" i="2" s="1"/>
  <c r="AJ2287" i="2"/>
  <c r="AK2287" i="2" s="1"/>
  <c r="AJ2286" i="2"/>
  <c r="AK2286" i="2" s="1"/>
  <c r="AJ2285" i="2"/>
  <c r="AK2285" i="2" s="1"/>
  <c r="AJ2284" i="2"/>
  <c r="AK2284" i="2" s="1"/>
  <c r="AJ2283" i="2"/>
  <c r="AK2283" i="2" s="1"/>
  <c r="AJ2282" i="2"/>
  <c r="AK2282" i="2" s="1"/>
  <c r="AJ2281" i="2"/>
  <c r="AK2281" i="2" s="1"/>
  <c r="AJ2280" i="2"/>
  <c r="AK2280" i="2" s="1"/>
  <c r="AJ2279" i="2"/>
  <c r="AK2279" i="2" s="1"/>
  <c r="AJ2278" i="2"/>
  <c r="AK2278" i="2" s="1"/>
  <c r="AJ2277" i="2"/>
  <c r="AK2277" i="2" s="1"/>
  <c r="AJ2276" i="2"/>
  <c r="AK2276" i="2" s="1"/>
  <c r="AJ2275" i="2"/>
  <c r="AK2275" i="2" s="1"/>
  <c r="AJ2274" i="2"/>
  <c r="AK2274" i="2" s="1"/>
  <c r="AJ2273" i="2"/>
  <c r="AK2273" i="2" s="1"/>
  <c r="AJ2272" i="2"/>
  <c r="AK2272" i="2" s="1"/>
  <c r="AJ2271" i="2"/>
  <c r="AK2271" i="2" s="1"/>
  <c r="AJ2270" i="2"/>
  <c r="AK2270" i="2" s="1"/>
  <c r="AJ2269" i="2"/>
  <c r="AK2269" i="2" s="1"/>
  <c r="AJ2268" i="2"/>
  <c r="AK2268" i="2" s="1"/>
  <c r="AJ2267" i="2"/>
  <c r="AK2267" i="2" s="1"/>
  <c r="AJ2266" i="2"/>
  <c r="AK2266" i="2" s="1"/>
  <c r="AJ2265" i="2"/>
  <c r="AK2265" i="2" s="1"/>
  <c r="AJ2264" i="2"/>
  <c r="AK2264" i="2" s="1"/>
  <c r="AJ2263" i="2"/>
  <c r="AK2263" i="2" s="1"/>
  <c r="AJ2262" i="2"/>
  <c r="AK2262" i="2" s="1"/>
  <c r="AJ2261" i="2"/>
  <c r="AK2261" i="2" s="1"/>
  <c r="AJ2260" i="2"/>
  <c r="AK2260" i="2" s="1"/>
  <c r="AJ2259" i="2"/>
  <c r="AK2259" i="2" s="1"/>
  <c r="AJ2258" i="2"/>
  <c r="AK2258" i="2" s="1"/>
  <c r="AJ2257" i="2"/>
  <c r="AK2257" i="2" s="1"/>
  <c r="AJ2256" i="2"/>
  <c r="AK2256" i="2" s="1"/>
  <c r="AJ2255" i="2"/>
  <c r="AK2255" i="2" s="1"/>
  <c r="AJ2254" i="2"/>
  <c r="AK2254" i="2" s="1"/>
  <c r="AJ2253" i="2"/>
  <c r="AK2253" i="2" s="1"/>
  <c r="AJ2252" i="2"/>
  <c r="AK2252" i="2" s="1"/>
  <c r="AJ2251" i="2"/>
  <c r="AK2251" i="2" s="1"/>
  <c r="AJ2250" i="2"/>
  <c r="AK2250" i="2" s="1"/>
  <c r="AJ2249" i="2"/>
  <c r="AK2249" i="2" s="1"/>
  <c r="AJ2248" i="2"/>
  <c r="AK2248" i="2" s="1"/>
  <c r="AJ2247" i="2"/>
  <c r="AK2247" i="2" s="1"/>
  <c r="AJ2246" i="2"/>
  <c r="AK2246" i="2" s="1"/>
  <c r="AJ2245" i="2"/>
  <c r="AK2245" i="2" s="1"/>
  <c r="AJ2244" i="2"/>
  <c r="AK2244" i="2" s="1"/>
  <c r="AJ2243" i="2"/>
  <c r="AK2243" i="2" s="1"/>
  <c r="AJ2242" i="2"/>
  <c r="AK2242" i="2" s="1"/>
  <c r="AJ2241" i="2"/>
  <c r="AK2241" i="2" s="1"/>
  <c r="AJ2240" i="2"/>
  <c r="AK2240" i="2" s="1"/>
  <c r="AJ2239" i="2"/>
  <c r="AK2239" i="2" s="1"/>
  <c r="AJ2238" i="2"/>
  <c r="AK2238" i="2" s="1"/>
  <c r="AJ2237" i="2"/>
  <c r="AK2237" i="2" s="1"/>
  <c r="AJ2236" i="2"/>
  <c r="AK2236" i="2" s="1"/>
  <c r="AJ2235" i="2"/>
  <c r="AK2235" i="2" s="1"/>
  <c r="AJ2234" i="2"/>
  <c r="AK2234" i="2" s="1"/>
  <c r="AJ2233" i="2"/>
  <c r="AK2233" i="2" s="1"/>
  <c r="AJ2232" i="2"/>
  <c r="AK2232" i="2" s="1"/>
  <c r="AJ2231" i="2"/>
  <c r="AK2231" i="2" s="1"/>
  <c r="AJ2230" i="2"/>
  <c r="AK2230" i="2" s="1"/>
  <c r="AJ2229" i="2"/>
  <c r="AK2229" i="2" s="1"/>
  <c r="AJ2228" i="2"/>
  <c r="AK2228" i="2" s="1"/>
  <c r="AJ2227" i="2"/>
  <c r="AK2227" i="2" s="1"/>
  <c r="AJ2226" i="2"/>
  <c r="AK2226" i="2" s="1"/>
  <c r="AJ2225" i="2"/>
  <c r="AK2225" i="2" s="1"/>
  <c r="AJ2224" i="2"/>
  <c r="AK2224" i="2" s="1"/>
  <c r="AJ2223" i="2"/>
  <c r="AK2223" i="2" s="1"/>
  <c r="AJ2222" i="2"/>
  <c r="AK2222" i="2" s="1"/>
  <c r="AJ2221" i="2"/>
  <c r="AK2221" i="2" s="1"/>
  <c r="AJ2220" i="2"/>
  <c r="AK2220" i="2" s="1"/>
  <c r="AJ2219" i="2"/>
  <c r="AK2219" i="2" s="1"/>
  <c r="AJ2218" i="2"/>
  <c r="AK2218" i="2" s="1"/>
  <c r="AJ2217" i="2"/>
  <c r="AK2217" i="2" s="1"/>
  <c r="AJ2216" i="2"/>
  <c r="AK2216" i="2" s="1"/>
  <c r="AJ2215" i="2"/>
  <c r="AK2215" i="2" s="1"/>
  <c r="AJ2214" i="2"/>
  <c r="AK2214" i="2" s="1"/>
  <c r="AJ2213" i="2"/>
  <c r="AK2213" i="2" s="1"/>
  <c r="AJ2212" i="2"/>
  <c r="AK2212" i="2" s="1"/>
  <c r="AJ2211" i="2"/>
  <c r="AK2211" i="2" s="1"/>
  <c r="AJ2210" i="2"/>
  <c r="AK2210" i="2" s="1"/>
  <c r="AJ2209" i="2"/>
  <c r="AK2209" i="2" s="1"/>
  <c r="AJ2208" i="2"/>
  <c r="AK2208" i="2" s="1"/>
  <c r="AJ2207" i="2"/>
  <c r="AK2207" i="2" s="1"/>
  <c r="AJ2206" i="2"/>
  <c r="AK2206" i="2" s="1"/>
  <c r="AJ2205" i="2"/>
  <c r="AK2205" i="2" s="1"/>
  <c r="AJ2204" i="2"/>
  <c r="AK2204" i="2" s="1"/>
  <c r="AJ2203" i="2"/>
  <c r="AK2203" i="2" s="1"/>
  <c r="AJ2202" i="2"/>
  <c r="AK2202" i="2" s="1"/>
  <c r="AJ2201" i="2"/>
  <c r="AK2201" i="2" s="1"/>
  <c r="AJ2200" i="2"/>
  <c r="AK2200" i="2" s="1"/>
  <c r="AJ2199" i="2"/>
  <c r="AK2199" i="2" s="1"/>
  <c r="AJ2198" i="2"/>
  <c r="AK2198" i="2" s="1"/>
  <c r="AJ2197" i="2"/>
  <c r="AK2197" i="2" s="1"/>
  <c r="AJ2196" i="2"/>
  <c r="AK2196" i="2" s="1"/>
  <c r="AJ2195" i="2"/>
  <c r="AK2195" i="2" s="1"/>
  <c r="AJ2194" i="2"/>
  <c r="AK2194" i="2" s="1"/>
  <c r="AJ2193" i="2"/>
  <c r="AK2193" i="2" s="1"/>
  <c r="AJ2192" i="2"/>
  <c r="AK2192" i="2" s="1"/>
  <c r="AJ2191" i="2"/>
  <c r="AK2191" i="2" s="1"/>
  <c r="AJ2190" i="2"/>
  <c r="AK2190" i="2" s="1"/>
  <c r="AJ2189" i="2"/>
  <c r="AK2189" i="2" s="1"/>
  <c r="AJ2188" i="2"/>
  <c r="AK2188" i="2" s="1"/>
  <c r="AJ2187" i="2"/>
  <c r="AK2187" i="2" s="1"/>
  <c r="AJ2186" i="2"/>
  <c r="AK2186" i="2" s="1"/>
  <c r="AJ2185" i="2"/>
  <c r="AK2185" i="2" s="1"/>
  <c r="AJ2184" i="2"/>
  <c r="AK2184" i="2" s="1"/>
  <c r="AJ2183" i="2"/>
  <c r="AK2183" i="2" s="1"/>
  <c r="AJ2182" i="2"/>
  <c r="AK2182" i="2" s="1"/>
  <c r="AJ2181" i="2"/>
  <c r="AK2181" i="2" s="1"/>
  <c r="AJ2180" i="2"/>
  <c r="AK2180" i="2" s="1"/>
  <c r="AJ2179" i="2"/>
  <c r="AK2179" i="2" s="1"/>
  <c r="AJ2178" i="2"/>
  <c r="AK2178" i="2" s="1"/>
  <c r="AJ2177" i="2"/>
  <c r="AK2177" i="2" s="1"/>
  <c r="AJ2176" i="2"/>
  <c r="AK2176" i="2" s="1"/>
  <c r="AJ2175" i="2"/>
  <c r="AK2175" i="2" s="1"/>
  <c r="AJ2174" i="2"/>
  <c r="AK2174" i="2" s="1"/>
  <c r="AJ2173" i="2"/>
  <c r="AK2173" i="2" s="1"/>
  <c r="AJ2172" i="2"/>
  <c r="AK2172" i="2" s="1"/>
  <c r="AJ2171" i="2"/>
  <c r="AK2171" i="2" s="1"/>
  <c r="AJ2170" i="2"/>
  <c r="AK2170" i="2" s="1"/>
  <c r="AJ2169" i="2"/>
  <c r="AK2169" i="2" s="1"/>
  <c r="AJ2168" i="2"/>
  <c r="AK2168" i="2" s="1"/>
  <c r="AJ2167" i="2"/>
  <c r="AK2167" i="2" s="1"/>
  <c r="AJ2166" i="2"/>
  <c r="AK2166" i="2" s="1"/>
  <c r="AJ2165" i="2"/>
  <c r="AK2165" i="2" s="1"/>
  <c r="AJ2164" i="2"/>
  <c r="AK2164" i="2" s="1"/>
  <c r="AJ2163" i="2"/>
  <c r="AK2163" i="2" s="1"/>
  <c r="AJ2162" i="2"/>
  <c r="AK2162" i="2" s="1"/>
  <c r="AJ2161" i="2"/>
  <c r="AK2161" i="2" s="1"/>
  <c r="AJ2160" i="2"/>
  <c r="AK2160" i="2" s="1"/>
  <c r="AJ2159" i="2"/>
  <c r="AK2159" i="2" s="1"/>
  <c r="AJ2158" i="2"/>
  <c r="AK2158" i="2" s="1"/>
  <c r="AJ2157" i="2"/>
  <c r="AK2157" i="2" s="1"/>
  <c r="AJ2156" i="2"/>
  <c r="AK2156" i="2" s="1"/>
  <c r="AJ2155" i="2"/>
  <c r="AK2155" i="2" s="1"/>
  <c r="AJ2154" i="2"/>
  <c r="AK2154" i="2" s="1"/>
  <c r="AJ2153" i="2"/>
  <c r="AK2153" i="2" s="1"/>
  <c r="AJ2152" i="2"/>
  <c r="AK2152" i="2" s="1"/>
  <c r="AJ2151" i="2"/>
  <c r="AK2151" i="2" s="1"/>
  <c r="AJ2150" i="2"/>
  <c r="AK2150" i="2" s="1"/>
  <c r="AJ2149" i="2"/>
  <c r="AK2149" i="2" s="1"/>
  <c r="AJ2148" i="2"/>
  <c r="AK2148" i="2" s="1"/>
  <c r="AJ2147" i="2"/>
  <c r="AK2147" i="2" s="1"/>
  <c r="AJ2146" i="2"/>
  <c r="AK2146" i="2" s="1"/>
  <c r="AJ2145" i="2"/>
  <c r="AK2145" i="2" s="1"/>
  <c r="AJ2144" i="2"/>
  <c r="AK2144" i="2" s="1"/>
  <c r="AJ2143" i="2"/>
  <c r="AK2143" i="2" s="1"/>
  <c r="AJ2142" i="2"/>
  <c r="AK2142" i="2" s="1"/>
  <c r="AJ2141" i="2"/>
  <c r="AK2141" i="2" s="1"/>
  <c r="AJ2140" i="2"/>
  <c r="AK2140" i="2" s="1"/>
  <c r="AJ2139" i="2"/>
  <c r="AK2139" i="2" s="1"/>
  <c r="AJ2138" i="2"/>
  <c r="AK2138" i="2" s="1"/>
  <c r="AJ2137" i="2"/>
  <c r="AK2137" i="2" s="1"/>
  <c r="AJ2136" i="2"/>
  <c r="AK2136" i="2" s="1"/>
  <c r="AJ2135" i="2"/>
  <c r="AK2135" i="2" s="1"/>
  <c r="AJ2134" i="2"/>
  <c r="AK2134" i="2" s="1"/>
  <c r="AJ2133" i="2"/>
  <c r="AK2133" i="2" s="1"/>
  <c r="AJ2132" i="2"/>
  <c r="AK2132" i="2" s="1"/>
  <c r="AJ2131" i="2"/>
  <c r="AK2131" i="2" s="1"/>
  <c r="AJ2130" i="2"/>
  <c r="AK2130" i="2" s="1"/>
  <c r="AJ2129" i="2"/>
  <c r="AK2129" i="2" s="1"/>
  <c r="AJ2128" i="2"/>
  <c r="AK2128" i="2" s="1"/>
  <c r="AJ2127" i="2"/>
  <c r="AK2127" i="2" s="1"/>
  <c r="AJ2126" i="2"/>
  <c r="AK2126" i="2" s="1"/>
  <c r="AJ2125" i="2"/>
  <c r="AK2125" i="2" s="1"/>
  <c r="AJ2124" i="2"/>
  <c r="AK2124" i="2" s="1"/>
  <c r="AJ2123" i="2"/>
  <c r="AK2123" i="2" s="1"/>
  <c r="AJ2122" i="2"/>
  <c r="AK2122" i="2" s="1"/>
  <c r="AJ2121" i="2"/>
  <c r="AK2121" i="2" s="1"/>
  <c r="AJ2120" i="2"/>
  <c r="AK2120" i="2" s="1"/>
  <c r="AJ2119" i="2"/>
  <c r="AK2119" i="2" s="1"/>
  <c r="AJ2118" i="2"/>
  <c r="AK2118" i="2" s="1"/>
  <c r="AJ2117" i="2"/>
  <c r="AK2117" i="2" s="1"/>
  <c r="AJ2116" i="2"/>
  <c r="AK2116" i="2" s="1"/>
  <c r="AJ2115" i="2"/>
  <c r="AK2115" i="2" s="1"/>
  <c r="AJ2114" i="2"/>
  <c r="AK2114" i="2" s="1"/>
  <c r="AJ2113" i="2"/>
  <c r="AK2113" i="2" s="1"/>
  <c r="AJ2112" i="2"/>
  <c r="AK2112" i="2" s="1"/>
  <c r="AJ2111" i="2"/>
  <c r="AK2111" i="2" s="1"/>
  <c r="AJ2110" i="2"/>
  <c r="AK2110" i="2" s="1"/>
  <c r="AJ2109" i="2"/>
  <c r="AK2109" i="2" s="1"/>
  <c r="AJ2108" i="2"/>
  <c r="AK2108" i="2" s="1"/>
  <c r="AJ2107" i="2"/>
  <c r="AK2107" i="2" s="1"/>
  <c r="AJ2106" i="2"/>
  <c r="AK2106" i="2" s="1"/>
  <c r="AJ2105" i="2"/>
  <c r="AK2105" i="2" s="1"/>
  <c r="AJ2104" i="2"/>
  <c r="AK2104" i="2" s="1"/>
  <c r="AJ2103" i="2"/>
  <c r="AK2103" i="2" s="1"/>
  <c r="AJ2102" i="2"/>
  <c r="AK2102" i="2" s="1"/>
  <c r="AJ2101" i="2"/>
  <c r="AK2101" i="2" s="1"/>
  <c r="AJ2100" i="2"/>
  <c r="AK2100" i="2" s="1"/>
  <c r="AJ2099" i="2"/>
  <c r="AK2099" i="2" s="1"/>
  <c r="AJ2098" i="2"/>
  <c r="AK2098" i="2" s="1"/>
  <c r="AJ2097" i="2"/>
  <c r="AK2097" i="2" s="1"/>
  <c r="AJ2096" i="2"/>
  <c r="AK2096" i="2" s="1"/>
  <c r="AJ2095" i="2"/>
  <c r="AK2095" i="2" s="1"/>
  <c r="AJ2094" i="2"/>
  <c r="AK2094" i="2" s="1"/>
  <c r="AJ2093" i="2"/>
  <c r="AK2093" i="2" s="1"/>
  <c r="AJ2092" i="2"/>
  <c r="AK2092" i="2" s="1"/>
  <c r="AJ2091" i="2"/>
  <c r="AK2091" i="2" s="1"/>
  <c r="AJ2090" i="2"/>
  <c r="AK2090" i="2" s="1"/>
  <c r="AJ2089" i="2"/>
  <c r="AK2089" i="2" s="1"/>
  <c r="AJ2088" i="2"/>
  <c r="AK2088" i="2" s="1"/>
  <c r="AJ2087" i="2"/>
  <c r="AK2087" i="2" s="1"/>
  <c r="AJ2086" i="2"/>
  <c r="AK2086" i="2" s="1"/>
  <c r="AJ2085" i="2"/>
  <c r="AK2085" i="2" s="1"/>
  <c r="AJ2084" i="2"/>
  <c r="AK2084" i="2" s="1"/>
  <c r="AJ2083" i="2"/>
  <c r="AK2083" i="2" s="1"/>
  <c r="AJ2082" i="2"/>
  <c r="AK2082" i="2" s="1"/>
  <c r="AJ2081" i="2"/>
  <c r="AK2081" i="2" s="1"/>
  <c r="AJ2080" i="2"/>
  <c r="AK2080" i="2" s="1"/>
  <c r="AJ2079" i="2"/>
  <c r="AK2079" i="2" s="1"/>
  <c r="AJ2078" i="2"/>
  <c r="AK2078" i="2" s="1"/>
  <c r="AJ2077" i="2"/>
  <c r="AK2077" i="2" s="1"/>
  <c r="AJ2076" i="2"/>
  <c r="AK2076" i="2" s="1"/>
  <c r="AJ2075" i="2"/>
  <c r="AK2075" i="2" s="1"/>
  <c r="AJ2074" i="2"/>
  <c r="AK2074" i="2" s="1"/>
  <c r="AJ2073" i="2"/>
  <c r="AK2073" i="2" s="1"/>
  <c r="AJ2072" i="2"/>
  <c r="AK2072" i="2" s="1"/>
  <c r="AJ2071" i="2"/>
  <c r="AK2071" i="2" s="1"/>
  <c r="AJ2070" i="2"/>
  <c r="AK2070" i="2" s="1"/>
  <c r="AJ2069" i="2"/>
  <c r="AK2069" i="2" s="1"/>
  <c r="AJ2068" i="2"/>
  <c r="AK2068" i="2" s="1"/>
  <c r="AJ2067" i="2"/>
  <c r="AK2067" i="2" s="1"/>
  <c r="AJ2066" i="2"/>
  <c r="AK2066" i="2" s="1"/>
  <c r="AJ2065" i="2"/>
  <c r="AK2065" i="2" s="1"/>
  <c r="AJ2064" i="2"/>
  <c r="AK2064" i="2" s="1"/>
  <c r="AJ2063" i="2"/>
  <c r="AK2063" i="2" s="1"/>
  <c r="AJ2062" i="2"/>
  <c r="AK2062" i="2" s="1"/>
  <c r="AJ2061" i="2"/>
  <c r="AK2061" i="2" s="1"/>
  <c r="AJ2060" i="2"/>
  <c r="AK2060" i="2" s="1"/>
  <c r="AJ2059" i="2"/>
  <c r="AK2059" i="2" s="1"/>
  <c r="AJ2058" i="2"/>
  <c r="AK2058" i="2" s="1"/>
  <c r="AJ2057" i="2"/>
  <c r="AK2057" i="2" s="1"/>
  <c r="AJ2056" i="2"/>
  <c r="AK2056" i="2" s="1"/>
  <c r="AJ2055" i="2"/>
  <c r="AK2055" i="2" s="1"/>
  <c r="AJ2054" i="2"/>
  <c r="AK2054" i="2" s="1"/>
  <c r="AJ2053" i="2"/>
  <c r="AK2053" i="2" s="1"/>
  <c r="AJ2052" i="2"/>
  <c r="AK2052" i="2" s="1"/>
  <c r="AJ2051" i="2"/>
  <c r="AK2051" i="2" s="1"/>
  <c r="AJ2050" i="2"/>
  <c r="AK2050" i="2" s="1"/>
  <c r="AJ2049" i="2"/>
  <c r="AK2049" i="2" s="1"/>
  <c r="AJ2048" i="2"/>
  <c r="AK2048" i="2" s="1"/>
  <c r="AJ2047" i="2"/>
  <c r="AK2047" i="2" s="1"/>
  <c r="AJ2046" i="2"/>
  <c r="AK2046" i="2" s="1"/>
  <c r="AJ2045" i="2"/>
  <c r="AK2045" i="2" s="1"/>
  <c r="AJ2044" i="2"/>
  <c r="AK2044" i="2" s="1"/>
  <c r="AJ2043" i="2"/>
  <c r="AK2043" i="2" s="1"/>
  <c r="AJ2042" i="2"/>
  <c r="AK2042" i="2" s="1"/>
  <c r="AJ2041" i="2"/>
  <c r="AK2041" i="2" s="1"/>
  <c r="AJ2040" i="2"/>
  <c r="AK2040" i="2" s="1"/>
  <c r="AJ2039" i="2"/>
  <c r="AK2039" i="2" s="1"/>
  <c r="AJ2038" i="2"/>
  <c r="AK2038" i="2" s="1"/>
  <c r="AJ2037" i="2"/>
  <c r="AK2037" i="2" s="1"/>
  <c r="AJ2036" i="2"/>
  <c r="AK2036" i="2" s="1"/>
  <c r="AJ2035" i="2"/>
  <c r="AK2035" i="2" s="1"/>
  <c r="AJ2034" i="2"/>
  <c r="AK2034" i="2" s="1"/>
  <c r="AJ2033" i="2"/>
  <c r="AK2033" i="2" s="1"/>
  <c r="AJ2032" i="2"/>
  <c r="AK2032" i="2" s="1"/>
  <c r="AJ2031" i="2"/>
  <c r="AK2031" i="2" s="1"/>
  <c r="AJ2030" i="2"/>
  <c r="AK2030" i="2" s="1"/>
  <c r="AJ2029" i="2"/>
  <c r="AK2029" i="2" s="1"/>
  <c r="AJ2028" i="2"/>
  <c r="AK2028" i="2" s="1"/>
  <c r="AJ2027" i="2"/>
  <c r="AK2027" i="2" s="1"/>
  <c r="AJ2026" i="2"/>
  <c r="AK2026" i="2" s="1"/>
  <c r="AJ2025" i="2"/>
  <c r="AK2025" i="2" s="1"/>
  <c r="AJ2024" i="2"/>
  <c r="AK2024" i="2" s="1"/>
  <c r="AJ2023" i="2"/>
  <c r="AK2023" i="2" s="1"/>
  <c r="AJ2022" i="2"/>
  <c r="AK2022" i="2" s="1"/>
  <c r="AJ2021" i="2"/>
  <c r="AK2021" i="2" s="1"/>
  <c r="AJ2020" i="2"/>
  <c r="AK2020" i="2" s="1"/>
  <c r="AJ2019" i="2"/>
  <c r="AK2019" i="2" s="1"/>
  <c r="AJ2018" i="2"/>
  <c r="AK2018" i="2" s="1"/>
  <c r="AJ2017" i="2"/>
  <c r="AK2017" i="2" s="1"/>
  <c r="AJ2016" i="2"/>
  <c r="AK2016" i="2" s="1"/>
  <c r="AJ2015" i="2"/>
  <c r="AK2015" i="2" s="1"/>
  <c r="AJ2014" i="2"/>
  <c r="AK2014" i="2" s="1"/>
  <c r="AJ2013" i="2"/>
  <c r="AK2013" i="2" s="1"/>
  <c r="AJ2012" i="2"/>
  <c r="AK2012" i="2" s="1"/>
  <c r="AJ2011" i="2"/>
  <c r="AK2011" i="2" s="1"/>
  <c r="AJ2010" i="2"/>
  <c r="AK2010" i="2" s="1"/>
  <c r="AJ2009" i="2"/>
  <c r="AK2009" i="2" s="1"/>
  <c r="AJ2008" i="2"/>
  <c r="AK2008" i="2" s="1"/>
  <c r="AJ2007" i="2"/>
  <c r="AK2007" i="2" s="1"/>
  <c r="AJ2006" i="2"/>
  <c r="AK2006" i="2" s="1"/>
  <c r="AJ2005" i="2"/>
  <c r="AK2005" i="2" s="1"/>
  <c r="AJ2004" i="2"/>
  <c r="AK2004" i="2" s="1"/>
  <c r="AJ2003" i="2"/>
  <c r="AK2003" i="2" s="1"/>
  <c r="AJ2002" i="2"/>
  <c r="AK2002" i="2" s="1"/>
  <c r="AJ2001" i="2"/>
  <c r="AK2001" i="2" s="1"/>
  <c r="AJ2000" i="2"/>
  <c r="AK2000" i="2" s="1"/>
  <c r="AJ1999" i="2"/>
  <c r="AK1999" i="2" s="1"/>
  <c r="AJ1998" i="2"/>
  <c r="AK1998" i="2" s="1"/>
  <c r="AJ1997" i="2"/>
  <c r="AK1997" i="2" s="1"/>
  <c r="AJ1996" i="2"/>
  <c r="AK1996" i="2" s="1"/>
  <c r="AJ1995" i="2"/>
  <c r="AK1995" i="2" s="1"/>
  <c r="AJ1994" i="2"/>
  <c r="AK1994" i="2" s="1"/>
  <c r="AJ1993" i="2"/>
  <c r="AK1993" i="2" s="1"/>
  <c r="AJ1992" i="2"/>
  <c r="AK1992" i="2" s="1"/>
  <c r="AJ1991" i="2"/>
  <c r="AK1991" i="2" s="1"/>
  <c r="AJ1990" i="2"/>
  <c r="AK1990" i="2" s="1"/>
  <c r="AJ1989" i="2"/>
  <c r="AK1989" i="2" s="1"/>
  <c r="AJ1988" i="2"/>
  <c r="AK1988" i="2" s="1"/>
  <c r="AJ1987" i="2"/>
  <c r="AK1987" i="2" s="1"/>
  <c r="AJ1986" i="2"/>
  <c r="AK1986" i="2" s="1"/>
  <c r="AJ1985" i="2"/>
  <c r="AK1985" i="2" s="1"/>
  <c r="AJ1984" i="2"/>
  <c r="AK1984" i="2" s="1"/>
  <c r="AJ1983" i="2"/>
  <c r="AK1983" i="2" s="1"/>
  <c r="AJ1982" i="2"/>
  <c r="AK1982" i="2" s="1"/>
  <c r="AJ1981" i="2"/>
  <c r="AK1981" i="2" s="1"/>
  <c r="AJ1980" i="2"/>
  <c r="AK1980" i="2" s="1"/>
  <c r="AJ1979" i="2"/>
  <c r="AK1979" i="2" s="1"/>
  <c r="AJ1978" i="2"/>
  <c r="AK1978" i="2" s="1"/>
  <c r="AJ1977" i="2"/>
  <c r="AK1977" i="2" s="1"/>
  <c r="AJ1976" i="2"/>
  <c r="AK1976" i="2" s="1"/>
  <c r="AJ1975" i="2"/>
  <c r="AK1975" i="2" s="1"/>
  <c r="AJ1974" i="2"/>
  <c r="AK1974" i="2" s="1"/>
  <c r="AJ1973" i="2"/>
  <c r="AK1973" i="2" s="1"/>
  <c r="AJ1972" i="2"/>
  <c r="AK1972" i="2" s="1"/>
  <c r="AJ1971" i="2"/>
  <c r="AK1971" i="2" s="1"/>
  <c r="AJ1970" i="2"/>
  <c r="AK1970" i="2" s="1"/>
  <c r="AJ1969" i="2"/>
  <c r="AK1969" i="2" s="1"/>
  <c r="AJ1968" i="2"/>
  <c r="AK1968" i="2" s="1"/>
  <c r="AJ1967" i="2"/>
  <c r="AK1967" i="2" s="1"/>
  <c r="AJ1966" i="2"/>
  <c r="AK1966" i="2" s="1"/>
  <c r="AJ1965" i="2"/>
  <c r="AK1965" i="2" s="1"/>
  <c r="AJ1964" i="2"/>
  <c r="AK1964" i="2" s="1"/>
  <c r="AJ1963" i="2"/>
  <c r="AK1963" i="2" s="1"/>
  <c r="AJ1962" i="2"/>
  <c r="AK1962" i="2" s="1"/>
  <c r="AJ1961" i="2"/>
  <c r="AK1961" i="2" s="1"/>
  <c r="AJ1960" i="2"/>
  <c r="AK1960" i="2" s="1"/>
  <c r="AJ1959" i="2"/>
  <c r="AK1959" i="2" s="1"/>
  <c r="AJ1958" i="2"/>
  <c r="AK1958" i="2" s="1"/>
  <c r="AJ1957" i="2"/>
  <c r="AK1957" i="2" s="1"/>
  <c r="AJ1956" i="2"/>
  <c r="AK1956" i="2" s="1"/>
  <c r="AJ1955" i="2"/>
  <c r="AK1955" i="2" s="1"/>
  <c r="AJ1954" i="2"/>
  <c r="AK1954" i="2" s="1"/>
  <c r="AJ1953" i="2"/>
  <c r="AK1953" i="2" s="1"/>
  <c r="AJ1952" i="2"/>
  <c r="AK1952" i="2" s="1"/>
  <c r="AJ1951" i="2"/>
  <c r="AK1951" i="2" s="1"/>
  <c r="AJ1950" i="2"/>
  <c r="AK1950" i="2" s="1"/>
  <c r="AJ1949" i="2"/>
  <c r="AK1949" i="2" s="1"/>
  <c r="AJ1948" i="2"/>
  <c r="AK1948" i="2" s="1"/>
  <c r="AJ1947" i="2"/>
  <c r="AK1947" i="2" s="1"/>
  <c r="AJ1946" i="2"/>
  <c r="AK1946" i="2" s="1"/>
  <c r="AJ1945" i="2"/>
  <c r="AK1945" i="2" s="1"/>
  <c r="AJ1944" i="2"/>
  <c r="AK1944" i="2" s="1"/>
  <c r="AJ1943" i="2"/>
  <c r="AK1943" i="2" s="1"/>
  <c r="AJ1942" i="2"/>
  <c r="AK1942" i="2" s="1"/>
  <c r="AJ1941" i="2"/>
  <c r="AK1941" i="2" s="1"/>
  <c r="AJ1940" i="2"/>
  <c r="AK1940" i="2" s="1"/>
  <c r="AJ1939" i="2"/>
  <c r="AK1939" i="2" s="1"/>
  <c r="AJ1938" i="2"/>
  <c r="AK1938" i="2" s="1"/>
  <c r="AJ1937" i="2"/>
  <c r="AK1937" i="2" s="1"/>
  <c r="AJ1936" i="2"/>
  <c r="AK1936" i="2" s="1"/>
  <c r="AJ1935" i="2"/>
  <c r="AK1935" i="2" s="1"/>
  <c r="AJ1934" i="2"/>
  <c r="AK1934" i="2" s="1"/>
  <c r="AJ1933" i="2"/>
  <c r="AK1933" i="2" s="1"/>
  <c r="AJ1932" i="2"/>
  <c r="AK1932" i="2" s="1"/>
  <c r="AJ1931" i="2"/>
  <c r="AK1931" i="2" s="1"/>
  <c r="AJ1930" i="2"/>
  <c r="AK1930" i="2" s="1"/>
  <c r="AJ1929" i="2"/>
  <c r="AK1929" i="2" s="1"/>
  <c r="AJ1928" i="2"/>
  <c r="AK1928" i="2" s="1"/>
  <c r="AJ1927" i="2"/>
  <c r="AK1927" i="2" s="1"/>
  <c r="AJ1926" i="2"/>
  <c r="AK1926" i="2" s="1"/>
  <c r="AJ1925" i="2"/>
  <c r="AK1925" i="2" s="1"/>
  <c r="AJ1924" i="2"/>
  <c r="AK1924" i="2" s="1"/>
  <c r="AJ1923" i="2"/>
  <c r="AK1923" i="2" s="1"/>
  <c r="AJ1922" i="2"/>
  <c r="AK1922" i="2" s="1"/>
  <c r="AJ1921" i="2"/>
  <c r="AK1921" i="2" s="1"/>
  <c r="AJ1920" i="2"/>
  <c r="AK1920" i="2" s="1"/>
  <c r="AJ1919" i="2"/>
  <c r="AK1919" i="2" s="1"/>
  <c r="AJ1918" i="2"/>
  <c r="AK1918" i="2" s="1"/>
  <c r="AJ1917" i="2"/>
  <c r="AK1917" i="2" s="1"/>
  <c r="AJ1916" i="2"/>
  <c r="AK1916" i="2" s="1"/>
  <c r="AJ1915" i="2"/>
  <c r="AK1915" i="2" s="1"/>
  <c r="AJ1914" i="2"/>
  <c r="AK1914" i="2" s="1"/>
  <c r="AJ1913" i="2"/>
  <c r="AK1913" i="2" s="1"/>
  <c r="AJ1912" i="2"/>
  <c r="AK1912" i="2" s="1"/>
  <c r="AJ1911" i="2"/>
  <c r="AK1911" i="2" s="1"/>
  <c r="AJ1910" i="2"/>
  <c r="AK1910" i="2" s="1"/>
  <c r="AJ1909" i="2"/>
  <c r="AK1909" i="2" s="1"/>
  <c r="AJ1908" i="2"/>
  <c r="AK1908" i="2" s="1"/>
  <c r="AJ1907" i="2"/>
  <c r="AK1907" i="2" s="1"/>
  <c r="AJ1906" i="2"/>
  <c r="AK1906" i="2" s="1"/>
  <c r="AJ1905" i="2"/>
  <c r="AK1905" i="2" s="1"/>
  <c r="AJ1904" i="2"/>
  <c r="AK1904" i="2" s="1"/>
  <c r="AJ1903" i="2"/>
  <c r="AK1903" i="2" s="1"/>
  <c r="AJ1902" i="2"/>
  <c r="AK1902" i="2" s="1"/>
  <c r="AJ1901" i="2"/>
  <c r="AK1901" i="2" s="1"/>
  <c r="AJ1900" i="2"/>
  <c r="AK1900" i="2" s="1"/>
  <c r="AJ1899" i="2"/>
  <c r="AK1899" i="2" s="1"/>
  <c r="AJ1898" i="2"/>
  <c r="AK1898" i="2" s="1"/>
  <c r="AJ1897" i="2"/>
  <c r="AK1897" i="2" s="1"/>
  <c r="AJ1896" i="2"/>
  <c r="AK1896" i="2" s="1"/>
  <c r="AJ1895" i="2"/>
  <c r="AK1895" i="2" s="1"/>
  <c r="AJ1894" i="2"/>
  <c r="AK1894" i="2" s="1"/>
  <c r="AJ1893" i="2"/>
  <c r="AK1893" i="2" s="1"/>
  <c r="AJ1892" i="2"/>
  <c r="AK1892" i="2" s="1"/>
  <c r="AJ1891" i="2"/>
  <c r="AK1891" i="2" s="1"/>
  <c r="AJ1890" i="2"/>
  <c r="AK1890" i="2" s="1"/>
  <c r="AJ1889" i="2"/>
  <c r="AK1889" i="2" s="1"/>
  <c r="AJ1888" i="2"/>
  <c r="AK1888" i="2" s="1"/>
  <c r="AJ1887" i="2"/>
  <c r="AK1887" i="2" s="1"/>
  <c r="AJ1886" i="2"/>
  <c r="AK1886" i="2" s="1"/>
  <c r="AJ1885" i="2"/>
  <c r="AK1885" i="2" s="1"/>
  <c r="AJ1884" i="2"/>
  <c r="AK1884" i="2" s="1"/>
  <c r="AJ1883" i="2"/>
  <c r="AK1883" i="2" s="1"/>
  <c r="AJ1882" i="2"/>
  <c r="AK1882" i="2" s="1"/>
  <c r="AJ1881" i="2"/>
  <c r="AK1881" i="2" s="1"/>
  <c r="AJ1880" i="2"/>
  <c r="AK1880" i="2" s="1"/>
  <c r="AJ1879" i="2"/>
  <c r="AK1879" i="2" s="1"/>
  <c r="AJ1878" i="2"/>
  <c r="AK1878" i="2" s="1"/>
  <c r="AJ1877" i="2"/>
  <c r="AK1877" i="2" s="1"/>
  <c r="AJ1876" i="2"/>
  <c r="AK1876" i="2" s="1"/>
  <c r="AJ1875" i="2"/>
  <c r="AK1875" i="2" s="1"/>
  <c r="AJ1874" i="2"/>
  <c r="AK1874" i="2" s="1"/>
  <c r="AJ1873" i="2"/>
  <c r="AK1873" i="2" s="1"/>
  <c r="AJ1872" i="2"/>
  <c r="AK1872" i="2" s="1"/>
  <c r="AJ1871" i="2"/>
  <c r="AK1871" i="2" s="1"/>
  <c r="AJ1870" i="2"/>
  <c r="AK1870" i="2" s="1"/>
  <c r="AJ1869" i="2"/>
  <c r="AK1869" i="2" s="1"/>
  <c r="AJ1868" i="2"/>
  <c r="AK1868" i="2" s="1"/>
  <c r="AJ1867" i="2"/>
  <c r="AK1867" i="2" s="1"/>
  <c r="AJ1866" i="2"/>
  <c r="AK1866" i="2" s="1"/>
  <c r="AJ1865" i="2"/>
  <c r="AK1865" i="2" s="1"/>
  <c r="AJ1864" i="2"/>
  <c r="AK1864" i="2" s="1"/>
  <c r="AJ1863" i="2"/>
  <c r="AK1863" i="2" s="1"/>
  <c r="AJ1862" i="2"/>
  <c r="AK1862" i="2" s="1"/>
  <c r="AJ1861" i="2"/>
  <c r="AK1861" i="2" s="1"/>
  <c r="AJ1860" i="2"/>
  <c r="AK1860" i="2" s="1"/>
  <c r="AJ1859" i="2"/>
  <c r="AK1859" i="2" s="1"/>
  <c r="AJ1858" i="2"/>
  <c r="AK1858" i="2" s="1"/>
  <c r="AJ1857" i="2"/>
  <c r="AK1857" i="2" s="1"/>
  <c r="AJ1856" i="2"/>
  <c r="AK1856" i="2" s="1"/>
  <c r="AJ1855" i="2"/>
  <c r="AK1855" i="2" s="1"/>
  <c r="AJ1854" i="2"/>
  <c r="AK1854" i="2" s="1"/>
  <c r="AJ1853" i="2"/>
  <c r="AK1853" i="2" s="1"/>
  <c r="AJ1852" i="2"/>
  <c r="AK1852" i="2" s="1"/>
  <c r="AJ1851" i="2"/>
  <c r="AK1851" i="2" s="1"/>
  <c r="AJ1850" i="2"/>
  <c r="AK1850" i="2" s="1"/>
  <c r="AJ1849" i="2"/>
  <c r="AK1849" i="2" s="1"/>
  <c r="AJ1848" i="2"/>
  <c r="AK1848" i="2" s="1"/>
  <c r="AJ1847" i="2"/>
  <c r="AK1847" i="2" s="1"/>
  <c r="AJ1846" i="2"/>
  <c r="AK1846" i="2" s="1"/>
  <c r="AJ1845" i="2"/>
  <c r="AK1845" i="2" s="1"/>
  <c r="AJ1844" i="2"/>
  <c r="AK1844" i="2" s="1"/>
  <c r="AJ1843" i="2"/>
  <c r="AK1843" i="2" s="1"/>
  <c r="AJ1842" i="2"/>
  <c r="AK1842" i="2" s="1"/>
  <c r="AJ1841" i="2"/>
  <c r="AK1841" i="2" s="1"/>
  <c r="AJ1840" i="2"/>
  <c r="AK1840" i="2" s="1"/>
  <c r="AJ1839" i="2"/>
  <c r="AK1839" i="2" s="1"/>
  <c r="AJ1838" i="2"/>
  <c r="AK1838" i="2" s="1"/>
  <c r="AJ1837" i="2"/>
  <c r="AK1837" i="2" s="1"/>
  <c r="AJ1836" i="2"/>
  <c r="AK1836" i="2" s="1"/>
  <c r="AJ1835" i="2"/>
  <c r="AK1835" i="2" s="1"/>
  <c r="AJ1834" i="2"/>
  <c r="AK1834" i="2" s="1"/>
  <c r="AJ1833" i="2"/>
  <c r="AK1833" i="2" s="1"/>
  <c r="AJ1832" i="2"/>
  <c r="AK1832" i="2" s="1"/>
  <c r="AJ1831" i="2"/>
  <c r="AK1831" i="2" s="1"/>
  <c r="AJ1830" i="2"/>
  <c r="AK1830" i="2" s="1"/>
  <c r="AJ1829" i="2"/>
  <c r="AK1829" i="2" s="1"/>
  <c r="AJ1828" i="2"/>
  <c r="AK1828" i="2" s="1"/>
  <c r="AJ1827" i="2"/>
  <c r="AK1827" i="2" s="1"/>
  <c r="AJ1826" i="2"/>
  <c r="AK1826" i="2" s="1"/>
  <c r="AJ1825" i="2"/>
  <c r="AK1825" i="2" s="1"/>
  <c r="AJ1824" i="2"/>
  <c r="AK1824" i="2" s="1"/>
  <c r="AJ1823" i="2"/>
  <c r="AK1823" i="2" s="1"/>
  <c r="AJ1822" i="2"/>
  <c r="AK1822" i="2" s="1"/>
  <c r="AJ1821" i="2"/>
  <c r="AK1821" i="2" s="1"/>
  <c r="AJ1820" i="2"/>
  <c r="AK1820" i="2" s="1"/>
  <c r="AJ1819" i="2"/>
  <c r="AK1819" i="2" s="1"/>
  <c r="AJ1818" i="2"/>
  <c r="AK1818" i="2" s="1"/>
  <c r="AJ1817" i="2"/>
  <c r="AK1817" i="2" s="1"/>
  <c r="AJ1816" i="2"/>
  <c r="AK1816" i="2" s="1"/>
  <c r="AJ1815" i="2"/>
  <c r="AK1815" i="2" s="1"/>
  <c r="AJ1814" i="2"/>
  <c r="AK1814" i="2" s="1"/>
  <c r="AJ1813" i="2"/>
  <c r="AK1813" i="2" s="1"/>
  <c r="AJ1812" i="2"/>
  <c r="AK1812" i="2" s="1"/>
  <c r="AJ1811" i="2"/>
  <c r="AK1811" i="2" s="1"/>
  <c r="AJ1810" i="2"/>
  <c r="AK1810" i="2" s="1"/>
  <c r="AJ1809" i="2"/>
  <c r="AK1809" i="2" s="1"/>
  <c r="AJ1808" i="2"/>
  <c r="AK1808" i="2" s="1"/>
  <c r="AJ1807" i="2"/>
  <c r="AK1807" i="2" s="1"/>
  <c r="AJ1806" i="2"/>
  <c r="AK1806" i="2" s="1"/>
  <c r="AJ1805" i="2"/>
  <c r="AK1805" i="2" s="1"/>
  <c r="AJ1804" i="2"/>
  <c r="AK1804" i="2" s="1"/>
  <c r="AJ1803" i="2"/>
  <c r="AK1803" i="2" s="1"/>
  <c r="AJ1802" i="2"/>
  <c r="AK1802" i="2" s="1"/>
  <c r="AJ1801" i="2"/>
  <c r="AK1801" i="2" s="1"/>
  <c r="AJ1800" i="2"/>
  <c r="AK1800" i="2" s="1"/>
  <c r="AJ1799" i="2"/>
  <c r="AK1799" i="2" s="1"/>
  <c r="AJ1798" i="2"/>
  <c r="AK1798" i="2" s="1"/>
  <c r="AJ1797" i="2"/>
  <c r="AK1797" i="2" s="1"/>
  <c r="AJ1796" i="2"/>
  <c r="AK1796" i="2" s="1"/>
  <c r="AJ1795" i="2"/>
  <c r="AK1795" i="2" s="1"/>
  <c r="AJ1794" i="2"/>
  <c r="AK1794" i="2" s="1"/>
  <c r="AJ1793" i="2"/>
  <c r="AK1793" i="2" s="1"/>
  <c r="AJ1792" i="2"/>
  <c r="AK1792" i="2" s="1"/>
  <c r="AJ1791" i="2"/>
  <c r="AK1791" i="2" s="1"/>
  <c r="AJ1790" i="2"/>
  <c r="AK1790" i="2" s="1"/>
  <c r="AJ1789" i="2"/>
  <c r="AK1789" i="2" s="1"/>
  <c r="AJ1788" i="2"/>
  <c r="AK1788" i="2" s="1"/>
  <c r="AJ1787" i="2"/>
  <c r="AK1787" i="2" s="1"/>
  <c r="AJ1786" i="2"/>
  <c r="AK1786" i="2" s="1"/>
  <c r="AJ1785" i="2"/>
  <c r="AK1785" i="2" s="1"/>
  <c r="AJ1784" i="2"/>
  <c r="AK1784" i="2" s="1"/>
  <c r="AJ1783" i="2"/>
  <c r="AK1783" i="2" s="1"/>
  <c r="AJ1782" i="2"/>
  <c r="AK1782" i="2" s="1"/>
  <c r="AJ1781" i="2"/>
  <c r="AK1781" i="2" s="1"/>
  <c r="AJ1780" i="2"/>
  <c r="AK1780" i="2" s="1"/>
  <c r="AJ1779" i="2"/>
  <c r="AK1779" i="2" s="1"/>
  <c r="AJ1778" i="2"/>
  <c r="AK1778" i="2" s="1"/>
  <c r="AJ1777" i="2"/>
  <c r="AK1777" i="2" s="1"/>
  <c r="AJ1776" i="2"/>
  <c r="AK1776" i="2" s="1"/>
  <c r="AJ1775" i="2"/>
  <c r="AK1775" i="2" s="1"/>
  <c r="AJ1774" i="2"/>
  <c r="AK1774" i="2" s="1"/>
  <c r="AJ1773" i="2"/>
  <c r="AK1773" i="2" s="1"/>
  <c r="AJ1772" i="2"/>
  <c r="AK1772" i="2" s="1"/>
  <c r="AJ1771" i="2"/>
  <c r="AK1771" i="2" s="1"/>
  <c r="AJ1770" i="2"/>
  <c r="AK1770" i="2" s="1"/>
  <c r="AJ1769" i="2"/>
  <c r="AK1769" i="2" s="1"/>
  <c r="AJ1768" i="2"/>
  <c r="AK1768" i="2" s="1"/>
  <c r="AJ1767" i="2"/>
  <c r="AK1767" i="2" s="1"/>
  <c r="AJ1766" i="2"/>
  <c r="AK1766" i="2" s="1"/>
  <c r="AJ1765" i="2"/>
  <c r="AK1765" i="2" s="1"/>
  <c r="AJ1764" i="2"/>
  <c r="AK1764" i="2" s="1"/>
  <c r="AJ1763" i="2"/>
  <c r="AK1763" i="2" s="1"/>
  <c r="AJ1762" i="2"/>
  <c r="AK1762" i="2" s="1"/>
  <c r="AJ1761" i="2"/>
  <c r="AK1761" i="2" s="1"/>
  <c r="AJ1760" i="2"/>
  <c r="AK1760" i="2" s="1"/>
  <c r="AJ1759" i="2"/>
  <c r="AK1759" i="2" s="1"/>
  <c r="AJ1758" i="2"/>
  <c r="AK1758" i="2" s="1"/>
  <c r="AJ1757" i="2"/>
  <c r="AK1757" i="2" s="1"/>
  <c r="AJ1756" i="2"/>
  <c r="AK1756" i="2" s="1"/>
  <c r="AJ1755" i="2"/>
  <c r="AK1755" i="2" s="1"/>
  <c r="AJ1754" i="2"/>
  <c r="AK1754" i="2" s="1"/>
  <c r="AJ1753" i="2"/>
  <c r="AK1753" i="2" s="1"/>
  <c r="AJ1752" i="2"/>
  <c r="AK1752" i="2" s="1"/>
  <c r="AJ1751" i="2"/>
  <c r="AK1751" i="2" s="1"/>
  <c r="AJ1750" i="2"/>
  <c r="AK1750" i="2" s="1"/>
  <c r="AJ1749" i="2"/>
  <c r="AK1749" i="2" s="1"/>
  <c r="AJ1748" i="2"/>
  <c r="AK1748" i="2" s="1"/>
  <c r="AJ1747" i="2"/>
  <c r="AK1747" i="2" s="1"/>
  <c r="AJ1746" i="2"/>
  <c r="AK1746" i="2" s="1"/>
  <c r="AJ1745" i="2"/>
  <c r="AK1745" i="2" s="1"/>
  <c r="AJ1744" i="2"/>
  <c r="AK1744" i="2" s="1"/>
  <c r="AJ1743" i="2"/>
  <c r="AK1743" i="2" s="1"/>
  <c r="AJ1742" i="2"/>
  <c r="AK1742" i="2" s="1"/>
  <c r="AJ1741" i="2"/>
  <c r="AK1741" i="2" s="1"/>
  <c r="AJ1740" i="2"/>
  <c r="AK1740" i="2" s="1"/>
  <c r="AJ1739" i="2"/>
  <c r="AK1739" i="2" s="1"/>
  <c r="AJ1738" i="2"/>
  <c r="AK1738" i="2" s="1"/>
  <c r="AJ1737" i="2"/>
  <c r="AK1737" i="2" s="1"/>
  <c r="AJ1736" i="2"/>
  <c r="AK1736" i="2" s="1"/>
  <c r="AJ1735" i="2"/>
  <c r="AK1735" i="2" s="1"/>
  <c r="AJ1734" i="2"/>
  <c r="AK1734" i="2" s="1"/>
  <c r="AJ1733" i="2"/>
  <c r="AK1733" i="2" s="1"/>
  <c r="AJ1732" i="2"/>
  <c r="AK1732" i="2" s="1"/>
  <c r="AJ1731" i="2"/>
  <c r="AK1731" i="2" s="1"/>
  <c r="AJ1730" i="2"/>
  <c r="AK1730" i="2" s="1"/>
  <c r="AJ1729" i="2"/>
  <c r="AK1729" i="2" s="1"/>
  <c r="AJ1728" i="2"/>
  <c r="AK1728" i="2" s="1"/>
  <c r="AJ1727" i="2"/>
  <c r="AK1727" i="2" s="1"/>
  <c r="AJ1726" i="2"/>
  <c r="AK1726" i="2" s="1"/>
  <c r="AJ1725" i="2"/>
  <c r="AK1725" i="2" s="1"/>
  <c r="AJ1724" i="2"/>
  <c r="AK1724" i="2" s="1"/>
  <c r="AJ1723" i="2"/>
  <c r="AK1723" i="2" s="1"/>
  <c r="AJ1722" i="2"/>
  <c r="AK1722" i="2" s="1"/>
  <c r="AJ1721" i="2"/>
  <c r="AK1721" i="2" s="1"/>
  <c r="AJ1720" i="2"/>
  <c r="AK1720" i="2" s="1"/>
  <c r="AJ1719" i="2"/>
  <c r="AK1719" i="2" s="1"/>
  <c r="AJ1718" i="2"/>
  <c r="AK1718" i="2" s="1"/>
  <c r="AJ1717" i="2"/>
  <c r="AK1717" i="2" s="1"/>
  <c r="AJ1716" i="2"/>
  <c r="AK1716" i="2" s="1"/>
  <c r="AJ1715" i="2"/>
  <c r="AK1715" i="2" s="1"/>
  <c r="AJ1714" i="2"/>
  <c r="AK1714" i="2" s="1"/>
  <c r="AJ1713" i="2"/>
  <c r="AK1713" i="2" s="1"/>
  <c r="AJ1712" i="2"/>
  <c r="AK1712" i="2" s="1"/>
  <c r="AJ1711" i="2"/>
  <c r="AK1711" i="2" s="1"/>
  <c r="AJ1710" i="2"/>
  <c r="AK1710" i="2" s="1"/>
  <c r="AJ1709" i="2"/>
  <c r="AK1709" i="2" s="1"/>
  <c r="AJ1708" i="2"/>
  <c r="AK1708" i="2" s="1"/>
  <c r="AJ1707" i="2"/>
  <c r="AK1707" i="2" s="1"/>
  <c r="AJ1706" i="2"/>
  <c r="AK1706" i="2" s="1"/>
  <c r="AJ1705" i="2"/>
  <c r="AK1705" i="2" s="1"/>
  <c r="AJ1704" i="2"/>
  <c r="AK1704" i="2" s="1"/>
  <c r="AJ1703" i="2"/>
  <c r="AK1703" i="2" s="1"/>
  <c r="AJ1702" i="2"/>
  <c r="AK1702" i="2" s="1"/>
  <c r="AJ1701" i="2"/>
  <c r="AK1701" i="2" s="1"/>
  <c r="AJ1700" i="2"/>
  <c r="AK1700" i="2" s="1"/>
  <c r="AJ1699" i="2"/>
  <c r="AK1699" i="2" s="1"/>
  <c r="AJ1698" i="2"/>
  <c r="AK1698" i="2" s="1"/>
  <c r="AJ1697" i="2"/>
  <c r="AK1697" i="2" s="1"/>
  <c r="AJ1696" i="2"/>
  <c r="AK1696" i="2" s="1"/>
  <c r="AJ1695" i="2"/>
  <c r="AK1695" i="2" s="1"/>
  <c r="AJ1694" i="2"/>
  <c r="AK1694" i="2" s="1"/>
  <c r="AJ1693" i="2"/>
  <c r="AK1693" i="2" s="1"/>
  <c r="AJ1692" i="2"/>
  <c r="AK1692" i="2" s="1"/>
  <c r="AJ1691" i="2"/>
  <c r="AK1691" i="2" s="1"/>
  <c r="AJ1690" i="2"/>
  <c r="AK1690" i="2" s="1"/>
  <c r="AJ1689" i="2"/>
  <c r="AK1689" i="2" s="1"/>
  <c r="AJ1688" i="2"/>
  <c r="AK1688" i="2" s="1"/>
  <c r="AJ1687" i="2"/>
  <c r="AK1687" i="2" s="1"/>
  <c r="AJ1686" i="2"/>
  <c r="AK1686" i="2" s="1"/>
  <c r="AJ1685" i="2"/>
  <c r="AK1685" i="2" s="1"/>
  <c r="AJ1684" i="2"/>
  <c r="AK1684" i="2" s="1"/>
  <c r="AJ1683" i="2"/>
  <c r="AK1683" i="2" s="1"/>
  <c r="AJ1682" i="2"/>
  <c r="AK1682" i="2" s="1"/>
  <c r="AJ1681" i="2"/>
  <c r="AK1681" i="2" s="1"/>
  <c r="AJ1680" i="2"/>
  <c r="AK1680" i="2" s="1"/>
  <c r="AJ1679" i="2"/>
  <c r="AK1679" i="2" s="1"/>
  <c r="AJ1678" i="2"/>
  <c r="AK1678" i="2" s="1"/>
  <c r="AJ1677" i="2"/>
  <c r="AK1677" i="2" s="1"/>
  <c r="AJ1676" i="2"/>
  <c r="AK1676" i="2" s="1"/>
  <c r="AJ1675" i="2"/>
  <c r="AK1675" i="2" s="1"/>
  <c r="AJ1674" i="2"/>
  <c r="AK1674" i="2" s="1"/>
  <c r="AJ1673" i="2"/>
  <c r="AK1673" i="2" s="1"/>
  <c r="AJ1672" i="2"/>
  <c r="AK1672" i="2" s="1"/>
  <c r="AJ1671" i="2"/>
  <c r="AK1671" i="2" s="1"/>
  <c r="AJ1670" i="2"/>
  <c r="AK1670" i="2" s="1"/>
  <c r="AJ1669" i="2"/>
  <c r="AK1669" i="2" s="1"/>
  <c r="AJ1668" i="2"/>
  <c r="AK1668" i="2" s="1"/>
  <c r="AJ1667" i="2"/>
  <c r="AK1667" i="2" s="1"/>
  <c r="AJ1666" i="2"/>
  <c r="AK1666" i="2" s="1"/>
  <c r="AJ1665" i="2"/>
  <c r="AK1665" i="2" s="1"/>
  <c r="AJ1664" i="2"/>
  <c r="AK1664" i="2" s="1"/>
  <c r="AJ1663" i="2"/>
  <c r="AK1663" i="2" s="1"/>
  <c r="AJ1662" i="2"/>
  <c r="AK1662" i="2" s="1"/>
  <c r="AJ1661" i="2"/>
  <c r="AK1661" i="2" s="1"/>
  <c r="AJ1660" i="2"/>
  <c r="AK1660" i="2" s="1"/>
  <c r="AJ1659" i="2"/>
  <c r="AK1659" i="2" s="1"/>
  <c r="AJ1658" i="2"/>
  <c r="AK1658" i="2" s="1"/>
  <c r="AJ1657" i="2"/>
  <c r="AK1657" i="2" s="1"/>
  <c r="AJ1656" i="2"/>
  <c r="AK1656" i="2" s="1"/>
  <c r="AJ1655" i="2"/>
  <c r="AK1655" i="2" s="1"/>
  <c r="AJ1654" i="2"/>
  <c r="AK1654" i="2" s="1"/>
  <c r="AJ1653" i="2"/>
  <c r="AK1653" i="2" s="1"/>
  <c r="AJ1652" i="2"/>
  <c r="AK1652" i="2" s="1"/>
  <c r="AJ1651" i="2"/>
  <c r="AK1651" i="2" s="1"/>
  <c r="AJ1650" i="2"/>
  <c r="AK1650" i="2" s="1"/>
  <c r="AJ1649" i="2"/>
  <c r="AK1649" i="2" s="1"/>
  <c r="AJ1648" i="2"/>
  <c r="AK1648" i="2" s="1"/>
  <c r="AJ1647" i="2"/>
  <c r="AK1647" i="2" s="1"/>
  <c r="AJ1646" i="2"/>
  <c r="AK1646" i="2" s="1"/>
  <c r="AJ1645" i="2"/>
  <c r="AK1645" i="2" s="1"/>
  <c r="AJ1644" i="2"/>
  <c r="AK1644" i="2" s="1"/>
  <c r="AJ1643" i="2"/>
  <c r="AK1643" i="2" s="1"/>
  <c r="AJ1642" i="2"/>
  <c r="AK1642" i="2" s="1"/>
  <c r="AJ1641" i="2"/>
  <c r="AK1641" i="2" s="1"/>
  <c r="AJ1640" i="2"/>
  <c r="AK1640" i="2" s="1"/>
  <c r="AJ1639" i="2"/>
  <c r="AK1639" i="2" s="1"/>
  <c r="AJ1638" i="2"/>
  <c r="AK1638" i="2" s="1"/>
  <c r="AJ1637" i="2"/>
  <c r="AK1637" i="2" s="1"/>
  <c r="AJ1636" i="2"/>
  <c r="AK1636" i="2" s="1"/>
  <c r="AJ1635" i="2"/>
  <c r="AK1635" i="2" s="1"/>
  <c r="AJ1634" i="2"/>
  <c r="AK1634" i="2" s="1"/>
  <c r="AJ1633" i="2"/>
  <c r="AK1633" i="2" s="1"/>
  <c r="AJ1632" i="2"/>
  <c r="AK1632" i="2" s="1"/>
  <c r="AJ1631" i="2"/>
  <c r="AK1631" i="2" s="1"/>
  <c r="AJ1630" i="2"/>
  <c r="AK1630" i="2" s="1"/>
  <c r="AJ1629" i="2"/>
  <c r="AK1629" i="2" s="1"/>
  <c r="AJ1628" i="2"/>
  <c r="AK1628" i="2" s="1"/>
  <c r="AJ1627" i="2"/>
  <c r="AK1627" i="2" s="1"/>
  <c r="AJ1626" i="2"/>
  <c r="AK1626" i="2" s="1"/>
  <c r="AJ1625" i="2"/>
  <c r="AK1625" i="2" s="1"/>
  <c r="AJ1624" i="2"/>
  <c r="AK1624" i="2" s="1"/>
  <c r="AJ1623" i="2"/>
  <c r="AK1623" i="2" s="1"/>
  <c r="AJ1622" i="2"/>
  <c r="AK1622" i="2" s="1"/>
  <c r="AJ1621" i="2"/>
  <c r="AK1621" i="2" s="1"/>
  <c r="AJ1620" i="2"/>
  <c r="AK1620" i="2" s="1"/>
  <c r="AJ1619" i="2"/>
  <c r="AK1619" i="2" s="1"/>
  <c r="AJ1618" i="2"/>
  <c r="AK1618" i="2" s="1"/>
  <c r="AJ1617" i="2"/>
  <c r="AK1617" i="2" s="1"/>
  <c r="AJ1616" i="2"/>
  <c r="AK1616" i="2" s="1"/>
  <c r="AJ1615" i="2"/>
  <c r="AK1615" i="2" s="1"/>
  <c r="AJ1614" i="2"/>
  <c r="AK1614" i="2" s="1"/>
  <c r="AJ1613" i="2"/>
  <c r="AK1613" i="2" s="1"/>
  <c r="AJ1612" i="2"/>
  <c r="AK1612" i="2" s="1"/>
  <c r="AJ1611" i="2"/>
  <c r="AK1611" i="2" s="1"/>
  <c r="AJ1610" i="2"/>
  <c r="AK1610" i="2" s="1"/>
  <c r="AJ1609" i="2"/>
  <c r="AK1609" i="2" s="1"/>
  <c r="AJ1608" i="2"/>
  <c r="AK1608" i="2" s="1"/>
  <c r="AJ1607" i="2"/>
  <c r="AK1607" i="2" s="1"/>
  <c r="AJ1606" i="2"/>
  <c r="AK1606" i="2" s="1"/>
  <c r="AJ1605" i="2"/>
  <c r="AK1605" i="2" s="1"/>
  <c r="AJ1604" i="2"/>
  <c r="AK1604" i="2" s="1"/>
  <c r="AJ1603" i="2"/>
  <c r="AK1603" i="2" s="1"/>
  <c r="AJ1602" i="2"/>
  <c r="AK1602" i="2" s="1"/>
  <c r="AJ1601" i="2"/>
  <c r="AK1601" i="2" s="1"/>
  <c r="AJ1600" i="2"/>
  <c r="AK1600" i="2" s="1"/>
  <c r="AJ1599" i="2"/>
  <c r="AK1599" i="2" s="1"/>
  <c r="AJ1598" i="2"/>
  <c r="AK1598" i="2" s="1"/>
  <c r="AJ1597" i="2"/>
  <c r="AK1597" i="2" s="1"/>
  <c r="AJ1596" i="2"/>
  <c r="AK1596" i="2" s="1"/>
  <c r="AJ1595" i="2"/>
  <c r="AK1595" i="2" s="1"/>
  <c r="AJ1594" i="2"/>
  <c r="AK1594" i="2" s="1"/>
  <c r="AJ1593" i="2"/>
  <c r="AK1593" i="2" s="1"/>
  <c r="AJ1592" i="2"/>
  <c r="AK1592" i="2" s="1"/>
  <c r="AJ1591" i="2"/>
  <c r="AK1591" i="2" s="1"/>
  <c r="AJ1590" i="2"/>
  <c r="AK1590" i="2" s="1"/>
  <c r="AJ1589" i="2"/>
  <c r="AK1589" i="2" s="1"/>
  <c r="AJ1588" i="2"/>
  <c r="AK1588" i="2" s="1"/>
  <c r="AJ1587" i="2"/>
  <c r="AK1587" i="2" s="1"/>
  <c r="AJ1586" i="2"/>
  <c r="AK1586" i="2" s="1"/>
  <c r="AJ1585" i="2"/>
  <c r="AK1585" i="2" s="1"/>
  <c r="AJ1584" i="2"/>
  <c r="AK1584" i="2" s="1"/>
  <c r="AJ1583" i="2"/>
  <c r="AK1583" i="2" s="1"/>
  <c r="AJ1582" i="2"/>
  <c r="AK1582" i="2" s="1"/>
  <c r="AJ1581" i="2"/>
  <c r="AK1581" i="2" s="1"/>
  <c r="AJ1580" i="2"/>
  <c r="AK1580" i="2" s="1"/>
  <c r="AJ1579" i="2"/>
  <c r="AK1579" i="2" s="1"/>
  <c r="AJ1578" i="2"/>
  <c r="AK1578" i="2" s="1"/>
  <c r="AJ1577" i="2"/>
  <c r="AK1577" i="2" s="1"/>
  <c r="AJ1576" i="2"/>
  <c r="AK1576" i="2" s="1"/>
  <c r="AJ1575" i="2"/>
  <c r="AK1575" i="2" s="1"/>
  <c r="AJ1574" i="2"/>
  <c r="AK1574" i="2" s="1"/>
  <c r="AJ1573" i="2"/>
  <c r="AK1573" i="2" s="1"/>
  <c r="AJ1572" i="2"/>
  <c r="AK1572" i="2" s="1"/>
  <c r="AJ1571" i="2"/>
  <c r="AK1571" i="2" s="1"/>
  <c r="AJ1570" i="2"/>
  <c r="AK1570" i="2" s="1"/>
  <c r="AJ1569" i="2"/>
  <c r="AK1569" i="2" s="1"/>
  <c r="AJ1568" i="2"/>
  <c r="AK1568" i="2" s="1"/>
  <c r="AJ1567" i="2"/>
  <c r="AK1567" i="2" s="1"/>
  <c r="AJ1566" i="2"/>
  <c r="AK1566" i="2" s="1"/>
  <c r="AJ1565" i="2"/>
  <c r="AK1565" i="2" s="1"/>
  <c r="AJ1564" i="2"/>
  <c r="AK1564" i="2" s="1"/>
  <c r="AJ1563" i="2"/>
  <c r="AK1563" i="2" s="1"/>
  <c r="AJ1562" i="2"/>
  <c r="AK1562" i="2" s="1"/>
  <c r="AJ1561" i="2"/>
  <c r="AK1561" i="2" s="1"/>
  <c r="AJ1560" i="2"/>
  <c r="AK1560" i="2" s="1"/>
  <c r="AJ1559" i="2"/>
  <c r="AK1559" i="2" s="1"/>
  <c r="AJ1558" i="2"/>
  <c r="AK1558" i="2" s="1"/>
  <c r="AJ1557" i="2"/>
  <c r="AK1557" i="2" s="1"/>
  <c r="AJ1556" i="2"/>
  <c r="AK1556" i="2" s="1"/>
  <c r="AJ1555" i="2"/>
  <c r="AK1555" i="2" s="1"/>
  <c r="AJ1554" i="2"/>
  <c r="AK1554" i="2" s="1"/>
  <c r="AJ1553" i="2"/>
  <c r="AK1553" i="2" s="1"/>
  <c r="AJ1552" i="2"/>
  <c r="AK1552" i="2" s="1"/>
  <c r="AJ1551" i="2"/>
  <c r="AK1551" i="2" s="1"/>
  <c r="AJ1550" i="2"/>
  <c r="AK1550" i="2" s="1"/>
  <c r="AJ1549" i="2"/>
  <c r="AK1549" i="2" s="1"/>
  <c r="AJ1548" i="2"/>
  <c r="AK1548" i="2" s="1"/>
  <c r="AJ1547" i="2"/>
  <c r="AK1547" i="2" s="1"/>
  <c r="AJ1546" i="2"/>
  <c r="AK1546" i="2" s="1"/>
  <c r="AJ1545" i="2"/>
  <c r="AK1545" i="2" s="1"/>
  <c r="AJ1544" i="2"/>
  <c r="AK1544" i="2" s="1"/>
  <c r="AJ1543" i="2"/>
  <c r="AK1543" i="2" s="1"/>
  <c r="AJ1542" i="2"/>
  <c r="AK1542" i="2" s="1"/>
  <c r="AJ1541" i="2"/>
  <c r="AK1541" i="2" s="1"/>
  <c r="AJ1540" i="2"/>
  <c r="AK1540" i="2" s="1"/>
  <c r="AJ1539" i="2"/>
  <c r="AK1539" i="2" s="1"/>
  <c r="AJ1538" i="2"/>
  <c r="AK1538" i="2" s="1"/>
  <c r="AJ1537" i="2"/>
  <c r="AK1537" i="2" s="1"/>
  <c r="AJ1536" i="2"/>
  <c r="AK1536" i="2" s="1"/>
  <c r="AJ1535" i="2"/>
  <c r="AK1535" i="2" s="1"/>
  <c r="AJ1534" i="2"/>
  <c r="AK1534" i="2" s="1"/>
  <c r="AJ1533" i="2"/>
  <c r="AK1533" i="2" s="1"/>
  <c r="AJ1532" i="2"/>
  <c r="AK1532" i="2" s="1"/>
  <c r="AJ1531" i="2"/>
  <c r="AK1531" i="2" s="1"/>
  <c r="AJ1530" i="2"/>
  <c r="AK1530" i="2" s="1"/>
  <c r="AJ1529" i="2"/>
  <c r="AK1529" i="2" s="1"/>
  <c r="AJ1528" i="2"/>
  <c r="AK1528" i="2" s="1"/>
  <c r="AJ1527" i="2"/>
  <c r="AK1527" i="2" s="1"/>
  <c r="AJ1526" i="2"/>
  <c r="AK1526" i="2" s="1"/>
  <c r="AJ1525" i="2"/>
  <c r="AK1525" i="2" s="1"/>
  <c r="AJ1524" i="2"/>
  <c r="AK1524" i="2" s="1"/>
  <c r="AJ1523" i="2"/>
  <c r="AK1523" i="2" s="1"/>
  <c r="AJ1522" i="2"/>
  <c r="AK1522" i="2" s="1"/>
  <c r="AJ1521" i="2"/>
  <c r="AK1521" i="2" s="1"/>
  <c r="AJ1520" i="2"/>
  <c r="AK1520" i="2" s="1"/>
  <c r="AJ1519" i="2"/>
  <c r="AK1519" i="2" s="1"/>
  <c r="AJ1518" i="2"/>
  <c r="AK1518" i="2" s="1"/>
  <c r="AJ1517" i="2"/>
  <c r="AK1517" i="2" s="1"/>
  <c r="AJ1516" i="2"/>
  <c r="AK1516" i="2" s="1"/>
  <c r="AJ1515" i="2"/>
  <c r="AK1515" i="2" s="1"/>
  <c r="AJ1514" i="2"/>
  <c r="AK1514" i="2" s="1"/>
  <c r="AJ1513" i="2"/>
  <c r="AK1513" i="2" s="1"/>
  <c r="AJ1512" i="2"/>
  <c r="AK1512" i="2" s="1"/>
  <c r="AJ1511" i="2"/>
  <c r="AK1511" i="2" s="1"/>
  <c r="AJ1510" i="2"/>
  <c r="AK1510" i="2" s="1"/>
  <c r="AJ1509" i="2"/>
  <c r="AK1509" i="2" s="1"/>
  <c r="AJ1508" i="2"/>
  <c r="AK1508" i="2" s="1"/>
  <c r="AJ1507" i="2"/>
  <c r="AK1507" i="2" s="1"/>
  <c r="AJ1506" i="2"/>
  <c r="AK1506" i="2" s="1"/>
  <c r="AJ1505" i="2"/>
  <c r="AK1505" i="2" s="1"/>
  <c r="AJ1504" i="2"/>
  <c r="AK1504" i="2" s="1"/>
  <c r="AJ1503" i="2"/>
  <c r="AK1503" i="2" s="1"/>
  <c r="AJ1502" i="2"/>
  <c r="AK1502" i="2" s="1"/>
  <c r="AJ1501" i="2"/>
  <c r="AK1501" i="2" s="1"/>
  <c r="AJ1500" i="2"/>
  <c r="AK1500" i="2" s="1"/>
  <c r="AJ1499" i="2"/>
  <c r="AK1499" i="2" s="1"/>
  <c r="AJ1498" i="2"/>
  <c r="AK1498" i="2" s="1"/>
  <c r="AJ1497" i="2"/>
  <c r="AK1497" i="2" s="1"/>
  <c r="AJ1496" i="2"/>
  <c r="AK1496" i="2" s="1"/>
  <c r="AJ1495" i="2"/>
  <c r="AK1495" i="2" s="1"/>
  <c r="AJ1494" i="2"/>
  <c r="AK1494" i="2" s="1"/>
  <c r="AJ1493" i="2"/>
  <c r="AK1493" i="2" s="1"/>
  <c r="AJ1492" i="2"/>
  <c r="AK1492" i="2" s="1"/>
  <c r="AJ1491" i="2"/>
  <c r="AK1491" i="2" s="1"/>
  <c r="AJ1490" i="2"/>
  <c r="AK1490" i="2" s="1"/>
  <c r="AJ1489" i="2"/>
  <c r="AK1489" i="2" s="1"/>
  <c r="AJ1488" i="2"/>
  <c r="AK1488" i="2" s="1"/>
  <c r="AJ1487" i="2"/>
  <c r="AK1487" i="2" s="1"/>
  <c r="AJ1486" i="2"/>
  <c r="AK1486" i="2" s="1"/>
  <c r="AJ1485" i="2"/>
  <c r="AK1485" i="2" s="1"/>
  <c r="AJ1484" i="2"/>
  <c r="AK1484" i="2" s="1"/>
  <c r="AJ1483" i="2"/>
  <c r="AK1483" i="2" s="1"/>
  <c r="AJ1482" i="2"/>
  <c r="AK1482" i="2" s="1"/>
  <c r="AJ1481" i="2"/>
  <c r="AK1481" i="2" s="1"/>
  <c r="AJ1480" i="2"/>
  <c r="AK1480" i="2" s="1"/>
  <c r="AJ1479" i="2"/>
  <c r="AK1479" i="2" s="1"/>
  <c r="AJ1478" i="2"/>
  <c r="AK1478" i="2" s="1"/>
  <c r="AJ1477" i="2"/>
  <c r="AK1477" i="2" s="1"/>
  <c r="AJ1476" i="2"/>
  <c r="AK1476" i="2" s="1"/>
  <c r="AJ1475" i="2"/>
  <c r="AK1475" i="2" s="1"/>
  <c r="AJ1474" i="2"/>
  <c r="AK1474" i="2" s="1"/>
  <c r="AJ1473" i="2"/>
  <c r="AK1473" i="2" s="1"/>
  <c r="AJ1472" i="2"/>
  <c r="AK1472" i="2" s="1"/>
  <c r="AJ1471" i="2"/>
  <c r="AK1471" i="2" s="1"/>
  <c r="AJ1470" i="2"/>
  <c r="AK1470" i="2" s="1"/>
  <c r="AJ1469" i="2"/>
  <c r="AK1469" i="2" s="1"/>
  <c r="AJ1468" i="2"/>
  <c r="AK1468" i="2" s="1"/>
  <c r="AJ1467" i="2"/>
  <c r="AK1467" i="2" s="1"/>
  <c r="AJ1466" i="2"/>
  <c r="AK1466" i="2" s="1"/>
  <c r="AJ1465" i="2"/>
  <c r="AK1465" i="2" s="1"/>
  <c r="AJ1464" i="2"/>
  <c r="AK1464" i="2" s="1"/>
  <c r="AJ1463" i="2"/>
  <c r="AK1463" i="2" s="1"/>
  <c r="AJ1462" i="2"/>
  <c r="AK1462" i="2" s="1"/>
  <c r="AJ1461" i="2"/>
  <c r="AK1461" i="2" s="1"/>
  <c r="AJ1460" i="2"/>
  <c r="AK1460" i="2" s="1"/>
  <c r="AJ1459" i="2"/>
  <c r="AK1459" i="2" s="1"/>
  <c r="AJ1458" i="2"/>
  <c r="AK1458" i="2" s="1"/>
  <c r="AJ1457" i="2"/>
  <c r="AK1457" i="2" s="1"/>
  <c r="AJ1456" i="2"/>
  <c r="AK1456" i="2" s="1"/>
  <c r="AJ1455" i="2"/>
  <c r="AK1455" i="2" s="1"/>
  <c r="AJ1454" i="2"/>
  <c r="AK1454" i="2" s="1"/>
  <c r="AJ1453" i="2"/>
  <c r="AK1453" i="2" s="1"/>
  <c r="AJ1452" i="2"/>
  <c r="AK1452" i="2" s="1"/>
  <c r="AJ1451" i="2"/>
  <c r="AK1451" i="2" s="1"/>
  <c r="AJ1450" i="2"/>
  <c r="AK1450" i="2" s="1"/>
  <c r="AJ1449" i="2"/>
  <c r="AK1449" i="2" s="1"/>
  <c r="AJ1448" i="2"/>
  <c r="AK1448" i="2" s="1"/>
  <c r="AJ1447" i="2"/>
  <c r="AK1447" i="2" s="1"/>
  <c r="AJ1446" i="2"/>
  <c r="AK1446" i="2" s="1"/>
  <c r="AJ1445" i="2"/>
  <c r="AK1445" i="2" s="1"/>
  <c r="AJ1444" i="2"/>
  <c r="AK1444" i="2" s="1"/>
  <c r="AJ1443" i="2"/>
  <c r="AK1443" i="2" s="1"/>
  <c r="AJ1442" i="2"/>
  <c r="AK1442" i="2" s="1"/>
  <c r="AJ1441" i="2"/>
  <c r="AK1441" i="2" s="1"/>
  <c r="AJ1440" i="2"/>
  <c r="AK1440" i="2" s="1"/>
  <c r="AJ1439" i="2"/>
  <c r="AK1439" i="2" s="1"/>
  <c r="AJ1438" i="2"/>
  <c r="AK1438" i="2" s="1"/>
  <c r="AJ1437" i="2"/>
  <c r="AK1437" i="2" s="1"/>
  <c r="AJ1436" i="2"/>
  <c r="AK1436" i="2" s="1"/>
  <c r="AJ1435" i="2"/>
  <c r="AK1435" i="2" s="1"/>
  <c r="AJ1434" i="2"/>
  <c r="AK1434" i="2" s="1"/>
  <c r="AJ1433" i="2"/>
  <c r="AK1433" i="2" s="1"/>
  <c r="AJ1432" i="2"/>
  <c r="AK1432" i="2" s="1"/>
  <c r="AJ1431" i="2"/>
  <c r="AK1431" i="2" s="1"/>
  <c r="AJ1430" i="2"/>
  <c r="AK1430" i="2" s="1"/>
  <c r="AJ1429" i="2"/>
  <c r="AK1429" i="2" s="1"/>
  <c r="AJ1428" i="2"/>
  <c r="AK1428" i="2" s="1"/>
  <c r="AJ1427" i="2"/>
  <c r="AK1427" i="2" s="1"/>
  <c r="AJ1426" i="2"/>
  <c r="AK1426" i="2" s="1"/>
  <c r="AJ1425" i="2"/>
  <c r="AK1425" i="2" s="1"/>
  <c r="AJ1424" i="2"/>
  <c r="AK1424" i="2" s="1"/>
  <c r="AJ1423" i="2"/>
  <c r="AK1423" i="2" s="1"/>
  <c r="AJ1422" i="2"/>
  <c r="AK1422" i="2" s="1"/>
  <c r="AJ1421" i="2"/>
  <c r="AK1421" i="2" s="1"/>
  <c r="AJ1420" i="2"/>
  <c r="AK1420" i="2" s="1"/>
  <c r="AJ1419" i="2"/>
  <c r="AK1419" i="2" s="1"/>
  <c r="AJ1418" i="2"/>
  <c r="AK1418" i="2" s="1"/>
  <c r="AJ1417" i="2"/>
  <c r="AK1417" i="2" s="1"/>
  <c r="AJ1416" i="2"/>
  <c r="AK1416" i="2" s="1"/>
  <c r="AJ1415" i="2"/>
  <c r="AK1415" i="2" s="1"/>
  <c r="AJ1414" i="2"/>
  <c r="AK1414" i="2" s="1"/>
  <c r="AJ1413" i="2"/>
  <c r="AK1413" i="2" s="1"/>
  <c r="AJ1412" i="2"/>
  <c r="AK1412" i="2" s="1"/>
  <c r="AJ1411" i="2"/>
  <c r="AK1411" i="2" s="1"/>
  <c r="AJ1410" i="2"/>
  <c r="AK1410" i="2" s="1"/>
  <c r="AJ1409" i="2"/>
  <c r="AK1409" i="2" s="1"/>
  <c r="AJ1408" i="2"/>
  <c r="AK1408" i="2" s="1"/>
  <c r="AJ1407" i="2"/>
  <c r="AK1407" i="2" s="1"/>
  <c r="AJ1406" i="2"/>
  <c r="AK1406" i="2" s="1"/>
  <c r="AJ1405" i="2"/>
  <c r="AK1405" i="2" s="1"/>
  <c r="AJ1404" i="2"/>
  <c r="AK1404" i="2" s="1"/>
  <c r="AJ1403" i="2"/>
  <c r="AK1403" i="2" s="1"/>
  <c r="AJ1402" i="2"/>
  <c r="AK1402" i="2" s="1"/>
  <c r="AJ1401" i="2"/>
  <c r="AK1401" i="2" s="1"/>
  <c r="AJ1400" i="2"/>
  <c r="AK1400" i="2" s="1"/>
  <c r="AJ1399" i="2"/>
  <c r="AK1399" i="2" s="1"/>
  <c r="AJ1398" i="2"/>
  <c r="AK1398" i="2" s="1"/>
  <c r="AJ1397" i="2"/>
  <c r="AK1397" i="2" s="1"/>
  <c r="AJ1396" i="2"/>
  <c r="AK1396" i="2" s="1"/>
  <c r="AJ1395" i="2"/>
  <c r="AK1395" i="2" s="1"/>
  <c r="AJ1394" i="2"/>
  <c r="AK1394" i="2" s="1"/>
  <c r="AJ1393" i="2"/>
  <c r="AK1393" i="2" s="1"/>
  <c r="AJ1392" i="2"/>
  <c r="AK1392" i="2" s="1"/>
  <c r="AJ1391" i="2"/>
  <c r="AK1391" i="2" s="1"/>
  <c r="AJ1390" i="2"/>
  <c r="AK1390" i="2" s="1"/>
  <c r="AJ1389" i="2"/>
  <c r="AK1389" i="2" s="1"/>
  <c r="AJ1388" i="2"/>
  <c r="AK1388" i="2" s="1"/>
  <c r="AJ1387" i="2"/>
  <c r="AK1387" i="2" s="1"/>
  <c r="AJ1386" i="2"/>
  <c r="AK1386" i="2" s="1"/>
  <c r="AJ1385" i="2"/>
  <c r="AK1385" i="2" s="1"/>
  <c r="AJ1384" i="2"/>
  <c r="AK1384" i="2" s="1"/>
  <c r="AJ1383" i="2"/>
  <c r="AK1383" i="2" s="1"/>
  <c r="AJ1382" i="2"/>
  <c r="AK1382" i="2" s="1"/>
  <c r="AJ1381" i="2"/>
  <c r="AK1381" i="2" s="1"/>
  <c r="AJ1380" i="2"/>
  <c r="AK1380" i="2" s="1"/>
  <c r="AJ1379" i="2"/>
  <c r="AK1379" i="2" s="1"/>
  <c r="AJ1378" i="2"/>
  <c r="AK1378" i="2" s="1"/>
  <c r="AJ1377" i="2"/>
  <c r="AK1377" i="2" s="1"/>
  <c r="AJ1376" i="2"/>
  <c r="AK1376" i="2" s="1"/>
  <c r="AJ1375" i="2"/>
  <c r="AK1375" i="2" s="1"/>
  <c r="AJ1374" i="2"/>
  <c r="AK1374" i="2" s="1"/>
  <c r="AJ1373" i="2"/>
  <c r="AK1373" i="2" s="1"/>
  <c r="AJ1372" i="2"/>
  <c r="AK1372" i="2" s="1"/>
  <c r="AJ1371" i="2"/>
  <c r="AK1371" i="2" s="1"/>
  <c r="AJ1370" i="2"/>
  <c r="AK1370" i="2" s="1"/>
  <c r="AJ1369" i="2"/>
  <c r="AK1369" i="2" s="1"/>
  <c r="AJ1368" i="2"/>
  <c r="AK1368" i="2" s="1"/>
  <c r="AJ1367" i="2"/>
  <c r="AK1367" i="2" s="1"/>
  <c r="AJ1366" i="2"/>
  <c r="AK1366" i="2" s="1"/>
  <c r="AJ1365" i="2"/>
  <c r="AK1365" i="2" s="1"/>
  <c r="AJ1364" i="2"/>
  <c r="AK1364" i="2" s="1"/>
  <c r="AJ1363" i="2"/>
  <c r="AK1363" i="2" s="1"/>
  <c r="AJ1362" i="2"/>
  <c r="AK1362" i="2" s="1"/>
  <c r="AJ1361" i="2"/>
  <c r="AK1361" i="2" s="1"/>
  <c r="AJ1360" i="2"/>
  <c r="AK1360" i="2" s="1"/>
  <c r="AJ1359" i="2"/>
  <c r="AK1359" i="2" s="1"/>
  <c r="AJ1358" i="2"/>
  <c r="AK1358" i="2" s="1"/>
  <c r="AJ1357" i="2"/>
  <c r="AK1357" i="2" s="1"/>
  <c r="AJ1356" i="2"/>
  <c r="AK1356" i="2" s="1"/>
  <c r="AJ1355" i="2"/>
  <c r="AK1355" i="2" s="1"/>
  <c r="AJ1354" i="2"/>
  <c r="AK1354" i="2" s="1"/>
  <c r="AJ1353" i="2"/>
  <c r="AK1353" i="2" s="1"/>
  <c r="AJ1352" i="2"/>
  <c r="AK1352" i="2" s="1"/>
  <c r="AJ1351" i="2"/>
  <c r="AK1351" i="2" s="1"/>
  <c r="AJ1350" i="2"/>
  <c r="AK1350" i="2" s="1"/>
  <c r="AJ1349" i="2"/>
  <c r="AK1349" i="2" s="1"/>
  <c r="AJ1348" i="2"/>
  <c r="AK1348" i="2" s="1"/>
  <c r="AJ1347" i="2"/>
  <c r="AK1347" i="2" s="1"/>
  <c r="AJ1346" i="2"/>
  <c r="AK1346" i="2" s="1"/>
  <c r="AJ1345" i="2"/>
  <c r="AK1345" i="2" s="1"/>
  <c r="AJ1344" i="2"/>
  <c r="AK1344" i="2" s="1"/>
  <c r="AJ1343" i="2"/>
  <c r="AK1343" i="2" s="1"/>
  <c r="AJ1342" i="2"/>
  <c r="AK1342" i="2" s="1"/>
  <c r="AJ1341" i="2"/>
  <c r="AK1341" i="2" s="1"/>
  <c r="AJ1340" i="2"/>
  <c r="AK1340" i="2" s="1"/>
  <c r="AJ1339" i="2"/>
  <c r="AK1339" i="2" s="1"/>
  <c r="AJ1338" i="2"/>
  <c r="AK1338" i="2" s="1"/>
  <c r="AJ1337" i="2"/>
  <c r="AK1337" i="2" s="1"/>
  <c r="AJ1336" i="2"/>
  <c r="AK1336" i="2" s="1"/>
  <c r="AJ1335" i="2"/>
  <c r="AK1335" i="2" s="1"/>
  <c r="AJ1334" i="2"/>
  <c r="AK1334" i="2" s="1"/>
  <c r="AJ1333" i="2"/>
  <c r="AK1333" i="2" s="1"/>
  <c r="AJ1332" i="2"/>
  <c r="AK1332" i="2" s="1"/>
  <c r="AJ1331" i="2"/>
  <c r="AK1331" i="2" s="1"/>
  <c r="AJ1330" i="2"/>
  <c r="AK1330" i="2" s="1"/>
  <c r="AJ1329" i="2"/>
  <c r="AK1329" i="2" s="1"/>
  <c r="AJ1328" i="2"/>
  <c r="AK1328" i="2" s="1"/>
  <c r="AJ1327" i="2"/>
  <c r="AK1327" i="2" s="1"/>
  <c r="AJ1326" i="2"/>
  <c r="AK1326" i="2" s="1"/>
  <c r="AJ1325" i="2"/>
  <c r="AK1325" i="2" s="1"/>
  <c r="AJ1324" i="2"/>
  <c r="AK1324" i="2" s="1"/>
  <c r="AJ1323" i="2"/>
  <c r="AK1323" i="2" s="1"/>
  <c r="AJ1322" i="2"/>
  <c r="AK1322" i="2" s="1"/>
  <c r="AJ1321" i="2"/>
  <c r="AK1321" i="2" s="1"/>
  <c r="AJ1320" i="2"/>
  <c r="AK1320" i="2" s="1"/>
  <c r="AJ1319" i="2"/>
  <c r="AK1319" i="2" s="1"/>
  <c r="AJ1318" i="2"/>
  <c r="AK1318" i="2" s="1"/>
  <c r="AJ1317" i="2"/>
  <c r="AK1317" i="2" s="1"/>
  <c r="AJ1316" i="2"/>
  <c r="AK1316" i="2" s="1"/>
  <c r="AJ1315" i="2"/>
  <c r="AK1315" i="2" s="1"/>
  <c r="AJ1314" i="2"/>
  <c r="AK1314" i="2" s="1"/>
  <c r="AJ1313" i="2"/>
  <c r="AK1313" i="2" s="1"/>
  <c r="AJ1312" i="2"/>
  <c r="AK1312" i="2" s="1"/>
  <c r="AJ1311" i="2"/>
  <c r="AK1311" i="2" s="1"/>
  <c r="AJ1310" i="2"/>
  <c r="AK1310" i="2" s="1"/>
  <c r="AJ1309" i="2"/>
  <c r="AK1309" i="2" s="1"/>
  <c r="AJ1308" i="2"/>
  <c r="AK1308" i="2" s="1"/>
  <c r="AJ1307" i="2"/>
  <c r="AK1307" i="2" s="1"/>
  <c r="AJ1306" i="2"/>
  <c r="AK1306" i="2" s="1"/>
  <c r="AJ1305" i="2"/>
  <c r="AK1305" i="2" s="1"/>
  <c r="AJ1304" i="2"/>
  <c r="AK1304" i="2" s="1"/>
  <c r="AJ1303" i="2"/>
  <c r="AK1303" i="2" s="1"/>
  <c r="AJ1302" i="2"/>
  <c r="AK1302" i="2" s="1"/>
  <c r="AJ1301" i="2"/>
  <c r="AK1301" i="2" s="1"/>
  <c r="AJ1300" i="2"/>
  <c r="AK1300" i="2" s="1"/>
  <c r="AJ1299" i="2"/>
  <c r="AK1299" i="2" s="1"/>
  <c r="AJ1298" i="2"/>
  <c r="AK1298" i="2" s="1"/>
  <c r="AJ1297" i="2"/>
  <c r="AK1297" i="2" s="1"/>
  <c r="AJ1296" i="2"/>
  <c r="AK1296" i="2" s="1"/>
  <c r="AJ1295" i="2"/>
  <c r="AK1295" i="2" s="1"/>
  <c r="AJ1294" i="2"/>
  <c r="AK1294" i="2" s="1"/>
  <c r="AJ1293" i="2"/>
  <c r="AK1293" i="2" s="1"/>
  <c r="AJ1292" i="2"/>
  <c r="AK1292" i="2" s="1"/>
  <c r="AJ1291" i="2"/>
  <c r="AK1291" i="2" s="1"/>
  <c r="AJ1290" i="2"/>
  <c r="AK1290" i="2" s="1"/>
  <c r="AJ1289" i="2"/>
  <c r="AK1289" i="2" s="1"/>
  <c r="AJ1288" i="2"/>
  <c r="AK1288" i="2" s="1"/>
  <c r="AJ1287" i="2"/>
  <c r="AK1287" i="2" s="1"/>
  <c r="AJ1286" i="2"/>
  <c r="AK1286" i="2" s="1"/>
  <c r="AJ1285" i="2"/>
  <c r="AK1285" i="2" s="1"/>
  <c r="AJ1284" i="2"/>
  <c r="AK1284" i="2" s="1"/>
  <c r="AJ1283" i="2"/>
  <c r="AK1283" i="2" s="1"/>
  <c r="AJ1282" i="2"/>
  <c r="AK1282" i="2" s="1"/>
  <c r="AJ1281" i="2"/>
  <c r="AK1281" i="2" s="1"/>
  <c r="AJ1280" i="2"/>
  <c r="AK1280" i="2" s="1"/>
  <c r="AJ1279" i="2"/>
  <c r="AK1279" i="2" s="1"/>
  <c r="AJ1278" i="2"/>
  <c r="AK1278" i="2" s="1"/>
  <c r="AJ1277" i="2"/>
  <c r="AK1277" i="2" s="1"/>
  <c r="AJ1276" i="2"/>
  <c r="AK1276" i="2" s="1"/>
  <c r="AJ1275" i="2"/>
  <c r="AK1275" i="2" s="1"/>
  <c r="AJ1274" i="2"/>
  <c r="AK1274" i="2" s="1"/>
  <c r="AJ1273" i="2"/>
  <c r="AK1273" i="2" s="1"/>
  <c r="AJ1272" i="2"/>
  <c r="AK1272" i="2" s="1"/>
  <c r="AJ1271" i="2"/>
  <c r="AK1271" i="2" s="1"/>
  <c r="AJ1270" i="2"/>
  <c r="AK1270" i="2" s="1"/>
  <c r="AJ1269" i="2"/>
  <c r="AK1269" i="2" s="1"/>
  <c r="AJ1268" i="2"/>
  <c r="AK1268" i="2" s="1"/>
  <c r="AJ1267" i="2"/>
  <c r="AK1267" i="2" s="1"/>
  <c r="AJ1266" i="2"/>
  <c r="AK1266" i="2" s="1"/>
  <c r="AJ1265" i="2"/>
  <c r="AK1265" i="2" s="1"/>
  <c r="AJ1264" i="2"/>
  <c r="AK1264" i="2" s="1"/>
  <c r="AJ1263" i="2"/>
  <c r="AK1263" i="2" s="1"/>
  <c r="AJ1262" i="2"/>
  <c r="AK1262" i="2" s="1"/>
  <c r="AJ1261" i="2"/>
  <c r="AK1261" i="2" s="1"/>
  <c r="AJ1260" i="2"/>
  <c r="AK1260" i="2" s="1"/>
  <c r="AJ1259" i="2"/>
  <c r="AK1259" i="2" s="1"/>
  <c r="AJ1258" i="2"/>
  <c r="AK1258" i="2" s="1"/>
  <c r="AJ1257" i="2"/>
  <c r="AK1257" i="2" s="1"/>
  <c r="AJ1256" i="2"/>
  <c r="AK1256" i="2" s="1"/>
  <c r="AJ1255" i="2"/>
  <c r="AK1255" i="2" s="1"/>
  <c r="AJ1254" i="2"/>
  <c r="AK1254" i="2" s="1"/>
  <c r="AJ1253" i="2"/>
  <c r="AK1253" i="2" s="1"/>
  <c r="AJ1252" i="2"/>
  <c r="AK1252" i="2" s="1"/>
  <c r="AJ1251" i="2"/>
  <c r="AK1251" i="2" s="1"/>
  <c r="AJ1250" i="2"/>
  <c r="AK1250" i="2" s="1"/>
  <c r="AJ1249" i="2"/>
  <c r="AK1249" i="2" s="1"/>
  <c r="AJ1248" i="2"/>
  <c r="AK1248" i="2" s="1"/>
  <c r="AJ1247" i="2"/>
  <c r="AK1247" i="2" s="1"/>
  <c r="AJ1246" i="2"/>
  <c r="AK1246" i="2" s="1"/>
  <c r="AJ1245" i="2"/>
  <c r="AK1245" i="2" s="1"/>
  <c r="AJ1244" i="2"/>
  <c r="AK1244" i="2" s="1"/>
  <c r="AJ1243" i="2"/>
  <c r="AK1243" i="2" s="1"/>
  <c r="AJ1242" i="2"/>
  <c r="AK1242" i="2" s="1"/>
  <c r="AJ1241" i="2"/>
  <c r="AK1241" i="2" s="1"/>
  <c r="AJ1240" i="2"/>
  <c r="AK1240" i="2" s="1"/>
  <c r="AJ1239" i="2"/>
  <c r="AK1239" i="2" s="1"/>
  <c r="AJ1238" i="2"/>
  <c r="AK1238" i="2" s="1"/>
  <c r="AJ1237" i="2"/>
  <c r="AK1237" i="2" s="1"/>
  <c r="AJ1236" i="2"/>
  <c r="AK1236" i="2" s="1"/>
  <c r="AJ1235" i="2"/>
  <c r="AK1235" i="2" s="1"/>
  <c r="AJ1234" i="2"/>
  <c r="AK1234" i="2" s="1"/>
  <c r="AJ1233" i="2"/>
  <c r="AK1233" i="2" s="1"/>
  <c r="AJ1232" i="2"/>
  <c r="AK1232" i="2" s="1"/>
  <c r="AJ1231" i="2"/>
  <c r="AK1231" i="2" s="1"/>
  <c r="AJ1230" i="2"/>
  <c r="AK1230" i="2" s="1"/>
  <c r="AJ1229" i="2"/>
  <c r="AK1229" i="2" s="1"/>
  <c r="AJ1228" i="2"/>
  <c r="AK1228" i="2" s="1"/>
  <c r="AJ1227" i="2"/>
  <c r="AK1227" i="2" s="1"/>
  <c r="AJ1226" i="2"/>
  <c r="AK1226" i="2" s="1"/>
  <c r="AJ1225" i="2"/>
  <c r="AK1225" i="2" s="1"/>
  <c r="AJ1224" i="2"/>
  <c r="AK1224" i="2" s="1"/>
  <c r="AJ1223" i="2"/>
  <c r="AK1223" i="2" s="1"/>
  <c r="AJ1222" i="2"/>
  <c r="AK1222" i="2" s="1"/>
  <c r="AJ1221" i="2"/>
  <c r="AK1221" i="2" s="1"/>
  <c r="AJ1220" i="2"/>
  <c r="AK1220" i="2" s="1"/>
  <c r="AJ1219" i="2"/>
  <c r="AK1219" i="2" s="1"/>
  <c r="AJ1218" i="2"/>
  <c r="AK1218" i="2" s="1"/>
  <c r="AJ1217" i="2"/>
  <c r="AK1217" i="2" s="1"/>
  <c r="AJ1216" i="2"/>
  <c r="AK1216" i="2" s="1"/>
  <c r="AJ1215" i="2"/>
  <c r="AK1215" i="2" s="1"/>
  <c r="AJ1214" i="2"/>
  <c r="AK1214" i="2" s="1"/>
  <c r="AJ1213" i="2"/>
  <c r="AK1213" i="2" s="1"/>
  <c r="AJ1212" i="2"/>
  <c r="AK1212" i="2" s="1"/>
  <c r="AJ1211" i="2"/>
  <c r="AK1211" i="2" s="1"/>
  <c r="AJ1210" i="2"/>
  <c r="AK1210" i="2" s="1"/>
  <c r="AJ1209" i="2"/>
  <c r="AK1209" i="2" s="1"/>
  <c r="AJ1208" i="2"/>
  <c r="AK1208" i="2" s="1"/>
  <c r="AJ1207" i="2"/>
  <c r="AK1207" i="2" s="1"/>
  <c r="AJ1206" i="2"/>
  <c r="AK1206" i="2" s="1"/>
  <c r="AJ1205" i="2"/>
  <c r="AK1205" i="2" s="1"/>
  <c r="AJ1204" i="2"/>
  <c r="AK1204" i="2" s="1"/>
  <c r="AJ1203" i="2"/>
  <c r="AK1203" i="2" s="1"/>
  <c r="AJ1202" i="2"/>
  <c r="AK1202" i="2" s="1"/>
  <c r="AJ1201" i="2"/>
  <c r="AK1201" i="2" s="1"/>
  <c r="AJ1200" i="2"/>
  <c r="AK1200" i="2" s="1"/>
  <c r="AJ1199" i="2"/>
  <c r="AK1199" i="2" s="1"/>
  <c r="AJ1198" i="2"/>
  <c r="AK1198" i="2" s="1"/>
  <c r="AJ1197" i="2"/>
  <c r="AK1197" i="2" s="1"/>
  <c r="AJ1196" i="2"/>
  <c r="AK1196" i="2" s="1"/>
  <c r="AJ1195" i="2"/>
  <c r="AK1195" i="2" s="1"/>
  <c r="AJ1194" i="2"/>
  <c r="AK1194" i="2" s="1"/>
  <c r="AJ1193" i="2"/>
  <c r="AK1193" i="2" s="1"/>
  <c r="AJ1192" i="2"/>
  <c r="AK1192" i="2" s="1"/>
  <c r="AJ1191" i="2"/>
  <c r="AK1191" i="2" s="1"/>
  <c r="AJ1190" i="2"/>
  <c r="AK1190" i="2" s="1"/>
  <c r="AJ1189" i="2"/>
  <c r="AK1189" i="2" s="1"/>
  <c r="AJ1188" i="2"/>
  <c r="AK1188" i="2" s="1"/>
  <c r="AJ1187" i="2"/>
  <c r="AK1187" i="2" s="1"/>
  <c r="AJ1186" i="2"/>
  <c r="AK1186" i="2" s="1"/>
  <c r="AJ1185" i="2"/>
  <c r="AK1185" i="2" s="1"/>
  <c r="AJ1184" i="2"/>
  <c r="AK1184" i="2" s="1"/>
  <c r="AJ1183" i="2"/>
  <c r="AK1183" i="2" s="1"/>
  <c r="AJ1182" i="2"/>
  <c r="AK1182" i="2" s="1"/>
  <c r="AJ1181" i="2"/>
  <c r="AK1181" i="2" s="1"/>
  <c r="AJ1180" i="2"/>
  <c r="AK1180" i="2" s="1"/>
  <c r="AJ1179" i="2"/>
  <c r="AK1179" i="2" s="1"/>
  <c r="AJ1178" i="2"/>
  <c r="AK1178" i="2" s="1"/>
  <c r="AJ1177" i="2"/>
  <c r="AK1177" i="2" s="1"/>
  <c r="AJ1176" i="2"/>
  <c r="AK1176" i="2" s="1"/>
  <c r="AJ1175" i="2"/>
  <c r="AK1175" i="2" s="1"/>
  <c r="AJ1174" i="2"/>
  <c r="AK1174" i="2" s="1"/>
  <c r="AJ1173" i="2"/>
  <c r="AK1173" i="2" s="1"/>
  <c r="AJ1172" i="2"/>
  <c r="AK1172" i="2" s="1"/>
  <c r="AJ1171" i="2"/>
  <c r="AK1171" i="2" s="1"/>
  <c r="AJ1170" i="2"/>
  <c r="AK1170" i="2" s="1"/>
  <c r="AJ1169" i="2"/>
  <c r="AK1169" i="2" s="1"/>
  <c r="AJ1168" i="2"/>
  <c r="AK1168" i="2" s="1"/>
  <c r="AJ1167" i="2"/>
  <c r="AK1167" i="2" s="1"/>
  <c r="AJ1166" i="2"/>
  <c r="AK1166" i="2" s="1"/>
  <c r="AJ1165" i="2"/>
  <c r="AK1165" i="2" s="1"/>
  <c r="AJ1164" i="2"/>
  <c r="AK1164" i="2" s="1"/>
  <c r="AJ1163" i="2"/>
  <c r="AK1163" i="2" s="1"/>
  <c r="AJ1162" i="2"/>
  <c r="AK1162" i="2" s="1"/>
  <c r="AJ1161" i="2"/>
  <c r="AK1161" i="2" s="1"/>
  <c r="AJ1160" i="2"/>
  <c r="AK1160" i="2" s="1"/>
  <c r="AJ1159" i="2"/>
  <c r="AK1159" i="2" s="1"/>
  <c r="AJ1158" i="2"/>
  <c r="AK1158" i="2" s="1"/>
  <c r="AJ1157" i="2"/>
  <c r="AK1157" i="2" s="1"/>
  <c r="AJ1156" i="2"/>
  <c r="AK1156" i="2" s="1"/>
  <c r="AJ1155" i="2"/>
  <c r="AK1155" i="2" s="1"/>
  <c r="AJ1154" i="2"/>
  <c r="AK1154" i="2" s="1"/>
  <c r="AJ1153" i="2"/>
  <c r="AK1153" i="2" s="1"/>
  <c r="AJ1152" i="2"/>
  <c r="AK1152" i="2" s="1"/>
  <c r="AJ1151" i="2"/>
  <c r="AK1151" i="2" s="1"/>
  <c r="AJ1150" i="2"/>
  <c r="AK1150" i="2" s="1"/>
  <c r="AJ1149" i="2"/>
  <c r="AK1149" i="2" s="1"/>
  <c r="AJ1148" i="2"/>
  <c r="AK1148" i="2" s="1"/>
  <c r="AJ1147" i="2"/>
  <c r="AK1147" i="2" s="1"/>
  <c r="AJ1146" i="2"/>
  <c r="AK1146" i="2" s="1"/>
  <c r="AJ1145" i="2"/>
  <c r="AK1145" i="2" s="1"/>
  <c r="AJ1144" i="2"/>
  <c r="AK1144" i="2" s="1"/>
  <c r="AJ1143" i="2"/>
  <c r="AK1143" i="2" s="1"/>
  <c r="AJ1142" i="2"/>
  <c r="AK1142" i="2" s="1"/>
  <c r="AJ1141" i="2"/>
  <c r="AK1141" i="2" s="1"/>
  <c r="AJ1140" i="2"/>
  <c r="AK1140" i="2" s="1"/>
  <c r="AJ1139" i="2"/>
  <c r="AK1139" i="2" s="1"/>
  <c r="AJ1138" i="2"/>
  <c r="AK1138" i="2" s="1"/>
  <c r="AJ1137" i="2"/>
  <c r="AK1137" i="2" s="1"/>
  <c r="AJ1136" i="2"/>
  <c r="AK1136" i="2" s="1"/>
  <c r="AJ1135" i="2"/>
  <c r="AK1135" i="2" s="1"/>
  <c r="AJ1134" i="2"/>
  <c r="AK1134" i="2" s="1"/>
  <c r="AJ1133" i="2"/>
  <c r="AK1133" i="2" s="1"/>
  <c r="AJ1132" i="2"/>
  <c r="AK1132" i="2" s="1"/>
  <c r="AJ1131" i="2"/>
  <c r="AK1131" i="2" s="1"/>
  <c r="AJ1130" i="2"/>
  <c r="AK1130" i="2" s="1"/>
  <c r="AJ1129" i="2"/>
  <c r="AK1129" i="2" s="1"/>
  <c r="AJ1128" i="2"/>
  <c r="AK1128" i="2" s="1"/>
  <c r="AJ1127" i="2"/>
  <c r="AK1127" i="2" s="1"/>
  <c r="AJ1126" i="2"/>
  <c r="AK1126" i="2" s="1"/>
  <c r="AJ1125" i="2"/>
  <c r="AK1125" i="2" s="1"/>
  <c r="AJ1124" i="2"/>
  <c r="AK1124" i="2" s="1"/>
  <c r="AJ1123" i="2"/>
  <c r="AK1123" i="2" s="1"/>
  <c r="AJ1122" i="2"/>
  <c r="AK1122" i="2" s="1"/>
  <c r="AJ1121" i="2"/>
  <c r="AK1121" i="2" s="1"/>
  <c r="AJ1120" i="2"/>
  <c r="AK1120" i="2" s="1"/>
  <c r="AJ1119" i="2"/>
  <c r="AK1119" i="2" s="1"/>
  <c r="AJ1118" i="2"/>
  <c r="AK1118" i="2" s="1"/>
  <c r="AJ1117" i="2"/>
  <c r="AK1117" i="2" s="1"/>
  <c r="AJ1116" i="2"/>
  <c r="AK1116" i="2" s="1"/>
  <c r="AJ1115" i="2"/>
  <c r="AK1115" i="2" s="1"/>
  <c r="AJ1114" i="2"/>
  <c r="AK1114" i="2" s="1"/>
  <c r="AJ1113" i="2"/>
  <c r="AK1113" i="2" s="1"/>
  <c r="AJ1112" i="2"/>
  <c r="AK1112" i="2" s="1"/>
  <c r="AJ1111" i="2"/>
  <c r="AK1111" i="2" s="1"/>
  <c r="AJ1110" i="2"/>
  <c r="AK1110" i="2" s="1"/>
  <c r="AJ1109" i="2"/>
  <c r="AK1109" i="2" s="1"/>
  <c r="AJ1108" i="2"/>
  <c r="AK1108" i="2" s="1"/>
  <c r="AJ1107" i="2"/>
  <c r="AK1107" i="2" s="1"/>
  <c r="AJ1106" i="2"/>
  <c r="AK1106" i="2" s="1"/>
  <c r="AJ1105" i="2"/>
  <c r="AK1105" i="2" s="1"/>
  <c r="AJ1104" i="2"/>
  <c r="AK1104" i="2" s="1"/>
  <c r="AJ1103" i="2"/>
  <c r="AK1103" i="2" s="1"/>
  <c r="AJ1102" i="2"/>
  <c r="AK1102" i="2" s="1"/>
  <c r="AJ1101" i="2"/>
  <c r="AK1101" i="2" s="1"/>
  <c r="AJ1100" i="2"/>
  <c r="AK1100" i="2" s="1"/>
  <c r="AJ1099" i="2"/>
  <c r="AK1099" i="2" s="1"/>
  <c r="AJ1098" i="2"/>
  <c r="AK1098" i="2" s="1"/>
  <c r="AJ1097" i="2"/>
  <c r="AK1097" i="2" s="1"/>
  <c r="AJ1096" i="2"/>
  <c r="AK1096" i="2" s="1"/>
  <c r="AJ1095" i="2"/>
  <c r="AK1095" i="2" s="1"/>
  <c r="AJ1094" i="2"/>
  <c r="AK1094" i="2" s="1"/>
  <c r="AJ1093" i="2"/>
  <c r="AK1093" i="2" s="1"/>
  <c r="AJ1092" i="2"/>
  <c r="AK1092" i="2" s="1"/>
  <c r="AJ1091" i="2"/>
  <c r="AK1091" i="2" s="1"/>
  <c r="AJ1090" i="2"/>
  <c r="AK1090" i="2" s="1"/>
  <c r="AJ1089" i="2"/>
  <c r="AK1089" i="2" s="1"/>
  <c r="AJ1088" i="2"/>
  <c r="AK1088" i="2" s="1"/>
  <c r="AJ1087" i="2"/>
  <c r="AK1087" i="2" s="1"/>
  <c r="AJ1086" i="2"/>
  <c r="AK1086" i="2" s="1"/>
  <c r="AJ1085" i="2"/>
  <c r="AK1085" i="2" s="1"/>
  <c r="AJ1084" i="2"/>
  <c r="AK1084" i="2" s="1"/>
  <c r="AJ1083" i="2"/>
  <c r="AK1083" i="2" s="1"/>
  <c r="AJ1082" i="2"/>
  <c r="AK1082" i="2" s="1"/>
  <c r="AJ1081" i="2"/>
  <c r="AK1081" i="2" s="1"/>
  <c r="AJ1080" i="2"/>
  <c r="AK1080" i="2" s="1"/>
  <c r="AJ1079" i="2"/>
  <c r="AK1079" i="2" s="1"/>
  <c r="AJ1078" i="2"/>
  <c r="AK1078" i="2" s="1"/>
  <c r="AJ1077" i="2"/>
  <c r="AK1077" i="2" s="1"/>
  <c r="AJ1076" i="2"/>
  <c r="AK1076" i="2" s="1"/>
  <c r="AJ1075" i="2"/>
  <c r="AK1075" i="2" s="1"/>
  <c r="AJ1074" i="2"/>
  <c r="AK1074" i="2" s="1"/>
  <c r="AJ1073" i="2"/>
  <c r="AK1073" i="2" s="1"/>
  <c r="AJ1072" i="2"/>
  <c r="AK1072" i="2" s="1"/>
  <c r="AJ1071" i="2"/>
  <c r="AK1071" i="2" s="1"/>
  <c r="AJ1070" i="2"/>
  <c r="AK1070" i="2" s="1"/>
  <c r="AJ1069" i="2"/>
  <c r="AK1069" i="2" s="1"/>
  <c r="AJ1068" i="2"/>
  <c r="AK1068" i="2" s="1"/>
  <c r="AJ1067" i="2"/>
  <c r="AK1067" i="2" s="1"/>
  <c r="AJ1066" i="2"/>
  <c r="AK1066" i="2" s="1"/>
  <c r="AJ1065" i="2"/>
  <c r="AK1065" i="2" s="1"/>
  <c r="AJ1064" i="2"/>
  <c r="AK1064" i="2" s="1"/>
  <c r="AJ1063" i="2"/>
  <c r="AK1063" i="2" s="1"/>
  <c r="AJ1062" i="2"/>
  <c r="AK1062" i="2" s="1"/>
  <c r="AJ1061" i="2"/>
  <c r="AK1061" i="2" s="1"/>
  <c r="AJ1060" i="2"/>
  <c r="AK1060" i="2" s="1"/>
  <c r="AJ1059" i="2"/>
  <c r="AK1059" i="2" s="1"/>
  <c r="AJ1058" i="2"/>
  <c r="AK1058" i="2" s="1"/>
  <c r="AJ1057" i="2"/>
  <c r="AK1057" i="2" s="1"/>
  <c r="AJ1056" i="2"/>
  <c r="AK1056" i="2" s="1"/>
  <c r="AJ1055" i="2"/>
  <c r="AK1055" i="2" s="1"/>
  <c r="AJ1054" i="2"/>
  <c r="AK1054" i="2" s="1"/>
  <c r="AJ1053" i="2"/>
  <c r="AK1053" i="2" s="1"/>
  <c r="AJ1052" i="2"/>
  <c r="AK1052" i="2" s="1"/>
  <c r="AJ1051" i="2"/>
  <c r="AK1051" i="2" s="1"/>
  <c r="AJ1050" i="2"/>
  <c r="AK1050" i="2" s="1"/>
  <c r="AJ1049" i="2"/>
  <c r="AK1049" i="2" s="1"/>
  <c r="AJ1048" i="2"/>
  <c r="AK1048" i="2" s="1"/>
  <c r="AJ1047" i="2"/>
  <c r="AK1047" i="2" s="1"/>
  <c r="AJ1046" i="2"/>
  <c r="AK1046" i="2" s="1"/>
  <c r="AJ1045" i="2"/>
  <c r="AK1045" i="2" s="1"/>
  <c r="AJ1044" i="2"/>
  <c r="AK1044" i="2" s="1"/>
  <c r="AJ1043" i="2"/>
  <c r="AK1043" i="2" s="1"/>
  <c r="AJ1042" i="2"/>
  <c r="AK1042" i="2" s="1"/>
  <c r="AJ1041" i="2"/>
  <c r="AK1041" i="2" s="1"/>
  <c r="AJ1040" i="2"/>
  <c r="AK1040" i="2" s="1"/>
  <c r="AJ1039" i="2"/>
  <c r="AK1039" i="2" s="1"/>
  <c r="AJ1038" i="2"/>
  <c r="AK1038" i="2" s="1"/>
  <c r="AJ1037" i="2"/>
  <c r="AK1037" i="2" s="1"/>
  <c r="AJ1036" i="2"/>
  <c r="AK1036" i="2" s="1"/>
  <c r="AJ1035" i="2"/>
  <c r="AK1035" i="2" s="1"/>
  <c r="AJ1034" i="2"/>
  <c r="AK1034" i="2" s="1"/>
  <c r="AJ1033" i="2"/>
  <c r="AK1033" i="2" s="1"/>
  <c r="AJ1032" i="2"/>
  <c r="AK1032" i="2" s="1"/>
  <c r="AJ1031" i="2"/>
  <c r="AK1031" i="2" s="1"/>
  <c r="AJ1030" i="2"/>
  <c r="AK1030" i="2" s="1"/>
  <c r="AJ1029" i="2"/>
  <c r="AK1029" i="2" s="1"/>
  <c r="AJ1028" i="2"/>
  <c r="AK1028" i="2" s="1"/>
  <c r="AJ1027" i="2"/>
  <c r="AK1027" i="2" s="1"/>
  <c r="AJ1026" i="2"/>
  <c r="AK1026" i="2" s="1"/>
  <c r="AJ1025" i="2"/>
  <c r="AK1025" i="2" s="1"/>
  <c r="AJ1024" i="2"/>
  <c r="AK1024" i="2" s="1"/>
  <c r="AJ1023" i="2"/>
  <c r="AK1023" i="2" s="1"/>
  <c r="AJ1022" i="2"/>
  <c r="AK1022" i="2" s="1"/>
  <c r="AJ1021" i="2"/>
  <c r="AK1021" i="2" s="1"/>
  <c r="AJ1020" i="2"/>
  <c r="AK1020" i="2" s="1"/>
  <c r="AJ1019" i="2"/>
  <c r="AK1019" i="2" s="1"/>
  <c r="AJ1018" i="2"/>
  <c r="AK1018" i="2" s="1"/>
  <c r="AJ1017" i="2"/>
  <c r="AK1017" i="2" s="1"/>
  <c r="AJ1016" i="2"/>
  <c r="AK1016" i="2" s="1"/>
  <c r="AJ1015" i="2"/>
  <c r="AK1015" i="2" s="1"/>
  <c r="AJ1014" i="2"/>
  <c r="AK1014" i="2" s="1"/>
  <c r="AJ1013" i="2"/>
  <c r="AK1013" i="2" s="1"/>
  <c r="AJ1012" i="2"/>
  <c r="AK1012" i="2" s="1"/>
  <c r="AJ1011" i="2"/>
  <c r="AK1011" i="2" s="1"/>
  <c r="AJ1010" i="2"/>
  <c r="AK1010" i="2" s="1"/>
  <c r="AJ1009" i="2"/>
  <c r="AK1009" i="2" s="1"/>
  <c r="AJ1008" i="2"/>
  <c r="AK1008" i="2" s="1"/>
  <c r="AJ1007" i="2"/>
  <c r="AK1007" i="2" s="1"/>
  <c r="AJ1006" i="2"/>
  <c r="AK1006" i="2" s="1"/>
  <c r="AJ1005" i="2"/>
  <c r="AK1005" i="2" s="1"/>
  <c r="AJ1004" i="2"/>
  <c r="AK1004" i="2" s="1"/>
  <c r="AJ1003" i="2"/>
  <c r="AK1003" i="2" s="1"/>
  <c r="AJ1002" i="2"/>
  <c r="AK1002" i="2" s="1"/>
  <c r="AJ1001" i="2"/>
  <c r="AK1001" i="2" s="1"/>
  <c r="AJ1000" i="2"/>
  <c r="AK1000" i="2" s="1"/>
  <c r="AJ999" i="2"/>
  <c r="AK999" i="2" s="1"/>
  <c r="AJ998" i="2"/>
  <c r="AK998" i="2" s="1"/>
  <c r="AJ997" i="2"/>
  <c r="AK997" i="2" s="1"/>
  <c r="AJ996" i="2"/>
  <c r="AK996" i="2" s="1"/>
  <c r="AJ995" i="2"/>
  <c r="AK995" i="2" s="1"/>
  <c r="AJ994" i="2"/>
  <c r="AK994" i="2" s="1"/>
  <c r="AJ993" i="2"/>
  <c r="AK993" i="2" s="1"/>
  <c r="AJ992" i="2"/>
  <c r="AK992" i="2" s="1"/>
  <c r="AJ991" i="2"/>
  <c r="AK991" i="2" s="1"/>
  <c r="AJ990" i="2"/>
  <c r="AK990" i="2" s="1"/>
  <c r="AJ989" i="2"/>
  <c r="AK989" i="2" s="1"/>
  <c r="AJ988" i="2"/>
  <c r="AK988" i="2" s="1"/>
  <c r="AJ987" i="2"/>
  <c r="AK987" i="2" s="1"/>
  <c r="AJ986" i="2"/>
  <c r="AK986" i="2" s="1"/>
  <c r="AJ985" i="2"/>
  <c r="AK985" i="2" s="1"/>
  <c r="AJ984" i="2"/>
  <c r="AK984" i="2" s="1"/>
  <c r="AJ983" i="2"/>
  <c r="AK983" i="2" s="1"/>
  <c r="AJ982" i="2"/>
  <c r="AK982" i="2" s="1"/>
  <c r="AJ981" i="2"/>
  <c r="AK981" i="2" s="1"/>
  <c r="AJ980" i="2"/>
  <c r="AK980" i="2" s="1"/>
  <c r="AJ979" i="2"/>
  <c r="AK979" i="2" s="1"/>
  <c r="AJ978" i="2"/>
  <c r="AK978" i="2" s="1"/>
  <c r="AJ977" i="2"/>
  <c r="AK977" i="2" s="1"/>
  <c r="AJ976" i="2"/>
  <c r="AK976" i="2" s="1"/>
  <c r="AJ975" i="2"/>
  <c r="AK975" i="2" s="1"/>
  <c r="AJ974" i="2"/>
  <c r="AK974" i="2" s="1"/>
  <c r="AJ973" i="2"/>
  <c r="AK973" i="2" s="1"/>
  <c r="AJ972" i="2"/>
  <c r="AK972" i="2" s="1"/>
  <c r="AJ971" i="2"/>
  <c r="AK971" i="2" s="1"/>
  <c r="AJ970" i="2"/>
  <c r="AK970" i="2" s="1"/>
  <c r="AJ969" i="2"/>
  <c r="AK969" i="2" s="1"/>
  <c r="AJ968" i="2"/>
  <c r="AK968" i="2" s="1"/>
  <c r="AJ967" i="2"/>
  <c r="AK967" i="2" s="1"/>
  <c r="AJ966" i="2"/>
  <c r="AK966" i="2" s="1"/>
  <c r="AJ965" i="2"/>
  <c r="AK965" i="2" s="1"/>
  <c r="AJ964" i="2"/>
  <c r="AK964" i="2" s="1"/>
  <c r="AJ963" i="2"/>
  <c r="AK963" i="2" s="1"/>
  <c r="AJ962" i="2"/>
  <c r="AK962" i="2" s="1"/>
  <c r="AJ961" i="2"/>
  <c r="AK961" i="2" s="1"/>
  <c r="AJ960" i="2"/>
  <c r="AK960" i="2" s="1"/>
  <c r="AJ959" i="2"/>
  <c r="AK959" i="2" s="1"/>
  <c r="AJ958" i="2"/>
  <c r="AK958" i="2" s="1"/>
  <c r="AJ957" i="2"/>
  <c r="AK957" i="2" s="1"/>
  <c r="AJ956" i="2"/>
  <c r="AK956" i="2" s="1"/>
  <c r="AJ955" i="2"/>
  <c r="AK955" i="2" s="1"/>
  <c r="AJ954" i="2"/>
  <c r="AK954" i="2" s="1"/>
  <c r="AJ953" i="2"/>
  <c r="AK953" i="2" s="1"/>
  <c r="AJ952" i="2"/>
  <c r="AK952" i="2" s="1"/>
  <c r="AJ951" i="2"/>
  <c r="AK951" i="2" s="1"/>
  <c r="AJ950" i="2"/>
  <c r="AK950" i="2" s="1"/>
  <c r="AJ949" i="2"/>
  <c r="AK949" i="2" s="1"/>
  <c r="AJ948" i="2"/>
  <c r="AK948" i="2" s="1"/>
  <c r="AJ947" i="2"/>
  <c r="AK947" i="2" s="1"/>
  <c r="AJ946" i="2"/>
  <c r="AK946" i="2" s="1"/>
  <c r="AJ945" i="2"/>
  <c r="AK945" i="2" s="1"/>
  <c r="AJ944" i="2"/>
  <c r="AK944" i="2" s="1"/>
  <c r="AJ943" i="2"/>
  <c r="AK943" i="2" s="1"/>
  <c r="AJ942" i="2"/>
  <c r="AK942" i="2" s="1"/>
  <c r="AJ941" i="2"/>
  <c r="AK941" i="2" s="1"/>
  <c r="AJ940" i="2"/>
  <c r="AK940" i="2" s="1"/>
  <c r="AJ939" i="2"/>
  <c r="AK939" i="2" s="1"/>
  <c r="AJ938" i="2"/>
  <c r="AK938" i="2" s="1"/>
  <c r="AJ937" i="2"/>
  <c r="AK937" i="2" s="1"/>
  <c r="AJ936" i="2"/>
  <c r="AK936" i="2" s="1"/>
  <c r="AJ935" i="2"/>
  <c r="AK935" i="2" s="1"/>
  <c r="AJ934" i="2"/>
  <c r="AK934" i="2" s="1"/>
  <c r="AJ933" i="2"/>
  <c r="AK933" i="2" s="1"/>
  <c r="AJ932" i="2"/>
  <c r="AK932" i="2" s="1"/>
  <c r="AJ931" i="2"/>
  <c r="AK931" i="2" s="1"/>
  <c r="AJ930" i="2"/>
  <c r="AK930" i="2" s="1"/>
  <c r="AJ929" i="2"/>
  <c r="AK929" i="2" s="1"/>
  <c r="AJ928" i="2"/>
  <c r="AK928" i="2" s="1"/>
  <c r="AJ927" i="2"/>
  <c r="AK927" i="2" s="1"/>
  <c r="AJ926" i="2"/>
  <c r="AK926" i="2" s="1"/>
  <c r="AJ925" i="2"/>
  <c r="AK925" i="2" s="1"/>
  <c r="AJ924" i="2"/>
  <c r="AK924" i="2" s="1"/>
  <c r="AJ923" i="2"/>
  <c r="AK923" i="2" s="1"/>
  <c r="AJ922" i="2"/>
  <c r="AK922" i="2" s="1"/>
  <c r="AJ921" i="2"/>
  <c r="AK921" i="2" s="1"/>
  <c r="AJ920" i="2"/>
  <c r="AK920" i="2" s="1"/>
  <c r="AJ919" i="2"/>
  <c r="AK919" i="2" s="1"/>
  <c r="AJ918" i="2"/>
  <c r="AK918" i="2" s="1"/>
  <c r="AJ917" i="2"/>
  <c r="AK917" i="2" s="1"/>
  <c r="AJ916" i="2"/>
  <c r="AK916" i="2" s="1"/>
  <c r="AJ915" i="2"/>
  <c r="AK915" i="2" s="1"/>
  <c r="AJ914" i="2"/>
  <c r="AK914" i="2" s="1"/>
  <c r="AJ913" i="2"/>
  <c r="AK913" i="2" s="1"/>
  <c r="AJ912" i="2"/>
  <c r="AK912" i="2" s="1"/>
  <c r="AJ911" i="2"/>
  <c r="AK911" i="2" s="1"/>
  <c r="AJ910" i="2"/>
  <c r="AK910" i="2" s="1"/>
  <c r="AJ909" i="2"/>
  <c r="AK909" i="2" s="1"/>
  <c r="AJ908" i="2"/>
  <c r="AK908" i="2" s="1"/>
  <c r="AJ907" i="2"/>
  <c r="AK907" i="2" s="1"/>
  <c r="AJ906" i="2"/>
  <c r="AK906" i="2" s="1"/>
  <c r="AJ905" i="2"/>
  <c r="AK905" i="2" s="1"/>
  <c r="AJ904" i="2"/>
  <c r="AK904" i="2" s="1"/>
  <c r="AJ903" i="2"/>
  <c r="AK903" i="2" s="1"/>
  <c r="AJ902" i="2"/>
  <c r="AK902" i="2" s="1"/>
  <c r="AJ901" i="2"/>
  <c r="AK901" i="2" s="1"/>
  <c r="AJ900" i="2"/>
  <c r="AK900" i="2" s="1"/>
  <c r="AJ899" i="2"/>
  <c r="AK899" i="2" s="1"/>
  <c r="AJ898" i="2"/>
  <c r="AK898" i="2" s="1"/>
  <c r="AJ897" i="2"/>
  <c r="AK897" i="2" s="1"/>
  <c r="AJ896" i="2"/>
  <c r="AK896" i="2" s="1"/>
  <c r="AJ895" i="2"/>
  <c r="AK895" i="2" s="1"/>
  <c r="AJ894" i="2"/>
  <c r="AK894" i="2" s="1"/>
  <c r="AJ893" i="2"/>
  <c r="AK893" i="2" s="1"/>
  <c r="AJ892" i="2"/>
  <c r="AK892" i="2" s="1"/>
  <c r="AJ891" i="2"/>
  <c r="AK891" i="2" s="1"/>
  <c r="AJ890" i="2"/>
  <c r="AK890" i="2" s="1"/>
  <c r="AJ889" i="2"/>
  <c r="AK889" i="2" s="1"/>
  <c r="AJ888" i="2"/>
  <c r="AK888" i="2" s="1"/>
  <c r="AJ887" i="2"/>
  <c r="AK887" i="2" s="1"/>
  <c r="AJ886" i="2"/>
  <c r="AK886" i="2" s="1"/>
  <c r="AJ885" i="2"/>
  <c r="AK885" i="2" s="1"/>
  <c r="AJ884" i="2"/>
  <c r="AK884" i="2" s="1"/>
  <c r="AJ883" i="2"/>
  <c r="AK883" i="2" s="1"/>
  <c r="AJ882" i="2"/>
  <c r="AK882" i="2" s="1"/>
  <c r="AJ881" i="2"/>
  <c r="AK881" i="2" s="1"/>
  <c r="AJ880" i="2"/>
  <c r="AK880" i="2" s="1"/>
  <c r="AJ879" i="2"/>
  <c r="AK879" i="2" s="1"/>
  <c r="AJ878" i="2"/>
  <c r="AK878" i="2" s="1"/>
  <c r="AJ877" i="2"/>
  <c r="AK877" i="2" s="1"/>
  <c r="AJ876" i="2"/>
  <c r="AK876" i="2" s="1"/>
  <c r="AJ875" i="2"/>
  <c r="AK875" i="2" s="1"/>
  <c r="AJ874" i="2"/>
  <c r="AK874" i="2" s="1"/>
  <c r="AJ873" i="2"/>
  <c r="AK873" i="2" s="1"/>
  <c r="AJ872" i="2"/>
  <c r="AK872" i="2" s="1"/>
  <c r="AJ871" i="2"/>
  <c r="AK871" i="2" s="1"/>
  <c r="AJ870" i="2"/>
  <c r="AK870" i="2" s="1"/>
  <c r="AJ869" i="2"/>
  <c r="AK869" i="2" s="1"/>
  <c r="AJ868" i="2"/>
  <c r="AK868" i="2" s="1"/>
  <c r="AJ867" i="2"/>
  <c r="AK867" i="2" s="1"/>
  <c r="AJ866" i="2"/>
  <c r="AK866" i="2" s="1"/>
  <c r="AJ865" i="2"/>
  <c r="AK865" i="2" s="1"/>
  <c r="AJ864" i="2"/>
  <c r="AK864" i="2" s="1"/>
  <c r="AJ863" i="2"/>
  <c r="AK863" i="2" s="1"/>
  <c r="AJ862" i="2"/>
  <c r="AK862" i="2" s="1"/>
  <c r="AJ861" i="2"/>
  <c r="AK861" i="2" s="1"/>
  <c r="AJ860" i="2"/>
  <c r="AK860" i="2" s="1"/>
  <c r="AJ859" i="2"/>
  <c r="AK859" i="2" s="1"/>
  <c r="AJ858" i="2"/>
  <c r="AK858" i="2" s="1"/>
  <c r="AJ857" i="2"/>
  <c r="AK857" i="2" s="1"/>
  <c r="AJ856" i="2"/>
  <c r="AK856" i="2" s="1"/>
  <c r="AJ855" i="2"/>
  <c r="AK855" i="2" s="1"/>
  <c r="AJ854" i="2"/>
  <c r="AK854" i="2" s="1"/>
  <c r="AJ853" i="2"/>
  <c r="AK853" i="2" s="1"/>
  <c r="AJ852" i="2"/>
  <c r="AK852" i="2" s="1"/>
  <c r="AJ851" i="2"/>
  <c r="AK851" i="2" s="1"/>
  <c r="AJ850" i="2"/>
  <c r="AK850" i="2" s="1"/>
  <c r="AJ849" i="2"/>
  <c r="AK849" i="2" s="1"/>
  <c r="AJ848" i="2"/>
  <c r="AK848" i="2" s="1"/>
  <c r="AJ847" i="2"/>
  <c r="AK847" i="2" s="1"/>
  <c r="AJ846" i="2"/>
  <c r="AK846" i="2" s="1"/>
  <c r="AJ845" i="2"/>
  <c r="AK845" i="2" s="1"/>
  <c r="AJ844" i="2"/>
  <c r="AK844" i="2" s="1"/>
  <c r="AJ843" i="2"/>
  <c r="AK843" i="2" s="1"/>
  <c r="AJ842" i="2"/>
  <c r="AK842" i="2" s="1"/>
  <c r="AJ841" i="2"/>
  <c r="AK841" i="2" s="1"/>
  <c r="AJ840" i="2"/>
  <c r="AK840" i="2" s="1"/>
  <c r="AJ839" i="2"/>
  <c r="AK839" i="2" s="1"/>
  <c r="AJ838" i="2"/>
  <c r="AK838" i="2" s="1"/>
  <c r="AJ837" i="2"/>
  <c r="AK837" i="2" s="1"/>
  <c r="AJ836" i="2"/>
  <c r="AK836" i="2" s="1"/>
  <c r="AJ835" i="2"/>
  <c r="AK835" i="2" s="1"/>
  <c r="AJ834" i="2"/>
  <c r="AK834" i="2" s="1"/>
  <c r="AJ833" i="2"/>
  <c r="AK833" i="2" s="1"/>
  <c r="AJ832" i="2"/>
  <c r="AK832" i="2" s="1"/>
  <c r="AJ831" i="2"/>
  <c r="AK831" i="2" s="1"/>
  <c r="AJ830" i="2"/>
  <c r="AK830" i="2" s="1"/>
  <c r="AJ829" i="2"/>
  <c r="AK829" i="2" s="1"/>
  <c r="AJ828" i="2"/>
  <c r="AK828" i="2" s="1"/>
  <c r="AJ827" i="2"/>
  <c r="AK827" i="2" s="1"/>
  <c r="AJ826" i="2"/>
  <c r="AK826" i="2" s="1"/>
  <c r="AJ825" i="2"/>
  <c r="AK825" i="2" s="1"/>
  <c r="AJ824" i="2"/>
  <c r="AK824" i="2" s="1"/>
  <c r="AJ823" i="2"/>
  <c r="AK823" i="2" s="1"/>
  <c r="AJ822" i="2"/>
  <c r="AK822" i="2" s="1"/>
  <c r="AJ821" i="2"/>
  <c r="AK821" i="2" s="1"/>
  <c r="AJ820" i="2"/>
  <c r="AK820" i="2" s="1"/>
  <c r="AJ819" i="2"/>
  <c r="AK819" i="2" s="1"/>
  <c r="AJ818" i="2"/>
  <c r="AK818" i="2" s="1"/>
  <c r="AJ817" i="2"/>
  <c r="AK817" i="2" s="1"/>
  <c r="AJ816" i="2"/>
  <c r="AK816" i="2" s="1"/>
  <c r="AJ815" i="2"/>
  <c r="AK815" i="2" s="1"/>
  <c r="AJ814" i="2"/>
  <c r="AK814" i="2" s="1"/>
  <c r="AJ813" i="2"/>
  <c r="AK813" i="2" s="1"/>
  <c r="AJ812" i="2"/>
  <c r="AK812" i="2" s="1"/>
  <c r="AJ811" i="2"/>
  <c r="AK811" i="2" s="1"/>
  <c r="AJ810" i="2"/>
  <c r="AK810" i="2" s="1"/>
  <c r="AJ809" i="2"/>
  <c r="AK809" i="2" s="1"/>
  <c r="AJ808" i="2"/>
  <c r="AK808" i="2" s="1"/>
  <c r="AJ807" i="2"/>
  <c r="AK807" i="2" s="1"/>
  <c r="AJ806" i="2"/>
  <c r="AK806" i="2" s="1"/>
  <c r="AJ805" i="2"/>
  <c r="AK805" i="2" s="1"/>
  <c r="AJ804" i="2"/>
  <c r="AK804" i="2" s="1"/>
  <c r="AJ803" i="2"/>
  <c r="AK803" i="2" s="1"/>
  <c r="AJ802" i="2"/>
  <c r="AK802" i="2" s="1"/>
  <c r="AJ801" i="2"/>
  <c r="AK801" i="2" s="1"/>
  <c r="AJ800" i="2"/>
  <c r="AK800" i="2" s="1"/>
  <c r="AJ799" i="2"/>
  <c r="AK799" i="2" s="1"/>
  <c r="AJ798" i="2"/>
  <c r="AK798" i="2" s="1"/>
  <c r="AJ797" i="2"/>
  <c r="AK797" i="2" s="1"/>
  <c r="AJ796" i="2"/>
  <c r="AK796" i="2" s="1"/>
  <c r="AJ795" i="2"/>
  <c r="AK795" i="2" s="1"/>
  <c r="AJ794" i="2"/>
  <c r="AK794" i="2" s="1"/>
  <c r="AJ793" i="2"/>
  <c r="AK793" i="2" s="1"/>
  <c r="AJ792" i="2"/>
  <c r="AK792" i="2" s="1"/>
  <c r="AJ791" i="2"/>
  <c r="AK791" i="2" s="1"/>
  <c r="AJ790" i="2"/>
  <c r="AK790" i="2" s="1"/>
  <c r="AJ789" i="2"/>
  <c r="AK789" i="2" s="1"/>
  <c r="AJ788" i="2"/>
  <c r="AK788" i="2" s="1"/>
  <c r="AJ787" i="2"/>
  <c r="AK787" i="2" s="1"/>
  <c r="AJ786" i="2"/>
  <c r="AK786" i="2" s="1"/>
  <c r="AJ785" i="2"/>
  <c r="AK785" i="2" s="1"/>
  <c r="AJ784" i="2"/>
  <c r="AK784" i="2" s="1"/>
  <c r="AJ783" i="2"/>
  <c r="AK783" i="2" s="1"/>
  <c r="AJ782" i="2"/>
  <c r="AK782" i="2" s="1"/>
  <c r="AJ781" i="2"/>
  <c r="AK781" i="2" s="1"/>
  <c r="AJ780" i="2"/>
  <c r="AK780" i="2" s="1"/>
  <c r="AJ779" i="2"/>
  <c r="AK779" i="2" s="1"/>
  <c r="AJ778" i="2"/>
  <c r="AK778" i="2" s="1"/>
  <c r="AJ777" i="2"/>
  <c r="AK777" i="2" s="1"/>
  <c r="AJ776" i="2"/>
  <c r="AK776" i="2" s="1"/>
  <c r="AJ775" i="2"/>
  <c r="AK775" i="2" s="1"/>
  <c r="AJ774" i="2"/>
  <c r="AK774" i="2" s="1"/>
  <c r="AJ773" i="2"/>
  <c r="AK773" i="2" s="1"/>
  <c r="AJ772" i="2"/>
  <c r="AK772" i="2" s="1"/>
  <c r="AJ771" i="2"/>
  <c r="AK771" i="2" s="1"/>
  <c r="AJ770" i="2"/>
  <c r="AK770" i="2" s="1"/>
  <c r="AJ769" i="2"/>
  <c r="AK769" i="2" s="1"/>
  <c r="AJ768" i="2"/>
  <c r="AK768" i="2" s="1"/>
  <c r="AJ767" i="2"/>
  <c r="AK767" i="2" s="1"/>
  <c r="AJ766" i="2"/>
  <c r="AK766" i="2" s="1"/>
  <c r="AJ765" i="2"/>
  <c r="AK765" i="2" s="1"/>
  <c r="AJ764" i="2"/>
  <c r="AK764" i="2" s="1"/>
  <c r="AJ763" i="2"/>
  <c r="AK763" i="2" s="1"/>
  <c r="AJ762" i="2"/>
  <c r="AK762" i="2" s="1"/>
  <c r="AJ761" i="2"/>
  <c r="AK761" i="2" s="1"/>
  <c r="AJ760" i="2"/>
  <c r="AK760" i="2" s="1"/>
  <c r="AJ759" i="2"/>
  <c r="AK759" i="2" s="1"/>
  <c r="AJ758" i="2"/>
  <c r="AK758" i="2" s="1"/>
  <c r="AJ757" i="2"/>
  <c r="AK757" i="2" s="1"/>
  <c r="AJ756" i="2"/>
  <c r="AK756" i="2" s="1"/>
  <c r="AJ755" i="2"/>
  <c r="AK755" i="2" s="1"/>
  <c r="AJ754" i="2"/>
  <c r="AK754" i="2" s="1"/>
  <c r="AJ753" i="2"/>
  <c r="AK753" i="2" s="1"/>
  <c r="AJ752" i="2"/>
  <c r="AK752" i="2" s="1"/>
  <c r="AJ751" i="2"/>
  <c r="AK751" i="2" s="1"/>
  <c r="AJ750" i="2"/>
  <c r="AK750" i="2" s="1"/>
  <c r="AJ749" i="2"/>
  <c r="AK749" i="2" s="1"/>
  <c r="AJ748" i="2"/>
  <c r="AK748" i="2" s="1"/>
  <c r="AJ747" i="2"/>
  <c r="AK747" i="2" s="1"/>
  <c r="AJ746" i="2"/>
  <c r="AK746" i="2" s="1"/>
  <c r="AJ745" i="2"/>
  <c r="AK745" i="2" s="1"/>
  <c r="AJ744" i="2"/>
  <c r="AK744" i="2" s="1"/>
  <c r="AJ743" i="2"/>
  <c r="AK743" i="2" s="1"/>
  <c r="AJ742" i="2"/>
  <c r="AK742" i="2" s="1"/>
  <c r="AJ741" i="2"/>
  <c r="AK741" i="2" s="1"/>
  <c r="AJ740" i="2"/>
  <c r="AK740" i="2" s="1"/>
  <c r="AJ739" i="2"/>
  <c r="AK739" i="2" s="1"/>
  <c r="AJ738" i="2"/>
  <c r="AK738" i="2" s="1"/>
  <c r="AJ737" i="2"/>
  <c r="AK737" i="2" s="1"/>
  <c r="AJ736" i="2"/>
  <c r="AK736" i="2" s="1"/>
  <c r="AJ735" i="2"/>
  <c r="AK735" i="2" s="1"/>
  <c r="AJ734" i="2"/>
  <c r="AK734" i="2" s="1"/>
  <c r="AJ733" i="2"/>
  <c r="AK733" i="2" s="1"/>
  <c r="AJ732" i="2"/>
  <c r="AK732" i="2" s="1"/>
  <c r="AJ731" i="2"/>
  <c r="AK731" i="2" s="1"/>
  <c r="AJ730" i="2"/>
  <c r="AK730" i="2" s="1"/>
  <c r="AJ729" i="2"/>
  <c r="AK729" i="2" s="1"/>
  <c r="AJ728" i="2"/>
  <c r="AK728" i="2" s="1"/>
  <c r="AJ727" i="2"/>
  <c r="AK727" i="2" s="1"/>
  <c r="AJ726" i="2"/>
  <c r="AK726" i="2" s="1"/>
  <c r="AJ725" i="2"/>
  <c r="AK725" i="2" s="1"/>
  <c r="AJ724" i="2"/>
  <c r="AK724" i="2" s="1"/>
  <c r="AJ723" i="2"/>
  <c r="AK723" i="2" s="1"/>
  <c r="AJ722" i="2"/>
  <c r="AK722" i="2" s="1"/>
  <c r="AJ721" i="2"/>
  <c r="AK721" i="2" s="1"/>
  <c r="AJ720" i="2"/>
  <c r="AK720" i="2" s="1"/>
  <c r="AJ719" i="2"/>
  <c r="AK719" i="2" s="1"/>
  <c r="AJ718" i="2"/>
  <c r="AK718" i="2" s="1"/>
  <c r="AJ717" i="2"/>
  <c r="AK717" i="2" s="1"/>
  <c r="AJ716" i="2"/>
  <c r="AK716" i="2" s="1"/>
  <c r="AJ715" i="2"/>
  <c r="AK715" i="2" s="1"/>
  <c r="AJ714" i="2"/>
  <c r="AK714" i="2" s="1"/>
  <c r="AJ713" i="2"/>
  <c r="AK713" i="2" s="1"/>
  <c r="AJ712" i="2"/>
  <c r="AK712" i="2" s="1"/>
  <c r="AJ711" i="2"/>
  <c r="AK711" i="2" s="1"/>
  <c r="AJ710" i="2"/>
  <c r="AK710" i="2" s="1"/>
  <c r="AJ709" i="2"/>
  <c r="AK709" i="2" s="1"/>
  <c r="AJ708" i="2"/>
  <c r="AK708" i="2" s="1"/>
  <c r="AJ707" i="2"/>
  <c r="AK707" i="2" s="1"/>
  <c r="AJ706" i="2"/>
  <c r="AK706" i="2" s="1"/>
  <c r="AJ705" i="2"/>
  <c r="AK705" i="2" s="1"/>
  <c r="AJ704" i="2"/>
  <c r="AK704" i="2" s="1"/>
  <c r="AJ703" i="2"/>
  <c r="AK703" i="2" s="1"/>
  <c r="AJ702" i="2"/>
  <c r="AK702" i="2" s="1"/>
  <c r="AJ701" i="2"/>
  <c r="AK701" i="2" s="1"/>
  <c r="AJ700" i="2"/>
  <c r="AK700" i="2" s="1"/>
  <c r="AJ699" i="2"/>
  <c r="AK699" i="2" s="1"/>
  <c r="AJ698" i="2"/>
  <c r="AK698" i="2" s="1"/>
  <c r="AJ697" i="2"/>
  <c r="AK697" i="2" s="1"/>
  <c r="AJ696" i="2"/>
  <c r="AK696" i="2" s="1"/>
  <c r="AJ695" i="2"/>
  <c r="AK695" i="2" s="1"/>
  <c r="AJ694" i="2"/>
  <c r="AK694" i="2" s="1"/>
  <c r="AJ693" i="2"/>
  <c r="AK693" i="2" s="1"/>
  <c r="AJ692" i="2"/>
  <c r="AK692" i="2" s="1"/>
  <c r="AJ691" i="2"/>
  <c r="AK691" i="2" s="1"/>
  <c r="AJ690" i="2"/>
  <c r="AK690" i="2" s="1"/>
  <c r="AJ689" i="2"/>
  <c r="AK689" i="2" s="1"/>
  <c r="AJ688" i="2"/>
  <c r="AK688" i="2" s="1"/>
  <c r="AJ687" i="2"/>
  <c r="AK687" i="2" s="1"/>
  <c r="AJ686" i="2"/>
  <c r="AK686" i="2" s="1"/>
  <c r="AJ685" i="2"/>
  <c r="AK685" i="2" s="1"/>
  <c r="AJ684" i="2"/>
  <c r="AK684" i="2" s="1"/>
  <c r="AJ683" i="2"/>
  <c r="AK683" i="2" s="1"/>
  <c r="AJ682" i="2"/>
  <c r="AK682" i="2" s="1"/>
  <c r="AJ681" i="2"/>
  <c r="AK681" i="2" s="1"/>
  <c r="AJ680" i="2"/>
  <c r="AK680" i="2" s="1"/>
  <c r="AJ679" i="2"/>
  <c r="AK679" i="2" s="1"/>
  <c r="AJ678" i="2"/>
  <c r="AK678" i="2" s="1"/>
  <c r="AJ677" i="2"/>
  <c r="AK677" i="2" s="1"/>
  <c r="AJ676" i="2"/>
  <c r="AK676" i="2" s="1"/>
  <c r="AJ675" i="2"/>
  <c r="AK675" i="2" s="1"/>
  <c r="AJ674" i="2"/>
  <c r="AK674" i="2" s="1"/>
  <c r="AJ673" i="2"/>
  <c r="AK673" i="2" s="1"/>
  <c r="AJ672" i="2"/>
  <c r="AK672" i="2" s="1"/>
  <c r="AJ671" i="2"/>
  <c r="AK671" i="2" s="1"/>
  <c r="AJ670" i="2"/>
  <c r="AK670" i="2" s="1"/>
  <c r="AJ669" i="2"/>
  <c r="AK669" i="2" s="1"/>
  <c r="AJ668" i="2"/>
  <c r="AK668" i="2" s="1"/>
  <c r="AJ667" i="2"/>
  <c r="AK667" i="2" s="1"/>
  <c r="AJ666" i="2"/>
  <c r="AK666" i="2" s="1"/>
  <c r="AJ665" i="2"/>
  <c r="AK665" i="2" s="1"/>
  <c r="AJ664" i="2"/>
  <c r="AK664" i="2" s="1"/>
  <c r="AJ663" i="2"/>
  <c r="AK663" i="2" s="1"/>
  <c r="AJ662" i="2"/>
  <c r="AK662" i="2" s="1"/>
  <c r="AJ661" i="2"/>
  <c r="AK661" i="2" s="1"/>
  <c r="AJ660" i="2"/>
  <c r="AK660" i="2" s="1"/>
  <c r="AJ659" i="2"/>
  <c r="AK659" i="2" s="1"/>
  <c r="AJ658" i="2"/>
  <c r="AK658" i="2" s="1"/>
  <c r="AJ657" i="2"/>
  <c r="AK657" i="2" s="1"/>
  <c r="AJ656" i="2"/>
  <c r="AK656" i="2" s="1"/>
  <c r="AJ655" i="2"/>
  <c r="AK655" i="2" s="1"/>
  <c r="AJ654" i="2"/>
  <c r="AK654" i="2" s="1"/>
  <c r="AJ653" i="2"/>
  <c r="AK653" i="2" s="1"/>
  <c r="AJ652" i="2"/>
  <c r="AK652" i="2" s="1"/>
  <c r="AJ651" i="2"/>
  <c r="AK651" i="2" s="1"/>
  <c r="AJ650" i="2"/>
  <c r="AK650" i="2" s="1"/>
  <c r="AJ649" i="2"/>
  <c r="AK649" i="2" s="1"/>
  <c r="AJ648" i="2"/>
  <c r="AK648" i="2" s="1"/>
  <c r="AJ647" i="2"/>
  <c r="AK647" i="2" s="1"/>
  <c r="AJ646" i="2"/>
  <c r="AK646" i="2" s="1"/>
  <c r="AJ645" i="2"/>
  <c r="AK645" i="2" s="1"/>
  <c r="AJ644" i="2"/>
  <c r="AK644" i="2" s="1"/>
  <c r="AJ643" i="2"/>
  <c r="AK643" i="2" s="1"/>
  <c r="AJ642" i="2"/>
  <c r="AK642" i="2" s="1"/>
  <c r="AJ641" i="2"/>
  <c r="AK641" i="2" s="1"/>
  <c r="AJ640" i="2"/>
  <c r="AK640" i="2" s="1"/>
  <c r="AJ639" i="2"/>
  <c r="AK639" i="2" s="1"/>
  <c r="AJ638" i="2"/>
  <c r="AK638" i="2" s="1"/>
  <c r="AJ637" i="2"/>
  <c r="AK637" i="2" s="1"/>
  <c r="AJ636" i="2"/>
  <c r="AK636" i="2" s="1"/>
  <c r="AJ635" i="2"/>
  <c r="AK635" i="2" s="1"/>
  <c r="AJ634" i="2"/>
  <c r="AK634" i="2" s="1"/>
  <c r="AJ633" i="2"/>
  <c r="AK633" i="2" s="1"/>
  <c r="AJ632" i="2"/>
  <c r="AK632" i="2" s="1"/>
  <c r="AJ631" i="2"/>
  <c r="AK631" i="2" s="1"/>
  <c r="AJ630" i="2"/>
  <c r="AK630" i="2" s="1"/>
  <c r="AJ629" i="2"/>
  <c r="AK629" i="2" s="1"/>
  <c r="AJ628" i="2"/>
  <c r="AK628" i="2" s="1"/>
  <c r="AJ627" i="2"/>
  <c r="AK627" i="2" s="1"/>
  <c r="AJ626" i="2"/>
  <c r="AK626" i="2" s="1"/>
  <c r="AJ625" i="2"/>
  <c r="AK625" i="2" s="1"/>
  <c r="AJ624" i="2"/>
  <c r="AK624" i="2" s="1"/>
  <c r="AJ623" i="2"/>
  <c r="AK623" i="2" s="1"/>
  <c r="AJ622" i="2"/>
  <c r="AK622" i="2" s="1"/>
  <c r="AJ621" i="2"/>
  <c r="AK621" i="2" s="1"/>
  <c r="AJ620" i="2"/>
  <c r="AK620" i="2" s="1"/>
  <c r="AJ619" i="2"/>
  <c r="AK619" i="2" s="1"/>
  <c r="AJ618" i="2"/>
  <c r="AK618" i="2" s="1"/>
  <c r="AJ617" i="2"/>
  <c r="AK617" i="2" s="1"/>
  <c r="AJ616" i="2"/>
  <c r="AK616" i="2" s="1"/>
  <c r="AJ615" i="2"/>
  <c r="AK615" i="2" s="1"/>
  <c r="AJ614" i="2"/>
  <c r="AK614" i="2" s="1"/>
  <c r="AJ613" i="2"/>
  <c r="AK613" i="2" s="1"/>
  <c r="AJ612" i="2"/>
  <c r="AK612" i="2" s="1"/>
  <c r="AJ611" i="2"/>
  <c r="AK611" i="2" s="1"/>
  <c r="AJ610" i="2"/>
  <c r="AK610" i="2" s="1"/>
  <c r="AJ609" i="2"/>
  <c r="AK609" i="2" s="1"/>
  <c r="AJ608" i="2"/>
  <c r="AK608" i="2" s="1"/>
  <c r="AJ607" i="2"/>
  <c r="AK607" i="2" s="1"/>
  <c r="AJ606" i="2"/>
  <c r="AK606" i="2" s="1"/>
  <c r="AJ605" i="2"/>
  <c r="AK605" i="2" s="1"/>
  <c r="AJ604" i="2"/>
  <c r="AK604" i="2" s="1"/>
  <c r="AJ603" i="2"/>
  <c r="AK603" i="2" s="1"/>
  <c r="AJ602" i="2"/>
  <c r="AK602" i="2" s="1"/>
  <c r="AJ601" i="2"/>
  <c r="AK601" i="2" s="1"/>
  <c r="AJ600" i="2"/>
  <c r="AK600" i="2" s="1"/>
  <c r="AJ599" i="2"/>
  <c r="AK599" i="2" s="1"/>
  <c r="AJ598" i="2"/>
  <c r="AK598" i="2" s="1"/>
  <c r="AJ597" i="2"/>
  <c r="AK597" i="2" s="1"/>
  <c r="AJ596" i="2"/>
  <c r="AK596" i="2" s="1"/>
  <c r="AJ595" i="2"/>
  <c r="AK595" i="2" s="1"/>
  <c r="AJ594" i="2"/>
  <c r="AK594" i="2" s="1"/>
  <c r="AJ593" i="2"/>
  <c r="AK593" i="2" s="1"/>
  <c r="AJ592" i="2"/>
  <c r="AK592" i="2" s="1"/>
  <c r="AJ591" i="2"/>
  <c r="AK591" i="2" s="1"/>
  <c r="AJ590" i="2"/>
  <c r="AK590" i="2" s="1"/>
  <c r="AJ589" i="2"/>
  <c r="AK589" i="2" s="1"/>
  <c r="AJ588" i="2"/>
  <c r="AK588" i="2" s="1"/>
  <c r="AJ587" i="2"/>
  <c r="AK587" i="2" s="1"/>
  <c r="AJ586" i="2"/>
  <c r="AK586" i="2" s="1"/>
  <c r="AJ585" i="2"/>
  <c r="AK585" i="2" s="1"/>
  <c r="AJ584" i="2"/>
  <c r="AK584" i="2" s="1"/>
  <c r="AJ583" i="2"/>
  <c r="AK583" i="2" s="1"/>
  <c r="AJ582" i="2"/>
  <c r="AK582" i="2" s="1"/>
  <c r="AJ581" i="2"/>
  <c r="AK581" i="2" s="1"/>
  <c r="AJ580" i="2"/>
  <c r="AK580" i="2" s="1"/>
  <c r="AJ579" i="2"/>
  <c r="AK579" i="2" s="1"/>
  <c r="AJ578" i="2"/>
  <c r="AK578" i="2" s="1"/>
  <c r="AJ577" i="2"/>
  <c r="AK577" i="2" s="1"/>
  <c r="AJ576" i="2"/>
  <c r="AK576" i="2" s="1"/>
  <c r="AJ575" i="2"/>
  <c r="AK575" i="2" s="1"/>
  <c r="AJ574" i="2"/>
  <c r="AK574" i="2" s="1"/>
  <c r="AJ573" i="2"/>
  <c r="AK573" i="2" s="1"/>
  <c r="AJ572" i="2"/>
  <c r="AK572" i="2" s="1"/>
  <c r="AJ571" i="2"/>
  <c r="AK571" i="2" s="1"/>
  <c r="AJ570" i="2"/>
  <c r="AK570" i="2" s="1"/>
  <c r="AJ569" i="2"/>
  <c r="AK569" i="2" s="1"/>
  <c r="AJ568" i="2"/>
  <c r="AK568" i="2" s="1"/>
  <c r="AJ567" i="2"/>
  <c r="AK567" i="2" s="1"/>
  <c r="AJ566" i="2"/>
  <c r="AK566" i="2" s="1"/>
  <c r="AJ565" i="2"/>
  <c r="AK565" i="2" s="1"/>
  <c r="AJ564" i="2"/>
  <c r="AK564" i="2" s="1"/>
  <c r="AJ563" i="2"/>
  <c r="AK563" i="2" s="1"/>
  <c r="AJ562" i="2"/>
  <c r="AK562" i="2" s="1"/>
  <c r="AJ561" i="2"/>
  <c r="AK561" i="2" s="1"/>
  <c r="AJ560" i="2"/>
  <c r="AK560" i="2" s="1"/>
  <c r="AJ559" i="2"/>
  <c r="AK559" i="2" s="1"/>
  <c r="AJ558" i="2"/>
  <c r="AK558" i="2" s="1"/>
  <c r="AJ557" i="2"/>
  <c r="AK557" i="2" s="1"/>
  <c r="AJ556" i="2"/>
  <c r="AK556" i="2" s="1"/>
  <c r="AJ555" i="2"/>
  <c r="AK555" i="2" s="1"/>
  <c r="AJ554" i="2"/>
  <c r="AK554" i="2" s="1"/>
  <c r="AJ553" i="2"/>
  <c r="AK553" i="2" s="1"/>
  <c r="AJ552" i="2"/>
  <c r="AK552" i="2" s="1"/>
  <c r="AJ551" i="2"/>
  <c r="AK551" i="2" s="1"/>
  <c r="AJ550" i="2"/>
  <c r="AK550" i="2" s="1"/>
  <c r="AJ549" i="2"/>
  <c r="AK549" i="2" s="1"/>
  <c r="AJ548" i="2"/>
  <c r="AK548" i="2" s="1"/>
  <c r="AJ547" i="2"/>
  <c r="AK547" i="2" s="1"/>
  <c r="AJ546" i="2"/>
  <c r="AK546" i="2" s="1"/>
  <c r="AJ545" i="2"/>
  <c r="AK545" i="2" s="1"/>
  <c r="AJ544" i="2"/>
  <c r="AK544" i="2" s="1"/>
  <c r="AJ543" i="2"/>
  <c r="AK543" i="2" s="1"/>
  <c r="AJ542" i="2"/>
  <c r="AK542" i="2" s="1"/>
  <c r="AJ541" i="2"/>
  <c r="AK541" i="2" s="1"/>
  <c r="AJ540" i="2"/>
  <c r="AK540" i="2" s="1"/>
  <c r="AJ539" i="2"/>
  <c r="AK539" i="2" s="1"/>
  <c r="AJ538" i="2"/>
  <c r="AK538" i="2" s="1"/>
  <c r="AJ537" i="2"/>
  <c r="AK537" i="2" s="1"/>
  <c r="AJ536" i="2"/>
  <c r="AK536" i="2" s="1"/>
  <c r="AJ535" i="2"/>
  <c r="AK535" i="2" s="1"/>
  <c r="AJ534" i="2"/>
  <c r="AK534" i="2" s="1"/>
  <c r="AJ533" i="2"/>
  <c r="AK533" i="2" s="1"/>
  <c r="AJ532" i="2"/>
  <c r="AK532" i="2" s="1"/>
  <c r="AJ531" i="2"/>
  <c r="AK531" i="2" s="1"/>
  <c r="AJ530" i="2"/>
  <c r="AK530" i="2" s="1"/>
  <c r="AJ529" i="2"/>
  <c r="AK529" i="2" s="1"/>
  <c r="AJ528" i="2"/>
  <c r="AK528" i="2" s="1"/>
  <c r="AJ527" i="2"/>
  <c r="AK527" i="2" s="1"/>
  <c r="AJ526" i="2"/>
  <c r="AK526" i="2" s="1"/>
  <c r="AJ525" i="2"/>
  <c r="AK525" i="2" s="1"/>
  <c r="AJ524" i="2"/>
  <c r="AK524" i="2" s="1"/>
  <c r="AJ523" i="2"/>
  <c r="AK523" i="2" s="1"/>
  <c r="AJ522" i="2"/>
  <c r="AK522" i="2" s="1"/>
  <c r="AJ521" i="2"/>
  <c r="AK521" i="2" s="1"/>
  <c r="AJ520" i="2"/>
  <c r="AK520" i="2" s="1"/>
  <c r="AJ519" i="2"/>
  <c r="AK519" i="2" s="1"/>
  <c r="AJ518" i="2"/>
  <c r="AK518" i="2" s="1"/>
  <c r="AJ517" i="2"/>
  <c r="AK517" i="2" s="1"/>
  <c r="AJ516" i="2"/>
  <c r="AK516" i="2" s="1"/>
  <c r="AJ515" i="2"/>
  <c r="AK515" i="2" s="1"/>
  <c r="AJ514" i="2"/>
  <c r="AK514" i="2" s="1"/>
  <c r="AJ513" i="2"/>
  <c r="AK513" i="2" s="1"/>
  <c r="AJ512" i="2"/>
  <c r="AK512" i="2" s="1"/>
  <c r="AJ511" i="2"/>
  <c r="AK511" i="2" s="1"/>
  <c r="AJ510" i="2"/>
  <c r="AK510" i="2" s="1"/>
  <c r="AJ509" i="2"/>
  <c r="AK509" i="2" s="1"/>
  <c r="AJ508" i="2"/>
  <c r="AK508" i="2" s="1"/>
  <c r="AJ507" i="2"/>
  <c r="AK507" i="2" s="1"/>
  <c r="AJ506" i="2"/>
  <c r="AK506" i="2" s="1"/>
  <c r="AJ505" i="2"/>
  <c r="AK505" i="2" s="1"/>
  <c r="AJ504" i="2"/>
  <c r="AK504" i="2" s="1"/>
  <c r="AJ503" i="2"/>
  <c r="AK503" i="2" s="1"/>
  <c r="AJ502" i="2"/>
  <c r="AK502" i="2" s="1"/>
  <c r="AJ501" i="2"/>
  <c r="AK501" i="2" s="1"/>
  <c r="AJ500" i="2"/>
  <c r="AK500" i="2" s="1"/>
  <c r="AJ499" i="2"/>
  <c r="AK499" i="2" s="1"/>
  <c r="AJ498" i="2"/>
  <c r="AK498" i="2" s="1"/>
  <c r="AJ497" i="2"/>
  <c r="AK497" i="2" s="1"/>
  <c r="AJ496" i="2"/>
  <c r="AK496" i="2" s="1"/>
  <c r="AJ495" i="2"/>
  <c r="AK495" i="2" s="1"/>
  <c r="AJ494" i="2"/>
  <c r="AK494" i="2" s="1"/>
  <c r="AJ493" i="2"/>
  <c r="AK493" i="2" s="1"/>
  <c r="AJ492" i="2"/>
  <c r="AK492" i="2" s="1"/>
  <c r="AJ491" i="2"/>
  <c r="AK491" i="2" s="1"/>
  <c r="AJ490" i="2"/>
  <c r="AK490" i="2" s="1"/>
  <c r="AJ489" i="2"/>
  <c r="AK489" i="2" s="1"/>
  <c r="AJ488" i="2"/>
  <c r="AK488" i="2" s="1"/>
  <c r="AJ487" i="2"/>
  <c r="AK487" i="2" s="1"/>
  <c r="AJ486" i="2"/>
  <c r="AK486" i="2" s="1"/>
  <c r="AJ485" i="2"/>
  <c r="AK485" i="2" s="1"/>
  <c r="AJ484" i="2"/>
  <c r="AK484" i="2" s="1"/>
  <c r="AJ483" i="2"/>
  <c r="AK483" i="2" s="1"/>
  <c r="AJ482" i="2"/>
  <c r="AK482" i="2" s="1"/>
  <c r="AJ481" i="2"/>
  <c r="AK481" i="2" s="1"/>
  <c r="AJ480" i="2"/>
  <c r="AK480" i="2" s="1"/>
  <c r="AJ479" i="2"/>
  <c r="AK479" i="2" s="1"/>
  <c r="AJ478" i="2"/>
  <c r="AK478" i="2" s="1"/>
  <c r="AJ477" i="2"/>
  <c r="AK477" i="2" s="1"/>
  <c r="AJ476" i="2"/>
  <c r="AK476" i="2" s="1"/>
  <c r="AJ475" i="2"/>
  <c r="AK475" i="2" s="1"/>
  <c r="AJ474" i="2"/>
  <c r="AK474" i="2" s="1"/>
  <c r="AJ473" i="2"/>
  <c r="AK473" i="2" s="1"/>
  <c r="AJ472" i="2"/>
  <c r="AK472" i="2" s="1"/>
  <c r="AJ471" i="2"/>
  <c r="AK471" i="2" s="1"/>
  <c r="AJ470" i="2"/>
  <c r="AK470" i="2" s="1"/>
  <c r="AJ469" i="2"/>
  <c r="AK469" i="2" s="1"/>
  <c r="AJ468" i="2"/>
  <c r="AK468" i="2" s="1"/>
  <c r="AJ467" i="2"/>
  <c r="AK467" i="2" s="1"/>
  <c r="AJ466" i="2"/>
  <c r="AK466" i="2" s="1"/>
  <c r="AJ465" i="2"/>
  <c r="AK465" i="2" s="1"/>
  <c r="AJ464" i="2"/>
  <c r="AK464" i="2" s="1"/>
  <c r="AJ463" i="2"/>
  <c r="AK463" i="2" s="1"/>
  <c r="AJ462" i="2"/>
  <c r="AK462" i="2" s="1"/>
  <c r="AJ461" i="2"/>
  <c r="AK461" i="2" s="1"/>
  <c r="AJ460" i="2"/>
  <c r="AK460" i="2" s="1"/>
  <c r="AJ459" i="2"/>
  <c r="AK459" i="2" s="1"/>
  <c r="AJ458" i="2"/>
  <c r="AK458" i="2" s="1"/>
  <c r="AJ457" i="2"/>
  <c r="AK457" i="2" s="1"/>
  <c r="AJ456" i="2"/>
  <c r="AK456" i="2" s="1"/>
  <c r="AJ455" i="2"/>
  <c r="AK455" i="2" s="1"/>
  <c r="AJ454" i="2"/>
  <c r="AK454" i="2" s="1"/>
  <c r="AJ453" i="2"/>
  <c r="AK453" i="2" s="1"/>
  <c r="AJ452" i="2"/>
  <c r="AK452" i="2" s="1"/>
  <c r="AJ451" i="2"/>
  <c r="AK451" i="2" s="1"/>
  <c r="AJ450" i="2"/>
  <c r="AK450" i="2" s="1"/>
  <c r="AJ449" i="2"/>
  <c r="AK449" i="2" s="1"/>
  <c r="AJ448" i="2"/>
  <c r="AK448" i="2" s="1"/>
  <c r="AJ447" i="2"/>
  <c r="AK447" i="2" s="1"/>
  <c r="AJ446" i="2"/>
  <c r="AK446" i="2" s="1"/>
  <c r="AJ445" i="2"/>
  <c r="AK445" i="2" s="1"/>
  <c r="AJ444" i="2"/>
  <c r="AK444" i="2" s="1"/>
  <c r="AJ443" i="2"/>
  <c r="AK443" i="2" s="1"/>
  <c r="AJ442" i="2"/>
  <c r="AK442" i="2" s="1"/>
  <c r="AJ441" i="2"/>
  <c r="AK441" i="2" s="1"/>
  <c r="AJ440" i="2"/>
  <c r="AK440" i="2" s="1"/>
  <c r="AJ439" i="2"/>
  <c r="AK439" i="2" s="1"/>
  <c r="AJ438" i="2"/>
  <c r="AK438" i="2" s="1"/>
  <c r="AJ437" i="2"/>
  <c r="AK437" i="2" s="1"/>
  <c r="AJ436" i="2"/>
  <c r="AK436" i="2" s="1"/>
  <c r="AJ435" i="2"/>
  <c r="AK435" i="2" s="1"/>
  <c r="AJ434" i="2"/>
  <c r="AK434" i="2" s="1"/>
  <c r="AJ433" i="2"/>
  <c r="AK433" i="2" s="1"/>
  <c r="AJ432" i="2"/>
  <c r="AK432" i="2" s="1"/>
  <c r="AJ431" i="2"/>
  <c r="AK431" i="2" s="1"/>
  <c r="AJ430" i="2"/>
  <c r="AK430" i="2" s="1"/>
  <c r="AJ429" i="2"/>
  <c r="AK429" i="2" s="1"/>
  <c r="AJ428" i="2"/>
  <c r="AK428" i="2" s="1"/>
  <c r="AJ427" i="2"/>
  <c r="AK427" i="2" s="1"/>
  <c r="AJ426" i="2"/>
  <c r="AK426" i="2" s="1"/>
  <c r="AJ425" i="2"/>
  <c r="AK425" i="2" s="1"/>
  <c r="AJ424" i="2"/>
  <c r="AK424" i="2" s="1"/>
  <c r="AJ423" i="2"/>
  <c r="AK423" i="2" s="1"/>
  <c r="AJ422" i="2"/>
  <c r="AK422" i="2" s="1"/>
  <c r="AJ421" i="2"/>
  <c r="AK421" i="2" s="1"/>
  <c r="AJ420" i="2"/>
  <c r="AK420" i="2" s="1"/>
  <c r="AJ419" i="2"/>
  <c r="AK419" i="2" s="1"/>
  <c r="AJ418" i="2"/>
  <c r="AK418" i="2" s="1"/>
  <c r="AJ417" i="2"/>
  <c r="AK417" i="2" s="1"/>
  <c r="AJ416" i="2"/>
  <c r="AK416" i="2" s="1"/>
  <c r="AJ415" i="2"/>
  <c r="AK415" i="2" s="1"/>
  <c r="AJ414" i="2"/>
  <c r="AK414" i="2" s="1"/>
  <c r="AJ413" i="2"/>
  <c r="AK413" i="2" s="1"/>
  <c r="AJ412" i="2"/>
  <c r="AK412" i="2" s="1"/>
  <c r="AJ411" i="2"/>
  <c r="AK411" i="2" s="1"/>
  <c r="AJ410" i="2"/>
  <c r="AK410" i="2" s="1"/>
  <c r="AJ409" i="2"/>
  <c r="AK409" i="2" s="1"/>
  <c r="AJ408" i="2"/>
  <c r="AK408" i="2" s="1"/>
  <c r="AJ407" i="2"/>
  <c r="AK407" i="2" s="1"/>
  <c r="AJ406" i="2"/>
  <c r="AK406" i="2" s="1"/>
  <c r="AJ405" i="2"/>
  <c r="AK405" i="2" s="1"/>
  <c r="AJ404" i="2"/>
  <c r="AK404" i="2" s="1"/>
  <c r="AJ403" i="2"/>
  <c r="AK403" i="2" s="1"/>
  <c r="AJ402" i="2"/>
  <c r="AK402" i="2" s="1"/>
  <c r="AJ401" i="2"/>
  <c r="AK401" i="2" s="1"/>
  <c r="AJ400" i="2"/>
  <c r="AK400" i="2" s="1"/>
  <c r="AJ399" i="2"/>
  <c r="AK399" i="2" s="1"/>
  <c r="AJ398" i="2"/>
  <c r="AK398" i="2" s="1"/>
  <c r="AJ397" i="2"/>
  <c r="AK397" i="2" s="1"/>
  <c r="AJ396" i="2"/>
  <c r="AK396" i="2" s="1"/>
  <c r="AJ395" i="2"/>
  <c r="AK395" i="2" s="1"/>
  <c r="AJ394" i="2"/>
  <c r="AK394" i="2" s="1"/>
  <c r="AJ393" i="2"/>
  <c r="AK393" i="2" s="1"/>
  <c r="AJ392" i="2"/>
  <c r="AK392" i="2" s="1"/>
  <c r="AJ391" i="2"/>
  <c r="AK391" i="2" s="1"/>
  <c r="AJ390" i="2"/>
  <c r="AK390" i="2" s="1"/>
  <c r="AJ389" i="2"/>
  <c r="AK389" i="2" s="1"/>
  <c r="AJ388" i="2"/>
  <c r="AK388" i="2" s="1"/>
  <c r="AJ387" i="2"/>
  <c r="AK387" i="2" s="1"/>
  <c r="AJ386" i="2"/>
  <c r="AK386" i="2" s="1"/>
  <c r="AJ385" i="2"/>
  <c r="AK385" i="2" s="1"/>
  <c r="AJ384" i="2"/>
  <c r="AK384" i="2" s="1"/>
  <c r="AJ383" i="2"/>
  <c r="AK383" i="2" s="1"/>
  <c r="AJ382" i="2"/>
  <c r="AK382" i="2" s="1"/>
  <c r="AJ381" i="2"/>
  <c r="AK381" i="2" s="1"/>
  <c r="AJ380" i="2"/>
  <c r="AK380" i="2" s="1"/>
  <c r="AJ379" i="2"/>
  <c r="AK379" i="2" s="1"/>
  <c r="AJ378" i="2"/>
  <c r="AK378" i="2" s="1"/>
  <c r="AJ377" i="2"/>
  <c r="AK377" i="2" s="1"/>
  <c r="AJ376" i="2"/>
  <c r="AK376" i="2" s="1"/>
  <c r="AJ375" i="2"/>
  <c r="AK375" i="2" s="1"/>
  <c r="AJ374" i="2"/>
  <c r="AK374" i="2" s="1"/>
  <c r="AJ373" i="2"/>
  <c r="AK373" i="2" s="1"/>
  <c r="AJ372" i="2"/>
  <c r="AK372" i="2" s="1"/>
  <c r="AJ371" i="2"/>
  <c r="AK371" i="2" s="1"/>
  <c r="AJ370" i="2"/>
  <c r="AK370" i="2" s="1"/>
  <c r="AJ369" i="2"/>
  <c r="AK369" i="2" s="1"/>
  <c r="AJ368" i="2"/>
  <c r="AK368" i="2" s="1"/>
  <c r="AJ367" i="2"/>
  <c r="AK367" i="2" s="1"/>
  <c r="AJ366" i="2"/>
  <c r="AK366" i="2" s="1"/>
  <c r="AJ365" i="2"/>
  <c r="AK365" i="2" s="1"/>
  <c r="AJ364" i="2"/>
  <c r="AK364" i="2" s="1"/>
  <c r="AJ363" i="2"/>
  <c r="AK363" i="2" s="1"/>
  <c r="AJ362" i="2"/>
  <c r="AK362" i="2" s="1"/>
  <c r="AJ361" i="2"/>
  <c r="AK361" i="2" s="1"/>
  <c r="AJ360" i="2"/>
  <c r="AK360" i="2" s="1"/>
  <c r="AJ359" i="2"/>
  <c r="AK359" i="2" s="1"/>
  <c r="AJ358" i="2"/>
  <c r="AK358" i="2" s="1"/>
  <c r="AJ357" i="2"/>
  <c r="AK357" i="2" s="1"/>
  <c r="AJ356" i="2"/>
  <c r="AK356" i="2" s="1"/>
  <c r="AJ355" i="2"/>
  <c r="AK355" i="2" s="1"/>
  <c r="AJ354" i="2"/>
  <c r="AK354" i="2" s="1"/>
  <c r="AJ353" i="2"/>
  <c r="AK353" i="2" s="1"/>
  <c r="AJ352" i="2"/>
  <c r="AK352" i="2" s="1"/>
  <c r="AJ351" i="2"/>
  <c r="AK351" i="2" s="1"/>
  <c r="AJ350" i="2"/>
  <c r="AK350" i="2" s="1"/>
  <c r="AJ349" i="2"/>
  <c r="AK349" i="2" s="1"/>
  <c r="AJ348" i="2"/>
  <c r="AK348" i="2" s="1"/>
  <c r="AJ347" i="2"/>
  <c r="AK347" i="2" s="1"/>
  <c r="AJ346" i="2"/>
  <c r="AK346" i="2" s="1"/>
  <c r="AJ345" i="2"/>
  <c r="AK345" i="2" s="1"/>
  <c r="AJ344" i="2"/>
  <c r="AK344" i="2" s="1"/>
  <c r="AJ343" i="2"/>
  <c r="AK343" i="2" s="1"/>
  <c r="AJ342" i="2"/>
  <c r="AK342" i="2" s="1"/>
  <c r="AJ341" i="2"/>
  <c r="AK341" i="2" s="1"/>
  <c r="AJ340" i="2"/>
  <c r="AK340" i="2" s="1"/>
  <c r="AJ339" i="2"/>
  <c r="AK339" i="2" s="1"/>
  <c r="AJ338" i="2"/>
  <c r="AK338" i="2" s="1"/>
  <c r="AJ337" i="2"/>
  <c r="AK337" i="2" s="1"/>
  <c r="AJ336" i="2"/>
  <c r="AK336" i="2" s="1"/>
  <c r="AJ335" i="2"/>
  <c r="AK335" i="2" s="1"/>
  <c r="AJ334" i="2"/>
  <c r="AK334" i="2" s="1"/>
  <c r="AJ333" i="2"/>
  <c r="AK333" i="2" s="1"/>
  <c r="AJ332" i="2"/>
  <c r="AK332" i="2" s="1"/>
  <c r="AJ331" i="2"/>
  <c r="AK331" i="2" s="1"/>
  <c r="AJ330" i="2"/>
  <c r="AK330" i="2" s="1"/>
  <c r="AJ329" i="2"/>
  <c r="AK329" i="2" s="1"/>
  <c r="AJ328" i="2"/>
  <c r="AK328" i="2" s="1"/>
  <c r="AJ327" i="2"/>
  <c r="AK327" i="2" s="1"/>
  <c r="AJ326" i="2"/>
  <c r="AK326" i="2" s="1"/>
  <c r="AJ325" i="2"/>
  <c r="AK325" i="2" s="1"/>
  <c r="AJ324" i="2"/>
  <c r="AK324" i="2" s="1"/>
  <c r="AJ323" i="2"/>
  <c r="AK323" i="2" s="1"/>
  <c r="AJ322" i="2"/>
  <c r="AK322" i="2" s="1"/>
  <c r="AJ321" i="2"/>
  <c r="AK321" i="2" s="1"/>
  <c r="AJ320" i="2"/>
  <c r="AK320" i="2" s="1"/>
  <c r="AJ319" i="2"/>
  <c r="AK319" i="2" s="1"/>
  <c r="AJ318" i="2"/>
  <c r="AK318" i="2" s="1"/>
  <c r="AJ317" i="2"/>
  <c r="AK317" i="2" s="1"/>
  <c r="AJ316" i="2"/>
  <c r="AK316" i="2" s="1"/>
  <c r="AJ315" i="2"/>
  <c r="AK315" i="2" s="1"/>
  <c r="AJ314" i="2"/>
  <c r="AK314" i="2" s="1"/>
  <c r="AJ313" i="2"/>
  <c r="AK313" i="2" s="1"/>
  <c r="AJ312" i="2"/>
  <c r="AK312" i="2" s="1"/>
  <c r="AJ311" i="2"/>
  <c r="AK311" i="2" s="1"/>
  <c r="AJ310" i="2"/>
  <c r="AK310" i="2" s="1"/>
  <c r="AJ309" i="2"/>
  <c r="AK309" i="2" s="1"/>
  <c r="AJ308" i="2"/>
  <c r="AK308" i="2" s="1"/>
  <c r="AJ307" i="2"/>
  <c r="AK307" i="2" s="1"/>
  <c r="AJ306" i="2"/>
  <c r="AK306" i="2" s="1"/>
  <c r="AJ305" i="2"/>
  <c r="AK305" i="2" s="1"/>
  <c r="AJ304" i="2"/>
  <c r="AK304" i="2" s="1"/>
  <c r="AJ303" i="2"/>
  <c r="AK303" i="2" s="1"/>
  <c r="AJ302" i="2"/>
  <c r="AK302" i="2" s="1"/>
  <c r="AJ301" i="2"/>
  <c r="AK301" i="2" s="1"/>
  <c r="AJ300" i="2"/>
  <c r="AK300" i="2" s="1"/>
  <c r="AJ299" i="2"/>
  <c r="AK299" i="2" s="1"/>
  <c r="AJ298" i="2"/>
  <c r="AK298" i="2" s="1"/>
  <c r="AJ297" i="2"/>
  <c r="AK297" i="2" s="1"/>
  <c r="AJ296" i="2"/>
  <c r="AK296" i="2" s="1"/>
  <c r="AJ295" i="2"/>
  <c r="AK295" i="2" s="1"/>
  <c r="AJ294" i="2"/>
  <c r="AK294" i="2" s="1"/>
  <c r="AJ293" i="2"/>
  <c r="AK293" i="2" s="1"/>
  <c r="AJ292" i="2"/>
  <c r="AK292" i="2" s="1"/>
  <c r="AJ291" i="2"/>
  <c r="AK291" i="2" s="1"/>
  <c r="AJ290" i="2"/>
  <c r="AK290" i="2" s="1"/>
  <c r="AJ289" i="2"/>
  <c r="AK289" i="2" s="1"/>
  <c r="AJ288" i="2"/>
  <c r="AK288" i="2" s="1"/>
  <c r="AJ287" i="2"/>
  <c r="AK287" i="2" s="1"/>
  <c r="AJ286" i="2"/>
  <c r="AK286" i="2" s="1"/>
  <c r="AJ285" i="2"/>
  <c r="AK285" i="2" s="1"/>
  <c r="AJ284" i="2"/>
  <c r="AK284" i="2" s="1"/>
  <c r="AJ283" i="2"/>
  <c r="AK283" i="2" s="1"/>
  <c r="AJ282" i="2"/>
  <c r="AK282" i="2" s="1"/>
  <c r="AJ281" i="2"/>
  <c r="AK281" i="2" s="1"/>
  <c r="AJ280" i="2"/>
  <c r="AK280" i="2" s="1"/>
  <c r="AJ279" i="2"/>
  <c r="AK279" i="2" s="1"/>
  <c r="AJ278" i="2"/>
  <c r="AK278" i="2" s="1"/>
  <c r="AJ277" i="2"/>
  <c r="AK277" i="2" s="1"/>
  <c r="AJ276" i="2"/>
  <c r="AK276" i="2" s="1"/>
  <c r="AJ275" i="2"/>
  <c r="AK275" i="2" s="1"/>
  <c r="AJ274" i="2"/>
  <c r="AK274" i="2" s="1"/>
  <c r="AJ273" i="2"/>
  <c r="AK273" i="2" s="1"/>
  <c r="AJ272" i="2"/>
  <c r="AK272" i="2" s="1"/>
  <c r="AJ271" i="2"/>
  <c r="AK271" i="2" s="1"/>
  <c r="AJ270" i="2"/>
  <c r="AK270" i="2" s="1"/>
  <c r="AJ269" i="2"/>
  <c r="AK269" i="2" s="1"/>
  <c r="AJ268" i="2"/>
  <c r="AK268" i="2" s="1"/>
  <c r="AJ267" i="2"/>
  <c r="AK267" i="2" s="1"/>
  <c r="AJ266" i="2"/>
  <c r="AK266" i="2" s="1"/>
  <c r="AJ265" i="2"/>
  <c r="AK265" i="2" s="1"/>
  <c r="AJ264" i="2"/>
  <c r="AK264" i="2" s="1"/>
  <c r="AJ263" i="2"/>
  <c r="AK263" i="2" s="1"/>
  <c r="AJ262" i="2"/>
  <c r="AK262" i="2" s="1"/>
  <c r="AJ261" i="2"/>
  <c r="AK261" i="2" s="1"/>
  <c r="AJ260" i="2"/>
  <c r="AK260" i="2" s="1"/>
  <c r="AJ259" i="2"/>
  <c r="AK259" i="2" s="1"/>
  <c r="AJ258" i="2"/>
  <c r="AK258" i="2" s="1"/>
  <c r="AJ257" i="2"/>
  <c r="AK257" i="2" s="1"/>
  <c r="AJ256" i="2"/>
  <c r="AK256" i="2" s="1"/>
  <c r="AJ255" i="2"/>
  <c r="AK255" i="2" s="1"/>
  <c r="AJ254" i="2"/>
  <c r="AK254" i="2" s="1"/>
  <c r="AJ253" i="2"/>
  <c r="AK253" i="2" s="1"/>
  <c r="AJ252" i="2"/>
  <c r="AK252" i="2" s="1"/>
  <c r="AJ251" i="2"/>
  <c r="AK251" i="2" s="1"/>
  <c r="AJ250" i="2"/>
  <c r="AK250" i="2" s="1"/>
  <c r="AJ249" i="2"/>
  <c r="AK249" i="2" s="1"/>
  <c r="AJ248" i="2"/>
  <c r="AK248" i="2" s="1"/>
  <c r="AJ247" i="2"/>
  <c r="AK247" i="2" s="1"/>
  <c r="AJ246" i="2"/>
  <c r="AK246" i="2" s="1"/>
  <c r="AJ245" i="2"/>
  <c r="AK245" i="2" s="1"/>
  <c r="AJ244" i="2"/>
  <c r="AK244" i="2" s="1"/>
  <c r="AJ243" i="2"/>
  <c r="AK243" i="2" s="1"/>
  <c r="AJ242" i="2"/>
  <c r="AK242" i="2" s="1"/>
  <c r="AJ241" i="2"/>
  <c r="AK241" i="2" s="1"/>
  <c r="AJ240" i="2"/>
  <c r="AK240" i="2" s="1"/>
  <c r="AJ239" i="2"/>
  <c r="AK239" i="2" s="1"/>
  <c r="AJ238" i="2"/>
  <c r="AK238" i="2" s="1"/>
  <c r="AJ237" i="2"/>
  <c r="AK237" i="2" s="1"/>
  <c r="AJ236" i="2"/>
  <c r="AK236" i="2" s="1"/>
  <c r="AJ235" i="2"/>
  <c r="AK235" i="2" s="1"/>
  <c r="AJ234" i="2"/>
  <c r="AK234" i="2" s="1"/>
  <c r="AJ233" i="2"/>
  <c r="AK233" i="2" s="1"/>
  <c r="AJ232" i="2"/>
  <c r="AK232" i="2" s="1"/>
  <c r="AJ231" i="2"/>
  <c r="AK231" i="2" s="1"/>
  <c r="AJ230" i="2"/>
  <c r="AK230" i="2" s="1"/>
  <c r="AJ229" i="2"/>
  <c r="AK229" i="2" s="1"/>
  <c r="AJ228" i="2"/>
  <c r="AK228" i="2" s="1"/>
  <c r="AJ227" i="2"/>
  <c r="AK227" i="2" s="1"/>
  <c r="AJ226" i="2"/>
  <c r="AK226" i="2" s="1"/>
  <c r="AJ225" i="2"/>
  <c r="AK225" i="2" s="1"/>
  <c r="AJ224" i="2"/>
  <c r="AK224" i="2" s="1"/>
  <c r="AJ223" i="2"/>
  <c r="AK223" i="2" s="1"/>
  <c r="AJ222" i="2"/>
  <c r="AK222" i="2" s="1"/>
  <c r="AJ221" i="2"/>
  <c r="AK221" i="2" s="1"/>
  <c r="AJ220" i="2"/>
  <c r="AK220" i="2" s="1"/>
  <c r="AJ219" i="2"/>
  <c r="AK219" i="2" s="1"/>
  <c r="AJ218" i="2"/>
  <c r="AK218" i="2" s="1"/>
  <c r="AJ217" i="2"/>
  <c r="AK217" i="2" s="1"/>
  <c r="AJ216" i="2"/>
  <c r="AK216" i="2" s="1"/>
  <c r="AJ215" i="2"/>
  <c r="AK215" i="2" s="1"/>
  <c r="AJ214" i="2"/>
  <c r="AK214" i="2" s="1"/>
  <c r="AJ213" i="2"/>
  <c r="AK213" i="2" s="1"/>
  <c r="AJ212" i="2"/>
  <c r="AK212" i="2" s="1"/>
  <c r="AJ211" i="2"/>
  <c r="AK211" i="2" s="1"/>
  <c r="AJ210" i="2"/>
  <c r="AK210" i="2" s="1"/>
  <c r="AJ209" i="2"/>
  <c r="AK209" i="2" s="1"/>
  <c r="AJ208" i="2"/>
  <c r="AK208" i="2" s="1"/>
  <c r="AJ207" i="2"/>
  <c r="AK207" i="2" s="1"/>
  <c r="AJ206" i="2"/>
  <c r="AK206" i="2" s="1"/>
  <c r="AJ205" i="2"/>
  <c r="AK205" i="2" s="1"/>
  <c r="AJ204" i="2"/>
  <c r="AK204" i="2" s="1"/>
  <c r="AJ203" i="2"/>
  <c r="AK203" i="2" s="1"/>
  <c r="AJ202" i="2"/>
  <c r="AK202" i="2" s="1"/>
  <c r="AJ201" i="2"/>
  <c r="AK201" i="2" s="1"/>
  <c r="AJ200" i="2"/>
  <c r="AK200" i="2" s="1"/>
  <c r="AJ199" i="2"/>
  <c r="AK199" i="2" s="1"/>
  <c r="AJ198" i="2"/>
  <c r="AK198" i="2" s="1"/>
  <c r="AJ197" i="2"/>
  <c r="AK197" i="2" s="1"/>
  <c r="AJ196" i="2"/>
  <c r="AK196" i="2" s="1"/>
  <c r="AJ195" i="2"/>
  <c r="AK195" i="2" s="1"/>
  <c r="AJ194" i="2"/>
  <c r="AK194" i="2" s="1"/>
  <c r="AJ193" i="2"/>
  <c r="AK193" i="2" s="1"/>
  <c r="AJ192" i="2"/>
  <c r="AK192" i="2" s="1"/>
  <c r="AJ191" i="2"/>
  <c r="AK191" i="2" s="1"/>
  <c r="AJ190" i="2"/>
  <c r="AK190" i="2" s="1"/>
  <c r="AJ189" i="2"/>
  <c r="AK189" i="2" s="1"/>
  <c r="AJ188" i="2"/>
  <c r="AK188" i="2" s="1"/>
  <c r="AJ187" i="2"/>
  <c r="AK187" i="2" s="1"/>
  <c r="AJ186" i="2"/>
  <c r="AK186" i="2" s="1"/>
  <c r="AJ185" i="2"/>
  <c r="AK185" i="2" s="1"/>
  <c r="AJ184" i="2"/>
  <c r="AK184" i="2" s="1"/>
  <c r="AJ183" i="2"/>
  <c r="AK183" i="2" s="1"/>
  <c r="AJ182" i="2"/>
  <c r="AK182" i="2" s="1"/>
  <c r="AJ181" i="2"/>
  <c r="AK181" i="2" s="1"/>
  <c r="AJ180" i="2"/>
  <c r="AK180" i="2" s="1"/>
  <c r="AJ179" i="2"/>
  <c r="AK179" i="2" s="1"/>
  <c r="AJ178" i="2"/>
  <c r="AK178" i="2" s="1"/>
  <c r="AJ177" i="2"/>
  <c r="AK177" i="2" s="1"/>
  <c r="AJ176" i="2"/>
  <c r="AK176" i="2" s="1"/>
  <c r="AJ175" i="2"/>
  <c r="AK175" i="2" s="1"/>
  <c r="AJ174" i="2"/>
  <c r="AK174" i="2" s="1"/>
  <c r="AJ173" i="2"/>
  <c r="AK173" i="2" s="1"/>
  <c r="AJ172" i="2"/>
  <c r="AK172" i="2" s="1"/>
  <c r="AJ171" i="2"/>
  <c r="AK171" i="2" s="1"/>
  <c r="AJ170" i="2"/>
  <c r="AK170" i="2" s="1"/>
  <c r="AJ169" i="2"/>
  <c r="AK169" i="2" s="1"/>
  <c r="AJ168" i="2"/>
  <c r="AK168" i="2" s="1"/>
  <c r="AJ167" i="2"/>
  <c r="AK167" i="2" s="1"/>
  <c r="AJ166" i="2"/>
  <c r="AK166" i="2" s="1"/>
  <c r="AJ165" i="2"/>
  <c r="AK165" i="2" s="1"/>
  <c r="AJ164" i="2"/>
  <c r="AK164" i="2" s="1"/>
  <c r="AJ163" i="2"/>
  <c r="AK163" i="2" s="1"/>
  <c r="AJ162" i="2"/>
  <c r="AK162" i="2" s="1"/>
  <c r="AJ161" i="2"/>
  <c r="AK161" i="2" s="1"/>
  <c r="AJ160" i="2"/>
  <c r="AK160" i="2" s="1"/>
  <c r="AJ159" i="2"/>
  <c r="AK159" i="2" s="1"/>
  <c r="AJ158" i="2"/>
  <c r="AK158" i="2" s="1"/>
  <c r="AJ157" i="2"/>
  <c r="AK157" i="2" s="1"/>
  <c r="AJ156" i="2"/>
  <c r="AK156" i="2" s="1"/>
  <c r="AJ155" i="2"/>
  <c r="AK155" i="2" s="1"/>
  <c r="AJ154" i="2"/>
  <c r="AK154" i="2" s="1"/>
  <c r="AJ153" i="2"/>
  <c r="AK153" i="2" s="1"/>
  <c r="AJ152" i="2"/>
  <c r="AK152" i="2" s="1"/>
  <c r="AJ151" i="2"/>
  <c r="AK151" i="2" s="1"/>
  <c r="AJ150" i="2"/>
  <c r="AK150" i="2" s="1"/>
  <c r="AJ149" i="2"/>
  <c r="AK149" i="2" s="1"/>
  <c r="AJ148" i="2"/>
  <c r="AK148" i="2" s="1"/>
  <c r="AJ147" i="2"/>
  <c r="AK147" i="2" s="1"/>
  <c r="AJ146" i="2"/>
  <c r="AK146" i="2" s="1"/>
  <c r="AJ145" i="2"/>
  <c r="AK145" i="2" s="1"/>
  <c r="AJ144" i="2"/>
  <c r="AK144" i="2" s="1"/>
  <c r="AJ143" i="2"/>
  <c r="AK143" i="2" s="1"/>
  <c r="AJ142" i="2"/>
  <c r="AK142" i="2" s="1"/>
  <c r="AJ141" i="2"/>
  <c r="AK141" i="2" s="1"/>
  <c r="AJ140" i="2"/>
  <c r="AK140" i="2" s="1"/>
  <c r="AJ139" i="2"/>
  <c r="AK139" i="2" s="1"/>
  <c r="AJ138" i="2"/>
  <c r="AK138" i="2" s="1"/>
  <c r="AJ137" i="2"/>
  <c r="AK137" i="2" s="1"/>
  <c r="AJ136" i="2"/>
  <c r="AK136" i="2" s="1"/>
  <c r="AJ135" i="2"/>
  <c r="AK135" i="2" s="1"/>
  <c r="AJ134" i="2"/>
  <c r="AK134" i="2" s="1"/>
  <c r="AJ133" i="2"/>
  <c r="AK133" i="2" s="1"/>
  <c r="AJ132" i="2"/>
  <c r="AK132" i="2" s="1"/>
  <c r="AJ131" i="2"/>
  <c r="AK131" i="2" s="1"/>
  <c r="AJ130" i="2"/>
  <c r="AK130" i="2" s="1"/>
  <c r="AJ129" i="2"/>
  <c r="AK129" i="2" s="1"/>
  <c r="AJ128" i="2"/>
  <c r="AK128" i="2" s="1"/>
  <c r="AJ127" i="2"/>
  <c r="AK127" i="2" s="1"/>
  <c r="AJ126" i="2"/>
  <c r="AK126" i="2" s="1"/>
  <c r="AJ125" i="2"/>
  <c r="AK125" i="2" s="1"/>
  <c r="AJ124" i="2"/>
  <c r="AK124" i="2" s="1"/>
  <c r="AJ123" i="2"/>
  <c r="AK123" i="2" s="1"/>
  <c r="AJ122" i="2"/>
  <c r="AK122" i="2" s="1"/>
  <c r="AJ121" i="2"/>
  <c r="AK121" i="2" s="1"/>
  <c r="AJ120" i="2"/>
  <c r="AK120" i="2" s="1"/>
  <c r="AJ119" i="2"/>
  <c r="AK119" i="2" s="1"/>
  <c r="AJ118" i="2"/>
  <c r="AK118" i="2" s="1"/>
  <c r="AJ117" i="2"/>
  <c r="AK117" i="2" s="1"/>
  <c r="AJ116" i="2"/>
  <c r="AK116" i="2" s="1"/>
  <c r="AJ115" i="2"/>
  <c r="AK115" i="2" s="1"/>
  <c r="AJ114" i="2"/>
  <c r="AK114" i="2" s="1"/>
  <c r="AJ113" i="2"/>
  <c r="AK113" i="2" s="1"/>
  <c r="AJ112" i="2"/>
  <c r="AK112" i="2" s="1"/>
  <c r="AJ111" i="2"/>
  <c r="AK111" i="2" s="1"/>
  <c r="AJ110" i="2"/>
  <c r="AK110" i="2" s="1"/>
  <c r="AJ109" i="2"/>
  <c r="AK109" i="2" s="1"/>
  <c r="AJ108" i="2"/>
  <c r="AK108" i="2" s="1"/>
  <c r="AJ107" i="2"/>
  <c r="AK107" i="2" s="1"/>
  <c r="AJ106" i="2"/>
  <c r="AK106" i="2" s="1"/>
  <c r="AJ105" i="2"/>
  <c r="AK105" i="2" s="1"/>
  <c r="AJ104" i="2"/>
  <c r="AK104" i="2" s="1"/>
  <c r="AJ103" i="2"/>
  <c r="AK103" i="2" s="1"/>
  <c r="AJ102" i="2"/>
  <c r="AK102" i="2" s="1"/>
  <c r="AJ101" i="2"/>
  <c r="AK101" i="2" s="1"/>
  <c r="AJ100" i="2"/>
  <c r="AK100" i="2" s="1"/>
  <c r="AJ99" i="2"/>
  <c r="AK99" i="2" s="1"/>
  <c r="AJ98" i="2"/>
  <c r="AK98" i="2" s="1"/>
  <c r="AJ97" i="2"/>
  <c r="AK97" i="2" s="1"/>
  <c r="AJ96" i="2"/>
  <c r="AK96" i="2" s="1"/>
  <c r="AJ95" i="2"/>
  <c r="AK95" i="2" s="1"/>
  <c r="AJ94" i="2"/>
  <c r="AK94" i="2" s="1"/>
  <c r="AJ93" i="2"/>
  <c r="AK93" i="2" s="1"/>
  <c r="AJ92" i="2"/>
  <c r="AK92" i="2" s="1"/>
  <c r="AJ91" i="2"/>
  <c r="AK91" i="2" s="1"/>
  <c r="AJ90" i="2"/>
  <c r="AK90" i="2" s="1"/>
  <c r="AJ89" i="2"/>
  <c r="AK89" i="2" s="1"/>
  <c r="AJ88" i="2"/>
  <c r="AK88" i="2" s="1"/>
  <c r="AJ87" i="2"/>
  <c r="AK87" i="2" s="1"/>
  <c r="AJ86" i="2"/>
  <c r="AK86" i="2" s="1"/>
  <c r="AJ85" i="2"/>
  <c r="AK85" i="2" s="1"/>
  <c r="AJ84" i="2"/>
  <c r="AK84" i="2" s="1"/>
  <c r="AJ83" i="2"/>
  <c r="AK83" i="2" s="1"/>
  <c r="AJ82" i="2"/>
  <c r="AK82" i="2" s="1"/>
  <c r="AJ81" i="2"/>
  <c r="AK81" i="2" s="1"/>
  <c r="AJ80" i="2"/>
  <c r="AK80" i="2" s="1"/>
  <c r="AJ79" i="2"/>
  <c r="AK79" i="2" s="1"/>
  <c r="AJ78" i="2"/>
  <c r="AK78" i="2" s="1"/>
  <c r="AJ77" i="2"/>
  <c r="AK77" i="2" s="1"/>
  <c r="AJ76" i="2"/>
  <c r="AK76" i="2" s="1"/>
  <c r="AJ75" i="2"/>
  <c r="AK75" i="2" s="1"/>
  <c r="AJ74" i="2"/>
  <c r="AK74" i="2" s="1"/>
  <c r="AJ73" i="2"/>
  <c r="AK73" i="2" s="1"/>
  <c r="AJ72" i="2"/>
  <c r="AK72" i="2" s="1"/>
  <c r="AJ71" i="2"/>
  <c r="AK71" i="2" s="1"/>
  <c r="AJ70" i="2"/>
  <c r="AK70" i="2" s="1"/>
  <c r="AJ69" i="2"/>
  <c r="AK69" i="2" s="1"/>
  <c r="AJ68" i="2"/>
  <c r="AK68" i="2" s="1"/>
  <c r="AJ67" i="2"/>
  <c r="AK67" i="2" s="1"/>
  <c r="AJ66" i="2"/>
  <c r="AK66" i="2" s="1"/>
  <c r="AJ65" i="2"/>
  <c r="AK65" i="2" s="1"/>
  <c r="AJ64" i="2"/>
  <c r="AK64" i="2" s="1"/>
  <c r="AJ63" i="2"/>
  <c r="AK63" i="2" s="1"/>
  <c r="AJ62" i="2"/>
  <c r="AK62" i="2" s="1"/>
  <c r="AJ61" i="2"/>
  <c r="AK61" i="2" s="1"/>
  <c r="AJ60" i="2"/>
  <c r="AK60" i="2" s="1"/>
  <c r="AJ59" i="2"/>
  <c r="AK59" i="2" s="1"/>
  <c r="AJ58" i="2"/>
  <c r="AK58" i="2" s="1"/>
  <c r="AJ57" i="2"/>
  <c r="AK57" i="2" s="1"/>
  <c r="AJ56" i="2"/>
  <c r="AK56" i="2" s="1"/>
  <c r="AJ55" i="2"/>
  <c r="AK55" i="2" s="1"/>
  <c r="AJ54" i="2"/>
  <c r="AK54" i="2" s="1"/>
  <c r="AJ53" i="2"/>
  <c r="AK53" i="2" s="1"/>
  <c r="AJ52" i="2"/>
  <c r="AK52" i="2" s="1"/>
  <c r="AJ51" i="2"/>
  <c r="AK51" i="2" s="1"/>
  <c r="AJ50" i="2"/>
  <c r="AK50" i="2" s="1"/>
  <c r="AJ49" i="2"/>
  <c r="AK49" i="2" s="1"/>
  <c r="AJ48" i="2"/>
  <c r="AK48" i="2" s="1"/>
  <c r="AJ47" i="2"/>
  <c r="AK47" i="2" s="1"/>
  <c r="AJ46" i="2"/>
  <c r="AK46" i="2" s="1"/>
  <c r="AJ45" i="2"/>
  <c r="AK45" i="2" s="1"/>
  <c r="AJ44" i="2"/>
  <c r="AK44" i="2" s="1"/>
  <c r="AJ43" i="2"/>
  <c r="AK43" i="2" s="1"/>
  <c r="AJ42" i="2"/>
  <c r="AK42" i="2" s="1"/>
  <c r="AJ41" i="2"/>
  <c r="AK41" i="2" s="1"/>
  <c r="AJ40" i="2"/>
  <c r="AK40" i="2" s="1"/>
  <c r="AJ39" i="2"/>
  <c r="AK39" i="2" s="1"/>
  <c r="AJ38" i="2"/>
  <c r="AK38" i="2" s="1"/>
  <c r="AJ37" i="2"/>
  <c r="AK37" i="2" s="1"/>
  <c r="AJ36" i="2"/>
  <c r="AK36" i="2" s="1"/>
  <c r="AJ35" i="2"/>
  <c r="AK35" i="2" s="1"/>
  <c r="AJ34" i="2"/>
  <c r="AK34" i="2" s="1"/>
  <c r="AJ33" i="2"/>
  <c r="AK33" i="2" s="1"/>
  <c r="AJ32" i="2"/>
  <c r="AK32" i="2" s="1"/>
  <c r="AJ31" i="2"/>
  <c r="AK31" i="2" s="1"/>
  <c r="AJ30" i="2"/>
  <c r="AK30" i="2" s="1"/>
  <c r="AJ29" i="2"/>
  <c r="AK29" i="2" s="1"/>
  <c r="AJ28" i="2"/>
  <c r="AK28" i="2" s="1"/>
  <c r="AJ27" i="2"/>
  <c r="AK27" i="2" s="1"/>
  <c r="AJ26" i="2"/>
  <c r="AK26" i="2" s="1"/>
  <c r="AJ25" i="2"/>
  <c r="AK25" i="2" s="1"/>
  <c r="AJ24" i="2"/>
  <c r="AK24" i="2" s="1"/>
  <c r="AJ23" i="2"/>
  <c r="AK23" i="2" s="1"/>
  <c r="AJ22" i="2"/>
  <c r="AK22" i="2" s="1"/>
  <c r="AJ21" i="2"/>
  <c r="AK21" i="2" s="1"/>
  <c r="AJ20" i="2"/>
  <c r="AK20" i="2" s="1"/>
  <c r="AJ19" i="2"/>
  <c r="AK19" i="2" s="1"/>
  <c r="AJ18" i="2"/>
  <c r="AK18" i="2" s="1"/>
  <c r="AJ17" i="2"/>
  <c r="AK17" i="2" s="1"/>
  <c r="AJ16" i="2"/>
  <c r="AK16" i="2" s="1"/>
  <c r="AJ15" i="2"/>
  <c r="AK15" i="2" s="1"/>
  <c r="AJ14" i="2"/>
  <c r="AK14" i="2" s="1"/>
  <c r="AJ13" i="2"/>
  <c r="AK13" i="2" s="1"/>
  <c r="AJ12" i="2"/>
  <c r="AK12" i="2" s="1"/>
  <c r="AJ11" i="2"/>
  <c r="AK11" i="2" s="1"/>
  <c r="AJ10" i="2"/>
  <c r="AK10" i="2" s="1"/>
  <c r="AJ9" i="2"/>
  <c r="AK9" i="2" s="1"/>
  <c r="AJ8" i="2"/>
  <c r="AK8" i="2" s="1"/>
  <c r="AJ7" i="2"/>
  <c r="AK7" i="2" s="1"/>
  <c r="AJ6" i="2"/>
  <c r="AK6" i="2" s="1"/>
  <c r="AJ5" i="2"/>
  <c r="AK5" i="2" s="1"/>
  <c r="AJ4" i="2"/>
  <c r="AK4" i="2" s="1"/>
  <c r="AJ3" i="2"/>
  <c r="AK3" i="2" s="1"/>
  <c r="AJ2" i="2"/>
  <c r="AK2" i="2" s="1"/>
  <c r="O2391" i="2" l="1"/>
  <c r="P2391" i="2" s="1"/>
  <c r="Q2391" i="2" s="1"/>
  <c r="U2391" i="2"/>
  <c r="AI2391" i="2" s="1"/>
  <c r="V2391" i="2"/>
  <c r="W2391" i="2"/>
  <c r="X2391" i="2"/>
  <c r="Y2391" i="2"/>
  <c r="AB2391" i="2"/>
  <c r="AC2391" i="2"/>
  <c r="AD2391" i="2"/>
  <c r="AE2391" i="2"/>
  <c r="AG2391" i="2"/>
  <c r="AH2391" i="2"/>
  <c r="O2392" i="2"/>
  <c r="R2392" i="2" s="1"/>
  <c r="U2392" i="2"/>
  <c r="AI2392" i="2" s="1"/>
  <c r="V2392" i="2"/>
  <c r="W2392" i="2"/>
  <c r="X2392" i="2"/>
  <c r="Y2392" i="2"/>
  <c r="AB2392" i="2"/>
  <c r="AC2392" i="2"/>
  <c r="AD2392" i="2"/>
  <c r="AE2392" i="2"/>
  <c r="AG2392" i="2"/>
  <c r="AH2392" i="2"/>
  <c r="O2393" i="2"/>
  <c r="P2393" i="2" s="1"/>
  <c r="Q2393" i="2" s="1"/>
  <c r="U2393" i="2"/>
  <c r="AI2393" i="2" s="1"/>
  <c r="V2393" i="2"/>
  <c r="W2393" i="2"/>
  <c r="X2393" i="2"/>
  <c r="Y2393" i="2"/>
  <c r="AB2393" i="2"/>
  <c r="AC2393" i="2"/>
  <c r="AD2393" i="2"/>
  <c r="AE2393" i="2"/>
  <c r="AG2393" i="2"/>
  <c r="AH2393" i="2"/>
  <c r="O2394" i="2"/>
  <c r="P2394" i="2" s="1"/>
  <c r="Q2394" i="2" s="1"/>
  <c r="U2394" i="2"/>
  <c r="AI2394" i="2" s="1"/>
  <c r="V2394" i="2"/>
  <c r="W2394" i="2"/>
  <c r="X2394" i="2"/>
  <c r="Y2394" i="2"/>
  <c r="AB2394" i="2"/>
  <c r="AC2394" i="2"/>
  <c r="AD2394" i="2"/>
  <c r="AE2394" i="2"/>
  <c r="AG2394" i="2"/>
  <c r="AH2394" i="2"/>
  <c r="O2395" i="2"/>
  <c r="P2395" i="2" s="1"/>
  <c r="Q2395" i="2" s="1"/>
  <c r="U2395" i="2"/>
  <c r="AI2395" i="2" s="1"/>
  <c r="V2395" i="2"/>
  <c r="W2395" i="2"/>
  <c r="X2395" i="2"/>
  <c r="Y2395" i="2"/>
  <c r="AB2395" i="2"/>
  <c r="AC2395" i="2"/>
  <c r="AD2395" i="2"/>
  <c r="AE2395" i="2"/>
  <c r="AG2395" i="2"/>
  <c r="AH2395" i="2"/>
  <c r="O2396" i="2"/>
  <c r="P2396" i="2" s="1"/>
  <c r="Q2396" i="2" s="1"/>
  <c r="U2396" i="2"/>
  <c r="AI2396" i="2" s="1"/>
  <c r="V2396" i="2"/>
  <c r="W2396" i="2"/>
  <c r="X2396" i="2"/>
  <c r="Y2396" i="2"/>
  <c r="AB2396" i="2"/>
  <c r="AC2396" i="2"/>
  <c r="AD2396" i="2"/>
  <c r="AE2396" i="2"/>
  <c r="AG2396" i="2"/>
  <c r="AH2396" i="2"/>
  <c r="O2397" i="2"/>
  <c r="R2397" i="2" s="1"/>
  <c r="U2397" i="2"/>
  <c r="AI2397" i="2" s="1"/>
  <c r="V2397" i="2"/>
  <c r="W2397" i="2"/>
  <c r="X2397" i="2"/>
  <c r="Y2397" i="2"/>
  <c r="AB2397" i="2"/>
  <c r="AC2397" i="2"/>
  <c r="AD2397" i="2"/>
  <c r="AE2397" i="2"/>
  <c r="AG2397" i="2"/>
  <c r="AH2397" i="2"/>
  <c r="O2398" i="2"/>
  <c r="R2398" i="2" s="1"/>
  <c r="U2398" i="2"/>
  <c r="AI2398" i="2" s="1"/>
  <c r="V2398" i="2"/>
  <c r="W2398" i="2"/>
  <c r="X2398" i="2"/>
  <c r="Y2398" i="2"/>
  <c r="AB2398" i="2"/>
  <c r="AC2398" i="2"/>
  <c r="AD2398" i="2"/>
  <c r="AE2398" i="2"/>
  <c r="AG2398" i="2"/>
  <c r="AH2398" i="2"/>
  <c r="O2399" i="2"/>
  <c r="R2399" i="2" s="1"/>
  <c r="U2399" i="2"/>
  <c r="AI2399" i="2" s="1"/>
  <c r="V2399" i="2"/>
  <c r="W2399" i="2"/>
  <c r="X2399" i="2"/>
  <c r="Y2399" i="2"/>
  <c r="AB2399" i="2"/>
  <c r="AC2399" i="2"/>
  <c r="AD2399" i="2"/>
  <c r="AE2399" i="2"/>
  <c r="AG2399" i="2"/>
  <c r="AH2399" i="2"/>
  <c r="O2400" i="2"/>
  <c r="R2400" i="2" s="1"/>
  <c r="U2400" i="2"/>
  <c r="AI2400" i="2" s="1"/>
  <c r="V2400" i="2"/>
  <c r="W2400" i="2"/>
  <c r="X2400" i="2"/>
  <c r="Y2400" i="2"/>
  <c r="AB2400" i="2"/>
  <c r="AC2400" i="2"/>
  <c r="AD2400" i="2"/>
  <c r="AE2400" i="2"/>
  <c r="AG2400" i="2"/>
  <c r="AH2400" i="2"/>
  <c r="O2401" i="2"/>
  <c r="P2401" i="2" s="1"/>
  <c r="Q2401" i="2" s="1"/>
  <c r="U2401" i="2"/>
  <c r="AI2401" i="2" s="1"/>
  <c r="V2401" i="2"/>
  <c r="W2401" i="2"/>
  <c r="X2401" i="2"/>
  <c r="Y2401" i="2"/>
  <c r="AB2401" i="2"/>
  <c r="AC2401" i="2"/>
  <c r="AD2401" i="2"/>
  <c r="AE2401" i="2"/>
  <c r="AG2401" i="2"/>
  <c r="AH2401" i="2"/>
  <c r="O2402" i="2"/>
  <c r="P2402" i="2" s="1"/>
  <c r="Q2402" i="2" s="1"/>
  <c r="U2402" i="2"/>
  <c r="AI2402" i="2" s="1"/>
  <c r="V2402" i="2"/>
  <c r="W2402" i="2"/>
  <c r="X2402" i="2"/>
  <c r="Y2402" i="2"/>
  <c r="AB2402" i="2"/>
  <c r="AC2402" i="2"/>
  <c r="AD2402" i="2"/>
  <c r="AE2402" i="2"/>
  <c r="AG2402" i="2"/>
  <c r="AH2402" i="2"/>
  <c r="M2391" i="2"/>
  <c r="M2392" i="2"/>
  <c r="M2393" i="2"/>
  <c r="M2394" i="2"/>
  <c r="M2395" i="2"/>
  <c r="M2396" i="2"/>
  <c r="AF2396" i="2" s="1"/>
  <c r="M2397" i="2"/>
  <c r="M2398" i="2"/>
  <c r="AF2398" i="2" s="1"/>
  <c r="M2399" i="2"/>
  <c r="M2400" i="2"/>
  <c r="M2401" i="2"/>
  <c r="M2402" i="2"/>
  <c r="AF2399" i="2" l="1"/>
  <c r="R2393" i="2"/>
  <c r="P2398" i="2"/>
  <c r="Q2398" i="2" s="1"/>
  <c r="AF2397" i="2"/>
  <c r="AF2395" i="2"/>
  <c r="P2397" i="2"/>
  <c r="Q2397" i="2" s="1"/>
  <c r="R2396" i="2"/>
  <c r="P2399" i="2"/>
  <c r="Q2399" i="2" s="1"/>
  <c r="R2395" i="2"/>
  <c r="AF2400" i="2"/>
  <c r="P2400" i="2"/>
  <c r="Q2400" i="2" s="1"/>
  <c r="AF2392" i="2"/>
  <c r="P2392" i="2"/>
  <c r="Q2392" i="2" s="1"/>
  <c r="R2401" i="2"/>
  <c r="AF2401" i="2"/>
  <c r="AF2393" i="2"/>
  <c r="R2391" i="2"/>
  <c r="R2394" i="2"/>
  <c r="R2402" i="2"/>
  <c r="AF2391" i="2"/>
  <c r="AF2402" i="2"/>
  <c r="AF2394" i="2"/>
  <c r="A15" i="52" l="1"/>
  <c r="Y15" i="52"/>
  <c r="Z15" i="52"/>
  <c r="AA15" i="52"/>
  <c r="AB15" i="52"/>
  <c r="AC15" i="52"/>
  <c r="AD15" i="52"/>
  <c r="AE15" i="52"/>
  <c r="AF15" i="52"/>
  <c r="AG15" i="52"/>
  <c r="AH15" i="52"/>
  <c r="AO15" i="52"/>
  <c r="AQ15" i="52" s="1"/>
  <c r="AP15" i="52"/>
  <c r="A11" i="52"/>
  <c r="Y11" i="52"/>
  <c r="Z11" i="52"/>
  <c r="AA11" i="52"/>
  <c r="AB11" i="52"/>
  <c r="AC11" i="52"/>
  <c r="AD11" i="52"/>
  <c r="AE11" i="52"/>
  <c r="AF11" i="52"/>
  <c r="AG11" i="52"/>
  <c r="AH11" i="52"/>
  <c r="AO11" i="52"/>
  <c r="AQ11" i="52" s="1"/>
  <c r="AP11" i="52"/>
  <c r="AH20" i="17" l="1"/>
  <c r="AH32" i="17" s="1"/>
  <c r="AH44" i="17" s="1"/>
  <c r="AH56" i="17" s="1"/>
  <c r="AH68" i="17" s="1"/>
  <c r="AH80" i="17" s="1"/>
  <c r="AH92" i="17" s="1"/>
  <c r="AH104" i="17" s="1"/>
  <c r="AH116" i="17" s="1"/>
  <c r="AI20" i="17"/>
  <c r="AH21" i="17"/>
  <c r="AH33" i="17" s="1"/>
  <c r="AH45" i="17" s="1"/>
  <c r="AH57" i="17" s="1"/>
  <c r="AH69" i="17" s="1"/>
  <c r="AH81" i="17" s="1"/>
  <c r="AH93" i="17" s="1"/>
  <c r="AH105" i="17" s="1"/>
  <c r="AH117" i="17" s="1"/>
  <c r="AI21" i="17"/>
  <c r="AH22" i="17"/>
  <c r="AH34" i="17" s="1"/>
  <c r="AH46" i="17" s="1"/>
  <c r="AH58" i="17" s="1"/>
  <c r="AH70" i="17" s="1"/>
  <c r="AH82" i="17" s="1"/>
  <c r="AH94" i="17" s="1"/>
  <c r="AH106" i="17" s="1"/>
  <c r="AH118" i="17" s="1"/>
  <c r="AI22" i="17"/>
  <c r="AH23" i="17"/>
  <c r="AH35" i="17" s="1"/>
  <c r="AH47" i="17" s="1"/>
  <c r="AH59" i="17" s="1"/>
  <c r="AH71" i="17" s="1"/>
  <c r="AH83" i="17" s="1"/>
  <c r="AH95" i="17" s="1"/>
  <c r="AH107" i="17" s="1"/>
  <c r="AH119" i="17" s="1"/>
  <c r="AI23" i="17"/>
  <c r="AI35" i="17" s="1"/>
  <c r="AI47" i="17" s="1"/>
  <c r="AI59" i="17" s="1"/>
  <c r="AI71" i="17" s="1"/>
  <c r="AI83" i="17" s="1"/>
  <c r="AI95" i="17" s="1"/>
  <c r="AI107" i="17" s="1"/>
  <c r="AI119" i="17" s="1"/>
  <c r="AI131" i="17" s="1"/>
  <c r="AH24" i="17"/>
  <c r="AH36" i="17" s="1"/>
  <c r="AH48" i="17" s="1"/>
  <c r="AH60" i="17" s="1"/>
  <c r="AH72" i="17" s="1"/>
  <c r="AH84" i="17" s="1"/>
  <c r="AH96" i="17" s="1"/>
  <c r="AH108" i="17" s="1"/>
  <c r="AH120" i="17" s="1"/>
  <c r="AI24" i="17"/>
  <c r="AH25" i="17"/>
  <c r="AH37" i="17" s="1"/>
  <c r="AH49" i="17" s="1"/>
  <c r="AH61" i="17" s="1"/>
  <c r="AH73" i="17" s="1"/>
  <c r="AH85" i="17" s="1"/>
  <c r="AH97" i="17" s="1"/>
  <c r="AH109" i="17" s="1"/>
  <c r="AH121" i="17" s="1"/>
  <c r="AI25" i="17"/>
  <c r="AH26" i="17"/>
  <c r="AH38" i="17" s="1"/>
  <c r="AH50" i="17" s="1"/>
  <c r="AH62" i="17" s="1"/>
  <c r="AH74" i="17" s="1"/>
  <c r="AH86" i="17" s="1"/>
  <c r="AH98" i="17" s="1"/>
  <c r="AH110" i="17" s="1"/>
  <c r="AH122" i="17" s="1"/>
  <c r="AI26" i="17"/>
  <c r="AH27" i="17"/>
  <c r="AH39" i="17" s="1"/>
  <c r="AH51" i="17" s="1"/>
  <c r="AH63" i="17" s="1"/>
  <c r="AH75" i="17" s="1"/>
  <c r="AH87" i="17" s="1"/>
  <c r="AH99" i="17" s="1"/>
  <c r="AH111" i="17" s="1"/>
  <c r="AH123" i="17" s="1"/>
  <c r="AI27" i="17"/>
  <c r="AI39" i="17" s="1"/>
  <c r="AI51" i="17" s="1"/>
  <c r="AI63" i="17" s="1"/>
  <c r="AI75" i="17" s="1"/>
  <c r="AI87" i="17" s="1"/>
  <c r="AI99" i="17" s="1"/>
  <c r="AI111" i="17" s="1"/>
  <c r="AI123" i="17" s="1"/>
  <c r="AI135" i="17" s="1"/>
  <c r="AH28" i="17"/>
  <c r="AH40" i="17" s="1"/>
  <c r="AH52" i="17" s="1"/>
  <c r="AH64" i="17" s="1"/>
  <c r="AH76" i="17" s="1"/>
  <c r="AH88" i="17" s="1"/>
  <c r="AH100" i="17" s="1"/>
  <c r="AH112" i="17" s="1"/>
  <c r="AH124" i="17" s="1"/>
  <c r="AI28" i="17"/>
  <c r="AH29" i="17"/>
  <c r="AH41" i="17" s="1"/>
  <c r="AH53" i="17" s="1"/>
  <c r="AH65" i="17" s="1"/>
  <c r="AH77" i="17" s="1"/>
  <c r="AH89" i="17" s="1"/>
  <c r="AH101" i="17" s="1"/>
  <c r="AH113" i="17" s="1"/>
  <c r="AH125" i="17" s="1"/>
  <c r="AI29" i="17"/>
  <c r="AH30" i="17"/>
  <c r="AH42" i="17" s="1"/>
  <c r="AH54" i="17" s="1"/>
  <c r="AH66" i="17" s="1"/>
  <c r="AH78" i="17" s="1"/>
  <c r="AH90" i="17" s="1"/>
  <c r="AH102" i="17" s="1"/>
  <c r="AH114" i="17" s="1"/>
  <c r="AH126" i="17" s="1"/>
  <c r="AI30" i="17"/>
  <c r="AI32" i="17"/>
  <c r="AI33" i="17"/>
  <c r="AI45" i="17" s="1"/>
  <c r="AI57" i="17" s="1"/>
  <c r="AI69" i="17" s="1"/>
  <c r="AI81" i="17" s="1"/>
  <c r="AI93" i="17" s="1"/>
  <c r="AI105" i="17" s="1"/>
  <c r="AI117" i="17" s="1"/>
  <c r="AI129" i="17" s="1"/>
  <c r="AI34" i="17"/>
  <c r="AI46" i="17" s="1"/>
  <c r="AI58" i="17" s="1"/>
  <c r="AI70" i="17" s="1"/>
  <c r="AI82" i="17" s="1"/>
  <c r="AI94" i="17" s="1"/>
  <c r="AI106" i="17" s="1"/>
  <c r="AI118" i="17" s="1"/>
  <c r="AI130" i="17" s="1"/>
  <c r="AI36" i="17"/>
  <c r="AI37" i="17"/>
  <c r="AI49" i="17" s="1"/>
  <c r="AI61" i="17" s="1"/>
  <c r="AI73" i="17" s="1"/>
  <c r="AI85" i="17" s="1"/>
  <c r="AI97" i="17" s="1"/>
  <c r="AI109" i="17" s="1"/>
  <c r="AI121" i="17" s="1"/>
  <c r="AI133" i="17" s="1"/>
  <c r="AI38" i="17"/>
  <c r="AI50" i="17" s="1"/>
  <c r="AI62" i="17" s="1"/>
  <c r="AI74" i="17" s="1"/>
  <c r="AI86" i="17" s="1"/>
  <c r="AI98" i="17" s="1"/>
  <c r="AI110" i="17" s="1"/>
  <c r="AI122" i="17" s="1"/>
  <c r="AI134" i="17" s="1"/>
  <c r="AI40" i="17"/>
  <c r="AI41" i="17"/>
  <c r="AI53" i="17" s="1"/>
  <c r="AI65" i="17" s="1"/>
  <c r="AI77" i="17" s="1"/>
  <c r="AI89" i="17" s="1"/>
  <c r="AI101" i="17" s="1"/>
  <c r="AI113" i="17" s="1"/>
  <c r="AI125" i="17" s="1"/>
  <c r="AI137" i="17" s="1"/>
  <c r="AI42" i="17"/>
  <c r="AI54" i="17" s="1"/>
  <c r="AI66" i="17" s="1"/>
  <c r="AI78" i="17" s="1"/>
  <c r="AI90" i="17" s="1"/>
  <c r="AI102" i="17" s="1"/>
  <c r="AI114" i="17" s="1"/>
  <c r="AI126" i="17" s="1"/>
  <c r="AI138" i="17" s="1"/>
  <c r="AI44" i="17"/>
  <c r="AI56" i="17" s="1"/>
  <c r="AI68" i="17" s="1"/>
  <c r="AI80" i="17" s="1"/>
  <c r="AI92" i="17" s="1"/>
  <c r="AI104" i="17" s="1"/>
  <c r="AI116" i="17" s="1"/>
  <c r="AI128" i="17" s="1"/>
  <c r="AI48" i="17"/>
  <c r="AI60" i="17" s="1"/>
  <c r="AI72" i="17" s="1"/>
  <c r="AI84" i="17" s="1"/>
  <c r="AI96" i="17" s="1"/>
  <c r="AI108" i="17" s="1"/>
  <c r="AI120" i="17" s="1"/>
  <c r="AI132" i="17" s="1"/>
  <c r="AI52" i="17"/>
  <c r="AI64" i="17"/>
  <c r="AI76" i="17" s="1"/>
  <c r="AI88" i="17" s="1"/>
  <c r="AI100" i="17" s="1"/>
  <c r="AI112" i="17" s="1"/>
  <c r="AI124" i="17" s="1"/>
  <c r="AI136" i="17" s="1"/>
  <c r="AH19" i="17"/>
  <c r="AH31" i="17" s="1"/>
  <c r="AH43" i="17" s="1"/>
  <c r="AH55" i="17" s="1"/>
  <c r="AH67" i="17" s="1"/>
  <c r="AH79" i="17" s="1"/>
  <c r="AH91" i="17" s="1"/>
  <c r="AH103" i="17" s="1"/>
  <c r="AH115" i="17" s="1"/>
  <c r="AI19" i="17"/>
  <c r="AI31" i="17" s="1"/>
  <c r="AI43" i="17" s="1"/>
  <c r="AI55" i="17" s="1"/>
  <c r="AI67" i="17" s="1"/>
  <c r="AI79" i="17" s="1"/>
  <c r="AI91" i="17" s="1"/>
  <c r="AI103" i="17" s="1"/>
  <c r="AI115" i="17" s="1"/>
  <c r="AI127" i="17" s="1"/>
  <c r="A307" i="52"/>
  <c r="Y307" i="52"/>
  <c r="Z307" i="52"/>
  <c r="AA307" i="52"/>
  <c r="AB307" i="52"/>
  <c r="AC307" i="52"/>
  <c r="AD307" i="52"/>
  <c r="AE307" i="52"/>
  <c r="AF307" i="52"/>
  <c r="AG307" i="52"/>
  <c r="AH307" i="52"/>
  <c r="AO307" i="52"/>
  <c r="AQ307" i="52" s="1"/>
  <c r="AP307" i="52"/>
  <c r="M3800" i="2"/>
  <c r="O3800" i="2"/>
  <c r="P3800" i="2" s="1"/>
  <c r="V3800" i="2"/>
  <c r="W3800" i="2"/>
  <c r="X3800" i="2"/>
  <c r="Y3800" i="2"/>
  <c r="AB3800" i="2"/>
  <c r="AC3800" i="2"/>
  <c r="AD3800" i="2"/>
  <c r="AE3800" i="2"/>
  <c r="AG3800" i="2"/>
  <c r="AH3800" i="2"/>
  <c r="M3801" i="2"/>
  <c r="O3801" i="2"/>
  <c r="P3801" i="2" s="1"/>
  <c r="V3801" i="2"/>
  <c r="W3801" i="2"/>
  <c r="X3801" i="2"/>
  <c r="Y3801" i="2"/>
  <c r="AB3801" i="2"/>
  <c r="AC3801" i="2"/>
  <c r="AD3801" i="2"/>
  <c r="AE3801" i="2"/>
  <c r="AG3801" i="2"/>
  <c r="AH3801" i="2"/>
  <c r="M3802" i="2"/>
  <c r="O3802" i="2"/>
  <c r="P3802" i="2" s="1"/>
  <c r="V3802" i="2"/>
  <c r="W3802" i="2"/>
  <c r="X3802" i="2"/>
  <c r="Y3802" i="2"/>
  <c r="AB3802" i="2"/>
  <c r="AC3802" i="2"/>
  <c r="AD3802" i="2"/>
  <c r="AE3802" i="2"/>
  <c r="AG3802" i="2"/>
  <c r="AH3802" i="2"/>
  <c r="M3803" i="2"/>
  <c r="O3803" i="2"/>
  <c r="P3803" i="2" s="1"/>
  <c r="V3803" i="2"/>
  <c r="W3803" i="2"/>
  <c r="X3803" i="2"/>
  <c r="Y3803" i="2"/>
  <c r="AB3803" i="2"/>
  <c r="AC3803" i="2"/>
  <c r="AD3803" i="2"/>
  <c r="AE3803" i="2"/>
  <c r="AG3803" i="2"/>
  <c r="AH3803" i="2"/>
  <c r="M3804" i="2"/>
  <c r="O3804" i="2"/>
  <c r="R3804" i="2" s="1"/>
  <c r="V3804" i="2"/>
  <c r="W3804" i="2"/>
  <c r="X3804" i="2"/>
  <c r="Y3804" i="2"/>
  <c r="AB3804" i="2"/>
  <c r="AC3804" i="2"/>
  <c r="AD3804" i="2"/>
  <c r="AE3804" i="2"/>
  <c r="AG3804" i="2"/>
  <c r="AH3804" i="2"/>
  <c r="M3805" i="2"/>
  <c r="O3805" i="2"/>
  <c r="P3805" i="2" s="1"/>
  <c r="V3805" i="2"/>
  <c r="W3805" i="2"/>
  <c r="X3805" i="2"/>
  <c r="Y3805" i="2"/>
  <c r="AB3805" i="2"/>
  <c r="AC3805" i="2"/>
  <c r="AD3805" i="2"/>
  <c r="AE3805" i="2"/>
  <c r="AG3805" i="2"/>
  <c r="AH3805" i="2"/>
  <c r="M3806" i="2"/>
  <c r="O3806" i="2"/>
  <c r="R3806" i="2" s="1"/>
  <c r="V3806" i="2"/>
  <c r="W3806" i="2"/>
  <c r="X3806" i="2"/>
  <c r="Y3806" i="2"/>
  <c r="AB3806" i="2"/>
  <c r="AC3806" i="2"/>
  <c r="AD3806" i="2"/>
  <c r="AE3806" i="2"/>
  <c r="AG3806" i="2"/>
  <c r="AH3806" i="2"/>
  <c r="M3807" i="2"/>
  <c r="O3807" i="2"/>
  <c r="R3807" i="2" s="1"/>
  <c r="V3807" i="2"/>
  <c r="W3807" i="2"/>
  <c r="X3807" i="2"/>
  <c r="Y3807" i="2"/>
  <c r="AB3807" i="2"/>
  <c r="AC3807" i="2"/>
  <c r="AD3807" i="2"/>
  <c r="AE3807" i="2"/>
  <c r="AG3807" i="2"/>
  <c r="AH3807" i="2"/>
  <c r="M3808" i="2"/>
  <c r="O3808" i="2"/>
  <c r="P3808" i="2" s="1"/>
  <c r="V3808" i="2"/>
  <c r="W3808" i="2"/>
  <c r="X3808" i="2"/>
  <c r="Y3808" i="2"/>
  <c r="AB3808" i="2"/>
  <c r="AC3808" i="2"/>
  <c r="AD3808" i="2"/>
  <c r="AE3808" i="2"/>
  <c r="AG3808" i="2"/>
  <c r="AH3808" i="2"/>
  <c r="M3809" i="2"/>
  <c r="O3809" i="2"/>
  <c r="P3809" i="2" s="1"/>
  <c r="V3809" i="2"/>
  <c r="W3809" i="2"/>
  <c r="X3809" i="2"/>
  <c r="Y3809" i="2"/>
  <c r="AB3809" i="2"/>
  <c r="AC3809" i="2"/>
  <c r="AD3809" i="2"/>
  <c r="AE3809" i="2"/>
  <c r="AG3809" i="2"/>
  <c r="AH3809" i="2"/>
  <c r="M3810" i="2"/>
  <c r="O3810" i="2"/>
  <c r="R3810" i="2" s="1"/>
  <c r="V3810" i="2"/>
  <c r="W3810" i="2"/>
  <c r="X3810" i="2"/>
  <c r="Y3810" i="2"/>
  <c r="AB3810" i="2"/>
  <c r="AC3810" i="2"/>
  <c r="AD3810" i="2"/>
  <c r="AE3810" i="2"/>
  <c r="AG3810" i="2"/>
  <c r="AH3810" i="2"/>
  <c r="M3811" i="2"/>
  <c r="O3811" i="2"/>
  <c r="R3811" i="2" s="1"/>
  <c r="V3811" i="2"/>
  <c r="W3811" i="2"/>
  <c r="X3811" i="2"/>
  <c r="Y3811" i="2"/>
  <c r="AB3811" i="2"/>
  <c r="AC3811" i="2"/>
  <c r="AD3811" i="2"/>
  <c r="AE3811" i="2"/>
  <c r="AG3811" i="2"/>
  <c r="AH3811" i="2"/>
  <c r="AF3800" i="2" l="1"/>
  <c r="AF3811" i="2"/>
  <c r="P3804" i="2"/>
  <c r="AF3804" i="2"/>
  <c r="AF3802" i="2"/>
  <c r="AF3803" i="2"/>
  <c r="AF3801" i="2"/>
  <c r="AF3808" i="2"/>
  <c r="AF3809" i="2"/>
  <c r="R3808" i="2"/>
  <c r="P3807" i="2"/>
  <c r="P3806" i="2"/>
  <c r="P3811" i="2"/>
  <c r="P3810" i="2"/>
  <c r="AF3807" i="2"/>
  <c r="AF3810" i="2"/>
  <c r="AF3806" i="2"/>
  <c r="R3802" i="2"/>
  <c r="R3803" i="2"/>
  <c r="R3800" i="2"/>
  <c r="R3805" i="2"/>
  <c r="R3801" i="2"/>
  <c r="R3809" i="2"/>
  <c r="AF3805" i="2"/>
  <c r="A306" i="52"/>
  <c r="Y306" i="52"/>
  <c r="Z306" i="52"/>
  <c r="AA306" i="52"/>
  <c r="AB306" i="52"/>
  <c r="AC306" i="52"/>
  <c r="AD306" i="52"/>
  <c r="AE306" i="52"/>
  <c r="AF306" i="52"/>
  <c r="AG306" i="52"/>
  <c r="AH306" i="52"/>
  <c r="AO306" i="52"/>
  <c r="AP306" i="52"/>
  <c r="AQ306" i="52"/>
  <c r="M3793" i="2"/>
  <c r="O3793" i="2"/>
  <c r="P3793" i="2" s="1"/>
  <c r="V3793" i="2"/>
  <c r="W3793" i="2"/>
  <c r="X3793" i="2"/>
  <c r="Y3793" i="2"/>
  <c r="AB3793" i="2"/>
  <c r="AC3793" i="2"/>
  <c r="AD3793" i="2"/>
  <c r="AE3793" i="2"/>
  <c r="AG3793" i="2"/>
  <c r="AH3793" i="2"/>
  <c r="M3794" i="2"/>
  <c r="O3794" i="2"/>
  <c r="R3794" i="2" s="1"/>
  <c r="V3794" i="2"/>
  <c r="W3794" i="2"/>
  <c r="X3794" i="2"/>
  <c r="Y3794" i="2"/>
  <c r="AB3794" i="2"/>
  <c r="AC3794" i="2"/>
  <c r="AD3794" i="2"/>
  <c r="AE3794" i="2"/>
  <c r="AG3794" i="2"/>
  <c r="AH3794" i="2"/>
  <c r="M3795" i="2"/>
  <c r="O3795" i="2"/>
  <c r="P3795" i="2" s="1"/>
  <c r="V3795" i="2"/>
  <c r="W3795" i="2"/>
  <c r="X3795" i="2"/>
  <c r="Y3795" i="2"/>
  <c r="AB3795" i="2"/>
  <c r="AC3795" i="2"/>
  <c r="AD3795" i="2"/>
  <c r="AE3795" i="2"/>
  <c r="AG3795" i="2"/>
  <c r="AH3795" i="2"/>
  <c r="M3796" i="2"/>
  <c r="O3796" i="2"/>
  <c r="P3796" i="2" s="1"/>
  <c r="V3796" i="2"/>
  <c r="W3796" i="2"/>
  <c r="X3796" i="2"/>
  <c r="Y3796" i="2"/>
  <c r="AB3796" i="2"/>
  <c r="AC3796" i="2"/>
  <c r="AD3796" i="2"/>
  <c r="AE3796" i="2"/>
  <c r="AG3796" i="2"/>
  <c r="AH3796" i="2"/>
  <c r="M3797" i="2"/>
  <c r="O3797" i="2"/>
  <c r="R3797" i="2" s="1"/>
  <c r="V3797" i="2"/>
  <c r="W3797" i="2"/>
  <c r="X3797" i="2"/>
  <c r="Y3797" i="2"/>
  <c r="AB3797" i="2"/>
  <c r="AC3797" i="2"/>
  <c r="AD3797" i="2"/>
  <c r="AE3797" i="2"/>
  <c r="AG3797" i="2"/>
  <c r="AH3797" i="2"/>
  <c r="M3798" i="2"/>
  <c r="O3798" i="2"/>
  <c r="R3798" i="2" s="1"/>
  <c r="V3798" i="2"/>
  <c r="W3798" i="2"/>
  <c r="X3798" i="2"/>
  <c r="Y3798" i="2"/>
  <c r="AB3798" i="2"/>
  <c r="AC3798" i="2"/>
  <c r="AD3798" i="2"/>
  <c r="AE3798" i="2"/>
  <c r="AG3798" i="2"/>
  <c r="AH3798" i="2"/>
  <c r="M3799" i="2"/>
  <c r="O3799" i="2"/>
  <c r="R3799" i="2" s="1"/>
  <c r="V3799" i="2"/>
  <c r="W3799" i="2"/>
  <c r="X3799" i="2"/>
  <c r="Y3799" i="2"/>
  <c r="AB3799" i="2"/>
  <c r="AC3799" i="2"/>
  <c r="AD3799" i="2"/>
  <c r="AE3799" i="2"/>
  <c r="AG3799" i="2"/>
  <c r="AH3799" i="2"/>
  <c r="AF3795" i="2" l="1"/>
  <c r="AF3794" i="2"/>
  <c r="P3794" i="2"/>
  <c r="AF3799" i="2"/>
  <c r="P3799" i="2"/>
  <c r="AF3796" i="2"/>
  <c r="AF3798" i="2"/>
  <c r="AF3793" i="2"/>
  <c r="P3797" i="2"/>
  <c r="P3798" i="2"/>
  <c r="R3796" i="2"/>
  <c r="R3795" i="2"/>
  <c r="AF3797" i="2"/>
  <c r="R3793" i="2"/>
  <c r="A305" i="52"/>
  <c r="Y305" i="52"/>
  <c r="Z305" i="52"/>
  <c r="AA305" i="52"/>
  <c r="AB305" i="52"/>
  <c r="AC305" i="52"/>
  <c r="AD305" i="52"/>
  <c r="AE305" i="52"/>
  <c r="AF305" i="52"/>
  <c r="AG305" i="52"/>
  <c r="AH305" i="52"/>
  <c r="AO305" i="52"/>
  <c r="AP305" i="52"/>
  <c r="AQ305" i="52" s="1"/>
  <c r="U3673" i="2"/>
  <c r="V3673" i="2"/>
  <c r="W3673" i="2"/>
  <c r="X3673" i="2"/>
  <c r="Y3673" i="2"/>
  <c r="AB3673" i="2"/>
  <c r="AC3673" i="2"/>
  <c r="AD3673" i="2"/>
  <c r="AE3673" i="2"/>
  <c r="AG3673" i="2"/>
  <c r="AH3673" i="2"/>
  <c r="U3674" i="2"/>
  <c r="V3674" i="2"/>
  <c r="W3674" i="2"/>
  <c r="X3674" i="2"/>
  <c r="Y3674" i="2"/>
  <c r="AB3674" i="2"/>
  <c r="AC3674" i="2"/>
  <c r="AD3674" i="2"/>
  <c r="AE3674" i="2"/>
  <c r="AG3674" i="2"/>
  <c r="AH3674" i="2"/>
  <c r="U3675" i="2"/>
  <c r="V3675" i="2"/>
  <c r="W3675" i="2"/>
  <c r="X3675" i="2"/>
  <c r="Y3675" i="2"/>
  <c r="AB3675" i="2"/>
  <c r="AC3675" i="2"/>
  <c r="AD3675" i="2"/>
  <c r="AE3675" i="2"/>
  <c r="AG3675" i="2"/>
  <c r="AH3675" i="2"/>
  <c r="U3676" i="2"/>
  <c r="V3676" i="2"/>
  <c r="W3676" i="2"/>
  <c r="X3676" i="2"/>
  <c r="Y3676" i="2"/>
  <c r="AB3676" i="2"/>
  <c r="AC3676" i="2"/>
  <c r="AD3676" i="2"/>
  <c r="AE3676" i="2"/>
  <c r="AG3676" i="2"/>
  <c r="AH3676" i="2"/>
  <c r="U3677" i="2"/>
  <c r="V3677" i="2"/>
  <c r="W3677" i="2"/>
  <c r="X3677" i="2"/>
  <c r="Y3677" i="2"/>
  <c r="AB3677" i="2"/>
  <c r="AC3677" i="2"/>
  <c r="AD3677" i="2"/>
  <c r="AE3677" i="2"/>
  <c r="AG3677" i="2"/>
  <c r="AH3677" i="2"/>
  <c r="U3678" i="2"/>
  <c r="V3678" i="2"/>
  <c r="W3678" i="2"/>
  <c r="X3678" i="2"/>
  <c r="Y3678" i="2"/>
  <c r="AB3678" i="2"/>
  <c r="AC3678" i="2"/>
  <c r="AD3678" i="2"/>
  <c r="AE3678" i="2"/>
  <c r="AG3678" i="2"/>
  <c r="AH3678" i="2"/>
  <c r="U3679" i="2"/>
  <c r="V3679" i="2"/>
  <c r="W3679" i="2"/>
  <c r="X3679" i="2"/>
  <c r="Y3679" i="2"/>
  <c r="AB3679" i="2"/>
  <c r="AC3679" i="2"/>
  <c r="AD3679" i="2"/>
  <c r="AE3679" i="2"/>
  <c r="AG3679" i="2"/>
  <c r="AH3679" i="2"/>
  <c r="U3680" i="2"/>
  <c r="V3680" i="2"/>
  <c r="W3680" i="2"/>
  <c r="X3680" i="2"/>
  <c r="Y3680" i="2"/>
  <c r="AB3680" i="2"/>
  <c r="AC3680" i="2"/>
  <c r="AD3680" i="2"/>
  <c r="AE3680" i="2"/>
  <c r="AG3680" i="2"/>
  <c r="AH3680" i="2"/>
  <c r="U3681" i="2"/>
  <c r="V3681" i="2"/>
  <c r="W3681" i="2"/>
  <c r="X3681" i="2"/>
  <c r="Y3681" i="2"/>
  <c r="AB3681" i="2"/>
  <c r="AC3681" i="2"/>
  <c r="AD3681" i="2"/>
  <c r="AE3681" i="2"/>
  <c r="AG3681" i="2"/>
  <c r="AH3681" i="2"/>
  <c r="U3682" i="2"/>
  <c r="V3682" i="2"/>
  <c r="W3682" i="2"/>
  <c r="X3682" i="2"/>
  <c r="Y3682" i="2"/>
  <c r="AB3682" i="2"/>
  <c r="AC3682" i="2"/>
  <c r="AD3682" i="2"/>
  <c r="AE3682" i="2"/>
  <c r="AG3682" i="2"/>
  <c r="AH3682" i="2"/>
  <c r="U3683" i="2"/>
  <c r="V3683" i="2"/>
  <c r="W3683" i="2"/>
  <c r="X3683" i="2"/>
  <c r="Y3683" i="2"/>
  <c r="AB3683" i="2"/>
  <c r="AC3683" i="2"/>
  <c r="AD3683" i="2"/>
  <c r="AE3683" i="2"/>
  <c r="AG3683" i="2"/>
  <c r="AH3683" i="2"/>
  <c r="U3684" i="2"/>
  <c r="V3684" i="2"/>
  <c r="W3684" i="2"/>
  <c r="X3684" i="2"/>
  <c r="Y3684" i="2"/>
  <c r="AB3684" i="2"/>
  <c r="AC3684" i="2"/>
  <c r="AD3684" i="2"/>
  <c r="AE3684" i="2"/>
  <c r="AG3684" i="2"/>
  <c r="AH3684" i="2"/>
  <c r="U3685" i="2"/>
  <c r="V3685" i="2"/>
  <c r="W3685" i="2"/>
  <c r="X3685" i="2"/>
  <c r="Y3685" i="2"/>
  <c r="AB3685" i="2"/>
  <c r="AC3685" i="2"/>
  <c r="AD3685" i="2"/>
  <c r="AE3685" i="2"/>
  <c r="AG3685" i="2"/>
  <c r="AH3685" i="2"/>
  <c r="U3686" i="2"/>
  <c r="V3686" i="2"/>
  <c r="W3686" i="2"/>
  <c r="X3686" i="2"/>
  <c r="Y3686" i="2"/>
  <c r="AB3686" i="2"/>
  <c r="AC3686" i="2"/>
  <c r="AD3686" i="2"/>
  <c r="AE3686" i="2"/>
  <c r="AG3686" i="2"/>
  <c r="AH3686" i="2"/>
  <c r="U3687" i="2"/>
  <c r="V3687" i="2"/>
  <c r="W3687" i="2"/>
  <c r="X3687" i="2"/>
  <c r="Y3687" i="2"/>
  <c r="AB3687" i="2"/>
  <c r="AC3687" i="2"/>
  <c r="AD3687" i="2"/>
  <c r="AE3687" i="2"/>
  <c r="AG3687" i="2"/>
  <c r="AH3687" i="2"/>
  <c r="U3688" i="2"/>
  <c r="V3688" i="2"/>
  <c r="W3688" i="2"/>
  <c r="X3688" i="2"/>
  <c r="Y3688" i="2"/>
  <c r="AB3688" i="2"/>
  <c r="AC3688" i="2"/>
  <c r="AD3688" i="2"/>
  <c r="AE3688" i="2"/>
  <c r="AG3688" i="2"/>
  <c r="AH3688" i="2"/>
  <c r="U3689" i="2"/>
  <c r="V3689" i="2"/>
  <c r="W3689" i="2"/>
  <c r="X3689" i="2"/>
  <c r="Y3689" i="2"/>
  <c r="AB3689" i="2"/>
  <c r="AC3689" i="2"/>
  <c r="AD3689" i="2"/>
  <c r="AE3689" i="2"/>
  <c r="AG3689" i="2"/>
  <c r="AH3689" i="2"/>
  <c r="U3690" i="2"/>
  <c r="V3690" i="2"/>
  <c r="W3690" i="2"/>
  <c r="X3690" i="2"/>
  <c r="Y3690" i="2"/>
  <c r="AB3690" i="2"/>
  <c r="AC3690" i="2"/>
  <c r="AD3690" i="2"/>
  <c r="AE3690" i="2"/>
  <c r="AG3690" i="2"/>
  <c r="AH3690" i="2"/>
  <c r="U3691" i="2"/>
  <c r="V3691" i="2"/>
  <c r="W3691" i="2"/>
  <c r="X3691" i="2"/>
  <c r="Y3691" i="2"/>
  <c r="AB3691" i="2"/>
  <c r="AC3691" i="2"/>
  <c r="AD3691" i="2"/>
  <c r="AE3691" i="2"/>
  <c r="AG3691" i="2"/>
  <c r="AH3691" i="2"/>
  <c r="U3692" i="2"/>
  <c r="V3692" i="2"/>
  <c r="W3692" i="2"/>
  <c r="X3692" i="2"/>
  <c r="Y3692" i="2"/>
  <c r="AB3692" i="2"/>
  <c r="AC3692" i="2"/>
  <c r="AD3692" i="2"/>
  <c r="AE3692" i="2"/>
  <c r="AG3692" i="2"/>
  <c r="AH3692" i="2"/>
  <c r="U3693" i="2"/>
  <c r="V3693" i="2"/>
  <c r="W3693" i="2"/>
  <c r="X3693" i="2"/>
  <c r="Y3693" i="2"/>
  <c r="AB3693" i="2"/>
  <c r="AC3693" i="2"/>
  <c r="AD3693" i="2"/>
  <c r="AE3693" i="2"/>
  <c r="AG3693" i="2"/>
  <c r="AH3693" i="2"/>
  <c r="U3694" i="2"/>
  <c r="V3694" i="2"/>
  <c r="W3694" i="2"/>
  <c r="X3694" i="2"/>
  <c r="Y3694" i="2"/>
  <c r="AB3694" i="2"/>
  <c r="AC3694" i="2"/>
  <c r="AD3694" i="2"/>
  <c r="AE3694" i="2"/>
  <c r="AG3694" i="2"/>
  <c r="AH3694" i="2"/>
  <c r="U3695" i="2"/>
  <c r="V3695" i="2"/>
  <c r="W3695" i="2"/>
  <c r="X3695" i="2"/>
  <c r="Y3695" i="2"/>
  <c r="AB3695" i="2"/>
  <c r="AC3695" i="2"/>
  <c r="AD3695" i="2"/>
  <c r="AE3695" i="2"/>
  <c r="AG3695" i="2"/>
  <c r="AH3695" i="2"/>
  <c r="U3696" i="2"/>
  <c r="V3696" i="2"/>
  <c r="W3696" i="2"/>
  <c r="X3696" i="2"/>
  <c r="Y3696" i="2"/>
  <c r="AB3696" i="2"/>
  <c r="AC3696" i="2"/>
  <c r="AD3696" i="2"/>
  <c r="AE3696" i="2"/>
  <c r="AG3696" i="2"/>
  <c r="AH3696" i="2"/>
  <c r="U3697" i="2"/>
  <c r="V3697" i="2"/>
  <c r="W3697" i="2"/>
  <c r="X3697" i="2"/>
  <c r="Y3697" i="2"/>
  <c r="AB3697" i="2"/>
  <c r="AC3697" i="2"/>
  <c r="AD3697" i="2"/>
  <c r="AE3697" i="2"/>
  <c r="AG3697" i="2"/>
  <c r="AH3697" i="2"/>
  <c r="U3698" i="2"/>
  <c r="V3698" i="2"/>
  <c r="W3698" i="2"/>
  <c r="X3698" i="2"/>
  <c r="Y3698" i="2"/>
  <c r="AB3698" i="2"/>
  <c r="AC3698" i="2"/>
  <c r="AD3698" i="2"/>
  <c r="AE3698" i="2"/>
  <c r="AG3698" i="2"/>
  <c r="AH3698" i="2"/>
  <c r="U3699" i="2"/>
  <c r="V3699" i="2"/>
  <c r="W3699" i="2"/>
  <c r="X3699" i="2"/>
  <c r="Y3699" i="2"/>
  <c r="AB3699" i="2"/>
  <c r="AC3699" i="2"/>
  <c r="AD3699" i="2"/>
  <c r="AE3699" i="2"/>
  <c r="AG3699" i="2"/>
  <c r="AH3699" i="2"/>
  <c r="U3700" i="2"/>
  <c r="V3700" i="2"/>
  <c r="W3700" i="2"/>
  <c r="X3700" i="2"/>
  <c r="Y3700" i="2"/>
  <c r="AB3700" i="2"/>
  <c r="AC3700" i="2"/>
  <c r="AD3700" i="2"/>
  <c r="AE3700" i="2"/>
  <c r="AG3700" i="2"/>
  <c r="AH3700" i="2"/>
  <c r="U3701" i="2"/>
  <c r="V3701" i="2"/>
  <c r="W3701" i="2"/>
  <c r="X3701" i="2"/>
  <c r="Y3701" i="2"/>
  <c r="AB3701" i="2"/>
  <c r="AC3701" i="2"/>
  <c r="AD3701" i="2"/>
  <c r="AE3701" i="2"/>
  <c r="AG3701" i="2"/>
  <c r="AH3701" i="2"/>
  <c r="U3702" i="2"/>
  <c r="V3702" i="2"/>
  <c r="W3702" i="2"/>
  <c r="X3702" i="2"/>
  <c r="Y3702" i="2"/>
  <c r="AB3702" i="2"/>
  <c r="AC3702" i="2"/>
  <c r="AD3702" i="2"/>
  <c r="AE3702" i="2"/>
  <c r="AG3702" i="2"/>
  <c r="AH3702" i="2"/>
  <c r="U3703" i="2"/>
  <c r="V3703" i="2"/>
  <c r="W3703" i="2"/>
  <c r="X3703" i="2"/>
  <c r="Y3703" i="2"/>
  <c r="AB3703" i="2"/>
  <c r="AC3703" i="2"/>
  <c r="AD3703" i="2"/>
  <c r="AE3703" i="2"/>
  <c r="AG3703" i="2"/>
  <c r="AH3703" i="2"/>
  <c r="U3704" i="2"/>
  <c r="V3704" i="2"/>
  <c r="W3704" i="2"/>
  <c r="X3704" i="2"/>
  <c r="Y3704" i="2"/>
  <c r="AB3704" i="2"/>
  <c r="AC3704" i="2"/>
  <c r="AD3704" i="2"/>
  <c r="AE3704" i="2"/>
  <c r="AG3704" i="2"/>
  <c r="AH3704" i="2"/>
  <c r="U3705" i="2"/>
  <c r="V3705" i="2"/>
  <c r="W3705" i="2"/>
  <c r="X3705" i="2"/>
  <c r="Y3705" i="2"/>
  <c r="AB3705" i="2"/>
  <c r="AC3705" i="2"/>
  <c r="AD3705" i="2"/>
  <c r="AE3705" i="2"/>
  <c r="AG3705" i="2"/>
  <c r="AH3705" i="2"/>
  <c r="U3706" i="2"/>
  <c r="V3706" i="2"/>
  <c r="W3706" i="2"/>
  <c r="X3706" i="2"/>
  <c r="Y3706" i="2"/>
  <c r="AB3706" i="2"/>
  <c r="AC3706" i="2"/>
  <c r="AD3706" i="2"/>
  <c r="AE3706" i="2"/>
  <c r="AG3706" i="2"/>
  <c r="AH3706" i="2"/>
  <c r="U3707" i="2"/>
  <c r="V3707" i="2"/>
  <c r="W3707" i="2"/>
  <c r="X3707" i="2"/>
  <c r="Y3707" i="2"/>
  <c r="AB3707" i="2"/>
  <c r="AC3707" i="2"/>
  <c r="AD3707" i="2"/>
  <c r="AE3707" i="2"/>
  <c r="AG3707" i="2"/>
  <c r="AH3707" i="2"/>
  <c r="U3708" i="2"/>
  <c r="V3708" i="2"/>
  <c r="W3708" i="2"/>
  <c r="X3708" i="2"/>
  <c r="Y3708" i="2"/>
  <c r="AB3708" i="2"/>
  <c r="AC3708" i="2"/>
  <c r="AD3708" i="2"/>
  <c r="AE3708" i="2"/>
  <c r="AG3708" i="2"/>
  <c r="AH3708" i="2"/>
  <c r="U3709" i="2"/>
  <c r="V3709" i="2"/>
  <c r="W3709" i="2"/>
  <c r="X3709" i="2"/>
  <c r="Y3709" i="2"/>
  <c r="AB3709" i="2"/>
  <c r="AC3709" i="2"/>
  <c r="AD3709" i="2"/>
  <c r="AE3709" i="2"/>
  <c r="AG3709" i="2"/>
  <c r="AH3709" i="2"/>
  <c r="U3710" i="2"/>
  <c r="V3710" i="2"/>
  <c r="W3710" i="2"/>
  <c r="X3710" i="2"/>
  <c r="Y3710" i="2"/>
  <c r="AB3710" i="2"/>
  <c r="AC3710" i="2"/>
  <c r="AD3710" i="2"/>
  <c r="AE3710" i="2"/>
  <c r="AG3710" i="2"/>
  <c r="AH3710" i="2"/>
  <c r="U3711" i="2"/>
  <c r="V3711" i="2"/>
  <c r="W3711" i="2"/>
  <c r="X3711" i="2"/>
  <c r="Y3711" i="2"/>
  <c r="AB3711" i="2"/>
  <c r="AC3711" i="2"/>
  <c r="AD3711" i="2"/>
  <c r="AE3711" i="2"/>
  <c r="AG3711" i="2"/>
  <c r="AH3711" i="2"/>
  <c r="U3712" i="2"/>
  <c r="V3712" i="2"/>
  <c r="W3712" i="2"/>
  <c r="X3712" i="2"/>
  <c r="Y3712" i="2"/>
  <c r="AB3712" i="2"/>
  <c r="AC3712" i="2"/>
  <c r="AD3712" i="2"/>
  <c r="AE3712" i="2"/>
  <c r="AG3712" i="2"/>
  <c r="AH3712" i="2"/>
  <c r="U3713" i="2"/>
  <c r="V3713" i="2"/>
  <c r="W3713" i="2"/>
  <c r="X3713" i="2"/>
  <c r="Y3713" i="2"/>
  <c r="AB3713" i="2"/>
  <c r="AC3713" i="2"/>
  <c r="AD3713" i="2"/>
  <c r="AE3713" i="2"/>
  <c r="AG3713" i="2"/>
  <c r="AH3713" i="2"/>
  <c r="U3714" i="2"/>
  <c r="V3714" i="2"/>
  <c r="W3714" i="2"/>
  <c r="X3714" i="2"/>
  <c r="Y3714" i="2"/>
  <c r="AB3714" i="2"/>
  <c r="AC3714" i="2"/>
  <c r="AD3714" i="2"/>
  <c r="AE3714" i="2"/>
  <c r="AG3714" i="2"/>
  <c r="AH3714" i="2"/>
  <c r="U3715" i="2"/>
  <c r="V3715" i="2"/>
  <c r="W3715" i="2"/>
  <c r="X3715" i="2"/>
  <c r="Y3715" i="2"/>
  <c r="AB3715" i="2"/>
  <c r="AC3715" i="2"/>
  <c r="AD3715" i="2"/>
  <c r="AE3715" i="2"/>
  <c r="AG3715" i="2"/>
  <c r="AH3715" i="2"/>
  <c r="U3716" i="2"/>
  <c r="V3716" i="2"/>
  <c r="W3716" i="2"/>
  <c r="X3716" i="2"/>
  <c r="Y3716" i="2"/>
  <c r="AB3716" i="2"/>
  <c r="AC3716" i="2"/>
  <c r="AD3716" i="2"/>
  <c r="AE3716" i="2"/>
  <c r="AG3716" i="2"/>
  <c r="AH3716" i="2"/>
  <c r="U3717" i="2"/>
  <c r="V3717" i="2"/>
  <c r="W3717" i="2"/>
  <c r="X3717" i="2"/>
  <c r="Y3717" i="2"/>
  <c r="AB3717" i="2"/>
  <c r="AC3717" i="2"/>
  <c r="AD3717" i="2"/>
  <c r="AE3717" i="2"/>
  <c r="AG3717" i="2"/>
  <c r="AH3717" i="2"/>
  <c r="U3718" i="2"/>
  <c r="V3718" i="2"/>
  <c r="W3718" i="2"/>
  <c r="X3718" i="2"/>
  <c r="Y3718" i="2"/>
  <c r="AB3718" i="2"/>
  <c r="AC3718" i="2"/>
  <c r="AD3718" i="2"/>
  <c r="AE3718" i="2"/>
  <c r="AG3718" i="2"/>
  <c r="AH3718" i="2"/>
  <c r="U3719" i="2"/>
  <c r="V3719" i="2"/>
  <c r="W3719" i="2"/>
  <c r="X3719" i="2"/>
  <c r="Y3719" i="2"/>
  <c r="AB3719" i="2"/>
  <c r="AC3719" i="2"/>
  <c r="AD3719" i="2"/>
  <c r="AE3719" i="2"/>
  <c r="AG3719" i="2"/>
  <c r="AH3719" i="2"/>
  <c r="U3720" i="2"/>
  <c r="V3720" i="2"/>
  <c r="W3720" i="2"/>
  <c r="X3720" i="2"/>
  <c r="Y3720" i="2"/>
  <c r="AB3720" i="2"/>
  <c r="AC3720" i="2"/>
  <c r="AD3720" i="2"/>
  <c r="AE3720" i="2"/>
  <c r="AG3720" i="2"/>
  <c r="AH3720" i="2"/>
  <c r="U3721" i="2"/>
  <c r="V3721" i="2"/>
  <c r="W3721" i="2"/>
  <c r="X3721" i="2"/>
  <c r="Y3721" i="2"/>
  <c r="AB3721" i="2"/>
  <c r="AC3721" i="2"/>
  <c r="AD3721" i="2"/>
  <c r="AE3721" i="2"/>
  <c r="AG3721" i="2"/>
  <c r="AH3721" i="2"/>
  <c r="U3722" i="2"/>
  <c r="V3722" i="2"/>
  <c r="W3722" i="2"/>
  <c r="X3722" i="2"/>
  <c r="Y3722" i="2"/>
  <c r="AB3722" i="2"/>
  <c r="AC3722" i="2"/>
  <c r="AD3722" i="2"/>
  <c r="AE3722" i="2"/>
  <c r="AG3722" i="2"/>
  <c r="AH3722" i="2"/>
  <c r="U3723" i="2"/>
  <c r="V3723" i="2"/>
  <c r="W3723" i="2"/>
  <c r="X3723" i="2"/>
  <c r="Y3723" i="2"/>
  <c r="AB3723" i="2"/>
  <c r="AC3723" i="2"/>
  <c r="AD3723" i="2"/>
  <c r="AE3723" i="2"/>
  <c r="AG3723" i="2"/>
  <c r="AH3723" i="2"/>
  <c r="U3724" i="2"/>
  <c r="V3724" i="2"/>
  <c r="W3724" i="2"/>
  <c r="X3724" i="2"/>
  <c r="Y3724" i="2"/>
  <c r="AB3724" i="2"/>
  <c r="AC3724" i="2"/>
  <c r="AD3724" i="2"/>
  <c r="AE3724" i="2"/>
  <c r="AG3724" i="2"/>
  <c r="AH3724" i="2"/>
  <c r="U3725" i="2"/>
  <c r="V3725" i="2"/>
  <c r="W3725" i="2"/>
  <c r="X3725" i="2"/>
  <c r="Y3725" i="2"/>
  <c r="AB3725" i="2"/>
  <c r="AC3725" i="2"/>
  <c r="AD3725" i="2"/>
  <c r="AE3725" i="2"/>
  <c r="AG3725" i="2"/>
  <c r="AH3725" i="2"/>
  <c r="U3726" i="2"/>
  <c r="V3726" i="2"/>
  <c r="W3726" i="2"/>
  <c r="X3726" i="2"/>
  <c r="Y3726" i="2"/>
  <c r="AB3726" i="2"/>
  <c r="AC3726" i="2"/>
  <c r="AD3726" i="2"/>
  <c r="AE3726" i="2"/>
  <c r="AG3726" i="2"/>
  <c r="AH3726" i="2"/>
  <c r="U3727" i="2"/>
  <c r="V3727" i="2"/>
  <c r="W3727" i="2"/>
  <c r="X3727" i="2"/>
  <c r="Y3727" i="2"/>
  <c r="AB3727" i="2"/>
  <c r="AC3727" i="2"/>
  <c r="AD3727" i="2"/>
  <c r="AE3727" i="2"/>
  <c r="AG3727" i="2"/>
  <c r="AH3727" i="2"/>
  <c r="U3728" i="2"/>
  <c r="V3728" i="2"/>
  <c r="W3728" i="2"/>
  <c r="X3728" i="2"/>
  <c r="Y3728" i="2"/>
  <c r="AB3728" i="2"/>
  <c r="AC3728" i="2"/>
  <c r="AD3728" i="2"/>
  <c r="AE3728" i="2"/>
  <c r="AG3728" i="2"/>
  <c r="AH3728" i="2"/>
  <c r="U3729" i="2"/>
  <c r="V3729" i="2"/>
  <c r="W3729" i="2"/>
  <c r="X3729" i="2"/>
  <c r="Y3729" i="2"/>
  <c r="AB3729" i="2"/>
  <c r="AC3729" i="2"/>
  <c r="AD3729" i="2"/>
  <c r="AE3729" i="2"/>
  <c r="AG3729" i="2"/>
  <c r="AH3729" i="2"/>
  <c r="U3730" i="2"/>
  <c r="V3730" i="2"/>
  <c r="W3730" i="2"/>
  <c r="X3730" i="2"/>
  <c r="Y3730" i="2"/>
  <c r="AB3730" i="2"/>
  <c r="AC3730" i="2"/>
  <c r="AD3730" i="2"/>
  <c r="AE3730" i="2"/>
  <c r="AG3730" i="2"/>
  <c r="AH3730" i="2"/>
  <c r="U3731" i="2"/>
  <c r="V3731" i="2"/>
  <c r="W3731" i="2"/>
  <c r="X3731" i="2"/>
  <c r="Y3731" i="2"/>
  <c r="AB3731" i="2"/>
  <c r="AC3731" i="2"/>
  <c r="AD3731" i="2"/>
  <c r="AE3731" i="2"/>
  <c r="AG3731" i="2"/>
  <c r="AH3731" i="2"/>
  <c r="U3732" i="2"/>
  <c r="V3732" i="2"/>
  <c r="W3732" i="2"/>
  <c r="X3732" i="2"/>
  <c r="Y3732" i="2"/>
  <c r="AB3732" i="2"/>
  <c r="AC3732" i="2"/>
  <c r="AD3732" i="2"/>
  <c r="AE3732" i="2"/>
  <c r="AG3732" i="2"/>
  <c r="AH3732" i="2"/>
  <c r="U3733" i="2"/>
  <c r="V3733" i="2"/>
  <c r="W3733" i="2"/>
  <c r="X3733" i="2"/>
  <c r="Y3733" i="2"/>
  <c r="AB3733" i="2"/>
  <c r="AC3733" i="2"/>
  <c r="AD3733" i="2"/>
  <c r="AE3733" i="2"/>
  <c r="AG3733" i="2"/>
  <c r="AH3733" i="2"/>
  <c r="U3734" i="2"/>
  <c r="V3734" i="2"/>
  <c r="W3734" i="2"/>
  <c r="X3734" i="2"/>
  <c r="Y3734" i="2"/>
  <c r="AB3734" i="2"/>
  <c r="AC3734" i="2"/>
  <c r="AD3734" i="2"/>
  <c r="AE3734" i="2"/>
  <c r="AG3734" i="2"/>
  <c r="AH3734" i="2"/>
  <c r="U3735" i="2"/>
  <c r="V3735" i="2"/>
  <c r="W3735" i="2"/>
  <c r="X3735" i="2"/>
  <c r="Y3735" i="2"/>
  <c r="AB3735" i="2"/>
  <c r="AC3735" i="2"/>
  <c r="AD3735" i="2"/>
  <c r="AE3735" i="2"/>
  <c r="AG3735" i="2"/>
  <c r="AH3735" i="2"/>
  <c r="U3736" i="2"/>
  <c r="V3736" i="2"/>
  <c r="W3736" i="2"/>
  <c r="X3736" i="2"/>
  <c r="Y3736" i="2"/>
  <c r="AB3736" i="2"/>
  <c r="AC3736" i="2"/>
  <c r="AD3736" i="2"/>
  <c r="AE3736" i="2"/>
  <c r="AG3736" i="2"/>
  <c r="AH3736" i="2"/>
  <c r="U3737" i="2"/>
  <c r="V3737" i="2"/>
  <c r="W3737" i="2"/>
  <c r="X3737" i="2"/>
  <c r="Y3737" i="2"/>
  <c r="AB3737" i="2"/>
  <c r="AC3737" i="2"/>
  <c r="AD3737" i="2"/>
  <c r="AE3737" i="2"/>
  <c r="AG3737" i="2"/>
  <c r="AH3737" i="2"/>
  <c r="U3738" i="2"/>
  <c r="V3738" i="2"/>
  <c r="W3738" i="2"/>
  <c r="X3738" i="2"/>
  <c r="Y3738" i="2"/>
  <c r="AB3738" i="2"/>
  <c r="AC3738" i="2"/>
  <c r="AD3738" i="2"/>
  <c r="AE3738" i="2"/>
  <c r="AG3738" i="2"/>
  <c r="AH3738" i="2"/>
  <c r="U3739" i="2"/>
  <c r="V3739" i="2"/>
  <c r="W3739" i="2"/>
  <c r="X3739" i="2"/>
  <c r="Y3739" i="2"/>
  <c r="AB3739" i="2"/>
  <c r="AC3739" i="2"/>
  <c r="AD3739" i="2"/>
  <c r="AE3739" i="2"/>
  <c r="AG3739" i="2"/>
  <c r="AH3739" i="2"/>
  <c r="U3740" i="2"/>
  <c r="V3740" i="2"/>
  <c r="W3740" i="2"/>
  <c r="X3740" i="2"/>
  <c r="Y3740" i="2"/>
  <c r="AB3740" i="2"/>
  <c r="AC3740" i="2"/>
  <c r="AD3740" i="2"/>
  <c r="AE3740" i="2"/>
  <c r="AG3740" i="2"/>
  <c r="AH3740" i="2"/>
  <c r="U3741" i="2"/>
  <c r="V3741" i="2"/>
  <c r="W3741" i="2"/>
  <c r="X3741" i="2"/>
  <c r="Y3741" i="2"/>
  <c r="AB3741" i="2"/>
  <c r="AC3741" i="2"/>
  <c r="AD3741" i="2"/>
  <c r="AE3741" i="2"/>
  <c r="AG3741" i="2"/>
  <c r="AH3741" i="2"/>
  <c r="U3742" i="2"/>
  <c r="V3742" i="2"/>
  <c r="W3742" i="2"/>
  <c r="X3742" i="2"/>
  <c r="Y3742" i="2"/>
  <c r="AB3742" i="2"/>
  <c r="AC3742" i="2"/>
  <c r="AD3742" i="2"/>
  <c r="AE3742" i="2"/>
  <c r="AG3742" i="2"/>
  <c r="AH3742" i="2"/>
  <c r="U3743" i="2"/>
  <c r="V3743" i="2"/>
  <c r="W3743" i="2"/>
  <c r="X3743" i="2"/>
  <c r="Y3743" i="2"/>
  <c r="AB3743" i="2"/>
  <c r="AC3743" i="2"/>
  <c r="AD3743" i="2"/>
  <c r="AE3743" i="2"/>
  <c r="AG3743" i="2"/>
  <c r="AH3743" i="2"/>
  <c r="U3744" i="2"/>
  <c r="V3744" i="2"/>
  <c r="W3744" i="2"/>
  <c r="X3744" i="2"/>
  <c r="Y3744" i="2"/>
  <c r="AB3744" i="2"/>
  <c r="AC3744" i="2"/>
  <c r="AD3744" i="2"/>
  <c r="AE3744" i="2"/>
  <c r="AG3744" i="2"/>
  <c r="AH3744" i="2"/>
  <c r="U3745" i="2"/>
  <c r="V3745" i="2"/>
  <c r="W3745" i="2"/>
  <c r="X3745" i="2"/>
  <c r="Y3745" i="2"/>
  <c r="AB3745" i="2"/>
  <c r="AC3745" i="2"/>
  <c r="AD3745" i="2"/>
  <c r="AE3745" i="2"/>
  <c r="AG3745" i="2"/>
  <c r="AH3745" i="2"/>
  <c r="U3746" i="2"/>
  <c r="V3746" i="2"/>
  <c r="W3746" i="2"/>
  <c r="X3746" i="2"/>
  <c r="Y3746" i="2"/>
  <c r="AB3746" i="2"/>
  <c r="AC3746" i="2"/>
  <c r="AD3746" i="2"/>
  <c r="AE3746" i="2"/>
  <c r="AG3746" i="2"/>
  <c r="AH3746" i="2"/>
  <c r="U3747" i="2"/>
  <c r="V3747" i="2"/>
  <c r="W3747" i="2"/>
  <c r="X3747" i="2"/>
  <c r="Y3747" i="2"/>
  <c r="AB3747" i="2"/>
  <c r="AC3747" i="2"/>
  <c r="AD3747" i="2"/>
  <c r="AE3747" i="2"/>
  <c r="AG3747" i="2"/>
  <c r="AH3747" i="2"/>
  <c r="U3748" i="2"/>
  <c r="V3748" i="2"/>
  <c r="W3748" i="2"/>
  <c r="X3748" i="2"/>
  <c r="Y3748" i="2"/>
  <c r="AB3748" i="2"/>
  <c r="AC3748" i="2"/>
  <c r="AD3748" i="2"/>
  <c r="AE3748" i="2"/>
  <c r="AG3748" i="2"/>
  <c r="AH3748" i="2"/>
  <c r="U3749" i="2"/>
  <c r="V3749" i="2"/>
  <c r="W3749" i="2"/>
  <c r="X3749" i="2"/>
  <c r="Y3749" i="2"/>
  <c r="AB3749" i="2"/>
  <c r="AC3749" i="2"/>
  <c r="AD3749" i="2"/>
  <c r="AE3749" i="2"/>
  <c r="AG3749" i="2"/>
  <c r="AH3749" i="2"/>
  <c r="U3750" i="2"/>
  <c r="V3750" i="2"/>
  <c r="W3750" i="2"/>
  <c r="X3750" i="2"/>
  <c r="Y3750" i="2"/>
  <c r="AB3750" i="2"/>
  <c r="AC3750" i="2"/>
  <c r="AD3750" i="2"/>
  <c r="AE3750" i="2"/>
  <c r="AG3750" i="2"/>
  <c r="AH3750" i="2"/>
  <c r="U3751" i="2"/>
  <c r="V3751" i="2"/>
  <c r="W3751" i="2"/>
  <c r="X3751" i="2"/>
  <c r="Y3751" i="2"/>
  <c r="AB3751" i="2"/>
  <c r="AC3751" i="2"/>
  <c r="AD3751" i="2"/>
  <c r="AE3751" i="2"/>
  <c r="AG3751" i="2"/>
  <c r="AH3751" i="2"/>
  <c r="U3752" i="2"/>
  <c r="V3752" i="2"/>
  <c r="W3752" i="2"/>
  <c r="X3752" i="2"/>
  <c r="Y3752" i="2"/>
  <c r="AB3752" i="2"/>
  <c r="AC3752" i="2"/>
  <c r="AD3752" i="2"/>
  <c r="AE3752" i="2"/>
  <c r="AG3752" i="2"/>
  <c r="AH3752" i="2"/>
  <c r="U3753" i="2"/>
  <c r="V3753" i="2"/>
  <c r="W3753" i="2"/>
  <c r="X3753" i="2"/>
  <c r="Y3753" i="2"/>
  <c r="AB3753" i="2"/>
  <c r="AC3753" i="2"/>
  <c r="AD3753" i="2"/>
  <c r="AE3753" i="2"/>
  <c r="AG3753" i="2"/>
  <c r="AH3753" i="2"/>
  <c r="U3754" i="2"/>
  <c r="V3754" i="2"/>
  <c r="W3754" i="2"/>
  <c r="X3754" i="2"/>
  <c r="Y3754" i="2"/>
  <c r="AB3754" i="2"/>
  <c r="AC3754" i="2"/>
  <c r="AD3754" i="2"/>
  <c r="AE3754" i="2"/>
  <c r="AG3754" i="2"/>
  <c r="AH3754" i="2"/>
  <c r="U3755" i="2"/>
  <c r="V3755" i="2"/>
  <c r="W3755" i="2"/>
  <c r="X3755" i="2"/>
  <c r="Y3755" i="2"/>
  <c r="AB3755" i="2"/>
  <c r="AC3755" i="2"/>
  <c r="AD3755" i="2"/>
  <c r="AE3755" i="2"/>
  <c r="AG3755" i="2"/>
  <c r="AH3755" i="2"/>
  <c r="U3756" i="2"/>
  <c r="V3756" i="2"/>
  <c r="W3756" i="2"/>
  <c r="X3756" i="2"/>
  <c r="Y3756" i="2"/>
  <c r="AB3756" i="2"/>
  <c r="AC3756" i="2"/>
  <c r="AD3756" i="2"/>
  <c r="AE3756" i="2"/>
  <c r="AG3756" i="2"/>
  <c r="AH3756" i="2"/>
  <c r="U3757" i="2"/>
  <c r="V3757" i="2"/>
  <c r="W3757" i="2"/>
  <c r="X3757" i="2"/>
  <c r="Y3757" i="2"/>
  <c r="AB3757" i="2"/>
  <c r="AC3757" i="2"/>
  <c r="AD3757" i="2"/>
  <c r="AE3757" i="2"/>
  <c r="AG3757" i="2"/>
  <c r="AH3757" i="2"/>
  <c r="U3758" i="2"/>
  <c r="V3758" i="2"/>
  <c r="W3758" i="2"/>
  <c r="X3758" i="2"/>
  <c r="Y3758" i="2"/>
  <c r="AB3758" i="2"/>
  <c r="AC3758" i="2"/>
  <c r="AD3758" i="2"/>
  <c r="AE3758" i="2"/>
  <c r="AG3758" i="2"/>
  <c r="AH3758" i="2"/>
  <c r="U3759" i="2"/>
  <c r="V3759" i="2"/>
  <c r="W3759" i="2"/>
  <c r="X3759" i="2"/>
  <c r="Y3759" i="2"/>
  <c r="AB3759" i="2"/>
  <c r="AC3759" i="2"/>
  <c r="AD3759" i="2"/>
  <c r="AE3759" i="2"/>
  <c r="AG3759" i="2"/>
  <c r="AH3759" i="2"/>
  <c r="U3760" i="2"/>
  <c r="V3760" i="2"/>
  <c r="W3760" i="2"/>
  <c r="X3760" i="2"/>
  <c r="Y3760" i="2"/>
  <c r="AB3760" i="2"/>
  <c r="AC3760" i="2"/>
  <c r="AD3760" i="2"/>
  <c r="AE3760" i="2"/>
  <c r="AG3760" i="2"/>
  <c r="AH3760" i="2"/>
  <c r="U3761" i="2"/>
  <c r="V3761" i="2"/>
  <c r="W3761" i="2"/>
  <c r="X3761" i="2"/>
  <c r="Y3761" i="2"/>
  <c r="AB3761" i="2"/>
  <c r="AC3761" i="2"/>
  <c r="AD3761" i="2"/>
  <c r="AE3761" i="2"/>
  <c r="AG3761" i="2"/>
  <c r="AH3761" i="2"/>
  <c r="U3762" i="2"/>
  <c r="V3762" i="2"/>
  <c r="W3762" i="2"/>
  <c r="X3762" i="2"/>
  <c r="Y3762" i="2"/>
  <c r="AB3762" i="2"/>
  <c r="AC3762" i="2"/>
  <c r="AD3762" i="2"/>
  <c r="AE3762" i="2"/>
  <c r="AG3762" i="2"/>
  <c r="AH3762" i="2"/>
  <c r="U3763" i="2"/>
  <c r="V3763" i="2"/>
  <c r="W3763" i="2"/>
  <c r="X3763" i="2"/>
  <c r="Y3763" i="2"/>
  <c r="AB3763" i="2"/>
  <c r="AC3763" i="2"/>
  <c r="AD3763" i="2"/>
  <c r="AE3763" i="2"/>
  <c r="AG3763" i="2"/>
  <c r="AH3763" i="2"/>
  <c r="U3764" i="2"/>
  <c r="V3764" i="2"/>
  <c r="W3764" i="2"/>
  <c r="X3764" i="2"/>
  <c r="Y3764" i="2"/>
  <c r="AB3764" i="2"/>
  <c r="AC3764" i="2"/>
  <c r="AD3764" i="2"/>
  <c r="AE3764" i="2"/>
  <c r="AG3764" i="2"/>
  <c r="AH3764" i="2"/>
  <c r="U3765" i="2"/>
  <c r="V3765" i="2"/>
  <c r="W3765" i="2"/>
  <c r="X3765" i="2"/>
  <c r="Y3765" i="2"/>
  <c r="AB3765" i="2"/>
  <c r="AC3765" i="2"/>
  <c r="AD3765" i="2"/>
  <c r="AE3765" i="2"/>
  <c r="AG3765" i="2"/>
  <c r="AH3765" i="2"/>
  <c r="U3766" i="2"/>
  <c r="V3766" i="2"/>
  <c r="W3766" i="2"/>
  <c r="X3766" i="2"/>
  <c r="Y3766" i="2"/>
  <c r="AB3766" i="2"/>
  <c r="AC3766" i="2"/>
  <c r="AD3766" i="2"/>
  <c r="AE3766" i="2"/>
  <c r="AG3766" i="2"/>
  <c r="AH3766" i="2"/>
  <c r="U3767" i="2"/>
  <c r="V3767" i="2"/>
  <c r="W3767" i="2"/>
  <c r="X3767" i="2"/>
  <c r="Y3767" i="2"/>
  <c r="AB3767" i="2"/>
  <c r="AC3767" i="2"/>
  <c r="AD3767" i="2"/>
  <c r="AE3767" i="2"/>
  <c r="AG3767" i="2"/>
  <c r="AH3767" i="2"/>
  <c r="U3768" i="2"/>
  <c r="V3768" i="2"/>
  <c r="W3768" i="2"/>
  <c r="X3768" i="2"/>
  <c r="Y3768" i="2"/>
  <c r="AB3768" i="2"/>
  <c r="AC3768" i="2"/>
  <c r="AD3768" i="2"/>
  <c r="AE3768" i="2"/>
  <c r="AG3768" i="2"/>
  <c r="AH3768" i="2"/>
  <c r="U3769" i="2"/>
  <c r="V3769" i="2"/>
  <c r="W3769" i="2"/>
  <c r="X3769" i="2"/>
  <c r="Y3769" i="2"/>
  <c r="AB3769" i="2"/>
  <c r="AC3769" i="2"/>
  <c r="AD3769" i="2"/>
  <c r="AE3769" i="2"/>
  <c r="AG3769" i="2"/>
  <c r="AH3769" i="2"/>
  <c r="U3770" i="2"/>
  <c r="V3770" i="2"/>
  <c r="W3770" i="2"/>
  <c r="X3770" i="2"/>
  <c r="Y3770" i="2"/>
  <c r="AB3770" i="2"/>
  <c r="AC3770" i="2"/>
  <c r="AD3770" i="2"/>
  <c r="AE3770" i="2"/>
  <c r="AG3770" i="2"/>
  <c r="AH3770" i="2"/>
  <c r="U3771" i="2"/>
  <c r="V3771" i="2"/>
  <c r="W3771" i="2"/>
  <c r="X3771" i="2"/>
  <c r="Y3771" i="2"/>
  <c r="AB3771" i="2"/>
  <c r="AC3771" i="2"/>
  <c r="AD3771" i="2"/>
  <c r="AE3771" i="2"/>
  <c r="AG3771" i="2"/>
  <c r="AH3771" i="2"/>
  <c r="U3772" i="2"/>
  <c r="V3772" i="2"/>
  <c r="W3772" i="2"/>
  <c r="X3772" i="2"/>
  <c r="Y3772" i="2"/>
  <c r="AB3772" i="2"/>
  <c r="AC3772" i="2"/>
  <c r="AD3772" i="2"/>
  <c r="AE3772" i="2"/>
  <c r="AG3772" i="2"/>
  <c r="AH3772" i="2"/>
  <c r="U3773" i="2"/>
  <c r="V3773" i="2"/>
  <c r="W3773" i="2"/>
  <c r="X3773" i="2"/>
  <c r="Y3773" i="2"/>
  <c r="AB3773" i="2"/>
  <c r="AC3773" i="2"/>
  <c r="AD3773" i="2"/>
  <c r="AE3773" i="2"/>
  <c r="AG3773" i="2"/>
  <c r="AH3773" i="2"/>
  <c r="U3774" i="2"/>
  <c r="V3774" i="2"/>
  <c r="W3774" i="2"/>
  <c r="X3774" i="2"/>
  <c r="Y3774" i="2"/>
  <c r="AB3774" i="2"/>
  <c r="AC3774" i="2"/>
  <c r="AD3774" i="2"/>
  <c r="AE3774" i="2"/>
  <c r="AG3774" i="2"/>
  <c r="AH3774" i="2"/>
  <c r="U3775" i="2"/>
  <c r="V3775" i="2"/>
  <c r="W3775" i="2"/>
  <c r="X3775" i="2"/>
  <c r="Y3775" i="2"/>
  <c r="AB3775" i="2"/>
  <c r="AC3775" i="2"/>
  <c r="AD3775" i="2"/>
  <c r="AE3775" i="2"/>
  <c r="AG3775" i="2"/>
  <c r="AH3775" i="2"/>
  <c r="U3776" i="2"/>
  <c r="V3776" i="2"/>
  <c r="W3776" i="2"/>
  <c r="X3776" i="2"/>
  <c r="Y3776" i="2"/>
  <c r="AB3776" i="2"/>
  <c r="AC3776" i="2"/>
  <c r="AD3776" i="2"/>
  <c r="AE3776" i="2"/>
  <c r="AG3776" i="2"/>
  <c r="AH3776" i="2"/>
  <c r="U3777" i="2"/>
  <c r="V3777" i="2"/>
  <c r="W3777" i="2"/>
  <c r="X3777" i="2"/>
  <c r="Y3777" i="2"/>
  <c r="AB3777" i="2"/>
  <c r="AC3777" i="2"/>
  <c r="AD3777" i="2"/>
  <c r="AE3777" i="2"/>
  <c r="AG3777" i="2"/>
  <c r="AH3777" i="2"/>
  <c r="U3778" i="2"/>
  <c r="V3778" i="2"/>
  <c r="W3778" i="2"/>
  <c r="X3778" i="2"/>
  <c r="Y3778" i="2"/>
  <c r="AB3778" i="2"/>
  <c r="AC3778" i="2"/>
  <c r="AD3778" i="2"/>
  <c r="AE3778" i="2"/>
  <c r="AG3778" i="2"/>
  <c r="AH3778" i="2"/>
  <c r="U3779" i="2"/>
  <c r="V3779" i="2"/>
  <c r="W3779" i="2"/>
  <c r="X3779" i="2"/>
  <c r="Y3779" i="2"/>
  <c r="AB3779" i="2"/>
  <c r="AC3779" i="2"/>
  <c r="AD3779" i="2"/>
  <c r="AE3779" i="2"/>
  <c r="AG3779" i="2"/>
  <c r="AH3779" i="2"/>
  <c r="U3780" i="2"/>
  <c r="V3780" i="2"/>
  <c r="W3780" i="2"/>
  <c r="X3780" i="2"/>
  <c r="Y3780" i="2"/>
  <c r="AB3780" i="2"/>
  <c r="AC3780" i="2"/>
  <c r="AD3780" i="2"/>
  <c r="AE3780" i="2"/>
  <c r="AG3780" i="2"/>
  <c r="AH3780" i="2"/>
  <c r="U3781" i="2"/>
  <c r="V3781" i="2"/>
  <c r="W3781" i="2"/>
  <c r="X3781" i="2"/>
  <c r="Y3781" i="2"/>
  <c r="AB3781" i="2"/>
  <c r="AC3781" i="2"/>
  <c r="AD3781" i="2"/>
  <c r="AE3781" i="2"/>
  <c r="AG3781" i="2"/>
  <c r="AH3781" i="2"/>
  <c r="U3782" i="2"/>
  <c r="V3782" i="2"/>
  <c r="W3782" i="2"/>
  <c r="X3782" i="2"/>
  <c r="Y3782" i="2"/>
  <c r="AB3782" i="2"/>
  <c r="AC3782" i="2"/>
  <c r="AD3782" i="2"/>
  <c r="AE3782" i="2"/>
  <c r="AG3782" i="2"/>
  <c r="AH3782" i="2"/>
  <c r="U3783" i="2"/>
  <c r="V3783" i="2"/>
  <c r="W3783" i="2"/>
  <c r="X3783" i="2"/>
  <c r="Y3783" i="2"/>
  <c r="AB3783" i="2"/>
  <c r="AC3783" i="2"/>
  <c r="AD3783" i="2"/>
  <c r="AE3783" i="2"/>
  <c r="AG3783" i="2"/>
  <c r="AH3783" i="2"/>
  <c r="U3784" i="2"/>
  <c r="V3784" i="2"/>
  <c r="W3784" i="2"/>
  <c r="X3784" i="2"/>
  <c r="Y3784" i="2"/>
  <c r="AB3784" i="2"/>
  <c r="AC3784" i="2"/>
  <c r="AD3784" i="2"/>
  <c r="AE3784" i="2"/>
  <c r="AG3784" i="2"/>
  <c r="AH3784" i="2"/>
  <c r="U3785" i="2"/>
  <c r="V3785" i="2"/>
  <c r="W3785" i="2"/>
  <c r="X3785" i="2"/>
  <c r="Y3785" i="2"/>
  <c r="AB3785" i="2"/>
  <c r="AC3785" i="2"/>
  <c r="AD3785" i="2"/>
  <c r="AE3785" i="2"/>
  <c r="AG3785" i="2"/>
  <c r="AH3785" i="2"/>
  <c r="U3786" i="2"/>
  <c r="V3786" i="2"/>
  <c r="W3786" i="2"/>
  <c r="X3786" i="2"/>
  <c r="Y3786" i="2"/>
  <c r="AB3786" i="2"/>
  <c r="AC3786" i="2"/>
  <c r="AD3786" i="2"/>
  <c r="AE3786" i="2"/>
  <c r="AG3786" i="2"/>
  <c r="AH3786" i="2"/>
  <c r="U3787" i="2"/>
  <c r="V3787" i="2"/>
  <c r="W3787" i="2"/>
  <c r="X3787" i="2"/>
  <c r="Y3787" i="2"/>
  <c r="AB3787" i="2"/>
  <c r="AC3787" i="2"/>
  <c r="AD3787" i="2"/>
  <c r="AE3787" i="2"/>
  <c r="AG3787" i="2"/>
  <c r="AH3787" i="2"/>
  <c r="U3788" i="2"/>
  <c r="V3788" i="2"/>
  <c r="W3788" i="2"/>
  <c r="X3788" i="2"/>
  <c r="Y3788" i="2"/>
  <c r="AB3788" i="2"/>
  <c r="AC3788" i="2"/>
  <c r="AD3788" i="2"/>
  <c r="AE3788" i="2"/>
  <c r="AG3788" i="2"/>
  <c r="AH3788" i="2"/>
  <c r="U3789" i="2"/>
  <c r="V3789" i="2"/>
  <c r="W3789" i="2"/>
  <c r="X3789" i="2"/>
  <c r="Y3789" i="2"/>
  <c r="AB3789" i="2"/>
  <c r="AC3789" i="2"/>
  <c r="AD3789" i="2"/>
  <c r="AE3789" i="2"/>
  <c r="AG3789" i="2"/>
  <c r="AH3789" i="2"/>
  <c r="U3790" i="2"/>
  <c r="V3790" i="2"/>
  <c r="W3790" i="2"/>
  <c r="X3790" i="2"/>
  <c r="Y3790" i="2"/>
  <c r="AB3790" i="2"/>
  <c r="AC3790" i="2"/>
  <c r="AD3790" i="2"/>
  <c r="AE3790" i="2"/>
  <c r="AG3790" i="2"/>
  <c r="AH3790" i="2"/>
  <c r="U3791" i="2"/>
  <c r="V3791" i="2"/>
  <c r="W3791" i="2"/>
  <c r="X3791" i="2"/>
  <c r="Y3791" i="2"/>
  <c r="AB3791" i="2"/>
  <c r="AC3791" i="2"/>
  <c r="AD3791" i="2"/>
  <c r="AE3791" i="2"/>
  <c r="AG3791" i="2"/>
  <c r="AH3791" i="2"/>
  <c r="U3792" i="2"/>
  <c r="V3792" i="2"/>
  <c r="W3792" i="2"/>
  <c r="X3792" i="2"/>
  <c r="Y3792" i="2"/>
  <c r="AB3792" i="2"/>
  <c r="AC3792" i="2"/>
  <c r="AD3792" i="2"/>
  <c r="AE3792" i="2"/>
  <c r="AG3792" i="2"/>
  <c r="AH3792" i="2"/>
  <c r="O3792" i="2"/>
  <c r="R3792" i="2" s="1"/>
  <c r="M3792" i="2"/>
  <c r="O3791" i="2"/>
  <c r="R3791" i="2" s="1"/>
  <c r="M3791" i="2"/>
  <c r="O3790" i="2"/>
  <c r="P3790" i="2" s="1"/>
  <c r="M3790" i="2"/>
  <c r="O3789" i="2"/>
  <c r="R3789" i="2" s="1"/>
  <c r="M3789" i="2"/>
  <c r="O3788" i="2"/>
  <c r="R3788" i="2" s="1"/>
  <c r="M3788" i="2"/>
  <c r="O3787" i="2"/>
  <c r="R3787" i="2" s="1"/>
  <c r="M3787" i="2"/>
  <c r="O3786" i="2"/>
  <c r="M3786" i="2"/>
  <c r="O3785" i="2"/>
  <c r="P3785" i="2" s="1"/>
  <c r="M3785" i="2"/>
  <c r="O3784" i="2"/>
  <c r="R3784" i="2" s="1"/>
  <c r="M3784" i="2"/>
  <c r="O3783" i="2"/>
  <c r="M3783" i="2"/>
  <c r="O3782" i="2"/>
  <c r="P3782" i="2" s="1"/>
  <c r="M3782" i="2"/>
  <c r="O3781" i="2"/>
  <c r="M3781" i="2"/>
  <c r="O3780" i="2"/>
  <c r="R3780" i="2" s="1"/>
  <c r="M3780" i="2"/>
  <c r="O3779" i="2"/>
  <c r="R3779" i="2" s="1"/>
  <c r="M3779" i="2"/>
  <c r="O3778" i="2"/>
  <c r="M3778" i="2"/>
  <c r="O3777" i="2"/>
  <c r="P3777" i="2" s="1"/>
  <c r="M3777" i="2"/>
  <c r="O3776" i="2"/>
  <c r="R3776" i="2" s="1"/>
  <c r="M3776" i="2"/>
  <c r="O3775" i="2"/>
  <c r="M3775" i="2"/>
  <c r="O3774" i="2"/>
  <c r="P3774" i="2" s="1"/>
  <c r="M3774" i="2"/>
  <c r="O3773" i="2"/>
  <c r="M3773" i="2"/>
  <c r="O3772" i="2"/>
  <c r="M3772" i="2"/>
  <c r="O3771" i="2"/>
  <c r="R3771" i="2" s="1"/>
  <c r="M3771" i="2"/>
  <c r="O3770" i="2"/>
  <c r="M3770" i="2"/>
  <c r="O3769" i="2"/>
  <c r="P3769" i="2" s="1"/>
  <c r="M3769" i="2"/>
  <c r="O3768" i="2"/>
  <c r="R3768" i="2" s="1"/>
  <c r="M3768" i="2"/>
  <c r="O3767" i="2"/>
  <c r="M3767" i="2"/>
  <c r="O3766" i="2"/>
  <c r="P3766" i="2" s="1"/>
  <c r="M3766" i="2"/>
  <c r="O3765" i="2"/>
  <c r="M3765" i="2"/>
  <c r="O3764" i="2"/>
  <c r="M3764" i="2"/>
  <c r="O3763" i="2"/>
  <c r="R3763" i="2" s="1"/>
  <c r="M3763" i="2"/>
  <c r="O3762" i="2"/>
  <c r="M3762" i="2"/>
  <c r="O3761" i="2"/>
  <c r="P3761" i="2" s="1"/>
  <c r="M3761" i="2"/>
  <c r="O3760" i="2"/>
  <c r="R3760" i="2" s="1"/>
  <c r="M3760" i="2"/>
  <c r="O3759" i="2"/>
  <c r="M3759" i="2"/>
  <c r="O3758" i="2"/>
  <c r="P3758" i="2" s="1"/>
  <c r="M3758" i="2"/>
  <c r="O3757" i="2"/>
  <c r="P3757" i="2" s="1"/>
  <c r="M3757" i="2"/>
  <c r="O3756" i="2"/>
  <c r="R3756" i="2" s="1"/>
  <c r="M3756" i="2"/>
  <c r="O3755" i="2"/>
  <c r="M3755" i="2"/>
  <c r="O3754" i="2"/>
  <c r="M3754" i="2"/>
  <c r="O3753" i="2"/>
  <c r="M3753" i="2"/>
  <c r="O3752" i="2"/>
  <c r="P3752" i="2" s="1"/>
  <c r="M3752" i="2"/>
  <c r="O3751" i="2"/>
  <c r="M3751" i="2"/>
  <c r="O3750" i="2"/>
  <c r="R3750" i="2" s="1"/>
  <c r="M3750" i="2"/>
  <c r="O3749" i="2"/>
  <c r="M3749" i="2"/>
  <c r="O3748" i="2"/>
  <c r="M3748" i="2"/>
  <c r="O3747" i="2"/>
  <c r="R3747" i="2" s="1"/>
  <c r="M3747" i="2"/>
  <c r="O3746" i="2"/>
  <c r="R3746" i="2" s="1"/>
  <c r="M3746" i="2"/>
  <c r="O3745" i="2"/>
  <c r="M3745" i="2"/>
  <c r="O3744" i="2"/>
  <c r="P3744" i="2" s="1"/>
  <c r="M3744" i="2"/>
  <c r="O3743" i="2"/>
  <c r="R3743" i="2" s="1"/>
  <c r="M3743" i="2"/>
  <c r="O3742" i="2"/>
  <c r="M3742" i="2"/>
  <c r="O3741" i="2"/>
  <c r="M3741" i="2"/>
  <c r="O3740" i="2"/>
  <c r="P3740" i="2" s="1"/>
  <c r="M3740" i="2"/>
  <c r="O3739" i="2"/>
  <c r="M3739" i="2"/>
  <c r="O3738" i="2"/>
  <c r="P3738" i="2" s="1"/>
  <c r="M3738" i="2"/>
  <c r="O3737" i="2"/>
  <c r="M3737" i="2"/>
  <c r="O3736" i="2"/>
  <c r="P3736" i="2" s="1"/>
  <c r="M3736" i="2"/>
  <c r="O3735" i="2"/>
  <c r="M3735" i="2"/>
  <c r="O3734" i="2"/>
  <c r="P3734" i="2" s="1"/>
  <c r="M3734" i="2"/>
  <c r="O3733" i="2"/>
  <c r="M3733" i="2"/>
  <c r="O3732" i="2"/>
  <c r="P3732" i="2" s="1"/>
  <c r="M3732" i="2"/>
  <c r="O3731" i="2"/>
  <c r="M3731" i="2"/>
  <c r="O3730" i="2"/>
  <c r="P3730" i="2" s="1"/>
  <c r="M3730" i="2"/>
  <c r="O3729" i="2"/>
  <c r="M3729" i="2"/>
  <c r="O3728" i="2"/>
  <c r="P3728" i="2" s="1"/>
  <c r="M3728" i="2"/>
  <c r="O3727" i="2"/>
  <c r="M3727" i="2"/>
  <c r="O3726" i="2"/>
  <c r="P3726" i="2" s="1"/>
  <c r="M3726" i="2"/>
  <c r="O3725" i="2"/>
  <c r="M3725" i="2"/>
  <c r="O3724" i="2"/>
  <c r="P3724" i="2" s="1"/>
  <c r="M3724" i="2"/>
  <c r="O3723" i="2"/>
  <c r="P3723" i="2" s="1"/>
  <c r="M3723" i="2"/>
  <c r="O3722" i="2"/>
  <c r="R3722" i="2" s="1"/>
  <c r="M3722" i="2"/>
  <c r="O3721" i="2"/>
  <c r="P3721" i="2" s="1"/>
  <c r="M3721" i="2"/>
  <c r="O3720" i="2"/>
  <c r="R3720" i="2" s="1"/>
  <c r="M3720" i="2"/>
  <c r="O3719" i="2"/>
  <c r="R3719" i="2" s="1"/>
  <c r="M3719" i="2"/>
  <c r="O3718" i="2"/>
  <c r="M3718" i="2"/>
  <c r="O3717" i="2"/>
  <c r="R3717" i="2" s="1"/>
  <c r="M3717" i="2"/>
  <c r="O3716" i="2"/>
  <c r="M3716" i="2"/>
  <c r="O3715" i="2"/>
  <c r="M3715" i="2"/>
  <c r="O3714" i="2"/>
  <c r="M3714" i="2"/>
  <c r="O3713" i="2"/>
  <c r="M3713" i="2"/>
  <c r="O3712" i="2"/>
  <c r="M3712" i="2"/>
  <c r="O3711" i="2"/>
  <c r="M3711" i="2"/>
  <c r="O3710" i="2"/>
  <c r="M3710" i="2"/>
  <c r="O3709" i="2"/>
  <c r="M3709" i="2"/>
  <c r="O3708" i="2"/>
  <c r="M3708" i="2"/>
  <c r="O3707" i="2"/>
  <c r="M3707" i="2"/>
  <c r="O3706" i="2"/>
  <c r="M3706" i="2"/>
  <c r="O3705" i="2"/>
  <c r="M3705" i="2"/>
  <c r="O3704" i="2"/>
  <c r="M3704" i="2"/>
  <c r="O3703" i="2"/>
  <c r="M3703" i="2"/>
  <c r="O3702" i="2"/>
  <c r="M3702" i="2"/>
  <c r="O3701" i="2"/>
  <c r="M3701" i="2"/>
  <c r="O3700" i="2"/>
  <c r="M3700" i="2"/>
  <c r="O3699" i="2"/>
  <c r="M3699" i="2"/>
  <c r="O3698" i="2"/>
  <c r="M3698" i="2"/>
  <c r="O3697" i="2"/>
  <c r="M3697" i="2"/>
  <c r="O3696" i="2"/>
  <c r="M3696" i="2"/>
  <c r="O3695" i="2"/>
  <c r="M3695" i="2"/>
  <c r="O3694" i="2"/>
  <c r="P3694" i="2" s="1"/>
  <c r="M3694" i="2"/>
  <c r="O3693" i="2"/>
  <c r="M3693" i="2"/>
  <c r="O3692" i="2"/>
  <c r="P3692" i="2" s="1"/>
  <c r="M3692" i="2"/>
  <c r="O3691" i="2"/>
  <c r="P3691" i="2" s="1"/>
  <c r="M3691" i="2"/>
  <c r="O3690" i="2"/>
  <c r="M3690" i="2"/>
  <c r="O3689" i="2"/>
  <c r="M3689" i="2"/>
  <c r="O3688" i="2"/>
  <c r="M3688" i="2"/>
  <c r="O3687" i="2"/>
  <c r="M3687" i="2"/>
  <c r="O3686" i="2"/>
  <c r="M3686" i="2"/>
  <c r="O3685" i="2"/>
  <c r="M3685" i="2"/>
  <c r="O3684" i="2"/>
  <c r="M3684" i="2"/>
  <c r="O3683" i="2"/>
  <c r="M3683" i="2"/>
  <c r="O3682" i="2"/>
  <c r="M3682" i="2"/>
  <c r="O3681" i="2"/>
  <c r="M3681" i="2"/>
  <c r="O3680" i="2"/>
  <c r="M3680" i="2"/>
  <c r="O3679" i="2"/>
  <c r="M3679" i="2"/>
  <c r="O3678" i="2"/>
  <c r="M3678" i="2"/>
  <c r="O3677" i="2"/>
  <c r="M3677" i="2"/>
  <c r="O3676" i="2"/>
  <c r="M3676" i="2"/>
  <c r="O3675" i="2"/>
  <c r="M3675" i="2"/>
  <c r="O3674" i="2"/>
  <c r="M3674" i="2"/>
  <c r="O3673" i="2"/>
  <c r="M3673" i="2"/>
  <c r="AF3766" i="2" l="1"/>
  <c r="AF3770" i="2"/>
  <c r="AF3774" i="2"/>
  <c r="AF3778" i="2"/>
  <c r="AI3714" i="2"/>
  <c r="AI3704" i="2"/>
  <c r="AI3682" i="2"/>
  <c r="AI3784" i="2"/>
  <c r="AI3778" i="2"/>
  <c r="AI3768" i="2"/>
  <c r="AI3746" i="2"/>
  <c r="AI3726" i="2"/>
  <c r="AI3694" i="2"/>
  <c r="AI3770" i="2"/>
  <c r="AI3706" i="2"/>
  <c r="AI3720" i="2"/>
  <c r="AI3698" i="2"/>
  <c r="AI3688" i="2"/>
  <c r="AI3774" i="2"/>
  <c r="AI3742" i="2"/>
  <c r="AI3710" i="2"/>
  <c r="AI3678" i="2"/>
  <c r="AI3754" i="2"/>
  <c r="AI3722" i="2"/>
  <c r="AI3690" i="2"/>
  <c r="AI3735" i="2"/>
  <c r="AI3728" i="2"/>
  <c r="AI3719" i="2"/>
  <c r="AI3787" i="2"/>
  <c r="AI3780" i="2"/>
  <c r="AI3771" i="2"/>
  <c r="AI3764" i="2"/>
  <c r="AI3739" i="2"/>
  <c r="AI3783" i="2"/>
  <c r="AI3776" i="2"/>
  <c r="AI3767" i="2"/>
  <c r="AI3760" i="2"/>
  <c r="AI3751" i="2"/>
  <c r="AI3723" i="2"/>
  <c r="AI3716" i="2"/>
  <c r="AI3707" i="2"/>
  <c r="AI3700" i="2"/>
  <c r="AI3691" i="2"/>
  <c r="AI3684" i="2"/>
  <c r="AI3675" i="2"/>
  <c r="AI3789" i="2"/>
  <c r="AI3782" i="2"/>
  <c r="AI3773" i="2"/>
  <c r="AI3750" i="2"/>
  <c r="AI3725" i="2"/>
  <c r="AI3718" i="2"/>
  <c r="AI3709" i="2"/>
  <c r="AI3702" i="2"/>
  <c r="AI3693" i="2"/>
  <c r="AI3686" i="2"/>
  <c r="AI3677" i="2"/>
  <c r="AI3791" i="2"/>
  <c r="AI3775" i="2"/>
  <c r="AI3759" i="2"/>
  <c r="AI3743" i="2"/>
  <c r="AI3727" i="2"/>
  <c r="AI3711" i="2"/>
  <c r="AI3695" i="2"/>
  <c r="AI3679" i="2"/>
  <c r="AI3729" i="2"/>
  <c r="AI3713" i="2"/>
  <c r="AI3697" i="2"/>
  <c r="AI3681" i="2"/>
  <c r="AI3674" i="2"/>
  <c r="AI3731" i="2"/>
  <c r="AI3724" i="2"/>
  <c r="AI3715" i="2"/>
  <c r="AI3708" i="2"/>
  <c r="AI3699" i="2"/>
  <c r="AI3692" i="2"/>
  <c r="AI3683" i="2"/>
  <c r="AI3676" i="2"/>
  <c r="AI3779" i="2"/>
  <c r="AI3772" i="2"/>
  <c r="AI3763" i="2"/>
  <c r="AI3747" i="2"/>
  <c r="AI3781" i="2"/>
  <c r="AI3733" i="2"/>
  <c r="AI3717" i="2"/>
  <c r="AI3701" i="2"/>
  <c r="AI3685" i="2"/>
  <c r="AI3703" i="2"/>
  <c r="AI3696" i="2"/>
  <c r="AI3687" i="2"/>
  <c r="AI3680" i="2"/>
  <c r="AI3673" i="2"/>
  <c r="AI3737" i="2"/>
  <c r="AI3721" i="2"/>
  <c r="AI3705" i="2"/>
  <c r="AI3689" i="2"/>
  <c r="AF3773" i="2"/>
  <c r="AF3777" i="2"/>
  <c r="AF3781" i="2"/>
  <c r="AF3785" i="2"/>
  <c r="AF3789" i="2"/>
  <c r="P3792" i="2"/>
  <c r="R3769" i="2"/>
  <c r="AF3692" i="2"/>
  <c r="AF3696" i="2"/>
  <c r="AF3700" i="2"/>
  <c r="AF3704" i="2"/>
  <c r="AF3708" i="2"/>
  <c r="AF3712" i="2"/>
  <c r="AF3716" i="2"/>
  <c r="AF3720" i="2"/>
  <c r="AF3724" i="2"/>
  <c r="AF3728" i="2"/>
  <c r="AF3732" i="2"/>
  <c r="AF3736" i="2"/>
  <c r="AF3740" i="2"/>
  <c r="AF3744" i="2"/>
  <c r="AF3748" i="2"/>
  <c r="AF3752" i="2"/>
  <c r="AF3756" i="2"/>
  <c r="AF3760" i="2"/>
  <c r="AF3764" i="2"/>
  <c r="AF3768" i="2"/>
  <c r="AF3772" i="2"/>
  <c r="AF3776" i="2"/>
  <c r="AF3780" i="2"/>
  <c r="AF3784" i="2"/>
  <c r="AF3788" i="2"/>
  <c r="AF3792" i="2"/>
  <c r="AF3673" i="2"/>
  <c r="AF3677" i="2"/>
  <c r="AF3681" i="2"/>
  <c r="AF3685" i="2"/>
  <c r="AF3689" i="2"/>
  <c r="AF3693" i="2"/>
  <c r="AF3697" i="2"/>
  <c r="AF3701" i="2"/>
  <c r="AF3709" i="2"/>
  <c r="AF3749" i="2"/>
  <c r="AF3757" i="2"/>
  <c r="AF3761" i="2"/>
  <c r="AF3765" i="2"/>
  <c r="AF3769" i="2"/>
  <c r="P3784" i="2"/>
  <c r="R3777" i="2"/>
  <c r="P3760" i="2"/>
  <c r="AF3674" i="2"/>
  <c r="AF3678" i="2"/>
  <c r="AF3682" i="2"/>
  <c r="AF3686" i="2"/>
  <c r="AF3690" i="2"/>
  <c r="AF3694" i="2"/>
  <c r="AF3698" i="2"/>
  <c r="AF3702" i="2"/>
  <c r="AF3706" i="2"/>
  <c r="AF3710" i="2"/>
  <c r="AF3714" i="2"/>
  <c r="AF3718" i="2"/>
  <c r="AF3722" i="2"/>
  <c r="AF3726" i="2"/>
  <c r="AF3730" i="2"/>
  <c r="AF3734" i="2"/>
  <c r="AF3738" i="2"/>
  <c r="AF3742" i="2"/>
  <c r="AF3746" i="2"/>
  <c r="AF3750" i="2"/>
  <c r="AF3754" i="2"/>
  <c r="AF3758" i="2"/>
  <c r="AF3762" i="2"/>
  <c r="AF3786" i="2"/>
  <c r="AF3790" i="2"/>
  <c r="P3768" i="2"/>
  <c r="AF3707" i="2"/>
  <c r="P3776" i="2"/>
  <c r="R3785" i="2"/>
  <c r="P3717" i="2"/>
  <c r="R3692" i="2"/>
  <c r="R3702" i="2"/>
  <c r="P3702" i="2"/>
  <c r="P3718" i="2"/>
  <c r="R3718" i="2"/>
  <c r="P3675" i="2"/>
  <c r="R3675" i="2"/>
  <c r="P3679" i="2"/>
  <c r="R3679" i="2"/>
  <c r="P3683" i="2"/>
  <c r="R3683" i="2"/>
  <c r="P3687" i="2"/>
  <c r="R3687" i="2"/>
  <c r="P3695" i="2"/>
  <c r="R3695" i="2"/>
  <c r="R3734" i="2"/>
  <c r="AF3676" i="2"/>
  <c r="AF3680" i="2"/>
  <c r="AF3684" i="2"/>
  <c r="AF3688" i="2"/>
  <c r="R3774" i="2"/>
  <c r="P3771" i="2"/>
  <c r="R3757" i="2"/>
  <c r="R3732" i="2"/>
  <c r="P3674" i="2"/>
  <c r="R3674" i="2"/>
  <c r="P3682" i="2"/>
  <c r="R3682" i="2"/>
  <c r="P3690" i="2"/>
  <c r="R3690" i="2"/>
  <c r="P3710" i="2"/>
  <c r="R3710" i="2"/>
  <c r="P3731" i="2"/>
  <c r="R3731" i="2"/>
  <c r="P3739" i="2"/>
  <c r="R3739" i="2"/>
  <c r="P3755" i="2"/>
  <c r="R3755" i="2"/>
  <c r="P3775" i="2"/>
  <c r="R3775" i="2"/>
  <c r="P3676" i="2"/>
  <c r="R3676" i="2"/>
  <c r="P3680" i="2"/>
  <c r="R3680" i="2"/>
  <c r="P3684" i="2"/>
  <c r="R3684" i="2"/>
  <c r="P3688" i="2"/>
  <c r="R3688" i="2"/>
  <c r="P3696" i="2"/>
  <c r="R3696" i="2"/>
  <c r="R3700" i="2"/>
  <c r="P3700" i="2"/>
  <c r="P3704" i="2"/>
  <c r="R3704" i="2"/>
  <c r="P3708" i="2"/>
  <c r="R3708" i="2"/>
  <c r="P3712" i="2"/>
  <c r="R3712" i="2"/>
  <c r="P3716" i="2"/>
  <c r="R3716" i="2"/>
  <c r="R3748" i="2"/>
  <c r="P3748" i="2"/>
  <c r="R3764" i="2"/>
  <c r="P3764" i="2"/>
  <c r="R3772" i="2"/>
  <c r="P3772" i="2"/>
  <c r="R3761" i="2"/>
  <c r="P3743" i="2"/>
  <c r="R3740" i="2"/>
  <c r="R3730" i="2"/>
  <c r="R3723" i="2"/>
  <c r="P3720" i="2"/>
  <c r="AF3705" i="2"/>
  <c r="AF3713" i="2"/>
  <c r="AF3717" i="2"/>
  <c r="AF3721" i="2"/>
  <c r="AF3725" i="2"/>
  <c r="AF3729" i="2"/>
  <c r="AF3733" i="2"/>
  <c r="AF3737" i="2"/>
  <c r="AF3741" i="2"/>
  <c r="AF3745" i="2"/>
  <c r="AF3753" i="2"/>
  <c r="R3758" i="2"/>
  <c r="R3752" i="2"/>
  <c r="P3746" i="2"/>
  <c r="R3728" i="2"/>
  <c r="P3678" i="2"/>
  <c r="R3678" i="2"/>
  <c r="P3686" i="2"/>
  <c r="R3686" i="2"/>
  <c r="P3698" i="2"/>
  <c r="R3698" i="2"/>
  <c r="P3706" i="2"/>
  <c r="R3706" i="2"/>
  <c r="P3714" i="2"/>
  <c r="R3714" i="2"/>
  <c r="R3699" i="2"/>
  <c r="P3699" i="2"/>
  <c r="P3703" i="2"/>
  <c r="R3703" i="2"/>
  <c r="P3707" i="2"/>
  <c r="R3707" i="2"/>
  <c r="P3711" i="2"/>
  <c r="R3711" i="2"/>
  <c r="P3715" i="2"/>
  <c r="R3715" i="2"/>
  <c r="P3727" i="2"/>
  <c r="R3727" i="2"/>
  <c r="P3735" i="2"/>
  <c r="R3735" i="2"/>
  <c r="P3751" i="2"/>
  <c r="R3751" i="2"/>
  <c r="P3759" i="2"/>
  <c r="R3759" i="2"/>
  <c r="P3767" i="2"/>
  <c r="R3767" i="2"/>
  <c r="P3783" i="2"/>
  <c r="R3783" i="2"/>
  <c r="P3791" i="2"/>
  <c r="P3673" i="2"/>
  <c r="R3673" i="2"/>
  <c r="P3677" i="2"/>
  <c r="R3677" i="2"/>
  <c r="P3681" i="2"/>
  <c r="R3681" i="2"/>
  <c r="P3685" i="2"/>
  <c r="R3685" i="2"/>
  <c r="P3689" i="2"/>
  <c r="R3689" i="2"/>
  <c r="P3693" i="2"/>
  <c r="R3693" i="2"/>
  <c r="R3697" i="2"/>
  <c r="P3697" i="2"/>
  <c r="P3701" i="2"/>
  <c r="R3701" i="2"/>
  <c r="P3705" i="2"/>
  <c r="R3705" i="2"/>
  <c r="P3709" i="2"/>
  <c r="R3709" i="2"/>
  <c r="P3713" i="2"/>
  <c r="R3713" i="2"/>
  <c r="P3725" i="2"/>
  <c r="R3725" i="2"/>
  <c r="P3729" i="2"/>
  <c r="R3729" i="2"/>
  <c r="P3733" i="2"/>
  <c r="R3733" i="2"/>
  <c r="P3737" i="2"/>
  <c r="R3737" i="2"/>
  <c r="P3741" i="2"/>
  <c r="R3741" i="2"/>
  <c r="P3745" i="2"/>
  <c r="R3745" i="2"/>
  <c r="P3749" i="2"/>
  <c r="R3749" i="2"/>
  <c r="P3753" i="2"/>
  <c r="R3753" i="2"/>
  <c r="R3765" i="2"/>
  <c r="P3765" i="2"/>
  <c r="R3773" i="2"/>
  <c r="P3773" i="2"/>
  <c r="R3781" i="2"/>
  <c r="P3781" i="2"/>
  <c r="AF3791" i="2"/>
  <c r="P3789" i="2"/>
  <c r="R3782" i="2"/>
  <c r="P3779" i="2"/>
  <c r="R3744" i="2"/>
  <c r="R3726" i="2"/>
  <c r="AF3782" i="2"/>
  <c r="P3747" i="2"/>
  <c r="R3738" i="2"/>
  <c r="R3724" i="2"/>
  <c r="R3721" i="2"/>
  <c r="P3786" i="2"/>
  <c r="R3786" i="2"/>
  <c r="R3790" i="2"/>
  <c r="R3766" i="2"/>
  <c r="P3763" i="2"/>
  <c r="P3756" i="2"/>
  <c r="P3750" i="2"/>
  <c r="R3691" i="2"/>
  <c r="R3742" i="2"/>
  <c r="P3742" i="2"/>
  <c r="R3754" i="2"/>
  <c r="P3754" i="2"/>
  <c r="P3762" i="2"/>
  <c r="R3762" i="2"/>
  <c r="P3770" i="2"/>
  <c r="R3770" i="2"/>
  <c r="P3778" i="2"/>
  <c r="R3778" i="2"/>
  <c r="AF3675" i="2"/>
  <c r="AF3679" i="2"/>
  <c r="AF3683" i="2"/>
  <c r="AF3687" i="2"/>
  <c r="AF3691" i="2"/>
  <c r="AF3695" i="2"/>
  <c r="AF3699" i="2"/>
  <c r="AF3703" i="2"/>
  <c r="AF3711" i="2"/>
  <c r="AF3715" i="2"/>
  <c r="AF3719" i="2"/>
  <c r="AF3723" i="2"/>
  <c r="AF3727" i="2"/>
  <c r="AF3731" i="2"/>
  <c r="AF3735" i="2"/>
  <c r="AF3739" i="2"/>
  <c r="AF3743" i="2"/>
  <c r="AF3747" i="2"/>
  <c r="AF3751" i="2"/>
  <c r="AF3755" i="2"/>
  <c r="AF3759" i="2"/>
  <c r="AF3763" i="2"/>
  <c r="AF3767" i="2"/>
  <c r="AF3771" i="2"/>
  <c r="AF3775" i="2"/>
  <c r="AF3779" i="2"/>
  <c r="AF3783" i="2"/>
  <c r="AF3787" i="2"/>
  <c r="P3787" i="2"/>
  <c r="R3736" i="2"/>
  <c r="P3722" i="2"/>
  <c r="P3719" i="2"/>
  <c r="R3694" i="2"/>
  <c r="P3788" i="2"/>
  <c r="P3780" i="2"/>
  <c r="AI3756" i="2"/>
  <c r="AI3755" i="2"/>
  <c r="AI3757" i="2"/>
  <c r="AI3752" i="2"/>
  <c r="AI3740" i="2"/>
  <c r="AI3753" i="2"/>
  <c r="AI3741" i="2"/>
  <c r="AI3748" i="2"/>
  <c r="AI3749" i="2"/>
  <c r="AI3744" i="2"/>
  <c r="AI3745" i="2"/>
  <c r="AI3792" i="2"/>
  <c r="AI3790" i="2"/>
  <c r="AI3788" i="2"/>
  <c r="AI3786" i="2"/>
  <c r="AI3766" i="2"/>
  <c r="AI3762" i="2"/>
  <c r="AI3758" i="2"/>
  <c r="AI3736" i="2"/>
  <c r="AI3732" i="2"/>
  <c r="AI3712" i="2"/>
  <c r="AI3785" i="2"/>
  <c r="AI3777" i="2"/>
  <c r="AI3769" i="2"/>
  <c r="AI3765" i="2"/>
  <c r="AI3761" i="2"/>
  <c r="AI3738" i="2"/>
  <c r="AI3734" i="2"/>
  <c r="AI3730" i="2"/>
  <c r="A42" i="52"/>
  <c r="Y42" i="52"/>
  <c r="Z42" i="52"/>
  <c r="AA42" i="52"/>
  <c r="AB42" i="52"/>
  <c r="AC42" i="52"/>
  <c r="AD42" i="52"/>
  <c r="AE42" i="52"/>
  <c r="AF42" i="52"/>
  <c r="AG42" i="52"/>
  <c r="AH42" i="52"/>
  <c r="AO42" i="52"/>
  <c r="AP42" i="52"/>
  <c r="A43" i="52"/>
  <c r="Y43" i="52"/>
  <c r="Z43" i="52"/>
  <c r="AA43" i="52"/>
  <c r="AB43" i="52"/>
  <c r="AC43" i="52"/>
  <c r="AD43" i="52"/>
  <c r="AE43" i="52"/>
  <c r="AF43" i="52"/>
  <c r="AG43" i="52"/>
  <c r="AH43" i="52"/>
  <c r="AO43" i="52"/>
  <c r="AP43" i="52"/>
  <c r="A44" i="52"/>
  <c r="Y44" i="52"/>
  <c r="Z44" i="52"/>
  <c r="AA44" i="52"/>
  <c r="AB44" i="52"/>
  <c r="AC44" i="52"/>
  <c r="AD44" i="52"/>
  <c r="AE44" i="52"/>
  <c r="AF44" i="52"/>
  <c r="AG44" i="52"/>
  <c r="AH44" i="52"/>
  <c r="AO44" i="52"/>
  <c r="AQ44" i="52" s="1"/>
  <c r="AP44" i="52"/>
  <c r="A45" i="52"/>
  <c r="Y45" i="52"/>
  <c r="Z45" i="52"/>
  <c r="AA45" i="52"/>
  <c r="AB45" i="52"/>
  <c r="AC45" i="52"/>
  <c r="AD45" i="52"/>
  <c r="AE45" i="52"/>
  <c r="AF45" i="52"/>
  <c r="AG45" i="52"/>
  <c r="AH45" i="52"/>
  <c r="AO45" i="52"/>
  <c r="AP45" i="52"/>
  <c r="A46" i="52"/>
  <c r="Y46" i="52"/>
  <c r="Z46" i="52"/>
  <c r="AA46" i="52"/>
  <c r="AB46" i="52"/>
  <c r="AC46" i="52"/>
  <c r="AD46" i="52"/>
  <c r="AE46" i="52"/>
  <c r="AF46" i="52"/>
  <c r="AG46" i="52"/>
  <c r="AH46" i="52"/>
  <c r="AO46" i="52"/>
  <c r="AQ46" i="52" s="1"/>
  <c r="AP46" i="52"/>
  <c r="A47" i="52"/>
  <c r="Y47" i="52"/>
  <c r="Z47" i="52"/>
  <c r="AA47" i="52"/>
  <c r="AB47" i="52"/>
  <c r="AC47" i="52"/>
  <c r="AD47" i="52"/>
  <c r="AE47" i="52"/>
  <c r="AF47" i="52"/>
  <c r="AG47" i="52"/>
  <c r="AH47" i="52"/>
  <c r="AO47" i="52"/>
  <c r="AP47" i="52"/>
  <c r="A48" i="52"/>
  <c r="Y48" i="52"/>
  <c r="Z48" i="52"/>
  <c r="AA48" i="52"/>
  <c r="AB48" i="52"/>
  <c r="AC48" i="52"/>
  <c r="AD48" i="52"/>
  <c r="AE48" i="52"/>
  <c r="AF48" i="52"/>
  <c r="AG48" i="52"/>
  <c r="AH48" i="52"/>
  <c r="AO48" i="52"/>
  <c r="AQ48" i="52" s="1"/>
  <c r="AP48" i="52"/>
  <c r="A49" i="52"/>
  <c r="Y49" i="52"/>
  <c r="Z49" i="52"/>
  <c r="AA49" i="52"/>
  <c r="AB49" i="52"/>
  <c r="AC49" i="52"/>
  <c r="AD49" i="52"/>
  <c r="AE49" i="52"/>
  <c r="AF49" i="52"/>
  <c r="AG49" i="52"/>
  <c r="AH49" i="52"/>
  <c r="AO49" i="52"/>
  <c r="AP49" i="52"/>
  <c r="A50" i="52"/>
  <c r="Y50" i="52"/>
  <c r="Z50" i="52"/>
  <c r="AA50" i="52"/>
  <c r="AB50" i="52"/>
  <c r="AC50" i="52"/>
  <c r="AD50" i="52"/>
  <c r="AE50" i="52"/>
  <c r="AF50" i="52"/>
  <c r="AG50" i="52"/>
  <c r="AH50" i="52"/>
  <c r="AO50" i="52"/>
  <c r="AP50" i="52"/>
  <c r="A51" i="52"/>
  <c r="Y51" i="52"/>
  <c r="Z51" i="52"/>
  <c r="AA51" i="52"/>
  <c r="AB51" i="52"/>
  <c r="AC51" i="52"/>
  <c r="AD51" i="52"/>
  <c r="AE51" i="52"/>
  <c r="AF51" i="52"/>
  <c r="AG51" i="52"/>
  <c r="AH51" i="52"/>
  <c r="AO51" i="52"/>
  <c r="AP51" i="52"/>
  <c r="A52" i="52"/>
  <c r="Y52" i="52"/>
  <c r="Z52" i="52"/>
  <c r="AA52" i="52"/>
  <c r="AB52" i="52"/>
  <c r="AC52" i="52"/>
  <c r="AD52" i="52"/>
  <c r="AE52" i="52"/>
  <c r="AF52" i="52"/>
  <c r="AG52" i="52"/>
  <c r="AH52" i="52"/>
  <c r="AO52" i="52"/>
  <c r="AP52" i="52"/>
  <c r="A53" i="52"/>
  <c r="Y53" i="52"/>
  <c r="Z53" i="52"/>
  <c r="AA53" i="52"/>
  <c r="AB53" i="52"/>
  <c r="AC53" i="52"/>
  <c r="AD53" i="52"/>
  <c r="AE53" i="52"/>
  <c r="AF53" i="52"/>
  <c r="AG53" i="52"/>
  <c r="AH53" i="52"/>
  <c r="AO53" i="52"/>
  <c r="AP53" i="52"/>
  <c r="A54" i="52"/>
  <c r="Y54" i="52"/>
  <c r="Z54" i="52"/>
  <c r="AA54" i="52"/>
  <c r="AB54" i="52"/>
  <c r="AC54" i="52"/>
  <c r="AD54" i="52"/>
  <c r="AE54" i="52"/>
  <c r="AF54" i="52"/>
  <c r="AG54" i="52"/>
  <c r="AH54" i="52"/>
  <c r="AO54" i="52"/>
  <c r="AQ54" i="52" s="1"/>
  <c r="AP54" i="52"/>
  <c r="A55" i="52"/>
  <c r="Y55" i="52"/>
  <c r="Z55" i="52"/>
  <c r="AA55" i="52"/>
  <c r="AB55" i="52"/>
  <c r="AC55" i="52"/>
  <c r="AD55" i="52"/>
  <c r="AE55" i="52"/>
  <c r="AF55" i="52"/>
  <c r="AG55" i="52"/>
  <c r="AH55" i="52"/>
  <c r="AO55" i="52"/>
  <c r="AP55" i="52"/>
  <c r="A56" i="52"/>
  <c r="Y56" i="52"/>
  <c r="Z56" i="52"/>
  <c r="AA56" i="52"/>
  <c r="AB56" i="52"/>
  <c r="AC56" i="52"/>
  <c r="AD56" i="52"/>
  <c r="AE56" i="52"/>
  <c r="AF56" i="52"/>
  <c r="AG56" i="52"/>
  <c r="AH56" i="52"/>
  <c r="AO56" i="52"/>
  <c r="AQ56" i="52" s="1"/>
  <c r="AP56" i="52"/>
  <c r="A57" i="52"/>
  <c r="Y57" i="52"/>
  <c r="Z57" i="52"/>
  <c r="AA57" i="52"/>
  <c r="AB57" i="52"/>
  <c r="AC57" i="52"/>
  <c r="AD57" i="52"/>
  <c r="AE57" i="52"/>
  <c r="AF57" i="52"/>
  <c r="AG57" i="52"/>
  <c r="AH57" i="52"/>
  <c r="AO57" i="52"/>
  <c r="AP57" i="52"/>
  <c r="A58" i="52"/>
  <c r="Y58" i="52"/>
  <c r="Z58" i="52"/>
  <c r="AA58" i="52"/>
  <c r="AB58" i="52"/>
  <c r="AC58" i="52"/>
  <c r="AD58" i="52"/>
  <c r="AE58" i="52"/>
  <c r="AF58" i="52"/>
  <c r="AG58" i="52"/>
  <c r="AH58" i="52"/>
  <c r="AO58" i="52"/>
  <c r="AQ58" i="52" s="1"/>
  <c r="AP58" i="52"/>
  <c r="A59" i="52"/>
  <c r="Y59" i="52"/>
  <c r="Z59" i="52"/>
  <c r="AA59" i="52"/>
  <c r="AB59" i="52"/>
  <c r="AC59" i="52"/>
  <c r="AD59" i="52"/>
  <c r="AE59" i="52"/>
  <c r="AF59" i="52"/>
  <c r="AG59" i="52"/>
  <c r="AH59" i="52"/>
  <c r="AO59" i="52"/>
  <c r="AP59" i="52"/>
  <c r="A60" i="52"/>
  <c r="Y60" i="52"/>
  <c r="Z60" i="52"/>
  <c r="AA60" i="52"/>
  <c r="AB60" i="52"/>
  <c r="AC60" i="52"/>
  <c r="AD60" i="52"/>
  <c r="AE60" i="52"/>
  <c r="AF60" i="52"/>
  <c r="AG60" i="52"/>
  <c r="AH60" i="52"/>
  <c r="AO60" i="52"/>
  <c r="AP60" i="52"/>
  <c r="A61" i="52"/>
  <c r="Y61" i="52"/>
  <c r="Z61" i="52"/>
  <c r="AA61" i="52"/>
  <c r="AB61" i="52"/>
  <c r="AC61" i="52"/>
  <c r="AD61" i="52"/>
  <c r="AE61" i="52"/>
  <c r="AF61" i="52"/>
  <c r="AG61" i="52"/>
  <c r="AH61" i="52"/>
  <c r="AO61" i="52"/>
  <c r="AP61" i="52"/>
  <c r="A62" i="52"/>
  <c r="Y62" i="52"/>
  <c r="Z62" i="52"/>
  <c r="AA62" i="52"/>
  <c r="AB62" i="52"/>
  <c r="AC62" i="52"/>
  <c r="AD62" i="52"/>
  <c r="AE62" i="52"/>
  <c r="AF62" i="52"/>
  <c r="AG62" i="52"/>
  <c r="AH62" i="52"/>
  <c r="AO62" i="52"/>
  <c r="AQ62" i="52" s="1"/>
  <c r="AP62" i="52"/>
  <c r="A63" i="52"/>
  <c r="Y63" i="52"/>
  <c r="Z63" i="52"/>
  <c r="AA63" i="52"/>
  <c r="AB63" i="52"/>
  <c r="AC63" i="52"/>
  <c r="AD63" i="52"/>
  <c r="AE63" i="52"/>
  <c r="AF63" i="52"/>
  <c r="AG63" i="52"/>
  <c r="AH63" i="52"/>
  <c r="AO63" i="52"/>
  <c r="AP63" i="52"/>
  <c r="A64" i="52"/>
  <c r="Y64" i="52"/>
  <c r="Z64" i="52"/>
  <c r="AA64" i="52"/>
  <c r="AB64" i="52"/>
  <c r="AC64" i="52"/>
  <c r="AD64" i="52"/>
  <c r="AE64" i="52"/>
  <c r="AF64" i="52"/>
  <c r="AG64" i="52"/>
  <c r="AH64" i="52"/>
  <c r="AO64" i="52"/>
  <c r="AQ64" i="52" s="1"/>
  <c r="AP64" i="52"/>
  <c r="A65" i="52"/>
  <c r="Y65" i="52"/>
  <c r="Z65" i="52"/>
  <c r="AA65" i="52"/>
  <c r="AB65" i="52"/>
  <c r="AC65" i="52"/>
  <c r="AD65" i="52"/>
  <c r="AE65" i="52"/>
  <c r="AF65" i="52"/>
  <c r="AG65" i="52"/>
  <c r="AH65" i="52"/>
  <c r="AO65" i="52"/>
  <c r="AP65" i="52"/>
  <c r="A66" i="52"/>
  <c r="Y66" i="52"/>
  <c r="Z66" i="52"/>
  <c r="AA66" i="52"/>
  <c r="AB66" i="52"/>
  <c r="AC66" i="52"/>
  <c r="AD66" i="52"/>
  <c r="AE66" i="52"/>
  <c r="AF66" i="52"/>
  <c r="AG66" i="52"/>
  <c r="AH66" i="52"/>
  <c r="AO66" i="52"/>
  <c r="AQ66" i="52" s="1"/>
  <c r="AP66" i="52"/>
  <c r="A67" i="52"/>
  <c r="Y67" i="52"/>
  <c r="Z67" i="52"/>
  <c r="AA67" i="52"/>
  <c r="AB67" i="52"/>
  <c r="AC67" i="52"/>
  <c r="AD67" i="52"/>
  <c r="AE67" i="52"/>
  <c r="AF67" i="52"/>
  <c r="AG67" i="52"/>
  <c r="AH67" i="52"/>
  <c r="AO67" i="52"/>
  <c r="AP67" i="52"/>
  <c r="A68" i="52"/>
  <c r="Y68" i="52"/>
  <c r="Z68" i="52"/>
  <c r="AA68" i="52"/>
  <c r="AB68" i="52"/>
  <c r="AC68" i="52"/>
  <c r="AD68" i="52"/>
  <c r="AE68" i="52"/>
  <c r="AF68" i="52"/>
  <c r="AG68" i="52"/>
  <c r="AH68" i="52"/>
  <c r="AO68" i="52"/>
  <c r="AP68" i="52"/>
  <c r="A69" i="52"/>
  <c r="Y69" i="52"/>
  <c r="Z69" i="52"/>
  <c r="AA69" i="52"/>
  <c r="AB69" i="52"/>
  <c r="AC69" i="52"/>
  <c r="AD69" i="52"/>
  <c r="AE69" i="52"/>
  <c r="AF69" i="52"/>
  <c r="AG69" i="52"/>
  <c r="AH69" i="52"/>
  <c r="AO69" i="52"/>
  <c r="AP69" i="52"/>
  <c r="A70" i="52"/>
  <c r="Y70" i="52"/>
  <c r="Z70" i="52"/>
  <c r="AA70" i="52"/>
  <c r="AB70" i="52"/>
  <c r="AC70" i="52"/>
  <c r="AD70" i="52"/>
  <c r="AE70" i="52"/>
  <c r="AF70" i="52"/>
  <c r="AG70" i="52"/>
  <c r="AH70" i="52"/>
  <c r="AO70" i="52"/>
  <c r="AQ70" i="52" s="1"/>
  <c r="AP70" i="52"/>
  <c r="A71" i="52"/>
  <c r="Y71" i="52"/>
  <c r="Z71" i="52"/>
  <c r="AA71" i="52"/>
  <c r="AB71" i="52"/>
  <c r="AC71" i="52"/>
  <c r="AD71" i="52"/>
  <c r="AE71" i="52"/>
  <c r="AF71" i="52"/>
  <c r="AG71" i="52"/>
  <c r="AH71" i="52"/>
  <c r="AO71" i="52"/>
  <c r="AP71" i="52"/>
  <c r="A72" i="52"/>
  <c r="Y72" i="52"/>
  <c r="Z72" i="52"/>
  <c r="AA72" i="52"/>
  <c r="AB72" i="52"/>
  <c r="AC72" i="52"/>
  <c r="AD72" i="52"/>
  <c r="AE72" i="52"/>
  <c r="AF72" i="52"/>
  <c r="AG72" i="52"/>
  <c r="AH72" i="52"/>
  <c r="AO72" i="52"/>
  <c r="AP72" i="52"/>
  <c r="A73" i="52"/>
  <c r="Y73" i="52"/>
  <c r="Z73" i="52"/>
  <c r="AA73" i="52"/>
  <c r="AB73" i="52"/>
  <c r="AC73" i="52"/>
  <c r="AD73" i="52"/>
  <c r="AE73" i="52"/>
  <c r="AF73" i="52"/>
  <c r="AG73" i="52"/>
  <c r="AH73" i="52"/>
  <c r="AO73" i="52"/>
  <c r="AP73" i="52"/>
  <c r="A74" i="52"/>
  <c r="Y74" i="52"/>
  <c r="Z74" i="52"/>
  <c r="AA74" i="52"/>
  <c r="AB74" i="52"/>
  <c r="AC74" i="52"/>
  <c r="AD74" i="52"/>
  <c r="AE74" i="52"/>
  <c r="AF74" i="52"/>
  <c r="AG74" i="52"/>
  <c r="AH74" i="52"/>
  <c r="AO74" i="52"/>
  <c r="AP74" i="52"/>
  <c r="A75" i="52"/>
  <c r="Y75" i="52"/>
  <c r="Z75" i="52"/>
  <c r="AA75" i="52"/>
  <c r="AB75" i="52"/>
  <c r="AC75" i="52"/>
  <c r="AD75" i="52"/>
  <c r="AE75" i="52"/>
  <c r="AF75" i="52"/>
  <c r="AG75" i="52"/>
  <c r="AH75" i="52"/>
  <c r="AO75" i="52"/>
  <c r="AP75" i="52"/>
  <c r="A76" i="52"/>
  <c r="Y76" i="52"/>
  <c r="Z76" i="52"/>
  <c r="AA76" i="52"/>
  <c r="AB76" i="52"/>
  <c r="AC76" i="52"/>
  <c r="AD76" i="52"/>
  <c r="AE76" i="52"/>
  <c r="AF76" i="52"/>
  <c r="AG76" i="52"/>
  <c r="AH76" i="52"/>
  <c r="AO76" i="52"/>
  <c r="AP76" i="52"/>
  <c r="A77" i="52"/>
  <c r="Y77" i="52"/>
  <c r="Z77" i="52"/>
  <c r="AA77" i="52"/>
  <c r="AB77" i="52"/>
  <c r="AC77" i="52"/>
  <c r="AD77" i="52"/>
  <c r="AE77" i="52"/>
  <c r="AF77" i="52"/>
  <c r="AG77" i="52"/>
  <c r="AH77" i="52"/>
  <c r="AO77" i="52"/>
  <c r="AP77" i="52"/>
  <c r="AQ77" i="52" s="1"/>
  <c r="A78" i="52"/>
  <c r="Y78" i="52"/>
  <c r="Z78" i="52"/>
  <c r="AA78" i="52"/>
  <c r="AB78" i="52"/>
  <c r="AC78" i="52"/>
  <c r="AD78" i="52"/>
  <c r="AE78" i="52"/>
  <c r="AF78" i="52"/>
  <c r="AG78" i="52"/>
  <c r="AH78" i="52"/>
  <c r="AO78" i="52"/>
  <c r="AP78" i="52"/>
  <c r="A79" i="52"/>
  <c r="Y79" i="52"/>
  <c r="Z79" i="52"/>
  <c r="AA79" i="52"/>
  <c r="AB79" i="52"/>
  <c r="AC79" i="52"/>
  <c r="AD79" i="52"/>
  <c r="AE79" i="52"/>
  <c r="AF79" i="52"/>
  <c r="AG79" i="52"/>
  <c r="AH79" i="52"/>
  <c r="AO79" i="52"/>
  <c r="AP79" i="52"/>
  <c r="A80" i="52"/>
  <c r="Y80" i="52"/>
  <c r="Z80" i="52"/>
  <c r="AA80" i="52"/>
  <c r="AB80" i="52"/>
  <c r="AC80" i="52"/>
  <c r="AD80" i="52"/>
  <c r="AE80" i="52"/>
  <c r="AF80" i="52"/>
  <c r="AG80" i="52"/>
  <c r="AH80" i="52"/>
  <c r="AO80" i="52"/>
  <c r="AP80" i="52"/>
  <c r="A81" i="52"/>
  <c r="Y81" i="52"/>
  <c r="Z81" i="52"/>
  <c r="AA81" i="52"/>
  <c r="AB81" i="52"/>
  <c r="AC81" i="52"/>
  <c r="AD81" i="52"/>
  <c r="AE81" i="52"/>
  <c r="AF81" i="52"/>
  <c r="AG81" i="52"/>
  <c r="AH81" i="52"/>
  <c r="AO81" i="52"/>
  <c r="AP81" i="52"/>
  <c r="A82" i="52"/>
  <c r="Y82" i="52"/>
  <c r="Z82" i="52"/>
  <c r="AA82" i="52"/>
  <c r="AB82" i="52"/>
  <c r="AC82" i="52"/>
  <c r="AD82" i="52"/>
  <c r="AE82" i="52"/>
  <c r="AF82" i="52"/>
  <c r="AG82" i="52"/>
  <c r="AH82" i="52"/>
  <c r="AO82" i="52"/>
  <c r="AP82" i="52"/>
  <c r="A83" i="52"/>
  <c r="Y83" i="52"/>
  <c r="Z83" i="52"/>
  <c r="AA83" i="52"/>
  <c r="AB83" i="52"/>
  <c r="AC83" i="52"/>
  <c r="AD83" i="52"/>
  <c r="AE83" i="52"/>
  <c r="AF83" i="52"/>
  <c r="AG83" i="52"/>
  <c r="AH83" i="52"/>
  <c r="AO83" i="52"/>
  <c r="AP83" i="52"/>
  <c r="A84" i="52"/>
  <c r="Y84" i="52"/>
  <c r="Z84" i="52"/>
  <c r="AA84" i="52"/>
  <c r="AB84" i="52"/>
  <c r="AC84" i="52"/>
  <c r="AD84" i="52"/>
  <c r="AE84" i="52"/>
  <c r="AF84" i="52"/>
  <c r="AG84" i="52"/>
  <c r="AH84" i="52"/>
  <c r="AO84" i="52"/>
  <c r="AP84" i="52"/>
  <c r="A85" i="52"/>
  <c r="Y85" i="52"/>
  <c r="Z85" i="52"/>
  <c r="AA85" i="52"/>
  <c r="AB85" i="52"/>
  <c r="AC85" i="52"/>
  <c r="AD85" i="52"/>
  <c r="AE85" i="52"/>
  <c r="AF85" i="52"/>
  <c r="AG85" i="52"/>
  <c r="AH85" i="52"/>
  <c r="AO85" i="52"/>
  <c r="AP85" i="52"/>
  <c r="AQ85" i="52" s="1"/>
  <c r="A86" i="52"/>
  <c r="Y86" i="52"/>
  <c r="Z86" i="52"/>
  <c r="AA86" i="52"/>
  <c r="AB86" i="52"/>
  <c r="AC86" i="52"/>
  <c r="AD86" i="52"/>
  <c r="AE86" i="52"/>
  <c r="AF86" i="52"/>
  <c r="AG86" i="52"/>
  <c r="AH86" i="52"/>
  <c r="AO86" i="52"/>
  <c r="AP86" i="52"/>
  <c r="A87" i="52"/>
  <c r="Y87" i="52"/>
  <c r="Z87" i="52"/>
  <c r="AA87" i="52"/>
  <c r="AB87" i="52"/>
  <c r="AC87" i="52"/>
  <c r="AD87" i="52"/>
  <c r="AE87" i="52"/>
  <c r="AF87" i="52"/>
  <c r="AG87" i="52"/>
  <c r="AH87" i="52"/>
  <c r="AO87" i="52"/>
  <c r="AP87" i="52"/>
  <c r="A88" i="52"/>
  <c r="Y88" i="52"/>
  <c r="Z88" i="52"/>
  <c r="AA88" i="52"/>
  <c r="AB88" i="52"/>
  <c r="AC88" i="52"/>
  <c r="AD88" i="52"/>
  <c r="AE88" i="52"/>
  <c r="AF88" i="52"/>
  <c r="AG88" i="52"/>
  <c r="AH88" i="52"/>
  <c r="AO88" i="52"/>
  <c r="AQ88" i="52" s="1"/>
  <c r="AP88" i="52"/>
  <c r="A89" i="52"/>
  <c r="Y89" i="52"/>
  <c r="Z89" i="52"/>
  <c r="AA89" i="52"/>
  <c r="AB89" i="52"/>
  <c r="AC89" i="52"/>
  <c r="AD89" i="52"/>
  <c r="AE89" i="52"/>
  <c r="AF89" i="52"/>
  <c r="AG89" i="52"/>
  <c r="AH89" i="52"/>
  <c r="AO89" i="52"/>
  <c r="AP89" i="52"/>
  <c r="A90" i="52"/>
  <c r="Y90" i="52"/>
  <c r="Z90" i="52"/>
  <c r="AA90" i="52"/>
  <c r="AB90" i="52"/>
  <c r="AC90" i="52"/>
  <c r="AD90" i="52"/>
  <c r="AE90" i="52"/>
  <c r="AF90" i="52"/>
  <c r="AG90" i="52"/>
  <c r="AH90" i="52"/>
  <c r="AO90" i="52"/>
  <c r="AQ90" i="52" s="1"/>
  <c r="AP90" i="52"/>
  <c r="A91" i="52"/>
  <c r="Y91" i="52"/>
  <c r="Z91" i="52"/>
  <c r="AA91" i="52"/>
  <c r="AB91" i="52"/>
  <c r="AC91" i="52"/>
  <c r="AD91" i="52"/>
  <c r="AE91" i="52"/>
  <c r="AF91" i="52"/>
  <c r="AG91" i="52"/>
  <c r="AH91" i="52"/>
  <c r="AO91" i="52"/>
  <c r="AP91" i="52"/>
  <c r="A92" i="52"/>
  <c r="Y92" i="52"/>
  <c r="Z92" i="52"/>
  <c r="AA92" i="52"/>
  <c r="AB92" i="52"/>
  <c r="AC92" i="52"/>
  <c r="AD92" i="52"/>
  <c r="AE92" i="52"/>
  <c r="AF92" i="52"/>
  <c r="AG92" i="52"/>
  <c r="AH92" i="52"/>
  <c r="AO92" i="52"/>
  <c r="AQ92" i="52" s="1"/>
  <c r="AP92" i="52"/>
  <c r="A93" i="52"/>
  <c r="Y93" i="52"/>
  <c r="Z93" i="52"/>
  <c r="AA93" i="52"/>
  <c r="AB93" i="52"/>
  <c r="AC93" i="52"/>
  <c r="AD93" i="52"/>
  <c r="AE93" i="52"/>
  <c r="AF93" i="52"/>
  <c r="AG93" i="52"/>
  <c r="AH93" i="52"/>
  <c r="AO93" i="52"/>
  <c r="AP93" i="52"/>
  <c r="A94" i="52"/>
  <c r="Y94" i="52"/>
  <c r="Z94" i="52"/>
  <c r="AA94" i="52"/>
  <c r="AB94" i="52"/>
  <c r="AC94" i="52"/>
  <c r="AD94" i="52"/>
  <c r="AE94" i="52"/>
  <c r="AF94" i="52"/>
  <c r="AG94" i="52"/>
  <c r="AH94" i="52"/>
  <c r="AO94" i="52"/>
  <c r="AQ94" i="52" s="1"/>
  <c r="AP94" i="52"/>
  <c r="A95" i="52"/>
  <c r="Y95" i="52"/>
  <c r="Z95" i="52"/>
  <c r="AA95" i="52"/>
  <c r="AB95" i="52"/>
  <c r="AC95" i="52"/>
  <c r="AD95" i="52"/>
  <c r="AE95" i="52"/>
  <c r="AF95" i="52"/>
  <c r="AG95" i="52"/>
  <c r="AH95" i="52"/>
  <c r="AO95" i="52"/>
  <c r="AP95" i="52"/>
  <c r="A96" i="52"/>
  <c r="Y96" i="52"/>
  <c r="Z96" i="52"/>
  <c r="AA96" i="52"/>
  <c r="AB96" i="52"/>
  <c r="AC96" i="52"/>
  <c r="AD96" i="52"/>
  <c r="AE96" i="52"/>
  <c r="AF96" i="52"/>
  <c r="AG96" i="52"/>
  <c r="AH96" i="52"/>
  <c r="AO96" i="52"/>
  <c r="AP96" i="52"/>
  <c r="A97" i="52"/>
  <c r="Y97" i="52"/>
  <c r="Z97" i="52"/>
  <c r="AA97" i="52"/>
  <c r="AB97" i="52"/>
  <c r="AC97" i="52"/>
  <c r="AD97" i="52"/>
  <c r="AE97" i="52"/>
  <c r="AF97" i="52"/>
  <c r="AG97" i="52"/>
  <c r="AH97" i="52"/>
  <c r="AO97" i="52"/>
  <c r="AP97" i="52"/>
  <c r="A98" i="52"/>
  <c r="Y98" i="52"/>
  <c r="Z98" i="52"/>
  <c r="AA98" i="52"/>
  <c r="AB98" i="52"/>
  <c r="AC98" i="52"/>
  <c r="AD98" i="52"/>
  <c r="AE98" i="52"/>
  <c r="AF98" i="52"/>
  <c r="AG98" i="52"/>
  <c r="AH98" i="52"/>
  <c r="AO98" i="52"/>
  <c r="AP98" i="52"/>
  <c r="A99" i="52"/>
  <c r="Y99" i="52"/>
  <c r="Z99" i="52"/>
  <c r="AA99" i="52"/>
  <c r="AB99" i="52"/>
  <c r="AC99" i="52"/>
  <c r="AD99" i="52"/>
  <c r="AE99" i="52"/>
  <c r="AF99" i="52"/>
  <c r="AG99" i="52"/>
  <c r="AH99" i="52"/>
  <c r="AO99" i="52"/>
  <c r="AP99" i="52"/>
  <c r="A100" i="52"/>
  <c r="Y100" i="52"/>
  <c r="Z100" i="52"/>
  <c r="AA100" i="52"/>
  <c r="AB100" i="52"/>
  <c r="AC100" i="52"/>
  <c r="AD100" i="52"/>
  <c r="AE100" i="52"/>
  <c r="AF100" i="52"/>
  <c r="AG100" i="52"/>
  <c r="AH100" i="52"/>
  <c r="AO100" i="52"/>
  <c r="AQ100" i="52" s="1"/>
  <c r="AP100" i="52"/>
  <c r="A101" i="52"/>
  <c r="Y101" i="52"/>
  <c r="Z101" i="52"/>
  <c r="AA101" i="52"/>
  <c r="AB101" i="52"/>
  <c r="AC101" i="52"/>
  <c r="AD101" i="52"/>
  <c r="AE101" i="52"/>
  <c r="AF101" i="52"/>
  <c r="AG101" i="52"/>
  <c r="AH101" i="52"/>
  <c r="AO101" i="52"/>
  <c r="AP101" i="52"/>
  <c r="A102" i="52"/>
  <c r="Y102" i="52"/>
  <c r="Z102" i="52"/>
  <c r="AA102" i="52"/>
  <c r="AB102" i="52"/>
  <c r="AC102" i="52"/>
  <c r="AD102" i="52"/>
  <c r="AE102" i="52"/>
  <c r="AF102" i="52"/>
  <c r="AG102" i="52"/>
  <c r="AH102" i="52"/>
  <c r="AO102" i="52"/>
  <c r="AQ102" i="52" s="1"/>
  <c r="AP102" i="52"/>
  <c r="A103" i="52"/>
  <c r="Y103" i="52"/>
  <c r="Z103" i="52"/>
  <c r="AA103" i="52"/>
  <c r="AB103" i="52"/>
  <c r="AC103" i="52"/>
  <c r="AD103" i="52"/>
  <c r="AE103" i="52"/>
  <c r="AF103" i="52"/>
  <c r="AG103" i="52"/>
  <c r="AH103" i="52"/>
  <c r="AO103" i="52"/>
  <c r="AP103" i="52"/>
  <c r="A104" i="52"/>
  <c r="Y104" i="52"/>
  <c r="Z104" i="52"/>
  <c r="AA104" i="52"/>
  <c r="AB104" i="52"/>
  <c r="AC104" i="52"/>
  <c r="AD104" i="52"/>
  <c r="AE104" i="52"/>
  <c r="AF104" i="52"/>
  <c r="AG104" i="52"/>
  <c r="AH104" i="52"/>
  <c r="AO104" i="52"/>
  <c r="AP104" i="52"/>
  <c r="A105" i="52"/>
  <c r="Y105" i="52"/>
  <c r="Z105" i="52"/>
  <c r="AA105" i="52"/>
  <c r="AB105" i="52"/>
  <c r="AC105" i="52"/>
  <c r="AD105" i="52"/>
  <c r="AE105" i="52"/>
  <c r="AF105" i="52"/>
  <c r="AG105" i="52"/>
  <c r="AH105" i="52"/>
  <c r="AO105" i="52"/>
  <c r="AP105" i="52"/>
  <c r="A106" i="52"/>
  <c r="Y106" i="52"/>
  <c r="Z106" i="52"/>
  <c r="AA106" i="52"/>
  <c r="AB106" i="52"/>
  <c r="AC106" i="52"/>
  <c r="AD106" i="52"/>
  <c r="AE106" i="52"/>
  <c r="AF106" i="52"/>
  <c r="AG106" i="52"/>
  <c r="AH106" i="52"/>
  <c r="AO106" i="52"/>
  <c r="AP106" i="52"/>
  <c r="A107" i="52"/>
  <c r="Y107" i="52"/>
  <c r="Z107" i="52"/>
  <c r="AA107" i="52"/>
  <c r="AB107" i="52"/>
  <c r="AC107" i="52"/>
  <c r="AD107" i="52"/>
  <c r="AE107" i="52"/>
  <c r="AF107" i="52"/>
  <c r="AG107" i="52"/>
  <c r="AH107" i="52"/>
  <c r="AO107" i="52"/>
  <c r="AP107" i="52"/>
  <c r="A108" i="52"/>
  <c r="Y108" i="52"/>
  <c r="Z108" i="52"/>
  <c r="AA108" i="52"/>
  <c r="AB108" i="52"/>
  <c r="AC108" i="52"/>
  <c r="AD108" i="52"/>
  <c r="AE108" i="52"/>
  <c r="AF108" i="52"/>
  <c r="AG108" i="52"/>
  <c r="AH108" i="52"/>
  <c r="AO108" i="52"/>
  <c r="AP108" i="52"/>
  <c r="A109" i="52"/>
  <c r="Y109" i="52"/>
  <c r="Z109" i="52"/>
  <c r="AA109" i="52"/>
  <c r="AB109" i="52"/>
  <c r="AC109" i="52"/>
  <c r="AD109" i="52"/>
  <c r="AE109" i="52"/>
  <c r="AF109" i="52"/>
  <c r="AG109" i="52"/>
  <c r="AH109" i="52"/>
  <c r="AO109" i="52"/>
  <c r="AP109" i="52"/>
  <c r="A110" i="52"/>
  <c r="Y110" i="52"/>
  <c r="Z110" i="52"/>
  <c r="AA110" i="52"/>
  <c r="AB110" i="52"/>
  <c r="AC110" i="52"/>
  <c r="AD110" i="52"/>
  <c r="AE110" i="52"/>
  <c r="AF110" i="52"/>
  <c r="AG110" i="52"/>
  <c r="AH110" i="52"/>
  <c r="AO110" i="52"/>
  <c r="AP110" i="52"/>
  <c r="A111" i="52"/>
  <c r="Y111" i="52"/>
  <c r="Z111" i="52"/>
  <c r="AA111" i="52"/>
  <c r="AB111" i="52"/>
  <c r="AC111" i="52"/>
  <c r="AD111" i="52"/>
  <c r="AE111" i="52"/>
  <c r="AF111" i="52"/>
  <c r="AG111" i="52"/>
  <c r="AH111" i="52"/>
  <c r="AO111" i="52"/>
  <c r="AP111" i="52"/>
  <c r="A112" i="52"/>
  <c r="Y112" i="52"/>
  <c r="Z112" i="52"/>
  <c r="AA112" i="52"/>
  <c r="AB112" i="52"/>
  <c r="AC112" i="52"/>
  <c r="AD112" i="52"/>
  <c r="AE112" i="52"/>
  <c r="AF112" i="52"/>
  <c r="AG112" i="52"/>
  <c r="AH112" i="52"/>
  <c r="AO112" i="52"/>
  <c r="AP112" i="52"/>
  <c r="A113" i="52"/>
  <c r="Y113" i="52"/>
  <c r="Z113" i="52"/>
  <c r="AA113" i="52"/>
  <c r="AB113" i="52"/>
  <c r="AC113" i="52"/>
  <c r="AD113" i="52"/>
  <c r="AE113" i="52"/>
  <c r="AF113" i="52"/>
  <c r="AG113" i="52"/>
  <c r="AH113" i="52"/>
  <c r="AO113" i="52"/>
  <c r="AP113" i="52"/>
  <c r="A114" i="52"/>
  <c r="Y114" i="52"/>
  <c r="Z114" i="52"/>
  <c r="AA114" i="52"/>
  <c r="AB114" i="52"/>
  <c r="AC114" i="52"/>
  <c r="AD114" i="52"/>
  <c r="AE114" i="52"/>
  <c r="AF114" i="52"/>
  <c r="AG114" i="52"/>
  <c r="AH114" i="52"/>
  <c r="AO114" i="52"/>
  <c r="AP114" i="52"/>
  <c r="A115" i="52"/>
  <c r="Y115" i="52"/>
  <c r="Z115" i="52"/>
  <c r="AA115" i="52"/>
  <c r="AB115" i="52"/>
  <c r="AC115" i="52"/>
  <c r="AD115" i="52"/>
  <c r="AE115" i="52"/>
  <c r="AF115" i="52"/>
  <c r="AG115" i="52"/>
  <c r="AH115" i="52"/>
  <c r="AO115" i="52"/>
  <c r="AP115" i="52"/>
  <c r="AQ115" i="52" s="1"/>
  <c r="A116" i="52"/>
  <c r="Y116" i="52"/>
  <c r="Z116" i="52"/>
  <c r="AA116" i="52"/>
  <c r="AB116" i="52"/>
  <c r="AC116" i="52"/>
  <c r="AD116" i="52"/>
  <c r="AE116" i="52"/>
  <c r="AF116" i="52"/>
  <c r="AG116" i="52"/>
  <c r="AH116" i="52"/>
  <c r="AO116" i="52"/>
  <c r="AP116" i="52"/>
  <c r="A117" i="52"/>
  <c r="Y117" i="52"/>
  <c r="Z117" i="52"/>
  <c r="AA117" i="52"/>
  <c r="AB117" i="52"/>
  <c r="AC117" i="52"/>
  <c r="AD117" i="52"/>
  <c r="AE117" i="52"/>
  <c r="AF117" i="52"/>
  <c r="AG117" i="52"/>
  <c r="AH117" i="52"/>
  <c r="AO117" i="52"/>
  <c r="AP117" i="52"/>
  <c r="A118" i="52"/>
  <c r="Y118" i="52"/>
  <c r="Z118" i="52"/>
  <c r="AA118" i="52"/>
  <c r="AB118" i="52"/>
  <c r="AC118" i="52"/>
  <c r="AD118" i="52"/>
  <c r="AE118" i="52"/>
  <c r="AF118" i="52"/>
  <c r="AG118" i="52"/>
  <c r="AH118" i="52"/>
  <c r="AO118" i="52"/>
  <c r="AP118" i="52"/>
  <c r="A119" i="52"/>
  <c r="Y119" i="52"/>
  <c r="Z119" i="52"/>
  <c r="AA119" i="52"/>
  <c r="AB119" i="52"/>
  <c r="AC119" i="52"/>
  <c r="AD119" i="52"/>
  <c r="AE119" i="52"/>
  <c r="AF119" i="52"/>
  <c r="AG119" i="52"/>
  <c r="AH119" i="52"/>
  <c r="AO119" i="52"/>
  <c r="AP119" i="52"/>
  <c r="A120" i="52"/>
  <c r="Y120" i="52"/>
  <c r="Z120" i="52"/>
  <c r="AA120" i="52"/>
  <c r="AB120" i="52"/>
  <c r="AC120" i="52"/>
  <c r="AD120" i="52"/>
  <c r="AE120" i="52"/>
  <c r="AF120" i="52"/>
  <c r="AG120" i="52"/>
  <c r="AH120" i="52"/>
  <c r="AO120" i="52"/>
  <c r="AP120" i="52"/>
  <c r="A121" i="52"/>
  <c r="Y121" i="52"/>
  <c r="Z121" i="52"/>
  <c r="AA121" i="52"/>
  <c r="AB121" i="52"/>
  <c r="AC121" i="52"/>
  <c r="AD121" i="52"/>
  <c r="AE121" i="52"/>
  <c r="AF121" i="52"/>
  <c r="AG121" i="52"/>
  <c r="AH121" i="52"/>
  <c r="AO121" i="52"/>
  <c r="AP121" i="52"/>
  <c r="A122" i="52"/>
  <c r="Y122" i="52"/>
  <c r="Z122" i="52"/>
  <c r="AA122" i="52"/>
  <c r="AB122" i="52"/>
  <c r="AC122" i="52"/>
  <c r="AD122" i="52"/>
  <c r="AE122" i="52"/>
  <c r="AF122" i="52"/>
  <c r="AG122" i="52"/>
  <c r="AH122" i="52"/>
  <c r="AO122" i="52"/>
  <c r="AP122" i="52"/>
  <c r="A123" i="52"/>
  <c r="Y123" i="52"/>
  <c r="Z123" i="52"/>
  <c r="AA123" i="52"/>
  <c r="AB123" i="52"/>
  <c r="AC123" i="52"/>
  <c r="AD123" i="52"/>
  <c r="AE123" i="52"/>
  <c r="AF123" i="52"/>
  <c r="AG123" i="52"/>
  <c r="AH123" i="52"/>
  <c r="AO123" i="52"/>
  <c r="AP123" i="52"/>
  <c r="A124" i="52"/>
  <c r="Y124" i="52"/>
  <c r="Z124" i="52"/>
  <c r="AA124" i="52"/>
  <c r="AB124" i="52"/>
  <c r="AC124" i="52"/>
  <c r="AD124" i="52"/>
  <c r="AE124" i="52"/>
  <c r="AF124" i="52"/>
  <c r="AG124" i="52"/>
  <c r="AH124" i="52"/>
  <c r="AO124" i="52"/>
  <c r="AP124" i="52"/>
  <c r="A125" i="52"/>
  <c r="Y125" i="52"/>
  <c r="Z125" i="52"/>
  <c r="AA125" i="52"/>
  <c r="AB125" i="52"/>
  <c r="AC125" i="52"/>
  <c r="AD125" i="52"/>
  <c r="AE125" i="52"/>
  <c r="AF125" i="52"/>
  <c r="AG125" i="52"/>
  <c r="AH125" i="52"/>
  <c r="AO125" i="52"/>
  <c r="AP125" i="52"/>
  <c r="A126" i="52"/>
  <c r="Y126" i="52"/>
  <c r="Z126" i="52"/>
  <c r="AA126" i="52"/>
  <c r="AB126" i="52"/>
  <c r="AC126" i="52"/>
  <c r="AD126" i="52"/>
  <c r="AE126" i="52"/>
  <c r="AF126" i="52"/>
  <c r="AG126" i="52"/>
  <c r="AH126" i="52"/>
  <c r="AO126" i="52"/>
  <c r="AP126" i="52"/>
  <c r="A127" i="52"/>
  <c r="Y127" i="52"/>
  <c r="Z127" i="52"/>
  <c r="AA127" i="52"/>
  <c r="AB127" i="52"/>
  <c r="AC127" i="52"/>
  <c r="AD127" i="52"/>
  <c r="AE127" i="52"/>
  <c r="AF127" i="52"/>
  <c r="AG127" i="52"/>
  <c r="AH127" i="52"/>
  <c r="AO127" i="52"/>
  <c r="AQ127" i="52" s="1"/>
  <c r="AP127" i="52"/>
  <c r="A128" i="52"/>
  <c r="Y128" i="52"/>
  <c r="Z128" i="52"/>
  <c r="AA128" i="52"/>
  <c r="AB128" i="52"/>
  <c r="AC128" i="52"/>
  <c r="AD128" i="52"/>
  <c r="AE128" i="52"/>
  <c r="AF128" i="52"/>
  <c r="AG128" i="52"/>
  <c r="AH128" i="52"/>
  <c r="AO128" i="52"/>
  <c r="AP128" i="52"/>
  <c r="A129" i="52"/>
  <c r="Y129" i="52"/>
  <c r="Z129" i="52"/>
  <c r="AA129" i="52"/>
  <c r="AB129" i="52"/>
  <c r="AC129" i="52"/>
  <c r="AD129" i="52"/>
  <c r="AE129" i="52"/>
  <c r="AF129" i="52"/>
  <c r="AG129" i="52"/>
  <c r="AH129" i="52"/>
  <c r="AO129" i="52"/>
  <c r="AP129" i="52"/>
  <c r="AQ129" i="52" s="1"/>
  <c r="A130" i="52"/>
  <c r="Y130" i="52"/>
  <c r="Z130" i="52"/>
  <c r="AA130" i="52"/>
  <c r="AB130" i="52"/>
  <c r="AC130" i="52"/>
  <c r="AD130" i="52"/>
  <c r="AE130" i="52"/>
  <c r="AF130" i="52"/>
  <c r="AG130" i="52"/>
  <c r="AH130" i="52"/>
  <c r="AO130" i="52"/>
  <c r="AP130" i="52"/>
  <c r="A131" i="52"/>
  <c r="Y131" i="52"/>
  <c r="Z131" i="52"/>
  <c r="AA131" i="52"/>
  <c r="AB131" i="52"/>
  <c r="AC131" i="52"/>
  <c r="AD131" i="52"/>
  <c r="AE131" i="52"/>
  <c r="AF131" i="52"/>
  <c r="AG131" i="52"/>
  <c r="AH131" i="52"/>
  <c r="AO131" i="52"/>
  <c r="AP131" i="52"/>
  <c r="A132" i="52"/>
  <c r="Y132" i="52"/>
  <c r="Z132" i="52"/>
  <c r="AA132" i="52"/>
  <c r="AB132" i="52"/>
  <c r="AC132" i="52"/>
  <c r="AD132" i="52"/>
  <c r="AE132" i="52"/>
  <c r="AF132" i="52"/>
  <c r="AG132" i="52"/>
  <c r="AH132" i="52"/>
  <c r="AO132" i="52"/>
  <c r="AP132" i="52"/>
  <c r="AQ132" i="52" s="1"/>
  <c r="A133" i="52"/>
  <c r="Y133" i="52"/>
  <c r="Z133" i="52"/>
  <c r="AA133" i="52"/>
  <c r="AB133" i="52"/>
  <c r="AC133" i="52"/>
  <c r="AD133" i="52"/>
  <c r="AE133" i="52"/>
  <c r="AF133" i="52"/>
  <c r="AG133" i="52"/>
  <c r="AH133" i="52"/>
  <c r="AO133" i="52"/>
  <c r="AP133" i="52"/>
  <c r="A134" i="52"/>
  <c r="Y134" i="52"/>
  <c r="Z134" i="52"/>
  <c r="AA134" i="52"/>
  <c r="AB134" i="52"/>
  <c r="AC134" i="52"/>
  <c r="AD134" i="52"/>
  <c r="AE134" i="52"/>
  <c r="AF134" i="52"/>
  <c r="AG134" i="52"/>
  <c r="AH134" i="52"/>
  <c r="AO134" i="52"/>
  <c r="AP134" i="52"/>
  <c r="A135" i="52"/>
  <c r="Y135" i="52"/>
  <c r="Z135" i="52"/>
  <c r="AA135" i="52"/>
  <c r="AB135" i="52"/>
  <c r="AC135" i="52"/>
  <c r="AD135" i="52"/>
  <c r="AE135" i="52"/>
  <c r="AF135" i="52"/>
  <c r="AG135" i="52"/>
  <c r="AH135" i="52"/>
  <c r="AO135" i="52"/>
  <c r="AP135" i="52"/>
  <c r="A136" i="52"/>
  <c r="Y136" i="52"/>
  <c r="Z136" i="52"/>
  <c r="AA136" i="52"/>
  <c r="AB136" i="52"/>
  <c r="AC136" i="52"/>
  <c r="AD136" i="52"/>
  <c r="AE136" i="52"/>
  <c r="AF136" i="52"/>
  <c r="AG136" i="52"/>
  <c r="AH136" i="52"/>
  <c r="AO136" i="52"/>
  <c r="AP136" i="52"/>
  <c r="A137" i="52"/>
  <c r="Y137" i="52"/>
  <c r="Z137" i="52"/>
  <c r="AA137" i="52"/>
  <c r="AB137" i="52"/>
  <c r="AC137" i="52"/>
  <c r="AD137" i="52"/>
  <c r="AE137" i="52"/>
  <c r="AF137" i="52"/>
  <c r="AG137" i="52"/>
  <c r="AH137" i="52"/>
  <c r="AO137" i="52"/>
  <c r="AP137" i="52"/>
  <c r="A138" i="52"/>
  <c r="Y138" i="52"/>
  <c r="Z138" i="52"/>
  <c r="AA138" i="52"/>
  <c r="AB138" i="52"/>
  <c r="AC138" i="52"/>
  <c r="AD138" i="52"/>
  <c r="AE138" i="52"/>
  <c r="AF138" i="52"/>
  <c r="AG138" i="52"/>
  <c r="AH138" i="52"/>
  <c r="AO138" i="52"/>
  <c r="AP138" i="52"/>
  <c r="A139" i="52"/>
  <c r="Y139" i="52"/>
  <c r="Z139" i="52"/>
  <c r="AA139" i="52"/>
  <c r="AB139" i="52"/>
  <c r="AC139" i="52"/>
  <c r="AD139" i="52"/>
  <c r="AE139" i="52"/>
  <c r="AF139" i="52"/>
  <c r="AG139" i="52"/>
  <c r="AH139" i="52"/>
  <c r="AO139" i="52"/>
  <c r="AP139" i="52"/>
  <c r="A140" i="52"/>
  <c r="Y140" i="52"/>
  <c r="Z140" i="52"/>
  <c r="AA140" i="52"/>
  <c r="AB140" i="52"/>
  <c r="AC140" i="52"/>
  <c r="AD140" i="52"/>
  <c r="AE140" i="52"/>
  <c r="AF140" i="52"/>
  <c r="AG140" i="52"/>
  <c r="AH140" i="52"/>
  <c r="AO140" i="52"/>
  <c r="AP140" i="52"/>
  <c r="A141" i="52"/>
  <c r="Y141" i="52"/>
  <c r="Z141" i="52"/>
  <c r="AA141" i="52"/>
  <c r="AB141" i="52"/>
  <c r="AC141" i="52"/>
  <c r="AD141" i="52"/>
  <c r="AE141" i="52"/>
  <c r="AF141" i="52"/>
  <c r="AG141" i="52"/>
  <c r="AH141" i="52"/>
  <c r="AO141" i="52"/>
  <c r="AQ141" i="52" s="1"/>
  <c r="AP141" i="52"/>
  <c r="A142" i="52"/>
  <c r="Y142" i="52"/>
  <c r="Z142" i="52"/>
  <c r="AA142" i="52"/>
  <c r="AB142" i="52"/>
  <c r="AC142" i="52"/>
  <c r="AD142" i="52"/>
  <c r="AE142" i="52"/>
  <c r="AF142" i="52"/>
  <c r="AG142" i="52"/>
  <c r="AH142" i="52"/>
  <c r="AO142" i="52"/>
  <c r="AP142" i="52"/>
  <c r="A143" i="52"/>
  <c r="Y143" i="52"/>
  <c r="Z143" i="52"/>
  <c r="AA143" i="52"/>
  <c r="AB143" i="52"/>
  <c r="AC143" i="52"/>
  <c r="AD143" i="52"/>
  <c r="AE143" i="52"/>
  <c r="AF143" i="52"/>
  <c r="AG143" i="52"/>
  <c r="AH143" i="52"/>
  <c r="AO143" i="52"/>
  <c r="AQ143" i="52" s="1"/>
  <c r="AP143" i="52"/>
  <c r="A144" i="52"/>
  <c r="Y144" i="52"/>
  <c r="Z144" i="52"/>
  <c r="AA144" i="52"/>
  <c r="AB144" i="52"/>
  <c r="AC144" i="52"/>
  <c r="AD144" i="52"/>
  <c r="AE144" i="52"/>
  <c r="AF144" i="52"/>
  <c r="AG144" i="52"/>
  <c r="AH144" i="52"/>
  <c r="AO144" i="52"/>
  <c r="AQ144" i="52" s="1"/>
  <c r="AP144" i="52"/>
  <c r="A145" i="52"/>
  <c r="Y145" i="52"/>
  <c r="Z145" i="52"/>
  <c r="AA145" i="52"/>
  <c r="AB145" i="52"/>
  <c r="AC145" i="52"/>
  <c r="AD145" i="52"/>
  <c r="AE145" i="52"/>
  <c r="AF145" i="52"/>
  <c r="AG145" i="52"/>
  <c r="AH145" i="52"/>
  <c r="AO145" i="52"/>
  <c r="AP145" i="52"/>
  <c r="A146" i="52"/>
  <c r="Y146" i="52"/>
  <c r="Z146" i="52"/>
  <c r="AA146" i="52"/>
  <c r="AB146" i="52"/>
  <c r="AC146" i="52"/>
  <c r="AD146" i="52"/>
  <c r="AE146" i="52"/>
  <c r="AF146" i="52"/>
  <c r="AG146" i="52"/>
  <c r="AH146" i="52"/>
  <c r="AO146" i="52"/>
  <c r="AP146" i="52"/>
  <c r="A147" i="52"/>
  <c r="Y147" i="52"/>
  <c r="Z147" i="52"/>
  <c r="AA147" i="52"/>
  <c r="AB147" i="52"/>
  <c r="AC147" i="52"/>
  <c r="AD147" i="52"/>
  <c r="AE147" i="52"/>
  <c r="AF147" i="52"/>
  <c r="AG147" i="52"/>
  <c r="AH147" i="52"/>
  <c r="AO147" i="52"/>
  <c r="AP147" i="52"/>
  <c r="A148" i="52"/>
  <c r="Y148" i="52"/>
  <c r="Z148" i="52"/>
  <c r="AA148" i="52"/>
  <c r="AB148" i="52"/>
  <c r="AC148" i="52"/>
  <c r="AD148" i="52"/>
  <c r="AE148" i="52"/>
  <c r="AF148" i="52"/>
  <c r="AG148" i="52"/>
  <c r="AH148" i="52"/>
  <c r="AO148" i="52"/>
  <c r="AQ148" i="52" s="1"/>
  <c r="AP148" i="52"/>
  <c r="A149" i="52"/>
  <c r="Y149" i="52"/>
  <c r="Z149" i="52"/>
  <c r="AA149" i="52"/>
  <c r="AB149" i="52"/>
  <c r="AC149" i="52"/>
  <c r="AD149" i="52"/>
  <c r="AE149" i="52"/>
  <c r="AF149" i="52"/>
  <c r="AG149" i="52"/>
  <c r="AH149" i="52"/>
  <c r="AO149" i="52"/>
  <c r="AQ149" i="52" s="1"/>
  <c r="AP149" i="52"/>
  <c r="A150" i="52"/>
  <c r="Y150" i="52"/>
  <c r="Z150" i="52"/>
  <c r="AA150" i="52"/>
  <c r="AB150" i="52"/>
  <c r="AC150" i="52"/>
  <c r="AD150" i="52"/>
  <c r="AE150" i="52"/>
  <c r="AF150" i="52"/>
  <c r="AG150" i="52"/>
  <c r="AH150" i="52"/>
  <c r="AO150" i="52"/>
  <c r="AP150" i="52"/>
  <c r="A151" i="52"/>
  <c r="Y151" i="52"/>
  <c r="Z151" i="52"/>
  <c r="AA151" i="52"/>
  <c r="AB151" i="52"/>
  <c r="AC151" i="52"/>
  <c r="AD151" i="52"/>
  <c r="AE151" i="52"/>
  <c r="AF151" i="52"/>
  <c r="AG151" i="52"/>
  <c r="AH151" i="52"/>
  <c r="AO151" i="52"/>
  <c r="AP151" i="52"/>
  <c r="A152" i="52"/>
  <c r="Y152" i="52"/>
  <c r="Z152" i="52"/>
  <c r="AA152" i="52"/>
  <c r="AB152" i="52"/>
  <c r="AC152" i="52"/>
  <c r="AD152" i="52"/>
  <c r="AE152" i="52"/>
  <c r="AF152" i="52"/>
  <c r="AG152" i="52"/>
  <c r="AH152" i="52"/>
  <c r="AO152" i="52"/>
  <c r="AQ152" i="52" s="1"/>
  <c r="AP152" i="52"/>
  <c r="A153" i="52"/>
  <c r="Y153" i="52"/>
  <c r="Z153" i="52"/>
  <c r="AA153" i="52"/>
  <c r="AB153" i="52"/>
  <c r="AC153" i="52"/>
  <c r="AD153" i="52"/>
  <c r="AE153" i="52"/>
  <c r="AF153" i="52"/>
  <c r="AG153" i="52"/>
  <c r="AH153" i="52"/>
  <c r="AO153" i="52"/>
  <c r="AP153" i="52"/>
  <c r="AQ153" i="52" s="1"/>
  <c r="A154" i="52"/>
  <c r="Y154" i="52"/>
  <c r="Z154" i="52"/>
  <c r="AA154" i="52"/>
  <c r="AB154" i="52"/>
  <c r="AC154" i="52"/>
  <c r="AD154" i="52"/>
  <c r="AE154" i="52"/>
  <c r="AF154" i="52"/>
  <c r="AG154" i="52"/>
  <c r="AH154" i="52"/>
  <c r="AO154" i="52"/>
  <c r="AP154" i="52"/>
  <c r="A155" i="52"/>
  <c r="Y155" i="52"/>
  <c r="Z155" i="52"/>
  <c r="AA155" i="52"/>
  <c r="AB155" i="52"/>
  <c r="AC155" i="52"/>
  <c r="AD155" i="52"/>
  <c r="AE155" i="52"/>
  <c r="AF155" i="52"/>
  <c r="AG155" i="52"/>
  <c r="AH155" i="52"/>
  <c r="AO155" i="52"/>
  <c r="AP155" i="52"/>
  <c r="A156" i="52"/>
  <c r="Y156" i="52"/>
  <c r="Z156" i="52"/>
  <c r="AA156" i="52"/>
  <c r="AB156" i="52"/>
  <c r="AC156" i="52"/>
  <c r="AD156" i="52"/>
  <c r="AE156" i="52"/>
  <c r="AF156" i="52"/>
  <c r="AG156" i="52"/>
  <c r="AH156" i="52"/>
  <c r="AO156" i="52"/>
  <c r="AP156" i="52"/>
  <c r="A157" i="52"/>
  <c r="Y157" i="52"/>
  <c r="Z157" i="52"/>
  <c r="AA157" i="52"/>
  <c r="AB157" i="52"/>
  <c r="AC157" i="52"/>
  <c r="AD157" i="52"/>
  <c r="AE157" i="52"/>
  <c r="AF157" i="52"/>
  <c r="AG157" i="52"/>
  <c r="AH157" i="52"/>
  <c r="AO157" i="52"/>
  <c r="AP157" i="52"/>
  <c r="A158" i="52"/>
  <c r="Y158" i="52"/>
  <c r="Z158" i="52"/>
  <c r="AA158" i="52"/>
  <c r="AB158" i="52"/>
  <c r="AC158" i="52"/>
  <c r="AD158" i="52"/>
  <c r="AE158" i="52"/>
  <c r="AF158" i="52"/>
  <c r="AG158" i="52"/>
  <c r="AH158" i="52"/>
  <c r="AO158" i="52"/>
  <c r="AQ158" i="52" s="1"/>
  <c r="AP158" i="52"/>
  <c r="A159" i="52"/>
  <c r="Y159" i="52"/>
  <c r="Z159" i="52"/>
  <c r="AA159" i="52"/>
  <c r="AB159" i="52"/>
  <c r="AC159" i="52"/>
  <c r="AD159" i="52"/>
  <c r="AE159" i="52"/>
  <c r="AF159" i="52"/>
  <c r="AG159" i="52"/>
  <c r="AH159" i="52"/>
  <c r="AO159" i="52"/>
  <c r="AQ159" i="52" s="1"/>
  <c r="AP159" i="52"/>
  <c r="A160" i="52"/>
  <c r="Y160" i="52"/>
  <c r="Z160" i="52"/>
  <c r="AA160" i="52"/>
  <c r="AB160" i="52"/>
  <c r="AC160" i="52"/>
  <c r="AD160" i="52"/>
  <c r="AE160" i="52"/>
  <c r="AF160" i="52"/>
  <c r="AG160" i="52"/>
  <c r="AH160" i="52"/>
  <c r="AO160" i="52"/>
  <c r="AP160" i="52"/>
  <c r="A161" i="52"/>
  <c r="Y161" i="52"/>
  <c r="Z161" i="52"/>
  <c r="AA161" i="52"/>
  <c r="AB161" i="52"/>
  <c r="AC161" i="52"/>
  <c r="AD161" i="52"/>
  <c r="AE161" i="52"/>
  <c r="AF161" i="52"/>
  <c r="AG161" i="52"/>
  <c r="AH161" i="52"/>
  <c r="AO161" i="52"/>
  <c r="AP161" i="52"/>
  <c r="A162" i="52"/>
  <c r="Y162" i="52"/>
  <c r="Z162" i="52"/>
  <c r="AA162" i="52"/>
  <c r="AB162" i="52"/>
  <c r="AC162" i="52"/>
  <c r="AD162" i="52"/>
  <c r="AE162" i="52"/>
  <c r="AF162" i="52"/>
  <c r="AG162" i="52"/>
  <c r="AH162" i="52"/>
  <c r="AO162" i="52"/>
  <c r="AP162" i="52"/>
  <c r="A163" i="52"/>
  <c r="Y163" i="52"/>
  <c r="Z163" i="52"/>
  <c r="AA163" i="52"/>
  <c r="AB163" i="52"/>
  <c r="AC163" i="52"/>
  <c r="AD163" i="52"/>
  <c r="AE163" i="52"/>
  <c r="AF163" i="52"/>
  <c r="AG163" i="52"/>
  <c r="AH163" i="52"/>
  <c r="AO163" i="52"/>
  <c r="AP163" i="52"/>
  <c r="A164" i="52"/>
  <c r="Y164" i="52"/>
  <c r="Z164" i="52"/>
  <c r="AA164" i="52"/>
  <c r="AB164" i="52"/>
  <c r="AC164" i="52"/>
  <c r="AD164" i="52"/>
  <c r="AE164" i="52"/>
  <c r="AF164" i="52"/>
  <c r="AG164" i="52"/>
  <c r="AH164" i="52"/>
  <c r="AO164" i="52"/>
  <c r="AP164" i="52"/>
  <c r="A165" i="52"/>
  <c r="Y165" i="52"/>
  <c r="Z165" i="52"/>
  <c r="AA165" i="52"/>
  <c r="AB165" i="52"/>
  <c r="AC165" i="52"/>
  <c r="AD165" i="52"/>
  <c r="AE165" i="52"/>
  <c r="AF165" i="52"/>
  <c r="AG165" i="52"/>
  <c r="AH165" i="52"/>
  <c r="AO165" i="52"/>
  <c r="AP165" i="52"/>
  <c r="A166" i="52"/>
  <c r="Y166" i="52"/>
  <c r="Z166" i="52"/>
  <c r="AA166" i="52"/>
  <c r="AB166" i="52"/>
  <c r="AC166" i="52"/>
  <c r="AD166" i="52"/>
  <c r="AE166" i="52"/>
  <c r="AF166" i="52"/>
  <c r="AG166" i="52"/>
  <c r="AH166" i="52"/>
  <c r="AO166" i="52"/>
  <c r="AP166" i="52"/>
  <c r="A167" i="52"/>
  <c r="Y167" i="52"/>
  <c r="Z167" i="52"/>
  <c r="AA167" i="52"/>
  <c r="AB167" i="52"/>
  <c r="AC167" i="52"/>
  <c r="AD167" i="52"/>
  <c r="AE167" i="52"/>
  <c r="AF167" i="52"/>
  <c r="AG167" i="52"/>
  <c r="AH167" i="52"/>
  <c r="AO167" i="52"/>
  <c r="AP167" i="52"/>
  <c r="A168" i="52"/>
  <c r="Y168" i="52"/>
  <c r="Z168" i="52"/>
  <c r="AA168" i="52"/>
  <c r="AB168" i="52"/>
  <c r="AC168" i="52"/>
  <c r="AD168" i="52"/>
  <c r="AE168" i="52"/>
  <c r="AF168" i="52"/>
  <c r="AG168" i="52"/>
  <c r="AH168" i="52"/>
  <c r="AO168" i="52"/>
  <c r="AQ168" i="52" s="1"/>
  <c r="AP168" i="52"/>
  <c r="A169" i="52"/>
  <c r="Y169" i="52"/>
  <c r="Z169" i="52"/>
  <c r="AA169" i="52"/>
  <c r="AB169" i="52"/>
  <c r="AC169" i="52"/>
  <c r="AD169" i="52"/>
  <c r="AE169" i="52"/>
  <c r="AF169" i="52"/>
  <c r="AG169" i="52"/>
  <c r="AH169" i="52"/>
  <c r="AO169" i="52"/>
  <c r="AP169" i="52"/>
  <c r="A170" i="52"/>
  <c r="Y170" i="52"/>
  <c r="Z170" i="52"/>
  <c r="AA170" i="52"/>
  <c r="AB170" i="52"/>
  <c r="AC170" i="52"/>
  <c r="AD170" i="52"/>
  <c r="AE170" i="52"/>
  <c r="AF170" i="52"/>
  <c r="AG170" i="52"/>
  <c r="AH170" i="52"/>
  <c r="AO170" i="52"/>
  <c r="AP170" i="52"/>
  <c r="A171" i="52"/>
  <c r="Y171" i="52"/>
  <c r="Z171" i="52"/>
  <c r="AA171" i="52"/>
  <c r="AB171" i="52"/>
  <c r="AC171" i="52"/>
  <c r="AD171" i="52"/>
  <c r="AE171" i="52"/>
  <c r="AF171" i="52"/>
  <c r="AG171" i="52"/>
  <c r="AH171" i="52"/>
  <c r="AO171" i="52"/>
  <c r="AP171" i="52"/>
  <c r="A172" i="52"/>
  <c r="Y172" i="52"/>
  <c r="Z172" i="52"/>
  <c r="AA172" i="52"/>
  <c r="AB172" i="52"/>
  <c r="AC172" i="52"/>
  <c r="AD172" i="52"/>
  <c r="AE172" i="52"/>
  <c r="AF172" i="52"/>
  <c r="AG172" i="52"/>
  <c r="AH172" i="52"/>
  <c r="AO172" i="52"/>
  <c r="AP172" i="52"/>
  <c r="A173" i="52"/>
  <c r="Y173" i="52"/>
  <c r="Z173" i="52"/>
  <c r="AA173" i="52"/>
  <c r="AB173" i="52"/>
  <c r="AC173" i="52"/>
  <c r="AD173" i="52"/>
  <c r="AE173" i="52"/>
  <c r="AF173" i="52"/>
  <c r="AG173" i="52"/>
  <c r="AH173" i="52"/>
  <c r="AO173" i="52"/>
  <c r="AP173" i="52"/>
  <c r="A174" i="52"/>
  <c r="Y174" i="52"/>
  <c r="Z174" i="52"/>
  <c r="AA174" i="52"/>
  <c r="AB174" i="52"/>
  <c r="AC174" i="52"/>
  <c r="AD174" i="52"/>
  <c r="AE174" i="52"/>
  <c r="AF174" i="52"/>
  <c r="AG174" i="52"/>
  <c r="AH174" i="52"/>
  <c r="AO174" i="52"/>
  <c r="AP174" i="52"/>
  <c r="A175" i="52"/>
  <c r="Y175" i="52"/>
  <c r="Z175" i="52"/>
  <c r="AA175" i="52"/>
  <c r="AB175" i="52"/>
  <c r="AC175" i="52"/>
  <c r="AD175" i="52"/>
  <c r="AE175" i="52"/>
  <c r="AF175" i="52"/>
  <c r="AG175" i="52"/>
  <c r="AH175" i="52"/>
  <c r="AO175" i="52"/>
  <c r="AP175" i="52"/>
  <c r="A176" i="52"/>
  <c r="Y176" i="52"/>
  <c r="Z176" i="52"/>
  <c r="AA176" i="52"/>
  <c r="AB176" i="52"/>
  <c r="AC176" i="52"/>
  <c r="AD176" i="52"/>
  <c r="AE176" i="52"/>
  <c r="AF176" i="52"/>
  <c r="AG176" i="52"/>
  <c r="AH176" i="52"/>
  <c r="AO176" i="52"/>
  <c r="AQ176" i="52" s="1"/>
  <c r="AP176" i="52"/>
  <c r="A177" i="52"/>
  <c r="Y177" i="52"/>
  <c r="Z177" i="52"/>
  <c r="AA177" i="52"/>
  <c r="AB177" i="52"/>
  <c r="AC177" i="52"/>
  <c r="AD177" i="52"/>
  <c r="AE177" i="52"/>
  <c r="AF177" i="52"/>
  <c r="AG177" i="52"/>
  <c r="AH177" i="52"/>
  <c r="AO177" i="52"/>
  <c r="AP177" i="52"/>
  <c r="A178" i="52"/>
  <c r="Y178" i="52"/>
  <c r="Z178" i="52"/>
  <c r="AA178" i="52"/>
  <c r="AB178" i="52"/>
  <c r="AC178" i="52"/>
  <c r="AD178" i="52"/>
  <c r="AE178" i="52"/>
  <c r="AF178" i="52"/>
  <c r="AG178" i="52"/>
  <c r="AH178" i="52"/>
  <c r="AO178" i="52"/>
  <c r="AP178" i="52"/>
  <c r="A179" i="52"/>
  <c r="Y179" i="52"/>
  <c r="Z179" i="52"/>
  <c r="AA179" i="52"/>
  <c r="AB179" i="52"/>
  <c r="AC179" i="52"/>
  <c r="AD179" i="52"/>
  <c r="AE179" i="52"/>
  <c r="AF179" i="52"/>
  <c r="AG179" i="52"/>
  <c r="AH179" i="52"/>
  <c r="AO179" i="52"/>
  <c r="AQ179" i="52" s="1"/>
  <c r="AP179" i="52"/>
  <c r="A180" i="52"/>
  <c r="Y180" i="52"/>
  <c r="Z180" i="52"/>
  <c r="AA180" i="52"/>
  <c r="AB180" i="52"/>
  <c r="AC180" i="52"/>
  <c r="AD180" i="52"/>
  <c r="AE180" i="52"/>
  <c r="AF180" i="52"/>
  <c r="AG180" i="52"/>
  <c r="AH180" i="52"/>
  <c r="AO180" i="52"/>
  <c r="AP180" i="52"/>
  <c r="A181" i="52"/>
  <c r="Y181" i="52"/>
  <c r="Z181" i="52"/>
  <c r="AA181" i="52"/>
  <c r="AB181" i="52"/>
  <c r="AC181" i="52"/>
  <c r="AD181" i="52"/>
  <c r="AE181" i="52"/>
  <c r="AF181" i="52"/>
  <c r="AG181" i="52"/>
  <c r="AH181" i="52"/>
  <c r="AO181" i="52"/>
  <c r="AP181" i="52"/>
  <c r="A182" i="52"/>
  <c r="Y182" i="52"/>
  <c r="Z182" i="52"/>
  <c r="AA182" i="52"/>
  <c r="AB182" i="52"/>
  <c r="AC182" i="52"/>
  <c r="AD182" i="52"/>
  <c r="AE182" i="52"/>
  <c r="AF182" i="52"/>
  <c r="AG182" i="52"/>
  <c r="AH182" i="52"/>
  <c r="AO182" i="52"/>
  <c r="AP182" i="52"/>
  <c r="A183" i="52"/>
  <c r="Y183" i="52"/>
  <c r="Z183" i="52"/>
  <c r="AA183" i="52"/>
  <c r="AB183" i="52"/>
  <c r="AC183" i="52"/>
  <c r="AD183" i="52"/>
  <c r="AE183" i="52"/>
  <c r="AF183" i="52"/>
  <c r="AG183" i="52"/>
  <c r="AH183" i="52"/>
  <c r="AO183" i="52"/>
  <c r="AP183" i="52"/>
  <c r="A184" i="52"/>
  <c r="Y184" i="52"/>
  <c r="Z184" i="52"/>
  <c r="AA184" i="52"/>
  <c r="AB184" i="52"/>
  <c r="AC184" i="52"/>
  <c r="AD184" i="52"/>
  <c r="AE184" i="52"/>
  <c r="AF184" i="52"/>
  <c r="AG184" i="52"/>
  <c r="AH184" i="52"/>
  <c r="AO184" i="52"/>
  <c r="AQ184" i="52" s="1"/>
  <c r="AP184" i="52"/>
  <c r="A185" i="52"/>
  <c r="Y185" i="52"/>
  <c r="Z185" i="52"/>
  <c r="AA185" i="52"/>
  <c r="AB185" i="52"/>
  <c r="AC185" i="52"/>
  <c r="AD185" i="52"/>
  <c r="AE185" i="52"/>
  <c r="AF185" i="52"/>
  <c r="AG185" i="52"/>
  <c r="AH185" i="52"/>
  <c r="AO185" i="52"/>
  <c r="AP185" i="52"/>
  <c r="A186" i="52"/>
  <c r="Y186" i="52"/>
  <c r="Z186" i="52"/>
  <c r="AA186" i="52"/>
  <c r="AB186" i="52"/>
  <c r="AC186" i="52"/>
  <c r="AD186" i="52"/>
  <c r="AE186" i="52"/>
  <c r="AF186" i="52"/>
  <c r="AG186" i="52"/>
  <c r="AH186" i="52"/>
  <c r="AO186" i="52"/>
  <c r="AP186" i="52"/>
  <c r="A187" i="52"/>
  <c r="Y187" i="52"/>
  <c r="Z187" i="52"/>
  <c r="AA187" i="52"/>
  <c r="AB187" i="52"/>
  <c r="AC187" i="52"/>
  <c r="AD187" i="52"/>
  <c r="AE187" i="52"/>
  <c r="AF187" i="52"/>
  <c r="AG187" i="52"/>
  <c r="AH187" i="52"/>
  <c r="AO187" i="52"/>
  <c r="AP187" i="52"/>
  <c r="A188" i="52"/>
  <c r="Y188" i="52"/>
  <c r="Z188" i="52"/>
  <c r="AA188" i="52"/>
  <c r="AB188" i="52"/>
  <c r="AC188" i="52"/>
  <c r="AD188" i="52"/>
  <c r="AE188" i="52"/>
  <c r="AF188" i="52"/>
  <c r="AG188" i="52"/>
  <c r="AH188" i="52"/>
  <c r="AO188" i="52"/>
  <c r="AP188" i="52"/>
  <c r="A189" i="52"/>
  <c r="Y189" i="52"/>
  <c r="Z189" i="52"/>
  <c r="AA189" i="52"/>
  <c r="AB189" i="52"/>
  <c r="AC189" i="52"/>
  <c r="AD189" i="52"/>
  <c r="AE189" i="52"/>
  <c r="AF189" i="52"/>
  <c r="AG189" i="52"/>
  <c r="AH189" i="52"/>
  <c r="AO189" i="52"/>
  <c r="AP189" i="52"/>
  <c r="A190" i="52"/>
  <c r="Y190" i="52"/>
  <c r="Z190" i="52"/>
  <c r="AA190" i="52"/>
  <c r="AB190" i="52"/>
  <c r="AC190" i="52"/>
  <c r="AD190" i="52"/>
  <c r="AE190" i="52"/>
  <c r="AF190" i="52"/>
  <c r="AG190" i="52"/>
  <c r="AH190" i="52"/>
  <c r="AO190" i="52"/>
  <c r="AQ190" i="52" s="1"/>
  <c r="AP190" i="52"/>
  <c r="A191" i="52"/>
  <c r="Y191" i="52"/>
  <c r="Z191" i="52"/>
  <c r="AA191" i="52"/>
  <c r="AB191" i="52"/>
  <c r="AC191" i="52"/>
  <c r="AD191" i="52"/>
  <c r="AE191" i="52"/>
  <c r="AF191" i="52"/>
  <c r="AG191" i="52"/>
  <c r="AH191" i="52"/>
  <c r="AO191" i="52"/>
  <c r="AP191" i="52"/>
  <c r="A192" i="52"/>
  <c r="Y192" i="52"/>
  <c r="Z192" i="52"/>
  <c r="AA192" i="52"/>
  <c r="AB192" i="52"/>
  <c r="AC192" i="52"/>
  <c r="AD192" i="52"/>
  <c r="AE192" i="52"/>
  <c r="AF192" i="52"/>
  <c r="AG192" i="52"/>
  <c r="AH192" i="52"/>
  <c r="AO192" i="52"/>
  <c r="AQ192" i="52" s="1"/>
  <c r="AP192" i="52"/>
  <c r="A193" i="52"/>
  <c r="Y193" i="52"/>
  <c r="Z193" i="52"/>
  <c r="AA193" i="52"/>
  <c r="AB193" i="52"/>
  <c r="AC193" i="52"/>
  <c r="AD193" i="52"/>
  <c r="AE193" i="52"/>
  <c r="AF193" i="52"/>
  <c r="AG193" i="52"/>
  <c r="AH193" i="52"/>
  <c r="AO193" i="52"/>
  <c r="AP193" i="52"/>
  <c r="A194" i="52"/>
  <c r="Y194" i="52"/>
  <c r="Z194" i="52"/>
  <c r="AA194" i="52"/>
  <c r="AB194" i="52"/>
  <c r="AC194" i="52"/>
  <c r="AD194" i="52"/>
  <c r="AE194" i="52"/>
  <c r="AF194" i="52"/>
  <c r="AG194" i="52"/>
  <c r="AH194" i="52"/>
  <c r="AO194" i="52"/>
  <c r="AP194" i="52"/>
  <c r="A195" i="52"/>
  <c r="Y195" i="52"/>
  <c r="Z195" i="52"/>
  <c r="AA195" i="52"/>
  <c r="AB195" i="52"/>
  <c r="AC195" i="52"/>
  <c r="AD195" i="52"/>
  <c r="AE195" i="52"/>
  <c r="AF195" i="52"/>
  <c r="AG195" i="52"/>
  <c r="AH195" i="52"/>
  <c r="AO195" i="52"/>
  <c r="AP195" i="52"/>
  <c r="A196" i="52"/>
  <c r="Y196" i="52"/>
  <c r="Z196" i="52"/>
  <c r="AA196" i="52"/>
  <c r="AB196" i="52"/>
  <c r="AC196" i="52"/>
  <c r="AD196" i="52"/>
  <c r="AE196" i="52"/>
  <c r="AF196" i="52"/>
  <c r="AG196" i="52"/>
  <c r="AH196" i="52"/>
  <c r="AO196" i="52"/>
  <c r="AQ196" i="52" s="1"/>
  <c r="AP196" i="52"/>
  <c r="A197" i="52"/>
  <c r="Y197" i="52"/>
  <c r="Z197" i="52"/>
  <c r="AA197" i="52"/>
  <c r="AB197" i="52"/>
  <c r="AC197" i="52"/>
  <c r="AD197" i="52"/>
  <c r="AE197" i="52"/>
  <c r="AF197" i="52"/>
  <c r="AG197" i="52"/>
  <c r="AH197" i="52"/>
  <c r="AO197" i="52"/>
  <c r="AP197" i="52"/>
  <c r="A198" i="52"/>
  <c r="Y198" i="52"/>
  <c r="Z198" i="52"/>
  <c r="AA198" i="52"/>
  <c r="AB198" i="52"/>
  <c r="AC198" i="52"/>
  <c r="AD198" i="52"/>
  <c r="AE198" i="52"/>
  <c r="AF198" i="52"/>
  <c r="AG198" i="52"/>
  <c r="AH198" i="52"/>
  <c r="AO198" i="52"/>
  <c r="AP198" i="52"/>
  <c r="A199" i="52"/>
  <c r="Y199" i="52"/>
  <c r="Z199" i="52"/>
  <c r="AA199" i="52"/>
  <c r="AB199" i="52"/>
  <c r="AC199" i="52"/>
  <c r="AD199" i="52"/>
  <c r="AE199" i="52"/>
  <c r="AF199" i="52"/>
  <c r="AG199" i="52"/>
  <c r="AH199" i="52"/>
  <c r="AO199" i="52"/>
  <c r="AP199" i="52"/>
  <c r="A200" i="52"/>
  <c r="Y200" i="52"/>
  <c r="Z200" i="52"/>
  <c r="AA200" i="52"/>
  <c r="AB200" i="52"/>
  <c r="AC200" i="52"/>
  <c r="AD200" i="52"/>
  <c r="AE200" i="52"/>
  <c r="AF200" i="52"/>
  <c r="AG200" i="52"/>
  <c r="AH200" i="52"/>
  <c r="AO200" i="52"/>
  <c r="AQ200" i="52" s="1"/>
  <c r="AP200" i="52"/>
  <c r="A201" i="52"/>
  <c r="Y201" i="52"/>
  <c r="Z201" i="52"/>
  <c r="AA201" i="52"/>
  <c r="AB201" i="52"/>
  <c r="AC201" i="52"/>
  <c r="AD201" i="52"/>
  <c r="AE201" i="52"/>
  <c r="AF201" i="52"/>
  <c r="AG201" i="52"/>
  <c r="AH201" i="52"/>
  <c r="AO201" i="52"/>
  <c r="AP201" i="52"/>
  <c r="A202" i="52"/>
  <c r="Y202" i="52"/>
  <c r="Z202" i="52"/>
  <c r="AA202" i="52"/>
  <c r="AB202" i="52"/>
  <c r="AC202" i="52"/>
  <c r="AD202" i="52"/>
  <c r="AE202" i="52"/>
  <c r="AF202" i="52"/>
  <c r="AG202" i="52"/>
  <c r="AH202" i="52"/>
  <c r="AO202" i="52"/>
  <c r="AQ202" i="52" s="1"/>
  <c r="AP202" i="52"/>
  <c r="A203" i="52"/>
  <c r="Y203" i="52"/>
  <c r="Z203" i="52"/>
  <c r="AA203" i="52"/>
  <c r="AB203" i="52"/>
  <c r="AC203" i="52"/>
  <c r="AD203" i="52"/>
  <c r="AE203" i="52"/>
  <c r="AF203" i="52"/>
  <c r="AG203" i="52"/>
  <c r="AH203" i="52"/>
  <c r="AO203" i="52"/>
  <c r="AP203" i="52"/>
  <c r="A204" i="52"/>
  <c r="Y204" i="52"/>
  <c r="Z204" i="52"/>
  <c r="AA204" i="52"/>
  <c r="AB204" i="52"/>
  <c r="AC204" i="52"/>
  <c r="AD204" i="52"/>
  <c r="AE204" i="52"/>
  <c r="AF204" i="52"/>
  <c r="AG204" i="52"/>
  <c r="AH204" i="52"/>
  <c r="AO204" i="52"/>
  <c r="AQ204" i="52" s="1"/>
  <c r="AP204" i="52"/>
  <c r="A205" i="52"/>
  <c r="Y205" i="52"/>
  <c r="Z205" i="52"/>
  <c r="AA205" i="52"/>
  <c r="AB205" i="52"/>
  <c r="AC205" i="52"/>
  <c r="AD205" i="52"/>
  <c r="AE205" i="52"/>
  <c r="AF205" i="52"/>
  <c r="AG205" i="52"/>
  <c r="AH205" i="52"/>
  <c r="AO205" i="52"/>
  <c r="AP205" i="52"/>
  <c r="A206" i="52"/>
  <c r="Y206" i="52"/>
  <c r="Z206" i="52"/>
  <c r="AA206" i="52"/>
  <c r="AB206" i="52"/>
  <c r="AC206" i="52"/>
  <c r="AD206" i="52"/>
  <c r="AE206" i="52"/>
  <c r="AF206" i="52"/>
  <c r="AG206" i="52"/>
  <c r="AH206" i="52"/>
  <c r="AO206" i="52"/>
  <c r="AP206" i="52"/>
  <c r="A207" i="52"/>
  <c r="Y207" i="52"/>
  <c r="Z207" i="52"/>
  <c r="AA207" i="52"/>
  <c r="AB207" i="52"/>
  <c r="AC207" i="52"/>
  <c r="AD207" i="52"/>
  <c r="AE207" i="52"/>
  <c r="AF207" i="52"/>
  <c r="AG207" i="52"/>
  <c r="AH207" i="52"/>
  <c r="AO207" i="52"/>
  <c r="AP207" i="52"/>
  <c r="A208" i="52"/>
  <c r="Y208" i="52"/>
  <c r="Z208" i="52"/>
  <c r="AA208" i="52"/>
  <c r="AB208" i="52"/>
  <c r="AC208" i="52"/>
  <c r="AD208" i="52"/>
  <c r="AE208" i="52"/>
  <c r="AF208" i="52"/>
  <c r="AG208" i="52"/>
  <c r="AH208" i="52"/>
  <c r="AO208" i="52"/>
  <c r="AP208" i="52"/>
  <c r="A209" i="52"/>
  <c r="Y209" i="52"/>
  <c r="Z209" i="52"/>
  <c r="AA209" i="52"/>
  <c r="AB209" i="52"/>
  <c r="AC209" i="52"/>
  <c r="AD209" i="52"/>
  <c r="AE209" i="52"/>
  <c r="AF209" i="52"/>
  <c r="AG209" i="52"/>
  <c r="AH209" i="52"/>
  <c r="AO209" i="52"/>
  <c r="AP209" i="52"/>
  <c r="A210" i="52"/>
  <c r="Y210" i="52"/>
  <c r="Z210" i="52"/>
  <c r="AA210" i="52"/>
  <c r="AB210" i="52"/>
  <c r="AC210" i="52"/>
  <c r="AD210" i="52"/>
  <c r="AE210" i="52"/>
  <c r="AF210" i="52"/>
  <c r="AG210" i="52"/>
  <c r="AH210" i="52"/>
  <c r="AO210" i="52"/>
  <c r="AQ210" i="52" s="1"/>
  <c r="AP210" i="52"/>
  <c r="A211" i="52"/>
  <c r="Y211" i="52"/>
  <c r="Z211" i="52"/>
  <c r="AA211" i="52"/>
  <c r="AB211" i="52"/>
  <c r="AC211" i="52"/>
  <c r="AD211" i="52"/>
  <c r="AE211" i="52"/>
  <c r="AF211" i="52"/>
  <c r="AG211" i="52"/>
  <c r="AH211" i="52"/>
  <c r="AO211" i="52"/>
  <c r="AP211" i="52"/>
  <c r="A212" i="52"/>
  <c r="Y212" i="52"/>
  <c r="Z212" i="52"/>
  <c r="AA212" i="52"/>
  <c r="AB212" i="52"/>
  <c r="AC212" i="52"/>
  <c r="AD212" i="52"/>
  <c r="AE212" i="52"/>
  <c r="AF212" i="52"/>
  <c r="AG212" i="52"/>
  <c r="AH212" i="52"/>
  <c r="AO212" i="52"/>
  <c r="AP212" i="52"/>
  <c r="A213" i="52"/>
  <c r="Y213" i="52"/>
  <c r="Z213" i="52"/>
  <c r="AA213" i="52"/>
  <c r="AB213" i="52"/>
  <c r="AC213" i="52"/>
  <c r="AD213" i="52"/>
  <c r="AE213" i="52"/>
  <c r="AF213" i="52"/>
  <c r="AG213" i="52"/>
  <c r="AH213" i="52"/>
  <c r="AO213" i="52"/>
  <c r="AP213" i="52"/>
  <c r="A214" i="52"/>
  <c r="Y214" i="52"/>
  <c r="Z214" i="52"/>
  <c r="AA214" i="52"/>
  <c r="AB214" i="52"/>
  <c r="AC214" i="52"/>
  <c r="AD214" i="52"/>
  <c r="AE214" i="52"/>
  <c r="AF214" i="52"/>
  <c r="AG214" i="52"/>
  <c r="AH214" i="52"/>
  <c r="AO214" i="52"/>
  <c r="AP214" i="52"/>
  <c r="A215" i="52"/>
  <c r="Y215" i="52"/>
  <c r="Z215" i="52"/>
  <c r="AA215" i="52"/>
  <c r="AB215" i="52"/>
  <c r="AC215" i="52"/>
  <c r="AD215" i="52"/>
  <c r="AE215" i="52"/>
  <c r="AF215" i="52"/>
  <c r="AG215" i="52"/>
  <c r="AH215" i="52"/>
  <c r="AO215" i="52"/>
  <c r="AP215" i="52"/>
  <c r="A216" i="52"/>
  <c r="Y216" i="52"/>
  <c r="Z216" i="52"/>
  <c r="AA216" i="52"/>
  <c r="AB216" i="52"/>
  <c r="AC216" i="52"/>
  <c r="AD216" i="52"/>
  <c r="AE216" i="52"/>
  <c r="AF216" i="52"/>
  <c r="AG216" i="52"/>
  <c r="AH216" i="52"/>
  <c r="AO216" i="52"/>
  <c r="AP216" i="52"/>
  <c r="A217" i="52"/>
  <c r="Y217" i="52"/>
  <c r="Z217" i="52"/>
  <c r="AA217" i="52"/>
  <c r="AB217" i="52"/>
  <c r="AC217" i="52"/>
  <c r="AD217" i="52"/>
  <c r="AE217" i="52"/>
  <c r="AF217" i="52"/>
  <c r="AG217" i="52"/>
  <c r="AH217" i="52"/>
  <c r="AO217" i="52"/>
  <c r="AP217" i="52"/>
  <c r="A218" i="52"/>
  <c r="Y218" i="52"/>
  <c r="Z218" i="52"/>
  <c r="AA218" i="52"/>
  <c r="AB218" i="52"/>
  <c r="AC218" i="52"/>
  <c r="AD218" i="52"/>
  <c r="AE218" i="52"/>
  <c r="AF218" i="52"/>
  <c r="AG218" i="52"/>
  <c r="AH218" i="52"/>
  <c r="AO218" i="52"/>
  <c r="AP218" i="52"/>
  <c r="A219" i="52"/>
  <c r="Y219" i="52"/>
  <c r="Z219" i="52"/>
  <c r="AA219" i="52"/>
  <c r="AB219" i="52"/>
  <c r="AC219" i="52"/>
  <c r="AD219" i="52"/>
  <c r="AE219" i="52"/>
  <c r="AF219" i="52"/>
  <c r="AG219" i="52"/>
  <c r="AH219" i="52"/>
  <c r="AO219" i="52"/>
  <c r="AQ219" i="52" s="1"/>
  <c r="AP219" i="52"/>
  <c r="A220" i="52"/>
  <c r="Y220" i="52"/>
  <c r="Z220" i="52"/>
  <c r="AA220" i="52"/>
  <c r="AB220" i="52"/>
  <c r="AC220" i="52"/>
  <c r="AD220" i="52"/>
  <c r="AE220" i="52"/>
  <c r="AF220" i="52"/>
  <c r="AG220" i="52"/>
  <c r="AH220" i="52"/>
  <c r="AO220" i="52"/>
  <c r="AP220" i="52"/>
  <c r="A221" i="52"/>
  <c r="Y221" i="52"/>
  <c r="Z221" i="52"/>
  <c r="AA221" i="52"/>
  <c r="AB221" i="52"/>
  <c r="AC221" i="52"/>
  <c r="AD221" i="52"/>
  <c r="AE221" i="52"/>
  <c r="AF221" i="52"/>
  <c r="AG221" i="52"/>
  <c r="AH221" i="52"/>
  <c r="AO221" i="52"/>
  <c r="AQ221" i="52" s="1"/>
  <c r="AP221" i="52"/>
  <c r="A222" i="52"/>
  <c r="Y222" i="52"/>
  <c r="Z222" i="52"/>
  <c r="AA222" i="52"/>
  <c r="AB222" i="52"/>
  <c r="AC222" i="52"/>
  <c r="AD222" i="52"/>
  <c r="AE222" i="52"/>
  <c r="AF222" i="52"/>
  <c r="AG222" i="52"/>
  <c r="AH222" i="52"/>
  <c r="AO222" i="52"/>
  <c r="AP222" i="52"/>
  <c r="A223" i="52"/>
  <c r="Y223" i="52"/>
  <c r="Z223" i="52"/>
  <c r="AA223" i="52"/>
  <c r="AB223" i="52"/>
  <c r="AC223" i="52"/>
  <c r="AD223" i="52"/>
  <c r="AE223" i="52"/>
  <c r="AF223" i="52"/>
  <c r="AG223" i="52"/>
  <c r="AH223" i="52"/>
  <c r="AO223" i="52"/>
  <c r="AP223" i="52"/>
  <c r="A224" i="52"/>
  <c r="Y224" i="52"/>
  <c r="Z224" i="52"/>
  <c r="AA224" i="52"/>
  <c r="AB224" i="52"/>
  <c r="AC224" i="52"/>
  <c r="AD224" i="52"/>
  <c r="AE224" i="52"/>
  <c r="AF224" i="52"/>
  <c r="AG224" i="52"/>
  <c r="AH224" i="52"/>
  <c r="AO224" i="52"/>
  <c r="AP224" i="52"/>
  <c r="A225" i="52"/>
  <c r="Y225" i="52"/>
  <c r="Z225" i="52"/>
  <c r="AA225" i="52"/>
  <c r="AB225" i="52"/>
  <c r="AC225" i="52"/>
  <c r="AD225" i="52"/>
  <c r="AE225" i="52"/>
  <c r="AF225" i="52"/>
  <c r="AG225" i="52"/>
  <c r="AH225" i="52"/>
  <c r="AO225" i="52"/>
  <c r="AP225" i="52"/>
  <c r="A226" i="52"/>
  <c r="Y226" i="52"/>
  <c r="Z226" i="52"/>
  <c r="AA226" i="52"/>
  <c r="AB226" i="52"/>
  <c r="AC226" i="52"/>
  <c r="AD226" i="52"/>
  <c r="AE226" i="52"/>
  <c r="AF226" i="52"/>
  <c r="AG226" i="52"/>
  <c r="AH226" i="52"/>
  <c r="AO226" i="52"/>
  <c r="AP226" i="52"/>
  <c r="A227" i="52"/>
  <c r="Y227" i="52"/>
  <c r="Z227" i="52"/>
  <c r="AA227" i="52"/>
  <c r="AB227" i="52"/>
  <c r="AC227" i="52"/>
  <c r="AD227" i="52"/>
  <c r="AE227" i="52"/>
  <c r="AF227" i="52"/>
  <c r="AG227" i="52"/>
  <c r="AH227" i="52"/>
  <c r="AO227" i="52"/>
  <c r="AQ227" i="52" s="1"/>
  <c r="AP227" i="52"/>
  <c r="A228" i="52"/>
  <c r="Y228" i="52"/>
  <c r="Z228" i="52"/>
  <c r="AA228" i="52"/>
  <c r="AB228" i="52"/>
  <c r="AC228" i="52"/>
  <c r="AD228" i="52"/>
  <c r="AE228" i="52"/>
  <c r="AF228" i="52"/>
  <c r="AG228" i="52"/>
  <c r="AH228" i="52"/>
  <c r="AO228" i="52"/>
  <c r="AP228" i="52"/>
  <c r="A229" i="52"/>
  <c r="Y229" i="52"/>
  <c r="Z229" i="52"/>
  <c r="AA229" i="52"/>
  <c r="AB229" i="52"/>
  <c r="AC229" i="52"/>
  <c r="AD229" i="52"/>
  <c r="AE229" i="52"/>
  <c r="AF229" i="52"/>
  <c r="AG229" i="52"/>
  <c r="AH229" i="52"/>
  <c r="AO229" i="52"/>
  <c r="AQ229" i="52" s="1"/>
  <c r="AP229" i="52"/>
  <c r="A230" i="52"/>
  <c r="Y230" i="52"/>
  <c r="Z230" i="52"/>
  <c r="AA230" i="52"/>
  <c r="AB230" i="52"/>
  <c r="AC230" i="52"/>
  <c r="AD230" i="52"/>
  <c r="AE230" i="52"/>
  <c r="AF230" i="52"/>
  <c r="AG230" i="52"/>
  <c r="AH230" i="52"/>
  <c r="AO230" i="52"/>
  <c r="AP230" i="52"/>
  <c r="A231" i="52"/>
  <c r="Y231" i="52"/>
  <c r="Z231" i="52"/>
  <c r="AA231" i="52"/>
  <c r="AB231" i="52"/>
  <c r="AC231" i="52"/>
  <c r="AD231" i="52"/>
  <c r="AE231" i="52"/>
  <c r="AF231" i="52"/>
  <c r="AG231" i="52"/>
  <c r="AH231" i="52"/>
  <c r="AO231" i="52"/>
  <c r="AP231" i="52"/>
  <c r="A232" i="52"/>
  <c r="Y232" i="52"/>
  <c r="Z232" i="52"/>
  <c r="AA232" i="52"/>
  <c r="AB232" i="52"/>
  <c r="AC232" i="52"/>
  <c r="AD232" i="52"/>
  <c r="AE232" i="52"/>
  <c r="AF232" i="52"/>
  <c r="AG232" i="52"/>
  <c r="AH232" i="52"/>
  <c r="AO232" i="52"/>
  <c r="AP232" i="52"/>
  <c r="A233" i="52"/>
  <c r="Y233" i="52"/>
  <c r="Z233" i="52"/>
  <c r="AA233" i="52"/>
  <c r="AB233" i="52"/>
  <c r="AC233" i="52"/>
  <c r="AD233" i="52"/>
  <c r="AE233" i="52"/>
  <c r="AF233" i="52"/>
  <c r="AG233" i="52"/>
  <c r="AH233" i="52"/>
  <c r="AO233" i="52"/>
  <c r="AP233" i="52"/>
  <c r="A234" i="52"/>
  <c r="Y234" i="52"/>
  <c r="Z234" i="52"/>
  <c r="AA234" i="52"/>
  <c r="AB234" i="52"/>
  <c r="AC234" i="52"/>
  <c r="AD234" i="52"/>
  <c r="AE234" i="52"/>
  <c r="AF234" i="52"/>
  <c r="AG234" i="52"/>
  <c r="AH234" i="52"/>
  <c r="AO234" i="52"/>
  <c r="AP234" i="52"/>
  <c r="A235" i="52"/>
  <c r="Y235" i="52"/>
  <c r="Z235" i="52"/>
  <c r="AA235" i="52"/>
  <c r="AB235" i="52"/>
  <c r="AC235" i="52"/>
  <c r="AD235" i="52"/>
  <c r="AE235" i="52"/>
  <c r="AF235" i="52"/>
  <c r="AG235" i="52"/>
  <c r="AH235" i="52"/>
  <c r="AO235" i="52"/>
  <c r="AQ235" i="52" s="1"/>
  <c r="AP235" i="52"/>
  <c r="A236" i="52"/>
  <c r="Y236" i="52"/>
  <c r="Z236" i="52"/>
  <c r="AA236" i="52"/>
  <c r="AB236" i="52"/>
  <c r="AC236" i="52"/>
  <c r="AD236" i="52"/>
  <c r="AE236" i="52"/>
  <c r="AF236" i="52"/>
  <c r="AG236" i="52"/>
  <c r="AH236" i="52"/>
  <c r="AO236" i="52"/>
  <c r="AP236" i="52"/>
  <c r="A237" i="52"/>
  <c r="Y237" i="52"/>
  <c r="Z237" i="52"/>
  <c r="AA237" i="52"/>
  <c r="AB237" i="52"/>
  <c r="AC237" i="52"/>
  <c r="AD237" i="52"/>
  <c r="AE237" i="52"/>
  <c r="AF237" i="52"/>
  <c r="AG237" i="52"/>
  <c r="AH237" i="52"/>
  <c r="AO237" i="52"/>
  <c r="AQ237" i="52" s="1"/>
  <c r="AP237" i="52"/>
  <c r="A238" i="52"/>
  <c r="Y238" i="52"/>
  <c r="Z238" i="52"/>
  <c r="AA238" i="52"/>
  <c r="AB238" i="52"/>
  <c r="AC238" i="52"/>
  <c r="AD238" i="52"/>
  <c r="AE238" i="52"/>
  <c r="AF238" i="52"/>
  <c r="AG238" i="52"/>
  <c r="AH238" i="52"/>
  <c r="AO238" i="52"/>
  <c r="AP238" i="52"/>
  <c r="A239" i="52"/>
  <c r="Y239" i="52"/>
  <c r="Z239" i="52"/>
  <c r="AA239" i="52"/>
  <c r="AB239" i="52"/>
  <c r="AC239" i="52"/>
  <c r="AD239" i="52"/>
  <c r="AE239" i="52"/>
  <c r="AF239" i="52"/>
  <c r="AG239" i="52"/>
  <c r="AH239" i="52"/>
  <c r="AO239" i="52"/>
  <c r="AP239" i="52"/>
  <c r="A240" i="52"/>
  <c r="Y240" i="52"/>
  <c r="Z240" i="52"/>
  <c r="AA240" i="52"/>
  <c r="AB240" i="52"/>
  <c r="AC240" i="52"/>
  <c r="AD240" i="52"/>
  <c r="AE240" i="52"/>
  <c r="AF240" i="52"/>
  <c r="AG240" i="52"/>
  <c r="AH240" i="52"/>
  <c r="AO240" i="52"/>
  <c r="AP240" i="52"/>
  <c r="A241" i="52"/>
  <c r="Y241" i="52"/>
  <c r="Z241" i="52"/>
  <c r="AA241" i="52"/>
  <c r="AB241" i="52"/>
  <c r="AC241" i="52"/>
  <c r="AD241" i="52"/>
  <c r="AE241" i="52"/>
  <c r="AF241" i="52"/>
  <c r="AG241" i="52"/>
  <c r="AH241" i="52"/>
  <c r="AO241" i="52"/>
  <c r="AP241" i="52"/>
  <c r="A242" i="52"/>
  <c r="Y242" i="52"/>
  <c r="Z242" i="52"/>
  <c r="AA242" i="52"/>
  <c r="AB242" i="52"/>
  <c r="AC242" i="52"/>
  <c r="AD242" i="52"/>
  <c r="AE242" i="52"/>
  <c r="AF242" i="52"/>
  <c r="AG242" i="52"/>
  <c r="AH242" i="52"/>
  <c r="AO242" i="52"/>
  <c r="AQ242" i="52" s="1"/>
  <c r="AP242" i="52"/>
  <c r="A243" i="52"/>
  <c r="Y243" i="52"/>
  <c r="Z243" i="52"/>
  <c r="AA243" i="52"/>
  <c r="AB243" i="52"/>
  <c r="AC243" i="52"/>
  <c r="AD243" i="52"/>
  <c r="AE243" i="52"/>
  <c r="AF243" i="52"/>
  <c r="AG243" i="52"/>
  <c r="AH243" i="52"/>
  <c r="AO243" i="52"/>
  <c r="AQ243" i="52" s="1"/>
  <c r="AP243" i="52"/>
  <c r="A244" i="52"/>
  <c r="Y244" i="52"/>
  <c r="Z244" i="52"/>
  <c r="AA244" i="52"/>
  <c r="AB244" i="52"/>
  <c r="AC244" i="52"/>
  <c r="AD244" i="52"/>
  <c r="AE244" i="52"/>
  <c r="AF244" i="52"/>
  <c r="AG244" i="52"/>
  <c r="AH244" i="52"/>
  <c r="AO244" i="52"/>
  <c r="AP244" i="52"/>
  <c r="A245" i="52"/>
  <c r="Y245" i="52"/>
  <c r="Z245" i="52"/>
  <c r="AA245" i="52"/>
  <c r="AB245" i="52"/>
  <c r="AC245" i="52"/>
  <c r="AD245" i="52"/>
  <c r="AE245" i="52"/>
  <c r="AF245" i="52"/>
  <c r="AG245" i="52"/>
  <c r="AH245" i="52"/>
  <c r="AO245" i="52"/>
  <c r="AP245" i="52"/>
  <c r="A246" i="52"/>
  <c r="Y246" i="52"/>
  <c r="Z246" i="52"/>
  <c r="AA246" i="52"/>
  <c r="AB246" i="52"/>
  <c r="AC246" i="52"/>
  <c r="AD246" i="52"/>
  <c r="AE246" i="52"/>
  <c r="AF246" i="52"/>
  <c r="AG246" i="52"/>
  <c r="AH246" i="52"/>
  <c r="AO246" i="52"/>
  <c r="AP246" i="52"/>
  <c r="A247" i="52"/>
  <c r="Y247" i="52"/>
  <c r="Z247" i="52"/>
  <c r="AA247" i="52"/>
  <c r="AB247" i="52"/>
  <c r="AC247" i="52"/>
  <c r="AD247" i="52"/>
  <c r="AE247" i="52"/>
  <c r="AF247" i="52"/>
  <c r="AG247" i="52"/>
  <c r="AH247" i="52"/>
  <c r="AO247" i="52"/>
  <c r="AP247" i="52"/>
  <c r="A248" i="52"/>
  <c r="Y248" i="52"/>
  <c r="Z248" i="52"/>
  <c r="AA248" i="52"/>
  <c r="AB248" i="52"/>
  <c r="AC248" i="52"/>
  <c r="AD248" i="52"/>
  <c r="AE248" i="52"/>
  <c r="AF248" i="52"/>
  <c r="AG248" i="52"/>
  <c r="AH248" i="52"/>
  <c r="AO248" i="52"/>
  <c r="AP248" i="52"/>
  <c r="A249" i="52"/>
  <c r="Y249" i="52"/>
  <c r="Z249" i="52"/>
  <c r="AA249" i="52"/>
  <c r="AB249" i="52"/>
  <c r="AC249" i="52"/>
  <c r="AD249" i="52"/>
  <c r="AE249" i="52"/>
  <c r="AF249" i="52"/>
  <c r="AG249" i="52"/>
  <c r="AH249" i="52"/>
  <c r="AO249" i="52"/>
  <c r="AP249" i="52"/>
  <c r="A250" i="52"/>
  <c r="Y250" i="52"/>
  <c r="Z250" i="52"/>
  <c r="AA250" i="52"/>
  <c r="AB250" i="52"/>
  <c r="AC250" i="52"/>
  <c r="AD250" i="52"/>
  <c r="AE250" i="52"/>
  <c r="AF250" i="52"/>
  <c r="AG250" i="52"/>
  <c r="AH250" i="52"/>
  <c r="AO250" i="52"/>
  <c r="AQ250" i="52" s="1"/>
  <c r="AP250" i="52"/>
  <c r="A251" i="52"/>
  <c r="Y251" i="52"/>
  <c r="Z251" i="52"/>
  <c r="AA251" i="52"/>
  <c r="AB251" i="52"/>
  <c r="AC251" i="52"/>
  <c r="AD251" i="52"/>
  <c r="AE251" i="52"/>
  <c r="AF251" i="52"/>
  <c r="AG251" i="52"/>
  <c r="AH251" i="52"/>
  <c r="AO251" i="52"/>
  <c r="AQ251" i="52" s="1"/>
  <c r="AP251" i="52"/>
  <c r="A252" i="52"/>
  <c r="Y252" i="52"/>
  <c r="Z252" i="52"/>
  <c r="AA252" i="52"/>
  <c r="AB252" i="52"/>
  <c r="AC252" i="52"/>
  <c r="AD252" i="52"/>
  <c r="AE252" i="52"/>
  <c r="AF252" i="52"/>
  <c r="AG252" i="52"/>
  <c r="AH252" i="52"/>
  <c r="AO252" i="52"/>
  <c r="AP252" i="52"/>
  <c r="A253" i="52"/>
  <c r="Y253" i="52"/>
  <c r="Z253" i="52"/>
  <c r="AA253" i="52"/>
  <c r="AB253" i="52"/>
  <c r="AC253" i="52"/>
  <c r="AD253" i="52"/>
  <c r="AE253" i="52"/>
  <c r="AF253" i="52"/>
  <c r="AG253" i="52"/>
  <c r="AH253" i="52"/>
  <c r="AO253" i="52"/>
  <c r="AP253" i="52"/>
  <c r="A254" i="52"/>
  <c r="Y254" i="52"/>
  <c r="Z254" i="52"/>
  <c r="AA254" i="52"/>
  <c r="AB254" i="52"/>
  <c r="AC254" i="52"/>
  <c r="AD254" i="52"/>
  <c r="AE254" i="52"/>
  <c r="AF254" i="52"/>
  <c r="AG254" i="52"/>
  <c r="AH254" i="52"/>
  <c r="AO254" i="52"/>
  <c r="AQ254" i="52" s="1"/>
  <c r="AP254" i="52"/>
  <c r="A255" i="52"/>
  <c r="Y255" i="52"/>
  <c r="Z255" i="52"/>
  <c r="AA255" i="52"/>
  <c r="AB255" i="52"/>
  <c r="AC255" i="52"/>
  <c r="AD255" i="52"/>
  <c r="AE255" i="52"/>
  <c r="AF255" i="52"/>
  <c r="AG255" i="52"/>
  <c r="AH255" i="52"/>
  <c r="AO255" i="52"/>
  <c r="AP255" i="52"/>
  <c r="A256" i="52"/>
  <c r="Y256" i="52"/>
  <c r="Z256" i="52"/>
  <c r="AA256" i="52"/>
  <c r="AB256" i="52"/>
  <c r="AC256" i="52"/>
  <c r="AD256" i="52"/>
  <c r="AE256" i="52"/>
  <c r="AF256" i="52"/>
  <c r="AG256" i="52"/>
  <c r="AH256" i="52"/>
  <c r="AO256" i="52"/>
  <c r="AP256" i="52"/>
  <c r="A257" i="52"/>
  <c r="Y257" i="52"/>
  <c r="Z257" i="52"/>
  <c r="AA257" i="52"/>
  <c r="AB257" i="52"/>
  <c r="AC257" i="52"/>
  <c r="AD257" i="52"/>
  <c r="AE257" i="52"/>
  <c r="AF257" i="52"/>
  <c r="AG257" i="52"/>
  <c r="AH257" i="52"/>
  <c r="AO257" i="52"/>
  <c r="AP257" i="52"/>
  <c r="A258" i="52"/>
  <c r="Y258" i="52"/>
  <c r="Z258" i="52"/>
  <c r="AA258" i="52"/>
  <c r="AB258" i="52"/>
  <c r="AC258" i="52"/>
  <c r="AD258" i="52"/>
  <c r="AE258" i="52"/>
  <c r="AF258" i="52"/>
  <c r="AG258" i="52"/>
  <c r="AH258" i="52"/>
  <c r="AO258" i="52"/>
  <c r="AP258" i="52"/>
  <c r="A259" i="52"/>
  <c r="Y259" i="52"/>
  <c r="Z259" i="52"/>
  <c r="AA259" i="52"/>
  <c r="AB259" i="52"/>
  <c r="AC259" i="52"/>
  <c r="AD259" i="52"/>
  <c r="AE259" i="52"/>
  <c r="AF259" i="52"/>
  <c r="AG259" i="52"/>
  <c r="AH259" i="52"/>
  <c r="AO259" i="52"/>
  <c r="AQ259" i="52" s="1"/>
  <c r="AP259" i="52"/>
  <c r="A260" i="52"/>
  <c r="Y260" i="52"/>
  <c r="Z260" i="52"/>
  <c r="AA260" i="52"/>
  <c r="AB260" i="52"/>
  <c r="AC260" i="52"/>
  <c r="AD260" i="52"/>
  <c r="AE260" i="52"/>
  <c r="AF260" i="52"/>
  <c r="AG260" i="52"/>
  <c r="AH260" i="52"/>
  <c r="AO260" i="52"/>
  <c r="AQ260" i="52" s="1"/>
  <c r="AP260" i="52"/>
  <c r="A261" i="52"/>
  <c r="Y261" i="52"/>
  <c r="Z261" i="52"/>
  <c r="AA261" i="52"/>
  <c r="AB261" i="52"/>
  <c r="AC261" i="52"/>
  <c r="AD261" i="52"/>
  <c r="AE261" i="52"/>
  <c r="AF261" i="52"/>
  <c r="AG261" i="52"/>
  <c r="AH261" i="52"/>
  <c r="AO261" i="52"/>
  <c r="AQ261" i="52" s="1"/>
  <c r="AP261" i="52"/>
  <c r="A262" i="52"/>
  <c r="Y262" i="52"/>
  <c r="Z262" i="52"/>
  <c r="AA262" i="52"/>
  <c r="AB262" i="52"/>
  <c r="AC262" i="52"/>
  <c r="AD262" i="52"/>
  <c r="AE262" i="52"/>
  <c r="AF262" i="52"/>
  <c r="AG262" i="52"/>
  <c r="AH262" i="52"/>
  <c r="AO262" i="52"/>
  <c r="AQ262" i="52" s="1"/>
  <c r="AP262" i="52"/>
  <c r="A263" i="52"/>
  <c r="Y263" i="52"/>
  <c r="Z263" i="52"/>
  <c r="AA263" i="52"/>
  <c r="AB263" i="52"/>
  <c r="AC263" i="52"/>
  <c r="AD263" i="52"/>
  <c r="AE263" i="52"/>
  <c r="AF263" i="52"/>
  <c r="AG263" i="52"/>
  <c r="AH263" i="52"/>
  <c r="AO263" i="52"/>
  <c r="AP263" i="52"/>
  <c r="A264" i="52"/>
  <c r="Y264" i="52"/>
  <c r="Z264" i="52"/>
  <c r="AA264" i="52"/>
  <c r="AB264" i="52"/>
  <c r="AC264" i="52"/>
  <c r="AD264" i="52"/>
  <c r="AE264" i="52"/>
  <c r="AF264" i="52"/>
  <c r="AG264" i="52"/>
  <c r="AH264" i="52"/>
  <c r="AO264" i="52"/>
  <c r="AP264" i="52"/>
  <c r="A265" i="52"/>
  <c r="Y265" i="52"/>
  <c r="Z265" i="52"/>
  <c r="AA265" i="52"/>
  <c r="AB265" i="52"/>
  <c r="AC265" i="52"/>
  <c r="AD265" i="52"/>
  <c r="AE265" i="52"/>
  <c r="AF265" i="52"/>
  <c r="AG265" i="52"/>
  <c r="AH265" i="52"/>
  <c r="AO265" i="52"/>
  <c r="AP265" i="52"/>
  <c r="A266" i="52"/>
  <c r="Y266" i="52"/>
  <c r="Z266" i="52"/>
  <c r="AA266" i="52"/>
  <c r="AB266" i="52"/>
  <c r="AC266" i="52"/>
  <c r="AD266" i="52"/>
  <c r="AE266" i="52"/>
  <c r="AF266" i="52"/>
  <c r="AG266" i="52"/>
  <c r="AH266" i="52"/>
  <c r="AO266" i="52"/>
  <c r="AQ266" i="52" s="1"/>
  <c r="AP266" i="52"/>
  <c r="A267" i="52"/>
  <c r="Y267" i="52"/>
  <c r="Z267" i="52"/>
  <c r="AA267" i="52"/>
  <c r="AB267" i="52"/>
  <c r="AC267" i="52"/>
  <c r="AD267" i="52"/>
  <c r="AE267" i="52"/>
  <c r="AF267" i="52"/>
  <c r="AG267" i="52"/>
  <c r="AH267" i="52"/>
  <c r="AO267" i="52"/>
  <c r="AQ267" i="52" s="1"/>
  <c r="AP267" i="52"/>
  <c r="A268" i="52"/>
  <c r="Y268" i="52"/>
  <c r="Z268" i="52"/>
  <c r="AA268" i="52"/>
  <c r="AB268" i="52"/>
  <c r="AC268" i="52"/>
  <c r="AD268" i="52"/>
  <c r="AE268" i="52"/>
  <c r="AF268" i="52"/>
  <c r="AG268" i="52"/>
  <c r="AH268" i="52"/>
  <c r="AO268" i="52"/>
  <c r="AP268" i="52"/>
  <c r="A269" i="52"/>
  <c r="Y269" i="52"/>
  <c r="Z269" i="52"/>
  <c r="AA269" i="52"/>
  <c r="AB269" i="52"/>
  <c r="AC269" i="52"/>
  <c r="AD269" i="52"/>
  <c r="AE269" i="52"/>
  <c r="AF269" i="52"/>
  <c r="AG269" i="52"/>
  <c r="AH269" i="52"/>
  <c r="AO269" i="52"/>
  <c r="AQ269" i="52" s="1"/>
  <c r="AP269" i="52"/>
  <c r="A270" i="52"/>
  <c r="Y270" i="52"/>
  <c r="Z270" i="52"/>
  <c r="AA270" i="52"/>
  <c r="AB270" i="52"/>
  <c r="AC270" i="52"/>
  <c r="AD270" i="52"/>
  <c r="AE270" i="52"/>
  <c r="AF270" i="52"/>
  <c r="AG270" i="52"/>
  <c r="AH270" i="52"/>
  <c r="AO270" i="52"/>
  <c r="AP270" i="52"/>
  <c r="A271" i="52"/>
  <c r="Y271" i="52"/>
  <c r="Z271" i="52"/>
  <c r="AA271" i="52"/>
  <c r="AB271" i="52"/>
  <c r="AC271" i="52"/>
  <c r="AD271" i="52"/>
  <c r="AE271" i="52"/>
  <c r="AF271" i="52"/>
  <c r="AG271" i="52"/>
  <c r="AH271" i="52"/>
  <c r="AO271" i="52"/>
  <c r="AP271" i="52"/>
  <c r="A272" i="52"/>
  <c r="Y272" i="52"/>
  <c r="Z272" i="52"/>
  <c r="AA272" i="52"/>
  <c r="AB272" i="52"/>
  <c r="AC272" i="52"/>
  <c r="AD272" i="52"/>
  <c r="AE272" i="52"/>
  <c r="AF272" i="52"/>
  <c r="AG272" i="52"/>
  <c r="AH272" i="52"/>
  <c r="AO272" i="52"/>
  <c r="AP272" i="52"/>
  <c r="A273" i="52"/>
  <c r="Y273" i="52"/>
  <c r="Z273" i="52"/>
  <c r="AA273" i="52"/>
  <c r="AB273" i="52"/>
  <c r="AC273" i="52"/>
  <c r="AD273" i="52"/>
  <c r="AE273" i="52"/>
  <c r="AF273" i="52"/>
  <c r="AG273" i="52"/>
  <c r="AH273" i="52"/>
  <c r="AO273" i="52"/>
  <c r="AP273" i="52"/>
  <c r="AQ273" i="52" s="1"/>
  <c r="A274" i="52"/>
  <c r="Y274" i="52"/>
  <c r="Z274" i="52"/>
  <c r="AA274" i="52"/>
  <c r="AB274" i="52"/>
  <c r="AC274" i="52"/>
  <c r="AD274" i="52"/>
  <c r="AE274" i="52"/>
  <c r="AF274" i="52"/>
  <c r="AG274" i="52"/>
  <c r="AH274" i="52"/>
  <c r="AO274" i="52"/>
  <c r="AP274" i="52"/>
  <c r="A275" i="52"/>
  <c r="Y275" i="52"/>
  <c r="Z275" i="52"/>
  <c r="AA275" i="52"/>
  <c r="AB275" i="52"/>
  <c r="AC275" i="52"/>
  <c r="AD275" i="52"/>
  <c r="AE275" i="52"/>
  <c r="AF275" i="52"/>
  <c r="AG275" i="52"/>
  <c r="AH275" i="52"/>
  <c r="AO275" i="52"/>
  <c r="AQ275" i="52" s="1"/>
  <c r="AP275" i="52"/>
  <c r="A276" i="52"/>
  <c r="Y276" i="52"/>
  <c r="Z276" i="52"/>
  <c r="AA276" i="52"/>
  <c r="AB276" i="52"/>
  <c r="AC276" i="52"/>
  <c r="AD276" i="52"/>
  <c r="AE276" i="52"/>
  <c r="AF276" i="52"/>
  <c r="AG276" i="52"/>
  <c r="AH276" i="52"/>
  <c r="AO276" i="52"/>
  <c r="AP276" i="52"/>
  <c r="A277" i="52"/>
  <c r="Y277" i="52"/>
  <c r="Z277" i="52"/>
  <c r="AA277" i="52"/>
  <c r="AB277" i="52"/>
  <c r="AC277" i="52"/>
  <c r="AD277" i="52"/>
  <c r="AE277" i="52"/>
  <c r="AF277" i="52"/>
  <c r="AG277" i="52"/>
  <c r="AH277" i="52"/>
  <c r="AO277" i="52"/>
  <c r="AQ277" i="52" s="1"/>
  <c r="AP277" i="52"/>
  <c r="A278" i="52"/>
  <c r="Y278" i="52"/>
  <c r="Z278" i="52"/>
  <c r="AA278" i="52"/>
  <c r="AB278" i="52"/>
  <c r="AC278" i="52"/>
  <c r="AD278" i="52"/>
  <c r="AE278" i="52"/>
  <c r="AF278" i="52"/>
  <c r="AG278" i="52"/>
  <c r="AH278" i="52"/>
  <c r="AO278" i="52"/>
  <c r="AQ278" i="52" s="1"/>
  <c r="AP278" i="52"/>
  <c r="A279" i="52"/>
  <c r="Y279" i="52"/>
  <c r="Z279" i="52"/>
  <c r="AA279" i="52"/>
  <c r="AB279" i="52"/>
  <c r="AC279" i="52"/>
  <c r="AD279" i="52"/>
  <c r="AE279" i="52"/>
  <c r="AF279" i="52"/>
  <c r="AG279" i="52"/>
  <c r="AH279" i="52"/>
  <c r="AO279" i="52"/>
  <c r="AP279" i="52"/>
  <c r="A280" i="52"/>
  <c r="Y280" i="52"/>
  <c r="Z280" i="52"/>
  <c r="AA280" i="52"/>
  <c r="AB280" i="52"/>
  <c r="AC280" i="52"/>
  <c r="AD280" i="52"/>
  <c r="AE280" i="52"/>
  <c r="AF280" i="52"/>
  <c r="AG280" i="52"/>
  <c r="AH280" i="52"/>
  <c r="AO280" i="52"/>
  <c r="AP280" i="52"/>
  <c r="A281" i="52"/>
  <c r="Y281" i="52"/>
  <c r="Z281" i="52"/>
  <c r="AA281" i="52"/>
  <c r="AB281" i="52"/>
  <c r="AC281" i="52"/>
  <c r="AD281" i="52"/>
  <c r="AE281" i="52"/>
  <c r="AF281" i="52"/>
  <c r="AG281" i="52"/>
  <c r="AH281" i="52"/>
  <c r="AO281" i="52"/>
  <c r="AP281" i="52"/>
  <c r="A282" i="52"/>
  <c r="Y282" i="52"/>
  <c r="Z282" i="52"/>
  <c r="AA282" i="52"/>
  <c r="AB282" i="52"/>
  <c r="AC282" i="52"/>
  <c r="AD282" i="52"/>
  <c r="AE282" i="52"/>
  <c r="AF282" i="52"/>
  <c r="AG282" i="52"/>
  <c r="AH282" i="52"/>
  <c r="AO282" i="52"/>
  <c r="AP282" i="52"/>
  <c r="A283" i="52"/>
  <c r="Y283" i="52"/>
  <c r="Z283" i="52"/>
  <c r="AA283" i="52"/>
  <c r="AB283" i="52"/>
  <c r="AC283" i="52"/>
  <c r="AD283" i="52"/>
  <c r="AE283" i="52"/>
  <c r="AF283" i="52"/>
  <c r="AG283" i="52"/>
  <c r="AH283" i="52"/>
  <c r="AO283" i="52"/>
  <c r="AQ283" i="52" s="1"/>
  <c r="AP283" i="52"/>
  <c r="A284" i="52"/>
  <c r="Y284" i="52"/>
  <c r="Z284" i="52"/>
  <c r="AA284" i="52"/>
  <c r="AB284" i="52"/>
  <c r="AC284" i="52"/>
  <c r="AD284" i="52"/>
  <c r="AE284" i="52"/>
  <c r="AF284" i="52"/>
  <c r="AG284" i="52"/>
  <c r="AH284" i="52"/>
  <c r="AO284" i="52"/>
  <c r="AP284" i="52"/>
  <c r="A285" i="52"/>
  <c r="Y285" i="52"/>
  <c r="Z285" i="52"/>
  <c r="AA285" i="52"/>
  <c r="AB285" i="52"/>
  <c r="AC285" i="52"/>
  <c r="AD285" i="52"/>
  <c r="AE285" i="52"/>
  <c r="AF285" i="52"/>
  <c r="AG285" i="52"/>
  <c r="AH285" i="52"/>
  <c r="AO285" i="52"/>
  <c r="AP285" i="52"/>
  <c r="A286" i="52"/>
  <c r="Y286" i="52"/>
  <c r="Z286" i="52"/>
  <c r="AA286" i="52"/>
  <c r="AB286" i="52"/>
  <c r="AC286" i="52"/>
  <c r="AD286" i="52"/>
  <c r="AE286" i="52"/>
  <c r="AF286" i="52"/>
  <c r="AG286" i="52"/>
  <c r="AH286" i="52"/>
  <c r="AO286" i="52"/>
  <c r="AQ286" i="52" s="1"/>
  <c r="AP286" i="52"/>
  <c r="A287" i="52"/>
  <c r="Y287" i="52"/>
  <c r="Z287" i="52"/>
  <c r="AA287" i="52"/>
  <c r="AB287" i="52"/>
  <c r="AC287" i="52"/>
  <c r="AD287" i="52"/>
  <c r="AE287" i="52"/>
  <c r="AF287" i="52"/>
  <c r="AG287" i="52"/>
  <c r="AH287" i="52"/>
  <c r="AO287" i="52"/>
  <c r="AP287" i="52"/>
  <c r="A288" i="52"/>
  <c r="Y288" i="52"/>
  <c r="Z288" i="52"/>
  <c r="AA288" i="52"/>
  <c r="AB288" i="52"/>
  <c r="AC288" i="52"/>
  <c r="AD288" i="52"/>
  <c r="AE288" i="52"/>
  <c r="AF288" i="52"/>
  <c r="AG288" i="52"/>
  <c r="AH288" i="52"/>
  <c r="AO288" i="52"/>
  <c r="AQ288" i="52" s="1"/>
  <c r="AP288" i="52"/>
  <c r="A289" i="52"/>
  <c r="Y289" i="52"/>
  <c r="Z289" i="52"/>
  <c r="AA289" i="52"/>
  <c r="AB289" i="52"/>
  <c r="AC289" i="52"/>
  <c r="AD289" i="52"/>
  <c r="AE289" i="52"/>
  <c r="AF289" i="52"/>
  <c r="AG289" i="52"/>
  <c r="AH289" i="52"/>
  <c r="AO289" i="52"/>
  <c r="AP289" i="52"/>
  <c r="A290" i="52"/>
  <c r="Y290" i="52"/>
  <c r="Z290" i="52"/>
  <c r="AA290" i="52"/>
  <c r="AB290" i="52"/>
  <c r="AC290" i="52"/>
  <c r="AD290" i="52"/>
  <c r="AE290" i="52"/>
  <c r="AF290" i="52"/>
  <c r="AG290" i="52"/>
  <c r="AH290" i="52"/>
  <c r="AO290" i="52"/>
  <c r="AP290" i="52"/>
  <c r="A291" i="52"/>
  <c r="Y291" i="52"/>
  <c r="Z291" i="52"/>
  <c r="AA291" i="52"/>
  <c r="AB291" i="52"/>
  <c r="AC291" i="52"/>
  <c r="AD291" i="52"/>
  <c r="AE291" i="52"/>
  <c r="AF291" i="52"/>
  <c r="AG291" i="52"/>
  <c r="AH291" i="52"/>
  <c r="AO291" i="52"/>
  <c r="AP291" i="52"/>
  <c r="A292" i="52"/>
  <c r="Y292" i="52"/>
  <c r="Z292" i="52"/>
  <c r="AA292" i="52"/>
  <c r="AB292" i="52"/>
  <c r="AC292" i="52"/>
  <c r="AD292" i="52"/>
  <c r="AE292" i="52"/>
  <c r="AF292" i="52"/>
  <c r="AG292" i="52"/>
  <c r="AH292" i="52"/>
  <c r="AO292" i="52"/>
  <c r="AP292" i="52"/>
  <c r="A293" i="52"/>
  <c r="Y293" i="52"/>
  <c r="Z293" i="52"/>
  <c r="AA293" i="52"/>
  <c r="AB293" i="52"/>
  <c r="AC293" i="52"/>
  <c r="AD293" i="52"/>
  <c r="AE293" i="52"/>
  <c r="AF293" i="52"/>
  <c r="AG293" i="52"/>
  <c r="AH293" i="52"/>
  <c r="AO293" i="52"/>
  <c r="AQ293" i="52" s="1"/>
  <c r="AP293" i="52"/>
  <c r="A294" i="52"/>
  <c r="Y294" i="52"/>
  <c r="Z294" i="52"/>
  <c r="AA294" i="52"/>
  <c r="AB294" i="52"/>
  <c r="AC294" i="52"/>
  <c r="AD294" i="52"/>
  <c r="AE294" i="52"/>
  <c r="AF294" i="52"/>
  <c r="AG294" i="52"/>
  <c r="AH294" i="52"/>
  <c r="AO294" i="52"/>
  <c r="AQ294" i="52" s="1"/>
  <c r="AP294" i="52"/>
  <c r="A295" i="52"/>
  <c r="Y295" i="52"/>
  <c r="Z295" i="52"/>
  <c r="AA295" i="52"/>
  <c r="AB295" i="52"/>
  <c r="AC295" i="52"/>
  <c r="AD295" i="52"/>
  <c r="AE295" i="52"/>
  <c r="AF295" i="52"/>
  <c r="AG295" i="52"/>
  <c r="AH295" i="52"/>
  <c r="AO295" i="52"/>
  <c r="AQ295" i="52" s="1"/>
  <c r="AP295" i="52"/>
  <c r="A296" i="52"/>
  <c r="Y296" i="52"/>
  <c r="Z296" i="52"/>
  <c r="AA296" i="52"/>
  <c r="AB296" i="52"/>
  <c r="AC296" i="52"/>
  <c r="AD296" i="52"/>
  <c r="AE296" i="52"/>
  <c r="AF296" i="52"/>
  <c r="AG296" i="52"/>
  <c r="AH296" i="52"/>
  <c r="AO296" i="52"/>
  <c r="AP296" i="52"/>
  <c r="A297" i="52"/>
  <c r="Y297" i="52"/>
  <c r="Z297" i="52"/>
  <c r="AA297" i="52"/>
  <c r="AB297" i="52"/>
  <c r="AC297" i="52"/>
  <c r="AD297" i="52"/>
  <c r="AE297" i="52"/>
  <c r="AF297" i="52"/>
  <c r="AG297" i="52"/>
  <c r="AH297" i="52"/>
  <c r="AO297" i="52"/>
  <c r="AQ297" i="52" s="1"/>
  <c r="AP297" i="52"/>
  <c r="A298" i="52"/>
  <c r="Y298" i="52"/>
  <c r="Z298" i="52"/>
  <c r="AA298" i="52"/>
  <c r="AB298" i="52"/>
  <c r="AC298" i="52"/>
  <c r="AD298" i="52"/>
  <c r="AE298" i="52"/>
  <c r="AF298" i="52"/>
  <c r="AG298" i="52"/>
  <c r="AH298" i="52"/>
  <c r="AO298" i="52"/>
  <c r="AP298" i="52"/>
  <c r="AQ298" i="52"/>
  <c r="A299" i="52"/>
  <c r="Y299" i="52"/>
  <c r="Z299" i="52"/>
  <c r="AA299" i="52"/>
  <c r="AB299" i="52"/>
  <c r="AC299" i="52"/>
  <c r="AD299" i="52"/>
  <c r="AE299" i="52"/>
  <c r="AF299" i="52"/>
  <c r="AG299" i="52"/>
  <c r="AH299" i="52"/>
  <c r="AO299" i="52"/>
  <c r="AP299" i="52"/>
  <c r="AQ299" i="52"/>
  <c r="A300" i="52"/>
  <c r="Y300" i="52"/>
  <c r="Z300" i="52"/>
  <c r="AA300" i="52"/>
  <c r="AB300" i="52"/>
  <c r="AC300" i="52"/>
  <c r="AD300" i="52"/>
  <c r="AE300" i="52"/>
  <c r="AF300" i="52"/>
  <c r="AG300" i="52"/>
  <c r="AH300" i="52"/>
  <c r="AO300" i="52"/>
  <c r="AP300" i="52"/>
  <c r="A301" i="52"/>
  <c r="Y301" i="52"/>
  <c r="Z301" i="52"/>
  <c r="AA301" i="52"/>
  <c r="AB301" i="52"/>
  <c r="AC301" i="52"/>
  <c r="AD301" i="52"/>
  <c r="AE301" i="52"/>
  <c r="AF301" i="52"/>
  <c r="AG301" i="52"/>
  <c r="AH301" i="52"/>
  <c r="AO301" i="52"/>
  <c r="AQ301" i="52" s="1"/>
  <c r="AP301" i="52"/>
  <c r="A302" i="52"/>
  <c r="Y302" i="52"/>
  <c r="Z302" i="52"/>
  <c r="AA302" i="52"/>
  <c r="AB302" i="52"/>
  <c r="AC302" i="52"/>
  <c r="AD302" i="52"/>
  <c r="AE302" i="52"/>
  <c r="AF302" i="52"/>
  <c r="AG302" i="52"/>
  <c r="AH302" i="52"/>
  <c r="AO302" i="52"/>
  <c r="AQ302" i="52" s="1"/>
  <c r="AP302" i="52"/>
  <c r="A303" i="52"/>
  <c r="Y303" i="52"/>
  <c r="Z303" i="52"/>
  <c r="AA303" i="52"/>
  <c r="AB303" i="52"/>
  <c r="AC303" i="52"/>
  <c r="AD303" i="52"/>
  <c r="AE303" i="52"/>
  <c r="AF303" i="52"/>
  <c r="AG303" i="52"/>
  <c r="AH303" i="52"/>
  <c r="AO303" i="52"/>
  <c r="AP303" i="52"/>
  <c r="AQ303" i="52"/>
  <c r="A304" i="52"/>
  <c r="Y304" i="52"/>
  <c r="Z304" i="52"/>
  <c r="AA304" i="52"/>
  <c r="AB304" i="52"/>
  <c r="AC304" i="52"/>
  <c r="AD304" i="52"/>
  <c r="AE304" i="52"/>
  <c r="AF304" i="52"/>
  <c r="AG304" i="52"/>
  <c r="AH304" i="52"/>
  <c r="AO304" i="52"/>
  <c r="AQ304" i="52" s="1"/>
  <c r="AP304" i="52"/>
  <c r="U2412" i="2"/>
  <c r="AI2412" i="2" s="1"/>
  <c r="V2412" i="2"/>
  <c r="W2412" i="2"/>
  <c r="X2412" i="2"/>
  <c r="Y2412" i="2"/>
  <c r="AB2412" i="2"/>
  <c r="AC2412" i="2"/>
  <c r="AD2412" i="2"/>
  <c r="AE2412" i="2"/>
  <c r="AG2412" i="2"/>
  <c r="AH2412" i="2"/>
  <c r="U2413" i="2"/>
  <c r="AI2413" i="2" s="1"/>
  <c r="V2413" i="2"/>
  <c r="W2413" i="2"/>
  <c r="X2413" i="2"/>
  <c r="Y2413" i="2"/>
  <c r="AB2413" i="2"/>
  <c r="AC2413" i="2"/>
  <c r="AD2413" i="2"/>
  <c r="AE2413" i="2"/>
  <c r="AG2413" i="2"/>
  <c r="AH2413" i="2"/>
  <c r="U2414" i="2"/>
  <c r="AI2414" i="2" s="1"/>
  <c r="V2414" i="2"/>
  <c r="W2414" i="2"/>
  <c r="X2414" i="2"/>
  <c r="Y2414" i="2"/>
  <c r="AB2414" i="2"/>
  <c r="AC2414" i="2"/>
  <c r="AD2414" i="2"/>
  <c r="AE2414" i="2"/>
  <c r="AG2414" i="2"/>
  <c r="AH2414" i="2"/>
  <c r="U2415" i="2"/>
  <c r="AI2415" i="2" s="1"/>
  <c r="V2415" i="2"/>
  <c r="W2415" i="2"/>
  <c r="X2415" i="2"/>
  <c r="Y2415" i="2"/>
  <c r="AB2415" i="2"/>
  <c r="AC2415" i="2"/>
  <c r="AD2415" i="2"/>
  <c r="AE2415" i="2"/>
  <c r="AG2415" i="2"/>
  <c r="AH2415" i="2"/>
  <c r="U2416" i="2"/>
  <c r="AI2416" i="2" s="1"/>
  <c r="V2416" i="2"/>
  <c r="W2416" i="2"/>
  <c r="X2416" i="2"/>
  <c r="Y2416" i="2"/>
  <c r="AB2416" i="2"/>
  <c r="AC2416" i="2"/>
  <c r="AD2416" i="2"/>
  <c r="AE2416" i="2"/>
  <c r="AG2416" i="2"/>
  <c r="AH2416" i="2"/>
  <c r="U2417" i="2"/>
  <c r="AI2417" i="2" s="1"/>
  <c r="V2417" i="2"/>
  <c r="W2417" i="2"/>
  <c r="X2417" i="2"/>
  <c r="Y2417" i="2"/>
  <c r="AB2417" i="2"/>
  <c r="AC2417" i="2"/>
  <c r="AD2417" i="2"/>
  <c r="AE2417" i="2"/>
  <c r="AG2417" i="2"/>
  <c r="AH2417" i="2"/>
  <c r="U2418" i="2"/>
  <c r="AI2418" i="2" s="1"/>
  <c r="V2418" i="2"/>
  <c r="W2418" i="2"/>
  <c r="X2418" i="2"/>
  <c r="Y2418" i="2"/>
  <c r="AB2418" i="2"/>
  <c r="AC2418" i="2"/>
  <c r="AD2418" i="2"/>
  <c r="AE2418" i="2"/>
  <c r="AG2418" i="2"/>
  <c r="AH2418" i="2"/>
  <c r="U2419" i="2"/>
  <c r="AI2419" i="2" s="1"/>
  <c r="V2419" i="2"/>
  <c r="W2419" i="2"/>
  <c r="X2419" i="2"/>
  <c r="Y2419" i="2"/>
  <c r="AB2419" i="2"/>
  <c r="AC2419" i="2"/>
  <c r="AD2419" i="2"/>
  <c r="AE2419" i="2"/>
  <c r="AG2419" i="2"/>
  <c r="AH2419" i="2"/>
  <c r="U2420" i="2"/>
  <c r="AI2420" i="2" s="1"/>
  <c r="V2420" i="2"/>
  <c r="W2420" i="2"/>
  <c r="X2420" i="2"/>
  <c r="Y2420" i="2"/>
  <c r="AB2420" i="2"/>
  <c r="AC2420" i="2"/>
  <c r="AD2420" i="2"/>
  <c r="AE2420" i="2"/>
  <c r="AG2420" i="2"/>
  <c r="AH2420" i="2"/>
  <c r="U2421" i="2"/>
  <c r="AI2421" i="2" s="1"/>
  <c r="V2421" i="2"/>
  <c r="W2421" i="2"/>
  <c r="X2421" i="2"/>
  <c r="Y2421" i="2"/>
  <c r="AB2421" i="2"/>
  <c r="AC2421" i="2"/>
  <c r="AD2421" i="2"/>
  <c r="AE2421" i="2"/>
  <c r="AG2421" i="2"/>
  <c r="AH2421" i="2"/>
  <c r="U2422" i="2"/>
  <c r="AI2422" i="2" s="1"/>
  <c r="V2422" i="2"/>
  <c r="W2422" i="2"/>
  <c r="X2422" i="2"/>
  <c r="Y2422" i="2"/>
  <c r="AB2422" i="2"/>
  <c r="AC2422" i="2"/>
  <c r="AD2422" i="2"/>
  <c r="AE2422" i="2"/>
  <c r="AG2422" i="2"/>
  <c r="AH2422" i="2"/>
  <c r="U2423" i="2"/>
  <c r="AI2423" i="2" s="1"/>
  <c r="V2423" i="2"/>
  <c r="W2423" i="2"/>
  <c r="X2423" i="2"/>
  <c r="Y2423" i="2"/>
  <c r="AB2423" i="2"/>
  <c r="AC2423" i="2"/>
  <c r="AD2423" i="2"/>
  <c r="AE2423" i="2"/>
  <c r="AG2423" i="2"/>
  <c r="AH2423" i="2"/>
  <c r="U2424" i="2"/>
  <c r="AI2424" i="2" s="1"/>
  <c r="V2424" i="2"/>
  <c r="W2424" i="2"/>
  <c r="X2424" i="2"/>
  <c r="Y2424" i="2"/>
  <c r="AB2424" i="2"/>
  <c r="AC2424" i="2"/>
  <c r="AD2424" i="2"/>
  <c r="AE2424" i="2"/>
  <c r="AG2424" i="2"/>
  <c r="AH2424" i="2"/>
  <c r="U2425" i="2"/>
  <c r="AI2425" i="2" s="1"/>
  <c r="V2425" i="2"/>
  <c r="W2425" i="2"/>
  <c r="X2425" i="2"/>
  <c r="Y2425" i="2"/>
  <c r="AB2425" i="2"/>
  <c r="AC2425" i="2"/>
  <c r="AD2425" i="2"/>
  <c r="AE2425" i="2"/>
  <c r="AG2425" i="2"/>
  <c r="AH2425" i="2"/>
  <c r="U2426" i="2"/>
  <c r="AI2426" i="2" s="1"/>
  <c r="V2426" i="2"/>
  <c r="W2426" i="2"/>
  <c r="X2426" i="2"/>
  <c r="Y2426" i="2"/>
  <c r="AB2426" i="2"/>
  <c r="AC2426" i="2"/>
  <c r="AD2426" i="2"/>
  <c r="AE2426" i="2"/>
  <c r="AG2426" i="2"/>
  <c r="AH2426" i="2"/>
  <c r="U2427" i="2"/>
  <c r="AI2427" i="2" s="1"/>
  <c r="V2427" i="2"/>
  <c r="W2427" i="2"/>
  <c r="X2427" i="2"/>
  <c r="Y2427" i="2"/>
  <c r="AB2427" i="2"/>
  <c r="AC2427" i="2"/>
  <c r="AD2427" i="2"/>
  <c r="AE2427" i="2"/>
  <c r="AG2427" i="2"/>
  <c r="AH2427" i="2"/>
  <c r="U2428" i="2"/>
  <c r="AI2428" i="2" s="1"/>
  <c r="V2428" i="2"/>
  <c r="W2428" i="2"/>
  <c r="X2428" i="2"/>
  <c r="Y2428" i="2"/>
  <c r="AB2428" i="2"/>
  <c r="AC2428" i="2"/>
  <c r="AD2428" i="2"/>
  <c r="AE2428" i="2"/>
  <c r="AG2428" i="2"/>
  <c r="AH2428" i="2"/>
  <c r="U2429" i="2"/>
  <c r="AI2429" i="2" s="1"/>
  <c r="V2429" i="2"/>
  <c r="W2429" i="2"/>
  <c r="X2429" i="2"/>
  <c r="Y2429" i="2"/>
  <c r="AB2429" i="2"/>
  <c r="AC2429" i="2"/>
  <c r="AD2429" i="2"/>
  <c r="AE2429" i="2"/>
  <c r="AG2429" i="2"/>
  <c r="AH2429" i="2"/>
  <c r="U2430" i="2"/>
  <c r="AI2430" i="2" s="1"/>
  <c r="V2430" i="2"/>
  <c r="W2430" i="2"/>
  <c r="X2430" i="2"/>
  <c r="Y2430" i="2"/>
  <c r="AB2430" i="2"/>
  <c r="AC2430" i="2"/>
  <c r="AD2430" i="2"/>
  <c r="AE2430" i="2"/>
  <c r="AG2430" i="2"/>
  <c r="AH2430" i="2"/>
  <c r="U2431" i="2"/>
  <c r="AI2431" i="2" s="1"/>
  <c r="V2431" i="2"/>
  <c r="W2431" i="2"/>
  <c r="X2431" i="2"/>
  <c r="Y2431" i="2"/>
  <c r="AB2431" i="2"/>
  <c r="AC2431" i="2"/>
  <c r="AD2431" i="2"/>
  <c r="AE2431" i="2"/>
  <c r="AG2431" i="2"/>
  <c r="AH2431" i="2"/>
  <c r="U2432" i="2"/>
  <c r="AI2432" i="2" s="1"/>
  <c r="V2432" i="2"/>
  <c r="W2432" i="2"/>
  <c r="X2432" i="2"/>
  <c r="Y2432" i="2"/>
  <c r="AB2432" i="2"/>
  <c r="AC2432" i="2"/>
  <c r="AD2432" i="2"/>
  <c r="AE2432" i="2"/>
  <c r="AG2432" i="2"/>
  <c r="AH2432" i="2"/>
  <c r="U2433" i="2"/>
  <c r="AI2433" i="2" s="1"/>
  <c r="V2433" i="2"/>
  <c r="W2433" i="2"/>
  <c r="X2433" i="2"/>
  <c r="Y2433" i="2"/>
  <c r="AB2433" i="2"/>
  <c r="AC2433" i="2"/>
  <c r="AD2433" i="2"/>
  <c r="AE2433" i="2"/>
  <c r="AG2433" i="2"/>
  <c r="AH2433" i="2"/>
  <c r="U2434" i="2"/>
  <c r="AI2434" i="2" s="1"/>
  <c r="V2434" i="2"/>
  <c r="W2434" i="2"/>
  <c r="X2434" i="2"/>
  <c r="Y2434" i="2"/>
  <c r="AB2434" i="2"/>
  <c r="AC2434" i="2"/>
  <c r="AD2434" i="2"/>
  <c r="AE2434" i="2"/>
  <c r="AG2434" i="2"/>
  <c r="AH2434" i="2"/>
  <c r="U2435" i="2"/>
  <c r="AI2435" i="2" s="1"/>
  <c r="V2435" i="2"/>
  <c r="W2435" i="2"/>
  <c r="X2435" i="2"/>
  <c r="Y2435" i="2"/>
  <c r="AB2435" i="2"/>
  <c r="AC2435" i="2"/>
  <c r="AD2435" i="2"/>
  <c r="AE2435" i="2"/>
  <c r="AG2435" i="2"/>
  <c r="AH2435" i="2"/>
  <c r="U2436" i="2"/>
  <c r="AI2436" i="2" s="1"/>
  <c r="V2436" i="2"/>
  <c r="W2436" i="2"/>
  <c r="X2436" i="2"/>
  <c r="Y2436" i="2"/>
  <c r="AB2436" i="2"/>
  <c r="AC2436" i="2"/>
  <c r="AD2436" i="2"/>
  <c r="AE2436" i="2"/>
  <c r="AG2436" i="2"/>
  <c r="AH2436" i="2"/>
  <c r="U2437" i="2"/>
  <c r="AI2437" i="2" s="1"/>
  <c r="V2437" i="2"/>
  <c r="W2437" i="2"/>
  <c r="X2437" i="2"/>
  <c r="Y2437" i="2"/>
  <c r="AB2437" i="2"/>
  <c r="AC2437" i="2"/>
  <c r="AD2437" i="2"/>
  <c r="AE2437" i="2"/>
  <c r="AG2437" i="2"/>
  <c r="AH2437" i="2"/>
  <c r="U2438" i="2"/>
  <c r="AI2438" i="2" s="1"/>
  <c r="V2438" i="2"/>
  <c r="W2438" i="2"/>
  <c r="X2438" i="2"/>
  <c r="Y2438" i="2"/>
  <c r="AB2438" i="2"/>
  <c r="AC2438" i="2"/>
  <c r="AD2438" i="2"/>
  <c r="AE2438" i="2"/>
  <c r="AG2438" i="2"/>
  <c r="AH2438" i="2"/>
  <c r="U2439" i="2"/>
  <c r="AI2439" i="2" s="1"/>
  <c r="V2439" i="2"/>
  <c r="W2439" i="2"/>
  <c r="X2439" i="2"/>
  <c r="Y2439" i="2"/>
  <c r="AB2439" i="2"/>
  <c r="AC2439" i="2"/>
  <c r="AD2439" i="2"/>
  <c r="AE2439" i="2"/>
  <c r="AG2439" i="2"/>
  <c r="AH2439" i="2"/>
  <c r="U2440" i="2"/>
  <c r="AI2440" i="2" s="1"/>
  <c r="V2440" i="2"/>
  <c r="W2440" i="2"/>
  <c r="X2440" i="2"/>
  <c r="Y2440" i="2"/>
  <c r="AB2440" i="2"/>
  <c r="AC2440" i="2"/>
  <c r="AD2440" i="2"/>
  <c r="AE2440" i="2"/>
  <c r="AG2440" i="2"/>
  <c r="AH2440" i="2"/>
  <c r="U2441" i="2"/>
  <c r="AI2441" i="2" s="1"/>
  <c r="V2441" i="2"/>
  <c r="W2441" i="2"/>
  <c r="X2441" i="2"/>
  <c r="Y2441" i="2"/>
  <c r="AB2441" i="2"/>
  <c r="AC2441" i="2"/>
  <c r="AD2441" i="2"/>
  <c r="AE2441" i="2"/>
  <c r="AG2441" i="2"/>
  <c r="AH2441" i="2"/>
  <c r="U2442" i="2"/>
  <c r="AI2442" i="2" s="1"/>
  <c r="V2442" i="2"/>
  <c r="W2442" i="2"/>
  <c r="X2442" i="2"/>
  <c r="Y2442" i="2"/>
  <c r="AB2442" i="2"/>
  <c r="AC2442" i="2"/>
  <c r="AD2442" i="2"/>
  <c r="AE2442" i="2"/>
  <c r="AG2442" i="2"/>
  <c r="AH2442" i="2"/>
  <c r="U2443" i="2"/>
  <c r="AI2443" i="2" s="1"/>
  <c r="V2443" i="2"/>
  <c r="W2443" i="2"/>
  <c r="X2443" i="2"/>
  <c r="Y2443" i="2"/>
  <c r="AB2443" i="2"/>
  <c r="AC2443" i="2"/>
  <c r="AD2443" i="2"/>
  <c r="AE2443" i="2"/>
  <c r="AG2443" i="2"/>
  <c r="AH2443" i="2"/>
  <c r="U2444" i="2"/>
  <c r="AI2444" i="2" s="1"/>
  <c r="V2444" i="2"/>
  <c r="W2444" i="2"/>
  <c r="X2444" i="2"/>
  <c r="Y2444" i="2"/>
  <c r="AB2444" i="2"/>
  <c r="AC2444" i="2"/>
  <c r="AD2444" i="2"/>
  <c r="AE2444" i="2"/>
  <c r="AG2444" i="2"/>
  <c r="AH2444" i="2"/>
  <c r="U2445" i="2"/>
  <c r="AI2445" i="2" s="1"/>
  <c r="V2445" i="2"/>
  <c r="W2445" i="2"/>
  <c r="X2445" i="2"/>
  <c r="Y2445" i="2"/>
  <c r="AB2445" i="2"/>
  <c r="AC2445" i="2"/>
  <c r="AD2445" i="2"/>
  <c r="AE2445" i="2"/>
  <c r="AG2445" i="2"/>
  <c r="AH2445" i="2"/>
  <c r="U2446" i="2"/>
  <c r="AI2446" i="2" s="1"/>
  <c r="V2446" i="2"/>
  <c r="W2446" i="2"/>
  <c r="X2446" i="2"/>
  <c r="Y2446" i="2"/>
  <c r="AB2446" i="2"/>
  <c r="AC2446" i="2"/>
  <c r="AD2446" i="2"/>
  <c r="AE2446" i="2"/>
  <c r="AG2446" i="2"/>
  <c r="AH2446" i="2"/>
  <c r="U2447" i="2"/>
  <c r="AI2447" i="2" s="1"/>
  <c r="V2447" i="2"/>
  <c r="W2447" i="2"/>
  <c r="X2447" i="2"/>
  <c r="Y2447" i="2"/>
  <c r="AB2447" i="2"/>
  <c r="AC2447" i="2"/>
  <c r="AD2447" i="2"/>
  <c r="AE2447" i="2"/>
  <c r="AG2447" i="2"/>
  <c r="AH2447" i="2"/>
  <c r="U2448" i="2"/>
  <c r="AI2448" i="2" s="1"/>
  <c r="V2448" i="2"/>
  <c r="W2448" i="2"/>
  <c r="X2448" i="2"/>
  <c r="Y2448" i="2"/>
  <c r="AB2448" i="2"/>
  <c r="AC2448" i="2"/>
  <c r="AD2448" i="2"/>
  <c r="AE2448" i="2"/>
  <c r="AG2448" i="2"/>
  <c r="AH2448" i="2"/>
  <c r="U2449" i="2"/>
  <c r="AI2449" i="2" s="1"/>
  <c r="V2449" i="2"/>
  <c r="W2449" i="2"/>
  <c r="X2449" i="2"/>
  <c r="Y2449" i="2"/>
  <c r="AB2449" i="2"/>
  <c r="AC2449" i="2"/>
  <c r="AD2449" i="2"/>
  <c r="AE2449" i="2"/>
  <c r="AG2449" i="2"/>
  <c r="AH2449" i="2"/>
  <c r="U2450" i="2"/>
  <c r="AI2450" i="2" s="1"/>
  <c r="V2450" i="2"/>
  <c r="W2450" i="2"/>
  <c r="X2450" i="2"/>
  <c r="Y2450" i="2"/>
  <c r="AB2450" i="2"/>
  <c r="AC2450" i="2"/>
  <c r="AD2450" i="2"/>
  <c r="AE2450" i="2"/>
  <c r="AG2450" i="2"/>
  <c r="AH2450" i="2"/>
  <c r="U2451" i="2"/>
  <c r="AI2451" i="2" s="1"/>
  <c r="V2451" i="2"/>
  <c r="W2451" i="2"/>
  <c r="X2451" i="2"/>
  <c r="Y2451" i="2"/>
  <c r="AB2451" i="2"/>
  <c r="AC2451" i="2"/>
  <c r="AD2451" i="2"/>
  <c r="AE2451" i="2"/>
  <c r="AG2451" i="2"/>
  <c r="AH2451" i="2"/>
  <c r="U2452" i="2"/>
  <c r="AI2452" i="2" s="1"/>
  <c r="V2452" i="2"/>
  <c r="W2452" i="2"/>
  <c r="X2452" i="2"/>
  <c r="Y2452" i="2"/>
  <c r="AB2452" i="2"/>
  <c r="AC2452" i="2"/>
  <c r="AD2452" i="2"/>
  <c r="AE2452" i="2"/>
  <c r="AG2452" i="2"/>
  <c r="AH2452" i="2"/>
  <c r="U2453" i="2"/>
  <c r="AI2453" i="2" s="1"/>
  <c r="V2453" i="2"/>
  <c r="W2453" i="2"/>
  <c r="X2453" i="2"/>
  <c r="Y2453" i="2"/>
  <c r="AB2453" i="2"/>
  <c r="AC2453" i="2"/>
  <c r="AD2453" i="2"/>
  <c r="AE2453" i="2"/>
  <c r="AG2453" i="2"/>
  <c r="AH2453" i="2"/>
  <c r="U2454" i="2"/>
  <c r="AI2454" i="2" s="1"/>
  <c r="V2454" i="2"/>
  <c r="W2454" i="2"/>
  <c r="X2454" i="2"/>
  <c r="Y2454" i="2"/>
  <c r="AB2454" i="2"/>
  <c r="AC2454" i="2"/>
  <c r="AD2454" i="2"/>
  <c r="AE2454" i="2"/>
  <c r="AG2454" i="2"/>
  <c r="AH2454" i="2"/>
  <c r="U2455" i="2"/>
  <c r="AI2455" i="2" s="1"/>
  <c r="V2455" i="2"/>
  <c r="W2455" i="2"/>
  <c r="X2455" i="2"/>
  <c r="Y2455" i="2"/>
  <c r="AB2455" i="2"/>
  <c r="AC2455" i="2"/>
  <c r="AD2455" i="2"/>
  <c r="AE2455" i="2"/>
  <c r="AG2455" i="2"/>
  <c r="AH2455" i="2"/>
  <c r="U2456" i="2"/>
  <c r="AI2456" i="2" s="1"/>
  <c r="V2456" i="2"/>
  <c r="W2456" i="2"/>
  <c r="X2456" i="2"/>
  <c r="Y2456" i="2"/>
  <c r="AB2456" i="2"/>
  <c r="AC2456" i="2"/>
  <c r="AD2456" i="2"/>
  <c r="AE2456" i="2"/>
  <c r="AG2456" i="2"/>
  <c r="AH2456" i="2"/>
  <c r="U2457" i="2"/>
  <c r="AI2457" i="2" s="1"/>
  <c r="V2457" i="2"/>
  <c r="W2457" i="2"/>
  <c r="X2457" i="2"/>
  <c r="Y2457" i="2"/>
  <c r="AB2457" i="2"/>
  <c r="AC2457" i="2"/>
  <c r="AD2457" i="2"/>
  <c r="AE2457" i="2"/>
  <c r="AG2457" i="2"/>
  <c r="AH2457" i="2"/>
  <c r="U2458" i="2"/>
  <c r="AI2458" i="2" s="1"/>
  <c r="V2458" i="2"/>
  <c r="W2458" i="2"/>
  <c r="X2458" i="2"/>
  <c r="Y2458" i="2"/>
  <c r="AB2458" i="2"/>
  <c r="AC2458" i="2"/>
  <c r="AD2458" i="2"/>
  <c r="AE2458" i="2"/>
  <c r="AG2458" i="2"/>
  <c r="AH2458" i="2"/>
  <c r="U2459" i="2"/>
  <c r="AI2459" i="2" s="1"/>
  <c r="V2459" i="2"/>
  <c r="W2459" i="2"/>
  <c r="X2459" i="2"/>
  <c r="Y2459" i="2"/>
  <c r="AB2459" i="2"/>
  <c r="AC2459" i="2"/>
  <c r="AD2459" i="2"/>
  <c r="AE2459" i="2"/>
  <c r="AG2459" i="2"/>
  <c r="AH2459" i="2"/>
  <c r="U2460" i="2"/>
  <c r="AI2460" i="2" s="1"/>
  <c r="V2460" i="2"/>
  <c r="W2460" i="2"/>
  <c r="X2460" i="2"/>
  <c r="Y2460" i="2"/>
  <c r="AB2460" i="2"/>
  <c r="AC2460" i="2"/>
  <c r="AD2460" i="2"/>
  <c r="AE2460" i="2"/>
  <c r="AG2460" i="2"/>
  <c r="AH2460" i="2"/>
  <c r="U2461" i="2"/>
  <c r="AI2461" i="2" s="1"/>
  <c r="V2461" i="2"/>
  <c r="W2461" i="2"/>
  <c r="X2461" i="2"/>
  <c r="Y2461" i="2"/>
  <c r="AB2461" i="2"/>
  <c r="AC2461" i="2"/>
  <c r="AD2461" i="2"/>
  <c r="AE2461" i="2"/>
  <c r="AG2461" i="2"/>
  <c r="AH2461" i="2"/>
  <c r="U2462" i="2"/>
  <c r="AI2462" i="2" s="1"/>
  <c r="V2462" i="2"/>
  <c r="W2462" i="2"/>
  <c r="X2462" i="2"/>
  <c r="Y2462" i="2"/>
  <c r="AB2462" i="2"/>
  <c r="AC2462" i="2"/>
  <c r="AD2462" i="2"/>
  <c r="AE2462" i="2"/>
  <c r="AG2462" i="2"/>
  <c r="AH2462" i="2"/>
  <c r="U2463" i="2"/>
  <c r="AI2463" i="2" s="1"/>
  <c r="V2463" i="2"/>
  <c r="W2463" i="2"/>
  <c r="X2463" i="2"/>
  <c r="Y2463" i="2"/>
  <c r="AB2463" i="2"/>
  <c r="AC2463" i="2"/>
  <c r="AD2463" i="2"/>
  <c r="AE2463" i="2"/>
  <c r="AG2463" i="2"/>
  <c r="AH2463" i="2"/>
  <c r="U2464" i="2"/>
  <c r="AI2464" i="2" s="1"/>
  <c r="V2464" i="2"/>
  <c r="W2464" i="2"/>
  <c r="X2464" i="2"/>
  <c r="Y2464" i="2"/>
  <c r="AB2464" i="2"/>
  <c r="AC2464" i="2"/>
  <c r="AD2464" i="2"/>
  <c r="AE2464" i="2"/>
  <c r="AG2464" i="2"/>
  <c r="AH2464" i="2"/>
  <c r="U2465" i="2"/>
  <c r="AI2465" i="2" s="1"/>
  <c r="V2465" i="2"/>
  <c r="W2465" i="2"/>
  <c r="X2465" i="2"/>
  <c r="Y2465" i="2"/>
  <c r="AB2465" i="2"/>
  <c r="AC2465" i="2"/>
  <c r="AD2465" i="2"/>
  <c r="AE2465" i="2"/>
  <c r="AG2465" i="2"/>
  <c r="AH2465" i="2"/>
  <c r="U2466" i="2"/>
  <c r="AI2466" i="2" s="1"/>
  <c r="V2466" i="2"/>
  <c r="W2466" i="2"/>
  <c r="X2466" i="2"/>
  <c r="Y2466" i="2"/>
  <c r="AB2466" i="2"/>
  <c r="AC2466" i="2"/>
  <c r="AD2466" i="2"/>
  <c r="AE2466" i="2"/>
  <c r="AG2466" i="2"/>
  <c r="AH2466" i="2"/>
  <c r="U2467" i="2"/>
  <c r="AI2467" i="2" s="1"/>
  <c r="V2467" i="2"/>
  <c r="W2467" i="2"/>
  <c r="X2467" i="2"/>
  <c r="Y2467" i="2"/>
  <c r="AB2467" i="2"/>
  <c r="AC2467" i="2"/>
  <c r="AD2467" i="2"/>
  <c r="AE2467" i="2"/>
  <c r="AG2467" i="2"/>
  <c r="AH2467" i="2"/>
  <c r="U2468" i="2"/>
  <c r="AI2468" i="2" s="1"/>
  <c r="V2468" i="2"/>
  <c r="W2468" i="2"/>
  <c r="X2468" i="2"/>
  <c r="Y2468" i="2"/>
  <c r="AB2468" i="2"/>
  <c r="AC2468" i="2"/>
  <c r="AD2468" i="2"/>
  <c r="AE2468" i="2"/>
  <c r="AG2468" i="2"/>
  <c r="AH2468" i="2"/>
  <c r="U2469" i="2"/>
  <c r="AI2469" i="2" s="1"/>
  <c r="V2469" i="2"/>
  <c r="W2469" i="2"/>
  <c r="X2469" i="2"/>
  <c r="Y2469" i="2"/>
  <c r="AB2469" i="2"/>
  <c r="AC2469" i="2"/>
  <c r="AD2469" i="2"/>
  <c r="AE2469" i="2"/>
  <c r="AG2469" i="2"/>
  <c r="AH2469" i="2"/>
  <c r="U2470" i="2"/>
  <c r="AI2470" i="2" s="1"/>
  <c r="V2470" i="2"/>
  <c r="W2470" i="2"/>
  <c r="X2470" i="2"/>
  <c r="Y2470" i="2"/>
  <c r="AB2470" i="2"/>
  <c r="AC2470" i="2"/>
  <c r="AD2470" i="2"/>
  <c r="AE2470" i="2"/>
  <c r="AG2470" i="2"/>
  <c r="AH2470" i="2"/>
  <c r="U2471" i="2"/>
  <c r="AI2471" i="2" s="1"/>
  <c r="V2471" i="2"/>
  <c r="W2471" i="2"/>
  <c r="X2471" i="2"/>
  <c r="Y2471" i="2"/>
  <c r="AB2471" i="2"/>
  <c r="AC2471" i="2"/>
  <c r="AD2471" i="2"/>
  <c r="AE2471" i="2"/>
  <c r="AG2471" i="2"/>
  <c r="AH2471" i="2"/>
  <c r="U2472" i="2"/>
  <c r="AI2472" i="2" s="1"/>
  <c r="V2472" i="2"/>
  <c r="W2472" i="2"/>
  <c r="X2472" i="2"/>
  <c r="Y2472" i="2"/>
  <c r="AB2472" i="2"/>
  <c r="AC2472" i="2"/>
  <c r="AD2472" i="2"/>
  <c r="AE2472" i="2"/>
  <c r="AG2472" i="2"/>
  <c r="AH2472" i="2"/>
  <c r="U2473" i="2"/>
  <c r="AI2473" i="2" s="1"/>
  <c r="V2473" i="2"/>
  <c r="W2473" i="2"/>
  <c r="X2473" i="2"/>
  <c r="Y2473" i="2"/>
  <c r="AB2473" i="2"/>
  <c r="AC2473" i="2"/>
  <c r="AD2473" i="2"/>
  <c r="AE2473" i="2"/>
  <c r="AG2473" i="2"/>
  <c r="AH2473" i="2"/>
  <c r="U2474" i="2"/>
  <c r="AI2474" i="2" s="1"/>
  <c r="V2474" i="2"/>
  <c r="W2474" i="2"/>
  <c r="X2474" i="2"/>
  <c r="Y2474" i="2"/>
  <c r="AB2474" i="2"/>
  <c r="AC2474" i="2"/>
  <c r="AD2474" i="2"/>
  <c r="AE2474" i="2"/>
  <c r="AG2474" i="2"/>
  <c r="AH2474" i="2"/>
  <c r="U2475" i="2"/>
  <c r="AI2475" i="2" s="1"/>
  <c r="V2475" i="2"/>
  <c r="W2475" i="2"/>
  <c r="X2475" i="2"/>
  <c r="Y2475" i="2"/>
  <c r="AB2475" i="2"/>
  <c r="AC2475" i="2"/>
  <c r="AD2475" i="2"/>
  <c r="AE2475" i="2"/>
  <c r="AG2475" i="2"/>
  <c r="AH2475" i="2"/>
  <c r="U2476" i="2"/>
  <c r="AI2476" i="2" s="1"/>
  <c r="V2476" i="2"/>
  <c r="W2476" i="2"/>
  <c r="X2476" i="2"/>
  <c r="Y2476" i="2"/>
  <c r="AB2476" i="2"/>
  <c r="AC2476" i="2"/>
  <c r="AD2476" i="2"/>
  <c r="AE2476" i="2"/>
  <c r="AG2476" i="2"/>
  <c r="AH2476" i="2"/>
  <c r="U2477" i="2"/>
  <c r="AI2477" i="2" s="1"/>
  <c r="V2477" i="2"/>
  <c r="W2477" i="2"/>
  <c r="X2477" i="2"/>
  <c r="Y2477" i="2"/>
  <c r="AB2477" i="2"/>
  <c r="AC2477" i="2"/>
  <c r="AD2477" i="2"/>
  <c r="AE2477" i="2"/>
  <c r="AG2477" i="2"/>
  <c r="AH2477" i="2"/>
  <c r="U2478" i="2"/>
  <c r="AI2478" i="2" s="1"/>
  <c r="V2478" i="2"/>
  <c r="W2478" i="2"/>
  <c r="X2478" i="2"/>
  <c r="Y2478" i="2"/>
  <c r="AB2478" i="2"/>
  <c r="AC2478" i="2"/>
  <c r="AD2478" i="2"/>
  <c r="AE2478" i="2"/>
  <c r="AG2478" i="2"/>
  <c r="AH2478" i="2"/>
  <c r="U2479" i="2"/>
  <c r="AI2479" i="2" s="1"/>
  <c r="V2479" i="2"/>
  <c r="W2479" i="2"/>
  <c r="X2479" i="2"/>
  <c r="Y2479" i="2"/>
  <c r="AB2479" i="2"/>
  <c r="AC2479" i="2"/>
  <c r="AD2479" i="2"/>
  <c r="AE2479" i="2"/>
  <c r="AG2479" i="2"/>
  <c r="AH2479" i="2"/>
  <c r="U2480" i="2"/>
  <c r="AI2480" i="2" s="1"/>
  <c r="V2480" i="2"/>
  <c r="W2480" i="2"/>
  <c r="X2480" i="2"/>
  <c r="Y2480" i="2"/>
  <c r="AB2480" i="2"/>
  <c r="AC2480" i="2"/>
  <c r="AD2480" i="2"/>
  <c r="AE2480" i="2"/>
  <c r="AG2480" i="2"/>
  <c r="AH2480" i="2"/>
  <c r="U2481" i="2"/>
  <c r="AI2481" i="2" s="1"/>
  <c r="V2481" i="2"/>
  <c r="W2481" i="2"/>
  <c r="X2481" i="2"/>
  <c r="Y2481" i="2"/>
  <c r="AB2481" i="2"/>
  <c r="AC2481" i="2"/>
  <c r="AD2481" i="2"/>
  <c r="AE2481" i="2"/>
  <c r="AG2481" i="2"/>
  <c r="AH2481" i="2"/>
  <c r="U2482" i="2"/>
  <c r="AI2482" i="2" s="1"/>
  <c r="V2482" i="2"/>
  <c r="W2482" i="2"/>
  <c r="X2482" i="2"/>
  <c r="Y2482" i="2"/>
  <c r="AB2482" i="2"/>
  <c r="AC2482" i="2"/>
  <c r="AD2482" i="2"/>
  <c r="AE2482" i="2"/>
  <c r="AG2482" i="2"/>
  <c r="AH2482" i="2"/>
  <c r="U2483" i="2"/>
  <c r="AI2483" i="2" s="1"/>
  <c r="V2483" i="2"/>
  <c r="W2483" i="2"/>
  <c r="X2483" i="2"/>
  <c r="Y2483" i="2"/>
  <c r="AB2483" i="2"/>
  <c r="AC2483" i="2"/>
  <c r="AD2483" i="2"/>
  <c r="AE2483" i="2"/>
  <c r="AG2483" i="2"/>
  <c r="AH2483" i="2"/>
  <c r="U2484" i="2"/>
  <c r="AI2484" i="2" s="1"/>
  <c r="V2484" i="2"/>
  <c r="W2484" i="2"/>
  <c r="X2484" i="2"/>
  <c r="Y2484" i="2"/>
  <c r="AB2484" i="2"/>
  <c r="AC2484" i="2"/>
  <c r="AD2484" i="2"/>
  <c r="AE2484" i="2"/>
  <c r="AG2484" i="2"/>
  <c r="AH2484" i="2"/>
  <c r="U2485" i="2"/>
  <c r="AI2485" i="2" s="1"/>
  <c r="V2485" i="2"/>
  <c r="W2485" i="2"/>
  <c r="X2485" i="2"/>
  <c r="Y2485" i="2"/>
  <c r="AB2485" i="2"/>
  <c r="AC2485" i="2"/>
  <c r="AD2485" i="2"/>
  <c r="AE2485" i="2"/>
  <c r="AG2485" i="2"/>
  <c r="AH2485" i="2"/>
  <c r="U2486" i="2"/>
  <c r="AI2486" i="2" s="1"/>
  <c r="V2486" i="2"/>
  <c r="W2486" i="2"/>
  <c r="X2486" i="2"/>
  <c r="Y2486" i="2"/>
  <c r="AB2486" i="2"/>
  <c r="AC2486" i="2"/>
  <c r="AD2486" i="2"/>
  <c r="AE2486" i="2"/>
  <c r="AG2486" i="2"/>
  <c r="AH2486" i="2"/>
  <c r="U2487" i="2"/>
  <c r="AI2487" i="2" s="1"/>
  <c r="V2487" i="2"/>
  <c r="W2487" i="2"/>
  <c r="X2487" i="2"/>
  <c r="Y2487" i="2"/>
  <c r="AB2487" i="2"/>
  <c r="AC2487" i="2"/>
  <c r="AD2487" i="2"/>
  <c r="AE2487" i="2"/>
  <c r="AG2487" i="2"/>
  <c r="AH2487" i="2"/>
  <c r="U2488" i="2"/>
  <c r="AI2488" i="2" s="1"/>
  <c r="V2488" i="2"/>
  <c r="W2488" i="2"/>
  <c r="X2488" i="2"/>
  <c r="Y2488" i="2"/>
  <c r="AB2488" i="2"/>
  <c r="AC2488" i="2"/>
  <c r="AD2488" i="2"/>
  <c r="AE2488" i="2"/>
  <c r="AG2488" i="2"/>
  <c r="AH2488" i="2"/>
  <c r="U2489" i="2"/>
  <c r="AI2489" i="2" s="1"/>
  <c r="V2489" i="2"/>
  <c r="W2489" i="2"/>
  <c r="X2489" i="2"/>
  <c r="Y2489" i="2"/>
  <c r="AB2489" i="2"/>
  <c r="AC2489" i="2"/>
  <c r="AD2489" i="2"/>
  <c r="AE2489" i="2"/>
  <c r="AG2489" i="2"/>
  <c r="AH2489" i="2"/>
  <c r="U2490" i="2"/>
  <c r="AI2490" i="2" s="1"/>
  <c r="V2490" i="2"/>
  <c r="W2490" i="2"/>
  <c r="X2490" i="2"/>
  <c r="Y2490" i="2"/>
  <c r="AB2490" i="2"/>
  <c r="AC2490" i="2"/>
  <c r="AD2490" i="2"/>
  <c r="AE2490" i="2"/>
  <c r="AG2490" i="2"/>
  <c r="AH2490" i="2"/>
  <c r="U2491" i="2"/>
  <c r="AI2491" i="2" s="1"/>
  <c r="V2491" i="2"/>
  <c r="W2491" i="2"/>
  <c r="X2491" i="2"/>
  <c r="Y2491" i="2"/>
  <c r="AB2491" i="2"/>
  <c r="AC2491" i="2"/>
  <c r="AD2491" i="2"/>
  <c r="AE2491" i="2"/>
  <c r="AG2491" i="2"/>
  <c r="AH2491" i="2"/>
  <c r="U2492" i="2"/>
  <c r="AI2492" i="2" s="1"/>
  <c r="V2492" i="2"/>
  <c r="W2492" i="2"/>
  <c r="X2492" i="2"/>
  <c r="Y2492" i="2"/>
  <c r="AB2492" i="2"/>
  <c r="AC2492" i="2"/>
  <c r="AD2492" i="2"/>
  <c r="AE2492" i="2"/>
  <c r="AG2492" i="2"/>
  <c r="AH2492" i="2"/>
  <c r="U2493" i="2"/>
  <c r="AI2493" i="2" s="1"/>
  <c r="V2493" i="2"/>
  <c r="W2493" i="2"/>
  <c r="X2493" i="2"/>
  <c r="Y2493" i="2"/>
  <c r="AB2493" i="2"/>
  <c r="AC2493" i="2"/>
  <c r="AD2493" i="2"/>
  <c r="AE2493" i="2"/>
  <c r="AG2493" i="2"/>
  <c r="AH2493" i="2"/>
  <c r="U2494" i="2"/>
  <c r="AI2494" i="2" s="1"/>
  <c r="V2494" i="2"/>
  <c r="W2494" i="2"/>
  <c r="X2494" i="2"/>
  <c r="Y2494" i="2"/>
  <c r="AB2494" i="2"/>
  <c r="AC2494" i="2"/>
  <c r="AD2494" i="2"/>
  <c r="AE2494" i="2"/>
  <c r="AG2494" i="2"/>
  <c r="AH2494" i="2"/>
  <c r="U2495" i="2"/>
  <c r="AI2495" i="2" s="1"/>
  <c r="V2495" i="2"/>
  <c r="W2495" i="2"/>
  <c r="X2495" i="2"/>
  <c r="Y2495" i="2"/>
  <c r="AB2495" i="2"/>
  <c r="AC2495" i="2"/>
  <c r="AD2495" i="2"/>
  <c r="AE2495" i="2"/>
  <c r="AG2495" i="2"/>
  <c r="AH2495" i="2"/>
  <c r="U2496" i="2"/>
  <c r="AI2496" i="2" s="1"/>
  <c r="V2496" i="2"/>
  <c r="W2496" i="2"/>
  <c r="X2496" i="2"/>
  <c r="Y2496" i="2"/>
  <c r="AB2496" i="2"/>
  <c r="AC2496" i="2"/>
  <c r="AD2496" i="2"/>
  <c r="AE2496" i="2"/>
  <c r="AG2496" i="2"/>
  <c r="AH2496" i="2"/>
  <c r="U2497" i="2"/>
  <c r="AI2497" i="2" s="1"/>
  <c r="V2497" i="2"/>
  <c r="W2497" i="2"/>
  <c r="X2497" i="2"/>
  <c r="Y2497" i="2"/>
  <c r="AB2497" i="2"/>
  <c r="AC2497" i="2"/>
  <c r="AD2497" i="2"/>
  <c r="AE2497" i="2"/>
  <c r="AG2497" i="2"/>
  <c r="AH2497" i="2"/>
  <c r="U2498" i="2"/>
  <c r="AI2498" i="2" s="1"/>
  <c r="V2498" i="2"/>
  <c r="W2498" i="2"/>
  <c r="X2498" i="2"/>
  <c r="Y2498" i="2"/>
  <c r="AB2498" i="2"/>
  <c r="AC2498" i="2"/>
  <c r="AD2498" i="2"/>
  <c r="AE2498" i="2"/>
  <c r="AG2498" i="2"/>
  <c r="AH2498" i="2"/>
  <c r="U2499" i="2"/>
  <c r="AI2499" i="2" s="1"/>
  <c r="V2499" i="2"/>
  <c r="W2499" i="2"/>
  <c r="X2499" i="2"/>
  <c r="Y2499" i="2"/>
  <c r="AB2499" i="2"/>
  <c r="AC2499" i="2"/>
  <c r="AD2499" i="2"/>
  <c r="AE2499" i="2"/>
  <c r="AG2499" i="2"/>
  <c r="AH2499" i="2"/>
  <c r="U2500" i="2"/>
  <c r="AI2500" i="2" s="1"/>
  <c r="V2500" i="2"/>
  <c r="W2500" i="2"/>
  <c r="X2500" i="2"/>
  <c r="Y2500" i="2"/>
  <c r="AB2500" i="2"/>
  <c r="AC2500" i="2"/>
  <c r="AD2500" i="2"/>
  <c r="AE2500" i="2"/>
  <c r="AG2500" i="2"/>
  <c r="AH2500" i="2"/>
  <c r="U2501" i="2"/>
  <c r="AI2501" i="2" s="1"/>
  <c r="V2501" i="2"/>
  <c r="W2501" i="2"/>
  <c r="X2501" i="2"/>
  <c r="Y2501" i="2"/>
  <c r="AB2501" i="2"/>
  <c r="AC2501" i="2"/>
  <c r="AD2501" i="2"/>
  <c r="AE2501" i="2"/>
  <c r="AG2501" i="2"/>
  <c r="AH2501" i="2"/>
  <c r="U2502" i="2"/>
  <c r="AI2502" i="2" s="1"/>
  <c r="V2502" i="2"/>
  <c r="W2502" i="2"/>
  <c r="X2502" i="2"/>
  <c r="Y2502" i="2"/>
  <c r="AB2502" i="2"/>
  <c r="AC2502" i="2"/>
  <c r="AD2502" i="2"/>
  <c r="AE2502" i="2"/>
  <c r="AG2502" i="2"/>
  <c r="AH2502" i="2"/>
  <c r="U2503" i="2"/>
  <c r="AI2503" i="2" s="1"/>
  <c r="V2503" i="2"/>
  <c r="W2503" i="2"/>
  <c r="X2503" i="2"/>
  <c r="Y2503" i="2"/>
  <c r="AB2503" i="2"/>
  <c r="AC2503" i="2"/>
  <c r="AD2503" i="2"/>
  <c r="AE2503" i="2"/>
  <c r="AG2503" i="2"/>
  <c r="AH2503" i="2"/>
  <c r="U2504" i="2"/>
  <c r="AI2504" i="2" s="1"/>
  <c r="V2504" i="2"/>
  <c r="W2504" i="2"/>
  <c r="X2504" i="2"/>
  <c r="Y2504" i="2"/>
  <c r="AB2504" i="2"/>
  <c r="AC2504" i="2"/>
  <c r="AD2504" i="2"/>
  <c r="AE2504" i="2"/>
  <c r="AG2504" i="2"/>
  <c r="AH2504" i="2"/>
  <c r="U2505" i="2"/>
  <c r="AI2505" i="2" s="1"/>
  <c r="V2505" i="2"/>
  <c r="W2505" i="2"/>
  <c r="X2505" i="2"/>
  <c r="Y2505" i="2"/>
  <c r="AB2505" i="2"/>
  <c r="AC2505" i="2"/>
  <c r="AD2505" i="2"/>
  <c r="AE2505" i="2"/>
  <c r="AG2505" i="2"/>
  <c r="AH2505" i="2"/>
  <c r="U2506" i="2"/>
  <c r="AI2506" i="2" s="1"/>
  <c r="V2506" i="2"/>
  <c r="W2506" i="2"/>
  <c r="X2506" i="2"/>
  <c r="Y2506" i="2"/>
  <c r="AB2506" i="2"/>
  <c r="AC2506" i="2"/>
  <c r="AD2506" i="2"/>
  <c r="AE2506" i="2"/>
  <c r="AG2506" i="2"/>
  <c r="AH2506" i="2"/>
  <c r="U2507" i="2"/>
  <c r="AI2507" i="2" s="1"/>
  <c r="V2507" i="2"/>
  <c r="W2507" i="2"/>
  <c r="X2507" i="2"/>
  <c r="Y2507" i="2"/>
  <c r="AB2507" i="2"/>
  <c r="AC2507" i="2"/>
  <c r="AD2507" i="2"/>
  <c r="AE2507" i="2"/>
  <c r="AG2507" i="2"/>
  <c r="AH2507" i="2"/>
  <c r="U2508" i="2"/>
  <c r="AI2508" i="2" s="1"/>
  <c r="V2508" i="2"/>
  <c r="W2508" i="2"/>
  <c r="X2508" i="2"/>
  <c r="Y2508" i="2"/>
  <c r="AB2508" i="2"/>
  <c r="AC2508" i="2"/>
  <c r="AD2508" i="2"/>
  <c r="AE2508" i="2"/>
  <c r="AG2508" i="2"/>
  <c r="AH2508" i="2"/>
  <c r="U2509" i="2"/>
  <c r="AI2509" i="2" s="1"/>
  <c r="V2509" i="2"/>
  <c r="W2509" i="2"/>
  <c r="X2509" i="2"/>
  <c r="Y2509" i="2"/>
  <c r="AB2509" i="2"/>
  <c r="AC2509" i="2"/>
  <c r="AD2509" i="2"/>
  <c r="AE2509" i="2"/>
  <c r="AG2509" i="2"/>
  <c r="AH2509" i="2"/>
  <c r="U2510" i="2"/>
  <c r="AI2510" i="2" s="1"/>
  <c r="V2510" i="2"/>
  <c r="W2510" i="2"/>
  <c r="X2510" i="2"/>
  <c r="Y2510" i="2"/>
  <c r="AB2510" i="2"/>
  <c r="AC2510" i="2"/>
  <c r="AD2510" i="2"/>
  <c r="AE2510" i="2"/>
  <c r="AG2510" i="2"/>
  <c r="AH2510" i="2"/>
  <c r="U2511" i="2"/>
  <c r="AI2511" i="2" s="1"/>
  <c r="V2511" i="2"/>
  <c r="W2511" i="2"/>
  <c r="X2511" i="2"/>
  <c r="Y2511" i="2"/>
  <c r="AB2511" i="2"/>
  <c r="AC2511" i="2"/>
  <c r="AD2511" i="2"/>
  <c r="AE2511" i="2"/>
  <c r="AG2511" i="2"/>
  <c r="AH2511" i="2"/>
  <c r="U2512" i="2"/>
  <c r="AI2512" i="2" s="1"/>
  <c r="V2512" i="2"/>
  <c r="W2512" i="2"/>
  <c r="X2512" i="2"/>
  <c r="Y2512" i="2"/>
  <c r="AB2512" i="2"/>
  <c r="AC2512" i="2"/>
  <c r="AD2512" i="2"/>
  <c r="AE2512" i="2"/>
  <c r="AG2512" i="2"/>
  <c r="AH2512" i="2"/>
  <c r="U2513" i="2"/>
  <c r="AI2513" i="2" s="1"/>
  <c r="V2513" i="2"/>
  <c r="W2513" i="2"/>
  <c r="X2513" i="2"/>
  <c r="Y2513" i="2"/>
  <c r="AB2513" i="2"/>
  <c r="AC2513" i="2"/>
  <c r="AD2513" i="2"/>
  <c r="AE2513" i="2"/>
  <c r="AG2513" i="2"/>
  <c r="AH2513" i="2"/>
  <c r="U2514" i="2"/>
  <c r="AI2514" i="2" s="1"/>
  <c r="V2514" i="2"/>
  <c r="W2514" i="2"/>
  <c r="X2514" i="2"/>
  <c r="Y2514" i="2"/>
  <c r="AB2514" i="2"/>
  <c r="AC2514" i="2"/>
  <c r="AD2514" i="2"/>
  <c r="AE2514" i="2"/>
  <c r="AG2514" i="2"/>
  <c r="AH2514" i="2"/>
  <c r="U2515" i="2"/>
  <c r="AI2515" i="2" s="1"/>
  <c r="V2515" i="2"/>
  <c r="W2515" i="2"/>
  <c r="X2515" i="2"/>
  <c r="Y2515" i="2"/>
  <c r="AB2515" i="2"/>
  <c r="AC2515" i="2"/>
  <c r="AD2515" i="2"/>
  <c r="AE2515" i="2"/>
  <c r="AG2515" i="2"/>
  <c r="AH2515" i="2"/>
  <c r="U2516" i="2"/>
  <c r="AI2516" i="2" s="1"/>
  <c r="V2516" i="2"/>
  <c r="W2516" i="2"/>
  <c r="X2516" i="2"/>
  <c r="Y2516" i="2"/>
  <c r="AB2516" i="2"/>
  <c r="AC2516" i="2"/>
  <c r="AD2516" i="2"/>
  <c r="AE2516" i="2"/>
  <c r="AG2516" i="2"/>
  <c r="AH2516" i="2"/>
  <c r="U2517" i="2"/>
  <c r="AI2517" i="2" s="1"/>
  <c r="V2517" i="2"/>
  <c r="W2517" i="2"/>
  <c r="X2517" i="2"/>
  <c r="Y2517" i="2"/>
  <c r="AB2517" i="2"/>
  <c r="AC2517" i="2"/>
  <c r="AD2517" i="2"/>
  <c r="AE2517" i="2"/>
  <c r="AG2517" i="2"/>
  <c r="AH2517" i="2"/>
  <c r="U2518" i="2"/>
  <c r="AI2518" i="2" s="1"/>
  <c r="V2518" i="2"/>
  <c r="W2518" i="2"/>
  <c r="X2518" i="2"/>
  <c r="Y2518" i="2"/>
  <c r="AB2518" i="2"/>
  <c r="AC2518" i="2"/>
  <c r="AD2518" i="2"/>
  <c r="AE2518" i="2"/>
  <c r="AG2518" i="2"/>
  <c r="AH2518" i="2"/>
  <c r="U2519" i="2"/>
  <c r="AI2519" i="2" s="1"/>
  <c r="V2519" i="2"/>
  <c r="W2519" i="2"/>
  <c r="X2519" i="2"/>
  <c r="Y2519" i="2"/>
  <c r="AB2519" i="2"/>
  <c r="AC2519" i="2"/>
  <c r="AD2519" i="2"/>
  <c r="AE2519" i="2"/>
  <c r="AG2519" i="2"/>
  <c r="AH2519" i="2"/>
  <c r="U2520" i="2"/>
  <c r="AI2520" i="2" s="1"/>
  <c r="V2520" i="2"/>
  <c r="W2520" i="2"/>
  <c r="X2520" i="2"/>
  <c r="Y2520" i="2"/>
  <c r="AB2520" i="2"/>
  <c r="AC2520" i="2"/>
  <c r="AD2520" i="2"/>
  <c r="AE2520" i="2"/>
  <c r="AG2520" i="2"/>
  <c r="AH2520" i="2"/>
  <c r="U2521" i="2"/>
  <c r="AI2521" i="2" s="1"/>
  <c r="V2521" i="2"/>
  <c r="W2521" i="2"/>
  <c r="X2521" i="2"/>
  <c r="Y2521" i="2"/>
  <c r="AB2521" i="2"/>
  <c r="AC2521" i="2"/>
  <c r="AD2521" i="2"/>
  <c r="AE2521" i="2"/>
  <c r="AG2521" i="2"/>
  <c r="AH2521" i="2"/>
  <c r="U2522" i="2"/>
  <c r="AI2522" i="2" s="1"/>
  <c r="V2522" i="2"/>
  <c r="W2522" i="2"/>
  <c r="X2522" i="2"/>
  <c r="Y2522" i="2"/>
  <c r="AB2522" i="2"/>
  <c r="AC2522" i="2"/>
  <c r="AD2522" i="2"/>
  <c r="AE2522" i="2"/>
  <c r="AG2522" i="2"/>
  <c r="AH2522" i="2"/>
  <c r="U2523" i="2"/>
  <c r="AI2523" i="2" s="1"/>
  <c r="V2523" i="2"/>
  <c r="W2523" i="2"/>
  <c r="X2523" i="2"/>
  <c r="Y2523" i="2"/>
  <c r="AB2523" i="2"/>
  <c r="AC2523" i="2"/>
  <c r="AD2523" i="2"/>
  <c r="AE2523" i="2"/>
  <c r="AG2523" i="2"/>
  <c r="AH2523" i="2"/>
  <c r="U2524" i="2"/>
  <c r="AI2524" i="2" s="1"/>
  <c r="V2524" i="2"/>
  <c r="W2524" i="2"/>
  <c r="X2524" i="2"/>
  <c r="Y2524" i="2"/>
  <c r="AB2524" i="2"/>
  <c r="AC2524" i="2"/>
  <c r="AD2524" i="2"/>
  <c r="AE2524" i="2"/>
  <c r="AG2524" i="2"/>
  <c r="AH2524" i="2"/>
  <c r="U2525" i="2"/>
  <c r="AI2525" i="2" s="1"/>
  <c r="V2525" i="2"/>
  <c r="W2525" i="2"/>
  <c r="X2525" i="2"/>
  <c r="Y2525" i="2"/>
  <c r="AB2525" i="2"/>
  <c r="AC2525" i="2"/>
  <c r="AD2525" i="2"/>
  <c r="AE2525" i="2"/>
  <c r="AG2525" i="2"/>
  <c r="AH2525" i="2"/>
  <c r="U2526" i="2"/>
  <c r="AI2526" i="2" s="1"/>
  <c r="V2526" i="2"/>
  <c r="W2526" i="2"/>
  <c r="X2526" i="2"/>
  <c r="Y2526" i="2"/>
  <c r="AB2526" i="2"/>
  <c r="AC2526" i="2"/>
  <c r="AD2526" i="2"/>
  <c r="AE2526" i="2"/>
  <c r="AG2526" i="2"/>
  <c r="AH2526" i="2"/>
  <c r="U2527" i="2"/>
  <c r="AI2527" i="2" s="1"/>
  <c r="V2527" i="2"/>
  <c r="W2527" i="2"/>
  <c r="X2527" i="2"/>
  <c r="Y2527" i="2"/>
  <c r="AB2527" i="2"/>
  <c r="AC2527" i="2"/>
  <c r="AD2527" i="2"/>
  <c r="AE2527" i="2"/>
  <c r="AG2527" i="2"/>
  <c r="AH2527" i="2"/>
  <c r="U2528" i="2"/>
  <c r="AI2528" i="2" s="1"/>
  <c r="V2528" i="2"/>
  <c r="W2528" i="2"/>
  <c r="X2528" i="2"/>
  <c r="Y2528" i="2"/>
  <c r="AB2528" i="2"/>
  <c r="AC2528" i="2"/>
  <c r="AD2528" i="2"/>
  <c r="AE2528" i="2"/>
  <c r="AG2528" i="2"/>
  <c r="AH2528" i="2"/>
  <c r="U2529" i="2"/>
  <c r="AI2529" i="2" s="1"/>
  <c r="V2529" i="2"/>
  <c r="W2529" i="2"/>
  <c r="X2529" i="2"/>
  <c r="Y2529" i="2"/>
  <c r="AB2529" i="2"/>
  <c r="AC2529" i="2"/>
  <c r="AD2529" i="2"/>
  <c r="AE2529" i="2"/>
  <c r="AG2529" i="2"/>
  <c r="AH2529" i="2"/>
  <c r="U2530" i="2"/>
  <c r="AI2530" i="2" s="1"/>
  <c r="V2530" i="2"/>
  <c r="W2530" i="2"/>
  <c r="X2530" i="2"/>
  <c r="Y2530" i="2"/>
  <c r="AB2530" i="2"/>
  <c r="AC2530" i="2"/>
  <c r="AD2530" i="2"/>
  <c r="AE2530" i="2"/>
  <c r="AG2530" i="2"/>
  <c r="AH2530" i="2"/>
  <c r="U2531" i="2"/>
  <c r="AI2531" i="2" s="1"/>
  <c r="V2531" i="2"/>
  <c r="W2531" i="2"/>
  <c r="X2531" i="2"/>
  <c r="Y2531" i="2"/>
  <c r="AB2531" i="2"/>
  <c r="AC2531" i="2"/>
  <c r="AD2531" i="2"/>
  <c r="AE2531" i="2"/>
  <c r="AG2531" i="2"/>
  <c r="AH2531" i="2"/>
  <c r="U2532" i="2"/>
  <c r="AI2532" i="2" s="1"/>
  <c r="V2532" i="2"/>
  <c r="W2532" i="2"/>
  <c r="X2532" i="2"/>
  <c r="Y2532" i="2"/>
  <c r="AB2532" i="2"/>
  <c r="AC2532" i="2"/>
  <c r="AD2532" i="2"/>
  <c r="AE2532" i="2"/>
  <c r="AG2532" i="2"/>
  <c r="AH2532" i="2"/>
  <c r="U2533" i="2"/>
  <c r="AI2533" i="2" s="1"/>
  <c r="V2533" i="2"/>
  <c r="W2533" i="2"/>
  <c r="X2533" i="2"/>
  <c r="Y2533" i="2"/>
  <c r="AB2533" i="2"/>
  <c r="AC2533" i="2"/>
  <c r="AD2533" i="2"/>
  <c r="AE2533" i="2"/>
  <c r="AG2533" i="2"/>
  <c r="AH2533" i="2"/>
  <c r="U2534" i="2"/>
  <c r="AI2534" i="2" s="1"/>
  <c r="V2534" i="2"/>
  <c r="W2534" i="2"/>
  <c r="X2534" i="2"/>
  <c r="Y2534" i="2"/>
  <c r="AB2534" i="2"/>
  <c r="AC2534" i="2"/>
  <c r="AD2534" i="2"/>
  <c r="AE2534" i="2"/>
  <c r="AG2534" i="2"/>
  <c r="AH2534" i="2"/>
  <c r="U2535" i="2"/>
  <c r="AI2535" i="2" s="1"/>
  <c r="V2535" i="2"/>
  <c r="W2535" i="2"/>
  <c r="X2535" i="2"/>
  <c r="Y2535" i="2"/>
  <c r="AB2535" i="2"/>
  <c r="AC2535" i="2"/>
  <c r="AD2535" i="2"/>
  <c r="AE2535" i="2"/>
  <c r="AG2535" i="2"/>
  <c r="AH2535" i="2"/>
  <c r="U2536" i="2"/>
  <c r="AI2536" i="2" s="1"/>
  <c r="V2536" i="2"/>
  <c r="W2536" i="2"/>
  <c r="X2536" i="2"/>
  <c r="Y2536" i="2"/>
  <c r="AB2536" i="2"/>
  <c r="AC2536" i="2"/>
  <c r="AD2536" i="2"/>
  <c r="AE2536" i="2"/>
  <c r="AG2536" i="2"/>
  <c r="AH2536" i="2"/>
  <c r="U2537" i="2"/>
  <c r="AI2537" i="2" s="1"/>
  <c r="V2537" i="2"/>
  <c r="W2537" i="2"/>
  <c r="X2537" i="2"/>
  <c r="Y2537" i="2"/>
  <c r="AB2537" i="2"/>
  <c r="AC2537" i="2"/>
  <c r="AD2537" i="2"/>
  <c r="AE2537" i="2"/>
  <c r="AG2537" i="2"/>
  <c r="AH2537" i="2"/>
  <c r="U2538" i="2"/>
  <c r="AI2538" i="2" s="1"/>
  <c r="V2538" i="2"/>
  <c r="W2538" i="2"/>
  <c r="X2538" i="2"/>
  <c r="Y2538" i="2"/>
  <c r="AB2538" i="2"/>
  <c r="AC2538" i="2"/>
  <c r="AD2538" i="2"/>
  <c r="AE2538" i="2"/>
  <c r="AG2538" i="2"/>
  <c r="AH2538" i="2"/>
  <c r="U2539" i="2"/>
  <c r="AI2539" i="2" s="1"/>
  <c r="V2539" i="2"/>
  <c r="W2539" i="2"/>
  <c r="X2539" i="2"/>
  <c r="Y2539" i="2"/>
  <c r="AB2539" i="2"/>
  <c r="AC2539" i="2"/>
  <c r="AD2539" i="2"/>
  <c r="AE2539" i="2"/>
  <c r="AG2539" i="2"/>
  <c r="AH2539" i="2"/>
  <c r="U2540" i="2"/>
  <c r="AI2540" i="2" s="1"/>
  <c r="V2540" i="2"/>
  <c r="W2540" i="2"/>
  <c r="X2540" i="2"/>
  <c r="Y2540" i="2"/>
  <c r="AB2540" i="2"/>
  <c r="AC2540" i="2"/>
  <c r="AD2540" i="2"/>
  <c r="AE2540" i="2"/>
  <c r="AG2540" i="2"/>
  <c r="AH2540" i="2"/>
  <c r="U2541" i="2"/>
  <c r="AI2541" i="2" s="1"/>
  <c r="V2541" i="2"/>
  <c r="W2541" i="2"/>
  <c r="X2541" i="2"/>
  <c r="Y2541" i="2"/>
  <c r="AB2541" i="2"/>
  <c r="AC2541" i="2"/>
  <c r="AD2541" i="2"/>
  <c r="AE2541" i="2"/>
  <c r="AG2541" i="2"/>
  <c r="AH2541" i="2"/>
  <c r="U2542" i="2"/>
  <c r="AI2542" i="2" s="1"/>
  <c r="V2542" i="2"/>
  <c r="W2542" i="2"/>
  <c r="X2542" i="2"/>
  <c r="Y2542" i="2"/>
  <c r="AB2542" i="2"/>
  <c r="AC2542" i="2"/>
  <c r="AD2542" i="2"/>
  <c r="AE2542" i="2"/>
  <c r="AG2542" i="2"/>
  <c r="AH2542" i="2"/>
  <c r="U2543" i="2"/>
  <c r="AI2543" i="2" s="1"/>
  <c r="V2543" i="2"/>
  <c r="W2543" i="2"/>
  <c r="X2543" i="2"/>
  <c r="Y2543" i="2"/>
  <c r="AB2543" i="2"/>
  <c r="AC2543" i="2"/>
  <c r="AD2543" i="2"/>
  <c r="AE2543" i="2"/>
  <c r="AG2543" i="2"/>
  <c r="AH2543" i="2"/>
  <c r="U2544" i="2"/>
  <c r="AI2544" i="2" s="1"/>
  <c r="V2544" i="2"/>
  <c r="W2544" i="2"/>
  <c r="X2544" i="2"/>
  <c r="Y2544" i="2"/>
  <c r="AB2544" i="2"/>
  <c r="AC2544" i="2"/>
  <c r="AD2544" i="2"/>
  <c r="AE2544" i="2"/>
  <c r="AG2544" i="2"/>
  <c r="AH2544" i="2"/>
  <c r="U2545" i="2"/>
  <c r="AI2545" i="2" s="1"/>
  <c r="V2545" i="2"/>
  <c r="W2545" i="2"/>
  <c r="X2545" i="2"/>
  <c r="Y2545" i="2"/>
  <c r="AB2545" i="2"/>
  <c r="AC2545" i="2"/>
  <c r="AD2545" i="2"/>
  <c r="AE2545" i="2"/>
  <c r="AG2545" i="2"/>
  <c r="AH2545" i="2"/>
  <c r="U2546" i="2"/>
  <c r="AI2546" i="2" s="1"/>
  <c r="V2546" i="2"/>
  <c r="W2546" i="2"/>
  <c r="X2546" i="2"/>
  <c r="Y2546" i="2"/>
  <c r="AB2546" i="2"/>
  <c r="AC2546" i="2"/>
  <c r="AD2546" i="2"/>
  <c r="AE2546" i="2"/>
  <c r="AG2546" i="2"/>
  <c r="AH2546" i="2"/>
  <c r="U2547" i="2"/>
  <c r="AI2547" i="2" s="1"/>
  <c r="V2547" i="2"/>
  <c r="W2547" i="2"/>
  <c r="X2547" i="2"/>
  <c r="Y2547" i="2"/>
  <c r="AB2547" i="2"/>
  <c r="AC2547" i="2"/>
  <c r="AD2547" i="2"/>
  <c r="AE2547" i="2"/>
  <c r="AG2547" i="2"/>
  <c r="AH2547" i="2"/>
  <c r="U2548" i="2"/>
  <c r="AI2548" i="2" s="1"/>
  <c r="V2548" i="2"/>
  <c r="W2548" i="2"/>
  <c r="X2548" i="2"/>
  <c r="Y2548" i="2"/>
  <c r="AB2548" i="2"/>
  <c r="AC2548" i="2"/>
  <c r="AD2548" i="2"/>
  <c r="AE2548" i="2"/>
  <c r="AG2548" i="2"/>
  <c r="AH2548" i="2"/>
  <c r="U2549" i="2"/>
  <c r="AI2549" i="2" s="1"/>
  <c r="V2549" i="2"/>
  <c r="W2549" i="2"/>
  <c r="X2549" i="2"/>
  <c r="Y2549" i="2"/>
  <c r="AB2549" i="2"/>
  <c r="AC2549" i="2"/>
  <c r="AD2549" i="2"/>
  <c r="AE2549" i="2"/>
  <c r="AG2549" i="2"/>
  <c r="AH2549" i="2"/>
  <c r="U2550" i="2"/>
  <c r="AI2550" i="2" s="1"/>
  <c r="V2550" i="2"/>
  <c r="W2550" i="2"/>
  <c r="X2550" i="2"/>
  <c r="Y2550" i="2"/>
  <c r="AB2550" i="2"/>
  <c r="AC2550" i="2"/>
  <c r="AD2550" i="2"/>
  <c r="AE2550" i="2"/>
  <c r="AG2550" i="2"/>
  <c r="AH2550" i="2"/>
  <c r="U2551" i="2"/>
  <c r="AI2551" i="2" s="1"/>
  <c r="V2551" i="2"/>
  <c r="W2551" i="2"/>
  <c r="X2551" i="2"/>
  <c r="Y2551" i="2"/>
  <c r="AB2551" i="2"/>
  <c r="AC2551" i="2"/>
  <c r="AD2551" i="2"/>
  <c r="AE2551" i="2"/>
  <c r="AG2551" i="2"/>
  <c r="AH2551" i="2"/>
  <c r="U2552" i="2"/>
  <c r="AI2552" i="2" s="1"/>
  <c r="V2552" i="2"/>
  <c r="W2552" i="2"/>
  <c r="X2552" i="2"/>
  <c r="Y2552" i="2"/>
  <c r="AB2552" i="2"/>
  <c r="AC2552" i="2"/>
  <c r="AD2552" i="2"/>
  <c r="AE2552" i="2"/>
  <c r="AG2552" i="2"/>
  <c r="AH2552" i="2"/>
  <c r="U2553" i="2"/>
  <c r="AI2553" i="2" s="1"/>
  <c r="V2553" i="2"/>
  <c r="W2553" i="2"/>
  <c r="X2553" i="2"/>
  <c r="Y2553" i="2"/>
  <c r="AB2553" i="2"/>
  <c r="AC2553" i="2"/>
  <c r="AD2553" i="2"/>
  <c r="AE2553" i="2"/>
  <c r="AG2553" i="2"/>
  <c r="AH2553" i="2"/>
  <c r="U2554" i="2"/>
  <c r="AI2554" i="2" s="1"/>
  <c r="V2554" i="2"/>
  <c r="W2554" i="2"/>
  <c r="X2554" i="2"/>
  <c r="Y2554" i="2"/>
  <c r="AB2554" i="2"/>
  <c r="AC2554" i="2"/>
  <c r="AD2554" i="2"/>
  <c r="AE2554" i="2"/>
  <c r="AG2554" i="2"/>
  <c r="AH2554" i="2"/>
  <c r="U2555" i="2"/>
  <c r="AI2555" i="2" s="1"/>
  <c r="V2555" i="2"/>
  <c r="W2555" i="2"/>
  <c r="X2555" i="2"/>
  <c r="Y2555" i="2"/>
  <c r="AB2555" i="2"/>
  <c r="AC2555" i="2"/>
  <c r="AD2555" i="2"/>
  <c r="AE2555" i="2"/>
  <c r="AG2555" i="2"/>
  <c r="AH2555" i="2"/>
  <c r="U2556" i="2"/>
  <c r="AI2556" i="2" s="1"/>
  <c r="V2556" i="2"/>
  <c r="W2556" i="2"/>
  <c r="X2556" i="2"/>
  <c r="Y2556" i="2"/>
  <c r="AB2556" i="2"/>
  <c r="AC2556" i="2"/>
  <c r="AD2556" i="2"/>
  <c r="AE2556" i="2"/>
  <c r="AG2556" i="2"/>
  <c r="AH2556" i="2"/>
  <c r="U2557" i="2"/>
  <c r="AI2557" i="2" s="1"/>
  <c r="V2557" i="2"/>
  <c r="W2557" i="2"/>
  <c r="X2557" i="2"/>
  <c r="Y2557" i="2"/>
  <c r="AB2557" i="2"/>
  <c r="AC2557" i="2"/>
  <c r="AD2557" i="2"/>
  <c r="AE2557" i="2"/>
  <c r="AG2557" i="2"/>
  <c r="AH2557" i="2"/>
  <c r="U2558" i="2"/>
  <c r="AI2558" i="2" s="1"/>
  <c r="V2558" i="2"/>
  <c r="W2558" i="2"/>
  <c r="X2558" i="2"/>
  <c r="Y2558" i="2"/>
  <c r="AB2558" i="2"/>
  <c r="AC2558" i="2"/>
  <c r="AD2558" i="2"/>
  <c r="AE2558" i="2"/>
  <c r="AG2558" i="2"/>
  <c r="AH2558" i="2"/>
  <c r="U2559" i="2"/>
  <c r="AI2559" i="2" s="1"/>
  <c r="V2559" i="2"/>
  <c r="W2559" i="2"/>
  <c r="X2559" i="2"/>
  <c r="Y2559" i="2"/>
  <c r="AB2559" i="2"/>
  <c r="AC2559" i="2"/>
  <c r="AD2559" i="2"/>
  <c r="AE2559" i="2"/>
  <c r="AG2559" i="2"/>
  <c r="AH2559" i="2"/>
  <c r="U2560" i="2"/>
  <c r="AI2560" i="2" s="1"/>
  <c r="V2560" i="2"/>
  <c r="W2560" i="2"/>
  <c r="X2560" i="2"/>
  <c r="Y2560" i="2"/>
  <c r="AB2560" i="2"/>
  <c r="AC2560" i="2"/>
  <c r="AD2560" i="2"/>
  <c r="AE2560" i="2"/>
  <c r="AG2560" i="2"/>
  <c r="AH2560" i="2"/>
  <c r="U2561" i="2"/>
  <c r="AI2561" i="2" s="1"/>
  <c r="V2561" i="2"/>
  <c r="W2561" i="2"/>
  <c r="X2561" i="2"/>
  <c r="Y2561" i="2"/>
  <c r="AB2561" i="2"/>
  <c r="AC2561" i="2"/>
  <c r="AD2561" i="2"/>
  <c r="AE2561" i="2"/>
  <c r="AG2561" i="2"/>
  <c r="AH2561" i="2"/>
  <c r="U2562" i="2"/>
  <c r="AI2562" i="2" s="1"/>
  <c r="V2562" i="2"/>
  <c r="W2562" i="2"/>
  <c r="X2562" i="2"/>
  <c r="Y2562" i="2"/>
  <c r="AB2562" i="2"/>
  <c r="AC2562" i="2"/>
  <c r="AD2562" i="2"/>
  <c r="AE2562" i="2"/>
  <c r="AG2562" i="2"/>
  <c r="AH2562" i="2"/>
  <c r="U2563" i="2"/>
  <c r="AI2563" i="2" s="1"/>
  <c r="V2563" i="2"/>
  <c r="W2563" i="2"/>
  <c r="X2563" i="2"/>
  <c r="Y2563" i="2"/>
  <c r="AB2563" i="2"/>
  <c r="AC2563" i="2"/>
  <c r="AD2563" i="2"/>
  <c r="AE2563" i="2"/>
  <c r="AG2563" i="2"/>
  <c r="AH2563" i="2"/>
  <c r="U2564" i="2"/>
  <c r="AI2564" i="2" s="1"/>
  <c r="V2564" i="2"/>
  <c r="W2564" i="2"/>
  <c r="X2564" i="2"/>
  <c r="Y2564" i="2"/>
  <c r="AB2564" i="2"/>
  <c r="AC2564" i="2"/>
  <c r="AD2564" i="2"/>
  <c r="AE2564" i="2"/>
  <c r="AG2564" i="2"/>
  <c r="AH2564" i="2"/>
  <c r="U2565" i="2"/>
  <c r="AI2565" i="2" s="1"/>
  <c r="V2565" i="2"/>
  <c r="W2565" i="2"/>
  <c r="X2565" i="2"/>
  <c r="Y2565" i="2"/>
  <c r="AB2565" i="2"/>
  <c r="AC2565" i="2"/>
  <c r="AD2565" i="2"/>
  <c r="AE2565" i="2"/>
  <c r="AG2565" i="2"/>
  <c r="AH2565" i="2"/>
  <c r="U2566" i="2"/>
  <c r="AI2566" i="2" s="1"/>
  <c r="V2566" i="2"/>
  <c r="W2566" i="2"/>
  <c r="X2566" i="2"/>
  <c r="Y2566" i="2"/>
  <c r="AB2566" i="2"/>
  <c r="AC2566" i="2"/>
  <c r="AD2566" i="2"/>
  <c r="AE2566" i="2"/>
  <c r="AG2566" i="2"/>
  <c r="AH2566" i="2"/>
  <c r="U2567" i="2"/>
  <c r="AI2567" i="2" s="1"/>
  <c r="V2567" i="2"/>
  <c r="W2567" i="2"/>
  <c r="X2567" i="2"/>
  <c r="Y2567" i="2"/>
  <c r="AB2567" i="2"/>
  <c r="AC2567" i="2"/>
  <c r="AD2567" i="2"/>
  <c r="AE2567" i="2"/>
  <c r="AG2567" i="2"/>
  <c r="AH2567" i="2"/>
  <c r="U2568" i="2"/>
  <c r="AI2568" i="2" s="1"/>
  <c r="V2568" i="2"/>
  <c r="W2568" i="2"/>
  <c r="X2568" i="2"/>
  <c r="Y2568" i="2"/>
  <c r="AB2568" i="2"/>
  <c r="AC2568" i="2"/>
  <c r="AD2568" i="2"/>
  <c r="AE2568" i="2"/>
  <c r="AG2568" i="2"/>
  <c r="AH2568" i="2"/>
  <c r="U2569" i="2"/>
  <c r="AI2569" i="2" s="1"/>
  <c r="V2569" i="2"/>
  <c r="W2569" i="2"/>
  <c r="X2569" i="2"/>
  <c r="Y2569" i="2"/>
  <c r="AB2569" i="2"/>
  <c r="AC2569" i="2"/>
  <c r="AD2569" i="2"/>
  <c r="AE2569" i="2"/>
  <c r="AG2569" i="2"/>
  <c r="AH2569" i="2"/>
  <c r="U2570" i="2"/>
  <c r="AI2570" i="2" s="1"/>
  <c r="V2570" i="2"/>
  <c r="W2570" i="2"/>
  <c r="X2570" i="2"/>
  <c r="Y2570" i="2"/>
  <c r="AB2570" i="2"/>
  <c r="AC2570" i="2"/>
  <c r="AD2570" i="2"/>
  <c r="AE2570" i="2"/>
  <c r="AG2570" i="2"/>
  <c r="AH2570" i="2"/>
  <c r="U2571" i="2"/>
  <c r="AI2571" i="2" s="1"/>
  <c r="V2571" i="2"/>
  <c r="W2571" i="2"/>
  <c r="X2571" i="2"/>
  <c r="Y2571" i="2"/>
  <c r="AB2571" i="2"/>
  <c r="AC2571" i="2"/>
  <c r="AD2571" i="2"/>
  <c r="AE2571" i="2"/>
  <c r="AG2571" i="2"/>
  <c r="AH2571" i="2"/>
  <c r="U2572" i="2"/>
  <c r="AI2572" i="2" s="1"/>
  <c r="V2572" i="2"/>
  <c r="W2572" i="2"/>
  <c r="X2572" i="2"/>
  <c r="Y2572" i="2"/>
  <c r="AB2572" i="2"/>
  <c r="AC2572" i="2"/>
  <c r="AD2572" i="2"/>
  <c r="AE2572" i="2"/>
  <c r="AG2572" i="2"/>
  <c r="AH2572" i="2"/>
  <c r="U2573" i="2"/>
  <c r="AI2573" i="2" s="1"/>
  <c r="V2573" i="2"/>
  <c r="W2573" i="2"/>
  <c r="X2573" i="2"/>
  <c r="Y2573" i="2"/>
  <c r="AB2573" i="2"/>
  <c r="AC2573" i="2"/>
  <c r="AD2573" i="2"/>
  <c r="AE2573" i="2"/>
  <c r="AG2573" i="2"/>
  <c r="AH2573" i="2"/>
  <c r="U2574" i="2"/>
  <c r="AI2574" i="2" s="1"/>
  <c r="V2574" i="2"/>
  <c r="W2574" i="2"/>
  <c r="X2574" i="2"/>
  <c r="Y2574" i="2"/>
  <c r="AB2574" i="2"/>
  <c r="AC2574" i="2"/>
  <c r="AD2574" i="2"/>
  <c r="AE2574" i="2"/>
  <c r="AG2574" i="2"/>
  <c r="AH2574" i="2"/>
  <c r="U2575" i="2"/>
  <c r="AI2575" i="2" s="1"/>
  <c r="V2575" i="2"/>
  <c r="W2575" i="2"/>
  <c r="X2575" i="2"/>
  <c r="Y2575" i="2"/>
  <c r="AB2575" i="2"/>
  <c r="AC2575" i="2"/>
  <c r="AD2575" i="2"/>
  <c r="AE2575" i="2"/>
  <c r="AG2575" i="2"/>
  <c r="AH2575" i="2"/>
  <c r="U2576" i="2"/>
  <c r="AI2576" i="2" s="1"/>
  <c r="V2576" i="2"/>
  <c r="W2576" i="2"/>
  <c r="X2576" i="2"/>
  <c r="Y2576" i="2"/>
  <c r="AB2576" i="2"/>
  <c r="AC2576" i="2"/>
  <c r="AD2576" i="2"/>
  <c r="AE2576" i="2"/>
  <c r="AG2576" i="2"/>
  <c r="AH2576" i="2"/>
  <c r="U2577" i="2"/>
  <c r="AI2577" i="2" s="1"/>
  <c r="V2577" i="2"/>
  <c r="W2577" i="2"/>
  <c r="X2577" i="2"/>
  <c r="Y2577" i="2"/>
  <c r="AB2577" i="2"/>
  <c r="AC2577" i="2"/>
  <c r="AD2577" i="2"/>
  <c r="AE2577" i="2"/>
  <c r="AG2577" i="2"/>
  <c r="AH2577" i="2"/>
  <c r="U2578" i="2"/>
  <c r="AI2578" i="2" s="1"/>
  <c r="V2578" i="2"/>
  <c r="W2578" i="2"/>
  <c r="X2578" i="2"/>
  <c r="Y2578" i="2"/>
  <c r="AB2578" i="2"/>
  <c r="AC2578" i="2"/>
  <c r="AD2578" i="2"/>
  <c r="AE2578" i="2"/>
  <c r="AG2578" i="2"/>
  <c r="AH2578" i="2"/>
  <c r="U2579" i="2"/>
  <c r="AI2579" i="2" s="1"/>
  <c r="V2579" i="2"/>
  <c r="W2579" i="2"/>
  <c r="X2579" i="2"/>
  <c r="Y2579" i="2"/>
  <c r="AB2579" i="2"/>
  <c r="AC2579" i="2"/>
  <c r="AD2579" i="2"/>
  <c r="AE2579" i="2"/>
  <c r="AG2579" i="2"/>
  <c r="AH2579" i="2"/>
  <c r="U2580" i="2"/>
  <c r="AI2580" i="2" s="1"/>
  <c r="V2580" i="2"/>
  <c r="W2580" i="2"/>
  <c r="X2580" i="2"/>
  <c r="Y2580" i="2"/>
  <c r="AB2580" i="2"/>
  <c r="AC2580" i="2"/>
  <c r="AD2580" i="2"/>
  <c r="AE2580" i="2"/>
  <c r="AG2580" i="2"/>
  <c r="AH2580" i="2"/>
  <c r="U2581" i="2"/>
  <c r="AI2581" i="2" s="1"/>
  <c r="V2581" i="2"/>
  <c r="W2581" i="2"/>
  <c r="X2581" i="2"/>
  <c r="Y2581" i="2"/>
  <c r="AB2581" i="2"/>
  <c r="AC2581" i="2"/>
  <c r="AD2581" i="2"/>
  <c r="AE2581" i="2"/>
  <c r="AG2581" i="2"/>
  <c r="AH2581" i="2"/>
  <c r="U2582" i="2"/>
  <c r="AI2582" i="2" s="1"/>
  <c r="V2582" i="2"/>
  <c r="W2582" i="2"/>
  <c r="X2582" i="2"/>
  <c r="Y2582" i="2"/>
  <c r="AB2582" i="2"/>
  <c r="AC2582" i="2"/>
  <c r="AD2582" i="2"/>
  <c r="AE2582" i="2"/>
  <c r="AG2582" i="2"/>
  <c r="AH2582" i="2"/>
  <c r="U2583" i="2"/>
  <c r="AI2583" i="2" s="1"/>
  <c r="V2583" i="2"/>
  <c r="W2583" i="2"/>
  <c r="X2583" i="2"/>
  <c r="Y2583" i="2"/>
  <c r="AB2583" i="2"/>
  <c r="AC2583" i="2"/>
  <c r="AD2583" i="2"/>
  <c r="AE2583" i="2"/>
  <c r="AG2583" i="2"/>
  <c r="AH2583" i="2"/>
  <c r="U2584" i="2"/>
  <c r="AI2584" i="2" s="1"/>
  <c r="V2584" i="2"/>
  <c r="W2584" i="2"/>
  <c r="X2584" i="2"/>
  <c r="Y2584" i="2"/>
  <c r="AB2584" i="2"/>
  <c r="AC2584" i="2"/>
  <c r="AD2584" i="2"/>
  <c r="AE2584" i="2"/>
  <c r="AG2584" i="2"/>
  <c r="AH2584" i="2"/>
  <c r="U2585" i="2"/>
  <c r="AI2585" i="2" s="1"/>
  <c r="V2585" i="2"/>
  <c r="W2585" i="2"/>
  <c r="X2585" i="2"/>
  <c r="Y2585" i="2"/>
  <c r="AB2585" i="2"/>
  <c r="AC2585" i="2"/>
  <c r="AD2585" i="2"/>
  <c r="AE2585" i="2"/>
  <c r="AG2585" i="2"/>
  <c r="AH2585" i="2"/>
  <c r="U2586" i="2"/>
  <c r="AI2586" i="2" s="1"/>
  <c r="V2586" i="2"/>
  <c r="W2586" i="2"/>
  <c r="X2586" i="2"/>
  <c r="Y2586" i="2"/>
  <c r="AB2586" i="2"/>
  <c r="AC2586" i="2"/>
  <c r="AD2586" i="2"/>
  <c r="AE2586" i="2"/>
  <c r="AG2586" i="2"/>
  <c r="AH2586" i="2"/>
  <c r="U2587" i="2"/>
  <c r="AI2587" i="2" s="1"/>
  <c r="V2587" i="2"/>
  <c r="W2587" i="2"/>
  <c r="X2587" i="2"/>
  <c r="Y2587" i="2"/>
  <c r="AB2587" i="2"/>
  <c r="AC2587" i="2"/>
  <c r="AD2587" i="2"/>
  <c r="AE2587" i="2"/>
  <c r="AG2587" i="2"/>
  <c r="AH2587" i="2"/>
  <c r="U2588" i="2"/>
  <c r="AI2588" i="2" s="1"/>
  <c r="V2588" i="2"/>
  <c r="W2588" i="2"/>
  <c r="X2588" i="2"/>
  <c r="Y2588" i="2"/>
  <c r="AB2588" i="2"/>
  <c r="AC2588" i="2"/>
  <c r="AD2588" i="2"/>
  <c r="AE2588" i="2"/>
  <c r="AG2588" i="2"/>
  <c r="AH2588" i="2"/>
  <c r="U2589" i="2"/>
  <c r="AI2589" i="2" s="1"/>
  <c r="V2589" i="2"/>
  <c r="W2589" i="2"/>
  <c r="X2589" i="2"/>
  <c r="Y2589" i="2"/>
  <c r="AB2589" i="2"/>
  <c r="AC2589" i="2"/>
  <c r="AD2589" i="2"/>
  <c r="AE2589" i="2"/>
  <c r="AG2589" i="2"/>
  <c r="AH2589" i="2"/>
  <c r="U2590" i="2"/>
  <c r="AI2590" i="2" s="1"/>
  <c r="V2590" i="2"/>
  <c r="W2590" i="2"/>
  <c r="X2590" i="2"/>
  <c r="Y2590" i="2"/>
  <c r="AB2590" i="2"/>
  <c r="AC2590" i="2"/>
  <c r="AD2590" i="2"/>
  <c r="AE2590" i="2"/>
  <c r="AG2590" i="2"/>
  <c r="AH2590" i="2"/>
  <c r="U2591" i="2"/>
  <c r="AI2591" i="2" s="1"/>
  <c r="V2591" i="2"/>
  <c r="W2591" i="2"/>
  <c r="X2591" i="2"/>
  <c r="Y2591" i="2"/>
  <c r="AB2591" i="2"/>
  <c r="AC2591" i="2"/>
  <c r="AD2591" i="2"/>
  <c r="AE2591" i="2"/>
  <c r="AG2591" i="2"/>
  <c r="AH2591" i="2"/>
  <c r="U2592" i="2"/>
  <c r="AI2592" i="2" s="1"/>
  <c r="V2592" i="2"/>
  <c r="W2592" i="2"/>
  <c r="X2592" i="2"/>
  <c r="Y2592" i="2"/>
  <c r="AB2592" i="2"/>
  <c r="AC2592" i="2"/>
  <c r="AD2592" i="2"/>
  <c r="AE2592" i="2"/>
  <c r="AG2592" i="2"/>
  <c r="AH2592" i="2"/>
  <c r="U2593" i="2"/>
  <c r="AI2593" i="2" s="1"/>
  <c r="V2593" i="2"/>
  <c r="W2593" i="2"/>
  <c r="X2593" i="2"/>
  <c r="Y2593" i="2"/>
  <c r="AB2593" i="2"/>
  <c r="AC2593" i="2"/>
  <c r="AD2593" i="2"/>
  <c r="AE2593" i="2"/>
  <c r="AG2593" i="2"/>
  <c r="AH2593" i="2"/>
  <c r="U2594" i="2"/>
  <c r="AI2594" i="2" s="1"/>
  <c r="V2594" i="2"/>
  <c r="W2594" i="2"/>
  <c r="X2594" i="2"/>
  <c r="Y2594" i="2"/>
  <c r="AB2594" i="2"/>
  <c r="AC2594" i="2"/>
  <c r="AD2594" i="2"/>
  <c r="AE2594" i="2"/>
  <c r="AG2594" i="2"/>
  <c r="AH2594" i="2"/>
  <c r="U2595" i="2"/>
  <c r="AI2595" i="2" s="1"/>
  <c r="V2595" i="2"/>
  <c r="W2595" i="2"/>
  <c r="X2595" i="2"/>
  <c r="Y2595" i="2"/>
  <c r="AB2595" i="2"/>
  <c r="AC2595" i="2"/>
  <c r="AD2595" i="2"/>
  <c r="AE2595" i="2"/>
  <c r="AG2595" i="2"/>
  <c r="AH2595" i="2"/>
  <c r="U2596" i="2"/>
  <c r="AI2596" i="2" s="1"/>
  <c r="V2596" i="2"/>
  <c r="W2596" i="2"/>
  <c r="X2596" i="2"/>
  <c r="Y2596" i="2"/>
  <c r="AB2596" i="2"/>
  <c r="AC2596" i="2"/>
  <c r="AD2596" i="2"/>
  <c r="AE2596" i="2"/>
  <c r="AG2596" i="2"/>
  <c r="AH2596" i="2"/>
  <c r="U2597" i="2"/>
  <c r="AI2597" i="2" s="1"/>
  <c r="V2597" i="2"/>
  <c r="W2597" i="2"/>
  <c r="X2597" i="2"/>
  <c r="Y2597" i="2"/>
  <c r="AB2597" i="2"/>
  <c r="AC2597" i="2"/>
  <c r="AD2597" i="2"/>
  <c r="AE2597" i="2"/>
  <c r="AG2597" i="2"/>
  <c r="AH2597" i="2"/>
  <c r="U2598" i="2"/>
  <c r="AI2598" i="2" s="1"/>
  <c r="V2598" i="2"/>
  <c r="W2598" i="2"/>
  <c r="X2598" i="2"/>
  <c r="Y2598" i="2"/>
  <c r="AB2598" i="2"/>
  <c r="AC2598" i="2"/>
  <c r="AD2598" i="2"/>
  <c r="AE2598" i="2"/>
  <c r="AG2598" i="2"/>
  <c r="AH2598" i="2"/>
  <c r="U2599" i="2"/>
  <c r="AI2599" i="2" s="1"/>
  <c r="V2599" i="2"/>
  <c r="W2599" i="2"/>
  <c r="X2599" i="2"/>
  <c r="Y2599" i="2"/>
  <c r="AB2599" i="2"/>
  <c r="AC2599" i="2"/>
  <c r="AD2599" i="2"/>
  <c r="AE2599" i="2"/>
  <c r="AG2599" i="2"/>
  <c r="AH2599" i="2"/>
  <c r="U2600" i="2"/>
  <c r="AI2600" i="2" s="1"/>
  <c r="V2600" i="2"/>
  <c r="W2600" i="2"/>
  <c r="X2600" i="2"/>
  <c r="Y2600" i="2"/>
  <c r="AB2600" i="2"/>
  <c r="AC2600" i="2"/>
  <c r="AD2600" i="2"/>
  <c r="AE2600" i="2"/>
  <c r="AG2600" i="2"/>
  <c r="AH2600" i="2"/>
  <c r="U2601" i="2"/>
  <c r="AI2601" i="2" s="1"/>
  <c r="V2601" i="2"/>
  <c r="W2601" i="2"/>
  <c r="X2601" i="2"/>
  <c r="Y2601" i="2"/>
  <c r="AB2601" i="2"/>
  <c r="AC2601" i="2"/>
  <c r="AD2601" i="2"/>
  <c r="AE2601" i="2"/>
  <c r="AG2601" i="2"/>
  <c r="AH2601" i="2"/>
  <c r="U2602" i="2"/>
  <c r="AI2602" i="2" s="1"/>
  <c r="V2602" i="2"/>
  <c r="W2602" i="2"/>
  <c r="X2602" i="2"/>
  <c r="Y2602" i="2"/>
  <c r="AB2602" i="2"/>
  <c r="AC2602" i="2"/>
  <c r="AD2602" i="2"/>
  <c r="AE2602" i="2"/>
  <c r="AG2602" i="2"/>
  <c r="AH2602" i="2"/>
  <c r="U2603" i="2"/>
  <c r="AI2603" i="2" s="1"/>
  <c r="V2603" i="2"/>
  <c r="W2603" i="2"/>
  <c r="X2603" i="2"/>
  <c r="Y2603" i="2"/>
  <c r="AB2603" i="2"/>
  <c r="AC2603" i="2"/>
  <c r="AD2603" i="2"/>
  <c r="AE2603" i="2"/>
  <c r="AG2603" i="2"/>
  <c r="AH2603" i="2"/>
  <c r="U2604" i="2"/>
  <c r="AI2604" i="2" s="1"/>
  <c r="V2604" i="2"/>
  <c r="W2604" i="2"/>
  <c r="X2604" i="2"/>
  <c r="Y2604" i="2"/>
  <c r="AB2604" i="2"/>
  <c r="AC2604" i="2"/>
  <c r="AD2604" i="2"/>
  <c r="AE2604" i="2"/>
  <c r="AG2604" i="2"/>
  <c r="AH2604" i="2"/>
  <c r="U2605" i="2"/>
  <c r="AI2605" i="2" s="1"/>
  <c r="V2605" i="2"/>
  <c r="W2605" i="2"/>
  <c r="X2605" i="2"/>
  <c r="Y2605" i="2"/>
  <c r="AB2605" i="2"/>
  <c r="AC2605" i="2"/>
  <c r="AD2605" i="2"/>
  <c r="AE2605" i="2"/>
  <c r="AG2605" i="2"/>
  <c r="AH2605" i="2"/>
  <c r="U2606" i="2"/>
  <c r="AI2606" i="2" s="1"/>
  <c r="V2606" i="2"/>
  <c r="W2606" i="2"/>
  <c r="X2606" i="2"/>
  <c r="Y2606" i="2"/>
  <c r="AB2606" i="2"/>
  <c r="AC2606" i="2"/>
  <c r="AD2606" i="2"/>
  <c r="AE2606" i="2"/>
  <c r="AG2606" i="2"/>
  <c r="AH2606" i="2"/>
  <c r="U2607" i="2"/>
  <c r="AI2607" i="2" s="1"/>
  <c r="V2607" i="2"/>
  <c r="W2607" i="2"/>
  <c r="X2607" i="2"/>
  <c r="Y2607" i="2"/>
  <c r="AB2607" i="2"/>
  <c r="AC2607" i="2"/>
  <c r="AD2607" i="2"/>
  <c r="AE2607" i="2"/>
  <c r="AG2607" i="2"/>
  <c r="AH2607" i="2"/>
  <c r="U2608" i="2"/>
  <c r="AI2608" i="2" s="1"/>
  <c r="V2608" i="2"/>
  <c r="W2608" i="2"/>
  <c r="X2608" i="2"/>
  <c r="Y2608" i="2"/>
  <c r="AB2608" i="2"/>
  <c r="AC2608" i="2"/>
  <c r="AD2608" i="2"/>
  <c r="AE2608" i="2"/>
  <c r="AG2608" i="2"/>
  <c r="AH2608" i="2"/>
  <c r="U2609" i="2"/>
  <c r="AI2609" i="2" s="1"/>
  <c r="V2609" i="2"/>
  <c r="W2609" i="2"/>
  <c r="X2609" i="2"/>
  <c r="Y2609" i="2"/>
  <c r="AB2609" i="2"/>
  <c r="AC2609" i="2"/>
  <c r="AD2609" i="2"/>
  <c r="AE2609" i="2"/>
  <c r="AG2609" i="2"/>
  <c r="AH2609" i="2"/>
  <c r="U2610" i="2"/>
  <c r="AI2610" i="2" s="1"/>
  <c r="V2610" i="2"/>
  <c r="W2610" i="2"/>
  <c r="X2610" i="2"/>
  <c r="Y2610" i="2"/>
  <c r="AB2610" i="2"/>
  <c r="AC2610" i="2"/>
  <c r="AD2610" i="2"/>
  <c r="AE2610" i="2"/>
  <c r="AG2610" i="2"/>
  <c r="AH2610" i="2"/>
  <c r="U2611" i="2"/>
  <c r="AI2611" i="2" s="1"/>
  <c r="V2611" i="2"/>
  <c r="W2611" i="2"/>
  <c r="X2611" i="2"/>
  <c r="Y2611" i="2"/>
  <c r="AB2611" i="2"/>
  <c r="AC2611" i="2"/>
  <c r="AD2611" i="2"/>
  <c r="AE2611" i="2"/>
  <c r="AG2611" i="2"/>
  <c r="AH2611" i="2"/>
  <c r="U2612" i="2"/>
  <c r="AI2612" i="2" s="1"/>
  <c r="V2612" i="2"/>
  <c r="W2612" i="2"/>
  <c r="X2612" i="2"/>
  <c r="Y2612" i="2"/>
  <c r="AB2612" i="2"/>
  <c r="AC2612" i="2"/>
  <c r="AD2612" i="2"/>
  <c r="AE2612" i="2"/>
  <c r="AG2612" i="2"/>
  <c r="AH2612" i="2"/>
  <c r="U2613" i="2"/>
  <c r="AI2613" i="2" s="1"/>
  <c r="V2613" i="2"/>
  <c r="W2613" i="2"/>
  <c r="X2613" i="2"/>
  <c r="Y2613" i="2"/>
  <c r="AB2613" i="2"/>
  <c r="AC2613" i="2"/>
  <c r="AD2613" i="2"/>
  <c r="AE2613" i="2"/>
  <c r="AG2613" i="2"/>
  <c r="AH2613" i="2"/>
  <c r="U2614" i="2"/>
  <c r="AI2614" i="2" s="1"/>
  <c r="V2614" i="2"/>
  <c r="W2614" i="2"/>
  <c r="X2614" i="2"/>
  <c r="Y2614" i="2"/>
  <c r="AB2614" i="2"/>
  <c r="AC2614" i="2"/>
  <c r="AD2614" i="2"/>
  <c r="AE2614" i="2"/>
  <c r="AG2614" i="2"/>
  <c r="AH2614" i="2"/>
  <c r="U2615" i="2"/>
  <c r="AI2615" i="2" s="1"/>
  <c r="V2615" i="2"/>
  <c r="W2615" i="2"/>
  <c r="X2615" i="2"/>
  <c r="Y2615" i="2"/>
  <c r="AB2615" i="2"/>
  <c r="AC2615" i="2"/>
  <c r="AD2615" i="2"/>
  <c r="AE2615" i="2"/>
  <c r="AG2615" i="2"/>
  <c r="AH2615" i="2"/>
  <c r="U2616" i="2"/>
  <c r="AI2616" i="2" s="1"/>
  <c r="V2616" i="2"/>
  <c r="W2616" i="2"/>
  <c r="X2616" i="2"/>
  <c r="Y2616" i="2"/>
  <c r="AB2616" i="2"/>
  <c r="AC2616" i="2"/>
  <c r="AD2616" i="2"/>
  <c r="AE2616" i="2"/>
  <c r="AG2616" i="2"/>
  <c r="AH2616" i="2"/>
  <c r="U2617" i="2"/>
  <c r="AI2617" i="2" s="1"/>
  <c r="V2617" i="2"/>
  <c r="W2617" i="2"/>
  <c r="X2617" i="2"/>
  <c r="Y2617" i="2"/>
  <c r="AB2617" i="2"/>
  <c r="AC2617" i="2"/>
  <c r="AD2617" i="2"/>
  <c r="AE2617" i="2"/>
  <c r="AG2617" i="2"/>
  <c r="AH2617" i="2"/>
  <c r="U2618" i="2"/>
  <c r="AI2618" i="2" s="1"/>
  <c r="V2618" i="2"/>
  <c r="W2618" i="2"/>
  <c r="X2618" i="2"/>
  <c r="Y2618" i="2"/>
  <c r="AB2618" i="2"/>
  <c r="AC2618" i="2"/>
  <c r="AD2618" i="2"/>
  <c r="AE2618" i="2"/>
  <c r="AG2618" i="2"/>
  <c r="AH2618" i="2"/>
  <c r="U2619" i="2"/>
  <c r="AI2619" i="2" s="1"/>
  <c r="V2619" i="2"/>
  <c r="W2619" i="2"/>
  <c r="X2619" i="2"/>
  <c r="Y2619" i="2"/>
  <c r="AB2619" i="2"/>
  <c r="AC2619" i="2"/>
  <c r="AD2619" i="2"/>
  <c r="AE2619" i="2"/>
  <c r="AG2619" i="2"/>
  <c r="AH2619" i="2"/>
  <c r="U2620" i="2"/>
  <c r="AI2620" i="2" s="1"/>
  <c r="V2620" i="2"/>
  <c r="W2620" i="2"/>
  <c r="X2620" i="2"/>
  <c r="Y2620" i="2"/>
  <c r="AB2620" i="2"/>
  <c r="AC2620" i="2"/>
  <c r="AD2620" i="2"/>
  <c r="AE2620" i="2"/>
  <c r="AG2620" i="2"/>
  <c r="AH2620" i="2"/>
  <c r="U2621" i="2"/>
  <c r="AI2621" i="2" s="1"/>
  <c r="V2621" i="2"/>
  <c r="W2621" i="2"/>
  <c r="X2621" i="2"/>
  <c r="Y2621" i="2"/>
  <c r="AB2621" i="2"/>
  <c r="AC2621" i="2"/>
  <c r="AD2621" i="2"/>
  <c r="AE2621" i="2"/>
  <c r="AG2621" i="2"/>
  <c r="AH2621" i="2"/>
  <c r="U2622" i="2"/>
  <c r="AI2622" i="2" s="1"/>
  <c r="V2622" i="2"/>
  <c r="W2622" i="2"/>
  <c r="X2622" i="2"/>
  <c r="Y2622" i="2"/>
  <c r="AB2622" i="2"/>
  <c r="AC2622" i="2"/>
  <c r="AD2622" i="2"/>
  <c r="AE2622" i="2"/>
  <c r="AG2622" i="2"/>
  <c r="AH2622" i="2"/>
  <c r="U2623" i="2"/>
  <c r="AI2623" i="2" s="1"/>
  <c r="V2623" i="2"/>
  <c r="W2623" i="2"/>
  <c r="X2623" i="2"/>
  <c r="Y2623" i="2"/>
  <c r="AB2623" i="2"/>
  <c r="AC2623" i="2"/>
  <c r="AD2623" i="2"/>
  <c r="AE2623" i="2"/>
  <c r="AG2623" i="2"/>
  <c r="AH2623" i="2"/>
  <c r="U2624" i="2"/>
  <c r="AI2624" i="2" s="1"/>
  <c r="V2624" i="2"/>
  <c r="W2624" i="2"/>
  <c r="X2624" i="2"/>
  <c r="Y2624" i="2"/>
  <c r="AB2624" i="2"/>
  <c r="AC2624" i="2"/>
  <c r="AD2624" i="2"/>
  <c r="AE2624" i="2"/>
  <c r="AG2624" i="2"/>
  <c r="AH2624" i="2"/>
  <c r="U2625" i="2"/>
  <c r="AI2625" i="2" s="1"/>
  <c r="V2625" i="2"/>
  <c r="W2625" i="2"/>
  <c r="X2625" i="2"/>
  <c r="Y2625" i="2"/>
  <c r="AB2625" i="2"/>
  <c r="AC2625" i="2"/>
  <c r="AD2625" i="2"/>
  <c r="AE2625" i="2"/>
  <c r="AG2625" i="2"/>
  <c r="AH2625" i="2"/>
  <c r="U2626" i="2"/>
  <c r="AI2626" i="2" s="1"/>
  <c r="V2626" i="2"/>
  <c r="W2626" i="2"/>
  <c r="X2626" i="2"/>
  <c r="Y2626" i="2"/>
  <c r="AB2626" i="2"/>
  <c r="AC2626" i="2"/>
  <c r="AD2626" i="2"/>
  <c r="AE2626" i="2"/>
  <c r="AG2626" i="2"/>
  <c r="AH2626" i="2"/>
  <c r="U2627" i="2"/>
  <c r="AI2627" i="2" s="1"/>
  <c r="V2627" i="2"/>
  <c r="W2627" i="2"/>
  <c r="X2627" i="2"/>
  <c r="Y2627" i="2"/>
  <c r="AB2627" i="2"/>
  <c r="AC2627" i="2"/>
  <c r="AD2627" i="2"/>
  <c r="AE2627" i="2"/>
  <c r="AG2627" i="2"/>
  <c r="AH2627" i="2"/>
  <c r="U2628" i="2"/>
  <c r="AI2628" i="2" s="1"/>
  <c r="V2628" i="2"/>
  <c r="W2628" i="2"/>
  <c r="X2628" i="2"/>
  <c r="Y2628" i="2"/>
  <c r="AB2628" i="2"/>
  <c r="AC2628" i="2"/>
  <c r="AD2628" i="2"/>
  <c r="AE2628" i="2"/>
  <c r="AG2628" i="2"/>
  <c r="AH2628" i="2"/>
  <c r="U2629" i="2"/>
  <c r="AI2629" i="2" s="1"/>
  <c r="V2629" i="2"/>
  <c r="W2629" i="2"/>
  <c r="X2629" i="2"/>
  <c r="Y2629" i="2"/>
  <c r="AB2629" i="2"/>
  <c r="AC2629" i="2"/>
  <c r="AD2629" i="2"/>
  <c r="AE2629" i="2"/>
  <c r="AG2629" i="2"/>
  <c r="AH2629" i="2"/>
  <c r="U2630" i="2"/>
  <c r="AI2630" i="2" s="1"/>
  <c r="V2630" i="2"/>
  <c r="W2630" i="2"/>
  <c r="X2630" i="2"/>
  <c r="Y2630" i="2"/>
  <c r="AB2630" i="2"/>
  <c r="AC2630" i="2"/>
  <c r="AD2630" i="2"/>
  <c r="AE2630" i="2"/>
  <c r="AG2630" i="2"/>
  <c r="AH2630" i="2"/>
  <c r="U2631" i="2"/>
  <c r="AI2631" i="2" s="1"/>
  <c r="V2631" i="2"/>
  <c r="W2631" i="2"/>
  <c r="X2631" i="2"/>
  <c r="Y2631" i="2"/>
  <c r="AB2631" i="2"/>
  <c r="AC2631" i="2"/>
  <c r="AD2631" i="2"/>
  <c r="AE2631" i="2"/>
  <c r="AG2631" i="2"/>
  <c r="AH2631" i="2"/>
  <c r="U2632" i="2"/>
  <c r="AI2632" i="2" s="1"/>
  <c r="V2632" i="2"/>
  <c r="W2632" i="2"/>
  <c r="X2632" i="2"/>
  <c r="Y2632" i="2"/>
  <c r="AB2632" i="2"/>
  <c r="AC2632" i="2"/>
  <c r="AD2632" i="2"/>
  <c r="AE2632" i="2"/>
  <c r="AG2632" i="2"/>
  <c r="AH2632" i="2"/>
  <c r="U2633" i="2"/>
  <c r="AI2633" i="2" s="1"/>
  <c r="V2633" i="2"/>
  <c r="W2633" i="2"/>
  <c r="X2633" i="2"/>
  <c r="Y2633" i="2"/>
  <c r="AB2633" i="2"/>
  <c r="AC2633" i="2"/>
  <c r="AD2633" i="2"/>
  <c r="AE2633" i="2"/>
  <c r="AG2633" i="2"/>
  <c r="AH2633" i="2"/>
  <c r="U2634" i="2"/>
  <c r="AI2634" i="2" s="1"/>
  <c r="V2634" i="2"/>
  <c r="W2634" i="2"/>
  <c r="X2634" i="2"/>
  <c r="Y2634" i="2"/>
  <c r="AB2634" i="2"/>
  <c r="AC2634" i="2"/>
  <c r="AD2634" i="2"/>
  <c r="AE2634" i="2"/>
  <c r="AG2634" i="2"/>
  <c r="AH2634" i="2"/>
  <c r="U2635" i="2"/>
  <c r="AI2635" i="2" s="1"/>
  <c r="V2635" i="2"/>
  <c r="W2635" i="2"/>
  <c r="X2635" i="2"/>
  <c r="Y2635" i="2"/>
  <c r="AB2635" i="2"/>
  <c r="AC2635" i="2"/>
  <c r="AD2635" i="2"/>
  <c r="AE2635" i="2"/>
  <c r="AG2635" i="2"/>
  <c r="AH2635" i="2"/>
  <c r="U2636" i="2"/>
  <c r="AI2636" i="2" s="1"/>
  <c r="V2636" i="2"/>
  <c r="W2636" i="2"/>
  <c r="X2636" i="2"/>
  <c r="Y2636" i="2"/>
  <c r="AB2636" i="2"/>
  <c r="AC2636" i="2"/>
  <c r="AD2636" i="2"/>
  <c r="AE2636" i="2"/>
  <c r="AG2636" i="2"/>
  <c r="AH2636" i="2"/>
  <c r="U2637" i="2"/>
  <c r="AI2637" i="2" s="1"/>
  <c r="V2637" i="2"/>
  <c r="W2637" i="2"/>
  <c r="X2637" i="2"/>
  <c r="Y2637" i="2"/>
  <c r="AB2637" i="2"/>
  <c r="AC2637" i="2"/>
  <c r="AD2637" i="2"/>
  <c r="AE2637" i="2"/>
  <c r="AG2637" i="2"/>
  <c r="AH2637" i="2"/>
  <c r="U2638" i="2"/>
  <c r="AI2638" i="2" s="1"/>
  <c r="V2638" i="2"/>
  <c r="W2638" i="2"/>
  <c r="X2638" i="2"/>
  <c r="Y2638" i="2"/>
  <c r="AB2638" i="2"/>
  <c r="AC2638" i="2"/>
  <c r="AD2638" i="2"/>
  <c r="AE2638" i="2"/>
  <c r="AG2638" i="2"/>
  <c r="AH2638" i="2"/>
  <c r="U2639" i="2"/>
  <c r="AI2639" i="2" s="1"/>
  <c r="V2639" i="2"/>
  <c r="W2639" i="2"/>
  <c r="X2639" i="2"/>
  <c r="Y2639" i="2"/>
  <c r="AB2639" i="2"/>
  <c r="AC2639" i="2"/>
  <c r="AD2639" i="2"/>
  <c r="AE2639" i="2"/>
  <c r="AG2639" i="2"/>
  <c r="AH2639" i="2"/>
  <c r="U2640" i="2"/>
  <c r="AI2640" i="2" s="1"/>
  <c r="V2640" i="2"/>
  <c r="W2640" i="2"/>
  <c r="X2640" i="2"/>
  <c r="Y2640" i="2"/>
  <c r="AB2640" i="2"/>
  <c r="AC2640" i="2"/>
  <c r="AD2640" i="2"/>
  <c r="AE2640" i="2"/>
  <c r="AG2640" i="2"/>
  <c r="AH2640" i="2"/>
  <c r="U2641" i="2"/>
  <c r="AI2641" i="2" s="1"/>
  <c r="V2641" i="2"/>
  <c r="W2641" i="2"/>
  <c r="X2641" i="2"/>
  <c r="Y2641" i="2"/>
  <c r="AB2641" i="2"/>
  <c r="AC2641" i="2"/>
  <c r="AD2641" i="2"/>
  <c r="AE2641" i="2"/>
  <c r="AG2641" i="2"/>
  <c r="AH2641" i="2"/>
  <c r="U2642" i="2"/>
  <c r="AI2642" i="2" s="1"/>
  <c r="V2642" i="2"/>
  <c r="W2642" i="2"/>
  <c r="X2642" i="2"/>
  <c r="Y2642" i="2"/>
  <c r="AB2642" i="2"/>
  <c r="AC2642" i="2"/>
  <c r="AD2642" i="2"/>
  <c r="AE2642" i="2"/>
  <c r="AG2642" i="2"/>
  <c r="AH2642" i="2"/>
  <c r="U2643" i="2"/>
  <c r="AI2643" i="2" s="1"/>
  <c r="V2643" i="2"/>
  <c r="W2643" i="2"/>
  <c r="X2643" i="2"/>
  <c r="Y2643" i="2"/>
  <c r="AB2643" i="2"/>
  <c r="AC2643" i="2"/>
  <c r="AD2643" i="2"/>
  <c r="AE2643" i="2"/>
  <c r="AG2643" i="2"/>
  <c r="AH2643" i="2"/>
  <c r="U2644" i="2"/>
  <c r="AI2644" i="2" s="1"/>
  <c r="V2644" i="2"/>
  <c r="W2644" i="2"/>
  <c r="X2644" i="2"/>
  <c r="Y2644" i="2"/>
  <c r="AB2644" i="2"/>
  <c r="AC2644" i="2"/>
  <c r="AD2644" i="2"/>
  <c r="AE2644" i="2"/>
  <c r="AG2644" i="2"/>
  <c r="AH2644" i="2"/>
  <c r="U2645" i="2"/>
  <c r="AI2645" i="2" s="1"/>
  <c r="V2645" i="2"/>
  <c r="W2645" i="2"/>
  <c r="X2645" i="2"/>
  <c r="Y2645" i="2"/>
  <c r="AB2645" i="2"/>
  <c r="AC2645" i="2"/>
  <c r="AD2645" i="2"/>
  <c r="AE2645" i="2"/>
  <c r="AG2645" i="2"/>
  <c r="AH2645" i="2"/>
  <c r="U2646" i="2"/>
  <c r="AI2646" i="2" s="1"/>
  <c r="V2646" i="2"/>
  <c r="W2646" i="2"/>
  <c r="X2646" i="2"/>
  <c r="Y2646" i="2"/>
  <c r="AB2646" i="2"/>
  <c r="AC2646" i="2"/>
  <c r="AD2646" i="2"/>
  <c r="AE2646" i="2"/>
  <c r="AG2646" i="2"/>
  <c r="AH2646" i="2"/>
  <c r="U2647" i="2"/>
  <c r="AI2647" i="2" s="1"/>
  <c r="V2647" i="2"/>
  <c r="W2647" i="2"/>
  <c r="X2647" i="2"/>
  <c r="Y2647" i="2"/>
  <c r="AB2647" i="2"/>
  <c r="AC2647" i="2"/>
  <c r="AD2647" i="2"/>
  <c r="AE2647" i="2"/>
  <c r="AG2647" i="2"/>
  <c r="AH2647" i="2"/>
  <c r="U2648" i="2"/>
  <c r="AI2648" i="2" s="1"/>
  <c r="V2648" i="2"/>
  <c r="W2648" i="2"/>
  <c r="X2648" i="2"/>
  <c r="Y2648" i="2"/>
  <c r="AB2648" i="2"/>
  <c r="AC2648" i="2"/>
  <c r="AD2648" i="2"/>
  <c r="AE2648" i="2"/>
  <c r="AG2648" i="2"/>
  <c r="AH2648" i="2"/>
  <c r="U2649" i="2"/>
  <c r="AI2649" i="2" s="1"/>
  <c r="V2649" i="2"/>
  <c r="W2649" i="2"/>
  <c r="X2649" i="2"/>
  <c r="Y2649" i="2"/>
  <c r="AB2649" i="2"/>
  <c r="AC2649" i="2"/>
  <c r="AD2649" i="2"/>
  <c r="AE2649" i="2"/>
  <c r="AG2649" i="2"/>
  <c r="AH2649" i="2"/>
  <c r="U2650" i="2"/>
  <c r="AI2650" i="2" s="1"/>
  <c r="V2650" i="2"/>
  <c r="W2650" i="2"/>
  <c r="X2650" i="2"/>
  <c r="Y2650" i="2"/>
  <c r="AB2650" i="2"/>
  <c r="AC2650" i="2"/>
  <c r="AD2650" i="2"/>
  <c r="AE2650" i="2"/>
  <c r="AG2650" i="2"/>
  <c r="AH2650" i="2"/>
  <c r="U2651" i="2"/>
  <c r="AI2651" i="2" s="1"/>
  <c r="V2651" i="2"/>
  <c r="W2651" i="2"/>
  <c r="X2651" i="2"/>
  <c r="Y2651" i="2"/>
  <c r="AB2651" i="2"/>
  <c r="AC2651" i="2"/>
  <c r="AD2651" i="2"/>
  <c r="AE2651" i="2"/>
  <c r="AG2651" i="2"/>
  <c r="AH2651" i="2"/>
  <c r="U2652" i="2"/>
  <c r="AI2652" i="2" s="1"/>
  <c r="V2652" i="2"/>
  <c r="W2652" i="2"/>
  <c r="X2652" i="2"/>
  <c r="Y2652" i="2"/>
  <c r="AB2652" i="2"/>
  <c r="AC2652" i="2"/>
  <c r="AD2652" i="2"/>
  <c r="AE2652" i="2"/>
  <c r="AG2652" i="2"/>
  <c r="AH2652" i="2"/>
  <c r="U2653" i="2"/>
  <c r="AI2653" i="2" s="1"/>
  <c r="V2653" i="2"/>
  <c r="W2653" i="2"/>
  <c r="X2653" i="2"/>
  <c r="Y2653" i="2"/>
  <c r="AB2653" i="2"/>
  <c r="AC2653" i="2"/>
  <c r="AD2653" i="2"/>
  <c r="AE2653" i="2"/>
  <c r="AG2653" i="2"/>
  <c r="AH2653" i="2"/>
  <c r="U2654" i="2"/>
  <c r="AI2654" i="2" s="1"/>
  <c r="V2654" i="2"/>
  <c r="W2654" i="2"/>
  <c r="X2654" i="2"/>
  <c r="Y2654" i="2"/>
  <c r="AB2654" i="2"/>
  <c r="AC2654" i="2"/>
  <c r="AD2654" i="2"/>
  <c r="AE2654" i="2"/>
  <c r="AG2654" i="2"/>
  <c r="AH2654" i="2"/>
  <c r="U2655" i="2"/>
  <c r="AI2655" i="2" s="1"/>
  <c r="V2655" i="2"/>
  <c r="W2655" i="2"/>
  <c r="X2655" i="2"/>
  <c r="Y2655" i="2"/>
  <c r="AB2655" i="2"/>
  <c r="AC2655" i="2"/>
  <c r="AD2655" i="2"/>
  <c r="AE2655" i="2"/>
  <c r="AG2655" i="2"/>
  <c r="AH2655" i="2"/>
  <c r="U2656" i="2"/>
  <c r="AI2656" i="2" s="1"/>
  <c r="V2656" i="2"/>
  <c r="W2656" i="2"/>
  <c r="X2656" i="2"/>
  <c r="Y2656" i="2"/>
  <c r="AB2656" i="2"/>
  <c r="AC2656" i="2"/>
  <c r="AD2656" i="2"/>
  <c r="AE2656" i="2"/>
  <c r="AG2656" i="2"/>
  <c r="AH2656" i="2"/>
  <c r="U2657" i="2"/>
  <c r="AI2657" i="2" s="1"/>
  <c r="V2657" i="2"/>
  <c r="W2657" i="2"/>
  <c r="X2657" i="2"/>
  <c r="Y2657" i="2"/>
  <c r="AB2657" i="2"/>
  <c r="AC2657" i="2"/>
  <c r="AD2657" i="2"/>
  <c r="AE2657" i="2"/>
  <c r="AG2657" i="2"/>
  <c r="AH2657" i="2"/>
  <c r="U2658" i="2"/>
  <c r="AI2658" i="2" s="1"/>
  <c r="V2658" i="2"/>
  <c r="W2658" i="2"/>
  <c r="X2658" i="2"/>
  <c r="Y2658" i="2"/>
  <c r="AB2658" i="2"/>
  <c r="AC2658" i="2"/>
  <c r="AD2658" i="2"/>
  <c r="AE2658" i="2"/>
  <c r="AG2658" i="2"/>
  <c r="AH2658" i="2"/>
  <c r="U2659" i="2"/>
  <c r="AI2659" i="2" s="1"/>
  <c r="V2659" i="2"/>
  <c r="W2659" i="2"/>
  <c r="X2659" i="2"/>
  <c r="Y2659" i="2"/>
  <c r="AB2659" i="2"/>
  <c r="AC2659" i="2"/>
  <c r="AD2659" i="2"/>
  <c r="AE2659" i="2"/>
  <c r="AG2659" i="2"/>
  <c r="AH2659" i="2"/>
  <c r="U2660" i="2"/>
  <c r="AI2660" i="2" s="1"/>
  <c r="V2660" i="2"/>
  <c r="W2660" i="2"/>
  <c r="X2660" i="2"/>
  <c r="Y2660" i="2"/>
  <c r="AB2660" i="2"/>
  <c r="AC2660" i="2"/>
  <c r="AD2660" i="2"/>
  <c r="AE2660" i="2"/>
  <c r="AG2660" i="2"/>
  <c r="AH2660" i="2"/>
  <c r="U2661" i="2"/>
  <c r="AI2661" i="2" s="1"/>
  <c r="V2661" i="2"/>
  <c r="W2661" i="2"/>
  <c r="X2661" i="2"/>
  <c r="Y2661" i="2"/>
  <c r="AB2661" i="2"/>
  <c r="AC2661" i="2"/>
  <c r="AD2661" i="2"/>
  <c r="AE2661" i="2"/>
  <c r="AG2661" i="2"/>
  <c r="AH2661" i="2"/>
  <c r="U2662" i="2"/>
  <c r="AI2662" i="2" s="1"/>
  <c r="V2662" i="2"/>
  <c r="W2662" i="2"/>
  <c r="X2662" i="2"/>
  <c r="Y2662" i="2"/>
  <c r="AB2662" i="2"/>
  <c r="AC2662" i="2"/>
  <c r="AD2662" i="2"/>
  <c r="AE2662" i="2"/>
  <c r="AG2662" i="2"/>
  <c r="AH2662" i="2"/>
  <c r="U2663" i="2"/>
  <c r="AI2663" i="2" s="1"/>
  <c r="V2663" i="2"/>
  <c r="W2663" i="2"/>
  <c r="X2663" i="2"/>
  <c r="Y2663" i="2"/>
  <c r="AB2663" i="2"/>
  <c r="AC2663" i="2"/>
  <c r="AD2663" i="2"/>
  <c r="AE2663" i="2"/>
  <c r="AG2663" i="2"/>
  <c r="AH2663" i="2"/>
  <c r="U2664" i="2"/>
  <c r="AI2664" i="2" s="1"/>
  <c r="V2664" i="2"/>
  <c r="W2664" i="2"/>
  <c r="X2664" i="2"/>
  <c r="Y2664" i="2"/>
  <c r="AB2664" i="2"/>
  <c r="AC2664" i="2"/>
  <c r="AD2664" i="2"/>
  <c r="AE2664" i="2"/>
  <c r="AG2664" i="2"/>
  <c r="AH2664" i="2"/>
  <c r="U2665" i="2"/>
  <c r="AI2665" i="2" s="1"/>
  <c r="V2665" i="2"/>
  <c r="W2665" i="2"/>
  <c r="X2665" i="2"/>
  <c r="Y2665" i="2"/>
  <c r="AB2665" i="2"/>
  <c r="AC2665" i="2"/>
  <c r="AD2665" i="2"/>
  <c r="AE2665" i="2"/>
  <c r="AG2665" i="2"/>
  <c r="AH2665" i="2"/>
  <c r="U2666" i="2"/>
  <c r="AI2666" i="2" s="1"/>
  <c r="V2666" i="2"/>
  <c r="W2666" i="2"/>
  <c r="X2666" i="2"/>
  <c r="Y2666" i="2"/>
  <c r="AB2666" i="2"/>
  <c r="AC2666" i="2"/>
  <c r="AD2666" i="2"/>
  <c r="AE2666" i="2"/>
  <c r="AG2666" i="2"/>
  <c r="AH2666" i="2"/>
  <c r="U2667" i="2"/>
  <c r="AI2667" i="2" s="1"/>
  <c r="V2667" i="2"/>
  <c r="W2667" i="2"/>
  <c r="X2667" i="2"/>
  <c r="Y2667" i="2"/>
  <c r="AB2667" i="2"/>
  <c r="AC2667" i="2"/>
  <c r="AD2667" i="2"/>
  <c r="AE2667" i="2"/>
  <c r="AG2667" i="2"/>
  <c r="AH2667" i="2"/>
  <c r="U2668" i="2"/>
  <c r="AI2668" i="2" s="1"/>
  <c r="V2668" i="2"/>
  <c r="W2668" i="2"/>
  <c r="X2668" i="2"/>
  <c r="Y2668" i="2"/>
  <c r="AB2668" i="2"/>
  <c r="AC2668" i="2"/>
  <c r="AD2668" i="2"/>
  <c r="AE2668" i="2"/>
  <c r="AG2668" i="2"/>
  <c r="AH2668" i="2"/>
  <c r="U2669" i="2"/>
  <c r="AI2669" i="2" s="1"/>
  <c r="V2669" i="2"/>
  <c r="W2669" i="2"/>
  <c r="X2669" i="2"/>
  <c r="Y2669" i="2"/>
  <c r="AB2669" i="2"/>
  <c r="AC2669" i="2"/>
  <c r="AD2669" i="2"/>
  <c r="AE2669" i="2"/>
  <c r="AG2669" i="2"/>
  <c r="AH2669" i="2"/>
  <c r="U2670" i="2"/>
  <c r="AI2670" i="2" s="1"/>
  <c r="V2670" i="2"/>
  <c r="W2670" i="2"/>
  <c r="X2670" i="2"/>
  <c r="Y2670" i="2"/>
  <c r="AB2670" i="2"/>
  <c r="AC2670" i="2"/>
  <c r="AD2670" i="2"/>
  <c r="AE2670" i="2"/>
  <c r="AG2670" i="2"/>
  <c r="AH2670" i="2"/>
  <c r="U2671" i="2"/>
  <c r="AI2671" i="2" s="1"/>
  <c r="V2671" i="2"/>
  <c r="W2671" i="2"/>
  <c r="X2671" i="2"/>
  <c r="Y2671" i="2"/>
  <c r="AB2671" i="2"/>
  <c r="AC2671" i="2"/>
  <c r="AD2671" i="2"/>
  <c r="AE2671" i="2"/>
  <c r="AG2671" i="2"/>
  <c r="AH2671" i="2"/>
  <c r="U2672" i="2"/>
  <c r="AI2672" i="2" s="1"/>
  <c r="V2672" i="2"/>
  <c r="W2672" i="2"/>
  <c r="X2672" i="2"/>
  <c r="Y2672" i="2"/>
  <c r="AB2672" i="2"/>
  <c r="AC2672" i="2"/>
  <c r="AD2672" i="2"/>
  <c r="AE2672" i="2"/>
  <c r="AG2672" i="2"/>
  <c r="AH2672" i="2"/>
  <c r="U2673" i="2"/>
  <c r="AI2673" i="2" s="1"/>
  <c r="V2673" i="2"/>
  <c r="W2673" i="2"/>
  <c r="X2673" i="2"/>
  <c r="Y2673" i="2"/>
  <c r="AB2673" i="2"/>
  <c r="AC2673" i="2"/>
  <c r="AD2673" i="2"/>
  <c r="AE2673" i="2"/>
  <c r="AG2673" i="2"/>
  <c r="AH2673" i="2"/>
  <c r="U2674" i="2"/>
  <c r="AI2674" i="2" s="1"/>
  <c r="V2674" i="2"/>
  <c r="W2674" i="2"/>
  <c r="X2674" i="2"/>
  <c r="Y2674" i="2"/>
  <c r="AB2674" i="2"/>
  <c r="AC2674" i="2"/>
  <c r="AD2674" i="2"/>
  <c r="AE2674" i="2"/>
  <c r="AG2674" i="2"/>
  <c r="AH2674" i="2"/>
  <c r="U2675" i="2"/>
  <c r="AI2675" i="2" s="1"/>
  <c r="V2675" i="2"/>
  <c r="W2675" i="2"/>
  <c r="X2675" i="2"/>
  <c r="Y2675" i="2"/>
  <c r="AB2675" i="2"/>
  <c r="AC2675" i="2"/>
  <c r="AD2675" i="2"/>
  <c r="AE2675" i="2"/>
  <c r="AG2675" i="2"/>
  <c r="AH2675" i="2"/>
  <c r="U2676" i="2"/>
  <c r="AI2676" i="2" s="1"/>
  <c r="V2676" i="2"/>
  <c r="W2676" i="2"/>
  <c r="X2676" i="2"/>
  <c r="Y2676" i="2"/>
  <c r="AB2676" i="2"/>
  <c r="AC2676" i="2"/>
  <c r="AD2676" i="2"/>
  <c r="AE2676" i="2"/>
  <c r="AG2676" i="2"/>
  <c r="AH2676" i="2"/>
  <c r="U2677" i="2"/>
  <c r="AI2677" i="2" s="1"/>
  <c r="V2677" i="2"/>
  <c r="W2677" i="2"/>
  <c r="X2677" i="2"/>
  <c r="Y2677" i="2"/>
  <c r="AB2677" i="2"/>
  <c r="AC2677" i="2"/>
  <c r="AD2677" i="2"/>
  <c r="AE2677" i="2"/>
  <c r="AG2677" i="2"/>
  <c r="AH2677" i="2"/>
  <c r="U2678" i="2"/>
  <c r="AI2678" i="2" s="1"/>
  <c r="V2678" i="2"/>
  <c r="W2678" i="2"/>
  <c r="X2678" i="2"/>
  <c r="Y2678" i="2"/>
  <c r="AB2678" i="2"/>
  <c r="AC2678" i="2"/>
  <c r="AD2678" i="2"/>
  <c r="AE2678" i="2"/>
  <c r="AG2678" i="2"/>
  <c r="AH2678" i="2"/>
  <c r="U2679" i="2"/>
  <c r="AI2679" i="2" s="1"/>
  <c r="V2679" i="2"/>
  <c r="W2679" i="2"/>
  <c r="X2679" i="2"/>
  <c r="Y2679" i="2"/>
  <c r="AB2679" i="2"/>
  <c r="AC2679" i="2"/>
  <c r="AD2679" i="2"/>
  <c r="AE2679" i="2"/>
  <c r="AG2679" i="2"/>
  <c r="AH2679" i="2"/>
  <c r="U2680" i="2"/>
  <c r="AI2680" i="2" s="1"/>
  <c r="V2680" i="2"/>
  <c r="W2680" i="2"/>
  <c r="X2680" i="2"/>
  <c r="Y2680" i="2"/>
  <c r="AB2680" i="2"/>
  <c r="AC2680" i="2"/>
  <c r="AD2680" i="2"/>
  <c r="AE2680" i="2"/>
  <c r="AG2680" i="2"/>
  <c r="AH2680" i="2"/>
  <c r="U2681" i="2"/>
  <c r="AI2681" i="2" s="1"/>
  <c r="V2681" i="2"/>
  <c r="W2681" i="2"/>
  <c r="X2681" i="2"/>
  <c r="Y2681" i="2"/>
  <c r="AB2681" i="2"/>
  <c r="AC2681" i="2"/>
  <c r="AD2681" i="2"/>
  <c r="AE2681" i="2"/>
  <c r="AG2681" i="2"/>
  <c r="AH2681" i="2"/>
  <c r="U2682" i="2"/>
  <c r="AI2682" i="2" s="1"/>
  <c r="V2682" i="2"/>
  <c r="W2682" i="2"/>
  <c r="X2682" i="2"/>
  <c r="Y2682" i="2"/>
  <c r="AB2682" i="2"/>
  <c r="AC2682" i="2"/>
  <c r="AD2682" i="2"/>
  <c r="AE2682" i="2"/>
  <c r="AG2682" i="2"/>
  <c r="AH2682" i="2"/>
  <c r="U2683" i="2"/>
  <c r="AI2683" i="2" s="1"/>
  <c r="V2683" i="2"/>
  <c r="W2683" i="2"/>
  <c r="X2683" i="2"/>
  <c r="Y2683" i="2"/>
  <c r="AB2683" i="2"/>
  <c r="AC2683" i="2"/>
  <c r="AD2683" i="2"/>
  <c r="AE2683" i="2"/>
  <c r="AG2683" i="2"/>
  <c r="AH2683" i="2"/>
  <c r="U2684" i="2"/>
  <c r="AI2684" i="2" s="1"/>
  <c r="V2684" i="2"/>
  <c r="W2684" i="2"/>
  <c r="X2684" i="2"/>
  <c r="Y2684" i="2"/>
  <c r="AB2684" i="2"/>
  <c r="AC2684" i="2"/>
  <c r="AD2684" i="2"/>
  <c r="AE2684" i="2"/>
  <c r="AG2684" i="2"/>
  <c r="AH2684" i="2"/>
  <c r="U2685" i="2"/>
  <c r="AI2685" i="2" s="1"/>
  <c r="V2685" i="2"/>
  <c r="W2685" i="2"/>
  <c r="X2685" i="2"/>
  <c r="Y2685" i="2"/>
  <c r="AB2685" i="2"/>
  <c r="AC2685" i="2"/>
  <c r="AD2685" i="2"/>
  <c r="AE2685" i="2"/>
  <c r="AG2685" i="2"/>
  <c r="AH2685" i="2"/>
  <c r="U2686" i="2"/>
  <c r="AI2686" i="2" s="1"/>
  <c r="V2686" i="2"/>
  <c r="W2686" i="2"/>
  <c r="X2686" i="2"/>
  <c r="Y2686" i="2"/>
  <c r="AB2686" i="2"/>
  <c r="AC2686" i="2"/>
  <c r="AD2686" i="2"/>
  <c r="AE2686" i="2"/>
  <c r="AG2686" i="2"/>
  <c r="AH2686" i="2"/>
  <c r="U2687" i="2"/>
  <c r="AI2687" i="2" s="1"/>
  <c r="V2687" i="2"/>
  <c r="W2687" i="2"/>
  <c r="X2687" i="2"/>
  <c r="Y2687" i="2"/>
  <c r="AB2687" i="2"/>
  <c r="AC2687" i="2"/>
  <c r="AD2687" i="2"/>
  <c r="AE2687" i="2"/>
  <c r="AG2687" i="2"/>
  <c r="AH2687" i="2"/>
  <c r="U2688" i="2"/>
  <c r="AI2688" i="2" s="1"/>
  <c r="V2688" i="2"/>
  <c r="W2688" i="2"/>
  <c r="X2688" i="2"/>
  <c r="Y2688" i="2"/>
  <c r="AB2688" i="2"/>
  <c r="AC2688" i="2"/>
  <c r="AD2688" i="2"/>
  <c r="AE2688" i="2"/>
  <c r="AG2688" i="2"/>
  <c r="AH2688" i="2"/>
  <c r="U2689" i="2"/>
  <c r="AI2689" i="2" s="1"/>
  <c r="V2689" i="2"/>
  <c r="W2689" i="2"/>
  <c r="X2689" i="2"/>
  <c r="Y2689" i="2"/>
  <c r="AB2689" i="2"/>
  <c r="AC2689" i="2"/>
  <c r="AD2689" i="2"/>
  <c r="AE2689" i="2"/>
  <c r="AG2689" i="2"/>
  <c r="AH2689" i="2"/>
  <c r="U2690" i="2"/>
  <c r="AI2690" i="2" s="1"/>
  <c r="V2690" i="2"/>
  <c r="W2690" i="2"/>
  <c r="X2690" i="2"/>
  <c r="Y2690" i="2"/>
  <c r="AB2690" i="2"/>
  <c r="AC2690" i="2"/>
  <c r="AD2690" i="2"/>
  <c r="AE2690" i="2"/>
  <c r="AG2690" i="2"/>
  <c r="AH2690" i="2"/>
  <c r="U2691" i="2"/>
  <c r="AI2691" i="2" s="1"/>
  <c r="V2691" i="2"/>
  <c r="W2691" i="2"/>
  <c r="X2691" i="2"/>
  <c r="Y2691" i="2"/>
  <c r="AB2691" i="2"/>
  <c r="AC2691" i="2"/>
  <c r="AD2691" i="2"/>
  <c r="AE2691" i="2"/>
  <c r="AG2691" i="2"/>
  <c r="AH2691" i="2"/>
  <c r="U2692" i="2"/>
  <c r="AI2692" i="2" s="1"/>
  <c r="V2692" i="2"/>
  <c r="W2692" i="2"/>
  <c r="X2692" i="2"/>
  <c r="Y2692" i="2"/>
  <c r="AB2692" i="2"/>
  <c r="AC2692" i="2"/>
  <c r="AD2692" i="2"/>
  <c r="AE2692" i="2"/>
  <c r="AG2692" i="2"/>
  <c r="AH2692" i="2"/>
  <c r="U2693" i="2"/>
  <c r="AI2693" i="2" s="1"/>
  <c r="V2693" i="2"/>
  <c r="W2693" i="2"/>
  <c r="X2693" i="2"/>
  <c r="Y2693" i="2"/>
  <c r="AB2693" i="2"/>
  <c r="AC2693" i="2"/>
  <c r="AD2693" i="2"/>
  <c r="AE2693" i="2"/>
  <c r="AG2693" i="2"/>
  <c r="AH2693" i="2"/>
  <c r="U2694" i="2"/>
  <c r="AI2694" i="2" s="1"/>
  <c r="V2694" i="2"/>
  <c r="W2694" i="2"/>
  <c r="X2694" i="2"/>
  <c r="Y2694" i="2"/>
  <c r="AB2694" i="2"/>
  <c r="AC2694" i="2"/>
  <c r="AD2694" i="2"/>
  <c r="AE2694" i="2"/>
  <c r="AG2694" i="2"/>
  <c r="AH2694" i="2"/>
  <c r="U2695" i="2"/>
  <c r="AI2695" i="2" s="1"/>
  <c r="V2695" i="2"/>
  <c r="W2695" i="2"/>
  <c r="X2695" i="2"/>
  <c r="Y2695" i="2"/>
  <c r="AB2695" i="2"/>
  <c r="AC2695" i="2"/>
  <c r="AD2695" i="2"/>
  <c r="AE2695" i="2"/>
  <c r="AG2695" i="2"/>
  <c r="AH2695" i="2"/>
  <c r="U2696" i="2"/>
  <c r="AI2696" i="2" s="1"/>
  <c r="V2696" i="2"/>
  <c r="W2696" i="2"/>
  <c r="X2696" i="2"/>
  <c r="Y2696" i="2"/>
  <c r="AB2696" i="2"/>
  <c r="AC2696" i="2"/>
  <c r="AD2696" i="2"/>
  <c r="AE2696" i="2"/>
  <c r="AG2696" i="2"/>
  <c r="AH2696" i="2"/>
  <c r="U2697" i="2"/>
  <c r="AI2697" i="2" s="1"/>
  <c r="V2697" i="2"/>
  <c r="W2697" i="2"/>
  <c r="X2697" i="2"/>
  <c r="Y2697" i="2"/>
  <c r="AB2697" i="2"/>
  <c r="AC2697" i="2"/>
  <c r="AD2697" i="2"/>
  <c r="AE2697" i="2"/>
  <c r="AG2697" i="2"/>
  <c r="AH2697" i="2"/>
  <c r="U2698" i="2"/>
  <c r="AI2698" i="2" s="1"/>
  <c r="V2698" i="2"/>
  <c r="W2698" i="2"/>
  <c r="X2698" i="2"/>
  <c r="Y2698" i="2"/>
  <c r="AB2698" i="2"/>
  <c r="AC2698" i="2"/>
  <c r="AD2698" i="2"/>
  <c r="AE2698" i="2"/>
  <c r="AG2698" i="2"/>
  <c r="AH2698" i="2"/>
  <c r="U2699" i="2"/>
  <c r="AI2699" i="2" s="1"/>
  <c r="V2699" i="2"/>
  <c r="W2699" i="2"/>
  <c r="X2699" i="2"/>
  <c r="Y2699" i="2"/>
  <c r="AB2699" i="2"/>
  <c r="AC2699" i="2"/>
  <c r="AD2699" i="2"/>
  <c r="AE2699" i="2"/>
  <c r="AG2699" i="2"/>
  <c r="AH2699" i="2"/>
  <c r="U2700" i="2"/>
  <c r="AI2700" i="2" s="1"/>
  <c r="V2700" i="2"/>
  <c r="W2700" i="2"/>
  <c r="X2700" i="2"/>
  <c r="Y2700" i="2"/>
  <c r="AB2700" i="2"/>
  <c r="AC2700" i="2"/>
  <c r="AD2700" i="2"/>
  <c r="AE2700" i="2"/>
  <c r="AG2700" i="2"/>
  <c r="AH2700" i="2"/>
  <c r="U2701" i="2"/>
  <c r="AI2701" i="2" s="1"/>
  <c r="V2701" i="2"/>
  <c r="W2701" i="2"/>
  <c r="X2701" i="2"/>
  <c r="Y2701" i="2"/>
  <c r="AB2701" i="2"/>
  <c r="AC2701" i="2"/>
  <c r="AD2701" i="2"/>
  <c r="AE2701" i="2"/>
  <c r="AG2701" i="2"/>
  <c r="AH2701" i="2"/>
  <c r="U2702" i="2"/>
  <c r="AI2702" i="2" s="1"/>
  <c r="V2702" i="2"/>
  <c r="W2702" i="2"/>
  <c r="X2702" i="2"/>
  <c r="Y2702" i="2"/>
  <c r="AB2702" i="2"/>
  <c r="AC2702" i="2"/>
  <c r="AD2702" i="2"/>
  <c r="AE2702" i="2"/>
  <c r="AG2702" i="2"/>
  <c r="AH2702" i="2"/>
  <c r="U2703" i="2"/>
  <c r="AI2703" i="2" s="1"/>
  <c r="V2703" i="2"/>
  <c r="W2703" i="2"/>
  <c r="X2703" i="2"/>
  <c r="Y2703" i="2"/>
  <c r="AB2703" i="2"/>
  <c r="AC2703" i="2"/>
  <c r="AD2703" i="2"/>
  <c r="AE2703" i="2"/>
  <c r="AG2703" i="2"/>
  <c r="AH2703" i="2"/>
  <c r="U2704" i="2"/>
  <c r="AI2704" i="2" s="1"/>
  <c r="V2704" i="2"/>
  <c r="W2704" i="2"/>
  <c r="X2704" i="2"/>
  <c r="Y2704" i="2"/>
  <c r="AB2704" i="2"/>
  <c r="AC2704" i="2"/>
  <c r="AD2704" i="2"/>
  <c r="AE2704" i="2"/>
  <c r="AG2704" i="2"/>
  <c r="AH2704" i="2"/>
  <c r="U2705" i="2"/>
  <c r="AI2705" i="2" s="1"/>
  <c r="V2705" i="2"/>
  <c r="W2705" i="2"/>
  <c r="X2705" i="2"/>
  <c r="Y2705" i="2"/>
  <c r="AB2705" i="2"/>
  <c r="AC2705" i="2"/>
  <c r="AD2705" i="2"/>
  <c r="AE2705" i="2"/>
  <c r="AG2705" i="2"/>
  <c r="AH2705" i="2"/>
  <c r="U2706" i="2"/>
  <c r="AI2706" i="2" s="1"/>
  <c r="V2706" i="2"/>
  <c r="W2706" i="2"/>
  <c r="X2706" i="2"/>
  <c r="Y2706" i="2"/>
  <c r="AB2706" i="2"/>
  <c r="AC2706" i="2"/>
  <c r="AD2706" i="2"/>
  <c r="AE2706" i="2"/>
  <c r="AG2706" i="2"/>
  <c r="AH2706" i="2"/>
  <c r="U2707" i="2"/>
  <c r="AI2707" i="2" s="1"/>
  <c r="V2707" i="2"/>
  <c r="W2707" i="2"/>
  <c r="X2707" i="2"/>
  <c r="Y2707" i="2"/>
  <c r="AB2707" i="2"/>
  <c r="AC2707" i="2"/>
  <c r="AD2707" i="2"/>
  <c r="AE2707" i="2"/>
  <c r="AG2707" i="2"/>
  <c r="AH2707" i="2"/>
  <c r="U2708" i="2"/>
  <c r="AI2708" i="2" s="1"/>
  <c r="V2708" i="2"/>
  <c r="W2708" i="2"/>
  <c r="X2708" i="2"/>
  <c r="Y2708" i="2"/>
  <c r="AB2708" i="2"/>
  <c r="AC2708" i="2"/>
  <c r="AD2708" i="2"/>
  <c r="AE2708" i="2"/>
  <c r="AG2708" i="2"/>
  <c r="AH2708" i="2"/>
  <c r="U2709" i="2"/>
  <c r="AI2709" i="2" s="1"/>
  <c r="V2709" i="2"/>
  <c r="W2709" i="2"/>
  <c r="X2709" i="2"/>
  <c r="Y2709" i="2"/>
  <c r="AB2709" i="2"/>
  <c r="AC2709" i="2"/>
  <c r="AD2709" i="2"/>
  <c r="AE2709" i="2"/>
  <c r="AG2709" i="2"/>
  <c r="AH2709" i="2"/>
  <c r="U2710" i="2"/>
  <c r="AI2710" i="2" s="1"/>
  <c r="V2710" i="2"/>
  <c r="W2710" i="2"/>
  <c r="X2710" i="2"/>
  <c r="Y2710" i="2"/>
  <c r="AB2710" i="2"/>
  <c r="AC2710" i="2"/>
  <c r="AD2710" i="2"/>
  <c r="AE2710" i="2"/>
  <c r="AG2710" i="2"/>
  <c r="AH2710" i="2"/>
  <c r="U2711" i="2"/>
  <c r="AI2711" i="2" s="1"/>
  <c r="V2711" i="2"/>
  <c r="W2711" i="2"/>
  <c r="X2711" i="2"/>
  <c r="Y2711" i="2"/>
  <c r="AB2711" i="2"/>
  <c r="AC2711" i="2"/>
  <c r="AD2711" i="2"/>
  <c r="AE2711" i="2"/>
  <c r="AG2711" i="2"/>
  <c r="AH2711" i="2"/>
  <c r="U2712" i="2"/>
  <c r="AI2712" i="2" s="1"/>
  <c r="V2712" i="2"/>
  <c r="W2712" i="2"/>
  <c r="X2712" i="2"/>
  <c r="Y2712" i="2"/>
  <c r="AB2712" i="2"/>
  <c r="AC2712" i="2"/>
  <c r="AD2712" i="2"/>
  <c r="AE2712" i="2"/>
  <c r="AG2712" i="2"/>
  <c r="AH2712" i="2"/>
  <c r="U2713" i="2"/>
  <c r="AI2713" i="2" s="1"/>
  <c r="V2713" i="2"/>
  <c r="W2713" i="2"/>
  <c r="X2713" i="2"/>
  <c r="Y2713" i="2"/>
  <c r="AB2713" i="2"/>
  <c r="AC2713" i="2"/>
  <c r="AD2713" i="2"/>
  <c r="AE2713" i="2"/>
  <c r="AG2713" i="2"/>
  <c r="AH2713" i="2"/>
  <c r="U2714" i="2"/>
  <c r="AI2714" i="2" s="1"/>
  <c r="V2714" i="2"/>
  <c r="W2714" i="2"/>
  <c r="X2714" i="2"/>
  <c r="Y2714" i="2"/>
  <c r="AB2714" i="2"/>
  <c r="AC2714" i="2"/>
  <c r="AD2714" i="2"/>
  <c r="AE2714" i="2"/>
  <c r="AG2714" i="2"/>
  <c r="AH2714" i="2"/>
  <c r="U2715" i="2"/>
  <c r="AI2715" i="2" s="1"/>
  <c r="V2715" i="2"/>
  <c r="W2715" i="2"/>
  <c r="X2715" i="2"/>
  <c r="Y2715" i="2"/>
  <c r="AB2715" i="2"/>
  <c r="AC2715" i="2"/>
  <c r="AD2715" i="2"/>
  <c r="AE2715" i="2"/>
  <c r="AG2715" i="2"/>
  <c r="AH2715" i="2"/>
  <c r="U2716" i="2"/>
  <c r="AI2716" i="2" s="1"/>
  <c r="V2716" i="2"/>
  <c r="W2716" i="2"/>
  <c r="X2716" i="2"/>
  <c r="Y2716" i="2"/>
  <c r="AB2716" i="2"/>
  <c r="AC2716" i="2"/>
  <c r="AD2716" i="2"/>
  <c r="AE2716" i="2"/>
  <c r="AG2716" i="2"/>
  <c r="AH2716" i="2"/>
  <c r="U2717" i="2"/>
  <c r="AI2717" i="2" s="1"/>
  <c r="V2717" i="2"/>
  <c r="W2717" i="2"/>
  <c r="X2717" i="2"/>
  <c r="Y2717" i="2"/>
  <c r="AB2717" i="2"/>
  <c r="AC2717" i="2"/>
  <c r="AD2717" i="2"/>
  <c r="AE2717" i="2"/>
  <c r="AG2717" i="2"/>
  <c r="AH2717" i="2"/>
  <c r="U2718" i="2"/>
  <c r="AI2718" i="2" s="1"/>
  <c r="V2718" i="2"/>
  <c r="W2718" i="2"/>
  <c r="X2718" i="2"/>
  <c r="Y2718" i="2"/>
  <c r="AB2718" i="2"/>
  <c r="AC2718" i="2"/>
  <c r="AD2718" i="2"/>
  <c r="AE2718" i="2"/>
  <c r="AG2718" i="2"/>
  <c r="AH2718" i="2"/>
  <c r="U2719" i="2"/>
  <c r="AI2719" i="2" s="1"/>
  <c r="V2719" i="2"/>
  <c r="W2719" i="2"/>
  <c r="X2719" i="2"/>
  <c r="Y2719" i="2"/>
  <c r="AB2719" i="2"/>
  <c r="AC2719" i="2"/>
  <c r="AD2719" i="2"/>
  <c r="AE2719" i="2"/>
  <c r="AG2719" i="2"/>
  <c r="AH2719" i="2"/>
  <c r="U2720" i="2"/>
  <c r="AI2720" i="2" s="1"/>
  <c r="V2720" i="2"/>
  <c r="W2720" i="2"/>
  <c r="X2720" i="2"/>
  <c r="Y2720" i="2"/>
  <c r="AB2720" i="2"/>
  <c r="AC2720" i="2"/>
  <c r="AD2720" i="2"/>
  <c r="AE2720" i="2"/>
  <c r="AG2720" i="2"/>
  <c r="AH2720" i="2"/>
  <c r="U2721" i="2"/>
  <c r="AI2721" i="2" s="1"/>
  <c r="V2721" i="2"/>
  <c r="W2721" i="2"/>
  <c r="X2721" i="2"/>
  <c r="Y2721" i="2"/>
  <c r="AB2721" i="2"/>
  <c r="AC2721" i="2"/>
  <c r="AD2721" i="2"/>
  <c r="AE2721" i="2"/>
  <c r="AG2721" i="2"/>
  <c r="AH2721" i="2"/>
  <c r="U2722" i="2"/>
  <c r="AI2722" i="2" s="1"/>
  <c r="V2722" i="2"/>
  <c r="W2722" i="2"/>
  <c r="X2722" i="2"/>
  <c r="Y2722" i="2"/>
  <c r="AB2722" i="2"/>
  <c r="AC2722" i="2"/>
  <c r="AD2722" i="2"/>
  <c r="AE2722" i="2"/>
  <c r="AG2722" i="2"/>
  <c r="AH2722" i="2"/>
  <c r="U2723" i="2"/>
  <c r="AI2723" i="2" s="1"/>
  <c r="V2723" i="2"/>
  <c r="W2723" i="2"/>
  <c r="X2723" i="2"/>
  <c r="Y2723" i="2"/>
  <c r="AB2723" i="2"/>
  <c r="AC2723" i="2"/>
  <c r="AD2723" i="2"/>
  <c r="AE2723" i="2"/>
  <c r="AG2723" i="2"/>
  <c r="AH2723" i="2"/>
  <c r="U2724" i="2"/>
  <c r="AI2724" i="2" s="1"/>
  <c r="V2724" i="2"/>
  <c r="W2724" i="2"/>
  <c r="X2724" i="2"/>
  <c r="Y2724" i="2"/>
  <c r="AB2724" i="2"/>
  <c r="AC2724" i="2"/>
  <c r="AD2724" i="2"/>
  <c r="AE2724" i="2"/>
  <c r="AG2724" i="2"/>
  <c r="AH2724" i="2"/>
  <c r="U2725" i="2"/>
  <c r="AI2725" i="2" s="1"/>
  <c r="V2725" i="2"/>
  <c r="W2725" i="2"/>
  <c r="X2725" i="2"/>
  <c r="Y2725" i="2"/>
  <c r="AB2725" i="2"/>
  <c r="AC2725" i="2"/>
  <c r="AD2725" i="2"/>
  <c r="AE2725" i="2"/>
  <c r="AG2725" i="2"/>
  <c r="AH2725" i="2"/>
  <c r="U2726" i="2"/>
  <c r="AI2726" i="2" s="1"/>
  <c r="V2726" i="2"/>
  <c r="W2726" i="2"/>
  <c r="X2726" i="2"/>
  <c r="Y2726" i="2"/>
  <c r="AB2726" i="2"/>
  <c r="AC2726" i="2"/>
  <c r="AD2726" i="2"/>
  <c r="AE2726" i="2"/>
  <c r="AG2726" i="2"/>
  <c r="AH2726" i="2"/>
  <c r="U2727" i="2"/>
  <c r="AI2727" i="2" s="1"/>
  <c r="V2727" i="2"/>
  <c r="W2727" i="2"/>
  <c r="X2727" i="2"/>
  <c r="Y2727" i="2"/>
  <c r="AB2727" i="2"/>
  <c r="AC2727" i="2"/>
  <c r="AD2727" i="2"/>
  <c r="AE2727" i="2"/>
  <c r="AG2727" i="2"/>
  <c r="AH2727" i="2"/>
  <c r="U2728" i="2"/>
  <c r="AI2728" i="2" s="1"/>
  <c r="V2728" i="2"/>
  <c r="W2728" i="2"/>
  <c r="X2728" i="2"/>
  <c r="Y2728" i="2"/>
  <c r="AB2728" i="2"/>
  <c r="AC2728" i="2"/>
  <c r="AD2728" i="2"/>
  <c r="AE2728" i="2"/>
  <c r="AG2728" i="2"/>
  <c r="AH2728" i="2"/>
  <c r="U2729" i="2"/>
  <c r="AI2729" i="2" s="1"/>
  <c r="V2729" i="2"/>
  <c r="W2729" i="2"/>
  <c r="X2729" i="2"/>
  <c r="Y2729" i="2"/>
  <c r="AB2729" i="2"/>
  <c r="AC2729" i="2"/>
  <c r="AD2729" i="2"/>
  <c r="AE2729" i="2"/>
  <c r="AG2729" i="2"/>
  <c r="AH2729" i="2"/>
  <c r="U2730" i="2"/>
  <c r="AI2730" i="2" s="1"/>
  <c r="V2730" i="2"/>
  <c r="W2730" i="2"/>
  <c r="X2730" i="2"/>
  <c r="Y2730" i="2"/>
  <c r="AB2730" i="2"/>
  <c r="AC2730" i="2"/>
  <c r="AD2730" i="2"/>
  <c r="AE2730" i="2"/>
  <c r="AG2730" i="2"/>
  <c r="AH2730" i="2"/>
  <c r="U2731" i="2"/>
  <c r="AI2731" i="2" s="1"/>
  <c r="V2731" i="2"/>
  <c r="W2731" i="2"/>
  <c r="X2731" i="2"/>
  <c r="Y2731" i="2"/>
  <c r="AB2731" i="2"/>
  <c r="AC2731" i="2"/>
  <c r="AD2731" i="2"/>
  <c r="AE2731" i="2"/>
  <c r="AG2731" i="2"/>
  <c r="AH2731" i="2"/>
  <c r="U2732" i="2"/>
  <c r="AI2732" i="2" s="1"/>
  <c r="V2732" i="2"/>
  <c r="W2732" i="2"/>
  <c r="X2732" i="2"/>
  <c r="Y2732" i="2"/>
  <c r="AB2732" i="2"/>
  <c r="AC2732" i="2"/>
  <c r="AD2732" i="2"/>
  <c r="AE2732" i="2"/>
  <c r="AG2732" i="2"/>
  <c r="AH2732" i="2"/>
  <c r="U2733" i="2"/>
  <c r="AI2733" i="2" s="1"/>
  <c r="V2733" i="2"/>
  <c r="W2733" i="2"/>
  <c r="X2733" i="2"/>
  <c r="Y2733" i="2"/>
  <c r="AB2733" i="2"/>
  <c r="AC2733" i="2"/>
  <c r="AD2733" i="2"/>
  <c r="AE2733" i="2"/>
  <c r="AG2733" i="2"/>
  <c r="AH2733" i="2"/>
  <c r="U2734" i="2"/>
  <c r="AI2734" i="2" s="1"/>
  <c r="V2734" i="2"/>
  <c r="W2734" i="2"/>
  <c r="X2734" i="2"/>
  <c r="Y2734" i="2"/>
  <c r="AB2734" i="2"/>
  <c r="AC2734" i="2"/>
  <c r="AD2734" i="2"/>
  <c r="AE2734" i="2"/>
  <c r="AG2734" i="2"/>
  <c r="AH2734" i="2"/>
  <c r="U2735" i="2"/>
  <c r="AI2735" i="2" s="1"/>
  <c r="V2735" i="2"/>
  <c r="W2735" i="2"/>
  <c r="X2735" i="2"/>
  <c r="Y2735" i="2"/>
  <c r="AB2735" i="2"/>
  <c r="AC2735" i="2"/>
  <c r="AD2735" i="2"/>
  <c r="AE2735" i="2"/>
  <c r="AG2735" i="2"/>
  <c r="AH2735" i="2"/>
  <c r="U2736" i="2"/>
  <c r="AI2736" i="2" s="1"/>
  <c r="V2736" i="2"/>
  <c r="W2736" i="2"/>
  <c r="X2736" i="2"/>
  <c r="Y2736" i="2"/>
  <c r="AB2736" i="2"/>
  <c r="AC2736" i="2"/>
  <c r="AD2736" i="2"/>
  <c r="AE2736" i="2"/>
  <c r="AG2736" i="2"/>
  <c r="AH2736" i="2"/>
  <c r="U2737" i="2"/>
  <c r="AI2737" i="2" s="1"/>
  <c r="V2737" i="2"/>
  <c r="W2737" i="2"/>
  <c r="X2737" i="2"/>
  <c r="Y2737" i="2"/>
  <c r="AB2737" i="2"/>
  <c r="AC2737" i="2"/>
  <c r="AD2737" i="2"/>
  <c r="AE2737" i="2"/>
  <c r="AG2737" i="2"/>
  <c r="AH2737" i="2"/>
  <c r="U2738" i="2"/>
  <c r="AI2738" i="2" s="1"/>
  <c r="V2738" i="2"/>
  <c r="W2738" i="2"/>
  <c r="X2738" i="2"/>
  <c r="Y2738" i="2"/>
  <c r="AB2738" i="2"/>
  <c r="AC2738" i="2"/>
  <c r="AD2738" i="2"/>
  <c r="AE2738" i="2"/>
  <c r="AG2738" i="2"/>
  <c r="AH2738" i="2"/>
  <c r="U2739" i="2"/>
  <c r="AI2739" i="2" s="1"/>
  <c r="V2739" i="2"/>
  <c r="W2739" i="2"/>
  <c r="X2739" i="2"/>
  <c r="Y2739" i="2"/>
  <c r="AB2739" i="2"/>
  <c r="AC2739" i="2"/>
  <c r="AD2739" i="2"/>
  <c r="AE2739" i="2"/>
  <c r="AG2739" i="2"/>
  <c r="AH2739" i="2"/>
  <c r="U2740" i="2"/>
  <c r="AI2740" i="2" s="1"/>
  <c r="V2740" i="2"/>
  <c r="W2740" i="2"/>
  <c r="X2740" i="2"/>
  <c r="Y2740" i="2"/>
  <c r="AB2740" i="2"/>
  <c r="AC2740" i="2"/>
  <c r="AD2740" i="2"/>
  <c r="AE2740" i="2"/>
  <c r="AG2740" i="2"/>
  <c r="AH2740" i="2"/>
  <c r="U2741" i="2"/>
  <c r="AI2741" i="2" s="1"/>
  <c r="V2741" i="2"/>
  <c r="W2741" i="2"/>
  <c r="X2741" i="2"/>
  <c r="Y2741" i="2"/>
  <c r="AB2741" i="2"/>
  <c r="AC2741" i="2"/>
  <c r="AD2741" i="2"/>
  <c r="AE2741" i="2"/>
  <c r="AG2741" i="2"/>
  <c r="AH2741" i="2"/>
  <c r="U2742" i="2"/>
  <c r="AI2742" i="2" s="1"/>
  <c r="V2742" i="2"/>
  <c r="W2742" i="2"/>
  <c r="X2742" i="2"/>
  <c r="Y2742" i="2"/>
  <c r="AB2742" i="2"/>
  <c r="AC2742" i="2"/>
  <c r="AD2742" i="2"/>
  <c r="AE2742" i="2"/>
  <c r="AG2742" i="2"/>
  <c r="AH2742" i="2"/>
  <c r="U2743" i="2"/>
  <c r="AI2743" i="2" s="1"/>
  <c r="V2743" i="2"/>
  <c r="W2743" i="2"/>
  <c r="X2743" i="2"/>
  <c r="Y2743" i="2"/>
  <c r="AB2743" i="2"/>
  <c r="AC2743" i="2"/>
  <c r="AD2743" i="2"/>
  <c r="AE2743" i="2"/>
  <c r="AG2743" i="2"/>
  <c r="AH2743" i="2"/>
  <c r="U2744" i="2"/>
  <c r="AI2744" i="2" s="1"/>
  <c r="V2744" i="2"/>
  <c r="W2744" i="2"/>
  <c r="X2744" i="2"/>
  <c r="Y2744" i="2"/>
  <c r="AB2744" i="2"/>
  <c r="AC2744" i="2"/>
  <c r="AD2744" i="2"/>
  <c r="AE2744" i="2"/>
  <c r="AG2744" i="2"/>
  <c r="AH2744" i="2"/>
  <c r="U2745" i="2"/>
  <c r="AI2745" i="2" s="1"/>
  <c r="V2745" i="2"/>
  <c r="W2745" i="2"/>
  <c r="X2745" i="2"/>
  <c r="Y2745" i="2"/>
  <c r="AB2745" i="2"/>
  <c r="AC2745" i="2"/>
  <c r="AD2745" i="2"/>
  <c r="AE2745" i="2"/>
  <c r="AG2745" i="2"/>
  <c r="AH2745" i="2"/>
  <c r="U2746" i="2"/>
  <c r="AI2746" i="2" s="1"/>
  <c r="V2746" i="2"/>
  <c r="W2746" i="2"/>
  <c r="X2746" i="2"/>
  <c r="Y2746" i="2"/>
  <c r="AB2746" i="2"/>
  <c r="AC2746" i="2"/>
  <c r="AD2746" i="2"/>
  <c r="AE2746" i="2"/>
  <c r="AG2746" i="2"/>
  <c r="AH2746" i="2"/>
  <c r="U2747" i="2"/>
  <c r="AI2747" i="2" s="1"/>
  <c r="V2747" i="2"/>
  <c r="W2747" i="2"/>
  <c r="X2747" i="2"/>
  <c r="Y2747" i="2"/>
  <c r="AB2747" i="2"/>
  <c r="AC2747" i="2"/>
  <c r="AD2747" i="2"/>
  <c r="AE2747" i="2"/>
  <c r="AG2747" i="2"/>
  <c r="AH2747" i="2"/>
  <c r="U2748" i="2"/>
  <c r="AI2748" i="2" s="1"/>
  <c r="V2748" i="2"/>
  <c r="W2748" i="2"/>
  <c r="X2748" i="2"/>
  <c r="Y2748" i="2"/>
  <c r="AB2748" i="2"/>
  <c r="AC2748" i="2"/>
  <c r="AD2748" i="2"/>
  <c r="AE2748" i="2"/>
  <c r="AG2748" i="2"/>
  <c r="AH2748" i="2"/>
  <c r="U2749" i="2"/>
  <c r="AI2749" i="2" s="1"/>
  <c r="V2749" i="2"/>
  <c r="W2749" i="2"/>
  <c r="X2749" i="2"/>
  <c r="Y2749" i="2"/>
  <c r="AB2749" i="2"/>
  <c r="AC2749" i="2"/>
  <c r="AD2749" i="2"/>
  <c r="AE2749" i="2"/>
  <c r="AG2749" i="2"/>
  <c r="AH2749" i="2"/>
  <c r="U2750" i="2"/>
  <c r="AI2750" i="2" s="1"/>
  <c r="V2750" i="2"/>
  <c r="W2750" i="2"/>
  <c r="X2750" i="2"/>
  <c r="Y2750" i="2"/>
  <c r="AB2750" i="2"/>
  <c r="AC2750" i="2"/>
  <c r="AD2750" i="2"/>
  <c r="AE2750" i="2"/>
  <c r="AG2750" i="2"/>
  <c r="AH2750" i="2"/>
  <c r="U2751" i="2"/>
  <c r="AI2751" i="2" s="1"/>
  <c r="V2751" i="2"/>
  <c r="W2751" i="2"/>
  <c r="X2751" i="2"/>
  <c r="Y2751" i="2"/>
  <c r="AB2751" i="2"/>
  <c r="AC2751" i="2"/>
  <c r="AD2751" i="2"/>
  <c r="AE2751" i="2"/>
  <c r="AG2751" i="2"/>
  <c r="AH2751" i="2"/>
  <c r="U2752" i="2"/>
  <c r="AI2752" i="2" s="1"/>
  <c r="V2752" i="2"/>
  <c r="W2752" i="2"/>
  <c r="X2752" i="2"/>
  <c r="Y2752" i="2"/>
  <c r="AB2752" i="2"/>
  <c r="AC2752" i="2"/>
  <c r="AD2752" i="2"/>
  <c r="AE2752" i="2"/>
  <c r="AG2752" i="2"/>
  <c r="AH2752" i="2"/>
  <c r="U2753" i="2"/>
  <c r="AI2753" i="2" s="1"/>
  <c r="V2753" i="2"/>
  <c r="W2753" i="2"/>
  <c r="X2753" i="2"/>
  <c r="Y2753" i="2"/>
  <c r="AB2753" i="2"/>
  <c r="AC2753" i="2"/>
  <c r="AD2753" i="2"/>
  <c r="AE2753" i="2"/>
  <c r="AG2753" i="2"/>
  <c r="AH2753" i="2"/>
  <c r="U2754" i="2"/>
  <c r="AI2754" i="2" s="1"/>
  <c r="V2754" i="2"/>
  <c r="W2754" i="2"/>
  <c r="X2754" i="2"/>
  <c r="Y2754" i="2"/>
  <c r="AB2754" i="2"/>
  <c r="AC2754" i="2"/>
  <c r="AD2754" i="2"/>
  <c r="AE2754" i="2"/>
  <c r="AG2754" i="2"/>
  <c r="AH2754" i="2"/>
  <c r="U2755" i="2"/>
  <c r="AI2755" i="2" s="1"/>
  <c r="V2755" i="2"/>
  <c r="W2755" i="2"/>
  <c r="X2755" i="2"/>
  <c r="Y2755" i="2"/>
  <c r="AB2755" i="2"/>
  <c r="AC2755" i="2"/>
  <c r="AD2755" i="2"/>
  <c r="AE2755" i="2"/>
  <c r="AG2755" i="2"/>
  <c r="AH2755" i="2"/>
  <c r="U2756" i="2"/>
  <c r="AI2756" i="2" s="1"/>
  <c r="V2756" i="2"/>
  <c r="W2756" i="2"/>
  <c r="X2756" i="2"/>
  <c r="Y2756" i="2"/>
  <c r="AB2756" i="2"/>
  <c r="AC2756" i="2"/>
  <c r="AD2756" i="2"/>
  <c r="AE2756" i="2"/>
  <c r="AG2756" i="2"/>
  <c r="AH2756" i="2"/>
  <c r="U2757" i="2"/>
  <c r="AI2757" i="2" s="1"/>
  <c r="V2757" i="2"/>
  <c r="W2757" i="2"/>
  <c r="X2757" i="2"/>
  <c r="Y2757" i="2"/>
  <c r="AB2757" i="2"/>
  <c r="AC2757" i="2"/>
  <c r="AD2757" i="2"/>
  <c r="AE2757" i="2"/>
  <c r="AG2757" i="2"/>
  <c r="AH2757" i="2"/>
  <c r="U2758" i="2"/>
  <c r="AI2758" i="2" s="1"/>
  <c r="V2758" i="2"/>
  <c r="W2758" i="2"/>
  <c r="X2758" i="2"/>
  <c r="Y2758" i="2"/>
  <c r="AB2758" i="2"/>
  <c r="AC2758" i="2"/>
  <c r="AD2758" i="2"/>
  <c r="AE2758" i="2"/>
  <c r="AG2758" i="2"/>
  <c r="AH2758" i="2"/>
  <c r="U2759" i="2"/>
  <c r="AI2759" i="2" s="1"/>
  <c r="V2759" i="2"/>
  <c r="W2759" i="2"/>
  <c r="X2759" i="2"/>
  <c r="Y2759" i="2"/>
  <c r="AB2759" i="2"/>
  <c r="AC2759" i="2"/>
  <c r="AD2759" i="2"/>
  <c r="AE2759" i="2"/>
  <c r="AG2759" i="2"/>
  <c r="AH2759" i="2"/>
  <c r="U2760" i="2"/>
  <c r="AI2760" i="2" s="1"/>
  <c r="V2760" i="2"/>
  <c r="W2760" i="2"/>
  <c r="X2760" i="2"/>
  <c r="Y2760" i="2"/>
  <c r="AB2760" i="2"/>
  <c r="AC2760" i="2"/>
  <c r="AD2760" i="2"/>
  <c r="AE2760" i="2"/>
  <c r="AG2760" i="2"/>
  <c r="AH2760" i="2"/>
  <c r="U2761" i="2"/>
  <c r="AI2761" i="2" s="1"/>
  <c r="V2761" i="2"/>
  <c r="W2761" i="2"/>
  <c r="X2761" i="2"/>
  <c r="Y2761" i="2"/>
  <c r="AB2761" i="2"/>
  <c r="AC2761" i="2"/>
  <c r="AD2761" i="2"/>
  <c r="AE2761" i="2"/>
  <c r="AG2761" i="2"/>
  <c r="AH2761" i="2"/>
  <c r="U2762" i="2"/>
  <c r="AI2762" i="2" s="1"/>
  <c r="V2762" i="2"/>
  <c r="W2762" i="2"/>
  <c r="X2762" i="2"/>
  <c r="Y2762" i="2"/>
  <c r="AB2762" i="2"/>
  <c r="AC2762" i="2"/>
  <c r="AD2762" i="2"/>
  <c r="AE2762" i="2"/>
  <c r="AG2762" i="2"/>
  <c r="AH2762" i="2"/>
  <c r="U2763" i="2"/>
  <c r="AI2763" i="2" s="1"/>
  <c r="V2763" i="2"/>
  <c r="W2763" i="2"/>
  <c r="X2763" i="2"/>
  <c r="Y2763" i="2"/>
  <c r="AB2763" i="2"/>
  <c r="AC2763" i="2"/>
  <c r="AD2763" i="2"/>
  <c r="AE2763" i="2"/>
  <c r="AG2763" i="2"/>
  <c r="AH2763" i="2"/>
  <c r="U2764" i="2"/>
  <c r="AI2764" i="2" s="1"/>
  <c r="V2764" i="2"/>
  <c r="W2764" i="2"/>
  <c r="X2764" i="2"/>
  <c r="Y2764" i="2"/>
  <c r="AB2764" i="2"/>
  <c r="AC2764" i="2"/>
  <c r="AD2764" i="2"/>
  <c r="AE2764" i="2"/>
  <c r="AG2764" i="2"/>
  <c r="AH2764" i="2"/>
  <c r="U2765" i="2"/>
  <c r="AI2765" i="2" s="1"/>
  <c r="V2765" i="2"/>
  <c r="W2765" i="2"/>
  <c r="X2765" i="2"/>
  <c r="Y2765" i="2"/>
  <c r="AB2765" i="2"/>
  <c r="AC2765" i="2"/>
  <c r="AD2765" i="2"/>
  <c r="AE2765" i="2"/>
  <c r="AG2765" i="2"/>
  <c r="AH2765" i="2"/>
  <c r="U2766" i="2"/>
  <c r="AI2766" i="2" s="1"/>
  <c r="V2766" i="2"/>
  <c r="W2766" i="2"/>
  <c r="X2766" i="2"/>
  <c r="Y2766" i="2"/>
  <c r="AB2766" i="2"/>
  <c r="AC2766" i="2"/>
  <c r="AD2766" i="2"/>
  <c r="AE2766" i="2"/>
  <c r="AG2766" i="2"/>
  <c r="AH2766" i="2"/>
  <c r="U2767" i="2"/>
  <c r="AI2767" i="2" s="1"/>
  <c r="V2767" i="2"/>
  <c r="W2767" i="2"/>
  <c r="X2767" i="2"/>
  <c r="Y2767" i="2"/>
  <c r="AB2767" i="2"/>
  <c r="AC2767" i="2"/>
  <c r="AD2767" i="2"/>
  <c r="AE2767" i="2"/>
  <c r="AG2767" i="2"/>
  <c r="AH2767" i="2"/>
  <c r="U2768" i="2"/>
  <c r="AI2768" i="2" s="1"/>
  <c r="V2768" i="2"/>
  <c r="W2768" i="2"/>
  <c r="X2768" i="2"/>
  <c r="Y2768" i="2"/>
  <c r="AB2768" i="2"/>
  <c r="AC2768" i="2"/>
  <c r="AD2768" i="2"/>
  <c r="AE2768" i="2"/>
  <c r="AG2768" i="2"/>
  <c r="AH2768" i="2"/>
  <c r="U2769" i="2"/>
  <c r="AI2769" i="2" s="1"/>
  <c r="V2769" i="2"/>
  <c r="W2769" i="2"/>
  <c r="X2769" i="2"/>
  <c r="Y2769" i="2"/>
  <c r="AB2769" i="2"/>
  <c r="AC2769" i="2"/>
  <c r="AD2769" i="2"/>
  <c r="AE2769" i="2"/>
  <c r="AG2769" i="2"/>
  <c r="AH2769" i="2"/>
  <c r="U2770" i="2"/>
  <c r="AI2770" i="2" s="1"/>
  <c r="V2770" i="2"/>
  <c r="W2770" i="2"/>
  <c r="X2770" i="2"/>
  <c r="Y2770" i="2"/>
  <c r="AB2770" i="2"/>
  <c r="AC2770" i="2"/>
  <c r="AD2770" i="2"/>
  <c r="AE2770" i="2"/>
  <c r="AG2770" i="2"/>
  <c r="AH2770" i="2"/>
  <c r="U2771" i="2"/>
  <c r="AI2771" i="2" s="1"/>
  <c r="V2771" i="2"/>
  <c r="W2771" i="2"/>
  <c r="X2771" i="2"/>
  <c r="Y2771" i="2"/>
  <c r="AB2771" i="2"/>
  <c r="AC2771" i="2"/>
  <c r="AD2771" i="2"/>
  <c r="AE2771" i="2"/>
  <c r="AG2771" i="2"/>
  <c r="AH2771" i="2"/>
  <c r="U2772" i="2"/>
  <c r="AI2772" i="2" s="1"/>
  <c r="V2772" i="2"/>
  <c r="W2772" i="2"/>
  <c r="X2772" i="2"/>
  <c r="Y2772" i="2"/>
  <c r="AB2772" i="2"/>
  <c r="AC2772" i="2"/>
  <c r="AD2772" i="2"/>
  <c r="AE2772" i="2"/>
  <c r="AG2772" i="2"/>
  <c r="AH2772" i="2"/>
  <c r="U2773" i="2"/>
  <c r="AI2773" i="2" s="1"/>
  <c r="V2773" i="2"/>
  <c r="W2773" i="2"/>
  <c r="X2773" i="2"/>
  <c r="Y2773" i="2"/>
  <c r="AB2773" i="2"/>
  <c r="AC2773" i="2"/>
  <c r="AD2773" i="2"/>
  <c r="AE2773" i="2"/>
  <c r="AG2773" i="2"/>
  <c r="AH2773" i="2"/>
  <c r="U2774" i="2"/>
  <c r="AI2774" i="2" s="1"/>
  <c r="V2774" i="2"/>
  <c r="W2774" i="2"/>
  <c r="X2774" i="2"/>
  <c r="Y2774" i="2"/>
  <c r="AB2774" i="2"/>
  <c r="AC2774" i="2"/>
  <c r="AD2774" i="2"/>
  <c r="AE2774" i="2"/>
  <c r="AG2774" i="2"/>
  <c r="AH2774" i="2"/>
  <c r="U2775" i="2"/>
  <c r="AI2775" i="2" s="1"/>
  <c r="V2775" i="2"/>
  <c r="W2775" i="2"/>
  <c r="X2775" i="2"/>
  <c r="Y2775" i="2"/>
  <c r="AB2775" i="2"/>
  <c r="AC2775" i="2"/>
  <c r="AD2775" i="2"/>
  <c r="AE2775" i="2"/>
  <c r="AG2775" i="2"/>
  <c r="AH2775" i="2"/>
  <c r="U2776" i="2"/>
  <c r="AI2776" i="2" s="1"/>
  <c r="V2776" i="2"/>
  <c r="W2776" i="2"/>
  <c r="X2776" i="2"/>
  <c r="Y2776" i="2"/>
  <c r="AB2776" i="2"/>
  <c r="AC2776" i="2"/>
  <c r="AD2776" i="2"/>
  <c r="AE2776" i="2"/>
  <c r="AG2776" i="2"/>
  <c r="AH2776" i="2"/>
  <c r="U2777" i="2"/>
  <c r="AI2777" i="2" s="1"/>
  <c r="V2777" i="2"/>
  <c r="W2777" i="2"/>
  <c r="X2777" i="2"/>
  <c r="Y2777" i="2"/>
  <c r="AB2777" i="2"/>
  <c r="AC2777" i="2"/>
  <c r="AD2777" i="2"/>
  <c r="AE2777" i="2"/>
  <c r="AG2777" i="2"/>
  <c r="AH2777" i="2"/>
  <c r="U2778" i="2"/>
  <c r="AI2778" i="2" s="1"/>
  <c r="V2778" i="2"/>
  <c r="W2778" i="2"/>
  <c r="X2778" i="2"/>
  <c r="Y2778" i="2"/>
  <c r="AB2778" i="2"/>
  <c r="AC2778" i="2"/>
  <c r="AD2778" i="2"/>
  <c r="AE2778" i="2"/>
  <c r="AG2778" i="2"/>
  <c r="AH2778" i="2"/>
  <c r="U2779" i="2"/>
  <c r="AI2779" i="2" s="1"/>
  <c r="V2779" i="2"/>
  <c r="W2779" i="2"/>
  <c r="X2779" i="2"/>
  <c r="Y2779" i="2"/>
  <c r="AB2779" i="2"/>
  <c r="AC2779" i="2"/>
  <c r="AD2779" i="2"/>
  <c r="AE2779" i="2"/>
  <c r="AG2779" i="2"/>
  <c r="AH2779" i="2"/>
  <c r="U2780" i="2"/>
  <c r="AI2780" i="2" s="1"/>
  <c r="V2780" i="2"/>
  <c r="W2780" i="2"/>
  <c r="X2780" i="2"/>
  <c r="Y2780" i="2"/>
  <c r="AB2780" i="2"/>
  <c r="AC2780" i="2"/>
  <c r="AD2780" i="2"/>
  <c r="AE2780" i="2"/>
  <c r="AG2780" i="2"/>
  <c r="AH2780" i="2"/>
  <c r="U2781" i="2"/>
  <c r="AI2781" i="2" s="1"/>
  <c r="V2781" i="2"/>
  <c r="W2781" i="2"/>
  <c r="X2781" i="2"/>
  <c r="Y2781" i="2"/>
  <c r="AB2781" i="2"/>
  <c r="AC2781" i="2"/>
  <c r="AD2781" i="2"/>
  <c r="AE2781" i="2"/>
  <c r="AG2781" i="2"/>
  <c r="AH2781" i="2"/>
  <c r="U2782" i="2"/>
  <c r="AI2782" i="2" s="1"/>
  <c r="V2782" i="2"/>
  <c r="W2782" i="2"/>
  <c r="X2782" i="2"/>
  <c r="Y2782" i="2"/>
  <c r="AB2782" i="2"/>
  <c r="AC2782" i="2"/>
  <c r="AD2782" i="2"/>
  <c r="AE2782" i="2"/>
  <c r="AG2782" i="2"/>
  <c r="AH2782" i="2"/>
  <c r="U2783" i="2"/>
  <c r="AI2783" i="2" s="1"/>
  <c r="V2783" i="2"/>
  <c r="W2783" i="2"/>
  <c r="X2783" i="2"/>
  <c r="Y2783" i="2"/>
  <c r="AB2783" i="2"/>
  <c r="AC2783" i="2"/>
  <c r="AD2783" i="2"/>
  <c r="AE2783" i="2"/>
  <c r="AG2783" i="2"/>
  <c r="AH2783" i="2"/>
  <c r="U2784" i="2"/>
  <c r="AI2784" i="2" s="1"/>
  <c r="V2784" i="2"/>
  <c r="W2784" i="2"/>
  <c r="X2784" i="2"/>
  <c r="Y2784" i="2"/>
  <c r="AB2784" i="2"/>
  <c r="AC2784" i="2"/>
  <c r="AD2784" i="2"/>
  <c r="AE2784" i="2"/>
  <c r="AG2784" i="2"/>
  <c r="AH2784" i="2"/>
  <c r="U2785" i="2"/>
  <c r="AI2785" i="2" s="1"/>
  <c r="V2785" i="2"/>
  <c r="W2785" i="2"/>
  <c r="X2785" i="2"/>
  <c r="Y2785" i="2"/>
  <c r="AB2785" i="2"/>
  <c r="AC2785" i="2"/>
  <c r="AD2785" i="2"/>
  <c r="AE2785" i="2"/>
  <c r="AG2785" i="2"/>
  <c r="AH2785" i="2"/>
  <c r="U2786" i="2"/>
  <c r="AI2786" i="2" s="1"/>
  <c r="V2786" i="2"/>
  <c r="W2786" i="2"/>
  <c r="X2786" i="2"/>
  <c r="Y2786" i="2"/>
  <c r="AB2786" i="2"/>
  <c r="AC2786" i="2"/>
  <c r="AD2786" i="2"/>
  <c r="AE2786" i="2"/>
  <c r="AG2786" i="2"/>
  <c r="AH2786" i="2"/>
  <c r="U2787" i="2"/>
  <c r="AI2787" i="2" s="1"/>
  <c r="V2787" i="2"/>
  <c r="W2787" i="2"/>
  <c r="X2787" i="2"/>
  <c r="Y2787" i="2"/>
  <c r="AB2787" i="2"/>
  <c r="AC2787" i="2"/>
  <c r="AD2787" i="2"/>
  <c r="AE2787" i="2"/>
  <c r="AG2787" i="2"/>
  <c r="AH2787" i="2"/>
  <c r="U2788" i="2"/>
  <c r="AI2788" i="2" s="1"/>
  <c r="V2788" i="2"/>
  <c r="W2788" i="2"/>
  <c r="X2788" i="2"/>
  <c r="Y2788" i="2"/>
  <c r="AB2788" i="2"/>
  <c r="AC2788" i="2"/>
  <c r="AD2788" i="2"/>
  <c r="AE2788" i="2"/>
  <c r="AG2788" i="2"/>
  <c r="AH2788" i="2"/>
  <c r="U2789" i="2"/>
  <c r="AI2789" i="2" s="1"/>
  <c r="V2789" i="2"/>
  <c r="W2789" i="2"/>
  <c r="X2789" i="2"/>
  <c r="Y2789" i="2"/>
  <c r="AB2789" i="2"/>
  <c r="AC2789" i="2"/>
  <c r="AD2789" i="2"/>
  <c r="AE2789" i="2"/>
  <c r="AG2789" i="2"/>
  <c r="AH2789" i="2"/>
  <c r="U2790" i="2"/>
  <c r="AI2790" i="2" s="1"/>
  <c r="V2790" i="2"/>
  <c r="W2790" i="2"/>
  <c r="X2790" i="2"/>
  <c r="Y2790" i="2"/>
  <c r="AB2790" i="2"/>
  <c r="AC2790" i="2"/>
  <c r="AD2790" i="2"/>
  <c r="AE2790" i="2"/>
  <c r="AG2790" i="2"/>
  <c r="AH2790" i="2"/>
  <c r="U2791" i="2"/>
  <c r="AI2791" i="2" s="1"/>
  <c r="V2791" i="2"/>
  <c r="W2791" i="2"/>
  <c r="X2791" i="2"/>
  <c r="Y2791" i="2"/>
  <c r="AB2791" i="2"/>
  <c r="AC2791" i="2"/>
  <c r="AD2791" i="2"/>
  <c r="AE2791" i="2"/>
  <c r="AG2791" i="2"/>
  <c r="AH2791" i="2"/>
  <c r="U2792" i="2"/>
  <c r="AI2792" i="2" s="1"/>
  <c r="V2792" i="2"/>
  <c r="W2792" i="2"/>
  <c r="X2792" i="2"/>
  <c r="Y2792" i="2"/>
  <c r="AB2792" i="2"/>
  <c r="AC2792" i="2"/>
  <c r="AD2792" i="2"/>
  <c r="AE2792" i="2"/>
  <c r="AG2792" i="2"/>
  <c r="AH2792" i="2"/>
  <c r="U2793" i="2"/>
  <c r="AI2793" i="2" s="1"/>
  <c r="V2793" i="2"/>
  <c r="W2793" i="2"/>
  <c r="X2793" i="2"/>
  <c r="Y2793" i="2"/>
  <c r="AB2793" i="2"/>
  <c r="AC2793" i="2"/>
  <c r="AD2793" i="2"/>
  <c r="AE2793" i="2"/>
  <c r="AG2793" i="2"/>
  <c r="AH2793" i="2"/>
  <c r="U2794" i="2"/>
  <c r="AI2794" i="2" s="1"/>
  <c r="V2794" i="2"/>
  <c r="W2794" i="2"/>
  <c r="X2794" i="2"/>
  <c r="Y2794" i="2"/>
  <c r="AB2794" i="2"/>
  <c r="AC2794" i="2"/>
  <c r="AD2794" i="2"/>
  <c r="AE2794" i="2"/>
  <c r="AG2794" i="2"/>
  <c r="AH2794" i="2"/>
  <c r="U2795" i="2"/>
  <c r="AI2795" i="2" s="1"/>
  <c r="V2795" i="2"/>
  <c r="W2795" i="2"/>
  <c r="X2795" i="2"/>
  <c r="Y2795" i="2"/>
  <c r="AB2795" i="2"/>
  <c r="AC2795" i="2"/>
  <c r="AD2795" i="2"/>
  <c r="AE2795" i="2"/>
  <c r="AG2795" i="2"/>
  <c r="AH2795" i="2"/>
  <c r="U2796" i="2"/>
  <c r="AI2796" i="2" s="1"/>
  <c r="V2796" i="2"/>
  <c r="W2796" i="2"/>
  <c r="X2796" i="2"/>
  <c r="Y2796" i="2"/>
  <c r="AB2796" i="2"/>
  <c r="AC2796" i="2"/>
  <c r="AD2796" i="2"/>
  <c r="AE2796" i="2"/>
  <c r="AG2796" i="2"/>
  <c r="AH2796" i="2"/>
  <c r="U2797" i="2"/>
  <c r="AI2797" i="2" s="1"/>
  <c r="V2797" i="2"/>
  <c r="W2797" i="2"/>
  <c r="X2797" i="2"/>
  <c r="Y2797" i="2"/>
  <c r="AB2797" i="2"/>
  <c r="AC2797" i="2"/>
  <c r="AD2797" i="2"/>
  <c r="AE2797" i="2"/>
  <c r="AG2797" i="2"/>
  <c r="AH2797" i="2"/>
  <c r="U2798" i="2"/>
  <c r="AI2798" i="2" s="1"/>
  <c r="V2798" i="2"/>
  <c r="W2798" i="2"/>
  <c r="X2798" i="2"/>
  <c r="Y2798" i="2"/>
  <c r="AB2798" i="2"/>
  <c r="AC2798" i="2"/>
  <c r="AD2798" i="2"/>
  <c r="AE2798" i="2"/>
  <c r="AG2798" i="2"/>
  <c r="AH2798" i="2"/>
  <c r="U2799" i="2"/>
  <c r="AI2799" i="2" s="1"/>
  <c r="V2799" i="2"/>
  <c r="W2799" i="2"/>
  <c r="X2799" i="2"/>
  <c r="Y2799" i="2"/>
  <c r="AB2799" i="2"/>
  <c r="AC2799" i="2"/>
  <c r="AD2799" i="2"/>
  <c r="AE2799" i="2"/>
  <c r="AG2799" i="2"/>
  <c r="AH2799" i="2"/>
  <c r="U2800" i="2"/>
  <c r="AI2800" i="2" s="1"/>
  <c r="V2800" i="2"/>
  <c r="W2800" i="2"/>
  <c r="X2800" i="2"/>
  <c r="Y2800" i="2"/>
  <c r="AB2800" i="2"/>
  <c r="AC2800" i="2"/>
  <c r="AD2800" i="2"/>
  <c r="AE2800" i="2"/>
  <c r="AG2800" i="2"/>
  <c r="AH2800" i="2"/>
  <c r="U2801" i="2"/>
  <c r="AI2801" i="2" s="1"/>
  <c r="V2801" i="2"/>
  <c r="W2801" i="2"/>
  <c r="X2801" i="2"/>
  <c r="Y2801" i="2"/>
  <c r="AB2801" i="2"/>
  <c r="AC2801" i="2"/>
  <c r="AD2801" i="2"/>
  <c r="AE2801" i="2"/>
  <c r="AG2801" i="2"/>
  <c r="AH2801" i="2"/>
  <c r="U2802" i="2"/>
  <c r="AI2802" i="2" s="1"/>
  <c r="V2802" i="2"/>
  <c r="W2802" i="2"/>
  <c r="X2802" i="2"/>
  <c r="Y2802" i="2"/>
  <c r="AB2802" i="2"/>
  <c r="AC2802" i="2"/>
  <c r="AD2802" i="2"/>
  <c r="AE2802" i="2"/>
  <c r="AG2802" i="2"/>
  <c r="AH2802" i="2"/>
  <c r="U2803" i="2"/>
  <c r="AI2803" i="2" s="1"/>
  <c r="V2803" i="2"/>
  <c r="W2803" i="2"/>
  <c r="X2803" i="2"/>
  <c r="Y2803" i="2"/>
  <c r="AB2803" i="2"/>
  <c r="AC2803" i="2"/>
  <c r="AD2803" i="2"/>
  <c r="AE2803" i="2"/>
  <c r="AG2803" i="2"/>
  <c r="AH2803" i="2"/>
  <c r="U2804" i="2"/>
  <c r="AI2804" i="2" s="1"/>
  <c r="V2804" i="2"/>
  <c r="W2804" i="2"/>
  <c r="X2804" i="2"/>
  <c r="Y2804" i="2"/>
  <c r="AB2804" i="2"/>
  <c r="AC2804" i="2"/>
  <c r="AD2804" i="2"/>
  <c r="AE2804" i="2"/>
  <c r="AG2804" i="2"/>
  <c r="AH2804" i="2"/>
  <c r="U2805" i="2"/>
  <c r="AI2805" i="2" s="1"/>
  <c r="V2805" i="2"/>
  <c r="W2805" i="2"/>
  <c r="X2805" i="2"/>
  <c r="Y2805" i="2"/>
  <c r="AB2805" i="2"/>
  <c r="AC2805" i="2"/>
  <c r="AD2805" i="2"/>
  <c r="AE2805" i="2"/>
  <c r="AG2805" i="2"/>
  <c r="AH2805" i="2"/>
  <c r="U2806" i="2"/>
  <c r="AI2806" i="2" s="1"/>
  <c r="V2806" i="2"/>
  <c r="W2806" i="2"/>
  <c r="X2806" i="2"/>
  <c r="Y2806" i="2"/>
  <c r="AB2806" i="2"/>
  <c r="AC2806" i="2"/>
  <c r="AD2806" i="2"/>
  <c r="AE2806" i="2"/>
  <c r="AG2806" i="2"/>
  <c r="AH2806" i="2"/>
  <c r="U2807" i="2"/>
  <c r="AI2807" i="2" s="1"/>
  <c r="V2807" i="2"/>
  <c r="W2807" i="2"/>
  <c r="X2807" i="2"/>
  <c r="Y2807" i="2"/>
  <c r="AB2807" i="2"/>
  <c r="AC2807" i="2"/>
  <c r="AD2807" i="2"/>
  <c r="AE2807" i="2"/>
  <c r="AG2807" i="2"/>
  <c r="AH2807" i="2"/>
  <c r="U2808" i="2"/>
  <c r="AI2808" i="2" s="1"/>
  <c r="V2808" i="2"/>
  <c r="W2808" i="2"/>
  <c r="X2808" i="2"/>
  <c r="Y2808" i="2"/>
  <c r="AB2808" i="2"/>
  <c r="AC2808" i="2"/>
  <c r="AD2808" i="2"/>
  <c r="AE2808" i="2"/>
  <c r="AG2808" i="2"/>
  <c r="AH2808" i="2"/>
  <c r="U2809" i="2"/>
  <c r="AI2809" i="2" s="1"/>
  <c r="V2809" i="2"/>
  <c r="W2809" i="2"/>
  <c r="X2809" i="2"/>
  <c r="Y2809" i="2"/>
  <c r="AB2809" i="2"/>
  <c r="AC2809" i="2"/>
  <c r="AD2809" i="2"/>
  <c r="AE2809" i="2"/>
  <c r="AG2809" i="2"/>
  <c r="AH2809" i="2"/>
  <c r="U2810" i="2"/>
  <c r="AI2810" i="2" s="1"/>
  <c r="V2810" i="2"/>
  <c r="W2810" i="2"/>
  <c r="X2810" i="2"/>
  <c r="Y2810" i="2"/>
  <c r="AB2810" i="2"/>
  <c r="AC2810" i="2"/>
  <c r="AD2810" i="2"/>
  <c r="AE2810" i="2"/>
  <c r="AG2810" i="2"/>
  <c r="AH2810" i="2"/>
  <c r="U2811" i="2"/>
  <c r="AI2811" i="2" s="1"/>
  <c r="V2811" i="2"/>
  <c r="W2811" i="2"/>
  <c r="X2811" i="2"/>
  <c r="Y2811" i="2"/>
  <c r="AB2811" i="2"/>
  <c r="AC2811" i="2"/>
  <c r="AD2811" i="2"/>
  <c r="AE2811" i="2"/>
  <c r="AG2811" i="2"/>
  <c r="AH2811" i="2"/>
  <c r="U2812" i="2"/>
  <c r="AI2812" i="2" s="1"/>
  <c r="V2812" i="2"/>
  <c r="W2812" i="2"/>
  <c r="X2812" i="2"/>
  <c r="Y2812" i="2"/>
  <c r="AB2812" i="2"/>
  <c r="AC2812" i="2"/>
  <c r="AD2812" i="2"/>
  <c r="AE2812" i="2"/>
  <c r="AG2812" i="2"/>
  <c r="AH2812" i="2"/>
  <c r="U2813" i="2"/>
  <c r="AI2813" i="2" s="1"/>
  <c r="V2813" i="2"/>
  <c r="W2813" i="2"/>
  <c r="X2813" i="2"/>
  <c r="Y2813" i="2"/>
  <c r="AB2813" i="2"/>
  <c r="AC2813" i="2"/>
  <c r="AD2813" i="2"/>
  <c r="AE2813" i="2"/>
  <c r="AG2813" i="2"/>
  <c r="AH2813" i="2"/>
  <c r="U2814" i="2"/>
  <c r="AI2814" i="2" s="1"/>
  <c r="V2814" i="2"/>
  <c r="W2814" i="2"/>
  <c r="X2814" i="2"/>
  <c r="Y2814" i="2"/>
  <c r="AB2814" i="2"/>
  <c r="AC2814" i="2"/>
  <c r="AD2814" i="2"/>
  <c r="AE2814" i="2"/>
  <c r="AG2814" i="2"/>
  <c r="AH2814" i="2"/>
  <c r="U2815" i="2"/>
  <c r="AI2815" i="2" s="1"/>
  <c r="V2815" i="2"/>
  <c r="W2815" i="2"/>
  <c r="X2815" i="2"/>
  <c r="Y2815" i="2"/>
  <c r="AB2815" i="2"/>
  <c r="AC2815" i="2"/>
  <c r="AD2815" i="2"/>
  <c r="AE2815" i="2"/>
  <c r="AG2815" i="2"/>
  <c r="AH2815" i="2"/>
  <c r="U2816" i="2"/>
  <c r="AI2816" i="2" s="1"/>
  <c r="V2816" i="2"/>
  <c r="W2816" i="2"/>
  <c r="X2816" i="2"/>
  <c r="Y2816" i="2"/>
  <c r="AB2816" i="2"/>
  <c r="AC2816" i="2"/>
  <c r="AD2816" i="2"/>
  <c r="AE2816" i="2"/>
  <c r="AG2816" i="2"/>
  <c r="AH2816" i="2"/>
  <c r="U2817" i="2"/>
  <c r="AI2817" i="2" s="1"/>
  <c r="V2817" i="2"/>
  <c r="W2817" i="2"/>
  <c r="X2817" i="2"/>
  <c r="Y2817" i="2"/>
  <c r="AB2817" i="2"/>
  <c r="AC2817" i="2"/>
  <c r="AD2817" i="2"/>
  <c r="AE2817" i="2"/>
  <c r="AG2817" i="2"/>
  <c r="AH2817" i="2"/>
  <c r="U2818" i="2"/>
  <c r="AI2818" i="2" s="1"/>
  <c r="V2818" i="2"/>
  <c r="W2818" i="2"/>
  <c r="X2818" i="2"/>
  <c r="Y2818" i="2"/>
  <c r="AB2818" i="2"/>
  <c r="AC2818" i="2"/>
  <c r="AD2818" i="2"/>
  <c r="AE2818" i="2"/>
  <c r="AG2818" i="2"/>
  <c r="AH2818" i="2"/>
  <c r="U2819" i="2"/>
  <c r="AI2819" i="2" s="1"/>
  <c r="V2819" i="2"/>
  <c r="W2819" i="2"/>
  <c r="X2819" i="2"/>
  <c r="Y2819" i="2"/>
  <c r="AB2819" i="2"/>
  <c r="AC2819" i="2"/>
  <c r="AD2819" i="2"/>
  <c r="AE2819" i="2"/>
  <c r="AG2819" i="2"/>
  <c r="AH2819" i="2"/>
  <c r="U2820" i="2"/>
  <c r="AI2820" i="2" s="1"/>
  <c r="V2820" i="2"/>
  <c r="W2820" i="2"/>
  <c r="X2820" i="2"/>
  <c r="Y2820" i="2"/>
  <c r="AB2820" i="2"/>
  <c r="AC2820" i="2"/>
  <c r="AD2820" i="2"/>
  <c r="AE2820" i="2"/>
  <c r="AG2820" i="2"/>
  <c r="AH2820" i="2"/>
  <c r="U2821" i="2"/>
  <c r="AI2821" i="2" s="1"/>
  <c r="V2821" i="2"/>
  <c r="W2821" i="2"/>
  <c r="X2821" i="2"/>
  <c r="Y2821" i="2"/>
  <c r="AB2821" i="2"/>
  <c r="AC2821" i="2"/>
  <c r="AD2821" i="2"/>
  <c r="AE2821" i="2"/>
  <c r="AG2821" i="2"/>
  <c r="AH2821" i="2"/>
  <c r="U2822" i="2"/>
  <c r="AI2822" i="2" s="1"/>
  <c r="V2822" i="2"/>
  <c r="W2822" i="2"/>
  <c r="X2822" i="2"/>
  <c r="Y2822" i="2"/>
  <c r="AB2822" i="2"/>
  <c r="AC2822" i="2"/>
  <c r="AD2822" i="2"/>
  <c r="AE2822" i="2"/>
  <c r="AG2822" i="2"/>
  <c r="AH2822" i="2"/>
  <c r="U2823" i="2"/>
  <c r="AI2823" i="2" s="1"/>
  <c r="V2823" i="2"/>
  <c r="W2823" i="2"/>
  <c r="X2823" i="2"/>
  <c r="Y2823" i="2"/>
  <c r="AB2823" i="2"/>
  <c r="AC2823" i="2"/>
  <c r="AD2823" i="2"/>
  <c r="AE2823" i="2"/>
  <c r="AG2823" i="2"/>
  <c r="AH2823" i="2"/>
  <c r="U2824" i="2"/>
  <c r="AI2824" i="2" s="1"/>
  <c r="V2824" i="2"/>
  <c r="W2824" i="2"/>
  <c r="X2824" i="2"/>
  <c r="Y2824" i="2"/>
  <c r="AB2824" i="2"/>
  <c r="AC2824" i="2"/>
  <c r="AD2824" i="2"/>
  <c r="AE2824" i="2"/>
  <c r="AG2824" i="2"/>
  <c r="AH2824" i="2"/>
  <c r="U2825" i="2"/>
  <c r="AI2825" i="2" s="1"/>
  <c r="V2825" i="2"/>
  <c r="W2825" i="2"/>
  <c r="X2825" i="2"/>
  <c r="Y2825" i="2"/>
  <c r="AB2825" i="2"/>
  <c r="AC2825" i="2"/>
  <c r="AD2825" i="2"/>
  <c r="AE2825" i="2"/>
  <c r="AG2825" i="2"/>
  <c r="AH2825" i="2"/>
  <c r="U2826" i="2"/>
  <c r="AI2826" i="2" s="1"/>
  <c r="V2826" i="2"/>
  <c r="W2826" i="2"/>
  <c r="X2826" i="2"/>
  <c r="Y2826" i="2"/>
  <c r="AB2826" i="2"/>
  <c r="AC2826" i="2"/>
  <c r="AD2826" i="2"/>
  <c r="AE2826" i="2"/>
  <c r="AG2826" i="2"/>
  <c r="AH2826" i="2"/>
  <c r="U2827" i="2"/>
  <c r="AI2827" i="2" s="1"/>
  <c r="V2827" i="2"/>
  <c r="W2827" i="2"/>
  <c r="X2827" i="2"/>
  <c r="Y2827" i="2"/>
  <c r="AB2827" i="2"/>
  <c r="AC2827" i="2"/>
  <c r="AD2827" i="2"/>
  <c r="AE2827" i="2"/>
  <c r="AG2827" i="2"/>
  <c r="AH2827" i="2"/>
  <c r="U2828" i="2"/>
  <c r="AI2828" i="2" s="1"/>
  <c r="V2828" i="2"/>
  <c r="W2828" i="2"/>
  <c r="X2828" i="2"/>
  <c r="Y2828" i="2"/>
  <c r="AB2828" i="2"/>
  <c r="AC2828" i="2"/>
  <c r="AD2828" i="2"/>
  <c r="AE2828" i="2"/>
  <c r="AG2828" i="2"/>
  <c r="AH2828" i="2"/>
  <c r="U2829" i="2"/>
  <c r="AI2829" i="2" s="1"/>
  <c r="V2829" i="2"/>
  <c r="W2829" i="2"/>
  <c r="X2829" i="2"/>
  <c r="Y2829" i="2"/>
  <c r="AB2829" i="2"/>
  <c r="AC2829" i="2"/>
  <c r="AD2829" i="2"/>
  <c r="AE2829" i="2"/>
  <c r="AG2829" i="2"/>
  <c r="AH2829" i="2"/>
  <c r="U2830" i="2"/>
  <c r="AI2830" i="2" s="1"/>
  <c r="V2830" i="2"/>
  <c r="W2830" i="2"/>
  <c r="X2830" i="2"/>
  <c r="Y2830" i="2"/>
  <c r="AB2830" i="2"/>
  <c r="AC2830" i="2"/>
  <c r="AD2830" i="2"/>
  <c r="AE2830" i="2"/>
  <c r="AG2830" i="2"/>
  <c r="AH2830" i="2"/>
  <c r="U2831" i="2"/>
  <c r="AI2831" i="2" s="1"/>
  <c r="V2831" i="2"/>
  <c r="W2831" i="2"/>
  <c r="X2831" i="2"/>
  <c r="Y2831" i="2"/>
  <c r="AB2831" i="2"/>
  <c r="AC2831" i="2"/>
  <c r="AD2831" i="2"/>
  <c r="AE2831" i="2"/>
  <c r="AG2831" i="2"/>
  <c r="AH2831" i="2"/>
  <c r="U2832" i="2"/>
  <c r="AI2832" i="2" s="1"/>
  <c r="V2832" i="2"/>
  <c r="W2832" i="2"/>
  <c r="X2832" i="2"/>
  <c r="Y2832" i="2"/>
  <c r="AB2832" i="2"/>
  <c r="AC2832" i="2"/>
  <c r="AD2832" i="2"/>
  <c r="AE2832" i="2"/>
  <c r="AG2832" i="2"/>
  <c r="AH2832" i="2"/>
  <c r="U2833" i="2"/>
  <c r="AI2833" i="2" s="1"/>
  <c r="V2833" i="2"/>
  <c r="W2833" i="2"/>
  <c r="X2833" i="2"/>
  <c r="Y2833" i="2"/>
  <c r="AB2833" i="2"/>
  <c r="AC2833" i="2"/>
  <c r="AD2833" i="2"/>
  <c r="AE2833" i="2"/>
  <c r="AG2833" i="2"/>
  <c r="AH2833" i="2"/>
  <c r="U2834" i="2"/>
  <c r="AI2834" i="2" s="1"/>
  <c r="V2834" i="2"/>
  <c r="W2834" i="2"/>
  <c r="X2834" i="2"/>
  <c r="Y2834" i="2"/>
  <c r="AB2834" i="2"/>
  <c r="AC2834" i="2"/>
  <c r="AD2834" i="2"/>
  <c r="AE2834" i="2"/>
  <c r="AG2834" i="2"/>
  <c r="AH2834" i="2"/>
  <c r="U2835" i="2"/>
  <c r="AI2835" i="2" s="1"/>
  <c r="V2835" i="2"/>
  <c r="W2835" i="2"/>
  <c r="X2835" i="2"/>
  <c r="Y2835" i="2"/>
  <c r="AB2835" i="2"/>
  <c r="AC2835" i="2"/>
  <c r="AD2835" i="2"/>
  <c r="AE2835" i="2"/>
  <c r="AG2835" i="2"/>
  <c r="AH2835" i="2"/>
  <c r="U2836" i="2"/>
  <c r="AI2836" i="2" s="1"/>
  <c r="V2836" i="2"/>
  <c r="W2836" i="2"/>
  <c r="X2836" i="2"/>
  <c r="Y2836" i="2"/>
  <c r="AB2836" i="2"/>
  <c r="AC2836" i="2"/>
  <c r="AD2836" i="2"/>
  <c r="AE2836" i="2"/>
  <c r="AG2836" i="2"/>
  <c r="AH2836" i="2"/>
  <c r="U2837" i="2"/>
  <c r="AI2837" i="2" s="1"/>
  <c r="V2837" i="2"/>
  <c r="W2837" i="2"/>
  <c r="X2837" i="2"/>
  <c r="Y2837" i="2"/>
  <c r="AB2837" i="2"/>
  <c r="AC2837" i="2"/>
  <c r="AD2837" i="2"/>
  <c r="AE2837" i="2"/>
  <c r="AG2837" i="2"/>
  <c r="AH2837" i="2"/>
  <c r="U2838" i="2"/>
  <c r="AI2838" i="2" s="1"/>
  <c r="V2838" i="2"/>
  <c r="W2838" i="2"/>
  <c r="X2838" i="2"/>
  <c r="Y2838" i="2"/>
  <c r="AB2838" i="2"/>
  <c r="AC2838" i="2"/>
  <c r="AD2838" i="2"/>
  <c r="AE2838" i="2"/>
  <c r="AG2838" i="2"/>
  <c r="AH2838" i="2"/>
  <c r="U2839" i="2"/>
  <c r="AI2839" i="2" s="1"/>
  <c r="V2839" i="2"/>
  <c r="W2839" i="2"/>
  <c r="X2839" i="2"/>
  <c r="Y2839" i="2"/>
  <c r="AB2839" i="2"/>
  <c r="AC2839" i="2"/>
  <c r="AD2839" i="2"/>
  <c r="AE2839" i="2"/>
  <c r="AG2839" i="2"/>
  <c r="AH2839" i="2"/>
  <c r="U2840" i="2"/>
  <c r="AI2840" i="2" s="1"/>
  <c r="V2840" i="2"/>
  <c r="W2840" i="2"/>
  <c r="X2840" i="2"/>
  <c r="Y2840" i="2"/>
  <c r="AB2840" i="2"/>
  <c r="AC2840" i="2"/>
  <c r="AD2840" i="2"/>
  <c r="AE2840" i="2"/>
  <c r="AG2840" i="2"/>
  <c r="AH2840" i="2"/>
  <c r="U2841" i="2"/>
  <c r="AI2841" i="2" s="1"/>
  <c r="V2841" i="2"/>
  <c r="W2841" i="2"/>
  <c r="X2841" i="2"/>
  <c r="Y2841" i="2"/>
  <c r="AB2841" i="2"/>
  <c r="AC2841" i="2"/>
  <c r="AD2841" i="2"/>
  <c r="AE2841" i="2"/>
  <c r="AG2841" i="2"/>
  <c r="AH2841" i="2"/>
  <c r="U2842" i="2"/>
  <c r="AI2842" i="2" s="1"/>
  <c r="V2842" i="2"/>
  <c r="W2842" i="2"/>
  <c r="X2842" i="2"/>
  <c r="Y2842" i="2"/>
  <c r="AB2842" i="2"/>
  <c r="AC2842" i="2"/>
  <c r="AD2842" i="2"/>
  <c r="AE2842" i="2"/>
  <c r="AG2842" i="2"/>
  <c r="AH2842" i="2"/>
  <c r="U2843" i="2"/>
  <c r="AI2843" i="2" s="1"/>
  <c r="V2843" i="2"/>
  <c r="W2843" i="2"/>
  <c r="X2843" i="2"/>
  <c r="Y2843" i="2"/>
  <c r="AB2843" i="2"/>
  <c r="AC2843" i="2"/>
  <c r="AD2843" i="2"/>
  <c r="AE2843" i="2"/>
  <c r="AG2843" i="2"/>
  <c r="AH2843" i="2"/>
  <c r="U2844" i="2"/>
  <c r="AI2844" i="2" s="1"/>
  <c r="V2844" i="2"/>
  <c r="W2844" i="2"/>
  <c r="X2844" i="2"/>
  <c r="Y2844" i="2"/>
  <c r="AB2844" i="2"/>
  <c r="AC2844" i="2"/>
  <c r="AD2844" i="2"/>
  <c r="AE2844" i="2"/>
  <c r="AG2844" i="2"/>
  <c r="AH2844" i="2"/>
  <c r="U2845" i="2"/>
  <c r="AI2845" i="2" s="1"/>
  <c r="V2845" i="2"/>
  <c r="W2845" i="2"/>
  <c r="X2845" i="2"/>
  <c r="Y2845" i="2"/>
  <c r="AB2845" i="2"/>
  <c r="AC2845" i="2"/>
  <c r="AD2845" i="2"/>
  <c r="AE2845" i="2"/>
  <c r="AG2845" i="2"/>
  <c r="AH2845" i="2"/>
  <c r="U2846" i="2"/>
  <c r="AI2846" i="2" s="1"/>
  <c r="V2846" i="2"/>
  <c r="W2846" i="2"/>
  <c r="X2846" i="2"/>
  <c r="Y2846" i="2"/>
  <c r="AB2846" i="2"/>
  <c r="AC2846" i="2"/>
  <c r="AD2846" i="2"/>
  <c r="AE2846" i="2"/>
  <c r="AG2846" i="2"/>
  <c r="AH2846" i="2"/>
  <c r="U2847" i="2"/>
  <c r="AI2847" i="2" s="1"/>
  <c r="V2847" i="2"/>
  <c r="W2847" i="2"/>
  <c r="X2847" i="2"/>
  <c r="Y2847" i="2"/>
  <c r="AB2847" i="2"/>
  <c r="AC2847" i="2"/>
  <c r="AD2847" i="2"/>
  <c r="AE2847" i="2"/>
  <c r="AG2847" i="2"/>
  <c r="AH2847" i="2"/>
  <c r="U2848" i="2"/>
  <c r="AI2848" i="2" s="1"/>
  <c r="V2848" i="2"/>
  <c r="W2848" i="2"/>
  <c r="X2848" i="2"/>
  <c r="Y2848" i="2"/>
  <c r="AB2848" i="2"/>
  <c r="AC2848" i="2"/>
  <c r="AD2848" i="2"/>
  <c r="AE2848" i="2"/>
  <c r="AG2848" i="2"/>
  <c r="AH2848" i="2"/>
  <c r="U2849" i="2"/>
  <c r="AI2849" i="2" s="1"/>
  <c r="V2849" i="2"/>
  <c r="W2849" i="2"/>
  <c r="X2849" i="2"/>
  <c r="Y2849" i="2"/>
  <c r="AB2849" i="2"/>
  <c r="AC2849" i="2"/>
  <c r="AD2849" i="2"/>
  <c r="AE2849" i="2"/>
  <c r="AG2849" i="2"/>
  <c r="AH2849" i="2"/>
  <c r="U2850" i="2"/>
  <c r="AI2850" i="2" s="1"/>
  <c r="V2850" i="2"/>
  <c r="W2850" i="2"/>
  <c r="X2850" i="2"/>
  <c r="Y2850" i="2"/>
  <c r="AB2850" i="2"/>
  <c r="AC2850" i="2"/>
  <c r="AD2850" i="2"/>
  <c r="AE2850" i="2"/>
  <c r="AG2850" i="2"/>
  <c r="AH2850" i="2"/>
  <c r="U2851" i="2"/>
  <c r="AI2851" i="2" s="1"/>
  <c r="V2851" i="2"/>
  <c r="W2851" i="2"/>
  <c r="X2851" i="2"/>
  <c r="Y2851" i="2"/>
  <c r="AB2851" i="2"/>
  <c r="AC2851" i="2"/>
  <c r="AD2851" i="2"/>
  <c r="AE2851" i="2"/>
  <c r="AG2851" i="2"/>
  <c r="AH2851" i="2"/>
  <c r="U2852" i="2"/>
  <c r="AI2852" i="2" s="1"/>
  <c r="V2852" i="2"/>
  <c r="W2852" i="2"/>
  <c r="X2852" i="2"/>
  <c r="Y2852" i="2"/>
  <c r="AB2852" i="2"/>
  <c r="AC2852" i="2"/>
  <c r="AD2852" i="2"/>
  <c r="AE2852" i="2"/>
  <c r="AG2852" i="2"/>
  <c r="AH2852" i="2"/>
  <c r="U2853" i="2"/>
  <c r="AI2853" i="2" s="1"/>
  <c r="V2853" i="2"/>
  <c r="W2853" i="2"/>
  <c r="X2853" i="2"/>
  <c r="Y2853" i="2"/>
  <c r="AB2853" i="2"/>
  <c r="AC2853" i="2"/>
  <c r="AD2853" i="2"/>
  <c r="AE2853" i="2"/>
  <c r="AG2853" i="2"/>
  <c r="AH2853" i="2"/>
  <c r="U2854" i="2"/>
  <c r="AI2854" i="2" s="1"/>
  <c r="V2854" i="2"/>
  <c r="W2854" i="2"/>
  <c r="X2854" i="2"/>
  <c r="Y2854" i="2"/>
  <c r="AB2854" i="2"/>
  <c r="AC2854" i="2"/>
  <c r="AD2854" i="2"/>
  <c r="AE2854" i="2"/>
  <c r="AG2854" i="2"/>
  <c r="AH2854" i="2"/>
  <c r="U2855" i="2"/>
  <c r="AI2855" i="2" s="1"/>
  <c r="V2855" i="2"/>
  <c r="W2855" i="2"/>
  <c r="X2855" i="2"/>
  <c r="Y2855" i="2"/>
  <c r="AB2855" i="2"/>
  <c r="AC2855" i="2"/>
  <c r="AD2855" i="2"/>
  <c r="AE2855" i="2"/>
  <c r="AG2855" i="2"/>
  <c r="AH2855" i="2"/>
  <c r="U2856" i="2"/>
  <c r="AI2856" i="2" s="1"/>
  <c r="V2856" i="2"/>
  <c r="W2856" i="2"/>
  <c r="X2856" i="2"/>
  <c r="Y2856" i="2"/>
  <c r="AB2856" i="2"/>
  <c r="AC2856" i="2"/>
  <c r="AD2856" i="2"/>
  <c r="AE2856" i="2"/>
  <c r="AG2856" i="2"/>
  <c r="AH2856" i="2"/>
  <c r="U2857" i="2"/>
  <c r="AI2857" i="2" s="1"/>
  <c r="V2857" i="2"/>
  <c r="W2857" i="2"/>
  <c r="X2857" i="2"/>
  <c r="Y2857" i="2"/>
  <c r="AB2857" i="2"/>
  <c r="AC2857" i="2"/>
  <c r="AD2857" i="2"/>
  <c r="AE2857" i="2"/>
  <c r="AG2857" i="2"/>
  <c r="AH2857" i="2"/>
  <c r="U2858" i="2"/>
  <c r="AI2858" i="2" s="1"/>
  <c r="V2858" i="2"/>
  <c r="W2858" i="2"/>
  <c r="X2858" i="2"/>
  <c r="Y2858" i="2"/>
  <c r="AB2858" i="2"/>
  <c r="AC2858" i="2"/>
  <c r="AD2858" i="2"/>
  <c r="AE2858" i="2"/>
  <c r="AG2858" i="2"/>
  <c r="AH2858" i="2"/>
  <c r="U2859" i="2"/>
  <c r="AI2859" i="2" s="1"/>
  <c r="V2859" i="2"/>
  <c r="W2859" i="2"/>
  <c r="X2859" i="2"/>
  <c r="Y2859" i="2"/>
  <c r="AB2859" i="2"/>
  <c r="AC2859" i="2"/>
  <c r="AD2859" i="2"/>
  <c r="AE2859" i="2"/>
  <c r="AG2859" i="2"/>
  <c r="AH2859" i="2"/>
  <c r="U2860" i="2"/>
  <c r="AI2860" i="2" s="1"/>
  <c r="V2860" i="2"/>
  <c r="W2860" i="2"/>
  <c r="X2860" i="2"/>
  <c r="Y2860" i="2"/>
  <c r="AB2860" i="2"/>
  <c r="AC2860" i="2"/>
  <c r="AD2860" i="2"/>
  <c r="AE2860" i="2"/>
  <c r="AG2860" i="2"/>
  <c r="AH2860" i="2"/>
  <c r="U2861" i="2"/>
  <c r="AI2861" i="2" s="1"/>
  <c r="V2861" i="2"/>
  <c r="W2861" i="2"/>
  <c r="X2861" i="2"/>
  <c r="Y2861" i="2"/>
  <c r="AB2861" i="2"/>
  <c r="AC2861" i="2"/>
  <c r="AD2861" i="2"/>
  <c r="AE2861" i="2"/>
  <c r="AG2861" i="2"/>
  <c r="AH2861" i="2"/>
  <c r="U2862" i="2"/>
  <c r="AI2862" i="2" s="1"/>
  <c r="V2862" i="2"/>
  <c r="W2862" i="2"/>
  <c r="X2862" i="2"/>
  <c r="Y2862" i="2"/>
  <c r="AB2862" i="2"/>
  <c r="AC2862" i="2"/>
  <c r="AD2862" i="2"/>
  <c r="AE2862" i="2"/>
  <c r="AG2862" i="2"/>
  <c r="AH2862" i="2"/>
  <c r="U2863" i="2"/>
  <c r="AI2863" i="2" s="1"/>
  <c r="V2863" i="2"/>
  <c r="W2863" i="2"/>
  <c r="X2863" i="2"/>
  <c r="Y2863" i="2"/>
  <c r="AB2863" i="2"/>
  <c r="AC2863" i="2"/>
  <c r="AD2863" i="2"/>
  <c r="AE2863" i="2"/>
  <c r="AG2863" i="2"/>
  <c r="AH2863" i="2"/>
  <c r="U2864" i="2"/>
  <c r="AI2864" i="2" s="1"/>
  <c r="V2864" i="2"/>
  <c r="W2864" i="2"/>
  <c r="X2864" i="2"/>
  <c r="Y2864" i="2"/>
  <c r="AB2864" i="2"/>
  <c r="AC2864" i="2"/>
  <c r="AD2864" i="2"/>
  <c r="AE2864" i="2"/>
  <c r="AG2864" i="2"/>
  <c r="AH2864" i="2"/>
  <c r="U2865" i="2"/>
  <c r="AI2865" i="2" s="1"/>
  <c r="V2865" i="2"/>
  <c r="W2865" i="2"/>
  <c r="X2865" i="2"/>
  <c r="Y2865" i="2"/>
  <c r="AB2865" i="2"/>
  <c r="AC2865" i="2"/>
  <c r="AD2865" i="2"/>
  <c r="AE2865" i="2"/>
  <c r="AG2865" i="2"/>
  <c r="AH2865" i="2"/>
  <c r="U2866" i="2"/>
  <c r="AI2866" i="2" s="1"/>
  <c r="V2866" i="2"/>
  <c r="W2866" i="2"/>
  <c r="X2866" i="2"/>
  <c r="Y2866" i="2"/>
  <c r="AB2866" i="2"/>
  <c r="AC2866" i="2"/>
  <c r="AD2866" i="2"/>
  <c r="AE2866" i="2"/>
  <c r="AG2866" i="2"/>
  <c r="AH2866" i="2"/>
  <c r="U2867" i="2"/>
  <c r="AI2867" i="2" s="1"/>
  <c r="V2867" i="2"/>
  <c r="W2867" i="2"/>
  <c r="X2867" i="2"/>
  <c r="Y2867" i="2"/>
  <c r="AB2867" i="2"/>
  <c r="AC2867" i="2"/>
  <c r="AD2867" i="2"/>
  <c r="AE2867" i="2"/>
  <c r="AG2867" i="2"/>
  <c r="AH2867" i="2"/>
  <c r="U2868" i="2"/>
  <c r="AI2868" i="2" s="1"/>
  <c r="V2868" i="2"/>
  <c r="W2868" i="2"/>
  <c r="X2868" i="2"/>
  <c r="Y2868" i="2"/>
  <c r="AB2868" i="2"/>
  <c r="AC2868" i="2"/>
  <c r="AD2868" i="2"/>
  <c r="AE2868" i="2"/>
  <c r="AG2868" i="2"/>
  <c r="AH2868" i="2"/>
  <c r="U2869" i="2"/>
  <c r="AI2869" i="2" s="1"/>
  <c r="V2869" i="2"/>
  <c r="W2869" i="2"/>
  <c r="X2869" i="2"/>
  <c r="Y2869" i="2"/>
  <c r="AB2869" i="2"/>
  <c r="AC2869" i="2"/>
  <c r="AD2869" i="2"/>
  <c r="AE2869" i="2"/>
  <c r="AG2869" i="2"/>
  <c r="AH2869" i="2"/>
  <c r="U2870" i="2"/>
  <c r="AI2870" i="2" s="1"/>
  <c r="V2870" i="2"/>
  <c r="W2870" i="2"/>
  <c r="X2870" i="2"/>
  <c r="Y2870" i="2"/>
  <c r="AB2870" i="2"/>
  <c r="AC2870" i="2"/>
  <c r="AD2870" i="2"/>
  <c r="AE2870" i="2"/>
  <c r="AG2870" i="2"/>
  <c r="AH2870" i="2"/>
  <c r="U2871" i="2"/>
  <c r="AI2871" i="2" s="1"/>
  <c r="V2871" i="2"/>
  <c r="W2871" i="2"/>
  <c r="X2871" i="2"/>
  <c r="Y2871" i="2"/>
  <c r="AB2871" i="2"/>
  <c r="AC2871" i="2"/>
  <c r="AD2871" i="2"/>
  <c r="AE2871" i="2"/>
  <c r="AG2871" i="2"/>
  <c r="AH2871" i="2"/>
  <c r="U2872" i="2"/>
  <c r="AI2872" i="2" s="1"/>
  <c r="V2872" i="2"/>
  <c r="W2872" i="2"/>
  <c r="X2872" i="2"/>
  <c r="Y2872" i="2"/>
  <c r="AB2872" i="2"/>
  <c r="AC2872" i="2"/>
  <c r="AD2872" i="2"/>
  <c r="AE2872" i="2"/>
  <c r="AG2872" i="2"/>
  <c r="AH2872" i="2"/>
  <c r="U2873" i="2"/>
  <c r="AI2873" i="2" s="1"/>
  <c r="V2873" i="2"/>
  <c r="W2873" i="2"/>
  <c r="X2873" i="2"/>
  <c r="Y2873" i="2"/>
  <c r="AB2873" i="2"/>
  <c r="AC2873" i="2"/>
  <c r="AD2873" i="2"/>
  <c r="AE2873" i="2"/>
  <c r="AG2873" i="2"/>
  <c r="AH2873" i="2"/>
  <c r="U2874" i="2"/>
  <c r="AI2874" i="2" s="1"/>
  <c r="V2874" i="2"/>
  <c r="W2874" i="2"/>
  <c r="X2874" i="2"/>
  <c r="Y2874" i="2"/>
  <c r="AB2874" i="2"/>
  <c r="AC2874" i="2"/>
  <c r="AD2874" i="2"/>
  <c r="AE2874" i="2"/>
  <c r="AG2874" i="2"/>
  <c r="AH2874" i="2"/>
  <c r="U2875" i="2"/>
  <c r="AI2875" i="2" s="1"/>
  <c r="V2875" i="2"/>
  <c r="W2875" i="2"/>
  <c r="X2875" i="2"/>
  <c r="Y2875" i="2"/>
  <c r="AB2875" i="2"/>
  <c r="AC2875" i="2"/>
  <c r="AD2875" i="2"/>
  <c r="AE2875" i="2"/>
  <c r="AG2875" i="2"/>
  <c r="AH2875" i="2"/>
  <c r="U2876" i="2"/>
  <c r="AI2876" i="2" s="1"/>
  <c r="V2876" i="2"/>
  <c r="W2876" i="2"/>
  <c r="X2876" i="2"/>
  <c r="Y2876" i="2"/>
  <c r="AB2876" i="2"/>
  <c r="AC2876" i="2"/>
  <c r="AD2876" i="2"/>
  <c r="AE2876" i="2"/>
  <c r="AG2876" i="2"/>
  <c r="AH2876" i="2"/>
  <c r="U2877" i="2"/>
  <c r="AI2877" i="2" s="1"/>
  <c r="V2877" i="2"/>
  <c r="W2877" i="2"/>
  <c r="X2877" i="2"/>
  <c r="Y2877" i="2"/>
  <c r="AB2877" i="2"/>
  <c r="AC2877" i="2"/>
  <c r="AD2877" i="2"/>
  <c r="AE2877" i="2"/>
  <c r="AG2877" i="2"/>
  <c r="AH2877" i="2"/>
  <c r="U2878" i="2"/>
  <c r="AI2878" i="2" s="1"/>
  <c r="V2878" i="2"/>
  <c r="W2878" i="2"/>
  <c r="X2878" i="2"/>
  <c r="Y2878" i="2"/>
  <c r="AB2878" i="2"/>
  <c r="AC2878" i="2"/>
  <c r="AD2878" i="2"/>
  <c r="AE2878" i="2"/>
  <c r="AG2878" i="2"/>
  <c r="AH2878" i="2"/>
  <c r="U2879" i="2"/>
  <c r="AI2879" i="2" s="1"/>
  <c r="V2879" i="2"/>
  <c r="W2879" i="2"/>
  <c r="X2879" i="2"/>
  <c r="Y2879" i="2"/>
  <c r="AB2879" i="2"/>
  <c r="AC2879" i="2"/>
  <c r="AD2879" i="2"/>
  <c r="AE2879" i="2"/>
  <c r="AG2879" i="2"/>
  <c r="AH2879" i="2"/>
  <c r="U2880" i="2"/>
  <c r="AI2880" i="2" s="1"/>
  <c r="V2880" i="2"/>
  <c r="W2880" i="2"/>
  <c r="X2880" i="2"/>
  <c r="Y2880" i="2"/>
  <c r="AB2880" i="2"/>
  <c r="AC2880" i="2"/>
  <c r="AD2880" i="2"/>
  <c r="AE2880" i="2"/>
  <c r="AG2880" i="2"/>
  <c r="AH2880" i="2"/>
  <c r="U2881" i="2"/>
  <c r="AI2881" i="2" s="1"/>
  <c r="V2881" i="2"/>
  <c r="W2881" i="2"/>
  <c r="X2881" i="2"/>
  <c r="Y2881" i="2"/>
  <c r="AB2881" i="2"/>
  <c r="AC2881" i="2"/>
  <c r="AD2881" i="2"/>
  <c r="AE2881" i="2"/>
  <c r="AG2881" i="2"/>
  <c r="AH2881" i="2"/>
  <c r="U2882" i="2"/>
  <c r="AI2882" i="2" s="1"/>
  <c r="V2882" i="2"/>
  <c r="W2882" i="2"/>
  <c r="X2882" i="2"/>
  <c r="Y2882" i="2"/>
  <c r="AB2882" i="2"/>
  <c r="AC2882" i="2"/>
  <c r="AD2882" i="2"/>
  <c r="AE2882" i="2"/>
  <c r="AG2882" i="2"/>
  <c r="AH2882" i="2"/>
  <c r="U2883" i="2"/>
  <c r="AI2883" i="2" s="1"/>
  <c r="V2883" i="2"/>
  <c r="W2883" i="2"/>
  <c r="X2883" i="2"/>
  <c r="Y2883" i="2"/>
  <c r="AB2883" i="2"/>
  <c r="AC2883" i="2"/>
  <c r="AD2883" i="2"/>
  <c r="AE2883" i="2"/>
  <c r="AG2883" i="2"/>
  <c r="AH2883" i="2"/>
  <c r="U2884" i="2"/>
  <c r="AI2884" i="2" s="1"/>
  <c r="V2884" i="2"/>
  <c r="W2884" i="2"/>
  <c r="X2884" i="2"/>
  <c r="Y2884" i="2"/>
  <c r="AB2884" i="2"/>
  <c r="AC2884" i="2"/>
  <c r="AD2884" i="2"/>
  <c r="AE2884" i="2"/>
  <c r="AG2884" i="2"/>
  <c r="AH2884" i="2"/>
  <c r="U2885" i="2"/>
  <c r="AI2885" i="2" s="1"/>
  <c r="V2885" i="2"/>
  <c r="W2885" i="2"/>
  <c r="X2885" i="2"/>
  <c r="Y2885" i="2"/>
  <c r="AB2885" i="2"/>
  <c r="AC2885" i="2"/>
  <c r="AD2885" i="2"/>
  <c r="AE2885" i="2"/>
  <c r="AG2885" i="2"/>
  <c r="AH2885" i="2"/>
  <c r="U2886" i="2"/>
  <c r="AI2886" i="2" s="1"/>
  <c r="V2886" i="2"/>
  <c r="W2886" i="2"/>
  <c r="X2886" i="2"/>
  <c r="Y2886" i="2"/>
  <c r="AB2886" i="2"/>
  <c r="AC2886" i="2"/>
  <c r="AD2886" i="2"/>
  <c r="AE2886" i="2"/>
  <c r="AG2886" i="2"/>
  <c r="AH2886" i="2"/>
  <c r="U2887" i="2"/>
  <c r="AI2887" i="2" s="1"/>
  <c r="V2887" i="2"/>
  <c r="W2887" i="2"/>
  <c r="X2887" i="2"/>
  <c r="Y2887" i="2"/>
  <c r="AB2887" i="2"/>
  <c r="AC2887" i="2"/>
  <c r="AD2887" i="2"/>
  <c r="AE2887" i="2"/>
  <c r="AG2887" i="2"/>
  <c r="AH2887" i="2"/>
  <c r="U2888" i="2"/>
  <c r="AI2888" i="2" s="1"/>
  <c r="V2888" i="2"/>
  <c r="W2888" i="2"/>
  <c r="X2888" i="2"/>
  <c r="Y2888" i="2"/>
  <c r="AB2888" i="2"/>
  <c r="AC2888" i="2"/>
  <c r="AD2888" i="2"/>
  <c r="AE2888" i="2"/>
  <c r="AG2888" i="2"/>
  <c r="AH2888" i="2"/>
  <c r="U2889" i="2"/>
  <c r="AI2889" i="2" s="1"/>
  <c r="V2889" i="2"/>
  <c r="W2889" i="2"/>
  <c r="X2889" i="2"/>
  <c r="Y2889" i="2"/>
  <c r="AB2889" i="2"/>
  <c r="AC2889" i="2"/>
  <c r="AD2889" i="2"/>
  <c r="AE2889" i="2"/>
  <c r="AG2889" i="2"/>
  <c r="AH2889" i="2"/>
  <c r="U2890" i="2"/>
  <c r="AI2890" i="2" s="1"/>
  <c r="V2890" i="2"/>
  <c r="W2890" i="2"/>
  <c r="X2890" i="2"/>
  <c r="Y2890" i="2"/>
  <c r="AB2890" i="2"/>
  <c r="AC2890" i="2"/>
  <c r="AD2890" i="2"/>
  <c r="AE2890" i="2"/>
  <c r="AG2890" i="2"/>
  <c r="AH2890" i="2"/>
  <c r="U2891" i="2"/>
  <c r="AI2891" i="2" s="1"/>
  <c r="V2891" i="2"/>
  <c r="W2891" i="2"/>
  <c r="X2891" i="2"/>
  <c r="Y2891" i="2"/>
  <c r="AB2891" i="2"/>
  <c r="AC2891" i="2"/>
  <c r="AD2891" i="2"/>
  <c r="AE2891" i="2"/>
  <c r="AG2891" i="2"/>
  <c r="AH2891" i="2"/>
  <c r="U2892" i="2"/>
  <c r="AI2892" i="2" s="1"/>
  <c r="V2892" i="2"/>
  <c r="W2892" i="2"/>
  <c r="X2892" i="2"/>
  <c r="Y2892" i="2"/>
  <c r="AB2892" i="2"/>
  <c r="AC2892" i="2"/>
  <c r="AD2892" i="2"/>
  <c r="AE2892" i="2"/>
  <c r="AG2892" i="2"/>
  <c r="AH2892" i="2"/>
  <c r="U2893" i="2"/>
  <c r="AI2893" i="2" s="1"/>
  <c r="V2893" i="2"/>
  <c r="W2893" i="2"/>
  <c r="X2893" i="2"/>
  <c r="Y2893" i="2"/>
  <c r="AB2893" i="2"/>
  <c r="AC2893" i="2"/>
  <c r="AD2893" i="2"/>
  <c r="AE2893" i="2"/>
  <c r="AG2893" i="2"/>
  <c r="AH2893" i="2"/>
  <c r="U2894" i="2"/>
  <c r="AI2894" i="2" s="1"/>
  <c r="V2894" i="2"/>
  <c r="W2894" i="2"/>
  <c r="X2894" i="2"/>
  <c r="Y2894" i="2"/>
  <c r="AB2894" i="2"/>
  <c r="AC2894" i="2"/>
  <c r="AD2894" i="2"/>
  <c r="AE2894" i="2"/>
  <c r="AG2894" i="2"/>
  <c r="AH2894" i="2"/>
  <c r="U2895" i="2"/>
  <c r="AI2895" i="2" s="1"/>
  <c r="V2895" i="2"/>
  <c r="W2895" i="2"/>
  <c r="X2895" i="2"/>
  <c r="Y2895" i="2"/>
  <c r="AB2895" i="2"/>
  <c r="AC2895" i="2"/>
  <c r="AD2895" i="2"/>
  <c r="AE2895" i="2"/>
  <c r="AG2895" i="2"/>
  <c r="AH2895" i="2"/>
  <c r="U2896" i="2"/>
  <c r="AI2896" i="2" s="1"/>
  <c r="V2896" i="2"/>
  <c r="W2896" i="2"/>
  <c r="X2896" i="2"/>
  <c r="Y2896" i="2"/>
  <c r="AB2896" i="2"/>
  <c r="AC2896" i="2"/>
  <c r="AD2896" i="2"/>
  <c r="AE2896" i="2"/>
  <c r="AG2896" i="2"/>
  <c r="AH2896" i="2"/>
  <c r="U2897" i="2"/>
  <c r="AI2897" i="2" s="1"/>
  <c r="V2897" i="2"/>
  <c r="W2897" i="2"/>
  <c r="X2897" i="2"/>
  <c r="Y2897" i="2"/>
  <c r="AB2897" i="2"/>
  <c r="AC2897" i="2"/>
  <c r="AD2897" i="2"/>
  <c r="AE2897" i="2"/>
  <c r="AG2897" i="2"/>
  <c r="AH2897" i="2"/>
  <c r="U2898" i="2"/>
  <c r="AI2898" i="2" s="1"/>
  <c r="V2898" i="2"/>
  <c r="W2898" i="2"/>
  <c r="X2898" i="2"/>
  <c r="Y2898" i="2"/>
  <c r="AB2898" i="2"/>
  <c r="AC2898" i="2"/>
  <c r="AD2898" i="2"/>
  <c r="AE2898" i="2"/>
  <c r="AG2898" i="2"/>
  <c r="AH2898" i="2"/>
  <c r="U2899" i="2"/>
  <c r="AI2899" i="2" s="1"/>
  <c r="V2899" i="2"/>
  <c r="W2899" i="2"/>
  <c r="X2899" i="2"/>
  <c r="Y2899" i="2"/>
  <c r="AB2899" i="2"/>
  <c r="AC2899" i="2"/>
  <c r="AD2899" i="2"/>
  <c r="AE2899" i="2"/>
  <c r="AG2899" i="2"/>
  <c r="AH2899" i="2"/>
  <c r="U2900" i="2"/>
  <c r="AI2900" i="2" s="1"/>
  <c r="V2900" i="2"/>
  <c r="W2900" i="2"/>
  <c r="X2900" i="2"/>
  <c r="Y2900" i="2"/>
  <c r="AB2900" i="2"/>
  <c r="AC2900" i="2"/>
  <c r="AD2900" i="2"/>
  <c r="AE2900" i="2"/>
  <c r="AG2900" i="2"/>
  <c r="AH2900" i="2"/>
  <c r="U2901" i="2"/>
  <c r="AI2901" i="2" s="1"/>
  <c r="V2901" i="2"/>
  <c r="W2901" i="2"/>
  <c r="X2901" i="2"/>
  <c r="Y2901" i="2"/>
  <c r="AB2901" i="2"/>
  <c r="AC2901" i="2"/>
  <c r="AD2901" i="2"/>
  <c r="AE2901" i="2"/>
  <c r="AG2901" i="2"/>
  <c r="AH2901" i="2"/>
  <c r="U2902" i="2"/>
  <c r="AI2902" i="2" s="1"/>
  <c r="V2902" i="2"/>
  <c r="W2902" i="2"/>
  <c r="X2902" i="2"/>
  <c r="Y2902" i="2"/>
  <c r="AB2902" i="2"/>
  <c r="AC2902" i="2"/>
  <c r="AD2902" i="2"/>
  <c r="AE2902" i="2"/>
  <c r="AG2902" i="2"/>
  <c r="AH2902" i="2"/>
  <c r="U2903" i="2"/>
  <c r="AI2903" i="2" s="1"/>
  <c r="V2903" i="2"/>
  <c r="W2903" i="2"/>
  <c r="X2903" i="2"/>
  <c r="Y2903" i="2"/>
  <c r="AB2903" i="2"/>
  <c r="AC2903" i="2"/>
  <c r="AD2903" i="2"/>
  <c r="AE2903" i="2"/>
  <c r="AG2903" i="2"/>
  <c r="AH2903" i="2"/>
  <c r="U2904" i="2"/>
  <c r="AI2904" i="2" s="1"/>
  <c r="V2904" i="2"/>
  <c r="W2904" i="2"/>
  <c r="X2904" i="2"/>
  <c r="Y2904" i="2"/>
  <c r="AB2904" i="2"/>
  <c r="AC2904" i="2"/>
  <c r="AD2904" i="2"/>
  <c r="AE2904" i="2"/>
  <c r="AG2904" i="2"/>
  <c r="AH2904" i="2"/>
  <c r="U2905" i="2"/>
  <c r="AI2905" i="2" s="1"/>
  <c r="V2905" i="2"/>
  <c r="W2905" i="2"/>
  <c r="X2905" i="2"/>
  <c r="Y2905" i="2"/>
  <c r="AB2905" i="2"/>
  <c r="AC2905" i="2"/>
  <c r="AD2905" i="2"/>
  <c r="AE2905" i="2"/>
  <c r="AG2905" i="2"/>
  <c r="AH2905" i="2"/>
  <c r="U2906" i="2"/>
  <c r="AI2906" i="2" s="1"/>
  <c r="V2906" i="2"/>
  <c r="W2906" i="2"/>
  <c r="X2906" i="2"/>
  <c r="Y2906" i="2"/>
  <c r="AB2906" i="2"/>
  <c r="AC2906" i="2"/>
  <c r="AD2906" i="2"/>
  <c r="AE2906" i="2"/>
  <c r="AG2906" i="2"/>
  <c r="AH2906" i="2"/>
  <c r="U2907" i="2"/>
  <c r="AI2907" i="2" s="1"/>
  <c r="V2907" i="2"/>
  <c r="W2907" i="2"/>
  <c r="X2907" i="2"/>
  <c r="Y2907" i="2"/>
  <c r="AB2907" i="2"/>
  <c r="AC2907" i="2"/>
  <c r="AD2907" i="2"/>
  <c r="AE2907" i="2"/>
  <c r="AG2907" i="2"/>
  <c r="AH2907" i="2"/>
  <c r="U2908" i="2"/>
  <c r="AI2908" i="2" s="1"/>
  <c r="V2908" i="2"/>
  <c r="W2908" i="2"/>
  <c r="X2908" i="2"/>
  <c r="Y2908" i="2"/>
  <c r="AB2908" i="2"/>
  <c r="AC2908" i="2"/>
  <c r="AD2908" i="2"/>
  <c r="AE2908" i="2"/>
  <c r="AG2908" i="2"/>
  <c r="AH2908" i="2"/>
  <c r="U2909" i="2"/>
  <c r="AI2909" i="2" s="1"/>
  <c r="V2909" i="2"/>
  <c r="W2909" i="2"/>
  <c r="X2909" i="2"/>
  <c r="Y2909" i="2"/>
  <c r="AB2909" i="2"/>
  <c r="AC2909" i="2"/>
  <c r="AD2909" i="2"/>
  <c r="AE2909" i="2"/>
  <c r="AG2909" i="2"/>
  <c r="AH2909" i="2"/>
  <c r="U2910" i="2"/>
  <c r="AI2910" i="2" s="1"/>
  <c r="V2910" i="2"/>
  <c r="W2910" i="2"/>
  <c r="X2910" i="2"/>
  <c r="Y2910" i="2"/>
  <c r="AB2910" i="2"/>
  <c r="AC2910" i="2"/>
  <c r="AD2910" i="2"/>
  <c r="AE2910" i="2"/>
  <c r="AG2910" i="2"/>
  <c r="AH2910" i="2"/>
  <c r="U2911" i="2"/>
  <c r="AI2911" i="2" s="1"/>
  <c r="V2911" i="2"/>
  <c r="W2911" i="2"/>
  <c r="X2911" i="2"/>
  <c r="Y2911" i="2"/>
  <c r="AB2911" i="2"/>
  <c r="AC2911" i="2"/>
  <c r="AD2911" i="2"/>
  <c r="AE2911" i="2"/>
  <c r="AG2911" i="2"/>
  <c r="AH2911" i="2"/>
  <c r="U2912" i="2"/>
  <c r="AI2912" i="2" s="1"/>
  <c r="V2912" i="2"/>
  <c r="W2912" i="2"/>
  <c r="X2912" i="2"/>
  <c r="Y2912" i="2"/>
  <c r="AB2912" i="2"/>
  <c r="AC2912" i="2"/>
  <c r="AD2912" i="2"/>
  <c r="AE2912" i="2"/>
  <c r="AG2912" i="2"/>
  <c r="AH2912" i="2"/>
  <c r="U2913" i="2"/>
  <c r="AI2913" i="2" s="1"/>
  <c r="V2913" i="2"/>
  <c r="W2913" i="2"/>
  <c r="X2913" i="2"/>
  <c r="Y2913" i="2"/>
  <c r="AB2913" i="2"/>
  <c r="AC2913" i="2"/>
  <c r="AD2913" i="2"/>
  <c r="AE2913" i="2"/>
  <c r="AG2913" i="2"/>
  <c r="AH2913" i="2"/>
  <c r="U2914" i="2"/>
  <c r="AI2914" i="2" s="1"/>
  <c r="V2914" i="2"/>
  <c r="W2914" i="2"/>
  <c r="X2914" i="2"/>
  <c r="Y2914" i="2"/>
  <c r="AB2914" i="2"/>
  <c r="AC2914" i="2"/>
  <c r="AD2914" i="2"/>
  <c r="AE2914" i="2"/>
  <c r="AG2914" i="2"/>
  <c r="AH2914" i="2"/>
  <c r="U2915" i="2"/>
  <c r="AI2915" i="2" s="1"/>
  <c r="V2915" i="2"/>
  <c r="W2915" i="2"/>
  <c r="X2915" i="2"/>
  <c r="Y2915" i="2"/>
  <c r="AB2915" i="2"/>
  <c r="AC2915" i="2"/>
  <c r="AD2915" i="2"/>
  <c r="AE2915" i="2"/>
  <c r="AG2915" i="2"/>
  <c r="AH2915" i="2"/>
  <c r="U2916" i="2"/>
  <c r="AI2916" i="2" s="1"/>
  <c r="V2916" i="2"/>
  <c r="W2916" i="2"/>
  <c r="X2916" i="2"/>
  <c r="Y2916" i="2"/>
  <c r="AB2916" i="2"/>
  <c r="AC2916" i="2"/>
  <c r="AD2916" i="2"/>
  <c r="AE2916" i="2"/>
  <c r="AG2916" i="2"/>
  <c r="AH2916" i="2"/>
  <c r="U2917" i="2"/>
  <c r="AI2917" i="2" s="1"/>
  <c r="V2917" i="2"/>
  <c r="W2917" i="2"/>
  <c r="X2917" i="2"/>
  <c r="Y2917" i="2"/>
  <c r="AB2917" i="2"/>
  <c r="AC2917" i="2"/>
  <c r="AD2917" i="2"/>
  <c r="AE2917" i="2"/>
  <c r="AG2917" i="2"/>
  <c r="AH2917" i="2"/>
  <c r="U2918" i="2"/>
  <c r="AI2918" i="2" s="1"/>
  <c r="V2918" i="2"/>
  <c r="W2918" i="2"/>
  <c r="X2918" i="2"/>
  <c r="Y2918" i="2"/>
  <c r="AB2918" i="2"/>
  <c r="AC2918" i="2"/>
  <c r="AD2918" i="2"/>
  <c r="AE2918" i="2"/>
  <c r="AG2918" i="2"/>
  <c r="AH2918" i="2"/>
  <c r="U2919" i="2"/>
  <c r="AI2919" i="2" s="1"/>
  <c r="V2919" i="2"/>
  <c r="W2919" i="2"/>
  <c r="X2919" i="2"/>
  <c r="Y2919" i="2"/>
  <c r="AB2919" i="2"/>
  <c r="AC2919" i="2"/>
  <c r="AD2919" i="2"/>
  <c r="AE2919" i="2"/>
  <c r="AG2919" i="2"/>
  <c r="AH2919" i="2"/>
  <c r="U2920" i="2"/>
  <c r="AI2920" i="2" s="1"/>
  <c r="V2920" i="2"/>
  <c r="W2920" i="2"/>
  <c r="X2920" i="2"/>
  <c r="Y2920" i="2"/>
  <c r="AB2920" i="2"/>
  <c r="AC2920" i="2"/>
  <c r="AD2920" i="2"/>
  <c r="AE2920" i="2"/>
  <c r="AG2920" i="2"/>
  <c r="AH2920" i="2"/>
  <c r="U2921" i="2"/>
  <c r="AI2921" i="2" s="1"/>
  <c r="V2921" i="2"/>
  <c r="W2921" i="2"/>
  <c r="X2921" i="2"/>
  <c r="Y2921" i="2"/>
  <c r="AB2921" i="2"/>
  <c r="AC2921" i="2"/>
  <c r="AD2921" i="2"/>
  <c r="AE2921" i="2"/>
  <c r="AG2921" i="2"/>
  <c r="AH2921" i="2"/>
  <c r="U2922" i="2"/>
  <c r="AI2922" i="2" s="1"/>
  <c r="V2922" i="2"/>
  <c r="W2922" i="2"/>
  <c r="X2922" i="2"/>
  <c r="Y2922" i="2"/>
  <c r="AB2922" i="2"/>
  <c r="AC2922" i="2"/>
  <c r="AD2922" i="2"/>
  <c r="AE2922" i="2"/>
  <c r="AG2922" i="2"/>
  <c r="AH2922" i="2"/>
  <c r="U2923" i="2"/>
  <c r="AI2923" i="2" s="1"/>
  <c r="V2923" i="2"/>
  <c r="W2923" i="2"/>
  <c r="X2923" i="2"/>
  <c r="Y2923" i="2"/>
  <c r="AB2923" i="2"/>
  <c r="AC2923" i="2"/>
  <c r="AD2923" i="2"/>
  <c r="AE2923" i="2"/>
  <c r="AG2923" i="2"/>
  <c r="AH2923" i="2"/>
  <c r="U2924" i="2"/>
  <c r="AI2924" i="2" s="1"/>
  <c r="V2924" i="2"/>
  <c r="W2924" i="2"/>
  <c r="X2924" i="2"/>
  <c r="Y2924" i="2"/>
  <c r="AB2924" i="2"/>
  <c r="AC2924" i="2"/>
  <c r="AD2924" i="2"/>
  <c r="AE2924" i="2"/>
  <c r="AG2924" i="2"/>
  <c r="AH2924" i="2"/>
  <c r="U2925" i="2"/>
  <c r="AI2925" i="2" s="1"/>
  <c r="V2925" i="2"/>
  <c r="W2925" i="2"/>
  <c r="X2925" i="2"/>
  <c r="Y2925" i="2"/>
  <c r="AB2925" i="2"/>
  <c r="AC2925" i="2"/>
  <c r="AD2925" i="2"/>
  <c r="AE2925" i="2"/>
  <c r="AG2925" i="2"/>
  <c r="AH2925" i="2"/>
  <c r="U2926" i="2"/>
  <c r="AI2926" i="2" s="1"/>
  <c r="V2926" i="2"/>
  <c r="W2926" i="2"/>
  <c r="X2926" i="2"/>
  <c r="Y2926" i="2"/>
  <c r="AB2926" i="2"/>
  <c r="AC2926" i="2"/>
  <c r="AD2926" i="2"/>
  <c r="AE2926" i="2"/>
  <c r="AG2926" i="2"/>
  <c r="AH2926" i="2"/>
  <c r="U2927" i="2"/>
  <c r="AI2927" i="2" s="1"/>
  <c r="V2927" i="2"/>
  <c r="W2927" i="2"/>
  <c r="X2927" i="2"/>
  <c r="Y2927" i="2"/>
  <c r="AB2927" i="2"/>
  <c r="AC2927" i="2"/>
  <c r="AD2927" i="2"/>
  <c r="AE2927" i="2"/>
  <c r="AG2927" i="2"/>
  <c r="AH2927" i="2"/>
  <c r="U2928" i="2"/>
  <c r="AI2928" i="2" s="1"/>
  <c r="V2928" i="2"/>
  <c r="W2928" i="2"/>
  <c r="X2928" i="2"/>
  <c r="Y2928" i="2"/>
  <c r="AB2928" i="2"/>
  <c r="AC2928" i="2"/>
  <c r="AD2928" i="2"/>
  <c r="AE2928" i="2"/>
  <c r="AG2928" i="2"/>
  <c r="AH2928" i="2"/>
  <c r="U2929" i="2"/>
  <c r="AI2929" i="2" s="1"/>
  <c r="V2929" i="2"/>
  <c r="W2929" i="2"/>
  <c r="X2929" i="2"/>
  <c r="Y2929" i="2"/>
  <c r="AB2929" i="2"/>
  <c r="AC2929" i="2"/>
  <c r="AD2929" i="2"/>
  <c r="AE2929" i="2"/>
  <c r="AG2929" i="2"/>
  <c r="AH2929" i="2"/>
  <c r="U2930" i="2"/>
  <c r="AI2930" i="2" s="1"/>
  <c r="V2930" i="2"/>
  <c r="W2930" i="2"/>
  <c r="X2930" i="2"/>
  <c r="Y2930" i="2"/>
  <c r="AB2930" i="2"/>
  <c r="AC2930" i="2"/>
  <c r="AD2930" i="2"/>
  <c r="AE2930" i="2"/>
  <c r="AG2930" i="2"/>
  <c r="AH2930" i="2"/>
  <c r="U2931" i="2"/>
  <c r="AI2931" i="2" s="1"/>
  <c r="V2931" i="2"/>
  <c r="W2931" i="2"/>
  <c r="X2931" i="2"/>
  <c r="Y2931" i="2"/>
  <c r="AB2931" i="2"/>
  <c r="AC2931" i="2"/>
  <c r="AD2931" i="2"/>
  <c r="AE2931" i="2"/>
  <c r="AG2931" i="2"/>
  <c r="AH2931" i="2"/>
  <c r="U2932" i="2"/>
  <c r="AI2932" i="2" s="1"/>
  <c r="V2932" i="2"/>
  <c r="W2932" i="2"/>
  <c r="X2932" i="2"/>
  <c r="Y2932" i="2"/>
  <c r="AB2932" i="2"/>
  <c r="AC2932" i="2"/>
  <c r="AD2932" i="2"/>
  <c r="AE2932" i="2"/>
  <c r="AG2932" i="2"/>
  <c r="AH2932" i="2"/>
  <c r="U2933" i="2"/>
  <c r="AI2933" i="2" s="1"/>
  <c r="V2933" i="2"/>
  <c r="W2933" i="2"/>
  <c r="X2933" i="2"/>
  <c r="Y2933" i="2"/>
  <c r="AB2933" i="2"/>
  <c r="AC2933" i="2"/>
  <c r="AD2933" i="2"/>
  <c r="AE2933" i="2"/>
  <c r="AG2933" i="2"/>
  <c r="AH2933" i="2"/>
  <c r="U2934" i="2"/>
  <c r="AI2934" i="2" s="1"/>
  <c r="V2934" i="2"/>
  <c r="W2934" i="2"/>
  <c r="X2934" i="2"/>
  <c r="Y2934" i="2"/>
  <c r="AB2934" i="2"/>
  <c r="AC2934" i="2"/>
  <c r="AD2934" i="2"/>
  <c r="AE2934" i="2"/>
  <c r="AG2934" i="2"/>
  <c r="AH2934" i="2"/>
  <c r="U2935" i="2"/>
  <c r="AI2935" i="2" s="1"/>
  <c r="V2935" i="2"/>
  <c r="W2935" i="2"/>
  <c r="X2935" i="2"/>
  <c r="Y2935" i="2"/>
  <c r="AB2935" i="2"/>
  <c r="AC2935" i="2"/>
  <c r="AD2935" i="2"/>
  <c r="AE2935" i="2"/>
  <c r="AG2935" i="2"/>
  <c r="AH2935" i="2"/>
  <c r="U2936" i="2"/>
  <c r="AI2936" i="2" s="1"/>
  <c r="V2936" i="2"/>
  <c r="W2936" i="2"/>
  <c r="X2936" i="2"/>
  <c r="Y2936" i="2"/>
  <c r="AB2936" i="2"/>
  <c r="AC2936" i="2"/>
  <c r="AD2936" i="2"/>
  <c r="AE2936" i="2"/>
  <c r="AG2936" i="2"/>
  <c r="AH2936" i="2"/>
  <c r="U2937" i="2"/>
  <c r="AI2937" i="2" s="1"/>
  <c r="V2937" i="2"/>
  <c r="W2937" i="2"/>
  <c r="X2937" i="2"/>
  <c r="Y2937" i="2"/>
  <c r="AB2937" i="2"/>
  <c r="AC2937" i="2"/>
  <c r="AD2937" i="2"/>
  <c r="AE2937" i="2"/>
  <c r="AG2937" i="2"/>
  <c r="AH2937" i="2"/>
  <c r="U2938" i="2"/>
  <c r="AI2938" i="2" s="1"/>
  <c r="V2938" i="2"/>
  <c r="W2938" i="2"/>
  <c r="X2938" i="2"/>
  <c r="Y2938" i="2"/>
  <c r="AB2938" i="2"/>
  <c r="AC2938" i="2"/>
  <c r="AD2938" i="2"/>
  <c r="AE2938" i="2"/>
  <c r="AG2938" i="2"/>
  <c r="AH2938" i="2"/>
  <c r="U2939" i="2"/>
  <c r="AI2939" i="2" s="1"/>
  <c r="V2939" i="2"/>
  <c r="W2939" i="2"/>
  <c r="X2939" i="2"/>
  <c r="Y2939" i="2"/>
  <c r="AB2939" i="2"/>
  <c r="AC2939" i="2"/>
  <c r="AD2939" i="2"/>
  <c r="AE2939" i="2"/>
  <c r="AG2939" i="2"/>
  <c r="AH2939" i="2"/>
  <c r="U2940" i="2"/>
  <c r="AI2940" i="2" s="1"/>
  <c r="V2940" i="2"/>
  <c r="W2940" i="2"/>
  <c r="X2940" i="2"/>
  <c r="Y2940" i="2"/>
  <c r="AB2940" i="2"/>
  <c r="AC2940" i="2"/>
  <c r="AD2940" i="2"/>
  <c r="AE2940" i="2"/>
  <c r="AG2940" i="2"/>
  <c r="AH2940" i="2"/>
  <c r="U2941" i="2"/>
  <c r="AI2941" i="2" s="1"/>
  <c r="V2941" i="2"/>
  <c r="W2941" i="2"/>
  <c r="X2941" i="2"/>
  <c r="Y2941" i="2"/>
  <c r="AB2941" i="2"/>
  <c r="AC2941" i="2"/>
  <c r="AD2941" i="2"/>
  <c r="AE2941" i="2"/>
  <c r="AG2941" i="2"/>
  <c r="AH2941" i="2"/>
  <c r="U2942" i="2"/>
  <c r="AI2942" i="2" s="1"/>
  <c r="V2942" i="2"/>
  <c r="W2942" i="2"/>
  <c r="X2942" i="2"/>
  <c r="Y2942" i="2"/>
  <c r="AB2942" i="2"/>
  <c r="AC2942" i="2"/>
  <c r="AD2942" i="2"/>
  <c r="AE2942" i="2"/>
  <c r="AG2942" i="2"/>
  <c r="AH2942" i="2"/>
  <c r="U2943" i="2"/>
  <c r="AI2943" i="2" s="1"/>
  <c r="V2943" i="2"/>
  <c r="W2943" i="2"/>
  <c r="X2943" i="2"/>
  <c r="Y2943" i="2"/>
  <c r="AB2943" i="2"/>
  <c r="AC2943" i="2"/>
  <c r="AD2943" i="2"/>
  <c r="AE2943" i="2"/>
  <c r="AG2943" i="2"/>
  <c r="AH2943" i="2"/>
  <c r="U2944" i="2"/>
  <c r="AI2944" i="2" s="1"/>
  <c r="V2944" i="2"/>
  <c r="W2944" i="2"/>
  <c r="X2944" i="2"/>
  <c r="Y2944" i="2"/>
  <c r="AB2944" i="2"/>
  <c r="AC2944" i="2"/>
  <c r="AD2944" i="2"/>
  <c r="AE2944" i="2"/>
  <c r="AG2944" i="2"/>
  <c r="AH2944" i="2"/>
  <c r="U2945" i="2"/>
  <c r="AI2945" i="2" s="1"/>
  <c r="V2945" i="2"/>
  <c r="W2945" i="2"/>
  <c r="X2945" i="2"/>
  <c r="Y2945" i="2"/>
  <c r="AB2945" i="2"/>
  <c r="AC2945" i="2"/>
  <c r="AD2945" i="2"/>
  <c r="AE2945" i="2"/>
  <c r="AG2945" i="2"/>
  <c r="AH2945" i="2"/>
  <c r="U2946" i="2"/>
  <c r="AI2946" i="2" s="1"/>
  <c r="V2946" i="2"/>
  <c r="W2946" i="2"/>
  <c r="X2946" i="2"/>
  <c r="Y2946" i="2"/>
  <c r="AB2946" i="2"/>
  <c r="AC2946" i="2"/>
  <c r="AD2946" i="2"/>
  <c r="AE2946" i="2"/>
  <c r="AG2946" i="2"/>
  <c r="AH2946" i="2"/>
  <c r="U2947" i="2"/>
  <c r="AI2947" i="2" s="1"/>
  <c r="V2947" i="2"/>
  <c r="W2947" i="2"/>
  <c r="X2947" i="2"/>
  <c r="Y2947" i="2"/>
  <c r="AB2947" i="2"/>
  <c r="AC2947" i="2"/>
  <c r="AD2947" i="2"/>
  <c r="AE2947" i="2"/>
  <c r="AG2947" i="2"/>
  <c r="AH2947" i="2"/>
  <c r="U2948" i="2"/>
  <c r="AI2948" i="2" s="1"/>
  <c r="V2948" i="2"/>
  <c r="W2948" i="2"/>
  <c r="X2948" i="2"/>
  <c r="Y2948" i="2"/>
  <c r="AB2948" i="2"/>
  <c r="AC2948" i="2"/>
  <c r="AD2948" i="2"/>
  <c r="AE2948" i="2"/>
  <c r="AG2948" i="2"/>
  <c r="AH2948" i="2"/>
  <c r="U2949" i="2"/>
  <c r="AI2949" i="2" s="1"/>
  <c r="V2949" i="2"/>
  <c r="W2949" i="2"/>
  <c r="X2949" i="2"/>
  <c r="Y2949" i="2"/>
  <c r="AB2949" i="2"/>
  <c r="AC2949" i="2"/>
  <c r="AD2949" i="2"/>
  <c r="AE2949" i="2"/>
  <c r="AG2949" i="2"/>
  <c r="AH2949" i="2"/>
  <c r="U2950" i="2"/>
  <c r="AI2950" i="2" s="1"/>
  <c r="V2950" i="2"/>
  <c r="W2950" i="2"/>
  <c r="X2950" i="2"/>
  <c r="Y2950" i="2"/>
  <c r="AB2950" i="2"/>
  <c r="AC2950" i="2"/>
  <c r="AD2950" i="2"/>
  <c r="AE2950" i="2"/>
  <c r="AG2950" i="2"/>
  <c r="AH2950" i="2"/>
  <c r="U2951" i="2"/>
  <c r="AI2951" i="2" s="1"/>
  <c r="V2951" i="2"/>
  <c r="W2951" i="2"/>
  <c r="X2951" i="2"/>
  <c r="Y2951" i="2"/>
  <c r="AB2951" i="2"/>
  <c r="AC2951" i="2"/>
  <c r="AD2951" i="2"/>
  <c r="AE2951" i="2"/>
  <c r="AG2951" i="2"/>
  <c r="AH2951" i="2"/>
  <c r="U2952" i="2"/>
  <c r="AI2952" i="2" s="1"/>
  <c r="V2952" i="2"/>
  <c r="W2952" i="2"/>
  <c r="X2952" i="2"/>
  <c r="Y2952" i="2"/>
  <c r="AB2952" i="2"/>
  <c r="AC2952" i="2"/>
  <c r="AD2952" i="2"/>
  <c r="AE2952" i="2"/>
  <c r="AG2952" i="2"/>
  <c r="AH2952" i="2"/>
  <c r="U2953" i="2"/>
  <c r="AI2953" i="2" s="1"/>
  <c r="V2953" i="2"/>
  <c r="W2953" i="2"/>
  <c r="X2953" i="2"/>
  <c r="Y2953" i="2"/>
  <c r="AB2953" i="2"/>
  <c r="AC2953" i="2"/>
  <c r="AD2953" i="2"/>
  <c r="AE2953" i="2"/>
  <c r="AG2953" i="2"/>
  <c r="AH2953" i="2"/>
  <c r="U2954" i="2"/>
  <c r="AI2954" i="2" s="1"/>
  <c r="V2954" i="2"/>
  <c r="W2954" i="2"/>
  <c r="X2954" i="2"/>
  <c r="Y2954" i="2"/>
  <c r="AB2954" i="2"/>
  <c r="AC2954" i="2"/>
  <c r="AD2954" i="2"/>
  <c r="AE2954" i="2"/>
  <c r="AG2954" i="2"/>
  <c r="AH2954" i="2"/>
  <c r="U2955" i="2"/>
  <c r="AI2955" i="2" s="1"/>
  <c r="V2955" i="2"/>
  <c r="W2955" i="2"/>
  <c r="X2955" i="2"/>
  <c r="Y2955" i="2"/>
  <c r="AB2955" i="2"/>
  <c r="AC2955" i="2"/>
  <c r="AD2955" i="2"/>
  <c r="AE2955" i="2"/>
  <c r="AG2955" i="2"/>
  <c r="AH2955" i="2"/>
  <c r="U2956" i="2"/>
  <c r="AI2956" i="2" s="1"/>
  <c r="V2956" i="2"/>
  <c r="W2956" i="2"/>
  <c r="X2956" i="2"/>
  <c r="Y2956" i="2"/>
  <c r="AB2956" i="2"/>
  <c r="AC2956" i="2"/>
  <c r="AD2956" i="2"/>
  <c r="AE2956" i="2"/>
  <c r="AG2956" i="2"/>
  <c r="AH2956" i="2"/>
  <c r="U2957" i="2"/>
  <c r="AI2957" i="2" s="1"/>
  <c r="V2957" i="2"/>
  <c r="W2957" i="2"/>
  <c r="X2957" i="2"/>
  <c r="Y2957" i="2"/>
  <c r="AB2957" i="2"/>
  <c r="AC2957" i="2"/>
  <c r="AD2957" i="2"/>
  <c r="AE2957" i="2"/>
  <c r="AG2957" i="2"/>
  <c r="AH2957" i="2"/>
  <c r="U2958" i="2"/>
  <c r="AI2958" i="2" s="1"/>
  <c r="V2958" i="2"/>
  <c r="W2958" i="2"/>
  <c r="X2958" i="2"/>
  <c r="Y2958" i="2"/>
  <c r="AB2958" i="2"/>
  <c r="AC2958" i="2"/>
  <c r="AD2958" i="2"/>
  <c r="AE2958" i="2"/>
  <c r="AG2958" i="2"/>
  <c r="AH2958" i="2"/>
  <c r="U2959" i="2"/>
  <c r="AI2959" i="2" s="1"/>
  <c r="V2959" i="2"/>
  <c r="W2959" i="2"/>
  <c r="X2959" i="2"/>
  <c r="Y2959" i="2"/>
  <c r="AB2959" i="2"/>
  <c r="AC2959" i="2"/>
  <c r="AD2959" i="2"/>
  <c r="AE2959" i="2"/>
  <c r="AG2959" i="2"/>
  <c r="AH2959" i="2"/>
  <c r="U2960" i="2"/>
  <c r="AI2960" i="2" s="1"/>
  <c r="V2960" i="2"/>
  <c r="W2960" i="2"/>
  <c r="X2960" i="2"/>
  <c r="Y2960" i="2"/>
  <c r="AB2960" i="2"/>
  <c r="AC2960" i="2"/>
  <c r="AD2960" i="2"/>
  <c r="AE2960" i="2"/>
  <c r="AG2960" i="2"/>
  <c r="AH2960" i="2"/>
  <c r="U2961" i="2"/>
  <c r="AI2961" i="2" s="1"/>
  <c r="V2961" i="2"/>
  <c r="W2961" i="2"/>
  <c r="X2961" i="2"/>
  <c r="Y2961" i="2"/>
  <c r="AB2961" i="2"/>
  <c r="AC2961" i="2"/>
  <c r="AD2961" i="2"/>
  <c r="AE2961" i="2"/>
  <c r="AG2961" i="2"/>
  <c r="AH2961" i="2"/>
  <c r="U2962" i="2"/>
  <c r="AI2962" i="2" s="1"/>
  <c r="V2962" i="2"/>
  <c r="W2962" i="2"/>
  <c r="X2962" i="2"/>
  <c r="Y2962" i="2"/>
  <c r="AB2962" i="2"/>
  <c r="AC2962" i="2"/>
  <c r="AD2962" i="2"/>
  <c r="AE2962" i="2"/>
  <c r="AG2962" i="2"/>
  <c r="AH2962" i="2"/>
  <c r="U2963" i="2"/>
  <c r="AI2963" i="2" s="1"/>
  <c r="V2963" i="2"/>
  <c r="W2963" i="2"/>
  <c r="X2963" i="2"/>
  <c r="Y2963" i="2"/>
  <c r="AB2963" i="2"/>
  <c r="AC2963" i="2"/>
  <c r="AD2963" i="2"/>
  <c r="AE2963" i="2"/>
  <c r="AG2963" i="2"/>
  <c r="AH2963" i="2"/>
  <c r="U2964" i="2"/>
  <c r="AI2964" i="2" s="1"/>
  <c r="V2964" i="2"/>
  <c r="W2964" i="2"/>
  <c r="X2964" i="2"/>
  <c r="Y2964" i="2"/>
  <c r="AB2964" i="2"/>
  <c r="AC2964" i="2"/>
  <c r="AD2964" i="2"/>
  <c r="AE2964" i="2"/>
  <c r="AG2964" i="2"/>
  <c r="AH2964" i="2"/>
  <c r="U2965" i="2"/>
  <c r="AI2965" i="2" s="1"/>
  <c r="V2965" i="2"/>
  <c r="W2965" i="2"/>
  <c r="X2965" i="2"/>
  <c r="Y2965" i="2"/>
  <c r="AB2965" i="2"/>
  <c r="AC2965" i="2"/>
  <c r="AD2965" i="2"/>
  <c r="AE2965" i="2"/>
  <c r="AG2965" i="2"/>
  <c r="AH2965" i="2"/>
  <c r="U2966" i="2"/>
  <c r="AI2966" i="2" s="1"/>
  <c r="V2966" i="2"/>
  <c r="W2966" i="2"/>
  <c r="X2966" i="2"/>
  <c r="Y2966" i="2"/>
  <c r="AB2966" i="2"/>
  <c r="AC2966" i="2"/>
  <c r="AD2966" i="2"/>
  <c r="AE2966" i="2"/>
  <c r="AG2966" i="2"/>
  <c r="AH2966" i="2"/>
  <c r="U2967" i="2"/>
  <c r="AI2967" i="2" s="1"/>
  <c r="V2967" i="2"/>
  <c r="W2967" i="2"/>
  <c r="X2967" i="2"/>
  <c r="Y2967" i="2"/>
  <c r="AB2967" i="2"/>
  <c r="AC2967" i="2"/>
  <c r="AD2967" i="2"/>
  <c r="AE2967" i="2"/>
  <c r="AG2967" i="2"/>
  <c r="AH2967" i="2"/>
  <c r="U2968" i="2"/>
  <c r="AI2968" i="2" s="1"/>
  <c r="V2968" i="2"/>
  <c r="W2968" i="2"/>
  <c r="X2968" i="2"/>
  <c r="Y2968" i="2"/>
  <c r="AB2968" i="2"/>
  <c r="AC2968" i="2"/>
  <c r="AD2968" i="2"/>
  <c r="AE2968" i="2"/>
  <c r="AG2968" i="2"/>
  <c r="AH2968" i="2"/>
  <c r="U2969" i="2"/>
  <c r="AI2969" i="2" s="1"/>
  <c r="V2969" i="2"/>
  <c r="W2969" i="2"/>
  <c r="X2969" i="2"/>
  <c r="Y2969" i="2"/>
  <c r="AB2969" i="2"/>
  <c r="AC2969" i="2"/>
  <c r="AD2969" i="2"/>
  <c r="AE2969" i="2"/>
  <c r="AG2969" i="2"/>
  <c r="AH2969" i="2"/>
  <c r="U2970" i="2"/>
  <c r="AI2970" i="2" s="1"/>
  <c r="V2970" i="2"/>
  <c r="W2970" i="2"/>
  <c r="X2970" i="2"/>
  <c r="Y2970" i="2"/>
  <c r="AB2970" i="2"/>
  <c r="AC2970" i="2"/>
  <c r="AD2970" i="2"/>
  <c r="AE2970" i="2"/>
  <c r="AG2970" i="2"/>
  <c r="AH2970" i="2"/>
  <c r="U2971" i="2"/>
  <c r="AI2971" i="2" s="1"/>
  <c r="V2971" i="2"/>
  <c r="W2971" i="2"/>
  <c r="X2971" i="2"/>
  <c r="Y2971" i="2"/>
  <c r="AB2971" i="2"/>
  <c r="AC2971" i="2"/>
  <c r="AD2971" i="2"/>
  <c r="AE2971" i="2"/>
  <c r="AG2971" i="2"/>
  <c r="AH2971" i="2"/>
  <c r="U2972" i="2"/>
  <c r="AI2972" i="2" s="1"/>
  <c r="V2972" i="2"/>
  <c r="W2972" i="2"/>
  <c r="X2972" i="2"/>
  <c r="Y2972" i="2"/>
  <c r="AB2972" i="2"/>
  <c r="AC2972" i="2"/>
  <c r="AD2972" i="2"/>
  <c r="AE2972" i="2"/>
  <c r="AG2972" i="2"/>
  <c r="AH2972" i="2"/>
  <c r="U2973" i="2"/>
  <c r="AI2973" i="2" s="1"/>
  <c r="V2973" i="2"/>
  <c r="W2973" i="2"/>
  <c r="X2973" i="2"/>
  <c r="Y2973" i="2"/>
  <c r="AB2973" i="2"/>
  <c r="AC2973" i="2"/>
  <c r="AD2973" i="2"/>
  <c r="AE2973" i="2"/>
  <c r="AG2973" i="2"/>
  <c r="AH2973" i="2"/>
  <c r="U2974" i="2"/>
  <c r="AI2974" i="2" s="1"/>
  <c r="V2974" i="2"/>
  <c r="W2974" i="2"/>
  <c r="X2974" i="2"/>
  <c r="Y2974" i="2"/>
  <c r="AB2974" i="2"/>
  <c r="AC2974" i="2"/>
  <c r="AD2974" i="2"/>
  <c r="AE2974" i="2"/>
  <c r="AG2974" i="2"/>
  <c r="AH2974" i="2"/>
  <c r="U2975" i="2"/>
  <c r="AI2975" i="2" s="1"/>
  <c r="V2975" i="2"/>
  <c r="W2975" i="2"/>
  <c r="X2975" i="2"/>
  <c r="Y2975" i="2"/>
  <c r="AB2975" i="2"/>
  <c r="AC2975" i="2"/>
  <c r="AD2975" i="2"/>
  <c r="AE2975" i="2"/>
  <c r="AG2975" i="2"/>
  <c r="AH2975" i="2"/>
  <c r="U2976" i="2"/>
  <c r="AI2976" i="2" s="1"/>
  <c r="V2976" i="2"/>
  <c r="W2976" i="2"/>
  <c r="X2976" i="2"/>
  <c r="Y2976" i="2"/>
  <c r="AB2976" i="2"/>
  <c r="AC2976" i="2"/>
  <c r="AD2976" i="2"/>
  <c r="AE2976" i="2"/>
  <c r="AG2976" i="2"/>
  <c r="AH2976" i="2"/>
  <c r="U2977" i="2"/>
  <c r="AI2977" i="2" s="1"/>
  <c r="V2977" i="2"/>
  <c r="W2977" i="2"/>
  <c r="X2977" i="2"/>
  <c r="Y2977" i="2"/>
  <c r="AB2977" i="2"/>
  <c r="AC2977" i="2"/>
  <c r="AD2977" i="2"/>
  <c r="AE2977" i="2"/>
  <c r="AG2977" i="2"/>
  <c r="AH2977" i="2"/>
  <c r="U2978" i="2"/>
  <c r="AI2978" i="2" s="1"/>
  <c r="V2978" i="2"/>
  <c r="W2978" i="2"/>
  <c r="X2978" i="2"/>
  <c r="Y2978" i="2"/>
  <c r="AB2978" i="2"/>
  <c r="AC2978" i="2"/>
  <c r="AD2978" i="2"/>
  <c r="AE2978" i="2"/>
  <c r="AG2978" i="2"/>
  <c r="AH2978" i="2"/>
  <c r="U2979" i="2"/>
  <c r="AI2979" i="2" s="1"/>
  <c r="V2979" i="2"/>
  <c r="W2979" i="2"/>
  <c r="X2979" i="2"/>
  <c r="Y2979" i="2"/>
  <c r="AB2979" i="2"/>
  <c r="AC2979" i="2"/>
  <c r="AD2979" i="2"/>
  <c r="AE2979" i="2"/>
  <c r="AG2979" i="2"/>
  <c r="AH2979" i="2"/>
  <c r="U2980" i="2"/>
  <c r="AI2980" i="2" s="1"/>
  <c r="V2980" i="2"/>
  <c r="W2980" i="2"/>
  <c r="X2980" i="2"/>
  <c r="Y2980" i="2"/>
  <c r="AB2980" i="2"/>
  <c r="AC2980" i="2"/>
  <c r="AD2980" i="2"/>
  <c r="AE2980" i="2"/>
  <c r="AG2980" i="2"/>
  <c r="AH2980" i="2"/>
  <c r="U2981" i="2"/>
  <c r="AI2981" i="2" s="1"/>
  <c r="V2981" i="2"/>
  <c r="W2981" i="2"/>
  <c r="X2981" i="2"/>
  <c r="Y2981" i="2"/>
  <c r="AB2981" i="2"/>
  <c r="AC2981" i="2"/>
  <c r="AD2981" i="2"/>
  <c r="AE2981" i="2"/>
  <c r="AG2981" i="2"/>
  <c r="AH2981" i="2"/>
  <c r="U2982" i="2"/>
  <c r="AI2982" i="2" s="1"/>
  <c r="V2982" i="2"/>
  <c r="W2982" i="2"/>
  <c r="X2982" i="2"/>
  <c r="Y2982" i="2"/>
  <c r="AB2982" i="2"/>
  <c r="AC2982" i="2"/>
  <c r="AD2982" i="2"/>
  <c r="AE2982" i="2"/>
  <c r="AG2982" i="2"/>
  <c r="AH2982" i="2"/>
  <c r="U2983" i="2"/>
  <c r="AI2983" i="2" s="1"/>
  <c r="V2983" i="2"/>
  <c r="W2983" i="2"/>
  <c r="X2983" i="2"/>
  <c r="Y2983" i="2"/>
  <c r="AB2983" i="2"/>
  <c r="AC2983" i="2"/>
  <c r="AD2983" i="2"/>
  <c r="AE2983" i="2"/>
  <c r="AG2983" i="2"/>
  <c r="AH2983" i="2"/>
  <c r="U2984" i="2"/>
  <c r="AI2984" i="2" s="1"/>
  <c r="V2984" i="2"/>
  <c r="W2984" i="2"/>
  <c r="X2984" i="2"/>
  <c r="Y2984" i="2"/>
  <c r="AB2984" i="2"/>
  <c r="AC2984" i="2"/>
  <c r="AD2984" i="2"/>
  <c r="AE2984" i="2"/>
  <c r="AG2984" i="2"/>
  <c r="AH2984" i="2"/>
  <c r="U2985" i="2"/>
  <c r="AI2985" i="2" s="1"/>
  <c r="V2985" i="2"/>
  <c r="W2985" i="2"/>
  <c r="X2985" i="2"/>
  <c r="Y2985" i="2"/>
  <c r="AB2985" i="2"/>
  <c r="AC2985" i="2"/>
  <c r="AD2985" i="2"/>
  <c r="AE2985" i="2"/>
  <c r="AG2985" i="2"/>
  <c r="AH2985" i="2"/>
  <c r="U2986" i="2"/>
  <c r="AI2986" i="2" s="1"/>
  <c r="V2986" i="2"/>
  <c r="W2986" i="2"/>
  <c r="X2986" i="2"/>
  <c r="Y2986" i="2"/>
  <c r="AB2986" i="2"/>
  <c r="AC2986" i="2"/>
  <c r="AD2986" i="2"/>
  <c r="AE2986" i="2"/>
  <c r="AG2986" i="2"/>
  <c r="AH2986" i="2"/>
  <c r="U2987" i="2"/>
  <c r="AI2987" i="2" s="1"/>
  <c r="V2987" i="2"/>
  <c r="W2987" i="2"/>
  <c r="X2987" i="2"/>
  <c r="Y2987" i="2"/>
  <c r="AB2987" i="2"/>
  <c r="AC2987" i="2"/>
  <c r="AD2987" i="2"/>
  <c r="AE2987" i="2"/>
  <c r="AG2987" i="2"/>
  <c r="AH2987" i="2"/>
  <c r="U2988" i="2"/>
  <c r="AI2988" i="2" s="1"/>
  <c r="V2988" i="2"/>
  <c r="W2988" i="2"/>
  <c r="X2988" i="2"/>
  <c r="Y2988" i="2"/>
  <c r="AB2988" i="2"/>
  <c r="AC2988" i="2"/>
  <c r="AD2988" i="2"/>
  <c r="AE2988" i="2"/>
  <c r="AG2988" i="2"/>
  <c r="AH2988" i="2"/>
  <c r="U2989" i="2"/>
  <c r="AI2989" i="2" s="1"/>
  <c r="V2989" i="2"/>
  <c r="W2989" i="2"/>
  <c r="X2989" i="2"/>
  <c r="Y2989" i="2"/>
  <c r="AB2989" i="2"/>
  <c r="AC2989" i="2"/>
  <c r="AD2989" i="2"/>
  <c r="AE2989" i="2"/>
  <c r="AG2989" i="2"/>
  <c r="AH2989" i="2"/>
  <c r="U2990" i="2"/>
  <c r="AI2990" i="2" s="1"/>
  <c r="V2990" i="2"/>
  <c r="W2990" i="2"/>
  <c r="X2990" i="2"/>
  <c r="Y2990" i="2"/>
  <c r="AB2990" i="2"/>
  <c r="AC2990" i="2"/>
  <c r="AD2990" i="2"/>
  <c r="AE2990" i="2"/>
  <c r="AG2990" i="2"/>
  <c r="AH2990" i="2"/>
  <c r="U2991" i="2"/>
  <c r="AI2991" i="2" s="1"/>
  <c r="V2991" i="2"/>
  <c r="W2991" i="2"/>
  <c r="X2991" i="2"/>
  <c r="Y2991" i="2"/>
  <c r="AB2991" i="2"/>
  <c r="AC2991" i="2"/>
  <c r="AD2991" i="2"/>
  <c r="AE2991" i="2"/>
  <c r="AG2991" i="2"/>
  <c r="AH2991" i="2"/>
  <c r="U2992" i="2"/>
  <c r="AI2992" i="2" s="1"/>
  <c r="V2992" i="2"/>
  <c r="W2992" i="2"/>
  <c r="X2992" i="2"/>
  <c r="Y2992" i="2"/>
  <c r="AB2992" i="2"/>
  <c r="AC2992" i="2"/>
  <c r="AD2992" i="2"/>
  <c r="AE2992" i="2"/>
  <c r="AG2992" i="2"/>
  <c r="AH2992" i="2"/>
  <c r="U2993" i="2"/>
  <c r="AI2993" i="2" s="1"/>
  <c r="V2993" i="2"/>
  <c r="W2993" i="2"/>
  <c r="X2993" i="2"/>
  <c r="Y2993" i="2"/>
  <c r="AB2993" i="2"/>
  <c r="AC2993" i="2"/>
  <c r="AD2993" i="2"/>
  <c r="AE2993" i="2"/>
  <c r="AG2993" i="2"/>
  <c r="AH2993" i="2"/>
  <c r="U2994" i="2"/>
  <c r="AI2994" i="2" s="1"/>
  <c r="V2994" i="2"/>
  <c r="W2994" i="2"/>
  <c r="X2994" i="2"/>
  <c r="Y2994" i="2"/>
  <c r="AB2994" i="2"/>
  <c r="AC2994" i="2"/>
  <c r="AD2994" i="2"/>
  <c r="AE2994" i="2"/>
  <c r="AG2994" i="2"/>
  <c r="AH2994" i="2"/>
  <c r="U2995" i="2"/>
  <c r="AI2995" i="2" s="1"/>
  <c r="V2995" i="2"/>
  <c r="W2995" i="2"/>
  <c r="X2995" i="2"/>
  <c r="Y2995" i="2"/>
  <c r="AB2995" i="2"/>
  <c r="AC2995" i="2"/>
  <c r="AD2995" i="2"/>
  <c r="AE2995" i="2"/>
  <c r="AG2995" i="2"/>
  <c r="AH2995" i="2"/>
  <c r="U2996" i="2"/>
  <c r="AI2996" i="2" s="1"/>
  <c r="V2996" i="2"/>
  <c r="W2996" i="2"/>
  <c r="X2996" i="2"/>
  <c r="Y2996" i="2"/>
  <c r="AB2996" i="2"/>
  <c r="AC2996" i="2"/>
  <c r="AD2996" i="2"/>
  <c r="AE2996" i="2"/>
  <c r="AG2996" i="2"/>
  <c r="AH2996" i="2"/>
  <c r="U2997" i="2"/>
  <c r="AI2997" i="2" s="1"/>
  <c r="V2997" i="2"/>
  <c r="W2997" i="2"/>
  <c r="X2997" i="2"/>
  <c r="Y2997" i="2"/>
  <c r="AB2997" i="2"/>
  <c r="AC2997" i="2"/>
  <c r="AD2997" i="2"/>
  <c r="AE2997" i="2"/>
  <c r="AG2997" i="2"/>
  <c r="AH2997" i="2"/>
  <c r="U2998" i="2"/>
  <c r="AI2998" i="2" s="1"/>
  <c r="V2998" i="2"/>
  <c r="W2998" i="2"/>
  <c r="X2998" i="2"/>
  <c r="Y2998" i="2"/>
  <c r="AB2998" i="2"/>
  <c r="AC2998" i="2"/>
  <c r="AD2998" i="2"/>
  <c r="AE2998" i="2"/>
  <c r="AG2998" i="2"/>
  <c r="AH2998" i="2"/>
  <c r="U2999" i="2"/>
  <c r="AI2999" i="2" s="1"/>
  <c r="V2999" i="2"/>
  <c r="W2999" i="2"/>
  <c r="X2999" i="2"/>
  <c r="Y2999" i="2"/>
  <c r="AB2999" i="2"/>
  <c r="AC2999" i="2"/>
  <c r="AD2999" i="2"/>
  <c r="AE2999" i="2"/>
  <c r="AG2999" i="2"/>
  <c r="AH2999" i="2"/>
  <c r="U3000" i="2"/>
  <c r="AI3000" i="2" s="1"/>
  <c r="V3000" i="2"/>
  <c r="W3000" i="2"/>
  <c r="X3000" i="2"/>
  <c r="Y3000" i="2"/>
  <c r="AB3000" i="2"/>
  <c r="AC3000" i="2"/>
  <c r="AD3000" i="2"/>
  <c r="AE3000" i="2"/>
  <c r="AG3000" i="2"/>
  <c r="AH3000" i="2"/>
  <c r="U3001" i="2"/>
  <c r="AI3001" i="2" s="1"/>
  <c r="V3001" i="2"/>
  <c r="W3001" i="2"/>
  <c r="X3001" i="2"/>
  <c r="Y3001" i="2"/>
  <c r="AB3001" i="2"/>
  <c r="AC3001" i="2"/>
  <c r="AD3001" i="2"/>
  <c r="AE3001" i="2"/>
  <c r="AG3001" i="2"/>
  <c r="AH3001" i="2"/>
  <c r="U3002" i="2"/>
  <c r="AI3002" i="2" s="1"/>
  <c r="V3002" i="2"/>
  <c r="W3002" i="2"/>
  <c r="X3002" i="2"/>
  <c r="Y3002" i="2"/>
  <c r="AB3002" i="2"/>
  <c r="AC3002" i="2"/>
  <c r="AD3002" i="2"/>
  <c r="AE3002" i="2"/>
  <c r="AG3002" i="2"/>
  <c r="AH3002" i="2"/>
  <c r="U3003" i="2"/>
  <c r="AI3003" i="2" s="1"/>
  <c r="V3003" i="2"/>
  <c r="W3003" i="2"/>
  <c r="X3003" i="2"/>
  <c r="Y3003" i="2"/>
  <c r="AB3003" i="2"/>
  <c r="AC3003" i="2"/>
  <c r="AD3003" i="2"/>
  <c r="AE3003" i="2"/>
  <c r="AG3003" i="2"/>
  <c r="AH3003" i="2"/>
  <c r="U3004" i="2"/>
  <c r="AI3004" i="2" s="1"/>
  <c r="V3004" i="2"/>
  <c r="W3004" i="2"/>
  <c r="X3004" i="2"/>
  <c r="Y3004" i="2"/>
  <c r="AB3004" i="2"/>
  <c r="AC3004" i="2"/>
  <c r="AD3004" i="2"/>
  <c r="AE3004" i="2"/>
  <c r="AG3004" i="2"/>
  <c r="AH3004" i="2"/>
  <c r="U3005" i="2"/>
  <c r="AI3005" i="2" s="1"/>
  <c r="V3005" i="2"/>
  <c r="W3005" i="2"/>
  <c r="X3005" i="2"/>
  <c r="Y3005" i="2"/>
  <c r="AB3005" i="2"/>
  <c r="AC3005" i="2"/>
  <c r="AD3005" i="2"/>
  <c r="AE3005" i="2"/>
  <c r="AG3005" i="2"/>
  <c r="AH3005" i="2"/>
  <c r="U3006" i="2"/>
  <c r="AI3006" i="2" s="1"/>
  <c r="V3006" i="2"/>
  <c r="W3006" i="2"/>
  <c r="X3006" i="2"/>
  <c r="Y3006" i="2"/>
  <c r="AB3006" i="2"/>
  <c r="AC3006" i="2"/>
  <c r="AD3006" i="2"/>
  <c r="AE3006" i="2"/>
  <c r="AG3006" i="2"/>
  <c r="AH3006" i="2"/>
  <c r="U3007" i="2"/>
  <c r="AI3007" i="2" s="1"/>
  <c r="V3007" i="2"/>
  <c r="W3007" i="2"/>
  <c r="X3007" i="2"/>
  <c r="Y3007" i="2"/>
  <c r="AB3007" i="2"/>
  <c r="AC3007" i="2"/>
  <c r="AD3007" i="2"/>
  <c r="AE3007" i="2"/>
  <c r="AG3007" i="2"/>
  <c r="AH3007" i="2"/>
  <c r="U3008" i="2"/>
  <c r="AI3008" i="2" s="1"/>
  <c r="V3008" i="2"/>
  <c r="W3008" i="2"/>
  <c r="X3008" i="2"/>
  <c r="Y3008" i="2"/>
  <c r="AB3008" i="2"/>
  <c r="AC3008" i="2"/>
  <c r="AD3008" i="2"/>
  <c r="AE3008" i="2"/>
  <c r="AG3008" i="2"/>
  <c r="AH3008" i="2"/>
  <c r="U3009" i="2"/>
  <c r="AI3009" i="2" s="1"/>
  <c r="V3009" i="2"/>
  <c r="W3009" i="2"/>
  <c r="X3009" i="2"/>
  <c r="Y3009" i="2"/>
  <c r="AB3009" i="2"/>
  <c r="AC3009" i="2"/>
  <c r="AD3009" i="2"/>
  <c r="AE3009" i="2"/>
  <c r="AG3009" i="2"/>
  <c r="AH3009" i="2"/>
  <c r="U3010" i="2"/>
  <c r="AI3010" i="2" s="1"/>
  <c r="V3010" i="2"/>
  <c r="W3010" i="2"/>
  <c r="X3010" i="2"/>
  <c r="Y3010" i="2"/>
  <c r="AB3010" i="2"/>
  <c r="AC3010" i="2"/>
  <c r="AD3010" i="2"/>
  <c r="AE3010" i="2"/>
  <c r="AG3010" i="2"/>
  <c r="AH3010" i="2"/>
  <c r="U3011" i="2"/>
  <c r="AI3011" i="2" s="1"/>
  <c r="V3011" i="2"/>
  <c r="W3011" i="2"/>
  <c r="X3011" i="2"/>
  <c r="Y3011" i="2"/>
  <c r="AB3011" i="2"/>
  <c r="AC3011" i="2"/>
  <c r="AD3011" i="2"/>
  <c r="AE3011" i="2"/>
  <c r="AG3011" i="2"/>
  <c r="AH3011" i="2"/>
  <c r="U3012" i="2"/>
  <c r="AI3012" i="2" s="1"/>
  <c r="V3012" i="2"/>
  <c r="W3012" i="2"/>
  <c r="X3012" i="2"/>
  <c r="Y3012" i="2"/>
  <c r="AB3012" i="2"/>
  <c r="AC3012" i="2"/>
  <c r="AD3012" i="2"/>
  <c r="AE3012" i="2"/>
  <c r="AG3012" i="2"/>
  <c r="AH3012" i="2"/>
  <c r="U3013" i="2"/>
  <c r="AI3013" i="2" s="1"/>
  <c r="V3013" i="2"/>
  <c r="W3013" i="2"/>
  <c r="X3013" i="2"/>
  <c r="Y3013" i="2"/>
  <c r="AB3013" i="2"/>
  <c r="AC3013" i="2"/>
  <c r="AD3013" i="2"/>
  <c r="AE3013" i="2"/>
  <c r="AG3013" i="2"/>
  <c r="AH3013" i="2"/>
  <c r="U3014" i="2"/>
  <c r="AI3014" i="2" s="1"/>
  <c r="V3014" i="2"/>
  <c r="W3014" i="2"/>
  <c r="X3014" i="2"/>
  <c r="Y3014" i="2"/>
  <c r="AB3014" i="2"/>
  <c r="AC3014" i="2"/>
  <c r="AD3014" i="2"/>
  <c r="AE3014" i="2"/>
  <c r="AG3014" i="2"/>
  <c r="AH3014" i="2"/>
  <c r="U3015" i="2"/>
  <c r="AI3015" i="2" s="1"/>
  <c r="V3015" i="2"/>
  <c r="W3015" i="2"/>
  <c r="X3015" i="2"/>
  <c r="Y3015" i="2"/>
  <c r="AB3015" i="2"/>
  <c r="AC3015" i="2"/>
  <c r="AD3015" i="2"/>
  <c r="AE3015" i="2"/>
  <c r="AG3015" i="2"/>
  <c r="AH3015" i="2"/>
  <c r="U3016" i="2"/>
  <c r="AI3016" i="2" s="1"/>
  <c r="V3016" i="2"/>
  <c r="W3016" i="2"/>
  <c r="X3016" i="2"/>
  <c r="Y3016" i="2"/>
  <c r="AB3016" i="2"/>
  <c r="AC3016" i="2"/>
  <c r="AD3016" i="2"/>
  <c r="AE3016" i="2"/>
  <c r="AG3016" i="2"/>
  <c r="AH3016" i="2"/>
  <c r="U3017" i="2"/>
  <c r="AI3017" i="2" s="1"/>
  <c r="V3017" i="2"/>
  <c r="W3017" i="2"/>
  <c r="X3017" i="2"/>
  <c r="Y3017" i="2"/>
  <c r="AB3017" i="2"/>
  <c r="AC3017" i="2"/>
  <c r="AD3017" i="2"/>
  <c r="AE3017" i="2"/>
  <c r="AG3017" i="2"/>
  <c r="AH3017" i="2"/>
  <c r="U3018" i="2"/>
  <c r="AI3018" i="2" s="1"/>
  <c r="V3018" i="2"/>
  <c r="W3018" i="2"/>
  <c r="X3018" i="2"/>
  <c r="Y3018" i="2"/>
  <c r="AB3018" i="2"/>
  <c r="AC3018" i="2"/>
  <c r="AD3018" i="2"/>
  <c r="AE3018" i="2"/>
  <c r="AG3018" i="2"/>
  <c r="AH3018" i="2"/>
  <c r="U3019" i="2"/>
  <c r="AI3019" i="2" s="1"/>
  <c r="V3019" i="2"/>
  <c r="W3019" i="2"/>
  <c r="X3019" i="2"/>
  <c r="Y3019" i="2"/>
  <c r="AB3019" i="2"/>
  <c r="AC3019" i="2"/>
  <c r="AD3019" i="2"/>
  <c r="AE3019" i="2"/>
  <c r="AG3019" i="2"/>
  <c r="AH3019" i="2"/>
  <c r="U3020" i="2"/>
  <c r="AI3020" i="2" s="1"/>
  <c r="V3020" i="2"/>
  <c r="W3020" i="2"/>
  <c r="X3020" i="2"/>
  <c r="Y3020" i="2"/>
  <c r="AB3020" i="2"/>
  <c r="AC3020" i="2"/>
  <c r="AD3020" i="2"/>
  <c r="AE3020" i="2"/>
  <c r="AG3020" i="2"/>
  <c r="AH3020" i="2"/>
  <c r="U3021" i="2"/>
  <c r="AI3021" i="2" s="1"/>
  <c r="V3021" i="2"/>
  <c r="W3021" i="2"/>
  <c r="X3021" i="2"/>
  <c r="Y3021" i="2"/>
  <c r="AB3021" i="2"/>
  <c r="AC3021" i="2"/>
  <c r="AD3021" i="2"/>
  <c r="AE3021" i="2"/>
  <c r="AG3021" i="2"/>
  <c r="AH3021" i="2"/>
  <c r="U3022" i="2"/>
  <c r="AI3022" i="2" s="1"/>
  <c r="V3022" i="2"/>
  <c r="W3022" i="2"/>
  <c r="X3022" i="2"/>
  <c r="Y3022" i="2"/>
  <c r="AB3022" i="2"/>
  <c r="AC3022" i="2"/>
  <c r="AD3022" i="2"/>
  <c r="AE3022" i="2"/>
  <c r="AG3022" i="2"/>
  <c r="AH3022" i="2"/>
  <c r="U3023" i="2"/>
  <c r="AI3023" i="2" s="1"/>
  <c r="V3023" i="2"/>
  <c r="W3023" i="2"/>
  <c r="X3023" i="2"/>
  <c r="Y3023" i="2"/>
  <c r="AB3023" i="2"/>
  <c r="AC3023" i="2"/>
  <c r="AD3023" i="2"/>
  <c r="AE3023" i="2"/>
  <c r="AG3023" i="2"/>
  <c r="AH3023" i="2"/>
  <c r="U3024" i="2"/>
  <c r="AI3024" i="2" s="1"/>
  <c r="V3024" i="2"/>
  <c r="W3024" i="2"/>
  <c r="X3024" i="2"/>
  <c r="Y3024" i="2"/>
  <c r="AB3024" i="2"/>
  <c r="AC3024" i="2"/>
  <c r="AD3024" i="2"/>
  <c r="AE3024" i="2"/>
  <c r="AG3024" i="2"/>
  <c r="AH3024" i="2"/>
  <c r="U3025" i="2"/>
  <c r="AI3025" i="2" s="1"/>
  <c r="V3025" i="2"/>
  <c r="W3025" i="2"/>
  <c r="X3025" i="2"/>
  <c r="Y3025" i="2"/>
  <c r="AB3025" i="2"/>
  <c r="AC3025" i="2"/>
  <c r="AD3025" i="2"/>
  <c r="AE3025" i="2"/>
  <c r="AG3025" i="2"/>
  <c r="AH3025" i="2"/>
  <c r="U3026" i="2"/>
  <c r="AI3026" i="2" s="1"/>
  <c r="V3026" i="2"/>
  <c r="W3026" i="2"/>
  <c r="X3026" i="2"/>
  <c r="Y3026" i="2"/>
  <c r="AB3026" i="2"/>
  <c r="AC3026" i="2"/>
  <c r="AD3026" i="2"/>
  <c r="AE3026" i="2"/>
  <c r="AG3026" i="2"/>
  <c r="AH3026" i="2"/>
  <c r="U3027" i="2"/>
  <c r="AI3027" i="2" s="1"/>
  <c r="V3027" i="2"/>
  <c r="W3027" i="2"/>
  <c r="X3027" i="2"/>
  <c r="Y3027" i="2"/>
  <c r="AB3027" i="2"/>
  <c r="AC3027" i="2"/>
  <c r="AD3027" i="2"/>
  <c r="AE3027" i="2"/>
  <c r="AG3027" i="2"/>
  <c r="AH3027" i="2"/>
  <c r="U3028" i="2"/>
  <c r="AI3028" i="2" s="1"/>
  <c r="V3028" i="2"/>
  <c r="W3028" i="2"/>
  <c r="X3028" i="2"/>
  <c r="Y3028" i="2"/>
  <c r="AB3028" i="2"/>
  <c r="AC3028" i="2"/>
  <c r="AD3028" i="2"/>
  <c r="AE3028" i="2"/>
  <c r="AG3028" i="2"/>
  <c r="AH3028" i="2"/>
  <c r="U3029" i="2"/>
  <c r="AI3029" i="2" s="1"/>
  <c r="V3029" i="2"/>
  <c r="W3029" i="2"/>
  <c r="X3029" i="2"/>
  <c r="Y3029" i="2"/>
  <c r="AB3029" i="2"/>
  <c r="AC3029" i="2"/>
  <c r="AD3029" i="2"/>
  <c r="AE3029" i="2"/>
  <c r="AG3029" i="2"/>
  <c r="AH3029" i="2"/>
  <c r="U3030" i="2"/>
  <c r="AI3030" i="2" s="1"/>
  <c r="V3030" i="2"/>
  <c r="W3030" i="2"/>
  <c r="X3030" i="2"/>
  <c r="Y3030" i="2"/>
  <c r="AB3030" i="2"/>
  <c r="AC3030" i="2"/>
  <c r="AD3030" i="2"/>
  <c r="AE3030" i="2"/>
  <c r="AG3030" i="2"/>
  <c r="AH3030" i="2"/>
  <c r="U3031" i="2"/>
  <c r="AI3031" i="2" s="1"/>
  <c r="V3031" i="2"/>
  <c r="W3031" i="2"/>
  <c r="X3031" i="2"/>
  <c r="Y3031" i="2"/>
  <c r="AB3031" i="2"/>
  <c r="AC3031" i="2"/>
  <c r="AD3031" i="2"/>
  <c r="AE3031" i="2"/>
  <c r="AG3031" i="2"/>
  <c r="AH3031" i="2"/>
  <c r="U3032" i="2"/>
  <c r="AI3032" i="2" s="1"/>
  <c r="V3032" i="2"/>
  <c r="W3032" i="2"/>
  <c r="X3032" i="2"/>
  <c r="Y3032" i="2"/>
  <c r="AB3032" i="2"/>
  <c r="AC3032" i="2"/>
  <c r="AD3032" i="2"/>
  <c r="AE3032" i="2"/>
  <c r="AG3032" i="2"/>
  <c r="AH3032" i="2"/>
  <c r="U3033" i="2"/>
  <c r="AI3033" i="2" s="1"/>
  <c r="V3033" i="2"/>
  <c r="W3033" i="2"/>
  <c r="X3033" i="2"/>
  <c r="Y3033" i="2"/>
  <c r="AB3033" i="2"/>
  <c r="AC3033" i="2"/>
  <c r="AD3033" i="2"/>
  <c r="AE3033" i="2"/>
  <c r="AG3033" i="2"/>
  <c r="AH3033" i="2"/>
  <c r="U3034" i="2"/>
  <c r="AI3034" i="2" s="1"/>
  <c r="V3034" i="2"/>
  <c r="W3034" i="2"/>
  <c r="X3034" i="2"/>
  <c r="Y3034" i="2"/>
  <c r="AB3034" i="2"/>
  <c r="AC3034" i="2"/>
  <c r="AD3034" i="2"/>
  <c r="AE3034" i="2"/>
  <c r="AG3034" i="2"/>
  <c r="AH3034" i="2"/>
  <c r="U3035" i="2"/>
  <c r="AI3035" i="2" s="1"/>
  <c r="V3035" i="2"/>
  <c r="W3035" i="2"/>
  <c r="X3035" i="2"/>
  <c r="Y3035" i="2"/>
  <c r="AB3035" i="2"/>
  <c r="AC3035" i="2"/>
  <c r="AD3035" i="2"/>
  <c r="AE3035" i="2"/>
  <c r="AG3035" i="2"/>
  <c r="AH3035" i="2"/>
  <c r="U3036" i="2"/>
  <c r="AI3036" i="2" s="1"/>
  <c r="V3036" i="2"/>
  <c r="W3036" i="2"/>
  <c r="X3036" i="2"/>
  <c r="Y3036" i="2"/>
  <c r="AB3036" i="2"/>
  <c r="AC3036" i="2"/>
  <c r="AD3036" i="2"/>
  <c r="AE3036" i="2"/>
  <c r="AG3036" i="2"/>
  <c r="AH3036" i="2"/>
  <c r="U3037" i="2"/>
  <c r="AI3037" i="2" s="1"/>
  <c r="V3037" i="2"/>
  <c r="W3037" i="2"/>
  <c r="X3037" i="2"/>
  <c r="Y3037" i="2"/>
  <c r="AB3037" i="2"/>
  <c r="AC3037" i="2"/>
  <c r="AD3037" i="2"/>
  <c r="AE3037" i="2"/>
  <c r="AG3037" i="2"/>
  <c r="AH3037" i="2"/>
  <c r="U3038" i="2"/>
  <c r="AI3038" i="2" s="1"/>
  <c r="V3038" i="2"/>
  <c r="W3038" i="2"/>
  <c r="X3038" i="2"/>
  <c r="Y3038" i="2"/>
  <c r="AB3038" i="2"/>
  <c r="AC3038" i="2"/>
  <c r="AD3038" i="2"/>
  <c r="AE3038" i="2"/>
  <c r="AG3038" i="2"/>
  <c r="AH3038" i="2"/>
  <c r="U3039" i="2"/>
  <c r="AI3039" i="2" s="1"/>
  <c r="V3039" i="2"/>
  <c r="W3039" i="2"/>
  <c r="X3039" i="2"/>
  <c r="Y3039" i="2"/>
  <c r="AB3039" i="2"/>
  <c r="AC3039" i="2"/>
  <c r="AD3039" i="2"/>
  <c r="AE3039" i="2"/>
  <c r="AG3039" i="2"/>
  <c r="AH3039" i="2"/>
  <c r="U3040" i="2"/>
  <c r="AI3040" i="2" s="1"/>
  <c r="V3040" i="2"/>
  <c r="W3040" i="2"/>
  <c r="X3040" i="2"/>
  <c r="Y3040" i="2"/>
  <c r="AB3040" i="2"/>
  <c r="AC3040" i="2"/>
  <c r="AD3040" i="2"/>
  <c r="AE3040" i="2"/>
  <c r="AG3040" i="2"/>
  <c r="AH3040" i="2"/>
  <c r="U3041" i="2"/>
  <c r="AI3041" i="2" s="1"/>
  <c r="V3041" i="2"/>
  <c r="W3041" i="2"/>
  <c r="X3041" i="2"/>
  <c r="Y3041" i="2"/>
  <c r="AB3041" i="2"/>
  <c r="AC3041" i="2"/>
  <c r="AD3041" i="2"/>
  <c r="AE3041" i="2"/>
  <c r="AG3041" i="2"/>
  <c r="AH3041" i="2"/>
  <c r="U3042" i="2"/>
  <c r="AI3042" i="2" s="1"/>
  <c r="V3042" i="2"/>
  <c r="W3042" i="2"/>
  <c r="X3042" i="2"/>
  <c r="Y3042" i="2"/>
  <c r="AB3042" i="2"/>
  <c r="AC3042" i="2"/>
  <c r="AD3042" i="2"/>
  <c r="AE3042" i="2"/>
  <c r="AG3042" i="2"/>
  <c r="AH3042" i="2"/>
  <c r="U3043" i="2"/>
  <c r="AI3043" i="2" s="1"/>
  <c r="V3043" i="2"/>
  <c r="W3043" i="2"/>
  <c r="X3043" i="2"/>
  <c r="Y3043" i="2"/>
  <c r="AB3043" i="2"/>
  <c r="AC3043" i="2"/>
  <c r="AD3043" i="2"/>
  <c r="AE3043" i="2"/>
  <c r="AG3043" i="2"/>
  <c r="AH3043" i="2"/>
  <c r="U3044" i="2"/>
  <c r="AI3044" i="2" s="1"/>
  <c r="V3044" i="2"/>
  <c r="W3044" i="2"/>
  <c r="X3044" i="2"/>
  <c r="Y3044" i="2"/>
  <c r="AB3044" i="2"/>
  <c r="AC3044" i="2"/>
  <c r="AD3044" i="2"/>
  <c r="AE3044" i="2"/>
  <c r="AG3044" i="2"/>
  <c r="AH3044" i="2"/>
  <c r="U3045" i="2"/>
  <c r="AI3045" i="2" s="1"/>
  <c r="V3045" i="2"/>
  <c r="W3045" i="2"/>
  <c r="X3045" i="2"/>
  <c r="Y3045" i="2"/>
  <c r="AB3045" i="2"/>
  <c r="AC3045" i="2"/>
  <c r="AD3045" i="2"/>
  <c r="AE3045" i="2"/>
  <c r="AG3045" i="2"/>
  <c r="AH3045" i="2"/>
  <c r="U3046" i="2"/>
  <c r="AI3046" i="2" s="1"/>
  <c r="V3046" i="2"/>
  <c r="W3046" i="2"/>
  <c r="X3046" i="2"/>
  <c r="Y3046" i="2"/>
  <c r="AB3046" i="2"/>
  <c r="AC3046" i="2"/>
  <c r="AD3046" i="2"/>
  <c r="AE3046" i="2"/>
  <c r="AG3046" i="2"/>
  <c r="AH3046" i="2"/>
  <c r="U3047" i="2"/>
  <c r="AI3047" i="2" s="1"/>
  <c r="V3047" i="2"/>
  <c r="W3047" i="2"/>
  <c r="X3047" i="2"/>
  <c r="Y3047" i="2"/>
  <c r="AB3047" i="2"/>
  <c r="AC3047" i="2"/>
  <c r="AD3047" i="2"/>
  <c r="AE3047" i="2"/>
  <c r="AG3047" i="2"/>
  <c r="AH3047" i="2"/>
  <c r="U3048" i="2"/>
  <c r="AI3048" i="2" s="1"/>
  <c r="V3048" i="2"/>
  <c r="W3048" i="2"/>
  <c r="X3048" i="2"/>
  <c r="Y3048" i="2"/>
  <c r="AB3048" i="2"/>
  <c r="AC3048" i="2"/>
  <c r="AD3048" i="2"/>
  <c r="AE3048" i="2"/>
  <c r="AG3048" i="2"/>
  <c r="AH3048" i="2"/>
  <c r="U3049" i="2"/>
  <c r="AI3049" i="2" s="1"/>
  <c r="V3049" i="2"/>
  <c r="W3049" i="2"/>
  <c r="X3049" i="2"/>
  <c r="Y3049" i="2"/>
  <c r="AB3049" i="2"/>
  <c r="AC3049" i="2"/>
  <c r="AD3049" i="2"/>
  <c r="AE3049" i="2"/>
  <c r="AG3049" i="2"/>
  <c r="AH3049" i="2"/>
  <c r="U3050" i="2"/>
  <c r="AI3050" i="2" s="1"/>
  <c r="V3050" i="2"/>
  <c r="W3050" i="2"/>
  <c r="X3050" i="2"/>
  <c r="Y3050" i="2"/>
  <c r="AB3050" i="2"/>
  <c r="AC3050" i="2"/>
  <c r="AD3050" i="2"/>
  <c r="AE3050" i="2"/>
  <c r="AG3050" i="2"/>
  <c r="AH3050" i="2"/>
  <c r="U3051" i="2"/>
  <c r="AI3051" i="2" s="1"/>
  <c r="V3051" i="2"/>
  <c r="W3051" i="2"/>
  <c r="X3051" i="2"/>
  <c r="Y3051" i="2"/>
  <c r="AB3051" i="2"/>
  <c r="AC3051" i="2"/>
  <c r="AD3051" i="2"/>
  <c r="AE3051" i="2"/>
  <c r="AG3051" i="2"/>
  <c r="AH3051" i="2"/>
  <c r="U3052" i="2"/>
  <c r="AI3052" i="2" s="1"/>
  <c r="V3052" i="2"/>
  <c r="W3052" i="2"/>
  <c r="X3052" i="2"/>
  <c r="Y3052" i="2"/>
  <c r="AB3052" i="2"/>
  <c r="AC3052" i="2"/>
  <c r="AD3052" i="2"/>
  <c r="AE3052" i="2"/>
  <c r="AG3052" i="2"/>
  <c r="AH3052" i="2"/>
  <c r="U3053" i="2"/>
  <c r="AI3053" i="2" s="1"/>
  <c r="V3053" i="2"/>
  <c r="W3053" i="2"/>
  <c r="X3053" i="2"/>
  <c r="Y3053" i="2"/>
  <c r="AB3053" i="2"/>
  <c r="AC3053" i="2"/>
  <c r="AD3053" i="2"/>
  <c r="AE3053" i="2"/>
  <c r="AG3053" i="2"/>
  <c r="AH3053" i="2"/>
  <c r="U3054" i="2"/>
  <c r="AI3054" i="2" s="1"/>
  <c r="V3054" i="2"/>
  <c r="W3054" i="2"/>
  <c r="X3054" i="2"/>
  <c r="Y3054" i="2"/>
  <c r="AB3054" i="2"/>
  <c r="AC3054" i="2"/>
  <c r="AD3054" i="2"/>
  <c r="AE3054" i="2"/>
  <c r="AG3054" i="2"/>
  <c r="AH3054" i="2"/>
  <c r="U3055" i="2"/>
  <c r="AI3055" i="2" s="1"/>
  <c r="V3055" i="2"/>
  <c r="W3055" i="2"/>
  <c r="X3055" i="2"/>
  <c r="Y3055" i="2"/>
  <c r="AB3055" i="2"/>
  <c r="AC3055" i="2"/>
  <c r="AD3055" i="2"/>
  <c r="AE3055" i="2"/>
  <c r="AG3055" i="2"/>
  <c r="AH3055" i="2"/>
  <c r="U3056" i="2"/>
  <c r="AI3056" i="2" s="1"/>
  <c r="V3056" i="2"/>
  <c r="W3056" i="2"/>
  <c r="X3056" i="2"/>
  <c r="Y3056" i="2"/>
  <c r="AB3056" i="2"/>
  <c r="AC3056" i="2"/>
  <c r="AD3056" i="2"/>
  <c r="AE3056" i="2"/>
  <c r="AG3056" i="2"/>
  <c r="AH3056" i="2"/>
  <c r="U3057" i="2"/>
  <c r="AI3057" i="2" s="1"/>
  <c r="V3057" i="2"/>
  <c r="W3057" i="2"/>
  <c r="X3057" i="2"/>
  <c r="Y3057" i="2"/>
  <c r="AB3057" i="2"/>
  <c r="AC3057" i="2"/>
  <c r="AD3057" i="2"/>
  <c r="AE3057" i="2"/>
  <c r="AG3057" i="2"/>
  <c r="AH3057" i="2"/>
  <c r="U3058" i="2"/>
  <c r="AI3058" i="2" s="1"/>
  <c r="V3058" i="2"/>
  <c r="W3058" i="2"/>
  <c r="X3058" i="2"/>
  <c r="Y3058" i="2"/>
  <c r="AB3058" i="2"/>
  <c r="AC3058" i="2"/>
  <c r="AD3058" i="2"/>
  <c r="AE3058" i="2"/>
  <c r="AG3058" i="2"/>
  <c r="AH3058" i="2"/>
  <c r="U3059" i="2"/>
  <c r="AI3059" i="2" s="1"/>
  <c r="V3059" i="2"/>
  <c r="W3059" i="2"/>
  <c r="X3059" i="2"/>
  <c r="Y3059" i="2"/>
  <c r="AB3059" i="2"/>
  <c r="AC3059" i="2"/>
  <c r="AD3059" i="2"/>
  <c r="AE3059" i="2"/>
  <c r="AG3059" i="2"/>
  <c r="AH3059" i="2"/>
  <c r="U3060" i="2"/>
  <c r="AI3060" i="2" s="1"/>
  <c r="V3060" i="2"/>
  <c r="W3060" i="2"/>
  <c r="X3060" i="2"/>
  <c r="Y3060" i="2"/>
  <c r="AB3060" i="2"/>
  <c r="AC3060" i="2"/>
  <c r="AD3060" i="2"/>
  <c r="AE3060" i="2"/>
  <c r="AG3060" i="2"/>
  <c r="AH3060" i="2"/>
  <c r="U3061" i="2"/>
  <c r="AI3061" i="2" s="1"/>
  <c r="V3061" i="2"/>
  <c r="W3061" i="2"/>
  <c r="X3061" i="2"/>
  <c r="Y3061" i="2"/>
  <c r="AB3061" i="2"/>
  <c r="AC3061" i="2"/>
  <c r="AD3061" i="2"/>
  <c r="AE3061" i="2"/>
  <c r="AG3061" i="2"/>
  <c r="AH3061" i="2"/>
  <c r="U3062" i="2"/>
  <c r="AI3062" i="2" s="1"/>
  <c r="V3062" i="2"/>
  <c r="W3062" i="2"/>
  <c r="X3062" i="2"/>
  <c r="Y3062" i="2"/>
  <c r="AB3062" i="2"/>
  <c r="AC3062" i="2"/>
  <c r="AD3062" i="2"/>
  <c r="AE3062" i="2"/>
  <c r="AG3062" i="2"/>
  <c r="AH3062" i="2"/>
  <c r="U3063" i="2"/>
  <c r="AI3063" i="2" s="1"/>
  <c r="V3063" i="2"/>
  <c r="W3063" i="2"/>
  <c r="X3063" i="2"/>
  <c r="Y3063" i="2"/>
  <c r="AB3063" i="2"/>
  <c r="AC3063" i="2"/>
  <c r="AD3063" i="2"/>
  <c r="AE3063" i="2"/>
  <c r="AG3063" i="2"/>
  <c r="AH3063" i="2"/>
  <c r="U3064" i="2"/>
  <c r="AI3064" i="2" s="1"/>
  <c r="V3064" i="2"/>
  <c r="W3064" i="2"/>
  <c r="X3064" i="2"/>
  <c r="Y3064" i="2"/>
  <c r="AB3064" i="2"/>
  <c r="AC3064" i="2"/>
  <c r="AD3064" i="2"/>
  <c r="AE3064" i="2"/>
  <c r="AG3064" i="2"/>
  <c r="AH3064" i="2"/>
  <c r="U3065" i="2"/>
  <c r="AI3065" i="2" s="1"/>
  <c r="V3065" i="2"/>
  <c r="W3065" i="2"/>
  <c r="X3065" i="2"/>
  <c r="Y3065" i="2"/>
  <c r="AB3065" i="2"/>
  <c r="AC3065" i="2"/>
  <c r="AD3065" i="2"/>
  <c r="AE3065" i="2"/>
  <c r="AG3065" i="2"/>
  <c r="AH3065" i="2"/>
  <c r="U3066" i="2"/>
  <c r="AI3066" i="2" s="1"/>
  <c r="V3066" i="2"/>
  <c r="W3066" i="2"/>
  <c r="X3066" i="2"/>
  <c r="Y3066" i="2"/>
  <c r="AB3066" i="2"/>
  <c r="AC3066" i="2"/>
  <c r="AD3066" i="2"/>
  <c r="AE3066" i="2"/>
  <c r="AG3066" i="2"/>
  <c r="AH3066" i="2"/>
  <c r="U3067" i="2"/>
  <c r="AI3067" i="2" s="1"/>
  <c r="V3067" i="2"/>
  <c r="W3067" i="2"/>
  <c r="X3067" i="2"/>
  <c r="Y3067" i="2"/>
  <c r="AB3067" i="2"/>
  <c r="AC3067" i="2"/>
  <c r="AD3067" i="2"/>
  <c r="AE3067" i="2"/>
  <c r="AG3067" i="2"/>
  <c r="AH3067" i="2"/>
  <c r="U3068" i="2"/>
  <c r="AI3068" i="2" s="1"/>
  <c r="V3068" i="2"/>
  <c r="W3068" i="2"/>
  <c r="X3068" i="2"/>
  <c r="Y3068" i="2"/>
  <c r="AB3068" i="2"/>
  <c r="AC3068" i="2"/>
  <c r="AD3068" i="2"/>
  <c r="AE3068" i="2"/>
  <c r="AG3068" i="2"/>
  <c r="AH3068" i="2"/>
  <c r="U3069" i="2"/>
  <c r="AI3069" i="2" s="1"/>
  <c r="V3069" i="2"/>
  <c r="W3069" i="2"/>
  <c r="X3069" i="2"/>
  <c r="Y3069" i="2"/>
  <c r="AB3069" i="2"/>
  <c r="AC3069" i="2"/>
  <c r="AD3069" i="2"/>
  <c r="AE3069" i="2"/>
  <c r="AG3069" i="2"/>
  <c r="AH3069" i="2"/>
  <c r="U3070" i="2"/>
  <c r="AI3070" i="2" s="1"/>
  <c r="V3070" i="2"/>
  <c r="W3070" i="2"/>
  <c r="X3070" i="2"/>
  <c r="Y3070" i="2"/>
  <c r="AB3070" i="2"/>
  <c r="AC3070" i="2"/>
  <c r="AD3070" i="2"/>
  <c r="AE3070" i="2"/>
  <c r="AG3070" i="2"/>
  <c r="AH3070" i="2"/>
  <c r="U3071" i="2"/>
  <c r="AI3071" i="2" s="1"/>
  <c r="V3071" i="2"/>
  <c r="W3071" i="2"/>
  <c r="X3071" i="2"/>
  <c r="Y3071" i="2"/>
  <c r="AB3071" i="2"/>
  <c r="AC3071" i="2"/>
  <c r="AD3071" i="2"/>
  <c r="AE3071" i="2"/>
  <c r="AG3071" i="2"/>
  <c r="AH3071" i="2"/>
  <c r="U3072" i="2"/>
  <c r="AI3072" i="2" s="1"/>
  <c r="V3072" i="2"/>
  <c r="W3072" i="2"/>
  <c r="X3072" i="2"/>
  <c r="Y3072" i="2"/>
  <c r="AB3072" i="2"/>
  <c r="AC3072" i="2"/>
  <c r="AD3072" i="2"/>
  <c r="AE3072" i="2"/>
  <c r="AG3072" i="2"/>
  <c r="AH3072" i="2"/>
  <c r="U3073" i="2"/>
  <c r="AI3073" i="2" s="1"/>
  <c r="V3073" i="2"/>
  <c r="W3073" i="2"/>
  <c r="X3073" i="2"/>
  <c r="Y3073" i="2"/>
  <c r="AB3073" i="2"/>
  <c r="AC3073" i="2"/>
  <c r="AD3073" i="2"/>
  <c r="AE3073" i="2"/>
  <c r="AG3073" i="2"/>
  <c r="AH3073" i="2"/>
  <c r="U3074" i="2"/>
  <c r="AI3074" i="2" s="1"/>
  <c r="V3074" i="2"/>
  <c r="W3074" i="2"/>
  <c r="X3074" i="2"/>
  <c r="Y3074" i="2"/>
  <c r="AB3074" i="2"/>
  <c r="AC3074" i="2"/>
  <c r="AD3074" i="2"/>
  <c r="AE3074" i="2"/>
  <c r="AG3074" i="2"/>
  <c r="AH3074" i="2"/>
  <c r="U3075" i="2"/>
  <c r="AI3075" i="2" s="1"/>
  <c r="V3075" i="2"/>
  <c r="W3075" i="2"/>
  <c r="X3075" i="2"/>
  <c r="Y3075" i="2"/>
  <c r="AB3075" i="2"/>
  <c r="AC3075" i="2"/>
  <c r="AD3075" i="2"/>
  <c r="AE3075" i="2"/>
  <c r="AG3075" i="2"/>
  <c r="AH3075" i="2"/>
  <c r="U3076" i="2"/>
  <c r="AI3076" i="2" s="1"/>
  <c r="V3076" i="2"/>
  <c r="W3076" i="2"/>
  <c r="X3076" i="2"/>
  <c r="Y3076" i="2"/>
  <c r="AB3076" i="2"/>
  <c r="AC3076" i="2"/>
  <c r="AD3076" i="2"/>
  <c r="AE3076" i="2"/>
  <c r="AG3076" i="2"/>
  <c r="AH3076" i="2"/>
  <c r="U3077" i="2"/>
  <c r="AI3077" i="2" s="1"/>
  <c r="V3077" i="2"/>
  <c r="W3077" i="2"/>
  <c r="X3077" i="2"/>
  <c r="Y3077" i="2"/>
  <c r="AB3077" i="2"/>
  <c r="AC3077" i="2"/>
  <c r="AD3077" i="2"/>
  <c r="AE3077" i="2"/>
  <c r="AG3077" i="2"/>
  <c r="AH3077" i="2"/>
  <c r="U3078" i="2"/>
  <c r="AI3078" i="2" s="1"/>
  <c r="V3078" i="2"/>
  <c r="W3078" i="2"/>
  <c r="X3078" i="2"/>
  <c r="Y3078" i="2"/>
  <c r="AB3078" i="2"/>
  <c r="AC3078" i="2"/>
  <c r="AD3078" i="2"/>
  <c r="AE3078" i="2"/>
  <c r="AG3078" i="2"/>
  <c r="AH3078" i="2"/>
  <c r="U3079" i="2"/>
  <c r="AI3079" i="2" s="1"/>
  <c r="V3079" i="2"/>
  <c r="W3079" i="2"/>
  <c r="X3079" i="2"/>
  <c r="Y3079" i="2"/>
  <c r="AB3079" i="2"/>
  <c r="AC3079" i="2"/>
  <c r="AD3079" i="2"/>
  <c r="AE3079" i="2"/>
  <c r="AG3079" i="2"/>
  <c r="AH3079" i="2"/>
  <c r="U3080" i="2"/>
  <c r="AI3080" i="2" s="1"/>
  <c r="V3080" i="2"/>
  <c r="W3080" i="2"/>
  <c r="X3080" i="2"/>
  <c r="Y3080" i="2"/>
  <c r="AB3080" i="2"/>
  <c r="AC3080" i="2"/>
  <c r="AD3080" i="2"/>
  <c r="AE3080" i="2"/>
  <c r="AG3080" i="2"/>
  <c r="AH3080" i="2"/>
  <c r="U3081" i="2"/>
  <c r="AI3081" i="2" s="1"/>
  <c r="V3081" i="2"/>
  <c r="W3081" i="2"/>
  <c r="X3081" i="2"/>
  <c r="Y3081" i="2"/>
  <c r="AB3081" i="2"/>
  <c r="AC3081" i="2"/>
  <c r="AD3081" i="2"/>
  <c r="AE3081" i="2"/>
  <c r="AG3081" i="2"/>
  <c r="AH3081" i="2"/>
  <c r="U3082" i="2"/>
  <c r="AI3082" i="2" s="1"/>
  <c r="V3082" i="2"/>
  <c r="W3082" i="2"/>
  <c r="X3082" i="2"/>
  <c r="Y3082" i="2"/>
  <c r="AB3082" i="2"/>
  <c r="AC3082" i="2"/>
  <c r="AD3082" i="2"/>
  <c r="AE3082" i="2"/>
  <c r="AG3082" i="2"/>
  <c r="AH3082" i="2"/>
  <c r="U3083" i="2"/>
  <c r="AI3083" i="2" s="1"/>
  <c r="V3083" i="2"/>
  <c r="W3083" i="2"/>
  <c r="X3083" i="2"/>
  <c r="Y3083" i="2"/>
  <c r="AB3083" i="2"/>
  <c r="AC3083" i="2"/>
  <c r="AD3083" i="2"/>
  <c r="AE3083" i="2"/>
  <c r="AG3083" i="2"/>
  <c r="AH3083" i="2"/>
  <c r="U3084" i="2"/>
  <c r="AI3084" i="2" s="1"/>
  <c r="V3084" i="2"/>
  <c r="W3084" i="2"/>
  <c r="X3084" i="2"/>
  <c r="Y3084" i="2"/>
  <c r="AB3084" i="2"/>
  <c r="AC3084" i="2"/>
  <c r="AD3084" i="2"/>
  <c r="AE3084" i="2"/>
  <c r="AG3084" i="2"/>
  <c r="AH3084" i="2"/>
  <c r="U3085" i="2"/>
  <c r="AI3085" i="2" s="1"/>
  <c r="V3085" i="2"/>
  <c r="W3085" i="2"/>
  <c r="X3085" i="2"/>
  <c r="Y3085" i="2"/>
  <c r="AB3085" i="2"/>
  <c r="AC3085" i="2"/>
  <c r="AD3085" i="2"/>
  <c r="AE3085" i="2"/>
  <c r="AG3085" i="2"/>
  <c r="AH3085" i="2"/>
  <c r="U3086" i="2"/>
  <c r="AI3086" i="2" s="1"/>
  <c r="V3086" i="2"/>
  <c r="W3086" i="2"/>
  <c r="X3086" i="2"/>
  <c r="Y3086" i="2"/>
  <c r="AB3086" i="2"/>
  <c r="AC3086" i="2"/>
  <c r="AD3086" i="2"/>
  <c r="AE3086" i="2"/>
  <c r="AG3086" i="2"/>
  <c r="AH3086" i="2"/>
  <c r="U3087" i="2"/>
  <c r="AI3087" i="2" s="1"/>
  <c r="V3087" i="2"/>
  <c r="W3087" i="2"/>
  <c r="X3087" i="2"/>
  <c r="Y3087" i="2"/>
  <c r="AB3087" i="2"/>
  <c r="AC3087" i="2"/>
  <c r="AD3087" i="2"/>
  <c r="AE3087" i="2"/>
  <c r="AG3087" i="2"/>
  <c r="AH3087" i="2"/>
  <c r="U3088" i="2"/>
  <c r="AI3088" i="2" s="1"/>
  <c r="V3088" i="2"/>
  <c r="W3088" i="2"/>
  <c r="X3088" i="2"/>
  <c r="Y3088" i="2"/>
  <c r="AB3088" i="2"/>
  <c r="AC3088" i="2"/>
  <c r="AD3088" i="2"/>
  <c r="AE3088" i="2"/>
  <c r="AG3088" i="2"/>
  <c r="AH3088" i="2"/>
  <c r="U3089" i="2"/>
  <c r="AI3089" i="2" s="1"/>
  <c r="V3089" i="2"/>
  <c r="W3089" i="2"/>
  <c r="X3089" i="2"/>
  <c r="Y3089" i="2"/>
  <c r="AB3089" i="2"/>
  <c r="AC3089" i="2"/>
  <c r="AD3089" i="2"/>
  <c r="AE3089" i="2"/>
  <c r="AG3089" i="2"/>
  <c r="AH3089" i="2"/>
  <c r="U3090" i="2"/>
  <c r="AI3090" i="2" s="1"/>
  <c r="V3090" i="2"/>
  <c r="W3090" i="2"/>
  <c r="X3090" i="2"/>
  <c r="Y3090" i="2"/>
  <c r="AB3090" i="2"/>
  <c r="AC3090" i="2"/>
  <c r="AD3090" i="2"/>
  <c r="AE3090" i="2"/>
  <c r="AG3090" i="2"/>
  <c r="AH3090" i="2"/>
  <c r="U3091" i="2"/>
  <c r="AI3091" i="2" s="1"/>
  <c r="V3091" i="2"/>
  <c r="W3091" i="2"/>
  <c r="X3091" i="2"/>
  <c r="Y3091" i="2"/>
  <c r="AB3091" i="2"/>
  <c r="AC3091" i="2"/>
  <c r="AD3091" i="2"/>
  <c r="AE3091" i="2"/>
  <c r="AG3091" i="2"/>
  <c r="AH3091" i="2"/>
  <c r="U3092" i="2"/>
  <c r="AI3092" i="2" s="1"/>
  <c r="V3092" i="2"/>
  <c r="W3092" i="2"/>
  <c r="X3092" i="2"/>
  <c r="Y3092" i="2"/>
  <c r="AB3092" i="2"/>
  <c r="AC3092" i="2"/>
  <c r="AD3092" i="2"/>
  <c r="AE3092" i="2"/>
  <c r="AG3092" i="2"/>
  <c r="AH3092" i="2"/>
  <c r="U3093" i="2"/>
  <c r="AI3093" i="2" s="1"/>
  <c r="V3093" i="2"/>
  <c r="W3093" i="2"/>
  <c r="X3093" i="2"/>
  <c r="Y3093" i="2"/>
  <c r="AB3093" i="2"/>
  <c r="AC3093" i="2"/>
  <c r="AD3093" i="2"/>
  <c r="AE3093" i="2"/>
  <c r="AG3093" i="2"/>
  <c r="AH3093" i="2"/>
  <c r="U3094" i="2"/>
  <c r="AI3094" i="2" s="1"/>
  <c r="V3094" i="2"/>
  <c r="W3094" i="2"/>
  <c r="X3094" i="2"/>
  <c r="Y3094" i="2"/>
  <c r="AB3094" i="2"/>
  <c r="AC3094" i="2"/>
  <c r="AD3094" i="2"/>
  <c r="AE3094" i="2"/>
  <c r="AG3094" i="2"/>
  <c r="AH3094" i="2"/>
  <c r="U3095" i="2"/>
  <c r="AI3095" i="2" s="1"/>
  <c r="V3095" i="2"/>
  <c r="W3095" i="2"/>
  <c r="X3095" i="2"/>
  <c r="Y3095" i="2"/>
  <c r="AB3095" i="2"/>
  <c r="AC3095" i="2"/>
  <c r="AD3095" i="2"/>
  <c r="AE3095" i="2"/>
  <c r="AG3095" i="2"/>
  <c r="AH3095" i="2"/>
  <c r="U3096" i="2"/>
  <c r="AI3096" i="2" s="1"/>
  <c r="V3096" i="2"/>
  <c r="W3096" i="2"/>
  <c r="X3096" i="2"/>
  <c r="Y3096" i="2"/>
  <c r="AB3096" i="2"/>
  <c r="AC3096" i="2"/>
  <c r="AD3096" i="2"/>
  <c r="AE3096" i="2"/>
  <c r="AG3096" i="2"/>
  <c r="AH3096" i="2"/>
  <c r="U3097" i="2"/>
  <c r="AI3097" i="2" s="1"/>
  <c r="V3097" i="2"/>
  <c r="W3097" i="2"/>
  <c r="X3097" i="2"/>
  <c r="Y3097" i="2"/>
  <c r="AB3097" i="2"/>
  <c r="AC3097" i="2"/>
  <c r="AD3097" i="2"/>
  <c r="AE3097" i="2"/>
  <c r="AG3097" i="2"/>
  <c r="AH3097" i="2"/>
  <c r="U3098" i="2"/>
  <c r="AI3098" i="2" s="1"/>
  <c r="V3098" i="2"/>
  <c r="W3098" i="2"/>
  <c r="X3098" i="2"/>
  <c r="Y3098" i="2"/>
  <c r="AB3098" i="2"/>
  <c r="AC3098" i="2"/>
  <c r="AD3098" i="2"/>
  <c r="AE3098" i="2"/>
  <c r="AG3098" i="2"/>
  <c r="AH3098" i="2"/>
  <c r="U3099" i="2"/>
  <c r="AI3099" i="2" s="1"/>
  <c r="V3099" i="2"/>
  <c r="W3099" i="2"/>
  <c r="X3099" i="2"/>
  <c r="Y3099" i="2"/>
  <c r="AB3099" i="2"/>
  <c r="AC3099" i="2"/>
  <c r="AD3099" i="2"/>
  <c r="AE3099" i="2"/>
  <c r="AG3099" i="2"/>
  <c r="AH3099" i="2"/>
  <c r="U3100" i="2"/>
  <c r="AI3100" i="2" s="1"/>
  <c r="V3100" i="2"/>
  <c r="W3100" i="2"/>
  <c r="X3100" i="2"/>
  <c r="Y3100" i="2"/>
  <c r="AB3100" i="2"/>
  <c r="AC3100" i="2"/>
  <c r="AD3100" i="2"/>
  <c r="AE3100" i="2"/>
  <c r="AG3100" i="2"/>
  <c r="AH3100" i="2"/>
  <c r="U3101" i="2"/>
  <c r="AI3101" i="2" s="1"/>
  <c r="V3101" i="2"/>
  <c r="W3101" i="2"/>
  <c r="X3101" i="2"/>
  <c r="Y3101" i="2"/>
  <c r="AB3101" i="2"/>
  <c r="AC3101" i="2"/>
  <c r="AD3101" i="2"/>
  <c r="AE3101" i="2"/>
  <c r="AG3101" i="2"/>
  <c r="AH3101" i="2"/>
  <c r="U3102" i="2"/>
  <c r="AI3102" i="2" s="1"/>
  <c r="V3102" i="2"/>
  <c r="W3102" i="2"/>
  <c r="X3102" i="2"/>
  <c r="Y3102" i="2"/>
  <c r="AB3102" i="2"/>
  <c r="AC3102" i="2"/>
  <c r="AD3102" i="2"/>
  <c r="AE3102" i="2"/>
  <c r="AG3102" i="2"/>
  <c r="AH3102" i="2"/>
  <c r="U3103" i="2"/>
  <c r="AI3103" i="2" s="1"/>
  <c r="V3103" i="2"/>
  <c r="W3103" i="2"/>
  <c r="X3103" i="2"/>
  <c r="Y3103" i="2"/>
  <c r="AB3103" i="2"/>
  <c r="AC3103" i="2"/>
  <c r="AD3103" i="2"/>
  <c r="AE3103" i="2"/>
  <c r="AG3103" i="2"/>
  <c r="AH3103" i="2"/>
  <c r="U3104" i="2"/>
  <c r="AI3104" i="2" s="1"/>
  <c r="V3104" i="2"/>
  <c r="W3104" i="2"/>
  <c r="X3104" i="2"/>
  <c r="Y3104" i="2"/>
  <c r="AB3104" i="2"/>
  <c r="AC3104" i="2"/>
  <c r="AD3104" i="2"/>
  <c r="AE3104" i="2"/>
  <c r="AG3104" i="2"/>
  <c r="AH3104" i="2"/>
  <c r="U3105" i="2"/>
  <c r="AI3105" i="2" s="1"/>
  <c r="V3105" i="2"/>
  <c r="W3105" i="2"/>
  <c r="X3105" i="2"/>
  <c r="Y3105" i="2"/>
  <c r="AB3105" i="2"/>
  <c r="AC3105" i="2"/>
  <c r="AD3105" i="2"/>
  <c r="AE3105" i="2"/>
  <c r="AG3105" i="2"/>
  <c r="AH3105" i="2"/>
  <c r="U3106" i="2"/>
  <c r="AI3106" i="2" s="1"/>
  <c r="V3106" i="2"/>
  <c r="W3106" i="2"/>
  <c r="X3106" i="2"/>
  <c r="Y3106" i="2"/>
  <c r="AB3106" i="2"/>
  <c r="AC3106" i="2"/>
  <c r="AD3106" i="2"/>
  <c r="AE3106" i="2"/>
  <c r="AG3106" i="2"/>
  <c r="AH3106" i="2"/>
  <c r="U3107" i="2"/>
  <c r="AI3107" i="2" s="1"/>
  <c r="V3107" i="2"/>
  <c r="W3107" i="2"/>
  <c r="X3107" i="2"/>
  <c r="Y3107" i="2"/>
  <c r="AB3107" i="2"/>
  <c r="AC3107" i="2"/>
  <c r="AD3107" i="2"/>
  <c r="AE3107" i="2"/>
  <c r="AG3107" i="2"/>
  <c r="AH3107" i="2"/>
  <c r="U3108" i="2"/>
  <c r="AI3108" i="2" s="1"/>
  <c r="V3108" i="2"/>
  <c r="W3108" i="2"/>
  <c r="X3108" i="2"/>
  <c r="Y3108" i="2"/>
  <c r="AB3108" i="2"/>
  <c r="AC3108" i="2"/>
  <c r="AD3108" i="2"/>
  <c r="AE3108" i="2"/>
  <c r="AG3108" i="2"/>
  <c r="AH3108" i="2"/>
  <c r="U3109" i="2"/>
  <c r="AI3109" i="2" s="1"/>
  <c r="V3109" i="2"/>
  <c r="W3109" i="2"/>
  <c r="X3109" i="2"/>
  <c r="Y3109" i="2"/>
  <c r="AB3109" i="2"/>
  <c r="AC3109" i="2"/>
  <c r="AD3109" i="2"/>
  <c r="AE3109" i="2"/>
  <c r="AG3109" i="2"/>
  <c r="AH3109" i="2"/>
  <c r="U3110" i="2"/>
  <c r="AI3110" i="2" s="1"/>
  <c r="V3110" i="2"/>
  <c r="W3110" i="2"/>
  <c r="X3110" i="2"/>
  <c r="Y3110" i="2"/>
  <c r="AB3110" i="2"/>
  <c r="AC3110" i="2"/>
  <c r="AD3110" i="2"/>
  <c r="AE3110" i="2"/>
  <c r="AG3110" i="2"/>
  <c r="AH3110" i="2"/>
  <c r="U3111" i="2"/>
  <c r="AI3111" i="2" s="1"/>
  <c r="V3111" i="2"/>
  <c r="W3111" i="2"/>
  <c r="X3111" i="2"/>
  <c r="Y3111" i="2"/>
  <c r="AB3111" i="2"/>
  <c r="AC3111" i="2"/>
  <c r="AD3111" i="2"/>
  <c r="AE3111" i="2"/>
  <c r="AG3111" i="2"/>
  <c r="AH3111" i="2"/>
  <c r="U3112" i="2"/>
  <c r="AI3112" i="2" s="1"/>
  <c r="V3112" i="2"/>
  <c r="W3112" i="2"/>
  <c r="X3112" i="2"/>
  <c r="Y3112" i="2"/>
  <c r="AB3112" i="2"/>
  <c r="AC3112" i="2"/>
  <c r="AD3112" i="2"/>
  <c r="AE3112" i="2"/>
  <c r="AG3112" i="2"/>
  <c r="AH3112" i="2"/>
  <c r="U3113" i="2"/>
  <c r="AI3113" i="2" s="1"/>
  <c r="V3113" i="2"/>
  <c r="W3113" i="2"/>
  <c r="X3113" i="2"/>
  <c r="Y3113" i="2"/>
  <c r="AB3113" i="2"/>
  <c r="AC3113" i="2"/>
  <c r="AD3113" i="2"/>
  <c r="AE3113" i="2"/>
  <c r="AG3113" i="2"/>
  <c r="AH3113" i="2"/>
  <c r="U3114" i="2"/>
  <c r="AI3114" i="2" s="1"/>
  <c r="V3114" i="2"/>
  <c r="W3114" i="2"/>
  <c r="X3114" i="2"/>
  <c r="Y3114" i="2"/>
  <c r="AB3114" i="2"/>
  <c r="AC3114" i="2"/>
  <c r="AD3114" i="2"/>
  <c r="AE3114" i="2"/>
  <c r="AG3114" i="2"/>
  <c r="AH3114" i="2"/>
  <c r="U3115" i="2"/>
  <c r="AI3115" i="2" s="1"/>
  <c r="V3115" i="2"/>
  <c r="W3115" i="2"/>
  <c r="X3115" i="2"/>
  <c r="Y3115" i="2"/>
  <c r="AB3115" i="2"/>
  <c r="AC3115" i="2"/>
  <c r="AD3115" i="2"/>
  <c r="AE3115" i="2"/>
  <c r="AG3115" i="2"/>
  <c r="AH3115" i="2"/>
  <c r="U3116" i="2"/>
  <c r="AI3116" i="2" s="1"/>
  <c r="V3116" i="2"/>
  <c r="W3116" i="2"/>
  <c r="X3116" i="2"/>
  <c r="Y3116" i="2"/>
  <c r="AB3116" i="2"/>
  <c r="AC3116" i="2"/>
  <c r="AD3116" i="2"/>
  <c r="AE3116" i="2"/>
  <c r="AG3116" i="2"/>
  <c r="AH3116" i="2"/>
  <c r="U3117" i="2"/>
  <c r="AI3117" i="2" s="1"/>
  <c r="V3117" i="2"/>
  <c r="W3117" i="2"/>
  <c r="X3117" i="2"/>
  <c r="Y3117" i="2"/>
  <c r="AB3117" i="2"/>
  <c r="AC3117" i="2"/>
  <c r="AD3117" i="2"/>
  <c r="AE3117" i="2"/>
  <c r="AG3117" i="2"/>
  <c r="AH3117" i="2"/>
  <c r="U3118" i="2"/>
  <c r="AI3118" i="2" s="1"/>
  <c r="V3118" i="2"/>
  <c r="W3118" i="2"/>
  <c r="X3118" i="2"/>
  <c r="Y3118" i="2"/>
  <c r="AB3118" i="2"/>
  <c r="AC3118" i="2"/>
  <c r="AD3118" i="2"/>
  <c r="AE3118" i="2"/>
  <c r="AG3118" i="2"/>
  <c r="AH3118" i="2"/>
  <c r="U3119" i="2"/>
  <c r="AI3119" i="2" s="1"/>
  <c r="V3119" i="2"/>
  <c r="W3119" i="2"/>
  <c r="X3119" i="2"/>
  <c r="Y3119" i="2"/>
  <c r="AB3119" i="2"/>
  <c r="AC3119" i="2"/>
  <c r="AD3119" i="2"/>
  <c r="AE3119" i="2"/>
  <c r="AG3119" i="2"/>
  <c r="AH3119" i="2"/>
  <c r="U3120" i="2"/>
  <c r="AI3120" i="2" s="1"/>
  <c r="V3120" i="2"/>
  <c r="W3120" i="2"/>
  <c r="X3120" i="2"/>
  <c r="Y3120" i="2"/>
  <c r="AB3120" i="2"/>
  <c r="AC3120" i="2"/>
  <c r="AD3120" i="2"/>
  <c r="AE3120" i="2"/>
  <c r="AG3120" i="2"/>
  <c r="AH3120" i="2"/>
  <c r="U3121" i="2"/>
  <c r="AI3121" i="2" s="1"/>
  <c r="V3121" i="2"/>
  <c r="W3121" i="2"/>
  <c r="X3121" i="2"/>
  <c r="Y3121" i="2"/>
  <c r="AB3121" i="2"/>
  <c r="AC3121" i="2"/>
  <c r="AD3121" i="2"/>
  <c r="AE3121" i="2"/>
  <c r="AG3121" i="2"/>
  <c r="AH3121" i="2"/>
  <c r="U3122" i="2"/>
  <c r="AI3122" i="2" s="1"/>
  <c r="V3122" i="2"/>
  <c r="W3122" i="2"/>
  <c r="X3122" i="2"/>
  <c r="Y3122" i="2"/>
  <c r="AB3122" i="2"/>
  <c r="AC3122" i="2"/>
  <c r="AD3122" i="2"/>
  <c r="AE3122" i="2"/>
  <c r="AG3122" i="2"/>
  <c r="AH3122" i="2"/>
  <c r="U3123" i="2"/>
  <c r="AI3123" i="2" s="1"/>
  <c r="V3123" i="2"/>
  <c r="W3123" i="2"/>
  <c r="X3123" i="2"/>
  <c r="Y3123" i="2"/>
  <c r="AB3123" i="2"/>
  <c r="AC3123" i="2"/>
  <c r="AD3123" i="2"/>
  <c r="AE3123" i="2"/>
  <c r="AG3123" i="2"/>
  <c r="AH3123" i="2"/>
  <c r="U3124" i="2"/>
  <c r="AI3124" i="2" s="1"/>
  <c r="V3124" i="2"/>
  <c r="W3124" i="2"/>
  <c r="X3124" i="2"/>
  <c r="Y3124" i="2"/>
  <c r="AB3124" i="2"/>
  <c r="AC3124" i="2"/>
  <c r="AD3124" i="2"/>
  <c r="AE3124" i="2"/>
  <c r="AG3124" i="2"/>
  <c r="AH3124" i="2"/>
  <c r="U3125" i="2"/>
  <c r="AI3125" i="2" s="1"/>
  <c r="V3125" i="2"/>
  <c r="W3125" i="2"/>
  <c r="X3125" i="2"/>
  <c r="Y3125" i="2"/>
  <c r="AB3125" i="2"/>
  <c r="AC3125" i="2"/>
  <c r="AD3125" i="2"/>
  <c r="AE3125" i="2"/>
  <c r="AG3125" i="2"/>
  <c r="AH3125" i="2"/>
  <c r="U3126" i="2"/>
  <c r="AI3126" i="2" s="1"/>
  <c r="V3126" i="2"/>
  <c r="W3126" i="2"/>
  <c r="X3126" i="2"/>
  <c r="Y3126" i="2"/>
  <c r="AB3126" i="2"/>
  <c r="AC3126" i="2"/>
  <c r="AD3126" i="2"/>
  <c r="AE3126" i="2"/>
  <c r="AG3126" i="2"/>
  <c r="AH3126" i="2"/>
  <c r="U3127" i="2"/>
  <c r="AI3127" i="2" s="1"/>
  <c r="V3127" i="2"/>
  <c r="W3127" i="2"/>
  <c r="X3127" i="2"/>
  <c r="Y3127" i="2"/>
  <c r="AB3127" i="2"/>
  <c r="AC3127" i="2"/>
  <c r="AD3127" i="2"/>
  <c r="AE3127" i="2"/>
  <c r="AG3127" i="2"/>
  <c r="AH3127" i="2"/>
  <c r="U3128" i="2"/>
  <c r="AI3128" i="2" s="1"/>
  <c r="V3128" i="2"/>
  <c r="W3128" i="2"/>
  <c r="X3128" i="2"/>
  <c r="Y3128" i="2"/>
  <c r="AB3128" i="2"/>
  <c r="AC3128" i="2"/>
  <c r="AD3128" i="2"/>
  <c r="AE3128" i="2"/>
  <c r="AG3128" i="2"/>
  <c r="AH3128" i="2"/>
  <c r="U3129" i="2"/>
  <c r="AI3129" i="2" s="1"/>
  <c r="V3129" i="2"/>
  <c r="W3129" i="2"/>
  <c r="X3129" i="2"/>
  <c r="Y3129" i="2"/>
  <c r="AB3129" i="2"/>
  <c r="AC3129" i="2"/>
  <c r="AD3129" i="2"/>
  <c r="AE3129" i="2"/>
  <c r="AG3129" i="2"/>
  <c r="AH3129" i="2"/>
  <c r="U3130" i="2"/>
  <c r="AI3130" i="2" s="1"/>
  <c r="V3130" i="2"/>
  <c r="W3130" i="2"/>
  <c r="X3130" i="2"/>
  <c r="Y3130" i="2"/>
  <c r="AB3130" i="2"/>
  <c r="AC3130" i="2"/>
  <c r="AD3130" i="2"/>
  <c r="AE3130" i="2"/>
  <c r="AG3130" i="2"/>
  <c r="AH3130" i="2"/>
  <c r="U3131" i="2"/>
  <c r="AI3131" i="2" s="1"/>
  <c r="V3131" i="2"/>
  <c r="W3131" i="2"/>
  <c r="X3131" i="2"/>
  <c r="Y3131" i="2"/>
  <c r="AB3131" i="2"/>
  <c r="AC3131" i="2"/>
  <c r="AD3131" i="2"/>
  <c r="AE3131" i="2"/>
  <c r="AG3131" i="2"/>
  <c r="AH3131" i="2"/>
  <c r="U3132" i="2"/>
  <c r="AI3132" i="2" s="1"/>
  <c r="V3132" i="2"/>
  <c r="W3132" i="2"/>
  <c r="X3132" i="2"/>
  <c r="Y3132" i="2"/>
  <c r="AB3132" i="2"/>
  <c r="AC3132" i="2"/>
  <c r="AD3132" i="2"/>
  <c r="AE3132" i="2"/>
  <c r="AG3132" i="2"/>
  <c r="AH3132" i="2"/>
  <c r="U3133" i="2"/>
  <c r="AI3133" i="2" s="1"/>
  <c r="V3133" i="2"/>
  <c r="W3133" i="2"/>
  <c r="X3133" i="2"/>
  <c r="Y3133" i="2"/>
  <c r="AB3133" i="2"/>
  <c r="AC3133" i="2"/>
  <c r="AD3133" i="2"/>
  <c r="AE3133" i="2"/>
  <c r="AG3133" i="2"/>
  <c r="AH3133" i="2"/>
  <c r="U3134" i="2"/>
  <c r="AI3134" i="2" s="1"/>
  <c r="V3134" i="2"/>
  <c r="W3134" i="2"/>
  <c r="X3134" i="2"/>
  <c r="Y3134" i="2"/>
  <c r="AB3134" i="2"/>
  <c r="AC3134" i="2"/>
  <c r="AD3134" i="2"/>
  <c r="AE3134" i="2"/>
  <c r="AG3134" i="2"/>
  <c r="AH3134" i="2"/>
  <c r="U3135" i="2"/>
  <c r="AI3135" i="2" s="1"/>
  <c r="V3135" i="2"/>
  <c r="W3135" i="2"/>
  <c r="X3135" i="2"/>
  <c r="Y3135" i="2"/>
  <c r="AB3135" i="2"/>
  <c r="AC3135" i="2"/>
  <c r="AD3135" i="2"/>
  <c r="AE3135" i="2"/>
  <c r="AG3135" i="2"/>
  <c r="AH3135" i="2"/>
  <c r="U3136" i="2"/>
  <c r="AI3136" i="2" s="1"/>
  <c r="V3136" i="2"/>
  <c r="W3136" i="2"/>
  <c r="X3136" i="2"/>
  <c r="Y3136" i="2"/>
  <c r="AB3136" i="2"/>
  <c r="AC3136" i="2"/>
  <c r="AD3136" i="2"/>
  <c r="AE3136" i="2"/>
  <c r="AG3136" i="2"/>
  <c r="AH3136" i="2"/>
  <c r="U3137" i="2"/>
  <c r="AI3137" i="2" s="1"/>
  <c r="V3137" i="2"/>
  <c r="W3137" i="2"/>
  <c r="X3137" i="2"/>
  <c r="Y3137" i="2"/>
  <c r="AB3137" i="2"/>
  <c r="AC3137" i="2"/>
  <c r="AD3137" i="2"/>
  <c r="AE3137" i="2"/>
  <c r="AG3137" i="2"/>
  <c r="AH3137" i="2"/>
  <c r="U3138" i="2"/>
  <c r="AI3138" i="2" s="1"/>
  <c r="V3138" i="2"/>
  <c r="W3138" i="2"/>
  <c r="X3138" i="2"/>
  <c r="Y3138" i="2"/>
  <c r="AB3138" i="2"/>
  <c r="AC3138" i="2"/>
  <c r="AD3138" i="2"/>
  <c r="AE3138" i="2"/>
  <c r="AG3138" i="2"/>
  <c r="AH3138" i="2"/>
  <c r="U3139" i="2"/>
  <c r="AI3139" i="2" s="1"/>
  <c r="V3139" i="2"/>
  <c r="W3139" i="2"/>
  <c r="X3139" i="2"/>
  <c r="Y3139" i="2"/>
  <c r="AB3139" i="2"/>
  <c r="AC3139" i="2"/>
  <c r="AD3139" i="2"/>
  <c r="AE3139" i="2"/>
  <c r="AG3139" i="2"/>
  <c r="AH3139" i="2"/>
  <c r="U3140" i="2"/>
  <c r="AI3140" i="2" s="1"/>
  <c r="V3140" i="2"/>
  <c r="W3140" i="2"/>
  <c r="X3140" i="2"/>
  <c r="Y3140" i="2"/>
  <c r="AB3140" i="2"/>
  <c r="AC3140" i="2"/>
  <c r="AD3140" i="2"/>
  <c r="AE3140" i="2"/>
  <c r="AG3140" i="2"/>
  <c r="AH3140" i="2"/>
  <c r="U3141" i="2"/>
  <c r="AI3141" i="2" s="1"/>
  <c r="V3141" i="2"/>
  <c r="W3141" i="2"/>
  <c r="X3141" i="2"/>
  <c r="Y3141" i="2"/>
  <c r="AB3141" i="2"/>
  <c r="AC3141" i="2"/>
  <c r="AD3141" i="2"/>
  <c r="AE3141" i="2"/>
  <c r="AG3141" i="2"/>
  <c r="AH3141" i="2"/>
  <c r="U3142" i="2"/>
  <c r="AI3142" i="2" s="1"/>
  <c r="V3142" i="2"/>
  <c r="W3142" i="2"/>
  <c r="X3142" i="2"/>
  <c r="Y3142" i="2"/>
  <c r="AB3142" i="2"/>
  <c r="AC3142" i="2"/>
  <c r="AD3142" i="2"/>
  <c r="AE3142" i="2"/>
  <c r="AG3142" i="2"/>
  <c r="AH3142" i="2"/>
  <c r="U3143" i="2"/>
  <c r="AI3143" i="2" s="1"/>
  <c r="V3143" i="2"/>
  <c r="W3143" i="2"/>
  <c r="X3143" i="2"/>
  <c r="Y3143" i="2"/>
  <c r="AB3143" i="2"/>
  <c r="AC3143" i="2"/>
  <c r="AD3143" i="2"/>
  <c r="AE3143" i="2"/>
  <c r="AG3143" i="2"/>
  <c r="AH3143" i="2"/>
  <c r="U3144" i="2"/>
  <c r="AI3144" i="2" s="1"/>
  <c r="V3144" i="2"/>
  <c r="W3144" i="2"/>
  <c r="X3144" i="2"/>
  <c r="Y3144" i="2"/>
  <c r="AB3144" i="2"/>
  <c r="AC3144" i="2"/>
  <c r="AD3144" i="2"/>
  <c r="AE3144" i="2"/>
  <c r="AG3144" i="2"/>
  <c r="AH3144" i="2"/>
  <c r="U3145" i="2"/>
  <c r="AI3145" i="2" s="1"/>
  <c r="V3145" i="2"/>
  <c r="W3145" i="2"/>
  <c r="X3145" i="2"/>
  <c r="Y3145" i="2"/>
  <c r="AB3145" i="2"/>
  <c r="AC3145" i="2"/>
  <c r="AD3145" i="2"/>
  <c r="AE3145" i="2"/>
  <c r="AG3145" i="2"/>
  <c r="AH3145" i="2"/>
  <c r="U3146" i="2"/>
  <c r="AI3146" i="2" s="1"/>
  <c r="V3146" i="2"/>
  <c r="W3146" i="2"/>
  <c r="X3146" i="2"/>
  <c r="Y3146" i="2"/>
  <c r="AB3146" i="2"/>
  <c r="AC3146" i="2"/>
  <c r="AD3146" i="2"/>
  <c r="AE3146" i="2"/>
  <c r="AG3146" i="2"/>
  <c r="AH3146" i="2"/>
  <c r="U3147" i="2"/>
  <c r="AI3147" i="2" s="1"/>
  <c r="V3147" i="2"/>
  <c r="W3147" i="2"/>
  <c r="X3147" i="2"/>
  <c r="Y3147" i="2"/>
  <c r="AB3147" i="2"/>
  <c r="AC3147" i="2"/>
  <c r="AD3147" i="2"/>
  <c r="AE3147" i="2"/>
  <c r="AG3147" i="2"/>
  <c r="AH3147" i="2"/>
  <c r="U3148" i="2"/>
  <c r="AI3148" i="2" s="1"/>
  <c r="V3148" i="2"/>
  <c r="W3148" i="2"/>
  <c r="X3148" i="2"/>
  <c r="Y3148" i="2"/>
  <c r="AB3148" i="2"/>
  <c r="AC3148" i="2"/>
  <c r="AD3148" i="2"/>
  <c r="AE3148" i="2"/>
  <c r="AG3148" i="2"/>
  <c r="AH3148" i="2"/>
  <c r="U3149" i="2"/>
  <c r="AI3149" i="2" s="1"/>
  <c r="V3149" i="2"/>
  <c r="W3149" i="2"/>
  <c r="X3149" i="2"/>
  <c r="Y3149" i="2"/>
  <c r="AB3149" i="2"/>
  <c r="AC3149" i="2"/>
  <c r="AD3149" i="2"/>
  <c r="AE3149" i="2"/>
  <c r="AG3149" i="2"/>
  <c r="AH3149" i="2"/>
  <c r="U3150" i="2"/>
  <c r="AI3150" i="2" s="1"/>
  <c r="V3150" i="2"/>
  <c r="W3150" i="2"/>
  <c r="X3150" i="2"/>
  <c r="Y3150" i="2"/>
  <c r="AB3150" i="2"/>
  <c r="AC3150" i="2"/>
  <c r="AD3150" i="2"/>
  <c r="AE3150" i="2"/>
  <c r="AG3150" i="2"/>
  <c r="AH3150" i="2"/>
  <c r="U3151" i="2"/>
  <c r="AI3151" i="2" s="1"/>
  <c r="V3151" i="2"/>
  <c r="W3151" i="2"/>
  <c r="X3151" i="2"/>
  <c r="Y3151" i="2"/>
  <c r="AB3151" i="2"/>
  <c r="AC3151" i="2"/>
  <c r="AD3151" i="2"/>
  <c r="AE3151" i="2"/>
  <c r="AG3151" i="2"/>
  <c r="AH3151" i="2"/>
  <c r="U3152" i="2"/>
  <c r="AI3152" i="2" s="1"/>
  <c r="V3152" i="2"/>
  <c r="W3152" i="2"/>
  <c r="X3152" i="2"/>
  <c r="Y3152" i="2"/>
  <c r="AB3152" i="2"/>
  <c r="AC3152" i="2"/>
  <c r="AD3152" i="2"/>
  <c r="AE3152" i="2"/>
  <c r="AG3152" i="2"/>
  <c r="AH3152" i="2"/>
  <c r="U3153" i="2"/>
  <c r="AI3153" i="2" s="1"/>
  <c r="V3153" i="2"/>
  <c r="W3153" i="2"/>
  <c r="X3153" i="2"/>
  <c r="Y3153" i="2"/>
  <c r="AB3153" i="2"/>
  <c r="AC3153" i="2"/>
  <c r="AD3153" i="2"/>
  <c r="AE3153" i="2"/>
  <c r="AG3153" i="2"/>
  <c r="AH3153" i="2"/>
  <c r="U3154" i="2"/>
  <c r="AI3154" i="2" s="1"/>
  <c r="V3154" i="2"/>
  <c r="W3154" i="2"/>
  <c r="X3154" i="2"/>
  <c r="Y3154" i="2"/>
  <c r="AB3154" i="2"/>
  <c r="AC3154" i="2"/>
  <c r="AD3154" i="2"/>
  <c r="AE3154" i="2"/>
  <c r="AG3154" i="2"/>
  <c r="AH3154" i="2"/>
  <c r="U3155" i="2"/>
  <c r="AI3155" i="2" s="1"/>
  <c r="V3155" i="2"/>
  <c r="W3155" i="2"/>
  <c r="X3155" i="2"/>
  <c r="Y3155" i="2"/>
  <c r="AB3155" i="2"/>
  <c r="AC3155" i="2"/>
  <c r="AD3155" i="2"/>
  <c r="AE3155" i="2"/>
  <c r="AG3155" i="2"/>
  <c r="AH3155" i="2"/>
  <c r="U3156" i="2"/>
  <c r="AI3156" i="2" s="1"/>
  <c r="V3156" i="2"/>
  <c r="W3156" i="2"/>
  <c r="X3156" i="2"/>
  <c r="Y3156" i="2"/>
  <c r="AB3156" i="2"/>
  <c r="AC3156" i="2"/>
  <c r="AD3156" i="2"/>
  <c r="AE3156" i="2"/>
  <c r="AG3156" i="2"/>
  <c r="AH3156" i="2"/>
  <c r="U3157" i="2"/>
  <c r="AI3157" i="2" s="1"/>
  <c r="V3157" i="2"/>
  <c r="W3157" i="2"/>
  <c r="X3157" i="2"/>
  <c r="Y3157" i="2"/>
  <c r="AB3157" i="2"/>
  <c r="AC3157" i="2"/>
  <c r="AD3157" i="2"/>
  <c r="AE3157" i="2"/>
  <c r="AG3157" i="2"/>
  <c r="AH3157" i="2"/>
  <c r="U3158" i="2"/>
  <c r="AI3158" i="2" s="1"/>
  <c r="V3158" i="2"/>
  <c r="W3158" i="2"/>
  <c r="X3158" i="2"/>
  <c r="Y3158" i="2"/>
  <c r="AB3158" i="2"/>
  <c r="AC3158" i="2"/>
  <c r="AD3158" i="2"/>
  <c r="AE3158" i="2"/>
  <c r="AG3158" i="2"/>
  <c r="AH3158" i="2"/>
  <c r="U3159" i="2"/>
  <c r="AI3159" i="2" s="1"/>
  <c r="V3159" i="2"/>
  <c r="W3159" i="2"/>
  <c r="X3159" i="2"/>
  <c r="Y3159" i="2"/>
  <c r="AB3159" i="2"/>
  <c r="AC3159" i="2"/>
  <c r="AD3159" i="2"/>
  <c r="AE3159" i="2"/>
  <c r="AG3159" i="2"/>
  <c r="AH3159" i="2"/>
  <c r="U3160" i="2"/>
  <c r="AI3160" i="2" s="1"/>
  <c r="V3160" i="2"/>
  <c r="W3160" i="2"/>
  <c r="X3160" i="2"/>
  <c r="Y3160" i="2"/>
  <c r="AB3160" i="2"/>
  <c r="AC3160" i="2"/>
  <c r="AD3160" i="2"/>
  <c r="AE3160" i="2"/>
  <c r="AG3160" i="2"/>
  <c r="AH3160" i="2"/>
  <c r="U3161" i="2"/>
  <c r="AI3161" i="2" s="1"/>
  <c r="V3161" i="2"/>
  <c r="W3161" i="2"/>
  <c r="X3161" i="2"/>
  <c r="Y3161" i="2"/>
  <c r="AB3161" i="2"/>
  <c r="AC3161" i="2"/>
  <c r="AD3161" i="2"/>
  <c r="AE3161" i="2"/>
  <c r="AG3161" i="2"/>
  <c r="AH3161" i="2"/>
  <c r="U3162" i="2"/>
  <c r="AI3162" i="2" s="1"/>
  <c r="V3162" i="2"/>
  <c r="W3162" i="2"/>
  <c r="X3162" i="2"/>
  <c r="Y3162" i="2"/>
  <c r="AB3162" i="2"/>
  <c r="AC3162" i="2"/>
  <c r="AD3162" i="2"/>
  <c r="AE3162" i="2"/>
  <c r="AG3162" i="2"/>
  <c r="AH3162" i="2"/>
  <c r="U3163" i="2"/>
  <c r="AI3163" i="2" s="1"/>
  <c r="V3163" i="2"/>
  <c r="W3163" i="2"/>
  <c r="X3163" i="2"/>
  <c r="Y3163" i="2"/>
  <c r="AB3163" i="2"/>
  <c r="AC3163" i="2"/>
  <c r="AD3163" i="2"/>
  <c r="AE3163" i="2"/>
  <c r="AG3163" i="2"/>
  <c r="AH3163" i="2"/>
  <c r="U3164" i="2"/>
  <c r="AI3164" i="2" s="1"/>
  <c r="V3164" i="2"/>
  <c r="W3164" i="2"/>
  <c r="X3164" i="2"/>
  <c r="Y3164" i="2"/>
  <c r="AB3164" i="2"/>
  <c r="AC3164" i="2"/>
  <c r="AD3164" i="2"/>
  <c r="AE3164" i="2"/>
  <c r="AG3164" i="2"/>
  <c r="AH3164" i="2"/>
  <c r="U3165" i="2"/>
  <c r="AI3165" i="2" s="1"/>
  <c r="V3165" i="2"/>
  <c r="W3165" i="2"/>
  <c r="X3165" i="2"/>
  <c r="Y3165" i="2"/>
  <c r="AB3165" i="2"/>
  <c r="AC3165" i="2"/>
  <c r="AD3165" i="2"/>
  <c r="AE3165" i="2"/>
  <c r="AG3165" i="2"/>
  <c r="AH3165" i="2"/>
  <c r="U3166" i="2"/>
  <c r="AI3166" i="2" s="1"/>
  <c r="V3166" i="2"/>
  <c r="W3166" i="2"/>
  <c r="X3166" i="2"/>
  <c r="Y3166" i="2"/>
  <c r="AB3166" i="2"/>
  <c r="AC3166" i="2"/>
  <c r="AD3166" i="2"/>
  <c r="AE3166" i="2"/>
  <c r="AG3166" i="2"/>
  <c r="AH3166" i="2"/>
  <c r="U3167" i="2"/>
  <c r="AI3167" i="2" s="1"/>
  <c r="V3167" i="2"/>
  <c r="W3167" i="2"/>
  <c r="X3167" i="2"/>
  <c r="Y3167" i="2"/>
  <c r="AB3167" i="2"/>
  <c r="AC3167" i="2"/>
  <c r="AD3167" i="2"/>
  <c r="AE3167" i="2"/>
  <c r="AG3167" i="2"/>
  <c r="AH3167" i="2"/>
  <c r="U3168" i="2"/>
  <c r="AI3168" i="2" s="1"/>
  <c r="V3168" i="2"/>
  <c r="W3168" i="2"/>
  <c r="X3168" i="2"/>
  <c r="Y3168" i="2"/>
  <c r="AB3168" i="2"/>
  <c r="AC3168" i="2"/>
  <c r="AD3168" i="2"/>
  <c r="AE3168" i="2"/>
  <c r="AG3168" i="2"/>
  <c r="AH3168" i="2"/>
  <c r="U3169" i="2"/>
  <c r="AI3169" i="2" s="1"/>
  <c r="V3169" i="2"/>
  <c r="W3169" i="2"/>
  <c r="X3169" i="2"/>
  <c r="Y3169" i="2"/>
  <c r="AB3169" i="2"/>
  <c r="AC3169" i="2"/>
  <c r="AD3169" i="2"/>
  <c r="AE3169" i="2"/>
  <c r="AG3169" i="2"/>
  <c r="AH3169" i="2"/>
  <c r="U3170" i="2"/>
  <c r="AI3170" i="2" s="1"/>
  <c r="V3170" i="2"/>
  <c r="W3170" i="2"/>
  <c r="X3170" i="2"/>
  <c r="Y3170" i="2"/>
  <c r="AB3170" i="2"/>
  <c r="AC3170" i="2"/>
  <c r="AD3170" i="2"/>
  <c r="AE3170" i="2"/>
  <c r="AG3170" i="2"/>
  <c r="AH3170" i="2"/>
  <c r="U3171" i="2"/>
  <c r="AI3171" i="2" s="1"/>
  <c r="V3171" i="2"/>
  <c r="W3171" i="2"/>
  <c r="X3171" i="2"/>
  <c r="Y3171" i="2"/>
  <c r="AB3171" i="2"/>
  <c r="AC3171" i="2"/>
  <c r="AD3171" i="2"/>
  <c r="AE3171" i="2"/>
  <c r="AG3171" i="2"/>
  <c r="AH3171" i="2"/>
  <c r="U3172" i="2"/>
  <c r="AI3172" i="2" s="1"/>
  <c r="V3172" i="2"/>
  <c r="W3172" i="2"/>
  <c r="X3172" i="2"/>
  <c r="Y3172" i="2"/>
  <c r="AB3172" i="2"/>
  <c r="AC3172" i="2"/>
  <c r="AD3172" i="2"/>
  <c r="AE3172" i="2"/>
  <c r="AG3172" i="2"/>
  <c r="AH3172" i="2"/>
  <c r="U3173" i="2"/>
  <c r="AI3173" i="2" s="1"/>
  <c r="V3173" i="2"/>
  <c r="W3173" i="2"/>
  <c r="X3173" i="2"/>
  <c r="Y3173" i="2"/>
  <c r="AB3173" i="2"/>
  <c r="AC3173" i="2"/>
  <c r="AD3173" i="2"/>
  <c r="AE3173" i="2"/>
  <c r="AG3173" i="2"/>
  <c r="AH3173" i="2"/>
  <c r="U3174" i="2"/>
  <c r="AI3174" i="2" s="1"/>
  <c r="V3174" i="2"/>
  <c r="W3174" i="2"/>
  <c r="X3174" i="2"/>
  <c r="Y3174" i="2"/>
  <c r="AB3174" i="2"/>
  <c r="AC3174" i="2"/>
  <c r="AD3174" i="2"/>
  <c r="AE3174" i="2"/>
  <c r="AG3174" i="2"/>
  <c r="AH3174" i="2"/>
  <c r="U3175" i="2"/>
  <c r="AI3175" i="2" s="1"/>
  <c r="V3175" i="2"/>
  <c r="W3175" i="2"/>
  <c r="X3175" i="2"/>
  <c r="Y3175" i="2"/>
  <c r="AB3175" i="2"/>
  <c r="AC3175" i="2"/>
  <c r="AD3175" i="2"/>
  <c r="AE3175" i="2"/>
  <c r="AG3175" i="2"/>
  <c r="AH3175" i="2"/>
  <c r="U3176" i="2"/>
  <c r="AI3176" i="2" s="1"/>
  <c r="V3176" i="2"/>
  <c r="W3176" i="2"/>
  <c r="X3176" i="2"/>
  <c r="Y3176" i="2"/>
  <c r="AB3176" i="2"/>
  <c r="AC3176" i="2"/>
  <c r="AD3176" i="2"/>
  <c r="AE3176" i="2"/>
  <c r="AG3176" i="2"/>
  <c r="AH3176" i="2"/>
  <c r="U3177" i="2"/>
  <c r="AI3177" i="2" s="1"/>
  <c r="V3177" i="2"/>
  <c r="W3177" i="2"/>
  <c r="X3177" i="2"/>
  <c r="Y3177" i="2"/>
  <c r="AB3177" i="2"/>
  <c r="AC3177" i="2"/>
  <c r="AD3177" i="2"/>
  <c r="AE3177" i="2"/>
  <c r="AG3177" i="2"/>
  <c r="AH3177" i="2"/>
  <c r="U3178" i="2"/>
  <c r="AI3178" i="2" s="1"/>
  <c r="V3178" i="2"/>
  <c r="W3178" i="2"/>
  <c r="X3178" i="2"/>
  <c r="Y3178" i="2"/>
  <c r="AB3178" i="2"/>
  <c r="AC3178" i="2"/>
  <c r="AD3178" i="2"/>
  <c r="AE3178" i="2"/>
  <c r="AG3178" i="2"/>
  <c r="AH3178" i="2"/>
  <c r="U3179" i="2"/>
  <c r="AI3179" i="2" s="1"/>
  <c r="V3179" i="2"/>
  <c r="W3179" i="2"/>
  <c r="X3179" i="2"/>
  <c r="Y3179" i="2"/>
  <c r="AB3179" i="2"/>
  <c r="AC3179" i="2"/>
  <c r="AD3179" i="2"/>
  <c r="AE3179" i="2"/>
  <c r="AG3179" i="2"/>
  <c r="AH3179" i="2"/>
  <c r="U3180" i="2"/>
  <c r="AI3180" i="2" s="1"/>
  <c r="V3180" i="2"/>
  <c r="W3180" i="2"/>
  <c r="X3180" i="2"/>
  <c r="Y3180" i="2"/>
  <c r="AB3180" i="2"/>
  <c r="AC3180" i="2"/>
  <c r="AD3180" i="2"/>
  <c r="AE3180" i="2"/>
  <c r="AG3180" i="2"/>
  <c r="AH3180" i="2"/>
  <c r="U3181" i="2"/>
  <c r="AI3181" i="2" s="1"/>
  <c r="V3181" i="2"/>
  <c r="W3181" i="2"/>
  <c r="X3181" i="2"/>
  <c r="Y3181" i="2"/>
  <c r="AB3181" i="2"/>
  <c r="AC3181" i="2"/>
  <c r="AD3181" i="2"/>
  <c r="AE3181" i="2"/>
  <c r="AG3181" i="2"/>
  <c r="AH3181" i="2"/>
  <c r="U3182" i="2"/>
  <c r="AI3182" i="2" s="1"/>
  <c r="V3182" i="2"/>
  <c r="W3182" i="2"/>
  <c r="X3182" i="2"/>
  <c r="Y3182" i="2"/>
  <c r="AB3182" i="2"/>
  <c r="AC3182" i="2"/>
  <c r="AD3182" i="2"/>
  <c r="AE3182" i="2"/>
  <c r="AG3182" i="2"/>
  <c r="AH3182" i="2"/>
  <c r="U3183" i="2"/>
  <c r="AI3183" i="2" s="1"/>
  <c r="V3183" i="2"/>
  <c r="W3183" i="2"/>
  <c r="X3183" i="2"/>
  <c r="Y3183" i="2"/>
  <c r="AB3183" i="2"/>
  <c r="AC3183" i="2"/>
  <c r="AD3183" i="2"/>
  <c r="AE3183" i="2"/>
  <c r="AG3183" i="2"/>
  <c r="AH3183" i="2"/>
  <c r="U3184" i="2"/>
  <c r="AI3184" i="2" s="1"/>
  <c r="V3184" i="2"/>
  <c r="W3184" i="2"/>
  <c r="X3184" i="2"/>
  <c r="Y3184" i="2"/>
  <c r="AB3184" i="2"/>
  <c r="AC3184" i="2"/>
  <c r="AD3184" i="2"/>
  <c r="AE3184" i="2"/>
  <c r="AG3184" i="2"/>
  <c r="AH3184" i="2"/>
  <c r="U3185" i="2"/>
  <c r="AI3185" i="2" s="1"/>
  <c r="V3185" i="2"/>
  <c r="W3185" i="2"/>
  <c r="X3185" i="2"/>
  <c r="Y3185" i="2"/>
  <c r="AB3185" i="2"/>
  <c r="AC3185" i="2"/>
  <c r="AD3185" i="2"/>
  <c r="AE3185" i="2"/>
  <c r="AG3185" i="2"/>
  <c r="AH3185" i="2"/>
  <c r="U3186" i="2"/>
  <c r="AI3186" i="2" s="1"/>
  <c r="V3186" i="2"/>
  <c r="W3186" i="2"/>
  <c r="X3186" i="2"/>
  <c r="Y3186" i="2"/>
  <c r="AB3186" i="2"/>
  <c r="AC3186" i="2"/>
  <c r="AD3186" i="2"/>
  <c r="AE3186" i="2"/>
  <c r="AG3186" i="2"/>
  <c r="AH3186" i="2"/>
  <c r="U3187" i="2"/>
  <c r="AI3187" i="2" s="1"/>
  <c r="V3187" i="2"/>
  <c r="W3187" i="2"/>
  <c r="X3187" i="2"/>
  <c r="Y3187" i="2"/>
  <c r="AB3187" i="2"/>
  <c r="AC3187" i="2"/>
  <c r="AD3187" i="2"/>
  <c r="AE3187" i="2"/>
  <c r="AG3187" i="2"/>
  <c r="AH3187" i="2"/>
  <c r="U3188" i="2"/>
  <c r="AI3188" i="2" s="1"/>
  <c r="V3188" i="2"/>
  <c r="W3188" i="2"/>
  <c r="X3188" i="2"/>
  <c r="Y3188" i="2"/>
  <c r="AB3188" i="2"/>
  <c r="AC3188" i="2"/>
  <c r="AD3188" i="2"/>
  <c r="AE3188" i="2"/>
  <c r="AG3188" i="2"/>
  <c r="AH3188" i="2"/>
  <c r="U3189" i="2"/>
  <c r="AI3189" i="2" s="1"/>
  <c r="V3189" i="2"/>
  <c r="W3189" i="2"/>
  <c r="X3189" i="2"/>
  <c r="Y3189" i="2"/>
  <c r="AB3189" i="2"/>
  <c r="AC3189" i="2"/>
  <c r="AD3189" i="2"/>
  <c r="AE3189" i="2"/>
  <c r="AG3189" i="2"/>
  <c r="AH3189" i="2"/>
  <c r="U3190" i="2"/>
  <c r="AI3190" i="2" s="1"/>
  <c r="V3190" i="2"/>
  <c r="W3190" i="2"/>
  <c r="X3190" i="2"/>
  <c r="Y3190" i="2"/>
  <c r="AB3190" i="2"/>
  <c r="AC3190" i="2"/>
  <c r="AD3190" i="2"/>
  <c r="AE3190" i="2"/>
  <c r="AG3190" i="2"/>
  <c r="AH3190" i="2"/>
  <c r="U3191" i="2"/>
  <c r="AI3191" i="2" s="1"/>
  <c r="V3191" i="2"/>
  <c r="W3191" i="2"/>
  <c r="X3191" i="2"/>
  <c r="Y3191" i="2"/>
  <c r="AB3191" i="2"/>
  <c r="AC3191" i="2"/>
  <c r="AD3191" i="2"/>
  <c r="AE3191" i="2"/>
  <c r="AG3191" i="2"/>
  <c r="AH3191" i="2"/>
  <c r="U3192" i="2"/>
  <c r="AI3192" i="2" s="1"/>
  <c r="V3192" i="2"/>
  <c r="W3192" i="2"/>
  <c r="X3192" i="2"/>
  <c r="Y3192" i="2"/>
  <c r="AB3192" i="2"/>
  <c r="AC3192" i="2"/>
  <c r="AD3192" i="2"/>
  <c r="AE3192" i="2"/>
  <c r="AG3192" i="2"/>
  <c r="AH3192" i="2"/>
  <c r="U3193" i="2"/>
  <c r="AI3193" i="2" s="1"/>
  <c r="V3193" i="2"/>
  <c r="W3193" i="2"/>
  <c r="X3193" i="2"/>
  <c r="Y3193" i="2"/>
  <c r="AB3193" i="2"/>
  <c r="AC3193" i="2"/>
  <c r="AD3193" i="2"/>
  <c r="AE3193" i="2"/>
  <c r="AG3193" i="2"/>
  <c r="AH3193" i="2"/>
  <c r="U3194" i="2"/>
  <c r="AI3194" i="2" s="1"/>
  <c r="V3194" i="2"/>
  <c r="W3194" i="2"/>
  <c r="X3194" i="2"/>
  <c r="Y3194" i="2"/>
  <c r="AB3194" i="2"/>
  <c r="AC3194" i="2"/>
  <c r="AD3194" i="2"/>
  <c r="AE3194" i="2"/>
  <c r="AG3194" i="2"/>
  <c r="AH3194" i="2"/>
  <c r="U3195" i="2"/>
  <c r="AI3195" i="2" s="1"/>
  <c r="V3195" i="2"/>
  <c r="W3195" i="2"/>
  <c r="X3195" i="2"/>
  <c r="Y3195" i="2"/>
  <c r="AB3195" i="2"/>
  <c r="AC3195" i="2"/>
  <c r="AD3195" i="2"/>
  <c r="AE3195" i="2"/>
  <c r="AG3195" i="2"/>
  <c r="AH3195" i="2"/>
  <c r="U3196" i="2"/>
  <c r="AI3196" i="2" s="1"/>
  <c r="V3196" i="2"/>
  <c r="W3196" i="2"/>
  <c r="X3196" i="2"/>
  <c r="Y3196" i="2"/>
  <c r="AB3196" i="2"/>
  <c r="AC3196" i="2"/>
  <c r="AD3196" i="2"/>
  <c r="AE3196" i="2"/>
  <c r="AG3196" i="2"/>
  <c r="AH3196" i="2"/>
  <c r="U3197" i="2"/>
  <c r="AI3197" i="2" s="1"/>
  <c r="V3197" i="2"/>
  <c r="W3197" i="2"/>
  <c r="X3197" i="2"/>
  <c r="Y3197" i="2"/>
  <c r="AB3197" i="2"/>
  <c r="AC3197" i="2"/>
  <c r="AD3197" i="2"/>
  <c r="AE3197" i="2"/>
  <c r="AG3197" i="2"/>
  <c r="AH3197" i="2"/>
  <c r="U3198" i="2"/>
  <c r="AI3198" i="2" s="1"/>
  <c r="V3198" i="2"/>
  <c r="W3198" i="2"/>
  <c r="X3198" i="2"/>
  <c r="Y3198" i="2"/>
  <c r="AB3198" i="2"/>
  <c r="AC3198" i="2"/>
  <c r="AD3198" i="2"/>
  <c r="AE3198" i="2"/>
  <c r="AG3198" i="2"/>
  <c r="AH3198" i="2"/>
  <c r="U3199" i="2"/>
  <c r="AI3199" i="2" s="1"/>
  <c r="V3199" i="2"/>
  <c r="W3199" i="2"/>
  <c r="X3199" i="2"/>
  <c r="Y3199" i="2"/>
  <c r="AB3199" i="2"/>
  <c r="AC3199" i="2"/>
  <c r="AD3199" i="2"/>
  <c r="AE3199" i="2"/>
  <c r="AG3199" i="2"/>
  <c r="AH3199" i="2"/>
  <c r="U3200" i="2"/>
  <c r="AI3200" i="2" s="1"/>
  <c r="V3200" i="2"/>
  <c r="W3200" i="2"/>
  <c r="X3200" i="2"/>
  <c r="Y3200" i="2"/>
  <c r="AB3200" i="2"/>
  <c r="AC3200" i="2"/>
  <c r="AD3200" i="2"/>
  <c r="AE3200" i="2"/>
  <c r="AG3200" i="2"/>
  <c r="AH3200" i="2"/>
  <c r="U3201" i="2"/>
  <c r="AI3201" i="2" s="1"/>
  <c r="V3201" i="2"/>
  <c r="W3201" i="2"/>
  <c r="X3201" i="2"/>
  <c r="Y3201" i="2"/>
  <c r="AB3201" i="2"/>
  <c r="AC3201" i="2"/>
  <c r="AD3201" i="2"/>
  <c r="AE3201" i="2"/>
  <c r="AG3201" i="2"/>
  <c r="AH3201" i="2"/>
  <c r="U3202" i="2"/>
  <c r="AI3202" i="2" s="1"/>
  <c r="V3202" i="2"/>
  <c r="W3202" i="2"/>
  <c r="X3202" i="2"/>
  <c r="Y3202" i="2"/>
  <c r="AB3202" i="2"/>
  <c r="AC3202" i="2"/>
  <c r="AD3202" i="2"/>
  <c r="AE3202" i="2"/>
  <c r="AG3202" i="2"/>
  <c r="AH3202" i="2"/>
  <c r="U3203" i="2"/>
  <c r="AI3203" i="2" s="1"/>
  <c r="V3203" i="2"/>
  <c r="W3203" i="2"/>
  <c r="X3203" i="2"/>
  <c r="Y3203" i="2"/>
  <c r="AB3203" i="2"/>
  <c r="AC3203" i="2"/>
  <c r="AD3203" i="2"/>
  <c r="AE3203" i="2"/>
  <c r="AG3203" i="2"/>
  <c r="AH3203" i="2"/>
  <c r="U3204" i="2"/>
  <c r="AI3204" i="2" s="1"/>
  <c r="V3204" i="2"/>
  <c r="W3204" i="2"/>
  <c r="X3204" i="2"/>
  <c r="Y3204" i="2"/>
  <c r="AB3204" i="2"/>
  <c r="AC3204" i="2"/>
  <c r="AD3204" i="2"/>
  <c r="AE3204" i="2"/>
  <c r="AG3204" i="2"/>
  <c r="AH3204" i="2"/>
  <c r="U3205" i="2"/>
  <c r="AI3205" i="2" s="1"/>
  <c r="V3205" i="2"/>
  <c r="W3205" i="2"/>
  <c r="X3205" i="2"/>
  <c r="Y3205" i="2"/>
  <c r="AB3205" i="2"/>
  <c r="AC3205" i="2"/>
  <c r="AD3205" i="2"/>
  <c r="AE3205" i="2"/>
  <c r="AG3205" i="2"/>
  <c r="AH3205" i="2"/>
  <c r="U3206" i="2"/>
  <c r="AI3206" i="2" s="1"/>
  <c r="V3206" i="2"/>
  <c r="W3206" i="2"/>
  <c r="X3206" i="2"/>
  <c r="Y3206" i="2"/>
  <c r="AB3206" i="2"/>
  <c r="AC3206" i="2"/>
  <c r="AD3206" i="2"/>
  <c r="AE3206" i="2"/>
  <c r="AG3206" i="2"/>
  <c r="AH3206" i="2"/>
  <c r="U3207" i="2"/>
  <c r="AI3207" i="2" s="1"/>
  <c r="V3207" i="2"/>
  <c r="W3207" i="2"/>
  <c r="X3207" i="2"/>
  <c r="Y3207" i="2"/>
  <c r="AB3207" i="2"/>
  <c r="AC3207" i="2"/>
  <c r="AD3207" i="2"/>
  <c r="AE3207" i="2"/>
  <c r="AG3207" i="2"/>
  <c r="AH3207" i="2"/>
  <c r="U3208" i="2"/>
  <c r="AI3208" i="2" s="1"/>
  <c r="V3208" i="2"/>
  <c r="W3208" i="2"/>
  <c r="X3208" i="2"/>
  <c r="Y3208" i="2"/>
  <c r="AB3208" i="2"/>
  <c r="AC3208" i="2"/>
  <c r="AD3208" i="2"/>
  <c r="AE3208" i="2"/>
  <c r="AG3208" i="2"/>
  <c r="AH3208" i="2"/>
  <c r="U3209" i="2"/>
  <c r="AI3209" i="2" s="1"/>
  <c r="V3209" i="2"/>
  <c r="W3209" i="2"/>
  <c r="X3209" i="2"/>
  <c r="Y3209" i="2"/>
  <c r="AB3209" i="2"/>
  <c r="AC3209" i="2"/>
  <c r="AD3209" i="2"/>
  <c r="AE3209" i="2"/>
  <c r="AG3209" i="2"/>
  <c r="AH3209" i="2"/>
  <c r="U3210" i="2"/>
  <c r="AI3210" i="2" s="1"/>
  <c r="V3210" i="2"/>
  <c r="W3210" i="2"/>
  <c r="X3210" i="2"/>
  <c r="Y3210" i="2"/>
  <c r="AB3210" i="2"/>
  <c r="AC3210" i="2"/>
  <c r="AD3210" i="2"/>
  <c r="AE3210" i="2"/>
  <c r="AG3210" i="2"/>
  <c r="AH3210" i="2"/>
  <c r="U3211" i="2"/>
  <c r="AI3211" i="2" s="1"/>
  <c r="V3211" i="2"/>
  <c r="W3211" i="2"/>
  <c r="X3211" i="2"/>
  <c r="Y3211" i="2"/>
  <c r="AB3211" i="2"/>
  <c r="AC3211" i="2"/>
  <c r="AD3211" i="2"/>
  <c r="AE3211" i="2"/>
  <c r="AG3211" i="2"/>
  <c r="AH3211" i="2"/>
  <c r="U3212" i="2"/>
  <c r="AI3212" i="2" s="1"/>
  <c r="V3212" i="2"/>
  <c r="W3212" i="2"/>
  <c r="X3212" i="2"/>
  <c r="Y3212" i="2"/>
  <c r="AB3212" i="2"/>
  <c r="AC3212" i="2"/>
  <c r="AD3212" i="2"/>
  <c r="AE3212" i="2"/>
  <c r="AG3212" i="2"/>
  <c r="AH3212" i="2"/>
  <c r="U3213" i="2"/>
  <c r="AI3213" i="2" s="1"/>
  <c r="V3213" i="2"/>
  <c r="W3213" i="2"/>
  <c r="X3213" i="2"/>
  <c r="Y3213" i="2"/>
  <c r="AB3213" i="2"/>
  <c r="AC3213" i="2"/>
  <c r="AD3213" i="2"/>
  <c r="AE3213" i="2"/>
  <c r="AG3213" i="2"/>
  <c r="AH3213" i="2"/>
  <c r="U3214" i="2"/>
  <c r="AI3214" i="2" s="1"/>
  <c r="V3214" i="2"/>
  <c r="W3214" i="2"/>
  <c r="X3214" i="2"/>
  <c r="Y3214" i="2"/>
  <c r="AB3214" i="2"/>
  <c r="AC3214" i="2"/>
  <c r="AD3214" i="2"/>
  <c r="AE3214" i="2"/>
  <c r="AG3214" i="2"/>
  <c r="AH3214" i="2"/>
  <c r="U3215" i="2"/>
  <c r="AI3215" i="2" s="1"/>
  <c r="V3215" i="2"/>
  <c r="W3215" i="2"/>
  <c r="X3215" i="2"/>
  <c r="Y3215" i="2"/>
  <c r="AB3215" i="2"/>
  <c r="AC3215" i="2"/>
  <c r="AD3215" i="2"/>
  <c r="AE3215" i="2"/>
  <c r="AG3215" i="2"/>
  <c r="AH3215" i="2"/>
  <c r="U3216" i="2"/>
  <c r="AI3216" i="2" s="1"/>
  <c r="V3216" i="2"/>
  <c r="W3216" i="2"/>
  <c r="X3216" i="2"/>
  <c r="Y3216" i="2"/>
  <c r="AB3216" i="2"/>
  <c r="AC3216" i="2"/>
  <c r="AD3216" i="2"/>
  <c r="AE3216" i="2"/>
  <c r="AG3216" i="2"/>
  <c r="AH3216" i="2"/>
  <c r="U3217" i="2"/>
  <c r="AI3217" i="2" s="1"/>
  <c r="V3217" i="2"/>
  <c r="W3217" i="2"/>
  <c r="X3217" i="2"/>
  <c r="Y3217" i="2"/>
  <c r="AB3217" i="2"/>
  <c r="AC3217" i="2"/>
  <c r="AD3217" i="2"/>
  <c r="AE3217" i="2"/>
  <c r="AG3217" i="2"/>
  <c r="AH3217" i="2"/>
  <c r="U3218" i="2"/>
  <c r="AI3218" i="2" s="1"/>
  <c r="V3218" i="2"/>
  <c r="W3218" i="2"/>
  <c r="X3218" i="2"/>
  <c r="Y3218" i="2"/>
  <c r="AB3218" i="2"/>
  <c r="AC3218" i="2"/>
  <c r="AD3218" i="2"/>
  <c r="AE3218" i="2"/>
  <c r="AG3218" i="2"/>
  <c r="AH3218" i="2"/>
  <c r="U3219" i="2"/>
  <c r="AI3219" i="2" s="1"/>
  <c r="V3219" i="2"/>
  <c r="W3219" i="2"/>
  <c r="X3219" i="2"/>
  <c r="Y3219" i="2"/>
  <c r="AB3219" i="2"/>
  <c r="AC3219" i="2"/>
  <c r="AD3219" i="2"/>
  <c r="AE3219" i="2"/>
  <c r="AG3219" i="2"/>
  <c r="AH3219" i="2"/>
  <c r="U3220" i="2"/>
  <c r="AI3220" i="2" s="1"/>
  <c r="V3220" i="2"/>
  <c r="W3220" i="2"/>
  <c r="X3220" i="2"/>
  <c r="Y3220" i="2"/>
  <c r="AB3220" i="2"/>
  <c r="AC3220" i="2"/>
  <c r="AD3220" i="2"/>
  <c r="AE3220" i="2"/>
  <c r="AG3220" i="2"/>
  <c r="AH3220" i="2"/>
  <c r="U3221" i="2"/>
  <c r="AI3221" i="2" s="1"/>
  <c r="V3221" i="2"/>
  <c r="W3221" i="2"/>
  <c r="X3221" i="2"/>
  <c r="Y3221" i="2"/>
  <c r="AB3221" i="2"/>
  <c r="AC3221" i="2"/>
  <c r="AD3221" i="2"/>
  <c r="AE3221" i="2"/>
  <c r="AG3221" i="2"/>
  <c r="AH3221" i="2"/>
  <c r="U3222" i="2"/>
  <c r="AI3222" i="2" s="1"/>
  <c r="V3222" i="2"/>
  <c r="W3222" i="2"/>
  <c r="X3222" i="2"/>
  <c r="Y3222" i="2"/>
  <c r="AB3222" i="2"/>
  <c r="AC3222" i="2"/>
  <c r="AD3222" i="2"/>
  <c r="AE3222" i="2"/>
  <c r="AG3222" i="2"/>
  <c r="AH3222" i="2"/>
  <c r="U3223" i="2"/>
  <c r="AI3223" i="2" s="1"/>
  <c r="V3223" i="2"/>
  <c r="W3223" i="2"/>
  <c r="X3223" i="2"/>
  <c r="Y3223" i="2"/>
  <c r="AB3223" i="2"/>
  <c r="AC3223" i="2"/>
  <c r="AD3223" i="2"/>
  <c r="AE3223" i="2"/>
  <c r="AG3223" i="2"/>
  <c r="AH3223" i="2"/>
  <c r="U3224" i="2"/>
  <c r="AI3224" i="2" s="1"/>
  <c r="V3224" i="2"/>
  <c r="W3224" i="2"/>
  <c r="X3224" i="2"/>
  <c r="Y3224" i="2"/>
  <c r="AB3224" i="2"/>
  <c r="AC3224" i="2"/>
  <c r="AD3224" i="2"/>
  <c r="AE3224" i="2"/>
  <c r="AG3224" i="2"/>
  <c r="AH3224" i="2"/>
  <c r="U3225" i="2"/>
  <c r="AI3225" i="2" s="1"/>
  <c r="V3225" i="2"/>
  <c r="W3225" i="2"/>
  <c r="X3225" i="2"/>
  <c r="Y3225" i="2"/>
  <c r="AB3225" i="2"/>
  <c r="AC3225" i="2"/>
  <c r="AD3225" i="2"/>
  <c r="AE3225" i="2"/>
  <c r="AG3225" i="2"/>
  <c r="AH3225" i="2"/>
  <c r="U3226" i="2"/>
  <c r="AI3226" i="2" s="1"/>
  <c r="V3226" i="2"/>
  <c r="W3226" i="2"/>
  <c r="X3226" i="2"/>
  <c r="Y3226" i="2"/>
  <c r="AB3226" i="2"/>
  <c r="AC3226" i="2"/>
  <c r="AD3226" i="2"/>
  <c r="AE3226" i="2"/>
  <c r="AG3226" i="2"/>
  <c r="AH3226" i="2"/>
  <c r="U3227" i="2"/>
  <c r="AI3227" i="2" s="1"/>
  <c r="V3227" i="2"/>
  <c r="W3227" i="2"/>
  <c r="X3227" i="2"/>
  <c r="Y3227" i="2"/>
  <c r="AB3227" i="2"/>
  <c r="AC3227" i="2"/>
  <c r="AD3227" i="2"/>
  <c r="AE3227" i="2"/>
  <c r="AG3227" i="2"/>
  <c r="AH3227" i="2"/>
  <c r="U3228" i="2"/>
  <c r="AI3228" i="2" s="1"/>
  <c r="V3228" i="2"/>
  <c r="W3228" i="2"/>
  <c r="X3228" i="2"/>
  <c r="Y3228" i="2"/>
  <c r="AB3228" i="2"/>
  <c r="AC3228" i="2"/>
  <c r="AD3228" i="2"/>
  <c r="AE3228" i="2"/>
  <c r="AG3228" i="2"/>
  <c r="AH3228" i="2"/>
  <c r="U3229" i="2"/>
  <c r="AI3229" i="2" s="1"/>
  <c r="V3229" i="2"/>
  <c r="W3229" i="2"/>
  <c r="X3229" i="2"/>
  <c r="Y3229" i="2"/>
  <c r="AB3229" i="2"/>
  <c r="AC3229" i="2"/>
  <c r="AD3229" i="2"/>
  <c r="AE3229" i="2"/>
  <c r="AG3229" i="2"/>
  <c r="AH3229" i="2"/>
  <c r="U3230" i="2"/>
  <c r="AI3230" i="2" s="1"/>
  <c r="V3230" i="2"/>
  <c r="W3230" i="2"/>
  <c r="X3230" i="2"/>
  <c r="Y3230" i="2"/>
  <c r="AB3230" i="2"/>
  <c r="AC3230" i="2"/>
  <c r="AD3230" i="2"/>
  <c r="AE3230" i="2"/>
  <c r="AG3230" i="2"/>
  <c r="AH3230" i="2"/>
  <c r="U3231" i="2"/>
  <c r="AI3231" i="2" s="1"/>
  <c r="V3231" i="2"/>
  <c r="W3231" i="2"/>
  <c r="X3231" i="2"/>
  <c r="Y3231" i="2"/>
  <c r="AB3231" i="2"/>
  <c r="AC3231" i="2"/>
  <c r="AD3231" i="2"/>
  <c r="AE3231" i="2"/>
  <c r="AG3231" i="2"/>
  <c r="AH3231" i="2"/>
  <c r="U3232" i="2"/>
  <c r="AI3232" i="2" s="1"/>
  <c r="V3232" i="2"/>
  <c r="W3232" i="2"/>
  <c r="X3232" i="2"/>
  <c r="Y3232" i="2"/>
  <c r="AB3232" i="2"/>
  <c r="AC3232" i="2"/>
  <c r="AD3232" i="2"/>
  <c r="AE3232" i="2"/>
  <c r="AG3232" i="2"/>
  <c r="AH3232" i="2"/>
  <c r="U3233" i="2"/>
  <c r="AI3233" i="2" s="1"/>
  <c r="V3233" i="2"/>
  <c r="W3233" i="2"/>
  <c r="X3233" i="2"/>
  <c r="Y3233" i="2"/>
  <c r="AB3233" i="2"/>
  <c r="AC3233" i="2"/>
  <c r="AD3233" i="2"/>
  <c r="AE3233" i="2"/>
  <c r="AG3233" i="2"/>
  <c r="AH3233" i="2"/>
  <c r="U3234" i="2"/>
  <c r="AI3234" i="2" s="1"/>
  <c r="V3234" i="2"/>
  <c r="W3234" i="2"/>
  <c r="X3234" i="2"/>
  <c r="Y3234" i="2"/>
  <c r="AB3234" i="2"/>
  <c r="AC3234" i="2"/>
  <c r="AD3234" i="2"/>
  <c r="AE3234" i="2"/>
  <c r="AG3234" i="2"/>
  <c r="AH3234" i="2"/>
  <c r="U3235" i="2"/>
  <c r="AI3235" i="2" s="1"/>
  <c r="V3235" i="2"/>
  <c r="W3235" i="2"/>
  <c r="X3235" i="2"/>
  <c r="Y3235" i="2"/>
  <c r="AB3235" i="2"/>
  <c r="AC3235" i="2"/>
  <c r="AD3235" i="2"/>
  <c r="AE3235" i="2"/>
  <c r="AG3235" i="2"/>
  <c r="AH3235" i="2"/>
  <c r="U3236" i="2"/>
  <c r="AI3236" i="2" s="1"/>
  <c r="V3236" i="2"/>
  <c r="W3236" i="2"/>
  <c r="X3236" i="2"/>
  <c r="Y3236" i="2"/>
  <c r="AB3236" i="2"/>
  <c r="AC3236" i="2"/>
  <c r="AD3236" i="2"/>
  <c r="AE3236" i="2"/>
  <c r="AG3236" i="2"/>
  <c r="AH3236" i="2"/>
  <c r="U3237" i="2"/>
  <c r="AI3237" i="2" s="1"/>
  <c r="V3237" i="2"/>
  <c r="W3237" i="2"/>
  <c r="X3237" i="2"/>
  <c r="Y3237" i="2"/>
  <c r="AB3237" i="2"/>
  <c r="AC3237" i="2"/>
  <c r="AD3237" i="2"/>
  <c r="AE3237" i="2"/>
  <c r="AG3237" i="2"/>
  <c r="AH3237" i="2"/>
  <c r="U3238" i="2"/>
  <c r="AI3238" i="2" s="1"/>
  <c r="V3238" i="2"/>
  <c r="W3238" i="2"/>
  <c r="X3238" i="2"/>
  <c r="Y3238" i="2"/>
  <c r="AB3238" i="2"/>
  <c r="AC3238" i="2"/>
  <c r="AD3238" i="2"/>
  <c r="AE3238" i="2"/>
  <c r="AG3238" i="2"/>
  <c r="AH3238" i="2"/>
  <c r="U3239" i="2"/>
  <c r="AI3239" i="2" s="1"/>
  <c r="V3239" i="2"/>
  <c r="W3239" i="2"/>
  <c r="X3239" i="2"/>
  <c r="Y3239" i="2"/>
  <c r="AB3239" i="2"/>
  <c r="AC3239" i="2"/>
  <c r="AD3239" i="2"/>
  <c r="AE3239" i="2"/>
  <c r="AG3239" i="2"/>
  <c r="AH3239" i="2"/>
  <c r="U3240" i="2"/>
  <c r="AI3240" i="2" s="1"/>
  <c r="V3240" i="2"/>
  <c r="W3240" i="2"/>
  <c r="X3240" i="2"/>
  <c r="Y3240" i="2"/>
  <c r="AB3240" i="2"/>
  <c r="AC3240" i="2"/>
  <c r="AD3240" i="2"/>
  <c r="AE3240" i="2"/>
  <c r="AG3240" i="2"/>
  <c r="AH3240" i="2"/>
  <c r="U3241" i="2"/>
  <c r="AI3241" i="2" s="1"/>
  <c r="V3241" i="2"/>
  <c r="W3241" i="2"/>
  <c r="X3241" i="2"/>
  <c r="Y3241" i="2"/>
  <c r="AB3241" i="2"/>
  <c r="AC3241" i="2"/>
  <c r="AD3241" i="2"/>
  <c r="AE3241" i="2"/>
  <c r="AG3241" i="2"/>
  <c r="AH3241" i="2"/>
  <c r="U3242" i="2"/>
  <c r="AI3242" i="2" s="1"/>
  <c r="V3242" i="2"/>
  <c r="W3242" i="2"/>
  <c r="X3242" i="2"/>
  <c r="Y3242" i="2"/>
  <c r="AB3242" i="2"/>
  <c r="AC3242" i="2"/>
  <c r="AD3242" i="2"/>
  <c r="AE3242" i="2"/>
  <c r="AG3242" i="2"/>
  <c r="AH3242" i="2"/>
  <c r="U3243" i="2"/>
  <c r="AI3243" i="2" s="1"/>
  <c r="V3243" i="2"/>
  <c r="W3243" i="2"/>
  <c r="X3243" i="2"/>
  <c r="Y3243" i="2"/>
  <c r="AB3243" i="2"/>
  <c r="AC3243" i="2"/>
  <c r="AD3243" i="2"/>
  <c r="AE3243" i="2"/>
  <c r="AG3243" i="2"/>
  <c r="AH3243" i="2"/>
  <c r="U3244" i="2"/>
  <c r="AI3244" i="2" s="1"/>
  <c r="V3244" i="2"/>
  <c r="W3244" i="2"/>
  <c r="X3244" i="2"/>
  <c r="Y3244" i="2"/>
  <c r="AB3244" i="2"/>
  <c r="AC3244" i="2"/>
  <c r="AD3244" i="2"/>
  <c r="AE3244" i="2"/>
  <c r="AG3244" i="2"/>
  <c r="AH3244" i="2"/>
  <c r="U3245" i="2"/>
  <c r="AI3245" i="2" s="1"/>
  <c r="V3245" i="2"/>
  <c r="W3245" i="2"/>
  <c r="X3245" i="2"/>
  <c r="Y3245" i="2"/>
  <c r="AB3245" i="2"/>
  <c r="AC3245" i="2"/>
  <c r="AD3245" i="2"/>
  <c r="AE3245" i="2"/>
  <c r="AG3245" i="2"/>
  <c r="AH3245" i="2"/>
  <c r="U3246" i="2"/>
  <c r="AI3246" i="2" s="1"/>
  <c r="V3246" i="2"/>
  <c r="W3246" i="2"/>
  <c r="X3246" i="2"/>
  <c r="Y3246" i="2"/>
  <c r="AB3246" i="2"/>
  <c r="AC3246" i="2"/>
  <c r="AD3246" i="2"/>
  <c r="AE3246" i="2"/>
  <c r="AG3246" i="2"/>
  <c r="AH3246" i="2"/>
  <c r="U3247" i="2"/>
  <c r="AI3247" i="2" s="1"/>
  <c r="V3247" i="2"/>
  <c r="W3247" i="2"/>
  <c r="X3247" i="2"/>
  <c r="Y3247" i="2"/>
  <c r="AB3247" i="2"/>
  <c r="AC3247" i="2"/>
  <c r="AD3247" i="2"/>
  <c r="AE3247" i="2"/>
  <c r="AG3247" i="2"/>
  <c r="AH3247" i="2"/>
  <c r="U3248" i="2"/>
  <c r="AI3248" i="2" s="1"/>
  <c r="V3248" i="2"/>
  <c r="W3248" i="2"/>
  <c r="X3248" i="2"/>
  <c r="Y3248" i="2"/>
  <c r="AB3248" i="2"/>
  <c r="AC3248" i="2"/>
  <c r="AD3248" i="2"/>
  <c r="AE3248" i="2"/>
  <c r="AG3248" i="2"/>
  <c r="AH3248" i="2"/>
  <c r="U3249" i="2"/>
  <c r="AI3249" i="2" s="1"/>
  <c r="V3249" i="2"/>
  <c r="W3249" i="2"/>
  <c r="X3249" i="2"/>
  <c r="Y3249" i="2"/>
  <c r="AB3249" i="2"/>
  <c r="AC3249" i="2"/>
  <c r="AD3249" i="2"/>
  <c r="AE3249" i="2"/>
  <c r="AG3249" i="2"/>
  <c r="AH3249" i="2"/>
  <c r="U3250" i="2"/>
  <c r="AI3250" i="2" s="1"/>
  <c r="V3250" i="2"/>
  <c r="W3250" i="2"/>
  <c r="X3250" i="2"/>
  <c r="Y3250" i="2"/>
  <c r="AB3250" i="2"/>
  <c r="AC3250" i="2"/>
  <c r="AD3250" i="2"/>
  <c r="AE3250" i="2"/>
  <c r="AG3250" i="2"/>
  <c r="AH3250" i="2"/>
  <c r="U3251" i="2"/>
  <c r="AI3251" i="2" s="1"/>
  <c r="V3251" i="2"/>
  <c r="W3251" i="2"/>
  <c r="X3251" i="2"/>
  <c r="Y3251" i="2"/>
  <c r="AB3251" i="2"/>
  <c r="AC3251" i="2"/>
  <c r="AD3251" i="2"/>
  <c r="AE3251" i="2"/>
  <c r="AG3251" i="2"/>
  <c r="AH3251" i="2"/>
  <c r="U3252" i="2"/>
  <c r="AI3252" i="2" s="1"/>
  <c r="V3252" i="2"/>
  <c r="W3252" i="2"/>
  <c r="X3252" i="2"/>
  <c r="Y3252" i="2"/>
  <c r="AB3252" i="2"/>
  <c r="AC3252" i="2"/>
  <c r="AD3252" i="2"/>
  <c r="AE3252" i="2"/>
  <c r="AG3252" i="2"/>
  <c r="AH3252" i="2"/>
  <c r="U3253" i="2"/>
  <c r="AI3253" i="2" s="1"/>
  <c r="V3253" i="2"/>
  <c r="W3253" i="2"/>
  <c r="X3253" i="2"/>
  <c r="Y3253" i="2"/>
  <c r="AB3253" i="2"/>
  <c r="AC3253" i="2"/>
  <c r="AD3253" i="2"/>
  <c r="AE3253" i="2"/>
  <c r="AG3253" i="2"/>
  <c r="AH3253" i="2"/>
  <c r="U3254" i="2"/>
  <c r="AI3254" i="2" s="1"/>
  <c r="V3254" i="2"/>
  <c r="W3254" i="2"/>
  <c r="X3254" i="2"/>
  <c r="Y3254" i="2"/>
  <c r="AB3254" i="2"/>
  <c r="AC3254" i="2"/>
  <c r="AD3254" i="2"/>
  <c r="AE3254" i="2"/>
  <c r="AG3254" i="2"/>
  <c r="AH3254" i="2"/>
  <c r="U3255" i="2"/>
  <c r="AI3255" i="2" s="1"/>
  <c r="V3255" i="2"/>
  <c r="W3255" i="2"/>
  <c r="X3255" i="2"/>
  <c r="Y3255" i="2"/>
  <c r="AB3255" i="2"/>
  <c r="AC3255" i="2"/>
  <c r="AD3255" i="2"/>
  <c r="AE3255" i="2"/>
  <c r="AG3255" i="2"/>
  <c r="AH3255" i="2"/>
  <c r="U3256" i="2"/>
  <c r="AI3256" i="2" s="1"/>
  <c r="V3256" i="2"/>
  <c r="W3256" i="2"/>
  <c r="X3256" i="2"/>
  <c r="Y3256" i="2"/>
  <c r="AB3256" i="2"/>
  <c r="AC3256" i="2"/>
  <c r="AD3256" i="2"/>
  <c r="AE3256" i="2"/>
  <c r="AG3256" i="2"/>
  <c r="AH3256" i="2"/>
  <c r="U3257" i="2"/>
  <c r="AI3257" i="2" s="1"/>
  <c r="V3257" i="2"/>
  <c r="W3257" i="2"/>
  <c r="X3257" i="2"/>
  <c r="Y3257" i="2"/>
  <c r="AB3257" i="2"/>
  <c r="AC3257" i="2"/>
  <c r="AD3257" i="2"/>
  <c r="AE3257" i="2"/>
  <c r="AG3257" i="2"/>
  <c r="AH3257" i="2"/>
  <c r="U3258" i="2"/>
  <c r="AI3258" i="2" s="1"/>
  <c r="V3258" i="2"/>
  <c r="W3258" i="2"/>
  <c r="X3258" i="2"/>
  <c r="Y3258" i="2"/>
  <c r="AB3258" i="2"/>
  <c r="AC3258" i="2"/>
  <c r="AD3258" i="2"/>
  <c r="AE3258" i="2"/>
  <c r="AG3258" i="2"/>
  <c r="AH3258" i="2"/>
  <c r="U3259" i="2"/>
  <c r="AI3259" i="2" s="1"/>
  <c r="V3259" i="2"/>
  <c r="W3259" i="2"/>
  <c r="X3259" i="2"/>
  <c r="Y3259" i="2"/>
  <c r="AB3259" i="2"/>
  <c r="AC3259" i="2"/>
  <c r="AD3259" i="2"/>
  <c r="AE3259" i="2"/>
  <c r="AG3259" i="2"/>
  <c r="AH3259" i="2"/>
  <c r="U3260" i="2"/>
  <c r="AI3260" i="2" s="1"/>
  <c r="V3260" i="2"/>
  <c r="W3260" i="2"/>
  <c r="X3260" i="2"/>
  <c r="Y3260" i="2"/>
  <c r="AB3260" i="2"/>
  <c r="AC3260" i="2"/>
  <c r="AD3260" i="2"/>
  <c r="AE3260" i="2"/>
  <c r="AG3260" i="2"/>
  <c r="AH3260" i="2"/>
  <c r="U3261" i="2"/>
  <c r="AI3261" i="2" s="1"/>
  <c r="V3261" i="2"/>
  <c r="W3261" i="2"/>
  <c r="X3261" i="2"/>
  <c r="Y3261" i="2"/>
  <c r="AB3261" i="2"/>
  <c r="AC3261" i="2"/>
  <c r="AD3261" i="2"/>
  <c r="AE3261" i="2"/>
  <c r="AG3261" i="2"/>
  <c r="AH3261" i="2"/>
  <c r="U3262" i="2"/>
  <c r="AI3262" i="2" s="1"/>
  <c r="V3262" i="2"/>
  <c r="W3262" i="2"/>
  <c r="X3262" i="2"/>
  <c r="Y3262" i="2"/>
  <c r="AB3262" i="2"/>
  <c r="AC3262" i="2"/>
  <c r="AD3262" i="2"/>
  <c r="AE3262" i="2"/>
  <c r="AG3262" i="2"/>
  <c r="AH3262" i="2"/>
  <c r="U3263" i="2"/>
  <c r="AI3263" i="2" s="1"/>
  <c r="V3263" i="2"/>
  <c r="W3263" i="2"/>
  <c r="X3263" i="2"/>
  <c r="Y3263" i="2"/>
  <c r="AB3263" i="2"/>
  <c r="AC3263" i="2"/>
  <c r="AD3263" i="2"/>
  <c r="AE3263" i="2"/>
  <c r="AG3263" i="2"/>
  <c r="AH3263" i="2"/>
  <c r="U3264" i="2"/>
  <c r="AI3264" i="2" s="1"/>
  <c r="V3264" i="2"/>
  <c r="W3264" i="2"/>
  <c r="X3264" i="2"/>
  <c r="Y3264" i="2"/>
  <c r="AB3264" i="2"/>
  <c r="AC3264" i="2"/>
  <c r="AD3264" i="2"/>
  <c r="AE3264" i="2"/>
  <c r="AG3264" i="2"/>
  <c r="AH3264" i="2"/>
  <c r="U3265" i="2"/>
  <c r="AI3265" i="2" s="1"/>
  <c r="V3265" i="2"/>
  <c r="W3265" i="2"/>
  <c r="X3265" i="2"/>
  <c r="Y3265" i="2"/>
  <c r="AB3265" i="2"/>
  <c r="AC3265" i="2"/>
  <c r="AD3265" i="2"/>
  <c r="AE3265" i="2"/>
  <c r="AG3265" i="2"/>
  <c r="AH3265" i="2"/>
  <c r="U3266" i="2"/>
  <c r="AI3266" i="2" s="1"/>
  <c r="V3266" i="2"/>
  <c r="W3266" i="2"/>
  <c r="X3266" i="2"/>
  <c r="Y3266" i="2"/>
  <c r="AB3266" i="2"/>
  <c r="AC3266" i="2"/>
  <c r="AD3266" i="2"/>
  <c r="AE3266" i="2"/>
  <c r="AG3266" i="2"/>
  <c r="AH3266" i="2"/>
  <c r="U3267" i="2"/>
  <c r="AI3267" i="2" s="1"/>
  <c r="V3267" i="2"/>
  <c r="W3267" i="2"/>
  <c r="X3267" i="2"/>
  <c r="Y3267" i="2"/>
  <c r="AB3267" i="2"/>
  <c r="AC3267" i="2"/>
  <c r="AD3267" i="2"/>
  <c r="AE3267" i="2"/>
  <c r="AG3267" i="2"/>
  <c r="AH3267" i="2"/>
  <c r="U3268" i="2"/>
  <c r="AI3268" i="2" s="1"/>
  <c r="V3268" i="2"/>
  <c r="W3268" i="2"/>
  <c r="X3268" i="2"/>
  <c r="Y3268" i="2"/>
  <c r="AB3268" i="2"/>
  <c r="AC3268" i="2"/>
  <c r="AD3268" i="2"/>
  <c r="AE3268" i="2"/>
  <c r="AG3268" i="2"/>
  <c r="AH3268" i="2"/>
  <c r="U3269" i="2"/>
  <c r="AI3269" i="2" s="1"/>
  <c r="V3269" i="2"/>
  <c r="W3269" i="2"/>
  <c r="X3269" i="2"/>
  <c r="Y3269" i="2"/>
  <c r="AB3269" i="2"/>
  <c r="AC3269" i="2"/>
  <c r="AD3269" i="2"/>
  <c r="AE3269" i="2"/>
  <c r="AG3269" i="2"/>
  <c r="AH3269" i="2"/>
  <c r="U3270" i="2"/>
  <c r="AI3270" i="2" s="1"/>
  <c r="V3270" i="2"/>
  <c r="W3270" i="2"/>
  <c r="X3270" i="2"/>
  <c r="Y3270" i="2"/>
  <c r="AB3270" i="2"/>
  <c r="AC3270" i="2"/>
  <c r="AD3270" i="2"/>
  <c r="AE3270" i="2"/>
  <c r="AG3270" i="2"/>
  <c r="AH3270" i="2"/>
  <c r="U3271" i="2"/>
  <c r="AI3271" i="2" s="1"/>
  <c r="V3271" i="2"/>
  <c r="W3271" i="2"/>
  <c r="X3271" i="2"/>
  <c r="Y3271" i="2"/>
  <c r="AB3271" i="2"/>
  <c r="AC3271" i="2"/>
  <c r="AD3271" i="2"/>
  <c r="AE3271" i="2"/>
  <c r="AG3271" i="2"/>
  <c r="AH3271" i="2"/>
  <c r="U3272" i="2"/>
  <c r="AI3272" i="2" s="1"/>
  <c r="V3272" i="2"/>
  <c r="W3272" i="2"/>
  <c r="X3272" i="2"/>
  <c r="Y3272" i="2"/>
  <c r="AB3272" i="2"/>
  <c r="AC3272" i="2"/>
  <c r="AD3272" i="2"/>
  <c r="AE3272" i="2"/>
  <c r="AG3272" i="2"/>
  <c r="AH3272" i="2"/>
  <c r="U3273" i="2"/>
  <c r="AI3273" i="2" s="1"/>
  <c r="V3273" i="2"/>
  <c r="W3273" i="2"/>
  <c r="X3273" i="2"/>
  <c r="Y3273" i="2"/>
  <c r="AB3273" i="2"/>
  <c r="AC3273" i="2"/>
  <c r="AD3273" i="2"/>
  <c r="AE3273" i="2"/>
  <c r="AG3273" i="2"/>
  <c r="AH3273" i="2"/>
  <c r="U3274" i="2"/>
  <c r="AI3274" i="2" s="1"/>
  <c r="V3274" i="2"/>
  <c r="W3274" i="2"/>
  <c r="X3274" i="2"/>
  <c r="Y3274" i="2"/>
  <c r="AB3274" i="2"/>
  <c r="AC3274" i="2"/>
  <c r="AD3274" i="2"/>
  <c r="AE3274" i="2"/>
  <c r="AG3274" i="2"/>
  <c r="AH3274" i="2"/>
  <c r="U3275" i="2"/>
  <c r="AI3275" i="2" s="1"/>
  <c r="V3275" i="2"/>
  <c r="W3275" i="2"/>
  <c r="X3275" i="2"/>
  <c r="Y3275" i="2"/>
  <c r="AB3275" i="2"/>
  <c r="AC3275" i="2"/>
  <c r="AD3275" i="2"/>
  <c r="AE3275" i="2"/>
  <c r="AG3275" i="2"/>
  <c r="AH3275" i="2"/>
  <c r="U3276" i="2"/>
  <c r="AI3276" i="2" s="1"/>
  <c r="V3276" i="2"/>
  <c r="W3276" i="2"/>
  <c r="X3276" i="2"/>
  <c r="Y3276" i="2"/>
  <c r="AB3276" i="2"/>
  <c r="AC3276" i="2"/>
  <c r="AD3276" i="2"/>
  <c r="AE3276" i="2"/>
  <c r="AG3276" i="2"/>
  <c r="AH3276" i="2"/>
  <c r="U3277" i="2"/>
  <c r="AI3277" i="2" s="1"/>
  <c r="V3277" i="2"/>
  <c r="W3277" i="2"/>
  <c r="X3277" i="2"/>
  <c r="Y3277" i="2"/>
  <c r="AB3277" i="2"/>
  <c r="AC3277" i="2"/>
  <c r="AD3277" i="2"/>
  <c r="AE3277" i="2"/>
  <c r="AG3277" i="2"/>
  <c r="AH3277" i="2"/>
  <c r="U3278" i="2"/>
  <c r="AI3278" i="2" s="1"/>
  <c r="V3278" i="2"/>
  <c r="W3278" i="2"/>
  <c r="X3278" i="2"/>
  <c r="Y3278" i="2"/>
  <c r="AB3278" i="2"/>
  <c r="AC3278" i="2"/>
  <c r="AD3278" i="2"/>
  <c r="AE3278" i="2"/>
  <c r="AG3278" i="2"/>
  <c r="AH3278" i="2"/>
  <c r="U3279" i="2"/>
  <c r="AI3279" i="2" s="1"/>
  <c r="V3279" i="2"/>
  <c r="W3279" i="2"/>
  <c r="X3279" i="2"/>
  <c r="Y3279" i="2"/>
  <c r="AB3279" i="2"/>
  <c r="AC3279" i="2"/>
  <c r="AD3279" i="2"/>
  <c r="AE3279" i="2"/>
  <c r="AG3279" i="2"/>
  <c r="AH3279" i="2"/>
  <c r="U3280" i="2"/>
  <c r="AI3280" i="2" s="1"/>
  <c r="V3280" i="2"/>
  <c r="W3280" i="2"/>
  <c r="X3280" i="2"/>
  <c r="Y3280" i="2"/>
  <c r="AB3280" i="2"/>
  <c r="AC3280" i="2"/>
  <c r="AD3280" i="2"/>
  <c r="AE3280" i="2"/>
  <c r="AG3280" i="2"/>
  <c r="AH3280" i="2"/>
  <c r="U3281" i="2"/>
  <c r="AI3281" i="2" s="1"/>
  <c r="V3281" i="2"/>
  <c r="W3281" i="2"/>
  <c r="X3281" i="2"/>
  <c r="Y3281" i="2"/>
  <c r="AB3281" i="2"/>
  <c r="AC3281" i="2"/>
  <c r="AD3281" i="2"/>
  <c r="AE3281" i="2"/>
  <c r="AG3281" i="2"/>
  <c r="AH3281" i="2"/>
  <c r="U3282" i="2"/>
  <c r="AI3282" i="2" s="1"/>
  <c r="V3282" i="2"/>
  <c r="W3282" i="2"/>
  <c r="X3282" i="2"/>
  <c r="Y3282" i="2"/>
  <c r="AB3282" i="2"/>
  <c r="AC3282" i="2"/>
  <c r="AD3282" i="2"/>
  <c r="AE3282" i="2"/>
  <c r="AG3282" i="2"/>
  <c r="AH3282" i="2"/>
  <c r="U3283" i="2"/>
  <c r="AI3283" i="2" s="1"/>
  <c r="V3283" i="2"/>
  <c r="W3283" i="2"/>
  <c r="X3283" i="2"/>
  <c r="Y3283" i="2"/>
  <c r="AB3283" i="2"/>
  <c r="AC3283" i="2"/>
  <c r="AD3283" i="2"/>
  <c r="AE3283" i="2"/>
  <c r="AG3283" i="2"/>
  <c r="AH3283" i="2"/>
  <c r="U3284" i="2"/>
  <c r="AI3284" i="2" s="1"/>
  <c r="V3284" i="2"/>
  <c r="W3284" i="2"/>
  <c r="X3284" i="2"/>
  <c r="Y3284" i="2"/>
  <c r="AB3284" i="2"/>
  <c r="AC3284" i="2"/>
  <c r="AD3284" i="2"/>
  <c r="AE3284" i="2"/>
  <c r="AG3284" i="2"/>
  <c r="AH3284" i="2"/>
  <c r="U3285" i="2"/>
  <c r="AI3285" i="2" s="1"/>
  <c r="V3285" i="2"/>
  <c r="W3285" i="2"/>
  <c r="X3285" i="2"/>
  <c r="Y3285" i="2"/>
  <c r="AB3285" i="2"/>
  <c r="AC3285" i="2"/>
  <c r="AD3285" i="2"/>
  <c r="AE3285" i="2"/>
  <c r="AG3285" i="2"/>
  <c r="AH3285" i="2"/>
  <c r="U3286" i="2"/>
  <c r="AI3286" i="2" s="1"/>
  <c r="V3286" i="2"/>
  <c r="W3286" i="2"/>
  <c r="X3286" i="2"/>
  <c r="Y3286" i="2"/>
  <c r="AB3286" i="2"/>
  <c r="AC3286" i="2"/>
  <c r="AD3286" i="2"/>
  <c r="AE3286" i="2"/>
  <c r="AG3286" i="2"/>
  <c r="AH3286" i="2"/>
  <c r="U3287" i="2"/>
  <c r="AI3287" i="2" s="1"/>
  <c r="V3287" i="2"/>
  <c r="W3287" i="2"/>
  <c r="X3287" i="2"/>
  <c r="Y3287" i="2"/>
  <c r="AB3287" i="2"/>
  <c r="AC3287" i="2"/>
  <c r="AD3287" i="2"/>
  <c r="AE3287" i="2"/>
  <c r="AG3287" i="2"/>
  <c r="AH3287" i="2"/>
  <c r="U3288" i="2"/>
  <c r="AI3288" i="2" s="1"/>
  <c r="V3288" i="2"/>
  <c r="W3288" i="2"/>
  <c r="X3288" i="2"/>
  <c r="Y3288" i="2"/>
  <c r="AB3288" i="2"/>
  <c r="AC3288" i="2"/>
  <c r="AD3288" i="2"/>
  <c r="AE3288" i="2"/>
  <c r="AG3288" i="2"/>
  <c r="AH3288" i="2"/>
  <c r="U3289" i="2"/>
  <c r="AI3289" i="2" s="1"/>
  <c r="V3289" i="2"/>
  <c r="W3289" i="2"/>
  <c r="X3289" i="2"/>
  <c r="Y3289" i="2"/>
  <c r="AB3289" i="2"/>
  <c r="AC3289" i="2"/>
  <c r="AD3289" i="2"/>
  <c r="AE3289" i="2"/>
  <c r="AG3289" i="2"/>
  <c r="AH3289" i="2"/>
  <c r="U3290" i="2"/>
  <c r="AI3290" i="2" s="1"/>
  <c r="V3290" i="2"/>
  <c r="W3290" i="2"/>
  <c r="X3290" i="2"/>
  <c r="Y3290" i="2"/>
  <c r="AB3290" i="2"/>
  <c r="AC3290" i="2"/>
  <c r="AD3290" i="2"/>
  <c r="AE3290" i="2"/>
  <c r="AG3290" i="2"/>
  <c r="AH3290" i="2"/>
  <c r="U3291" i="2"/>
  <c r="AI3291" i="2" s="1"/>
  <c r="V3291" i="2"/>
  <c r="W3291" i="2"/>
  <c r="X3291" i="2"/>
  <c r="Y3291" i="2"/>
  <c r="AB3291" i="2"/>
  <c r="AC3291" i="2"/>
  <c r="AD3291" i="2"/>
  <c r="AE3291" i="2"/>
  <c r="AG3291" i="2"/>
  <c r="AH3291" i="2"/>
  <c r="U3292" i="2"/>
  <c r="AI3292" i="2" s="1"/>
  <c r="V3292" i="2"/>
  <c r="W3292" i="2"/>
  <c r="X3292" i="2"/>
  <c r="Y3292" i="2"/>
  <c r="AB3292" i="2"/>
  <c r="AC3292" i="2"/>
  <c r="AD3292" i="2"/>
  <c r="AE3292" i="2"/>
  <c r="AG3292" i="2"/>
  <c r="AH3292" i="2"/>
  <c r="U3293" i="2"/>
  <c r="AI3293" i="2" s="1"/>
  <c r="V3293" i="2"/>
  <c r="W3293" i="2"/>
  <c r="X3293" i="2"/>
  <c r="Y3293" i="2"/>
  <c r="AB3293" i="2"/>
  <c r="AC3293" i="2"/>
  <c r="AD3293" i="2"/>
  <c r="AE3293" i="2"/>
  <c r="AG3293" i="2"/>
  <c r="AH3293" i="2"/>
  <c r="U3294" i="2"/>
  <c r="AI3294" i="2" s="1"/>
  <c r="V3294" i="2"/>
  <c r="W3294" i="2"/>
  <c r="X3294" i="2"/>
  <c r="Y3294" i="2"/>
  <c r="AB3294" i="2"/>
  <c r="AC3294" i="2"/>
  <c r="AD3294" i="2"/>
  <c r="AE3294" i="2"/>
  <c r="AG3294" i="2"/>
  <c r="AH3294" i="2"/>
  <c r="U3295" i="2"/>
  <c r="AI3295" i="2" s="1"/>
  <c r="V3295" i="2"/>
  <c r="W3295" i="2"/>
  <c r="X3295" i="2"/>
  <c r="Y3295" i="2"/>
  <c r="AB3295" i="2"/>
  <c r="AC3295" i="2"/>
  <c r="AD3295" i="2"/>
  <c r="AE3295" i="2"/>
  <c r="AG3295" i="2"/>
  <c r="AH3295" i="2"/>
  <c r="U3296" i="2"/>
  <c r="AI3296" i="2" s="1"/>
  <c r="V3296" i="2"/>
  <c r="W3296" i="2"/>
  <c r="X3296" i="2"/>
  <c r="Y3296" i="2"/>
  <c r="AB3296" i="2"/>
  <c r="AC3296" i="2"/>
  <c r="AD3296" i="2"/>
  <c r="AE3296" i="2"/>
  <c r="AG3296" i="2"/>
  <c r="AH3296" i="2"/>
  <c r="U3297" i="2"/>
  <c r="AI3297" i="2" s="1"/>
  <c r="V3297" i="2"/>
  <c r="W3297" i="2"/>
  <c r="X3297" i="2"/>
  <c r="Y3297" i="2"/>
  <c r="AB3297" i="2"/>
  <c r="AC3297" i="2"/>
  <c r="AD3297" i="2"/>
  <c r="AE3297" i="2"/>
  <c r="AG3297" i="2"/>
  <c r="AH3297" i="2"/>
  <c r="U3298" i="2"/>
  <c r="AI3298" i="2" s="1"/>
  <c r="V3298" i="2"/>
  <c r="W3298" i="2"/>
  <c r="X3298" i="2"/>
  <c r="Y3298" i="2"/>
  <c r="AB3298" i="2"/>
  <c r="AC3298" i="2"/>
  <c r="AD3298" i="2"/>
  <c r="AE3298" i="2"/>
  <c r="AG3298" i="2"/>
  <c r="AH3298" i="2"/>
  <c r="U3299" i="2"/>
  <c r="AI3299" i="2" s="1"/>
  <c r="V3299" i="2"/>
  <c r="W3299" i="2"/>
  <c r="X3299" i="2"/>
  <c r="Y3299" i="2"/>
  <c r="AB3299" i="2"/>
  <c r="AC3299" i="2"/>
  <c r="AD3299" i="2"/>
  <c r="AE3299" i="2"/>
  <c r="AG3299" i="2"/>
  <c r="AH3299" i="2"/>
  <c r="U3300" i="2"/>
  <c r="AI3300" i="2" s="1"/>
  <c r="V3300" i="2"/>
  <c r="W3300" i="2"/>
  <c r="X3300" i="2"/>
  <c r="Y3300" i="2"/>
  <c r="AB3300" i="2"/>
  <c r="AC3300" i="2"/>
  <c r="AD3300" i="2"/>
  <c r="AE3300" i="2"/>
  <c r="AG3300" i="2"/>
  <c r="AH3300" i="2"/>
  <c r="U3301" i="2"/>
  <c r="AI3301" i="2" s="1"/>
  <c r="V3301" i="2"/>
  <c r="W3301" i="2"/>
  <c r="X3301" i="2"/>
  <c r="Y3301" i="2"/>
  <c r="AB3301" i="2"/>
  <c r="AC3301" i="2"/>
  <c r="AD3301" i="2"/>
  <c r="AE3301" i="2"/>
  <c r="AG3301" i="2"/>
  <c r="AH3301" i="2"/>
  <c r="U3302" i="2"/>
  <c r="AI3302" i="2" s="1"/>
  <c r="V3302" i="2"/>
  <c r="W3302" i="2"/>
  <c r="X3302" i="2"/>
  <c r="Y3302" i="2"/>
  <c r="AB3302" i="2"/>
  <c r="AC3302" i="2"/>
  <c r="AD3302" i="2"/>
  <c r="AE3302" i="2"/>
  <c r="AG3302" i="2"/>
  <c r="AH3302" i="2"/>
  <c r="U3303" i="2"/>
  <c r="AI3303" i="2" s="1"/>
  <c r="V3303" i="2"/>
  <c r="W3303" i="2"/>
  <c r="X3303" i="2"/>
  <c r="Y3303" i="2"/>
  <c r="AB3303" i="2"/>
  <c r="AC3303" i="2"/>
  <c r="AD3303" i="2"/>
  <c r="AE3303" i="2"/>
  <c r="AG3303" i="2"/>
  <c r="AH3303" i="2"/>
  <c r="U3304" i="2"/>
  <c r="AI3304" i="2" s="1"/>
  <c r="V3304" i="2"/>
  <c r="W3304" i="2"/>
  <c r="X3304" i="2"/>
  <c r="Y3304" i="2"/>
  <c r="AB3304" i="2"/>
  <c r="AC3304" i="2"/>
  <c r="AD3304" i="2"/>
  <c r="AE3304" i="2"/>
  <c r="AG3304" i="2"/>
  <c r="AH3304" i="2"/>
  <c r="U3305" i="2"/>
  <c r="AI3305" i="2" s="1"/>
  <c r="V3305" i="2"/>
  <c r="W3305" i="2"/>
  <c r="X3305" i="2"/>
  <c r="Y3305" i="2"/>
  <c r="AB3305" i="2"/>
  <c r="AC3305" i="2"/>
  <c r="AD3305" i="2"/>
  <c r="AE3305" i="2"/>
  <c r="AG3305" i="2"/>
  <c r="AH3305" i="2"/>
  <c r="U3306" i="2"/>
  <c r="AI3306" i="2" s="1"/>
  <c r="V3306" i="2"/>
  <c r="W3306" i="2"/>
  <c r="X3306" i="2"/>
  <c r="Y3306" i="2"/>
  <c r="AB3306" i="2"/>
  <c r="AC3306" i="2"/>
  <c r="AD3306" i="2"/>
  <c r="AE3306" i="2"/>
  <c r="AG3306" i="2"/>
  <c r="AH3306" i="2"/>
  <c r="U3307" i="2"/>
  <c r="AI3307" i="2" s="1"/>
  <c r="V3307" i="2"/>
  <c r="W3307" i="2"/>
  <c r="X3307" i="2"/>
  <c r="Y3307" i="2"/>
  <c r="AB3307" i="2"/>
  <c r="AC3307" i="2"/>
  <c r="AD3307" i="2"/>
  <c r="AE3307" i="2"/>
  <c r="AG3307" i="2"/>
  <c r="AH3307" i="2"/>
  <c r="U3308" i="2"/>
  <c r="AI3308" i="2" s="1"/>
  <c r="V3308" i="2"/>
  <c r="W3308" i="2"/>
  <c r="X3308" i="2"/>
  <c r="Y3308" i="2"/>
  <c r="AB3308" i="2"/>
  <c r="AC3308" i="2"/>
  <c r="AD3308" i="2"/>
  <c r="AE3308" i="2"/>
  <c r="AG3308" i="2"/>
  <c r="AH3308" i="2"/>
  <c r="U3309" i="2"/>
  <c r="AI3309" i="2" s="1"/>
  <c r="V3309" i="2"/>
  <c r="W3309" i="2"/>
  <c r="X3309" i="2"/>
  <c r="Y3309" i="2"/>
  <c r="AB3309" i="2"/>
  <c r="AC3309" i="2"/>
  <c r="AD3309" i="2"/>
  <c r="AE3309" i="2"/>
  <c r="AG3309" i="2"/>
  <c r="AH3309" i="2"/>
  <c r="U3310" i="2"/>
  <c r="AI3310" i="2" s="1"/>
  <c r="V3310" i="2"/>
  <c r="W3310" i="2"/>
  <c r="X3310" i="2"/>
  <c r="Y3310" i="2"/>
  <c r="AB3310" i="2"/>
  <c r="AC3310" i="2"/>
  <c r="AD3310" i="2"/>
  <c r="AE3310" i="2"/>
  <c r="AG3310" i="2"/>
  <c r="AH3310" i="2"/>
  <c r="U3311" i="2"/>
  <c r="AI3311" i="2" s="1"/>
  <c r="V3311" i="2"/>
  <c r="W3311" i="2"/>
  <c r="X3311" i="2"/>
  <c r="Y3311" i="2"/>
  <c r="AB3311" i="2"/>
  <c r="AC3311" i="2"/>
  <c r="AD3311" i="2"/>
  <c r="AE3311" i="2"/>
  <c r="AG3311" i="2"/>
  <c r="AH3311" i="2"/>
  <c r="U3312" i="2"/>
  <c r="AI3312" i="2" s="1"/>
  <c r="V3312" i="2"/>
  <c r="W3312" i="2"/>
  <c r="X3312" i="2"/>
  <c r="Y3312" i="2"/>
  <c r="AB3312" i="2"/>
  <c r="AC3312" i="2"/>
  <c r="AD3312" i="2"/>
  <c r="AE3312" i="2"/>
  <c r="AG3312" i="2"/>
  <c r="AH3312" i="2"/>
  <c r="U3313" i="2"/>
  <c r="AI3313" i="2" s="1"/>
  <c r="V3313" i="2"/>
  <c r="W3313" i="2"/>
  <c r="X3313" i="2"/>
  <c r="Y3313" i="2"/>
  <c r="AB3313" i="2"/>
  <c r="AC3313" i="2"/>
  <c r="AD3313" i="2"/>
  <c r="AE3313" i="2"/>
  <c r="AG3313" i="2"/>
  <c r="AH3313" i="2"/>
  <c r="U3314" i="2"/>
  <c r="AI3314" i="2" s="1"/>
  <c r="V3314" i="2"/>
  <c r="W3314" i="2"/>
  <c r="X3314" i="2"/>
  <c r="Y3314" i="2"/>
  <c r="AB3314" i="2"/>
  <c r="AC3314" i="2"/>
  <c r="AD3314" i="2"/>
  <c r="AE3314" i="2"/>
  <c r="AG3314" i="2"/>
  <c r="AH3314" i="2"/>
  <c r="U3315" i="2"/>
  <c r="AI3315" i="2" s="1"/>
  <c r="V3315" i="2"/>
  <c r="W3315" i="2"/>
  <c r="X3315" i="2"/>
  <c r="Y3315" i="2"/>
  <c r="AB3315" i="2"/>
  <c r="AC3315" i="2"/>
  <c r="AD3315" i="2"/>
  <c r="AE3315" i="2"/>
  <c r="AG3315" i="2"/>
  <c r="AH3315" i="2"/>
  <c r="U3316" i="2"/>
  <c r="AI3316" i="2" s="1"/>
  <c r="V3316" i="2"/>
  <c r="W3316" i="2"/>
  <c r="X3316" i="2"/>
  <c r="Y3316" i="2"/>
  <c r="AB3316" i="2"/>
  <c r="AC3316" i="2"/>
  <c r="AD3316" i="2"/>
  <c r="AE3316" i="2"/>
  <c r="AG3316" i="2"/>
  <c r="AH3316" i="2"/>
  <c r="U3317" i="2"/>
  <c r="AI3317" i="2" s="1"/>
  <c r="V3317" i="2"/>
  <c r="W3317" i="2"/>
  <c r="X3317" i="2"/>
  <c r="Y3317" i="2"/>
  <c r="AB3317" i="2"/>
  <c r="AC3317" i="2"/>
  <c r="AD3317" i="2"/>
  <c r="AE3317" i="2"/>
  <c r="AG3317" i="2"/>
  <c r="AH3317" i="2"/>
  <c r="U3318" i="2"/>
  <c r="AI3318" i="2" s="1"/>
  <c r="V3318" i="2"/>
  <c r="W3318" i="2"/>
  <c r="X3318" i="2"/>
  <c r="Y3318" i="2"/>
  <c r="AB3318" i="2"/>
  <c r="AC3318" i="2"/>
  <c r="AD3318" i="2"/>
  <c r="AE3318" i="2"/>
  <c r="AG3318" i="2"/>
  <c r="AH3318" i="2"/>
  <c r="U3319" i="2"/>
  <c r="AI3319" i="2" s="1"/>
  <c r="V3319" i="2"/>
  <c r="W3319" i="2"/>
  <c r="X3319" i="2"/>
  <c r="Y3319" i="2"/>
  <c r="AB3319" i="2"/>
  <c r="AC3319" i="2"/>
  <c r="AD3319" i="2"/>
  <c r="AE3319" i="2"/>
  <c r="AG3319" i="2"/>
  <c r="AH3319" i="2"/>
  <c r="U3320" i="2"/>
  <c r="AI3320" i="2" s="1"/>
  <c r="V3320" i="2"/>
  <c r="W3320" i="2"/>
  <c r="X3320" i="2"/>
  <c r="Y3320" i="2"/>
  <c r="AB3320" i="2"/>
  <c r="AC3320" i="2"/>
  <c r="AD3320" i="2"/>
  <c r="AE3320" i="2"/>
  <c r="AG3320" i="2"/>
  <c r="AH3320" i="2"/>
  <c r="U3321" i="2"/>
  <c r="AI3321" i="2" s="1"/>
  <c r="V3321" i="2"/>
  <c r="W3321" i="2"/>
  <c r="X3321" i="2"/>
  <c r="Y3321" i="2"/>
  <c r="AB3321" i="2"/>
  <c r="AC3321" i="2"/>
  <c r="AD3321" i="2"/>
  <c r="AE3321" i="2"/>
  <c r="AG3321" i="2"/>
  <c r="AH3321" i="2"/>
  <c r="U3322" i="2"/>
  <c r="AI3322" i="2" s="1"/>
  <c r="V3322" i="2"/>
  <c r="W3322" i="2"/>
  <c r="X3322" i="2"/>
  <c r="Y3322" i="2"/>
  <c r="AB3322" i="2"/>
  <c r="AC3322" i="2"/>
  <c r="AD3322" i="2"/>
  <c r="AE3322" i="2"/>
  <c r="AG3322" i="2"/>
  <c r="AH3322" i="2"/>
  <c r="U3323" i="2"/>
  <c r="AI3323" i="2" s="1"/>
  <c r="V3323" i="2"/>
  <c r="W3323" i="2"/>
  <c r="X3323" i="2"/>
  <c r="Y3323" i="2"/>
  <c r="AB3323" i="2"/>
  <c r="AC3323" i="2"/>
  <c r="AD3323" i="2"/>
  <c r="AE3323" i="2"/>
  <c r="AG3323" i="2"/>
  <c r="AH3323" i="2"/>
  <c r="U3324" i="2"/>
  <c r="AI3324" i="2" s="1"/>
  <c r="V3324" i="2"/>
  <c r="W3324" i="2"/>
  <c r="X3324" i="2"/>
  <c r="Y3324" i="2"/>
  <c r="AB3324" i="2"/>
  <c r="AC3324" i="2"/>
  <c r="AD3324" i="2"/>
  <c r="AE3324" i="2"/>
  <c r="AG3324" i="2"/>
  <c r="AH3324" i="2"/>
  <c r="U3325" i="2"/>
  <c r="AI3325" i="2" s="1"/>
  <c r="V3325" i="2"/>
  <c r="W3325" i="2"/>
  <c r="X3325" i="2"/>
  <c r="Y3325" i="2"/>
  <c r="AB3325" i="2"/>
  <c r="AC3325" i="2"/>
  <c r="AD3325" i="2"/>
  <c r="AE3325" i="2"/>
  <c r="AG3325" i="2"/>
  <c r="AH3325" i="2"/>
  <c r="U3326" i="2"/>
  <c r="AI3326" i="2" s="1"/>
  <c r="V3326" i="2"/>
  <c r="W3326" i="2"/>
  <c r="X3326" i="2"/>
  <c r="Y3326" i="2"/>
  <c r="AB3326" i="2"/>
  <c r="AC3326" i="2"/>
  <c r="AD3326" i="2"/>
  <c r="AE3326" i="2"/>
  <c r="AG3326" i="2"/>
  <c r="AH3326" i="2"/>
  <c r="U3327" i="2"/>
  <c r="AI3327" i="2" s="1"/>
  <c r="V3327" i="2"/>
  <c r="W3327" i="2"/>
  <c r="X3327" i="2"/>
  <c r="Y3327" i="2"/>
  <c r="AB3327" i="2"/>
  <c r="AC3327" i="2"/>
  <c r="AD3327" i="2"/>
  <c r="AE3327" i="2"/>
  <c r="AG3327" i="2"/>
  <c r="AH3327" i="2"/>
  <c r="U3328" i="2"/>
  <c r="AI3328" i="2" s="1"/>
  <c r="V3328" i="2"/>
  <c r="W3328" i="2"/>
  <c r="X3328" i="2"/>
  <c r="Y3328" i="2"/>
  <c r="AB3328" i="2"/>
  <c r="AC3328" i="2"/>
  <c r="AD3328" i="2"/>
  <c r="AE3328" i="2"/>
  <c r="AG3328" i="2"/>
  <c r="AH3328" i="2"/>
  <c r="U3329" i="2"/>
  <c r="AI3329" i="2" s="1"/>
  <c r="V3329" i="2"/>
  <c r="W3329" i="2"/>
  <c r="X3329" i="2"/>
  <c r="Y3329" i="2"/>
  <c r="AB3329" i="2"/>
  <c r="AC3329" i="2"/>
  <c r="AD3329" i="2"/>
  <c r="AE3329" i="2"/>
  <c r="AG3329" i="2"/>
  <c r="AH3329" i="2"/>
  <c r="U3330" i="2"/>
  <c r="AI3330" i="2" s="1"/>
  <c r="V3330" i="2"/>
  <c r="W3330" i="2"/>
  <c r="X3330" i="2"/>
  <c r="Y3330" i="2"/>
  <c r="AB3330" i="2"/>
  <c r="AC3330" i="2"/>
  <c r="AD3330" i="2"/>
  <c r="AE3330" i="2"/>
  <c r="AG3330" i="2"/>
  <c r="AH3330" i="2"/>
  <c r="U3331" i="2"/>
  <c r="AI3331" i="2" s="1"/>
  <c r="V3331" i="2"/>
  <c r="W3331" i="2"/>
  <c r="X3331" i="2"/>
  <c r="Y3331" i="2"/>
  <c r="AB3331" i="2"/>
  <c r="AC3331" i="2"/>
  <c r="AD3331" i="2"/>
  <c r="AE3331" i="2"/>
  <c r="AG3331" i="2"/>
  <c r="AH3331" i="2"/>
  <c r="U3332" i="2"/>
  <c r="AI3332" i="2" s="1"/>
  <c r="V3332" i="2"/>
  <c r="W3332" i="2"/>
  <c r="X3332" i="2"/>
  <c r="Y3332" i="2"/>
  <c r="AB3332" i="2"/>
  <c r="AC3332" i="2"/>
  <c r="AD3332" i="2"/>
  <c r="AE3332" i="2"/>
  <c r="AG3332" i="2"/>
  <c r="AH3332" i="2"/>
  <c r="U3333" i="2"/>
  <c r="AI3333" i="2" s="1"/>
  <c r="V3333" i="2"/>
  <c r="W3333" i="2"/>
  <c r="X3333" i="2"/>
  <c r="Y3333" i="2"/>
  <c r="AB3333" i="2"/>
  <c r="AC3333" i="2"/>
  <c r="AD3333" i="2"/>
  <c r="AE3333" i="2"/>
  <c r="AG3333" i="2"/>
  <c r="AH3333" i="2"/>
  <c r="U3334" i="2"/>
  <c r="AI3334" i="2" s="1"/>
  <c r="V3334" i="2"/>
  <c r="W3334" i="2"/>
  <c r="X3334" i="2"/>
  <c r="Y3334" i="2"/>
  <c r="AB3334" i="2"/>
  <c r="AC3334" i="2"/>
  <c r="AD3334" i="2"/>
  <c r="AE3334" i="2"/>
  <c r="AG3334" i="2"/>
  <c r="AH3334" i="2"/>
  <c r="U3335" i="2"/>
  <c r="AI3335" i="2" s="1"/>
  <c r="V3335" i="2"/>
  <c r="W3335" i="2"/>
  <c r="X3335" i="2"/>
  <c r="Y3335" i="2"/>
  <c r="AB3335" i="2"/>
  <c r="AC3335" i="2"/>
  <c r="AD3335" i="2"/>
  <c r="AE3335" i="2"/>
  <c r="AG3335" i="2"/>
  <c r="AH3335" i="2"/>
  <c r="U3336" i="2"/>
  <c r="AI3336" i="2" s="1"/>
  <c r="V3336" i="2"/>
  <c r="W3336" i="2"/>
  <c r="X3336" i="2"/>
  <c r="Y3336" i="2"/>
  <c r="AB3336" i="2"/>
  <c r="AC3336" i="2"/>
  <c r="AD3336" i="2"/>
  <c r="AE3336" i="2"/>
  <c r="AG3336" i="2"/>
  <c r="AH3336" i="2"/>
  <c r="U3337" i="2"/>
  <c r="AI3337" i="2" s="1"/>
  <c r="V3337" i="2"/>
  <c r="W3337" i="2"/>
  <c r="X3337" i="2"/>
  <c r="Y3337" i="2"/>
  <c r="AB3337" i="2"/>
  <c r="AC3337" i="2"/>
  <c r="AD3337" i="2"/>
  <c r="AE3337" i="2"/>
  <c r="AG3337" i="2"/>
  <c r="AH3337" i="2"/>
  <c r="U3338" i="2"/>
  <c r="AI3338" i="2" s="1"/>
  <c r="V3338" i="2"/>
  <c r="W3338" i="2"/>
  <c r="X3338" i="2"/>
  <c r="Y3338" i="2"/>
  <c r="AB3338" i="2"/>
  <c r="AC3338" i="2"/>
  <c r="AD3338" i="2"/>
  <c r="AE3338" i="2"/>
  <c r="AG3338" i="2"/>
  <c r="AH3338" i="2"/>
  <c r="U3339" i="2"/>
  <c r="AI3339" i="2" s="1"/>
  <c r="V3339" i="2"/>
  <c r="W3339" i="2"/>
  <c r="X3339" i="2"/>
  <c r="Y3339" i="2"/>
  <c r="AB3339" i="2"/>
  <c r="AC3339" i="2"/>
  <c r="AD3339" i="2"/>
  <c r="AE3339" i="2"/>
  <c r="AG3339" i="2"/>
  <c r="AH3339" i="2"/>
  <c r="U3340" i="2"/>
  <c r="AI3340" i="2" s="1"/>
  <c r="V3340" i="2"/>
  <c r="W3340" i="2"/>
  <c r="X3340" i="2"/>
  <c r="Y3340" i="2"/>
  <c r="AB3340" i="2"/>
  <c r="AC3340" i="2"/>
  <c r="AD3340" i="2"/>
  <c r="AE3340" i="2"/>
  <c r="AG3340" i="2"/>
  <c r="AH3340" i="2"/>
  <c r="U3341" i="2"/>
  <c r="AI3341" i="2" s="1"/>
  <c r="V3341" i="2"/>
  <c r="W3341" i="2"/>
  <c r="X3341" i="2"/>
  <c r="Y3341" i="2"/>
  <c r="AB3341" i="2"/>
  <c r="AC3341" i="2"/>
  <c r="AD3341" i="2"/>
  <c r="AE3341" i="2"/>
  <c r="AG3341" i="2"/>
  <c r="AH3341" i="2"/>
  <c r="U3342" i="2"/>
  <c r="AI3342" i="2" s="1"/>
  <c r="V3342" i="2"/>
  <c r="W3342" i="2"/>
  <c r="X3342" i="2"/>
  <c r="Y3342" i="2"/>
  <c r="AB3342" i="2"/>
  <c r="AC3342" i="2"/>
  <c r="AD3342" i="2"/>
  <c r="AE3342" i="2"/>
  <c r="AG3342" i="2"/>
  <c r="AH3342" i="2"/>
  <c r="U3343" i="2"/>
  <c r="AI3343" i="2" s="1"/>
  <c r="V3343" i="2"/>
  <c r="W3343" i="2"/>
  <c r="X3343" i="2"/>
  <c r="Y3343" i="2"/>
  <c r="AB3343" i="2"/>
  <c r="AC3343" i="2"/>
  <c r="AD3343" i="2"/>
  <c r="AE3343" i="2"/>
  <c r="AG3343" i="2"/>
  <c r="AH3343" i="2"/>
  <c r="U3344" i="2"/>
  <c r="AI3344" i="2" s="1"/>
  <c r="V3344" i="2"/>
  <c r="W3344" i="2"/>
  <c r="X3344" i="2"/>
  <c r="Y3344" i="2"/>
  <c r="AB3344" i="2"/>
  <c r="AC3344" i="2"/>
  <c r="AD3344" i="2"/>
  <c r="AE3344" i="2"/>
  <c r="AG3344" i="2"/>
  <c r="AH3344" i="2"/>
  <c r="U3345" i="2"/>
  <c r="AI3345" i="2" s="1"/>
  <c r="V3345" i="2"/>
  <c r="W3345" i="2"/>
  <c r="X3345" i="2"/>
  <c r="Y3345" i="2"/>
  <c r="AB3345" i="2"/>
  <c r="AC3345" i="2"/>
  <c r="AD3345" i="2"/>
  <c r="AE3345" i="2"/>
  <c r="AG3345" i="2"/>
  <c r="AH3345" i="2"/>
  <c r="U3346" i="2"/>
  <c r="AI3346" i="2" s="1"/>
  <c r="V3346" i="2"/>
  <c r="W3346" i="2"/>
  <c r="X3346" i="2"/>
  <c r="Y3346" i="2"/>
  <c r="AB3346" i="2"/>
  <c r="AC3346" i="2"/>
  <c r="AD3346" i="2"/>
  <c r="AE3346" i="2"/>
  <c r="AG3346" i="2"/>
  <c r="AH3346" i="2"/>
  <c r="U3347" i="2"/>
  <c r="AI3347" i="2" s="1"/>
  <c r="V3347" i="2"/>
  <c r="W3347" i="2"/>
  <c r="X3347" i="2"/>
  <c r="Y3347" i="2"/>
  <c r="AB3347" i="2"/>
  <c r="AC3347" i="2"/>
  <c r="AD3347" i="2"/>
  <c r="AE3347" i="2"/>
  <c r="AG3347" i="2"/>
  <c r="AH3347" i="2"/>
  <c r="U3348" i="2"/>
  <c r="AI3348" i="2" s="1"/>
  <c r="V3348" i="2"/>
  <c r="W3348" i="2"/>
  <c r="X3348" i="2"/>
  <c r="Y3348" i="2"/>
  <c r="AB3348" i="2"/>
  <c r="AC3348" i="2"/>
  <c r="AD3348" i="2"/>
  <c r="AE3348" i="2"/>
  <c r="AG3348" i="2"/>
  <c r="AH3348" i="2"/>
  <c r="U3349" i="2"/>
  <c r="AI3349" i="2" s="1"/>
  <c r="V3349" i="2"/>
  <c r="W3349" i="2"/>
  <c r="X3349" i="2"/>
  <c r="Y3349" i="2"/>
  <c r="AB3349" i="2"/>
  <c r="AC3349" i="2"/>
  <c r="AD3349" i="2"/>
  <c r="AE3349" i="2"/>
  <c r="AG3349" i="2"/>
  <c r="AH3349" i="2"/>
  <c r="U3350" i="2"/>
  <c r="AI3350" i="2" s="1"/>
  <c r="V3350" i="2"/>
  <c r="W3350" i="2"/>
  <c r="X3350" i="2"/>
  <c r="Y3350" i="2"/>
  <c r="AB3350" i="2"/>
  <c r="AC3350" i="2"/>
  <c r="AD3350" i="2"/>
  <c r="AE3350" i="2"/>
  <c r="AG3350" i="2"/>
  <c r="AH3350" i="2"/>
  <c r="U3351" i="2"/>
  <c r="AI3351" i="2" s="1"/>
  <c r="V3351" i="2"/>
  <c r="W3351" i="2"/>
  <c r="X3351" i="2"/>
  <c r="Y3351" i="2"/>
  <c r="AB3351" i="2"/>
  <c r="AC3351" i="2"/>
  <c r="AD3351" i="2"/>
  <c r="AE3351" i="2"/>
  <c r="AG3351" i="2"/>
  <c r="AH3351" i="2"/>
  <c r="U3352" i="2"/>
  <c r="AI3352" i="2" s="1"/>
  <c r="V3352" i="2"/>
  <c r="W3352" i="2"/>
  <c r="X3352" i="2"/>
  <c r="Y3352" i="2"/>
  <c r="AB3352" i="2"/>
  <c r="AC3352" i="2"/>
  <c r="AD3352" i="2"/>
  <c r="AE3352" i="2"/>
  <c r="AG3352" i="2"/>
  <c r="AH3352" i="2"/>
  <c r="U3353" i="2"/>
  <c r="AI3353" i="2" s="1"/>
  <c r="V3353" i="2"/>
  <c r="W3353" i="2"/>
  <c r="X3353" i="2"/>
  <c r="Y3353" i="2"/>
  <c r="AB3353" i="2"/>
  <c r="AC3353" i="2"/>
  <c r="AD3353" i="2"/>
  <c r="AE3353" i="2"/>
  <c r="AG3353" i="2"/>
  <c r="AH3353" i="2"/>
  <c r="U3354" i="2"/>
  <c r="AI3354" i="2" s="1"/>
  <c r="V3354" i="2"/>
  <c r="W3354" i="2"/>
  <c r="X3354" i="2"/>
  <c r="Y3354" i="2"/>
  <c r="AB3354" i="2"/>
  <c r="AC3354" i="2"/>
  <c r="AD3354" i="2"/>
  <c r="AE3354" i="2"/>
  <c r="AG3354" i="2"/>
  <c r="AH3354" i="2"/>
  <c r="U3355" i="2"/>
  <c r="AI3355" i="2" s="1"/>
  <c r="V3355" i="2"/>
  <c r="W3355" i="2"/>
  <c r="X3355" i="2"/>
  <c r="Y3355" i="2"/>
  <c r="AB3355" i="2"/>
  <c r="AC3355" i="2"/>
  <c r="AD3355" i="2"/>
  <c r="AE3355" i="2"/>
  <c r="AG3355" i="2"/>
  <c r="AH3355" i="2"/>
  <c r="U3356" i="2"/>
  <c r="AI3356" i="2" s="1"/>
  <c r="V3356" i="2"/>
  <c r="W3356" i="2"/>
  <c r="X3356" i="2"/>
  <c r="Y3356" i="2"/>
  <c r="AB3356" i="2"/>
  <c r="AC3356" i="2"/>
  <c r="AD3356" i="2"/>
  <c r="AE3356" i="2"/>
  <c r="AG3356" i="2"/>
  <c r="AH3356" i="2"/>
  <c r="U3357" i="2"/>
  <c r="AI3357" i="2" s="1"/>
  <c r="V3357" i="2"/>
  <c r="W3357" i="2"/>
  <c r="X3357" i="2"/>
  <c r="Y3357" i="2"/>
  <c r="AB3357" i="2"/>
  <c r="AC3357" i="2"/>
  <c r="AD3357" i="2"/>
  <c r="AE3357" i="2"/>
  <c r="AG3357" i="2"/>
  <c r="AH3357" i="2"/>
  <c r="U3358" i="2"/>
  <c r="AI3358" i="2" s="1"/>
  <c r="V3358" i="2"/>
  <c r="W3358" i="2"/>
  <c r="X3358" i="2"/>
  <c r="Y3358" i="2"/>
  <c r="AB3358" i="2"/>
  <c r="AC3358" i="2"/>
  <c r="AD3358" i="2"/>
  <c r="AE3358" i="2"/>
  <c r="AG3358" i="2"/>
  <c r="AH3358" i="2"/>
  <c r="U3359" i="2"/>
  <c r="AI3359" i="2" s="1"/>
  <c r="V3359" i="2"/>
  <c r="W3359" i="2"/>
  <c r="X3359" i="2"/>
  <c r="Y3359" i="2"/>
  <c r="AB3359" i="2"/>
  <c r="AC3359" i="2"/>
  <c r="AD3359" i="2"/>
  <c r="AE3359" i="2"/>
  <c r="AG3359" i="2"/>
  <c r="AH3359" i="2"/>
  <c r="U3360" i="2"/>
  <c r="AI3360" i="2" s="1"/>
  <c r="V3360" i="2"/>
  <c r="W3360" i="2"/>
  <c r="X3360" i="2"/>
  <c r="Y3360" i="2"/>
  <c r="AB3360" i="2"/>
  <c r="AC3360" i="2"/>
  <c r="AD3360" i="2"/>
  <c r="AE3360" i="2"/>
  <c r="AG3360" i="2"/>
  <c r="AH3360" i="2"/>
  <c r="U3361" i="2"/>
  <c r="AI3361" i="2" s="1"/>
  <c r="V3361" i="2"/>
  <c r="W3361" i="2"/>
  <c r="X3361" i="2"/>
  <c r="Y3361" i="2"/>
  <c r="AB3361" i="2"/>
  <c r="AC3361" i="2"/>
  <c r="AD3361" i="2"/>
  <c r="AE3361" i="2"/>
  <c r="AG3361" i="2"/>
  <c r="AH3361" i="2"/>
  <c r="U3362" i="2"/>
  <c r="AI3362" i="2" s="1"/>
  <c r="V3362" i="2"/>
  <c r="W3362" i="2"/>
  <c r="X3362" i="2"/>
  <c r="Y3362" i="2"/>
  <c r="AB3362" i="2"/>
  <c r="AC3362" i="2"/>
  <c r="AD3362" i="2"/>
  <c r="AE3362" i="2"/>
  <c r="AG3362" i="2"/>
  <c r="AH3362" i="2"/>
  <c r="U3363" i="2"/>
  <c r="AI3363" i="2" s="1"/>
  <c r="V3363" i="2"/>
  <c r="W3363" i="2"/>
  <c r="X3363" i="2"/>
  <c r="Y3363" i="2"/>
  <c r="AB3363" i="2"/>
  <c r="AC3363" i="2"/>
  <c r="AD3363" i="2"/>
  <c r="AE3363" i="2"/>
  <c r="AG3363" i="2"/>
  <c r="AH3363" i="2"/>
  <c r="U3364" i="2"/>
  <c r="AI3364" i="2" s="1"/>
  <c r="V3364" i="2"/>
  <c r="W3364" i="2"/>
  <c r="X3364" i="2"/>
  <c r="Y3364" i="2"/>
  <c r="AB3364" i="2"/>
  <c r="AC3364" i="2"/>
  <c r="AD3364" i="2"/>
  <c r="AE3364" i="2"/>
  <c r="AG3364" i="2"/>
  <c r="AH3364" i="2"/>
  <c r="U3365" i="2"/>
  <c r="AI3365" i="2" s="1"/>
  <c r="V3365" i="2"/>
  <c r="W3365" i="2"/>
  <c r="X3365" i="2"/>
  <c r="Y3365" i="2"/>
  <c r="AB3365" i="2"/>
  <c r="AC3365" i="2"/>
  <c r="AD3365" i="2"/>
  <c r="AE3365" i="2"/>
  <c r="AG3365" i="2"/>
  <c r="AH3365" i="2"/>
  <c r="U3366" i="2"/>
  <c r="AI3366" i="2" s="1"/>
  <c r="V3366" i="2"/>
  <c r="W3366" i="2"/>
  <c r="X3366" i="2"/>
  <c r="Y3366" i="2"/>
  <c r="AB3366" i="2"/>
  <c r="AC3366" i="2"/>
  <c r="AD3366" i="2"/>
  <c r="AE3366" i="2"/>
  <c r="AG3366" i="2"/>
  <c r="AH3366" i="2"/>
  <c r="U3367" i="2"/>
  <c r="AI3367" i="2" s="1"/>
  <c r="V3367" i="2"/>
  <c r="W3367" i="2"/>
  <c r="X3367" i="2"/>
  <c r="Y3367" i="2"/>
  <c r="AB3367" i="2"/>
  <c r="AC3367" i="2"/>
  <c r="AD3367" i="2"/>
  <c r="AE3367" i="2"/>
  <c r="AG3367" i="2"/>
  <c r="AH3367" i="2"/>
  <c r="U3368" i="2"/>
  <c r="AI3368" i="2" s="1"/>
  <c r="V3368" i="2"/>
  <c r="W3368" i="2"/>
  <c r="X3368" i="2"/>
  <c r="Y3368" i="2"/>
  <c r="AB3368" i="2"/>
  <c r="AC3368" i="2"/>
  <c r="AD3368" i="2"/>
  <c r="AE3368" i="2"/>
  <c r="AG3368" i="2"/>
  <c r="AH3368" i="2"/>
  <c r="U3369" i="2"/>
  <c r="AI3369" i="2" s="1"/>
  <c r="V3369" i="2"/>
  <c r="W3369" i="2"/>
  <c r="X3369" i="2"/>
  <c r="Y3369" i="2"/>
  <c r="AB3369" i="2"/>
  <c r="AC3369" i="2"/>
  <c r="AD3369" i="2"/>
  <c r="AE3369" i="2"/>
  <c r="AG3369" i="2"/>
  <c r="AH3369" i="2"/>
  <c r="U3370" i="2"/>
  <c r="AI3370" i="2" s="1"/>
  <c r="V3370" i="2"/>
  <c r="W3370" i="2"/>
  <c r="X3370" i="2"/>
  <c r="Y3370" i="2"/>
  <c r="AB3370" i="2"/>
  <c r="AC3370" i="2"/>
  <c r="AD3370" i="2"/>
  <c r="AE3370" i="2"/>
  <c r="AG3370" i="2"/>
  <c r="AH3370" i="2"/>
  <c r="U3371" i="2"/>
  <c r="AI3371" i="2" s="1"/>
  <c r="V3371" i="2"/>
  <c r="W3371" i="2"/>
  <c r="X3371" i="2"/>
  <c r="Y3371" i="2"/>
  <c r="AB3371" i="2"/>
  <c r="AC3371" i="2"/>
  <c r="AD3371" i="2"/>
  <c r="AE3371" i="2"/>
  <c r="AG3371" i="2"/>
  <c r="AH3371" i="2"/>
  <c r="U3372" i="2"/>
  <c r="AI3372" i="2" s="1"/>
  <c r="V3372" i="2"/>
  <c r="W3372" i="2"/>
  <c r="X3372" i="2"/>
  <c r="Y3372" i="2"/>
  <c r="AB3372" i="2"/>
  <c r="AC3372" i="2"/>
  <c r="AD3372" i="2"/>
  <c r="AE3372" i="2"/>
  <c r="AG3372" i="2"/>
  <c r="AH3372" i="2"/>
  <c r="U3373" i="2"/>
  <c r="AI3373" i="2" s="1"/>
  <c r="V3373" i="2"/>
  <c r="W3373" i="2"/>
  <c r="X3373" i="2"/>
  <c r="Y3373" i="2"/>
  <c r="AB3373" i="2"/>
  <c r="AC3373" i="2"/>
  <c r="AD3373" i="2"/>
  <c r="AE3373" i="2"/>
  <c r="AG3373" i="2"/>
  <c r="AH3373" i="2"/>
  <c r="U3374" i="2"/>
  <c r="AI3374" i="2" s="1"/>
  <c r="V3374" i="2"/>
  <c r="W3374" i="2"/>
  <c r="X3374" i="2"/>
  <c r="Y3374" i="2"/>
  <c r="AB3374" i="2"/>
  <c r="AC3374" i="2"/>
  <c r="AD3374" i="2"/>
  <c r="AE3374" i="2"/>
  <c r="AG3374" i="2"/>
  <c r="AH3374" i="2"/>
  <c r="U3375" i="2"/>
  <c r="AI3375" i="2" s="1"/>
  <c r="V3375" i="2"/>
  <c r="W3375" i="2"/>
  <c r="X3375" i="2"/>
  <c r="Y3375" i="2"/>
  <c r="AB3375" i="2"/>
  <c r="AC3375" i="2"/>
  <c r="AD3375" i="2"/>
  <c r="AE3375" i="2"/>
  <c r="AG3375" i="2"/>
  <c r="AH3375" i="2"/>
  <c r="U3376" i="2"/>
  <c r="AI3376" i="2" s="1"/>
  <c r="V3376" i="2"/>
  <c r="W3376" i="2"/>
  <c r="X3376" i="2"/>
  <c r="Y3376" i="2"/>
  <c r="AB3376" i="2"/>
  <c r="AC3376" i="2"/>
  <c r="AD3376" i="2"/>
  <c r="AE3376" i="2"/>
  <c r="AG3376" i="2"/>
  <c r="AH3376" i="2"/>
  <c r="U3377" i="2"/>
  <c r="AI3377" i="2" s="1"/>
  <c r="V3377" i="2"/>
  <c r="W3377" i="2"/>
  <c r="X3377" i="2"/>
  <c r="Y3377" i="2"/>
  <c r="AB3377" i="2"/>
  <c r="AC3377" i="2"/>
  <c r="AD3377" i="2"/>
  <c r="AE3377" i="2"/>
  <c r="AG3377" i="2"/>
  <c r="AH3377" i="2"/>
  <c r="U3378" i="2"/>
  <c r="AI3378" i="2" s="1"/>
  <c r="V3378" i="2"/>
  <c r="W3378" i="2"/>
  <c r="X3378" i="2"/>
  <c r="Y3378" i="2"/>
  <c r="AB3378" i="2"/>
  <c r="AC3378" i="2"/>
  <c r="AD3378" i="2"/>
  <c r="AE3378" i="2"/>
  <c r="AG3378" i="2"/>
  <c r="AH3378" i="2"/>
  <c r="U3379" i="2"/>
  <c r="AI3379" i="2" s="1"/>
  <c r="V3379" i="2"/>
  <c r="W3379" i="2"/>
  <c r="X3379" i="2"/>
  <c r="Y3379" i="2"/>
  <c r="AB3379" i="2"/>
  <c r="AC3379" i="2"/>
  <c r="AD3379" i="2"/>
  <c r="AE3379" i="2"/>
  <c r="AG3379" i="2"/>
  <c r="AH3379" i="2"/>
  <c r="U3380" i="2"/>
  <c r="AI3380" i="2" s="1"/>
  <c r="V3380" i="2"/>
  <c r="W3380" i="2"/>
  <c r="X3380" i="2"/>
  <c r="Y3380" i="2"/>
  <c r="AB3380" i="2"/>
  <c r="AC3380" i="2"/>
  <c r="AD3380" i="2"/>
  <c r="AE3380" i="2"/>
  <c r="AG3380" i="2"/>
  <c r="AH3380" i="2"/>
  <c r="U3381" i="2"/>
  <c r="AI3381" i="2" s="1"/>
  <c r="V3381" i="2"/>
  <c r="W3381" i="2"/>
  <c r="X3381" i="2"/>
  <c r="Y3381" i="2"/>
  <c r="AB3381" i="2"/>
  <c r="AC3381" i="2"/>
  <c r="AD3381" i="2"/>
  <c r="AE3381" i="2"/>
  <c r="AG3381" i="2"/>
  <c r="AH3381" i="2"/>
  <c r="U3382" i="2"/>
  <c r="AI3382" i="2" s="1"/>
  <c r="V3382" i="2"/>
  <c r="W3382" i="2"/>
  <c r="X3382" i="2"/>
  <c r="Y3382" i="2"/>
  <c r="AB3382" i="2"/>
  <c r="AC3382" i="2"/>
  <c r="AD3382" i="2"/>
  <c r="AE3382" i="2"/>
  <c r="AG3382" i="2"/>
  <c r="AH3382" i="2"/>
  <c r="U3383" i="2"/>
  <c r="AI3383" i="2" s="1"/>
  <c r="V3383" i="2"/>
  <c r="W3383" i="2"/>
  <c r="X3383" i="2"/>
  <c r="Y3383" i="2"/>
  <c r="AB3383" i="2"/>
  <c r="AC3383" i="2"/>
  <c r="AD3383" i="2"/>
  <c r="AE3383" i="2"/>
  <c r="AG3383" i="2"/>
  <c r="AH3383" i="2"/>
  <c r="U3384" i="2"/>
  <c r="AI3384" i="2" s="1"/>
  <c r="V3384" i="2"/>
  <c r="W3384" i="2"/>
  <c r="X3384" i="2"/>
  <c r="Y3384" i="2"/>
  <c r="AB3384" i="2"/>
  <c r="AC3384" i="2"/>
  <c r="AD3384" i="2"/>
  <c r="AE3384" i="2"/>
  <c r="AG3384" i="2"/>
  <c r="AH3384" i="2"/>
  <c r="U3385" i="2"/>
  <c r="AI3385" i="2" s="1"/>
  <c r="V3385" i="2"/>
  <c r="W3385" i="2"/>
  <c r="X3385" i="2"/>
  <c r="Y3385" i="2"/>
  <c r="AB3385" i="2"/>
  <c r="AC3385" i="2"/>
  <c r="AD3385" i="2"/>
  <c r="AE3385" i="2"/>
  <c r="AG3385" i="2"/>
  <c r="AH3385" i="2"/>
  <c r="U3386" i="2"/>
  <c r="AI3386" i="2" s="1"/>
  <c r="V3386" i="2"/>
  <c r="W3386" i="2"/>
  <c r="X3386" i="2"/>
  <c r="Y3386" i="2"/>
  <c r="AB3386" i="2"/>
  <c r="AC3386" i="2"/>
  <c r="AD3386" i="2"/>
  <c r="AE3386" i="2"/>
  <c r="AG3386" i="2"/>
  <c r="AH3386" i="2"/>
  <c r="U3387" i="2"/>
  <c r="AI3387" i="2" s="1"/>
  <c r="V3387" i="2"/>
  <c r="W3387" i="2"/>
  <c r="X3387" i="2"/>
  <c r="Y3387" i="2"/>
  <c r="AB3387" i="2"/>
  <c r="AC3387" i="2"/>
  <c r="AD3387" i="2"/>
  <c r="AE3387" i="2"/>
  <c r="AG3387" i="2"/>
  <c r="AH3387" i="2"/>
  <c r="U3388" i="2"/>
  <c r="AI3388" i="2" s="1"/>
  <c r="V3388" i="2"/>
  <c r="W3388" i="2"/>
  <c r="X3388" i="2"/>
  <c r="Y3388" i="2"/>
  <c r="AB3388" i="2"/>
  <c r="AC3388" i="2"/>
  <c r="AD3388" i="2"/>
  <c r="AE3388" i="2"/>
  <c r="AG3388" i="2"/>
  <c r="AH3388" i="2"/>
  <c r="U3389" i="2"/>
  <c r="AI3389" i="2" s="1"/>
  <c r="V3389" i="2"/>
  <c r="W3389" i="2"/>
  <c r="X3389" i="2"/>
  <c r="Y3389" i="2"/>
  <c r="AB3389" i="2"/>
  <c r="AC3389" i="2"/>
  <c r="AD3389" i="2"/>
  <c r="AE3389" i="2"/>
  <c r="AG3389" i="2"/>
  <c r="AH3389" i="2"/>
  <c r="U3390" i="2"/>
  <c r="AI3390" i="2" s="1"/>
  <c r="V3390" i="2"/>
  <c r="W3390" i="2"/>
  <c r="X3390" i="2"/>
  <c r="Y3390" i="2"/>
  <c r="AB3390" i="2"/>
  <c r="AC3390" i="2"/>
  <c r="AD3390" i="2"/>
  <c r="AE3390" i="2"/>
  <c r="AG3390" i="2"/>
  <c r="AH3390" i="2"/>
  <c r="U3391" i="2"/>
  <c r="AI3391" i="2" s="1"/>
  <c r="V3391" i="2"/>
  <c r="W3391" i="2"/>
  <c r="X3391" i="2"/>
  <c r="Y3391" i="2"/>
  <c r="AB3391" i="2"/>
  <c r="AC3391" i="2"/>
  <c r="AD3391" i="2"/>
  <c r="AE3391" i="2"/>
  <c r="AG3391" i="2"/>
  <c r="AH3391" i="2"/>
  <c r="U3392" i="2"/>
  <c r="AI3392" i="2" s="1"/>
  <c r="V3392" i="2"/>
  <c r="W3392" i="2"/>
  <c r="X3392" i="2"/>
  <c r="Y3392" i="2"/>
  <c r="AB3392" i="2"/>
  <c r="AC3392" i="2"/>
  <c r="AD3392" i="2"/>
  <c r="AE3392" i="2"/>
  <c r="AG3392" i="2"/>
  <c r="AH3392" i="2"/>
  <c r="U3393" i="2"/>
  <c r="AI3393" i="2" s="1"/>
  <c r="V3393" i="2"/>
  <c r="W3393" i="2"/>
  <c r="X3393" i="2"/>
  <c r="Y3393" i="2"/>
  <c r="AB3393" i="2"/>
  <c r="AC3393" i="2"/>
  <c r="AD3393" i="2"/>
  <c r="AE3393" i="2"/>
  <c r="AG3393" i="2"/>
  <c r="AH3393" i="2"/>
  <c r="U3394" i="2"/>
  <c r="AI3394" i="2" s="1"/>
  <c r="V3394" i="2"/>
  <c r="W3394" i="2"/>
  <c r="X3394" i="2"/>
  <c r="Y3394" i="2"/>
  <c r="AB3394" i="2"/>
  <c r="AC3394" i="2"/>
  <c r="AD3394" i="2"/>
  <c r="AE3394" i="2"/>
  <c r="AG3394" i="2"/>
  <c r="AH3394" i="2"/>
  <c r="U3395" i="2"/>
  <c r="AI3395" i="2" s="1"/>
  <c r="V3395" i="2"/>
  <c r="W3395" i="2"/>
  <c r="X3395" i="2"/>
  <c r="Y3395" i="2"/>
  <c r="AB3395" i="2"/>
  <c r="AC3395" i="2"/>
  <c r="AD3395" i="2"/>
  <c r="AE3395" i="2"/>
  <c r="AG3395" i="2"/>
  <c r="AH3395" i="2"/>
  <c r="U3396" i="2"/>
  <c r="AI3396" i="2" s="1"/>
  <c r="V3396" i="2"/>
  <c r="W3396" i="2"/>
  <c r="X3396" i="2"/>
  <c r="Y3396" i="2"/>
  <c r="AB3396" i="2"/>
  <c r="AC3396" i="2"/>
  <c r="AD3396" i="2"/>
  <c r="AE3396" i="2"/>
  <c r="AG3396" i="2"/>
  <c r="AH3396" i="2"/>
  <c r="U3397" i="2"/>
  <c r="AI3397" i="2" s="1"/>
  <c r="V3397" i="2"/>
  <c r="W3397" i="2"/>
  <c r="X3397" i="2"/>
  <c r="Y3397" i="2"/>
  <c r="AB3397" i="2"/>
  <c r="AC3397" i="2"/>
  <c r="AD3397" i="2"/>
  <c r="AE3397" i="2"/>
  <c r="AG3397" i="2"/>
  <c r="AH3397" i="2"/>
  <c r="U3398" i="2"/>
  <c r="AI3398" i="2" s="1"/>
  <c r="V3398" i="2"/>
  <c r="W3398" i="2"/>
  <c r="X3398" i="2"/>
  <c r="Y3398" i="2"/>
  <c r="AB3398" i="2"/>
  <c r="AC3398" i="2"/>
  <c r="AD3398" i="2"/>
  <c r="AE3398" i="2"/>
  <c r="AG3398" i="2"/>
  <c r="AH3398" i="2"/>
  <c r="U3399" i="2"/>
  <c r="AI3399" i="2" s="1"/>
  <c r="V3399" i="2"/>
  <c r="W3399" i="2"/>
  <c r="X3399" i="2"/>
  <c r="Y3399" i="2"/>
  <c r="AB3399" i="2"/>
  <c r="AC3399" i="2"/>
  <c r="AD3399" i="2"/>
  <c r="AE3399" i="2"/>
  <c r="AG3399" i="2"/>
  <c r="AH3399" i="2"/>
  <c r="U3400" i="2"/>
  <c r="AI3400" i="2" s="1"/>
  <c r="V3400" i="2"/>
  <c r="W3400" i="2"/>
  <c r="X3400" i="2"/>
  <c r="Y3400" i="2"/>
  <c r="AB3400" i="2"/>
  <c r="AC3400" i="2"/>
  <c r="AD3400" i="2"/>
  <c r="AE3400" i="2"/>
  <c r="AG3400" i="2"/>
  <c r="AH3400" i="2"/>
  <c r="U3401" i="2"/>
  <c r="AI3401" i="2" s="1"/>
  <c r="V3401" i="2"/>
  <c r="W3401" i="2"/>
  <c r="X3401" i="2"/>
  <c r="Y3401" i="2"/>
  <c r="AB3401" i="2"/>
  <c r="AC3401" i="2"/>
  <c r="AD3401" i="2"/>
  <c r="AE3401" i="2"/>
  <c r="AG3401" i="2"/>
  <c r="AH3401" i="2"/>
  <c r="U3402" i="2"/>
  <c r="AI3402" i="2" s="1"/>
  <c r="V3402" i="2"/>
  <c r="W3402" i="2"/>
  <c r="X3402" i="2"/>
  <c r="Y3402" i="2"/>
  <c r="AB3402" i="2"/>
  <c r="AC3402" i="2"/>
  <c r="AD3402" i="2"/>
  <c r="AE3402" i="2"/>
  <c r="AG3402" i="2"/>
  <c r="AH3402" i="2"/>
  <c r="U3403" i="2"/>
  <c r="AI3403" i="2" s="1"/>
  <c r="V3403" i="2"/>
  <c r="W3403" i="2"/>
  <c r="X3403" i="2"/>
  <c r="Y3403" i="2"/>
  <c r="AB3403" i="2"/>
  <c r="AC3403" i="2"/>
  <c r="AD3403" i="2"/>
  <c r="AE3403" i="2"/>
  <c r="AG3403" i="2"/>
  <c r="AH3403" i="2"/>
  <c r="U3404" i="2"/>
  <c r="AI3404" i="2" s="1"/>
  <c r="V3404" i="2"/>
  <c r="W3404" i="2"/>
  <c r="X3404" i="2"/>
  <c r="Y3404" i="2"/>
  <c r="AB3404" i="2"/>
  <c r="AC3404" i="2"/>
  <c r="AD3404" i="2"/>
  <c r="AE3404" i="2"/>
  <c r="AG3404" i="2"/>
  <c r="AH3404" i="2"/>
  <c r="U3405" i="2"/>
  <c r="AI3405" i="2" s="1"/>
  <c r="V3405" i="2"/>
  <c r="W3405" i="2"/>
  <c r="X3405" i="2"/>
  <c r="Y3405" i="2"/>
  <c r="AB3405" i="2"/>
  <c r="AC3405" i="2"/>
  <c r="AD3405" i="2"/>
  <c r="AE3405" i="2"/>
  <c r="AG3405" i="2"/>
  <c r="AH3405" i="2"/>
  <c r="U3406" i="2"/>
  <c r="AI3406" i="2" s="1"/>
  <c r="V3406" i="2"/>
  <c r="W3406" i="2"/>
  <c r="X3406" i="2"/>
  <c r="Y3406" i="2"/>
  <c r="AB3406" i="2"/>
  <c r="AC3406" i="2"/>
  <c r="AD3406" i="2"/>
  <c r="AE3406" i="2"/>
  <c r="AG3406" i="2"/>
  <c r="AH3406" i="2"/>
  <c r="U3407" i="2"/>
  <c r="AI3407" i="2" s="1"/>
  <c r="V3407" i="2"/>
  <c r="W3407" i="2"/>
  <c r="X3407" i="2"/>
  <c r="Y3407" i="2"/>
  <c r="AB3407" i="2"/>
  <c r="AC3407" i="2"/>
  <c r="AD3407" i="2"/>
  <c r="AE3407" i="2"/>
  <c r="AG3407" i="2"/>
  <c r="AH3407" i="2"/>
  <c r="U3408" i="2"/>
  <c r="AI3408" i="2" s="1"/>
  <c r="V3408" i="2"/>
  <c r="W3408" i="2"/>
  <c r="X3408" i="2"/>
  <c r="Y3408" i="2"/>
  <c r="AB3408" i="2"/>
  <c r="AC3408" i="2"/>
  <c r="AD3408" i="2"/>
  <c r="AE3408" i="2"/>
  <c r="AG3408" i="2"/>
  <c r="AH3408" i="2"/>
  <c r="U3409" i="2"/>
  <c r="AI3409" i="2" s="1"/>
  <c r="V3409" i="2"/>
  <c r="W3409" i="2"/>
  <c r="X3409" i="2"/>
  <c r="Y3409" i="2"/>
  <c r="AB3409" i="2"/>
  <c r="AC3409" i="2"/>
  <c r="AD3409" i="2"/>
  <c r="AE3409" i="2"/>
  <c r="AG3409" i="2"/>
  <c r="AH3409" i="2"/>
  <c r="U3410" i="2"/>
  <c r="AI3410" i="2" s="1"/>
  <c r="V3410" i="2"/>
  <c r="W3410" i="2"/>
  <c r="X3410" i="2"/>
  <c r="Y3410" i="2"/>
  <c r="AB3410" i="2"/>
  <c r="AC3410" i="2"/>
  <c r="AD3410" i="2"/>
  <c r="AE3410" i="2"/>
  <c r="AG3410" i="2"/>
  <c r="AH3410" i="2"/>
  <c r="U3411" i="2"/>
  <c r="AI3411" i="2" s="1"/>
  <c r="V3411" i="2"/>
  <c r="W3411" i="2"/>
  <c r="X3411" i="2"/>
  <c r="Y3411" i="2"/>
  <c r="AB3411" i="2"/>
  <c r="AC3411" i="2"/>
  <c r="AD3411" i="2"/>
  <c r="AE3411" i="2"/>
  <c r="AG3411" i="2"/>
  <c r="AH3411" i="2"/>
  <c r="U3412" i="2"/>
  <c r="AI3412" i="2" s="1"/>
  <c r="V3412" i="2"/>
  <c r="W3412" i="2"/>
  <c r="X3412" i="2"/>
  <c r="Y3412" i="2"/>
  <c r="AB3412" i="2"/>
  <c r="AC3412" i="2"/>
  <c r="AD3412" i="2"/>
  <c r="AE3412" i="2"/>
  <c r="AG3412" i="2"/>
  <c r="AH3412" i="2"/>
  <c r="U3413" i="2"/>
  <c r="AI3413" i="2" s="1"/>
  <c r="V3413" i="2"/>
  <c r="W3413" i="2"/>
  <c r="X3413" i="2"/>
  <c r="Y3413" i="2"/>
  <c r="AB3413" i="2"/>
  <c r="AC3413" i="2"/>
  <c r="AD3413" i="2"/>
  <c r="AE3413" i="2"/>
  <c r="AG3413" i="2"/>
  <c r="AH3413" i="2"/>
  <c r="U3414" i="2"/>
  <c r="AI3414" i="2" s="1"/>
  <c r="V3414" i="2"/>
  <c r="W3414" i="2"/>
  <c r="X3414" i="2"/>
  <c r="Y3414" i="2"/>
  <c r="AB3414" i="2"/>
  <c r="AC3414" i="2"/>
  <c r="AD3414" i="2"/>
  <c r="AE3414" i="2"/>
  <c r="AG3414" i="2"/>
  <c r="AH3414" i="2"/>
  <c r="U3415" i="2"/>
  <c r="AI3415" i="2" s="1"/>
  <c r="V3415" i="2"/>
  <c r="W3415" i="2"/>
  <c r="X3415" i="2"/>
  <c r="Y3415" i="2"/>
  <c r="AB3415" i="2"/>
  <c r="AC3415" i="2"/>
  <c r="AD3415" i="2"/>
  <c r="AE3415" i="2"/>
  <c r="AG3415" i="2"/>
  <c r="AH3415" i="2"/>
  <c r="U3416" i="2"/>
  <c r="AI3416" i="2" s="1"/>
  <c r="V3416" i="2"/>
  <c r="W3416" i="2"/>
  <c r="X3416" i="2"/>
  <c r="Y3416" i="2"/>
  <c r="AB3416" i="2"/>
  <c r="AC3416" i="2"/>
  <c r="AD3416" i="2"/>
  <c r="AE3416" i="2"/>
  <c r="AG3416" i="2"/>
  <c r="AH3416" i="2"/>
  <c r="U3417" i="2"/>
  <c r="AI3417" i="2" s="1"/>
  <c r="V3417" i="2"/>
  <c r="W3417" i="2"/>
  <c r="X3417" i="2"/>
  <c r="Y3417" i="2"/>
  <c r="AB3417" i="2"/>
  <c r="AC3417" i="2"/>
  <c r="AD3417" i="2"/>
  <c r="AE3417" i="2"/>
  <c r="AG3417" i="2"/>
  <c r="AH3417" i="2"/>
  <c r="U3418" i="2"/>
  <c r="AI3418" i="2" s="1"/>
  <c r="V3418" i="2"/>
  <c r="W3418" i="2"/>
  <c r="X3418" i="2"/>
  <c r="Y3418" i="2"/>
  <c r="AB3418" i="2"/>
  <c r="AC3418" i="2"/>
  <c r="AD3418" i="2"/>
  <c r="AE3418" i="2"/>
  <c r="AG3418" i="2"/>
  <c r="AH3418" i="2"/>
  <c r="U3419" i="2"/>
  <c r="AI3419" i="2" s="1"/>
  <c r="V3419" i="2"/>
  <c r="W3419" i="2"/>
  <c r="X3419" i="2"/>
  <c r="Y3419" i="2"/>
  <c r="AB3419" i="2"/>
  <c r="AC3419" i="2"/>
  <c r="AD3419" i="2"/>
  <c r="AE3419" i="2"/>
  <c r="AG3419" i="2"/>
  <c r="AH3419" i="2"/>
  <c r="U3420" i="2"/>
  <c r="AI3420" i="2" s="1"/>
  <c r="V3420" i="2"/>
  <c r="W3420" i="2"/>
  <c r="X3420" i="2"/>
  <c r="Y3420" i="2"/>
  <c r="AB3420" i="2"/>
  <c r="AC3420" i="2"/>
  <c r="AD3420" i="2"/>
  <c r="AE3420" i="2"/>
  <c r="AG3420" i="2"/>
  <c r="AH3420" i="2"/>
  <c r="U3421" i="2"/>
  <c r="AI3421" i="2" s="1"/>
  <c r="V3421" i="2"/>
  <c r="W3421" i="2"/>
  <c r="X3421" i="2"/>
  <c r="Y3421" i="2"/>
  <c r="AB3421" i="2"/>
  <c r="AC3421" i="2"/>
  <c r="AD3421" i="2"/>
  <c r="AE3421" i="2"/>
  <c r="AG3421" i="2"/>
  <c r="AH3421" i="2"/>
  <c r="U3422" i="2"/>
  <c r="AI3422" i="2" s="1"/>
  <c r="V3422" i="2"/>
  <c r="W3422" i="2"/>
  <c r="X3422" i="2"/>
  <c r="Y3422" i="2"/>
  <c r="AB3422" i="2"/>
  <c r="AC3422" i="2"/>
  <c r="AD3422" i="2"/>
  <c r="AE3422" i="2"/>
  <c r="AG3422" i="2"/>
  <c r="AH3422" i="2"/>
  <c r="U3423" i="2"/>
  <c r="AI3423" i="2" s="1"/>
  <c r="V3423" i="2"/>
  <c r="W3423" i="2"/>
  <c r="X3423" i="2"/>
  <c r="Y3423" i="2"/>
  <c r="AB3423" i="2"/>
  <c r="AC3423" i="2"/>
  <c r="AD3423" i="2"/>
  <c r="AE3423" i="2"/>
  <c r="AG3423" i="2"/>
  <c r="AH3423" i="2"/>
  <c r="U3424" i="2"/>
  <c r="AI3424" i="2" s="1"/>
  <c r="V3424" i="2"/>
  <c r="W3424" i="2"/>
  <c r="X3424" i="2"/>
  <c r="Y3424" i="2"/>
  <c r="AB3424" i="2"/>
  <c r="AC3424" i="2"/>
  <c r="AD3424" i="2"/>
  <c r="AE3424" i="2"/>
  <c r="AG3424" i="2"/>
  <c r="AH3424" i="2"/>
  <c r="U3425" i="2"/>
  <c r="AI3425" i="2" s="1"/>
  <c r="V3425" i="2"/>
  <c r="W3425" i="2"/>
  <c r="X3425" i="2"/>
  <c r="Y3425" i="2"/>
  <c r="AB3425" i="2"/>
  <c r="AC3425" i="2"/>
  <c r="AD3425" i="2"/>
  <c r="AE3425" i="2"/>
  <c r="AG3425" i="2"/>
  <c r="AH3425" i="2"/>
  <c r="U3426" i="2"/>
  <c r="AI3426" i="2" s="1"/>
  <c r="V3426" i="2"/>
  <c r="W3426" i="2"/>
  <c r="X3426" i="2"/>
  <c r="Y3426" i="2"/>
  <c r="AB3426" i="2"/>
  <c r="AC3426" i="2"/>
  <c r="AD3426" i="2"/>
  <c r="AE3426" i="2"/>
  <c r="AG3426" i="2"/>
  <c r="AH3426" i="2"/>
  <c r="U3427" i="2"/>
  <c r="AI3427" i="2" s="1"/>
  <c r="V3427" i="2"/>
  <c r="W3427" i="2"/>
  <c r="X3427" i="2"/>
  <c r="Y3427" i="2"/>
  <c r="AB3427" i="2"/>
  <c r="AC3427" i="2"/>
  <c r="AD3427" i="2"/>
  <c r="AE3427" i="2"/>
  <c r="AG3427" i="2"/>
  <c r="AH3427" i="2"/>
  <c r="U3428" i="2"/>
  <c r="AI3428" i="2" s="1"/>
  <c r="V3428" i="2"/>
  <c r="W3428" i="2"/>
  <c r="X3428" i="2"/>
  <c r="Y3428" i="2"/>
  <c r="AB3428" i="2"/>
  <c r="AC3428" i="2"/>
  <c r="AD3428" i="2"/>
  <c r="AE3428" i="2"/>
  <c r="AG3428" i="2"/>
  <c r="AH3428" i="2"/>
  <c r="U3429" i="2"/>
  <c r="AI3429" i="2" s="1"/>
  <c r="V3429" i="2"/>
  <c r="W3429" i="2"/>
  <c r="X3429" i="2"/>
  <c r="Y3429" i="2"/>
  <c r="AB3429" i="2"/>
  <c r="AC3429" i="2"/>
  <c r="AD3429" i="2"/>
  <c r="AE3429" i="2"/>
  <c r="AG3429" i="2"/>
  <c r="AH3429" i="2"/>
  <c r="U3430" i="2"/>
  <c r="AI3430" i="2" s="1"/>
  <c r="V3430" i="2"/>
  <c r="W3430" i="2"/>
  <c r="X3430" i="2"/>
  <c r="Y3430" i="2"/>
  <c r="AB3430" i="2"/>
  <c r="AC3430" i="2"/>
  <c r="AD3430" i="2"/>
  <c r="AE3430" i="2"/>
  <c r="AG3430" i="2"/>
  <c r="AH3430" i="2"/>
  <c r="U3431" i="2"/>
  <c r="AI3431" i="2" s="1"/>
  <c r="V3431" i="2"/>
  <c r="W3431" i="2"/>
  <c r="X3431" i="2"/>
  <c r="Y3431" i="2"/>
  <c r="AB3431" i="2"/>
  <c r="AC3431" i="2"/>
  <c r="AD3431" i="2"/>
  <c r="AE3431" i="2"/>
  <c r="AG3431" i="2"/>
  <c r="AH3431" i="2"/>
  <c r="U3432" i="2"/>
  <c r="AI3432" i="2" s="1"/>
  <c r="V3432" i="2"/>
  <c r="W3432" i="2"/>
  <c r="X3432" i="2"/>
  <c r="Y3432" i="2"/>
  <c r="AB3432" i="2"/>
  <c r="AC3432" i="2"/>
  <c r="AD3432" i="2"/>
  <c r="AE3432" i="2"/>
  <c r="AG3432" i="2"/>
  <c r="AH3432" i="2"/>
  <c r="U3433" i="2"/>
  <c r="AI3433" i="2" s="1"/>
  <c r="V3433" i="2"/>
  <c r="W3433" i="2"/>
  <c r="X3433" i="2"/>
  <c r="Y3433" i="2"/>
  <c r="AB3433" i="2"/>
  <c r="AC3433" i="2"/>
  <c r="AD3433" i="2"/>
  <c r="AE3433" i="2"/>
  <c r="AG3433" i="2"/>
  <c r="AH3433" i="2"/>
  <c r="U3434" i="2"/>
  <c r="AI3434" i="2" s="1"/>
  <c r="V3434" i="2"/>
  <c r="W3434" i="2"/>
  <c r="X3434" i="2"/>
  <c r="Y3434" i="2"/>
  <c r="AB3434" i="2"/>
  <c r="AC3434" i="2"/>
  <c r="AD3434" i="2"/>
  <c r="AE3434" i="2"/>
  <c r="AG3434" i="2"/>
  <c r="AH3434" i="2"/>
  <c r="U3435" i="2"/>
  <c r="AI3435" i="2" s="1"/>
  <c r="V3435" i="2"/>
  <c r="W3435" i="2"/>
  <c r="X3435" i="2"/>
  <c r="Y3435" i="2"/>
  <c r="AB3435" i="2"/>
  <c r="AC3435" i="2"/>
  <c r="AD3435" i="2"/>
  <c r="AE3435" i="2"/>
  <c r="AG3435" i="2"/>
  <c r="AH3435" i="2"/>
  <c r="U3436" i="2"/>
  <c r="AI3436" i="2" s="1"/>
  <c r="V3436" i="2"/>
  <c r="W3436" i="2"/>
  <c r="X3436" i="2"/>
  <c r="Y3436" i="2"/>
  <c r="AB3436" i="2"/>
  <c r="AC3436" i="2"/>
  <c r="AD3436" i="2"/>
  <c r="AE3436" i="2"/>
  <c r="AG3436" i="2"/>
  <c r="AH3436" i="2"/>
  <c r="U3437" i="2"/>
  <c r="AI3437" i="2" s="1"/>
  <c r="V3437" i="2"/>
  <c r="W3437" i="2"/>
  <c r="X3437" i="2"/>
  <c r="Y3437" i="2"/>
  <c r="AB3437" i="2"/>
  <c r="AC3437" i="2"/>
  <c r="AD3437" i="2"/>
  <c r="AE3437" i="2"/>
  <c r="AG3437" i="2"/>
  <c r="AH3437" i="2"/>
  <c r="U3438" i="2"/>
  <c r="AI3438" i="2" s="1"/>
  <c r="V3438" i="2"/>
  <c r="W3438" i="2"/>
  <c r="X3438" i="2"/>
  <c r="Y3438" i="2"/>
  <c r="AB3438" i="2"/>
  <c r="AC3438" i="2"/>
  <c r="AD3438" i="2"/>
  <c r="AE3438" i="2"/>
  <c r="AG3438" i="2"/>
  <c r="AH3438" i="2"/>
  <c r="U3439" i="2"/>
  <c r="AI3439" i="2" s="1"/>
  <c r="V3439" i="2"/>
  <c r="W3439" i="2"/>
  <c r="X3439" i="2"/>
  <c r="Y3439" i="2"/>
  <c r="AB3439" i="2"/>
  <c r="AC3439" i="2"/>
  <c r="AD3439" i="2"/>
  <c r="AE3439" i="2"/>
  <c r="AG3439" i="2"/>
  <c r="AH3439" i="2"/>
  <c r="U3440" i="2"/>
  <c r="AI3440" i="2" s="1"/>
  <c r="V3440" i="2"/>
  <c r="W3440" i="2"/>
  <c r="X3440" i="2"/>
  <c r="Y3440" i="2"/>
  <c r="AB3440" i="2"/>
  <c r="AC3440" i="2"/>
  <c r="AD3440" i="2"/>
  <c r="AE3440" i="2"/>
  <c r="AG3440" i="2"/>
  <c r="AH3440" i="2"/>
  <c r="U3441" i="2"/>
  <c r="AI3441" i="2" s="1"/>
  <c r="V3441" i="2"/>
  <c r="W3441" i="2"/>
  <c r="X3441" i="2"/>
  <c r="Y3441" i="2"/>
  <c r="AB3441" i="2"/>
  <c r="AC3441" i="2"/>
  <c r="AD3441" i="2"/>
  <c r="AE3441" i="2"/>
  <c r="AG3441" i="2"/>
  <c r="AH3441" i="2"/>
  <c r="U3442" i="2"/>
  <c r="AI3442" i="2" s="1"/>
  <c r="V3442" i="2"/>
  <c r="W3442" i="2"/>
  <c r="X3442" i="2"/>
  <c r="Y3442" i="2"/>
  <c r="AB3442" i="2"/>
  <c r="AC3442" i="2"/>
  <c r="AD3442" i="2"/>
  <c r="AE3442" i="2"/>
  <c r="AG3442" i="2"/>
  <c r="AH3442" i="2"/>
  <c r="U3443" i="2"/>
  <c r="AI3443" i="2" s="1"/>
  <c r="V3443" i="2"/>
  <c r="W3443" i="2"/>
  <c r="X3443" i="2"/>
  <c r="Y3443" i="2"/>
  <c r="AB3443" i="2"/>
  <c r="AC3443" i="2"/>
  <c r="AD3443" i="2"/>
  <c r="AE3443" i="2"/>
  <c r="AG3443" i="2"/>
  <c r="AH3443" i="2"/>
  <c r="U3444" i="2"/>
  <c r="AI3444" i="2" s="1"/>
  <c r="V3444" i="2"/>
  <c r="W3444" i="2"/>
  <c r="X3444" i="2"/>
  <c r="Y3444" i="2"/>
  <c r="AB3444" i="2"/>
  <c r="AC3444" i="2"/>
  <c r="AD3444" i="2"/>
  <c r="AE3444" i="2"/>
  <c r="AG3444" i="2"/>
  <c r="AH3444" i="2"/>
  <c r="U3445" i="2"/>
  <c r="AI3445" i="2" s="1"/>
  <c r="V3445" i="2"/>
  <c r="W3445" i="2"/>
  <c r="X3445" i="2"/>
  <c r="Y3445" i="2"/>
  <c r="AB3445" i="2"/>
  <c r="AC3445" i="2"/>
  <c r="AD3445" i="2"/>
  <c r="AE3445" i="2"/>
  <c r="AG3445" i="2"/>
  <c r="AH3445" i="2"/>
  <c r="U3446" i="2"/>
  <c r="AI3446" i="2" s="1"/>
  <c r="V3446" i="2"/>
  <c r="W3446" i="2"/>
  <c r="X3446" i="2"/>
  <c r="Y3446" i="2"/>
  <c r="AB3446" i="2"/>
  <c r="AC3446" i="2"/>
  <c r="AD3446" i="2"/>
  <c r="AE3446" i="2"/>
  <c r="AG3446" i="2"/>
  <c r="AH3446" i="2"/>
  <c r="U3447" i="2"/>
  <c r="AI3447" i="2" s="1"/>
  <c r="V3447" i="2"/>
  <c r="W3447" i="2"/>
  <c r="X3447" i="2"/>
  <c r="Y3447" i="2"/>
  <c r="AB3447" i="2"/>
  <c r="AC3447" i="2"/>
  <c r="AD3447" i="2"/>
  <c r="AE3447" i="2"/>
  <c r="AG3447" i="2"/>
  <c r="AH3447" i="2"/>
  <c r="U3448" i="2"/>
  <c r="AI3448" i="2" s="1"/>
  <c r="V3448" i="2"/>
  <c r="W3448" i="2"/>
  <c r="X3448" i="2"/>
  <c r="Y3448" i="2"/>
  <c r="AB3448" i="2"/>
  <c r="AC3448" i="2"/>
  <c r="AD3448" i="2"/>
  <c r="AE3448" i="2"/>
  <c r="AG3448" i="2"/>
  <c r="AH3448" i="2"/>
  <c r="U3449" i="2"/>
  <c r="AI3449" i="2" s="1"/>
  <c r="V3449" i="2"/>
  <c r="W3449" i="2"/>
  <c r="X3449" i="2"/>
  <c r="Y3449" i="2"/>
  <c r="AB3449" i="2"/>
  <c r="AC3449" i="2"/>
  <c r="AD3449" i="2"/>
  <c r="AE3449" i="2"/>
  <c r="AG3449" i="2"/>
  <c r="AH3449" i="2"/>
  <c r="U3450" i="2"/>
  <c r="AI3450" i="2" s="1"/>
  <c r="V3450" i="2"/>
  <c r="W3450" i="2"/>
  <c r="X3450" i="2"/>
  <c r="Y3450" i="2"/>
  <c r="AB3450" i="2"/>
  <c r="AC3450" i="2"/>
  <c r="AD3450" i="2"/>
  <c r="AE3450" i="2"/>
  <c r="AG3450" i="2"/>
  <c r="AH3450" i="2"/>
  <c r="U3451" i="2"/>
  <c r="AI3451" i="2" s="1"/>
  <c r="V3451" i="2"/>
  <c r="W3451" i="2"/>
  <c r="X3451" i="2"/>
  <c r="Y3451" i="2"/>
  <c r="AB3451" i="2"/>
  <c r="AC3451" i="2"/>
  <c r="AD3451" i="2"/>
  <c r="AE3451" i="2"/>
  <c r="AG3451" i="2"/>
  <c r="AH3451" i="2"/>
  <c r="U3452" i="2"/>
  <c r="AI3452" i="2" s="1"/>
  <c r="V3452" i="2"/>
  <c r="W3452" i="2"/>
  <c r="X3452" i="2"/>
  <c r="Y3452" i="2"/>
  <c r="AB3452" i="2"/>
  <c r="AC3452" i="2"/>
  <c r="AD3452" i="2"/>
  <c r="AE3452" i="2"/>
  <c r="AG3452" i="2"/>
  <c r="AH3452" i="2"/>
  <c r="U3453" i="2"/>
  <c r="AI3453" i="2" s="1"/>
  <c r="V3453" i="2"/>
  <c r="W3453" i="2"/>
  <c r="X3453" i="2"/>
  <c r="Y3453" i="2"/>
  <c r="AB3453" i="2"/>
  <c r="AC3453" i="2"/>
  <c r="AD3453" i="2"/>
  <c r="AE3453" i="2"/>
  <c r="AG3453" i="2"/>
  <c r="AH3453" i="2"/>
  <c r="U3454" i="2"/>
  <c r="AI3454" i="2" s="1"/>
  <c r="V3454" i="2"/>
  <c r="W3454" i="2"/>
  <c r="X3454" i="2"/>
  <c r="Y3454" i="2"/>
  <c r="AB3454" i="2"/>
  <c r="AC3454" i="2"/>
  <c r="AD3454" i="2"/>
  <c r="AE3454" i="2"/>
  <c r="AG3454" i="2"/>
  <c r="AH3454" i="2"/>
  <c r="U3455" i="2"/>
  <c r="AI3455" i="2" s="1"/>
  <c r="V3455" i="2"/>
  <c r="W3455" i="2"/>
  <c r="X3455" i="2"/>
  <c r="Y3455" i="2"/>
  <c r="AB3455" i="2"/>
  <c r="AC3455" i="2"/>
  <c r="AD3455" i="2"/>
  <c r="AE3455" i="2"/>
  <c r="AG3455" i="2"/>
  <c r="AH3455" i="2"/>
  <c r="U3456" i="2"/>
  <c r="AI3456" i="2" s="1"/>
  <c r="V3456" i="2"/>
  <c r="W3456" i="2"/>
  <c r="X3456" i="2"/>
  <c r="Y3456" i="2"/>
  <c r="AB3456" i="2"/>
  <c r="AC3456" i="2"/>
  <c r="AD3456" i="2"/>
  <c r="AE3456" i="2"/>
  <c r="AG3456" i="2"/>
  <c r="AH3456" i="2"/>
  <c r="U3457" i="2"/>
  <c r="AI3457" i="2" s="1"/>
  <c r="V3457" i="2"/>
  <c r="W3457" i="2"/>
  <c r="X3457" i="2"/>
  <c r="Y3457" i="2"/>
  <c r="AB3457" i="2"/>
  <c r="AC3457" i="2"/>
  <c r="AD3457" i="2"/>
  <c r="AE3457" i="2"/>
  <c r="AG3457" i="2"/>
  <c r="AH3457" i="2"/>
  <c r="U3458" i="2"/>
  <c r="AI3458" i="2" s="1"/>
  <c r="V3458" i="2"/>
  <c r="W3458" i="2"/>
  <c r="X3458" i="2"/>
  <c r="Y3458" i="2"/>
  <c r="AB3458" i="2"/>
  <c r="AC3458" i="2"/>
  <c r="AD3458" i="2"/>
  <c r="AE3458" i="2"/>
  <c r="AG3458" i="2"/>
  <c r="AH3458" i="2"/>
  <c r="U3459" i="2"/>
  <c r="AI3459" i="2" s="1"/>
  <c r="V3459" i="2"/>
  <c r="W3459" i="2"/>
  <c r="X3459" i="2"/>
  <c r="Y3459" i="2"/>
  <c r="AB3459" i="2"/>
  <c r="AC3459" i="2"/>
  <c r="AD3459" i="2"/>
  <c r="AE3459" i="2"/>
  <c r="AG3459" i="2"/>
  <c r="AH3459" i="2"/>
  <c r="U3460" i="2"/>
  <c r="AI3460" i="2" s="1"/>
  <c r="V3460" i="2"/>
  <c r="W3460" i="2"/>
  <c r="X3460" i="2"/>
  <c r="Y3460" i="2"/>
  <c r="AB3460" i="2"/>
  <c r="AC3460" i="2"/>
  <c r="AD3460" i="2"/>
  <c r="AE3460" i="2"/>
  <c r="AG3460" i="2"/>
  <c r="AH3460" i="2"/>
  <c r="U3461" i="2"/>
  <c r="AI3461" i="2" s="1"/>
  <c r="V3461" i="2"/>
  <c r="W3461" i="2"/>
  <c r="X3461" i="2"/>
  <c r="Y3461" i="2"/>
  <c r="AB3461" i="2"/>
  <c r="AC3461" i="2"/>
  <c r="AD3461" i="2"/>
  <c r="AE3461" i="2"/>
  <c r="AG3461" i="2"/>
  <c r="AH3461" i="2"/>
  <c r="U3462" i="2"/>
  <c r="AI3462" i="2" s="1"/>
  <c r="V3462" i="2"/>
  <c r="W3462" i="2"/>
  <c r="X3462" i="2"/>
  <c r="Y3462" i="2"/>
  <c r="AB3462" i="2"/>
  <c r="AC3462" i="2"/>
  <c r="AD3462" i="2"/>
  <c r="AE3462" i="2"/>
  <c r="AG3462" i="2"/>
  <c r="AH3462" i="2"/>
  <c r="U3463" i="2"/>
  <c r="AI3463" i="2" s="1"/>
  <c r="V3463" i="2"/>
  <c r="W3463" i="2"/>
  <c r="X3463" i="2"/>
  <c r="Y3463" i="2"/>
  <c r="AB3463" i="2"/>
  <c r="AC3463" i="2"/>
  <c r="AD3463" i="2"/>
  <c r="AE3463" i="2"/>
  <c r="AG3463" i="2"/>
  <c r="AH3463" i="2"/>
  <c r="U3464" i="2"/>
  <c r="AI3464" i="2" s="1"/>
  <c r="V3464" i="2"/>
  <c r="W3464" i="2"/>
  <c r="X3464" i="2"/>
  <c r="Y3464" i="2"/>
  <c r="AB3464" i="2"/>
  <c r="AC3464" i="2"/>
  <c r="AD3464" i="2"/>
  <c r="AE3464" i="2"/>
  <c r="AG3464" i="2"/>
  <c r="AH3464" i="2"/>
  <c r="U3465" i="2"/>
  <c r="AI3465" i="2" s="1"/>
  <c r="V3465" i="2"/>
  <c r="W3465" i="2"/>
  <c r="X3465" i="2"/>
  <c r="Y3465" i="2"/>
  <c r="AB3465" i="2"/>
  <c r="AC3465" i="2"/>
  <c r="AD3465" i="2"/>
  <c r="AE3465" i="2"/>
  <c r="AG3465" i="2"/>
  <c r="AH3465" i="2"/>
  <c r="U3466" i="2"/>
  <c r="AI3466" i="2" s="1"/>
  <c r="V3466" i="2"/>
  <c r="W3466" i="2"/>
  <c r="X3466" i="2"/>
  <c r="Y3466" i="2"/>
  <c r="AB3466" i="2"/>
  <c r="AC3466" i="2"/>
  <c r="AD3466" i="2"/>
  <c r="AE3466" i="2"/>
  <c r="AG3466" i="2"/>
  <c r="AH3466" i="2"/>
  <c r="U3467" i="2"/>
  <c r="AI3467" i="2" s="1"/>
  <c r="V3467" i="2"/>
  <c r="W3467" i="2"/>
  <c r="X3467" i="2"/>
  <c r="Y3467" i="2"/>
  <c r="AB3467" i="2"/>
  <c r="AC3467" i="2"/>
  <c r="AD3467" i="2"/>
  <c r="AE3467" i="2"/>
  <c r="AG3467" i="2"/>
  <c r="AH3467" i="2"/>
  <c r="U3468" i="2"/>
  <c r="AI3468" i="2" s="1"/>
  <c r="V3468" i="2"/>
  <c r="W3468" i="2"/>
  <c r="X3468" i="2"/>
  <c r="Y3468" i="2"/>
  <c r="AB3468" i="2"/>
  <c r="AC3468" i="2"/>
  <c r="AD3468" i="2"/>
  <c r="AE3468" i="2"/>
  <c r="AG3468" i="2"/>
  <c r="AH3468" i="2"/>
  <c r="U3469" i="2"/>
  <c r="AI3469" i="2" s="1"/>
  <c r="V3469" i="2"/>
  <c r="W3469" i="2"/>
  <c r="X3469" i="2"/>
  <c r="Y3469" i="2"/>
  <c r="AB3469" i="2"/>
  <c r="AC3469" i="2"/>
  <c r="AD3469" i="2"/>
  <c r="AE3469" i="2"/>
  <c r="AG3469" i="2"/>
  <c r="AH3469" i="2"/>
  <c r="U3470" i="2"/>
  <c r="AI3470" i="2" s="1"/>
  <c r="V3470" i="2"/>
  <c r="W3470" i="2"/>
  <c r="X3470" i="2"/>
  <c r="Y3470" i="2"/>
  <c r="AB3470" i="2"/>
  <c r="AC3470" i="2"/>
  <c r="AD3470" i="2"/>
  <c r="AE3470" i="2"/>
  <c r="AG3470" i="2"/>
  <c r="AH3470" i="2"/>
  <c r="U3471" i="2"/>
  <c r="AI3471" i="2" s="1"/>
  <c r="V3471" i="2"/>
  <c r="W3471" i="2"/>
  <c r="X3471" i="2"/>
  <c r="Y3471" i="2"/>
  <c r="AB3471" i="2"/>
  <c r="AC3471" i="2"/>
  <c r="AD3471" i="2"/>
  <c r="AE3471" i="2"/>
  <c r="AG3471" i="2"/>
  <c r="AH3471" i="2"/>
  <c r="U3472" i="2"/>
  <c r="AI3472" i="2" s="1"/>
  <c r="V3472" i="2"/>
  <c r="W3472" i="2"/>
  <c r="X3472" i="2"/>
  <c r="Y3472" i="2"/>
  <c r="AB3472" i="2"/>
  <c r="AC3472" i="2"/>
  <c r="AD3472" i="2"/>
  <c r="AE3472" i="2"/>
  <c r="AG3472" i="2"/>
  <c r="AH3472" i="2"/>
  <c r="U3473" i="2"/>
  <c r="AI3473" i="2" s="1"/>
  <c r="V3473" i="2"/>
  <c r="W3473" i="2"/>
  <c r="X3473" i="2"/>
  <c r="Y3473" i="2"/>
  <c r="AB3473" i="2"/>
  <c r="AC3473" i="2"/>
  <c r="AD3473" i="2"/>
  <c r="AE3473" i="2"/>
  <c r="AG3473" i="2"/>
  <c r="AH3473" i="2"/>
  <c r="U3474" i="2"/>
  <c r="AI3474" i="2" s="1"/>
  <c r="V3474" i="2"/>
  <c r="W3474" i="2"/>
  <c r="X3474" i="2"/>
  <c r="Y3474" i="2"/>
  <c r="AB3474" i="2"/>
  <c r="AC3474" i="2"/>
  <c r="AD3474" i="2"/>
  <c r="AE3474" i="2"/>
  <c r="AG3474" i="2"/>
  <c r="AH3474" i="2"/>
  <c r="U3475" i="2"/>
  <c r="AI3475" i="2" s="1"/>
  <c r="V3475" i="2"/>
  <c r="W3475" i="2"/>
  <c r="X3475" i="2"/>
  <c r="Y3475" i="2"/>
  <c r="AB3475" i="2"/>
  <c r="AC3475" i="2"/>
  <c r="AD3475" i="2"/>
  <c r="AE3475" i="2"/>
  <c r="AG3475" i="2"/>
  <c r="AH3475" i="2"/>
  <c r="U3476" i="2"/>
  <c r="AI3476" i="2" s="1"/>
  <c r="V3476" i="2"/>
  <c r="W3476" i="2"/>
  <c r="X3476" i="2"/>
  <c r="Y3476" i="2"/>
  <c r="AB3476" i="2"/>
  <c r="AC3476" i="2"/>
  <c r="AD3476" i="2"/>
  <c r="AE3476" i="2"/>
  <c r="AG3476" i="2"/>
  <c r="AH3476" i="2"/>
  <c r="U3477" i="2"/>
  <c r="AI3477" i="2" s="1"/>
  <c r="V3477" i="2"/>
  <c r="W3477" i="2"/>
  <c r="X3477" i="2"/>
  <c r="Y3477" i="2"/>
  <c r="AB3477" i="2"/>
  <c r="AC3477" i="2"/>
  <c r="AD3477" i="2"/>
  <c r="AE3477" i="2"/>
  <c r="AG3477" i="2"/>
  <c r="AH3477" i="2"/>
  <c r="U3478" i="2"/>
  <c r="AI3478" i="2" s="1"/>
  <c r="V3478" i="2"/>
  <c r="W3478" i="2"/>
  <c r="X3478" i="2"/>
  <c r="Y3478" i="2"/>
  <c r="AB3478" i="2"/>
  <c r="AC3478" i="2"/>
  <c r="AD3478" i="2"/>
  <c r="AE3478" i="2"/>
  <c r="AG3478" i="2"/>
  <c r="AH3478" i="2"/>
  <c r="U3479" i="2"/>
  <c r="AI3479" i="2" s="1"/>
  <c r="V3479" i="2"/>
  <c r="W3479" i="2"/>
  <c r="X3479" i="2"/>
  <c r="Y3479" i="2"/>
  <c r="AB3479" i="2"/>
  <c r="AC3479" i="2"/>
  <c r="AD3479" i="2"/>
  <c r="AE3479" i="2"/>
  <c r="AG3479" i="2"/>
  <c r="AH3479" i="2"/>
  <c r="U3480" i="2"/>
  <c r="AI3480" i="2" s="1"/>
  <c r="V3480" i="2"/>
  <c r="W3480" i="2"/>
  <c r="X3480" i="2"/>
  <c r="Y3480" i="2"/>
  <c r="AB3480" i="2"/>
  <c r="AC3480" i="2"/>
  <c r="AD3480" i="2"/>
  <c r="AE3480" i="2"/>
  <c r="AG3480" i="2"/>
  <c r="AH3480" i="2"/>
  <c r="U3481" i="2"/>
  <c r="AI3481" i="2" s="1"/>
  <c r="V3481" i="2"/>
  <c r="W3481" i="2"/>
  <c r="X3481" i="2"/>
  <c r="Y3481" i="2"/>
  <c r="AB3481" i="2"/>
  <c r="AC3481" i="2"/>
  <c r="AD3481" i="2"/>
  <c r="AE3481" i="2"/>
  <c r="AG3481" i="2"/>
  <c r="AH3481" i="2"/>
  <c r="U3482" i="2"/>
  <c r="AI3482" i="2" s="1"/>
  <c r="V3482" i="2"/>
  <c r="W3482" i="2"/>
  <c r="X3482" i="2"/>
  <c r="Y3482" i="2"/>
  <c r="AB3482" i="2"/>
  <c r="AC3482" i="2"/>
  <c r="AD3482" i="2"/>
  <c r="AE3482" i="2"/>
  <c r="AG3482" i="2"/>
  <c r="AH3482" i="2"/>
  <c r="U3483" i="2"/>
  <c r="AI3483" i="2" s="1"/>
  <c r="V3483" i="2"/>
  <c r="W3483" i="2"/>
  <c r="X3483" i="2"/>
  <c r="Y3483" i="2"/>
  <c r="AB3483" i="2"/>
  <c r="AC3483" i="2"/>
  <c r="AD3483" i="2"/>
  <c r="AE3483" i="2"/>
  <c r="AG3483" i="2"/>
  <c r="AH3483" i="2"/>
  <c r="U3484" i="2"/>
  <c r="AI3484" i="2" s="1"/>
  <c r="V3484" i="2"/>
  <c r="W3484" i="2"/>
  <c r="X3484" i="2"/>
  <c r="Y3484" i="2"/>
  <c r="AB3484" i="2"/>
  <c r="AC3484" i="2"/>
  <c r="AD3484" i="2"/>
  <c r="AE3484" i="2"/>
  <c r="AG3484" i="2"/>
  <c r="AH3484" i="2"/>
  <c r="U3485" i="2"/>
  <c r="AI3485" i="2" s="1"/>
  <c r="V3485" i="2"/>
  <c r="W3485" i="2"/>
  <c r="X3485" i="2"/>
  <c r="Y3485" i="2"/>
  <c r="AB3485" i="2"/>
  <c r="AC3485" i="2"/>
  <c r="AD3485" i="2"/>
  <c r="AE3485" i="2"/>
  <c r="AG3485" i="2"/>
  <c r="AH3485" i="2"/>
  <c r="U3486" i="2"/>
  <c r="AI3486" i="2" s="1"/>
  <c r="V3486" i="2"/>
  <c r="W3486" i="2"/>
  <c r="X3486" i="2"/>
  <c r="Y3486" i="2"/>
  <c r="AB3486" i="2"/>
  <c r="AC3486" i="2"/>
  <c r="AD3486" i="2"/>
  <c r="AE3486" i="2"/>
  <c r="AG3486" i="2"/>
  <c r="AH3486" i="2"/>
  <c r="U3487" i="2"/>
  <c r="AI3487" i="2" s="1"/>
  <c r="V3487" i="2"/>
  <c r="W3487" i="2"/>
  <c r="X3487" i="2"/>
  <c r="Y3487" i="2"/>
  <c r="AB3487" i="2"/>
  <c r="AC3487" i="2"/>
  <c r="AD3487" i="2"/>
  <c r="AE3487" i="2"/>
  <c r="AG3487" i="2"/>
  <c r="AH3487" i="2"/>
  <c r="U3488" i="2"/>
  <c r="AI3488" i="2" s="1"/>
  <c r="V3488" i="2"/>
  <c r="W3488" i="2"/>
  <c r="X3488" i="2"/>
  <c r="Y3488" i="2"/>
  <c r="AB3488" i="2"/>
  <c r="AC3488" i="2"/>
  <c r="AD3488" i="2"/>
  <c r="AE3488" i="2"/>
  <c r="AG3488" i="2"/>
  <c r="AH3488" i="2"/>
  <c r="U3489" i="2"/>
  <c r="AI3489" i="2" s="1"/>
  <c r="V3489" i="2"/>
  <c r="W3489" i="2"/>
  <c r="X3489" i="2"/>
  <c r="Y3489" i="2"/>
  <c r="AB3489" i="2"/>
  <c r="AC3489" i="2"/>
  <c r="AD3489" i="2"/>
  <c r="AE3489" i="2"/>
  <c r="AG3489" i="2"/>
  <c r="AH3489" i="2"/>
  <c r="U3490" i="2"/>
  <c r="AI3490" i="2" s="1"/>
  <c r="V3490" i="2"/>
  <c r="W3490" i="2"/>
  <c r="X3490" i="2"/>
  <c r="Y3490" i="2"/>
  <c r="AB3490" i="2"/>
  <c r="AC3490" i="2"/>
  <c r="AD3490" i="2"/>
  <c r="AE3490" i="2"/>
  <c r="AG3490" i="2"/>
  <c r="AH3490" i="2"/>
  <c r="U3491" i="2"/>
  <c r="AI3491" i="2" s="1"/>
  <c r="V3491" i="2"/>
  <c r="W3491" i="2"/>
  <c r="X3491" i="2"/>
  <c r="Y3491" i="2"/>
  <c r="AB3491" i="2"/>
  <c r="AC3491" i="2"/>
  <c r="AD3491" i="2"/>
  <c r="AE3491" i="2"/>
  <c r="AG3491" i="2"/>
  <c r="AH3491" i="2"/>
  <c r="U3492" i="2"/>
  <c r="AI3492" i="2" s="1"/>
  <c r="V3492" i="2"/>
  <c r="W3492" i="2"/>
  <c r="X3492" i="2"/>
  <c r="Y3492" i="2"/>
  <c r="AB3492" i="2"/>
  <c r="AC3492" i="2"/>
  <c r="AD3492" i="2"/>
  <c r="AE3492" i="2"/>
  <c r="AG3492" i="2"/>
  <c r="AH3492" i="2"/>
  <c r="U3493" i="2"/>
  <c r="AI3493" i="2" s="1"/>
  <c r="V3493" i="2"/>
  <c r="W3493" i="2"/>
  <c r="X3493" i="2"/>
  <c r="Y3493" i="2"/>
  <c r="AB3493" i="2"/>
  <c r="AC3493" i="2"/>
  <c r="AD3493" i="2"/>
  <c r="AE3493" i="2"/>
  <c r="AG3493" i="2"/>
  <c r="AH3493" i="2"/>
  <c r="U3494" i="2"/>
  <c r="AI3494" i="2" s="1"/>
  <c r="V3494" i="2"/>
  <c r="W3494" i="2"/>
  <c r="X3494" i="2"/>
  <c r="Y3494" i="2"/>
  <c r="AB3494" i="2"/>
  <c r="AC3494" i="2"/>
  <c r="AD3494" i="2"/>
  <c r="AE3494" i="2"/>
  <c r="AG3494" i="2"/>
  <c r="AH3494" i="2"/>
  <c r="U3495" i="2"/>
  <c r="AI3495" i="2" s="1"/>
  <c r="V3495" i="2"/>
  <c r="W3495" i="2"/>
  <c r="X3495" i="2"/>
  <c r="Y3495" i="2"/>
  <c r="AB3495" i="2"/>
  <c r="AC3495" i="2"/>
  <c r="AD3495" i="2"/>
  <c r="AE3495" i="2"/>
  <c r="AG3495" i="2"/>
  <c r="AH3495" i="2"/>
  <c r="U3496" i="2"/>
  <c r="AI3496" i="2" s="1"/>
  <c r="V3496" i="2"/>
  <c r="W3496" i="2"/>
  <c r="X3496" i="2"/>
  <c r="Y3496" i="2"/>
  <c r="AB3496" i="2"/>
  <c r="AC3496" i="2"/>
  <c r="AD3496" i="2"/>
  <c r="AE3496" i="2"/>
  <c r="AG3496" i="2"/>
  <c r="AH3496" i="2"/>
  <c r="U3497" i="2"/>
  <c r="AI3497" i="2" s="1"/>
  <c r="V3497" i="2"/>
  <c r="W3497" i="2"/>
  <c r="X3497" i="2"/>
  <c r="Y3497" i="2"/>
  <c r="AB3497" i="2"/>
  <c r="AC3497" i="2"/>
  <c r="AD3497" i="2"/>
  <c r="AE3497" i="2"/>
  <c r="AG3497" i="2"/>
  <c r="AH3497" i="2"/>
  <c r="U3498" i="2"/>
  <c r="AI3498" i="2" s="1"/>
  <c r="V3498" i="2"/>
  <c r="W3498" i="2"/>
  <c r="X3498" i="2"/>
  <c r="Y3498" i="2"/>
  <c r="AB3498" i="2"/>
  <c r="AC3498" i="2"/>
  <c r="AD3498" i="2"/>
  <c r="AE3498" i="2"/>
  <c r="AG3498" i="2"/>
  <c r="AH3498" i="2"/>
  <c r="U3499" i="2"/>
  <c r="AI3499" i="2" s="1"/>
  <c r="V3499" i="2"/>
  <c r="W3499" i="2"/>
  <c r="X3499" i="2"/>
  <c r="Y3499" i="2"/>
  <c r="AB3499" i="2"/>
  <c r="AC3499" i="2"/>
  <c r="AD3499" i="2"/>
  <c r="AE3499" i="2"/>
  <c r="AG3499" i="2"/>
  <c r="AH3499" i="2"/>
  <c r="U3500" i="2"/>
  <c r="AI3500" i="2" s="1"/>
  <c r="V3500" i="2"/>
  <c r="W3500" i="2"/>
  <c r="X3500" i="2"/>
  <c r="Y3500" i="2"/>
  <c r="AB3500" i="2"/>
  <c r="AC3500" i="2"/>
  <c r="AD3500" i="2"/>
  <c r="AE3500" i="2"/>
  <c r="AG3500" i="2"/>
  <c r="AH3500" i="2"/>
  <c r="U3501" i="2"/>
  <c r="AI3501" i="2" s="1"/>
  <c r="V3501" i="2"/>
  <c r="W3501" i="2"/>
  <c r="X3501" i="2"/>
  <c r="Y3501" i="2"/>
  <c r="AB3501" i="2"/>
  <c r="AC3501" i="2"/>
  <c r="AD3501" i="2"/>
  <c r="AE3501" i="2"/>
  <c r="AG3501" i="2"/>
  <c r="AH3501" i="2"/>
  <c r="U3502" i="2"/>
  <c r="AI3502" i="2" s="1"/>
  <c r="V3502" i="2"/>
  <c r="W3502" i="2"/>
  <c r="X3502" i="2"/>
  <c r="Y3502" i="2"/>
  <c r="AB3502" i="2"/>
  <c r="AC3502" i="2"/>
  <c r="AD3502" i="2"/>
  <c r="AE3502" i="2"/>
  <c r="AG3502" i="2"/>
  <c r="AH3502" i="2"/>
  <c r="U3503" i="2"/>
  <c r="AI3503" i="2" s="1"/>
  <c r="V3503" i="2"/>
  <c r="W3503" i="2"/>
  <c r="X3503" i="2"/>
  <c r="Y3503" i="2"/>
  <c r="AB3503" i="2"/>
  <c r="AC3503" i="2"/>
  <c r="AD3503" i="2"/>
  <c r="AE3503" i="2"/>
  <c r="AG3503" i="2"/>
  <c r="AH3503" i="2"/>
  <c r="U3504" i="2"/>
  <c r="AI3504" i="2" s="1"/>
  <c r="V3504" i="2"/>
  <c r="W3504" i="2"/>
  <c r="X3504" i="2"/>
  <c r="Y3504" i="2"/>
  <c r="AB3504" i="2"/>
  <c r="AC3504" i="2"/>
  <c r="AD3504" i="2"/>
  <c r="AE3504" i="2"/>
  <c r="AG3504" i="2"/>
  <c r="AH3504" i="2"/>
  <c r="U3505" i="2"/>
  <c r="AI3505" i="2" s="1"/>
  <c r="V3505" i="2"/>
  <c r="W3505" i="2"/>
  <c r="X3505" i="2"/>
  <c r="Y3505" i="2"/>
  <c r="AB3505" i="2"/>
  <c r="AC3505" i="2"/>
  <c r="AD3505" i="2"/>
  <c r="AE3505" i="2"/>
  <c r="AG3505" i="2"/>
  <c r="AH3505" i="2"/>
  <c r="U3506" i="2"/>
  <c r="AI3506" i="2" s="1"/>
  <c r="V3506" i="2"/>
  <c r="W3506" i="2"/>
  <c r="X3506" i="2"/>
  <c r="Y3506" i="2"/>
  <c r="AB3506" i="2"/>
  <c r="AC3506" i="2"/>
  <c r="AD3506" i="2"/>
  <c r="AE3506" i="2"/>
  <c r="AG3506" i="2"/>
  <c r="AH3506" i="2"/>
  <c r="U3507" i="2"/>
  <c r="AI3507" i="2" s="1"/>
  <c r="V3507" i="2"/>
  <c r="W3507" i="2"/>
  <c r="X3507" i="2"/>
  <c r="Y3507" i="2"/>
  <c r="AB3507" i="2"/>
  <c r="AC3507" i="2"/>
  <c r="AD3507" i="2"/>
  <c r="AE3507" i="2"/>
  <c r="AG3507" i="2"/>
  <c r="AH3507" i="2"/>
  <c r="U3508" i="2"/>
  <c r="AI3508" i="2" s="1"/>
  <c r="V3508" i="2"/>
  <c r="W3508" i="2"/>
  <c r="X3508" i="2"/>
  <c r="Y3508" i="2"/>
  <c r="AB3508" i="2"/>
  <c r="AC3508" i="2"/>
  <c r="AD3508" i="2"/>
  <c r="AE3508" i="2"/>
  <c r="AG3508" i="2"/>
  <c r="AH3508" i="2"/>
  <c r="U3509" i="2"/>
  <c r="AI3509" i="2" s="1"/>
  <c r="V3509" i="2"/>
  <c r="W3509" i="2"/>
  <c r="X3509" i="2"/>
  <c r="Y3509" i="2"/>
  <c r="AB3509" i="2"/>
  <c r="AC3509" i="2"/>
  <c r="AD3509" i="2"/>
  <c r="AE3509" i="2"/>
  <c r="AG3509" i="2"/>
  <c r="AH3509" i="2"/>
  <c r="U3510" i="2"/>
  <c r="AI3510" i="2" s="1"/>
  <c r="V3510" i="2"/>
  <c r="W3510" i="2"/>
  <c r="X3510" i="2"/>
  <c r="Y3510" i="2"/>
  <c r="AB3510" i="2"/>
  <c r="AC3510" i="2"/>
  <c r="AD3510" i="2"/>
  <c r="AE3510" i="2"/>
  <c r="AG3510" i="2"/>
  <c r="AH3510" i="2"/>
  <c r="U3511" i="2"/>
  <c r="AI3511" i="2" s="1"/>
  <c r="V3511" i="2"/>
  <c r="W3511" i="2"/>
  <c r="X3511" i="2"/>
  <c r="Y3511" i="2"/>
  <c r="AB3511" i="2"/>
  <c r="AC3511" i="2"/>
  <c r="AD3511" i="2"/>
  <c r="AE3511" i="2"/>
  <c r="AG3511" i="2"/>
  <c r="AH3511" i="2"/>
  <c r="U3512" i="2"/>
  <c r="AI3512" i="2" s="1"/>
  <c r="V3512" i="2"/>
  <c r="W3512" i="2"/>
  <c r="X3512" i="2"/>
  <c r="Y3512" i="2"/>
  <c r="AB3512" i="2"/>
  <c r="AC3512" i="2"/>
  <c r="AD3512" i="2"/>
  <c r="AE3512" i="2"/>
  <c r="AG3512" i="2"/>
  <c r="AH3512" i="2"/>
  <c r="U3513" i="2"/>
  <c r="AI3513" i="2" s="1"/>
  <c r="V3513" i="2"/>
  <c r="W3513" i="2"/>
  <c r="X3513" i="2"/>
  <c r="Y3513" i="2"/>
  <c r="AB3513" i="2"/>
  <c r="AC3513" i="2"/>
  <c r="AD3513" i="2"/>
  <c r="AE3513" i="2"/>
  <c r="AG3513" i="2"/>
  <c r="AH3513" i="2"/>
  <c r="U3514" i="2"/>
  <c r="AI3514" i="2" s="1"/>
  <c r="V3514" i="2"/>
  <c r="W3514" i="2"/>
  <c r="X3514" i="2"/>
  <c r="Y3514" i="2"/>
  <c r="AB3514" i="2"/>
  <c r="AC3514" i="2"/>
  <c r="AD3514" i="2"/>
  <c r="AE3514" i="2"/>
  <c r="AG3514" i="2"/>
  <c r="AH3514" i="2"/>
  <c r="U3515" i="2"/>
  <c r="AI3515" i="2" s="1"/>
  <c r="V3515" i="2"/>
  <c r="W3515" i="2"/>
  <c r="X3515" i="2"/>
  <c r="Y3515" i="2"/>
  <c r="AB3515" i="2"/>
  <c r="AC3515" i="2"/>
  <c r="AD3515" i="2"/>
  <c r="AE3515" i="2"/>
  <c r="AG3515" i="2"/>
  <c r="AH3515" i="2"/>
  <c r="U3516" i="2"/>
  <c r="AI3516" i="2" s="1"/>
  <c r="V3516" i="2"/>
  <c r="W3516" i="2"/>
  <c r="X3516" i="2"/>
  <c r="Y3516" i="2"/>
  <c r="AB3516" i="2"/>
  <c r="AC3516" i="2"/>
  <c r="AD3516" i="2"/>
  <c r="AE3516" i="2"/>
  <c r="AG3516" i="2"/>
  <c r="AH3516" i="2"/>
  <c r="U3517" i="2"/>
  <c r="AI3517" i="2" s="1"/>
  <c r="V3517" i="2"/>
  <c r="W3517" i="2"/>
  <c r="X3517" i="2"/>
  <c r="Y3517" i="2"/>
  <c r="AB3517" i="2"/>
  <c r="AC3517" i="2"/>
  <c r="AD3517" i="2"/>
  <c r="AE3517" i="2"/>
  <c r="AG3517" i="2"/>
  <c r="AH3517" i="2"/>
  <c r="U3518" i="2"/>
  <c r="AI3518" i="2" s="1"/>
  <c r="V3518" i="2"/>
  <c r="W3518" i="2"/>
  <c r="X3518" i="2"/>
  <c r="Y3518" i="2"/>
  <c r="AB3518" i="2"/>
  <c r="AC3518" i="2"/>
  <c r="AD3518" i="2"/>
  <c r="AE3518" i="2"/>
  <c r="AG3518" i="2"/>
  <c r="AH3518" i="2"/>
  <c r="U3519" i="2"/>
  <c r="AI3519" i="2" s="1"/>
  <c r="V3519" i="2"/>
  <c r="W3519" i="2"/>
  <c r="X3519" i="2"/>
  <c r="Y3519" i="2"/>
  <c r="AB3519" i="2"/>
  <c r="AC3519" i="2"/>
  <c r="AD3519" i="2"/>
  <c r="AE3519" i="2"/>
  <c r="AG3519" i="2"/>
  <c r="AH3519" i="2"/>
  <c r="U3520" i="2"/>
  <c r="AI3520" i="2" s="1"/>
  <c r="V3520" i="2"/>
  <c r="W3520" i="2"/>
  <c r="X3520" i="2"/>
  <c r="Y3520" i="2"/>
  <c r="AB3520" i="2"/>
  <c r="AC3520" i="2"/>
  <c r="AD3520" i="2"/>
  <c r="AE3520" i="2"/>
  <c r="AG3520" i="2"/>
  <c r="AH3520" i="2"/>
  <c r="U3521" i="2"/>
  <c r="AI3521" i="2" s="1"/>
  <c r="V3521" i="2"/>
  <c r="W3521" i="2"/>
  <c r="X3521" i="2"/>
  <c r="Y3521" i="2"/>
  <c r="AB3521" i="2"/>
  <c r="AC3521" i="2"/>
  <c r="AD3521" i="2"/>
  <c r="AE3521" i="2"/>
  <c r="AG3521" i="2"/>
  <c r="AH3521" i="2"/>
  <c r="U3522" i="2"/>
  <c r="AI3522" i="2" s="1"/>
  <c r="V3522" i="2"/>
  <c r="W3522" i="2"/>
  <c r="X3522" i="2"/>
  <c r="Y3522" i="2"/>
  <c r="AB3522" i="2"/>
  <c r="AC3522" i="2"/>
  <c r="AD3522" i="2"/>
  <c r="AE3522" i="2"/>
  <c r="AG3522" i="2"/>
  <c r="AH3522" i="2"/>
  <c r="U3523" i="2"/>
  <c r="AI3523" i="2" s="1"/>
  <c r="V3523" i="2"/>
  <c r="W3523" i="2"/>
  <c r="X3523" i="2"/>
  <c r="Y3523" i="2"/>
  <c r="AB3523" i="2"/>
  <c r="AC3523" i="2"/>
  <c r="AD3523" i="2"/>
  <c r="AE3523" i="2"/>
  <c r="AG3523" i="2"/>
  <c r="AH3523" i="2"/>
  <c r="U3524" i="2"/>
  <c r="AI3524" i="2" s="1"/>
  <c r="V3524" i="2"/>
  <c r="W3524" i="2"/>
  <c r="X3524" i="2"/>
  <c r="Y3524" i="2"/>
  <c r="AB3524" i="2"/>
  <c r="AC3524" i="2"/>
  <c r="AD3524" i="2"/>
  <c r="AE3524" i="2"/>
  <c r="AG3524" i="2"/>
  <c r="AH3524" i="2"/>
  <c r="U3525" i="2"/>
  <c r="AI3525" i="2" s="1"/>
  <c r="V3525" i="2"/>
  <c r="W3525" i="2"/>
  <c r="X3525" i="2"/>
  <c r="Y3525" i="2"/>
  <c r="AB3525" i="2"/>
  <c r="AC3525" i="2"/>
  <c r="AD3525" i="2"/>
  <c r="AE3525" i="2"/>
  <c r="AG3525" i="2"/>
  <c r="AH3525" i="2"/>
  <c r="U3526" i="2"/>
  <c r="AI3526" i="2" s="1"/>
  <c r="V3526" i="2"/>
  <c r="W3526" i="2"/>
  <c r="X3526" i="2"/>
  <c r="Y3526" i="2"/>
  <c r="AB3526" i="2"/>
  <c r="AC3526" i="2"/>
  <c r="AD3526" i="2"/>
  <c r="AE3526" i="2"/>
  <c r="AG3526" i="2"/>
  <c r="AH3526" i="2"/>
  <c r="U3527" i="2"/>
  <c r="AI3527" i="2" s="1"/>
  <c r="V3527" i="2"/>
  <c r="W3527" i="2"/>
  <c r="X3527" i="2"/>
  <c r="Y3527" i="2"/>
  <c r="AB3527" i="2"/>
  <c r="AC3527" i="2"/>
  <c r="AD3527" i="2"/>
  <c r="AE3527" i="2"/>
  <c r="AG3527" i="2"/>
  <c r="AH3527" i="2"/>
  <c r="U3528" i="2"/>
  <c r="AI3528" i="2" s="1"/>
  <c r="V3528" i="2"/>
  <c r="W3528" i="2"/>
  <c r="X3528" i="2"/>
  <c r="Y3528" i="2"/>
  <c r="AB3528" i="2"/>
  <c r="AC3528" i="2"/>
  <c r="AD3528" i="2"/>
  <c r="AE3528" i="2"/>
  <c r="AG3528" i="2"/>
  <c r="AH3528" i="2"/>
  <c r="U3529" i="2"/>
  <c r="AI3529" i="2" s="1"/>
  <c r="V3529" i="2"/>
  <c r="W3529" i="2"/>
  <c r="X3529" i="2"/>
  <c r="Y3529" i="2"/>
  <c r="AB3529" i="2"/>
  <c r="AC3529" i="2"/>
  <c r="AD3529" i="2"/>
  <c r="AE3529" i="2"/>
  <c r="AG3529" i="2"/>
  <c r="AH3529" i="2"/>
  <c r="U3530" i="2"/>
  <c r="AI3530" i="2" s="1"/>
  <c r="V3530" i="2"/>
  <c r="W3530" i="2"/>
  <c r="X3530" i="2"/>
  <c r="Y3530" i="2"/>
  <c r="AB3530" i="2"/>
  <c r="AC3530" i="2"/>
  <c r="AD3530" i="2"/>
  <c r="AE3530" i="2"/>
  <c r="AG3530" i="2"/>
  <c r="AH3530" i="2"/>
  <c r="U3531" i="2"/>
  <c r="AI3531" i="2" s="1"/>
  <c r="V3531" i="2"/>
  <c r="W3531" i="2"/>
  <c r="X3531" i="2"/>
  <c r="Y3531" i="2"/>
  <c r="AB3531" i="2"/>
  <c r="AC3531" i="2"/>
  <c r="AD3531" i="2"/>
  <c r="AE3531" i="2"/>
  <c r="AG3531" i="2"/>
  <c r="AH3531" i="2"/>
  <c r="U3532" i="2"/>
  <c r="AI3532" i="2" s="1"/>
  <c r="V3532" i="2"/>
  <c r="W3532" i="2"/>
  <c r="X3532" i="2"/>
  <c r="Y3532" i="2"/>
  <c r="AB3532" i="2"/>
  <c r="AC3532" i="2"/>
  <c r="AD3532" i="2"/>
  <c r="AE3532" i="2"/>
  <c r="AG3532" i="2"/>
  <c r="AH3532" i="2"/>
  <c r="U3533" i="2"/>
  <c r="AI3533" i="2" s="1"/>
  <c r="V3533" i="2"/>
  <c r="W3533" i="2"/>
  <c r="X3533" i="2"/>
  <c r="Y3533" i="2"/>
  <c r="AB3533" i="2"/>
  <c r="AC3533" i="2"/>
  <c r="AD3533" i="2"/>
  <c r="AE3533" i="2"/>
  <c r="AG3533" i="2"/>
  <c r="AH3533" i="2"/>
  <c r="U3534" i="2"/>
  <c r="AI3534" i="2" s="1"/>
  <c r="V3534" i="2"/>
  <c r="W3534" i="2"/>
  <c r="X3534" i="2"/>
  <c r="Y3534" i="2"/>
  <c r="AB3534" i="2"/>
  <c r="AC3534" i="2"/>
  <c r="AD3534" i="2"/>
  <c r="AE3534" i="2"/>
  <c r="AG3534" i="2"/>
  <c r="AH3534" i="2"/>
  <c r="U3535" i="2"/>
  <c r="AI3535" i="2" s="1"/>
  <c r="V3535" i="2"/>
  <c r="W3535" i="2"/>
  <c r="X3535" i="2"/>
  <c r="Y3535" i="2"/>
  <c r="AB3535" i="2"/>
  <c r="AC3535" i="2"/>
  <c r="AD3535" i="2"/>
  <c r="AE3535" i="2"/>
  <c r="AG3535" i="2"/>
  <c r="AH3535" i="2"/>
  <c r="U3536" i="2"/>
  <c r="AI3536" i="2" s="1"/>
  <c r="V3536" i="2"/>
  <c r="W3536" i="2"/>
  <c r="X3536" i="2"/>
  <c r="Y3536" i="2"/>
  <c r="AB3536" i="2"/>
  <c r="AC3536" i="2"/>
  <c r="AD3536" i="2"/>
  <c r="AE3536" i="2"/>
  <c r="AG3536" i="2"/>
  <c r="AH3536" i="2"/>
  <c r="U3537" i="2"/>
  <c r="AI3537" i="2" s="1"/>
  <c r="V3537" i="2"/>
  <c r="W3537" i="2"/>
  <c r="X3537" i="2"/>
  <c r="Y3537" i="2"/>
  <c r="AB3537" i="2"/>
  <c r="AC3537" i="2"/>
  <c r="AD3537" i="2"/>
  <c r="AE3537" i="2"/>
  <c r="AG3537" i="2"/>
  <c r="AH3537" i="2"/>
  <c r="U3538" i="2"/>
  <c r="AI3538" i="2" s="1"/>
  <c r="V3538" i="2"/>
  <c r="W3538" i="2"/>
  <c r="X3538" i="2"/>
  <c r="Y3538" i="2"/>
  <c r="AB3538" i="2"/>
  <c r="AC3538" i="2"/>
  <c r="AD3538" i="2"/>
  <c r="AE3538" i="2"/>
  <c r="AG3538" i="2"/>
  <c r="AH3538" i="2"/>
  <c r="U3539" i="2"/>
  <c r="AI3539" i="2" s="1"/>
  <c r="V3539" i="2"/>
  <c r="W3539" i="2"/>
  <c r="X3539" i="2"/>
  <c r="Y3539" i="2"/>
  <c r="AB3539" i="2"/>
  <c r="AC3539" i="2"/>
  <c r="AD3539" i="2"/>
  <c r="AE3539" i="2"/>
  <c r="AG3539" i="2"/>
  <c r="AH3539" i="2"/>
  <c r="U3540" i="2"/>
  <c r="AI3540" i="2" s="1"/>
  <c r="V3540" i="2"/>
  <c r="W3540" i="2"/>
  <c r="X3540" i="2"/>
  <c r="Y3540" i="2"/>
  <c r="AB3540" i="2"/>
  <c r="AC3540" i="2"/>
  <c r="AD3540" i="2"/>
  <c r="AE3540" i="2"/>
  <c r="AG3540" i="2"/>
  <c r="AH3540" i="2"/>
  <c r="U3541" i="2"/>
  <c r="AI3541" i="2" s="1"/>
  <c r="V3541" i="2"/>
  <c r="W3541" i="2"/>
  <c r="X3541" i="2"/>
  <c r="Y3541" i="2"/>
  <c r="AB3541" i="2"/>
  <c r="AC3541" i="2"/>
  <c r="AD3541" i="2"/>
  <c r="AE3541" i="2"/>
  <c r="AG3541" i="2"/>
  <c r="AH3541" i="2"/>
  <c r="U3542" i="2"/>
  <c r="AI3542" i="2" s="1"/>
  <c r="V3542" i="2"/>
  <c r="W3542" i="2"/>
  <c r="X3542" i="2"/>
  <c r="Y3542" i="2"/>
  <c r="AB3542" i="2"/>
  <c r="AC3542" i="2"/>
  <c r="AD3542" i="2"/>
  <c r="AE3542" i="2"/>
  <c r="AG3542" i="2"/>
  <c r="AH3542" i="2"/>
  <c r="U3543" i="2"/>
  <c r="AI3543" i="2" s="1"/>
  <c r="V3543" i="2"/>
  <c r="W3543" i="2"/>
  <c r="X3543" i="2"/>
  <c r="Y3543" i="2"/>
  <c r="AB3543" i="2"/>
  <c r="AC3543" i="2"/>
  <c r="AD3543" i="2"/>
  <c r="AE3543" i="2"/>
  <c r="AG3543" i="2"/>
  <c r="AH3543" i="2"/>
  <c r="U3544" i="2"/>
  <c r="AI3544" i="2" s="1"/>
  <c r="V3544" i="2"/>
  <c r="W3544" i="2"/>
  <c r="X3544" i="2"/>
  <c r="Y3544" i="2"/>
  <c r="AB3544" i="2"/>
  <c r="AC3544" i="2"/>
  <c r="AD3544" i="2"/>
  <c r="AE3544" i="2"/>
  <c r="AG3544" i="2"/>
  <c r="AH3544" i="2"/>
  <c r="U3545" i="2"/>
  <c r="AI3545" i="2" s="1"/>
  <c r="V3545" i="2"/>
  <c r="W3545" i="2"/>
  <c r="X3545" i="2"/>
  <c r="Y3545" i="2"/>
  <c r="AB3545" i="2"/>
  <c r="AC3545" i="2"/>
  <c r="AD3545" i="2"/>
  <c r="AE3545" i="2"/>
  <c r="AG3545" i="2"/>
  <c r="AH3545" i="2"/>
  <c r="U3546" i="2"/>
  <c r="AI3546" i="2" s="1"/>
  <c r="V3546" i="2"/>
  <c r="W3546" i="2"/>
  <c r="X3546" i="2"/>
  <c r="Y3546" i="2"/>
  <c r="AB3546" i="2"/>
  <c r="AC3546" i="2"/>
  <c r="AD3546" i="2"/>
  <c r="AE3546" i="2"/>
  <c r="AG3546" i="2"/>
  <c r="AH3546" i="2"/>
  <c r="U3547" i="2"/>
  <c r="AI3547" i="2" s="1"/>
  <c r="V3547" i="2"/>
  <c r="W3547" i="2"/>
  <c r="X3547" i="2"/>
  <c r="Y3547" i="2"/>
  <c r="AB3547" i="2"/>
  <c r="AC3547" i="2"/>
  <c r="AD3547" i="2"/>
  <c r="AE3547" i="2"/>
  <c r="AG3547" i="2"/>
  <c r="AH3547" i="2"/>
  <c r="U3548" i="2"/>
  <c r="AI3548" i="2" s="1"/>
  <c r="V3548" i="2"/>
  <c r="W3548" i="2"/>
  <c r="X3548" i="2"/>
  <c r="Y3548" i="2"/>
  <c r="AB3548" i="2"/>
  <c r="AC3548" i="2"/>
  <c r="AD3548" i="2"/>
  <c r="AE3548" i="2"/>
  <c r="AG3548" i="2"/>
  <c r="AH3548" i="2"/>
  <c r="U3549" i="2"/>
  <c r="AI3549" i="2" s="1"/>
  <c r="V3549" i="2"/>
  <c r="W3549" i="2"/>
  <c r="X3549" i="2"/>
  <c r="Y3549" i="2"/>
  <c r="AB3549" i="2"/>
  <c r="AC3549" i="2"/>
  <c r="AD3549" i="2"/>
  <c r="AE3549" i="2"/>
  <c r="AG3549" i="2"/>
  <c r="AH3549" i="2"/>
  <c r="U3550" i="2"/>
  <c r="AI3550" i="2" s="1"/>
  <c r="V3550" i="2"/>
  <c r="W3550" i="2"/>
  <c r="X3550" i="2"/>
  <c r="Y3550" i="2"/>
  <c r="AB3550" i="2"/>
  <c r="AC3550" i="2"/>
  <c r="AD3550" i="2"/>
  <c r="AE3550" i="2"/>
  <c r="AG3550" i="2"/>
  <c r="AH3550" i="2"/>
  <c r="U3551" i="2"/>
  <c r="AI3551" i="2" s="1"/>
  <c r="V3551" i="2"/>
  <c r="W3551" i="2"/>
  <c r="X3551" i="2"/>
  <c r="Y3551" i="2"/>
  <c r="AB3551" i="2"/>
  <c r="AC3551" i="2"/>
  <c r="AD3551" i="2"/>
  <c r="AE3551" i="2"/>
  <c r="AG3551" i="2"/>
  <c r="AH3551" i="2"/>
  <c r="U3552" i="2"/>
  <c r="AI3552" i="2" s="1"/>
  <c r="V3552" i="2"/>
  <c r="W3552" i="2"/>
  <c r="X3552" i="2"/>
  <c r="Y3552" i="2"/>
  <c r="AB3552" i="2"/>
  <c r="AC3552" i="2"/>
  <c r="AD3552" i="2"/>
  <c r="AE3552" i="2"/>
  <c r="AG3552" i="2"/>
  <c r="AH3552" i="2"/>
  <c r="U3553" i="2"/>
  <c r="AI3553" i="2" s="1"/>
  <c r="V3553" i="2"/>
  <c r="W3553" i="2"/>
  <c r="X3553" i="2"/>
  <c r="Y3553" i="2"/>
  <c r="AB3553" i="2"/>
  <c r="AC3553" i="2"/>
  <c r="AD3553" i="2"/>
  <c r="AE3553" i="2"/>
  <c r="AG3553" i="2"/>
  <c r="AH3553" i="2"/>
  <c r="U3554" i="2"/>
  <c r="AI3554" i="2" s="1"/>
  <c r="V3554" i="2"/>
  <c r="W3554" i="2"/>
  <c r="X3554" i="2"/>
  <c r="Y3554" i="2"/>
  <c r="AB3554" i="2"/>
  <c r="AC3554" i="2"/>
  <c r="AD3554" i="2"/>
  <c r="AE3554" i="2"/>
  <c r="AG3554" i="2"/>
  <c r="AH3554" i="2"/>
  <c r="U3555" i="2"/>
  <c r="AI3555" i="2" s="1"/>
  <c r="V3555" i="2"/>
  <c r="W3555" i="2"/>
  <c r="X3555" i="2"/>
  <c r="Y3555" i="2"/>
  <c r="AB3555" i="2"/>
  <c r="AC3555" i="2"/>
  <c r="AD3555" i="2"/>
  <c r="AE3555" i="2"/>
  <c r="AG3555" i="2"/>
  <c r="AH3555" i="2"/>
  <c r="U3556" i="2"/>
  <c r="AI3556" i="2" s="1"/>
  <c r="V3556" i="2"/>
  <c r="W3556" i="2"/>
  <c r="X3556" i="2"/>
  <c r="Y3556" i="2"/>
  <c r="AB3556" i="2"/>
  <c r="AC3556" i="2"/>
  <c r="AD3556" i="2"/>
  <c r="AE3556" i="2"/>
  <c r="AG3556" i="2"/>
  <c r="AH3556" i="2"/>
  <c r="U3557" i="2"/>
  <c r="AI3557" i="2" s="1"/>
  <c r="V3557" i="2"/>
  <c r="W3557" i="2"/>
  <c r="X3557" i="2"/>
  <c r="Y3557" i="2"/>
  <c r="AB3557" i="2"/>
  <c r="AC3557" i="2"/>
  <c r="AD3557" i="2"/>
  <c r="AE3557" i="2"/>
  <c r="AG3557" i="2"/>
  <c r="AH3557" i="2"/>
  <c r="U3558" i="2"/>
  <c r="AI3558" i="2" s="1"/>
  <c r="V3558" i="2"/>
  <c r="W3558" i="2"/>
  <c r="X3558" i="2"/>
  <c r="Y3558" i="2"/>
  <c r="AB3558" i="2"/>
  <c r="AC3558" i="2"/>
  <c r="AD3558" i="2"/>
  <c r="AE3558" i="2"/>
  <c r="AG3558" i="2"/>
  <c r="AH3558" i="2"/>
  <c r="U3559" i="2"/>
  <c r="AI3559" i="2" s="1"/>
  <c r="V3559" i="2"/>
  <c r="W3559" i="2"/>
  <c r="X3559" i="2"/>
  <c r="Y3559" i="2"/>
  <c r="AB3559" i="2"/>
  <c r="AC3559" i="2"/>
  <c r="AD3559" i="2"/>
  <c r="AE3559" i="2"/>
  <c r="AG3559" i="2"/>
  <c r="AH3559" i="2"/>
  <c r="U3560" i="2"/>
  <c r="AI3560" i="2" s="1"/>
  <c r="V3560" i="2"/>
  <c r="W3560" i="2"/>
  <c r="X3560" i="2"/>
  <c r="Y3560" i="2"/>
  <c r="AB3560" i="2"/>
  <c r="AC3560" i="2"/>
  <c r="AD3560" i="2"/>
  <c r="AE3560" i="2"/>
  <c r="AG3560" i="2"/>
  <c r="AH3560" i="2"/>
  <c r="U3561" i="2"/>
  <c r="AI3561" i="2" s="1"/>
  <c r="V3561" i="2"/>
  <c r="W3561" i="2"/>
  <c r="X3561" i="2"/>
  <c r="Y3561" i="2"/>
  <c r="AB3561" i="2"/>
  <c r="AC3561" i="2"/>
  <c r="AD3561" i="2"/>
  <c r="AE3561" i="2"/>
  <c r="AG3561" i="2"/>
  <c r="AH3561" i="2"/>
  <c r="U3562" i="2"/>
  <c r="AI3562" i="2" s="1"/>
  <c r="V3562" i="2"/>
  <c r="W3562" i="2"/>
  <c r="X3562" i="2"/>
  <c r="Y3562" i="2"/>
  <c r="AB3562" i="2"/>
  <c r="AC3562" i="2"/>
  <c r="AD3562" i="2"/>
  <c r="AE3562" i="2"/>
  <c r="AG3562" i="2"/>
  <c r="AH3562" i="2"/>
  <c r="U3563" i="2"/>
  <c r="AI3563" i="2" s="1"/>
  <c r="V3563" i="2"/>
  <c r="W3563" i="2"/>
  <c r="X3563" i="2"/>
  <c r="Y3563" i="2"/>
  <c r="AB3563" i="2"/>
  <c r="AC3563" i="2"/>
  <c r="AD3563" i="2"/>
  <c r="AE3563" i="2"/>
  <c r="AG3563" i="2"/>
  <c r="AH3563" i="2"/>
  <c r="U3564" i="2"/>
  <c r="AI3564" i="2" s="1"/>
  <c r="V3564" i="2"/>
  <c r="W3564" i="2"/>
  <c r="X3564" i="2"/>
  <c r="Y3564" i="2"/>
  <c r="AB3564" i="2"/>
  <c r="AC3564" i="2"/>
  <c r="AD3564" i="2"/>
  <c r="AE3564" i="2"/>
  <c r="AG3564" i="2"/>
  <c r="AH3564" i="2"/>
  <c r="U3565" i="2"/>
  <c r="AI3565" i="2" s="1"/>
  <c r="V3565" i="2"/>
  <c r="W3565" i="2"/>
  <c r="X3565" i="2"/>
  <c r="Y3565" i="2"/>
  <c r="AB3565" i="2"/>
  <c r="AC3565" i="2"/>
  <c r="AD3565" i="2"/>
  <c r="AE3565" i="2"/>
  <c r="AG3565" i="2"/>
  <c r="AH3565" i="2"/>
  <c r="U3566" i="2"/>
  <c r="AI3566" i="2" s="1"/>
  <c r="V3566" i="2"/>
  <c r="W3566" i="2"/>
  <c r="X3566" i="2"/>
  <c r="Y3566" i="2"/>
  <c r="AB3566" i="2"/>
  <c r="AC3566" i="2"/>
  <c r="AD3566" i="2"/>
  <c r="AE3566" i="2"/>
  <c r="AG3566" i="2"/>
  <c r="AH3566" i="2"/>
  <c r="U3567" i="2"/>
  <c r="AI3567" i="2" s="1"/>
  <c r="V3567" i="2"/>
  <c r="W3567" i="2"/>
  <c r="X3567" i="2"/>
  <c r="Y3567" i="2"/>
  <c r="AB3567" i="2"/>
  <c r="AC3567" i="2"/>
  <c r="AD3567" i="2"/>
  <c r="AE3567" i="2"/>
  <c r="AG3567" i="2"/>
  <c r="AH3567" i="2"/>
  <c r="U3568" i="2"/>
  <c r="AI3568" i="2" s="1"/>
  <c r="V3568" i="2"/>
  <c r="W3568" i="2"/>
  <c r="X3568" i="2"/>
  <c r="Y3568" i="2"/>
  <c r="AB3568" i="2"/>
  <c r="AC3568" i="2"/>
  <c r="AD3568" i="2"/>
  <c r="AE3568" i="2"/>
  <c r="AG3568" i="2"/>
  <c r="AH3568" i="2"/>
  <c r="U3569" i="2"/>
  <c r="AI3569" i="2" s="1"/>
  <c r="V3569" i="2"/>
  <c r="W3569" i="2"/>
  <c r="X3569" i="2"/>
  <c r="Y3569" i="2"/>
  <c r="AB3569" i="2"/>
  <c r="AC3569" i="2"/>
  <c r="AD3569" i="2"/>
  <c r="AE3569" i="2"/>
  <c r="AG3569" i="2"/>
  <c r="AH3569" i="2"/>
  <c r="U3570" i="2"/>
  <c r="AI3570" i="2" s="1"/>
  <c r="V3570" i="2"/>
  <c r="W3570" i="2"/>
  <c r="X3570" i="2"/>
  <c r="Y3570" i="2"/>
  <c r="AB3570" i="2"/>
  <c r="AC3570" i="2"/>
  <c r="AD3570" i="2"/>
  <c r="AE3570" i="2"/>
  <c r="AG3570" i="2"/>
  <c r="AH3570" i="2"/>
  <c r="U3571" i="2"/>
  <c r="AI3571" i="2" s="1"/>
  <c r="V3571" i="2"/>
  <c r="W3571" i="2"/>
  <c r="X3571" i="2"/>
  <c r="Y3571" i="2"/>
  <c r="AB3571" i="2"/>
  <c r="AC3571" i="2"/>
  <c r="AD3571" i="2"/>
  <c r="AE3571" i="2"/>
  <c r="AG3571" i="2"/>
  <c r="AH3571" i="2"/>
  <c r="U3572" i="2"/>
  <c r="AI3572" i="2" s="1"/>
  <c r="V3572" i="2"/>
  <c r="W3572" i="2"/>
  <c r="X3572" i="2"/>
  <c r="Y3572" i="2"/>
  <c r="AB3572" i="2"/>
  <c r="AC3572" i="2"/>
  <c r="AD3572" i="2"/>
  <c r="AE3572" i="2"/>
  <c r="AG3572" i="2"/>
  <c r="AH3572" i="2"/>
  <c r="U3573" i="2"/>
  <c r="AI3573" i="2" s="1"/>
  <c r="V3573" i="2"/>
  <c r="W3573" i="2"/>
  <c r="X3573" i="2"/>
  <c r="Y3573" i="2"/>
  <c r="AB3573" i="2"/>
  <c r="AC3573" i="2"/>
  <c r="AD3573" i="2"/>
  <c r="AE3573" i="2"/>
  <c r="AG3573" i="2"/>
  <c r="AH3573" i="2"/>
  <c r="U3574" i="2"/>
  <c r="AI3574" i="2" s="1"/>
  <c r="V3574" i="2"/>
  <c r="W3574" i="2"/>
  <c r="X3574" i="2"/>
  <c r="Y3574" i="2"/>
  <c r="AB3574" i="2"/>
  <c r="AC3574" i="2"/>
  <c r="AD3574" i="2"/>
  <c r="AE3574" i="2"/>
  <c r="AG3574" i="2"/>
  <c r="AH3574" i="2"/>
  <c r="U3575" i="2"/>
  <c r="AI3575" i="2" s="1"/>
  <c r="V3575" i="2"/>
  <c r="W3575" i="2"/>
  <c r="X3575" i="2"/>
  <c r="Y3575" i="2"/>
  <c r="AB3575" i="2"/>
  <c r="AC3575" i="2"/>
  <c r="AD3575" i="2"/>
  <c r="AE3575" i="2"/>
  <c r="AG3575" i="2"/>
  <c r="AH3575" i="2"/>
  <c r="U3576" i="2"/>
  <c r="AI3576" i="2" s="1"/>
  <c r="V3576" i="2"/>
  <c r="W3576" i="2"/>
  <c r="X3576" i="2"/>
  <c r="Y3576" i="2"/>
  <c r="AB3576" i="2"/>
  <c r="AC3576" i="2"/>
  <c r="AD3576" i="2"/>
  <c r="AE3576" i="2"/>
  <c r="AG3576" i="2"/>
  <c r="AH3576" i="2"/>
  <c r="U3577" i="2"/>
  <c r="AI3577" i="2" s="1"/>
  <c r="V3577" i="2"/>
  <c r="W3577" i="2"/>
  <c r="X3577" i="2"/>
  <c r="Y3577" i="2"/>
  <c r="AB3577" i="2"/>
  <c r="AC3577" i="2"/>
  <c r="AD3577" i="2"/>
  <c r="AE3577" i="2"/>
  <c r="AG3577" i="2"/>
  <c r="AH3577" i="2"/>
  <c r="U3578" i="2"/>
  <c r="AI3578" i="2" s="1"/>
  <c r="V3578" i="2"/>
  <c r="W3578" i="2"/>
  <c r="X3578" i="2"/>
  <c r="Y3578" i="2"/>
  <c r="AB3578" i="2"/>
  <c r="AC3578" i="2"/>
  <c r="AD3578" i="2"/>
  <c r="AE3578" i="2"/>
  <c r="AG3578" i="2"/>
  <c r="AH3578" i="2"/>
  <c r="U3579" i="2"/>
  <c r="AI3579" i="2" s="1"/>
  <c r="V3579" i="2"/>
  <c r="W3579" i="2"/>
  <c r="X3579" i="2"/>
  <c r="Y3579" i="2"/>
  <c r="AB3579" i="2"/>
  <c r="AC3579" i="2"/>
  <c r="AD3579" i="2"/>
  <c r="AE3579" i="2"/>
  <c r="AG3579" i="2"/>
  <c r="AH3579" i="2"/>
  <c r="U3580" i="2"/>
  <c r="AI3580" i="2" s="1"/>
  <c r="V3580" i="2"/>
  <c r="W3580" i="2"/>
  <c r="X3580" i="2"/>
  <c r="Y3580" i="2"/>
  <c r="AB3580" i="2"/>
  <c r="AC3580" i="2"/>
  <c r="AD3580" i="2"/>
  <c r="AE3580" i="2"/>
  <c r="AG3580" i="2"/>
  <c r="AH3580" i="2"/>
  <c r="U3581" i="2"/>
  <c r="AI3581" i="2" s="1"/>
  <c r="V3581" i="2"/>
  <c r="W3581" i="2"/>
  <c r="X3581" i="2"/>
  <c r="Y3581" i="2"/>
  <c r="AB3581" i="2"/>
  <c r="AC3581" i="2"/>
  <c r="AD3581" i="2"/>
  <c r="AE3581" i="2"/>
  <c r="AG3581" i="2"/>
  <c r="AH3581" i="2"/>
  <c r="U3582" i="2"/>
  <c r="AI3582" i="2" s="1"/>
  <c r="V3582" i="2"/>
  <c r="W3582" i="2"/>
  <c r="X3582" i="2"/>
  <c r="Y3582" i="2"/>
  <c r="AB3582" i="2"/>
  <c r="AC3582" i="2"/>
  <c r="AD3582" i="2"/>
  <c r="AE3582" i="2"/>
  <c r="AG3582" i="2"/>
  <c r="AH3582" i="2"/>
  <c r="U3583" i="2"/>
  <c r="AI3583" i="2" s="1"/>
  <c r="V3583" i="2"/>
  <c r="W3583" i="2"/>
  <c r="X3583" i="2"/>
  <c r="Y3583" i="2"/>
  <c r="AB3583" i="2"/>
  <c r="AC3583" i="2"/>
  <c r="AD3583" i="2"/>
  <c r="AE3583" i="2"/>
  <c r="AG3583" i="2"/>
  <c r="AH3583" i="2"/>
  <c r="U3584" i="2"/>
  <c r="AI3584" i="2" s="1"/>
  <c r="V3584" i="2"/>
  <c r="W3584" i="2"/>
  <c r="X3584" i="2"/>
  <c r="Y3584" i="2"/>
  <c r="AB3584" i="2"/>
  <c r="AC3584" i="2"/>
  <c r="AD3584" i="2"/>
  <c r="AE3584" i="2"/>
  <c r="AG3584" i="2"/>
  <c r="AH3584" i="2"/>
  <c r="U3585" i="2"/>
  <c r="AI3585" i="2" s="1"/>
  <c r="V3585" i="2"/>
  <c r="W3585" i="2"/>
  <c r="X3585" i="2"/>
  <c r="Y3585" i="2"/>
  <c r="AB3585" i="2"/>
  <c r="AC3585" i="2"/>
  <c r="AD3585" i="2"/>
  <c r="AE3585" i="2"/>
  <c r="AG3585" i="2"/>
  <c r="AH3585" i="2"/>
  <c r="U3586" i="2"/>
  <c r="AI3586" i="2" s="1"/>
  <c r="V3586" i="2"/>
  <c r="W3586" i="2"/>
  <c r="X3586" i="2"/>
  <c r="Y3586" i="2"/>
  <c r="AB3586" i="2"/>
  <c r="AC3586" i="2"/>
  <c r="AD3586" i="2"/>
  <c r="AE3586" i="2"/>
  <c r="AG3586" i="2"/>
  <c r="AH3586" i="2"/>
  <c r="U3587" i="2"/>
  <c r="AI3587" i="2" s="1"/>
  <c r="V3587" i="2"/>
  <c r="W3587" i="2"/>
  <c r="X3587" i="2"/>
  <c r="Y3587" i="2"/>
  <c r="AB3587" i="2"/>
  <c r="AC3587" i="2"/>
  <c r="AD3587" i="2"/>
  <c r="AE3587" i="2"/>
  <c r="AG3587" i="2"/>
  <c r="AH3587" i="2"/>
  <c r="U3588" i="2"/>
  <c r="AI3588" i="2" s="1"/>
  <c r="V3588" i="2"/>
  <c r="W3588" i="2"/>
  <c r="X3588" i="2"/>
  <c r="Y3588" i="2"/>
  <c r="AB3588" i="2"/>
  <c r="AC3588" i="2"/>
  <c r="AD3588" i="2"/>
  <c r="AE3588" i="2"/>
  <c r="AG3588" i="2"/>
  <c r="AH3588" i="2"/>
  <c r="U3589" i="2"/>
  <c r="AI3589" i="2" s="1"/>
  <c r="V3589" i="2"/>
  <c r="W3589" i="2"/>
  <c r="X3589" i="2"/>
  <c r="Y3589" i="2"/>
  <c r="AB3589" i="2"/>
  <c r="AC3589" i="2"/>
  <c r="AD3589" i="2"/>
  <c r="AE3589" i="2"/>
  <c r="AG3589" i="2"/>
  <c r="AH3589" i="2"/>
  <c r="U3590" i="2"/>
  <c r="AI3590" i="2" s="1"/>
  <c r="V3590" i="2"/>
  <c r="W3590" i="2"/>
  <c r="X3590" i="2"/>
  <c r="Y3590" i="2"/>
  <c r="AB3590" i="2"/>
  <c r="AC3590" i="2"/>
  <c r="AD3590" i="2"/>
  <c r="AE3590" i="2"/>
  <c r="AG3590" i="2"/>
  <c r="AH3590" i="2"/>
  <c r="U3591" i="2"/>
  <c r="AI3591" i="2" s="1"/>
  <c r="V3591" i="2"/>
  <c r="W3591" i="2"/>
  <c r="X3591" i="2"/>
  <c r="Y3591" i="2"/>
  <c r="AB3591" i="2"/>
  <c r="AC3591" i="2"/>
  <c r="AD3591" i="2"/>
  <c r="AE3591" i="2"/>
  <c r="AG3591" i="2"/>
  <c r="AH3591" i="2"/>
  <c r="U3592" i="2"/>
  <c r="AI3592" i="2" s="1"/>
  <c r="V3592" i="2"/>
  <c r="W3592" i="2"/>
  <c r="X3592" i="2"/>
  <c r="Y3592" i="2"/>
  <c r="AB3592" i="2"/>
  <c r="AC3592" i="2"/>
  <c r="AD3592" i="2"/>
  <c r="AE3592" i="2"/>
  <c r="AG3592" i="2"/>
  <c r="AH3592" i="2"/>
  <c r="U3593" i="2"/>
  <c r="AI3593" i="2" s="1"/>
  <c r="V3593" i="2"/>
  <c r="W3593" i="2"/>
  <c r="X3593" i="2"/>
  <c r="Y3593" i="2"/>
  <c r="AB3593" i="2"/>
  <c r="AC3593" i="2"/>
  <c r="AD3593" i="2"/>
  <c r="AE3593" i="2"/>
  <c r="AG3593" i="2"/>
  <c r="AH3593" i="2"/>
  <c r="U3594" i="2"/>
  <c r="AI3594" i="2" s="1"/>
  <c r="V3594" i="2"/>
  <c r="W3594" i="2"/>
  <c r="X3594" i="2"/>
  <c r="Y3594" i="2"/>
  <c r="AB3594" i="2"/>
  <c r="AC3594" i="2"/>
  <c r="AD3594" i="2"/>
  <c r="AE3594" i="2"/>
  <c r="AG3594" i="2"/>
  <c r="AH3594" i="2"/>
  <c r="U3595" i="2"/>
  <c r="AI3595" i="2" s="1"/>
  <c r="V3595" i="2"/>
  <c r="W3595" i="2"/>
  <c r="X3595" i="2"/>
  <c r="Y3595" i="2"/>
  <c r="AB3595" i="2"/>
  <c r="AC3595" i="2"/>
  <c r="AD3595" i="2"/>
  <c r="AE3595" i="2"/>
  <c r="AG3595" i="2"/>
  <c r="AH3595" i="2"/>
  <c r="U3596" i="2"/>
  <c r="AI3596" i="2" s="1"/>
  <c r="V3596" i="2"/>
  <c r="W3596" i="2"/>
  <c r="X3596" i="2"/>
  <c r="Y3596" i="2"/>
  <c r="AB3596" i="2"/>
  <c r="AC3596" i="2"/>
  <c r="AD3596" i="2"/>
  <c r="AE3596" i="2"/>
  <c r="AG3596" i="2"/>
  <c r="AH3596" i="2"/>
  <c r="U3597" i="2"/>
  <c r="AI3597" i="2" s="1"/>
  <c r="V3597" i="2"/>
  <c r="W3597" i="2"/>
  <c r="X3597" i="2"/>
  <c r="Y3597" i="2"/>
  <c r="AB3597" i="2"/>
  <c r="AC3597" i="2"/>
  <c r="AD3597" i="2"/>
  <c r="AE3597" i="2"/>
  <c r="AG3597" i="2"/>
  <c r="AH3597" i="2"/>
  <c r="U3598" i="2"/>
  <c r="AI3598" i="2" s="1"/>
  <c r="V3598" i="2"/>
  <c r="W3598" i="2"/>
  <c r="X3598" i="2"/>
  <c r="Y3598" i="2"/>
  <c r="AB3598" i="2"/>
  <c r="AC3598" i="2"/>
  <c r="AD3598" i="2"/>
  <c r="AE3598" i="2"/>
  <c r="AG3598" i="2"/>
  <c r="AH3598" i="2"/>
  <c r="U3599" i="2"/>
  <c r="AI3599" i="2" s="1"/>
  <c r="V3599" i="2"/>
  <c r="W3599" i="2"/>
  <c r="X3599" i="2"/>
  <c r="Y3599" i="2"/>
  <c r="AB3599" i="2"/>
  <c r="AC3599" i="2"/>
  <c r="AD3599" i="2"/>
  <c r="AE3599" i="2"/>
  <c r="AG3599" i="2"/>
  <c r="AH3599" i="2"/>
  <c r="U3600" i="2"/>
  <c r="AI3600" i="2" s="1"/>
  <c r="V3600" i="2"/>
  <c r="W3600" i="2"/>
  <c r="X3600" i="2"/>
  <c r="Y3600" i="2"/>
  <c r="AB3600" i="2"/>
  <c r="AC3600" i="2"/>
  <c r="AD3600" i="2"/>
  <c r="AE3600" i="2"/>
  <c r="AG3600" i="2"/>
  <c r="AH3600" i="2"/>
  <c r="U3601" i="2"/>
  <c r="AI3601" i="2" s="1"/>
  <c r="V3601" i="2"/>
  <c r="W3601" i="2"/>
  <c r="X3601" i="2"/>
  <c r="Y3601" i="2"/>
  <c r="AB3601" i="2"/>
  <c r="AC3601" i="2"/>
  <c r="AD3601" i="2"/>
  <c r="AE3601" i="2"/>
  <c r="AG3601" i="2"/>
  <c r="AH3601" i="2"/>
  <c r="U3602" i="2"/>
  <c r="AI3602" i="2" s="1"/>
  <c r="V3602" i="2"/>
  <c r="W3602" i="2"/>
  <c r="X3602" i="2"/>
  <c r="Y3602" i="2"/>
  <c r="AB3602" i="2"/>
  <c r="AC3602" i="2"/>
  <c r="AD3602" i="2"/>
  <c r="AE3602" i="2"/>
  <c r="AG3602" i="2"/>
  <c r="AH3602" i="2"/>
  <c r="U3603" i="2"/>
  <c r="AI3603" i="2" s="1"/>
  <c r="V3603" i="2"/>
  <c r="W3603" i="2"/>
  <c r="X3603" i="2"/>
  <c r="Y3603" i="2"/>
  <c r="AB3603" i="2"/>
  <c r="AC3603" i="2"/>
  <c r="AD3603" i="2"/>
  <c r="AE3603" i="2"/>
  <c r="AG3603" i="2"/>
  <c r="AH3603" i="2"/>
  <c r="U3604" i="2"/>
  <c r="AI3604" i="2" s="1"/>
  <c r="V3604" i="2"/>
  <c r="W3604" i="2"/>
  <c r="X3604" i="2"/>
  <c r="Y3604" i="2"/>
  <c r="AB3604" i="2"/>
  <c r="AC3604" i="2"/>
  <c r="AD3604" i="2"/>
  <c r="AE3604" i="2"/>
  <c r="AG3604" i="2"/>
  <c r="AH3604" i="2"/>
  <c r="U3605" i="2"/>
  <c r="AI3605" i="2" s="1"/>
  <c r="V3605" i="2"/>
  <c r="W3605" i="2"/>
  <c r="X3605" i="2"/>
  <c r="Y3605" i="2"/>
  <c r="AB3605" i="2"/>
  <c r="AC3605" i="2"/>
  <c r="AD3605" i="2"/>
  <c r="AE3605" i="2"/>
  <c r="AG3605" i="2"/>
  <c r="AH3605" i="2"/>
  <c r="U3606" i="2"/>
  <c r="AI3606" i="2" s="1"/>
  <c r="V3606" i="2"/>
  <c r="W3606" i="2"/>
  <c r="X3606" i="2"/>
  <c r="Y3606" i="2"/>
  <c r="AB3606" i="2"/>
  <c r="AC3606" i="2"/>
  <c r="AD3606" i="2"/>
  <c r="AE3606" i="2"/>
  <c r="AG3606" i="2"/>
  <c r="AH3606" i="2"/>
  <c r="U3607" i="2"/>
  <c r="AI3607" i="2" s="1"/>
  <c r="V3607" i="2"/>
  <c r="W3607" i="2"/>
  <c r="X3607" i="2"/>
  <c r="Y3607" i="2"/>
  <c r="AB3607" i="2"/>
  <c r="AC3607" i="2"/>
  <c r="AD3607" i="2"/>
  <c r="AE3607" i="2"/>
  <c r="AG3607" i="2"/>
  <c r="AH3607" i="2"/>
  <c r="U3608" i="2"/>
  <c r="AI3608" i="2" s="1"/>
  <c r="V3608" i="2"/>
  <c r="W3608" i="2"/>
  <c r="X3608" i="2"/>
  <c r="Y3608" i="2"/>
  <c r="AB3608" i="2"/>
  <c r="AC3608" i="2"/>
  <c r="AD3608" i="2"/>
  <c r="AE3608" i="2"/>
  <c r="AG3608" i="2"/>
  <c r="AH3608" i="2"/>
  <c r="U3609" i="2"/>
  <c r="AI3609" i="2" s="1"/>
  <c r="V3609" i="2"/>
  <c r="W3609" i="2"/>
  <c r="X3609" i="2"/>
  <c r="Y3609" i="2"/>
  <c r="AB3609" i="2"/>
  <c r="AC3609" i="2"/>
  <c r="AD3609" i="2"/>
  <c r="AE3609" i="2"/>
  <c r="AG3609" i="2"/>
  <c r="AH3609" i="2"/>
  <c r="U3610" i="2"/>
  <c r="AI3610" i="2" s="1"/>
  <c r="V3610" i="2"/>
  <c r="W3610" i="2"/>
  <c r="X3610" i="2"/>
  <c r="Y3610" i="2"/>
  <c r="AB3610" i="2"/>
  <c r="AC3610" i="2"/>
  <c r="AD3610" i="2"/>
  <c r="AE3610" i="2"/>
  <c r="AG3610" i="2"/>
  <c r="AH3610" i="2"/>
  <c r="U3611" i="2"/>
  <c r="AI3611" i="2" s="1"/>
  <c r="V3611" i="2"/>
  <c r="W3611" i="2"/>
  <c r="X3611" i="2"/>
  <c r="Y3611" i="2"/>
  <c r="AB3611" i="2"/>
  <c r="AC3611" i="2"/>
  <c r="AD3611" i="2"/>
  <c r="AE3611" i="2"/>
  <c r="AG3611" i="2"/>
  <c r="AH3611" i="2"/>
  <c r="U3612" i="2"/>
  <c r="AI3612" i="2" s="1"/>
  <c r="V3612" i="2"/>
  <c r="W3612" i="2"/>
  <c r="X3612" i="2"/>
  <c r="Y3612" i="2"/>
  <c r="AB3612" i="2"/>
  <c r="AC3612" i="2"/>
  <c r="AD3612" i="2"/>
  <c r="AE3612" i="2"/>
  <c r="AG3612" i="2"/>
  <c r="AH3612" i="2"/>
  <c r="U3613" i="2"/>
  <c r="AI3613" i="2" s="1"/>
  <c r="V3613" i="2"/>
  <c r="W3613" i="2"/>
  <c r="X3613" i="2"/>
  <c r="Y3613" i="2"/>
  <c r="AB3613" i="2"/>
  <c r="AC3613" i="2"/>
  <c r="AD3613" i="2"/>
  <c r="AE3613" i="2"/>
  <c r="AG3613" i="2"/>
  <c r="AH3613" i="2"/>
  <c r="U3614" i="2"/>
  <c r="AI3614" i="2" s="1"/>
  <c r="V3614" i="2"/>
  <c r="W3614" i="2"/>
  <c r="X3614" i="2"/>
  <c r="Y3614" i="2"/>
  <c r="AB3614" i="2"/>
  <c r="AC3614" i="2"/>
  <c r="AD3614" i="2"/>
  <c r="AE3614" i="2"/>
  <c r="AG3614" i="2"/>
  <c r="AH3614" i="2"/>
  <c r="U3615" i="2"/>
  <c r="AI3615" i="2" s="1"/>
  <c r="V3615" i="2"/>
  <c r="W3615" i="2"/>
  <c r="X3615" i="2"/>
  <c r="Y3615" i="2"/>
  <c r="AB3615" i="2"/>
  <c r="AC3615" i="2"/>
  <c r="AD3615" i="2"/>
  <c r="AE3615" i="2"/>
  <c r="AG3615" i="2"/>
  <c r="AH3615" i="2"/>
  <c r="U3616" i="2"/>
  <c r="AI3616" i="2" s="1"/>
  <c r="V3616" i="2"/>
  <c r="W3616" i="2"/>
  <c r="X3616" i="2"/>
  <c r="Y3616" i="2"/>
  <c r="AB3616" i="2"/>
  <c r="AC3616" i="2"/>
  <c r="AD3616" i="2"/>
  <c r="AE3616" i="2"/>
  <c r="AG3616" i="2"/>
  <c r="AH3616" i="2"/>
  <c r="U3617" i="2"/>
  <c r="AI3617" i="2" s="1"/>
  <c r="V3617" i="2"/>
  <c r="W3617" i="2"/>
  <c r="X3617" i="2"/>
  <c r="Y3617" i="2"/>
  <c r="AB3617" i="2"/>
  <c r="AC3617" i="2"/>
  <c r="AD3617" i="2"/>
  <c r="AE3617" i="2"/>
  <c r="AG3617" i="2"/>
  <c r="AH3617" i="2"/>
  <c r="U3618" i="2"/>
  <c r="AI3618" i="2" s="1"/>
  <c r="V3618" i="2"/>
  <c r="W3618" i="2"/>
  <c r="X3618" i="2"/>
  <c r="Y3618" i="2"/>
  <c r="AB3618" i="2"/>
  <c r="AC3618" i="2"/>
  <c r="AD3618" i="2"/>
  <c r="AE3618" i="2"/>
  <c r="AG3618" i="2"/>
  <c r="AH3618" i="2"/>
  <c r="U3619" i="2"/>
  <c r="AI3619" i="2" s="1"/>
  <c r="V3619" i="2"/>
  <c r="W3619" i="2"/>
  <c r="X3619" i="2"/>
  <c r="Y3619" i="2"/>
  <c r="AB3619" i="2"/>
  <c r="AC3619" i="2"/>
  <c r="AD3619" i="2"/>
  <c r="AE3619" i="2"/>
  <c r="AG3619" i="2"/>
  <c r="AH3619" i="2"/>
  <c r="U3620" i="2"/>
  <c r="AI3620" i="2" s="1"/>
  <c r="V3620" i="2"/>
  <c r="W3620" i="2"/>
  <c r="X3620" i="2"/>
  <c r="Y3620" i="2"/>
  <c r="AB3620" i="2"/>
  <c r="AC3620" i="2"/>
  <c r="AD3620" i="2"/>
  <c r="AE3620" i="2"/>
  <c r="AG3620" i="2"/>
  <c r="AH3620" i="2"/>
  <c r="U3621" i="2"/>
  <c r="AI3621" i="2" s="1"/>
  <c r="V3621" i="2"/>
  <c r="W3621" i="2"/>
  <c r="X3621" i="2"/>
  <c r="Y3621" i="2"/>
  <c r="AB3621" i="2"/>
  <c r="AC3621" i="2"/>
  <c r="AD3621" i="2"/>
  <c r="AE3621" i="2"/>
  <c r="AG3621" i="2"/>
  <c r="AH3621" i="2"/>
  <c r="U3622" i="2"/>
  <c r="AI3622" i="2" s="1"/>
  <c r="V3622" i="2"/>
  <c r="W3622" i="2"/>
  <c r="X3622" i="2"/>
  <c r="Y3622" i="2"/>
  <c r="AB3622" i="2"/>
  <c r="AC3622" i="2"/>
  <c r="AD3622" i="2"/>
  <c r="AE3622" i="2"/>
  <c r="AG3622" i="2"/>
  <c r="AH3622" i="2"/>
  <c r="U3623" i="2"/>
  <c r="AI3623" i="2" s="1"/>
  <c r="V3623" i="2"/>
  <c r="W3623" i="2"/>
  <c r="X3623" i="2"/>
  <c r="Y3623" i="2"/>
  <c r="AB3623" i="2"/>
  <c r="AC3623" i="2"/>
  <c r="AD3623" i="2"/>
  <c r="AE3623" i="2"/>
  <c r="AG3623" i="2"/>
  <c r="AH3623" i="2"/>
  <c r="U3624" i="2"/>
  <c r="AI3624" i="2" s="1"/>
  <c r="V3624" i="2"/>
  <c r="W3624" i="2"/>
  <c r="X3624" i="2"/>
  <c r="Y3624" i="2"/>
  <c r="AB3624" i="2"/>
  <c r="AC3624" i="2"/>
  <c r="AD3624" i="2"/>
  <c r="AE3624" i="2"/>
  <c r="AG3624" i="2"/>
  <c r="AH3624" i="2"/>
  <c r="U3625" i="2"/>
  <c r="AI3625" i="2" s="1"/>
  <c r="V3625" i="2"/>
  <c r="W3625" i="2"/>
  <c r="X3625" i="2"/>
  <c r="Y3625" i="2"/>
  <c r="AB3625" i="2"/>
  <c r="AC3625" i="2"/>
  <c r="AD3625" i="2"/>
  <c r="AE3625" i="2"/>
  <c r="AG3625" i="2"/>
  <c r="AH3625" i="2"/>
  <c r="U3626" i="2"/>
  <c r="AI3626" i="2" s="1"/>
  <c r="V3626" i="2"/>
  <c r="W3626" i="2"/>
  <c r="X3626" i="2"/>
  <c r="Y3626" i="2"/>
  <c r="AB3626" i="2"/>
  <c r="AC3626" i="2"/>
  <c r="AD3626" i="2"/>
  <c r="AE3626" i="2"/>
  <c r="AG3626" i="2"/>
  <c r="AH3626" i="2"/>
  <c r="U3627" i="2"/>
  <c r="AI3627" i="2" s="1"/>
  <c r="V3627" i="2"/>
  <c r="W3627" i="2"/>
  <c r="X3627" i="2"/>
  <c r="Y3627" i="2"/>
  <c r="AB3627" i="2"/>
  <c r="AC3627" i="2"/>
  <c r="AD3627" i="2"/>
  <c r="AE3627" i="2"/>
  <c r="AG3627" i="2"/>
  <c r="AH3627" i="2"/>
  <c r="U3628" i="2"/>
  <c r="AI3628" i="2" s="1"/>
  <c r="V3628" i="2"/>
  <c r="W3628" i="2"/>
  <c r="X3628" i="2"/>
  <c r="Y3628" i="2"/>
  <c r="AB3628" i="2"/>
  <c r="AC3628" i="2"/>
  <c r="AD3628" i="2"/>
  <c r="AE3628" i="2"/>
  <c r="AG3628" i="2"/>
  <c r="AH3628" i="2"/>
  <c r="U3629" i="2"/>
  <c r="AI3629" i="2" s="1"/>
  <c r="V3629" i="2"/>
  <c r="W3629" i="2"/>
  <c r="X3629" i="2"/>
  <c r="Y3629" i="2"/>
  <c r="AB3629" i="2"/>
  <c r="AC3629" i="2"/>
  <c r="AD3629" i="2"/>
  <c r="AE3629" i="2"/>
  <c r="AG3629" i="2"/>
  <c r="AH3629" i="2"/>
  <c r="U3630" i="2"/>
  <c r="AI3630" i="2" s="1"/>
  <c r="V3630" i="2"/>
  <c r="W3630" i="2"/>
  <c r="X3630" i="2"/>
  <c r="Y3630" i="2"/>
  <c r="AB3630" i="2"/>
  <c r="AC3630" i="2"/>
  <c r="AD3630" i="2"/>
  <c r="AE3630" i="2"/>
  <c r="AG3630" i="2"/>
  <c r="AH3630" i="2"/>
  <c r="U3631" i="2"/>
  <c r="AI3631" i="2" s="1"/>
  <c r="V3631" i="2"/>
  <c r="W3631" i="2"/>
  <c r="X3631" i="2"/>
  <c r="Y3631" i="2"/>
  <c r="AB3631" i="2"/>
  <c r="AC3631" i="2"/>
  <c r="AD3631" i="2"/>
  <c r="AE3631" i="2"/>
  <c r="AG3631" i="2"/>
  <c r="AH3631" i="2"/>
  <c r="U3632" i="2"/>
  <c r="AI3632" i="2" s="1"/>
  <c r="V3632" i="2"/>
  <c r="W3632" i="2"/>
  <c r="X3632" i="2"/>
  <c r="Y3632" i="2"/>
  <c r="AB3632" i="2"/>
  <c r="AC3632" i="2"/>
  <c r="AD3632" i="2"/>
  <c r="AE3632" i="2"/>
  <c r="AG3632" i="2"/>
  <c r="AH3632" i="2"/>
  <c r="U3633" i="2"/>
  <c r="AI3633" i="2" s="1"/>
  <c r="V3633" i="2"/>
  <c r="W3633" i="2"/>
  <c r="X3633" i="2"/>
  <c r="Y3633" i="2"/>
  <c r="AB3633" i="2"/>
  <c r="AC3633" i="2"/>
  <c r="AD3633" i="2"/>
  <c r="AE3633" i="2"/>
  <c r="AG3633" i="2"/>
  <c r="AH3633" i="2"/>
  <c r="U3634" i="2"/>
  <c r="AI3634" i="2" s="1"/>
  <c r="V3634" i="2"/>
  <c r="W3634" i="2"/>
  <c r="X3634" i="2"/>
  <c r="Y3634" i="2"/>
  <c r="AB3634" i="2"/>
  <c r="AC3634" i="2"/>
  <c r="AD3634" i="2"/>
  <c r="AE3634" i="2"/>
  <c r="AG3634" i="2"/>
  <c r="AH3634" i="2"/>
  <c r="U3635" i="2"/>
  <c r="AI3635" i="2" s="1"/>
  <c r="V3635" i="2"/>
  <c r="W3635" i="2"/>
  <c r="X3635" i="2"/>
  <c r="Y3635" i="2"/>
  <c r="AB3635" i="2"/>
  <c r="AC3635" i="2"/>
  <c r="AD3635" i="2"/>
  <c r="AE3635" i="2"/>
  <c r="AG3635" i="2"/>
  <c r="AH3635" i="2"/>
  <c r="U3636" i="2"/>
  <c r="AI3636" i="2" s="1"/>
  <c r="V3636" i="2"/>
  <c r="W3636" i="2"/>
  <c r="X3636" i="2"/>
  <c r="Y3636" i="2"/>
  <c r="AB3636" i="2"/>
  <c r="AC3636" i="2"/>
  <c r="AD3636" i="2"/>
  <c r="AE3636" i="2"/>
  <c r="AG3636" i="2"/>
  <c r="AH3636" i="2"/>
  <c r="U3637" i="2"/>
  <c r="AI3637" i="2" s="1"/>
  <c r="V3637" i="2"/>
  <c r="W3637" i="2"/>
  <c r="X3637" i="2"/>
  <c r="Y3637" i="2"/>
  <c r="AB3637" i="2"/>
  <c r="AC3637" i="2"/>
  <c r="AD3637" i="2"/>
  <c r="AE3637" i="2"/>
  <c r="AG3637" i="2"/>
  <c r="AH3637" i="2"/>
  <c r="U3638" i="2"/>
  <c r="AI3638" i="2" s="1"/>
  <c r="V3638" i="2"/>
  <c r="W3638" i="2"/>
  <c r="X3638" i="2"/>
  <c r="Y3638" i="2"/>
  <c r="AB3638" i="2"/>
  <c r="AC3638" i="2"/>
  <c r="AD3638" i="2"/>
  <c r="AE3638" i="2"/>
  <c r="AG3638" i="2"/>
  <c r="AH3638" i="2"/>
  <c r="U3639" i="2"/>
  <c r="AI3639" i="2" s="1"/>
  <c r="V3639" i="2"/>
  <c r="W3639" i="2"/>
  <c r="X3639" i="2"/>
  <c r="Y3639" i="2"/>
  <c r="AB3639" i="2"/>
  <c r="AC3639" i="2"/>
  <c r="AD3639" i="2"/>
  <c r="AE3639" i="2"/>
  <c r="AG3639" i="2"/>
  <c r="AH3639" i="2"/>
  <c r="U3640" i="2"/>
  <c r="AI3640" i="2" s="1"/>
  <c r="V3640" i="2"/>
  <c r="W3640" i="2"/>
  <c r="X3640" i="2"/>
  <c r="Y3640" i="2"/>
  <c r="AB3640" i="2"/>
  <c r="AC3640" i="2"/>
  <c r="AD3640" i="2"/>
  <c r="AE3640" i="2"/>
  <c r="AG3640" i="2"/>
  <c r="AH3640" i="2"/>
  <c r="U3641" i="2"/>
  <c r="AI3641" i="2" s="1"/>
  <c r="V3641" i="2"/>
  <c r="W3641" i="2"/>
  <c r="X3641" i="2"/>
  <c r="Y3641" i="2"/>
  <c r="AB3641" i="2"/>
  <c r="AC3641" i="2"/>
  <c r="AD3641" i="2"/>
  <c r="AE3641" i="2"/>
  <c r="AG3641" i="2"/>
  <c r="AH3641" i="2"/>
  <c r="U3642" i="2"/>
  <c r="AI3642" i="2" s="1"/>
  <c r="V3642" i="2"/>
  <c r="W3642" i="2"/>
  <c r="X3642" i="2"/>
  <c r="Y3642" i="2"/>
  <c r="AB3642" i="2"/>
  <c r="AC3642" i="2"/>
  <c r="AD3642" i="2"/>
  <c r="AE3642" i="2"/>
  <c r="AG3642" i="2"/>
  <c r="AH3642" i="2"/>
  <c r="U3643" i="2"/>
  <c r="AI3643" i="2" s="1"/>
  <c r="V3643" i="2"/>
  <c r="W3643" i="2"/>
  <c r="X3643" i="2"/>
  <c r="Y3643" i="2"/>
  <c r="AB3643" i="2"/>
  <c r="AC3643" i="2"/>
  <c r="AD3643" i="2"/>
  <c r="AE3643" i="2"/>
  <c r="AG3643" i="2"/>
  <c r="AH3643" i="2"/>
  <c r="U3644" i="2"/>
  <c r="AI3644" i="2" s="1"/>
  <c r="V3644" i="2"/>
  <c r="W3644" i="2"/>
  <c r="X3644" i="2"/>
  <c r="Y3644" i="2"/>
  <c r="AB3644" i="2"/>
  <c r="AC3644" i="2"/>
  <c r="AD3644" i="2"/>
  <c r="AE3644" i="2"/>
  <c r="AG3644" i="2"/>
  <c r="AH3644" i="2"/>
  <c r="U3645" i="2"/>
  <c r="AI3645" i="2" s="1"/>
  <c r="V3645" i="2"/>
  <c r="W3645" i="2"/>
  <c r="X3645" i="2"/>
  <c r="Y3645" i="2"/>
  <c r="AB3645" i="2"/>
  <c r="AC3645" i="2"/>
  <c r="AD3645" i="2"/>
  <c r="AE3645" i="2"/>
  <c r="AG3645" i="2"/>
  <c r="AH3645" i="2"/>
  <c r="U3646" i="2"/>
  <c r="AI3646" i="2" s="1"/>
  <c r="V3646" i="2"/>
  <c r="W3646" i="2"/>
  <c r="X3646" i="2"/>
  <c r="Y3646" i="2"/>
  <c r="AB3646" i="2"/>
  <c r="AC3646" i="2"/>
  <c r="AD3646" i="2"/>
  <c r="AE3646" i="2"/>
  <c r="AG3646" i="2"/>
  <c r="AH3646" i="2"/>
  <c r="U3647" i="2"/>
  <c r="AI3647" i="2" s="1"/>
  <c r="V3647" i="2"/>
  <c r="W3647" i="2"/>
  <c r="X3647" i="2"/>
  <c r="Y3647" i="2"/>
  <c r="AB3647" i="2"/>
  <c r="AC3647" i="2"/>
  <c r="AD3647" i="2"/>
  <c r="AE3647" i="2"/>
  <c r="AG3647" i="2"/>
  <c r="AH3647" i="2"/>
  <c r="U3648" i="2"/>
  <c r="AI3648" i="2" s="1"/>
  <c r="V3648" i="2"/>
  <c r="W3648" i="2"/>
  <c r="X3648" i="2"/>
  <c r="Y3648" i="2"/>
  <c r="AB3648" i="2"/>
  <c r="AC3648" i="2"/>
  <c r="AD3648" i="2"/>
  <c r="AE3648" i="2"/>
  <c r="AG3648" i="2"/>
  <c r="AH3648" i="2"/>
  <c r="U3649" i="2"/>
  <c r="AI3649" i="2" s="1"/>
  <c r="V3649" i="2"/>
  <c r="W3649" i="2"/>
  <c r="X3649" i="2"/>
  <c r="Y3649" i="2"/>
  <c r="AB3649" i="2"/>
  <c r="AC3649" i="2"/>
  <c r="AD3649" i="2"/>
  <c r="AE3649" i="2"/>
  <c r="AG3649" i="2"/>
  <c r="AH3649" i="2"/>
  <c r="U3650" i="2"/>
  <c r="AI3650" i="2" s="1"/>
  <c r="V3650" i="2"/>
  <c r="W3650" i="2"/>
  <c r="X3650" i="2"/>
  <c r="Y3650" i="2"/>
  <c r="AB3650" i="2"/>
  <c r="AC3650" i="2"/>
  <c r="AD3650" i="2"/>
  <c r="AE3650" i="2"/>
  <c r="AG3650" i="2"/>
  <c r="AH3650" i="2"/>
  <c r="U3651" i="2"/>
  <c r="AI3651" i="2" s="1"/>
  <c r="V3651" i="2"/>
  <c r="W3651" i="2"/>
  <c r="X3651" i="2"/>
  <c r="Y3651" i="2"/>
  <c r="AB3651" i="2"/>
  <c r="AC3651" i="2"/>
  <c r="AD3651" i="2"/>
  <c r="AE3651" i="2"/>
  <c r="AG3651" i="2"/>
  <c r="AH3651" i="2"/>
  <c r="U3652" i="2"/>
  <c r="AI3652" i="2" s="1"/>
  <c r="V3652" i="2"/>
  <c r="W3652" i="2"/>
  <c r="X3652" i="2"/>
  <c r="Y3652" i="2"/>
  <c r="AB3652" i="2"/>
  <c r="AC3652" i="2"/>
  <c r="AD3652" i="2"/>
  <c r="AE3652" i="2"/>
  <c r="AG3652" i="2"/>
  <c r="AH3652" i="2"/>
  <c r="U3653" i="2"/>
  <c r="AI3653" i="2" s="1"/>
  <c r="V3653" i="2"/>
  <c r="W3653" i="2"/>
  <c r="X3653" i="2"/>
  <c r="Y3653" i="2"/>
  <c r="AB3653" i="2"/>
  <c r="AC3653" i="2"/>
  <c r="AD3653" i="2"/>
  <c r="AE3653" i="2"/>
  <c r="AG3653" i="2"/>
  <c r="AH3653" i="2"/>
  <c r="U3654" i="2"/>
  <c r="AI3654" i="2" s="1"/>
  <c r="V3654" i="2"/>
  <c r="W3654" i="2"/>
  <c r="X3654" i="2"/>
  <c r="Y3654" i="2"/>
  <c r="AB3654" i="2"/>
  <c r="AC3654" i="2"/>
  <c r="AD3654" i="2"/>
  <c r="AE3654" i="2"/>
  <c r="AG3654" i="2"/>
  <c r="AH3654" i="2"/>
  <c r="U3655" i="2"/>
  <c r="AI3655" i="2" s="1"/>
  <c r="V3655" i="2"/>
  <c r="W3655" i="2"/>
  <c r="X3655" i="2"/>
  <c r="Y3655" i="2"/>
  <c r="AB3655" i="2"/>
  <c r="AC3655" i="2"/>
  <c r="AD3655" i="2"/>
  <c r="AE3655" i="2"/>
  <c r="AG3655" i="2"/>
  <c r="AH3655" i="2"/>
  <c r="U3656" i="2"/>
  <c r="AI3656" i="2" s="1"/>
  <c r="V3656" i="2"/>
  <c r="W3656" i="2"/>
  <c r="X3656" i="2"/>
  <c r="Y3656" i="2"/>
  <c r="AB3656" i="2"/>
  <c r="AC3656" i="2"/>
  <c r="AD3656" i="2"/>
  <c r="AE3656" i="2"/>
  <c r="AG3656" i="2"/>
  <c r="AH3656" i="2"/>
  <c r="U3657" i="2"/>
  <c r="AI3657" i="2" s="1"/>
  <c r="V3657" i="2"/>
  <c r="W3657" i="2"/>
  <c r="X3657" i="2"/>
  <c r="Y3657" i="2"/>
  <c r="AB3657" i="2"/>
  <c r="AC3657" i="2"/>
  <c r="AD3657" i="2"/>
  <c r="AE3657" i="2"/>
  <c r="AG3657" i="2"/>
  <c r="AH3657" i="2"/>
  <c r="U3658" i="2"/>
  <c r="AI3658" i="2" s="1"/>
  <c r="V3658" i="2"/>
  <c r="W3658" i="2"/>
  <c r="X3658" i="2"/>
  <c r="Y3658" i="2"/>
  <c r="AB3658" i="2"/>
  <c r="AC3658" i="2"/>
  <c r="AD3658" i="2"/>
  <c r="AE3658" i="2"/>
  <c r="AG3658" i="2"/>
  <c r="AH3658" i="2"/>
  <c r="U3659" i="2"/>
  <c r="AI3659" i="2" s="1"/>
  <c r="V3659" i="2"/>
  <c r="W3659" i="2"/>
  <c r="X3659" i="2"/>
  <c r="Y3659" i="2"/>
  <c r="AB3659" i="2"/>
  <c r="AC3659" i="2"/>
  <c r="AD3659" i="2"/>
  <c r="AE3659" i="2"/>
  <c r="AG3659" i="2"/>
  <c r="AH3659" i="2"/>
  <c r="U3660" i="2"/>
  <c r="AI3660" i="2" s="1"/>
  <c r="V3660" i="2"/>
  <c r="W3660" i="2"/>
  <c r="X3660" i="2"/>
  <c r="Y3660" i="2"/>
  <c r="AB3660" i="2"/>
  <c r="AC3660" i="2"/>
  <c r="AD3660" i="2"/>
  <c r="AE3660" i="2"/>
  <c r="AG3660" i="2"/>
  <c r="AH3660" i="2"/>
  <c r="U3661" i="2"/>
  <c r="AI3661" i="2" s="1"/>
  <c r="V3661" i="2"/>
  <c r="W3661" i="2"/>
  <c r="X3661" i="2"/>
  <c r="Y3661" i="2"/>
  <c r="AB3661" i="2"/>
  <c r="AC3661" i="2"/>
  <c r="AD3661" i="2"/>
  <c r="AE3661" i="2"/>
  <c r="AG3661" i="2"/>
  <c r="AH3661" i="2"/>
  <c r="U3662" i="2"/>
  <c r="AI3662" i="2" s="1"/>
  <c r="V3662" i="2"/>
  <c r="W3662" i="2"/>
  <c r="X3662" i="2"/>
  <c r="Y3662" i="2"/>
  <c r="AB3662" i="2"/>
  <c r="AC3662" i="2"/>
  <c r="AD3662" i="2"/>
  <c r="AE3662" i="2"/>
  <c r="AG3662" i="2"/>
  <c r="AH3662" i="2"/>
  <c r="U3663" i="2"/>
  <c r="AI3663" i="2" s="1"/>
  <c r="V3663" i="2"/>
  <c r="W3663" i="2"/>
  <c r="X3663" i="2"/>
  <c r="Y3663" i="2"/>
  <c r="AB3663" i="2"/>
  <c r="AC3663" i="2"/>
  <c r="AD3663" i="2"/>
  <c r="AE3663" i="2"/>
  <c r="AG3663" i="2"/>
  <c r="AH3663" i="2"/>
  <c r="U3664" i="2"/>
  <c r="AI3664" i="2" s="1"/>
  <c r="V3664" i="2"/>
  <c r="W3664" i="2"/>
  <c r="X3664" i="2"/>
  <c r="Y3664" i="2"/>
  <c r="AB3664" i="2"/>
  <c r="AC3664" i="2"/>
  <c r="AD3664" i="2"/>
  <c r="AE3664" i="2"/>
  <c r="AG3664" i="2"/>
  <c r="AH3664" i="2"/>
  <c r="U3665" i="2"/>
  <c r="AI3665" i="2" s="1"/>
  <c r="V3665" i="2"/>
  <c r="W3665" i="2"/>
  <c r="X3665" i="2"/>
  <c r="Y3665" i="2"/>
  <c r="AB3665" i="2"/>
  <c r="AC3665" i="2"/>
  <c r="AD3665" i="2"/>
  <c r="AE3665" i="2"/>
  <c r="AG3665" i="2"/>
  <c r="AH3665" i="2"/>
  <c r="U3666" i="2"/>
  <c r="AI3666" i="2" s="1"/>
  <c r="V3666" i="2"/>
  <c r="W3666" i="2"/>
  <c r="X3666" i="2"/>
  <c r="Y3666" i="2"/>
  <c r="AB3666" i="2"/>
  <c r="AC3666" i="2"/>
  <c r="AD3666" i="2"/>
  <c r="AE3666" i="2"/>
  <c r="AG3666" i="2"/>
  <c r="AH3666" i="2"/>
  <c r="U3667" i="2"/>
  <c r="AI3667" i="2" s="1"/>
  <c r="V3667" i="2"/>
  <c r="W3667" i="2"/>
  <c r="X3667" i="2"/>
  <c r="Y3667" i="2"/>
  <c r="AB3667" i="2"/>
  <c r="AC3667" i="2"/>
  <c r="AD3667" i="2"/>
  <c r="AE3667" i="2"/>
  <c r="AG3667" i="2"/>
  <c r="AH3667" i="2"/>
  <c r="U3668" i="2"/>
  <c r="AI3668" i="2" s="1"/>
  <c r="V3668" i="2"/>
  <c r="W3668" i="2"/>
  <c r="X3668" i="2"/>
  <c r="Y3668" i="2"/>
  <c r="AB3668" i="2"/>
  <c r="AC3668" i="2"/>
  <c r="AD3668" i="2"/>
  <c r="AE3668" i="2"/>
  <c r="AG3668" i="2"/>
  <c r="AH3668" i="2"/>
  <c r="U3669" i="2"/>
  <c r="AI3669" i="2" s="1"/>
  <c r="V3669" i="2"/>
  <c r="W3669" i="2"/>
  <c r="X3669" i="2"/>
  <c r="Y3669" i="2"/>
  <c r="AB3669" i="2"/>
  <c r="AC3669" i="2"/>
  <c r="AD3669" i="2"/>
  <c r="AE3669" i="2"/>
  <c r="AG3669" i="2"/>
  <c r="AH3669" i="2"/>
  <c r="U3670" i="2"/>
  <c r="AI3670" i="2" s="1"/>
  <c r="V3670" i="2"/>
  <c r="W3670" i="2"/>
  <c r="X3670" i="2"/>
  <c r="Y3670" i="2"/>
  <c r="AB3670" i="2"/>
  <c r="AC3670" i="2"/>
  <c r="AD3670" i="2"/>
  <c r="AE3670" i="2"/>
  <c r="AG3670" i="2"/>
  <c r="AH3670" i="2"/>
  <c r="U3671" i="2"/>
  <c r="AI3671" i="2" s="1"/>
  <c r="V3671" i="2"/>
  <c r="W3671" i="2"/>
  <c r="X3671" i="2"/>
  <c r="Y3671" i="2"/>
  <c r="AB3671" i="2"/>
  <c r="AC3671" i="2"/>
  <c r="AD3671" i="2"/>
  <c r="AE3671" i="2"/>
  <c r="AG3671" i="2"/>
  <c r="AH3671" i="2"/>
  <c r="U3672" i="2"/>
  <c r="V3672" i="2"/>
  <c r="W3672" i="2"/>
  <c r="X3672" i="2"/>
  <c r="Y3672" i="2"/>
  <c r="AB3672" i="2"/>
  <c r="AC3672" i="2"/>
  <c r="AD3672" i="2"/>
  <c r="AE3672" i="2"/>
  <c r="AG3672" i="2"/>
  <c r="AH3672" i="2"/>
  <c r="M2413" i="2"/>
  <c r="O2413" i="2"/>
  <c r="M2414" i="2"/>
  <c r="O2414" i="2"/>
  <c r="M2415" i="2"/>
  <c r="O2415" i="2"/>
  <c r="M2416" i="2"/>
  <c r="O2416" i="2"/>
  <c r="M2417" i="2"/>
  <c r="O2417" i="2"/>
  <c r="M2418" i="2"/>
  <c r="O2418" i="2"/>
  <c r="M2419" i="2"/>
  <c r="O2419" i="2"/>
  <c r="M2420" i="2"/>
  <c r="O2420" i="2"/>
  <c r="M2421" i="2"/>
  <c r="O2421" i="2"/>
  <c r="M2422" i="2"/>
  <c r="O2422" i="2"/>
  <c r="M2423" i="2"/>
  <c r="O2423" i="2"/>
  <c r="M2424" i="2"/>
  <c r="O2424" i="2"/>
  <c r="M2425" i="2"/>
  <c r="O2425" i="2"/>
  <c r="M2426" i="2"/>
  <c r="O2426" i="2"/>
  <c r="M2427" i="2"/>
  <c r="O2427" i="2"/>
  <c r="M2428" i="2"/>
  <c r="O2428" i="2"/>
  <c r="M2429" i="2"/>
  <c r="O2429" i="2"/>
  <c r="M2430" i="2"/>
  <c r="O2430" i="2"/>
  <c r="M2431" i="2"/>
  <c r="O2431" i="2"/>
  <c r="M2432" i="2"/>
  <c r="O2432" i="2"/>
  <c r="M2433" i="2"/>
  <c r="O2433" i="2"/>
  <c r="M2434" i="2"/>
  <c r="O2434" i="2"/>
  <c r="M2435" i="2"/>
  <c r="O2435" i="2"/>
  <c r="M2436" i="2"/>
  <c r="O2436" i="2"/>
  <c r="M2437" i="2"/>
  <c r="O2437" i="2"/>
  <c r="M2438" i="2"/>
  <c r="O2438" i="2"/>
  <c r="M2439" i="2"/>
  <c r="O2439" i="2"/>
  <c r="M2440" i="2"/>
  <c r="O2440" i="2"/>
  <c r="M2441" i="2"/>
  <c r="O2441" i="2"/>
  <c r="M2442" i="2"/>
  <c r="O2442" i="2"/>
  <c r="M2443" i="2"/>
  <c r="O2443" i="2"/>
  <c r="M2444" i="2"/>
  <c r="O2444" i="2"/>
  <c r="M2445" i="2"/>
  <c r="O2445" i="2"/>
  <c r="M2446" i="2"/>
  <c r="O2446" i="2"/>
  <c r="M2447" i="2"/>
  <c r="O2447" i="2"/>
  <c r="M2448" i="2"/>
  <c r="O2448" i="2"/>
  <c r="M2449" i="2"/>
  <c r="O2449" i="2"/>
  <c r="M2450" i="2"/>
  <c r="O2450" i="2"/>
  <c r="M2451" i="2"/>
  <c r="O2451" i="2"/>
  <c r="M2452" i="2"/>
  <c r="O2452" i="2"/>
  <c r="M2453" i="2"/>
  <c r="O2453" i="2"/>
  <c r="M2454" i="2"/>
  <c r="O2454" i="2"/>
  <c r="M2455" i="2"/>
  <c r="O2455" i="2"/>
  <c r="M2456" i="2"/>
  <c r="O2456" i="2"/>
  <c r="M2457" i="2"/>
  <c r="O2457" i="2"/>
  <c r="M2458" i="2"/>
  <c r="O2458" i="2"/>
  <c r="M2459" i="2"/>
  <c r="O2459" i="2"/>
  <c r="M2460" i="2"/>
  <c r="O2460" i="2"/>
  <c r="M2461" i="2"/>
  <c r="O2461" i="2"/>
  <c r="M2462" i="2"/>
  <c r="O2462" i="2"/>
  <c r="M2463" i="2"/>
  <c r="O2463" i="2"/>
  <c r="M2464" i="2"/>
  <c r="O2464" i="2"/>
  <c r="M2465" i="2"/>
  <c r="O2465" i="2"/>
  <c r="M2466" i="2"/>
  <c r="O2466" i="2"/>
  <c r="M2467" i="2"/>
  <c r="O2467" i="2"/>
  <c r="M2468" i="2"/>
  <c r="O2468" i="2"/>
  <c r="M2469" i="2"/>
  <c r="O2469" i="2"/>
  <c r="M2470" i="2"/>
  <c r="O2470" i="2"/>
  <c r="M2471" i="2"/>
  <c r="O2471" i="2"/>
  <c r="M2472" i="2"/>
  <c r="O2472" i="2"/>
  <c r="M2473" i="2"/>
  <c r="O2473" i="2"/>
  <c r="M2474" i="2"/>
  <c r="O2474" i="2"/>
  <c r="M2475" i="2"/>
  <c r="O2475" i="2"/>
  <c r="M2476" i="2"/>
  <c r="O2476" i="2"/>
  <c r="M2477" i="2"/>
  <c r="O2477" i="2"/>
  <c r="M2478" i="2"/>
  <c r="O2478" i="2"/>
  <c r="M2479" i="2"/>
  <c r="O2479" i="2"/>
  <c r="M2480" i="2"/>
  <c r="O2480" i="2"/>
  <c r="M2481" i="2"/>
  <c r="O2481" i="2"/>
  <c r="M2482" i="2"/>
  <c r="O2482" i="2"/>
  <c r="M2483" i="2"/>
  <c r="O2483" i="2"/>
  <c r="M2484" i="2"/>
  <c r="O2484" i="2"/>
  <c r="M2485" i="2"/>
  <c r="O2485" i="2"/>
  <c r="M2486" i="2"/>
  <c r="O2486" i="2"/>
  <c r="M2487" i="2"/>
  <c r="O2487" i="2"/>
  <c r="M2488" i="2"/>
  <c r="O2488" i="2"/>
  <c r="M2489" i="2"/>
  <c r="O2489" i="2"/>
  <c r="M2490" i="2"/>
  <c r="O2490" i="2"/>
  <c r="M2491" i="2"/>
  <c r="O2491" i="2"/>
  <c r="M2492" i="2"/>
  <c r="O2492" i="2"/>
  <c r="M2493" i="2"/>
  <c r="O2493" i="2"/>
  <c r="M2494" i="2"/>
  <c r="O2494" i="2"/>
  <c r="M2495" i="2"/>
  <c r="O2495" i="2"/>
  <c r="M2496" i="2"/>
  <c r="O2496" i="2"/>
  <c r="M2497" i="2"/>
  <c r="O2497" i="2"/>
  <c r="M2498" i="2"/>
  <c r="O2498" i="2"/>
  <c r="M2499" i="2"/>
  <c r="O2499" i="2"/>
  <c r="M2500" i="2"/>
  <c r="O2500" i="2"/>
  <c r="M2501" i="2"/>
  <c r="O2501" i="2"/>
  <c r="M2502" i="2"/>
  <c r="O2502" i="2"/>
  <c r="M2503" i="2"/>
  <c r="O2503" i="2"/>
  <c r="M2504" i="2"/>
  <c r="O2504" i="2"/>
  <c r="M2505" i="2"/>
  <c r="O2505" i="2"/>
  <c r="M2506" i="2"/>
  <c r="O2506" i="2"/>
  <c r="M2507" i="2"/>
  <c r="O2507" i="2"/>
  <c r="M2508" i="2"/>
  <c r="O2508" i="2"/>
  <c r="M2509" i="2"/>
  <c r="O2509" i="2"/>
  <c r="M2510" i="2"/>
  <c r="O2510" i="2"/>
  <c r="M2511" i="2"/>
  <c r="O2511" i="2"/>
  <c r="M2512" i="2"/>
  <c r="O2512" i="2"/>
  <c r="M2513" i="2"/>
  <c r="O2513" i="2"/>
  <c r="M2514" i="2"/>
  <c r="O2514" i="2"/>
  <c r="M2515" i="2"/>
  <c r="O2515" i="2"/>
  <c r="M2516" i="2"/>
  <c r="O2516" i="2"/>
  <c r="M2517" i="2"/>
  <c r="O2517" i="2"/>
  <c r="M2518" i="2"/>
  <c r="O2518" i="2"/>
  <c r="M2519" i="2"/>
  <c r="O2519" i="2"/>
  <c r="M2520" i="2"/>
  <c r="O2520" i="2"/>
  <c r="M2521" i="2"/>
  <c r="O2521" i="2"/>
  <c r="M2522" i="2"/>
  <c r="O2522" i="2"/>
  <c r="M2523" i="2"/>
  <c r="O2523" i="2"/>
  <c r="M2524" i="2"/>
  <c r="O2524" i="2"/>
  <c r="M2525" i="2"/>
  <c r="O2525" i="2"/>
  <c r="M2526" i="2"/>
  <c r="O2526" i="2"/>
  <c r="M2527" i="2"/>
  <c r="O2527" i="2"/>
  <c r="M2528" i="2"/>
  <c r="O2528" i="2"/>
  <c r="M2529" i="2"/>
  <c r="O2529" i="2"/>
  <c r="M2530" i="2"/>
  <c r="O2530" i="2"/>
  <c r="M2531" i="2"/>
  <c r="O2531" i="2"/>
  <c r="M2532" i="2"/>
  <c r="O2532" i="2"/>
  <c r="M2533" i="2"/>
  <c r="O2533" i="2"/>
  <c r="M2534" i="2"/>
  <c r="O2534" i="2"/>
  <c r="M2535" i="2"/>
  <c r="O2535" i="2"/>
  <c r="M2536" i="2"/>
  <c r="O2536" i="2"/>
  <c r="M2537" i="2"/>
  <c r="O2537" i="2"/>
  <c r="M2538" i="2"/>
  <c r="O2538" i="2"/>
  <c r="M2539" i="2"/>
  <c r="O2539" i="2"/>
  <c r="M2540" i="2"/>
  <c r="O2540" i="2"/>
  <c r="M2541" i="2"/>
  <c r="O2541" i="2"/>
  <c r="M2542" i="2"/>
  <c r="O2542" i="2"/>
  <c r="M2543" i="2"/>
  <c r="O2543" i="2"/>
  <c r="M2544" i="2"/>
  <c r="O2544" i="2"/>
  <c r="M2545" i="2"/>
  <c r="O2545" i="2"/>
  <c r="M2546" i="2"/>
  <c r="O2546" i="2"/>
  <c r="M2547" i="2"/>
  <c r="O2547" i="2"/>
  <c r="M2548" i="2"/>
  <c r="O2548" i="2"/>
  <c r="M2549" i="2"/>
  <c r="O2549" i="2"/>
  <c r="M2550" i="2"/>
  <c r="O2550" i="2"/>
  <c r="M2551" i="2"/>
  <c r="O2551" i="2"/>
  <c r="M2552" i="2"/>
  <c r="O2552" i="2"/>
  <c r="M2553" i="2"/>
  <c r="O2553" i="2"/>
  <c r="M2554" i="2"/>
  <c r="O2554" i="2"/>
  <c r="M2555" i="2"/>
  <c r="O2555" i="2"/>
  <c r="M2556" i="2"/>
  <c r="O2556" i="2"/>
  <c r="M2557" i="2"/>
  <c r="O2557" i="2"/>
  <c r="M2558" i="2"/>
  <c r="O2558" i="2"/>
  <c r="M2559" i="2"/>
  <c r="O2559" i="2"/>
  <c r="M2560" i="2"/>
  <c r="O2560" i="2"/>
  <c r="M2561" i="2"/>
  <c r="O2561" i="2"/>
  <c r="M2562" i="2"/>
  <c r="O2562" i="2"/>
  <c r="M2563" i="2"/>
  <c r="O2563" i="2"/>
  <c r="M2564" i="2"/>
  <c r="O2564" i="2"/>
  <c r="M2565" i="2"/>
  <c r="O2565" i="2"/>
  <c r="M2566" i="2"/>
  <c r="O2566" i="2"/>
  <c r="M2567" i="2"/>
  <c r="O2567" i="2"/>
  <c r="M2568" i="2"/>
  <c r="O2568" i="2"/>
  <c r="M2569" i="2"/>
  <c r="O2569" i="2"/>
  <c r="M2570" i="2"/>
  <c r="O2570" i="2"/>
  <c r="M2571" i="2"/>
  <c r="O2571" i="2"/>
  <c r="M2572" i="2"/>
  <c r="O2572" i="2"/>
  <c r="M2573" i="2"/>
  <c r="O2573" i="2"/>
  <c r="M2574" i="2"/>
  <c r="O2574" i="2"/>
  <c r="M2575" i="2"/>
  <c r="O2575" i="2"/>
  <c r="M2576" i="2"/>
  <c r="O2576" i="2"/>
  <c r="M2577" i="2"/>
  <c r="O2577" i="2"/>
  <c r="M2578" i="2"/>
  <c r="O2578" i="2"/>
  <c r="M2579" i="2"/>
  <c r="O2579" i="2"/>
  <c r="M2580" i="2"/>
  <c r="O2580" i="2"/>
  <c r="M2581" i="2"/>
  <c r="O2581" i="2"/>
  <c r="M2582" i="2"/>
  <c r="O2582" i="2"/>
  <c r="M2583" i="2"/>
  <c r="O2583" i="2"/>
  <c r="M2584" i="2"/>
  <c r="O2584" i="2"/>
  <c r="M2585" i="2"/>
  <c r="O2585" i="2"/>
  <c r="M2586" i="2"/>
  <c r="O2586" i="2"/>
  <c r="M2587" i="2"/>
  <c r="O2587" i="2"/>
  <c r="M2588" i="2"/>
  <c r="O2588" i="2"/>
  <c r="M2589" i="2"/>
  <c r="O2589" i="2"/>
  <c r="M2590" i="2"/>
  <c r="O2590" i="2"/>
  <c r="M2591" i="2"/>
  <c r="O2591" i="2"/>
  <c r="M2592" i="2"/>
  <c r="O2592" i="2"/>
  <c r="M2593" i="2"/>
  <c r="O2593" i="2"/>
  <c r="M2594" i="2"/>
  <c r="O2594" i="2"/>
  <c r="M2595" i="2"/>
  <c r="O2595" i="2"/>
  <c r="M2596" i="2"/>
  <c r="O2596" i="2"/>
  <c r="M2597" i="2"/>
  <c r="O2597" i="2"/>
  <c r="M2598" i="2"/>
  <c r="O2598" i="2"/>
  <c r="M2599" i="2"/>
  <c r="O2599" i="2"/>
  <c r="M2600" i="2"/>
  <c r="O2600" i="2"/>
  <c r="M2601" i="2"/>
  <c r="O2601" i="2"/>
  <c r="M2602" i="2"/>
  <c r="O2602" i="2"/>
  <c r="M2603" i="2"/>
  <c r="O2603" i="2"/>
  <c r="M2604" i="2"/>
  <c r="O2604" i="2"/>
  <c r="M2605" i="2"/>
  <c r="O2605" i="2"/>
  <c r="M2606" i="2"/>
  <c r="O2606" i="2"/>
  <c r="M2607" i="2"/>
  <c r="O2607" i="2"/>
  <c r="M2608" i="2"/>
  <c r="O2608" i="2"/>
  <c r="M2609" i="2"/>
  <c r="O2609" i="2"/>
  <c r="M2610" i="2"/>
  <c r="O2610" i="2"/>
  <c r="M2611" i="2"/>
  <c r="O2611" i="2"/>
  <c r="M2612" i="2"/>
  <c r="O2612" i="2"/>
  <c r="M2613" i="2"/>
  <c r="O2613" i="2"/>
  <c r="M2614" i="2"/>
  <c r="O2614" i="2"/>
  <c r="M2615" i="2"/>
  <c r="O2615" i="2"/>
  <c r="M2616" i="2"/>
  <c r="O2616" i="2"/>
  <c r="M2617" i="2"/>
  <c r="O2617" i="2"/>
  <c r="M2618" i="2"/>
  <c r="O2618" i="2"/>
  <c r="M2619" i="2"/>
  <c r="O2619" i="2"/>
  <c r="M2620" i="2"/>
  <c r="O2620" i="2"/>
  <c r="M2621" i="2"/>
  <c r="O2621" i="2"/>
  <c r="M2622" i="2"/>
  <c r="O2622" i="2"/>
  <c r="M2623" i="2"/>
  <c r="O2623" i="2"/>
  <c r="M2624" i="2"/>
  <c r="O2624" i="2"/>
  <c r="M2625" i="2"/>
  <c r="O2625" i="2"/>
  <c r="M2626" i="2"/>
  <c r="O2626" i="2"/>
  <c r="M2627" i="2"/>
  <c r="O2627" i="2"/>
  <c r="M2628" i="2"/>
  <c r="O2628" i="2"/>
  <c r="M2629" i="2"/>
  <c r="O2629" i="2"/>
  <c r="M2630" i="2"/>
  <c r="O2630" i="2"/>
  <c r="M2631" i="2"/>
  <c r="O2631" i="2"/>
  <c r="M2632" i="2"/>
  <c r="O2632" i="2"/>
  <c r="M2633" i="2"/>
  <c r="O2633" i="2"/>
  <c r="M2634" i="2"/>
  <c r="O2634" i="2"/>
  <c r="M2635" i="2"/>
  <c r="O2635" i="2"/>
  <c r="M2636" i="2"/>
  <c r="O2636" i="2"/>
  <c r="M2637" i="2"/>
  <c r="O2637" i="2"/>
  <c r="M2638" i="2"/>
  <c r="O2638" i="2"/>
  <c r="M2639" i="2"/>
  <c r="O2639" i="2"/>
  <c r="M2640" i="2"/>
  <c r="O2640" i="2"/>
  <c r="M2641" i="2"/>
  <c r="O2641" i="2"/>
  <c r="M2642" i="2"/>
  <c r="O2642" i="2"/>
  <c r="M2643" i="2"/>
  <c r="O2643" i="2"/>
  <c r="M2644" i="2"/>
  <c r="O2644" i="2"/>
  <c r="M2645" i="2"/>
  <c r="O2645" i="2"/>
  <c r="M2646" i="2"/>
  <c r="O2646" i="2"/>
  <c r="M2647" i="2"/>
  <c r="O2647" i="2"/>
  <c r="M2648" i="2"/>
  <c r="O2648" i="2"/>
  <c r="M2649" i="2"/>
  <c r="O2649" i="2"/>
  <c r="M2650" i="2"/>
  <c r="O2650" i="2"/>
  <c r="M2651" i="2"/>
  <c r="O2651" i="2"/>
  <c r="M2652" i="2"/>
  <c r="O2652" i="2"/>
  <c r="M2653" i="2"/>
  <c r="O2653" i="2"/>
  <c r="M2654" i="2"/>
  <c r="O2654" i="2"/>
  <c r="M2655" i="2"/>
  <c r="O2655" i="2"/>
  <c r="M2656" i="2"/>
  <c r="O2656" i="2"/>
  <c r="M2657" i="2"/>
  <c r="O2657" i="2"/>
  <c r="M2658" i="2"/>
  <c r="O2658" i="2"/>
  <c r="M2659" i="2"/>
  <c r="O2659" i="2"/>
  <c r="M2660" i="2"/>
  <c r="O2660" i="2"/>
  <c r="M2661" i="2"/>
  <c r="O2661" i="2"/>
  <c r="M2662" i="2"/>
  <c r="O2662" i="2"/>
  <c r="M2663" i="2"/>
  <c r="O2663" i="2"/>
  <c r="M2664" i="2"/>
  <c r="O2664" i="2"/>
  <c r="M2665" i="2"/>
  <c r="O2665" i="2"/>
  <c r="M2666" i="2"/>
  <c r="O2666" i="2"/>
  <c r="M2667" i="2"/>
  <c r="O2667" i="2"/>
  <c r="M2668" i="2"/>
  <c r="O2668" i="2"/>
  <c r="M2669" i="2"/>
  <c r="O2669" i="2"/>
  <c r="M2670" i="2"/>
  <c r="O2670" i="2"/>
  <c r="M2671" i="2"/>
  <c r="O2671" i="2"/>
  <c r="M2672" i="2"/>
  <c r="O2672" i="2"/>
  <c r="M2673" i="2"/>
  <c r="O2673" i="2"/>
  <c r="M2674" i="2"/>
  <c r="O2674" i="2"/>
  <c r="M2675" i="2"/>
  <c r="O2675" i="2"/>
  <c r="M2676" i="2"/>
  <c r="O2676" i="2"/>
  <c r="M2677" i="2"/>
  <c r="O2677" i="2"/>
  <c r="M2678" i="2"/>
  <c r="O2678" i="2"/>
  <c r="M2679" i="2"/>
  <c r="O2679" i="2"/>
  <c r="M2680" i="2"/>
  <c r="O2680" i="2"/>
  <c r="M2681" i="2"/>
  <c r="O2681" i="2"/>
  <c r="M2682" i="2"/>
  <c r="O2682" i="2"/>
  <c r="M2683" i="2"/>
  <c r="O2683" i="2"/>
  <c r="M2684" i="2"/>
  <c r="O2684" i="2"/>
  <c r="M2685" i="2"/>
  <c r="O2685" i="2"/>
  <c r="M2686" i="2"/>
  <c r="O2686" i="2"/>
  <c r="M2687" i="2"/>
  <c r="O2687" i="2"/>
  <c r="M2688" i="2"/>
  <c r="O2688" i="2"/>
  <c r="M2689" i="2"/>
  <c r="O2689" i="2"/>
  <c r="M2690" i="2"/>
  <c r="O2690" i="2"/>
  <c r="M2691" i="2"/>
  <c r="O2691" i="2"/>
  <c r="M2692" i="2"/>
  <c r="O2692" i="2"/>
  <c r="M2693" i="2"/>
  <c r="O2693" i="2"/>
  <c r="M2694" i="2"/>
  <c r="O2694" i="2"/>
  <c r="M2695" i="2"/>
  <c r="O2695" i="2"/>
  <c r="M2696" i="2"/>
  <c r="O2696" i="2"/>
  <c r="M2697" i="2"/>
  <c r="O2697" i="2"/>
  <c r="M2698" i="2"/>
  <c r="O2698" i="2"/>
  <c r="M2699" i="2"/>
  <c r="O2699" i="2"/>
  <c r="M2700" i="2"/>
  <c r="O2700" i="2"/>
  <c r="M2701" i="2"/>
  <c r="O2701" i="2"/>
  <c r="M2702" i="2"/>
  <c r="O2702" i="2"/>
  <c r="M2703" i="2"/>
  <c r="O2703" i="2"/>
  <c r="M2704" i="2"/>
  <c r="O2704" i="2"/>
  <c r="M2705" i="2"/>
  <c r="O2705" i="2"/>
  <c r="M2706" i="2"/>
  <c r="O2706" i="2"/>
  <c r="M2707" i="2"/>
  <c r="O2707" i="2"/>
  <c r="M2708" i="2"/>
  <c r="O2708" i="2"/>
  <c r="M2709" i="2"/>
  <c r="O2709" i="2"/>
  <c r="M2710" i="2"/>
  <c r="O2710" i="2"/>
  <c r="M2711" i="2"/>
  <c r="O2711" i="2"/>
  <c r="M2712" i="2"/>
  <c r="O2712" i="2"/>
  <c r="M2713" i="2"/>
  <c r="O2713" i="2"/>
  <c r="M2714" i="2"/>
  <c r="O2714" i="2"/>
  <c r="M2715" i="2"/>
  <c r="O2715" i="2"/>
  <c r="M2716" i="2"/>
  <c r="O2716" i="2"/>
  <c r="M2717" i="2"/>
  <c r="O2717" i="2"/>
  <c r="M2718" i="2"/>
  <c r="O2718" i="2"/>
  <c r="M2719" i="2"/>
  <c r="O2719" i="2"/>
  <c r="M2720" i="2"/>
  <c r="O2720" i="2"/>
  <c r="M2721" i="2"/>
  <c r="O2721" i="2"/>
  <c r="M2722" i="2"/>
  <c r="O2722" i="2"/>
  <c r="M2723" i="2"/>
  <c r="O2723" i="2"/>
  <c r="M2724" i="2"/>
  <c r="O2724" i="2"/>
  <c r="M2725" i="2"/>
  <c r="O2725" i="2"/>
  <c r="M2726" i="2"/>
  <c r="O2726" i="2"/>
  <c r="M2727" i="2"/>
  <c r="O2727" i="2"/>
  <c r="M2728" i="2"/>
  <c r="O2728" i="2"/>
  <c r="M2729" i="2"/>
  <c r="O2729" i="2"/>
  <c r="M2730" i="2"/>
  <c r="O2730" i="2"/>
  <c r="M2731" i="2"/>
  <c r="O2731" i="2"/>
  <c r="M2732" i="2"/>
  <c r="O2732" i="2"/>
  <c r="M2733" i="2"/>
  <c r="O2733" i="2"/>
  <c r="M2734" i="2"/>
  <c r="O2734" i="2"/>
  <c r="M2735" i="2"/>
  <c r="O2735" i="2"/>
  <c r="M2736" i="2"/>
  <c r="O2736" i="2"/>
  <c r="M2737" i="2"/>
  <c r="O2737" i="2"/>
  <c r="M2738" i="2"/>
  <c r="O2738" i="2"/>
  <c r="M2739" i="2"/>
  <c r="O2739" i="2"/>
  <c r="M2740" i="2"/>
  <c r="O2740" i="2"/>
  <c r="M2741" i="2"/>
  <c r="O2741" i="2"/>
  <c r="M2742" i="2"/>
  <c r="O2742" i="2"/>
  <c r="M2743" i="2"/>
  <c r="O2743" i="2"/>
  <c r="M2744" i="2"/>
  <c r="O2744" i="2"/>
  <c r="M2745" i="2"/>
  <c r="O2745" i="2"/>
  <c r="M2746" i="2"/>
  <c r="O2746" i="2"/>
  <c r="M2747" i="2"/>
  <c r="O2747" i="2"/>
  <c r="M2748" i="2"/>
  <c r="O2748" i="2"/>
  <c r="M2749" i="2"/>
  <c r="O2749" i="2"/>
  <c r="M2750" i="2"/>
  <c r="O2750" i="2"/>
  <c r="M2751" i="2"/>
  <c r="O2751" i="2"/>
  <c r="M2752" i="2"/>
  <c r="O2752" i="2"/>
  <c r="M2753" i="2"/>
  <c r="O2753" i="2"/>
  <c r="M2754" i="2"/>
  <c r="O2754" i="2"/>
  <c r="M2755" i="2"/>
  <c r="O2755" i="2"/>
  <c r="M2756" i="2"/>
  <c r="O2756" i="2"/>
  <c r="M2757" i="2"/>
  <c r="O2757" i="2"/>
  <c r="M2758" i="2"/>
  <c r="O2758" i="2"/>
  <c r="M2759" i="2"/>
  <c r="O2759" i="2"/>
  <c r="M2760" i="2"/>
  <c r="O2760" i="2"/>
  <c r="M2761" i="2"/>
  <c r="O2761" i="2"/>
  <c r="M2762" i="2"/>
  <c r="O2762" i="2"/>
  <c r="M2763" i="2"/>
  <c r="O2763" i="2"/>
  <c r="M2764" i="2"/>
  <c r="O2764" i="2"/>
  <c r="M2765" i="2"/>
  <c r="O2765" i="2"/>
  <c r="M2766" i="2"/>
  <c r="O2766" i="2"/>
  <c r="M2767" i="2"/>
  <c r="O2767" i="2"/>
  <c r="M2768" i="2"/>
  <c r="O2768" i="2"/>
  <c r="M2769" i="2"/>
  <c r="O2769" i="2"/>
  <c r="M2770" i="2"/>
  <c r="O2770" i="2"/>
  <c r="M2771" i="2"/>
  <c r="O2771" i="2"/>
  <c r="M2772" i="2"/>
  <c r="O2772" i="2"/>
  <c r="M2773" i="2"/>
  <c r="O2773" i="2"/>
  <c r="M2774" i="2"/>
  <c r="O2774" i="2"/>
  <c r="M2775" i="2"/>
  <c r="O2775" i="2"/>
  <c r="M2776" i="2"/>
  <c r="O2776" i="2"/>
  <c r="M2777" i="2"/>
  <c r="O2777" i="2"/>
  <c r="M2778" i="2"/>
  <c r="O2778" i="2"/>
  <c r="M2779" i="2"/>
  <c r="O2779" i="2"/>
  <c r="M2780" i="2"/>
  <c r="O2780" i="2"/>
  <c r="M2781" i="2"/>
  <c r="O2781" i="2"/>
  <c r="M2782" i="2"/>
  <c r="O2782" i="2"/>
  <c r="M2783" i="2"/>
  <c r="O2783" i="2"/>
  <c r="M2784" i="2"/>
  <c r="O2784" i="2"/>
  <c r="M2785" i="2"/>
  <c r="O2785" i="2"/>
  <c r="M2786" i="2"/>
  <c r="O2786" i="2"/>
  <c r="M2787" i="2"/>
  <c r="O2787" i="2"/>
  <c r="M2788" i="2"/>
  <c r="O2788" i="2"/>
  <c r="M2789" i="2"/>
  <c r="O2789" i="2"/>
  <c r="M2790" i="2"/>
  <c r="O2790" i="2"/>
  <c r="M2791" i="2"/>
  <c r="O2791" i="2"/>
  <c r="M2792" i="2"/>
  <c r="O2792" i="2"/>
  <c r="M2793" i="2"/>
  <c r="O2793" i="2"/>
  <c r="M2794" i="2"/>
  <c r="O2794" i="2"/>
  <c r="M2795" i="2"/>
  <c r="O2795" i="2"/>
  <c r="M2796" i="2"/>
  <c r="O2796" i="2"/>
  <c r="M2797" i="2"/>
  <c r="O2797" i="2"/>
  <c r="M2798" i="2"/>
  <c r="O2798" i="2"/>
  <c r="M2799" i="2"/>
  <c r="O2799" i="2"/>
  <c r="M2800" i="2"/>
  <c r="O2800" i="2"/>
  <c r="M2801" i="2"/>
  <c r="O2801" i="2"/>
  <c r="M2802" i="2"/>
  <c r="O2802" i="2"/>
  <c r="M2803" i="2"/>
  <c r="O2803" i="2"/>
  <c r="M2804" i="2"/>
  <c r="O2804" i="2"/>
  <c r="M2805" i="2"/>
  <c r="O2805" i="2"/>
  <c r="M2806" i="2"/>
  <c r="O2806" i="2"/>
  <c r="M2807" i="2"/>
  <c r="O2807" i="2"/>
  <c r="M2808" i="2"/>
  <c r="O2808" i="2"/>
  <c r="M2809" i="2"/>
  <c r="O2809" i="2"/>
  <c r="M2810" i="2"/>
  <c r="O2810" i="2"/>
  <c r="M2811" i="2"/>
  <c r="O2811" i="2"/>
  <c r="M2812" i="2"/>
  <c r="O2812" i="2"/>
  <c r="M2813" i="2"/>
  <c r="O2813" i="2"/>
  <c r="M2814" i="2"/>
  <c r="O2814" i="2"/>
  <c r="M2815" i="2"/>
  <c r="O2815" i="2"/>
  <c r="M2816" i="2"/>
  <c r="O2816" i="2"/>
  <c r="M2817" i="2"/>
  <c r="O2817" i="2"/>
  <c r="M2818" i="2"/>
  <c r="O2818" i="2"/>
  <c r="M2819" i="2"/>
  <c r="O2819" i="2"/>
  <c r="M2820" i="2"/>
  <c r="O2820" i="2"/>
  <c r="M2821" i="2"/>
  <c r="O2821" i="2"/>
  <c r="M2822" i="2"/>
  <c r="O2822" i="2"/>
  <c r="M2823" i="2"/>
  <c r="O2823" i="2"/>
  <c r="M2824" i="2"/>
  <c r="O2824" i="2"/>
  <c r="M2825" i="2"/>
  <c r="O2825" i="2"/>
  <c r="M2826" i="2"/>
  <c r="O2826" i="2"/>
  <c r="M2827" i="2"/>
  <c r="O2827" i="2"/>
  <c r="M2828" i="2"/>
  <c r="O2828" i="2"/>
  <c r="M2829" i="2"/>
  <c r="O2829" i="2"/>
  <c r="M2830" i="2"/>
  <c r="O2830" i="2"/>
  <c r="M2831" i="2"/>
  <c r="O2831" i="2"/>
  <c r="M2832" i="2"/>
  <c r="O2832" i="2"/>
  <c r="M2833" i="2"/>
  <c r="O2833" i="2"/>
  <c r="M2834" i="2"/>
  <c r="O2834" i="2"/>
  <c r="M2835" i="2"/>
  <c r="O2835" i="2"/>
  <c r="M2836" i="2"/>
  <c r="O2836" i="2"/>
  <c r="M2837" i="2"/>
  <c r="O2837" i="2"/>
  <c r="M2838" i="2"/>
  <c r="O2838" i="2"/>
  <c r="M2839" i="2"/>
  <c r="O2839" i="2"/>
  <c r="M2840" i="2"/>
  <c r="O2840" i="2"/>
  <c r="M2841" i="2"/>
  <c r="O2841" i="2"/>
  <c r="M2842" i="2"/>
  <c r="O2842" i="2"/>
  <c r="M2843" i="2"/>
  <c r="O2843" i="2"/>
  <c r="M2844" i="2"/>
  <c r="O2844" i="2"/>
  <c r="M2845" i="2"/>
  <c r="O2845" i="2"/>
  <c r="M2846" i="2"/>
  <c r="O2846" i="2"/>
  <c r="M2847" i="2"/>
  <c r="O2847" i="2"/>
  <c r="M2848" i="2"/>
  <c r="O2848" i="2"/>
  <c r="M2849" i="2"/>
  <c r="O2849" i="2"/>
  <c r="M2850" i="2"/>
  <c r="O2850" i="2"/>
  <c r="M2851" i="2"/>
  <c r="O2851" i="2"/>
  <c r="M2852" i="2"/>
  <c r="O2852" i="2"/>
  <c r="M2853" i="2"/>
  <c r="O2853" i="2"/>
  <c r="M2854" i="2"/>
  <c r="O2854" i="2"/>
  <c r="M2855" i="2"/>
  <c r="O2855" i="2"/>
  <c r="M2856" i="2"/>
  <c r="O2856" i="2"/>
  <c r="M2857" i="2"/>
  <c r="O2857" i="2"/>
  <c r="M2858" i="2"/>
  <c r="O2858" i="2"/>
  <c r="M2859" i="2"/>
  <c r="O2859" i="2"/>
  <c r="M2860" i="2"/>
  <c r="O2860" i="2"/>
  <c r="M2861" i="2"/>
  <c r="O2861" i="2"/>
  <c r="M2862" i="2"/>
  <c r="O2862" i="2"/>
  <c r="M2863" i="2"/>
  <c r="O2863" i="2"/>
  <c r="M2864" i="2"/>
  <c r="O2864" i="2"/>
  <c r="M2865" i="2"/>
  <c r="O2865" i="2"/>
  <c r="M2866" i="2"/>
  <c r="O2866" i="2"/>
  <c r="M2867" i="2"/>
  <c r="O2867" i="2"/>
  <c r="M2868" i="2"/>
  <c r="O2868" i="2"/>
  <c r="M2869" i="2"/>
  <c r="O2869" i="2"/>
  <c r="M2870" i="2"/>
  <c r="O2870" i="2"/>
  <c r="M2871" i="2"/>
  <c r="O2871" i="2"/>
  <c r="M2872" i="2"/>
  <c r="O2872" i="2"/>
  <c r="M2873" i="2"/>
  <c r="O2873" i="2"/>
  <c r="M2874" i="2"/>
  <c r="O2874" i="2"/>
  <c r="M2875" i="2"/>
  <c r="O2875" i="2"/>
  <c r="M2876" i="2"/>
  <c r="O2876" i="2"/>
  <c r="M2877" i="2"/>
  <c r="O2877" i="2"/>
  <c r="M2878" i="2"/>
  <c r="O2878" i="2"/>
  <c r="M2879" i="2"/>
  <c r="O2879" i="2"/>
  <c r="M2880" i="2"/>
  <c r="O2880" i="2"/>
  <c r="M2881" i="2"/>
  <c r="O2881" i="2"/>
  <c r="M2882" i="2"/>
  <c r="O2882" i="2"/>
  <c r="M2883" i="2"/>
  <c r="O2883" i="2"/>
  <c r="M2884" i="2"/>
  <c r="O2884" i="2"/>
  <c r="M2885" i="2"/>
  <c r="O2885" i="2"/>
  <c r="M2886" i="2"/>
  <c r="O2886" i="2"/>
  <c r="M2887" i="2"/>
  <c r="O2887" i="2"/>
  <c r="M2888" i="2"/>
  <c r="O2888" i="2"/>
  <c r="M2889" i="2"/>
  <c r="O2889" i="2"/>
  <c r="M2890" i="2"/>
  <c r="O2890" i="2"/>
  <c r="M2891" i="2"/>
  <c r="O2891" i="2"/>
  <c r="M2892" i="2"/>
  <c r="O2892" i="2"/>
  <c r="M2893" i="2"/>
  <c r="O2893" i="2"/>
  <c r="M2894" i="2"/>
  <c r="O2894" i="2"/>
  <c r="M2895" i="2"/>
  <c r="O2895" i="2"/>
  <c r="M2896" i="2"/>
  <c r="O2896" i="2"/>
  <c r="M2897" i="2"/>
  <c r="O2897" i="2"/>
  <c r="M2898" i="2"/>
  <c r="O2898" i="2"/>
  <c r="M2899" i="2"/>
  <c r="O2899" i="2"/>
  <c r="M2900" i="2"/>
  <c r="O2900" i="2"/>
  <c r="M2901" i="2"/>
  <c r="O2901" i="2"/>
  <c r="M2902" i="2"/>
  <c r="O2902" i="2"/>
  <c r="M2903" i="2"/>
  <c r="O2903" i="2"/>
  <c r="M2904" i="2"/>
  <c r="O2904" i="2"/>
  <c r="M2905" i="2"/>
  <c r="O2905" i="2"/>
  <c r="M2906" i="2"/>
  <c r="O2906" i="2"/>
  <c r="M2907" i="2"/>
  <c r="O2907" i="2"/>
  <c r="M2908" i="2"/>
  <c r="O2908" i="2"/>
  <c r="M2909" i="2"/>
  <c r="O2909" i="2"/>
  <c r="M2910" i="2"/>
  <c r="O2910" i="2"/>
  <c r="M2911" i="2"/>
  <c r="O2911" i="2"/>
  <c r="M2912" i="2"/>
  <c r="O2912" i="2"/>
  <c r="M2913" i="2"/>
  <c r="O2913" i="2"/>
  <c r="M2914" i="2"/>
  <c r="O2914" i="2"/>
  <c r="M2915" i="2"/>
  <c r="O2915" i="2"/>
  <c r="M2916" i="2"/>
  <c r="O2916" i="2"/>
  <c r="M2917" i="2"/>
  <c r="O2917" i="2"/>
  <c r="M2918" i="2"/>
  <c r="O2918" i="2"/>
  <c r="M2919" i="2"/>
  <c r="O2919" i="2"/>
  <c r="M2920" i="2"/>
  <c r="O2920" i="2"/>
  <c r="M2921" i="2"/>
  <c r="O2921" i="2"/>
  <c r="M2922" i="2"/>
  <c r="O2922" i="2"/>
  <c r="M2923" i="2"/>
  <c r="O2923" i="2"/>
  <c r="M2924" i="2"/>
  <c r="O2924" i="2"/>
  <c r="M2925" i="2"/>
  <c r="O2925" i="2"/>
  <c r="M2926" i="2"/>
  <c r="O2926" i="2"/>
  <c r="M2927" i="2"/>
  <c r="O2927" i="2"/>
  <c r="M2928" i="2"/>
  <c r="O2928" i="2"/>
  <c r="M2929" i="2"/>
  <c r="O2929" i="2"/>
  <c r="M2930" i="2"/>
  <c r="O2930" i="2"/>
  <c r="M2931" i="2"/>
  <c r="O2931" i="2"/>
  <c r="M2932" i="2"/>
  <c r="O2932" i="2"/>
  <c r="M2933" i="2"/>
  <c r="O2933" i="2"/>
  <c r="M2934" i="2"/>
  <c r="O2934" i="2"/>
  <c r="M2935" i="2"/>
  <c r="O2935" i="2"/>
  <c r="M2936" i="2"/>
  <c r="O2936" i="2"/>
  <c r="M2937" i="2"/>
  <c r="O2937" i="2"/>
  <c r="M2938" i="2"/>
  <c r="O2938" i="2"/>
  <c r="M2939" i="2"/>
  <c r="O2939" i="2"/>
  <c r="M2940" i="2"/>
  <c r="O2940" i="2"/>
  <c r="M2941" i="2"/>
  <c r="O2941" i="2"/>
  <c r="M2942" i="2"/>
  <c r="O2942" i="2"/>
  <c r="M2943" i="2"/>
  <c r="O2943" i="2"/>
  <c r="M2944" i="2"/>
  <c r="O2944" i="2"/>
  <c r="M2945" i="2"/>
  <c r="O2945" i="2"/>
  <c r="M2946" i="2"/>
  <c r="O2946" i="2"/>
  <c r="M2947" i="2"/>
  <c r="O2947" i="2"/>
  <c r="M2948" i="2"/>
  <c r="O2948" i="2"/>
  <c r="M2949" i="2"/>
  <c r="O2949" i="2"/>
  <c r="M2950" i="2"/>
  <c r="O2950" i="2"/>
  <c r="M2951" i="2"/>
  <c r="O2951" i="2"/>
  <c r="M2952" i="2"/>
  <c r="O2952" i="2"/>
  <c r="M2953" i="2"/>
  <c r="O2953" i="2"/>
  <c r="M2954" i="2"/>
  <c r="O2954" i="2"/>
  <c r="M2955" i="2"/>
  <c r="O2955" i="2"/>
  <c r="M2956" i="2"/>
  <c r="O2956" i="2"/>
  <c r="M2957" i="2"/>
  <c r="O2957" i="2"/>
  <c r="M2958" i="2"/>
  <c r="O2958" i="2"/>
  <c r="M2959" i="2"/>
  <c r="O2959" i="2"/>
  <c r="M2960" i="2"/>
  <c r="O2960" i="2"/>
  <c r="M2961" i="2"/>
  <c r="O2961" i="2"/>
  <c r="M2962" i="2"/>
  <c r="O2962" i="2"/>
  <c r="M2963" i="2"/>
  <c r="O2963" i="2"/>
  <c r="M2964" i="2"/>
  <c r="O2964" i="2"/>
  <c r="M2965" i="2"/>
  <c r="O2965" i="2"/>
  <c r="M2966" i="2"/>
  <c r="O2966" i="2"/>
  <c r="M2967" i="2"/>
  <c r="O2967" i="2"/>
  <c r="M2968" i="2"/>
  <c r="O2968" i="2"/>
  <c r="M2969" i="2"/>
  <c r="O2969" i="2"/>
  <c r="M2970" i="2"/>
  <c r="O2970" i="2"/>
  <c r="M2971" i="2"/>
  <c r="O2971" i="2"/>
  <c r="M2972" i="2"/>
  <c r="O2972" i="2"/>
  <c r="M2973" i="2"/>
  <c r="O2973" i="2"/>
  <c r="M2974" i="2"/>
  <c r="O2974" i="2"/>
  <c r="M2975" i="2"/>
  <c r="O2975" i="2"/>
  <c r="M2976" i="2"/>
  <c r="O2976" i="2"/>
  <c r="M2977" i="2"/>
  <c r="O2977" i="2"/>
  <c r="M2978" i="2"/>
  <c r="O2978" i="2"/>
  <c r="M2979" i="2"/>
  <c r="O2979" i="2"/>
  <c r="M2980" i="2"/>
  <c r="O2980" i="2"/>
  <c r="M2981" i="2"/>
  <c r="O2981" i="2"/>
  <c r="M2982" i="2"/>
  <c r="O2982" i="2"/>
  <c r="M2983" i="2"/>
  <c r="O2983" i="2"/>
  <c r="M2984" i="2"/>
  <c r="O2984" i="2"/>
  <c r="M2985" i="2"/>
  <c r="O2985" i="2"/>
  <c r="M2986" i="2"/>
  <c r="O2986" i="2"/>
  <c r="M2987" i="2"/>
  <c r="O2987" i="2"/>
  <c r="M2988" i="2"/>
  <c r="O2988" i="2"/>
  <c r="M2989" i="2"/>
  <c r="O2989" i="2"/>
  <c r="M2990" i="2"/>
  <c r="O2990" i="2"/>
  <c r="M2991" i="2"/>
  <c r="O2991" i="2"/>
  <c r="M2992" i="2"/>
  <c r="O2992" i="2"/>
  <c r="M2993" i="2"/>
  <c r="O2993" i="2"/>
  <c r="M2994" i="2"/>
  <c r="O2994" i="2"/>
  <c r="M2995" i="2"/>
  <c r="O2995" i="2"/>
  <c r="M2996" i="2"/>
  <c r="O2996" i="2"/>
  <c r="M2997" i="2"/>
  <c r="O2997" i="2"/>
  <c r="M2998" i="2"/>
  <c r="O2998" i="2"/>
  <c r="M2999" i="2"/>
  <c r="O2999" i="2"/>
  <c r="M3000" i="2"/>
  <c r="O3000" i="2"/>
  <c r="M3001" i="2"/>
  <c r="O3001" i="2"/>
  <c r="M3002" i="2"/>
  <c r="O3002" i="2"/>
  <c r="M3003" i="2"/>
  <c r="O3003" i="2"/>
  <c r="M3004" i="2"/>
  <c r="O3004" i="2"/>
  <c r="M3005" i="2"/>
  <c r="O3005" i="2"/>
  <c r="M3006" i="2"/>
  <c r="O3006" i="2"/>
  <c r="M3007" i="2"/>
  <c r="O3007" i="2"/>
  <c r="M3008" i="2"/>
  <c r="O3008" i="2"/>
  <c r="M3009" i="2"/>
  <c r="O3009" i="2"/>
  <c r="M3010" i="2"/>
  <c r="O3010" i="2"/>
  <c r="M3011" i="2"/>
  <c r="O3011" i="2"/>
  <c r="M3012" i="2"/>
  <c r="O3012" i="2"/>
  <c r="M3013" i="2"/>
  <c r="O3013" i="2"/>
  <c r="M3014" i="2"/>
  <c r="O3014" i="2"/>
  <c r="M3015" i="2"/>
  <c r="O3015" i="2"/>
  <c r="M3016" i="2"/>
  <c r="O3016" i="2"/>
  <c r="M3017" i="2"/>
  <c r="O3017" i="2"/>
  <c r="M3018" i="2"/>
  <c r="O3018" i="2"/>
  <c r="M3019" i="2"/>
  <c r="O3019" i="2"/>
  <c r="M3020" i="2"/>
  <c r="O3020" i="2"/>
  <c r="M3021" i="2"/>
  <c r="O3021" i="2"/>
  <c r="M3022" i="2"/>
  <c r="O3022" i="2"/>
  <c r="M3023" i="2"/>
  <c r="O3023" i="2"/>
  <c r="M3024" i="2"/>
  <c r="O3024" i="2"/>
  <c r="M3025" i="2"/>
  <c r="O3025" i="2"/>
  <c r="M3026" i="2"/>
  <c r="O3026" i="2"/>
  <c r="M3027" i="2"/>
  <c r="O3027" i="2"/>
  <c r="M3028" i="2"/>
  <c r="O3028" i="2"/>
  <c r="M3029" i="2"/>
  <c r="O3029" i="2"/>
  <c r="M3030" i="2"/>
  <c r="O3030" i="2"/>
  <c r="M3031" i="2"/>
  <c r="O3031" i="2"/>
  <c r="M3032" i="2"/>
  <c r="O3032" i="2"/>
  <c r="M3033" i="2"/>
  <c r="O3033" i="2"/>
  <c r="M3034" i="2"/>
  <c r="O3034" i="2"/>
  <c r="M3035" i="2"/>
  <c r="O3035" i="2"/>
  <c r="M3036" i="2"/>
  <c r="O3036" i="2"/>
  <c r="M3037" i="2"/>
  <c r="O3037" i="2"/>
  <c r="M3038" i="2"/>
  <c r="O3038" i="2"/>
  <c r="M3039" i="2"/>
  <c r="O3039" i="2"/>
  <c r="M3040" i="2"/>
  <c r="O3040" i="2"/>
  <c r="M3041" i="2"/>
  <c r="O3041" i="2"/>
  <c r="M3042" i="2"/>
  <c r="O3042" i="2"/>
  <c r="M3043" i="2"/>
  <c r="O3043" i="2"/>
  <c r="M3044" i="2"/>
  <c r="O3044" i="2"/>
  <c r="M3045" i="2"/>
  <c r="O3045" i="2"/>
  <c r="M3046" i="2"/>
  <c r="O3046" i="2"/>
  <c r="M3047" i="2"/>
  <c r="O3047" i="2"/>
  <c r="M3048" i="2"/>
  <c r="O3048" i="2"/>
  <c r="M3049" i="2"/>
  <c r="O3049" i="2"/>
  <c r="M3050" i="2"/>
  <c r="O3050" i="2"/>
  <c r="M3051" i="2"/>
  <c r="O3051" i="2"/>
  <c r="M3052" i="2"/>
  <c r="O3052" i="2"/>
  <c r="M3053" i="2"/>
  <c r="O3053" i="2"/>
  <c r="M3054" i="2"/>
  <c r="O3054" i="2"/>
  <c r="M3055" i="2"/>
  <c r="O3055" i="2"/>
  <c r="M3056" i="2"/>
  <c r="O3056" i="2"/>
  <c r="M3057" i="2"/>
  <c r="O3057" i="2"/>
  <c r="M3058" i="2"/>
  <c r="O3058" i="2"/>
  <c r="M3059" i="2"/>
  <c r="O3059" i="2"/>
  <c r="M3060" i="2"/>
  <c r="O3060" i="2"/>
  <c r="M3061" i="2"/>
  <c r="O3061" i="2"/>
  <c r="M3062" i="2"/>
  <c r="O3062" i="2"/>
  <c r="M3063" i="2"/>
  <c r="O3063" i="2"/>
  <c r="M3064" i="2"/>
  <c r="O3064" i="2"/>
  <c r="M3065" i="2"/>
  <c r="O3065" i="2"/>
  <c r="M3066" i="2"/>
  <c r="O3066" i="2"/>
  <c r="M3067" i="2"/>
  <c r="O3067" i="2"/>
  <c r="M3068" i="2"/>
  <c r="O3068" i="2"/>
  <c r="M3069" i="2"/>
  <c r="O3069" i="2"/>
  <c r="M3070" i="2"/>
  <c r="O3070" i="2"/>
  <c r="M3071" i="2"/>
  <c r="O3071" i="2"/>
  <c r="M3072" i="2"/>
  <c r="O3072" i="2"/>
  <c r="M3073" i="2"/>
  <c r="O3073" i="2"/>
  <c r="M3074" i="2"/>
  <c r="O3074" i="2"/>
  <c r="M3075" i="2"/>
  <c r="O3075" i="2"/>
  <c r="M3076" i="2"/>
  <c r="O3076" i="2"/>
  <c r="M3077" i="2"/>
  <c r="O3077" i="2"/>
  <c r="M3078" i="2"/>
  <c r="O3078" i="2"/>
  <c r="M3079" i="2"/>
  <c r="O3079" i="2"/>
  <c r="M3080" i="2"/>
  <c r="O3080" i="2"/>
  <c r="M3081" i="2"/>
  <c r="O3081" i="2"/>
  <c r="M3082" i="2"/>
  <c r="O3082" i="2"/>
  <c r="M3083" i="2"/>
  <c r="O3083" i="2"/>
  <c r="M3084" i="2"/>
  <c r="O3084" i="2"/>
  <c r="M3085" i="2"/>
  <c r="O3085" i="2"/>
  <c r="M3086" i="2"/>
  <c r="O3086" i="2"/>
  <c r="M3087" i="2"/>
  <c r="O3087" i="2"/>
  <c r="M3088" i="2"/>
  <c r="O3088" i="2"/>
  <c r="M3089" i="2"/>
  <c r="O3089" i="2"/>
  <c r="M3090" i="2"/>
  <c r="O3090" i="2"/>
  <c r="M3091" i="2"/>
  <c r="O3091" i="2"/>
  <c r="M3092" i="2"/>
  <c r="O3092" i="2"/>
  <c r="M3093" i="2"/>
  <c r="O3093" i="2"/>
  <c r="M3094" i="2"/>
  <c r="O3094" i="2"/>
  <c r="M3095" i="2"/>
  <c r="O3095" i="2"/>
  <c r="M3096" i="2"/>
  <c r="O3096" i="2"/>
  <c r="M3097" i="2"/>
  <c r="O3097" i="2"/>
  <c r="M3098" i="2"/>
  <c r="O3098" i="2"/>
  <c r="M3099" i="2"/>
  <c r="O3099" i="2"/>
  <c r="M3100" i="2"/>
  <c r="O3100" i="2"/>
  <c r="M3101" i="2"/>
  <c r="O3101" i="2"/>
  <c r="M3102" i="2"/>
  <c r="O3102" i="2"/>
  <c r="M3103" i="2"/>
  <c r="O3103" i="2"/>
  <c r="M3104" i="2"/>
  <c r="O3104" i="2"/>
  <c r="M3105" i="2"/>
  <c r="O3105" i="2"/>
  <c r="M3106" i="2"/>
  <c r="O3106" i="2"/>
  <c r="M3107" i="2"/>
  <c r="O3107" i="2"/>
  <c r="M3108" i="2"/>
  <c r="O3108" i="2"/>
  <c r="M3109" i="2"/>
  <c r="O3109" i="2"/>
  <c r="M3110" i="2"/>
  <c r="O3110" i="2"/>
  <c r="M3111" i="2"/>
  <c r="O3111" i="2"/>
  <c r="M3112" i="2"/>
  <c r="O3112" i="2"/>
  <c r="M3113" i="2"/>
  <c r="O3113" i="2"/>
  <c r="M3114" i="2"/>
  <c r="O3114" i="2"/>
  <c r="M3115" i="2"/>
  <c r="O3115" i="2"/>
  <c r="M3116" i="2"/>
  <c r="O3116" i="2"/>
  <c r="M3117" i="2"/>
  <c r="O3117" i="2"/>
  <c r="M3118" i="2"/>
  <c r="O3118" i="2"/>
  <c r="M3119" i="2"/>
  <c r="O3119" i="2"/>
  <c r="M3120" i="2"/>
  <c r="O3120" i="2"/>
  <c r="M3121" i="2"/>
  <c r="O3121" i="2"/>
  <c r="M3122" i="2"/>
  <c r="O3122" i="2"/>
  <c r="M3123" i="2"/>
  <c r="O3123" i="2"/>
  <c r="M3124" i="2"/>
  <c r="O3124" i="2"/>
  <c r="M3125" i="2"/>
  <c r="O3125" i="2"/>
  <c r="M3126" i="2"/>
  <c r="O3126" i="2"/>
  <c r="M3127" i="2"/>
  <c r="O3127" i="2"/>
  <c r="M3128" i="2"/>
  <c r="O3128" i="2"/>
  <c r="M3129" i="2"/>
  <c r="O3129" i="2"/>
  <c r="M3130" i="2"/>
  <c r="O3130" i="2"/>
  <c r="M3131" i="2"/>
  <c r="O3131" i="2"/>
  <c r="M3132" i="2"/>
  <c r="O3132" i="2"/>
  <c r="M3133" i="2"/>
  <c r="O3133" i="2"/>
  <c r="M3134" i="2"/>
  <c r="O3134" i="2"/>
  <c r="M3135" i="2"/>
  <c r="O3135" i="2"/>
  <c r="M3136" i="2"/>
  <c r="O3136" i="2"/>
  <c r="M3137" i="2"/>
  <c r="O3137" i="2"/>
  <c r="M3138" i="2"/>
  <c r="O3138" i="2"/>
  <c r="M3139" i="2"/>
  <c r="O3139" i="2"/>
  <c r="M3140" i="2"/>
  <c r="O3140" i="2"/>
  <c r="M3141" i="2"/>
  <c r="O3141" i="2"/>
  <c r="M3142" i="2"/>
  <c r="O3142" i="2"/>
  <c r="M3143" i="2"/>
  <c r="O3143" i="2"/>
  <c r="M3144" i="2"/>
  <c r="O3144" i="2"/>
  <c r="M3145" i="2"/>
  <c r="O3145" i="2"/>
  <c r="M3146" i="2"/>
  <c r="O3146" i="2"/>
  <c r="M3147" i="2"/>
  <c r="O3147" i="2"/>
  <c r="M3148" i="2"/>
  <c r="O3148" i="2"/>
  <c r="M3149" i="2"/>
  <c r="O3149" i="2"/>
  <c r="M3150" i="2"/>
  <c r="O3150" i="2"/>
  <c r="M3151" i="2"/>
  <c r="O3151" i="2"/>
  <c r="M3152" i="2"/>
  <c r="O3152" i="2"/>
  <c r="M3153" i="2"/>
  <c r="O3153" i="2"/>
  <c r="M3154" i="2"/>
  <c r="O3154" i="2"/>
  <c r="M3155" i="2"/>
  <c r="O3155" i="2"/>
  <c r="M3156" i="2"/>
  <c r="O3156" i="2"/>
  <c r="M3157" i="2"/>
  <c r="O3157" i="2"/>
  <c r="M3158" i="2"/>
  <c r="O3158" i="2"/>
  <c r="M3159" i="2"/>
  <c r="O3159" i="2"/>
  <c r="M3160" i="2"/>
  <c r="O3160" i="2"/>
  <c r="M3161" i="2"/>
  <c r="O3161" i="2"/>
  <c r="M3162" i="2"/>
  <c r="O3162" i="2"/>
  <c r="M3163" i="2"/>
  <c r="O3163" i="2"/>
  <c r="M3164" i="2"/>
  <c r="O3164" i="2"/>
  <c r="M3165" i="2"/>
  <c r="O3165" i="2"/>
  <c r="M3166" i="2"/>
  <c r="O3166" i="2"/>
  <c r="M3167" i="2"/>
  <c r="O3167" i="2"/>
  <c r="M3168" i="2"/>
  <c r="O3168" i="2"/>
  <c r="M3169" i="2"/>
  <c r="O3169" i="2"/>
  <c r="M3170" i="2"/>
  <c r="O3170" i="2"/>
  <c r="M3171" i="2"/>
  <c r="O3171" i="2"/>
  <c r="M3172" i="2"/>
  <c r="O3172" i="2"/>
  <c r="M3173" i="2"/>
  <c r="O3173" i="2"/>
  <c r="M3174" i="2"/>
  <c r="O3174" i="2"/>
  <c r="M3175" i="2"/>
  <c r="O3175" i="2"/>
  <c r="M3176" i="2"/>
  <c r="O3176" i="2"/>
  <c r="M3177" i="2"/>
  <c r="O3177" i="2"/>
  <c r="M3178" i="2"/>
  <c r="O3178" i="2"/>
  <c r="M3179" i="2"/>
  <c r="O3179" i="2"/>
  <c r="M3180" i="2"/>
  <c r="O3180" i="2"/>
  <c r="M3181" i="2"/>
  <c r="O3181" i="2"/>
  <c r="M3182" i="2"/>
  <c r="O3182" i="2"/>
  <c r="M3183" i="2"/>
  <c r="O3183" i="2"/>
  <c r="M3184" i="2"/>
  <c r="O3184" i="2"/>
  <c r="M3185" i="2"/>
  <c r="O3185" i="2"/>
  <c r="M3186" i="2"/>
  <c r="O3186" i="2"/>
  <c r="M3187" i="2"/>
  <c r="O3187" i="2"/>
  <c r="M3188" i="2"/>
  <c r="O3188" i="2"/>
  <c r="M3189" i="2"/>
  <c r="O3189" i="2"/>
  <c r="M3190" i="2"/>
  <c r="O3190" i="2"/>
  <c r="M3191" i="2"/>
  <c r="O3191" i="2"/>
  <c r="M3192" i="2"/>
  <c r="O3192" i="2"/>
  <c r="M3193" i="2"/>
  <c r="O3193" i="2"/>
  <c r="M3194" i="2"/>
  <c r="O3194" i="2"/>
  <c r="M3195" i="2"/>
  <c r="O3195" i="2"/>
  <c r="M3196" i="2"/>
  <c r="O3196" i="2"/>
  <c r="M3197" i="2"/>
  <c r="O3197" i="2"/>
  <c r="M3198" i="2"/>
  <c r="O3198" i="2"/>
  <c r="M3199" i="2"/>
  <c r="O3199" i="2"/>
  <c r="M3200" i="2"/>
  <c r="O3200" i="2"/>
  <c r="M3201" i="2"/>
  <c r="O3201" i="2"/>
  <c r="M3202" i="2"/>
  <c r="O3202" i="2"/>
  <c r="M3203" i="2"/>
  <c r="O3203" i="2"/>
  <c r="M3204" i="2"/>
  <c r="O3204" i="2"/>
  <c r="M3205" i="2"/>
  <c r="O3205" i="2"/>
  <c r="M3206" i="2"/>
  <c r="O3206" i="2"/>
  <c r="M3207" i="2"/>
  <c r="O3207" i="2"/>
  <c r="M3208" i="2"/>
  <c r="O3208" i="2"/>
  <c r="M3209" i="2"/>
  <c r="O3209" i="2"/>
  <c r="M3210" i="2"/>
  <c r="O3210" i="2"/>
  <c r="M3211" i="2"/>
  <c r="O3211" i="2"/>
  <c r="M3212" i="2"/>
  <c r="O3212" i="2"/>
  <c r="M3213" i="2"/>
  <c r="O3213" i="2"/>
  <c r="M3214" i="2"/>
  <c r="O3214" i="2"/>
  <c r="M3215" i="2"/>
  <c r="O3215" i="2"/>
  <c r="M3216" i="2"/>
  <c r="O3216" i="2"/>
  <c r="M3217" i="2"/>
  <c r="O3217" i="2"/>
  <c r="M3218" i="2"/>
  <c r="O3218" i="2"/>
  <c r="M3219" i="2"/>
  <c r="O3219" i="2"/>
  <c r="M3220" i="2"/>
  <c r="O3220" i="2"/>
  <c r="M3221" i="2"/>
  <c r="O3221" i="2"/>
  <c r="M3222" i="2"/>
  <c r="O3222" i="2"/>
  <c r="M3223" i="2"/>
  <c r="O3223" i="2"/>
  <c r="M3224" i="2"/>
  <c r="O3224" i="2"/>
  <c r="M3225" i="2"/>
  <c r="O3225" i="2"/>
  <c r="M3226" i="2"/>
  <c r="O3226" i="2"/>
  <c r="M3227" i="2"/>
  <c r="O3227" i="2"/>
  <c r="M3228" i="2"/>
  <c r="O3228" i="2"/>
  <c r="M3229" i="2"/>
  <c r="O3229" i="2"/>
  <c r="M3230" i="2"/>
  <c r="O3230" i="2"/>
  <c r="M3231" i="2"/>
  <c r="O3231" i="2"/>
  <c r="M3232" i="2"/>
  <c r="O3232" i="2"/>
  <c r="M3233" i="2"/>
  <c r="O3233" i="2"/>
  <c r="M3234" i="2"/>
  <c r="O3234" i="2"/>
  <c r="M3235" i="2"/>
  <c r="O3235" i="2"/>
  <c r="M3236" i="2"/>
  <c r="O3236" i="2"/>
  <c r="M3237" i="2"/>
  <c r="O3237" i="2"/>
  <c r="M3238" i="2"/>
  <c r="O3238" i="2"/>
  <c r="M3239" i="2"/>
  <c r="O3239" i="2"/>
  <c r="M3240" i="2"/>
  <c r="O3240" i="2"/>
  <c r="M3241" i="2"/>
  <c r="O3241" i="2"/>
  <c r="M3242" i="2"/>
  <c r="O3242" i="2"/>
  <c r="M3243" i="2"/>
  <c r="O3243" i="2"/>
  <c r="M3244" i="2"/>
  <c r="O3244" i="2"/>
  <c r="M3245" i="2"/>
  <c r="O3245" i="2"/>
  <c r="M3246" i="2"/>
  <c r="O3246" i="2"/>
  <c r="M3247" i="2"/>
  <c r="O3247" i="2"/>
  <c r="M3248" i="2"/>
  <c r="O3248" i="2"/>
  <c r="M3249" i="2"/>
  <c r="O3249" i="2"/>
  <c r="M3250" i="2"/>
  <c r="O3250" i="2"/>
  <c r="M3251" i="2"/>
  <c r="O3251" i="2"/>
  <c r="M3252" i="2"/>
  <c r="O3252" i="2"/>
  <c r="M3253" i="2"/>
  <c r="O3253" i="2"/>
  <c r="M3254" i="2"/>
  <c r="O3254" i="2"/>
  <c r="M3255" i="2"/>
  <c r="O3255" i="2"/>
  <c r="M3256" i="2"/>
  <c r="O3256" i="2"/>
  <c r="M3257" i="2"/>
  <c r="O3257" i="2"/>
  <c r="M3258" i="2"/>
  <c r="O3258" i="2"/>
  <c r="M3259" i="2"/>
  <c r="O3259" i="2"/>
  <c r="M3260" i="2"/>
  <c r="O3260" i="2"/>
  <c r="M3261" i="2"/>
  <c r="O3261" i="2"/>
  <c r="M3262" i="2"/>
  <c r="O3262" i="2"/>
  <c r="M3263" i="2"/>
  <c r="O3263" i="2"/>
  <c r="M3264" i="2"/>
  <c r="O3264" i="2"/>
  <c r="M3265" i="2"/>
  <c r="O3265" i="2"/>
  <c r="M3266" i="2"/>
  <c r="O3266" i="2"/>
  <c r="M3267" i="2"/>
  <c r="O3267" i="2"/>
  <c r="M3268" i="2"/>
  <c r="O3268" i="2"/>
  <c r="M3269" i="2"/>
  <c r="O3269" i="2"/>
  <c r="M3270" i="2"/>
  <c r="O3270" i="2"/>
  <c r="M3271" i="2"/>
  <c r="O3271" i="2"/>
  <c r="M3272" i="2"/>
  <c r="O3272" i="2"/>
  <c r="M3273" i="2"/>
  <c r="O3273" i="2"/>
  <c r="M3274" i="2"/>
  <c r="O3274" i="2"/>
  <c r="M3275" i="2"/>
  <c r="O3275" i="2"/>
  <c r="M3276" i="2"/>
  <c r="O3276" i="2"/>
  <c r="M3277" i="2"/>
  <c r="O3277" i="2"/>
  <c r="M3278" i="2"/>
  <c r="O3278" i="2"/>
  <c r="M3279" i="2"/>
  <c r="O3279" i="2"/>
  <c r="M3280" i="2"/>
  <c r="O3280" i="2"/>
  <c r="M3281" i="2"/>
  <c r="O3281" i="2"/>
  <c r="M3282" i="2"/>
  <c r="O3282" i="2"/>
  <c r="M3283" i="2"/>
  <c r="O3283" i="2"/>
  <c r="M3284" i="2"/>
  <c r="O3284" i="2"/>
  <c r="M3285" i="2"/>
  <c r="O3285" i="2"/>
  <c r="M3286" i="2"/>
  <c r="O3286" i="2"/>
  <c r="M3287" i="2"/>
  <c r="O3287" i="2"/>
  <c r="M3288" i="2"/>
  <c r="O3288" i="2"/>
  <c r="M3289" i="2"/>
  <c r="O3289" i="2"/>
  <c r="M3290" i="2"/>
  <c r="O3290" i="2"/>
  <c r="M3291" i="2"/>
  <c r="O3291" i="2"/>
  <c r="M3292" i="2"/>
  <c r="O3292" i="2"/>
  <c r="M3293" i="2"/>
  <c r="O3293" i="2"/>
  <c r="M3294" i="2"/>
  <c r="O3294" i="2"/>
  <c r="M3295" i="2"/>
  <c r="O3295" i="2"/>
  <c r="M3296" i="2"/>
  <c r="O3296" i="2"/>
  <c r="M3297" i="2"/>
  <c r="O3297" i="2"/>
  <c r="M3298" i="2"/>
  <c r="O3298" i="2"/>
  <c r="M3299" i="2"/>
  <c r="O3299" i="2"/>
  <c r="M3300" i="2"/>
  <c r="O3300" i="2"/>
  <c r="M3301" i="2"/>
  <c r="O3301" i="2"/>
  <c r="M3302" i="2"/>
  <c r="O3302" i="2"/>
  <c r="M3303" i="2"/>
  <c r="O3303" i="2"/>
  <c r="M3304" i="2"/>
  <c r="O3304" i="2"/>
  <c r="M3305" i="2"/>
  <c r="O3305" i="2"/>
  <c r="M3306" i="2"/>
  <c r="O3306" i="2"/>
  <c r="M3307" i="2"/>
  <c r="O3307" i="2"/>
  <c r="M3308" i="2"/>
  <c r="O3308" i="2"/>
  <c r="M3309" i="2"/>
  <c r="O3309" i="2"/>
  <c r="M3310" i="2"/>
  <c r="O3310" i="2"/>
  <c r="M3311" i="2"/>
  <c r="O3311" i="2"/>
  <c r="M3312" i="2"/>
  <c r="O3312" i="2"/>
  <c r="M3313" i="2"/>
  <c r="O3313" i="2"/>
  <c r="M3314" i="2"/>
  <c r="O3314" i="2"/>
  <c r="M3315" i="2"/>
  <c r="O3315" i="2"/>
  <c r="M3316" i="2"/>
  <c r="O3316" i="2"/>
  <c r="M3317" i="2"/>
  <c r="O3317" i="2"/>
  <c r="M3318" i="2"/>
  <c r="O3318" i="2"/>
  <c r="M3319" i="2"/>
  <c r="O3319" i="2"/>
  <c r="M3320" i="2"/>
  <c r="O3320" i="2"/>
  <c r="M3321" i="2"/>
  <c r="O3321" i="2"/>
  <c r="M3322" i="2"/>
  <c r="O3322" i="2"/>
  <c r="M3323" i="2"/>
  <c r="O3323" i="2"/>
  <c r="M3324" i="2"/>
  <c r="O3324" i="2"/>
  <c r="M3325" i="2"/>
  <c r="O3325" i="2"/>
  <c r="M3326" i="2"/>
  <c r="O3326" i="2"/>
  <c r="M3327" i="2"/>
  <c r="O3327" i="2"/>
  <c r="M3328" i="2"/>
  <c r="O3328" i="2"/>
  <c r="M3329" i="2"/>
  <c r="O3329" i="2"/>
  <c r="M3330" i="2"/>
  <c r="O3330" i="2"/>
  <c r="M3331" i="2"/>
  <c r="O3331" i="2"/>
  <c r="M3332" i="2"/>
  <c r="O3332" i="2"/>
  <c r="M3333" i="2"/>
  <c r="O3333" i="2"/>
  <c r="M3334" i="2"/>
  <c r="O3334" i="2"/>
  <c r="M3335" i="2"/>
  <c r="O3335" i="2"/>
  <c r="M3336" i="2"/>
  <c r="O3336" i="2"/>
  <c r="M3337" i="2"/>
  <c r="O3337" i="2"/>
  <c r="M3338" i="2"/>
  <c r="O3338" i="2"/>
  <c r="M3339" i="2"/>
  <c r="O3339" i="2"/>
  <c r="M3340" i="2"/>
  <c r="O3340" i="2"/>
  <c r="M3341" i="2"/>
  <c r="O3341" i="2"/>
  <c r="M3342" i="2"/>
  <c r="O3342" i="2"/>
  <c r="M3343" i="2"/>
  <c r="O3343" i="2"/>
  <c r="M3344" i="2"/>
  <c r="O3344" i="2"/>
  <c r="M3345" i="2"/>
  <c r="O3345" i="2"/>
  <c r="M3346" i="2"/>
  <c r="O3346" i="2"/>
  <c r="M3347" i="2"/>
  <c r="O3347" i="2"/>
  <c r="M3348" i="2"/>
  <c r="O3348" i="2"/>
  <c r="M3349" i="2"/>
  <c r="O3349" i="2"/>
  <c r="M3350" i="2"/>
  <c r="O3350" i="2"/>
  <c r="M3351" i="2"/>
  <c r="O3351" i="2"/>
  <c r="M3352" i="2"/>
  <c r="O3352" i="2"/>
  <c r="M3353" i="2"/>
  <c r="O3353" i="2"/>
  <c r="M3354" i="2"/>
  <c r="O3354" i="2"/>
  <c r="M3355" i="2"/>
  <c r="O3355" i="2"/>
  <c r="M3356" i="2"/>
  <c r="O3356" i="2"/>
  <c r="M3357" i="2"/>
  <c r="O3357" i="2"/>
  <c r="M3358" i="2"/>
  <c r="O3358" i="2"/>
  <c r="M3359" i="2"/>
  <c r="O3359" i="2"/>
  <c r="M3360" i="2"/>
  <c r="O3360" i="2"/>
  <c r="M3361" i="2"/>
  <c r="O3361" i="2"/>
  <c r="M3362" i="2"/>
  <c r="O3362" i="2"/>
  <c r="M3363" i="2"/>
  <c r="O3363" i="2"/>
  <c r="M3364" i="2"/>
  <c r="O3364" i="2"/>
  <c r="M3365" i="2"/>
  <c r="O3365" i="2"/>
  <c r="M3366" i="2"/>
  <c r="O3366" i="2"/>
  <c r="M3367" i="2"/>
  <c r="O3367" i="2"/>
  <c r="M3368" i="2"/>
  <c r="O3368" i="2"/>
  <c r="M3369" i="2"/>
  <c r="O3369" i="2"/>
  <c r="M3370" i="2"/>
  <c r="O3370" i="2"/>
  <c r="M3371" i="2"/>
  <c r="O3371" i="2"/>
  <c r="M3372" i="2"/>
  <c r="O3372" i="2"/>
  <c r="M3373" i="2"/>
  <c r="O3373" i="2"/>
  <c r="M3374" i="2"/>
  <c r="O3374" i="2"/>
  <c r="M3375" i="2"/>
  <c r="O3375" i="2"/>
  <c r="M3376" i="2"/>
  <c r="O3376" i="2"/>
  <c r="M3377" i="2"/>
  <c r="O3377" i="2"/>
  <c r="M3378" i="2"/>
  <c r="O3378" i="2"/>
  <c r="M3379" i="2"/>
  <c r="O3379" i="2"/>
  <c r="M3380" i="2"/>
  <c r="O3380" i="2"/>
  <c r="M3381" i="2"/>
  <c r="O3381" i="2"/>
  <c r="M3382" i="2"/>
  <c r="O3382" i="2"/>
  <c r="M3383" i="2"/>
  <c r="O3383" i="2"/>
  <c r="M3384" i="2"/>
  <c r="O3384" i="2"/>
  <c r="M3385" i="2"/>
  <c r="O3385" i="2"/>
  <c r="M3386" i="2"/>
  <c r="O3386" i="2"/>
  <c r="M3387" i="2"/>
  <c r="O3387" i="2"/>
  <c r="M3388" i="2"/>
  <c r="O3388" i="2"/>
  <c r="M3389" i="2"/>
  <c r="O3389" i="2"/>
  <c r="M3390" i="2"/>
  <c r="O3390" i="2"/>
  <c r="M3391" i="2"/>
  <c r="O3391" i="2"/>
  <c r="M3392" i="2"/>
  <c r="O3392" i="2"/>
  <c r="M3393" i="2"/>
  <c r="O3393" i="2"/>
  <c r="M3394" i="2"/>
  <c r="O3394" i="2"/>
  <c r="M3395" i="2"/>
  <c r="O3395" i="2"/>
  <c r="M3396" i="2"/>
  <c r="O3396" i="2"/>
  <c r="M3397" i="2"/>
  <c r="O3397" i="2"/>
  <c r="M3398" i="2"/>
  <c r="O3398" i="2"/>
  <c r="M3399" i="2"/>
  <c r="O3399" i="2"/>
  <c r="M3400" i="2"/>
  <c r="O3400" i="2"/>
  <c r="M3401" i="2"/>
  <c r="O3401" i="2"/>
  <c r="M3402" i="2"/>
  <c r="O3402" i="2"/>
  <c r="M3403" i="2"/>
  <c r="O3403" i="2"/>
  <c r="M3404" i="2"/>
  <c r="O3404" i="2"/>
  <c r="M3405" i="2"/>
  <c r="O3405" i="2"/>
  <c r="M3406" i="2"/>
  <c r="O3406" i="2"/>
  <c r="M3407" i="2"/>
  <c r="O3407" i="2"/>
  <c r="M3408" i="2"/>
  <c r="O3408" i="2"/>
  <c r="M3409" i="2"/>
  <c r="O3409" i="2"/>
  <c r="M3410" i="2"/>
  <c r="O3410" i="2"/>
  <c r="M3411" i="2"/>
  <c r="O3411" i="2"/>
  <c r="M3412" i="2"/>
  <c r="O3412" i="2"/>
  <c r="M3413" i="2"/>
  <c r="O3413" i="2"/>
  <c r="M3414" i="2"/>
  <c r="O3414" i="2"/>
  <c r="M3415" i="2"/>
  <c r="O3415" i="2"/>
  <c r="M3416" i="2"/>
  <c r="O3416" i="2"/>
  <c r="M3417" i="2"/>
  <c r="O3417" i="2"/>
  <c r="M3418" i="2"/>
  <c r="O3418" i="2"/>
  <c r="M3419" i="2"/>
  <c r="O3419" i="2"/>
  <c r="M3420" i="2"/>
  <c r="O3420" i="2"/>
  <c r="M3421" i="2"/>
  <c r="O3421" i="2"/>
  <c r="M3422" i="2"/>
  <c r="O3422" i="2"/>
  <c r="M3423" i="2"/>
  <c r="O3423" i="2"/>
  <c r="M3424" i="2"/>
  <c r="O3424" i="2"/>
  <c r="M3425" i="2"/>
  <c r="O3425" i="2"/>
  <c r="M3426" i="2"/>
  <c r="O3426" i="2"/>
  <c r="M3427" i="2"/>
  <c r="O3427" i="2"/>
  <c r="M3428" i="2"/>
  <c r="O3428" i="2"/>
  <c r="M3429" i="2"/>
  <c r="O3429" i="2"/>
  <c r="M3430" i="2"/>
  <c r="O3430" i="2"/>
  <c r="M3431" i="2"/>
  <c r="O3431" i="2"/>
  <c r="M3432" i="2"/>
  <c r="O3432" i="2"/>
  <c r="M3433" i="2"/>
  <c r="O3433" i="2"/>
  <c r="M3434" i="2"/>
  <c r="O3434" i="2"/>
  <c r="M3435" i="2"/>
  <c r="O3435" i="2"/>
  <c r="M3436" i="2"/>
  <c r="O3436" i="2"/>
  <c r="M3437" i="2"/>
  <c r="O3437" i="2"/>
  <c r="M3438" i="2"/>
  <c r="O3438" i="2"/>
  <c r="M3439" i="2"/>
  <c r="O3439" i="2"/>
  <c r="M3440" i="2"/>
  <c r="O3440" i="2"/>
  <c r="M3441" i="2"/>
  <c r="O3441" i="2"/>
  <c r="M3442" i="2"/>
  <c r="O3442" i="2"/>
  <c r="M3443" i="2"/>
  <c r="O3443" i="2"/>
  <c r="M3444" i="2"/>
  <c r="O3444" i="2"/>
  <c r="M3445" i="2"/>
  <c r="O3445" i="2"/>
  <c r="M3446" i="2"/>
  <c r="O3446" i="2"/>
  <c r="M3447" i="2"/>
  <c r="O3447" i="2"/>
  <c r="M3448" i="2"/>
  <c r="O3448" i="2"/>
  <c r="M3449" i="2"/>
  <c r="O3449" i="2"/>
  <c r="M3450" i="2"/>
  <c r="O3450" i="2"/>
  <c r="M3451" i="2"/>
  <c r="O3451" i="2"/>
  <c r="M3452" i="2"/>
  <c r="O3452" i="2"/>
  <c r="M3453" i="2"/>
  <c r="O3453" i="2"/>
  <c r="M3454" i="2"/>
  <c r="O3454" i="2"/>
  <c r="M3455" i="2"/>
  <c r="O3455" i="2"/>
  <c r="M3456" i="2"/>
  <c r="O3456" i="2"/>
  <c r="M3457" i="2"/>
  <c r="O3457" i="2"/>
  <c r="M3458" i="2"/>
  <c r="O3458" i="2"/>
  <c r="M3459" i="2"/>
  <c r="O3459" i="2"/>
  <c r="M3460" i="2"/>
  <c r="O3460" i="2"/>
  <c r="M3461" i="2"/>
  <c r="O3461" i="2"/>
  <c r="M3462" i="2"/>
  <c r="O3462" i="2"/>
  <c r="M3463" i="2"/>
  <c r="O3463" i="2"/>
  <c r="M3464" i="2"/>
  <c r="O3464" i="2"/>
  <c r="M3465" i="2"/>
  <c r="O3465" i="2"/>
  <c r="M3466" i="2"/>
  <c r="O3466" i="2"/>
  <c r="M3467" i="2"/>
  <c r="O3467" i="2"/>
  <c r="M3468" i="2"/>
  <c r="O3468" i="2"/>
  <c r="M3469" i="2"/>
  <c r="O3469" i="2"/>
  <c r="M3470" i="2"/>
  <c r="O3470" i="2"/>
  <c r="M3471" i="2"/>
  <c r="O3471" i="2"/>
  <c r="M3472" i="2"/>
  <c r="O3472" i="2"/>
  <c r="M3473" i="2"/>
  <c r="O3473" i="2"/>
  <c r="M3474" i="2"/>
  <c r="O3474" i="2"/>
  <c r="M3475" i="2"/>
  <c r="O3475" i="2"/>
  <c r="M3476" i="2"/>
  <c r="O3476" i="2"/>
  <c r="M3477" i="2"/>
  <c r="O3477" i="2"/>
  <c r="M3478" i="2"/>
  <c r="O3478" i="2"/>
  <c r="M3479" i="2"/>
  <c r="O3479" i="2"/>
  <c r="M3480" i="2"/>
  <c r="O3480" i="2"/>
  <c r="M3481" i="2"/>
  <c r="O3481" i="2"/>
  <c r="M3482" i="2"/>
  <c r="O3482" i="2"/>
  <c r="M3483" i="2"/>
  <c r="O3483" i="2"/>
  <c r="M3484" i="2"/>
  <c r="O3484" i="2"/>
  <c r="M3485" i="2"/>
  <c r="O3485" i="2"/>
  <c r="M3486" i="2"/>
  <c r="O3486" i="2"/>
  <c r="M3487" i="2"/>
  <c r="O3487" i="2"/>
  <c r="M3488" i="2"/>
  <c r="O3488" i="2"/>
  <c r="M3489" i="2"/>
  <c r="O3489" i="2"/>
  <c r="M3490" i="2"/>
  <c r="O3490" i="2"/>
  <c r="M3491" i="2"/>
  <c r="O3491" i="2"/>
  <c r="M3492" i="2"/>
  <c r="O3492" i="2"/>
  <c r="M3493" i="2"/>
  <c r="O3493" i="2"/>
  <c r="M3494" i="2"/>
  <c r="O3494" i="2"/>
  <c r="M3495" i="2"/>
  <c r="O3495" i="2"/>
  <c r="M3496" i="2"/>
  <c r="O3496" i="2"/>
  <c r="M3497" i="2"/>
  <c r="O3497" i="2"/>
  <c r="M3498" i="2"/>
  <c r="O3498" i="2"/>
  <c r="M3499" i="2"/>
  <c r="O3499" i="2"/>
  <c r="M3500" i="2"/>
  <c r="O3500" i="2"/>
  <c r="M3501" i="2"/>
  <c r="O3501" i="2"/>
  <c r="M3502" i="2"/>
  <c r="O3502" i="2"/>
  <c r="M3503" i="2"/>
  <c r="O3503" i="2"/>
  <c r="M3504" i="2"/>
  <c r="O3504" i="2"/>
  <c r="M3505" i="2"/>
  <c r="O3505" i="2"/>
  <c r="M3506" i="2"/>
  <c r="O3506" i="2"/>
  <c r="M3507" i="2"/>
  <c r="O3507" i="2"/>
  <c r="M3508" i="2"/>
  <c r="O3508" i="2"/>
  <c r="M3509" i="2"/>
  <c r="O3509" i="2"/>
  <c r="M3510" i="2"/>
  <c r="O3510" i="2"/>
  <c r="M3511" i="2"/>
  <c r="O3511" i="2"/>
  <c r="M3512" i="2"/>
  <c r="O3512" i="2"/>
  <c r="M3513" i="2"/>
  <c r="O3513" i="2"/>
  <c r="M3514" i="2"/>
  <c r="O3514" i="2"/>
  <c r="M3515" i="2"/>
  <c r="O3515" i="2"/>
  <c r="M3516" i="2"/>
  <c r="O3516" i="2"/>
  <c r="M3517" i="2"/>
  <c r="O3517" i="2"/>
  <c r="M3518" i="2"/>
  <c r="O3518" i="2"/>
  <c r="M3519" i="2"/>
  <c r="O3519" i="2"/>
  <c r="M3520" i="2"/>
  <c r="O3520" i="2"/>
  <c r="M3521" i="2"/>
  <c r="O3521" i="2"/>
  <c r="M3522" i="2"/>
  <c r="O3522" i="2"/>
  <c r="M3523" i="2"/>
  <c r="O3523" i="2"/>
  <c r="M3524" i="2"/>
  <c r="O3524" i="2"/>
  <c r="M3525" i="2"/>
  <c r="O3525" i="2"/>
  <c r="M3526" i="2"/>
  <c r="O3526" i="2"/>
  <c r="R3526" i="2" s="1"/>
  <c r="M3527" i="2"/>
  <c r="O3527" i="2"/>
  <c r="R3527" i="2" s="1"/>
  <c r="M3528" i="2"/>
  <c r="O3528" i="2"/>
  <c r="R3528" i="2" s="1"/>
  <c r="M3529" i="2"/>
  <c r="O3529" i="2"/>
  <c r="R3529" i="2" s="1"/>
  <c r="M3530" i="2"/>
  <c r="O3530" i="2"/>
  <c r="M3531" i="2"/>
  <c r="O3531" i="2"/>
  <c r="M3532" i="2"/>
  <c r="O3532" i="2"/>
  <c r="M3533" i="2"/>
  <c r="O3533" i="2"/>
  <c r="M3534" i="2"/>
  <c r="O3534" i="2"/>
  <c r="M3535" i="2"/>
  <c r="O3535" i="2"/>
  <c r="M3536" i="2"/>
  <c r="O3536" i="2"/>
  <c r="M3537" i="2"/>
  <c r="O3537" i="2"/>
  <c r="R3537" i="2" s="1"/>
  <c r="M3538" i="2"/>
  <c r="O3538" i="2"/>
  <c r="R3538" i="2" s="1"/>
  <c r="M3539" i="2"/>
  <c r="O3539" i="2"/>
  <c r="R3539" i="2" s="1"/>
  <c r="M3540" i="2"/>
  <c r="O3540" i="2"/>
  <c r="R3540" i="2" s="1"/>
  <c r="M3541" i="2"/>
  <c r="O3541" i="2"/>
  <c r="R3541" i="2" s="1"/>
  <c r="M3542" i="2"/>
  <c r="O3542" i="2"/>
  <c r="M3543" i="2"/>
  <c r="O3543" i="2"/>
  <c r="M3544" i="2"/>
  <c r="O3544" i="2"/>
  <c r="M3545" i="2"/>
  <c r="O3545" i="2"/>
  <c r="R3545" i="2" s="1"/>
  <c r="M3546" i="2"/>
  <c r="O3546" i="2"/>
  <c r="R3546" i="2" s="1"/>
  <c r="M3547" i="2"/>
  <c r="O3547" i="2"/>
  <c r="M3548" i="2"/>
  <c r="O3548" i="2"/>
  <c r="M3549" i="2"/>
  <c r="O3549" i="2"/>
  <c r="R3549" i="2" s="1"/>
  <c r="M3550" i="2"/>
  <c r="O3550" i="2"/>
  <c r="P3550" i="2" s="1"/>
  <c r="M3551" i="2"/>
  <c r="O3551" i="2"/>
  <c r="P3551" i="2" s="1"/>
  <c r="M3552" i="2"/>
  <c r="O3552" i="2"/>
  <c r="P3552" i="2" s="1"/>
  <c r="M3553" i="2"/>
  <c r="O3553" i="2"/>
  <c r="P3553" i="2" s="1"/>
  <c r="M3554" i="2"/>
  <c r="O3554" i="2"/>
  <c r="R3554" i="2" s="1"/>
  <c r="M3555" i="2"/>
  <c r="O3555" i="2"/>
  <c r="R3555" i="2" s="1"/>
  <c r="M3556" i="2"/>
  <c r="O3556" i="2"/>
  <c r="P3556" i="2" s="1"/>
  <c r="M3557" i="2"/>
  <c r="O3557" i="2"/>
  <c r="P3557" i="2" s="1"/>
  <c r="M3558" i="2"/>
  <c r="O3558" i="2"/>
  <c r="R3558" i="2" s="1"/>
  <c r="M3559" i="2"/>
  <c r="O3559" i="2"/>
  <c r="R3559" i="2" s="1"/>
  <c r="M3560" i="2"/>
  <c r="O3560" i="2"/>
  <c r="R3560" i="2" s="1"/>
  <c r="M3561" i="2"/>
  <c r="O3561" i="2"/>
  <c r="R3561" i="2" s="1"/>
  <c r="M3562" i="2"/>
  <c r="O3562" i="2"/>
  <c r="M3563" i="2"/>
  <c r="O3563" i="2"/>
  <c r="M3564" i="2"/>
  <c r="O3564" i="2"/>
  <c r="M3565" i="2"/>
  <c r="O3565" i="2"/>
  <c r="M3566" i="2"/>
  <c r="O3566" i="2"/>
  <c r="M3567" i="2"/>
  <c r="O3567" i="2"/>
  <c r="R3567" i="2" s="1"/>
  <c r="M3568" i="2"/>
  <c r="O3568" i="2"/>
  <c r="R3568" i="2" s="1"/>
  <c r="M3569" i="2"/>
  <c r="O3569" i="2"/>
  <c r="M3570" i="2"/>
  <c r="O3570" i="2"/>
  <c r="M3571" i="2"/>
  <c r="O3571" i="2"/>
  <c r="R3571" i="2" s="1"/>
  <c r="M3572" i="2"/>
  <c r="O3572" i="2"/>
  <c r="M3573" i="2"/>
  <c r="O3573" i="2"/>
  <c r="M3574" i="2"/>
  <c r="O3574" i="2"/>
  <c r="M3575" i="2"/>
  <c r="O3575" i="2"/>
  <c r="M3576" i="2"/>
  <c r="O3576" i="2"/>
  <c r="M3577" i="2"/>
  <c r="O3577" i="2"/>
  <c r="P3577" i="2" s="1"/>
  <c r="M3578" i="2"/>
  <c r="O3578" i="2"/>
  <c r="R3578" i="2" s="1"/>
  <c r="M3579" i="2"/>
  <c r="O3579" i="2"/>
  <c r="P3579" i="2" s="1"/>
  <c r="M3580" i="2"/>
  <c r="O3580" i="2"/>
  <c r="P3580" i="2" s="1"/>
  <c r="M3581" i="2"/>
  <c r="O3581" i="2"/>
  <c r="P3581" i="2" s="1"/>
  <c r="M3582" i="2"/>
  <c r="O3582" i="2"/>
  <c r="P3582" i="2" s="1"/>
  <c r="M3583" i="2"/>
  <c r="O3583" i="2"/>
  <c r="P3583" i="2" s="1"/>
  <c r="M3584" i="2"/>
  <c r="O3584" i="2"/>
  <c r="R3584" i="2" s="1"/>
  <c r="M3585" i="2"/>
  <c r="O3585" i="2"/>
  <c r="P3585" i="2" s="1"/>
  <c r="M3586" i="2"/>
  <c r="O3586" i="2"/>
  <c r="P3586" i="2" s="1"/>
  <c r="M3587" i="2"/>
  <c r="O3587" i="2"/>
  <c r="P3587" i="2" s="1"/>
  <c r="M3588" i="2"/>
  <c r="O3588" i="2"/>
  <c r="P3588" i="2" s="1"/>
  <c r="M3589" i="2"/>
  <c r="O3589" i="2"/>
  <c r="P3589" i="2" s="1"/>
  <c r="M3590" i="2"/>
  <c r="O3590" i="2"/>
  <c r="P3590" i="2" s="1"/>
  <c r="M3591" i="2"/>
  <c r="O3591" i="2"/>
  <c r="P3591" i="2" s="1"/>
  <c r="M3592" i="2"/>
  <c r="O3592" i="2"/>
  <c r="R3592" i="2" s="1"/>
  <c r="M3593" i="2"/>
  <c r="O3593" i="2"/>
  <c r="R3593" i="2" s="1"/>
  <c r="M3594" i="2"/>
  <c r="O3594" i="2"/>
  <c r="R3594" i="2" s="1"/>
  <c r="M3595" i="2"/>
  <c r="O3595" i="2"/>
  <c r="P3595" i="2" s="1"/>
  <c r="M3596" i="2"/>
  <c r="O3596" i="2"/>
  <c r="P3596" i="2" s="1"/>
  <c r="M3597" i="2"/>
  <c r="O3597" i="2"/>
  <c r="R3597" i="2" s="1"/>
  <c r="M3598" i="2"/>
  <c r="O3598" i="2"/>
  <c r="P3598" i="2" s="1"/>
  <c r="M3599" i="2"/>
  <c r="O3599" i="2"/>
  <c r="R3599" i="2" s="1"/>
  <c r="M3600" i="2"/>
  <c r="O3600" i="2"/>
  <c r="P3600" i="2" s="1"/>
  <c r="M3601" i="2"/>
  <c r="O3601" i="2"/>
  <c r="R3601" i="2" s="1"/>
  <c r="M3602" i="2"/>
  <c r="O3602" i="2"/>
  <c r="R3602" i="2" s="1"/>
  <c r="M3603" i="2"/>
  <c r="O3603" i="2"/>
  <c r="R3603" i="2" s="1"/>
  <c r="M3604" i="2"/>
  <c r="O3604" i="2"/>
  <c r="R3604" i="2" s="1"/>
  <c r="M3605" i="2"/>
  <c r="O3605" i="2"/>
  <c r="R3605" i="2" s="1"/>
  <c r="M3606" i="2"/>
  <c r="O3606" i="2"/>
  <c r="R3606" i="2" s="1"/>
  <c r="M3607" i="2"/>
  <c r="O3607" i="2"/>
  <c r="R3607" i="2" s="1"/>
  <c r="M3608" i="2"/>
  <c r="O3608" i="2"/>
  <c r="R3608" i="2" s="1"/>
  <c r="M3609" i="2"/>
  <c r="O3609" i="2"/>
  <c r="P3609" i="2" s="1"/>
  <c r="M3610" i="2"/>
  <c r="O3610" i="2"/>
  <c r="R3610" i="2" s="1"/>
  <c r="M3611" i="2"/>
  <c r="O3611" i="2"/>
  <c r="R3611" i="2" s="1"/>
  <c r="M3612" i="2"/>
  <c r="O3612" i="2"/>
  <c r="R3612" i="2" s="1"/>
  <c r="M3613" i="2"/>
  <c r="O3613" i="2"/>
  <c r="P3613" i="2" s="1"/>
  <c r="M3614" i="2"/>
  <c r="O3614" i="2"/>
  <c r="R3614" i="2" s="1"/>
  <c r="M3615" i="2"/>
  <c r="O3615" i="2"/>
  <c r="M3616" i="2"/>
  <c r="O3616" i="2"/>
  <c r="P3616" i="2" s="1"/>
  <c r="M3617" i="2"/>
  <c r="O3617" i="2"/>
  <c r="P3617" i="2" s="1"/>
  <c r="M3618" i="2"/>
  <c r="O3618" i="2"/>
  <c r="P3618" i="2" s="1"/>
  <c r="M3619" i="2"/>
  <c r="O3619" i="2"/>
  <c r="P3619" i="2" s="1"/>
  <c r="M3620" i="2"/>
  <c r="O3620" i="2"/>
  <c r="P3620" i="2" s="1"/>
  <c r="M3621" i="2"/>
  <c r="O3621" i="2"/>
  <c r="P3621" i="2" s="1"/>
  <c r="M3622" i="2"/>
  <c r="O3622" i="2"/>
  <c r="P3622" i="2" s="1"/>
  <c r="M3623" i="2"/>
  <c r="O3623" i="2"/>
  <c r="P3623" i="2" s="1"/>
  <c r="M3624" i="2"/>
  <c r="O3624" i="2"/>
  <c r="P3624" i="2" s="1"/>
  <c r="M3625" i="2"/>
  <c r="O3625" i="2"/>
  <c r="P3625" i="2" s="1"/>
  <c r="M3626" i="2"/>
  <c r="O3626" i="2"/>
  <c r="P3626" i="2" s="1"/>
  <c r="M3627" i="2"/>
  <c r="O3627" i="2"/>
  <c r="P3627" i="2" s="1"/>
  <c r="M3628" i="2"/>
  <c r="O3628" i="2"/>
  <c r="P3628" i="2" s="1"/>
  <c r="M3629" i="2"/>
  <c r="O3629" i="2"/>
  <c r="P3629" i="2" s="1"/>
  <c r="M3630" i="2"/>
  <c r="O3630" i="2"/>
  <c r="P3630" i="2" s="1"/>
  <c r="M3631" i="2"/>
  <c r="O3631" i="2"/>
  <c r="P3631" i="2" s="1"/>
  <c r="M3632" i="2"/>
  <c r="O3632" i="2"/>
  <c r="P3632" i="2" s="1"/>
  <c r="M3633" i="2"/>
  <c r="O3633" i="2"/>
  <c r="P3633" i="2" s="1"/>
  <c r="M3634" i="2"/>
  <c r="O3634" i="2"/>
  <c r="P3634" i="2" s="1"/>
  <c r="M3635" i="2"/>
  <c r="O3635" i="2"/>
  <c r="P3635" i="2" s="1"/>
  <c r="M3636" i="2"/>
  <c r="O3636" i="2"/>
  <c r="P3636" i="2" s="1"/>
  <c r="M3637" i="2"/>
  <c r="O3637" i="2"/>
  <c r="P3637" i="2" s="1"/>
  <c r="M3638" i="2"/>
  <c r="O3638" i="2"/>
  <c r="P3638" i="2" s="1"/>
  <c r="M3639" i="2"/>
  <c r="O3639" i="2"/>
  <c r="P3639" i="2" s="1"/>
  <c r="M3640" i="2"/>
  <c r="O3640" i="2"/>
  <c r="P3640" i="2" s="1"/>
  <c r="M3641" i="2"/>
  <c r="O3641" i="2"/>
  <c r="R3641" i="2" s="1"/>
  <c r="M3642" i="2"/>
  <c r="O3642" i="2"/>
  <c r="R3642" i="2" s="1"/>
  <c r="M3643" i="2"/>
  <c r="O3643" i="2"/>
  <c r="P3643" i="2" s="1"/>
  <c r="M3644" i="2"/>
  <c r="O3644" i="2"/>
  <c r="P3644" i="2" s="1"/>
  <c r="M3645" i="2"/>
  <c r="O3645" i="2"/>
  <c r="P3645" i="2" s="1"/>
  <c r="M3646" i="2"/>
  <c r="O3646" i="2"/>
  <c r="P3646" i="2" s="1"/>
  <c r="M3647" i="2"/>
  <c r="O3647" i="2"/>
  <c r="P3647" i="2" s="1"/>
  <c r="M3648" i="2"/>
  <c r="O3648" i="2"/>
  <c r="R3648" i="2" s="1"/>
  <c r="M3649" i="2"/>
  <c r="O3649" i="2"/>
  <c r="P3649" i="2" s="1"/>
  <c r="M3650" i="2"/>
  <c r="O3650" i="2"/>
  <c r="P3650" i="2" s="1"/>
  <c r="M3651" i="2"/>
  <c r="O3651" i="2"/>
  <c r="P3651" i="2" s="1"/>
  <c r="M3652" i="2"/>
  <c r="O3652" i="2"/>
  <c r="P3652" i="2" s="1"/>
  <c r="M3653" i="2"/>
  <c r="O3653" i="2"/>
  <c r="P3653" i="2" s="1"/>
  <c r="M3654" i="2"/>
  <c r="O3654" i="2"/>
  <c r="P3654" i="2" s="1"/>
  <c r="M3655" i="2"/>
  <c r="O3655" i="2"/>
  <c r="P3655" i="2" s="1"/>
  <c r="M3656" i="2"/>
  <c r="O3656" i="2"/>
  <c r="P3656" i="2" s="1"/>
  <c r="M3657" i="2"/>
  <c r="O3657" i="2"/>
  <c r="P3657" i="2" s="1"/>
  <c r="M3658" i="2"/>
  <c r="O3658" i="2"/>
  <c r="P3658" i="2" s="1"/>
  <c r="M3659" i="2"/>
  <c r="O3659" i="2"/>
  <c r="P3659" i="2" s="1"/>
  <c r="M3660" i="2"/>
  <c r="O3660" i="2"/>
  <c r="P3660" i="2" s="1"/>
  <c r="M3661" i="2"/>
  <c r="O3661" i="2"/>
  <c r="P3661" i="2" s="1"/>
  <c r="M3662" i="2"/>
  <c r="O3662" i="2"/>
  <c r="P3662" i="2" s="1"/>
  <c r="M3663" i="2"/>
  <c r="O3663" i="2"/>
  <c r="P3663" i="2" s="1"/>
  <c r="M3664" i="2"/>
  <c r="O3664" i="2"/>
  <c r="P3664" i="2" s="1"/>
  <c r="M3665" i="2"/>
  <c r="O3665" i="2"/>
  <c r="P3665" i="2" s="1"/>
  <c r="M3666" i="2"/>
  <c r="O3666" i="2"/>
  <c r="P3666" i="2" s="1"/>
  <c r="M3667" i="2"/>
  <c r="O3667" i="2"/>
  <c r="P3667" i="2" s="1"/>
  <c r="M3668" i="2"/>
  <c r="O3668" i="2"/>
  <c r="P3668" i="2" s="1"/>
  <c r="M3669" i="2"/>
  <c r="O3669" i="2"/>
  <c r="P3669" i="2" s="1"/>
  <c r="M3670" i="2"/>
  <c r="O3670" i="2"/>
  <c r="P3670" i="2" s="1"/>
  <c r="M3671" i="2"/>
  <c r="O3671" i="2"/>
  <c r="P3671" i="2" s="1"/>
  <c r="M3672" i="2"/>
  <c r="O3672" i="2"/>
  <c r="P3672" i="2" s="1"/>
  <c r="O2412" i="2"/>
  <c r="M2412" i="2"/>
  <c r="AQ287" i="52" l="1"/>
  <c r="AQ271" i="52"/>
  <c r="AQ263" i="52"/>
  <c r="AQ255" i="52"/>
  <c r="AQ239" i="52"/>
  <c r="AQ231" i="52"/>
  <c r="AQ223" i="52"/>
  <c r="AQ215" i="52"/>
  <c r="AQ194" i="52"/>
  <c r="AQ183" i="52"/>
  <c r="AQ169" i="52"/>
  <c r="AQ121" i="52"/>
  <c r="AQ105" i="52"/>
  <c r="AQ89" i="52"/>
  <c r="AQ253" i="52"/>
  <c r="AQ189" i="52"/>
  <c r="AQ181" i="52"/>
  <c r="AQ111" i="52"/>
  <c r="AQ71" i="52"/>
  <c r="AQ55" i="52"/>
  <c r="AQ240" i="52"/>
  <c r="AQ130" i="52"/>
  <c r="AQ125" i="52"/>
  <c r="AQ214" i="52"/>
  <c r="AQ203" i="52"/>
  <c r="AQ195" i="52"/>
  <c r="AQ93" i="52"/>
  <c r="AQ289" i="52"/>
  <c r="AQ265" i="52"/>
  <c r="AQ249" i="52"/>
  <c r="AQ201" i="52"/>
  <c r="AQ193" i="52"/>
  <c r="AQ171" i="52"/>
  <c r="AQ163" i="52"/>
  <c r="AQ123" i="52"/>
  <c r="AQ99" i="52"/>
  <c r="AQ91" i="52"/>
  <c r="AQ67" i="52"/>
  <c r="AQ51" i="52"/>
  <c r="AQ43" i="52"/>
  <c r="AQ291" i="52"/>
  <c r="AQ280" i="52"/>
  <c r="AQ272" i="52"/>
  <c r="AQ246" i="52"/>
  <c r="AQ197" i="52"/>
  <c r="AQ172" i="52"/>
  <c r="AQ167" i="52"/>
  <c r="AQ164" i="52"/>
  <c r="AQ142" i="52"/>
  <c r="AQ134" i="52"/>
  <c r="AQ131" i="52"/>
  <c r="AQ114" i="52"/>
  <c r="AQ106" i="52"/>
  <c r="AQ101" i="52"/>
  <c r="AQ98" i="52"/>
  <c r="AQ95" i="52"/>
  <c r="AQ57" i="52"/>
  <c r="AQ49" i="52"/>
  <c r="AQ241" i="52"/>
  <c r="AQ162" i="52"/>
  <c r="AQ151" i="52"/>
  <c r="AQ292" i="52"/>
  <c r="AQ281" i="52"/>
  <c r="AQ247" i="52"/>
  <c r="AQ206" i="52"/>
  <c r="AQ198" i="52"/>
  <c r="AQ187" i="52"/>
  <c r="AQ135" i="52"/>
  <c r="AQ126" i="52"/>
  <c r="AQ110" i="52"/>
  <c r="AQ69" i="52"/>
  <c r="AQ50" i="52"/>
  <c r="AQ42" i="52"/>
  <c r="AQ185" i="52"/>
  <c r="AQ124" i="52"/>
  <c r="AQ113" i="52"/>
  <c r="AQ83" i="52"/>
  <c r="AQ45" i="52"/>
  <c r="AQ279" i="52"/>
  <c r="AQ274" i="52"/>
  <c r="AQ234" i="52"/>
  <c r="AQ207" i="52"/>
  <c r="AQ199" i="52"/>
  <c r="AQ180" i="52"/>
  <c r="AQ166" i="52"/>
  <c r="AQ155" i="52"/>
  <c r="AQ122" i="52"/>
  <c r="AQ119" i="52"/>
  <c r="AQ285" i="52"/>
  <c r="AQ264" i="52"/>
  <c r="AQ248" i="52"/>
  <c r="AQ245" i="52"/>
  <c r="AQ233" i="52"/>
  <c r="AQ230" i="52"/>
  <c r="AQ222" i="52"/>
  <c r="AQ211" i="52"/>
  <c r="AQ208" i="52"/>
  <c r="AQ205" i="52"/>
  <c r="AQ147" i="52"/>
  <c r="AQ136" i="52"/>
  <c r="AQ112" i="52"/>
  <c r="AQ97" i="52"/>
  <c r="AQ82" i="52"/>
  <c r="AQ74" i="52"/>
  <c r="AQ270" i="52"/>
  <c r="AQ225" i="52"/>
  <c r="AQ217" i="52"/>
  <c r="AQ188" i="52"/>
  <c r="AQ182" i="52"/>
  <c r="AQ173" i="52"/>
  <c r="AQ156" i="52"/>
  <c r="AQ150" i="52"/>
  <c r="AQ118" i="52"/>
  <c r="AQ63" i="52"/>
  <c r="AQ60" i="52"/>
  <c r="AQ220" i="52"/>
  <c r="AQ165" i="52"/>
  <c r="AQ137" i="52"/>
  <c r="AQ128" i="52"/>
  <c r="AQ212" i="52"/>
  <c r="AQ209" i="52"/>
  <c r="AQ116" i="52"/>
  <c r="AQ104" i="52"/>
  <c r="AQ75" i="52"/>
  <c r="AQ296" i="52"/>
  <c r="AQ226" i="52"/>
  <c r="AQ218" i="52"/>
  <c r="AQ177" i="52"/>
  <c r="AQ174" i="52"/>
  <c r="AQ160" i="52"/>
  <c r="AQ157" i="52"/>
  <c r="AQ154" i="52"/>
  <c r="AQ140" i="52"/>
  <c r="AQ108" i="52"/>
  <c r="AQ81" i="52"/>
  <c r="AQ78" i="52"/>
  <c r="AQ73" i="52"/>
  <c r="AQ61" i="52"/>
  <c r="AQ117" i="52"/>
  <c r="AQ216" i="52"/>
  <c r="AQ213" i="52"/>
  <c r="AQ178" i="52"/>
  <c r="AQ133" i="52"/>
  <c r="AQ87" i="52"/>
  <c r="AQ65" i="52"/>
  <c r="AF3616" i="2"/>
  <c r="AF3608" i="2"/>
  <c r="AF3596" i="2"/>
  <c r="AF3584" i="2"/>
  <c r="AF3568" i="2"/>
  <c r="AF3560" i="2"/>
  <c r="AF3548" i="2"/>
  <c r="AF3536" i="2"/>
  <c r="AF3524" i="2"/>
  <c r="AF3512" i="2"/>
  <c r="AF3500" i="2"/>
  <c r="AF3492" i="2"/>
  <c r="AF3480" i="2"/>
  <c r="AF3468" i="2"/>
  <c r="AF3456" i="2"/>
  <c r="AF3444" i="2"/>
  <c r="AF3432" i="2"/>
  <c r="AF3420" i="2"/>
  <c r="AF3408" i="2"/>
  <c r="AF3396" i="2"/>
  <c r="AF3384" i="2"/>
  <c r="AF3372" i="2"/>
  <c r="AF3360" i="2"/>
  <c r="AF3348" i="2"/>
  <c r="AF3336" i="2"/>
  <c r="AF3324" i="2"/>
  <c r="AF3312" i="2"/>
  <c r="AF3300" i="2"/>
  <c r="AF3292" i="2"/>
  <c r="AF3280" i="2"/>
  <c r="AF3268" i="2"/>
  <c r="AF3256" i="2"/>
  <c r="AF3620" i="2"/>
  <c r="AF3604" i="2"/>
  <c r="AF3592" i="2"/>
  <c r="AF3580" i="2"/>
  <c r="AF3572" i="2"/>
  <c r="AF3556" i="2"/>
  <c r="AF3544" i="2"/>
  <c r="AF3532" i="2"/>
  <c r="AF3520" i="2"/>
  <c r="AF3508" i="2"/>
  <c r="AF3496" i="2"/>
  <c r="AF3484" i="2"/>
  <c r="AF3472" i="2"/>
  <c r="AF3460" i="2"/>
  <c r="AF3448" i="2"/>
  <c r="AF3436" i="2"/>
  <c r="AF3424" i="2"/>
  <c r="AF3412" i="2"/>
  <c r="AF3404" i="2"/>
  <c r="AF3392" i="2"/>
  <c r="AF3380" i="2"/>
  <c r="AF3368" i="2"/>
  <c r="AF3356" i="2"/>
  <c r="AF3344" i="2"/>
  <c r="AF3332" i="2"/>
  <c r="AF3320" i="2"/>
  <c r="AF3308" i="2"/>
  <c r="AF3296" i="2"/>
  <c r="AF3284" i="2"/>
  <c r="AF3272" i="2"/>
  <c r="AF3260" i="2"/>
  <c r="AF3248" i="2"/>
  <c r="AF3612" i="2"/>
  <c r="AF3600" i="2"/>
  <c r="AF3588" i="2"/>
  <c r="AF3576" i="2"/>
  <c r="AF3564" i="2"/>
  <c r="AF3552" i="2"/>
  <c r="AF3540" i="2"/>
  <c r="AF3528" i="2"/>
  <c r="AF3516" i="2"/>
  <c r="AF3504" i="2"/>
  <c r="AF3488" i="2"/>
  <c r="AF3476" i="2"/>
  <c r="AF3464" i="2"/>
  <c r="AF3452" i="2"/>
  <c r="AF3440" i="2"/>
  <c r="AF3428" i="2"/>
  <c r="AF3416" i="2"/>
  <c r="AF3400" i="2"/>
  <c r="AF3388" i="2"/>
  <c r="AF3376" i="2"/>
  <c r="AF3364" i="2"/>
  <c r="AF3352" i="2"/>
  <c r="AF3340" i="2"/>
  <c r="AF3328" i="2"/>
  <c r="AF3316" i="2"/>
  <c r="AF3304" i="2"/>
  <c r="AF3288" i="2"/>
  <c r="AF3276" i="2"/>
  <c r="AF3264" i="2"/>
  <c r="AF3252" i="2"/>
  <c r="AF3671" i="2"/>
  <c r="AF3663" i="2"/>
  <c r="AF3655" i="2"/>
  <c r="AF3647" i="2"/>
  <c r="AF3639" i="2"/>
  <c r="AF3631" i="2"/>
  <c r="AF3623" i="2"/>
  <c r="AF3615" i="2"/>
  <c r="AF3607" i="2"/>
  <c r="AF3599" i="2"/>
  <c r="AF3591" i="2"/>
  <c r="AF3583" i="2"/>
  <c r="AF3575" i="2"/>
  <c r="AF3567" i="2"/>
  <c r="AF3559" i="2"/>
  <c r="AF3551" i="2"/>
  <c r="AF3543" i="2"/>
  <c r="AF3535" i="2"/>
  <c r="AF3527" i="2"/>
  <c r="AF3519" i="2"/>
  <c r="AF3511" i="2"/>
  <c r="AF3503" i="2"/>
  <c r="AF3495" i="2"/>
  <c r="AF3487" i="2"/>
  <c r="AF3479" i="2"/>
  <c r="AF3471" i="2"/>
  <c r="AF3463" i="2"/>
  <c r="AF3451" i="2"/>
  <c r="AF3443" i="2"/>
  <c r="AF3435" i="2"/>
  <c r="AF3427" i="2"/>
  <c r="AF3419" i="2"/>
  <c r="AF3411" i="2"/>
  <c r="AF3403" i="2"/>
  <c r="AF3395" i="2"/>
  <c r="AF3387" i="2"/>
  <c r="AF3379" i="2"/>
  <c r="AF3371" i="2"/>
  <c r="AF3363" i="2"/>
  <c r="AF3355" i="2"/>
  <c r="AF3347" i="2"/>
  <c r="AF3339" i="2"/>
  <c r="AF3331" i="2"/>
  <c r="AF3667" i="2"/>
  <c r="AF3659" i="2"/>
  <c r="AF3651" i="2"/>
  <c r="AF3643" i="2"/>
  <c r="AF3635" i="2"/>
  <c r="AF3627" i="2"/>
  <c r="AF3619" i="2"/>
  <c r="AF3611" i="2"/>
  <c r="AF3603" i="2"/>
  <c r="AF3595" i="2"/>
  <c r="AF3587" i="2"/>
  <c r="AF3579" i="2"/>
  <c r="AF3571" i="2"/>
  <c r="AF3563" i="2"/>
  <c r="AF3555" i="2"/>
  <c r="AF3547" i="2"/>
  <c r="AF3539" i="2"/>
  <c r="AF3531" i="2"/>
  <c r="AF3523" i="2"/>
  <c r="AF3515" i="2"/>
  <c r="AF3507" i="2"/>
  <c r="AF3499" i="2"/>
  <c r="AF3491" i="2"/>
  <c r="AF3483" i="2"/>
  <c r="AF3475" i="2"/>
  <c r="AF3467" i="2"/>
  <c r="AF3459" i="2"/>
  <c r="AF3455" i="2"/>
  <c r="AF3447" i="2"/>
  <c r="AF3439" i="2"/>
  <c r="AF3431" i="2"/>
  <c r="AF3423" i="2"/>
  <c r="AF3415" i="2"/>
  <c r="AF3407" i="2"/>
  <c r="AF3399" i="2"/>
  <c r="AF3391" i="2"/>
  <c r="AF3383" i="2"/>
  <c r="AF3375" i="2"/>
  <c r="AF3367" i="2"/>
  <c r="AF3359" i="2"/>
  <c r="AF3351" i="2"/>
  <c r="AF3343" i="2"/>
  <c r="AF3335" i="2"/>
  <c r="AF3327" i="2"/>
  <c r="AF3319" i="2"/>
  <c r="AF3311" i="2"/>
  <c r="AF3303" i="2"/>
  <c r="AF3295" i="2"/>
  <c r="AF3287" i="2"/>
  <c r="AF3279" i="2"/>
  <c r="AF3271" i="2"/>
  <c r="AF3267" i="2"/>
  <c r="AF3263" i="2"/>
  <c r="AF3259" i="2"/>
  <c r="AF3251" i="2"/>
  <c r="AF3247" i="2"/>
  <c r="AF3243" i="2"/>
  <c r="AF3239" i="2"/>
  <c r="AF3235" i="2"/>
  <c r="AF3231" i="2"/>
  <c r="AF3227" i="2"/>
  <c r="AF3223" i="2"/>
  <c r="AF3219" i="2"/>
  <c r="AF3215" i="2"/>
  <c r="AF3211" i="2"/>
  <c r="AF3207" i="2"/>
  <c r="AF3203" i="2"/>
  <c r="AF3199" i="2"/>
  <c r="AF3195" i="2"/>
  <c r="AF3191" i="2"/>
  <c r="AF3187" i="2"/>
  <c r="AF3183" i="2"/>
  <c r="AF3179" i="2"/>
  <c r="AF3175" i="2"/>
  <c r="AF3171" i="2"/>
  <c r="AF3167" i="2"/>
  <c r="AF3163" i="2"/>
  <c r="AF3159" i="2"/>
  <c r="AF3155" i="2"/>
  <c r="AF3151" i="2"/>
  <c r="AF3147" i="2"/>
  <c r="AF3143" i="2"/>
  <c r="AF3139" i="2"/>
  <c r="AF3135" i="2"/>
  <c r="AF3131" i="2"/>
  <c r="AF3127" i="2"/>
  <c r="AF3123" i="2"/>
  <c r="AF3119" i="2"/>
  <c r="AF3115" i="2"/>
  <c r="AF3111" i="2"/>
  <c r="AF3107" i="2"/>
  <c r="AF3103" i="2"/>
  <c r="AF3099" i="2"/>
  <c r="AF3095" i="2"/>
  <c r="AF3091" i="2"/>
  <c r="AF3087" i="2"/>
  <c r="AF3083" i="2"/>
  <c r="AF3079" i="2"/>
  <c r="AF3075" i="2"/>
  <c r="AF3071" i="2"/>
  <c r="AF3067" i="2"/>
  <c r="AF3063" i="2"/>
  <c r="AF3059" i="2"/>
  <c r="AF3055" i="2"/>
  <c r="AF3051" i="2"/>
  <c r="AF3047" i="2"/>
  <c r="AF3043" i="2"/>
  <c r="AF3039" i="2"/>
  <c r="AF3035" i="2"/>
  <c r="AF3031" i="2"/>
  <c r="AF3027" i="2"/>
  <c r="AF3023" i="2"/>
  <c r="AF3019" i="2"/>
  <c r="AF3015" i="2"/>
  <c r="AF3011" i="2"/>
  <c r="AF3007" i="2"/>
  <c r="AF3003" i="2"/>
  <c r="AF2999" i="2"/>
  <c r="AF2995" i="2"/>
  <c r="AF2991" i="2"/>
  <c r="AF2987" i="2"/>
  <c r="AF2983" i="2"/>
  <c r="AF2979" i="2"/>
  <c r="AF2975" i="2"/>
  <c r="AF2971" i="2"/>
  <c r="AF2967" i="2"/>
  <c r="AF2963" i="2"/>
  <c r="AF2959" i="2"/>
  <c r="AF3323" i="2"/>
  <c r="AF3315" i="2"/>
  <c r="AF3307" i="2"/>
  <c r="AF3299" i="2"/>
  <c r="AF3291" i="2"/>
  <c r="AF3283" i="2"/>
  <c r="AF3275" i="2"/>
  <c r="AF3255" i="2"/>
  <c r="AF2955" i="2"/>
  <c r="AF2951" i="2"/>
  <c r="AF2947" i="2"/>
  <c r="AF2943" i="2"/>
  <c r="AF2939" i="2"/>
  <c r="AF2935" i="2"/>
  <c r="AF2931" i="2"/>
  <c r="AF2927" i="2"/>
  <c r="AF2923" i="2"/>
  <c r="AF2919" i="2"/>
  <c r="AF2915" i="2"/>
  <c r="AF2911" i="2"/>
  <c r="AF2907" i="2"/>
  <c r="AF2903" i="2"/>
  <c r="AF2899" i="2"/>
  <c r="AF2895" i="2"/>
  <c r="AF2891" i="2"/>
  <c r="AF2887" i="2"/>
  <c r="AF2883" i="2"/>
  <c r="AF2879" i="2"/>
  <c r="AF2875" i="2"/>
  <c r="AF2871" i="2"/>
  <c r="AF2867" i="2"/>
  <c r="AF2863" i="2"/>
  <c r="AF2859" i="2"/>
  <c r="AF2855" i="2"/>
  <c r="AF2851" i="2"/>
  <c r="AF2847" i="2"/>
  <c r="AF2843" i="2"/>
  <c r="AF2839" i="2"/>
  <c r="AF2835" i="2"/>
  <c r="AF2831" i="2"/>
  <c r="AF2827" i="2"/>
  <c r="AF2823" i="2"/>
  <c r="AF2819" i="2"/>
  <c r="AF2815" i="2"/>
  <c r="AF2811" i="2"/>
  <c r="AF2807" i="2"/>
  <c r="AF2803" i="2"/>
  <c r="AF2799" i="2"/>
  <c r="AF2795" i="2"/>
  <c r="AF2791" i="2"/>
  <c r="AF2787" i="2"/>
  <c r="AF2783" i="2"/>
  <c r="AF2779" i="2"/>
  <c r="AF2775" i="2"/>
  <c r="AF2771" i="2"/>
  <c r="AF2767" i="2"/>
  <c r="AF2763" i="2"/>
  <c r="AF2759" i="2"/>
  <c r="AF2755" i="2"/>
  <c r="AF2751" i="2"/>
  <c r="AF2747" i="2"/>
  <c r="AF2743" i="2"/>
  <c r="AF2739" i="2"/>
  <c r="AF2735" i="2"/>
  <c r="AF2731" i="2"/>
  <c r="AF2727" i="2"/>
  <c r="AF2723" i="2"/>
  <c r="AF2719" i="2"/>
  <c r="AF2715" i="2"/>
  <c r="AF2711" i="2"/>
  <c r="AF2707" i="2"/>
  <c r="AF2703" i="2"/>
  <c r="AF2699" i="2"/>
  <c r="AF2695" i="2"/>
  <c r="AF2691" i="2"/>
  <c r="AF2687" i="2"/>
  <c r="AF2683" i="2"/>
  <c r="AF2679" i="2"/>
  <c r="AF2675" i="2"/>
  <c r="AF2671" i="2"/>
  <c r="AF2667" i="2"/>
  <c r="AF2663" i="2"/>
  <c r="AF2659" i="2"/>
  <c r="AF2655" i="2"/>
  <c r="AF2651" i="2"/>
  <c r="AF2647" i="2"/>
  <c r="AF2643" i="2"/>
  <c r="AF2639" i="2"/>
  <c r="AF2635" i="2"/>
  <c r="AF2631" i="2"/>
  <c r="AF2627" i="2"/>
  <c r="AF2623" i="2"/>
  <c r="AF3672" i="2"/>
  <c r="AF3668" i="2"/>
  <c r="AF3664" i="2"/>
  <c r="AF3660" i="2"/>
  <c r="AF3656" i="2"/>
  <c r="AF3652" i="2"/>
  <c r="AF3648" i="2"/>
  <c r="AF3644" i="2"/>
  <c r="AF3640" i="2"/>
  <c r="AF3636" i="2"/>
  <c r="AF3632" i="2"/>
  <c r="AF3628" i="2"/>
  <c r="AF3624" i="2"/>
  <c r="AF3240" i="2"/>
  <c r="AF3232" i="2"/>
  <c r="AF3224" i="2"/>
  <c r="AF3216" i="2"/>
  <c r="AF3208" i="2"/>
  <c r="AF3196" i="2"/>
  <c r="AF3188" i="2"/>
  <c r="AF3180" i="2"/>
  <c r="AF3172" i="2"/>
  <c r="AF3164" i="2"/>
  <c r="AF3156" i="2"/>
  <c r="AF3148" i="2"/>
  <c r="AF3140" i="2"/>
  <c r="AF3132" i="2"/>
  <c r="AF3124" i="2"/>
  <c r="AF3116" i="2"/>
  <c r="AF3108" i="2"/>
  <c r="AF3100" i="2"/>
  <c r="AF3092" i="2"/>
  <c r="AF3084" i="2"/>
  <c r="AF3076" i="2"/>
  <c r="AF3068" i="2"/>
  <c r="AF3060" i="2"/>
  <c r="AF3052" i="2"/>
  <c r="AF3044" i="2"/>
  <c r="AF3036" i="2"/>
  <c r="AF3024" i="2"/>
  <c r="AF3016" i="2"/>
  <c r="AF3008" i="2"/>
  <c r="AF3000" i="2"/>
  <c r="AF2992" i="2"/>
  <c r="AF2984" i="2"/>
  <c r="AF2976" i="2"/>
  <c r="AF2968" i="2"/>
  <c r="AF2960" i="2"/>
  <c r="AF2952" i="2"/>
  <c r="AF2944" i="2"/>
  <c r="AF2936" i="2"/>
  <c r="AF2924" i="2"/>
  <c r="AF2916" i="2"/>
  <c r="AF2908" i="2"/>
  <c r="AF2900" i="2"/>
  <c r="AF2892" i="2"/>
  <c r="AF2884" i="2"/>
  <c r="AF2876" i="2"/>
  <c r="AF2868" i="2"/>
  <c r="AF2860" i="2"/>
  <c r="AF2848" i="2"/>
  <c r="AF2840" i="2"/>
  <c r="AF2832" i="2"/>
  <c r="AF2824" i="2"/>
  <c r="AF2816" i="2"/>
  <c r="AF2808" i="2"/>
  <c r="AF2800" i="2"/>
  <c r="AF2792" i="2"/>
  <c r="AF2784" i="2"/>
  <c r="AF2776" i="2"/>
  <c r="AF2768" i="2"/>
  <c r="AF2760" i="2"/>
  <c r="AF2752" i="2"/>
  <c r="AF2744" i="2"/>
  <c r="AF2736" i="2"/>
  <c r="AF2728" i="2"/>
  <c r="AF2720" i="2"/>
  <c r="AF2712" i="2"/>
  <c r="AF2704" i="2"/>
  <c r="AF2692" i="2"/>
  <c r="AF2684" i="2"/>
  <c r="AF2676" i="2"/>
  <c r="AF2668" i="2"/>
  <c r="AF2660" i="2"/>
  <c r="AF2652" i="2"/>
  <c r="AF2644" i="2"/>
  <c r="AF2636" i="2"/>
  <c r="AF2624" i="2"/>
  <c r="AF2616" i="2"/>
  <c r="AF2608" i="2"/>
  <c r="AF2600" i="2"/>
  <c r="AF3244" i="2"/>
  <c r="AF3236" i="2"/>
  <c r="AF3228" i="2"/>
  <c r="AF3220" i="2"/>
  <c r="AF3212" i="2"/>
  <c r="AF3204" i="2"/>
  <c r="AF3200" i="2"/>
  <c r="AF3192" i="2"/>
  <c r="AF3184" i="2"/>
  <c r="AF3176" i="2"/>
  <c r="AF3168" i="2"/>
  <c r="AF3160" i="2"/>
  <c r="AF3152" i="2"/>
  <c r="AF3144" i="2"/>
  <c r="AF3136" i="2"/>
  <c r="AF3128" i="2"/>
  <c r="AF3120" i="2"/>
  <c r="AF3112" i="2"/>
  <c r="AF3104" i="2"/>
  <c r="AF3096" i="2"/>
  <c r="AF3088" i="2"/>
  <c r="AF3080" i="2"/>
  <c r="AF3072" i="2"/>
  <c r="AF3064" i="2"/>
  <c r="AF3056" i="2"/>
  <c r="AF3048" i="2"/>
  <c r="AF3040" i="2"/>
  <c r="AF3032" i="2"/>
  <c r="AF3028" i="2"/>
  <c r="AF3020" i="2"/>
  <c r="AF3012" i="2"/>
  <c r="AF3004" i="2"/>
  <c r="AF2996" i="2"/>
  <c r="AF2988" i="2"/>
  <c r="AF2980" i="2"/>
  <c r="AF2972" i="2"/>
  <c r="AF2964" i="2"/>
  <c r="AF2956" i="2"/>
  <c r="AF2948" i="2"/>
  <c r="AF2940" i="2"/>
  <c r="AF2932" i="2"/>
  <c r="AF2928" i="2"/>
  <c r="AF2920" i="2"/>
  <c r="AF2912" i="2"/>
  <c r="AF2904" i="2"/>
  <c r="AF2896" i="2"/>
  <c r="AF2888" i="2"/>
  <c r="AF2880" i="2"/>
  <c r="AF2872" i="2"/>
  <c r="AF2864" i="2"/>
  <c r="AF2856" i="2"/>
  <c r="AF2852" i="2"/>
  <c r="AF2844" i="2"/>
  <c r="AF2836" i="2"/>
  <c r="AF2828" i="2"/>
  <c r="AF2820" i="2"/>
  <c r="AF2812" i="2"/>
  <c r="AF2804" i="2"/>
  <c r="AF2796" i="2"/>
  <c r="AF2788" i="2"/>
  <c r="AF2780" i="2"/>
  <c r="AF2772" i="2"/>
  <c r="AF2764" i="2"/>
  <c r="AF2756" i="2"/>
  <c r="AF2748" i="2"/>
  <c r="AF2740" i="2"/>
  <c r="AF2732" i="2"/>
  <c r="AF2724" i="2"/>
  <c r="AF2716" i="2"/>
  <c r="AF2708" i="2"/>
  <c r="AF2700" i="2"/>
  <c r="AF2696" i="2"/>
  <c r="AF2688" i="2"/>
  <c r="AF2680" i="2"/>
  <c r="AF2672" i="2"/>
  <c r="AF2664" i="2"/>
  <c r="AF2656" i="2"/>
  <c r="AF2648" i="2"/>
  <c r="AF2640" i="2"/>
  <c r="AF2632" i="2"/>
  <c r="AF2628" i="2"/>
  <c r="AF2620" i="2"/>
  <c r="AF2612" i="2"/>
  <c r="AF2604" i="2"/>
  <c r="AF3669" i="2"/>
  <c r="AF3665" i="2"/>
  <c r="AF3661" i="2"/>
  <c r="AF3657" i="2"/>
  <c r="AF3653" i="2"/>
  <c r="AF3649" i="2"/>
  <c r="AF3645" i="2"/>
  <c r="AF3641" i="2"/>
  <c r="AF3637" i="2"/>
  <c r="AF3633" i="2"/>
  <c r="AF3629" i="2"/>
  <c r="AF3625" i="2"/>
  <c r="AF3621" i="2"/>
  <c r="AF3617" i="2"/>
  <c r="AF3613" i="2"/>
  <c r="AF3609" i="2"/>
  <c r="AF3605" i="2"/>
  <c r="AF3601" i="2"/>
  <c r="AF3597" i="2"/>
  <c r="AF3593" i="2"/>
  <c r="AF3589" i="2"/>
  <c r="AF3585" i="2"/>
  <c r="AF3581" i="2"/>
  <c r="AF3577" i="2"/>
  <c r="AF3573" i="2"/>
  <c r="AF3569" i="2"/>
  <c r="AF3565" i="2"/>
  <c r="AF3561" i="2"/>
  <c r="AF3557" i="2"/>
  <c r="AF3553" i="2"/>
  <c r="AF3549" i="2"/>
  <c r="AF3545" i="2"/>
  <c r="AF3541" i="2"/>
  <c r="AF3537" i="2"/>
  <c r="AF3533" i="2"/>
  <c r="AF3529" i="2"/>
  <c r="AF3525" i="2"/>
  <c r="AF3521" i="2"/>
  <c r="AF3517" i="2"/>
  <c r="AF3513" i="2"/>
  <c r="AF3509" i="2"/>
  <c r="AF3505" i="2"/>
  <c r="AF3501" i="2"/>
  <c r="AF3497" i="2"/>
  <c r="AF3493" i="2"/>
  <c r="AF3489" i="2"/>
  <c r="AF3485" i="2"/>
  <c r="AF3481" i="2"/>
  <c r="AF3477" i="2"/>
  <c r="AF3473" i="2"/>
  <c r="AF3469" i="2"/>
  <c r="AF3465" i="2"/>
  <c r="AF3461" i="2"/>
  <c r="AF3457" i="2"/>
  <c r="AF3453" i="2"/>
  <c r="AF3449" i="2"/>
  <c r="AF3445" i="2"/>
  <c r="AF3441" i="2"/>
  <c r="AF3437" i="2"/>
  <c r="AF3433" i="2"/>
  <c r="AF3429" i="2"/>
  <c r="AF3425" i="2"/>
  <c r="AF3421" i="2"/>
  <c r="AF3417" i="2"/>
  <c r="AF3413" i="2"/>
  <c r="AF3409" i="2"/>
  <c r="AF3405" i="2"/>
  <c r="AF3401" i="2"/>
  <c r="AF3397" i="2"/>
  <c r="AF3393" i="2"/>
  <c r="AF3389" i="2"/>
  <c r="AF3385" i="2"/>
  <c r="AF3381" i="2"/>
  <c r="AF3377" i="2"/>
  <c r="AF3373" i="2"/>
  <c r="AF3369" i="2"/>
  <c r="AF3365" i="2"/>
  <c r="AF3361" i="2"/>
  <c r="AF3357" i="2"/>
  <c r="AF3353" i="2"/>
  <c r="AF3349" i="2"/>
  <c r="AF3345" i="2"/>
  <c r="AF3341" i="2"/>
  <c r="AF3337" i="2"/>
  <c r="AF3333" i="2"/>
  <c r="AF3329" i="2"/>
  <c r="AF3325" i="2"/>
  <c r="AF3321" i="2"/>
  <c r="AF3317" i="2"/>
  <c r="AF3313" i="2"/>
  <c r="AF3309" i="2"/>
  <c r="AF3305" i="2"/>
  <c r="AF2619" i="2"/>
  <c r="AF2615" i="2"/>
  <c r="AF2611" i="2"/>
  <c r="AF2607" i="2"/>
  <c r="AF2603" i="2"/>
  <c r="AF2599" i="2"/>
  <c r="AF2595" i="2"/>
  <c r="AF2591" i="2"/>
  <c r="AF2587" i="2"/>
  <c r="AF2583" i="2"/>
  <c r="AF2579" i="2"/>
  <c r="AF2575" i="2"/>
  <c r="AF2571" i="2"/>
  <c r="AF2567" i="2"/>
  <c r="AF2563" i="2"/>
  <c r="AF2559" i="2"/>
  <c r="AF2555" i="2"/>
  <c r="AF2551" i="2"/>
  <c r="AF2547" i="2"/>
  <c r="AF2543" i="2"/>
  <c r="AF2539" i="2"/>
  <c r="AF2535" i="2"/>
  <c r="AF2531" i="2"/>
  <c r="AF2527" i="2"/>
  <c r="AF2523" i="2"/>
  <c r="AF2519" i="2"/>
  <c r="AF2515" i="2"/>
  <c r="AF2511" i="2"/>
  <c r="AF2507" i="2"/>
  <c r="AF2503" i="2"/>
  <c r="AF2499" i="2"/>
  <c r="AF2495" i="2"/>
  <c r="AF2491" i="2"/>
  <c r="AF2487" i="2"/>
  <c r="AF2483" i="2"/>
  <c r="AF2479" i="2"/>
  <c r="AF2475" i="2"/>
  <c r="AF2471" i="2"/>
  <c r="AF2467" i="2"/>
  <c r="AF2463" i="2"/>
  <c r="AF2459" i="2"/>
  <c r="AF2455" i="2"/>
  <c r="AF2451" i="2"/>
  <c r="AF2447" i="2"/>
  <c r="AF2443" i="2"/>
  <c r="AF2439" i="2"/>
  <c r="AF2435" i="2"/>
  <c r="AF2431" i="2"/>
  <c r="AF2427" i="2"/>
  <c r="AF2423" i="2"/>
  <c r="AF2419" i="2"/>
  <c r="AF2415" i="2"/>
  <c r="AF3670" i="2"/>
  <c r="AF3646" i="2"/>
  <c r="AF3626" i="2"/>
  <c r="AF3610" i="2"/>
  <c r="AF3590" i="2"/>
  <c r="AF3574" i="2"/>
  <c r="AF3558" i="2"/>
  <c r="AF3542" i="2"/>
  <c r="AF3518" i="2"/>
  <c r="AF3506" i="2"/>
  <c r="AF3494" i="2"/>
  <c r="AF3482" i="2"/>
  <c r="AF3470" i="2"/>
  <c r="AF3458" i="2"/>
  <c r="AF3446" i="2"/>
  <c r="AF3434" i="2"/>
  <c r="AF3422" i="2"/>
  <c r="AF3406" i="2"/>
  <c r="AF3658" i="2"/>
  <c r="AF3638" i="2"/>
  <c r="AF3602" i="2"/>
  <c r="AF3550" i="2"/>
  <c r="AF3526" i="2"/>
  <c r="AF3650" i="2"/>
  <c r="AF3630" i="2"/>
  <c r="AF3614" i="2"/>
  <c r="AF3598" i="2"/>
  <c r="AF3582" i="2"/>
  <c r="AF3562" i="2"/>
  <c r="AF3534" i="2"/>
  <c r="AF3666" i="2"/>
  <c r="AF3642" i="2"/>
  <c r="AF3622" i="2"/>
  <c r="AF3606" i="2"/>
  <c r="AF3586" i="2"/>
  <c r="AF3570" i="2"/>
  <c r="AF3554" i="2"/>
  <c r="AF3538" i="2"/>
  <c r="AF3522" i="2"/>
  <c r="AF3510" i="2"/>
  <c r="AF3498" i="2"/>
  <c r="AF3486" i="2"/>
  <c r="AF3474" i="2"/>
  <c r="AF3462" i="2"/>
  <c r="AF3454" i="2"/>
  <c r="AF3442" i="2"/>
  <c r="AF3430" i="2"/>
  <c r="AF3418" i="2"/>
  <c r="AF3414" i="2"/>
  <c r="AF3402" i="2"/>
  <c r="AF3398" i="2"/>
  <c r="AF3394" i="2"/>
  <c r="AF3390" i="2"/>
  <c r="AF3386" i="2"/>
  <c r="AF3382" i="2"/>
  <c r="AF3374" i="2"/>
  <c r="AF3366" i="2"/>
  <c r="AF3358" i="2"/>
  <c r="AF3350" i="2"/>
  <c r="AF3334" i="2"/>
  <c r="AF3662" i="2"/>
  <c r="AF3378" i="2"/>
  <c r="AF3370" i="2"/>
  <c r="AF3362" i="2"/>
  <c r="AF3354" i="2"/>
  <c r="AF3346" i="2"/>
  <c r="AF3342" i="2"/>
  <c r="AF3338" i="2"/>
  <c r="AF3654" i="2"/>
  <c r="AF3634" i="2"/>
  <c r="AF3618" i="2"/>
  <c r="AF3594" i="2"/>
  <c r="AF3578" i="2"/>
  <c r="AF3566" i="2"/>
  <c r="AF3546" i="2"/>
  <c r="AF3530" i="2"/>
  <c r="AF3514" i="2"/>
  <c r="AF3502" i="2"/>
  <c r="AF3490" i="2"/>
  <c r="AF3478" i="2"/>
  <c r="AF3466" i="2"/>
  <c r="AF3450" i="2"/>
  <c r="AF3438" i="2"/>
  <c r="AF3426" i="2"/>
  <c r="AF3410" i="2"/>
  <c r="AF3326" i="2"/>
  <c r="AF3322" i="2"/>
  <c r="AF3310" i="2"/>
  <c r="AF3302" i="2"/>
  <c r="AF3298" i="2"/>
  <c r="AF3290" i="2"/>
  <c r="AF3282" i="2"/>
  <c r="AF3274" i="2"/>
  <c r="AF3262" i="2"/>
  <c r="AF3254" i="2"/>
  <c r="AF3250" i="2"/>
  <c r="AF3238" i="2"/>
  <c r="AF3234" i="2"/>
  <c r="AF3226" i="2"/>
  <c r="AF3218" i="2"/>
  <c r="AF3206" i="2"/>
  <c r="AF3198" i="2"/>
  <c r="AF3190" i="2"/>
  <c r="AF3182" i="2"/>
  <c r="AF3174" i="2"/>
  <c r="AF3166" i="2"/>
  <c r="AF3158" i="2"/>
  <c r="AF3150" i="2"/>
  <c r="AF3142" i="2"/>
  <c r="AF3134" i="2"/>
  <c r="AF3126" i="2"/>
  <c r="AF3118" i="2"/>
  <c r="AF3110" i="2"/>
  <c r="AF3106" i="2"/>
  <c r="AF3102" i="2"/>
  <c r="AF3094" i="2"/>
  <c r="AF3090" i="2"/>
  <c r="AF3086" i="2"/>
  <c r="AF3082" i="2"/>
  <c r="AF3078" i="2"/>
  <c r="AF3074" i="2"/>
  <c r="AF3070" i="2"/>
  <c r="AF3066" i="2"/>
  <c r="AF3062" i="2"/>
  <c r="AF3058" i="2"/>
  <c r="AF3054" i="2"/>
  <c r="AF3050" i="2"/>
  <c r="AF3046" i="2"/>
  <c r="AF3042" i="2"/>
  <c r="AF3038" i="2"/>
  <c r="AF3034" i="2"/>
  <c r="AF3030" i="2"/>
  <c r="AF3026" i="2"/>
  <c r="AF3022" i="2"/>
  <c r="AF3018" i="2"/>
  <c r="AF3014" i="2"/>
  <c r="AF3010" i="2"/>
  <c r="AF3006" i="2"/>
  <c r="AF3002" i="2"/>
  <c r="AF2998" i="2"/>
  <c r="AF2994" i="2"/>
  <c r="AF2990" i="2"/>
  <c r="AF2986" i="2"/>
  <c r="AF2982" i="2"/>
  <c r="AF2978" i="2"/>
  <c r="AF2974" i="2"/>
  <c r="AF2970" i="2"/>
  <c r="AF2966" i="2"/>
  <c r="AF2962" i="2"/>
  <c r="AF2958" i="2"/>
  <c r="AF2954" i="2"/>
  <c r="AF2950" i="2"/>
  <c r="AF2946" i="2"/>
  <c r="AF2942" i="2"/>
  <c r="AF2938" i="2"/>
  <c r="AF2934" i="2"/>
  <c r="AF2930" i="2"/>
  <c r="AF2926" i="2"/>
  <c r="AF2922" i="2"/>
  <c r="AF2918" i="2"/>
  <c r="AF2914" i="2"/>
  <c r="AF2910" i="2"/>
  <c r="AF2906" i="2"/>
  <c r="AF2902" i="2"/>
  <c r="AF2898" i="2"/>
  <c r="AF2894" i="2"/>
  <c r="AF2890" i="2"/>
  <c r="AF2886" i="2"/>
  <c r="AF2882" i="2"/>
  <c r="AF2878" i="2"/>
  <c r="AF3330" i="2"/>
  <c r="AF3318" i="2"/>
  <c r="AF3314" i="2"/>
  <c r="AF3306" i="2"/>
  <c r="AF3294" i="2"/>
  <c r="AF3286" i="2"/>
  <c r="AF3278" i="2"/>
  <c r="AF3270" i="2"/>
  <c r="AF3266" i="2"/>
  <c r="AF3258" i="2"/>
  <c r="AF3246" i="2"/>
  <c r="AF3242" i="2"/>
  <c r="AF3230" i="2"/>
  <c r="AF3222" i="2"/>
  <c r="AF3214" i="2"/>
  <c r="AF3210" i="2"/>
  <c r="AF3202" i="2"/>
  <c r="AF3194" i="2"/>
  <c r="AF3186" i="2"/>
  <c r="AF3178" i="2"/>
  <c r="AF3170" i="2"/>
  <c r="AF3162" i="2"/>
  <c r="AF3154" i="2"/>
  <c r="AF3146" i="2"/>
  <c r="AF3138" i="2"/>
  <c r="AF3130" i="2"/>
  <c r="AF3122" i="2"/>
  <c r="AF3114" i="2"/>
  <c r="AF3098" i="2"/>
  <c r="AF3301" i="2"/>
  <c r="AF3297" i="2"/>
  <c r="AF3293" i="2"/>
  <c r="AF3289" i="2"/>
  <c r="AF3285" i="2"/>
  <c r="AF3281" i="2"/>
  <c r="AF3277" i="2"/>
  <c r="AF3273" i="2"/>
  <c r="AF2874" i="2"/>
  <c r="AF2870" i="2"/>
  <c r="AF2866" i="2"/>
  <c r="AF2862" i="2"/>
  <c r="AF2858" i="2"/>
  <c r="AF2854" i="2"/>
  <c r="AF2850" i="2"/>
  <c r="AF2846" i="2"/>
  <c r="AF2842" i="2"/>
  <c r="AF2838" i="2"/>
  <c r="AF2834" i="2"/>
  <c r="AF2830" i="2"/>
  <c r="AF2826" i="2"/>
  <c r="AF2822" i="2"/>
  <c r="AF2818" i="2"/>
  <c r="AF2814" i="2"/>
  <c r="AF2810" i="2"/>
  <c r="AF2806" i="2"/>
  <c r="AF2802" i="2"/>
  <c r="AF2798" i="2"/>
  <c r="AF2794" i="2"/>
  <c r="AF2790" i="2"/>
  <c r="AF2786" i="2"/>
  <c r="AF2782" i="2"/>
  <c r="AF2778" i="2"/>
  <c r="AF2774" i="2"/>
  <c r="AF2770" i="2"/>
  <c r="AF2766" i="2"/>
  <c r="AF2762" i="2"/>
  <c r="AF2758" i="2"/>
  <c r="AF2754" i="2"/>
  <c r="AF2750" i="2"/>
  <c r="AF2746" i="2"/>
  <c r="AF2742" i="2"/>
  <c r="AF2738" i="2"/>
  <c r="AF2734" i="2"/>
  <c r="AF2730" i="2"/>
  <c r="AF2726" i="2"/>
  <c r="AF2722" i="2"/>
  <c r="AF2718" i="2"/>
  <c r="AF2714" i="2"/>
  <c r="AF2710" i="2"/>
  <c r="AF2706" i="2"/>
  <c r="AF2702" i="2"/>
  <c r="AF2698" i="2"/>
  <c r="AF2694" i="2"/>
  <c r="AF2690" i="2"/>
  <c r="AF2686" i="2"/>
  <c r="AF2682" i="2"/>
  <c r="AF2678" i="2"/>
  <c r="AF2674" i="2"/>
  <c r="AF2670" i="2"/>
  <c r="AF2666" i="2"/>
  <c r="AF2662" i="2"/>
  <c r="AF2658" i="2"/>
  <c r="AF2654" i="2"/>
  <c r="AF2650" i="2"/>
  <c r="AF2646" i="2"/>
  <c r="AF2642" i="2"/>
  <c r="AF2638" i="2"/>
  <c r="AF2634" i="2"/>
  <c r="AF2630" i="2"/>
  <c r="AF2626" i="2"/>
  <c r="AF2622" i="2"/>
  <c r="AF2618" i="2"/>
  <c r="AF2614" i="2"/>
  <c r="AF2610" i="2"/>
  <c r="AF2606" i="2"/>
  <c r="AF2602" i="2"/>
  <c r="AF2598" i="2"/>
  <c r="AF2594" i="2"/>
  <c r="AF2590" i="2"/>
  <c r="AF2586" i="2"/>
  <c r="AF2582" i="2"/>
  <c r="AF2578" i="2"/>
  <c r="AF2574" i="2"/>
  <c r="AF2570" i="2"/>
  <c r="AF2566" i="2"/>
  <c r="AF2562" i="2"/>
  <c r="AF2558" i="2"/>
  <c r="AF2554" i="2"/>
  <c r="AF2550" i="2"/>
  <c r="AF2546" i="2"/>
  <c r="AF2542" i="2"/>
  <c r="AF2538" i="2"/>
  <c r="AF3269" i="2"/>
  <c r="AF3265" i="2"/>
  <c r="AF3261" i="2"/>
  <c r="AF3257" i="2"/>
  <c r="AF3253" i="2"/>
  <c r="AF3249" i="2"/>
  <c r="AF3245" i="2"/>
  <c r="AF3241" i="2"/>
  <c r="AF3237" i="2"/>
  <c r="AF3233" i="2"/>
  <c r="AF3229" i="2"/>
  <c r="AF3225" i="2"/>
  <c r="AF3221" i="2"/>
  <c r="AF3217" i="2"/>
  <c r="AF3213" i="2"/>
  <c r="AF3209" i="2"/>
  <c r="AF3205" i="2"/>
  <c r="AF3201" i="2"/>
  <c r="AF3197" i="2"/>
  <c r="AF3193" i="2"/>
  <c r="AF3189" i="2"/>
  <c r="AF3185" i="2"/>
  <c r="AF3181" i="2"/>
  <c r="AF3177" i="2"/>
  <c r="AF3173" i="2"/>
  <c r="AF3169" i="2"/>
  <c r="AF3165" i="2"/>
  <c r="AF3161" i="2"/>
  <c r="AF3157" i="2"/>
  <c r="AF3153" i="2"/>
  <c r="AF3149" i="2"/>
  <c r="AF3145" i="2"/>
  <c r="AF3141" i="2"/>
  <c r="AF3137" i="2"/>
  <c r="AF3133" i="2"/>
  <c r="AF3129" i="2"/>
  <c r="AF3125" i="2"/>
  <c r="AF3121" i="2"/>
  <c r="AF3117" i="2"/>
  <c r="AF3113" i="2"/>
  <c r="AF3109" i="2"/>
  <c r="AF3105" i="2"/>
  <c r="AF3101" i="2"/>
  <c r="AF3097" i="2"/>
  <c r="AF3093" i="2"/>
  <c r="AF3089" i="2"/>
  <c r="AF3085" i="2"/>
  <c r="AF3081" i="2"/>
  <c r="AF3077" i="2"/>
  <c r="AF3073" i="2"/>
  <c r="AF3069" i="2"/>
  <c r="AF3065" i="2"/>
  <c r="AF3061" i="2"/>
  <c r="AF3057" i="2"/>
  <c r="AF3053" i="2"/>
  <c r="AF3049" i="2"/>
  <c r="AF3045" i="2"/>
  <c r="AF3041" i="2"/>
  <c r="AF3037" i="2"/>
  <c r="AF3033" i="2"/>
  <c r="AF3029" i="2"/>
  <c r="AF3025" i="2"/>
  <c r="AF3021" i="2"/>
  <c r="AF3017" i="2"/>
  <c r="AF3013" i="2"/>
  <c r="AF3009" i="2"/>
  <c r="AF3005" i="2"/>
  <c r="AF3001" i="2"/>
  <c r="AF2997" i="2"/>
  <c r="AF2993" i="2"/>
  <c r="AF2989" i="2"/>
  <c r="AF2985" i="2"/>
  <c r="AF2981" i="2"/>
  <c r="AF2977" i="2"/>
  <c r="AF2973" i="2"/>
  <c r="AF2969" i="2"/>
  <c r="AF2534" i="2"/>
  <c r="AF2965" i="2"/>
  <c r="AF2961" i="2"/>
  <c r="AF2957" i="2"/>
  <c r="AF2953" i="2"/>
  <c r="AF2949" i="2"/>
  <c r="AF2945" i="2"/>
  <c r="AF2941" i="2"/>
  <c r="AF2937" i="2"/>
  <c r="AF2933" i="2"/>
  <c r="AF2929" i="2"/>
  <c r="AF2925" i="2"/>
  <c r="AF2921" i="2"/>
  <c r="AF2917" i="2"/>
  <c r="AF2913" i="2"/>
  <c r="AF2909" i="2"/>
  <c r="AF2905" i="2"/>
  <c r="AF2901" i="2"/>
  <c r="AF2897" i="2"/>
  <c r="AF2893" i="2"/>
  <c r="AF2889" i="2"/>
  <c r="AF2885" i="2"/>
  <c r="AF2881" i="2"/>
  <c r="AF2877" i="2"/>
  <c r="AF2873" i="2"/>
  <c r="AF2869" i="2"/>
  <c r="AF2865" i="2"/>
  <c r="AF2861" i="2"/>
  <c r="AF2857" i="2"/>
  <c r="AF2853" i="2"/>
  <c r="AF2849" i="2"/>
  <c r="AF2845" i="2"/>
  <c r="AF2841" i="2"/>
  <c r="AF2837" i="2"/>
  <c r="AF2833" i="2"/>
  <c r="AF2829" i="2"/>
  <c r="AF2825" i="2"/>
  <c r="AF2821" i="2"/>
  <c r="AF2817" i="2"/>
  <c r="AF2813" i="2"/>
  <c r="AF2809" i="2"/>
  <c r="AF2805" i="2"/>
  <c r="AF2801" i="2"/>
  <c r="AF2797" i="2"/>
  <c r="AF2793" i="2"/>
  <c r="AF2789" i="2"/>
  <c r="AF2785" i="2"/>
  <c r="AF2781" i="2"/>
  <c r="AF2777" i="2"/>
  <c r="AF2773" i="2"/>
  <c r="AF2769" i="2"/>
  <c r="AF2765" i="2"/>
  <c r="AF2761" i="2"/>
  <c r="AF2757" i="2"/>
  <c r="AF2753" i="2"/>
  <c r="AF2749" i="2"/>
  <c r="AF2745" i="2"/>
  <c r="AF2741" i="2"/>
  <c r="AF2737" i="2"/>
  <c r="AF2733" i="2"/>
  <c r="AF2729" i="2"/>
  <c r="AF2725" i="2"/>
  <c r="AF2721" i="2"/>
  <c r="AF2717" i="2"/>
  <c r="AF2713" i="2"/>
  <c r="AF2709" i="2"/>
  <c r="AF2705" i="2"/>
  <c r="AF2701" i="2"/>
  <c r="AF2697" i="2"/>
  <c r="AF2693" i="2"/>
  <c r="AF2689" i="2"/>
  <c r="AF2685" i="2"/>
  <c r="AF2681" i="2"/>
  <c r="AF2677" i="2"/>
  <c r="AF2673" i="2"/>
  <c r="AF2669" i="2"/>
  <c r="AF2665" i="2"/>
  <c r="AF2661" i="2"/>
  <c r="AF2657" i="2"/>
  <c r="AF2653" i="2"/>
  <c r="AF2649" i="2"/>
  <c r="AF2645" i="2"/>
  <c r="AF2641" i="2"/>
  <c r="AF2637" i="2"/>
  <c r="AF2633" i="2"/>
  <c r="AF2629" i="2"/>
  <c r="AF2625" i="2"/>
  <c r="AF2621" i="2"/>
  <c r="AF2617" i="2"/>
  <c r="AF2613" i="2"/>
  <c r="AF2609" i="2"/>
  <c r="AF2605" i="2"/>
  <c r="AF2601" i="2"/>
  <c r="AF2597" i="2"/>
  <c r="AF2593" i="2"/>
  <c r="AF2589" i="2"/>
  <c r="AF2585" i="2"/>
  <c r="AF2581" i="2"/>
  <c r="AF2577" i="2"/>
  <c r="AF2573" i="2"/>
  <c r="AF2569" i="2"/>
  <c r="AF2565" i="2"/>
  <c r="AF2561" i="2"/>
  <c r="AF2557" i="2"/>
  <c r="AF2553" i="2"/>
  <c r="AF2549" i="2"/>
  <c r="AF2545" i="2"/>
  <c r="AF2541" i="2"/>
  <c r="AF2537" i="2"/>
  <c r="AF2533" i="2"/>
  <c r="AF2529" i="2"/>
  <c r="AF2525" i="2"/>
  <c r="AF2521" i="2"/>
  <c r="AF2517" i="2"/>
  <c r="AF2513" i="2"/>
  <c r="AF2509" i="2"/>
  <c r="AF2505" i="2"/>
  <c r="AF2501" i="2"/>
  <c r="AF2497" i="2"/>
  <c r="AF2493" i="2"/>
  <c r="AF2489" i="2"/>
  <c r="AF2485" i="2"/>
  <c r="AF2481" i="2"/>
  <c r="AF2477" i="2"/>
  <c r="AF2473" i="2"/>
  <c r="AF2469" i="2"/>
  <c r="AF2465" i="2"/>
  <c r="AF2461" i="2"/>
  <c r="AF2457" i="2"/>
  <c r="AF2453" i="2"/>
  <c r="AF2449" i="2"/>
  <c r="AF2445" i="2"/>
  <c r="AF2441" i="2"/>
  <c r="AF2437" i="2"/>
  <c r="AF2433" i="2"/>
  <c r="AF2429" i="2"/>
  <c r="AF2425" i="2"/>
  <c r="AF2421" i="2"/>
  <c r="AF2417" i="2"/>
  <c r="AF2413" i="2"/>
  <c r="AF2412" i="2"/>
  <c r="R3573" i="2"/>
  <c r="P3573" i="2"/>
  <c r="R3569" i="2"/>
  <c r="P3569" i="2"/>
  <c r="R3565" i="2"/>
  <c r="P3565" i="2"/>
  <c r="P3533" i="2"/>
  <c r="R3533" i="2"/>
  <c r="P3525" i="2"/>
  <c r="R3525" i="2"/>
  <c r="P3521" i="2"/>
  <c r="R3521" i="2"/>
  <c r="P3517" i="2"/>
  <c r="R3517" i="2"/>
  <c r="P3513" i="2"/>
  <c r="R3513" i="2"/>
  <c r="P3509" i="2"/>
  <c r="R3509" i="2"/>
  <c r="P3505" i="2"/>
  <c r="R3505" i="2"/>
  <c r="P3501" i="2"/>
  <c r="R3501" i="2"/>
  <c r="P3497" i="2"/>
  <c r="R3497" i="2"/>
  <c r="P3493" i="2"/>
  <c r="R3493" i="2"/>
  <c r="P3489" i="2"/>
  <c r="R3489" i="2"/>
  <c r="P3485" i="2"/>
  <c r="R3485" i="2"/>
  <c r="P3481" i="2"/>
  <c r="R3481" i="2"/>
  <c r="P3477" i="2"/>
  <c r="R3477" i="2"/>
  <c r="P3473" i="2"/>
  <c r="R3473" i="2"/>
  <c r="R3469" i="2"/>
  <c r="P3469" i="2"/>
  <c r="P3465" i="2"/>
  <c r="R3465" i="2"/>
  <c r="P3461" i="2"/>
  <c r="R3461" i="2"/>
  <c r="R3457" i="2"/>
  <c r="P3457" i="2"/>
  <c r="P3453" i="2"/>
  <c r="R3453" i="2"/>
  <c r="P3449" i="2"/>
  <c r="R3449" i="2"/>
  <c r="P3445" i="2"/>
  <c r="R3445" i="2"/>
  <c r="P3441" i="2"/>
  <c r="R3441" i="2"/>
  <c r="P3437" i="2"/>
  <c r="R3437" i="2"/>
  <c r="R3433" i="2"/>
  <c r="P3433" i="2"/>
  <c r="R3429" i="2"/>
  <c r="P3429" i="2"/>
  <c r="P3425" i="2"/>
  <c r="R3425" i="2"/>
  <c r="R3421" i="2"/>
  <c r="P3421" i="2"/>
  <c r="P3417" i="2"/>
  <c r="R3417" i="2"/>
  <c r="P3413" i="2"/>
  <c r="R3413" i="2"/>
  <c r="P3409" i="2"/>
  <c r="R3409" i="2"/>
  <c r="R3405" i="2"/>
  <c r="P3405" i="2"/>
  <c r="P3401" i="2"/>
  <c r="R3401" i="2"/>
  <c r="P3397" i="2"/>
  <c r="R3397" i="2"/>
  <c r="P3393" i="2"/>
  <c r="R3393" i="2"/>
  <c r="R3389" i="2"/>
  <c r="P3389" i="2"/>
  <c r="P3385" i="2"/>
  <c r="R3385" i="2"/>
  <c r="P3381" i="2"/>
  <c r="R3381" i="2"/>
  <c r="P3377" i="2"/>
  <c r="R3377" i="2"/>
  <c r="P3373" i="2"/>
  <c r="R3373" i="2"/>
  <c r="P3369" i="2"/>
  <c r="R3369" i="2"/>
  <c r="P3365" i="2"/>
  <c r="R3365" i="2"/>
  <c r="P3361" i="2"/>
  <c r="R3361" i="2"/>
  <c r="P3357" i="2"/>
  <c r="R3357" i="2"/>
  <c r="P3353" i="2"/>
  <c r="R3353" i="2"/>
  <c r="R3349" i="2"/>
  <c r="P3349" i="2"/>
  <c r="P3345" i="2"/>
  <c r="R3345" i="2"/>
  <c r="P3341" i="2"/>
  <c r="R3341" i="2"/>
  <c r="P3337" i="2"/>
  <c r="R3337" i="2"/>
  <c r="P3333" i="2"/>
  <c r="R3333" i="2"/>
  <c r="P3329" i="2"/>
  <c r="R3329" i="2"/>
  <c r="P3325" i="2"/>
  <c r="R3325" i="2"/>
  <c r="P3321" i="2"/>
  <c r="R3321" i="2"/>
  <c r="R3317" i="2"/>
  <c r="P3317" i="2"/>
  <c r="R3313" i="2"/>
  <c r="P3313" i="2"/>
  <c r="P3309" i="2"/>
  <c r="R3309" i="2"/>
  <c r="P3305" i="2"/>
  <c r="R3305" i="2"/>
  <c r="P3301" i="2"/>
  <c r="R3301" i="2"/>
  <c r="P3297" i="2"/>
  <c r="R3297" i="2"/>
  <c r="P3293" i="2"/>
  <c r="R3293" i="2"/>
  <c r="P3289" i="2"/>
  <c r="R3289" i="2"/>
  <c r="P3285" i="2"/>
  <c r="R3285" i="2"/>
  <c r="P3281" i="2"/>
  <c r="R3281" i="2"/>
  <c r="P3277" i="2"/>
  <c r="R3277" i="2"/>
  <c r="P3273" i="2"/>
  <c r="R3273" i="2"/>
  <c r="P3269" i="2"/>
  <c r="R3269" i="2"/>
  <c r="P3265" i="2"/>
  <c r="R3265" i="2"/>
  <c r="P3261" i="2"/>
  <c r="R3261" i="2"/>
  <c r="P3257" i="2"/>
  <c r="R3257" i="2"/>
  <c r="P3253" i="2"/>
  <c r="R3253" i="2"/>
  <c r="P3249" i="2"/>
  <c r="R3249" i="2"/>
  <c r="R3245" i="2"/>
  <c r="P3245" i="2"/>
  <c r="P3241" i="2"/>
  <c r="R3241" i="2"/>
  <c r="P3237" i="2"/>
  <c r="R3237" i="2"/>
  <c r="P3233" i="2"/>
  <c r="R3233" i="2"/>
  <c r="P3229" i="2"/>
  <c r="R3229" i="2"/>
  <c r="P3225" i="2"/>
  <c r="R3225" i="2"/>
  <c r="R3221" i="2"/>
  <c r="P3221" i="2"/>
  <c r="P3217" i="2"/>
  <c r="R3217" i="2"/>
  <c r="P3213" i="2"/>
  <c r="R3213" i="2"/>
  <c r="R3209" i="2"/>
  <c r="P3209" i="2"/>
  <c r="R3205" i="2"/>
  <c r="P3205" i="2"/>
  <c r="R3201" i="2"/>
  <c r="P3201" i="2"/>
  <c r="R3197" i="2"/>
  <c r="P3197" i="2"/>
  <c r="R3193" i="2"/>
  <c r="P3193" i="2"/>
  <c r="P3189" i="2"/>
  <c r="R3189" i="2"/>
  <c r="P3185" i="2"/>
  <c r="R3185" i="2"/>
  <c r="P3181" i="2"/>
  <c r="R3181" i="2"/>
  <c r="P3177" i="2"/>
  <c r="R3177" i="2"/>
  <c r="R3173" i="2"/>
  <c r="P3173" i="2"/>
  <c r="P3169" i="2"/>
  <c r="R3169" i="2"/>
  <c r="R3165" i="2"/>
  <c r="P3165" i="2"/>
  <c r="R3161" i="2"/>
  <c r="P3161" i="2"/>
  <c r="R3157" i="2"/>
  <c r="P3157" i="2"/>
  <c r="P3153" i="2"/>
  <c r="R3153" i="2"/>
  <c r="R3149" i="2"/>
  <c r="P3149" i="2"/>
  <c r="R3145" i="2"/>
  <c r="P3145" i="2"/>
  <c r="P3141" i="2"/>
  <c r="R3141" i="2"/>
  <c r="P3137" i="2"/>
  <c r="R3137" i="2"/>
  <c r="P3133" i="2"/>
  <c r="R3133" i="2"/>
  <c r="P3129" i="2"/>
  <c r="R3129" i="2"/>
  <c r="P3125" i="2"/>
  <c r="R3125" i="2"/>
  <c r="P3121" i="2"/>
  <c r="R3121" i="2"/>
  <c r="R3117" i="2"/>
  <c r="P3117" i="2"/>
  <c r="P3113" i="2"/>
  <c r="R3113" i="2"/>
  <c r="R3109" i="2"/>
  <c r="P3109" i="2"/>
  <c r="R3105" i="2"/>
  <c r="P3105" i="2"/>
  <c r="P3101" i="2"/>
  <c r="R3101" i="2"/>
  <c r="P3097" i="2"/>
  <c r="R3097" i="2"/>
  <c r="P3093" i="2"/>
  <c r="R3093" i="2"/>
  <c r="P3089" i="2"/>
  <c r="R3089" i="2"/>
  <c r="P3085" i="2"/>
  <c r="R3085" i="2"/>
  <c r="P3081" i="2"/>
  <c r="R3081" i="2"/>
  <c r="P3077" i="2"/>
  <c r="R3077" i="2"/>
  <c r="P3073" i="2"/>
  <c r="R3073" i="2"/>
  <c r="P3069" i="2"/>
  <c r="R3069" i="2"/>
  <c r="P3065" i="2"/>
  <c r="R3065" i="2"/>
  <c r="P3061" i="2"/>
  <c r="R3061" i="2"/>
  <c r="P3057" i="2"/>
  <c r="R3057" i="2"/>
  <c r="P3053" i="2"/>
  <c r="R3053" i="2"/>
  <c r="P3049" i="2"/>
  <c r="R3049" i="2"/>
  <c r="P3045" i="2"/>
  <c r="R3045" i="2"/>
  <c r="P3041" i="2"/>
  <c r="R3041" i="2"/>
  <c r="P3037" i="2"/>
  <c r="R3037" i="2"/>
  <c r="P3033" i="2"/>
  <c r="R3033" i="2"/>
  <c r="R3029" i="2"/>
  <c r="P3029" i="2"/>
  <c r="P3025" i="2"/>
  <c r="R3025" i="2"/>
  <c r="P3021" i="2"/>
  <c r="R3021" i="2"/>
  <c r="P3017" i="2"/>
  <c r="R3017" i="2"/>
  <c r="P3013" i="2"/>
  <c r="R3013" i="2"/>
  <c r="P3009" i="2"/>
  <c r="R3009" i="2"/>
  <c r="P3005" i="2"/>
  <c r="R3005" i="2"/>
  <c r="P3001" i="2"/>
  <c r="R3001" i="2"/>
  <c r="P2997" i="2"/>
  <c r="R2997" i="2"/>
  <c r="R2993" i="2"/>
  <c r="P2993" i="2"/>
  <c r="P2989" i="2"/>
  <c r="R2989" i="2"/>
  <c r="P2985" i="2"/>
  <c r="R2985" i="2"/>
  <c r="P2981" i="2"/>
  <c r="R2981" i="2"/>
  <c r="P2977" i="2"/>
  <c r="R2977" i="2"/>
  <c r="P2973" i="2"/>
  <c r="R2973" i="2"/>
  <c r="P2969" i="2"/>
  <c r="R2969" i="2"/>
  <c r="P2965" i="2"/>
  <c r="R2965" i="2"/>
  <c r="P2961" i="2"/>
  <c r="R2961" i="2"/>
  <c r="P2957" i="2"/>
  <c r="R2957" i="2"/>
  <c r="P2953" i="2"/>
  <c r="R2953" i="2"/>
  <c r="P2949" i="2"/>
  <c r="R2949" i="2"/>
  <c r="P2945" i="2"/>
  <c r="R2945" i="2"/>
  <c r="P2941" i="2"/>
  <c r="R2941" i="2"/>
  <c r="P2937" i="2"/>
  <c r="R2937" i="2"/>
  <c r="P2933" i="2"/>
  <c r="R2933" i="2"/>
  <c r="P2929" i="2"/>
  <c r="R2929" i="2"/>
  <c r="P2925" i="2"/>
  <c r="R2925" i="2"/>
  <c r="P2921" i="2"/>
  <c r="R2921" i="2"/>
  <c r="P2917" i="2"/>
  <c r="R2917" i="2"/>
  <c r="P2913" i="2"/>
  <c r="R2913" i="2"/>
  <c r="P2909" i="2"/>
  <c r="R2909" i="2"/>
  <c r="P2905" i="2"/>
  <c r="R2905" i="2"/>
  <c r="P2901" i="2"/>
  <c r="R2901" i="2"/>
  <c r="P2897" i="2"/>
  <c r="R2897" i="2"/>
  <c r="P2893" i="2"/>
  <c r="R2893" i="2"/>
  <c r="P2889" i="2"/>
  <c r="R2889" i="2"/>
  <c r="P2885" i="2"/>
  <c r="R2885" i="2"/>
  <c r="P2881" i="2"/>
  <c r="R2881" i="2"/>
  <c r="P2877" i="2"/>
  <c r="R2877" i="2"/>
  <c r="P2873" i="2"/>
  <c r="R2873" i="2"/>
  <c r="P2869" i="2"/>
  <c r="R2869" i="2"/>
  <c r="P2865" i="2"/>
  <c r="R2865" i="2"/>
  <c r="R2861" i="2"/>
  <c r="P2861" i="2"/>
  <c r="R2857" i="2"/>
  <c r="P2857" i="2"/>
  <c r="R2853" i="2"/>
  <c r="P2853" i="2"/>
  <c r="P2849" i="2"/>
  <c r="R2849" i="2"/>
  <c r="P2845" i="2"/>
  <c r="R2845" i="2"/>
  <c r="R2841" i="2"/>
  <c r="P2841" i="2"/>
  <c r="P2837" i="2"/>
  <c r="R2837" i="2"/>
  <c r="R2833" i="2"/>
  <c r="P2833" i="2"/>
  <c r="R2829" i="2"/>
  <c r="P2829" i="2"/>
  <c r="P2825" i="2"/>
  <c r="R2825" i="2"/>
  <c r="R2821" i="2"/>
  <c r="P2821" i="2"/>
  <c r="P2817" i="2"/>
  <c r="R2817" i="2"/>
  <c r="R2813" i="2"/>
  <c r="P2813" i="2"/>
  <c r="P2809" i="2"/>
  <c r="R2809" i="2"/>
  <c r="P2805" i="2"/>
  <c r="R2805" i="2"/>
  <c r="P2801" i="2"/>
  <c r="R2801" i="2"/>
  <c r="P2797" i="2"/>
  <c r="R2797" i="2"/>
  <c r="R2793" i="2"/>
  <c r="P2793" i="2"/>
  <c r="P2789" i="2"/>
  <c r="R2789" i="2"/>
  <c r="P2785" i="2"/>
  <c r="R2785" i="2"/>
  <c r="P2781" i="2"/>
  <c r="R2781" i="2"/>
  <c r="R2777" i="2"/>
  <c r="P2777" i="2"/>
  <c r="R2773" i="2"/>
  <c r="P2773" i="2"/>
  <c r="P2769" i="2"/>
  <c r="R2769" i="2"/>
  <c r="R2765" i="2"/>
  <c r="P2765" i="2"/>
  <c r="P2761" i="2"/>
  <c r="R2761" i="2"/>
  <c r="R2757" i="2"/>
  <c r="P2757" i="2"/>
  <c r="P2753" i="2"/>
  <c r="R2753" i="2"/>
  <c r="R2749" i="2"/>
  <c r="P2749" i="2"/>
  <c r="P2745" i="2"/>
  <c r="R2745" i="2"/>
  <c r="P2741" i="2"/>
  <c r="R2741" i="2"/>
  <c r="P2737" i="2"/>
  <c r="R2737" i="2"/>
  <c r="P2733" i="2"/>
  <c r="R2733" i="2"/>
  <c r="R2729" i="2"/>
  <c r="P2729" i="2"/>
  <c r="R2725" i="2"/>
  <c r="P2725" i="2"/>
  <c r="P2721" i="2"/>
  <c r="R2721" i="2"/>
  <c r="P2717" i="2"/>
  <c r="R2717" i="2"/>
  <c r="R2713" i="2"/>
  <c r="P2713" i="2"/>
  <c r="P2709" i="2"/>
  <c r="R2709" i="2"/>
  <c r="P2705" i="2"/>
  <c r="R2705" i="2"/>
  <c r="P2701" i="2"/>
  <c r="R2701" i="2"/>
  <c r="R2697" i="2"/>
  <c r="P2697" i="2"/>
  <c r="P2693" i="2"/>
  <c r="R2693" i="2"/>
  <c r="P2689" i="2"/>
  <c r="R2689" i="2"/>
  <c r="P2685" i="2"/>
  <c r="R2685" i="2"/>
  <c r="R2681" i="2"/>
  <c r="P2681" i="2"/>
  <c r="P2677" i="2"/>
  <c r="R2677" i="2"/>
  <c r="P2673" i="2"/>
  <c r="R2673" i="2"/>
  <c r="P2669" i="2"/>
  <c r="R2669" i="2"/>
  <c r="P2665" i="2"/>
  <c r="R2665" i="2"/>
  <c r="R2661" i="2"/>
  <c r="P2661" i="2"/>
  <c r="P2657" i="2"/>
  <c r="R2657" i="2"/>
  <c r="P2653" i="2"/>
  <c r="R2653" i="2"/>
  <c r="P2649" i="2"/>
  <c r="R2649" i="2"/>
  <c r="R2645" i="2"/>
  <c r="P2645" i="2"/>
  <c r="P2641" i="2"/>
  <c r="R2641" i="2"/>
  <c r="P2637" i="2"/>
  <c r="R2637" i="2"/>
  <c r="P2633" i="2"/>
  <c r="R2633" i="2"/>
  <c r="P2629" i="2"/>
  <c r="R2629" i="2"/>
  <c r="P2625" i="2"/>
  <c r="R2625" i="2"/>
  <c r="P2621" i="2"/>
  <c r="R2621" i="2"/>
  <c r="R2617" i="2"/>
  <c r="P2617" i="2"/>
  <c r="P2613" i="2"/>
  <c r="R2613" i="2"/>
  <c r="R2609" i="2"/>
  <c r="P2609" i="2"/>
  <c r="P2605" i="2"/>
  <c r="R2605" i="2"/>
  <c r="P2601" i="2"/>
  <c r="R2601" i="2"/>
  <c r="P2597" i="2"/>
  <c r="R2597" i="2"/>
  <c r="R2593" i="2"/>
  <c r="P2593" i="2"/>
  <c r="P2589" i="2"/>
  <c r="R2589" i="2"/>
  <c r="P2585" i="2"/>
  <c r="R2585" i="2"/>
  <c r="P2581" i="2"/>
  <c r="R2581" i="2"/>
  <c r="P2577" i="2"/>
  <c r="R2577" i="2"/>
  <c r="P2573" i="2"/>
  <c r="R2573" i="2"/>
  <c r="P2569" i="2"/>
  <c r="R2569" i="2"/>
  <c r="R2565" i="2"/>
  <c r="P2565" i="2"/>
  <c r="P2561" i="2"/>
  <c r="R2561" i="2"/>
  <c r="P2557" i="2"/>
  <c r="R2557" i="2"/>
  <c r="P2553" i="2"/>
  <c r="R2553" i="2"/>
  <c r="P2549" i="2"/>
  <c r="R2549" i="2"/>
  <c r="P2545" i="2"/>
  <c r="R2545" i="2"/>
  <c r="P2541" i="2"/>
  <c r="R2541" i="2"/>
  <c r="P2537" i="2"/>
  <c r="R2537" i="2"/>
  <c r="P2533" i="2"/>
  <c r="R2533" i="2"/>
  <c r="P2529" i="2"/>
  <c r="R2529" i="2"/>
  <c r="P2525" i="2"/>
  <c r="R2525" i="2"/>
  <c r="P2521" i="2"/>
  <c r="R2521" i="2"/>
  <c r="P2517" i="2"/>
  <c r="R2517" i="2"/>
  <c r="P2513" i="2"/>
  <c r="R2513" i="2"/>
  <c r="P2509" i="2"/>
  <c r="R2509" i="2"/>
  <c r="P2505" i="2"/>
  <c r="R2505" i="2"/>
  <c r="R2501" i="2"/>
  <c r="P2501" i="2"/>
  <c r="P2497" i="2"/>
  <c r="R2497" i="2"/>
  <c r="P2493" i="2"/>
  <c r="R2493" i="2"/>
  <c r="R2489" i="2"/>
  <c r="P2489" i="2"/>
  <c r="P2485" i="2"/>
  <c r="R2485" i="2"/>
  <c r="P2481" i="2"/>
  <c r="R2481" i="2"/>
  <c r="P2477" i="2"/>
  <c r="R2477" i="2"/>
  <c r="P2473" i="2"/>
  <c r="R2473" i="2"/>
  <c r="P2469" i="2"/>
  <c r="R2469" i="2"/>
  <c r="P2465" i="2"/>
  <c r="R2465" i="2"/>
  <c r="P2461" i="2"/>
  <c r="R2461" i="2"/>
  <c r="R2457" i="2"/>
  <c r="P2457" i="2"/>
  <c r="P2453" i="2"/>
  <c r="R2453" i="2"/>
  <c r="P2449" i="2"/>
  <c r="R2449" i="2"/>
  <c r="P2445" i="2"/>
  <c r="R2445" i="2"/>
  <c r="P2441" i="2"/>
  <c r="R2441" i="2"/>
  <c r="P2437" i="2"/>
  <c r="R2437" i="2"/>
  <c r="P2433" i="2"/>
  <c r="R2433" i="2"/>
  <c r="P2429" i="2"/>
  <c r="R2429" i="2"/>
  <c r="P2425" i="2"/>
  <c r="R2425" i="2"/>
  <c r="R2421" i="2"/>
  <c r="P2421" i="2"/>
  <c r="P2417" i="2"/>
  <c r="R2417" i="2"/>
  <c r="P2413" i="2"/>
  <c r="R2413" i="2"/>
  <c r="R3672" i="2"/>
  <c r="R3671" i="2"/>
  <c r="R3670" i="2"/>
  <c r="R3667" i="2"/>
  <c r="R3666" i="2"/>
  <c r="R3665" i="2"/>
  <c r="R3663" i="2"/>
  <c r="R3661" i="2"/>
  <c r="R3657" i="2"/>
  <c r="R3655" i="2"/>
  <c r="R3654" i="2"/>
  <c r="R3653" i="2"/>
  <c r="R3647" i="2"/>
  <c r="R3613" i="2"/>
  <c r="P3611" i="2"/>
  <c r="P3604" i="2"/>
  <c r="P3603" i="2"/>
  <c r="P3602" i="2"/>
  <c r="P3601" i="2"/>
  <c r="R3596" i="2"/>
  <c r="R3595" i="2"/>
  <c r="P3594" i="2"/>
  <c r="R3589" i="2"/>
  <c r="P3584" i="2"/>
  <c r="R3579" i="2"/>
  <c r="P3578" i="2"/>
  <c r="P3571" i="2"/>
  <c r="P3561" i="2"/>
  <c r="R3556" i="2"/>
  <c r="P3554" i="2"/>
  <c r="R3551" i="2"/>
  <c r="P3528" i="2"/>
  <c r="P2412" i="2"/>
  <c r="R2412" i="2"/>
  <c r="R3669" i="2"/>
  <c r="R3668" i="2"/>
  <c r="R3664" i="2"/>
  <c r="R3662" i="2"/>
  <c r="R3660" i="2"/>
  <c r="R3659" i="2"/>
  <c r="R3658" i="2"/>
  <c r="R3656" i="2"/>
  <c r="R3652" i="2"/>
  <c r="R3651" i="2"/>
  <c r="R3650" i="2"/>
  <c r="R3649" i="2"/>
  <c r="P3614" i="2"/>
  <c r="P3612" i="2"/>
  <c r="R3590" i="2"/>
  <c r="R3585" i="2"/>
  <c r="R3580" i="2"/>
  <c r="P3568" i="2"/>
  <c r="R3557" i="2"/>
  <c r="P3555" i="2"/>
  <c r="P3537" i="2"/>
  <c r="R3576" i="2"/>
  <c r="P3576" i="2"/>
  <c r="R3572" i="2"/>
  <c r="P3572" i="2"/>
  <c r="R3564" i="2"/>
  <c r="P3564" i="2"/>
  <c r="P3548" i="2"/>
  <c r="R3548" i="2"/>
  <c r="P3544" i="2"/>
  <c r="R3544" i="2"/>
  <c r="P3536" i="2"/>
  <c r="R3536" i="2"/>
  <c r="P3532" i="2"/>
  <c r="R3532" i="2"/>
  <c r="P3524" i="2"/>
  <c r="R3524" i="2"/>
  <c r="P3520" i="2"/>
  <c r="R3520" i="2"/>
  <c r="P3516" i="2"/>
  <c r="R3516" i="2"/>
  <c r="R3512" i="2"/>
  <c r="P3512" i="2"/>
  <c r="P3508" i="2"/>
  <c r="R3508" i="2"/>
  <c r="P3504" i="2"/>
  <c r="R3504" i="2"/>
  <c r="P3500" i="2"/>
  <c r="R3500" i="2"/>
  <c r="P3496" i="2"/>
  <c r="R3496" i="2"/>
  <c r="P3492" i="2"/>
  <c r="R3492" i="2"/>
  <c r="P3488" i="2"/>
  <c r="R3488" i="2"/>
  <c r="P3484" i="2"/>
  <c r="R3484" i="2"/>
  <c r="P3480" i="2"/>
  <c r="R3480" i="2"/>
  <c r="R3476" i="2"/>
  <c r="P3476" i="2"/>
  <c r="P3472" i="2"/>
  <c r="R3472" i="2"/>
  <c r="R3468" i="2"/>
  <c r="P3468" i="2"/>
  <c r="P3464" i="2"/>
  <c r="R3464" i="2"/>
  <c r="P3460" i="2"/>
  <c r="R3460" i="2"/>
  <c r="P3456" i="2"/>
  <c r="R3456" i="2"/>
  <c r="P3452" i="2"/>
  <c r="R3452" i="2"/>
  <c r="P3448" i="2"/>
  <c r="R3448" i="2"/>
  <c r="R3444" i="2"/>
  <c r="P3444" i="2"/>
  <c r="P3440" i="2"/>
  <c r="R3440" i="2"/>
  <c r="P3436" i="2"/>
  <c r="R3436" i="2"/>
  <c r="R3432" i="2"/>
  <c r="P3432" i="2"/>
  <c r="R3428" i="2"/>
  <c r="P3428" i="2"/>
  <c r="R3424" i="2"/>
  <c r="P3424" i="2"/>
  <c r="R3420" i="2"/>
  <c r="P3420" i="2"/>
  <c r="P3416" i="2"/>
  <c r="R3416" i="2"/>
  <c r="R3412" i="2"/>
  <c r="P3412" i="2"/>
  <c r="P3408" i="2"/>
  <c r="R3408" i="2"/>
  <c r="P3404" i="2"/>
  <c r="R3404" i="2"/>
  <c r="P3400" i="2"/>
  <c r="R3400" i="2"/>
  <c r="P3396" i="2"/>
  <c r="R3396" i="2"/>
  <c r="R3392" i="2"/>
  <c r="P3392" i="2"/>
  <c r="R3388" i="2"/>
  <c r="P3388" i="2"/>
  <c r="P3384" i="2"/>
  <c r="R3384" i="2"/>
  <c r="P3380" i="2"/>
  <c r="R3380" i="2"/>
  <c r="P3376" i="2"/>
  <c r="R3376" i="2"/>
  <c r="P3372" i="2"/>
  <c r="R3372" i="2"/>
  <c r="P3368" i="2"/>
  <c r="R3368" i="2"/>
  <c r="P3364" i="2"/>
  <c r="R3364" i="2"/>
  <c r="P3360" i="2"/>
  <c r="R3360" i="2"/>
  <c r="P3356" i="2"/>
  <c r="R3356" i="2"/>
  <c r="P3352" i="2"/>
  <c r="R3352" i="2"/>
  <c r="R3348" i="2"/>
  <c r="P3348" i="2"/>
  <c r="P3344" i="2"/>
  <c r="R3344" i="2"/>
  <c r="P3340" i="2"/>
  <c r="R3340" i="2"/>
  <c r="P3336" i="2"/>
  <c r="R3336" i="2"/>
  <c r="P3332" i="2"/>
  <c r="R3332" i="2"/>
  <c r="P3328" i="2"/>
  <c r="R3328" i="2"/>
  <c r="P3324" i="2"/>
  <c r="R3324" i="2"/>
  <c r="P3320" i="2"/>
  <c r="R3320" i="2"/>
  <c r="R3316" i="2"/>
  <c r="P3316" i="2"/>
  <c r="P3312" i="2"/>
  <c r="R3312" i="2"/>
  <c r="P3308" i="2"/>
  <c r="R3308" i="2"/>
  <c r="P3304" i="2"/>
  <c r="R3304" i="2"/>
  <c r="P3300" i="2"/>
  <c r="R3300" i="2"/>
  <c r="R3296" i="2"/>
  <c r="P3296" i="2"/>
  <c r="P3292" i="2"/>
  <c r="R3292" i="2"/>
  <c r="P3288" i="2"/>
  <c r="R3288" i="2"/>
  <c r="P3284" i="2"/>
  <c r="R3284" i="2"/>
  <c r="P3280" i="2"/>
  <c r="R3280" i="2"/>
  <c r="P3276" i="2"/>
  <c r="R3276" i="2"/>
  <c r="P3272" i="2"/>
  <c r="R3272" i="2"/>
  <c r="P3268" i="2"/>
  <c r="R3268" i="2"/>
  <c r="P3264" i="2"/>
  <c r="R3264" i="2"/>
  <c r="P3260" i="2"/>
  <c r="R3260" i="2"/>
  <c r="P3256" i="2"/>
  <c r="R3256" i="2"/>
  <c r="P3252" i="2"/>
  <c r="R3252" i="2"/>
  <c r="P3248" i="2"/>
  <c r="R3248" i="2"/>
  <c r="P3244" i="2"/>
  <c r="R3244" i="2"/>
  <c r="P3240" i="2"/>
  <c r="R3240" i="2"/>
  <c r="P3236" i="2"/>
  <c r="R3236" i="2"/>
  <c r="P3232" i="2"/>
  <c r="R3232" i="2"/>
  <c r="P3228" i="2"/>
  <c r="R3228" i="2"/>
  <c r="R3224" i="2"/>
  <c r="P3224" i="2"/>
  <c r="R3220" i="2"/>
  <c r="P3220" i="2"/>
  <c r="P3216" i="2"/>
  <c r="R3216" i="2"/>
  <c r="P3212" i="2"/>
  <c r="R3212" i="2"/>
  <c r="R3208" i="2"/>
  <c r="P3208" i="2"/>
  <c r="R3204" i="2"/>
  <c r="P3204" i="2"/>
  <c r="R3200" i="2"/>
  <c r="P3200" i="2"/>
  <c r="R3196" i="2"/>
  <c r="P3196" i="2"/>
  <c r="R3192" i="2"/>
  <c r="P3192" i="2"/>
  <c r="P3188" i="2"/>
  <c r="R3188" i="2"/>
  <c r="P3184" i="2"/>
  <c r="R3184" i="2"/>
  <c r="R3180" i="2"/>
  <c r="P3180" i="2"/>
  <c r="P3176" i="2"/>
  <c r="R3176" i="2"/>
  <c r="R3172" i="2"/>
  <c r="P3172" i="2"/>
  <c r="R3168" i="2"/>
  <c r="P3168" i="2"/>
  <c r="R3164" i="2"/>
  <c r="P3164" i="2"/>
  <c r="R3160" i="2"/>
  <c r="P3160" i="2"/>
  <c r="R3156" i="2"/>
  <c r="P3156" i="2"/>
  <c r="P3152" i="2"/>
  <c r="R3152" i="2"/>
  <c r="R3148" i="2"/>
  <c r="P3148" i="2"/>
  <c r="R3144" i="2"/>
  <c r="P3144" i="2"/>
  <c r="P3140" i="2"/>
  <c r="R3140" i="2"/>
  <c r="P3136" i="2"/>
  <c r="R3136" i="2"/>
  <c r="P3132" i="2"/>
  <c r="R3132" i="2"/>
  <c r="R3128" i="2"/>
  <c r="P3128" i="2"/>
  <c r="P3124" i="2"/>
  <c r="R3124" i="2"/>
  <c r="P3120" i="2"/>
  <c r="R3120" i="2"/>
  <c r="R3116" i="2"/>
  <c r="P3116" i="2"/>
  <c r="R3112" i="2"/>
  <c r="P3112" i="2"/>
  <c r="R3108" i="2"/>
  <c r="P3108" i="2"/>
  <c r="R3104" i="2"/>
  <c r="P3104" i="2"/>
  <c r="P3100" i="2"/>
  <c r="R3100" i="2"/>
  <c r="R3096" i="2"/>
  <c r="P3096" i="2"/>
  <c r="P3092" i="2"/>
  <c r="R3092" i="2"/>
  <c r="R3088" i="2"/>
  <c r="P3088" i="2"/>
  <c r="P3084" i="2"/>
  <c r="R3084" i="2"/>
  <c r="P3080" i="2"/>
  <c r="R3080" i="2"/>
  <c r="P3076" i="2"/>
  <c r="R3076" i="2"/>
  <c r="R3072" i="2"/>
  <c r="P3072" i="2"/>
  <c r="P3068" i="2"/>
  <c r="R3068" i="2"/>
  <c r="P3064" i="2"/>
  <c r="R3064" i="2"/>
  <c r="P3060" i="2"/>
  <c r="R3060" i="2"/>
  <c r="P3056" i="2"/>
  <c r="R3056" i="2"/>
  <c r="P3052" i="2"/>
  <c r="R3052" i="2"/>
  <c r="P3048" i="2"/>
  <c r="R3048" i="2"/>
  <c r="P3044" i="2"/>
  <c r="R3044" i="2"/>
  <c r="P3040" i="2"/>
  <c r="R3040" i="2"/>
  <c r="P3036" i="2"/>
  <c r="R3036" i="2"/>
  <c r="R3032" i="2"/>
  <c r="P3032" i="2"/>
  <c r="R3028" i="2"/>
  <c r="P3028" i="2"/>
  <c r="P3024" i="2"/>
  <c r="R3024" i="2"/>
  <c r="P3020" i="2"/>
  <c r="R3020" i="2"/>
  <c r="P3016" i="2"/>
  <c r="R3016" i="2"/>
  <c r="P3012" i="2"/>
  <c r="R3012" i="2"/>
  <c r="P3008" i="2"/>
  <c r="R3008" i="2"/>
  <c r="P3004" i="2"/>
  <c r="R3004" i="2"/>
  <c r="R3000" i="2"/>
  <c r="P3000" i="2"/>
  <c r="P2996" i="2"/>
  <c r="R2996" i="2"/>
  <c r="P2992" i="2"/>
  <c r="R2992" i="2"/>
  <c r="P2988" i="2"/>
  <c r="R2988" i="2"/>
  <c r="P2984" i="2"/>
  <c r="R2984" i="2"/>
  <c r="P2980" i="2"/>
  <c r="R2980" i="2"/>
  <c r="P2976" i="2"/>
  <c r="R2976" i="2"/>
  <c r="P2972" i="2"/>
  <c r="R2972" i="2"/>
  <c r="P2968" i="2"/>
  <c r="R2968" i="2"/>
  <c r="P2964" i="2"/>
  <c r="R2964" i="2"/>
  <c r="P2960" i="2"/>
  <c r="R2960" i="2"/>
  <c r="P2956" i="2"/>
  <c r="R2956" i="2"/>
  <c r="P2952" i="2"/>
  <c r="R2952" i="2"/>
  <c r="P2948" i="2"/>
  <c r="R2948" i="2"/>
  <c r="P2944" i="2"/>
  <c r="R2944" i="2"/>
  <c r="P2940" i="2"/>
  <c r="R2940" i="2"/>
  <c r="P2936" i="2"/>
  <c r="R2936" i="2"/>
  <c r="R2932" i="2"/>
  <c r="P2932" i="2"/>
  <c r="P2928" i="2"/>
  <c r="R2928" i="2"/>
  <c r="R2924" i="2"/>
  <c r="P2924" i="2"/>
  <c r="P2920" i="2"/>
  <c r="R2920" i="2"/>
  <c r="P2916" i="2"/>
  <c r="R2916" i="2"/>
  <c r="P2912" i="2"/>
  <c r="R2912" i="2"/>
  <c r="P2908" i="2"/>
  <c r="R2908" i="2"/>
  <c r="P2904" i="2"/>
  <c r="R2904" i="2"/>
  <c r="P2900" i="2"/>
  <c r="R2900" i="2"/>
  <c r="P2896" i="2"/>
  <c r="R2896" i="2"/>
  <c r="P2892" i="2"/>
  <c r="R2892" i="2"/>
  <c r="R2888" i="2"/>
  <c r="P2888" i="2"/>
  <c r="P2884" i="2"/>
  <c r="R2884" i="2"/>
  <c r="P2880" i="2"/>
  <c r="R2880" i="2"/>
  <c r="P2876" i="2"/>
  <c r="R2876" i="2"/>
  <c r="P2872" i="2"/>
  <c r="R2872" i="2"/>
  <c r="P2868" i="2"/>
  <c r="R2868" i="2"/>
  <c r="P2864" i="2"/>
  <c r="R2864" i="2"/>
  <c r="R2860" i="2"/>
  <c r="P2860" i="2"/>
  <c r="R2856" i="2"/>
  <c r="P2856" i="2"/>
  <c r="P2852" i="2"/>
  <c r="R2852" i="2"/>
  <c r="P2848" i="2"/>
  <c r="R2848" i="2"/>
  <c r="P2844" i="2"/>
  <c r="R2844" i="2"/>
  <c r="P2840" i="2"/>
  <c r="R2840" i="2"/>
  <c r="P2836" i="2"/>
  <c r="R2836" i="2"/>
  <c r="P2832" i="2"/>
  <c r="R2832" i="2"/>
  <c r="P2828" i="2"/>
  <c r="R2828" i="2"/>
  <c r="P2824" i="2"/>
  <c r="R2824" i="2"/>
  <c r="P2820" i="2"/>
  <c r="R2820" i="2"/>
  <c r="R2816" i="2"/>
  <c r="P2816" i="2"/>
  <c r="P2812" i="2"/>
  <c r="R2812" i="2"/>
  <c r="P2808" i="2"/>
  <c r="R2808" i="2"/>
  <c r="P2804" i="2"/>
  <c r="R2804" i="2"/>
  <c r="R2800" i="2"/>
  <c r="P2800" i="2"/>
  <c r="P2796" i="2"/>
  <c r="R2796" i="2"/>
  <c r="P2792" i="2"/>
  <c r="R2792" i="2"/>
  <c r="P2788" i="2"/>
  <c r="R2788" i="2"/>
  <c r="P2784" i="2"/>
  <c r="R2784" i="2"/>
  <c r="P2780" i="2"/>
  <c r="R2780" i="2"/>
  <c r="P2776" i="2"/>
  <c r="R2776" i="2"/>
  <c r="R2772" i="2"/>
  <c r="P2772" i="2"/>
  <c r="P2768" i="2"/>
  <c r="R2768" i="2"/>
  <c r="R2764" i="2"/>
  <c r="P2764" i="2"/>
  <c r="P2760" i="2"/>
  <c r="R2760" i="2"/>
  <c r="R2756" i="2"/>
  <c r="P2756" i="2"/>
  <c r="P2752" i="2"/>
  <c r="R2752" i="2"/>
  <c r="R2748" i="2"/>
  <c r="P2748" i="2"/>
  <c r="R2744" i="2"/>
  <c r="P2744" i="2"/>
  <c r="P2740" i="2"/>
  <c r="R2740" i="2"/>
  <c r="P2736" i="2"/>
  <c r="R2736" i="2"/>
  <c r="P2732" i="2"/>
  <c r="R2732" i="2"/>
  <c r="P2728" i="2"/>
  <c r="R2728" i="2"/>
  <c r="R2724" i="2"/>
  <c r="P2724" i="2"/>
  <c r="P2720" i="2"/>
  <c r="R2720" i="2"/>
  <c r="P2716" i="2"/>
  <c r="R2716" i="2"/>
  <c r="P2712" i="2"/>
  <c r="R2712" i="2"/>
  <c r="P2708" i="2"/>
  <c r="R2708" i="2"/>
  <c r="P2704" i="2"/>
  <c r="R2704" i="2"/>
  <c r="R2700" i="2"/>
  <c r="P2700" i="2"/>
  <c r="R2696" i="2"/>
  <c r="P2696" i="2"/>
  <c r="P2692" i="2"/>
  <c r="R2692" i="2"/>
  <c r="P2688" i="2"/>
  <c r="R2688" i="2"/>
  <c r="P2684" i="2"/>
  <c r="R2684" i="2"/>
  <c r="P2680" i="2"/>
  <c r="R2680" i="2"/>
  <c r="P2676" i="2"/>
  <c r="R2676" i="2"/>
  <c r="P2672" i="2"/>
  <c r="R2672" i="2"/>
  <c r="P2668" i="2"/>
  <c r="R2668" i="2"/>
  <c r="P2664" i="2"/>
  <c r="R2664" i="2"/>
  <c r="P2660" i="2"/>
  <c r="R2660" i="2"/>
  <c r="P2656" i="2"/>
  <c r="R2656" i="2"/>
  <c r="P2652" i="2"/>
  <c r="R2652" i="2"/>
  <c r="P2648" i="2"/>
  <c r="R2648" i="2"/>
  <c r="P2644" i="2"/>
  <c r="R2644" i="2"/>
  <c r="P2640" i="2"/>
  <c r="R2640" i="2"/>
  <c r="P2636" i="2"/>
  <c r="R2636" i="2"/>
  <c r="P2632" i="2"/>
  <c r="R2632" i="2"/>
  <c r="P2628" i="2"/>
  <c r="R2628" i="2"/>
  <c r="P2624" i="2"/>
  <c r="R2624" i="2"/>
  <c r="P2620" i="2"/>
  <c r="R2620" i="2"/>
  <c r="P2616" i="2"/>
  <c r="R2616" i="2"/>
  <c r="P2612" i="2"/>
  <c r="R2612" i="2"/>
  <c r="P2608" i="2"/>
  <c r="R2608" i="2"/>
  <c r="P2604" i="2"/>
  <c r="R2604" i="2"/>
  <c r="P2600" i="2"/>
  <c r="R2600" i="2"/>
  <c r="P2596" i="2"/>
  <c r="R2596" i="2"/>
  <c r="R2592" i="2"/>
  <c r="P2592" i="2"/>
  <c r="P2588" i="2"/>
  <c r="R2588" i="2"/>
  <c r="P2584" i="2"/>
  <c r="R2584" i="2"/>
  <c r="P2580" i="2"/>
  <c r="R2580" i="2"/>
  <c r="P2576" i="2"/>
  <c r="R2576" i="2"/>
  <c r="P2572" i="2"/>
  <c r="R2572" i="2"/>
  <c r="P2568" i="2"/>
  <c r="R2568" i="2"/>
  <c r="R2564" i="2"/>
  <c r="P2564" i="2"/>
  <c r="P2560" i="2"/>
  <c r="R2560" i="2"/>
  <c r="P2556" i="2"/>
  <c r="R2556" i="2"/>
  <c r="R2552" i="2"/>
  <c r="P2552" i="2"/>
  <c r="P2548" i="2"/>
  <c r="R2548" i="2"/>
  <c r="P2544" i="2"/>
  <c r="R2544" i="2"/>
  <c r="P2540" i="2"/>
  <c r="R2540" i="2"/>
  <c r="P2536" i="2"/>
  <c r="R2536" i="2"/>
  <c r="P2532" i="2"/>
  <c r="R2532" i="2"/>
  <c r="P2528" i="2"/>
  <c r="R2528" i="2"/>
  <c r="P2524" i="2"/>
  <c r="R2524" i="2"/>
  <c r="R2520" i="2"/>
  <c r="P2520" i="2"/>
  <c r="P2516" i="2"/>
  <c r="R2516" i="2"/>
  <c r="P2512" i="2"/>
  <c r="R2512" i="2"/>
  <c r="P2508" i="2"/>
  <c r="R2508" i="2"/>
  <c r="P2504" i="2"/>
  <c r="R2504" i="2"/>
  <c r="P2500" i="2"/>
  <c r="R2500" i="2"/>
  <c r="P2496" i="2"/>
  <c r="R2496" i="2"/>
  <c r="R2492" i="2"/>
  <c r="P2492" i="2"/>
  <c r="P2488" i="2"/>
  <c r="R2488" i="2"/>
  <c r="P2484" i="2"/>
  <c r="R2484" i="2"/>
  <c r="P2480" i="2"/>
  <c r="R2480" i="2"/>
  <c r="P2476" i="2"/>
  <c r="R2476" i="2"/>
  <c r="R2472" i="2"/>
  <c r="P2472" i="2"/>
  <c r="P2468" i="2"/>
  <c r="R2468" i="2"/>
  <c r="P2464" i="2"/>
  <c r="R2464" i="2"/>
  <c r="P2460" i="2"/>
  <c r="R2460" i="2"/>
  <c r="R2456" i="2"/>
  <c r="P2456" i="2"/>
  <c r="P2452" i="2"/>
  <c r="R2452" i="2"/>
  <c r="R2448" i="2"/>
  <c r="P2448" i="2"/>
  <c r="P2444" i="2"/>
  <c r="R2444" i="2"/>
  <c r="R2440" i="2"/>
  <c r="P2440" i="2"/>
  <c r="R2436" i="2"/>
  <c r="P2436" i="2"/>
  <c r="R2432" i="2"/>
  <c r="P2432" i="2"/>
  <c r="P2428" i="2"/>
  <c r="R2428" i="2"/>
  <c r="P2424" i="2"/>
  <c r="R2424" i="2"/>
  <c r="P2420" i="2"/>
  <c r="R2420" i="2"/>
  <c r="R2416" i="2"/>
  <c r="P2416" i="2"/>
  <c r="P3648" i="2"/>
  <c r="P3605" i="2"/>
  <c r="P3597" i="2"/>
  <c r="R3591" i="2"/>
  <c r="R3581" i="2"/>
  <c r="P3545" i="2"/>
  <c r="P3540" i="2"/>
  <c r="P3526" i="2"/>
  <c r="AF2596" i="2"/>
  <c r="AF2592" i="2"/>
  <c r="AF2588" i="2"/>
  <c r="AF2584" i="2"/>
  <c r="AF2580" i="2"/>
  <c r="AF2576" i="2"/>
  <c r="AF2572" i="2"/>
  <c r="AF2568" i="2"/>
  <c r="AF2564" i="2"/>
  <c r="AF2560" i="2"/>
  <c r="AF2556" i="2"/>
  <c r="AF2552" i="2"/>
  <c r="AF2548" i="2"/>
  <c r="AF2544" i="2"/>
  <c r="AF2540" i="2"/>
  <c r="AF2536" i="2"/>
  <c r="AF2532" i="2"/>
  <c r="AF2528" i="2"/>
  <c r="AF2524" i="2"/>
  <c r="AF2520" i="2"/>
  <c r="AF2516" i="2"/>
  <c r="AF2512" i="2"/>
  <c r="AF2508" i="2"/>
  <c r="AF2504" i="2"/>
  <c r="AF2500" i="2"/>
  <c r="AF2496" i="2"/>
  <c r="AF2492" i="2"/>
  <c r="AF2488" i="2"/>
  <c r="AF2484" i="2"/>
  <c r="AF2480" i="2"/>
  <c r="AF2476" i="2"/>
  <c r="AF2472" i="2"/>
  <c r="AF2468" i="2"/>
  <c r="AF2464" i="2"/>
  <c r="AF2460" i="2"/>
  <c r="AF2456" i="2"/>
  <c r="AF2452" i="2"/>
  <c r="AF2448" i="2"/>
  <c r="AF2444" i="2"/>
  <c r="AF2440" i="2"/>
  <c r="AF2436" i="2"/>
  <c r="AF2432" i="2"/>
  <c r="AF2428" i="2"/>
  <c r="AF2424" i="2"/>
  <c r="AF2420" i="2"/>
  <c r="AF2416" i="2"/>
  <c r="R3636" i="2"/>
  <c r="R3635" i="2"/>
  <c r="R3634" i="2"/>
  <c r="R3633" i="2"/>
  <c r="R3625" i="2"/>
  <c r="P3606" i="2"/>
  <c r="R3598" i="2"/>
  <c r="R3586" i="2"/>
  <c r="P3558" i="2"/>
  <c r="R3552" i="2"/>
  <c r="P3529" i="2"/>
  <c r="R3615" i="2"/>
  <c r="P3615" i="2"/>
  <c r="R3575" i="2"/>
  <c r="P3575" i="2"/>
  <c r="R3563" i="2"/>
  <c r="P3563" i="2"/>
  <c r="P3547" i="2"/>
  <c r="R3547" i="2"/>
  <c r="P3543" i="2"/>
  <c r="R3543" i="2"/>
  <c r="P3535" i="2"/>
  <c r="R3535" i="2"/>
  <c r="P3531" i="2"/>
  <c r="R3531" i="2"/>
  <c r="P3523" i="2"/>
  <c r="R3523" i="2"/>
  <c r="P3519" i="2"/>
  <c r="R3519" i="2"/>
  <c r="P3515" i="2"/>
  <c r="R3515" i="2"/>
  <c r="R3511" i="2"/>
  <c r="P3511" i="2"/>
  <c r="P3507" i="2"/>
  <c r="R3507" i="2"/>
  <c r="P3503" i="2"/>
  <c r="R3503" i="2"/>
  <c r="P3499" i="2"/>
  <c r="R3499" i="2"/>
  <c r="P3495" i="2"/>
  <c r="R3495" i="2"/>
  <c r="P3491" i="2"/>
  <c r="R3491" i="2"/>
  <c r="P3487" i="2"/>
  <c r="R3487" i="2"/>
  <c r="P3483" i="2"/>
  <c r="R3483" i="2"/>
  <c r="P3479" i="2"/>
  <c r="R3479" i="2"/>
  <c r="R3475" i="2"/>
  <c r="P3475" i="2"/>
  <c r="P3471" i="2"/>
  <c r="R3471" i="2"/>
  <c r="P3467" i="2"/>
  <c r="R3467" i="2"/>
  <c r="P3463" i="2"/>
  <c r="R3463" i="2"/>
  <c r="P3459" i="2"/>
  <c r="R3459" i="2"/>
  <c r="P3455" i="2"/>
  <c r="R3455" i="2"/>
  <c r="P3451" i="2"/>
  <c r="R3451" i="2"/>
  <c r="P3447" i="2"/>
  <c r="R3447" i="2"/>
  <c r="R3443" i="2"/>
  <c r="P3443" i="2"/>
  <c r="R3439" i="2"/>
  <c r="P3439" i="2"/>
  <c r="R3435" i="2"/>
  <c r="P3435" i="2"/>
  <c r="P3431" i="2"/>
  <c r="R3431" i="2"/>
  <c r="R3427" i="2"/>
  <c r="P3427" i="2"/>
  <c r="R3423" i="2"/>
  <c r="P3423" i="2"/>
  <c r="R3419" i="2"/>
  <c r="P3419" i="2"/>
  <c r="P3415" i="2"/>
  <c r="R3415" i="2"/>
  <c r="R3411" i="2"/>
  <c r="P3411" i="2"/>
  <c r="P3407" i="2"/>
  <c r="R3407" i="2"/>
  <c r="P3403" i="2"/>
  <c r="R3403" i="2"/>
  <c r="P3399" i="2"/>
  <c r="R3399" i="2"/>
  <c r="P3395" i="2"/>
  <c r="R3395" i="2"/>
  <c r="R3391" i="2"/>
  <c r="P3391" i="2"/>
  <c r="R3387" i="2"/>
  <c r="P3387" i="2"/>
  <c r="P3383" i="2"/>
  <c r="R3383" i="2"/>
  <c r="P3379" i="2"/>
  <c r="R3379" i="2"/>
  <c r="R3375" i="2"/>
  <c r="P3375" i="2"/>
  <c r="P3371" i="2"/>
  <c r="R3371" i="2"/>
  <c r="P3367" i="2"/>
  <c r="R3367" i="2"/>
  <c r="P3363" i="2"/>
  <c r="R3363" i="2"/>
  <c r="P3359" i="2"/>
  <c r="R3359" i="2"/>
  <c r="P3355" i="2"/>
  <c r="R3355" i="2"/>
  <c r="R3351" i="2"/>
  <c r="P3351" i="2"/>
  <c r="P3347" i="2"/>
  <c r="R3347" i="2"/>
  <c r="P3343" i="2"/>
  <c r="R3343" i="2"/>
  <c r="P3339" i="2"/>
  <c r="R3339" i="2"/>
  <c r="P3335" i="2"/>
  <c r="R3335" i="2"/>
  <c r="P3331" i="2"/>
  <c r="R3331" i="2"/>
  <c r="P3327" i="2"/>
  <c r="R3327" i="2"/>
  <c r="P3323" i="2"/>
  <c r="R3323" i="2"/>
  <c r="R3319" i="2"/>
  <c r="P3319" i="2"/>
  <c r="R3315" i="2"/>
  <c r="P3315" i="2"/>
  <c r="P3311" i="2"/>
  <c r="R3311" i="2"/>
  <c r="P3307" i="2"/>
  <c r="R3307" i="2"/>
  <c r="P3303" i="2"/>
  <c r="R3303" i="2"/>
  <c r="P3299" i="2"/>
  <c r="R3299" i="2"/>
  <c r="R3295" i="2"/>
  <c r="P3295" i="2"/>
  <c r="P3291" i="2"/>
  <c r="R3291" i="2"/>
  <c r="P3287" i="2"/>
  <c r="R3287" i="2"/>
  <c r="P3283" i="2"/>
  <c r="R3283" i="2"/>
  <c r="R3279" i="2"/>
  <c r="P3279" i="2"/>
  <c r="P3275" i="2"/>
  <c r="R3275" i="2"/>
  <c r="P3271" i="2"/>
  <c r="R3271" i="2"/>
  <c r="P3267" i="2"/>
  <c r="R3267" i="2"/>
  <c r="P3263" i="2"/>
  <c r="R3263" i="2"/>
  <c r="P3259" i="2"/>
  <c r="R3259" i="2"/>
  <c r="P3255" i="2"/>
  <c r="R3255" i="2"/>
  <c r="P3251" i="2"/>
  <c r="R3251" i="2"/>
  <c r="R3247" i="2"/>
  <c r="P3247" i="2"/>
  <c r="P3243" i="2"/>
  <c r="R3243" i="2"/>
  <c r="R3239" i="2"/>
  <c r="P3239" i="2"/>
  <c r="P3235" i="2"/>
  <c r="R3235" i="2"/>
  <c r="R3231" i="2"/>
  <c r="P3231" i="2"/>
  <c r="P3227" i="2"/>
  <c r="R3227" i="2"/>
  <c r="P3223" i="2"/>
  <c r="R3223" i="2"/>
  <c r="P3219" i="2"/>
  <c r="R3219" i="2"/>
  <c r="P3215" i="2"/>
  <c r="R3215" i="2"/>
  <c r="P3211" i="2"/>
  <c r="R3211" i="2"/>
  <c r="R3207" i="2"/>
  <c r="P3207" i="2"/>
  <c r="R3203" i="2"/>
  <c r="P3203" i="2"/>
  <c r="R3199" i="2"/>
  <c r="P3199" i="2"/>
  <c r="P3195" i="2"/>
  <c r="R3195" i="2"/>
  <c r="R3191" i="2"/>
  <c r="P3191" i="2"/>
  <c r="P3187" i="2"/>
  <c r="R3187" i="2"/>
  <c r="P3183" i="2"/>
  <c r="R3183" i="2"/>
  <c r="R3179" i="2"/>
  <c r="P3179" i="2"/>
  <c r="P3175" i="2"/>
  <c r="R3175" i="2"/>
  <c r="P3171" i="2"/>
  <c r="R3171" i="2"/>
  <c r="P3167" i="2"/>
  <c r="R3167" i="2"/>
  <c r="R3163" i="2"/>
  <c r="P3163" i="2"/>
  <c r="P3159" i="2"/>
  <c r="R3159" i="2"/>
  <c r="P3155" i="2"/>
  <c r="R3155" i="2"/>
  <c r="P3151" i="2"/>
  <c r="R3151" i="2"/>
  <c r="R3147" i="2"/>
  <c r="P3147" i="2"/>
  <c r="R3143" i="2"/>
  <c r="P3143" i="2"/>
  <c r="P3139" i="2"/>
  <c r="R3139" i="2"/>
  <c r="P3135" i="2"/>
  <c r="R3135" i="2"/>
  <c r="P3131" i="2"/>
  <c r="R3131" i="2"/>
  <c r="R3127" i="2"/>
  <c r="P3127" i="2"/>
  <c r="P3123" i="2"/>
  <c r="R3123" i="2"/>
  <c r="P3119" i="2"/>
  <c r="R3119" i="2"/>
  <c r="P3115" i="2"/>
  <c r="R3115" i="2"/>
  <c r="R3111" i="2"/>
  <c r="P3111" i="2"/>
  <c r="R3107" i="2"/>
  <c r="P3107" i="2"/>
  <c r="P3103" i="2"/>
  <c r="R3103" i="2"/>
  <c r="P3099" i="2"/>
  <c r="R3099" i="2"/>
  <c r="R3095" i="2"/>
  <c r="P3095" i="2"/>
  <c r="P3091" i="2"/>
  <c r="R3091" i="2"/>
  <c r="P3087" i="2"/>
  <c r="R3087" i="2"/>
  <c r="P3083" i="2"/>
  <c r="R3083" i="2"/>
  <c r="P3079" i="2"/>
  <c r="R3079" i="2"/>
  <c r="P3075" i="2"/>
  <c r="R3075" i="2"/>
  <c r="P3071" i="2"/>
  <c r="R3071" i="2"/>
  <c r="P3067" i="2"/>
  <c r="R3067" i="2"/>
  <c r="R3063" i="2"/>
  <c r="P3063" i="2"/>
  <c r="R3059" i="2"/>
  <c r="P3059" i="2"/>
  <c r="P3055" i="2"/>
  <c r="R3055" i="2"/>
  <c r="P3051" i="2"/>
  <c r="R3051" i="2"/>
  <c r="P3047" i="2"/>
  <c r="R3047" i="2"/>
  <c r="P3043" i="2"/>
  <c r="R3043" i="2"/>
  <c r="P3039" i="2"/>
  <c r="R3039" i="2"/>
  <c r="P3035" i="2"/>
  <c r="R3035" i="2"/>
  <c r="R3031" i="2"/>
  <c r="P3031" i="2"/>
  <c r="R3027" i="2"/>
  <c r="P3027" i="2"/>
  <c r="R3023" i="2"/>
  <c r="P3023" i="2"/>
  <c r="P3019" i="2"/>
  <c r="R3019" i="2"/>
  <c r="P3015" i="2"/>
  <c r="R3015" i="2"/>
  <c r="P3011" i="2"/>
  <c r="R3011" i="2"/>
  <c r="P3007" i="2"/>
  <c r="R3007" i="2"/>
  <c r="P3003" i="2"/>
  <c r="R3003" i="2"/>
  <c r="R2999" i="2"/>
  <c r="P2999" i="2"/>
  <c r="P2995" i="2"/>
  <c r="R2995" i="2"/>
  <c r="P2991" i="2"/>
  <c r="R2991" i="2"/>
  <c r="P2987" i="2"/>
  <c r="R2987" i="2"/>
  <c r="P2983" i="2"/>
  <c r="R2983" i="2"/>
  <c r="P2979" i="2"/>
  <c r="R2979" i="2"/>
  <c r="P2975" i="2"/>
  <c r="R2975" i="2"/>
  <c r="P2971" i="2"/>
  <c r="R2971" i="2"/>
  <c r="P2967" i="2"/>
  <c r="R2967" i="2"/>
  <c r="P2963" i="2"/>
  <c r="R2963" i="2"/>
  <c r="P2959" i="2"/>
  <c r="R2959" i="2"/>
  <c r="R2955" i="2"/>
  <c r="P2955" i="2"/>
  <c r="P2951" i="2"/>
  <c r="R2951" i="2"/>
  <c r="P2947" i="2"/>
  <c r="R2947" i="2"/>
  <c r="P2943" i="2"/>
  <c r="R2943" i="2"/>
  <c r="P2939" i="2"/>
  <c r="R2939" i="2"/>
  <c r="P2935" i="2"/>
  <c r="R2935" i="2"/>
  <c r="R2931" i="2"/>
  <c r="P2931" i="2"/>
  <c r="P2927" i="2"/>
  <c r="R2927" i="2"/>
  <c r="P2923" i="2"/>
  <c r="R2923" i="2"/>
  <c r="P2919" i="2"/>
  <c r="R2919" i="2"/>
  <c r="P2915" i="2"/>
  <c r="R2915" i="2"/>
  <c r="P2911" i="2"/>
  <c r="R2911" i="2"/>
  <c r="P2907" i="2"/>
  <c r="R2907" i="2"/>
  <c r="P2903" i="2"/>
  <c r="R2903" i="2"/>
  <c r="P2899" i="2"/>
  <c r="R2899" i="2"/>
  <c r="P2895" i="2"/>
  <c r="R2895" i="2"/>
  <c r="P2891" i="2"/>
  <c r="R2891" i="2"/>
  <c r="R2887" i="2"/>
  <c r="P2887" i="2"/>
  <c r="P2883" i="2"/>
  <c r="R2883" i="2"/>
  <c r="P2879" i="2"/>
  <c r="R2879" i="2"/>
  <c r="P2875" i="2"/>
  <c r="R2875" i="2"/>
  <c r="P2871" i="2"/>
  <c r="R2871" i="2"/>
  <c r="P2867" i="2"/>
  <c r="R2867" i="2"/>
  <c r="P2863" i="2"/>
  <c r="R2863" i="2"/>
  <c r="R2859" i="2"/>
  <c r="P2859" i="2"/>
  <c r="R2855" i="2"/>
  <c r="P2855" i="2"/>
  <c r="P2851" i="2"/>
  <c r="R2851" i="2"/>
  <c r="P2847" i="2"/>
  <c r="R2847" i="2"/>
  <c r="P2843" i="2"/>
  <c r="R2843" i="2"/>
  <c r="P2839" i="2"/>
  <c r="R2839" i="2"/>
  <c r="R2835" i="2"/>
  <c r="P2835" i="2"/>
  <c r="P2831" i="2"/>
  <c r="R2831" i="2"/>
  <c r="R2827" i="2"/>
  <c r="P2827" i="2"/>
  <c r="P2823" i="2"/>
  <c r="R2823" i="2"/>
  <c r="R2819" i="2"/>
  <c r="P2819" i="2"/>
  <c r="P2815" i="2"/>
  <c r="R2815" i="2"/>
  <c r="P2811" i="2"/>
  <c r="R2811" i="2"/>
  <c r="R2807" i="2"/>
  <c r="P2807" i="2"/>
  <c r="R2803" i="2"/>
  <c r="P2803" i="2"/>
  <c r="P2799" i="2"/>
  <c r="R2799" i="2"/>
  <c r="R2795" i="2"/>
  <c r="P2795" i="2"/>
  <c r="P2791" i="2"/>
  <c r="R2791" i="2"/>
  <c r="P2787" i="2"/>
  <c r="R2787" i="2"/>
  <c r="P2783" i="2"/>
  <c r="R2783" i="2"/>
  <c r="P2779" i="2"/>
  <c r="R2779" i="2"/>
  <c r="R2775" i="2"/>
  <c r="P2775" i="2"/>
  <c r="R2771" i="2"/>
  <c r="P2771" i="2"/>
  <c r="P2767" i="2"/>
  <c r="R2767" i="2"/>
  <c r="R2763" i="2"/>
  <c r="P2763" i="2"/>
  <c r="P2759" i="2"/>
  <c r="R2759" i="2"/>
  <c r="P2755" i="2"/>
  <c r="R2755" i="2"/>
  <c r="P2751" i="2"/>
  <c r="R2751" i="2"/>
  <c r="P2747" i="2"/>
  <c r="R2747" i="2"/>
  <c r="P2743" i="2"/>
  <c r="R2743" i="2"/>
  <c r="P2739" i="2"/>
  <c r="R2739" i="2"/>
  <c r="P2735" i="2"/>
  <c r="R2735" i="2"/>
  <c r="R2731" i="2"/>
  <c r="P2731" i="2"/>
  <c r="P2727" i="2"/>
  <c r="R2727" i="2"/>
  <c r="P2723" i="2"/>
  <c r="R2723" i="2"/>
  <c r="P2719" i="2"/>
  <c r="R2719" i="2"/>
  <c r="P2715" i="2"/>
  <c r="R2715" i="2"/>
  <c r="P2711" i="2"/>
  <c r="R2711" i="2"/>
  <c r="P2707" i="2"/>
  <c r="R2707" i="2"/>
  <c r="P2703" i="2"/>
  <c r="R2703" i="2"/>
  <c r="R2699" i="2"/>
  <c r="P2699" i="2"/>
  <c r="R2695" i="2"/>
  <c r="P2695" i="2"/>
  <c r="P2691" i="2"/>
  <c r="R2691" i="2"/>
  <c r="P2687" i="2"/>
  <c r="R2687" i="2"/>
  <c r="P2683" i="2"/>
  <c r="R2683" i="2"/>
  <c r="P2679" i="2"/>
  <c r="R2679" i="2"/>
  <c r="P2675" i="2"/>
  <c r="R2675" i="2"/>
  <c r="R2671" i="2"/>
  <c r="P2671" i="2"/>
  <c r="P2667" i="2"/>
  <c r="R2667" i="2"/>
  <c r="P2663" i="2"/>
  <c r="R2663" i="2"/>
  <c r="P2659" i="2"/>
  <c r="R2659" i="2"/>
  <c r="P2655" i="2"/>
  <c r="R2655" i="2"/>
  <c r="P2651" i="2"/>
  <c r="R2651" i="2"/>
  <c r="P2647" i="2"/>
  <c r="R2647" i="2"/>
  <c r="P2643" i="2"/>
  <c r="R2643" i="2"/>
  <c r="P2639" i="2"/>
  <c r="R2639" i="2"/>
  <c r="P2635" i="2"/>
  <c r="R2635" i="2"/>
  <c r="P2631" i="2"/>
  <c r="R2631" i="2"/>
  <c r="P2627" i="2"/>
  <c r="R2627" i="2"/>
  <c r="P2623" i="2"/>
  <c r="R2623" i="2"/>
  <c r="R2619" i="2"/>
  <c r="P2619" i="2"/>
  <c r="R2615" i="2"/>
  <c r="P2615" i="2"/>
  <c r="P2611" i="2"/>
  <c r="R2611" i="2"/>
  <c r="P2607" i="2"/>
  <c r="R2607" i="2"/>
  <c r="P2603" i="2"/>
  <c r="R2603" i="2"/>
  <c r="P2599" i="2"/>
  <c r="R2599" i="2"/>
  <c r="R2595" i="2"/>
  <c r="P2595" i="2"/>
  <c r="P2591" i="2"/>
  <c r="R2591" i="2"/>
  <c r="P2587" i="2"/>
  <c r="R2587" i="2"/>
  <c r="P2583" i="2"/>
  <c r="R2583" i="2"/>
  <c r="P2579" i="2"/>
  <c r="R2579" i="2"/>
  <c r="P2575" i="2"/>
  <c r="R2575" i="2"/>
  <c r="P2571" i="2"/>
  <c r="R2571" i="2"/>
  <c r="R2567" i="2"/>
  <c r="P2567" i="2"/>
  <c r="R2563" i="2"/>
  <c r="P2563" i="2"/>
  <c r="P2559" i="2"/>
  <c r="R2559" i="2"/>
  <c r="P2555" i="2"/>
  <c r="R2555" i="2"/>
  <c r="P2551" i="2"/>
  <c r="R2551" i="2"/>
  <c r="P2547" i="2"/>
  <c r="R2547" i="2"/>
  <c r="P2543" i="2"/>
  <c r="R2543" i="2"/>
  <c r="P2539" i="2"/>
  <c r="R2539" i="2"/>
  <c r="P2535" i="2"/>
  <c r="R2535" i="2"/>
  <c r="P2531" i="2"/>
  <c r="R2531" i="2"/>
  <c r="P2527" i="2"/>
  <c r="R2527" i="2"/>
  <c r="P2523" i="2"/>
  <c r="R2523" i="2"/>
  <c r="R2519" i="2"/>
  <c r="P2519" i="2"/>
  <c r="P2515" i="2"/>
  <c r="R2515" i="2"/>
  <c r="P2511" i="2"/>
  <c r="R2511" i="2"/>
  <c r="P2507" i="2"/>
  <c r="R2507" i="2"/>
  <c r="P2503" i="2"/>
  <c r="R2503" i="2"/>
  <c r="P2499" i="2"/>
  <c r="R2499" i="2"/>
  <c r="P2495" i="2"/>
  <c r="R2495" i="2"/>
  <c r="P2491" i="2"/>
  <c r="R2491" i="2"/>
  <c r="P2487" i="2"/>
  <c r="R2487" i="2"/>
  <c r="P2483" i="2"/>
  <c r="R2483" i="2"/>
  <c r="P2479" i="2"/>
  <c r="R2479" i="2"/>
  <c r="R2475" i="2"/>
  <c r="P2475" i="2"/>
  <c r="P2471" i="2"/>
  <c r="R2471" i="2"/>
  <c r="P2467" i="2"/>
  <c r="R2467" i="2"/>
  <c r="P2463" i="2"/>
  <c r="R2463" i="2"/>
  <c r="P2459" i="2"/>
  <c r="R2459" i="2"/>
  <c r="P2455" i="2"/>
  <c r="R2455" i="2"/>
  <c r="P2451" i="2"/>
  <c r="R2451" i="2"/>
  <c r="R2447" i="2"/>
  <c r="P2447" i="2"/>
  <c r="P2443" i="2"/>
  <c r="R2443" i="2"/>
  <c r="R2439" i="2"/>
  <c r="P2439" i="2"/>
  <c r="P2435" i="2"/>
  <c r="R2435" i="2"/>
  <c r="P2431" i="2"/>
  <c r="R2431" i="2"/>
  <c r="R2427" i="2"/>
  <c r="P2427" i="2"/>
  <c r="P2423" i="2"/>
  <c r="R2423" i="2"/>
  <c r="P2419" i="2"/>
  <c r="R2419" i="2"/>
  <c r="P2415" i="2"/>
  <c r="R2415" i="2"/>
  <c r="R3643" i="2"/>
  <c r="P3642" i="2"/>
  <c r="P3641" i="2"/>
  <c r="R3640" i="2"/>
  <c r="R3639" i="2"/>
  <c r="R3638" i="2"/>
  <c r="R3637" i="2"/>
  <c r="R3631" i="2"/>
  <c r="R3629" i="2"/>
  <c r="R3627" i="2"/>
  <c r="R3626" i="2"/>
  <c r="R3624" i="2"/>
  <c r="R3623" i="2"/>
  <c r="R3622" i="2"/>
  <c r="R3621" i="2"/>
  <c r="R3617" i="2"/>
  <c r="R3616" i="2"/>
  <c r="R3609" i="2"/>
  <c r="P3607" i="2"/>
  <c r="P3592" i="2"/>
  <c r="R3582" i="2"/>
  <c r="P3538" i="2"/>
  <c r="R3644" i="2"/>
  <c r="R3632" i="2"/>
  <c r="R3630" i="2"/>
  <c r="R3628" i="2"/>
  <c r="R3620" i="2"/>
  <c r="R3619" i="2"/>
  <c r="R3618" i="2"/>
  <c r="P3608" i="2"/>
  <c r="P3599" i="2"/>
  <c r="R3587" i="2"/>
  <c r="R3583" i="2"/>
  <c r="R3577" i="2"/>
  <c r="P3559" i="2"/>
  <c r="R3553" i="2"/>
  <c r="P3549" i="2"/>
  <c r="P3546" i="2"/>
  <c r="P3541" i="2"/>
  <c r="P3527" i="2"/>
  <c r="R3574" i="2"/>
  <c r="P3574" i="2"/>
  <c r="P3570" i="2"/>
  <c r="R3570" i="2"/>
  <c r="P3566" i="2"/>
  <c r="R3566" i="2"/>
  <c r="P3562" i="2"/>
  <c r="R3562" i="2"/>
  <c r="P3542" i="2"/>
  <c r="R3542" i="2"/>
  <c r="P3534" i="2"/>
  <c r="R3534" i="2"/>
  <c r="P3530" i="2"/>
  <c r="R3530" i="2"/>
  <c r="P3522" i="2"/>
  <c r="R3522" i="2"/>
  <c r="P3518" i="2"/>
  <c r="R3518" i="2"/>
  <c r="P3514" i="2"/>
  <c r="R3514" i="2"/>
  <c r="P3510" i="2"/>
  <c r="R3510" i="2"/>
  <c r="P3506" i="2"/>
  <c r="R3506" i="2"/>
  <c r="P3502" i="2"/>
  <c r="R3502" i="2"/>
  <c r="P3498" i="2"/>
  <c r="R3498" i="2"/>
  <c r="P3494" i="2"/>
  <c r="R3494" i="2"/>
  <c r="P3490" i="2"/>
  <c r="R3490" i="2"/>
  <c r="P3486" i="2"/>
  <c r="R3486" i="2"/>
  <c r="P3482" i="2"/>
  <c r="R3482" i="2"/>
  <c r="P3478" i="2"/>
  <c r="R3478" i="2"/>
  <c r="P3474" i="2"/>
  <c r="R3474" i="2"/>
  <c r="P3470" i="2"/>
  <c r="R3470" i="2"/>
  <c r="P3466" i="2"/>
  <c r="R3466" i="2"/>
  <c r="P3462" i="2"/>
  <c r="R3462" i="2"/>
  <c r="P3458" i="2"/>
  <c r="R3458" i="2"/>
  <c r="P3454" i="2"/>
  <c r="R3454" i="2"/>
  <c r="P3450" i="2"/>
  <c r="R3450" i="2"/>
  <c r="P3446" i="2"/>
  <c r="R3446" i="2"/>
  <c r="P3442" i="2"/>
  <c r="R3442" i="2"/>
  <c r="P3438" i="2"/>
  <c r="R3438" i="2"/>
  <c r="R3434" i="2"/>
  <c r="P3434" i="2"/>
  <c r="R3430" i="2"/>
  <c r="P3430" i="2"/>
  <c r="P3426" i="2"/>
  <c r="R3426" i="2"/>
  <c r="R3422" i="2"/>
  <c r="P3422" i="2"/>
  <c r="P3418" i="2"/>
  <c r="R3418" i="2"/>
  <c r="R3414" i="2"/>
  <c r="P3414" i="2"/>
  <c r="P3410" i="2"/>
  <c r="R3410" i="2"/>
  <c r="P3406" i="2"/>
  <c r="R3406" i="2"/>
  <c r="R3402" i="2"/>
  <c r="P3402" i="2"/>
  <c r="P3398" i="2"/>
  <c r="R3398" i="2"/>
  <c r="P3394" i="2"/>
  <c r="R3394" i="2"/>
  <c r="P3390" i="2"/>
  <c r="R3390" i="2"/>
  <c r="P3386" i="2"/>
  <c r="R3386" i="2"/>
  <c r="P3382" i="2"/>
  <c r="R3382" i="2"/>
  <c r="P3378" i="2"/>
  <c r="R3378" i="2"/>
  <c r="P3374" i="2"/>
  <c r="R3374" i="2"/>
  <c r="P3370" i="2"/>
  <c r="R3370" i="2"/>
  <c r="P3366" i="2"/>
  <c r="R3366" i="2"/>
  <c r="P3362" i="2"/>
  <c r="R3362" i="2"/>
  <c r="P3358" i="2"/>
  <c r="R3358" i="2"/>
  <c r="P3354" i="2"/>
  <c r="R3354" i="2"/>
  <c r="R3350" i="2"/>
  <c r="P3350" i="2"/>
  <c r="P3346" i="2"/>
  <c r="R3346" i="2"/>
  <c r="P3342" i="2"/>
  <c r="R3342" i="2"/>
  <c r="P3338" i="2"/>
  <c r="R3338" i="2"/>
  <c r="P3334" i="2"/>
  <c r="R3334" i="2"/>
  <c r="P3330" i="2"/>
  <c r="R3330" i="2"/>
  <c r="P3326" i="2"/>
  <c r="R3326" i="2"/>
  <c r="P3322" i="2"/>
  <c r="R3322" i="2"/>
  <c r="R3318" i="2"/>
  <c r="P3318" i="2"/>
  <c r="P3314" i="2"/>
  <c r="R3314" i="2"/>
  <c r="P3310" i="2"/>
  <c r="R3310" i="2"/>
  <c r="P3306" i="2"/>
  <c r="R3306" i="2"/>
  <c r="P3302" i="2"/>
  <c r="R3302" i="2"/>
  <c r="P3298" i="2"/>
  <c r="R3298" i="2"/>
  <c r="R3294" i="2"/>
  <c r="P3294" i="2"/>
  <c r="P3290" i="2"/>
  <c r="R3290" i="2"/>
  <c r="P3286" i="2"/>
  <c r="R3286" i="2"/>
  <c r="P3282" i="2"/>
  <c r="R3282" i="2"/>
  <c r="P3278" i="2"/>
  <c r="R3278" i="2"/>
  <c r="P3274" i="2"/>
  <c r="R3274" i="2"/>
  <c r="R3270" i="2"/>
  <c r="P3270" i="2"/>
  <c r="P3266" i="2"/>
  <c r="R3266" i="2"/>
  <c r="R3262" i="2"/>
  <c r="P3262" i="2"/>
  <c r="P3258" i="2"/>
  <c r="R3258" i="2"/>
  <c r="P3254" i="2"/>
  <c r="R3254" i="2"/>
  <c r="P3250" i="2"/>
  <c r="R3250" i="2"/>
  <c r="P3246" i="2"/>
  <c r="R3246" i="2"/>
  <c r="P3242" i="2"/>
  <c r="R3242" i="2"/>
  <c r="R3238" i="2"/>
  <c r="P3238" i="2"/>
  <c r="P3234" i="2"/>
  <c r="R3234" i="2"/>
  <c r="P3230" i="2"/>
  <c r="R3230" i="2"/>
  <c r="P3226" i="2"/>
  <c r="R3226" i="2"/>
  <c r="P3222" i="2"/>
  <c r="R3222" i="2"/>
  <c r="P3218" i="2"/>
  <c r="R3218" i="2"/>
  <c r="P3214" i="2"/>
  <c r="R3214" i="2"/>
  <c r="P3210" i="2"/>
  <c r="R3210" i="2"/>
  <c r="R3206" i="2"/>
  <c r="P3206" i="2"/>
  <c r="R3202" i="2"/>
  <c r="P3202" i="2"/>
  <c r="R3198" i="2"/>
  <c r="P3198" i="2"/>
  <c r="P3194" i="2"/>
  <c r="R3194" i="2"/>
  <c r="P3190" i="2"/>
  <c r="R3190" i="2"/>
  <c r="P3186" i="2"/>
  <c r="R3186" i="2"/>
  <c r="P3182" i="2"/>
  <c r="R3182" i="2"/>
  <c r="R3178" i="2"/>
  <c r="P3178" i="2"/>
  <c r="R3174" i="2"/>
  <c r="P3174" i="2"/>
  <c r="P3170" i="2"/>
  <c r="R3170" i="2"/>
  <c r="P3166" i="2"/>
  <c r="R3166" i="2"/>
  <c r="R3162" i="2"/>
  <c r="P3162" i="2"/>
  <c r="P3158" i="2"/>
  <c r="R3158" i="2"/>
  <c r="P3154" i="2"/>
  <c r="R3154" i="2"/>
  <c r="P3150" i="2"/>
  <c r="R3150" i="2"/>
  <c r="R3146" i="2"/>
  <c r="P3146" i="2"/>
  <c r="R3142" i="2"/>
  <c r="P3142" i="2"/>
  <c r="R3138" i="2"/>
  <c r="P3138" i="2"/>
  <c r="P3134" i="2"/>
  <c r="R3134" i="2"/>
  <c r="R3130" i="2"/>
  <c r="P3130" i="2"/>
  <c r="P3126" i="2"/>
  <c r="R3126" i="2"/>
  <c r="P3122" i="2"/>
  <c r="R3122" i="2"/>
  <c r="R3118" i="2"/>
  <c r="P3118" i="2"/>
  <c r="R3114" i="2"/>
  <c r="P3114" i="2"/>
  <c r="R3110" i="2"/>
  <c r="P3110" i="2"/>
  <c r="R3106" i="2"/>
  <c r="P3106" i="2"/>
  <c r="P3102" i="2"/>
  <c r="R3102" i="2"/>
  <c r="P3098" i="2"/>
  <c r="R3098" i="2"/>
  <c r="P3094" i="2"/>
  <c r="R3094" i="2"/>
  <c r="P3090" i="2"/>
  <c r="R3090" i="2"/>
  <c r="P3086" i="2"/>
  <c r="R3086" i="2"/>
  <c r="P3082" i="2"/>
  <c r="R3082" i="2"/>
  <c r="P3078" i="2"/>
  <c r="R3078" i="2"/>
  <c r="P3074" i="2"/>
  <c r="R3074" i="2"/>
  <c r="P3070" i="2"/>
  <c r="R3070" i="2"/>
  <c r="P3066" i="2"/>
  <c r="R3066" i="2"/>
  <c r="R3062" i="2"/>
  <c r="P3062" i="2"/>
  <c r="R3058" i="2"/>
  <c r="P3058" i="2"/>
  <c r="R3054" i="2"/>
  <c r="P3054" i="2"/>
  <c r="P3050" i="2"/>
  <c r="R3050" i="2"/>
  <c r="P3046" i="2"/>
  <c r="R3046" i="2"/>
  <c r="P3042" i="2"/>
  <c r="R3042" i="2"/>
  <c r="P3038" i="2"/>
  <c r="R3038" i="2"/>
  <c r="P3034" i="2"/>
  <c r="R3034" i="2"/>
  <c r="R3030" i="2"/>
  <c r="P3030" i="2"/>
  <c r="R3026" i="2"/>
  <c r="P3026" i="2"/>
  <c r="R3022" i="2"/>
  <c r="P3022" i="2"/>
  <c r="P3018" i="2"/>
  <c r="R3018" i="2"/>
  <c r="P3014" i="2"/>
  <c r="R3014" i="2"/>
  <c r="P3010" i="2"/>
  <c r="R3010" i="2"/>
  <c r="P3006" i="2"/>
  <c r="R3006" i="2"/>
  <c r="P3002" i="2"/>
  <c r="R3002" i="2"/>
  <c r="R2998" i="2"/>
  <c r="P2998" i="2"/>
  <c r="P2994" i="2"/>
  <c r="R2994" i="2"/>
  <c r="P2990" i="2"/>
  <c r="R2990" i="2"/>
  <c r="P2986" i="2"/>
  <c r="R2986" i="2"/>
  <c r="P2982" i="2"/>
  <c r="R2982" i="2"/>
  <c r="P2978" i="2"/>
  <c r="R2978" i="2"/>
  <c r="P2974" i="2"/>
  <c r="R2974" i="2"/>
  <c r="P2970" i="2"/>
  <c r="R2970" i="2"/>
  <c r="P2966" i="2"/>
  <c r="R2966" i="2"/>
  <c r="P2962" i="2"/>
  <c r="R2962" i="2"/>
  <c r="P2958" i="2"/>
  <c r="R2958" i="2"/>
  <c r="R2954" i="2"/>
  <c r="P2954" i="2"/>
  <c r="R2950" i="2"/>
  <c r="P2950" i="2"/>
  <c r="P2946" i="2"/>
  <c r="R2946" i="2"/>
  <c r="R2942" i="2"/>
  <c r="P2942" i="2"/>
  <c r="P2938" i="2"/>
  <c r="R2938" i="2"/>
  <c r="R2934" i="2"/>
  <c r="P2934" i="2"/>
  <c r="R2930" i="2"/>
  <c r="P2930" i="2"/>
  <c r="P2926" i="2"/>
  <c r="R2926" i="2"/>
  <c r="P2922" i="2"/>
  <c r="R2922" i="2"/>
  <c r="P2918" i="2"/>
  <c r="R2918" i="2"/>
  <c r="P2914" i="2"/>
  <c r="R2914" i="2"/>
  <c r="P2910" i="2"/>
  <c r="R2910" i="2"/>
  <c r="P2906" i="2"/>
  <c r="R2906" i="2"/>
  <c r="P2902" i="2"/>
  <c r="R2902" i="2"/>
  <c r="P2898" i="2"/>
  <c r="R2898" i="2"/>
  <c r="P2894" i="2"/>
  <c r="R2894" i="2"/>
  <c r="P2890" i="2"/>
  <c r="R2890" i="2"/>
  <c r="P2886" i="2"/>
  <c r="R2886" i="2"/>
  <c r="P2882" i="2"/>
  <c r="R2882" i="2"/>
  <c r="P2878" i="2"/>
  <c r="R2878" i="2"/>
  <c r="R2874" i="2"/>
  <c r="P2874" i="2"/>
  <c r="P2870" i="2"/>
  <c r="R2870" i="2"/>
  <c r="P2866" i="2"/>
  <c r="R2866" i="2"/>
  <c r="P2862" i="2"/>
  <c r="R2862" i="2"/>
  <c r="R2858" i="2"/>
  <c r="P2858" i="2"/>
  <c r="R2854" i="2"/>
  <c r="P2854" i="2"/>
  <c r="P2850" i="2"/>
  <c r="R2850" i="2"/>
  <c r="P2846" i="2"/>
  <c r="R2846" i="2"/>
  <c r="P2842" i="2"/>
  <c r="R2842" i="2"/>
  <c r="P2838" i="2"/>
  <c r="R2838" i="2"/>
  <c r="R2834" i="2"/>
  <c r="P2834" i="2"/>
  <c r="P2830" i="2"/>
  <c r="R2830" i="2"/>
  <c r="P2826" i="2"/>
  <c r="R2826" i="2"/>
  <c r="P2822" i="2"/>
  <c r="R2822" i="2"/>
  <c r="R2818" i="2"/>
  <c r="P2818" i="2"/>
  <c r="R2814" i="2"/>
  <c r="P2814" i="2"/>
  <c r="P2810" i="2"/>
  <c r="R2810" i="2"/>
  <c r="P2806" i="2"/>
  <c r="R2806" i="2"/>
  <c r="P2802" i="2"/>
  <c r="R2802" i="2"/>
  <c r="P2798" i="2"/>
  <c r="R2798" i="2"/>
  <c r="P2794" i="2"/>
  <c r="R2794" i="2"/>
  <c r="P2790" i="2"/>
  <c r="R2790" i="2"/>
  <c r="P2786" i="2"/>
  <c r="R2786" i="2"/>
  <c r="P2782" i="2"/>
  <c r="R2782" i="2"/>
  <c r="P2778" i="2"/>
  <c r="R2778" i="2"/>
  <c r="P2774" i="2"/>
  <c r="R2774" i="2"/>
  <c r="P2770" i="2"/>
  <c r="R2770" i="2"/>
  <c r="R2766" i="2"/>
  <c r="P2766" i="2"/>
  <c r="R2762" i="2"/>
  <c r="P2762" i="2"/>
  <c r="P2758" i="2"/>
  <c r="R2758" i="2"/>
  <c r="P2754" i="2"/>
  <c r="R2754" i="2"/>
  <c r="P2750" i="2"/>
  <c r="R2750" i="2"/>
  <c r="P2746" i="2"/>
  <c r="R2746" i="2"/>
  <c r="R2742" i="2"/>
  <c r="P2742" i="2"/>
  <c r="P2738" i="2"/>
  <c r="R2738" i="2"/>
  <c r="P2734" i="2"/>
  <c r="R2734" i="2"/>
  <c r="R2730" i="2"/>
  <c r="P2730" i="2"/>
  <c r="R2726" i="2"/>
  <c r="P2726" i="2"/>
  <c r="P2722" i="2"/>
  <c r="R2722" i="2"/>
  <c r="R2718" i="2"/>
  <c r="P2718" i="2"/>
  <c r="P2714" i="2"/>
  <c r="R2714" i="2"/>
  <c r="P2710" i="2"/>
  <c r="R2710" i="2"/>
  <c r="P2706" i="2"/>
  <c r="R2706" i="2"/>
  <c r="P2702" i="2"/>
  <c r="R2702" i="2"/>
  <c r="R2698" i="2"/>
  <c r="P2698" i="2"/>
  <c r="P2694" i="2"/>
  <c r="R2694" i="2"/>
  <c r="P2690" i="2"/>
  <c r="R2690" i="2"/>
  <c r="P2686" i="2"/>
  <c r="R2686" i="2"/>
  <c r="P2682" i="2"/>
  <c r="R2682" i="2"/>
  <c r="P2678" i="2"/>
  <c r="R2678" i="2"/>
  <c r="P2674" i="2"/>
  <c r="R2674" i="2"/>
  <c r="P2670" i="2"/>
  <c r="R2670" i="2"/>
  <c r="P2666" i="2"/>
  <c r="R2666" i="2"/>
  <c r="P2662" i="2"/>
  <c r="R2662" i="2"/>
  <c r="P2658" i="2"/>
  <c r="R2658" i="2"/>
  <c r="P2654" i="2"/>
  <c r="R2654" i="2"/>
  <c r="P2650" i="2"/>
  <c r="R2650" i="2"/>
  <c r="P2646" i="2"/>
  <c r="R2646" i="2"/>
  <c r="P2642" i="2"/>
  <c r="R2642" i="2"/>
  <c r="P2638" i="2"/>
  <c r="R2638" i="2"/>
  <c r="P2634" i="2"/>
  <c r="R2634" i="2"/>
  <c r="R2630" i="2"/>
  <c r="P2630" i="2"/>
  <c r="P2626" i="2"/>
  <c r="R2626" i="2"/>
  <c r="P2622" i="2"/>
  <c r="R2622" i="2"/>
  <c r="R2618" i="2"/>
  <c r="P2618" i="2"/>
  <c r="P2614" i="2"/>
  <c r="R2614" i="2"/>
  <c r="P2610" i="2"/>
  <c r="R2610" i="2"/>
  <c r="P2606" i="2"/>
  <c r="R2606" i="2"/>
  <c r="P2602" i="2"/>
  <c r="R2602" i="2"/>
  <c r="P2598" i="2"/>
  <c r="R2598" i="2"/>
  <c r="P2594" i="2"/>
  <c r="R2594" i="2"/>
  <c r="P2590" i="2"/>
  <c r="R2590" i="2"/>
  <c r="P2586" i="2"/>
  <c r="R2586" i="2"/>
  <c r="R2582" i="2"/>
  <c r="P2582" i="2"/>
  <c r="P2578" i="2"/>
  <c r="R2578" i="2"/>
  <c r="P2574" i="2"/>
  <c r="R2574" i="2"/>
  <c r="P2570" i="2"/>
  <c r="R2570" i="2"/>
  <c r="R2566" i="2"/>
  <c r="P2566" i="2"/>
  <c r="P2562" i="2"/>
  <c r="R2562" i="2"/>
  <c r="P2558" i="2"/>
  <c r="R2558" i="2"/>
  <c r="P2554" i="2"/>
  <c r="R2554" i="2"/>
  <c r="R2550" i="2"/>
  <c r="P2550" i="2"/>
  <c r="P2546" i="2"/>
  <c r="R2546" i="2"/>
  <c r="P2542" i="2"/>
  <c r="R2542" i="2"/>
  <c r="R2538" i="2"/>
  <c r="P2538" i="2"/>
  <c r="P2534" i="2"/>
  <c r="R2534" i="2"/>
  <c r="R2530" i="2"/>
  <c r="P2530" i="2"/>
  <c r="P2526" i="2"/>
  <c r="R2526" i="2"/>
  <c r="P2522" i="2"/>
  <c r="R2522" i="2"/>
  <c r="R2518" i="2"/>
  <c r="P2518" i="2"/>
  <c r="P2514" i="2"/>
  <c r="R2514" i="2"/>
  <c r="P2510" i="2"/>
  <c r="R2510" i="2"/>
  <c r="P2506" i="2"/>
  <c r="R2506" i="2"/>
  <c r="P2502" i="2"/>
  <c r="R2502" i="2"/>
  <c r="P2498" i="2"/>
  <c r="R2498" i="2"/>
  <c r="P2494" i="2"/>
  <c r="R2494" i="2"/>
  <c r="P2490" i="2"/>
  <c r="R2490" i="2"/>
  <c r="P2486" i="2"/>
  <c r="R2486" i="2"/>
  <c r="P2482" i="2"/>
  <c r="R2482" i="2"/>
  <c r="R2478" i="2"/>
  <c r="P2478" i="2"/>
  <c r="P2474" i="2"/>
  <c r="R2474" i="2"/>
  <c r="P2470" i="2"/>
  <c r="R2470" i="2"/>
  <c r="P2466" i="2"/>
  <c r="R2466" i="2"/>
  <c r="P2462" i="2"/>
  <c r="R2462" i="2"/>
  <c r="R2458" i="2"/>
  <c r="P2458" i="2"/>
  <c r="P2454" i="2"/>
  <c r="R2454" i="2"/>
  <c r="P2450" i="2"/>
  <c r="R2450" i="2"/>
  <c r="P2446" i="2"/>
  <c r="R2446" i="2"/>
  <c r="P2442" i="2"/>
  <c r="R2442" i="2"/>
  <c r="R2438" i="2"/>
  <c r="P2438" i="2"/>
  <c r="R2434" i="2"/>
  <c r="P2434" i="2"/>
  <c r="R2430" i="2"/>
  <c r="P2430" i="2"/>
  <c r="P2426" i="2"/>
  <c r="R2426" i="2"/>
  <c r="P2422" i="2"/>
  <c r="R2422" i="2"/>
  <c r="P2418" i="2"/>
  <c r="R2418" i="2"/>
  <c r="P2414" i="2"/>
  <c r="R2414" i="2"/>
  <c r="R3645" i="2"/>
  <c r="P3610" i="2"/>
  <c r="R3600" i="2"/>
  <c r="P3593" i="2"/>
  <c r="R3550" i="2"/>
  <c r="AF2530" i="2"/>
  <c r="AF2526" i="2"/>
  <c r="AF2522" i="2"/>
  <c r="AF2518" i="2"/>
  <c r="AF2514" i="2"/>
  <c r="AF2510" i="2"/>
  <c r="AF2506" i="2"/>
  <c r="AF2502" i="2"/>
  <c r="AF2498" i="2"/>
  <c r="AF2494" i="2"/>
  <c r="AF2490" i="2"/>
  <c r="AF2486" i="2"/>
  <c r="AF2482" i="2"/>
  <c r="AF2478" i="2"/>
  <c r="AF2474" i="2"/>
  <c r="AF2470" i="2"/>
  <c r="AF2466" i="2"/>
  <c r="AF2462" i="2"/>
  <c r="AF2458" i="2"/>
  <c r="AF2454" i="2"/>
  <c r="AF2450" i="2"/>
  <c r="AF2446" i="2"/>
  <c r="AF2442" i="2"/>
  <c r="AF2438" i="2"/>
  <c r="AF2434" i="2"/>
  <c r="AF2430" i="2"/>
  <c r="AF2426" i="2"/>
  <c r="AF2422" i="2"/>
  <c r="AF2418" i="2"/>
  <c r="AF2414" i="2"/>
  <c r="R3646" i="2"/>
  <c r="R3588" i="2"/>
  <c r="P3567" i="2"/>
  <c r="P3560" i="2"/>
  <c r="P3539" i="2"/>
  <c r="AI3672" i="2"/>
  <c r="AQ282" i="52"/>
  <c r="AQ238" i="52"/>
  <c r="AQ232" i="52"/>
  <c r="AQ258" i="52"/>
  <c r="AQ290" i="52"/>
  <c r="AQ257" i="52"/>
  <c r="AQ228" i="52"/>
  <c r="AQ276" i="52"/>
  <c r="AQ244" i="52"/>
  <c r="AQ284" i="52"/>
  <c r="AQ252" i="52"/>
  <c r="AQ224" i="52"/>
  <c r="AQ256" i="52"/>
  <c r="AQ300" i="52"/>
  <c r="AQ268" i="52"/>
  <c r="AQ236" i="52"/>
  <c r="AQ175" i="52"/>
  <c r="AQ145" i="52"/>
  <c r="AQ170" i="52"/>
  <c r="AQ139" i="52"/>
  <c r="AQ191" i="52"/>
  <c r="AQ161" i="52"/>
  <c r="AQ186" i="52"/>
  <c r="AQ138" i="52"/>
  <c r="AQ146" i="52"/>
  <c r="AQ120" i="52"/>
  <c r="AQ79" i="52"/>
  <c r="AQ109" i="52"/>
  <c r="AQ103" i="52"/>
  <c r="AQ96" i="52"/>
  <c r="AQ86" i="52"/>
  <c r="AQ107" i="52"/>
  <c r="AQ76" i="52"/>
  <c r="AQ72" i="52"/>
  <c r="AQ68" i="52"/>
  <c r="AQ59" i="52"/>
  <c r="AQ52" i="52"/>
  <c r="AQ84" i="52"/>
  <c r="AQ80" i="52"/>
  <c r="AQ53" i="52"/>
  <c r="AQ47" i="52"/>
  <c r="A41" i="52"/>
  <c r="Y41" i="52"/>
  <c r="Z41" i="52"/>
  <c r="AA41" i="52"/>
  <c r="AB41" i="52"/>
  <c r="AC41" i="52"/>
  <c r="AD41" i="52"/>
  <c r="AE41" i="52"/>
  <c r="AF41" i="52"/>
  <c r="AG41" i="52"/>
  <c r="AH41" i="52"/>
  <c r="AO41" i="52"/>
  <c r="AQ41" i="52" s="1"/>
  <c r="AP41" i="52"/>
  <c r="AH2411" i="2"/>
  <c r="AG2411" i="2"/>
  <c r="AE2411" i="2"/>
  <c r="AD2411" i="2"/>
  <c r="AC2411" i="2"/>
  <c r="AB2411" i="2"/>
  <c r="Y2411" i="2"/>
  <c r="X2411" i="2"/>
  <c r="W2411" i="2"/>
  <c r="V2411" i="2"/>
  <c r="AH2410" i="2"/>
  <c r="AG2410" i="2"/>
  <c r="AE2410" i="2"/>
  <c r="AD2410" i="2"/>
  <c r="AC2410" i="2"/>
  <c r="AB2410" i="2"/>
  <c r="Y2410" i="2"/>
  <c r="X2410" i="2"/>
  <c r="W2410" i="2"/>
  <c r="V2410" i="2"/>
  <c r="AH2409" i="2"/>
  <c r="AG2409" i="2"/>
  <c r="AE2409" i="2"/>
  <c r="AD2409" i="2"/>
  <c r="AC2409" i="2"/>
  <c r="AB2409" i="2"/>
  <c r="Y2409" i="2"/>
  <c r="X2409" i="2"/>
  <c r="W2409" i="2"/>
  <c r="V2409" i="2"/>
  <c r="AH2408" i="2"/>
  <c r="AG2408" i="2"/>
  <c r="AE2408" i="2"/>
  <c r="AD2408" i="2"/>
  <c r="AC2408" i="2"/>
  <c r="AB2408" i="2"/>
  <c r="Y2408" i="2"/>
  <c r="X2408" i="2"/>
  <c r="W2408" i="2"/>
  <c r="V2408" i="2"/>
  <c r="AH2407" i="2"/>
  <c r="AG2407" i="2"/>
  <c r="AE2407" i="2"/>
  <c r="AD2407" i="2"/>
  <c r="AC2407" i="2"/>
  <c r="AB2407" i="2"/>
  <c r="Y2407" i="2"/>
  <c r="X2407" i="2"/>
  <c r="W2407" i="2"/>
  <c r="V2407" i="2"/>
  <c r="AH2406" i="2"/>
  <c r="AG2406" i="2"/>
  <c r="AE2406" i="2"/>
  <c r="AD2406" i="2"/>
  <c r="AC2406" i="2"/>
  <c r="AB2406" i="2"/>
  <c r="Y2406" i="2"/>
  <c r="X2406" i="2"/>
  <c r="W2406" i="2"/>
  <c r="V2406" i="2"/>
  <c r="AH2405" i="2"/>
  <c r="AG2405" i="2"/>
  <c r="AE2405" i="2"/>
  <c r="AD2405" i="2"/>
  <c r="AC2405" i="2"/>
  <c r="AB2405" i="2"/>
  <c r="Y2405" i="2"/>
  <c r="X2405" i="2"/>
  <c r="W2405" i="2"/>
  <c r="V2405" i="2"/>
  <c r="AH2404" i="2"/>
  <c r="AG2404" i="2"/>
  <c r="AE2404" i="2"/>
  <c r="AD2404" i="2"/>
  <c r="AC2404" i="2"/>
  <c r="AB2404" i="2"/>
  <c r="Y2404" i="2"/>
  <c r="X2404" i="2"/>
  <c r="W2404" i="2"/>
  <c r="V2404" i="2"/>
  <c r="AH2403" i="2"/>
  <c r="AG2403" i="2"/>
  <c r="AE2403" i="2"/>
  <c r="AD2403" i="2"/>
  <c r="AC2403" i="2"/>
  <c r="AB2403" i="2"/>
  <c r="Y2403" i="2"/>
  <c r="X2403" i="2"/>
  <c r="W2403" i="2"/>
  <c r="V2403" i="2"/>
  <c r="O2411" i="2"/>
  <c r="P2411" i="2" s="1"/>
  <c r="M2411" i="2"/>
  <c r="O2410" i="2"/>
  <c r="R2410" i="2" s="1"/>
  <c r="M2410" i="2"/>
  <c r="O2409" i="2"/>
  <c r="R2409" i="2" s="1"/>
  <c r="M2409" i="2"/>
  <c r="O2408" i="2"/>
  <c r="R2408" i="2" s="1"/>
  <c r="M2408" i="2"/>
  <c r="O2407" i="2"/>
  <c r="R2407" i="2" s="1"/>
  <c r="M2407" i="2"/>
  <c r="O2406" i="2"/>
  <c r="R2406" i="2" s="1"/>
  <c r="M2406" i="2"/>
  <c r="O2405" i="2"/>
  <c r="R2405" i="2" s="1"/>
  <c r="M2405" i="2"/>
  <c r="O2404" i="2"/>
  <c r="R2404" i="2" s="1"/>
  <c r="M2404" i="2"/>
  <c r="O2403" i="2"/>
  <c r="R2403" i="2" s="1"/>
  <c r="M2403" i="2"/>
  <c r="AF2405" i="2" l="1"/>
  <c r="AF2409" i="2"/>
  <c r="AF2406" i="2"/>
  <c r="AF2410" i="2"/>
  <c r="AF2404" i="2"/>
  <c r="AF2408" i="2"/>
  <c r="P2404" i="2"/>
  <c r="P2408" i="2"/>
  <c r="AF2403" i="2"/>
  <c r="P2405" i="2"/>
  <c r="P2403" i="2"/>
  <c r="AF2407" i="2"/>
  <c r="AF2411" i="2"/>
  <c r="P2410" i="2"/>
  <c r="R2411" i="2"/>
  <c r="P2407" i="2"/>
  <c r="P2406" i="2"/>
  <c r="P2409" i="2"/>
  <c r="O1466" i="2" l="1"/>
  <c r="N1466" i="2"/>
  <c r="M1466" i="2"/>
  <c r="O1465" i="2"/>
  <c r="N1465" i="2"/>
  <c r="M1465" i="2"/>
  <c r="O1464" i="2"/>
  <c r="N1464" i="2"/>
  <c r="M1464" i="2"/>
  <c r="O1463" i="2"/>
  <c r="N1463" i="2"/>
  <c r="M1463" i="2"/>
  <c r="O1462" i="2"/>
  <c r="N1462" i="2"/>
  <c r="M1462" i="2"/>
  <c r="O1461" i="2"/>
  <c r="N1461" i="2"/>
  <c r="M1461" i="2"/>
  <c r="O1460" i="2"/>
  <c r="N1460" i="2"/>
  <c r="M1460" i="2"/>
  <c r="O1459" i="2"/>
  <c r="N1459" i="2"/>
  <c r="M1459" i="2"/>
  <c r="O1458" i="2"/>
  <c r="N1458" i="2"/>
  <c r="M1458" i="2"/>
  <c r="O1457" i="2"/>
  <c r="N1457" i="2"/>
  <c r="M1457" i="2"/>
  <c r="O1456" i="2"/>
  <c r="N1456" i="2"/>
  <c r="M1456" i="2"/>
  <c r="O1455" i="2"/>
  <c r="N1455" i="2"/>
  <c r="M1455" i="2"/>
  <c r="O1454" i="2"/>
  <c r="N1454" i="2"/>
  <c r="M1454" i="2"/>
  <c r="O1453" i="2"/>
  <c r="N1453" i="2"/>
  <c r="M1453" i="2"/>
  <c r="O1452" i="2"/>
  <c r="N1452" i="2"/>
  <c r="M1452" i="2"/>
  <c r="O1451" i="2"/>
  <c r="N1451" i="2"/>
  <c r="M1451" i="2"/>
  <c r="O1450" i="2"/>
  <c r="N1450" i="2"/>
  <c r="M1450" i="2"/>
  <c r="O1449" i="2"/>
  <c r="N1449" i="2"/>
  <c r="M1449" i="2"/>
  <c r="O1448" i="2"/>
  <c r="N1448" i="2"/>
  <c r="M1448" i="2"/>
  <c r="O1447" i="2"/>
  <c r="N1447" i="2"/>
  <c r="M1447" i="2"/>
  <c r="O1446" i="2"/>
  <c r="N1446" i="2"/>
  <c r="M1446" i="2"/>
  <c r="O1445" i="2"/>
  <c r="N1445" i="2"/>
  <c r="M1445" i="2"/>
  <c r="O1444" i="2"/>
  <c r="N1444" i="2"/>
  <c r="M1444" i="2"/>
  <c r="O1443" i="2"/>
  <c r="N1443" i="2"/>
  <c r="M1443" i="2"/>
  <c r="O1442" i="2"/>
  <c r="N1442" i="2"/>
  <c r="M1442" i="2"/>
  <c r="O1441" i="2"/>
  <c r="N1441" i="2"/>
  <c r="M1441" i="2"/>
  <c r="O1440" i="2"/>
  <c r="N1440" i="2"/>
  <c r="M1440" i="2"/>
  <c r="O1439" i="2"/>
  <c r="N1439" i="2"/>
  <c r="M1439" i="2"/>
  <c r="O1438" i="2"/>
  <c r="N1438" i="2"/>
  <c r="M1438" i="2"/>
  <c r="O1437" i="2"/>
  <c r="N1437" i="2"/>
  <c r="M1437" i="2"/>
  <c r="O1436" i="2"/>
  <c r="N1436" i="2"/>
  <c r="M1436" i="2"/>
  <c r="O1435" i="2"/>
  <c r="N1435" i="2"/>
  <c r="M1435" i="2"/>
  <c r="O1434" i="2"/>
  <c r="N1434" i="2"/>
  <c r="M1434" i="2"/>
  <c r="O1433" i="2"/>
  <c r="N1433" i="2"/>
  <c r="M1433" i="2"/>
  <c r="O1432" i="2"/>
  <c r="N1432" i="2"/>
  <c r="M1432" i="2"/>
  <c r="O1431" i="2"/>
  <c r="N1431" i="2"/>
  <c r="M1431" i="2"/>
  <c r="O1430" i="2"/>
  <c r="N1430" i="2"/>
  <c r="M1430" i="2"/>
  <c r="O1429" i="2"/>
  <c r="N1429" i="2"/>
  <c r="M1429" i="2"/>
  <c r="O1428" i="2"/>
  <c r="N1428" i="2"/>
  <c r="M1428" i="2"/>
  <c r="O1427" i="2"/>
  <c r="N1427" i="2"/>
  <c r="M1427" i="2"/>
  <c r="O1426" i="2"/>
  <c r="N1426" i="2"/>
  <c r="M1426" i="2"/>
  <c r="O1425" i="2"/>
  <c r="N1425" i="2"/>
  <c r="M1425" i="2"/>
  <c r="O1424" i="2"/>
  <c r="N1424" i="2"/>
  <c r="M1424" i="2"/>
  <c r="O1423" i="2"/>
  <c r="N1423" i="2"/>
  <c r="M1423" i="2"/>
  <c r="O1422" i="2"/>
  <c r="N1422" i="2"/>
  <c r="M1422" i="2"/>
  <c r="O1421" i="2"/>
  <c r="N1421" i="2"/>
  <c r="M1421" i="2"/>
  <c r="O1420" i="2"/>
  <c r="N1420" i="2"/>
  <c r="M1420" i="2"/>
  <c r="O1419" i="2"/>
  <c r="N1419" i="2"/>
  <c r="M1419" i="2"/>
  <c r="O1418" i="2"/>
  <c r="N1418" i="2"/>
  <c r="M1418" i="2"/>
  <c r="O1417" i="2"/>
  <c r="N1417" i="2"/>
  <c r="M1417" i="2"/>
  <c r="O1416" i="2"/>
  <c r="N1416" i="2"/>
  <c r="M1416" i="2"/>
  <c r="O1415" i="2"/>
  <c r="N1415" i="2"/>
  <c r="M1415" i="2"/>
  <c r="O1414" i="2"/>
  <c r="N1414" i="2"/>
  <c r="M1414" i="2"/>
  <c r="O1413" i="2"/>
  <c r="N1413" i="2"/>
  <c r="M1413" i="2"/>
  <c r="O1412" i="2"/>
  <c r="N1412" i="2"/>
  <c r="M1412" i="2"/>
  <c r="O1411" i="2"/>
  <c r="N1411" i="2"/>
  <c r="M1411" i="2"/>
  <c r="O1410" i="2"/>
  <c r="N1410" i="2"/>
  <c r="M1410" i="2"/>
  <c r="O1409" i="2"/>
  <c r="N1409" i="2"/>
  <c r="M1409" i="2"/>
  <c r="O1408" i="2"/>
  <c r="N1408" i="2"/>
  <c r="M1408" i="2"/>
  <c r="O1407" i="2"/>
  <c r="N1407" i="2"/>
  <c r="M1407" i="2"/>
  <c r="O1406" i="2"/>
  <c r="N1406" i="2"/>
  <c r="M1406" i="2"/>
  <c r="O1405" i="2"/>
  <c r="N1405" i="2"/>
  <c r="M1405" i="2"/>
  <c r="O1404" i="2"/>
  <c r="N1404" i="2"/>
  <c r="M1404" i="2"/>
  <c r="O1403" i="2"/>
  <c r="N1403" i="2"/>
  <c r="M1403" i="2"/>
  <c r="O1402" i="2"/>
  <c r="N1402" i="2"/>
  <c r="M1402" i="2"/>
  <c r="O1401" i="2"/>
  <c r="N1401" i="2"/>
  <c r="M1401" i="2"/>
  <c r="O1400" i="2"/>
  <c r="N1400" i="2"/>
  <c r="M1400" i="2"/>
  <c r="O1399" i="2"/>
  <c r="N1399" i="2"/>
  <c r="M1399" i="2"/>
  <c r="O1398" i="2"/>
  <c r="N1398" i="2"/>
  <c r="M1398" i="2"/>
  <c r="O1397" i="2"/>
  <c r="N1397" i="2"/>
  <c r="M1397" i="2"/>
  <c r="O1396" i="2"/>
  <c r="N1396" i="2"/>
  <c r="M1396" i="2"/>
  <c r="O1395" i="2"/>
  <c r="N1395" i="2"/>
  <c r="M1395" i="2"/>
  <c r="O1394" i="2"/>
  <c r="N1394" i="2"/>
  <c r="M1394" i="2"/>
  <c r="O1393" i="2"/>
  <c r="N1393" i="2"/>
  <c r="M1393" i="2"/>
  <c r="O1392" i="2"/>
  <c r="N1392" i="2"/>
  <c r="M1392" i="2"/>
  <c r="O1391" i="2"/>
  <c r="N1391" i="2"/>
  <c r="M1391" i="2"/>
  <c r="O1390" i="2"/>
  <c r="N1390" i="2"/>
  <c r="M1390" i="2"/>
  <c r="O1389" i="2"/>
  <c r="N1389" i="2"/>
  <c r="M1389" i="2"/>
  <c r="O1388" i="2"/>
  <c r="N1388" i="2"/>
  <c r="M1388" i="2"/>
  <c r="O1387" i="2"/>
  <c r="N1387" i="2"/>
  <c r="M1387" i="2"/>
  <c r="O1386" i="2"/>
  <c r="N1386" i="2"/>
  <c r="M1386" i="2"/>
  <c r="O1385" i="2"/>
  <c r="N1385" i="2"/>
  <c r="M1385" i="2"/>
  <c r="O1384" i="2"/>
  <c r="N1384" i="2"/>
  <c r="M1384" i="2"/>
  <c r="O1383" i="2"/>
  <c r="N1383" i="2"/>
  <c r="M1383" i="2"/>
  <c r="O1382" i="2"/>
  <c r="N1382" i="2"/>
  <c r="M1382" i="2"/>
  <c r="O1381" i="2"/>
  <c r="N1381" i="2"/>
  <c r="M1381" i="2"/>
  <c r="O1380" i="2"/>
  <c r="N1380" i="2"/>
  <c r="M1380" i="2"/>
  <c r="O1379" i="2"/>
  <c r="N1379" i="2"/>
  <c r="M1379" i="2"/>
  <c r="O1378" i="2"/>
  <c r="N1378" i="2"/>
  <c r="M1378" i="2"/>
  <c r="O1377" i="2"/>
  <c r="N1377" i="2"/>
  <c r="M1377" i="2"/>
  <c r="O1376" i="2"/>
  <c r="N1376" i="2"/>
  <c r="M1376" i="2"/>
  <c r="O1375" i="2"/>
  <c r="N1375" i="2"/>
  <c r="M1375" i="2"/>
  <c r="O1374" i="2"/>
  <c r="N1374" i="2"/>
  <c r="M1374" i="2"/>
  <c r="O1373" i="2"/>
  <c r="N1373" i="2"/>
  <c r="M1373" i="2"/>
  <c r="O1372" i="2"/>
  <c r="N1372" i="2"/>
  <c r="M1372" i="2"/>
  <c r="N1371" i="2"/>
  <c r="O1371" i="2"/>
  <c r="O1370" i="2"/>
  <c r="M1370" i="2"/>
  <c r="O1369" i="2"/>
  <c r="M1369" i="2"/>
  <c r="O1368" i="2"/>
  <c r="M1368" i="2"/>
  <c r="O1367" i="2"/>
  <c r="M1367" i="2"/>
  <c r="O1366" i="2"/>
  <c r="M1366" i="2"/>
  <c r="O1365" i="2"/>
  <c r="M1365" i="2"/>
  <c r="O1364" i="2"/>
  <c r="M1364" i="2"/>
  <c r="O1363" i="2"/>
  <c r="M1363" i="2"/>
  <c r="O1362" i="2"/>
  <c r="M1362" i="2"/>
  <c r="O1361" i="2"/>
  <c r="M1361" i="2"/>
  <c r="O1360" i="2"/>
  <c r="M1360" i="2"/>
  <c r="O1359" i="2"/>
  <c r="M1359" i="2"/>
  <c r="O1358" i="2"/>
  <c r="M1358" i="2"/>
  <c r="O1357" i="2"/>
  <c r="M1357" i="2"/>
  <c r="O1356" i="2"/>
  <c r="M1356" i="2"/>
  <c r="O1355" i="2"/>
  <c r="M1355" i="2"/>
  <c r="O1354" i="2"/>
  <c r="M1354" i="2"/>
  <c r="O1353" i="2"/>
  <c r="M1353" i="2"/>
  <c r="O1352" i="2"/>
  <c r="M1352" i="2"/>
  <c r="O1351" i="2"/>
  <c r="M1351" i="2"/>
  <c r="O1350" i="2"/>
  <c r="M1350" i="2"/>
  <c r="O1349" i="2"/>
  <c r="M1349" i="2"/>
  <c r="O1348" i="2"/>
  <c r="M1348" i="2"/>
  <c r="O1347" i="2"/>
  <c r="M1347" i="2"/>
  <c r="O1346" i="2"/>
  <c r="M1346" i="2"/>
  <c r="O1345" i="2"/>
  <c r="M1345" i="2"/>
  <c r="O1344" i="2"/>
  <c r="M1344" i="2"/>
  <c r="O1343" i="2"/>
  <c r="M1343" i="2"/>
  <c r="O1342" i="2"/>
  <c r="M1342" i="2"/>
  <c r="O1341" i="2"/>
  <c r="M1341" i="2"/>
  <c r="O1340" i="2"/>
  <c r="M1340" i="2"/>
  <c r="O1339" i="2"/>
  <c r="M1339" i="2"/>
  <c r="O1338" i="2"/>
  <c r="M1338" i="2"/>
  <c r="O1337" i="2"/>
  <c r="M1337" i="2"/>
  <c r="O1336" i="2"/>
  <c r="M1336" i="2"/>
  <c r="O1335" i="2"/>
  <c r="M1335" i="2"/>
  <c r="O1334" i="2"/>
  <c r="M1334" i="2"/>
  <c r="O1333" i="2"/>
  <c r="M1333" i="2"/>
  <c r="O1332" i="2"/>
  <c r="M1332" i="2"/>
  <c r="O1331" i="2"/>
  <c r="M1331" i="2"/>
  <c r="O1330" i="2"/>
  <c r="M1330" i="2"/>
  <c r="O1329" i="2"/>
  <c r="M1329" i="2"/>
  <c r="O1328" i="2"/>
  <c r="M1328" i="2"/>
  <c r="O1327" i="2"/>
  <c r="M1327" i="2"/>
  <c r="O1326" i="2"/>
  <c r="M1326" i="2"/>
  <c r="O1325" i="2"/>
  <c r="M1325" i="2"/>
  <c r="O1324" i="2"/>
  <c r="M1324" i="2"/>
  <c r="O1323" i="2"/>
  <c r="M1323" i="2"/>
  <c r="M1322" i="2"/>
  <c r="M1321" i="2"/>
  <c r="M1320" i="2"/>
  <c r="M1319" i="2"/>
  <c r="M1318" i="2"/>
  <c r="M1317" i="2"/>
  <c r="M1316" i="2"/>
  <c r="M1315" i="2"/>
  <c r="M1314" i="2"/>
  <c r="M1313" i="2"/>
  <c r="M1312" i="2"/>
  <c r="M1311" i="2"/>
  <c r="M1310" i="2"/>
  <c r="M1309" i="2"/>
  <c r="M1308" i="2"/>
  <c r="M1307" i="2"/>
  <c r="M1306" i="2"/>
  <c r="M1305" i="2"/>
  <c r="M1304" i="2"/>
  <c r="M1303" i="2"/>
  <c r="M1302" i="2"/>
  <c r="M1301" i="2"/>
  <c r="M1300" i="2"/>
  <c r="M1299" i="2"/>
  <c r="M1298" i="2"/>
  <c r="M1297" i="2"/>
  <c r="M1296" i="2"/>
  <c r="M1295" i="2"/>
  <c r="M1294" i="2"/>
  <c r="M1293" i="2"/>
  <c r="M1292" i="2"/>
  <c r="M1291" i="2"/>
  <c r="M1290" i="2"/>
  <c r="M1289" i="2"/>
  <c r="M1288" i="2"/>
  <c r="M1287" i="2"/>
  <c r="M1286" i="2"/>
  <c r="M1285" i="2"/>
  <c r="M1284" i="2"/>
  <c r="M1283" i="2"/>
  <c r="M1282" i="2"/>
  <c r="M1281" i="2"/>
  <c r="M1280" i="2"/>
  <c r="M1279" i="2"/>
  <c r="M1278" i="2"/>
  <c r="M1277" i="2"/>
  <c r="M1276" i="2"/>
  <c r="M1275" i="2"/>
  <c r="O1274" i="2"/>
  <c r="M1274" i="2"/>
  <c r="O1273" i="2"/>
  <c r="M1273" i="2"/>
  <c r="O1272" i="2"/>
  <c r="M1272" i="2"/>
  <c r="O1271" i="2"/>
  <c r="M1271" i="2"/>
  <c r="O1270" i="2"/>
  <c r="M1270" i="2"/>
  <c r="O1269" i="2"/>
  <c r="M1269" i="2"/>
  <c r="O1268" i="2"/>
  <c r="M1268" i="2"/>
  <c r="O1267" i="2"/>
  <c r="M1267" i="2"/>
  <c r="O1266" i="2"/>
  <c r="M1266" i="2"/>
  <c r="O1265" i="2"/>
  <c r="M1265" i="2"/>
  <c r="O1264" i="2"/>
  <c r="M1264" i="2"/>
  <c r="O1263" i="2"/>
  <c r="M1263" i="2"/>
  <c r="O1262" i="2"/>
  <c r="M1262" i="2"/>
  <c r="O1261" i="2"/>
  <c r="M1261" i="2"/>
  <c r="O1260" i="2"/>
  <c r="M1260" i="2"/>
  <c r="O1259" i="2"/>
  <c r="M1259" i="2"/>
  <c r="O1258" i="2"/>
  <c r="M1258" i="2"/>
  <c r="O1257" i="2"/>
  <c r="M1257" i="2"/>
  <c r="O1256" i="2"/>
  <c r="M1256" i="2"/>
  <c r="O1255" i="2"/>
  <c r="M1255" i="2"/>
  <c r="O1254" i="2"/>
  <c r="M1254" i="2"/>
  <c r="O1253" i="2"/>
  <c r="M1253" i="2"/>
  <c r="O1252" i="2"/>
  <c r="M1252" i="2"/>
  <c r="O1251" i="2"/>
  <c r="M1251" i="2"/>
  <c r="O1250" i="2"/>
  <c r="M1250" i="2"/>
  <c r="O1249" i="2"/>
  <c r="M1249" i="2"/>
  <c r="O1248" i="2"/>
  <c r="M1248" i="2"/>
  <c r="O1247" i="2"/>
  <c r="M1247" i="2"/>
  <c r="O1246" i="2"/>
  <c r="M1246" i="2"/>
  <c r="O1245" i="2"/>
  <c r="M1245" i="2"/>
  <c r="O1244" i="2"/>
  <c r="M1244" i="2"/>
  <c r="O1243" i="2"/>
  <c r="M1243" i="2"/>
  <c r="O1242" i="2"/>
  <c r="M1242" i="2"/>
  <c r="O1241" i="2"/>
  <c r="M1241" i="2"/>
  <c r="O1240" i="2"/>
  <c r="M1240" i="2"/>
  <c r="O1239" i="2"/>
  <c r="M1239" i="2"/>
  <c r="O1238" i="2"/>
  <c r="M1238" i="2"/>
  <c r="O1237" i="2"/>
  <c r="M1237" i="2"/>
  <c r="O1236" i="2"/>
  <c r="M1236" i="2"/>
  <c r="O1235" i="2"/>
  <c r="M1235" i="2"/>
  <c r="O1234" i="2"/>
  <c r="M1234" i="2"/>
  <c r="O1233" i="2"/>
  <c r="M1233" i="2"/>
  <c r="O1232" i="2"/>
  <c r="M1232" i="2"/>
  <c r="O1231" i="2"/>
  <c r="M1231" i="2"/>
  <c r="O1230" i="2"/>
  <c r="M1230" i="2"/>
  <c r="O1229" i="2"/>
  <c r="M1229" i="2"/>
  <c r="O1228" i="2"/>
  <c r="M1228" i="2"/>
  <c r="O1227" i="2"/>
  <c r="M1227" i="2"/>
  <c r="O1226" i="2"/>
  <c r="M1226" i="2"/>
  <c r="O1225" i="2"/>
  <c r="M1225" i="2"/>
  <c r="O1224" i="2"/>
  <c r="M1224" i="2"/>
  <c r="O1223" i="2"/>
  <c r="M1223" i="2"/>
  <c r="O1222" i="2"/>
  <c r="M1222" i="2"/>
  <c r="O1221" i="2"/>
  <c r="M1221" i="2"/>
  <c r="O1220" i="2"/>
  <c r="M1220" i="2"/>
  <c r="O1219" i="2"/>
  <c r="M1219" i="2"/>
  <c r="O1218" i="2"/>
  <c r="M1218" i="2"/>
  <c r="O1217" i="2"/>
  <c r="M1217" i="2"/>
  <c r="O1216" i="2"/>
  <c r="M1216" i="2"/>
  <c r="O1215" i="2"/>
  <c r="M1215" i="2"/>
  <c r="O1214" i="2"/>
  <c r="M1214" i="2"/>
  <c r="O1213" i="2"/>
  <c r="M1213" i="2"/>
  <c r="O1212" i="2"/>
  <c r="M1212" i="2"/>
  <c r="O1211" i="2"/>
  <c r="M1211" i="2"/>
  <c r="O1210" i="2"/>
  <c r="M1210" i="2"/>
  <c r="O1209" i="2"/>
  <c r="M1209" i="2"/>
  <c r="O1208" i="2"/>
  <c r="M1208" i="2"/>
  <c r="O1207" i="2"/>
  <c r="M1207" i="2"/>
  <c r="O1206" i="2"/>
  <c r="M1206" i="2"/>
  <c r="O1205" i="2"/>
  <c r="M1205" i="2"/>
  <c r="O1204" i="2"/>
  <c r="M1204" i="2"/>
  <c r="O1203" i="2"/>
  <c r="M1203" i="2"/>
  <c r="O1202" i="2"/>
  <c r="M1202" i="2"/>
  <c r="O1201" i="2"/>
  <c r="M1201" i="2"/>
  <c r="O1200" i="2"/>
  <c r="M1200" i="2"/>
  <c r="O1199" i="2"/>
  <c r="M1199" i="2"/>
  <c r="O1198" i="2"/>
  <c r="M1198" i="2"/>
  <c r="O1197" i="2"/>
  <c r="M1197" i="2"/>
  <c r="O1196" i="2"/>
  <c r="M1196" i="2"/>
  <c r="O1195" i="2"/>
  <c r="M1195" i="2"/>
  <c r="O1194" i="2"/>
  <c r="M1194" i="2"/>
  <c r="O1193" i="2"/>
  <c r="M1193" i="2"/>
  <c r="O1192" i="2"/>
  <c r="M1192" i="2"/>
  <c r="O1191" i="2"/>
  <c r="M1191" i="2"/>
  <c r="O1190" i="2"/>
  <c r="M1190" i="2"/>
  <c r="O1189" i="2"/>
  <c r="M1189" i="2"/>
  <c r="O1188" i="2"/>
  <c r="M1188" i="2"/>
  <c r="O1187" i="2"/>
  <c r="M1187" i="2"/>
  <c r="O1186" i="2"/>
  <c r="M1186" i="2"/>
  <c r="O1185" i="2"/>
  <c r="M1185" i="2"/>
  <c r="O1184" i="2"/>
  <c r="M1184" i="2"/>
  <c r="O1183" i="2"/>
  <c r="M1183" i="2"/>
  <c r="O1182" i="2"/>
  <c r="M1182" i="2"/>
  <c r="O1181" i="2"/>
  <c r="M1181" i="2"/>
  <c r="O1180" i="2"/>
  <c r="M1180" i="2"/>
  <c r="O1179" i="2"/>
  <c r="M1179" i="2"/>
  <c r="O1178" i="2"/>
  <c r="M1178" i="2"/>
  <c r="O1177" i="2"/>
  <c r="M1177" i="2"/>
  <c r="O1176" i="2"/>
  <c r="M1176" i="2"/>
  <c r="O1175" i="2"/>
  <c r="M1175" i="2"/>
  <c r="O1174" i="2"/>
  <c r="M1174" i="2"/>
  <c r="O1173" i="2"/>
  <c r="M1173" i="2"/>
  <c r="O1172" i="2"/>
  <c r="M1172" i="2"/>
  <c r="O1171" i="2"/>
  <c r="M1171" i="2"/>
  <c r="O1170" i="2"/>
  <c r="M1170" i="2"/>
  <c r="O1169" i="2"/>
  <c r="M1169" i="2"/>
  <c r="O1168" i="2"/>
  <c r="M1168" i="2"/>
  <c r="O1167" i="2"/>
  <c r="M1167" i="2"/>
  <c r="O1166" i="2"/>
  <c r="M1166" i="2"/>
  <c r="O1165" i="2"/>
  <c r="M1165" i="2"/>
  <c r="O1164" i="2"/>
  <c r="M1164" i="2"/>
  <c r="O1163" i="2"/>
  <c r="M1163" i="2"/>
  <c r="O1162" i="2"/>
  <c r="M1162" i="2"/>
  <c r="O1161" i="2"/>
  <c r="M1161" i="2"/>
  <c r="O1160" i="2"/>
  <c r="M1160" i="2"/>
  <c r="O1159" i="2"/>
  <c r="M1159" i="2"/>
  <c r="O1158" i="2"/>
  <c r="M1158" i="2"/>
  <c r="O1157" i="2"/>
  <c r="M1157" i="2"/>
  <c r="O1156" i="2"/>
  <c r="M1156" i="2"/>
  <c r="O1155" i="2"/>
  <c r="M1155" i="2"/>
  <c r="O1154" i="2"/>
  <c r="M1154" i="2"/>
  <c r="O1153" i="2"/>
  <c r="M1153" i="2"/>
  <c r="O1152" i="2"/>
  <c r="M1152" i="2"/>
  <c r="O1151" i="2"/>
  <c r="M1151" i="2"/>
  <c r="O1150" i="2"/>
  <c r="M1150" i="2"/>
  <c r="O1149" i="2"/>
  <c r="M1149" i="2"/>
  <c r="O1148" i="2"/>
  <c r="M1148" i="2"/>
  <c r="O1147" i="2"/>
  <c r="M1147" i="2"/>
  <c r="O1146" i="2"/>
  <c r="M1146" i="2"/>
  <c r="O1145" i="2"/>
  <c r="M1145" i="2"/>
  <c r="O1144" i="2"/>
  <c r="M1144" i="2"/>
  <c r="O1143" i="2"/>
  <c r="M1143" i="2"/>
  <c r="O1142" i="2"/>
  <c r="M1142" i="2"/>
  <c r="O1141" i="2"/>
  <c r="M1141" i="2"/>
  <c r="O1140" i="2"/>
  <c r="M1140" i="2"/>
  <c r="O1139" i="2"/>
  <c r="M1139" i="2"/>
  <c r="O1138" i="2"/>
  <c r="M1138" i="2"/>
  <c r="O1137" i="2"/>
  <c r="M1137" i="2"/>
  <c r="O1136" i="2"/>
  <c r="M1136" i="2"/>
  <c r="O1135" i="2"/>
  <c r="M1135" i="2"/>
  <c r="O1134" i="2"/>
  <c r="M1134" i="2"/>
  <c r="O1133" i="2"/>
  <c r="M1133" i="2"/>
  <c r="O1132" i="2"/>
  <c r="M1132" i="2"/>
  <c r="O1131" i="2"/>
  <c r="M1131" i="2"/>
  <c r="O1130" i="2"/>
  <c r="M1130" i="2"/>
  <c r="O1129" i="2"/>
  <c r="M1129" i="2"/>
  <c r="O1128" i="2"/>
  <c r="M1128" i="2"/>
  <c r="O1127" i="2"/>
  <c r="M1127" i="2"/>
  <c r="O1126" i="2"/>
  <c r="M1126" i="2"/>
  <c r="O1125" i="2"/>
  <c r="M1125" i="2"/>
  <c r="O1124" i="2"/>
  <c r="M1124" i="2"/>
  <c r="O1123" i="2"/>
  <c r="M1123" i="2"/>
  <c r="O1122" i="2"/>
  <c r="M1122" i="2"/>
  <c r="O1121" i="2"/>
  <c r="M1121" i="2"/>
  <c r="O1120" i="2"/>
  <c r="M1120" i="2"/>
  <c r="O1119" i="2"/>
  <c r="M1119" i="2"/>
  <c r="O1118" i="2"/>
  <c r="M1118" i="2"/>
  <c r="O1117" i="2"/>
  <c r="M1117" i="2"/>
  <c r="O1116" i="2"/>
  <c r="M1116" i="2"/>
  <c r="O1115" i="2"/>
  <c r="M1115" i="2"/>
  <c r="O1114" i="2"/>
  <c r="M1114" i="2"/>
  <c r="O1113" i="2"/>
  <c r="M1113" i="2"/>
  <c r="O1112" i="2"/>
  <c r="M1112" i="2"/>
  <c r="O1111" i="2"/>
  <c r="M1111" i="2"/>
  <c r="O1110" i="2"/>
  <c r="M1110" i="2"/>
  <c r="O1109" i="2"/>
  <c r="M1109" i="2"/>
  <c r="O1108" i="2"/>
  <c r="M1108" i="2"/>
  <c r="O1107" i="2"/>
  <c r="M1107" i="2"/>
  <c r="O1106" i="2"/>
  <c r="M1106" i="2"/>
  <c r="O1105" i="2"/>
  <c r="M1105" i="2"/>
  <c r="O1104" i="2"/>
  <c r="M1104" i="2"/>
  <c r="O1103" i="2"/>
  <c r="M1103" i="2"/>
  <c r="O1102" i="2"/>
  <c r="M1102" i="2"/>
  <c r="O1101" i="2"/>
  <c r="M1101" i="2"/>
  <c r="O1100" i="2"/>
  <c r="M1100" i="2"/>
  <c r="O1099" i="2"/>
  <c r="M1099" i="2"/>
  <c r="O1098" i="2"/>
  <c r="M1098" i="2"/>
  <c r="O1097" i="2"/>
  <c r="M1097" i="2"/>
  <c r="O1096" i="2"/>
  <c r="M1096" i="2"/>
  <c r="O1095" i="2"/>
  <c r="M1095" i="2"/>
  <c r="O1094" i="2"/>
  <c r="M1094" i="2"/>
  <c r="O1093" i="2"/>
  <c r="M1093" i="2"/>
  <c r="O1092" i="2"/>
  <c r="M1092" i="2"/>
  <c r="O1091" i="2"/>
  <c r="M1091" i="2"/>
  <c r="O1090" i="2"/>
  <c r="M1090" i="2"/>
  <c r="O1089" i="2"/>
  <c r="M1089" i="2"/>
  <c r="O1088" i="2"/>
  <c r="M1088" i="2"/>
  <c r="O1087" i="2"/>
  <c r="M1087" i="2"/>
  <c r="O1086" i="2"/>
  <c r="M1086" i="2"/>
  <c r="O1085" i="2"/>
  <c r="M1085" i="2"/>
  <c r="O1084" i="2"/>
  <c r="M1084" i="2"/>
  <c r="O1083" i="2"/>
  <c r="M1083" i="2"/>
  <c r="O1082" i="2"/>
  <c r="M1082" i="2"/>
  <c r="O1081" i="2"/>
  <c r="M1081" i="2"/>
  <c r="O1080" i="2"/>
  <c r="M1080" i="2"/>
  <c r="O1079" i="2"/>
  <c r="M1079" i="2"/>
  <c r="O1078" i="2"/>
  <c r="M1078" i="2"/>
  <c r="O1077" i="2"/>
  <c r="M1077" i="2"/>
  <c r="O1076" i="2"/>
  <c r="M1076" i="2"/>
  <c r="O1075" i="2"/>
  <c r="M1075" i="2"/>
  <c r="O1074" i="2"/>
  <c r="M1074" i="2"/>
  <c r="O1073" i="2"/>
  <c r="M1073" i="2"/>
  <c r="O1072" i="2"/>
  <c r="M1072" i="2"/>
  <c r="O1071" i="2"/>
  <c r="M1071" i="2"/>
  <c r="O1070" i="2"/>
  <c r="M1070" i="2"/>
  <c r="O1069" i="2"/>
  <c r="M1069" i="2"/>
  <c r="O1068" i="2"/>
  <c r="M1068" i="2"/>
  <c r="O1067" i="2"/>
  <c r="M1067" i="2"/>
  <c r="O1066" i="2"/>
  <c r="M1066" i="2"/>
  <c r="O1065" i="2"/>
  <c r="M1065" i="2"/>
  <c r="O1064" i="2"/>
  <c r="M1064" i="2"/>
  <c r="O1063" i="2"/>
  <c r="M1063" i="2"/>
  <c r="O1062" i="2"/>
  <c r="M1062" i="2"/>
  <c r="O1061" i="2"/>
  <c r="M1061" i="2"/>
  <c r="O1060" i="2"/>
  <c r="M1060" i="2"/>
  <c r="O1059" i="2"/>
  <c r="M1059" i="2"/>
  <c r="O1058" i="2"/>
  <c r="M1058" i="2"/>
  <c r="O1057" i="2"/>
  <c r="M1057" i="2"/>
  <c r="O1056" i="2"/>
  <c r="M1056" i="2"/>
  <c r="O1055" i="2"/>
  <c r="M1055" i="2"/>
  <c r="O1054" i="2"/>
  <c r="M1054" i="2"/>
  <c r="O1053" i="2"/>
  <c r="M1053" i="2"/>
  <c r="O1052" i="2"/>
  <c r="M1052" i="2"/>
  <c r="O1051" i="2"/>
  <c r="M1051" i="2"/>
  <c r="O1050" i="2"/>
  <c r="M1050" i="2"/>
  <c r="O1049" i="2"/>
  <c r="M1049" i="2"/>
  <c r="O1048" i="2"/>
  <c r="M1048" i="2"/>
  <c r="O1047" i="2"/>
  <c r="M1047" i="2"/>
  <c r="O1046" i="2"/>
  <c r="M1046" i="2"/>
  <c r="O1045" i="2"/>
  <c r="M1045" i="2"/>
  <c r="O1044" i="2"/>
  <c r="M1044" i="2"/>
  <c r="O1043" i="2"/>
  <c r="M1043" i="2"/>
  <c r="O1042" i="2"/>
  <c r="M1042" i="2"/>
  <c r="O1041" i="2"/>
  <c r="M1041" i="2"/>
  <c r="O1040" i="2"/>
  <c r="M1040" i="2"/>
  <c r="O1039" i="2"/>
  <c r="M1039" i="2"/>
  <c r="O1038" i="2"/>
  <c r="M1038" i="2"/>
  <c r="O1037" i="2"/>
  <c r="M1037" i="2"/>
  <c r="O1036" i="2"/>
  <c r="M1036" i="2"/>
  <c r="O1035" i="2"/>
  <c r="M1035" i="2"/>
  <c r="O1034" i="2"/>
  <c r="M1034" i="2"/>
  <c r="O1033" i="2"/>
  <c r="M1033" i="2"/>
  <c r="O1032" i="2"/>
  <c r="M1032" i="2"/>
  <c r="O1031" i="2"/>
  <c r="M1031" i="2"/>
  <c r="O1030" i="2"/>
  <c r="M1030" i="2"/>
  <c r="O1029" i="2"/>
  <c r="M1029" i="2"/>
  <c r="O1028" i="2"/>
  <c r="M1028" i="2"/>
  <c r="O1027" i="2"/>
  <c r="M1027" i="2"/>
  <c r="O1026" i="2"/>
  <c r="M1026" i="2"/>
  <c r="O1025" i="2"/>
  <c r="M1025" i="2"/>
  <c r="O1024" i="2"/>
  <c r="M1024" i="2"/>
  <c r="O1023" i="2"/>
  <c r="M1023" i="2"/>
  <c r="O1022" i="2"/>
  <c r="M1022" i="2"/>
  <c r="O1021" i="2"/>
  <c r="M1021" i="2"/>
  <c r="O1020" i="2"/>
  <c r="M1020" i="2"/>
  <c r="O1019" i="2"/>
  <c r="M1019" i="2"/>
  <c r="O1018" i="2"/>
  <c r="M1018" i="2"/>
  <c r="O1017" i="2"/>
  <c r="M1017" i="2"/>
  <c r="O1016" i="2"/>
  <c r="M1016" i="2"/>
  <c r="O1015" i="2"/>
  <c r="M1015" i="2"/>
  <c r="O1014" i="2"/>
  <c r="M1014" i="2"/>
  <c r="O1013" i="2"/>
  <c r="M1013" i="2"/>
  <c r="O1012" i="2"/>
  <c r="M1012" i="2"/>
  <c r="O1011" i="2"/>
  <c r="M1011" i="2"/>
  <c r="O1010" i="2"/>
  <c r="M1010" i="2"/>
  <c r="O1009" i="2"/>
  <c r="M1009" i="2"/>
  <c r="O1008" i="2"/>
  <c r="M1008" i="2"/>
  <c r="O1007" i="2"/>
  <c r="M1007" i="2"/>
  <c r="O1006" i="2"/>
  <c r="M1006" i="2"/>
  <c r="O1005" i="2"/>
  <c r="M1005" i="2"/>
  <c r="O1004" i="2"/>
  <c r="M1004" i="2"/>
  <c r="O1003" i="2"/>
  <c r="M1003" i="2"/>
  <c r="O1002" i="2"/>
  <c r="M1002" i="2"/>
  <c r="O1001" i="2"/>
  <c r="M1001" i="2"/>
  <c r="O1000" i="2"/>
  <c r="M1000" i="2"/>
  <c r="O999" i="2"/>
  <c r="M999" i="2"/>
  <c r="O998" i="2"/>
  <c r="M998" i="2"/>
  <c r="O997" i="2"/>
  <c r="M997" i="2"/>
  <c r="O996" i="2"/>
  <c r="M996" i="2"/>
  <c r="O995" i="2"/>
  <c r="M995" i="2"/>
  <c r="O994" i="2"/>
  <c r="M994" i="2"/>
  <c r="O993" i="2"/>
  <c r="M993" i="2"/>
  <c r="O992" i="2"/>
  <c r="M992" i="2"/>
  <c r="O991" i="2"/>
  <c r="M991" i="2"/>
  <c r="O990" i="2"/>
  <c r="M990" i="2"/>
  <c r="O989" i="2"/>
  <c r="M989" i="2"/>
  <c r="O988" i="2"/>
  <c r="M988" i="2"/>
  <c r="O987" i="2"/>
  <c r="M987" i="2"/>
  <c r="O986" i="2"/>
  <c r="M986" i="2"/>
  <c r="O985" i="2"/>
  <c r="M985" i="2"/>
  <c r="O984" i="2"/>
  <c r="M984" i="2"/>
  <c r="O983" i="2"/>
  <c r="M983" i="2"/>
  <c r="O982" i="2"/>
  <c r="M982" i="2"/>
  <c r="O981" i="2"/>
  <c r="M981" i="2"/>
  <c r="O980" i="2"/>
  <c r="M980" i="2"/>
  <c r="O979" i="2"/>
  <c r="M979" i="2"/>
  <c r="O978" i="2"/>
  <c r="M978" i="2"/>
  <c r="O977" i="2"/>
  <c r="M977" i="2"/>
  <c r="O976" i="2"/>
  <c r="M976" i="2"/>
  <c r="O975" i="2"/>
  <c r="M975" i="2"/>
  <c r="O974" i="2"/>
  <c r="M974" i="2"/>
  <c r="O973" i="2"/>
  <c r="M973" i="2"/>
  <c r="O972" i="2"/>
  <c r="M972" i="2"/>
  <c r="O971" i="2"/>
  <c r="M971" i="2"/>
  <c r="O970" i="2"/>
  <c r="M970" i="2"/>
  <c r="O969" i="2"/>
  <c r="M969" i="2"/>
  <c r="O968" i="2"/>
  <c r="M968" i="2"/>
  <c r="O967" i="2"/>
  <c r="M967" i="2"/>
  <c r="O966" i="2"/>
  <c r="M966" i="2"/>
  <c r="O965" i="2"/>
  <c r="M965" i="2"/>
  <c r="O964" i="2"/>
  <c r="M964" i="2"/>
  <c r="O963" i="2"/>
  <c r="M963" i="2"/>
  <c r="O962" i="2"/>
  <c r="N962" i="2"/>
  <c r="M962" i="2"/>
  <c r="O961" i="2"/>
  <c r="N961" i="2"/>
  <c r="M961" i="2"/>
  <c r="O960" i="2"/>
  <c r="N960" i="2"/>
  <c r="M960" i="2"/>
  <c r="O959" i="2"/>
  <c r="N959" i="2"/>
  <c r="M959" i="2"/>
  <c r="O958" i="2"/>
  <c r="N958" i="2"/>
  <c r="M958" i="2"/>
  <c r="O957" i="2"/>
  <c r="N957" i="2"/>
  <c r="M957" i="2"/>
  <c r="O956" i="2"/>
  <c r="N956" i="2"/>
  <c r="M956" i="2"/>
  <c r="O955" i="2"/>
  <c r="N955" i="2"/>
  <c r="M955" i="2"/>
  <c r="O954" i="2"/>
  <c r="N954" i="2"/>
  <c r="M954" i="2"/>
  <c r="O953" i="2"/>
  <c r="N953" i="2"/>
  <c r="M953" i="2"/>
  <c r="O952" i="2"/>
  <c r="N952" i="2"/>
  <c r="M952" i="2"/>
  <c r="O951" i="2"/>
  <c r="N951" i="2"/>
  <c r="M951" i="2"/>
  <c r="O950" i="2"/>
  <c r="N950" i="2"/>
  <c r="M950" i="2"/>
  <c r="O949" i="2"/>
  <c r="N949" i="2"/>
  <c r="M949" i="2"/>
  <c r="O948" i="2"/>
  <c r="N948" i="2"/>
  <c r="M948" i="2"/>
  <c r="O947" i="2"/>
  <c r="N947" i="2"/>
  <c r="M947" i="2"/>
  <c r="O946" i="2"/>
  <c r="N946" i="2"/>
  <c r="M946" i="2"/>
  <c r="O945" i="2"/>
  <c r="N945" i="2"/>
  <c r="M945" i="2"/>
  <c r="O944" i="2"/>
  <c r="N944" i="2"/>
  <c r="M944" i="2"/>
  <c r="O943" i="2"/>
  <c r="N943" i="2"/>
  <c r="M943" i="2"/>
  <c r="O942" i="2"/>
  <c r="N942" i="2"/>
  <c r="M942" i="2"/>
  <c r="O941" i="2"/>
  <c r="N941" i="2"/>
  <c r="M941" i="2"/>
  <c r="O940" i="2"/>
  <c r="N940" i="2"/>
  <c r="M940" i="2"/>
  <c r="O939" i="2"/>
  <c r="N939" i="2"/>
  <c r="M939" i="2"/>
  <c r="O938" i="2"/>
  <c r="N938" i="2"/>
  <c r="M938" i="2"/>
  <c r="O937" i="2"/>
  <c r="N937" i="2"/>
  <c r="M937" i="2"/>
  <c r="O936" i="2"/>
  <c r="N936" i="2"/>
  <c r="M936" i="2"/>
  <c r="O935" i="2"/>
  <c r="N935" i="2"/>
  <c r="M935" i="2"/>
  <c r="O934" i="2"/>
  <c r="N934" i="2"/>
  <c r="M934" i="2"/>
  <c r="O933" i="2"/>
  <c r="N933" i="2"/>
  <c r="M933" i="2"/>
  <c r="O932" i="2"/>
  <c r="N932" i="2"/>
  <c r="M932" i="2"/>
  <c r="O931" i="2"/>
  <c r="N931" i="2"/>
  <c r="M931" i="2"/>
  <c r="O930" i="2"/>
  <c r="N930" i="2"/>
  <c r="M930" i="2"/>
  <c r="O929" i="2"/>
  <c r="N929" i="2"/>
  <c r="M929" i="2"/>
  <c r="O928" i="2"/>
  <c r="N928" i="2"/>
  <c r="M928" i="2"/>
  <c r="O927" i="2"/>
  <c r="N927" i="2"/>
  <c r="M927" i="2"/>
  <c r="O926" i="2"/>
  <c r="N926" i="2"/>
  <c r="M926" i="2"/>
  <c r="O925" i="2"/>
  <c r="N925" i="2"/>
  <c r="M925" i="2"/>
  <c r="O924" i="2"/>
  <c r="N924" i="2"/>
  <c r="M924" i="2"/>
  <c r="O923" i="2"/>
  <c r="N923" i="2"/>
  <c r="M923" i="2"/>
  <c r="O922" i="2"/>
  <c r="N922" i="2"/>
  <c r="M922" i="2"/>
  <c r="O921" i="2"/>
  <c r="N921" i="2"/>
  <c r="M921" i="2"/>
  <c r="O920" i="2"/>
  <c r="N920" i="2"/>
  <c r="M920" i="2"/>
  <c r="O919" i="2"/>
  <c r="N919" i="2"/>
  <c r="M919" i="2"/>
  <c r="O918" i="2"/>
  <c r="N918" i="2"/>
  <c r="M918" i="2"/>
  <c r="O917" i="2"/>
  <c r="N917" i="2"/>
  <c r="M917" i="2"/>
  <c r="O916" i="2"/>
  <c r="N916" i="2"/>
  <c r="M916" i="2"/>
  <c r="O915" i="2"/>
  <c r="N915" i="2"/>
  <c r="M915" i="2"/>
  <c r="O914" i="2"/>
  <c r="N914" i="2"/>
  <c r="M914" i="2"/>
  <c r="O913" i="2"/>
  <c r="N913" i="2"/>
  <c r="M913" i="2"/>
  <c r="O912" i="2"/>
  <c r="N912" i="2"/>
  <c r="M912" i="2"/>
  <c r="O911" i="2"/>
  <c r="N911" i="2"/>
  <c r="M911" i="2"/>
  <c r="O910" i="2"/>
  <c r="N910" i="2"/>
  <c r="M910" i="2"/>
  <c r="O909" i="2"/>
  <c r="N909" i="2"/>
  <c r="M909" i="2"/>
  <c r="O908" i="2"/>
  <c r="N908" i="2"/>
  <c r="M908" i="2"/>
  <c r="O907" i="2"/>
  <c r="N907" i="2"/>
  <c r="M907" i="2"/>
  <c r="O906" i="2"/>
  <c r="N906" i="2"/>
  <c r="M906" i="2"/>
  <c r="O905" i="2"/>
  <c r="N905" i="2"/>
  <c r="M905" i="2"/>
  <c r="O904" i="2"/>
  <c r="N904" i="2"/>
  <c r="M904" i="2"/>
  <c r="O903" i="2"/>
  <c r="N903" i="2"/>
  <c r="M903" i="2"/>
  <c r="O902" i="2"/>
  <c r="N902" i="2"/>
  <c r="M902" i="2"/>
  <c r="O901" i="2"/>
  <c r="N901" i="2"/>
  <c r="M901" i="2"/>
  <c r="O900" i="2"/>
  <c r="N900" i="2"/>
  <c r="M900" i="2"/>
  <c r="O899" i="2"/>
  <c r="N899" i="2"/>
  <c r="M899" i="2"/>
  <c r="O898" i="2"/>
  <c r="N898" i="2"/>
  <c r="M898" i="2"/>
  <c r="O897" i="2"/>
  <c r="N897" i="2"/>
  <c r="M897" i="2"/>
  <c r="O896" i="2"/>
  <c r="N896" i="2"/>
  <c r="M896" i="2"/>
  <c r="O895" i="2"/>
  <c r="N895" i="2"/>
  <c r="M895" i="2"/>
  <c r="O894" i="2"/>
  <c r="N894" i="2"/>
  <c r="M894" i="2"/>
  <c r="O893" i="2"/>
  <c r="N893" i="2"/>
  <c r="M893" i="2"/>
  <c r="O892" i="2"/>
  <c r="N892" i="2"/>
  <c r="M892" i="2"/>
  <c r="O891" i="2"/>
  <c r="N891" i="2"/>
  <c r="M891" i="2"/>
  <c r="O890" i="2"/>
  <c r="N890" i="2"/>
  <c r="M890" i="2"/>
  <c r="O889" i="2"/>
  <c r="N889" i="2"/>
  <c r="M889" i="2"/>
  <c r="O888" i="2"/>
  <c r="N888" i="2"/>
  <c r="M888" i="2"/>
  <c r="O887" i="2"/>
  <c r="N887" i="2"/>
  <c r="M887" i="2"/>
  <c r="O886" i="2"/>
  <c r="N886" i="2"/>
  <c r="M886" i="2"/>
  <c r="O885" i="2"/>
  <c r="N885" i="2"/>
  <c r="M885" i="2"/>
  <c r="O884" i="2"/>
  <c r="N884" i="2"/>
  <c r="M884" i="2"/>
  <c r="O883" i="2"/>
  <c r="N883" i="2"/>
  <c r="M883" i="2"/>
  <c r="O882" i="2"/>
  <c r="N882" i="2"/>
  <c r="M882" i="2"/>
  <c r="O881" i="2"/>
  <c r="N881" i="2"/>
  <c r="M881" i="2"/>
  <c r="O880" i="2"/>
  <c r="N880" i="2"/>
  <c r="M880" i="2"/>
  <c r="O879" i="2"/>
  <c r="N879" i="2"/>
  <c r="M879" i="2"/>
  <c r="O878" i="2"/>
  <c r="N878" i="2"/>
  <c r="M878" i="2"/>
  <c r="O877" i="2"/>
  <c r="N877" i="2"/>
  <c r="M877" i="2"/>
  <c r="O876" i="2"/>
  <c r="N876" i="2"/>
  <c r="M876" i="2"/>
  <c r="O875" i="2"/>
  <c r="N875" i="2"/>
  <c r="M875" i="2"/>
  <c r="O874" i="2"/>
  <c r="N874" i="2"/>
  <c r="M874" i="2"/>
  <c r="O873" i="2"/>
  <c r="N873" i="2"/>
  <c r="M873" i="2"/>
  <c r="O872" i="2"/>
  <c r="N872" i="2"/>
  <c r="M872" i="2"/>
  <c r="O871" i="2"/>
  <c r="N871" i="2"/>
  <c r="M871" i="2"/>
  <c r="O870" i="2"/>
  <c r="N870" i="2"/>
  <c r="M870" i="2"/>
  <c r="O869" i="2"/>
  <c r="N869" i="2"/>
  <c r="M869" i="2"/>
  <c r="O868" i="2"/>
  <c r="N868" i="2"/>
  <c r="M868" i="2"/>
  <c r="O867" i="2"/>
  <c r="N867" i="2"/>
  <c r="M867" i="2"/>
  <c r="A4" i="52" l="1"/>
  <c r="A5" i="52"/>
  <c r="A6" i="52"/>
  <c r="A7" i="52"/>
  <c r="A8" i="52"/>
  <c r="A9" i="52"/>
  <c r="A12" i="52"/>
  <c r="A13" i="52"/>
  <c r="A14"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G1534" i="2"/>
  <c r="AG1536" i="2"/>
  <c r="AG1538" i="2"/>
  <c r="AG1542" i="2"/>
  <c r="AG1550" i="2"/>
  <c r="AG1552" i="2"/>
  <c r="AG1554" i="2"/>
  <c r="AG1564" i="2"/>
  <c r="AG1566" i="2"/>
  <c r="AG1568" i="2"/>
  <c r="AG1570" i="2"/>
  <c r="AG1572" i="2"/>
  <c r="AG1574" i="2"/>
  <c r="AG1576" i="2"/>
  <c r="AG1578" i="2"/>
  <c r="AG1580" i="2"/>
  <c r="AG1582" i="2"/>
  <c r="AG1584" i="2"/>
  <c r="AG1586" i="2"/>
  <c r="AG1588" i="2"/>
  <c r="AG1590" i="2"/>
  <c r="AG1592" i="2"/>
  <c r="AG1594" i="2"/>
  <c r="AG1596" i="2"/>
  <c r="AG1598" i="2"/>
  <c r="AG1600" i="2"/>
  <c r="AG1602" i="2"/>
  <c r="AG1604" i="2"/>
  <c r="AG1606" i="2"/>
  <c r="AG1608" i="2"/>
  <c r="AG1610" i="2"/>
  <c r="AG1612" i="2"/>
  <c r="AG1614" i="2"/>
  <c r="AG1616" i="2"/>
  <c r="AG1618" i="2"/>
  <c r="AG1620" i="2"/>
  <c r="AG1622" i="2"/>
  <c r="AG1624" i="2"/>
  <c r="AG1626" i="2"/>
  <c r="AG1628" i="2"/>
  <c r="AG1630" i="2"/>
  <c r="AG1632" i="2"/>
  <c r="AG1634" i="2"/>
  <c r="AG1636" i="2"/>
  <c r="AG1638" i="2"/>
  <c r="AG1640" i="2"/>
  <c r="AG1642" i="2"/>
  <c r="AG1644" i="2"/>
  <c r="AG1646" i="2"/>
  <c r="AG1648" i="2"/>
  <c r="AG1650" i="2"/>
  <c r="AG1652" i="2"/>
  <c r="AG1654" i="2"/>
  <c r="AG1656" i="2"/>
  <c r="AG1658" i="2"/>
  <c r="AG1660" i="2"/>
  <c r="AG1662" i="2"/>
  <c r="AG1664" i="2"/>
  <c r="AG1666" i="2"/>
  <c r="AG1668" i="2"/>
  <c r="AG1670" i="2"/>
  <c r="AG1672" i="2"/>
  <c r="AG1674" i="2"/>
  <c r="AG1676" i="2"/>
  <c r="AG1678" i="2"/>
  <c r="AG1680" i="2"/>
  <c r="AG1682" i="2"/>
  <c r="AG1684" i="2"/>
  <c r="AG1686" i="2"/>
  <c r="AG1688" i="2"/>
  <c r="AG1690" i="2"/>
  <c r="AG1692" i="2"/>
  <c r="AG1694" i="2"/>
  <c r="AG1696" i="2"/>
  <c r="AG1698" i="2"/>
  <c r="AG1700" i="2"/>
  <c r="AG1702" i="2"/>
  <c r="AG1704" i="2"/>
  <c r="AG1706" i="2"/>
  <c r="AG1708" i="2"/>
  <c r="AG1710" i="2"/>
  <c r="AG1712" i="2"/>
  <c r="AG1714" i="2"/>
  <c r="AG1716" i="2"/>
  <c r="AG1718" i="2"/>
  <c r="AG1720" i="2"/>
  <c r="AG1722" i="2"/>
  <c r="AG1724" i="2"/>
  <c r="AG1726" i="2"/>
  <c r="AG1728" i="2"/>
  <c r="AG1730" i="2"/>
  <c r="AG1734" i="2"/>
  <c r="AG1738" i="2"/>
  <c r="AG1742" i="2"/>
  <c r="AG1746" i="2"/>
  <c r="AG1750" i="2"/>
  <c r="AG1754" i="2"/>
  <c r="AG1758" i="2"/>
  <c r="AG1792" i="2"/>
  <c r="AG1794" i="2"/>
  <c r="AG1796" i="2"/>
  <c r="AG1798" i="2"/>
  <c r="AG1802" i="2"/>
  <c r="AG1806" i="2"/>
  <c r="AG1810" i="2"/>
  <c r="AG1814" i="2"/>
  <c r="AG1818" i="2"/>
  <c r="AG1822" i="2"/>
  <c r="AG1826" i="2"/>
  <c r="AG1830" i="2"/>
  <c r="AG1850" i="2"/>
  <c r="AG1854" i="2"/>
  <c r="AG1858" i="2"/>
  <c r="AG1862" i="2"/>
  <c r="AG1866" i="2"/>
  <c r="AG1870" i="2"/>
  <c r="AG1874" i="2"/>
  <c r="AG1878" i="2"/>
  <c r="AG1882" i="2"/>
  <c r="AG1886" i="2"/>
  <c r="AG1890" i="2"/>
  <c r="AG1894" i="2"/>
  <c r="AG1898" i="2"/>
  <c r="AF1462" i="2"/>
  <c r="AF1460" i="2"/>
  <c r="AF1459" i="2"/>
  <c r="AF1454" i="2"/>
  <c r="AF1452" i="2"/>
  <c r="AF1451" i="2"/>
  <c r="AF1446" i="2"/>
  <c r="AF1444" i="2"/>
  <c r="AF1443" i="2"/>
  <c r="AF1438" i="2"/>
  <c r="AF1435" i="2"/>
  <c r="AF1430" i="2"/>
  <c r="AF1427" i="2"/>
  <c r="AF1422" i="2"/>
  <c r="AF1420" i="2"/>
  <c r="AF1419" i="2"/>
  <c r="AF1412" i="2"/>
  <c r="AF1411" i="2"/>
  <c r="AF1406" i="2"/>
  <c r="AF1404" i="2"/>
  <c r="AF1403" i="2"/>
  <c r="AF1398" i="2"/>
  <c r="AF1395" i="2"/>
  <c r="AF1390" i="2"/>
  <c r="AF1387" i="2"/>
  <c r="AF1382" i="2"/>
  <c r="AF1380" i="2"/>
  <c r="AF1379" i="2"/>
  <c r="AF1374" i="2"/>
  <c r="M1371" i="2"/>
  <c r="AF1371" i="2" s="1"/>
  <c r="V52" i="2"/>
  <c r="W52" i="2"/>
  <c r="X52" i="2"/>
  <c r="AB52" i="2"/>
  <c r="AC52" i="2"/>
  <c r="AD52" i="2"/>
  <c r="AE52" i="2"/>
  <c r="AH52" i="2"/>
  <c r="V53" i="2"/>
  <c r="W53" i="2"/>
  <c r="X53" i="2"/>
  <c r="AB53" i="2"/>
  <c r="AC53" i="2"/>
  <c r="AD53" i="2"/>
  <c r="AE53" i="2"/>
  <c r="AH53" i="2"/>
  <c r="V54" i="2"/>
  <c r="W54" i="2"/>
  <c r="X54" i="2"/>
  <c r="AB54" i="2"/>
  <c r="AC54" i="2"/>
  <c r="AD54" i="2"/>
  <c r="AE54" i="2"/>
  <c r="AH54" i="2"/>
  <c r="V55" i="2"/>
  <c r="W55" i="2"/>
  <c r="X55" i="2"/>
  <c r="AB55" i="2"/>
  <c r="AC55" i="2"/>
  <c r="AD55" i="2"/>
  <c r="AE55" i="2"/>
  <c r="AH55" i="2"/>
  <c r="V56" i="2"/>
  <c r="W56" i="2"/>
  <c r="X56" i="2"/>
  <c r="AB56" i="2"/>
  <c r="AC56" i="2"/>
  <c r="AD56" i="2"/>
  <c r="AE56" i="2"/>
  <c r="AH56" i="2"/>
  <c r="V57" i="2"/>
  <c r="W57" i="2"/>
  <c r="X57" i="2"/>
  <c r="AB57" i="2"/>
  <c r="AC57" i="2"/>
  <c r="AD57" i="2"/>
  <c r="AE57" i="2"/>
  <c r="AH57" i="2"/>
  <c r="V58" i="2"/>
  <c r="W58" i="2"/>
  <c r="X58" i="2"/>
  <c r="AB58" i="2"/>
  <c r="AC58" i="2"/>
  <c r="AD58" i="2"/>
  <c r="AE58" i="2"/>
  <c r="AH58" i="2"/>
  <c r="V59" i="2"/>
  <c r="W59" i="2"/>
  <c r="X59" i="2"/>
  <c r="AB59" i="2"/>
  <c r="AC59" i="2"/>
  <c r="AD59" i="2"/>
  <c r="AE59" i="2"/>
  <c r="AH59" i="2"/>
  <c r="V60" i="2"/>
  <c r="W60" i="2"/>
  <c r="X60" i="2"/>
  <c r="AB60" i="2"/>
  <c r="AC60" i="2"/>
  <c r="AD60" i="2"/>
  <c r="AE60" i="2"/>
  <c r="AH60" i="2"/>
  <c r="V61" i="2"/>
  <c r="W61" i="2"/>
  <c r="X61" i="2"/>
  <c r="AB61" i="2"/>
  <c r="AC61" i="2"/>
  <c r="AD61" i="2"/>
  <c r="AE61" i="2"/>
  <c r="AH61" i="2"/>
  <c r="V62" i="2"/>
  <c r="W62" i="2"/>
  <c r="X62" i="2"/>
  <c r="AB62" i="2"/>
  <c r="AC62" i="2"/>
  <c r="AD62" i="2"/>
  <c r="AE62" i="2"/>
  <c r="AH62" i="2"/>
  <c r="V63" i="2"/>
  <c r="W63" i="2"/>
  <c r="X63" i="2"/>
  <c r="AB63" i="2"/>
  <c r="AC63" i="2"/>
  <c r="AD63" i="2"/>
  <c r="AE63" i="2"/>
  <c r="AH63" i="2"/>
  <c r="V64" i="2"/>
  <c r="W64" i="2"/>
  <c r="X64" i="2"/>
  <c r="AB64" i="2"/>
  <c r="AC64" i="2"/>
  <c r="AD64" i="2"/>
  <c r="AE64" i="2"/>
  <c r="AH64" i="2"/>
  <c r="V65" i="2"/>
  <c r="W65" i="2"/>
  <c r="X65" i="2"/>
  <c r="AB65" i="2"/>
  <c r="AC65" i="2"/>
  <c r="AD65" i="2"/>
  <c r="AE65" i="2"/>
  <c r="AH65" i="2"/>
  <c r="V66" i="2"/>
  <c r="W66" i="2"/>
  <c r="X66" i="2"/>
  <c r="AB66" i="2"/>
  <c r="AC66" i="2"/>
  <c r="AD66" i="2"/>
  <c r="AE66" i="2"/>
  <c r="AH66" i="2"/>
  <c r="V67" i="2"/>
  <c r="W67" i="2"/>
  <c r="X67" i="2"/>
  <c r="AB67" i="2"/>
  <c r="AC67" i="2"/>
  <c r="AD67" i="2"/>
  <c r="AE67" i="2"/>
  <c r="AH67" i="2"/>
  <c r="V68" i="2"/>
  <c r="W68" i="2"/>
  <c r="X68" i="2"/>
  <c r="AB68" i="2"/>
  <c r="AC68" i="2"/>
  <c r="AD68" i="2"/>
  <c r="AE68" i="2"/>
  <c r="AH68" i="2"/>
  <c r="V69" i="2"/>
  <c r="W69" i="2"/>
  <c r="X69" i="2"/>
  <c r="AB69" i="2"/>
  <c r="AC69" i="2"/>
  <c r="AD69" i="2"/>
  <c r="AE69" i="2"/>
  <c r="AH69" i="2"/>
  <c r="V70" i="2"/>
  <c r="W70" i="2"/>
  <c r="X70" i="2"/>
  <c r="AB70" i="2"/>
  <c r="AC70" i="2"/>
  <c r="AD70" i="2"/>
  <c r="AE70" i="2"/>
  <c r="AH70" i="2"/>
  <c r="V71" i="2"/>
  <c r="W71" i="2"/>
  <c r="X71" i="2"/>
  <c r="AB71" i="2"/>
  <c r="AC71" i="2"/>
  <c r="AD71" i="2"/>
  <c r="AE71" i="2"/>
  <c r="AH71" i="2"/>
  <c r="V72" i="2"/>
  <c r="W72" i="2"/>
  <c r="X72" i="2"/>
  <c r="AB72" i="2"/>
  <c r="AC72" i="2"/>
  <c r="AD72" i="2"/>
  <c r="AE72" i="2"/>
  <c r="AH72" i="2"/>
  <c r="V73" i="2"/>
  <c r="W73" i="2"/>
  <c r="X73" i="2"/>
  <c r="AB73" i="2"/>
  <c r="AC73" i="2"/>
  <c r="AD73" i="2"/>
  <c r="AE73" i="2"/>
  <c r="AH73" i="2"/>
  <c r="V74" i="2"/>
  <c r="W74" i="2"/>
  <c r="X74" i="2"/>
  <c r="AB74" i="2"/>
  <c r="AC74" i="2"/>
  <c r="AD74" i="2"/>
  <c r="AE74" i="2"/>
  <c r="AH74" i="2"/>
  <c r="V75" i="2"/>
  <c r="W75" i="2"/>
  <c r="X75" i="2"/>
  <c r="AB75" i="2"/>
  <c r="AC75" i="2"/>
  <c r="AD75" i="2"/>
  <c r="AE75" i="2"/>
  <c r="AH75" i="2"/>
  <c r="V76" i="2"/>
  <c r="W76" i="2"/>
  <c r="X76" i="2"/>
  <c r="AB76" i="2"/>
  <c r="AC76" i="2"/>
  <c r="AD76" i="2"/>
  <c r="AE76" i="2"/>
  <c r="AH76" i="2"/>
  <c r="V77" i="2"/>
  <c r="W77" i="2"/>
  <c r="X77" i="2"/>
  <c r="AB77" i="2"/>
  <c r="AC77" i="2"/>
  <c r="AD77" i="2"/>
  <c r="AE77" i="2"/>
  <c r="AH77" i="2"/>
  <c r="V78" i="2"/>
  <c r="W78" i="2"/>
  <c r="X78" i="2"/>
  <c r="AB78" i="2"/>
  <c r="AC78" i="2"/>
  <c r="AD78" i="2"/>
  <c r="AE78" i="2"/>
  <c r="AH78" i="2"/>
  <c r="V79" i="2"/>
  <c r="W79" i="2"/>
  <c r="X79" i="2"/>
  <c r="AB79" i="2"/>
  <c r="AC79" i="2"/>
  <c r="AD79" i="2"/>
  <c r="AE79" i="2"/>
  <c r="AH79" i="2"/>
  <c r="V80" i="2"/>
  <c r="W80" i="2"/>
  <c r="X80" i="2"/>
  <c r="AB80" i="2"/>
  <c r="AC80" i="2"/>
  <c r="AD80" i="2"/>
  <c r="AE80" i="2"/>
  <c r="AH80" i="2"/>
  <c r="V81" i="2"/>
  <c r="W81" i="2"/>
  <c r="X81" i="2"/>
  <c r="AB81" i="2"/>
  <c r="AC81" i="2"/>
  <c r="AD81" i="2"/>
  <c r="AE81" i="2"/>
  <c r="AH81" i="2"/>
  <c r="V82" i="2"/>
  <c r="W82" i="2"/>
  <c r="X82" i="2"/>
  <c r="AB82" i="2"/>
  <c r="AC82" i="2"/>
  <c r="AD82" i="2"/>
  <c r="AE82" i="2"/>
  <c r="AH82" i="2"/>
  <c r="V83" i="2"/>
  <c r="W83" i="2"/>
  <c r="X83" i="2"/>
  <c r="AB83" i="2"/>
  <c r="AC83" i="2"/>
  <c r="AD83" i="2"/>
  <c r="AE83" i="2"/>
  <c r="AH83" i="2"/>
  <c r="V84" i="2"/>
  <c r="W84" i="2"/>
  <c r="X84" i="2"/>
  <c r="AB84" i="2"/>
  <c r="AC84" i="2"/>
  <c r="AD84" i="2"/>
  <c r="AE84" i="2"/>
  <c r="AH84" i="2"/>
  <c r="V85" i="2"/>
  <c r="W85" i="2"/>
  <c r="X85" i="2"/>
  <c r="AB85" i="2"/>
  <c r="AC85" i="2"/>
  <c r="AD85" i="2"/>
  <c r="AE85" i="2"/>
  <c r="AH85" i="2"/>
  <c r="V86" i="2"/>
  <c r="W86" i="2"/>
  <c r="X86" i="2"/>
  <c r="AB86" i="2"/>
  <c r="AC86" i="2"/>
  <c r="AD86" i="2"/>
  <c r="AE86" i="2"/>
  <c r="AH86" i="2"/>
  <c r="V87" i="2"/>
  <c r="W87" i="2"/>
  <c r="X87" i="2"/>
  <c r="AB87" i="2"/>
  <c r="AC87" i="2"/>
  <c r="AD87" i="2"/>
  <c r="AE87" i="2"/>
  <c r="AH87" i="2"/>
  <c r="V88" i="2"/>
  <c r="W88" i="2"/>
  <c r="X88" i="2"/>
  <c r="AB88" i="2"/>
  <c r="AC88" i="2"/>
  <c r="AD88" i="2"/>
  <c r="AE88" i="2"/>
  <c r="AH88" i="2"/>
  <c r="V89" i="2"/>
  <c r="W89" i="2"/>
  <c r="X89" i="2"/>
  <c r="AB89" i="2"/>
  <c r="AC89" i="2"/>
  <c r="AD89" i="2"/>
  <c r="AE89" i="2"/>
  <c r="AH89" i="2"/>
  <c r="V90" i="2"/>
  <c r="W90" i="2"/>
  <c r="X90" i="2"/>
  <c r="AB90" i="2"/>
  <c r="AC90" i="2"/>
  <c r="AD90" i="2"/>
  <c r="AE90" i="2"/>
  <c r="AH90" i="2"/>
  <c r="V91" i="2"/>
  <c r="W91" i="2"/>
  <c r="X91" i="2"/>
  <c r="AB91" i="2"/>
  <c r="AC91" i="2"/>
  <c r="AD91" i="2"/>
  <c r="AE91" i="2"/>
  <c r="AH91" i="2"/>
  <c r="V92" i="2"/>
  <c r="W92" i="2"/>
  <c r="X92" i="2"/>
  <c r="AB92" i="2"/>
  <c r="AC92" i="2"/>
  <c r="AD92" i="2"/>
  <c r="AE92" i="2"/>
  <c r="AH92" i="2"/>
  <c r="V93" i="2"/>
  <c r="W93" i="2"/>
  <c r="X93" i="2"/>
  <c r="AB93" i="2"/>
  <c r="AC93" i="2"/>
  <c r="AD93" i="2"/>
  <c r="AE93" i="2"/>
  <c r="AH93" i="2"/>
  <c r="V94" i="2"/>
  <c r="W94" i="2"/>
  <c r="X94" i="2"/>
  <c r="AB94" i="2"/>
  <c r="AC94" i="2"/>
  <c r="AD94" i="2"/>
  <c r="AE94" i="2"/>
  <c r="AH94" i="2"/>
  <c r="V95" i="2"/>
  <c r="W95" i="2"/>
  <c r="X95" i="2"/>
  <c r="AB95" i="2"/>
  <c r="AC95" i="2"/>
  <c r="AD95" i="2"/>
  <c r="AE95" i="2"/>
  <c r="AH95" i="2"/>
  <c r="V96" i="2"/>
  <c r="W96" i="2"/>
  <c r="X96" i="2"/>
  <c r="AB96" i="2"/>
  <c r="AC96" i="2"/>
  <c r="AD96" i="2"/>
  <c r="AE96" i="2"/>
  <c r="AH96" i="2"/>
  <c r="V97" i="2"/>
  <c r="W97" i="2"/>
  <c r="X97" i="2"/>
  <c r="AB97" i="2"/>
  <c r="AC97" i="2"/>
  <c r="AD97" i="2"/>
  <c r="AE97" i="2"/>
  <c r="AH97" i="2"/>
  <c r="V98" i="2"/>
  <c r="W98" i="2"/>
  <c r="X98" i="2"/>
  <c r="AB98" i="2"/>
  <c r="AC98" i="2"/>
  <c r="AD98" i="2"/>
  <c r="AE98" i="2"/>
  <c r="AH98" i="2"/>
  <c r="V99" i="2"/>
  <c r="W99" i="2"/>
  <c r="X99" i="2"/>
  <c r="AB99" i="2"/>
  <c r="AC99" i="2"/>
  <c r="AD99" i="2"/>
  <c r="AE99" i="2"/>
  <c r="AH99" i="2"/>
  <c r="V100" i="2"/>
  <c r="W100" i="2"/>
  <c r="X100" i="2"/>
  <c r="AB100" i="2"/>
  <c r="AC100" i="2"/>
  <c r="AD100" i="2"/>
  <c r="AE100" i="2"/>
  <c r="AH100" i="2"/>
  <c r="V101" i="2"/>
  <c r="W101" i="2"/>
  <c r="X101" i="2"/>
  <c r="AB101" i="2"/>
  <c r="AC101" i="2"/>
  <c r="AD101" i="2"/>
  <c r="AE101" i="2"/>
  <c r="AH101" i="2"/>
  <c r="V102" i="2"/>
  <c r="W102" i="2"/>
  <c r="X102" i="2"/>
  <c r="AB102" i="2"/>
  <c r="AC102" i="2"/>
  <c r="AD102" i="2"/>
  <c r="AE102" i="2"/>
  <c r="AH102" i="2"/>
  <c r="V103" i="2"/>
  <c r="W103" i="2"/>
  <c r="X103" i="2"/>
  <c r="AB103" i="2"/>
  <c r="AC103" i="2"/>
  <c r="AD103" i="2"/>
  <c r="AE103" i="2"/>
  <c r="AH103" i="2"/>
  <c r="V104" i="2"/>
  <c r="W104" i="2"/>
  <c r="X104" i="2"/>
  <c r="AB104" i="2"/>
  <c r="AC104" i="2"/>
  <c r="AD104" i="2"/>
  <c r="AE104" i="2"/>
  <c r="AH104" i="2"/>
  <c r="V105" i="2"/>
  <c r="W105" i="2"/>
  <c r="X105" i="2"/>
  <c r="AB105" i="2"/>
  <c r="AC105" i="2"/>
  <c r="AD105" i="2"/>
  <c r="AE105" i="2"/>
  <c r="AH105" i="2"/>
  <c r="V106" i="2"/>
  <c r="W106" i="2"/>
  <c r="X106" i="2"/>
  <c r="AB106" i="2"/>
  <c r="AC106" i="2"/>
  <c r="AD106" i="2"/>
  <c r="AE106" i="2"/>
  <c r="AH106" i="2"/>
  <c r="V107" i="2"/>
  <c r="W107" i="2"/>
  <c r="X107" i="2"/>
  <c r="AB107" i="2"/>
  <c r="AC107" i="2"/>
  <c r="AD107" i="2"/>
  <c r="AE107" i="2"/>
  <c r="AH107" i="2"/>
  <c r="V108" i="2"/>
  <c r="W108" i="2"/>
  <c r="X108" i="2"/>
  <c r="AB108" i="2"/>
  <c r="AC108" i="2"/>
  <c r="AD108" i="2"/>
  <c r="AE108" i="2"/>
  <c r="AH108" i="2"/>
  <c r="V109" i="2"/>
  <c r="W109" i="2"/>
  <c r="X109" i="2"/>
  <c r="AB109" i="2"/>
  <c r="AC109" i="2"/>
  <c r="AD109" i="2"/>
  <c r="AE109" i="2"/>
  <c r="AH109" i="2"/>
  <c r="V110" i="2"/>
  <c r="W110" i="2"/>
  <c r="X110" i="2"/>
  <c r="AB110" i="2"/>
  <c r="AC110" i="2"/>
  <c r="AD110" i="2"/>
  <c r="AE110" i="2"/>
  <c r="AH110" i="2"/>
  <c r="V111" i="2"/>
  <c r="W111" i="2"/>
  <c r="X111" i="2"/>
  <c r="AB111" i="2"/>
  <c r="AC111" i="2"/>
  <c r="AD111" i="2"/>
  <c r="AE111" i="2"/>
  <c r="AH111" i="2"/>
  <c r="V112" i="2"/>
  <c r="W112" i="2"/>
  <c r="X112" i="2"/>
  <c r="AB112" i="2"/>
  <c r="AC112" i="2"/>
  <c r="AD112" i="2"/>
  <c r="AE112" i="2"/>
  <c r="AH112" i="2"/>
  <c r="V113" i="2"/>
  <c r="W113" i="2"/>
  <c r="X113" i="2"/>
  <c r="AB113" i="2"/>
  <c r="AC113" i="2"/>
  <c r="AD113" i="2"/>
  <c r="AE113" i="2"/>
  <c r="AH113" i="2"/>
  <c r="V114" i="2"/>
  <c r="W114" i="2"/>
  <c r="X114" i="2"/>
  <c r="AB114" i="2"/>
  <c r="AC114" i="2"/>
  <c r="AD114" i="2"/>
  <c r="AE114" i="2"/>
  <c r="AH114" i="2"/>
  <c r="V115" i="2"/>
  <c r="W115" i="2"/>
  <c r="X115" i="2"/>
  <c r="AB115" i="2"/>
  <c r="AC115" i="2"/>
  <c r="AD115" i="2"/>
  <c r="AE115" i="2"/>
  <c r="AH115" i="2"/>
  <c r="V116" i="2"/>
  <c r="W116" i="2"/>
  <c r="X116" i="2"/>
  <c r="AB116" i="2"/>
  <c r="AC116" i="2"/>
  <c r="AD116" i="2"/>
  <c r="AE116" i="2"/>
  <c r="AH116" i="2"/>
  <c r="V117" i="2"/>
  <c r="W117" i="2"/>
  <c r="X117" i="2"/>
  <c r="AB117" i="2"/>
  <c r="AC117" i="2"/>
  <c r="AD117" i="2"/>
  <c r="AE117" i="2"/>
  <c r="AH117" i="2"/>
  <c r="V118" i="2"/>
  <c r="W118" i="2"/>
  <c r="X118" i="2"/>
  <c r="AB118" i="2"/>
  <c r="AC118" i="2"/>
  <c r="AD118" i="2"/>
  <c r="AE118" i="2"/>
  <c r="AH118" i="2"/>
  <c r="V119" i="2"/>
  <c r="W119" i="2"/>
  <c r="X119" i="2"/>
  <c r="AB119" i="2"/>
  <c r="AC119" i="2"/>
  <c r="AD119" i="2"/>
  <c r="AE119" i="2"/>
  <c r="AH119" i="2"/>
  <c r="V120" i="2"/>
  <c r="W120" i="2"/>
  <c r="X120" i="2"/>
  <c r="AB120" i="2"/>
  <c r="AC120" i="2"/>
  <c r="AD120" i="2"/>
  <c r="AE120" i="2"/>
  <c r="AH120" i="2"/>
  <c r="V121" i="2"/>
  <c r="W121" i="2"/>
  <c r="X121" i="2"/>
  <c r="AB121" i="2"/>
  <c r="AC121" i="2"/>
  <c r="AD121" i="2"/>
  <c r="AE121" i="2"/>
  <c r="AH121" i="2"/>
  <c r="V122" i="2"/>
  <c r="W122" i="2"/>
  <c r="X122" i="2"/>
  <c r="AB122" i="2"/>
  <c r="AC122" i="2"/>
  <c r="AD122" i="2"/>
  <c r="AE122" i="2"/>
  <c r="AH122" i="2"/>
  <c r="V123" i="2"/>
  <c r="W123" i="2"/>
  <c r="X123" i="2"/>
  <c r="AB123" i="2"/>
  <c r="AC123" i="2"/>
  <c r="AD123" i="2"/>
  <c r="AE123" i="2"/>
  <c r="AH123" i="2"/>
  <c r="V124" i="2"/>
  <c r="W124" i="2"/>
  <c r="X124" i="2"/>
  <c r="AB124" i="2"/>
  <c r="AC124" i="2"/>
  <c r="AD124" i="2"/>
  <c r="AE124" i="2"/>
  <c r="AH124" i="2"/>
  <c r="V125" i="2"/>
  <c r="W125" i="2"/>
  <c r="X125" i="2"/>
  <c r="AB125" i="2"/>
  <c r="AC125" i="2"/>
  <c r="AD125" i="2"/>
  <c r="AE125" i="2"/>
  <c r="AH125" i="2"/>
  <c r="V126" i="2"/>
  <c r="W126" i="2"/>
  <c r="X126" i="2"/>
  <c r="AB126" i="2"/>
  <c r="AC126" i="2"/>
  <c r="AD126" i="2"/>
  <c r="AE126" i="2"/>
  <c r="AH126" i="2"/>
  <c r="V127" i="2"/>
  <c r="W127" i="2"/>
  <c r="X127" i="2"/>
  <c r="AB127" i="2"/>
  <c r="AC127" i="2"/>
  <c r="AD127" i="2"/>
  <c r="AE127" i="2"/>
  <c r="AH127" i="2"/>
  <c r="V128" i="2"/>
  <c r="W128" i="2"/>
  <c r="X128" i="2"/>
  <c r="AB128" i="2"/>
  <c r="AC128" i="2"/>
  <c r="AD128" i="2"/>
  <c r="AE128" i="2"/>
  <c r="AH128" i="2"/>
  <c r="V129" i="2"/>
  <c r="W129" i="2"/>
  <c r="X129" i="2"/>
  <c r="AB129" i="2"/>
  <c r="AC129" i="2"/>
  <c r="AD129" i="2"/>
  <c r="AE129" i="2"/>
  <c r="AH129" i="2"/>
  <c r="V130" i="2"/>
  <c r="W130" i="2"/>
  <c r="X130" i="2"/>
  <c r="AB130" i="2"/>
  <c r="AC130" i="2"/>
  <c r="AD130" i="2"/>
  <c r="AE130" i="2"/>
  <c r="AH130" i="2"/>
  <c r="V131" i="2"/>
  <c r="W131" i="2"/>
  <c r="X131" i="2"/>
  <c r="AB131" i="2"/>
  <c r="AC131" i="2"/>
  <c r="AD131" i="2"/>
  <c r="AE131" i="2"/>
  <c r="AH131" i="2"/>
  <c r="V132" i="2"/>
  <c r="W132" i="2"/>
  <c r="X132" i="2"/>
  <c r="AB132" i="2"/>
  <c r="AC132" i="2"/>
  <c r="AD132" i="2"/>
  <c r="AE132" i="2"/>
  <c r="AH132" i="2"/>
  <c r="V133" i="2"/>
  <c r="W133" i="2"/>
  <c r="X133" i="2"/>
  <c r="AB133" i="2"/>
  <c r="AC133" i="2"/>
  <c r="AD133" i="2"/>
  <c r="AE133" i="2"/>
  <c r="AH133" i="2"/>
  <c r="V134" i="2"/>
  <c r="W134" i="2"/>
  <c r="X134" i="2"/>
  <c r="AB134" i="2"/>
  <c r="AC134" i="2"/>
  <c r="AD134" i="2"/>
  <c r="AE134" i="2"/>
  <c r="AH134" i="2"/>
  <c r="V135" i="2"/>
  <c r="W135" i="2"/>
  <c r="X135" i="2"/>
  <c r="AB135" i="2"/>
  <c r="AC135" i="2"/>
  <c r="AD135" i="2"/>
  <c r="AE135" i="2"/>
  <c r="AH135" i="2"/>
  <c r="V136" i="2"/>
  <c r="W136" i="2"/>
  <c r="X136" i="2"/>
  <c r="AB136" i="2"/>
  <c r="AC136" i="2"/>
  <c r="AD136" i="2"/>
  <c r="AE136" i="2"/>
  <c r="AH136" i="2"/>
  <c r="V137" i="2"/>
  <c r="W137" i="2"/>
  <c r="X137" i="2"/>
  <c r="AB137" i="2"/>
  <c r="AC137" i="2"/>
  <c r="AD137" i="2"/>
  <c r="AE137" i="2"/>
  <c r="AH137" i="2"/>
  <c r="V138" i="2"/>
  <c r="W138" i="2"/>
  <c r="X138" i="2"/>
  <c r="AB138" i="2"/>
  <c r="AC138" i="2"/>
  <c r="AD138" i="2"/>
  <c r="AE138" i="2"/>
  <c r="AH138" i="2"/>
  <c r="V139" i="2"/>
  <c r="W139" i="2"/>
  <c r="X139" i="2"/>
  <c r="AB139" i="2"/>
  <c r="AC139" i="2"/>
  <c r="AD139" i="2"/>
  <c r="AE139" i="2"/>
  <c r="AH139" i="2"/>
  <c r="V140" i="2"/>
  <c r="W140" i="2"/>
  <c r="X140" i="2"/>
  <c r="AB140" i="2"/>
  <c r="AC140" i="2"/>
  <c r="AD140" i="2"/>
  <c r="AE140" i="2"/>
  <c r="AH140" i="2"/>
  <c r="V141" i="2"/>
  <c r="W141" i="2"/>
  <c r="X141" i="2"/>
  <c r="AB141" i="2"/>
  <c r="AC141" i="2"/>
  <c r="AD141" i="2"/>
  <c r="AE141" i="2"/>
  <c r="AH141" i="2"/>
  <c r="V142" i="2"/>
  <c r="W142" i="2"/>
  <c r="X142" i="2"/>
  <c r="AB142" i="2"/>
  <c r="AC142" i="2"/>
  <c r="AD142" i="2"/>
  <c r="AE142" i="2"/>
  <c r="AH142" i="2"/>
  <c r="V143" i="2"/>
  <c r="W143" i="2"/>
  <c r="X143" i="2"/>
  <c r="AB143" i="2"/>
  <c r="AC143" i="2"/>
  <c r="AD143" i="2"/>
  <c r="AE143" i="2"/>
  <c r="AH143" i="2"/>
  <c r="V144" i="2"/>
  <c r="W144" i="2"/>
  <c r="X144" i="2"/>
  <c r="AB144" i="2"/>
  <c r="AC144" i="2"/>
  <c r="AD144" i="2"/>
  <c r="AE144" i="2"/>
  <c r="AH144" i="2"/>
  <c r="V145" i="2"/>
  <c r="W145" i="2"/>
  <c r="X145" i="2"/>
  <c r="AB145" i="2"/>
  <c r="AC145" i="2"/>
  <c r="AD145" i="2"/>
  <c r="AE145" i="2"/>
  <c r="AH145" i="2"/>
  <c r="V146" i="2"/>
  <c r="W146" i="2"/>
  <c r="X146" i="2"/>
  <c r="AB146" i="2"/>
  <c r="AC146" i="2"/>
  <c r="AD146" i="2"/>
  <c r="AE146" i="2"/>
  <c r="AH146" i="2"/>
  <c r="V147" i="2"/>
  <c r="W147" i="2"/>
  <c r="X147" i="2"/>
  <c r="AB147" i="2"/>
  <c r="AC147" i="2"/>
  <c r="AD147" i="2"/>
  <c r="AE147" i="2"/>
  <c r="AH147" i="2"/>
  <c r="V148" i="2"/>
  <c r="W148" i="2"/>
  <c r="X148" i="2"/>
  <c r="AB148" i="2"/>
  <c r="AC148" i="2"/>
  <c r="AD148" i="2"/>
  <c r="AE148" i="2"/>
  <c r="AH148" i="2"/>
  <c r="V149" i="2"/>
  <c r="W149" i="2"/>
  <c r="X149" i="2"/>
  <c r="AB149" i="2"/>
  <c r="AC149" i="2"/>
  <c r="AD149" i="2"/>
  <c r="AE149" i="2"/>
  <c r="AH149" i="2"/>
  <c r="V150" i="2"/>
  <c r="W150" i="2"/>
  <c r="X150" i="2"/>
  <c r="AB150" i="2"/>
  <c r="AC150" i="2"/>
  <c r="AD150" i="2"/>
  <c r="AE150" i="2"/>
  <c r="AH150" i="2"/>
  <c r="V151" i="2"/>
  <c r="W151" i="2"/>
  <c r="X151" i="2"/>
  <c r="AB151" i="2"/>
  <c r="AC151" i="2"/>
  <c r="AD151" i="2"/>
  <c r="AE151" i="2"/>
  <c r="AH151" i="2"/>
  <c r="V152" i="2"/>
  <c r="W152" i="2"/>
  <c r="X152" i="2"/>
  <c r="AB152" i="2"/>
  <c r="AC152" i="2"/>
  <c r="AD152" i="2"/>
  <c r="AE152" i="2"/>
  <c r="AH152" i="2"/>
  <c r="V153" i="2"/>
  <c r="W153" i="2"/>
  <c r="X153" i="2"/>
  <c r="AB153" i="2"/>
  <c r="AC153" i="2"/>
  <c r="AD153" i="2"/>
  <c r="AE153" i="2"/>
  <c r="AH153" i="2"/>
  <c r="V154" i="2"/>
  <c r="W154" i="2"/>
  <c r="X154" i="2"/>
  <c r="AB154" i="2"/>
  <c r="AC154" i="2"/>
  <c r="AD154" i="2"/>
  <c r="AE154" i="2"/>
  <c r="AH154" i="2"/>
  <c r="V155" i="2"/>
  <c r="W155" i="2"/>
  <c r="X155" i="2"/>
  <c r="AB155" i="2"/>
  <c r="AC155" i="2"/>
  <c r="AD155" i="2"/>
  <c r="AE155" i="2"/>
  <c r="AH155" i="2"/>
  <c r="V156" i="2"/>
  <c r="W156" i="2"/>
  <c r="X156" i="2"/>
  <c r="AB156" i="2"/>
  <c r="AC156" i="2"/>
  <c r="AD156" i="2"/>
  <c r="AE156" i="2"/>
  <c r="AH156" i="2"/>
  <c r="V157" i="2"/>
  <c r="W157" i="2"/>
  <c r="X157" i="2"/>
  <c r="AB157" i="2"/>
  <c r="AC157" i="2"/>
  <c r="AD157" i="2"/>
  <c r="AE157" i="2"/>
  <c r="AH157" i="2"/>
  <c r="V158" i="2"/>
  <c r="W158" i="2"/>
  <c r="X158" i="2"/>
  <c r="AB158" i="2"/>
  <c r="AC158" i="2"/>
  <c r="AD158" i="2"/>
  <c r="AE158" i="2"/>
  <c r="AH158" i="2"/>
  <c r="V159" i="2"/>
  <c r="W159" i="2"/>
  <c r="X159" i="2"/>
  <c r="AB159" i="2"/>
  <c r="AC159" i="2"/>
  <c r="AD159" i="2"/>
  <c r="AE159" i="2"/>
  <c r="AH159" i="2"/>
  <c r="V160" i="2"/>
  <c r="W160" i="2"/>
  <c r="X160" i="2"/>
  <c r="AB160" i="2"/>
  <c r="AC160" i="2"/>
  <c r="AD160" i="2"/>
  <c r="AE160" i="2"/>
  <c r="AH160" i="2"/>
  <c r="V161" i="2"/>
  <c r="W161" i="2"/>
  <c r="X161" i="2"/>
  <c r="AB161" i="2"/>
  <c r="AC161" i="2"/>
  <c r="AD161" i="2"/>
  <c r="AE161" i="2"/>
  <c r="AH161" i="2"/>
  <c r="V162" i="2"/>
  <c r="W162" i="2"/>
  <c r="X162" i="2"/>
  <c r="AB162" i="2"/>
  <c r="AC162" i="2"/>
  <c r="AD162" i="2"/>
  <c r="AE162" i="2"/>
  <c r="AH162" i="2"/>
  <c r="V163" i="2"/>
  <c r="W163" i="2"/>
  <c r="X163" i="2"/>
  <c r="AB163" i="2"/>
  <c r="AC163" i="2"/>
  <c r="AD163" i="2"/>
  <c r="AE163" i="2"/>
  <c r="AH163" i="2"/>
  <c r="V164" i="2"/>
  <c r="W164" i="2"/>
  <c r="X164" i="2"/>
  <c r="AB164" i="2"/>
  <c r="AC164" i="2"/>
  <c r="AD164" i="2"/>
  <c r="AE164" i="2"/>
  <c r="AH164" i="2"/>
  <c r="V165" i="2"/>
  <c r="W165" i="2"/>
  <c r="X165" i="2"/>
  <c r="AB165" i="2"/>
  <c r="AC165" i="2"/>
  <c r="AD165" i="2"/>
  <c r="AE165" i="2"/>
  <c r="AH165" i="2"/>
  <c r="V166" i="2"/>
  <c r="W166" i="2"/>
  <c r="X166" i="2"/>
  <c r="AB166" i="2"/>
  <c r="AC166" i="2"/>
  <c r="AD166" i="2"/>
  <c r="AE166" i="2"/>
  <c r="AH166" i="2"/>
  <c r="V167" i="2"/>
  <c r="W167" i="2"/>
  <c r="X167" i="2"/>
  <c r="AB167" i="2"/>
  <c r="AC167" i="2"/>
  <c r="AD167" i="2"/>
  <c r="AE167" i="2"/>
  <c r="AH167" i="2"/>
  <c r="V168" i="2"/>
  <c r="W168" i="2"/>
  <c r="X168" i="2"/>
  <c r="AB168" i="2"/>
  <c r="AC168" i="2"/>
  <c r="AD168" i="2"/>
  <c r="AE168" i="2"/>
  <c r="AH168" i="2"/>
  <c r="V169" i="2"/>
  <c r="W169" i="2"/>
  <c r="X169" i="2"/>
  <c r="AB169" i="2"/>
  <c r="AC169" i="2"/>
  <c r="AD169" i="2"/>
  <c r="AE169" i="2"/>
  <c r="AH169" i="2"/>
  <c r="V170" i="2"/>
  <c r="W170" i="2"/>
  <c r="X170" i="2"/>
  <c r="AB170" i="2"/>
  <c r="AC170" i="2"/>
  <c r="AD170" i="2"/>
  <c r="AE170" i="2"/>
  <c r="AH170" i="2"/>
  <c r="V171" i="2"/>
  <c r="W171" i="2"/>
  <c r="X171" i="2"/>
  <c r="AB171" i="2"/>
  <c r="AC171" i="2"/>
  <c r="AD171" i="2"/>
  <c r="AE171" i="2"/>
  <c r="AH171" i="2"/>
  <c r="V172" i="2"/>
  <c r="W172" i="2"/>
  <c r="X172" i="2"/>
  <c r="AB172" i="2"/>
  <c r="AC172" i="2"/>
  <c r="AD172" i="2"/>
  <c r="AE172" i="2"/>
  <c r="AH172" i="2"/>
  <c r="V173" i="2"/>
  <c r="W173" i="2"/>
  <c r="X173" i="2"/>
  <c r="AB173" i="2"/>
  <c r="AC173" i="2"/>
  <c r="AD173" i="2"/>
  <c r="AE173" i="2"/>
  <c r="AH173" i="2"/>
  <c r="V174" i="2"/>
  <c r="W174" i="2"/>
  <c r="X174" i="2"/>
  <c r="AB174" i="2"/>
  <c r="AC174" i="2"/>
  <c r="AD174" i="2"/>
  <c r="AE174" i="2"/>
  <c r="AH174" i="2"/>
  <c r="V175" i="2"/>
  <c r="W175" i="2"/>
  <c r="X175" i="2"/>
  <c r="AB175" i="2"/>
  <c r="AC175" i="2"/>
  <c r="AD175" i="2"/>
  <c r="AE175" i="2"/>
  <c r="AH175" i="2"/>
  <c r="V176" i="2"/>
  <c r="W176" i="2"/>
  <c r="X176" i="2"/>
  <c r="AB176" i="2"/>
  <c r="AC176" i="2"/>
  <c r="AD176" i="2"/>
  <c r="AE176" i="2"/>
  <c r="AH176" i="2"/>
  <c r="V177" i="2"/>
  <c r="W177" i="2"/>
  <c r="X177" i="2"/>
  <c r="AB177" i="2"/>
  <c r="AC177" i="2"/>
  <c r="AD177" i="2"/>
  <c r="AE177" i="2"/>
  <c r="AH177" i="2"/>
  <c r="V178" i="2"/>
  <c r="W178" i="2"/>
  <c r="X178" i="2"/>
  <c r="AB178" i="2"/>
  <c r="AC178" i="2"/>
  <c r="AD178" i="2"/>
  <c r="AE178" i="2"/>
  <c r="AH178" i="2"/>
  <c r="V179" i="2"/>
  <c r="W179" i="2"/>
  <c r="X179" i="2"/>
  <c r="AB179" i="2"/>
  <c r="AC179" i="2"/>
  <c r="AD179" i="2"/>
  <c r="AE179" i="2"/>
  <c r="AH179" i="2"/>
  <c r="V180" i="2"/>
  <c r="W180" i="2"/>
  <c r="X180" i="2"/>
  <c r="AB180" i="2"/>
  <c r="AC180" i="2"/>
  <c r="AD180" i="2"/>
  <c r="AE180" i="2"/>
  <c r="AH180" i="2"/>
  <c r="V181" i="2"/>
  <c r="W181" i="2"/>
  <c r="X181" i="2"/>
  <c r="AB181" i="2"/>
  <c r="AC181" i="2"/>
  <c r="AD181" i="2"/>
  <c r="AE181" i="2"/>
  <c r="AH181" i="2"/>
  <c r="V182" i="2"/>
  <c r="W182" i="2"/>
  <c r="X182" i="2"/>
  <c r="AB182" i="2"/>
  <c r="AC182" i="2"/>
  <c r="AD182" i="2"/>
  <c r="AE182" i="2"/>
  <c r="AH182" i="2"/>
  <c r="V183" i="2"/>
  <c r="W183" i="2"/>
  <c r="X183" i="2"/>
  <c r="AB183" i="2"/>
  <c r="AC183" i="2"/>
  <c r="AD183" i="2"/>
  <c r="AE183" i="2"/>
  <c r="AH183" i="2"/>
  <c r="V184" i="2"/>
  <c r="W184" i="2"/>
  <c r="X184" i="2"/>
  <c r="AB184" i="2"/>
  <c r="AC184" i="2"/>
  <c r="AD184" i="2"/>
  <c r="AE184" i="2"/>
  <c r="AH184" i="2"/>
  <c r="V185" i="2"/>
  <c r="W185" i="2"/>
  <c r="X185" i="2"/>
  <c r="AB185" i="2"/>
  <c r="AC185" i="2"/>
  <c r="AD185" i="2"/>
  <c r="AE185" i="2"/>
  <c r="AH185" i="2"/>
  <c r="V186" i="2"/>
  <c r="W186" i="2"/>
  <c r="X186" i="2"/>
  <c r="AB186" i="2"/>
  <c r="AC186" i="2"/>
  <c r="AD186" i="2"/>
  <c r="AE186" i="2"/>
  <c r="AH186" i="2"/>
  <c r="V187" i="2"/>
  <c r="W187" i="2"/>
  <c r="X187" i="2"/>
  <c r="AB187" i="2"/>
  <c r="AC187" i="2"/>
  <c r="AD187" i="2"/>
  <c r="AE187" i="2"/>
  <c r="AH187" i="2"/>
  <c r="V188" i="2"/>
  <c r="W188" i="2"/>
  <c r="X188" i="2"/>
  <c r="AB188" i="2"/>
  <c r="AC188" i="2"/>
  <c r="AD188" i="2"/>
  <c r="AE188" i="2"/>
  <c r="AH188" i="2"/>
  <c r="V189" i="2"/>
  <c r="W189" i="2"/>
  <c r="X189" i="2"/>
  <c r="AB189" i="2"/>
  <c r="AC189" i="2"/>
  <c r="AD189" i="2"/>
  <c r="AE189" i="2"/>
  <c r="AH189" i="2"/>
  <c r="V190" i="2"/>
  <c r="W190" i="2"/>
  <c r="X190" i="2"/>
  <c r="AB190" i="2"/>
  <c r="AC190" i="2"/>
  <c r="AD190" i="2"/>
  <c r="AE190" i="2"/>
  <c r="AH190" i="2"/>
  <c r="V191" i="2"/>
  <c r="W191" i="2"/>
  <c r="X191" i="2"/>
  <c r="AB191" i="2"/>
  <c r="AC191" i="2"/>
  <c r="AD191" i="2"/>
  <c r="AE191" i="2"/>
  <c r="AH191" i="2"/>
  <c r="V192" i="2"/>
  <c r="W192" i="2"/>
  <c r="X192" i="2"/>
  <c r="AB192" i="2"/>
  <c r="AC192" i="2"/>
  <c r="AD192" i="2"/>
  <c r="AE192" i="2"/>
  <c r="AH192" i="2"/>
  <c r="V193" i="2"/>
  <c r="W193" i="2"/>
  <c r="X193" i="2"/>
  <c r="AB193" i="2"/>
  <c r="AC193" i="2"/>
  <c r="AD193" i="2"/>
  <c r="AE193" i="2"/>
  <c r="AH193" i="2"/>
  <c r="V194" i="2"/>
  <c r="W194" i="2"/>
  <c r="X194" i="2"/>
  <c r="AB194" i="2"/>
  <c r="AC194" i="2"/>
  <c r="AD194" i="2"/>
  <c r="AE194" i="2"/>
  <c r="AH194" i="2"/>
  <c r="V195" i="2"/>
  <c r="W195" i="2"/>
  <c r="X195" i="2"/>
  <c r="AB195" i="2"/>
  <c r="AC195" i="2"/>
  <c r="AD195" i="2"/>
  <c r="AE195" i="2"/>
  <c r="AH195" i="2"/>
  <c r="V196" i="2"/>
  <c r="W196" i="2"/>
  <c r="X196" i="2"/>
  <c r="AB196" i="2"/>
  <c r="AC196" i="2"/>
  <c r="AD196" i="2"/>
  <c r="AE196" i="2"/>
  <c r="AH196" i="2"/>
  <c r="V197" i="2"/>
  <c r="W197" i="2"/>
  <c r="X197" i="2"/>
  <c r="AB197" i="2"/>
  <c r="AC197" i="2"/>
  <c r="AD197" i="2"/>
  <c r="AE197" i="2"/>
  <c r="AH197" i="2"/>
  <c r="V198" i="2"/>
  <c r="W198" i="2"/>
  <c r="X198" i="2"/>
  <c r="AB198" i="2"/>
  <c r="AC198" i="2"/>
  <c r="AD198" i="2"/>
  <c r="AE198" i="2"/>
  <c r="AH198" i="2"/>
  <c r="V199" i="2"/>
  <c r="W199" i="2"/>
  <c r="X199" i="2"/>
  <c r="AB199" i="2"/>
  <c r="AC199" i="2"/>
  <c r="AD199" i="2"/>
  <c r="AE199" i="2"/>
  <c r="AH199" i="2"/>
  <c r="V200" i="2"/>
  <c r="W200" i="2"/>
  <c r="X200" i="2"/>
  <c r="AB200" i="2"/>
  <c r="AC200" i="2"/>
  <c r="AD200" i="2"/>
  <c r="AE200" i="2"/>
  <c r="AH200" i="2"/>
  <c r="V201" i="2"/>
  <c r="W201" i="2"/>
  <c r="X201" i="2"/>
  <c r="AB201" i="2"/>
  <c r="AC201" i="2"/>
  <c r="AD201" i="2"/>
  <c r="AE201" i="2"/>
  <c r="AH201" i="2"/>
  <c r="V202" i="2"/>
  <c r="W202" i="2"/>
  <c r="X202" i="2"/>
  <c r="AB202" i="2"/>
  <c r="AC202" i="2"/>
  <c r="AD202" i="2"/>
  <c r="AE202" i="2"/>
  <c r="AH202" i="2"/>
  <c r="V203" i="2"/>
  <c r="W203" i="2"/>
  <c r="X203" i="2"/>
  <c r="AB203" i="2"/>
  <c r="AC203" i="2"/>
  <c r="AD203" i="2"/>
  <c r="AE203" i="2"/>
  <c r="AH203" i="2"/>
  <c r="V204" i="2"/>
  <c r="W204" i="2"/>
  <c r="X204" i="2"/>
  <c r="AB204" i="2"/>
  <c r="AC204" i="2"/>
  <c r="AD204" i="2"/>
  <c r="AE204" i="2"/>
  <c r="AH204" i="2"/>
  <c r="V205" i="2"/>
  <c r="W205" i="2"/>
  <c r="X205" i="2"/>
  <c r="AB205" i="2"/>
  <c r="AC205" i="2"/>
  <c r="AD205" i="2"/>
  <c r="AE205" i="2"/>
  <c r="AH205" i="2"/>
  <c r="V206" i="2"/>
  <c r="W206" i="2"/>
  <c r="X206" i="2"/>
  <c r="AB206" i="2"/>
  <c r="AC206" i="2"/>
  <c r="AD206" i="2"/>
  <c r="AE206" i="2"/>
  <c r="AH206" i="2"/>
  <c r="V207" i="2"/>
  <c r="W207" i="2"/>
  <c r="X207" i="2"/>
  <c r="AB207" i="2"/>
  <c r="AC207" i="2"/>
  <c r="AD207" i="2"/>
  <c r="AE207" i="2"/>
  <c r="AH207" i="2"/>
  <c r="V208" i="2"/>
  <c r="W208" i="2"/>
  <c r="X208" i="2"/>
  <c r="AB208" i="2"/>
  <c r="AC208" i="2"/>
  <c r="AD208" i="2"/>
  <c r="AE208" i="2"/>
  <c r="AH208" i="2"/>
  <c r="V209" i="2"/>
  <c r="W209" i="2"/>
  <c r="X209" i="2"/>
  <c r="AB209" i="2"/>
  <c r="AC209" i="2"/>
  <c r="AD209" i="2"/>
  <c r="AE209" i="2"/>
  <c r="AH209" i="2"/>
  <c r="V210" i="2"/>
  <c r="W210" i="2"/>
  <c r="X210" i="2"/>
  <c r="AB210" i="2"/>
  <c r="AC210" i="2"/>
  <c r="AD210" i="2"/>
  <c r="AE210" i="2"/>
  <c r="AH210" i="2"/>
  <c r="V211" i="2"/>
  <c r="W211" i="2"/>
  <c r="X211" i="2"/>
  <c r="AB211" i="2"/>
  <c r="AC211" i="2"/>
  <c r="AD211" i="2"/>
  <c r="AE211" i="2"/>
  <c r="AH211" i="2"/>
  <c r="V212" i="2"/>
  <c r="W212" i="2"/>
  <c r="X212" i="2"/>
  <c r="AB212" i="2"/>
  <c r="AC212" i="2"/>
  <c r="AD212" i="2"/>
  <c r="AE212" i="2"/>
  <c r="AH212" i="2"/>
  <c r="V213" i="2"/>
  <c r="W213" i="2"/>
  <c r="X213" i="2"/>
  <c r="AB213" i="2"/>
  <c r="AC213" i="2"/>
  <c r="AD213" i="2"/>
  <c r="AE213" i="2"/>
  <c r="AH213" i="2"/>
  <c r="V214" i="2"/>
  <c r="W214" i="2"/>
  <c r="X214" i="2"/>
  <c r="AB214" i="2"/>
  <c r="AC214" i="2"/>
  <c r="AD214" i="2"/>
  <c r="AE214" i="2"/>
  <c r="AH214" i="2"/>
  <c r="V215" i="2"/>
  <c r="W215" i="2"/>
  <c r="X215" i="2"/>
  <c r="AB215" i="2"/>
  <c r="AC215" i="2"/>
  <c r="AD215" i="2"/>
  <c r="AE215" i="2"/>
  <c r="AH215" i="2"/>
  <c r="V216" i="2"/>
  <c r="W216" i="2"/>
  <c r="X216" i="2"/>
  <c r="AB216" i="2"/>
  <c r="AC216" i="2"/>
  <c r="AD216" i="2"/>
  <c r="AE216" i="2"/>
  <c r="AH216" i="2"/>
  <c r="V217" i="2"/>
  <c r="W217" i="2"/>
  <c r="X217" i="2"/>
  <c r="AB217" i="2"/>
  <c r="AC217" i="2"/>
  <c r="AD217" i="2"/>
  <c r="AE217" i="2"/>
  <c r="AH217" i="2"/>
  <c r="V218" i="2"/>
  <c r="W218" i="2"/>
  <c r="X218" i="2"/>
  <c r="AB218" i="2"/>
  <c r="AC218" i="2"/>
  <c r="AD218" i="2"/>
  <c r="AE218" i="2"/>
  <c r="AH218" i="2"/>
  <c r="V219" i="2"/>
  <c r="W219" i="2"/>
  <c r="X219" i="2"/>
  <c r="AB219" i="2"/>
  <c r="AC219" i="2"/>
  <c r="AD219" i="2"/>
  <c r="AE219" i="2"/>
  <c r="AH219" i="2"/>
  <c r="V220" i="2"/>
  <c r="W220" i="2"/>
  <c r="X220" i="2"/>
  <c r="AB220" i="2"/>
  <c r="AC220" i="2"/>
  <c r="AD220" i="2"/>
  <c r="AE220" i="2"/>
  <c r="AH220" i="2"/>
  <c r="V221" i="2"/>
  <c r="W221" i="2"/>
  <c r="X221" i="2"/>
  <c r="AB221" i="2"/>
  <c r="AC221" i="2"/>
  <c r="AD221" i="2"/>
  <c r="AE221" i="2"/>
  <c r="AH221" i="2"/>
  <c r="V222" i="2"/>
  <c r="W222" i="2"/>
  <c r="X222" i="2"/>
  <c r="AB222" i="2"/>
  <c r="AC222" i="2"/>
  <c r="AD222" i="2"/>
  <c r="AE222" i="2"/>
  <c r="AH222" i="2"/>
  <c r="V223" i="2"/>
  <c r="W223" i="2"/>
  <c r="X223" i="2"/>
  <c r="AB223" i="2"/>
  <c r="AC223" i="2"/>
  <c r="AD223" i="2"/>
  <c r="AE223" i="2"/>
  <c r="AH223" i="2"/>
  <c r="V224" i="2"/>
  <c r="W224" i="2"/>
  <c r="X224" i="2"/>
  <c r="AB224" i="2"/>
  <c r="AC224" i="2"/>
  <c r="AD224" i="2"/>
  <c r="AE224" i="2"/>
  <c r="AH224" i="2"/>
  <c r="V225" i="2"/>
  <c r="W225" i="2"/>
  <c r="X225" i="2"/>
  <c r="AB225" i="2"/>
  <c r="AC225" i="2"/>
  <c r="AD225" i="2"/>
  <c r="AE225" i="2"/>
  <c r="AH225" i="2"/>
  <c r="V226" i="2"/>
  <c r="W226" i="2"/>
  <c r="X226" i="2"/>
  <c r="AB226" i="2"/>
  <c r="AC226" i="2"/>
  <c r="AD226" i="2"/>
  <c r="AE226" i="2"/>
  <c r="AH226" i="2"/>
  <c r="V227" i="2"/>
  <c r="W227" i="2"/>
  <c r="X227" i="2"/>
  <c r="AB227" i="2"/>
  <c r="AC227" i="2"/>
  <c r="AD227" i="2"/>
  <c r="AE227" i="2"/>
  <c r="AH227" i="2"/>
  <c r="V228" i="2"/>
  <c r="W228" i="2"/>
  <c r="X228" i="2"/>
  <c r="AB228" i="2"/>
  <c r="AC228" i="2"/>
  <c r="AD228" i="2"/>
  <c r="AE228" i="2"/>
  <c r="AH228" i="2"/>
  <c r="V229" i="2"/>
  <c r="W229" i="2"/>
  <c r="X229" i="2"/>
  <c r="AB229" i="2"/>
  <c r="AC229" i="2"/>
  <c r="AD229" i="2"/>
  <c r="AE229" i="2"/>
  <c r="AH229" i="2"/>
  <c r="V230" i="2"/>
  <c r="W230" i="2"/>
  <c r="X230" i="2"/>
  <c r="AB230" i="2"/>
  <c r="AC230" i="2"/>
  <c r="AD230" i="2"/>
  <c r="AE230" i="2"/>
  <c r="AH230" i="2"/>
  <c r="V231" i="2"/>
  <c r="W231" i="2"/>
  <c r="X231" i="2"/>
  <c r="AB231" i="2"/>
  <c r="AC231" i="2"/>
  <c r="AD231" i="2"/>
  <c r="AE231" i="2"/>
  <c r="AH231" i="2"/>
  <c r="V232" i="2"/>
  <c r="W232" i="2"/>
  <c r="X232" i="2"/>
  <c r="AB232" i="2"/>
  <c r="AC232" i="2"/>
  <c r="AD232" i="2"/>
  <c r="AE232" i="2"/>
  <c r="AH232" i="2"/>
  <c r="V233" i="2"/>
  <c r="W233" i="2"/>
  <c r="X233" i="2"/>
  <c r="AB233" i="2"/>
  <c r="AC233" i="2"/>
  <c r="AD233" i="2"/>
  <c r="AE233" i="2"/>
  <c r="AH233" i="2"/>
  <c r="V234" i="2"/>
  <c r="W234" i="2"/>
  <c r="X234" i="2"/>
  <c r="AB234" i="2"/>
  <c r="AC234" i="2"/>
  <c r="AD234" i="2"/>
  <c r="AE234" i="2"/>
  <c r="AH234" i="2"/>
  <c r="V235" i="2"/>
  <c r="W235" i="2"/>
  <c r="X235" i="2"/>
  <c r="AB235" i="2"/>
  <c r="AC235" i="2"/>
  <c r="AD235" i="2"/>
  <c r="AE235" i="2"/>
  <c r="AH235" i="2"/>
  <c r="V236" i="2"/>
  <c r="W236" i="2"/>
  <c r="X236" i="2"/>
  <c r="AB236" i="2"/>
  <c r="AC236" i="2"/>
  <c r="AD236" i="2"/>
  <c r="AE236" i="2"/>
  <c r="AH236" i="2"/>
  <c r="V237" i="2"/>
  <c r="W237" i="2"/>
  <c r="X237" i="2"/>
  <c r="AB237" i="2"/>
  <c r="AC237" i="2"/>
  <c r="AD237" i="2"/>
  <c r="AE237" i="2"/>
  <c r="AH237" i="2"/>
  <c r="V238" i="2"/>
  <c r="W238" i="2"/>
  <c r="X238" i="2"/>
  <c r="AB238" i="2"/>
  <c r="AC238" i="2"/>
  <c r="AD238" i="2"/>
  <c r="AE238" i="2"/>
  <c r="AH238" i="2"/>
  <c r="V239" i="2"/>
  <c r="W239" i="2"/>
  <c r="X239" i="2"/>
  <c r="AB239" i="2"/>
  <c r="AC239" i="2"/>
  <c r="AD239" i="2"/>
  <c r="AE239" i="2"/>
  <c r="AH239" i="2"/>
  <c r="V240" i="2"/>
  <c r="W240" i="2"/>
  <c r="X240" i="2"/>
  <c r="AB240" i="2"/>
  <c r="AC240" i="2"/>
  <c r="AD240" i="2"/>
  <c r="AE240" i="2"/>
  <c r="AH240" i="2"/>
  <c r="V241" i="2"/>
  <c r="W241" i="2"/>
  <c r="X241" i="2"/>
  <c r="AB241" i="2"/>
  <c r="AC241" i="2"/>
  <c r="AD241" i="2"/>
  <c r="AE241" i="2"/>
  <c r="AH241" i="2"/>
  <c r="V242" i="2"/>
  <c r="W242" i="2"/>
  <c r="X242" i="2"/>
  <c r="AB242" i="2"/>
  <c r="AC242" i="2"/>
  <c r="AD242" i="2"/>
  <c r="AE242" i="2"/>
  <c r="AH242" i="2"/>
  <c r="V243" i="2"/>
  <c r="W243" i="2"/>
  <c r="X243" i="2"/>
  <c r="AB243" i="2"/>
  <c r="AC243" i="2"/>
  <c r="AD243" i="2"/>
  <c r="AE243" i="2"/>
  <c r="AH243" i="2"/>
  <c r="V244" i="2"/>
  <c r="W244" i="2"/>
  <c r="X244" i="2"/>
  <c r="AB244" i="2"/>
  <c r="AC244" i="2"/>
  <c r="AD244" i="2"/>
  <c r="AE244" i="2"/>
  <c r="AH244" i="2"/>
  <c r="V245" i="2"/>
  <c r="W245" i="2"/>
  <c r="X245" i="2"/>
  <c r="AB245" i="2"/>
  <c r="AC245" i="2"/>
  <c r="AD245" i="2"/>
  <c r="AE245" i="2"/>
  <c r="AH245" i="2"/>
  <c r="V246" i="2"/>
  <c r="W246" i="2"/>
  <c r="X246" i="2"/>
  <c r="AB246" i="2"/>
  <c r="AC246" i="2"/>
  <c r="AD246" i="2"/>
  <c r="AE246" i="2"/>
  <c r="AH246" i="2"/>
  <c r="V247" i="2"/>
  <c r="W247" i="2"/>
  <c r="X247" i="2"/>
  <c r="AB247" i="2"/>
  <c r="AC247" i="2"/>
  <c r="AD247" i="2"/>
  <c r="AE247" i="2"/>
  <c r="AH247" i="2"/>
  <c r="V248" i="2"/>
  <c r="W248" i="2"/>
  <c r="X248" i="2"/>
  <c r="AB248" i="2"/>
  <c r="AC248" i="2"/>
  <c r="AD248" i="2"/>
  <c r="AE248" i="2"/>
  <c r="AH248" i="2"/>
  <c r="V249" i="2"/>
  <c r="W249" i="2"/>
  <c r="X249" i="2"/>
  <c r="AB249" i="2"/>
  <c r="AC249" i="2"/>
  <c r="AD249" i="2"/>
  <c r="AE249" i="2"/>
  <c r="AH249" i="2"/>
  <c r="V250" i="2"/>
  <c r="W250" i="2"/>
  <c r="X250" i="2"/>
  <c r="AB250" i="2"/>
  <c r="AC250" i="2"/>
  <c r="AD250" i="2"/>
  <c r="AE250" i="2"/>
  <c r="AH250" i="2"/>
  <c r="V251" i="2"/>
  <c r="W251" i="2"/>
  <c r="X251" i="2"/>
  <c r="AB251" i="2"/>
  <c r="AC251" i="2"/>
  <c r="AD251" i="2"/>
  <c r="AE251" i="2"/>
  <c r="AH251" i="2"/>
  <c r="V252" i="2"/>
  <c r="W252" i="2"/>
  <c r="X252" i="2"/>
  <c r="AB252" i="2"/>
  <c r="AC252" i="2"/>
  <c r="AD252" i="2"/>
  <c r="AE252" i="2"/>
  <c r="AH252" i="2"/>
  <c r="V253" i="2"/>
  <c r="W253" i="2"/>
  <c r="X253" i="2"/>
  <c r="AB253" i="2"/>
  <c r="AC253" i="2"/>
  <c r="AD253" i="2"/>
  <c r="AE253" i="2"/>
  <c r="AH253" i="2"/>
  <c r="V254" i="2"/>
  <c r="W254" i="2"/>
  <c r="X254" i="2"/>
  <c r="AB254" i="2"/>
  <c r="AC254" i="2"/>
  <c r="AD254" i="2"/>
  <c r="AE254" i="2"/>
  <c r="AH254" i="2"/>
  <c r="V255" i="2"/>
  <c r="W255" i="2"/>
  <c r="X255" i="2"/>
  <c r="AB255" i="2"/>
  <c r="AC255" i="2"/>
  <c r="AD255" i="2"/>
  <c r="AE255" i="2"/>
  <c r="AH255" i="2"/>
  <c r="V256" i="2"/>
  <c r="W256" i="2"/>
  <c r="X256" i="2"/>
  <c r="AB256" i="2"/>
  <c r="AC256" i="2"/>
  <c r="AD256" i="2"/>
  <c r="AE256" i="2"/>
  <c r="AH256" i="2"/>
  <c r="V257" i="2"/>
  <c r="W257" i="2"/>
  <c r="X257" i="2"/>
  <c r="AB257" i="2"/>
  <c r="AC257" i="2"/>
  <c r="AD257" i="2"/>
  <c r="AE257" i="2"/>
  <c r="AH257" i="2"/>
  <c r="V258" i="2"/>
  <c r="W258" i="2"/>
  <c r="X258" i="2"/>
  <c r="AB258" i="2"/>
  <c r="AC258" i="2"/>
  <c r="AD258" i="2"/>
  <c r="AE258" i="2"/>
  <c r="AH258" i="2"/>
  <c r="V259" i="2"/>
  <c r="W259" i="2"/>
  <c r="X259" i="2"/>
  <c r="AB259" i="2"/>
  <c r="AC259" i="2"/>
  <c r="AD259" i="2"/>
  <c r="AE259" i="2"/>
  <c r="AH259" i="2"/>
  <c r="V260" i="2"/>
  <c r="W260" i="2"/>
  <c r="X260" i="2"/>
  <c r="AB260" i="2"/>
  <c r="AC260" i="2"/>
  <c r="AD260" i="2"/>
  <c r="AE260" i="2"/>
  <c r="AH260" i="2"/>
  <c r="V261" i="2"/>
  <c r="W261" i="2"/>
  <c r="X261" i="2"/>
  <c r="AB261" i="2"/>
  <c r="AC261" i="2"/>
  <c r="AD261" i="2"/>
  <c r="AE261" i="2"/>
  <c r="AH261" i="2"/>
  <c r="V262" i="2"/>
  <c r="W262" i="2"/>
  <c r="X262" i="2"/>
  <c r="AB262" i="2"/>
  <c r="AC262" i="2"/>
  <c r="AD262" i="2"/>
  <c r="AE262" i="2"/>
  <c r="AH262" i="2"/>
  <c r="V263" i="2"/>
  <c r="W263" i="2"/>
  <c r="X263" i="2"/>
  <c r="AB263" i="2"/>
  <c r="AC263" i="2"/>
  <c r="AD263" i="2"/>
  <c r="AE263" i="2"/>
  <c r="AH263" i="2"/>
  <c r="V264" i="2"/>
  <c r="W264" i="2"/>
  <c r="X264" i="2"/>
  <c r="AB264" i="2"/>
  <c r="AC264" i="2"/>
  <c r="AD264" i="2"/>
  <c r="AE264" i="2"/>
  <c r="AH264" i="2"/>
  <c r="V265" i="2"/>
  <c r="W265" i="2"/>
  <c r="X265" i="2"/>
  <c r="AB265" i="2"/>
  <c r="AC265" i="2"/>
  <c r="AD265" i="2"/>
  <c r="AE265" i="2"/>
  <c r="AH265" i="2"/>
  <c r="V266" i="2"/>
  <c r="W266" i="2"/>
  <c r="X266" i="2"/>
  <c r="AB266" i="2"/>
  <c r="AC266" i="2"/>
  <c r="AD266" i="2"/>
  <c r="AE266" i="2"/>
  <c r="AH266" i="2"/>
  <c r="V267" i="2"/>
  <c r="W267" i="2"/>
  <c r="X267" i="2"/>
  <c r="AB267" i="2"/>
  <c r="AC267" i="2"/>
  <c r="AD267" i="2"/>
  <c r="AE267" i="2"/>
  <c r="AH267" i="2"/>
  <c r="V268" i="2"/>
  <c r="W268" i="2"/>
  <c r="X268" i="2"/>
  <c r="AB268" i="2"/>
  <c r="AC268" i="2"/>
  <c r="AD268" i="2"/>
  <c r="AE268" i="2"/>
  <c r="AH268" i="2"/>
  <c r="V269" i="2"/>
  <c r="W269" i="2"/>
  <c r="X269" i="2"/>
  <c r="AB269" i="2"/>
  <c r="AC269" i="2"/>
  <c r="AD269" i="2"/>
  <c r="AE269" i="2"/>
  <c r="AH269" i="2"/>
  <c r="V270" i="2"/>
  <c r="W270" i="2"/>
  <c r="X270" i="2"/>
  <c r="AB270" i="2"/>
  <c r="AC270" i="2"/>
  <c r="AD270" i="2"/>
  <c r="AE270" i="2"/>
  <c r="AH270" i="2"/>
  <c r="V271" i="2"/>
  <c r="W271" i="2"/>
  <c r="X271" i="2"/>
  <c r="AB271" i="2"/>
  <c r="AC271" i="2"/>
  <c r="AD271" i="2"/>
  <c r="AE271" i="2"/>
  <c r="AH271" i="2"/>
  <c r="V272" i="2"/>
  <c r="W272" i="2"/>
  <c r="X272" i="2"/>
  <c r="AB272" i="2"/>
  <c r="AC272" i="2"/>
  <c r="AD272" i="2"/>
  <c r="AE272" i="2"/>
  <c r="AH272" i="2"/>
  <c r="V273" i="2"/>
  <c r="W273" i="2"/>
  <c r="X273" i="2"/>
  <c r="AB273" i="2"/>
  <c r="AC273" i="2"/>
  <c r="AD273" i="2"/>
  <c r="AE273" i="2"/>
  <c r="AH273" i="2"/>
  <c r="V274" i="2"/>
  <c r="W274" i="2"/>
  <c r="X274" i="2"/>
  <c r="AB274" i="2"/>
  <c r="AC274" i="2"/>
  <c r="AD274" i="2"/>
  <c r="AE274" i="2"/>
  <c r="AH274" i="2"/>
  <c r="V275" i="2"/>
  <c r="W275" i="2"/>
  <c r="X275" i="2"/>
  <c r="AB275" i="2"/>
  <c r="AC275" i="2"/>
  <c r="AD275" i="2"/>
  <c r="AE275" i="2"/>
  <c r="AH275" i="2"/>
  <c r="V276" i="2"/>
  <c r="W276" i="2"/>
  <c r="X276" i="2"/>
  <c r="AB276" i="2"/>
  <c r="AC276" i="2"/>
  <c r="AD276" i="2"/>
  <c r="AE276" i="2"/>
  <c r="AH276" i="2"/>
  <c r="V277" i="2"/>
  <c r="W277" i="2"/>
  <c r="X277" i="2"/>
  <c r="AB277" i="2"/>
  <c r="AC277" i="2"/>
  <c r="AD277" i="2"/>
  <c r="AE277" i="2"/>
  <c r="AH277" i="2"/>
  <c r="V278" i="2"/>
  <c r="W278" i="2"/>
  <c r="X278" i="2"/>
  <c r="AB278" i="2"/>
  <c r="AC278" i="2"/>
  <c r="AD278" i="2"/>
  <c r="AE278" i="2"/>
  <c r="AH278" i="2"/>
  <c r="V279" i="2"/>
  <c r="W279" i="2"/>
  <c r="X279" i="2"/>
  <c r="AB279" i="2"/>
  <c r="AC279" i="2"/>
  <c r="AD279" i="2"/>
  <c r="AE279" i="2"/>
  <c r="AH279" i="2"/>
  <c r="V280" i="2"/>
  <c r="W280" i="2"/>
  <c r="X280" i="2"/>
  <c r="AB280" i="2"/>
  <c r="AC280" i="2"/>
  <c r="AD280" i="2"/>
  <c r="AE280" i="2"/>
  <c r="AH280" i="2"/>
  <c r="V281" i="2"/>
  <c r="W281" i="2"/>
  <c r="X281" i="2"/>
  <c r="AB281" i="2"/>
  <c r="AC281" i="2"/>
  <c r="AD281" i="2"/>
  <c r="AE281" i="2"/>
  <c r="AH281" i="2"/>
  <c r="V282" i="2"/>
  <c r="W282" i="2"/>
  <c r="X282" i="2"/>
  <c r="AB282" i="2"/>
  <c r="AC282" i="2"/>
  <c r="AD282" i="2"/>
  <c r="AE282" i="2"/>
  <c r="AH282" i="2"/>
  <c r="V283" i="2"/>
  <c r="W283" i="2"/>
  <c r="X283" i="2"/>
  <c r="AB283" i="2"/>
  <c r="AC283" i="2"/>
  <c r="AD283" i="2"/>
  <c r="AE283" i="2"/>
  <c r="AH283" i="2"/>
  <c r="V284" i="2"/>
  <c r="W284" i="2"/>
  <c r="X284" i="2"/>
  <c r="AB284" i="2"/>
  <c r="AC284" i="2"/>
  <c r="AD284" i="2"/>
  <c r="AE284" i="2"/>
  <c r="AH284" i="2"/>
  <c r="V285" i="2"/>
  <c r="W285" i="2"/>
  <c r="X285" i="2"/>
  <c r="AB285" i="2"/>
  <c r="AC285" i="2"/>
  <c r="AD285" i="2"/>
  <c r="AE285" i="2"/>
  <c r="AH285" i="2"/>
  <c r="V286" i="2"/>
  <c r="W286" i="2"/>
  <c r="X286" i="2"/>
  <c r="AB286" i="2"/>
  <c r="AC286" i="2"/>
  <c r="AD286" i="2"/>
  <c r="AE286" i="2"/>
  <c r="AH286" i="2"/>
  <c r="V287" i="2"/>
  <c r="W287" i="2"/>
  <c r="X287" i="2"/>
  <c r="AB287" i="2"/>
  <c r="AC287" i="2"/>
  <c r="AD287" i="2"/>
  <c r="AE287" i="2"/>
  <c r="AH287" i="2"/>
  <c r="V288" i="2"/>
  <c r="W288" i="2"/>
  <c r="X288" i="2"/>
  <c r="AB288" i="2"/>
  <c r="AC288" i="2"/>
  <c r="AD288" i="2"/>
  <c r="AE288" i="2"/>
  <c r="AH288" i="2"/>
  <c r="V289" i="2"/>
  <c r="W289" i="2"/>
  <c r="X289" i="2"/>
  <c r="AB289" i="2"/>
  <c r="AC289" i="2"/>
  <c r="AD289" i="2"/>
  <c r="AE289" i="2"/>
  <c r="AH289" i="2"/>
  <c r="V290" i="2"/>
  <c r="W290" i="2"/>
  <c r="X290" i="2"/>
  <c r="AB290" i="2"/>
  <c r="AC290" i="2"/>
  <c r="AD290" i="2"/>
  <c r="AE290" i="2"/>
  <c r="AH290" i="2"/>
  <c r="V291" i="2"/>
  <c r="W291" i="2"/>
  <c r="X291" i="2"/>
  <c r="AB291" i="2"/>
  <c r="AC291" i="2"/>
  <c r="AD291" i="2"/>
  <c r="AE291" i="2"/>
  <c r="AH291" i="2"/>
  <c r="V292" i="2"/>
  <c r="W292" i="2"/>
  <c r="X292" i="2"/>
  <c r="AB292" i="2"/>
  <c r="AC292" i="2"/>
  <c r="AD292" i="2"/>
  <c r="AE292" i="2"/>
  <c r="AH292" i="2"/>
  <c r="V293" i="2"/>
  <c r="W293" i="2"/>
  <c r="X293" i="2"/>
  <c r="AB293" i="2"/>
  <c r="AC293" i="2"/>
  <c r="AD293" i="2"/>
  <c r="AE293" i="2"/>
  <c r="AH293" i="2"/>
  <c r="V294" i="2"/>
  <c r="W294" i="2"/>
  <c r="X294" i="2"/>
  <c r="AB294" i="2"/>
  <c r="AC294" i="2"/>
  <c r="AD294" i="2"/>
  <c r="AE294" i="2"/>
  <c r="AH294" i="2"/>
  <c r="V295" i="2"/>
  <c r="W295" i="2"/>
  <c r="X295" i="2"/>
  <c r="AB295" i="2"/>
  <c r="AC295" i="2"/>
  <c r="AD295" i="2"/>
  <c r="AE295" i="2"/>
  <c r="AH295" i="2"/>
  <c r="V296" i="2"/>
  <c r="W296" i="2"/>
  <c r="X296" i="2"/>
  <c r="AB296" i="2"/>
  <c r="AC296" i="2"/>
  <c r="AD296" i="2"/>
  <c r="AE296" i="2"/>
  <c r="AH296" i="2"/>
  <c r="V297" i="2"/>
  <c r="W297" i="2"/>
  <c r="X297" i="2"/>
  <c r="AB297" i="2"/>
  <c r="AC297" i="2"/>
  <c r="AD297" i="2"/>
  <c r="AE297" i="2"/>
  <c r="AH297" i="2"/>
  <c r="V298" i="2"/>
  <c r="W298" i="2"/>
  <c r="X298" i="2"/>
  <c r="AB298" i="2"/>
  <c r="AC298" i="2"/>
  <c r="AD298" i="2"/>
  <c r="AE298" i="2"/>
  <c r="AH298" i="2"/>
  <c r="V299" i="2"/>
  <c r="W299" i="2"/>
  <c r="X299" i="2"/>
  <c r="AB299" i="2"/>
  <c r="AC299" i="2"/>
  <c r="AD299" i="2"/>
  <c r="AE299" i="2"/>
  <c r="AH299" i="2"/>
  <c r="V300" i="2"/>
  <c r="W300" i="2"/>
  <c r="X300" i="2"/>
  <c r="AB300" i="2"/>
  <c r="AC300" i="2"/>
  <c r="AD300" i="2"/>
  <c r="AE300" i="2"/>
  <c r="AH300" i="2"/>
  <c r="V301" i="2"/>
  <c r="W301" i="2"/>
  <c r="X301" i="2"/>
  <c r="AB301" i="2"/>
  <c r="AC301" i="2"/>
  <c r="AD301" i="2"/>
  <c r="AE301" i="2"/>
  <c r="AH301" i="2"/>
  <c r="V302" i="2"/>
  <c r="W302" i="2"/>
  <c r="X302" i="2"/>
  <c r="AB302" i="2"/>
  <c r="AC302" i="2"/>
  <c r="AD302" i="2"/>
  <c r="AE302" i="2"/>
  <c r="AH302" i="2"/>
  <c r="V303" i="2"/>
  <c r="W303" i="2"/>
  <c r="X303" i="2"/>
  <c r="AB303" i="2"/>
  <c r="AC303" i="2"/>
  <c r="AD303" i="2"/>
  <c r="AE303" i="2"/>
  <c r="AH303" i="2"/>
  <c r="V304" i="2"/>
  <c r="W304" i="2"/>
  <c r="X304" i="2"/>
  <c r="AB304" i="2"/>
  <c r="AC304" i="2"/>
  <c r="AD304" i="2"/>
  <c r="AE304" i="2"/>
  <c r="AH304" i="2"/>
  <c r="V305" i="2"/>
  <c r="W305" i="2"/>
  <c r="X305" i="2"/>
  <c r="AB305" i="2"/>
  <c r="AC305" i="2"/>
  <c r="AD305" i="2"/>
  <c r="AE305" i="2"/>
  <c r="AH305" i="2"/>
  <c r="V306" i="2"/>
  <c r="W306" i="2"/>
  <c r="X306" i="2"/>
  <c r="AB306" i="2"/>
  <c r="AC306" i="2"/>
  <c r="AD306" i="2"/>
  <c r="AE306" i="2"/>
  <c r="AH306" i="2"/>
  <c r="V307" i="2"/>
  <c r="W307" i="2"/>
  <c r="X307" i="2"/>
  <c r="AB307" i="2"/>
  <c r="AC307" i="2"/>
  <c r="AD307" i="2"/>
  <c r="AE307" i="2"/>
  <c r="AH307" i="2"/>
  <c r="V308" i="2"/>
  <c r="W308" i="2"/>
  <c r="X308" i="2"/>
  <c r="AB308" i="2"/>
  <c r="AC308" i="2"/>
  <c r="AD308" i="2"/>
  <c r="AE308" i="2"/>
  <c r="AH308" i="2"/>
  <c r="V309" i="2"/>
  <c r="W309" i="2"/>
  <c r="X309" i="2"/>
  <c r="AB309" i="2"/>
  <c r="AC309" i="2"/>
  <c r="AD309" i="2"/>
  <c r="AE309" i="2"/>
  <c r="AH309" i="2"/>
  <c r="V310" i="2"/>
  <c r="W310" i="2"/>
  <c r="X310" i="2"/>
  <c r="AB310" i="2"/>
  <c r="AC310" i="2"/>
  <c r="AD310" i="2"/>
  <c r="AE310" i="2"/>
  <c r="AH310" i="2"/>
  <c r="V311" i="2"/>
  <c r="W311" i="2"/>
  <c r="X311" i="2"/>
  <c r="AB311" i="2"/>
  <c r="AC311" i="2"/>
  <c r="AD311" i="2"/>
  <c r="AE311" i="2"/>
  <c r="AH311" i="2"/>
  <c r="V312" i="2"/>
  <c r="W312" i="2"/>
  <c r="X312" i="2"/>
  <c r="AB312" i="2"/>
  <c r="AC312" i="2"/>
  <c r="AD312" i="2"/>
  <c r="AE312" i="2"/>
  <c r="AH312" i="2"/>
  <c r="V313" i="2"/>
  <c r="W313" i="2"/>
  <c r="X313" i="2"/>
  <c r="AB313" i="2"/>
  <c r="AC313" i="2"/>
  <c r="AD313" i="2"/>
  <c r="AE313" i="2"/>
  <c r="AH313" i="2"/>
  <c r="V314" i="2"/>
  <c r="W314" i="2"/>
  <c r="X314" i="2"/>
  <c r="AB314" i="2"/>
  <c r="AC314" i="2"/>
  <c r="AD314" i="2"/>
  <c r="AE314" i="2"/>
  <c r="AH314" i="2"/>
  <c r="V315" i="2"/>
  <c r="W315" i="2"/>
  <c r="X315" i="2"/>
  <c r="AB315" i="2"/>
  <c r="AC315" i="2"/>
  <c r="AD315" i="2"/>
  <c r="AE315" i="2"/>
  <c r="AH315" i="2"/>
  <c r="V316" i="2"/>
  <c r="W316" i="2"/>
  <c r="X316" i="2"/>
  <c r="AB316" i="2"/>
  <c r="AC316" i="2"/>
  <c r="AD316" i="2"/>
  <c r="AE316" i="2"/>
  <c r="AH316" i="2"/>
  <c r="V317" i="2"/>
  <c r="W317" i="2"/>
  <c r="X317" i="2"/>
  <c r="AB317" i="2"/>
  <c r="AC317" i="2"/>
  <c r="AD317" i="2"/>
  <c r="AE317" i="2"/>
  <c r="AH317" i="2"/>
  <c r="V318" i="2"/>
  <c r="W318" i="2"/>
  <c r="X318" i="2"/>
  <c r="AB318" i="2"/>
  <c r="AC318" i="2"/>
  <c r="AD318" i="2"/>
  <c r="AE318" i="2"/>
  <c r="AH318" i="2"/>
  <c r="V319" i="2"/>
  <c r="W319" i="2"/>
  <c r="X319" i="2"/>
  <c r="AB319" i="2"/>
  <c r="AC319" i="2"/>
  <c r="AD319" i="2"/>
  <c r="AE319" i="2"/>
  <c r="AH319" i="2"/>
  <c r="V320" i="2"/>
  <c r="W320" i="2"/>
  <c r="X320" i="2"/>
  <c r="AB320" i="2"/>
  <c r="AC320" i="2"/>
  <c r="AD320" i="2"/>
  <c r="AE320" i="2"/>
  <c r="AH320" i="2"/>
  <c r="V321" i="2"/>
  <c r="W321" i="2"/>
  <c r="X321" i="2"/>
  <c r="AB321" i="2"/>
  <c r="AC321" i="2"/>
  <c r="AD321" i="2"/>
  <c r="AE321" i="2"/>
  <c r="AH321" i="2"/>
  <c r="V322" i="2"/>
  <c r="W322" i="2"/>
  <c r="X322" i="2"/>
  <c r="AB322" i="2"/>
  <c r="AC322" i="2"/>
  <c r="AD322" i="2"/>
  <c r="AE322" i="2"/>
  <c r="AH322" i="2"/>
  <c r="V323" i="2"/>
  <c r="W323" i="2"/>
  <c r="X323" i="2"/>
  <c r="AB323" i="2"/>
  <c r="AC323" i="2"/>
  <c r="AD323" i="2"/>
  <c r="AE323" i="2"/>
  <c r="AH323" i="2"/>
  <c r="V324" i="2"/>
  <c r="W324" i="2"/>
  <c r="X324" i="2"/>
  <c r="AB324" i="2"/>
  <c r="AC324" i="2"/>
  <c r="AD324" i="2"/>
  <c r="AE324" i="2"/>
  <c r="AH324" i="2"/>
  <c r="V325" i="2"/>
  <c r="W325" i="2"/>
  <c r="X325" i="2"/>
  <c r="AB325" i="2"/>
  <c r="AC325" i="2"/>
  <c r="AD325" i="2"/>
  <c r="AE325" i="2"/>
  <c r="AH325" i="2"/>
  <c r="V326" i="2"/>
  <c r="W326" i="2"/>
  <c r="X326" i="2"/>
  <c r="AB326" i="2"/>
  <c r="AC326" i="2"/>
  <c r="AD326" i="2"/>
  <c r="AE326" i="2"/>
  <c r="AH326" i="2"/>
  <c r="V327" i="2"/>
  <c r="W327" i="2"/>
  <c r="X327" i="2"/>
  <c r="AB327" i="2"/>
  <c r="AC327" i="2"/>
  <c r="AD327" i="2"/>
  <c r="AE327" i="2"/>
  <c r="AH327" i="2"/>
  <c r="V328" i="2"/>
  <c r="W328" i="2"/>
  <c r="X328" i="2"/>
  <c r="AB328" i="2"/>
  <c r="AC328" i="2"/>
  <c r="AD328" i="2"/>
  <c r="AE328" i="2"/>
  <c r="AH328" i="2"/>
  <c r="V329" i="2"/>
  <c r="W329" i="2"/>
  <c r="X329" i="2"/>
  <c r="AB329" i="2"/>
  <c r="AC329" i="2"/>
  <c r="AD329" i="2"/>
  <c r="AE329" i="2"/>
  <c r="AH329" i="2"/>
  <c r="V330" i="2"/>
  <c r="W330" i="2"/>
  <c r="X330" i="2"/>
  <c r="AB330" i="2"/>
  <c r="AC330" i="2"/>
  <c r="AD330" i="2"/>
  <c r="AE330" i="2"/>
  <c r="AH330" i="2"/>
  <c r="V331" i="2"/>
  <c r="W331" i="2"/>
  <c r="X331" i="2"/>
  <c r="AB331" i="2"/>
  <c r="AC331" i="2"/>
  <c r="AD331" i="2"/>
  <c r="AE331" i="2"/>
  <c r="AH331" i="2"/>
  <c r="V332" i="2"/>
  <c r="W332" i="2"/>
  <c r="X332" i="2"/>
  <c r="AB332" i="2"/>
  <c r="AC332" i="2"/>
  <c r="AD332" i="2"/>
  <c r="AE332" i="2"/>
  <c r="AH332" i="2"/>
  <c r="V333" i="2"/>
  <c r="W333" i="2"/>
  <c r="X333" i="2"/>
  <c r="AB333" i="2"/>
  <c r="AC333" i="2"/>
  <c r="AD333" i="2"/>
  <c r="AE333" i="2"/>
  <c r="AH333" i="2"/>
  <c r="V334" i="2"/>
  <c r="W334" i="2"/>
  <c r="X334" i="2"/>
  <c r="AB334" i="2"/>
  <c r="AC334" i="2"/>
  <c r="AD334" i="2"/>
  <c r="AE334" i="2"/>
  <c r="AH334" i="2"/>
  <c r="V335" i="2"/>
  <c r="W335" i="2"/>
  <c r="X335" i="2"/>
  <c r="AB335" i="2"/>
  <c r="AC335" i="2"/>
  <c r="AD335" i="2"/>
  <c r="AE335" i="2"/>
  <c r="AH335" i="2"/>
  <c r="V336" i="2"/>
  <c r="W336" i="2"/>
  <c r="X336" i="2"/>
  <c r="AB336" i="2"/>
  <c r="AC336" i="2"/>
  <c r="AD336" i="2"/>
  <c r="AE336" i="2"/>
  <c r="AH336" i="2"/>
  <c r="V337" i="2"/>
  <c r="W337" i="2"/>
  <c r="X337" i="2"/>
  <c r="AB337" i="2"/>
  <c r="AC337" i="2"/>
  <c r="AD337" i="2"/>
  <c r="AE337" i="2"/>
  <c r="AH337" i="2"/>
  <c r="V338" i="2"/>
  <c r="W338" i="2"/>
  <c r="X338" i="2"/>
  <c r="AB338" i="2"/>
  <c r="AC338" i="2"/>
  <c r="AD338" i="2"/>
  <c r="AE338" i="2"/>
  <c r="AH338" i="2"/>
  <c r="V339" i="2"/>
  <c r="W339" i="2"/>
  <c r="X339" i="2"/>
  <c r="AB339" i="2"/>
  <c r="AC339" i="2"/>
  <c r="AD339" i="2"/>
  <c r="AE339" i="2"/>
  <c r="AH339" i="2"/>
  <c r="V340" i="2"/>
  <c r="W340" i="2"/>
  <c r="X340" i="2"/>
  <c r="AB340" i="2"/>
  <c r="AC340" i="2"/>
  <c r="AD340" i="2"/>
  <c r="AE340" i="2"/>
  <c r="AH340" i="2"/>
  <c r="V341" i="2"/>
  <c r="W341" i="2"/>
  <c r="X341" i="2"/>
  <c r="AB341" i="2"/>
  <c r="AC341" i="2"/>
  <c r="AD341" i="2"/>
  <c r="AE341" i="2"/>
  <c r="AH341" i="2"/>
  <c r="V342" i="2"/>
  <c r="W342" i="2"/>
  <c r="X342" i="2"/>
  <c r="AB342" i="2"/>
  <c r="AC342" i="2"/>
  <c r="AD342" i="2"/>
  <c r="AE342" i="2"/>
  <c r="AH342" i="2"/>
  <c r="V343" i="2"/>
  <c r="W343" i="2"/>
  <c r="X343" i="2"/>
  <c r="AB343" i="2"/>
  <c r="AC343" i="2"/>
  <c r="AD343" i="2"/>
  <c r="AE343" i="2"/>
  <c r="AH343" i="2"/>
  <c r="V344" i="2"/>
  <c r="W344" i="2"/>
  <c r="X344" i="2"/>
  <c r="AB344" i="2"/>
  <c r="AC344" i="2"/>
  <c r="AD344" i="2"/>
  <c r="AE344" i="2"/>
  <c r="AH344" i="2"/>
  <c r="V345" i="2"/>
  <c r="W345" i="2"/>
  <c r="X345" i="2"/>
  <c r="AB345" i="2"/>
  <c r="AC345" i="2"/>
  <c r="AD345" i="2"/>
  <c r="AE345" i="2"/>
  <c r="AH345" i="2"/>
  <c r="V346" i="2"/>
  <c r="W346" i="2"/>
  <c r="X346" i="2"/>
  <c r="AB346" i="2"/>
  <c r="AC346" i="2"/>
  <c r="AD346" i="2"/>
  <c r="AE346" i="2"/>
  <c r="AH346" i="2"/>
  <c r="V347" i="2"/>
  <c r="W347" i="2"/>
  <c r="X347" i="2"/>
  <c r="AB347" i="2"/>
  <c r="AC347" i="2"/>
  <c r="AD347" i="2"/>
  <c r="AE347" i="2"/>
  <c r="AH347" i="2"/>
  <c r="V348" i="2"/>
  <c r="W348" i="2"/>
  <c r="X348" i="2"/>
  <c r="AB348" i="2"/>
  <c r="AC348" i="2"/>
  <c r="AD348" i="2"/>
  <c r="AE348" i="2"/>
  <c r="AH348" i="2"/>
  <c r="V349" i="2"/>
  <c r="W349" i="2"/>
  <c r="X349" i="2"/>
  <c r="AB349" i="2"/>
  <c r="AC349" i="2"/>
  <c r="AD349" i="2"/>
  <c r="AE349" i="2"/>
  <c r="AH349" i="2"/>
  <c r="V350" i="2"/>
  <c r="W350" i="2"/>
  <c r="X350" i="2"/>
  <c r="AB350" i="2"/>
  <c r="AC350" i="2"/>
  <c r="AD350" i="2"/>
  <c r="AE350" i="2"/>
  <c r="AH350" i="2"/>
  <c r="V351" i="2"/>
  <c r="W351" i="2"/>
  <c r="X351" i="2"/>
  <c r="AB351" i="2"/>
  <c r="AC351" i="2"/>
  <c r="AD351" i="2"/>
  <c r="AE351" i="2"/>
  <c r="AH351" i="2"/>
  <c r="V352" i="2"/>
  <c r="W352" i="2"/>
  <c r="X352" i="2"/>
  <c r="AB352" i="2"/>
  <c r="AC352" i="2"/>
  <c r="AD352" i="2"/>
  <c r="AE352" i="2"/>
  <c r="AH352" i="2"/>
  <c r="V353" i="2"/>
  <c r="W353" i="2"/>
  <c r="X353" i="2"/>
  <c r="AB353" i="2"/>
  <c r="AC353" i="2"/>
  <c r="AD353" i="2"/>
  <c r="AE353" i="2"/>
  <c r="AH353" i="2"/>
  <c r="V354" i="2"/>
  <c r="W354" i="2"/>
  <c r="X354" i="2"/>
  <c r="AB354" i="2"/>
  <c r="AC354" i="2"/>
  <c r="AD354" i="2"/>
  <c r="AE354" i="2"/>
  <c r="AH354" i="2"/>
  <c r="V355" i="2"/>
  <c r="W355" i="2"/>
  <c r="X355" i="2"/>
  <c r="AB355" i="2"/>
  <c r="AC355" i="2"/>
  <c r="AD355" i="2"/>
  <c r="AE355" i="2"/>
  <c r="AH355" i="2"/>
  <c r="V356" i="2"/>
  <c r="W356" i="2"/>
  <c r="X356" i="2"/>
  <c r="AB356" i="2"/>
  <c r="AC356" i="2"/>
  <c r="AD356" i="2"/>
  <c r="AE356" i="2"/>
  <c r="AH356" i="2"/>
  <c r="V357" i="2"/>
  <c r="W357" i="2"/>
  <c r="X357" i="2"/>
  <c r="AB357" i="2"/>
  <c r="AC357" i="2"/>
  <c r="AD357" i="2"/>
  <c r="AE357" i="2"/>
  <c r="AH357" i="2"/>
  <c r="V358" i="2"/>
  <c r="W358" i="2"/>
  <c r="X358" i="2"/>
  <c r="AB358" i="2"/>
  <c r="AC358" i="2"/>
  <c r="AD358" i="2"/>
  <c r="AE358" i="2"/>
  <c r="AH358" i="2"/>
  <c r="V359" i="2"/>
  <c r="W359" i="2"/>
  <c r="X359" i="2"/>
  <c r="AB359" i="2"/>
  <c r="AC359" i="2"/>
  <c r="AD359" i="2"/>
  <c r="AE359" i="2"/>
  <c r="AH359" i="2"/>
  <c r="V360" i="2"/>
  <c r="W360" i="2"/>
  <c r="X360" i="2"/>
  <c r="AB360" i="2"/>
  <c r="AC360" i="2"/>
  <c r="AD360" i="2"/>
  <c r="AE360" i="2"/>
  <c r="AH360" i="2"/>
  <c r="V361" i="2"/>
  <c r="W361" i="2"/>
  <c r="X361" i="2"/>
  <c r="AB361" i="2"/>
  <c r="AC361" i="2"/>
  <c r="AD361" i="2"/>
  <c r="AE361" i="2"/>
  <c r="AH361" i="2"/>
  <c r="V362" i="2"/>
  <c r="W362" i="2"/>
  <c r="X362" i="2"/>
  <c r="AB362" i="2"/>
  <c r="AC362" i="2"/>
  <c r="AD362" i="2"/>
  <c r="AE362" i="2"/>
  <c r="AH362" i="2"/>
  <c r="V363" i="2"/>
  <c r="W363" i="2"/>
  <c r="X363" i="2"/>
  <c r="AB363" i="2"/>
  <c r="AC363" i="2"/>
  <c r="AD363" i="2"/>
  <c r="AE363" i="2"/>
  <c r="AH363" i="2"/>
  <c r="V364" i="2"/>
  <c r="W364" i="2"/>
  <c r="X364" i="2"/>
  <c r="AB364" i="2"/>
  <c r="AC364" i="2"/>
  <c r="AD364" i="2"/>
  <c r="AE364" i="2"/>
  <c r="AH364" i="2"/>
  <c r="V365" i="2"/>
  <c r="W365" i="2"/>
  <c r="X365" i="2"/>
  <c r="AB365" i="2"/>
  <c r="AC365" i="2"/>
  <c r="AD365" i="2"/>
  <c r="AE365" i="2"/>
  <c r="AH365" i="2"/>
  <c r="V366" i="2"/>
  <c r="W366" i="2"/>
  <c r="X366" i="2"/>
  <c r="AB366" i="2"/>
  <c r="AC366" i="2"/>
  <c r="AD366" i="2"/>
  <c r="AE366" i="2"/>
  <c r="AH366" i="2"/>
  <c r="V367" i="2"/>
  <c r="W367" i="2"/>
  <c r="X367" i="2"/>
  <c r="AB367" i="2"/>
  <c r="AC367" i="2"/>
  <c r="AD367" i="2"/>
  <c r="AE367" i="2"/>
  <c r="AH367" i="2"/>
  <c r="V368" i="2"/>
  <c r="W368" i="2"/>
  <c r="X368" i="2"/>
  <c r="AB368" i="2"/>
  <c r="AC368" i="2"/>
  <c r="AD368" i="2"/>
  <c r="AE368" i="2"/>
  <c r="AH368" i="2"/>
  <c r="V369" i="2"/>
  <c r="W369" i="2"/>
  <c r="X369" i="2"/>
  <c r="AB369" i="2"/>
  <c r="AC369" i="2"/>
  <c r="AD369" i="2"/>
  <c r="AE369" i="2"/>
  <c r="AH369" i="2"/>
  <c r="V370" i="2"/>
  <c r="W370" i="2"/>
  <c r="X370" i="2"/>
  <c r="AB370" i="2"/>
  <c r="AC370" i="2"/>
  <c r="AD370" i="2"/>
  <c r="AE370" i="2"/>
  <c r="AH370" i="2"/>
  <c r="V371" i="2"/>
  <c r="W371" i="2"/>
  <c r="X371" i="2"/>
  <c r="AB371" i="2"/>
  <c r="AC371" i="2"/>
  <c r="AD371" i="2"/>
  <c r="AE371" i="2"/>
  <c r="AH371" i="2"/>
  <c r="V372" i="2"/>
  <c r="W372" i="2"/>
  <c r="X372" i="2"/>
  <c r="AB372" i="2"/>
  <c r="AC372" i="2"/>
  <c r="AD372" i="2"/>
  <c r="AE372" i="2"/>
  <c r="AH372" i="2"/>
  <c r="V373" i="2"/>
  <c r="W373" i="2"/>
  <c r="X373" i="2"/>
  <c r="AB373" i="2"/>
  <c r="AC373" i="2"/>
  <c r="AD373" i="2"/>
  <c r="AE373" i="2"/>
  <c r="AH373" i="2"/>
  <c r="V374" i="2"/>
  <c r="W374" i="2"/>
  <c r="X374" i="2"/>
  <c r="AB374" i="2"/>
  <c r="AC374" i="2"/>
  <c r="AD374" i="2"/>
  <c r="AE374" i="2"/>
  <c r="AH374" i="2"/>
  <c r="V375" i="2"/>
  <c r="W375" i="2"/>
  <c r="X375" i="2"/>
  <c r="AB375" i="2"/>
  <c r="AC375" i="2"/>
  <c r="AD375" i="2"/>
  <c r="AE375" i="2"/>
  <c r="AH375" i="2"/>
  <c r="V376" i="2"/>
  <c r="W376" i="2"/>
  <c r="X376" i="2"/>
  <c r="AB376" i="2"/>
  <c r="AC376" i="2"/>
  <c r="AD376" i="2"/>
  <c r="AE376" i="2"/>
  <c r="AH376" i="2"/>
  <c r="V377" i="2"/>
  <c r="W377" i="2"/>
  <c r="X377" i="2"/>
  <c r="AB377" i="2"/>
  <c r="AC377" i="2"/>
  <c r="AD377" i="2"/>
  <c r="AE377" i="2"/>
  <c r="AH377" i="2"/>
  <c r="V378" i="2"/>
  <c r="W378" i="2"/>
  <c r="X378" i="2"/>
  <c r="AB378" i="2"/>
  <c r="AC378" i="2"/>
  <c r="AD378" i="2"/>
  <c r="AE378" i="2"/>
  <c r="AH378" i="2"/>
  <c r="V379" i="2"/>
  <c r="W379" i="2"/>
  <c r="X379" i="2"/>
  <c r="AB379" i="2"/>
  <c r="AC379" i="2"/>
  <c r="AD379" i="2"/>
  <c r="AE379" i="2"/>
  <c r="AH379" i="2"/>
  <c r="V380" i="2"/>
  <c r="W380" i="2"/>
  <c r="X380" i="2"/>
  <c r="AB380" i="2"/>
  <c r="AC380" i="2"/>
  <c r="AD380" i="2"/>
  <c r="AE380" i="2"/>
  <c r="AH380" i="2"/>
  <c r="V381" i="2"/>
  <c r="W381" i="2"/>
  <c r="X381" i="2"/>
  <c r="AB381" i="2"/>
  <c r="AC381" i="2"/>
  <c r="AD381" i="2"/>
  <c r="AE381" i="2"/>
  <c r="AH381" i="2"/>
  <c r="V382" i="2"/>
  <c r="W382" i="2"/>
  <c r="X382" i="2"/>
  <c r="AB382" i="2"/>
  <c r="AC382" i="2"/>
  <c r="AD382" i="2"/>
  <c r="AE382" i="2"/>
  <c r="AH382" i="2"/>
  <c r="V383" i="2"/>
  <c r="W383" i="2"/>
  <c r="X383" i="2"/>
  <c r="AB383" i="2"/>
  <c r="AC383" i="2"/>
  <c r="AD383" i="2"/>
  <c r="AE383" i="2"/>
  <c r="AH383" i="2"/>
  <c r="V384" i="2"/>
  <c r="W384" i="2"/>
  <c r="X384" i="2"/>
  <c r="AB384" i="2"/>
  <c r="AC384" i="2"/>
  <c r="AD384" i="2"/>
  <c r="AE384" i="2"/>
  <c r="AH384" i="2"/>
  <c r="V385" i="2"/>
  <c r="W385" i="2"/>
  <c r="X385" i="2"/>
  <c r="AB385" i="2"/>
  <c r="AC385" i="2"/>
  <c r="AD385" i="2"/>
  <c r="AE385" i="2"/>
  <c r="AH385" i="2"/>
  <c r="V386" i="2"/>
  <c r="W386" i="2"/>
  <c r="X386" i="2"/>
  <c r="AB386" i="2"/>
  <c r="AC386" i="2"/>
  <c r="AD386" i="2"/>
  <c r="AE386" i="2"/>
  <c r="AH386" i="2"/>
  <c r="V387" i="2"/>
  <c r="W387" i="2"/>
  <c r="X387" i="2"/>
  <c r="AB387" i="2"/>
  <c r="AC387" i="2"/>
  <c r="AD387" i="2"/>
  <c r="AE387" i="2"/>
  <c r="AH387" i="2"/>
  <c r="V388" i="2"/>
  <c r="W388" i="2"/>
  <c r="X388" i="2"/>
  <c r="AB388" i="2"/>
  <c r="AC388" i="2"/>
  <c r="AD388" i="2"/>
  <c r="AE388" i="2"/>
  <c r="AH388" i="2"/>
  <c r="V389" i="2"/>
  <c r="W389" i="2"/>
  <c r="X389" i="2"/>
  <c r="AB389" i="2"/>
  <c r="AC389" i="2"/>
  <c r="AD389" i="2"/>
  <c r="AE389" i="2"/>
  <c r="AH389" i="2"/>
  <c r="V390" i="2"/>
  <c r="W390" i="2"/>
  <c r="X390" i="2"/>
  <c r="AB390" i="2"/>
  <c r="AC390" i="2"/>
  <c r="AD390" i="2"/>
  <c r="AE390" i="2"/>
  <c r="AH390" i="2"/>
  <c r="V391" i="2"/>
  <c r="W391" i="2"/>
  <c r="X391" i="2"/>
  <c r="AB391" i="2"/>
  <c r="AC391" i="2"/>
  <c r="AD391" i="2"/>
  <c r="AE391" i="2"/>
  <c r="AH391" i="2"/>
  <c r="V392" i="2"/>
  <c r="W392" i="2"/>
  <c r="X392" i="2"/>
  <c r="AB392" i="2"/>
  <c r="AC392" i="2"/>
  <c r="AD392" i="2"/>
  <c r="AE392" i="2"/>
  <c r="AH392" i="2"/>
  <c r="V393" i="2"/>
  <c r="W393" i="2"/>
  <c r="X393" i="2"/>
  <c r="AB393" i="2"/>
  <c r="AC393" i="2"/>
  <c r="AD393" i="2"/>
  <c r="AE393" i="2"/>
  <c r="AH393" i="2"/>
  <c r="V394" i="2"/>
  <c r="W394" i="2"/>
  <c r="X394" i="2"/>
  <c r="AB394" i="2"/>
  <c r="AC394" i="2"/>
  <c r="AD394" i="2"/>
  <c r="AE394" i="2"/>
  <c r="AH394" i="2"/>
  <c r="V395" i="2"/>
  <c r="W395" i="2"/>
  <c r="X395" i="2"/>
  <c r="AB395" i="2"/>
  <c r="AC395" i="2"/>
  <c r="AD395" i="2"/>
  <c r="AE395" i="2"/>
  <c r="AH395" i="2"/>
  <c r="V396" i="2"/>
  <c r="W396" i="2"/>
  <c r="X396" i="2"/>
  <c r="AB396" i="2"/>
  <c r="AC396" i="2"/>
  <c r="AD396" i="2"/>
  <c r="AE396" i="2"/>
  <c r="AH396" i="2"/>
  <c r="V397" i="2"/>
  <c r="W397" i="2"/>
  <c r="X397" i="2"/>
  <c r="AB397" i="2"/>
  <c r="AC397" i="2"/>
  <c r="AD397" i="2"/>
  <c r="AE397" i="2"/>
  <c r="AH397" i="2"/>
  <c r="V398" i="2"/>
  <c r="W398" i="2"/>
  <c r="X398" i="2"/>
  <c r="AB398" i="2"/>
  <c r="AC398" i="2"/>
  <c r="AD398" i="2"/>
  <c r="AE398" i="2"/>
  <c r="AH398" i="2"/>
  <c r="V399" i="2"/>
  <c r="W399" i="2"/>
  <c r="X399" i="2"/>
  <c r="AB399" i="2"/>
  <c r="AC399" i="2"/>
  <c r="AD399" i="2"/>
  <c r="AE399" i="2"/>
  <c r="AH399" i="2"/>
  <c r="V400" i="2"/>
  <c r="W400" i="2"/>
  <c r="X400" i="2"/>
  <c r="AB400" i="2"/>
  <c r="AC400" i="2"/>
  <c r="AD400" i="2"/>
  <c r="AE400" i="2"/>
  <c r="AH400" i="2"/>
  <c r="V401" i="2"/>
  <c r="W401" i="2"/>
  <c r="X401" i="2"/>
  <c r="AB401" i="2"/>
  <c r="AC401" i="2"/>
  <c r="AD401" i="2"/>
  <c r="AE401" i="2"/>
  <c r="AH401" i="2"/>
  <c r="V402" i="2"/>
  <c r="W402" i="2"/>
  <c r="X402" i="2"/>
  <c r="AB402" i="2"/>
  <c r="AC402" i="2"/>
  <c r="AD402" i="2"/>
  <c r="AE402" i="2"/>
  <c r="AH402" i="2"/>
  <c r="V403" i="2"/>
  <c r="W403" i="2"/>
  <c r="X403" i="2"/>
  <c r="AB403" i="2"/>
  <c r="AC403" i="2"/>
  <c r="AD403" i="2"/>
  <c r="AE403" i="2"/>
  <c r="AH403" i="2"/>
  <c r="V404" i="2"/>
  <c r="W404" i="2"/>
  <c r="X404" i="2"/>
  <c r="AB404" i="2"/>
  <c r="AC404" i="2"/>
  <c r="AD404" i="2"/>
  <c r="AE404" i="2"/>
  <c r="AH404" i="2"/>
  <c r="V405" i="2"/>
  <c r="W405" i="2"/>
  <c r="X405" i="2"/>
  <c r="AB405" i="2"/>
  <c r="AC405" i="2"/>
  <c r="AD405" i="2"/>
  <c r="AE405" i="2"/>
  <c r="AH405" i="2"/>
  <c r="V406" i="2"/>
  <c r="W406" i="2"/>
  <c r="X406" i="2"/>
  <c r="AB406" i="2"/>
  <c r="AC406" i="2"/>
  <c r="AD406" i="2"/>
  <c r="AE406" i="2"/>
  <c r="AH406" i="2"/>
  <c r="V407" i="2"/>
  <c r="W407" i="2"/>
  <c r="X407" i="2"/>
  <c r="AB407" i="2"/>
  <c r="AC407" i="2"/>
  <c r="AD407" i="2"/>
  <c r="AE407" i="2"/>
  <c r="AH407" i="2"/>
  <c r="V408" i="2"/>
  <c r="W408" i="2"/>
  <c r="X408" i="2"/>
  <c r="AB408" i="2"/>
  <c r="AC408" i="2"/>
  <c r="AD408" i="2"/>
  <c r="AE408" i="2"/>
  <c r="AH408" i="2"/>
  <c r="V409" i="2"/>
  <c r="W409" i="2"/>
  <c r="X409" i="2"/>
  <c r="AB409" i="2"/>
  <c r="AC409" i="2"/>
  <c r="AD409" i="2"/>
  <c r="AE409" i="2"/>
  <c r="AH409" i="2"/>
  <c r="V410" i="2"/>
  <c r="W410" i="2"/>
  <c r="X410" i="2"/>
  <c r="AB410" i="2"/>
  <c r="AC410" i="2"/>
  <c r="AD410" i="2"/>
  <c r="AE410" i="2"/>
  <c r="AH410" i="2"/>
  <c r="V411" i="2"/>
  <c r="W411" i="2"/>
  <c r="X411" i="2"/>
  <c r="AB411" i="2"/>
  <c r="AC411" i="2"/>
  <c r="AD411" i="2"/>
  <c r="AE411" i="2"/>
  <c r="AH411" i="2"/>
  <c r="V412" i="2"/>
  <c r="W412" i="2"/>
  <c r="X412" i="2"/>
  <c r="AB412" i="2"/>
  <c r="AC412" i="2"/>
  <c r="AD412" i="2"/>
  <c r="AE412" i="2"/>
  <c r="AH412" i="2"/>
  <c r="V413" i="2"/>
  <c r="W413" i="2"/>
  <c r="X413" i="2"/>
  <c r="AB413" i="2"/>
  <c r="AC413" i="2"/>
  <c r="AD413" i="2"/>
  <c r="AE413" i="2"/>
  <c r="AH413" i="2"/>
  <c r="V414" i="2"/>
  <c r="W414" i="2"/>
  <c r="X414" i="2"/>
  <c r="AB414" i="2"/>
  <c r="AC414" i="2"/>
  <c r="AD414" i="2"/>
  <c r="AE414" i="2"/>
  <c r="AH414" i="2"/>
  <c r="V415" i="2"/>
  <c r="W415" i="2"/>
  <c r="X415" i="2"/>
  <c r="AB415" i="2"/>
  <c r="AC415" i="2"/>
  <c r="AD415" i="2"/>
  <c r="AE415" i="2"/>
  <c r="AH415" i="2"/>
  <c r="V416" i="2"/>
  <c r="W416" i="2"/>
  <c r="X416" i="2"/>
  <c r="AB416" i="2"/>
  <c r="AC416" i="2"/>
  <c r="AD416" i="2"/>
  <c r="AE416" i="2"/>
  <c r="AH416" i="2"/>
  <c r="V417" i="2"/>
  <c r="W417" i="2"/>
  <c r="X417" i="2"/>
  <c r="AB417" i="2"/>
  <c r="AC417" i="2"/>
  <c r="AD417" i="2"/>
  <c r="AE417" i="2"/>
  <c r="AH417" i="2"/>
  <c r="V418" i="2"/>
  <c r="W418" i="2"/>
  <c r="X418" i="2"/>
  <c r="AB418" i="2"/>
  <c r="AC418" i="2"/>
  <c r="AD418" i="2"/>
  <c r="AE418" i="2"/>
  <c r="AH418" i="2"/>
  <c r="V419" i="2"/>
  <c r="W419" i="2"/>
  <c r="X419" i="2"/>
  <c r="AB419" i="2"/>
  <c r="AC419" i="2"/>
  <c r="AD419" i="2"/>
  <c r="AE419" i="2"/>
  <c r="AH419" i="2"/>
  <c r="V420" i="2"/>
  <c r="W420" i="2"/>
  <c r="X420" i="2"/>
  <c r="AB420" i="2"/>
  <c r="AC420" i="2"/>
  <c r="AD420" i="2"/>
  <c r="AE420" i="2"/>
  <c r="AH420" i="2"/>
  <c r="V421" i="2"/>
  <c r="W421" i="2"/>
  <c r="X421" i="2"/>
  <c r="AB421" i="2"/>
  <c r="AC421" i="2"/>
  <c r="AD421" i="2"/>
  <c r="AE421" i="2"/>
  <c r="AH421" i="2"/>
  <c r="V422" i="2"/>
  <c r="W422" i="2"/>
  <c r="X422" i="2"/>
  <c r="AB422" i="2"/>
  <c r="AC422" i="2"/>
  <c r="AD422" i="2"/>
  <c r="AE422" i="2"/>
  <c r="AH422" i="2"/>
  <c r="V423" i="2"/>
  <c r="W423" i="2"/>
  <c r="X423" i="2"/>
  <c r="AB423" i="2"/>
  <c r="AC423" i="2"/>
  <c r="AD423" i="2"/>
  <c r="AE423" i="2"/>
  <c r="AH423" i="2"/>
  <c r="V424" i="2"/>
  <c r="W424" i="2"/>
  <c r="X424" i="2"/>
  <c r="AB424" i="2"/>
  <c r="AC424" i="2"/>
  <c r="AD424" i="2"/>
  <c r="AE424" i="2"/>
  <c r="AH424" i="2"/>
  <c r="V425" i="2"/>
  <c r="W425" i="2"/>
  <c r="X425" i="2"/>
  <c r="AB425" i="2"/>
  <c r="AC425" i="2"/>
  <c r="AD425" i="2"/>
  <c r="AE425" i="2"/>
  <c r="AH425" i="2"/>
  <c r="V426" i="2"/>
  <c r="W426" i="2"/>
  <c r="X426" i="2"/>
  <c r="AB426" i="2"/>
  <c r="AC426" i="2"/>
  <c r="AD426" i="2"/>
  <c r="AE426" i="2"/>
  <c r="AH426" i="2"/>
  <c r="V427" i="2"/>
  <c r="W427" i="2"/>
  <c r="X427" i="2"/>
  <c r="AB427" i="2"/>
  <c r="AC427" i="2"/>
  <c r="AD427" i="2"/>
  <c r="AE427" i="2"/>
  <c r="AH427" i="2"/>
  <c r="V428" i="2"/>
  <c r="W428" i="2"/>
  <c r="X428" i="2"/>
  <c r="AB428" i="2"/>
  <c r="AC428" i="2"/>
  <c r="AD428" i="2"/>
  <c r="AE428" i="2"/>
  <c r="AH428" i="2"/>
  <c r="V429" i="2"/>
  <c r="W429" i="2"/>
  <c r="X429" i="2"/>
  <c r="AB429" i="2"/>
  <c r="AC429" i="2"/>
  <c r="AD429" i="2"/>
  <c r="AE429" i="2"/>
  <c r="AH429" i="2"/>
  <c r="V430" i="2"/>
  <c r="W430" i="2"/>
  <c r="X430" i="2"/>
  <c r="AB430" i="2"/>
  <c r="AC430" i="2"/>
  <c r="AD430" i="2"/>
  <c r="AE430" i="2"/>
  <c r="AH430" i="2"/>
  <c r="V431" i="2"/>
  <c r="W431" i="2"/>
  <c r="X431" i="2"/>
  <c r="AB431" i="2"/>
  <c r="AC431" i="2"/>
  <c r="AD431" i="2"/>
  <c r="AE431" i="2"/>
  <c r="AH431" i="2"/>
  <c r="V432" i="2"/>
  <c r="W432" i="2"/>
  <c r="X432" i="2"/>
  <c r="AB432" i="2"/>
  <c r="AC432" i="2"/>
  <c r="AD432" i="2"/>
  <c r="AE432" i="2"/>
  <c r="AH432" i="2"/>
  <c r="V433" i="2"/>
  <c r="W433" i="2"/>
  <c r="X433" i="2"/>
  <c r="AB433" i="2"/>
  <c r="AC433" i="2"/>
  <c r="AD433" i="2"/>
  <c r="AE433" i="2"/>
  <c r="AH433" i="2"/>
  <c r="V434" i="2"/>
  <c r="W434" i="2"/>
  <c r="X434" i="2"/>
  <c r="AB434" i="2"/>
  <c r="AC434" i="2"/>
  <c r="AD434" i="2"/>
  <c r="AE434" i="2"/>
  <c r="AH434" i="2"/>
  <c r="V435" i="2"/>
  <c r="W435" i="2"/>
  <c r="X435" i="2"/>
  <c r="AB435" i="2"/>
  <c r="AC435" i="2"/>
  <c r="AD435" i="2"/>
  <c r="AE435" i="2"/>
  <c r="AH435" i="2"/>
  <c r="V436" i="2"/>
  <c r="W436" i="2"/>
  <c r="X436" i="2"/>
  <c r="AB436" i="2"/>
  <c r="AC436" i="2"/>
  <c r="AD436" i="2"/>
  <c r="AE436" i="2"/>
  <c r="AH436" i="2"/>
  <c r="V437" i="2"/>
  <c r="W437" i="2"/>
  <c r="X437" i="2"/>
  <c r="AB437" i="2"/>
  <c r="AC437" i="2"/>
  <c r="AD437" i="2"/>
  <c r="AE437" i="2"/>
  <c r="AH437" i="2"/>
  <c r="V438" i="2"/>
  <c r="W438" i="2"/>
  <c r="X438" i="2"/>
  <c r="AB438" i="2"/>
  <c r="AC438" i="2"/>
  <c r="AD438" i="2"/>
  <c r="AE438" i="2"/>
  <c r="AH438" i="2"/>
  <c r="V439" i="2"/>
  <c r="W439" i="2"/>
  <c r="X439" i="2"/>
  <c r="AB439" i="2"/>
  <c r="AC439" i="2"/>
  <c r="AD439" i="2"/>
  <c r="AE439" i="2"/>
  <c r="AH439" i="2"/>
  <c r="V440" i="2"/>
  <c r="W440" i="2"/>
  <c r="X440" i="2"/>
  <c r="AB440" i="2"/>
  <c r="AC440" i="2"/>
  <c r="AD440" i="2"/>
  <c r="AE440" i="2"/>
  <c r="AH440" i="2"/>
  <c r="V441" i="2"/>
  <c r="W441" i="2"/>
  <c r="X441" i="2"/>
  <c r="AB441" i="2"/>
  <c r="AC441" i="2"/>
  <c r="AD441" i="2"/>
  <c r="AE441" i="2"/>
  <c r="AH441" i="2"/>
  <c r="V442" i="2"/>
  <c r="W442" i="2"/>
  <c r="X442" i="2"/>
  <c r="AB442" i="2"/>
  <c r="AC442" i="2"/>
  <c r="AD442" i="2"/>
  <c r="AE442" i="2"/>
  <c r="AH442" i="2"/>
  <c r="V443" i="2"/>
  <c r="W443" i="2"/>
  <c r="X443" i="2"/>
  <c r="AB443" i="2"/>
  <c r="AC443" i="2"/>
  <c r="AD443" i="2"/>
  <c r="AE443" i="2"/>
  <c r="AH443" i="2"/>
  <c r="V444" i="2"/>
  <c r="W444" i="2"/>
  <c r="X444" i="2"/>
  <c r="AB444" i="2"/>
  <c r="AC444" i="2"/>
  <c r="AD444" i="2"/>
  <c r="AE444" i="2"/>
  <c r="AH444" i="2"/>
  <c r="V445" i="2"/>
  <c r="W445" i="2"/>
  <c r="X445" i="2"/>
  <c r="AB445" i="2"/>
  <c r="AC445" i="2"/>
  <c r="AD445" i="2"/>
  <c r="AE445" i="2"/>
  <c r="AH445" i="2"/>
  <c r="V446" i="2"/>
  <c r="W446" i="2"/>
  <c r="X446" i="2"/>
  <c r="AB446" i="2"/>
  <c r="AC446" i="2"/>
  <c r="AD446" i="2"/>
  <c r="AE446" i="2"/>
  <c r="AH446" i="2"/>
  <c r="V447" i="2"/>
  <c r="W447" i="2"/>
  <c r="X447" i="2"/>
  <c r="AB447" i="2"/>
  <c r="AC447" i="2"/>
  <c r="AD447" i="2"/>
  <c r="AE447" i="2"/>
  <c r="AH447" i="2"/>
  <c r="V448" i="2"/>
  <c r="W448" i="2"/>
  <c r="X448" i="2"/>
  <c r="AB448" i="2"/>
  <c r="AC448" i="2"/>
  <c r="AD448" i="2"/>
  <c r="AE448" i="2"/>
  <c r="AH448" i="2"/>
  <c r="V449" i="2"/>
  <c r="W449" i="2"/>
  <c r="X449" i="2"/>
  <c r="AB449" i="2"/>
  <c r="AC449" i="2"/>
  <c r="AD449" i="2"/>
  <c r="AE449" i="2"/>
  <c r="AH449" i="2"/>
  <c r="V450" i="2"/>
  <c r="W450" i="2"/>
  <c r="X450" i="2"/>
  <c r="AB450" i="2"/>
  <c r="AC450" i="2"/>
  <c r="AD450" i="2"/>
  <c r="AE450" i="2"/>
  <c r="AH450" i="2"/>
  <c r="V451" i="2"/>
  <c r="W451" i="2"/>
  <c r="X451" i="2"/>
  <c r="AB451" i="2"/>
  <c r="AC451" i="2"/>
  <c r="AD451" i="2"/>
  <c r="AE451" i="2"/>
  <c r="AH451" i="2"/>
  <c r="V452" i="2"/>
  <c r="W452" i="2"/>
  <c r="X452" i="2"/>
  <c r="AB452" i="2"/>
  <c r="AC452" i="2"/>
  <c r="AD452" i="2"/>
  <c r="AE452" i="2"/>
  <c r="AH452" i="2"/>
  <c r="V453" i="2"/>
  <c r="W453" i="2"/>
  <c r="X453" i="2"/>
  <c r="AB453" i="2"/>
  <c r="AC453" i="2"/>
  <c r="AD453" i="2"/>
  <c r="AE453" i="2"/>
  <c r="AH453" i="2"/>
  <c r="V454" i="2"/>
  <c r="W454" i="2"/>
  <c r="X454" i="2"/>
  <c r="AB454" i="2"/>
  <c r="AC454" i="2"/>
  <c r="AD454" i="2"/>
  <c r="AE454" i="2"/>
  <c r="AH454" i="2"/>
  <c r="V455" i="2"/>
  <c r="W455" i="2"/>
  <c r="X455" i="2"/>
  <c r="AB455" i="2"/>
  <c r="AC455" i="2"/>
  <c r="AD455" i="2"/>
  <c r="AE455" i="2"/>
  <c r="AH455" i="2"/>
  <c r="V456" i="2"/>
  <c r="W456" i="2"/>
  <c r="X456" i="2"/>
  <c r="AB456" i="2"/>
  <c r="AC456" i="2"/>
  <c r="AD456" i="2"/>
  <c r="AE456" i="2"/>
  <c r="AH456" i="2"/>
  <c r="V457" i="2"/>
  <c r="W457" i="2"/>
  <c r="X457" i="2"/>
  <c r="AB457" i="2"/>
  <c r="AC457" i="2"/>
  <c r="AD457" i="2"/>
  <c r="AE457" i="2"/>
  <c r="AH457" i="2"/>
  <c r="V458" i="2"/>
  <c r="W458" i="2"/>
  <c r="X458" i="2"/>
  <c r="AB458" i="2"/>
  <c r="AC458" i="2"/>
  <c r="AD458" i="2"/>
  <c r="AE458" i="2"/>
  <c r="AH458" i="2"/>
  <c r="V459" i="2"/>
  <c r="W459" i="2"/>
  <c r="X459" i="2"/>
  <c r="AB459" i="2"/>
  <c r="AC459" i="2"/>
  <c r="AD459" i="2"/>
  <c r="AE459" i="2"/>
  <c r="AH459" i="2"/>
  <c r="V460" i="2"/>
  <c r="W460" i="2"/>
  <c r="X460" i="2"/>
  <c r="AB460" i="2"/>
  <c r="AC460" i="2"/>
  <c r="AD460" i="2"/>
  <c r="AE460" i="2"/>
  <c r="AH460" i="2"/>
  <c r="V461" i="2"/>
  <c r="W461" i="2"/>
  <c r="X461" i="2"/>
  <c r="AB461" i="2"/>
  <c r="AC461" i="2"/>
  <c r="AD461" i="2"/>
  <c r="AE461" i="2"/>
  <c r="AH461" i="2"/>
  <c r="V462" i="2"/>
  <c r="W462" i="2"/>
  <c r="X462" i="2"/>
  <c r="AB462" i="2"/>
  <c r="AC462" i="2"/>
  <c r="AD462" i="2"/>
  <c r="AE462" i="2"/>
  <c r="AH462" i="2"/>
  <c r="V463" i="2"/>
  <c r="W463" i="2"/>
  <c r="X463" i="2"/>
  <c r="AB463" i="2"/>
  <c r="AC463" i="2"/>
  <c r="AD463" i="2"/>
  <c r="AE463" i="2"/>
  <c r="AH463" i="2"/>
  <c r="V464" i="2"/>
  <c r="W464" i="2"/>
  <c r="X464" i="2"/>
  <c r="AB464" i="2"/>
  <c r="AC464" i="2"/>
  <c r="AD464" i="2"/>
  <c r="AE464" i="2"/>
  <c r="AH464" i="2"/>
  <c r="V465" i="2"/>
  <c r="W465" i="2"/>
  <c r="X465" i="2"/>
  <c r="AB465" i="2"/>
  <c r="AC465" i="2"/>
  <c r="AD465" i="2"/>
  <c r="AE465" i="2"/>
  <c r="AH465" i="2"/>
  <c r="V466" i="2"/>
  <c r="W466" i="2"/>
  <c r="X466" i="2"/>
  <c r="AB466" i="2"/>
  <c r="AC466" i="2"/>
  <c r="AD466" i="2"/>
  <c r="AE466" i="2"/>
  <c r="AH466" i="2"/>
  <c r="V467" i="2"/>
  <c r="W467" i="2"/>
  <c r="X467" i="2"/>
  <c r="AB467" i="2"/>
  <c r="AC467" i="2"/>
  <c r="AD467" i="2"/>
  <c r="AE467" i="2"/>
  <c r="AH467" i="2"/>
  <c r="V468" i="2"/>
  <c r="W468" i="2"/>
  <c r="X468" i="2"/>
  <c r="AB468" i="2"/>
  <c r="AC468" i="2"/>
  <c r="AD468" i="2"/>
  <c r="AE468" i="2"/>
  <c r="AH468" i="2"/>
  <c r="V469" i="2"/>
  <c r="W469" i="2"/>
  <c r="X469" i="2"/>
  <c r="AB469" i="2"/>
  <c r="AC469" i="2"/>
  <c r="AD469" i="2"/>
  <c r="AE469" i="2"/>
  <c r="AH469" i="2"/>
  <c r="V470" i="2"/>
  <c r="W470" i="2"/>
  <c r="X470" i="2"/>
  <c r="AB470" i="2"/>
  <c r="AC470" i="2"/>
  <c r="AD470" i="2"/>
  <c r="AE470" i="2"/>
  <c r="AH470" i="2"/>
  <c r="V471" i="2"/>
  <c r="W471" i="2"/>
  <c r="X471" i="2"/>
  <c r="AB471" i="2"/>
  <c r="AC471" i="2"/>
  <c r="AD471" i="2"/>
  <c r="AE471" i="2"/>
  <c r="AH471" i="2"/>
  <c r="V472" i="2"/>
  <c r="W472" i="2"/>
  <c r="X472" i="2"/>
  <c r="AB472" i="2"/>
  <c r="AC472" i="2"/>
  <c r="AD472" i="2"/>
  <c r="AE472" i="2"/>
  <c r="AH472" i="2"/>
  <c r="V473" i="2"/>
  <c r="W473" i="2"/>
  <c r="X473" i="2"/>
  <c r="AB473" i="2"/>
  <c r="AC473" i="2"/>
  <c r="AD473" i="2"/>
  <c r="AE473" i="2"/>
  <c r="AH473" i="2"/>
  <c r="V474" i="2"/>
  <c r="W474" i="2"/>
  <c r="X474" i="2"/>
  <c r="AB474" i="2"/>
  <c r="AC474" i="2"/>
  <c r="AD474" i="2"/>
  <c r="AE474" i="2"/>
  <c r="AH474" i="2"/>
  <c r="V475" i="2"/>
  <c r="W475" i="2"/>
  <c r="X475" i="2"/>
  <c r="AB475" i="2"/>
  <c r="AC475" i="2"/>
  <c r="AD475" i="2"/>
  <c r="AE475" i="2"/>
  <c r="AH475" i="2"/>
  <c r="V476" i="2"/>
  <c r="W476" i="2"/>
  <c r="X476" i="2"/>
  <c r="AB476" i="2"/>
  <c r="AC476" i="2"/>
  <c r="AD476" i="2"/>
  <c r="AE476" i="2"/>
  <c r="AH476" i="2"/>
  <c r="V477" i="2"/>
  <c r="W477" i="2"/>
  <c r="X477" i="2"/>
  <c r="AB477" i="2"/>
  <c r="AC477" i="2"/>
  <c r="AD477" i="2"/>
  <c r="AE477" i="2"/>
  <c r="AH477" i="2"/>
  <c r="V478" i="2"/>
  <c r="W478" i="2"/>
  <c r="X478" i="2"/>
  <c r="AB478" i="2"/>
  <c r="AC478" i="2"/>
  <c r="AD478" i="2"/>
  <c r="AE478" i="2"/>
  <c r="AH478" i="2"/>
  <c r="V479" i="2"/>
  <c r="W479" i="2"/>
  <c r="X479" i="2"/>
  <c r="AB479" i="2"/>
  <c r="AC479" i="2"/>
  <c r="AD479" i="2"/>
  <c r="AE479" i="2"/>
  <c r="AH479" i="2"/>
  <c r="V480" i="2"/>
  <c r="W480" i="2"/>
  <c r="X480" i="2"/>
  <c r="AB480" i="2"/>
  <c r="AC480" i="2"/>
  <c r="AD480" i="2"/>
  <c r="AE480" i="2"/>
  <c r="AH480" i="2"/>
  <c r="V481" i="2"/>
  <c r="W481" i="2"/>
  <c r="X481" i="2"/>
  <c r="AB481" i="2"/>
  <c r="AC481" i="2"/>
  <c r="AD481" i="2"/>
  <c r="AE481" i="2"/>
  <c r="AH481" i="2"/>
  <c r="V482" i="2"/>
  <c r="W482" i="2"/>
  <c r="X482" i="2"/>
  <c r="AB482" i="2"/>
  <c r="AC482" i="2"/>
  <c r="AD482" i="2"/>
  <c r="AE482" i="2"/>
  <c r="AH482" i="2"/>
  <c r="V483" i="2"/>
  <c r="W483" i="2"/>
  <c r="X483" i="2"/>
  <c r="AB483" i="2"/>
  <c r="AC483" i="2"/>
  <c r="AD483" i="2"/>
  <c r="AE483" i="2"/>
  <c r="AH483" i="2"/>
  <c r="V484" i="2"/>
  <c r="W484" i="2"/>
  <c r="X484" i="2"/>
  <c r="AB484" i="2"/>
  <c r="AC484" i="2"/>
  <c r="AD484" i="2"/>
  <c r="AE484" i="2"/>
  <c r="AH484" i="2"/>
  <c r="V485" i="2"/>
  <c r="W485" i="2"/>
  <c r="X485" i="2"/>
  <c r="AB485" i="2"/>
  <c r="AC485" i="2"/>
  <c r="AD485" i="2"/>
  <c r="AE485" i="2"/>
  <c r="AH485" i="2"/>
  <c r="V486" i="2"/>
  <c r="W486" i="2"/>
  <c r="X486" i="2"/>
  <c r="AB486" i="2"/>
  <c r="AC486" i="2"/>
  <c r="AD486" i="2"/>
  <c r="AE486" i="2"/>
  <c r="AH486" i="2"/>
  <c r="V487" i="2"/>
  <c r="W487" i="2"/>
  <c r="X487" i="2"/>
  <c r="AB487" i="2"/>
  <c r="AC487" i="2"/>
  <c r="AD487" i="2"/>
  <c r="AE487" i="2"/>
  <c r="AH487" i="2"/>
  <c r="V488" i="2"/>
  <c r="W488" i="2"/>
  <c r="X488" i="2"/>
  <c r="AB488" i="2"/>
  <c r="AC488" i="2"/>
  <c r="AD488" i="2"/>
  <c r="AE488" i="2"/>
  <c r="AH488" i="2"/>
  <c r="V489" i="2"/>
  <c r="W489" i="2"/>
  <c r="X489" i="2"/>
  <c r="AB489" i="2"/>
  <c r="AC489" i="2"/>
  <c r="AD489" i="2"/>
  <c r="AE489" i="2"/>
  <c r="AH489" i="2"/>
  <c r="V490" i="2"/>
  <c r="W490" i="2"/>
  <c r="X490" i="2"/>
  <c r="AB490" i="2"/>
  <c r="AC490" i="2"/>
  <c r="AD490" i="2"/>
  <c r="AE490" i="2"/>
  <c r="AH490" i="2"/>
  <c r="V491" i="2"/>
  <c r="W491" i="2"/>
  <c r="X491" i="2"/>
  <c r="AB491" i="2"/>
  <c r="AC491" i="2"/>
  <c r="AD491" i="2"/>
  <c r="AE491" i="2"/>
  <c r="AH491" i="2"/>
  <c r="V492" i="2"/>
  <c r="W492" i="2"/>
  <c r="X492" i="2"/>
  <c r="AB492" i="2"/>
  <c r="AC492" i="2"/>
  <c r="AD492" i="2"/>
  <c r="AE492" i="2"/>
  <c r="AH492" i="2"/>
  <c r="V493" i="2"/>
  <c r="W493" i="2"/>
  <c r="X493" i="2"/>
  <c r="AB493" i="2"/>
  <c r="AC493" i="2"/>
  <c r="AD493" i="2"/>
  <c r="AE493" i="2"/>
  <c r="AH493" i="2"/>
  <c r="V494" i="2"/>
  <c r="W494" i="2"/>
  <c r="X494" i="2"/>
  <c r="AB494" i="2"/>
  <c r="AC494" i="2"/>
  <c r="AD494" i="2"/>
  <c r="AE494" i="2"/>
  <c r="AH494" i="2"/>
  <c r="V495" i="2"/>
  <c r="W495" i="2"/>
  <c r="X495" i="2"/>
  <c r="AB495" i="2"/>
  <c r="AC495" i="2"/>
  <c r="AD495" i="2"/>
  <c r="AE495" i="2"/>
  <c r="AH495" i="2"/>
  <c r="V496" i="2"/>
  <c r="W496" i="2"/>
  <c r="X496" i="2"/>
  <c r="AB496" i="2"/>
  <c r="AC496" i="2"/>
  <c r="AD496" i="2"/>
  <c r="AE496" i="2"/>
  <c r="AH496" i="2"/>
  <c r="V497" i="2"/>
  <c r="W497" i="2"/>
  <c r="X497" i="2"/>
  <c r="AB497" i="2"/>
  <c r="AC497" i="2"/>
  <c r="AD497" i="2"/>
  <c r="AE497" i="2"/>
  <c r="AH497" i="2"/>
  <c r="V498" i="2"/>
  <c r="W498" i="2"/>
  <c r="X498" i="2"/>
  <c r="AB498" i="2"/>
  <c r="AC498" i="2"/>
  <c r="AD498" i="2"/>
  <c r="AE498" i="2"/>
  <c r="AH498" i="2"/>
  <c r="V499" i="2"/>
  <c r="W499" i="2"/>
  <c r="X499" i="2"/>
  <c r="AB499" i="2"/>
  <c r="AC499" i="2"/>
  <c r="AD499" i="2"/>
  <c r="AE499" i="2"/>
  <c r="AH499" i="2"/>
  <c r="V500" i="2"/>
  <c r="W500" i="2"/>
  <c r="X500" i="2"/>
  <c r="AB500" i="2"/>
  <c r="AC500" i="2"/>
  <c r="AD500" i="2"/>
  <c r="AE500" i="2"/>
  <c r="AH500" i="2"/>
  <c r="V501" i="2"/>
  <c r="W501" i="2"/>
  <c r="X501" i="2"/>
  <c r="AB501" i="2"/>
  <c r="AC501" i="2"/>
  <c r="AD501" i="2"/>
  <c r="AE501" i="2"/>
  <c r="AH501" i="2"/>
  <c r="V502" i="2"/>
  <c r="W502" i="2"/>
  <c r="X502" i="2"/>
  <c r="AB502" i="2"/>
  <c r="AC502" i="2"/>
  <c r="AD502" i="2"/>
  <c r="AE502" i="2"/>
  <c r="AH502" i="2"/>
  <c r="V503" i="2"/>
  <c r="W503" i="2"/>
  <c r="X503" i="2"/>
  <c r="AB503" i="2"/>
  <c r="AC503" i="2"/>
  <c r="AD503" i="2"/>
  <c r="AE503" i="2"/>
  <c r="AH503" i="2"/>
  <c r="V504" i="2"/>
  <c r="W504" i="2"/>
  <c r="X504" i="2"/>
  <c r="AB504" i="2"/>
  <c r="AC504" i="2"/>
  <c r="AD504" i="2"/>
  <c r="AE504" i="2"/>
  <c r="AH504" i="2"/>
  <c r="V505" i="2"/>
  <c r="W505" i="2"/>
  <c r="X505" i="2"/>
  <c r="AB505" i="2"/>
  <c r="AC505" i="2"/>
  <c r="AD505" i="2"/>
  <c r="AE505" i="2"/>
  <c r="AH505" i="2"/>
  <c r="V506" i="2"/>
  <c r="W506" i="2"/>
  <c r="X506" i="2"/>
  <c r="AB506" i="2"/>
  <c r="AC506" i="2"/>
  <c r="AD506" i="2"/>
  <c r="AE506" i="2"/>
  <c r="AH506" i="2"/>
  <c r="V507" i="2"/>
  <c r="W507" i="2"/>
  <c r="X507" i="2"/>
  <c r="AB507" i="2"/>
  <c r="AC507" i="2"/>
  <c r="AD507" i="2"/>
  <c r="AE507" i="2"/>
  <c r="AH507" i="2"/>
  <c r="V508" i="2"/>
  <c r="W508" i="2"/>
  <c r="X508" i="2"/>
  <c r="AB508" i="2"/>
  <c r="AC508" i="2"/>
  <c r="AD508" i="2"/>
  <c r="AE508" i="2"/>
  <c r="AH508" i="2"/>
  <c r="V509" i="2"/>
  <c r="W509" i="2"/>
  <c r="X509" i="2"/>
  <c r="AB509" i="2"/>
  <c r="AC509" i="2"/>
  <c r="AD509" i="2"/>
  <c r="AE509" i="2"/>
  <c r="AH509" i="2"/>
  <c r="V510" i="2"/>
  <c r="W510" i="2"/>
  <c r="X510" i="2"/>
  <c r="AB510" i="2"/>
  <c r="AC510" i="2"/>
  <c r="AD510" i="2"/>
  <c r="AE510" i="2"/>
  <c r="AH510" i="2"/>
  <c r="V511" i="2"/>
  <c r="W511" i="2"/>
  <c r="X511" i="2"/>
  <c r="AB511" i="2"/>
  <c r="AC511" i="2"/>
  <c r="AD511" i="2"/>
  <c r="AE511" i="2"/>
  <c r="AH511" i="2"/>
  <c r="V512" i="2"/>
  <c r="W512" i="2"/>
  <c r="X512" i="2"/>
  <c r="AB512" i="2"/>
  <c r="AC512" i="2"/>
  <c r="AD512" i="2"/>
  <c r="AE512" i="2"/>
  <c r="AH512" i="2"/>
  <c r="V513" i="2"/>
  <c r="W513" i="2"/>
  <c r="X513" i="2"/>
  <c r="AB513" i="2"/>
  <c r="AC513" i="2"/>
  <c r="AD513" i="2"/>
  <c r="AE513" i="2"/>
  <c r="AH513" i="2"/>
  <c r="V514" i="2"/>
  <c r="W514" i="2"/>
  <c r="X514" i="2"/>
  <c r="AB514" i="2"/>
  <c r="AC514" i="2"/>
  <c r="AD514" i="2"/>
  <c r="AE514" i="2"/>
  <c r="AH514" i="2"/>
  <c r="V515" i="2"/>
  <c r="W515" i="2"/>
  <c r="X515" i="2"/>
  <c r="AB515" i="2"/>
  <c r="AC515" i="2"/>
  <c r="AD515" i="2"/>
  <c r="AE515" i="2"/>
  <c r="AH515" i="2"/>
  <c r="V516" i="2"/>
  <c r="W516" i="2"/>
  <c r="X516" i="2"/>
  <c r="AB516" i="2"/>
  <c r="AC516" i="2"/>
  <c r="AD516" i="2"/>
  <c r="AE516" i="2"/>
  <c r="AH516" i="2"/>
  <c r="V517" i="2"/>
  <c r="W517" i="2"/>
  <c r="X517" i="2"/>
  <c r="AB517" i="2"/>
  <c r="AC517" i="2"/>
  <c r="AD517" i="2"/>
  <c r="AE517" i="2"/>
  <c r="AH517" i="2"/>
  <c r="V518" i="2"/>
  <c r="W518" i="2"/>
  <c r="X518" i="2"/>
  <c r="AB518" i="2"/>
  <c r="AC518" i="2"/>
  <c r="AD518" i="2"/>
  <c r="AE518" i="2"/>
  <c r="AH518" i="2"/>
  <c r="V519" i="2"/>
  <c r="W519" i="2"/>
  <c r="X519" i="2"/>
  <c r="AB519" i="2"/>
  <c r="AC519" i="2"/>
  <c r="AD519" i="2"/>
  <c r="AE519" i="2"/>
  <c r="AH519" i="2"/>
  <c r="V520" i="2"/>
  <c r="W520" i="2"/>
  <c r="X520" i="2"/>
  <c r="AB520" i="2"/>
  <c r="AC520" i="2"/>
  <c r="AD520" i="2"/>
  <c r="AE520" i="2"/>
  <c r="AH520" i="2"/>
  <c r="V521" i="2"/>
  <c r="W521" i="2"/>
  <c r="X521" i="2"/>
  <c r="AB521" i="2"/>
  <c r="AC521" i="2"/>
  <c r="AD521" i="2"/>
  <c r="AE521" i="2"/>
  <c r="AH521" i="2"/>
  <c r="V522" i="2"/>
  <c r="W522" i="2"/>
  <c r="X522" i="2"/>
  <c r="AB522" i="2"/>
  <c r="AC522" i="2"/>
  <c r="AD522" i="2"/>
  <c r="AE522" i="2"/>
  <c r="AH522" i="2"/>
  <c r="V523" i="2"/>
  <c r="W523" i="2"/>
  <c r="X523" i="2"/>
  <c r="AB523" i="2"/>
  <c r="AC523" i="2"/>
  <c r="AD523" i="2"/>
  <c r="AE523" i="2"/>
  <c r="AH523" i="2"/>
  <c r="V524" i="2"/>
  <c r="W524" i="2"/>
  <c r="X524" i="2"/>
  <c r="AB524" i="2"/>
  <c r="AC524" i="2"/>
  <c r="AD524" i="2"/>
  <c r="AE524" i="2"/>
  <c r="AH524" i="2"/>
  <c r="V525" i="2"/>
  <c r="W525" i="2"/>
  <c r="X525" i="2"/>
  <c r="AB525" i="2"/>
  <c r="AC525" i="2"/>
  <c r="AD525" i="2"/>
  <c r="AE525" i="2"/>
  <c r="AH525" i="2"/>
  <c r="V526" i="2"/>
  <c r="W526" i="2"/>
  <c r="X526" i="2"/>
  <c r="AB526" i="2"/>
  <c r="AC526" i="2"/>
  <c r="AD526" i="2"/>
  <c r="AE526" i="2"/>
  <c r="AH526" i="2"/>
  <c r="V527" i="2"/>
  <c r="W527" i="2"/>
  <c r="X527" i="2"/>
  <c r="AB527" i="2"/>
  <c r="AC527" i="2"/>
  <c r="AD527" i="2"/>
  <c r="AE527" i="2"/>
  <c r="AH527" i="2"/>
  <c r="V528" i="2"/>
  <c r="W528" i="2"/>
  <c r="X528" i="2"/>
  <c r="AB528" i="2"/>
  <c r="AC528" i="2"/>
  <c r="AD528" i="2"/>
  <c r="AE528" i="2"/>
  <c r="AH528" i="2"/>
  <c r="V529" i="2"/>
  <c r="W529" i="2"/>
  <c r="X529" i="2"/>
  <c r="AB529" i="2"/>
  <c r="AC529" i="2"/>
  <c r="AD529" i="2"/>
  <c r="AE529" i="2"/>
  <c r="AH529" i="2"/>
  <c r="U530" i="2"/>
  <c r="AI530" i="2" s="1"/>
  <c r="V530" i="2"/>
  <c r="W530" i="2"/>
  <c r="X530" i="2"/>
  <c r="AB530" i="2"/>
  <c r="AC530" i="2"/>
  <c r="AD530" i="2"/>
  <c r="AE530" i="2"/>
  <c r="AH530" i="2"/>
  <c r="U531" i="2"/>
  <c r="AI531" i="2" s="1"/>
  <c r="V531" i="2"/>
  <c r="W531" i="2"/>
  <c r="X531" i="2"/>
  <c r="AB531" i="2"/>
  <c r="AC531" i="2"/>
  <c r="AD531" i="2"/>
  <c r="AE531" i="2"/>
  <c r="AH531" i="2"/>
  <c r="U532" i="2"/>
  <c r="AI532" i="2" s="1"/>
  <c r="V532" i="2"/>
  <c r="W532" i="2"/>
  <c r="X532" i="2"/>
  <c r="AB532" i="2"/>
  <c r="AC532" i="2"/>
  <c r="AD532" i="2"/>
  <c r="AE532" i="2"/>
  <c r="AH532" i="2"/>
  <c r="U533" i="2"/>
  <c r="AI533" i="2" s="1"/>
  <c r="V533" i="2"/>
  <c r="W533" i="2"/>
  <c r="X533" i="2"/>
  <c r="AB533" i="2"/>
  <c r="AC533" i="2"/>
  <c r="AD533" i="2"/>
  <c r="AE533" i="2"/>
  <c r="AH533" i="2"/>
  <c r="U534" i="2"/>
  <c r="AI534" i="2" s="1"/>
  <c r="V534" i="2"/>
  <c r="W534" i="2"/>
  <c r="X534" i="2"/>
  <c r="AB534" i="2"/>
  <c r="AC534" i="2"/>
  <c r="AD534" i="2"/>
  <c r="AE534" i="2"/>
  <c r="AH534" i="2"/>
  <c r="U535" i="2"/>
  <c r="AI535" i="2" s="1"/>
  <c r="V535" i="2"/>
  <c r="W535" i="2"/>
  <c r="X535" i="2"/>
  <c r="AB535" i="2"/>
  <c r="AC535" i="2"/>
  <c r="AD535" i="2"/>
  <c r="AE535" i="2"/>
  <c r="AH535" i="2"/>
  <c r="U536" i="2"/>
  <c r="AI536" i="2" s="1"/>
  <c r="V536" i="2"/>
  <c r="W536" i="2"/>
  <c r="X536" i="2"/>
  <c r="AB536" i="2"/>
  <c r="AC536" i="2"/>
  <c r="AD536" i="2"/>
  <c r="AE536" i="2"/>
  <c r="AH536" i="2"/>
  <c r="U537" i="2"/>
  <c r="AI537" i="2" s="1"/>
  <c r="V537" i="2"/>
  <c r="W537" i="2"/>
  <c r="X537" i="2"/>
  <c r="AB537" i="2"/>
  <c r="AC537" i="2"/>
  <c r="AD537" i="2"/>
  <c r="AE537" i="2"/>
  <c r="AH537" i="2"/>
  <c r="U538" i="2"/>
  <c r="AI538" i="2" s="1"/>
  <c r="V538" i="2"/>
  <c r="W538" i="2"/>
  <c r="X538" i="2"/>
  <c r="AB538" i="2"/>
  <c r="AC538" i="2"/>
  <c r="AD538" i="2"/>
  <c r="AE538" i="2"/>
  <c r="AH538" i="2"/>
  <c r="U539" i="2"/>
  <c r="AI539" i="2" s="1"/>
  <c r="V539" i="2"/>
  <c r="W539" i="2"/>
  <c r="X539" i="2"/>
  <c r="AB539" i="2"/>
  <c r="AC539" i="2"/>
  <c r="AD539" i="2"/>
  <c r="AE539" i="2"/>
  <c r="AH539" i="2"/>
  <c r="U540" i="2"/>
  <c r="AI540" i="2" s="1"/>
  <c r="V540" i="2"/>
  <c r="W540" i="2"/>
  <c r="X540" i="2"/>
  <c r="AB540" i="2"/>
  <c r="AC540" i="2"/>
  <c r="AD540" i="2"/>
  <c r="AE540" i="2"/>
  <c r="AH540" i="2"/>
  <c r="U541" i="2"/>
  <c r="AI541" i="2" s="1"/>
  <c r="V541" i="2"/>
  <c r="W541" i="2"/>
  <c r="X541" i="2"/>
  <c r="AB541" i="2"/>
  <c r="AC541" i="2"/>
  <c r="AD541" i="2"/>
  <c r="AE541" i="2"/>
  <c r="AH541" i="2"/>
  <c r="U542" i="2"/>
  <c r="AI542" i="2" s="1"/>
  <c r="V542" i="2"/>
  <c r="W542" i="2"/>
  <c r="X542" i="2"/>
  <c r="AB542" i="2"/>
  <c r="AC542" i="2"/>
  <c r="AD542" i="2"/>
  <c r="AE542" i="2"/>
  <c r="AH542" i="2"/>
  <c r="U543" i="2"/>
  <c r="AI543" i="2" s="1"/>
  <c r="V543" i="2"/>
  <c r="W543" i="2"/>
  <c r="X543" i="2"/>
  <c r="AB543" i="2"/>
  <c r="AC543" i="2"/>
  <c r="AD543" i="2"/>
  <c r="AE543" i="2"/>
  <c r="AH543" i="2"/>
  <c r="U544" i="2"/>
  <c r="AI544" i="2" s="1"/>
  <c r="V544" i="2"/>
  <c r="W544" i="2"/>
  <c r="X544" i="2"/>
  <c r="AB544" i="2"/>
  <c r="AC544" i="2"/>
  <c r="AD544" i="2"/>
  <c r="AE544" i="2"/>
  <c r="AH544" i="2"/>
  <c r="U545" i="2"/>
  <c r="AI545" i="2" s="1"/>
  <c r="V545" i="2"/>
  <c r="W545" i="2"/>
  <c r="X545" i="2"/>
  <c r="AB545" i="2"/>
  <c r="AC545" i="2"/>
  <c r="AD545" i="2"/>
  <c r="AE545" i="2"/>
  <c r="AH545" i="2"/>
  <c r="U546" i="2"/>
  <c r="AI546" i="2" s="1"/>
  <c r="V546" i="2"/>
  <c r="W546" i="2"/>
  <c r="X546" i="2"/>
  <c r="AB546" i="2"/>
  <c r="AC546" i="2"/>
  <c r="AD546" i="2"/>
  <c r="AE546" i="2"/>
  <c r="AH546" i="2"/>
  <c r="U547" i="2"/>
  <c r="AI547" i="2" s="1"/>
  <c r="V547" i="2"/>
  <c r="W547" i="2"/>
  <c r="X547" i="2"/>
  <c r="AB547" i="2"/>
  <c r="AC547" i="2"/>
  <c r="AD547" i="2"/>
  <c r="AE547" i="2"/>
  <c r="AH547" i="2"/>
  <c r="U548" i="2"/>
  <c r="AI548" i="2" s="1"/>
  <c r="V548" i="2"/>
  <c r="W548" i="2"/>
  <c r="X548" i="2"/>
  <c r="AB548" i="2"/>
  <c r="AC548" i="2"/>
  <c r="AD548" i="2"/>
  <c r="AE548" i="2"/>
  <c r="AH548" i="2"/>
  <c r="U549" i="2"/>
  <c r="AI549" i="2" s="1"/>
  <c r="V549" i="2"/>
  <c r="W549" i="2"/>
  <c r="X549" i="2"/>
  <c r="AB549" i="2"/>
  <c r="AC549" i="2"/>
  <c r="AD549" i="2"/>
  <c r="AE549" i="2"/>
  <c r="AH549" i="2"/>
  <c r="U550" i="2"/>
  <c r="AI550" i="2" s="1"/>
  <c r="V550" i="2"/>
  <c r="W550" i="2"/>
  <c r="X550" i="2"/>
  <c r="AB550" i="2"/>
  <c r="AC550" i="2"/>
  <c r="AD550" i="2"/>
  <c r="AE550" i="2"/>
  <c r="AH550" i="2"/>
  <c r="U551" i="2"/>
  <c r="AI551" i="2" s="1"/>
  <c r="V551" i="2"/>
  <c r="W551" i="2"/>
  <c r="X551" i="2"/>
  <c r="AB551" i="2"/>
  <c r="AC551" i="2"/>
  <c r="AD551" i="2"/>
  <c r="AE551" i="2"/>
  <c r="AH551" i="2"/>
  <c r="U552" i="2"/>
  <c r="AI552" i="2" s="1"/>
  <c r="V552" i="2"/>
  <c r="W552" i="2"/>
  <c r="X552" i="2"/>
  <c r="AB552" i="2"/>
  <c r="AC552" i="2"/>
  <c r="AD552" i="2"/>
  <c r="AE552" i="2"/>
  <c r="AH552" i="2"/>
  <c r="U553" i="2"/>
  <c r="AI553" i="2" s="1"/>
  <c r="V553" i="2"/>
  <c r="W553" i="2"/>
  <c r="X553" i="2"/>
  <c r="AB553" i="2"/>
  <c r="AC553" i="2"/>
  <c r="AD553" i="2"/>
  <c r="AE553" i="2"/>
  <c r="AH553" i="2"/>
  <c r="U554" i="2"/>
  <c r="AI554" i="2" s="1"/>
  <c r="V554" i="2"/>
  <c r="W554" i="2"/>
  <c r="X554" i="2"/>
  <c r="AB554" i="2"/>
  <c r="AC554" i="2"/>
  <c r="AD554" i="2"/>
  <c r="AE554" i="2"/>
  <c r="AH554" i="2"/>
  <c r="U555" i="2"/>
  <c r="AI555" i="2" s="1"/>
  <c r="V555" i="2"/>
  <c r="W555" i="2"/>
  <c r="X555" i="2"/>
  <c r="AB555" i="2"/>
  <c r="AC555" i="2"/>
  <c r="AD555" i="2"/>
  <c r="AE555" i="2"/>
  <c r="AH555" i="2"/>
  <c r="U556" i="2"/>
  <c r="AI556" i="2" s="1"/>
  <c r="V556" i="2"/>
  <c r="W556" i="2"/>
  <c r="X556" i="2"/>
  <c r="AB556" i="2"/>
  <c r="AC556" i="2"/>
  <c r="AD556" i="2"/>
  <c r="AE556" i="2"/>
  <c r="AH556" i="2"/>
  <c r="U557" i="2"/>
  <c r="AI557" i="2" s="1"/>
  <c r="V557" i="2"/>
  <c r="W557" i="2"/>
  <c r="X557" i="2"/>
  <c r="AB557" i="2"/>
  <c r="AC557" i="2"/>
  <c r="AD557" i="2"/>
  <c r="AE557" i="2"/>
  <c r="AH557" i="2"/>
  <c r="V558" i="2"/>
  <c r="W558" i="2"/>
  <c r="X558" i="2"/>
  <c r="AB558" i="2"/>
  <c r="AC558" i="2"/>
  <c r="AD558" i="2"/>
  <c r="AE558" i="2"/>
  <c r="AH558" i="2"/>
  <c r="V559" i="2"/>
  <c r="W559" i="2"/>
  <c r="X559" i="2"/>
  <c r="AB559" i="2"/>
  <c r="AC559" i="2"/>
  <c r="AD559" i="2"/>
  <c r="AE559" i="2"/>
  <c r="AH559" i="2"/>
  <c r="V560" i="2"/>
  <c r="W560" i="2"/>
  <c r="X560" i="2"/>
  <c r="AB560" i="2"/>
  <c r="AC560" i="2"/>
  <c r="AD560" i="2"/>
  <c r="AE560" i="2"/>
  <c r="AH560" i="2"/>
  <c r="V561" i="2"/>
  <c r="W561" i="2"/>
  <c r="X561" i="2"/>
  <c r="AB561" i="2"/>
  <c r="AC561" i="2"/>
  <c r="AD561" i="2"/>
  <c r="AE561" i="2"/>
  <c r="AH561" i="2"/>
  <c r="V562" i="2"/>
  <c r="W562" i="2"/>
  <c r="X562" i="2"/>
  <c r="AB562" i="2"/>
  <c r="AC562" i="2"/>
  <c r="AD562" i="2"/>
  <c r="AE562" i="2"/>
  <c r="AH562" i="2"/>
  <c r="V563" i="2"/>
  <c r="W563" i="2"/>
  <c r="X563" i="2"/>
  <c r="AB563" i="2"/>
  <c r="AC563" i="2"/>
  <c r="AD563" i="2"/>
  <c r="AE563" i="2"/>
  <c r="AH563" i="2"/>
  <c r="V564" i="2"/>
  <c r="W564" i="2"/>
  <c r="X564" i="2"/>
  <c r="AB564" i="2"/>
  <c r="AC564" i="2"/>
  <c r="AD564" i="2"/>
  <c r="AE564" i="2"/>
  <c r="AH564" i="2"/>
  <c r="V565" i="2"/>
  <c r="W565" i="2"/>
  <c r="X565" i="2"/>
  <c r="AB565" i="2"/>
  <c r="AC565" i="2"/>
  <c r="AD565" i="2"/>
  <c r="AE565" i="2"/>
  <c r="AH565" i="2"/>
  <c r="V566" i="2"/>
  <c r="W566" i="2"/>
  <c r="X566" i="2"/>
  <c r="AB566" i="2"/>
  <c r="AC566" i="2"/>
  <c r="AD566" i="2"/>
  <c r="AE566" i="2"/>
  <c r="AH566" i="2"/>
  <c r="V567" i="2"/>
  <c r="W567" i="2"/>
  <c r="X567" i="2"/>
  <c r="AB567" i="2"/>
  <c r="AC567" i="2"/>
  <c r="AD567" i="2"/>
  <c r="AE567" i="2"/>
  <c r="AH567" i="2"/>
  <c r="V568" i="2"/>
  <c r="W568" i="2"/>
  <c r="X568" i="2"/>
  <c r="AB568" i="2"/>
  <c r="AC568" i="2"/>
  <c r="AD568" i="2"/>
  <c r="AE568" i="2"/>
  <c r="AH568" i="2"/>
  <c r="V569" i="2"/>
  <c r="W569" i="2"/>
  <c r="X569" i="2"/>
  <c r="AB569" i="2"/>
  <c r="AC569" i="2"/>
  <c r="AD569" i="2"/>
  <c r="AE569" i="2"/>
  <c r="AH569" i="2"/>
  <c r="V570" i="2"/>
  <c r="W570" i="2"/>
  <c r="X570" i="2"/>
  <c r="AB570" i="2"/>
  <c r="AC570" i="2"/>
  <c r="AD570" i="2"/>
  <c r="AE570" i="2"/>
  <c r="AH570" i="2"/>
  <c r="V571" i="2"/>
  <c r="W571" i="2"/>
  <c r="X571" i="2"/>
  <c r="AB571" i="2"/>
  <c r="AC571" i="2"/>
  <c r="AD571" i="2"/>
  <c r="AE571" i="2"/>
  <c r="AH571" i="2"/>
  <c r="V572" i="2"/>
  <c r="W572" i="2"/>
  <c r="X572" i="2"/>
  <c r="AB572" i="2"/>
  <c r="AC572" i="2"/>
  <c r="AD572" i="2"/>
  <c r="AE572" i="2"/>
  <c r="AH572" i="2"/>
  <c r="V573" i="2"/>
  <c r="W573" i="2"/>
  <c r="X573" i="2"/>
  <c r="AB573" i="2"/>
  <c r="AC573" i="2"/>
  <c r="AD573" i="2"/>
  <c r="AE573" i="2"/>
  <c r="AH573" i="2"/>
  <c r="V574" i="2"/>
  <c r="W574" i="2"/>
  <c r="X574" i="2"/>
  <c r="AB574" i="2"/>
  <c r="AC574" i="2"/>
  <c r="AD574" i="2"/>
  <c r="AE574" i="2"/>
  <c r="AH574" i="2"/>
  <c r="V575" i="2"/>
  <c r="W575" i="2"/>
  <c r="X575" i="2"/>
  <c r="AB575" i="2"/>
  <c r="AC575" i="2"/>
  <c r="AD575" i="2"/>
  <c r="AE575" i="2"/>
  <c r="AH575" i="2"/>
  <c r="V576" i="2"/>
  <c r="W576" i="2"/>
  <c r="X576" i="2"/>
  <c r="AB576" i="2"/>
  <c r="AC576" i="2"/>
  <c r="AD576" i="2"/>
  <c r="AE576" i="2"/>
  <c r="AH576" i="2"/>
  <c r="V577" i="2"/>
  <c r="W577" i="2"/>
  <c r="X577" i="2"/>
  <c r="AB577" i="2"/>
  <c r="AC577" i="2"/>
  <c r="AD577" i="2"/>
  <c r="AE577" i="2"/>
  <c r="AH577" i="2"/>
  <c r="V578" i="2"/>
  <c r="W578" i="2"/>
  <c r="X578" i="2"/>
  <c r="AB578" i="2"/>
  <c r="AC578" i="2"/>
  <c r="AD578" i="2"/>
  <c r="AE578" i="2"/>
  <c r="AH578" i="2"/>
  <c r="V579" i="2"/>
  <c r="W579" i="2"/>
  <c r="X579" i="2"/>
  <c r="AB579" i="2"/>
  <c r="AC579" i="2"/>
  <c r="AD579" i="2"/>
  <c r="AE579" i="2"/>
  <c r="AH579" i="2"/>
  <c r="V580" i="2"/>
  <c r="W580" i="2"/>
  <c r="X580" i="2"/>
  <c r="AB580" i="2"/>
  <c r="AC580" i="2"/>
  <c r="AD580" i="2"/>
  <c r="AE580" i="2"/>
  <c r="AH580" i="2"/>
  <c r="V581" i="2"/>
  <c r="W581" i="2"/>
  <c r="X581" i="2"/>
  <c r="AB581" i="2"/>
  <c r="AC581" i="2"/>
  <c r="AD581" i="2"/>
  <c r="AE581" i="2"/>
  <c r="AH581" i="2"/>
  <c r="V582" i="2"/>
  <c r="W582" i="2"/>
  <c r="X582" i="2"/>
  <c r="AB582" i="2"/>
  <c r="AC582" i="2"/>
  <c r="AD582" i="2"/>
  <c r="AE582" i="2"/>
  <c r="AH582" i="2"/>
  <c r="V583" i="2"/>
  <c r="W583" i="2"/>
  <c r="X583" i="2"/>
  <c r="AB583" i="2"/>
  <c r="AC583" i="2"/>
  <c r="AD583" i="2"/>
  <c r="AE583" i="2"/>
  <c r="AH583" i="2"/>
  <c r="V584" i="2"/>
  <c r="W584" i="2"/>
  <c r="X584" i="2"/>
  <c r="AB584" i="2"/>
  <c r="AC584" i="2"/>
  <c r="AD584" i="2"/>
  <c r="AE584" i="2"/>
  <c r="AH584" i="2"/>
  <c r="V585" i="2"/>
  <c r="W585" i="2"/>
  <c r="X585" i="2"/>
  <c r="AB585" i="2"/>
  <c r="AC585" i="2"/>
  <c r="AD585" i="2"/>
  <c r="AE585" i="2"/>
  <c r="AH585" i="2"/>
  <c r="V586" i="2"/>
  <c r="W586" i="2"/>
  <c r="X586" i="2"/>
  <c r="AB586" i="2"/>
  <c r="AC586" i="2"/>
  <c r="AD586" i="2"/>
  <c r="AE586" i="2"/>
  <c r="AH586" i="2"/>
  <c r="V587" i="2"/>
  <c r="W587" i="2"/>
  <c r="X587" i="2"/>
  <c r="AB587" i="2"/>
  <c r="AC587" i="2"/>
  <c r="AD587" i="2"/>
  <c r="AE587" i="2"/>
  <c r="AH587" i="2"/>
  <c r="V588" i="2"/>
  <c r="W588" i="2"/>
  <c r="X588" i="2"/>
  <c r="AB588" i="2"/>
  <c r="AC588" i="2"/>
  <c r="AD588" i="2"/>
  <c r="AE588" i="2"/>
  <c r="AH588" i="2"/>
  <c r="V589" i="2"/>
  <c r="W589" i="2"/>
  <c r="X589" i="2"/>
  <c r="AB589" i="2"/>
  <c r="AC589" i="2"/>
  <c r="AD589" i="2"/>
  <c r="AE589" i="2"/>
  <c r="AH589" i="2"/>
  <c r="V590" i="2"/>
  <c r="W590" i="2"/>
  <c r="X590" i="2"/>
  <c r="AB590" i="2"/>
  <c r="AC590" i="2"/>
  <c r="AD590" i="2"/>
  <c r="AE590" i="2"/>
  <c r="AH590" i="2"/>
  <c r="V591" i="2"/>
  <c r="W591" i="2"/>
  <c r="X591" i="2"/>
  <c r="AB591" i="2"/>
  <c r="AC591" i="2"/>
  <c r="AD591" i="2"/>
  <c r="AE591" i="2"/>
  <c r="AH591" i="2"/>
  <c r="V592" i="2"/>
  <c r="W592" i="2"/>
  <c r="X592" i="2"/>
  <c r="AB592" i="2"/>
  <c r="AC592" i="2"/>
  <c r="AD592" i="2"/>
  <c r="AE592" i="2"/>
  <c r="AH592" i="2"/>
  <c r="V593" i="2"/>
  <c r="W593" i="2"/>
  <c r="X593" i="2"/>
  <c r="AB593" i="2"/>
  <c r="AC593" i="2"/>
  <c r="AD593" i="2"/>
  <c r="AE593" i="2"/>
  <c r="AH593" i="2"/>
  <c r="V594" i="2"/>
  <c r="W594" i="2"/>
  <c r="X594" i="2"/>
  <c r="AB594" i="2"/>
  <c r="AC594" i="2"/>
  <c r="AD594" i="2"/>
  <c r="AE594" i="2"/>
  <c r="AH594" i="2"/>
  <c r="V595" i="2"/>
  <c r="W595" i="2"/>
  <c r="X595" i="2"/>
  <c r="AB595" i="2"/>
  <c r="AC595" i="2"/>
  <c r="AD595" i="2"/>
  <c r="AE595" i="2"/>
  <c r="AH595" i="2"/>
  <c r="V596" i="2"/>
  <c r="W596" i="2"/>
  <c r="X596" i="2"/>
  <c r="AB596" i="2"/>
  <c r="AC596" i="2"/>
  <c r="AD596" i="2"/>
  <c r="AE596" i="2"/>
  <c r="AH596" i="2"/>
  <c r="V597" i="2"/>
  <c r="W597" i="2"/>
  <c r="X597" i="2"/>
  <c r="AB597" i="2"/>
  <c r="AC597" i="2"/>
  <c r="AD597" i="2"/>
  <c r="AE597" i="2"/>
  <c r="AH597" i="2"/>
  <c r="V598" i="2"/>
  <c r="W598" i="2"/>
  <c r="X598" i="2"/>
  <c r="AB598" i="2"/>
  <c r="AC598" i="2"/>
  <c r="AD598" i="2"/>
  <c r="AE598" i="2"/>
  <c r="AH598" i="2"/>
  <c r="V599" i="2"/>
  <c r="W599" i="2"/>
  <c r="X599" i="2"/>
  <c r="AB599" i="2"/>
  <c r="AC599" i="2"/>
  <c r="AD599" i="2"/>
  <c r="AE599" i="2"/>
  <c r="AH599" i="2"/>
  <c r="V600" i="2"/>
  <c r="W600" i="2"/>
  <c r="X600" i="2"/>
  <c r="AB600" i="2"/>
  <c r="AC600" i="2"/>
  <c r="AD600" i="2"/>
  <c r="AE600" i="2"/>
  <c r="AH600" i="2"/>
  <c r="V601" i="2"/>
  <c r="W601" i="2"/>
  <c r="X601" i="2"/>
  <c r="AB601" i="2"/>
  <c r="AC601" i="2"/>
  <c r="AD601" i="2"/>
  <c r="AE601" i="2"/>
  <c r="AH601" i="2"/>
  <c r="V602" i="2"/>
  <c r="W602" i="2"/>
  <c r="X602" i="2"/>
  <c r="AB602" i="2"/>
  <c r="AC602" i="2"/>
  <c r="AD602" i="2"/>
  <c r="AE602" i="2"/>
  <c r="AH602" i="2"/>
  <c r="V603" i="2"/>
  <c r="W603" i="2"/>
  <c r="X603" i="2"/>
  <c r="AB603" i="2"/>
  <c r="AC603" i="2"/>
  <c r="AD603" i="2"/>
  <c r="AE603" i="2"/>
  <c r="AH603" i="2"/>
  <c r="V604" i="2"/>
  <c r="W604" i="2"/>
  <c r="X604" i="2"/>
  <c r="AB604" i="2"/>
  <c r="AC604" i="2"/>
  <c r="AD604" i="2"/>
  <c r="AE604" i="2"/>
  <c r="AH604" i="2"/>
  <c r="V605" i="2"/>
  <c r="W605" i="2"/>
  <c r="X605" i="2"/>
  <c r="AB605" i="2"/>
  <c r="AC605" i="2"/>
  <c r="AD605" i="2"/>
  <c r="AE605" i="2"/>
  <c r="AH605" i="2"/>
  <c r="V606" i="2"/>
  <c r="W606" i="2"/>
  <c r="X606" i="2"/>
  <c r="AB606" i="2"/>
  <c r="AC606" i="2"/>
  <c r="AD606" i="2"/>
  <c r="AE606" i="2"/>
  <c r="AH606" i="2"/>
  <c r="V607" i="2"/>
  <c r="W607" i="2"/>
  <c r="X607" i="2"/>
  <c r="AB607" i="2"/>
  <c r="AC607" i="2"/>
  <c r="AD607" i="2"/>
  <c r="AE607" i="2"/>
  <c r="AH607" i="2"/>
  <c r="V608" i="2"/>
  <c r="W608" i="2"/>
  <c r="X608" i="2"/>
  <c r="AB608" i="2"/>
  <c r="AC608" i="2"/>
  <c r="AD608" i="2"/>
  <c r="AE608" i="2"/>
  <c r="AH608" i="2"/>
  <c r="U609" i="2"/>
  <c r="AI609" i="2" s="1"/>
  <c r="V609" i="2"/>
  <c r="W609" i="2"/>
  <c r="X609" i="2"/>
  <c r="AB609" i="2"/>
  <c r="AC609" i="2"/>
  <c r="AD609" i="2"/>
  <c r="AE609" i="2"/>
  <c r="AH609" i="2"/>
  <c r="U610" i="2"/>
  <c r="AI610" i="2" s="1"/>
  <c r="V610" i="2"/>
  <c r="W610" i="2"/>
  <c r="X610" i="2"/>
  <c r="AB610" i="2"/>
  <c r="AC610" i="2"/>
  <c r="AD610" i="2"/>
  <c r="AE610" i="2"/>
  <c r="AH610" i="2"/>
  <c r="U611" i="2"/>
  <c r="AI611" i="2" s="1"/>
  <c r="V611" i="2"/>
  <c r="W611" i="2"/>
  <c r="X611" i="2"/>
  <c r="AB611" i="2"/>
  <c r="AC611" i="2"/>
  <c r="AD611" i="2"/>
  <c r="AE611" i="2"/>
  <c r="AH611" i="2"/>
  <c r="V612" i="2"/>
  <c r="W612" i="2"/>
  <c r="X612" i="2"/>
  <c r="AB612" i="2"/>
  <c r="AC612" i="2"/>
  <c r="AD612" i="2"/>
  <c r="AE612" i="2"/>
  <c r="AH612" i="2"/>
  <c r="V613" i="2"/>
  <c r="W613" i="2"/>
  <c r="X613" i="2"/>
  <c r="AB613" i="2"/>
  <c r="AC613" i="2"/>
  <c r="AD613" i="2"/>
  <c r="AE613" i="2"/>
  <c r="AH613" i="2"/>
  <c r="V614" i="2"/>
  <c r="W614" i="2"/>
  <c r="X614" i="2"/>
  <c r="AB614" i="2"/>
  <c r="AC614" i="2"/>
  <c r="AD614" i="2"/>
  <c r="AE614" i="2"/>
  <c r="AH614" i="2"/>
  <c r="V615" i="2"/>
  <c r="W615" i="2"/>
  <c r="X615" i="2"/>
  <c r="AB615" i="2"/>
  <c r="AC615" i="2"/>
  <c r="AD615" i="2"/>
  <c r="AE615" i="2"/>
  <c r="AH615" i="2"/>
  <c r="V616" i="2"/>
  <c r="W616" i="2"/>
  <c r="X616" i="2"/>
  <c r="AB616" i="2"/>
  <c r="AC616" i="2"/>
  <c r="AD616" i="2"/>
  <c r="AE616" i="2"/>
  <c r="AH616" i="2"/>
  <c r="V617" i="2"/>
  <c r="W617" i="2"/>
  <c r="X617" i="2"/>
  <c r="AB617" i="2"/>
  <c r="AC617" i="2"/>
  <c r="AD617" i="2"/>
  <c r="AE617" i="2"/>
  <c r="AH617" i="2"/>
  <c r="V618" i="2"/>
  <c r="W618" i="2"/>
  <c r="X618" i="2"/>
  <c r="AB618" i="2"/>
  <c r="AC618" i="2"/>
  <c r="AD618" i="2"/>
  <c r="AE618" i="2"/>
  <c r="AH618" i="2"/>
  <c r="V619" i="2"/>
  <c r="W619" i="2"/>
  <c r="X619" i="2"/>
  <c r="AB619" i="2"/>
  <c r="AC619" i="2"/>
  <c r="AD619" i="2"/>
  <c r="AE619" i="2"/>
  <c r="AH619" i="2"/>
  <c r="V620" i="2"/>
  <c r="W620" i="2"/>
  <c r="X620" i="2"/>
  <c r="AB620" i="2"/>
  <c r="AC620" i="2"/>
  <c r="AD620" i="2"/>
  <c r="AE620" i="2"/>
  <c r="AH620" i="2"/>
  <c r="V621" i="2"/>
  <c r="W621" i="2"/>
  <c r="X621" i="2"/>
  <c r="AB621" i="2"/>
  <c r="AC621" i="2"/>
  <c r="AD621" i="2"/>
  <c r="AE621" i="2"/>
  <c r="AH621" i="2"/>
  <c r="V622" i="2"/>
  <c r="W622" i="2"/>
  <c r="X622" i="2"/>
  <c r="AB622" i="2"/>
  <c r="AC622" i="2"/>
  <c r="AD622" i="2"/>
  <c r="AE622" i="2"/>
  <c r="AH622" i="2"/>
  <c r="V623" i="2"/>
  <c r="W623" i="2"/>
  <c r="X623" i="2"/>
  <c r="AB623" i="2"/>
  <c r="AC623" i="2"/>
  <c r="AD623" i="2"/>
  <c r="AE623" i="2"/>
  <c r="AH623" i="2"/>
  <c r="V624" i="2"/>
  <c r="W624" i="2"/>
  <c r="X624" i="2"/>
  <c r="AB624" i="2"/>
  <c r="AC624" i="2"/>
  <c r="AD624" i="2"/>
  <c r="AE624" i="2"/>
  <c r="AH624" i="2"/>
  <c r="V625" i="2"/>
  <c r="W625" i="2"/>
  <c r="X625" i="2"/>
  <c r="AB625" i="2"/>
  <c r="AC625" i="2"/>
  <c r="AD625" i="2"/>
  <c r="AE625" i="2"/>
  <c r="AH625" i="2"/>
  <c r="V626" i="2"/>
  <c r="W626" i="2"/>
  <c r="X626" i="2"/>
  <c r="AB626" i="2"/>
  <c r="AC626" i="2"/>
  <c r="AD626" i="2"/>
  <c r="AE626" i="2"/>
  <c r="AH626" i="2"/>
  <c r="V627" i="2"/>
  <c r="W627" i="2"/>
  <c r="X627" i="2"/>
  <c r="AB627" i="2"/>
  <c r="AC627" i="2"/>
  <c r="AD627" i="2"/>
  <c r="AE627" i="2"/>
  <c r="AH627" i="2"/>
  <c r="V628" i="2"/>
  <c r="W628" i="2"/>
  <c r="X628" i="2"/>
  <c r="AB628" i="2"/>
  <c r="AC628" i="2"/>
  <c r="AD628" i="2"/>
  <c r="AE628" i="2"/>
  <c r="AH628" i="2"/>
  <c r="V629" i="2"/>
  <c r="W629" i="2"/>
  <c r="X629" i="2"/>
  <c r="AB629" i="2"/>
  <c r="AC629" i="2"/>
  <c r="AD629" i="2"/>
  <c r="AE629" i="2"/>
  <c r="AH629" i="2"/>
  <c r="V630" i="2"/>
  <c r="W630" i="2"/>
  <c r="X630" i="2"/>
  <c r="AB630" i="2"/>
  <c r="AC630" i="2"/>
  <c r="AD630" i="2"/>
  <c r="AE630" i="2"/>
  <c r="AH630" i="2"/>
  <c r="V631" i="2"/>
  <c r="W631" i="2"/>
  <c r="X631" i="2"/>
  <c r="AB631" i="2"/>
  <c r="AC631" i="2"/>
  <c r="AD631" i="2"/>
  <c r="AE631" i="2"/>
  <c r="AH631" i="2"/>
  <c r="V632" i="2"/>
  <c r="W632" i="2"/>
  <c r="X632" i="2"/>
  <c r="AB632" i="2"/>
  <c r="AC632" i="2"/>
  <c r="AD632" i="2"/>
  <c r="AE632" i="2"/>
  <c r="AH632" i="2"/>
  <c r="V633" i="2"/>
  <c r="W633" i="2"/>
  <c r="X633" i="2"/>
  <c r="AB633" i="2"/>
  <c r="AC633" i="2"/>
  <c r="AD633" i="2"/>
  <c r="AE633" i="2"/>
  <c r="AH633" i="2"/>
  <c r="V634" i="2"/>
  <c r="W634" i="2"/>
  <c r="X634" i="2"/>
  <c r="AB634" i="2"/>
  <c r="AC634" i="2"/>
  <c r="AD634" i="2"/>
  <c r="AE634" i="2"/>
  <c r="AH634" i="2"/>
  <c r="V635" i="2"/>
  <c r="W635" i="2"/>
  <c r="X635" i="2"/>
  <c r="AB635" i="2"/>
  <c r="AC635" i="2"/>
  <c r="AD635" i="2"/>
  <c r="AE635" i="2"/>
  <c r="AH635" i="2"/>
  <c r="V636" i="2"/>
  <c r="W636" i="2"/>
  <c r="X636" i="2"/>
  <c r="AB636" i="2"/>
  <c r="AC636" i="2"/>
  <c r="AD636" i="2"/>
  <c r="AE636" i="2"/>
  <c r="AH636" i="2"/>
  <c r="V637" i="2"/>
  <c r="W637" i="2"/>
  <c r="X637" i="2"/>
  <c r="AB637" i="2"/>
  <c r="AC637" i="2"/>
  <c r="AD637" i="2"/>
  <c r="AE637" i="2"/>
  <c r="AH637" i="2"/>
  <c r="V638" i="2"/>
  <c r="W638" i="2"/>
  <c r="X638" i="2"/>
  <c r="AB638" i="2"/>
  <c r="AC638" i="2"/>
  <c r="AD638" i="2"/>
  <c r="AE638" i="2"/>
  <c r="AH638" i="2"/>
  <c r="V639" i="2"/>
  <c r="W639" i="2"/>
  <c r="X639" i="2"/>
  <c r="AB639" i="2"/>
  <c r="AC639" i="2"/>
  <c r="AD639" i="2"/>
  <c r="AE639" i="2"/>
  <c r="AH639" i="2"/>
  <c r="V640" i="2"/>
  <c r="W640" i="2"/>
  <c r="X640" i="2"/>
  <c r="AB640" i="2"/>
  <c r="AC640" i="2"/>
  <c r="AD640" i="2"/>
  <c r="AE640" i="2"/>
  <c r="AH640" i="2"/>
  <c r="V641" i="2"/>
  <c r="W641" i="2"/>
  <c r="X641" i="2"/>
  <c r="AB641" i="2"/>
  <c r="AC641" i="2"/>
  <c r="AD641" i="2"/>
  <c r="AE641" i="2"/>
  <c r="AH641" i="2"/>
  <c r="V642" i="2"/>
  <c r="W642" i="2"/>
  <c r="X642" i="2"/>
  <c r="AB642" i="2"/>
  <c r="AC642" i="2"/>
  <c r="AD642" i="2"/>
  <c r="AE642" i="2"/>
  <c r="AH642" i="2"/>
  <c r="V643" i="2"/>
  <c r="W643" i="2"/>
  <c r="X643" i="2"/>
  <c r="AB643" i="2"/>
  <c r="AC643" i="2"/>
  <c r="AD643" i="2"/>
  <c r="AE643" i="2"/>
  <c r="AH643" i="2"/>
  <c r="V644" i="2"/>
  <c r="W644" i="2"/>
  <c r="X644" i="2"/>
  <c r="AB644" i="2"/>
  <c r="AC644" i="2"/>
  <c r="AD644" i="2"/>
  <c r="AE644" i="2"/>
  <c r="AH644" i="2"/>
  <c r="V645" i="2"/>
  <c r="W645" i="2"/>
  <c r="X645" i="2"/>
  <c r="AB645" i="2"/>
  <c r="AC645" i="2"/>
  <c r="AD645" i="2"/>
  <c r="AE645" i="2"/>
  <c r="AH645" i="2"/>
  <c r="V646" i="2"/>
  <c r="W646" i="2"/>
  <c r="X646" i="2"/>
  <c r="AB646" i="2"/>
  <c r="AC646" i="2"/>
  <c r="AD646" i="2"/>
  <c r="AE646" i="2"/>
  <c r="AH646" i="2"/>
  <c r="V647" i="2"/>
  <c r="W647" i="2"/>
  <c r="X647" i="2"/>
  <c r="AB647" i="2"/>
  <c r="AC647" i="2"/>
  <c r="AD647" i="2"/>
  <c r="AE647" i="2"/>
  <c r="AH647" i="2"/>
  <c r="V648" i="2"/>
  <c r="W648" i="2"/>
  <c r="X648" i="2"/>
  <c r="AB648" i="2"/>
  <c r="AC648" i="2"/>
  <c r="AD648" i="2"/>
  <c r="AE648" i="2"/>
  <c r="AH648" i="2"/>
  <c r="V649" i="2"/>
  <c r="W649" i="2"/>
  <c r="X649" i="2"/>
  <c r="AB649" i="2"/>
  <c r="AC649" i="2"/>
  <c r="AD649" i="2"/>
  <c r="AE649" i="2"/>
  <c r="AH649" i="2"/>
  <c r="V650" i="2"/>
  <c r="W650" i="2"/>
  <c r="X650" i="2"/>
  <c r="AB650" i="2"/>
  <c r="AC650" i="2"/>
  <c r="AD650" i="2"/>
  <c r="AE650" i="2"/>
  <c r="AH650" i="2"/>
  <c r="V651" i="2"/>
  <c r="W651" i="2"/>
  <c r="X651" i="2"/>
  <c r="AB651" i="2"/>
  <c r="AC651" i="2"/>
  <c r="AD651" i="2"/>
  <c r="AE651" i="2"/>
  <c r="AH651" i="2"/>
  <c r="V652" i="2"/>
  <c r="W652" i="2"/>
  <c r="X652" i="2"/>
  <c r="AB652" i="2"/>
  <c r="AC652" i="2"/>
  <c r="AD652" i="2"/>
  <c r="AE652" i="2"/>
  <c r="AH652" i="2"/>
  <c r="V653" i="2"/>
  <c r="W653" i="2"/>
  <c r="X653" i="2"/>
  <c r="AB653" i="2"/>
  <c r="AC653" i="2"/>
  <c r="AD653" i="2"/>
  <c r="AE653" i="2"/>
  <c r="AH653" i="2"/>
  <c r="V654" i="2"/>
  <c r="W654" i="2"/>
  <c r="X654" i="2"/>
  <c r="AB654" i="2"/>
  <c r="AC654" i="2"/>
  <c r="AD654" i="2"/>
  <c r="AE654" i="2"/>
  <c r="AH654" i="2"/>
  <c r="V655" i="2"/>
  <c r="W655" i="2"/>
  <c r="X655" i="2"/>
  <c r="AB655" i="2"/>
  <c r="AC655" i="2"/>
  <c r="AD655" i="2"/>
  <c r="AE655" i="2"/>
  <c r="AH655" i="2"/>
  <c r="V656" i="2"/>
  <c r="W656" i="2"/>
  <c r="X656" i="2"/>
  <c r="AB656" i="2"/>
  <c r="AC656" i="2"/>
  <c r="AD656" i="2"/>
  <c r="AE656" i="2"/>
  <c r="AH656" i="2"/>
  <c r="V657" i="2"/>
  <c r="W657" i="2"/>
  <c r="X657" i="2"/>
  <c r="AB657" i="2"/>
  <c r="AC657" i="2"/>
  <c r="AD657" i="2"/>
  <c r="AE657" i="2"/>
  <c r="AH657" i="2"/>
  <c r="V658" i="2"/>
  <c r="W658" i="2"/>
  <c r="X658" i="2"/>
  <c r="AB658" i="2"/>
  <c r="AC658" i="2"/>
  <c r="AD658" i="2"/>
  <c r="AE658" i="2"/>
  <c r="AH658" i="2"/>
  <c r="V659" i="2"/>
  <c r="W659" i="2"/>
  <c r="X659" i="2"/>
  <c r="AB659" i="2"/>
  <c r="AC659" i="2"/>
  <c r="AD659" i="2"/>
  <c r="AE659" i="2"/>
  <c r="AH659" i="2"/>
  <c r="V660" i="2"/>
  <c r="W660" i="2"/>
  <c r="X660" i="2"/>
  <c r="AB660" i="2"/>
  <c r="AC660" i="2"/>
  <c r="AD660" i="2"/>
  <c r="AE660" i="2"/>
  <c r="AH660" i="2"/>
  <c r="V661" i="2"/>
  <c r="W661" i="2"/>
  <c r="X661" i="2"/>
  <c r="AB661" i="2"/>
  <c r="AC661" i="2"/>
  <c r="AD661" i="2"/>
  <c r="AE661" i="2"/>
  <c r="AH661" i="2"/>
  <c r="V662" i="2"/>
  <c r="W662" i="2"/>
  <c r="X662" i="2"/>
  <c r="AB662" i="2"/>
  <c r="AC662" i="2"/>
  <c r="AD662" i="2"/>
  <c r="AE662" i="2"/>
  <c r="AH662" i="2"/>
  <c r="V663" i="2"/>
  <c r="W663" i="2"/>
  <c r="X663" i="2"/>
  <c r="AB663" i="2"/>
  <c r="AC663" i="2"/>
  <c r="AD663" i="2"/>
  <c r="AE663" i="2"/>
  <c r="AH663" i="2"/>
  <c r="V664" i="2"/>
  <c r="W664" i="2"/>
  <c r="X664" i="2"/>
  <c r="AB664" i="2"/>
  <c r="AC664" i="2"/>
  <c r="AD664" i="2"/>
  <c r="AE664" i="2"/>
  <c r="AH664" i="2"/>
  <c r="V665" i="2"/>
  <c r="W665" i="2"/>
  <c r="X665" i="2"/>
  <c r="AB665" i="2"/>
  <c r="AC665" i="2"/>
  <c r="AD665" i="2"/>
  <c r="AE665" i="2"/>
  <c r="AH665" i="2"/>
  <c r="V666" i="2"/>
  <c r="W666" i="2"/>
  <c r="X666" i="2"/>
  <c r="AB666" i="2"/>
  <c r="AC666" i="2"/>
  <c r="AD666" i="2"/>
  <c r="AE666" i="2"/>
  <c r="AH666" i="2"/>
  <c r="V667" i="2"/>
  <c r="W667" i="2"/>
  <c r="X667" i="2"/>
  <c r="AB667" i="2"/>
  <c r="AC667" i="2"/>
  <c r="AD667" i="2"/>
  <c r="AE667" i="2"/>
  <c r="AH667" i="2"/>
  <c r="V668" i="2"/>
  <c r="W668" i="2"/>
  <c r="X668" i="2"/>
  <c r="AB668" i="2"/>
  <c r="AC668" i="2"/>
  <c r="AD668" i="2"/>
  <c r="AE668" i="2"/>
  <c r="AH668" i="2"/>
  <c r="V669" i="2"/>
  <c r="W669" i="2"/>
  <c r="X669" i="2"/>
  <c r="AB669" i="2"/>
  <c r="AC669" i="2"/>
  <c r="AD669" i="2"/>
  <c r="AE669" i="2"/>
  <c r="AH669" i="2"/>
  <c r="V670" i="2"/>
  <c r="W670" i="2"/>
  <c r="X670" i="2"/>
  <c r="AB670" i="2"/>
  <c r="AC670" i="2"/>
  <c r="AD670" i="2"/>
  <c r="AE670" i="2"/>
  <c r="AH670" i="2"/>
  <c r="V671" i="2"/>
  <c r="W671" i="2"/>
  <c r="X671" i="2"/>
  <c r="AB671" i="2"/>
  <c r="AC671" i="2"/>
  <c r="AD671" i="2"/>
  <c r="AE671" i="2"/>
  <c r="AH671" i="2"/>
  <c r="V672" i="2"/>
  <c r="W672" i="2"/>
  <c r="X672" i="2"/>
  <c r="AB672" i="2"/>
  <c r="AC672" i="2"/>
  <c r="AD672" i="2"/>
  <c r="AE672" i="2"/>
  <c r="AH672" i="2"/>
  <c r="V673" i="2"/>
  <c r="W673" i="2"/>
  <c r="X673" i="2"/>
  <c r="AB673" i="2"/>
  <c r="AC673" i="2"/>
  <c r="AD673" i="2"/>
  <c r="AE673" i="2"/>
  <c r="AH673" i="2"/>
  <c r="V674" i="2"/>
  <c r="W674" i="2"/>
  <c r="X674" i="2"/>
  <c r="AB674" i="2"/>
  <c r="AC674" i="2"/>
  <c r="AD674" i="2"/>
  <c r="AE674" i="2"/>
  <c r="AH674" i="2"/>
  <c r="V675" i="2"/>
  <c r="W675" i="2"/>
  <c r="X675" i="2"/>
  <c r="AB675" i="2"/>
  <c r="AC675" i="2"/>
  <c r="AD675" i="2"/>
  <c r="AE675" i="2"/>
  <c r="AH675" i="2"/>
  <c r="V676" i="2"/>
  <c r="W676" i="2"/>
  <c r="X676" i="2"/>
  <c r="AB676" i="2"/>
  <c r="AC676" i="2"/>
  <c r="AD676" i="2"/>
  <c r="AE676" i="2"/>
  <c r="AH676" i="2"/>
  <c r="V677" i="2"/>
  <c r="W677" i="2"/>
  <c r="X677" i="2"/>
  <c r="AB677" i="2"/>
  <c r="AC677" i="2"/>
  <c r="AD677" i="2"/>
  <c r="AE677" i="2"/>
  <c r="AH677" i="2"/>
  <c r="V678" i="2"/>
  <c r="W678" i="2"/>
  <c r="X678" i="2"/>
  <c r="AB678" i="2"/>
  <c r="AC678" i="2"/>
  <c r="AD678" i="2"/>
  <c r="AE678" i="2"/>
  <c r="AH678" i="2"/>
  <c r="V679" i="2"/>
  <c r="W679" i="2"/>
  <c r="X679" i="2"/>
  <c r="AB679" i="2"/>
  <c r="AC679" i="2"/>
  <c r="AD679" i="2"/>
  <c r="AE679" i="2"/>
  <c r="AH679" i="2"/>
  <c r="V680" i="2"/>
  <c r="W680" i="2"/>
  <c r="X680" i="2"/>
  <c r="AB680" i="2"/>
  <c r="AC680" i="2"/>
  <c r="AD680" i="2"/>
  <c r="AE680" i="2"/>
  <c r="AH680" i="2"/>
  <c r="V681" i="2"/>
  <c r="W681" i="2"/>
  <c r="X681" i="2"/>
  <c r="AB681" i="2"/>
  <c r="AC681" i="2"/>
  <c r="AD681" i="2"/>
  <c r="AE681" i="2"/>
  <c r="AH681" i="2"/>
  <c r="V682" i="2"/>
  <c r="W682" i="2"/>
  <c r="X682" i="2"/>
  <c r="AB682" i="2"/>
  <c r="AC682" i="2"/>
  <c r="AD682" i="2"/>
  <c r="AE682" i="2"/>
  <c r="AH682" i="2"/>
  <c r="V683" i="2"/>
  <c r="W683" i="2"/>
  <c r="X683" i="2"/>
  <c r="AB683" i="2"/>
  <c r="AC683" i="2"/>
  <c r="AD683" i="2"/>
  <c r="AE683" i="2"/>
  <c r="AH683" i="2"/>
  <c r="V684" i="2"/>
  <c r="W684" i="2"/>
  <c r="X684" i="2"/>
  <c r="AB684" i="2"/>
  <c r="AC684" i="2"/>
  <c r="AD684" i="2"/>
  <c r="AE684" i="2"/>
  <c r="AH684" i="2"/>
  <c r="V685" i="2"/>
  <c r="W685" i="2"/>
  <c r="X685" i="2"/>
  <c r="AB685" i="2"/>
  <c r="AC685" i="2"/>
  <c r="AD685" i="2"/>
  <c r="AE685" i="2"/>
  <c r="AH685" i="2"/>
  <c r="V686" i="2"/>
  <c r="W686" i="2"/>
  <c r="X686" i="2"/>
  <c r="AB686" i="2"/>
  <c r="AC686" i="2"/>
  <c r="AD686" i="2"/>
  <c r="AE686" i="2"/>
  <c r="AH686" i="2"/>
  <c r="V687" i="2"/>
  <c r="W687" i="2"/>
  <c r="X687" i="2"/>
  <c r="AB687" i="2"/>
  <c r="AC687" i="2"/>
  <c r="AD687" i="2"/>
  <c r="AE687" i="2"/>
  <c r="AH687" i="2"/>
  <c r="V688" i="2"/>
  <c r="W688" i="2"/>
  <c r="X688" i="2"/>
  <c r="AB688" i="2"/>
  <c r="AC688" i="2"/>
  <c r="AD688" i="2"/>
  <c r="AE688" i="2"/>
  <c r="AH688" i="2"/>
  <c r="V689" i="2"/>
  <c r="W689" i="2"/>
  <c r="X689" i="2"/>
  <c r="AB689" i="2"/>
  <c r="AC689" i="2"/>
  <c r="AD689" i="2"/>
  <c r="AE689" i="2"/>
  <c r="AH689" i="2"/>
  <c r="V690" i="2"/>
  <c r="W690" i="2"/>
  <c r="X690" i="2"/>
  <c r="AB690" i="2"/>
  <c r="AC690" i="2"/>
  <c r="AD690" i="2"/>
  <c r="AE690" i="2"/>
  <c r="AH690" i="2"/>
  <c r="V691" i="2"/>
  <c r="W691" i="2"/>
  <c r="X691" i="2"/>
  <c r="AB691" i="2"/>
  <c r="AC691" i="2"/>
  <c r="AD691" i="2"/>
  <c r="AE691" i="2"/>
  <c r="AH691" i="2"/>
  <c r="V692" i="2"/>
  <c r="W692" i="2"/>
  <c r="X692" i="2"/>
  <c r="AB692" i="2"/>
  <c r="AC692" i="2"/>
  <c r="AD692" i="2"/>
  <c r="AE692" i="2"/>
  <c r="AH692" i="2"/>
  <c r="V693" i="2"/>
  <c r="W693" i="2"/>
  <c r="X693" i="2"/>
  <c r="AB693" i="2"/>
  <c r="AC693" i="2"/>
  <c r="AD693" i="2"/>
  <c r="AE693" i="2"/>
  <c r="AH693" i="2"/>
  <c r="V694" i="2"/>
  <c r="W694" i="2"/>
  <c r="X694" i="2"/>
  <c r="AB694" i="2"/>
  <c r="AC694" i="2"/>
  <c r="AD694" i="2"/>
  <c r="AE694" i="2"/>
  <c r="AH694" i="2"/>
  <c r="V695" i="2"/>
  <c r="W695" i="2"/>
  <c r="X695" i="2"/>
  <c r="AB695" i="2"/>
  <c r="AC695" i="2"/>
  <c r="AD695" i="2"/>
  <c r="AE695" i="2"/>
  <c r="AH695" i="2"/>
  <c r="V696" i="2"/>
  <c r="W696" i="2"/>
  <c r="X696" i="2"/>
  <c r="AB696" i="2"/>
  <c r="AC696" i="2"/>
  <c r="AD696" i="2"/>
  <c r="AE696" i="2"/>
  <c r="AH696" i="2"/>
  <c r="V697" i="2"/>
  <c r="W697" i="2"/>
  <c r="X697" i="2"/>
  <c r="AB697" i="2"/>
  <c r="AC697" i="2"/>
  <c r="AD697" i="2"/>
  <c r="AE697" i="2"/>
  <c r="AH697" i="2"/>
  <c r="V698" i="2"/>
  <c r="W698" i="2"/>
  <c r="X698" i="2"/>
  <c r="AB698" i="2"/>
  <c r="AC698" i="2"/>
  <c r="AD698" i="2"/>
  <c r="AE698" i="2"/>
  <c r="AH698" i="2"/>
  <c r="V699" i="2"/>
  <c r="W699" i="2"/>
  <c r="X699" i="2"/>
  <c r="AB699" i="2"/>
  <c r="AC699" i="2"/>
  <c r="AD699" i="2"/>
  <c r="AE699" i="2"/>
  <c r="AH699" i="2"/>
  <c r="V700" i="2"/>
  <c r="W700" i="2"/>
  <c r="X700" i="2"/>
  <c r="AB700" i="2"/>
  <c r="AC700" i="2"/>
  <c r="AD700" i="2"/>
  <c r="AE700" i="2"/>
  <c r="AH700" i="2"/>
  <c r="V701" i="2"/>
  <c r="W701" i="2"/>
  <c r="X701" i="2"/>
  <c r="AB701" i="2"/>
  <c r="AC701" i="2"/>
  <c r="AD701" i="2"/>
  <c r="AE701" i="2"/>
  <c r="AH701" i="2"/>
  <c r="V702" i="2"/>
  <c r="W702" i="2"/>
  <c r="X702" i="2"/>
  <c r="AB702" i="2"/>
  <c r="AC702" i="2"/>
  <c r="AD702" i="2"/>
  <c r="AE702" i="2"/>
  <c r="AH702" i="2"/>
  <c r="V703" i="2"/>
  <c r="W703" i="2"/>
  <c r="X703" i="2"/>
  <c r="AB703" i="2"/>
  <c r="AC703" i="2"/>
  <c r="AD703" i="2"/>
  <c r="AE703" i="2"/>
  <c r="AH703" i="2"/>
  <c r="V704" i="2"/>
  <c r="W704" i="2"/>
  <c r="X704" i="2"/>
  <c r="AB704" i="2"/>
  <c r="AC704" i="2"/>
  <c r="AD704" i="2"/>
  <c r="AE704" i="2"/>
  <c r="AH704" i="2"/>
  <c r="V705" i="2"/>
  <c r="W705" i="2"/>
  <c r="X705" i="2"/>
  <c r="AB705" i="2"/>
  <c r="AC705" i="2"/>
  <c r="AD705" i="2"/>
  <c r="AE705" i="2"/>
  <c r="AH705" i="2"/>
  <c r="V706" i="2"/>
  <c r="W706" i="2"/>
  <c r="X706" i="2"/>
  <c r="AB706" i="2"/>
  <c r="AC706" i="2"/>
  <c r="AD706" i="2"/>
  <c r="AE706" i="2"/>
  <c r="AH706" i="2"/>
  <c r="V707" i="2"/>
  <c r="W707" i="2"/>
  <c r="X707" i="2"/>
  <c r="AB707" i="2"/>
  <c r="AC707" i="2"/>
  <c r="AD707" i="2"/>
  <c r="AE707" i="2"/>
  <c r="AH707" i="2"/>
  <c r="V708" i="2"/>
  <c r="W708" i="2"/>
  <c r="X708" i="2"/>
  <c r="AB708" i="2"/>
  <c r="AC708" i="2"/>
  <c r="AD708" i="2"/>
  <c r="AE708" i="2"/>
  <c r="AH708" i="2"/>
  <c r="V709" i="2"/>
  <c r="W709" i="2"/>
  <c r="X709" i="2"/>
  <c r="AB709" i="2"/>
  <c r="AC709" i="2"/>
  <c r="AD709" i="2"/>
  <c r="AE709" i="2"/>
  <c r="AH709" i="2"/>
  <c r="V710" i="2"/>
  <c r="W710" i="2"/>
  <c r="X710" i="2"/>
  <c r="AB710" i="2"/>
  <c r="AC710" i="2"/>
  <c r="AD710" i="2"/>
  <c r="AE710" i="2"/>
  <c r="AH710" i="2"/>
  <c r="V711" i="2"/>
  <c r="W711" i="2"/>
  <c r="X711" i="2"/>
  <c r="AB711" i="2"/>
  <c r="AC711" i="2"/>
  <c r="AD711" i="2"/>
  <c r="AE711" i="2"/>
  <c r="AH711" i="2"/>
  <c r="V712" i="2"/>
  <c r="W712" i="2"/>
  <c r="X712" i="2"/>
  <c r="AB712" i="2"/>
  <c r="AC712" i="2"/>
  <c r="AD712" i="2"/>
  <c r="AE712" i="2"/>
  <c r="AH712" i="2"/>
  <c r="V713" i="2"/>
  <c r="W713" i="2"/>
  <c r="X713" i="2"/>
  <c r="AB713" i="2"/>
  <c r="AC713" i="2"/>
  <c r="AD713" i="2"/>
  <c r="AE713" i="2"/>
  <c r="AH713" i="2"/>
  <c r="V714" i="2"/>
  <c r="W714" i="2"/>
  <c r="X714" i="2"/>
  <c r="AB714" i="2"/>
  <c r="AC714" i="2"/>
  <c r="AD714" i="2"/>
  <c r="AE714" i="2"/>
  <c r="AH714" i="2"/>
  <c r="V715" i="2"/>
  <c r="W715" i="2"/>
  <c r="X715" i="2"/>
  <c r="AB715" i="2"/>
  <c r="AC715" i="2"/>
  <c r="AD715" i="2"/>
  <c r="AE715" i="2"/>
  <c r="AH715" i="2"/>
  <c r="V716" i="2"/>
  <c r="W716" i="2"/>
  <c r="X716" i="2"/>
  <c r="AB716" i="2"/>
  <c r="AC716" i="2"/>
  <c r="AD716" i="2"/>
  <c r="AE716" i="2"/>
  <c r="AH716" i="2"/>
  <c r="V717" i="2"/>
  <c r="W717" i="2"/>
  <c r="X717" i="2"/>
  <c r="AB717" i="2"/>
  <c r="AC717" i="2"/>
  <c r="AD717" i="2"/>
  <c r="AE717" i="2"/>
  <c r="AH717" i="2"/>
  <c r="V718" i="2"/>
  <c r="W718" i="2"/>
  <c r="X718" i="2"/>
  <c r="AB718" i="2"/>
  <c r="AC718" i="2"/>
  <c r="AD718" i="2"/>
  <c r="AE718" i="2"/>
  <c r="AH718" i="2"/>
  <c r="V719" i="2"/>
  <c r="W719" i="2"/>
  <c r="X719" i="2"/>
  <c r="AB719" i="2"/>
  <c r="AC719" i="2"/>
  <c r="AD719" i="2"/>
  <c r="AE719" i="2"/>
  <c r="AH719" i="2"/>
  <c r="V720" i="2"/>
  <c r="W720" i="2"/>
  <c r="X720" i="2"/>
  <c r="AB720" i="2"/>
  <c r="AC720" i="2"/>
  <c r="AD720" i="2"/>
  <c r="AE720" i="2"/>
  <c r="AH720" i="2"/>
  <c r="V721" i="2"/>
  <c r="W721" i="2"/>
  <c r="X721" i="2"/>
  <c r="AB721" i="2"/>
  <c r="AC721" i="2"/>
  <c r="AD721" i="2"/>
  <c r="AE721" i="2"/>
  <c r="AH721" i="2"/>
  <c r="V722" i="2"/>
  <c r="W722" i="2"/>
  <c r="X722" i="2"/>
  <c r="AB722" i="2"/>
  <c r="AC722" i="2"/>
  <c r="AD722" i="2"/>
  <c r="AE722" i="2"/>
  <c r="AH722" i="2"/>
  <c r="V723" i="2"/>
  <c r="W723" i="2"/>
  <c r="X723" i="2"/>
  <c r="AB723" i="2"/>
  <c r="AC723" i="2"/>
  <c r="AD723" i="2"/>
  <c r="AE723" i="2"/>
  <c r="AH723" i="2"/>
  <c r="V724" i="2"/>
  <c r="W724" i="2"/>
  <c r="X724" i="2"/>
  <c r="AB724" i="2"/>
  <c r="AC724" i="2"/>
  <c r="AD724" i="2"/>
  <c r="AE724" i="2"/>
  <c r="AH724" i="2"/>
  <c r="V725" i="2"/>
  <c r="W725" i="2"/>
  <c r="X725" i="2"/>
  <c r="AB725" i="2"/>
  <c r="AC725" i="2"/>
  <c r="AD725" i="2"/>
  <c r="AE725" i="2"/>
  <c r="AH725" i="2"/>
  <c r="V726" i="2"/>
  <c r="W726" i="2"/>
  <c r="X726" i="2"/>
  <c r="AB726" i="2"/>
  <c r="AC726" i="2"/>
  <c r="AD726" i="2"/>
  <c r="AE726" i="2"/>
  <c r="AH726" i="2"/>
  <c r="V727" i="2"/>
  <c r="W727" i="2"/>
  <c r="X727" i="2"/>
  <c r="AB727" i="2"/>
  <c r="AC727" i="2"/>
  <c r="AD727" i="2"/>
  <c r="AE727" i="2"/>
  <c r="AH727" i="2"/>
  <c r="V728" i="2"/>
  <c r="W728" i="2"/>
  <c r="X728" i="2"/>
  <c r="AB728" i="2"/>
  <c r="AC728" i="2"/>
  <c r="AD728" i="2"/>
  <c r="AE728" i="2"/>
  <c r="AH728" i="2"/>
  <c r="V729" i="2"/>
  <c r="W729" i="2"/>
  <c r="X729" i="2"/>
  <c r="AB729" i="2"/>
  <c r="AC729" i="2"/>
  <c r="AD729" i="2"/>
  <c r="AE729" i="2"/>
  <c r="AH729" i="2"/>
  <c r="V730" i="2"/>
  <c r="W730" i="2"/>
  <c r="X730" i="2"/>
  <c r="AB730" i="2"/>
  <c r="AC730" i="2"/>
  <c r="AD730" i="2"/>
  <c r="AE730" i="2"/>
  <c r="AH730" i="2"/>
  <c r="V731" i="2"/>
  <c r="W731" i="2"/>
  <c r="X731" i="2"/>
  <c r="AB731" i="2"/>
  <c r="AC731" i="2"/>
  <c r="AD731" i="2"/>
  <c r="AE731" i="2"/>
  <c r="AH731" i="2"/>
  <c r="V732" i="2"/>
  <c r="W732" i="2"/>
  <c r="X732" i="2"/>
  <c r="AB732" i="2"/>
  <c r="AC732" i="2"/>
  <c r="AD732" i="2"/>
  <c r="AE732" i="2"/>
  <c r="AH732" i="2"/>
  <c r="V733" i="2"/>
  <c r="W733" i="2"/>
  <c r="X733" i="2"/>
  <c r="AB733" i="2"/>
  <c r="AC733" i="2"/>
  <c r="AD733" i="2"/>
  <c r="AE733" i="2"/>
  <c r="AH733" i="2"/>
  <c r="V734" i="2"/>
  <c r="W734" i="2"/>
  <c r="X734" i="2"/>
  <c r="AB734" i="2"/>
  <c r="AC734" i="2"/>
  <c r="AD734" i="2"/>
  <c r="AE734" i="2"/>
  <c r="AH734" i="2"/>
  <c r="V735" i="2"/>
  <c r="W735" i="2"/>
  <c r="X735" i="2"/>
  <c r="AB735" i="2"/>
  <c r="AC735" i="2"/>
  <c r="AD735" i="2"/>
  <c r="AE735" i="2"/>
  <c r="AH735" i="2"/>
  <c r="V736" i="2"/>
  <c r="W736" i="2"/>
  <c r="X736" i="2"/>
  <c r="AB736" i="2"/>
  <c r="AC736" i="2"/>
  <c r="AD736" i="2"/>
  <c r="AE736" i="2"/>
  <c r="AH736" i="2"/>
  <c r="V737" i="2"/>
  <c r="W737" i="2"/>
  <c r="X737" i="2"/>
  <c r="AB737" i="2"/>
  <c r="AC737" i="2"/>
  <c r="AD737" i="2"/>
  <c r="AE737" i="2"/>
  <c r="AH737" i="2"/>
  <c r="V738" i="2"/>
  <c r="W738" i="2"/>
  <c r="X738" i="2"/>
  <c r="AB738" i="2"/>
  <c r="AC738" i="2"/>
  <c r="AD738" i="2"/>
  <c r="AE738" i="2"/>
  <c r="AH738" i="2"/>
  <c r="V739" i="2"/>
  <c r="W739" i="2"/>
  <c r="X739" i="2"/>
  <c r="AB739" i="2"/>
  <c r="AC739" i="2"/>
  <c r="AD739" i="2"/>
  <c r="AE739" i="2"/>
  <c r="AH739" i="2"/>
  <c r="V740" i="2"/>
  <c r="W740" i="2"/>
  <c r="X740" i="2"/>
  <c r="AB740" i="2"/>
  <c r="AC740" i="2"/>
  <c r="AD740" i="2"/>
  <c r="AE740" i="2"/>
  <c r="AH740" i="2"/>
  <c r="V741" i="2"/>
  <c r="W741" i="2"/>
  <c r="X741" i="2"/>
  <c r="AB741" i="2"/>
  <c r="AC741" i="2"/>
  <c r="AD741" i="2"/>
  <c r="AE741" i="2"/>
  <c r="AH741" i="2"/>
  <c r="V742" i="2"/>
  <c r="W742" i="2"/>
  <c r="X742" i="2"/>
  <c r="AB742" i="2"/>
  <c r="AC742" i="2"/>
  <c r="AD742" i="2"/>
  <c r="AE742" i="2"/>
  <c r="AH742" i="2"/>
  <c r="V743" i="2"/>
  <c r="W743" i="2"/>
  <c r="X743" i="2"/>
  <c r="AB743" i="2"/>
  <c r="AC743" i="2"/>
  <c r="AD743" i="2"/>
  <c r="AE743" i="2"/>
  <c r="AH743" i="2"/>
  <c r="V744" i="2"/>
  <c r="W744" i="2"/>
  <c r="X744" i="2"/>
  <c r="AB744" i="2"/>
  <c r="AC744" i="2"/>
  <c r="AD744" i="2"/>
  <c r="AE744" i="2"/>
  <c r="AH744" i="2"/>
  <c r="V745" i="2"/>
  <c r="W745" i="2"/>
  <c r="X745" i="2"/>
  <c r="AB745" i="2"/>
  <c r="AC745" i="2"/>
  <c r="AD745" i="2"/>
  <c r="AE745" i="2"/>
  <c r="AH745" i="2"/>
  <c r="V746" i="2"/>
  <c r="W746" i="2"/>
  <c r="X746" i="2"/>
  <c r="AB746" i="2"/>
  <c r="AC746" i="2"/>
  <c r="AD746" i="2"/>
  <c r="AE746" i="2"/>
  <c r="AH746" i="2"/>
  <c r="V747" i="2"/>
  <c r="W747" i="2"/>
  <c r="X747" i="2"/>
  <c r="AB747" i="2"/>
  <c r="AC747" i="2"/>
  <c r="AD747" i="2"/>
  <c r="AE747" i="2"/>
  <c r="AH747" i="2"/>
  <c r="V748" i="2"/>
  <c r="W748" i="2"/>
  <c r="X748" i="2"/>
  <c r="AB748" i="2"/>
  <c r="AC748" i="2"/>
  <c r="AD748" i="2"/>
  <c r="AE748" i="2"/>
  <c r="AH748" i="2"/>
  <c r="V749" i="2"/>
  <c r="W749" i="2"/>
  <c r="X749" i="2"/>
  <c r="AB749" i="2"/>
  <c r="AC749" i="2"/>
  <c r="AD749" i="2"/>
  <c r="AE749" i="2"/>
  <c r="AH749" i="2"/>
  <c r="V750" i="2"/>
  <c r="W750" i="2"/>
  <c r="X750" i="2"/>
  <c r="AB750" i="2"/>
  <c r="AC750" i="2"/>
  <c r="AD750" i="2"/>
  <c r="AE750" i="2"/>
  <c r="AH750" i="2"/>
  <c r="V751" i="2"/>
  <c r="W751" i="2"/>
  <c r="X751" i="2"/>
  <c r="AB751" i="2"/>
  <c r="AC751" i="2"/>
  <c r="AD751" i="2"/>
  <c r="AE751" i="2"/>
  <c r="AH751" i="2"/>
  <c r="V752" i="2"/>
  <c r="W752" i="2"/>
  <c r="X752" i="2"/>
  <c r="AB752" i="2"/>
  <c r="AC752" i="2"/>
  <c r="AD752" i="2"/>
  <c r="AE752" i="2"/>
  <c r="AH752" i="2"/>
  <c r="V753" i="2"/>
  <c r="W753" i="2"/>
  <c r="X753" i="2"/>
  <c r="AB753" i="2"/>
  <c r="AC753" i="2"/>
  <c r="AD753" i="2"/>
  <c r="AE753" i="2"/>
  <c r="AH753" i="2"/>
  <c r="V754" i="2"/>
  <c r="W754" i="2"/>
  <c r="X754" i="2"/>
  <c r="AB754" i="2"/>
  <c r="AC754" i="2"/>
  <c r="AD754" i="2"/>
  <c r="AE754" i="2"/>
  <c r="AH754" i="2"/>
  <c r="V755" i="2"/>
  <c r="W755" i="2"/>
  <c r="X755" i="2"/>
  <c r="AB755" i="2"/>
  <c r="AC755" i="2"/>
  <c r="AD755" i="2"/>
  <c r="AE755" i="2"/>
  <c r="AH755" i="2"/>
  <c r="V756" i="2"/>
  <c r="W756" i="2"/>
  <c r="X756" i="2"/>
  <c r="AB756" i="2"/>
  <c r="AC756" i="2"/>
  <c r="AD756" i="2"/>
  <c r="AE756" i="2"/>
  <c r="AH756" i="2"/>
  <c r="V757" i="2"/>
  <c r="W757" i="2"/>
  <c r="X757" i="2"/>
  <c r="AB757" i="2"/>
  <c r="AC757" i="2"/>
  <c r="AD757" i="2"/>
  <c r="AE757" i="2"/>
  <c r="AH757" i="2"/>
  <c r="V758" i="2"/>
  <c r="W758" i="2"/>
  <c r="X758" i="2"/>
  <c r="AB758" i="2"/>
  <c r="AC758" i="2"/>
  <c r="AD758" i="2"/>
  <c r="AE758" i="2"/>
  <c r="AH758" i="2"/>
  <c r="V759" i="2"/>
  <c r="W759" i="2"/>
  <c r="X759" i="2"/>
  <c r="AB759" i="2"/>
  <c r="AC759" i="2"/>
  <c r="AD759" i="2"/>
  <c r="AE759" i="2"/>
  <c r="AH759" i="2"/>
  <c r="V760" i="2"/>
  <c r="W760" i="2"/>
  <c r="X760" i="2"/>
  <c r="AB760" i="2"/>
  <c r="AC760" i="2"/>
  <c r="AD760" i="2"/>
  <c r="AE760" i="2"/>
  <c r="AH760" i="2"/>
  <c r="V761" i="2"/>
  <c r="W761" i="2"/>
  <c r="X761" i="2"/>
  <c r="AB761" i="2"/>
  <c r="AC761" i="2"/>
  <c r="AD761" i="2"/>
  <c r="AE761" i="2"/>
  <c r="AH761" i="2"/>
  <c r="V762" i="2"/>
  <c r="W762" i="2"/>
  <c r="X762" i="2"/>
  <c r="AB762" i="2"/>
  <c r="AC762" i="2"/>
  <c r="AD762" i="2"/>
  <c r="AE762" i="2"/>
  <c r="AH762" i="2"/>
  <c r="V763" i="2"/>
  <c r="W763" i="2"/>
  <c r="X763" i="2"/>
  <c r="AB763" i="2"/>
  <c r="AC763" i="2"/>
  <c r="AD763" i="2"/>
  <c r="AE763" i="2"/>
  <c r="AH763" i="2"/>
  <c r="V764" i="2"/>
  <c r="W764" i="2"/>
  <c r="X764" i="2"/>
  <c r="AB764" i="2"/>
  <c r="AC764" i="2"/>
  <c r="AD764" i="2"/>
  <c r="AE764" i="2"/>
  <c r="AH764" i="2"/>
  <c r="V765" i="2"/>
  <c r="W765" i="2"/>
  <c r="X765" i="2"/>
  <c r="AB765" i="2"/>
  <c r="AC765" i="2"/>
  <c r="AD765" i="2"/>
  <c r="AE765" i="2"/>
  <c r="AH765" i="2"/>
  <c r="V766" i="2"/>
  <c r="W766" i="2"/>
  <c r="X766" i="2"/>
  <c r="AB766" i="2"/>
  <c r="AC766" i="2"/>
  <c r="AD766" i="2"/>
  <c r="AE766" i="2"/>
  <c r="AH766" i="2"/>
  <c r="V767" i="2"/>
  <c r="W767" i="2"/>
  <c r="X767" i="2"/>
  <c r="AB767" i="2"/>
  <c r="AC767" i="2"/>
  <c r="AD767" i="2"/>
  <c r="AE767" i="2"/>
  <c r="AH767" i="2"/>
  <c r="V768" i="2"/>
  <c r="W768" i="2"/>
  <c r="X768" i="2"/>
  <c r="AB768" i="2"/>
  <c r="AC768" i="2"/>
  <c r="AD768" i="2"/>
  <c r="AE768" i="2"/>
  <c r="AH768" i="2"/>
  <c r="V769" i="2"/>
  <c r="W769" i="2"/>
  <c r="X769" i="2"/>
  <c r="AB769" i="2"/>
  <c r="AC769" i="2"/>
  <c r="AD769" i="2"/>
  <c r="AE769" i="2"/>
  <c r="AH769" i="2"/>
  <c r="V770" i="2"/>
  <c r="W770" i="2"/>
  <c r="X770" i="2"/>
  <c r="AB770" i="2"/>
  <c r="AC770" i="2"/>
  <c r="AD770" i="2"/>
  <c r="AE770" i="2"/>
  <c r="AH770" i="2"/>
  <c r="V771" i="2"/>
  <c r="W771" i="2"/>
  <c r="X771" i="2"/>
  <c r="AB771" i="2"/>
  <c r="AC771" i="2"/>
  <c r="AD771" i="2"/>
  <c r="AE771" i="2"/>
  <c r="AH771" i="2"/>
  <c r="V772" i="2"/>
  <c r="W772" i="2"/>
  <c r="X772" i="2"/>
  <c r="AB772" i="2"/>
  <c r="AC772" i="2"/>
  <c r="AD772" i="2"/>
  <c r="AE772" i="2"/>
  <c r="AH772" i="2"/>
  <c r="V773" i="2"/>
  <c r="W773" i="2"/>
  <c r="X773" i="2"/>
  <c r="AB773" i="2"/>
  <c r="AC773" i="2"/>
  <c r="AD773" i="2"/>
  <c r="AE773" i="2"/>
  <c r="AH773" i="2"/>
  <c r="V774" i="2"/>
  <c r="W774" i="2"/>
  <c r="X774" i="2"/>
  <c r="AB774" i="2"/>
  <c r="AC774" i="2"/>
  <c r="AD774" i="2"/>
  <c r="AE774" i="2"/>
  <c r="AH774" i="2"/>
  <c r="V775" i="2"/>
  <c r="W775" i="2"/>
  <c r="X775" i="2"/>
  <c r="AB775" i="2"/>
  <c r="AC775" i="2"/>
  <c r="AD775" i="2"/>
  <c r="AE775" i="2"/>
  <c r="AH775" i="2"/>
  <c r="V776" i="2"/>
  <c r="W776" i="2"/>
  <c r="X776" i="2"/>
  <c r="AB776" i="2"/>
  <c r="AC776" i="2"/>
  <c r="AD776" i="2"/>
  <c r="AE776" i="2"/>
  <c r="AH776" i="2"/>
  <c r="V777" i="2"/>
  <c r="W777" i="2"/>
  <c r="X777" i="2"/>
  <c r="AB777" i="2"/>
  <c r="AC777" i="2"/>
  <c r="AD777" i="2"/>
  <c r="AE777" i="2"/>
  <c r="AH777" i="2"/>
  <c r="V778" i="2"/>
  <c r="W778" i="2"/>
  <c r="X778" i="2"/>
  <c r="AB778" i="2"/>
  <c r="AC778" i="2"/>
  <c r="AD778" i="2"/>
  <c r="AE778" i="2"/>
  <c r="AH778" i="2"/>
  <c r="V779" i="2"/>
  <c r="W779" i="2"/>
  <c r="X779" i="2"/>
  <c r="AB779" i="2"/>
  <c r="AC779" i="2"/>
  <c r="AD779" i="2"/>
  <c r="AE779" i="2"/>
  <c r="AH779" i="2"/>
  <c r="V780" i="2"/>
  <c r="W780" i="2"/>
  <c r="X780" i="2"/>
  <c r="AB780" i="2"/>
  <c r="AC780" i="2"/>
  <c r="AD780" i="2"/>
  <c r="AE780" i="2"/>
  <c r="AH780" i="2"/>
  <c r="V781" i="2"/>
  <c r="W781" i="2"/>
  <c r="X781" i="2"/>
  <c r="AB781" i="2"/>
  <c r="AC781" i="2"/>
  <c r="AD781" i="2"/>
  <c r="AE781" i="2"/>
  <c r="AH781" i="2"/>
  <c r="V782" i="2"/>
  <c r="W782" i="2"/>
  <c r="X782" i="2"/>
  <c r="AB782" i="2"/>
  <c r="AC782" i="2"/>
  <c r="AD782" i="2"/>
  <c r="AE782" i="2"/>
  <c r="AH782" i="2"/>
  <c r="V783" i="2"/>
  <c r="W783" i="2"/>
  <c r="X783" i="2"/>
  <c r="AB783" i="2"/>
  <c r="AC783" i="2"/>
  <c r="AD783" i="2"/>
  <c r="AE783" i="2"/>
  <c r="AH783" i="2"/>
  <c r="V784" i="2"/>
  <c r="W784" i="2"/>
  <c r="X784" i="2"/>
  <c r="AB784" i="2"/>
  <c r="AC784" i="2"/>
  <c r="AD784" i="2"/>
  <c r="AE784" i="2"/>
  <c r="AH784" i="2"/>
  <c r="V785" i="2"/>
  <c r="W785" i="2"/>
  <c r="X785" i="2"/>
  <c r="AB785" i="2"/>
  <c r="AC785" i="2"/>
  <c r="AD785" i="2"/>
  <c r="AE785" i="2"/>
  <c r="AH785" i="2"/>
  <c r="V786" i="2"/>
  <c r="W786" i="2"/>
  <c r="X786" i="2"/>
  <c r="AB786" i="2"/>
  <c r="AC786" i="2"/>
  <c r="AD786" i="2"/>
  <c r="AE786" i="2"/>
  <c r="AH786" i="2"/>
  <c r="V787" i="2"/>
  <c r="W787" i="2"/>
  <c r="X787" i="2"/>
  <c r="AB787" i="2"/>
  <c r="AC787" i="2"/>
  <c r="AD787" i="2"/>
  <c r="AE787" i="2"/>
  <c r="AH787" i="2"/>
  <c r="V788" i="2"/>
  <c r="W788" i="2"/>
  <c r="X788" i="2"/>
  <c r="AB788" i="2"/>
  <c r="AC788" i="2"/>
  <c r="AD788" i="2"/>
  <c r="AE788" i="2"/>
  <c r="AH788" i="2"/>
  <c r="V789" i="2"/>
  <c r="W789" i="2"/>
  <c r="X789" i="2"/>
  <c r="AB789" i="2"/>
  <c r="AC789" i="2"/>
  <c r="AD789" i="2"/>
  <c r="AE789" i="2"/>
  <c r="AH789" i="2"/>
  <c r="V790" i="2"/>
  <c r="W790" i="2"/>
  <c r="X790" i="2"/>
  <c r="AB790" i="2"/>
  <c r="AC790" i="2"/>
  <c r="AD790" i="2"/>
  <c r="AE790" i="2"/>
  <c r="AH790" i="2"/>
  <c r="V791" i="2"/>
  <c r="W791" i="2"/>
  <c r="X791" i="2"/>
  <c r="AB791" i="2"/>
  <c r="AC791" i="2"/>
  <c r="AD791" i="2"/>
  <c r="AE791" i="2"/>
  <c r="AH791" i="2"/>
  <c r="V792" i="2"/>
  <c r="W792" i="2"/>
  <c r="X792" i="2"/>
  <c r="AB792" i="2"/>
  <c r="AC792" i="2"/>
  <c r="AD792" i="2"/>
  <c r="AE792" i="2"/>
  <c r="AH792" i="2"/>
  <c r="V793" i="2"/>
  <c r="W793" i="2"/>
  <c r="X793" i="2"/>
  <c r="AB793" i="2"/>
  <c r="AC793" i="2"/>
  <c r="AD793" i="2"/>
  <c r="AE793" i="2"/>
  <c r="AH793" i="2"/>
  <c r="V794" i="2"/>
  <c r="W794" i="2"/>
  <c r="X794" i="2"/>
  <c r="AB794" i="2"/>
  <c r="AC794" i="2"/>
  <c r="AD794" i="2"/>
  <c r="AE794" i="2"/>
  <c r="AH794" i="2"/>
  <c r="V795" i="2"/>
  <c r="W795" i="2"/>
  <c r="X795" i="2"/>
  <c r="AB795" i="2"/>
  <c r="AC795" i="2"/>
  <c r="AD795" i="2"/>
  <c r="AE795" i="2"/>
  <c r="AH795" i="2"/>
  <c r="V796" i="2"/>
  <c r="W796" i="2"/>
  <c r="X796" i="2"/>
  <c r="AB796" i="2"/>
  <c r="AC796" i="2"/>
  <c r="AD796" i="2"/>
  <c r="AE796" i="2"/>
  <c r="AH796" i="2"/>
  <c r="V797" i="2"/>
  <c r="W797" i="2"/>
  <c r="X797" i="2"/>
  <c r="AB797" i="2"/>
  <c r="AC797" i="2"/>
  <c r="AD797" i="2"/>
  <c r="AE797" i="2"/>
  <c r="AH797" i="2"/>
  <c r="V798" i="2"/>
  <c r="W798" i="2"/>
  <c r="X798" i="2"/>
  <c r="AB798" i="2"/>
  <c r="AC798" i="2"/>
  <c r="AD798" i="2"/>
  <c r="AE798" i="2"/>
  <c r="AH798" i="2"/>
  <c r="V799" i="2"/>
  <c r="W799" i="2"/>
  <c r="X799" i="2"/>
  <c r="AB799" i="2"/>
  <c r="AC799" i="2"/>
  <c r="AD799" i="2"/>
  <c r="AE799" i="2"/>
  <c r="AH799" i="2"/>
  <c r="V800" i="2"/>
  <c r="W800" i="2"/>
  <c r="X800" i="2"/>
  <c r="AB800" i="2"/>
  <c r="AC800" i="2"/>
  <c r="AD800" i="2"/>
  <c r="AE800" i="2"/>
  <c r="AH800" i="2"/>
  <c r="V801" i="2"/>
  <c r="W801" i="2"/>
  <c r="X801" i="2"/>
  <c r="AB801" i="2"/>
  <c r="AC801" i="2"/>
  <c r="AD801" i="2"/>
  <c r="AE801" i="2"/>
  <c r="AH801" i="2"/>
  <c r="V802" i="2"/>
  <c r="W802" i="2"/>
  <c r="X802" i="2"/>
  <c r="AB802" i="2"/>
  <c r="AC802" i="2"/>
  <c r="AD802" i="2"/>
  <c r="AE802" i="2"/>
  <c r="AH802" i="2"/>
  <c r="V803" i="2"/>
  <c r="W803" i="2"/>
  <c r="X803" i="2"/>
  <c r="AB803" i="2"/>
  <c r="AC803" i="2"/>
  <c r="AD803" i="2"/>
  <c r="AE803" i="2"/>
  <c r="AH803" i="2"/>
  <c r="V804" i="2"/>
  <c r="W804" i="2"/>
  <c r="X804" i="2"/>
  <c r="AB804" i="2"/>
  <c r="AC804" i="2"/>
  <c r="AD804" i="2"/>
  <c r="AE804" i="2"/>
  <c r="AH804" i="2"/>
  <c r="V805" i="2"/>
  <c r="W805" i="2"/>
  <c r="X805" i="2"/>
  <c r="AB805" i="2"/>
  <c r="AC805" i="2"/>
  <c r="AD805" i="2"/>
  <c r="AE805" i="2"/>
  <c r="AH805" i="2"/>
  <c r="V806" i="2"/>
  <c r="W806" i="2"/>
  <c r="X806" i="2"/>
  <c r="AB806" i="2"/>
  <c r="AC806" i="2"/>
  <c r="AD806" i="2"/>
  <c r="AE806" i="2"/>
  <c r="AH806" i="2"/>
  <c r="V807" i="2"/>
  <c r="W807" i="2"/>
  <c r="X807" i="2"/>
  <c r="AB807" i="2"/>
  <c r="AC807" i="2"/>
  <c r="AD807" i="2"/>
  <c r="AE807" i="2"/>
  <c r="AH807" i="2"/>
  <c r="V808" i="2"/>
  <c r="W808" i="2"/>
  <c r="X808" i="2"/>
  <c r="AB808" i="2"/>
  <c r="AC808" i="2"/>
  <c r="AD808" i="2"/>
  <c r="AE808" i="2"/>
  <c r="AH808" i="2"/>
  <c r="V809" i="2"/>
  <c r="W809" i="2"/>
  <c r="X809" i="2"/>
  <c r="AB809" i="2"/>
  <c r="AC809" i="2"/>
  <c r="AD809" i="2"/>
  <c r="AE809" i="2"/>
  <c r="AH809" i="2"/>
  <c r="V810" i="2"/>
  <c r="W810" i="2"/>
  <c r="X810" i="2"/>
  <c r="AB810" i="2"/>
  <c r="AC810" i="2"/>
  <c r="AD810" i="2"/>
  <c r="AE810" i="2"/>
  <c r="AH810" i="2"/>
  <c r="V811" i="2"/>
  <c r="W811" i="2"/>
  <c r="X811" i="2"/>
  <c r="AB811" i="2"/>
  <c r="AC811" i="2"/>
  <c r="AD811" i="2"/>
  <c r="AE811" i="2"/>
  <c r="AH811" i="2"/>
  <c r="V812" i="2"/>
  <c r="W812" i="2"/>
  <c r="X812" i="2"/>
  <c r="AB812" i="2"/>
  <c r="AC812" i="2"/>
  <c r="AD812" i="2"/>
  <c r="AE812" i="2"/>
  <c r="AH812" i="2"/>
  <c r="V813" i="2"/>
  <c r="W813" i="2"/>
  <c r="X813" i="2"/>
  <c r="AB813" i="2"/>
  <c r="AC813" i="2"/>
  <c r="AD813" i="2"/>
  <c r="AE813" i="2"/>
  <c r="AH813" i="2"/>
  <c r="V814" i="2"/>
  <c r="W814" i="2"/>
  <c r="X814" i="2"/>
  <c r="AB814" i="2"/>
  <c r="AC814" i="2"/>
  <c r="AD814" i="2"/>
  <c r="AE814" i="2"/>
  <c r="AH814" i="2"/>
  <c r="V815" i="2"/>
  <c r="W815" i="2"/>
  <c r="X815" i="2"/>
  <c r="AB815" i="2"/>
  <c r="AC815" i="2"/>
  <c r="AD815" i="2"/>
  <c r="AE815" i="2"/>
  <c r="AH815" i="2"/>
  <c r="V816" i="2"/>
  <c r="W816" i="2"/>
  <c r="X816" i="2"/>
  <c r="AB816" i="2"/>
  <c r="AC816" i="2"/>
  <c r="AD816" i="2"/>
  <c r="AE816" i="2"/>
  <c r="AH816" i="2"/>
  <c r="V817" i="2"/>
  <c r="W817" i="2"/>
  <c r="X817" i="2"/>
  <c r="AB817" i="2"/>
  <c r="AC817" i="2"/>
  <c r="AD817" i="2"/>
  <c r="AE817" i="2"/>
  <c r="AH817" i="2"/>
  <c r="V818" i="2"/>
  <c r="W818" i="2"/>
  <c r="X818" i="2"/>
  <c r="AB818" i="2"/>
  <c r="AC818" i="2"/>
  <c r="AD818" i="2"/>
  <c r="AE818" i="2"/>
  <c r="AH818" i="2"/>
  <c r="V819" i="2"/>
  <c r="W819" i="2"/>
  <c r="X819" i="2"/>
  <c r="AB819" i="2"/>
  <c r="AC819" i="2"/>
  <c r="AD819" i="2"/>
  <c r="AE819" i="2"/>
  <c r="AH819" i="2"/>
  <c r="V820" i="2"/>
  <c r="W820" i="2"/>
  <c r="X820" i="2"/>
  <c r="AB820" i="2"/>
  <c r="AC820" i="2"/>
  <c r="AD820" i="2"/>
  <c r="AE820" i="2"/>
  <c r="AH820" i="2"/>
  <c r="V821" i="2"/>
  <c r="W821" i="2"/>
  <c r="X821" i="2"/>
  <c r="AB821" i="2"/>
  <c r="AC821" i="2"/>
  <c r="AD821" i="2"/>
  <c r="AE821" i="2"/>
  <c r="AH821" i="2"/>
  <c r="V822" i="2"/>
  <c r="W822" i="2"/>
  <c r="X822" i="2"/>
  <c r="AB822" i="2"/>
  <c r="AC822" i="2"/>
  <c r="AD822" i="2"/>
  <c r="AE822" i="2"/>
  <c r="AH822" i="2"/>
  <c r="V823" i="2"/>
  <c r="W823" i="2"/>
  <c r="X823" i="2"/>
  <c r="AB823" i="2"/>
  <c r="AC823" i="2"/>
  <c r="AD823" i="2"/>
  <c r="AE823" i="2"/>
  <c r="AH823" i="2"/>
  <c r="V824" i="2"/>
  <c r="W824" i="2"/>
  <c r="X824" i="2"/>
  <c r="AB824" i="2"/>
  <c r="AC824" i="2"/>
  <c r="AD824" i="2"/>
  <c r="AE824" i="2"/>
  <c r="AH824" i="2"/>
  <c r="V825" i="2"/>
  <c r="W825" i="2"/>
  <c r="X825" i="2"/>
  <c r="AB825" i="2"/>
  <c r="AC825" i="2"/>
  <c r="AD825" i="2"/>
  <c r="AE825" i="2"/>
  <c r="AH825" i="2"/>
  <c r="V826" i="2"/>
  <c r="W826" i="2"/>
  <c r="X826" i="2"/>
  <c r="AB826" i="2"/>
  <c r="AC826" i="2"/>
  <c r="AD826" i="2"/>
  <c r="AE826" i="2"/>
  <c r="AH826" i="2"/>
  <c r="V827" i="2"/>
  <c r="W827" i="2"/>
  <c r="X827" i="2"/>
  <c r="AB827" i="2"/>
  <c r="AC827" i="2"/>
  <c r="AD827" i="2"/>
  <c r="AE827" i="2"/>
  <c r="AH827" i="2"/>
  <c r="V828" i="2"/>
  <c r="W828" i="2"/>
  <c r="X828" i="2"/>
  <c r="AB828" i="2"/>
  <c r="AC828" i="2"/>
  <c r="AD828" i="2"/>
  <c r="AE828" i="2"/>
  <c r="AH828" i="2"/>
  <c r="V829" i="2"/>
  <c r="W829" i="2"/>
  <c r="X829" i="2"/>
  <c r="AB829" i="2"/>
  <c r="AC829" i="2"/>
  <c r="AD829" i="2"/>
  <c r="AE829" i="2"/>
  <c r="AH829" i="2"/>
  <c r="V830" i="2"/>
  <c r="W830" i="2"/>
  <c r="X830" i="2"/>
  <c r="AB830" i="2"/>
  <c r="AC830" i="2"/>
  <c r="AD830" i="2"/>
  <c r="AE830" i="2"/>
  <c r="AH830" i="2"/>
  <c r="V831" i="2"/>
  <c r="W831" i="2"/>
  <c r="X831" i="2"/>
  <c r="AB831" i="2"/>
  <c r="AC831" i="2"/>
  <c r="AD831" i="2"/>
  <c r="AE831" i="2"/>
  <c r="AH831" i="2"/>
  <c r="V832" i="2"/>
  <c r="W832" i="2"/>
  <c r="X832" i="2"/>
  <c r="AB832" i="2"/>
  <c r="AC832" i="2"/>
  <c r="AD832" i="2"/>
  <c r="AE832" i="2"/>
  <c r="AH832" i="2"/>
  <c r="V833" i="2"/>
  <c r="W833" i="2"/>
  <c r="X833" i="2"/>
  <c r="AB833" i="2"/>
  <c r="AC833" i="2"/>
  <c r="AD833" i="2"/>
  <c r="AE833" i="2"/>
  <c r="AH833" i="2"/>
  <c r="V834" i="2"/>
  <c r="W834" i="2"/>
  <c r="X834" i="2"/>
  <c r="AB834" i="2"/>
  <c r="AC834" i="2"/>
  <c r="AD834" i="2"/>
  <c r="AE834" i="2"/>
  <c r="AH834" i="2"/>
  <c r="V835" i="2"/>
  <c r="W835" i="2"/>
  <c r="X835" i="2"/>
  <c r="AB835" i="2"/>
  <c r="AC835" i="2"/>
  <c r="AD835" i="2"/>
  <c r="AE835" i="2"/>
  <c r="AH835" i="2"/>
  <c r="V836" i="2"/>
  <c r="W836" i="2"/>
  <c r="X836" i="2"/>
  <c r="AB836" i="2"/>
  <c r="AC836" i="2"/>
  <c r="AD836" i="2"/>
  <c r="AE836" i="2"/>
  <c r="AH836" i="2"/>
  <c r="V837" i="2"/>
  <c r="W837" i="2"/>
  <c r="X837" i="2"/>
  <c r="AB837" i="2"/>
  <c r="AC837" i="2"/>
  <c r="AD837" i="2"/>
  <c r="AE837" i="2"/>
  <c r="AH837" i="2"/>
  <c r="V838" i="2"/>
  <c r="W838" i="2"/>
  <c r="X838" i="2"/>
  <c r="AB838" i="2"/>
  <c r="AC838" i="2"/>
  <c r="AD838" i="2"/>
  <c r="AE838" i="2"/>
  <c r="AH838" i="2"/>
  <c r="V839" i="2"/>
  <c r="W839" i="2"/>
  <c r="X839" i="2"/>
  <c r="AB839" i="2"/>
  <c r="AC839" i="2"/>
  <c r="AD839" i="2"/>
  <c r="AE839" i="2"/>
  <c r="AH839" i="2"/>
  <c r="V840" i="2"/>
  <c r="W840" i="2"/>
  <c r="X840" i="2"/>
  <c r="AB840" i="2"/>
  <c r="AC840" i="2"/>
  <c r="AD840" i="2"/>
  <c r="AE840" i="2"/>
  <c r="AH840" i="2"/>
  <c r="V841" i="2"/>
  <c r="W841" i="2"/>
  <c r="X841" i="2"/>
  <c r="AB841" i="2"/>
  <c r="AC841" i="2"/>
  <c r="AD841" i="2"/>
  <c r="AE841" i="2"/>
  <c r="AH841" i="2"/>
  <c r="V842" i="2"/>
  <c r="W842" i="2"/>
  <c r="X842" i="2"/>
  <c r="AB842" i="2"/>
  <c r="AC842" i="2"/>
  <c r="AD842" i="2"/>
  <c r="AE842" i="2"/>
  <c r="AH842" i="2"/>
  <c r="V843" i="2"/>
  <c r="W843" i="2"/>
  <c r="X843" i="2"/>
  <c r="AB843" i="2"/>
  <c r="AC843" i="2"/>
  <c r="AD843" i="2"/>
  <c r="AE843" i="2"/>
  <c r="AH843" i="2"/>
  <c r="V844" i="2"/>
  <c r="W844" i="2"/>
  <c r="X844" i="2"/>
  <c r="AB844" i="2"/>
  <c r="AC844" i="2"/>
  <c r="AD844" i="2"/>
  <c r="AE844" i="2"/>
  <c r="AH844" i="2"/>
  <c r="V845" i="2"/>
  <c r="W845" i="2"/>
  <c r="X845" i="2"/>
  <c r="AB845" i="2"/>
  <c r="AC845" i="2"/>
  <c r="AD845" i="2"/>
  <c r="AE845" i="2"/>
  <c r="AH845" i="2"/>
  <c r="V846" i="2"/>
  <c r="W846" i="2"/>
  <c r="X846" i="2"/>
  <c r="AB846" i="2"/>
  <c r="AC846" i="2"/>
  <c r="AD846" i="2"/>
  <c r="AE846" i="2"/>
  <c r="AH846" i="2"/>
  <c r="V847" i="2"/>
  <c r="W847" i="2"/>
  <c r="X847" i="2"/>
  <c r="AB847" i="2"/>
  <c r="AC847" i="2"/>
  <c r="AD847" i="2"/>
  <c r="AE847" i="2"/>
  <c r="AH847" i="2"/>
  <c r="V848" i="2"/>
  <c r="W848" i="2"/>
  <c r="X848" i="2"/>
  <c r="AB848" i="2"/>
  <c r="AC848" i="2"/>
  <c r="AD848" i="2"/>
  <c r="AE848" i="2"/>
  <c r="AH848" i="2"/>
  <c r="V849" i="2"/>
  <c r="W849" i="2"/>
  <c r="X849" i="2"/>
  <c r="AB849" i="2"/>
  <c r="AC849" i="2"/>
  <c r="AD849" i="2"/>
  <c r="AE849" i="2"/>
  <c r="AH849" i="2"/>
  <c r="V850" i="2"/>
  <c r="W850" i="2"/>
  <c r="X850" i="2"/>
  <c r="AB850" i="2"/>
  <c r="AC850" i="2"/>
  <c r="AD850" i="2"/>
  <c r="AE850" i="2"/>
  <c r="AH850" i="2"/>
  <c r="V851" i="2"/>
  <c r="W851" i="2"/>
  <c r="X851" i="2"/>
  <c r="AB851" i="2"/>
  <c r="AC851" i="2"/>
  <c r="AD851" i="2"/>
  <c r="AE851" i="2"/>
  <c r="AH851" i="2"/>
  <c r="V852" i="2"/>
  <c r="W852" i="2"/>
  <c r="X852" i="2"/>
  <c r="AB852" i="2"/>
  <c r="AC852" i="2"/>
  <c r="AD852" i="2"/>
  <c r="AE852" i="2"/>
  <c r="AH852" i="2"/>
  <c r="V853" i="2"/>
  <c r="W853" i="2"/>
  <c r="X853" i="2"/>
  <c r="AB853" i="2"/>
  <c r="AC853" i="2"/>
  <c r="AD853" i="2"/>
  <c r="AE853" i="2"/>
  <c r="AH853" i="2"/>
  <c r="V854" i="2"/>
  <c r="W854" i="2"/>
  <c r="X854" i="2"/>
  <c r="AB854" i="2"/>
  <c r="AC854" i="2"/>
  <c r="AD854" i="2"/>
  <c r="AE854" i="2"/>
  <c r="AH854" i="2"/>
  <c r="V855" i="2"/>
  <c r="W855" i="2"/>
  <c r="X855" i="2"/>
  <c r="AB855" i="2"/>
  <c r="AC855" i="2"/>
  <c r="AD855" i="2"/>
  <c r="AE855" i="2"/>
  <c r="AH855" i="2"/>
  <c r="V856" i="2"/>
  <c r="W856" i="2"/>
  <c r="X856" i="2"/>
  <c r="AB856" i="2"/>
  <c r="AC856" i="2"/>
  <c r="AD856" i="2"/>
  <c r="AE856" i="2"/>
  <c r="AH856" i="2"/>
  <c r="V857" i="2"/>
  <c r="W857" i="2"/>
  <c r="X857" i="2"/>
  <c r="AB857" i="2"/>
  <c r="AC857" i="2"/>
  <c r="AD857" i="2"/>
  <c r="AE857" i="2"/>
  <c r="AH857" i="2"/>
  <c r="V858" i="2"/>
  <c r="W858" i="2"/>
  <c r="X858" i="2"/>
  <c r="AB858" i="2"/>
  <c r="AC858" i="2"/>
  <c r="AD858" i="2"/>
  <c r="AE858" i="2"/>
  <c r="AH858" i="2"/>
  <c r="V859" i="2"/>
  <c r="W859" i="2"/>
  <c r="X859" i="2"/>
  <c r="AB859" i="2"/>
  <c r="AC859" i="2"/>
  <c r="AD859" i="2"/>
  <c r="AE859" i="2"/>
  <c r="AH859" i="2"/>
  <c r="V860" i="2"/>
  <c r="W860" i="2"/>
  <c r="X860" i="2"/>
  <c r="AB860" i="2"/>
  <c r="AC860" i="2"/>
  <c r="AD860" i="2"/>
  <c r="AE860" i="2"/>
  <c r="AH860" i="2"/>
  <c r="U861" i="2"/>
  <c r="AI861" i="2" s="1"/>
  <c r="V861" i="2"/>
  <c r="W861" i="2"/>
  <c r="X861" i="2"/>
  <c r="AB861" i="2"/>
  <c r="AC861" i="2"/>
  <c r="AD861" i="2"/>
  <c r="AE861" i="2"/>
  <c r="AH861" i="2"/>
  <c r="U862" i="2"/>
  <c r="AI862" i="2" s="1"/>
  <c r="V862" i="2"/>
  <c r="W862" i="2"/>
  <c r="X862" i="2"/>
  <c r="AB862" i="2"/>
  <c r="AC862" i="2"/>
  <c r="AD862" i="2"/>
  <c r="AE862" i="2"/>
  <c r="AH862" i="2"/>
  <c r="U863" i="2"/>
  <c r="AI863" i="2" s="1"/>
  <c r="V863" i="2"/>
  <c r="W863" i="2"/>
  <c r="X863" i="2"/>
  <c r="AB863" i="2"/>
  <c r="AC863" i="2"/>
  <c r="AD863" i="2"/>
  <c r="AE863" i="2"/>
  <c r="AH863" i="2"/>
  <c r="U864" i="2"/>
  <c r="AI864" i="2" s="1"/>
  <c r="V864" i="2"/>
  <c r="W864" i="2"/>
  <c r="X864" i="2"/>
  <c r="AB864" i="2"/>
  <c r="AC864" i="2"/>
  <c r="AD864" i="2"/>
  <c r="AE864" i="2"/>
  <c r="AH864" i="2"/>
  <c r="U865" i="2"/>
  <c r="AI865" i="2" s="1"/>
  <c r="V865" i="2"/>
  <c r="W865" i="2"/>
  <c r="X865" i="2"/>
  <c r="AB865" i="2"/>
  <c r="AC865" i="2"/>
  <c r="AD865" i="2"/>
  <c r="AE865" i="2"/>
  <c r="AH865" i="2"/>
  <c r="U866" i="2"/>
  <c r="AI866" i="2" s="1"/>
  <c r="V866" i="2"/>
  <c r="W866" i="2"/>
  <c r="X866" i="2"/>
  <c r="AB866" i="2"/>
  <c r="AC866" i="2"/>
  <c r="AD866" i="2"/>
  <c r="AE866" i="2"/>
  <c r="AH866" i="2"/>
  <c r="P867" i="2"/>
  <c r="R867" i="2"/>
  <c r="V867" i="2"/>
  <c r="W867" i="2"/>
  <c r="X867" i="2"/>
  <c r="Y867" i="2"/>
  <c r="AB867" i="2"/>
  <c r="AC867" i="2"/>
  <c r="AD867" i="2"/>
  <c r="AE867" i="2"/>
  <c r="AF867" i="2"/>
  <c r="AG867" i="2"/>
  <c r="AH867" i="2"/>
  <c r="P868" i="2"/>
  <c r="R868" i="2"/>
  <c r="V868" i="2"/>
  <c r="W868" i="2"/>
  <c r="X868" i="2"/>
  <c r="Y868" i="2"/>
  <c r="AB868" i="2"/>
  <c r="AC868" i="2"/>
  <c r="AD868" i="2"/>
  <c r="AE868" i="2"/>
  <c r="AF868" i="2"/>
  <c r="AG868" i="2"/>
  <c r="AH868" i="2"/>
  <c r="P869" i="2"/>
  <c r="R869" i="2"/>
  <c r="V869" i="2"/>
  <c r="W869" i="2"/>
  <c r="X869" i="2"/>
  <c r="Y869" i="2"/>
  <c r="AB869" i="2"/>
  <c r="AC869" i="2"/>
  <c r="AD869" i="2"/>
  <c r="AE869" i="2"/>
  <c r="AF869" i="2"/>
  <c r="AG869" i="2"/>
  <c r="AH869" i="2"/>
  <c r="P870" i="2"/>
  <c r="R870" i="2"/>
  <c r="V870" i="2"/>
  <c r="W870" i="2"/>
  <c r="X870" i="2"/>
  <c r="Y870" i="2"/>
  <c r="AB870" i="2"/>
  <c r="AC870" i="2"/>
  <c r="AD870" i="2"/>
  <c r="AE870" i="2"/>
  <c r="AF870" i="2"/>
  <c r="AG870" i="2"/>
  <c r="AH870" i="2"/>
  <c r="P871" i="2"/>
  <c r="R871" i="2"/>
  <c r="V871" i="2"/>
  <c r="W871" i="2"/>
  <c r="X871" i="2"/>
  <c r="Y871" i="2"/>
  <c r="AB871" i="2"/>
  <c r="AC871" i="2"/>
  <c r="AD871" i="2"/>
  <c r="AE871" i="2"/>
  <c r="AF871" i="2"/>
  <c r="AG871" i="2"/>
  <c r="AH871" i="2"/>
  <c r="P872" i="2"/>
  <c r="R872" i="2"/>
  <c r="V872" i="2"/>
  <c r="W872" i="2"/>
  <c r="X872" i="2"/>
  <c r="Y872" i="2"/>
  <c r="AB872" i="2"/>
  <c r="AC872" i="2"/>
  <c r="AD872" i="2"/>
  <c r="AE872" i="2"/>
  <c r="AF872" i="2"/>
  <c r="AG872" i="2"/>
  <c r="AH872" i="2"/>
  <c r="P873" i="2"/>
  <c r="R873" i="2"/>
  <c r="V873" i="2"/>
  <c r="W873" i="2"/>
  <c r="X873" i="2"/>
  <c r="Y873" i="2"/>
  <c r="AB873" i="2"/>
  <c r="AC873" i="2"/>
  <c r="AD873" i="2"/>
  <c r="AE873" i="2"/>
  <c r="AF873" i="2"/>
  <c r="AG873" i="2"/>
  <c r="AH873" i="2"/>
  <c r="P874" i="2"/>
  <c r="R874" i="2"/>
  <c r="V874" i="2"/>
  <c r="W874" i="2"/>
  <c r="X874" i="2"/>
  <c r="Y874" i="2"/>
  <c r="AB874" i="2"/>
  <c r="AC874" i="2"/>
  <c r="AD874" i="2"/>
  <c r="AE874" i="2"/>
  <c r="AF874" i="2"/>
  <c r="AG874" i="2"/>
  <c r="AH874" i="2"/>
  <c r="P875" i="2"/>
  <c r="R875" i="2"/>
  <c r="V875" i="2"/>
  <c r="W875" i="2"/>
  <c r="X875" i="2"/>
  <c r="Y875" i="2"/>
  <c r="AB875" i="2"/>
  <c r="AC875" i="2"/>
  <c r="AD875" i="2"/>
  <c r="AE875" i="2"/>
  <c r="AF875" i="2"/>
  <c r="AG875" i="2"/>
  <c r="AH875" i="2"/>
  <c r="P876" i="2"/>
  <c r="R876" i="2"/>
  <c r="V876" i="2"/>
  <c r="W876" i="2"/>
  <c r="X876" i="2"/>
  <c r="Y876" i="2"/>
  <c r="AB876" i="2"/>
  <c r="AC876" i="2"/>
  <c r="AD876" i="2"/>
  <c r="AE876" i="2"/>
  <c r="AF876" i="2"/>
  <c r="AG876" i="2"/>
  <c r="AH876" i="2"/>
  <c r="P877" i="2"/>
  <c r="R877" i="2"/>
  <c r="V877" i="2"/>
  <c r="W877" i="2"/>
  <c r="X877" i="2"/>
  <c r="Y877" i="2"/>
  <c r="AB877" i="2"/>
  <c r="AC877" i="2"/>
  <c r="AD877" i="2"/>
  <c r="AE877" i="2"/>
  <c r="AF877" i="2"/>
  <c r="AG877" i="2"/>
  <c r="AH877" i="2"/>
  <c r="P878" i="2"/>
  <c r="R878" i="2"/>
  <c r="V878" i="2"/>
  <c r="W878" i="2"/>
  <c r="X878" i="2"/>
  <c r="Y878" i="2"/>
  <c r="AB878" i="2"/>
  <c r="AC878" i="2"/>
  <c r="AD878" i="2"/>
  <c r="AE878" i="2"/>
  <c r="AF878" i="2"/>
  <c r="AG878" i="2"/>
  <c r="AH878" i="2"/>
  <c r="P879" i="2"/>
  <c r="R879" i="2"/>
  <c r="V879" i="2"/>
  <c r="W879" i="2"/>
  <c r="X879" i="2"/>
  <c r="Y879" i="2"/>
  <c r="AB879" i="2"/>
  <c r="AC879" i="2"/>
  <c r="AD879" i="2"/>
  <c r="AE879" i="2"/>
  <c r="AF879" i="2"/>
  <c r="AG879" i="2"/>
  <c r="AH879" i="2"/>
  <c r="P880" i="2"/>
  <c r="R880" i="2"/>
  <c r="V880" i="2"/>
  <c r="W880" i="2"/>
  <c r="X880" i="2"/>
  <c r="Y880" i="2"/>
  <c r="AB880" i="2"/>
  <c r="AC880" i="2"/>
  <c r="AD880" i="2"/>
  <c r="AE880" i="2"/>
  <c r="AF880" i="2"/>
  <c r="AG880" i="2"/>
  <c r="AH880" i="2"/>
  <c r="P881" i="2"/>
  <c r="R881" i="2"/>
  <c r="V881" i="2"/>
  <c r="W881" i="2"/>
  <c r="X881" i="2"/>
  <c r="Y881" i="2"/>
  <c r="AB881" i="2"/>
  <c r="AC881" i="2"/>
  <c r="AD881" i="2"/>
  <c r="AE881" i="2"/>
  <c r="AF881" i="2"/>
  <c r="AG881" i="2"/>
  <c r="AH881" i="2"/>
  <c r="P882" i="2"/>
  <c r="R882" i="2"/>
  <c r="V882" i="2"/>
  <c r="W882" i="2"/>
  <c r="X882" i="2"/>
  <c r="Y882" i="2"/>
  <c r="AB882" i="2"/>
  <c r="AC882" i="2"/>
  <c r="AD882" i="2"/>
  <c r="AE882" i="2"/>
  <c r="AF882" i="2"/>
  <c r="AG882" i="2"/>
  <c r="AH882" i="2"/>
  <c r="P883" i="2"/>
  <c r="R883" i="2"/>
  <c r="V883" i="2"/>
  <c r="W883" i="2"/>
  <c r="X883" i="2"/>
  <c r="Y883" i="2"/>
  <c r="AB883" i="2"/>
  <c r="AC883" i="2"/>
  <c r="AD883" i="2"/>
  <c r="AE883" i="2"/>
  <c r="AF883" i="2"/>
  <c r="AG883" i="2"/>
  <c r="AH883" i="2"/>
  <c r="P884" i="2"/>
  <c r="R884" i="2"/>
  <c r="V884" i="2"/>
  <c r="W884" i="2"/>
  <c r="X884" i="2"/>
  <c r="Y884" i="2"/>
  <c r="AB884" i="2"/>
  <c r="AC884" i="2"/>
  <c r="AD884" i="2"/>
  <c r="AE884" i="2"/>
  <c r="AF884" i="2"/>
  <c r="AG884" i="2"/>
  <c r="AH884" i="2"/>
  <c r="P885" i="2"/>
  <c r="R885" i="2"/>
  <c r="V885" i="2"/>
  <c r="W885" i="2"/>
  <c r="X885" i="2"/>
  <c r="Y885" i="2"/>
  <c r="AB885" i="2"/>
  <c r="AC885" i="2"/>
  <c r="AD885" i="2"/>
  <c r="AE885" i="2"/>
  <c r="AF885" i="2"/>
  <c r="AG885" i="2"/>
  <c r="AH885" i="2"/>
  <c r="P886" i="2"/>
  <c r="R886" i="2"/>
  <c r="V886" i="2"/>
  <c r="W886" i="2"/>
  <c r="X886" i="2"/>
  <c r="Y886" i="2"/>
  <c r="AB886" i="2"/>
  <c r="AC886" i="2"/>
  <c r="AD886" i="2"/>
  <c r="AE886" i="2"/>
  <c r="AF886" i="2"/>
  <c r="AG886" i="2"/>
  <c r="AH886" i="2"/>
  <c r="P887" i="2"/>
  <c r="R887" i="2"/>
  <c r="V887" i="2"/>
  <c r="W887" i="2"/>
  <c r="X887" i="2"/>
  <c r="Y887" i="2"/>
  <c r="AB887" i="2"/>
  <c r="AC887" i="2"/>
  <c r="AD887" i="2"/>
  <c r="AE887" i="2"/>
  <c r="AF887" i="2"/>
  <c r="AG887" i="2"/>
  <c r="AH887" i="2"/>
  <c r="P888" i="2"/>
  <c r="R888" i="2"/>
  <c r="V888" i="2"/>
  <c r="W888" i="2"/>
  <c r="X888" i="2"/>
  <c r="Y888" i="2"/>
  <c r="AB888" i="2"/>
  <c r="AC888" i="2"/>
  <c r="AD888" i="2"/>
  <c r="AE888" i="2"/>
  <c r="AF888" i="2"/>
  <c r="AG888" i="2"/>
  <c r="AH888" i="2"/>
  <c r="P889" i="2"/>
  <c r="R889" i="2"/>
  <c r="V889" i="2"/>
  <c r="W889" i="2"/>
  <c r="X889" i="2"/>
  <c r="Y889" i="2"/>
  <c r="AB889" i="2"/>
  <c r="AC889" i="2"/>
  <c r="AD889" i="2"/>
  <c r="AE889" i="2"/>
  <c r="AF889" i="2"/>
  <c r="AG889" i="2"/>
  <c r="AH889" i="2"/>
  <c r="P890" i="2"/>
  <c r="R890" i="2"/>
  <c r="V890" i="2"/>
  <c r="W890" i="2"/>
  <c r="X890" i="2"/>
  <c r="Y890" i="2"/>
  <c r="AB890" i="2"/>
  <c r="AC890" i="2"/>
  <c r="AD890" i="2"/>
  <c r="AE890" i="2"/>
  <c r="AF890" i="2"/>
  <c r="AG890" i="2"/>
  <c r="AH890" i="2"/>
  <c r="P891" i="2"/>
  <c r="R891" i="2"/>
  <c r="V891" i="2"/>
  <c r="W891" i="2"/>
  <c r="X891" i="2"/>
  <c r="Y891" i="2"/>
  <c r="AB891" i="2"/>
  <c r="AC891" i="2"/>
  <c r="AD891" i="2"/>
  <c r="AE891" i="2"/>
  <c r="AF891" i="2"/>
  <c r="AG891" i="2"/>
  <c r="AH891" i="2"/>
  <c r="P892" i="2"/>
  <c r="R892" i="2"/>
  <c r="V892" i="2"/>
  <c r="W892" i="2"/>
  <c r="X892" i="2"/>
  <c r="Y892" i="2"/>
  <c r="AB892" i="2"/>
  <c r="AC892" i="2"/>
  <c r="AD892" i="2"/>
  <c r="AE892" i="2"/>
  <c r="AF892" i="2"/>
  <c r="AG892" i="2"/>
  <c r="AH892" i="2"/>
  <c r="P893" i="2"/>
  <c r="R893" i="2"/>
  <c r="V893" i="2"/>
  <c r="W893" i="2"/>
  <c r="X893" i="2"/>
  <c r="Y893" i="2"/>
  <c r="AB893" i="2"/>
  <c r="AC893" i="2"/>
  <c r="AD893" i="2"/>
  <c r="AE893" i="2"/>
  <c r="AF893" i="2"/>
  <c r="AG893" i="2"/>
  <c r="AH893" i="2"/>
  <c r="P894" i="2"/>
  <c r="R894" i="2"/>
  <c r="V894" i="2"/>
  <c r="W894" i="2"/>
  <c r="X894" i="2"/>
  <c r="Y894" i="2"/>
  <c r="AB894" i="2"/>
  <c r="AC894" i="2"/>
  <c r="AD894" i="2"/>
  <c r="AE894" i="2"/>
  <c r="AF894" i="2"/>
  <c r="AG894" i="2"/>
  <c r="AH894" i="2"/>
  <c r="P895" i="2"/>
  <c r="R895" i="2"/>
  <c r="V895" i="2"/>
  <c r="W895" i="2"/>
  <c r="X895" i="2"/>
  <c r="Y895" i="2"/>
  <c r="AB895" i="2"/>
  <c r="AC895" i="2"/>
  <c r="AD895" i="2"/>
  <c r="AE895" i="2"/>
  <c r="AF895" i="2"/>
  <c r="AG895" i="2"/>
  <c r="AH895" i="2"/>
  <c r="P896" i="2"/>
  <c r="R896" i="2"/>
  <c r="V896" i="2"/>
  <c r="W896" i="2"/>
  <c r="X896" i="2"/>
  <c r="Y896" i="2"/>
  <c r="AB896" i="2"/>
  <c r="AC896" i="2"/>
  <c r="AD896" i="2"/>
  <c r="AE896" i="2"/>
  <c r="AF896" i="2"/>
  <c r="AG896" i="2"/>
  <c r="AH896" i="2"/>
  <c r="P897" i="2"/>
  <c r="R897" i="2"/>
  <c r="V897" i="2"/>
  <c r="W897" i="2"/>
  <c r="X897" i="2"/>
  <c r="Y897" i="2"/>
  <c r="AB897" i="2"/>
  <c r="AC897" i="2"/>
  <c r="AD897" i="2"/>
  <c r="AE897" i="2"/>
  <c r="AF897" i="2"/>
  <c r="AG897" i="2"/>
  <c r="AH897" i="2"/>
  <c r="P898" i="2"/>
  <c r="R898" i="2"/>
  <c r="V898" i="2"/>
  <c r="W898" i="2"/>
  <c r="X898" i="2"/>
  <c r="Y898" i="2"/>
  <c r="AB898" i="2"/>
  <c r="AC898" i="2"/>
  <c r="AD898" i="2"/>
  <c r="AE898" i="2"/>
  <c r="AF898" i="2"/>
  <c r="AG898" i="2"/>
  <c r="AH898" i="2"/>
  <c r="P899" i="2"/>
  <c r="R899" i="2"/>
  <c r="V899" i="2"/>
  <c r="W899" i="2"/>
  <c r="X899" i="2"/>
  <c r="Y899" i="2"/>
  <c r="AB899" i="2"/>
  <c r="AC899" i="2"/>
  <c r="AD899" i="2"/>
  <c r="AE899" i="2"/>
  <c r="AF899" i="2"/>
  <c r="AG899" i="2"/>
  <c r="AH899" i="2"/>
  <c r="P900" i="2"/>
  <c r="R900" i="2"/>
  <c r="V900" i="2"/>
  <c r="W900" i="2"/>
  <c r="X900" i="2"/>
  <c r="Y900" i="2"/>
  <c r="AB900" i="2"/>
  <c r="AC900" i="2"/>
  <c r="AD900" i="2"/>
  <c r="AE900" i="2"/>
  <c r="AF900" i="2"/>
  <c r="AG900" i="2"/>
  <c r="AH900" i="2"/>
  <c r="P901" i="2"/>
  <c r="R901" i="2"/>
  <c r="V901" i="2"/>
  <c r="W901" i="2"/>
  <c r="X901" i="2"/>
  <c r="Y901" i="2"/>
  <c r="AB901" i="2"/>
  <c r="AC901" i="2"/>
  <c r="AD901" i="2"/>
  <c r="AE901" i="2"/>
  <c r="AF901" i="2"/>
  <c r="AG901" i="2"/>
  <c r="AH901" i="2"/>
  <c r="P902" i="2"/>
  <c r="R902" i="2"/>
  <c r="V902" i="2"/>
  <c r="W902" i="2"/>
  <c r="X902" i="2"/>
  <c r="Y902" i="2"/>
  <c r="AB902" i="2"/>
  <c r="AC902" i="2"/>
  <c r="AD902" i="2"/>
  <c r="AE902" i="2"/>
  <c r="AF902" i="2"/>
  <c r="AG902" i="2"/>
  <c r="AH902" i="2"/>
  <c r="P903" i="2"/>
  <c r="R903" i="2"/>
  <c r="V903" i="2"/>
  <c r="W903" i="2"/>
  <c r="X903" i="2"/>
  <c r="Y903" i="2"/>
  <c r="AB903" i="2"/>
  <c r="AC903" i="2"/>
  <c r="AD903" i="2"/>
  <c r="AE903" i="2"/>
  <c r="AF903" i="2"/>
  <c r="AG903" i="2"/>
  <c r="AH903" i="2"/>
  <c r="P904" i="2"/>
  <c r="R904" i="2"/>
  <c r="V904" i="2"/>
  <c r="W904" i="2"/>
  <c r="X904" i="2"/>
  <c r="Y904" i="2"/>
  <c r="AB904" i="2"/>
  <c r="AC904" i="2"/>
  <c r="AD904" i="2"/>
  <c r="AE904" i="2"/>
  <c r="AF904" i="2"/>
  <c r="AG904" i="2"/>
  <c r="AH904" i="2"/>
  <c r="P905" i="2"/>
  <c r="R905" i="2"/>
  <c r="V905" i="2"/>
  <c r="W905" i="2"/>
  <c r="X905" i="2"/>
  <c r="Y905" i="2"/>
  <c r="AB905" i="2"/>
  <c r="AC905" i="2"/>
  <c r="AD905" i="2"/>
  <c r="AE905" i="2"/>
  <c r="AF905" i="2"/>
  <c r="AG905" i="2"/>
  <c r="AH905" i="2"/>
  <c r="P906" i="2"/>
  <c r="R906" i="2"/>
  <c r="V906" i="2"/>
  <c r="W906" i="2"/>
  <c r="X906" i="2"/>
  <c r="Y906" i="2"/>
  <c r="AB906" i="2"/>
  <c r="AC906" i="2"/>
  <c r="AD906" i="2"/>
  <c r="AE906" i="2"/>
  <c r="AF906" i="2"/>
  <c r="AG906" i="2"/>
  <c r="AH906" i="2"/>
  <c r="P907" i="2"/>
  <c r="R907" i="2"/>
  <c r="V907" i="2"/>
  <c r="W907" i="2"/>
  <c r="X907" i="2"/>
  <c r="Y907" i="2"/>
  <c r="AB907" i="2"/>
  <c r="AC907" i="2"/>
  <c r="AD907" i="2"/>
  <c r="AE907" i="2"/>
  <c r="AF907" i="2"/>
  <c r="AG907" i="2"/>
  <c r="AH907" i="2"/>
  <c r="P908" i="2"/>
  <c r="R908" i="2"/>
  <c r="V908" i="2"/>
  <c r="W908" i="2"/>
  <c r="X908" i="2"/>
  <c r="Y908" i="2"/>
  <c r="AB908" i="2"/>
  <c r="AC908" i="2"/>
  <c r="AD908" i="2"/>
  <c r="AE908" i="2"/>
  <c r="AF908" i="2"/>
  <c r="AG908" i="2"/>
  <c r="AH908" i="2"/>
  <c r="P909" i="2"/>
  <c r="R909" i="2"/>
  <c r="V909" i="2"/>
  <c r="W909" i="2"/>
  <c r="X909" i="2"/>
  <c r="Y909" i="2"/>
  <c r="AB909" i="2"/>
  <c r="AC909" i="2"/>
  <c r="AD909" i="2"/>
  <c r="AE909" i="2"/>
  <c r="AF909" i="2"/>
  <c r="AG909" i="2"/>
  <c r="AH909" i="2"/>
  <c r="P910" i="2"/>
  <c r="R910" i="2"/>
  <c r="V910" i="2"/>
  <c r="W910" i="2"/>
  <c r="X910" i="2"/>
  <c r="Y910" i="2"/>
  <c r="AB910" i="2"/>
  <c r="AC910" i="2"/>
  <c r="AD910" i="2"/>
  <c r="AE910" i="2"/>
  <c r="AF910" i="2"/>
  <c r="AG910" i="2"/>
  <c r="AH910" i="2"/>
  <c r="P911" i="2"/>
  <c r="R911" i="2"/>
  <c r="V911" i="2"/>
  <c r="W911" i="2"/>
  <c r="X911" i="2"/>
  <c r="Y911" i="2"/>
  <c r="AB911" i="2"/>
  <c r="AC911" i="2"/>
  <c r="AD911" i="2"/>
  <c r="AE911" i="2"/>
  <c r="AF911" i="2"/>
  <c r="AG911" i="2"/>
  <c r="AH911" i="2"/>
  <c r="P912" i="2"/>
  <c r="R912" i="2"/>
  <c r="V912" i="2"/>
  <c r="W912" i="2"/>
  <c r="X912" i="2"/>
  <c r="Y912" i="2"/>
  <c r="AB912" i="2"/>
  <c r="AC912" i="2"/>
  <c r="AD912" i="2"/>
  <c r="AE912" i="2"/>
  <c r="AF912" i="2"/>
  <c r="AG912" i="2"/>
  <c r="AH912" i="2"/>
  <c r="P913" i="2"/>
  <c r="R913" i="2"/>
  <c r="V913" i="2"/>
  <c r="W913" i="2"/>
  <c r="X913" i="2"/>
  <c r="Y913" i="2"/>
  <c r="AB913" i="2"/>
  <c r="AC913" i="2"/>
  <c r="AD913" i="2"/>
  <c r="AE913" i="2"/>
  <c r="AF913" i="2"/>
  <c r="AG913" i="2"/>
  <c r="AH913" i="2"/>
  <c r="P914" i="2"/>
  <c r="R914" i="2"/>
  <c r="V914" i="2"/>
  <c r="W914" i="2"/>
  <c r="X914" i="2"/>
  <c r="Y914" i="2"/>
  <c r="AB914" i="2"/>
  <c r="AC914" i="2"/>
  <c r="AD914" i="2"/>
  <c r="AE914" i="2"/>
  <c r="AF914" i="2"/>
  <c r="AG914" i="2"/>
  <c r="AH914" i="2"/>
  <c r="P915" i="2"/>
  <c r="R915" i="2"/>
  <c r="V915" i="2"/>
  <c r="W915" i="2"/>
  <c r="X915" i="2"/>
  <c r="Y915" i="2"/>
  <c r="AB915" i="2"/>
  <c r="AC915" i="2"/>
  <c r="AD915" i="2"/>
  <c r="AE915" i="2"/>
  <c r="AF915" i="2"/>
  <c r="AG915" i="2"/>
  <c r="AH915" i="2"/>
  <c r="P916" i="2"/>
  <c r="R916" i="2"/>
  <c r="V916" i="2"/>
  <c r="W916" i="2"/>
  <c r="X916" i="2"/>
  <c r="Y916" i="2"/>
  <c r="AB916" i="2"/>
  <c r="AC916" i="2"/>
  <c r="AD916" i="2"/>
  <c r="AE916" i="2"/>
  <c r="AF916" i="2"/>
  <c r="AG916" i="2"/>
  <c r="AH916" i="2"/>
  <c r="P917" i="2"/>
  <c r="R917" i="2"/>
  <c r="V917" i="2"/>
  <c r="W917" i="2"/>
  <c r="X917" i="2"/>
  <c r="Y917" i="2"/>
  <c r="AB917" i="2"/>
  <c r="AC917" i="2"/>
  <c r="AD917" i="2"/>
  <c r="AE917" i="2"/>
  <c r="AF917" i="2"/>
  <c r="AG917" i="2"/>
  <c r="AH917" i="2"/>
  <c r="P918" i="2"/>
  <c r="R918" i="2"/>
  <c r="V918" i="2"/>
  <c r="W918" i="2"/>
  <c r="X918" i="2"/>
  <c r="Y918" i="2"/>
  <c r="AB918" i="2"/>
  <c r="AC918" i="2"/>
  <c r="AD918" i="2"/>
  <c r="AE918" i="2"/>
  <c r="AF918" i="2"/>
  <c r="AG918" i="2"/>
  <c r="AH918" i="2"/>
  <c r="P919" i="2"/>
  <c r="R919" i="2"/>
  <c r="V919" i="2"/>
  <c r="W919" i="2"/>
  <c r="X919" i="2"/>
  <c r="Y919" i="2"/>
  <c r="AB919" i="2"/>
  <c r="AC919" i="2"/>
  <c r="AD919" i="2"/>
  <c r="AE919" i="2"/>
  <c r="AF919" i="2"/>
  <c r="AG919" i="2"/>
  <c r="AH919" i="2"/>
  <c r="P920" i="2"/>
  <c r="R920" i="2"/>
  <c r="V920" i="2"/>
  <c r="W920" i="2"/>
  <c r="X920" i="2"/>
  <c r="Y920" i="2"/>
  <c r="AB920" i="2"/>
  <c r="AC920" i="2"/>
  <c r="AD920" i="2"/>
  <c r="AE920" i="2"/>
  <c r="AF920" i="2"/>
  <c r="AG920" i="2"/>
  <c r="AH920" i="2"/>
  <c r="P921" i="2"/>
  <c r="R921" i="2"/>
  <c r="V921" i="2"/>
  <c r="W921" i="2"/>
  <c r="X921" i="2"/>
  <c r="Y921" i="2"/>
  <c r="AB921" i="2"/>
  <c r="AC921" i="2"/>
  <c r="AD921" i="2"/>
  <c r="AE921" i="2"/>
  <c r="AF921" i="2"/>
  <c r="AG921" i="2"/>
  <c r="AH921" i="2"/>
  <c r="P922" i="2"/>
  <c r="R922" i="2"/>
  <c r="V922" i="2"/>
  <c r="W922" i="2"/>
  <c r="X922" i="2"/>
  <c r="Y922" i="2"/>
  <c r="AB922" i="2"/>
  <c r="AC922" i="2"/>
  <c r="AD922" i="2"/>
  <c r="AE922" i="2"/>
  <c r="AF922" i="2"/>
  <c r="AG922" i="2"/>
  <c r="AH922" i="2"/>
  <c r="P923" i="2"/>
  <c r="R923" i="2"/>
  <c r="V923" i="2"/>
  <c r="W923" i="2"/>
  <c r="X923" i="2"/>
  <c r="Y923" i="2"/>
  <c r="AB923" i="2"/>
  <c r="AC923" i="2"/>
  <c r="AD923" i="2"/>
  <c r="AE923" i="2"/>
  <c r="AF923" i="2"/>
  <c r="AG923" i="2"/>
  <c r="AH923" i="2"/>
  <c r="P924" i="2"/>
  <c r="R924" i="2"/>
  <c r="V924" i="2"/>
  <c r="W924" i="2"/>
  <c r="X924" i="2"/>
  <c r="Y924" i="2"/>
  <c r="AB924" i="2"/>
  <c r="AC924" i="2"/>
  <c r="AD924" i="2"/>
  <c r="AE924" i="2"/>
  <c r="AF924" i="2"/>
  <c r="AG924" i="2"/>
  <c r="AH924" i="2"/>
  <c r="P925" i="2"/>
  <c r="R925" i="2"/>
  <c r="V925" i="2"/>
  <c r="W925" i="2"/>
  <c r="X925" i="2"/>
  <c r="Y925" i="2"/>
  <c r="AB925" i="2"/>
  <c r="AC925" i="2"/>
  <c r="AD925" i="2"/>
  <c r="AE925" i="2"/>
  <c r="AF925" i="2"/>
  <c r="AG925" i="2"/>
  <c r="AH925" i="2"/>
  <c r="P926" i="2"/>
  <c r="R926" i="2"/>
  <c r="V926" i="2"/>
  <c r="W926" i="2"/>
  <c r="X926" i="2"/>
  <c r="Y926" i="2"/>
  <c r="AB926" i="2"/>
  <c r="AC926" i="2"/>
  <c r="AD926" i="2"/>
  <c r="AE926" i="2"/>
  <c r="AF926" i="2"/>
  <c r="AG926" i="2"/>
  <c r="AH926" i="2"/>
  <c r="P927" i="2"/>
  <c r="R927" i="2"/>
  <c r="V927" i="2"/>
  <c r="W927" i="2"/>
  <c r="X927" i="2"/>
  <c r="Y927" i="2"/>
  <c r="AB927" i="2"/>
  <c r="AC927" i="2"/>
  <c r="AD927" i="2"/>
  <c r="AE927" i="2"/>
  <c r="AF927" i="2"/>
  <c r="AG927" i="2"/>
  <c r="AH927" i="2"/>
  <c r="P928" i="2"/>
  <c r="R928" i="2"/>
  <c r="V928" i="2"/>
  <c r="W928" i="2"/>
  <c r="X928" i="2"/>
  <c r="Y928" i="2"/>
  <c r="AB928" i="2"/>
  <c r="AC928" i="2"/>
  <c r="AD928" i="2"/>
  <c r="AE928" i="2"/>
  <c r="AF928" i="2"/>
  <c r="AG928" i="2"/>
  <c r="AH928" i="2"/>
  <c r="P929" i="2"/>
  <c r="R929" i="2"/>
  <c r="V929" i="2"/>
  <c r="W929" i="2"/>
  <c r="X929" i="2"/>
  <c r="Y929" i="2"/>
  <c r="AB929" i="2"/>
  <c r="AC929" i="2"/>
  <c r="AD929" i="2"/>
  <c r="AE929" i="2"/>
  <c r="AF929" i="2"/>
  <c r="AG929" i="2"/>
  <c r="AH929" i="2"/>
  <c r="P930" i="2"/>
  <c r="R930" i="2"/>
  <c r="V930" i="2"/>
  <c r="W930" i="2"/>
  <c r="X930" i="2"/>
  <c r="Y930" i="2"/>
  <c r="AB930" i="2"/>
  <c r="AC930" i="2"/>
  <c r="AD930" i="2"/>
  <c r="AE930" i="2"/>
  <c r="AF930" i="2"/>
  <c r="AG930" i="2"/>
  <c r="AH930" i="2"/>
  <c r="P931" i="2"/>
  <c r="R931" i="2"/>
  <c r="V931" i="2"/>
  <c r="W931" i="2"/>
  <c r="X931" i="2"/>
  <c r="Y931" i="2"/>
  <c r="AB931" i="2"/>
  <c r="AC931" i="2"/>
  <c r="AD931" i="2"/>
  <c r="AE931" i="2"/>
  <c r="AF931" i="2"/>
  <c r="AG931" i="2"/>
  <c r="AH931" i="2"/>
  <c r="P932" i="2"/>
  <c r="R932" i="2"/>
  <c r="V932" i="2"/>
  <c r="W932" i="2"/>
  <c r="X932" i="2"/>
  <c r="Y932" i="2"/>
  <c r="AB932" i="2"/>
  <c r="AC932" i="2"/>
  <c r="AD932" i="2"/>
  <c r="AE932" i="2"/>
  <c r="AF932" i="2"/>
  <c r="AG932" i="2"/>
  <c r="AH932" i="2"/>
  <c r="P933" i="2"/>
  <c r="R933" i="2"/>
  <c r="V933" i="2"/>
  <c r="W933" i="2"/>
  <c r="X933" i="2"/>
  <c r="Y933" i="2"/>
  <c r="AB933" i="2"/>
  <c r="AC933" i="2"/>
  <c r="AD933" i="2"/>
  <c r="AE933" i="2"/>
  <c r="AF933" i="2"/>
  <c r="AG933" i="2"/>
  <c r="AH933" i="2"/>
  <c r="P934" i="2"/>
  <c r="R934" i="2"/>
  <c r="V934" i="2"/>
  <c r="W934" i="2"/>
  <c r="X934" i="2"/>
  <c r="Y934" i="2"/>
  <c r="AB934" i="2"/>
  <c r="AC934" i="2"/>
  <c r="AD934" i="2"/>
  <c r="AE934" i="2"/>
  <c r="AF934" i="2"/>
  <c r="AG934" i="2"/>
  <c r="AH934" i="2"/>
  <c r="P935" i="2"/>
  <c r="R935" i="2"/>
  <c r="V935" i="2"/>
  <c r="W935" i="2"/>
  <c r="X935" i="2"/>
  <c r="Y935" i="2"/>
  <c r="AB935" i="2"/>
  <c r="AC935" i="2"/>
  <c r="AD935" i="2"/>
  <c r="AE935" i="2"/>
  <c r="AF935" i="2"/>
  <c r="AG935" i="2"/>
  <c r="AH935" i="2"/>
  <c r="P936" i="2"/>
  <c r="R936" i="2"/>
  <c r="V936" i="2"/>
  <c r="W936" i="2"/>
  <c r="X936" i="2"/>
  <c r="Y936" i="2"/>
  <c r="AB936" i="2"/>
  <c r="AC936" i="2"/>
  <c r="AD936" i="2"/>
  <c r="AE936" i="2"/>
  <c r="AF936" i="2"/>
  <c r="AG936" i="2"/>
  <c r="AH936" i="2"/>
  <c r="P937" i="2"/>
  <c r="R937" i="2"/>
  <c r="V937" i="2"/>
  <c r="W937" i="2"/>
  <c r="X937" i="2"/>
  <c r="Y937" i="2"/>
  <c r="AB937" i="2"/>
  <c r="AC937" i="2"/>
  <c r="AD937" i="2"/>
  <c r="AE937" i="2"/>
  <c r="AF937" i="2"/>
  <c r="AG937" i="2"/>
  <c r="AH937" i="2"/>
  <c r="P938" i="2"/>
  <c r="R938" i="2"/>
  <c r="V938" i="2"/>
  <c r="W938" i="2"/>
  <c r="X938" i="2"/>
  <c r="Y938" i="2"/>
  <c r="AB938" i="2"/>
  <c r="AC938" i="2"/>
  <c r="AD938" i="2"/>
  <c r="AE938" i="2"/>
  <c r="AF938" i="2"/>
  <c r="AG938" i="2"/>
  <c r="AH938" i="2"/>
  <c r="P939" i="2"/>
  <c r="R939" i="2"/>
  <c r="V939" i="2"/>
  <c r="W939" i="2"/>
  <c r="X939" i="2"/>
  <c r="Y939" i="2"/>
  <c r="AB939" i="2"/>
  <c r="AC939" i="2"/>
  <c r="AD939" i="2"/>
  <c r="AE939" i="2"/>
  <c r="AF939" i="2"/>
  <c r="AG939" i="2"/>
  <c r="AH939" i="2"/>
  <c r="P940" i="2"/>
  <c r="R940" i="2"/>
  <c r="V940" i="2"/>
  <c r="W940" i="2"/>
  <c r="X940" i="2"/>
  <c r="Y940" i="2"/>
  <c r="AB940" i="2"/>
  <c r="AC940" i="2"/>
  <c r="AD940" i="2"/>
  <c r="AE940" i="2"/>
  <c r="AF940" i="2"/>
  <c r="AG940" i="2"/>
  <c r="AH940" i="2"/>
  <c r="P941" i="2"/>
  <c r="R941" i="2"/>
  <c r="V941" i="2"/>
  <c r="W941" i="2"/>
  <c r="X941" i="2"/>
  <c r="Y941" i="2"/>
  <c r="AB941" i="2"/>
  <c r="AC941" i="2"/>
  <c r="AD941" i="2"/>
  <c r="AE941" i="2"/>
  <c r="AF941" i="2"/>
  <c r="AG941" i="2"/>
  <c r="AH941" i="2"/>
  <c r="P942" i="2"/>
  <c r="R942" i="2"/>
  <c r="V942" i="2"/>
  <c r="W942" i="2"/>
  <c r="X942" i="2"/>
  <c r="Y942" i="2"/>
  <c r="AB942" i="2"/>
  <c r="AC942" i="2"/>
  <c r="AD942" i="2"/>
  <c r="AE942" i="2"/>
  <c r="AF942" i="2"/>
  <c r="AG942" i="2"/>
  <c r="AH942" i="2"/>
  <c r="P943" i="2"/>
  <c r="R943" i="2"/>
  <c r="V943" i="2"/>
  <c r="W943" i="2"/>
  <c r="X943" i="2"/>
  <c r="Y943" i="2"/>
  <c r="AB943" i="2"/>
  <c r="AC943" i="2"/>
  <c r="AD943" i="2"/>
  <c r="AE943" i="2"/>
  <c r="AF943" i="2"/>
  <c r="AG943" i="2"/>
  <c r="AH943" i="2"/>
  <c r="P944" i="2"/>
  <c r="R944" i="2"/>
  <c r="V944" i="2"/>
  <c r="W944" i="2"/>
  <c r="X944" i="2"/>
  <c r="Y944" i="2"/>
  <c r="AB944" i="2"/>
  <c r="AC944" i="2"/>
  <c r="AD944" i="2"/>
  <c r="AE944" i="2"/>
  <c r="AF944" i="2"/>
  <c r="AG944" i="2"/>
  <c r="AH944" i="2"/>
  <c r="P945" i="2"/>
  <c r="R945" i="2"/>
  <c r="V945" i="2"/>
  <c r="W945" i="2"/>
  <c r="X945" i="2"/>
  <c r="Y945" i="2"/>
  <c r="AB945" i="2"/>
  <c r="AC945" i="2"/>
  <c r="AD945" i="2"/>
  <c r="AE945" i="2"/>
  <c r="AF945" i="2"/>
  <c r="AG945" i="2"/>
  <c r="AH945" i="2"/>
  <c r="P946" i="2"/>
  <c r="R946" i="2"/>
  <c r="V946" i="2"/>
  <c r="W946" i="2"/>
  <c r="X946" i="2"/>
  <c r="Y946" i="2"/>
  <c r="AB946" i="2"/>
  <c r="AC946" i="2"/>
  <c r="AD946" i="2"/>
  <c r="AE946" i="2"/>
  <c r="AF946" i="2"/>
  <c r="AG946" i="2"/>
  <c r="AH946" i="2"/>
  <c r="P947" i="2"/>
  <c r="R947" i="2"/>
  <c r="V947" i="2"/>
  <c r="W947" i="2"/>
  <c r="X947" i="2"/>
  <c r="Y947" i="2"/>
  <c r="AB947" i="2"/>
  <c r="AC947" i="2"/>
  <c r="AD947" i="2"/>
  <c r="AE947" i="2"/>
  <c r="AF947" i="2"/>
  <c r="AG947" i="2"/>
  <c r="AH947" i="2"/>
  <c r="P948" i="2"/>
  <c r="R948" i="2"/>
  <c r="V948" i="2"/>
  <c r="W948" i="2"/>
  <c r="X948" i="2"/>
  <c r="Y948" i="2"/>
  <c r="AB948" i="2"/>
  <c r="AC948" i="2"/>
  <c r="AD948" i="2"/>
  <c r="AE948" i="2"/>
  <c r="AF948" i="2"/>
  <c r="AG948" i="2"/>
  <c r="AH948" i="2"/>
  <c r="P949" i="2"/>
  <c r="R949" i="2"/>
  <c r="V949" i="2"/>
  <c r="W949" i="2"/>
  <c r="X949" i="2"/>
  <c r="Y949" i="2"/>
  <c r="AB949" i="2"/>
  <c r="AC949" i="2"/>
  <c r="AD949" i="2"/>
  <c r="AE949" i="2"/>
  <c r="AF949" i="2"/>
  <c r="AG949" i="2"/>
  <c r="AH949" i="2"/>
  <c r="P950" i="2"/>
  <c r="R950" i="2"/>
  <c r="V950" i="2"/>
  <c r="W950" i="2"/>
  <c r="X950" i="2"/>
  <c r="Y950" i="2"/>
  <c r="AB950" i="2"/>
  <c r="AC950" i="2"/>
  <c r="AD950" i="2"/>
  <c r="AE950" i="2"/>
  <c r="AF950" i="2"/>
  <c r="AG950" i="2"/>
  <c r="AH950" i="2"/>
  <c r="P951" i="2"/>
  <c r="R951" i="2"/>
  <c r="V951" i="2"/>
  <c r="W951" i="2"/>
  <c r="X951" i="2"/>
  <c r="Y951" i="2"/>
  <c r="AB951" i="2"/>
  <c r="AC951" i="2"/>
  <c r="AD951" i="2"/>
  <c r="AE951" i="2"/>
  <c r="AF951" i="2"/>
  <c r="AG951" i="2"/>
  <c r="AH951" i="2"/>
  <c r="P952" i="2"/>
  <c r="R952" i="2"/>
  <c r="V952" i="2"/>
  <c r="W952" i="2"/>
  <c r="X952" i="2"/>
  <c r="Y952" i="2"/>
  <c r="AB952" i="2"/>
  <c r="AC952" i="2"/>
  <c r="AD952" i="2"/>
  <c r="AE952" i="2"/>
  <c r="AF952" i="2"/>
  <c r="AG952" i="2"/>
  <c r="AH952" i="2"/>
  <c r="P953" i="2"/>
  <c r="R953" i="2"/>
  <c r="V953" i="2"/>
  <c r="W953" i="2"/>
  <c r="X953" i="2"/>
  <c r="Y953" i="2"/>
  <c r="AB953" i="2"/>
  <c r="AC953" i="2"/>
  <c r="AD953" i="2"/>
  <c r="AE953" i="2"/>
  <c r="AF953" i="2"/>
  <c r="AG953" i="2"/>
  <c r="AH953" i="2"/>
  <c r="P954" i="2"/>
  <c r="R954" i="2"/>
  <c r="V954" i="2"/>
  <c r="W954" i="2"/>
  <c r="X954" i="2"/>
  <c r="Y954" i="2"/>
  <c r="AB954" i="2"/>
  <c r="AC954" i="2"/>
  <c r="AD954" i="2"/>
  <c r="AE954" i="2"/>
  <c r="AF954" i="2"/>
  <c r="AG954" i="2"/>
  <c r="AH954" i="2"/>
  <c r="P955" i="2"/>
  <c r="R955" i="2"/>
  <c r="V955" i="2"/>
  <c r="W955" i="2"/>
  <c r="X955" i="2"/>
  <c r="Y955" i="2"/>
  <c r="AB955" i="2"/>
  <c r="AC955" i="2"/>
  <c r="AD955" i="2"/>
  <c r="AE955" i="2"/>
  <c r="AF955" i="2"/>
  <c r="AG955" i="2"/>
  <c r="AH955" i="2"/>
  <c r="P956" i="2"/>
  <c r="R956" i="2"/>
  <c r="V956" i="2"/>
  <c r="W956" i="2"/>
  <c r="X956" i="2"/>
  <c r="Y956" i="2"/>
  <c r="AB956" i="2"/>
  <c r="AC956" i="2"/>
  <c r="AD956" i="2"/>
  <c r="AE956" i="2"/>
  <c r="AF956" i="2"/>
  <c r="AG956" i="2"/>
  <c r="AH956" i="2"/>
  <c r="P957" i="2"/>
  <c r="R957" i="2"/>
  <c r="V957" i="2"/>
  <c r="W957" i="2"/>
  <c r="X957" i="2"/>
  <c r="Y957" i="2"/>
  <c r="AB957" i="2"/>
  <c r="AC957" i="2"/>
  <c r="AD957" i="2"/>
  <c r="AE957" i="2"/>
  <c r="AF957" i="2"/>
  <c r="AG957" i="2"/>
  <c r="AH957" i="2"/>
  <c r="P958" i="2"/>
  <c r="R958" i="2"/>
  <c r="V958" i="2"/>
  <c r="W958" i="2"/>
  <c r="X958" i="2"/>
  <c r="Y958" i="2"/>
  <c r="AB958" i="2"/>
  <c r="AC958" i="2"/>
  <c r="AD958" i="2"/>
  <c r="AE958" i="2"/>
  <c r="AF958" i="2"/>
  <c r="AG958" i="2"/>
  <c r="AH958" i="2"/>
  <c r="P959" i="2"/>
  <c r="R959" i="2"/>
  <c r="V959" i="2"/>
  <c r="W959" i="2"/>
  <c r="X959" i="2"/>
  <c r="Y959" i="2"/>
  <c r="AB959" i="2"/>
  <c r="AC959" i="2"/>
  <c r="AD959" i="2"/>
  <c r="AE959" i="2"/>
  <c r="AF959" i="2"/>
  <c r="AG959" i="2"/>
  <c r="AH959" i="2"/>
  <c r="P960" i="2"/>
  <c r="R960" i="2"/>
  <c r="V960" i="2"/>
  <c r="W960" i="2"/>
  <c r="X960" i="2"/>
  <c r="Y960" i="2"/>
  <c r="AB960" i="2"/>
  <c r="AC960" i="2"/>
  <c r="AD960" i="2"/>
  <c r="AE960" i="2"/>
  <c r="AF960" i="2"/>
  <c r="AG960" i="2"/>
  <c r="AH960" i="2"/>
  <c r="P961" i="2"/>
  <c r="R961" i="2"/>
  <c r="V961" i="2"/>
  <c r="W961" i="2"/>
  <c r="X961" i="2"/>
  <c r="Y961" i="2"/>
  <c r="AB961" i="2"/>
  <c r="AC961" i="2"/>
  <c r="AD961" i="2"/>
  <c r="AE961" i="2"/>
  <c r="AF961" i="2"/>
  <c r="AG961" i="2"/>
  <c r="AH961" i="2"/>
  <c r="P962" i="2"/>
  <c r="R962" i="2"/>
  <c r="V962" i="2"/>
  <c r="W962" i="2"/>
  <c r="X962" i="2"/>
  <c r="Y962" i="2"/>
  <c r="AB962" i="2"/>
  <c r="AC962" i="2"/>
  <c r="AD962" i="2"/>
  <c r="AE962" i="2"/>
  <c r="AF962" i="2"/>
  <c r="AG962" i="2"/>
  <c r="AH962" i="2"/>
  <c r="P963" i="2"/>
  <c r="R963" i="2"/>
  <c r="V963" i="2"/>
  <c r="W963" i="2"/>
  <c r="X963" i="2"/>
  <c r="Y963" i="2"/>
  <c r="AB963" i="2"/>
  <c r="AC963" i="2"/>
  <c r="AD963" i="2"/>
  <c r="AE963" i="2"/>
  <c r="AF963" i="2"/>
  <c r="AG963" i="2"/>
  <c r="AH963" i="2"/>
  <c r="P964" i="2"/>
  <c r="R964" i="2"/>
  <c r="V964" i="2"/>
  <c r="W964" i="2"/>
  <c r="X964" i="2"/>
  <c r="Y964" i="2"/>
  <c r="AB964" i="2"/>
  <c r="AC964" i="2"/>
  <c r="AD964" i="2"/>
  <c r="AE964" i="2"/>
  <c r="AF964" i="2"/>
  <c r="AG964" i="2"/>
  <c r="AH964" i="2"/>
  <c r="P965" i="2"/>
  <c r="R965" i="2"/>
  <c r="V965" i="2"/>
  <c r="W965" i="2"/>
  <c r="X965" i="2"/>
  <c r="Y965" i="2"/>
  <c r="AB965" i="2"/>
  <c r="AC965" i="2"/>
  <c r="AD965" i="2"/>
  <c r="AE965" i="2"/>
  <c r="AF965" i="2"/>
  <c r="AG965" i="2"/>
  <c r="AH965" i="2"/>
  <c r="P966" i="2"/>
  <c r="R966" i="2"/>
  <c r="V966" i="2"/>
  <c r="W966" i="2"/>
  <c r="X966" i="2"/>
  <c r="Y966" i="2"/>
  <c r="AB966" i="2"/>
  <c r="AC966" i="2"/>
  <c r="AD966" i="2"/>
  <c r="AE966" i="2"/>
  <c r="AF966" i="2"/>
  <c r="AG966" i="2"/>
  <c r="AH966" i="2"/>
  <c r="P967" i="2"/>
  <c r="R967" i="2"/>
  <c r="V967" i="2"/>
  <c r="W967" i="2"/>
  <c r="X967" i="2"/>
  <c r="Y967" i="2"/>
  <c r="AB967" i="2"/>
  <c r="AC967" i="2"/>
  <c r="AD967" i="2"/>
  <c r="AE967" i="2"/>
  <c r="AF967" i="2"/>
  <c r="AG967" i="2"/>
  <c r="AH967" i="2"/>
  <c r="P968" i="2"/>
  <c r="R968" i="2"/>
  <c r="V968" i="2"/>
  <c r="W968" i="2"/>
  <c r="X968" i="2"/>
  <c r="Y968" i="2"/>
  <c r="AB968" i="2"/>
  <c r="AC968" i="2"/>
  <c r="AD968" i="2"/>
  <c r="AE968" i="2"/>
  <c r="AF968" i="2"/>
  <c r="AG968" i="2"/>
  <c r="AH968" i="2"/>
  <c r="P969" i="2"/>
  <c r="R969" i="2"/>
  <c r="V969" i="2"/>
  <c r="W969" i="2"/>
  <c r="X969" i="2"/>
  <c r="Y969" i="2"/>
  <c r="AB969" i="2"/>
  <c r="AC969" i="2"/>
  <c r="AD969" i="2"/>
  <c r="AE969" i="2"/>
  <c r="AF969" i="2"/>
  <c r="AG969" i="2"/>
  <c r="AH969" i="2"/>
  <c r="P970" i="2"/>
  <c r="R970" i="2"/>
  <c r="V970" i="2"/>
  <c r="W970" i="2"/>
  <c r="X970" i="2"/>
  <c r="Y970" i="2"/>
  <c r="AB970" i="2"/>
  <c r="AC970" i="2"/>
  <c r="AD970" i="2"/>
  <c r="AE970" i="2"/>
  <c r="AF970" i="2"/>
  <c r="AG970" i="2"/>
  <c r="AH970" i="2"/>
  <c r="P971" i="2"/>
  <c r="R971" i="2"/>
  <c r="V971" i="2"/>
  <c r="W971" i="2"/>
  <c r="X971" i="2"/>
  <c r="Y971" i="2"/>
  <c r="AB971" i="2"/>
  <c r="AC971" i="2"/>
  <c r="AD971" i="2"/>
  <c r="AE971" i="2"/>
  <c r="AF971" i="2"/>
  <c r="AG971" i="2"/>
  <c r="AH971" i="2"/>
  <c r="P972" i="2"/>
  <c r="R972" i="2"/>
  <c r="V972" i="2"/>
  <c r="W972" i="2"/>
  <c r="X972" i="2"/>
  <c r="Y972" i="2"/>
  <c r="AB972" i="2"/>
  <c r="AC972" i="2"/>
  <c r="AD972" i="2"/>
  <c r="AE972" i="2"/>
  <c r="AF972" i="2"/>
  <c r="AG972" i="2"/>
  <c r="AH972" i="2"/>
  <c r="P973" i="2"/>
  <c r="R973" i="2"/>
  <c r="V973" i="2"/>
  <c r="W973" i="2"/>
  <c r="X973" i="2"/>
  <c r="Y973" i="2"/>
  <c r="AB973" i="2"/>
  <c r="AC973" i="2"/>
  <c r="AD973" i="2"/>
  <c r="AE973" i="2"/>
  <c r="AF973" i="2"/>
  <c r="AG973" i="2"/>
  <c r="AH973" i="2"/>
  <c r="P974" i="2"/>
  <c r="R974" i="2"/>
  <c r="V974" i="2"/>
  <c r="W974" i="2"/>
  <c r="X974" i="2"/>
  <c r="Y974" i="2"/>
  <c r="AB974" i="2"/>
  <c r="AC974" i="2"/>
  <c r="AD974" i="2"/>
  <c r="AE974" i="2"/>
  <c r="AF974" i="2"/>
  <c r="AG974" i="2"/>
  <c r="AH974" i="2"/>
  <c r="P975" i="2"/>
  <c r="R975" i="2"/>
  <c r="V975" i="2"/>
  <c r="W975" i="2"/>
  <c r="X975" i="2"/>
  <c r="Y975" i="2"/>
  <c r="AB975" i="2"/>
  <c r="AC975" i="2"/>
  <c r="AD975" i="2"/>
  <c r="AE975" i="2"/>
  <c r="AF975" i="2"/>
  <c r="AG975" i="2"/>
  <c r="AH975" i="2"/>
  <c r="P976" i="2"/>
  <c r="R976" i="2"/>
  <c r="V976" i="2"/>
  <c r="W976" i="2"/>
  <c r="X976" i="2"/>
  <c r="Y976" i="2"/>
  <c r="AB976" i="2"/>
  <c r="AC976" i="2"/>
  <c r="AD976" i="2"/>
  <c r="AE976" i="2"/>
  <c r="AF976" i="2"/>
  <c r="AG976" i="2"/>
  <c r="AH976" i="2"/>
  <c r="P977" i="2"/>
  <c r="R977" i="2"/>
  <c r="V977" i="2"/>
  <c r="W977" i="2"/>
  <c r="X977" i="2"/>
  <c r="Y977" i="2"/>
  <c r="AB977" i="2"/>
  <c r="AC977" i="2"/>
  <c r="AD977" i="2"/>
  <c r="AE977" i="2"/>
  <c r="AF977" i="2"/>
  <c r="AG977" i="2"/>
  <c r="AH977" i="2"/>
  <c r="P978" i="2"/>
  <c r="R978" i="2"/>
  <c r="V978" i="2"/>
  <c r="W978" i="2"/>
  <c r="X978" i="2"/>
  <c r="Y978" i="2"/>
  <c r="AB978" i="2"/>
  <c r="AC978" i="2"/>
  <c r="AD978" i="2"/>
  <c r="AE978" i="2"/>
  <c r="AF978" i="2"/>
  <c r="AG978" i="2"/>
  <c r="AH978" i="2"/>
  <c r="P979" i="2"/>
  <c r="R979" i="2"/>
  <c r="V979" i="2"/>
  <c r="W979" i="2"/>
  <c r="X979" i="2"/>
  <c r="Y979" i="2"/>
  <c r="AB979" i="2"/>
  <c r="AC979" i="2"/>
  <c r="AD979" i="2"/>
  <c r="AE979" i="2"/>
  <c r="AF979" i="2"/>
  <c r="AG979" i="2"/>
  <c r="AH979" i="2"/>
  <c r="P980" i="2"/>
  <c r="R980" i="2"/>
  <c r="V980" i="2"/>
  <c r="W980" i="2"/>
  <c r="X980" i="2"/>
  <c r="Y980" i="2"/>
  <c r="AB980" i="2"/>
  <c r="AC980" i="2"/>
  <c r="AD980" i="2"/>
  <c r="AE980" i="2"/>
  <c r="AF980" i="2"/>
  <c r="AG980" i="2"/>
  <c r="AH980" i="2"/>
  <c r="P981" i="2"/>
  <c r="R981" i="2"/>
  <c r="V981" i="2"/>
  <c r="W981" i="2"/>
  <c r="X981" i="2"/>
  <c r="Y981" i="2"/>
  <c r="AB981" i="2"/>
  <c r="AC981" i="2"/>
  <c r="AD981" i="2"/>
  <c r="AE981" i="2"/>
  <c r="AF981" i="2"/>
  <c r="AG981" i="2"/>
  <c r="AH981" i="2"/>
  <c r="P982" i="2"/>
  <c r="R982" i="2"/>
  <c r="V982" i="2"/>
  <c r="W982" i="2"/>
  <c r="X982" i="2"/>
  <c r="Y982" i="2"/>
  <c r="AB982" i="2"/>
  <c r="AC982" i="2"/>
  <c r="AD982" i="2"/>
  <c r="AE982" i="2"/>
  <c r="AF982" i="2"/>
  <c r="AG982" i="2"/>
  <c r="AH982" i="2"/>
  <c r="P983" i="2"/>
  <c r="R983" i="2"/>
  <c r="V983" i="2"/>
  <c r="W983" i="2"/>
  <c r="X983" i="2"/>
  <c r="Y983" i="2"/>
  <c r="AB983" i="2"/>
  <c r="AC983" i="2"/>
  <c r="AD983" i="2"/>
  <c r="AE983" i="2"/>
  <c r="AF983" i="2"/>
  <c r="AG983" i="2"/>
  <c r="AH983" i="2"/>
  <c r="P984" i="2"/>
  <c r="R984" i="2"/>
  <c r="V984" i="2"/>
  <c r="W984" i="2"/>
  <c r="X984" i="2"/>
  <c r="Y984" i="2"/>
  <c r="AB984" i="2"/>
  <c r="AC984" i="2"/>
  <c r="AD984" i="2"/>
  <c r="AE984" i="2"/>
  <c r="AF984" i="2"/>
  <c r="AG984" i="2"/>
  <c r="AH984" i="2"/>
  <c r="P985" i="2"/>
  <c r="R985" i="2"/>
  <c r="V985" i="2"/>
  <c r="W985" i="2"/>
  <c r="X985" i="2"/>
  <c r="Y985" i="2"/>
  <c r="AB985" i="2"/>
  <c r="AC985" i="2"/>
  <c r="AD985" i="2"/>
  <c r="AE985" i="2"/>
  <c r="AF985" i="2"/>
  <c r="AG985" i="2"/>
  <c r="AH985" i="2"/>
  <c r="P986" i="2"/>
  <c r="R986" i="2"/>
  <c r="V986" i="2"/>
  <c r="W986" i="2"/>
  <c r="X986" i="2"/>
  <c r="Y986" i="2"/>
  <c r="AB986" i="2"/>
  <c r="AC986" i="2"/>
  <c r="AD986" i="2"/>
  <c r="AE986" i="2"/>
  <c r="AF986" i="2"/>
  <c r="AG986" i="2"/>
  <c r="AH986" i="2"/>
  <c r="P987" i="2"/>
  <c r="R987" i="2"/>
  <c r="V987" i="2"/>
  <c r="W987" i="2"/>
  <c r="X987" i="2"/>
  <c r="Y987" i="2"/>
  <c r="AB987" i="2"/>
  <c r="AC987" i="2"/>
  <c r="AD987" i="2"/>
  <c r="AE987" i="2"/>
  <c r="AF987" i="2"/>
  <c r="AG987" i="2"/>
  <c r="AH987" i="2"/>
  <c r="P988" i="2"/>
  <c r="R988" i="2"/>
  <c r="V988" i="2"/>
  <c r="W988" i="2"/>
  <c r="X988" i="2"/>
  <c r="Y988" i="2"/>
  <c r="AB988" i="2"/>
  <c r="AC988" i="2"/>
  <c r="AD988" i="2"/>
  <c r="AE988" i="2"/>
  <c r="AF988" i="2"/>
  <c r="AG988" i="2"/>
  <c r="AH988" i="2"/>
  <c r="P989" i="2"/>
  <c r="R989" i="2"/>
  <c r="V989" i="2"/>
  <c r="W989" i="2"/>
  <c r="X989" i="2"/>
  <c r="Y989" i="2"/>
  <c r="AB989" i="2"/>
  <c r="AC989" i="2"/>
  <c r="AD989" i="2"/>
  <c r="AE989" i="2"/>
  <c r="AF989" i="2"/>
  <c r="AG989" i="2"/>
  <c r="AH989" i="2"/>
  <c r="P990" i="2"/>
  <c r="R990" i="2"/>
  <c r="V990" i="2"/>
  <c r="W990" i="2"/>
  <c r="X990" i="2"/>
  <c r="Y990" i="2"/>
  <c r="AB990" i="2"/>
  <c r="AC990" i="2"/>
  <c r="AD990" i="2"/>
  <c r="AE990" i="2"/>
  <c r="AF990" i="2"/>
  <c r="AG990" i="2"/>
  <c r="AH990" i="2"/>
  <c r="P991" i="2"/>
  <c r="R991" i="2"/>
  <c r="V991" i="2"/>
  <c r="W991" i="2"/>
  <c r="X991" i="2"/>
  <c r="Y991" i="2"/>
  <c r="AB991" i="2"/>
  <c r="AC991" i="2"/>
  <c r="AD991" i="2"/>
  <c r="AE991" i="2"/>
  <c r="AF991" i="2"/>
  <c r="AG991" i="2"/>
  <c r="AH991" i="2"/>
  <c r="P992" i="2"/>
  <c r="R992" i="2"/>
  <c r="V992" i="2"/>
  <c r="W992" i="2"/>
  <c r="X992" i="2"/>
  <c r="Y992" i="2"/>
  <c r="AB992" i="2"/>
  <c r="AC992" i="2"/>
  <c r="AD992" i="2"/>
  <c r="AE992" i="2"/>
  <c r="AF992" i="2"/>
  <c r="AG992" i="2"/>
  <c r="AH992" i="2"/>
  <c r="P993" i="2"/>
  <c r="R993" i="2"/>
  <c r="V993" i="2"/>
  <c r="W993" i="2"/>
  <c r="X993" i="2"/>
  <c r="Y993" i="2"/>
  <c r="AB993" i="2"/>
  <c r="AC993" i="2"/>
  <c r="AD993" i="2"/>
  <c r="AE993" i="2"/>
  <c r="AF993" i="2"/>
  <c r="AG993" i="2"/>
  <c r="AH993" i="2"/>
  <c r="P994" i="2"/>
  <c r="R994" i="2"/>
  <c r="V994" i="2"/>
  <c r="W994" i="2"/>
  <c r="X994" i="2"/>
  <c r="Y994" i="2"/>
  <c r="AB994" i="2"/>
  <c r="AC994" i="2"/>
  <c r="AD994" i="2"/>
  <c r="AE994" i="2"/>
  <c r="AF994" i="2"/>
  <c r="AG994" i="2"/>
  <c r="AH994" i="2"/>
  <c r="P995" i="2"/>
  <c r="R995" i="2"/>
  <c r="V995" i="2"/>
  <c r="W995" i="2"/>
  <c r="X995" i="2"/>
  <c r="Y995" i="2"/>
  <c r="AB995" i="2"/>
  <c r="AC995" i="2"/>
  <c r="AD995" i="2"/>
  <c r="AE995" i="2"/>
  <c r="AF995" i="2"/>
  <c r="AG995" i="2"/>
  <c r="AH995" i="2"/>
  <c r="P996" i="2"/>
  <c r="R996" i="2"/>
  <c r="V996" i="2"/>
  <c r="W996" i="2"/>
  <c r="X996" i="2"/>
  <c r="Y996" i="2"/>
  <c r="AB996" i="2"/>
  <c r="AC996" i="2"/>
  <c r="AD996" i="2"/>
  <c r="AE996" i="2"/>
  <c r="AF996" i="2"/>
  <c r="AG996" i="2"/>
  <c r="AH996" i="2"/>
  <c r="P997" i="2"/>
  <c r="R997" i="2"/>
  <c r="V997" i="2"/>
  <c r="W997" i="2"/>
  <c r="X997" i="2"/>
  <c r="Y997" i="2"/>
  <c r="AB997" i="2"/>
  <c r="AC997" i="2"/>
  <c r="AD997" i="2"/>
  <c r="AE997" i="2"/>
  <c r="AF997" i="2"/>
  <c r="AG997" i="2"/>
  <c r="AH997" i="2"/>
  <c r="P998" i="2"/>
  <c r="R998" i="2"/>
  <c r="V998" i="2"/>
  <c r="W998" i="2"/>
  <c r="X998" i="2"/>
  <c r="Y998" i="2"/>
  <c r="AB998" i="2"/>
  <c r="AC998" i="2"/>
  <c r="AD998" i="2"/>
  <c r="AE998" i="2"/>
  <c r="AF998" i="2"/>
  <c r="AG998" i="2"/>
  <c r="AH998" i="2"/>
  <c r="P999" i="2"/>
  <c r="R999" i="2"/>
  <c r="V999" i="2"/>
  <c r="W999" i="2"/>
  <c r="X999" i="2"/>
  <c r="Y999" i="2"/>
  <c r="AB999" i="2"/>
  <c r="AC999" i="2"/>
  <c r="AD999" i="2"/>
  <c r="AE999" i="2"/>
  <c r="AF999" i="2"/>
  <c r="AG999" i="2"/>
  <c r="AH999" i="2"/>
  <c r="P1000" i="2"/>
  <c r="R1000" i="2"/>
  <c r="V1000" i="2"/>
  <c r="W1000" i="2"/>
  <c r="X1000" i="2"/>
  <c r="Y1000" i="2"/>
  <c r="AB1000" i="2"/>
  <c r="AC1000" i="2"/>
  <c r="AD1000" i="2"/>
  <c r="AE1000" i="2"/>
  <c r="AF1000" i="2"/>
  <c r="AG1000" i="2"/>
  <c r="AH1000" i="2"/>
  <c r="P1001" i="2"/>
  <c r="R1001" i="2"/>
  <c r="V1001" i="2"/>
  <c r="W1001" i="2"/>
  <c r="X1001" i="2"/>
  <c r="Y1001" i="2"/>
  <c r="AB1001" i="2"/>
  <c r="AC1001" i="2"/>
  <c r="AD1001" i="2"/>
  <c r="AE1001" i="2"/>
  <c r="AF1001" i="2"/>
  <c r="AG1001" i="2"/>
  <c r="AH1001" i="2"/>
  <c r="P1002" i="2"/>
  <c r="R1002" i="2"/>
  <c r="V1002" i="2"/>
  <c r="W1002" i="2"/>
  <c r="X1002" i="2"/>
  <c r="Y1002" i="2"/>
  <c r="AB1002" i="2"/>
  <c r="AC1002" i="2"/>
  <c r="AD1002" i="2"/>
  <c r="AE1002" i="2"/>
  <c r="AF1002" i="2"/>
  <c r="AG1002" i="2"/>
  <c r="AH1002" i="2"/>
  <c r="P1003" i="2"/>
  <c r="R1003" i="2"/>
  <c r="V1003" i="2"/>
  <c r="W1003" i="2"/>
  <c r="X1003" i="2"/>
  <c r="Y1003" i="2"/>
  <c r="AB1003" i="2"/>
  <c r="AC1003" i="2"/>
  <c r="AD1003" i="2"/>
  <c r="AE1003" i="2"/>
  <c r="AF1003" i="2"/>
  <c r="AG1003" i="2"/>
  <c r="AH1003" i="2"/>
  <c r="P1004" i="2"/>
  <c r="R1004" i="2"/>
  <c r="V1004" i="2"/>
  <c r="W1004" i="2"/>
  <c r="X1004" i="2"/>
  <c r="Y1004" i="2"/>
  <c r="AB1004" i="2"/>
  <c r="AC1004" i="2"/>
  <c r="AD1004" i="2"/>
  <c r="AE1004" i="2"/>
  <c r="AF1004" i="2"/>
  <c r="AG1004" i="2"/>
  <c r="AH1004" i="2"/>
  <c r="P1005" i="2"/>
  <c r="R1005" i="2"/>
  <c r="V1005" i="2"/>
  <c r="W1005" i="2"/>
  <c r="X1005" i="2"/>
  <c r="Y1005" i="2"/>
  <c r="AB1005" i="2"/>
  <c r="AC1005" i="2"/>
  <c r="AD1005" i="2"/>
  <c r="AE1005" i="2"/>
  <c r="AF1005" i="2"/>
  <c r="AG1005" i="2"/>
  <c r="AH1005" i="2"/>
  <c r="P1006" i="2"/>
  <c r="R1006" i="2"/>
  <c r="V1006" i="2"/>
  <c r="W1006" i="2"/>
  <c r="X1006" i="2"/>
  <c r="Y1006" i="2"/>
  <c r="AB1006" i="2"/>
  <c r="AC1006" i="2"/>
  <c r="AD1006" i="2"/>
  <c r="AE1006" i="2"/>
  <c r="AF1006" i="2"/>
  <c r="AG1006" i="2"/>
  <c r="AH1006" i="2"/>
  <c r="P1007" i="2"/>
  <c r="R1007" i="2"/>
  <c r="V1007" i="2"/>
  <c r="W1007" i="2"/>
  <c r="X1007" i="2"/>
  <c r="Y1007" i="2"/>
  <c r="AB1007" i="2"/>
  <c r="AC1007" i="2"/>
  <c r="AD1007" i="2"/>
  <c r="AE1007" i="2"/>
  <c r="AF1007" i="2"/>
  <c r="AG1007" i="2"/>
  <c r="AH1007" i="2"/>
  <c r="P1008" i="2"/>
  <c r="R1008" i="2"/>
  <c r="V1008" i="2"/>
  <c r="W1008" i="2"/>
  <c r="X1008" i="2"/>
  <c r="Y1008" i="2"/>
  <c r="AB1008" i="2"/>
  <c r="AC1008" i="2"/>
  <c r="AD1008" i="2"/>
  <c r="AE1008" i="2"/>
  <c r="AF1008" i="2"/>
  <c r="AG1008" i="2"/>
  <c r="AH1008" i="2"/>
  <c r="P1009" i="2"/>
  <c r="R1009" i="2"/>
  <c r="V1009" i="2"/>
  <c r="W1009" i="2"/>
  <c r="X1009" i="2"/>
  <c r="Y1009" i="2"/>
  <c r="AB1009" i="2"/>
  <c r="AC1009" i="2"/>
  <c r="AD1009" i="2"/>
  <c r="AE1009" i="2"/>
  <c r="AF1009" i="2"/>
  <c r="AG1009" i="2"/>
  <c r="AH1009" i="2"/>
  <c r="P1010" i="2"/>
  <c r="R1010" i="2"/>
  <c r="V1010" i="2"/>
  <c r="W1010" i="2"/>
  <c r="X1010" i="2"/>
  <c r="Y1010" i="2"/>
  <c r="AB1010" i="2"/>
  <c r="AC1010" i="2"/>
  <c r="AD1010" i="2"/>
  <c r="AE1010" i="2"/>
  <c r="AF1010" i="2"/>
  <c r="AG1010" i="2"/>
  <c r="AH1010" i="2"/>
  <c r="P1011" i="2"/>
  <c r="R1011" i="2"/>
  <c r="V1011" i="2"/>
  <c r="W1011" i="2"/>
  <c r="X1011" i="2"/>
  <c r="Y1011" i="2"/>
  <c r="AB1011" i="2"/>
  <c r="AC1011" i="2"/>
  <c r="AD1011" i="2"/>
  <c r="AE1011" i="2"/>
  <c r="AF1011" i="2"/>
  <c r="AG1011" i="2"/>
  <c r="AH1011" i="2"/>
  <c r="P1012" i="2"/>
  <c r="R1012" i="2"/>
  <c r="V1012" i="2"/>
  <c r="W1012" i="2"/>
  <c r="X1012" i="2"/>
  <c r="Y1012" i="2"/>
  <c r="AB1012" i="2"/>
  <c r="AC1012" i="2"/>
  <c r="AD1012" i="2"/>
  <c r="AE1012" i="2"/>
  <c r="AF1012" i="2"/>
  <c r="AG1012" i="2"/>
  <c r="AH1012" i="2"/>
  <c r="P1013" i="2"/>
  <c r="R1013" i="2"/>
  <c r="V1013" i="2"/>
  <c r="W1013" i="2"/>
  <c r="X1013" i="2"/>
  <c r="Y1013" i="2"/>
  <c r="AB1013" i="2"/>
  <c r="AC1013" i="2"/>
  <c r="AD1013" i="2"/>
  <c r="AE1013" i="2"/>
  <c r="AF1013" i="2"/>
  <c r="AG1013" i="2"/>
  <c r="AH1013" i="2"/>
  <c r="P1014" i="2"/>
  <c r="R1014" i="2"/>
  <c r="V1014" i="2"/>
  <c r="W1014" i="2"/>
  <c r="X1014" i="2"/>
  <c r="Y1014" i="2"/>
  <c r="AB1014" i="2"/>
  <c r="AC1014" i="2"/>
  <c r="AD1014" i="2"/>
  <c r="AE1014" i="2"/>
  <c r="AF1014" i="2"/>
  <c r="AG1014" i="2"/>
  <c r="AH1014" i="2"/>
  <c r="P1015" i="2"/>
  <c r="R1015" i="2"/>
  <c r="V1015" i="2"/>
  <c r="W1015" i="2"/>
  <c r="X1015" i="2"/>
  <c r="Y1015" i="2"/>
  <c r="AB1015" i="2"/>
  <c r="AC1015" i="2"/>
  <c r="AD1015" i="2"/>
  <c r="AE1015" i="2"/>
  <c r="AF1015" i="2"/>
  <c r="AG1015" i="2"/>
  <c r="AH1015" i="2"/>
  <c r="P1016" i="2"/>
  <c r="R1016" i="2"/>
  <c r="V1016" i="2"/>
  <c r="W1016" i="2"/>
  <c r="X1016" i="2"/>
  <c r="Y1016" i="2"/>
  <c r="AB1016" i="2"/>
  <c r="AC1016" i="2"/>
  <c r="AD1016" i="2"/>
  <c r="AE1016" i="2"/>
  <c r="AF1016" i="2"/>
  <c r="AG1016" i="2"/>
  <c r="AH1016" i="2"/>
  <c r="P1017" i="2"/>
  <c r="R1017" i="2"/>
  <c r="V1017" i="2"/>
  <c r="W1017" i="2"/>
  <c r="X1017" i="2"/>
  <c r="Y1017" i="2"/>
  <c r="AB1017" i="2"/>
  <c r="AC1017" i="2"/>
  <c r="AD1017" i="2"/>
  <c r="AE1017" i="2"/>
  <c r="AF1017" i="2"/>
  <c r="AG1017" i="2"/>
  <c r="AH1017" i="2"/>
  <c r="P1018" i="2"/>
  <c r="R1018" i="2"/>
  <c r="V1018" i="2"/>
  <c r="W1018" i="2"/>
  <c r="X1018" i="2"/>
  <c r="Y1018" i="2"/>
  <c r="AB1018" i="2"/>
  <c r="AC1018" i="2"/>
  <c r="AD1018" i="2"/>
  <c r="AE1018" i="2"/>
  <c r="AF1018" i="2"/>
  <c r="AG1018" i="2"/>
  <c r="AH1018" i="2"/>
  <c r="P1019" i="2"/>
  <c r="R1019" i="2"/>
  <c r="V1019" i="2"/>
  <c r="W1019" i="2"/>
  <c r="X1019" i="2"/>
  <c r="Y1019" i="2"/>
  <c r="AB1019" i="2"/>
  <c r="AC1019" i="2"/>
  <c r="AD1019" i="2"/>
  <c r="AE1019" i="2"/>
  <c r="AF1019" i="2"/>
  <c r="AG1019" i="2"/>
  <c r="AH1019" i="2"/>
  <c r="P1020" i="2"/>
  <c r="R1020" i="2"/>
  <c r="V1020" i="2"/>
  <c r="W1020" i="2"/>
  <c r="X1020" i="2"/>
  <c r="Y1020" i="2"/>
  <c r="AB1020" i="2"/>
  <c r="AC1020" i="2"/>
  <c r="AD1020" i="2"/>
  <c r="AE1020" i="2"/>
  <c r="AF1020" i="2"/>
  <c r="AG1020" i="2"/>
  <c r="AH1020" i="2"/>
  <c r="P1021" i="2"/>
  <c r="R1021" i="2"/>
  <c r="V1021" i="2"/>
  <c r="W1021" i="2"/>
  <c r="X1021" i="2"/>
  <c r="Y1021" i="2"/>
  <c r="AB1021" i="2"/>
  <c r="AC1021" i="2"/>
  <c r="AD1021" i="2"/>
  <c r="AE1021" i="2"/>
  <c r="AF1021" i="2"/>
  <c r="AG1021" i="2"/>
  <c r="AH1021" i="2"/>
  <c r="P1022" i="2"/>
  <c r="R1022" i="2"/>
  <c r="V1022" i="2"/>
  <c r="W1022" i="2"/>
  <c r="X1022" i="2"/>
  <c r="Y1022" i="2"/>
  <c r="AB1022" i="2"/>
  <c r="AC1022" i="2"/>
  <c r="AD1022" i="2"/>
  <c r="AE1022" i="2"/>
  <c r="AF1022" i="2"/>
  <c r="AG1022" i="2"/>
  <c r="AH1022" i="2"/>
  <c r="P1023" i="2"/>
  <c r="R1023" i="2"/>
  <c r="V1023" i="2"/>
  <c r="W1023" i="2"/>
  <c r="X1023" i="2"/>
  <c r="Y1023" i="2"/>
  <c r="AB1023" i="2"/>
  <c r="AC1023" i="2"/>
  <c r="AD1023" i="2"/>
  <c r="AE1023" i="2"/>
  <c r="AF1023" i="2"/>
  <c r="AG1023" i="2"/>
  <c r="AH1023" i="2"/>
  <c r="P1024" i="2"/>
  <c r="R1024" i="2"/>
  <c r="V1024" i="2"/>
  <c r="W1024" i="2"/>
  <c r="X1024" i="2"/>
  <c r="Y1024" i="2"/>
  <c r="AB1024" i="2"/>
  <c r="AC1024" i="2"/>
  <c r="AD1024" i="2"/>
  <c r="AE1024" i="2"/>
  <c r="AF1024" i="2"/>
  <c r="AG1024" i="2"/>
  <c r="AH1024" i="2"/>
  <c r="P1025" i="2"/>
  <c r="R1025" i="2"/>
  <c r="V1025" i="2"/>
  <c r="W1025" i="2"/>
  <c r="X1025" i="2"/>
  <c r="Y1025" i="2"/>
  <c r="AB1025" i="2"/>
  <c r="AC1025" i="2"/>
  <c r="AD1025" i="2"/>
  <c r="AE1025" i="2"/>
  <c r="AF1025" i="2"/>
  <c r="AG1025" i="2"/>
  <c r="AH1025" i="2"/>
  <c r="P1026" i="2"/>
  <c r="R1026" i="2"/>
  <c r="V1026" i="2"/>
  <c r="W1026" i="2"/>
  <c r="X1026" i="2"/>
  <c r="Y1026" i="2"/>
  <c r="AB1026" i="2"/>
  <c r="AC1026" i="2"/>
  <c r="AD1026" i="2"/>
  <c r="AE1026" i="2"/>
  <c r="AF1026" i="2"/>
  <c r="AG1026" i="2"/>
  <c r="AH1026" i="2"/>
  <c r="P1027" i="2"/>
  <c r="R1027" i="2"/>
  <c r="V1027" i="2"/>
  <c r="W1027" i="2"/>
  <c r="X1027" i="2"/>
  <c r="Y1027" i="2"/>
  <c r="AB1027" i="2"/>
  <c r="AC1027" i="2"/>
  <c r="AD1027" i="2"/>
  <c r="AE1027" i="2"/>
  <c r="AF1027" i="2"/>
  <c r="AG1027" i="2"/>
  <c r="AH1027" i="2"/>
  <c r="P1028" i="2"/>
  <c r="R1028" i="2"/>
  <c r="V1028" i="2"/>
  <c r="W1028" i="2"/>
  <c r="X1028" i="2"/>
  <c r="Y1028" i="2"/>
  <c r="AB1028" i="2"/>
  <c r="AC1028" i="2"/>
  <c r="AD1028" i="2"/>
  <c r="AE1028" i="2"/>
  <c r="AF1028" i="2"/>
  <c r="AG1028" i="2"/>
  <c r="AH1028" i="2"/>
  <c r="P1029" i="2"/>
  <c r="R1029" i="2"/>
  <c r="V1029" i="2"/>
  <c r="W1029" i="2"/>
  <c r="X1029" i="2"/>
  <c r="Y1029" i="2"/>
  <c r="AB1029" i="2"/>
  <c r="AC1029" i="2"/>
  <c r="AD1029" i="2"/>
  <c r="AE1029" i="2"/>
  <c r="AF1029" i="2"/>
  <c r="AG1029" i="2"/>
  <c r="AH1029" i="2"/>
  <c r="P1030" i="2"/>
  <c r="R1030" i="2"/>
  <c r="V1030" i="2"/>
  <c r="W1030" i="2"/>
  <c r="X1030" i="2"/>
  <c r="Y1030" i="2"/>
  <c r="AB1030" i="2"/>
  <c r="AC1030" i="2"/>
  <c r="AD1030" i="2"/>
  <c r="AE1030" i="2"/>
  <c r="AF1030" i="2"/>
  <c r="AG1030" i="2"/>
  <c r="AH1030" i="2"/>
  <c r="P1031" i="2"/>
  <c r="R1031" i="2"/>
  <c r="V1031" i="2"/>
  <c r="W1031" i="2"/>
  <c r="X1031" i="2"/>
  <c r="Y1031" i="2"/>
  <c r="AB1031" i="2"/>
  <c r="AC1031" i="2"/>
  <c r="AD1031" i="2"/>
  <c r="AE1031" i="2"/>
  <c r="AF1031" i="2"/>
  <c r="AG1031" i="2"/>
  <c r="AH1031" i="2"/>
  <c r="P1032" i="2"/>
  <c r="R1032" i="2"/>
  <c r="V1032" i="2"/>
  <c r="W1032" i="2"/>
  <c r="X1032" i="2"/>
  <c r="Y1032" i="2"/>
  <c r="AB1032" i="2"/>
  <c r="AC1032" i="2"/>
  <c r="AD1032" i="2"/>
  <c r="AE1032" i="2"/>
  <c r="AF1032" i="2"/>
  <c r="AG1032" i="2"/>
  <c r="AH1032" i="2"/>
  <c r="P1033" i="2"/>
  <c r="R1033" i="2"/>
  <c r="V1033" i="2"/>
  <c r="W1033" i="2"/>
  <c r="X1033" i="2"/>
  <c r="Y1033" i="2"/>
  <c r="AB1033" i="2"/>
  <c r="AC1033" i="2"/>
  <c r="AD1033" i="2"/>
  <c r="AE1033" i="2"/>
  <c r="AF1033" i="2"/>
  <c r="AG1033" i="2"/>
  <c r="AH1033" i="2"/>
  <c r="P1034" i="2"/>
  <c r="R1034" i="2"/>
  <c r="V1034" i="2"/>
  <c r="W1034" i="2"/>
  <c r="X1034" i="2"/>
  <c r="Y1034" i="2"/>
  <c r="AB1034" i="2"/>
  <c r="AC1034" i="2"/>
  <c r="AD1034" i="2"/>
  <c r="AE1034" i="2"/>
  <c r="AF1034" i="2"/>
  <c r="AG1034" i="2"/>
  <c r="AH1034" i="2"/>
  <c r="P1035" i="2"/>
  <c r="R1035" i="2"/>
  <c r="V1035" i="2"/>
  <c r="W1035" i="2"/>
  <c r="X1035" i="2"/>
  <c r="Y1035" i="2"/>
  <c r="AB1035" i="2"/>
  <c r="AC1035" i="2"/>
  <c r="AD1035" i="2"/>
  <c r="AE1035" i="2"/>
  <c r="AF1035" i="2"/>
  <c r="AG1035" i="2"/>
  <c r="AH1035" i="2"/>
  <c r="P1036" i="2"/>
  <c r="R1036" i="2"/>
  <c r="V1036" i="2"/>
  <c r="W1036" i="2"/>
  <c r="X1036" i="2"/>
  <c r="Y1036" i="2"/>
  <c r="AB1036" i="2"/>
  <c r="AC1036" i="2"/>
  <c r="AD1036" i="2"/>
  <c r="AE1036" i="2"/>
  <c r="AF1036" i="2"/>
  <c r="AG1036" i="2"/>
  <c r="AH1036" i="2"/>
  <c r="P1037" i="2"/>
  <c r="R1037" i="2"/>
  <c r="V1037" i="2"/>
  <c r="W1037" i="2"/>
  <c r="X1037" i="2"/>
  <c r="Y1037" i="2"/>
  <c r="AB1037" i="2"/>
  <c r="AC1037" i="2"/>
  <c r="AD1037" i="2"/>
  <c r="AE1037" i="2"/>
  <c r="AF1037" i="2"/>
  <c r="AG1037" i="2"/>
  <c r="AH1037" i="2"/>
  <c r="P1038" i="2"/>
  <c r="R1038" i="2"/>
  <c r="V1038" i="2"/>
  <c r="W1038" i="2"/>
  <c r="X1038" i="2"/>
  <c r="Y1038" i="2"/>
  <c r="AB1038" i="2"/>
  <c r="AC1038" i="2"/>
  <c r="AD1038" i="2"/>
  <c r="AE1038" i="2"/>
  <c r="AF1038" i="2"/>
  <c r="AG1038" i="2"/>
  <c r="AH1038" i="2"/>
  <c r="P1039" i="2"/>
  <c r="R1039" i="2"/>
  <c r="V1039" i="2"/>
  <c r="W1039" i="2"/>
  <c r="X1039" i="2"/>
  <c r="Y1039" i="2"/>
  <c r="AB1039" i="2"/>
  <c r="AC1039" i="2"/>
  <c r="AD1039" i="2"/>
  <c r="AE1039" i="2"/>
  <c r="AF1039" i="2"/>
  <c r="AG1039" i="2"/>
  <c r="AH1039" i="2"/>
  <c r="P1040" i="2"/>
  <c r="R1040" i="2"/>
  <c r="V1040" i="2"/>
  <c r="W1040" i="2"/>
  <c r="X1040" i="2"/>
  <c r="Y1040" i="2"/>
  <c r="AB1040" i="2"/>
  <c r="AC1040" i="2"/>
  <c r="AD1040" i="2"/>
  <c r="AE1040" i="2"/>
  <c r="AF1040" i="2"/>
  <c r="AG1040" i="2"/>
  <c r="AH1040" i="2"/>
  <c r="P1041" i="2"/>
  <c r="R1041" i="2"/>
  <c r="V1041" i="2"/>
  <c r="W1041" i="2"/>
  <c r="X1041" i="2"/>
  <c r="Y1041" i="2"/>
  <c r="AB1041" i="2"/>
  <c r="AC1041" i="2"/>
  <c r="AD1041" i="2"/>
  <c r="AE1041" i="2"/>
  <c r="AF1041" i="2"/>
  <c r="AG1041" i="2"/>
  <c r="AH1041" i="2"/>
  <c r="P1042" i="2"/>
  <c r="R1042" i="2"/>
  <c r="V1042" i="2"/>
  <c r="W1042" i="2"/>
  <c r="X1042" i="2"/>
  <c r="Y1042" i="2"/>
  <c r="AB1042" i="2"/>
  <c r="AC1042" i="2"/>
  <c r="AD1042" i="2"/>
  <c r="AE1042" i="2"/>
  <c r="AF1042" i="2"/>
  <c r="AG1042" i="2"/>
  <c r="AH1042" i="2"/>
  <c r="P1043" i="2"/>
  <c r="R1043" i="2"/>
  <c r="V1043" i="2"/>
  <c r="W1043" i="2"/>
  <c r="X1043" i="2"/>
  <c r="Y1043" i="2"/>
  <c r="AB1043" i="2"/>
  <c r="AC1043" i="2"/>
  <c r="AD1043" i="2"/>
  <c r="AE1043" i="2"/>
  <c r="AF1043" i="2"/>
  <c r="AG1043" i="2"/>
  <c r="AH1043" i="2"/>
  <c r="P1044" i="2"/>
  <c r="R1044" i="2"/>
  <c r="V1044" i="2"/>
  <c r="W1044" i="2"/>
  <c r="X1044" i="2"/>
  <c r="Y1044" i="2"/>
  <c r="AB1044" i="2"/>
  <c r="AC1044" i="2"/>
  <c r="AD1044" i="2"/>
  <c r="AE1044" i="2"/>
  <c r="AF1044" i="2"/>
  <c r="AG1044" i="2"/>
  <c r="AH1044" i="2"/>
  <c r="P1045" i="2"/>
  <c r="R1045" i="2"/>
  <c r="V1045" i="2"/>
  <c r="W1045" i="2"/>
  <c r="X1045" i="2"/>
  <c r="Y1045" i="2"/>
  <c r="AB1045" i="2"/>
  <c r="AC1045" i="2"/>
  <c r="AD1045" i="2"/>
  <c r="AE1045" i="2"/>
  <c r="AF1045" i="2"/>
  <c r="AG1045" i="2"/>
  <c r="AH1045" i="2"/>
  <c r="P1046" i="2"/>
  <c r="R1046" i="2"/>
  <c r="V1046" i="2"/>
  <c r="W1046" i="2"/>
  <c r="X1046" i="2"/>
  <c r="Y1046" i="2"/>
  <c r="AB1046" i="2"/>
  <c r="AC1046" i="2"/>
  <c r="AD1046" i="2"/>
  <c r="AE1046" i="2"/>
  <c r="AF1046" i="2"/>
  <c r="AG1046" i="2"/>
  <c r="AH1046" i="2"/>
  <c r="P1047" i="2"/>
  <c r="R1047" i="2"/>
  <c r="V1047" i="2"/>
  <c r="W1047" i="2"/>
  <c r="X1047" i="2"/>
  <c r="Y1047" i="2"/>
  <c r="AB1047" i="2"/>
  <c r="AC1047" i="2"/>
  <c r="AD1047" i="2"/>
  <c r="AE1047" i="2"/>
  <c r="AF1047" i="2"/>
  <c r="AG1047" i="2"/>
  <c r="AH1047" i="2"/>
  <c r="P1048" i="2"/>
  <c r="R1048" i="2"/>
  <c r="V1048" i="2"/>
  <c r="W1048" i="2"/>
  <c r="X1048" i="2"/>
  <c r="Y1048" i="2"/>
  <c r="AB1048" i="2"/>
  <c r="AC1048" i="2"/>
  <c r="AD1048" i="2"/>
  <c r="AE1048" i="2"/>
  <c r="AF1048" i="2"/>
  <c r="AG1048" i="2"/>
  <c r="AH1048" i="2"/>
  <c r="P1049" i="2"/>
  <c r="R1049" i="2"/>
  <c r="V1049" i="2"/>
  <c r="W1049" i="2"/>
  <c r="X1049" i="2"/>
  <c r="Y1049" i="2"/>
  <c r="AB1049" i="2"/>
  <c r="AC1049" i="2"/>
  <c r="AD1049" i="2"/>
  <c r="AE1049" i="2"/>
  <c r="AF1049" i="2"/>
  <c r="AG1049" i="2"/>
  <c r="AH1049" i="2"/>
  <c r="P1050" i="2"/>
  <c r="R1050" i="2"/>
  <c r="V1050" i="2"/>
  <c r="W1050" i="2"/>
  <c r="X1050" i="2"/>
  <c r="Y1050" i="2"/>
  <c r="AB1050" i="2"/>
  <c r="AC1050" i="2"/>
  <c r="AD1050" i="2"/>
  <c r="AE1050" i="2"/>
  <c r="AF1050" i="2"/>
  <c r="AG1050" i="2"/>
  <c r="AH1050" i="2"/>
  <c r="P1051" i="2"/>
  <c r="R1051" i="2"/>
  <c r="V1051" i="2"/>
  <c r="W1051" i="2"/>
  <c r="X1051" i="2"/>
  <c r="Y1051" i="2"/>
  <c r="AB1051" i="2"/>
  <c r="AC1051" i="2"/>
  <c r="AD1051" i="2"/>
  <c r="AE1051" i="2"/>
  <c r="AF1051" i="2"/>
  <c r="AG1051" i="2"/>
  <c r="AH1051" i="2"/>
  <c r="P1052" i="2"/>
  <c r="R1052" i="2"/>
  <c r="V1052" i="2"/>
  <c r="W1052" i="2"/>
  <c r="X1052" i="2"/>
  <c r="Y1052" i="2"/>
  <c r="AB1052" i="2"/>
  <c r="AC1052" i="2"/>
  <c r="AD1052" i="2"/>
  <c r="AE1052" i="2"/>
  <c r="AF1052" i="2"/>
  <c r="AG1052" i="2"/>
  <c r="AH1052" i="2"/>
  <c r="P1053" i="2"/>
  <c r="R1053" i="2"/>
  <c r="V1053" i="2"/>
  <c r="W1053" i="2"/>
  <c r="X1053" i="2"/>
  <c r="Y1053" i="2"/>
  <c r="AB1053" i="2"/>
  <c r="AC1053" i="2"/>
  <c r="AD1053" i="2"/>
  <c r="AE1053" i="2"/>
  <c r="AF1053" i="2"/>
  <c r="AG1053" i="2"/>
  <c r="AH1053" i="2"/>
  <c r="P1054" i="2"/>
  <c r="R1054" i="2"/>
  <c r="V1054" i="2"/>
  <c r="W1054" i="2"/>
  <c r="X1054" i="2"/>
  <c r="Y1054" i="2"/>
  <c r="AB1054" i="2"/>
  <c r="AC1054" i="2"/>
  <c r="AD1054" i="2"/>
  <c r="AE1054" i="2"/>
  <c r="AF1054" i="2"/>
  <c r="AG1054" i="2"/>
  <c r="AH1054" i="2"/>
  <c r="P1055" i="2"/>
  <c r="R1055" i="2"/>
  <c r="V1055" i="2"/>
  <c r="W1055" i="2"/>
  <c r="X1055" i="2"/>
  <c r="Y1055" i="2"/>
  <c r="AB1055" i="2"/>
  <c r="AC1055" i="2"/>
  <c r="AD1055" i="2"/>
  <c r="AE1055" i="2"/>
  <c r="AF1055" i="2"/>
  <c r="AG1055" i="2"/>
  <c r="AH1055" i="2"/>
  <c r="P1056" i="2"/>
  <c r="R1056" i="2"/>
  <c r="V1056" i="2"/>
  <c r="W1056" i="2"/>
  <c r="X1056" i="2"/>
  <c r="Y1056" i="2"/>
  <c r="AB1056" i="2"/>
  <c r="AC1056" i="2"/>
  <c r="AD1056" i="2"/>
  <c r="AE1056" i="2"/>
  <c r="AF1056" i="2"/>
  <c r="AG1056" i="2"/>
  <c r="AH1056" i="2"/>
  <c r="P1057" i="2"/>
  <c r="R1057" i="2"/>
  <c r="V1057" i="2"/>
  <c r="W1057" i="2"/>
  <c r="X1057" i="2"/>
  <c r="Y1057" i="2"/>
  <c r="AB1057" i="2"/>
  <c r="AC1057" i="2"/>
  <c r="AD1057" i="2"/>
  <c r="AE1057" i="2"/>
  <c r="AF1057" i="2"/>
  <c r="AG1057" i="2"/>
  <c r="AH1057" i="2"/>
  <c r="P1058" i="2"/>
  <c r="R1058" i="2"/>
  <c r="V1058" i="2"/>
  <c r="W1058" i="2"/>
  <c r="X1058" i="2"/>
  <c r="Y1058" i="2"/>
  <c r="AB1058" i="2"/>
  <c r="AC1058" i="2"/>
  <c r="AD1058" i="2"/>
  <c r="AE1058" i="2"/>
  <c r="AF1058" i="2"/>
  <c r="AG1058" i="2"/>
  <c r="AH1058" i="2"/>
  <c r="P1059" i="2"/>
  <c r="R1059" i="2"/>
  <c r="V1059" i="2"/>
  <c r="W1059" i="2"/>
  <c r="X1059" i="2"/>
  <c r="Y1059" i="2"/>
  <c r="AB1059" i="2"/>
  <c r="AC1059" i="2"/>
  <c r="AD1059" i="2"/>
  <c r="AE1059" i="2"/>
  <c r="AF1059" i="2"/>
  <c r="AG1059" i="2"/>
  <c r="AH1059" i="2"/>
  <c r="P1060" i="2"/>
  <c r="R1060" i="2"/>
  <c r="V1060" i="2"/>
  <c r="W1060" i="2"/>
  <c r="X1060" i="2"/>
  <c r="Y1060" i="2"/>
  <c r="AB1060" i="2"/>
  <c r="AC1060" i="2"/>
  <c r="AD1060" i="2"/>
  <c r="AE1060" i="2"/>
  <c r="AF1060" i="2"/>
  <c r="AG1060" i="2"/>
  <c r="AH1060" i="2"/>
  <c r="P1061" i="2"/>
  <c r="R1061" i="2"/>
  <c r="V1061" i="2"/>
  <c r="W1061" i="2"/>
  <c r="X1061" i="2"/>
  <c r="Y1061" i="2"/>
  <c r="AB1061" i="2"/>
  <c r="AC1061" i="2"/>
  <c r="AD1061" i="2"/>
  <c r="AE1061" i="2"/>
  <c r="AF1061" i="2"/>
  <c r="AG1061" i="2"/>
  <c r="AH1061" i="2"/>
  <c r="P1062" i="2"/>
  <c r="R1062" i="2"/>
  <c r="V1062" i="2"/>
  <c r="W1062" i="2"/>
  <c r="X1062" i="2"/>
  <c r="Y1062" i="2"/>
  <c r="AB1062" i="2"/>
  <c r="AC1062" i="2"/>
  <c r="AD1062" i="2"/>
  <c r="AE1062" i="2"/>
  <c r="AF1062" i="2"/>
  <c r="AG1062" i="2"/>
  <c r="AH1062" i="2"/>
  <c r="P1063" i="2"/>
  <c r="R1063" i="2"/>
  <c r="V1063" i="2"/>
  <c r="W1063" i="2"/>
  <c r="X1063" i="2"/>
  <c r="Y1063" i="2"/>
  <c r="AB1063" i="2"/>
  <c r="AC1063" i="2"/>
  <c r="AD1063" i="2"/>
  <c r="AE1063" i="2"/>
  <c r="AF1063" i="2"/>
  <c r="AG1063" i="2"/>
  <c r="AH1063" i="2"/>
  <c r="P1064" i="2"/>
  <c r="R1064" i="2"/>
  <c r="V1064" i="2"/>
  <c r="W1064" i="2"/>
  <c r="X1064" i="2"/>
  <c r="Y1064" i="2"/>
  <c r="AB1064" i="2"/>
  <c r="AC1064" i="2"/>
  <c r="AD1064" i="2"/>
  <c r="AE1064" i="2"/>
  <c r="AF1064" i="2"/>
  <c r="AG1064" i="2"/>
  <c r="AH1064" i="2"/>
  <c r="P1065" i="2"/>
  <c r="R1065" i="2"/>
  <c r="V1065" i="2"/>
  <c r="W1065" i="2"/>
  <c r="X1065" i="2"/>
  <c r="Y1065" i="2"/>
  <c r="AB1065" i="2"/>
  <c r="AC1065" i="2"/>
  <c r="AD1065" i="2"/>
  <c r="AE1065" i="2"/>
  <c r="AF1065" i="2"/>
  <c r="AG1065" i="2"/>
  <c r="AH1065" i="2"/>
  <c r="P1066" i="2"/>
  <c r="R1066" i="2"/>
  <c r="V1066" i="2"/>
  <c r="W1066" i="2"/>
  <c r="X1066" i="2"/>
  <c r="Y1066" i="2"/>
  <c r="AB1066" i="2"/>
  <c r="AC1066" i="2"/>
  <c r="AD1066" i="2"/>
  <c r="AE1066" i="2"/>
  <c r="AF1066" i="2"/>
  <c r="AG1066" i="2"/>
  <c r="AH1066" i="2"/>
  <c r="P1067" i="2"/>
  <c r="R1067" i="2"/>
  <c r="V1067" i="2"/>
  <c r="W1067" i="2"/>
  <c r="X1067" i="2"/>
  <c r="Y1067" i="2"/>
  <c r="AB1067" i="2"/>
  <c r="AC1067" i="2"/>
  <c r="AD1067" i="2"/>
  <c r="AE1067" i="2"/>
  <c r="AF1067" i="2"/>
  <c r="AG1067" i="2"/>
  <c r="AH1067" i="2"/>
  <c r="P1068" i="2"/>
  <c r="R1068" i="2"/>
  <c r="V1068" i="2"/>
  <c r="W1068" i="2"/>
  <c r="X1068" i="2"/>
  <c r="Y1068" i="2"/>
  <c r="AB1068" i="2"/>
  <c r="AC1068" i="2"/>
  <c r="AD1068" i="2"/>
  <c r="AE1068" i="2"/>
  <c r="AF1068" i="2"/>
  <c r="AG1068" i="2"/>
  <c r="AH1068" i="2"/>
  <c r="P1069" i="2"/>
  <c r="R1069" i="2"/>
  <c r="V1069" i="2"/>
  <c r="W1069" i="2"/>
  <c r="X1069" i="2"/>
  <c r="Y1069" i="2"/>
  <c r="AB1069" i="2"/>
  <c r="AC1069" i="2"/>
  <c r="AD1069" i="2"/>
  <c r="AE1069" i="2"/>
  <c r="AF1069" i="2"/>
  <c r="AG1069" i="2"/>
  <c r="AH1069" i="2"/>
  <c r="P1070" i="2"/>
  <c r="R1070" i="2"/>
  <c r="V1070" i="2"/>
  <c r="W1070" i="2"/>
  <c r="X1070" i="2"/>
  <c r="Y1070" i="2"/>
  <c r="AB1070" i="2"/>
  <c r="AC1070" i="2"/>
  <c r="AD1070" i="2"/>
  <c r="AE1070" i="2"/>
  <c r="AF1070" i="2"/>
  <c r="AG1070" i="2"/>
  <c r="AH1070" i="2"/>
  <c r="P1071" i="2"/>
  <c r="R1071" i="2"/>
  <c r="V1071" i="2"/>
  <c r="W1071" i="2"/>
  <c r="X1071" i="2"/>
  <c r="Y1071" i="2"/>
  <c r="AB1071" i="2"/>
  <c r="AC1071" i="2"/>
  <c r="AD1071" i="2"/>
  <c r="AE1071" i="2"/>
  <c r="AF1071" i="2"/>
  <c r="AG1071" i="2"/>
  <c r="AH1071" i="2"/>
  <c r="P1072" i="2"/>
  <c r="R1072" i="2"/>
  <c r="V1072" i="2"/>
  <c r="W1072" i="2"/>
  <c r="X1072" i="2"/>
  <c r="Y1072" i="2"/>
  <c r="AB1072" i="2"/>
  <c r="AC1072" i="2"/>
  <c r="AD1072" i="2"/>
  <c r="AE1072" i="2"/>
  <c r="AF1072" i="2"/>
  <c r="AG1072" i="2"/>
  <c r="AH1072" i="2"/>
  <c r="P1073" i="2"/>
  <c r="R1073" i="2"/>
  <c r="V1073" i="2"/>
  <c r="W1073" i="2"/>
  <c r="X1073" i="2"/>
  <c r="Y1073" i="2"/>
  <c r="AB1073" i="2"/>
  <c r="AC1073" i="2"/>
  <c r="AD1073" i="2"/>
  <c r="AE1073" i="2"/>
  <c r="AF1073" i="2"/>
  <c r="AG1073" i="2"/>
  <c r="AH1073" i="2"/>
  <c r="P1074" i="2"/>
  <c r="R1074" i="2"/>
  <c r="V1074" i="2"/>
  <c r="W1074" i="2"/>
  <c r="X1074" i="2"/>
  <c r="Y1074" i="2"/>
  <c r="AB1074" i="2"/>
  <c r="AC1074" i="2"/>
  <c r="AD1074" i="2"/>
  <c r="AE1074" i="2"/>
  <c r="AF1074" i="2"/>
  <c r="AG1074" i="2"/>
  <c r="AH1074" i="2"/>
  <c r="P1075" i="2"/>
  <c r="R1075" i="2"/>
  <c r="V1075" i="2"/>
  <c r="W1075" i="2"/>
  <c r="X1075" i="2"/>
  <c r="Y1075" i="2"/>
  <c r="AB1075" i="2"/>
  <c r="AC1075" i="2"/>
  <c r="AD1075" i="2"/>
  <c r="AE1075" i="2"/>
  <c r="AF1075" i="2"/>
  <c r="AG1075" i="2"/>
  <c r="AH1075" i="2"/>
  <c r="P1076" i="2"/>
  <c r="R1076" i="2"/>
  <c r="V1076" i="2"/>
  <c r="W1076" i="2"/>
  <c r="X1076" i="2"/>
  <c r="Y1076" i="2"/>
  <c r="AB1076" i="2"/>
  <c r="AC1076" i="2"/>
  <c r="AD1076" i="2"/>
  <c r="AE1076" i="2"/>
  <c r="AF1076" i="2"/>
  <c r="AG1076" i="2"/>
  <c r="AH1076" i="2"/>
  <c r="P1077" i="2"/>
  <c r="R1077" i="2"/>
  <c r="V1077" i="2"/>
  <c r="W1077" i="2"/>
  <c r="X1077" i="2"/>
  <c r="Y1077" i="2"/>
  <c r="AB1077" i="2"/>
  <c r="AC1077" i="2"/>
  <c r="AD1077" i="2"/>
  <c r="AE1077" i="2"/>
  <c r="AF1077" i="2"/>
  <c r="AG1077" i="2"/>
  <c r="AH1077" i="2"/>
  <c r="P1078" i="2"/>
  <c r="R1078" i="2"/>
  <c r="V1078" i="2"/>
  <c r="W1078" i="2"/>
  <c r="X1078" i="2"/>
  <c r="Y1078" i="2"/>
  <c r="AB1078" i="2"/>
  <c r="AC1078" i="2"/>
  <c r="AD1078" i="2"/>
  <c r="AE1078" i="2"/>
  <c r="AF1078" i="2"/>
  <c r="AG1078" i="2"/>
  <c r="AH1078" i="2"/>
  <c r="P1079" i="2"/>
  <c r="R1079" i="2"/>
  <c r="V1079" i="2"/>
  <c r="W1079" i="2"/>
  <c r="X1079" i="2"/>
  <c r="Y1079" i="2"/>
  <c r="AB1079" i="2"/>
  <c r="AC1079" i="2"/>
  <c r="AD1079" i="2"/>
  <c r="AE1079" i="2"/>
  <c r="AF1079" i="2"/>
  <c r="AG1079" i="2"/>
  <c r="AH1079" i="2"/>
  <c r="P1080" i="2"/>
  <c r="R1080" i="2"/>
  <c r="V1080" i="2"/>
  <c r="W1080" i="2"/>
  <c r="X1080" i="2"/>
  <c r="Y1080" i="2"/>
  <c r="AB1080" i="2"/>
  <c r="AC1080" i="2"/>
  <c r="AD1080" i="2"/>
  <c r="AE1080" i="2"/>
  <c r="AF1080" i="2"/>
  <c r="AG1080" i="2"/>
  <c r="AH1080" i="2"/>
  <c r="P1081" i="2"/>
  <c r="R1081" i="2"/>
  <c r="V1081" i="2"/>
  <c r="W1081" i="2"/>
  <c r="X1081" i="2"/>
  <c r="Y1081" i="2"/>
  <c r="AB1081" i="2"/>
  <c r="AC1081" i="2"/>
  <c r="AD1081" i="2"/>
  <c r="AE1081" i="2"/>
  <c r="AF1081" i="2"/>
  <c r="AG1081" i="2"/>
  <c r="AH1081" i="2"/>
  <c r="P1082" i="2"/>
  <c r="R1082" i="2"/>
  <c r="V1082" i="2"/>
  <c r="W1082" i="2"/>
  <c r="X1082" i="2"/>
  <c r="Y1082" i="2"/>
  <c r="AB1082" i="2"/>
  <c r="AC1082" i="2"/>
  <c r="AD1082" i="2"/>
  <c r="AE1082" i="2"/>
  <c r="AF1082" i="2"/>
  <c r="AG1082" i="2"/>
  <c r="AH1082" i="2"/>
  <c r="P1083" i="2"/>
  <c r="R1083" i="2"/>
  <c r="V1083" i="2"/>
  <c r="W1083" i="2"/>
  <c r="X1083" i="2"/>
  <c r="Y1083" i="2"/>
  <c r="AB1083" i="2"/>
  <c r="AC1083" i="2"/>
  <c r="AD1083" i="2"/>
  <c r="AE1083" i="2"/>
  <c r="AF1083" i="2"/>
  <c r="AG1083" i="2"/>
  <c r="AH1083" i="2"/>
  <c r="P1084" i="2"/>
  <c r="R1084" i="2"/>
  <c r="V1084" i="2"/>
  <c r="W1084" i="2"/>
  <c r="X1084" i="2"/>
  <c r="Y1084" i="2"/>
  <c r="AB1084" i="2"/>
  <c r="AC1084" i="2"/>
  <c r="AD1084" i="2"/>
  <c r="AE1084" i="2"/>
  <c r="AF1084" i="2"/>
  <c r="AG1084" i="2"/>
  <c r="AH1084" i="2"/>
  <c r="P1085" i="2"/>
  <c r="R1085" i="2"/>
  <c r="V1085" i="2"/>
  <c r="W1085" i="2"/>
  <c r="X1085" i="2"/>
  <c r="Y1085" i="2"/>
  <c r="AB1085" i="2"/>
  <c r="AC1085" i="2"/>
  <c r="AD1085" i="2"/>
  <c r="AE1085" i="2"/>
  <c r="AF1085" i="2"/>
  <c r="AG1085" i="2"/>
  <c r="AH1085" i="2"/>
  <c r="P1086" i="2"/>
  <c r="R1086" i="2"/>
  <c r="V1086" i="2"/>
  <c r="W1086" i="2"/>
  <c r="X1086" i="2"/>
  <c r="Y1086" i="2"/>
  <c r="AB1086" i="2"/>
  <c r="AC1086" i="2"/>
  <c r="AD1086" i="2"/>
  <c r="AE1086" i="2"/>
  <c r="AF1086" i="2"/>
  <c r="AG1086" i="2"/>
  <c r="AH1086" i="2"/>
  <c r="P1087" i="2"/>
  <c r="R1087" i="2"/>
  <c r="V1087" i="2"/>
  <c r="W1087" i="2"/>
  <c r="X1087" i="2"/>
  <c r="Y1087" i="2"/>
  <c r="AB1087" i="2"/>
  <c r="AC1087" i="2"/>
  <c r="AD1087" i="2"/>
  <c r="AE1087" i="2"/>
  <c r="AF1087" i="2"/>
  <c r="AG1087" i="2"/>
  <c r="AH1087" i="2"/>
  <c r="P1088" i="2"/>
  <c r="R1088" i="2"/>
  <c r="V1088" i="2"/>
  <c r="W1088" i="2"/>
  <c r="X1088" i="2"/>
  <c r="Y1088" i="2"/>
  <c r="AB1088" i="2"/>
  <c r="AC1088" i="2"/>
  <c r="AD1088" i="2"/>
  <c r="AE1088" i="2"/>
  <c r="AF1088" i="2"/>
  <c r="AG1088" i="2"/>
  <c r="AH1088" i="2"/>
  <c r="P1089" i="2"/>
  <c r="R1089" i="2"/>
  <c r="V1089" i="2"/>
  <c r="W1089" i="2"/>
  <c r="X1089" i="2"/>
  <c r="Y1089" i="2"/>
  <c r="AB1089" i="2"/>
  <c r="AC1089" i="2"/>
  <c r="AD1089" i="2"/>
  <c r="AE1089" i="2"/>
  <c r="AF1089" i="2"/>
  <c r="AG1089" i="2"/>
  <c r="AH1089" i="2"/>
  <c r="P1090" i="2"/>
  <c r="R1090" i="2"/>
  <c r="V1090" i="2"/>
  <c r="W1090" i="2"/>
  <c r="X1090" i="2"/>
  <c r="Y1090" i="2"/>
  <c r="AB1090" i="2"/>
  <c r="AC1090" i="2"/>
  <c r="AD1090" i="2"/>
  <c r="AE1090" i="2"/>
  <c r="AF1090" i="2"/>
  <c r="AG1090" i="2"/>
  <c r="AH1090" i="2"/>
  <c r="P1091" i="2"/>
  <c r="R1091" i="2"/>
  <c r="V1091" i="2"/>
  <c r="W1091" i="2"/>
  <c r="X1091" i="2"/>
  <c r="Y1091" i="2"/>
  <c r="AB1091" i="2"/>
  <c r="AC1091" i="2"/>
  <c r="AD1091" i="2"/>
  <c r="AE1091" i="2"/>
  <c r="AF1091" i="2"/>
  <c r="AG1091" i="2"/>
  <c r="AH1091" i="2"/>
  <c r="P1092" i="2"/>
  <c r="R1092" i="2"/>
  <c r="V1092" i="2"/>
  <c r="W1092" i="2"/>
  <c r="X1092" i="2"/>
  <c r="Y1092" i="2"/>
  <c r="AB1092" i="2"/>
  <c r="AC1092" i="2"/>
  <c r="AD1092" i="2"/>
  <c r="AE1092" i="2"/>
  <c r="AF1092" i="2"/>
  <c r="AG1092" i="2"/>
  <c r="AH1092" i="2"/>
  <c r="P1093" i="2"/>
  <c r="R1093" i="2"/>
  <c r="V1093" i="2"/>
  <c r="W1093" i="2"/>
  <c r="X1093" i="2"/>
  <c r="Y1093" i="2"/>
  <c r="AB1093" i="2"/>
  <c r="AC1093" i="2"/>
  <c r="AD1093" i="2"/>
  <c r="AE1093" i="2"/>
  <c r="AF1093" i="2"/>
  <c r="AG1093" i="2"/>
  <c r="AH1093" i="2"/>
  <c r="P1094" i="2"/>
  <c r="R1094" i="2"/>
  <c r="V1094" i="2"/>
  <c r="W1094" i="2"/>
  <c r="X1094" i="2"/>
  <c r="Y1094" i="2"/>
  <c r="AB1094" i="2"/>
  <c r="AC1094" i="2"/>
  <c r="AD1094" i="2"/>
  <c r="AE1094" i="2"/>
  <c r="AF1094" i="2"/>
  <c r="AG1094" i="2"/>
  <c r="AH1094" i="2"/>
  <c r="P1095" i="2"/>
  <c r="R1095" i="2"/>
  <c r="V1095" i="2"/>
  <c r="W1095" i="2"/>
  <c r="X1095" i="2"/>
  <c r="Y1095" i="2"/>
  <c r="AB1095" i="2"/>
  <c r="AC1095" i="2"/>
  <c r="AD1095" i="2"/>
  <c r="AE1095" i="2"/>
  <c r="AF1095" i="2"/>
  <c r="AG1095" i="2"/>
  <c r="AH1095" i="2"/>
  <c r="P1096" i="2"/>
  <c r="R1096" i="2"/>
  <c r="V1096" i="2"/>
  <c r="W1096" i="2"/>
  <c r="X1096" i="2"/>
  <c r="Y1096" i="2"/>
  <c r="AB1096" i="2"/>
  <c r="AC1096" i="2"/>
  <c r="AD1096" i="2"/>
  <c r="AE1096" i="2"/>
  <c r="AF1096" i="2"/>
  <c r="AG1096" i="2"/>
  <c r="AH1096" i="2"/>
  <c r="P1097" i="2"/>
  <c r="R1097" i="2"/>
  <c r="V1097" i="2"/>
  <c r="W1097" i="2"/>
  <c r="X1097" i="2"/>
  <c r="Y1097" i="2"/>
  <c r="AB1097" i="2"/>
  <c r="AC1097" i="2"/>
  <c r="AD1097" i="2"/>
  <c r="AE1097" i="2"/>
  <c r="AF1097" i="2"/>
  <c r="AG1097" i="2"/>
  <c r="AH1097" i="2"/>
  <c r="P1098" i="2"/>
  <c r="R1098" i="2"/>
  <c r="V1098" i="2"/>
  <c r="W1098" i="2"/>
  <c r="X1098" i="2"/>
  <c r="Y1098" i="2"/>
  <c r="AB1098" i="2"/>
  <c r="AC1098" i="2"/>
  <c r="AD1098" i="2"/>
  <c r="AE1098" i="2"/>
  <c r="AF1098" i="2"/>
  <c r="AG1098" i="2"/>
  <c r="AH1098" i="2"/>
  <c r="P1099" i="2"/>
  <c r="R1099" i="2"/>
  <c r="V1099" i="2"/>
  <c r="W1099" i="2"/>
  <c r="X1099" i="2"/>
  <c r="Y1099" i="2"/>
  <c r="AB1099" i="2"/>
  <c r="AC1099" i="2"/>
  <c r="AD1099" i="2"/>
  <c r="AE1099" i="2"/>
  <c r="AF1099" i="2"/>
  <c r="AG1099" i="2"/>
  <c r="AH1099" i="2"/>
  <c r="P1100" i="2"/>
  <c r="R1100" i="2"/>
  <c r="V1100" i="2"/>
  <c r="W1100" i="2"/>
  <c r="X1100" i="2"/>
  <c r="Y1100" i="2"/>
  <c r="AB1100" i="2"/>
  <c r="AC1100" i="2"/>
  <c r="AD1100" i="2"/>
  <c r="AE1100" i="2"/>
  <c r="AF1100" i="2"/>
  <c r="AG1100" i="2"/>
  <c r="AH1100" i="2"/>
  <c r="P1101" i="2"/>
  <c r="R1101" i="2"/>
  <c r="V1101" i="2"/>
  <c r="W1101" i="2"/>
  <c r="X1101" i="2"/>
  <c r="Y1101" i="2"/>
  <c r="AB1101" i="2"/>
  <c r="AC1101" i="2"/>
  <c r="AD1101" i="2"/>
  <c r="AE1101" i="2"/>
  <c r="AF1101" i="2"/>
  <c r="AG1101" i="2"/>
  <c r="AH1101" i="2"/>
  <c r="P1102" i="2"/>
  <c r="R1102" i="2"/>
  <c r="V1102" i="2"/>
  <c r="W1102" i="2"/>
  <c r="X1102" i="2"/>
  <c r="Y1102" i="2"/>
  <c r="AB1102" i="2"/>
  <c r="AC1102" i="2"/>
  <c r="AD1102" i="2"/>
  <c r="AE1102" i="2"/>
  <c r="AF1102" i="2"/>
  <c r="AG1102" i="2"/>
  <c r="AH1102" i="2"/>
  <c r="P1103" i="2"/>
  <c r="R1103" i="2"/>
  <c r="V1103" i="2"/>
  <c r="W1103" i="2"/>
  <c r="X1103" i="2"/>
  <c r="Y1103" i="2"/>
  <c r="AB1103" i="2"/>
  <c r="AC1103" i="2"/>
  <c r="AD1103" i="2"/>
  <c r="AE1103" i="2"/>
  <c r="AF1103" i="2"/>
  <c r="AG1103" i="2"/>
  <c r="AH1103" i="2"/>
  <c r="P1104" i="2"/>
  <c r="R1104" i="2"/>
  <c r="V1104" i="2"/>
  <c r="W1104" i="2"/>
  <c r="X1104" i="2"/>
  <c r="Y1104" i="2"/>
  <c r="AB1104" i="2"/>
  <c r="AC1104" i="2"/>
  <c r="AD1104" i="2"/>
  <c r="AE1104" i="2"/>
  <c r="AF1104" i="2"/>
  <c r="AG1104" i="2"/>
  <c r="AH1104" i="2"/>
  <c r="P1105" i="2"/>
  <c r="R1105" i="2"/>
  <c r="V1105" i="2"/>
  <c r="W1105" i="2"/>
  <c r="X1105" i="2"/>
  <c r="Y1105" i="2"/>
  <c r="AB1105" i="2"/>
  <c r="AC1105" i="2"/>
  <c r="AD1105" i="2"/>
  <c r="AE1105" i="2"/>
  <c r="AF1105" i="2"/>
  <c r="AG1105" i="2"/>
  <c r="AH1105" i="2"/>
  <c r="P1106" i="2"/>
  <c r="R1106" i="2"/>
  <c r="V1106" i="2"/>
  <c r="W1106" i="2"/>
  <c r="X1106" i="2"/>
  <c r="Y1106" i="2"/>
  <c r="AB1106" i="2"/>
  <c r="AC1106" i="2"/>
  <c r="AD1106" i="2"/>
  <c r="AE1106" i="2"/>
  <c r="AF1106" i="2"/>
  <c r="AG1106" i="2"/>
  <c r="AH1106" i="2"/>
  <c r="P1107" i="2"/>
  <c r="R1107" i="2"/>
  <c r="V1107" i="2"/>
  <c r="W1107" i="2"/>
  <c r="X1107" i="2"/>
  <c r="Y1107" i="2"/>
  <c r="AB1107" i="2"/>
  <c r="AC1107" i="2"/>
  <c r="AD1107" i="2"/>
  <c r="AE1107" i="2"/>
  <c r="AF1107" i="2"/>
  <c r="AG1107" i="2"/>
  <c r="AH1107" i="2"/>
  <c r="P1108" i="2"/>
  <c r="R1108" i="2"/>
  <c r="V1108" i="2"/>
  <c r="W1108" i="2"/>
  <c r="X1108" i="2"/>
  <c r="Y1108" i="2"/>
  <c r="AB1108" i="2"/>
  <c r="AC1108" i="2"/>
  <c r="AD1108" i="2"/>
  <c r="AE1108" i="2"/>
  <c r="AF1108" i="2"/>
  <c r="AG1108" i="2"/>
  <c r="AH1108" i="2"/>
  <c r="P1109" i="2"/>
  <c r="R1109" i="2"/>
  <c r="V1109" i="2"/>
  <c r="W1109" i="2"/>
  <c r="X1109" i="2"/>
  <c r="Y1109" i="2"/>
  <c r="AB1109" i="2"/>
  <c r="AC1109" i="2"/>
  <c r="AD1109" i="2"/>
  <c r="AE1109" i="2"/>
  <c r="AF1109" i="2"/>
  <c r="AG1109" i="2"/>
  <c r="AH1109" i="2"/>
  <c r="P1110" i="2"/>
  <c r="R1110" i="2"/>
  <c r="V1110" i="2"/>
  <c r="W1110" i="2"/>
  <c r="X1110" i="2"/>
  <c r="Y1110" i="2"/>
  <c r="AB1110" i="2"/>
  <c r="AC1110" i="2"/>
  <c r="AD1110" i="2"/>
  <c r="AE1110" i="2"/>
  <c r="AF1110" i="2"/>
  <c r="AG1110" i="2"/>
  <c r="AH1110" i="2"/>
  <c r="P1111" i="2"/>
  <c r="R1111" i="2"/>
  <c r="V1111" i="2"/>
  <c r="W1111" i="2"/>
  <c r="X1111" i="2"/>
  <c r="Y1111" i="2"/>
  <c r="AB1111" i="2"/>
  <c r="AC1111" i="2"/>
  <c r="AD1111" i="2"/>
  <c r="AE1111" i="2"/>
  <c r="AF1111" i="2"/>
  <c r="AG1111" i="2"/>
  <c r="AH1111" i="2"/>
  <c r="P1112" i="2"/>
  <c r="R1112" i="2"/>
  <c r="V1112" i="2"/>
  <c r="W1112" i="2"/>
  <c r="X1112" i="2"/>
  <c r="Y1112" i="2"/>
  <c r="AB1112" i="2"/>
  <c r="AC1112" i="2"/>
  <c r="AD1112" i="2"/>
  <c r="AE1112" i="2"/>
  <c r="AF1112" i="2"/>
  <c r="AG1112" i="2"/>
  <c r="AH1112" i="2"/>
  <c r="P1113" i="2"/>
  <c r="R1113" i="2"/>
  <c r="V1113" i="2"/>
  <c r="W1113" i="2"/>
  <c r="X1113" i="2"/>
  <c r="Y1113" i="2"/>
  <c r="AB1113" i="2"/>
  <c r="AC1113" i="2"/>
  <c r="AD1113" i="2"/>
  <c r="AE1113" i="2"/>
  <c r="AF1113" i="2"/>
  <c r="AG1113" i="2"/>
  <c r="AH1113" i="2"/>
  <c r="P1114" i="2"/>
  <c r="R1114" i="2"/>
  <c r="V1114" i="2"/>
  <c r="W1114" i="2"/>
  <c r="X1114" i="2"/>
  <c r="Y1114" i="2"/>
  <c r="AB1114" i="2"/>
  <c r="AC1114" i="2"/>
  <c r="AD1114" i="2"/>
  <c r="AE1114" i="2"/>
  <c r="AF1114" i="2"/>
  <c r="AG1114" i="2"/>
  <c r="AH1114" i="2"/>
  <c r="P1115" i="2"/>
  <c r="R1115" i="2"/>
  <c r="V1115" i="2"/>
  <c r="W1115" i="2"/>
  <c r="X1115" i="2"/>
  <c r="Y1115" i="2"/>
  <c r="AB1115" i="2"/>
  <c r="AC1115" i="2"/>
  <c r="AD1115" i="2"/>
  <c r="AE1115" i="2"/>
  <c r="AF1115" i="2"/>
  <c r="AG1115" i="2"/>
  <c r="AH1115" i="2"/>
  <c r="P1116" i="2"/>
  <c r="R1116" i="2"/>
  <c r="V1116" i="2"/>
  <c r="W1116" i="2"/>
  <c r="X1116" i="2"/>
  <c r="Y1116" i="2"/>
  <c r="AB1116" i="2"/>
  <c r="AC1116" i="2"/>
  <c r="AD1116" i="2"/>
  <c r="AE1116" i="2"/>
  <c r="AF1116" i="2"/>
  <c r="AG1116" i="2"/>
  <c r="AH1116" i="2"/>
  <c r="P1117" i="2"/>
  <c r="R1117" i="2"/>
  <c r="V1117" i="2"/>
  <c r="W1117" i="2"/>
  <c r="X1117" i="2"/>
  <c r="Y1117" i="2"/>
  <c r="AB1117" i="2"/>
  <c r="AC1117" i="2"/>
  <c r="AD1117" i="2"/>
  <c r="AE1117" i="2"/>
  <c r="AF1117" i="2"/>
  <c r="AG1117" i="2"/>
  <c r="AH1117" i="2"/>
  <c r="P1118" i="2"/>
  <c r="R1118" i="2"/>
  <c r="V1118" i="2"/>
  <c r="W1118" i="2"/>
  <c r="X1118" i="2"/>
  <c r="Y1118" i="2"/>
  <c r="AB1118" i="2"/>
  <c r="AC1118" i="2"/>
  <c r="AD1118" i="2"/>
  <c r="AE1118" i="2"/>
  <c r="AF1118" i="2"/>
  <c r="AG1118" i="2"/>
  <c r="AH1118" i="2"/>
  <c r="P1119" i="2"/>
  <c r="R1119" i="2"/>
  <c r="V1119" i="2"/>
  <c r="W1119" i="2"/>
  <c r="X1119" i="2"/>
  <c r="Y1119" i="2"/>
  <c r="AB1119" i="2"/>
  <c r="AC1119" i="2"/>
  <c r="AD1119" i="2"/>
  <c r="AE1119" i="2"/>
  <c r="AF1119" i="2"/>
  <c r="AG1119" i="2"/>
  <c r="AH1119" i="2"/>
  <c r="P1120" i="2"/>
  <c r="R1120" i="2"/>
  <c r="V1120" i="2"/>
  <c r="W1120" i="2"/>
  <c r="X1120" i="2"/>
  <c r="Y1120" i="2"/>
  <c r="AB1120" i="2"/>
  <c r="AC1120" i="2"/>
  <c r="AD1120" i="2"/>
  <c r="AE1120" i="2"/>
  <c r="AF1120" i="2"/>
  <c r="AG1120" i="2"/>
  <c r="AH1120" i="2"/>
  <c r="P1121" i="2"/>
  <c r="R1121" i="2"/>
  <c r="V1121" i="2"/>
  <c r="W1121" i="2"/>
  <c r="X1121" i="2"/>
  <c r="Y1121" i="2"/>
  <c r="AB1121" i="2"/>
  <c r="AC1121" i="2"/>
  <c r="AD1121" i="2"/>
  <c r="AE1121" i="2"/>
  <c r="AF1121" i="2"/>
  <c r="AG1121" i="2"/>
  <c r="AH1121" i="2"/>
  <c r="P1122" i="2"/>
  <c r="R1122" i="2"/>
  <c r="V1122" i="2"/>
  <c r="W1122" i="2"/>
  <c r="X1122" i="2"/>
  <c r="Y1122" i="2"/>
  <c r="AB1122" i="2"/>
  <c r="AC1122" i="2"/>
  <c r="AD1122" i="2"/>
  <c r="AE1122" i="2"/>
  <c r="AF1122" i="2"/>
  <c r="AG1122" i="2"/>
  <c r="AH1122" i="2"/>
  <c r="P1123" i="2"/>
  <c r="R1123" i="2"/>
  <c r="V1123" i="2"/>
  <c r="W1123" i="2"/>
  <c r="X1123" i="2"/>
  <c r="Y1123" i="2"/>
  <c r="AB1123" i="2"/>
  <c r="AC1123" i="2"/>
  <c r="AD1123" i="2"/>
  <c r="AE1123" i="2"/>
  <c r="AF1123" i="2"/>
  <c r="AG1123" i="2"/>
  <c r="AH1123" i="2"/>
  <c r="P1124" i="2"/>
  <c r="R1124" i="2"/>
  <c r="V1124" i="2"/>
  <c r="W1124" i="2"/>
  <c r="X1124" i="2"/>
  <c r="Y1124" i="2"/>
  <c r="AB1124" i="2"/>
  <c r="AC1124" i="2"/>
  <c r="AD1124" i="2"/>
  <c r="AE1124" i="2"/>
  <c r="AF1124" i="2"/>
  <c r="AG1124" i="2"/>
  <c r="AH1124" i="2"/>
  <c r="P1125" i="2"/>
  <c r="R1125" i="2"/>
  <c r="V1125" i="2"/>
  <c r="W1125" i="2"/>
  <c r="X1125" i="2"/>
  <c r="Y1125" i="2"/>
  <c r="AB1125" i="2"/>
  <c r="AC1125" i="2"/>
  <c r="AD1125" i="2"/>
  <c r="AE1125" i="2"/>
  <c r="AF1125" i="2"/>
  <c r="AG1125" i="2"/>
  <c r="AH1125" i="2"/>
  <c r="P1126" i="2"/>
  <c r="R1126" i="2"/>
  <c r="V1126" i="2"/>
  <c r="W1126" i="2"/>
  <c r="X1126" i="2"/>
  <c r="Y1126" i="2"/>
  <c r="AB1126" i="2"/>
  <c r="AC1126" i="2"/>
  <c r="AD1126" i="2"/>
  <c r="AE1126" i="2"/>
  <c r="AF1126" i="2"/>
  <c r="AG1126" i="2"/>
  <c r="AH1126" i="2"/>
  <c r="P1127" i="2"/>
  <c r="R1127" i="2"/>
  <c r="V1127" i="2"/>
  <c r="W1127" i="2"/>
  <c r="X1127" i="2"/>
  <c r="Y1127" i="2"/>
  <c r="AB1127" i="2"/>
  <c r="AC1127" i="2"/>
  <c r="AD1127" i="2"/>
  <c r="AE1127" i="2"/>
  <c r="AF1127" i="2"/>
  <c r="AG1127" i="2"/>
  <c r="AH1127" i="2"/>
  <c r="P1128" i="2"/>
  <c r="R1128" i="2"/>
  <c r="V1128" i="2"/>
  <c r="W1128" i="2"/>
  <c r="X1128" i="2"/>
  <c r="Y1128" i="2"/>
  <c r="AB1128" i="2"/>
  <c r="AC1128" i="2"/>
  <c r="AD1128" i="2"/>
  <c r="AE1128" i="2"/>
  <c r="AF1128" i="2"/>
  <c r="AG1128" i="2"/>
  <c r="AH1128" i="2"/>
  <c r="P1129" i="2"/>
  <c r="R1129" i="2"/>
  <c r="V1129" i="2"/>
  <c r="W1129" i="2"/>
  <c r="X1129" i="2"/>
  <c r="Y1129" i="2"/>
  <c r="AB1129" i="2"/>
  <c r="AC1129" i="2"/>
  <c r="AD1129" i="2"/>
  <c r="AE1129" i="2"/>
  <c r="AF1129" i="2"/>
  <c r="AG1129" i="2"/>
  <c r="AH1129" i="2"/>
  <c r="P1130" i="2"/>
  <c r="R1130" i="2"/>
  <c r="V1130" i="2"/>
  <c r="W1130" i="2"/>
  <c r="X1130" i="2"/>
  <c r="Y1130" i="2"/>
  <c r="AB1130" i="2"/>
  <c r="AC1130" i="2"/>
  <c r="AD1130" i="2"/>
  <c r="AE1130" i="2"/>
  <c r="AF1130" i="2"/>
  <c r="AG1130" i="2"/>
  <c r="AH1130" i="2"/>
  <c r="P1131" i="2"/>
  <c r="R1131" i="2"/>
  <c r="V1131" i="2"/>
  <c r="W1131" i="2"/>
  <c r="X1131" i="2"/>
  <c r="Y1131" i="2"/>
  <c r="AB1131" i="2"/>
  <c r="AC1131" i="2"/>
  <c r="AD1131" i="2"/>
  <c r="AE1131" i="2"/>
  <c r="AF1131" i="2"/>
  <c r="AG1131" i="2"/>
  <c r="AH1131" i="2"/>
  <c r="P1132" i="2"/>
  <c r="R1132" i="2"/>
  <c r="V1132" i="2"/>
  <c r="W1132" i="2"/>
  <c r="X1132" i="2"/>
  <c r="Y1132" i="2"/>
  <c r="AB1132" i="2"/>
  <c r="AC1132" i="2"/>
  <c r="AD1132" i="2"/>
  <c r="AE1132" i="2"/>
  <c r="AF1132" i="2"/>
  <c r="AG1132" i="2"/>
  <c r="AH1132" i="2"/>
  <c r="P1133" i="2"/>
  <c r="R1133" i="2"/>
  <c r="V1133" i="2"/>
  <c r="W1133" i="2"/>
  <c r="X1133" i="2"/>
  <c r="Y1133" i="2"/>
  <c r="AB1133" i="2"/>
  <c r="AC1133" i="2"/>
  <c r="AD1133" i="2"/>
  <c r="AE1133" i="2"/>
  <c r="AF1133" i="2"/>
  <c r="AG1133" i="2"/>
  <c r="AH1133" i="2"/>
  <c r="P1134" i="2"/>
  <c r="R1134" i="2"/>
  <c r="V1134" i="2"/>
  <c r="W1134" i="2"/>
  <c r="X1134" i="2"/>
  <c r="Y1134" i="2"/>
  <c r="AB1134" i="2"/>
  <c r="AC1134" i="2"/>
  <c r="AD1134" i="2"/>
  <c r="AE1134" i="2"/>
  <c r="AF1134" i="2"/>
  <c r="AG1134" i="2"/>
  <c r="AH1134" i="2"/>
  <c r="P1135" i="2"/>
  <c r="R1135" i="2"/>
  <c r="V1135" i="2"/>
  <c r="W1135" i="2"/>
  <c r="X1135" i="2"/>
  <c r="Y1135" i="2"/>
  <c r="AB1135" i="2"/>
  <c r="AC1135" i="2"/>
  <c r="AD1135" i="2"/>
  <c r="AE1135" i="2"/>
  <c r="AF1135" i="2"/>
  <c r="AG1135" i="2"/>
  <c r="AH1135" i="2"/>
  <c r="P1136" i="2"/>
  <c r="R1136" i="2"/>
  <c r="V1136" i="2"/>
  <c r="W1136" i="2"/>
  <c r="X1136" i="2"/>
  <c r="Y1136" i="2"/>
  <c r="AB1136" i="2"/>
  <c r="AC1136" i="2"/>
  <c r="AD1136" i="2"/>
  <c r="AE1136" i="2"/>
  <c r="AF1136" i="2"/>
  <c r="AG1136" i="2"/>
  <c r="AH1136" i="2"/>
  <c r="P1137" i="2"/>
  <c r="R1137" i="2"/>
  <c r="V1137" i="2"/>
  <c r="W1137" i="2"/>
  <c r="X1137" i="2"/>
  <c r="Y1137" i="2"/>
  <c r="AB1137" i="2"/>
  <c r="AC1137" i="2"/>
  <c r="AD1137" i="2"/>
  <c r="AE1137" i="2"/>
  <c r="AF1137" i="2"/>
  <c r="AG1137" i="2"/>
  <c r="AH1137" i="2"/>
  <c r="P1138" i="2"/>
  <c r="R1138" i="2"/>
  <c r="V1138" i="2"/>
  <c r="W1138" i="2"/>
  <c r="X1138" i="2"/>
  <c r="Y1138" i="2"/>
  <c r="AB1138" i="2"/>
  <c r="AC1138" i="2"/>
  <c r="AD1138" i="2"/>
  <c r="AE1138" i="2"/>
  <c r="AF1138" i="2"/>
  <c r="AG1138" i="2"/>
  <c r="AH1138" i="2"/>
  <c r="P1139" i="2"/>
  <c r="R1139" i="2"/>
  <c r="V1139" i="2"/>
  <c r="W1139" i="2"/>
  <c r="X1139" i="2"/>
  <c r="Y1139" i="2"/>
  <c r="AB1139" i="2"/>
  <c r="AC1139" i="2"/>
  <c r="AD1139" i="2"/>
  <c r="AE1139" i="2"/>
  <c r="AF1139" i="2"/>
  <c r="AG1139" i="2"/>
  <c r="AH1139" i="2"/>
  <c r="P1140" i="2"/>
  <c r="R1140" i="2"/>
  <c r="V1140" i="2"/>
  <c r="W1140" i="2"/>
  <c r="X1140" i="2"/>
  <c r="Y1140" i="2"/>
  <c r="AB1140" i="2"/>
  <c r="AC1140" i="2"/>
  <c r="AD1140" i="2"/>
  <c r="AE1140" i="2"/>
  <c r="AF1140" i="2"/>
  <c r="AG1140" i="2"/>
  <c r="AH1140" i="2"/>
  <c r="P1141" i="2"/>
  <c r="R1141" i="2"/>
  <c r="V1141" i="2"/>
  <c r="W1141" i="2"/>
  <c r="X1141" i="2"/>
  <c r="Y1141" i="2"/>
  <c r="AB1141" i="2"/>
  <c r="AC1141" i="2"/>
  <c r="AD1141" i="2"/>
  <c r="AE1141" i="2"/>
  <c r="AF1141" i="2"/>
  <c r="AG1141" i="2"/>
  <c r="AH1141" i="2"/>
  <c r="P1142" i="2"/>
  <c r="R1142" i="2"/>
  <c r="V1142" i="2"/>
  <c r="W1142" i="2"/>
  <c r="X1142" i="2"/>
  <c r="Y1142" i="2"/>
  <c r="AB1142" i="2"/>
  <c r="AC1142" i="2"/>
  <c r="AD1142" i="2"/>
  <c r="AE1142" i="2"/>
  <c r="AF1142" i="2"/>
  <c r="AG1142" i="2"/>
  <c r="AH1142" i="2"/>
  <c r="P1143" i="2"/>
  <c r="R1143" i="2"/>
  <c r="V1143" i="2"/>
  <c r="W1143" i="2"/>
  <c r="X1143" i="2"/>
  <c r="Y1143" i="2"/>
  <c r="AB1143" i="2"/>
  <c r="AC1143" i="2"/>
  <c r="AD1143" i="2"/>
  <c r="AE1143" i="2"/>
  <c r="AF1143" i="2"/>
  <c r="AG1143" i="2"/>
  <c r="AH1143" i="2"/>
  <c r="P1144" i="2"/>
  <c r="R1144" i="2"/>
  <c r="V1144" i="2"/>
  <c r="W1144" i="2"/>
  <c r="X1144" i="2"/>
  <c r="Y1144" i="2"/>
  <c r="AB1144" i="2"/>
  <c r="AC1144" i="2"/>
  <c r="AD1144" i="2"/>
  <c r="AE1144" i="2"/>
  <c r="AF1144" i="2"/>
  <c r="AG1144" i="2"/>
  <c r="AH1144" i="2"/>
  <c r="P1145" i="2"/>
  <c r="R1145" i="2"/>
  <c r="V1145" i="2"/>
  <c r="W1145" i="2"/>
  <c r="X1145" i="2"/>
  <c r="Y1145" i="2"/>
  <c r="AB1145" i="2"/>
  <c r="AC1145" i="2"/>
  <c r="AD1145" i="2"/>
  <c r="AE1145" i="2"/>
  <c r="AF1145" i="2"/>
  <c r="AG1145" i="2"/>
  <c r="AH1145" i="2"/>
  <c r="P1146" i="2"/>
  <c r="R1146" i="2"/>
  <c r="V1146" i="2"/>
  <c r="W1146" i="2"/>
  <c r="X1146" i="2"/>
  <c r="Y1146" i="2"/>
  <c r="AB1146" i="2"/>
  <c r="AC1146" i="2"/>
  <c r="AD1146" i="2"/>
  <c r="AE1146" i="2"/>
  <c r="AF1146" i="2"/>
  <c r="AG1146" i="2"/>
  <c r="AH1146" i="2"/>
  <c r="P1147" i="2"/>
  <c r="R1147" i="2"/>
  <c r="V1147" i="2"/>
  <c r="W1147" i="2"/>
  <c r="X1147" i="2"/>
  <c r="Y1147" i="2"/>
  <c r="AB1147" i="2"/>
  <c r="AC1147" i="2"/>
  <c r="AD1147" i="2"/>
  <c r="AE1147" i="2"/>
  <c r="AF1147" i="2"/>
  <c r="AG1147" i="2"/>
  <c r="AH1147" i="2"/>
  <c r="P1148" i="2"/>
  <c r="R1148" i="2"/>
  <c r="V1148" i="2"/>
  <c r="W1148" i="2"/>
  <c r="X1148" i="2"/>
  <c r="Y1148" i="2"/>
  <c r="AB1148" i="2"/>
  <c r="AC1148" i="2"/>
  <c r="AD1148" i="2"/>
  <c r="AE1148" i="2"/>
  <c r="AF1148" i="2"/>
  <c r="AG1148" i="2"/>
  <c r="AH1148" i="2"/>
  <c r="P1149" i="2"/>
  <c r="R1149" i="2"/>
  <c r="V1149" i="2"/>
  <c r="W1149" i="2"/>
  <c r="X1149" i="2"/>
  <c r="Y1149" i="2"/>
  <c r="AB1149" i="2"/>
  <c r="AC1149" i="2"/>
  <c r="AD1149" i="2"/>
  <c r="AE1149" i="2"/>
  <c r="AF1149" i="2"/>
  <c r="AG1149" i="2"/>
  <c r="AH1149" i="2"/>
  <c r="P1150" i="2"/>
  <c r="R1150" i="2"/>
  <c r="V1150" i="2"/>
  <c r="W1150" i="2"/>
  <c r="X1150" i="2"/>
  <c r="Y1150" i="2"/>
  <c r="AB1150" i="2"/>
  <c r="AC1150" i="2"/>
  <c r="AD1150" i="2"/>
  <c r="AE1150" i="2"/>
  <c r="AF1150" i="2"/>
  <c r="AG1150" i="2"/>
  <c r="AH1150" i="2"/>
  <c r="P1151" i="2"/>
  <c r="R1151" i="2"/>
  <c r="V1151" i="2"/>
  <c r="W1151" i="2"/>
  <c r="X1151" i="2"/>
  <c r="Y1151" i="2"/>
  <c r="AB1151" i="2"/>
  <c r="AC1151" i="2"/>
  <c r="AD1151" i="2"/>
  <c r="AE1151" i="2"/>
  <c r="AF1151" i="2"/>
  <c r="AG1151" i="2"/>
  <c r="AH1151" i="2"/>
  <c r="P1152" i="2"/>
  <c r="R1152" i="2"/>
  <c r="V1152" i="2"/>
  <c r="W1152" i="2"/>
  <c r="X1152" i="2"/>
  <c r="Y1152" i="2"/>
  <c r="AB1152" i="2"/>
  <c r="AC1152" i="2"/>
  <c r="AD1152" i="2"/>
  <c r="AE1152" i="2"/>
  <c r="AF1152" i="2"/>
  <c r="AG1152" i="2"/>
  <c r="AH1152" i="2"/>
  <c r="P1153" i="2"/>
  <c r="R1153" i="2"/>
  <c r="V1153" i="2"/>
  <c r="W1153" i="2"/>
  <c r="X1153" i="2"/>
  <c r="Y1153" i="2"/>
  <c r="AB1153" i="2"/>
  <c r="AC1153" i="2"/>
  <c r="AD1153" i="2"/>
  <c r="AE1153" i="2"/>
  <c r="AF1153" i="2"/>
  <c r="AG1153" i="2"/>
  <c r="AH1153" i="2"/>
  <c r="P1154" i="2"/>
  <c r="R1154" i="2"/>
  <c r="V1154" i="2"/>
  <c r="W1154" i="2"/>
  <c r="X1154" i="2"/>
  <c r="Y1154" i="2"/>
  <c r="AB1154" i="2"/>
  <c r="AC1154" i="2"/>
  <c r="AD1154" i="2"/>
  <c r="AE1154" i="2"/>
  <c r="AF1154" i="2"/>
  <c r="AG1154" i="2"/>
  <c r="AH1154" i="2"/>
  <c r="P1155" i="2"/>
  <c r="R1155" i="2"/>
  <c r="V1155" i="2"/>
  <c r="W1155" i="2"/>
  <c r="X1155" i="2"/>
  <c r="Y1155" i="2"/>
  <c r="AB1155" i="2"/>
  <c r="AC1155" i="2"/>
  <c r="AD1155" i="2"/>
  <c r="AE1155" i="2"/>
  <c r="AF1155" i="2"/>
  <c r="AG1155" i="2"/>
  <c r="AH1155" i="2"/>
  <c r="P1156" i="2"/>
  <c r="R1156" i="2"/>
  <c r="V1156" i="2"/>
  <c r="W1156" i="2"/>
  <c r="X1156" i="2"/>
  <c r="Y1156" i="2"/>
  <c r="AB1156" i="2"/>
  <c r="AC1156" i="2"/>
  <c r="AD1156" i="2"/>
  <c r="AE1156" i="2"/>
  <c r="AF1156" i="2"/>
  <c r="AG1156" i="2"/>
  <c r="AH1156" i="2"/>
  <c r="P1157" i="2"/>
  <c r="R1157" i="2"/>
  <c r="V1157" i="2"/>
  <c r="W1157" i="2"/>
  <c r="X1157" i="2"/>
  <c r="Y1157" i="2"/>
  <c r="AB1157" i="2"/>
  <c r="AC1157" i="2"/>
  <c r="AD1157" i="2"/>
  <c r="AE1157" i="2"/>
  <c r="AF1157" i="2"/>
  <c r="AG1157" i="2"/>
  <c r="AH1157" i="2"/>
  <c r="P1158" i="2"/>
  <c r="R1158" i="2"/>
  <c r="V1158" i="2"/>
  <c r="W1158" i="2"/>
  <c r="X1158" i="2"/>
  <c r="Y1158" i="2"/>
  <c r="AB1158" i="2"/>
  <c r="AC1158" i="2"/>
  <c r="AD1158" i="2"/>
  <c r="AE1158" i="2"/>
  <c r="AF1158" i="2"/>
  <c r="AG1158" i="2"/>
  <c r="AH1158" i="2"/>
  <c r="P1159" i="2"/>
  <c r="R1159" i="2"/>
  <c r="V1159" i="2"/>
  <c r="W1159" i="2"/>
  <c r="X1159" i="2"/>
  <c r="Y1159" i="2"/>
  <c r="AB1159" i="2"/>
  <c r="AC1159" i="2"/>
  <c r="AD1159" i="2"/>
  <c r="AE1159" i="2"/>
  <c r="AF1159" i="2"/>
  <c r="AG1159" i="2"/>
  <c r="AH1159" i="2"/>
  <c r="P1160" i="2"/>
  <c r="R1160" i="2"/>
  <c r="V1160" i="2"/>
  <c r="W1160" i="2"/>
  <c r="X1160" i="2"/>
  <c r="Y1160" i="2"/>
  <c r="AB1160" i="2"/>
  <c r="AC1160" i="2"/>
  <c r="AD1160" i="2"/>
  <c r="AE1160" i="2"/>
  <c r="AF1160" i="2"/>
  <c r="AG1160" i="2"/>
  <c r="AH1160" i="2"/>
  <c r="P1161" i="2"/>
  <c r="R1161" i="2"/>
  <c r="V1161" i="2"/>
  <c r="W1161" i="2"/>
  <c r="X1161" i="2"/>
  <c r="Y1161" i="2"/>
  <c r="AB1161" i="2"/>
  <c r="AC1161" i="2"/>
  <c r="AD1161" i="2"/>
  <c r="AE1161" i="2"/>
  <c r="AF1161" i="2"/>
  <c r="AG1161" i="2"/>
  <c r="AH1161" i="2"/>
  <c r="P1162" i="2"/>
  <c r="R1162" i="2"/>
  <c r="V1162" i="2"/>
  <c r="W1162" i="2"/>
  <c r="X1162" i="2"/>
  <c r="Y1162" i="2"/>
  <c r="AB1162" i="2"/>
  <c r="AC1162" i="2"/>
  <c r="AD1162" i="2"/>
  <c r="AE1162" i="2"/>
  <c r="AF1162" i="2"/>
  <c r="AG1162" i="2"/>
  <c r="AH1162" i="2"/>
  <c r="P1163" i="2"/>
  <c r="R1163" i="2"/>
  <c r="V1163" i="2"/>
  <c r="W1163" i="2"/>
  <c r="X1163" i="2"/>
  <c r="Y1163" i="2"/>
  <c r="AB1163" i="2"/>
  <c r="AC1163" i="2"/>
  <c r="AD1163" i="2"/>
  <c r="AE1163" i="2"/>
  <c r="AF1163" i="2"/>
  <c r="AG1163" i="2"/>
  <c r="AH1163" i="2"/>
  <c r="P1164" i="2"/>
  <c r="R1164" i="2"/>
  <c r="V1164" i="2"/>
  <c r="W1164" i="2"/>
  <c r="X1164" i="2"/>
  <c r="Y1164" i="2"/>
  <c r="AB1164" i="2"/>
  <c r="AC1164" i="2"/>
  <c r="AD1164" i="2"/>
  <c r="AE1164" i="2"/>
  <c r="AF1164" i="2"/>
  <c r="AG1164" i="2"/>
  <c r="AH1164" i="2"/>
  <c r="P1165" i="2"/>
  <c r="R1165" i="2"/>
  <c r="V1165" i="2"/>
  <c r="W1165" i="2"/>
  <c r="X1165" i="2"/>
  <c r="Y1165" i="2"/>
  <c r="AB1165" i="2"/>
  <c r="AC1165" i="2"/>
  <c r="AD1165" i="2"/>
  <c r="AE1165" i="2"/>
  <c r="AF1165" i="2"/>
  <c r="AG1165" i="2"/>
  <c r="AH1165" i="2"/>
  <c r="P1166" i="2"/>
  <c r="R1166" i="2"/>
  <c r="V1166" i="2"/>
  <c r="W1166" i="2"/>
  <c r="X1166" i="2"/>
  <c r="Y1166" i="2"/>
  <c r="AB1166" i="2"/>
  <c r="AC1166" i="2"/>
  <c r="AD1166" i="2"/>
  <c r="AE1166" i="2"/>
  <c r="AF1166" i="2"/>
  <c r="AG1166" i="2"/>
  <c r="AH1166" i="2"/>
  <c r="P1167" i="2"/>
  <c r="R1167" i="2"/>
  <c r="V1167" i="2"/>
  <c r="W1167" i="2"/>
  <c r="X1167" i="2"/>
  <c r="Y1167" i="2"/>
  <c r="AB1167" i="2"/>
  <c r="AC1167" i="2"/>
  <c r="AD1167" i="2"/>
  <c r="AE1167" i="2"/>
  <c r="AF1167" i="2"/>
  <c r="AG1167" i="2"/>
  <c r="AH1167" i="2"/>
  <c r="P1168" i="2"/>
  <c r="R1168" i="2"/>
  <c r="V1168" i="2"/>
  <c r="W1168" i="2"/>
  <c r="X1168" i="2"/>
  <c r="Y1168" i="2"/>
  <c r="AB1168" i="2"/>
  <c r="AC1168" i="2"/>
  <c r="AD1168" i="2"/>
  <c r="AE1168" i="2"/>
  <c r="AF1168" i="2"/>
  <c r="AG1168" i="2"/>
  <c r="AH1168" i="2"/>
  <c r="P1169" i="2"/>
  <c r="R1169" i="2"/>
  <c r="V1169" i="2"/>
  <c r="W1169" i="2"/>
  <c r="X1169" i="2"/>
  <c r="Y1169" i="2"/>
  <c r="AB1169" i="2"/>
  <c r="AC1169" i="2"/>
  <c r="AD1169" i="2"/>
  <c r="AE1169" i="2"/>
  <c r="AF1169" i="2"/>
  <c r="AG1169" i="2"/>
  <c r="AH1169" i="2"/>
  <c r="P1170" i="2"/>
  <c r="R1170" i="2"/>
  <c r="V1170" i="2"/>
  <c r="W1170" i="2"/>
  <c r="X1170" i="2"/>
  <c r="Y1170" i="2"/>
  <c r="AB1170" i="2"/>
  <c r="AC1170" i="2"/>
  <c r="AD1170" i="2"/>
  <c r="AE1170" i="2"/>
  <c r="AF1170" i="2"/>
  <c r="AG1170" i="2"/>
  <c r="AH1170" i="2"/>
  <c r="P1171" i="2"/>
  <c r="R1171" i="2"/>
  <c r="V1171" i="2"/>
  <c r="W1171" i="2"/>
  <c r="X1171" i="2"/>
  <c r="Y1171" i="2"/>
  <c r="AB1171" i="2"/>
  <c r="AC1171" i="2"/>
  <c r="AD1171" i="2"/>
  <c r="AE1171" i="2"/>
  <c r="AF1171" i="2"/>
  <c r="AG1171" i="2"/>
  <c r="AH1171" i="2"/>
  <c r="P1172" i="2"/>
  <c r="R1172" i="2"/>
  <c r="V1172" i="2"/>
  <c r="W1172" i="2"/>
  <c r="X1172" i="2"/>
  <c r="Y1172" i="2"/>
  <c r="AB1172" i="2"/>
  <c r="AC1172" i="2"/>
  <c r="AD1172" i="2"/>
  <c r="AE1172" i="2"/>
  <c r="AF1172" i="2"/>
  <c r="AG1172" i="2"/>
  <c r="AH1172" i="2"/>
  <c r="P1173" i="2"/>
  <c r="R1173" i="2"/>
  <c r="V1173" i="2"/>
  <c r="W1173" i="2"/>
  <c r="X1173" i="2"/>
  <c r="Y1173" i="2"/>
  <c r="AB1173" i="2"/>
  <c r="AC1173" i="2"/>
  <c r="AD1173" i="2"/>
  <c r="AE1173" i="2"/>
  <c r="AF1173" i="2"/>
  <c r="AG1173" i="2"/>
  <c r="AH1173" i="2"/>
  <c r="P1174" i="2"/>
  <c r="R1174" i="2"/>
  <c r="V1174" i="2"/>
  <c r="W1174" i="2"/>
  <c r="X1174" i="2"/>
  <c r="Y1174" i="2"/>
  <c r="AB1174" i="2"/>
  <c r="AC1174" i="2"/>
  <c r="AD1174" i="2"/>
  <c r="AE1174" i="2"/>
  <c r="AF1174" i="2"/>
  <c r="AG1174" i="2"/>
  <c r="AH1174" i="2"/>
  <c r="P1175" i="2"/>
  <c r="R1175" i="2"/>
  <c r="V1175" i="2"/>
  <c r="W1175" i="2"/>
  <c r="X1175" i="2"/>
  <c r="Y1175" i="2"/>
  <c r="AB1175" i="2"/>
  <c r="AC1175" i="2"/>
  <c r="AD1175" i="2"/>
  <c r="AE1175" i="2"/>
  <c r="AF1175" i="2"/>
  <c r="AG1175" i="2"/>
  <c r="AH1175" i="2"/>
  <c r="P1176" i="2"/>
  <c r="R1176" i="2"/>
  <c r="V1176" i="2"/>
  <c r="W1176" i="2"/>
  <c r="X1176" i="2"/>
  <c r="Y1176" i="2"/>
  <c r="AB1176" i="2"/>
  <c r="AC1176" i="2"/>
  <c r="AD1176" i="2"/>
  <c r="AE1176" i="2"/>
  <c r="AF1176" i="2"/>
  <c r="AG1176" i="2"/>
  <c r="AH1176" i="2"/>
  <c r="P1177" i="2"/>
  <c r="R1177" i="2"/>
  <c r="V1177" i="2"/>
  <c r="W1177" i="2"/>
  <c r="X1177" i="2"/>
  <c r="Y1177" i="2"/>
  <c r="AB1177" i="2"/>
  <c r="AC1177" i="2"/>
  <c r="AD1177" i="2"/>
  <c r="AE1177" i="2"/>
  <c r="AF1177" i="2"/>
  <c r="AG1177" i="2"/>
  <c r="AH1177" i="2"/>
  <c r="P1178" i="2"/>
  <c r="R1178" i="2"/>
  <c r="V1178" i="2"/>
  <c r="W1178" i="2"/>
  <c r="X1178" i="2"/>
  <c r="Y1178" i="2"/>
  <c r="AB1178" i="2"/>
  <c r="AC1178" i="2"/>
  <c r="AD1178" i="2"/>
  <c r="AE1178" i="2"/>
  <c r="AF1178" i="2"/>
  <c r="AG1178" i="2"/>
  <c r="AH1178" i="2"/>
  <c r="P1179" i="2"/>
  <c r="R1179" i="2"/>
  <c r="V1179" i="2"/>
  <c r="W1179" i="2"/>
  <c r="X1179" i="2"/>
  <c r="Y1179" i="2"/>
  <c r="AB1179" i="2"/>
  <c r="AC1179" i="2"/>
  <c r="AD1179" i="2"/>
  <c r="AE1179" i="2"/>
  <c r="AF1179" i="2"/>
  <c r="AG1179" i="2"/>
  <c r="AH1179" i="2"/>
  <c r="P1180" i="2"/>
  <c r="R1180" i="2"/>
  <c r="V1180" i="2"/>
  <c r="W1180" i="2"/>
  <c r="X1180" i="2"/>
  <c r="Y1180" i="2"/>
  <c r="AB1180" i="2"/>
  <c r="AC1180" i="2"/>
  <c r="AD1180" i="2"/>
  <c r="AE1180" i="2"/>
  <c r="AF1180" i="2"/>
  <c r="AG1180" i="2"/>
  <c r="AH1180" i="2"/>
  <c r="P1181" i="2"/>
  <c r="R1181" i="2"/>
  <c r="V1181" i="2"/>
  <c r="W1181" i="2"/>
  <c r="X1181" i="2"/>
  <c r="Y1181" i="2"/>
  <c r="AB1181" i="2"/>
  <c r="AC1181" i="2"/>
  <c r="AD1181" i="2"/>
  <c r="AE1181" i="2"/>
  <c r="AF1181" i="2"/>
  <c r="AG1181" i="2"/>
  <c r="AH1181" i="2"/>
  <c r="P1182" i="2"/>
  <c r="R1182" i="2"/>
  <c r="V1182" i="2"/>
  <c r="W1182" i="2"/>
  <c r="X1182" i="2"/>
  <c r="Y1182" i="2"/>
  <c r="AB1182" i="2"/>
  <c r="AC1182" i="2"/>
  <c r="AD1182" i="2"/>
  <c r="AE1182" i="2"/>
  <c r="AF1182" i="2"/>
  <c r="AG1182" i="2"/>
  <c r="AH1182" i="2"/>
  <c r="P1183" i="2"/>
  <c r="R1183" i="2"/>
  <c r="V1183" i="2"/>
  <c r="W1183" i="2"/>
  <c r="X1183" i="2"/>
  <c r="Y1183" i="2"/>
  <c r="AB1183" i="2"/>
  <c r="AC1183" i="2"/>
  <c r="AD1183" i="2"/>
  <c r="AE1183" i="2"/>
  <c r="AF1183" i="2"/>
  <c r="AG1183" i="2"/>
  <c r="AH1183" i="2"/>
  <c r="P1184" i="2"/>
  <c r="R1184" i="2"/>
  <c r="V1184" i="2"/>
  <c r="W1184" i="2"/>
  <c r="X1184" i="2"/>
  <c r="Y1184" i="2"/>
  <c r="AB1184" i="2"/>
  <c r="AC1184" i="2"/>
  <c r="AD1184" i="2"/>
  <c r="AE1184" i="2"/>
  <c r="AF1184" i="2"/>
  <c r="AG1184" i="2"/>
  <c r="AH1184" i="2"/>
  <c r="P1185" i="2"/>
  <c r="R1185" i="2"/>
  <c r="V1185" i="2"/>
  <c r="W1185" i="2"/>
  <c r="X1185" i="2"/>
  <c r="Y1185" i="2"/>
  <c r="AB1185" i="2"/>
  <c r="AC1185" i="2"/>
  <c r="AD1185" i="2"/>
  <c r="AE1185" i="2"/>
  <c r="AF1185" i="2"/>
  <c r="AG1185" i="2"/>
  <c r="AH1185" i="2"/>
  <c r="P1186" i="2"/>
  <c r="R1186" i="2"/>
  <c r="V1186" i="2"/>
  <c r="W1186" i="2"/>
  <c r="X1186" i="2"/>
  <c r="Y1186" i="2"/>
  <c r="AB1186" i="2"/>
  <c r="AC1186" i="2"/>
  <c r="AD1186" i="2"/>
  <c r="AE1186" i="2"/>
  <c r="AF1186" i="2"/>
  <c r="AG1186" i="2"/>
  <c r="AH1186" i="2"/>
  <c r="P1187" i="2"/>
  <c r="R1187" i="2"/>
  <c r="V1187" i="2"/>
  <c r="W1187" i="2"/>
  <c r="X1187" i="2"/>
  <c r="Y1187" i="2"/>
  <c r="AB1187" i="2"/>
  <c r="AC1187" i="2"/>
  <c r="AD1187" i="2"/>
  <c r="AE1187" i="2"/>
  <c r="AF1187" i="2"/>
  <c r="AG1187" i="2"/>
  <c r="AH1187" i="2"/>
  <c r="P1188" i="2"/>
  <c r="R1188" i="2"/>
  <c r="V1188" i="2"/>
  <c r="W1188" i="2"/>
  <c r="X1188" i="2"/>
  <c r="Y1188" i="2"/>
  <c r="AB1188" i="2"/>
  <c r="AC1188" i="2"/>
  <c r="AD1188" i="2"/>
  <c r="AE1188" i="2"/>
  <c r="AF1188" i="2"/>
  <c r="AG1188" i="2"/>
  <c r="AH1188" i="2"/>
  <c r="P1189" i="2"/>
  <c r="R1189" i="2"/>
  <c r="V1189" i="2"/>
  <c r="W1189" i="2"/>
  <c r="X1189" i="2"/>
  <c r="Y1189" i="2"/>
  <c r="AB1189" i="2"/>
  <c r="AC1189" i="2"/>
  <c r="AD1189" i="2"/>
  <c r="AE1189" i="2"/>
  <c r="AF1189" i="2"/>
  <c r="AG1189" i="2"/>
  <c r="AH1189" i="2"/>
  <c r="P1190" i="2"/>
  <c r="R1190" i="2"/>
  <c r="V1190" i="2"/>
  <c r="W1190" i="2"/>
  <c r="X1190" i="2"/>
  <c r="Y1190" i="2"/>
  <c r="AB1190" i="2"/>
  <c r="AC1190" i="2"/>
  <c r="AD1190" i="2"/>
  <c r="AE1190" i="2"/>
  <c r="AF1190" i="2"/>
  <c r="AG1190" i="2"/>
  <c r="AH1190" i="2"/>
  <c r="P1191" i="2"/>
  <c r="R1191" i="2"/>
  <c r="V1191" i="2"/>
  <c r="W1191" i="2"/>
  <c r="X1191" i="2"/>
  <c r="Y1191" i="2"/>
  <c r="AB1191" i="2"/>
  <c r="AC1191" i="2"/>
  <c r="AD1191" i="2"/>
  <c r="AE1191" i="2"/>
  <c r="AF1191" i="2"/>
  <c r="AG1191" i="2"/>
  <c r="AH1191" i="2"/>
  <c r="P1192" i="2"/>
  <c r="R1192" i="2"/>
  <c r="V1192" i="2"/>
  <c r="W1192" i="2"/>
  <c r="X1192" i="2"/>
  <c r="Y1192" i="2"/>
  <c r="AB1192" i="2"/>
  <c r="AC1192" i="2"/>
  <c r="AD1192" i="2"/>
  <c r="AE1192" i="2"/>
  <c r="AF1192" i="2"/>
  <c r="AG1192" i="2"/>
  <c r="AH1192" i="2"/>
  <c r="P1193" i="2"/>
  <c r="R1193" i="2"/>
  <c r="V1193" i="2"/>
  <c r="W1193" i="2"/>
  <c r="X1193" i="2"/>
  <c r="Y1193" i="2"/>
  <c r="AB1193" i="2"/>
  <c r="AC1193" i="2"/>
  <c r="AD1193" i="2"/>
  <c r="AE1193" i="2"/>
  <c r="AF1193" i="2"/>
  <c r="AG1193" i="2"/>
  <c r="AH1193" i="2"/>
  <c r="P1194" i="2"/>
  <c r="R1194" i="2"/>
  <c r="V1194" i="2"/>
  <c r="W1194" i="2"/>
  <c r="X1194" i="2"/>
  <c r="Y1194" i="2"/>
  <c r="AB1194" i="2"/>
  <c r="AC1194" i="2"/>
  <c r="AD1194" i="2"/>
  <c r="AE1194" i="2"/>
  <c r="AF1194" i="2"/>
  <c r="AG1194" i="2"/>
  <c r="AH1194" i="2"/>
  <c r="P1195" i="2"/>
  <c r="R1195" i="2"/>
  <c r="V1195" i="2"/>
  <c r="W1195" i="2"/>
  <c r="X1195" i="2"/>
  <c r="Y1195" i="2"/>
  <c r="AB1195" i="2"/>
  <c r="AC1195" i="2"/>
  <c r="AD1195" i="2"/>
  <c r="AE1195" i="2"/>
  <c r="AF1195" i="2"/>
  <c r="AG1195" i="2"/>
  <c r="AH1195" i="2"/>
  <c r="P1196" i="2"/>
  <c r="R1196" i="2"/>
  <c r="V1196" i="2"/>
  <c r="W1196" i="2"/>
  <c r="X1196" i="2"/>
  <c r="Y1196" i="2"/>
  <c r="AB1196" i="2"/>
  <c r="AC1196" i="2"/>
  <c r="AD1196" i="2"/>
  <c r="AE1196" i="2"/>
  <c r="AF1196" i="2"/>
  <c r="AG1196" i="2"/>
  <c r="AH1196" i="2"/>
  <c r="P1197" i="2"/>
  <c r="R1197" i="2"/>
  <c r="V1197" i="2"/>
  <c r="W1197" i="2"/>
  <c r="X1197" i="2"/>
  <c r="Y1197" i="2"/>
  <c r="AB1197" i="2"/>
  <c r="AC1197" i="2"/>
  <c r="AD1197" i="2"/>
  <c r="AE1197" i="2"/>
  <c r="AF1197" i="2"/>
  <c r="AG1197" i="2"/>
  <c r="AH1197" i="2"/>
  <c r="P1198" i="2"/>
  <c r="R1198" i="2"/>
  <c r="V1198" i="2"/>
  <c r="W1198" i="2"/>
  <c r="X1198" i="2"/>
  <c r="Y1198" i="2"/>
  <c r="AB1198" i="2"/>
  <c r="AC1198" i="2"/>
  <c r="AD1198" i="2"/>
  <c r="AE1198" i="2"/>
  <c r="AF1198" i="2"/>
  <c r="AG1198" i="2"/>
  <c r="AH1198" i="2"/>
  <c r="P1199" i="2"/>
  <c r="R1199" i="2"/>
  <c r="V1199" i="2"/>
  <c r="W1199" i="2"/>
  <c r="X1199" i="2"/>
  <c r="Y1199" i="2"/>
  <c r="AB1199" i="2"/>
  <c r="AC1199" i="2"/>
  <c r="AD1199" i="2"/>
  <c r="AE1199" i="2"/>
  <c r="AF1199" i="2"/>
  <c r="AG1199" i="2"/>
  <c r="AH1199" i="2"/>
  <c r="P1200" i="2"/>
  <c r="R1200" i="2"/>
  <c r="V1200" i="2"/>
  <c r="W1200" i="2"/>
  <c r="X1200" i="2"/>
  <c r="Y1200" i="2"/>
  <c r="AB1200" i="2"/>
  <c r="AC1200" i="2"/>
  <c r="AD1200" i="2"/>
  <c r="AE1200" i="2"/>
  <c r="AF1200" i="2"/>
  <c r="AG1200" i="2"/>
  <c r="AH1200" i="2"/>
  <c r="P1201" i="2"/>
  <c r="R1201" i="2"/>
  <c r="V1201" i="2"/>
  <c r="W1201" i="2"/>
  <c r="X1201" i="2"/>
  <c r="Y1201" i="2"/>
  <c r="AB1201" i="2"/>
  <c r="AC1201" i="2"/>
  <c r="AD1201" i="2"/>
  <c r="AE1201" i="2"/>
  <c r="AF1201" i="2"/>
  <c r="AG1201" i="2"/>
  <c r="AH1201" i="2"/>
  <c r="P1202" i="2"/>
  <c r="R1202" i="2"/>
  <c r="V1202" i="2"/>
  <c r="W1202" i="2"/>
  <c r="X1202" i="2"/>
  <c r="Y1202" i="2"/>
  <c r="AB1202" i="2"/>
  <c r="AC1202" i="2"/>
  <c r="AD1202" i="2"/>
  <c r="AE1202" i="2"/>
  <c r="AF1202" i="2"/>
  <c r="AG1202" i="2"/>
  <c r="AH1202" i="2"/>
  <c r="P1203" i="2"/>
  <c r="R1203" i="2"/>
  <c r="V1203" i="2"/>
  <c r="W1203" i="2"/>
  <c r="X1203" i="2"/>
  <c r="Y1203" i="2"/>
  <c r="AB1203" i="2"/>
  <c r="AC1203" i="2"/>
  <c r="AD1203" i="2"/>
  <c r="AE1203" i="2"/>
  <c r="AF1203" i="2"/>
  <c r="AG1203" i="2"/>
  <c r="AH1203" i="2"/>
  <c r="P1204" i="2"/>
  <c r="R1204" i="2"/>
  <c r="V1204" i="2"/>
  <c r="W1204" i="2"/>
  <c r="X1204" i="2"/>
  <c r="Y1204" i="2"/>
  <c r="AB1204" i="2"/>
  <c r="AC1204" i="2"/>
  <c r="AD1204" i="2"/>
  <c r="AE1204" i="2"/>
  <c r="AF1204" i="2"/>
  <c r="AG1204" i="2"/>
  <c r="AH1204" i="2"/>
  <c r="P1205" i="2"/>
  <c r="R1205" i="2"/>
  <c r="V1205" i="2"/>
  <c r="W1205" i="2"/>
  <c r="X1205" i="2"/>
  <c r="Y1205" i="2"/>
  <c r="AB1205" i="2"/>
  <c r="AC1205" i="2"/>
  <c r="AD1205" i="2"/>
  <c r="AE1205" i="2"/>
  <c r="AF1205" i="2"/>
  <c r="AG1205" i="2"/>
  <c r="AH1205" i="2"/>
  <c r="P1206" i="2"/>
  <c r="R1206" i="2"/>
  <c r="V1206" i="2"/>
  <c r="W1206" i="2"/>
  <c r="X1206" i="2"/>
  <c r="Y1206" i="2"/>
  <c r="AB1206" i="2"/>
  <c r="AC1206" i="2"/>
  <c r="AD1206" i="2"/>
  <c r="AE1206" i="2"/>
  <c r="AF1206" i="2"/>
  <c r="AG1206" i="2"/>
  <c r="AH1206" i="2"/>
  <c r="P1207" i="2"/>
  <c r="R1207" i="2"/>
  <c r="V1207" i="2"/>
  <c r="W1207" i="2"/>
  <c r="X1207" i="2"/>
  <c r="Y1207" i="2"/>
  <c r="AB1207" i="2"/>
  <c r="AC1207" i="2"/>
  <c r="AD1207" i="2"/>
  <c r="AE1207" i="2"/>
  <c r="AF1207" i="2"/>
  <c r="AG1207" i="2"/>
  <c r="AH1207" i="2"/>
  <c r="P1208" i="2"/>
  <c r="R1208" i="2"/>
  <c r="V1208" i="2"/>
  <c r="W1208" i="2"/>
  <c r="X1208" i="2"/>
  <c r="Y1208" i="2"/>
  <c r="AB1208" i="2"/>
  <c r="AC1208" i="2"/>
  <c r="AD1208" i="2"/>
  <c r="AE1208" i="2"/>
  <c r="AF1208" i="2"/>
  <c r="AG1208" i="2"/>
  <c r="AH1208" i="2"/>
  <c r="P1209" i="2"/>
  <c r="R1209" i="2"/>
  <c r="V1209" i="2"/>
  <c r="W1209" i="2"/>
  <c r="X1209" i="2"/>
  <c r="Y1209" i="2"/>
  <c r="AB1209" i="2"/>
  <c r="AC1209" i="2"/>
  <c r="AD1209" i="2"/>
  <c r="AE1209" i="2"/>
  <c r="AF1209" i="2"/>
  <c r="AG1209" i="2"/>
  <c r="AH1209" i="2"/>
  <c r="P1210" i="2"/>
  <c r="R1210" i="2"/>
  <c r="V1210" i="2"/>
  <c r="W1210" i="2"/>
  <c r="X1210" i="2"/>
  <c r="Y1210" i="2"/>
  <c r="AB1210" i="2"/>
  <c r="AC1210" i="2"/>
  <c r="AD1210" i="2"/>
  <c r="AE1210" i="2"/>
  <c r="AF1210" i="2"/>
  <c r="AG1210" i="2"/>
  <c r="AH1210" i="2"/>
  <c r="P1211" i="2"/>
  <c r="R1211" i="2"/>
  <c r="V1211" i="2"/>
  <c r="W1211" i="2"/>
  <c r="X1211" i="2"/>
  <c r="Y1211" i="2"/>
  <c r="AB1211" i="2"/>
  <c r="AC1211" i="2"/>
  <c r="AD1211" i="2"/>
  <c r="AE1211" i="2"/>
  <c r="AF1211" i="2"/>
  <c r="AG1211" i="2"/>
  <c r="AH1211" i="2"/>
  <c r="P1212" i="2"/>
  <c r="R1212" i="2"/>
  <c r="V1212" i="2"/>
  <c r="W1212" i="2"/>
  <c r="X1212" i="2"/>
  <c r="Y1212" i="2"/>
  <c r="AB1212" i="2"/>
  <c r="AC1212" i="2"/>
  <c r="AD1212" i="2"/>
  <c r="AE1212" i="2"/>
  <c r="AF1212" i="2"/>
  <c r="AG1212" i="2"/>
  <c r="AH1212" i="2"/>
  <c r="P1213" i="2"/>
  <c r="R1213" i="2"/>
  <c r="V1213" i="2"/>
  <c r="W1213" i="2"/>
  <c r="X1213" i="2"/>
  <c r="Y1213" i="2"/>
  <c r="AB1213" i="2"/>
  <c r="AC1213" i="2"/>
  <c r="AD1213" i="2"/>
  <c r="AE1213" i="2"/>
  <c r="AF1213" i="2"/>
  <c r="AG1213" i="2"/>
  <c r="AH1213" i="2"/>
  <c r="P1214" i="2"/>
  <c r="R1214" i="2"/>
  <c r="V1214" i="2"/>
  <c r="W1214" i="2"/>
  <c r="X1214" i="2"/>
  <c r="Y1214" i="2"/>
  <c r="AB1214" i="2"/>
  <c r="AC1214" i="2"/>
  <c r="AD1214" i="2"/>
  <c r="AE1214" i="2"/>
  <c r="AF1214" i="2"/>
  <c r="AG1214" i="2"/>
  <c r="AH1214" i="2"/>
  <c r="P1215" i="2"/>
  <c r="R1215" i="2"/>
  <c r="V1215" i="2"/>
  <c r="W1215" i="2"/>
  <c r="X1215" i="2"/>
  <c r="Y1215" i="2"/>
  <c r="AB1215" i="2"/>
  <c r="AC1215" i="2"/>
  <c r="AD1215" i="2"/>
  <c r="AE1215" i="2"/>
  <c r="AF1215" i="2"/>
  <c r="AG1215" i="2"/>
  <c r="AH1215" i="2"/>
  <c r="P1216" i="2"/>
  <c r="R1216" i="2"/>
  <c r="V1216" i="2"/>
  <c r="W1216" i="2"/>
  <c r="X1216" i="2"/>
  <c r="Y1216" i="2"/>
  <c r="AB1216" i="2"/>
  <c r="AC1216" i="2"/>
  <c r="AD1216" i="2"/>
  <c r="AE1216" i="2"/>
  <c r="AF1216" i="2"/>
  <c r="AG1216" i="2"/>
  <c r="AH1216" i="2"/>
  <c r="P1217" i="2"/>
  <c r="R1217" i="2"/>
  <c r="V1217" i="2"/>
  <c r="W1217" i="2"/>
  <c r="X1217" i="2"/>
  <c r="Y1217" i="2"/>
  <c r="AB1217" i="2"/>
  <c r="AC1217" i="2"/>
  <c r="AD1217" i="2"/>
  <c r="AE1217" i="2"/>
  <c r="AF1217" i="2"/>
  <c r="AG1217" i="2"/>
  <c r="AH1217" i="2"/>
  <c r="P1218" i="2"/>
  <c r="R1218" i="2"/>
  <c r="V1218" i="2"/>
  <c r="W1218" i="2"/>
  <c r="X1218" i="2"/>
  <c r="Y1218" i="2"/>
  <c r="AB1218" i="2"/>
  <c r="AC1218" i="2"/>
  <c r="AD1218" i="2"/>
  <c r="AE1218" i="2"/>
  <c r="AF1218" i="2"/>
  <c r="AG1218" i="2"/>
  <c r="AH1218" i="2"/>
  <c r="P1219" i="2"/>
  <c r="R1219" i="2"/>
  <c r="V1219" i="2"/>
  <c r="W1219" i="2"/>
  <c r="X1219" i="2"/>
  <c r="Y1219" i="2"/>
  <c r="AB1219" i="2"/>
  <c r="AC1219" i="2"/>
  <c r="AD1219" i="2"/>
  <c r="AE1219" i="2"/>
  <c r="AF1219" i="2"/>
  <c r="AG1219" i="2"/>
  <c r="AH1219" i="2"/>
  <c r="P1220" i="2"/>
  <c r="R1220" i="2"/>
  <c r="V1220" i="2"/>
  <c r="W1220" i="2"/>
  <c r="X1220" i="2"/>
  <c r="Y1220" i="2"/>
  <c r="AB1220" i="2"/>
  <c r="AC1220" i="2"/>
  <c r="AD1220" i="2"/>
  <c r="AE1220" i="2"/>
  <c r="AF1220" i="2"/>
  <c r="AG1220" i="2"/>
  <c r="AH1220" i="2"/>
  <c r="P1221" i="2"/>
  <c r="R1221" i="2"/>
  <c r="V1221" i="2"/>
  <c r="W1221" i="2"/>
  <c r="X1221" i="2"/>
  <c r="Y1221" i="2"/>
  <c r="AB1221" i="2"/>
  <c r="AC1221" i="2"/>
  <c r="AD1221" i="2"/>
  <c r="AE1221" i="2"/>
  <c r="AF1221" i="2"/>
  <c r="AG1221" i="2"/>
  <c r="AH1221" i="2"/>
  <c r="P1222" i="2"/>
  <c r="R1222" i="2"/>
  <c r="V1222" i="2"/>
  <c r="W1222" i="2"/>
  <c r="X1222" i="2"/>
  <c r="Y1222" i="2"/>
  <c r="AB1222" i="2"/>
  <c r="AC1222" i="2"/>
  <c r="AD1222" i="2"/>
  <c r="AE1222" i="2"/>
  <c r="AF1222" i="2"/>
  <c r="AG1222" i="2"/>
  <c r="AH1222" i="2"/>
  <c r="P1223" i="2"/>
  <c r="R1223" i="2"/>
  <c r="V1223" i="2"/>
  <c r="W1223" i="2"/>
  <c r="X1223" i="2"/>
  <c r="Y1223" i="2"/>
  <c r="AB1223" i="2"/>
  <c r="AC1223" i="2"/>
  <c r="AD1223" i="2"/>
  <c r="AE1223" i="2"/>
  <c r="AF1223" i="2"/>
  <c r="AG1223" i="2"/>
  <c r="AH1223" i="2"/>
  <c r="P1224" i="2"/>
  <c r="R1224" i="2"/>
  <c r="V1224" i="2"/>
  <c r="W1224" i="2"/>
  <c r="X1224" i="2"/>
  <c r="Y1224" i="2"/>
  <c r="AB1224" i="2"/>
  <c r="AC1224" i="2"/>
  <c r="AD1224" i="2"/>
  <c r="AE1224" i="2"/>
  <c r="AF1224" i="2"/>
  <c r="AG1224" i="2"/>
  <c r="AH1224" i="2"/>
  <c r="P1225" i="2"/>
  <c r="R1225" i="2"/>
  <c r="V1225" i="2"/>
  <c r="W1225" i="2"/>
  <c r="X1225" i="2"/>
  <c r="Y1225" i="2"/>
  <c r="AB1225" i="2"/>
  <c r="AC1225" i="2"/>
  <c r="AD1225" i="2"/>
  <c r="AE1225" i="2"/>
  <c r="AF1225" i="2"/>
  <c r="AG1225" i="2"/>
  <c r="AH1225" i="2"/>
  <c r="P1226" i="2"/>
  <c r="R1226" i="2"/>
  <c r="V1226" i="2"/>
  <c r="W1226" i="2"/>
  <c r="X1226" i="2"/>
  <c r="Y1226" i="2"/>
  <c r="AB1226" i="2"/>
  <c r="AC1226" i="2"/>
  <c r="AD1226" i="2"/>
  <c r="AE1226" i="2"/>
  <c r="AF1226" i="2"/>
  <c r="AG1226" i="2"/>
  <c r="AH1226" i="2"/>
  <c r="P1227" i="2"/>
  <c r="R1227" i="2"/>
  <c r="V1227" i="2"/>
  <c r="W1227" i="2"/>
  <c r="X1227" i="2"/>
  <c r="Y1227" i="2"/>
  <c r="AB1227" i="2"/>
  <c r="AC1227" i="2"/>
  <c r="AD1227" i="2"/>
  <c r="AE1227" i="2"/>
  <c r="AF1227" i="2"/>
  <c r="AG1227" i="2"/>
  <c r="AH1227" i="2"/>
  <c r="P1228" i="2"/>
  <c r="R1228" i="2"/>
  <c r="V1228" i="2"/>
  <c r="W1228" i="2"/>
  <c r="X1228" i="2"/>
  <c r="Y1228" i="2"/>
  <c r="AB1228" i="2"/>
  <c r="AC1228" i="2"/>
  <c r="AD1228" i="2"/>
  <c r="AE1228" i="2"/>
  <c r="AF1228" i="2"/>
  <c r="AG1228" i="2"/>
  <c r="AH1228" i="2"/>
  <c r="P1229" i="2"/>
  <c r="R1229" i="2"/>
  <c r="V1229" i="2"/>
  <c r="W1229" i="2"/>
  <c r="X1229" i="2"/>
  <c r="Y1229" i="2"/>
  <c r="AB1229" i="2"/>
  <c r="AC1229" i="2"/>
  <c r="AD1229" i="2"/>
  <c r="AE1229" i="2"/>
  <c r="AF1229" i="2"/>
  <c r="AG1229" i="2"/>
  <c r="AH1229" i="2"/>
  <c r="P1230" i="2"/>
  <c r="R1230" i="2"/>
  <c r="V1230" i="2"/>
  <c r="W1230" i="2"/>
  <c r="X1230" i="2"/>
  <c r="Y1230" i="2"/>
  <c r="AB1230" i="2"/>
  <c r="AC1230" i="2"/>
  <c r="AD1230" i="2"/>
  <c r="AE1230" i="2"/>
  <c r="AF1230" i="2"/>
  <c r="AG1230" i="2"/>
  <c r="AH1230" i="2"/>
  <c r="P1231" i="2"/>
  <c r="R1231" i="2"/>
  <c r="V1231" i="2"/>
  <c r="W1231" i="2"/>
  <c r="X1231" i="2"/>
  <c r="Y1231" i="2"/>
  <c r="AB1231" i="2"/>
  <c r="AC1231" i="2"/>
  <c r="AD1231" i="2"/>
  <c r="AE1231" i="2"/>
  <c r="AF1231" i="2"/>
  <c r="AG1231" i="2"/>
  <c r="AH1231" i="2"/>
  <c r="P1232" i="2"/>
  <c r="R1232" i="2"/>
  <c r="V1232" i="2"/>
  <c r="W1232" i="2"/>
  <c r="X1232" i="2"/>
  <c r="Y1232" i="2"/>
  <c r="AB1232" i="2"/>
  <c r="AC1232" i="2"/>
  <c r="AD1232" i="2"/>
  <c r="AE1232" i="2"/>
  <c r="AF1232" i="2"/>
  <c r="AG1232" i="2"/>
  <c r="AH1232" i="2"/>
  <c r="P1233" i="2"/>
  <c r="R1233" i="2"/>
  <c r="V1233" i="2"/>
  <c r="W1233" i="2"/>
  <c r="X1233" i="2"/>
  <c r="Y1233" i="2"/>
  <c r="AB1233" i="2"/>
  <c r="AC1233" i="2"/>
  <c r="AD1233" i="2"/>
  <c r="AE1233" i="2"/>
  <c r="AF1233" i="2"/>
  <c r="AG1233" i="2"/>
  <c r="AH1233" i="2"/>
  <c r="P1234" i="2"/>
  <c r="R1234" i="2"/>
  <c r="V1234" i="2"/>
  <c r="W1234" i="2"/>
  <c r="X1234" i="2"/>
  <c r="Y1234" i="2"/>
  <c r="AB1234" i="2"/>
  <c r="AC1234" i="2"/>
  <c r="AD1234" i="2"/>
  <c r="AE1234" i="2"/>
  <c r="AF1234" i="2"/>
  <c r="AG1234" i="2"/>
  <c r="AH1234" i="2"/>
  <c r="P1235" i="2"/>
  <c r="R1235" i="2"/>
  <c r="V1235" i="2"/>
  <c r="W1235" i="2"/>
  <c r="X1235" i="2"/>
  <c r="Y1235" i="2"/>
  <c r="AB1235" i="2"/>
  <c r="AC1235" i="2"/>
  <c r="AD1235" i="2"/>
  <c r="AE1235" i="2"/>
  <c r="AF1235" i="2"/>
  <c r="AG1235" i="2"/>
  <c r="AH1235" i="2"/>
  <c r="P1236" i="2"/>
  <c r="R1236" i="2"/>
  <c r="V1236" i="2"/>
  <c r="W1236" i="2"/>
  <c r="X1236" i="2"/>
  <c r="Y1236" i="2"/>
  <c r="AB1236" i="2"/>
  <c r="AC1236" i="2"/>
  <c r="AD1236" i="2"/>
  <c r="AE1236" i="2"/>
  <c r="AF1236" i="2"/>
  <c r="AG1236" i="2"/>
  <c r="AH1236" i="2"/>
  <c r="P1237" i="2"/>
  <c r="R1237" i="2"/>
  <c r="V1237" i="2"/>
  <c r="W1237" i="2"/>
  <c r="X1237" i="2"/>
  <c r="Y1237" i="2"/>
  <c r="AB1237" i="2"/>
  <c r="AC1237" i="2"/>
  <c r="AD1237" i="2"/>
  <c r="AE1237" i="2"/>
  <c r="AF1237" i="2"/>
  <c r="AG1237" i="2"/>
  <c r="AH1237" i="2"/>
  <c r="P1238" i="2"/>
  <c r="R1238" i="2"/>
  <c r="V1238" i="2"/>
  <c r="W1238" i="2"/>
  <c r="X1238" i="2"/>
  <c r="Y1238" i="2"/>
  <c r="AB1238" i="2"/>
  <c r="AC1238" i="2"/>
  <c r="AD1238" i="2"/>
  <c r="AE1238" i="2"/>
  <c r="AF1238" i="2"/>
  <c r="AG1238" i="2"/>
  <c r="AH1238" i="2"/>
  <c r="P1239" i="2"/>
  <c r="R1239" i="2"/>
  <c r="V1239" i="2"/>
  <c r="W1239" i="2"/>
  <c r="X1239" i="2"/>
  <c r="Y1239" i="2"/>
  <c r="AB1239" i="2"/>
  <c r="AC1239" i="2"/>
  <c r="AD1239" i="2"/>
  <c r="AE1239" i="2"/>
  <c r="AF1239" i="2"/>
  <c r="AG1239" i="2"/>
  <c r="AH1239" i="2"/>
  <c r="P1240" i="2"/>
  <c r="R1240" i="2"/>
  <c r="V1240" i="2"/>
  <c r="W1240" i="2"/>
  <c r="X1240" i="2"/>
  <c r="Y1240" i="2"/>
  <c r="AB1240" i="2"/>
  <c r="AC1240" i="2"/>
  <c r="AD1240" i="2"/>
  <c r="AE1240" i="2"/>
  <c r="AF1240" i="2"/>
  <c r="AG1240" i="2"/>
  <c r="AH1240" i="2"/>
  <c r="P1241" i="2"/>
  <c r="R1241" i="2"/>
  <c r="V1241" i="2"/>
  <c r="W1241" i="2"/>
  <c r="X1241" i="2"/>
  <c r="Y1241" i="2"/>
  <c r="AB1241" i="2"/>
  <c r="AC1241" i="2"/>
  <c r="AD1241" i="2"/>
  <c r="AE1241" i="2"/>
  <c r="AF1241" i="2"/>
  <c r="AG1241" i="2"/>
  <c r="AH1241" i="2"/>
  <c r="P1242" i="2"/>
  <c r="R1242" i="2"/>
  <c r="V1242" i="2"/>
  <c r="W1242" i="2"/>
  <c r="X1242" i="2"/>
  <c r="Y1242" i="2"/>
  <c r="AB1242" i="2"/>
  <c r="AC1242" i="2"/>
  <c r="AD1242" i="2"/>
  <c r="AE1242" i="2"/>
  <c r="AF1242" i="2"/>
  <c r="AG1242" i="2"/>
  <c r="AH1242" i="2"/>
  <c r="P1243" i="2"/>
  <c r="R1243" i="2"/>
  <c r="V1243" i="2"/>
  <c r="W1243" i="2"/>
  <c r="X1243" i="2"/>
  <c r="Y1243" i="2"/>
  <c r="AB1243" i="2"/>
  <c r="AC1243" i="2"/>
  <c r="AD1243" i="2"/>
  <c r="AE1243" i="2"/>
  <c r="AF1243" i="2"/>
  <c r="AG1243" i="2"/>
  <c r="AH1243" i="2"/>
  <c r="P1244" i="2"/>
  <c r="R1244" i="2"/>
  <c r="V1244" i="2"/>
  <c r="W1244" i="2"/>
  <c r="X1244" i="2"/>
  <c r="Y1244" i="2"/>
  <c r="AB1244" i="2"/>
  <c r="AC1244" i="2"/>
  <c r="AD1244" i="2"/>
  <c r="AE1244" i="2"/>
  <c r="AF1244" i="2"/>
  <c r="AG1244" i="2"/>
  <c r="AH1244" i="2"/>
  <c r="P1245" i="2"/>
  <c r="R1245" i="2"/>
  <c r="V1245" i="2"/>
  <c r="W1245" i="2"/>
  <c r="X1245" i="2"/>
  <c r="Y1245" i="2"/>
  <c r="AB1245" i="2"/>
  <c r="AC1245" i="2"/>
  <c r="AD1245" i="2"/>
  <c r="AE1245" i="2"/>
  <c r="AF1245" i="2"/>
  <c r="AG1245" i="2"/>
  <c r="AH1245" i="2"/>
  <c r="P1246" i="2"/>
  <c r="R1246" i="2"/>
  <c r="V1246" i="2"/>
  <c r="W1246" i="2"/>
  <c r="X1246" i="2"/>
  <c r="Y1246" i="2"/>
  <c r="AB1246" i="2"/>
  <c r="AC1246" i="2"/>
  <c r="AD1246" i="2"/>
  <c r="AE1246" i="2"/>
  <c r="AF1246" i="2"/>
  <c r="AG1246" i="2"/>
  <c r="AH1246" i="2"/>
  <c r="P1247" i="2"/>
  <c r="R1247" i="2"/>
  <c r="V1247" i="2"/>
  <c r="W1247" i="2"/>
  <c r="X1247" i="2"/>
  <c r="Y1247" i="2"/>
  <c r="AB1247" i="2"/>
  <c r="AC1247" i="2"/>
  <c r="AD1247" i="2"/>
  <c r="AE1247" i="2"/>
  <c r="AF1247" i="2"/>
  <c r="AG1247" i="2"/>
  <c r="AH1247" i="2"/>
  <c r="P1248" i="2"/>
  <c r="R1248" i="2"/>
  <c r="V1248" i="2"/>
  <c r="W1248" i="2"/>
  <c r="X1248" i="2"/>
  <c r="Y1248" i="2"/>
  <c r="AB1248" i="2"/>
  <c r="AC1248" i="2"/>
  <c r="AD1248" i="2"/>
  <c r="AE1248" i="2"/>
  <c r="AF1248" i="2"/>
  <c r="AG1248" i="2"/>
  <c r="AH1248" i="2"/>
  <c r="P1249" i="2"/>
  <c r="R1249" i="2"/>
  <c r="V1249" i="2"/>
  <c r="W1249" i="2"/>
  <c r="X1249" i="2"/>
  <c r="Y1249" i="2"/>
  <c r="AB1249" i="2"/>
  <c r="AC1249" i="2"/>
  <c r="AD1249" i="2"/>
  <c r="AE1249" i="2"/>
  <c r="AF1249" i="2"/>
  <c r="AG1249" i="2"/>
  <c r="AH1249" i="2"/>
  <c r="P1250" i="2"/>
  <c r="R1250" i="2"/>
  <c r="V1250" i="2"/>
  <c r="W1250" i="2"/>
  <c r="X1250" i="2"/>
  <c r="Y1250" i="2"/>
  <c r="AB1250" i="2"/>
  <c r="AC1250" i="2"/>
  <c r="AD1250" i="2"/>
  <c r="AE1250" i="2"/>
  <c r="AF1250" i="2"/>
  <c r="AG1250" i="2"/>
  <c r="AH1250" i="2"/>
  <c r="P1251" i="2"/>
  <c r="R1251" i="2"/>
  <c r="V1251" i="2"/>
  <c r="W1251" i="2"/>
  <c r="X1251" i="2"/>
  <c r="Y1251" i="2"/>
  <c r="AB1251" i="2"/>
  <c r="AC1251" i="2"/>
  <c r="AD1251" i="2"/>
  <c r="AE1251" i="2"/>
  <c r="AF1251" i="2"/>
  <c r="AG1251" i="2"/>
  <c r="AH1251" i="2"/>
  <c r="P1252" i="2"/>
  <c r="R1252" i="2"/>
  <c r="V1252" i="2"/>
  <c r="W1252" i="2"/>
  <c r="X1252" i="2"/>
  <c r="Y1252" i="2"/>
  <c r="AB1252" i="2"/>
  <c r="AC1252" i="2"/>
  <c r="AD1252" i="2"/>
  <c r="AE1252" i="2"/>
  <c r="AF1252" i="2"/>
  <c r="AG1252" i="2"/>
  <c r="AH1252" i="2"/>
  <c r="P1253" i="2"/>
  <c r="R1253" i="2"/>
  <c r="V1253" i="2"/>
  <c r="W1253" i="2"/>
  <c r="X1253" i="2"/>
  <c r="Y1253" i="2"/>
  <c r="AB1253" i="2"/>
  <c r="AC1253" i="2"/>
  <c r="AD1253" i="2"/>
  <c r="AE1253" i="2"/>
  <c r="AF1253" i="2"/>
  <c r="AG1253" i="2"/>
  <c r="AH1253" i="2"/>
  <c r="P1254" i="2"/>
  <c r="R1254" i="2"/>
  <c r="V1254" i="2"/>
  <c r="W1254" i="2"/>
  <c r="X1254" i="2"/>
  <c r="Y1254" i="2"/>
  <c r="AB1254" i="2"/>
  <c r="AC1254" i="2"/>
  <c r="AD1254" i="2"/>
  <c r="AE1254" i="2"/>
  <c r="AF1254" i="2"/>
  <c r="AG1254" i="2"/>
  <c r="AH1254" i="2"/>
  <c r="P1255" i="2"/>
  <c r="R1255" i="2"/>
  <c r="V1255" i="2"/>
  <c r="W1255" i="2"/>
  <c r="X1255" i="2"/>
  <c r="Y1255" i="2"/>
  <c r="AB1255" i="2"/>
  <c r="AC1255" i="2"/>
  <c r="AD1255" i="2"/>
  <c r="AE1255" i="2"/>
  <c r="AF1255" i="2"/>
  <c r="AG1255" i="2"/>
  <c r="AH1255" i="2"/>
  <c r="P1256" i="2"/>
  <c r="R1256" i="2"/>
  <c r="V1256" i="2"/>
  <c r="W1256" i="2"/>
  <c r="X1256" i="2"/>
  <c r="Y1256" i="2"/>
  <c r="AB1256" i="2"/>
  <c r="AC1256" i="2"/>
  <c r="AD1256" i="2"/>
  <c r="AE1256" i="2"/>
  <c r="AF1256" i="2"/>
  <c r="AG1256" i="2"/>
  <c r="AH1256" i="2"/>
  <c r="P1257" i="2"/>
  <c r="R1257" i="2"/>
  <c r="V1257" i="2"/>
  <c r="W1257" i="2"/>
  <c r="X1257" i="2"/>
  <c r="Y1257" i="2"/>
  <c r="AB1257" i="2"/>
  <c r="AC1257" i="2"/>
  <c r="AD1257" i="2"/>
  <c r="AE1257" i="2"/>
  <c r="AF1257" i="2"/>
  <c r="AG1257" i="2"/>
  <c r="AH1257" i="2"/>
  <c r="P1258" i="2"/>
  <c r="R1258" i="2"/>
  <c r="V1258" i="2"/>
  <c r="W1258" i="2"/>
  <c r="X1258" i="2"/>
  <c r="Y1258" i="2"/>
  <c r="AB1258" i="2"/>
  <c r="AC1258" i="2"/>
  <c r="AD1258" i="2"/>
  <c r="AE1258" i="2"/>
  <c r="AF1258" i="2"/>
  <c r="AG1258" i="2"/>
  <c r="AH1258" i="2"/>
  <c r="P1259" i="2"/>
  <c r="R1259" i="2"/>
  <c r="V1259" i="2"/>
  <c r="W1259" i="2"/>
  <c r="X1259" i="2"/>
  <c r="Y1259" i="2"/>
  <c r="AB1259" i="2"/>
  <c r="AC1259" i="2"/>
  <c r="AD1259" i="2"/>
  <c r="AE1259" i="2"/>
  <c r="AF1259" i="2"/>
  <c r="AG1259" i="2"/>
  <c r="AH1259" i="2"/>
  <c r="P1260" i="2"/>
  <c r="R1260" i="2"/>
  <c r="V1260" i="2"/>
  <c r="W1260" i="2"/>
  <c r="X1260" i="2"/>
  <c r="Y1260" i="2"/>
  <c r="AB1260" i="2"/>
  <c r="AC1260" i="2"/>
  <c r="AD1260" i="2"/>
  <c r="AE1260" i="2"/>
  <c r="AF1260" i="2"/>
  <c r="AG1260" i="2"/>
  <c r="AH1260" i="2"/>
  <c r="P1261" i="2"/>
  <c r="R1261" i="2"/>
  <c r="V1261" i="2"/>
  <c r="W1261" i="2"/>
  <c r="X1261" i="2"/>
  <c r="Y1261" i="2"/>
  <c r="AB1261" i="2"/>
  <c r="AC1261" i="2"/>
  <c r="AD1261" i="2"/>
  <c r="AE1261" i="2"/>
  <c r="AF1261" i="2"/>
  <c r="AG1261" i="2"/>
  <c r="AH1261" i="2"/>
  <c r="P1262" i="2"/>
  <c r="R1262" i="2"/>
  <c r="V1262" i="2"/>
  <c r="W1262" i="2"/>
  <c r="X1262" i="2"/>
  <c r="Y1262" i="2"/>
  <c r="AB1262" i="2"/>
  <c r="AC1262" i="2"/>
  <c r="AD1262" i="2"/>
  <c r="AE1262" i="2"/>
  <c r="AF1262" i="2"/>
  <c r="AG1262" i="2"/>
  <c r="AH1262" i="2"/>
  <c r="P1263" i="2"/>
  <c r="R1263" i="2"/>
  <c r="V1263" i="2"/>
  <c r="W1263" i="2"/>
  <c r="X1263" i="2"/>
  <c r="Y1263" i="2"/>
  <c r="AB1263" i="2"/>
  <c r="AC1263" i="2"/>
  <c r="AD1263" i="2"/>
  <c r="AE1263" i="2"/>
  <c r="AF1263" i="2"/>
  <c r="AG1263" i="2"/>
  <c r="AH1263" i="2"/>
  <c r="P1264" i="2"/>
  <c r="R1264" i="2"/>
  <c r="V1264" i="2"/>
  <c r="W1264" i="2"/>
  <c r="X1264" i="2"/>
  <c r="Y1264" i="2"/>
  <c r="AB1264" i="2"/>
  <c r="AC1264" i="2"/>
  <c r="AD1264" i="2"/>
  <c r="AE1264" i="2"/>
  <c r="AF1264" i="2"/>
  <c r="AG1264" i="2"/>
  <c r="AH1264" i="2"/>
  <c r="P1265" i="2"/>
  <c r="R1265" i="2"/>
  <c r="V1265" i="2"/>
  <c r="W1265" i="2"/>
  <c r="X1265" i="2"/>
  <c r="Y1265" i="2"/>
  <c r="AB1265" i="2"/>
  <c r="AC1265" i="2"/>
  <c r="AD1265" i="2"/>
  <c r="AE1265" i="2"/>
  <c r="AF1265" i="2"/>
  <c r="AG1265" i="2"/>
  <c r="AH1265" i="2"/>
  <c r="P1266" i="2"/>
  <c r="R1266" i="2"/>
  <c r="V1266" i="2"/>
  <c r="W1266" i="2"/>
  <c r="X1266" i="2"/>
  <c r="Y1266" i="2"/>
  <c r="AB1266" i="2"/>
  <c r="AC1266" i="2"/>
  <c r="AD1266" i="2"/>
  <c r="AE1266" i="2"/>
  <c r="AF1266" i="2"/>
  <c r="AG1266" i="2"/>
  <c r="AH1266" i="2"/>
  <c r="P1267" i="2"/>
  <c r="R1267" i="2"/>
  <c r="V1267" i="2"/>
  <c r="W1267" i="2"/>
  <c r="X1267" i="2"/>
  <c r="Y1267" i="2"/>
  <c r="AB1267" i="2"/>
  <c r="AC1267" i="2"/>
  <c r="AD1267" i="2"/>
  <c r="AE1267" i="2"/>
  <c r="AF1267" i="2"/>
  <c r="AG1267" i="2"/>
  <c r="AH1267" i="2"/>
  <c r="P1268" i="2"/>
  <c r="R1268" i="2"/>
  <c r="V1268" i="2"/>
  <c r="W1268" i="2"/>
  <c r="X1268" i="2"/>
  <c r="Y1268" i="2"/>
  <c r="AB1268" i="2"/>
  <c r="AC1268" i="2"/>
  <c r="AD1268" i="2"/>
  <c r="AE1268" i="2"/>
  <c r="AF1268" i="2"/>
  <c r="AG1268" i="2"/>
  <c r="AH1268" i="2"/>
  <c r="P1269" i="2"/>
  <c r="R1269" i="2"/>
  <c r="V1269" i="2"/>
  <c r="W1269" i="2"/>
  <c r="X1269" i="2"/>
  <c r="Y1269" i="2"/>
  <c r="AB1269" i="2"/>
  <c r="AC1269" i="2"/>
  <c r="AD1269" i="2"/>
  <c r="AE1269" i="2"/>
  <c r="AF1269" i="2"/>
  <c r="AG1269" i="2"/>
  <c r="AH1269" i="2"/>
  <c r="P1270" i="2"/>
  <c r="R1270" i="2"/>
  <c r="V1270" i="2"/>
  <c r="W1270" i="2"/>
  <c r="X1270" i="2"/>
  <c r="Y1270" i="2"/>
  <c r="AB1270" i="2"/>
  <c r="AC1270" i="2"/>
  <c r="AD1270" i="2"/>
  <c r="AE1270" i="2"/>
  <c r="AF1270" i="2"/>
  <c r="AG1270" i="2"/>
  <c r="AH1270" i="2"/>
  <c r="P1271" i="2"/>
  <c r="R1271" i="2"/>
  <c r="V1271" i="2"/>
  <c r="W1271" i="2"/>
  <c r="X1271" i="2"/>
  <c r="Y1271" i="2"/>
  <c r="AB1271" i="2"/>
  <c r="AC1271" i="2"/>
  <c r="AD1271" i="2"/>
  <c r="AE1271" i="2"/>
  <c r="AF1271" i="2"/>
  <c r="AG1271" i="2"/>
  <c r="AH1271" i="2"/>
  <c r="P1272" i="2"/>
  <c r="R1272" i="2"/>
  <c r="V1272" i="2"/>
  <c r="W1272" i="2"/>
  <c r="X1272" i="2"/>
  <c r="Y1272" i="2"/>
  <c r="AB1272" i="2"/>
  <c r="AC1272" i="2"/>
  <c r="AD1272" i="2"/>
  <c r="AE1272" i="2"/>
  <c r="AF1272" i="2"/>
  <c r="AG1272" i="2"/>
  <c r="AH1272" i="2"/>
  <c r="P1273" i="2"/>
  <c r="R1273" i="2"/>
  <c r="V1273" i="2"/>
  <c r="W1273" i="2"/>
  <c r="X1273" i="2"/>
  <c r="Y1273" i="2"/>
  <c r="AB1273" i="2"/>
  <c r="AC1273" i="2"/>
  <c r="AD1273" i="2"/>
  <c r="AE1273" i="2"/>
  <c r="AF1273" i="2"/>
  <c r="AG1273" i="2"/>
  <c r="AH1273" i="2"/>
  <c r="P1274" i="2"/>
  <c r="R1274" i="2"/>
  <c r="V1274" i="2"/>
  <c r="W1274" i="2"/>
  <c r="X1274" i="2"/>
  <c r="Y1274" i="2"/>
  <c r="AB1274" i="2"/>
  <c r="AC1274" i="2"/>
  <c r="AD1274" i="2"/>
  <c r="AE1274" i="2"/>
  <c r="AF1274" i="2"/>
  <c r="AG1274" i="2"/>
  <c r="AH1274" i="2"/>
  <c r="P1275" i="2"/>
  <c r="R1275" i="2"/>
  <c r="V1275" i="2"/>
  <c r="W1275" i="2"/>
  <c r="X1275" i="2"/>
  <c r="Y1275" i="2"/>
  <c r="AB1275" i="2"/>
  <c r="AC1275" i="2"/>
  <c r="AD1275" i="2"/>
  <c r="AE1275" i="2"/>
  <c r="AF1275" i="2"/>
  <c r="AG1275" i="2"/>
  <c r="AH1275" i="2"/>
  <c r="P1276" i="2"/>
  <c r="R1276" i="2"/>
  <c r="V1276" i="2"/>
  <c r="W1276" i="2"/>
  <c r="X1276" i="2"/>
  <c r="Y1276" i="2"/>
  <c r="AB1276" i="2"/>
  <c r="AC1276" i="2"/>
  <c r="AD1276" i="2"/>
  <c r="AE1276" i="2"/>
  <c r="AF1276" i="2"/>
  <c r="AG1276" i="2"/>
  <c r="AH1276" i="2"/>
  <c r="P1277" i="2"/>
  <c r="R1277" i="2"/>
  <c r="V1277" i="2"/>
  <c r="W1277" i="2"/>
  <c r="X1277" i="2"/>
  <c r="Y1277" i="2"/>
  <c r="AB1277" i="2"/>
  <c r="AC1277" i="2"/>
  <c r="AD1277" i="2"/>
  <c r="AE1277" i="2"/>
  <c r="AF1277" i="2"/>
  <c r="AG1277" i="2"/>
  <c r="AH1277" i="2"/>
  <c r="P1278" i="2"/>
  <c r="R1278" i="2"/>
  <c r="V1278" i="2"/>
  <c r="W1278" i="2"/>
  <c r="X1278" i="2"/>
  <c r="Y1278" i="2"/>
  <c r="AB1278" i="2"/>
  <c r="AC1278" i="2"/>
  <c r="AD1278" i="2"/>
  <c r="AE1278" i="2"/>
  <c r="AF1278" i="2"/>
  <c r="AG1278" i="2"/>
  <c r="AH1278" i="2"/>
  <c r="P1279" i="2"/>
  <c r="R1279" i="2"/>
  <c r="V1279" i="2"/>
  <c r="W1279" i="2"/>
  <c r="X1279" i="2"/>
  <c r="Y1279" i="2"/>
  <c r="AB1279" i="2"/>
  <c r="AC1279" i="2"/>
  <c r="AD1279" i="2"/>
  <c r="AE1279" i="2"/>
  <c r="AF1279" i="2"/>
  <c r="AG1279" i="2"/>
  <c r="AH1279" i="2"/>
  <c r="P1280" i="2"/>
  <c r="R1280" i="2"/>
  <c r="V1280" i="2"/>
  <c r="W1280" i="2"/>
  <c r="X1280" i="2"/>
  <c r="Y1280" i="2"/>
  <c r="AB1280" i="2"/>
  <c r="AC1280" i="2"/>
  <c r="AD1280" i="2"/>
  <c r="AE1280" i="2"/>
  <c r="AF1280" i="2"/>
  <c r="AG1280" i="2"/>
  <c r="AH1280" i="2"/>
  <c r="P1281" i="2"/>
  <c r="R1281" i="2"/>
  <c r="V1281" i="2"/>
  <c r="W1281" i="2"/>
  <c r="X1281" i="2"/>
  <c r="Y1281" i="2"/>
  <c r="AB1281" i="2"/>
  <c r="AC1281" i="2"/>
  <c r="AD1281" i="2"/>
  <c r="AE1281" i="2"/>
  <c r="AF1281" i="2"/>
  <c r="AG1281" i="2"/>
  <c r="AH1281" i="2"/>
  <c r="P1282" i="2"/>
  <c r="R1282" i="2"/>
  <c r="V1282" i="2"/>
  <c r="W1282" i="2"/>
  <c r="X1282" i="2"/>
  <c r="Y1282" i="2"/>
  <c r="AB1282" i="2"/>
  <c r="AC1282" i="2"/>
  <c r="AD1282" i="2"/>
  <c r="AE1282" i="2"/>
  <c r="AF1282" i="2"/>
  <c r="AG1282" i="2"/>
  <c r="AH1282" i="2"/>
  <c r="P1283" i="2"/>
  <c r="R1283" i="2"/>
  <c r="V1283" i="2"/>
  <c r="W1283" i="2"/>
  <c r="X1283" i="2"/>
  <c r="Y1283" i="2"/>
  <c r="AB1283" i="2"/>
  <c r="AC1283" i="2"/>
  <c r="AD1283" i="2"/>
  <c r="AE1283" i="2"/>
  <c r="AF1283" i="2"/>
  <c r="AG1283" i="2"/>
  <c r="AH1283" i="2"/>
  <c r="P1284" i="2"/>
  <c r="R1284" i="2"/>
  <c r="V1284" i="2"/>
  <c r="W1284" i="2"/>
  <c r="X1284" i="2"/>
  <c r="Y1284" i="2"/>
  <c r="AB1284" i="2"/>
  <c r="AC1284" i="2"/>
  <c r="AD1284" i="2"/>
  <c r="AE1284" i="2"/>
  <c r="AF1284" i="2"/>
  <c r="AG1284" i="2"/>
  <c r="AH1284" i="2"/>
  <c r="P1285" i="2"/>
  <c r="R1285" i="2"/>
  <c r="V1285" i="2"/>
  <c r="W1285" i="2"/>
  <c r="X1285" i="2"/>
  <c r="Y1285" i="2"/>
  <c r="AB1285" i="2"/>
  <c r="AC1285" i="2"/>
  <c r="AD1285" i="2"/>
  <c r="AE1285" i="2"/>
  <c r="AF1285" i="2"/>
  <c r="AG1285" i="2"/>
  <c r="AH1285" i="2"/>
  <c r="P1286" i="2"/>
  <c r="R1286" i="2"/>
  <c r="V1286" i="2"/>
  <c r="W1286" i="2"/>
  <c r="X1286" i="2"/>
  <c r="Y1286" i="2"/>
  <c r="AB1286" i="2"/>
  <c r="AC1286" i="2"/>
  <c r="AD1286" i="2"/>
  <c r="AE1286" i="2"/>
  <c r="AF1286" i="2"/>
  <c r="AG1286" i="2"/>
  <c r="AH1286" i="2"/>
  <c r="P1287" i="2"/>
  <c r="R1287" i="2"/>
  <c r="V1287" i="2"/>
  <c r="W1287" i="2"/>
  <c r="X1287" i="2"/>
  <c r="Y1287" i="2"/>
  <c r="AB1287" i="2"/>
  <c r="AC1287" i="2"/>
  <c r="AD1287" i="2"/>
  <c r="AE1287" i="2"/>
  <c r="AF1287" i="2"/>
  <c r="AG1287" i="2"/>
  <c r="AH1287" i="2"/>
  <c r="P1288" i="2"/>
  <c r="R1288" i="2"/>
  <c r="V1288" i="2"/>
  <c r="W1288" i="2"/>
  <c r="X1288" i="2"/>
  <c r="Y1288" i="2"/>
  <c r="AB1288" i="2"/>
  <c r="AC1288" i="2"/>
  <c r="AD1288" i="2"/>
  <c r="AE1288" i="2"/>
  <c r="AF1288" i="2"/>
  <c r="AG1288" i="2"/>
  <c r="AH1288" i="2"/>
  <c r="P1289" i="2"/>
  <c r="R1289" i="2"/>
  <c r="V1289" i="2"/>
  <c r="W1289" i="2"/>
  <c r="X1289" i="2"/>
  <c r="Y1289" i="2"/>
  <c r="AB1289" i="2"/>
  <c r="AC1289" i="2"/>
  <c r="AD1289" i="2"/>
  <c r="AE1289" i="2"/>
  <c r="AF1289" i="2"/>
  <c r="AG1289" i="2"/>
  <c r="AH1289" i="2"/>
  <c r="P1290" i="2"/>
  <c r="R1290" i="2"/>
  <c r="V1290" i="2"/>
  <c r="W1290" i="2"/>
  <c r="X1290" i="2"/>
  <c r="Y1290" i="2"/>
  <c r="AB1290" i="2"/>
  <c r="AC1290" i="2"/>
  <c r="AD1290" i="2"/>
  <c r="AE1290" i="2"/>
  <c r="AF1290" i="2"/>
  <c r="AG1290" i="2"/>
  <c r="AH1290" i="2"/>
  <c r="P1291" i="2"/>
  <c r="R1291" i="2"/>
  <c r="V1291" i="2"/>
  <c r="W1291" i="2"/>
  <c r="X1291" i="2"/>
  <c r="Y1291" i="2"/>
  <c r="AB1291" i="2"/>
  <c r="AC1291" i="2"/>
  <c r="AD1291" i="2"/>
  <c r="AE1291" i="2"/>
  <c r="AF1291" i="2"/>
  <c r="AG1291" i="2"/>
  <c r="AH1291" i="2"/>
  <c r="P1292" i="2"/>
  <c r="R1292" i="2"/>
  <c r="V1292" i="2"/>
  <c r="W1292" i="2"/>
  <c r="X1292" i="2"/>
  <c r="Y1292" i="2"/>
  <c r="AB1292" i="2"/>
  <c r="AC1292" i="2"/>
  <c r="AD1292" i="2"/>
  <c r="AE1292" i="2"/>
  <c r="AF1292" i="2"/>
  <c r="AG1292" i="2"/>
  <c r="AH1292" i="2"/>
  <c r="P1293" i="2"/>
  <c r="R1293" i="2"/>
  <c r="V1293" i="2"/>
  <c r="W1293" i="2"/>
  <c r="X1293" i="2"/>
  <c r="Y1293" i="2"/>
  <c r="AB1293" i="2"/>
  <c r="AC1293" i="2"/>
  <c r="AD1293" i="2"/>
  <c r="AE1293" i="2"/>
  <c r="AF1293" i="2"/>
  <c r="AG1293" i="2"/>
  <c r="AH1293" i="2"/>
  <c r="P1294" i="2"/>
  <c r="R1294" i="2"/>
  <c r="V1294" i="2"/>
  <c r="W1294" i="2"/>
  <c r="X1294" i="2"/>
  <c r="Y1294" i="2"/>
  <c r="AB1294" i="2"/>
  <c r="AC1294" i="2"/>
  <c r="AD1294" i="2"/>
  <c r="AE1294" i="2"/>
  <c r="AF1294" i="2"/>
  <c r="AG1294" i="2"/>
  <c r="AH1294" i="2"/>
  <c r="P1295" i="2"/>
  <c r="R1295" i="2"/>
  <c r="V1295" i="2"/>
  <c r="W1295" i="2"/>
  <c r="X1295" i="2"/>
  <c r="Y1295" i="2"/>
  <c r="AB1295" i="2"/>
  <c r="AC1295" i="2"/>
  <c r="AD1295" i="2"/>
  <c r="AE1295" i="2"/>
  <c r="AF1295" i="2"/>
  <c r="AG1295" i="2"/>
  <c r="AH1295" i="2"/>
  <c r="P1296" i="2"/>
  <c r="R1296" i="2"/>
  <c r="V1296" i="2"/>
  <c r="W1296" i="2"/>
  <c r="X1296" i="2"/>
  <c r="Y1296" i="2"/>
  <c r="AB1296" i="2"/>
  <c r="AC1296" i="2"/>
  <c r="AD1296" i="2"/>
  <c r="AE1296" i="2"/>
  <c r="AF1296" i="2"/>
  <c r="AG1296" i="2"/>
  <c r="AH1296" i="2"/>
  <c r="P1297" i="2"/>
  <c r="R1297" i="2"/>
  <c r="V1297" i="2"/>
  <c r="W1297" i="2"/>
  <c r="X1297" i="2"/>
  <c r="Y1297" i="2"/>
  <c r="AB1297" i="2"/>
  <c r="AC1297" i="2"/>
  <c r="AD1297" i="2"/>
  <c r="AE1297" i="2"/>
  <c r="AF1297" i="2"/>
  <c r="AG1297" i="2"/>
  <c r="AH1297" i="2"/>
  <c r="P1298" i="2"/>
  <c r="R1298" i="2"/>
  <c r="V1298" i="2"/>
  <c r="W1298" i="2"/>
  <c r="X1298" i="2"/>
  <c r="Y1298" i="2"/>
  <c r="AB1298" i="2"/>
  <c r="AC1298" i="2"/>
  <c r="AD1298" i="2"/>
  <c r="AE1298" i="2"/>
  <c r="AF1298" i="2"/>
  <c r="AG1298" i="2"/>
  <c r="AH1298" i="2"/>
  <c r="P1299" i="2"/>
  <c r="R1299" i="2"/>
  <c r="V1299" i="2"/>
  <c r="W1299" i="2"/>
  <c r="X1299" i="2"/>
  <c r="Y1299" i="2"/>
  <c r="AB1299" i="2"/>
  <c r="AC1299" i="2"/>
  <c r="AD1299" i="2"/>
  <c r="AE1299" i="2"/>
  <c r="AF1299" i="2"/>
  <c r="AG1299" i="2"/>
  <c r="AH1299" i="2"/>
  <c r="P1300" i="2"/>
  <c r="R1300" i="2"/>
  <c r="V1300" i="2"/>
  <c r="W1300" i="2"/>
  <c r="X1300" i="2"/>
  <c r="Y1300" i="2"/>
  <c r="AB1300" i="2"/>
  <c r="AC1300" i="2"/>
  <c r="AD1300" i="2"/>
  <c r="AE1300" i="2"/>
  <c r="AF1300" i="2"/>
  <c r="AG1300" i="2"/>
  <c r="AH1300" i="2"/>
  <c r="P1301" i="2"/>
  <c r="R1301" i="2"/>
  <c r="V1301" i="2"/>
  <c r="W1301" i="2"/>
  <c r="X1301" i="2"/>
  <c r="Y1301" i="2"/>
  <c r="AB1301" i="2"/>
  <c r="AC1301" i="2"/>
  <c r="AD1301" i="2"/>
  <c r="AE1301" i="2"/>
  <c r="AF1301" i="2"/>
  <c r="AG1301" i="2"/>
  <c r="AH1301" i="2"/>
  <c r="P1302" i="2"/>
  <c r="R1302" i="2"/>
  <c r="V1302" i="2"/>
  <c r="W1302" i="2"/>
  <c r="X1302" i="2"/>
  <c r="Y1302" i="2"/>
  <c r="AB1302" i="2"/>
  <c r="AC1302" i="2"/>
  <c r="AD1302" i="2"/>
  <c r="AE1302" i="2"/>
  <c r="AF1302" i="2"/>
  <c r="AG1302" i="2"/>
  <c r="AH1302" i="2"/>
  <c r="P1303" i="2"/>
  <c r="R1303" i="2"/>
  <c r="V1303" i="2"/>
  <c r="W1303" i="2"/>
  <c r="X1303" i="2"/>
  <c r="Y1303" i="2"/>
  <c r="AB1303" i="2"/>
  <c r="AC1303" i="2"/>
  <c r="AD1303" i="2"/>
  <c r="AE1303" i="2"/>
  <c r="AF1303" i="2"/>
  <c r="AG1303" i="2"/>
  <c r="AH1303" i="2"/>
  <c r="P1304" i="2"/>
  <c r="R1304" i="2"/>
  <c r="V1304" i="2"/>
  <c r="W1304" i="2"/>
  <c r="X1304" i="2"/>
  <c r="Y1304" i="2"/>
  <c r="AB1304" i="2"/>
  <c r="AC1304" i="2"/>
  <c r="AD1304" i="2"/>
  <c r="AE1304" i="2"/>
  <c r="AF1304" i="2"/>
  <c r="AG1304" i="2"/>
  <c r="AH1304" i="2"/>
  <c r="P1305" i="2"/>
  <c r="R1305" i="2"/>
  <c r="V1305" i="2"/>
  <c r="W1305" i="2"/>
  <c r="X1305" i="2"/>
  <c r="Y1305" i="2"/>
  <c r="AB1305" i="2"/>
  <c r="AC1305" i="2"/>
  <c r="AD1305" i="2"/>
  <c r="AE1305" i="2"/>
  <c r="AF1305" i="2"/>
  <c r="AG1305" i="2"/>
  <c r="AH1305" i="2"/>
  <c r="P1306" i="2"/>
  <c r="R1306" i="2"/>
  <c r="V1306" i="2"/>
  <c r="W1306" i="2"/>
  <c r="X1306" i="2"/>
  <c r="Y1306" i="2"/>
  <c r="AB1306" i="2"/>
  <c r="AC1306" i="2"/>
  <c r="AD1306" i="2"/>
  <c r="AE1306" i="2"/>
  <c r="AF1306" i="2"/>
  <c r="AG1306" i="2"/>
  <c r="AH1306" i="2"/>
  <c r="P1307" i="2"/>
  <c r="R1307" i="2"/>
  <c r="V1307" i="2"/>
  <c r="W1307" i="2"/>
  <c r="X1307" i="2"/>
  <c r="Y1307" i="2"/>
  <c r="AB1307" i="2"/>
  <c r="AC1307" i="2"/>
  <c r="AD1307" i="2"/>
  <c r="AE1307" i="2"/>
  <c r="AF1307" i="2"/>
  <c r="AG1307" i="2"/>
  <c r="AH1307" i="2"/>
  <c r="P1308" i="2"/>
  <c r="R1308" i="2"/>
  <c r="V1308" i="2"/>
  <c r="W1308" i="2"/>
  <c r="X1308" i="2"/>
  <c r="Y1308" i="2"/>
  <c r="AB1308" i="2"/>
  <c r="AC1308" i="2"/>
  <c r="AD1308" i="2"/>
  <c r="AE1308" i="2"/>
  <c r="AF1308" i="2"/>
  <c r="AG1308" i="2"/>
  <c r="AH1308" i="2"/>
  <c r="P1309" i="2"/>
  <c r="R1309" i="2"/>
  <c r="V1309" i="2"/>
  <c r="W1309" i="2"/>
  <c r="X1309" i="2"/>
  <c r="Y1309" i="2"/>
  <c r="AB1309" i="2"/>
  <c r="AC1309" i="2"/>
  <c r="AD1309" i="2"/>
  <c r="AE1309" i="2"/>
  <c r="AF1309" i="2"/>
  <c r="AG1309" i="2"/>
  <c r="AH1309" i="2"/>
  <c r="P1310" i="2"/>
  <c r="R1310" i="2"/>
  <c r="V1310" i="2"/>
  <c r="W1310" i="2"/>
  <c r="X1310" i="2"/>
  <c r="Y1310" i="2"/>
  <c r="AB1310" i="2"/>
  <c r="AC1310" i="2"/>
  <c r="AD1310" i="2"/>
  <c r="AE1310" i="2"/>
  <c r="AF1310" i="2"/>
  <c r="AG1310" i="2"/>
  <c r="AH1310" i="2"/>
  <c r="P1311" i="2"/>
  <c r="R1311" i="2"/>
  <c r="V1311" i="2"/>
  <c r="W1311" i="2"/>
  <c r="X1311" i="2"/>
  <c r="Y1311" i="2"/>
  <c r="AB1311" i="2"/>
  <c r="AC1311" i="2"/>
  <c r="AD1311" i="2"/>
  <c r="AE1311" i="2"/>
  <c r="AF1311" i="2"/>
  <c r="AG1311" i="2"/>
  <c r="AH1311" i="2"/>
  <c r="P1312" i="2"/>
  <c r="R1312" i="2"/>
  <c r="V1312" i="2"/>
  <c r="W1312" i="2"/>
  <c r="X1312" i="2"/>
  <c r="Y1312" i="2"/>
  <c r="AB1312" i="2"/>
  <c r="AC1312" i="2"/>
  <c r="AD1312" i="2"/>
  <c r="AE1312" i="2"/>
  <c r="AF1312" i="2"/>
  <c r="AG1312" i="2"/>
  <c r="AH1312" i="2"/>
  <c r="P1313" i="2"/>
  <c r="R1313" i="2"/>
  <c r="V1313" i="2"/>
  <c r="W1313" i="2"/>
  <c r="X1313" i="2"/>
  <c r="Y1313" i="2"/>
  <c r="AB1313" i="2"/>
  <c r="AC1313" i="2"/>
  <c r="AD1313" i="2"/>
  <c r="AE1313" i="2"/>
  <c r="AF1313" i="2"/>
  <c r="AG1313" i="2"/>
  <c r="AH1313" i="2"/>
  <c r="P1314" i="2"/>
  <c r="R1314" i="2"/>
  <c r="V1314" i="2"/>
  <c r="W1314" i="2"/>
  <c r="X1314" i="2"/>
  <c r="Y1314" i="2"/>
  <c r="AB1314" i="2"/>
  <c r="AC1314" i="2"/>
  <c r="AD1314" i="2"/>
  <c r="AE1314" i="2"/>
  <c r="AF1314" i="2"/>
  <c r="AG1314" i="2"/>
  <c r="AH1314" i="2"/>
  <c r="P1315" i="2"/>
  <c r="R1315" i="2"/>
  <c r="V1315" i="2"/>
  <c r="W1315" i="2"/>
  <c r="X1315" i="2"/>
  <c r="Y1315" i="2"/>
  <c r="AB1315" i="2"/>
  <c r="AC1315" i="2"/>
  <c r="AD1315" i="2"/>
  <c r="AE1315" i="2"/>
  <c r="AF1315" i="2"/>
  <c r="AG1315" i="2"/>
  <c r="AH1315" i="2"/>
  <c r="P1316" i="2"/>
  <c r="R1316" i="2"/>
  <c r="V1316" i="2"/>
  <c r="W1316" i="2"/>
  <c r="X1316" i="2"/>
  <c r="Y1316" i="2"/>
  <c r="AB1316" i="2"/>
  <c r="AC1316" i="2"/>
  <c r="AD1316" i="2"/>
  <c r="AE1316" i="2"/>
  <c r="AF1316" i="2"/>
  <c r="AG1316" i="2"/>
  <c r="AH1316" i="2"/>
  <c r="P1317" i="2"/>
  <c r="R1317" i="2"/>
  <c r="V1317" i="2"/>
  <c r="W1317" i="2"/>
  <c r="X1317" i="2"/>
  <c r="Y1317" i="2"/>
  <c r="AB1317" i="2"/>
  <c r="AC1317" i="2"/>
  <c r="AD1317" i="2"/>
  <c r="AE1317" i="2"/>
  <c r="AF1317" i="2"/>
  <c r="AG1317" i="2"/>
  <c r="AH1317" i="2"/>
  <c r="P1318" i="2"/>
  <c r="R1318" i="2"/>
  <c r="V1318" i="2"/>
  <c r="W1318" i="2"/>
  <c r="X1318" i="2"/>
  <c r="Y1318" i="2"/>
  <c r="AB1318" i="2"/>
  <c r="AC1318" i="2"/>
  <c r="AD1318" i="2"/>
  <c r="AE1318" i="2"/>
  <c r="AF1318" i="2"/>
  <c r="AG1318" i="2"/>
  <c r="AH1318" i="2"/>
  <c r="P1319" i="2"/>
  <c r="R1319" i="2"/>
  <c r="V1319" i="2"/>
  <c r="W1319" i="2"/>
  <c r="X1319" i="2"/>
  <c r="Y1319" i="2"/>
  <c r="AB1319" i="2"/>
  <c r="AC1319" i="2"/>
  <c r="AD1319" i="2"/>
  <c r="AE1319" i="2"/>
  <c r="AF1319" i="2"/>
  <c r="AG1319" i="2"/>
  <c r="AH1319" i="2"/>
  <c r="P1320" i="2"/>
  <c r="R1320" i="2"/>
  <c r="V1320" i="2"/>
  <c r="W1320" i="2"/>
  <c r="X1320" i="2"/>
  <c r="Y1320" i="2"/>
  <c r="AB1320" i="2"/>
  <c r="AC1320" i="2"/>
  <c r="AD1320" i="2"/>
  <c r="AE1320" i="2"/>
  <c r="AF1320" i="2"/>
  <c r="AG1320" i="2"/>
  <c r="AH1320" i="2"/>
  <c r="P1321" i="2"/>
  <c r="R1321" i="2"/>
  <c r="V1321" i="2"/>
  <c r="W1321" i="2"/>
  <c r="X1321" i="2"/>
  <c r="Y1321" i="2"/>
  <c r="AB1321" i="2"/>
  <c r="AC1321" i="2"/>
  <c r="AD1321" i="2"/>
  <c r="AE1321" i="2"/>
  <c r="AF1321" i="2"/>
  <c r="AG1321" i="2"/>
  <c r="AH1321" i="2"/>
  <c r="P1322" i="2"/>
  <c r="R1322" i="2"/>
  <c r="V1322" i="2"/>
  <c r="W1322" i="2"/>
  <c r="X1322" i="2"/>
  <c r="Y1322" i="2"/>
  <c r="AB1322" i="2"/>
  <c r="AC1322" i="2"/>
  <c r="AD1322" i="2"/>
  <c r="AE1322" i="2"/>
  <c r="AF1322" i="2"/>
  <c r="AG1322" i="2"/>
  <c r="AH1322" i="2"/>
  <c r="P1323" i="2"/>
  <c r="R1323" i="2"/>
  <c r="V1323" i="2"/>
  <c r="W1323" i="2"/>
  <c r="X1323" i="2"/>
  <c r="Y1323" i="2"/>
  <c r="AB1323" i="2"/>
  <c r="AC1323" i="2"/>
  <c r="AD1323" i="2"/>
  <c r="AE1323" i="2"/>
  <c r="AF1323" i="2"/>
  <c r="AG1323" i="2"/>
  <c r="AH1323" i="2"/>
  <c r="P1324" i="2"/>
  <c r="R1324" i="2"/>
  <c r="V1324" i="2"/>
  <c r="W1324" i="2"/>
  <c r="X1324" i="2"/>
  <c r="Y1324" i="2"/>
  <c r="AB1324" i="2"/>
  <c r="AC1324" i="2"/>
  <c r="AD1324" i="2"/>
  <c r="AE1324" i="2"/>
  <c r="AF1324" i="2"/>
  <c r="AG1324" i="2"/>
  <c r="AH1324" i="2"/>
  <c r="P1325" i="2"/>
  <c r="R1325" i="2"/>
  <c r="V1325" i="2"/>
  <c r="W1325" i="2"/>
  <c r="X1325" i="2"/>
  <c r="Y1325" i="2"/>
  <c r="AB1325" i="2"/>
  <c r="AC1325" i="2"/>
  <c r="AD1325" i="2"/>
  <c r="AE1325" i="2"/>
  <c r="AF1325" i="2"/>
  <c r="AG1325" i="2"/>
  <c r="AH1325" i="2"/>
  <c r="P1326" i="2"/>
  <c r="R1326" i="2"/>
  <c r="V1326" i="2"/>
  <c r="W1326" i="2"/>
  <c r="X1326" i="2"/>
  <c r="Y1326" i="2"/>
  <c r="AB1326" i="2"/>
  <c r="AC1326" i="2"/>
  <c r="AD1326" i="2"/>
  <c r="AE1326" i="2"/>
  <c r="AF1326" i="2"/>
  <c r="AG1326" i="2"/>
  <c r="AH1326" i="2"/>
  <c r="P1327" i="2"/>
  <c r="R1327" i="2"/>
  <c r="V1327" i="2"/>
  <c r="W1327" i="2"/>
  <c r="X1327" i="2"/>
  <c r="Y1327" i="2"/>
  <c r="AB1327" i="2"/>
  <c r="AC1327" i="2"/>
  <c r="AD1327" i="2"/>
  <c r="AE1327" i="2"/>
  <c r="AF1327" i="2"/>
  <c r="AG1327" i="2"/>
  <c r="AH1327" i="2"/>
  <c r="P1328" i="2"/>
  <c r="R1328" i="2"/>
  <c r="V1328" i="2"/>
  <c r="W1328" i="2"/>
  <c r="X1328" i="2"/>
  <c r="Y1328" i="2"/>
  <c r="AB1328" i="2"/>
  <c r="AC1328" i="2"/>
  <c r="AD1328" i="2"/>
  <c r="AE1328" i="2"/>
  <c r="AF1328" i="2"/>
  <c r="AG1328" i="2"/>
  <c r="AH1328" i="2"/>
  <c r="P1329" i="2"/>
  <c r="R1329" i="2"/>
  <c r="V1329" i="2"/>
  <c r="W1329" i="2"/>
  <c r="X1329" i="2"/>
  <c r="Y1329" i="2"/>
  <c r="AB1329" i="2"/>
  <c r="AC1329" i="2"/>
  <c r="AD1329" i="2"/>
  <c r="AE1329" i="2"/>
  <c r="AF1329" i="2"/>
  <c r="AG1329" i="2"/>
  <c r="AH1329" i="2"/>
  <c r="P1330" i="2"/>
  <c r="R1330" i="2"/>
  <c r="V1330" i="2"/>
  <c r="W1330" i="2"/>
  <c r="X1330" i="2"/>
  <c r="Y1330" i="2"/>
  <c r="AB1330" i="2"/>
  <c r="AC1330" i="2"/>
  <c r="AD1330" i="2"/>
  <c r="AE1330" i="2"/>
  <c r="AF1330" i="2"/>
  <c r="AG1330" i="2"/>
  <c r="AH1330" i="2"/>
  <c r="P1331" i="2"/>
  <c r="R1331" i="2"/>
  <c r="V1331" i="2"/>
  <c r="W1331" i="2"/>
  <c r="X1331" i="2"/>
  <c r="Y1331" i="2"/>
  <c r="AB1331" i="2"/>
  <c r="AC1331" i="2"/>
  <c r="AD1331" i="2"/>
  <c r="AE1331" i="2"/>
  <c r="AF1331" i="2"/>
  <c r="AG1331" i="2"/>
  <c r="AH1331" i="2"/>
  <c r="P1332" i="2"/>
  <c r="R1332" i="2"/>
  <c r="V1332" i="2"/>
  <c r="W1332" i="2"/>
  <c r="X1332" i="2"/>
  <c r="Y1332" i="2"/>
  <c r="AB1332" i="2"/>
  <c r="AC1332" i="2"/>
  <c r="AD1332" i="2"/>
  <c r="AE1332" i="2"/>
  <c r="AF1332" i="2"/>
  <c r="AG1332" i="2"/>
  <c r="AH1332" i="2"/>
  <c r="P1333" i="2"/>
  <c r="R1333" i="2"/>
  <c r="V1333" i="2"/>
  <c r="W1333" i="2"/>
  <c r="X1333" i="2"/>
  <c r="Y1333" i="2"/>
  <c r="AB1333" i="2"/>
  <c r="AC1333" i="2"/>
  <c r="AD1333" i="2"/>
  <c r="AE1333" i="2"/>
  <c r="AF1333" i="2"/>
  <c r="AG1333" i="2"/>
  <c r="AH1333" i="2"/>
  <c r="P1334" i="2"/>
  <c r="R1334" i="2"/>
  <c r="V1334" i="2"/>
  <c r="W1334" i="2"/>
  <c r="X1334" i="2"/>
  <c r="Y1334" i="2"/>
  <c r="AB1334" i="2"/>
  <c r="AC1334" i="2"/>
  <c r="AD1334" i="2"/>
  <c r="AE1334" i="2"/>
  <c r="AF1334" i="2"/>
  <c r="AG1334" i="2"/>
  <c r="AH1334" i="2"/>
  <c r="P1335" i="2"/>
  <c r="R1335" i="2"/>
  <c r="V1335" i="2"/>
  <c r="W1335" i="2"/>
  <c r="X1335" i="2"/>
  <c r="Y1335" i="2"/>
  <c r="AB1335" i="2"/>
  <c r="AC1335" i="2"/>
  <c r="AD1335" i="2"/>
  <c r="AE1335" i="2"/>
  <c r="AF1335" i="2"/>
  <c r="AG1335" i="2"/>
  <c r="AH1335" i="2"/>
  <c r="P1336" i="2"/>
  <c r="R1336" i="2"/>
  <c r="V1336" i="2"/>
  <c r="W1336" i="2"/>
  <c r="X1336" i="2"/>
  <c r="Y1336" i="2"/>
  <c r="AB1336" i="2"/>
  <c r="AC1336" i="2"/>
  <c r="AD1336" i="2"/>
  <c r="AE1336" i="2"/>
  <c r="AF1336" i="2"/>
  <c r="AG1336" i="2"/>
  <c r="AH1336" i="2"/>
  <c r="P1337" i="2"/>
  <c r="R1337" i="2"/>
  <c r="V1337" i="2"/>
  <c r="W1337" i="2"/>
  <c r="X1337" i="2"/>
  <c r="Y1337" i="2"/>
  <c r="AB1337" i="2"/>
  <c r="AC1337" i="2"/>
  <c r="AD1337" i="2"/>
  <c r="AE1337" i="2"/>
  <c r="AF1337" i="2"/>
  <c r="AG1337" i="2"/>
  <c r="AH1337" i="2"/>
  <c r="P1338" i="2"/>
  <c r="R1338" i="2"/>
  <c r="V1338" i="2"/>
  <c r="W1338" i="2"/>
  <c r="X1338" i="2"/>
  <c r="Y1338" i="2"/>
  <c r="AB1338" i="2"/>
  <c r="AC1338" i="2"/>
  <c r="AD1338" i="2"/>
  <c r="AE1338" i="2"/>
  <c r="AF1338" i="2"/>
  <c r="AG1338" i="2"/>
  <c r="AH1338" i="2"/>
  <c r="P1339" i="2"/>
  <c r="R1339" i="2"/>
  <c r="V1339" i="2"/>
  <c r="W1339" i="2"/>
  <c r="X1339" i="2"/>
  <c r="Y1339" i="2"/>
  <c r="AB1339" i="2"/>
  <c r="AC1339" i="2"/>
  <c r="AD1339" i="2"/>
  <c r="AE1339" i="2"/>
  <c r="AF1339" i="2"/>
  <c r="AG1339" i="2"/>
  <c r="AH1339" i="2"/>
  <c r="P1340" i="2"/>
  <c r="R1340" i="2"/>
  <c r="V1340" i="2"/>
  <c r="W1340" i="2"/>
  <c r="X1340" i="2"/>
  <c r="Y1340" i="2"/>
  <c r="AB1340" i="2"/>
  <c r="AC1340" i="2"/>
  <c r="AD1340" i="2"/>
  <c r="AE1340" i="2"/>
  <c r="AF1340" i="2"/>
  <c r="AG1340" i="2"/>
  <c r="AH1340" i="2"/>
  <c r="P1341" i="2"/>
  <c r="R1341" i="2"/>
  <c r="V1341" i="2"/>
  <c r="W1341" i="2"/>
  <c r="X1341" i="2"/>
  <c r="Y1341" i="2"/>
  <c r="AB1341" i="2"/>
  <c r="AC1341" i="2"/>
  <c r="AD1341" i="2"/>
  <c r="AE1341" i="2"/>
  <c r="AF1341" i="2"/>
  <c r="AG1341" i="2"/>
  <c r="AH1341" i="2"/>
  <c r="P1342" i="2"/>
  <c r="R1342" i="2"/>
  <c r="V1342" i="2"/>
  <c r="W1342" i="2"/>
  <c r="X1342" i="2"/>
  <c r="Y1342" i="2"/>
  <c r="AB1342" i="2"/>
  <c r="AC1342" i="2"/>
  <c r="AD1342" i="2"/>
  <c r="AE1342" i="2"/>
  <c r="AF1342" i="2"/>
  <c r="AG1342" i="2"/>
  <c r="AH1342" i="2"/>
  <c r="P1343" i="2"/>
  <c r="R1343" i="2"/>
  <c r="V1343" i="2"/>
  <c r="W1343" i="2"/>
  <c r="X1343" i="2"/>
  <c r="Y1343" i="2"/>
  <c r="AB1343" i="2"/>
  <c r="AC1343" i="2"/>
  <c r="AD1343" i="2"/>
  <c r="AE1343" i="2"/>
  <c r="AF1343" i="2"/>
  <c r="AG1343" i="2"/>
  <c r="AH1343" i="2"/>
  <c r="P1344" i="2"/>
  <c r="R1344" i="2"/>
  <c r="V1344" i="2"/>
  <c r="W1344" i="2"/>
  <c r="X1344" i="2"/>
  <c r="Y1344" i="2"/>
  <c r="AB1344" i="2"/>
  <c r="AC1344" i="2"/>
  <c r="AD1344" i="2"/>
  <c r="AE1344" i="2"/>
  <c r="AF1344" i="2"/>
  <c r="AG1344" i="2"/>
  <c r="AH1344" i="2"/>
  <c r="P1345" i="2"/>
  <c r="R1345" i="2"/>
  <c r="V1345" i="2"/>
  <c r="W1345" i="2"/>
  <c r="X1345" i="2"/>
  <c r="Y1345" i="2"/>
  <c r="AB1345" i="2"/>
  <c r="AC1345" i="2"/>
  <c r="AD1345" i="2"/>
  <c r="AE1345" i="2"/>
  <c r="AF1345" i="2"/>
  <c r="AG1345" i="2"/>
  <c r="AH1345" i="2"/>
  <c r="P1346" i="2"/>
  <c r="R1346" i="2"/>
  <c r="V1346" i="2"/>
  <c r="W1346" i="2"/>
  <c r="X1346" i="2"/>
  <c r="Y1346" i="2"/>
  <c r="AB1346" i="2"/>
  <c r="AC1346" i="2"/>
  <c r="AD1346" i="2"/>
  <c r="AE1346" i="2"/>
  <c r="AF1346" i="2"/>
  <c r="AG1346" i="2"/>
  <c r="AH1346" i="2"/>
  <c r="P1347" i="2"/>
  <c r="R1347" i="2"/>
  <c r="V1347" i="2"/>
  <c r="W1347" i="2"/>
  <c r="X1347" i="2"/>
  <c r="Y1347" i="2"/>
  <c r="AB1347" i="2"/>
  <c r="AC1347" i="2"/>
  <c r="AD1347" i="2"/>
  <c r="AE1347" i="2"/>
  <c r="AF1347" i="2"/>
  <c r="AG1347" i="2"/>
  <c r="AH1347" i="2"/>
  <c r="P1348" i="2"/>
  <c r="R1348" i="2"/>
  <c r="V1348" i="2"/>
  <c r="W1348" i="2"/>
  <c r="X1348" i="2"/>
  <c r="Y1348" i="2"/>
  <c r="AB1348" i="2"/>
  <c r="AC1348" i="2"/>
  <c r="AD1348" i="2"/>
  <c r="AE1348" i="2"/>
  <c r="AF1348" i="2"/>
  <c r="AG1348" i="2"/>
  <c r="AH1348" i="2"/>
  <c r="P1349" i="2"/>
  <c r="R1349" i="2"/>
  <c r="V1349" i="2"/>
  <c r="W1349" i="2"/>
  <c r="X1349" i="2"/>
  <c r="Y1349" i="2"/>
  <c r="AB1349" i="2"/>
  <c r="AC1349" i="2"/>
  <c r="AD1349" i="2"/>
  <c r="AE1349" i="2"/>
  <c r="AF1349" i="2"/>
  <c r="AG1349" i="2"/>
  <c r="AH1349" i="2"/>
  <c r="P1350" i="2"/>
  <c r="R1350" i="2"/>
  <c r="V1350" i="2"/>
  <c r="W1350" i="2"/>
  <c r="X1350" i="2"/>
  <c r="Y1350" i="2"/>
  <c r="AB1350" i="2"/>
  <c r="AC1350" i="2"/>
  <c r="AD1350" i="2"/>
  <c r="AE1350" i="2"/>
  <c r="AF1350" i="2"/>
  <c r="AG1350" i="2"/>
  <c r="AH1350" i="2"/>
  <c r="P1351" i="2"/>
  <c r="R1351" i="2"/>
  <c r="V1351" i="2"/>
  <c r="W1351" i="2"/>
  <c r="X1351" i="2"/>
  <c r="Y1351" i="2"/>
  <c r="AB1351" i="2"/>
  <c r="AC1351" i="2"/>
  <c r="AD1351" i="2"/>
  <c r="AE1351" i="2"/>
  <c r="AF1351" i="2"/>
  <c r="AG1351" i="2"/>
  <c r="AH1351" i="2"/>
  <c r="P1352" i="2"/>
  <c r="R1352" i="2"/>
  <c r="V1352" i="2"/>
  <c r="W1352" i="2"/>
  <c r="X1352" i="2"/>
  <c r="Y1352" i="2"/>
  <c r="AB1352" i="2"/>
  <c r="AC1352" i="2"/>
  <c r="AD1352" i="2"/>
  <c r="AE1352" i="2"/>
  <c r="AF1352" i="2"/>
  <c r="AG1352" i="2"/>
  <c r="AH1352" i="2"/>
  <c r="P1353" i="2"/>
  <c r="R1353" i="2"/>
  <c r="V1353" i="2"/>
  <c r="W1353" i="2"/>
  <c r="X1353" i="2"/>
  <c r="Y1353" i="2"/>
  <c r="AB1353" i="2"/>
  <c r="AC1353" i="2"/>
  <c r="AD1353" i="2"/>
  <c r="AE1353" i="2"/>
  <c r="AF1353" i="2"/>
  <c r="AG1353" i="2"/>
  <c r="AH1353" i="2"/>
  <c r="P1354" i="2"/>
  <c r="R1354" i="2"/>
  <c r="V1354" i="2"/>
  <c r="W1354" i="2"/>
  <c r="X1354" i="2"/>
  <c r="Y1354" i="2"/>
  <c r="AB1354" i="2"/>
  <c r="AC1354" i="2"/>
  <c r="AD1354" i="2"/>
  <c r="AE1354" i="2"/>
  <c r="AF1354" i="2"/>
  <c r="AG1354" i="2"/>
  <c r="AH1354" i="2"/>
  <c r="P1355" i="2"/>
  <c r="R1355" i="2"/>
  <c r="V1355" i="2"/>
  <c r="W1355" i="2"/>
  <c r="X1355" i="2"/>
  <c r="Y1355" i="2"/>
  <c r="AB1355" i="2"/>
  <c r="AC1355" i="2"/>
  <c r="AD1355" i="2"/>
  <c r="AE1355" i="2"/>
  <c r="AF1355" i="2"/>
  <c r="AG1355" i="2"/>
  <c r="AH1355" i="2"/>
  <c r="P1356" i="2"/>
  <c r="R1356" i="2"/>
  <c r="V1356" i="2"/>
  <c r="W1356" i="2"/>
  <c r="X1356" i="2"/>
  <c r="Y1356" i="2"/>
  <c r="AB1356" i="2"/>
  <c r="AC1356" i="2"/>
  <c r="AD1356" i="2"/>
  <c r="AE1356" i="2"/>
  <c r="AF1356" i="2"/>
  <c r="AG1356" i="2"/>
  <c r="AH1356" i="2"/>
  <c r="P1357" i="2"/>
  <c r="R1357" i="2"/>
  <c r="V1357" i="2"/>
  <c r="W1357" i="2"/>
  <c r="X1357" i="2"/>
  <c r="Y1357" i="2"/>
  <c r="AB1357" i="2"/>
  <c r="AC1357" i="2"/>
  <c r="AD1357" i="2"/>
  <c r="AE1357" i="2"/>
  <c r="AF1357" i="2"/>
  <c r="AG1357" i="2"/>
  <c r="AH1357" i="2"/>
  <c r="P1358" i="2"/>
  <c r="R1358" i="2"/>
  <c r="V1358" i="2"/>
  <c r="W1358" i="2"/>
  <c r="X1358" i="2"/>
  <c r="Y1358" i="2"/>
  <c r="AB1358" i="2"/>
  <c r="AC1358" i="2"/>
  <c r="AD1358" i="2"/>
  <c r="AE1358" i="2"/>
  <c r="AF1358" i="2"/>
  <c r="AG1358" i="2"/>
  <c r="AH1358" i="2"/>
  <c r="P1359" i="2"/>
  <c r="R1359" i="2"/>
  <c r="V1359" i="2"/>
  <c r="W1359" i="2"/>
  <c r="X1359" i="2"/>
  <c r="Y1359" i="2"/>
  <c r="AB1359" i="2"/>
  <c r="AC1359" i="2"/>
  <c r="AD1359" i="2"/>
  <c r="AE1359" i="2"/>
  <c r="AF1359" i="2"/>
  <c r="AG1359" i="2"/>
  <c r="AH1359" i="2"/>
  <c r="P1360" i="2"/>
  <c r="R1360" i="2"/>
  <c r="V1360" i="2"/>
  <c r="W1360" i="2"/>
  <c r="X1360" i="2"/>
  <c r="Y1360" i="2"/>
  <c r="AB1360" i="2"/>
  <c r="AC1360" i="2"/>
  <c r="AD1360" i="2"/>
  <c r="AE1360" i="2"/>
  <c r="AF1360" i="2"/>
  <c r="AG1360" i="2"/>
  <c r="AH1360" i="2"/>
  <c r="P1361" i="2"/>
  <c r="R1361" i="2"/>
  <c r="V1361" i="2"/>
  <c r="W1361" i="2"/>
  <c r="X1361" i="2"/>
  <c r="Y1361" i="2"/>
  <c r="AB1361" i="2"/>
  <c r="AC1361" i="2"/>
  <c r="AD1361" i="2"/>
  <c r="AE1361" i="2"/>
  <c r="AF1361" i="2"/>
  <c r="AG1361" i="2"/>
  <c r="AH1361" i="2"/>
  <c r="P1362" i="2"/>
  <c r="R1362" i="2"/>
  <c r="V1362" i="2"/>
  <c r="W1362" i="2"/>
  <c r="X1362" i="2"/>
  <c r="Y1362" i="2"/>
  <c r="AB1362" i="2"/>
  <c r="AC1362" i="2"/>
  <c r="AD1362" i="2"/>
  <c r="AE1362" i="2"/>
  <c r="AF1362" i="2"/>
  <c r="AG1362" i="2"/>
  <c r="AH1362" i="2"/>
  <c r="P1363" i="2"/>
  <c r="R1363" i="2"/>
  <c r="V1363" i="2"/>
  <c r="W1363" i="2"/>
  <c r="X1363" i="2"/>
  <c r="Y1363" i="2"/>
  <c r="AB1363" i="2"/>
  <c r="AC1363" i="2"/>
  <c r="AD1363" i="2"/>
  <c r="AE1363" i="2"/>
  <c r="AF1363" i="2"/>
  <c r="AG1363" i="2"/>
  <c r="AH1363" i="2"/>
  <c r="P1364" i="2"/>
  <c r="R1364" i="2"/>
  <c r="V1364" i="2"/>
  <c r="W1364" i="2"/>
  <c r="X1364" i="2"/>
  <c r="Y1364" i="2"/>
  <c r="AB1364" i="2"/>
  <c r="AC1364" i="2"/>
  <c r="AD1364" i="2"/>
  <c r="AE1364" i="2"/>
  <c r="AF1364" i="2"/>
  <c r="AG1364" i="2"/>
  <c r="AH1364" i="2"/>
  <c r="P1365" i="2"/>
  <c r="R1365" i="2"/>
  <c r="V1365" i="2"/>
  <c r="W1365" i="2"/>
  <c r="X1365" i="2"/>
  <c r="Y1365" i="2"/>
  <c r="AB1365" i="2"/>
  <c r="AC1365" i="2"/>
  <c r="AD1365" i="2"/>
  <c r="AE1365" i="2"/>
  <c r="AF1365" i="2"/>
  <c r="AG1365" i="2"/>
  <c r="AH1365" i="2"/>
  <c r="P1366" i="2"/>
  <c r="R1366" i="2"/>
  <c r="V1366" i="2"/>
  <c r="W1366" i="2"/>
  <c r="X1366" i="2"/>
  <c r="Y1366" i="2"/>
  <c r="AB1366" i="2"/>
  <c r="AC1366" i="2"/>
  <c r="AD1366" i="2"/>
  <c r="AE1366" i="2"/>
  <c r="AF1366" i="2"/>
  <c r="AG1366" i="2"/>
  <c r="AH1366" i="2"/>
  <c r="P1367" i="2"/>
  <c r="R1367" i="2"/>
  <c r="V1367" i="2"/>
  <c r="W1367" i="2"/>
  <c r="X1367" i="2"/>
  <c r="Y1367" i="2"/>
  <c r="AB1367" i="2"/>
  <c r="AC1367" i="2"/>
  <c r="AD1367" i="2"/>
  <c r="AE1367" i="2"/>
  <c r="AF1367" i="2"/>
  <c r="AG1367" i="2"/>
  <c r="AH1367" i="2"/>
  <c r="P1368" i="2"/>
  <c r="R1368" i="2"/>
  <c r="V1368" i="2"/>
  <c r="W1368" i="2"/>
  <c r="X1368" i="2"/>
  <c r="Y1368" i="2"/>
  <c r="AB1368" i="2"/>
  <c r="AC1368" i="2"/>
  <c r="AD1368" i="2"/>
  <c r="AE1368" i="2"/>
  <c r="AF1368" i="2"/>
  <c r="AG1368" i="2"/>
  <c r="AH1368" i="2"/>
  <c r="P1369" i="2"/>
  <c r="R1369" i="2"/>
  <c r="V1369" i="2"/>
  <c r="W1369" i="2"/>
  <c r="X1369" i="2"/>
  <c r="Y1369" i="2"/>
  <c r="AB1369" i="2"/>
  <c r="AC1369" i="2"/>
  <c r="AD1369" i="2"/>
  <c r="AE1369" i="2"/>
  <c r="AF1369" i="2"/>
  <c r="AG1369" i="2"/>
  <c r="AH1369" i="2"/>
  <c r="P1370" i="2"/>
  <c r="R1370" i="2"/>
  <c r="V1370" i="2"/>
  <c r="W1370" i="2"/>
  <c r="X1370" i="2"/>
  <c r="Y1370" i="2"/>
  <c r="AB1370" i="2"/>
  <c r="AC1370" i="2"/>
  <c r="AD1370" i="2"/>
  <c r="AE1370" i="2"/>
  <c r="AF1370" i="2"/>
  <c r="AG1370" i="2"/>
  <c r="AH1370" i="2"/>
  <c r="P1371" i="2"/>
  <c r="R1371" i="2"/>
  <c r="V1371" i="2"/>
  <c r="W1371" i="2"/>
  <c r="X1371" i="2"/>
  <c r="Y1371" i="2"/>
  <c r="AB1371" i="2"/>
  <c r="AC1371" i="2"/>
  <c r="AD1371" i="2"/>
  <c r="AE1371" i="2"/>
  <c r="AG1371" i="2"/>
  <c r="AH1371" i="2"/>
  <c r="P1372" i="2"/>
  <c r="R1372" i="2"/>
  <c r="V1372" i="2"/>
  <c r="W1372" i="2"/>
  <c r="X1372" i="2"/>
  <c r="Y1372" i="2"/>
  <c r="AB1372" i="2"/>
  <c r="AC1372" i="2"/>
  <c r="AD1372" i="2"/>
  <c r="AE1372" i="2"/>
  <c r="AF1372" i="2"/>
  <c r="AG1372" i="2"/>
  <c r="AH1372" i="2"/>
  <c r="P1373" i="2"/>
  <c r="R1373" i="2"/>
  <c r="V1373" i="2"/>
  <c r="W1373" i="2"/>
  <c r="X1373" i="2"/>
  <c r="Y1373" i="2"/>
  <c r="AB1373" i="2"/>
  <c r="AC1373" i="2"/>
  <c r="AD1373" i="2"/>
  <c r="AE1373" i="2"/>
  <c r="AF1373" i="2"/>
  <c r="AG1373" i="2"/>
  <c r="AH1373" i="2"/>
  <c r="P1374" i="2"/>
  <c r="R1374" i="2"/>
  <c r="V1374" i="2"/>
  <c r="W1374" i="2"/>
  <c r="X1374" i="2"/>
  <c r="Y1374" i="2"/>
  <c r="AB1374" i="2"/>
  <c r="AC1374" i="2"/>
  <c r="AD1374" i="2"/>
  <c r="AE1374" i="2"/>
  <c r="AG1374" i="2"/>
  <c r="AH1374" i="2"/>
  <c r="P1375" i="2"/>
  <c r="R1375" i="2"/>
  <c r="V1375" i="2"/>
  <c r="W1375" i="2"/>
  <c r="X1375" i="2"/>
  <c r="Y1375" i="2"/>
  <c r="AB1375" i="2"/>
  <c r="AC1375" i="2"/>
  <c r="AD1375" i="2"/>
  <c r="AE1375" i="2"/>
  <c r="AF1375" i="2"/>
  <c r="AG1375" i="2"/>
  <c r="AH1375" i="2"/>
  <c r="P1376" i="2"/>
  <c r="R1376" i="2"/>
  <c r="V1376" i="2"/>
  <c r="W1376" i="2"/>
  <c r="X1376" i="2"/>
  <c r="Y1376" i="2"/>
  <c r="AB1376" i="2"/>
  <c r="AC1376" i="2"/>
  <c r="AD1376" i="2"/>
  <c r="AE1376" i="2"/>
  <c r="AF1376" i="2"/>
  <c r="AG1376" i="2"/>
  <c r="AH1376" i="2"/>
  <c r="P1377" i="2"/>
  <c r="R1377" i="2"/>
  <c r="V1377" i="2"/>
  <c r="W1377" i="2"/>
  <c r="X1377" i="2"/>
  <c r="Y1377" i="2"/>
  <c r="AB1377" i="2"/>
  <c r="AC1377" i="2"/>
  <c r="AD1377" i="2"/>
  <c r="AE1377" i="2"/>
  <c r="AF1377" i="2"/>
  <c r="AG1377" i="2"/>
  <c r="AH1377" i="2"/>
  <c r="P1378" i="2"/>
  <c r="R1378" i="2"/>
  <c r="V1378" i="2"/>
  <c r="W1378" i="2"/>
  <c r="X1378" i="2"/>
  <c r="Y1378" i="2"/>
  <c r="AB1378" i="2"/>
  <c r="AC1378" i="2"/>
  <c r="AD1378" i="2"/>
  <c r="AE1378" i="2"/>
  <c r="AF1378" i="2"/>
  <c r="AG1378" i="2"/>
  <c r="AH1378" i="2"/>
  <c r="P1379" i="2"/>
  <c r="R1379" i="2"/>
  <c r="V1379" i="2"/>
  <c r="W1379" i="2"/>
  <c r="X1379" i="2"/>
  <c r="Y1379" i="2"/>
  <c r="AB1379" i="2"/>
  <c r="AC1379" i="2"/>
  <c r="AD1379" i="2"/>
  <c r="AE1379" i="2"/>
  <c r="AG1379" i="2"/>
  <c r="AH1379" i="2"/>
  <c r="P1380" i="2"/>
  <c r="R1380" i="2"/>
  <c r="V1380" i="2"/>
  <c r="W1380" i="2"/>
  <c r="X1380" i="2"/>
  <c r="Y1380" i="2"/>
  <c r="AB1380" i="2"/>
  <c r="AC1380" i="2"/>
  <c r="AD1380" i="2"/>
  <c r="AE1380" i="2"/>
  <c r="AG1380" i="2"/>
  <c r="AH1380" i="2"/>
  <c r="P1381" i="2"/>
  <c r="R1381" i="2"/>
  <c r="V1381" i="2"/>
  <c r="W1381" i="2"/>
  <c r="X1381" i="2"/>
  <c r="Y1381" i="2"/>
  <c r="AB1381" i="2"/>
  <c r="AC1381" i="2"/>
  <c r="AD1381" i="2"/>
  <c r="AE1381" i="2"/>
  <c r="AF1381" i="2"/>
  <c r="AG1381" i="2"/>
  <c r="AH1381" i="2"/>
  <c r="P1382" i="2"/>
  <c r="R1382" i="2"/>
  <c r="V1382" i="2"/>
  <c r="W1382" i="2"/>
  <c r="X1382" i="2"/>
  <c r="Y1382" i="2"/>
  <c r="AB1382" i="2"/>
  <c r="AC1382" i="2"/>
  <c r="AD1382" i="2"/>
  <c r="AE1382" i="2"/>
  <c r="AG1382" i="2"/>
  <c r="AH1382" i="2"/>
  <c r="P1383" i="2"/>
  <c r="R1383" i="2"/>
  <c r="V1383" i="2"/>
  <c r="W1383" i="2"/>
  <c r="X1383" i="2"/>
  <c r="Y1383" i="2"/>
  <c r="AB1383" i="2"/>
  <c r="AC1383" i="2"/>
  <c r="AD1383" i="2"/>
  <c r="AE1383" i="2"/>
  <c r="AF1383" i="2"/>
  <c r="AG1383" i="2"/>
  <c r="AH1383" i="2"/>
  <c r="P1384" i="2"/>
  <c r="R1384" i="2"/>
  <c r="V1384" i="2"/>
  <c r="W1384" i="2"/>
  <c r="X1384" i="2"/>
  <c r="Y1384" i="2"/>
  <c r="AB1384" i="2"/>
  <c r="AC1384" i="2"/>
  <c r="AD1384" i="2"/>
  <c r="AE1384" i="2"/>
  <c r="AF1384" i="2"/>
  <c r="AG1384" i="2"/>
  <c r="AH1384" i="2"/>
  <c r="P1385" i="2"/>
  <c r="R1385" i="2"/>
  <c r="V1385" i="2"/>
  <c r="W1385" i="2"/>
  <c r="X1385" i="2"/>
  <c r="Y1385" i="2"/>
  <c r="AB1385" i="2"/>
  <c r="AC1385" i="2"/>
  <c r="AD1385" i="2"/>
  <c r="AE1385" i="2"/>
  <c r="AF1385" i="2"/>
  <c r="AG1385" i="2"/>
  <c r="AH1385" i="2"/>
  <c r="P1386" i="2"/>
  <c r="R1386" i="2"/>
  <c r="V1386" i="2"/>
  <c r="W1386" i="2"/>
  <c r="X1386" i="2"/>
  <c r="Y1386" i="2"/>
  <c r="AB1386" i="2"/>
  <c r="AC1386" i="2"/>
  <c r="AD1386" i="2"/>
  <c r="AE1386" i="2"/>
  <c r="AF1386" i="2"/>
  <c r="AG1386" i="2"/>
  <c r="AH1386" i="2"/>
  <c r="P1387" i="2"/>
  <c r="R1387" i="2"/>
  <c r="V1387" i="2"/>
  <c r="W1387" i="2"/>
  <c r="X1387" i="2"/>
  <c r="Y1387" i="2"/>
  <c r="AB1387" i="2"/>
  <c r="AC1387" i="2"/>
  <c r="AD1387" i="2"/>
  <c r="AE1387" i="2"/>
  <c r="AG1387" i="2"/>
  <c r="AH1387" i="2"/>
  <c r="P1388" i="2"/>
  <c r="R1388" i="2"/>
  <c r="V1388" i="2"/>
  <c r="W1388" i="2"/>
  <c r="X1388" i="2"/>
  <c r="Y1388" i="2"/>
  <c r="AB1388" i="2"/>
  <c r="AC1388" i="2"/>
  <c r="AD1388" i="2"/>
  <c r="AE1388" i="2"/>
  <c r="AF1388" i="2"/>
  <c r="AG1388" i="2"/>
  <c r="AH1388" i="2"/>
  <c r="P1389" i="2"/>
  <c r="R1389" i="2"/>
  <c r="V1389" i="2"/>
  <c r="W1389" i="2"/>
  <c r="X1389" i="2"/>
  <c r="Y1389" i="2"/>
  <c r="AB1389" i="2"/>
  <c r="AC1389" i="2"/>
  <c r="AD1389" i="2"/>
  <c r="AE1389" i="2"/>
  <c r="AF1389" i="2"/>
  <c r="AG1389" i="2"/>
  <c r="AH1389" i="2"/>
  <c r="P1390" i="2"/>
  <c r="R1390" i="2"/>
  <c r="V1390" i="2"/>
  <c r="W1390" i="2"/>
  <c r="X1390" i="2"/>
  <c r="Y1390" i="2"/>
  <c r="AB1390" i="2"/>
  <c r="AC1390" i="2"/>
  <c r="AD1390" i="2"/>
  <c r="AE1390" i="2"/>
  <c r="AG1390" i="2"/>
  <c r="AH1390" i="2"/>
  <c r="P1391" i="2"/>
  <c r="R1391" i="2"/>
  <c r="V1391" i="2"/>
  <c r="W1391" i="2"/>
  <c r="X1391" i="2"/>
  <c r="Y1391" i="2"/>
  <c r="AB1391" i="2"/>
  <c r="AC1391" i="2"/>
  <c r="AD1391" i="2"/>
  <c r="AE1391" i="2"/>
  <c r="AF1391" i="2"/>
  <c r="AG1391" i="2"/>
  <c r="AH1391" i="2"/>
  <c r="P1392" i="2"/>
  <c r="R1392" i="2"/>
  <c r="V1392" i="2"/>
  <c r="W1392" i="2"/>
  <c r="X1392" i="2"/>
  <c r="Y1392" i="2"/>
  <c r="AB1392" i="2"/>
  <c r="AC1392" i="2"/>
  <c r="AD1392" i="2"/>
  <c r="AE1392" i="2"/>
  <c r="AF1392" i="2"/>
  <c r="AG1392" i="2"/>
  <c r="AH1392" i="2"/>
  <c r="P1393" i="2"/>
  <c r="R1393" i="2"/>
  <c r="V1393" i="2"/>
  <c r="W1393" i="2"/>
  <c r="X1393" i="2"/>
  <c r="Y1393" i="2"/>
  <c r="AB1393" i="2"/>
  <c r="AC1393" i="2"/>
  <c r="AD1393" i="2"/>
  <c r="AE1393" i="2"/>
  <c r="AF1393" i="2"/>
  <c r="AG1393" i="2"/>
  <c r="AH1393" i="2"/>
  <c r="P1394" i="2"/>
  <c r="R1394" i="2"/>
  <c r="V1394" i="2"/>
  <c r="W1394" i="2"/>
  <c r="X1394" i="2"/>
  <c r="Y1394" i="2"/>
  <c r="AB1394" i="2"/>
  <c r="AC1394" i="2"/>
  <c r="AD1394" i="2"/>
  <c r="AE1394" i="2"/>
  <c r="AF1394" i="2"/>
  <c r="AG1394" i="2"/>
  <c r="AH1394" i="2"/>
  <c r="P1395" i="2"/>
  <c r="R1395" i="2"/>
  <c r="V1395" i="2"/>
  <c r="W1395" i="2"/>
  <c r="X1395" i="2"/>
  <c r="Y1395" i="2"/>
  <c r="AB1395" i="2"/>
  <c r="AC1395" i="2"/>
  <c r="AD1395" i="2"/>
  <c r="AE1395" i="2"/>
  <c r="AG1395" i="2"/>
  <c r="AH1395" i="2"/>
  <c r="P1396" i="2"/>
  <c r="R1396" i="2"/>
  <c r="V1396" i="2"/>
  <c r="W1396" i="2"/>
  <c r="X1396" i="2"/>
  <c r="Y1396" i="2"/>
  <c r="AB1396" i="2"/>
  <c r="AC1396" i="2"/>
  <c r="AD1396" i="2"/>
  <c r="AE1396" i="2"/>
  <c r="AF1396" i="2"/>
  <c r="AG1396" i="2"/>
  <c r="AH1396" i="2"/>
  <c r="P1397" i="2"/>
  <c r="R1397" i="2"/>
  <c r="V1397" i="2"/>
  <c r="W1397" i="2"/>
  <c r="X1397" i="2"/>
  <c r="Y1397" i="2"/>
  <c r="AB1397" i="2"/>
  <c r="AC1397" i="2"/>
  <c r="AD1397" i="2"/>
  <c r="AE1397" i="2"/>
  <c r="AF1397" i="2"/>
  <c r="AG1397" i="2"/>
  <c r="AH1397" i="2"/>
  <c r="P1398" i="2"/>
  <c r="R1398" i="2"/>
  <c r="V1398" i="2"/>
  <c r="W1398" i="2"/>
  <c r="X1398" i="2"/>
  <c r="Y1398" i="2"/>
  <c r="AB1398" i="2"/>
  <c r="AC1398" i="2"/>
  <c r="AD1398" i="2"/>
  <c r="AE1398" i="2"/>
  <c r="AG1398" i="2"/>
  <c r="AH1398" i="2"/>
  <c r="P1399" i="2"/>
  <c r="R1399" i="2"/>
  <c r="V1399" i="2"/>
  <c r="W1399" i="2"/>
  <c r="X1399" i="2"/>
  <c r="Y1399" i="2"/>
  <c r="AB1399" i="2"/>
  <c r="AC1399" i="2"/>
  <c r="AD1399" i="2"/>
  <c r="AE1399" i="2"/>
  <c r="AF1399" i="2"/>
  <c r="AG1399" i="2"/>
  <c r="AH1399" i="2"/>
  <c r="P1400" i="2"/>
  <c r="R1400" i="2"/>
  <c r="V1400" i="2"/>
  <c r="W1400" i="2"/>
  <c r="X1400" i="2"/>
  <c r="Y1400" i="2"/>
  <c r="AB1400" i="2"/>
  <c r="AC1400" i="2"/>
  <c r="AD1400" i="2"/>
  <c r="AE1400" i="2"/>
  <c r="AF1400" i="2"/>
  <c r="AG1400" i="2"/>
  <c r="AH1400" i="2"/>
  <c r="P1401" i="2"/>
  <c r="R1401" i="2"/>
  <c r="V1401" i="2"/>
  <c r="W1401" i="2"/>
  <c r="X1401" i="2"/>
  <c r="Y1401" i="2"/>
  <c r="AB1401" i="2"/>
  <c r="AC1401" i="2"/>
  <c r="AD1401" i="2"/>
  <c r="AE1401" i="2"/>
  <c r="AF1401" i="2"/>
  <c r="AG1401" i="2"/>
  <c r="AH1401" i="2"/>
  <c r="P1402" i="2"/>
  <c r="R1402" i="2"/>
  <c r="V1402" i="2"/>
  <c r="W1402" i="2"/>
  <c r="X1402" i="2"/>
  <c r="Y1402" i="2"/>
  <c r="AB1402" i="2"/>
  <c r="AC1402" i="2"/>
  <c r="AD1402" i="2"/>
  <c r="AE1402" i="2"/>
  <c r="AF1402" i="2"/>
  <c r="AG1402" i="2"/>
  <c r="AH1402" i="2"/>
  <c r="P1403" i="2"/>
  <c r="R1403" i="2"/>
  <c r="V1403" i="2"/>
  <c r="W1403" i="2"/>
  <c r="X1403" i="2"/>
  <c r="Y1403" i="2"/>
  <c r="AB1403" i="2"/>
  <c r="AC1403" i="2"/>
  <c r="AD1403" i="2"/>
  <c r="AE1403" i="2"/>
  <c r="AG1403" i="2"/>
  <c r="AH1403" i="2"/>
  <c r="P1404" i="2"/>
  <c r="R1404" i="2"/>
  <c r="V1404" i="2"/>
  <c r="W1404" i="2"/>
  <c r="X1404" i="2"/>
  <c r="Y1404" i="2"/>
  <c r="AB1404" i="2"/>
  <c r="AC1404" i="2"/>
  <c r="AD1404" i="2"/>
  <c r="AE1404" i="2"/>
  <c r="AG1404" i="2"/>
  <c r="AH1404" i="2"/>
  <c r="P1405" i="2"/>
  <c r="R1405" i="2"/>
  <c r="V1405" i="2"/>
  <c r="W1405" i="2"/>
  <c r="X1405" i="2"/>
  <c r="Y1405" i="2"/>
  <c r="AB1405" i="2"/>
  <c r="AC1405" i="2"/>
  <c r="AD1405" i="2"/>
  <c r="AE1405" i="2"/>
  <c r="AF1405" i="2"/>
  <c r="AG1405" i="2"/>
  <c r="AH1405" i="2"/>
  <c r="P1406" i="2"/>
  <c r="R1406" i="2"/>
  <c r="V1406" i="2"/>
  <c r="W1406" i="2"/>
  <c r="X1406" i="2"/>
  <c r="Y1406" i="2"/>
  <c r="AB1406" i="2"/>
  <c r="AC1406" i="2"/>
  <c r="AD1406" i="2"/>
  <c r="AE1406" i="2"/>
  <c r="AG1406" i="2"/>
  <c r="AH1406" i="2"/>
  <c r="P1407" i="2"/>
  <c r="R1407" i="2"/>
  <c r="V1407" i="2"/>
  <c r="W1407" i="2"/>
  <c r="X1407" i="2"/>
  <c r="Y1407" i="2"/>
  <c r="AB1407" i="2"/>
  <c r="AC1407" i="2"/>
  <c r="AD1407" i="2"/>
  <c r="AE1407" i="2"/>
  <c r="AF1407" i="2"/>
  <c r="AG1407" i="2"/>
  <c r="AH1407" i="2"/>
  <c r="P1408" i="2"/>
  <c r="R1408" i="2"/>
  <c r="V1408" i="2"/>
  <c r="W1408" i="2"/>
  <c r="X1408" i="2"/>
  <c r="Y1408" i="2"/>
  <c r="AB1408" i="2"/>
  <c r="AC1408" i="2"/>
  <c r="AD1408" i="2"/>
  <c r="AE1408" i="2"/>
  <c r="AF1408" i="2"/>
  <c r="AG1408" i="2"/>
  <c r="AH1408" i="2"/>
  <c r="P1409" i="2"/>
  <c r="R1409" i="2"/>
  <c r="V1409" i="2"/>
  <c r="W1409" i="2"/>
  <c r="X1409" i="2"/>
  <c r="Y1409" i="2"/>
  <c r="AB1409" i="2"/>
  <c r="AC1409" i="2"/>
  <c r="AD1409" i="2"/>
  <c r="AE1409" i="2"/>
  <c r="AF1409" i="2"/>
  <c r="AG1409" i="2"/>
  <c r="AH1409" i="2"/>
  <c r="P1410" i="2"/>
  <c r="R1410" i="2"/>
  <c r="V1410" i="2"/>
  <c r="W1410" i="2"/>
  <c r="X1410" i="2"/>
  <c r="Y1410" i="2"/>
  <c r="AB1410" i="2"/>
  <c r="AC1410" i="2"/>
  <c r="AD1410" i="2"/>
  <c r="AE1410" i="2"/>
  <c r="AF1410" i="2"/>
  <c r="AG1410" i="2"/>
  <c r="AH1410" i="2"/>
  <c r="P1411" i="2"/>
  <c r="R1411" i="2"/>
  <c r="V1411" i="2"/>
  <c r="W1411" i="2"/>
  <c r="X1411" i="2"/>
  <c r="Y1411" i="2"/>
  <c r="AB1411" i="2"/>
  <c r="AC1411" i="2"/>
  <c r="AD1411" i="2"/>
  <c r="AE1411" i="2"/>
  <c r="AG1411" i="2"/>
  <c r="AH1411" i="2"/>
  <c r="P1412" i="2"/>
  <c r="R1412" i="2"/>
  <c r="V1412" i="2"/>
  <c r="W1412" i="2"/>
  <c r="X1412" i="2"/>
  <c r="Y1412" i="2"/>
  <c r="AB1412" i="2"/>
  <c r="AC1412" i="2"/>
  <c r="AD1412" i="2"/>
  <c r="AE1412" i="2"/>
  <c r="AG1412" i="2"/>
  <c r="AH1412" i="2"/>
  <c r="P1413" i="2"/>
  <c r="R1413" i="2"/>
  <c r="V1413" i="2"/>
  <c r="W1413" i="2"/>
  <c r="X1413" i="2"/>
  <c r="Y1413" i="2"/>
  <c r="AB1413" i="2"/>
  <c r="AC1413" i="2"/>
  <c r="AD1413" i="2"/>
  <c r="AE1413" i="2"/>
  <c r="AF1413" i="2"/>
  <c r="AG1413" i="2"/>
  <c r="AH1413" i="2"/>
  <c r="P1414" i="2"/>
  <c r="R1414" i="2"/>
  <c r="V1414" i="2"/>
  <c r="W1414" i="2"/>
  <c r="X1414" i="2"/>
  <c r="Y1414" i="2"/>
  <c r="AB1414" i="2"/>
  <c r="AC1414" i="2"/>
  <c r="AD1414" i="2"/>
  <c r="AE1414" i="2"/>
  <c r="AF1414" i="2"/>
  <c r="AG1414" i="2"/>
  <c r="AH1414" i="2"/>
  <c r="P1415" i="2"/>
  <c r="R1415" i="2"/>
  <c r="V1415" i="2"/>
  <c r="W1415" i="2"/>
  <c r="X1415" i="2"/>
  <c r="Y1415" i="2"/>
  <c r="AB1415" i="2"/>
  <c r="AC1415" i="2"/>
  <c r="AD1415" i="2"/>
  <c r="AE1415" i="2"/>
  <c r="AF1415" i="2"/>
  <c r="AG1415" i="2"/>
  <c r="AH1415" i="2"/>
  <c r="P1416" i="2"/>
  <c r="R1416" i="2"/>
  <c r="V1416" i="2"/>
  <c r="W1416" i="2"/>
  <c r="X1416" i="2"/>
  <c r="Y1416" i="2"/>
  <c r="AB1416" i="2"/>
  <c r="AC1416" i="2"/>
  <c r="AD1416" i="2"/>
  <c r="AE1416" i="2"/>
  <c r="AF1416" i="2"/>
  <c r="AG1416" i="2"/>
  <c r="AH1416" i="2"/>
  <c r="P1417" i="2"/>
  <c r="R1417" i="2"/>
  <c r="V1417" i="2"/>
  <c r="W1417" i="2"/>
  <c r="X1417" i="2"/>
  <c r="Y1417" i="2"/>
  <c r="AB1417" i="2"/>
  <c r="AC1417" i="2"/>
  <c r="AD1417" i="2"/>
  <c r="AE1417" i="2"/>
  <c r="AF1417" i="2"/>
  <c r="AG1417" i="2"/>
  <c r="AH1417" i="2"/>
  <c r="P1418" i="2"/>
  <c r="R1418" i="2"/>
  <c r="V1418" i="2"/>
  <c r="W1418" i="2"/>
  <c r="X1418" i="2"/>
  <c r="Y1418" i="2"/>
  <c r="AB1418" i="2"/>
  <c r="AC1418" i="2"/>
  <c r="AD1418" i="2"/>
  <c r="AE1418" i="2"/>
  <c r="AF1418" i="2"/>
  <c r="AG1418" i="2"/>
  <c r="AH1418" i="2"/>
  <c r="P1419" i="2"/>
  <c r="R1419" i="2"/>
  <c r="V1419" i="2"/>
  <c r="W1419" i="2"/>
  <c r="X1419" i="2"/>
  <c r="Y1419" i="2"/>
  <c r="AB1419" i="2"/>
  <c r="AC1419" i="2"/>
  <c r="AD1419" i="2"/>
  <c r="AE1419" i="2"/>
  <c r="AG1419" i="2"/>
  <c r="AH1419" i="2"/>
  <c r="P1420" i="2"/>
  <c r="R1420" i="2"/>
  <c r="V1420" i="2"/>
  <c r="W1420" i="2"/>
  <c r="X1420" i="2"/>
  <c r="Y1420" i="2"/>
  <c r="AB1420" i="2"/>
  <c r="AC1420" i="2"/>
  <c r="AD1420" i="2"/>
  <c r="AE1420" i="2"/>
  <c r="AG1420" i="2"/>
  <c r="AH1420" i="2"/>
  <c r="P1421" i="2"/>
  <c r="R1421" i="2"/>
  <c r="V1421" i="2"/>
  <c r="W1421" i="2"/>
  <c r="X1421" i="2"/>
  <c r="Y1421" i="2"/>
  <c r="AB1421" i="2"/>
  <c r="AC1421" i="2"/>
  <c r="AD1421" i="2"/>
  <c r="AE1421" i="2"/>
  <c r="AF1421" i="2"/>
  <c r="AG1421" i="2"/>
  <c r="AH1421" i="2"/>
  <c r="P1422" i="2"/>
  <c r="R1422" i="2"/>
  <c r="V1422" i="2"/>
  <c r="W1422" i="2"/>
  <c r="X1422" i="2"/>
  <c r="Y1422" i="2"/>
  <c r="AB1422" i="2"/>
  <c r="AC1422" i="2"/>
  <c r="AD1422" i="2"/>
  <c r="AE1422" i="2"/>
  <c r="AG1422" i="2"/>
  <c r="AH1422" i="2"/>
  <c r="P1423" i="2"/>
  <c r="R1423" i="2"/>
  <c r="V1423" i="2"/>
  <c r="W1423" i="2"/>
  <c r="X1423" i="2"/>
  <c r="Y1423" i="2"/>
  <c r="AB1423" i="2"/>
  <c r="AC1423" i="2"/>
  <c r="AD1423" i="2"/>
  <c r="AE1423" i="2"/>
  <c r="AF1423" i="2"/>
  <c r="AG1423" i="2"/>
  <c r="AH1423" i="2"/>
  <c r="P1424" i="2"/>
  <c r="R1424" i="2"/>
  <c r="V1424" i="2"/>
  <c r="W1424" i="2"/>
  <c r="X1424" i="2"/>
  <c r="Y1424" i="2"/>
  <c r="AB1424" i="2"/>
  <c r="AC1424" i="2"/>
  <c r="AD1424" i="2"/>
  <c r="AE1424" i="2"/>
  <c r="AF1424" i="2"/>
  <c r="AG1424" i="2"/>
  <c r="AH1424" i="2"/>
  <c r="P1425" i="2"/>
  <c r="R1425" i="2"/>
  <c r="V1425" i="2"/>
  <c r="W1425" i="2"/>
  <c r="X1425" i="2"/>
  <c r="Y1425" i="2"/>
  <c r="AB1425" i="2"/>
  <c r="AC1425" i="2"/>
  <c r="AD1425" i="2"/>
  <c r="AE1425" i="2"/>
  <c r="AF1425" i="2"/>
  <c r="AG1425" i="2"/>
  <c r="AH1425" i="2"/>
  <c r="P1426" i="2"/>
  <c r="R1426" i="2"/>
  <c r="V1426" i="2"/>
  <c r="W1426" i="2"/>
  <c r="X1426" i="2"/>
  <c r="Y1426" i="2"/>
  <c r="AB1426" i="2"/>
  <c r="AC1426" i="2"/>
  <c r="AD1426" i="2"/>
  <c r="AE1426" i="2"/>
  <c r="AF1426" i="2"/>
  <c r="AG1426" i="2"/>
  <c r="AH1426" i="2"/>
  <c r="P1427" i="2"/>
  <c r="R1427" i="2"/>
  <c r="V1427" i="2"/>
  <c r="W1427" i="2"/>
  <c r="X1427" i="2"/>
  <c r="Y1427" i="2"/>
  <c r="AB1427" i="2"/>
  <c r="AC1427" i="2"/>
  <c r="AD1427" i="2"/>
  <c r="AE1427" i="2"/>
  <c r="AG1427" i="2"/>
  <c r="AH1427" i="2"/>
  <c r="P1428" i="2"/>
  <c r="R1428" i="2"/>
  <c r="V1428" i="2"/>
  <c r="W1428" i="2"/>
  <c r="X1428" i="2"/>
  <c r="Y1428" i="2"/>
  <c r="AB1428" i="2"/>
  <c r="AC1428" i="2"/>
  <c r="AD1428" i="2"/>
  <c r="AE1428" i="2"/>
  <c r="AF1428" i="2"/>
  <c r="AG1428" i="2"/>
  <c r="AH1428" i="2"/>
  <c r="P1429" i="2"/>
  <c r="R1429" i="2"/>
  <c r="V1429" i="2"/>
  <c r="W1429" i="2"/>
  <c r="X1429" i="2"/>
  <c r="Y1429" i="2"/>
  <c r="AB1429" i="2"/>
  <c r="AC1429" i="2"/>
  <c r="AD1429" i="2"/>
  <c r="AE1429" i="2"/>
  <c r="AF1429" i="2"/>
  <c r="AG1429" i="2"/>
  <c r="AH1429" i="2"/>
  <c r="P1430" i="2"/>
  <c r="R1430" i="2"/>
  <c r="V1430" i="2"/>
  <c r="W1430" i="2"/>
  <c r="X1430" i="2"/>
  <c r="Y1430" i="2"/>
  <c r="AB1430" i="2"/>
  <c r="AC1430" i="2"/>
  <c r="AD1430" i="2"/>
  <c r="AE1430" i="2"/>
  <c r="AG1430" i="2"/>
  <c r="AH1430" i="2"/>
  <c r="P1431" i="2"/>
  <c r="R1431" i="2"/>
  <c r="V1431" i="2"/>
  <c r="W1431" i="2"/>
  <c r="X1431" i="2"/>
  <c r="Y1431" i="2"/>
  <c r="AB1431" i="2"/>
  <c r="AC1431" i="2"/>
  <c r="AD1431" i="2"/>
  <c r="AE1431" i="2"/>
  <c r="AF1431" i="2"/>
  <c r="AG1431" i="2"/>
  <c r="AH1431" i="2"/>
  <c r="P1432" i="2"/>
  <c r="R1432" i="2"/>
  <c r="V1432" i="2"/>
  <c r="W1432" i="2"/>
  <c r="X1432" i="2"/>
  <c r="Y1432" i="2"/>
  <c r="AB1432" i="2"/>
  <c r="AC1432" i="2"/>
  <c r="AD1432" i="2"/>
  <c r="AE1432" i="2"/>
  <c r="AF1432" i="2"/>
  <c r="AG1432" i="2"/>
  <c r="AH1432" i="2"/>
  <c r="P1433" i="2"/>
  <c r="R1433" i="2"/>
  <c r="V1433" i="2"/>
  <c r="W1433" i="2"/>
  <c r="X1433" i="2"/>
  <c r="Y1433" i="2"/>
  <c r="AB1433" i="2"/>
  <c r="AC1433" i="2"/>
  <c r="AD1433" i="2"/>
  <c r="AE1433" i="2"/>
  <c r="AF1433" i="2"/>
  <c r="AG1433" i="2"/>
  <c r="AH1433" i="2"/>
  <c r="P1434" i="2"/>
  <c r="R1434" i="2"/>
  <c r="V1434" i="2"/>
  <c r="W1434" i="2"/>
  <c r="X1434" i="2"/>
  <c r="Y1434" i="2"/>
  <c r="AB1434" i="2"/>
  <c r="AC1434" i="2"/>
  <c r="AD1434" i="2"/>
  <c r="AE1434" i="2"/>
  <c r="AF1434" i="2"/>
  <c r="AG1434" i="2"/>
  <c r="AH1434" i="2"/>
  <c r="P1435" i="2"/>
  <c r="R1435" i="2"/>
  <c r="V1435" i="2"/>
  <c r="W1435" i="2"/>
  <c r="X1435" i="2"/>
  <c r="Y1435" i="2"/>
  <c r="AB1435" i="2"/>
  <c r="AC1435" i="2"/>
  <c r="AD1435" i="2"/>
  <c r="AE1435" i="2"/>
  <c r="AG1435" i="2"/>
  <c r="AH1435" i="2"/>
  <c r="P1436" i="2"/>
  <c r="R1436" i="2"/>
  <c r="V1436" i="2"/>
  <c r="W1436" i="2"/>
  <c r="X1436" i="2"/>
  <c r="Y1436" i="2"/>
  <c r="AB1436" i="2"/>
  <c r="AC1436" i="2"/>
  <c r="AD1436" i="2"/>
  <c r="AE1436" i="2"/>
  <c r="AF1436" i="2"/>
  <c r="AG1436" i="2"/>
  <c r="AH1436" i="2"/>
  <c r="P1437" i="2"/>
  <c r="R1437" i="2"/>
  <c r="V1437" i="2"/>
  <c r="W1437" i="2"/>
  <c r="X1437" i="2"/>
  <c r="Y1437" i="2"/>
  <c r="AB1437" i="2"/>
  <c r="AC1437" i="2"/>
  <c r="AD1437" i="2"/>
  <c r="AE1437" i="2"/>
  <c r="AF1437" i="2"/>
  <c r="AG1437" i="2"/>
  <c r="AH1437" i="2"/>
  <c r="P1438" i="2"/>
  <c r="R1438" i="2"/>
  <c r="V1438" i="2"/>
  <c r="W1438" i="2"/>
  <c r="X1438" i="2"/>
  <c r="Y1438" i="2"/>
  <c r="AB1438" i="2"/>
  <c r="AC1438" i="2"/>
  <c r="AD1438" i="2"/>
  <c r="AE1438" i="2"/>
  <c r="AG1438" i="2"/>
  <c r="AH1438" i="2"/>
  <c r="P1439" i="2"/>
  <c r="R1439" i="2"/>
  <c r="V1439" i="2"/>
  <c r="W1439" i="2"/>
  <c r="X1439" i="2"/>
  <c r="Y1439" i="2"/>
  <c r="AB1439" i="2"/>
  <c r="AC1439" i="2"/>
  <c r="AD1439" i="2"/>
  <c r="AE1439" i="2"/>
  <c r="AF1439" i="2"/>
  <c r="AG1439" i="2"/>
  <c r="AH1439" i="2"/>
  <c r="P1440" i="2"/>
  <c r="R1440" i="2"/>
  <c r="V1440" i="2"/>
  <c r="W1440" i="2"/>
  <c r="X1440" i="2"/>
  <c r="Y1440" i="2"/>
  <c r="AB1440" i="2"/>
  <c r="AC1440" i="2"/>
  <c r="AD1440" i="2"/>
  <c r="AE1440" i="2"/>
  <c r="AF1440" i="2"/>
  <c r="AG1440" i="2"/>
  <c r="AH1440" i="2"/>
  <c r="P1441" i="2"/>
  <c r="R1441" i="2"/>
  <c r="V1441" i="2"/>
  <c r="W1441" i="2"/>
  <c r="X1441" i="2"/>
  <c r="Y1441" i="2"/>
  <c r="AB1441" i="2"/>
  <c r="AC1441" i="2"/>
  <c r="AD1441" i="2"/>
  <c r="AE1441" i="2"/>
  <c r="AF1441" i="2"/>
  <c r="AG1441" i="2"/>
  <c r="AH1441" i="2"/>
  <c r="P1442" i="2"/>
  <c r="R1442" i="2"/>
  <c r="V1442" i="2"/>
  <c r="W1442" i="2"/>
  <c r="X1442" i="2"/>
  <c r="Y1442" i="2"/>
  <c r="AB1442" i="2"/>
  <c r="AC1442" i="2"/>
  <c r="AD1442" i="2"/>
  <c r="AE1442" i="2"/>
  <c r="AF1442" i="2"/>
  <c r="AG1442" i="2"/>
  <c r="AH1442" i="2"/>
  <c r="P1443" i="2"/>
  <c r="R1443" i="2"/>
  <c r="V1443" i="2"/>
  <c r="W1443" i="2"/>
  <c r="X1443" i="2"/>
  <c r="Y1443" i="2"/>
  <c r="AB1443" i="2"/>
  <c r="AC1443" i="2"/>
  <c r="AD1443" i="2"/>
  <c r="AE1443" i="2"/>
  <c r="AG1443" i="2"/>
  <c r="AH1443" i="2"/>
  <c r="P1444" i="2"/>
  <c r="R1444" i="2"/>
  <c r="V1444" i="2"/>
  <c r="W1444" i="2"/>
  <c r="X1444" i="2"/>
  <c r="Y1444" i="2"/>
  <c r="AB1444" i="2"/>
  <c r="AC1444" i="2"/>
  <c r="AD1444" i="2"/>
  <c r="AE1444" i="2"/>
  <c r="AG1444" i="2"/>
  <c r="AH1444" i="2"/>
  <c r="P1445" i="2"/>
  <c r="R1445" i="2"/>
  <c r="V1445" i="2"/>
  <c r="W1445" i="2"/>
  <c r="X1445" i="2"/>
  <c r="Y1445" i="2"/>
  <c r="AB1445" i="2"/>
  <c r="AC1445" i="2"/>
  <c r="AD1445" i="2"/>
  <c r="AE1445" i="2"/>
  <c r="AF1445" i="2"/>
  <c r="AG1445" i="2"/>
  <c r="AH1445" i="2"/>
  <c r="P1446" i="2"/>
  <c r="R1446" i="2"/>
  <c r="V1446" i="2"/>
  <c r="W1446" i="2"/>
  <c r="X1446" i="2"/>
  <c r="Y1446" i="2"/>
  <c r="AB1446" i="2"/>
  <c r="AC1446" i="2"/>
  <c r="AD1446" i="2"/>
  <c r="AE1446" i="2"/>
  <c r="AG1446" i="2"/>
  <c r="AH1446" i="2"/>
  <c r="P1447" i="2"/>
  <c r="R1447" i="2"/>
  <c r="V1447" i="2"/>
  <c r="W1447" i="2"/>
  <c r="X1447" i="2"/>
  <c r="Y1447" i="2"/>
  <c r="AB1447" i="2"/>
  <c r="AC1447" i="2"/>
  <c r="AD1447" i="2"/>
  <c r="AE1447" i="2"/>
  <c r="AF1447" i="2"/>
  <c r="AG1447" i="2"/>
  <c r="AH1447" i="2"/>
  <c r="P1448" i="2"/>
  <c r="R1448" i="2"/>
  <c r="V1448" i="2"/>
  <c r="W1448" i="2"/>
  <c r="X1448" i="2"/>
  <c r="Y1448" i="2"/>
  <c r="AB1448" i="2"/>
  <c r="AC1448" i="2"/>
  <c r="AD1448" i="2"/>
  <c r="AE1448" i="2"/>
  <c r="AF1448" i="2"/>
  <c r="AG1448" i="2"/>
  <c r="AH1448" i="2"/>
  <c r="P1449" i="2"/>
  <c r="R1449" i="2"/>
  <c r="V1449" i="2"/>
  <c r="W1449" i="2"/>
  <c r="X1449" i="2"/>
  <c r="Y1449" i="2"/>
  <c r="AB1449" i="2"/>
  <c r="AC1449" i="2"/>
  <c r="AD1449" i="2"/>
  <c r="AE1449" i="2"/>
  <c r="AF1449" i="2"/>
  <c r="AG1449" i="2"/>
  <c r="AH1449" i="2"/>
  <c r="P1450" i="2"/>
  <c r="R1450" i="2"/>
  <c r="V1450" i="2"/>
  <c r="W1450" i="2"/>
  <c r="X1450" i="2"/>
  <c r="Y1450" i="2"/>
  <c r="AB1450" i="2"/>
  <c r="AC1450" i="2"/>
  <c r="AD1450" i="2"/>
  <c r="AE1450" i="2"/>
  <c r="AF1450" i="2"/>
  <c r="AG1450" i="2"/>
  <c r="AH1450" i="2"/>
  <c r="P1451" i="2"/>
  <c r="R1451" i="2"/>
  <c r="V1451" i="2"/>
  <c r="W1451" i="2"/>
  <c r="X1451" i="2"/>
  <c r="Y1451" i="2"/>
  <c r="AB1451" i="2"/>
  <c r="AC1451" i="2"/>
  <c r="AD1451" i="2"/>
  <c r="AE1451" i="2"/>
  <c r="AG1451" i="2"/>
  <c r="AH1451" i="2"/>
  <c r="P1452" i="2"/>
  <c r="R1452" i="2"/>
  <c r="V1452" i="2"/>
  <c r="W1452" i="2"/>
  <c r="X1452" i="2"/>
  <c r="Y1452" i="2"/>
  <c r="AB1452" i="2"/>
  <c r="AC1452" i="2"/>
  <c r="AD1452" i="2"/>
  <c r="AE1452" i="2"/>
  <c r="AG1452" i="2"/>
  <c r="AH1452" i="2"/>
  <c r="P1453" i="2"/>
  <c r="R1453" i="2"/>
  <c r="V1453" i="2"/>
  <c r="W1453" i="2"/>
  <c r="X1453" i="2"/>
  <c r="Y1453" i="2"/>
  <c r="AB1453" i="2"/>
  <c r="AC1453" i="2"/>
  <c r="AD1453" i="2"/>
  <c r="AE1453" i="2"/>
  <c r="AF1453" i="2"/>
  <c r="AG1453" i="2"/>
  <c r="AH1453" i="2"/>
  <c r="P1454" i="2"/>
  <c r="R1454" i="2"/>
  <c r="V1454" i="2"/>
  <c r="W1454" i="2"/>
  <c r="X1454" i="2"/>
  <c r="Y1454" i="2"/>
  <c r="AB1454" i="2"/>
  <c r="AC1454" i="2"/>
  <c r="AD1454" i="2"/>
  <c r="AE1454" i="2"/>
  <c r="AG1454" i="2"/>
  <c r="AH1454" i="2"/>
  <c r="P1455" i="2"/>
  <c r="R1455" i="2"/>
  <c r="V1455" i="2"/>
  <c r="W1455" i="2"/>
  <c r="X1455" i="2"/>
  <c r="Y1455" i="2"/>
  <c r="AB1455" i="2"/>
  <c r="AC1455" i="2"/>
  <c r="AD1455" i="2"/>
  <c r="AE1455" i="2"/>
  <c r="AF1455" i="2"/>
  <c r="AG1455" i="2"/>
  <c r="AH1455" i="2"/>
  <c r="P1456" i="2"/>
  <c r="R1456" i="2"/>
  <c r="V1456" i="2"/>
  <c r="W1456" i="2"/>
  <c r="X1456" i="2"/>
  <c r="Y1456" i="2"/>
  <c r="AB1456" i="2"/>
  <c r="AC1456" i="2"/>
  <c r="AD1456" i="2"/>
  <c r="AE1456" i="2"/>
  <c r="AF1456" i="2"/>
  <c r="AG1456" i="2"/>
  <c r="AH1456" i="2"/>
  <c r="P1457" i="2"/>
  <c r="R1457" i="2"/>
  <c r="V1457" i="2"/>
  <c r="W1457" i="2"/>
  <c r="X1457" i="2"/>
  <c r="Y1457" i="2"/>
  <c r="AB1457" i="2"/>
  <c r="AC1457" i="2"/>
  <c r="AD1457" i="2"/>
  <c r="AE1457" i="2"/>
  <c r="AF1457" i="2"/>
  <c r="AG1457" i="2"/>
  <c r="AH1457" i="2"/>
  <c r="P1458" i="2"/>
  <c r="R1458" i="2"/>
  <c r="V1458" i="2"/>
  <c r="W1458" i="2"/>
  <c r="X1458" i="2"/>
  <c r="Y1458" i="2"/>
  <c r="AB1458" i="2"/>
  <c r="AC1458" i="2"/>
  <c r="AD1458" i="2"/>
  <c r="AE1458" i="2"/>
  <c r="AF1458" i="2"/>
  <c r="AG1458" i="2"/>
  <c r="AH1458" i="2"/>
  <c r="P1459" i="2"/>
  <c r="R1459" i="2"/>
  <c r="V1459" i="2"/>
  <c r="W1459" i="2"/>
  <c r="X1459" i="2"/>
  <c r="Y1459" i="2"/>
  <c r="AB1459" i="2"/>
  <c r="AC1459" i="2"/>
  <c r="AD1459" i="2"/>
  <c r="AE1459" i="2"/>
  <c r="AG1459" i="2"/>
  <c r="AH1459" i="2"/>
  <c r="P1460" i="2"/>
  <c r="R1460" i="2"/>
  <c r="V1460" i="2"/>
  <c r="W1460" i="2"/>
  <c r="X1460" i="2"/>
  <c r="Y1460" i="2"/>
  <c r="AB1460" i="2"/>
  <c r="AC1460" i="2"/>
  <c r="AD1460" i="2"/>
  <c r="AE1460" i="2"/>
  <c r="AG1460" i="2"/>
  <c r="AH1460" i="2"/>
  <c r="P1461" i="2"/>
  <c r="R1461" i="2"/>
  <c r="V1461" i="2"/>
  <c r="W1461" i="2"/>
  <c r="X1461" i="2"/>
  <c r="Y1461" i="2"/>
  <c r="AB1461" i="2"/>
  <c r="AC1461" i="2"/>
  <c r="AD1461" i="2"/>
  <c r="AE1461" i="2"/>
  <c r="AF1461" i="2"/>
  <c r="AG1461" i="2"/>
  <c r="AH1461" i="2"/>
  <c r="P1462" i="2"/>
  <c r="R1462" i="2"/>
  <c r="V1462" i="2"/>
  <c r="W1462" i="2"/>
  <c r="X1462" i="2"/>
  <c r="Y1462" i="2"/>
  <c r="AB1462" i="2"/>
  <c r="AC1462" i="2"/>
  <c r="AD1462" i="2"/>
  <c r="AE1462" i="2"/>
  <c r="AG1462" i="2"/>
  <c r="AH1462" i="2"/>
  <c r="P1463" i="2"/>
  <c r="R1463" i="2"/>
  <c r="V1463" i="2"/>
  <c r="W1463" i="2"/>
  <c r="X1463" i="2"/>
  <c r="Y1463" i="2"/>
  <c r="AB1463" i="2"/>
  <c r="AC1463" i="2"/>
  <c r="AD1463" i="2"/>
  <c r="AE1463" i="2"/>
  <c r="AF1463" i="2"/>
  <c r="AG1463" i="2"/>
  <c r="AH1463" i="2"/>
  <c r="P1464" i="2"/>
  <c r="R1464" i="2"/>
  <c r="V1464" i="2"/>
  <c r="W1464" i="2"/>
  <c r="X1464" i="2"/>
  <c r="Y1464" i="2"/>
  <c r="AB1464" i="2"/>
  <c r="AC1464" i="2"/>
  <c r="AD1464" i="2"/>
  <c r="AE1464" i="2"/>
  <c r="AF1464" i="2"/>
  <c r="AG1464" i="2"/>
  <c r="AH1464" i="2"/>
  <c r="P1465" i="2"/>
  <c r="R1465" i="2"/>
  <c r="V1465" i="2"/>
  <c r="W1465" i="2"/>
  <c r="X1465" i="2"/>
  <c r="Y1465" i="2"/>
  <c r="AB1465" i="2"/>
  <c r="AC1465" i="2"/>
  <c r="AD1465" i="2"/>
  <c r="AE1465" i="2"/>
  <c r="AF1465" i="2"/>
  <c r="AG1465" i="2"/>
  <c r="AH1465" i="2"/>
  <c r="P1466" i="2"/>
  <c r="R1466" i="2"/>
  <c r="V1466" i="2"/>
  <c r="W1466" i="2"/>
  <c r="X1466" i="2"/>
  <c r="Y1466" i="2"/>
  <c r="AB1466" i="2"/>
  <c r="AC1466" i="2"/>
  <c r="AD1466" i="2"/>
  <c r="AE1466" i="2"/>
  <c r="AF1466" i="2"/>
  <c r="AG1466" i="2"/>
  <c r="AH1466" i="2"/>
  <c r="V1467" i="2"/>
  <c r="W1467" i="2"/>
  <c r="X1467" i="2"/>
  <c r="AB1467" i="2"/>
  <c r="AC1467" i="2"/>
  <c r="AD1467" i="2"/>
  <c r="AE1467" i="2"/>
  <c r="AH1467" i="2"/>
  <c r="V1468" i="2"/>
  <c r="W1468" i="2"/>
  <c r="X1468" i="2"/>
  <c r="AB1468" i="2"/>
  <c r="AC1468" i="2"/>
  <c r="AD1468" i="2"/>
  <c r="AE1468" i="2"/>
  <c r="AH1468" i="2"/>
  <c r="V1469" i="2"/>
  <c r="W1469" i="2"/>
  <c r="X1469" i="2"/>
  <c r="AB1469" i="2"/>
  <c r="AC1469" i="2"/>
  <c r="AD1469" i="2"/>
  <c r="AE1469" i="2"/>
  <c r="AH1469" i="2"/>
  <c r="V1470" i="2"/>
  <c r="W1470" i="2"/>
  <c r="X1470" i="2"/>
  <c r="AB1470" i="2"/>
  <c r="AC1470" i="2"/>
  <c r="AD1470" i="2"/>
  <c r="AE1470" i="2"/>
  <c r="AH1470" i="2"/>
  <c r="V1471" i="2"/>
  <c r="W1471" i="2"/>
  <c r="X1471" i="2"/>
  <c r="AB1471" i="2"/>
  <c r="AC1471" i="2"/>
  <c r="AD1471" i="2"/>
  <c r="AE1471" i="2"/>
  <c r="AH1471" i="2"/>
  <c r="V1472" i="2"/>
  <c r="W1472" i="2"/>
  <c r="X1472" i="2"/>
  <c r="AB1472" i="2"/>
  <c r="AC1472" i="2"/>
  <c r="AD1472" i="2"/>
  <c r="AE1472" i="2"/>
  <c r="AH1472" i="2"/>
  <c r="V1473" i="2"/>
  <c r="W1473" i="2"/>
  <c r="X1473" i="2"/>
  <c r="AB1473" i="2"/>
  <c r="AC1473" i="2"/>
  <c r="AD1473" i="2"/>
  <c r="AE1473" i="2"/>
  <c r="AH1473" i="2"/>
  <c r="V1474" i="2"/>
  <c r="W1474" i="2"/>
  <c r="X1474" i="2"/>
  <c r="AB1474" i="2"/>
  <c r="AC1474" i="2"/>
  <c r="AD1474" i="2"/>
  <c r="AE1474" i="2"/>
  <c r="AH1474" i="2"/>
  <c r="V1475" i="2"/>
  <c r="W1475" i="2"/>
  <c r="X1475" i="2"/>
  <c r="AB1475" i="2"/>
  <c r="AC1475" i="2"/>
  <c r="AD1475" i="2"/>
  <c r="AE1475" i="2"/>
  <c r="AH1475" i="2"/>
  <c r="V1476" i="2"/>
  <c r="W1476" i="2"/>
  <c r="X1476" i="2"/>
  <c r="AB1476" i="2"/>
  <c r="AC1476" i="2"/>
  <c r="AD1476" i="2"/>
  <c r="AE1476" i="2"/>
  <c r="AH1476" i="2"/>
  <c r="V1477" i="2"/>
  <c r="W1477" i="2"/>
  <c r="X1477" i="2"/>
  <c r="AB1477" i="2"/>
  <c r="AC1477" i="2"/>
  <c r="AD1477" i="2"/>
  <c r="AE1477" i="2"/>
  <c r="AH1477" i="2"/>
  <c r="V1478" i="2"/>
  <c r="W1478" i="2"/>
  <c r="X1478" i="2"/>
  <c r="AB1478" i="2"/>
  <c r="AC1478" i="2"/>
  <c r="AD1478" i="2"/>
  <c r="AE1478" i="2"/>
  <c r="AH1478" i="2"/>
  <c r="V1479" i="2"/>
  <c r="W1479" i="2"/>
  <c r="X1479" i="2"/>
  <c r="AB1479" i="2"/>
  <c r="AC1479" i="2"/>
  <c r="AD1479" i="2"/>
  <c r="AE1479" i="2"/>
  <c r="AH1479" i="2"/>
  <c r="V1480" i="2"/>
  <c r="W1480" i="2"/>
  <c r="X1480" i="2"/>
  <c r="AB1480" i="2"/>
  <c r="AC1480" i="2"/>
  <c r="AD1480" i="2"/>
  <c r="AE1480" i="2"/>
  <c r="AH1480" i="2"/>
  <c r="V1481" i="2"/>
  <c r="W1481" i="2"/>
  <c r="X1481" i="2"/>
  <c r="AB1481" i="2"/>
  <c r="AC1481" i="2"/>
  <c r="AD1481" i="2"/>
  <c r="AE1481" i="2"/>
  <c r="AH1481" i="2"/>
  <c r="V1482" i="2"/>
  <c r="W1482" i="2"/>
  <c r="X1482" i="2"/>
  <c r="AB1482" i="2"/>
  <c r="AC1482" i="2"/>
  <c r="AD1482" i="2"/>
  <c r="AE1482" i="2"/>
  <c r="AH1482" i="2"/>
  <c r="V1483" i="2"/>
  <c r="W1483" i="2"/>
  <c r="X1483" i="2"/>
  <c r="AB1483" i="2"/>
  <c r="AC1483" i="2"/>
  <c r="AD1483" i="2"/>
  <c r="AE1483" i="2"/>
  <c r="AH1483" i="2"/>
  <c r="V1484" i="2"/>
  <c r="W1484" i="2"/>
  <c r="X1484" i="2"/>
  <c r="AB1484" i="2"/>
  <c r="AC1484" i="2"/>
  <c r="AD1484" i="2"/>
  <c r="AE1484" i="2"/>
  <c r="AH1484" i="2"/>
  <c r="V1485" i="2"/>
  <c r="W1485" i="2"/>
  <c r="X1485" i="2"/>
  <c r="AB1485" i="2"/>
  <c r="AC1485" i="2"/>
  <c r="AD1485" i="2"/>
  <c r="AE1485" i="2"/>
  <c r="AH1485" i="2"/>
  <c r="V1486" i="2"/>
  <c r="W1486" i="2"/>
  <c r="X1486" i="2"/>
  <c r="AB1486" i="2"/>
  <c r="AC1486" i="2"/>
  <c r="AD1486" i="2"/>
  <c r="AE1486" i="2"/>
  <c r="AH1486" i="2"/>
  <c r="V1487" i="2"/>
  <c r="W1487" i="2"/>
  <c r="X1487" i="2"/>
  <c r="AB1487" i="2"/>
  <c r="AC1487" i="2"/>
  <c r="AD1487" i="2"/>
  <c r="AE1487" i="2"/>
  <c r="AH1487" i="2"/>
  <c r="V1488" i="2"/>
  <c r="W1488" i="2"/>
  <c r="X1488" i="2"/>
  <c r="AB1488" i="2"/>
  <c r="AC1488" i="2"/>
  <c r="AD1488" i="2"/>
  <c r="AE1488" i="2"/>
  <c r="AH1488" i="2"/>
  <c r="V1489" i="2"/>
  <c r="W1489" i="2"/>
  <c r="X1489" i="2"/>
  <c r="AB1489" i="2"/>
  <c r="AC1489" i="2"/>
  <c r="AD1489" i="2"/>
  <c r="AE1489" i="2"/>
  <c r="AH1489" i="2"/>
  <c r="V1490" i="2"/>
  <c r="W1490" i="2"/>
  <c r="X1490" i="2"/>
  <c r="AB1490" i="2"/>
  <c r="AC1490" i="2"/>
  <c r="AD1490" i="2"/>
  <c r="AE1490" i="2"/>
  <c r="AH1490" i="2"/>
  <c r="V1491" i="2"/>
  <c r="W1491" i="2"/>
  <c r="X1491" i="2"/>
  <c r="AB1491" i="2"/>
  <c r="AC1491" i="2"/>
  <c r="AD1491" i="2"/>
  <c r="AE1491" i="2"/>
  <c r="AH1491" i="2"/>
  <c r="V1492" i="2"/>
  <c r="W1492" i="2"/>
  <c r="X1492" i="2"/>
  <c r="AB1492" i="2"/>
  <c r="AC1492" i="2"/>
  <c r="AD1492" i="2"/>
  <c r="AE1492" i="2"/>
  <c r="AH1492" i="2"/>
  <c r="V1493" i="2"/>
  <c r="W1493" i="2"/>
  <c r="X1493" i="2"/>
  <c r="AB1493" i="2"/>
  <c r="AC1493" i="2"/>
  <c r="AD1493" i="2"/>
  <c r="AE1493" i="2"/>
  <c r="AH1493" i="2"/>
  <c r="V1494" i="2"/>
  <c r="W1494" i="2"/>
  <c r="X1494" i="2"/>
  <c r="AB1494" i="2"/>
  <c r="AC1494" i="2"/>
  <c r="AD1494" i="2"/>
  <c r="AE1494" i="2"/>
  <c r="AH1494" i="2"/>
  <c r="V1495" i="2"/>
  <c r="W1495" i="2"/>
  <c r="X1495" i="2"/>
  <c r="AB1495" i="2"/>
  <c r="AC1495" i="2"/>
  <c r="AD1495" i="2"/>
  <c r="AE1495" i="2"/>
  <c r="AH1495" i="2"/>
  <c r="V1496" i="2"/>
  <c r="W1496" i="2"/>
  <c r="X1496" i="2"/>
  <c r="AB1496" i="2"/>
  <c r="AC1496" i="2"/>
  <c r="AD1496" i="2"/>
  <c r="AE1496" i="2"/>
  <c r="AH1496" i="2"/>
  <c r="V1497" i="2"/>
  <c r="W1497" i="2"/>
  <c r="X1497" i="2"/>
  <c r="AB1497" i="2"/>
  <c r="AC1497" i="2"/>
  <c r="AD1497" i="2"/>
  <c r="AE1497" i="2"/>
  <c r="AH1497" i="2"/>
  <c r="V1498" i="2"/>
  <c r="W1498" i="2"/>
  <c r="X1498" i="2"/>
  <c r="AB1498" i="2"/>
  <c r="AC1498" i="2"/>
  <c r="AD1498" i="2"/>
  <c r="AE1498" i="2"/>
  <c r="AH1498" i="2"/>
  <c r="V1499" i="2"/>
  <c r="W1499" i="2"/>
  <c r="X1499" i="2"/>
  <c r="AB1499" i="2"/>
  <c r="AC1499" i="2"/>
  <c r="AD1499" i="2"/>
  <c r="AE1499" i="2"/>
  <c r="AH1499" i="2"/>
  <c r="V1500" i="2"/>
  <c r="W1500" i="2"/>
  <c r="X1500" i="2"/>
  <c r="AB1500" i="2"/>
  <c r="AC1500" i="2"/>
  <c r="AD1500" i="2"/>
  <c r="AE1500" i="2"/>
  <c r="AH1500" i="2"/>
  <c r="V1501" i="2"/>
  <c r="W1501" i="2"/>
  <c r="X1501" i="2"/>
  <c r="AB1501" i="2"/>
  <c r="AC1501" i="2"/>
  <c r="AD1501" i="2"/>
  <c r="AE1501" i="2"/>
  <c r="AH1501" i="2"/>
  <c r="V1502" i="2"/>
  <c r="W1502" i="2"/>
  <c r="X1502" i="2"/>
  <c r="AB1502" i="2"/>
  <c r="AC1502" i="2"/>
  <c r="AD1502" i="2"/>
  <c r="AE1502" i="2"/>
  <c r="AH1502" i="2"/>
  <c r="V1503" i="2"/>
  <c r="W1503" i="2"/>
  <c r="X1503" i="2"/>
  <c r="AB1503" i="2"/>
  <c r="AC1503" i="2"/>
  <c r="AD1503" i="2"/>
  <c r="AE1503" i="2"/>
  <c r="AH1503" i="2"/>
  <c r="V1504" i="2"/>
  <c r="W1504" i="2"/>
  <c r="X1504" i="2"/>
  <c r="AB1504" i="2"/>
  <c r="AC1504" i="2"/>
  <c r="AD1504" i="2"/>
  <c r="AE1504" i="2"/>
  <c r="AH1504" i="2"/>
  <c r="V1505" i="2"/>
  <c r="W1505" i="2"/>
  <c r="X1505" i="2"/>
  <c r="AB1505" i="2"/>
  <c r="AC1505" i="2"/>
  <c r="AD1505" i="2"/>
  <c r="AE1505" i="2"/>
  <c r="AH1505" i="2"/>
  <c r="V1506" i="2"/>
  <c r="W1506" i="2"/>
  <c r="X1506" i="2"/>
  <c r="AB1506" i="2"/>
  <c r="AC1506" i="2"/>
  <c r="AD1506" i="2"/>
  <c r="AE1506" i="2"/>
  <c r="AH1506" i="2"/>
  <c r="V1507" i="2"/>
  <c r="W1507" i="2"/>
  <c r="X1507" i="2"/>
  <c r="AB1507" i="2"/>
  <c r="AC1507" i="2"/>
  <c r="AD1507" i="2"/>
  <c r="AE1507" i="2"/>
  <c r="AH1507" i="2"/>
  <c r="V1508" i="2"/>
  <c r="W1508" i="2"/>
  <c r="X1508" i="2"/>
  <c r="AB1508" i="2"/>
  <c r="AC1508" i="2"/>
  <c r="AD1508" i="2"/>
  <c r="AE1508" i="2"/>
  <c r="AH1508" i="2"/>
  <c r="V1509" i="2"/>
  <c r="W1509" i="2"/>
  <c r="X1509" i="2"/>
  <c r="AB1509" i="2"/>
  <c r="AC1509" i="2"/>
  <c r="AD1509" i="2"/>
  <c r="AE1509" i="2"/>
  <c r="AH1509" i="2"/>
  <c r="V1510" i="2"/>
  <c r="W1510" i="2"/>
  <c r="X1510" i="2"/>
  <c r="AB1510" i="2"/>
  <c r="AC1510" i="2"/>
  <c r="AD1510" i="2"/>
  <c r="AE1510" i="2"/>
  <c r="AH1510" i="2"/>
  <c r="V1511" i="2"/>
  <c r="W1511" i="2"/>
  <c r="X1511" i="2"/>
  <c r="AB1511" i="2"/>
  <c r="AC1511" i="2"/>
  <c r="AD1511" i="2"/>
  <c r="AE1511" i="2"/>
  <c r="AH1511" i="2"/>
  <c r="V1512" i="2"/>
  <c r="W1512" i="2"/>
  <c r="X1512" i="2"/>
  <c r="AB1512" i="2"/>
  <c r="AC1512" i="2"/>
  <c r="AD1512" i="2"/>
  <c r="AE1512" i="2"/>
  <c r="AH1512" i="2"/>
  <c r="V1513" i="2"/>
  <c r="W1513" i="2"/>
  <c r="X1513" i="2"/>
  <c r="AB1513" i="2"/>
  <c r="AC1513" i="2"/>
  <c r="AD1513" i="2"/>
  <c r="AE1513" i="2"/>
  <c r="AH1513" i="2"/>
  <c r="V1514" i="2"/>
  <c r="W1514" i="2"/>
  <c r="X1514" i="2"/>
  <c r="AB1514" i="2"/>
  <c r="AC1514" i="2"/>
  <c r="AD1514" i="2"/>
  <c r="AE1514" i="2"/>
  <c r="AH1514" i="2"/>
  <c r="V1515" i="2"/>
  <c r="W1515" i="2"/>
  <c r="X1515" i="2"/>
  <c r="AB1515" i="2"/>
  <c r="AC1515" i="2"/>
  <c r="AD1515" i="2"/>
  <c r="AE1515" i="2"/>
  <c r="AH1515" i="2"/>
  <c r="V1516" i="2"/>
  <c r="W1516" i="2"/>
  <c r="X1516" i="2"/>
  <c r="AB1516" i="2"/>
  <c r="AC1516" i="2"/>
  <c r="AD1516" i="2"/>
  <c r="AE1516" i="2"/>
  <c r="AH1516" i="2"/>
  <c r="V1517" i="2"/>
  <c r="W1517" i="2"/>
  <c r="X1517" i="2"/>
  <c r="AB1517" i="2"/>
  <c r="AC1517" i="2"/>
  <c r="AD1517" i="2"/>
  <c r="AE1517" i="2"/>
  <c r="AH1517" i="2"/>
  <c r="V1518" i="2"/>
  <c r="W1518" i="2"/>
  <c r="X1518" i="2"/>
  <c r="AB1518" i="2"/>
  <c r="AC1518" i="2"/>
  <c r="AD1518" i="2"/>
  <c r="AE1518" i="2"/>
  <c r="AH1518" i="2"/>
  <c r="V1519" i="2"/>
  <c r="W1519" i="2"/>
  <c r="X1519" i="2"/>
  <c r="AB1519" i="2"/>
  <c r="AC1519" i="2"/>
  <c r="AD1519" i="2"/>
  <c r="AE1519" i="2"/>
  <c r="AH1519" i="2"/>
  <c r="V1520" i="2"/>
  <c r="W1520" i="2"/>
  <c r="X1520" i="2"/>
  <c r="AB1520" i="2"/>
  <c r="AC1520" i="2"/>
  <c r="AD1520" i="2"/>
  <c r="AE1520" i="2"/>
  <c r="AH1520" i="2"/>
  <c r="V1521" i="2"/>
  <c r="W1521" i="2"/>
  <c r="X1521" i="2"/>
  <c r="AB1521" i="2"/>
  <c r="AC1521" i="2"/>
  <c r="AD1521" i="2"/>
  <c r="AE1521" i="2"/>
  <c r="AH1521" i="2"/>
  <c r="V1522" i="2"/>
  <c r="W1522" i="2"/>
  <c r="X1522" i="2"/>
  <c r="AB1522" i="2"/>
  <c r="AC1522" i="2"/>
  <c r="AD1522" i="2"/>
  <c r="AE1522" i="2"/>
  <c r="AH1522" i="2"/>
  <c r="V1523" i="2"/>
  <c r="W1523" i="2"/>
  <c r="X1523" i="2"/>
  <c r="AB1523" i="2"/>
  <c r="AC1523" i="2"/>
  <c r="AD1523" i="2"/>
  <c r="AE1523" i="2"/>
  <c r="AH1523" i="2"/>
  <c r="V1524" i="2"/>
  <c r="W1524" i="2"/>
  <c r="X1524" i="2"/>
  <c r="AB1524" i="2"/>
  <c r="AC1524" i="2"/>
  <c r="AD1524" i="2"/>
  <c r="AE1524" i="2"/>
  <c r="AH1524" i="2"/>
  <c r="V1525" i="2"/>
  <c r="W1525" i="2"/>
  <c r="X1525" i="2"/>
  <c r="AB1525" i="2"/>
  <c r="AC1525" i="2"/>
  <c r="AD1525" i="2"/>
  <c r="AE1525" i="2"/>
  <c r="AH1525" i="2"/>
  <c r="V1526" i="2"/>
  <c r="W1526" i="2"/>
  <c r="X1526" i="2"/>
  <c r="AB1526" i="2"/>
  <c r="AC1526" i="2"/>
  <c r="AD1526" i="2"/>
  <c r="AE1526" i="2"/>
  <c r="AH1526" i="2"/>
  <c r="V1527" i="2"/>
  <c r="W1527" i="2"/>
  <c r="X1527" i="2"/>
  <c r="AB1527" i="2"/>
  <c r="AC1527" i="2"/>
  <c r="AD1527" i="2"/>
  <c r="AE1527" i="2"/>
  <c r="AH1527" i="2"/>
  <c r="V1528" i="2"/>
  <c r="W1528" i="2"/>
  <c r="X1528" i="2"/>
  <c r="AB1528" i="2"/>
  <c r="AC1528" i="2"/>
  <c r="AD1528" i="2"/>
  <c r="AE1528" i="2"/>
  <c r="AH1528" i="2"/>
  <c r="V1529" i="2"/>
  <c r="W1529" i="2"/>
  <c r="X1529" i="2"/>
  <c r="AB1529" i="2"/>
  <c r="AC1529" i="2"/>
  <c r="AD1529" i="2"/>
  <c r="AE1529" i="2"/>
  <c r="AH1529" i="2"/>
  <c r="V1530" i="2"/>
  <c r="W1530" i="2"/>
  <c r="X1530" i="2"/>
  <c r="AB1530" i="2"/>
  <c r="AC1530" i="2"/>
  <c r="AD1530" i="2"/>
  <c r="AE1530" i="2"/>
  <c r="AH1530" i="2"/>
  <c r="V1531" i="2"/>
  <c r="W1531" i="2"/>
  <c r="X1531" i="2"/>
  <c r="AB1531" i="2"/>
  <c r="AC1531" i="2"/>
  <c r="AD1531" i="2"/>
  <c r="AE1531" i="2"/>
  <c r="AH1531" i="2"/>
  <c r="V1532" i="2"/>
  <c r="W1532" i="2"/>
  <c r="X1532" i="2"/>
  <c r="AB1532" i="2"/>
  <c r="AC1532" i="2"/>
  <c r="AD1532" i="2"/>
  <c r="AE1532" i="2"/>
  <c r="AH1532" i="2"/>
  <c r="V1533" i="2"/>
  <c r="W1533" i="2"/>
  <c r="X1533" i="2"/>
  <c r="AB1533" i="2"/>
  <c r="AC1533" i="2"/>
  <c r="AD1533" i="2"/>
  <c r="AE1533" i="2"/>
  <c r="AH1533" i="2"/>
  <c r="V1534" i="2"/>
  <c r="W1534" i="2"/>
  <c r="X1534" i="2"/>
  <c r="AB1534" i="2"/>
  <c r="AC1534" i="2"/>
  <c r="AD1534" i="2"/>
  <c r="AE1534" i="2"/>
  <c r="AH1534" i="2"/>
  <c r="V1535" i="2"/>
  <c r="W1535" i="2"/>
  <c r="X1535" i="2"/>
  <c r="AB1535" i="2"/>
  <c r="AC1535" i="2"/>
  <c r="AD1535" i="2"/>
  <c r="AE1535" i="2"/>
  <c r="AH1535" i="2"/>
  <c r="V1536" i="2"/>
  <c r="W1536" i="2"/>
  <c r="X1536" i="2"/>
  <c r="AB1536" i="2"/>
  <c r="AC1536" i="2"/>
  <c r="AD1536" i="2"/>
  <c r="AE1536" i="2"/>
  <c r="AH1536" i="2"/>
  <c r="V1537" i="2"/>
  <c r="W1537" i="2"/>
  <c r="X1537" i="2"/>
  <c r="AB1537" i="2"/>
  <c r="AC1537" i="2"/>
  <c r="AD1537" i="2"/>
  <c r="AE1537" i="2"/>
  <c r="AH1537" i="2"/>
  <c r="V1538" i="2"/>
  <c r="W1538" i="2"/>
  <c r="X1538" i="2"/>
  <c r="AB1538" i="2"/>
  <c r="AC1538" i="2"/>
  <c r="AD1538" i="2"/>
  <c r="AE1538" i="2"/>
  <c r="AH1538" i="2"/>
  <c r="V1539" i="2"/>
  <c r="W1539" i="2"/>
  <c r="X1539" i="2"/>
  <c r="AB1539" i="2"/>
  <c r="AC1539" i="2"/>
  <c r="AD1539" i="2"/>
  <c r="AE1539" i="2"/>
  <c r="AH1539" i="2"/>
  <c r="V1540" i="2"/>
  <c r="W1540" i="2"/>
  <c r="X1540" i="2"/>
  <c r="AB1540" i="2"/>
  <c r="AC1540" i="2"/>
  <c r="AD1540" i="2"/>
  <c r="AE1540" i="2"/>
  <c r="AH1540" i="2"/>
  <c r="V1541" i="2"/>
  <c r="W1541" i="2"/>
  <c r="X1541" i="2"/>
  <c r="AB1541" i="2"/>
  <c r="AC1541" i="2"/>
  <c r="AD1541" i="2"/>
  <c r="AE1541" i="2"/>
  <c r="AH1541" i="2"/>
  <c r="V1542" i="2"/>
  <c r="W1542" i="2"/>
  <c r="X1542" i="2"/>
  <c r="AB1542" i="2"/>
  <c r="AC1542" i="2"/>
  <c r="AD1542" i="2"/>
  <c r="AE1542" i="2"/>
  <c r="AH1542" i="2"/>
  <c r="V1543" i="2"/>
  <c r="W1543" i="2"/>
  <c r="X1543" i="2"/>
  <c r="AB1543" i="2"/>
  <c r="AC1543" i="2"/>
  <c r="AD1543" i="2"/>
  <c r="AE1543" i="2"/>
  <c r="AH1543" i="2"/>
  <c r="V1544" i="2"/>
  <c r="W1544" i="2"/>
  <c r="X1544" i="2"/>
  <c r="AB1544" i="2"/>
  <c r="AC1544" i="2"/>
  <c r="AD1544" i="2"/>
  <c r="AE1544" i="2"/>
  <c r="AH1544" i="2"/>
  <c r="V1545" i="2"/>
  <c r="W1545" i="2"/>
  <c r="X1545" i="2"/>
  <c r="AB1545" i="2"/>
  <c r="AC1545" i="2"/>
  <c r="AD1545" i="2"/>
  <c r="AE1545" i="2"/>
  <c r="AH1545" i="2"/>
  <c r="V1546" i="2"/>
  <c r="W1546" i="2"/>
  <c r="X1546" i="2"/>
  <c r="AB1546" i="2"/>
  <c r="AC1546" i="2"/>
  <c r="AD1546" i="2"/>
  <c r="AE1546" i="2"/>
  <c r="AH1546" i="2"/>
  <c r="V1547" i="2"/>
  <c r="W1547" i="2"/>
  <c r="X1547" i="2"/>
  <c r="AB1547" i="2"/>
  <c r="AC1547" i="2"/>
  <c r="AD1547" i="2"/>
  <c r="AE1547" i="2"/>
  <c r="AH1547" i="2"/>
  <c r="V1548" i="2"/>
  <c r="W1548" i="2"/>
  <c r="X1548" i="2"/>
  <c r="AB1548" i="2"/>
  <c r="AC1548" i="2"/>
  <c r="AD1548" i="2"/>
  <c r="AE1548" i="2"/>
  <c r="AH1548" i="2"/>
  <c r="V1549" i="2"/>
  <c r="W1549" i="2"/>
  <c r="X1549" i="2"/>
  <c r="AB1549" i="2"/>
  <c r="AC1549" i="2"/>
  <c r="AD1549" i="2"/>
  <c r="AE1549" i="2"/>
  <c r="AH1549" i="2"/>
  <c r="V1550" i="2"/>
  <c r="W1550" i="2"/>
  <c r="X1550" i="2"/>
  <c r="AB1550" i="2"/>
  <c r="AC1550" i="2"/>
  <c r="AD1550" i="2"/>
  <c r="AE1550" i="2"/>
  <c r="AH1550" i="2"/>
  <c r="V1551" i="2"/>
  <c r="W1551" i="2"/>
  <c r="X1551" i="2"/>
  <c r="AB1551" i="2"/>
  <c r="AC1551" i="2"/>
  <c r="AD1551" i="2"/>
  <c r="AE1551" i="2"/>
  <c r="AH1551" i="2"/>
  <c r="V1552" i="2"/>
  <c r="W1552" i="2"/>
  <c r="X1552" i="2"/>
  <c r="AB1552" i="2"/>
  <c r="AC1552" i="2"/>
  <c r="AD1552" i="2"/>
  <c r="AE1552" i="2"/>
  <c r="AH1552" i="2"/>
  <c r="V1553" i="2"/>
  <c r="W1553" i="2"/>
  <c r="X1553" i="2"/>
  <c r="AB1553" i="2"/>
  <c r="AC1553" i="2"/>
  <c r="AD1553" i="2"/>
  <c r="AE1553" i="2"/>
  <c r="AH1553" i="2"/>
  <c r="V1554" i="2"/>
  <c r="W1554" i="2"/>
  <c r="X1554" i="2"/>
  <c r="AB1554" i="2"/>
  <c r="AC1554" i="2"/>
  <c r="AD1554" i="2"/>
  <c r="AE1554" i="2"/>
  <c r="AH1554" i="2"/>
  <c r="V1555" i="2"/>
  <c r="W1555" i="2"/>
  <c r="X1555" i="2"/>
  <c r="AB1555" i="2"/>
  <c r="AC1555" i="2"/>
  <c r="AD1555" i="2"/>
  <c r="AE1555" i="2"/>
  <c r="AH1555" i="2"/>
  <c r="V1556" i="2"/>
  <c r="W1556" i="2"/>
  <c r="X1556" i="2"/>
  <c r="AB1556" i="2"/>
  <c r="AC1556" i="2"/>
  <c r="AD1556" i="2"/>
  <c r="AE1556" i="2"/>
  <c r="AH1556" i="2"/>
  <c r="V1557" i="2"/>
  <c r="W1557" i="2"/>
  <c r="X1557" i="2"/>
  <c r="AB1557" i="2"/>
  <c r="AC1557" i="2"/>
  <c r="AD1557" i="2"/>
  <c r="AE1557" i="2"/>
  <c r="AH1557" i="2"/>
  <c r="V1558" i="2"/>
  <c r="W1558" i="2"/>
  <c r="X1558" i="2"/>
  <c r="AB1558" i="2"/>
  <c r="AC1558" i="2"/>
  <c r="AD1558" i="2"/>
  <c r="AE1558" i="2"/>
  <c r="AH1558" i="2"/>
  <c r="V1559" i="2"/>
  <c r="W1559" i="2"/>
  <c r="X1559" i="2"/>
  <c r="AB1559" i="2"/>
  <c r="AC1559" i="2"/>
  <c r="AD1559" i="2"/>
  <c r="AE1559" i="2"/>
  <c r="AH1559" i="2"/>
  <c r="V1560" i="2"/>
  <c r="W1560" i="2"/>
  <c r="X1560" i="2"/>
  <c r="AB1560" i="2"/>
  <c r="AC1560" i="2"/>
  <c r="AD1560" i="2"/>
  <c r="AE1560" i="2"/>
  <c r="AH1560" i="2"/>
  <c r="V1561" i="2"/>
  <c r="W1561" i="2"/>
  <c r="X1561" i="2"/>
  <c r="AB1561" i="2"/>
  <c r="AC1561" i="2"/>
  <c r="AD1561" i="2"/>
  <c r="AE1561" i="2"/>
  <c r="AH1561" i="2"/>
  <c r="V1562" i="2"/>
  <c r="W1562" i="2"/>
  <c r="X1562" i="2"/>
  <c r="AB1562" i="2"/>
  <c r="AC1562" i="2"/>
  <c r="AD1562" i="2"/>
  <c r="AE1562" i="2"/>
  <c r="AH1562" i="2"/>
  <c r="V1563" i="2"/>
  <c r="W1563" i="2"/>
  <c r="X1563" i="2"/>
  <c r="AB1563" i="2"/>
  <c r="AC1563" i="2"/>
  <c r="AD1563" i="2"/>
  <c r="AE1563" i="2"/>
  <c r="AH1563" i="2"/>
  <c r="V1564" i="2"/>
  <c r="W1564" i="2"/>
  <c r="X1564" i="2"/>
  <c r="AB1564" i="2"/>
  <c r="AC1564" i="2"/>
  <c r="AD1564" i="2"/>
  <c r="AE1564" i="2"/>
  <c r="AH1564" i="2"/>
  <c r="V1565" i="2"/>
  <c r="W1565" i="2"/>
  <c r="X1565" i="2"/>
  <c r="AB1565" i="2"/>
  <c r="AC1565" i="2"/>
  <c r="AD1565" i="2"/>
  <c r="AE1565" i="2"/>
  <c r="AH1565" i="2"/>
  <c r="V1566" i="2"/>
  <c r="W1566" i="2"/>
  <c r="X1566" i="2"/>
  <c r="AB1566" i="2"/>
  <c r="AC1566" i="2"/>
  <c r="AD1566" i="2"/>
  <c r="AE1566" i="2"/>
  <c r="AH1566" i="2"/>
  <c r="V1567" i="2"/>
  <c r="W1567" i="2"/>
  <c r="X1567" i="2"/>
  <c r="AB1567" i="2"/>
  <c r="AC1567" i="2"/>
  <c r="AD1567" i="2"/>
  <c r="AE1567" i="2"/>
  <c r="AH1567" i="2"/>
  <c r="V1568" i="2"/>
  <c r="W1568" i="2"/>
  <c r="X1568" i="2"/>
  <c r="AB1568" i="2"/>
  <c r="AC1568" i="2"/>
  <c r="AD1568" i="2"/>
  <c r="AE1568" i="2"/>
  <c r="AH1568" i="2"/>
  <c r="V1569" i="2"/>
  <c r="W1569" i="2"/>
  <c r="X1569" i="2"/>
  <c r="AB1569" i="2"/>
  <c r="AC1569" i="2"/>
  <c r="AD1569" i="2"/>
  <c r="AE1569" i="2"/>
  <c r="AH1569" i="2"/>
  <c r="V1570" i="2"/>
  <c r="W1570" i="2"/>
  <c r="X1570" i="2"/>
  <c r="AB1570" i="2"/>
  <c r="AC1570" i="2"/>
  <c r="AD1570" i="2"/>
  <c r="AE1570" i="2"/>
  <c r="AH1570" i="2"/>
  <c r="V1571" i="2"/>
  <c r="W1571" i="2"/>
  <c r="X1571" i="2"/>
  <c r="AB1571" i="2"/>
  <c r="AC1571" i="2"/>
  <c r="AD1571" i="2"/>
  <c r="AE1571" i="2"/>
  <c r="AH1571" i="2"/>
  <c r="V1572" i="2"/>
  <c r="W1572" i="2"/>
  <c r="X1572" i="2"/>
  <c r="AB1572" i="2"/>
  <c r="AC1572" i="2"/>
  <c r="AD1572" i="2"/>
  <c r="AE1572" i="2"/>
  <c r="AH1572" i="2"/>
  <c r="V1573" i="2"/>
  <c r="W1573" i="2"/>
  <c r="X1573" i="2"/>
  <c r="AB1573" i="2"/>
  <c r="AC1573" i="2"/>
  <c r="AD1573" i="2"/>
  <c r="AE1573" i="2"/>
  <c r="AH1573" i="2"/>
  <c r="V1574" i="2"/>
  <c r="W1574" i="2"/>
  <c r="X1574" i="2"/>
  <c r="AB1574" i="2"/>
  <c r="AC1574" i="2"/>
  <c r="AD1574" i="2"/>
  <c r="AE1574" i="2"/>
  <c r="AH1574" i="2"/>
  <c r="V1575" i="2"/>
  <c r="W1575" i="2"/>
  <c r="X1575" i="2"/>
  <c r="AB1575" i="2"/>
  <c r="AC1575" i="2"/>
  <c r="AD1575" i="2"/>
  <c r="AE1575" i="2"/>
  <c r="AH1575" i="2"/>
  <c r="V1576" i="2"/>
  <c r="W1576" i="2"/>
  <c r="X1576" i="2"/>
  <c r="AB1576" i="2"/>
  <c r="AC1576" i="2"/>
  <c r="AD1576" i="2"/>
  <c r="AE1576" i="2"/>
  <c r="AH1576" i="2"/>
  <c r="V1577" i="2"/>
  <c r="W1577" i="2"/>
  <c r="X1577" i="2"/>
  <c r="AB1577" i="2"/>
  <c r="AC1577" i="2"/>
  <c r="AD1577" i="2"/>
  <c r="AE1577" i="2"/>
  <c r="AH1577" i="2"/>
  <c r="V1578" i="2"/>
  <c r="W1578" i="2"/>
  <c r="X1578" i="2"/>
  <c r="AB1578" i="2"/>
  <c r="AC1578" i="2"/>
  <c r="AD1578" i="2"/>
  <c r="AE1578" i="2"/>
  <c r="AH1578" i="2"/>
  <c r="V1579" i="2"/>
  <c r="W1579" i="2"/>
  <c r="X1579" i="2"/>
  <c r="AB1579" i="2"/>
  <c r="AC1579" i="2"/>
  <c r="AD1579" i="2"/>
  <c r="AE1579" i="2"/>
  <c r="AH1579" i="2"/>
  <c r="V1580" i="2"/>
  <c r="W1580" i="2"/>
  <c r="X1580" i="2"/>
  <c r="AB1580" i="2"/>
  <c r="AC1580" i="2"/>
  <c r="AD1580" i="2"/>
  <c r="AE1580" i="2"/>
  <c r="AH1580" i="2"/>
  <c r="V1581" i="2"/>
  <c r="W1581" i="2"/>
  <c r="X1581" i="2"/>
  <c r="AB1581" i="2"/>
  <c r="AC1581" i="2"/>
  <c r="AD1581" i="2"/>
  <c r="AE1581" i="2"/>
  <c r="AH1581" i="2"/>
  <c r="V1582" i="2"/>
  <c r="W1582" i="2"/>
  <c r="X1582" i="2"/>
  <c r="AB1582" i="2"/>
  <c r="AC1582" i="2"/>
  <c r="AD1582" i="2"/>
  <c r="AE1582" i="2"/>
  <c r="AH1582" i="2"/>
  <c r="V1583" i="2"/>
  <c r="W1583" i="2"/>
  <c r="X1583" i="2"/>
  <c r="AB1583" i="2"/>
  <c r="AC1583" i="2"/>
  <c r="AD1583" i="2"/>
  <c r="AE1583" i="2"/>
  <c r="AH1583" i="2"/>
  <c r="V1584" i="2"/>
  <c r="W1584" i="2"/>
  <c r="X1584" i="2"/>
  <c r="AB1584" i="2"/>
  <c r="AC1584" i="2"/>
  <c r="AD1584" i="2"/>
  <c r="AE1584" i="2"/>
  <c r="AH1584" i="2"/>
  <c r="V1585" i="2"/>
  <c r="W1585" i="2"/>
  <c r="X1585" i="2"/>
  <c r="AB1585" i="2"/>
  <c r="AC1585" i="2"/>
  <c r="AD1585" i="2"/>
  <c r="AE1585" i="2"/>
  <c r="AH1585" i="2"/>
  <c r="V1586" i="2"/>
  <c r="W1586" i="2"/>
  <c r="X1586" i="2"/>
  <c r="AB1586" i="2"/>
  <c r="AC1586" i="2"/>
  <c r="AD1586" i="2"/>
  <c r="AE1586" i="2"/>
  <c r="AH1586" i="2"/>
  <c r="V1587" i="2"/>
  <c r="W1587" i="2"/>
  <c r="X1587" i="2"/>
  <c r="AB1587" i="2"/>
  <c r="AC1587" i="2"/>
  <c r="AD1587" i="2"/>
  <c r="AE1587" i="2"/>
  <c r="AH1587" i="2"/>
  <c r="V1588" i="2"/>
  <c r="W1588" i="2"/>
  <c r="X1588" i="2"/>
  <c r="AB1588" i="2"/>
  <c r="AC1588" i="2"/>
  <c r="AD1588" i="2"/>
  <c r="AE1588" i="2"/>
  <c r="AH1588" i="2"/>
  <c r="V1589" i="2"/>
  <c r="W1589" i="2"/>
  <c r="X1589" i="2"/>
  <c r="AB1589" i="2"/>
  <c r="AC1589" i="2"/>
  <c r="AD1589" i="2"/>
  <c r="AE1589" i="2"/>
  <c r="AH1589" i="2"/>
  <c r="V1590" i="2"/>
  <c r="W1590" i="2"/>
  <c r="X1590" i="2"/>
  <c r="AB1590" i="2"/>
  <c r="AC1590" i="2"/>
  <c r="AD1590" i="2"/>
  <c r="AE1590" i="2"/>
  <c r="AH1590" i="2"/>
  <c r="V1591" i="2"/>
  <c r="W1591" i="2"/>
  <c r="X1591" i="2"/>
  <c r="AB1591" i="2"/>
  <c r="AC1591" i="2"/>
  <c r="AD1591" i="2"/>
  <c r="AE1591" i="2"/>
  <c r="AH1591" i="2"/>
  <c r="V1592" i="2"/>
  <c r="W1592" i="2"/>
  <c r="X1592" i="2"/>
  <c r="AB1592" i="2"/>
  <c r="AC1592" i="2"/>
  <c r="AD1592" i="2"/>
  <c r="AE1592" i="2"/>
  <c r="AH1592" i="2"/>
  <c r="V1593" i="2"/>
  <c r="W1593" i="2"/>
  <c r="X1593" i="2"/>
  <c r="AB1593" i="2"/>
  <c r="AC1593" i="2"/>
  <c r="AD1593" i="2"/>
  <c r="AE1593" i="2"/>
  <c r="AH1593" i="2"/>
  <c r="V1594" i="2"/>
  <c r="W1594" i="2"/>
  <c r="X1594" i="2"/>
  <c r="AB1594" i="2"/>
  <c r="AC1594" i="2"/>
  <c r="AD1594" i="2"/>
  <c r="AE1594" i="2"/>
  <c r="AH1594" i="2"/>
  <c r="V1595" i="2"/>
  <c r="W1595" i="2"/>
  <c r="X1595" i="2"/>
  <c r="AB1595" i="2"/>
  <c r="AC1595" i="2"/>
  <c r="AD1595" i="2"/>
  <c r="AE1595" i="2"/>
  <c r="AH1595" i="2"/>
  <c r="V1596" i="2"/>
  <c r="W1596" i="2"/>
  <c r="X1596" i="2"/>
  <c r="AB1596" i="2"/>
  <c r="AC1596" i="2"/>
  <c r="AD1596" i="2"/>
  <c r="AE1596" i="2"/>
  <c r="AH1596" i="2"/>
  <c r="V1597" i="2"/>
  <c r="W1597" i="2"/>
  <c r="X1597" i="2"/>
  <c r="AB1597" i="2"/>
  <c r="AC1597" i="2"/>
  <c r="AD1597" i="2"/>
  <c r="AE1597" i="2"/>
  <c r="AH1597" i="2"/>
  <c r="V1598" i="2"/>
  <c r="W1598" i="2"/>
  <c r="X1598" i="2"/>
  <c r="AB1598" i="2"/>
  <c r="AC1598" i="2"/>
  <c r="AD1598" i="2"/>
  <c r="AE1598" i="2"/>
  <c r="AH1598" i="2"/>
  <c r="V1599" i="2"/>
  <c r="W1599" i="2"/>
  <c r="X1599" i="2"/>
  <c r="AB1599" i="2"/>
  <c r="AC1599" i="2"/>
  <c r="AD1599" i="2"/>
  <c r="AE1599" i="2"/>
  <c r="AH1599" i="2"/>
  <c r="V1600" i="2"/>
  <c r="W1600" i="2"/>
  <c r="X1600" i="2"/>
  <c r="AB1600" i="2"/>
  <c r="AC1600" i="2"/>
  <c r="AD1600" i="2"/>
  <c r="AE1600" i="2"/>
  <c r="AH1600" i="2"/>
  <c r="V1601" i="2"/>
  <c r="W1601" i="2"/>
  <c r="X1601" i="2"/>
  <c r="AB1601" i="2"/>
  <c r="AC1601" i="2"/>
  <c r="AD1601" i="2"/>
  <c r="AE1601" i="2"/>
  <c r="AH1601" i="2"/>
  <c r="V1602" i="2"/>
  <c r="W1602" i="2"/>
  <c r="X1602" i="2"/>
  <c r="AB1602" i="2"/>
  <c r="AC1602" i="2"/>
  <c r="AD1602" i="2"/>
  <c r="AE1602" i="2"/>
  <c r="AH1602" i="2"/>
  <c r="V1603" i="2"/>
  <c r="W1603" i="2"/>
  <c r="X1603" i="2"/>
  <c r="AB1603" i="2"/>
  <c r="AC1603" i="2"/>
  <c r="AD1603" i="2"/>
  <c r="AE1603" i="2"/>
  <c r="AH1603" i="2"/>
  <c r="V1604" i="2"/>
  <c r="W1604" i="2"/>
  <c r="X1604" i="2"/>
  <c r="AB1604" i="2"/>
  <c r="AC1604" i="2"/>
  <c r="AD1604" i="2"/>
  <c r="AE1604" i="2"/>
  <c r="AH1604" i="2"/>
  <c r="V1605" i="2"/>
  <c r="W1605" i="2"/>
  <c r="X1605" i="2"/>
  <c r="AB1605" i="2"/>
  <c r="AC1605" i="2"/>
  <c r="AD1605" i="2"/>
  <c r="AE1605" i="2"/>
  <c r="AH1605" i="2"/>
  <c r="V1606" i="2"/>
  <c r="W1606" i="2"/>
  <c r="X1606" i="2"/>
  <c r="AB1606" i="2"/>
  <c r="AC1606" i="2"/>
  <c r="AD1606" i="2"/>
  <c r="AE1606" i="2"/>
  <c r="AH1606" i="2"/>
  <c r="V1607" i="2"/>
  <c r="W1607" i="2"/>
  <c r="X1607" i="2"/>
  <c r="AB1607" i="2"/>
  <c r="AC1607" i="2"/>
  <c r="AD1607" i="2"/>
  <c r="AE1607" i="2"/>
  <c r="AH1607" i="2"/>
  <c r="V1608" i="2"/>
  <c r="W1608" i="2"/>
  <c r="X1608" i="2"/>
  <c r="AB1608" i="2"/>
  <c r="AC1608" i="2"/>
  <c r="AD1608" i="2"/>
  <c r="AE1608" i="2"/>
  <c r="AH1608" i="2"/>
  <c r="V1609" i="2"/>
  <c r="W1609" i="2"/>
  <c r="X1609" i="2"/>
  <c r="AB1609" i="2"/>
  <c r="AC1609" i="2"/>
  <c r="AD1609" i="2"/>
  <c r="AE1609" i="2"/>
  <c r="AH1609" i="2"/>
  <c r="V1610" i="2"/>
  <c r="W1610" i="2"/>
  <c r="X1610" i="2"/>
  <c r="AB1610" i="2"/>
  <c r="AC1610" i="2"/>
  <c r="AD1610" i="2"/>
  <c r="AE1610" i="2"/>
  <c r="AH1610" i="2"/>
  <c r="V1611" i="2"/>
  <c r="W1611" i="2"/>
  <c r="X1611" i="2"/>
  <c r="AB1611" i="2"/>
  <c r="AC1611" i="2"/>
  <c r="AD1611" i="2"/>
  <c r="AE1611" i="2"/>
  <c r="AH1611" i="2"/>
  <c r="V1612" i="2"/>
  <c r="W1612" i="2"/>
  <c r="X1612" i="2"/>
  <c r="AB1612" i="2"/>
  <c r="AC1612" i="2"/>
  <c r="AD1612" i="2"/>
  <c r="AE1612" i="2"/>
  <c r="AH1612" i="2"/>
  <c r="V1613" i="2"/>
  <c r="W1613" i="2"/>
  <c r="X1613" i="2"/>
  <c r="AB1613" i="2"/>
  <c r="AC1613" i="2"/>
  <c r="AD1613" i="2"/>
  <c r="AE1613" i="2"/>
  <c r="AH1613" i="2"/>
  <c r="V1614" i="2"/>
  <c r="W1614" i="2"/>
  <c r="X1614" i="2"/>
  <c r="AB1614" i="2"/>
  <c r="AC1614" i="2"/>
  <c r="AD1614" i="2"/>
  <c r="AE1614" i="2"/>
  <c r="AH1614" i="2"/>
  <c r="V1615" i="2"/>
  <c r="W1615" i="2"/>
  <c r="X1615" i="2"/>
  <c r="AB1615" i="2"/>
  <c r="AC1615" i="2"/>
  <c r="AD1615" i="2"/>
  <c r="AE1615" i="2"/>
  <c r="AH1615" i="2"/>
  <c r="V1616" i="2"/>
  <c r="W1616" i="2"/>
  <c r="X1616" i="2"/>
  <c r="AB1616" i="2"/>
  <c r="AC1616" i="2"/>
  <c r="AD1616" i="2"/>
  <c r="AE1616" i="2"/>
  <c r="AH1616" i="2"/>
  <c r="V1617" i="2"/>
  <c r="W1617" i="2"/>
  <c r="X1617" i="2"/>
  <c r="AB1617" i="2"/>
  <c r="AC1617" i="2"/>
  <c r="AD1617" i="2"/>
  <c r="AE1617" i="2"/>
  <c r="AH1617" i="2"/>
  <c r="V1618" i="2"/>
  <c r="W1618" i="2"/>
  <c r="X1618" i="2"/>
  <c r="AB1618" i="2"/>
  <c r="AC1618" i="2"/>
  <c r="AD1618" i="2"/>
  <c r="AE1618" i="2"/>
  <c r="AH1618" i="2"/>
  <c r="V1619" i="2"/>
  <c r="W1619" i="2"/>
  <c r="X1619" i="2"/>
  <c r="AB1619" i="2"/>
  <c r="AC1619" i="2"/>
  <c r="AD1619" i="2"/>
  <c r="AE1619" i="2"/>
  <c r="AH1619" i="2"/>
  <c r="V1620" i="2"/>
  <c r="W1620" i="2"/>
  <c r="X1620" i="2"/>
  <c r="AB1620" i="2"/>
  <c r="AC1620" i="2"/>
  <c r="AD1620" i="2"/>
  <c r="AE1620" i="2"/>
  <c r="AH1620" i="2"/>
  <c r="V1621" i="2"/>
  <c r="W1621" i="2"/>
  <c r="X1621" i="2"/>
  <c r="AB1621" i="2"/>
  <c r="AC1621" i="2"/>
  <c r="AD1621" i="2"/>
  <c r="AE1621" i="2"/>
  <c r="AH1621" i="2"/>
  <c r="V1622" i="2"/>
  <c r="W1622" i="2"/>
  <c r="X1622" i="2"/>
  <c r="AB1622" i="2"/>
  <c r="AC1622" i="2"/>
  <c r="AD1622" i="2"/>
  <c r="AE1622" i="2"/>
  <c r="AH1622" i="2"/>
  <c r="V1623" i="2"/>
  <c r="W1623" i="2"/>
  <c r="X1623" i="2"/>
  <c r="AB1623" i="2"/>
  <c r="AC1623" i="2"/>
  <c r="AD1623" i="2"/>
  <c r="AE1623" i="2"/>
  <c r="AH1623" i="2"/>
  <c r="V1624" i="2"/>
  <c r="W1624" i="2"/>
  <c r="X1624" i="2"/>
  <c r="AB1624" i="2"/>
  <c r="AC1624" i="2"/>
  <c r="AD1624" i="2"/>
  <c r="AE1624" i="2"/>
  <c r="AH1624" i="2"/>
  <c r="V1625" i="2"/>
  <c r="W1625" i="2"/>
  <c r="X1625" i="2"/>
  <c r="AB1625" i="2"/>
  <c r="AC1625" i="2"/>
  <c r="AD1625" i="2"/>
  <c r="AE1625" i="2"/>
  <c r="AH1625" i="2"/>
  <c r="V1626" i="2"/>
  <c r="W1626" i="2"/>
  <c r="X1626" i="2"/>
  <c r="AB1626" i="2"/>
  <c r="AC1626" i="2"/>
  <c r="AD1626" i="2"/>
  <c r="AE1626" i="2"/>
  <c r="AH1626" i="2"/>
  <c r="V1627" i="2"/>
  <c r="W1627" i="2"/>
  <c r="X1627" i="2"/>
  <c r="AB1627" i="2"/>
  <c r="AC1627" i="2"/>
  <c r="AD1627" i="2"/>
  <c r="AE1627" i="2"/>
  <c r="AH1627" i="2"/>
  <c r="V1628" i="2"/>
  <c r="W1628" i="2"/>
  <c r="X1628" i="2"/>
  <c r="AB1628" i="2"/>
  <c r="AC1628" i="2"/>
  <c r="AD1628" i="2"/>
  <c r="AE1628" i="2"/>
  <c r="AH1628" i="2"/>
  <c r="V1629" i="2"/>
  <c r="W1629" i="2"/>
  <c r="X1629" i="2"/>
  <c r="AB1629" i="2"/>
  <c r="AC1629" i="2"/>
  <c r="AD1629" i="2"/>
  <c r="AE1629" i="2"/>
  <c r="AH1629" i="2"/>
  <c r="V1630" i="2"/>
  <c r="W1630" i="2"/>
  <c r="X1630" i="2"/>
  <c r="AB1630" i="2"/>
  <c r="AC1630" i="2"/>
  <c r="AD1630" i="2"/>
  <c r="AE1630" i="2"/>
  <c r="AH1630" i="2"/>
  <c r="V1631" i="2"/>
  <c r="W1631" i="2"/>
  <c r="X1631" i="2"/>
  <c r="AB1631" i="2"/>
  <c r="AC1631" i="2"/>
  <c r="AD1631" i="2"/>
  <c r="AE1631" i="2"/>
  <c r="AH1631" i="2"/>
  <c r="V1632" i="2"/>
  <c r="W1632" i="2"/>
  <c r="X1632" i="2"/>
  <c r="AB1632" i="2"/>
  <c r="AC1632" i="2"/>
  <c r="AD1632" i="2"/>
  <c r="AE1632" i="2"/>
  <c r="AH1632" i="2"/>
  <c r="V1633" i="2"/>
  <c r="W1633" i="2"/>
  <c r="X1633" i="2"/>
  <c r="AB1633" i="2"/>
  <c r="AC1633" i="2"/>
  <c r="AD1633" i="2"/>
  <c r="AE1633" i="2"/>
  <c r="AH1633" i="2"/>
  <c r="V1634" i="2"/>
  <c r="W1634" i="2"/>
  <c r="X1634" i="2"/>
  <c r="AB1634" i="2"/>
  <c r="AC1634" i="2"/>
  <c r="AD1634" i="2"/>
  <c r="AE1634" i="2"/>
  <c r="AH1634" i="2"/>
  <c r="V1635" i="2"/>
  <c r="W1635" i="2"/>
  <c r="X1635" i="2"/>
  <c r="AB1635" i="2"/>
  <c r="AC1635" i="2"/>
  <c r="AD1635" i="2"/>
  <c r="AE1635" i="2"/>
  <c r="AH1635" i="2"/>
  <c r="V1636" i="2"/>
  <c r="W1636" i="2"/>
  <c r="X1636" i="2"/>
  <c r="AB1636" i="2"/>
  <c r="AC1636" i="2"/>
  <c r="AD1636" i="2"/>
  <c r="AE1636" i="2"/>
  <c r="AH1636" i="2"/>
  <c r="V1637" i="2"/>
  <c r="W1637" i="2"/>
  <c r="X1637" i="2"/>
  <c r="AB1637" i="2"/>
  <c r="AC1637" i="2"/>
  <c r="AD1637" i="2"/>
  <c r="AE1637" i="2"/>
  <c r="AH1637" i="2"/>
  <c r="V1638" i="2"/>
  <c r="W1638" i="2"/>
  <c r="X1638" i="2"/>
  <c r="AB1638" i="2"/>
  <c r="AC1638" i="2"/>
  <c r="AD1638" i="2"/>
  <c r="AE1638" i="2"/>
  <c r="AH1638" i="2"/>
  <c r="V1639" i="2"/>
  <c r="W1639" i="2"/>
  <c r="X1639" i="2"/>
  <c r="AB1639" i="2"/>
  <c r="AC1639" i="2"/>
  <c r="AD1639" i="2"/>
  <c r="AE1639" i="2"/>
  <c r="AH1639" i="2"/>
  <c r="V1640" i="2"/>
  <c r="W1640" i="2"/>
  <c r="X1640" i="2"/>
  <c r="AB1640" i="2"/>
  <c r="AC1640" i="2"/>
  <c r="AD1640" i="2"/>
  <c r="AE1640" i="2"/>
  <c r="AH1640" i="2"/>
  <c r="V1641" i="2"/>
  <c r="W1641" i="2"/>
  <c r="X1641" i="2"/>
  <c r="AB1641" i="2"/>
  <c r="AC1641" i="2"/>
  <c r="AD1641" i="2"/>
  <c r="AE1641" i="2"/>
  <c r="AH1641" i="2"/>
  <c r="V1642" i="2"/>
  <c r="W1642" i="2"/>
  <c r="X1642" i="2"/>
  <c r="AB1642" i="2"/>
  <c r="AC1642" i="2"/>
  <c r="AD1642" i="2"/>
  <c r="AE1642" i="2"/>
  <c r="AH1642" i="2"/>
  <c r="V1643" i="2"/>
  <c r="W1643" i="2"/>
  <c r="X1643" i="2"/>
  <c r="AB1643" i="2"/>
  <c r="AC1643" i="2"/>
  <c r="AD1643" i="2"/>
  <c r="AE1643" i="2"/>
  <c r="AH1643" i="2"/>
  <c r="V1644" i="2"/>
  <c r="W1644" i="2"/>
  <c r="X1644" i="2"/>
  <c r="AB1644" i="2"/>
  <c r="AC1644" i="2"/>
  <c r="AD1644" i="2"/>
  <c r="AE1644" i="2"/>
  <c r="AH1644" i="2"/>
  <c r="V1645" i="2"/>
  <c r="W1645" i="2"/>
  <c r="X1645" i="2"/>
  <c r="AB1645" i="2"/>
  <c r="AC1645" i="2"/>
  <c r="AD1645" i="2"/>
  <c r="AE1645" i="2"/>
  <c r="AH1645" i="2"/>
  <c r="V1646" i="2"/>
  <c r="W1646" i="2"/>
  <c r="X1646" i="2"/>
  <c r="AB1646" i="2"/>
  <c r="AC1646" i="2"/>
  <c r="AD1646" i="2"/>
  <c r="AE1646" i="2"/>
  <c r="AH1646" i="2"/>
  <c r="V1647" i="2"/>
  <c r="W1647" i="2"/>
  <c r="X1647" i="2"/>
  <c r="AB1647" i="2"/>
  <c r="AC1647" i="2"/>
  <c r="AD1647" i="2"/>
  <c r="AE1647" i="2"/>
  <c r="AH1647" i="2"/>
  <c r="V1648" i="2"/>
  <c r="W1648" i="2"/>
  <c r="X1648" i="2"/>
  <c r="AB1648" i="2"/>
  <c r="AC1648" i="2"/>
  <c r="AD1648" i="2"/>
  <c r="AE1648" i="2"/>
  <c r="AH1648" i="2"/>
  <c r="V1649" i="2"/>
  <c r="W1649" i="2"/>
  <c r="X1649" i="2"/>
  <c r="AB1649" i="2"/>
  <c r="AC1649" i="2"/>
  <c r="AD1649" i="2"/>
  <c r="AE1649" i="2"/>
  <c r="AH1649" i="2"/>
  <c r="V1650" i="2"/>
  <c r="W1650" i="2"/>
  <c r="X1650" i="2"/>
  <c r="AB1650" i="2"/>
  <c r="AC1650" i="2"/>
  <c r="AD1650" i="2"/>
  <c r="AE1650" i="2"/>
  <c r="AH1650" i="2"/>
  <c r="V1651" i="2"/>
  <c r="W1651" i="2"/>
  <c r="X1651" i="2"/>
  <c r="AB1651" i="2"/>
  <c r="AC1651" i="2"/>
  <c r="AD1651" i="2"/>
  <c r="AE1651" i="2"/>
  <c r="AH1651" i="2"/>
  <c r="V1652" i="2"/>
  <c r="W1652" i="2"/>
  <c r="X1652" i="2"/>
  <c r="AB1652" i="2"/>
  <c r="AC1652" i="2"/>
  <c r="AD1652" i="2"/>
  <c r="AE1652" i="2"/>
  <c r="AH1652" i="2"/>
  <c r="V1653" i="2"/>
  <c r="W1653" i="2"/>
  <c r="X1653" i="2"/>
  <c r="AB1653" i="2"/>
  <c r="AC1653" i="2"/>
  <c r="AD1653" i="2"/>
  <c r="AE1653" i="2"/>
  <c r="AH1653" i="2"/>
  <c r="V1654" i="2"/>
  <c r="W1654" i="2"/>
  <c r="X1654" i="2"/>
  <c r="AB1654" i="2"/>
  <c r="AC1654" i="2"/>
  <c r="AD1654" i="2"/>
  <c r="AE1654" i="2"/>
  <c r="AH1654" i="2"/>
  <c r="V1655" i="2"/>
  <c r="W1655" i="2"/>
  <c r="X1655" i="2"/>
  <c r="AB1655" i="2"/>
  <c r="AC1655" i="2"/>
  <c r="AD1655" i="2"/>
  <c r="AE1655" i="2"/>
  <c r="AH1655" i="2"/>
  <c r="V1656" i="2"/>
  <c r="W1656" i="2"/>
  <c r="X1656" i="2"/>
  <c r="AB1656" i="2"/>
  <c r="AC1656" i="2"/>
  <c r="AD1656" i="2"/>
  <c r="AE1656" i="2"/>
  <c r="AH1656" i="2"/>
  <c r="V1657" i="2"/>
  <c r="W1657" i="2"/>
  <c r="X1657" i="2"/>
  <c r="AB1657" i="2"/>
  <c r="AC1657" i="2"/>
  <c r="AD1657" i="2"/>
  <c r="AE1657" i="2"/>
  <c r="AH1657" i="2"/>
  <c r="V1658" i="2"/>
  <c r="W1658" i="2"/>
  <c r="X1658" i="2"/>
  <c r="AB1658" i="2"/>
  <c r="AC1658" i="2"/>
  <c r="AD1658" i="2"/>
  <c r="AE1658" i="2"/>
  <c r="AH1658" i="2"/>
  <c r="V1659" i="2"/>
  <c r="W1659" i="2"/>
  <c r="X1659" i="2"/>
  <c r="AB1659" i="2"/>
  <c r="AC1659" i="2"/>
  <c r="AD1659" i="2"/>
  <c r="AE1659" i="2"/>
  <c r="AH1659" i="2"/>
  <c r="V1660" i="2"/>
  <c r="W1660" i="2"/>
  <c r="X1660" i="2"/>
  <c r="AB1660" i="2"/>
  <c r="AC1660" i="2"/>
  <c r="AD1660" i="2"/>
  <c r="AE1660" i="2"/>
  <c r="AH1660" i="2"/>
  <c r="V1661" i="2"/>
  <c r="W1661" i="2"/>
  <c r="X1661" i="2"/>
  <c r="AB1661" i="2"/>
  <c r="AC1661" i="2"/>
  <c r="AD1661" i="2"/>
  <c r="AE1661" i="2"/>
  <c r="AH1661" i="2"/>
  <c r="V1662" i="2"/>
  <c r="W1662" i="2"/>
  <c r="X1662" i="2"/>
  <c r="AB1662" i="2"/>
  <c r="AC1662" i="2"/>
  <c r="AD1662" i="2"/>
  <c r="AE1662" i="2"/>
  <c r="AH1662" i="2"/>
  <c r="V1663" i="2"/>
  <c r="W1663" i="2"/>
  <c r="X1663" i="2"/>
  <c r="AB1663" i="2"/>
  <c r="AC1663" i="2"/>
  <c r="AD1663" i="2"/>
  <c r="AE1663" i="2"/>
  <c r="AH1663" i="2"/>
  <c r="V1664" i="2"/>
  <c r="W1664" i="2"/>
  <c r="X1664" i="2"/>
  <c r="AB1664" i="2"/>
  <c r="AC1664" i="2"/>
  <c r="AD1664" i="2"/>
  <c r="AE1664" i="2"/>
  <c r="AH1664" i="2"/>
  <c r="V1665" i="2"/>
  <c r="W1665" i="2"/>
  <c r="X1665" i="2"/>
  <c r="AB1665" i="2"/>
  <c r="AC1665" i="2"/>
  <c r="AD1665" i="2"/>
  <c r="AE1665" i="2"/>
  <c r="AH1665" i="2"/>
  <c r="V1666" i="2"/>
  <c r="W1666" i="2"/>
  <c r="X1666" i="2"/>
  <c r="AB1666" i="2"/>
  <c r="AC1666" i="2"/>
  <c r="AD1666" i="2"/>
  <c r="AE1666" i="2"/>
  <c r="AH1666" i="2"/>
  <c r="V1667" i="2"/>
  <c r="W1667" i="2"/>
  <c r="X1667" i="2"/>
  <c r="AB1667" i="2"/>
  <c r="AC1667" i="2"/>
  <c r="AD1667" i="2"/>
  <c r="AE1667" i="2"/>
  <c r="AH1667" i="2"/>
  <c r="V1668" i="2"/>
  <c r="W1668" i="2"/>
  <c r="X1668" i="2"/>
  <c r="AB1668" i="2"/>
  <c r="AC1668" i="2"/>
  <c r="AD1668" i="2"/>
  <c r="AE1668" i="2"/>
  <c r="AH1668" i="2"/>
  <c r="V1669" i="2"/>
  <c r="W1669" i="2"/>
  <c r="X1669" i="2"/>
  <c r="AB1669" i="2"/>
  <c r="AC1669" i="2"/>
  <c r="AD1669" i="2"/>
  <c r="AE1669" i="2"/>
  <c r="AH1669" i="2"/>
  <c r="V1670" i="2"/>
  <c r="W1670" i="2"/>
  <c r="X1670" i="2"/>
  <c r="AB1670" i="2"/>
  <c r="AC1670" i="2"/>
  <c r="AD1670" i="2"/>
  <c r="AE1670" i="2"/>
  <c r="AH1670" i="2"/>
  <c r="V1671" i="2"/>
  <c r="W1671" i="2"/>
  <c r="X1671" i="2"/>
  <c r="AB1671" i="2"/>
  <c r="AC1671" i="2"/>
  <c r="AD1671" i="2"/>
  <c r="AE1671" i="2"/>
  <c r="AH1671" i="2"/>
  <c r="V1672" i="2"/>
  <c r="W1672" i="2"/>
  <c r="X1672" i="2"/>
  <c r="AB1672" i="2"/>
  <c r="AC1672" i="2"/>
  <c r="AD1672" i="2"/>
  <c r="AE1672" i="2"/>
  <c r="AH1672" i="2"/>
  <c r="V1673" i="2"/>
  <c r="W1673" i="2"/>
  <c r="X1673" i="2"/>
  <c r="AB1673" i="2"/>
  <c r="AC1673" i="2"/>
  <c r="AD1673" i="2"/>
  <c r="AE1673" i="2"/>
  <c r="AH1673" i="2"/>
  <c r="V1674" i="2"/>
  <c r="W1674" i="2"/>
  <c r="X1674" i="2"/>
  <c r="AB1674" i="2"/>
  <c r="AC1674" i="2"/>
  <c r="AD1674" i="2"/>
  <c r="AE1674" i="2"/>
  <c r="AH1674" i="2"/>
  <c r="V1675" i="2"/>
  <c r="W1675" i="2"/>
  <c r="X1675" i="2"/>
  <c r="AB1675" i="2"/>
  <c r="AC1675" i="2"/>
  <c r="AD1675" i="2"/>
  <c r="AE1675" i="2"/>
  <c r="AH1675" i="2"/>
  <c r="V1676" i="2"/>
  <c r="W1676" i="2"/>
  <c r="X1676" i="2"/>
  <c r="AB1676" i="2"/>
  <c r="AC1676" i="2"/>
  <c r="AD1676" i="2"/>
  <c r="AE1676" i="2"/>
  <c r="AH1676" i="2"/>
  <c r="V1677" i="2"/>
  <c r="W1677" i="2"/>
  <c r="X1677" i="2"/>
  <c r="AB1677" i="2"/>
  <c r="AC1677" i="2"/>
  <c r="AD1677" i="2"/>
  <c r="AE1677" i="2"/>
  <c r="AH1677" i="2"/>
  <c r="V1678" i="2"/>
  <c r="W1678" i="2"/>
  <c r="X1678" i="2"/>
  <c r="AB1678" i="2"/>
  <c r="AC1678" i="2"/>
  <c r="AD1678" i="2"/>
  <c r="AE1678" i="2"/>
  <c r="AH1678" i="2"/>
  <c r="V1679" i="2"/>
  <c r="W1679" i="2"/>
  <c r="X1679" i="2"/>
  <c r="AB1679" i="2"/>
  <c r="AC1679" i="2"/>
  <c r="AD1679" i="2"/>
  <c r="AE1679" i="2"/>
  <c r="AH1679" i="2"/>
  <c r="V1680" i="2"/>
  <c r="W1680" i="2"/>
  <c r="X1680" i="2"/>
  <c r="AB1680" i="2"/>
  <c r="AC1680" i="2"/>
  <c r="AD1680" i="2"/>
  <c r="AE1680" i="2"/>
  <c r="AH1680" i="2"/>
  <c r="V1681" i="2"/>
  <c r="W1681" i="2"/>
  <c r="X1681" i="2"/>
  <c r="AB1681" i="2"/>
  <c r="AC1681" i="2"/>
  <c r="AD1681" i="2"/>
  <c r="AE1681" i="2"/>
  <c r="AH1681" i="2"/>
  <c r="V1682" i="2"/>
  <c r="W1682" i="2"/>
  <c r="X1682" i="2"/>
  <c r="AB1682" i="2"/>
  <c r="AC1682" i="2"/>
  <c r="AD1682" i="2"/>
  <c r="AE1682" i="2"/>
  <c r="AH1682" i="2"/>
  <c r="V1683" i="2"/>
  <c r="W1683" i="2"/>
  <c r="X1683" i="2"/>
  <c r="AB1683" i="2"/>
  <c r="AC1683" i="2"/>
  <c r="AD1683" i="2"/>
  <c r="AE1683" i="2"/>
  <c r="AH1683" i="2"/>
  <c r="V1684" i="2"/>
  <c r="W1684" i="2"/>
  <c r="X1684" i="2"/>
  <c r="AB1684" i="2"/>
  <c r="AC1684" i="2"/>
  <c r="AD1684" i="2"/>
  <c r="AE1684" i="2"/>
  <c r="AH1684" i="2"/>
  <c r="V1685" i="2"/>
  <c r="W1685" i="2"/>
  <c r="X1685" i="2"/>
  <c r="AB1685" i="2"/>
  <c r="AC1685" i="2"/>
  <c r="AD1685" i="2"/>
  <c r="AE1685" i="2"/>
  <c r="AH1685" i="2"/>
  <c r="V1686" i="2"/>
  <c r="W1686" i="2"/>
  <c r="X1686" i="2"/>
  <c r="AB1686" i="2"/>
  <c r="AC1686" i="2"/>
  <c r="AD1686" i="2"/>
  <c r="AE1686" i="2"/>
  <c r="AH1686" i="2"/>
  <c r="V1687" i="2"/>
  <c r="W1687" i="2"/>
  <c r="X1687" i="2"/>
  <c r="AB1687" i="2"/>
  <c r="AC1687" i="2"/>
  <c r="AD1687" i="2"/>
  <c r="AE1687" i="2"/>
  <c r="AH1687" i="2"/>
  <c r="V1688" i="2"/>
  <c r="W1688" i="2"/>
  <c r="X1688" i="2"/>
  <c r="AB1688" i="2"/>
  <c r="AC1688" i="2"/>
  <c r="AD1688" i="2"/>
  <c r="AE1688" i="2"/>
  <c r="AH1688" i="2"/>
  <c r="V1689" i="2"/>
  <c r="W1689" i="2"/>
  <c r="X1689" i="2"/>
  <c r="AB1689" i="2"/>
  <c r="AC1689" i="2"/>
  <c r="AD1689" i="2"/>
  <c r="AE1689" i="2"/>
  <c r="AH1689" i="2"/>
  <c r="V1690" i="2"/>
  <c r="W1690" i="2"/>
  <c r="X1690" i="2"/>
  <c r="AB1690" i="2"/>
  <c r="AC1690" i="2"/>
  <c r="AD1690" i="2"/>
  <c r="AE1690" i="2"/>
  <c r="AH1690" i="2"/>
  <c r="V1691" i="2"/>
  <c r="W1691" i="2"/>
  <c r="X1691" i="2"/>
  <c r="AB1691" i="2"/>
  <c r="AC1691" i="2"/>
  <c r="AD1691" i="2"/>
  <c r="AE1691" i="2"/>
  <c r="AH1691" i="2"/>
  <c r="V1692" i="2"/>
  <c r="W1692" i="2"/>
  <c r="X1692" i="2"/>
  <c r="AB1692" i="2"/>
  <c r="AC1692" i="2"/>
  <c r="AD1692" i="2"/>
  <c r="AE1692" i="2"/>
  <c r="AH1692" i="2"/>
  <c r="V1693" i="2"/>
  <c r="W1693" i="2"/>
  <c r="X1693" i="2"/>
  <c r="AB1693" i="2"/>
  <c r="AC1693" i="2"/>
  <c r="AD1693" i="2"/>
  <c r="AE1693" i="2"/>
  <c r="AH1693" i="2"/>
  <c r="V1694" i="2"/>
  <c r="W1694" i="2"/>
  <c r="X1694" i="2"/>
  <c r="AB1694" i="2"/>
  <c r="AC1694" i="2"/>
  <c r="AD1694" i="2"/>
  <c r="AE1694" i="2"/>
  <c r="AH1694" i="2"/>
  <c r="V1695" i="2"/>
  <c r="W1695" i="2"/>
  <c r="X1695" i="2"/>
  <c r="AB1695" i="2"/>
  <c r="AC1695" i="2"/>
  <c r="AD1695" i="2"/>
  <c r="AE1695" i="2"/>
  <c r="AH1695" i="2"/>
  <c r="V1696" i="2"/>
  <c r="W1696" i="2"/>
  <c r="X1696" i="2"/>
  <c r="AB1696" i="2"/>
  <c r="AC1696" i="2"/>
  <c r="AD1696" i="2"/>
  <c r="AE1696" i="2"/>
  <c r="AH1696" i="2"/>
  <c r="V1697" i="2"/>
  <c r="W1697" i="2"/>
  <c r="X1697" i="2"/>
  <c r="AB1697" i="2"/>
  <c r="AC1697" i="2"/>
  <c r="AD1697" i="2"/>
  <c r="AE1697" i="2"/>
  <c r="AH1697" i="2"/>
  <c r="V1698" i="2"/>
  <c r="W1698" i="2"/>
  <c r="X1698" i="2"/>
  <c r="AB1698" i="2"/>
  <c r="AC1698" i="2"/>
  <c r="AD1698" i="2"/>
  <c r="AE1698" i="2"/>
  <c r="AH1698" i="2"/>
  <c r="V1699" i="2"/>
  <c r="W1699" i="2"/>
  <c r="X1699" i="2"/>
  <c r="AB1699" i="2"/>
  <c r="AC1699" i="2"/>
  <c r="AD1699" i="2"/>
  <c r="AE1699" i="2"/>
  <c r="AH1699" i="2"/>
  <c r="V1700" i="2"/>
  <c r="W1700" i="2"/>
  <c r="X1700" i="2"/>
  <c r="AB1700" i="2"/>
  <c r="AC1700" i="2"/>
  <c r="AD1700" i="2"/>
  <c r="AE1700" i="2"/>
  <c r="AH1700" i="2"/>
  <c r="V1701" i="2"/>
  <c r="W1701" i="2"/>
  <c r="X1701" i="2"/>
  <c r="AB1701" i="2"/>
  <c r="AC1701" i="2"/>
  <c r="AD1701" i="2"/>
  <c r="AE1701" i="2"/>
  <c r="AH1701" i="2"/>
  <c r="V1702" i="2"/>
  <c r="W1702" i="2"/>
  <c r="X1702" i="2"/>
  <c r="AB1702" i="2"/>
  <c r="AC1702" i="2"/>
  <c r="AD1702" i="2"/>
  <c r="AE1702" i="2"/>
  <c r="AH1702" i="2"/>
  <c r="V1703" i="2"/>
  <c r="W1703" i="2"/>
  <c r="X1703" i="2"/>
  <c r="AB1703" i="2"/>
  <c r="AC1703" i="2"/>
  <c r="AD1703" i="2"/>
  <c r="AE1703" i="2"/>
  <c r="AH1703" i="2"/>
  <c r="V1704" i="2"/>
  <c r="W1704" i="2"/>
  <c r="X1704" i="2"/>
  <c r="AB1704" i="2"/>
  <c r="AC1704" i="2"/>
  <c r="AD1704" i="2"/>
  <c r="AE1704" i="2"/>
  <c r="AH1704" i="2"/>
  <c r="V1705" i="2"/>
  <c r="W1705" i="2"/>
  <c r="X1705" i="2"/>
  <c r="AB1705" i="2"/>
  <c r="AC1705" i="2"/>
  <c r="AD1705" i="2"/>
  <c r="AE1705" i="2"/>
  <c r="AH1705" i="2"/>
  <c r="V1706" i="2"/>
  <c r="W1706" i="2"/>
  <c r="X1706" i="2"/>
  <c r="AB1706" i="2"/>
  <c r="AC1706" i="2"/>
  <c r="AD1706" i="2"/>
  <c r="AE1706" i="2"/>
  <c r="AH1706" i="2"/>
  <c r="V1707" i="2"/>
  <c r="W1707" i="2"/>
  <c r="X1707" i="2"/>
  <c r="AB1707" i="2"/>
  <c r="AC1707" i="2"/>
  <c r="AD1707" i="2"/>
  <c r="AE1707" i="2"/>
  <c r="AH1707" i="2"/>
  <c r="V1708" i="2"/>
  <c r="W1708" i="2"/>
  <c r="X1708" i="2"/>
  <c r="AB1708" i="2"/>
  <c r="AC1708" i="2"/>
  <c r="AD1708" i="2"/>
  <c r="AE1708" i="2"/>
  <c r="AH1708" i="2"/>
  <c r="V1709" i="2"/>
  <c r="W1709" i="2"/>
  <c r="X1709" i="2"/>
  <c r="AB1709" i="2"/>
  <c r="AC1709" i="2"/>
  <c r="AD1709" i="2"/>
  <c r="AE1709" i="2"/>
  <c r="AH1709" i="2"/>
  <c r="V1710" i="2"/>
  <c r="W1710" i="2"/>
  <c r="X1710" i="2"/>
  <c r="AB1710" i="2"/>
  <c r="AC1710" i="2"/>
  <c r="AD1710" i="2"/>
  <c r="AE1710" i="2"/>
  <c r="AH1710" i="2"/>
  <c r="V1711" i="2"/>
  <c r="W1711" i="2"/>
  <c r="X1711" i="2"/>
  <c r="AB1711" i="2"/>
  <c r="AC1711" i="2"/>
  <c r="AD1711" i="2"/>
  <c r="AE1711" i="2"/>
  <c r="AH1711" i="2"/>
  <c r="V1712" i="2"/>
  <c r="W1712" i="2"/>
  <c r="X1712" i="2"/>
  <c r="AB1712" i="2"/>
  <c r="AC1712" i="2"/>
  <c r="AD1712" i="2"/>
  <c r="AE1712" i="2"/>
  <c r="AH1712" i="2"/>
  <c r="V1713" i="2"/>
  <c r="W1713" i="2"/>
  <c r="X1713" i="2"/>
  <c r="AB1713" i="2"/>
  <c r="AC1713" i="2"/>
  <c r="AD1713" i="2"/>
  <c r="AE1713" i="2"/>
  <c r="AH1713" i="2"/>
  <c r="V1714" i="2"/>
  <c r="W1714" i="2"/>
  <c r="X1714" i="2"/>
  <c r="AB1714" i="2"/>
  <c r="AC1714" i="2"/>
  <c r="AD1714" i="2"/>
  <c r="AE1714" i="2"/>
  <c r="AH1714" i="2"/>
  <c r="V1715" i="2"/>
  <c r="W1715" i="2"/>
  <c r="X1715" i="2"/>
  <c r="AB1715" i="2"/>
  <c r="AC1715" i="2"/>
  <c r="AD1715" i="2"/>
  <c r="AE1715" i="2"/>
  <c r="AH1715" i="2"/>
  <c r="V1716" i="2"/>
  <c r="W1716" i="2"/>
  <c r="X1716" i="2"/>
  <c r="AB1716" i="2"/>
  <c r="AC1716" i="2"/>
  <c r="AD1716" i="2"/>
  <c r="AE1716" i="2"/>
  <c r="AH1716" i="2"/>
  <c r="V1717" i="2"/>
  <c r="W1717" i="2"/>
  <c r="X1717" i="2"/>
  <c r="AB1717" i="2"/>
  <c r="AC1717" i="2"/>
  <c r="AD1717" i="2"/>
  <c r="AE1717" i="2"/>
  <c r="AH1717" i="2"/>
  <c r="V1718" i="2"/>
  <c r="W1718" i="2"/>
  <c r="X1718" i="2"/>
  <c r="AB1718" i="2"/>
  <c r="AC1718" i="2"/>
  <c r="AD1718" i="2"/>
  <c r="AE1718" i="2"/>
  <c r="AH1718" i="2"/>
  <c r="V1719" i="2"/>
  <c r="W1719" i="2"/>
  <c r="X1719" i="2"/>
  <c r="AB1719" i="2"/>
  <c r="AC1719" i="2"/>
  <c r="AD1719" i="2"/>
  <c r="AE1719" i="2"/>
  <c r="AH1719" i="2"/>
  <c r="V1720" i="2"/>
  <c r="W1720" i="2"/>
  <c r="X1720" i="2"/>
  <c r="AB1720" i="2"/>
  <c r="AC1720" i="2"/>
  <c r="AD1720" i="2"/>
  <c r="AE1720" i="2"/>
  <c r="AH1720" i="2"/>
  <c r="V1721" i="2"/>
  <c r="W1721" i="2"/>
  <c r="X1721" i="2"/>
  <c r="AB1721" i="2"/>
  <c r="AC1721" i="2"/>
  <c r="AD1721" i="2"/>
  <c r="AE1721" i="2"/>
  <c r="AH1721" i="2"/>
  <c r="V1722" i="2"/>
  <c r="W1722" i="2"/>
  <c r="X1722" i="2"/>
  <c r="AB1722" i="2"/>
  <c r="AC1722" i="2"/>
  <c r="AD1722" i="2"/>
  <c r="AE1722" i="2"/>
  <c r="AH1722" i="2"/>
  <c r="V1723" i="2"/>
  <c r="W1723" i="2"/>
  <c r="X1723" i="2"/>
  <c r="AB1723" i="2"/>
  <c r="AC1723" i="2"/>
  <c r="AD1723" i="2"/>
  <c r="AE1723" i="2"/>
  <c r="AH1723" i="2"/>
  <c r="V1724" i="2"/>
  <c r="W1724" i="2"/>
  <c r="X1724" i="2"/>
  <c r="AB1724" i="2"/>
  <c r="AC1724" i="2"/>
  <c r="AD1724" i="2"/>
  <c r="AE1724" i="2"/>
  <c r="AH1724" i="2"/>
  <c r="V1725" i="2"/>
  <c r="W1725" i="2"/>
  <c r="X1725" i="2"/>
  <c r="AB1725" i="2"/>
  <c r="AC1725" i="2"/>
  <c r="AD1725" i="2"/>
  <c r="AE1725" i="2"/>
  <c r="AH1725" i="2"/>
  <c r="V1726" i="2"/>
  <c r="W1726" i="2"/>
  <c r="X1726" i="2"/>
  <c r="AB1726" i="2"/>
  <c r="AC1726" i="2"/>
  <c r="AD1726" i="2"/>
  <c r="AE1726" i="2"/>
  <c r="AH1726" i="2"/>
  <c r="V1727" i="2"/>
  <c r="W1727" i="2"/>
  <c r="X1727" i="2"/>
  <c r="AB1727" i="2"/>
  <c r="AC1727" i="2"/>
  <c r="AD1727" i="2"/>
  <c r="AE1727" i="2"/>
  <c r="AH1727" i="2"/>
  <c r="V1728" i="2"/>
  <c r="W1728" i="2"/>
  <c r="X1728" i="2"/>
  <c r="AB1728" i="2"/>
  <c r="AC1728" i="2"/>
  <c r="AD1728" i="2"/>
  <c r="AE1728" i="2"/>
  <c r="AH1728" i="2"/>
  <c r="V1729" i="2"/>
  <c r="W1729" i="2"/>
  <c r="X1729" i="2"/>
  <c r="AB1729" i="2"/>
  <c r="AC1729" i="2"/>
  <c r="AD1729" i="2"/>
  <c r="AE1729" i="2"/>
  <c r="AH1729" i="2"/>
  <c r="V1730" i="2"/>
  <c r="W1730" i="2"/>
  <c r="X1730" i="2"/>
  <c r="AB1730" i="2"/>
  <c r="AC1730" i="2"/>
  <c r="AD1730" i="2"/>
  <c r="AE1730" i="2"/>
  <c r="AH1730" i="2"/>
  <c r="V1731" i="2"/>
  <c r="W1731" i="2"/>
  <c r="X1731" i="2"/>
  <c r="AB1731" i="2"/>
  <c r="AC1731" i="2"/>
  <c r="AD1731" i="2"/>
  <c r="AE1731" i="2"/>
  <c r="AH1731" i="2"/>
  <c r="V1732" i="2"/>
  <c r="W1732" i="2"/>
  <c r="X1732" i="2"/>
  <c r="AB1732" i="2"/>
  <c r="AC1732" i="2"/>
  <c r="AD1732" i="2"/>
  <c r="AE1732" i="2"/>
  <c r="AH1732" i="2"/>
  <c r="V1733" i="2"/>
  <c r="W1733" i="2"/>
  <c r="X1733" i="2"/>
  <c r="AB1733" i="2"/>
  <c r="AC1733" i="2"/>
  <c r="AD1733" i="2"/>
  <c r="AE1733" i="2"/>
  <c r="AH1733" i="2"/>
  <c r="V1734" i="2"/>
  <c r="W1734" i="2"/>
  <c r="X1734" i="2"/>
  <c r="AB1734" i="2"/>
  <c r="AC1734" i="2"/>
  <c r="AD1734" i="2"/>
  <c r="AE1734" i="2"/>
  <c r="AH1734" i="2"/>
  <c r="V1735" i="2"/>
  <c r="W1735" i="2"/>
  <c r="X1735" i="2"/>
  <c r="AB1735" i="2"/>
  <c r="AC1735" i="2"/>
  <c r="AD1735" i="2"/>
  <c r="AE1735" i="2"/>
  <c r="AH1735" i="2"/>
  <c r="V1736" i="2"/>
  <c r="W1736" i="2"/>
  <c r="X1736" i="2"/>
  <c r="AB1736" i="2"/>
  <c r="AC1736" i="2"/>
  <c r="AD1736" i="2"/>
  <c r="AE1736" i="2"/>
  <c r="AH1736" i="2"/>
  <c r="V1737" i="2"/>
  <c r="W1737" i="2"/>
  <c r="X1737" i="2"/>
  <c r="AB1737" i="2"/>
  <c r="AC1737" i="2"/>
  <c r="AD1737" i="2"/>
  <c r="AE1737" i="2"/>
  <c r="AH1737" i="2"/>
  <c r="V1738" i="2"/>
  <c r="W1738" i="2"/>
  <c r="X1738" i="2"/>
  <c r="AB1738" i="2"/>
  <c r="AC1738" i="2"/>
  <c r="AD1738" i="2"/>
  <c r="AE1738" i="2"/>
  <c r="AH1738" i="2"/>
  <c r="V1739" i="2"/>
  <c r="W1739" i="2"/>
  <c r="X1739" i="2"/>
  <c r="AB1739" i="2"/>
  <c r="AC1739" i="2"/>
  <c r="AD1739" i="2"/>
  <c r="AE1739" i="2"/>
  <c r="AH1739" i="2"/>
  <c r="V1740" i="2"/>
  <c r="W1740" i="2"/>
  <c r="X1740" i="2"/>
  <c r="AB1740" i="2"/>
  <c r="AC1740" i="2"/>
  <c r="AD1740" i="2"/>
  <c r="AE1740" i="2"/>
  <c r="AH1740" i="2"/>
  <c r="V1741" i="2"/>
  <c r="W1741" i="2"/>
  <c r="X1741" i="2"/>
  <c r="AB1741" i="2"/>
  <c r="AC1741" i="2"/>
  <c r="AD1741" i="2"/>
  <c r="AE1741" i="2"/>
  <c r="AH1741" i="2"/>
  <c r="V1742" i="2"/>
  <c r="W1742" i="2"/>
  <c r="X1742" i="2"/>
  <c r="AB1742" i="2"/>
  <c r="AC1742" i="2"/>
  <c r="AD1742" i="2"/>
  <c r="AE1742" i="2"/>
  <c r="AH1742" i="2"/>
  <c r="V1743" i="2"/>
  <c r="W1743" i="2"/>
  <c r="X1743" i="2"/>
  <c r="AB1743" i="2"/>
  <c r="AC1743" i="2"/>
  <c r="AD1743" i="2"/>
  <c r="AE1743" i="2"/>
  <c r="AH1743" i="2"/>
  <c r="V1744" i="2"/>
  <c r="W1744" i="2"/>
  <c r="X1744" i="2"/>
  <c r="AB1744" i="2"/>
  <c r="AC1744" i="2"/>
  <c r="AD1744" i="2"/>
  <c r="AE1744" i="2"/>
  <c r="AH1744" i="2"/>
  <c r="V1745" i="2"/>
  <c r="W1745" i="2"/>
  <c r="X1745" i="2"/>
  <c r="AB1745" i="2"/>
  <c r="AC1745" i="2"/>
  <c r="AD1745" i="2"/>
  <c r="AE1745" i="2"/>
  <c r="AH1745" i="2"/>
  <c r="V1746" i="2"/>
  <c r="W1746" i="2"/>
  <c r="X1746" i="2"/>
  <c r="AB1746" i="2"/>
  <c r="AC1746" i="2"/>
  <c r="AD1746" i="2"/>
  <c r="AE1746" i="2"/>
  <c r="AH1746" i="2"/>
  <c r="V1747" i="2"/>
  <c r="W1747" i="2"/>
  <c r="X1747" i="2"/>
  <c r="AB1747" i="2"/>
  <c r="AC1747" i="2"/>
  <c r="AD1747" i="2"/>
  <c r="AE1747" i="2"/>
  <c r="AH1747" i="2"/>
  <c r="V1748" i="2"/>
  <c r="W1748" i="2"/>
  <c r="X1748" i="2"/>
  <c r="AB1748" i="2"/>
  <c r="AC1748" i="2"/>
  <c r="AD1748" i="2"/>
  <c r="AE1748" i="2"/>
  <c r="AH1748" i="2"/>
  <c r="V1749" i="2"/>
  <c r="W1749" i="2"/>
  <c r="X1749" i="2"/>
  <c r="AB1749" i="2"/>
  <c r="AC1749" i="2"/>
  <c r="AD1749" i="2"/>
  <c r="AE1749" i="2"/>
  <c r="AH1749" i="2"/>
  <c r="V1750" i="2"/>
  <c r="W1750" i="2"/>
  <c r="X1750" i="2"/>
  <c r="AB1750" i="2"/>
  <c r="AC1750" i="2"/>
  <c r="AD1750" i="2"/>
  <c r="AE1750" i="2"/>
  <c r="AH1750" i="2"/>
  <c r="V1751" i="2"/>
  <c r="W1751" i="2"/>
  <c r="X1751" i="2"/>
  <c r="AB1751" i="2"/>
  <c r="AC1751" i="2"/>
  <c r="AD1751" i="2"/>
  <c r="AE1751" i="2"/>
  <c r="AH1751" i="2"/>
  <c r="V1752" i="2"/>
  <c r="W1752" i="2"/>
  <c r="X1752" i="2"/>
  <c r="AB1752" i="2"/>
  <c r="AC1752" i="2"/>
  <c r="AD1752" i="2"/>
  <c r="AE1752" i="2"/>
  <c r="AH1752" i="2"/>
  <c r="V1753" i="2"/>
  <c r="W1753" i="2"/>
  <c r="X1753" i="2"/>
  <c r="AB1753" i="2"/>
  <c r="AC1753" i="2"/>
  <c r="AD1753" i="2"/>
  <c r="AE1753" i="2"/>
  <c r="AH1753" i="2"/>
  <c r="V1754" i="2"/>
  <c r="W1754" i="2"/>
  <c r="X1754" i="2"/>
  <c r="AB1754" i="2"/>
  <c r="AC1754" i="2"/>
  <c r="AD1754" i="2"/>
  <c r="AE1754" i="2"/>
  <c r="AH1754" i="2"/>
  <c r="V1755" i="2"/>
  <c r="W1755" i="2"/>
  <c r="X1755" i="2"/>
  <c r="AB1755" i="2"/>
  <c r="AC1755" i="2"/>
  <c r="AD1755" i="2"/>
  <c r="AE1755" i="2"/>
  <c r="AH1755" i="2"/>
  <c r="V1756" i="2"/>
  <c r="W1756" i="2"/>
  <c r="X1756" i="2"/>
  <c r="AB1756" i="2"/>
  <c r="AC1756" i="2"/>
  <c r="AD1756" i="2"/>
  <c r="AE1756" i="2"/>
  <c r="AH1756" i="2"/>
  <c r="V1757" i="2"/>
  <c r="W1757" i="2"/>
  <c r="X1757" i="2"/>
  <c r="AB1757" i="2"/>
  <c r="AC1757" i="2"/>
  <c r="AD1757" i="2"/>
  <c r="AE1757" i="2"/>
  <c r="AH1757" i="2"/>
  <c r="V1758" i="2"/>
  <c r="W1758" i="2"/>
  <c r="X1758" i="2"/>
  <c r="AB1758" i="2"/>
  <c r="AC1758" i="2"/>
  <c r="AD1758" i="2"/>
  <c r="AE1758" i="2"/>
  <c r="AH1758" i="2"/>
  <c r="V1759" i="2"/>
  <c r="W1759" i="2"/>
  <c r="X1759" i="2"/>
  <c r="AB1759" i="2"/>
  <c r="AC1759" i="2"/>
  <c r="AD1759" i="2"/>
  <c r="AE1759" i="2"/>
  <c r="AH1759" i="2"/>
  <c r="V1760" i="2"/>
  <c r="W1760" i="2"/>
  <c r="X1760" i="2"/>
  <c r="AB1760" i="2"/>
  <c r="AC1760" i="2"/>
  <c r="AD1760" i="2"/>
  <c r="AE1760" i="2"/>
  <c r="AH1760" i="2"/>
  <c r="V1761" i="2"/>
  <c r="W1761" i="2"/>
  <c r="X1761" i="2"/>
  <c r="AB1761" i="2"/>
  <c r="AC1761" i="2"/>
  <c r="AD1761" i="2"/>
  <c r="AE1761" i="2"/>
  <c r="AH1761" i="2"/>
  <c r="V1762" i="2"/>
  <c r="W1762" i="2"/>
  <c r="X1762" i="2"/>
  <c r="AB1762" i="2"/>
  <c r="AC1762" i="2"/>
  <c r="AD1762" i="2"/>
  <c r="AE1762" i="2"/>
  <c r="AH1762" i="2"/>
  <c r="V1763" i="2"/>
  <c r="W1763" i="2"/>
  <c r="X1763" i="2"/>
  <c r="AB1763" i="2"/>
  <c r="AC1763" i="2"/>
  <c r="AD1763" i="2"/>
  <c r="AE1763" i="2"/>
  <c r="AH1763" i="2"/>
  <c r="V1764" i="2"/>
  <c r="W1764" i="2"/>
  <c r="X1764" i="2"/>
  <c r="AB1764" i="2"/>
  <c r="AC1764" i="2"/>
  <c r="AD1764" i="2"/>
  <c r="AE1764" i="2"/>
  <c r="AH1764" i="2"/>
  <c r="V1765" i="2"/>
  <c r="W1765" i="2"/>
  <c r="X1765" i="2"/>
  <c r="AB1765" i="2"/>
  <c r="AC1765" i="2"/>
  <c r="AD1765" i="2"/>
  <c r="AE1765" i="2"/>
  <c r="AH1765" i="2"/>
  <c r="V1766" i="2"/>
  <c r="W1766" i="2"/>
  <c r="X1766" i="2"/>
  <c r="AB1766" i="2"/>
  <c r="AC1766" i="2"/>
  <c r="AD1766" i="2"/>
  <c r="AE1766" i="2"/>
  <c r="AH1766" i="2"/>
  <c r="V1767" i="2"/>
  <c r="W1767" i="2"/>
  <c r="X1767" i="2"/>
  <c r="AB1767" i="2"/>
  <c r="AC1767" i="2"/>
  <c r="AD1767" i="2"/>
  <c r="AE1767" i="2"/>
  <c r="AH1767" i="2"/>
  <c r="V1768" i="2"/>
  <c r="W1768" i="2"/>
  <c r="X1768" i="2"/>
  <c r="AB1768" i="2"/>
  <c r="AC1768" i="2"/>
  <c r="AD1768" i="2"/>
  <c r="AE1768" i="2"/>
  <c r="AH1768" i="2"/>
  <c r="V1769" i="2"/>
  <c r="W1769" i="2"/>
  <c r="X1769" i="2"/>
  <c r="AB1769" i="2"/>
  <c r="AC1769" i="2"/>
  <c r="AD1769" i="2"/>
  <c r="AE1769" i="2"/>
  <c r="AH1769" i="2"/>
  <c r="V1770" i="2"/>
  <c r="W1770" i="2"/>
  <c r="X1770" i="2"/>
  <c r="AB1770" i="2"/>
  <c r="AC1770" i="2"/>
  <c r="AD1770" i="2"/>
  <c r="AE1770" i="2"/>
  <c r="AH1770" i="2"/>
  <c r="V1771" i="2"/>
  <c r="W1771" i="2"/>
  <c r="X1771" i="2"/>
  <c r="AB1771" i="2"/>
  <c r="AC1771" i="2"/>
  <c r="AD1771" i="2"/>
  <c r="AE1771" i="2"/>
  <c r="AH1771" i="2"/>
  <c r="V1772" i="2"/>
  <c r="W1772" i="2"/>
  <c r="X1772" i="2"/>
  <c r="AB1772" i="2"/>
  <c r="AC1772" i="2"/>
  <c r="AD1772" i="2"/>
  <c r="AE1772" i="2"/>
  <c r="AH1772" i="2"/>
  <c r="V1773" i="2"/>
  <c r="W1773" i="2"/>
  <c r="X1773" i="2"/>
  <c r="AB1773" i="2"/>
  <c r="AC1773" i="2"/>
  <c r="AD1773" i="2"/>
  <c r="AE1773" i="2"/>
  <c r="AH1773" i="2"/>
  <c r="V1774" i="2"/>
  <c r="W1774" i="2"/>
  <c r="X1774" i="2"/>
  <c r="AB1774" i="2"/>
  <c r="AC1774" i="2"/>
  <c r="AD1774" i="2"/>
  <c r="AE1774" i="2"/>
  <c r="AH1774" i="2"/>
  <c r="V1775" i="2"/>
  <c r="W1775" i="2"/>
  <c r="X1775" i="2"/>
  <c r="AB1775" i="2"/>
  <c r="AC1775" i="2"/>
  <c r="AD1775" i="2"/>
  <c r="AE1775" i="2"/>
  <c r="AH1775" i="2"/>
  <c r="V1776" i="2"/>
  <c r="W1776" i="2"/>
  <c r="X1776" i="2"/>
  <c r="AB1776" i="2"/>
  <c r="AC1776" i="2"/>
  <c r="AD1776" i="2"/>
  <c r="AE1776" i="2"/>
  <c r="AH1776" i="2"/>
  <c r="V1777" i="2"/>
  <c r="W1777" i="2"/>
  <c r="X1777" i="2"/>
  <c r="AB1777" i="2"/>
  <c r="AC1777" i="2"/>
  <c r="AD1777" i="2"/>
  <c r="AE1777" i="2"/>
  <c r="AH1777" i="2"/>
  <c r="V1778" i="2"/>
  <c r="W1778" i="2"/>
  <c r="X1778" i="2"/>
  <c r="AB1778" i="2"/>
  <c r="AC1778" i="2"/>
  <c r="AD1778" i="2"/>
  <c r="AE1778" i="2"/>
  <c r="AH1778" i="2"/>
  <c r="V1779" i="2"/>
  <c r="W1779" i="2"/>
  <c r="X1779" i="2"/>
  <c r="AB1779" i="2"/>
  <c r="AC1779" i="2"/>
  <c r="AD1779" i="2"/>
  <c r="AE1779" i="2"/>
  <c r="AH1779" i="2"/>
  <c r="V1780" i="2"/>
  <c r="W1780" i="2"/>
  <c r="X1780" i="2"/>
  <c r="AB1780" i="2"/>
  <c r="AC1780" i="2"/>
  <c r="AD1780" i="2"/>
  <c r="AE1780" i="2"/>
  <c r="AH1780" i="2"/>
  <c r="V1781" i="2"/>
  <c r="W1781" i="2"/>
  <c r="X1781" i="2"/>
  <c r="AB1781" i="2"/>
  <c r="AC1781" i="2"/>
  <c r="AD1781" i="2"/>
  <c r="AE1781" i="2"/>
  <c r="AH1781" i="2"/>
  <c r="V1782" i="2"/>
  <c r="W1782" i="2"/>
  <c r="X1782" i="2"/>
  <c r="AB1782" i="2"/>
  <c r="AC1782" i="2"/>
  <c r="AD1782" i="2"/>
  <c r="AE1782" i="2"/>
  <c r="AH1782" i="2"/>
  <c r="V1783" i="2"/>
  <c r="W1783" i="2"/>
  <c r="X1783" i="2"/>
  <c r="AB1783" i="2"/>
  <c r="AC1783" i="2"/>
  <c r="AD1783" i="2"/>
  <c r="AE1783" i="2"/>
  <c r="AH1783" i="2"/>
  <c r="V1784" i="2"/>
  <c r="W1784" i="2"/>
  <c r="X1784" i="2"/>
  <c r="AB1784" i="2"/>
  <c r="AC1784" i="2"/>
  <c r="AD1784" i="2"/>
  <c r="AE1784" i="2"/>
  <c r="AH1784" i="2"/>
  <c r="V1785" i="2"/>
  <c r="W1785" i="2"/>
  <c r="X1785" i="2"/>
  <c r="AB1785" i="2"/>
  <c r="AC1785" i="2"/>
  <c r="AD1785" i="2"/>
  <c r="AE1785" i="2"/>
  <c r="AH1785" i="2"/>
  <c r="V1786" i="2"/>
  <c r="W1786" i="2"/>
  <c r="X1786" i="2"/>
  <c r="AB1786" i="2"/>
  <c r="AC1786" i="2"/>
  <c r="AD1786" i="2"/>
  <c r="AE1786" i="2"/>
  <c r="AH1786" i="2"/>
  <c r="V1787" i="2"/>
  <c r="W1787" i="2"/>
  <c r="X1787" i="2"/>
  <c r="AB1787" i="2"/>
  <c r="AC1787" i="2"/>
  <c r="AD1787" i="2"/>
  <c r="AE1787" i="2"/>
  <c r="AH1787" i="2"/>
  <c r="V1788" i="2"/>
  <c r="W1788" i="2"/>
  <c r="X1788" i="2"/>
  <c r="AB1788" i="2"/>
  <c r="AC1788" i="2"/>
  <c r="AD1788" i="2"/>
  <c r="AE1788" i="2"/>
  <c r="AH1788" i="2"/>
  <c r="V1789" i="2"/>
  <c r="W1789" i="2"/>
  <c r="X1789" i="2"/>
  <c r="AB1789" i="2"/>
  <c r="AC1789" i="2"/>
  <c r="AD1789" i="2"/>
  <c r="AE1789" i="2"/>
  <c r="AH1789" i="2"/>
  <c r="V1790" i="2"/>
  <c r="W1790" i="2"/>
  <c r="X1790" i="2"/>
  <c r="AB1790" i="2"/>
  <c r="AC1790" i="2"/>
  <c r="AD1790" i="2"/>
  <c r="AE1790" i="2"/>
  <c r="AH1790" i="2"/>
  <c r="V1791" i="2"/>
  <c r="W1791" i="2"/>
  <c r="X1791" i="2"/>
  <c r="AB1791" i="2"/>
  <c r="AC1791" i="2"/>
  <c r="AD1791" i="2"/>
  <c r="AE1791" i="2"/>
  <c r="AH1791" i="2"/>
  <c r="V1792" i="2"/>
  <c r="W1792" i="2"/>
  <c r="X1792" i="2"/>
  <c r="AB1792" i="2"/>
  <c r="AC1792" i="2"/>
  <c r="AD1792" i="2"/>
  <c r="AE1792" i="2"/>
  <c r="AH1792" i="2"/>
  <c r="V1793" i="2"/>
  <c r="W1793" i="2"/>
  <c r="X1793" i="2"/>
  <c r="AB1793" i="2"/>
  <c r="AC1793" i="2"/>
  <c r="AD1793" i="2"/>
  <c r="AE1793" i="2"/>
  <c r="AH1793" i="2"/>
  <c r="V1794" i="2"/>
  <c r="W1794" i="2"/>
  <c r="X1794" i="2"/>
  <c r="AB1794" i="2"/>
  <c r="AC1794" i="2"/>
  <c r="AD1794" i="2"/>
  <c r="AE1794" i="2"/>
  <c r="AH1794" i="2"/>
  <c r="V1795" i="2"/>
  <c r="W1795" i="2"/>
  <c r="X1795" i="2"/>
  <c r="AB1795" i="2"/>
  <c r="AC1795" i="2"/>
  <c r="AD1795" i="2"/>
  <c r="AE1795" i="2"/>
  <c r="AH1795" i="2"/>
  <c r="V1796" i="2"/>
  <c r="W1796" i="2"/>
  <c r="X1796" i="2"/>
  <c r="AB1796" i="2"/>
  <c r="AC1796" i="2"/>
  <c r="AD1796" i="2"/>
  <c r="AE1796" i="2"/>
  <c r="AH1796" i="2"/>
  <c r="V1797" i="2"/>
  <c r="W1797" i="2"/>
  <c r="X1797" i="2"/>
  <c r="AB1797" i="2"/>
  <c r="AC1797" i="2"/>
  <c r="AD1797" i="2"/>
  <c r="AE1797" i="2"/>
  <c r="AH1797" i="2"/>
  <c r="V1798" i="2"/>
  <c r="W1798" i="2"/>
  <c r="X1798" i="2"/>
  <c r="AB1798" i="2"/>
  <c r="AC1798" i="2"/>
  <c r="AD1798" i="2"/>
  <c r="AE1798" i="2"/>
  <c r="AH1798" i="2"/>
  <c r="V1799" i="2"/>
  <c r="W1799" i="2"/>
  <c r="X1799" i="2"/>
  <c r="AB1799" i="2"/>
  <c r="AC1799" i="2"/>
  <c r="AD1799" i="2"/>
  <c r="AE1799" i="2"/>
  <c r="AH1799" i="2"/>
  <c r="V1800" i="2"/>
  <c r="W1800" i="2"/>
  <c r="X1800" i="2"/>
  <c r="AB1800" i="2"/>
  <c r="AC1800" i="2"/>
  <c r="AD1800" i="2"/>
  <c r="AE1800" i="2"/>
  <c r="AH1800" i="2"/>
  <c r="V1801" i="2"/>
  <c r="W1801" i="2"/>
  <c r="X1801" i="2"/>
  <c r="AB1801" i="2"/>
  <c r="AC1801" i="2"/>
  <c r="AD1801" i="2"/>
  <c r="AE1801" i="2"/>
  <c r="AH1801" i="2"/>
  <c r="V1802" i="2"/>
  <c r="W1802" i="2"/>
  <c r="X1802" i="2"/>
  <c r="AB1802" i="2"/>
  <c r="AC1802" i="2"/>
  <c r="AD1802" i="2"/>
  <c r="AE1802" i="2"/>
  <c r="AH1802" i="2"/>
  <c r="V1803" i="2"/>
  <c r="W1803" i="2"/>
  <c r="X1803" i="2"/>
  <c r="AB1803" i="2"/>
  <c r="AC1803" i="2"/>
  <c r="AD1803" i="2"/>
  <c r="AE1803" i="2"/>
  <c r="AH1803" i="2"/>
  <c r="V1804" i="2"/>
  <c r="W1804" i="2"/>
  <c r="X1804" i="2"/>
  <c r="AB1804" i="2"/>
  <c r="AC1804" i="2"/>
  <c r="AD1804" i="2"/>
  <c r="AE1804" i="2"/>
  <c r="AH1804" i="2"/>
  <c r="V1805" i="2"/>
  <c r="W1805" i="2"/>
  <c r="X1805" i="2"/>
  <c r="AB1805" i="2"/>
  <c r="AC1805" i="2"/>
  <c r="AD1805" i="2"/>
  <c r="AE1805" i="2"/>
  <c r="AH1805" i="2"/>
  <c r="V1806" i="2"/>
  <c r="W1806" i="2"/>
  <c r="X1806" i="2"/>
  <c r="AB1806" i="2"/>
  <c r="AC1806" i="2"/>
  <c r="AD1806" i="2"/>
  <c r="AE1806" i="2"/>
  <c r="AH1806" i="2"/>
  <c r="V1807" i="2"/>
  <c r="W1807" i="2"/>
  <c r="X1807" i="2"/>
  <c r="AB1807" i="2"/>
  <c r="AC1807" i="2"/>
  <c r="AD1807" i="2"/>
  <c r="AE1807" i="2"/>
  <c r="AH1807" i="2"/>
  <c r="V1808" i="2"/>
  <c r="W1808" i="2"/>
  <c r="X1808" i="2"/>
  <c r="AB1808" i="2"/>
  <c r="AC1808" i="2"/>
  <c r="AD1808" i="2"/>
  <c r="AE1808" i="2"/>
  <c r="AH1808" i="2"/>
  <c r="V1809" i="2"/>
  <c r="W1809" i="2"/>
  <c r="X1809" i="2"/>
  <c r="AB1809" i="2"/>
  <c r="AC1809" i="2"/>
  <c r="AD1809" i="2"/>
  <c r="AE1809" i="2"/>
  <c r="AH1809" i="2"/>
  <c r="V1810" i="2"/>
  <c r="W1810" i="2"/>
  <c r="X1810" i="2"/>
  <c r="AB1810" i="2"/>
  <c r="AC1810" i="2"/>
  <c r="AD1810" i="2"/>
  <c r="AE1810" i="2"/>
  <c r="AH1810" i="2"/>
  <c r="V1811" i="2"/>
  <c r="W1811" i="2"/>
  <c r="X1811" i="2"/>
  <c r="AB1811" i="2"/>
  <c r="AC1811" i="2"/>
  <c r="AD1811" i="2"/>
  <c r="AE1811" i="2"/>
  <c r="AH1811" i="2"/>
  <c r="V1812" i="2"/>
  <c r="W1812" i="2"/>
  <c r="X1812" i="2"/>
  <c r="AB1812" i="2"/>
  <c r="AC1812" i="2"/>
  <c r="AD1812" i="2"/>
  <c r="AE1812" i="2"/>
  <c r="AH1812" i="2"/>
  <c r="V1813" i="2"/>
  <c r="W1813" i="2"/>
  <c r="X1813" i="2"/>
  <c r="AB1813" i="2"/>
  <c r="AC1813" i="2"/>
  <c r="AD1813" i="2"/>
  <c r="AE1813" i="2"/>
  <c r="AH1813" i="2"/>
  <c r="V1814" i="2"/>
  <c r="W1814" i="2"/>
  <c r="X1814" i="2"/>
  <c r="AB1814" i="2"/>
  <c r="AC1814" i="2"/>
  <c r="AD1814" i="2"/>
  <c r="AE1814" i="2"/>
  <c r="AH1814" i="2"/>
  <c r="V1815" i="2"/>
  <c r="W1815" i="2"/>
  <c r="X1815" i="2"/>
  <c r="AB1815" i="2"/>
  <c r="AC1815" i="2"/>
  <c r="AD1815" i="2"/>
  <c r="AE1815" i="2"/>
  <c r="AH1815" i="2"/>
  <c r="V1816" i="2"/>
  <c r="W1816" i="2"/>
  <c r="X1816" i="2"/>
  <c r="AB1816" i="2"/>
  <c r="AC1816" i="2"/>
  <c r="AD1816" i="2"/>
  <c r="AE1816" i="2"/>
  <c r="AH1816" i="2"/>
  <c r="V1817" i="2"/>
  <c r="W1817" i="2"/>
  <c r="X1817" i="2"/>
  <c r="AB1817" i="2"/>
  <c r="AC1817" i="2"/>
  <c r="AD1817" i="2"/>
  <c r="AE1817" i="2"/>
  <c r="AH1817" i="2"/>
  <c r="V1818" i="2"/>
  <c r="W1818" i="2"/>
  <c r="X1818" i="2"/>
  <c r="AB1818" i="2"/>
  <c r="AC1818" i="2"/>
  <c r="AD1818" i="2"/>
  <c r="AE1818" i="2"/>
  <c r="AH1818" i="2"/>
  <c r="V1819" i="2"/>
  <c r="W1819" i="2"/>
  <c r="X1819" i="2"/>
  <c r="AB1819" i="2"/>
  <c r="AC1819" i="2"/>
  <c r="AD1819" i="2"/>
  <c r="AE1819" i="2"/>
  <c r="AH1819" i="2"/>
  <c r="V1820" i="2"/>
  <c r="W1820" i="2"/>
  <c r="X1820" i="2"/>
  <c r="AB1820" i="2"/>
  <c r="AC1820" i="2"/>
  <c r="AD1820" i="2"/>
  <c r="AE1820" i="2"/>
  <c r="AH1820" i="2"/>
  <c r="V1821" i="2"/>
  <c r="W1821" i="2"/>
  <c r="X1821" i="2"/>
  <c r="AB1821" i="2"/>
  <c r="AC1821" i="2"/>
  <c r="AD1821" i="2"/>
  <c r="AE1821" i="2"/>
  <c r="AH1821" i="2"/>
  <c r="V1822" i="2"/>
  <c r="W1822" i="2"/>
  <c r="X1822" i="2"/>
  <c r="AB1822" i="2"/>
  <c r="AC1822" i="2"/>
  <c r="AD1822" i="2"/>
  <c r="AE1822" i="2"/>
  <c r="AH1822" i="2"/>
  <c r="V1823" i="2"/>
  <c r="W1823" i="2"/>
  <c r="X1823" i="2"/>
  <c r="AB1823" i="2"/>
  <c r="AC1823" i="2"/>
  <c r="AD1823" i="2"/>
  <c r="AE1823" i="2"/>
  <c r="AH1823" i="2"/>
  <c r="V1824" i="2"/>
  <c r="W1824" i="2"/>
  <c r="X1824" i="2"/>
  <c r="AB1824" i="2"/>
  <c r="AC1824" i="2"/>
  <c r="AD1824" i="2"/>
  <c r="AE1824" i="2"/>
  <c r="AH1824" i="2"/>
  <c r="V1825" i="2"/>
  <c r="W1825" i="2"/>
  <c r="X1825" i="2"/>
  <c r="AB1825" i="2"/>
  <c r="AC1825" i="2"/>
  <c r="AD1825" i="2"/>
  <c r="AE1825" i="2"/>
  <c r="AH1825" i="2"/>
  <c r="V1826" i="2"/>
  <c r="W1826" i="2"/>
  <c r="X1826" i="2"/>
  <c r="AB1826" i="2"/>
  <c r="AC1826" i="2"/>
  <c r="AD1826" i="2"/>
  <c r="AE1826" i="2"/>
  <c r="AH1826" i="2"/>
  <c r="V1827" i="2"/>
  <c r="W1827" i="2"/>
  <c r="X1827" i="2"/>
  <c r="AB1827" i="2"/>
  <c r="AC1827" i="2"/>
  <c r="AD1827" i="2"/>
  <c r="AE1827" i="2"/>
  <c r="AH1827" i="2"/>
  <c r="V1828" i="2"/>
  <c r="W1828" i="2"/>
  <c r="X1828" i="2"/>
  <c r="AB1828" i="2"/>
  <c r="AC1828" i="2"/>
  <c r="AD1828" i="2"/>
  <c r="AE1828" i="2"/>
  <c r="AH1828" i="2"/>
  <c r="V1829" i="2"/>
  <c r="W1829" i="2"/>
  <c r="X1829" i="2"/>
  <c r="AB1829" i="2"/>
  <c r="AC1829" i="2"/>
  <c r="AD1829" i="2"/>
  <c r="AE1829" i="2"/>
  <c r="AH1829" i="2"/>
  <c r="V1830" i="2"/>
  <c r="W1830" i="2"/>
  <c r="X1830" i="2"/>
  <c r="AB1830" i="2"/>
  <c r="AC1830" i="2"/>
  <c r="AD1830" i="2"/>
  <c r="AE1830" i="2"/>
  <c r="AH1830" i="2"/>
  <c r="V1831" i="2"/>
  <c r="W1831" i="2"/>
  <c r="X1831" i="2"/>
  <c r="AB1831" i="2"/>
  <c r="AC1831" i="2"/>
  <c r="AD1831" i="2"/>
  <c r="AE1831" i="2"/>
  <c r="AH1831" i="2"/>
  <c r="V1832" i="2"/>
  <c r="W1832" i="2"/>
  <c r="X1832" i="2"/>
  <c r="AB1832" i="2"/>
  <c r="AC1832" i="2"/>
  <c r="AD1832" i="2"/>
  <c r="AE1832" i="2"/>
  <c r="AH1832" i="2"/>
  <c r="V1833" i="2"/>
  <c r="W1833" i="2"/>
  <c r="X1833" i="2"/>
  <c r="AB1833" i="2"/>
  <c r="AC1833" i="2"/>
  <c r="AD1833" i="2"/>
  <c r="AE1833" i="2"/>
  <c r="AH1833" i="2"/>
  <c r="V1834" i="2"/>
  <c r="W1834" i="2"/>
  <c r="X1834" i="2"/>
  <c r="AB1834" i="2"/>
  <c r="AC1834" i="2"/>
  <c r="AD1834" i="2"/>
  <c r="AE1834" i="2"/>
  <c r="AH1834" i="2"/>
  <c r="V1835" i="2"/>
  <c r="W1835" i="2"/>
  <c r="X1835" i="2"/>
  <c r="AB1835" i="2"/>
  <c r="AC1835" i="2"/>
  <c r="AD1835" i="2"/>
  <c r="AE1835" i="2"/>
  <c r="AH1835" i="2"/>
  <c r="V1836" i="2"/>
  <c r="W1836" i="2"/>
  <c r="X1836" i="2"/>
  <c r="AB1836" i="2"/>
  <c r="AC1836" i="2"/>
  <c r="AD1836" i="2"/>
  <c r="AE1836" i="2"/>
  <c r="AH1836" i="2"/>
  <c r="V1837" i="2"/>
  <c r="W1837" i="2"/>
  <c r="X1837" i="2"/>
  <c r="AB1837" i="2"/>
  <c r="AC1837" i="2"/>
  <c r="AD1837" i="2"/>
  <c r="AE1837" i="2"/>
  <c r="AH1837" i="2"/>
  <c r="V1838" i="2"/>
  <c r="W1838" i="2"/>
  <c r="X1838" i="2"/>
  <c r="AB1838" i="2"/>
  <c r="AC1838" i="2"/>
  <c r="AD1838" i="2"/>
  <c r="AE1838" i="2"/>
  <c r="AH1838" i="2"/>
  <c r="V1839" i="2"/>
  <c r="W1839" i="2"/>
  <c r="X1839" i="2"/>
  <c r="AB1839" i="2"/>
  <c r="AC1839" i="2"/>
  <c r="AD1839" i="2"/>
  <c r="AE1839" i="2"/>
  <c r="AH1839" i="2"/>
  <c r="V1840" i="2"/>
  <c r="W1840" i="2"/>
  <c r="X1840" i="2"/>
  <c r="AB1840" i="2"/>
  <c r="AC1840" i="2"/>
  <c r="AD1840" i="2"/>
  <c r="AE1840" i="2"/>
  <c r="AH1840" i="2"/>
  <c r="V1841" i="2"/>
  <c r="W1841" i="2"/>
  <c r="X1841" i="2"/>
  <c r="AB1841" i="2"/>
  <c r="AC1841" i="2"/>
  <c r="AD1841" i="2"/>
  <c r="AE1841" i="2"/>
  <c r="AH1841" i="2"/>
  <c r="V1842" i="2"/>
  <c r="W1842" i="2"/>
  <c r="X1842" i="2"/>
  <c r="AB1842" i="2"/>
  <c r="AC1842" i="2"/>
  <c r="AD1842" i="2"/>
  <c r="AE1842" i="2"/>
  <c r="AH1842" i="2"/>
  <c r="V1843" i="2"/>
  <c r="W1843" i="2"/>
  <c r="X1843" i="2"/>
  <c r="AB1843" i="2"/>
  <c r="AC1843" i="2"/>
  <c r="AD1843" i="2"/>
  <c r="AE1843" i="2"/>
  <c r="AH1843" i="2"/>
  <c r="V1844" i="2"/>
  <c r="W1844" i="2"/>
  <c r="X1844" i="2"/>
  <c r="AB1844" i="2"/>
  <c r="AC1844" i="2"/>
  <c r="AD1844" i="2"/>
  <c r="AE1844" i="2"/>
  <c r="AH1844" i="2"/>
  <c r="V1845" i="2"/>
  <c r="W1845" i="2"/>
  <c r="X1845" i="2"/>
  <c r="AB1845" i="2"/>
  <c r="AC1845" i="2"/>
  <c r="AD1845" i="2"/>
  <c r="AE1845" i="2"/>
  <c r="AH1845" i="2"/>
  <c r="V1846" i="2"/>
  <c r="W1846" i="2"/>
  <c r="X1846" i="2"/>
  <c r="AB1846" i="2"/>
  <c r="AC1846" i="2"/>
  <c r="AD1846" i="2"/>
  <c r="AE1846" i="2"/>
  <c r="AH1846" i="2"/>
  <c r="V1847" i="2"/>
  <c r="W1847" i="2"/>
  <c r="X1847" i="2"/>
  <c r="AB1847" i="2"/>
  <c r="AC1847" i="2"/>
  <c r="AD1847" i="2"/>
  <c r="AE1847" i="2"/>
  <c r="AH1847" i="2"/>
  <c r="V1848" i="2"/>
  <c r="W1848" i="2"/>
  <c r="X1848" i="2"/>
  <c r="AB1848" i="2"/>
  <c r="AC1848" i="2"/>
  <c r="AD1848" i="2"/>
  <c r="AE1848" i="2"/>
  <c r="AH1848" i="2"/>
  <c r="V1849" i="2"/>
  <c r="W1849" i="2"/>
  <c r="X1849" i="2"/>
  <c r="AB1849" i="2"/>
  <c r="AC1849" i="2"/>
  <c r="AD1849" i="2"/>
  <c r="AE1849" i="2"/>
  <c r="AH1849" i="2"/>
  <c r="V1850" i="2"/>
  <c r="W1850" i="2"/>
  <c r="X1850" i="2"/>
  <c r="AB1850" i="2"/>
  <c r="AC1850" i="2"/>
  <c r="AD1850" i="2"/>
  <c r="AE1850" i="2"/>
  <c r="AH1850" i="2"/>
  <c r="V1851" i="2"/>
  <c r="W1851" i="2"/>
  <c r="X1851" i="2"/>
  <c r="AB1851" i="2"/>
  <c r="AC1851" i="2"/>
  <c r="AD1851" i="2"/>
  <c r="AE1851" i="2"/>
  <c r="AH1851" i="2"/>
  <c r="V1852" i="2"/>
  <c r="W1852" i="2"/>
  <c r="X1852" i="2"/>
  <c r="AB1852" i="2"/>
  <c r="AC1852" i="2"/>
  <c r="AD1852" i="2"/>
  <c r="AE1852" i="2"/>
  <c r="AH1852" i="2"/>
  <c r="V1853" i="2"/>
  <c r="W1853" i="2"/>
  <c r="X1853" i="2"/>
  <c r="AB1853" i="2"/>
  <c r="AC1853" i="2"/>
  <c r="AD1853" i="2"/>
  <c r="AE1853" i="2"/>
  <c r="AH1853" i="2"/>
  <c r="V1854" i="2"/>
  <c r="W1854" i="2"/>
  <c r="X1854" i="2"/>
  <c r="AB1854" i="2"/>
  <c r="AC1854" i="2"/>
  <c r="AD1854" i="2"/>
  <c r="AE1854" i="2"/>
  <c r="AH1854" i="2"/>
  <c r="V1855" i="2"/>
  <c r="W1855" i="2"/>
  <c r="X1855" i="2"/>
  <c r="AB1855" i="2"/>
  <c r="AC1855" i="2"/>
  <c r="AD1855" i="2"/>
  <c r="AE1855" i="2"/>
  <c r="AH1855" i="2"/>
  <c r="V1856" i="2"/>
  <c r="W1856" i="2"/>
  <c r="X1856" i="2"/>
  <c r="AB1856" i="2"/>
  <c r="AC1856" i="2"/>
  <c r="AD1856" i="2"/>
  <c r="AE1856" i="2"/>
  <c r="AH1856" i="2"/>
  <c r="V1857" i="2"/>
  <c r="W1857" i="2"/>
  <c r="X1857" i="2"/>
  <c r="AB1857" i="2"/>
  <c r="AC1857" i="2"/>
  <c r="AD1857" i="2"/>
  <c r="AE1857" i="2"/>
  <c r="AH1857" i="2"/>
  <c r="V1858" i="2"/>
  <c r="W1858" i="2"/>
  <c r="X1858" i="2"/>
  <c r="AB1858" i="2"/>
  <c r="AC1858" i="2"/>
  <c r="AD1858" i="2"/>
  <c r="AE1858" i="2"/>
  <c r="AH1858" i="2"/>
  <c r="V1859" i="2"/>
  <c r="W1859" i="2"/>
  <c r="X1859" i="2"/>
  <c r="AB1859" i="2"/>
  <c r="AC1859" i="2"/>
  <c r="AD1859" i="2"/>
  <c r="AE1859" i="2"/>
  <c r="AH1859" i="2"/>
  <c r="V1860" i="2"/>
  <c r="W1860" i="2"/>
  <c r="X1860" i="2"/>
  <c r="AB1860" i="2"/>
  <c r="AC1860" i="2"/>
  <c r="AD1860" i="2"/>
  <c r="AE1860" i="2"/>
  <c r="AH1860" i="2"/>
  <c r="V1861" i="2"/>
  <c r="W1861" i="2"/>
  <c r="X1861" i="2"/>
  <c r="AB1861" i="2"/>
  <c r="AC1861" i="2"/>
  <c r="AD1861" i="2"/>
  <c r="AE1861" i="2"/>
  <c r="AH1861" i="2"/>
  <c r="V1862" i="2"/>
  <c r="W1862" i="2"/>
  <c r="X1862" i="2"/>
  <c r="AB1862" i="2"/>
  <c r="AC1862" i="2"/>
  <c r="AD1862" i="2"/>
  <c r="AE1862" i="2"/>
  <c r="AH1862" i="2"/>
  <c r="V1863" i="2"/>
  <c r="W1863" i="2"/>
  <c r="X1863" i="2"/>
  <c r="AB1863" i="2"/>
  <c r="AC1863" i="2"/>
  <c r="AD1863" i="2"/>
  <c r="AE1863" i="2"/>
  <c r="AH1863" i="2"/>
  <c r="V1864" i="2"/>
  <c r="W1864" i="2"/>
  <c r="X1864" i="2"/>
  <c r="AB1864" i="2"/>
  <c r="AC1864" i="2"/>
  <c r="AD1864" i="2"/>
  <c r="AE1864" i="2"/>
  <c r="AH1864" i="2"/>
  <c r="V1865" i="2"/>
  <c r="W1865" i="2"/>
  <c r="X1865" i="2"/>
  <c r="AB1865" i="2"/>
  <c r="AC1865" i="2"/>
  <c r="AD1865" i="2"/>
  <c r="AE1865" i="2"/>
  <c r="AH1865" i="2"/>
  <c r="V1866" i="2"/>
  <c r="W1866" i="2"/>
  <c r="X1866" i="2"/>
  <c r="AB1866" i="2"/>
  <c r="AC1866" i="2"/>
  <c r="AD1866" i="2"/>
  <c r="AE1866" i="2"/>
  <c r="AH1866" i="2"/>
  <c r="V1867" i="2"/>
  <c r="W1867" i="2"/>
  <c r="X1867" i="2"/>
  <c r="AB1867" i="2"/>
  <c r="AC1867" i="2"/>
  <c r="AD1867" i="2"/>
  <c r="AE1867" i="2"/>
  <c r="AH1867" i="2"/>
  <c r="V1868" i="2"/>
  <c r="W1868" i="2"/>
  <c r="X1868" i="2"/>
  <c r="AB1868" i="2"/>
  <c r="AC1868" i="2"/>
  <c r="AD1868" i="2"/>
  <c r="AE1868" i="2"/>
  <c r="AH1868" i="2"/>
  <c r="V1869" i="2"/>
  <c r="W1869" i="2"/>
  <c r="X1869" i="2"/>
  <c r="AB1869" i="2"/>
  <c r="AC1869" i="2"/>
  <c r="AD1869" i="2"/>
  <c r="AE1869" i="2"/>
  <c r="AH1869" i="2"/>
  <c r="V1870" i="2"/>
  <c r="W1870" i="2"/>
  <c r="X1870" i="2"/>
  <c r="AB1870" i="2"/>
  <c r="AC1870" i="2"/>
  <c r="AD1870" i="2"/>
  <c r="AE1870" i="2"/>
  <c r="AH1870" i="2"/>
  <c r="V1871" i="2"/>
  <c r="W1871" i="2"/>
  <c r="X1871" i="2"/>
  <c r="AB1871" i="2"/>
  <c r="AC1871" i="2"/>
  <c r="AD1871" i="2"/>
  <c r="AE1871" i="2"/>
  <c r="AH1871" i="2"/>
  <c r="V1872" i="2"/>
  <c r="W1872" i="2"/>
  <c r="X1872" i="2"/>
  <c r="AB1872" i="2"/>
  <c r="AC1872" i="2"/>
  <c r="AD1872" i="2"/>
  <c r="AE1872" i="2"/>
  <c r="AH1872" i="2"/>
  <c r="V1873" i="2"/>
  <c r="W1873" i="2"/>
  <c r="X1873" i="2"/>
  <c r="AB1873" i="2"/>
  <c r="AC1873" i="2"/>
  <c r="AD1873" i="2"/>
  <c r="AE1873" i="2"/>
  <c r="AH1873" i="2"/>
  <c r="V1874" i="2"/>
  <c r="W1874" i="2"/>
  <c r="X1874" i="2"/>
  <c r="AB1874" i="2"/>
  <c r="AC1874" i="2"/>
  <c r="AD1874" i="2"/>
  <c r="AE1874" i="2"/>
  <c r="AH1874" i="2"/>
  <c r="V1875" i="2"/>
  <c r="W1875" i="2"/>
  <c r="X1875" i="2"/>
  <c r="AB1875" i="2"/>
  <c r="AC1875" i="2"/>
  <c r="AD1875" i="2"/>
  <c r="AE1875" i="2"/>
  <c r="AH1875" i="2"/>
  <c r="V1876" i="2"/>
  <c r="W1876" i="2"/>
  <c r="X1876" i="2"/>
  <c r="AB1876" i="2"/>
  <c r="AC1876" i="2"/>
  <c r="AD1876" i="2"/>
  <c r="AE1876" i="2"/>
  <c r="AH1876" i="2"/>
  <c r="V1877" i="2"/>
  <c r="W1877" i="2"/>
  <c r="X1877" i="2"/>
  <c r="AB1877" i="2"/>
  <c r="AC1877" i="2"/>
  <c r="AD1877" i="2"/>
  <c r="AE1877" i="2"/>
  <c r="AH1877" i="2"/>
  <c r="V1878" i="2"/>
  <c r="W1878" i="2"/>
  <c r="X1878" i="2"/>
  <c r="AB1878" i="2"/>
  <c r="AC1878" i="2"/>
  <c r="AD1878" i="2"/>
  <c r="AE1878" i="2"/>
  <c r="AH1878" i="2"/>
  <c r="V1879" i="2"/>
  <c r="W1879" i="2"/>
  <c r="X1879" i="2"/>
  <c r="AB1879" i="2"/>
  <c r="AC1879" i="2"/>
  <c r="AD1879" i="2"/>
  <c r="AE1879" i="2"/>
  <c r="AH1879" i="2"/>
  <c r="V1880" i="2"/>
  <c r="W1880" i="2"/>
  <c r="X1880" i="2"/>
  <c r="AB1880" i="2"/>
  <c r="AC1880" i="2"/>
  <c r="AD1880" i="2"/>
  <c r="AE1880" i="2"/>
  <c r="AH1880" i="2"/>
  <c r="V1881" i="2"/>
  <c r="W1881" i="2"/>
  <c r="X1881" i="2"/>
  <c r="AB1881" i="2"/>
  <c r="AC1881" i="2"/>
  <c r="AD1881" i="2"/>
  <c r="AE1881" i="2"/>
  <c r="AH1881" i="2"/>
  <c r="V1882" i="2"/>
  <c r="W1882" i="2"/>
  <c r="X1882" i="2"/>
  <c r="AB1882" i="2"/>
  <c r="AC1882" i="2"/>
  <c r="AD1882" i="2"/>
  <c r="AE1882" i="2"/>
  <c r="AH1882" i="2"/>
  <c r="V1883" i="2"/>
  <c r="W1883" i="2"/>
  <c r="X1883" i="2"/>
  <c r="AB1883" i="2"/>
  <c r="AC1883" i="2"/>
  <c r="AD1883" i="2"/>
  <c r="AE1883" i="2"/>
  <c r="AH1883" i="2"/>
  <c r="V1884" i="2"/>
  <c r="W1884" i="2"/>
  <c r="X1884" i="2"/>
  <c r="AB1884" i="2"/>
  <c r="AC1884" i="2"/>
  <c r="AD1884" i="2"/>
  <c r="AE1884" i="2"/>
  <c r="AH1884" i="2"/>
  <c r="V1885" i="2"/>
  <c r="W1885" i="2"/>
  <c r="X1885" i="2"/>
  <c r="AB1885" i="2"/>
  <c r="AC1885" i="2"/>
  <c r="AD1885" i="2"/>
  <c r="AE1885" i="2"/>
  <c r="AH1885" i="2"/>
  <c r="V1886" i="2"/>
  <c r="W1886" i="2"/>
  <c r="X1886" i="2"/>
  <c r="AB1886" i="2"/>
  <c r="AC1886" i="2"/>
  <c r="AD1886" i="2"/>
  <c r="AE1886" i="2"/>
  <c r="AH1886" i="2"/>
  <c r="V1887" i="2"/>
  <c r="W1887" i="2"/>
  <c r="X1887" i="2"/>
  <c r="AB1887" i="2"/>
  <c r="AC1887" i="2"/>
  <c r="AD1887" i="2"/>
  <c r="AE1887" i="2"/>
  <c r="AH1887" i="2"/>
  <c r="V1888" i="2"/>
  <c r="W1888" i="2"/>
  <c r="X1888" i="2"/>
  <c r="AB1888" i="2"/>
  <c r="AC1888" i="2"/>
  <c r="AD1888" i="2"/>
  <c r="AE1888" i="2"/>
  <c r="AH1888" i="2"/>
  <c r="V1889" i="2"/>
  <c r="W1889" i="2"/>
  <c r="X1889" i="2"/>
  <c r="AB1889" i="2"/>
  <c r="AC1889" i="2"/>
  <c r="AD1889" i="2"/>
  <c r="AE1889" i="2"/>
  <c r="AH1889" i="2"/>
  <c r="V1890" i="2"/>
  <c r="W1890" i="2"/>
  <c r="X1890" i="2"/>
  <c r="AB1890" i="2"/>
  <c r="AC1890" i="2"/>
  <c r="AD1890" i="2"/>
  <c r="AE1890" i="2"/>
  <c r="AH1890" i="2"/>
  <c r="V1891" i="2"/>
  <c r="W1891" i="2"/>
  <c r="X1891" i="2"/>
  <c r="AB1891" i="2"/>
  <c r="AC1891" i="2"/>
  <c r="AD1891" i="2"/>
  <c r="AE1891" i="2"/>
  <c r="AH1891" i="2"/>
  <c r="V1892" i="2"/>
  <c r="W1892" i="2"/>
  <c r="X1892" i="2"/>
  <c r="AB1892" i="2"/>
  <c r="AC1892" i="2"/>
  <c r="AD1892" i="2"/>
  <c r="AE1892" i="2"/>
  <c r="AH1892" i="2"/>
  <c r="V1893" i="2"/>
  <c r="W1893" i="2"/>
  <c r="X1893" i="2"/>
  <c r="AB1893" i="2"/>
  <c r="AC1893" i="2"/>
  <c r="AD1893" i="2"/>
  <c r="AE1893" i="2"/>
  <c r="AH1893" i="2"/>
  <c r="V1894" i="2"/>
  <c r="W1894" i="2"/>
  <c r="X1894" i="2"/>
  <c r="AB1894" i="2"/>
  <c r="AC1894" i="2"/>
  <c r="AD1894" i="2"/>
  <c r="AE1894" i="2"/>
  <c r="AH1894" i="2"/>
  <c r="V1895" i="2"/>
  <c r="W1895" i="2"/>
  <c r="X1895" i="2"/>
  <c r="AB1895" i="2"/>
  <c r="AC1895" i="2"/>
  <c r="AD1895" i="2"/>
  <c r="AE1895" i="2"/>
  <c r="AH1895" i="2"/>
  <c r="V1896" i="2"/>
  <c r="W1896" i="2"/>
  <c r="X1896" i="2"/>
  <c r="AB1896" i="2"/>
  <c r="AC1896" i="2"/>
  <c r="AD1896" i="2"/>
  <c r="AE1896" i="2"/>
  <c r="AH1896" i="2"/>
  <c r="V1897" i="2"/>
  <c r="W1897" i="2"/>
  <c r="X1897" i="2"/>
  <c r="AB1897" i="2"/>
  <c r="AC1897" i="2"/>
  <c r="AD1897" i="2"/>
  <c r="AE1897" i="2"/>
  <c r="AH1897" i="2"/>
  <c r="V1898" i="2"/>
  <c r="W1898" i="2"/>
  <c r="X1898" i="2"/>
  <c r="AB1898" i="2"/>
  <c r="AC1898" i="2"/>
  <c r="AD1898" i="2"/>
  <c r="AE1898" i="2"/>
  <c r="AH1898" i="2"/>
  <c r="V1899" i="2"/>
  <c r="W1899" i="2"/>
  <c r="X1899" i="2"/>
  <c r="AB1899" i="2"/>
  <c r="AC1899" i="2"/>
  <c r="AD1899" i="2"/>
  <c r="AE1899" i="2"/>
  <c r="AH1899" i="2"/>
  <c r="V1900" i="2"/>
  <c r="W1900" i="2"/>
  <c r="X1900" i="2"/>
  <c r="AB1900" i="2"/>
  <c r="AC1900" i="2"/>
  <c r="AD1900" i="2"/>
  <c r="AE1900" i="2"/>
  <c r="AH1900" i="2"/>
  <c r="V1901" i="2"/>
  <c r="W1901" i="2"/>
  <c r="X1901" i="2"/>
  <c r="AB1901" i="2"/>
  <c r="AC1901" i="2"/>
  <c r="AD1901" i="2"/>
  <c r="AE1901" i="2"/>
  <c r="AH1901" i="2"/>
  <c r="V1902" i="2"/>
  <c r="W1902" i="2"/>
  <c r="X1902" i="2"/>
  <c r="AB1902" i="2"/>
  <c r="AC1902" i="2"/>
  <c r="AD1902" i="2"/>
  <c r="AE1902" i="2"/>
  <c r="AH1902" i="2"/>
  <c r="V1903" i="2"/>
  <c r="W1903" i="2"/>
  <c r="X1903" i="2"/>
  <c r="AB1903" i="2"/>
  <c r="AC1903" i="2"/>
  <c r="AD1903" i="2"/>
  <c r="AE1903" i="2"/>
  <c r="AH1903" i="2"/>
  <c r="V1904" i="2"/>
  <c r="W1904" i="2"/>
  <c r="X1904" i="2"/>
  <c r="AB1904" i="2"/>
  <c r="AC1904" i="2"/>
  <c r="AD1904" i="2"/>
  <c r="AE1904" i="2"/>
  <c r="AH1904" i="2"/>
  <c r="V1905" i="2"/>
  <c r="W1905" i="2"/>
  <c r="X1905" i="2"/>
  <c r="AB1905" i="2"/>
  <c r="AC1905" i="2"/>
  <c r="AD1905" i="2"/>
  <c r="AE1905" i="2"/>
  <c r="AH1905" i="2"/>
  <c r="V1906" i="2"/>
  <c r="W1906" i="2"/>
  <c r="X1906" i="2"/>
  <c r="AB1906" i="2"/>
  <c r="AC1906" i="2"/>
  <c r="AD1906" i="2"/>
  <c r="AE1906" i="2"/>
  <c r="AH1906" i="2"/>
  <c r="V1907" i="2"/>
  <c r="W1907" i="2"/>
  <c r="X1907" i="2"/>
  <c r="AB1907" i="2"/>
  <c r="AC1907" i="2"/>
  <c r="AD1907" i="2"/>
  <c r="AE1907" i="2"/>
  <c r="AH1907" i="2"/>
  <c r="V1908" i="2"/>
  <c r="W1908" i="2"/>
  <c r="X1908" i="2"/>
  <c r="AB1908" i="2"/>
  <c r="AC1908" i="2"/>
  <c r="AD1908" i="2"/>
  <c r="AE1908" i="2"/>
  <c r="AH1908" i="2"/>
  <c r="V1909" i="2"/>
  <c r="W1909" i="2"/>
  <c r="X1909" i="2"/>
  <c r="AB1909" i="2"/>
  <c r="AC1909" i="2"/>
  <c r="AD1909" i="2"/>
  <c r="AE1909" i="2"/>
  <c r="AH1909" i="2"/>
  <c r="V1910" i="2"/>
  <c r="W1910" i="2"/>
  <c r="X1910" i="2"/>
  <c r="AB1910" i="2"/>
  <c r="AC1910" i="2"/>
  <c r="AD1910" i="2"/>
  <c r="AE1910" i="2"/>
  <c r="AH1910" i="2"/>
  <c r="V1911" i="2"/>
  <c r="W1911" i="2"/>
  <c r="X1911" i="2"/>
  <c r="AB1911" i="2"/>
  <c r="AC1911" i="2"/>
  <c r="AD1911" i="2"/>
  <c r="AE1911" i="2"/>
  <c r="AH1911" i="2"/>
  <c r="V1912" i="2"/>
  <c r="W1912" i="2"/>
  <c r="X1912" i="2"/>
  <c r="AB1912" i="2"/>
  <c r="AC1912" i="2"/>
  <c r="AD1912" i="2"/>
  <c r="AE1912" i="2"/>
  <c r="AH1912" i="2"/>
  <c r="V1913" i="2"/>
  <c r="W1913" i="2"/>
  <c r="X1913" i="2"/>
  <c r="AB1913" i="2"/>
  <c r="AC1913" i="2"/>
  <c r="AD1913" i="2"/>
  <c r="AE1913" i="2"/>
  <c r="AH1913" i="2"/>
  <c r="V1914" i="2"/>
  <c r="W1914" i="2"/>
  <c r="X1914" i="2"/>
  <c r="AB1914" i="2"/>
  <c r="AC1914" i="2"/>
  <c r="AD1914" i="2"/>
  <c r="AE1914" i="2"/>
  <c r="AH1914" i="2"/>
  <c r="V1915" i="2"/>
  <c r="W1915" i="2"/>
  <c r="X1915" i="2"/>
  <c r="AB1915" i="2"/>
  <c r="AC1915" i="2"/>
  <c r="AD1915" i="2"/>
  <c r="AE1915" i="2"/>
  <c r="AH1915" i="2"/>
  <c r="V1916" i="2"/>
  <c r="W1916" i="2"/>
  <c r="X1916" i="2"/>
  <c r="AB1916" i="2"/>
  <c r="AC1916" i="2"/>
  <c r="AD1916" i="2"/>
  <c r="AE1916" i="2"/>
  <c r="AH1916" i="2"/>
  <c r="V1917" i="2"/>
  <c r="W1917" i="2"/>
  <c r="X1917" i="2"/>
  <c r="AB1917" i="2"/>
  <c r="AC1917" i="2"/>
  <c r="AD1917" i="2"/>
  <c r="AE1917" i="2"/>
  <c r="AH1917" i="2"/>
  <c r="V1918" i="2"/>
  <c r="W1918" i="2"/>
  <c r="X1918" i="2"/>
  <c r="AB1918" i="2"/>
  <c r="AC1918" i="2"/>
  <c r="AD1918" i="2"/>
  <c r="AE1918" i="2"/>
  <c r="AH1918" i="2"/>
  <c r="V1919" i="2"/>
  <c r="W1919" i="2"/>
  <c r="X1919" i="2"/>
  <c r="AB1919" i="2"/>
  <c r="AC1919" i="2"/>
  <c r="AD1919" i="2"/>
  <c r="AE1919" i="2"/>
  <c r="AH1919" i="2"/>
  <c r="V1920" i="2"/>
  <c r="W1920" i="2"/>
  <c r="X1920" i="2"/>
  <c r="AB1920" i="2"/>
  <c r="AC1920" i="2"/>
  <c r="AD1920" i="2"/>
  <c r="AE1920" i="2"/>
  <c r="AH1920" i="2"/>
  <c r="V1921" i="2"/>
  <c r="W1921" i="2"/>
  <c r="X1921" i="2"/>
  <c r="AB1921" i="2"/>
  <c r="AC1921" i="2"/>
  <c r="AD1921" i="2"/>
  <c r="AE1921" i="2"/>
  <c r="AH1921" i="2"/>
  <c r="V1922" i="2"/>
  <c r="W1922" i="2"/>
  <c r="X1922" i="2"/>
  <c r="AB1922" i="2"/>
  <c r="AC1922" i="2"/>
  <c r="AD1922" i="2"/>
  <c r="AE1922" i="2"/>
  <c r="AH1922" i="2"/>
  <c r="V1923" i="2"/>
  <c r="W1923" i="2"/>
  <c r="X1923" i="2"/>
  <c r="AB1923" i="2"/>
  <c r="AC1923" i="2"/>
  <c r="AD1923" i="2"/>
  <c r="AE1923" i="2"/>
  <c r="AH1923" i="2"/>
  <c r="V1924" i="2"/>
  <c r="W1924" i="2"/>
  <c r="X1924" i="2"/>
  <c r="AB1924" i="2"/>
  <c r="AC1924" i="2"/>
  <c r="AD1924" i="2"/>
  <c r="AE1924" i="2"/>
  <c r="AH1924" i="2"/>
  <c r="V1925" i="2"/>
  <c r="W1925" i="2"/>
  <c r="X1925" i="2"/>
  <c r="AB1925" i="2"/>
  <c r="AC1925" i="2"/>
  <c r="AD1925" i="2"/>
  <c r="AE1925" i="2"/>
  <c r="AH1925" i="2"/>
  <c r="V1926" i="2"/>
  <c r="W1926" i="2"/>
  <c r="X1926" i="2"/>
  <c r="AB1926" i="2"/>
  <c r="AC1926" i="2"/>
  <c r="AD1926" i="2"/>
  <c r="AE1926" i="2"/>
  <c r="AH1926" i="2"/>
  <c r="V1927" i="2"/>
  <c r="W1927" i="2"/>
  <c r="X1927" i="2"/>
  <c r="AB1927" i="2"/>
  <c r="AC1927" i="2"/>
  <c r="AD1927" i="2"/>
  <c r="AE1927" i="2"/>
  <c r="AH1927" i="2"/>
  <c r="V1928" i="2"/>
  <c r="W1928" i="2"/>
  <c r="X1928" i="2"/>
  <c r="AB1928" i="2"/>
  <c r="AC1928" i="2"/>
  <c r="AD1928" i="2"/>
  <c r="AE1928" i="2"/>
  <c r="AH1928" i="2"/>
  <c r="V1929" i="2"/>
  <c r="W1929" i="2"/>
  <c r="X1929" i="2"/>
  <c r="AB1929" i="2"/>
  <c r="AC1929" i="2"/>
  <c r="AD1929" i="2"/>
  <c r="AE1929" i="2"/>
  <c r="AH1929" i="2"/>
  <c r="V1930" i="2"/>
  <c r="W1930" i="2"/>
  <c r="X1930" i="2"/>
  <c r="AB1930" i="2"/>
  <c r="AC1930" i="2"/>
  <c r="AD1930" i="2"/>
  <c r="AE1930" i="2"/>
  <c r="AH1930" i="2"/>
  <c r="V1931" i="2"/>
  <c r="W1931" i="2"/>
  <c r="X1931" i="2"/>
  <c r="AB1931" i="2"/>
  <c r="AC1931" i="2"/>
  <c r="AD1931" i="2"/>
  <c r="AE1931" i="2"/>
  <c r="AH1931" i="2"/>
  <c r="V1932" i="2"/>
  <c r="W1932" i="2"/>
  <c r="X1932" i="2"/>
  <c r="AB1932" i="2"/>
  <c r="AC1932" i="2"/>
  <c r="AD1932" i="2"/>
  <c r="AE1932" i="2"/>
  <c r="AH1932" i="2"/>
  <c r="V1933" i="2"/>
  <c r="W1933" i="2"/>
  <c r="X1933" i="2"/>
  <c r="AB1933" i="2"/>
  <c r="AC1933" i="2"/>
  <c r="AD1933" i="2"/>
  <c r="AE1933" i="2"/>
  <c r="AH1933" i="2"/>
  <c r="V1934" i="2"/>
  <c r="W1934" i="2"/>
  <c r="X1934" i="2"/>
  <c r="AB1934" i="2"/>
  <c r="AC1934" i="2"/>
  <c r="AD1934" i="2"/>
  <c r="AE1934" i="2"/>
  <c r="AH1934" i="2"/>
  <c r="V1935" i="2"/>
  <c r="W1935" i="2"/>
  <c r="X1935" i="2"/>
  <c r="AB1935" i="2"/>
  <c r="AC1935" i="2"/>
  <c r="AD1935" i="2"/>
  <c r="AE1935" i="2"/>
  <c r="AH1935" i="2"/>
  <c r="V1936" i="2"/>
  <c r="W1936" i="2"/>
  <c r="X1936" i="2"/>
  <c r="AB1936" i="2"/>
  <c r="AC1936" i="2"/>
  <c r="AD1936" i="2"/>
  <c r="AE1936" i="2"/>
  <c r="AH1936" i="2"/>
  <c r="V1937" i="2"/>
  <c r="W1937" i="2"/>
  <c r="X1937" i="2"/>
  <c r="AB1937" i="2"/>
  <c r="AC1937" i="2"/>
  <c r="AD1937" i="2"/>
  <c r="AE1937" i="2"/>
  <c r="AH1937" i="2"/>
  <c r="V1938" i="2"/>
  <c r="W1938" i="2"/>
  <c r="X1938" i="2"/>
  <c r="AB1938" i="2"/>
  <c r="AC1938" i="2"/>
  <c r="AD1938" i="2"/>
  <c r="AE1938" i="2"/>
  <c r="AH1938" i="2"/>
  <c r="V1939" i="2"/>
  <c r="W1939" i="2"/>
  <c r="X1939" i="2"/>
  <c r="AB1939" i="2"/>
  <c r="AC1939" i="2"/>
  <c r="AD1939" i="2"/>
  <c r="AE1939" i="2"/>
  <c r="AH1939" i="2"/>
  <c r="V1940" i="2"/>
  <c r="W1940" i="2"/>
  <c r="X1940" i="2"/>
  <c r="AB1940" i="2"/>
  <c r="AC1940" i="2"/>
  <c r="AD1940" i="2"/>
  <c r="AE1940" i="2"/>
  <c r="AH1940" i="2"/>
  <c r="V1941" i="2"/>
  <c r="W1941" i="2"/>
  <c r="X1941" i="2"/>
  <c r="AB1941" i="2"/>
  <c r="AC1941" i="2"/>
  <c r="AD1941" i="2"/>
  <c r="AE1941" i="2"/>
  <c r="AH1941" i="2"/>
  <c r="V1942" i="2"/>
  <c r="W1942" i="2"/>
  <c r="X1942" i="2"/>
  <c r="AB1942" i="2"/>
  <c r="AC1942" i="2"/>
  <c r="AD1942" i="2"/>
  <c r="AE1942" i="2"/>
  <c r="AH1942" i="2"/>
  <c r="V1943" i="2"/>
  <c r="W1943" i="2"/>
  <c r="X1943" i="2"/>
  <c r="AB1943" i="2"/>
  <c r="AC1943" i="2"/>
  <c r="AD1943" i="2"/>
  <c r="AE1943" i="2"/>
  <c r="AH1943" i="2"/>
  <c r="V1944" i="2"/>
  <c r="W1944" i="2"/>
  <c r="X1944" i="2"/>
  <c r="AB1944" i="2"/>
  <c r="AC1944" i="2"/>
  <c r="AD1944" i="2"/>
  <c r="AE1944" i="2"/>
  <c r="AH1944" i="2"/>
  <c r="V1945" i="2"/>
  <c r="W1945" i="2"/>
  <c r="X1945" i="2"/>
  <c r="AB1945" i="2"/>
  <c r="AC1945" i="2"/>
  <c r="AD1945" i="2"/>
  <c r="AE1945" i="2"/>
  <c r="AH1945" i="2"/>
  <c r="V1946" i="2"/>
  <c r="W1946" i="2"/>
  <c r="X1946" i="2"/>
  <c r="AB1946" i="2"/>
  <c r="AC1946" i="2"/>
  <c r="AD1946" i="2"/>
  <c r="AE1946" i="2"/>
  <c r="AH1946" i="2"/>
  <c r="V1947" i="2"/>
  <c r="W1947" i="2"/>
  <c r="X1947" i="2"/>
  <c r="AB1947" i="2"/>
  <c r="AC1947" i="2"/>
  <c r="AD1947" i="2"/>
  <c r="AE1947" i="2"/>
  <c r="AH1947" i="2"/>
  <c r="V1948" i="2"/>
  <c r="W1948" i="2"/>
  <c r="X1948" i="2"/>
  <c r="AB1948" i="2"/>
  <c r="AC1948" i="2"/>
  <c r="AD1948" i="2"/>
  <c r="AE1948" i="2"/>
  <c r="AH1948" i="2"/>
  <c r="V1949" i="2"/>
  <c r="W1949" i="2"/>
  <c r="X1949" i="2"/>
  <c r="AB1949" i="2"/>
  <c r="AC1949" i="2"/>
  <c r="AD1949" i="2"/>
  <c r="AE1949" i="2"/>
  <c r="AH1949" i="2"/>
  <c r="V1950" i="2"/>
  <c r="W1950" i="2"/>
  <c r="X1950" i="2"/>
  <c r="AB1950" i="2"/>
  <c r="AC1950" i="2"/>
  <c r="AD1950" i="2"/>
  <c r="AE1950" i="2"/>
  <c r="AH1950" i="2"/>
  <c r="V1951" i="2"/>
  <c r="W1951" i="2"/>
  <c r="X1951" i="2"/>
  <c r="AB1951" i="2"/>
  <c r="AC1951" i="2"/>
  <c r="AD1951" i="2"/>
  <c r="AE1951" i="2"/>
  <c r="AH1951" i="2"/>
  <c r="V1952" i="2"/>
  <c r="W1952" i="2"/>
  <c r="X1952" i="2"/>
  <c r="AB1952" i="2"/>
  <c r="AC1952" i="2"/>
  <c r="AD1952" i="2"/>
  <c r="AE1952" i="2"/>
  <c r="AH1952" i="2"/>
  <c r="V1953" i="2"/>
  <c r="W1953" i="2"/>
  <c r="X1953" i="2"/>
  <c r="AB1953" i="2"/>
  <c r="AC1953" i="2"/>
  <c r="AD1953" i="2"/>
  <c r="AE1953" i="2"/>
  <c r="AH1953" i="2"/>
  <c r="V1954" i="2"/>
  <c r="W1954" i="2"/>
  <c r="X1954" i="2"/>
  <c r="AB1954" i="2"/>
  <c r="AC1954" i="2"/>
  <c r="AD1954" i="2"/>
  <c r="AE1954" i="2"/>
  <c r="AH1954" i="2"/>
  <c r="V1955" i="2"/>
  <c r="W1955" i="2"/>
  <c r="X1955" i="2"/>
  <c r="AB1955" i="2"/>
  <c r="AC1955" i="2"/>
  <c r="AD1955" i="2"/>
  <c r="AE1955" i="2"/>
  <c r="AH1955" i="2"/>
  <c r="V1956" i="2"/>
  <c r="W1956" i="2"/>
  <c r="X1956" i="2"/>
  <c r="AB1956" i="2"/>
  <c r="AC1956" i="2"/>
  <c r="AD1956" i="2"/>
  <c r="AE1956" i="2"/>
  <c r="AH1956" i="2"/>
  <c r="V1957" i="2"/>
  <c r="W1957" i="2"/>
  <c r="X1957" i="2"/>
  <c r="AB1957" i="2"/>
  <c r="AC1957" i="2"/>
  <c r="AD1957" i="2"/>
  <c r="AE1957" i="2"/>
  <c r="AH1957" i="2"/>
  <c r="V1958" i="2"/>
  <c r="W1958" i="2"/>
  <c r="X1958" i="2"/>
  <c r="AB1958" i="2"/>
  <c r="AC1958" i="2"/>
  <c r="AD1958" i="2"/>
  <c r="AE1958" i="2"/>
  <c r="AH1958" i="2"/>
  <c r="V1959" i="2"/>
  <c r="W1959" i="2"/>
  <c r="X1959" i="2"/>
  <c r="AB1959" i="2"/>
  <c r="AC1959" i="2"/>
  <c r="AD1959" i="2"/>
  <c r="AE1959" i="2"/>
  <c r="AH1959" i="2"/>
  <c r="V1960" i="2"/>
  <c r="W1960" i="2"/>
  <c r="X1960" i="2"/>
  <c r="AB1960" i="2"/>
  <c r="AC1960" i="2"/>
  <c r="AD1960" i="2"/>
  <c r="AE1960" i="2"/>
  <c r="AH1960" i="2"/>
  <c r="V1961" i="2"/>
  <c r="W1961" i="2"/>
  <c r="X1961" i="2"/>
  <c r="AB1961" i="2"/>
  <c r="AC1961" i="2"/>
  <c r="AD1961" i="2"/>
  <c r="AE1961" i="2"/>
  <c r="AH1961" i="2"/>
  <c r="V1962" i="2"/>
  <c r="W1962" i="2"/>
  <c r="X1962" i="2"/>
  <c r="AB1962" i="2"/>
  <c r="AC1962" i="2"/>
  <c r="AD1962" i="2"/>
  <c r="AE1962" i="2"/>
  <c r="AH1962" i="2"/>
  <c r="V1963" i="2"/>
  <c r="W1963" i="2"/>
  <c r="X1963" i="2"/>
  <c r="AB1963" i="2"/>
  <c r="AC1963" i="2"/>
  <c r="AD1963" i="2"/>
  <c r="AE1963" i="2"/>
  <c r="AH1963" i="2"/>
  <c r="V1964" i="2"/>
  <c r="W1964" i="2"/>
  <c r="X1964" i="2"/>
  <c r="AB1964" i="2"/>
  <c r="AC1964" i="2"/>
  <c r="AD1964" i="2"/>
  <c r="AE1964" i="2"/>
  <c r="AH1964" i="2"/>
  <c r="V1965" i="2"/>
  <c r="W1965" i="2"/>
  <c r="X1965" i="2"/>
  <c r="AB1965" i="2"/>
  <c r="AC1965" i="2"/>
  <c r="AD1965" i="2"/>
  <c r="AE1965" i="2"/>
  <c r="AH1965" i="2"/>
  <c r="V1966" i="2"/>
  <c r="W1966" i="2"/>
  <c r="X1966" i="2"/>
  <c r="AB1966" i="2"/>
  <c r="AC1966" i="2"/>
  <c r="AD1966" i="2"/>
  <c r="AE1966" i="2"/>
  <c r="AH1966" i="2"/>
  <c r="V1967" i="2"/>
  <c r="W1967" i="2"/>
  <c r="X1967" i="2"/>
  <c r="AB1967" i="2"/>
  <c r="AC1967" i="2"/>
  <c r="AD1967" i="2"/>
  <c r="AE1967" i="2"/>
  <c r="AH1967" i="2"/>
  <c r="V1968" i="2"/>
  <c r="W1968" i="2"/>
  <c r="X1968" i="2"/>
  <c r="AB1968" i="2"/>
  <c r="AC1968" i="2"/>
  <c r="AD1968" i="2"/>
  <c r="AE1968" i="2"/>
  <c r="AH1968" i="2"/>
  <c r="V1969" i="2"/>
  <c r="W1969" i="2"/>
  <c r="X1969" i="2"/>
  <c r="AB1969" i="2"/>
  <c r="AC1969" i="2"/>
  <c r="AD1969" i="2"/>
  <c r="AE1969" i="2"/>
  <c r="AH1969" i="2"/>
  <c r="V1970" i="2"/>
  <c r="W1970" i="2"/>
  <c r="X1970" i="2"/>
  <c r="AB1970" i="2"/>
  <c r="AC1970" i="2"/>
  <c r="AD1970" i="2"/>
  <c r="AE1970" i="2"/>
  <c r="AH1970" i="2"/>
  <c r="V1971" i="2"/>
  <c r="W1971" i="2"/>
  <c r="X1971" i="2"/>
  <c r="AB1971" i="2"/>
  <c r="AC1971" i="2"/>
  <c r="AD1971" i="2"/>
  <c r="AE1971" i="2"/>
  <c r="AH1971" i="2"/>
  <c r="V1972" i="2"/>
  <c r="W1972" i="2"/>
  <c r="X1972" i="2"/>
  <c r="AB1972" i="2"/>
  <c r="AC1972" i="2"/>
  <c r="AD1972" i="2"/>
  <c r="AE1972" i="2"/>
  <c r="AH1972" i="2"/>
  <c r="V1973" i="2"/>
  <c r="W1973" i="2"/>
  <c r="X1973" i="2"/>
  <c r="AB1973" i="2"/>
  <c r="AC1973" i="2"/>
  <c r="AD1973" i="2"/>
  <c r="AE1973" i="2"/>
  <c r="AH1973" i="2"/>
  <c r="V1974" i="2"/>
  <c r="W1974" i="2"/>
  <c r="X1974" i="2"/>
  <c r="AB1974" i="2"/>
  <c r="AC1974" i="2"/>
  <c r="AD1974" i="2"/>
  <c r="AE1974" i="2"/>
  <c r="AH1974" i="2"/>
  <c r="V1975" i="2"/>
  <c r="W1975" i="2"/>
  <c r="X1975" i="2"/>
  <c r="AB1975" i="2"/>
  <c r="AC1975" i="2"/>
  <c r="AD1975" i="2"/>
  <c r="AE1975" i="2"/>
  <c r="AH1975" i="2"/>
  <c r="V1976" i="2"/>
  <c r="W1976" i="2"/>
  <c r="X1976" i="2"/>
  <c r="AB1976" i="2"/>
  <c r="AC1976" i="2"/>
  <c r="AD1976" i="2"/>
  <c r="AE1976" i="2"/>
  <c r="AH1976" i="2"/>
  <c r="V1977" i="2"/>
  <c r="W1977" i="2"/>
  <c r="X1977" i="2"/>
  <c r="AB1977" i="2"/>
  <c r="AC1977" i="2"/>
  <c r="AD1977" i="2"/>
  <c r="AE1977" i="2"/>
  <c r="AH1977" i="2"/>
  <c r="V1978" i="2"/>
  <c r="W1978" i="2"/>
  <c r="X1978" i="2"/>
  <c r="AB1978" i="2"/>
  <c r="AC1978" i="2"/>
  <c r="AD1978" i="2"/>
  <c r="AE1978" i="2"/>
  <c r="AH1978" i="2"/>
  <c r="V1979" i="2"/>
  <c r="W1979" i="2"/>
  <c r="X1979" i="2"/>
  <c r="AB1979" i="2"/>
  <c r="AC1979" i="2"/>
  <c r="AD1979" i="2"/>
  <c r="AE1979" i="2"/>
  <c r="AH1979" i="2"/>
  <c r="V1980" i="2"/>
  <c r="W1980" i="2"/>
  <c r="X1980" i="2"/>
  <c r="AB1980" i="2"/>
  <c r="AC1980" i="2"/>
  <c r="AD1980" i="2"/>
  <c r="AE1980" i="2"/>
  <c r="AH1980" i="2"/>
  <c r="V1981" i="2"/>
  <c r="W1981" i="2"/>
  <c r="X1981" i="2"/>
  <c r="AB1981" i="2"/>
  <c r="AC1981" i="2"/>
  <c r="AD1981" i="2"/>
  <c r="AE1981" i="2"/>
  <c r="AH1981" i="2"/>
  <c r="V1982" i="2"/>
  <c r="W1982" i="2"/>
  <c r="X1982" i="2"/>
  <c r="AB1982" i="2"/>
  <c r="AC1982" i="2"/>
  <c r="AD1982" i="2"/>
  <c r="AE1982" i="2"/>
  <c r="AH1982" i="2"/>
  <c r="V1983" i="2"/>
  <c r="W1983" i="2"/>
  <c r="X1983" i="2"/>
  <c r="AB1983" i="2"/>
  <c r="AC1983" i="2"/>
  <c r="AD1983" i="2"/>
  <c r="AE1983" i="2"/>
  <c r="AH1983" i="2"/>
  <c r="V1984" i="2"/>
  <c r="W1984" i="2"/>
  <c r="X1984" i="2"/>
  <c r="AB1984" i="2"/>
  <c r="AC1984" i="2"/>
  <c r="AD1984" i="2"/>
  <c r="AE1984" i="2"/>
  <c r="AH1984" i="2"/>
  <c r="V1985" i="2"/>
  <c r="W1985" i="2"/>
  <c r="X1985" i="2"/>
  <c r="AB1985" i="2"/>
  <c r="AC1985" i="2"/>
  <c r="AD1985" i="2"/>
  <c r="AE1985" i="2"/>
  <c r="AH1985" i="2"/>
  <c r="V1986" i="2"/>
  <c r="W1986" i="2"/>
  <c r="X1986" i="2"/>
  <c r="AB1986" i="2"/>
  <c r="AC1986" i="2"/>
  <c r="AD1986" i="2"/>
  <c r="AE1986" i="2"/>
  <c r="AH1986" i="2"/>
  <c r="V1987" i="2"/>
  <c r="W1987" i="2"/>
  <c r="X1987" i="2"/>
  <c r="AB1987" i="2"/>
  <c r="AC1987" i="2"/>
  <c r="AD1987" i="2"/>
  <c r="AE1987" i="2"/>
  <c r="AH1987" i="2"/>
  <c r="V1988" i="2"/>
  <c r="W1988" i="2"/>
  <c r="X1988" i="2"/>
  <c r="AB1988" i="2"/>
  <c r="AC1988" i="2"/>
  <c r="AD1988" i="2"/>
  <c r="AE1988" i="2"/>
  <c r="AH1988" i="2"/>
  <c r="V1989" i="2"/>
  <c r="W1989" i="2"/>
  <c r="X1989" i="2"/>
  <c r="AB1989" i="2"/>
  <c r="AC1989" i="2"/>
  <c r="AD1989" i="2"/>
  <c r="AE1989" i="2"/>
  <c r="AH1989" i="2"/>
  <c r="V1990" i="2"/>
  <c r="W1990" i="2"/>
  <c r="X1990" i="2"/>
  <c r="AB1990" i="2"/>
  <c r="AC1990" i="2"/>
  <c r="AD1990" i="2"/>
  <c r="AE1990" i="2"/>
  <c r="AH1990" i="2"/>
  <c r="V1991" i="2"/>
  <c r="W1991" i="2"/>
  <c r="X1991" i="2"/>
  <c r="AB1991" i="2"/>
  <c r="AC1991" i="2"/>
  <c r="AD1991" i="2"/>
  <c r="AE1991" i="2"/>
  <c r="AH1991" i="2"/>
  <c r="V1992" i="2"/>
  <c r="W1992" i="2"/>
  <c r="X1992" i="2"/>
  <c r="AB1992" i="2"/>
  <c r="AC1992" i="2"/>
  <c r="AD1992" i="2"/>
  <c r="AE1992" i="2"/>
  <c r="AH1992" i="2"/>
  <c r="V1993" i="2"/>
  <c r="W1993" i="2"/>
  <c r="X1993" i="2"/>
  <c r="AB1993" i="2"/>
  <c r="AC1993" i="2"/>
  <c r="AD1993" i="2"/>
  <c r="AE1993" i="2"/>
  <c r="AH1993" i="2"/>
  <c r="V1994" i="2"/>
  <c r="W1994" i="2"/>
  <c r="X1994" i="2"/>
  <c r="AB1994" i="2"/>
  <c r="AC1994" i="2"/>
  <c r="AD1994" i="2"/>
  <c r="AE1994" i="2"/>
  <c r="AH1994" i="2"/>
  <c r="V1995" i="2"/>
  <c r="W1995" i="2"/>
  <c r="X1995" i="2"/>
  <c r="AB1995" i="2"/>
  <c r="AC1995" i="2"/>
  <c r="AD1995" i="2"/>
  <c r="AE1995" i="2"/>
  <c r="AH1995" i="2"/>
  <c r="V1996" i="2"/>
  <c r="W1996" i="2"/>
  <c r="X1996" i="2"/>
  <c r="AB1996" i="2"/>
  <c r="AC1996" i="2"/>
  <c r="AD1996" i="2"/>
  <c r="AE1996" i="2"/>
  <c r="AH1996" i="2"/>
  <c r="V1997" i="2"/>
  <c r="W1997" i="2"/>
  <c r="X1997" i="2"/>
  <c r="AB1997" i="2"/>
  <c r="AC1997" i="2"/>
  <c r="AD1997" i="2"/>
  <c r="AE1997" i="2"/>
  <c r="AH1997" i="2"/>
  <c r="V1998" i="2"/>
  <c r="W1998" i="2"/>
  <c r="X1998" i="2"/>
  <c r="AB1998" i="2"/>
  <c r="AC1998" i="2"/>
  <c r="AD1998" i="2"/>
  <c r="AE1998" i="2"/>
  <c r="AH1998" i="2"/>
  <c r="V1999" i="2"/>
  <c r="W1999" i="2"/>
  <c r="X1999" i="2"/>
  <c r="AB1999" i="2"/>
  <c r="AC1999" i="2"/>
  <c r="AD1999" i="2"/>
  <c r="AE1999" i="2"/>
  <c r="AH1999" i="2"/>
  <c r="V2000" i="2"/>
  <c r="W2000" i="2"/>
  <c r="X2000" i="2"/>
  <c r="AB2000" i="2"/>
  <c r="AC2000" i="2"/>
  <c r="AD2000" i="2"/>
  <c r="AE2000" i="2"/>
  <c r="AH2000" i="2"/>
  <c r="V2001" i="2"/>
  <c r="W2001" i="2"/>
  <c r="X2001" i="2"/>
  <c r="AB2001" i="2"/>
  <c r="AC2001" i="2"/>
  <c r="AD2001" i="2"/>
  <c r="AE2001" i="2"/>
  <c r="AH2001" i="2"/>
  <c r="V2002" i="2"/>
  <c r="W2002" i="2"/>
  <c r="X2002" i="2"/>
  <c r="AB2002" i="2"/>
  <c r="AC2002" i="2"/>
  <c r="AD2002" i="2"/>
  <c r="AE2002" i="2"/>
  <c r="AH2002" i="2"/>
  <c r="V2003" i="2"/>
  <c r="W2003" i="2"/>
  <c r="X2003" i="2"/>
  <c r="AB2003" i="2"/>
  <c r="AC2003" i="2"/>
  <c r="AD2003" i="2"/>
  <c r="AE2003" i="2"/>
  <c r="AH2003" i="2"/>
  <c r="V2004" i="2"/>
  <c r="W2004" i="2"/>
  <c r="X2004" i="2"/>
  <c r="AB2004" i="2"/>
  <c r="AC2004" i="2"/>
  <c r="AD2004" i="2"/>
  <c r="AE2004" i="2"/>
  <c r="AH2004" i="2"/>
  <c r="V2005" i="2"/>
  <c r="W2005" i="2"/>
  <c r="X2005" i="2"/>
  <c r="AB2005" i="2"/>
  <c r="AC2005" i="2"/>
  <c r="AD2005" i="2"/>
  <c r="AE2005" i="2"/>
  <c r="AH2005" i="2"/>
  <c r="V2006" i="2"/>
  <c r="W2006" i="2"/>
  <c r="X2006" i="2"/>
  <c r="AB2006" i="2"/>
  <c r="AC2006" i="2"/>
  <c r="AD2006" i="2"/>
  <c r="AE2006" i="2"/>
  <c r="AH2006" i="2"/>
  <c r="V2007" i="2"/>
  <c r="W2007" i="2"/>
  <c r="X2007" i="2"/>
  <c r="AB2007" i="2"/>
  <c r="AC2007" i="2"/>
  <c r="AD2007" i="2"/>
  <c r="AE2007" i="2"/>
  <c r="AH2007" i="2"/>
  <c r="V2008" i="2"/>
  <c r="W2008" i="2"/>
  <c r="X2008" i="2"/>
  <c r="AB2008" i="2"/>
  <c r="AC2008" i="2"/>
  <c r="AD2008" i="2"/>
  <c r="AE2008" i="2"/>
  <c r="AH2008" i="2"/>
  <c r="V2009" i="2"/>
  <c r="W2009" i="2"/>
  <c r="X2009" i="2"/>
  <c r="AB2009" i="2"/>
  <c r="AC2009" i="2"/>
  <c r="AD2009" i="2"/>
  <c r="AE2009" i="2"/>
  <c r="AH2009" i="2"/>
  <c r="V2010" i="2"/>
  <c r="W2010" i="2"/>
  <c r="X2010" i="2"/>
  <c r="AB2010" i="2"/>
  <c r="AC2010" i="2"/>
  <c r="AD2010" i="2"/>
  <c r="AE2010" i="2"/>
  <c r="AH2010" i="2"/>
  <c r="V2011" i="2"/>
  <c r="W2011" i="2"/>
  <c r="X2011" i="2"/>
  <c r="AB2011" i="2"/>
  <c r="AC2011" i="2"/>
  <c r="AD2011" i="2"/>
  <c r="AE2011" i="2"/>
  <c r="AH2011" i="2"/>
  <c r="V2012" i="2"/>
  <c r="W2012" i="2"/>
  <c r="X2012" i="2"/>
  <c r="AB2012" i="2"/>
  <c r="AC2012" i="2"/>
  <c r="AD2012" i="2"/>
  <c r="AE2012" i="2"/>
  <c r="AH2012" i="2"/>
  <c r="V2013" i="2"/>
  <c r="W2013" i="2"/>
  <c r="X2013" i="2"/>
  <c r="AB2013" i="2"/>
  <c r="AC2013" i="2"/>
  <c r="AD2013" i="2"/>
  <c r="AE2013" i="2"/>
  <c r="AH2013" i="2"/>
  <c r="V2014" i="2"/>
  <c r="W2014" i="2"/>
  <c r="X2014" i="2"/>
  <c r="AB2014" i="2"/>
  <c r="AC2014" i="2"/>
  <c r="AD2014" i="2"/>
  <c r="AE2014" i="2"/>
  <c r="AH2014" i="2"/>
  <c r="V2015" i="2"/>
  <c r="W2015" i="2"/>
  <c r="X2015" i="2"/>
  <c r="AB2015" i="2"/>
  <c r="AC2015" i="2"/>
  <c r="AD2015" i="2"/>
  <c r="AE2015" i="2"/>
  <c r="AH2015" i="2"/>
  <c r="V2016" i="2"/>
  <c r="W2016" i="2"/>
  <c r="X2016" i="2"/>
  <c r="AB2016" i="2"/>
  <c r="AC2016" i="2"/>
  <c r="AD2016" i="2"/>
  <c r="AE2016" i="2"/>
  <c r="AH2016" i="2"/>
  <c r="V2017" i="2"/>
  <c r="W2017" i="2"/>
  <c r="X2017" i="2"/>
  <c r="AB2017" i="2"/>
  <c r="AC2017" i="2"/>
  <c r="AD2017" i="2"/>
  <c r="AE2017" i="2"/>
  <c r="AH2017" i="2"/>
  <c r="V2018" i="2"/>
  <c r="W2018" i="2"/>
  <c r="X2018" i="2"/>
  <c r="AB2018" i="2"/>
  <c r="AC2018" i="2"/>
  <c r="AD2018" i="2"/>
  <c r="AE2018" i="2"/>
  <c r="AH2018" i="2"/>
  <c r="V2019" i="2"/>
  <c r="W2019" i="2"/>
  <c r="X2019" i="2"/>
  <c r="AB2019" i="2"/>
  <c r="AC2019" i="2"/>
  <c r="AD2019" i="2"/>
  <c r="AE2019" i="2"/>
  <c r="AH2019" i="2"/>
  <c r="V2020" i="2"/>
  <c r="W2020" i="2"/>
  <c r="X2020" i="2"/>
  <c r="AB2020" i="2"/>
  <c r="AC2020" i="2"/>
  <c r="AD2020" i="2"/>
  <c r="AE2020" i="2"/>
  <c r="AH2020" i="2"/>
  <c r="V2021" i="2"/>
  <c r="W2021" i="2"/>
  <c r="X2021" i="2"/>
  <c r="AB2021" i="2"/>
  <c r="AC2021" i="2"/>
  <c r="AD2021" i="2"/>
  <c r="AE2021" i="2"/>
  <c r="AH2021" i="2"/>
  <c r="V2022" i="2"/>
  <c r="W2022" i="2"/>
  <c r="X2022" i="2"/>
  <c r="AB2022" i="2"/>
  <c r="AC2022" i="2"/>
  <c r="AD2022" i="2"/>
  <c r="AE2022" i="2"/>
  <c r="AH2022" i="2"/>
  <c r="V2023" i="2"/>
  <c r="W2023" i="2"/>
  <c r="X2023" i="2"/>
  <c r="AB2023" i="2"/>
  <c r="AC2023" i="2"/>
  <c r="AD2023" i="2"/>
  <c r="AE2023" i="2"/>
  <c r="AH2023" i="2"/>
  <c r="V2024" i="2"/>
  <c r="W2024" i="2"/>
  <c r="X2024" i="2"/>
  <c r="AB2024" i="2"/>
  <c r="AC2024" i="2"/>
  <c r="AD2024" i="2"/>
  <c r="AE2024" i="2"/>
  <c r="AH2024" i="2"/>
  <c r="V2025" i="2"/>
  <c r="W2025" i="2"/>
  <c r="X2025" i="2"/>
  <c r="AB2025" i="2"/>
  <c r="AC2025" i="2"/>
  <c r="AD2025" i="2"/>
  <c r="AE2025" i="2"/>
  <c r="AH2025" i="2"/>
  <c r="V2026" i="2"/>
  <c r="W2026" i="2"/>
  <c r="X2026" i="2"/>
  <c r="AB2026" i="2"/>
  <c r="AC2026" i="2"/>
  <c r="AD2026" i="2"/>
  <c r="AE2026" i="2"/>
  <c r="AH2026" i="2"/>
  <c r="V2027" i="2"/>
  <c r="W2027" i="2"/>
  <c r="X2027" i="2"/>
  <c r="AB2027" i="2"/>
  <c r="AC2027" i="2"/>
  <c r="AD2027" i="2"/>
  <c r="AE2027" i="2"/>
  <c r="AH2027" i="2"/>
  <c r="V2028" i="2"/>
  <c r="W2028" i="2"/>
  <c r="X2028" i="2"/>
  <c r="AB2028" i="2"/>
  <c r="AC2028" i="2"/>
  <c r="AD2028" i="2"/>
  <c r="AE2028" i="2"/>
  <c r="AH2028" i="2"/>
  <c r="V2029" i="2"/>
  <c r="W2029" i="2"/>
  <c r="X2029" i="2"/>
  <c r="AB2029" i="2"/>
  <c r="AC2029" i="2"/>
  <c r="AD2029" i="2"/>
  <c r="AE2029" i="2"/>
  <c r="AH2029" i="2"/>
  <c r="V2030" i="2"/>
  <c r="W2030" i="2"/>
  <c r="X2030" i="2"/>
  <c r="AB2030" i="2"/>
  <c r="AC2030" i="2"/>
  <c r="AD2030" i="2"/>
  <c r="AE2030" i="2"/>
  <c r="AH2030" i="2"/>
  <c r="V2031" i="2"/>
  <c r="W2031" i="2"/>
  <c r="X2031" i="2"/>
  <c r="AB2031" i="2"/>
  <c r="AC2031" i="2"/>
  <c r="AD2031" i="2"/>
  <c r="AE2031" i="2"/>
  <c r="AH2031" i="2"/>
  <c r="V2032" i="2"/>
  <c r="W2032" i="2"/>
  <c r="X2032" i="2"/>
  <c r="AB2032" i="2"/>
  <c r="AC2032" i="2"/>
  <c r="AD2032" i="2"/>
  <c r="AE2032" i="2"/>
  <c r="AH2032" i="2"/>
  <c r="V2033" i="2"/>
  <c r="W2033" i="2"/>
  <c r="X2033" i="2"/>
  <c r="AB2033" i="2"/>
  <c r="AC2033" i="2"/>
  <c r="AD2033" i="2"/>
  <c r="AE2033" i="2"/>
  <c r="AH2033" i="2"/>
  <c r="V2034" i="2"/>
  <c r="W2034" i="2"/>
  <c r="X2034" i="2"/>
  <c r="AB2034" i="2"/>
  <c r="AC2034" i="2"/>
  <c r="AD2034" i="2"/>
  <c r="AE2034" i="2"/>
  <c r="AH2034" i="2"/>
  <c r="V2035" i="2"/>
  <c r="W2035" i="2"/>
  <c r="X2035" i="2"/>
  <c r="AB2035" i="2"/>
  <c r="AC2035" i="2"/>
  <c r="AD2035" i="2"/>
  <c r="AE2035" i="2"/>
  <c r="AH2035" i="2"/>
  <c r="V2036" i="2"/>
  <c r="W2036" i="2"/>
  <c r="X2036" i="2"/>
  <c r="AB2036" i="2"/>
  <c r="AC2036" i="2"/>
  <c r="AD2036" i="2"/>
  <c r="AE2036" i="2"/>
  <c r="AH2036" i="2"/>
  <c r="V2037" i="2"/>
  <c r="W2037" i="2"/>
  <c r="X2037" i="2"/>
  <c r="AB2037" i="2"/>
  <c r="AC2037" i="2"/>
  <c r="AD2037" i="2"/>
  <c r="AE2037" i="2"/>
  <c r="AH2037" i="2"/>
  <c r="V2038" i="2"/>
  <c r="W2038" i="2"/>
  <c r="X2038" i="2"/>
  <c r="AB2038" i="2"/>
  <c r="AC2038" i="2"/>
  <c r="AD2038" i="2"/>
  <c r="AE2038" i="2"/>
  <c r="AH2038" i="2"/>
  <c r="V2039" i="2"/>
  <c r="W2039" i="2"/>
  <c r="X2039" i="2"/>
  <c r="AB2039" i="2"/>
  <c r="AC2039" i="2"/>
  <c r="AD2039" i="2"/>
  <c r="AE2039" i="2"/>
  <c r="AH2039" i="2"/>
  <c r="V2040" i="2"/>
  <c r="W2040" i="2"/>
  <c r="X2040" i="2"/>
  <c r="AB2040" i="2"/>
  <c r="AC2040" i="2"/>
  <c r="AD2040" i="2"/>
  <c r="AE2040" i="2"/>
  <c r="AH2040" i="2"/>
  <c r="V2041" i="2"/>
  <c r="W2041" i="2"/>
  <c r="X2041" i="2"/>
  <c r="AB2041" i="2"/>
  <c r="AC2041" i="2"/>
  <c r="AD2041" i="2"/>
  <c r="AE2041" i="2"/>
  <c r="AH2041" i="2"/>
  <c r="V2042" i="2"/>
  <c r="W2042" i="2"/>
  <c r="X2042" i="2"/>
  <c r="AB2042" i="2"/>
  <c r="AC2042" i="2"/>
  <c r="AD2042" i="2"/>
  <c r="AE2042" i="2"/>
  <c r="AH2042" i="2"/>
  <c r="V2043" i="2"/>
  <c r="W2043" i="2"/>
  <c r="X2043" i="2"/>
  <c r="AB2043" i="2"/>
  <c r="AC2043" i="2"/>
  <c r="AD2043" i="2"/>
  <c r="AE2043" i="2"/>
  <c r="AH2043" i="2"/>
  <c r="V2044" i="2"/>
  <c r="W2044" i="2"/>
  <c r="X2044" i="2"/>
  <c r="AB2044" i="2"/>
  <c r="AC2044" i="2"/>
  <c r="AD2044" i="2"/>
  <c r="AE2044" i="2"/>
  <c r="AH2044" i="2"/>
  <c r="V2045" i="2"/>
  <c r="W2045" i="2"/>
  <c r="X2045" i="2"/>
  <c r="AB2045" i="2"/>
  <c r="AC2045" i="2"/>
  <c r="AD2045" i="2"/>
  <c r="AE2045" i="2"/>
  <c r="AH2045" i="2"/>
  <c r="V2046" i="2"/>
  <c r="W2046" i="2"/>
  <c r="X2046" i="2"/>
  <c r="AB2046" i="2"/>
  <c r="AC2046" i="2"/>
  <c r="AD2046" i="2"/>
  <c r="AE2046" i="2"/>
  <c r="AH2046" i="2"/>
  <c r="V2047" i="2"/>
  <c r="W2047" i="2"/>
  <c r="X2047" i="2"/>
  <c r="AB2047" i="2"/>
  <c r="AC2047" i="2"/>
  <c r="AD2047" i="2"/>
  <c r="AE2047" i="2"/>
  <c r="AH2047" i="2"/>
  <c r="V2048" i="2"/>
  <c r="W2048" i="2"/>
  <c r="X2048" i="2"/>
  <c r="AB2048" i="2"/>
  <c r="AC2048" i="2"/>
  <c r="AD2048" i="2"/>
  <c r="AE2048" i="2"/>
  <c r="AH2048" i="2"/>
  <c r="V2049" i="2"/>
  <c r="W2049" i="2"/>
  <c r="X2049" i="2"/>
  <c r="AB2049" i="2"/>
  <c r="AC2049" i="2"/>
  <c r="AD2049" i="2"/>
  <c r="AE2049" i="2"/>
  <c r="AH2049" i="2"/>
  <c r="V2050" i="2"/>
  <c r="W2050" i="2"/>
  <c r="X2050" i="2"/>
  <c r="AB2050" i="2"/>
  <c r="AC2050" i="2"/>
  <c r="AD2050" i="2"/>
  <c r="AE2050" i="2"/>
  <c r="AH2050" i="2"/>
  <c r="V2051" i="2"/>
  <c r="W2051" i="2"/>
  <c r="X2051" i="2"/>
  <c r="AB2051" i="2"/>
  <c r="AC2051" i="2"/>
  <c r="AD2051" i="2"/>
  <c r="AE2051" i="2"/>
  <c r="AH2051" i="2"/>
  <c r="V2052" i="2"/>
  <c r="W2052" i="2"/>
  <c r="X2052" i="2"/>
  <c r="AB2052" i="2"/>
  <c r="AC2052" i="2"/>
  <c r="AD2052" i="2"/>
  <c r="AE2052" i="2"/>
  <c r="AH2052" i="2"/>
  <c r="V2053" i="2"/>
  <c r="W2053" i="2"/>
  <c r="X2053" i="2"/>
  <c r="AB2053" i="2"/>
  <c r="AC2053" i="2"/>
  <c r="AD2053" i="2"/>
  <c r="AE2053" i="2"/>
  <c r="AH2053" i="2"/>
  <c r="V2054" i="2"/>
  <c r="W2054" i="2"/>
  <c r="X2054" i="2"/>
  <c r="AB2054" i="2"/>
  <c r="AC2054" i="2"/>
  <c r="AD2054" i="2"/>
  <c r="AE2054" i="2"/>
  <c r="AH2054" i="2"/>
  <c r="V2055" i="2"/>
  <c r="W2055" i="2"/>
  <c r="X2055" i="2"/>
  <c r="AB2055" i="2"/>
  <c r="AC2055" i="2"/>
  <c r="AD2055" i="2"/>
  <c r="AE2055" i="2"/>
  <c r="AH2055" i="2"/>
  <c r="V2056" i="2"/>
  <c r="W2056" i="2"/>
  <c r="X2056" i="2"/>
  <c r="AB2056" i="2"/>
  <c r="AC2056" i="2"/>
  <c r="AD2056" i="2"/>
  <c r="AE2056" i="2"/>
  <c r="AH2056" i="2"/>
  <c r="V2057" i="2"/>
  <c r="W2057" i="2"/>
  <c r="X2057" i="2"/>
  <c r="AB2057" i="2"/>
  <c r="AC2057" i="2"/>
  <c r="AD2057" i="2"/>
  <c r="AE2057" i="2"/>
  <c r="AH2057" i="2"/>
  <c r="V2058" i="2"/>
  <c r="W2058" i="2"/>
  <c r="X2058" i="2"/>
  <c r="AB2058" i="2"/>
  <c r="AC2058" i="2"/>
  <c r="AD2058" i="2"/>
  <c r="AE2058" i="2"/>
  <c r="AH2058" i="2"/>
  <c r="V2059" i="2"/>
  <c r="W2059" i="2"/>
  <c r="X2059" i="2"/>
  <c r="AB2059" i="2"/>
  <c r="AC2059" i="2"/>
  <c r="AD2059" i="2"/>
  <c r="AE2059" i="2"/>
  <c r="AH2059" i="2"/>
  <c r="V2060" i="2"/>
  <c r="W2060" i="2"/>
  <c r="X2060" i="2"/>
  <c r="AB2060" i="2"/>
  <c r="AC2060" i="2"/>
  <c r="AD2060" i="2"/>
  <c r="AE2060" i="2"/>
  <c r="AH2060" i="2"/>
  <c r="V2061" i="2"/>
  <c r="W2061" i="2"/>
  <c r="X2061" i="2"/>
  <c r="AB2061" i="2"/>
  <c r="AC2061" i="2"/>
  <c r="AD2061" i="2"/>
  <c r="AE2061" i="2"/>
  <c r="AH2061" i="2"/>
  <c r="V2062" i="2"/>
  <c r="W2062" i="2"/>
  <c r="X2062" i="2"/>
  <c r="AB2062" i="2"/>
  <c r="AC2062" i="2"/>
  <c r="AD2062" i="2"/>
  <c r="AE2062" i="2"/>
  <c r="AH2062" i="2"/>
  <c r="V2063" i="2"/>
  <c r="W2063" i="2"/>
  <c r="X2063" i="2"/>
  <c r="AB2063" i="2"/>
  <c r="AC2063" i="2"/>
  <c r="AD2063" i="2"/>
  <c r="AE2063" i="2"/>
  <c r="AH2063" i="2"/>
  <c r="V2064" i="2"/>
  <c r="W2064" i="2"/>
  <c r="X2064" i="2"/>
  <c r="AB2064" i="2"/>
  <c r="AC2064" i="2"/>
  <c r="AD2064" i="2"/>
  <c r="AE2064" i="2"/>
  <c r="AH2064" i="2"/>
  <c r="V2065" i="2"/>
  <c r="W2065" i="2"/>
  <c r="X2065" i="2"/>
  <c r="AB2065" i="2"/>
  <c r="AC2065" i="2"/>
  <c r="AD2065" i="2"/>
  <c r="AE2065" i="2"/>
  <c r="AH2065" i="2"/>
  <c r="V2066" i="2"/>
  <c r="W2066" i="2"/>
  <c r="X2066" i="2"/>
  <c r="AB2066" i="2"/>
  <c r="AC2066" i="2"/>
  <c r="AD2066" i="2"/>
  <c r="AE2066" i="2"/>
  <c r="AH2066" i="2"/>
  <c r="V2067" i="2"/>
  <c r="W2067" i="2"/>
  <c r="X2067" i="2"/>
  <c r="AB2067" i="2"/>
  <c r="AC2067" i="2"/>
  <c r="AD2067" i="2"/>
  <c r="AE2067" i="2"/>
  <c r="AH2067" i="2"/>
  <c r="V2068" i="2"/>
  <c r="W2068" i="2"/>
  <c r="X2068" i="2"/>
  <c r="AB2068" i="2"/>
  <c r="AC2068" i="2"/>
  <c r="AD2068" i="2"/>
  <c r="AE2068" i="2"/>
  <c r="AH2068" i="2"/>
  <c r="V2069" i="2"/>
  <c r="W2069" i="2"/>
  <c r="X2069" i="2"/>
  <c r="AB2069" i="2"/>
  <c r="AC2069" i="2"/>
  <c r="AD2069" i="2"/>
  <c r="AE2069" i="2"/>
  <c r="AH2069" i="2"/>
  <c r="V2070" i="2"/>
  <c r="W2070" i="2"/>
  <c r="X2070" i="2"/>
  <c r="AB2070" i="2"/>
  <c r="AC2070" i="2"/>
  <c r="AD2070" i="2"/>
  <c r="AE2070" i="2"/>
  <c r="AH2070" i="2"/>
  <c r="V2071" i="2"/>
  <c r="W2071" i="2"/>
  <c r="X2071" i="2"/>
  <c r="AB2071" i="2"/>
  <c r="AC2071" i="2"/>
  <c r="AD2071" i="2"/>
  <c r="AE2071" i="2"/>
  <c r="AH2071" i="2"/>
  <c r="V2072" i="2"/>
  <c r="W2072" i="2"/>
  <c r="X2072" i="2"/>
  <c r="AB2072" i="2"/>
  <c r="AC2072" i="2"/>
  <c r="AD2072" i="2"/>
  <c r="AE2072" i="2"/>
  <c r="AH2072" i="2"/>
  <c r="V2073" i="2"/>
  <c r="W2073" i="2"/>
  <c r="X2073" i="2"/>
  <c r="AB2073" i="2"/>
  <c r="AC2073" i="2"/>
  <c r="AD2073" i="2"/>
  <c r="AE2073" i="2"/>
  <c r="AH2073" i="2"/>
  <c r="V2074" i="2"/>
  <c r="W2074" i="2"/>
  <c r="X2074" i="2"/>
  <c r="AB2074" i="2"/>
  <c r="AC2074" i="2"/>
  <c r="AD2074" i="2"/>
  <c r="AE2074" i="2"/>
  <c r="AH2074" i="2"/>
  <c r="V2075" i="2"/>
  <c r="W2075" i="2"/>
  <c r="X2075" i="2"/>
  <c r="AB2075" i="2"/>
  <c r="AC2075" i="2"/>
  <c r="AD2075" i="2"/>
  <c r="AE2075" i="2"/>
  <c r="AH2075" i="2"/>
  <c r="V2076" i="2"/>
  <c r="W2076" i="2"/>
  <c r="X2076" i="2"/>
  <c r="AB2076" i="2"/>
  <c r="AC2076" i="2"/>
  <c r="AD2076" i="2"/>
  <c r="AE2076" i="2"/>
  <c r="AH2076" i="2"/>
  <c r="V2077" i="2"/>
  <c r="W2077" i="2"/>
  <c r="X2077" i="2"/>
  <c r="AB2077" i="2"/>
  <c r="AC2077" i="2"/>
  <c r="AD2077" i="2"/>
  <c r="AE2077" i="2"/>
  <c r="AH2077" i="2"/>
  <c r="V2078" i="2"/>
  <c r="W2078" i="2"/>
  <c r="X2078" i="2"/>
  <c r="AB2078" i="2"/>
  <c r="AC2078" i="2"/>
  <c r="AD2078" i="2"/>
  <c r="AE2078" i="2"/>
  <c r="AH2078" i="2"/>
  <c r="V2079" i="2"/>
  <c r="W2079" i="2"/>
  <c r="X2079" i="2"/>
  <c r="AB2079" i="2"/>
  <c r="AC2079" i="2"/>
  <c r="AD2079" i="2"/>
  <c r="AE2079" i="2"/>
  <c r="AH2079" i="2"/>
  <c r="V2080" i="2"/>
  <c r="W2080" i="2"/>
  <c r="X2080" i="2"/>
  <c r="AB2080" i="2"/>
  <c r="AC2080" i="2"/>
  <c r="AD2080" i="2"/>
  <c r="AE2080" i="2"/>
  <c r="AH2080" i="2"/>
  <c r="V2081" i="2"/>
  <c r="W2081" i="2"/>
  <c r="X2081" i="2"/>
  <c r="AB2081" i="2"/>
  <c r="AC2081" i="2"/>
  <c r="AD2081" i="2"/>
  <c r="AE2081" i="2"/>
  <c r="AH2081" i="2"/>
  <c r="V2082" i="2"/>
  <c r="W2082" i="2"/>
  <c r="X2082" i="2"/>
  <c r="AB2082" i="2"/>
  <c r="AC2082" i="2"/>
  <c r="AD2082" i="2"/>
  <c r="AE2082" i="2"/>
  <c r="AH2082" i="2"/>
  <c r="V2083" i="2"/>
  <c r="W2083" i="2"/>
  <c r="X2083" i="2"/>
  <c r="AB2083" i="2"/>
  <c r="AC2083" i="2"/>
  <c r="AD2083" i="2"/>
  <c r="AE2083" i="2"/>
  <c r="AH2083" i="2"/>
  <c r="V2084" i="2"/>
  <c r="W2084" i="2"/>
  <c r="X2084" i="2"/>
  <c r="AB2084" i="2"/>
  <c r="AC2084" i="2"/>
  <c r="AD2084" i="2"/>
  <c r="AE2084" i="2"/>
  <c r="AH2084" i="2"/>
  <c r="V2085" i="2"/>
  <c r="W2085" i="2"/>
  <c r="X2085" i="2"/>
  <c r="AB2085" i="2"/>
  <c r="AC2085" i="2"/>
  <c r="AD2085" i="2"/>
  <c r="AE2085" i="2"/>
  <c r="AH2085" i="2"/>
  <c r="V2086" i="2"/>
  <c r="W2086" i="2"/>
  <c r="X2086" i="2"/>
  <c r="AB2086" i="2"/>
  <c r="AC2086" i="2"/>
  <c r="AD2086" i="2"/>
  <c r="AE2086" i="2"/>
  <c r="AH2086" i="2"/>
  <c r="V2087" i="2"/>
  <c r="W2087" i="2"/>
  <c r="X2087" i="2"/>
  <c r="AB2087" i="2"/>
  <c r="AC2087" i="2"/>
  <c r="AD2087" i="2"/>
  <c r="AE2087" i="2"/>
  <c r="AH2087" i="2"/>
  <c r="V2088" i="2"/>
  <c r="W2088" i="2"/>
  <c r="X2088" i="2"/>
  <c r="AB2088" i="2"/>
  <c r="AC2088" i="2"/>
  <c r="AD2088" i="2"/>
  <c r="AE2088" i="2"/>
  <c r="AH2088" i="2"/>
  <c r="V2089" i="2"/>
  <c r="W2089" i="2"/>
  <c r="X2089" i="2"/>
  <c r="AB2089" i="2"/>
  <c r="AC2089" i="2"/>
  <c r="AD2089" i="2"/>
  <c r="AE2089" i="2"/>
  <c r="AH2089" i="2"/>
  <c r="V2090" i="2"/>
  <c r="W2090" i="2"/>
  <c r="X2090" i="2"/>
  <c r="AB2090" i="2"/>
  <c r="AC2090" i="2"/>
  <c r="AD2090" i="2"/>
  <c r="AE2090" i="2"/>
  <c r="AH2090" i="2"/>
  <c r="V2091" i="2"/>
  <c r="W2091" i="2"/>
  <c r="X2091" i="2"/>
  <c r="AB2091" i="2"/>
  <c r="AC2091" i="2"/>
  <c r="AD2091" i="2"/>
  <c r="AE2091" i="2"/>
  <c r="AH2091" i="2"/>
  <c r="V2092" i="2"/>
  <c r="W2092" i="2"/>
  <c r="X2092" i="2"/>
  <c r="AB2092" i="2"/>
  <c r="AC2092" i="2"/>
  <c r="AD2092" i="2"/>
  <c r="AE2092" i="2"/>
  <c r="AH2092" i="2"/>
  <c r="V2093" i="2"/>
  <c r="W2093" i="2"/>
  <c r="X2093" i="2"/>
  <c r="AB2093" i="2"/>
  <c r="AC2093" i="2"/>
  <c r="AD2093" i="2"/>
  <c r="AE2093" i="2"/>
  <c r="AH2093" i="2"/>
  <c r="V2094" i="2"/>
  <c r="W2094" i="2"/>
  <c r="X2094" i="2"/>
  <c r="AB2094" i="2"/>
  <c r="AC2094" i="2"/>
  <c r="AD2094" i="2"/>
  <c r="AE2094" i="2"/>
  <c r="AH2094" i="2"/>
  <c r="V2095" i="2"/>
  <c r="W2095" i="2"/>
  <c r="X2095" i="2"/>
  <c r="AB2095" i="2"/>
  <c r="AC2095" i="2"/>
  <c r="AD2095" i="2"/>
  <c r="AE2095" i="2"/>
  <c r="AH2095" i="2"/>
  <c r="V2096" i="2"/>
  <c r="W2096" i="2"/>
  <c r="X2096" i="2"/>
  <c r="AB2096" i="2"/>
  <c r="AC2096" i="2"/>
  <c r="AD2096" i="2"/>
  <c r="AE2096" i="2"/>
  <c r="AH2096" i="2"/>
  <c r="V2097" i="2"/>
  <c r="W2097" i="2"/>
  <c r="X2097" i="2"/>
  <c r="AB2097" i="2"/>
  <c r="AC2097" i="2"/>
  <c r="AD2097" i="2"/>
  <c r="AE2097" i="2"/>
  <c r="AH2097" i="2"/>
  <c r="V2098" i="2"/>
  <c r="W2098" i="2"/>
  <c r="X2098" i="2"/>
  <c r="AB2098" i="2"/>
  <c r="AC2098" i="2"/>
  <c r="AD2098" i="2"/>
  <c r="AE2098" i="2"/>
  <c r="AH2098" i="2"/>
  <c r="V2099" i="2"/>
  <c r="W2099" i="2"/>
  <c r="X2099" i="2"/>
  <c r="AB2099" i="2"/>
  <c r="AC2099" i="2"/>
  <c r="AD2099" i="2"/>
  <c r="AE2099" i="2"/>
  <c r="AH2099" i="2"/>
  <c r="V2100" i="2"/>
  <c r="W2100" i="2"/>
  <c r="X2100" i="2"/>
  <c r="AB2100" i="2"/>
  <c r="AC2100" i="2"/>
  <c r="AD2100" i="2"/>
  <c r="AE2100" i="2"/>
  <c r="AH2100" i="2"/>
  <c r="V2101" i="2"/>
  <c r="W2101" i="2"/>
  <c r="X2101" i="2"/>
  <c r="AB2101" i="2"/>
  <c r="AC2101" i="2"/>
  <c r="AD2101" i="2"/>
  <c r="AE2101" i="2"/>
  <c r="AH2101" i="2"/>
  <c r="V2102" i="2"/>
  <c r="W2102" i="2"/>
  <c r="X2102" i="2"/>
  <c r="AB2102" i="2"/>
  <c r="AC2102" i="2"/>
  <c r="AD2102" i="2"/>
  <c r="AE2102" i="2"/>
  <c r="AH2102" i="2"/>
  <c r="V2103" i="2"/>
  <c r="W2103" i="2"/>
  <c r="X2103" i="2"/>
  <c r="AB2103" i="2"/>
  <c r="AC2103" i="2"/>
  <c r="AD2103" i="2"/>
  <c r="AE2103" i="2"/>
  <c r="AH2103" i="2"/>
  <c r="V2104" i="2"/>
  <c r="W2104" i="2"/>
  <c r="X2104" i="2"/>
  <c r="AB2104" i="2"/>
  <c r="AC2104" i="2"/>
  <c r="AD2104" i="2"/>
  <c r="AE2104" i="2"/>
  <c r="AH2104" i="2"/>
  <c r="V2105" i="2"/>
  <c r="W2105" i="2"/>
  <c r="X2105" i="2"/>
  <c r="AB2105" i="2"/>
  <c r="AC2105" i="2"/>
  <c r="AD2105" i="2"/>
  <c r="AE2105" i="2"/>
  <c r="AH2105" i="2"/>
  <c r="V2106" i="2"/>
  <c r="W2106" i="2"/>
  <c r="X2106" i="2"/>
  <c r="AB2106" i="2"/>
  <c r="AC2106" i="2"/>
  <c r="AD2106" i="2"/>
  <c r="AE2106" i="2"/>
  <c r="AH2106" i="2"/>
  <c r="V2107" i="2"/>
  <c r="W2107" i="2"/>
  <c r="X2107" i="2"/>
  <c r="AB2107" i="2"/>
  <c r="AC2107" i="2"/>
  <c r="AD2107" i="2"/>
  <c r="AE2107" i="2"/>
  <c r="AH2107" i="2"/>
  <c r="V2108" i="2"/>
  <c r="W2108" i="2"/>
  <c r="X2108" i="2"/>
  <c r="AB2108" i="2"/>
  <c r="AC2108" i="2"/>
  <c r="AD2108" i="2"/>
  <c r="AE2108" i="2"/>
  <c r="AH2108" i="2"/>
  <c r="V2109" i="2"/>
  <c r="W2109" i="2"/>
  <c r="X2109" i="2"/>
  <c r="AB2109" i="2"/>
  <c r="AC2109" i="2"/>
  <c r="AD2109" i="2"/>
  <c r="AE2109" i="2"/>
  <c r="AH2109" i="2"/>
  <c r="V2110" i="2"/>
  <c r="W2110" i="2"/>
  <c r="X2110" i="2"/>
  <c r="AB2110" i="2"/>
  <c r="AC2110" i="2"/>
  <c r="AD2110" i="2"/>
  <c r="AE2110" i="2"/>
  <c r="AH2110" i="2"/>
  <c r="V2111" i="2"/>
  <c r="W2111" i="2"/>
  <c r="X2111" i="2"/>
  <c r="AB2111" i="2"/>
  <c r="AC2111" i="2"/>
  <c r="AD2111" i="2"/>
  <c r="AE2111" i="2"/>
  <c r="AH2111" i="2"/>
  <c r="V2112" i="2"/>
  <c r="W2112" i="2"/>
  <c r="X2112" i="2"/>
  <c r="AB2112" i="2"/>
  <c r="AC2112" i="2"/>
  <c r="AD2112" i="2"/>
  <c r="AE2112" i="2"/>
  <c r="AH2112" i="2"/>
  <c r="V2113" i="2"/>
  <c r="W2113" i="2"/>
  <c r="X2113" i="2"/>
  <c r="AB2113" i="2"/>
  <c r="AC2113" i="2"/>
  <c r="AD2113" i="2"/>
  <c r="AE2113" i="2"/>
  <c r="AH2113" i="2"/>
  <c r="V2114" i="2"/>
  <c r="W2114" i="2"/>
  <c r="X2114" i="2"/>
  <c r="AB2114" i="2"/>
  <c r="AC2114" i="2"/>
  <c r="AD2114" i="2"/>
  <c r="AE2114" i="2"/>
  <c r="AH2114" i="2"/>
  <c r="V2115" i="2"/>
  <c r="W2115" i="2"/>
  <c r="X2115" i="2"/>
  <c r="AB2115" i="2"/>
  <c r="AC2115" i="2"/>
  <c r="AD2115" i="2"/>
  <c r="AE2115" i="2"/>
  <c r="AH2115" i="2"/>
  <c r="V2116" i="2"/>
  <c r="W2116" i="2"/>
  <c r="X2116" i="2"/>
  <c r="AB2116" i="2"/>
  <c r="AC2116" i="2"/>
  <c r="AD2116" i="2"/>
  <c r="AE2116" i="2"/>
  <c r="AH2116" i="2"/>
  <c r="V2117" i="2"/>
  <c r="W2117" i="2"/>
  <c r="X2117" i="2"/>
  <c r="AB2117" i="2"/>
  <c r="AC2117" i="2"/>
  <c r="AD2117" i="2"/>
  <c r="AE2117" i="2"/>
  <c r="AH2117" i="2"/>
  <c r="V2118" i="2"/>
  <c r="W2118" i="2"/>
  <c r="X2118" i="2"/>
  <c r="AB2118" i="2"/>
  <c r="AC2118" i="2"/>
  <c r="AD2118" i="2"/>
  <c r="AE2118" i="2"/>
  <c r="AH2118" i="2"/>
  <c r="V2119" i="2"/>
  <c r="W2119" i="2"/>
  <c r="X2119" i="2"/>
  <c r="AB2119" i="2"/>
  <c r="AC2119" i="2"/>
  <c r="AD2119" i="2"/>
  <c r="AE2119" i="2"/>
  <c r="AH2119" i="2"/>
  <c r="V2120" i="2"/>
  <c r="W2120" i="2"/>
  <c r="X2120" i="2"/>
  <c r="AB2120" i="2"/>
  <c r="AC2120" i="2"/>
  <c r="AD2120" i="2"/>
  <c r="AE2120" i="2"/>
  <c r="AH2120" i="2"/>
  <c r="V2121" i="2"/>
  <c r="W2121" i="2"/>
  <c r="X2121" i="2"/>
  <c r="AB2121" i="2"/>
  <c r="AC2121" i="2"/>
  <c r="AD2121" i="2"/>
  <c r="AE2121" i="2"/>
  <c r="AH2121" i="2"/>
  <c r="V2122" i="2"/>
  <c r="W2122" i="2"/>
  <c r="X2122" i="2"/>
  <c r="AB2122" i="2"/>
  <c r="AC2122" i="2"/>
  <c r="AD2122" i="2"/>
  <c r="AE2122" i="2"/>
  <c r="AH2122" i="2"/>
  <c r="V2123" i="2"/>
  <c r="W2123" i="2"/>
  <c r="X2123" i="2"/>
  <c r="AB2123" i="2"/>
  <c r="AC2123" i="2"/>
  <c r="AD2123" i="2"/>
  <c r="AE2123" i="2"/>
  <c r="AH2123" i="2"/>
  <c r="V2124" i="2"/>
  <c r="W2124" i="2"/>
  <c r="X2124" i="2"/>
  <c r="AB2124" i="2"/>
  <c r="AC2124" i="2"/>
  <c r="AD2124" i="2"/>
  <c r="AE2124" i="2"/>
  <c r="AH2124" i="2"/>
  <c r="V2125" i="2"/>
  <c r="W2125" i="2"/>
  <c r="X2125" i="2"/>
  <c r="AB2125" i="2"/>
  <c r="AC2125" i="2"/>
  <c r="AD2125" i="2"/>
  <c r="AE2125" i="2"/>
  <c r="AH2125" i="2"/>
  <c r="V2126" i="2"/>
  <c r="W2126" i="2"/>
  <c r="X2126" i="2"/>
  <c r="AB2126" i="2"/>
  <c r="AC2126" i="2"/>
  <c r="AD2126" i="2"/>
  <c r="AE2126" i="2"/>
  <c r="AH2126" i="2"/>
  <c r="V2127" i="2"/>
  <c r="W2127" i="2"/>
  <c r="X2127" i="2"/>
  <c r="AB2127" i="2"/>
  <c r="AC2127" i="2"/>
  <c r="AD2127" i="2"/>
  <c r="AE2127" i="2"/>
  <c r="AH2127" i="2"/>
  <c r="V2128" i="2"/>
  <c r="W2128" i="2"/>
  <c r="X2128" i="2"/>
  <c r="AB2128" i="2"/>
  <c r="AC2128" i="2"/>
  <c r="AD2128" i="2"/>
  <c r="AE2128" i="2"/>
  <c r="AH2128" i="2"/>
  <c r="V2129" i="2"/>
  <c r="W2129" i="2"/>
  <c r="X2129" i="2"/>
  <c r="AB2129" i="2"/>
  <c r="AC2129" i="2"/>
  <c r="AD2129" i="2"/>
  <c r="AE2129" i="2"/>
  <c r="AH2129" i="2"/>
  <c r="V2130" i="2"/>
  <c r="W2130" i="2"/>
  <c r="X2130" i="2"/>
  <c r="AB2130" i="2"/>
  <c r="AC2130" i="2"/>
  <c r="AD2130" i="2"/>
  <c r="AE2130" i="2"/>
  <c r="AH2130" i="2"/>
  <c r="V2131" i="2"/>
  <c r="W2131" i="2"/>
  <c r="X2131" i="2"/>
  <c r="AB2131" i="2"/>
  <c r="AC2131" i="2"/>
  <c r="AD2131" i="2"/>
  <c r="AE2131" i="2"/>
  <c r="AH2131" i="2"/>
  <c r="V2132" i="2"/>
  <c r="W2132" i="2"/>
  <c r="X2132" i="2"/>
  <c r="AB2132" i="2"/>
  <c r="AC2132" i="2"/>
  <c r="AD2132" i="2"/>
  <c r="AE2132" i="2"/>
  <c r="AH2132" i="2"/>
  <c r="V2133" i="2"/>
  <c r="W2133" i="2"/>
  <c r="X2133" i="2"/>
  <c r="AB2133" i="2"/>
  <c r="AC2133" i="2"/>
  <c r="AD2133" i="2"/>
  <c r="AE2133" i="2"/>
  <c r="AH2133" i="2"/>
  <c r="V2134" i="2"/>
  <c r="W2134" i="2"/>
  <c r="X2134" i="2"/>
  <c r="AB2134" i="2"/>
  <c r="AC2134" i="2"/>
  <c r="AD2134" i="2"/>
  <c r="AE2134" i="2"/>
  <c r="AH2134" i="2"/>
  <c r="V2135" i="2"/>
  <c r="W2135" i="2"/>
  <c r="X2135" i="2"/>
  <c r="AB2135" i="2"/>
  <c r="AC2135" i="2"/>
  <c r="AD2135" i="2"/>
  <c r="AE2135" i="2"/>
  <c r="AH2135" i="2"/>
  <c r="V2136" i="2"/>
  <c r="W2136" i="2"/>
  <c r="X2136" i="2"/>
  <c r="AB2136" i="2"/>
  <c r="AC2136" i="2"/>
  <c r="AD2136" i="2"/>
  <c r="AE2136" i="2"/>
  <c r="AH2136" i="2"/>
  <c r="V2137" i="2"/>
  <c r="W2137" i="2"/>
  <c r="X2137" i="2"/>
  <c r="AB2137" i="2"/>
  <c r="AC2137" i="2"/>
  <c r="AD2137" i="2"/>
  <c r="AE2137" i="2"/>
  <c r="AH2137" i="2"/>
  <c r="V2138" i="2"/>
  <c r="W2138" i="2"/>
  <c r="X2138" i="2"/>
  <c r="AB2138" i="2"/>
  <c r="AC2138" i="2"/>
  <c r="AD2138" i="2"/>
  <c r="AE2138" i="2"/>
  <c r="AH2138" i="2"/>
  <c r="V2139" i="2"/>
  <c r="W2139" i="2"/>
  <c r="X2139" i="2"/>
  <c r="AB2139" i="2"/>
  <c r="AC2139" i="2"/>
  <c r="AD2139" i="2"/>
  <c r="AE2139" i="2"/>
  <c r="AH2139" i="2"/>
  <c r="V2140" i="2"/>
  <c r="W2140" i="2"/>
  <c r="X2140" i="2"/>
  <c r="AB2140" i="2"/>
  <c r="AC2140" i="2"/>
  <c r="AD2140" i="2"/>
  <c r="AE2140" i="2"/>
  <c r="AH2140" i="2"/>
  <c r="V2141" i="2"/>
  <c r="W2141" i="2"/>
  <c r="X2141" i="2"/>
  <c r="AB2141" i="2"/>
  <c r="AC2141" i="2"/>
  <c r="AD2141" i="2"/>
  <c r="AE2141" i="2"/>
  <c r="AH2141" i="2"/>
  <c r="V2142" i="2"/>
  <c r="W2142" i="2"/>
  <c r="X2142" i="2"/>
  <c r="AB2142" i="2"/>
  <c r="AC2142" i="2"/>
  <c r="AD2142" i="2"/>
  <c r="AE2142" i="2"/>
  <c r="AH2142" i="2"/>
  <c r="V2143" i="2"/>
  <c r="W2143" i="2"/>
  <c r="X2143" i="2"/>
  <c r="AB2143" i="2"/>
  <c r="AC2143" i="2"/>
  <c r="AD2143" i="2"/>
  <c r="AE2143" i="2"/>
  <c r="AH2143" i="2"/>
  <c r="V2144" i="2"/>
  <c r="W2144" i="2"/>
  <c r="X2144" i="2"/>
  <c r="AB2144" i="2"/>
  <c r="AC2144" i="2"/>
  <c r="AD2144" i="2"/>
  <c r="AE2144" i="2"/>
  <c r="AH2144" i="2"/>
  <c r="V2145" i="2"/>
  <c r="W2145" i="2"/>
  <c r="X2145" i="2"/>
  <c r="AB2145" i="2"/>
  <c r="AC2145" i="2"/>
  <c r="AD2145" i="2"/>
  <c r="AE2145" i="2"/>
  <c r="AH2145" i="2"/>
  <c r="V2146" i="2"/>
  <c r="W2146" i="2"/>
  <c r="X2146" i="2"/>
  <c r="AB2146" i="2"/>
  <c r="AC2146" i="2"/>
  <c r="AD2146" i="2"/>
  <c r="AE2146" i="2"/>
  <c r="AH2146" i="2"/>
  <c r="V2147" i="2"/>
  <c r="W2147" i="2"/>
  <c r="X2147" i="2"/>
  <c r="AB2147" i="2"/>
  <c r="AC2147" i="2"/>
  <c r="AD2147" i="2"/>
  <c r="AE2147" i="2"/>
  <c r="AH2147" i="2"/>
  <c r="V2148" i="2"/>
  <c r="W2148" i="2"/>
  <c r="X2148" i="2"/>
  <c r="AB2148" i="2"/>
  <c r="AC2148" i="2"/>
  <c r="AD2148" i="2"/>
  <c r="AE2148" i="2"/>
  <c r="AH2148" i="2"/>
  <c r="V2149" i="2"/>
  <c r="W2149" i="2"/>
  <c r="X2149" i="2"/>
  <c r="AB2149" i="2"/>
  <c r="AC2149" i="2"/>
  <c r="AD2149" i="2"/>
  <c r="AE2149" i="2"/>
  <c r="AH2149" i="2"/>
  <c r="V2150" i="2"/>
  <c r="W2150" i="2"/>
  <c r="X2150" i="2"/>
  <c r="AB2150" i="2"/>
  <c r="AC2150" i="2"/>
  <c r="AD2150" i="2"/>
  <c r="AE2150" i="2"/>
  <c r="AH2150" i="2"/>
  <c r="V2151" i="2"/>
  <c r="W2151" i="2"/>
  <c r="X2151" i="2"/>
  <c r="AB2151" i="2"/>
  <c r="AC2151" i="2"/>
  <c r="AD2151" i="2"/>
  <c r="AE2151" i="2"/>
  <c r="AH2151" i="2"/>
  <c r="V2152" i="2"/>
  <c r="W2152" i="2"/>
  <c r="X2152" i="2"/>
  <c r="AB2152" i="2"/>
  <c r="AC2152" i="2"/>
  <c r="AD2152" i="2"/>
  <c r="AE2152" i="2"/>
  <c r="AH2152" i="2"/>
  <c r="V2153" i="2"/>
  <c r="W2153" i="2"/>
  <c r="X2153" i="2"/>
  <c r="AB2153" i="2"/>
  <c r="AC2153" i="2"/>
  <c r="AD2153" i="2"/>
  <c r="AE2153" i="2"/>
  <c r="AH2153" i="2"/>
  <c r="V2154" i="2"/>
  <c r="W2154" i="2"/>
  <c r="X2154" i="2"/>
  <c r="AB2154" i="2"/>
  <c r="AC2154" i="2"/>
  <c r="AD2154" i="2"/>
  <c r="AE2154" i="2"/>
  <c r="AH2154" i="2"/>
  <c r="V2155" i="2"/>
  <c r="W2155" i="2"/>
  <c r="X2155" i="2"/>
  <c r="AB2155" i="2"/>
  <c r="AC2155" i="2"/>
  <c r="AD2155" i="2"/>
  <c r="AE2155" i="2"/>
  <c r="AH2155" i="2"/>
  <c r="V2156" i="2"/>
  <c r="W2156" i="2"/>
  <c r="X2156" i="2"/>
  <c r="AB2156" i="2"/>
  <c r="AC2156" i="2"/>
  <c r="AD2156" i="2"/>
  <c r="AE2156" i="2"/>
  <c r="AH2156" i="2"/>
  <c r="V2157" i="2"/>
  <c r="W2157" i="2"/>
  <c r="X2157" i="2"/>
  <c r="AB2157" i="2"/>
  <c r="AC2157" i="2"/>
  <c r="AD2157" i="2"/>
  <c r="AE2157" i="2"/>
  <c r="AH2157" i="2"/>
  <c r="V2158" i="2"/>
  <c r="W2158" i="2"/>
  <c r="X2158" i="2"/>
  <c r="AB2158" i="2"/>
  <c r="AC2158" i="2"/>
  <c r="AD2158" i="2"/>
  <c r="AE2158" i="2"/>
  <c r="AH2158" i="2"/>
  <c r="V2159" i="2"/>
  <c r="W2159" i="2"/>
  <c r="X2159" i="2"/>
  <c r="AB2159" i="2"/>
  <c r="AC2159" i="2"/>
  <c r="AD2159" i="2"/>
  <c r="AE2159" i="2"/>
  <c r="AH2159" i="2"/>
  <c r="V2160" i="2"/>
  <c r="W2160" i="2"/>
  <c r="X2160" i="2"/>
  <c r="AB2160" i="2"/>
  <c r="AC2160" i="2"/>
  <c r="AD2160" i="2"/>
  <c r="AE2160" i="2"/>
  <c r="AH2160" i="2"/>
  <c r="V2161" i="2"/>
  <c r="W2161" i="2"/>
  <c r="X2161" i="2"/>
  <c r="AB2161" i="2"/>
  <c r="AC2161" i="2"/>
  <c r="AD2161" i="2"/>
  <c r="AE2161" i="2"/>
  <c r="AH2161" i="2"/>
  <c r="V2162" i="2"/>
  <c r="W2162" i="2"/>
  <c r="X2162" i="2"/>
  <c r="AB2162" i="2"/>
  <c r="AC2162" i="2"/>
  <c r="AD2162" i="2"/>
  <c r="AE2162" i="2"/>
  <c r="AH2162" i="2"/>
  <c r="V2163" i="2"/>
  <c r="W2163" i="2"/>
  <c r="X2163" i="2"/>
  <c r="AB2163" i="2"/>
  <c r="AC2163" i="2"/>
  <c r="AD2163" i="2"/>
  <c r="AE2163" i="2"/>
  <c r="AH2163" i="2"/>
  <c r="V2164" i="2"/>
  <c r="W2164" i="2"/>
  <c r="X2164" i="2"/>
  <c r="AB2164" i="2"/>
  <c r="AC2164" i="2"/>
  <c r="AD2164" i="2"/>
  <c r="AE2164" i="2"/>
  <c r="AH2164" i="2"/>
  <c r="V2165" i="2"/>
  <c r="W2165" i="2"/>
  <c r="X2165" i="2"/>
  <c r="AB2165" i="2"/>
  <c r="AC2165" i="2"/>
  <c r="AD2165" i="2"/>
  <c r="AE2165" i="2"/>
  <c r="AH2165" i="2"/>
  <c r="V2166" i="2"/>
  <c r="W2166" i="2"/>
  <c r="X2166" i="2"/>
  <c r="AB2166" i="2"/>
  <c r="AC2166" i="2"/>
  <c r="AD2166" i="2"/>
  <c r="AE2166" i="2"/>
  <c r="AH2166" i="2"/>
  <c r="V2167" i="2"/>
  <c r="W2167" i="2"/>
  <c r="X2167" i="2"/>
  <c r="AB2167" i="2"/>
  <c r="AC2167" i="2"/>
  <c r="AD2167" i="2"/>
  <c r="AE2167" i="2"/>
  <c r="AH2167" i="2"/>
  <c r="V2168" i="2"/>
  <c r="W2168" i="2"/>
  <c r="X2168" i="2"/>
  <c r="AB2168" i="2"/>
  <c r="AC2168" i="2"/>
  <c r="AD2168" i="2"/>
  <c r="AE2168" i="2"/>
  <c r="AH2168" i="2"/>
  <c r="V2169" i="2"/>
  <c r="W2169" i="2"/>
  <c r="X2169" i="2"/>
  <c r="AB2169" i="2"/>
  <c r="AC2169" i="2"/>
  <c r="AD2169" i="2"/>
  <c r="AE2169" i="2"/>
  <c r="AH2169" i="2"/>
  <c r="V2170" i="2"/>
  <c r="W2170" i="2"/>
  <c r="X2170" i="2"/>
  <c r="AB2170" i="2"/>
  <c r="AC2170" i="2"/>
  <c r="AD2170" i="2"/>
  <c r="AE2170" i="2"/>
  <c r="AH2170" i="2"/>
  <c r="V2171" i="2"/>
  <c r="W2171" i="2"/>
  <c r="X2171" i="2"/>
  <c r="AB2171" i="2"/>
  <c r="AC2171" i="2"/>
  <c r="AD2171" i="2"/>
  <c r="AE2171" i="2"/>
  <c r="AH2171" i="2"/>
  <c r="V2172" i="2"/>
  <c r="W2172" i="2"/>
  <c r="X2172" i="2"/>
  <c r="AB2172" i="2"/>
  <c r="AC2172" i="2"/>
  <c r="AD2172" i="2"/>
  <c r="AE2172" i="2"/>
  <c r="AH2172" i="2"/>
  <c r="V2173" i="2"/>
  <c r="W2173" i="2"/>
  <c r="X2173" i="2"/>
  <c r="AB2173" i="2"/>
  <c r="AC2173" i="2"/>
  <c r="AD2173" i="2"/>
  <c r="AE2173" i="2"/>
  <c r="AH2173" i="2"/>
  <c r="V2174" i="2"/>
  <c r="W2174" i="2"/>
  <c r="X2174" i="2"/>
  <c r="AB2174" i="2"/>
  <c r="AC2174" i="2"/>
  <c r="AD2174" i="2"/>
  <c r="AE2174" i="2"/>
  <c r="AH2174" i="2"/>
  <c r="V2175" i="2"/>
  <c r="W2175" i="2"/>
  <c r="X2175" i="2"/>
  <c r="AB2175" i="2"/>
  <c r="AC2175" i="2"/>
  <c r="AD2175" i="2"/>
  <c r="AE2175" i="2"/>
  <c r="AH2175" i="2"/>
  <c r="V2176" i="2"/>
  <c r="W2176" i="2"/>
  <c r="X2176" i="2"/>
  <c r="AB2176" i="2"/>
  <c r="AC2176" i="2"/>
  <c r="AD2176" i="2"/>
  <c r="AE2176" i="2"/>
  <c r="AH2176" i="2"/>
  <c r="V2177" i="2"/>
  <c r="W2177" i="2"/>
  <c r="X2177" i="2"/>
  <c r="AB2177" i="2"/>
  <c r="AC2177" i="2"/>
  <c r="AD2177" i="2"/>
  <c r="AE2177" i="2"/>
  <c r="AH2177" i="2"/>
  <c r="V2178" i="2"/>
  <c r="W2178" i="2"/>
  <c r="X2178" i="2"/>
  <c r="AB2178" i="2"/>
  <c r="AC2178" i="2"/>
  <c r="AD2178" i="2"/>
  <c r="AE2178" i="2"/>
  <c r="AH2178" i="2"/>
  <c r="V2179" i="2"/>
  <c r="W2179" i="2"/>
  <c r="X2179" i="2"/>
  <c r="AB2179" i="2"/>
  <c r="AC2179" i="2"/>
  <c r="AD2179" i="2"/>
  <c r="AE2179" i="2"/>
  <c r="AH2179" i="2"/>
  <c r="V2180" i="2"/>
  <c r="W2180" i="2"/>
  <c r="X2180" i="2"/>
  <c r="AB2180" i="2"/>
  <c r="AC2180" i="2"/>
  <c r="AD2180" i="2"/>
  <c r="AE2180" i="2"/>
  <c r="AH2180" i="2"/>
  <c r="V2181" i="2"/>
  <c r="W2181" i="2"/>
  <c r="X2181" i="2"/>
  <c r="AB2181" i="2"/>
  <c r="AC2181" i="2"/>
  <c r="AD2181" i="2"/>
  <c r="AE2181" i="2"/>
  <c r="AH2181" i="2"/>
  <c r="V2182" i="2"/>
  <c r="W2182" i="2"/>
  <c r="X2182" i="2"/>
  <c r="AB2182" i="2"/>
  <c r="AC2182" i="2"/>
  <c r="AD2182" i="2"/>
  <c r="AE2182" i="2"/>
  <c r="AH2182" i="2"/>
  <c r="V2183" i="2"/>
  <c r="W2183" i="2"/>
  <c r="X2183" i="2"/>
  <c r="AB2183" i="2"/>
  <c r="AC2183" i="2"/>
  <c r="AD2183" i="2"/>
  <c r="AE2183" i="2"/>
  <c r="AH2183" i="2"/>
  <c r="V2184" i="2"/>
  <c r="W2184" i="2"/>
  <c r="X2184" i="2"/>
  <c r="AB2184" i="2"/>
  <c r="AC2184" i="2"/>
  <c r="AD2184" i="2"/>
  <c r="AE2184" i="2"/>
  <c r="AH2184" i="2"/>
  <c r="V2185" i="2"/>
  <c r="W2185" i="2"/>
  <c r="X2185" i="2"/>
  <c r="AB2185" i="2"/>
  <c r="AC2185" i="2"/>
  <c r="AD2185" i="2"/>
  <c r="AE2185" i="2"/>
  <c r="AH2185" i="2"/>
  <c r="V2186" i="2"/>
  <c r="W2186" i="2"/>
  <c r="X2186" i="2"/>
  <c r="AB2186" i="2"/>
  <c r="AC2186" i="2"/>
  <c r="AD2186" i="2"/>
  <c r="AE2186" i="2"/>
  <c r="AH2186" i="2"/>
  <c r="V2187" i="2"/>
  <c r="W2187" i="2"/>
  <c r="X2187" i="2"/>
  <c r="AB2187" i="2"/>
  <c r="AC2187" i="2"/>
  <c r="AD2187" i="2"/>
  <c r="AE2187" i="2"/>
  <c r="AH2187" i="2"/>
  <c r="V2188" i="2"/>
  <c r="W2188" i="2"/>
  <c r="X2188" i="2"/>
  <c r="AB2188" i="2"/>
  <c r="AC2188" i="2"/>
  <c r="AD2188" i="2"/>
  <c r="AE2188" i="2"/>
  <c r="AH2188" i="2"/>
  <c r="V2189" i="2"/>
  <c r="W2189" i="2"/>
  <c r="X2189" i="2"/>
  <c r="AB2189" i="2"/>
  <c r="AC2189" i="2"/>
  <c r="AD2189" i="2"/>
  <c r="AE2189" i="2"/>
  <c r="AH2189" i="2"/>
  <c r="V2190" i="2"/>
  <c r="W2190" i="2"/>
  <c r="X2190" i="2"/>
  <c r="AB2190" i="2"/>
  <c r="AC2190" i="2"/>
  <c r="AD2190" i="2"/>
  <c r="AE2190" i="2"/>
  <c r="AH2190" i="2"/>
  <c r="V2191" i="2"/>
  <c r="W2191" i="2"/>
  <c r="X2191" i="2"/>
  <c r="AB2191" i="2"/>
  <c r="AC2191" i="2"/>
  <c r="AD2191" i="2"/>
  <c r="AE2191" i="2"/>
  <c r="AH2191" i="2"/>
  <c r="V2192" i="2"/>
  <c r="W2192" i="2"/>
  <c r="X2192" i="2"/>
  <c r="AB2192" i="2"/>
  <c r="AC2192" i="2"/>
  <c r="AD2192" i="2"/>
  <c r="AE2192" i="2"/>
  <c r="AH2192" i="2"/>
  <c r="V2193" i="2"/>
  <c r="W2193" i="2"/>
  <c r="X2193" i="2"/>
  <c r="AB2193" i="2"/>
  <c r="AC2193" i="2"/>
  <c r="AD2193" i="2"/>
  <c r="AE2193" i="2"/>
  <c r="AH2193" i="2"/>
  <c r="V2194" i="2"/>
  <c r="W2194" i="2"/>
  <c r="X2194" i="2"/>
  <c r="AB2194" i="2"/>
  <c r="AC2194" i="2"/>
  <c r="AD2194" i="2"/>
  <c r="AE2194" i="2"/>
  <c r="AH2194" i="2"/>
  <c r="V2195" i="2"/>
  <c r="W2195" i="2"/>
  <c r="X2195" i="2"/>
  <c r="AB2195" i="2"/>
  <c r="AC2195" i="2"/>
  <c r="AD2195" i="2"/>
  <c r="AE2195" i="2"/>
  <c r="AH2195" i="2"/>
  <c r="V2196" i="2"/>
  <c r="W2196" i="2"/>
  <c r="X2196" i="2"/>
  <c r="AB2196" i="2"/>
  <c r="AC2196" i="2"/>
  <c r="AD2196" i="2"/>
  <c r="AE2196" i="2"/>
  <c r="AH2196" i="2"/>
  <c r="V2197" i="2"/>
  <c r="W2197" i="2"/>
  <c r="X2197" i="2"/>
  <c r="AB2197" i="2"/>
  <c r="AC2197" i="2"/>
  <c r="AD2197" i="2"/>
  <c r="AE2197" i="2"/>
  <c r="AH2197" i="2"/>
  <c r="V2198" i="2"/>
  <c r="W2198" i="2"/>
  <c r="X2198" i="2"/>
  <c r="AB2198" i="2"/>
  <c r="AC2198" i="2"/>
  <c r="AD2198" i="2"/>
  <c r="AE2198" i="2"/>
  <c r="AH2198" i="2"/>
  <c r="V2199" i="2"/>
  <c r="W2199" i="2"/>
  <c r="X2199" i="2"/>
  <c r="AB2199" i="2"/>
  <c r="AC2199" i="2"/>
  <c r="AD2199" i="2"/>
  <c r="AE2199" i="2"/>
  <c r="AH2199" i="2"/>
  <c r="V2200" i="2"/>
  <c r="W2200" i="2"/>
  <c r="X2200" i="2"/>
  <c r="AB2200" i="2"/>
  <c r="AC2200" i="2"/>
  <c r="AD2200" i="2"/>
  <c r="AE2200" i="2"/>
  <c r="AH2200" i="2"/>
  <c r="V2201" i="2"/>
  <c r="W2201" i="2"/>
  <c r="X2201" i="2"/>
  <c r="AB2201" i="2"/>
  <c r="AC2201" i="2"/>
  <c r="AD2201" i="2"/>
  <c r="AE2201" i="2"/>
  <c r="AH2201" i="2"/>
  <c r="V2202" i="2"/>
  <c r="W2202" i="2"/>
  <c r="X2202" i="2"/>
  <c r="AB2202" i="2"/>
  <c r="AC2202" i="2"/>
  <c r="AD2202" i="2"/>
  <c r="AE2202" i="2"/>
  <c r="AH2202" i="2"/>
  <c r="V2203" i="2"/>
  <c r="W2203" i="2"/>
  <c r="X2203" i="2"/>
  <c r="AB2203" i="2"/>
  <c r="AC2203" i="2"/>
  <c r="AD2203" i="2"/>
  <c r="AE2203" i="2"/>
  <c r="AH2203" i="2"/>
  <c r="V2204" i="2"/>
  <c r="W2204" i="2"/>
  <c r="X2204" i="2"/>
  <c r="AB2204" i="2"/>
  <c r="AC2204" i="2"/>
  <c r="AD2204" i="2"/>
  <c r="AE2204" i="2"/>
  <c r="AH2204" i="2"/>
  <c r="V2205" i="2"/>
  <c r="W2205" i="2"/>
  <c r="X2205" i="2"/>
  <c r="AB2205" i="2"/>
  <c r="AC2205" i="2"/>
  <c r="AD2205" i="2"/>
  <c r="AE2205" i="2"/>
  <c r="AH2205" i="2"/>
  <c r="V2206" i="2"/>
  <c r="W2206" i="2"/>
  <c r="X2206" i="2"/>
  <c r="AB2206" i="2"/>
  <c r="AC2206" i="2"/>
  <c r="AD2206" i="2"/>
  <c r="AE2206" i="2"/>
  <c r="AH2206" i="2"/>
  <c r="V2207" i="2"/>
  <c r="W2207" i="2"/>
  <c r="X2207" i="2"/>
  <c r="AB2207" i="2"/>
  <c r="AC2207" i="2"/>
  <c r="AD2207" i="2"/>
  <c r="AE2207" i="2"/>
  <c r="AH2207" i="2"/>
  <c r="V2208" i="2"/>
  <c r="W2208" i="2"/>
  <c r="X2208" i="2"/>
  <c r="AB2208" i="2"/>
  <c r="AC2208" i="2"/>
  <c r="AD2208" i="2"/>
  <c r="AE2208" i="2"/>
  <c r="AH2208" i="2"/>
  <c r="V2209" i="2"/>
  <c r="W2209" i="2"/>
  <c r="X2209" i="2"/>
  <c r="AB2209" i="2"/>
  <c r="AC2209" i="2"/>
  <c r="AD2209" i="2"/>
  <c r="AE2209" i="2"/>
  <c r="AH2209" i="2"/>
  <c r="V2210" i="2"/>
  <c r="W2210" i="2"/>
  <c r="X2210" i="2"/>
  <c r="AB2210" i="2"/>
  <c r="AC2210" i="2"/>
  <c r="AD2210" i="2"/>
  <c r="AE2210" i="2"/>
  <c r="AH2210" i="2"/>
  <c r="V2211" i="2"/>
  <c r="W2211" i="2"/>
  <c r="X2211" i="2"/>
  <c r="AB2211" i="2"/>
  <c r="AC2211" i="2"/>
  <c r="AD2211" i="2"/>
  <c r="AE2211" i="2"/>
  <c r="AH2211" i="2"/>
  <c r="V2212" i="2"/>
  <c r="W2212" i="2"/>
  <c r="X2212" i="2"/>
  <c r="AB2212" i="2"/>
  <c r="AC2212" i="2"/>
  <c r="AD2212" i="2"/>
  <c r="AE2212" i="2"/>
  <c r="AH2212" i="2"/>
  <c r="V2213" i="2"/>
  <c r="W2213" i="2"/>
  <c r="X2213" i="2"/>
  <c r="AB2213" i="2"/>
  <c r="AC2213" i="2"/>
  <c r="AD2213" i="2"/>
  <c r="AE2213" i="2"/>
  <c r="AH2213" i="2"/>
  <c r="V2214" i="2"/>
  <c r="W2214" i="2"/>
  <c r="X2214" i="2"/>
  <c r="AB2214" i="2"/>
  <c r="AC2214" i="2"/>
  <c r="AD2214" i="2"/>
  <c r="AE2214" i="2"/>
  <c r="AH2214" i="2"/>
  <c r="V2215" i="2"/>
  <c r="W2215" i="2"/>
  <c r="X2215" i="2"/>
  <c r="AB2215" i="2"/>
  <c r="AC2215" i="2"/>
  <c r="AD2215" i="2"/>
  <c r="AE2215" i="2"/>
  <c r="AH2215" i="2"/>
  <c r="V2216" i="2"/>
  <c r="W2216" i="2"/>
  <c r="X2216" i="2"/>
  <c r="AB2216" i="2"/>
  <c r="AC2216" i="2"/>
  <c r="AD2216" i="2"/>
  <c r="AE2216" i="2"/>
  <c r="AH2216" i="2"/>
  <c r="V2217" i="2"/>
  <c r="W2217" i="2"/>
  <c r="X2217" i="2"/>
  <c r="AB2217" i="2"/>
  <c r="AC2217" i="2"/>
  <c r="AD2217" i="2"/>
  <c r="AE2217" i="2"/>
  <c r="AH2217" i="2"/>
  <c r="V2218" i="2"/>
  <c r="W2218" i="2"/>
  <c r="X2218" i="2"/>
  <c r="AB2218" i="2"/>
  <c r="AC2218" i="2"/>
  <c r="AD2218" i="2"/>
  <c r="AE2218" i="2"/>
  <c r="AH2218" i="2"/>
  <c r="V2219" i="2"/>
  <c r="W2219" i="2"/>
  <c r="X2219" i="2"/>
  <c r="AB2219" i="2"/>
  <c r="AC2219" i="2"/>
  <c r="AD2219" i="2"/>
  <c r="AE2219" i="2"/>
  <c r="AH2219" i="2"/>
  <c r="V2220" i="2"/>
  <c r="W2220" i="2"/>
  <c r="X2220" i="2"/>
  <c r="AB2220" i="2"/>
  <c r="AC2220" i="2"/>
  <c r="AD2220" i="2"/>
  <c r="AE2220" i="2"/>
  <c r="AH2220" i="2"/>
  <c r="V2221" i="2"/>
  <c r="W2221" i="2"/>
  <c r="X2221" i="2"/>
  <c r="AB2221" i="2"/>
  <c r="AC2221" i="2"/>
  <c r="AD2221" i="2"/>
  <c r="AE2221" i="2"/>
  <c r="AH2221" i="2"/>
  <c r="V2222" i="2"/>
  <c r="W2222" i="2"/>
  <c r="X2222" i="2"/>
  <c r="AB2222" i="2"/>
  <c r="AC2222" i="2"/>
  <c r="AD2222" i="2"/>
  <c r="AE2222" i="2"/>
  <c r="AH2222" i="2"/>
  <c r="V2223" i="2"/>
  <c r="W2223" i="2"/>
  <c r="X2223" i="2"/>
  <c r="AB2223" i="2"/>
  <c r="AC2223" i="2"/>
  <c r="AD2223" i="2"/>
  <c r="AE2223" i="2"/>
  <c r="AH2223" i="2"/>
  <c r="V2224" i="2"/>
  <c r="W2224" i="2"/>
  <c r="X2224" i="2"/>
  <c r="AB2224" i="2"/>
  <c r="AC2224" i="2"/>
  <c r="AD2224" i="2"/>
  <c r="AE2224" i="2"/>
  <c r="AH2224" i="2"/>
  <c r="V2225" i="2"/>
  <c r="W2225" i="2"/>
  <c r="X2225" i="2"/>
  <c r="AB2225" i="2"/>
  <c r="AC2225" i="2"/>
  <c r="AD2225" i="2"/>
  <c r="AE2225" i="2"/>
  <c r="AH2225" i="2"/>
  <c r="V2226" i="2"/>
  <c r="W2226" i="2"/>
  <c r="X2226" i="2"/>
  <c r="AB2226" i="2"/>
  <c r="AC2226" i="2"/>
  <c r="AD2226" i="2"/>
  <c r="AE2226" i="2"/>
  <c r="AH2226" i="2"/>
  <c r="V2227" i="2"/>
  <c r="W2227" i="2"/>
  <c r="X2227" i="2"/>
  <c r="AB2227" i="2"/>
  <c r="AC2227" i="2"/>
  <c r="AD2227" i="2"/>
  <c r="AE2227" i="2"/>
  <c r="AH2227" i="2"/>
  <c r="V2228" i="2"/>
  <c r="W2228" i="2"/>
  <c r="X2228" i="2"/>
  <c r="AB2228" i="2"/>
  <c r="AC2228" i="2"/>
  <c r="AD2228" i="2"/>
  <c r="AE2228" i="2"/>
  <c r="AH2228" i="2"/>
  <c r="V2229" i="2"/>
  <c r="W2229" i="2"/>
  <c r="X2229" i="2"/>
  <c r="AB2229" i="2"/>
  <c r="AC2229" i="2"/>
  <c r="AD2229" i="2"/>
  <c r="AE2229" i="2"/>
  <c r="AH2229" i="2"/>
  <c r="V2230" i="2"/>
  <c r="W2230" i="2"/>
  <c r="X2230" i="2"/>
  <c r="AB2230" i="2"/>
  <c r="AC2230" i="2"/>
  <c r="AD2230" i="2"/>
  <c r="AE2230" i="2"/>
  <c r="AH2230" i="2"/>
  <c r="V2231" i="2"/>
  <c r="W2231" i="2"/>
  <c r="X2231" i="2"/>
  <c r="AB2231" i="2"/>
  <c r="AC2231" i="2"/>
  <c r="AD2231" i="2"/>
  <c r="AE2231" i="2"/>
  <c r="AH2231" i="2"/>
  <c r="V2232" i="2"/>
  <c r="W2232" i="2"/>
  <c r="X2232" i="2"/>
  <c r="AB2232" i="2"/>
  <c r="AC2232" i="2"/>
  <c r="AD2232" i="2"/>
  <c r="AE2232" i="2"/>
  <c r="AH2232" i="2"/>
  <c r="V2233" i="2"/>
  <c r="W2233" i="2"/>
  <c r="X2233" i="2"/>
  <c r="AB2233" i="2"/>
  <c r="AC2233" i="2"/>
  <c r="AD2233" i="2"/>
  <c r="AE2233" i="2"/>
  <c r="AH2233" i="2"/>
  <c r="V2234" i="2"/>
  <c r="W2234" i="2"/>
  <c r="X2234" i="2"/>
  <c r="AB2234" i="2"/>
  <c r="AC2234" i="2"/>
  <c r="AD2234" i="2"/>
  <c r="AE2234" i="2"/>
  <c r="AH2234" i="2"/>
  <c r="V2235" i="2"/>
  <c r="W2235" i="2"/>
  <c r="X2235" i="2"/>
  <c r="AB2235" i="2"/>
  <c r="AC2235" i="2"/>
  <c r="AD2235" i="2"/>
  <c r="AE2235" i="2"/>
  <c r="AH2235" i="2"/>
  <c r="V2236" i="2"/>
  <c r="W2236" i="2"/>
  <c r="X2236" i="2"/>
  <c r="AB2236" i="2"/>
  <c r="AC2236" i="2"/>
  <c r="AD2236" i="2"/>
  <c r="AE2236" i="2"/>
  <c r="AH2236" i="2"/>
  <c r="V2237" i="2"/>
  <c r="W2237" i="2"/>
  <c r="X2237" i="2"/>
  <c r="AB2237" i="2"/>
  <c r="AC2237" i="2"/>
  <c r="AD2237" i="2"/>
  <c r="AE2237" i="2"/>
  <c r="AH2237" i="2"/>
  <c r="V2238" i="2"/>
  <c r="W2238" i="2"/>
  <c r="X2238" i="2"/>
  <c r="AB2238" i="2"/>
  <c r="AC2238" i="2"/>
  <c r="AD2238" i="2"/>
  <c r="AE2238" i="2"/>
  <c r="AH2238" i="2"/>
  <c r="V2239" i="2"/>
  <c r="W2239" i="2"/>
  <c r="X2239" i="2"/>
  <c r="AB2239" i="2"/>
  <c r="AC2239" i="2"/>
  <c r="AD2239" i="2"/>
  <c r="AE2239" i="2"/>
  <c r="AH2239" i="2"/>
  <c r="V2240" i="2"/>
  <c r="W2240" i="2"/>
  <c r="X2240" i="2"/>
  <c r="AB2240" i="2"/>
  <c r="AC2240" i="2"/>
  <c r="AD2240" i="2"/>
  <c r="AE2240" i="2"/>
  <c r="AH2240" i="2"/>
  <c r="V2241" i="2"/>
  <c r="W2241" i="2"/>
  <c r="X2241" i="2"/>
  <c r="AB2241" i="2"/>
  <c r="AC2241" i="2"/>
  <c r="AD2241" i="2"/>
  <c r="AE2241" i="2"/>
  <c r="AH2241" i="2"/>
  <c r="V2242" i="2"/>
  <c r="W2242" i="2"/>
  <c r="X2242" i="2"/>
  <c r="AB2242" i="2"/>
  <c r="AC2242" i="2"/>
  <c r="AD2242" i="2"/>
  <c r="AE2242" i="2"/>
  <c r="AH2242" i="2"/>
  <c r="V2243" i="2"/>
  <c r="W2243" i="2"/>
  <c r="X2243" i="2"/>
  <c r="AB2243" i="2"/>
  <c r="AC2243" i="2"/>
  <c r="AD2243" i="2"/>
  <c r="AE2243" i="2"/>
  <c r="AH2243" i="2"/>
  <c r="V2244" i="2"/>
  <c r="W2244" i="2"/>
  <c r="X2244" i="2"/>
  <c r="AB2244" i="2"/>
  <c r="AC2244" i="2"/>
  <c r="AD2244" i="2"/>
  <c r="AE2244" i="2"/>
  <c r="AH2244" i="2"/>
  <c r="V2245" i="2"/>
  <c r="W2245" i="2"/>
  <c r="X2245" i="2"/>
  <c r="AB2245" i="2"/>
  <c r="AC2245" i="2"/>
  <c r="AD2245" i="2"/>
  <c r="AE2245" i="2"/>
  <c r="AH2245" i="2"/>
  <c r="V2246" i="2"/>
  <c r="W2246" i="2"/>
  <c r="X2246" i="2"/>
  <c r="AB2246" i="2"/>
  <c r="AC2246" i="2"/>
  <c r="AD2246" i="2"/>
  <c r="AE2246" i="2"/>
  <c r="AH2246" i="2"/>
  <c r="V2247" i="2"/>
  <c r="W2247" i="2"/>
  <c r="X2247" i="2"/>
  <c r="AB2247" i="2"/>
  <c r="AC2247" i="2"/>
  <c r="AD2247" i="2"/>
  <c r="AE2247" i="2"/>
  <c r="AH2247" i="2"/>
  <c r="V2248" i="2"/>
  <c r="W2248" i="2"/>
  <c r="X2248" i="2"/>
  <c r="AB2248" i="2"/>
  <c r="AC2248" i="2"/>
  <c r="AD2248" i="2"/>
  <c r="AE2248" i="2"/>
  <c r="AH2248" i="2"/>
  <c r="V2249" i="2"/>
  <c r="W2249" i="2"/>
  <c r="X2249" i="2"/>
  <c r="AB2249" i="2"/>
  <c r="AC2249" i="2"/>
  <c r="AD2249" i="2"/>
  <c r="AE2249" i="2"/>
  <c r="AH2249" i="2"/>
  <c r="V2250" i="2"/>
  <c r="W2250" i="2"/>
  <c r="X2250" i="2"/>
  <c r="AB2250" i="2"/>
  <c r="AC2250" i="2"/>
  <c r="AD2250" i="2"/>
  <c r="AE2250" i="2"/>
  <c r="AH2250" i="2"/>
  <c r="V2251" i="2"/>
  <c r="W2251" i="2"/>
  <c r="X2251" i="2"/>
  <c r="AB2251" i="2"/>
  <c r="AC2251" i="2"/>
  <c r="AD2251" i="2"/>
  <c r="AE2251" i="2"/>
  <c r="AH2251" i="2"/>
  <c r="V2252" i="2"/>
  <c r="W2252" i="2"/>
  <c r="X2252" i="2"/>
  <c r="AB2252" i="2"/>
  <c r="AC2252" i="2"/>
  <c r="AD2252" i="2"/>
  <c r="AE2252" i="2"/>
  <c r="AH2252" i="2"/>
  <c r="V2253" i="2"/>
  <c r="W2253" i="2"/>
  <c r="X2253" i="2"/>
  <c r="AB2253" i="2"/>
  <c r="AC2253" i="2"/>
  <c r="AD2253" i="2"/>
  <c r="AE2253" i="2"/>
  <c r="AH2253" i="2"/>
  <c r="V2254" i="2"/>
  <c r="W2254" i="2"/>
  <c r="X2254" i="2"/>
  <c r="AB2254" i="2"/>
  <c r="AC2254" i="2"/>
  <c r="AD2254" i="2"/>
  <c r="AE2254" i="2"/>
  <c r="AH2254" i="2"/>
  <c r="V2255" i="2"/>
  <c r="W2255" i="2"/>
  <c r="X2255" i="2"/>
  <c r="AB2255" i="2"/>
  <c r="AC2255" i="2"/>
  <c r="AD2255" i="2"/>
  <c r="AE2255" i="2"/>
  <c r="AH2255" i="2"/>
  <c r="V2256" i="2"/>
  <c r="W2256" i="2"/>
  <c r="X2256" i="2"/>
  <c r="AB2256" i="2"/>
  <c r="AC2256" i="2"/>
  <c r="AD2256" i="2"/>
  <c r="AE2256" i="2"/>
  <c r="AH2256" i="2"/>
  <c r="V2257" i="2"/>
  <c r="W2257" i="2"/>
  <c r="X2257" i="2"/>
  <c r="AB2257" i="2"/>
  <c r="AC2257" i="2"/>
  <c r="AD2257" i="2"/>
  <c r="AE2257" i="2"/>
  <c r="AH2257" i="2"/>
  <c r="V2258" i="2"/>
  <c r="W2258" i="2"/>
  <c r="X2258" i="2"/>
  <c r="AB2258" i="2"/>
  <c r="AC2258" i="2"/>
  <c r="AD2258" i="2"/>
  <c r="AE2258" i="2"/>
  <c r="AH2258" i="2"/>
  <c r="V2259" i="2"/>
  <c r="W2259" i="2"/>
  <c r="X2259" i="2"/>
  <c r="AB2259" i="2"/>
  <c r="AC2259" i="2"/>
  <c r="AD2259" i="2"/>
  <c r="AE2259" i="2"/>
  <c r="AH2259" i="2"/>
  <c r="V2260" i="2"/>
  <c r="W2260" i="2"/>
  <c r="X2260" i="2"/>
  <c r="AB2260" i="2"/>
  <c r="AC2260" i="2"/>
  <c r="AD2260" i="2"/>
  <c r="AE2260" i="2"/>
  <c r="AH2260" i="2"/>
  <c r="V2261" i="2"/>
  <c r="W2261" i="2"/>
  <c r="X2261" i="2"/>
  <c r="AB2261" i="2"/>
  <c r="AC2261" i="2"/>
  <c r="AD2261" i="2"/>
  <c r="AE2261" i="2"/>
  <c r="AH2261" i="2"/>
  <c r="V2262" i="2"/>
  <c r="W2262" i="2"/>
  <c r="X2262" i="2"/>
  <c r="AB2262" i="2"/>
  <c r="AC2262" i="2"/>
  <c r="AD2262" i="2"/>
  <c r="AE2262" i="2"/>
  <c r="AH2262" i="2"/>
  <c r="V2263" i="2"/>
  <c r="W2263" i="2"/>
  <c r="X2263" i="2"/>
  <c r="AB2263" i="2"/>
  <c r="AC2263" i="2"/>
  <c r="AD2263" i="2"/>
  <c r="AE2263" i="2"/>
  <c r="AH2263" i="2"/>
  <c r="V2264" i="2"/>
  <c r="W2264" i="2"/>
  <c r="X2264" i="2"/>
  <c r="AB2264" i="2"/>
  <c r="AC2264" i="2"/>
  <c r="AD2264" i="2"/>
  <c r="AE2264" i="2"/>
  <c r="AH2264" i="2"/>
  <c r="V2265" i="2"/>
  <c r="W2265" i="2"/>
  <c r="X2265" i="2"/>
  <c r="AB2265" i="2"/>
  <c r="AC2265" i="2"/>
  <c r="AD2265" i="2"/>
  <c r="AE2265" i="2"/>
  <c r="AH2265" i="2"/>
  <c r="V2266" i="2"/>
  <c r="W2266" i="2"/>
  <c r="X2266" i="2"/>
  <c r="AB2266" i="2"/>
  <c r="AC2266" i="2"/>
  <c r="AD2266" i="2"/>
  <c r="AE2266" i="2"/>
  <c r="AH2266" i="2"/>
  <c r="V2267" i="2"/>
  <c r="W2267" i="2"/>
  <c r="X2267" i="2"/>
  <c r="AB2267" i="2"/>
  <c r="AC2267" i="2"/>
  <c r="AD2267" i="2"/>
  <c r="AE2267" i="2"/>
  <c r="AH2267" i="2"/>
  <c r="V2268" i="2"/>
  <c r="W2268" i="2"/>
  <c r="X2268" i="2"/>
  <c r="AB2268" i="2"/>
  <c r="AC2268" i="2"/>
  <c r="AD2268" i="2"/>
  <c r="AE2268" i="2"/>
  <c r="AH2268" i="2"/>
  <c r="V2269" i="2"/>
  <c r="W2269" i="2"/>
  <c r="X2269" i="2"/>
  <c r="AB2269" i="2"/>
  <c r="AC2269" i="2"/>
  <c r="AD2269" i="2"/>
  <c r="AE2269" i="2"/>
  <c r="AH2269" i="2"/>
  <c r="V2270" i="2"/>
  <c r="W2270" i="2"/>
  <c r="X2270" i="2"/>
  <c r="AB2270" i="2"/>
  <c r="AC2270" i="2"/>
  <c r="AD2270" i="2"/>
  <c r="AE2270" i="2"/>
  <c r="AH2270" i="2"/>
  <c r="U2271" i="2"/>
  <c r="AI2271" i="2" s="1"/>
  <c r="V2271" i="2"/>
  <c r="W2271" i="2"/>
  <c r="X2271" i="2"/>
  <c r="AB2271" i="2"/>
  <c r="AC2271" i="2"/>
  <c r="AD2271" i="2"/>
  <c r="AE2271" i="2"/>
  <c r="AH2271" i="2"/>
  <c r="U2272" i="2"/>
  <c r="AI2272" i="2" s="1"/>
  <c r="V2272" i="2"/>
  <c r="W2272" i="2"/>
  <c r="X2272" i="2"/>
  <c r="AB2272" i="2"/>
  <c r="AC2272" i="2"/>
  <c r="AD2272" i="2"/>
  <c r="AE2272" i="2"/>
  <c r="AH2272" i="2"/>
  <c r="U2273" i="2"/>
  <c r="AI2273" i="2" s="1"/>
  <c r="V2273" i="2"/>
  <c r="W2273" i="2"/>
  <c r="X2273" i="2"/>
  <c r="AB2273" i="2"/>
  <c r="AC2273" i="2"/>
  <c r="AD2273" i="2"/>
  <c r="AE2273" i="2"/>
  <c r="AH2273" i="2"/>
  <c r="U2274" i="2"/>
  <c r="AI2274" i="2" s="1"/>
  <c r="V2274" i="2"/>
  <c r="W2274" i="2"/>
  <c r="X2274" i="2"/>
  <c r="AB2274" i="2"/>
  <c r="AC2274" i="2"/>
  <c r="AD2274" i="2"/>
  <c r="AE2274" i="2"/>
  <c r="AH2274" i="2"/>
  <c r="U2275" i="2"/>
  <c r="AI2275" i="2" s="1"/>
  <c r="V2275" i="2"/>
  <c r="W2275" i="2"/>
  <c r="X2275" i="2"/>
  <c r="AB2275" i="2"/>
  <c r="AC2275" i="2"/>
  <c r="AD2275" i="2"/>
  <c r="AE2275" i="2"/>
  <c r="AH2275" i="2"/>
  <c r="U2276" i="2"/>
  <c r="AI2276" i="2" s="1"/>
  <c r="V2276" i="2"/>
  <c r="W2276" i="2"/>
  <c r="X2276" i="2"/>
  <c r="AB2276" i="2"/>
  <c r="AC2276" i="2"/>
  <c r="AD2276" i="2"/>
  <c r="AE2276" i="2"/>
  <c r="AH2276" i="2"/>
  <c r="U2277" i="2"/>
  <c r="AI2277" i="2" s="1"/>
  <c r="V2277" i="2"/>
  <c r="W2277" i="2"/>
  <c r="X2277" i="2"/>
  <c r="AB2277" i="2"/>
  <c r="AC2277" i="2"/>
  <c r="AD2277" i="2"/>
  <c r="AE2277" i="2"/>
  <c r="AH2277" i="2"/>
  <c r="U2278" i="2"/>
  <c r="AI2278" i="2" s="1"/>
  <c r="V2278" i="2"/>
  <c r="W2278" i="2"/>
  <c r="X2278" i="2"/>
  <c r="AB2278" i="2"/>
  <c r="AC2278" i="2"/>
  <c r="AD2278" i="2"/>
  <c r="AE2278" i="2"/>
  <c r="AH2278" i="2"/>
  <c r="U2279" i="2"/>
  <c r="AI2279" i="2" s="1"/>
  <c r="V2279" i="2"/>
  <c r="W2279" i="2"/>
  <c r="X2279" i="2"/>
  <c r="AB2279" i="2"/>
  <c r="AC2279" i="2"/>
  <c r="AD2279" i="2"/>
  <c r="AE2279" i="2"/>
  <c r="AH2279" i="2"/>
  <c r="U2280" i="2"/>
  <c r="AI2280" i="2" s="1"/>
  <c r="V2280" i="2"/>
  <c r="W2280" i="2"/>
  <c r="X2280" i="2"/>
  <c r="AB2280" i="2"/>
  <c r="AC2280" i="2"/>
  <c r="AD2280" i="2"/>
  <c r="AE2280" i="2"/>
  <c r="AH2280" i="2"/>
  <c r="U2281" i="2"/>
  <c r="AI2281" i="2" s="1"/>
  <c r="V2281" i="2"/>
  <c r="W2281" i="2"/>
  <c r="X2281" i="2"/>
  <c r="AB2281" i="2"/>
  <c r="AC2281" i="2"/>
  <c r="AD2281" i="2"/>
  <c r="AE2281" i="2"/>
  <c r="AH2281" i="2"/>
  <c r="U2282" i="2"/>
  <c r="AI2282" i="2" s="1"/>
  <c r="V2282" i="2"/>
  <c r="W2282" i="2"/>
  <c r="X2282" i="2"/>
  <c r="AB2282" i="2"/>
  <c r="AC2282" i="2"/>
  <c r="AD2282" i="2"/>
  <c r="AE2282" i="2"/>
  <c r="AH2282" i="2"/>
  <c r="U2283" i="2"/>
  <c r="AI2283" i="2" s="1"/>
  <c r="V2283" i="2"/>
  <c r="W2283" i="2"/>
  <c r="X2283" i="2"/>
  <c r="AB2283" i="2"/>
  <c r="AC2283" i="2"/>
  <c r="AD2283" i="2"/>
  <c r="AE2283" i="2"/>
  <c r="AH2283" i="2"/>
  <c r="U2284" i="2"/>
  <c r="AI2284" i="2" s="1"/>
  <c r="V2284" i="2"/>
  <c r="W2284" i="2"/>
  <c r="X2284" i="2"/>
  <c r="AB2284" i="2"/>
  <c r="AC2284" i="2"/>
  <c r="AD2284" i="2"/>
  <c r="AE2284" i="2"/>
  <c r="AH2284" i="2"/>
  <c r="U2285" i="2"/>
  <c r="AI2285" i="2" s="1"/>
  <c r="V2285" i="2"/>
  <c r="W2285" i="2"/>
  <c r="X2285" i="2"/>
  <c r="AB2285" i="2"/>
  <c r="AC2285" i="2"/>
  <c r="AD2285" i="2"/>
  <c r="AE2285" i="2"/>
  <c r="AH2285" i="2"/>
  <c r="U2286" i="2"/>
  <c r="AI2286" i="2" s="1"/>
  <c r="V2286" i="2"/>
  <c r="W2286" i="2"/>
  <c r="X2286" i="2"/>
  <c r="AB2286" i="2"/>
  <c r="AC2286" i="2"/>
  <c r="AD2286" i="2"/>
  <c r="AE2286" i="2"/>
  <c r="AH2286" i="2"/>
  <c r="U2287" i="2"/>
  <c r="AI2287" i="2" s="1"/>
  <c r="V2287" i="2"/>
  <c r="W2287" i="2"/>
  <c r="X2287" i="2"/>
  <c r="AB2287" i="2"/>
  <c r="AC2287" i="2"/>
  <c r="AD2287" i="2"/>
  <c r="AE2287" i="2"/>
  <c r="AH2287" i="2"/>
  <c r="U2288" i="2"/>
  <c r="AI2288" i="2" s="1"/>
  <c r="V2288" i="2"/>
  <c r="W2288" i="2"/>
  <c r="X2288" i="2"/>
  <c r="AB2288" i="2"/>
  <c r="AC2288" i="2"/>
  <c r="AD2288" i="2"/>
  <c r="AE2288" i="2"/>
  <c r="AH2288" i="2"/>
  <c r="U2289" i="2"/>
  <c r="AI2289" i="2" s="1"/>
  <c r="V2289" i="2"/>
  <c r="W2289" i="2"/>
  <c r="X2289" i="2"/>
  <c r="AB2289" i="2"/>
  <c r="AC2289" i="2"/>
  <c r="AD2289" i="2"/>
  <c r="AE2289" i="2"/>
  <c r="AH2289" i="2"/>
  <c r="U2290" i="2"/>
  <c r="AI2290" i="2" s="1"/>
  <c r="V2290" i="2"/>
  <c r="W2290" i="2"/>
  <c r="X2290" i="2"/>
  <c r="AB2290" i="2"/>
  <c r="AC2290" i="2"/>
  <c r="AD2290" i="2"/>
  <c r="AE2290" i="2"/>
  <c r="AH2290" i="2"/>
  <c r="U2291" i="2"/>
  <c r="AI2291" i="2" s="1"/>
  <c r="V2291" i="2"/>
  <c r="W2291" i="2"/>
  <c r="X2291" i="2"/>
  <c r="AB2291" i="2"/>
  <c r="AC2291" i="2"/>
  <c r="AD2291" i="2"/>
  <c r="AE2291" i="2"/>
  <c r="AH2291" i="2"/>
  <c r="U2292" i="2"/>
  <c r="AI2292" i="2" s="1"/>
  <c r="V2292" i="2"/>
  <c r="W2292" i="2"/>
  <c r="X2292" i="2"/>
  <c r="AB2292" i="2"/>
  <c r="AC2292" i="2"/>
  <c r="AD2292" i="2"/>
  <c r="AE2292" i="2"/>
  <c r="AH2292" i="2"/>
  <c r="U2293" i="2"/>
  <c r="AI2293" i="2" s="1"/>
  <c r="V2293" i="2"/>
  <c r="W2293" i="2"/>
  <c r="X2293" i="2"/>
  <c r="AB2293" i="2"/>
  <c r="AC2293" i="2"/>
  <c r="AD2293" i="2"/>
  <c r="AE2293" i="2"/>
  <c r="AH2293" i="2"/>
  <c r="U2294" i="2"/>
  <c r="AI2294" i="2" s="1"/>
  <c r="V2294" i="2"/>
  <c r="W2294" i="2"/>
  <c r="X2294" i="2"/>
  <c r="AB2294" i="2"/>
  <c r="AC2294" i="2"/>
  <c r="AD2294" i="2"/>
  <c r="AE2294" i="2"/>
  <c r="AH2294" i="2"/>
  <c r="U2295" i="2"/>
  <c r="AI2295" i="2" s="1"/>
  <c r="V2295" i="2"/>
  <c r="W2295" i="2"/>
  <c r="X2295" i="2"/>
  <c r="AB2295" i="2"/>
  <c r="AC2295" i="2"/>
  <c r="AD2295" i="2"/>
  <c r="AE2295" i="2"/>
  <c r="AH2295" i="2"/>
  <c r="U2296" i="2"/>
  <c r="AI2296" i="2" s="1"/>
  <c r="V2296" i="2"/>
  <c r="W2296" i="2"/>
  <c r="X2296" i="2"/>
  <c r="AB2296" i="2"/>
  <c r="AC2296" i="2"/>
  <c r="AD2296" i="2"/>
  <c r="AE2296" i="2"/>
  <c r="AH2296" i="2"/>
  <c r="U2297" i="2"/>
  <c r="AI2297" i="2" s="1"/>
  <c r="V2297" i="2"/>
  <c r="W2297" i="2"/>
  <c r="X2297" i="2"/>
  <c r="AB2297" i="2"/>
  <c r="AC2297" i="2"/>
  <c r="AD2297" i="2"/>
  <c r="AE2297" i="2"/>
  <c r="AH2297" i="2"/>
  <c r="U2298" i="2"/>
  <c r="AI2298" i="2" s="1"/>
  <c r="V2298" i="2"/>
  <c r="W2298" i="2"/>
  <c r="X2298" i="2"/>
  <c r="AB2298" i="2"/>
  <c r="AC2298" i="2"/>
  <c r="AD2298" i="2"/>
  <c r="AE2298" i="2"/>
  <c r="AH2298" i="2"/>
  <c r="U2299" i="2"/>
  <c r="AI2299" i="2" s="1"/>
  <c r="V2299" i="2"/>
  <c r="W2299" i="2"/>
  <c r="X2299" i="2"/>
  <c r="AB2299" i="2"/>
  <c r="AC2299" i="2"/>
  <c r="AD2299" i="2"/>
  <c r="AE2299" i="2"/>
  <c r="AH2299" i="2"/>
  <c r="U2300" i="2"/>
  <c r="AI2300" i="2" s="1"/>
  <c r="V2300" i="2"/>
  <c r="W2300" i="2"/>
  <c r="X2300" i="2"/>
  <c r="AB2300" i="2"/>
  <c r="AC2300" i="2"/>
  <c r="AD2300" i="2"/>
  <c r="AE2300" i="2"/>
  <c r="AH2300" i="2"/>
  <c r="U2301" i="2"/>
  <c r="AI2301" i="2" s="1"/>
  <c r="V2301" i="2"/>
  <c r="W2301" i="2"/>
  <c r="X2301" i="2"/>
  <c r="AB2301" i="2"/>
  <c r="AC2301" i="2"/>
  <c r="AD2301" i="2"/>
  <c r="AE2301" i="2"/>
  <c r="AH2301" i="2"/>
  <c r="U2302" i="2"/>
  <c r="AI2302" i="2" s="1"/>
  <c r="V2302" i="2"/>
  <c r="W2302" i="2"/>
  <c r="X2302" i="2"/>
  <c r="AB2302" i="2"/>
  <c r="AC2302" i="2"/>
  <c r="AD2302" i="2"/>
  <c r="AE2302" i="2"/>
  <c r="AH2302" i="2"/>
  <c r="U2303" i="2"/>
  <c r="AI2303" i="2" s="1"/>
  <c r="V2303" i="2"/>
  <c r="W2303" i="2"/>
  <c r="X2303" i="2"/>
  <c r="AB2303" i="2"/>
  <c r="AC2303" i="2"/>
  <c r="AD2303" i="2"/>
  <c r="AE2303" i="2"/>
  <c r="AH2303" i="2"/>
  <c r="U2304" i="2"/>
  <c r="AI2304" i="2" s="1"/>
  <c r="V2304" i="2"/>
  <c r="W2304" i="2"/>
  <c r="X2304" i="2"/>
  <c r="AB2304" i="2"/>
  <c r="AC2304" i="2"/>
  <c r="AD2304" i="2"/>
  <c r="AE2304" i="2"/>
  <c r="AH2304" i="2"/>
  <c r="U2305" i="2"/>
  <c r="AI2305" i="2" s="1"/>
  <c r="V2305" i="2"/>
  <c r="W2305" i="2"/>
  <c r="X2305" i="2"/>
  <c r="AB2305" i="2"/>
  <c r="AC2305" i="2"/>
  <c r="AD2305" i="2"/>
  <c r="AE2305" i="2"/>
  <c r="AH2305" i="2"/>
  <c r="U2306" i="2"/>
  <c r="AI2306" i="2" s="1"/>
  <c r="V2306" i="2"/>
  <c r="W2306" i="2"/>
  <c r="X2306" i="2"/>
  <c r="AB2306" i="2"/>
  <c r="AC2306" i="2"/>
  <c r="AD2306" i="2"/>
  <c r="AE2306" i="2"/>
  <c r="AH2306" i="2"/>
  <c r="U2307" i="2"/>
  <c r="AI2307" i="2" s="1"/>
  <c r="V2307" i="2"/>
  <c r="W2307" i="2"/>
  <c r="X2307" i="2"/>
  <c r="AB2307" i="2"/>
  <c r="AC2307" i="2"/>
  <c r="AD2307" i="2"/>
  <c r="AE2307" i="2"/>
  <c r="AH2307" i="2"/>
  <c r="U2308" i="2"/>
  <c r="AI2308" i="2" s="1"/>
  <c r="V2308" i="2"/>
  <c r="W2308" i="2"/>
  <c r="X2308" i="2"/>
  <c r="AB2308" i="2"/>
  <c r="AC2308" i="2"/>
  <c r="AD2308" i="2"/>
  <c r="AE2308" i="2"/>
  <c r="AH2308" i="2"/>
  <c r="U2309" i="2"/>
  <c r="AI2309" i="2" s="1"/>
  <c r="V2309" i="2"/>
  <c r="W2309" i="2"/>
  <c r="X2309" i="2"/>
  <c r="AB2309" i="2"/>
  <c r="AC2309" i="2"/>
  <c r="AD2309" i="2"/>
  <c r="AE2309" i="2"/>
  <c r="AH2309" i="2"/>
  <c r="U2310" i="2"/>
  <c r="AI2310" i="2" s="1"/>
  <c r="V2310" i="2"/>
  <c r="W2310" i="2"/>
  <c r="X2310" i="2"/>
  <c r="AB2310" i="2"/>
  <c r="AC2310" i="2"/>
  <c r="AD2310" i="2"/>
  <c r="AE2310" i="2"/>
  <c r="AH2310" i="2"/>
  <c r="U2311" i="2"/>
  <c r="AI2311" i="2" s="1"/>
  <c r="V2311" i="2"/>
  <c r="W2311" i="2"/>
  <c r="X2311" i="2"/>
  <c r="AB2311" i="2"/>
  <c r="AC2311" i="2"/>
  <c r="AD2311" i="2"/>
  <c r="AE2311" i="2"/>
  <c r="AH2311" i="2"/>
  <c r="U2312" i="2"/>
  <c r="AI2312" i="2" s="1"/>
  <c r="V2312" i="2"/>
  <c r="W2312" i="2"/>
  <c r="X2312" i="2"/>
  <c r="AB2312" i="2"/>
  <c r="AC2312" i="2"/>
  <c r="AD2312" i="2"/>
  <c r="AE2312" i="2"/>
  <c r="AH2312" i="2"/>
  <c r="U2313" i="2"/>
  <c r="AI2313" i="2" s="1"/>
  <c r="V2313" i="2"/>
  <c r="W2313" i="2"/>
  <c r="X2313" i="2"/>
  <c r="AB2313" i="2"/>
  <c r="AC2313" i="2"/>
  <c r="AD2313" i="2"/>
  <c r="AE2313" i="2"/>
  <c r="AH2313" i="2"/>
  <c r="U2314" i="2"/>
  <c r="AI2314" i="2" s="1"/>
  <c r="V2314" i="2"/>
  <c r="W2314" i="2"/>
  <c r="X2314" i="2"/>
  <c r="AB2314" i="2"/>
  <c r="AC2314" i="2"/>
  <c r="AD2314" i="2"/>
  <c r="AE2314" i="2"/>
  <c r="AH2314" i="2"/>
  <c r="U2315" i="2"/>
  <c r="AI2315" i="2" s="1"/>
  <c r="V2315" i="2"/>
  <c r="W2315" i="2"/>
  <c r="X2315" i="2"/>
  <c r="AB2315" i="2"/>
  <c r="AC2315" i="2"/>
  <c r="AD2315" i="2"/>
  <c r="AE2315" i="2"/>
  <c r="AH2315" i="2"/>
  <c r="U2316" i="2"/>
  <c r="AI2316" i="2" s="1"/>
  <c r="V2316" i="2"/>
  <c r="W2316" i="2"/>
  <c r="X2316" i="2"/>
  <c r="AB2316" i="2"/>
  <c r="AC2316" i="2"/>
  <c r="AD2316" i="2"/>
  <c r="AE2316" i="2"/>
  <c r="AH2316" i="2"/>
  <c r="U2317" i="2"/>
  <c r="AI2317" i="2" s="1"/>
  <c r="V2317" i="2"/>
  <c r="W2317" i="2"/>
  <c r="X2317" i="2"/>
  <c r="AB2317" i="2"/>
  <c r="AC2317" i="2"/>
  <c r="AD2317" i="2"/>
  <c r="AE2317" i="2"/>
  <c r="AH2317" i="2"/>
  <c r="U2318" i="2"/>
  <c r="AI2318" i="2" s="1"/>
  <c r="V2318" i="2"/>
  <c r="W2318" i="2"/>
  <c r="X2318" i="2"/>
  <c r="AB2318" i="2"/>
  <c r="AC2318" i="2"/>
  <c r="AD2318" i="2"/>
  <c r="AE2318" i="2"/>
  <c r="AH2318" i="2"/>
  <c r="U2319" i="2"/>
  <c r="AI2319" i="2" s="1"/>
  <c r="V2319" i="2"/>
  <c r="W2319" i="2"/>
  <c r="X2319" i="2"/>
  <c r="AB2319" i="2"/>
  <c r="AC2319" i="2"/>
  <c r="AD2319" i="2"/>
  <c r="AE2319" i="2"/>
  <c r="AH2319" i="2"/>
  <c r="U2320" i="2"/>
  <c r="AI2320" i="2" s="1"/>
  <c r="V2320" i="2"/>
  <c r="W2320" i="2"/>
  <c r="X2320" i="2"/>
  <c r="AB2320" i="2"/>
  <c r="AC2320" i="2"/>
  <c r="AD2320" i="2"/>
  <c r="AE2320" i="2"/>
  <c r="AH2320" i="2"/>
  <c r="U2321" i="2"/>
  <c r="AI2321" i="2" s="1"/>
  <c r="V2321" i="2"/>
  <c r="W2321" i="2"/>
  <c r="X2321" i="2"/>
  <c r="AB2321" i="2"/>
  <c r="AC2321" i="2"/>
  <c r="AD2321" i="2"/>
  <c r="AE2321" i="2"/>
  <c r="AH2321" i="2"/>
  <c r="U2322" i="2"/>
  <c r="AI2322" i="2" s="1"/>
  <c r="V2322" i="2"/>
  <c r="W2322" i="2"/>
  <c r="X2322" i="2"/>
  <c r="AB2322" i="2"/>
  <c r="AC2322" i="2"/>
  <c r="AD2322" i="2"/>
  <c r="AE2322" i="2"/>
  <c r="AH2322" i="2"/>
  <c r="U2323" i="2"/>
  <c r="AI2323" i="2" s="1"/>
  <c r="V2323" i="2"/>
  <c r="W2323" i="2"/>
  <c r="X2323" i="2"/>
  <c r="AB2323" i="2"/>
  <c r="AC2323" i="2"/>
  <c r="AD2323" i="2"/>
  <c r="AE2323" i="2"/>
  <c r="AH2323" i="2"/>
  <c r="U2324" i="2"/>
  <c r="AI2324" i="2" s="1"/>
  <c r="V2324" i="2"/>
  <c r="W2324" i="2"/>
  <c r="X2324" i="2"/>
  <c r="AB2324" i="2"/>
  <c r="AC2324" i="2"/>
  <c r="AD2324" i="2"/>
  <c r="AE2324" i="2"/>
  <c r="AH2324" i="2"/>
  <c r="U2325" i="2"/>
  <c r="AI2325" i="2" s="1"/>
  <c r="V2325" i="2"/>
  <c r="W2325" i="2"/>
  <c r="X2325" i="2"/>
  <c r="AB2325" i="2"/>
  <c r="AC2325" i="2"/>
  <c r="AD2325" i="2"/>
  <c r="AE2325" i="2"/>
  <c r="AH2325" i="2"/>
  <c r="U2326" i="2"/>
  <c r="AI2326" i="2" s="1"/>
  <c r="V2326" i="2"/>
  <c r="W2326" i="2"/>
  <c r="X2326" i="2"/>
  <c r="AB2326" i="2"/>
  <c r="AC2326" i="2"/>
  <c r="AD2326" i="2"/>
  <c r="AE2326" i="2"/>
  <c r="AH2326" i="2"/>
  <c r="U2327" i="2"/>
  <c r="AI2327" i="2" s="1"/>
  <c r="V2327" i="2"/>
  <c r="W2327" i="2"/>
  <c r="X2327" i="2"/>
  <c r="AB2327" i="2"/>
  <c r="AC2327" i="2"/>
  <c r="AD2327" i="2"/>
  <c r="AE2327" i="2"/>
  <c r="AH2327" i="2"/>
  <c r="U2328" i="2"/>
  <c r="AI2328" i="2" s="1"/>
  <c r="V2328" i="2"/>
  <c r="W2328" i="2"/>
  <c r="X2328" i="2"/>
  <c r="AB2328" i="2"/>
  <c r="AC2328" i="2"/>
  <c r="AD2328" i="2"/>
  <c r="AE2328" i="2"/>
  <c r="AH2328" i="2"/>
  <c r="U2329" i="2"/>
  <c r="AI2329" i="2" s="1"/>
  <c r="V2329" i="2"/>
  <c r="W2329" i="2"/>
  <c r="X2329" i="2"/>
  <c r="AB2329" i="2"/>
  <c r="AC2329" i="2"/>
  <c r="AD2329" i="2"/>
  <c r="AE2329" i="2"/>
  <c r="AH2329" i="2"/>
  <c r="U2330" i="2"/>
  <c r="AI2330" i="2" s="1"/>
  <c r="V2330" i="2"/>
  <c r="W2330" i="2"/>
  <c r="X2330" i="2"/>
  <c r="AB2330" i="2"/>
  <c r="AC2330" i="2"/>
  <c r="AD2330" i="2"/>
  <c r="AE2330" i="2"/>
  <c r="AH2330" i="2"/>
  <c r="U2331" i="2"/>
  <c r="AI2331" i="2" s="1"/>
  <c r="V2331" i="2"/>
  <c r="W2331" i="2"/>
  <c r="X2331" i="2"/>
  <c r="AB2331" i="2"/>
  <c r="AC2331" i="2"/>
  <c r="AD2331" i="2"/>
  <c r="AE2331" i="2"/>
  <c r="AH2331" i="2"/>
  <c r="U2332" i="2"/>
  <c r="AI2332" i="2" s="1"/>
  <c r="V2332" i="2"/>
  <c r="W2332" i="2"/>
  <c r="X2332" i="2"/>
  <c r="AB2332" i="2"/>
  <c r="AC2332" i="2"/>
  <c r="AD2332" i="2"/>
  <c r="AE2332" i="2"/>
  <c r="AH2332" i="2"/>
  <c r="U2333" i="2"/>
  <c r="AI2333" i="2" s="1"/>
  <c r="V2333" i="2"/>
  <c r="W2333" i="2"/>
  <c r="X2333" i="2"/>
  <c r="AB2333" i="2"/>
  <c r="AC2333" i="2"/>
  <c r="AD2333" i="2"/>
  <c r="AE2333" i="2"/>
  <c r="AH2333" i="2"/>
  <c r="U2334" i="2"/>
  <c r="AI2334" i="2" s="1"/>
  <c r="V2334" i="2"/>
  <c r="W2334" i="2"/>
  <c r="X2334" i="2"/>
  <c r="AB2334" i="2"/>
  <c r="AC2334" i="2"/>
  <c r="AD2334" i="2"/>
  <c r="AE2334" i="2"/>
  <c r="AH2334" i="2"/>
  <c r="U2335" i="2"/>
  <c r="AI2335" i="2" s="1"/>
  <c r="V2335" i="2"/>
  <c r="W2335" i="2"/>
  <c r="X2335" i="2"/>
  <c r="AB2335" i="2"/>
  <c r="AC2335" i="2"/>
  <c r="AD2335" i="2"/>
  <c r="AE2335" i="2"/>
  <c r="AH2335" i="2"/>
  <c r="U2336" i="2"/>
  <c r="AI2336" i="2" s="1"/>
  <c r="V2336" i="2"/>
  <c r="W2336" i="2"/>
  <c r="X2336" i="2"/>
  <c r="AB2336" i="2"/>
  <c r="AC2336" i="2"/>
  <c r="AD2336" i="2"/>
  <c r="AE2336" i="2"/>
  <c r="AH2336" i="2"/>
  <c r="U2337" i="2"/>
  <c r="AI2337" i="2" s="1"/>
  <c r="V2337" i="2"/>
  <c r="W2337" i="2"/>
  <c r="X2337" i="2"/>
  <c r="AB2337" i="2"/>
  <c r="AC2337" i="2"/>
  <c r="AD2337" i="2"/>
  <c r="AE2337" i="2"/>
  <c r="AH2337" i="2"/>
  <c r="U2338" i="2"/>
  <c r="AI2338" i="2" s="1"/>
  <c r="V2338" i="2"/>
  <c r="W2338" i="2"/>
  <c r="X2338" i="2"/>
  <c r="AB2338" i="2"/>
  <c r="AC2338" i="2"/>
  <c r="AD2338" i="2"/>
  <c r="AE2338" i="2"/>
  <c r="AH2338" i="2"/>
  <c r="U2339" i="2"/>
  <c r="AI2339" i="2" s="1"/>
  <c r="V2339" i="2"/>
  <c r="W2339" i="2"/>
  <c r="X2339" i="2"/>
  <c r="AB2339" i="2"/>
  <c r="AC2339" i="2"/>
  <c r="AD2339" i="2"/>
  <c r="AE2339" i="2"/>
  <c r="AH2339" i="2"/>
  <c r="U2340" i="2"/>
  <c r="AI2340" i="2" s="1"/>
  <c r="V2340" i="2"/>
  <c r="W2340" i="2"/>
  <c r="X2340" i="2"/>
  <c r="AB2340" i="2"/>
  <c r="AC2340" i="2"/>
  <c r="AD2340" i="2"/>
  <c r="AE2340" i="2"/>
  <c r="AH2340" i="2"/>
  <c r="U2341" i="2"/>
  <c r="AI2341" i="2" s="1"/>
  <c r="V2341" i="2"/>
  <c r="W2341" i="2"/>
  <c r="X2341" i="2"/>
  <c r="AB2341" i="2"/>
  <c r="AC2341" i="2"/>
  <c r="AD2341" i="2"/>
  <c r="AE2341" i="2"/>
  <c r="AH2341" i="2"/>
  <c r="U2342" i="2"/>
  <c r="AI2342" i="2" s="1"/>
  <c r="V2342" i="2"/>
  <c r="W2342" i="2"/>
  <c r="X2342" i="2"/>
  <c r="AB2342" i="2"/>
  <c r="AC2342" i="2"/>
  <c r="AD2342" i="2"/>
  <c r="AE2342" i="2"/>
  <c r="AH2342" i="2"/>
  <c r="U2343" i="2"/>
  <c r="AI2343" i="2" s="1"/>
  <c r="V2343" i="2"/>
  <c r="W2343" i="2"/>
  <c r="X2343" i="2"/>
  <c r="AB2343" i="2"/>
  <c r="AC2343" i="2"/>
  <c r="AD2343" i="2"/>
  <c r="AE2343" i="2"/>
  <c r="AH2343" i="2"/>
  <c r="U2344" i="2"/>
  <c r="AI2344" i="2" s="1"/>
  <c r="V2344" i="2"/>
  <c r="W2344" i="2"/>
  <c r="X2344" i="2"/>
  <c r="AB2344" i="2"/>
  <c r="AC2344" i="2"/>
  <c r="AD2344" i="2"/>
  <c r="AE2344" i="2"/>
  <c r="AH2344" i="2"/>
  <c r="U2345" i="2"/>
  <c r="AI2345" i="2" s="1"/>
  <c r="V2345" i="2"/>
  <c r="W2345" i="2"/>
  <c r="X2345" i="2"/>
  <c r="AB2345" i="2"/>
  <c r="AC2345" i="2"/>
  <c r="AD2345" i="2"/>
  <c r="AE2345" i="2"/>
  <c r="AH2345" i="2"/>
  <c r="U2346" i="2"/>
  <c r="AI2346" i="2" s="1"/>
  <c r="V2346" i="2"/>
  <c r="W2346" i="2"/>
  <c r="X2346" i="2"/>
  <c r="AB2346" i="2"/>
  <c r="AC2346" i="2"/>
  <c r="AD2346" i="2"/>
  <c r="AE2346" i="2"/>
  <c r="AH2346" i="2"/>
  <c r="U2347" i="2"/>
  <c r="AI2347" i="2" s="1"/>
  <c r="V2347" i="2"/>
  <c r="W2347" i="2"/>
  <c r="X2347" i="2"/>
  <c r="AB2347" i="2"/>
  <c r="AC2347" i="2"/>
  <c r="AD2347" i="2"/>
  <c r="AE2347" i="2"/>
  <c r="AH2347" i="2"/>
  <c r="U2348" i="2"/>
  <c r="AI2348" i="2" s="1"/>
  <c r="V2348" i="2"/>
  <c r="W2348" i="2"/>
  <c r="X2348" i="2"/>
  <c r="AB2348" i="2"/>
  <c r="AC2348" i="2"/>
  <c r="AD2348" i="2"/>
  <c r="AE2348" i="2"/>
  <c r="AH2348" i="2"/>
  <c r="U2349" i="2"/>
  <c r="AI2349" i="2" s="1"/>
  <c r="V2349" i="2"/>
  <c r="W2349" i="2"/>
  <c r="X2349" i="2"/>
  <c r="AB2349" i="2"/>
  <c r="AC2349" i="2"/>
  <c r="AD2349" i="2"/>
  <c r="AE2349" i="2"/>
  <c r="AH2349" i="2"/>
  <c r="U2350" i="2"/>
  <c r="AI2350" i="2" s="1"/>
  <c r="V2350" i="2"/>
  <c r="W2350" i="2"/>
  <c r="X2350" i="2"/>
  <c r="AB2350" i="2"/>
  <c r="AC2350" i="2"/>
  <c r="AD2350" i="2"/>
  <c r="AE2350" i="2"/>
  <c r="AH2350" i="2"/>
  <c r="U2351" i="2"/>
  <c r="AI2351" i="2" s="1"/>
  <c r="V2351" i="2"/>
  <c r="W2351" i="2"/>
  <c r="X2351" i="2"/>
  <c r="AB2351" i="2"/>
  <c r="AC2351" i="2"/>
  <c r="AD2351" i="2"/>
  <c r="AE2351" i="2"/>
  <c r="AH2351" i="2"/>
  <c r="U2352" i="2"/>
  <c r="AI2352" i="2" s="1"/>
  <c r="V2352" i="2"/>
  <c r="W2352" i="2"/>
  <c r="X2352" i="2"/>
  <c r="AB2352" i="2"/>
  <c r="AC2352" i="2"/>
  <c r="AD2352" i="2"/>
  <c r="AE2352" i="2"/>
  <c r="AH2352" i="2"/>
  <c r="U2353" i="2"/>
  <c r="AI2353" i="2" s="1"/>
  <c r="V2353" i="2"/>
  <c r="W2353" i="2"/>
  <c r="X2353" i="2"/>
  <c r="AB2353" i="2"/>
  <c r="AC2353" i="2"/>
  <c r="AD2353" i="2"/>
  <c r="AE2353" i="2"/>
  <c r="AH2353" i="2"/>
  <c r="U2354" i="2"/>
  <c r="AI2354" i="2" s="1"/>
  <c r="V2354" i="2"/>
  <c r="W2354" i="2"/>
  <c r="X2354" i="2"/>
  <c r="AB2354" i="2"/>
  <c r="AC2354" i="2"/>
  <c r="AD2354" i="2"/>
  <c r="AE2354" i="2"/>
  <c r="AH2354" i="2"/>
  <c r="U2355" i="2"/>
  <c r="AI2355" i="2" s="1"/>
  <c r="V2355" i="2"/>
  <c r="W2355" i="2"/>
  <c r="X2355" i="2"/>
  <c r="AB2355" i="2"/>
  <c r="AC2355" i="2"/>
  <c r="AD2355" i="2"/>
  <c r="AE2355" i="2"/>
  <c r="AH2355" i="2"/>
  <c r="U2356" i="2"/>
  <c r="AI2356" i="2" s="1"/>
  <c r="V2356" i="2"/>
  <c r="W2356" i="2"/>
  <c r="X2356" i="2"/>
  <c r="AB2356" i="2"/>
  <c r="AC2356" i="2"/>
  <c r="AD2356" i="2"/>
  <c r="AE2356" i="2"/>
  <c r="AH2356" i="2"/>
  <c r="U2357" i="2"/>
  <c r="AI2357" i="2" s="1"/>
  <c r="V2357" i="2"/>
  <c r="W2357" i="2"/>
  <c r="X2357" i="2"/>
  <c r="AB2357" i="2"/>
  <c r="AC2357" i="2"/>
  <c r="AD2357" i="2"/>
  <c r="AE2357" i="2"/>
  <c r="AH2357" i="2"/>
  <c r="U2358" i="2"/>
  <c r="AI2358" i="2" s="1"/>
  <c r="V2358" i="2"/>
  <c r="W2358" i="2"/>
  <c r="X2358" i="2"/>
  <c r="AB2358" i="2"/>
  <c r="AC2358" i="2"/>
  <c r="AD2358" i="2"/>
  <c r="AE2358" i="2"/>
  <c r="AH2358" i="2"/>
  <c r="U2359" i="2"/>
  <c r="AI2359" i="2" s="1"/>
  <c r="V2359" i="2"/>
  <c r="W2359" i="2"/>
  <c r="X2359" i="2"/>
  <c r="AB2359" i="2"/>
  <c r="AC2359" i="2"/>
  <c r="AD2359" i="2"/>
  <c r="AE2359" i="2"/>
  <c r="AH2359" i="2"/>
  <c r="U2360" i="2"/>
  <c r="AI2360" i="2" s="1"/>
  <c r="V2360" i="2"/>
  <c r="W2360" i="2"/>
  <c r="X2360" i="2"/>
  <c r="AB2360" i="2"/>
  <c r="AC2360" i="2"/>
  <c r="AD2360" i="2"/>
  <c r="AE2360" i="2"/>
  <c r="AH2360" i="2"/>
  <c r="U2361" i="2"/>
  <c r="AI2361" i="2" s="1"/>
  <c r="V2361" i="2"/>
  <c r="W2361" i="2"/>
  <c r="X2361" i="2"/>
  <c r="AB2361" i="2"/>
  <c r="AC2361" i="2"/>
  <c r="AD2361" i="2"/>
  <c r="AE2361" i="2"/>
  <c r="AH2361" i="2"/>
  <c r="U2362" i="2"/>
  <c r="AI2362" i="2" s="1"/>
  <c r="V2362" i="2"/>
  <c r="W2362" i="2"/>
  <c r="X2362" i="2"/>
  <c r="AB2362" i="2"/>
  <c r="AC2362" i="2"/>
  <c r="AD2362" i="2"/>
  <c r="AE2362" i="2"/>
  <c r="AH2362" i="2"/>
  <c r="U2363" i="2"/>
  <c r="AI2363" i="2" s="1"/>
  <c r="V2363" i="2"/>
  <c r="W2363" i="2"/>
  <c r="X2363" i="2"/>
  <c r="AB2363" i="2"/>
  <c r="AC2363" i="2"/>
  <c r="AD2363" i="2"/>
  <c r="AE2363" i="2"/>
  <c r="AH2363" i="2"/>
  <c r="U2364" i="2"/>
  <c r="AI2364" i="2" s="1"/>
  <c r="V2364" i="2"/>
  <c r="W2364" i="2"/>
  <c r="X2364" i="2"/>
  <c r="AB2364" i="2"/>
  <c r="AC2364" i="2"/>
  <c r="AD2364" i="2"/>
  <c r="AE2364" i="2"/>
  <c r="AH2364" i="2"/>
  <c r="U2365" i="2"/>
  <c r="AI2365" i="2" s="1"/>
  <c r="V2365" i="2"/>
  <c r="W2365" i="2"/>
  <c r="X2365" i="2"/>
  <c r="AB2365" i="2"/>
  <c r="AC2365" i="2"/>
  <c r="AD2365" i="2"/>
  <c r="AE2365" i="2"/>
  <c r="AH2365" i="2"/>
  <c r="U2366" i="2"/>
  <c r="AI2366" i="2" s="1"/>
  <c r="V2366" i="2"/>
  <c r="W2366" i="2"/>
  <c r="X2366" i="2"/>
  <c r="AB2366" i="2"/>
  <c r="AC2366" i="2"/>
  <c r="AD2366" i="2"/>
  <c r="AE2366" i="2"/>
  <c r="AH2366" i="2"/>
  <c r="U2367" i="2"/>
  <c r="AI2367" i="2" s="1"/>
  <c r="V2367" i="2"/>
  <c r="W2367" i="2"/>
  <c r="X2367" i="2"/>
  <c r="AB2367" i="2"/>
  <c r="AC2367" i="2"/>
  <c r="AD2367" i="2"/>
  <c r="AE2367" i="2"/>
  <c r="AH2367" i="2"/>
  <c r="U2368" i="2"/>
  <c r="AI2368" i="2" s="1"/>
  <c r="V2368" i="2"/>
  <c r="W2368" i="2"/>
  <c r="X2368" i="2"/>
  <c r="AB2368" i="2"/>
  <c r="AC2368" i="2"/>
  <c r="AD2368" i="2"/>
  <c r="AE2368" i="2"/>
  <c r="AH2368" i="2"/>
  <c r="U2369" i="2"/>
  <c r="AI2369" i="2" s="1"/>
  <c r="V2369" i="2"/>
  <c r="W2369" i="2"/>
  <c r="X2369" i="2"/>
  <c r="AB2369" i="2"/>
  <c r="AC2369" i="2"/>
  <c r="AD2369" i="2"/>
  <c r="AE2369" i="2"/>
  <c r="AH2369" i="2"/>
  <c r="U2370" i="2"/>
  <c r="AI2370" i="2" s="1"/>
  <c r="V2370" i="2"/>
  <c r="W2370" i="2"/>
  <c r="X2370" i="2"/>
  <c r="AB2370" i="2"/>
  <c r="AC2370" i="2"/>
  <c r="AD2370" i="2"/>
  <c r="AE2370" i="2"/>
  <c r="AH2370" i="2"/>
  <c r="U2371" i="2"/>
  <c r="AI2371" i="2" s="1"/>
  <c r="V2371" i="2"/>
  <c r="W2371" i="2"/>
  <c r="X2371" i="2"/>
  <c r="AB2371" i="2"/>
  <c r="AC2371" i="2"/>
  <c r="AD2371" i="2"/>
  <c r="AE2371" i="2"/>
  <c r="AH2371" i="2"/>
  <c r="U2372" i="2"/>
  <c r="AI2372" i="2" s="1"/>
  <c r="V2372" i="2"/>
  <c r="W2372" i="2"/>
  <c r="X2372" i="2"/>
  <c r="AB2372" i="2"/>
  <c r="AC2372" i="2"/>
  <c r="AD2372" i="2"/>
  <c r="AE2372" i="2"/>
  <c r="AH2372" i="2"/>
  <c r="U2373" i="2"/>
  <c r="AI2373" i="2" s="1"/>
  <c r="V2373" i="2"/>
  <c r="W2373" i="2"/>
  <c r="X2373" i="2"/>
  <c r="AB2373" i="2"/>
  <c r="AC2373" i="2"/>
  <c r="AD2373" i="2"/>
  <c r="AE2373" i="2"/>
  <c r="AH2373" i="2"/>
  <c r="U2374" i="2"/>
  <c r="AI2374" i="2" s="1"/>
  <c r="V2374" i="2"/>
  <c r="W2374" i="2"/>
  <c r="X2374" i="2"/>
  <c r="AB2374" i="2"/>
  <c r="AC2374" i="2"/>
  <c r="AD2374" i="2"/>
  <c r="AE2374" i="2"/>
  <c r="AH2374" i="2"/>
  <c r="U2375" i="2"/>
  <c r="AI2375" i="2" s="1"/>
  <c r="V2375" i="2"/>
  <c r="W2375" i="2"/>
  <c r="X2375" i="2"/>
  <c r="AB2375" i="2"/>
  <c r="AC2375" i="2"/>
  <c r="AD2375" i="2"/>
  <c r="AE2375" i="2"/>
  <c r="AH2375" i="2"/>
  <c r="U2376" i="2"/>
  <c r="AI2376" i="2" s="1"/>
  <c r="V2376" i="2"/>
  <c r="W2376" i="2"/>
  <c r="X2376" i="2"/>
  <c r="AB2376" i="2"/>
  <c r="AC2376" i="2"/>
  <c r="AD2376" i="2"/>
  <c r="AE2376" i="2"/>
  <c r="AH2376" i="2"/>
  <c r="U2377" i="2"/>
  <c r="AI2377" i="2" s="1"/>
  <c r="V2377" i="2"/>
  <c r="W2377" i="2"/>
  <c r="X2377" i="2"/>
  <c r="AB2377" i="2"/>
  <c r="AC2377" i="2"/>
  <c r="AD2377" i="2"/>
  <c r="AE2377" i="2"/>
  <c r="AH2377" i="2"/>
  <c r="U2378" i="2"/>
  <c r="AI2378" i="2" s="1"/>
  <c r="V2378" i="2"/>
  <c r="W2378" i="2"/>
  <c r="X2378" i="2"/>
  <c r="AB2378" i="2"/>
  <c r="AC2378" i="2"/>
  <c r="AD2378" i="2"/>
  <c r="AE2378" i="2"/>
  <c r="AH2378" i="2"/>
  <c r="U2379" i="2"/>
  <c r="AI2379" i="2" s="1"/>
  <c r="V2379" i="2"/>
  <c r="W2379" i="2"/>
  <c r="X2379" i="2"/>
  <c r="AB2379" i="2"/>
  <c r="AC2379" i="2"/>
  <c r="AD2379" i="2"/>
  <c r="AE2379" i="2"/>
  <c r="AH2379" i="2"/>
  <c r="U2380" i="2"/>
  <c r="AI2380" i="2" s="1"/>
  <c r="V2380" i="2"/>
  <c r="W2380" i="2"/>
  <c r="X2380" i="2"/>
  <c r="AB2380" i="2"/>
  <c r="AC2380" i="2"/>
  <c r="AD2380" i="2"/>
  <c r="AE2380" i="2"/>
  <c r="AH2380" i="2"/>
  <c r="U2381" i="2"/>
  <c r="AI2381" i="2" s="1"/>
  <c r="V2381" i="2"/>
  <c r="W2381" i="2"/>
  <c r="X2381" i="2"/>
  <c r="AB2381" i="2"/>
  <c r="AC2381" i="2"/>
  <c r="AD2381" i="2"/>
  <c r="AE2381" i="2"/>
  <c r="AH2381" i="2"/>
  <c r="U2382" i="2"/>
  <c r="AI2382" i="2" s="1"/>
  <c r="V2382" i="2"/>
  <c r="W2382" i="2"/>
  <c r="X2382" i="2"/>
  <c r="AB2382" i="2"/>
  <c r="AC2382" i="2"/>
  <c r="AD2382" i="2"/>
  <c r="AE2382" i="2"/>
  <c r="AH2382" i="2"/>
  <c r="U2383" i="2"/>
  <c r="AI2383" i="2" s="1"/>
  <c r="V2383" i="2"/>
  <c r="W2383" i="2"/>
  <c r="X2383" i="2"/>
  <c r="AB2383" i="2"/>
  <c r="AC2383" i="2"/>
  <c r="AD2383" i="2"/>
  <c r="AE2383" i="2"/>
  <c r="AH2383" i="2"/>
  <c r="U2384" i="2"/>
  <c r="AI2384" i="2" s="1"/>
  <c r="V2384" i="2"/>
  <c r="W2384" i="2"/>
  <c r="X2384" i="2"/>
  <c r="AB2384" i="2"/>
  <c r="AC2384" i="2"/>
  <c r="AD2384" i="2"/>
  <c r="AE2384" i="2"/>
  <c r="AH2384" i="2"/>
  <c r="U2385" i="2"/>
  <c r="AI2385" i="2" s="1"/>
  <c r="V2385" i="2"/>
  <c r="W2385" i="2"/>
  <c r="X2385" i="2"/>
  <c r="AB2385" i="2"/>
  <c r="AC2385" i="2"/>
  <c r="AD2385" i="2"/>
  <c r="AE2385" i="2"/>
  <c r="AH2385" i="2"/>
  <c r="U2386" i="2"/>
  <c r="AI2386" i="2" s="1"/>
  <c r="V2386" i="2"/>
  <c r="W2386" i="2"/>
  <c r="X2386" i="2"/>
  <c r="AB2386" i="2"/>
  <c r="AC2386" i="2"/>
  <c r="AD2386" i="2"/>
  <c r="AE2386" i="2"/>
  <c r="AH2386" i="2"/>
  <c r="U2387" i="2"/>
  <c r="AI2387" i="2" s="1"/>
  <c r="V2387" i="2"/>
  <c r="W2387" i="2"/>
  <c r="X2387" i="2"/>
  <c r="AB2387" i="2"/>
  <c r="AC2387" i="2"/>
  <c r="AD2387" i="2"/>
  <c r="AE2387" i="2"/>
  <c r="AH2387" i="2"/>
  <c r="U2388" i="2"/>
  <c r="AI2388" i="2" s="1"/>
  <c r="V2388" i="2"/>
  <c r="W2388" i="2"/>
  <c r="X2388" i="2"/>
  <c r="AB2388" i="2"/>
  <c r="AC2388" i="2"/>
  <c r="AD2388" i="2"/>
  <c r="AE2388" i="2"/>
  <c r="AH2388" i="2"/>
  <c r="U2389" i="2"/>
  <c r="AI2389" i="2" s="1"/>
  <c r="V2389" i="2"/>
  <c r="W2389" i="2"/>
  <c r="X2389" i="2"/>
  <c r="AB2389" i="2"/>
  <c r="AC2389" i="2"/>
  <c r="AD2389" i="2"/>
  <c r="AE2389" i="2"/>
  <c r="AH2389" i="2"/>
  <c r="U2390" i="2"/>
  <c r="AI2390" i="2" s="1"/>
  <c r="V2390" i="2"/>
  <c r="W2390" i="2"/>
  <c r="X2390" i="2"/>
  <c r="AB2390" i="2"/>
  <c r="AC2390" i="2"/>
  <c r="AD2390" i="2"/>
  <c r="AE2390" i="2"/>
  <c r="AH2390" i="2"/>
  <c r="V49" i="2"/>
  <c r="W49" i="2"/>
  <c r="X49" i="2"/>
  <c r="AB49" i="2"/>
  <c r="AC49" i="2"/>
  <c r="AD49" i="2"/>
  <c r="AE49" i="2"/>
  <c r="AH49" i="2"/>
  <c r="V50" i="2"/>
  <c r="W50" i="2"/>
  <c r="X50" i="2"/>
  <c r="AB50" i="2"/>
  <c r="AC50" i="2"/>
  <c r="AD50" i="2"/>
  <c r="AE50" i="2"/>
  <c r="AH50" i="2"/>
  <c r="V51" i="2"/>
  <c r="W51" i="2"/>
  <c r="X51" i="2"/>
  <c r="AB51" i="2"/>
  <c r="AC51" i="2"/>
  <c r="AD51" i="2"/>
  <c r="AE51" i="2"/>
  <c r="AH51" i="2"/>
  <c r="AG52" i="2"/>
  <c r="M52" i="2"/>
  <c r="N52" i="2"/>
  <c r="O52" i="2"/>
  <c r="AG53" i="2"/>
  <c r="M53" i="2"/>
  <c r="N53" i="2"/>
  <c r="O53" i="2"/>
  <c r="AG54" i="2"/>
  <c r="M54" i="2"/>
  <c r="N54" i="2"/>
  <c r="O54" i="2"/>
  <c r="AG55" i="2"/>
  <c r="M55" i="2"/>
  <c r="N55" i="2"/>
  <c r="O55" i="2"/>
  <c r="AG56" i="2"/>
  <c r="M56" i="2"/>
  <c r="N56" i="2"/>
  <c r="O56" i="2"/>
  <c r="AG57" i="2"/>
  <c r="M57" i="2"/>
  <c r="N57" i="2"/>
  <c r="O57" i="2"/>
  <c r="AG58" i="2"/>
  <c r="M58" i="2"/>
  <c r="N58" i="2"/>
  <c r="O58" i="2"/>
  <c r="AG59" i="2"/>
  <c r="M59" i="2"/>
  <c r="N59" i="2"/>
  <c r="O59" i="2"/>
  <c r="AG60" i="2"/>
  <c r="M60" i="2"/>
  <c r="N60" i="2"/>
  <c r="O60" i="2"/>
  <c r="AG61" i="2"/>
  <c r="M61" i="2"/>
  <c r="N61" i="2"/>
  <c r="O61" i="2"/>
  <c r="AG62" i="2"/>
  <c r="M62" i="2"/>
  <c r="N62" i="2"/>
  <c r="O62" i="2"/>
  <c r="AG63" i="2"/>
  <c r="M63" i="2"/>
  <c r="N63" i="2"/>
  <c r="O63" i="2"/>
  <c r="AG64" i="2"/>
  <c r="M64" i="2"/>
  <c r="N64" i="2"/>
  <c r="O64" i="2"/>
  <c r="AG65" i="2"/>
  <c r="M65" i="2"/>
  <c r="N65" i="2"/>
  <c r="O65" i="2"/>
  <c r="AG66" i="2"/>
  <c r="M66" i="2"/>
  <c r="N66" i="2"/>
  <c r="O66" i="2"/>
  <c r="AG67" i="2"/>
  <c r="M67" i="2"/>
  <c r="N67" i="2"/>
  <c r="O67" i="2"/>
  <c r="AG68" i="2"/>
  <c r="M68" i="2"/>
  <c r="N68" i="2"/>
  <c r="O68" i="2"/>
  <c r="AG69" i="2"/>
  <c r="M69" i="2"/>
  <c r="N69" i="2"/>
  <c r="O69" i="2"/>
  <c r="AG70" i="2"/>
  <c r="M70" i="2"/>
  <c r="N70" i="2"/>
  <c r="O70" i="2"/>
  <c r="AG71" i="2"/>
  <c r="M71" i="2"/>
  <c r="N71" i="2"/>
  <c r="O71" i="2"/>
  <c r="AG72" i="2"/>
  <c r="M72" i="2"/>
  <c r="N72" i="2"/>
  <c r="O72" i="2"/>
  <c r="AG73" i="2"/>
  <c r="M73" i="2"/>
  <c r="N73" i="2"/>
  <c r="O73" i="2"/>
  <c r="AG74" i="2"/>
  <c r="M74" i="2"/>
  <c r="N74" i="2"/>
  <c r="O74" i="2"/>
  <c r="AG75" i="2"/>
  <c r="M75" i="2"/>
  <c r="N75" i="2"/>
  <c r="O75" i="2"/>
  <c r="AG76" i="2"/>
  <c r="M76" i="2"/>
  <c r="N76" i="2"/>
  <c r="O76" i="2"/>
  <c r="AG77" i="2"/>
  <c r="M77" i="2"/>
  <c r="N77" i="2"/>
  <c r="O77" i="2"/>
  <c r="AG78" i="2"/>
  <c r="M78" i="2"/>
  <c r="N78" i="2"/>
  <c r="O78" i="2"/>
  <c r="AG79" i="2"/>
  <c r="M79" i="2"/>
  <c r="N79" i="2"/>
  <c r="O79" i="2"/>
  <c r="AG80" i="2"/>
  <c r="M80" i="2"/>
  <c r="N80" i="2"/>
  <c r="O80" i="2"/>
  <c r="AG81" i="2"/>
  <c r="M81" i="2"/>
  <c r="N81" i="2"/>
  <c r="O81" i="2"/>
  <c r="AG82" i="2"/>
  <c r="M82" i="2"/>
  <c r="N82" i="2"/>
  <c r="O82" i="2"/>
  <c r="AG83" i="2"/>
  <c r="M83" i="2"/>
  <c r="N83" i="2"/>
  <c r="O83" i="2"/>
  <c r="AG84" i="2"/>
  <c r="M84" i="2"/>
  <c r="N84" i="2"/>
  <c r="O84" i="2"/>
  <c r="AG85" i="2"/>
  <c r="M85" i="2"/>
  <c r="N85" i="2"/>
  <c r="O85" i="2"/>
  <c r="AG86" i="2"/>
  <c r="M86" i="2"/>
  <c r="N86" i="2"/>
  <c r="O86" i="2"/>
  <c r="AG87" i="2"/>
  <c r="M87" i="2"/>
  <c r="N87" i="2"/>
  <c r="O87" i="2"/>
  <c r="AG88" i="2"/>
  <c r="M88" i="2"/>
  <c r="N88" i="2"/>
  <c r="O88" i="2"/>
  <c r="AG89" i="2"/>
  <c r="M89" i="2"/>
  <c r="N89" i="2"/>
  <c r="O89" i="2"/>
  <c r="AG90" i="2"/>
  <c r="M90" i="2"/>
  <c r="N90" i="2"/>
  <c r="O90" i="2"/>
  <c r="AG91" i="2"/>
  <c r="M91" i="2"/>
  <c r="N91" i="2"/>
  <c r="O91" i="2"/>
  <c r="AG92" i="2"/>
  <c r="M92" i="2"/>
  <c r="N92" i="2"/>
  <c r="O92" i="2"/>
  <c r="AG93" i="2"/>
  <c r="M93" i="2"/>
  <c r="N93" i="2"/>
  <c r="O93" i="2"/>
  <c r="AG94" i="2"/>
  <c r="M94" i="2"/>
  <c r="N94" i="2"/>
  <c r="O94" i="2"/>
  <c r="AG95" i="2"/>
  <c r="M95" i="2"/>
  <c r="N95" i="2"/>
  <c r="O95" i="2"/>
  <c r="AG96" i="2"/>
  <c r="M96" i="2"/>
  <c r="N96" i="2"/>
  <c r="O96" i="2"/>
  <c r="AG97" i="2"/>
  <c r="M97" i="2"/>
  <c r="N97" i="2"/>
  <c r="O97" i="2"/>
  <c r="AG98" i="2"/>
  <c r="M98" i="2"/>
  <c r="N98" i="2"/>
  <c r="O98" i="2"/>
  <c r="AG99" i="2"/>
  <c r="M99" i="2"/>
  <c r="N99" i="2"/>
  <c r="O99" i="2"/>
  <c r="AG100" i="2"/>
  <c r="M100" i="2"/>
  <c r="N100" i="2"/>
  <c r="O100" i="2"/>
  <c r="AG101" i="2"/>
  <c r="M101" i="2"/>
  <c r="N101" i="2"/>
  <c r="O101" i="2"/>
  <c r="AG102" i="2"/>
  <c r="M102" i="2"/>
  <c r="N102" i="2"/>
  <c r="O102" i="2"/>
  <c r="AG103" i="2"/>
  <c r="M103" i="2"/>
  <c r="N103" i="2"/>
  <c r="O103" i="2"/>
  <c r="AG104" i="2"/>
  <c r="M104" i="2"/>
  <c r="N104" i="2"/>
  <c r="O104" i="2"/>
  <c r="AG105" i="2"/>
  <c r="M105" i="2"/>
  <c r="N105" i="2"/>
  <c r="O105" i="2"/>
  <c r="AG106" i="2"/>
  <c r="M106" i="2"/>
  <c r="N106" i="2"/>
  <c r="O106" i="2"/>
  <c r="AG107" i="2"/>
  <c r="M107" i="2"/>
  <c r="N107" i="2"/>
  <c r="O107" i="2"/>
  <c r="AG108" i="2"/>
  <c r="M108" i="2"/>
  <c r="N108" i="2"/>
  <c r="O108" i="2"/>
  <c r="AG109" i="2"/>
  <c r="M109" i="2"/>
  <c r="N109" i="2"/>
  <c r="O109" i="2"/>
  <c r="AG110" i="2"/>
  <c r="M110" i="2"/>
  <c r="N110" i="2"/>
  <c r="O110" i="2"/>
  <c r="AG111" i="2"/>
  <c r="M111" i="2"/>
  <c r="N111" i="2"/>
  <c r="O111" i="2"/>
  <c r="AG112" i="2"/>
  <c r="M112" i="2"/>
  <c r="N112" i="2"/>
  <c r="O112" i="2"/>
  <c r="AG113" i="2"/>
  <c r="M113" i="2"/>
  <c r="N113" i="2"/>
  <c r="O113" i="2"/>
  <c r="AG114" i="2"/>
  <c r="M114" i="2"/>
  <c r="N114" i="2"/>
  <c r="O114" i="2"/>
  <c r="AG115" i="2"/>
  <c r="M115" i="2"/>
  <c r="N115" i="2"/>
  <c r="O115" i="2"/>
  <c r="AG116" i="2"/>
  <c r="M116" i="2"/>
  <c r="N116" i="2"/>
  <c r="O116" i="2"/>
  <c r="AG117" i="2"/>
  <c r="M117" i="2"/>
  <c r="N117" i="2"/>
  <c r="O117" i="2"/>
  <c r="AG118" i="2"/>
  <c r="M118" i="2"/>
  <c r="N118" i="2"/>
  <c r="O118" i="2"/>
  <c r="AG119" i="2"/>
  <c r="M119" i="2"/>
  <c r="N119" i="2"/>
  <c r="O119" i="2"/>
  <c r="AG120" i="2"/>
  <c r="M120" i="2"/>
  <c r="N120" i="2"/>
  <c r="O120" i="2"/>
  <c r="AG121" i="2"/>
  <c r="M121" i="2"/>
  <c r="N121" i="2"/>
  <c r="O121" i="2"/>
  <c r="AG122" i="2"/>
  <c r="M122" i="2"/>
  <c r="N122" i="2"/>
  <c r="O122" i="2"/>
  <c r="AG123" i="2"/>
  <c r="M123" i="2"/>
  <c r="N123" i="2"/>
  <c r="O123" i="2"/>
  <c r="AG124" i="2"/>
  <c r="M124" i="2"/>
  <c r="N124" i="2"/>
  <c r="O124" i="2"/>
  <c r="AG125" i="2"/>
  <c r="M125" i="2"/>
  <c r="N125" i="2"/>
  <c r="O125" i="2"/>
  <c r="AG126" i="2"/>
  <c r="M126" i="2"/>
  <c r="N126" i="2"/>
  <c r="O126" i="2"/>
  <c r="AG127" i="2"/>
  <c r="M127" i="2"/>
  <c r="N127" i="2"/>
  <c r="O127" i="2"/>
  <c r="AG128" i="2"/>
  <c r="M128" i="2"/>
  <c r="N128" i="2"/>
  <c r="O128" i="2"/>
  <c r="AG129" i="2"/>
  <c r="M129" i="2"/>
  <c r="N129" i="2"/>
  <c r="O129" i="2"/>
  <c r="AG130" i="2"/>
  <c r="M130" i="2"/>
  <c r="N130" i="2"/>
  <c r="O130" i="2"/>
  <c r="AG131" i="2"/>
  <c r="M131" i="2"/>
  <c r="N131" i="2"/>
  <c r="O131" i="2"/>
  <c r="AG132" i="2"/>
  <c r="M132" i="2"/>
  <c r="N132" i="2"/>
  <c r="O132" i="2"/>
  <c r="AG133" i="2"/>
  <c r="M133" i="2"/>
  <c r="N133" i="2"/>
  <c r="O133" i="2"/>
  <c r="AG134" i="2"/>
  <c r="M134" i="2"/>
  <c r="N134" i="2"/>
  <c r="O134" i="2"/>
  <c r="AG135" i="2"/>
  <c r="M135" i="2"/>
  <c r="N135" i="2"/>
  <c r="O135" i="2"/>
  <c r="AG136" i="2"/>
  <c r="M136" i="2"/>
  <c r="N136" i="2"/>
  <c r="O136" i="2"/>
  <c r="AG137" i="2"/>
  <c r="M137" i="2"/>
  <c r="N137" i="2"/>
  <c r="O137" i="2"/>
  <c r="AG138" i="2"/>
  <c r="M138" i="2"/>
  <c r="N138" i="2"/>
  <c r="O138" i="2"/>
  <c r="AG139" i="2"/>
  <c r="M139" i="2"/>
  <c r="N139" i="2"/>
  <c r="O139" i="2"/>
  <c r="AG140" i="2"/>
  <c r="M140" i="2"/>
  <c r="N140" i="2"/>
  <c r="O140" i="2"/>
  <c r="AG141" i="2"/>
  <c r="M141" i="2"/>
  <c r="N141" i="2"/>
  <c r="O141" i="2"/>
  <c r="AG142" i="2"/>
  <c r="M142" i="2"/>
  <c r="N142" i="2"/>
  <c r="O142" i="2"/>
  <c r="AG143" i="2"/>
  <c r="M143" i="2"/>
  <c r="N143" i="2"/>
  <c r="O143" i="2"/>
  <c r="AG144" i="2"/>
  <c r="M144" i="2"/>
  <c r="N144" i="2"/>
  <c r="O144" i="2"/>
  <c r="AG145" i="2"/>
  <c r="M145" i="2"/>
  <c r="N145" i="2"/>
  <c r="O145" i="2"/>
  <c r="AG146" i="2"/>
  <c r="M146" i="2"/>
  <c r="N146" i="2"/>
  <c r="O146" i="2"/>
  <c r="AG147" i="2"/>
  <c r="M147" i="2"/>
  <c r="N147" i="2"/>
  <c r="O147" i="2"/>
  <c r="AG148" i="2"/>
  <c r="M148" i="2"/>
  <c r="N148" i="2"/>
  <c r="O148" i="2"/>
  <c r="AG149" i="2"/>
  <c r="M149" i="2"/>
  <c r="N149" i="2"/>
  <c r="O149" i="2"/>
  <c r="AG150" i="2"/>
  <c r="M150" i="2"/>
  <c r="N150" i="2"/>
  <c r="O150" i="2"/>
  <c r="AG151" i="2"/>
  <c r="M151" i="2"/>
  <c r="N151" i="2"/>
  <c r="O151" i="2"/>
  <c r="AG152" i="2"/>
  <c r="M152" i="2"/>
  <c r="N152" i="2"/>
  <c r="O152" i="2"/>
  <c r="AG153" i="2"/>
  <c r="M153" i="2"/>
  <c r="N153" i="2"/>
  <c r="O153" i="2"/>
  <c r="AG154" i="2"/>
  <c r="M154" i="2"/>
  <c r="N154" i="2"/>
  <c r="O154" i="2"/>
  <c r="AG155" i="2"/>
  <c r="M155" i="2"/>
  <c r="N155" i="2"/>
  <c r="O155" i="2"/>
  <c r="AG156" i="2"/>
  <c r="M156" i="2"/>
  <c r="N156" i="2"/>
  <c r="O156" i="2"/>
  <c r="AG157" i="2"/>
  <c r="M157" i="2"/>
  <c r="N157" i="2"/>
  <c r="O157" i="2"/>
  <c r="AG158" i="2"/>
  <c r="M158" i="2"/>
  <c r="N158" i="2"/>
  <c r="O158" i="2"/>
  <c r="AG159" i="2"/>
  <c r="M159" i="2"/>
  <c r="N159" i="2"/>
  <c r="O159" i="2"/>
  <c r="AG160" i="2"/>
  <c r="M160" i="2"/>
  <c r="N160" i="2"/>
  <c r="O160" i="2"/>
  <c r="AG161" i="2"/>
  <c r="M161" i="2"/>
  <c r="N161" i="2"/>
  <c r="O161" i="2"/>
  <c r="AG162" i="2"/>
  <c r="M162" i="2"/>
  <c r="N162" i="2"/>
  <c r="O162" i="2"/>
  <c r="AG163" i="2"/>
  <c r="M163" i="2"/>
  <c r="N163" i="2"/>
  <c r="O163" i="2"/>
  <c r="AG164" i="2"/>
  <c r="M164" i="2"/>
  <c r="N164" i="2"/>
  <c r="O164" i="2"/>
  <c r="AG165" i="2"/>
  <c r="M165" i="2"/>
  <c r="N165" i="2"/>
  <c r="O165" i="2"/>
  <c r="AG166" i="2"/>
  <c r="M166" i="2"/>
  <c r="N166" i="2"/>
  <c r="O166" i="2"/>
  <c r="AG167" i="2"/>
  <c r="M167" i="2"/>
  <c r="N167" i="2"/>
  <c r="O167" i="2"/>
  <c r="AG168" i="2"/>
  <c r="M168" i="2"/>
  <c r="N168" i="2"/>
  <c r="O168" i="2"/>
  <c r="AG169" i="2"/>
  <c r="M169" i="2"/>
  <c r="N169" i="2"/>
  <c r="O169" i="2"/>
  <c r="AG170" i="2"/>
  <c r="M170" i="2"/>
  <c r="N170" i="2"/>
  <c r="O170" i="2"/>
  <c r="AG171" i="2"/>
  <c r="M171" i="2"/>
  <c r="N171" i="2"/>
  <c r="O171" i="2"/>
  <c r="AG172" i="2"/>
  <c r="M172" i="2"/>
  <c r="N172" i="2"/>
  <c r="O172" i="2"/>
  <c r="AG173" i="2"/>
  <c r="M173" i="2"/>
  <c r="N173" i="2"/>
  <c r="O173" i="2"/>
  <c r="AG174" i="2"/>
  <c r="M174" i="2"/>
  <c r="N174" i="2"/>
  <c r="O174" i="2"/>
  <c r="AG175" i="2"/>
  <c r="M175" i="2"/>
  <c r="N175" i="2"/>
  <c r="O175" i="2"/>
  <c r="AG176" i="2"/>
  <c r="M176" i="2"/>
  <c r="N176" i="2"/>
  <c r="O176" i="2"/>
  <c r="AG177" i="2"/>
  <c r="M177" i="2"/>
  <c r="N177" i="2"/>
  <c r="O177" i="2"/>
  <c r="AG178" i="2"/>
  <c r="M178" i="2"/>
  <c r="N178" i="2"/>
  <c r="O178" i="2"/>
  <c r="AG179" i="2"/>
  <c r="M179" i="2"/>
  <c r="N179" i="2"/>
  <c r="O179" i="2"/>
  <c r="AG180" i="2"/>
  <c r="M180" i="2"/>
  <c r="N180" i="2"/>
  <c r="O180" i="2"/>
  <c r="AG181" i="2"/>
  <c r="M181" i="2"/>
  <c r="N181" i="2"/>
  <c r="O181" i="2"/>
  <c r="AG182" i="2"/>
  <c r="M182" i="2"/>
  <c r="N182" i="2"/>
  <c r="O182" i="2"/>
  <c r="AG183" i="2"/>
  <c r="M183" i="2"/>
  <c r="N183" i="2"/>
  <c r="O183" i="2"/>
  <c r="AG184" i="2"/>
  <c r="M184" i="2"/>
  <c r="N184" i="2"/>
  <c r="O184" i="2"/>
  <c r="AG185" i="2"/>
  <c r="M185" i="2"/>
  <c r="N185" i="2"/>
  <c r="O185" i="2"/>
  <c r="AG186" i="2"/>
  <c r="M186" i="2"/>
  <c r="N186" i="2"/>
  <c r="O186" i="2"/>
  <c r="AG187" i="2"/>
  <c r="M187" i="2"/>
  <c r="N187" i="2"/>
  <c r="O187" i="2"/>
  <c r="AG188" i="2"/>
  <c r="M188" i="2"/>
  <c r="N188" i="2"/>
  <c r="O188" i="2"/>
  <c r="AG189" i="2"/>
  <c r="M189" i="2"/>
  <c r="N189" i="2"/>
  <c r="O189" i="2"/>
  <c r="AG190" i="2"/>
  <c r="M190" i="2"/>
  <c r="N190" i="2"/>
  <c r="O190" i="2"/>
  <c r="AG191" i="2"/>
  <c r="M191" i="2"/>
  <c r="N191" i="2"/>
  <c r="O191" i="2"/>
  <c r="AG192" i="2"/>
  <c r="M192" i="2"/>
  <c r="N192" i="2"/>
  <c r="O192" i="2"/>
  <c r="AG193" i="2"/>
  <c r="M193" i="2"/>
  <c r="N193" i="2"/>
  <c r="O193" i="2"/>
  <c r="AG194" i="2"/>
  <c r="M194" i="2"/>
  <c r="N194" i="2"/>
  <c r="O194" i="2"/>
  <c r="AG195" i="2"/>
  <c r="M195" i="2"/>
  <c r="N195" i="2"/>
  <c r="O195" i="2"/>
  <c r="AG196" i="2"/>
  <c r="M196" i="2"/>
  <c r="N196" i="2"/>
  <c r="O196" i="2"/>
  <c r="AG197" i="2"/>
  <c r="M197" i="2"/>
  <c r="N197" i="2"/>
  <c r="O197" i="2"/>
  <c r="AG198" i="2"/>
  <c r="M198" i="2"/>
  <c r="N198" i="2"/>
  <c r="O198" i="2"/>
  <c r="AG199" i="2"/>
  <c r="M199" i="2"/>
  <c r="N199" i="2"/>
  <c r="O199" i="2"/>
  <c r="AG200" i="2"/>
  <c r="M200" i="2"/>
  <c r="N200" i="2"/>
  <c r="O200" i="2"/>
  <c r="AG201" i="2"/>
  <c r="M201" i="2"/>
  <c r="N201" i="2"/>
  <c r="O201" i="2"/>
  <c r="AG202" i="2"/>
  <c r="M202" i="2"/>
  <c r="N202" i="2"/>
  <c r="O202" i="2"/>
  <c r="AG203" i="2"/>
  <c r="M203" i="2"/>
  <c r="N203" i="2"/>
  <c r="O203" i="2"/>
  <c r="AG204" i="2"/>
  <c r="M204" i="2"/>
  <c r="N204" i="2"/>
  <c r="O204" i="2"/>
  <c r="AG205" i="2"/>
  <c r="M205" i="2"/>
  <c r="N205" i="2"/>
  <c r="O205" i="2"/>
  <c r="AG206" i="2"/>
  <c r="M206" i="2"/>
  <c r="N206" i="2"/>
  <c r="O206" i="2"/>
  <c r="AG207" i="2"/>
  <c r="M207" i="2"/>
  <c r="N207" i="2"/>
  <c r="O207" i="2"/>
  <c r="AG208" i="2"/>
  <c r="M208" i="2"/>
  <c r="N208" i="2"/>
  <c r="O208" i="2"/>
  <c r="AG209" i="2"/>
  <c r="M209" i="2"/>
  <c r="N209" i="2"/>
  <c r="O209" i="2"/>
  <c r="AG210" i="2"/>
  <c r="M210" i="2"/>
  <c r="N210" i="2"/>
  <c r="O210" i="2"/>
  <c r="AG211" i="2"/>
  <c r="M211" i="2"/>
  <c r="N211" i="2"/>
  <c r="O211" i="2"/>
  <c r="AG212" i="2"/>
  <c r="M212" i="2"/>
  <c r="N212" i="2"/>
  <c r="O212" i="2"/>
  <c r="AG213" i="2"/>
  <c r="M213" i="2"/>
  <c r="N213" i="2"/>
  <c r="O213" i="2"/>
  <c r="AG214" i="2"/>
  <c r="M214" i="2"/>
  <c r="N214" i="2"/>
  <c r="O214" i="2"/>
  <c r="AG215" i="2"/>
  <c r="M215" i="2"/>
  <c r="N215" i="2"/>
  <c r="O215" i="2"/>
  <c r="AG216" i="2"/>
  <c r="M216" i="2"/>
  <c r="N216" i="2"/>
  <c r="O216" i="2"/>
  <c r="AG217" i="2"/>
  <c r="M217" i="2"/>
  <c r="N217" i="2"/>
  <c r="O217" i="2"/>
  <c r="AG218" i="2"/>
  <c r="M218" i="2"/>
  <c r="N218" i="2"/>
  <c r="O218" i="2"/>
  <c r="AG219" i="2"/>
  <c r="M219" i="2"/>
  <c r="N219" i="2"/>
  <c r="O219" i="2"/>
  <c r="AG220" i="2"/>
  <c r="M220" i="2"/>
  <c r="N220" i="2"/>
  <c r="O220" i="2"/>
  <c r="AG221" i="2"/>
  <c r="M221" i="2"/>
  <c r="N221" i="2"/>
  <c r="O221" i="2"/>
  <c r="AG222" i="2"/>
  <c r="M222" i="2"/>
  <c r="N222" i="2"/>
  <c r="O222" i="2"/>
  <c r="AG223" i="2"/>
  <c r="M223" i="2"/>
  <c r="N223" i="2"/>
  <c r="O223" i="2"/>
  <c r="AG224" i="2"/>
  <c r="M224" i="2"/>
  <c r="N224" i="2"/>
  <c r="O224" i="2"/>
  <c r="AG225" i="2"/>
  <c r="M225" i="2"/>
  <c r="N225" i="2"/>
  <c r="O225" i="2"/>
  <c r="AG226" i="2"/>
  <c r="M226" i="2"/>
  <c r="N226" i="2"/>
  <c r="O226" i="2"/>
  <c r="AG227" i="2"/>
  <c r="M227" i="2"/>
  <c r="N227" i="2"/>
  <c r="O227" i="2"/>
  <c r="AG228" i="2"/>
  <c r="M228" i="2"/>
  <c r="N228" i="2"/>
  <c r="O228" i="2"/>
  <c r="AG229" i="2"/>
  <c r="M229" i="2"/>
  <c r="N229" i="2"/>
  <c r="O229" i="2"/>
  <c r="AG230" i="2"/>
  <c r="M230" i="2"/>
  <c r="N230" i="2"/>
  <c r="O230" i="2"/>
  <c r="AG231" i="2"/>
  <c r="M231" i="2"/>
  <c r="N231" i="2"/>
  <c r="O231" i="2"/>
  <c r="AG232" i="2"/>
  <c r="M232" i="2"/>
  <c r="N232" i="2"/>
  <c r="O232" i="2"/>
  <c r="AG233" i="2"/>
  <c r="M233" i="2"/>
  <c r="N233" i="2"/>
  <c r="O233" i="2"/>
  <c r="AG234" i="2"/>
  <c r="M234" i="2"/>
  <c r="N234" i="2"/>
  <c r="O234" i="2"/>
  <c r="AG235" i="2"/>
  <c r="M235" i="2"/>
  <c r="N235" i="2"/>
  <c r="O235" i="2"/>
  <c r="AG236" i="2"/>
  <c r="M236" i="2"/>
  <c r="N236" i="2"/>
  <c r="O236" i="2"/>
  <c r="AG237" i="2"/>
  <c r="M237" i="2"/>
  <c r="N237" i="2"/>
  <c r="O237" i="2"/>
  <c r="AG238" i="2"/>
  <c r="M238" i="2"/>
  <c r="N238" i="2"/>
  <c r="O238" i="2"/>
  <c r="AG239" i="2"/>
  <c r="M239" i="2"/>
  <c r="N239" i="2"/>
  <c r="O239" i="2"/>
  <c r="AG240" i="2"/>
  <c r="M240" i="2"/>
  <c r="N240" i="2"/>
  <c r="O240" i="2"/>
  <c r="AG241" i="2"/>
  <c r="M241" i="2"/>
  <c r="N241" i="2"/>
  <c r="O241" i="2"/>
  <c r="AG242" i="2"/>
  <c r="M242" i="2"/>
  <c r="N242" i="2"/>
  <c r="O242" i="2"/>
  <c r="AG243" i="2"/>
  <c r="M243" i="2"/>
  <c r="N243" i="2"/>
  <c r="O243" i="2"/>
  <c r="AG244" i="2"/>
  <c r="M244" i="2"/>
  <c r="N244" i="2"/>
  <c r="O244" i="2"/>
  <c r="AG245" i="2"/>
  <c r="M245" i="2"/>
  <c r="N245" i="2"/>
  <c r="O245" i="2"/>
  <c r="AG246" i="2"/>
  <c r="M246" i="2"/>
  <c r="N246" i="2"/>
  <c r="O246" i="2"/>
  <c r="AG247" i="2"/>
  <c r="M247" i="2"/>
  <c r="N247" i="2"/>
  <c r="O247" i="2"/>
  <c r="AG248" i="2"/>
  <c r="M248" i="2"/>
  <c r="N248" i="2"/>
  <c r="O248" i="2"/>
  <c r="AG249" i="2"/>
  <c r="M249" i="2"/>
  <c r="N249" i="2"/>
  <c r="O249" i="2"/>
  <c r="AG250" i="2"/>
  <c r="M250" i="2"/>
  <c r="N250" i="2"/>
  <c r="O250" i="2"/>
  <c r="AG251" i="2"/>
  <c r="M251" i="2"/>
  <c r="N251" i="2"/>
  <c r="O251" i="2"/>
  <c r="AG252" i="2"/>
  <c r="M252" i="2"/>
  <c r="N252" i="2"/>
  <c r="O252" i="2"/>
  <c r="AG253" i="2"/>
  <c r="M253" i="2"/>
  <c r="N253" i="2"/>
  <c r="O253" i="2"/>
  <c r="AG254" i="2"/>
  <c r="M254" i="2"/>
  <c r="N254" i="2"/>
  <c r="O254" i="2"/>
  <c r="AG255" i="2"/>
  <c r="M255" i="2"/>
  <c r="N255" i="2"/>
  <c r="O255" i="2"/>
  <c r="AG256" i="2"/>
  <c r="M256" i="2"/>
  <c r="N256" i="2"/>
  <c r="O256" i="2"/>
  <c r="AG257" i="2"/>
  <c r="M257" i="2"/>
  <c r="N257" i="2"/>
  <c r="O257" i="2"/>
  <c r="AG258" i="2"/>
  <c r="M258" i="2"/>
  <c r="N258" i="2"/>
  <c r="O258" i="2"/>
  <c r="AG259" i="2"/>
  <c r="M259" i="2"/>
  <c r="N259" i="2"/>
  <c r="O259" i="2"/>
  <c r="AG260" i="2"/>
  <c r="M260" i="2"/>
  <c r="N260" i="2"/>
  <c r="O260" i="2"/>
  <c r="AG261" i="2"/>
  <c r="M261" i="2"/>
  <c r="N261" i="2"/>
  <c r="O261" i="2"/>
  <c r="AG262" i="2"/>
  <c r="M262" i="2"/>
  <c r="N262" i="2"/>
  <c r="O262" i="2"/>
  <c r="AG263" i="2"/>
  <c r="M263" i="2"/>
  <c r="N263" i="2"/>
  <c r="O263" i="2"/>
  <c r="AG264" i="2"/>
  <c r="M264" i="2"/>
  <c r="N264" i="2"/>
  <c r="O264" i="2"/>
  <c r="AG265" i="2"/>
  <c r="M265" i="2"/>
  <c r="N265" i="2"/>
  <c r="O265" i="2"/>
  <c r="AG266" i="2"/>
  <c r="M266" i="2"/>
  <c r="N266" i="2"/>
  <c r="O266" i="2"/>
  <c r="AG267" i="2"/>
  <c r="M267" i="2"/>
  <c r="N267" i="2"/>
  <c r="O267" i="2"/>
  <c r="AG268" i="2"/>
  <c r="M268" i="2"/>
  <c r="N268" i="2"/>
  <c r="O268" i="2"/>
  <c r="AG269" i="2"/>
  <c r="M269" i="2"/>
  <c r="N269" i="2"/>
  <c r="O269" i="2"/>
  <c r="AG270" i="2"/>
  <c r="M270" i="2"/>
  <c r="N270" i="2"/>
  <c r="O270" i="2"/>
  <c r="AG271" i="2"/>
  <c r="M271" i="2"/>
  <c r="N271" i="2"/>
  <c r="O271" i="2"/>
  <c r="AG272" i="2"/>
  <c r="M272" i="2"/>
  <c r="N272" i="2"/>
  <c r="O272" i="2"/>
  <c r="AG273" i="2"/>
  <c r="M273" i="2"/>
  <c r="N273" i="2"/>
  <c r="O273" i="2"/>
  <c r="AG274" i="2"/>
  <c r="M274" i="2"/>
  <c r="N274" i="2"/>
  <c r="O274" i="2"/>
  <c r="AG275" i="2"/>
  <c r="M275" i="2"/>
  <c r="N275" i="2"/>
  <c r="O275" i="2"/>
  <c r="AG276" i="2"/>
  <c r="M276" i="2"/>
  <c r="N276" i="2"/>
  <c r="O276" i="2"/>
  <c r="AG277" i="2"/>
  <c r="M277" i="2"/>
  <c r="N277" i="2"/>
  <c r="O277" i="2"/>
  <c r="AG278" i="2"/>
  <c r="M278" i="2"/>
  <c r="N278" i="2"/>
  <c r="O278" i="2"/>
  <c r="AG279" i="2"/>
  <c r="M279" i="2"/>
  <c r="N279" i="2"/>
  <c r="O279" i="2"/>
  <c r="AG280" i="2"/>
  <c r="M280" i="2"/>
  <c r="N280" i="2"/>
  <c r="O280" i="2"/>
  <c r="AG281" i="2"/>
  <c r="M281" i="2"/>
  <c r="N281" i="2"/>
  <c r="O281" i="2"/>
  <c r="AG282" i="2"/>
  <c r="M282" i="2"/>
  <c r="N282" i="2"/>
  <c r="O282" i="2"/>
  <c r="AG283" i="2"/>
  <c r="M283" i="2"/>
  <c r="N283" i="2"/>
  <c r="O283" i="2"/>
  <c r="AG284" i="2"/>
  <c r="M284" i="2"/>
  <c r="N284" i="2"/>
  <c r="O284" i="2"/>
  <c r="AG285" i="2"/>
  <c r="M285" i="2"/>
  <c r="N285" i="2"/>
  <c r="O285" i="2"/>
  <c r="AG286" i="2"/>
  <c r="M286" i="2"/>
  <c r="N286" i="2"/>
  <c r="O286" i="2"/>
  <c r="AG287" i="2"/>
  <c r="M287" i="2"/>
  <c r="N287" i="2"/>
  <c r="O287" i="2"/>
  <c r="AG288" i="2"/>
  <c r="M288" i="2"/>
  <c r="N288" i="2"/>
  <c r="O288" i="2"/>
  <c r="AG289" i="2"/>
  <c r="M289" i="2"/>
  <c r="N289" i="2"/>
  <c r="O289" i="2"/>
  <c r="AG290" i="2"/>
  <c r="M290" i="2"/>
  <c r="N290" i="2"/>
  <c r="O290" i="2"/>
  <c r="AG291" i="2"/>
  <c r="M291" i="2"/>
  <c r="N291" i="2"/>
  <c r="O291" i="2"/>
  <c r="AG292" i="2"/>
  <c r="M292" i="2"/>
  <c r="N292" i="2"/>
  <c r="O292" i="2"/>
  <c r="AG293" i="2"/>
  <c r="M293" i="2"/>
  <c r="N293" i="2"/>
  <c r="O293" i="2"/>
  <c r="AG294" i="2"/>
  <c r="M294" i="2"/>
  <c r="N294" i="2"/>
  <c r="O294" i="2"/>
  <c r="AG295" i="2"/>
  <c r="M295" i="2"/>
  <c r="N295" i="2"/>
  <c r="O295" i="2"/>
  <c r="AG296" i="2"/>
  <c r="M296" i="2"/>
  <c r="N296" i="2"/>
  <c r="O296" i="2"/>
  <c r="AG297" i="2"/>
  <c r="M297" i="2"/>
  <c r="N297" i="2"/>
  <c r="O297" i="2"/>
  <c r="AG298" i="2"/>
  <c r="M298" i="2"/>
  <c r="N298" i="2"/>
  <c r="O298" i="2"/>
  <c r="AG299" i="2"/>
  <c r="M299" i="2"/>
  <c r="N299" i="2"/>
  <c r="O299" i="2"/>
  <c r="AG300" i="2"/>
  <c r="M300" i="2"/>
  <c r="N300" i="2"/>
  <c r="O300" i="2"/>
  <c r="AG301" i="2"/>
  <c r="M301" i="2"/>
  <c r="N301" i="2"/>
  <c r="O301" i="2"/>
  <c r="AG302" i="2"/>
  <c r="M302" i="2"/>
  <c r="N302" i="2"/>
  <c r="O302" i="2"/>
  <c r="AG303" i="2"/>
  <c r="M303" i="2"/>
  <c r="N303" i="2"/>
  <c r="O303" i="2"/>
  <c r="AG304" i="2"/>
  <c r="M304" i="2"/>
  <c r="N304" i="2"/>
  <c r="O304" i="2"/>
  <c r="AG305" i="2"/>
  <c r="M305" i="2"/>
  <c r="N305" i="2"/>
  <c r="O305" i="2"/>
  <c r="AG306" i="2"/>
  <c r="M306" i="2"/>
  <c r="N306" i="2"/>
  <c r="O306" i="2"/>
  <c r="AG307" i="2"/>
  <c r="M307" i="2"/>
  <c r="N307" i="2"/>
  <c r="O307" i="2"/>
  <c r="AG308" i="2"/>
  <c r="M308" i="2"/>
  <c r="N308" i="2"/>
  <c r="O308" i="2"/>
  <c r="AG309" i="2"/>
  <c r="M309" i="2"/>
  <c r="N309" i="2"/>
  <c r="O309" i="2"/>
  <c r="AG310" i="2"/>
  <c r="M310" i="2"/>
  <c r="N310" i="2"/>
  <c r="O310" i="2"/>
  <c r="AG311" i="2"/>
  <c r="M311" i="2"/>
  <c r="N311" i="2"/>
  <c r="O311" i="2"/>
  <c r="AG312" i="2"/>
  <c r="M312" i="2"/>
  <c r="N312" i="2"/>
  <c r="O312" i="2"/>
  <c r="AG313" i="2"/>
  <c r="M313" i="2"/>
  <c r="N313" i="2"/>
  <c r="O313" i="2"/>
  <c r="AG314" i="2"/>
  <c r="M314" i="2"/>
  <c r="N314" i="2"/>
  <c r="O314" i="2"/>
  <c r="AG315" i="2"/>
  <c r="M315" i="2"/>
  <c r="N315" i="2"/>
  <c r="O315" i="2"/>
  <c r="AG316" i="2"/>
  <c r="M316" i="2"/>
  <c r="N316" i="2"/>
  <c r="O316" i="2"/>
  <c r="AG317" i="2"/>
  <c r="M317" i="2"/>
  <c r="N317" i="2"/>
  <c r="O317" i="2"/>
  <c r="AG318" i="2"/>
  <c r="M318" i="2"/>
  <c r="N318" i="2"/>
  <c r="O318" i="2"/>
  <c r="AG319" i="2"/>
  <c r="M319" i="2"/>
  <c r="N319" i="2"/>
  <c r="O319" i="2"/>
  <c r="AG320" i="2"/>
  <c r="M320" i="2"/>
  <c r="N320" i="2"/>
  <c r="O320" i="2"/>
  <c r="AG321" i="2"/>
  <c r="M321" i="2"/>
  <c r="N321" i="2"/>
  <c r="O321" i="2"/>
  <c r="AG322" i="2"/>
  <c r="M322" i="2"/>
  <c r="N322" i="2"/>
  <c r="O322" i="2"/>
  <c r="AG323" i="2"/>
  <c r="M323" i="2"/>
  <c r="N323" i="2"/>
  <c r="O323" i="2"/>
  <c r="AG324" i="2"/>
  <c r="M324" i="2"/>
  <c r="N324" i="2"/>
  <c r="O324" i="2"/>
  <c r="AG325" i="2"/>
  <c r="M325" i="2"/>
  <c r="N325" i="2"/>
  <c r="O325" i="2"/>
  <c r="AG326" i="2"/>
  <c r="M326" i="2"/>
  <c r="N326" i="2"/>
  <c r="O326" i="2"/>
  <c r="AG327" i="2"/>
  <c r="M327" i="2"/>
  <c r="N327" i="2"/>
  <c r="O327" i="2"/>
  <c r="AG328" i="2"/>
  <c r="M328" i="2"/>
  <c r="N328" i="2"/>
  <c r="O328" i="2"/>
  <c r="AG329" i="2"/>
  <c r="M329" i="2"/>
  <c r="N329" i="2"/>
  <c r="O329" i="2"/>
  <c r="AG330" i="2"/>
  <c r="M330" i="2"/>
  <c r="N330" i="2"/>
  <c r="O330" i="2"/>
  <c r="AG331" i="2"/>
  <c r="M331" i="2"/>
  <c r="N331" i="2"/>
  <c r="O331" i="2"/>
  <c r="AG332" i="2"/>
  <c r="M332" i="2"/>
  <c r="N332" i="2"/>
  <c r="O332" i="2"/>
  <c r="AG333" i="2"/>
  <c r="M333" i="2"/>
  <c r="N333" i="2"/>
  <c r="O333" i="2"/>
  <c r="AG334" i="2"/>
  <c r="M334" i="2"/>
  <c r="N334" i="2"/>
  <c r="O334" i="2"/>
  <c r="AG335" i="2"/>
  <c r="M335" i="2"/>
  <c r="N335" i="2"/>
  <c r="O335" i="2"/>
  <c r="AG336" i="2"/>
  <c r="M336" i="2"/>
  <c r="N336" i="2"/>
  <c r="O336" i="2"/>
  <c r="AG337" i="2"/>
  <c r="M337" i="2"/>
  <c r="N337" i="2"/>
  <c r="O337" i="2"/>
  <c r="AG338" i="2"/>
  <c r="M338" i="2"/>
  <c r="N338" i="2"/>
  <c r="O338" i="2"/>
  <c r="AG339" i="2"/>
  <c r="M339" i="2"/>
  <c r="N339" i="2"/>
  <c r="O339" i="2"/>
  <c r="AG340" i="2"/>
  <c r="M340" i="2"/>
  <c r="N340" i="2"/>
  <c r="O340" i="2"/>
  <c r="AG341" i="2"/>
  <c r="M341" i="2"/>
  <c r="N341" i="2"/>
  <c r="O341" i="2"/>
  <c r="AG342" i="2"/>
  <c r="M342" i="2"/>
  <c r="N342" i="2"/>
  <c r="O342" i="2"/>
  <c r="AG343" i="2"/>
  <c r="M343" i="2"/>
  <c r="N343" i="2"/>
  <c r="O343" i="2"/>
  <c r="AG344" i="2"/>
  <c r="M344" i="2"/>
  <c r="N344" i="2"/>
  <c r="O344" i="2"/>
  <c r="AG345" i="2"/>
  <c r="M345" i="2"/>
  <c r="N345" i="2"/>
  <c r="O345" i="2"/>
  <c r="AG346" i="2"/>
  <c r="M346" i="2"/>
  <c r="N346" i="2"/>
  <c r="O346" i="2"/>
  <c r="AG347" i="2"/>
  <c r="M347" i="2"/>
  <c r="N347" i="2"/>
  <c r="O347" i="2"/>
  <c r="AG348" i="2"/>
  <c r="M348" i="2"/>
  <c r="N348" i="2"/>
  <c r="O348" i="2"/>
  <c r="AG349" i="2"/>
  <c r="M349" i="2"/>
  <c r="N349" i="2"/>
  <c r="O349" i="2"/>
  <c r="AG350" i="2"/>
  <c r="M350" i="2"/>
  <c r="N350" i="2"/>
  <c r="O350" i="2"/>
  <c r="AG351" i="2"/>
  <c r="M351" i="2"/>
  <c r="N351" i="2"/>
  <c r="O351" i="2"/>
  <c r="AG352" i="2"/>
  <c r="M352" i="2"/>
  <c r="N352" i="2"/>
  <c r="O352" i="2"/>
  <c r="AG353" i="2"/>
  <c r="M353" i="2"/>
  <c r="N353" i="2"/>
  <c r="O353" i="2"/>
  <c r="AG354" i="2"/>
  <c r="M354" i="2"/>
  <c r="N354" i="2"/>
  <c r="O354" i="2"/>
  <c r="AG355" i="2"/>
  <c r="M355" i="2"/>
  <c r="N355" i="2"/>
  <c r="O355" i="2"/>
  <c r="AG356" i="2"/>
  <c r="M356" i="2"/>
  <c r="N356" i="2"/>
  <c r="O356" i="2"/>
  <c r="AG357" i="2"/>
  <c r="M357" i="2"/>
  <c r="N357" i="2"/>
  <c r="O357" i="2"/>
  <c r="AG358" i="2"/>
  <c r="M358" i="2"/>
  <c r="N358" i="2"/>
  <c r="O358" i="2"/>
  <c r="AG359" i="2"/>
  <c r="M359" i="2"/>
  <c r="N359" i="2"/>
  <c r="O359" i="2"/>
  <c r="AG360" i="2"/>
  <c r="M360" i="2"/>
  <c r="N360" i="2"/>
  <c r="O360" i="2"/>
  <c r="AG361" i="2"/>
  <c r="M361" i="2"/>
  <c r="N361" i="2"/>
  <c r="O361" i="2"/>
  <c r="AG362" i="2"/>
  <c r="M362" i="2"/>
  <c r="N362" i="2"/>
  <c r="O362" i="2"/>
  <c r="AG363" i="2"/>
  <c r="M363" i="2"/>
  <c r="N363" i="2"/>
  <c r="O363" i="2"/>
  <c r="AG364" i="2"/>
  <c r="M364" i="2"/>
  <c r="N364" i="2"/>
  <c r="O364" i="2"/>
  <c r="AG365" i="2"/>
  <c r="M365" i="2"/>
  <c r="N365" i="2"/>
  <c r="O365" i="2"/>
  <c r="AG366" i="2"/>
  <c r="M366" i="2"/>
  <c r="N366" i="2"/>
  <c r="O366" i="2"/>
  <c r="AG367" i="2"/>
  <c r="M367" i="2"/>
  <c r="N367" i="2"/>
  <c r="O367" i="2"/>
  <c r="AG368" i="2"/>
  <c r="M368" i="2"/>
  <c r="N368" i="2"/>
  <c r="O368" i="2"/>
  <c r="AG369" i="2"/>
  <c r="M369" i="2"/>
  <c r="N369" i="2"/>
  <c r="O369" i="2"/>
  <c r="AG370" i="2"/>
  <c r="M370" i="2"/>
  <c r="N370" i="2"/>
  <c r="O370" i="2"/>
  <c r="AG371" i="2"/>
  <c r="M371" i="2"/>
  <c r="N371" i="2"/>
  <c r="O371" i="2"/>
  <c r="AG372" i="2"/>
  <c r="M372" i="2"/>
  <c r="N372" i="2"/>
  <c r="O372" i="2"/>
  <c r="AG373" i="2"/>
  <c r="M373" i="2"/>
  <c r="N373" i="2"/>
  <c r="O373" i="2"/>
  <c r="AG374" i="2"/>
  <c r="M374" i="2"/>
  <c r="N374" i="2"/>
  <c r="O374" i="2"/>
  <c r="AG375" i="2"/>
  <c r="M375" i="2"/>
  <c r="N375" i="2"/>
  <c r="O375" i="2"/>
  <c r="AG376" i="2"/>
  <c r="M376" i="2"/>
  <c r="N376" i="2"/>
  <c r="O376" i="2"/>
  <c r="AG377" i="2"/>
  <c r="M377" i="2"/>
  <c r="N377" i="2"/>
  <c r="O377" i="2"/>
  <c r="AG378" i="2"/>
  <c r="M378" i="2"/>
  <c r="N378" i="2"/>
  <c r="O378" i="2"/>
  <c r="AG379" i="2"/>
  <c r="M379" i="2"/>
  <c r="N379" i="2"/>
  <c r="O379" i="2"/>
  <c r="AG380" i="2"/>
  <c r="M380" i="2"/>
  <c r="N380" i="2"/>
  <c r="O380" i="2"/>
  <c r="AG381" i="2"/>
  <c r="M381" i="2"/>
  <c r="N381" i="2"/>
  <c r="O381" i="2"/>
  <c r="AG382" i="2"/>
  <c r="M382" i="2"/>
  <c r="N382" i="2"/>
  <c r="O382" i="2"/>
  <c r="AG383" i="2"/>
  <c r="M383" i="2"/>
  <c r="N383" i="2"/>
  <c r="O383" i="2"/>
  <c r="AG384" i="2"/>
  <c r="M384" i="2"/>
  <c r="N384" i="2"/>
  <c r="O384" i="2"/>
  <c r="AG385" i="2"/>
  <c r="M385" i="2"/>
  <c r="N385" i="2"/>
  <c r="O385" i="2"/>
  <c r="AG386" i="2"/>
  <c r="M386" i="2"/>
  <c r="N386" i="2"/>
  <c r="O386" i="2"/>
  <c r="AG387" i="2"/>
  <c r="M387" i="2"/>
  <c r="N387" i="2"/>
  <c r="O387" i="2"/>
  <c r="AG388" i="2"/>
  <c r="M388" i="2"/>
  <c r="N388" i="2"/>
  <c r="O388" i="2"/>
  <c r="AG389" i="2"/>
  <c r="M389" i="2"/>
  <c r="N389" i="2"/>
  <c r="O389" i="2"/>
  <c r="AG390" i="2"/>
  <c r="M390" i="2"/>
  <c r="N390" i="2"/>
  <c r="O390" i="2"/>
  <c r="AG391" i="2"/>
  <c r="M391" i="2"/>
  <c r="N391" i="2"/>
  <c r="O391" i="2"/>
  <c r="AG392" i="2"/>
  <c r="M392" i="2"/>
  <c r="N392" i="2"/>
  <c r="O392" i="2"/>
  <c r="AG393" i="2"/>
  <c r="M393" i="2"/>
  <c r="N393" i="2"/>
  <c r="O393" i="2"/>
  <c r="AG394" i="2"/>
  <c r="M394" i="2"/>
  <c r="N394" i="2"/>
  <c r="O394" i="2"/>
  <c r="AG395" i="2"/>
  <c r="M395" i="2"/>
  <c r="N395" i="2"/>
  <c r="O395" i="2"/>
  <c r="AG396" i="2"/>
  <c r="M396" i="2"/>
  <c r="N396" i="2"/>
  <c r="O396" i="2"/>
  <c r="AG397" i="2"/>
  <c r="M397" i="2"/>
  <c r="N397" i="2"/>
  <c r="O397" i="2"/>
  <c r="AG398" i="2"/>
  <c r="M398" i="2"/>
  <c r="N398" i="2"/>
  <c r="O398" i="2"/>
  <c r="AG399" i="2"/>
  <c r="M399" i="2"/>
  <c r="N399" i="2"/>
  <c r="O399" i="2"/>
  <c r="AG400" i="2"/>
  <c r="M400" i="2"/>
  <c r="N400" i="2"/>
  <c r="O400" i="2"/>
  <c r="AG401" i="2"/>
  <c r="M401" i="2"/>
  <c r="N401" i="2"/>
  <c r="O401" i="2"/>
  <c r="AG402" i="2"/>
  <c r="M402" i="2"/>
  <c r="N402" i="2"/>
  <c r="O402" i="2"/>
  <c r="AG403" i="2"/>
  <c r="M403" i="2"/>
  <c r="N403" i="2"/>
  <c r="O403" i="2"/>
  <c r="AG404" i="2"/>
  <c r="M404" i="2"/>
  <c r="N404" i="2"/>
  <c r="O404" i="2"/>
  <c r="AG405" i="2"/>
  <c r="M405" i="2"/>
  <c r="N405" i="2"/>
  <c r="O405" i="2"/>
  <c r="AG406" i="2"/>
  <c r="M406" i="2"/>
  <c r="N406" i="2"/>
  <c r="O406" i="2"/>
  <c r="AG407" i="2"/>
  <c r="M407" i="2"/>
  <c r="N407" i="2"/>
  <c r="O407" i="2"/>
  <c r="AG408" i="2"/>
  <c r="M408" i="2"/>
  <c r="N408" i="2"/>
  <c r="O408" i="2"/>
  <c r="AG409" i="2"/>
  <c r="M409" i="2"/>
  <c r="N409" i="2"/>
  <c r="O409" i="2"/>
  <c r="AG410" i="2"/>
  <c r="M410" i="2"/>
  <c r="N410" i="2"/>
  <c r="O410" i="2"/>
  <c r="AG411" i="2"/>
  <c r="M411" i="2"/>
  <c r="N411" i="2"/>
  <c r="O411" i="2"/>
  <c r="AG412" i="2"/>
  <c r="M412" i="2"/>
  <c r="N412" i="2"/>
  <c r="O412" i="2"/>
  <c r="AG413" i="2"/>
  <c r="M413" i="2"/>
  <c r="N413" i="2"/>
  <c r="O413" i="2"/>
  <c r="AG414" i="2"/>
  <c r="M414" i="2"/>
  <c r="N414" i="2"/>
  <c r="O414" i="2"/>
  <c r="AG415" i="2"/>
  <c r="M415" i="2"/>
  <c r="N415" i="2"/>
  <c r="O415" i="2"/>
  <c r="AG416" i="2"/>
  <c r="M416" i="2"/>
  <c r="N416" i="2"/>
  <c r="O416" i="2"/>
  <c r="AG417" i="2"/>
  <c r="M417" i="2"/>
  <c r="N417" i="2"/>
  <c r="O417" i="2"/>
  <c r="AG418" i="2"/>
  <c r="M418" i="2"/>
  <c r="N418" i="2"/>
  <c r="O418" i="2"/>
  <c r="AG419" i="2"/>
  <c r="M419" i="2"/>
  <c r="N419" i="2"/>
  <c r="O419" i="2"/>
  <c r="AG420" i="2"/>
  <c r="M420" i="2"/>
  <c r="N420" i="2"/>
  <c r="O420" i="2"/>
  <c r="AG421" i="2"/>
  <c r="M421" i="2"/>
  <c r="N421" i="2"/>
  <c r="O421" i="2"/>
  <c r="AG422" i="2"/>
  <c r="M422" i="2"/>
  <c r="N422" i="2"/>
  <c r="O422" i="2"/>
  <c r="AG423" i="2"/>
  <c r="M423" i="2"/>
  <c r="N423" i="2"/>
  <c r="O423" i="2"/>
  <c r="AG424" i="2"/>
  <c r="M424" i="2"/>
  <c r="N424" i="2"/>
  <c r="O424" i="2"/>
  <c r="AG425" i="2"/>
  <c r="M425" i="2"/>
  <c r="N425" i="2"/>
  <c r="O425" i="2"/>
  <c r="AG426" i="2"/>
  <c r="M426" i="2"/>
  <c r="N426" i="2"/>
  <c r="O426" i="2"/>
  <c r="AG427" i="2"/>
  <c r="M427" i="2"/>
  <c r="N427" i="2"/>
  <c r="O427" i="2"/>
  <c r="AG428" i="2"/>
  <c r="M428" i="2"/>
  <c r="N428" i="2"/>
  <c r="O428" i="2"/>
  <c r="AG429" i="2"/>
  <c r="M429" i="2"/>
  <c r="N429" i="2"/>
  <c r="O429" i="2"/>
  <c r="AG430" i="2"/>
  <c r="M430" i="2"/>
  <c r="N430" i="2"/>
  <c r="O430" i="2"/>
  <c r="AG431" i="2"/>
  <c r="M431" i="2"/>
  <c r="N431" i="2"/>
  <c r="O431" i="2"/>
  <c r="AG432" i="2"/>
  <c r="M432" i="2"/>
  <c r="N432" i="2"/>
  <c r="O432" i="2"/>
  <c r="AG433" i="2"/>
  <c r="M433" i="2"/>
  <c r="N433" i="2"/>
  <c r="O433" i="2"/>
  <c r="AG434" i="2"/>
  <c r="M434" i="2"/>
  <c r="N434" i="2"/>
  <c r="O434" i="2"/>
  <c r="AG435" i="2"/>
  <c r="M435" i="2"/>
  <c r="N435" i="2"/>
  <c r="O435" i="2"/>
  <c r="AG436" i="2"/>
  <c r="M436" i="2"/>
  <c r="N436" i="2"/>
  <c r="O436" i="2"/>
  <c r="AG437" i="2"/>
  <c r="M437" i="2"/>
  <c r="N437" i="2"/>
  <c r="O437" i="2"/>
  <c r="AG438" i="2"/>
  <c r="M438" i="2"/>
  <c r="N438" i="2"/>
  <c r="O438" i="2"/>
  <c r="AG439" i="2"/>
  <c r="M439" i="2"/>
  <c r="N439" i="2"/>
  <c r="O439" i="2"/>
  <c r="AG440" i="2"/>
  <c r="M440" i="2"/>
  <c r="N440" i="2"/>
  <c r="O440" i="2"/>
  <c r="AG441" i="2"/>
  <c r="M441" i="2"/>
  <c r="N441" i="2"/>
  <c r="O441" i="2"/>
  <c r="AG442" i="2"/>
  <c r="M442" i="2"/>
  <c r="N442" i="2"/>
  <c r="O442" i="2"/>
  <c r="AG443" i="2"/>
  <c r="M443" i="2"/>
  <c r="N443" i="2"/>
  <c r="O443" i="2"/>
  <c r="AG444" i="2"/>
  <c r="M444" i="2"/>
  <c r="N444" i="2"/>
  <c r="O444" i="2"/>
  <c r="AG445" i="2"/>
  <c r="M445" i="2"/>
  <c r="N445" i="2"/>
  <c r="O445" i="2"/>
  <c r="AG446" i="2"/>
  <c r="M446" i="2"/>
  <c r="N446" i="2"/>
  <c r="O446" i="2"/>
  <c r="AG447" i="2"/>
  <c r="M447" i="2"/>
  <c r="N447" i="2"/>
  <c r="O447" i="2"/>
  <c r="AG448" i="2"/>
  <c r="M448" i="2"/>
  <c r="N448" i="2"/>
  <c r="O448" i="2"/>
  <c r="AG449" i="2"/>
  <c r="M449" i="2"/>
  <c r="N449" i="2"/>
  <c r="O449" i="2"/>
  <c r="AG450" i="2"/>
  <c r="M450" i="2"/>
  <c r="N450" i="2"/>
  <c r="O450" i="2"/>
  <c r="AG451" i="2"/>
  <c r="M451" i="2"/>
  <c r="N451" i="2"/>
  <c r="O451" i="2"/>
  <c r="AG452" i="2"/>
  <c r="M452" i="2"/>
  <c r="N452" i="2"/>
  <c r="O452" i="2"/>
  <c r="AG453" i="2"/>
  <c r="M453" i="2"/>
  <c r="N453" i="2"/>
  <c r="O453" i="2"/>
  <c r="AG454" i="2"/>
  <c r="M454" i="2"/>
  <c r="N454" i="2"/>
  <c r="O454" i="2"/>
  <c r="AG455" i="2"/>
  <c r="M455" i="2"/>
  <c r="N455" i="2"/>
  <c r="O455" i="2"/>
  <c r="AG456" i="2"/>
  <c r="M456" i="2"/>
  <c r="N456" i="2"/>
  <c r="O456" i="2"/>
  <c r="AG457" i="2"/>
  <c r="M457" i="2"/>
  <c r="N457" i="2"/>
  <c r="O457" i="2"/>
  <c r="AG458" i="2"/>
  <c r="M458" i="2"/>
  <c r="N458" i="2"/>
  <c r="O458" i="2"/>
  <c r="AG459" i="2"/>
  <c r="M459" i="2"/>
  <c r="N459" i="2"/>
  <c r="O459" i="2"/>
  <c r="AG460" i="2"/>
  <c r="M460" i="2"/>
  <c r="N460" i="2"/>
  <c r="O460" i="2"/>
  <c r="AG461" i="2"/>
  <c r="M461" i="2"/>
  <c r="N461" i="2"/>
  <c r="O461" i="2"/>
  <c r="AG462" i="2"/>
  <c r="M462" i="2"/>
  <c r="N462" i="2"/>
  <c r="O462" i="2"/>
  <c r="AG463" i="2"/>
  <c r="M463" i="2"/>
  <c r="N463" i="2"/>
  <c r="O463" i="2"/>
  <c r="AG464" i="2"/>
  <c r="M464" i="2"/>
  <c r="N464" i="2"/>
  <c r="O464" i="2"/>
  <c r="AG465" i="2"/>
  <c r="M465" i="2"/>
  <c r="N465" i="2"/>
  <c r="O465" i="2"/>
  <c r="AG466" i="2"/>
  <c r="M466" i="2"/>
  <c r="N466" i="2"/>
  <c r="O466" i="2"/>
  <c r="AG467" i="2"/>
  <c r="M467" i="2"/>
  <c r="N467" i="2"/>
  <c r="O467" i="2"/>
  <c r="AG468" i="2"/>
  <c r="M468" i="2"/>
  <c r="N468" i="2"/>
  <c r="O468" i="2"/>
  <c r="AG469" i="2"/>
  <c r="M469" i="2"/>
  <c r="N469" i="2"/>
  <c r="O469" i="2"/>
  <c r="AG470" i="2"/>
  <c r="M470" i="2"/>
  <c r="N470" i="2"/>
  <c r="O470" i="2"/>
  <c r="AG471" i="2"/>
  <c r="M471" i="2"/>
  <c r="N471" i="2"/>
  <c r="O471" i="2"/>
  <c r="AG472" i="2"/>
  <c r="M472" i="2"/>
  <c r="N472" i="2"/>
  <c r="O472" i="2"/>
  <c r="AG473" i="2"/>
  <c r="M473" i="2"/>
  <c r="N473" i="2"/>
  <c r="O473" i="2"/>
  <c r="AG474" i="2"/>
  <c r="M474" i="2"/>
  <c r="N474" i="2"/>
  <c r="O474" i="2"/>
  <c r="AG475" i="2"/>
  <c r="M475" i="2"/>
  <c r="N475" i="2"/>
  <c r="O475" i="2"/>
  <c r="AG476" i="2"/>
  <c r="M476" i="2"/>
  <c r="N476" i="2"/>
  <c r="O476" i="2"/>
  <c r="AG477" i="2"/>
  <c r="M477" i="2"/>
  <c r="N477" i="2"/>
  <c r="O477" i="2"/>
  <c r="AG478" i="2"/>
  <c r="M478" i="2"/>
  <c r="N478" i="2"/>
  <c r="O478" i="2"/>
  <c r="AG479" i="2"/>
  <c r="M479" i="2"/>
  <c r="N479" i="2"/>
  <c r="O479" i="2"/>
  <c r="AG480" i="2"/>
  <c r="M480" i="2"/>
  <c r="N480" i="2"/>
  <c r="O480" i="2"/>
  <c r="AG481" i="2"/>
  <c r="M481" i="2"/>
  <c r="N481" i="2"/>
  <c r="O481" i="2"/>
  <c r="AG482" i="2"/>
  <c r="M482" i="2"/>
  <c r="N482" i="2"/>
  <c r="O482" i="2"/>
  <c r="AG483" i="2"/>
  <c r="M483" i="2"/>
  <c r="N483" i="2"/>
  <c r="O483" i="2"/>
  <c r="AG484" i="2"/>
  <c r="M484" i="2"/>
  <c r="N484" i="2"/>
  <c r="O484" i="2"/>
  <c r="AG485" i="2"/>
  <c r="M485" i="2"/>
  <c r="N485" i="2"/>
  <c r="O485" i="2"/>
  <c r="AG486" i="2"/>
  <c r="M486" i="2"/>
  <c r="N486" i="2"/>
  <c r="O486" i="2"/>
  <c r="AG487" i="2"/>
  <c r="M487" i="2"/>
  <c r="N487" i="2"/>
  <c r="O487" i="2"/>
  <c r="AG488" i="2"/>
  <c r="M488" i="2"/>
  <c r="N488" i="2"/>
  <c r="O488" i="2"/>
  <c r="AG489" i="2"/>
  <c r="M489" i="2"/>
  <c r="N489" i="2"/>
  <c r="O489" i="2"/>
  <c r="AG490" i="2"/>
  <c r="M490" i="2"/>
  <c r="N490" i="2"/>
  <c r="O490" i="2"/>
  <c r="AG491" i="2"/>
  <c r="M491" i="2"/>
  <c r="N491" i="2"/>
  <c r="O491" i="2"/>
  <c r="AG492" i="2"/>
  <c r="M492" i="2"/>
  <c r="N492" i="2"/>
  <c r="O492" i="2"/>
  <c r="AG493" i="2"/>
  <c r="M493" i="2"/>
  <c r="N493" i="2"/>
  <c r="O493" i="2"/>
  <c r="AG494" i="2"/>
  <c r="M494" i="2"/>
  <c r="N494" i="2"/>
  <c r="O494" i="2"/>
  <c r="AG495" i="2"/>
  <c r="M495" i="2"/>
  <c r="N495" i="2"/>
  <c r="O495" i="2"/>
  <c r="AG496" i="2"/>
  <c r="M496" i="2"/>
  <c r="N496" i="2"/>
  <c r="O496" i="2"/>
  <c r="AG497" i="2"/>
  <c r="M497" i="2"/>
  <c r="N497" i="2"/>
  <c r="O497" i="2"/>
  <c r="AG498" i="2"/>
  <c r="M498" i="2"/>
  <c r="N498" i="2"/>
  <c r="O498" i="2"/>
  <c r="AG499" i="2"/>
  <c r="M499" i="2"/>
  <c r="N499" i="2"/>
  <c r="O499" i="2"/>
  <c r="AG500" i="2"/>
  <c r="M500" i="2"/>
  <c r="N500" i="2"/>
  <c r="O500" i="2"/>
  <c r="AG501" i="2"/>
  <c r="M501" i="2"/>
  <c r="N501" i="2"/>
  <c r="O501" i="2"/>
  <c r="AG502" i="2"/>
  <c r="M502" i="2"/>
  <c r="N502" i="2"/>
  <c r="O502" i="2"/>
  <c r="AG503" i="2"/>
  <c r="M503" i="2"/>
  <c r="N503" i="2"/>
  <c r="O503" i="2"/>
  <c r="AG504" i="2"/>
  <c r="M504" i="2"/>
  <c r="N504" i="2"/>
  <c r="O504" i="2"/>
  <c r="AG505" i="2"/>
  <c r="M505" i="2"/>
  <c r="N505" i="2"/>
  <c r="O505" i="2"/>
  <c r="AG506" i="2"/>
  <c r="M506" i="2"/>
  <c r="N506" i="2"/>
  <c r="O506" i="2"/>
  <c r="AG507" i="2"/>
  <c r="M507" i="2"/>
  <c r="N507" i="2"/>
  <c r="O507" i="2"/>
  <c r="AG508" i="2"/>
  <c r="M508" i="2"/>
  <c r="N508" i="2"/>
  <c r="O508" i="2"/>
  <c r="AG509" i="2"/>
  <c r="M509" i="2"/>
  <c r="N509" i="2"/>
  <c r="O509" i="2"/>
  <c r="AG510" i="2"/>
  <c r="M510" i="2"/>
  <c r="N510" i="2"/>
  <c r="O510" i="2"/>
  <c r="AG511" i="2"/>
  <c r="M511" i="2"/>
  <c r="N511" i="2"/>
  <c r="O511" i="2"/>
  <c r="AG512" i="2"/>
  <c r="M512" i="2"/>
  <c r="N512" i="2"/>
  <c r="O512" i="2"/>
  <c r="AG513" i="2"/>
  <c r="M513" i="2"/>
  <c r="N513" i="2"/>
  <c r="O513" i="2"/>
  <c r="AG514" i="2"/>
  <c r="M514" i="2"/>
  <c r="N514" i="2"/>
  <c r="O514" i="2"/>
  <c r="AG515" i="2"/>
  <c r="M515" i="2"/>
  <c r="N515" i="2"/>
  <c r="O515" i="2"/>
  <c r="AG516" i="2"/>
  <c r="M516" i="2"/>
  <c r="N516" i="2"/>
  <c r="O516" i="2"/>
  <c r="AG517" i="2"/>
  <c r="M517" i="2"/>
  <c r="N517" i="2"/>
  <c r="O517" i="2"/>
  <c r="AG518" i="2"/>
  <c r="M518" i="2"/>
  <c r="N518" i="2"/>
  <c r="O518" i="2"/>
  <c r="AG519" i="2"/>
  <c r="M519" i="2"/>
  <c r="N519" i="2"/>
  <c r="O519" i="2"/>
  <c r="AG520" i="2"/>
  <c r="M520" i="2"/>
  <c r="N520" i="2"/>
  <c r="O520" i="2"/>
  <c r="AG521" i="2"/>
  <c r="M521" i="2"/>
  <c r="N521" i="2"/>
  <c r="O521" i="2"/>
  <c r="AG522" i="2"/>
  <c r="M522" i="2"/>
  <c r="N522" i="2"/>
  <c r="O522" i="2"/>
  <c r="AG523" i="2"/>
  <c r="M523" i="2"/>
  <c r="N523" i="2"/>
  <c r="O523" i="2"/>
  <c r="AG524" i="2"/>
  <c r="M524" i="2"/>
  <c r="N524" i="2"/>
  <c r="O524" i="2"/>
  <c r="AG525" i="2"/>
  <c r="M525" i="2"/>
  <c r="N525" i="2"/>
  <c r="O525" i="2"/>
  <c r="AG526" i="2"/>
  <c r="M526" i="2"/>
  <c r="N526" i="2"/>
  <c r="O526" i="2"/>
  <c r="AG527" i="2"/>
  <c r="M527" i="2"/>
  <c r="N527" i="2"/>
  <c r="O527" i="2"/>
  <c r="AG528" i="2"/>
  <c r="M528" i="2"/>
  <c r="N528" i="2"/>
  <c r="O528" i="2"/>
  <c r="AG529" i="2"/>
  <c r="M529" i="2"/>
  <c r="N529" i="2"/>
  <c r="O529" i="2"/>
  <c r="AG530" i="2"/>
  <c r="M530" i="2"/>
  <c r="N530" i="2"/>
  <c r="O530" i="2"/>
  <c r="AG531" i="2"/>
  <c r="M531" i="2"/>
  <c r="N531" i="2"/>
  <c r="O531" i="2"/>
  <c r="AG532" i="2"/>
  <c r="M532" i="2"/>
  <c r="N532" i="2"/>
  <c r="O532" i="2"/>
  <c r="AG533" i="2"/>
  <c r="M533" i="2"/>
  <c r="N533" i="2"/>
  <c r="O533" i="2"/>
  <c r="AG534" i="2"/>
  <c r="M534" i="2"/>
  <c r="N534" i="2"/>
  <c r="O534" i="2"/>
  <c r="AG535" i="2"/>
  <c r="M535" i="2"/>
  <c r="N535" i="2"/>
  <c r="O535" i="2"/>
  <c r="AG536" i="2"/>
  <c r="M536" i="2"/>
  <c r="N536" i="2"/>
  <c r="O536" i="2"/>
  <c r="AG537" i="2"/>
  <c r="M537" i="2"/>
  <c r="N537" i="2"/>
  <c r="O537" i="2"/>
  <c r="AG538" i="2"/>
  <c r="M538" i="2"/>
  <c r="N538" i="2"/>
  <c r="O538" i="2"/>
  <c r="AG539" i="2"/>
  <c r="M539" i="2"/>
  <c r="N539" i="2"/>
  <c r="O539" i="2"/>
  <c r="AG540" i="2"/>
  <c r="M540" i="2"/>
  <c r="N540" i="2"/>
  <c r="O540" i="2"/>
  <c r="AG541" i="2"/>
  <c r="M541" i="2"/>
  <c r="N541" i="2"/>
  <c r="O541" i="2"/>
  <c r="AG542" i="2"/>
  <c r="M542" i="2"/>
  <c r="N542" i="2"/>
  <c r="O542" i="2"/>
  <c r="AG543" i="2"/>
  <c r="M543" i="2"/>
  <c r="N543" i="2"/>
  <c r="O543" i="2"/>
  <c r="AG544" i="2"/>
  <c r="M544" i="2"/>
  <c r="N544" i="2"/>
  <c r="O544" i="2"/>
  <c r="AG545" i="2"/>
  <c r="M545" i="2"/>
  <c r="N545" i="2"/>
  <c r="O545" i="2"/>
  <c r="AG546" i="2"/>
  <c r="M546" i="2"/>
  <c r="N546" i="2"/>
  <c r="O546" i="2"/>
  <c r="AG547" i="2"/>
  <c r="M547" i="2"/>
  <c r="N547" i="2"/>
  <c r="O547" i="2"/>
  <c r="AG548" i="2"/>
  <c r="M548" i="2"/>
  <c r="N548" i="2"/>
  <c r="O548" i="2"/>
  <c r="AG549" i="2"/>
  <c r="M549" i="2"/>
  <c r="N549" i="2"/>
  <c r="O549" i="2"/>
  <c r="AG550" i="2"/>
  <c r="M550" i="2"/>
  <c r="N550" i="2"/>
  <c r="O550" i="2"/>
  <c r="AG551" i="2"/>
  <c r="M551" i="2"/>
  <c r="N551" i="2"/>
  <c r="O551" i="2"/>
  <c r="AG552" i="2"/>
  <c r="M552" i="2"/>
  <c r="N552" i="2"/>
  <c r="O552" i="2"/>
  <c r="AG553" i="2"/>
  <c r="M553" i="2"/>
  <c r="N553" i="2"/>
  <c r="O553" i="2"/>
  <c r="AG554" i="2"/>
  <c r="M554" i="2"/>
  <c r="N554" i="2"/>
  <c r="O554" i="2"/>
  <c r="AG555" i="2"/>
  <c r="M555" i="2"/>
  <c r="N555" i="2"/>
  <c r="O555" i="2"/>
  <c r="AG556" i="2"/>
  <c r="M556" i="2"/>
  <c r="N556" i="2"/>
  <c r="O556" i="2"/>
  <c r="AG557" i="2"/>
  <c r="M557" i="2"/>
  <c r="N557" i="2"/>
  <c r="O557" i="2"/>
  <c r="AG558" i="2"/>
  <c r="M558" i="2"/>
  <c r="N558" i="2"/>
  <c r="O558" i="2"/>
  <c r="AG559" i="2"/>
  <c r="M559" i="2"/>
  <c r="N559" i="2"/>
  <c r="O559" i="2"/>
  <c r="AG560" i="2"/>
  <c r="M560" i="2"/>
  <c r="N560" i="2"/>
  <c r="O560" i="2"/>
  <c r="AG561" i="2"/>
  <c r="M561" i="2"/>
  <c r="N561" i="2"/>
  <c r="O561" i="2"/>
  <c r="AG562" i="2"/>
  <c r="M562" i="2"/>
  <c r="N562" i="2"/>
  <c r="O562" i="2"/>
  <c r="AG563" i="2"/>
  <c r="M563" i="2"/>
  <c r="N563" i="2"/>
  <c r="O563" i="2"/>
  <c r="AG564" i="2"/>
  <c r="M564" i="2"/>
  <c r="N564" i="2"/>
  <c r="O564" i="2"/>
  <c r="AG565" i="2"/>
  <c r="M565" i="2"/>
  <c r="N565" i="2"/>
  <c r="O565" i="2"/>
  <c r="AG566" i="2"/>
  <c r="M566" i="2"/>
  <c r="N566" i="2"/>
  <c r="O566" i="2"/>
  <c r="AG567" i="2"/>
  <c r="M567" i="2"/>
  <c r="N567" i="2"/>
  <c r="O567" i="2"/>
  <c r="AG568" i="2"/>
  <c r="M568" i="2"/>
  <c r="N568" i="2"/>
  <c r="O568" i="2"/>
  <c r="AG569" i="2"/>
  <c r="M569" i="2"/>
  <c r="N569" i="2"/>
  <c r="O569" i="2"/>
  <c r="AG570" i="2"/>
  <c r="M570" i="2"/>
  <c r="N570" i="2"/>
  <c r="O570" i="2"/>
  <c r="AG571" i="2"/>
  <c r="M571" i="2"/>
  <c r="N571" i="2"/>
  <c r="O571" i="2"/>
  <c r="AG572" i="2"/>
  <c r="M572" i="2"/>
  <c r="N572" i="2"/>
  <c r="O572" i="2"/>
  <c r="AG573" i="2"/>
  <c r="M573" i="2"/>
  <c r="N573" i="2"/>
  <c r="O573" i="2"/>
  <c r="AG574" i="2"/>
  <c r="M574" i="2"/>
  <c r="N574" i="2"/>
  <c r="O574" i="2"/>
  <c r="AG575" i="2"/>
  <c r="M575" i="2"/>
  <c r="N575" i="2"/>
  <c r="O575" i="2"/>
  <c r="AG576" i="2"/>
  <c r="M576" i="2"/>
  <c r="N576" i="2"/>
  <c r="O576" i="2"/>
  <c r="AG577" i="2"/>
  <c r="M577" i="2"/>
  <c r="N577" i="2"/>
  <c r="O577" i="2"/>
  <c r="AG578" i="2"/>
  <c r="M578" i="2"/>
  <c r="N578" i="2"/>
  <c r="O578" i="2"/>
  <c r="AG579" i="2"/>
  <c r="M579" i="2"/>
  <c r="N579" i="2"/>
  <c r="O579" i="2"/>
  <c r="AG580" i="2"/>
  <c r="M580" i="2"/>
  <c r="N580" i="2"/>
  <c r="O580" i="2"/>
  <c r="AG581" i="2"/>
  <c r="M581" i="2"/>
  <c r="N581" i="2"/>
  <c r="O581" i="2"/>
  <c r="AG582" i="2"/>
  <c r="M582" i="2"/>
  <c r="N582" i="2"/>
  <c r="O582" i="2"/>
  <c r="AG583" i="2"/>
  <c r="M583" i="2"/>
  <c r="N583" i="2"/>
  <c r="O583" i="2"/>
  <c r="AG584" i="2"/>
  <c r="M584" i="2"/>
  <c r="N584" i="2"/>
  <c r="O584" i="2"/>
  <c r="AG585" i="2"/>
  <c r="M585" i="2"/>
  <c r="N585" i="2"/>
  <c r="O585" i="2"/>
  <c r="AG586" i="2"/>
  <c r="M586" i="2"/>
  <c r="N586" i="2"/>
  <c r="O586" i="2"/>
  <c r="AG587" i="2"/>
  <c r="M587" i="2"/>
  <c r="N587" i="2"/>
  <c r="O587" i="2"/>
  <c r="AG588" i="2"/>
  <c r="M588" i="2"/>
  <c r="N588" i="2"/>
  <c r="O588" i="2"/>
  <c r="AG589" i="2"/>
  <c r="M589" i="2"/>
  <c r="N589" i="2"/>
  <c r="O589" i="2"/>
  <c r="AG590" i="2"/>
  <c r="M590" i="2"/>
  <c r="N590" i="2"/>
  <c r="O590" i="2"/>
  <c r="AG591" i="2"/>
  <c r="M591" i="2"/>
  <c r="N591" i="2"/>
  <c r="O591" i="2"/>
  <c r="AG592" i="2"/>
  <c r="M592" i="2"/>
  <c r="N592" i="2"/>
  <c r="O592" i="2"/>
  <c r="AG593" i="2"/>
  <c r="M593" i="2"/>
  <c r="N593" i="2"/>
  <c r="O593" i="2"/>
  <c r="AG594" i="2"/>
  <c r="M594" i="2"/>
  <c r="N594" i="2"/>
  <c r="O594" i="2"/>
  <c r="AG595" i="2"/>
  <c r="M595" i="2"/>
  <c r="N595" i="2"/>
  <c r="O595" i="2"/>
  <c r="AG596" i="2"/>
  <c r="M596" i="2"/>
  <c r="N596" i="2"/>
  <c r="O596" i="2"/>
  <c r="AG597" i="2"/>
  <c r="M597" i="2"/>
  <c r="N597" i="2"/>
  <c r="O597" i="2"/>
  <c r="AG598" i="2"/>
  <c r="M598" i="2"/>
  <c r="N598" i="2"/>
  <c r="O598" i="2"/>
  <c r="AG599" i="2"/>
  <c r="M599" i="2"/>
  <c r="N599" i="2"/>
  <c r="O599" i="2"/>
  <c r="AG600" i="2"/>
  <c r="M600" i="2"/>
  <c r="N600" i="2"/>
  <c r="O600" i="2"/>
  <c r="AG601" i="2"/>
  <c r="M601" i="2"/>
  <c r="N601" i="2"/>
  <c r="O601" i="2"/>
  <c r="AG602" i="2"/>
  <c r="M602" i="2"/>
  <c r="N602" i="2"/>
  <c r="O602" i="2"/>
  <c r="AG603" i="2"/>
  <c r="M603" i="2"/>
  <c r="N603" i="2"/>
  <c r="O603" i="2"/>
  <c r="AG604" i="2"/>
  <c r="M604" i="2"/>
  <c r="N604" i="2"/>
  <c r="O604" i="2"/>
  <c r="AG605" i="2"/>
  <c r="M605" i="2"/>
  <c r="N605" i="2"/>
  <c r="O605" i="2"/>
  <c r="AG606" i="2"/>
  <c r="M606" i="2"/>
  <c r="N606" i="2"/>
  <c r="O606" i="2"/>
  <c r="AG607" i="2"/>
  <c r="M607" i="2"/>
  <c r="N607" i="2"/>
  <c r="O607" i="2"/>
  <c r="AG608" i="2"/>
  <c r="M608" i="2"/>
  <c r="N608" i="2"/>
  <c r="O608" i="2"/>
  <c r="AG609" i="2"/>
  <c r="M609" i="2"/>
  <c r="N609" i="2"/>
  <c r="O609" i="2"/>
  <c r="AG610" i="2"/>
  <c r="M610" i="2"/>
  <c r="N610" i="2"/>
  <c r="O610" i="2"/>
  <c r="AG611" i="2"/>
  <c r="M611" i="2"/>
  <c r="N611" i="2"/>
  <c r="O611" i="2"/>
  <c r="AG612" i="2"/>
  <c r="M612" i="2"/>
  <c r="N612" i="2"/>
  <c r="O612" i="2"/>
  <c r="AG613" i="2"/>
  <c r="M613" i="2"/>
  <c r="N613" i="2"/>
  <c r="O613" i="2"/>
  <c r="AG614" i="2"/>
  <c r="M614" i="2"/>
  <c r="N614" i="2"/>
  <c r="O614" i="2"/>
  <c r="AG615" i="2"/>
  <c r="M615" i="2"/>
  <c r="N615" i="2"/>
  <c r="O615" i="2"/>
  <c r="AG616" i="2"/>
  <c r="M616" i="2"/>
  <c r="N616" i="2"/>
  <c r="O616" i="2"/>
  <c r="AG617" i="2"/>
  <c r="M617" i="2"/>
  <c r="N617" i="2"/>
  <c r="O617" i="2"/>
  <c r="AG618" i="2"/>
  <c r="M618" i="2"/>
  <c r="N618" i="2"/>
  <c r="O618" i="2"/>
  <c r="AG619" i="2"/>
  <c r="M619" i="2"/>
  <c r="N619" i="2"/>
  <c r="O619" i="2"/>
  <c r="AG620" i="2"/>
  <c r="M620" i="2"/>
  <c r="N620" i="2"/>
  <c r="O620" i="2"/>
  <c r="AG621" i="2"/>
  <c r="M621" i="2"/>
  <c r="N621" i="2"/>
  <c r="O621" i="2"/>
  <c r="AG622" i="2"/>
  <c r="M622" i="2"/>
  <c r="N622" i="2"/>
  <c r="O622" i="2"/>
  <c r="AG623" i="2"/>
  <c r="M623" i="2"/>
  <c r="N623" i="2"/>
  <c r="O623" i="2"/>
  <c r="AG624" i="2"/>
  <c r="M624" i="2"/>
  <c r="N624" i="2"/>
  <c r="O624" i="2"/>
  <c r="AG625" i="2"/>
  <c r="M625" i="2"/>
  <c r="N625" i="2"/>
  <c r="O625" i="2"/>
  <c r="AG626" i="2"/>
  <c r="M626" i="2"/>
  <c r="N626" i="2"/>
  <c r="O626" i="2"/>
  <c r="AG627" i="2"/>
  <c r="M627" i="2"/>
  <c r="N627" i="2"/>
  <c r="O627" i="2"/>
  <c r="AG628" i="2"/>
  <c r="M628" i="2"/>
  <c r="N628" i="2"/>
  <c r="O628" i="2"/>
  <c r="AG629" i="2"/>
  <c r="M629" i="2"/>
  <c r="N629" i="2"/>
  <c r="O629" i="2"/>
  <c r="AG630" i="2"/>
  <c r="M630" i="2"/>
  <c r="N630" i="2"/>
  <c r="O630" i="2"/>
  <c r="AG631" i="2"/>
  <c r="M631" i="2"/>
  <c r="N631" i="2"/>
  <c r="O631" i="2"/>
  <c r="AG632" i="2"/>
  <c r="M632" i="2"/>
  <c r="N632" i="2"/>
  <c r="O632" i="2"/>
  <c r="AG633" i="2"/>
  <c r="M633" i="2"/>
  <c r="N633" i="2"/>
  <c r="O633" i="2"/>
  <c r="AG634" i="2"/>
  <c r="M634" i="2"/>
  <c r="N634" i="2"/>
  <c r="O634" i="2"/>
  <c r="AG635" i="2"/>
  <c r="M635" i="2"/>
  <c r="N635" i="2"/>
  <c r="O635" i="2"/>
  <c r="AG636" i="2"/>
  <c r="M636" i="2"/>
  <c r="N636" i="2"/>
  <c r="O636" i="2"/>
  <c r="AG637" i="2"/>
  <c r="M637" i="2"/>
  <c r="N637" i="2"/>
  <c r="O637" i="2"/>
  <c r="AG638" i="2"/>
  <c r="M638" i="2"/>
  <c r="N638" i="2"/>
  <c r="O638" i="2"/>
  <c r="AG639" i="2"/>
  <c r="M639" i="2"/>
  <c r="N639" i="2"/>
  <c r="O639" i="2"/>
  <c r="AG640" i="2"/>
  <c r="M640" i="2"/>
  <c r="N640" i="2"/>
  <c r="O640" i="2"/>
  <c r="AG641" i="2"/>
  <c r="M641" i="2"/>
  <c r="N641" i="2"/>
  <c r="O641" i="2"/>
  <c r="AG642" i="2"/>
  <c r="M642" i="2"/>
  <c r="N642" i="2"/>
  <c r="O642" i="2"/>
  <c r="AG643" i="2"/>
  <c r="M643" i="2"/>
  <c r="N643" i="2"/>
  <c r="O643" i="2"/>
  <c r="AG644" i="2"/>
  <c r="M644" i="2"/>
  <c r="N644" i="2"/>
  <c r="O644" i="2"/>
  <c r="AG645" i="2"/>
  <c r="M645" i="2"/>
  <c r="N645" i="2"/>
  <c r="O645" i="2"/>
  <c r="AG646" i="2"/>
  <c r="M646" i="2"/>
  <c r="N646" i="2"/>
  <c r="O646" i="2"/>
  <c r="AG647" i="2"/>
  <c r="M647" i="2"/>
  <c r="N647" i="2"/>
  <c r="O647" i="2"/>
  <c r="AG648" i="2"/>
  <c r="M648" i="2"/>
  <c r="N648" i="2"/>
  <c r="O648" i="2"/>
  <c r="AG649" i="2"/>
  <c r="M649" i="2"/>
  <c r="N649" i="2"/>
  <c r="O649" i="2"/>
  <c r="AG650" i="2"/>
  <c r="M650" i="2"/>
  <c r="N650" i="2"/>
  <c r="O650" i="2"/>
  <c r="AG651" i="2"/>
  <c r="M651" i="2"/>
  <c r="N651" i="2"/>
  <c r="O651" i="2"/>
  <c r="AG652" i="2"/>
  <c r="M652" i="2"/>
  <c r="N652" i="2"/>
  <c r="O652" i="2"/>
  <c r="AG653" i="2"/>
  <c r="M653" i="2"/>
  <c r="N653" i="2"/>
  <c r="O653" i="2"/>
  <c r="AG654" i="2"/>
  <c r="M654" i="2"/>
  <c r="N654" i="2"/>
  <c r="O654" i="2"/>
  <c r="AG655" i="2"/>
  <c r="M655" i="2"/>
  <c r="N655" i="2"/>
  <c r="O655" i="2"/>
  <c r="AG656" i="2"/>
  <c r="M656" i="2"/>
  <c r="N656" i="2"/>
  <c r="O656" i="2"/>
  <c r="AG657" i="2"/>
  <c r="M657" i="2"/>
  <c r="N657" i="2"/>
  <c r="O657" i="2"/>
  <c r="AG658" i="2"/>
  <c r="M658" i="2"/>
  <c r="N658" i="2"/>
  <c r="O658" i="2"/>
  <c r="AG659" i="2"/>
  <c r="M659" i="2"/>
  <c r="N659" i="2"/>
  <c r="O659" i="2"/>
  <c r="AG660" i="2"/>
  <c r="M660" i="2"/>
  <c r="N660" i="2"/>
  <c r="O660" i="2"/>
  <c r="AG661" i="2"/>
  <c r="M661" i="2"/>
  <c r="N661" i="2"/>
  <c r="O661" i="2"/>
  <c r="AG662" i="2"/>
  <c r="M662" i="2"/>
  <c r="N662" i="2"/>
  <c r="O662" i="2"/>
  <c r="AG663" i="2"/>
  <c r="M663" i="2"/>
  <c r="N663" i="2"/>
  <c r="O663" i="2"/>
  <c r="AG664" i="2"/>
  <c r="M664" i="2"/>
  <c r="N664" i="2"/>
  <c r="O664" i="2"/>
  <c r="AG665" i="2"/>
  <c r="M665" i="2"/>
  <c r="N665" i="2"/>
  <c r="O665" i="2"/>
  <c r="AG666" i="2"/>
  <c r="M666" i="2"/>
  <c r="N666" i="2"/>
  <c r="O666" i="2"/>
  <c r="AG667" i="2"/>
  <c r="M667" i="2"/>
  <c r="N667" i="2"/>
  <c r="O667" i="2"/>
  <c r="AG668" i="2"/>
  <c r="M668" i="2"/>
  <c r="N668" i="2"/>
  <c r="O668" i="2"/>
  <c r="AG669" i="2"/>
  <c r="M669" i="2"/>
  <c r="N669" i="2"/>
  <c r="O669" i="2"/>
  <c r="AG670" i="2"/>
  <c r="M670" i="2"/>
  <c r="N670" i="2"/>
  <c r="O670" i="2"/>
  <c r="AG671" i="2"/>
  <c r="M671" i="2"/>
  <c r="N671" i="2"/>
  <c r="O671" i="2"/>
  <c r="AG672" i="2"/>
  <c r="M672" i="2"/>
  <c r="N672" i="2"/>
  <c r="O672" i="2"/>
  <c r="AG673" i="2"/>
  <c r="M673" i="2"/>
  <c r="N673" i="2"/>
  <c r="O673" i="2"/>
  <c r="AG674" i="2"/>
  <c r="M674" i="2"/>
  <c r="N674" i="2"/>
  <c r="O674" i="2"/>
  <c r="AG675" i="2"/>
  <c r="M675" i="2"/>
  <c r="N675" i="2"/>
  <c r="O675" i="2"/>
  <c r="AG676" i="2"/>
  <c r="M676" i="2"/>
  <c r="N676" i="2"/>
  <c r="O676" i="2"/>
  <c r="AG677" i="2"/>
  <c r="M677" i="2"/>
  <c r="N677" i="2"/>
  <c r="O677" i="2"/>
  <c r="AG678" i="2"/>
  <c r="M678" i="2"/>
  <c r="N678" i="2"/>
  <c r="O678" i="2"/>
  <c r="AG679" i="2"/>
  <c r="M679" i="2"/>
  <c r="N679" i="2"/>
  <c r="O679" i="2"/>
  <c r="AG680" i="2"/>
  <c r="M680" i="2"/>
  <c r="N680" i="2"/>
  <c r="O680" i="2"/>
  <c r="AG681" i="2"/>
  <c r="M681" i="2"/>
  <c r="N681" i="2"/>
  <c r="O681" i="2"/>
  <c r="AG682" i="2"/>
  <c r="M682" i="2"/>
  <c r="N682" i="2"/>
  <c r="O682" i="2"/>
  <c r="AG683" i="2"/>
  <c r="M683" i="2"/>
  <c r="N683" i="2"/>
  <c r="O683" i="2"/>
  <c r="AG684" i="2"/>
  <c r="M684" i="2"/>
  <c r="N684" i="2"/>
  <c r="O684" i="2"/>
  <c r="AG685" i="2"/>
  <c r="M685" i="2"/>
  <c r="N685" i="2"/>
  <c r="O685" i="2"/>
  <c r="AG686" i="2"/>
  <c r="M686" i="2"/>
  <c r="N686" i="2"/>
  <c r="O686" i="2"/>
  <c r="AG687" i="2"/>
  <c r="M687" i="2"/>
  <c r="N687" i="2"/>
  <c r="O687" i="2"/>
  <c r="AG688" i="2"/>
  <c r="M688" i="2"/>
  <c r="N688" i="2"/>
  <c r="O688" i="2"/>
  <c r="AG689" i="2"/>
  <c r="M689" i="2"/>
  <c r="N689" i="2"/>
  <c r="O689" i="2"/>
  <c r="AG690" i="2"/>
  <c r="M690" i="2"/>
  <c r="N690" i="2"/>
  <c r="O690" i="2"/>
  <c r="AG691" i="2"/>
  <c r="M691" i="2"/>
  <c r="N691" i="2"/>
  <c r="O691" i="2"/>
  <c r="AG692" i="2"/>
  <c r="M692" i="2"/>
  <c r="N692" i="2"/>
  <c r="O692" i="2"/>
  <c r="AG693" i="2"/>
  <c r="M693" i="2"/>
  <c r="N693" i="2"/>
  <c r="O693" i="2"/>
  <c r="AG694" i="2"/>
  <c r="M694" i="2"/>
  <c r="N694" i="2"/>
  <c r="O694" i="2"/>
  <c r="AG695" i="2"/>
  <c r="M695" i="2"/>
  <c r="N695" i="2"/>
  <c r="O695" i="2"/>
  <c r="AG696" i="2"/>
  <c r="M696" i="2"/>
  <c r="N696" i="2"/>
  <c r="O696" i="2"/>
  <c r="AG697" i="2"/>
  <c r="M697" i="2"/>
  <c r="N697" i="2"/>
  <c r="O697" i="2"/>
  <c r="AG698" i="2"/>
  <c r="M698" i="2"/>
  <c r="N698" i="2"/>
  <c r="O698" i="2"/>
  <c r="AG699" i="2"/>
  <c r="M699" i="2"/>
  <c r="N699" i="2"/>
  <c r="O699" i="2"/>
  <c r="AG700" i="2"/>
  <c r="M700" i="2"/>
  <c r="N700" i="2"/>
  <c r="O700" i="2"/>
  <c r="AG701" i="2"/>
  <c r="M701" i="2"/>
  <c r="N701" i="2"/>
  <c r="O701" i="2"/>
  <c r="AG702" i="2"/>
  <c r="M702" i="2"/>
  <c r="N702" i="2"/>
  <c r="O702" i="2"/>
  <c r="AG703" i="2"/>
  <c r="M703" i="2"/>
  <c r="N703" i="2"/>
  <c r="O703" i="2"/>
  <c r="AG704" i="2"/>
  <c r="M704" i="2"/>
  <c r="N704" i="2"/>
  <c r="O704" i="2"/>
  <c r="AG705" i="2"/>
  <c r="M705" i="2"/>
  <c r="N705" i="2"/>
  <c r="O705" i="2"/>
  <c r="AG706" i="2"/>
  <c r="M706" i="2"/>
  <c r="N706" i="2"/>
  <c r="O706" i="2"/>
  <c r="AG707" i="2"/>
  <c r="M707" i="2"/>
  <c r="N707" i="2"/>
  <c r="O707" i="2"/>
  <c r="AG708" i="2"/>
  <c r="M708" i="2"/>
  <c r="N708" i="2"/>
  <c r="O708" i="2"/>
  <c r="AG709" i="2"/>
  <c r="M709" i="2"/>
  <c r="N709" i="2"/>
  <c r="O709" i="2"/>
  <c r="AG710" i="2"/>
  <c r="M710" i="2"/>
  <c r="N710" i="2"/>
  <c r="O710" i="2"/>
  <c r="AG711" i="2"/>
  <c r="M711" i="2"/>
  <c r="N711" i="2"/>
  <c r="O711" i="2"/>
  <c r="AG712" i="2"/>
  <c r="M712" i="2"/>
  <c r="N712" i="2"/>
  <c r="O712" i="2"/>
  <c r="AG713" i="2"/>
  <c r="M713" i="2"/>
  <c r="N713" i="2"/>
  <c r="O713" i="2"/>
  <c r="AG714" i="2"/>
  <c r="M714" i="2"/>
  <c r="N714" i="2"/>
  <c r="O714" i="2"/>
  <c r="AG715" i="2"/>
  <c r="M715" i="2"/>
  <c r="N715" i="2"/>
  <c r="O715" i="2"/>
  <c r="AG716" i="2"/>
  <c r="M716" i="2"/>
  <c r="N716" i="2"/>
  <c r="O716" i="2"/>
  <c r="AG717" i="2"/>
  <c r="M717" i="2"/>
  <c r="N717" i="2"/>
  <c r="O717" i="2"/>
  <c r="AG718" i="2"/>
  <c r="M718" i="2"/>
  <c r="N718" i="2"/>
  <c r="O718" i="2"/>
  <c r="AG719" i="2"/>
  <c r="M719" i="2"/>
  <c r="N719" i="2"/>
  <c r="O719" i="2"/>
  <c r="AG720" i="2"/>
  <c r="M720" i="2"/>
  <c r="N720" i="2"/>
  <c r="O720" i="2"/>
  <c r="AG721" i="2"/>
  <c r="M721" i="2"/>
  <c r="N721" i="2"/>
  <c r="O721" i="2"/>
  <c r="AG722" i="2"/>
  <c r="M722" i="2"/>
  <c r="N722" i="2"/>
  <c r="O722" i="2"/>
  <c r="AG723" i="2"/>
  <c r="M723" i="2"/>
  <c r="N723" i="2"/>
  <c r="O723" i="2"/>
  <c r="AG724" i="2"/>
  <c r="M724" i="2"/>
  <c r="N724" i="2"/>
  <c r="O724" i="2"/>
  <c r="AG725" i="2"/>
  <c r="M725" i="2"/>
  <c r="N725" i="2"/>
  <c r="O725" i="2"/>
  <c r="AG726" i="2"/>
  <c r="M726" i="2"/>
  <c r="N726" i="2"/>
  <c r="O726" i="2"/>
  <c r="AG727" i="2"/>
  <c r="M727" i="2"/>
  <c r="N727" i="2"/>
  <c r="O727" i="2"/>
  <c r="AG728" i="2"/>
  <c r="M728" i="2"/>
  <c r="N728" i="2"/>
  <c r="O728" i="2"/>
  <c r="AG729" i="2"/>
  <c r="M729" i="2"/>
  <c r="N729" i="2"/>
  <c r="O729" i="2"/>
  <c r="AG730" i="2"/>
  <c r="M730" i="2"/>
  <c r="N730" i="2"/>
  <c r="O730" i="2"/>
  <c r="AG731" i="2"/>
  <c r="M731" i="2"/>
  <c r="N731" i="2"/>
  <c r="O731" i="2"/>
  <c r="AG732" i="2"/>
  <c r="M732" i="2"/>
  <c r="N732" i="2"/>
  <c r="O732" i="2"/>
  <c r="AG733" i="2"/>
  <c r="M733" i="2"/>
  <c r="N733" i="2"/>
  <c r="O733" i="2"/>
  <c r="AG734" i="2"/>
  <c r="M734" i="2"/>
  <c r="N734" i="2"/>
  <c r="O734" i="2"/>
  <c r="AG735" i="2"/>
  <c r="M735" i="2"/>
  <c r="N735" i="2"/>
  <c r="O735" i="2"/>
  <c r="AG736" i="2"/>
  <c r="M736" i="2"/>
  <c r="N736" i="2"/>
  <c r="O736" i="2"/>
  <c r="AG737" i="2"/>
  <c r="M737" i="2"/>
  <c r="N737" i="2"/>
  <c r="O737" i="2"/>
  <c r="AG738" i="2"/>
  <c r="M738" i="2"/>
  <c r="N738" i="2"/>
  <c r="O738" i="2"/>
  <c r="AG739" i="2"/>
  <c r="M739" i="2"/>
  <c r="N739" i="2"/>
  <c r="O739" i="2"/>
  <c r="AG740" i="2"/>
  <c r="M740" i="2"/>
  <c r="N740" i="2"/>
  <c r="O740" i="2"/>
  <c r="AG741" i="2"/>
  <c r="M741" i="2"/>
  <c r="N741" i="2"/>
  <c r="O741" i="2"/>
  <c r="AG742" i="2"/>
  <c r="M742" i="2"/>
  <c r="N742" i="2"/>
  <c r="O742" i="2"/>
  <c r="AG743" i="2"/>
  <c r="M743" i="2"/>
  <c r="N743" i="2"/>
  <c r="O743" i="2"/>
  <c r="AG744" i="2"/>
  <c r="M744" i="2"/>
  <c r="N744" i="2"/>
  <c r="O744" i="2"/>
  <c r="AG745" i="2"/>
  <c r="M745" i="2"/>
  <c r="N745" i="2"/>
  <c r="O745" i="2"/>
  <c r="AG746" i="2"/>
  <c r="M746" i="2"/>
  <c r="N746" i="2"/>
  <c r="O746" i="2"/>
  <c r="AG747" i="2"/>
  <c r="M747" i="2"/>
  <c r="N747" i="2"/>
  <c r="O747" i="2"/>
  <c r="AG748" i="2"/>
  <c r="M748" i="2"/>
  <c r="N748" i="2"/>
  <c r="O748" i="2"/>
  <c r="AG749" i="2"/>
  <c r="M749" i="2"/>
  <c r="N749" i="2"/>
  <c r="O749" i="2"/>
  <c r="AG750" i="2"/>
  <c r="M750" i="2"/>
  <c r="N750" i="2"/>
  <c r="O750" i="2"/>
  <c r="AG751" i="2"/>
  <c r="M751" i="2"/>
  <c r="N751" i="2"/>
  <c r="O751" i="2"/>
  <c r="AG752" i="2"/>
  <c r="M752" i="2"/>
  <c r="N752" i="2"/>
  <c r="O752" i="2"/>
  <c r="AG753" i="2"/>
  <c r="M753" i="2"/>
  <c r="N753" i="2"/>
  <c r="O753" i="2"/>
  <c r="AG754" i="2"/>
  <c r="M754" i="2"/>
  <c r="N754" i="2"/>
  <c r="O754" i="2"/>
  <c r="AG755" i="2"/>
  <c r="M755" i="2"/>
  <c r="N755" i="2"/>
  <c r="O755" i="2"/>
  <c r="AG756" i="2"/>
  <c r="M756" i="2"/>
  <c r="N756" i="2"/>
  <c r="O756" i="2"/>
  <c r="AG757" i="2"/>
  <c r="M757" i="2"/>
  <c r="N757" i="2"/>
  <c r="O757" i="2"/>
  <c r="AG758" i="2"/>
  <c r="M758" i="2"/>
  <c r="N758" i="2"/>
  <c r="O758" i="2"/>
  <c r="AG759" i="2"/>
  <c r="M759" i="2"/>
  <c r="N759" i="2"/>
  <c r="O759" i="2"/>
  <c r="AG760" i="2"/>
  <c r="M760" i="2"/>
  <c r="N760" i="2"/>
  <c r="O760" i="2"/>
  <c r="AG761" i="2"/>
  <c r="M761" i="2"/>
  <c r="N761" i="2"/>
  <c r="O761" i="2"/>
  <c r="AG762" i="2"/>
  <c r="M762" i="2"/>
  <c r="N762" i="2"/>
  <c r="O762" i="2"/>
  <c r="AG763" i="2"/>
  <c r="M763" i="2"/>
  <c r="N763" i="2"/>
  <c r="O763" i="2"/>
  <c r="AG764" i="2"/>
  <c r="M764" i="2"/>
  <c r="N764" i="2"/>
  <c r="O764" i="2"/>
  <c r="AG765" i="2"/>
  <c r="M765" i="2"/>
  <c r="N765" i="2"/>
  <c r="O765" i="2"/>
  <c r="AG766" i="2"/>
  <c r="M766" i="2"/>
  <c r="N766" i="2"/>
  <c r="O766" i="2"/>
  <c r="AG767" i="2"/>
  <c r="M767" i="2"/>
  <c r="N767" i="2"/>
  <c r="O767" i="2"/>
  <c r="AG768" i="2"/>
  <c r="M768" i="2"/>
  <c r="N768" i="2"/>
  <c r="O768" i="2"/>
  <c r="AG769" i="2"/>
  <c r="M769" i="2"/>
  <c r="N769" i="2"/>
  <c r="O769" i="2"/>
  <c r="AG770" i="2"/>
  <c r="M770" i="2"/>
  <c r="N770" i="2"/>
  <c r="O770" i="2"/>
  <c r="AG771" i="2"/>
  <c r="M771" i="2"/>
  <c r="N771" i="2"/>
  <c r="O771" i="2"/>
  <c r="AG772" i="2"/>
  <c r="M772" i="2"/>
  <c r="N772" i="2"/>
  <c r="O772" i="2"/>
  <c r="AG773" i="2"/>
  <c r="M773" i="2"/>
  <c r="N773" i="2"/>
  <c r="O773" i="2"/>
  <c r="AG774" i="2"/>
  <c r="M774" i="2"/>
  <c r="N774" i="2"/>
  <c r="O774" i="2"/>
  <c r="AG775" i="2"/>
  <c r="M775" i="2"/>
  <c r="N775" i="2"/>
  <c r="O775" i="2"/>
  <c r="AG776" i="2"/>
  <c r="M776" i="2"/>
  <c r="N776" i="2"/>
  <c r="O776" i="2"/>
  <c r="AG777" i="2"/>
  <c r="M777" i="2"/>
  <c r="N777" i="2"/>
  <c r="O777" i="2"/>
  <c r="AG778" i="2"/>
  <c r="M778" i="2"/>
  <c r="N778" i="2"/>
  <c r="O778" i="2"/>
  <c r="AG779" i="2"/>
  <c r="M779" i="2"/>
  <c r="N779" i="2"/>
  <c r="O779" i="2"/>
  <c r="AG780" i="2"/>
  <c r="M780" i="2"/>
  <c r="N780" i="2"/>
  <c r="O780" i="2"/>
  <c r="AG781" i="2"/>
  <c r="M781" i="2"/>
  <c r="N781" i="2"/>
  <c r="O781" i="2"/>
  <c r="AG782" i="2"/>
  <c r="M782" i="2"/>
  <c r="N782" i="2"/>
  <c r="O782" i="2"/>
  <c r="AG783" i="2"/>
  <c r="M783" i="2"/>
  <c r="N783" i="2"/>
  <c r="O783" i="2"/>
  <c r="AG784" i="2"/>
  <c r="M784" i="2"/>
  <c r="N784" i="2"/>
  <c r="O784" i="2"/>
  <c r="AG785" i="2"/>
  <c r="M785" i="2"/>
  <c r="N785" i="2"/>
  <c r="O785" i="2"/>
  <c r="AG786" i="2"/>
  <c r="M786" i="2"/>
  <c r="N786" i="2"/>
  <c r="O786" i="2"/>
  <c r="AG787" i="2"/>
  <c r="M787" i="2"/>
  <c r="N787" i="2"/>
  <c r="O787" i="2"/>
  <c r="AG788" i="2"/>
  <c r="M788" i="2"/>
  <c r="N788" i="2"/>
  <c r="O788" i="2"/>
  <c r="AG789" i="2"/>
  <c r="M789" i="2"/>
  <c r="N789" i="2"/>
  <c r="O789" i="2"/>
  <c r="AG790" i="2"/>
  <c r="M790" i="2"/>
  <c r="N790" i="2"/>
  <c r="O790" i="2"/>
  <c r="AG791" i="2"/>
  <c r="M791" i="2"/>
  <c r="N791" i="2"/>
  <c r="O791" i="2"/>
  <c r="AG792" i="2"/>
  <c r="M792" i="2"/>
  <c r="N792" i="2"/>
  <c r="O792" i="2"/>
  <c r="AG793" i="2"/>
  <c r="M793" i="2"/>
  <c r="N793" i="2"/>
  <c r="O793" i="2"/>
  <c r="AG794" i="2"/>
  <c r="M794" i="2"/>
  <c r="N794" i="2"/>
  <c r="O794" i="2"/>
  <c r="AG795" i="2"/>
  <c r="M795" i="2"/>
  <c r="N795" i="2"/>
  <c r="O795" i="2"/>
  <c r="AG796" i="2"/>
  <c r="M796" i="2"/>
  <c r="N796" i="2"/>
  <c r="O796" i="2"/>
  <c r="AG797" i="2"/>
  <c r="M797" i="2"/>
  <c r="N797" i="2"/>
  <c r="O797" i="2"/>
  <c r="AG798" i="2"/>
  <c r="M798" i="2"/>
  <c r="N798" i="2"/>
  <c r="O798" i="2"/>
  <c r="AG799" i="2"/>
  <c r="M799" i="2"/>
  <c r="N799" i="2"/>
  <c r="O799" i="2"/>
  <c r="AG800" i="2"/>
  <c r="M800" i="2"/>
  <c r="N800" i="2"/>
  <c r="O800" i="2"/>
  <c r="AG801" i="2"/>
  <c r="M801" i="2"/>
  <c r="N801" i="2"/>
  <c r="O801" i="2"/>
  <c r="AG802" i="2"/>
  <c r="M802" i="2"/>
  <c r="N802" i="2"/>
  <c r="O802" i="2"/>
  <c r="AG803" i="2"/>
  <c r="M803" i="2"/>
  <c r="N803" i="2"/>
  <c r="O803" i="2"/>
  <c r="AG804" i="2"/>
  <c r="M804" i="2"/>
  <c r="N804" i="2"/>
  <c r="O804" i="2"/>
  <c r="AG805" i="2"/>
  <c r="M805" i="2"/>
  <c r="N805" i="2"/>
  <c r="O805" i="2"/>
  <c r="AG806" i="2"/>
  <c r="M806" i="2"/>
  <c r="N806" i="2"/>
  <c r="O806" i="2"/>
  <c r="AG807" i="2"/>
  <c r="M807" i="2"/>
  <c r="N807" i="2"/>
  <c r="O807" i="2"/>
  <c r="AG808" i="2"/>
  <c r="M808" i="2"/>
  <c r="N808" i="2"/>
  <c r="O808" i="2"/>
  <c r="AG809" i="2"/>
  <c r="M809" i="2"/>
  <c r="N809" i="2"/>
  <c r="O809" i="2"/>
  <c r="AG810" i="2"/>
  <c r="M810" i="2"/>
  <c r="N810" i="2"/>
  <c r="O810" i="2"/>
  <c r="AG811" i="2"/>
  <c r="M811" i="2"/>
  <c r="N811" i="2"/>
  <c r="O811" i="2"/>
  <c r="AG812" i="2"/>
  <c r="M812" i="2"/>
  <c r="N812" i="2"/>
  <c r="O812" i="2"/>
  <c r="AG813" i="2"/>
  <c r="M813" i="2"/>
  <c r="N813" i="2"/>
  <c r="O813" i="2"/>
  <c r="AG814" i="2"/>
  <c r="M814" i="2"/>
  <c r="N814" i="2"/>
  <c r="O814" i="2"/>
  <c r="AG815" i="2"/>
  <c r="M815" i="2"/>
  <c r="N815" i="2"/>
  <c r="O815" i="2"/>
  <c r="AG816" i="2"/>
  <c r="M816" i="2"/>
  <c r="N816" i="2"/>
  <c r="O816" i="2"/>
  <c r="AG817" i="2"/>
  <c r="M817" i="2"/>
  <c r="N817" i="2"/>
  <c r="O817" i="2"/>
  <c r="AG818" i="2"/>
  <c r="M818" i="2"/>
  <c r="N818" i="2"/>
  <c r="O818" i="2"/>
  <c r="AG819" i="2"/>
  <c r="M819" i="2"/>
  <c r="N819" i="2"/>
  <c r="O819" i="2"/>
  <c r="AG820" i="2"/>
  <c r="M820" i="2"/>
  <c r="N820" i="2"/>
  <c r="O820" i="2"/>
  <c r="AG821" i="2"/>
  <c r="M821" i="2"/>
  <c r="N821" i="2"/>
  <c r="O821" i="2"/>
  <c r="AG822" i="2"/>
  <c r="M822" i="2"/>
  <c r="N822" i="2"/>
  <c r="O822" i="2"/>
  <c r="AG823" i="2"/>
  <c r="M823" i="2"/>
  <c r="N823" i="2"/>
  <c r="O823" i="2"/>
  <c r="AG824" i="2"/>
  <c r="M824" i="2"/>
  <c r="N824" i="2"/>
  <c r="O824" i="2"/>
  <c r="AG825" i="2"/>
  <c r="M825" i="2"/>
  <c r="N825" i="2"/>
  <c r="O825" i="2"/>
  <c r="AG826" i="2"/>
  <c r="M826" i="2"/>
  <c r="N826" i="2"/>
  <c r="O826" i="2"/>
  <c r="AG827" i="2"/>
  <c r="M827" i="2"/>
  <c r="N827" i="2"/>
  <c r="O827" i="2"/>
  <c r="AG828" i="2"/>
  <c r="M828" i="2"/>
  <c r="N828" i="2"/>
  <c r="O828" i="2"/>
  <c r="AG829" i="2"/>
  <c r="M829" i="2"/>
  <c r="N829" i="2"/>
  <c r="O829" i="2"/>
  <c r="AG830" i="2"/>
  <c r="M830" i="2"/>
  <c r="N830" i="2"/>
  <c r="O830" i="2"/>
  <c r="AG831" i="2"/>
  <c r="M831" i="2"/>
  <c r="N831" i="2"/>
  <c r="O831" i="2"/>
  <c r="AG832" i="2"/>
  <c r="M832" i="2"/>
  <c r="N832" i="2"/>
  <c r="O832" i="2"/>
  <c r="AG833" i="2"/>
  <c r="M833" i="2"/>
  <c r="N833" i="2"/>
  <c r="O833" i="2"/>
  <c r="AG834" i="2"/>
  <c r="M834" i="2"/>
  <c r="N834" i="2"/>
  <c r="O834" i="2"/>
  <c r="AG835" i="2"/>
  <c r="M835" i="2"/>
  <c r="N835" i="2"/>
  <c r="O835" i="2"/>
  <c r="AG836" i="2"/>
  <c r="M836" i="2"/>
  <c r="N836" i="2"/>
  <c r="O836" i="2"/>
  <c r="AG837" i="2"/>
  <c r="M837" i="2"/>
  <c r="N837" i="2"/>
  <c r="O837" i="2"/>
  <c r="AG838" i="2"/>
  <c r="M838" i="2"/>
  <c r="N838" i="2"/>
  <c r="O838" i="2"/>
  <c r="AG839" i="2"/>
  <c r="M839" i="2"/>
  <c r="N839" i="2"/>
  <c r="O839" i="2"/>
  <c r="AG840" i="2"/>
  <c r="M840" i="2"/>
  <c r="N840" i="2"/>
  <c r="O840" i="2"/>
  <c r="AG841" i="2"/>
  <c r="M841" i="2"/>
  <c r="N841" i="2"/>
  <c r="O841" i="2"/>
  <c r="AG842" i="2"/>
  <c r="M842" i="2"/>
  <c r="N842" i="2"/>
  <c r="O842" i="2"/>
  <c r="AG843" i="2"/>
  <c r="M843" i="2"/>
  <c r="N843" i="2"/>
  <c r="O843" i="2"/>
  <c r="AG844" i="2"/>
  <c r="M844" i="2"/>
  <c r="N844" i="2"/>
  <c r="O844" i="2"/>
  <c r="AG845" i="2"/>
  <c r="M845" i="2"/>
  <c r="N845" i="2"/>
  <c r="O845" i="2"/>
  <c r="AG846" i="2"/>
  <c r="M846" i="2"/>
  <c r="N846" i="2"/>
  <c r="O846" i="2"/>
  <c r="AG847" i="2"/>
  <c r="M847" i="2"/>
  <c r="N847" i="2"/>
  <c r="O847" i="2"/>
  <c r="AG848" i="2"/>
  <c r="M848" i="2"/>
  <c r="N848" i="2"/>
  <c r="O848" i="2"/>
  <c r="AG849" i="2"/>
  <c r="M849" i="2"/>
  <c r="N849" i="2"/>
  <c r="O849" i="2"/>
  <c r="AG850" i="2"/>
  <c r="M850" i="2"/>
  <c r="N850" i="2"/>
  <c r="O850" i="2"/>
  <c r="AG851" i="2"/>
  <c r="M851" i="2"/>
  <c r="N851" i="2"/>
  <c r="O851" i="2"/>
  <c r="AG852" i="2"/>
  <c r="M852" i="2"/>
  <c r="N852" i="2"/>
  <c r="O852" i="2"/>
  <c r="AG853" i="2"/>
  <c r="M853" i="2"/>
  <c r="N853" i="2"/>
  <c r="O853" i="2"/>
  <c r="AG854" i="2"/>
  <c r="M854" i="2"/>
  <c r="N854" i="2"/>
  <c r="O854" i="2"/>
  <c r="AG855" i="2"/>
  <c r="M855" i="2"/>
  <c r="N855" i="2"/>
  <c r="O855" i="2"/>
  <c r="AG856" i="2"/>
  <c r="M856" i="2"/>
  <c r="N856" i="2"/>
  <c r="O856" i="2"/>
  <c r="AG857" i="2"/>
  <c r="M857" i="2"/>
  <c r="N857" i="2"/>
  <c r="O857" i="2"/>
  <c r="AG858" i="2"/>
  <c r="M858" i="2"/>
  <c r="N858" i="2"/>
  <c r="O858" i="2"/>
  <c r="AG859" i="2"/>
  <c r="M859" i="2"/>
  <c r="N859" i="2"/>
  <c r="O859" i="2"/>
  <c r="AG860" i="2"/>
  <c r="M860" i="2"/>
  <c r="N860" i="2"/>
  <c r="O860" i="2"/>
  <c r="AG861" i="2"/>
  <c r="M861" i="2"/>
  <c r="N861" i="2"/>
  <c r="O861" i="2"/>
  <c r="AG862" i="2"/>
  <c r="M862" i="2"/>
  <c r="N862" i="2"/>
  <c r="O862" i="2"/>
  <c r="AG863" i="2"/>
  <c r="M863" i="2"/>
  <c r="N863" i="2"/>
  <c r="O863" i="2"/>
  <c r="AG864" i="2"/>
  <c r="M864" i="2"/>
  <c r="N864" i="2"/>
  <c r="O864" i="2"/>
  <c r="AG865" i="2"/>
  <c r="M865" i="2"/>
  <c r="N865" i="2"/>
  <c r="O865" i="2"/>
  <c r="AG866" i="2"/>
  <c r="M866" i="2"/>
  <c r="N866" i="2"/>
  <c r="O866" i="2"/>
  <c r="AG1467" i="2"/>
  <c r="M1467" i="2"/>
  <c r="N1467" i="2"/>
  <c r="O1467" i="2"/>
  <c r="AG1468" i="2"/>
  <c r="M1468" i="2"/>
  <c r="N1468" i="2"/>
  <c r="O1468" i="2"/>
  <c r="AG1469" i="2"/>
  <c r="M1469" i="2"/>
  <c r="N1469" i="2"/>
  <c r="O1469" i="2"/>
  <c r="AG1470" i="2"/>
  <c r="M1470" i="2"/>
  <c r="N1470" i="2"/>
  <c r="O1470" i="2"/>
  <c r="AG1471" i="2"/>
  <c r="M1471" i="2"/>
  <c r="N1471" i="2"/>
  <c r="O1471" i="2"/>
  <c r="AG1472" i="2"/>
  <c r="M1472" i="2"/>
  <c r="N1472" i="2"/>
  <c r="O1472" i="2"/>
  <c r="AG1473" i="2"/>
  <c r="M1473" i="2"/>
  <c r="N1473" i="2"/>
  <c r="O1473" i="2"/>
  <c r="AG1474" i="2"/>
  <c r="M1474" i="2"/>
  <c r="N1474" i="2"/>
  <c r="O1474" i="2"/>
  <c r="AG1475" i="2"/>
  <c r="M1475" i="2"/>
  <c r="N1475" i="2"/>
  <c r="O1475" i="2"/>
  <c r="M1476" i="2"/>
  <c r="N1476" i="2"/>
  <c r="O1476" i="2"/>
  <c r="AG1477" i="2"/>
  <c r="M1477" i="2"/>
  <c r="N1477" i="2"/>
  <c r="O1477" i="2"/>
  <c r="AG1478" i="2"/>
  <c r="M1478" i="2"/>
  <c r="N1478" i="2"/>
  <c r="O1478" i="2"/>
  <c r="AG1479" i="2"/>
  <c r="M1479" i="2"/>
  <c r="N1479" i="2"/>
  <c r="O1479" i="2"/>
  <c r="AG1480" i="2"/>
  <c r="M1480" i="2"/>
  <c r="N1480" i="2"/>
  <c r="O1480" i="2"/>
  <c r="AG1481" i="2"/>
  <c r="M1481" i="2"/>
  <c r="N1481" i="2"/>
  <c r="O1481" i="2"/>
  <c r="AG1482" i="2"/>
  <c r="M1482" i="2"/>
  <c r="N1482" i="2"/>
  <c r="O1482" i="2"/>
  <c r="AG1483" i="2"/>
  <c r="M1483" i="2"/>
  <c r="N1483" i="2"/>
  <c r="O1483" i="2"/>
  <c r="AG1484" i="2"/>
  <c r="M1484" i="2"/>
  <c r="N1484" i="2"/>
  <c r="O1484" i="2"/>
  <c r="AG1485" i="2"/>
  <c r="M1485" i="2"/>
  <c r="N1485" i="2"/>
  <c r="O1485" i="2"/>
  <c r="AG1486" i="2"/>
  <c r="M1486" i="2"/>
  <c r="N1486" i="2"/>
  <c r="O1486" i="2"/>
  <c r="M1487" i="2"/>
  <c r="N1487" i="2"/>
  <c r="O1487" i="2"/>
  <c r="AG1488" i="2"/>
  <c r="M1488" i="2"/>
  <c r="N1488" i="2"/>
  <c r="O1488" i="2"/>
  <c r="AG1489" i="2"/>
  <c r="M1489" i="2"/>
  <c r="N1489" i="2"/>
  <c r="O1489" i="2"/>
  <c r="M1490" i="2"/>
  <c r="N1490" i="2"/>
  <c r="O1490" i="2"/>
  <c r="AG1491" i="2"/>
  <c r="M1491" i="2"/>
  <c r="N1491" i="2"/>
  <c r="O1491" i="2"/>
  <c r="M1492" i="2"/>
  <c r="N1492" i="2"/>
  <c r="O1492" i="2"/>
  <c r="AG1493" i="2"/>
  <c r="M1493" i="2"/>
  <c r="N1493" i="2"/>
  <c r="O1493" i="2"/>
  <c r="AG1494" i="2"/>
  <c r="M1494" i="2"/>
  <c r="N1494" i="2"/>
  <c r="O1494" i="2"/>
  <c r="M1495" i="2"/>
  <c r="N1495" i="2"/>
  <c r="O1495" i="2"/>
  <c r="AG1496" i="2"/>
  <c r="M1496" i="2"/>
  <c r="N1496" i="2"/>
  <c r="O1496" i="2"/>
  <c r="AG1497" i="2"/>
  <c r="M1497" i="2"/>
  <c r="N1497" i="2"/>
  <c r="O1497" i="2"/>
  <c r="M1498" i="2"/>
  <c r="N1498" i="2"/>
  <c r="O1498" i="2"/>
  <c r="AG1499" i="2"/>
  <c r="M1499" i="2"/>
  <c r="N1499" i="2"/>
  <c r="O1499" i="2"/>
  <c r="AG1500" i="2"/>
  <c r="M1500" i="2"/>
  <c r="N1500" i="2"/>
  <c r="O1500" i="2"/>
  <c r="AG1501" i="2"/>
  <c r="M1501" i="2"/>
  <c r="N1501" i="2"/>
  <c r="O1501" i="2"/>
  <c r="AG1502" i="2"/>
  <c r="M1502" i="2"/>
  <c r="N1502" i="2"/>
  <c r="O1502" i="2"/>
  <c r="M1503" i="2"/>
  <c r="N1503" i="2"/>
  <c r="O1503" i="2"/>
  <c r="AG1504" i="2"/>
  <c r="M1504" i="2"/>
  <c r="N1504" i="2"/>
  <c r="O1504" i="2"/>
  <c r="AG1505" i="2"/>
  <c r="M1505" i="2"/>
  <c r="N1505" i="2"/>
  <c r="O1505" i="2"/>
  <c r="AG1506" i="2"/>
  <c r="M1506" i="2"/>
  <c r="N1506" i="2"/>
  <c r="O1506" i="2"/>
  <c r="AG1507" i="2"/>
  <c r="M1507" i="2"/>
  <c r="N1507" i="2"/>
  <c r="O1507" i="2"/>
  <c r="AG1508" i="2"/>
  <c r="M1508" i="2"/>
  <c r="N1508" i="2"/>
  <c r="O1508" i="2"/>
  <c r="AG1509" i="2"/>
  <c r="M1509" i="2"/>
  <c r="N1509" i="2"/>
  <c r="O1509" i="2"/>
  <c r="AG1510" i="2"/>
  <c r="M1510" i="2"/>
  <c r="N1510" i="2"/>
  <c r="O1510" i="2"/>
  <c r="AG1511" i="2"/>
  <c r="M1511" i="2"/>
  <c r="N1511" i="2"/>
  <c r="O1511" i="2"/>
  <c r="AG1512" i="2"/>
  <c r="M1512" i="2"/>
  <c r="N1512" i="2"/>
  <c r="O1512" i="2"/>
  <c r="M1513" i="2"/>
  <c r="N1513" i="2"/>
  <c r="O1513" i="2"/>
  <c r="AG1514" i="2"/>
  <c r="M1514" i="2"/>
  <c r="N1514" i="2"/>
  <c r="O1514" i="2"/>
  <c r="AG1515" i="2"/>
  <c r="M1515" i="2"/>
  <c r="N1515" i="2"/>
  <c r="O1515" i="2"/>
  <c r="M1516" i="2"/>
  <c r="N1516" i="2"/>
  <c r="O1516" i="2"/>
  <c r="AG1517" i="2"/>
  <c r="M1517" i="2"/>
  <c r="N1517" i="2"/>
  <c r="O1517" i="2"/>
  <c r="AG1518" i="2"/>
  <c r="M1518" i="2"/>
  <c r="N1518" i="2"/>
  <c r="O1518" i="2"/>
  <c r="AG1519" i="2"/>
  <c r="M1519" i="2"/>
  <c r="N1519" i="2"/>
  <c r="O1519" i="2"/>
  <c r="AG1520" i="2"/>
  <c r="M1520" i="2"/>
  <c r="N1520" i="2"/>
  <c r="O1520" i="2"/>
  <c r="M1521" i="2"/>
  <c r="N1521" i="2"/>
  <c r="O1521" i="2"/>
  <c r="AG1522" i="2"/>
  <c r="M1522" i="2"/>
  <c r="N1522" i="2"/>
  <c r="O1522" i="2"/>
  <c r="AG1523" i="2"/>
  <c r="M1523" i="2"/>
  <c r="N1523" i="2"/>
  <c r="O1523" i="2"/>
  <c r="M1524" i="2"/>
  <c r="N1524" i="2"/>
  <c r="O1524" i="2"/>
  <c r="AG1525" i="2"/>
  <c r="M1525" i="2"/>
  <c r="N1525" i="2"/>
  <c r="O1525" i="2"/>
  <c r="AG1526" i="2"/>
  <c r="M1526" i="2"/>
  <c r="N1526" i="2"/>
  <c r="O1526" i="2"/>
  <c r="AG1527" i="2"/>
  <c r="M1527" i="2"/>
  <c r="N1527" i="2"/>
  <c r="O1527" i="2"/>
  <c r="AG1528" i="2"/>
  <c r="M1528" i="2"/>
  <c r="N1528" i="2"/>
  <c r="O1528" i="2"/>
  <c r="AG1529" i="2"/>
  <c r="M1529" i="2"/>
  <c r="N1529" i="2"/>
  <c r="O1529" i="2"/>
  <c r="M1530" i="2"/>
  <c r="N1530" i="2"/>
  <c r="O1530" i="2"/>
  <c r="AG1531" i="2"/>
  <c r="M1531" i="2"/>
  <c r="N1531" i="2"/>
  <c r="O1531" i="2"/>
  <c r="AG1532" i="2"/>
  <c r="M1532" i="2"/>
  <c r="N1532" i="2"/>
  <c r="O1532" i="2"/>
  <c r="M1533" i="2"/>
  <c r="N1533" i="2"/>
  <c r="O1533" i="2"/>
  <c r="M1534" i="2"/>
  <c r="N1534" i="2"/>
  <c r="O1534" i="2"/>
  <c r="AG1535" i="2"/>
  <c r="M1535" i="2"/>
  <c r="N1535" i="2"/>
  <c r="O1535" i="2"/>
  <c r="M1536" i="2"/>
  <c r="N1536" i="2"/>
  <c r="O1536" i="2"/>
  <c r="M1537" i="2"/>
  <c r="N1537" i="2"/>
  <c r="O1537" i="2"/>
  <c r="M1538" i="2"/>
  <c r="N1538" i="2"/>
  <c r="O1538" i="2"/>
  <c r="AG1539" i="2"/>
  <c r="M1539" i="2"/>
  <c r="N1539" i="2"/>
  <c r="O1539" i="2"/>
  <c r="AG1540" i="2"/>
  <c r="M1540" i="2"/>
  <c r="N1540" i="2"/>
  <c r="O1540" i="2"/>
  <c r="AG1541" i="2"/>
  <c r="M1541" i="2"/>
  <c r="N1541" i="2"/>
  <c r="O1541" i="2"/>
  <c r="M1542" i="2"/>
  <c r="N1542" i="2"/>
  <c r="O1542" i="2"/>
  <c r="M1543" i="2"/>
  <c r="N1543" i="2"/>
  <c r="O1543" i="2"/>
  <c r="AG1544" i="2"/>
  <c r="M1544" i="2"/>
  <c r="N1544" i="2"/>
  <c r="O1544" i="2"/>
  <c r="AG1545" i="2"/>
  <c r="M1545" i="2"/>
  <c r="N1545" i="2"/>
  <c r="O1545" i="2"/>
  <c r="M1546" i="2"/>
  <c r="N1546" i="2"/>
  <c r="O1546" i="2"/>
  <c r="AG1547" i="2"/>
  <c r="M1547" i="2"/>
  <c r="N1547" i="2"/>
  <c r="O1547" i="2"/>
  <c r="AG1548" i="2"/>
  <c r="M1548" i="2"/>
  <c r="N1548" i="2"/>
  <c r="O1548" i="2"/>
  <c r="M1549" i="2"/>
  <c r="N1549" i="2"/>
  <c r="O1549" i="2"/>
  <c r="M1550" i="2"/>
  <c r="N1550" i="2"/>
  <c r="O1550" i="2"/>
  <c r="AG1551" i="2"/>
  <c r="M1551" i="2"/>
  <c r="N1551" i="2"/>
  <c r="O1551" i="2"/>
  <c r="M1552" i="2"/>
  <c r="N1552" i="2"/>
  <c r="O1552" i="2"/>
  <c r="M1553" i="2"/>
  <c r="N1553" i="2"/>
  <c r="O1553" i="2"/>
  <c r="M1554" i="2"/>
  <c r="N1554" i="2"/>
  <c r="O1554" i="2"/>
  <c r="AG1555" i="2"/>
  <c r="M1555" i="2"/>
  <c r="N1555" i="2"/>
  <c r="O1555" i="2"/>
  <c r="M1556" i="2"/>
  <c r="N1556" i="2"/>
  <c r="O1556" i="2"/>
  <c r="AG1557" i="2"/>
  <c r="M1557" i="2"/>
  <c r="N1557" i="2"/>
  <c r="O1557" i="2"/>
  <c r="AG1558" i="2"/>
  <c r="M1558" i="2"/>
  <c r="N1558" i="2"/>
  <c r="O1558" i="2"/>
  <c r="M1559" i="2"/>
  <c r="N1559" i="2"/>
  <c r="O1559" i="2"/>
  <c r="AG1560" i="2"/>
  <c r="M1560" i="2"/>
  <c r="N1560" i="2"/>
  <c r="O1560" i="2"/>
  <c r="AG1561" i="2"/>
  <c r="M1561" i="2"/>
  <c r="N1561" i="2"/>
  <c r="O1561" i="2"/>
  <c r="M1562" i="2"/>
  <c r="N1562" i="2"/>
  <c r="O1562" i="2"/>
  <c r="AG1563" i="2"/>
  <c r="M1563" i="2"/>
  <c r="N1563" i="2"/>
  <c r="O1563" i="2"/>
  <c r="M1564" i="2"/>
  <c r="N1564" i="2"/>
  <c r="O1564" i="2"/>
  <c r="AG1565" i="2"/>
  <c r="M1565" i="2"/>
  <c r="N1565" i="2"/>
  <c r="O1565" i="2"/>
  <c r="M1566" i="2"/>
  <c r="N1566" i="2"/>
  <c r="O1566" i="2"/>
  <c r="AG1567" i="2"/>
  <c r="M1567" i="2"/>
  <c r="N1567" i="2"/>
  <c r="O1567" i="2"/>
  <c r="M1568" i="2"/>
  <c r="N1568" i="2"/>
  <c r="O1568" i="2"/>
  <c r="AG1569" i="2"/>
  <c r="M1569" i="2"/>
  <c r="N1569" i="2"/>
  <c r="O1569" i="2"/>
  <c r="M1570" i="2"/>
  <c r="N1570" i="2"/>
  <c r="O1570" i="2"/>
  <c r="AG1571" i="2"/>
  <c r="M1571" i="2"/>
  <c r="N1571" i="2"/>
  <c r="O1571" i="2"/>
  <c r="M1572" i="2"/>
  <c r="N1572" i="2"/>
  <c r="O1572" i="2"/>
  <c r="AG1573" i="2"/>
  <c r="M1573" i="2"/>
  <c r="N1573" i="2"/>
  <c r="O1573" i="2"/>
  <c r="M1574" i="2"/>
  <c r="N1574" i="2"/>
  <c r="O1574" i="2"/>
  <c r="AG1575" i="2"/>
  <c r="M1575" i="2"/>
  <c r="N1575" i="2"/>
  <c r="O1575" i="2"/>
  <c r="M1576" i="2"/>
  <c r="N1576" i="2"/>
  <c r="O1576" i="2"/>
  <c r="AG1577" i="2"/>
  <c r="M1577" i="2"/>
  <c r="N1577" i="2"/>
  <c r="O1577" i="2"/>
  <c r="M1578" i="2"/>
  <c r="N1578" i="2"/>
  <c r="O1578" i="2"/>
  <c r="AG1579" i="2"/>
  <c r="M1579" i="2"/>
  <c r="N1579" i="2"/>
  <c r="O1579" i="2"/>
  <c r="M1580" i="2"/>
  <c r="N1580" i="2"/>
  <c r="O1580" i="2"/>
  <c r="AG1581" i="2"/>
  <c r="M1581" i="2"/>
  <c r="N1581" i="2"/>
  <c r="O1581" i="2"/>
  <c r="M1582" i="2"/>
  <c r="N1582" i="2"/>
  <c r="O1582" i="2"/>
  <c r="AG1583" i="2"/>
  <c r="M1583" i="2"/>
  <c r="N1583" i="2"/>
  <c r="O1583" i="2"/>
  <c r="M1584" i="2"/>
  <c r="N1584" i="2"/>
  <c r="O1584" i="2"/>
  <c r="AG1585" i="2"/>
  <c r="M1585" i="2"/>
  <c r="N1585" i="2"/>
  <c r="O1585" i="2"/>
  <c r="M1586" i="2"/>
  <c r="N1586" i="2"/>
  <c r="O1586" i="2"/>
  <c r="AG1587" i="2"/>
  <c r="M1587" i="2"/>
  <c r="N1587" i="2"/>
  <c r="O1587" i="2"/>
  <c r="M1588" i="2"/>
  <c r="N1588" i="2"/>
  <c r="O1588" i="2"/>
  <c r="AG1589" i="2"/>
  <c r="M1589" i="2"/>
  <c r="N1589" i="2"/>
  <c r="O1589" i="2"/>
  <c r="M1590" i="2"/>
  <c r="N1590" i="2"/>
  <c r="O1590" i="2"/>
  <c r="AG1591" i="2"/>
  <c r="M1591" i="2"/>
  <c r="N1591" i="2"/>
  <c r="O1591" i="2"/>
  <c r="M1592" i="2"/>
  <c r="N1592" i="2"/>
  <c r="O1592" i="2"/>
  <c r="AG1593" i="2"/>
  <c r="M1593" i="2"/>
  <c r="N1593" i="2"/>
  <c r="O1593" i="2"/>
  <c r="M1594" i="2"/>
  <c r="N1594" i="2"/>
  <c r="O1594" i="2"/>
  <c r="AG1595" i="2"/>
  <c r="M1595" i="2"/>
  <c r="N1595" i="2"/>
  <c r="O1595" i="2"/>
  <c r="M1596" i="2"/>
  <c r="N1596" i="2"/>
  <c r="O1596" i="2"/>
  <c r="AG1597" i="2"/>
  <c r="M1597" i="2"/>
  <c r="N1597" i="2"/>
  <c r="O1597" i="2"/>
  <c r="M1598" i="2"/>
  <c r="N1598" i="2"/>
  <c r="O1598" i="2"/>
  <c r="AG1599" i="2"/>
  <c r="M1599" i="2"/>
  <c r="N1599" i="2"/>
  <c r="O1599" i="2"/>
  <c r="M1600" i="2"/>
  <c r="N1600" i="2"/>
  <c r="O1600" i="2"/>
  <c r="AG1601" i="2"/>
  <c r="M1601" i="2"/>
  <c r="N1601" i="2"/>
  <c r="O1601" i="2"/>
  <c r="M1602" i="2"/>
  <c r="N1602" i="2"/>
  <c r="O1602" i="2"/>
  <c r="AG1603" i="2"/>
  <c r="M1603" i="2"/>
  <c r="N1603" i="2"/>
  <c r="O1603" i="2"/>
  <c r="M1604" i="2"/>
  <c r="N1604" i="2"/>
  <c r="O1604" i="2"/>
  <c r="AG1605" i="2"/>
  <c r="M1605" i="2"/>
  <c r="N1605" i="2"/>
  <c r="O1605" i="2"/>
  <c r="M1606" i="2"/>
  <c r="N1606" i="2"/>
  <c r="O1606" i="2"/>
  <c r="AG1607" i="2"/>
  <c r="M1607" i="2"/>
  <c r="N1607" i="2"/>
  <c r="O1607" i="2"/>
  <c r="M1608" i="2"/>
  <c r="N1608" i="2"/>
  <c r="O1608" i="2"/>
  <c r="AG1609" i="2"/>
  <c r="M1609" i="2"/>
  <c r="N1609" i="2"/>
  <c r="O1609" i="2"/>
  <c r="M1610" i="2"/>
  <c r="N1610" i="2"/>
  <c r="O1610" i="2"/>
  <c r="AG1611" i="2"/>
  <c r="M1611" i="2"/>
  <c r="N1611" i="2"/>
  <c r="O1611" i="2"/>
  <c r="M1612" i="2"/>
  <c r="N1612" i="2"/>
  <c r="O1612" i="2"/>
  <c r="AG1613" i="2"/>
  <c r="M1613" i="2"/>
  <c r="N1613" i="2"/>
  <c r="O1613" i="2"/>
  <c r="M1614" i="2"/>
  <c r="N1614" i="2"/>
  <c r="O1614" i="2"/>
  <c r="AG1615" i="2"/>
  <c r="M1615" i="2"/>
  <c r="N1615" i="2"/>
  <c r="O1615" i="2"/>
  <c r="M1616" i="2"/>
  <c r="N1616" i="2"/>
  <c r="O1616" i="2"/>
  <c r="AG1617" i="2"/>
  <c r="M1617" i="2"/>
  <c r="N1617" i="2"/>
  <c r="O1617" i="2"/>
  <c r="M1618" i="2"/>
  <c r="N1618" i="2"/>
  <c r="O1618" i="2"/>
  <c r="AG1619" i="2"/>
  <c r="M1619" i="2"/>
  <c r="N1619" i="2"/>
  <c r="O1619" i="2"/>
  <c r="M1620" i="2"/>
  <c r="N1620" i="2"/>
  <c r="O1620" i="2"/>
  <c r="AG1621" i="2"/>
  <c r="M1621" i="2"/>
  <c r="N1621" i="2"/>
  <c r="O1621" i="2"/>
  <c r="M1622" i="2"/>
  <c r="N1622" i="2"/>
  <c r="O1622" i="2"/>
  <c r="AG1623" i="2"/>
  <c r="M1623" i="2"/>
  <c r="N1623" i="2"/>
  <c r="O1623" i="2"/>
  <c r="M1624" i="2"/>
  <c r="N1624" i="2"/>
  <c r="O1624" i="2"/>
  <c r="AG1625" i="2"/>
  <c r="M1625" i="2"/>
  <c r="N1625" i="2"/>
  <c r="O1625" i="2"/>
  <c r="M1626" i="2"/>
  <c r="N1626" i="2"/>
  <c r="O1626" i="2"/>
  <c r="AG1627" i="2"/>
  <c r="M1627" i="2"/>
  <c r="N1627" i="2"/>
  <c r="O1627" i="2"/>
  <c r="M1628" i="2"/>
  <c r="N1628" i="2"/>
  <c r="O1628" i="2"/>
  <c r="AG1629" i="2"/>
  <c r="M1629" i="2"/>
  <c r="N1629" i="2"/>
  <c r="O1629" i="2"/>
  <c r="M1630" i="2"/>
  <c r="N1630" i="2"/>
  <c r="O1630" i="2"/>
  <c r="AG1631" i="2"/>
  <c r="M1631" i="2"/>
  <c r="N1631" i="2"/>
  <c r="O1631" i="2"/>
  <c r="M1632" i="2"/>
  <c r="N1632" i="2"/>
  <c r="O1632" i="2"/>
  <c r="AG1633" i="2"/>
  <c r="M1633" i="2"/>
  <c r="N1633" i="2"/>
  <c r="O1633" i="2"/>
  <c r="M1634" i="2"/>
  <c r="N1634" i="2"/>
  <c r="O1634" i="2"/>
  <c r="AG1635" i="2"/>
  <c r="M1635" i="2"/>
  <c r="N1635" i="2"/>
  <c r="O1635" i="2"/>
  <c r="M1636" i="2"/>
  <c r="N1636" i="2"/>
  <c r="O1636" i="2"/>
  <c r="AG1637" i="2"/>
  <c r="M1637" i="2"/>
  <c r="N1637" i="2"/>
  <c r="O1637" i="2"/>
  <c r="M1638" i="2"/>
  <c r="N1638" i="2"/>
  <c r="O1638" i="2"/>
  <c r="AG1639" i="2"/>
  <c r="M1639" i="2"/>
  <c r="N1639" i="2"/>
  <c r="O1639" i="2"/>
  <c r="M1640" i="2"/>
  <c r="N1640" i="2"/>
  <c r="O1640" i="2"/>
  <c r="AG1641" i="2"/>
  <c r="M1641" i="2"/>
  <c r="N1641" i="2"/>
  <c r="O1641" i="2"/>
  <c r="M1642" i="2"/>
  <c r="N1642" i="2"/>
  <c r="O1642" i="2"/>
  <c r="AG1643" i="2"/>
  <c r="M1643" i="2"/>
  <c r="N1643" i="2"/>
  <c r="O1643" i="2"/>
  <c r="M1644" i="2"/>
  <c r="N1644" i="2"/>
  <c r="O1644" i="2"/>
  <c r="AG1645" i="2"/>
  <c r="M1645" i="2"/>
  <c r="N1645" i="2"/>
  <c r="O1645" i="2"/>
  <c r="M1646" i="2"/>
  <c r="N1646" i="2"/>
  <c r="O1646" i="2"/>
  <c r="AG1647" i="2"/>
  <c r="M1647" i="2"/>
  <c r="N1647" i="2"/>
  <c r="O1647" i="2"/>
  <c r="M1648" i="2"/>
  <c r="N1648" i="2"/>
  <c r="O1648" i="2"/>
  <c r="AG1649" i="2"/>
  <c r="M1649" i="2"/>
  <c r="N1649" i="2"/>
  <c r="O1649" i="2"/>
  <c r="M1650" i="2"/>
  <c r="N1650" i="2"/>
  <c r="O1650" i="2"/>
  <c r="AG1651" i="2"/>
  <c r="M1651" i="2"/>
  <c r="N1651" i="2"/>
  <c r="O1651" i="2"/>
  <c r="M1652" i="2"/>
  <c r="N1652" i="2"/>
  <c r="O1652" i="2"/>
  <c r="AG1653" i="2"/>
  <c r="M1653" i="2"/>
  <c r="N1653" i="2"/>
  <c r="O1653" i="2"/>
  <c r="M1654" i="2"/>
  <c r="N1654" i="2"/>
  <c r="O1654" i="2"/>
  <c r="AG1655" i="2"/>
  <c r="M1655" i="2"/>
  <c r="N1655" i="2"/>
  <c r="O1655" i="2"/>
  <c r="M1656" i="2"/>
  <c r="N1656" i="2"/>
  <c r="O1656" i="2"/>
  <c r="AG1657" i="2"/>
  <c r="M1657" i="2"/>
  <c r="N1657" i="2"/>
  <c r="O1657" i="2"/>
  <c r="M1658" i="2"/>
  <c r="N1658" i="2"/>
  <c r="O1658" i="2"/>
  <c r="AG1659" i="2"/>
  <c r="M1659" i="2"/>
  <c r="N1659" i="2"/>
  <c r="O1659" i="2"/>
  <c r="M1660" i="2"/>
  <c r="N1660" i="2"/>
  <c r="O1660" i="2"/>
  <c r="AG1661" i="2"/>
  <c r="M1661" i="2"/>
  <c r="N1661" i="2"/>
  <c r="O1661" i="2"/>
  <c r="M1662" i="2"/>
  <c r="N1662" i="2"/>
  <c r="O1662" i="2"/>
  <c r="AG1663" i="2"/>
  <c r="M1663" i="2"/>
  <c r="N1663" i="2"/>
  <c r="O1663" i="2"/>
  <c r="M1664" i="2"/>
  <c r="N1664" i="2"/>
  <c r="O1664" i="2"/>
  <c r="AG1665" i="2"/>
  <c r="M1665" i="2"/>
  <c r="N1665" i="2"/>
  <c r="O1665" i="2"/>
  <c r="M1666" i="2"/>
  <c r="N1666" i="2"/>
  <c r="O1666" i="2"/>
  <c r="AG1667" i="2"/>
  <c r="M1667" i="2"/>
  <c r="N1667" i="2"/>
  <c r="O1667" i="2"/>
  <c r="M1668" i="2"/>
  <c r="N1668" i="2"/>
  <c r="O1668" i="2"/>
  <c r="AG1669" i="2"/>
  <c r="M1669" i="2"/>
  <c r="N1669" i="2"/>
  <c r="O1669" i="2"/>
  <c r="M1670" i="2"/>
  <c r="N1670" i="2"/>
  <c r="O1670" i="2"/>
  <c r="AG1671" i="2"/>
  <c r="M1671" i="2"/>
  <c r="N1671" i="2"/>
  <c r="O1671" i="2"/>
  <c r="M1672" i="2"/>
  <c r="N1672" i="2"/>
  <c r="O1672" i="2"/>
  <c r="AG1673" i="2"/>
  <c r="M1673" i="2"/>
  <c r="N1673" i="2"/>
  <c r="O1673" i="2"/>
  <c r="M1674" i="2"/>
  <c r="N1674" i="2"/>
  <c r="O1674" i="2"/>
  <c r="AG1675" i="2"/>
  <c r="M1675" i="2"/>
  <c r="N1675" i="2"/>
  <c r="O1675" i="2"/>
  <c r="M1676" i="2"/>
  <c r="N1676" i="2"/>
  <c r="O1676" i="2"/>
  <c r="AG1677" i="2"/>
  <c r="M1677" i="2"/>
  <c r="N1677" i="2"/>
  <c r="O1677" i="2"/>
  <c r="M1678" i="2"/>
  <c r="N1678" i="2"/>
  <c r="O1678" i="2"/>
  <c r="AG1679" i="2"/>
  <c r="M1679" i="2"/>
  <c r="N1679" i="2"/>
  <c r="O1679" i="2"/>
  <c r="M1680" i="2"/>
  <c r="N1680" i="2"/>
  <c r="O1680" i="2"/>
  <c r="AG1681" i="2"/>
  <c r="M1681" i="2"/>
  <c r="N1681" i="2"/>
  <c r="O1681" i="2"/>
  <c r="M1682" i="2"/>
  <c r="N1682" i="2"/>
  <c r="O1682" i="2"/>
  <c r="AG1683" i="2"/>
  <c r="M1683" i="2"/>
  <c r="N1683" i="2"/>
  <c r="O1683" i="2"/>
  <c r="M1684" i="2"/>
  <c r="N1684" i="2"/>
  <c r="O1684" i="2"/>
  <c r="AG1685" i="2"/>
  <c r="M1685" i="2"/>
  <c r="N1685" i="2"/>
  <c r="O1685" i="2"/>
  <c r="M1686" i="2"/>
  <c r="N1686" i="2"/>
  <c r="O1686" i="2"/>
  <c r="AG1687" i="2"/>
  <c r="M1687" i="2"/>
  <c r="N1687" i="2"/>
  <c r="O1687" i="2"/>
  <c r="M1688" i="2"/>
  <c r="N1688" i="2"/>
  <c r="O1688" i="2"/>
  <c r="AG1689" i="2"/>
  <c r="M1689" i="2"/>
  <c r="N1689" i="2"/>
  <c r="O1689" i="2"/>
  <c r="M1690" i="2"/>
  <c r="N1690" i="2"/>
  <c r="O1690" i="2"/>
  <c r="AG1691" i="2"/>
  <c r="M1691" i="2"/>
  <c r="N1691" i="2"/>
  <c r="O1691" i="2"/>
  <c r="M1692" i="2"/>
  <c r="N1692" i="2"/>
  <c r="O1692" i="2"/>
  <c r="AG1693" i="2"/>
  <c r="M1693" i="2"/>
  <c r="N1693" i="2"/>
  <c r="O1693" i="2"/>
  <c r="M1694" i="2"/>
  <c r="N1694" i="2"/>
  <c r="O1694" i="2"/>
  <c r="AG1695" i="2"/>
  <c r="M1695" i="2"/>
  <c r="N1695" i="2"/>
  <c r="O1695" i="2"/>
  <c r="M1696" i="2"/>
  <c r="N1696" i="2"/>
  <c r="O1696" i="2"/>
  <c r="AG1697" i="2"/>
  <c r="M1697" i="2"/>
  <c r="N1697" i="2"/>
  <c r="O1697" i="2"/>
  <c r="M1698" i="2"/>
  <c r="N1698" i="2"/>
  <c r="O1698" i="2"/>
  <c r="AG1699" i="2"/>
  <c r="M1699" i="2"/>
  <c r="N1699" i="2"/>
  <c r="O1699" i="2"/>
  <c r="M1700" i="2"/>
  <c r="N1700" i="2"/>
  <c r="O1700" i="2"/>
  <c r="AG1701" i="2"/>
  <c r="M1701" i="2"/>
  <c r="N1701" i="2"/>
  <c r="O1701" i="2"/>
  <c r="M1702" i="2"/>
  <c r="N1702" i="2"/>
  <c r="O1702" i="2"/>
  <c r="AG1703" i="2"/>
  <c r="M1703" i="2"/>
  <c r="N1703" i="2"/>
  <c r="O1703" i="2"/>
  <c r="M1704" i="2"/>
  <c r="N1704" i="2"/>
  <c r="O1704" i="2"/>
  <c r="AG1705" i="2"/>
  <c r="M1705" i="2"/>
  <c r="N1705" i="2"/>
  <c r="O1705" i="2"/>
  <c r="M1706" i="2"/>
  <c r="N1706" i="2"/>
  <c r="O1706" i="2"/>
  <c r="AG1707" i="2"/>
  <c r="M1707" i="2"/>
  <c r="N1707" i="2"/>
  <c r="O1707" i="2"/>
  <c r="M1708" i="2"/>
  <c r="N1708" i="2"/>
  <c r="O1708" i="2"/>
  <c r="AG1709" i="2"/>
  <c r="M1709" i="2"/>
  <c r="N1709" i="2"/>
  <c r="O1709" i="2"/>
  <c r="M1710" i="2"/>
  <c r="N1710" i="2"/>
  <c r="O1710" i="2"/>
  <c r="AG1711" i="2"/>
  <c r="M1711" i="2"/>
  <c r="N1711" i="2"/>
  <c r="O1711" i="2"/>
  <c r="M1712" i="2"/>
  <c r="N1712" i="2"/>
  <c r="O1712" i="2"/>
  <c r="AG1713" i="2"/>
  <c r="M1713" i="2"/>
  <c r="N1713" i="2"/>
  <c r="O1713" i="2"/>
  <c r="M1714" i="2"/>
  <c r="N1714" i="2"/>
  <c r="O1714" i="2"/>
  <c r="AG1715" i="2"/>
  <c r="M1715" i="2"/>
  <c r="N1715" i="2"/>
  <c r="O1715" i="2"/>
  <c r="M1716" i="2"/>
  <c r="N1716" i="2"/>
  <c r="O1716" i="2"/>
  <c r="AG1717" i="2"/>
  <c r="M1717" i="2"/>
  <c r="N1717" i="2"/>
  <c r="O1717" i="2"/>
  <c r="M1718" i="2"/>
  <c r="N1718" i="2"/>
  <c r="O1718" i="2"/>
  <c r="AG1719" i="2"/>
  <c r="M1719" i="2"/>
  <c r="N1719" i="2"/>
  <c r="O1719" i="2"/>
  <c r="M1720" i="2"/>
  <c r="N1720" i="2"/>
  <c r="O1720" i="2"/>
  <c r="AG1721" i="2"/>
  <c r="M1721" i="2"/>
  <c r="N1721" i="2"/>
  <c r="O1721" i="2"/>
  <c r="M1722" i="2"/>
  <c r="N1722" i="2"/>
  <c r="O1722" i="2"/>
  <c r="AG1723" i="2"/>
  <c r="M1723" i="2"/>
  <c r="N1723" i="2"/>
  <c r="O1723" i="2"/>
  <c r="M1724" i="2"/>
  <c r="N1724" i="2"/>
  <c r="O1724" i="2"/>
  <c r="AG1725" i="2"/>
  <c r="M1725" i="2"/>
  <c r="N1725" i="2"/>
  <c r="O1725" i="2"/>
  <c r="M1726" i="2"/>
  <c r="N1726" i="2"/>
  <c r="O1726" i="2"/>
  <c r="AG1727" i="2"/>
  <c r="M1727" i="2"/>
  <c r="N1727" i="2"/>
  <c r="O1727" i="2"/>
  <c r="M1728" i="2"/>
  <c r="N1728" i="2"/>
  <c r="O1728" i="2"/>
  <c r="AG1729" i="2"/>
  <c r="M1729" i="2"/>
  <c r="N1729" i="2"/>
  <c r="O1729" i="2"/>
  <c r="M1730" i="2"/>
  <c r="N1730" i="2"/>
  <c r="O1730" i="2"/>
  <c r="AG1731" i="2"/>
  <c r="M1731" i="2"/>
  <c r="N1731" i="2"/>
  <c r="O1731" i="2"/>
  <c r="AG1732" i="2"/>
  <c r="M1732" i="2"/>
  <c r="N1732" i="2"/>
  <c r="O1732" i="2"/>
  <c r="AG1733" i="2"/>
  <c r="M1733" i="2"/>
  <c r="N1733" i="2"/>
  <c r="O1733" i="2"/>
  <c r="M1734" i="2"/>
  <c r="N1734" i="2"/>
  <c r="O1734" i="2"/>
  <c r="AG1735" i="2"/>
  <c r="M1735" i="2"/>
  <c r="N1735" i="2"/>
  <c r="O1735" i="2"/>
  <c r="AG1736" i="2"/>
  <c r="M1736" i="2"/>
  <c r="N1736" i="2"/>
  <c r="O1736" i="2"/>
  <c r="AG1737" i="2"/>
  <c r="M1737" i="2"/>
  <c r="N1737" i="2"/>
  <c r="O1737" i="2"/>
  <c r="M1738" i="2"/>
  <c r="N1738" i="2"/>
  <c r="O1738" i="2"/>
  <c r="AG1739" i="2"/>
  <c r="M1739" i="2"/>
  <c r="N1739" i="2"/>
  <c r="O1739" i="2"/>
  <c r="AG1740" i="2"/>
  <c r="M1740" i="2"/>
  <c r="N1740" i="2"/>
  <c r="O1740" i="2"/>
  <c r="AG1741" i="2"/>
  <c r="M1741" i="2"/>
  <c r="N1741" i="2"/>
  <c r="O1741" i="2"/>
  <c r="M1742" i="2"/>
  <c r="N1742" i="2"/>
  <c r="O1742" i="2"/>
  <c r="M1743" i="2"/>
  <c r="N1743" i="2"/>
  <c r="O1743" i="2"/>
  <c r="AG1744" i="2"/>
  <c r="M1744" i="2"/>
  <c r="N1744" i="2"/>
  <c r="O1744" i="2"/>
  <c r="AG1745" i="2"/>
  <c r="M1745" i="2"/>
  <c r="N1745" i="2"/>
  <c r="O1745" i="2"/>
  <c r="M1746" i="2"/>
  <c r="N1746" i="2"/>
  <c r="O1746" i="2"/>
  <c r="AG1747" i="2"/>
  <c r="M1747" i="2"/>
  <c r="N1747" i="2"/>
  <c r="O1747" i="2"/>
  <c r="AG1748" i="2"/>
  <c r="M1748" i="2"/>
  <c r="N1748" i="2"/>
  <c r="O1748" i="2"/>
  <c r="AG1749" i="2"/>
  <c r="M1749" i="2"/>
  <c r="N1749" i="2"/>
  <c r="O1749" i="2"/>
  <c r="M1750" i="2"/>
  <c r="N1750" i="2"/>
  <c r="O1750" i="2"/>
  <c r="M1751" i="2"/>
  <c r="N1751" i="2"/>
  <c r="O1751" i="2"/>
  <c r="AG1752" i="2"/>
  <c r="M1752" i="2"/>
  <c r="N1752" i="2"/>
  <c r="O1752" i="2"/>
  <c r="AG1753" i="2"/>
  <c r="M1753" i="2"/>
  <c r="N1753" i="2"/>
  <c r="O1753" i="2"/>
  <c r="M1754" i="2"/>
  <c r="N1754" i="2"/>
  <c r="O1754" i="2"/>
  <c r="AG1755" i="2"/>
  <c r="M1755" i="2"/>
  <c r="N1755" i="2"/>
  <c r="O1755" i="2"/>
  <c r="AG1756" i="2"/>
  <c r="M1756" i="2"/>
  <c r="N1756" i="2"/>
  <c r="O1756" i="2"/>
  <c r="AG1757" i="2"/>
  <c r="M1757" i="2"/>
  <c r="N1757" i="2"/>
  <c r="O1757" i="2"/>
  <c r="M1758" i="2"/>
  <c r="N1758" i="2"/>
  <c r="O1758" i="2"/>
  <c r="M1759" i="2"/>
  <c r="N1759" i="2"/>
  <c r="O1759" i="2"/>
  <c r="AG1760" i="2"/>
  <c r="M1760" i="2"/>
  <c r="N1760" i="2"/>
  <c r="O1760" i="2"/>
  <c r="AG1761" i="2"/>
  <c r="M1761" i="2"/>
  <c r="N1761" i="2"/>
  <c r="O1761" i="2"/>
  <c r="AG1762" i="2"/>
  <c r="M1762" i="2"/>
  <c r="N1762" i="2"/>
  <c r="O1762" i="2"/>
  <c r="AG1763" i="2"/>
  <c r="M1763" i="2"/>
  <c r="N1763" i="2"/>
  <c r="O1763" i="2"/>
  <c r="AG1764" i="2"/>
  <c r="M1764" i="2"/>
  <c r="N1764" i="2"/>
  <c r="O1764" i="2"/>
  <c r="AG1765" i="2"/>
  <c r="M1765" i="2"/>
  <c r="N1765" i="2"/>
  <c r="O1765" i="2"/>
  <c r="AG1766" i="2"/>
  <c r="M1766" i="2"/>
  <c r="N1766" i="2"/>
  <c r="O1766" i="2"/>
  <c r="AG1767" i="2"/>
  <c r="M1767" i="2"/>
  <c r="N1767" i="2"/>
  <c r="O1767" i="2"/>
  <c r="AG1768" i="2"/>
  <c r="M1768" i="2"/>
  <c r="N1768" i="2"/>
  <c r="O1768" i="2"/>
  <c r="AG1769" i="2"/>
  <c r="M1769" i="2"/>
  <c r="N1769" i="2"/>
  <c r="O1769" i="2"/>
  <c r="AG1770" i="2"/>
  <c r="M1770" i="2"/>
  <c r="N1770" i="2"/>
  <c r="O1770" i="2"/>
  <c r="AG1771" i="2"/>
  <c r="M1771" i="2"/>
  <c r="N1771" i="2"/>
  <c r="O1771" i="2"/>
  <c r="AG1772" i="2"/>
  <c r="M1772" i="2"/>
  <c r="N1772" i="2"/>
  <c r="O1772" i="2"/>
  <c r="AG1773" i="2"/>
  <c r="M1773" i="2"/>
  <c r="N1773" i="2"/>
  <c r="O1773" i="2"/>
  <c r="AG1774" i="2"/>
  <c r="M1774" i="2"/>
  <c r="N1774" i="2"/>
  <c r="O1774" i="2"/>
  <c r="AG1775" i="2"/>
  <c r="M1775" i="2"/>
  <c r="N1775" i="2"/>
  <c r="O1775" i="2"/>
  <c r="AG1776" i="2"/>
  <c r="M1776" i="2"/>
  <c r="N1776" i="2"/>
  <c r="O1776" i="2"/>
  <c r="AG1777" i="2"/>
  <c r="M1777" i="2"/>
  <c r="N1777" i="2"/>
  <c r="O1777" i="2"/>
  <c r="AG1778" i="2"/>
  <c r="M1778" i="2"/>
  <c r="N1778" i="2"/>
  <c r="O1778" i="2"/>
  <c r="AG1779" i="2"/>
  <c r="M1779" i="2"/>
  <c r="N1779" i="2"/>
  <c r="O1779" i="2"/>
  <c r="AG1780" i="2"/>
  <c r="M1780" i="2"/>
  <c r="N1780" i="2"/>
  <c r="O1780" i="2"/>
  <c r="AG1781" i="2"/>
  <c r="M1781" i="2"/>
  <c r="N1781" i="2"/>
  <c r="O1781" i="2"/>
  <c r="AG1782" i="2"/>
  <c r="M1782" i="2"/>
  <c r="N1782" i="2"/>
  <c r="O1782" i="2"/>
  <c r="AG1783" i="2"/>
  <c r="M1783" i="2"/>
  <c r="N1783" i="2"/>
  <c r="O1783" i="2"/>
  <c r="AG1784" i="2"/>
  <c r="M1784" i="2"/>
  <c r="N1784" i="2"/>
  <c r="O1784" i="2"/>
  <c r="AG1785" i="2"/>
  <c r="M1785" i="2"/>
  <c r="N1785" i="2"/>
  <c r="O1785" i="2"/>
  <c r="AG1786" i="2"/>
  <c r="M1786" i="2"/>
  <c r="N1786" i="2"/>
  <c r="O1786" i="2"/>
  <c r="AG1787" i="2"/>
  <c r="M1787" i="2"/>
  <c r="N1787" i="2"/>
  <c r="O1787" i="2"/>
  <c r="AG1788" i="2"/>
  <c r="M1788" i="2"/>
  <c r="N1788" i="2"/>
  <c r="O1788" i="2"/>
  <c r="AG1789" i="2"/>
  <c r="M1789" i="2"/>
  <c r="N1789" i="2"/>
  <c r="O1789" i="2"/>
  <c r="AG1790" i="2"/>
  <c r="M1790" i="2"/>
  <c r="N1790" i="2"/>
  <c r="O1790" i="2"/>
  <c r="M1791" i="2"/>
  <c r="N1791" i="2"/>
  <c r="O1791" i="2"/>
  <c r="M1792" i="2"/>
  <c r="N1792" i="2"/>
  <c r="O1792" i="2"/>
  <c r="AG1793" i="2"/>
  <c r="M1793" i="2"/>
  <c r="N1793" i="2"/>
  <c r="O1793" i="2"/>
  <c r="M1794" i="2"/>
  <c r="N1794" i="2"/>
  <c r="O1794" i="2"/>
  <c r="AG1795" i="2"/>
  <c r="M1795" i="2"/>
  <c r="N1795" i="2"/>
  <c r="O1795" i="2"/>
  <c r="M1796" i="2"/>
  <c r="N1796" i="2"/>
  <c r="O1796" i="2"/>
  <c r="AG1797" i="2"/>
  <c r="M1797" i="2"/>
  <c r="N1797" i="2"/>
  <c r="O1797" i="2"/>
  <c r="M1798" i="2"/>
  <c r="N1798" i="2"/>
  <c r="O1798" i="2"/>
  <c r="M1799" i="2"/>
  <c r="N1799" i="2"/>
  <c r="O1799" i="2"/>
  <c r="AG1800" i="2"/>
  <c r="M1800" i="2"/>
  <c r="N1800" i="2"/>
  <c r="O1800" i="2"/>
  <c r="AG1801" i="2"/>
  <c r="M1801" i="2"/>
  <c r="N1801" i="2"/>
  <c r="O1801" i="2"/>
  <c r="M1802" i="2"/>
  <c r="N1802" i="2"/>
  <c r="O1802" i="2"/>
  <c r="AG1803" i="2"/>
  <c r="M1803" i="2"/>
  <c r="N1803" i="2"/>
  <c r="O1803" i="2"/>
  <c r="AG1804" i="2"/>
  <c r="M1804" i="2"/>
  <c r="N1804" i="2"/>
  <c r="O1804" i="2"/>
  <c r="AG1805" i="2"/>
  <c r="M1805" i="2"/>
  <c r="N1805" i="2"/>
  <c r="O1805" i="2"/>
  <c r="M1806" i="2"/>
  <c r="N1806" i="2"/>
  <c r="O1806" i="2"/>
  <c r="M1807" i="2"/>
  <c r="N1807" i="2"/>
  <c r="O1807" i="2"/>
  <c r="AG1808" i="2"/>
  <c r="M1808" i="2"/>
  <c r="N1808" i="2"/>
  <c r="O1808" i="2"/>
  <c r="AG1809" i="2"/>
  <c r="M1809" i="2"/>
  <c r="N1809" i="2"/>
  <c r="O1809" i="2"/>
  <c r="M1810" i="2"/>
  <c r="N1810" i="2"/>
  <c r="O1810" i="2"/>
  <c r="AG1811" i="2"/>
  <c r="M1811" i="2"/>
  <c r="N1811" i="2"/>
  <c r="O1811" i="2"/>
  <c r="AG1812" i="2"/>
  <c r="M1812" i="2"/>
  <c r="N1812" i="2"/>
  <c r="O1812" i="2"/>
  <c r="AG1813" i="2"/>
  <c r="M1813" i="2"/>
  <c r="N1813" i="2"/>
  <c r="O1813" i="2"/>
  <c r="M1814" i="2"/>
  <c r="N1814" i="2"/>
  <c r="O1814" i="2"/>
  <c r="AG1815" i="2"/>
  <c r="M1815" i="2"/>
  <c r="N1815" i="2"/>
  <c r="O1815" i="2"/>
  <c r="AG1816" i="2"/>
  <c r="M1816" i="2"/>
  <c r="N1816" i="2"/>
  <c r="O1816" i="2"/>
  <c r="AG1817" i="2"/>
  <c r="M1817" i="2"/>
  <c r="N1817" i="2"/>
  <c r="O1817" i="2"/>
  <c r="M1818" i="2"/>
  <c r="N1818" i="2"/>
  <c r="O1818" i="2"/>
  <c r="AG1819" i="2"/>
  <c r="M1819" i="2"/>
  <c r="N1819" i="2"/>
  <c r="O1819" i="2"/>
  <c r="AG1820" i="2"/>
  <c r="M1820" i="2"/>
  <c r="N1820" i="2"/>
  <c r="O1820" i="2"/>
  <c r="AG1821" i="2"/>
  <c r="M1821" i="2"/>
  <c r="N1821" i="2"/>
  <c r="O1821" i="2"/>
  <c r="M1822" i="2"/>
  <c r="N1822" i="2"/>
  <c r="O1822" i="2"/>
  <c r="AG1823" i="2"/>
  <c r="M1823" i="2"/>
  <c r="N1823" i="2"/>
  <c r="O1823" i="2"/>
  <c r="AG1824" i="2"/>
  <c r="M1824" i="2"/>
  <c r="N1824" i="2"/>
  <c r="O1824" i="2"/>
  <c r="AG1825" i="2"/>
  <c r="M1825" i="2"/>
  <c r="N1825" i="2"/>
  <c r="O1825" i="2"/>
  <c r="M1826" i="2"/>
  <c r="N1826" i="2"/>
  <c r="O1826" i="2"/>
  <c r="AG1827" i="2"/>
  <c r="M1827" i="2"/>
  <c r="N1827" i="2"/>
  <c r="O1827" i="2"/>
  <c r="AG1828" i="2"/>
  <c r="M1828" i="2"/>
  <c r="N1828" i="2"/>
  <c r="O1828" i="2"/>
  <c r="AG1829" i="2"/>
  <c r="M1829" i="2"/>
  <c r="N1829" i="2"/>
  <c r="O1829" i="2"/>
  <c r="M1830" i="2"/>
  <c r="N1830" i="2"/>
  <c r="O1830" i="2"/>
  <c r="M1831" i="2"/>
  <c r="N1831" i="2"/>
  <c r="O1831" i="2"/>
  <c r="AG1832" i="2"/>
  <c r="M1832" i="2"/>
  <c r="N1832" i="2"/>
  <c r="O1832" i="2"/>
  <c r="AG1833" i="2"/>
  <c r="M1833" i="2"/>
  <c r="N1833" i="2"/>
  <c r="O1833" i="2"/>
  <c r="AG1834" i="2"/>
  <c r="M1834" i="2"/>
  <c r="N1834" i="2"/>
  <c r="O1834" i="2"/>
  <c r="AG1835" i="2"/>
  <c r="M1835" i="2"/>
  <c r="N1835" i="2"/>
  <c r="O1835" i="2"/>
  <c r="AG1836" i="2"/>
  <c r="M1836" i="2"/>
  <c r="N1836" i="2"/>
  <c r="O1836" i="2"/>
  <c r="AG1837" i="2"/>
  <c r="M1837" i="2"/>
  <c r="N1837" i="2"/>
  <c r="O1837" i="2"/>
  <c r="AG1838" i="2"/>
  <c r="M1838" i="2"/>
  <c r="N1838" i="2"/>
  <c r="O1838" i="2"/>
  <c r="AG1839" i="2"/>
  <c r="M1839" i="2"/>
  <c r="N1839" i="2"/>
  <c r="O1839" i="2"/>
  <c r="AG1840" i="2"/>
  <c r="M1840" i="2"/>
  <c r="N1840" i="2"/>
  <c r="O1840" i="2"/>
  <c r="AG1841" i="2"/>
  <c r="M1841" i="2"/>
  <c r="N1841" i="2"/>
  <c r="O1841" i="2"/>
  <c r="AG1842" i="2"/>
  <c r="M1842" i="2"/>
  <c r="N1842" i="2"/>
  <c r="O1842" i="2"/>
  <c r="AG1843" i="2"/>
  <c r="M1843" i="2"/>
  <c r="N1843" i="2"/>
  <c r="O1843" i="2"/>
  <c r="AG1844" i="2"/>
  <c r="M1844" i="2"/>
  <c r="N1844" i="2"/>
  <c r="O1844" i="2"/>
  <c r="AG1845" i="2"/>
  <c r="M1845" i="2"/>
  <c r="N1845" i="2"/>
  <c r="O1845" i="2"/>
  <c r="AG1846" i="2"/>
  <c r="M1846" i="2"/>
  <c r="N1846" i="2"/>
  <c r="O1846" i="2"/>
  <c r="M1847" i="2"/>
  <c r="N1847" i="2"/>
  <c r="O1847" i="2"/>
  <c r="AG1848" i="2"/>
  <c r="M1848" i="2"/>
  <c r="N1848" i="2"/>
  <c r="O1848" i="2"/>
  <c r="AG1849" i="2"/>
  <c r="M1849" i="2"/>
  <c r="N1849" i="2"/>
  <c r="O1849" i="2"/>
  <c r="M1850" i="2"/>
  <c r="N1850" i="2"/>
  <c r="O1850" i="2"/>
  <c r="AG1851" i="2"/>
  <c r="M1851" i="2"/>
  <c r="N1851" i="2"/>
  <c r="O1851" i="2"/>
  <c r="AG1852" i="2"/>
  <c r="M1852" i="2"/>
  <c r="N1852" i="2"/>
  <c r="O1852" i="2"/>
  <c r="AG1853" i="2"/>
  <c r="M1853" i="2"/>
  <c r="N1853" i="2"/>
  <c r="O1853" i="2"/>
  <c r="M1854" i="2"/>
  <c r="N1854" i="2"/>
  <c r="O1854" i="2"/>
  <c r="AG1855" i="2"/>
  <c r="M1855" i="2"/>
  <c r="N1855" i="2"/>
  <c r="O1855" i="2"/>
  <c r="AG1856" i="2"/>
  <c r="M1856" i="2"/>
  <c r="N1856" i="2"/>
  <c r="O1856" i="2"/>
  <c r="AG1857" i="2"/>
  <c r="M1857" i="2"/>
  <c r="N1857" i="2"/>
  <c r="O1857" i="2"/>
  <c r="M1858" i="2"/>
  <c r="N1858" i="2"/>
  <c r="O1858" i="2"/>
  <c r="AG1859" i="2"/>
  <c r="M1859" i="2"/>
  <c r="N1859" i="2"/>
  <c r="O1859" i="2"/>
  <c r="AG1860" i="2"/>
  <c r="M1860" i="2"/>
  <c r="N1860" i="2"/>
  <c r="O1860" i="2"/>
  <c r="AG1861" i="2"/>
  <c r="M1861" i="2"/>
  <c r="N1861" i="2"/>
  <c r="O1861" i="2"/>
  <c r="M1862" i="2"/>
  <c r="N1862" i="2"/>
  <c r="O1862" i="2"/>
  <c r="M1863" i="2"/>
  <c r="N1863" i="2"/>
  <c r="O1863" i="2"/>
  <c r="AG1864" i="2"/>
  <c r="M1864" i="2"/>
  <c r="N1864" i="2"/>
  <c r="O1864" i="2"/>
  <c r="AG1865" i="2"/>
  <c r="M1865" i="2"/>
  <c r="N1865" i="2"/>
  <c r="O1865" i="2"/>
  <c r="M1866" i="2"/>
  <c r="N1866" i="2"/>
  <c r="O1866" i="2"/>
  <c r="AG1867" i="2"/>
  <c r="M1867" i="2"/>
  <c r="N1867" i="2"/>
  <c r="O1867" i="2"/>
  <c r="AG1868" i="2"/>
  <c r="M1868" i="2"/>
  <c r="N1868" i="2"/>
  <c r="O1868" i="2"/>
  <c r="AG1869" i="2"/>
  <c r="M1869" i="2"/>
  <c r="N1869" i="2"/>
  <c r="O1869" i="2"/>
  <c r="M1870" i="2"/>
  <c r="N1870" i="2"/>
  <c r="O1870" i="2"/>
  <c r="AG1871" i="2"/>
  <c r="M1871" i="2"/>
  <c r="N1871" i="2"/>
  <c r="O1871" i="2"/>
  <c r="AG1872" i="2"/>
  <c r="M1872" i="2"/>
  <c r="N1872" i="2"/>
  <c r="O1872" i="2"/>
  <c r="AG1873" i="2"/>
  <c r="M1873" i="2"/>
  <c r="N1873" i="2"/>
  <c r="O1873" i="2"/>
  <c r="M1874" i="2"/>
  <c r="N1874" i="2"/>
  <c r="O1874" i="2"/>
  <c r="AG1875" i="2"/>
  <c r="M1875" i="2"/>
  <c r="N1875" i="2"/>
  <c r="O1875" i="2"/>
  <c r="AG1876" i="2"/>
  <c r="M1876" i="2"/>
  <c r="N1876" i="2"/>
  <c r="O1876" i="2"/>
  <c r="AG1877" i="2"/>
  <c r="M1877" i="2"/>
  <c r="N1877" i="2"/>
  <c r="O1877" i="2"/>
  <c r="M1878" i="2"/>
  <c r="N1878" i="2"/>
  <c r="O1878" i="2"/>
  <c r="M1879" i="2"/>
  <c r="N1879" i="2"/>
  <c r="O1879" i="2"/>
  <c r="AG1880" i="2"/>
  <c r="M1880" i="2"/>
  <c r="N1880" i="2"/>
  <c r="O1880" i="2"/>
  <c r="AG1881" i="2"/>
  <c r="M1881" i="2"/>
  <c r="N1881" i="2"/>
  <c r="O1881" i="2"/>
  <c r="M1882" i="2"/>
  <c r="N1882" i="2"/>
  <c r="O1882" i="2"/>
  <c r="AG1883" i="2"/>
  <c r="M1883" i="2"/>
  <c r="N1883" i="2"/>
  <c r="O1883" i="2"/>
  <c r="AG1884" i="2"/>
  <c r="M1884" i="2"/>
  <c r="N1884" i="2"/>
  <c r="O1884" i="2"/>
  <c r="AG1885" i="2"/>
  <c r="M1885" i="2"/>
  <c r="N1885" i="2"/>
  <c r="O1885" i="2"/>
  <c r="M1886" i="2"/>
  <c r="N1886" i="2"/>
  <c r="O1886" i="2"/>
  <c r="AG1887" i="2"/>
  <c r="M1887" i="2"/>
  <c r="N1887" i="2"/>
  <c r="O1887" i="2"/>
  <c r="AG1888" i="2"/>
  <c r="M1888" i="2"/>
  <c r="N1888" i="2"/>
  <c r="O1888" i="2"/>
  <c r="AG1889" i="2"/>
  <c r="M1889" i="2"/>
  <c r="N1889" i="2"/>
  <c r="O1889" i="2"/>
  <c r="M1890" i="2"/>
  <c r="N1890" i="2"/>
  <c r="O1890" i="2"/>
  <c r="AG1891" i="2"/>
  <c r="M1891" i="2"/>
  <c r="N1891" i="2"/>
  <c r="O1891" i="2"/>
  <c r="AG1892" i="2"/>
  <c r="M1892" i="2"/>
  <c r="N1892" i="2"/>
  <c r="O1892" i="2"/>
  <c r="AG1893" i="2"/>
  <c r="M1893" i="2"/>
  <c r="N1893" i="2"/>
  <c r="O1893" i="2"/>
  <c r="M1894" i="2"/>
  <c r="N1894" i="2"/>
  <c r="O1894" i="2"/>
  <c r="M1895" i="2"/>
  <c r="N1895" i="2"/>
  <c r="O1895" i="2"/>
  <c r="AG1896" i="2"/>
  <c r="M1896" i="2"/>
  <c r="N1896" i="2"/>
  <c r="O1896" i="2"/>
  <c r="AG1897" i="2"/>
  <c r="M1897" i="2"/>
  <c r="N1897" i="2"/>
  <c r="O1897" i="2"/>
  <c r="M1898" i="2"/>
  <c r="N1898" i="2"/>
  <c r="O1898" i="2"/>
  <c r="AG1899" i="2"/>
  <c r="M1899" i="2"/>
  <c r="N1899" i="2"/>
  <c r="O1899" i="2"/>
  <c r="AG1900" i="2"/>
  <c r="M1900" i="2"/>
  <c r="N1900" i="2"/>
  <c r="O1900" i="2"/>
  <c r="AG1901" i="2"/>
  <c r="M1901" i="2"/>
  <c r="N1901" i="2"/>
  <c r="O1901" i="2"/>
  <c r="AG1902" i="2"/>
  <c r="M1902" i="2"/>
  <c r="N1902" i="2"/>
  <c r="O1902" i="2"/>
  <c r="AG1903" i="2"/>
  <c r="M1903" i="2"/>
  <c r="N1903" i="2"/>
  <c r="O1903" i="2"/>
  <c r="AG1904" i="2"/>
  <c r="M1904" i="2"/>
  <c r="N1904" i="2"/>
  <c r="O1904" i="2"/>
  <c r="AG1905" i="2"/>
  <c r="M1905" i="2"/>
  <c r="N1905" i="2"/>
  <c r="O1905" i="2"/>
  <c r="AG1906" i="2"/>
  <c r="M1906" i="2"/>
  <c r="N1906" i="2"/>
  <c r="O1906" i="2"/>
  <c r="AG1907" i="2"/>
  <c r="M1907" i="2"/>
  <c r="N1907" i="2"/>
  <c r="O1907" i="2"/>
  <c r="AG1908" i="2"/>
  <c r="M1908" i="2"/>
  <c r="N1908" i="2"/>
  <c r="O1908" i="2"/>
  <c r="AG1909" i="2"/>
  <c r="M1909" i="2"/>
  <c r="N1909" i="2"/>
  <c r="O1909" i="2"/>
  <c r="AG1910" i="2"/>
  <c r="M1910" i="2"/>
  <c r="N1910" i="2"/>
  <c r="O1910" i="2"/>
  <c r="AG1911" i="2"/>
  <c r="M1911" i="2"/>
  <c r="N1911" i="2"/>
  <c r="O1911" i="2"/>
  <c r="AG1912" i="2"/>
  <c r="M1912" i="2"/>
  <c r="N1912" i="2"/>
  <c r="O1912" i="2"/>
  <c r="AG1913" i="2"/>
  <c r="M1913" i="2"/>
  <c r="N1913" i="2"/>
  <c r="O1913" i="2"/>
  <c r="AG1914" i="2"/>
  <c r="M1914" i="2"/>
  <c r="N1914" i="2"/>
  <c r="O1914" i="2"/>
  <c r="AG1915" i="2"/>
  <c r="M1915" i="2"/>
  <c r="N1915" i="2"/>
  <c r="O1915" i="2"/>
  <c r="AG1916" i="2"/>
  <c r="M1916" i="2"/>
  <c r="N1916" i="2"/>
  <c r="O1916" i="2"/>
  <c r="AG1917" i="2"/>
  <c r="M1917" i="2"/>
  <c r="N1917" i="2"/>
  <c r="O1917" i="2"/>
  <c r="AG1918" i="2"/>
  <c r="M1918" i="2"/>
  <c r="N1918" i="2"/>
  <c r="O1918" i="2"/>
  <c r="AG1919" i="2"/>
  <c r="M1919" i="2"/>
  <c r="N1919" i="2"/>
  <c r="O1919" i="2"/>
  <c r="AG1920" i="2"/>
  <c r="M1920" i="2"/>
  <c r="N1920" i="2"/>
  <c r="O1920" i="2"/>
  <c r="AG1921" i="2"/>
  <c r="M1921" i="2"/>
  <c r="N1921" i="2"/>
  <c r="O1921" i="2"/>
  <c r="AG1922" i="2"/>
  <c r="M1922" i="2"/>
  <c r="N1922" i="2"/>
  <c r="O1922" i="2"/>
  <c r="AG1923" i="2"/>
  <c r="M1923" i="2"/>
  <c r="N1923" i="2"/>
  <c r="O1923" i="2"/>
  <c r="AG1924" i="2"/>
  <c r="M1924" i="2"/>
  <c r="N1924" i="2"/>
  <c r="O1924" i="2"/>
  <c r="AG1925" i="2"/>
  <c r="M1925" i="2"/>
  <c r="N1925" i="2"/>
  <c r="O1925" i="2"/>
  <c r="AG1926" i="2"/>
  <c r="M1926" i="2"/>
  <c r="N1926" i="2"/>
  <c r="O1926" i="2"/>
  <c r="AG1927" i="2"/>
  <c r="M1927" i="2"/>
  <c r="N1927" i="2"/>
  <c r="O1927" i="2"/>
  <c r="AG1928" i="2"/>
  <c r="M1928" i="2"/>
  <c r="N1928" i="2"/>
  <c r="O1928" i="2"/>
  <c r="M1929" i="2"/>
  <c r="N1929" i="2"/>
  <c r="O1929" i="2"/>
  <c r="AG1930" i="2"/>
  <c r="M1930" i="2"/>
  <c r="N1930" i="2"/>
  <c r="O1930" i="2"/>
  <c r="AG1931" i="2"/>
  <c r="M1931" i="2"/>
  <c r="N1931" i="2"/>
  <c r="O1931" i="2"/>
  <c r="AG1932" i="2"/>
  <c r="M1932" i="2"/>
  <c r="N1932" i="2"/>
  <c r="O1932" i="2"/>
  <c r="AG1933" i="2"/>
  <c r="M1933" i="2"/>
  <c r="N1933" i="2"/>
  <c r="O1933" i="2"/>
  <c r="AG1934" i="2"/>
  <c r="M1934" i="2"/>
  <c r="N1934" i="2"/>
  <c r="O1934" i="2"/>
  <c r="AG1935" i="2"/>
  <c r="M1935" i="2"/>
  <c r="N1935" i="2"/>
  <c r="O1935" i="2"/>
  <c r="AG1936" i="2"/>
  <c r="M1936" i="2"/>
  <c r="N1936" i="2"/>
  <c r="O1936" i="2"/>
  <c r="AG1937" i="2"/>
  <c r="M1937" i="2"/>
  <c r="N1937" i="2"/>
  <c r="O1937" i="2"/>
  <c r="AG1938" i="2"/>
  <c r="M1938" i="2"/>
  <c r="N1938" i="2"/>
  <c r="O1938" i="2"/>
  <c r="AG1939" i="2"/>
  <c r="M1939" i="2"/>
  <c r="N1939" i="2"/>
  <c r="O1939" i="2"/>
  <c r="AG1940" i="2"/>
  <c r="M1940" i="2"/>
  <c r="N1940" i="2"/>
  <c r="O1940" i="2"/>
  <c r="AG1941" i="2"/>
  <c r="M1941" i="2"/>
  <c r="N1941" i="2"/>
  <c r="O1941" i="2"/>
  <c r="AG1942" i="2"/>
  <c r="M1942" i="2"/>
  <c r="N1942" i="2"/>
  <c r="O1942" i="2"/>
  <c r="AG1943" i="2"/>
  <c r="M1943" i="2"/>
  <c r="N1943" i="2"/>
  <c r="O1943" i="2"/>
  <c r="AG1944" i="2"/>
  <c r="M1944" i="2"/>
  <c r="N1944" i="2"/>
  <c r="O1944" i="2"/>
  <c r="M1945" i="2"/>
  <c r="N1945" i="2"/>
  <c r="O1945" i="2"/>
  <c r="AG1946" i="2"/>
  <c r="M1946" i="2"/>
  <c r="N1946" i="2"/>
  <c r="O1946" i="2"/>
  <c r="AG1947" i="2"/>
  <c r="M1947" i="2"/>
  <c r="N1947" i="2"/>
  <c r="O1947" i="2"/>
  <c r="AG1948" i="2"/>
  <c r="M1948" i="2"/>
  <c r="N1948" i="2"/>
  <c r="O1948" i="2"/>
  <c r="AG1949" i="2"/>
  <c r="M1949" i="2"/>
  <c r="N1949" i="2"/>
  <c r="O1949" i="2"/>
  <c r="AG1950" i="2"/>
  <c r="M1950" i="2"/>
  <c r="N1950" i="2"/>
  <c r="O1950" i="2"/>
  <c r="AG1951" i="2"/>
  <c r="M1951" i="2"/>
  <c r="N1951" i="2"/>
  <c r="O1951" i="2"/>
  <c r="AG1952" i="2"/>
  <c r="M1952" i="2"/>
  <c r="N1952" i="2"/>
  <c r="O1952" i="2"/>
  <c r="AG1953" i="2"/>
  <c r="M1953" i="2"/>
  <c r="N1953" i="2"/>
  <c r="O1953" i="2"/>
  <c r="AG1954" i="2"/>
  <c r="M1954" i="2"/>
  <c r="N1954" i="2"/>
  <c r="O1954" i="2"/>
  <c r="AG1955" i="2"/>
  <c r="M1955" i="2"/>
  <c r="N1955" i="2"/>
  <c r="O1955" i="2"/>
  <c r="AG1956" i="2"/>
  <c r="M1956" i="2"/>
  <c r="N1956" i="2"/>
  <c r="O1956" i="2"/>
  <c r="AG1957" i="2"/>
  <c r="M1957" i="2"/>
  <c r="N1957" i="2"/>
  <c r="O1957" i="2"/>
  <c r="AG1958" i="2"/>
  <c r="M1958" i="2"/>
  <c r="N1958" i="2"/>
  <c r="O1958" i="2"/>
  <c r="AG1959" i="2"/>
  <c r="M1959" i="2"/>
  <c r="N1959" i="2"/>
  <c r="O1959" i="2"/>
  <c r="AG1960" i="2"/>
  <c r="M1960" i="2"/>
  <c r="N1960" i="2"/>
  <c r="O1960" i="2"/>
  <c r="AG1961" i="2"/>
  <c r="M1961" i="2"/>
  <c r="N1961" i="2"/>
  <c r="O1961" i="2"/>
  <c r="AG1962" i="2"/>
  <c r="M1962" i="2"/>
  <c r="N1962" i="2"/>
  <c r="O1962" i="2"/>
  <c r="AG1963" i="2"/>
  <c r="M1963" i="2"/>
  <c r="N1963" i="2"/>
  <c r="O1963" i="2"/>
  <c r="AG1964" i="2"/>
  <c r="M1964" i="2"/>
  <c r="N1964" i="2"/>
  <c r="O1964" i="2"/>
  <c r="AG1965" i="2"/>
  <c r="M1965" i="2"/>
  <c r="N1965" i="2"/>
  <c r="O1965" i="2"/>
  <c r="AG1966" i="2"/>
  <c r="M1966" i="2"/>
  <c r="N1966" i="2"/>
  <c r="O1966" i="2"/>
  <c r="AG1967" i="2"/>
  <c r="M1967" i="2"/>
  <c r="N1967" i="2"/>
  <c r="O1967" i="2"/>
  <c r="AG1968" i="2"/>
  <c r="M1968" i="2"/>
  <c r="N1968" i="2"/>
  <c r="O1968" i="2"/>
  <c r="AG1969" i="2"/>
  <c r="M1969" i="2"/>
  <c r="N1969" i="2"/>
  <c r="O1969" i="2"/>
  <c r="AG1970" i="2"/>
  <c r="M1970" i="2"/>
  <c r="N1970" i="2"/>
  <c r="O1970" i="2"/>
  <c r="AG1971" i="2"/>
  <c r="M1971" i="2"/>
  <c r="N1971" i="2"/>
  <c r="O1971" i="2"/>
  <c r="AG1972" i="2"/>
  <c r="M1972" i="2"/>
  <c r="N1972" i="2"/>
  <c r="O1972" i="2"/>
  <c r="AG1973" i="2"/>
  <c r="M1973" i="2"/>
  <c r="N1973" i="2"/>
  <c r="O1973" i="2"/>
  <c r="AG1974" i="2"/>
  <c r="M1974" i="2"/>
  <c r="N1974" i="2"/>
  <c r="O1974" i="2"/>
  <c r="AG1975" i="2"/>
  <c r="M1975" i="2"/>
  <c r="N1975" i="2"/>
  <c r="O1975" i="2"/>
  <c r="AG1976" i="2"/>
  <c r="M1976" i="2"/>
  <c r="N1976" i="2"/>
  <c r="O1976" i="2"/>
  <c r="AG1977" i="2"/>
  <c r="M1977" i="2"/>
  <c r="N1977" i="2"/>
  <c r="O1977" i="2"/>
  <c r="AG1978" i="2"/>
  <c r="M1978" i="2"/>
  <c r="N1978" i="2"/>
  <c r="O1978" i="2"/>
  <c r="AG1979" i="2"/>
  <c r="M1979" i="2"/>
  <c r="N1979" i="2"/>
  <c r="O1979" i="2"/>
  <c r="AG1980" i="2"/>
  <c r="M1980" i="2"/>
  <c r="N1980" i="2"/>
  <c r="O1980" i="2"/>
  <c r="AG1981" i="2"/>
  <c r="M1981" i="2"/>
  <c r="N1981" i="2"/>
  <c r="O1981" i="2"/>
  <c r="AG1982" i="2"/>
  <c r="M1982" i="2"/>
  <c r="N1982" i="2"/>
  <c r="O1982" i="2"/>
  <c r="AG1983" i="2"/>
  <c r="M1983" i="2"/>
  <c r="N1983" i="2"/>
  <c r="O1983" i="2"/>
  <c r="AG1984" i="2"/>
  <c r="M1984" i="2"/>
  <c r="N1984" i="2"/>
  <c r="O1984" i="2"/>
  <c r="AG1985" i="2"/>
  <c r="M1985" i="2"/>
  <c r="N1985" i="2"/>
  <c r="O1985" i="2"/>
  <c r="AG1986" i="2"/>
  <c r="M1986" i="2"/>
  <c r="N1986" i="2"/>
  <c r="O1986" i="2"/>
  <c r="AG1987" i="2"/>
  <c r="M1987" i="2"/>
  <c r="N1987" i="2"/>
  <c r="O1987" i="2"/>
  <c r="AG1988" i="2"/>
  <c r="M1988" i="2"/>
  <c r="N1988" i="2"/>
  <c r="O1988" i="2"/>
  <c r="AG1989" i="2"/>
  <c r="M1989" i="2"/>
  <c r="N1989" i="2"/>
  <c r="O1989" i="2"/>
  <c r="AG1990" i="2"/>
  <c r="M1990" i="2"/>
  <c r="N1990" i="2"/>
  <c r="O1990" i="2"/>
  <c r="AG1991" i="2"/>
  <c r="M1991" i="2"/>
  <c r="N1991" i="2"/>
  <c r="O1991" i="2"/>
  <c r="AG1992" i="2"/>
  <c r="M1992" i="2"/>
  <c r="N1992" i="2"/>
  <c r="O1992" i="2"/>
  <c r="AG1993" i="2"/>
  <c r="M1993" i="2"/>
  <c r="N1993" i="2"/>
  <c r="O1993" i="2"/>
  <c r="AG1994" i="2"/>
  <c r="M1994" i="2"/>
  <c r="N1994" i="2"/>
  <c r="O1994" i="2"/>
  <c r="AG1995" i="2"/>
  <c r="M1995" i="2"/>
  <c r="N1995" i="2"/>
  <c r="O1995" i="2"/>
  <c r="AG1996" i="2"/>
  <c r="M1996" i="2"/>
  <c r="N1996" i="2"/>
  <c r="O1996" i="2"/>
  <c r="AG1997" i="2"/>
  <c r="M1997" i="2"/>
  <c r="N1997" i="2"/>
  <c r="O1997" i="2"/>
  <c r="AG1998" i="2"/>
  <c r="M1998" i="2"/>
  <c r="N1998" i="2"/>
  <c r="O1998" i="2"/>
  <c r="AG1999" i="2"/>
  <c r="M1999" i="2"/>
  <c r="N1999" i="2"/>
  <c r="O1999" i="2"/>
  <c r="AG2000" i="2"/>
  <c r="M2000" i="2"/>
  <c r="N2000" i="2"/>
  <c r="O2000" i="2"/>
  <c r="AG2001" i="2"/>
  <c r="M2001" i="2"/>
  <c r="N2001" i="2"/>
  <c r="O2001" i="2"/>
  <c r="AG2002" i="2"/>
  <c r="M2002" i="2"/>
  <c r="N2002" i="2"/>
  <c r="O2002" i="2"/>
  <c r="AG2003" i="2"/>
  <c r="M2003" i="2"/>
  <c r="N2003" i="2"/>
  <c r="O2003" i="2"/>
  <c r="AG2004" i="2"/>
  <c r="M2004" i="2"/>
  <c r="N2004" i="2"/>
  <c r="O2004" i="2"/>
  <c r="AG2005" i="2"/>
  <c r="M2005" i="2"/>
  <c r="N2005" i="2"/>
  <c r="O2005" i="2"/>
  <c r="AG2006" i="2"/>
  <c r="M2006" i="2"/>
  <c r="N2006" i="2"/>
  <c r="O2006" i="2"/>
  <c r="AG2007" i="2"/>
  <c r="M2007" i="2"/>
  <c r="N2007" i="2"/>
  <c r="O2007" i="2"/>
  <c r="AG2008" i="2"/>
  <c r="M2008" i="2"/>
  <c r="N2008" i="2"/>
  <c r="O2008" i="2"/>
  <c r="AG2009" i="2"/>
  <c r="M2009" i="2"/>
  <c r="N2009" i="2"/>
  <c r="O2009" i="2"/>
  <c r="AG2010" i="2"/>
  <c r="M2010" i="2"/>
  <c r="N2010" i="2"/>
  <c r="O2010" i="2"/>
  <c r="AG2011" i="2"/>
  <c r="M2011" i="2"/>
  <c r="N2011" i="2"/>
  <c r="O2011" i="2"/>
  <c r="AG2012" i="2"/>
  <c r="M2012" i="2"/>
  <c r="N2012" i="2"/>
  <c r="O2012" i="2"/>
  <c r="AG2013" i="2"/>
  <c r="M2013" i="2"/>
  <c r="N2013" i="2"/>
  <c r="O2013" i="2"/>
  <c r="AG2014" i="2"/>
  <c r="M2014" i="2"/>
  <c r="N2014" i="2"/>
  <c r="O2014" i="2"/>
  <c r="AG2015" i="2"/>
  <c r="M2015" i="2"/>
  <c r="N2015" i="2"/>
  <c r="O2015" i="2"/>
  <c r="AG2016" i="2"/>
  <c r="M2016" i="2"/>
  <c r="N2016" i="2"/>
  <c r="O2016" i="2"/>
  <c r="AG2017" i="2"/>
  <c r="M2017" i="2"/>
  <c r="N2017" i="2"/>
  <c r="O2017" i="2"/>
  <c r="AG2018" i="2"/>
  <c r="M2018" i="2"/>
  <c r="N2018" i="2"/>
  <c r="O2018" i="2"/>
  <c r="AG2019" i="2"/>
  <c r="M2019" i="2"/>
  <c r="N2019" i="2"/>
  <c r="O2019" i="2"/>
  <c r="AG2020" i="2"/>
  <c r="M2020" i="2"/>
  <c r="N2020" i="2"/>
  <c r="O2020" i="2"/>
  <c r="AG2021" i="2"/>
  <c r="M2021" i="2"/>
  <c r="N2021" i="2"/>
  <c r="O2021" i="2"/>
  <c r="AG2022" i="2"/>
  <c r="M2022" i="2"/>
  <c r="N2022" i="2"/>
  <c r="O2022" i="2"/>
  <c r="AG2023" i="2"/>
  <c r="M2023" i="2"/>
  <c r="N2023" i="2"/>
  <c r="O2023" i="2"/>
  <c r="AG2024" i="2"/>
  <c r="M2024" i="2"/>
  <c r="N2024" i="2"/>
  <c r="O2024" i="2"/>
  <c r="AG2025" i="2"/>
  <c r="M2025" i="2"/>
  <c r="N2025" i="2"/>
  <c r="O2025" i="2"/>
  <c r="AG2026" i="2"/>
  <c r="M2026" i="2"/>
  <c r="N2026" i="2"/>
  <c r="O2026" i="2"/>
  <c r="AG2027" i="2"/>
  <c r="M2027" i="2"/>
  <c r="N2027" i="2"/>
  <c r="O2027" i="2"/>
  <c r="AG2028" i="2"/>
  <c r="M2028" i="2"/>
  <c r="N2028" i="2"/>
  <c r="O2028" i="2"/>
  <c r="AG2029" i="2"/>
  <c r="M2029" i="2"/>
  <c r="N2029" i="2"/>
  <c r="O2029" i="2"/>
  <c r="AG2030" i="2"/>
  <c r="M2030" i="2"/>
  <c r="N2030" i="2"/>
  <c r="O2030" i="2"/>
  <c r="AG2031" i="2"/>
  <c r="M2031" i="2"/>
  <c r="N2031" i="2"/>
  <c r="O2031" i="2"/>
  <c r="AG2032" i="2"/>
  <c r="M2032" i="2"/>
  <c r="N2032" i="2"/>
  <c r="O2032" i="2"/>
  <c r="AG2033" i="2"/>
  <c r="M2033" i="2"/>
  <c r="N2033" i="2"/>
  <c r="O2033" i="2"/>
  <c r="AG2034" i="2"/>
  <c r="M2034" i="2"/>
  <c r="N2034" i="2"/>
  <c r="O2034" i="2"/>
  <c r="AG2035" i="2"/>
  <c r="M2035" i="2"/>
  <c r="N2035" i="2"/>
  <c r="O2035" i="2"/>
  <c r="AG2036" i="2"/>
  <c r="M2036" i="2"/>
  <c r="N2036" i="2"/>
  <c r="O2036" i="2"/>
  <c r="AG2037" i="2"/>
  <c r="M2037" i="2"/>
  <c r="N2037" i="2"/>
  <c r="O2037" i="2"/>
  <c r="AG2038" i="2"/>
  <c r="M2038" i="2"/>
  <c r="N2038" i="2"/>
  <c r="O2038" i="2"/>
  <c r="AG2039" i="2"/>
  <c r="M2039" i="2"/>
  <c r="N2039" i="2"/>
  <c r="O2039" i="2"/>
  <c r="AG2040" i="2"/>
  <c r="M2040" i="2"/>
  <c r="N2040" i="2"/>
  <c r="O2040" i="2"/>
  <c r="AG2041" i="2"/>
  <c r="M2041" i="2"/>
  <c r="N2041" i="2"/>
  <c r="O2041" i="2"/>
  <c r="AG2042" i="2"/>
  <c r="M2042" i="2"/>
  <c r="N2042" i="2"/>
  <c r="O2042" i="2"/>
  <c r="AG2043" i="2"/>
  <c r="M2043" i="2"/>
  <c r="N2043" i="2"/>
  <c r="O2043" i="2"/>
  <c r="AG2044" i="2"/>
  <c r="M2044" i="2"/>
  <c r="N2044" i="2"/>
  <c r="O2044" i="2"/>
  <c r="AG2045" i="2"/>
  <c r="M2045" i="2"/>
  <c r="N2045" i="2"/>
  <c r="O2045" i="2"/>
  <c r="AG2046" i="2"/>
  <c r="M2046" i="2"/>
  <c r="N2046" i="2"/>
  <c r="O2046" i="2"/>
  <c r="AG2047" i="2"/>
  <c r="M2047" i="2"/>
  <c r="N2047" i="2"/>
  <c r="O2047" i="2"/>
  <c r="AG2048" i="2"/>
  <c r="M2048" i="2"/>
  <c r="N2048" i="2"/>
  <c r="O2048" i="2"/>
  <c r="AG2049" i="2"/>
  <c r="M2049" i="2"/>
  <c r="N2049" i="2"/>
  <c r="O2049" i="2"/>
  <c r="AG2050" i="2"/>
  <c r="M2050" i="2"/>
  <c r="N2050" i="2"/>
  <c r="O2050" i="2"/>
  <c r="AG2051" i="2"/>
  <c r="M2051" i="2"/>
  <c r="N2051" i="2"/>
  <c r="O2051" i="2"/>
  <c r="AG2052" i="2"/>
  <c r="M2052" i="2"/>
  <c r="N2052" i="2"/>
  <c r="O2052" i="2"/>
  <c r="AG2053" i="2"/>
  <c r="M2053" i="2"/>
  <c r="N2053" i="2"/>
  <c r="O2053" i="2"/>
  <c r="AG2054" i="2"/>
  <c r="M2054" i="2"/>
  <c r="N2054" i="2"/>
  <c r="O2054" i="2"/>
  <c r="AG2055" i="2"/>
  <c r="M2055" i="2"/>
  <c r="N2055" i="2"/>
  <c r="O2055" i="2"/>
  <c r="AG2056" i="2"/>
  <c r="M2056" i="2"/>
  <c r="N2056" i="2"/>
  <c r="O2056" i="2"/>
  <c r="AG2057" i="2"/>
  <c r="M2057" i="2"/>
  <c r="N2057" i="2"/>
  <c r="O2057" i="2"/>
  <c r="AG2058" i="2"/>
  <c r="M2058" i="2"/>
  <c r="N2058" i="2"/>
  <c r="O2058" i="2"/>
  <c r="AG2059" i="2"/>
  <c r="M2059" i="2"/>
  <c r="N2059" i="2"/>
  <c r="O2059" i="2"/>
  <c r="AG2060" i="2"/>
  <c r="M2060" i="2"/>
  <c r="N2060" i="2"/>
  <c r="O2060" i="2"/>
  <c r="AG2061" i="2"/>
  <c r="M2061" i="2"/>
  <c r="N2061" i="2"/>
  <c r="O2061" i="2"/>
  <c r="AG2062" i="2"/>
  <c r="M2062" i="2"/>
  <c r="N2062" i="2"/>
  <c r="O2062" i="2"/>
  <c r="AG2063" i="2"/>
  <c r="M2063" i="2"/>
  <c r="N2063" i="2"/>
  <c r="O2063" i="2"/>
  <c r="AG2064" i="2"/>
  <c r="M2064" i="2"/>
  <c r="N2064" i="2"/>
  <c r="O2064" i="2"/>
  <c r="AG2065" i="2"/>
  <c r="M2065" i="2"/>
  <c r="N2065" i="2"/>
  <c r="O2065" i="2"/>
  <c r="AG2066" i="2"/>
  <c r="M2066" i="2"/>
  <c r="N2066" i="2"/>
  <c r="O2066" i="2"/>
  <c r="AG2067" i="2"/>
  <c r="M2067" i="2"/>
  <c r="N2067" i="2"/>
  <c r="O2067" i="2"/>
  <c r="AG2068" i="2"/>
  <c r="M2068" i="2"/>
  <c r="N2068" i="2"/>
  <c r="O2068" i="2"/>
  <c r="AG2069" i="2"/>
  <c r="M2069" i="2"/>
  <c r="N2069" i="2"/>
  <c r="O2069" i="2"/>
  <c r="AG2070" i="2"/>
  <c r="M2070" i="2"/>
  <c r="N2070" i="2"/>
  <c r="O2070" i="2"/>
  <c r="AG2071" i="2"/>
  <c r="M2071" i="2"/>
  <c r="N2071" i="2"/>
  <c r="O2071" i="2"/>
  <c r="AG2072" i="2"/>
  <c r="M2072" i="2"/>
  <c r="N2072" i="2"/>
  <c r="O2072" i="2"/>
  <c r="AG2073" i="2"/>
  <c r="M2073" i="2"/>
  <c r="N2073" i="2"/>
  <c r="O2073" i="2"/>
  <c r="AG2074" i="2"/>
  <c r="M2074" i="2"/>
  <c r="N2074" i="2"/>
  <c r="O2074" i="2"/>
  <c r="AG2075" i="2"/>
  <c r="M2075" i="2"/>
  <c r="N2075" i="2"/>
  <c r="O2075" i="2"/>
  <c r="AG2076" i="2"/>
  <c r="M2076" i="2"/>
  <c r="N2076" i="2"/>
  <c r="O2076" i="2"/>
  <c r="AG2077" i="2"/>
  <c r="M2077" i="2"/>
  <c r="N2077" i="2"/>
  <c r="O2077" i="2"/>
  <c r="AG2078" i="2"/>
  <c r="M2078" i="2"/>
  <c r="N2078" i="2"/>
  <c r="O2078" i="2"/>
  <c r="AG2079" i="2"/>
  <c r="M2079" i="2"/>
  <c r="N2079" i="2"/>
  <c r="O2079" i="2"/>
  <c r="AG2080" i="2"/>
  <c r="M2080" i="2"/>
  <c r="N2080" i="2"/>
  <c r="O2080" i="2"/>
  <c r="AG2081" i="2"/>
  <c r="M2081" i="2"/>
  <c r="N2081" i="2"/>
  <c r="O2081" i="2"/>
  <c r="AG2082" i="2"/>
  <c r="M2082" i="2"/>
  <c r="N2082" i="2"/>
  <c r="O2082" i="2"/>
  <c r="AG2083" i="2"/>
  <c r="M2083" i="2"/>
  <c r="N2083" i="2"/>
  <c r="O2083" i="2"/>
  <c r="AG2084" i="2"/>
  <c r="M2084" i="2"/>
  <c r="N2084" i="2"/>
  <c r="O2084" i="2"/>
  <c r="AG2085" i="2"/>
  <c r="M2085" i="2"/>
  <c r="N2085" i="2"/>
  <c r="O2085" i="2"/>
  <c r="AG2086" i="2"/>
  <c r="M2086" i="2"/>
  <c r="N2086" i="2"/>
  <c r="O2086" i="2"/>
  <c r="AG2087" i="2"/>
  <c r="M2087" i="2"/>
  <c r="N2087" i="2"/>
  <c r="O2087" i="2"/>
  <c r="AG2088" i="2"/>
  <c r="M2088" i="2"/>
  <c r="N2088" i="2"/>
  <c r="O2088" i="2"/>
  <c r="AG2089" i="2"/>
  <c r="M2089" i="2"/>
  <c r="N2089" i="2"/>
  <c r="O2089" i="2"/>
  <c r="AG2090" i="2"/>
  <c r="M2090" i="2"/>
  <c r="N2090" i="2"/>
  <c r="O2090" i="2"/>
  <c r="AG2091" i="2"/>
  <c r="M2091" i="2"/>
  <c r="N2091" i="2"/>
  <c r="O2091" i="2"/>
  <c r="AG2092" i="2"/>
  <c r="M2092" i="2"/>
  <c r="N2092" i="2"/>
  <c r="O2092" i="2"/>
  <c r="AG2093" i="2"/>
  <c r="M2093" i="2"/>
  <c r="N2093" i="2"/>
  <c r="O2093" i="2"/>
  <c r="AG2094" i="2"/>
  <c r="M2094" i="2"/>
  <c r="N2094" i="2"/>
  <c r="O2094" i="2"/>
  <c r="AG2095" i="2"/>
  <c r="M2095" i="2"/>
  <c r="N2095" i="2"/>
  <c r="O2095" i="2"/>
  <c r="AG2096" i="2"/>
  <c r="M2096" i="2"/>
  <c r="N2096" i="2"/>
  <c r="O2096" i="2"/>
  <c r="AG2097" i="2"/>
  <c r="M2097" i="2"/>
  <c r="N2097" i="2"/>
  <c r="O2097" i="2"/>
  <c r="AG2098" i="2"/>
  <c r="M2098" i="2"/>
  <c r="N2098" i="2"/>
  <c r="O2098" i="2"/>
  <c r="AG2099" i="2"/>
  <c r="M2099" i="2"/>
  <c r="N2099" i="2"/>
  <c r="O2099" i="2"/>
  <c r="AG2100" i="2"/>
  <c r="M2100" i="2"/>
  <c r="N2100" i="2"/>
  <c r="O2100" i="2"/>
  <c r="AG2101" i="2"/>
  <c r="M2101" i="2"/>
  <c r="N2101" i="2"/>
  <c r="O2101" i="2"/>
  <c r="AG2102" i="2"/>
  <c r="M2102" i="2"/>
  <c r="N2102" i="2"/>
  <c r="O2102" i="2"/>
  <c r="AG2103" i="2"/>
  <c r="M2103" i="2"/>
  <c r="N2103" i="2"/>
  <c r="O2103" i="2"/>
  <c r="AG2104" i="2"/>
  <c r="M2104" i="2"/>
  <c r="N2104" i="2"/>
  <c r="O2104" i="2"/>
  <c r="AG2105" i="2"/>
  <c r="M2105" i="2"/>
  <c r="N2105" i="2"/>
  <c r="O2105" i="2"/>
  <c r="AG2106" i="2"/>
  <c r="M2106" i="2"/>
  <c r="N2106" i="2"/>
  <c r="O2106" i="2"/>
  <c r="AG2107" i="2"/>
  <c r="M2107" i="2"/>
  <c r="N2107" i="2"/>
  <c r="O2107" i="2"/>
  <c r="AG2108" i="2"/>
  <c r="M2108" i="2"/>
  <c r="N2108" i="2"/>
  <c r="O2108" i="2"/>
  <c r="AG2109" i="2"/>
  <c r="M2109" i="2"/>
  <c r="N2109" i="2"/>
  <c r="O2109" i="2"/>
  <c r="AG2110" i="2"/>
  <c r="M2110" i="2"/>
  <c r="N2110" i="2"/>
  <c r="O2110" i="2"/>
  <c r="AG2111" i="2"/>
  <c r="M2111" i="2"/>
  <c r="N2111" i="2"/>
  <c r="O2111" i="2"/>
  <c r="AG2112" i="2"/>
  <c r="M2112" i="2"/>
  <c r="N2112" i="2"/>
  <c r="O2112" i="2"/>
  <c r="AG2113" i="2"/>
  <c r="M2113" i="2"/>
  <c r="N2113" i="2"/>
  <c r="O2113" i="2"/>
  <c r="AG2114" i="2"/>
  <c r="M2114" i="2"/>
  <c r="N2114" i="2"/>
  <c r="O2114" i="2"/>
  <c r="AG2115" i="2"/>
  <c r="M2115" i="2"/>
  <c r="N2115" i="2"/>
  <c r="O2115" i="2"/>
  <c r="AG2116" i="2"/>
  <c r="M2116" i="2"/>
  <c r="N2116" i="2"/>
  <c r="O2116" i="2"/>
  <c r="AG2117" i="2"/>
  <c r="M2117" i="2"/>
  <c r="N2117" i="2"/>
  <c r="O2117" i="2"/>
  <c r="AG2118" i="2"/>
  <c r="M2118" i="2"/>
  <c r="N2118" i="2"/>
  <c r="O2118" i="2"/>
  <c r="AG2119" i="2"/>
  <c r="M2119" i="2"/>
  <c r="N2119" i="2"/>
  <c r="O2119" i="2"/>
  <c r="AG2120" i="2"/>
  <c r="M2120" i="2"/>
  <c r="N2120" i="2"/>
  <c r="O2120" i="2"/>
  <c r="AG2121" i="2"/>
  <c r="M2121" i="2"/>
  <c r="N2121" i="2"/>
  <c r="O2121" i="2"/>
  <c r="AG2122" i="2"/>
  <c r="M2122" i="2"/>
  <c r="N2122" i="2"/>
  <c r="O2122" i="2"/>
  <c r="AG2123" i="2"/>
  <c r="M2123" i="2"/>
  <c r="N2123" i="2"/>
  <c r="O2123" i="2"/>
  <c r="AG2124" i="2"/>
  <c r="M2124" i="2"/>
  <c r="N2124" i="2"/>
  <c r="O2124" i="2"/>
  <c r="AG2125" i="2"/>
  <c r="M2125" i="2"/>
  <c r="N2125" i="2"/>
  <c r="O2125" i="2"/>
  <c r="AG2126" i="2"/>
  <c r="M2126" i="2"/>
  <c r="N2126" i="2"/>
  <c r="O2126" i="2"/>
  <c r="AG2127" i="2"/>
  <c r="M2127" i="2"/>
  <c r="N2127" i="2"/>
  <c r="O2127" i="2"/>
  <c r="AG2128" i="2"/>
  <c r="M2128" i="2"/>
  <c r="N2128" i="2"/>
  <c r="O2128" i="2"/>
  <c r="AG2129" i="2"/>
  <c r="M2129" i="2"/>
  <c r="N2129" i="2"/>
  <c r="O2129" i="2"/>
  <c r="AG2130" i="2"/>
  <c r="M2130" i="2"/>
  <c r="N2130" i="2"/>
  <c r="O2130" i="2"/>
  <c r="AG2131" i="2"/>
  <c r="M2131" i="2"/>
  <c r="N2131" i="2"/>
  <c r="O2131" i="2"/>
  <c r="AG2132" i="2"/>
  <c r="M2132" i="2"/>
  <c r="N2132" i="2"/>
  <c r="O2132" i="2"/>
  <c r="AG2133" i="2"/>
  <c r="M2133" i="2"/>
  <c r="N2133" i="2"/>
  <c r="O2133" i="2"/>
  <c r="AG2134" i="2"/>
  <c r="M2134" i="2"/>
  <c r="N2134" i="2"/>
  <c r="O2134" i="2"/>
  <c r="AG2135" i="2"/>
  <c r="M2135" i="2"/>
  <c r="N2135" i="2"/>
  <c r="O2135" i="2"/>
  <c r="AG2136" i="2"/>
  <c r="M2136" i="2"/>
  <c r="N2136" i="2"/>
  <c r="O2136" i="2"/>
  <c r="AG2137" i="2"/>
  <c r="M2137" i="2"/>
  <c r="N2137" i="2"/>
  <c r="O2137" i="2"/>
  <c r="AG2138" i="2"/>
  <c r="M2138" i="2"/>
  <c r="N2138" i="2"/>
  <c r="O2138" i="2"/>
  <c r="AG2139" i="2"/>
  <c r="M2139" i="2"/>
  <c r="N2139" i="2"/>
  <c r="O2139" i="2"/>
  <c r="AG2140" i="2"/>
  <c r="M2140" i="2"/>
  <c r="N2140" i="2"/>
  <c r="O2140" i="2"/>
  <c r="AG2141" i="2"/>
  <c r="M2141" i="2"/>
  <c r="N2141" i="2"/>
  <c r="O2141" i="2"/>
  <c r="AG2142" i="2"/>
  <c r="M2142" i="2"/>
  <c r="N2142" i="2"/>
  <c r="O2142" i="2"/>
  <c r="AG2143" i="2"/>
  <c r="M2143" i="2"/>
  <c r="N2143" i="2"/>
  <c r="O2143" i="2"/>
  <c r="AG2144" i="2"/>
  <c r="M2144" i="2"/>
  <c r="N2144" i="2"/>
  <c r="O2144" i="2"/>
  <c r="AG2145" i="2"/>
  <c r="M2145" i="2"/>
  <c r="N2145" i="2"/>
  <c r="O2145" i="2"/>
  <c r="AG2146" i="2"/>
  <c r="M2146" i="2"/>
  <c r="N2146" i="2"/>
  <c r="O2146" i="2"/>
  <c r="AG2147" i="2"/>
  <c r="M2147" i="2"/>
  <c r="N2147" i="2"/>
  <c r="O2147" i="2"/>
  <c r="AG2148" i="2"/>
  <c r="M2148" i="2"/>
  <c r="N2148" i="2"/>
  <c r="O2148" i="2"/>
  <c r="AG2149" i="2"/>
  <c r="M2149" i="2"/>
  <c r="N2149" i="2"/>
  <c r="O2149" i="2"/>
  <c r="AG2150" i="2"/>
  <c r="M2150" i="2"/>
  <c r="N2150" i="2"/>
  <c r="O2150" i="2"/>
  <c r="AG2151" i="2"/>
  <c r="M2151" i="2"/>
  <c r="N2151" i="2"/>
  <c r="O2151" i="2"/>
  <c r="AG2152" i="2"/>
  <c r="M2152" i="2"/>
  <c r="N2152" i="2"/>
  <c r="O2152" i="2"/>
  <c r="AG2153" i="2"/>
  <c r="M2153" i="2"/>
  <c r="N2153" i="2"/>
  <c r="O2153" i="2"/>
  <c r="AG2154" i="2"/>
  <c r="M2154" i="2"/>
  <c r="N2154" i="2"/>
  <c r="O2154" i="2"/>
  <c r="AG2155" i="2"/>
  <c r="M2155" i="2"/>
  <c r="N2155" i="2"/>
  <c r="O2155" i="2"/>
  <c r="AG2156" i="2"/>
  <c r="M2156" i="2"/>
  <c r="N2156" i="2"/>
  <c r="O2156" i="2"/>
  <c r="AG2157" i="2"/>
  <c r="M2157" i="2"/>
  <c r="N2157" i="2"/>
  <c r="O2157" i="2"/>
  <c r="AG2158" i="2"/>
  <c r="M2158" i="2"/>
  <c r="N2158" i="2"/>
  <c r="O2158" i="2"/>
  <c r="AG2159" i="2"/>
  <c r="M2159" i="2"/>
  <c r="N2159" i="2"/>
  <c r="O2159" i="2"/>
  <c r="AG2160" i="2"/>
  <c r="M2160" i="2"/>
  <c r="N2160" i="2"/>
  <c r="O2160" i="2"/>
  <c r="AG2161" i="2"/>
  <c r="M2161" i="2"/>
  <c r="N2161" i="2"/>
  <c r="O2161" i="2"/>
  <c r="AG2162" i="2"/>
  <c r="M2162" i="2"/>
  <c r="N2162" i="2"/>
  <c r="O2162" i="2"/>
  <c r="AG2163" i="2"/>
  <c r="M2163" i="2"/>
  <c r="N2163" i="2"/>
  <c r="O2163" i="2"/>
  <c r="AG2164" i="2"/>
  <c r="M2164" i="2"/>
  <c r="N2164" i="2"/>
  <c r="O2164" i="2"/>
  <c r="AG2165" i="2"/>
  <c r="M2165" i="2"/>
  <c r="N2165" i="2"/>
  <c r="O2165" i="2"/>
  <c r="AG2166" i="2"/>
  <c r="M2166" i="2"/>
  <c r="N2166" i="2"/>
  <c r="O2166" i="2"/>
  <c r="AG2167" i="2"/>
  <c r="M2167" i="2"/>
  <c r="N2167" i="2"/>
  <c r="O2167" i="2"/>
  <c r="AG2168" i="2"/>
  <c r="M2168" i="2"/>
  <c r="N2168" i="2"/>
  <c r="O2168" i="2"/>
  <c r="AG2169" i="2"/>
  <c r="M2169" i="2"/>
  <c r="N2169" i="2"/>
  <c r="O2169" i="2"/>
  <c r="AG2170" i="2"/>
  <c r="M2170" i="2"/>
  <c r="N2170" i="2"/>
  <c r="O2170" i="2"/>
  <c r="AG2171" i="2"/>
  <c r="M2171" i="2"/>
  <c r="N2171" i="2"/>
  <c r="O2171" i="2"/>
  <c r="AG2172" i="2"/>
  <c r="M2172" i="2"/>
  <c r="N2172" i="2"/>
  <c r="O2172" i="2"/>
  <c r="AG2173" i="2"/>
  <c r="M2173" i="2"/>
  <c r="N2173" i="2"/>
  <c r="O2173" i="2"/>
  <c r="AG2174" i="2"/>
  <c r="M2174" i="2"/>
  <c r="N2174" i="2"/>
  <c r="O2174" i="2"/>
  <c r="AG2175" i="2"/>
  <c r="M2175" i="2"/>
  <c r="N2175" i="2"/>
  <c r="O2175" i="2"/>
  <c r="AG2176" i="2"/>
  <c r="M2176" i="2"/>
  <c r="N2176" i="2"/>
  <c r="O2176" i="2"/>
  <c r="AG2177" i="2"/>
  <c r="M2177" i="2"/>
  <c r="N2177" i="2"/>
  <c r="O2177" i="2"/>
  <c r="AG2178" i="2"/>
  <c r="M2178" i="2"/>
  <c r="N2178" i="2"/>
  <c r="O2178" i="2"/>
  <c r="AG2179" i="2"/>
  <c r="M2179" i="2"/>
  <c r="N2179" i="2"/>
  <c r="O2179" i="2"/>
  <c r="AG2180" i="2"/>
  <c r="M2180" i="2"/>
  <c r="N2180" i="2"/>
  <c r="O2180" i="2"/>
  <c r="AG2181" i="2"/>
  <c r="M2181" i="2"/>
  <c r="N2181" i="2"/>
  <c r="O2181" i="2"/>
  <c r="AG2182" i="2"/>
  <c r="M2182" i="2"/>
  <c r="N2182" i="2"/>
  <c r="O2182" i="2"/>
  <c r="AG2183" i="2"/>
  <c r="M2183" i="2"/>
  <c r="N2183" i="2"/>
  <c r="O2183" i="2"/>
  <c r="AG2184" i="2"/>
  <c r="M2184" i="2"/>
  <c r="N2184" i="2"/>
  <c r="O2184" i="2"/>
  <c r="AG2185" i="2"/>
  <c r="M2185" i="2"/>
  <c r="N2185" i="2"/>
  <c r="O2185" i="2"/>
  <c r="AG2186" i="2"/>
  <c r="M2186" i="2"/>
  <c r="N2186" i="2"/>
  <c r="O2186" i="2"/>
  <c r="AG2187" i="2"/>
  <c r="M2187" i="2"/>
  <c r="N2187" i="2"/>
  <c r="O2187" i="2"/>
  <c r="AG2188" i="2"/>
  <c r="M2188" i="2"/>
  <c r="N2188" i="2"/>
  <c r="O2188" i="2"/>
  <c r="AG2189" i="2"/>
  <c r="M2189" i="2"/>
  <c r="N2189" i="2"/>
  <c r="O2189" i="2"/>
  <c r="AG2190" i="2"/>
  <c r="M2190" i="2"/>
  <c r="N2190" i="2"/>
  <c r="O2190" i="2"/>
  <c r="AG2191" i="2"/>
  <c r="M2191" i="2"/>
  <c r="N2191" i="2"/>
  <c r="O2191" i="2"/>
  <c r="AG2192" i="2"/>
  <c r="M2192" i="2"/>
  <c r="N2192" i="2"/>
  <c r="O2192" i="2"/>
  <c r="AG2193" i="2"/>
  <c r="M2193" i="2"/>
  <c r="N2193" i="2"/>
  <c r="O2193" i="2"/>
  <c r="AG2194" i="2"/>
  <c r="M2194" i="2"/>
  <c r="N2194" i="2"/>
  <c r="O2194" i="2"/>
  <c r="AG2195" i="2"/>
  <c r="M2195" i="2"/>
  <c r="N2195" i="2"/>
  <c r="O2195" i="2"/>
  <c r="AG2196" i="2"/>
  <c r="M2196" i="2"/>
  <c r="N2196" i="2"/>
  <c r="O2196" i="2"/>
  <c r="AG2197" i="2"/>
  <c r="M2197" i="2"/>
  <c r="N2197" i="2"/>
  <c r="O2197" i="2"/>
  <c r="AG2198" i="2"/>
  <c r="M2198" i="2"/>
  <c r="N2198" i="2"/>
  <c r="O2198" i="2"/>
  <c r="AG2199" i="2"/>
  <c r="M2199" i="2"/>
  <c r="N2199" i="2"/>
  <c r="O2199" i="2"/>
  <c r="AG2200" i="2"/>
  <c r="M2200" i="2"/>
  <c r="N2200" i="2"/>
  <c r="O2200" i="2"/>
  <c r="AG2201" i="2"/>
  <c r="M2201" i="2"/>
  <c r="N2201" i="2"/>
  <c r="O2201" i="2"/>
  <c r="AG2202" i="2"/>
  <c r="M2202" i="2"/>
  <c r="N2202" i="2"/>
  <c r="O2202" i="2"/>
  <c r="AG2203" i="2"/>
  <c r="M2203" i="2"/>
  <c r="N2203" i="2"/>
  <c r="O2203" i="2"/>
  <c r="AG2204" i="2"/>
  <c r="M2204" i="2"/>
  <c r="N2204" i="2"/>
  <c r="O2204" i="2"/>
  <c r="AG2205" i="2"/>
  <c r="M2205" i="2"/>
  <c r="N2205" i="2"/>
  <c r="O2205" i="2"/>
  <c r="AG2206" i="2"/>
  <c r="M2206" i="2"/>
  <c r="N2206" i="2"/>
  <c r="O2206" i="2"/>
  <c r="AG2207" i="2"/>
  <c r="M2207" i="2"/>
  <c r="N2207" i="2"/>
  <c r="O2207" i="2"/>
  <c r="AG2208" i="2"/>
  <c r="M2208" i="2"/>
  <c r="N2208" i="2"/>
  <c r="O2208" i="2"/>
  <c r="AG2209" i="2"/>
  <c r="M2209" i="2"/>
  <c r="N2209" i="2"/>
  <c r="O2209" i="2"/>
  <c r="AG2210" i="2"/>
  <c r="M2210" i="2"/>
  <c r="N2210" i="2"/>
  <c r="O2210" i="2"/>
  <c r="AG2211" i="2"/>
  <c r="M2211" i="2"/>
  <c r="N2211" i="2"/>
  <c r="O2211" i="2"/>
  <c r="AG2212" i="2"/>
  <c r="M2212" i="2"/>
  <c r="N2212" i="2"/>
  <c r="O2212" i="2"/>
  <c r="AG2213" i="2"/>
  <c r="M2213" i="2"/>
  <c r="N2213" i="2"/>
  <c r="O2213" i="2"/>
  <c r="AG2214" i="2"/>
  <c r="M2214" i="2"/>
  <c r="N2214" i="2"/>
  <c r="O2214" i="2"/>
  <c r="AG2215" i="2"/>
  <c r="M2215" i="2"/>
  <c r="N2215" i="2"/>
  <c r="O2215" i="2"/>
  <c r="AG2216" i="2"/>
  <c r="M2216" i="2"/>
  <c r="N2216" i="2"/>
  <c r="O2216" i="2"/>
  <c r="AG2217" i="2"/>
  <c r="M2217" i="2"/>
  <c r="N2217" i="2"/>
  <c r="O2217" i="2"/>
  <c r="AG2218" i="2"/>
  <c r="M2218" i="2"/>
  <c r="N2218" i="2"/>
  <c r="O2218" i="2"/>
  <c r="AG2219" i="2"/>
  <c r="M2219" i="2"/>
  <c r="N2219" i="2"/>
  <c r="O2219" i="2"/>
  <c r="AG2220" i="2"/>
  <c r="M2220" i="2"/>
  <c r="N2220" i="2"/>
  <c r="O2220" i="2"/>
  <c r="AG2221" i="2"/>
  <c r="M2221" i="2"/>
  <c r="N2221" i="2"/>
  <c r="O2221" i="2"/>
  <c r="AG2222" i="2"/>
  <c r="M2222" i="2"/>
  <c r="N2222" i="2"/>
  <c r="O2222" i="2"/>
  <c r="AG2223" i="2"/>
  <c r="M2223" i="2"/>
  <c r="N2223" i="2"/>
  <c r="O2223" i="2"/>
  <c r="AG2224" i="2"/>
  <c r="M2224" i="2"/>
  <c r="N2224" i="2"/>
  <c r="O2224" i="2"/>
  <c r="AG2225" i="2"/>
  <c r="M2225" i="2"/>
  <c r="N2225" i="2"/>
  <c r="O2225" i="2"/>
  <c r="AG2226" i="2"/>
  <c r="M2226" i="2"/>
  <c r="N2226" i="2"/>
  <c r="O2226" i="2"/>
  <c r="AG2227" i="2"/>
  <c r="M2227" i="2"/>
  <c r="N2227" i="2"/>
  <c r="O2227" i="2"/>
  <c r="AG2228" i="2"/>
  <c r="M2228" i="2"/>
  <c r="N2228" i="2"/>
  <c r="O2228" i="2"/>
  <c r="AG2229" i="2"/>
  <c r="M2229" i="2"/>
  <c r="N2229" i="2"/>
  <c r="O2229" i="2"/>
  <c r="AG2230" i="2"/>
  <c r="M2230" i="2"/>
  <c r="N2230" i="2"/>
  <c r="O2230" i="2"/>
  <c r="AG2231" i="2"/>
  <c r="M2231" i="2"/>
  <c r="N2231" i="2"/>
  <c r="O2231" i="2"/>
  <c r="AG2232" i="2"/>
  <c r="M2232" i="2"/>
  <c r="N2232" i="2"/>
  <c r="O2232" i="2"/>
  <c r="AG2233" i="2"/>
  <c r="M2233" i="2"/>
  <c r="N2233" i="2"/>
  <c r="O2233" i="2"/>
  <c r="AG2234" i="2"/>
  <c r="M2234" i="2"/>
  <c r="N2234" i="2"/>
  <c r="O2234" i="2"/>
  <c r="AG2235" i="2"/>
  <c r="M2235" i="2"/>
  <c r="N2235" i="2"/>
  <c r="O2235" i="2"/>
  <c r="AG2236" i="2"/>
  <c r="M2236" i="2"/>
  <c r="N2236" i="2"/>
  <c r="O2236" i="2"/>
  <c r="AG2237" i="2"/>
  <c r="M2237" i="2"/>
  <c r="N2237" i="2"/>
  <c r="O2237" i="2"/>
  <c r="AG2238" i="2"/>
  <c r="M2238" i="2"/>
  <c r="N2238" i="2"/>
  <c r="O2238" i="2"/>
  <c r="AG2239" i="2"/>
  <c r="M2239" i="2"/>
  <c r="N2239" i="2"/>
  <c r="O2239" i="2"/>
  <c r="AG2240" i="2"/>
  <c r="M2240" i="2"/>
  <c r="N2240" i="2"/>
  <c r="O2240" i="2"/>
  <c r="AG2241" i="2"/>
  <c r="M2241" i="2"/>
  <c r="N2241" i="2"/>
  <c r="O2241" i="2"/>
  <c r="AG2242" i="2"/>
  <c r="M2242" i="2"/>
  <c r="N2242" i="2"/>
  <c r="O2242" i="2"/>
  <c r="AG2243" i="2"/>
  <c r="M2243" i="2"/>
  <c r="N2243" i="2"/>
  <c r="O2243" i="2"/>
  <c r="AG2244" i="2"/>
  <c r="M2244" i="2"/>
  <c r="N2244" i="2"/>
  <c r="O2244" i="2"/>
  <c r="AG2245" i="2"/>
  <c r="M2245" i="2"/>
  <c r="N2245" i="2"/>
  <c r="O2245" i="2"/>
  <c r="AG2246" i="2"/>
  <c r="M2246" i="2"/>
  <c r="N2246" i="2"/>
  <c r="O2246" i="2"/>
  <c r="AG2247" i="2"/>
  <c r="M2247" i="2"/>
  <c r="N2247" i="2"/>
  <c r="O2247" i="2"/>
  <c r="AG2248" i="2"/>
  <c r="M2248" i="2"/>
  <c r="N2248" i="2"/>
  <c r="O2248" i="2"/>
  <c r="AG2249" i="2"/>
  <c r="M2249" i="2"/>
  <c r="N2249" i="2"/>
  <c r="O2249" i="2"/>
  <c r="AG2250" i="2"/>
  <c r="M2250" i="2"/>
  <c r="N2250" i="2"/>
  <c r="O2250" i="2"/>
  <c r="AG2251" i="2"/>
  <c r="M2251" i="2"/>
  <c r="N2251" i="2"/>
  <c r="O2251" i="2"/>
  <c r="AG2252" i="2"/>
  <c r="M2252" i="2"/>
  <c r="N2252" i="2"/>
  <c r="O2252" i="2"/>
  <c r="AG2253" i="2"/>
  <c r="M2253" i="2"/>
  <c r="N2253" i="2"/>
  <c r="O2253" i="2"/>
  <c r="AG2254" i="2"/>
  <c r="M2254" i="2"/>
  <c r="N2254" i="2"/>
  <c r="O2254" i="2"/>
  <c r="AG2255" i="2"/>
  <c r="M2255" i="2"/>
  <c r="N2255" i="2"/>
  <c r="O2255" i="2"/>
  <c r="AG2256" i="2"/>
  <c r="M2256" i="2"/>
  <c r="N2256" i="2"/>
  <c r="O2256" i="2"/>
  <c r="AG2257" i="2"/>
  <c r="M2257" i="2"/>
  <c r="N2257" i="2"/>
  <c r="O2257" i="2"/>
  <c r="AG2258" i="2"/>
  <c r="M2258" i="2"/>
  <c r="N2258" i="2"/>
  <c r="O2258" i="2"/>
  <c r="AG2259" i="2"/>
  <c r="M2259" i="2"/>
  <c r="N2259" i="2"/>
  <c r="O2259" i="2"/>
  <c r="AG2260" i="2"/>
  <c r="M2260" i="2"/>
  <c r="N2260" i="2"/>
  <c r="O2260" i="2"/>
  <c r="AG2261" i="2"/>
  <c r="M2261" i="2"/>
  <c r="N2261" i="2"/>
  <c r="O2261" i="2"/>
  <c r="AG2262" i="2"/>
  <c r="M2262" i="2"/>
  <c r="N2262" i="2"/>
  <c r="O2262" i="2"/>
  <c r="AG2263" i="2"/>
  <c r="M2263" i="2"/>
  <c r="N2263" i="2"/>
  <c r="O2263" i="2"/>
  <c r="AG2264" i="2"/>
  <c r="M2264" i="2"/>
  <c r="N2264" i="2"/>
  <c r="O2264" i="2"/>
  <c r="AG2265" i="2"/>
  <c r="M2265" i="2"/>
  <c r="N2265" i="2"/>
  <c r="O2265" i="2"/>
  <c r="AG2266" i="2"/>
  <c r="M2266" i="2"/>
  <c r="N2266" i="2"/>
  <c r="O2266" i="2"/>
  <c r="AG2267" i="2"/>
  <c r="M2267" i="2"/>
  <c r="N2267" i="2"/>
  <c r="O2267" i="2"/>
  <c r="AG2268" i="2"/>
  <c r="M2268" i="2"/>
  <c r="N2268" i="2"/>
  <c r="O2268" i="2"/>
  <c r="AG2269" i="2"/>
  <c r="M2269" i="2"/>
  <c r="N2269" i="2"/>
  <c r="O2269" i="2"/>
  <c r="AG2270" i="2"/>
  <c r="M2270" i="2"/>
  <c r="N2270" i="2"/>
  <c r="O2270" i="2"/>
  <c r="AG2271" i="2"/>
  <c r="M2271" i="2"/>
  <c r="O2271" i="2"/>
  <c r="AG2272" i="2"/>
  <c r="M2272" i="2"/>
  <c r="O2272" i="2"/>
  <c r="AG2273" i="2"/>
  <c r="M2273" i="2"/>
  <c r="O2273" i="2"/>
  <c r="AG2274" i="2"/>
  <c r="M2274" i="2"/>
  <c r="O2274" i="2"/>
  <c r="AG2275" i="2"/>
  <c r="M2275" i="2"/>
  <c r="O2275" i="2"/>
  <c r="AG2276" i="2"/>
  <c r="M2276" i="2"/>
  <c r="O2276" i="2"/>
  <c r="AG2277" i="2"/>
  <c r="M2277" i="2"/>
  <c r="O2277" i="2"/>
  <c r="AG2278" i="2"/>
  <c r="M2278" i="2"/>
  <c r="O2278" i="2"/>
  <c r="AG2279" i="2"/>
  <c r="M2279" i="2"/>
  <c r="O2279" i="2"/>
  <c r="AG2280" i="2"/>
  <c r="M2280" i="2"/>
  <c r="O2280" i="2"/>
  <c r="AG2281" i="2"/>
  <c r="M2281" i="2"/>
  <c r="O2281" i="2"/>
  <c r="AG2282" i="2"/>
  <c r="M2282" i="2"/>
  <c r="O2282" i="2"/>
  <c r="AG2283" i="2"/>
  <c r="M2283" i="2"/>
  <c r="O2283" i="2"/>
  <c r="AG2284" i="2"/>
  <c r="M2284" i="2"/>
  <c r="O2284" i="2"/>
  <c r="AG2285" i="2"/>
  <c r="M2285" i="2"/>
  <c r="O2285" i="2"/>
  <c r="AG2286" i="2"/>
  <c r="M2286" i="2"/>
  <c r="O2286" i="2"/>
  <c r="AG2287" i="2"/>
  <c r="M2287" i="2"/>
  <c r="O2287" i="2"/>
  <c r="AG2288" i="2"/>
  <c r="M2288" i="2"/>
  <c r="O2288" i="2"/>
  <c r="AG2289" i="2"/>
  <c r="M2289" i="2"/>
  <c r="O2289" i="2"/>
  <c r="AG2290" i="2"/>
  <c r="M2290" i="2"/>
  <c r="O2290" i="2"/>
  <c r="AG2291" i="2"/>
  <c r="M2291" i="2"/>
  <c r="O2291" i="2"/>
  <c r="AG2292" i="2"/>
  <c r="M2292" i="2"/>
  <c r="O2292" i="2"/>
  <c r="AG2293" i="2"/>
  <c r="M2293" i="2"/>
  <c r="O2293" i="2"/>
  <c r="AG2294" i="2"/>
  <c r="M2294" i="2"/>
  <c r="O2294" i="2"/>
  <c r="AG2295" i="2"/>
  <c r="M2295" i="2"/>
  <c r="O2295" i="2"/>
  <c r="AG2296" i="2"/>
  <c r="M2296" i="2"/>
  <c r="O2296" i="2"/>
  <c r="AG2297" i="2"/>
  <c r="M2297" i="2"/>
  <c r="O2297" i="2"/>
  <c r="AG2298" i="2"/>
  <c r="M2298" i="2"/>
  <c r="O2298" i="2"/>
  <c r="AG2299" i="2"/>
  <c r="M2299" i="2"/>
  <c r="O2299" i="2"/>
  <c r="AG2300" i="2"/>
  <c r="M2300" i="2"/>
  <c r="O2300" i="2"/>
  <c r="AG2301" i="2"/>
  <c r="M2301" i="2"/>
  <c r="O2301" i="2"/>
  <c r="AG2302" i="2"/>
  <c r="M2302" i="2"/>
  <c r="O2302" i="2"/>
  <c r="AG2303" i="2"/>
  <c r="M2303" i="2"/>
  <c r="O2303" i="2"/>
  <c r="AG2304" i="2"/>
  <c r="M2304" i="2"/>
  <c r="O2304" i="2"/>
  <c r="AG2305" i="2"/>
  <c r="M2305" i="2"/>
  <c r="O2305" i="2"/>
  <c r="AG2306" i="2"/>
  <c r="M2306" i="2"/>
  <c r="O2306" i="2"/>
  <c r="AG2307" i="2"/>
  <c r="M2307" i="2"/>
  <c r="O2307" i="2"/>
  <c r="AG2308" i="2"/>
  <c r="M2308" i="2"/>
  <c r="O2308" i="2"/>
  <c r="AG2309" i="2"/>
  <c r="M2309" i="2"/>
  <c r="O2309" i="2"/>
  <c r="AG2310" i="2"/>
  <c r="M2310" i="2"/>
  <c r="O2310" i="2"/>
  <c r="AG2311" i="2"/>
  <c r="M2311" i="2"/>
  <c r="O2311" i="2"/>
  <c r="AG2312" i="2"/>
  <c r="M2312" i="2"/>
  <c r="O2312" i="2"/>
  <c r="AG2313" i="2"/>
  <c r="M2313" i="2"/>
  <c r="O2313" i="2"/>
  <c r="AG2314" i="2"/>
  <c r="M2314" i="2"/>
  <c r="O2314" i="2"/>
  <c r="AG2315" i="2"/>
  <c r="M2315" i="2"/>
  <c r="O2315" i="2"/>
  <c r="AG2316" i="2"/>
  <c r="M2316" i="2"/>
  <c r="O2316" i="2"/>
  <c r="AG2317" i="2"/>
  <c r="M2317" i="2"/>
  <c r="O2317" i="2"/>
  <c r="AG2318" i="2"/>
  <c r="M2318" i="2"/>
  <c r="O2318" i="2"/>
  <c r="AG2319" i="2"/>
  <c r="M2319" i="2"/>
  <c r="O2319" i="2"/>
  <c r="AG2320" i="2"/>
  <c r="M2320" i="2"/>
  <c r="O2320" i="2"/>
  <c r="AG2321" i="2"/>
  <c r="M2321" i="2"/>
  <c r="O2321" i="2"/>
  <c r="AG2322" i="2"/>
  <c r="M2322" i="2"/>
  <c r="O2322" i="2"/>
  <c r="AG2323" i="2"/>
  <c r="M2323" i="2"/>
  <c r="O2323" i="2"/>
  <c r="AG2324" i="2"/>
  <c r="M2324" i="2"/>
  <c r="O2324" i="2"/>
  <c r="AG2325" i="2"/>
  <c r="M2325" i="2"/>
  <c r="O2325" i="2"/>
  <c r="AG2326" i="2"/>
  <c r="M2326" i="2"/>
  <c r="O2326" i="2"/>
  <c r="AG2327" i="2"/>
  <c r="M2327" i="2"/>
  <c r="O2327" i="2"/>
  <c r="AG2328" i="2"/>
  <c r="M2328" i="2"/>
  <c r="O2328" i="2"/>
  <c r="AG2329" i="2"/>
  <c r="M2329" i="2"/>
  <c r="O2329" i="2"/>
  <c r="AG2330" i="2"/>
  <c r="M2330" i="2"/>
  <c r="O2330" i="2"/>
  <c r="AG2331" i="2"/>
  <c r="M2331" i="2"/>
  <c r="O2331" i="2"/>
  <c r="AG2332" i="2"/>
  <c r="M2332" i="2"/>
  <c r="O2332" i="2"/>
  <c r="AG2333" i="2"/>
  <c r="M2333" i="2"/>
  <c r="O2333" i="2"/>
  <c r="AG2334" i="2"/>
  <c r="M2334" i="2"/>
  <c r="O2334" i="2"/>
  <c r="AG2335" i="2"/>
  <c r="M2335" i="2"/>
  <c r="O2335" i="2"/>
  <c r="AG2336" i="2"/>
  <c r="M2336" i="2"/>
  <c r="O2336" i="2"/>
  <c r="AG2337" i="2"/>
  <c r="M2337" i="2"/>
  <c r="O2337" i="2"/>
  <c r="AG2338" i="2"/>
  <c r="M2338" i="2"/>
  <c r="O2338" i="2"/>
  <c r="AG2339" i="2"/>
  <c r="M2339" i="2"/>
  <c r="O2339" i="2"/>
  <c r="AG2340" i="2"/>
  <c r="M2340" i="2"/>
  <c r="O2340" i="2"/>
  <c r="AG2341" i="2"/>
  <c r="M2341" i="2"/>
  <c r="O2341" i="2"/>
  <c r="AG2342" i="2"/>
  <c r="M2342" i="2"/>
  <c r="O2342" i="2"/>
  <c r="AG2343" i="2"/>
  <c r="M2343" i="2"/>
  <c r="O2343" i="2"/>
  <c r="AG2344" i="2"/>
  <c r="M2344" i="2"/>
  <c r="O2344" i="2"/>
  <c r="AG2345" i="2"/>
  <c r="M2345" i="2"/>
  <c r="O2345" i="2"/>
  <c r="AG2346" i="2"/>
  <c r="M2346" i="2"/>
  <c r="O2346" i="2"/>
  <c r="AG2347" i="2"/>
  <c r="M2347" i="2"/>
  <c r="O2347" i="2"/>
  <c r="AG2348" i="2"/>
  <c r="M2348" i="2"/>
  <c r="O2348" i="2"/>
  <c r="AG2349" i="2"/>
  <c r="M2349" i="2"/>
  <c r="O2349" i="2"/>
  <c r="AG2350" i="2"/>
  <c r="M2350" i="2"/>
  <c r="O2350" i="2"/>
  <c r="AG2351" i="2"/>
  <c r="M2351" i="2"/>
  <c r="O2351" i="2"/>
  <c r="AG2352" i="2"/>
  <c r="M2352" i="2"/>
  <c r="O2352" i="2"/>
  <c r="AG2353" i="2"/>
  <c r="M2353" i="2"/>
  <c r="O2353" i="2"/>
  <c r="AG2354" i="2"/>
  <c r="M2354" i="2"/>
  <c r="O2354" i="2"/>
  <c r="AG2355" i="2"/>
  <c r="M2355" i="2"/>
  <c r="O2355" i="2"/>
  <c r="AG2356" i="2"/>
  <c r="M2356" i="2"/>
  <c r="O2356" i="2"/>
  <c r="AG2357" i="2"/>
  <c r="M2357" i="2"/>
  <c r="O2357" i="2"/>
  <c r="AG2358" i="2"/>
  <c r="M2358" i="2"/>
  <c r="O2358" i="2"/>
  <c r="AG2359" i="2"/>
  <c r="M2359" i="2"/>
  <c r="O2359" i="2"/>
  <c r="AG2360" i="2"/>
  <c r="M2360" i="2"/>
  <c r="O2360" i="2"/>
  <c r="AG2361" i="2"/>
  <c r="M2361" i="2"/>
  <c r="O2361" i="2"/>
  <c r="AG2362" i="2"/>
  <c r="M2362" i="2"/>
  <c r="O2362" i="2"/>
  <c r="AG2363" i="2"/>
  <c r="M2363" i="2"/>
  <c r="O2363" i="2"/>
  <c r="AG2364" i="2"/>
  <c r="M2364" i="2"/>
  <c r="O2364" i="2"/>
  <c r="AG2365" i="2"/>
  <c r="M2365" i="2"/>
  <c r="O2365" i="2"/>
  <c r="AG2366" i="2"/>
  <c r="M2366" i="2"/>
  <c r="O2366" i="2"/>
  <c r="AG2367" i="2"/>
  <c r="M2367" i="2"/>
  <c r="O2367" i="2"/>
  <c r="AG2368" i="2"/>
  <c r="M2368" i="2"/>
  <c r="O2368" i="2"/>
  <c r="AG2369" i="2"/>
  <c r="M2369" i="2"/>
  <c r="O2369" i="2"/>
  <c r="AG2370" i="2"/>
  <c r="M2370" i="2"/>
  <c r="O2370" i="2"/>
  <c r="AG2371" i="2"/>
  <c r="M2371" i="2"/>
  <c r="O2371" i="2"/>
  <c r="AG2372" i="2"/>
  <c r="M2372" i="2"/>
  <c r="O2372" i="2"/>
  <c r="AG2373" i="2"/>
  <c r="M2373" i="2"/>
  <c r="O2373" i="2"/>
  <c r="AG2374" i="2"/>
  <c r="M2374" i="2"/>
  <c r="O2374" i="2"/>
  <c r="AG2375" i="2"/>
  <c r="M2375" i="2"/>
  <c r="O2375" i="2"/>
  <c r="AG2376" i="2"/>
  <c r="M2376" i="2"/>
  <c r="O2376" i="2"/>
  <c r="AG2377" i="2"/>
  <c r="M2377" i="2"/>
  <c r="O2377" i="2"/>
  <c r="AG2378" i="2"/>
  <c r="M2378" i="2"/>
  <c r="O2378" i="2"/>
  <c r="AG2379" i="2"/>
  <c r="M2379" i="2"/>
  <c r="O2379" i="2"/>
  <c r="AG2380" i="2"/>
  <c r="M2380" i="2"/>
  <c r="O2380" i="2"/>
  <c r="AG2381" i="2"/>
  <c r="M2381" i="2"/>
  <c r="O2381" i="2"/>
  <c r="AG2382" i="2"/>
  <c r="M2382" i="2"/>
  <c r="O2382" i="2"/>
  <c r="AG2383" i="2"/>
  <c r="M2383" i="2"/>
  <c r="O2383" i="2"/>
  <c r="AG2384" i="2"/>
  <c r="M2384" i="2"/>
  <c r="O2384" i="2"/>
  <c r="AG2385" i="2"/>
  <c r="M2385" i="2"/>
  <c r="O2385" i="2"/>
  <c r="AG2386" i="2"/>
  <c r="M2386" i="2"/>
  <c r="O2386" i="2"/>
  <c r="AG2387" i="2"/>
  <c r="M2387" i="2"/>
  <c r="O2387" i="2"/>
  <c r="AG2388" i="2"/>
  <c r="M2388" i="2"/>
  <c r="O2388" i="2"/>
  <c r="AG2389" i="2"/>
  <c r="M2389" i="2"/>
  <c r="O2389" i="2"/>
  <c r="AG2390" i="2"/>
  <c r="M2390" i="2"/>
  <c r="O2390" i="2"/>
  <c r="M3" i="2"/>
  <c r="N3" i="2"/>
  <c r="O3" i="2"/>
  <c r="M4" i="2"/>
  <c r="N4" i="2"/>
  <c r="O4" i="2"/>
  <c r="M5" i="2"/>
  <c r="N5" i="2"/>
  <c r="O5" i="2"/>
  <c r="M6" i="2"/>
  <c r="N6" i="2"/>
  <c r="O6" i="2"/>
  <c r="M7" i="2"/>
  <c r="N7" i="2"/>
  <c r="O7" i="2"/>
  <c r="M8" i="2"/>
  <c r="N8" i="2"/>
  <c r="O8" i="2"/>
  <c r="M9" i="2"/>
  <c r="N9" i="2"/>
  <c r="O9" i="2"/>
  <c r="M10" i="2"/>
  <c r="N10" i="2"/>
  <c r="O10" i="2"/>
  <c r="M11" i="2"/>
  <c r="N11" i="2"/>
  <c r="O11" i="2"/>
  <c r="M12" i="2"/>
  <c r="N12" i="2"/>
  <c r="O12" i="2"/>
  <c r="M13" i="2"/>
  <c r="N13" i="2"/>
  <c r="O13" i="2"/>
  <c r="M14" i="2"/>
  <c r="N14" i="2"/>
  <c r="O14" i="2"/>
  <c r="M15" i="2"/>
  <c r="N15" i="2"/>
  <c r="O15" i="2"/>
  <c r="M16" i="2"/>
  <c r="N16" i="2"/>
  <c r="O16" i="2"/>
  <c r="M17" i="2"/>
  <c r="N17" i="2"/>
  <c r="O17" i="2"/>
  <c r="M18" i="2"/>
  <c r="N18" i="2"/>
  <c r="O18" i="2"/>
  <c r="M19" i="2"/>
  <c r="N19" i="2"/>
  <c r="O19" i="2"/>
  <c r="M20" i="2"/>
  <c r="N20" i="2"/>
  <c r="O20" i="2"/>
  <c r="M21" i="2"/>
  <c r="N21" i="2"/>
  <c r="O21" i="2"/>
  <c r="M22" i="2"/>
  <c r="N22" i="2"/>
  <c r="O22" i="2"/>
  <c r="M23" i="2"/>
  <c r="N23" i="2"/>
  <c r="O23" i="2"/>
  <c r="M24" i="2"/>
  <c r="N24" i="2"/>
  <c r="O24" i="2"/>
  <c r="M25" i="2"/>
  <c r="N25" i="2"/>
  <c r="O25" i="2"/>
  <c r="M26" i="2"/>
  <c r="N26" i="2"/>
  <c r="O26" i="2"/>
  <c r="M27" i="2"/>
  <c r="N27" i="2"/>
  <c r="O27" i="2"/>
  <c r="M28" i="2"/>
  <c r="N28" i="2"/>
  <c r="O28" i="2"/>
  <c r="M29" i="2"/>
  <c r="N29" i="2"/>
  <c r="O29" i="2"/>
  <c r="M30" i="2"/>
  <c r="N30" i="2"/>
  <c r="O30" i="2"/>
  <c r="M31" i="2"/>
  <c r="N31" i="2"/>
  <c r="O31" i="2"/>
  <c r="M32" i="2"/>
  <c r="N32" i="2"/>
  <c r="O32" i="2"/>
  <c r="M33" i="2"/>
  <c r="N33" i="2"/>
  <c r="O33" i="2"/>
  <c r="M34" i="2"/>
  <c r="N34" i="2"/>
  <c r="O34" i="2"/>
  <c r="M35" i="2"/>
  <c r="N35" i="2"/>
  <c r="O35" i="2"/>
  <c r="M36" i="2"/>
  <c r="N36" i="2"/>
  <c r="O36" i="2"/>
  <c r="M37" i="2"/>
  <c r="N37" i="2"/>
  <c r="O37" i="2"/>
  <c r="M38" i="2"/>
  <c r="N38" i="2"/>
  <c r="O38" i="2"/>
  <c r="M39" i="2"/>
  <c r="N39" i="2"/>
  <c r="O39" i="2"/>
  <c r="M40" i="2"/>
  <c r="N40" i="2"/>
  <c r="O40" i="2"/>
  <c r="M41" i="2"/>
  <c r="N41" i="2"/>
  <c r="O41" i="2"/>
  <c r="M42" i="2"/>
  <c r="N42" i="2"/>
  <c r="O42" i="2"/>
  <c r="M43" i="2"/>
  <c r="N43" i="2"/>
  <c r="O43" i="2"/>
  <c r="M44" i="2"/>
  <c r="N44" i="2"/>
  <c r="O44" i="2"/>
  <c r="M45" i="2"/>
  <c r="N45" i="2"/>
  <c r="O45" i="2"/>
  <c r="M46" i="2"/>
  <c r="N46" i="2"/>
  <c r="O46" i="2"/>
  <c r="M47" i="2"/>
  <c r="N47" i="2"/>
  <c r="O47" i="2"/>
  <c r="M48" i="2"/>
  <c r="N48" i="2"/>
  <c r="O48" i="2"/>
  <c r="AG49" i="2"/>
  <c r="M49" i="2"/>
  <c r="N49" i="2"/>
  <c r="O49" i="2"/>
  <c r="AG50" i="2"/>
  <c r="M50" i="2"/>
  <c r="N50" i="2"/>
  <c r="O50" i="2"/>
  <c r="AG51" i="2"/>
  <c r="M51" i="2"/>
  <c r="N51" i="2"/>
  <c r="O51" i="2"/>
  <c r="U928" i="2" l="1"/>
  <c r="AI928" i="2" s="1"/>
  <c r="U932" i="2"/>
  <c r="AI932" i="2" s="1"/>
  <c r="U916" i="2"/>
  <c r="AI916" i="2" s="1"/>
  <c r="U923" i="2"/>
  <c r="AI923" i="2" s="1"/>
  <c r="U891" i="2"/>
  <c r="AI891" i="2" s="1"/>
  <c r="U940" i="2"/>
  <c r="AI940" i="2" s="1"/>
  <c r="U930" i="2"/>
  <c r="AI930" i="2" s="1"/>
  <c r="U949" i="2"/>
  <c r="AI949" i="2" s="1"/>
  <c r="U946" i="2"/>
  <c r="AI946" i="2" s="1"/>
  <c r="U936" i="2"/>
  <c r="AI936" i="2" s="1"/>
  <c r="U884" i="2"/>
  <c r="AI884" i="2" s="1"/>
  <c r="U873" i="2"/>
  <c r="AI873" i="2" s="1"/>
  <c r="U903" i="2"/>
  <c r="AI903" i="2" s="1"/>
  <c r="U874" i="2"/>
  <c r="AI874" i="2" s="1"/>
  <c r="U953" i="2"/>
  <c r="AI953" i="2" s="1"/>
  <c r="U959" i="2"/>
  <c r="AI959" i="2" s="1"/>
  <c r="U918" i="2"/>
  <c r="AI918" i="2" s="1"/>
  <c r="U887" i="2"/>
  <c r="AI887" i="2" s="1"/>
  <c r="U960" i="2"/>
  <c r="AI960" i="2" s="1"/>
  <c r="U957" i="2"/>
  <c r="AI957" i="2" s="1"/>
  <c r="U954" i="2"/>
  <c r="AI954" i="2" s="1"/>
  <c r="U937" i="2"/>
  <c r="AI937" i="2" s="1"/>
  <c r="U904" i="2"/>
  <c r="AI904" i="2" s="1"/>
  <c r="U876" i="2"/>
  <c r="AI876" i="2" s="1"/>
  <c r="U941" i="2"/>
  <c r="AI941" i="2" s="1"/>
  <c r="U896" i="2"/>
  <c r="AI896" i="2" s="1"/>
  <c r="U888" i="2"/>
  <c r="AI888" i="2" s="1"/>
  <c r="U868" i="2"/>
  <c r="AI868" i="2" s="1"/>
  <c r="U958" i="2"/>
  <c r="AI958" i="2" s="1"/>
  <c r="U942" i="2"/>
  <c r="AI942" i="2" s="1"/>
  <c r="U905" i="2"/>
  <c r="AI905" i="2" s="1"/>
  <c r="U880" i="2"/>
  <c r="AI880" i="2" s="1"/>
  <c r="U900" i="2"/>
  <c r="AI900" i="2" s="1"/>
  <c r="AF2388" i="2"/>
  <c r="Y2388" i="2"/>
  <c r="R2376" i="2"/>
  <c r="P2376" i="2"/>
  <c r="Y2364" i="2"/>
  <c r="AF2364" i="2"/>
  <c r="AF2308" i="2"/>
  <c r="Y2308" i="2"/>
  <c r="P2296" i="2"/>
  <c r="R2296" i="2"/>
  <c r="AF2378" i="2"/>
  <c r="Y2378" i="2"/>
  <c r="P2350" i="2"/>
  <c r="R2350" i="2"/>
  <c r="P2342" i="2"/>
  <c r="R2342" i="2"/>
  <c r="AF2338" i="2"/>
  <c r="Y2338" i="2"/>
  <c r="P2334" i="2"/>
  <c r="R2334" i="2"/>
  <c r="AF2330" i="2"/>
  <c r="Y2330" i="2"/>
  <c r="P2326" i="2"/>
  <c r="R2326" i="2"/>
  <c r="Y2322" i="2"/>
  <c r="AF2322" i="2"/>
  <c r="P2318" i="2"/>
  <c r="R2318" i="2"/>
  <c r="Y2314" i="2"/>
  <c r="AF2314" i="2"/>
  <c r="P2310" i="2"/>
  <c r="R2310" i="2"/>
  <c r="AF2306" i="2"/>
  <c r="Y2306" i="2"/>
  <c r="P2302" i="2"/>
  <c r="R2302" i="2"/>
  <c r="AF2298" i="2"/>
  <c r="Y2298" i="2"/>
  <c r="P2294" i="2"/>
  <c r="R2294" i="2"/>
  <c r="AF2290" i="2"/>
  <c r="Y2290" i="2"/>
  <c r="P2286" i="2"/>
  <c r="R2286" i="2"/>
  <c r="AF2282" i="2"/>
  <c r="Y2282" i="2"/>
  <c r="R2278" i="2"/>
  <c r="P2278" i="2"/>
  <c r="Y2274" i="2"/>
  <c r="AF2274" i="2"/>
  <c r="Y2270" i="2"/>
  <c r="AF2270" i="2"/>
  <c r="R2266" i="2"/>
  <c r="P2266" i="2"/>
  <c r="Y2262" i="2"/>
  <c r="AF2262" i="2"/>
  <c r="P2258" i="2"/>
  <c r="R2258" i="2"/>
  <c r="AF2254" i="2"/>
  <c r="Y2254" i="2"/>
  <c r="P2250" i="2"/>
  <c r="R2250" i="2"/>
  <c r="AF2246" i="2"/>
  <c r="Y2246" i="2"/>
  <c r="P2242" i="2"/>
  <c r="R2242" i="2"/>
  <c r="AF2238" i="2"/>
  <c r="Y2238" i="2"/>
  <c r="P2234" i="2"/>
  <c r="R2234" i="2"/>
  <c r="AF2230" i="2"/>
  <c r="Y2230" i="2"/>
  <c r="R2226" i="2"/>
  <c r="P2226" i="2"/>
  <c r="AF2222" i="2"/>
  <c r="Y2222" i="2"/>
  <c r="P2218" i="2"/>
  <c r="R2218" i="2"/>
  <c r="Y2214" i="2"/>
  <c r="AF2214" i="2"/>
  <c r="R2210" i="2"/>
  <c r="P2210" i="2"/>
  <c r="AF2206" i="2"/>
  <c r="Y2206" i="2"/>
  <c r="P2202" i="2"/>
  <c r="R2202" i="2"/>
  <c r="Y2198" i="2"/>
  <c r="AF2198" i="2"/>
  <c r="R2194" i="2"/>
  <c r="P2194" i="2"/>
  <c r="AF2190" i="2"/>
  <c r="Y2190" i="2"/>
  <c r="P2186" i="2"/>
  <c r="R2186" i="2"/>
  <c r="Y2182" i="2"/>
  <c r="AF2182" i="2"/>
  <c r="R2178" i="2"/>
  <c r="P2178" i="2"/>
  <c r="AF2174" i="2"/>
  <c r="Y2174" i="2"/>
  <c r="P2170" i="2"/>
  <c r="R2170" i="2"/>
  <c r="Y2166" i="2"/>
  <c r="AF2166" i="2"/>
  <c r="R2162" i="2"/>
  <c r="P2162" i="2"/>
  <c r="Y2158" i="2"/>
  <c r="AF2158" i="2"/>
  <c r="R2154" i="2"/>
  <c r="P2154" i="2"/>
  <c r="Y2150" i="2"/>
  <c r="AF2150" i="2"/>
  <c r="R2146" i="2"/>
  <c r="P2146" i="2"/>
  <c r="Y2142" i="2"/>
  <c r="AF2142" i="2"/>
  <c r="R2138" i="2"/>
  <c r="P2138" i="2"/>
  <c r="Y2134" i="2"/>
  <c r="AF2134" i="2"/>
  <c r="R2130" i="2"/>
  <c r="P2130" i="2"/>
  <c r="Y2126" i="2"/>
  <c r="AF2126" i="2"/>
  <c r="R2122" i="2"/>
  <c r="P2122" i="2"/>
  <c r="Y2118" i="2"/>
  <c r="AF2118" i="2"/>
  <c r="R2114" i="2"/>
  <c r="P2114" i="2"/>
  <c r="Y2110" i="2"/>
  <c r="AF2110" i="2"/>
  <c r="R2106" i="2"/>
  <c r="P2106" i="2"/>
  <c r="Y2102" i="2"/>
  <c r="AF2102" i="2"/>
  <c r="R2098" i="2"/>
  <c r="P2098" i="2"/>
  <c r="Y2094" i="2"/>
  <c r="AF2094" i="2"/>
  <c r="R2090" i="2"/>
  <c r="P2090" i="2"/>
  <c r="Y2086" i="2"/>
  <c r="AF2086" i="2"/>
  <c r="R2082" i="2"/>
  <c r="P2082" i="2"/>
  <c r="Y2078" i="2"/>
  <c r="AF2078" i="2"/>
  <c r="R2074" i="2"/>
  <c r="P2074" i="2"/>
  <c r="Y2070" i="2"/>
  <c r="AF2070" i="2"/>
  <c r="R2066" i="2"/>
  <c r="P2066" i="2"/>
  <c r="Y2062" i="2"/>
  <c r="AF2062" i="2"/>
  <c r="P2058" i="2"/>
  <c r="R2058" i="2"/>
  <c r="Y2054" i="2"/>
  <c r="AF2054" i="2"/>
  <c r="R2050" i="2"/>
  <c r="P2050" i="2"/>
  <c r="Y2046" i="2"/>
  <c r="AF2046" i="2"/>
  <c r="R2042" i="2"/>
  <c r="P2042" i="2"/>
  <c r="AF2038" i="2"/>
  <c r="Y2038" i="2"/>
  <c r="R2034" i="2"/>
  <c r="P2034" i="2"/>
  <c r="AF2030" i="2"/>
  <c r="Y2030" i="2"/>
  <c r="R2026" i="2"/>
  <c r="P2026" i="2"/>
  <c r="AF2022" i="2"/>
  <c r="Y2022" i="2"/>
  <c r="R2018" i="2"/>
  <c r="P2018" i="2"/>
  <c r="AF2014" i="2"/>
  <c r="Y2014" i="2"/>
  <c r="R2010" i="2"/>
  <c r="P2010" i="2"/>
  <c r="AF2006" i="2"/>
  <c r="Y2006" i="2"/>
  <c r="R2002" i="2"/>
  <c r="P2002" i="2"/>
  <c r="AF1998" i="2"/>
  <c r="Y1998" i="2"/>
  <c r="R1994" i="2"/>
  <c r="P1994" i="2"/>
  <c r="AF1990" i="2"/>
  <c r="Y1990" i="2"/>
  <c r="R1986" i="2"/>
  <c r="P1986" i="2"/>
  <c r="AF1982" i="2"/>
  <c r="Y1982" i="2"/>
  <c r="P1978" i="2"/>
  <c r="R1978" i="2"/>
  <c r="AF1974" i="2"/>
  <c r="Y1974" i="2"/>
  <c r="P1970" i="2"/>
  <c r="R1970" i="2"/>
  <c r="AF1966" i="2"/>
  <c r="Y1966" i="2"/>
  <c r="P1962" i="2"/>
  <c r="R1962" i="2"/>
  <c r="AF1958" i="2"/>
  <c r="Y1958" i="2"/>
  <c r="P1954" i="2"/>
  <c r="R1954" i="2"/>
  <c r="AF1950" i="2"/>
  <c r="Y1950" i="2"/>
  <c r="P1946" i="2"/>
  <c r="R1946" i="2"/>
  <c r="AG1945" i="2"/>
  <c r="Y1942" i="2"/>
  <c r="AF1942" i="2"/>
  <c r="R1938" i="2"/>
  <c r="P1938" i="2"/>
  <c r="Y1934" i="2"/>
  <c r="AF1934" i="2"/>
  <c r="P1930" i="2"/>
  <c r="R1930" i="2"/>
  <c r="AG1929" i="2"/>
  <c r="AF1926" i="2"/>
  <c r="Y1926" i="2"/>
  <c r="P1922" i="2"/>
  <c r="R1922" i="2"/>
  <c r="Y1918" i="2"/>
  <c r="AF1918" i="2"/>
  <c r="P1914" i="2"/>
  <c r="R1914" i="2"/>
  <c r="Y1910" i="2"/>
  <c r="AF1910" i="2"/>
  <c r="R1906" i="2"/>
  <c r="P1906" i="2"/>
  <c r="AF1902" i="2"/>
  <c r="Y1902" i="2"/>
  <c r="P1898" i="2"/>
  <c r="R1898" i="2"/>
  <c r="Y1894" i="2"/>
  <c r="AF1894" i="2"/>
  <c r="P1890" i="2"/>
  <c r="R1890" i="2"/>
  <c r="AF1886" i="2"/>
  <c r="Y1886" i="2"/>
  <c r="P1882" i="2"/>
  <c r="R1882" i="2"/>
  <c r="Y1878" i="2"/>
  <c r="AF1878" i="2"/>
  <c r="R1874" i="2"/>
  <c r="P1874" i="2"/>
  <c r="Y1870" i="2"/>
  <c r="AF1870" i="2"/>
  <c r="R1866" i="2"/>
  <c r="P1866" i="2"/>
  <c r="Y1862" i="2"/>
  <c r="AF1862" i="2"/>
  <c r="P1858" i="2"/>
  <c r="R1858" i="2"/>
  <c r="AF1854" i="2"/>
  <c r="Y1854" i="2"/>
  <c r="P1850" i="2"/>
  <c r="R1850" i="2"/>
  <c r="Y1846" i="2"/>
  <c r="AF1846" i="2"/>
  <c r="P1842" i="2"/>
  <c r="R1842" i="2"/>
  <c r="Y1838" i="2"/>
  <c r="AF1838" i="2"/>
  <c r="P1834" i="2"/>
  <c r="R1834" i="2"/>
  <c r="Y1830" i="2"/>
  <c r="AF1830" i="2"/>
  <c r="R1826" i="2"/>
  <c r="P1826" i="2"/>
  <c r="Y1822" i="2"/>
  <c r="AF1822" i="2"/>
  <c r="P1818" i="2"/>
  <c r="R1818" i="2"/>
  <c r="Y1814" i="2"/>
  <c r="AF1814" i="2"/>
  <c r="R1810" i="2"/>
  <c r="P1810" i="2"/>
  <c r="AF1806" i="2"/>
  <c r="Y1806" i="2"/>
  <c r="P1802" i="2"/>
  <c r="R1802" i="2"/>
  <c r="Y1798" i="2"/>
  <c r="AF1798" i="2"/>
  <c r="R1794" i="2"/>
  <c r="P1794" i="2"/>
  <c r="Y1790" i="2"/>
  <c r="AF1790" i="2"/>
  <c r="P1786" i="2"/>
  <c r="R1786" i="2"/>
  <c r="Y1782" i="2"/>
  <c r="AF1782" i="2"/>
  <c r="R1778" i="2"/>
  <c r="P1778" i="2"/>
  <c r="Y1774" i="2"/>
  <c r="AF1774" i="2"/>
  <c r="P1770" i="2"/>
  <c r="R1770" i="2"/>
  <c r="AF1766" i="2"/>
  <c r="Y1766" i="2"/>
  <c r="P1762" i="2"/>
  <c r="R1762" i="2"/>
  <c r="Y1758" i="2"/>
  <c r="AF1758" i="2"/>
  <c r="P1754" i="2"/>
  <c r="R1754" i="2"/>
  <c r="Y1750" i="2"/>
  <c r="AF1750" i="2"/>
  <c r="P1746" i="2"/>
  <c r="R1746" i="2"/>
  <c r="AF1742" i="2"/>
  <c r="Y1742" i="2"/>
  <c r="P1738" i="2"/>
  <c r="R1738" i="2"/>
  <c r="AF1734" i="2"/>
  <c r="Y1734" i="2"/>
  <c r="P1730" i="2"/>
  <c r="R1730" i="2"/>
  <c r="AF1726" i="2"/>
  <c r="Y1726" i="2"/>
  <c r="P1722" i="2"/>
  <c r="R1722" i="2"/>
  <c r="AF1718" i="2"/>
  <c r="Y1718" i="2"/>
  <c r="P1714" i="2"/>
  <c r="R1714" i="2"/>
  <c r="Y1710" i="2"/>
  <c r="AF1710" i="2"/>
  <c r="P1706" i="2"/>
  <c r="R1706" i="2"/>
  <c r="Y1702" i="2"/>
  <c r="AF1702" i="2"/>
  <c r="P1698" i="2"/>
  <c r="R1698" i="2"/>
  <c r="Y1694" i="2"/>
  <c r="AF1694" i="2"/>
  <c r="P1690" i="2"/>
  <c r="R1690" i="2"/>
  <c r="Y1686" i="2"/>
  <c r="AF1686" i="2"/>
  <c r="P1682" i="2"/>
  <c r="R1682" i="2"/>
  <c r="AF1678" i="2"/>
  <c r="Y1678" i="2"/>
  <c r="P1674" i="2"/>
  <c r="R1674" i="2"/>
  <c r="AF1670" i="2"/>
  <c r="Y1670" i="2"/>
  <c r="P1666" i="2"/>
  <c r="R1666" i="2"/>
  <c r="AF1662" i="2"/>
  <c r="Y1662" i="2"/>
  <c r="P1658" i="2"/>
  <c r="R1658" i="2"/>
  <c r="AF1654" i="2"/>
  <c r="Y1654" i="2"/>
  <c r="P1650" i="2"/>
  <c r="R1650" i="2"/>
  <c r="AF1646" i="2"/>
  <c r="Y1646" i="2"/>
  <c r="P1642" i="2"/>
  <c r="R1642" i="2"/>
  <c r="AF1638" i="2"/>
  <c r="Y1638" i="2"/>
  <c r="P1634" i="2"/>
  <c r="R1634" i="2"/>
  <c r="AF1630" i="2"/>
  <c r="Y1630" i="2"/>
  <c r="P1626" i="2"/>
  <c r="R1626" i="2"/>
  <c r="AF1622" i="2"/>
  <c r="Y1622" i="2"/>
  <c r="P1618" i="2"/>
  <c r="R1618" i="2"/>
  <c r="AF1614" i="2"/>
  <c r="Y1614" i="2"/>
  <c r="P1610" i="2"/>
  <c r="R1610" i="2"/>
  <c r="AF1606" i="2"/>
  <c r="Y1606" i="2"/>
  <c r="P1602" i="2"/>
  <c r="R1602" i="2"/>
  <c r="AF1598" i="2"/>
  <c r="Y1598" i="2"/>
  <c r="P1594" i="2"/>
  <c r="R1594" i="2"/>
  <c r="AF1590" i="2"/>
  <c r="Y1590" i="2"/>
  <c r="P1586" i="2"/>
  <c r="R1586" i="2"/>
  <c r="AF1582" i="2"/>
  <c r="Y1582" i="2"/>
  <c r="P1578" i="2"/>
  <c r="R1578" i="2"/>
  <c r="AF1574" i="2"/>
  <c r="Y1574" i="2"/>
  <c r="P1570" i="2"/>
  <c r="R1570" i="2"/>
  <c r="AF1566" i="2"/>
  <c r="Y1566" i="2"/>
  <c r="P1562" i="2"/>
  <c r="R1562" i="2"/>
  <c r="Y1558" i="2"/>
  <c r="AF1558" i="2"/>
  <c r="R1554" i="2"/>
  <c r="P1554" i="2"/>
  <c r="AG1553" i="2"/>
  <c r="AF1550" i="2"/>
  <c r="Y1550" i="2"/>
  <c r="R1546" i="2"/>
  <c r="P1546" i="2"/>
  <c r="AF1542" i="2"/>
  <c r="Y1542" i="2"/>
  <c r="P1538" i="2"/>
  <c r="R1538" i="2"/>
  <c r="AG1537" i="2"/>
  <c r="Y1534" i="2"/>
  <c r="AF1534" i="2"/>
  <c r="P1530" i="2"/>
  <c r="R1530" i="2"/>
  <c r="Y1526" i="2"/>
  <c r="AF1526" i="2"/>
  <c r="P1522" i="2"/>
  <c r="R1522" i="2"/>
  <c r="AG1521" i="2"/>
  <c r="AF1518" i="2"/>
  <c r="Y1518" i="2"/>
  <c r="P1514" i="2"/>
  <c r="R1514" i="2"/>
  <c r="AG1513" i="2"/>
  <c r="AF1510" i="2"/>
  <c r="Y1510" i="2"/>
  <c r="P1506" i="2"/>
  <c r="R1506" i="2"/>
  <c r="Y1502" i="2"/>
  <c r="AF1502" i="2"/>
  <c r="P1498" i="2"/>
  <c r="R1498" i="2"/>
  <c r="AF1494" i="2"/>
  <c r="Y1494" i="2"/>
  <c r="R1490" i="2"/>
  <c r="P1490" i="2"/>
  <c r="AF1486" i="2"/>
  <c r="Y1486" i="2"/>
  <c r="P1482" i="2"/>
  <c r="R1482" i="2"/>
  <c r="Y1478" i="2"/>
  <c r="AF1478" i="2"/>
  <c r="R1474" i="2"/>
  <c r="P1474" i="2"/>
  <c r="Y1470" i="2"/>
  <c r="AF1470" i="2"/>
  <c r="P866" i="2"/>
  <c r="R866" i="2"/>
  <c r="AF862" i="2"/>
  <c r="Y862" i="2"/>
  <c r="P858" i="2"/>
  <c r="R858" i="2"/>
  <c r="AF854" i="2"/>
  <c r="Y854" i="2"/>
  <c r="P850" i="2"/>
  <c r="R850" i="2"/>
  <c r="AF846" i="2"/>
  <c r="Y846" i="2"/>
  <c r="P842" i="2"/>
  <c r="R842" i="2"/>
  <c r="AF838" i="2"/>
  <c r="Y838" i="2"/>
  <c r="P834" i="2"/>
  <c r="R834" i="2"/>
  <c r="Y830" i="2"/>
  <c r="AF830" i="2"/>
  <c r="R826" i="2"/>
  <c r="P826" i="2"/>
  <c r="Y822" i="2"/>
  <c r="AF822" i="2"/>
  <c r="R818" i="2"/>
  <c r="P818" i="2"/>
  <c r="AF814" i="2"/>
  <c r="Y814" i="2"/>
  <c r="P810" i="2"/>
  <c r="R810" i="2"/>
  <c r="AF806" i="2"/>
  <c r="Y806" i="2"/>
  <c r="P802" i="2"/>
  <c r="R802" i="2"/>
  <c r="Y798" i="2"/>
  <c r="AF798" i="2"/>
  <c r="R794" i="2"/>
  <c r="P794" i="2"/>
  <c r="Y790" i="2"/>
  <c r="AF790" i="2"/>
  <c r="R786" i="2"/>
  <c r="P786" i="2"/>
  <c r="Y782" i="2"/>
  <c r="AF782" i="2"/>
  <c r="P778" i="2"/>
  <c r="R778" i="2"/>
  <c r="AF774" i="2"/>
  <c r="Y774" i="2"/>
  <c r="P770" i="2"/>
  <c r="R770" i="2"/>
  <c r="AF766" i="2"/>
  <c r="Y766" i="2"/>
  <c r="P762" i="2"/>
  <c r="R762" i="2"/>
  <c r="AF758" i="2"/>
  <c r="Y758" i="2"/>
  <c r="P754" i="2"/>
  <c r="R754" i="2"/>
  <c r="AF750" i="2"/>
  <c r="Y750" i="2"/>
  <c r="P746" i="2"/>
  <c r="R746" i="2"/>
  <c r="Y742" i="2"/>
  <c r="AF742" i="2"/>
  <c r="P738" i="2"/>
  <c r="R738" i="2"/>
  <c r="Y734" i="2"/>
  <c r="AF734" i="2"/>
  <c r="P730" i="2"/>
  <c r="R730" i="2"/>
  <c r="AF726" i="2"/>
  <c r="Y726" i="2"/>
  <c r="P722" i="2"/>
  <c r="R722" i="2"/>
  <c r="Y718" i="2"/>
  <c r="AF718" i="2"/>
  <c r="P714" i="2"/>
  <c r="R714" i="2"/>
  <c r="Y710" i="2"/>
  <c r="AF710" i="2"/>
  <c r="R706" i="2"/>
  <c r="P706" i="2"/>
  <c r="Y702" i="2"/>
  <c r="AF702" i="2"/>
  <c r="P698" i="2"/>
  <c r="R698" i="2"/>
  <c r="Y694" i="2"/>
  <c r="AF694" i="2"/>
  <c r="R690" i="2"/>
  <c r="P690" i="2"/>
  <c r="Y686" i="2"/>
  <c r="AF686" i="2"/>
  <c r="P682" i="2"/>
  <c r="R682" i="2"/>
  <c r="AF678" i="2"/>
  <c r="Y678" i="2"/>
  <c r="P674" i="2"/>
  <c r="R674" i="2"/>
  <c r="AF670" i="2"/>
  <c r="Y670" i="2"/>
  <c r="P666" i="2"/>
  <c r="R666" i="2"/>
  <c r="AF662" i="2"/>
  <c r="Y662" i="2"/>
  <c r="P658" i="2"/>
  <c r="R658" i="2"/>
  <c r="AF654" i="2"/>
  <c r="Y654" i="2"/>
  <c r="P650" i="2"/>
  <c r="R650" i="2"/>
  <c r="AF646" i="2"/>
  <c r="Y646" i="2"/>
  <c r="P642" i="2"/>
  <c r="R642" i="2"/>
  <c r="AF638" i="2"/>
  <c r="Y638" i="2"/>
  <c r="P634" i="2"/>
  <c r="R634" i="2"/>
  <c r="AF630" i="2"/>
  <c r="Y630" i="2"/>
  <c r="P626" i="2"/>
  <c r="R626" i="2"/>
  <c r="R2352" i="2"/>
  <c r="P2352" i="2"/>
  <c r="Y2340" i="2"/>
  <c r="AF2340" i="2"/>
  <c r="R2328" i="2"/>
  <c r="P2328" i="2"/>
  <c r="P2320" i="2"/>
  <c r="R2320" i="2"/>
  <c r="AF2386" i="2"/>
  <c r="Y2386" i="2"/>
  <c r="P2382" i="2"/>
  <c r="R2382" i="2"/>
  <c r="AF2370" i="2"/>
  <c r="Y2370" i="2"/>
  <c r="AF2362" i="2"/>
  <c r="Y2362" i="2"/>
  <c r="AF2354" i="2"/>
  <c r="Y2354" i="2"/>
  <c r="AF49" i="2"/>
  <c r="Y49" i="2"/>
  <c r="Y2389" i="2"/>
  <c r="AF2389" i="2"/>
  <c r="R2385" i="2"/>
  <c r="P2385" i="2"/>
  <c r="Y2381" i="2"/>
  <c r="AF2381" i="2"/>
  <c r="P2377" i="2"/>
  <c r="R2377" i="2"/>
  <c r="Y2373" i="2"/>
  <c r="AF2373" i="2"/>
  <c r="P2369" i="2"/>
  <c r="R2369" i="2"/>
  <c r="Y2365" i="2"/>
  <c r="AF2365" i="2"/>
  <c r="P2361" i="2"/>
  <c r="R2361" i="2"/>
  <c r="Y2357" i="2"/>
  <c r="AF2357" i="2"/>
  <c r="P2353" i="2"/>
  <c r="R2353" i="2"/>
  <c r="Y2349" i="2"/>
  <c r="AF2349" i="2"/>
  <c r="P2345" i="2"/>
  <c r="R2345" i="2"/>
  <c r="Y2341" i="2"/>
  <c r="AF2341" i="2"/>
  <c r="P2337" i="2"/>
  <c r="R2337" i="2"/>
  <c r="Y2333" i="2"/>
  <c r="AF2333" i="2"/>
  <c r="P2329" i="2"/>
  <c r="R2329" i="2"/>
  <c r="Y2325" i="2"/>
  <c r="AF2325" i="2"/>
  <c r="P2321" i="2"/>
  <c r="R2321" i="2"/>
  <c r="AF2317" i="2"/>
  <c r="Y2317" i="2"/>
  <c r="P2313" i="2"/>
  <c r="R2313" i="2"/>
  <c r="AF2309" i="2"/>
  <c r="Y2309" i="2"/>
  <c r="P2305" i="2"/>
  <c r="R2305" i="2"/>
  <c r="AF2301" i="2"/>
  <c r="Y2301" i="2"/>
  <c r="P2297" i="2"/>
  <c r="R2297" i="2"/>
  <c r="Y2293" i="2"/>
  <c r="AF2293" i="2"/>
  <c r="P2289" i="2"/>
  <c r="R2289" i="2"/>
  <c r="Y2285" i="2"/>
  <c r="AF2285" i="2"/>
  <c r="P2281" i="2"/>
  <c r="R2281" i="2"/>
  <c r="AF2277" i="2"/>
  <c r="Y2277" i="2"/>
  <c r="P2273" i="2"/>
  <c r="R2273" i="2"/>
  <c r="R2269" i="2"/>
  <c r="P2269" i="2"/>
  <c r="AF2265" i="2"/>
  <c r="Y2265" i="2"/>
  <c r="P2261" i="2"/>
  <c r="R2261" i="2"/>
  <c r="AF2257" i="2"/>
  <c r="Y2257" i="2"/>
  <c r="R2253" i="2"/>
  <c r="P2253" i="2"/>
  <c r="Y2249" i="2"/>
  <c r="AF2249" i="2"/>
  <c r="P2245" i="2"/>
  <c r="R2245" i="2"/>
  <c r="AF2241" i="2"/>
  <c r="Y2241" i="2"/>
  <c r="R2237" i="2"/>
  <c r="P2237" i="2"/>
  <c r="AF2233" i="2"/>
  <c r="Y2233" i="2"/>
  <c r="R2229" i="2"/>
  <c r="P2229" i="2"/>
  <c r="Y2225" i="2"/>
  <c r="AF2225" i="2"/>
  <c r="P2221" i="2"/>
  <c r="R2221" i="2"/>
  <c r="AF2217" i="2"/>
  <c r="Y2217" i="2"/>
  <c r="R2213" i="2"/>
  <c r="P2213" i="2"/>
  <c r="Y2209" i="2"/>
  <c r="AF2209" i="2"/>
  <c r="P2205" i="2"/>
  <c r="R2205" i="2"/>
  <c r="AF2201" i="2"/>
  <c r="Y2201" i="2"/>
  <c r="R2197" i="2"/>
  <c r="P2197" i="2"/>
  <c r="Y2193" i="2"/>
  <c r="AF2193" i="2"/>
  <c r="P2189" i="2"/>
  <c r="R2189" i="2"/>
  <c r="AF2185" i="2"/>
  <c r="Y2185" i="2"/>
  <c r="R2181" i="2"/>
  <c r="P2181" i="2"/>
  <c r="Y2177" i="2"/>
  <c r="AF2177" i="2"/>
  <c r="P2173" i="2"/>
  <c r="R2173" i="2"/>
  <c r="AF2169" i="2"/>
  <c r="Y2169" i="2"/>
  <c r="R2165" i="2"/>
  <c r="P2165" i="2"/>
  <c r="Y2161" i="2"/>
  <c r="AF2161" i="2"/>
  <c r="P2157" i="2"/>
  <c r="R2157" i="2"/>
  <c r="Y2153" i="2"/>
  <c r="AF2153" i="2"/>
  <c r="P2149" i="2"/>
  <c r="R2149" i="2"/>
  <c r="Y2145" i="2"/>
  <c r="AF2145" i="2"/>
  <c r="P2141" i="2"/>
  <c r="R2141" i="2"/>
  <c r="Y2137" i="2"/>
  <c r="AF2137" i="2"/>
  <c r="P2133" i="2"/>
  <c r="R2133" i="2"/>
  <c r="Y2129" i="2"/>
  <c r="AF2129" i="2"/>
  <c r="P2125" i="2"/>
  <c r="R2125" i="2"/>
  <c r="Y2121" i="2"/>
  <c r="AF2121" i="2"/>
  <c r="P2117" i="2"/>
  <c r="R2117" i="2"/>
  <c r="Y2113" i="2"/>
  <c r="AF2113" i="2"/>
  <c r="P2109" i="2"/>
  <c r="R2109" i="2"/>
  <c r="Y2105" i="2"/>
  <c r="AF2105" i="2"/>
  <c r="P2101" i="2"/>
  <c r="R2101" i="2"/>
  <c r="Y2097" i="2"/>
  <c r="AF2097" i="2"/>
  <c r="P2093" i="2"/>
  <c r="R2093" i="2"/>
  <c r="Y2089" i="2"/>
  <c r="AF2089" i="2"/>
  <c r="P2085" i="2"/>
  <c r="R2085" i="2"/>
  <c r="Y2081" i="2"/>
  <c r="AF2081" i="2"/>
  <c r="P2077" i="2"/>
  <c r="R2077" i="2"/>
  <c r="Y2073" i="2"/>
  <c r="AF2073" i="2"/>
  <c r="P2069" i="2"/>
  <c r="R2069" i="2"/>
  <c r="AF2065" i="2"/>
  <c r="Y2065" i="2"/>
  <c r="P2061" i="2"/>
  <c r="R2061" i="2"/>
  <c r="AF2057" i="2"/>
  <c r="Y2057" i="2"/>
  <c r="P2053" i="2"/>
  <c r="R2053" i="2"/>
  <c r="AF2049" i="2"/>
  <c r="Y2049" i="2"/>
  <c r="R2045" i="2"/>
  <c r="P2045" i="2"/>
  <c r="AF2041" i="2"/>
  <c r="Y2041" i="2"/>
  <c r="P2037" i="2"/>
  <c r="R2037" i="2"/>
  <c r="AF2033" i="2"/>
  <c r="Y2033" i="2"/>
  <c r="P2029" i="2"/>
  <c r="R2029" i="2"/>
  <c r="AF2025" i="2"/>
  <c r="Y2025" i="2"/>
  <c r="P2021" i="2"/>
  <c r="R2021" i="2"/>
  <c r="AF2017" i="2"/>
  <c r="Y2017" i="2"/>
  <c r="R2013" i="2"/>
  <c r="P2013" i="2"/>
  <c r="AF2009" i="2"/>
  <c r="Y2009" i="2"/>
  <c r="P2005" i="2"/>
  <c r="R2005" i="2"/>
  <c r="AF2001" i="2"/>
  <c r="Y2001" i="2"/>
  <c r="P1997" i="2"/>
  <c r="R1997" i="2"/>
  <c r="AF1993" i="2"/>
  <c r="Y1993" i="2"/>
  <c r="P1989" i="2"/>
  <c r="R1989" i="2"/>
  <c r="AF1985" i="2"/>
  <c r="Y1985" i="2"/>
  <c r="P1981" i="2"/>
  <c r="R1981" i="2"/>
  <c r="Y1977" i="2"/>
  <c r="AF1977" i="2"/>
  <c r="P1973" i="2"/>
  <c r="R1973" i="2"/>
  <c r="Y1969" i="2"/>
  <c r="AF1969" i="2"/>
  <c r="P1965" i="2"/>
  <c r="R1965" i="2"/>
  <c r="Y1961" i="2"/>
  <c r="AF1961" i="2"/>
  <c r="P1957" i="2"/>
  <c r="R1957" i="2"/>
  <c r="Y1953" i="2"/>
  <c r="AF1953" i="2"/>
  <c r="P1949" i="2"/>
  <c r="R1949" i="2"/>
  <c r="Y1945" i="2"/>
  <c r="AF1945" i="2"/>
  <c r="P1941" i="2"/>
  <c r="R1941" i="2"/>
  <c r="Y1937" i="2"/>
  <c r="AF1937" i="2"/>
  <c r="P1933" i="2"/>
  <c r="R1933" i="2"/>
  <c r="AF1929" i="2"/>
  <c r="Y1929" i="2"/>
  <c r="P1925" i="2"/>
  <c r="R1925" i="2"/>
  <c r="Y1921" i="2"/>
  <c r="AF1921" i="2"/>
  <c r="P1917" i="2"/>
  <c r="R1917" i="2"/>
  <c r="Y1913" i="2"/>
  <c r="AF1913" i="2"/>
  <c r="R1909" i="2"/>
  <c r="P1909" i="2"/>
  <c r="AF1905" i="2"/>
  <c r="Y1905" i="2"/>
  <c r="P1901" i="2"/>
  <c r="R1901" i="2"/>
  <c r="AF1897" i="2"/>
  <c r="Y1897" i="2"/>
  <c r="P1893" i="2"/>
  <c r="R1893" i="2"/>
  <c r="AF1889" i="2"/>
  <c r="Y1889" i="2"/>
  <c r="P1885" i="2"/>
  <c r="R1885" i="2"/>
  <c r="Y1881" i="2"/>
  <c r="AF1881" i="2"/>
  <c r="P1877" i="2"/>
  <c r="R1877" i="2"/>
  <c r="AF1873" i="2"/>
  <c r="Y1873" i="2"/>
  <c r="P1869" i="2"/>
  <c r="R1869" i="2"/>
  <c r="Y1865" i="2"/>
  <c r="AF1865" i="2"/>
  <c r="P1861" i="2"/>
  <c r="R1861" i="2"/>
  <c r="Y1857" i="2"/>
  <c r="AF1857" i="2"/>
  <c r="P1853" i="2"/>
  <c r="R1853" i="2"/>
  <c r="Y1849" i="2"/>
  <c r="AF1849" i="2"/>
  <c r="R1845" i="2"/>
  <c r="P1845" i="2"/>
  <c r="Y1841" i="2"/>
  <c r="AF1841" i="2"/>
  <c r="P1837" i="2"/>
  <c r="R1837" i="2"/>
  <c r="Y1833" i="2"/>
  <c r="AF1833" i="2"/>
  <c r="P1829" i="2"/>
  <c r="R1829" i="2"/>
  <c r="Y1825" i="2"/>
  <c r="AF1825" i="2"/>
  <c r="R1821" i="2"/>
  <c r="P1821" i="2"/>
  <c r="Y1817" i="2"/>
  <c r="AF1817" i="2"/>
  <c r="R1813" i="2"/>
  <c r="P1813" i="2"/>
  <c r="AF1809" i="2"/>
  <c r="Y1809" i="2"/>
  <c r="P1805" i="2"/>
  <c r="R1805" i="2"/>
  <c r="Y1801" i="2"/>
  <c r="AF1801" i="2"/>
  <c r="R1797" i="2"/>
  <c r="P1797" i="2"/>
  <c r="Y1793" i="2"/>
  <c r="AF1793" i="2"/>
  <c r="R1789" i="2"/>
  <c r="P1789" i="2"/>
  <c r="Y1785" i="2"/>
  <c r="AF1785" i="2"/>
  <c r="R1781" i="2"/>
  <c r="P1781" i="2"/>
  <c r="AF1777" i="2"/>
  <c r="Y1777" i="2"/>
  <c r="P1773" i="2"/>
  <c r="R1773" i="2"/>
  <c r="AF1769" i="2"/>
  <c r="Y1769" i="2"/>
  <c r="P1765" i="2"/>
  <c r="R1765" i="2"/>
  <c r="Y1761" i="2"/>
  <c r="AF1761" i="2"/>
  <c r="R1757" i="2"/>
  <c r="P1757" i="2"/>
  <c r="AF1753" i="2"/>
  <c r="Y1753" i="2"/>
  <c r="R1749" i="2"/>
  <c r="P1749" i="2"/>
  <c r="AF1745" i="2"/>
  <c r="Y1745" i="2"/>
  <c r="P1741" i="2"/>
  <c r="R1741" i="2"/>
  <c r="Y1737" i="2"/>
  <c r="AF1737" i="2"/>
  <c r="P1733" i="2"/>
  <c r="R1733" i="2"/>
  <c r="Y1729" i="2"/>
  <c r="AF1729" i="2"/>
  <c r="P1725" i="2"/>
  <c r="R1725" i="2"/>
  <c r="Y1721" i="2"/>
  <c r="AF1721" i="2"/>
  <c r="P1717" i="2"/>
  <c r="R1717" i="2"/>
  <c r="AF1713" i="2"/>
  <c r="Y1713" i="2"/>
  <c r="P1709" i="2"/>
  <c r="R1709" i="2"/>
  <c r="AF1705" i="2"/>
  <c r="Y1705" i="2"/>
  <c r="P1701" i="2"/>
  <c r="R1701" i="2"/>
  <c r="AF1697" i="2"/>
  <c r="Y1697" i="2"/>
  <c r="P1693" i="2"/>
  <c r="R1693" i="2"/>
  <c r="Y1689" i="2"/>
  <c r="AF1689" i="2"/>
  <c r="P1685" i="2"/>
  <c r="R1685" i="2"/>
  <c r="AF1681" i="2"/>
  <c r="Y1681" i="2"/>
  <c r="P1677" i="2"/>
  <c r="R1677" i="2"/>
  <c r="AF1673" i="2"/>
  <c r="Y1673" i="2"/>
  <c r="P1669" i="2"/>
  <c r="R1669" i="2"/>
  <c r="AF1665" i="2"/>
  <c r="Y1665" i="2"/>
  <c r="P1661" i="2"/>
  <c r="R1661" i="2"/>
  <c r="AF1657" i="2"/>
  <c r="Y1657" i="2"/>
  <c r="P1653" i="2"/>
  <c r="R1653" i="2"/>
  <c r="AF1649" i="2"/>
  <c r="Y1649" i="2"/>
  <c r="P1645" i="2"/>
  <c r="R1645" i="2"/>
  <c r="AF1641" i="2"/>
  <c r="Y1641" i="2"/>
  <c r="P1637" i="2"/>
  <c r="R1637" i="2"/>
  <c r="AF1633" i="2"/>
  <c r="Y1633" i="2"/>
  <c r="P1629" i="2"/>
  <c r="R1629" i="2"/>
  <c r="AF1625" i="2"/>
  <c r="Y1625" i="2"/>
  <c r="P1621" i="2"/>
  <c r="R1621" i="2"/>
  <c r="AF1617" i="2"/>
  <c r="Y1617" i="2"/>
  <c r="P1613" i="2"/>
  <c r="R1613" i="2"/>
  <c r="AF1609" i="2"/>
  <c r="Y1609" i="2"/>
  <c r="P1605" i="2"/>
  <c r="R1605" i="2"/>
  <c r="AF1601" i="2"/>
  <c r="Y1601" i="2"/>
  <c r="P1597" i="2"/>
  <c r="R1597" i="2"/>
  <c r="AF1593" i="2"/>
  <c r="Y1593" i="2"/>
  <c r="P1589" i="2"/>
  <c r="R1589" i="2"/>
  <c r="AF1585" i="2"/>
  <c r="Y1585" i="2"/>
  <c r="P1581" i="2"/>
  <c r="R1581" i="2"/>
  <c r="AF1577" i="2"/>
  <c r="Y1577" i="2"/>
  <c r="P1573" i="2"/>
  <c r="R1573" i="2"/>
  <c r="AF1569" i="2"/>
  <c r="Y1569" i="2"/>
  <c r="P1565" i="2"/>
  <c r="R1565" i="2"/>
  <c r="AF1561" i="2"/>
  <c r="Y1561" i="2"/>
  <c r="R1557" i="2"/>
  <c r="P1557" i="2"/>
  <c r="AG1556" i="2"/>
  <c r="AF1553" i="2"/>
  <c r="Y1553" i="2"/>
  <c r="P1549" i="2"/>
  <c r="R1549" i="2"/>
  <c r="AF1545" i="2"/>
  <c r="Y1545" i="2"/>
  <c r="P1541" i="2"/>
  <c r="R1541" i="2"/>
  <c r="Y1537" i="2"/>
  <c r="AF1537" i="2"/>
  <c r="P1533" i="2"/>
  <c r="R1533" i="2"/>
  <c r="AF1529" i="2"/>
  <c r="Y1529" i="2"/>
  <c r="R1525" i="2"/>
  <c r="P1525" i="2"/>
  <c r="AG1524" i="2"/>
  <c r="AF1521" i="2"/>
  <c r="Y1521" i="2"/>
  <c r="P1517" i="2"/>
  <c r="R1517" i="2"/>
  <c r="AG1516" i="2"/>
  <c r="Y1513" i="2"/>
  <c r="AF1513" i="2"/>
  <c r="P1509" i="2"/>
  <c r="R1509" i="2"/>
  <c r="AF1505" i="2"/>
  <c r="Y1505" i="2"/>
  <c r="R1501" i="2"/>
  <c r="P1501" i="2"/>
  <c r="AF1497" i="2"/>
  <c r="Y1497" i="2"/>
  <c r="P1493" i="2"/>
  <c r="R1493" i="2"/>
  <c r="AG1492" i="2"/>
  <c r="AF1489" i="2"/>
  <c r="Y1489" i="2"/>
  <c r="P1485" i="2"/>
  <c r="R1485" i="2"/>
  <c r="Y1481" i="2"/>
  <c r="AF1481" i="2"/>
  <c r="R1477" i="2"/>
  <c r="P1477" i="2"/>
  <c r="AG1476" i="2"/>
  <c r="AF1473" i="2"/>
  <c r="Y1473" i="2"/>
  <c r="P1469" i="2"/>
  <c r="R1469" i="2"/>
  <c r="AF865" i="2"/>
  <c r="Y865" i="2"/>
  <c r="P861" i="2"/>
  <c r="R861" i="2"/>
  <c r="AF857" i="2"/>
  <c r="Y857" i="2"/>
  <c r="P853" i="2"/>
  <c r="R853" i="2"/>
  <c r="AF849" i="2"/>
  <c r="Y849" i="2"/>
  <c r="P845" i="2"/>
  <c r="R845" i="2"/>
  <c r="Y841" i="2"/>
  <c r="AF841" i="2"/>
  <c r="P837" i="2"/>
  <c r="R837" i="2"/>
  <c r="Y833" i="2"/>
  <c r="AF833" i="2"/>
  <c r="R829" i="2"/>
  <c r="P829" i="2"/>
  <c r="AF825" i="2"/>
  <c r="Y825" i="2"/>
  <c r="P821" i="2"/>
  <c r="R821" i="2"/>
  <c r="AF817" i="2"/>
  <c r="Y817" i="2"/>
  <c r="P813" i="2"/>
  <c r="R813" i="2"/>
  <c r="AF809" i="2"/>
  <c r="Y809" i="2"/>
  <c r="P805" i="2"/>
  <c r="R805" i="2"/>
  <c r="AF801" i="2"/>
  <c r="Y801" i="2"/>
  <c r="R797" i="2"/>
  <c r="P797" i="2"/>
  <c r="AF793" i="2"/>
  <c r="Y793" i="2"/>
  <c r="P789" i="2"/>
  <c r="R789" i="2"/>
  <c r="AF785" i="2"/>
  <c r="Y785" i="2"/>
  <c r="P781" i="2"/>
  <c r="R781" i="2"/>
  <c r="AF777" i="2"/>
  <c r="Y777" i="2"/>
  <c r="P773" i="2"/>
  <c r="R773" i="2"/>
  <c r="AF769" i="2"/>
  <c r="Y769" i="2"/>
  <c r="P765" i="2"/>
  <c r="R765" i="2"/>
  <c r="AF761" i="2"/>
  <c r="Y761" i="2"/>
  <c r="P757" i="2"/>
  <c r="R757" i="2"/>
  <c r="AF753" i="2"/>
  <c r="Y753" i="2"/>
  <c r="P749" i="2"/>
  <c r="R749" i="2"/>
  <c r="Y745" i="2"/>
  <c r="AF745" i="2"/>
  <c r="R741" i="2"/>
  <c r="P741" i="2"/>
  <c r="Y737" i="2"/>
  <c r="AF737" i="2"/>
  <c r="P733" i="2"/>
  <c r="R733" i="2"/>
  <c r="AF729" i="2"/>
  <c r="Y729" i="2"/>
  <c r="P725" i="2"/>
  <c r="R725" i="2"/>
  <c r="Y721" i="2"/>
  <c r="AF721" i="2"/>
  <c r="R717" i="2"/>
  <c r="P717" i="2"/>
  <c r="Y713" i="2"/>
  <c r="AF713" i="2"/>
  <c r="R709" i="2"/>
  <c r="P709" i="2"/>
  <c r="AF705" i="2"/>
  <c r="Y705" i="2"/>
  <c r="P701" i="2"/>
  <c r="R701" i="2"/>
  <c r="Y697" i="2"/>
  <c r="AF697" i="2"/>
  <c r="P693" i="2"/>
  <c r="R693" i="2"/>
  <c r="Y689" i="2"/>
  <c r="AF689" i="2"/>
  <c r="P685" i="2"/>
  <c r="R685" i="2"/>
  <c r="AF681" i="2"/>
  <c r="Y681" i="2"/>
  <c r="R677" i="2"/>
  <c r="P677" i="2"/>
  <c r="Y673" i="2"/>
  <c r="AF673" i="2"/>
  <c r="P669" i="2"/>
  <c r="R669" i="2"/>
  <c r="AF665" i="2"/>
  <c r="Y665" i="2"/>
  <c r="P661" i="2"/>
  <c r="R661" i="2"/>
  <c r="AF657" i="2"/>
  <c r="Y657" i="2"/>
  <c r="P653" i="2"/>
  <c r="R653" i="2"/>
  <c r="AF649" i="2"/>
  <c r="Y649" i="2"/>
  <c r="P645" i="2"/>
  <c r="R645" i="2"/>
  <c r="AF641" i="2"/>
  <c r="Y641" i="2"/>
  <c r="P637" i="2"/>
  <c r="R637" i="2"/>
  <c r="AF633" i="2"/>
  <c r="Y633" i="2"/>
  <c r="P629" i="2"/>
  <c r="R629" i="2"/>
  <c r="Y625" i="2"/>
  <c r="AF625" i="2"/>
  <c r="R621" i="2"/>
  <c r="P621" i="2"/>
  <c r="AF617" i="2"/>
  <c r="Y617" i="2"/>
  <c r="P613" i="2"/>
  <c r="R613" i="2"/>
  <c r="Y609" i="2"/>
  <c r="AF609" i="2"/>
  <c r="P605" i="2"/>
  <c r="R605" i="2"/>
  <c r="AF601" i="2"/>
  <c r="Y601" i="2"/>
  <c r="P597" i="2"/>
  <c r="R597" i="2"/>
  <c r="AF593" i="2"/>
  <c r="Y593" i="2"/>
  <c r="P589" i="2"/>
  <c r="R589" i="2"/>
  <c r="AF585" i="2"/>
  <c r="Y585" i="2"/>
  <c r="R581" i="2"/>
  <c r="P581" i="2"/>
  <c r="AF577" i="2"/>
  <c r="Y577" i="2"/>
  <c r="P573" i="2"/>
  <c r="R573" i="2"/>
  <c r="AF569" i="2"/>
  <c r="Y569" i="2"/>
  <c r="R565" i="2"/>
  <c r="P565" i="2"/>
  <c r="Y561" i="2"/>
  <c r="AF561" i="2"/>
  <c r="P557" i="2"/>
  <c r="R557" i="2"/>
  <c r="Y2380" i="2"/>
  <c r="AF2380" i="2"/>
  <c r="R2344" i="2"/>
  <c r="P2344" i="2"/>
  <c r="R2336" i="2"/>
  <c r="P2336" i="2"/>
  <c r="P2358" i="2"/>
  <c r="R2358" i="2"/>
  <c r="AF2346" i="2"/>
  <c r="Y2346" i="2"/>
  <c r="P2388" i="2"/>
  <c r="R2388" i="2"/>
  <c r="AF2384" i="2"/>
  <c r="Y2384" i="2"/>
  <c r="P2380" i="2"/>
  <c r="R2380" i="2"/>
  <c r="AF2376" i="2"/>
  <c r="Y2376" i="2"/>
  <c r="P2372" i="2"/>
  <c r="R2372" i="2"/>
  <c r="AF2368" i="2"/>
  <c r="Y2368" i="2"/>
  <c r="P2364" i="2"/>
  <c r="R2364" i="2"/>
  <c r="AF2360" i="2"/>
  <c r="Y2360" i="2"/>
  <c r="P2356" i="2"/>
  <c r="R2356" i="2"/>
  <c r="AF2352" i="2"/>
  <c r="Y2352" i="2"/>
  <c r="P2348" i="2"/>
  <c r="R2348" i="2"/>
  <c r="AF2344" i="2"/>
  <c r="Y2344" i="2"/>
  <c r="P2340" i="2"/>
  <c r="R2340" i="2"/>
  <c r="AF2336" i="2"/>
  <c r="Y2336" i="2"/>
  <c r="P2332" i="2"/>
  <c r="R2332" i="2"/>
  <c r="AF2328" i="2"/>
  <c r="Y2328" i="2"/>
  <c r="P2324" i="2"/>
  <c r="R2324" i="2"/>
  <c r="AF2320" i="2"/>
  <c r="Y2320" i="2"/>
  <c r="P2316" i="2"/>
  <c r="R2316" i="2"/>
  <c r="AF2312" i="2"/>
  <c r="Y2312" i="2"/>
  <c r="P2308" i="2"/>
  <c r="R2308" i="2"/>
  <c r="Y2304" i="2"/>
  <c r="AF2304" i="2"/>
  <c r="P2300" i="2"/>
  <c r="R2300" i="2"/>
  <c r="Y2296" i="2"/>
  <c r="AF2296" i="2"/>
  <c r="P2292" i="2"/>
  <c r="R2292" i="2"/>
  <c r="AF2288" i="2"/>
  <c r="Y2288" i="2"/>
  <c r="P2284" i="2"/>
  <c r="R2284" i="2"/>
  <c r="AF2280" i="2"/>
  <c r="Y2280" i="2"/>
  <c r="P2276" i="2"/>
  <c r="R2276" i="2"/>
  <c r="AF2272" i="2"/>
  <c r="Y2272" i="2"/>
  <c r="AF2268" i="2"/>
  <c r="Y2268" i="2"/>
  <c r="P2264" i="2"/>
  <c r="R2264" i="2"/>
  <c r="Y2260" i="2"/>
  <c r="AF2260" i="2"/>
  <c r="R2256" i="2"/>
  <c r="P2256" i="2"/>
  <c r="Y2252" i="2"/>
  <c r="AF2252" i="2"/>
  <c r="P2248" i="2"/>
  <c r="R2248" i="2"/>
  <c r="AF2244" i="2"/>
  <c r="Y2244" i="2"/>
  <c r="R2240" i="2"/>
  <c r="P2240" i="2"/>
  <c r="AF2236" i="2"/>
  <c r="Y2236" i="2"/>
  <c r="P2232" i="2"/>
  <c r="R2232" i="2"/>
  <c r="Y2228" i="2"/>
  <c r="AF2228" i="2"/>
  <c r="R2224" i="2"/>
  <c r="P2224" i="2"/>
  <c r="AF2220" i="2"/>
  <c r="Y2220" i="2"/>
  <c r="P2216" i="2"/>
  <c r="R2216" i="2"/>
  <c r="Y2212" i="2"/>
  <c r="AF2212" i="2"/>
  <c r="R2208" i="2"/>
  <c r="P2208" i="2"/>
  <c r="AF2204" i="2"/>
  <c r="Y2204" i="2"/>
  <c r="P2200" i="2"/>
  <c r="R2200" i="2"/>
  <c r="Y2196" i="2"/>
  <c r="AF2196" i="2"/>
  <c r="R2192" i="2"/>
  <c r="P2192" i="2"/>
  <c r="AF2188" i="2"/>
  <c r="Y2188" i="2"/>
  <c r="P2184" i="2"/>
  <c r="R2184" i="2"/>
  <c r="Y2180" i="2"/>
  <c r="AF2180" i="2"/>
  <c r="R2176" i="2"/>
  <c r="P2176" i="2"/>
  <c r="AF2172" i="2"/>
  <c r="Y2172" i="2"/>
  <c r="P2168" i="2"/>
  <c r="R2168" i="2"/>
  <c r="Y2164" i="2"/>
  <c r="AF2164" i="2"/>
  <c r="P2160" i="2"/>
  <c r="R2160" i="2"/>
  <c r="AF2156" i="2"/>
  <c r="Y2156" i="2"/>
  <c r="P2152" i="2"/>
  <c r="R2152" i="2"/>
  <c r="AF2148" i="2"/>
  <c r="Y2148" i="2"/>
  <c r="P2144" i="2"/>
  <c r="R2144" i="2"/>
  <c r="AF2140" i="2"/>
  <c r="Y2140" i="2"/>
  <c r="P2136" i="2"/>
  <c r="R2136" i="2"/>
  <c r="AF2132" i="2"/>
  <c r="Y2132" i="2"/>
  <c r="P2128" i="2"/>
  <c r="R2128" i="2"/>
  <c r="AF2124" i="2"/>
  <c r="Y2124" i="2"/>
  <c r="P2120" i="2"/>
  <c r="R2120" i="2"/>
  <c r="AF2116" i="2"/>
  <c r="Y2116" i="2"/>
  <c r="P2112" i="2"/>
  <c r="R2112" i="2"/>
  <c r="AF2108" i="2"/>
  <c r="Y2108" i="2"/>
  <c r="P2104" i="2"/>
  <c r="R2104" i="2"/>
  <c r="AF2100" i="2"/>
  <c r="Y2100" i="2"/>
  <c r="P2096" i="2"/>
  <c r="R2096" i="2"/>
  <c r="AF2092" i="2"/>
  <c r="Y2092" i="2"/>
  <c r="P2088" i="2"/>
  <c r="R2088" i="2"/>
  <c r="AF2084" i="2"/>
  <c r="Y2084" i="2"/>
  <c r="P2080" i="2"/>
  <c r="R2080" i="2"/>
  <c r="AF2076" i="2"/>
  <c r="Y2076" i="2"/>
  <c r="P2072" i="2"/>
  <c r="R2072" i="2"/>
  <c r="AF2068" i="2"/>
  <c r="Y2068" i="2"/>
  <c r="P2064" i="2"/>
  <c r="R2064" i="2"/>
  <c r="AF2060" i="2"/>
  <c r="Y2060" i="2"/>
  <c r="R2056" i="2"/>
  <c r="P2056" i="2"/>
  <c r="Y2052" i="2"/>
  <c r="AF2052" i="2"/>
  <c r="P2048" i="2"/>
  <c r="R2048" i="2"/>
  <c r="Y2044" i="2"/>
  <c r="AF2044" i="2"/>
  <c r="P2040" i="2"/>
  <c r="R2040" i="2"/>
  <c r="AF2036" i="2"/>
  <c r="Y2036" i="2"/>
  <c r="P2032" i="2"/>
  <c r="R2032" i="2"/>
  <c r="AF2028" i="2"/>
  <c r="Y2028" i="2"/>
  <c r="P2024" i="2"/>
  <c r="R2024" i="2"/>
  <c r="AF2020" i="2"/>
  <c r="Y2020" i="2"/>
  <c r="P2016" i="2"/>
  <c r="R2016" i="2"/>
  <c r="Y2012" i="2"/>
  <c r="AF2012" i="2"/>
  <c r="P2008" i="2"/>
  <c r="R2008" i="2"/>
  <c r="AF2004" i="2"/>
  <c r="Y2004" i="2"/>
  <c r="P2000" i="2"/>
  <c r="R2000" i="2"/>
  <c r="AF1996" i="2"/>
  <c r="Y1996" i="2"/>
  <c r="P1992" i="2"/>
  <c r="R1992" i="2"/>
  <c r="AF1988" i="2"/>
  <c r="Y1988" i="2"/>
  <c r="P1984" i="2"/>
  <c r="R1984" i="2"/>
  <c r="Y1980" i="2"/>
  <c r="AF1980" i="2"/>
  <c r="P1976" i="2"/>
  <c r="R1976" i="2"/>
  <c r="Y1972" i="2"/>
  <c r="AF1972" i="2"/>
  <c r="P1968" i="2"/>
  <c r="R1968" i="2"/>
  <c r="Y1964" i="2"/>
  <c r="AF1964" i="2"/>
  <c r="P1960" i="2"/>
  <c r="R1960" i="2"/>
  <c r="Y1956" i="2"/>
  <c r="AF1956" i="2"/>
  <c r="P1952" i="2"/>
  <c r="R1952" i="2"/>
  <c r="Y1948" i="2"/>
  <c r="AF1948" i="2"/>
  <c r="R1944" i="2"/>
  <c r="P1944" i="2"/>
  <c r="Y1940" i="2"/>
  <c r="AF1940" i="2"/>
  <c r="P1936" i="2"/>
  <c r="R1936" i="2"/>
  <c r="AF1932" i="2"/>
  <c r="Y1932" i="2"/>
  <c r="P1928" i="2"/>
  <c r="R1928" i="2"/>
  <c r="Y1924" i="2"/>
  <c r="AF1924" i="2"/>
  <c r="P1920" i="2"/>
  <c r="R1920" i="2"/>
  <c r="Y1916" i="2"/>
  <c r="AF1916" i="2"/>
  <c r="P1912" i="2"/>
  <c r="R1912" i="2"/>
  <c r="AF1908" i="2"/>
  <c r="Y1908" i="2"/>
  <c r="P1904" i="2"/>
  <c r="R1904" i="2"/>
  <c r="Y1900" i="2"/>
  <c r="AF1900" i="2"/>
  <c r="P1896" i="2"/>
  <c r="R1896" i="2"/>
  <c r="AG1895" i="2"/>
  <c r="AF1892" i="2"/>
  <c r="Y1892" i="2"/>
  <c r="P1888" i="2"/>
  <c r="R1888" i="2"/>
  <c r="AF1884" i="2"/>
  <c r="Y1884" i="2"/>
  <c r="R1880" i="2"/>
  <c r="P1880" i="2"/>
  <c r="AG1879" i="2"/>
  <c r="Y1876" i="2"/>
  <c r="AF1876" i="2"/>
  <c r="R1872" i="2"/>
  <c r="P1872" i="2"/>
  <c r="Y1868" i="2"/>
  <c r="AF1868" i="2"/>
  <c r="P1864" i="2"/>
  <c r="R1864" i="2"/>
  <c r="AG1863" i="2"/>
  <c r="AF1860" i="2"/>
  <c r="Y1860" i="2"/>
  <c r="R1856" i="2"/>
  <c r="P1856" i="2"/>
  <c r="Y1852" i="2"/>
  <c r="AF1852" i="2"/>
  <c r="R1848" i="2"/>
  <c r="P1848" i="2"/>
  <c r="AG1847" i="2"/>
  <c r="Y1844" i="2"/>
  <c r="AF1844" i="2"/>
  <c r="R1840" i="2"/>
  <c r="P1840" i="2"/>
  <c r="Y1836" i="2"/>
  <c r="AF1836" i="2"/>
  <c r="R1832" i="2"/>
  <c r="P1832" i="2"/>
  <c r="AG1831" i="2"/>
  <c r="Y1828" i="2"/>
  <c r="AF1828" i="2"/>
  <c r="P1824" i="2"/>
  <c r="R1824" i="2"/>
  <c r="AF1820" i="2"/>
  <c r="Y1820" i="2"/>
  <c r="P1816" i="2"/>
  <c r="R1816" i="2"/>
  <c r="AF1812" i="2"/>
  <c r="Y1812" i="2"/>
  <c r="P1808" i="2"/>
  <c r="R1808" i="2"/>
  <c r="AG1807" i="2"/>
  <c r="Y1804" i="2"/>
  <c r="AF1804" i="2"/>
  <c r="P1800" i="2"/>
  <c r="R1800" i="2"/>
  <c r="AG1799" i="2"/>
  <c r="Y1796" i="2"/>
  <c r="AF1796" i="2"/>
  <c r="R1792" i="2"/>
  <c r="P1792" i="2"/>
  <c r="AG1791" i="2"/>
  <c r="AF1788" i="2"/>
  <c r="Y1788" i="2"/>
  <c r="P1784" i="2"/>
  <c r="R1784" i="2"/>
  <c r="AF1780" i="2"/>
  <c r="Y1780" i="2"/>
  <c r="P1776" i="2"/>
  <c r="R1776" i="2"/>
  <c r="AF1772" i="2"/>
  <c r="Y1772" i="2"/>
  <c r="P1768" i="2"/>
  <c r="R1768" i="2"/>
  <c r="Y1764" i="2"/>
  <c r="AF1764" i="2"/>
  <c r="P1760" i="2"/>
  <c r="R1760" i="2"/>
  <c r="AG1759" i="2"/>
  <c r="AF1756" i="2"/>
  <c r="Y1756" i="2"/>
  <c r="P1752" i="2"/>
  <c r="R1752" i="2"/>
  <c r="AG1751" i="2"/>
  <c r="Y1748" i="2"/>
  <c r="AF1748" i="2"/>
  <c r="P1744" i="2"/>
  <c r="R1744" i="2"/>
  <c r="AG1743" i="2"/>
  <c r="Y1740" i="2"/>
  <c r="AF1740" i="2"/>
  <c r="P1736" i="2"/>
  <c r="R1736" i="2"/>
  <c r="Y1732" i="2"/>
  <c r="AF1732" i="2"/>
  <c r="P1728" i="2"/>
  <c r="R1728" i="2"/>
  <c r="Y1724" i="2"/>
  <c r="AF1724" i="2"/>
  <c r="P1720" i="2"/>
  <c r="R1720" i="2"/>
  <c r="AF1716" i="2"/>
  <c r="Y1716" i="2"/>
  <c r="R1712" i="2"/>
  <c r="P1712" i="2"/>
  <c r="AF1708" i="2"/>
  <c r="Y1708" i="2"/>
  <c r="R1704" i="2"/>
  <c r="P1704" i="2"/>
  <c r="AF1700" i="2"/>
  <c r="Y1700" i="2"/>
  <c r="R1696" i="2"/>
  <c r="P1696" i="2"/>
  <c r="AF1692" i="2"/>
  <c r="Y1692" i="2"/>
  <c r="R1688" i="2"/>
  <c r="P1688" i="2"/>
  <c r="AF1684" i="2"/>
  <c r="Y1684" i="2"/>
  <c r="P1680" i="2"/>
  <c r="R1680" i="2"/>
  <c r="AF1676" i="2"/>
  <c r="Y1676" i="2"/>
  <c r="P1672" i="2"/>
  <c r="R1672" i="2"/>
  <c r="AF1668" i="2"/>
  <c r="Y1668" i="2"/>
  <c r="P1664" i="2"/>
  <c r="R1664" i="2"/>
  <c r="AF1660" i="2"/>
  <c r="Y1660" i="2"/>
  <c r="P1656" i="2"/>
  <c r="R1656" i="2"/>
  <c r="AF1652" i="2"/>
  <c r="Y1652" i="2"/>
  <c r="P1648" i="2"/>
  <c r="R1648" i="2"/>
  <c r="AF1644" i="2"/>
  <c r="Y1644" i="2"/>
  <c r="P1640" i="2"/>
  <c r="R1640" i="2"/>
  <c r="AF1636" i="2"/>
  <c r="Y1636" i="2"/>
  <c r="P1632" i="2"/>
  <c r="R1632" i="2"/>
  <c r="AF1628" i="2"/>
  <c r="Y1628" i="2"/>
  <c r="P1624" i="2"/>
  <c r="R1624" i="2"/>
  <c r="AF1620" i="2"/>
  <c r="Y1620" i="2"/>
  <c r="P1616" i="2"/>
  <c r="R1616" i="2"/>
  <c r="AF1612" i="2"/>
  <c r="Y1612" i="2"/>
  <c r="P1608" i="2"/>
  <c r="R1608" i="2"/>
  <c r="AF1604" i="2"/>
  <c r="Y1604" i="2"/>
  <c r="P1600" i="2"/>
  <c r="R1600" i="2"/>
  <c r="AF1596" i="2"/>
  <c r="Y1596" i="2"/>
  <c r="P1592" i="2"/>
  <c r="R1592" i="2"/>
  <c r="AF1588" i="2"/>
  <c r="Y1588" i="2"/>
  <c r="P1584" i="2"/>
  <c r="R1584" i="2"/>
  <c r="AF1580" i="2"/>
  <c r="Y1580" i="2"/>
  <c r="P1576" i="2"/>
  <c r="R1576" i="2"/>
  <c r="AF1572" i="2"/>
  <c r="Y1572" i="2"/>
  <c r="P1568" i="2"/>
  <c r="R1568" i="2"/>
  <c r="AF1564" i="2"/>
  <c r="Y1564" i="2"/>
  <c r="P1560" i="2"/>
  <c r="R1560" i="2"/>
  <c r="AG1559" i="2"/>
  <c r="AF1556" i="2"/>
  <c r="Y1556" i="2"/>
  <c r="P1552" i="2"/>
  <c r="R1552" i="2"/>
  <c r="Y1548" i="2"/>
  <c r="AF1548" i="2"/>
  <c r="P1544" i="2"/>
  <c r="R1544" i="2"/>
  <c r="AG1543" i="2"/>
  <c r="Y1540" i="2"/>
  <c r="AF1540" i="2"/>
  <c r="P1536" i="2"/>
  <c r="R1536" i="2"/>
  <c r="AF1532" i="2"/>
  <c r="Y1532" i="2"/>
  <c r="P1528" i="2"/>
  <c r="R1528" i="2"/>
  <c r="AF1524" i="2"/>
  <c r="Y1524" i="2"/>
  <c r="P1520" i="2"/>
  <c r="R1520" i="2"/>
  <c r="Y1516" i="2"/>
  <c r="AF1516" i="2"/>
  <c r="P1512" i="2"/>
  <c r="R1512" i="2"/>
  <c r="AF1508" i="2"/>
  <c r="Y1508" i="2"/>
  <c r="P1504" i="2"/>
  <c r="R1504" i="2"/>
  <c r="AG1503" i="2"/>
  <c r="AF1500" i="2"/>
  <c r="Y1500" i="2"/>
  <c r="P1496" i="2"/>
  <c r="R1496" i="2"/>
  <c r="AG1495" i="2"/>
  <c r="Y1492" i="2"/>
  <c r="AF1492" i="2"/>
  <c r="P1488" i="2"/>
  <c r="R1488" i="2"/>
  <c r="AG1487" i="2"/>
  <c r="Y1484" i="2"/>
  <c r="AF1484" i="2"/>
  <c r="R1480" i="2"/>
  <c r="P1480" i="2"/>
  <c r="AF1476" i="2"/>
  <c r="Y1476" i="2"/>
  <c r="P1472" i="2"/>
  <c r="R1472" i="2"/>
  <c r="AF1468" i="2"/>
  <c r="Y1468" i="2"/>
  <c r="P864" i="2"/>
  <c r="R864" i="2"/>
  <c r="AF860" i="2"/>
  <c r="Y860" i="2"/>
  <c r="P856" i="2"/>
  <c r="R856" i="2"/>
  <c r="AF852" i="2"/>
  <c r="Y852" i="2"/>
  <c r="P848" i="2"/>
  <c r="R848" i="2"/>
  <c r="Y844" i="2"/>
  <c r="AF844" i="2"/>
  <c r="P840" i="2"/>
  <c r="R840" i="2"/>
  <c r="Y836" i="2"/>
  <c r="AF836" i="2"/>
  <c r="P832" i="2"/>
  <c r="R832" i="2"/>
  <c r="AF828" i="2"/>
  <c r="Y828" i="2"/>
  <c r="P824" i="2"/>
  <c r="R824" i="2"/>
  <c r="AF820" i="2"/>
  <c r="Y820" i="2"/>
  <c r="P816" i="2"/>
  <c r="R816" i="2"/>
  <c r="AF812" i="2"/>
  <c r="Y812" i="2"/>
  <c r="P808" i="2"/>
  <c r="R808" i="2"/>
  <c r="Y804" i="2"/>
  <c r="AF804" i="2"/>
  <c r="P800" i="2"/>
  <c r="R800" i="2"/>
  <c r="AF796" i="2"/>
  <c r="Y796" i="2"/>
  <c r="P792" i="2"/>
  <c r="R792" i="2"/>
  <c r="AF788" i="2"/>
  <c r="Y788" i="2"/>
  <c r="P784" i="2"/>
  <c r="R784" i="2"/>
  <c r="AF780" i="2"/>
  <c r="Y780" i="2"/>
  <c r="P776" i="2"/>
  <c r="R776" i="2"/>
  <c r="AF772" i="2"/>
  <c r="Y772" i="2"/>
  <c r="P768" i="2"/>
  <c r="R768" i="2"/>
  <c r="AF764" i="2"/>
  <c r="Y764" i="2"/>
  <c r="P760" i="2"/>
  <c r="R760" i="2"/>
  <c r="AF756" i="2"/>
  <c r="Y756" i="2"/>
  <c r="P752" i="2"/>
  <c r="R752" i="2"/>
  <c r="AF748" i="2"/>
  <c r="Y748" i="2"/>
  <c r="P744" i="2"/>
  <c r="R744" i="2"/>
  <c r="AF740" i="2"/>
  <c r="Y740" i="2"/>
  <c r="P736" i="2"/>
  <c r="R736" i="2"/>
  <c r="AF732" i="2"/>
  <c r="Y732" i="2"/>
  <c r="P728" i="2"/>
  <c r="R728" i="2"/>
  <c r="Y724" i="2"/>
  <c r="AF724" i="2"/>
  <c r="R720" i="2"/>
  <c r="P720" i="2"/>
  <c r="AF716" i="2"/>
  <c r="Y716" i="2"/>
  <c r="P712" i="2"/>
  <c r="R712" i="2"/>
  <c r="AF708" i="2"/>
  <c r="Y708" i="2"/>
  <c r="P704" i="2"/>
  <c r="R704" i="2"/>
  <c r="Y700" i="2"/>
  <c r="AF700" i="2"/>
  <c r="P696" i="2"/>
  <c r="R696" i="2"/>
  <c r="AF692" i="2"/>
  <c r="Y692" i="2"/>
  <c r="R688" i="2"/>
  <c r="P688" i="2"/>
  <c r="Y684" i="2"/>
  <c r="AF684" i="2"/>
  <c r="R680" i="2"/>
  <c r="P680" i="2"/>
  <c r="AF676" i="2"/>
  <c r="Y676" i="2"/>
  <c r="P672" i="2"/>
  <c r="R672" i="2"/>
  <c r="AF668" i="2"/>
  <c r="Y668" i="2"/>
  <c r="P664" i="2"/>
  <c r="R664" i="2"/>
  <c r="AF660" i="2"/>
  <c r="Y660" i="2"/>
  <c r="P656" i="2"/>
  <c r="R656" i="2"/>
  <c r="AF652" i="2"/>
  <c r="Y652" i="2"/>
  <c r="P648" i="2"/>
  <c r="R648" i="2"/>
  <c r="AF644" i="2"/>
  <c r="Y644" i="2"/>
  <c r="P640" i="2"/>
  <c r="R640" i="2"/>
  <c r="AF636" i="2"/>
  <c r="Y636" i="2"/>
  <c r="P632" i="2"/>
  <c r="R632" i="2"/>
  <c r="Y628" i="2"/>
  <c r="AF628" i="2"/>
  <c r="P624" i="2"/>
  <c r="R624" i="2"/>
  <c r="AF620" i="2"/>
  <c r="Y620" i="2"/>
  <c r="P616" i="2"/>
  <c r="R616" i="2"/>
  <c r="AF612" i="2"/>
  <c r="Y612" i="2"/>
  <c r="P608" i="2"/>
  <c r="R608" i="2"/>
  <c r="R2288" i="2"/>
  <c r="P2288" i="2"/>
  <c r="P2390" i="2"/>
  <c r="R2390" i="2"/>
  <c r="AF2387" i="2"/>
  <c r="Y2387" i="2"/>
  <c r="P2383" i="2"/>
  <c r="R2383" i="2"/>
  <c r="AF2379" i="2"/>
  <c r="Y2379" i="2"/>
  <c r="P2375" i="2"/>
  <c r="R2375" i="2"/>
  <c r="AF2371" i="2"/>
  <c r="Y2371" i="2"/>
  <c r="P2367" i="2"/>
  <c r="R2367" i="2"/>
  <c r="AF2363" i="2"/>
  <c r="Y2363" i="2"/>
  <c r="P2359" i="2"/>
  <c r="R2359" i="2"/>
  <c r="AF2355" i="2"/>
  <c r="Y2355" i="2"/>
  <c r="P2351" i="2"/>
  <c r="R2351" i="2"/>
  <c r="AF2347" i="2"/>
  <c r="Y2347" i="2"/>
  <c r="P2343" i="2"/>
  <c r="R2343" i="2"/>
  <c r="AF2339" i="2"/>
  <c r="Y2339" i="2"/>
  <c r="P2335" i="2"/>
  <c r="R2335" i="2"/>
  <c r="AF2331" i="2"/>
  <c r="Y2331" i="2"/>
  <c r="P2327" i="2"/>
  <c r="R2327" i="2"/>
  <c r="Y2323" i="2"/>
  <c r="AF2323" i="2"/>
  <c r="P2319" i="2"/>
  <c r="R2319" i="2"/>
  <c r="Y2315" i="2"/>
  <c r="AF2315" i="2"/>
  <c r="P2311" i="2"/>
  <c r="R2311" i="2"/>
  <c r="AF2307" i="2"/>
  <c r="Y2307" i="2"/>
  <c r="P2303" i="2"/>
  <c r="R2303" i="2"/>
  <c r="AF2299" i="2"/>
  <c r="Y2299" i="2"/>
  <c r="P2295" i="2"/>
  <c r="R2295" i="2"/>
  <c r="AF2291" i="2"/>
  <c r="Y2291" i="2"/>
  <c r="P2287" i="2"/>
  <c r="R2287" i="2"/>
  <c r="Y2283" i="2"/>
  <c r="AF2283" i="2"/>
  <c r="R2279" i="2"/>
  <c r="P2279" i="2"/>
  <c r="Y2275" i="2"/>
  <c r="AF2275" i="2"/>
  <c r="P2271" i="2"/>
  <c r="R2271" i="2"/>
  <c r="P2267" i="2"/>
  <c r="R2267" i="2"/>
  <c r="AF2263" i="2"/>
  <c r="Y2263" i="2"/>
  <c r="R2259" i="2"/>
  <c r="P2259" i="2"/>
  <c r="Y2255" i="2"/>
  <c r="AF2255" i="2"/>
  <c r="R2251" i="2"/>
  <c r="P2251" i="2"/>
  <c r="AF2247" i="2"/>
  <c r="Y2247" i="2"/>
  <c r="P2243" i="2"/>
  <c r="R2243" i="2"/>
  <c r="AF2239" i="2"/>
  <c r="Y2239" i="2"/>
  <c r="P2235" i="2"/>
  <c r="R2235" i="2"/>
  <c r="AF2231" i="2"/>
  <c r="Y2231" i="2"/>
  <c r="P2227" i="2"/>
  <c r="R2227" i="2"/>
  <c r="AF2223" i="2"/>
  <c r="Y2223" i="2"/>
  <c r="P2219" i="2"/>
  <c r="R2219" i="2"/>
  <c r="Y2215" i="2"/>
  <c r="AF2215" i="2"/>
  <c r="R2211" i="2"/>
  <c r="P2211" i="2"/>
  <c r="AF2207" i="2"/>
  <c r="Y2207" i="2"/>
  <c r="P2203" i="2"/>
  <c r="R2203" i="2"/>
  <c r="Y2199" i="2"/>
  <c r="AF2199" i="2"/>
  <c r="R2195" i="2"/>
  <c r="P2195" i="2"/>
  <c r="AF2191" i="2"/>
  <c r="Y2191" i="2"/>
  <c r="P2187" i="2"/>
  <c r="R2187" i="2"/>
  <c r="Y2183" i="2"/>
  <c r="AF2183" i="2"/>
  <c r="R2179" i="2"/>
  <c r="P2179" i="2"/>
  <c r="AF2175" i="2"/>
  <c r="Y2175" i="2"/>
  <c r="P2171" i="2"/>
  <c r="R2171" i="2"/>
  <c r="Y2167" i="2"/>
  <c r="AF2167" i="2"/>
  <c r="R2163" i="2"/>
  <c r="P2163" i="2"/>
  <c r="AF2159" i="2"/>
  <c r="Y2159" i="2"/>
  <c r="R2155" i="2"/>
  <c r="P2155" i="2"/>
  <c r="AF2151" i="2"/>
  <c r="Y2151" i="2"/>
  <c r="R2147" i="2"/>
  <c r="P2147" i="2"/>
  <c r="AF2143" i="2"/>
  <c r="Y2143" i="2"/>
  <c r="R2139" i="2"/>
  <c r="P2139" i="2"/>
  <c r="AF2135" i="2"/>
  <c r="Y2135" i="2"/>
  <c r="R2131" i="2"/>
  <c r="P2131" i="2"/>
  <c r="AF2127" i="2"/>
  <c r="Y2127" i="2"/>
  <c r="R2123" i="2"/>
  <c r="P2123" i="2"/>
  <c r="AF2119" i="2"/>
  <c r="Y2119" i="2"/>
  <c r="R2115" i="2"/>
  <c r="P2115" i="2"/>
  <c r="AF2111" i="2"/>
  <c r="Y2111" i="2"/>
  <c r="R2107" i="2"/>
  <c r="P2107" i="2"/>
  <c r="AF2103" i="2"/>
  <c r="Y2103" i="2"/>
  <c r="R2099" i="2"/>
  <c r="P2099" i="2"/>
  <c r="AF2095" i="2"/>
  <c r="Y2095" i="2"/>
  <c r="R2091" i="2"/>
  <c r="P2091" i="2"/>
  <c r="AF2087" i="2"/>
  <c r="Y2087" i="2"/>
  <c r="R2083" i="2"/>
  <c r="P2083" i="2"/>
  <c r="AF2079" i="2"/>
  <c r="Y2079" i="2"/>
  <c r="R2075" i="2"/>
  <c r="P2075" i="2"/>
  <c r="AF2071" i="2"/>
  <c r="Y2071" i="2"/>
  <c r="P2067" i="2"/>
  <c r="R2067" i="2"/>
  <c r="AF2063" i="2"/>
  <c r="Y2063" i="2"/>
  <c r="P2059" i="2"/>
  <c r="R2059" i="2"/>
  <c r="AF2055" i="2"/>
  <c r="Y2055" i="2"/>
  <c r="P2051" i="2"/>
  <c r="R2051" i="2"/>
  <c r="AF2047" i="2"/>
  <c r="Y2047" i="2"/>
  <c r="P2043" i="2"/>
  <c r="R2043" i="2"/>
  <c r="Y2039" i="2"/>
  <c r="AF2039" i="2"/>
  <c r="P2035" i="2"/>
  <c r="R2035" i="2"/>
  <c r="Y2031" i="2"/>
  <c r="AF2031" i="2"/>
  <c r="P2027" i="2"/>
  <c r="R2027" i="2"/>
  <c r="Y2023" i="2"/>
  <c r="AF2023" i="2"/>
  <c r="P2019" i="2"/>
  <c r="R2019" i="2"/>
  <c r="Y2015" i="2"/>
  <c r="AF2015" i="2"/>
  <c r="P2011" i="2"/>
  <c r="R2011" i="2"/>
  <c r="Y2007" i="2"/>
  <c r="AF2007" i="2"/>
  <c r="P2003" i="2"/>
  <c r="R2003" i="2"/>
  <c r="Y1999" i="2"/>
  <c r="AF1999" i="2"/>
  <c r="P1995" i="2"/>
  <c r="R1995" i="2"/>
  <c r="Y1991" i="2"/>
  <c r="AF1991" i="2"/>
  <c r="P1987" i="2"/>
  <c r="R1987" i="2"/>
  <c r="Y1983" i="2"/>
  <c r="AF1983" i="2"/>
  <c r="R1979" i="2"/>
  <c r="P1979" i="2"/>
  <c r="Y1975" i="2"/>
  <c r="AF1975" i="2"/>
  <c r="R1971" i="2"/>
  <c r="P1971" i="2"/>
  <c r="Y1967" i="2"/>
  <c r="AF1967" i="2"/>
  <c r="R1963" i="2"/>
  <c r="P1963" i="2"/>
  <c r="Y1959" i="2"/>
  <c r="AF1959" i="2"/>
  <c r="R1955" i="2"/>
  <c r="P1955" i="2"/>
  <c r="Y1951" i="2"/>
  <c r="AF1951" i="2"/>
  <c r="R1947" i="2"/>
  <c r="P1947" i="2"/>
  <c r="Y1943" i="2"/>
  <c r="AF1943" i="2"/>
  <c r="P1939" i="2"/>
  <c r="R1939" i="2"/>
  <c r="AF1935" i="2"/>
  <c r="Y1935" i="2"/>
  <c r="P1931" i="2"/>
  <c r="R1931" i="2"/>
  <c r="Y1927" i="2"/>
  <c r="AF1927" i="2"/>
  <c r="R1923" i="2"/>
  <c r="P1923" i="2"/>
  <c r="Y1919" i="2"/>
  <c r="AF1919" i="2"/>
  <c r="P1915" i="2"/>
  <c r="R1915" i="2"/>
  <c r="AF1911" i="2"/>
  <c r="Y1911" i="2"/>
  <c r="P1907" i="2"/>
  <c r="R1907" i="2"/>
  <c r="Y1903" i="2"/>
  <c r="AF1903" i="2"/>
  <c r="P1899" i="2"/>
  <c r="R1899" i="2"/>
  <c r="Y1895" i="2"/>
  <c r="AF1895" i="2"/>
  <c r="P1891" i="2"/>
  <c r="R1891" i="2"/>
  <c r="Y1887" i="2"/>
  <c r="AF1887" i="2"/>
  <c r="R1883" i="2"/>
  <c r="P1883" i="2"/>
  <c r="Y1879" i="2"/>
  <c r="AF1879" i="2"/>
  <c r="R1875" i="2"/>
  <c r="P1875" i="2"/>
  <c r="AF1871" i="2"/>
  <c r="Y1871" i="2"/>
  <c r="P1867" i="2"/>
  <c r="R1867" i="2"/>
  <c r="AF1863" i="2"/>
  <c r="Y1863" i="2"/>
  <c r="R1859" i="2"/>
  <c r="P1859" i="2"/>
  <c r="Y1855" i="2"/>
  <c r="AF1855" i="2"/>
  <c r="P1851" i="2"/>
  <c r="R1851" i="2"/>
  <c r="Y1847" i="2"/>
  <c r="AF1847" i="2"/>
  <c r="R1843" i="2"/>
  <c r="P1843" i="2"/>
  <c r="AF1839" i="2"/>
  <c r="Y1839" i="2"/>
  <c r="P1835" i="2"/>
  <c r="R1835" i="2"/>
  <c r="Y1831" i="2"/>
  <c r="AF1831" i="2"/>
  <c r="R1827" i="2"/>
  <c r="P1827" i="2"/>
  <c r="AF1823" i="2"/>
  <c r="Y1823" i="2"/>
  <c r="R1819" i="2"/>
  <c r="P1819" i="2"/>
  <c r="AF1815" i="2"/>
  <c r="Y1815" i="2"/>
  <c r="P1811" i="2"/>
  <c r="R1811" i="2"/>
  <c r="Y1807" i="2"/>
  <c r="AF1807" i="2"/>
  <c r="R1803" i="2"/>
  <c r="P1803" i="2"/>
  <c r="Y1799" i="2"/>
  <c r="AF1799" i="2"/>
  <c r="P1795" i="2"/>
  <c r="R1795" i="2"/>
  <c r="AF1791" i="2"/>
  <c r="Y1791" i="2"/>
  <c r="P1787" i="2"/>
  <c r="R1787" i="2"/>
  <c r="AF1783" i="2"/>
  <c r="Y1783" i="2"/>
  <c r="P1779" i="2"/>
  <c r="R1779" i="2"/>
  <c r="AF1775" i="2"/>
  <c r="Y1775" i="2"/>
  <c r="P1771" i="2"/>
  <c r="R1771" i="2"/>
  <c r="Y1767" i="2"/>
  <c r="AF1767" i="2"/>
  <c r="R1763" i="2"/>
  <c r="P1763" i="2"/>
  <c r="AF1759" i="2"/>
  <c r="Y1759" i="2"/>
  <c r="P1755" i="2"/>
  <c r="R1755" i="2"/>
  <c r="Y1751" i="2"/>
  <c r="AF1751" i="2"/>
  <c r="R1747" i="2"/>
  <c r="P1747" i="2"/>
  <c r="Y1743" i="2"/>
  <c r="AF1743" i="2"/>
  <c r="R1739" i="2"/>
  <c r="P1739" i="2"/>
  <c r="Y1735" i="2"/>
  <c r="AF1735" i="2"/>
  <c r="R1731" i="2"/>
  <c r="P1731" i="2"/>
  <c r="Y1727" i="2"/>
  <c r="AF1727" i="2"/>
  <c r="R1723" i="2"/>
  <c r="P1723" i="2"/>
  <c r="Y1719" i="2"/>
  <c r="AF1719" i="2"/>
  <c r="P1715" i="2"/>
  <c r="R1715" i="2"/>
  <c r="AF1711" i="2"/>
  <c r="Y1711" i="2"/>
  <c r="P1707" i="2"/>
  <c r="R1707" i="2"/>
  <c r="AF1703" i="2"/>
  <c r="Y1703" i="2"/>
  <c r="P1699" i="2"/>
  <c r="R1699" i="2"/>
  <c r="Y1695" i="2"/>
  <c r="AF1695" i="2"/>
  <c r="P1691" i="2"/>
  <c r="R1691" i="2"/>
  <c r="AF1687" i="2"/>
  <c r="Y1687" i="2"/>
  <c r="P1683" i="2"/>
  <c r="R1683" i="2"/>
  <c r="Y1679" i="2"/>
  <c r="AF1679" i="2"/>
  <c r="P1675" i="2"/>
  <c r="R1675" i="2"/>
  <c r="Y1671" i="2"/>
  <c r="AF1671" i="2"/>
  <c r="P1667" i="2"/>
  <c r="R1667" i="2"/>
  <c r="AF1663" i="2"/>
  <c r="Y1663" i="2"/>
  <c r="P1659" i="2"/>
  <c r="R1659" i="2"/>
  <c r="AF1655" i="2"/>
  <c r="Y1655" i="2"/>
  <c r="P1651" i="2"/>
  <c r="R1651" i="2"/>
  <c r="AF1647" i="2"/>
  <c r="Y1647" i="2"/>
  <c r="P1643" i="2"/>
  <c r="R1643" i="2"/>
  <c r="AF1639" i="2"/>
  <c r="Y1639" i="2"/>
  <c r="P1635" i="2"/>
  <c r="R1635" i="2"/>
  <c r="AF1631" i="2"/>
  <c r="Y1631" i="2"/>
  <c r="P1627" i="2"/>
  <c r="R1627" i="2"/>
  <c r="AF1623" i="2"/>
  <c r="Y1623" i="2"/>
  <c r="P1619" i="2"/>
  <c r="R1619" i="2"/>
  <c r="AF1615" i="2"/>
  <c r="Y1615" i="2"/>
  <c r="P1611" i="2"/>
  <c r="R1611" i="2"/>
  <c r="AF1607" i="2"/>
  <c r="Y1607" i="2"/>
  <c r="P1603" i="2"/>
  <c r="R1603" i="2"/>
  <c r="AF1599" i="2"/>
  <c r="Y1599" i="2"/>
  <c r="P1595" i="2"/>
  <c r="R1595" i="2"/>
  <c r="AF1591" i="2"/>
  <c r="Y1591" i="2"/>
  <c r="P1587" i="2"/>
  <c r="R1587" i="2"/>
  <c r="AF1583" i="2"/>
  <c r="Y1583" i="2"/>
  <c r="P1579" i="2"/>
  <c r="R1579" i="2"/>
  <c r="AF1575" i="2"/>
  <c r="Y1575" i="2"/>
  <c r="P1571" i="2"/>
  <c r="R1571" i="2"/>
  <c r="AF1567" i="2"/>
  <c r="Y1567" i="2"/>
  <c r="P1563" i="2"/>
  <c r="R1563" i="2"/>
  <c r="AG1562" i="2"/>
  <c r="Y1559" i="2"/>
  <c r="AF1559" i="2"/>
  <c r="P1555" i="2"/>
  <c r="R1555" i="2"/>
  <c r="Y1551" i="2"/>
  <c r="AF1551" i="2"/>
  <c r="P1547" i="2"/>
  <c r="R1547" i="2"/>
  <c r="AG1546" i="2"/>
  <c r="AF1543" i="2"/>
  <c r="Y1543" i="2"/>
  <c r="R1539" i="2"/>
  <c r="P1539" i="2"/>
  <c r="AF1535" i="2"/>
  <c r="Y1535" i="2"/>
  <c r="P1531" i="2"/>
  <c r="R1531" i="2"/>
  <c r="AG1530" i="2"/>
  <c r="Y1527" i="2"/>
  <c r="AF1527" i="2"/>
  <c r="P1523" i="2"/>
  <c r="R1523" i="2"/>
  <c r="Y1519" i="2"/>
  <c r="AF1519" i="2"/>
  <c r="P1515" i="2"/>
  <c r="R1515" i="2"/>
  <c r="AF1511" i="2"/>
  <c r="Y1511" i="2"/>
  <c r="P1507" i="2"/>
  <c r="R1507" i="2"/>
  <c r="Y1503" i="2"/>
  <c r="AF1503" i="2"/>
  <c r="P1499" i="2"/>
  <c r="R1499" i="2"/>
  <c r="AG1498" i="2"/>
  <c r="Y1495" i="2"/>
  <c r="AF1495" i="2"/>
  <c r="P1491" i="2"/>
  <c r="R1491" i="2"/>
  <c r="AG1490" i="2"/>
  <c r="AF1487" i="2"/>
  <c r="Y1487" i="2"/>
  <c r="R1483" i="2"/>
  <c r="P1483" i="2"/>
  <c r="AF1479" i="2"/>
  <c r="Y1479" i="2"/>
  <c r="P1475" i="2"/>
  <c r="R1475" i="2"/>
  <c r="AF1471" i="2"/>
  <c r="Y1471" i="2"/>
  <c r="P1467" i="2"/>
  <c r="R1467" i="2"/>
  <c r="AF863" i="2"/>
  <c r="Y863" i="2"/>
  <c r="P859" i="2"/>
  <c r="R859" i="2"/>
  <c r="AF855" i="2"/>
  <c r="Y855" i="2"/>
  <c r="P851" i="2"/>
  <c r="R851" i="2"/>
  <c r="Y847" i="2"/>
  <c r="AF847" i="2"/>
  <c r="R843" i="2"/>
  <c r="P843" i="2"/>
  <c r="Y839" i="2"/>
  <c r="AF839" i="2"/>
  <c r="P835" i="2"/>
  <c r="R835" i="2"/>
  <c r="AF831" i="2"/>
  <c r="Y831" i="2"/>
  <c r="P827" i="2"/>
  <c r="R827" i="2"/>
  <c r="AF823" i="2"/>
  <c r="Y823" i="2"/>
  <c r="P819" i="2"/>
  <c r="R819" i="2"/>
  <c r="AF815" i="2"/>
  <c r="Y815" i="2"/>
  <c r="P811" i="2"/>
  <c r="R811" i="2"/>
  <c r="AF807" i="2"/>
  <c r="Y807" i="2"/>
  <c r="P803" i="2"/>
  <c r="R803" i="2"/>
  <c r="AF799" i="2"/>
  <c r="Y799" i="2"/>
  <c r="P795" i="2"/>
  <c r="R795" i="2"/>
  <c r="AF791" i="2"/>
  <c r="Y791" i="2"/>
  <c r="P787" i="2"/>
  <c r="R787" i="2"/>
  <c r="AF783" i="2"/>
  <c r="Y783" i="2"/>
  <c r="P779" i="2"/>
  <c r="R779" i="2"/>
  <c r="AF775" i="2"/>
  <c r="Y775" i="2"/>
  <c r="P771" i="2"/>
  <c r="R771" i="2"/>
  <c r="Y767" i="2"/>
  <c r="AF767" i="2"/>
  <c r="P763" i="2"/>
  <c r="R763" i="2"/>
  <c r="Y759" i="2"/>
  <c r="AF759" i="2"/>
  <c r="P755" i="2"/>
  <c r="R755" i="2"/>
  <c r="Y751" i="2"/>
  <c r="AF751" i="2"/>
  <c r="P747" i="2"/>
  <c r="R747" i="2"/>
  <c r="AF743" i="2"/>
  <c r="Y743" i="2"/>
  <c r="P739" i="2"/>
  <c r="R739" i="2"/>
  <c r="AF735" i="2"/>
  <c r="Y735" i="2"/>
  <c r="P731" i="2"/>
  <c r="R731" i="2"/>
  <c r="Y727" i="2"/>
  <c r="AF727" i="2"/>
  <c r="R723" i="2"/>
  <c r="P723" i="2"/>
  <c r="AF719" i="2"/>
  <c r="Y719" i="2"/>
  <c r="P715" i="2"/>
  <c r="R715" i="2"/>
  <c r="AF711" i="2"/>
  <c r="Y711" i="2"/>
  <c r="P707" i="2"/>
  <c r="R707" i="2"/>
  <c r="AF703" i="2"/>
  <c r="Y703" i="2"/>
  <c r="P699" i="2"/>
  <c r="R699" i="2"/>
  <c r="AF695" i="2"/>
  <c r="Y695" i="2"/>
  <c r="R691" i="2"/>
  <c r="P691" i="2"/>
  <c r="AF687" i="2"/>
  <c r="Y687" i="2"/>
  <c r="P683" i="2"/>
  <c r="R683" i="2"/>
  <c r="AF679" i="2"/>
  <c r="Y679" i="2"/>
  <c r="P675" i="2"/>
  <c r="R675" i="2"/>
  <c r="AF671" i="2"/>
  <c r="Y671" i="2"/>
  <c r="P667" i="2"/>
  <c r="R667" i="2"/>
  <c r="AF663" i="2"/>
  <c r="Y663" i="2"/>
  <c r="P659" i="2"/>
  <c r="R659" i="2"/>
  <c r="AF655" i="2"/>
  <c r="Y655" i="2"/>
  <c r="P651" i="2"/>
  <c r="R651" i="2"/>
  <c r="AF647" i="2"/>
  <c r="Y647" i="2"/>
  <c r="P643" i="2"/>
  <c r="R643" i="2"/>
  <c r="Y639" i="2"/>
  <c r="AF639" i="2"/>
  <c r="P635" i="2"/>
  <c r="R635" i="2"/>
  <c r="Y631" i="2"/>
  <c r="AF631" i="2"/>
  <c r="P627" i="2"/>
  <c r="R627" i="2"/>
  <c r="AF623" i="2"/>
  <c r="Y623" i="2"/>
  <c r="P619" i="2"/>
  <c r="R619" i="2"/>
  <c r="AF615" i="2"/>
  <c r="Y615" i="2"/>
  <c r="P611" i="2"/>
  <c r="R611" i="2"/>
  <c r="AF607" i="2"/>
  <c r="Y607" i="2"/>
  <c r="P2304" i="2"/>
  <c r="R2304" i="2"/>
  <c r="AF2292" i="2"/>
  <c r="Y2292" i="2"/>
  <c r="Y2276" i="2"/>
  <c r="AF2276" i="2"/>
  <c r="P51" i="2"/>
  <c r="R51" i="2"/>
  <c r="AF50" i="2"/>
  <c r="Y50" i="2"/>
  <c r="Y2390" i="2"/>
  <c r="AF2390" i="2"/>
  <c r="P2386" i="2"/>
  <c r="R2386" i="2"/>
  <c r="Y2382" i="2"/>
  <c r="AF2382" i="2"/>
  <c r="P2378" i="2"/>
  <c r="R2378" i="2"/>
  <c r="Y2374" i="2"/>
  <c r="AF2374" i="2"/>
  <c r="P2370" i="2"/>
  <c r="R2370" i="2"/>
  <c r="Y2366" i="2"/>
  <c r="AF2366" i="2"/>
  <c r="P2362" i="2"/>
  <c r="R2362" i="2"/>
  <c r="Y2358" i="2"/>
  <c r="AF2358" i="2"/>
  <c r="P2354" i="2"/>
  <c r="R2354" i="2"/>
  <c r="Y2350" i="2"/>
  <c r="AF2350" i="2"/>
  <c r="P2346" i="2"/>
  <c r="R2346" i="2"/>
  <c r="Y2342" i="2"/>
  <c r="AF2342" i="2"/>
  <c r="P2338" i="2"/>
  <c r="R2338" i="2"/>
  <c r="Y2334" i="2"/>
  <c r="AF2334" i="2"/>
  <c r="P2330" i="2"/>
  <c r="R2330" i="2"/>
  <c r="Y2326" i="2"/>
  <c r="AF2326" i="2"/>
  <c r="P2322" i="2"/>
  <c r="R2322" i="2"/>
  <c r="AF2318" i="2"/>
  <c r="Y2318" i="2"/>
  <c r="P2314" i="2"/>
  <c r="R2314" i="2"/>
  <c r="AF2310" i="2"/>
  <c r="Y2310" i="2"/>
  <c r="P2306" i="2"/>
  <c r="R2306" i="2"/>
  <c r="AF2302" i="2"/>
  <c r="Y2302" i="2"/>
  <c r="R2298" i="2"/>
  <c r="P2298" i="2"/>
  <c r="Y2294" i="2"/>
  <c r="AF2294" i="2"/>
  <c r="P2290" i="2"/>
  <c r="R2290" i="2"/>
  <c r="Y2286" i="2"/>
  <c r="AF2286" i="2"/>
  <c r="P2282" i="2"/>
  <c r="R2282" i="2"/>
  <c r="AF2278" i="2"/>
  <c r="Y2278" i="2"/>
  <c r="P2274" i="2"/>
  <c r="R2274" i="2"/>
  <c r="P2270" i="2"/>
  <c r="R2270" i="2"/>
  <c r="AF2266" i="2"/>
  <c r="Y2266" i="2"/>
  <c r="P2262" i="2"/>
  <c r="R2262" i="2"/>
  <c r="AF2258" i="2"/>
  <c r="Y2258" i="2"/>
  <c r="P2254" i="2"/>
  <c r="R2254" i="2"/>
  <c r="AF2250" i="2"/>
  <c r="Y2250" i="2"/>
  <c r="P2246" i="2"/>
  <c r="R2246" i="2"/>
  <c r="Y2242" i="2"/>
  <c r="AF2242" i="2"/>
  <c r="P2238" i="2"/>
  <c r="R2238" i="2"/>
  <c r="AF2234" i="2"/>
  <c r="Y2234" i="2"/>
  <c r="P2230" i="2"/>
  <c r="R2230" i="2"/>
  <c r="AF2226" i="2"/>
  <c r="Y2226" i="2"/>
  <c r="P2222" i="2"/>
  <c r="R2222" i="2"/>
  <c r="Y2218" i="2"/>
  <c r="AF2218" i="2"/>
  <c r="P2214" i="2"/>
  <c r="R2214" i="2"/>
  <c r="AF2210" i="2"/>
  <c r="Y2210" i="2"/>
  <c r="P2206" i="2"/>
  <c r="R2206" i="2"/>
  <c r="Y2202" i="2"/>
  <c r="AF2202" i="2"/>
  <c r="P2198" i="2"/>
  <c r="R2198" i="2"/>
  <c r="AF2194" i="2"/>
  <c r="Y2194" i="2"/>
  <c r="P2190" i="2"/>
  <c r="R2190" i="2"/>
  <c r="Y2186" i="2"/>
  <c r="AF2186" i="2"/>
  <c r="P2182" i="2"/>
  <c r="R2182" i="2"/>
  <c r="AF2178" i="2"/>
  <c r="Y2178" i="2"/>
  <c r="P2174" i="2"/>
  <c r="R2174" i="2"/>
  <c r="Y2170" i="2"/>
  <c r="AF2170" i="2"/>
  <c r="P2166" i="2"/>
  <c r="R2166" i="2"/>
  <c r="AF2162" i="2"/>
  <c r="Y2162" i="2"/>
  <c r="P2158" i="2"/>
  <c r="R2158" i="2"/>
  <c r="AF2154" i="2"/>
  <c r="Y2154" i="2"/>
  <c r="P2150" i="2"/>
  <c r="R2150" i="2"/>
  <c r="AF2146" i="2"/>
  <c r="Y2146" i="2"/>
  <c r="P2142" i="2"/>
  <c r="R2142" i="2"/>
  <c r="AF2138" i="2"/>
  <c r="Y2138" i="2"/>
  <c r="P2134" i="2"/>
  <c r="R2134" i="2"/>
  <c r="AF2130" i="2"/>
  <c r="Y2130" i="2"/>
  <c r="P2126" i="2"/>
  <c r="R2126" i="2"/>
  <c r="AF2122" i="2"/>
  <c r="Y2122" i="2"/>
  <c r="P2118" i="2"/>
  <c r="R2118" i="2"/>
  <c r="AF2114" i="2"/>
  <c r="Y2114" i="2"/>
  <c r="P2110" i="2"/>
  <c r="R2110" i="2"/>
  <c r="AF2106" i="2"/>
  <c r="Y2106" i="2"/>
  <c r="P2102" i="2"/>
  <c r="R2102" i="2"/>
  <c r="AF2098" i="2"/>
  <c r="Y2098" i="2"/>
  <c r="P2094" i="2"/>
  <c r="R2094" i="2"/>
  <c r="AF2090" i="2"/>
  <c r="Y2090" i="2"/>
  <c r="P2086" i="2"/>
  <c r="R2086" i="2"/>
  <c r="AF2082" i="2"/>
  <c r="Y2082" i="2"/>
  <c r="P2078" i="2"/>
  <c r="R2078" i="2"/>
  <c r="AF2074" i="2"/>
  <c r="Y2074" i="2"/>
  <c r="P2070" i="2"/>
  <c r="R2070" i="2"/>
  <c r="AF2066" i="2"/>
  <c r="Y2066" i="2"/>
  <c r="P2062" i="2"/>
  <c r="R2062" i="2"/>
  <c r="Y2058" i="2"/>
  <c r="AF2058" i="2"/>
  <c r="R2054" i="2"/>
  <c r="P2054" i="2"/>
  <c r="Y2050" i="2"/>
  <c r="AF2050" i="2"/>
  <c r="R2046" i="2"/>
  <c r="P2046" i="2"/>
  <c r="Y2042" i="2"/>
  <c r="AF2042" i="2"/>
  <c r="R2038" i="2"/>
  <c r="P2038" i="2"/>
  <c r="Y2034" i="2"/>
  <c r="AF2034" i="2"/>
  <c r="R2030" i="2"/>
  <c r="P2030" i="2"/>
  <c r="Y2026" i="2"/>
  <c r="AF2026" i="2"/>
  <c r="R2022" i="2"/>
  <c r="P2022" i="2"/>
  <c r="Y2018" i="2"/>
  <c r="AF2018" i="2"/>
  <c r="R2014" i="2"/>
  <c r="P2014" i="2"/>
  <c r="Y2010" i="2"/>
  <c r="AF2010" i="2"/>
  <c r="P2006" i="2"/>
  <c r="R2006" i="2"/>
  <c r="Y2002" i="2"/>
  <c r="AF2002" i="2"/>
  <c r="P1998" i="2"/>
  <c r="R1998" i="2"/>
  <c r="Y1994" i="2"/>
  <c r="AF1994" i="2"/>
  <c r="P1990" i="2"/>
  <c r="R1990" i="2"/>
  <c r="Y1986" i="2"/>
  <c r="AF1986" i="2"/>
  <c r="R1982" i="2"/>
  <c r="P1982" i="2"/>
  <c r="Y1978" i="2"/>
  <c r="AF1978" i="2"/>
  <c r="P1974" i="2"/>
  <c r="R1974" i="2"/>
  <c r="Y1970" i="2"/>
  <c r="AF1970" i="2"/>
  <c r="P1966" i="2"/>
  <c r="R1966" i="2"/>
  <c r="Y1962" i="2"/>
  <c r="AF1962" i="2"/>
  <c r="P1958" i="2"/>
  <c r="R1958" i="2"/>
  <c r="Y1954" i="2"/>
  <c r="AF1954" i="2"/>
  <c r="P1950" i="2"/>
  <c r="R1950" i="2"/>
  <c r="Y1946" i="2"/>
  <c r="AF1946" i="2"/>
  <c r="P1942" i="2"/>
  <c r="R1942" i="2"/>
  <c r="AF1938" i="2"/>
  <c r="Y1938" i="2"/>
  <c r="P1934" i="2"/>
  <c r="R1934" i="2"/>
  <c r="Y1930" i="2"/>
  <c r="AF1930" i="2"/>
  <c r="R1926" i="2"/>
  <c r="P1926" i="2"/>
  <c r="Y1922" i="2"/>
  <c r="AF1922" i="2"/>
  <c r="P1918" i="2"/>
  <c r="R1918" i="2"/>
  <c r="AF1914" i="2"/>
  <c r="Y1914" i="2"/>
  <c r="P1910" i="2"/>
  <c r="R1910" i="2"/>
  <c r="Y1906" i="2"/>
  <c r="AF1906" i="2"/>
  <c r="R1902" i="2"/>
  <c r="P1902" i="2"/>
  <c r="Y1898" i="2"/>
  <c r="AF1898" i="2"/>
  <c r="P1894" i="2"/>
  <c r="R1894" i="2"/>
  <c r="Y1890" i="2"/>
  <c r="AF1890" i="2"/>
  <c r="R1886" i="2"/>
  <c r="P1886" i="2"/>
  <c r="AF1882" i="2"/>
  <c r="Y1882" i="2"/>
  <c r="R1878" i="2"/>
  <c r="P1878" i="2"/>
  <c r="Y1874" i="2"/>
  <c r="AF1874" i="2"/>
  <c r="R1870" i="2"/>
  <c r="P1870" i="2"/>
  <c r="AF1866" i="2"/>
  <c r="Y1866" i="2"/>
  <c r="P1862" i="2"/>
  <c r="R1862" i="2"/>
  <c r="AF1858" i="2"/>
  <c r="Y1858" i="2"/>
  <c r="P1854" i="2"/>
  <c r="R1854" i="2"/>
  <c r="AF1850" i="2"/>
  <c r="Y1850" i="2"/>
  <c r="P1846" i="2"/>
  <c r="R1846" i="2"/>
  <c r="Y1842" i="2"/>
  <c r="AF1842" i="2"/>
  <c r="P1838" i="2"/>
  <c r="R1838" i="2"/>
  <c r="AF1834" i="2"/>
  <c r="Y1834" i="2"/>
  <c r="R1830" i="2"/>
  <c r="P1830" i="2"/>
  <c r="AF1826" i="2"/>
  <c r="Y1826" i="2"/>
  <c r="P1822" i="2"/>
  <c r="R1822" i="2"/>
  <c r="AF1818" i="2"/>
  <c r="Y1818" i="2"/>
  <c r="P1814" i="2"/>
  <c r="R1814" i="2"/>
  <c r="Y1810" i="2"/>
  <c r="AF1810" i="2"/>
  <c r="R1806" i="2"/>
  <c r="P1806" i="2"/>
  <c r="Y1802" i="2"/>
  <c r="AF1802" i="2"/>
  <c r="P1798" i="2"/>
  <c r="R1798" i="2"/>
  <c r="AF1794" i="2"/>
  <c r="Y1794" i="2"/>
  <c r="P1790" i="2"/>
  <c r="R1790" i="2"/>
  <c r="AF1786" i="2"/>
  <c r="Y1786" i="2"/>
  <c r="P1782" i="2"/>
  <c r="R1782" i="2"/>
  <c r="Y1778" i="2"/>
  <c r="AF1778" i="2"/>
  <c r="P1774" i="2"/>
  <c r="R1774" i="2"/>
  <c r="Y1770" i="2"/>
  <c r="AF1770" i="2"/>
  <c r="R1766" i="2"/>
  <c r="P1766" i="2"/>
  <c r="Y1762" i="2"/>
  <c r="AF1762" i="2"/>
  <c r="P1758" i="2"/>
  <c r="R1758" i="2"/>
  <c r="Y1754" i="2"/>
  <c r="AF1754" i="2"/>
  <c r="R1750" i="2"/>
  <c r="P1750" i="2"/>
  <c r="AF1746" i="2"/>
  <c r="Y1746" i="2"/>
  <c r="P1742" i="2"/>
  <c r="R1742" i="2"/>
  <c r="Y1738" i="2"/>
  <c r="AF1738" i="2"/>
  <c r="P1734" i="2"/>
  <c r="R1734" i="2"/>
  <c r="Y1730" i="2"/>
  <c r="AF1730" i="2"/>
  <c r="P1726" i="2"/>
  <c r="R1726" i="2"/>
  <c r="Y1722" i="2"/>
  <c r="AF1722" i="2"/>
  <c r="P1718" i="2"/>
  <c r="R1718" i="2"/>
  <c r="Y1714" i="2"/>
  <c r="AF1714" i="2"/>
  <c r="P1710" i="2"/>
  <c r="R1710" i="2"/>
  <c r="Y1706" i="2"/>
  <c r="AF1706" i="2"/>
  <c r="P1702" i="2"/>
  <c r="R1702" i="2"/>
  <c r="Y1698" i="2"/>
  <c r="AF1698" i="2"/>
  <c r="P1694" i="2"/>
  <c r="R1694" i="2"/>
  <c r="AF1690" i="2"/>
  <c r="Y1690" i="2"/>
  <c r="P1686" i="2"/>
  <c r="R1686" i="2"/>
  <c r="Y1682" i="2"/>
  <c r="AF1682" i="2"/>
  <c r="P1678" i="2"/>
  <c r="R1678" i="2"/>
  <c r="Y1674" i="2"/>
  <c r="AF1674" i="2"/>
  <c r="P1670" i="2"/>
  <c r="R1670" i="2"/>
  <c r="Y1666" i="2"/>
  <c r="AF1666" i="2"/>
  <c r="P1662" i="2"/>
  <c r="R1662" i="2"/>
  <c r="Y1658" i="2"/>
  <c r="AF1658" i="2"/>
  <c r="P1654" i="2"/>
  <c r="R1654" i="2"/>
  <c r="Y1650" i="2"/>
  <c r="AF1650" i="2"/>
  <c r="P1646" i="2"/>
  <c r="R1646" i="2"/>
  <c r="Y1642" i="2"/>
  <c r="AF1642" i="2"/>
  <c r="P1638" i="2"/>
  <c r="R1638" i="2"/>
  <c r="Y1634" i="2"/>
  <c r="AF1634" i="2"/>
  <c r="P1630" i="2"/>
  <c r="R1630" i="2"/>
  <c r="Y1626" i="2"/>
  <c r="AF1626" i="2"/>
  <c r="P1622" i="2"/>
  <c r="R1622" i="2"/>
  <c r="Y1618" i="2"/>
  <c r="AF1618" i="2"/>
  <c r="P1614" i="2"/>
  <c r="R1614" i="2"/>
  <c r="Y1610" i="2"/>
  <c r="AF1610" i="2"/>
  <c r="P1606" i="2"/>
  <c r="R1606" i="2"/>
  <c r="Y1602" i="2"/>
  <c r="AF1602" i="2"/>
  <c r="P1598" i="2"/>
  <c r="R1598" i="2"/>
  <c r="Y1594" i="2"/>
  <c r="AF1594" i="2"/>
  <c r="P1590" i="2"/>
  <c r="R1590" i="2"/>
  <c r="Y1586" i="2"/>
  <c r="AF1586" i="2"/>
  <c r="P1582" i="2"/>
  <c r="R1582" i="2"/>
  <c r="Y1578" i="2"/>
  <c r="AF1578" i="2"/>
  <c r="P1574" i="2"/>
  <c r="R1574" i="2"/>
  <c r="Y1570" i="2"/>
  <c r="AF1570" i="2"/>
  <c r="P1566" i="2"/>
  <c r="R1566" i="2"/>
  <c r="Y1562" i="2"/>
  <c r="AF1562" i="2"/>
  <c r="P1558" i="2"/>
  <c r="R1558" i="2"/>
  <c r="AF1554" i="2"/>
  <c r="Y1554" i="2"/>
  <c r="R1550" i="2"/>
  <c r="P1550" i="2"/>
  <c r="AG1549" i="2"/>
  <c r="AF1546" i="2"/>
  <c r="Y1546" i="2"/>
  <c r="P1542" i="2"/>
  <c r="R1542" i="2"/>
  <c r="AF1538" i="2"/>
  <c r="Y1538" i="2"/>
  <c r="P1534" i="2"/>
  <c r="R1534" i="2"/>
  <c r="AG1533" i="2"/>
  <c r="Y1530" i="2"/>
  <c r="AF1530" i="2"/>
  <c r="P1526" i="2"/>
  <c r="R1526" i="2"/>
  <c r="AF1522" i="2"/>
  <c r="Y1522" i="2"/>
  <c r="R1518" i="2"/>
  <c r="P1518" i="2"/>
  <c r="AF1514" i="2"/>
  <c r="Y1514" i="2"/>
  <c r="P1510" i="2"/>
  <c r="R1510" i="2"/>
  <c r="Y1506" i="2"/>
  <c r="AF1506" i="2"/>
  <c r="P1502" i="2"/>
  <c r="R1502" i="2"/>
  <c r="AF1498" i="2"/>
  <c r="Y1498" i="2"/>
  <c r="P1494" i="2"/>
  <c r="R1494" i="2"/>
  <c r="AF1490" i="2"/>
  <c r="Y1490" i="2"/>
  <c r="R1486" i="2"/>
  <c r="P1486" i="2"/>
  <c r="AF1482" i="2"/>
  <c r="Y1482" i="2"/>
  <c r="P1478" i="2"/>
  <c r="R1478" i="2"/>
  <c r="AF1474" i="2"/>
  <c r="Y1474" i="2"/>
  <c r="P1470" i="2"/>
  <c r="R1470" i="2"/>
  <c r="AF866" i="2"/>
  <c r="Y866" i="2"/>
  <c r="P862" i="2"/>
  <c r="R862" i="2"/>
  <c r="AF858" i="2"/>
  <c r="Y858" i="2"/>
  <c r="P854" i="2"/>
  <c r="R854" i="2"/>
  <c r="Y850" i="2"/>
  <c r="AF850" i="2"/>
  <c r="P846" i="2"/>
  <c r="R846" i="2"/>
  <c r="AF842" i="2"/>
  <c r="Y842" i="2"/>
  <c r="P838" i="2"/>
  <c r="R838" i="2"/>
  <c r="AF834" i="2"/>
  <c r="Y834" i="2"/>
  <c r="P830" i="2"/>
  <c r="R830" i="2"/>
  <c r="AF826" i="2"/>
  <c r="Y826" i="2"/>
  <c r="P822" i="2"/>
  <c r="R822" i="2"/>
  <c r="AF818" i="2"/>
  <c r="Y818" i="2"/>
  <c r="P814" i="2"/>
  <c r="R814" i="2"/>
  <c r="Y810" i="2"/>
  <c r="AF810" i="2"/>
  <c r="P806" i="2"/>
  <c r="R806" i="2"/>
  <c r="Y802" i="2"/>
  <c r="AF802" i="2"/>
  <c r="P798" i="2"/>
  <c r="R798" i="2"/>
  <c r="AF794" i="2"/>
  <c r="Y794" i="2"/>
  <c r="P790" i="2"/>
  <c r="R790" i="2"/>
  <c r="AF786" i="2"/>
  <c r="Y786" i="2"/>
  <c r="P782" i="2"/>
  <c r="R782" i="2"/>
  <c r="AF778" i="2"/>
  <c r="Y778" i="2"/>
  <c r="P774" i="2"/>
  <c r="R774" i="2"/>
  <c r="Y770" i="2"/>
  <c r="AF770" i="2"/>
  <c r="P766" i="2"/>
  <c r="R766" i="2"/>
  <c r="Y762" i="2"/>
  <c r="AF762" i="2"/>
  <c r="P758" i="2"/>
  <c r="R758" i="2"/>
  <c r="Y754" i="2"/>
  <c r="AF754" i="2"/>
  <c r="P750" i="2"/>
  <c r="R750" i="2"/>
  <c r="AF746" i="2"/>
  <c r="Y746" i="2"/>
  <c r="P742" i="2"/>
  <c r="R742" i="2"/>
  <c r="AF738" i="2"/>
  <c r="Y738" i="2"/>
  <c r="P734" i="2"/>
  <c r="R734" i="2"/>
  <c r="Y730" i="2"/>
  <c r="AF730" i="2"/>
  <c r="R726" i="2"/>
  <c r="P726" i="2"/>
  <c r="AF722" i="2"/>
  <c r="Y722" i="2"/>
  <c r="P718" i="2"/>
  <c r="R718" i="2"/>
  <c r="AF714" i="2"/>
  <c r="Y714" i="2"/>
  <c r="P710" i="2"/>
  <c r="R710" i="2"/>
  <c r="AF706" i="2"/>
  <c r="Y706" i="2"/>
  <c r="P702" i="2"/>
  <c r="R702" i="2"/>
  <c r="AF698" i="2"/>
  <c r="Y698" i="2"/>
  <c r="P694" i="2"/>
  <c r="R694" i="2"/>
  <c r="AF690" i="2"/>
  <c r="Y690" i="2"/>
  <c r="P686" i="2"/>
  <c r="R686" i="2"/>
  <c r="AF682" i="2"/>
  <c r="Y682" i="2"/>
  <c r="P678" i="2"/>
  <c r="R678" i="2"/>
  <c r="Y674" i="2"/>
  <c r="AF674" i="2"/>
  <c r="P670" i="2"/>
  <c r="R670" i="2"/>
  <c r="AF666" i="2"/>
  <c r="Y666" i="2"/>
  <c r="P662" i="2"/>
  <c r="R662" i="2"/>
  <c r="Y658" i="2"/>
  <c r="AF658" i="2"/>
  <c r="P654" i="2"/>
  <c r="R654" i="2"/>
  <c r="Y650" i="2"/>
  <c r="AF650" i="2"/>
  <c r="P646" i="2"/>
  <c r="R646" i="2"/>
  <c r="Y642" i="2"/>
  <c r="AF642" i="2"/>
  <c r="P638" i="2"/>
  <c r="R638" i="2"/>
  <c r="Y634" i="2"/>
  <c r="AF634" i="2"/>
  <c r="R630" i="2"/>
  <c r="P630" i="2"/>
  <c r="P2384" i="2"/>
  <c r="R2384" i="2"/>
  <c r="Y2372" i="2"/>
  <c r="AF2372" i="2"/>
  <c r="Y2356" i="2"/>
  <c r="AF2356" i="2"/>
  <c r="R50" i="2"/>
  <c r="P50" i="2"/>
  <c r="P2374" i="2"/>
  <c r="R2374" i="2"/>
  <c r="P2366" i="2"/>
  <c r="R2366" i="2"/>
  <c r="P49" i="2"/>
  <c r="R49" i="2"/>
  <c r="P2389" i="2"/>
  <c r="R2389" i="2"/>
  <c r="AF2385" i="2"/>
  <c r="Y2385" i="2"/>
  <c r="P2381" i="2"/>
  <c r="R2381" i="2"/>
  <c r="AF2377" i="2"/>
  <c r="Y2377" i="2"/>
  <c r="P2373" i="2"/>
  <c r="R2373" i="2"/>
  <c r="AF2369" i="2"/>
  <c r="Y2369" i="2"/>
  <c r="P2365" i="2"/>
  <c r="R2365" i="2"/>
  <c r="AF2361" i="2"/>
  <c r="Y2361" i="2"/>
  <c r="P2357" i="2"/>
  <c r="R2357" i="2"/>
  <c r="AF2353" i="2"/>
  <c r="Y2353" i="2"/>
  <c r="P2349" i="2"/>
  <c r="R2349" i="2"/>
  <c r="AF2345" i="2"/>
  <c r="Y2345" i="2"/>
  <c r="P2341" i="2"/>
  <c r="R2341" i="2"/>
  <c r="AF2337" i="2"/>
  <c r="Y2337" i="2"/>
  <c r="P2333" i="2"/>
  <c r="R2333" i="2"/>
  <c r="AF2329" i="2"/>
  <c r="Y2329" i="2"/>
  <c r="P2325" i="2"/>
  <c r="R2325" i="2"/>
  <c r="AF2321" i="2"/>
  <c r="Y2321" i="2"/>
  <c r="R2317" i="2"/>
  <c r="P2317" i="2"/>
  <c r="Y2313" i="2"/>
  <c r="AF2313" i="2"/>
  <c r="P2309" i="2"/>
  <c r="R2309" i="2"/>
  <c r="Y2305" i="2"/>
  <c r="AF2305" i="2"/>
  <c r="P2301" i="2"/>
  <c r="R2301" i="2"/>
  <c r="AF2297" i="2"/>
  <c r="Y2297" i="2"/>
  <c r="P2293" i="2"/>
  <c r="R2293" i="2"/>
  <c r="AF2289" i="2"/>
  <c r="Y2289" i="2"/>
  <c r="P2285" i="2"/>
  <c r="R2285" i="2"/>
  <c r="AF2281" i="2"/>
  <c r="Y2281" i="2"/>
  <c r="P2277" i="2"/>
  <c r="R2277" i="2"/>
  <c r="Y2273" i="2"/>
  <c r="AF2273" i="2"/>
  <c r="AF2269" i="2"/>
  <c r="Y2269" i="2"/>
  <c r="P2265" i="2"/>
  <c r="R2265" i="2"/>
  <c r="Y2261" i="2"/>
  <c r="AF2261" i="2"/>
  <c r="P2257" i="2"/>
  <c r="R2257" i="2"/>
  <c r="AF2253" i="2"/>
  <c r="Y2253" i="2"/>
  <c r="P2249" i="2"/>
  <c r="R2249" i="2"/>
  <c r="Y2245" i="2"/>
  <c r="AF2245" i="2"/>
  <c r="P2241" i="2"/>
  <c r="R2241" i="2"/>
  <c r="Y2237" i="2"/>
  <c r="AF2237" i="2"/>
  <c r="P2233" i="2"/>
  <c r="R2233" i="2"/>
  <c r="Y2229" i="2"/>
  <c r="AF2229" i="2"/>
  <c r="P2225" i="2"/>
  <c r="R2225" i="2"/>
  <c r="Y2221" i="2"/>
  <c r="AF2221" i="2"/>
  <c r="P2217" i="2"/>
  <c r="R2217" i="2"/>
  <c r="AF2213" i="2"/>
  <c r="Y2213" i="2"/>
  <c r="P2209" i="2"/>
  <c r="R2209" i="2"/>
  <c r="Y2205" i="2"/>
  <c r="AF2205" i="2"/>
  <c r="P2201" i="2"/>
  <c r="R2201" i="2"/>
  <c r="AF2197" i="2"/>
  <c r="Y2197" i="2"/>
  <c r="P2193" i="2"/>
  <c r="R2193" i="2"/>
  <c r="Y2189" i="2"/>
  <c r="AF2189" i="2"/>
  <c r="P2185" i="2"/>
  <c r="R2185" i="2"/>
  <c r="AF2181" i="2"/>
  <c r="Y2181" i="2"/>
  <c r="P2177" i="2"/>
  <c r="R2177" i="2"/>
  <c r="Y2173" i="2"/>
  <c r="AF2173" i="2"/>
  <c r="P2169" i="2"/>
  <c r="R2169" i="2"/>
  <c r="AF2165" i="2"/>
  <c r="Y2165" i="2"/>
  <c r="P2161" i="2"/>
  <c r="R2161" i="2"/>
  <c r="AF2157" i="2"/>
  <c r="Y2157" i="2"/>
  <c r="P2153" i="2"/>
  <c r="R2153" i="2"/>
  <c r="AF2149" i="2"/>
  <c r="Y2149" i="2"/>
  <c r="P2145" i="2"/>
  <c r="R2145" i="2"/>
  <c r="AF2141" i="2"/>
  <c r="Y2141" i="2"/>
  <c r="P2137" i="2"/>
  <c r="R2137" i="2"/>
  <c r="AF2133" i="2"/>
  <c r="Y2133" i="2"/>
  <c r="P2129" i="2"/>
  <c r="R2129" i="2"/>
  <c r="AF2125" i="2"/>
  <c r="Y2125" i="2"/>
  <c r="P2121" i="2"/>
  <c r="R2121" i="2"/>
  <c r="AF2117" i="2"/>
  <c r="Y2117" i="2"/>
  <c r="P2113" i="2"/>
  <c r="R2113" i="2"/>
  <c r="AF2109" i="2"/>
  <c r="Y2109" i="2"/>
  <c r="P2105" i="2"/>
  <c r="R2105" i="2"/>
  <c r="AF2101" i="2"/>
  <c r="Y2101" i="2"/>
  <c r="P2097" i="2"/>
  <c r="R2097" i="2"/>
  <c r="AF2093" i="2"/>
  <c r="Y2093" i="2"/>
  <c r="P2089" i="2"/>
  <c r="R2089" i="2"/>
  <c r="AF2085" i="2"/>
  <c r="Y2085" i="2"/>
  <c r="P2081" i="2"/>
  <c r="R2081" i="2"/>
  <c r="AF2077" i="2"/>
  <c r="Y2077" i="2"/>
  <c r="P2073" i="2"/>
  <c r="R2073" i="2"/>
  <c r="AF2069" i="2"/>
  <c r="Y2069" i="2"/>
  <c r="P2065" i="2"/>
  <c r="R2065" i="2"/>
  <c r="AF2061" i="2"/>
  <c r="Y2061" i="2"/>
  <c r="P2057" i="2"/>
  <c r="R2057" i="2"/>
  <c r="AF2053" i="2"/>
  <c r="Y2053" i="2"/>
  <c r="P2049" i="2"/>
  <c r="R2049" i="2"/>
  <c r="AF2045" i="2"/>
  <c r="Y2045" i="2"/>
  <c r="P2041" i="2"/>
  <c r="R2041" i="2"/>
  <c r="AF2037" i="2"/>
  <c r="Y2037" i="2"/>
  <c r="P2033" i="2"/>
  <c r="R2033" i="2"/>
  <c r="AF2029" i="2"/>
  <c r="Y2029" i="2"/>
  <c r="P2025" i="2"/>
  <c r="R2025" i="2"/>
  <c r="AF2021" i="2"/>
  <c r="Y2021" i="2"/>
  <c r="P2017" i="2"/>
  <c r="R2017" i="2"/>
  <c r="AF2013" i="2"/>
  <c r="Y2013" i="2"/>
  <c r="P2009" i="2"/>
  <c r="R2009" i="2"/>
  <c r="Y2005" i="2"/>
  <c r="AF2005" i="2"/>
  <c r="R2001" i="2"/>
  <c r="P2001" i="2"/>
  <c r="Y1997" i="2"/>
  <c r="AF1997" i="2"/>
  <c r="R1993" i="2"/>
  <c r="P1993" i="2"/>
  <c r="Y1989" i="2"/>
  <c r="AF1989" i="2"/>
  <c r="R1985" i="2"/>
  <c r="P1985" i="2"/>
  <c r="Y1981" i="2"/>
  <c r="AF1981" i="2"/>
  <c r="P1977" i="2"/>
  <c r="R1977" i="2"/>
  <c r="AF1973" i="2"/>
  <c r="Y1973" i="2"/>
  <c r="P1969" i="2"/>
  <c r="R1969" i="2"/>
  <c r="AF1965" i="2"/>
  <c r="Y1965" i="2"/>
  <c r="P1961" i="2"/>
  <c r="R1961" i="2"/>
  <c r="AF1957" i="2"/>
  <c r="Y1957" i="2"/>
  <c r="P1953" i="2"/>
  <c r="R1953" i="2"/>
  <c r="AF1949" i="2"/>
  <c r="Y1949" i="2"/>
  <c r="R1945" i="2"/>
  <c r="P1945" i="2"/>
  <c r="AF1941" i="2"/>
  <c r="Y1941" i="2"/>
  <c r="P1937" i="2"/>
  <c r="R1937" i="2"/>
  <c r="Y1933" i="2"/>
  <c r="AF1933" i="2"/>
  <c r="R1929" i="2"/>
  <c r="P1929" i="2"/>
  <c r="Y1925" i="2"/>
  <c r="AF1925" i="2"/>
  <c r="P1921" i="2"/>
  <c r="R1921" i="2"/>
  <c r="AF1917" i="2"/>
  <c r="Y1917" i="2"/>
  <c r="R1913" i="2"/>
  <c r="P1913" i="2"/>
  <c r="Y1909" i="2"/>
  <c r="AF1909" i="2"/>
  <c r="R1905" i="2"/>
  <c r="P1905" i="2"/>
  <c r="Y1901" i="2"/>
  <c r="AF1901" i="2"/>
  <c r="P1897" i="2"/>
  <c r="R1897" i="2"/>
  <c r="AF1893" i="2"/>
  <c r="Y1893" i="2"/>
  <c r="R1889" i="2"/>
  <c r="P1889" i="2"/>
  <c r="Y1885" i="2"/>
  <c r="AF1885" i="2"/>
  <c r="P1881" i="2"/>
  <c r="R1881" i="2"/>
  <c r="AF1877" i="2"/>
  <c r="Y1877" i="2"/>
  <c r="P1873" i="2"/>
  <c r="R1873" i="2"/>
  <c r="AF1869" i="2"/>
  <c r="Y1869" i="2"/>
  <c r="P1865" i="2"/>
  <c r="R1865" i="2"/>
  <c r="AF1861" i="2"/>
  <c r="Y1861" i="2"/>
  <c r="P1857" i="2"/>
  <c r="R1857" i="2"/>
  <c r="Y1853" i="2"/>
  <c r="AF1853" i="2"/>
  <c r="R1849" i="2"/>
  <c r="P1849" i="2"/>
  <c r="AF1845" i="2"/>
  <c r="Y1845" i="2"/>
  <c r="P1841" i="2"/>
  <c r="R1841" i="2"/>
  <c r="AF1837" i="2"/>
  <c r="Y1837" i="2"/>
  <c r="P1833" i="2"/>
  <c r="R1833" i="2"/>
  <c r="AF1829" i="2"/>
  <c r="Y1829" i="2"/>
  <c r="P1825" i="2"/>
  <c r="R1825" i="2"/>
  <c r="Y1821" i="2"/>
  <c r="AF1821" i="2"/>
  <c r="P1817" i="2"/>
  <c r="R1817" i="2"/>
  <c r="Y1813" i="2"/>
  <c r="AF1813" i="2"/>
  <c r="P1809" i="2"/>
  <c r="R1809" i="2"/>
  <c r="Y1805" i="2"/>
  <c r="AF1805" i="2"/>
  <c r="R1801" i="2"/>
  <c r="P1801" i="2"/>
  <c r="AF1797" i="2"/>
  <c r="Y1797" i="2"/>
  <c r="P1793" i="2"/>
  <c r="R1793" i="2"/>
  <c r="Y1789" i="2"/>
  <c r="AF1789" i="2"/>
  <c r="P1785" i="2"/>
  <c r="R1785" i="2"/>
  <c r="Y1781" i="2"/>
  <c r="AF1781" i="2"/>
  <c r="P1777" i="2"/>
  <c r="R1777" i="2"/>
  <c r="Y1773" i="2"/>
  <c r="AF1773" i="2"/>
  <c r="P1769" i="2"/>
  <c r="R1769" i="2"/>
  <c r="Y1765" i="2"/>
  <c r="AF1765" i="2"/>
  <c r="R1761" i="2"/>
  <c r="P1761" i="2"/>
  <c r="Y1757" i="2"/>
  <c r="AF1757" i="2"/>
  <c r="P1753" i="2"/>
  <c r="R1753" i="2"/>
  <c r="AF1749" i="2"/>
  <c r="Y1749" i="2"/>
  <c r="P1745" i="2"/>
  <c r="R1745" i="2"/>
  <c r="Y1741" i="2"/>
  <c r="AF1741" i="2"/>
  <c r="P1737" i="2"/>
  <c r="R1737" i="2"/>
  <c r="Y1733" i="2"/>
  <c r="AF1733" i="2"/>
  <c r="P1729" i="2"/>
  <c r="R1729" i="2"/>
  <c r="Y1725" i="2"/>
  <c r="AF1725" i="2"/>
  <c r="P1721" i="2"/>
  <c r="R1721" i="2"/>
  <c r="Y1717" i="2"/>
  <c r="AF1717" i="2"/>
  <c r="R1713" i="2"/>
  <c r="P1713" i="2"/>
  <c r="Y1709" i="2"/>
  <c r="AF1709" i="2"/>
  <c r="R1705" i="2"/>
  <c r="P1705" i="2"/>
  <c r="Y1701" i="2"/>
  <c r="AF1701" i="2"/>
  <c r="R1697" i="2"/>
  <c r="P1697" i="2"/>
  <c r="Y1693" i="2"/>
  <c r="AF1693" i="2"/>
  <c r="R1689" i="2"/>
  <c r="P1689" i="2"/>
  <c r="Y1685" i="2"/>
  <c r="AF1685" i="2"/>
  <c r="R1681" i="2"/>
  <c r="P1681" i="2"/>
  <c r="Y1677" i="2"/>
  <c r="AF1677" i="2"/>
  <c r="R1673" i="2"/>
  <c r="P1673" i="2"/>
  <c r="Y1669" i="2"/>
  <c r="AF1669" i="2"/>
  <c r="P1665" i="2"/>
  <c r="R1665" i="2"/>
  <c r="Y1661" i="2"/>
  <c r="AF1661" i="2"/>
  <c r="P1657" i="2"/>
  <c r="R1657" i="2"/>
  <c r="Y1653" i="2"/>
  <c r="AF1653" i="2"/>
  <c r="P1649" i="2"/>
  <c r="R1649" i="2"/>
  <c r="Y1645" i="2"/>
  <c r="AF1645" i="2"/>
  <c r="P1641" i="2"/>
  <c r="R1641" i="2"/>
  <c r="Y1637" i="2"/>
  <c r="AF1637" i="2"/>
  <c r="P1633" i="2"/>
  <c r="R1633" i="2"/>
  <c r="Y1629" i="2"/>
  <c r="AF1629" i="2"/>
  <c r="P1625" i="2"/>
  <c r="R1625" i="2"/>
  <c r="Y1621" i="2"/>
  <c r="AF1621" i="2"/>
  <c r="P1617" i="2"/>
  <c r="R1617" i="2"/>
  <c r="Y1613" i="2"/>
  <c r="AF1613" i="2"/>
  <c r="P1609" i="2"/>
  <c r="R1609" i="2"/>
  <c r="Y1605" i="2"/>
  <c r="AF1605" i="2"/>
  <c r="P1601" i="2"/>
  <c r="R1601" i="2"/>
  <c r="Y1597" i="2"/>
  <c r="AF1597" i="2"/>
  <c r="P1593" i="2"/>
  <c r="R1593" i="2"/>
  <c r="Y1589" i="2"/>
  <c r="AF1589" i="2"/>
  <c r="P1585" i="2"/>
  <c r="R1585" i="2"/>
  <c r="Y1581" i="2"/>
  <c r="AF1581" i="2"/>
  <c r="P1577" i="2"/>
  <c r="R1577" i="2"/>
  <c r="Y1573" i="2"/>
  <c r="AF1573" i="2"/>
  <c r="P1569" i="2"/>
  <c r="R1569" i="2"/>
  <c r="Y1565" i="2"/>
  <c r="AF1565" i="2"/>
  <c r="R1561" i="2"/>
  <c r="P1561" i="2"/>
  <c r="AF1557" i="2"/>
  <c r="Y1557" i="2"/>
  <c r="R1553" i="2"/>
  <c r="P1553" i="2"/>
  <c r="AF1549" i="2"/>
  <c r="Y1549" i="2"/>
  <c r="P1545" i="2"/>
  <c r="R1545" i="2"/>
  <c r="Y1541" i="2"/>
  <c r="AF1541" i="2"/>
  <c r="P1537" i="2"/>
  <c r="R1537" i="2"/>
  <c r="AF1533" i="2"/>
  <c r="Y1533" i="2"/>
  <c r="P1529" i="2"/>
  <c r="R1529" i="2"/>
  <c r="AF1525" i="2"/>
  <c r="Y1525" i="2"/>
  <c r="R1521" i="2"/>
  <c r="P1521" i="2"/>
  <c r="AF1517" i="2"/>
  <c r="Y1517" i="2"/>
  <c r="P1513" i="2"/>
  <c r="R1513" i="2"/>
  <c r="Y1509" i="2"/>
  <c r="AF1509" i="2"/>
  <c r="P1505" i="2"/>
  <c r="R1505" i="2"/>
  <c r="AF1501" i="2"/>
  <c r="Y1501" i="2"/>
  <c r="R1497" i="2"/>
  <c r="P1497" i="2"/>
  <c r="AF1493" i="2"/>
  <c r="Y1493" i="2"/>
  <c r="P1489" i="2"/>
  <c r="R1489" i="2"/>
  <c r="AF1485" i="2"/>
  <c r="Y1485" i="2"/>
  <c r="P1481" i="2"/>
  <c r="R1481" i="2"/>
  <c r="AF1477" i="2"/>
  <c r="Y1477" i="2"/>
  <c r="P1473" i="2"/>
  <c r="R1473" i="2"/>
  <c r="AF1469" i="2"/>
  <c r="Y1469" i="2"/>
  <c r="P865" i="2"/>
  <c r="R865" i="2"/>
  <c r="AF861" i="2"/>
  <c r="Y861" i="2"/>
  <c r="P857" i="2"/>
  <c r="R857" i="2"/>
  <c r="Y853" i="2"/>
  <c r="AF853" i="2"/>
  <c r="P849" i="2"/>
  <c r="R849" i="2"/>
  <c r="AF845" i="2"/>
  <c r="Y845" i="2"/>
  <c r="P841" i="2"/>
  <c r="R841" i="2"/>
  <c r="AF837" i="2"/>
  <c r="Y837" i="2"/>
  <c r="P833" i="2"/>
  <c r="R833" i="2"/>
  <c r="AF829" i="2"/>
  <c r="Y829" i="2"/>
  <c r="P825" i="2"/>
  <c r="R825" i="2"/>
  <c r="AF821" i="2"/>
  <c r="Y821" i="2"/>
  <c r="P817" i="2"/>
  <c r="R817" i="2"/>
  <c r="Y813" i="2"/>
  <c r="AF813" i="2"/>
  <c r="P809" i="2"/>
  <c r="R809" i="2"/>
  <c r="AF805" i="2"/>
  <c r="Y805" i="2"/>
  <c r="P801" i="2"/>
  <c r="R801" i="2"/>
  <c r="AF797" i="2"/>
  <c r="Y797" i="2"/>
  <c r="P793" i="2"/>
  <c r="R793" i="2"/>
  <c r="AF789" i="2"/>
  <c r="Y789" i="2"/>
  <c r="P785" i="2"/>
  <c r="R785" i="2"/>
  <c r="AF781" i="2"/>
  <c r="Y781" i="2"/>
  <c r="P777" i="2"/>
  <c r="R777" i="2"/>
  <c r="Y773" i="2"/>
  <c r="AF773" i="2"/>
  <c r="R769" i="2"/>
  <c r="P769" i="2"/>
  <c r="Y765" i="2"/>
  <c r="AF765" i="2"/>
  <c r="R761" i="2"/>
  <c r="P761" i="2"/>
  <c r="Y757" i="2"/>
  <c r="AF757" i="2"/>
  <c r="R753" i="2"/>
  <c r="P753" i="2"/>
  <c r="Y749" i="2"/>
  <c r="AF749" i="2"/>
  <c r="P745" i="2"/>
  <c r="R745" i="2"/>
  <c r="AF741" i="2"/>
  <c r="Y741" i="2"/>
  <c r="P737" i="2"/>
  <c r="R737" i="2"/>
  <c r="AF733" i="2"/>
  <c r="Y733" i="2"/>
  <c r="R729" i="2"/>
  <c r="P729" i="2"/>
  <c r="AF725" i="2"/>
  <c r="Y725" i="2"/>
  <c r="P721" i="2"/>
  <c r="R721" i="2"/>
  <c r="AF717" i="2"/>
  <c r="Y717" i="2"/>
  <c r="P713" i="2"/>
  <c r="R713" i="2"/>
  <c r="AF709" i="2"/>
  <c r="Y709" i="2"/>
  <c r="P705" i="2"/>
  <c r="R705" i="2"/>
  <c r="AF701" i="2"/>
  <c r="Y701" i="2"/>
  <c r="P697" i="2"/>
  <c r="R697" i="2"/>
  <c r="Y693" i="2"/>
  <c r="AF693" i="2"/>
  <c r="P689" i="2"/>
  <c r="R689" i="2"/>
  <c r="Y685" i="2"/>
  <c r="AF685" i="2"/>
  <c r="P681" i="2"/>
  <c r="R681" i="2"/>
  <c r="Y677" i="2"/>
  <c r="AF677" i="2"/>
  <c r="P673" i="2"/>
  <c r="R673" i="2"/>
  <c r="Y669" i="2"/>
  <c r="AF669" i="2"/>
  <c r="P665" i="2"/>
  <c r="R665" i="2"/>
  <c r="Y661" i="2"/>
  <c r="AF661" i="2"/>
  <c r="P657" i="2"/>
  <c r="R657" i="2"/>
  <c r="Y653" i="2"/>
  <c r="AF653" i="2"/>
  <c r="P649" i="2"/>
  <c r="R649" i="2"/>
  <c r="Y645" i="2"/>
  <c r="AF645" i="2"/>
  <c r="P641" i="2"/>
  <c r="R641" i="2"/>
  <c r="Y637" i="2"/>
  <c r="AF637" i="2"/>
  <c r="P633" i="2"/>
  <c r="R633" i="2"/>
  <c r="AF629" i="2"/>
  <c r="Y629" i="2"/>
  <c r="P625" i="2"/>
  <c r="R625" i="2"/>
  <c r="AF621" i="2"/>
  <c r="Y621" i="2"/>
  <c r="P617" i="2"/>
  <c r="R617" i="2"/>
  <c r="AF613" i="2"/>
  <c r="Y613" i="2"/>
  <c r="P609" i="2"/>
  <c r="R609" i="2"/>
  <c r="AF605" i="2"/>
  <c r="Y605" i="2"/>
  <c r="R601" i="2"/>
  <c r="P601" i="2"/>
  <c r="R2368" i="2"/>
  <c r="P2368" i="2"/>
  <c r="R2360" i="2"/>
  <c r="P2360" i="2"/>
  <c r="Y2348" i="2"/>
  <c r="AF2348" i="2"/>
  <c r="Y2332" i="2"/>
  <c r="AF2332" i="2"/>
  <c r="AF2316" i="2"/>
  <c r="Y2316" i="2"/>
  <c r="AF2300" i="2"/>
  <c r="Y2300" i="2"/>
  <c r="P2272" i="2"/>
  <c r="R2272" i="2"/>
  <c r="R2244" i="2"/>
  <c r="P2244" i="2"/>
  <c r="Y2240" i="2"/>
  <c r="AF2240" i="2"/>
  <c r="R2236" i="2"/>
  <c r="P2236" i="2"/>
  <c r="Y2232" i="2"/>
  <c r="AF2232" i="2"/>
  <c r="R2228" i="2"/>
  <c r="P2228" i="2"/>
  <c r="Y2224" i="2"/>
  <c r="AF2224" i="2"/>
  <c r="R2220" i="2"/>
  <c r="P2220" i="2"/>
  <c r="AF2216" i="2"/>
  <c r="Y2216" i="2"/>
  <c r="P2212" i="2"/>
  <c r="R2212" i="2"/>
  <c r="Y2208" i="2"/>
  <c r="AF2208" i="2"/>
  <c r="P2204" i="2"/>
  <c r="R2204" i="2"/>
  <c r="AF2200" i="2"/>
  <c r="Y2200" i="2"/>
  <c r="P2196" i="2"/>
  <c r="R2196" i="2"/>
  <c r="Y2192" i="2"/>
  <c r="AF2192" i="2"/>
  <c r="P2188" i="2"/>
  <c r="R2188" i="2"/>
  <c r="AF2184" i="2"/>
  <c r="Y2184" i="2"/>
  <c r="P2180" i="2"/>
  <c r="R2180" i="2"/>
  <c r="Y2176" i="2"/>
  <c r="AF2176" i="2"/>
  <c r="P2172" i="2"/>
  <c r="R2172" i="2"/>
  <c r="AF2168" i="2"/>
  <c r="Y2168" i="2"/>
  <c r="P2164" i="2"/>
  <c r="R2164" i="2"/>
  <c r="Y2160" i="2"/>
  <c r="AF2160" i="2"/>
  <c r="P2156" i="2"/>
  <c r="R2156" i="2"/>
  <c r="Y2152" i="2"/>
  <c r="AF2152" i="2"/>
  <c r="P2148" i="2"/>
  <c r="R2148" i="2"/>
  <c r="Y2144" i="2"/>
  <c r="AF2144" i="2"/>
  <c r="P2140" i="2"/>
  <c r="R2140" i="2"/>
  <c r="Y2136" i="2"/>
  <c r="AF2136" i="2"/>
  <c r="P2132" i="2"/>
  <c r="R2132" i="2"/>
  <c r="Y2128" i="2"/>
  <c r="AF2128" i="2"/>
  <c r="P2124" i="2"/>
  <c r="R2124" i="2"/>
  <c r="Y2120" i="2"/>
  <c r="AF2120" i="2"/>
  <c r="P2116" i="2"/>
  <c r="R2116" i="2"/>
  <c r="Y2112" i="2"/>
  <c r="AF2112" i="2"/>
  <c r="P2108" i="2"/>
  <c r="R2108" i="2"/>
  <c r="Y2104" i="2"/>
  <c r="AF2104" i="2"/>
  <c r="P2100" i="2"/>
  <c r="R2100" i="2"/>
  <c r="Y2096" i="2"/>
  <c r="AF2096" i="2"/>
  <c r="P2092" i="2"/>
  <c r="R2092" i="2"/>
  <c r="Y2088" i="2"/>
  <c r="AF2088" i="2"/>
  <c r="P2084" i="2"/>
  <c r="R2084" i="2"/>
  <c r="Y2080" i="2"/>
  <c r="AF2080" i="2"/>
  <c r="P2076" i="2"/>
  <c r="R2076" i="2"/>
  <c r="Y2072" i="2"/>
  <c r="AF2072" i="2"/>
  <c r="P2068" i="2"/>
  <c r="R2068" i="2"/>
  <c r="Y2064" i="2"/>
  <c r="AF2064" i="2"/>
  <c r="P2060" i="2"/>
  <c r="R2060" i="2"/>
  <c r="AF2056" i="2"/>
  <c r="Y2056" i="2"/>
  <c r="R2052" i="2"/>
  <c r="P2052" i="2"/>
  <c r="Y2048" i="2"/>
  <c r="AF2048" i="2"/>
  <c r="R2044" i="2"/>
  <c r="P2044" i="2"/>
  <c r="Y2040" i="2"/>
  <c r="AF2040" i="2"/>
  <c r="R2036" i="2"/>
  <c r="P2036" i="2"/>
  <c r="Y2032" i="2"/>
  <c r="AF2032" i="2"/>
  <c r="R2028" i="2"/>
  <c r="P2028" i="2"/>
  <c r="Y2024" i="2"/>
  <c r="AF2024" i="2"/>
  <c r="R2020" i="2"/>
  <c r="P2020" i="2"/>
  <c r="Y2016" i="2"/>
  <c r="AF2016" i="2"/>
  <c r="P2012" i="2"/>
  <c r="R2012" i="2"/>
  <c r="Y2008" i="2"/>
  <c r="AF2008" i="2"/>
  <c r="P2004" i="2"/>
  <c r="R2004" i="2"/>
  <c r="Y2000" i="2"/>
  <c r="AF2000" i="2"/>
  <c r="P1996" i="2"/>
  <c r="R1996" i="2"/>
  <c r="Y1992" i="2"/>
  <c r="AF1992" i="2"/>
  <c r="P1988" i="2"/>
  <c r="R1988" i="2"/>
  <c r="Y1984" i="2"/>
  <c r="AF1984" i="2"/>
  <c r="P1980" i="2"/>
  <c r="R1980" i="2"/>
  <c r="AF1976" i="2"/>
  <c r="Y1976" i="2"/>
  <c r="R1972" i="2"/>
  <c r="P1972" i="2"/>
  <c r="AF1968" i="2"/>
  <c r="Y1968" i="2"/>
  <c r="R1964" i="2"/>
  <c r="P1964" i="2"/>
  <c r="AF1960" i="2"/>
  <c r="Y1960" i="2"/>
  <c r="R1956" i="2"/>
  <c r="P1956" i="2"/>
  <c r="AF1952" i="2"/>
  <c r="Y1952" i="2"/>
  <c r="R1948" i="2"/>
  <c r="P1948" i="2"/>
  <c r="AF1944" i="2"/>
  <c r="Y1944" i="2"/>
  <c r="P1940" i="2"/>
  <c r="R1940" i="2"/>
  <c r="Y1936" i="2"/>
  <c r="AF1936" i="2"/>
  <c r="P1932" i="2"/>
  <c r="R1932" i="2"/>
  <c r="Y1928" i="2"/>
  <c r="AF1928" i="2"/>
  <c r="P1924" i="2"/>
  <c r="R1924" i="2"/>
  <c r="AF1920" i="2"/>
  <c r="Y1920" i="2"/>
  <c r="P1916" i="2"/>
  <c r="R1916" i="2"/>
  <c r="AF1912" i="2"/>
  <c r="Y1912" i="2"/>
  <c r="R1908" i="2"/>
  <c r="P1908" i="2"/>
  <c r="Y1904" i="2"/>
  <c r="AF1904" i="2"/>
  <c r="P1900" i="2"/>
  <c r="R1900" i="2"/>
  <c r="AF1896" i="2"/>
  <c r="Y1896" i="2"/>
  <c r="P1892" i="2"/>
  <c r="R1892" i="2"/>
  <c r="Y1888" i="2"/>
  <c r="AF1888" i="2"/>
  <c r="P1884" i="2"/>
  <c r="R1884" i="2"/>
  <c r="Y1880" i="2"/>
  <c r="AF1880" i="2"/>
  <c r="R1876" i="2"/>
  <c r="P1876" i="2"/>
  <c r="Y1872" i="2"/>
  <c r="AF1872" i="2"/>
  <c r="P1868" i="2"/>
  <c r="R1868" i="2"/>
  <c r="Y1864" i="2"/>
  <c r="AF1864" i="2"/>
  <c r="R1860" i="2"/>
  <c r="P1860" i="2"/>
  <c r="Y1856" i="2"/>
  <c r="AF1856" i="2"/>
  <c r="P1852" i="2"/>
  <c r="R1852" i="2"/>
  <c r="AF1848" i="2"/>
  <c r="Y1848" i="2"/>
  <c r="P1844" i="2"/>
  <c r="R1844" i="2"/>
  <c r="AF1840" i="2"/>
  <c r="Y1840" i="2"/>
  <c r="P1836" i="2"/>
  <c r="R1836" i="2"/>
  <c r="AF1832" i="2"/>
  <c r="Y1832" i="2"/>
  <c r="P1828" i="2"/>
  <c r="R1828" i="2"/>
  <c r="Y1824" i="2"/>
  <c r="AF1824" i="2"/>
  <c r="P1820" i="2"/>
  <c r="R1820" i="2"/>
  <c r="Y1816" i="2"/>
  <c r="AF1816" i="2"/>
  <c r="R1812" i="2"/>
  <c r="P1812" i="2"/>
  <c r="Y1808" i="2"/>
  <c r="AF1808" i="2"/>
  <c r="P1804" i="2"/>
  <c r="R1804" i="2"/>
  <c r="AF1800" i="2"/>
  <c r="Y1800" i="2"/>
  <c r="P1796" i="2"/>
  <c r="R1796" i="2"/>
  <c r="Y1792" i="2"/>
  <c r="AF1792" i="2"/>
  <c r="P1788" i="2"/>
  <c r="R1788" i="2"/>
  <c r="Y1784" i="2"/>
  <c r="AF1784" i="2"/>
  <c r="R1780" i="2"/>
  <c r="P1780" i="2"/>
  <c r="Y1776" i="2"/>
  <c r="AF1776" i="2"/>
  <c r="R1772" i="2"/>
  <c r="P1772" i="2"/>
  <c r="Y1768" i="2"/>
  <c r="AF1768" i="2"/>
  <c r="P1764" i="2"/>
  <c r="R1764" i="2"/>
  <c r="AF1760" i="2"/>
  <c r="Y1760" i="2"/>
  <c r="P1756" i="2"/>
  <c r="R1756" i="2"/>
  <c r="Y1752" i="2"/>
  <c r="AF1752" i="2"/>
  <c r="P1748" i="2"/>
  <c r="R1748" i="2"/>
  <c r="Y1744" i="2"/>
  <c r="AF1744" i="2"/>
  <c r="R1740" i="2"/>
  <c r="P1740" i="2"/>
  <c r="AF1736" i="2"/>
  <c r="Y1736" i="2"/>
  <c r="R1732" i="2"/>
  <c r="P1732" i="2"/>
  <c r="AF1728" i="2"/>
  <c r="Y1728" i="2"/>
  <c r="R1724" i="2"/>
  <c r="P1724" i="2"/>
  <c r="AF1720" i="2"/>
  <c r="Y1720" i="2"/>
  <c r="R1716" i="2"/>
  <c r="P1716" i="2"/>
  <c r="Y1712" i="2"/>
  <c r="AF1712" i="2"/>
  <c r="R1708" i="2"/>
  <c r="P1708" i="2"/>
  <c r="Y1704" i="2"/>
  <c r="AF1704" i="2"/>
  <c r="P1700" i="2"/>
  <c r="R1700" i="2"/>
  <c r="Y1696" i="2"/>
  <c r="AF1696" i="2"/>
  <c r="P1692" i="2"/>
  <c r="R1692" i="2"/>
  <c r="AF1688" i="2"/>
  <c r="Y1688" i="2"/>
  <c r="P1684" i="2"/>
  <c r="R1684" i="2"/>
  <c r="AF1680" i="2"/>
  <c r="Y1680" i="2"/>
  <c r="P1676" i="2"/>
  <c r="R1676" i="2"/>
  <c r="AF1672" i="2"/>
  <c r="Y1672" i="2"/>
  <c r="P1668" i="2"/>
  <c r="R1668" i="2"/>
  <c r="Y1664" i="2"/>
  <c r="AF1664" i="2"/>
  <c r="R1660" i="2"/>
  <c r="P1660" i="2"/>
  <c r="Y1656" i="2"/>
  <c r="AF1656" i="2"/>
  <c r="R1652" i="2"/>
  <c r="P1652" i="2"/>
  <c r="Y1648" i="2"/>
  <c r="AF1648" i="2"/>
  <c r="R1644" i="2"/>
  <c r="P1644" i="2"/>
  <c r="Y1640" i="2"/>
  <c r="AF1640" i="2"/>
  <c r="R1636" i="2"/>
  <c r="P1636" i="2"/>
  <c r="Y1632" i="2"/>
  <c r="AF1632" i="2"/>
  <c r="R1628" i="2"/>
  <c r="P1628" i="2"/>
  <c r="Y1624" i="2"/>
  <c r="AF1624" i="2"/>
  <c r="R1620" i="2"/>
  <c r="P1620" i="2"/>
  <c r="Y1616" i="2"/>
  <c r="AF1616" i="2"/>
  <c r="R1612" i="2"/>
  <c r="P1612" i="2"/>
  <c r="Y1608" i="2"/>
  <c r="AF1608" i="2"/>
  <c r="R1604" i="2"/>
  <c r="P1604" i="2"/>
  <c r="Y1600" i="2"/>
  <c r="AF1600" i="2"/>
  <c r="R1596" i="2"/>
  <c r="P1596" i="2"/>
  <c r="Y1592" i="2"/>
  <c r="AF1592" i="2"/>
  <c r="R1588" i="2"/>
  <c r="P1588" i="2"/>
  <c r="Y1584" i="2"/>
  <c r="AF1584" i="2"/>
  <c r="R1580" i="2"/>
  <c r="P1580" i="2"/>
  <c r="Y1576" i="2"/>
  <c r="AF1576" i="2"/>
  <c r="R1572" i="2"/>
  <c r="P1572" i="2"/>
  <c r="Y1568" i="2"/>
  <c r="AF1568" i="2"/>
  <c r="R1564" i="2"/>
  <c r="P1564" i="2"/>
  <c r="AF1560" i="2"/>
  <c r="Y1560" i="2"/>
  <c r="P1556" i="2"/>
  <c r="R1556" i="2"/>
  <c r="AF1552" i="2"/>
  <c r="Y1552" i="2"/>
  <c r="P1548" i="2"/>
  <c r="R1548" i="2"/>
  <c r="Y1544" i="2"/>
  <c r="AF1544" i="2"/>
  <c r="P1540" i="2"/>
  <c r="R1540" i="2"/>
  <c r="AF1536" i="2"/>
  <c r="Y1536" i="2"/>
  <c r="R1532" i="2"/>
  <c r="P1532" i="2"/>
  <c r="AF1528" i="2"/>
  <c r="Y1528" i="2"/>
  <c r="P1524" i="2"/>
  <c r="R1524" i="2"/>
  <c r="AF1520" i="2"/>
  <c r="Y1520" i="2"/>
  <c r="P1516" i="2"/>
  <c r="R1516" i="2"/>
  <c r="Y1512" i="2"/>
  <c r="AF1512" i="2"/>
  <c r="P1508" i="2"/>
  <c r="R1508" i="2"/>
  <c r="AF1504" i="2"/>
  <c r="Y1504" i="2"/>
  <c r="P1500" i="2"/>
  <c r="R1500" i="2"/>
  <c r="AF1496" i="2"/>
  <c r="Y1496" i="2"/>
  <c r="P1492" i="2"/>
  <c r="R1492" i="2"/>
  <c r="Y1488" i="2"/>
  <c r="AF1488" i="2"/>
  <c r="P1484" i="2"/>
  <c r="R1484" i="2"/>
  <c r="AF1480" i="2"/>
  <c r="Y1480" i="2"/>
  <c r="P1476" i="2"/>
  <c r="R1476" i="2"/>
  <c r="Y1472" i="2"/>
  <c r="AF1472" i="2"/>
  <c r="P1468" i="2"/>
  <c r="R1468" i="2"/>
  <c r="AF864" i="2"/>
  <c r="Y864" i="2"/>
  <c r="P860" i="2"/>
  <c r="R860" i="2"/>
  <c r="Y856" i="2"/>
  <c r="AF856" i="2"/>
  <c r="P852" i="2"/>
  <c r="R852" i="2"/>
  <c r="AF848" i="2"/>
  <c r="Y848" i="2"/>
  <c r="P844" i="2"/>
  <c r="R844" i="2"/>
  <c r="AF840" i="2"/>
  <c r="Y840" i="2"/>
  <c r="P836" i="2"/>
  <c r="R836" i="2"/>
  <c r="AF832" i="2"/>
  <c r="Y832" i="2"/>
  <c r="P828" i="2"/>
  <c r="R828" i="2"/>
  <c r="Y824" i="2"/>
  <c r="AF824" i="2"/>
  <c r="P820" i="2"/>
  <c r="R820" i="2"/>
  <c r="Y816" i="2"/>
  <c r="AF816" i="2"/>
  <c r="R812" i="2"/>
  <c r="P812" i="2"/>
  <c r="Y808" i="2"/>
  <c r="AF808" i="2"/>
  <c r="P804" i="2"/>
  <c r="R804" i="2"/>
  <c r="AF800" i="2"/>
  <c r="Y800" i="2"/>
  <c r="P796" i="2"/>
  <c r="R796" i="2"/>
  <c r="Y792" i="2"/>
  <c r="AF792" i="2"/>
  <c r="P788" i="2"/>
  <c r="R788" i="2"/>
  <c r="Y784" i="2"/>
  <c r="AF784" i="2"/>
  <c r="P780" i="2"/>
  <c r="R780" i="2"/>
  <c r="Y776" i="2"/>
  <c r="AF776" i="2"/>
  <c r="R772" i="2"/>
  <c r="P772" i="2"/>
  <c r="AF768" i="2"/>
  <c r="Y768" i="2"/>
  <c r="P764" i="2"/>
  <c r="R764" i="2"/>
  <c r="AF760" i="2"/>
  <c r="Y760" i="2"/>
  <c r="P756" i="2"/>
  <c r="R756" i="2"/>
  <c r="AF752" i="2"/>
  <c r="Y752" i="2"/>
  <c r="P748" i="2"/>
  <c r="R748" i="2"/>
  <c r="AF744" i="2"/>
  <c r="Y744" i="2"/>
  <c r="P740" i="2"/>
  <c r="R740" i="2"/>
  <c r="AF736" i="2"/>
  <c r="Y736" i="2"/>
  <c r="P732" i="2"/>
  <c r="R732" i="2"/>
  <c r="AF728" i="2"/>
  <c r="Y728" i="2"/>
  <c r="P724" i="2"/>
  <c r="R724" i="2"/>
  <c r="AF720" i="2"/>
  <c r="Y720" i="2"/>
  <c r="P716" i="2"/>
  <c r="R716" i="2"/>
  <c r="AF712" i="2"/>
  <c r="Y712" i="2"/>
  <c r="P708" i="2"/>
  <c r="R708" i="2"/>
  <c r="AF704" i="2"/>
  <c r="Y704" i="2"/>
  <c r="P700" i="2"/>
  <c r="R700" i="2"/>
  <c r="AF696" i="2"/>
  <c r="Y696" i="2"/>
  <c r="P692" i="2"/>
  <c r="R692" i="2"/>
  <c r="Y688" i="2"/>
  <c r="AF688" i="2"/>
  <c r="P684" i="2"/>
  <c r="R684" i="2"/>
  <c r="Y680" i="2"/>
  <c r="AF680" i="2"/>
  <c r="R676" i="2"/>
  <c r="P676" i="2"/>
  <c r="AF672" i="2"/>
  <c r="Y672" i="2"/>
  <c r="P668" i="2"/>
  <c r="R668" i="2"/>
  <c r="Y664" i="2"/>
  <c r="AF664" i="2"/>
  <c r="R660" i="2"/>
  <c r="P660" i="2"/>
  <c r="Y656" i="2"/>
  <c r="AF656" i="2"/>
  <c r="R652" i="2"/>
  <c r="P652" i="2"/>
  <c r="Y648" i="2"/>
  <c r="AF648" i="2"/>
  <c r="R644" i="2"/>
  <c r="P644" i="2"/>
  <c r="AF640" i="2"/>
  <c r="Y640" i="2"/>
  <c r="P636" i="2"/>
  <c r="R636" i="2"/>
  <c r="AF632" i="2"/>
  <c r="Y632" i="2"/>
  <c r="P628" i="2"/>
  <c r="R628" i="2"/>
  <c r="AF624" i="2"/>
  <c r="Y624" i="2"/>
  <c r="P620" i="2"/>
  <c r="R620" i="2"/>
  <c r="Y616" i="2"/>
  <c r="AF616" i="2"/>
  <c r="P612" i="2"/>
  <c r="R612" i="2"/>
  <c r="AF608" i="2"/>
  <c r="Y608" i="2"/>
  <c r="P604" i="2"/>
  <c r="R604" i="2"/>
  <c r="AF600" i="2"/>
  <c r="Y600" i="2"/>
  <c r="P596" i="2"/>
  <c r="R596" i="2"/>
  <c r="AF592" i="2"/>
  <c r="Y592" i="2"/>
  <c r="P588" i="2"/>
  <c r="R588" i="2"/>
  <c r="Y2324" i="2"/>
  <c r="AF2324" i="2"/>
  <c r="P2312" i="2"/>
  <c r="R2312" i="2"/>
  <c r="Y2284" i="2"/>
  <c r="AF2284" i="2"/>
  <c r="P2280" i="2"/>
  <c r="R2280" i="2"/>
  <c r="P2268" i="2"/>
  <c r="R2268" i="2"/>
  <c r="Y2264" i="2"/>
  <c r="AF2264" i="2"/>
  <c r="P2260" i="2"/>
  <c r="R2260" i="2"/>
  <c r="AF2256" i="2"/>
  <c r="Y2256" i="2"/>
  <c r="P2252" i="2"/>
  <c r="R2252" i="2"/>
  <c r="Y2248" i="2"/>
  <c r="AF2248" i="2"/>
  <c r="Y51" i="2"/>
  <c r="AF51" i="2"/>
  <c r="P2387" i="2"/>
  <c r="R2387" i="2"/>
  <c r="Y2383" i="2"/>
  <c r="AF2383" i="2"/>
  <c r="P2379" i="2"/>
  <c r="R2379" i="2"/>
  <c r="AF2375" i="2"/>
  <c r="Y2375" i="2"/>
  <c r="P2371" i="2"/>
  <c r="R2371" i="2"/>
  <c r="AF2367" i="2"/>
  <c r="Y2367" i="2"/>
  <c r="P2363" i="2"/>
  <c r="R2363" i="2"/>
  <c r="AF2359" i="2"/>
  <c r="Y2359" i="2"/>
  <c r="P2355" i="2"/>
  <c r="R2355" i="2"/>
  <c r="AF2351" i="2"/>
  <c r="Y2351" i="2"/>
  <c r="P2347" i="2"/>
  <c r="R2347" i="2"/>
  <c r="AF2343" i="2"/>
  <c r="Y2343" i="2"/>
  <c r="P2339" i="2"/>
  <c r="R2339" i="2"/>
  <c r="AF2335" i="2"/>
  <c r="Y2335" i="2"/>
  <c r="P2331" i="2"/>
  <c r="R2331" i="2"/>
  <c r="AF2327" i="2"/>
  <c r="Y2327" i="2"/>
  <c r="P2323" i="2"/>
  <c r="R2323" i="2"/>
  <c r="AF2319" i="2"/>
  <c r="Y2319" i="2"/>
  <c r="P2315" i="2"/>
  <c r="R2315" i="2"/>
  <c r="AF2311" i="2"/>
  <c r="Y2311" i="2"/>
  <c r="R2307" i="2"/>
  <c r="P2307" i="2"/>
  <c r="Y2303" i="2"/>
  <c r="AF2303" i="2"/>
  <c r="P2299" i="2"/>
  <c r="R2299" i="2"/>
  <c r="Y2295" i="2"/>
  <c r="AF2295" i="2"/>
  <c r="P2291" i="2"/>
  <c r="R2291" i="2"/>
  <c r="AF2287" i="2"/>
  <c r="Y2287" i="2"/>
  <c r="P2283" i="2"/>
  <c r="R2283" i="2"/>
  <c r="AF2279" i="2"/>
  <c r="Y2279" i="2"/>
  <c r="P2275" i="2"/>
  <c r="R2275" i="2"/>
  <c r="AF2271" i="2"/>
  <c r="Y2271" i="2"/>
  <c r="Y2267" i="2"/>
  <c r="AF2267" i="2"/>
  <c r="P2263" i="2"/>
  <c r="R2263" i="2"/>
  <c r="AF2259" i="2"/>
  <c r="Y2259" i="2"/>
  <c r="P2255" i="2"/>
  <c r="R2255" i="2"/>
  <c r="AF2251" i="2"/>
  <c r="Y2251" i="2"/>
  <c r="P2247" i="2"/>
  <c r="R2247" i="2"/>
  <c r="AF2243" i="2"/>
  <c r="Y2243" i="2"/>
  <c r="R2239" i="2"/>
  <c r="P2239" i="2"/>
  <c r="AF2235" i="2"/>
  <c r="Y2235" i="2"/>
  <c r="P2231" i="2"/>
  <c r="R2231" i="2"/>
  <c r="AF2227" i="2"/>
  <c r="Y2227" i="2"/>
  <c r="R2223" i="2"/>
  <c r="P2223" i="2"/>
  <c r="AF2219" i="2"/>
  <c r="Y2219" i="2"/>
  <c r="P2215" i="2"/>
  <c r="R2215" i="2"/>
  <c r="Y2211" i="2"/>
  <c r="AF2211" i="2"/>
  <c r="R2207" i="2"/>
  <c r="P2207" i="2"/>
  <c r="AF2203" i="2"/>
  <c r="Y2203" i="2"/>
  <c r="P2199" i="2"/>
  <c r="R2199" i="2"/>
  <c r="Y2195" i="2"/>
  <c r="AF2195" i="2"/>
  <c r="R2191" i="2"/>
  <c r="P2191" i="2"/>
  <c r="AF2187" i="2"/>
  <c r="Y2187" i="2"/>
  <c r="P2183" i="2"/>
  <c r="R2183" i="2"/>
  <c r="Y2179" i="2"/>
  <c r="AF2179" i="2"/>
  <c r="R2175" i="2"/>
  <c r="P2175" i="2"/>
  <c r="AF2171" i="2"/>
  <c r="Y2171" i="2"/>
  <c r="P2167" i="2"/>
  <c r="R2167" i="2"/>
  <c r="Y2163" i="2"/>
  <c r="AF2163" i="2"/>
  <c r="P2159" i="2"/>
  <c r="R2159" i="2"/>
  <c r="Y2155" i="2"/>
  <c r="AF2155" i="2"/>
  <c r="P2151" i="2"/>
  <c r="R2151" i="2"/>
  <c r="Y2147" i="2"/>
  <c r="AF2147" i="2"/>
  <c r="P2143" i="2"/>
  <c r="R2143" i="2"/>
  <c r="Y2139" i="2"/>
  <c r="AF2139" i="2"/>
  <c r="P2135" i="2"/>
  <c r="R2135" i="2"/>
  <c r="Y2131" i="2"/>
  <c r="AF2131" i="2"/>
  <c r="P2127" i="2"/>
  <c r="R2127" i="2"/>
  <c r="Y2123" i="2"/>
  <c r="AF2123" i="2"/>
  <c r="P2119" i="2"/>
  <c r="R2119" i="2"/>
  <c r="Y2115" i="2"/>
  <c r="AF2115" i="2"/>
  <c r="P2111" i="2"/>
  <c r="R2111" i="2"/>
  <c r="Y2107" i="2"/>
  <c r="AF2107" i="2"/>
  <c r="P2103" i="2"/>
  <c r="R2103" i="2"/>
  <c r="Y2099" i="2"/>
  <c r="AF2099" i="2"/>
  <c r="P2095" i="2"/>
  <c r="R2095" i="2"/>
  <c r="Y2091" i="2"/>
  <c r="AF2091" i="2"/>
  <c r="P2087" i="2"/>
  <c r="R2087" i="2"/>
  <c r="Y2083" i="2"/>
  <c r="AF2083" i="2"/>
  <c r="P2079" i="2"/>
  <c r="R2079" i="2"/>
  <c r="Y2075" i="2"/>
  <c r="AF2075" i="2"/>
  <c r="P2071" i="2"/>
  <c r="R2071" i="2"/>
  <c r="Y2067" i="2"/>
  <c r="AF2067" i="2"/>
  <c r="P2063" i="2"/>
  <c r="R2063" i="2"/>
  <c r="Y2059" i="2"/>
  <c r="AF2059" i="2"/>
  <c r="P2055" i="2"/>
  <c r="R2055" i="2"/>
  <c r="AF2051" i="2"/>
  <c r="Y2051" i="2"/>
  <c r="P2047" i="2"/>
  <c r="R2047" i="2"/>
  <c r="AF2043" i="2"/>
  <c r="Y2043" i="2"/>
  <c r="P2039" i="2"/>
  <c r="R2039" i="2"/>
  <c r="AF2035" i="2"/>
  <c r="Y2035" i="2"/>
  <c r="P2031" i="2"/>
  <c r="R2031" i="2"/>
  <c r="AF2027" i="2"/>
  <c r="Y2027" i="2"/>
  <c r="P2023" i="2"/>
  <c r="R2023" i="2"/>
  <c r="AF2019" i="2"/>
  <c r="Y2019" i="2"/>
  <c r="P2015" i="2"/>
  <c r="R2015" i="2"/>
  <c r="Y2011" i="2"/>
  <c r="AF2011" i="2"/>
  <c r="P2007" i="2"/>
  <c r="R2007" i="2"/>
  <c r="Y2003" i="2"/>
  <c r="AF2003" i="2"/>
  <c r="P1999" i="2"/>
  <c r="R1999" i="2"/>
  <c r="Y1995" i="2"/>
  <c r="AF1995" i="2"/>
  <c r="P1991" i="2"/>
  <c r="R1991" i="2"/>
  <c r="AF1987" i="2"/>
  <c r="Y1987" i="2"/>
  <c r="P1983" i="2"/>
  <c r="R1983" i="2"/>
  <c r="AF1979" i="2"/>
  <c r="Y1979" i="2"/>
  <c r="P1975" i="2"/>
  <c r="R1975" i="2"/>
  <c r="AF1971" i="2"/>
  <c r="Y1971" i="2"/>
  <c r="P1967" i="2"/>
  <c r="R1967" i="2"/>
  <c r="AF1963" i="2"/>
  <c r="Y1963" i="2"/>
  <c r="P1959" i="2"/>
  <c r="R1959" i="2"/>
  <c r="AF1955" i="2"/>
  <c r="Y1955" i="2"/>
  <c r="P1951" i="2"/>
  <c r="R1951" i="2"/>
  <c r="AF1947" i="2"/>
  <c r="Y1947" i="2"/>
  <c r="P1943" i="2"/>
  <c r="R1943" i="2"/>
  <c r="AF1939" i="2"/>
  <c r="Y1939" i="2"/>
  <c r="R1935" i="2"/>
  <c r="P1935" i="2"/>
  <c r="Y1931" i="2"/>
  <c r="AF1931" i="2"/>
  <c r="R1927" i="2"/>
  <c r="P1927" i="2"/>
  <c r="AF1923" i="2"/>
  <c r="Y1923" i="2"/>
  <c r="P1919" i="2"/>
  <c r="R1919" i="2"/>
  <c r="AF1915" i="2"/>
  <c r="Y1915" i="2"/>
  <c r="R1911" i="2"/>
  <c r="P1911" i="2"/>
  <c r="Y1907" i="2"/>
  <c r="AF1907" i="2"/>
  <c r="R1903" i="2"/>
  <c r="P1903" i="2"/>
  <c r="AF1899" i="2"/>
  <c r="Y1899" i="2"/>
  <c r="P1895" i="2"/>
  <c r="R1895" i="2"/>
  <c r="AF1891" i="2"/>
  <c r="Y1891" i="2"/>
  <c r="P1887" i="2"/>
  <c r="R1887" i="2"/>
  <c r="AF1883" i="2"/>
  <c r="Y1883" i="2"/>
  <c r="P1879" i="2"/>
  <c r="R1879" i="2"/>
  <c r="AF1875" i="2"/>
  <c r="Y1875" i="2"/>
  <c r="R1871" i="2"/>
  <c r="P1871" i="2"/>
  <c r="Y1867" i="2"/>
  <c r="AF1867" i="2"/>
  <c r="P1863" i="2"/>
  <c r="R1863" i="2"/>
  <c r="AF1859" i="2"/>
  <c r="Y1859" i="2"/>
  <c r="P1855" i="2"/>
  <c r="R1855" i="2"/>
  <c r="AF1851" i="2"/>
  <c r="Y1851" i="2"/>
  <c r="P1847" i="2"/>
  <c r="R1847" i="2"/>
  <c r="AF1843" i="2"/>
  <c r="Y1843" i="2"/>
  <c r="P1839" i="2"/>
  <c r="R1839" i="2"/>
  <c r="Y1835" i="2"/>
  <c r="AF1835" i="2"/>
  <c r="P1831" i="2"/>
  <c r="R1831" i="2"/>
  <c r="Y1827" i="2"/>
  <c r="AF1827" i="2"/>
  <c r="R1823" i="2"/>
  <c r="P1823" i="2"/>
  <c r="Y1819" i="2"/>
  <c r="AF1819" i="2"/>
  <c r="R1815" i="2"/>
  <c r="P1815" i="2"/>
  <c r="Y1811" i="2"/>
  <c r="AF1811" i="2"/>
  <c r="P1807" i="2"/>
  <c r="R1807" i="2"/>
  <c r="AF1803" i="2"/>
  <c r="Y1803" i="2"/>
  <c r="P1799" i="2"/>
  <c r="R1799" i="2"/>
  <c r="Y1795" i="2"/>
  <c r="AF1795" i="2"/>
  <c r="R1791" i="2"/>
  <c r="P1791" i="2"/>
  <c r="Y1787" i="2"/>
  <c r="AF1787" i="2"/>
  <c r="R1783" i="2"/>
  <c r="P1783" i="2"/>
  <c r="Y1779" i="2"/>
  <c r="AF1779" i="2"/>
  <c r="P1775" i="2"/>
  <c r="R1775" i="2"/>
  <c r="Y1771" i="2"/>
  <c r="AF1771" i="2"/>
  <c r="R1767" i="2"/>
  <c r="P1767" i="2"/>
  <c r="AF1763" i="2"/>
  <c r="Y1763" i="2"/>
  <c r="R1759" i="2"/>
  <c r="P1759" i="2"/>
  <c r="AF1755" i="2"/>
  <c r="Y1755" i="2"/>
  <c r="P1751" i="2"/>
  <c r="R1751" i="2"/>
  <c r="Y1747" i="2"/>
  <c r="AF1747" i="2"/>
  <c r="R1743" i="2"/>
  <c r="P1743" i="2"/>
  <c r="AF1739" i="2"/>
  <c r="Y1739" i="2"/>
  <c r="P1735" i="2"/>
  <c r="R1735" i="2"/>
  <c r="AF1731" i="2"/>
  <c r="Y1731" i="2"/>
  <c r="P1727" i="2"/>
  <c r="R1727" i="2"/>
  <c r="AF1723" i="2"/>
  <c r="Y1723" i="2"/>
  <c r="R1719" i="2"/>
  <c r="P1719" i="2"/>
  <c r="Y1715" i="2"/>
  <c r="AF1715" i="2"/>
  <c r="P1711" i="2"/>
  <c r="R1711" i="2"/>
  <c r="AF1707" i="2"/>
  <c r="Y1707" i="2"/>
  <c r="R1703" i="2"/>
  <c r="P1703" i="2"/>
  <c r="AF1699" i="2"/>
  <c r="Y1699" i="2"/>
  <c r="P1695" i="2"/>
  <c r="R1695" i="2"/>
  <c r="AF1691" i="2"/>
  <c r="Y1691" i="2"/>
  <c r="R1687" i="2"/>
  <c r="P1687" i="2"/>
  <c r="AF1683" i="2"/>
  <c r="Y1683" i="2"/>
  <c r="P1679" i="2"/>
  <c r="R1679" i="2"/>
  <c r="AF1675" i="2"/>
  <c r="Y1675" i="2"/>
  <c r="P1671" i="2"/>
  <c r="R1671" i="2"/>
  <c r="AF1667" i="2"/>
  <c r="Y1667" i="2"/>
  <c r="P1663" i="2"/>
  <c r="R1663" i="2"/>
  <c r="AF1659" i="2"/>
  <c r="Y1659" i="2"/>
  <c r="P1655" i="2"/>
  <c r="R1655" i="2"/>
  <c r="AF1651" i="2"/>
  <c r="Y1651" i="2"/>
  <c r="R1647" i="2"/>
  <c r="P1647" i="2"/>
  <c r="AF1643" i="2"/>
  <c r="Y1643" i="2"/>
  <c r="P1639" i="2"/>
  <c r="R1639" i="2"/>
  <c r="AF1635" i="2"/>
  <c r="Y1635" i="2"/>
  <c r="P1631" i="2"/>
  <c r="R1631" i="2"/>
  <c r="AF1627" i="2"/>
  <c r="Y1627" i="2"/>
  <c r="P1623" i="2"/>
  <c r="R1623" i="2"/>
  <c r="AF1619" i="2"/>
  <c r="Y1619" i="2"/>
  <c r="R1615" i="2"/>
  <c r="P1615" i="2"/>
  <c r="AF1611" i="2"/>
  <c r="Y1611" i="2"/>
  <c r="P1607" i="2"/>
  <c r="R1607" i="2"/>
  <c r="AF1603" i="2"/>
  <c r="Y1603" i="2"/>
  <c r="P1599" i="2"/>
  <c r="R1599" i="2"/>
  <c r="AF1595" i="2"/>
  <c r="Y1595" i="2"/>
  <c r="P1591" i="2"/>
  <c r="R1591" i="2"/>
  <c r="AF1587" i="2"/>
  <c r="Y1587" i="2"/>
  <c r="R1583" i="2"/>
  <c r="P1583" i="2"/>
  <c r="AF1579" i="2"/>
  <c r="Y1579" i="2"/>
  <c r="P1575" i="2"/>
  <c r="R1575" i="2"/>
  <c r="AF1571" i="2"/>
  <c r="Y1571" i="2"/>
  <c r="P1567" i="2"/>
  <c r="R1567" i="2"/>
  <c r="AF1563" i="2"/>
  <c r="Y1563" i="2"/>
  <c r="P1559" i="2"/>
  <c r="R1559" i="2"/>
  <c r="Y1555" i="2"/>
  <c r="AF1555" i="2"/>
  <c r="P1551" i="2"/>
  <c r="R1551" i="2"/>
  <c r="AF1547" i="2"/>
  <c r="Y1547" i="2"/>
  <c r="P1543" i="2"/>
  <c r="R1543" i="2"/>
  <c r="AF1539" i="2"/>
  <c r="Y1539" i="2"/>
  <c r="P1535" i="2"/>
  <c r="R1535" i="2"/>
  <c r="AF1531" i="2"/>
  <c r="Y1531" i="2"/>
  <c r="P1527" i="2"/>
  <c r="R1527" i="2"/>
  <c r="Y1523" i="2"/>
  <c r="AF1523" i="2"/>
  <c r="P1519" i="2"/>
  <c r="R1519" i="2"/>
  <c r="AF1515" i="2"/>
  <c r="Y1515" i="2"/>
  <c r="R1511" i="2"/>
  <c r="P1511" i="2"/>
  <c r="AF1507" i="2"/>
  <c r="Y1507" i="2"/>
  <c r="P1503" i="2"/>
  <c r="R1503" i="2"/>
  <c r="Y1499" i="2"/>
  <c r="AF1499" i="2"/>
  <c r="P1495" i="2"/>
  <c r="R1495" i="2"/>
  <c r="Y1491" i="2"/>
  <c r="AF1491" i="2"/>
  <c r="P1487" i="2"/>
  <c r="R1487" i="2"/>
  <c r="AF1483" i="2"/>
  <c r="Y1483" i="2"/>
  <c r="P1479" i="2"/>
  <c r="R1479" i="2"/>
  <c r="Y1475" i="2"/>
  <c r="AF1475" i="2"/>
  <c r="P1471" i="2"/>
  <c r="R1471" i="2"/>
  <c r="Y1467" i="2"/>
  <c r="AF1467" i="2"/>
  <c r="P863" i="2"/>
  <c r="R863" i="2"/>
  <c r="Y859" i="2"/>
  <c r="AF859" i="2"/>
  <c r="P855" i="2"/>
  <c r="R855" i="2"/>
  <c r="AF851" i="2"/>
  <c r="Y851" i="2"/>
  <c r="P847" i="2"/>
  <c r="R847" i="2"/>
  <c r="AF843" i="2"/>
  <c r="Y843" i="2"/>
  <c r="P839" i="2"/>
  <c r="R839" i="2"/>
  <c r="AF835" i="2"/>
  <c r="Y835" i="2"/>
  <c r="P831" i="2"/>
  <c r="R831" i="2"/>
  <c r="Y827" i="2"/>
  <c r="AF827" i="2"/>
  <c r="P823" i="2"/>
  <c r="R823" i="2"/>
  <c r="Y819" i="2"/>
  <c r="AF819" i="2"/>
  <c r="P815" i="2"/>
  <c r="R815" i="2"/>
  <c r="AF811" i="2"/>
  <c r="Y811" i="2"/>
  <c r="P807" i="2"/>
  <c r="R807" i="2"/>
  <c r="AF803" i="2"/>
  <c r="Y803" i="2"/>
  <c r="P799" i="2"/>
  <c r="R799" i="2"/>
  <c r="Y795" i="2"/>
  <c r="AF795" i="2"/>
  <c r="P791" i="2"/>
  <c r="R791" i="2"/>
  <c r="Y787" i="2"/>
  <c r="AF787" i="2"/>
  <c r="P783" i="2"/>
  <c r="R783" i="2"/>
  <c r="Y779" i="2"/>
  <c r="AF779" i="2"/>
  <c r="R775" i="2"/>
  <c r="P775" i="2"/>
  <c r="AF771" i="2"/>
  <c r="Y771" i="2"/>
  <c r="P767" i="2"/>
  <c r="R767" i="2"/>
  <c r="AF763" i="2"/>
  <c r="Y763" i="2"/>
  <c r="P759" i="2"/>
  <c r="R759" i="2"/>
  <c r="AF755" i="2"/>
  <c r="Y755" i="2"/>
  <c r="P751" i="2"/>
  <c r="R751" i="2"/>
  <c r="AF747" i="2"/>
  <c r="Y747" i="2"/>
  <c r="P743" i="2"/>
  <c r="R743" i="2"/>
  <c r="Y739" i="2"/>
  <c r="AF739" i="2"/>
  <c r="P735" i="2"/>
  <c r="R735" i="2"/>
  <c r="AF731" i="2"/>
  <c r="Y731" i="2"/>
  <c r="P727" i="2"/>
  <c r="R727" i="2"/>
  <c r="AF723" i="2"/>
  <c r="Y723" i="2"/>
  <c r="P719" i="2"/>
  <c r="R719" i="2"/>
  <c r="Y715" i="2"/>
  <c r="AF715" i="2"/>
  <c r="P711" i="2"/>
  <c r="R711" i="2"/>
  <c r="Y707" i="2"/>
  <c r="AF707" i="2"/>
  <c r="P703" i="2"/>
  <c r="R703" i="2"/>
  <c r="Y699" i="2"/>
  <c r="AF699" i="2"/>
  <c r="P695" i="2"/>
  <c r="R695" i="2"/>
  <c r="Y691" i="2"/>
  <c r="AF691" i="2"/>
  <c r="R687" i="2"/>
  <c r="P687" i="2"/>
  <c r="AF683" i="2"/>
  <c r="Y683" i="2"/>
  <c r="P679" i="2"/>
  <c r="R679" i="2"/>
  <c r="Y675" i="2"/>
  <c r="AF675" i="2"/>
  <c r="P671" i="2"/>
  <c r="R671" i="2"/>
  <c r="Y667" i="2"/>
  <c r="AF667" i="2"/>
  <c r="P663" i="2"/>
  <c r="R663" i="2"/>
  <c r="AF659" i="2"/>
  <c r="Y659" i="2"/>
  <c r="P655" i="2"/>
  <c r="R655" i="2"/>
  <c r="AF651" i="2"/>
  <c r="Y651" i="2"/>
  <c r="P647" i="2"/>
  <c r="R647" i="2"/>
  <c r="AF643" i="2"/>
  <c r="Y643" i="2"/>
  <c r="P639" i="2"/>
  <c r="R639" i="2"/>
  <c r="AF635" i="2"/>
  <c r="Y635" i="2"/>
  <c r="P631" i="2"/>
  <c r="R631" i="2"/>
  <c r="AF627" i="2"/>
  <c r="Y627" i="2"/>
  <c r="P623" i="2"/>
  <c r="R623" i="2"/>
  <c r="Y619" i="2"/>
  <c r="AF619" i="2"/>
  <c r="P615" i="2"/>
  <c r="R615" i="2"/>
  <c r="Y611" i="2"/>
  <c r="AF611" i="2"/>
  <c r="R607" i="2"/>
  <c r="P607" i="2"/>
  <c r="AF626" i="2"/>
  <c r="Y626" i="2"/>
  <c r="P622" i="2"/>
  <c r="R622" i="2"/>
  <c r="AF618" i="2"/>
  <c r="Y618" i="2"/>
  <c r="P614" i="2"/>
  <c r="R614" i="2"/>
  <c r="Y610" i="2"/>
  <c r="AF610" i="2"/>
  <c r="P606" i="2"/>
  <c r="R606" i="2"/>
  <c r="AF602" i="2"/>
  <c r="Y602" i="2"/>
  <c r="P598" i="2"/>
  <c r="R598" i="2"/>
  <c r="AF594" i="2"/>
  <c r="Y594" i="2"/>
  <c r="R590" i="2"/>
  <c r="P590" i="2"/>
  <c r="AF586" i="2"/>
  <c r="Y586" i="2"/>
  <c r="P582" i="2"/>
  <c r="R582" i="2"/>
  <c r="AF578" i="2"/>
  <c r="Y578" i="2"/>
  <c r="R574" i="2"/>
  <c r="P574" i="2"/>
  <c r="AF570" i="2"/>
  <c r="Y570" i="2"/>
  <c r="P566" i="2"/>
  <c r="R566" i="2"/>
  <c r="AF562" i="2"/>
  <c r="Y562" i="2"/>
  <c r="P558" i="2"/>
  <c r="R558" i="2"/>
  <c r="AF554" i="2"/>
  <c r="Y554" i="2"/>
  <c r="P550" i="2"/>
  <c r="R550" i="2"/>
  <c r="AF546" i="2"/>
  <c r="Y546" i="2"/>
  <c r="P542" i="2"/>
  <c r="R542" i="2"/>
  <c r="Y538" i="2"/>
  <c r="AF538" i="2"/>
  <c r="P534" i="2"/>
  <c r="R534" i="2"/>
  <c r="Y530" i="2"/>
  <c r="AF530" i="2"/>
  <c r="P526" i="2"/>
  <c r="R526" i="2"/>
  <c r="AF522" i="2"/>
  <c r="Y522" i="2"/>
  <c r="P518" i="2"/>
  <c r="R518" i="2"/>
  <c r="AF514" i="2"/>
  <c r="Y514" i="2"/>
  <c r="P510" i="2"/>
  <c r="R510" i="2"/>
  <c r="AF506" i="2"/>
  <c r="Y506" i="2"/>
  <c r="P502" i="2"/>
  <c r="R502" i="2"/>
  <c r="AF498" i="2"/>
  <c r="Y498" i="2"/>
  <c r="P494" i="2"/>
  <c r="R494" i="2"/>
  <c r="Y490" i="2"/>
  <c r="AF490" i="2"/>
  <c r="P486" i="2"/>
  <c r="R486" i="2"/>
  <c r="AF482" i="2"/>
  <c r="Y482" i="2"/>
  <c r="P478" i="2"/>
  <c r="R478" i="2"/>
  <c r="Y474" i="2"/>
  <c r="AF474" i="2"/>
  <c r="R470" i="2"/>
  <c r="P470" i="2"/>
  <c r="AF466" i="2"/>
  <c r="Y466" i="2"/>
  <c r="P462" i="2"/>
  <c r="R462" i="2"/>
  <c r="AF458" i="2"/>
  <c r="Y458" i="2"/>
  <c r="P454" i="2"/>
  <c r="R454" i="2"/>
  <c r="AF450" i="2"/>
  <c r="Y450" i="2"/>
  <c r="P446" i="2"/>
  <c r="R446" i="2"/>
  <c r="AF442" i="2"/>
  <c r="Y442" i="2"/>
  <c r="R438" i="2"/>
  <c r="P438" i="2"/>
  <c r="Y434" i="2"/>
  <c r="AF434" i="2"/>
  <c r="P430" i="2"/>
  <c r="R430" i="2"/>
  <c r="Y426" i="2"/>
  <c r="AF426" i="2"/>
  <c r="P422" i="2"/>
  <c r="R422" i="2"/>
  <c r="AF418" i="2"/>
  <c r="Y418" i="2"/>
  <c r="R414" i="2"/>
  <c r="P414" i="2"/>
  <c r="Y410" i="2"/>
  <c r="AF410" i="2"/>
  <c r="R406" i="2"/>
  <c r="P406" i="2"/>
  <c r="AF402" i="2"/>
  <c r="Y402" i="2"/>
  <c r="P398" i="2"/>
  <c r="R398" i="2"/>
  <c r="AF394" i="2"/>
  <c r="Y394" i="2"/>
  <c r="R390" i="2"/>
  <c r="P390" i="2"/>
  <c r="AF386" i="2"/>
  <c r="Y386" i="2"/>
  <c r="R382" i="2"/>
  <c r="P382" i="2"/>
  <c r="AF378" i="2"/>
  <c r="Y378" i="2"/>
  <c r="P374" i="2"/>
  <c r="R374" i="2"/>
  <c r="Y370" i="2"/>
  <c r="AF370" i="2"/>
  <c r="P366" i="2"/>
  <c r="R366" i="2"/>
  <c r="AF362" i="2"/>
  <c r="Y362" i="2"/>
  <c r="P358" i="2"/>
  <c r="R358" i="2"/>
  <c r="AF354" i="2"/>
  <c r="Y354" i="2"/>
  <c r="P350" i="2"/>
  <c r="R350" i="2"/>
  <c r="AF346" i="2"/>
  <c r="Y346" i="2"/>
  <c r="P342" i="2"/>
  <c r="R342" i="2"/>
  <c r="AF338" i="2"/>
  <c r="Y338" i="2"/>
  <c r="P334" i="2"/>
  <c r="R334" i="2"/>
  <c r="Y330" i="2"/>
  <c r="AF330" i="2"/>
  <c r="P326" i="2"/>
  <c r="R326" i="2"/>
  <c r="AF322" i="2"/>
  <c r="Y322" i="2"/>
  <c r="R318" i="2"/>
  <c r="P318" i="2"/>
  <c r="Y314" i="2"/>
  <c r="AF314" i="2"/>
  <c r="R310" i="2"/>
  <c r="P310" i="2"/>
  <c r="AF306" i="2"/>
  <c r="Y306" i="2"/>
  <c r="P302" i="2"/>
  <c r="R302" i="2"/>
  <c r="Y298" i="2"/>
  <c r="AF298" i="2"/>
  <c r="R294" i="2"/>
  <c r="P294" i="2"/>
  <c r="Y290" i="2"/>
  <c r="AF290" i="2"/>
  <c r="R286" i="2"/>
  <c r="P286" i="2"/>
  <c r="Y282" i="2"/>
  <c r="AF282" i="2"/>
  <c r="R278" i="2"/>
  <c r="P278" i="2"/>
  <c r="Y274" i="2"/>
  <c r="AF274" i="2"/>
  <c r="R270" i="2"/>
  <c r="P270" i="2"/>
  <c r="Y266" i="2"/>
  <c r="AF266" i="2"/>
  <c r="R262" i="2"/>
  <c r="P262" i="2"/>
  <c r="AF258" i="2"/>
  <c r="Y258" i="2"/>
  <c r="R254" i="2"/>
  <c r="P254" i="2"/>
  <c r="AF250" i="2"/>
  <c r="Y250" i="2"/>
  <c r="R246" i="2"/>
  <c r="P246" i="2"/>
  <c r="AF242" i="2"/>
  <c r="Y242" i="2"/>
  <c r="R238" i="2"/>
  <c r="P238" i="2"/>
  <c r="AF234" i="2"/>
  <c r="Y234" i="2"/>
  <c r="P230" i="2"/>
  <c r="R230" i="2"/>
  <c r="AF226" i="2"/>
  <c r="Y226" i="2"/>
  <c r="P222" i="2"/>
  <c r="R222" i="2"/>
  <c r="AF218" i="2"/>
  <c r="Y218" i="2"/>
  <c r="R214" i="2"/>
  <c r="P214" i="2"/>
  <c r="Y210" i="2"/>
  <c r="AF210" i="2"/>
  <c r="R206" i="2"/>
  <c r="P206" i="2"/>
  <c r="Y202" i="2"/>
  <c r="AF202" i="2"/>
  <c r="P198" i="2"/>
  <c r="R198" i="2"/>
  <c r="AF194" i="2"/>
  <c r="Y194" i="2"/>
  <c r="P190" i="2"/>
  <c r="R190" i="2"/>
  <c r="AF186" i="2"/>
  <c r="Y186" i="2"/>
  <c r="P182" i="2"/>
  <c r="R182" i="2"/>
  <c r="AF178" i="2"/>
  <c r="Y178" i="2"/>
  <c r="P174" i="2"/>
  <c r="R174" i="2"/>
  <c r="AF170" i="2"/>
  <c r="Y170" i="2"/>
  <c r="P166" i="2"/>
  <c r="R166" i="2"/>
  <c r="AF162" i="2"/>
  <c r="Y162" i="2"/>
  <c r="P158" i="2"/>
  <c r="R158" i="2"/>
  <c r="Y154" i="2"/>
  <c r="AF154" i="2"/>
  <c r="R150" i="2"/>
  <c r="P150" i="2"/>
  <c r="AF146" i="2"/>
  <c r="Y146" i="2"/>
  <c r="R142" i="2"/>
  <c r="P142" i="2"/>
  <c r="AF138" i="2"/>
  <c r="Y138" i="2"/>
  <c r="P134" i="2"/>
  <c r="R134" i="2"/>
  <c r="AF130" i="2"/>
  <c r="Y130" i="2"/>
  <c r="R126" i="2"/>
  <c r="P126" i="2"/>
  <c r="AF122" i="2"/>
  <c r="Y122" i="2"/>
  <c r="P118" i="2"/>
  <c r="R118" i="2"/>
  <c r="AF114" i="2"/>
  <c r="Y114" i="2"/>
  <c r="P110" i="2"/>
  <c r="R110" i="2"/>
  <c r="AF106" i="2"/>
  <c r="Y106" i="2"/>
  <c r="P102" i="2"/>
  <c r="R102" i="2"/>
  <c r="AF98" i="2"/>
  <c r="Y98" i="2"/>
  <c r="P94" i="2"/>
  <c r="R94" i="2"/>
  <c r="AF90" i="2"/>
  <c r="Y90" i="2"/>
  <c r="P86" i="2"/>
  <c r="R86" i="2"/>
  <c r="Y82" i="2"/>
  <c r="AF82" i="2"/>
  <c r="R78" i="2"/>
  <c r="P78" i="2"/>
  <c r="AF74" i="2"/>
  <c r="Y74" i="2"/>
  <c r="P70" i="2"/>
  <c r="R70" i="2"/>
  <c r="Y66" i="2"/>
  <c r="AF66" i="2"/>
  <c r="P62" i="2"/>
  <c r="R62" i="2"/>
  <c r="Y58" i="2"/>
  <c r="AF58" i="2"/>
  <c r="P54" i="2"/>
  <c r="R54" i="2"/>
  <c r="Y597" i="2"/>
  <c r="AF597" i="2"/>
  <c r="P593" i="2"/>
  <c r="R593" i="2"/>
  <c r="AF589" i="2"/>
  <c r="Y589" i="2"/>
  <c r="P585" i="2"/>
  <c r="R585" i="2"/>
  <c r="AF581" i="2"/>
  <c r="Y581" i="2"/>
  <c r="R577" i="2"/>
  <c r="P577" i="2"/>
  <c r="Y573" i="2"/>
  <c r="AF573" i="2"/>
  <c r="P569" i="2"/>
  <c r="R569" i="2"/>
  <c r="AF565" i="2"/>
  <c r="Y565" i="2"/>
  <c r="P561" i="2"/>
  <c r="R561" i="2"/>
  <c r="AF557" i="2"/>
  <c r="Y557" i="2"/>
  <c r="P553" i="2"/>
  <c r="R553" i="2"/>
  <c r="AF549" i="2"/>
  <c r="Y549" i="2"/>
  <c r="P545" i="2"/>
  <c r="R545" i="2"/>
  <c r="Y541" i="2"/>
  <c r="AF541" i="2"/>
  <c r="P537" i="2"/>
  <c r="R537" i="2"/>
  <c r="AF533" i="2"/>
  <c r="Y533" i="2"/>
  <c r="P529" i="2"/>
  <c r="R529" i="2"/>
  <c r="AF525" i="2"/>
  <c r="Y525" i="2"/>
  <c r="P521" i="2"/>
  <c r="R521" i="2"/>
  <c r="AF517" i="2"/>
  <c r="Y517" i="2"/>
  <c r="P513" i="2"/>
  <c r="R513" i="2"/>
  <c r="AF509" i="2"/>
  <c r="Y509" i="2"/>
  <c r="P505" i="2"/>
  <c r="R505" i="2"/>
  <c r="Y501" i="2"/>
  <c r="AF501" i="2"/>
  <c r="P497" i="2"/>
  <c r="R497" i="2"/>
  <c r="Y493" i="2"/>
  <c r="AF493" i="2"/>
  <c r="R489" i="2"/>
  <c r="P489" i="2"/>
  <c r="AF485" i="2"/>
  <c r="Y485" i="2"/>
  <c r="P481" i="2"/>
  <c r="R481" i="2"/>
  <c r="Y477" i="2"/>
  <c r="AF477" i="2"/>
  <c r="P473" i="2"/>
  <c r="R473" i="2"/>
  <c r="Y469" i="2"/>
  <c r="AF469" i="2"/>
  <c r="P465" i="2"/>
  <c r="R465" i="2"/>
  <c r="Y461" i="2"/>
  <c r="AF461" i="2"/>
  <c r="P457" i="2"/>
  <c r="R457" i="2"/>
  <c r="Y453" i="2"/>
  <c r="AF453" i="2"/>
  <c r="R449" i="2"/>
  <c r="P449" i="2"/>
  <c r="AF445" i="2"/>
  <c r="Y445" i="2"/>
  <c r="R441" i="2"/>
  <c r="P441" i="2"/>
  <c r="Y437" i="2"/>
  <c r="AF437" i="2"/>
  <c r="P433" i="2"/>
  <c r="R433" i="2"/>
  <c r="Y429" i="2"/>
  <c r="AF429" i="2"/>
  <c r="R425" i="2"/>
  <c r="P425" i="2"/>
  <c r="Y421" i="2"/>
  <c r="AF421" i="2"/>
  <c r="P417" i="2"/>
  <c r="R417" i="2"/>
  <c r="Y413" i="2"/>
  <c r="AF413" i="2"/>
  <c r="R409" i="2"/>
  <c r="P409" i="2"/>
  <c r="AF405" i="2"/>
  <c r="Y405" i="2"/>
  <c r="P401" i="2"/>
  <c r="R401" i="2"/>
  <c r="Y397" i="2"/>
  <c r="AF397" i="2"/>
  <c r="P393" i="2"/>
  <c r="R393" i="2"/>
  <c r="Y389" i="2"/>
  <c r="AF389" i="2"/>
  <c r="P385" i="2"/>
  <c r="R385" i="2"/>
  <c r="AF381" i="2"/>
  <c r="Y381" i="2"/>
  <c r="P377" i="2"/>
  <c r="R377" i="2"/>
  <c r="Y373" i="2"/>
  <c r="AF373" i="2"/>
  <c r="P369" i="2"/>
  <c r="R369" i="2"/>
  <c r="Y365" i="2"/>
  <c r="AF365" i="2"/>
  <c r="P361" i="2"/>
  <c r="R361" i="2"/>
  <c r="Y357" i="2"/>
  <c r="AF357" i="2"/>
  <c r="P353" i="2"/>
  <c r="R353" i="2"/>
  <c r="AF349" i="2"/>
  <c r="Y349" i="2"/>
  <c r="R345" i="2"/>
  <c r="P345" i="2"/>
  <c r="AF341" i="2"/>
  <c r="Y341" i="2"/>
  <c r="P337" i="2"/>
  <c r="R337" i="2"/>
  <c r="Y333" i="2"/>
  <c r="AF333" i="2"/>
  <c r="P329" i="2"/>
  <c r="R329" i="2"/>
  <c r="AF325" i="2"/>
  <c r="Y325" i="2"/>
  <c r="R321" i="2"/>
  <c r="P321" i="2"/>
  <c r="Y317" i="2"/>
  <c r="AF317" i="2"/>
  <c r="P313" i="2"/>
  <c r="R313" i="2"/>
  <c r="AF309" i="2"/>
  <c r="Y309" i="2"/>
  <c r="R305" i="2"/>
  <c r="P305" i="2"/>
  <c r="Y301" i="2"/>
  <c r="AF301" i="2"/>
  <c r="P297" i="2"/>
  <c r="R297" i="2"/>
  <c r="AF293" i="2"/>
  <c r="Y293" i="2"/>
  <c r="P289" i="2"/>
  <c r="R289" i="2"/>
  <c r="AF285" i="2"/>
  <c r="Y285" i="2"/>
  <c r="P281" i="2"/>
  <c r="R281" i="2"/>
  <c r="AF277" i="2"/>
  <c r="Y277" i="2"/>
  <c r="P273" i="2"/>
  <c r="R273" i="2"/>
  <c r="AF269" i="2"/>
  <c r="Y269" i="2"/>
  <c r="P265" i="2"/>
  <c r="R265" i="2"/>
  <c r="AF261" i="2"/>
  <c r="Y261" i="2"/>
  <c r="P257" i="2"/>
  <c r="R257" i="2"/>
  <c r="AF253" i="2"/>
  <c r="Y253" i="2"/>
  <c r="P249" i="2"/>
  <c r="R249" i="2"/>
  <c r="AF245" i="2"/>
  <c r="Y245" i="2"/>
  <c r="R241" i="2"/>
  <c r="P241" i="2"/>
  <c r="Y237" i="2"/>
  <c r="AF237" i="2"/>
  <c r="R233" i="2"/>
  <c r="P233" i="2"/>
  <c r="AF229" i="2"/>
  <c r="Y229" i="2"/>
  <c r="R225" i="2"/>
  <c r="P225" i="2"/>
  <c r="AF221" i="2"/>
  <c r="Y221" i="2"/>
  <c r="P217" i="2"/>
  <c r="R217" i="2"/>
  <c r="AF213" i="2"/>
  <c r="Y213" i="2"/>
  <c r="P209" i="2"/>
  <c r="R209" i="2"/>
  <c r="AF205" i="2"/>
  <c r="Y205" i="2"/>
  <c r="P201" i="2"/>
  <c r="R201" i="2"/>
  <c r="AF197" i="2"/>
  <c r="Y197" i="2"/>
  <c r="P193" i="2"/>
  <c r="R193" i="2"/>
  <c r="AF189" i="2"/>
  <c r="Y189" i="2"/>
  <c r="R185" i="2"/>
  <c r="P185" i="2"/>
  <c r="AF181" i="2"/>
  <c r="Y181" i="2"/>
  <c r="P177" i="2"/>
  <c r="R177" i="2"/>
  <c r="Y173" i="2"/>
  <c r="AF173" i="2"/>
  <c r="P169" i="2"/>
  <c r="R169" i="2"/>
  <c r="Y165" i="2"/>
  <c r="AF165" i="2"/>
  <c r="P161" i="2"/>
  <c r="R161" i="2"/>
  <c r="Y157" i="2"/>
  <c r="AF157" i="2"/>
  <c r="P153" i="2"/>
  <c r="R153" i="2"/>
  <c r="AF149" i="2"/>
  <c r="Y149" i="2"/>
  <c r="P145" i="2"/>
  <c r="R145" i="2"/>
  <c r="AF141" i="2"/>
  <c r="Y141" i="2"/>
  <c r="P137" i="2"/>
  <c r="R137" i="2"/>
  <c r="AF133" i="2"/>
  <c r="Y133" i="2"/>
  <c r="P129" i="2"/>
  <c r="R129" i="2"/>
  <c r="AF125" i="2"/>
  <c r="Y125" i="2"/>
  <c r="P121" i="2"/>
  <c r="R121" i="2"/>
  <c r="AF117" i="2"/>
  <c r="Y117" i="2"/>
  <c r="P113" i="2"/>
  <c r="R113" i="2"/>
  <c r="AF109" i="2"/>
  <c r="Y109" i="2"/>
  <c r="P105" i="2"/>
  <c r="R105" i="2"/>
  <c r="AF101" i="2"/>
  <c r="Y101" i="2"/>
  <c r="P97" i="2"/>
  <c r="R97" i="2"/>
  <c r="AF93" i="2"/>
  <c r="Y93" i="2"/>
  <c r="P89" i="2"/>
  <c r="R89" i="2"/>
  <c r="Y85" i="2"/>
  <c r="AF85" i="2"/>
  <c r="P81" i="2"/>
  <c r="R81" i="2"/>
  <c r="Y77" i="2"/>
  <c r="AF77" i="2"/>
  <c r="R73" i="2"/>
  <c r="P73" i="2"/>
  <c r="AF69" i="2"/>
  <c r="Y69" i="2"/>
  <c r="R65" i="2"/>
  <c r="P65" i="2"/>
  <c r="AF61" i="2"/>
  <c r="Y61" i="2"/>
  <c r="R57" i="2"/>
  <c r="P57" i="2"/>
  <c r="AF53" i="2"/>
  <c r="Y53" i="2"/>
  <c r="AF584" i="2"/>
  <c r="Y584" i="2"/>
  <c r="P580" i="2"/>
  <c r="R580" i="2"/>
  <c r="AF576" i="2"/>
  <c r="Y576" i="2"/>
  <c r="P572" i="2"/>
  <c r="R572" i="2"/>
  <c r="AF568" i="2"/>
  <c r="Y568" i="2"/>
  <c r="P564" i="2"/>
  <c r="R564" i="2"/>
  <c r="Y560" i="2"/>
  <c r="AF560" i="2"/>
  <c r="P556" i="2"/>
  <c r="R556" i="2"/>
  <c r="Y552" i="2"/>
  <c r="AF552" i="2"/>
  <c r="P548" i="2"/>
  <c r="R548" i="2"/>
  <c r="Y544" i="2"/>
  <c r="AF544" i="2"/>
  <c r="R540" i="2"/>
  <c r="P540" i="2"/>
  <c r="AF536" i="2"/>
  <c r="Y536" i="2"/>
  <c r="R532" i="2"/>
  <c r="P532" i="2"/>
  <c r="AF528" i="2"/>
  <c r="Y528" i="2"/>
  <c r="P524" i="2"/>
  <c r="R524" i="2"/>
  <c r="AF520" i="2"/>
  <c r="Y520" i="2"/>
  <c r="P516" i="2"/>
  <c r="R516" i="2"/>
  <c r="Y512" i="2"/>
  <c r="AF512" i="2"/>
  <c r="P508" i="2"/>
  <c r="R508" i="2"/>
  <c r="Y504" i="2"/>
  <c r="AF504" i="2"/>
  <c r="P500" i="2"/>
  <c r="R500" i="2"/>
  <c r="Y496" i="2"/>
  <c r="AF496" i="2"/>
  <c r="P492" i="2"/>
  <c r="R492" i="2"/>
  <c r="AF488" i="2"/>
  <c r="Y488" i="2"/>
  <c r="P484" i="2"/>
  <c r="R484" i="2"/>
  <c r="Y480" i="2"/>
  <c r="AF480" i="2"/>
  <c r="R476" i="2"/>
  <c r="P476" i="2"/>
  <c r="AF472" i="2"/>
  <c r="Y472" i="2"/>
  <c r="R468" i="2"/>
  <c r="P468" i="2"/>
  <c r="Y464" i="2"/>
  <c r="AF464" i="2"/>
  <c r="P460" i="2"/>
  <c r="R460" i="2"/>
  <c r="Y456" i="2"/>
  <c r="AF456" i="2"/>
  <c r="P452" i="2"/>
  <c r="R452" i="2"/>
  <c r="AF448" i="2"/>
  <c r="Y448" i="2"/>
  <c r="P444" i="2"/>
  <c r="R444" i="2"/>
  <c r="AF440" i="2"/>
  <c r="Y440" i="2"/>
  <c r="R436" i="2"/>
  <c r="P436" i="2"/>
  <c r="Y432" i="2"/>
  <c r="AF432" i="2"/>
  <c r="R428" i="2"/>
  <c r="P428" i="2"/>
  <c r="AF424" i="2"/>
  <c r="Y424" i="2"/>
  <c r="P420" i="2"/>
  <c r="R420" i="2"/>
  <c r="Y416" i="2"/>
  <c r="AF416" i="2"/>
  <c r="R412" i="2"/>
  <c r="P412" i="2"/>
  <c r="AF408" i="2"/>
  <c r="Y408" i="2"/>
  <c r="P404" i="2"/>
  <c r="R404" i="2"/>
  <c r="AF400" i="2"/>
  <c r="Y400" i="2"/>
  <c r="P396" i="2"/>
  <c r="R396" i="2"/>
  <c r="AF392" i="2"/>
  <c r="Y392" i="2"/>
  <c r="P388" i="2"/>
  <c r="R388" i="2"/>
  <c r="AF384" i="2"/>
  <c r="Y384" i="2"/>
  <c r="P380" i="2"/>
  <c r="R380" i="2"/>
  <c r="AF376" i="2"/>
  <c r="Y376" i="2"/>
  <c r="P372" i="2"/>
  <c r="R372" i="2"/>
  <c r="Y368" i="2"/>
  <c r="AF368" i="2"/>
  <c r="R364" i="2"/>
  <c r="P364" i="2"/>
  <c r="AF360" i="2"/>
  <c r="Y360" i="2"/>
  <c r="P356" i="2"/>
  <c r="R356" i="2"/>
  <c r="AF352" i="2"/>
  <c r="Y352" i="2"/>
  <c r="R348" i="2"/>
  <c r="P348" i="2"/>
  <c r="Y344" i="2"/>
  <c r="AF344" i="2"/>
  <c r="P340" i="2"/>
  <c r="R340" i="2"/>
  <c r="Y336" i="2"/>
  <c r="AF336" i="2"/>
  <c r="P332" i="2"/>
  <c r="R332" i="2"/>
  <c r="AF328" i="2"/>
  <c r="Y328" i="2"/>
  <c r="P324" i="2"/>
  <c r="R324" i="2"/>
  <c r="AF320" i="2"/>
  <c r="Y320" i="2"/>
  <c r="P316" i="2"/>
  <c r="R316" i="2"/>
  <c r="Y312" i="2"/>
  <c r="AF312" i="2"/>
  <c r="P308" i="2"/>
  <c r="R308" i="2"/>
  <c r="AF304" i="2"/>
  <c r="Y304" i="2"/>
  <c r="R300" i="2"/>
  <c r="P300" i="2"/>
  <c r="Y296" i="2"/>
  <c r="AF296" i="2"/>
  <c r="R292" i="2"/>
  <c r="P292" i="2"/>
  <c r="Y288" i="2"/>
  <c r="AF288" i="2"/>
  <c r="R284" i="2"/>
  <c r="P284" i="2"/>
  <c r="Y280" i="2"/>
  <c r="AF280" i="2"/>
  <c r="R276" i="2"/>
  <c r="P276" i="2"/>
  <c r="Y272" i="2"/>
  <c r="AF272" i="2"/>
  <c r="R268" i="2"/>
  <c r="P268" i="2"/>
  <c r="Y264" i="2"/>
  <c r="AF264" i="2"/>
  <c r="P260" i="2"/>
  <c r="R260" i="2"/>
  <c r="AF256" i="2"/>
  <c r="Y256" i="2"/>
  <c r="P252" i="2"/>
  <c r="R252" i="2"/>
  <c r="Y248" i="2"/>
  <c r="AF248" i="2"/>
  <c r="P244" i="2"/>
  <c r="R244" i="2"/>
  <c r="Y240" i="2"/>
  <c r="AF240" i="2"/>
  <c r="P236" i="2"/>
  <c r="R236" i="2"/>
  <c r="AF232" i="2"/>
  <c r="Y232" i="2"/>
  <c r="P228" i="2"/>
  <c r="R228" i="2"/>
  <c r="AF224" i="2"/>
  <c r="Y224" i="2"/>
  <c r="P220" i="2"/>
  <c r="R220" i="2"/>
  <c r="Y216" i="2"/>
  <c r="AF216" i="2"/>
  <c r="R212" i="2"/>
  <c r="P212" i="2"/>
  <c r="Y208" i="2"/>
  <c r="AF208" i="2"/>
  <c r="P204" i="2"/>
  <c r="R204" i="2"/>
  <c r="AF200" i="2"/>
  <c r="Y200" i="2"/>
  <c r="P196" i="2"/>
  <c r="R196" i="2"/>
  <c r="Y192" i="2"/>
  <c r="AF192" i="2"/>
  <c r="P188" i="2"/>
  <c r="R188" i="2"/>
  <c r="AF184" i="2"/>
  <c r="Y184" i="2"/>
  <c r="P180" i="2"/>
  <c r="R180" i="2"/>
  <c r="Y176" i="2"/>
  <c r="AF176" i="2"/>
  <c r="P172" i="2"/>
  <c r="R172" i="2"/>
  <c r="Y168" i="2"/>
  <c r="AF168" i="2"/>
  <c r="P164" i="2"/>
  <c r="R164" i="2"/>
  <c r="AF160" i="2"/>
  <c r="Y160" i="2"/>
  <c r="P156" i="2"/>
  <c r="R156" i="2"/>
  <c r="AF152" i="2"/>
  <c r="Y152" i="2"/>
  <c r="R148" i="2"/>
  <c r="P148" i="2"/>
  <c r="Y144" i="2"/>
  <c r="AF144" i="2"/>
  <c r="R140" i="2"/>
  <c r="P140" i="2"/>
  <c r="AF136" i="2"/>
  <c r="Y136" i="2"/>
  <c r="P132" i="2"/>
  <c r="R132" i="2"/>
  <c r="AF128" i="2"/>
  <c r="Y128" i="2"/>
  <c r="P124" i="2"/>
  <c r="R124" i="2"/>
  <c r="Y120" i="2"/>
  <c r="AF120" i="2"/>
  <c r="P116" i="2"/>
  <c r="R116" i="2"/>
  <c r="Y112" i="2"/>
  <c r="AF112" i="2"/>
  <c r="P108" i="2"/>
  <c r="R108" i="2"/>
  <c r="Y104" i="2"/>
  <c r="AF104" i="2"/>
  <c r="P100" i="2"/>
  <c r="R100" i="2"/>
  <c r="Y96" i="2"/>
  <c r="AF96" i="2"/>
  <c r="P92" i="2"/>
  <c r="R92" i="2"/>
  <c r="Y88" i="2"/>
  <c r="AF88" i="2"/>
  <c r="P84" i="2"/>
  <c r="R84" i="2"/>
  <c r="AF80" i="2"/>
  <c r="Y80" i="2"/>
  <c r="P76" i="2"/>
  <c r="R76" i="2"/>
  <c r="AF72" i="2"/>
  <c r="Y72" i="2"/>
  <c r="R68" i="2"/>
  <c r="P68" i="2"/>
  <c r="AF64" i="2"/>
  <c r="Y64" i="2"/>
  <c r="R60" i="2"/>
  <c r="P60" i="2"/>
  <c r="AF56" i="2"/>
  <c r="Y56" i="2"/>
  <c r="P52" i="2"/>
  <c r="R52" i="2"/>
  <c r="AF603" i="2"/>
  <c r="Y603" i="2"/>
  <c r="P599" i="2"/>
  <c r="R599" i="2"/>
  <c r="Y595" i="2"/>
  <c r="AF595" i="2"/>
  <c r="P591" i="2"/>
  <c r="R591" i="2"/>
  <c r="Y587" i="2"/>
  <c r="AF587" i="2"/>
  <c r="R583" i="2"/>
  <c r="P583" i="2"/>
  <c r="AF579" i="2"/>
  <c r="Y579" i="2"/>
  <c r="P575" i="2"/>
  <c r="R575" i="2"/>
  <c r="AF571" i="2"/>
  <c r="Y571" i="2"/>
  <c r="P567" i="2"/>
  <c r="R567" i="2"/>
  <c r="AF563" i="2"/>
  <c r="Y563" i="2"/>
  <c r="P559" i="2"/>
  <c r="R559" i="2"/>
  <c r="AF555" i="2"/>
  <c r="Y555" i="2"/>
  <c r="P551" i="2"/>
  <c r="R551" i="2"/>
  <c r="AF547" i="2"/>
  <c r="Y547" i="2"/>
  <c r="R543" i="2"/>
  <c r="P543" i="2"/>
  <c r="AF539" i="2"/>
  <c r="Y539" i="2"/>
  <c r="P535" i="2"/>
  <c r="R535" i="2"/>
  <c r="AF531" i="2"/>
  <c r="Y531" i="2"/>
  <c r="P527" i="2"/>
  <c r="R527" i="2"/>
  <c r="AF523" i="2"/>
  <c r="Y523" i="2"/>
  <c r="P519" i="2"/>
  <c r="R519" i="2"/>
  <c r="Y515" i="2"/>
  <c r="AF515" i="2"/>
  <c r="P511" i="2"/>
  <c r="R511" i="2"/>
  <c r="Y507" i="2"/>
  <c r="AF507" i="2"/>
  <c r="R503" i="2"/>
  <c r="P503" i="2"/>
  <c r="Y499" i="2"/>
  <c r="AF499" i="2"/>
  <c r="P495" i="2"/>
  <c r="R495" i="2"/>
  <c r="AF491" i="2"/>
  <c r="Y491" i="2"/>
  <c r="P487" i="2"/>
  <c r="R487" i="2"/>
  <c r="Y483" i="2"/>
  <c r="AF483" i="2"/>
  <c r="R479" i="2"/>
  <c r="P479" i="2"/>
  <c r="AF475" i="2"/>
  <c r="Y475" i="2"/>
  <c r="P471" i="2"/>
  <c r="R471" i="2"/>
  <c r="AF467" i="2"/>
  <c r="Y467" i="2"/>
  <c r="R463" i="2"/>
  <c r="P463" i="2"/>
  <c r="AF459" i="2"/>
  <c r="Y459" i="2"/>
  <c r="P455" i="2"/>
  <c r="R455" i="2"/>
  <c r="Y451" i="2"/>
  <c r="AF451" i="2"/>
  <c r="P447" i="2"/>
  <c r="R447" i="2"/>
  <c r="Y443" i="2"/>
  <c r="AF443" i="2"/>
  <c r="P439" i="2"/>
  <c r="R439" i="2"/>
  <c r="AF435" i="2"/>
  <c r="Y435" i="2"/>
  <c r="P431" i="2"/>
  <c r="R431" i="2"/>
  <c r="AF427" i="2"/>
  <c r="Y427" i="2"/>
  <c r="P423" i="2"/>
  <c r="R423" i="2"/>
  <c r="Y419" i="2"/>
  <c r="AF419" i="2"/>
  <c r="P415" i="2"/>
  <c r="R415" i="2"/>
  <c r="AF411" i="2"/>
  <c r="Y411" i="2"/>
  <c r="P407" i="2"/>
  <c r="R407" i="2"/>
  <c r="Y403" i="2"/>
  <c r="AF403" i="2"/>
  <c r="P399" i="2"/>
  <c r="R399" i="2"/>
  <c r="Y395" i="2"/>
  <c r="AF395" i="2"/>
  <c r="R391" i="2"/>
  <c r="P391" i="2"/>
  <c r="Y387" i="2"/>
  <c r="AF387" i="2"/>
  <c r="P383" i="2"/>
  <c r="R383" i="2"/>
  <c r="Y379" i="2"/>
  <c r="AF379" i="2"/>
  <c r="P375" i="2"/>
  <c r="R375" i="2"/>
  <c r="Y371" i="2"/>
  <c r="AF371" i="2"/>
  <c r="P367" i="2"/>
  <c r="R367" i="2"/>
  <c r="AF363" i="2"/>
  <c r="Y363" i="2"/>
  <c r="R359" i="2"/>
  <c r="P359" i="2"/>
  <c r="AF355" i="2"/>
  <c r="Y355" i="2"/>
  <c r="P351" i="2"/>
  <c r="R351" i="2"/>
  <c r="Y347" i="2"/>
  <c r="AF347" i="2"/>
  <c r="R343" i="2"/>
  <c r="P343" i="2"/>
  <c r="AF339" i="2"/>
  <c r="Y339" i="2"/>
  <c r="R335" i="2"/>
  <c r="P335" i="2"/>
  <c r="AF331" i="2"/>
  <c r="Y331" i="2"/>
  <c r="P327" i="2"/>
  <c r="R327" i="2"/>
  <c r="AF323" i="2"/>
  <c r="Y323" i="2"/>
  <c r="P319" i="2"/>
  <c r="R319" i="2"/>
  <c r="AF315" i="2"/>
  <c r="Y315" i="2"/>
  <c r="P311" i="2"/>
  <c r="R311" i="2"/>
  <c r="Y307" i="2"/>
  <c r="AF307" i="2"/>
  <c r="R303" i="2"/>
  <c r="P303" i="2"/>
  <c r="AF299" i="2"/>
  <c r="Y299" i="2"/>
  <c r="P295" i="2"/>
  <c r="R295" i="2"/>
  <c r="Y291" i="2"/>
  <c r="AF291" i="2"/>
  <c r="P287" i="2"/>
  <c r="R287" i="2"/>
  <c r="AF283" i="2"/>
  <c r="Y283" i="2"/>
  <c r="P279" i="2"/>
  <c r="R279" i="2"/>
  <c r="AF275" i="2"/>
  <c r="Y275" i="2"/>
  <c r="P271" i="2"/>
  <c r="R271" i="2"/>
  <c r="AF267" i="2"/>
  <c r="Y267" i="2"/>
  <c r="P263" i="2"/>
  <c r="R263" i="2"/>
  <c r="Y259" i="2"/>
  <c r="AF259" i="2"/>
  <c r="R255" i="2"/>
  <c r="P255" i="2"/>
  <c r="Y251" i="2"/>
  <c r="AF251" i="2"/>
  <c r="R247" i="2"/>
  <c r="P247" i="2"/>
  <c r="Y243" i="2"/>
  <c r="AF243" i="2"/>
  <c r="R239" i="2"/>
  <c r="P239" i="2"/>
  <c r="Y235" i="2"/>
  <c r="AF235" i="2"/>
  <c r="R231" i="2"/>
  <c r="P231" i="2"/>
  <c r="Y227" i="2"/>
  <c r="AF227" i="2"/>
  <c r="R223" i="2"/>
  <c r="P223" i="2"/>
  <c r="Y219" i="2"/>
  <c r="AF219" i="2"/>
  <c r="P215" i="2"/>
  <c r="R215" i="2"/>
  <c r="AF211" i="2"/>
  <c r="Y211" i="2"/>
  <c r="P207" i="2"/>
  <c r="R207" i="2"/>
  <c r="AF203" i="2"/>
  <c r="Y203" i="2"/>
  <c r="P199" i="2"/>
  <c r="R199" i="2"/>
  <c r="Y195" i="2"/>
  <c r="AF195" i="2"/>
  <c r="P191" i="2"/>
  <c r="R191" i="2"/>
  <c r="Y187" i="2"/>
  <c r="AF187" i="2"/>
  <c r="P183" i="2"/>
  <c r="R183" i="2"/>
  <c r="Y179" i="2"/>
  <c r="AF179" i="2"/>
  <c r="P175" i="2"/>
  <c r="R175" i="2"/>
  <c r="Y171" i="2"/>
  <c r="AF171" i="2"/>
  <c r="R167" i="2"/>
  <c r="P167" i="2"/>
  <c r="AF163" i="2"/>
  <c r="Y163" i="2"/>
  <c r="P159" i="2"/>
  <c r="R159" i="2"/>
  <c r="Y155" i="2"/>
  <c r="AF155" i="2"/>
  <c r="P151" i="2"/>
  <c r="R151" i="2"/>
  <c r="AF147" i="2"/>
  <c r="Y147" i="2"/>
  <c r="P143" i="2"/>
  <c r="R143" i="2"/>
  <c r="Y139" i="2"/>
  <c r="AF139" i="2"/>
  <c r="P135" i="2"/>
  <c r="R135" i="2"/>
  <c r="AF131" i="2"/>
  <c r="Y131" i="2"/>
  <c r="P127" i="2"/>
  <c r="R127" i="2"/>
  <c r="Y123" i="2"/>
  <c r="AF123" i="2"/>
  <c r="P119" i="2"/>
  <c r="R119" i="2"/>
  <c r="Y115" i="2"/>
  <c r="AF115" i="2"/>
  <c r="P111" i="2"/>
  <c r="R111" i="2"/>
  <c r="Y107" i="2"/>
  <c r="AF107" i="2"/>
  <c r="P103" i="2"/>
  <c r="R103" i="2"/>
  <c r="Y99" i="2"/>
  <c r="AF99" i="2"/>
  <c r="P95" i="2"/>
  <c r="R95" i="2"/>
  <c r="Y91" i="2"/>
  <c r="AF91" i="2"/>
  <c r="R87" i="2"/>
  <c r="P87" i="2"/>
  <c r="AF83" i="2"/>
  <c r="Y83" i="2"/>
  <c r="R79" i="2"/>
  <c r="P79" i="2"/>
  <c r="AF75" i="2"/>
  <c r="Y75" i="2"/>
  <c r="P71" i="2"/>
  <c r="R71" i="2"/>
  <c r="Y67" i="2"/>
  <c r="AF67" i="2"/>
  <c r="P63" i="2"/>
  <c r="R63" i="2"/>
  <c r="AF59" i="2"/>
  <c r="Y59" i="2"/>
  <c r="P55" i="2"/>
  <c r="R55" i="2"/>
  <c r="Y622" i="2"/>
  <c r="AF622" i="2"/>
  <c r="R618" i="2"/>
  <c r="P618" i="2"/>
  <c r="Y614" i="2"/>
  <c r="AF614" i="2"/>
  <c r="P610" i="2"/>
  <c r="R610" i="2"/>
  <c r="AF606" i="2"/>
  <c r="Y606" i="2"/>
  <c r="R602" i="2"/>
  <c r="P602" i="2"/>
  <c r="AF598" i="2"/>
  <c r="Y598" i="2"/>
  <c r="P594" i="2"/>
  <c r="R594" i="2"/>
  <c r="AF590" i="2"/>
  <c r="Y590" i="2"/>
  <c r="P586" i="2"/>
  <c r="R586" i="2"/>
  <c r="Y582" i="2"/>
  <c r="AF582" i="2"/>
  <c r="P578" i="2"/>
  <c r="R578" i="2"/>
  <c r="Y574" i="2"/>
  <c r="AF574" i="2"/>
  <c r="P570" i="2"/>
  <c r="R570" i="2"/>
  <c r="Y566" i="2"/>
  <c r="AF566" i="2"/>
  <c r="P562" i="2"/>
  <c r="R562" i="2"/>
  <c r="AF558" i="2"/>
  <c r="Y558" i="2"/>
  <c r="P554" i="2"/>
  <c r="R554" i="2"/>
  <c r="AF550" i="2"/>
  <c r="Y550" i="2"/>
  <c r="P546" i="2"/>
  <c r="R546" i="2"/>
  <c r="AF542" i="2"/>
  <c r="Y542" i="2"/>
  <c r="P538" i="2"/>
  <c r="R538" i="2"/>
  <c r="Y534" i="2"/>
  <c r="AF534" i="2"/>
  <c r="P530" i="2"/>
  <c r="R530" i="2"/>
  <c r="Y526" i="2"/>
  <c r="AF526" i="2"/>
  <c r="P522" i="2"/>
  <c r="R522" i="2"/>
  <c r="Y518" i="2"/>
  <c r="AF518" i="2"/>
  <c r="R514" i="2"/>
  <c r="P514" i="2"/>
  <c r="Y510" i="2"/>
  <c r="AF510" i="2"/>
  <c r="R506" i="2"/>
  <c r="P506" i="2"/>
  <c r="AF502" i="2"/>
  <c r="Y502" i="2"/>
  <c r="P498" i="2"/>
  <c r="R498" i="2"/>
  <c r="AF494" i="2"/>
  <c r="Y494" i="2"/>
  <c r="P490" i="2"/>
  <c r="R490" i="2"/>
  <c r="AF486" i="2"/>
  <c r="Y486" i="2"/>
  <c r="P482" i="2"/>
  <c r="R482" i="2"/>
  <c r="AF478" i="2"/>
  <c r="Y478" i="2"/>
  <c r="P474" i="2"/>
  <c r="R474" i="2"/>
  <c r="AF470" i="2"/>
  <c r="Y470" i="2"/>
  <c r="P466" i="2"/>
  <c r="R466" i="2"/>
  <c r="AF462" i="2"/>
  <c r="Y462" i="2"/>
  <c r="P458" i="2"/>
  <c r="R458" i="2"/>
  <c r="AF454" i="2"/>
  <c r="Y454" i="2"/>
  <c r="P450" i="2"/>
  <c r="R450" i="2"/>
  <c r="Y446" i="2"/>
  <c r="AF446" i="2"/>
  <c r="R442" i="2"/>
  <c r="P442" i="2"/>
  <c r="AF438" i="2"/>
  <c r="Y438" i="2"/>
  <c r="P434" i="2"/>
  <c r="R434" i="2"/>
  <c r="AF430" i="2"/>
  <c r="Y430" i="2"/>
  <c r="R426" i="2"/>
  <c r="P426" i="2"/>
  <c r="Y422" i="2"/>
  <c r="AF422" i="2"/>
  <c r="P418" i="2"/>
  <c r="R418" i="2"/>
  <c r="Y414" i="2"/>
  <c r="AF414" i="2"/>
  <c r="R410" i="2"/>
  <c r="P410" i="2"/>
  <c r="Y406" i="2"/>
  <c r="AF406" i="2"/>
  <c r="P402" i="2"/>
  <c r="R402" i="2"/>
  <c r="Y398" i="2"/>
  <c r="AF398" i="2"/>
  <c r="P394" i="2"/>
  <c r="R394" i="2"/>
  <c r="AF390" i="2"/>
  <c r="Y390" i="2"/>
  <c r="P386" i="2"/>
  <c r="R386" i="2"/>
  <c r="Y382" i="2"/>
  <c r="AF382" i="2"/>
  <c r="P378" i="2"/>
  <c r="R378" i="2"/>
  <c r="AF374" i="2"/>
  <c r="Y374" i="2"/>
  <c r="P370" i="2"/>
  <c r="R370" i="2"/>
  <c r="AF366" i="2"/>
  <c r="Y366" i="2"/>
  <c r="P362" i="2"/>
  <c r="R362" i="2"/>
  <c r="AF358" i="2"/>
  <c r="Y358" i="2"/>
  <c r="R354" i="2"/>
  <c r="P354" i="2"/>
  <c r="Y350" i="2"/>
  <c r="AF350" i="2"/>
  <c r="P346" i="2"/>
  <c r="R346" i="2"/>
  <c r="Y342" i="2"/>
  <c r="AF342" i="2"/>
  <c r="R338" i="2"/>
  <c r="P338" i="2"/>
  <c r="Y334" i="2"/>
  <c r="AF334" i="2"/>
  <c r="P330" i="2"/>
  <c r="R330" i="2"/>
  <c r="Y326" i="2"/>
  <c r="AF326" i="2"/>
  <c r="P322" i="2"/>
  <c r="R322" i="2"/>
  <c r="AF318" i="2"/>
  <c r="Y318" i="2"/>
  <c r="R314" i="2"/>
  <c r="P314" i="2"/>
  <c r="Y310" i="2"/>
  <c r="AF310" i="2"/>
  <c r="P306" i="2"/>
  <c r="R306" i="2"/>
  <c r="AF302" i="2"/>
  <c r="Y302" i="2"/>
  <c r="R298" i="2"/>
  <c r="P298" i="2"/>
  <c r="AF294" i="2"/>
  <c r="Y294" i="2"/>
  <c r="R290" i="2"/>
  <c r="P290" i="2"/>
  <c r="AF286" i="2"/>
  <c r="Y286" i="2"/>
  <c r="R282" i="2"/>
  <c r="P282" i="2"/>
  <c r="AF278" i="2"/>
  <c r="Y278" i="2"/>
  <c r="P274" i="2"/>
  <c r="R274" i="2"/>
  <c r="AF270" i="2"/>
  <c r="Y270" i="2"/>
  <c r="P266" i="2"/>
  <c r="R266" i="2"/>
  <c r="AF262" i="2"/>
  <c r="Y262" i="2"/>
  <c r="P258" i="2"/>
  <c r="R258" i="2"/>
  <c r="AF254" i="2"/>
  <c r="Y254" i="2"/>
  <c r="R250" i="2"/>
  <c r="P250" i="2"/>
  <c r="AF246" i="2"/>
  <c r="Y246" i="2"/>
  <c r="R242" i="2"/>
  <c r="P242" i="2"/>
  <c r="AF238" i="2"/>
  <c r="Y238" i="2"/>
  <c r="R234" i="2"/>
  <c r="P234" i="2"/>
  <c r="Y230" i="2"/>
  <c r="AF230" i="2"/>
  <c r="P226" i="2"/>
  <c r="R226" i="2"/>
  <c r="AF222" i="2"/>
  <c r="Y222" i="2"/>
  <c r="P218" i="2"/>
  <c r="R218" i="2"/>
  <c r="AF214" i="2"/>
  <c r="Y214" i="2"/>
  <c r="P210" i="2"/>
  <c r="R210" i="2"/>
  <c r="Y206" i="2"/>
  <c r="AF206" i="2"/>
  <c r="P202" i="2"/>
  <c r="R202" i="2"/>
  <c r="AF198" i="2"/>
  <c r="Y198" i="2"/>
  <c r="R194" i="2"/>
  <c r="P194" i="2"/>
  <c r="Y190" i="2"/>
  <c r="AF190" i="2"/>
  <c r="R186" i="2"/>
  <c r="P186" i="2"/>
  <c r="Y182" i="2"/>
  <c r="AF182" i="2"/>
  <c r="R178" i="2"/>
  <c r="P178" i="2"/>
  <c r="Y174" i="2"/>
  <c r="AF174" i="2"/>
  <c r="R170" i="2"/>
  <c r="P170" i="2"/>
  <c r="AF166" i="2"/>
  <c r="Y166" i="2"/>
  <c r="P162" i="2"/>
  <c r="R162" i="2"/>
  <c r="AF158" i="2"/>
  <c r="Y158" i="2"/>
  <c r="R154" i="2"/>
  <c r="P154" i="2"/>
  <c r="AF150" i="2"/>
  <c r="Y150" i="2"/>
  <c r="P146" i="2"/>
  <c r="R146" i="2"/>
  <c r="AF142" i="2"/>
  <c r="Y142" i="2"/>
  <c r="P138" i="2"/>
  <c r="R138" i="2"/>
  <c r="AF134" i="2"/>
  <c r="Y134" i="2"/>
  <c r="P130" i="2"/>
  <c r="R130" i="2"/>
  <c r="Y126" i="2"/>
  <c r="AF126" i="2"/>
  <c r="R122" i="2"/>
  <c r="P122" i="2"/>
  <c r="Y118" i="2"/>
  <c r="AF118" i="2"/>
  <c r="R114" i="2"/>
  <c r="P114" i="2"/>
  <c r="Y110" i="2"/>
  <c r="AF110" i="2"/>
  <c r="R106" i="2"/>
  <c r="P106" i="2"/>
  <c r="Y102" i="2"/>
  <c r="AF102" i="2"/>
  <c r="R98" i="2"/>
  <c r="P98" i="2"/>
  <c r="Y94" i="2"/>
  <c r="AF94" i="2"/>
  <c r="P90" i="2"/>
  <c r="R90" i="2"/>
  <c r="Y86" i="2"/>
  <c r="AF86" i="2"/>
  <c r="R82" i="2"/>
  <c r="P82" i="2"/>
  <c r="AF78" i="2"/>
  <c r="Y78" i="2"/>
  <c r="P74" i="2"/>
  <c r="R74" i="2"/>
  <c r="Y70" i="2"/>
  <c r="AF70" i="2"/>
  <c r="P66" i="2"/>
  <c r="R66" i="2"/>
  <c r="Y62" i="2"/>
  <c r="AF62" i="2"/>
  <c r="P58" i="2"/>
  <c r="R58" i="2"/>
  <c r="Y54" i="2"/>
  <c r="AF54" i="2"/>
  <c r="Y553" i="2"/>
  <c r="AF553" i="2"/>
  <c r="P549" i="2"/>
  <c r="R549" i="2"/>
  <c r="Y545" i="2"/>
  <c r="AF545" i="2"/>
  <c r="P541" i="2"/>
  <c r="R541" i="2"/>
  <c r="AF537" i="2"/>
  <c r="Y537" i="2"/>
  <c r="P533" i="2"/>
  <c r="R533" i="2"/>
  <c r="Y529" i="2"/>
  <c r="AF529" i="2"/>
  <c r="P525" i="2"/>
  <c r="R525" i="2"/>
  <c r="Y521" i="2"/>
  <c r="AF521" i="2"/>
  <c r="P517" i="2"/>
  <c r="R517" i="2"/>
  <c r="AF513" i="2"/>
  <c r="Y513" i="2"/>
  <c r="P509" i="2"/>
  <c r="R509" i="2"/>
  <c r="AF505" i="2"/>
  <c r="Y505" i="2"/>
  <c r="P501" i="2"/>
  <c r="R501" i="2"/>
  <c r="AF497" i="2"/>
  <c r="Y497" i="2"/>
  <c r="P493" i="2"/>
  <c r="R493" i="2"/>
  <c r="AF489" i="2"/>
  <c r="Y489" i="2"/>
  <c r="P485" i="2"/>
  <c r="R485" i="2"/>
  <c r="AF481" i="2"/>
  <c r="Y481" i="2"/>
  <c r="P477" i="2"/>
  <c r="R477" i="2"/>
  <c r="AF473" i="2"/>
  <c r="Y473" i="2"/>
  <c r="P469" i="2"/>
  <c r="R469" i="2"/>
  <c r="Y465" i="2"/>
  <c r="AF465" i="2"/>
  <c r="P461" i="2"/>
  <c r="R461" i="2"/>
  <c r="Y457" i="2"/>
  <c r="AF457" i="2"/>
  <c r="P453" i="2"/>
  <c r="R453" i="2"/>
  <c r="Y449" i="2"/>
  <c r="AF449" i="2"/>
  <c r="P445" i="2"/>
  <c r="R445" i="2"/>
  <c r="AF441" i="2"/>
  <c r="Y441" i="2"/>
  <c r="R437" i="2"/>
  <c r="P437" i="2"/>
  <c r="Y433" i="2"/>
  <c r="AF433" i="2"/>
  <c r="P429" i="2"/>
  <c r="R429" i="2"/>
  <c r="AF425" i="2"/>
  <c r="Y425" i="2"/>
  <c r="P421" i="2"/>
  <c r="R421" i="2"/>
  <c r="Y417" i="2"/>
  <c r="AF417" i="2"/>
  <c r="R413" i="2"/>
  <c r="P413" i="2"/>
  <c r="AF409" i="2"/>
  <c r="Y409" i="2"/>
  <c r="P405" i="2"/>
  <c r="R405" i="2"/>
  <c r="Y401" i="2"/>
  <c r="AF401" i="2"/>
  <c r="R397" i="2"/>
  <c r="P397" i="2"/>
  <c r="Y393" i="2"/>
  <c r="AF393" i="2"/>
  <c r="R389" i="2"/>
  <c r="P389" i="2"/>
  <c r="Y385" i="2"/>
  <c r="AF385" i="2"/>
  <c r="P381" i="2"/>
  <c r="R381" i="2"/>
  <c r="AF377" i="2"/>
  <c r="Y377" i="2"/>
  <c r="P373" i="2"/>
  <c r="R373" i="2"/>
  <c r="AF369" i="2"/>
  <c r="Y369" i="2"/>
  <c r="R365" i="2"/>
  <c r="P365" i="2"/>
  <c r="Y361" i="2"/>
  <c r="AF361" i="2"/>
  <c r="P357" i="2"/>
  <c r="R357" i="2"/>
  <c r="Y353" i="2"/>
  <c r="AF353" i="2"/>
  <c r="R349" i="2"/>
  <c r="P349" i="2"/>
  <c r="AF345" i="2"/>
  <c r="Y345" i="2"/>
  <c r="P341" i="2"/>
  <c r="R341" i="2"/>
  <c r="Y337" i="2"/>
  <c r="AF337" i="2"/>
  <c r="R333" i="2"/>
  <c r="P333" i="2"/>
  <c r="AF329" i="2"/>
  <c r="Y329" i="2"/>
  <c r="P325" i="2"/>
  <c r="R325" i="2"/>
  <c r="Y321" i="2"/>
  <c r="AF321" i="2"/>
  <c r="P317" i="2"/>
  <c r="R317" i="2"/>
  <c r="AF313" i="2"/>
  <c r="Y313" i="2"/>
  <c r="P309" i="2"/>
  <c r="R309" i="2"/>
  <c r="Y305" i="2"/>
  <c r="AF305" i="2"/>
  <c r="R301" i="2"/>
  <c r="P301" i="2"/>
  <c r="AF297" i="2"/>
  <c r="Y297" i="2"/>
  <c r="P293" i="2"/>
  <c r="R293" i="2"/>
  <c r="AF289" i="2"/>
  <c r="Y289" i="2"/>
  <c r="P285" i="2"/>
  <c r="R285" i="2"/>
  <c r="AF281" i="2"/>
  <c r="Y281" i="2"/>
  <c r="P277" i="2"/>
  <c r="R277" i="2"/>
  <c r="AF273" i="2"/>
  <c r="Y273" i="2"/>
  <c r="R269" i="2"/>
  <c r="P269" i="2"/>
  <c r="AF265" i="2"/>
  <c r="Y265" i="2"/>
  <c r="R261" i="2"/>
  <c r="P261" i="2"/>
  <c r="Y257" i="2"/>
  <c r="AF257" i="2"/>
  <c r="P253" i="2"/>
  <c r="R253" i="2"/>
  <c r="Y249" i="2"/>
  <c r="AF249" i="2"/>
  <c r="P245" i="2"/>
  <c r="R245" i="2"/>
  <c r="AF241" i="2"/>
  <c r="Y241" i="2"/>
  <c r="P237" i="2"/>
  <c r="R237" i="2"/>
  <c r="AF233" i="2"/>
  <c r="Y233" i="2"/>
  <c r="P229" i="2"/>
  <c r="R229" i="2"/>
  <c r="AF225" i="2"/>
  <c r="Y225" i="2"/>
  <c r="P221" i="2"/>
  <c r="R221" i="2"/>
  <c r="Y217" i="2"/>
  <c r="AF217" i="2"/>
  <c r="P213" i="2"/>
  <c r="R213" i="2"/>
  <c r="AF209" i="2"/>
  <c r="Y209" i="2"/>
  <c r="R205" i="2"/>
  <c r="P205" i="2"/>
  <c r="AF201" i="2"/>
  <c r="Y201" i="2"/>
  <c r="P197" i="2"/>
  <c r="R197" i="2"/>
  <c r="Y193" i="2"/>
  <c r="AF193" i="2"/>
  <c r="P189" i="2"/>
  <c r="R189" i="2"/>
  <c r="Y185" i="2"/>
  <c r="AF185" i="2"/>
  <c r="P181" i="2"/>
  <c r="R181" i="2"/>
  <c r="Y177" i="2"/>
  <c r="AF177" i="2"/>
  <c r="P173" i="2"/>
  <c r="R173" i="2"/>
  <c r="AF169" i="2"/>
  <c r="Y169" i="2"/>
  <c r="P165" i="2"/>
  <c r="R165" i="2"/>
  <c r="AF161" i="2"/>
  <c r="Y161" i="2"/>
  <c r="P157" i="2"/>
  <c r="R157" i="2"/>
  <c r="Y153" i="2"/>
  <c r="AF153" i="2"/>
  <c r="P149" i="2"/>
  <c r="R149" i="2"/>
  <c r="AF145" i="2"/>
  <c r="Y145" i="2"/>
  <c r="R141" i="2"/>
  <c r="P141" i="2"/>
  <c r="AF137" i="2"/>
  <c r="Y137" i="2"/>
  <c r="P133" i="2"/>
  <c r="R133" i="2"/>
  <c r="Y129" i="2"/>
  <c r="AF129" i="2"/>
  <c r="P125" i="2"/>
  <c r="R125" i="2"/>
  <c r="Y121" i="2"/>
  <c r="AF121" i="2"/>
  <c r="P117" i="2"/>
  <c r="R117" i="2"/>
  <c r="Y113" i="2"/>
  <c r="AF113" i="2"/>
  <c r="P109" i="2"/>
  <c r="R109" i="2"/>
  <c r="Y105" i="2"/>
  <c r="AF105" i="2"/>
  <c r="P101" i="2"/>
  <c r="R101" i="2"/>
  <c r="AF97" i="2"/>
  <c r="Y97" i="2"/>
  <c r="P93" i="2"/>
  <c r="R93" i="2"/>
  <c r="AF89" i="2"/>
  <c r="Y89" i="2"/>
  <c r="P85" i="2"/>
  <c r="R85" i="2"/>
  <c r="AF81" i="2"/>
  <c r="Y81" i="2"/>
  <c r="P77" i="2"/>
  <c r="R77" i="2"/>
  <c r="Y73" i="2"/>
  <c r="AF73" i="2"/>
  <c r="P69" i="2"/>
  <c r="R69" i="2"/>
  <c r="AF65" i="2"/>
  <c r="Y65" i="2"/>
  <c r="R61" i="2"/>
  <c r="P61" i="2"/>
  <c r="AF57" i="2"/>
  <c r="Y57" i="2"/>
  <c r="R53" i="2"/>
  <c r="P53" i="2"/>
  <c r="AF604" i="2"/>
  <c r="Y604" i="2"/>
  <c r="P600" i="2"/>
  <c r="R600" i="2"/>
  <c r="Y596" i="2"/>
  <c r="AF596" i="2"/>
  <c r="P592" i="2"/>
  <c r="R592" i="2"/>
  <c r="Y588" i="2"/>
  <c r="AF588" i="2"/>
  <c r="P584" i="2"/>
  <c r="R584" i="2"/>
  <c r="AF580" i="2"/>
  <c r="Y580" i="2"/>
  <c r="P576" i="2"/>
  <c r="R576" i="2"/>
  <c r="AF572" i="2"/>
  <c r="Y572" i="2"/>
  <c r="R568" i="2"/>
  <c r="P568" i="2"/>
  <c r="AF564" i="2"/>
  <c r="Y564" i="2"/>
  <c r="R560" i="2"/>
  <c r="P560" i="2"/>
  <c r="Y556" i="2"/>
  <c r="AF556" i="2"/>
  <c r="R552" i="2"/>
  <c r="P552" i="2"/>
  <c r="AF548" i="2"/>
  <c r="Y548" i="2"/>
  <c r="P544" i="2"/>
  <c r="R544" i="2"/>
  <c r="Y540" i="2"/>
  <c r="AF540" i="2"/>
  <c r="P536" i="2"/>
  <c r="R536" i="2"/>
  <c r="AF532" i="2"/>
  <c r="Y532" i="2"/>
  <c r="R528" i="2"/>
  <c r="P528" i="2"/>
  <c r="Y524" i="2"/>
  <c r="AF524" i="2"/>
  <c r="P520" i="2"/>
  <c r="R520" i="2"/>
  <c r="AF516" i="2"/>
  <c r="Y516" i="2"/>
  <c r="P512" i="2"/>
  <c r="R512" i="2"/>
  <c r="AF508" i="2"/>
  <c r="Y508" i="2"/>
  <c r="P504" i="2"/>
  <c r="R504" i="2"/>
  <c r="AF500" i="2"/>
  <c r="Y500" i="2"/>
  <c r="P496" i="2"/>
  <c r="R496" i="2"/>
  <c r="AF492" i="2"/>
  <c r="Y492" i="2"/>
  <c r="P488" i="2"/>
  <c r="R488" i="2"/>
  <c r="AF484" i="2"/>
  <c r="Y484" i="2"/>
  <c r="P480" i="2"/>
  <c r="R480" i="2"/>
  <c r="AF476" i="2"/>
  <c r="Y476" i="2"/>
  <c r="P472" i="2"/>
  <c r="R472" i="2"/>
  <c r="AF468" i="2"/>
  <c r="Y468" i="2"/>
  <c r="P464" i="2"/>
  <c r="R464" i="2"/>
  <c r="Y460" i="2"/>
  <c r="AF460" i="2"/>
  <c r="P456" i="2"/>
  <c r="R456" i="2"/>
  <c r="Y452" i="2"/>
  <c r="AF452" i="2"/>
  <c r="P448" i="2"/>
  <c r="R448" i="2"/>
  <c r="Y444" i="2"/>
  <c r="AF444" i="2"/>
  <c r="R440" i="2"/>
  <c r="P440" i="2"/>
  <c r="AF436" i="2"/>
  <c r="Y436" i="2"/>
  <c r="P432" i="2"/>
  <c r="R432" i="2"/>
  <c r="AF428" i="2"/>
  <c r="Y428" i="2"/>
  <c r="P424" i="2"/>
  <c r="R424" i="2"/>
  <c r="AF420" i="2"/>
  <c r="Y420" i="2"/>
  <c r="R416" i="2"/>
  <c r="P416" i="2"/>
  <c r="Y412" i="2"/>
  <c r="AF412" i="2"/>
  <c r="P408" i="2"/>
  <c r="R408" i="2"/>
  <c r="Y404" i="2"/>
  <c r="AF404" i="2"/>
  <c r="R400" i="2"/>
  <c r="P400" i="2"/>
  <c r="Y396" i="2"/>
  <c r="AF396" i="2"/>
  <c r="P392" i="2"/>
  <c r="R392" i="2"/>
  <c r="AF388" i="2"/>
  <c r="Y388" i="2"/>
  <c r="P384" i="2"/>
  <c r="R384" i="2"/>
  <c r="AF380" i="2"/>
  <c r="Y380" i="2"/>
  <c r="P376" i="2"/>
  <c r="R376" i="2"/>
  <c r="AF372" i="2"/>
  <c r="Y372" i="2"/>
  <c r="P368" i="2"/>
  <c r="R368" i="2"/>
  <c r="Y364" i="2"/>
  <c r="AF364" i="2"/>
  <c r="P360" i="2"/>
  <c r="R360" i="2"/>
  <c r="AF356" i="2"/>
  <c r="Y356" i="2"/>
  <c r="P352" i="2"/>
  <c r="R352" i="2"/>
  <c r="Y348" i="2"/>
  <c r="AF348" i="2"/>
  <c r="P344" i="2"/>
  <c r="R344" i="2"/>
  <c r="Y340" i="2"/>
  <c r="AF340" i="2"/>
  <c r="R336" i="2"/>
  <c r="P336" i="2"/>
  <c r="Y332" i="2"/>
  <c r="AF332" i="2"/>
  <c r="P328" i="2"/>
  <c r="R328" i="2"/>
  <c r="Y324" i="2"/>
  <c r="AF324" i="2"/>
  <c r="P320" i="2"/>
  <c r="R320" i="2"/>
  <c r="AF316" i="2"/>
  <c r="Y316" i="2"/>
  <c r="R312" i="2"/>
  <c r="P312" i="2"/>
  <c r="AF308" i="2"/>
  <c r="Y308" i="2"/>
  <c r="P304" i="2"/>
  <c r="R304" i="2"/>
  <c r="AF300" i="2"/>
  <c r="Y300" i="2"/>
  <c r="P296" i="2"/>
  <c r="R296" i="2"/>
  <c r="AF292" i="2"/>
  <c r="Y292" i="2"/>
  <c r="P288" i="2"/>
  <c r="R288" i="2"/>
  <c r="Y284" i="2"/>
  <c r="AF284" i="2"/>
  <c r="P280" i="2"/>
  <c r="R280" i="2"/>
  <c r="AF276" i="2"/>
  <c r="Y276" i="2"/>
  <c r="P272" i="2"/>
  <c r="R272" i="2"/>
  <c r="Y268" i="2"/>
  <c r="AF268" i="2"/>
  <c r="P264" i="2"/>
  <c r="R264" i="2"/>
  <c r="Y260" i="2"/>
  <c r="AF260" i="2"/>
  <c r="P256" i="2"/>
  <c r="R256" i="2"/>
  <c r="Y252" i="2"/>
  <c r="AF252" i="2"/>
  <c r="P248" i="2"/>
  <c r="R248" i="2"/>
  <c r="AF244" i="2"/>
  <c r="Y244" i="2"/>
  <c r="P240" i="2"/>
  <c r="R240" i="2"/>
  <c r="AF236" i="2"/>
  <c r="Y236" i="2"/>
  <c r="R232" i="2"/>
  <c r="P232" i="2"/>
  <c r="Y228" i="2"/>
  <c r="AF228" i="2"/>
  <c r="R224" i="2"/>
  <c r="P224" i="2"/>
  <c r="Y220" i="2"/>
  <c r="AF220" i="2"/>
  <c r="P216" i="2"/>
  <c r="R216" i="2"/>
  <c r="Y212" i="2"/>
  <c r="AF212" i="2"/>
  <c r="R208" i="2"/>
  <c r="P208" i="2"/>
  <c r="Y204" i="2"/>
  <c r="AF204" i="2"/>
  <c r="P200" i="2"/>
  <c r="R200" i="2"/>
  <c r="AF196" i="2"/>
  <c r="Y196" i="2"/>
  <c r="R192" i="2"/>
  <c r="P192" i="2"/>
  <c r="AF188" i="2"/>
  <c r="Y188" i="2"/>
  <c r="P184" i="2"/>
  <c r="R184" i="2"/>
  <c r="AF180" i="2"/>
  <c r="Y180" i="2"/>
  <c r="P176" i="2"/>
  <c r="R176" i="2"/>
  <c r="AF172" i="2"/>
  <c r="Y172" i="2"/>
  <c r="R168" i="2"/>
  <c r="P168" i="2"/>
  <c r="Y164" i="2"/>
  <c r="AF164" i="2"/>
  <c r="P160" i="2"/>
  <c r="R160" i="2"/>
  <c r="AF156" i="2"/>
  <c r="Y156" i="2"/>
  <c r="P152" i="2"/>
  <c r="R152" i="2"/>
  <c r="Y148" i="2"/>
  <c r="AF148" i="2"/>
  <c r="P144" i="2"/>
  <c r="R144" i="2"/>
  <c r="AF140" i="2"/>
  <c r="Y140" i="2"/>
  <c r="P136" i="2"/>
  <c r="R136" i="2"/>
  <c r="Y132" i="2"/>
  <c r="AF132" i="2"/>
  <c r="P128" i="2"/>
  <c r="R128" i="2"/>
  <c r="AF124" i="2"/>
  <c r="Y124" i="2"/>
  <c r="P120" i="2"/>
  <c r="R120" i="2"/>
  <c r="AF116" i="2"/>
  <c r="Y116" i="2"/>
  <c r="P112" i="2"/>
  <c r="R112" i="2"/>
  <c r="AF108" i="2"/>
  <c r="Y108" i="2"/>
  <c r="P104" i="2"/>
  <c r="R104" i="2"/>
  <c r="AF100" i="2"/>
  <c r="Y100" i="2"/>
  <c r="P96" i="2"/>
  <c r="R96" i="2"/>
  <c r="AF92" i="2"/>
  <c r="Y92" i="2"/>
  <c r="R88" i="2"/>
  <c r="P88" i="2"/>
  <c r="AF84" i="2"/>
  <c r="Y84" i="2"/>
  <c r="P80" i="2"/>
  <c r="R80" i="2"/>
  <c r="Y76" i="2"/>
  <c r="AF76" i="2"/>
  <c r="R72" i="2"/>
  <c r="P72" i="2"/>
  <c r="AF68" i="2"/>
  <c r="Y68" i="2"/>
  <c r="P64" i="2"/>
  <c r="R64" i="2"/>
  <c r="AF60" i="2"/>
  <c r="Y60" i="2"/>
  <c r="R56" i="2"/>
  <c r="P56" i="2"/>
  <c r="AF52" i="2"/>
  <c r="Y52" i="2"/>
  <c r="P603" i="2"/>
  <c r="R603" i="2"/>
  <c r="Y599" i="2"/>
  <c r="AF599" i="2"/>
  <c r="R595" i="2"/>
  <c r="P595" i="2"/>
  <c r="AF591" i="2"/>
  <c r="Y591" i="2"/>
  <c r="R587" i="2"/>
  <c r="P587" i="2"/>
  <c r="AF583" i="2"/>
  <c r="Y583" i="2"/>
  <c r="R579" i="2"/>
  <c r="P579" i="2"/>
  <c r="Y575" i="2"/>
  <c r="AF575" i="2"/>
  <c r="P571" i="2"/>
  <c r="R571" i="2"/>
  <c r="AF567" i="2"/>
  <c r="Y567" i="2"/>
  <c r="R563" i="2"/>
  <c r="P563" i="2"/>
  <c r="Y559" i="2"/>
  <c r="AF559" i="2"/>
  <c r="R555" i="2"/>
  <c r="P555" i="2"/>
  <c r="AF551" i="2"/>
  <c r="Y551" i="2"/>
  <c r="P547" i="2"/>
  <c r="R547" i="2"/>
  <c r="AF543" i="2"/>
  <c r="Y543" i="2"/>
  <c r="R539" i="2"/>
  <c r="P539" i="2"/>
  <c r="AF535" i="2"/>
  <c r="Y535" i="2"/>
  <c r="P531" i="2"/>
  <c r="R531" i="2"/>
  <c r="AF527" i="2"/>
  <c r="Y527" i="2"/>
  <c r="P523" i="2"/>
  <c r="R523" i="2"/>
  <c r="AF519" i="2"/>
  <c r="Y519" i="2"/>
  <c r="P515" i="2"/>
  <c r="R515" i="2"/>
  <c r="AF511" i="2"/>
  <c r="Y511" i="2"/>
  <c r="P507" i="2"/>
  <c r="R507" i="2"/>
  <c r="AF503" i="2"/>
  <c r="Y503" i="2"/>
  <c r="P499" i="2"/>
  <c r="R499" i="2"/>
  <c r="AF495" i="2"/>
  <c r="Y495" i="2"/>
  <c r="P491" i="2"/>
  <c r="R491" i="2"/>
  <c r="Y487" i="2"/>
  <c r="AF487" i="2"/>
  <c r="P483" i="2"/>
  <c r="R483" i="2"/>
  <c r="AF479" i="2"/>
  <c r="Y479" i="2"/>
  <c r="P475" i="2"/>
  <c r="R475" i="2"/>
  <c r="AF471" i="2"/>
  <c r="Y471" i="2"/>
  <c r="R467" i="2"/>
  <c r="P467" i="2"/>
  <c r="AF463" i="2"/>
  <c r="Y463" i="2"/>
  <c r="P459" i="2"/>
  <c r="R459" i="2"/>
  <c r="AF455" i="2"/>
  <c r="Y455" i="2"/>
  <c r="P451" i="2"/>
  <c r="R451" i="2"/>
  <c r="AF447" i="2"/>
  <c r="Y447" i="2"/>
  <c r="P443" i="2"/>
  <c r="R443" i="2"/>
  <c r="Y439" i="2"/>
  <c r="AF439" i="2"/>
  <c r="P435" i="2"/>
  <c r="R435" i="2"/>
  <c r="AF431" i="2"/>
  <c r="Y431" i="2"/>
  <c r="P427" i="2"/>
  <c r="R427" i="2"/>
  <c r="AF423" i="2"/>
  <c r="Y423" i="2"/>
  <c r="R419" i="2"/>
  <c r="P419" i="2"/>
  <c r="AF415" i="2"/>
  <c r="Y415" i="2"/>
  <c r="P411" i="2"/>
  <c r="R411" i="2"/>
  <c r="Y407" i="2"/>
  <c r="AF407" i="2"/>
  <c r="R403" i="2"/>
  <c r="P403" i="2"/>
  <c r="AF399" i="2"/>
  <c r="Y399" i="2"/>
  <c r="R395" i="2"/>
  <c r="P395" i="2"/>
  <c r="Y391" i="2"/>
  <c r="AF391" i="2"/>
  <c r="P387" i="2"/>
  <c r="R387" i="2"/>
  <c r="Y383" i="2"/>
  <c r="AF383" i="2"/>
  <c r="R379" i="2"/>
  <c r="P379" i="2"/>
  <c r="Y375" i="2"/>
  <c r="AF375" i="2"/>
  <c r="P371" i="2"/>
  <c r="R371" i="2"/>
  <c r="Y367" i="2"/>
  <c r="AF367" i="2"/>
  <c r="P363" i="2"/>
  <c r="R363" i="2"/>
  <c r="AF359" i="2"/>
  <c r="Y359" i="2"/>
  <c r="P355" i="2"/>
  <c r="R355" i="2"/>
  <c r="AF351" i="2"/>
  <c r="Y351" i="2"/>
  <c r="P347" i="2"/>
  <c r="R347" i="2"/>
  <c r="AF343" i="2"/>
  <c r="Y343" i="2"/>
  <c r="P339" i="2"/>
  <c r="R339" i="2"/>
  <c r="AF335" i="2"/>
  <c r="Y335" i="2"/>
  <c r="R331" i="2"/>
  <c r="P331" i="2"/>
  <c r="AF327" i="2"/>
  <c r="Y327" i="2"/>
  <c r="R323" i="2"/>
  <c r="P323" i="2"/>
  <c r="Y319" i="2"/>
  <c r="AF319" i="2"/>
  <c r="P315" i="2"/>
  <c r="R315" i="2"/>
  <c r="AF311" i="2"/>
  <c r="Y311" i="2"/>
  <c r="P307" i="2"/>
  <c r="R307" i="2"/>
  <c r="Y303" i="2"/>
  <c r="AF303" i="2"/>
  <c r="P299" i="2"/>
  <c r="R299" i="2"/>
  <c r="AF295" i="2"/>
  <c r="Y295" i="2"/>
  <c r="P291" i="2"/>
  <c r="R291" i="2"/>
  <c r="AF287" i="2"/>
  <c r="Y287" i="2"/>
  <c r="P283" i="2"/>
  <c r="R283" i="2"/>
  <c r="AF279" i="2"/>
  <c r="Y279" i="2"/>
  <c r="P275" i="2"/>
  <c r="R275" i="2"/>
  <c r="AF271" i="2"/>
  <c r="Y271" i="2"/>
  <c r="P267" i="2"/>
  <c r="R267" i="2"/>
  <c r="AF263" i="2"/>
  <c r="Y263" i="2"/>
  <c r="P259" i="2"/>
  <c r="R259" i="2"/>
  <c r="AF255" i="2"/>
  <c r="Y255" i="2"/>
  <c r="P251" i="2"/>
  <c r="R251" i="2"/>
  <c r="AF247" i="2"/>
  <c r="Y247" i="2"/>
  <c r="P243" i="2"/>
  <c r="R243" i="2"/>
  <c r="Y239" i="2"/>
  <c r="AF239" i="2"/>
  <c r="P235" i="2"/>
  <c r="R235" i="2"/>
  <c r="AF231" i="2"/>
  <c r="Y231" i="2"/>
  <c r="P227" i="2"/>
  <c r="R227" i="2"/>
  <c r="AF223" i="2"/>
  <c r="Y223" i="2"/>
  <c r="P219" i="2"/>
  <c r="R219" i="2"/>
  <c r="AF215" i="2"/>
  <c r="Y215" i="2"/>
  <c r="P211" i="2"/>
  <c r="R211" i="2"/>
  <c r="AF207" i="2"/>
  <c r="Y207" i="2"/>
  <c r="P203" i="2"/>
  <c r="R203" i="2"/>
  <c r="Y199" i="2"/>
  <c r="AF199" i="2"/>
  <c r="R195" i="2"/>
  <c r="P195" i="2"/>
  <c r="AF191" i="2"/>
  <c r="Y191" i="2"/>
  <c r="P187" i="2"/>
  <c r="R187" i="2"/>
  <c r="Y183" i="2"/>
  <c r="AF183" i="2"/>
  <c r="P179" i="2"/>
  <c r="R179" i="2"/>
  <c r="AF175" i="2"/>
  <c r="Y175" i="2"/>
  <c r="P171" i="2"/>
  <c r="R171" i="2"/>
  <c r="AF167" i="2"/>
  <c r="Y167" i="2"/>
  <c r="R163" i="2"/>
  <c r="P163" i="2"/>
  <c r="Y159" i="2"/>
  <c r="AF159" i="2"/>
  <c r="R155" i="2"/>
  <c r="P155" i="2"/>
  <c r="Y151" i="2"/>
  <c r="AF151" i="2"/>
  <c r="R147" i="2"/>
  <c r="P147" i="2"/>
  <c r="Y143" i="2"/>
  <c r="AF143" i="2"/>
  <c r="R139" i="2"/>
  <c r="P139" i="2"/>
  <c r="Y135" i="2"/>
  <c r="AF135" i="2"/>
  <c r="P131" i="2"/>
  <c r="R131" i="2"/>
  <c r="AF127" i="2"/>
  <c r="Y127" i="2"/>
  <c r="R123" i="2"/>
  <c r="P123" i="2"/>
  <c r="AF119" i="2"/>
  <c r="Y119" i="2"/>
  <c r="R115" i="2"/>
  <c r="P115" i="2"/>
  <c r="AF111" i="2"/>
  <c r="Y111" i="2"/>
  <c r="R107" i="2"/>
  <c r="P107" i="2"/>
  <c r="AF103" i="2"/>
  <c r="Y103" i="2"/>
  <c r="R99" i="2"/>
  <c r="P99" i="2"/>
  <c r="AF95" i="2"/>
  <c r="Y95" i="2"/>
  <c r="R91" i="2"/>
  <c r="P91" i="2"/>
  <c r="AF87" i="2"/>
  <c r="Y87" i="2"/>
  <c r="P83" i="2"/>
  <c r="R83" i="2"/>
  <c r="Y79" i="2"/>
  <c r="AF79" i="2"/>
  <c r="P75" i="2"/>
  <c r="R75" i="2"/>
  <c r="Y71" i="2"/>
  <c r="AF71" i="2"/>
  <c r="P67" i="2"/>
  <c r="R67" i="2"/>
  <c r="AF63" i="2"/>
  <c r="Y63" i="2"/>
  <c r="P59" i="2"/>
  <c r="R59" i="2"/>
  <c r="AF55" i="2"/>
  <c r="Y55" i="2"/>
  <c r="U962" i="2"/>
  <c r="AI962" i="2" s="1"/>
  <c r="U951" i="2"/>
  <c r="AI951" i="2" s="1"/>
  <c r="U943" i="2"/>
  <c r="AI943" i="2" s="1"/>
  <c r="U934" i="2"/>
  <c r="AI934" i="2" s="1"/>
  <c r="U902" i="2"/>
  <c r="AI902" i="2" s="1"/>
  <c r="U898" i="2"/>
  <c r="AI898" i="2" s="1"/>
  <c r="U871" i="2"/>
  <c r="AI871" i="2" s="1"/>
  <c r="U944" i="2"/>
  <c r="AI944" i="2" s="1"/>
  <c r="U935" i="2"/>
  <c r="AI935" i="2" s="1"/>
  <c r="U924" i="2"/>
  <c r="AI924" i="2" s="1"/>
  <c r="U909" i="2"/>
  <c r="AI909" i="2" s="1"/>
  <c r="U906" i="2"/>
  <c r="AI906" i="2" s="1"/>
  <c r="U882" i="2"/>
  <c r="AI882" i="2" s="1"/>
  <c r="U872" i="2"/>
  <c r="AI872" i="2" s="1"/>
  <c r="U867" i="2"/>
  <c r="AI867" i="2" s="1"/>
  <c r="U956" i="2"/>
  <c r="AI956" i="2" s="1"/>
  <c r="U952" i="2"/>
  <c r="AI952" i="2" s="1"/>
  <c r="U931" i="2"/>
  <c r="AI931" i="2" s="1"/>
  <c r="U920" i="2"/>
  <c r="AI920" i="2" s="1"/>
  <c r="U889" i="2"/>
  <c r="AI889" i="2" s="1"/>
  <c r="U886" i="2"/>
  <c r="AI886" i="2" s="1"/>
  <c r="U945" i="2"/>
  <c r="AI945" i="2" s="1"/>
  <c r="U921" i="2"/>
  <c r="AI921" i="2" s="1"/>
  <c r="U907" i="2"/>
  <c r="AI907" i="2" s="1"/>
  <c r="U893" i="2"/>
  <c r="AI893" i="2" s="1"/>
  <c r="U890" i="2"/>
  <c r="AI890" i="2" s="1"/>
  <c r="U877" i="2"/>
  <c r="AI877" i="2" s="1"/>
  <c r="U870" i="2"/>
  <c r="AI870" i="2" s="1"/>
  <c r="U961" i="2"/>
  <c r="AI961" i="2" s="1"/>
  <c r="U938" i="2"/>
  <c r="AI938" i="2" s="1"/>
  <c r="U933" i="2"/>
  <c r="AI933" i="2" s="1"/>
  <c r="U926" i="2"/>
  <c r="AI926" i="2" s="1"/>
  <c r="U922" i="2"/>
  <c r="AI922" i="2" s="1"/>
  <c r="U908" i="2"/>
  <c r="AI908" i="2" s="1"/>
  <c r="U901" i="2"/>
  <c r="AI901" i="2" s="1"/>
  <c r="U881" i="2"/>
  <c r="AI881" i="2" s="1"/>
  <c r="U878" i="2"/>
  <c r="AI878" i="2" s="1"/>
  <c r="U947" i="2"/>
  <c r="AI947" i="2" s="1"/>
  <c r="U950" i="2"/>
  <c r="AI950" i="2" s="1"/>
  <c r="U948" i="2"/>
  <c r="AI948" i="2" s="1"/>
  <c r="U939" i="2"/>
  <c r="AI939" i="2" s="1"/>
  <c r="U910" i="2"/>
  <c r="AI910" i="2" s="1"/>
  <c r="U955" i="2"/>
  <c r="AI955" i="2" s="1"/>
  <c r="U919" i="2"/>
  <c r="AI919" i="2" s="1"/>
  <c r="U917" i="2"/>
  <c r="AI917" i="2" s="1"/>
  <c r="U914" i="2"/>
  <c r="AI914" i="2" s="1"/>
  <c r="U912" i="2"/>
  <c r="AI912" i="2" s="1"/>
  <c r="U892" i="2"/>
  <c r="AI892" i="2" s="1"/>
  <c r="U929" i="2"/>
  <c r="AI929" i="2" s="1"/>
  <c r="U927" i="2"/>
  <c r="AI927" i="2" s="1"/>
  <c r="U885" i="2"/>
  <c r="AI885" i="2" s="1"/>
  <c r="U925" i="2"/>
  <c r="AI925" i="2" s="1"/>
  <c r="U894" i="2"/>
  <c r="AI894" i="2" s="1"/>
  <c r="U913" i="2"/>
  <c r="AI913" i="2" s="1"/>
  <c r="U897" i="2"/>
  <c r="AI897" i="2" s="1"/>
  <c r="U869" i="2"/>
  <c r="AI869" i="2" s="1"/>
  <c r="U875" i="2"/>
  <c r="AI875" i="2" s="1"/>
  <c r="U911" i="2"/>
  <c r="AI911" i="2" s="1"/>
  <c r="U895" i="2"/>
  <c r="AI895" i="2" s="1"/>
  <c r="U879" i="2"/>
  <c r="AI879" i="2" s="1"/>
  <c r="U915" i="2"/>
  <c r="AI915" i="2" s="1"/>
  <c r="U899" i="2"/>
  <c r="AI899" i="2" s="1"/>
  <c r="U883" i="2"/>
  <c r="AI883" i="2" s="1"/>
  <c r="G3" i="71" l="1"/>
  <c r="G4" i="71"/>
  <c r="G5" i="71"/>
  <c r="G6" i="71"/>
  <c r="G7" i="71"/>
  <c r="G8" i="71"/>
  <c r="G9" i="71"/>
  <c r="G10" i="71"/>
  <c r="G11" i="71"/>
  <c r="G12" i="71"/>
  <c r="G13" i="71"/>
  <c r="G14" i="71"/>
  <c r="G15" i="71"/>
  <c r="G16" i="71"/>
  <c r="G17" i="71"/>
  <c r="G18" i="71"/>
  <c r="G19" i="71"/>
  <c r="G20" i="71"/>
  <c r="G21" i="71"/>
  <c r="G22" i="71"/>
  <c r="G23" i="71"/>
  <c r="G24" i="71"/>
  <c r="G25" i="71"/>
  <c r="G26" i="71"/>
  <c r="G27" i="71"/>
  <c r="G28" i="71"/>
  <c r="G29" i="71"/>
  <c r="G30" i="71"/>
  <c r="Q586" i="2" s="1"/>
  <c r="U586" i="2" s="1"/>
  <c r="AI586" i="2" s="1"/>
  <c r="G31" i="71"/>
  <c r="Q587" i="2" s="1"/>
  <c r="U587" i="2" s="1"/>
  <c r="AI587" i="2" s="1"/>
  <c r="G32" i="71"/>
  <c r="Q588" i="2" s="1"/>
  <c r="U588" i="2" s="1"/>
  <c r="AI588" i="2" s="1"/>
  <c r="G33" i="71"/>
  <c r="Q589" i="2" s="1"/>
  <c r="U589" i="2" s="1"/>
  <c r="AI589" i="2" s="1"/>
  <c r="G34" i="71"/>
  <c r="Q590" i="2" s="1"/>
  <c r="U590" i="2" s="1"/>
  <c r="AI590" i="2" s="1"/>
  <c r="G35" i="71"/>
  <c r="Q591" i="2" s="1"/>
  <c r="U591" i="2" s="1"/>
  <c r="AI591" i="2" s="1"/>
  <c r="G36" i="71"/>
  <c r="Q592" i="2" s="1"/>
  <c r="U592" i="2" s="1"/>
  <c r="AI592" i="2" s="1"/>
  <c r="G37" i="71"/>
  <c r="Q593" i="2" s="1"/>
  <c r="U593" i="2" s="1"/>
  <c r="AI593" i="2" s="1"/>
  <c r="G38" i="71"/>
  <c r="G39" i="71"/>
  <c r="G40" i="71"/>
  <c r="G41" i="71"/>
  <c r="G42" i="71"/>
  <c r="G43" i="71"/>
  <c r="G44" i="71"/>
  <c r="G45" i="71"/>
  <c r="G46" i="71"/>
  <c r="G47" i="71"/>
  <c r="G48" i="71"/>
  <c r="G49" i="71"/>
  <c r="G50" i="71"/>
  <c r="G51" i="71"/>
  <c r="G52" i="71"/>
  <c r="G53" i="71"/>
  <c r="G54" i="71"/>
  <c r="G55" i="71"/>
  <c r="G56" i="71"/>
  <c r="G57" i="71"/>
  <c r="G58" i="71"/>
  <c r="G59" i="71"/>
  <c r="G60" i="71"/>
  <c r="G61" i="71"/>
  <c r="G62" i="71"/>
  <c r="G63" i="71"/>
  <c r="G64" i="71"/>
  <c r="G65" i="71"/>
  <c r="G66" i="71"/>
  <c r="G67" i="71"/>
  <c r="G68" i="71"/>
  <c r="G69" i="71"/>
  <c r="G70" i="71"/>
  <c r="G71" i="71"/>
  <c r="G72" i="71"/>
  <c r="G73" i="71"/>
  <c r="G74" i="71"/>
  <c r="G75" i="71"/>
  <c r="G76" i="71"/>
  <c r="G77" i="71"/>
  <c r="G78" i="71"/>
  <c r="G79" i="71"/>
  <c r="G80" i="71"/>
  <c r="G81" i="71"/>
  <c r="G82" i="71"/>
  <c r="G83" i="71"/>
  <c r="G84" i="71"/>
  <c r="G85" i="71"/>
  <c r="G86" i="71"/>
  <c r="G87" i="71"/>
  <c r="G88" i="71"/>
  <c r="G89" i="71"/>
  <c r="G90" i="71"/>
  <c r="G91" i="71"/>
  <c r="G92" i="71"/>
  <c r="G93" i="71"/>
  <c r="G94" i="71"/>
  <c r="G95" i="71"/>
  <c r="G96" i="71"/>
  <c r="G97" i="71"/>
  <c r="G98" i="71"/>
  <c r="G99" i="71"/>
  <c r="G100" i="71"/>
  <c r="G101" i="71"/>
  <c r="G102" i="71"/>
  <c r="G103" i="71"/>
  <c r="G104" i="71"/>
  <c r="G105" i="71"/>
  <c r="G106" i="71"/>
  <c r="G107" i="71"/>
  <c r="G108" i="71"/>
  <c r="G109" i="71"/>
  <c r="G110" i="71"/>
  <c r="G111" i="71"/>
  <c r="G112" i="71"/>
  <c r="G113" i="71"/>
  <c r="G114" i="71"/>
  <c r="G115" i="71"/>
  <c r="G116" i="71"/>
  <c r="G117" i="71"/>
  <c r="G118" i="71"/>
  <c r="G119" i="71"/>
  <c r="G120" i="71"/>
  <c r="G121" i="71"/>
  <c r="G122" i="71"/>
  <c r="G123" i="71"/>
  <c r="G124" i="71"/>
  <c r="G125" i="71"/>
  <c r="G126" i="71"/>
  <c r="G127" i="71"/>
  <c r="G128" i="71"/>
  <c r="G129" i="71"/>
  <c r="G130" i="71"/>
  <c r="G131" i="71"/>
  <c r="G132" i="71"/>
  <c r="G133" i="71"/>
  <c r="G134" i="71"/>
  <c r="G135" i="71"/>
  <c r="G136" i="71"/>
  <c r="G137" i="71"/>
  <c r="G138" i="71"/>
  <c r="G139" i="71"/>
  <c r="G140" i="71"/>
  <c r="G141" i="71"/>
  <c r="G142" i="71"/>
  <c r="G143" i="71"/>
  <c r="G144" i="71"/>
  <c r="G145" i="71"/>
  <c r="G146" i="71"/>
  <c r="G147" i="71"/>
  <c r="G148" i="71"/>
  <c r="G149" i="71"/>
  <c r="G150" i="71"/>
  <c r="G151" i="71"/>
  <c r="G152" i="71"/>
  <c r="G153" i="71"/>
  <c r="G154" i="71"/>
  <c r="G155" i="71"/>
  <c r="G156" i="71"/>
  <c r="G157" i="71"/>
  <c r="G158" i="71"/>
  <c r="G159" i="71"/>
  <c r="G160" i="71"/>
  <c r="G161" i="71"/>
  <c r="G162" i="71"/>
  <c r="G163" i="71"/>
  <c r="G164" i="71"/>
  <c r="G165" i="71"/>
  <c r="G166" i="71"/>
  <c r="G167" i="71"/>
  <c r="G168" i="71"/>
  <c r="G169" i="71"/>
  <c r="G170" i="71"/>
  <c r="G171" i="71"/>
  <c r="G172" i="71"/>
  <c r="G173" i="71"/>
  <c r="G174" i="71"/>
  <c r="G175" i="71"/>
  <c r="G176" i="71"/>
  <c r="G177" i="71"/>
  <c r="G178" i="71"/>
  <c r="G179" i="71"/>
  <c r="G180" i="71"/>
  <c r="G181" i="71"/>
  <c r="G182" i="71"/>
  <c r="G183" i="71"/>
  <c r="G184" i="71"/>
  <c r="G185" i="71"/>
  <c r="G186" i="71"/>
  <c r="G187" i="71"/>
  <c r="G188" i="71"/>
  <c r="G189" i="71"/>
  <c r="G190" i="71"/>
  <c r="G191" i="71"/>
  <c r="G192" i="71"/>
  <c r="G193" i="71"/>
  <c r="G194" i="71"/>
  <c r="G195" i="71"/>
  <c r="G196" i="71"/>
  <c r="G197" i="71"/>
  <c r="G198" i="71"/>
  <c r="G199" i="71"/>
  <c r="G200" i="71"/>
  <c r="G201" i="71"/>
  <c r="G202" i="71"/>
  <c r="G203" i="71"/>
  <c r="G204" i="71"/>
  <c r="G205" i="71"/>
  <c r="G206" i="71"/>
  <c r="G207" i="71"/>
  <c r="G208" i="71"/>
  <c r="G209" i="71"/>
  <c r="G210" i="71"/>
  <c r="G211" i="71"/>
  <c r="G212" i="71"/>
  <c r="G213" i="71"/>
  <c r="G214" i="71"/>
  <c r="G215" i="71"/>
  <c r="G216" i="71"/>
  <c r="G217" i="71"/>
  <c r="G218" i="71"/>
  <c r="G219" i="71"/>
  <c r="G220" i="71"/>
  <c r="G221" i="71"/>
  <c r="G222" i="71"/>
  <c r="G223" i="71"/>
  <c r="G224" i="71"/>
  <c r="G225" i="71"/>
  <c r="G226" i="71"/>
  <c r="G227" i="71"/>
  <c r="G228" i="71"/>
  <c r="G229" i="71"/>
  <c r="G230" i="71"/>
  <c r="G231" i="71"/>
  <c r="G232" i="71"/>
  <c r="G233" i="71"/>
  <c r="G234" i="71"/>
  <c r="G235" i="71"/>
  <c r="G236" i="71"/>
  <c r="G237" i="71"/>
  <c r="G238" i="71"/>
  <c r="G239" i="71"/>
  <c r="G240" i="71"/>
  <c r="G241" i="71"/>
  <c r="G242" i="71"/>
  <c r="G243" i="71"/>
  <c r="G244" i="71"/>
  <c r="G245" i="71"/>
  <c r="G246" i="71"/>
  <c r="G247" i="71"/>
  <c r="G248" i="71"/>
  <c r="G249" i="71"/>
  <c r="G250" i="71"/>
  <c r="G251" i="71"/>
  <c r="G252" i="71"/>
  <c r="G253" i="71"/>
  <c r="G254" i="71"/>
  <c r="G255" i="71"/>
  <c r="G256" i="71"/>
  <c r="G257" i="71"/>
  <c r="G258" i="71"/>
  <c r="G259" i="71"/>
  <c r="G260" i="71"/>
  <c r="G261" i="71"/>
  <c r="G262" i="71"/>
  <c r="G263" i="71"/>
  <c r="G264" i="71"/>
  <c r="G265" i="71"/>
  <c r="G266" i="71"/>
  <c r="G267" i="71"/>
  <c r="G268" i="71"/>
  <c r="G269" i="71"/>
  <c r="G270" i="71"/>
  <c r="G271" i="71"/>
  <c r="G272" i="71"/>
  <c r="G273" i="71"/>
  <c r="G274" i="71"/>
  <c r="G275" i="71"/>
  <c r="G276" i="71"/>
  <c r="G277" i="71"/>
  <c r="G278" i="71"/>
  <c r="G279" i="71"/>
  <c r="G280" i="71"/>
  <c r="G281" i="71"/>
  <c r="G282" i="71"/>
  <c r="G283" i="71"/>
  <c r="G284" i="71"/>
  <c r="G285" i="71"/>
  <c r="G286" i="71"/>
  <c r="G287" i="71"/>
  <c r="G288" i="71"/>
  <c r="G289" i="71"/>
  <c r="G290" i="71"/>
  <c r="G291" i="71"/>
  <c r="G292" i="71"/>
  <c r="G293" i="71"/>
  <c r="G294" i="71"/>
  <c r="G295" i="71"/>
  <c r="G296" i="71"/>
  <c r="G297" i="71"/>
  <c r="G298" i="71"/>
  <c r="G299" i="71"/>
  <c r="G300" i="71"/>
  <c r="G301" i="71"/>
  <c r="G302" i="71"/>
  <c r="G303" i="71"/>
  <c r="G304" i="71"/>
  <c r="G305" i="71"/>
  <c r="G306" i="71"/>
  <c r="G307" i="71"/>
  <c r="G308" i="71"/>
  <c r="G309" i="71"/>
  <c r="G310" i="71"/>
  <c r="G311" i="71"/>
  <c r="G312" i="71"/>
  <c r="G313" i="71"/>
  <c r="G314" i="71"/>
  <c r="G315" i="71"/>
  <c r="G316" i="71"/>
  <c r="G317" i="71"/>
  <c r="G318" i="71"/>
  <c r="G319" i="71"/>
  <c r="G320" i="71"/>
  <c r="G321" i="71"/>
  <c r="G322" i="71"/>
  <c r="G323" i="71"/>
  <c r="G324" i="71"/>
  <c r="G325" i="71"/>
  <c r="G326" i="71"/>
  <c r="Q3135" i="2" s="1"/>
  <c r="G327" i="71"/>
  <c r="Q3136" i="2" s="1"/>
  <c r="G328" i="71"/>
  <c r="Q3137" i="2" s="1"/>
  <c r="G329" i="71"/>
  <c r="Q3138" i="2" s="1"/>
  <c r="G330" i="71"/>
  <c r="Q3139" i="2" s="1"/>
  <c r="G331" i="71"/>
  <c r="Q3140" i="2" s="1"/>
  <c r="G332" i="71"/>
  <c r="Q3141" i="2" s="1"/>
  <c r="G333" i="71"/>
  <c r="Q3142" i="2" s="1"/>
  <c r="G334" i="71"/>
  <c r="Q3143" i="2" s="1"/>
  <c r="G335" i="71"/>
  <c r="Q3144" i="2" s="1"/>
  <c r="G336" i="71"/>
  <c r="Q3145" i="2" s="1"/>
  <c r="G337" i="71"/>
  <c r="Q3146" i="2" s="1"/>
  <c r="G338" i="71"/>
  <c r="G339" i="71"/>
  <c r="G340" i="71"/>
  <c r="G341" i="71"/>
  <c r="G342" i="71"/>
  <c r="G343" i="71"/>
  <c r="G344" i="71"/>
  <c r="G345" i="71"/>
  <c r="G346" i="71"/>
  <c r="G347" i="71"/>
  <c r="G348" i="71"/>
  <c r="G349" i="71"/>
  <c r="G350" i="71"/>
  <c r="G351" i="71"/>
  <c r="G352" i="71"/>
  <c r="G353" i="71"/>
  <c r="G354" i="71"/>
  <c r="G355" i="71"/>
  <c r="G356" i="71"/>
  <c r="G357" i="71"/>
  <c r="G358" i="71"/>
  <c r="G359" i="71"/>
  <c r="G360" i="71"/>
  <c r="G361" i="71"/>
  <c r="G362" i="71"/>
  <c r="G363" i="71"/>
  <c r="G364" i="71"/>
  <c r="G365" i="71"/>
  <c r="G366" i="71"/>
  <c r="G367" i="71"/>
  <c r="G368" i="71"/>
  <c r="G369" i="71"/>
  <c r="G370" i="71"/>
  <c r="G371" i="71"/>
  <c r="G372" i="71"/>
  <c r="G373" i="71"/>
  <c r="G374" i="71"/>
  <c r="G375" i="71"/>
  <c r="G376" i="71"/>
  <c r="G377" i="71"/>
  <c r="G378" i="71"/>
  <c r="G379" i="71"/>
  <c r="G380" i="71"/>
  <c r="G381" i="71"/>
  <c r="G382" i="71"/>
  <c r="G383" i="71"/>
  <c r="G384" i="71"/>
  <c r="G385" i="71"/>
  <c r="G386" i="71"/>
  <c r="G387" i="71"/>
  <c r="G388" i="71"/>
  <c r="G389" i="71"/>
  <c r="G390" i="71"/>
  <c r="G391" i="71"/>
  <c r="G392" i="71"/>
  <c r="G393" i="71"/>
  <c r="G394" i="71"/>
  <c r="G395" i="71"/>
  <c r="G396" i="71"/>
  <c r="G397" i="71"/>
  <c r="G398" i="71"/>
  <c r="G399" i="71"/>
  <c r="G400" i="71"/>
  <c r="G401" i="71"/>
  <c r="G402" i="71"/>
  <c r="G403" i="71"/>
  <c r="G404" i="71"/>
  <c r="G405" i="71"/>
  <c r="G406" i="71"/>
  <c r="G407" i="71"/>
  <c r="G408" i="71"/>
  <c r="G409" i="71"/>
  <c r="G410" i="71"/>
  <c r="Q3423" i="2" s="1"/>
  <c r="G411" i="71"/>
  <c r="Q3424" i="2" s="1"/>
  <c r="G412" i="71"/>
  <c r="Q3425" i="2" s="1"/>
  <c r="G413" i="71"/>
  <c r="Q3426" i="2" s="1"/>
  <c r="G414" i="71"/>
  <c r="Q3427" i="2" s="1"/>
  <c r="G415" i="71"/>
  <c r="Q3428" i="2" s="1"/>
  <c r="G416" i="71"/>
  <c r="Q3429" i="2" s="1"/>
  <c r="G417" i="71"/>
  <c r="Q3430" i="2" s="1"/>
  <c r="G418" i="71"/>
  <c r="Q3431" i="2" s="1"/>
  <c r="G419" i="71"/>
  <c r="Q3432" i="2" s="1"/>
  <c r="G420" i="71"/>
  <c r="Q3433" i="2" s="1"/>
  <c r="G421" i="71"/>
  <c r="Q3434" i="2" s="1"/>
  <c r="G422" i="71"/>
  <c r="G423" i="71"/>
  <c r="G424" i="71"/>
  <c r="G425" i="71"/>
  <c r="G426" i="71"/>
  <c r="G427" i="71"/>
  <c r="G428" i="71"/>
  <c r="G429" i="71"/>
  <c r="G430" i="71"/>
  <c r="G431" i="71"/>
  <c r="G432" i="71"/>
  <c r="G433" i="71"/>
  <c r="G434" i="71"/>
  <c r="G435" i="71"/>
  <c r="G436" i="71"/>
  <c r="G437" i="71"/>
  <c r="G438" i="71"/>
  <c r="G439" i="71"/>
  <c r="G440" i="71"/>
  <c r="G441" i="71"/>
  <c r="G442" i="71"/>
  <c r="G443" i="71"/>
  <c r="G444" i="71"/>
  <c r="G445" i="71"/>
  <c r="G446" i="71"/>
  <c r="G447" i="71"/>
  <c r="G448" i="71"/>
  <c r="G449" i="71"/>
  <c r="G450" i="71"/>
  <c r="G451" i="71"/>
  <c r="G452" i="71"/>
  <c r="G453" i="71"/>
  <c r="G454" i="71"/>
  <c r="G455" i="71"/>
  <c r="G456" i="71"/>
  <c r="G457" i="71"/>
  <c r="G458" i="71"/>
  <c r="G459" i="71"/>
  <c r="G460" i="71"/>
  <c r="G461" i="71"/>
  <c r="G462" i="71"/>
  <c r="G463" i="71"/>
  <c r="G464" i="71"/>
  <c r="G465" i="71"/>
  <c r="G466" i="71"/>
  <c r="G467" i="71"/>
  <c r="G468" i="71"/>
  <c r="G469" i="71"/>
  <c r="G470" i="71"/>
  <c r="G471" i="71"/>
  <c r="G472" i="71"/>
  <c r="G473" i="71"/>
  <c r="G474" i="71"/>
  <c r="G475" i="71"/>
  <c r="G476" i="71"/>
  <c r="G477" i="71"/>
  <c r="G478" i="71"/>
  <c r="G479" i="71"/>
  <c r="G480" i="71"/>
  <c r="G481" i="71"/>
  <c r="G482" i="71"/>
  <c r="G483" i="71"/>
  <c r="G484" i="71"/>
  <c r="G485" i="71"/>
  <c r="G486" i="71"/>
  <c r="G487" i="71"/>
  <c r="G488" i="71"/>
  <c r="G489" i="71"/>
  <c r="G490" i="71"/>
  <c r="G491" i="71"/>
  <c r="G492" i="71"/>
  <c r="G493" i="71"/>
  <c r="G494" i="71"/>
  <c r="G495" i="71"/>
  <c r="G496" i="71"/>
  <c r="G497" i="71"/>
  <c r="G498" i="71"/>
  <c r="G499" i="71"/>
  <c r="G500" i="71"/>
  <c r="G501" i="71"/>
  <c r="G502" i="71"/>
  <c r="G503" i="71"/>
  <c r="G504" i="71"/>
  <c r="G505" i="71"/>
  <c r="G506" i="71"/>
  <c r="Q1371" i="2" s="1"/>
  <c r="U1371" i="2" s="1"/>
  <c r="AI1371" i="2" s="1"/>
  <c r="G507" i="71"/>
  <c r="Q1372" i="2" s="1"/>
  <c r="U1372" i="2" s="1"/>
  <c r="AI1372" i="2" s="1"/>
  <c r="G508" i="71"/>
  <c r="Q1373" i="2" s="1"/>
  <c r="U1373" i="2" s="1"/>
  <c r="AI1373" i="2" s="1"/>
  <c r="G509" i="71"/>
  <c r="Q1374" i="2" s="1"/>
  <c r="U1374" i="2" s="1"/>
  <c r="AI1374" i="2" s="1"/>
  <c r="G510" i="71"/>
  <c r="Q1375" i="2" s="1"/>
  <c r="U1375" i="2" s="1"/>
  <c r="AI1375" i="2" s="1"/>
  <c r="G511" i="71"/>
  <c r="Q1376" i="2" s="1"/>
  <c r="U1376" i="2" s="1"/>
  <c r="AI1376" i="2" s="1"/>
  <c r="G512" i="71"/>
  <c r="Q1377" i="2" s="1"/>
  <c r="U1377" i="2" s="1"/>
  <c r="AI1377" i="2" s="1"/>
  <c r="G513" i="71"/>
  <c r="Q1378" i="2" s="1"/>
  <c r="U1378" i="2" s="1"/>
  <c r="AI1378" i="2" s="1"/>
  <c r="G514" i="71"/>
  <c r="Q1379" i="2" s="1"/>
  <c r="U1379" i="2" s="1"/>
  <c r="AI1379" i="2" s="1"/>
  <c r="G515" i="71"/>
  <c r="Q1380" i="2" s="1"/>
  <c r="U1380" i="2" s="1"/>
  <c r="AI1380" i="2" s="1"/>
  <c r="G516" i="71"/>
  <c r="Q1381" i="2" s="1"/>
  <c r="U1381" i="2" s="1"/>
  <c r="AI1381" i="2" s="1"/>
  <c r="G517" i="71"/>
  <c r="Q1382" i="2" s="1"/>
  <c r="U1382" i="2" s="1"/>
  <c r="AI1382" i="2" s="1"/>
  <c r="G518" i="71"/>
  <c r="G519" i="71"/>
  <c r="G520" i="71"/>
  <c r="G521" i="71"/>
  <c r="G522" i="71"/>
  <c r="G523" i="71"/>
  <c r="G524" i="71"/>
  <c r="G525" i="71"/>
  <c r="G526" i="71"/>
  <c r="G527" i="71"/>
  <c r="G528" i="71"/>
  <c r="G529" i="71"/>
  <c r="G530" i="71"/>
  <c r="G531" i="71"/>
  <c r="G532" i="71"/>
  <c r="G533" i="71"/>
  <c r="G534" i="71"/>
  <c r="G535" i="71"/>
  <c r="G536" i="71"/>
  <c r="G537" i="71"/>
  <c r="G538" i="71"/>
  <c r="G539" i="71"/>
  <c r="G540" i="71"/>
  <c r="G541" i="71"/>
  <c r="G542" i="71"/>
  <c r="G543" i="71"/>
  <c r="G544" i="71"/>
  <c r="G545" i="71"/>
  <c r="G546" i="71"/>
  <c r="G547" i="71"/>
  <c r="G548" i="71"/>
  <c r="G549" i="71"/>
  <c r="G550" i="71"/>
  <c r="G551" i="71"/>
  <c r="G552" i="71"/>
  <c r="G553" i="71"/>
  <c r="G554" i="71"/>
  <c r="G555" i="71"/>
  <c r="G556" i="71"/>
  <c r="G557" i="71"/>
  <c r="G558" i="71"/>
  <c r="G559" i="71"/>
  <c r="G560" i="71"/>
  <c r="G561" i="71"/>
  <c r="G562" i="71"/>
  <c r="G563" i="71"/>
  <c r="G564" i="71"/>
  <c r="G565" i="71"/>
  <c r="G566" i="71"/>
  <c r="G567" i="71"/>
  <c r="G568" i="71"/>
  <c r="G569" i="71"/>
  <c r="G570" i="71"/>
  <c r="G571" i="71"/>
  <c r="G572" i="71"/>
  <c r="G573" i="71"/>
  <c r="G574" i="71"/>
  <c r="G575" i="71"/>
  <c r="G576" i="71"/>
  <c r="G577" i="71"/>
  <c r="G578" i="71"/>
  <c r="G579" i="71"/>
  <c r="G580" i="71"/>
  <c r="G581" i="71"/>
  <c r="G582" i="71"/>
  <c r="G583" i="71"/>
  <c r="G584" i="71"/>
  <c r="G585" i="71"/>
  <c r="G586" i="71"/>
  <c r="G587" i="71"/>
  <c r="G588" i="71"/>
  <c r="G589" i="71"/>
  <c r="G590" i="71"/>
  <c r="Q1383" i="2" s="1"/>
  <c r="U1383" i="2" s="1"/>
  <c r="AI1383" i="2" s="1"/>
  <c r="G591" i="71"/>
  <c r="Q1384" i="2" s="1"/>
  <c r="U1384" i="2" s="1"/>
  <c r="AI1384" i="2" s="1"/>
  <c r="G592" i="71"/>
  <c r="Q1385" i="2" s="1"/>
  <c r="U1385" i="2" s="1"/>
  <c r="AI1385" i="2" s="1"/>
  <c r="G593" i="71"/>
  <c r="Q1386" i="2" s="1"/>
  <c r="U1386" i="2" s="1"/>
  <c r="AI1386" i="2" s="1"/>
  <c r="G594" i="71"/>
  <c r="Q1387" i="2" s="1"/>
  <c r="U1387" i="2" s="1"/>
  <c r="AI1387" i="2" s="1"/>
  <c r="G595" i="71"/>
  <c r="Q1388" i="2" s="1"/>
  <c r="U1388" i="2" s="1"/>
  <c r="AI1388" i="2" s="1"/>
  <c r="G596" i="71"/>
  <c r="Q1389" i="2" s="1"/>
  <c r="U1389" i="2" s="1"/>
  <c r="AI1389" i="2" s="1"/>
  <c r="G597" i="71"/>
  <c r="Q1390" i="2" s="1"/>
  <c r="U1390" i="2" s="1"/>
  <c r="AI1390" i="2" s="1"/>
  <c r="G598" i="71"/>
  <c r="Q1391" i="2" s="1"/>
  <c r="U1391" i="2" s="1"/>
  <c r="AI1391" i="2" s="1"/>
  <c r="G599" i="71"/>
  <c r="Q1392" i="2" s="1"/>
  <c r="U1392" i="2" s="1"/>
  <c r="AI1392" i="2" s="1"/>
  <c r="G600" i="71"/>
  <c r="Q1393" i="2" s="1"/>
  <c r="U1393" i="2" s="1"/>
  <c r="AI1393" i="2" s="1"/>
  <c r="G601" i="71"/>
  <c r="Q1394" i="2" s="1"/>
  <c r="U1394" i="2" s="1"/>
  <c r="AI1394" i="2" s="1"/>
  <c r="G602" i="71"/>
  <c r="G603" i="71"/>
  <c r="G604" i="71"/>
  <c r="G605" i="71"/>
  <c r="G606" i="71"/>
  <c r="G607" i="71"/>
  <c r="G608" i="71"/>
  <c r="G609" i="71"/>
  <c r="G610" i="71"/>
  <c r="G611" i="71"/>
  <c r="G612" i="71"/>
  <c r="G613" i="71"/>
  <c r="G614" i="71"/>
  <c r="G615" i="71"/>
  <c r="G616" i="71"/>
  <c r="G617" i="71"/>
  <c r="G618" i="71"/>
  <c r="G619" i="71"/>
  <c r="G620" i="71"/>
  <c r="G621" i="71"/>
  <c r="G622" i="71"/>
  <c r="G623" i="71"/>
  <c r="G624" i="71"/>
  <c r="G625" i="71"/>
  <c r="G626" i="71"/>
  <c r="G627" i="71"/>
  <c r="G628" i="71"/>
  <c r="G629" i="71"/>
  <c r="G630" i="71"/>
  <c r="G631" i="71"/>
  <c r="G632" i="71"/>
  <c r="G633" i="71"/>
  <c r="G634" i="71"/>
  <c r="G635" i="71"/>
  <c r="G636" i="71"/>
  <c r="G637" i="71"/>
  <c r="G638" i="71"/>
  <c r="G639" i="71"/>
  <c r="G640" i="71"/>
  <c r="G641" i="71"/>
  <c r="G642" i="71"/>
  <c r="G643" i="71"/>
  <c r="G644" i="71"/>
  <c r="G645" i="71"/>
  <c r="G646" i="71"/>
  <c r="G647" i="71"/>
  <c r="G648" i="71"/>
  <c r="G649" i="71"/>
  <c r="G650" i="71"/>
  <c r="G651" i="71"/>
  <c r="G652" i="71"/>
  <c r="G653" i="71"/>
  <c r="G654" i="71"/>
  <c r="G655" i="71"/>
  <c r="G656" i="71"/>
  <c r="G657" i="71"/>
  <c r="G658" i="71"/>
  <c r="G659" i="71"/>
  <c r="G660" i="71"/>
  <c r="G661" i="71"/>
  <c r="G662" i="71"/>
  <c r="G663" i="71"/>
  <c r="G664" i="71"/>
  <c r="G665" i="71"/>
  <c r="G666" i="71"/>
  <c r="G667" i="71"/>
  <c r="G668" i="71"/>
  <c r="G669" i="71"/>
  <c r="G670" i="71"/>
  <c r="G671" i="71"/>
  <c r="G672" i="71"/>
  <c r="G673" i="71"/>
  <c r="G674" i="71"/>
  <c r="Q1395" i="2" s="1"/>
  <c r="U1395" i="2" s="1"/>
  <c r="AI1395" i="2" s="1"/>
  <c r="G675" i="71"/>
  <c r="Q1396" i="2" s="1"/>
  <c r="U1396" i="2" s="1"/>
  <c r="AI1396" i="2" s="1"/>
  <c r="G676" i="71"/>
  <c r="Q1397" i="2" s="1"/>
  <c r="U1397" i="2" s="1"/>
  <c r="AI1397" i="2" s="1"/>
  <c r="G677" i="71"/>
  <c r="Q1398" i="2" s="1"/>
  <c r="U1398" i="2" s="1"/>
  <c r="AI1398" i="2" s="1"/>
  <c r="G678" i="71"/>
  <c r="Q1399" i="2" s="1"/>
  <c r="U1399" i="2" s="1"/>
  <c r="AI1399" i="2" s="1"/>
  <c r="G679" i="71"/>
  <c r="Q1400" i="2" s="1"/>
  <c r="U1400" i="2" s="1"/>
  <c r="AI1400" i="2" s="1"/>
  <c r="G680" i="71"/>
  <c r="Q1401" i="2" s="1"/>
  <c r="U1401" i="2" s="1"/>
  <c r="AI1401" i="2" s="1"/>
  <c r="G681" i="71"/>
  <c r="Q1402" i="2" s="1"/>
  <c r="U1402" i="2" s="1"/>
  <c r="AI1402" i="2" s="1"/>
  <c r="G682" i="71"/>
  <c r="Q1403" i="2" s="1"/>
  <c r="U1403" i="2" s="1"/>
  <c r="AI1403" i="2" s="1"/>
  <c r="G683" i="71"/>
  <c r="Q1404" i="2" s="1"/>
  <c r="U1404" i="2" s="1"/>
  <c r="AI1404" i="2" s="1"/>
  <c r="G684" i="71"/>
  <c r="Q1405" i="2" s="1"/>
  <c r="U1405" i="2" s="1"/>
  <c r="AI1405" i="2" s="1"/>
  <c r="G685" i="71"/>
  <c r="Q1406" i="2" s="1"/>
  <c r="U1406" i="2" s="1"/>
  <c r="AI1406" i="2" s="1"/>
  <c r="G686" i="71"/>
  <c r="G687" i="71"/>
  <c r="G688" i="71"/>
  <c r="G689" i="71"/>
  <c r="G690" i="71"/>
  <c r="G691" i="71"/>
  <c r="G692" i="71"/>
  <c r="G693" i="71"/>
  <c r="G694" i="71"/>
  <c r="G695" i="71"/>
  <c r="G696" i="71"/>
  <c r="G697" i="71"/>
  <c r="G698" i="71"/>
  <c r="G699" i="71"/>
  <c r="G700" i="71"/>
  <c r="G701" i="71"/>
  <c r="G702" i="71"/>
  <c r="G703" i="71"/>
  <c r="G704" i="71"/>
  <c r="G705" i="71"/>
  <c r="G706" i="71"/>
  <c r="G707" i="71"/>
  <c r="G708" i="71"/>
  <c r="G709" i="71"/>
  <c r="G710" i="71"/>
  <c r="G711" i="71"/>
  <c r="G712" i="71"/>
  <c r="G713" i="71"/>
  <c r="G714" i="71"/>
  <c r="G715" i="71"/>
  <c r="G716" i="71"/>
  <c r="G717" i="71"/>
  <c r="G718" i="71"/>
  <c r="G719" i="71"/>
  <c r="G720" i="71"/>
  <c r="G721" i="71"/>
  <c r="G722" i="71"/>
  <c r="G723" i="71"/>
  <c r="G724" i="71"/>
  <c r="G725" i="71"/>
  <c r="G726" i="71"/>
  <c r="G727" i="71"/>
  <c r="G728" i="71"/>
  <c r="G729" i="71"/>
  <c r="G730" i="71"/>
  <c r="G731" i="71"/>
  <c r="G732" i="71"/>
  <c r="G733" i="71"/>
  <c r="G734" i="71"/>
  <c r="G735" i="71"/>
  <c r="G736" i="71"/>
  <c r="G737" i="71"/>
  <c r="G738" i="71"/>
  <c r="G739" i="71"/>
  <c r="G740" i="71"/>
  <c r="G741" i="71"/>
  <c r="G742" i="71"/>
  <c r="G743" i="71"/>
  <c r="G744" i="71"/>
  <c r="G745" i="71"/>
  <c r="G746" i="71"/>
  <c r="G747" i="71"/>
  <c r="G748" i="71"/>
  <c r="G749" i="71"/>
  <c r="G750" i="71"/>
  <c r="G751" i="71"/>
  <c r="G752" i="71"/>
  <c r="G753" i="71"/>
  <c r="G754" i="71"/>
  <c r="G755" i="71"/>
  <c r="G756" i="71"/>
  <c r="G757" i="71"/>
  <c r="G758" i="71"/>
  <c r="Q1407" i="2" s="1"/>
  <c r="U1407" i="2" s="1"/>
  <c r="AI1407" i="2" s="1"/>
  <c r="G759" i="71"/>
  <c r="Q1408" i="2" s="1"/>
  <c r="U1408" i="2" s="1"/>
  <c r="AI1408" i="2" s="1"/>
  <c r="G760" i="71"/>
  <c r="Q1409" i="2" s="1"/>
  <c r="U1409" i="2" s="1"/>
  <c r="AI1409" i="2" s="1"/>
  <c r="G761" i="71"/>
  <c r="Q1410" i="2" s="1"/>
  <c r="U1410" i="2" s="1"/>
  <c r="AI1410" i="2" s="1"/>
  <c r="G762" i="71"/>
  <c r="Q1411" i="2" s="1"/>
  <c r="U1411" i="2" s="1"/>
  <c r="AI1411" i="2" s="1"/>
  <c r="G763" i="71"/>
  <c r="Q1412" i="2" s="1"/>
  <c r="U1412" i="2" s="1"/>
  <c r="AI1412" i="2" s="1"/>
  <c r="G764" i="71"/>
  <c r="Q1413" i="2" s="1"/>
  <c r="U1413" i="2" s="1"/>
  <c r="AI1413" i="2" s="1"/>
  <c r="G765" i="71"/>
  <c r="Q1414" i="2" s="1"/>
  <c r="U1414" i="2" s="1"/>
  <c r="AI1414" i="2" s="1"/>
  <c r="G766" i="71"/>
  <c r="Q1415" i="2" s="1"/>
  <c r="U1415" i="2" s="1"/>
  <c r="AI1415" i="2" s="1"/>
  <c r="G767" i="71"/>
  <c r="Q1416" i="2" s="1"/>
  <c r="U1416" i="2" s="1"/>
  <c r="AI1416" i="2" s="1"/>
  <c r="G768" i="71"/>
  <c r="Q1417" i="2" s="1"/>
  <c r="U1417" i="2" s="1"/>
  <c r="AI1417" i="2" s="1"/>
  <c r="G769" i="71"/>
  <c r="Q1418" i="2" s="1"/>
  <c r="U1418" i="2" s="1"/>
  <c r="AI1418" i="2" s="1"/>
  <c r="G770" i="71"/>
  <c r="G771" i="71"/>
  <c r="G772" i="71"/>
  <c r="G773" i="71"/>
  <c r="G774" i="71"/>
  <c r="G775" i="71"/>
  <c r="G776" i="71"/>
  <c r="G777" i="71"/>
  <c r="G778" i="71"/>
  <c r="G779" i="71"/>
  <c r="G780" i="71"/>
  <c r="G781" i="71"/>
  <c r="G782" i="71"/>
  <c r="G783" i="71"/>
  <c r="G784" i="71"/>
  <c r="G785" i="71"/>
  <c r="G786" i="71"/>
  <c r="G787" i="71"/>
  <c r="G788" i="71"/>
  <c r="G789" i="71"/>
  <c r="G790" i="71"/>
  <c r="G791" i="71"/>
  <c r="G792" i="71"/>
  <c r="G793" i="71"/>
  <c r="G794" i="71"/>
  <c r="G795" i="71"/>
  <c r="G796" i="71"/>
  <c r="G797" i="71"/>
  <c r="G798" i="71"/>
  <c r="G799" i="71"/>
  <c r="G800" i="71"/>
  <c r="G801" i="71"/>
  <c r="G802" i="71"/>
  <c r="G803" i="71"/>
  <c r="G804" i="71"/>
  <c r="G805" i="71"/>
  <c r="G806" i="71"/>
  <c r="G807" i="71"/>
  <c r="G808" i="71"/>
  <c r="G809" i="71"/>
  <c r="G810" i="71"/>
  <c r="G811" i="71"/>
  <c r="G812" i="71"/>
  <c r="G813" i="71"/>
  <c r="G814" i="71"/>
  <c r="G815" i="71"/>
  <c r="G816" i="71"/>
  <c r="G817" i="71"/>
  <c r="G818" i="71"/>
  <c r="G819" i="71"/>
  <c r="G820" i="71"/>
  <c r="G821" i="71"/>
  <c r="G822" i="71"/>
  <c r="G823" i="71"/>
  <c r="G824" i="71"/>
  <c r="G825" i="71"/>
  <c r="G826" i="71"/>
  <c r="G827" i="71"/>
  <c r="G828" i="71"/>
  <c r="G829" i="71"/>
  <c r="G830" i="71"/>
  <c r="G831" i="71"/>
  <c r="G832" i="71"/>
  <c r="G833" i="71"/>
  <c r="G834" i="71"/>
  <c r="G835" i="71"/>
  <c r="G836" i="71"/>
  <c r="G837" i="71"/>
  <c r="G838" i="71"/>
  <c r="G839" i="71"/>
  <c r="G840" i="71"/>
  <c r="G841" i="71"/>
  <c r="G842" i="71"/>
  <c r="Q1419" i="2" s="1"/>
  <c r="U1419" i="2" s="1"/>
  <c r="AI1419" i="2" s="1"/>
  <c r="G843" i="71"/>
  <c r="Q1420" i="2" s="1"/>
  <c r="U1420" i="2" s="1"/>
  <c r="AI1420" i="2" s="1"/>
  <c r="G844" i="71"/>
  <c r="Q1421" i="2" s="1"/>
  <c r="U1421" i="2" s="1"/>
  <c r="AI1421" i="2" s="1"/>
  <c r="G845" i="71"/>
  <c r="Q1422" i="2" s="1"/>
  <c r="U1422" i="2" s="1"/>
  <c r="AI1422" i="2" s="1"/>
  <c r="G846" i="71"/>
  <c r="Q1423" i="2" s="1"/>
  <c r="U1423" i="2" s="1"/>
  <c r="AI1423" i="2" s="1"/>
  <c r="G847" i="71"/>
  <c r="Q1424" i="2" s="1"/>
  <c r="U1424" i="2" s="1"/>
  <c r="AI1424" i="2" s="1"/>
  <c r="G848" i="71"/>
  <c r="Q1425" i="2" s="1"/>
  <c r="U1425" i="2" s="1"/>
  <c r="AI1425" i="2" s="1"/>
  <c r="G849" i="71"/>
  <c r="Q1426" i="2" s="1"/>
  <c r="U1426" i="2" s="1"/>
  <c r="AI1426" i="2" s="1"/>
  <c r="G850" i="71"/>
  <c r="Q1427" i="2" s="1"/>
  <c r="U1427" i="2" s="1"/>
  <c r="AI1427" i="2" s="1"/>
  <c r="G851" i="71"/>
  <c r="Q1428" i="2" s="1"/>
  <c r="U1428" i="2" s="1"/>
  <c r="AI1428" i="2" s="1"/>
  <c r="G852" i="71"/>
  <c r="Q1429" i="2" s="1"/>
  <c r="U1429" i="2" s="1"/>
  <c r="AI1429" i="2" s="1"/>
  <c r="G853" i="71"/>
  <c r="Q1430" i="2" s="1"/>
  <c r="U1430" i="2" s="1"/>
  <c r="AI1430" i="2" s="1"/>
  <c r="G854" i="71"/>
  <c r="G855" i="71"/>
  <c r="G856" i="71"/>
  <c r="G857" i="71"/>
  <c r="G858" i="71"/>
  <c r="G859" i="71"/>
  <c r="G860" i="71"/>
  <c r="G861" i="71"/>
  <c r="G862" i="71"/>
  <c r="G863" i="71"/>
  <c r="G864" i="71"/>
  <c r="G865" i="71"/>
  <c r="G866" i="71"/>
  <c r="G867" i="71"/>
  <c r="G868" i="71"/>
  <c r="G869" i="71"/>
  <c r="G870" i="71"/>
  <c r="G871" i="71"/>
  <c r="G872" i="71"/>
  <c r="G873" i="71"/>
  <c r="G874" i="71"/>
  <c r="G875" i="71"/>
  <c r="G876" i="71"/>
  <c r="G877" i="71"/>
  <c r="G878" i="71"/>
  <c r="G879" i="71"/>
  <c r="G880" i="71"/>
  <c r="G881" i="71"/>
  <c r="G882" i="71"/>
  <c r="G883" i="71"/>
  <c r="G884" i="71"/>
  <c r="G885" i="71"/>
  <c r="G886" i="71"/>
  <c r="G887" i="71"/>
  <c r="G888" i="71"/>
  <c r="G889" i="71"/>
  <c r="G890" i="71"/>
  <c r="G891" i="71"/>
  <c r="G892" i="71"/>
  <c r="G893" i="71"/>
  <c r="G894" i="71"/>
  <c r="G895" i="71"/>
  <c r="G896" i="71"/>
  <c r="G897" i="71"/>
  <c r="G898" i="71"/>
  <c r="G899" i="71"/>
  <c r="G900" i="71"/>
  <c r="G901" i="71"/>
  <c r="G902" i="71"/>
  <c r="G903" i="71"/>
  <c r="G904" i="71"/>
  <c r="G905" i="71"/>
  <c r="G906" i="71"/>
  <c r="G907" i="71"/>
  <c r="G908" i="71"/>
  <c r="G909" i="71"/>
  <c r="G910" i="71"/>
  <c r="G911" i="71"/>
  <c r="G912" i="71"/>
  <c r="G913" i="71"/>
  <c r="G914" i="71"/>
  <c r="G915" i="71"/>
  <c r="G916" i="71"/>
  <c r="G917" i="71"/>
  <c r="G918" i="71"/>
  <c r="G919" i="71"/>
  <c r="G920" i="71"/>
  <c r="G921" i="71"/>
  <c r="G922" i="71"/>
  <c r="G923" i="71"/>
  <c r="G924" i="71"/>
  <c r="G925" i="71"/>
  <c r="G926" i="71"/>
  <c r="Q1431" i="2" s="1"/>
  <c r="U1431" i="2" s="1"/>
  <c r="AI1431" i="2" s="1"/>
  <c r="G927" i="71"/>
  <c r="Q1432" i="2" s="1"/>
  <c r="U1432" i="2" s="1"/>
  <c r="AI1432" i="2" s="1"/>
  <c r="G928" i="71"/>
  <c r="Q1433" i="2" s="1"/>
  <c r="U1433" i="2" s="1"/>
  <c r="AI1433" i="2" s="1"/>
  <c r="G929" i="71"/>
  <c r="Q1434" i="2" s="1"/>
  <c r="U1434" i="2" s="1"/>
  <c r="AI1434" i="2" s="1"/>
  <c r="G930" i="71"/>
  <c r="Q1435" i="2" s="1"/>
  <c r="U1435" i="2" s="1"/>
  <c r="AI1435" i="2" s="1"/>
  <c r="G931" i="71"/>
  <c r="Q1436" i="2" s="1"/>
  <c r="U1436" i="2" s="1"/>
  <c r="AI1436" i="2" s="1"/>
  <c r="G932" i="71"/>
  <c r="Q1437" i="2" s="1"/>
  <c r="U1437" i="2" s="1"/>
  <c r="AI1437" i="2" s="1"/>
  <c r="G933" i="71"/>
  <c r="Q1438" i="2" s="1"/>
  <c r="U1438" i="2" s="1"/>
  <c r="AI1438" i="2" s="1"/>
  <c r="G934" i="71"/>
  <c r="Q1439" i="2" s="1"/>
  <c r="U1439" i="2" s="1"/>
  <c r="AI1439" i="2" s="1"/>
  <c r="G935" i="71"/>
  <c r="Q1440" i="2" s="1"/>
  <c r="U1440" i="2" s="1"/>
  <c r="AI1440" i="2" s="1"/>
  <c r="G936" i="71"/>
  <c r="Q1441" i="2" s="1"/>
  <c r="U1441" i="2" s="1"/>
  <c r="AI1441" i="2" s="1"/>
  <c r="G937" i="71"/>
  <c r="Q1442" i="2" s="1"/>
  <c r="U1442" i="2" s="1"/>
  <c r="AI1442" i="2" s="1"/>
  <c r="G938" i="71"/>
  <c r="G939" i="71"/>
  <c r="G940" i="71"/>
  <c r="G941" i="71"/>
  <c r="G942" i="71"/>
  <c r="G943" i="71"/>
  <c r="G944" i="71"/>
  <c r="G945" i="71"/>
  <c r="G946" i="71"/>
  <c r="G947" i="71"/>
  <c r="G948" i="71"/>
  <c r="G949" i="71"/>
  <c r="G950" i="71"/>
  <c r="G951" i="71"/>
  <c r="G952" i="71"/>
  <c r="G953" i="71"/>
  <c r="G954" i="71"/>
  <c r="G955" i="71"/>
  <c r="G956" i="71"/>
  <c r="G957" i="71"/>
  <c r="G958" i="71"/>
  <c r="G959" i="71"/>
  <c r="G960" i="71"/>
  <c r="G961" i="71"/>
  <c r="G962" i="71"/>
  <c r="G963" i="71"/>
  <c r="G964" i="71"/>
  <c r="G965" i="71"/>
  <c r="G966" i="71"/>
  <c r="G967" i="71"/>
  <c r="G968" i="71"/>
  <c r="G969" i="71"/>
  <c r="G970" i="71"/>
  <c r="G971" i="71"/>
  <c r="G972" i="71"/>
  <c r="G973" i="71"/>
  <c r="G974" i="71"/>
  <c r="G975" i="71"/>
  <c r="G976" i="71"/>
  <c r="G977" i="71"/>
  <c r="G978" i="71"/>
  <c r="G979" i="71"/>
  <c r="G980" i="71"/>
  <c r="G981" i="71"/>
  <c r="G982" i="71"/>
  <c r="G983" i="71"/>
  <c r="G984" i="71"/>
  <c r="G985" i="71"/>
  <c r="G986" i="71"/>
  <c r="G987" i="71"/>
  <c r="G988" i="71"/>
  <c r="G989" i="71"/>
  <c r="G990" i="71"/>
  <c r="G991" i="71"/>
  <c r="G992" i="71"/>
  <c r="G993" i="71"/>
  <c r="G994" i="71"/>
  <c r="G995" i="71"/>
  <c r="G996" i="71"/>
  <c r="G997" i="71"/>
  <c r="G998" i="71"/>
  <c r="G999" i="71"/>
  <c r="G1000" i="71"/>
  <c r="G1001" i="71"/>
  <c r="G1002" i="71"/>
  <c r="G1003" i="71"/>
  <c r="G1004" i="71"/>
  <c r="G1005" i="71"/>
  <c r="G1006" i="71"/>
  <c r="G1007" i="71"/>
  <c r="G1008" i="71"/>
  <c r="G1009" i="71"/>
  <c r="G1010" i="71"/>
  <c r="Q1443" i="2" s="1"/>
  <c r="U1443" i="2" s="1"/>
  <c r="AI1443" i="2" s="1"/>
  <c r="G1011" i="71"/>
  <c r="Q1444" i="2" s="1"/>
  <c r="U1444" i="2" s="1"/>
  <c r="AI1444" i="2" s="1"/>
  <c r="G1012" i="71"/>
  <c r="Q1445" i="2" s="1"/>
  <c r="U1445" i="2" s="1"/>
  <c r="AI1445" i="2" s="1"/>
  <c r="G1013" i="71"/>
  <c r="Q1446" i="2" s="1"/>
  <c r="U1446" i="2" s="1"/>
  <c r="AI1446" i="2" s="1"/>
  <c r="G1014" i="71"/>
  <c r="Q1447" i="2" s="1"/>
  <c r="U1447" i="2" s="1"/>
  <c r="AI1447" i="2" s="1"/>
  <c r="G1015" i="71"/>
  <c r="Q1448" i="2" s="1"/>
  <c r="U1448" i="2" s="1"/>
  <c r="AI1448" i="2" s="1"/>
  <c r="G1016" i="71"/>
  <c r="Q1449" i="2" s="1"/>
  <c r="U1449" i="2" s="1"/>
  <c r="AI1449" i="2" s="1"/>
  <c r="G1017" i="71"/>
  <c r="Q1450" i="2" s="1"/>
  <c r="U1450" i="2" s="1"/>
  <c r="AI1450" i="2" s="1"/>
  <c r="G1018" i="71"/>
  <c r="Q1451" i="2" s="1"/>
  <c r="U1451" i="2" s="1"/>
  <c r="AI1451" i="2" s="1"/>
  <c r="G1019" i="71"/>
  <c r="Q1452" i="2" s="1"/>
  <c r="U1452" i="2" s="1"/>
  <c r="AI1452" i="2" s="1"/>
  <c r="G1020" i="71"/>
  <c r="Q1453" i="2" s="1"/>
  <c r="U1453" i="2" s="1"/>
  <c r="AI1453" i="2" s="1"/>
  <c r="G1021" i="71"/>
  <c r="Q1454" i="2" s="1"/>
  <c r="U1454" i="2" s="1"/>
  <c r="AI1454" i="2" s="1"/>
  <c r="G1022" i="71"/>
  <c r="G1023" i="71"/>
  <c r="G1024" i="71"/>
  <c r="G1025" i="71"/>
  <c r="G1026" i="71"/>
  <c r="G1027" i="71"/>
  <c r="G1028" i="71"/>
  <c r="G1029" i="71"/>
  <c r="G1030" i="71"/>
  <c r="G1031" i="71"/>
  <c r="G1032" i="71"/>
  <c r="G1033" i="71"/>
  <c r="G1034" i="71"/>
  <c r="G1035" i="71"/>
  <c r="G1036" i="71"/>
  <c r="G1037" i="71"/>
  <c r="G1038" i="71"/>
  <c r="G1039" i="71"/>
  <c r="G1040" i="71"/>
  <c r="G1041" i="71"/>
  <c r="G1042" i="71"/>
  <c r="G1043" i="71"/>
  <c r="G1044" i="71"/>
  <c r="G1045" i="71"/>
  <c r="G1046" i="71"/>
  <c r="G1047" i="71"/>
  <c r="G1048" i="71"/>
  <c r="G1049" i="71"/>
  <c r="G1050" i="71"/>
  <c r="G1051" i="71"/>
  <c r="G1052" i="71"/>
  <c r="G1053" i="71"/>
  <c r="G1054" i="71"/>
  <c r="G1055" i="71"/>
  <c r="G1056" i="71"/>
  <c r="G1057" i="71"/>
  <c r="G1058" i="71"/>
  <c r="G1059" i="71"/>
  <c r="G1060" i="71"/>
  <c r="G1061" i="71"/>
  <c r="G1062" i="71"/>
  <c r="G1063" i="71"/>
  <c r="G1064" i="71"/>
  <c r="G1065" i="71"/>
  <c r="G1066" i="71"/>
  <c r="G1067" i="71"/>
  <c r="G1068" i="71"/>
  <c r="G1069" i="71"/>
  <c r="G1070" i="71"/>
  <c r="G1071" i="71"/>
  <c r="G1072" i="71"/>
  <c r="G1073" i="71"/>
  <c r="G1074" i="71"/>
  <c r="G1075" i="71"/>
  <c r="G1076" i="71"/>
  <c r="G1077" i="71"/>
  <c r="G1078" i="71"/>
  <c r="G1079" i="71"/>
  <c r="G1080" i="71"/>
  <c r="G1081" i="71"/>
  <c r="G1082" i="71"/>
  <c r="G1083" i="71"/>
  <c r="G1084" i="71"/>
  <c r="G1085" i="71"/>
  <c r="G1086" i="71"/>
  <c r="G1087" i="71"/>
  <c r="G1088" i="71"/>
  <c r="G1089" i="71"/>
  <c r="G1090" i="71"/>
  <c r="G1091" i="71"/>
  <c r="G1092" i="71"/>
  <c r="G1093" i="71"/>
  <c r="G1094" i="71"/>
  <c r="Q1455" i="2" s="1"/>
  <c r="U1455" i="2" s="1"/>
  <c r="AI1455" i="2" s="1"/>
  <c r="G1095" i="71"/>
  <c r="Q1456" i="2" s="1"/>
  <c r="U1456" i="2" s="1"/>
  <c r="AI1456" i="2" s="1"/>
  <c r="G1096" i="71"/>
  <c r="Q1457" i="2" s="1"/>
  <c r="U1457" i="2" s="1"/>
  <c r="AI1457" i="2" s="1"/>
  <c r="G1097" i="71"/>
  <c r="Q1458" i="2" s="1"/>
  <c r="U1458" i="2" s="1"/>
  <c r="AI1458" i="2" s="1"/>
  <c r="G1098" i="71"/>
  <c r="Q1459" i="2" s="1"/>
  <c r="U1459" i="2" s="1"/>
  <c r="AI1459" i="2" s="1"/>
  <c r="G1099" i="71"/>
  <c r="Q1460" i="2" s="1"/>
  <c r="U1460" i="2" s="1"/>
  <c r="AI1460" i="2" s="1"/>
  <c r="G1100" i="71"/>
  <c r="Q1461" i="2" s="1"/>
  <c r="U1461" i="2" s="1"/>
  <c r="AI1461" i="2" s="1"/>
  <c r="G1101" i="71"/>
  <c r="Q1462" i="2" s="1"/>
  <c r="U1462" i="2" s="1"/>
  <c r="AI1462" i="2" s="1"/>
  <c r="G1102" i="71"/>
  <c r="Q1463" i="2" s="1"/>
  <c r="U1463" i="2" s="1"/>
  <c r="AI1463" i="2" s="1"/>
  <c r="G1103" i="71"/>
  <c r="Q1464" i="2" s="1"/>
  <c r="U1464" i="2" s="1"/>
  <c r="AI1464" i="2" s="1"/>
  <c r="G1104" i="71"/>
  <c r="Q1465" i="2" s="1"/>
  <c r="U1465" i="2" s="1"/>
  <c r="AI1465" i="2" s="1"/>
  <c r="G1105" i="71"/>
  <c r="Q1466" i="2" s="1"/>
  <c r="U1466" i="2" s="1"/>
  <c r="AI1466" i="2" s="1"/>
  <c r="G1106" i="71"/>
  <c r="G1107" i="71"/>
  <c r="G1108" i="71"/>
  <c r="G1109" i="71"/>
  <c r="G1110" i="71"/>
  <c r="G1111" i="71"/>
  <c r="G1112" i="71"/>
  <c r="G1113" i="71"/>
  <c r="G1114" i="71"/>
  <c r="G1115" i="71"/>
  <c r="G1116" i="71"/>
  <c r="G1117" i="71"/>
  <c r="G1118" i="71"/>
  <c r="Q609" i="2" s="1"/>
  <c r="G1119" i="71"/>
  <c r="Q610" i="2" s="1"/>
  <c r="G1120" i="71"/>
  <c r="Q611" i="2" s="1"/>
  <c r="G1121" i="71"/>
  <c r="Q612" i="2" s="1"/>
  <c r="U612" i="2" s="1"/>
  <c r="AI612" i="2" s="1"/>
  <c r="G1122" i="71"/>
  <c r="Q613" i="2" s="1"/>
  <c r="U613" i="2" s="1"/>
  <c r="AI613" i="2" s="1"/>
  <c r="G1123" i="71"/>
  <c r="Q614" i="2" s="1"/>
  <c r="U614" i="2" s="1"/>
  <c r="AI614" i="2" s="1"/>
  <c r="G1124" i="71"/>
  <c r="Q615" i="2" s="1"/>
  <c r="U615" i="2" s="1"/>
  <c r="AI615" i="2" s="1"/>
  <c r="G1125" i="71"/>
  <c r="Q616" i="2" s="1"/>
  <c r="U616" i="2" s="1"/>
  <c r="AI616" i="2" s="1"/>
  <c r="G1126" i="71"/>
  <c r="Q617" i="2" s="1"/>
  <c r="U617" i="2" s="1"/>
  <c r="AI617" i="2" s="1"/>
  <c r="G1127" i="71"/>
  <c r="Q618" i="2" s="1"/>
  <c r="U618" i="2" s="1"/>
  <c r="AI618" i="2" s="1"/>
  <c r="G1128" i="71"/>
  <c r="Q619" i="2" s="1"/>
  <c r="U619" i="2" s="1"/>
  <c r="AI619" i="2" s="1"/>
  <c r="G1129" i="71"/>
  <c r="Q620" i="2" s="1"/>
  <c r="U620" i="2" s="1"/>
  <c r="AI620" i="2" s="1"/>
  <c r="G1130" i="71"/>
  <c r="G1131" i="71"/>
  <c r="G1132" i="71"/>
  <c r="G1133" i="71"/>
  <c r="G1134" i="71"/>
  <c r="G1135" i="71"/>
  <c r="G1136" i="71"/>
  <c r="G1137" i="71"/>
  <c r="G1138" i="71"/>
  <c r="G1139" i="71"/>
  <c r="G1140" i="71"/>
  <c r="G1141" i="71"/>
  <c r="G1142" i="71"/>
  <c r="G1143" i="71"/>
  <c r="G1144" i="71"/>
  <c r="G1145" i="71"/>
  <c r="G1146" i="71"/>
  <c r="G1147" i="71"/>
  <c r="G1148" i="71"/>
  <c r="G1149" i="71"/>
  <c r="G1150" i="71"/>
  <c r="G1151" i="71"/>
  <c r="G1152" i="71"/>
  <c r="G1153" i="71"/>
  <c r="G1154" i="71"/>
  <c r="G1155" i="71"/>
  <c r="G1156" i="71"/>
  <c r="G1157" i="71"/>
  <c r="G1158" i="71"/>
  <c r="G1159" i="71"/>
  <c r="G1160" i="71"/>
  <c r="G1161" i="71"/>
  <c r="G1162" i="71"/>
  <c r="G1163" i="71"/>
  <c r="G1164" i="71"/>
  <c r="G1165" i="71"/>
  <c r="G1166" i="71"/>
  <c r="G1167" i="71"/>
  <c r="G1168" i="71"/>
  <c r="G1169" i="71"/>
  <c r="G1170" i="71"/>
  <c r="G1171" i="71"/>
  <c r="G1172" i="71"/>
  <c r="G1173" i="71"/>
  <c r="G1174" i="71"/>
  <c r="G1175" i="71"/>
  <c r="G1176" i="71"/>
  <c r="G1177" i="71"/>
  <c r="G1178" i="71"/>
  <c r="G1179" i="71"/>
  <c r="G1180" i="71"/>
  <c r="G1181" i="71"/>
  <c r="G1182" i="71"/>
  <c r="G1183" i="71"/>
  <c r="G1184" i="71"/>
  <c r="G1185" i="71"/>
  <c r="G1186" i="71"/>
  <c r="G1187" i="71"/>
  <c r="G1188" i="71"/>
  <c r="G1189" i="71"/>
  <c r="G1190" i="71"/>
  <c r="G1191" i="71"/>
  <c r="G1192" i="71"/>
  <c r="G1193" i="71"/>
  <c r="G1194" i="71"/>
  <c r="G1195" i="71"/>
  <c r="G1196" i="71"/>
  <c r="G1197" i="71"/>
  <c r="G1198" i="71"/>
  <c r="G1199" i="71"/>
  <c r="G1200" i="71"/>
  <c r="G1201" i="71"/>
  <c r="G1202" i="71"/>
  <c r="G1203" i="71"/>
  <c r="G1204" i="71"/>
  <c r="G1205" i="71"/>
  <c r="G1206" i="71"/>
  <c r="G1207" i="71"/>
  <c r="G1208" i="71"/>
  <c r="G1209" i="71"/>
  <c r="G1210" i="71"/>
  <c r="G1211" i="71"/>
  <c r="G1212" i="71"/>
  <c r="G1213" i="71"/>
  <c r="G1214" i="71"/>
  <c r="G1215" i="71"/>
  <c r="G1216" i="71"/>
  <c r="G1217" i="71"/>
  <c r="G1218" i="71"/>
  <c r="G1219" i="71"/>
  <c r="G1220" i="71"/>
  <c r="G1221" i="71"/>
  <c r="G1222" i="71"/>
  <c r="G1223" i="71"/>
  <c r="G1224" i="71"/>
  <c r="G1225" i="71"/>
  <c r="G1226" i="71"/>
  <c r="G1227" i="71"/>
  <c r="G1228" i="71"/>
  <c r="G1229" i="71"/>
  <c r="G1230" i="71"/>
  <c r="G1231" i="71"/>
  <c r="G1232" i="71"/>
  <c r="G1233" i="71"/>
  <c r="G1234" i="71"/>
  <c r="G1235" i="71"/>
  <c r="G1236" i="71"/>
  <c r="G1237" i="71"/>
  <c r="G1238" i="71"/>
  <c r="G1239" i="71"/>
  <c r="G1240" i="71"/>
  <c r="G1241" i="71"/>
  <c r="G1242" i="71"/>
  <c r="G1243" i="71"/>
  <c r="G1244" i="71"/>
  <c r="G1245" i="71"/>
  <c r="G1246" i="71"/>
  <c r="G1247" i="71"/>
  <c r="G1248" i="71"/>
  <c r="G1249" i="71"/>
  <c r="G1250" i="71"/>
  <c r="G1251" i="71"/>
  <c r="G1252" i="71"/>
  <c r="G1253" i="71"/>
  <c r="G1254" i="71"/>
  <c r="G1255" i="71"/>
  <c r="G1256" i="71"/>
  <c r="G1257" i="71"/>
  <c r="G1258" i="71"/>
  <c r="G1259" i="71"/>
  <c r="G1260" i="71"/>
  <c r="G1261" i="71"/>
  <c r="G1262" i="71"/>
  <c r="G1263" i="71"/>
  <c r="G1264" i="71"/>
  <c r="G1265" i="71"/>
  <c r="G1266" i="71"/>
  <c r="G1267" i="71"/>
  <c r="G1268" i="71"/>
  <c r="G1269" i="71"/>
  <c r="G1270" i="71"/>
  <c r="G1271" i="71"/>
  <c r="G1272" i="71"/>
  <c r="G1273" i="71"/>
  <c r="G1274" i="71"/>
  <c r="G1275" i="71"/>
  <c r="G1276" i="71"/>
  <c r="G1277" i="71"/>
  <c r="G1278" i="71"/>
  <c r="G1279" i="71"/>
  <c r="G1280" i="71"/>
  <c r="G1281" i="71"/>
  <c r="G1282" i="71"/>
  <c r="G1283" i="71"/>
  <c r="G1284" i="71"/>
  <c r="G1285" i="71"/>
  <c r="G1286" i="71"/>
  <c r="G1287" i="71"/>
  <c r="G1288" i="71"/>
  <c r="G1289" i="71"/>
  <c r="G1290" i="71"/>
  <c r="G1291" i="71"/>
  <c r="G1292" i="71"/>
  <c r="G1293" i="71"/>
  <c r="G1294" i="71"/>
  <c r="G1295" i="71"/>
  <c r="G1296" i="71"/>
  <c r="G1297" i="71"/>
  <c r="G1298" i="71"/>
  <c r="G1299" i="71"/>
  <c r="G1300" i="71"/>
  <c r="G1301" i="71"/>
  <c r="G1302" i="71"/>
  <c r="G1303" i="71"/>
  <c r="G1304" i="71"/>
  <c r="G1305" i="71"/>
  <c r="G1306" i="71"/>
  <c r="G1307" i="71"/>
  <c r="G1308" i="71"/>
  <c r="G1309" i="71"/>
  <c r="G1310" i="71"/>
  <c r="G1311" i="71"/>
  <c r="G1312" i="71"/>
  <c r="G1313" i="71"/>
  <c r="G1314" i="71"/>
  <c r="G1315" i="71"/>
  <c r="G1316" i="71"/>
  <c r="G1317" i="71"/>
  <c r="G1318" i="71"/>
  <c r="G1319" i="71"/>
  <c r="G1320" i="71"/>
  <c r="G1321" i="71"/>
  <c r="G1322" i="71"/>
  <c r="G1323" i="71"/>
  <c r="G1324" i="71"/>
  <c r="G1325" i="71"/>
  <c r="G1326" i="71"/>
  <c r="G1327" i="71"/>
  <c r="G1328" i="71"/>
  <c r="G1329" i="71"/>
  <c r="G1330" i="71"/>
  <c r="G1331" i="71"/>
  <c r="G1332" i="71"/>
  <c r="G1333" i="71"/>
  <c r="G1334" i="71"/>
  <c r="G1335" i="71"/>
  <c r="G1336" i="71"/>
  <c r="G1337" i="71"/>
  <c r="G1338" i="71"/>
  <c r="G1339" i="71"/>
  <c r="G1340" i="71"/>
  <c r="G1341" i="71"/>
  <c r="G1342" i="71"/>
  <c r="G1343" i="71"/>
  <c r="G1344" i="71"/>
  <c r="G1345" i="71"/>
  <c r="G1346" i="71"/>
  <c r="G1347" i="71"/>
  <c r="G1348" i="71"/>
  <c r="G1349" i="71"/>
  <c r="G1350" i="71"/>
  <c r="G1351" i="71"/>
  <c r="G1352" i="71"/>
  <c r="G1353" i="71"/>
  <c r="G1354" i="71"/>
  <c r="G1355" i="71"/>
  <c r="G1356" i="71"/>
  <c r="G1357" i="71"/>
  <c r="G1358" i="71"/>
  <c r="G1359" i="71"/>
  <c r="G1360" i="71"/>
  <c r="G1361" i="71"/>
  <c r="G1362" i="71"/>
  <c r="G1363" i="71"/>
  <c r="G1364" i="71"/>
  <c r="G1365" i="71"/>
  <c r="G1366" i="71"/>
  <c r="G1367" i="71"/>
  <c r="G1368" i="71"/>
  <c r="G1369" i="71"/>
  <c r="G1370" i="71"/>
  <c r="G1371" i="71"/>
  <c r="G1372" i="71"/>
  <c r="G1373" i="71"/>
  <c r="G1374" i="71"/>
  <c r="G1375" i="71"/>
  <c r="G1376" i="71"/>
  <c r="G1377" i="71"/>
  <c r="G1378" i="71"/>
  <c r="G1379" i="71"/>
  <c r="G1380" i="71"/>
  <c r="G1381" i="71"/>
  <c r="G1382" i="71"/>
  <c r="G1383" i="71"/>
  <c r="G1384" i="71"/>
  <c r="G1385" i="71"/>
  <c r="G1386" i="71"/>
  <c r="G1387" i="71"/>
  <c r="G1388" i="71"/>
  <c r="G1389" i="71"/>
  <c r="G1390" i="71"/>
  <c r="G1391" i="71"/>
  <c r="G1392" i="71"/>
  <c r="G1393" i="71"/>
  <c r="G1394" i="71"/>
  <c r="G1395" i="71"/>
  <c r="G1396" i="71"/>
  <c r="G1397" i="71"/>
  <c r="G1398" i="71"/>
  <c r="G1399" i="71"/>
  <c r="G1400" i="71"/>
  <c r="G1401" i="71"/>
  <c r="G1402" i="71"/>
  <c r="G1403" i="71"/>
  <c r="G1404" i="71"/>
  <c r="G1405" i="71"/>
  <c r="G1406" i="71"/>
  <c r="G1407" i="71"/>
  <c r="G1408" i="71"/>
  <c r="G1409" i="71"/>
  <c r="G1410" i="71"/>
  <c r="G1411" i="71"/>
  <c r="G1412" i="71"/>
  <c r="G1413" i="71"/>
  <c r="G1414" i="71"/>
  <c r="G1415" i="71"/>
  <c r="G1416" i="71"/>
  <c r="G1417" i="71"/>
  <c r="G1418" i="71"/>
  <c r="G1419" i="71"/>
  <c r="G1420" i="71"/>
  <c r="G1421" i="71"/>
  <c r="G1422" i="71"/>
  <c r="G1423" i="71"/>
  <c r="G1424" i="71"/>
  <c r="G1425" i="71"/>
  <c r="G1426" i="71"/>
  <c r="G1427" i="71"/>
  <c r="G1428" i="71"/>
  <c r="G1429" i="71"/>
  <c r="G1430" i="71"/>
  <c r="G1431" i="71"/>
  <c r="G1432" i="71"/>
  <c r="G1433" i="71"/>
  <c r="G1434" i="71"/>
  <c r="G1435" i="71"/>
  <c r="G1436" i="71"/>
  <c r="G1437" i="71"/>
  <c r="G1438" i="71"/>
  <c r="G1439" i="71"/>
  <c r="G1440" i="71"/>
  <c r="G1441" i="71"/>
  <c r="G1442" i="71"/>
  <c r="G1443" i="71"/>
  <c r="G1444" i="71"/>
  <c r="G1445" i="71"/>
  <c r="G1446" i="71"/>
  <c r="G1447" i="71"/>
  <c r="G1448" i="71"/>
  <c r="G1449" i="71"/>
  <c r="G1450" i="71"/>
  <c r="G1451" i="71"/>
  <c r="G1452" i="71"/>
  <c r="G1453" i="71"/>
  <c r="G1454" i="71"/>
  <c r="G1455" i="71"/>
  <c r="G1456" i="71"/>
  <c r="G1457" i="71"/>
  <c r="G1458" i="71"/>
  <c r="G1459" i="71"/>
  <c r="G1460" i="71"/>
  <c r="G1461" i="71"/>
  <c r="G1462" i="71"/>
  <c r="G1463" i="71"/>
  <c r="G1464" i="71"/>
  <c r="G1465" i="71"/>
  <c r="G1466" i="71"/>
  <c r="G1467" i="71"/>
  <c r="G1468" i="71"/>
  <c r="G1469" i="71"/>
  <c r="G1470" i="71"/>
  <c r="G1471" i="71"/>
  <c r="G1472" i="71"/>
  <c r="G1473" i="71"/>
  <c r="G1474" i="71"/>
  <c r="G1475" i="71"/>
  <c r="G1476" i="71"/>
  <c r="G1477" i="71"/>
  <c r="G1478" i="71"/>
  <c r="G1479" i="71"/>
  <c r="G1480" i="71"/>
  <c r="G1481" i="71"/>
  <c r="G1482" i="71"/>
  <c r="G1483" i="71"/>
  <c r="G1484" i="71"/>
  <c r="G1485" i="71"/>
  <c r="G1486" i="71"/>
  <c r="G1487" i="71"/>
  <c r="G1488" i="71"/>
  <c r="G1489" i="71"/>
  <c r="G1490" i="71"/>
  <c r="G1491" i="71"/>
  <c r="G1492" i="71"/>
  <c r="G1493" i="71"/>
  <c r="G1494" i="71"/>
  <c r="G1495" i="71"/>
  <c r="G1496" i="71"/>
  <c r="G1497" i="71"/>
  <c r="G1498" i="71"/>
  <c r="G1499" i="71"/>
  <c r="G1500" i="71"/>
  <c r="G1501" i="71"/>
  <c r="G1502" i="71"/>
  <c r="G1503" i="71"/>
  <c r="G1504" i="71"/>
  <c r="G1505" i="71"/>
  <c r="G1506" i="71"/>
  <c r="G1507" i="71"/>
  <c r="G1508" i="71"/>
  <c r="G1509" i="71"/>
  <c r="G1510" i="71"/>
  <c r="G1511" i="71"/>
  <c r="G1512" i="71"/>
  <c r="G1513" i="71"/>
  <c r="G1514" i="71"/>
  <c r="G1515" i="71"/>
  <c r="G1516" i="71"/>
  <c r="G1517" i="71"/>
  <c r="G1518" i="71"/>
  <c r="G1519" i="71"/>
  <c r="G1520" i="71"/>
  <c r="G1521" i="71"/>
  <c r="G1522" i="71"/>
  <c r="G1523" i="71"/>
  <c r="G1524" i="71"/>
  <c r="G1525" i="71"/>
  <c r="G1526" i="71"/>
  <c r="G1527" i="71"/>
  <c r="G1528" i="71"/>
  <c r="G1529" i="71"/>
  <c r="G1530" i="71"/>
  <c r="G1531" i="71"/>
  <c r="G1532" i="71"/>
  <c r="G1533" i="71"/>
  <c r="G1534" i="71"/>
  <c r="G1535" i="71"/>
  <c r="G1536" i="71"/>
  <c r="G1537" i="71"/>
  <c r="G1538" i="71"/>
  <c r="G1539" i="71"/>
  <c r="G1540" i="71"/>
  <c r="G1541" i="71"/>
  <c r="G1542" i="71"/>
  <c r="G1543" i="71"/>
  <c r="G1544" i="71"/>
  <c r="G1545" i="71"/>
  <c r="G1546" i="71"/>
  <c r="G1547" i="71"/>
  <c r="G1548" i="71"/>
  <c r="G1549" i="71"/>
  <c r="G1550" i="71"/>
  <c r="G1551" i="71"/>
  <c r="G1552" i="71"/>
  <c r="G1553" i="71"/>
  <c r="G1554" i="71"/>
  <c r="G1555" i="71"/>
  <c r="G1556" i="71"/>
  <c r="G1557" i="71"/>
  <c r="G1558" i="71"/>
  <c r="G1559" i="71"/>
  <c r="G1560" i="71"/>
  <c r="G1561" i="71"/>
  <c r="G1562" i="71"/>
  <c r="G1563" i="71"/>
  <c r="G1564" i="71"/>
  <c r="G1565" i="71"/>
  <c r="G1566" i="71"/>
  <c r="G1567" i="71"/>
  <c r="G1568" i="71"/>
  <c r="G1569" i="71"/>
  <c r="G1570" i="71"/>
  <c r="G1571" i="71"/>
  <c r="G1572" i="71"/>
  <c r="G1573" i="71"/>
  <c r="G1574" i="71"/>
  <c r="G1575" i="71"/>
  <c r="G1576" i="71"/>
  <c r="G1577" i="71"/>
  <c r="G1578" i="71"/>
  <c r="G1579" i="71"/>
  <c r="G1580" i="71"/>
  <c r="G1581" i="71"/>
  <c r="G1582" i="71"/>
  <c r="G1583" i="71"/>
  <c r="G1584" i="71"/>
  <c r="G1585" i="71"/>
  <c r="Q2383" i="2" l="1"/>
  <c r="Q3785" i="2"/>
  <c r="Q955" i="2"/>
  <c r="Q3729" i="2"/>
  <c r="Q899" i="2"/>
  <c r="Q1539" i="2"/>
  <c r="U1539" i="2" s="1"/>
  <c r="AI1539" i="2" s="1"/>
  <c r="Q1815" i="2"/>
  <c r="U1815" i="2" s="1"/>
  <c r="AI1815" i="2" s="1"/>
  <c r="Q1811" i="2"/>
  <c r="U1811" i="2" s="1"/>
  <c r="AI1811" i="2" s="1"/>
  <c r="Q1535" i="2"/>
  <c r="U1535" i="2" s="1"/>
  <c r="AI1535" i="2" s="1"/>
  <c r="Q1515" i="2"/>
  <c r="U1515" i="2" s="1"/>
  <c r="AI1515" i="2" s="1"/>
  <c r="Q1791" i="2"/>
  <c r="U1791" i="2" s="1"/>
  <c r="AI1791" i="2" s="1"/>
  <c r="Q1511" i="2"/>
  <c r="U1511" i="2" s="1"/>
  <c r="AI1511" i="2" s="1"/>
  <c r="Q1787" i="2"/>
  <c r="U1787" i="2" s="1"/>
  <c r="AI1787" i="2" s="1"/>
  <c r="Q1495" i="2"/>
  <c r="U1495" i="2" s="1"/>
  <c r="AI1495" i="2" s="1"/>
  <c r="Q1771" i="2"/>
  <c r="U1771" i="2" s="1"/>
  <c r="AI1771" i="2" s="1"/>
  <c r="Q1479" i="2"/>
  <c r="U1479" i="2" s="1"/>
  <c r="AI1479" i="2" s="1"/>
  <c r="Q1755" i="2"/>
  <c r="U1755" i="2" s="1"/>
  <c r="AI1755" i="2" s="1"/>
  <c r="Q1471" i="2"/>
  <c r="U1471" i="2" s="1"/>
  <c r="AI1471" i="2" s="1"/>
  <c r="Q1747" i="2"/>
  <c r="U1747" i="2" s="1"/>
  <c r="AI1747" i="2" s="1"/>
  <c r="Q2390" i="2"/>
  <c r="Q3792" i="2"/>
  <c r="Q962" i="2"/>
  <c r="Q2382" i="2"/>
  <c r="Q3784" i="2"/>
  <c r="Q954" i="2"/>
  <c r="Q2374" i="2"/>
  <c r="Q3776" i="2"/>
  <c r="Q946" i="2"/>
  <c r="Q2366" i="2"/>
  <c r="Q3768" i="2"/>
  <c r="Q938" i="2"/>
  <c r="Q2358" i="2"/>
  <c r="Q3760" i="2"/>
  <c r="Q930" i="2"/>
  <c r="Q2350" i="2"/>
  <c r="Q3752" i="2"/>
  <c r="Q922" i="2"/>
  <c r="Q3744" i="2"/>
  <c r="Q914" i="2"/>
  <c r="Q3736" i="2"/>
  <c r="Q906" i="2"/>
  <c r="Q3728" i="2"/>
  <c r="Q898" i="2"/>
  <c r="Q3720" i="2"/>
  <c r="Q890" i="2"/>
  <c r="Q1370" i="2"/>
  <c r="U1370" i="2" s="1"/>
  <c r="AI1370" i="2" s="1"/>
  <c r="Q1322" i="2"/>
  <c r="U1322" i="2" s="1"/>
  <c r="AI1322" i="2" s="1"/>
  <c r="Q3712" i="2"/>
  <c r="Q1314" i="2"/>
  <c r="U1314" i="2" s="1"/>
  <c r="AI1314" i="2" s="1"/>
  <c r="Q1362" i="2"/>
  <c r="U1362" i="2" s="1"/>
  <c r="AI1362" i="2" s="1"/>
  <c r="Q882" i="2"/>
  <c r="Q3668" i="2"/>
  <c r="Q3704" i="2"/>
  <c r="Q3656" i="2"/>
  <c r="Q3644" i="2"/>
  <c r="Q3632" i="2"/>
  <c r="Q1306" i="2"/>
  <c r="U1306" i="2" s="1"/>
  <c r="AI1306" i="2" s="1"/>
  <c r="Q874" i="2"/>
  <c r="Q1354" i="2"/>
  <c r="U1354" i="2" s="1"/>
  <c r="AI1354" i="2" s="1"/>
  <c r="Q3696" i="2"/>
  <c r="Q3623" i="2"/>
  <c r="Q3622" i="2"/>
  <c r="Q3553" i="2"/>
  <c r="Q3624" i="2"/>
  <c r="Q3551" i="2"/>
  <c r="Q3422" i="2"/>
  <c r="Q3410" i="2"/>
  <c r="Q3458" i="2"/>
  <c r="Q3566" i="2"/>
  <c r="Q3535" i="2"/>
  <c r="Q3446" i="2"/>
  <c r="Q3481" i="2"/>
  <c r="Q3511" i="2"/>
  <c r="Q3523" i="2"/>
  <c r="Q3578" i="2"/>
  <c r="Q3489" i="2"/>
  <c r="Q3469" i="2"/>
  <c r="Q1346" i="2"/>
  <c r="U1346" i="2" s="1"/>
  <c r="AI1346" i="2" s="1"/>
  <c r="Q1298" i="2"/>
  <c r="U1298" i="2" s="1"/>
  <c r="AI1298" i="2" s="1"/>
  <c r="Q3591" i="2"/>
  <c r="Q3688" i="2"/>
  <c r="Q3527" i="2"/>
  <c r="Q3543" i="2"/>
  <c r="Q3414" i="2"/>
  <c r="Q3438" i="2"/>
  <c r="Q3493" i="2"/>
  <c r="Q3539" i="2"/>
  <c r="Q3593" i="2"/>
  <c r="Q3570" i="2"/>
  <c r="Q3450" i="2"/>
  <c r="Q3515" i="2"/>
  <c r="Q3402" i="2"/>
  <c r="Q3473" i="2"/>
  <c r="Q3592" i="2"/>
  <c r="Q3558" i="2"/>
  <c r="Q3462" i="2"/>
  <c r="Q3554" i="2"/>
  <c r="Q3503" i="2"/>
  <c r="Q3594" i="2"/>
  <c r="Q1290" i="2"/>
  <c r="U1290" i="2" s="1"/>
  <c r="AI1290" i="2" s="1"/>
  <c r="Q1338" i="2"/>
  <c r="U1338" i="2" s="1"/>
  <c r="AI1338" i="2" s="1"/>
  <c r="Q3680" i="2"/>
  <c r="Q3166" i="2"/>
  <c r="Q3195" i="2"/>
  <c r="Q3323" i="2"/>
  <c r="Q3090" i="2"/>
  <c r="Q3382" i="2"/>
  <c r="Q3061" i="2"/>
  <c r="Q3104" i="2"/>
  <c r="Q3394" i="2"/>
  <c r="Q3370" i="2"/>
  <c r="Q3180" i="2"/>
  <c r="Q3125" i="2"/>
  <c r="Q3126" i="2"/>
  <c r="Q3245" i="2"/>
  <c r="Q3311" i="2"/>
  <c r="Q3049" i="2"/>
  <c r="Q3092" i="2"/>
  <c r="Q3154" i="2"/>
  <c r="Q3211" i="2"/>
  <c r="Q3232" i="2"/>
  <c r="Q3275" i="2"/>
  <c r="Q3350" i="2"/>
  <c r="Q3091" i="2"/>
  <c r="Q3335" i="2"/>
  <c r="Q3292" i="2"/>
  <c r="Q3220" i="2"/>
  <c r="Q3073" i="2"/>
  <c r="Q3205" i="2"/>
  <c r="Q1330" i="2"/>
  <c r="U1330" i="2" s="1"/>
  <c r="AI1330" i="2" s="1"/>
  <c r="Q1282" i="2"/>
  <c r="U1282" i="2" s="1"/>
  <c r="AI1282" i="2" s="1"/>
  <c r="Q3811" i="2"/>
  <c r="U3811" i="2" s="1"/>
  <c r="AI3811" i="2" s="1"/>
  <c r="Q3799" i="2"/>
  <c r="U3799" i="2" s="1"/>
  <c r="AI3799" i="2" s="1"/>
  <c r="Q2482" i="2"/>
  <c r="Q2632" i="2"/>
  <c r="Q2800" i="2"/>
  <c r="Q2594" i="2"/>
  <c r="Q2454" i="2"/>
  <c r="Q2483" i="2"/>
  <c r="Q2654" i="2"/>
  <c r="Q2670" i="2"/>
  <c r="Q2732" i="2"/>
  <c r="Q2648" i="2"/>
  <c r="Q2534" i="2"/>
  <c r="Q2698" i="2"/>
  <c r="Q2731" i="2"/>
  <c r="Q2484" i="2"/>
  <c r="Q2751" i="2"/>
  <c r="Q2742" i="2"/>
  <c r="Q2758" i="2"/>
  <c r="Q2683" i="2"/>
  <c r="Q2435" i="2"/>
  <c r="Q2496" i="2"/>
  <c r="Q2695" i="2"/>
  <c r="Q2656" i="2"/>
  <c r="Q2423" i="2"/>
  <c r="Q2916" i="2"/>
  <c r="Q2705" i="2"/>
  <c r="Q2630" i="2"/>
  <c r="Q3018" i="2"/>
  <c r="Q2647" i="2"/>
  <c r="Q2823" i="2"/>
  <c r="Q2881" i="2"/>
  <c r="Q2411" i="2"/>
  <c r="U2411" i="2" s="1"/>
  <c r="AI2411" i="2" s="1"/>
  <c r="Q2733" i="2"/>
  <c r="Q2897" i="2"/>
  <c r="Q2840" i="2"/>
  <c r="Q2808" i="2"/>
  <c r="Q2618" i="2"/>
  <c r="Q2620" i="2"/>
  <c r="Q3803" i="2"/>
  <c r="U3803" i="2" s="1"/>
  <c r="AI3803" i="2" s="1"/>
  <c r="Q2763" i="2"/>
  <c r="Q2500" i="2"/>
  <c r="Q2978" i="2"/>
  <c r="Q2762" i="2"/>
  <c r="Q2764" i="2"/>
  <c r="Q2997" i="2"/>
  <c r="Q2943" i="2"/>
  <c r="Q2488" i="2"/>
  <c r="Q2744" i="2"/>
  <c r="Q2427" i="2"/>
  <c r="Q2462" i="2"/>
  <c r="Q2626" i="2"/>
  <c r="Q2415" i="2"/>
  <c r="Q2687" i="2"/>
  <c r="Q2662" i="2"/>
  <c r="Q2610" i="2"/>
  <c r="Q2889" i="2"/>
  <c r="Q2640" i="2"/>
  <c r="Q2768" i="2"/>
  <c r="Q2935" i="2"/>
  <c r="Q2812" i="2"/>
  <c r="Q2759" i="2"/>
  <c r="Q2765" i="2"/>
  <c r="Q2938" i="2"/>
  <c r="Q2524" i="2"/>
  <c r="Q2967" i="2"/>
  <c r="Q2813" i="2"/>
  <c r="Q2461" i="2"/>
  <c r="Q2737" i="2"/>
  <c r="Q2795" i="2"/>
  <c r="Q2761" i="2"/>
  <c r="Q2753" i="2"/>
  <c r="Q2586" i="2"/>
  <c r="Q2772" i="2"/>
  <c r="Q2908" i="2"/>
  <c r="Q2641" i="2"/>
  <c r="Q2832" i="2"/>
  <c r="Q2760" i="2"/>
  <c r="Q2873" i="2"/>
  <c r="Q2403" i="2"/>
  <c r="U2403" i="2" s="1"/>
  <c r="AI2403" i="2" s="1"/>
  <c r="Q2270" i="2"/>
  <c r="U2270" i="2" s="1"/>
  <c r="AI2270" i="2" s="1"/>
  <c r="Q1946" i="2"/>
  <c r="U1946" i="2" s="1"/>
  <c r="AI1946" i="2" s="1"/>
  <c r="Q2262" i="2"/>
  <c r="U2262" i="2" s="1"/>
  <c r="AI2262" i="2" s="1"/>
  <c r="Q1938" i="2"/>
  <c r="U1938" i="2" s="1"/>
  <c r="AI1938" i="2" s="1"/>
  <c r="Q2254" i="2"/>
  <c r="U2254" i="2" s="1"/>
  <c r="AI2254" i="2" s="1"/>
  <c r="Q1930" i="2"/>
  <c r="U1930" i="2" s="1"/>
  <c r="AI1930" i="2" s="1"/>
  <c r="Q1922" i="2"/>
  <c r="U1922" i="2" s="1"/>
  <c r="AI1922" i="2" s="1"/>
  <c r="Q2246" i="2"/>
  <c r="U2246" i="2" s="1"/>
  <c r="AI2246" i="2" s="1"/>
  <c r="Q1914" i="2"/>
  <c r="U1914" i="2" s="1"/>
  <c r="AI1914" i="2" s="1"/>
  <c r="Q2238" i="2"/>
  <c r="U2238" i="2" s="1"/>
  <c r="AI2238" i="2" s="1"/>
  <c r="Q1906" i="2"/>
  <c r="U1906" i="2" s="1"/>
  <c r="AI1906" i="2" s="1"/>
  <c r="Q2230" i="2"/>
  <c r="U2230" i="2" s="1"/>
  <c r="AI2230" i="2" s="1"/>
  <c r="Q2222" i="2"/>
  <c r="U2222" i="2" s="1"/>
  <c r="AI2222" i="2" s="1"/>
  <c r="Q1898" i="2"/>
  <c r="U1898" i="2" s="1"/>
  <c r="AI1898" i="2" s="1"/>
  <c r="Q2214" i="2"/>
  <c r="U2214" i="2" s="1"/>
  <c r="AI2214" i="2" s="1"/>
  <c r="Q1890" i="2"/>
  <c r="U1890" i="2" s="1"/>
  <c r="AI1890" i="2" s="1"/>
  <c r="Q1882" i="2"/>
  <c r="U1882" i="2" s="1"/>
  <c r="AI1882" i="2" s="1"/>
  <c r="Q2206" i="2"/>
  <c r="U2206" i="2" s="1"/>
  <c r="AI2206" i="2" s="1"/>
  <c r="Q2198" i="2"/>
  <c r="U2198" i="2" s="1"/>
  <c r="AI2198" i="2" s="1"/>
  <c r="Q1874" i="2"/>
  <c r="U1874" i="2" s="1"/>
  <c r="AI1874" i="2" s="1"/>
  <c r="Q1866" i="2"/>
  <c r="U1866" i="2" s="1"/>
  <c r="AI1866" i="2" s="1"/>
  <c r="Q2190" i="2"/>
  <c r="U2190" i="2" s="1"/>
  <c r="AI2190" i="2" s="1"/>
  <c r="Q1858" i="2"/>
  <c r="U1858" i="2" s="1"/>
  <c r="AI1858" i="2" s="1"/>
  <c r="Q2182" i="2"/>
  <c r="U2182" i="2" s="1"/>
  <c r="AI2182" i="2" s="1"/>
  <c r="Q2174" i="2"/>
  <c r="U2174" i="2" s="1"/>
  <c r="AI2174" i="2" s="1"/>
  <c r="Q1850" i="2"/>
  <c r="U1850" i="2" s="1"/>
  <c r="AI1850" i="2" s="1"/>
  <c r="Q2166" i="2"/>
  <c r="U2166" i="2" s="1"/>
  <c r="AI2166" i="2" s="1"/>
  <c r="Q1842" i="2"/>
  <c r="U1842" i="2" s="1"/>
  <c r="AI1842" i="2" s="1"/>
  <c r="Q2602" i="2"/>
  <c r="Q2566" i="2"/>
  <c r="Q2578" i="2"/>
  <c r="Q1558" i="2"/>
  <c r="U1558" i="2" s="1"/>
  <c r="AI1558" i="2" s="1"/>
  <c r="Q1834" i="2"/>
  <c r="U1834" i="2" s="1"/>
  <c r="AI1834" i="2" s="1"/>
  <c r="Q1546" i="2"/>
  <c r="U1546" i="2" s="1"/>
  <c r="AI1546" i="2" s="1"/>
  <c r="Q1822" i="2"/>
  <c r="U1822" i="2" s="1"/>
  <c r="AI1822" i="2" s="1"/>
  <c r="Q1810" i="2"/>
  <c r="U1810" i="2" s="1"/>
  <c r="AI1810" i="2" s="1"/>
  <c r="Q1534" i="2"/>
  <c r="U1534" i="2" s="1"/>
  <c r="AI1534" i="2" s="1"/>
  <c r="Q1798" i="2"/>
  <c r="U1798" i="2" s="1"/>
  <c r="AI1798" i="2" s="1"/>
  <c r="Q1522" i="2"/>
  <c r="U1522" i="2" s="1"/>
  <c r="AI1522" i="2" s="1"/>
  <c r="Q1786" i="2"/>
  <c r="U1786" i="2" s="1"/>
  <c r="AI1786" i="2" s="1"/>
  <c r="Q1510" i="2"/>
  <c r="U1510" i="2" s="1"/>
  <c r="AI1510" i="2" s="1"/>
  <c r="Q1778" i="2"/>
  <c r="U1778" i="2" s="1"/>
  <c r="AI1778" i="2" s="1"/>
  <c r="Q1502" i="2"/>
  <c r="U1502" i="2" s="1"/>
  <c r="AI1502" i="2" s="1"/>
  <c r="Q1770" i="2"/>
  <c r="U1770" i="2" s="1"/>
  <c r="AI1770" i="2" s="1"/>
  <c r="Q1494" i="2"/>
  <c r="U1494" i="2" s="1"/>
  <c r="AI1494" i="2" s="1"/>
  <c r="Q1486" i="2"/>
  <c r="U1486" i="2" s="1"/>
  <c r="AI1486" i="2" s="1"/>
  <c r="Q1762" i="2"/>
  <c r="U1762" i="2" s="1"/>
  <c r="AI1762" i="2" s="1"/>
  <c r="Q1478" i="2"/>
  <c r="U1478" i="2" s="1"/>
  <c r="AI1478" i="2" s="1"/>
  <c r="Q1754" i="2"/>
  <c r="U1754" i="2" s="1"/>
  <c r="AI1754" i="2" s="1"/>
  <c r="Q1470" i="2"/>
  <c r="U1470" i="2" s="1"/>
  <c r="AI1470" i="2" s="1"/>
  <c r="Q1746" i="2"/>
  <c r="U1746" i="2" s="1"/>
  <c r="AI1746" i="2" s="1"/>
  <c r="Q2367" i="2"/>
  <c r="Q3769" i="2"/>
  <c r="Q939" i="2"/>
  <c r="Q3657" i="2"/>
  <c r="Q3645" i="2"/>
  <c r="Q3705" i="2"/>
  <c r="Q3633" i="2"/>
  <c r="Q3669" i="2"/>
  <c r="Q1355" i="2"/>
  <c r="U1355" i="2" s="1"/>
  <c r="AI1355" i="2" s="1"/>
  <c r="Q875" i="2"/>
  <c r="Q1307" i="2"/>
  <c r="U1307" i="2" s="1"/>
  <c r="AI1307" i="2" s="1"/>
  <c r="Q1931" i="2"/>
  <c r="U1931" i="2" s="1"/>
  <c r="AI1931" i="2" s="1"/>
  <c r="Q2255" i="2"/>
  <c r="U2255" i="2" s="1"/>
  <c r="AI2255" i="2" s="1"/>
  <c r="Q2231" i="2"/>
  <c r="U2231" i="2" s="1"/>
  <c r="AI2231" i="2" s="1"/>
  <c r="Q1907" i="2"/>
  <c r="U1907" i="2" s="1"/>
  <c r="AI1907" i="2" s="1"/>
  <c r="Q2207" i="2"/>
  <c r="U2207" i="2" s="1"/>
  <c r="AI2207" i="2" s="1"/>
  <c r="Q1883" i="2"/>
  <c r="U1883" i="2" s="1"/>
  <c r="AI1883" i="2" s="1"/>
  <c r="Q2191" i="2"/>
  <c r="U2191" i="2" s="1"/>
  <c r="AI2191" i="2" s="1"/>
  <c r="Q1867" i="2"/>
  <c r="U1867" i="2" s="1"/>
  <c r="AI1867" i="2" s="1"/>
  <c r="Q2183" i="2"/>
  <c r="U2183" i="2" s="1"/>
  <c r="AI2183" i="2" s="1"/>
  <c r="Q1859" i="2"/>
  <c r="U1859" i="2" s="1"/>
  <c r="AI1859" i="2" s="1"/>
  <c r="Q2167" i="2"/>
  <c r="U2167" i="2" s="1"/>
  <c r="AI2167" i="2" s="1"/>
  <c r="Q1843" i="2"/>
  <c r="U1843" i="2" s="1"/>
  <c r="AI1843" i="2" s="1"/>
  <c r="Q2559" i="2"/>
  <c r="Q2571" i="2"/>
  <c r="Q2595" i="2"/>
  <c r="Q1835" i="2"/>
  <c r="U1835" i="2" s="1"/>
  <c r="AI1835" i="2" s="1"/>
  <c r="Q1559" i="2"/>
  <c r="U1559" i="2" s="1"/>
  <c r="AI1559" i="2" s="1"/>
  <c r="Q2389" i="2"/>
  <c r="Q3791" i="2"/>
  <c r="Q961" i="2"/>
  <c r="Q2381" i="2"/>
  <c r="Q3783" i="2"/>
  <c r="Q953" i="2"/>
  <c r="Q2373" i="2"/>
  <c r="Q3775" i="2"/>
  <c r="Q945" i="2"/>
  <c r="Q2365" i="2"/>
  <c r="Q3767" i="2"/>
  <c r="Q937" i="2"/>
  <c r="Q2357" i="2"/>
  <c r="Q3759" i="2"/>
  <c r="Q929" i="2"/>
  <c r="Q2349" i="2"/>
  <c r="Q3751" i="2"/>
  <c r="Q921" i="2"/>
  <c r="Q3743" i="2"/>
  <c r="Q913" i="2"/>
  <c r="Q3735" i="2"/>
  <c r="Q905" i="2"/>
  <c r="Q3727" i="2"/>
  <c r="Q897" i="2"/>
  <c r="Q3719" i="2"/>
  <c r="Q889" i="2"/>
  <c r="Q1321" i="2"/>
  <c r="U1321" i="2" s="1"/>
  <c r="AI1321" i="2" s="1"/>
  <c r="Q1369" i="2"/>
  <c r="U1369" i="2" s="1"/>
  <c r="AI1369" i="2" s="1"/>
  <c r="Q3711" i="2"/>
  <c r="Q881" i="2"/>
  <c r="Q1313" i="2"/>
  <c r="U1313" i="2" s="1"/>
  <c r="AI1313" i="2" s="1"/>
  <c r="Q1361" i="2"/>
  <c r="U1361" i="2" s="1"/>
  <c r="AI1361" i="2" s="1"/>
  <c r="Q3667" i="2"/>
  <c r="Q3655" i="2"/>
  <c r="Q3643" i="2"/>
  <c r="Q3703" i="2"/>
  <c r="Q3631" i="2"/>
  <c r="Q873" i="2"/>
  <c r="Q1305" i="2"/>
  <c r="U1305" i="2" s="1"/>
  <c r="AI1305" i="2" s="1"/>
  <c r="Q1353" i="2"/>
  <c r="U1353" i="2" s="1"/>
  <c r="AI1353" i="2" s="1"/>
  <c r="Q3552" i="2"/>
  <c r="Q3550" i="2"/>
  <c r="Q3577" i="2"/>
  <c r="Q3621" i="2"/>
  <c r="Q3619" i="2"/>
  <c r="Q3620" i="2"/>
  <c r="Q3695" i="2"/>
  <c r="Q3468" i="2"/>
  <c r="Q3445" i="2"/>
  <c r="Q3522" i="2"/>
  <c r="Q3510" i="2"/>
  <c r="Q3534" i="2"/>
  <c r="Q3488" i="2"/>
  <c r="Q3409" i="2"/>
  <c r="Q3421" i="2"/>
  <c r="Q3480" i="2"/>
  <c r="Q3565" i="2"/>
  <c r="Q3457" i="2"/>
  <c r="Q1297" i="2"/>
  <c r="U1297" i="2" s="1"/>
  <c r="AI1297" i="2" s="1"/>
  <c r="Q1345" i="2"/>
  <c r="U1345" i="2" s="1"/>
  <c r="AI1345" i="2" s="1"/>
  <c r="Q3588" i="2"/>
  <c r="Q3557" i="2"/>
  <c r="Q3587" i="2"/>
  <c r="Q3590" i="2"/>
  <c r="Q3589" i="2"/>
  <c r="Q3687" i="2"/>
  <c r="Q3413" i="2"/>
  <c r="Q3542" i="2"/>
  <c r="Q3526" i="2"/>
  <c r="Q3461" i="2"/>
  <c r="Q3502" i="2"/>
  <c r="Q3492" i="2"/>
  <c r="Q3514" i="2"/>
  <c r="Q3437" i="2"/>
  <c r="Q3401" i="2"/>
  <c r="Q3538" i="2"/>
  <c r="Q3449" i="2"/>
  <c r="Q3472" i="2"/>
  <c r="Q3569" i="2"/>
  <c r="Q1289" i="2"/>
  <c r="U1289" i="2" s="1"/>
  <c r="AI1289" i="2" s="1"/>
  <c r="Q1337" i="2"/>
  <c r="U1337" i="2" s="1"/>
  <c r="AI1337" i="2" s="1"/>
  <c r="Q3679" i="2"/>
  <c r="Q3231" i="2"/>
  <c r="Q3274" i="2"/>
  <c r="Q3381" i="2"/>
  <c r="Q3334" i="2"/>
  <c r="Q3123" i="2"/>
  <c r="Q3103" i="2"/>
  <c r="Q3194" i="2"/>
  <c r="Q3322" i="2"/>
  <c r="Q3110" i="2"/>
  <c r="Q3088" i="2"/>
  <c r="Q3210" i="2"/>
  <c r="Q3192" i="2"/>
  <c r="Q3291" i="2"/>
  <c r="Q3179" i="2"/>
  <c r="Q3219" i="2"/>
  <c r="Q3072" i="2"/>
  <c r="Q3060" i="2"/>
  <c r="Q3310" i="2"/>
  <c r="Q3369" i="2"/>
  <c r="Q3153" i="2"/>
  <c r="Q3193" i="2"/>
  <c r="Q3124" i="2"/>
  <c r="Q3204" i="2"/>
  <c r="Q3244" i="2"/>
  <c r="Q3089" i="2"/>
  <c r="Q3393" i="2"/>
  <c r="Q3048" i="2"/>
  <c r="Q3165" i="2"/>
  <c r="Q3349" i="2"/>
  <c r="Q1329" i="2"/>
  <c r="U1329" i="2" s="1"/>
  <c r="AI1329" i="2" s="1"/>
  <c r="Q1281" i="2"/>
  <c r="U1281" i="2" s="1"/>
  <c r="AI1281" i="2" s="1"/>
  <c r="Q3810" i="2"/>
  <c r="U3810" i="2" s="1"/>
  <c r="AI3810" i="2" s="1"/>
  <c r="Q3798" i="2"/>
  <c r="U3798" i="2" s="1"/>
  <c r="AI3798" i="2" s="1"/>
  <c r="Q2962" i="2"/>
  <c r="Q2629" i="2"/>
  <c r="Q2478" i="2"/>
  <c r="Q2799" i="2"/>
  <c r="Q2655" i="2"/>
  <c r="Q2646" i="2"/>
  <c r="Q2923" i="2"/>
  <c r="Q2533" i="2"/>
  <c r="Q2750" i="2"/>
  <c r="Q2434" i="2"/>
  <c r="Q2741" i="2"/>
  <c r="Q2699" i="2"/>
  <c r="Q2879" i="2"/>
  <c r="Q2495" i="2"/>
  <c r="Q2694" i="2"/>
  <c r="Q2728" i="2"/>
  <c r="Q2479" i="2"/>
  <c r="Q2730" i="2"/>
  <c r="Q2771" i="2"/>
  <c r="Q2617" i="2"/>
  <c r="Q2669" i="2"/>
  <c r="Q2961" i="2"/>
  <c r="Q2952" i="2"/>
  <c r="Q2880" i="2"/>
  <c r="Q2619" i="2"/>
  <c r="Q2807" i="2"/>
  <c r="Q2896" i="2"/>
  <c r="Q2510" i="2"/>
  <c r="Q2915" i="2"/>
  <c r="Q2422" i="2"/>
  <c r="Q2704" i="2"/>
  <c r="Q2839" i="2"/>
  <c r="Q2729" i="2"/>
  <c r="Q2822" i="2"/>
  <c r="Q2960" i="2"/>
  <c r="Q2653" i="2"/>
  <c r="Q2773" i="2"/>
  <c r="Q2480" i="2"/>
  <c r="Q2593" i="2"/>
  <c r="Q2453" i="2"/>
  <c r="Q2481" i="2"/>
  <c r="Q2757" i="2"/>
  <c r="Q2410" i="2"/>
  <c r="U2410" i="2" s="1"/>
  <c r="AI2410" i="2" s="1"/>
  <c r="Q3802" i="2"/>
  <c r="U3802" i="2" s="1"/>
  <c r="AI3802" i="2" s="1"/>
  <c r="Q2622" i="2"/>
  <c r="Q2414" i="2"/>
  <c r="Q2442" i="2"/>
  <c r="Q2794" i="2"/>
  <c r="Q2907" i="2"/>
  <c r="Q2831" i="2"/>
  <c r="Q2499" i="2"/>
  <c r="Q2458" i="2"/>
  <c r="Q2715" i="2"/>
  <c r="Q2803" i="2"/>
  <c r="Q2639" i="2"/>
  <c r="Q2966" i="2"/>
  <c r="Q2459" i="2"/>
  <c r="Q2440" i="2"/>
  <c r="Q2888" i="2"/>
  <c r="Q2460" i="2"/>
  <c r="Q2702" i="2"/>
  <c r="Q2514" i="2"/>
  <c r="Q2811" i="2"/>
  <c r="Q2651" i="2"/>
  <c r="Q2714" i="2"/>
  <c r="Q2942" i="2"/>
  <c r="Q2633" i="2"/>
  <c r="Q2743" i="2"/>
  <c r="Q2609" i="2"/>
  <c r="Q2638" i="2"/>
  <c r="Q2697" i="2"/>
  <c r="Q2937" i="2"/>
  <c r="Q2713" i="2"/>
  <c r="Q2984" i="2"/>
  <c r="Q2934" i="2"/>
  <c r="Q2426" i="2"/>
  <c r="Q2954" i="2"/>
  <c r="Q2487" i="2"/>
  <c r="Q2625" i="2"/>
  <c r="Q2686" i="2"/>
  <c r="Q2652" i="2"/>
  <c r="Q2585" i="2"/>
  <c r="Q2985" i="2"/>
  <c r="Q2736" i="2"/>
  <c r="Q2872" i="2"/>
  <c r="Q2441" i="2"/>
  <c r="Q2919" i="2"/>
  <c r="Q2621" i="2"/>
  <c r="Q2661" i="2"/>
  <c r="Q2523" i="2"/>
  <c r="Q1945" i="2"/>
  <c r="U1945" i="2" s="1"/>
  <c r="AI1945" i="2" s="1"/>
  <c r="Q2269" i="2"/>
  <c r="U2269" i="2" s="1"/>
  <c r="AI2269" i="2" s="1"/>
  <c r="Q1937" i="2"/>
  <c r="U1937" i="2" s="1"/>
  <c r="AI1937" i="2" s="1"/>
  <c r="Q2261" i="2"/>
  <c r="U2261" i="2" s="1"/>
  <c r="AI2261" i="2" s="1"/>
  <c r="Q2253" i="2"/>
  <c r="U2253" i="2" s="1"/>
  <c r="AI2253" i="2" s="1"/>
  <c r="Q1929" i="2"/>
  <c r="U1929" i="2" s="1"/>
  <c r="AI1929" i="2" s="1"/>
  <c r="Q1921" i="2"/>
  <c r="U1921" i="2" s="1"/>
  <c r="AI1921" i="2" s="1"/>
  <c r="Q2245" i="2"/>
  <c r="U2245" i="2" s="1"/>
  <c r="AI2245" i="2" s="1"/>
  <c r="Q2237" i="2"/>
  <c r="U2237" i="2" s="1"/>
  <c r="AI2237" i="2" s="1"/>
  <c r="Q1913" i="2"/>
  <c r="U1913" i="2" s="1"/>
  <c r="AI1913" i="2" s="1"/>
  <c r="Q1905" i="2"/>
  <c r="U1905" i="2" s="1"/>
  <c r="AI1905" i="2" s="1"/>
  <c r="Q2229" i="2"/>
  <c r="U2229" i="2" s="1"/>
  <c r="AI2229" i="2" s="1"/>
  <c r="Q1897" i="2"/>
  <c r="U1897" i="2" s="1"/>
  <c r="AI1897" i="2" s="1"/>
  <c r="Q2221" i="2"/>
  <c r="U2221" i="2" s="1"/>
  <c r="AI2221" i="2" s="1"/>
  <c r="Q1889" i="2"/>
  <c r="U1889" i="2" s="1"/>
  <c r="AI1889" i="2" s="1"/>
  <c r="Q2213" i="2"/>
  <c r="U2213" i="2" s="1"/>
  <c r="AI2213" i="2" s="1"/>
  <c r="Q2205" i="2"/>
  <c r="U2205" i="2" s="1"/>
  <c r="AI2205" i="2" s="1"/>
  <c r="Q1881" i="2"/>
  <c r="U1881" i="2" s="1"/>
  <c r="AI1881" i="2" s="1"/>
  <c r="Q1873" i="2"/>
  <c r="U1873" i="2" s="1"/>
  <c r="AI1873" i="2" s="1"/>
  <c r="Q2197" i="2"/>
  <c r="U2197" i="2" s="1"/>
  <c r="AI2197" i="2" s="1"/>
  <c r="Q1865" i="2"/>
  <c r="U1865" i="2" s="1"/>
  <c r="AI1865" i="2" s="1"/>
  <c r="Q2189" i="2"/>
  <c r="U2189" i="2" s="1"/>
  <c r="AI2189" i="2" s="1"/>
  <c r="Q1857" i="2"/>
  <c r="U1857" i="2" s="1"/>
  <c r="AI1857" i="2" s="1"/>
  <c r="Q2181" i="2"/>
  <c r="U2181" i="2" s="1"/>
  <c r="AI2181" i="2" s="1"/>
  <c r="Q1849" i="2"/>
  <c r="U1849" i="2" s="1"/>
  <c r="AI1849" i="2" s="1"/>
  <c r="Q2173" i="2"/>
  <c r="U2173" i="2" s="1"/>
  <c r="AI2173" i="2" s="1"/>
  <c r="Q1841" i="2"/>
  <c r="U1841" i="2" s="1"/>
  <c r="AI1841" i="2" s="1"/>
  <c r="Q2165" i="2"/>
  <c r="U2165" i="2" s="1"/>
  <c r="AI2165" i="2" s="1"/>
  <c r="Q2577" i="2"/>
  <c r="Q2565" i="2"/>
  <c r="Q2601" i="2"/>
  <c r="Q1833" i="2"/>
  <c r="U1833" i="2" s="1"/>
  <c r="AI1833" i="2" s="1"/>
  <c r="Q1557" i="2"/>
  <c r="U1557" i="2" s="1"/>
  <c r="AI1557" i="2" s="1"/>
  <c r="Q1821" i="2"/>
  <c r="U1821" i="2" s="1"/>
  <c r="AI1821" i="2" s="1"/>
  <c r="Q1545" i="2"/>
  <c r="U1545" i="2" s="1"/>
  <c r="AI1545" i="2" s="1"/>
  <c r="Q1809" i="2"/>
  <c r="U1809" i="2" s="1"/>
  <c r="AI1809" i="2" s="1"/>
  <c r="Q1533" i="2"/>
  <c r="U1533" i="2" s="1"/>
  <c r="AI1533" i="2" s="1"/>
  <c r="Q1521" i="2"/>
  <c r="U1521" i="2" s="1"/>
  <c r="AI1521" i="2" s="1"/>
  <c r="Q1797" i="2"/>
  <c r="U1797" i="2" s="1"/>
  <c r="AI1797" i="2" s="1"/>
  <c r="Q1509" i="2"/>
  <c r="U1509" i="2" s="1"/>
  <c r="AI1509" i="2" s="1"/>
  <c r="Q1785" i="2"/>
  <c r="U1785" i="2" s="1"/>
  <c r="AI1785" i="2" s="1"/>
  <c r="Q1777" i="2"/>
  <c r="U1777" i="2" s="1"/>
  <c r="AI1777" i="2" s="1"/>
  <c r="Q1501" i="2"/>
  <c r="U1501" i="2" s="1"/>
  <c r="AI1501" i="2" s="1"/>
  <c r="Q1769" i="2"/>
  <c r="U1769" i="2" s="1"/>
  <c r="AI1769" i="2" s="1"/>
  <c r="Q1493" i="2"/>
  <c r="U1493" i="2" s="1"/>
  <c r="AI1493" i="2" s="1"/>
  <c r="Q1485" i="2"/>
  <c r="U1485" i="2" s="1"/>
  <c r="AI1485" i="2" s="1"/>
  <c r="Q1761" i="2"/>
  <c r="U1761" i="2" s="1"/>
  <c r="AI1761" i="2" s="1"/>
  <c r="Q1753" i="2"/>
  <c r="U1753" i="2" s="1"/>
  <c r="AI1753" i="2" s="1"/>
  <c r="Q1477" i="2"/>
  <c r="U1477" i="2" s="1"/>
  <c r="AI1477" i="2" s="1"/>
  <c r="Q1469" i="2"/>
  <c r="U1469" i="2" s="1"/>
  <c r="AI1469" i="2" s="1"/>
  <c r="Q1745" i="2"/>
  <c r="U1745" i="2" s="1"/>
  <c r="AI1745" i="2" s="1"/>
  <c r="Q3681" i="2"/>
  <c r="Q3074" i="2"/>
  <c r="Q3062" i="2"/>
  <c r="Q3246" i="2"/>
  <c r="Q3371" i="2"/>
  <c r="Q3155" i="2"/>
  <c r="Q3206" i="2"/>
  <c r="Q3167" i="2"/>
  <c r="Q3050" i="2"/>
  <c r="Q3093" i="2"/>
  <c r="Q3383" i="2"/>
  <c r="Q3181" i="2"/>
  <c r="Q3395" i="2"/>
  <c r="Q3351" i="2"/>
  <c r="Q3324" i="2"/>
  <c r="Q3196" i="2"/>
  <c r="Q3212" i="2"/>
  <c r="Q3300" i="2"/>
  <c r="Q3127" i="2"/>
  <c r="Q3105" i="2"/>
  <c r="Q3276" i="2"/>
  <c r="Q3128" i="2"/>
  <c r="Q3293" i="2"/>
  <c r="Q3336" i="2"/>
  <c r="Q3312" i="2"/>
  <c r="Q3221" i="2"/>
  <c r="Q3233" i="2"/>
  <c r="Q1331" i="2"/>
  <c r="U1331" i="2" s="1"/>
  <c r="AI1331" i="2" s="1"/>
  <c r="Q1283" i="2"/>
  <c r="U1283" i="2" s="1"/>
  <c r="AI1283" i="2" s="1"/>
  <c r="Q2579" i="2"/>
  <c r="Q2603" i="2"/>
  <c r="Q3034" i="2"/>
  <c r="Q2567" i="2"/>
  <c r="Q1827" i="2"/>
  <c r="U1827" i="2" s="1"/>
  <c r="AI1827" i="2" s="1"/>
  <c r="Q1551" i="2"/>
  <c r="U1551" i="2" s="1"/>
  <c r="AI1551" i="2" s="1"/>
  <c r="Q1823" i="2"/>
  <c r="U1823" i="2" s="1"/>
  <c r="AI1823" i="2" s="1"/>
  <c r="Q1547" i="2"/>
  <c r="U1547" i="2" s="1"/>
  <c r="AI1547" i="2" s="1"/>
  <c r="Q1803" i="2"/>
  <c r="U1803" i="2" s="1"/>
  <c r="AI1803" i="2" s="1"/>
  <c r="Q1527" i="2"/>
  <c r="U1527" i="2" s="1"/>
  <c r="AI1527" i="2" s="1"/>
  <c r="Q1799" i="2"/>
  <c r="U1799" i="2" s="1"/>
  <c r="AI1799" i="2" s="1"/>
  <c r="Q1523" i="2"/>
  <c r="U1523" i="2" s="1"/>
  <c r="AI1523" i="2" s="1"/>
  <c r="Q1779" i="2"/>
  <c r="U1779" i="2" s="1"/>
  <c r="AI1779" i="2" s="1"/>
  <c r="Q1503" i="2"/>
  <c r="U1503" i="2" s="1"/>
  <c r="AI1503" i="2" s="1"/>
  <c r="Q1763" i="2"/>
  <c r="U1763" i="2" s="1"/>
  <c r="AI1763" i="2" s="1"/>
  <c r="Q1487" i="2"/>
  <c r="U1487" i="2" s="1"/>
  <c r="AI1487" i="2" s="1"/>
  <c r="Q2388" i="2"/>
  <c r="Q3790" i="2"/>
  <c r="Q960" i="2"/>
  <c r="Q2380" i="2"/>
  <c r="Q3782" i="2"/>
  <c r="Q952" i="2"/>
  <c r="Q2372" i="2"/>
  <c r="Q3774" i="2"/>
  <c r="Q944" i="2"/>
  <c r="Q2364" i="2"/>
  <c r="Q3766" i="2"/>
  <c r="Q936" i="2"/>
  <c r="Q2356" i="2"/>
  <c r="Q3758" i="2"/>
  <c r="Q928" i="2"/>
  <c r="Q2348" i="2"/>
  <c r="Q3750" i="2"/>
  <c r="Q920" i="2"/>
  <c r="Q3742" i="2"/>
  <c r="Q912" i="2"/>
  <c r="Q3734" i="2"/>
  <c r="Q904" i="2"/>
  <c r="Q3726" i="2"/>
  <c r="Q896" i="2"/>
  <c r="Q3718" i="2"/>
  <c r="Q888" i="2"/>
  <c r="Q1320" i="2"/>
  <c r="U1320" i="2" s="1"/>
  <c r="AI1320" i="2" s="1"/>
  <c r="Q1368" i="2"/>
  <c r="U1368" i="2" s="1"/>
  <c r="AI1368" i="2" s="1"/>
  <c r="Q3710" i="2"/>
  <c r="Q880" i="2"/>
  <c r="Q1312" i="2"/>
  <c r="U1312" i="2" s="1"/>
  <c r="AI1312" i="2" s="1"/>
  <c r="Q1360" i="2"/>
  <c r="U1360" i="2" s="1"/>
  <c r="AI1360" i="2" s="1"/>
  <c r="Q3630" i="2"/>
  <c r="Q3702" i="2"/>
  <c r="Q3654" i="2"/>
  <c r="Q3666" i="2"/>
  <c r="Q3642" i="2"/>
  <c r="Q872" i="2"/>
  <c r="Q1304" i="2"/>
  <c r="U1304" i="2" s="1"/>
  <c r="AI1304" i="2" s="1"/>
  <c r="Q1352" i="2"/>
  <c r="U1352" i="2" s="1"/>
  <c r="AI1352" i="2" s="1"/>
  <c r="Q3694" i="2"/>
  <c r="Q3617" i="2"/>
  <c r="Q3618" i="2"/>
  <c r="Q3616" i="2"/>
  <c r="Q3615" i="2"/>
  <c r="Q3499" i="2"/>
  <c r="Q3487" i="2"/>
  <c r="Q3549" i="2"/>
  <c r="Q3564" i="2"/>
  <c r="Q3444" i="2"/>
  <c r="Q3420" i="2"/>
  <c r="Q3533" i="2"/>
  <c r="Q3576" i="2"/>
  <c r="Q3408" i="2"/>
  <c r="Q3479" i="2"/>
  <c r="Q3456" i="2"/>
  <c r="Q3509" i="2"/>
  <c r="Q3521" i="2"/>
  <c r="Q1296" i="2"/>
  <c r="U1296" i="2" s="1"/>
  <c r="AI1296" i="2" s="1"/>
  <c r="Q1344" i="2"/>
  <c r="U1344" i="2" s="1"/>
  <c r="AI1344" i="2" s="1"/>
  <c r="Q3556" i="2"/>
  <c r="Q3583" i="2"/>
  <c r="Q3585" i="2"/>
  <c r="Q3686" i="2"/>
  <c r="Q3586" i="2"/>
  <c r="Q3525" i="2"/>
  <c r="Q3412" i="2"/>
  <c r="Q3491" i="2"/>
  <c r="Q3513" i="2"/>
  <c r="Q3471" i="2"/>
  <c r="Q3537" i="2"/>
  <c r="Q3460" i="2"/>
  <c r="Q3568" i="2"/>
  <c r="Q3541" i="2"/>
  <c r="Q3436" i="2"/>
  <c r="Q3584" i="2"/>
  <c r="Q3400" i="2"/>
  <c r="Q3501" i="2"/>
  <c r="Q3448" i="2"/>
  <c r="Q1336" i="2"/>
  <c r="U1336" i="2" s="1"/>
  <c r="AI1336" i="2" s="1"/>
  <c r="Q1288" i="2"/>
  <c r="U1288" i="2" s="1"/>
  <c r="AI1288" i="2" s="1"/>
  <c r="Q3678" i="2"/>
  <c r="Q3218" i="2"/>
  <c r="Q3059" i="2"/>
  <c r="Q3392" i="2"/>
  <c r="Q3087" i="2"/>
  <c r="Q3243" i="2"/>
  <c r="Q3086" i="2"/>
  <c r="Q3122" i="2"/>
  <c r="Q3230" i="2"/>
  <c r="Q3333" i="2"/>
  <c r="Q3102" i="2"/>
  <c r="Q3152" i="2"/>
  <c r="Q3121" i="2"/>
  <c r="Q3164" i="2"/>
  <c r="Q3178" i="2"/>
  <c r="Q3368" i="2"/>
  <c r="Q3203" i="2"/>
  <c r="Q3273" i="2"/>
  <c r="Q3209" i="2"/>
  <c r="Q3071" i="2"/>
  <c r="Q3290" i="2"/>
  <c r="Q3321" i="2"/>
  <c r="Q3309" i="2"/>
  <c r="Q3109" i="2"/>
  <c r="Q3047" i="2"/>
  <c r="Q3348" i="2"/>
  <c r="Q3191" i="2"/>
  <c r="Q3380" i="2"/>
  <c r="Q1328" i="2"/>
  <c r="U1328" i="2" s="1"/>
  <c r="AI1328" i="2" s="1"/>
  <c r="Q1280" i="2"/>
  <c r="U1280" i="2" s="1"/>
  <c r="AI1280" i="2" s="1"/>
  <c r="Q3809" i="2"/>
  <c r="U3809" i="2" s="1"/>
  <c r="AI3809" i="2" s="1"/>
  <c r="Q3797" i="2"/>
  <c r="U3797" i="2" s="1"/>
  <c r="AI3797" i="2" s="1"/>
  <c r="Q2806" i="2"/>
  <c r="Q2790" i="2"/>
  <c r="Q2930" i="2"/>
  <c r="Q2922" i="2"/>
  <c r="Q2668" i="2"/>
  <c r="Q2532" i="2"/>
  <c r="Q2676" i="2"/>
  <c r="Q2798" i="2"/>
  <c r="Q2693" i="2"/>
  <c r="Q3038" i="2"/>
  <c r="Q2959" i="2"/>
  <c r="Q2917" i="2"/>
  <c r="Q2939" i="2"/>
  <c r="Q2494" i="2"/>
  <c r="Q2726" i="2"/>
  <c r="Q2682" i="2"/>
  <c r="Q2987" i="2"/>
  <c r="Q2965" i="2"/>
  <c r="Q2895" i="2"/>
  <c r="Q2914" i="2"/>
  <c r="Q2616" i="2"/>
  <c r="Q2749" i="2"/>
  <c r="Q2703" i="2"/>
  <c r="Q2476" i="2"/>
  <c r="Q2951" i="2"/>
  <c r="Q2828" i="2"/>
  <c r="Q3021" i="2"/>
  <c r="Q2725" i="2"/>
  <c r="Q2791" i="2"/>
  <c r="Q2433" i="2"/>
  <c r="Q2740" i="2"/>
  <c r="Q2706" i="2"/>
  <c r="Q3020" i="2"/>
  <c r="Q2838" i="2"/>
  <c r="Q3015" i="2"/>
  <c r="Q2477" i="2"/>
  <c r="Q3041" i="2"/>
  <c r="Q2421" i="2"/>
  <c r="Q2821" i="2"/>
  <c r="Q2592" i="2"/>
  <c r="Q2969" i="2"/>
  <c r="Q2777" i="2"/>
  <c r="Q2452" i="2"/>
  <c r="Q3001" i="2"/>
  <c r="Q2727" i="2"/>
  <c r="Q2853" i="2"/>
  <c r="Q2645" i="2"/>
  <c r="Q2968" i="2"/>
  <c r="Q2509" i="2"/>
  <c r="Q2409" i="2"/>
  <c r="U2409" i="2" s="1"/>
  <c r="AI2409" i="2" s="1"/>
  <c r="Q3801" i="2"/>
  <c r="U3801" i="2" s="1"/>
  <c r="AI3801" i="2" s="1"/>
  <c r="Q2498" i="2"/>
  <c r="Q2859" i="2"/>
  <c r="Q2584" i="2"/>
  <c r="Q2658" i="2"/>
  <c r="Q2486" i="2"/>
  <c r="Q2810" i="2"/>
  <c r="Q2982" i="2"/>
  <c r="Q2650" i="2"/>
  <c r="Q2933" i="2"/>
  <c r="Q2712" i="2"/>
  <c r="Q2735" i="2"/>
  <c r="Q2710" i="2"/>
  <c r="Q2867" i="2"/>
  <c r="Q2522" i="2"/>
  <c r="Q2636" i="2"/>
  <c r="Q2782" i="2"/>
  <c r="Q2906" i="2"/>
  <c r="Q2857" i="2"/>
  <c r="Q2413" i="2"/>
  <c r="Q2802" i="2"/>
  <c r="Q2864" i="2"/>
  <c r="Q2685" i="2"/>
  <c r="Q2660" i="2"/>
  <c r="Q2701" i="2"/>
  <c r="Q2941" i="2"/>
  <c r="Q2980" i="2"/>
  <c r="Q2858" i="2"/>
  <c r="Q2981" i="2"/>
  <c r="Q2425" i="2"/>
  <c r="Q2608" i="2"/>
  <c r="Q2711" i="2"/>
  <c r="Q2752" i="2"/>
  <c r="Q2793" i="2"/>
  <c r="Q2513" i="2"/>
  <c r="Q2439" i="2"/>
  <c r="Q2871" i="2"/>
  <c r="Q2624" i="2"/>
  <c r="Q2887" i="2"/>
  <c r="Q2830" i="2"/>
  <c r="Q2457" i="2"/>
  <c r="Q2637" i="2"/>
  <c r="Q2268" i="2"/>
  <c r="U2268" i="2" s="1"/>
  <c r="AI2268" i="2" s="1"/>
  <c r="Q1944" i="2"/>
  <c r="U1944" i="2" s="1"/>
  <c r="AI1944" i="2" s="1"/>
  <c r="Q1936" i="2"/>
  <c r="U1936" i="2" s="1"/>
  <c r="AI1936" i="2" s="1"/>
  <c r="Q2260" i="2"/>
  <c r="U2260" i="2" s="1"/>
  <c r="AI2260" i="2" s="1"/>
  <c r="Q1928" i="2"/>
  <c r="U1928" i="2" s="1"/>
  <c r="AI1928" i="2" s="1"/>
  <c r="Q2252" i="2"/>
  <c r="U2252" i="2" s="1"/>
  <c r="AI2252" i="2" s="1"/>
  <c r="Q1920" i="2"/>
  <c r="U1920" i="2" s="1"/>
  <c r="AI1920" i="2" s="1"/>
  <c r="Q2244" i="2"/>
  <c r="U2244" i="2" s="1"/>
  <c r="AI2244" i="2" s="1"/>
  <c r="Q2236" i="2"/>
  <c r="U2236" i="2" s="1"/>
  <c r="AI2236" i="2" s="1"/>
  <c r="Q1912" i="2"/>
  <c r="U1912" i="2" s="1"/>
  <c r="AI1912" i="2" s="1"/>
  <c r="Q1904" i="2"/>
  <c r="U1904" i="2" s="1"/>
  <c r="AI1904" i="2" s="1"/>
  <c r="Q2228" i="2"/>
  <c r="U2228" i="2" s="1"/>
  <c r="AI2228" i="2" s="1"/>
  <c r="Q2220" i="2"/>
  <c r="U2220" i="2" s="1"/>
  <c r="AI2220" i="2" s="1"/>
  <c r="Q1896" i="2"/>
  <c r="U1896" i="2" s="1"/>
  <c r="AI1896" i="2" s="1"/>
  <c r="Q2212" i="2"/>
  <c r="U2212" i="2" s="1"/>
  <c r="AI2212" i="2" s="1"/>
  <c r="Q1888" i="2"/>
  <c r="U1888" i="2" s="1"/>
  <c r="AI1888" i="2" s="1"/>
  <c r="Q1880" i="2"/>
  <c r="U1880" i="2" s="1"/>
  <c r="AI1880" i="2" s="1"/>
  <c r="Q2204" i="2"/>
  <c r="U2204" i="2" s="1"/>
  <c r="AI2204" i="2" s="1"/>
  <c r="Q2196" i="2"/>
  <c r="U2196" i="2" s="1"/>
  <c r="AI2196" i="2" s="1"/>
  <c r="Q1872" i="2"/>
  <c r="U1872" i="2" s="1"/>
  <c r="AI1872" i="2" s="1"/>
  <c r="Q2188" i="2"/>
  <c r="U2188" i="2" s="1"/>
  <c r="AI2188" i="2" s="1"/>
  <c r="Q1864" i="2"/>
  <c r="U1864" i="2" s="1"/>
  <c r="AI1864" i="2" s="1"/>
  <c r="Q1856" i="2"/>
  <c r="U1856" i="2" s="1"/>
  <c r="AI1856" i="2" s="1"/>
  <c r="Q2180" i="2"/>
  <c r="U2180" i="2" s="1"/>
  <c r="AI2180" i="2" s="1"/>
  <c r="Q1848" i="2"/>
  <c r="U1848" i="2" s="1"/>
  <c r="AI1848" i="2" s="1"/>
  <c r="Q2172" i="2"/>
  <c r="U2172" i="2" s="1"/>
  <c r="AI2172" i="2" s="1"/>
  <c r="Q1840" i="2"/>
  <c r="U1840" i="2" s="1"/>
  <c r="AI1840" i="2" s="1"/>
  <c r="Q2164" i="2"/>
  <c r="U2164" i="2" s="1"/>
  <c r="AI2164" i="2" s="1"/>
  <c r="Q2600" i="2"/>
  <c r="Q2564" i="2"/>
  <c r="Q2576" i="2"/>
  <c r="Q1556" i="2"/>
  <c r="U1556" i="2" s="1"/>
  <c r="AI1556" i="2" s="1"/>
  <c r="Q1832" i="2"/>
  <c r="U1832" i="2" s="1"/>
  <c r="AI1832" i="2" s="1"/>
  <c r="Q1820" i="2"/>
  <c r="U1820" i="2" s="1"/>
  <c r="AI1820" i="2" s="1"/>
  <c r="Q1544" i="2"/>
  <c r="U1544" i="2" s="1"/>
  <c r="AI1544" i="2" s="1"/>
  <c r="Q1808" i="2"/>
  <c r="U1808" i="2" s="1"/>
  <c r="AI1808" i="2" s="1"/>
  <c r="Q1532" i="2"/>
  <c r="U1532" i="2" s="1"/>
  <c r="AI1532" i="2" s="1"/>
  <c r="Q1796" i="2"/>
  <c r="U1796" i="2" s="1"/>
  <c r="AI1796" i="2" s="1"/>
  <c r="Q1520" i="2"/>
  <c r="U1520" i="2" s="1"/>
  <c r="AI1520" i="2" s="1"/>
  <c r="Q1508" i="2"/>
  <c r="U1508" i="2" s="1"/>
  <c r="AI1508" i="2" s="1"/>
  <c r="Q1784" i="2"/>
  <c r="U1784" i="2" s="1"/>
  <c r="AI1784" i="2" s="1"/>
  <c r="Q1776" i="2"/>
  <c r="U1776" i="2" s="1"/>
  <c r="AI1776" i="2" s="1"/>
  <c r="Q1500" i="2"/>
  <c r="U1500" i="2" s="1"/>
  <c r="AI1500" i="2" s="1"/>
  <c r="Q1492" i="2"/>
  <c r="U1492" i="2" s="1"/>
  <c r="AI1492" i="2" s="1"/>
  <c r="Q1768" i="2"/>
  <c r="U1768" i="2" s="1"/>
  <c r="AI1768" i="2" s="1"/>
  <c r="Q1484" i="2"/>
  <c r="U1484" i="2" s="1"/>
  <c r="AI1484" i="2" s="1"/>
  <c r="Q1760" i="2"/>
  <c r="U1760" i="2" s="1"/>
  <c r="AI1760" i="2" s="1"/>
  <c r="Q1476" i="2"/>
  <c r="U1476" i="2" s="1"/>
  <c r="AI1476" i="2" s="1"/>
  <c r="Q1752" i="2"/>
  <c r="U1752" i="2" s="1"/>
  <c r="AI1752" i="2" s="1"/>
  <c r="Q1744" i="2"/>
  <c r="U1744" i="2" s="1"/>
  <c r="AI1744" i="2" s="1"/>
  <c r="Q1468" i="2"/>
  <c r="U1468" i="2" s="1"/>
  <c r="AI1468" i="2" s="1"/>
  <c r="Q2343" i="2"/>
  <c r="Q3745" i="2"/>
  <c r="Q915" i="2"/>
  <c r="Q3689" i="2"/>
  <c r="Q3595" i="2"/>
  <c r="Q3596" i="2"/>
  <c r="Q3598" i="2"/>
  <c r="Q3559" i="2"/>
  <c r="Q3474" i="2"/>
  <c r="Q3482" i="2"/>
  <c r="Q3403" i="2"/>
  <c r="Q3571" i="2"/>
  <c r="Q3494" i="2"/>
  <c r="Q3597" i="2"/>
  <c r="Q3504" i="2"/>
  <c r="Q3439" i="2"/>
  <c r="Q3415" i="2"/>
  <c r="Q3516" i="2"/>
  <c r="Q3544" i="2"/>
  <c r="Q3463" i="2"/>
  <c r="Q3528" i="2"/>
  <c r="Q3451" i="2"/>
  <c r="Q1291" i="2"/>
  <c r="U1291" i="2" s="1"/>
  <c r="AI1291" i="2" s="1"/>
  <c r="Q1339" i="2"/>
  <c r="U1339" i="2" s="1"/>
  <c r="AI1339" i="2" s="1"/>
  <c r="Q2247" i="2"/>
  <c r="U2247" i="2" s="1"/>
  <c r="AI2247" i="2" s="1"/>
  <c r="Q1923" i="2"/>
  <c r="U1923" i="2" s="1"/>
  <c r="AI1923" i="2" s="1"/>
  <c r="Q2215" i="2"/>
  <c r="U2215" i="2" s="1"/>
  <c r="AI2215" i="2" s="1"/>
  <c r="Q1891" i="2"/>
  <c r="U1891" i="2" s="1"/>
  <c r="AI1891" i="2" s="1"/>
  <c r="Q2387" i="2"/>
  <c r="Q3789" i="2"/>
  <c r="Q959" i="2"/>
  <c r="Q2379" i="2"/>
  <c r="Q3781" i="2"/>
  <c r="Q951" i="2"/>
  <c r="Q2371" i="2"/>
  <c r="Q3773" i="2"/>
  <c r="Q943" i="2"/>
  <c r="Q2363" i="2"/>
  <c r="Q3765" i="2"/>
  <c r="Q935" i="2"/>
  <c r="Q2355" i="2"/>
  <c r="Q3757" i="2"/>
  <c r="Q927" i="2"/>
  <c r="Q2347" i="2"/>
  <c r="Q3749" i="2"/>
  <c r="Q919" i="2"/>
  <c r="Q3741" i="2"/>
  <c r="Q911" i="2"/>
  <c r="Q3733" i="2"/>
  <c r="Q903" i="2"/>
  <c r="Q3725" i="2"/>
  <c r="Q895" i="2"/>
  <c r="Q3717" i="2"/>
  <c r="Q1367" i="2"/>
  <c r="U1367" i="2" s="1"/>
  <c r="AI1367" i="2" s="1"/>
  <c r="Q887" i="2"/>
  <c r="Q1319" i="2"/>
  <c r="U1319" i="2" s="1"/>
  <c r="AI1319" i="2" s="1"/>
  <c r="Q3709" i="2"/>
  <c r="Q1359" i="2"/>
  <c r="U1359" i="2" s="1"/>
  <c r="AI1359" i="2" s="1"/>
  <c r="Q879" i="2"/>
  <c r="Q1311" i="2"/>
  <c r="U1311" i="2" s="1"/>
  <c r="AI1311" i="2" s="1"/>
  <c r="Q3665" i="2"/>
  <c r="Q3629" i="2"/>
  <c r="Q3653" i="2"/>
  <c r="Q3701" i="2"/>
  <c r="Q3641" i="2"/>
  <c r="Q1303" i="2"/>
  <c r="U1303" i="2" s="1"/>
  <c r="AI1303" i="2" s="1"/>
  <c r="Q1351" i="2"/>
  <c r="U1351" i="2" s="1"/>
  <c r="AI1351" i="2" s="1"/>
  <c r="Q871" i="2"/>
  <c r="Q3693" i="2"/>
  <c r="Q3613" i="2"/>
  <c r="Q3575" i="2"/>
  <c r="Q3498" i="2"/>
  <c r="Q3467" i="2"/>
  <c r="Q3455" i="2"/>
  <c r="Q3443" i="2"/>
  <c r="Q3486" i="2"/>
  <c r="Q3478" i="2"/>
  <c r="Q3508" i="2"/>
  <c r="Q3532" i="2"/>
  <c r="Q3520" i="2"/>
  <c r="Q3407" i="2"/>
  <c r="Q3563" i="2"/>
  <c r="Q3548" i="2"/>
  <c r="Q3612" i="2"/>
  <c r="Q3419" i="2"/>
  <c r="Q3611" i="2"/>
  <c r="Q3614" i="2"/>
  <c r="Q1295" i="2"/>
  <c r="U1295" i="2" s="1"/>
  <c r="AI1295" i="2" s="1"/>
  <c r="Q1343" i="2"/>
  <c r="U1343" i="2" s="1"/>
  <c r="AI1343" i="2" s="1"/>
  <c r="Q3580" i="2"/>
  <c r="Q3582" i="2"/>
  <c r="Q3581" i="2"/>
  <c r="Q3579" i="2"/>
  <c r="Q3685" i="2"/>
  <c r="Q3567" i="2"/>
  <c r="Q3512" i="2"/>
  <c r="Q3435" i="2"/>
  <c r="Q3470" i="2"/>
  <c r="Q3490" i="2"/>
  <c r="Q3411" i="2"/>
  <c r="Q3459" i="2"/>
  <c r="Q3399" i="2"/>
  <c r="Q3500" i="2"/>
  <c r="Q3524" i="2"/>
  <c r="Q3536" i="2"/>
  <c r="Q3447" i="2"/>
  <c r="Q3555" i="2"/>
  <c r="Q3540" i="2"/>
  <c r="Q1287" i="2"/>
  <c r="U1287" i="2" s="1"/>
  <c r="AI1287" i="2" s="1"/>
  <c r="Q1335" i="2"/>
  <c r="U1335" i="2" s="1"/>
  <c r="AI1335" i="2" s="1"/>
  <c r="Q3677" i="2"/>
  <c r="Q3190" i="2"/>
  <c r="Q3189" i="2"/>
  <c r="Q3119" i="2"/>
  <c r="Q3083" i="2"/>
  <c r="Q3379" i="2"/>
  <c r="Q3163" i="2"/>
  <c r="Q3070" i="2"/>
  <c r="Q3151" i="2"/>
  <c r="Q3202" i="2"/>
  <c r="Q3347" i="2"/>
  <c r="Q3242" i="2"/>
  <c r="Q3058" i="2"/>
  <c r="Q3177" i="2"/>
  <c r="Q3308" i="2"/>
  <c r="Q3176" i="2"/>
  <c r="Q3391" i="2"/>
  <c r="Q3229" i="2"/>
  <c r="Q3332" i="2"/>
  <c r="Q3272" i="2"/>
  <c r="Q3046" i="2"/>
  <c r="Q3101" i="2"/>
  <c r="Q3120" i="2"/>
  <c r="Q3320" i="2"/>
  <c r="Q3188" i="2"/>
  <c r="Q3289" i="2"/>
  <c r="Q3264" i="2"/>
  <c r="Q3084" i="2"/>
  <c r="Q3217" i="2"/>
  <c r="Q3085" i="2"/>
  <c r="Q3367" i="2"/>
  <c r="Q1279" i="2"/>
  <c r="U1279" i="2" s="1"/>
  <c r="AI1279" i="2" s="1"/>
  <c r="Q1327" i="2"/>
  <c r="U1327" i="2" s="1"/>
  <c r="AI1327" i="2" s="1"/>
  <c r="Q3808" i="2"/>
  <c r="U3808" i="2" s="1"/>
  <c r="AI3808" i="2" s="1"/>
  <c r="Q3796" i="2"/>
  <c r="U3796" i="2" s="1"/>
  <c r="AI3796" i="2" s="1"/>
  <c r="Q2644" i="2"/>
  <c r="Q2820" i="2"/>
  <c r="Q2675" i="2"/>
  <c r="Q2723" i="2"/>
  <c r="Q2827" i="2"/>
  <c r="Q2852" i="2"/>
  <c r="Q2950" i="2"/>
  <c r="Q2739" i="2"/>
  <c r="Q2924" i="2"/>
  <c r="Q2692" i="2"/>
  <c r="Q2667" i="2"/>
  <c r="Q2902" i="2"/>
  <c r="Q2474" i="2"/>
  <c r="Q2986" i="2"/>
  <c r="Q2475" i="2"/>
  <c r="Q2420" i="2"/>
  <c r="Q2847" i="2"/>
  <c r="Q2722" i="2"/>
  <c r="Q2531" i="2"/>
  <c r="Q2788" i="2"/>
  <c r="Q2894" i="2"/>
  <c r="Q2882" i="2"/>
  <c r="Q2508" i="2"/>
  <c r="Q3039" i="2"/>
  <c r="Q2994" i="2"/>
  <c r="Q2591" i="2"/>
  <c r="Q3017" i="2"/>
  <c r="Q2615" i="2"/>
  <c r="Q2972" i="2"/>
  <c r="Q2848" i="2"/>
  <c r="Q2776" i="2"/>
  <c r="Q2988" i="2"/>
  <c r="Q2681" i="2"/>
  <c r="Q2849" i="2"/>
  <c r="Q2926" i="2"/>
  <c r="Q2451" i="2"/>
  <c r="Q2789" i="2"/>
  <c r="Q3037" i="2"/>
  <c r="Q2993" i="2"/>
  <c r="Q2450" i="2"/>
  <c r="Q2837" i="2"/>
  <c r="Q2925" i="2"/>
  <c r="Q2964" i="2"/>
  <c r="Q2927" i="2"/>
  <c r="Q2885" i="2"/>
  <c r="Q2724" i="2"/>
  <c r="Q3036" i="2"/>
  <c r="Q3040" i="2"/>
  <c r="Q2903" i="2"/>
  <c r="Q3000" i="2"/>
  <c r="Q2432" i="2"/>
  <c r="Q2996" i="2"/>
  <c r="Q2913" i="2"/>
  <c r="Q2929" i="2"/>
  <c r="Q3031" i="2"/>
  <c r="Q2756" i="2"/>
  <c r="Q2904" i="2"/>
  <c r="Q2748" i="2"/>
  <c r="Q2493" i="2"/>
  <c r="Q3014" i="2"/>
  <c r="Q2878" i="2"/>
  <c r="Q2989" i="2"/>
  <c r="Q2780" i="2"/>
  <c r="Q2408" i="2"/>
  <c r="U2408" i="2" s="1"/>
  <c r="AI2408" i="2" s="1"/>
  <c r="Q3800" i="2"/>
  <c r="U3800" i="2" s="1"/>
  <c r="AI3800" i="2" s="1"/>
  <c r="Q2511" i="2"/>
  <c r="Q2438" i="2"/>
  <c r="Q2854" i="2"/>
  <c r="Q2424" i="2"/>
  <c r="Q2623" i="2"/>
  <c r="Q2886" i="2"/>
  <c r="Q2870" i="2"/>
  <c r="Q2635" i="2"/>
  <c r="Q2607" i="2"/>
  <c r="Q2918" i="2"/>
  <c r="Q2634" i="2"/>
  <c r="Q2856" i="2"/>
  <c r="Q2709" i="2"/>
  <c r="Q2412" i="2"/>
  <c r="Q2708" i="2"/>
  <c r="Q2734" i="2"/>
  <c r="Q2659" i="2"/>
  <c r="Q2700" i="2"/>
  <c r="Q2437" i="2"/>
  <c r="Q2866" i="2"/>
  <c r="Q2583" i="2"/>
  <c r="Q2649" i="2"/>
  <c r="Q2905" i="2"/>
  <c r="Q2512" i="2"/>
  <c r="Q2792" i="2"/>
  <c r="Q2707" i="2"/>
  <c r="Q2456" i="2"/>
  <c r="Q2521" i="2"/>
  <c r="Q2455" i="2"/>
  <c r="Q2436" i="2"/>
  <c r="Q2863" i="2"/>
  <c r="Q2520" i="2"/>
  <c r="Q2829" i="2"/>
  <c r="Q2953" i="2"/>
  <c r="Q2855" i="2"/>
  <c r="Q2485" i="2"/>
  <c r="Q2497" i="2"/>
  <c r="Q2781" i="2"/>
  <c r="Q2940" i="2"/>
  <c r="Q2932" i="2"/>
  <c r="Q2657" i="2"/>
  <c r="Q2809" i="2"/>
  <c r="Q2801" i="2"/>
  <c r="Q2684" i="2"/>
  <c r="Q2267" i="2"/>
  <c r="U2267" i="2" s="1"/>
  <c r="AI2267" i="2" s="1"/>
  <c r="Q1943" i="2"/>
  <c r="U1943" i="2" s="1"/>
  <c r="AI1943" i="2" s="1"/>
  <c r="Q2259" i="2"/>
  <c r="U2259" i="2" s="1"/>
  <c r="AI2259" i="2" s="1"/>
  <c r="Q1935" i="2"/>
  <c r="U1935" i="2" s="1"/>
  <c r="AI1935" i="2" s="1"/>
  <c r="Q1927" i="2"/>
  <c r="U1927" i="2" s="1"/>
  <c r="AI1927" i="2" s="1"/>
  <c r="Q2251" i="2"/>
  <c r="U2251" i="2" s="1"/>
  <c r="AI2251" i="2" s="1"/>
  <c r="Q2243" i="2"/>
  <c r="U2243" i="2" s="1"/>
  <c r="AI2243" i="2" s="1"/>
  <c r="Q1919" i="2"/>
  <c r="U1919" i="2" s="1"/>
  <c r="AI1919" i="2" s="1"/>
  <c r="Q1911" i="2"/>
  <c r="U1911" i="2" s="1"/>
  <c r="AI1911" i="2" s="1"/>
  <c r="Q2235" i="2"/>
  <c r="U2235" i="2" s="1"/>
  <c r="AI2235" i="2" s="1"/>
  <c r="Q2227" i="2"/>
  <c r="U2227" i="2" s="1"/>
  <c r="AI2227" i="2" s="1"/>
  <c r="Q1903" i="2"/>
  <c r="U1903" i="2" s="1"/>
  <c r="AI1903" i="2" s="1"/>
  <c r="Q2219" i="2"/>
  <c r="U2219" i="2" s="1"/>
  <c r="AI2219" i="2" s="1"/>
  <c r="Q1895" i="2"/>
  <c r="U1895" i="2" s="1"/>
  <c r="AI1895" i="2" s="1"/>
  <c r="Q2211" i="2"/>
  <c r="U2211" i="2" s="1"/>
  <c r="AI2211" i="2" s="1"/>
  <c r="Q1887" i="2"/>
  <c r="U1887" i="2" s="1"/>
  <c r="AI1887" i="2" s="1"/>
  <c r="Q1879" i="2"/>
  <c r="U1879" i="2" s="1"/>
  <c r="AI1879" i="2" s="1"/>
  <c r="Q2203" i="2"/>
  <c r="U2203" i="2" s="1"/>
  <c r="AI2203" i="2" s="1"/>
  <c r="Q2195" i="2"/>
  <c r="U2195" i="2" s="1"/>
  <c r="AI2195" i="2" s="1"/>
  <c r="Q1871" i="2"/>
  <c r="U1871" i="2" s="1"/>
  <c r="AI1871" i="2" s="1"/>
  <c r="Q1863" i="2"/>
  <c r="U1863" i="2" s="1"/>
  <c r="AI1863" i="2" s="1"/>
  <c r="Q2187" i="2"/>
  <c r="U2187" i="2" s="1"/>
  <c r="AI2187" i="2" s="1"/>
  <c r="Q1855" i="2"/>
  <c r="U1855" i="2" s="1"/>
  <c r="AI1855" i="2" s="1"/>
  <c r="Q2179" i="2"/>
  <c r="U2179" i="2" s="1"/>
  <c r="AI2179" i="2" s="1"/>
  <c r="Q1847" i="2"/>
  <c r="U1847" i="2" s="1"/>
  <c r="AI1847" i="2" s="1"/>
  <c r="Q2171" i="2"/>
  <c r="U2171" i="2" s="1"/>
  <c r="AI2171" i="2" s="1"/>
  <c r="Q1839" i="2"/>
  <c r="U1839" i="2" s="1"/>
  <c r="AI1839" i="2" s="1"/>
  <c r="Q2163" i="2"/>
  <c r="U2163" i="2" s="1"/>
  <c r="AI2163" i="2" s="1"/>
  <c r="Q2563" i="2"/>
  <c r="Q2575" i="2"/>
  <c r="Q2599" i="2"/>
  <c r="Q1831" i="2"/>
  <c r="U1831" i="2" s="1"/>
  <c r="AI1831" i="2" s="1"/>
  <c r="Q1555" i="2"/>
  <c r="U1555" i="2" s="1"/>
  <c r="AI1555" i="2" s="1"/>
  <c r="Q1819" i="2"/>
  <c r="U1819" i="2" s="1"/>
  <c r="AI1819" i="2" s="1"/>
  <c r="Q1543" i="2"/>
  <c r="U1543" i="2" s="1"/>
  <c r="AI1543" i="2" s="1"/>
  <c r="Q1807" i="2"/>
  <c r="U1807" i="2" s="1"/>
  <c r="AI1807" i="2" s="1"/>
  <c r="Q1531" i="2"/>
  <c r="U1531" i="2" s="1"/>
  <c r="AI1531" i="2" s="1"/>
  <c r="Q1795" i="2"/>
  <c r="U1795" i="2" s="1"/>
  <c r="AI1795" i="2" s="1"/>
  <c r="Q1519" i="2"/>
  <c r="U1519" i="2" s="1"/>
  <c r="AI1519" i="2" s="1"/>
  <c r="Q1507" i="2"/>
  <c r="U1507" i="2" s="1"/>
  <c r="AI1507" i="2" s="1"/>
  <c r="Q1783" i="2"/>
  <c r="U1783" i="2" s="1"/>
  <c r="AI1783" i="2" s="1"/>
  <c r="Q1775" i="2"/>
  <c r="U1775" i="2" s="1"/>
  <c r="AI1775" i="2" s="1"/>
  <c r="Q1499" i="2"/>
  <c r="U1499" i="2" s="1"/>
  <c r="AI1499" i="2" s="1"/>
  <c r="Q1767" i="2"/>
  <c r="U1767" i="2" s="1"/>
  <c r="AI1767" i="2" s="1"/>
  <c r="Q1491" i="2"/>
  <c r="U1491" i="2" s="1"/>
  <c r="AI1491" i="2" s="1"/>
  <c r="Q1483" i="2"/>
  <c r="U1483" i="2" s="1"/>
  <c r="AI1483" i="2" s="1"/>
  <c r="Q1759" i="2"/>
  <c r="U1759" i="2" s="1"/>
  <c r="AI1759" i="2" s="1"/>
  <c r="Q1751" i="2"/>
  <c r="U1751" i="2" s="1"/>
  <c r="AI1751" i="2" s="1"/>
  <c r="Q1475" i="2"/>
  <c r="U1475" i="2" s="1"/>
  <c r="AI1475" i="2" s="1"/>
  <c r="Q1743" i="2"/>
  <c r="U1743" i="2" s="1"/>
  <c r="AI1743" i="2" s="1"/>
  <c r="Q1467" i="2"/>
  <c r="U1467" i="2" s="1"/>
  <c r="AI1467" i="2" s="1"/>
  <c r="Q2359" i="2"/>
  <c r="Q3761" i="2"/>
  <c r="Q931" i="2"/>
  <c r="Q3713" i="2"/>
  <c r="Q883" i="2"/>
  <c r="Q1363" i="2"/>
  <c r="U1363" i="2" s="1"/>
  <c r="AI1363" i="2" s="1"/>
  <c r="Q1315" i="2"/>
  <c r="U1315" i="2" s="1"/>
  <c r="AI1315" i="2" s="1"/>
  <c r="Q3673" i="2"/>
  <c r="Q3387" i="2"/>
  <c r="Q3042" i="2"/>
  <c r="Q3066" i="2"/>
  <c r="Q3112" i="2"/>
  <c r="Q3355" i="2"/>
  <c r="Q3054" i="2"/>
  <c r="Q3343" i="2"/>
  <c r="Q3285" i="2"/>
  <c r="Q3170" i="2"/>
  <c r="Q3328" i="2"/>
  <c r="Q3268" i="2"/>
  <c r="Q3225" i="2"/>
  <c r="Q3213" i="2"/>
  <c r="Q3238" i="2"/>
  <c r="Q3111" i="2"/>
  <c r="Q3340" i="2"/>
  <c r="Q3360" i="2"/>
  <c r="Q3297" i="2"/>
  <c r="Q3079" i="2"/>
  <c r="Q3316" i="2"/>
  <c r="Q3147" i="2"/>
  <c r="Q3361" i="2"/>
  <c r="Q3304" i="2"/>
  <c r="Q3280" i="2"/>
  <c r="Q3097" i="2"/>
  <c r="Q3171" i="2"/>
  <c r="Q3159" i="2"/>
  <c r="Q3260" i="2"/>
  <c r="Q3375" i="2"/>
  <c r="Q1323" i="2"/>
  <c r="U1323" i="2" s="1"/>
  <c r="AI1323" i="2" s="1"/>
  <c r="Q1275" i="2"/>
  <c r="U1275" i="2" s="1"/>
  <c r="AI1275" i="2" s="1"/>
  <c r="Q2223" i="2"/>
  <c r="U2223" i="2" s="1"/>
  <c r="AI2223" i="2" s="1"/>
  <c r="Q1899" i="2"/>
  <c r="U1899" i="2" s="1"/>
  <c r="AI1899" i="2" s="1"/>
  <c r="Q2386" i="2"/>
  <c r="Q3788" i="2"/>
  <c r="Q958" i="2"/>
  <c r="Q2378" i="2"/>
  <c r="Q3780" i="2"/>
  <c r="Q950" i="2"/>
  <c r="Q2370" i="2"/>
  <c r="Q3772" i="2"/>
  <c r="Q942" i="2"/>
  <c r="Q2362" i="2"/>
  <c r="Q3764" i="2"/>
  <c r="Q934" i="2"/>
  <c r="Q2354" i="2"/>
  <c r="Q3756" i="2"/>
  <c r="Q926" i="2"/>
  <c r="Q2346" i="2"/>
  <c r="Q3748" i="2"/>
  <c r="Q918" i="2"/>
  <c r="Q3740" i="2"/>
  <c r="Q910" i="2"/>
  <c r="Q3732" i="2"/>
  <c r="Q902" i="2"/>
  <c r="Q3724" i="2"/>
  <c r="Q894" i="2"/>
  <c r="Q3716" i="2"/>
  <c r="Q886" i="2"/>
  <c r="Q1318" i="2"/>
  <c r="U1318" i="2" s="1"/>
  <c r="AI1318" i="2" s="1"/>
  <c r="Q1366" i="2"/>
  <c r="U1366" i="2" s="1"/>
  <c r="AI1366" i="2" s="1"/>
  <c r="Q3672" i="2"/>
  <c r="Q3660" i="2"/>
  <c r="Q3636" i="2"/>
  <c r="Q3708" i="2"/>
  <c r="Q3648" i="2"/>
  <c r="Q878" i="2"/>
  <c r="Q1310" i="2"/>
  <c r="U1310" i="2" s="1"/>
  <c r="AI1310" i="2" s="1"/>
  <c r="Q1358" i="2"/>
  <c r="U1358" i="2" s="1"/>
  <c r="AI1358" i="2" s="1"/>
  <c r="Q3664" i="2"/>
  <c r="Q3652" i="2"/>
  <c r="Q3640" i="2"/>
  <c r="Q3700" i="2"/>
  <c r="Q3628" i="2"/>
  <c r="Q1350" i="2"/>
  <c r="U1350" i="2" s="1"/>
  <c r="AI1350" i="2" s="1"/>
  <c r="Q870" i="2"/>
  <c r="Q1302" i="2"/>
  <c r="U1302" i="2" s="1"/>
  <c r="AI1302" i="2" s="1"/>
  <c r="Q3692" i="2"/>
  <c r="Q3609" i="2"/>
  <c r="Q3418" i="2"/>
  <c r="Q3507" i="2"/>
  <c r="Q3562" i="2"/>
  <c r="Q3610" i="2"/>
  <c r="Q3466" i="2"/>
  <c r="Q3519" i="2"/>
  <c r="Q3406" i="2"/>
  <c r="Q3608" i="2"/>
  <c r="Q3531" i="2"/>
  <c r="Q3497" i="2"/>
  <c r="Q3574" i="2"/>
  <c r="Q3607" i="2"/>
  <c r="Q3454" i="2"/>
  <c r="Q3547" i="2"/>
  <c r="Q3442" i="2"/>
  <c r="Q3477" i="2"/>
  <c r="Q3485" i="2"/>
  <c r="Q1342" i="2"/>
  <c r="U1342" i="2" s="1"/>
  <c r="AI1342" i="2" s="1"/>
  <c r="Q1294" i="2"/>
  <c r="U1294" i="2" s="1"/>
  <c r="AI1294" i="2" s="1"/>
  <c r="Q3684" i="2"/>
  <c r="Q3134" i="2"/>
  <c r="Q3267" i="2"/>
  <c r="Q3327" i="2"/>
  <c r="Q3199" i="2"/>
  <c r="Q3315" i="2"/>
  <c r="Q3398" i="2"/>
  <c r="Q3279" i="2"/>
  <c r="Q3359" i="2"/>
  <c r="Q3077" i="2"/>
  <c r="Q3078" i="2"/>
  <c r="Q3224" i="2"/>
  <c r="Q3200" i="2"/>
  <c r="Q3158" i="2"/>
  <c r="Q3386" i="2"/>
  <c r="Q3208" i="2"/>
  <c r="Q3108" i="2"/>
  <c r="Q3374" i="2"/>
  <c r="Q3296" i="2"/>
  <c r="Q3065" i="2"/>
  <c r="Q3053" i="2"/>
  <c r="Q3169" i="2"/>
  <c r="Q3201" i="2"/>
  <c r="Q3185" i="2"/>
  <c r="Q3339" i="2"/>
  <c r="Q3096" i="2"/>
  <c r="Q3249" i="2"/>
  <c r="Q3133" i="2"/>
  <c r="Q3354" i="2"/>
  <c r="Q3236" i="2"/>
  <c r="Q3303" i="2"/>
  <c r="Q1286" i="2"/>
  <c r="U1286" i="2" s="1"/>
  <c r="AI1286" i="2" s="1"/>
  <c r="Q1334" i="2"/>
  <c r="U1334" i="2" s="1"/>
  <c r="AI1334" i="2" s="1"/>
  <c r="Q3676" i="2"/>
  <c r="Q3390" i="2"/>
  <c r="Q3263" i="2"/>
  <c r="Q3045" i="2"/>
  <c r="Q3366" i="2"/>
  <c r="Q3283" i="2"/>
  <c r="Q3118" i="2"/>
  <c r="Q3346" i="2"/>
  <c r="Q3299" i="2"/>
  <c r="Q3162" i="2"/>
  <c r="Q3319" i="2"/>
  <c r="Q3175" i="2"/>
  <c r="Q3100" i="2"/>
  <c r="Q3331" i="2"/>
  <c r="Q3241" i="2"/>
  <c r="Q3216" i="2"/>
  <c r="Q3150" i="2"/>
  <c r="Q3271" i="2"/>
  <c r="Q3228" i="2"/>
  <c r="Q3082" i="2"/>
  <c r="Q3069" i="2"/>
  <c r="Q3288" i="2"/>
  <c r="Q3256" i="2"/>
  <c r="Q3117" i="2"/>
  <c r="Q3057" i="2"/>
  <c r="Q3378" i="2"/>
  <c r="Q3307" i="2"/>
  <c r="Q1278" i="2"/>
  <c r="U1278" i="2" s="1"/>
  <c r="AI1278" i="2" s="1"/>
  <c r="Q1326" i="2"/>
  <c r="U1326" i="2" s="1"/>
  <c r="AI1326" i="2" s="1"/>
  <c r="Q3795" i="2"/>
  <c r="U3795" i="2" s="1"/>
  <c r="AI3795" i="2" s="1"/>
  <c r="Q3807" i="2"/>
  <c r="U3807" i="2" s="1"/>
  <c r="AI3807" i="2" s="1"/>
  <c r="Q2674" i="2"/>
  <c r="Q2899" i="2"/>
  <c r="Q2419" i="2"/>
  <c r="Q2974" i="2"/>
  <c r="Q2901" i="2"/>
  <c r="Q2846" i="2"/>
  <c r="Q2755" i="2"/>
  <c r="Q2963" i="2"/>
  <c r="Q2884" i="2"/>
  <c r="Q2558" i="2"/>
  <c r="Q2818" i="2"/>
  <c r="Q2975" i="2"/>
  <c r="Q2787" i="2"/>
  <c r="Q2826" i="2"/>
  <c r="Q2747" i="2"/>
  <c r="Q2819" i="2"/>
  <c r="Q3023" i="2"/>
  <c r="Q2786" i="2"/>
  <c r="Q2431" i="2"/>
  <c r="Q2472" i="2"/>
  <c r="Q3032" i="2"/>
  <c r="Q2448" i="2"/>
  <c r="Q2883" i="2"/>
  <c r="Q2691" i="2"/>
  <c r="Q3030" i="2"/>
  <c r="Q2473" i="2"/>
  <c r="Q3028" i="2"/>
  <c r="Q2877" i="2"/>
  <c r="Q2900" i="2"/>
  <c r="Q3033" i="2"/>
  <c r="Q2992" i="2"/>
  <c r="Q2557" i="2"/>
  <c r="Q2893" i="2"/>
  <c r="Q2977" i="2"/>
  <c r="Q2775" i="2"/>
  <c r="Q2844" i="2"/>
  <c r="Q2851" i="2"/>
  <c r="Q2779" i="2"/>
  <c r="Q2471" i="2"/>
  <c r="Q2449" i="2"/>
  <c r="Q2836" i="2"/>
  <c r="Q2590" i="2"/>
  <c r="Q2912" i="2"/>
  <c r="Q2530" i="2"/>
  <c r="Q2971" i="2"/>
  <c r="Q2492" i="2"/>
  <c r="Q2519" i="2"/>
  <c r="Q2999" i="2"/>
  <c r="Q2666" i="2"/>
  <c r="Q2991" i="2"/>
  <c r="Q2995" i="2"/>
  <c r="Q3029" i="2"/>
  <c r="Q2845" i="2"/>
  <c r="Q2614" i="2"/>
  <c r="Q2680" i="2"/>
  <c r="Q2507" i="2"/>
  <c r="Q2949" i="2"/>
  <c r="Q2928" i="2"/>
  <c r="Q3013" i="2"/>
  <c r="Q2407" i="2"/>
  <c r="U2407" i="2" s="1"/>
  <c r="AI2407" i="2" s="1"/>
  <c r="Q2266" i="2"/>
  <c r="U2266" i="2" s="1"/>
  <c r="AI2266" i="2" s="1"/>
  <c r="Q1942" i="2"/>
  <c r="U1942" i="2" s="1"/>
  <c r="AI1942" i="2" s="1"/>
  <c r="Q1934" i="2"/>
  <c r="U1934" i="2" s="1"/>
  <c r="AI1934" i="2" s="1"/>
  <c r="Q2258" i="2"/>
  <c r="U2258" i="2" s="1"/>
  <c r="AI2258" i="2" s="1"/>
  <c r="Q2250" i="2"/>
  <c r="U2250" i="2" s="1"/>
  <c r="AI2250" i="2" s="1"/>
  <c r="Q1926" i="2"/>
  <c r="U1926" i="2" s="1"/>
  <c r="AI1926" i="2" s="1"/>
  <c r="Q1918" i="2"/>
  <c r="U1918" i="2" s="1"/>
  <c r="AI1918" i="2" s="1"/>
  <c r="Q2242" i="2"/>
  <c r="U2242" i="2" s="1"/>
  <c r="AI2242" i="2" s="1"/>
  <c r="Q2234" i="2"/>
  <c r="U2234" i="2" s="1"/>
  <c r="AI2234" i="2" s="1"/>
  <c r="Q1910" i="2"/>
  <c r="U1910" i="2" s="1"/>
  <c r="AI1910" i="2" s="1"/>
  <c r="Q1902" i="2"/>
  <c r="U1902" i="2" s="1"/>
  <c r="AI1902" i="2" s="1"/>
  <c r="Q2226" i="2"/>
  <c r="U2226" i="2" s="1"/>
  <c r="AI2226" i="2" s="1"/>
  <c r="Q1894" i="2"/>
  <c r="U1894" i="2" s="1"/>
  <c r="AI1894" i="2" s="1"/>
  <c r="Q2218" i="2"/>
  <c r="U2218" i="2" s="1"/>
  <c r="AI2218" i="2" s="1"/>
  <c r="Q2210" i="2"/>
  <c r="U2210" i="2" s="1"/>
  <c r="AI2210" i="2" s="1"/>
  <c r="Q1886" i="2"/>
  <c r="U1886" i="2" s="1"/>
  <c r="AI1886" i="2" s="1"/>
  <c r="Q1878" i="2"/>
  <c r="U1878" i="2" s="1"/>
  <c r="AI1878" i="2" s="1"/>
  <c r="Q2202" i="2"/>
  <c r="U2202" i="2" s="1"/>
  <c r="AI2202" i="2" s="1"/>
  <c r="Q1870" i="2"/>
  <c r="U1870" i="2" s="1"/>
  <c r="AI1870" i="2" s="1"/>
  <c r="Q2194" i="2"/>
  <c r="U2194" i="2" s="1"/>
  <c r="AI2194" i="2" s="1"/>
  <c r="Q1862" i="2"/>
  <c r="U1862" i="2" s="1"/>
  <c r="AI1862" i="2" s="1"/>
  <c r="Q2186" i="2"/>
  <c r="U2186" i="2" s="1"/>
  <c r="AI2186" i="2" s="1"/>
  <c r="Q2178" i="2"/>
  <c r="U2178" i="2" s="1"/>
  <c r="AI2178" i="2" s="1"/>
  <c r="Q1854" i="2"/>
  <c r="U1854" i="2" s="1"/>
  <c r="AI1854" i="2" s="1"/>
  <c r="Q1846" i="2"/>
  <c r="U1846" i="2" s="1"/>
  <c r="AI1846" i="2" s="1"/>
  <c r="Q2170" i="2"/>
  <c r="U2170" i="2" s="1"/>
  <c r="AI2170" i="2" s="1"/>
  <c r="Q2570" i="2"/>
  <c r="Q2606" i="2"/>
  <c r="Q2582" i="2"/>
  <c r="Q2574" i="2"/>
  <c r="Q2598" i="2"/>
  <c r="Q2562" i="2"/>
  <c r="Q1838" i="2"/>
  <c r="U1838" i="2" s="1"/>
  <c r="AI1838" i="2" s="1"/>
  <c r="Q1562" i="2"/>
  <c r="U1562" i="2" s="1"/>
  <c r="AI1562" i="2" s="1"/>
  <c r="Q1830" i="2"/>
  <c r="U1830" i="2" s="1"/>
  <c r="AI1830" i="2" s="1"/>
  <c r="Q1554" i="2"/>
  <c r="U1554" i="2" s="1"/>
  <c r="AI1554" i="2" s="1"/>
  <c r="Q1826" i="2"/>
  <c r="U1826" i="2" s="1"/>
  <c r="AI1826" i="2" s="1"/>
  <c r="Q1550" i="2"/>
  <c r="U1550" i="2" s="1"/>
  <c r="AI1550" i="2" s="1"/>
  <c r="Q1818" i="2"/>
  <c r="U1818" i="2" s="1"/>
  <c r="AI1818" i="2" s="1"/>
  <c r="Q1542" i="2"/>
  <c r="U1542" i="2" s="1"/>
  <c r="AI1542" i="2" s="1"/>
  <c r="Q1814" i="2"/>
  <c r="U1814" i="2" s="1"/>
  <c r="AI1814" i="2" s="1"/>
  <c r="Q1538" i="2"/>
  <c r="U1538" i="2" s="1"/>
  <c r="AI1538" i="2" s="1"/>
  <c r="Q1530" i="2"/>
  <c r="U1530" i="2" s="1"/>
  <c r="AI1530" i="2" s="1"/>
  <c r="Q1806" i="2"/>
  <c r="U1806" i="2" s="1"/>
  <c r="AI1806" i="2" s="1"/>
  <c r="Q1802" i="2"/>
  <c r="U1802" i="2" s="1"/>
  <c r="AI1802" i="2" s="1"/>
  <c r="Q1526" i="2"/>
  <c r="U1526" i="2" s="1"/>
  <c r="AI1526" i="2" s="1"/>
  <c r="Q1518" i="2"/>
  <c r="U1518" i="2" s="1"/>
  <c r="AI1518" i="2" s="1"/>
  <c r="Q1794" i="2"/>
  <c r="U1794" i="2" s="1"/>
  <c r="AI1794" i="2" s="1"/>
  <c r="Q1790" i="2"/>
  <c r="U1790" i="2" s="1"/>
  <c r="AI1790" i="2" s="1"/>
  <c r="Q1514" i="2"/>
  <c r="U1514" i="2" s="1"/>
  <c r="AI1514" i="2" s="1"/>
  <c r="Q1782" i="2"/>
  <c r="U1782" i="2" s="1"/>
  <c r="AI1782" i="2" s="1"/>
  <c r="Q1506" i="2"/>
  <c r="U1506" i="2" s="1"/>
  <c r="AI1506" i="2" s="1"/>
  <c r="Q1774" i="2"/>
  <c r="U1774" i="2" s="1"/>
  <c r="AI1774" i="2" s="1"/>
  <c r="Q1498" i="2"/>
  <c r="U1498" i="2" s="1"/>
  <c r="AI1498" i="2" s="1"/>
  <c r="Q1490" i="2"/>
  <c r="U1490" i="2" s="1"/>
  <c r="AI1490" i="2" s="1"/>
  <c r="Q1766" i="2"/>
  <c r="U1766" i="2" s="1"/>
  <c r="AI1766" i="2" s="1"/>
  <c r="Q1758" i="2"/>
  <c r="U1758" i="2" s="1"/>
  <c r="AI1758" i="2" s="1"/>
  <c r="Q1482" i="2"/>
  <c r="U1482" i="2" s="1"/>
  <c r="AI1482" i="2" s="1"/>
  <c r="Q1474" i="2"/>
  <c r="U1474" i="2" s="1"/>
  <c r="AI1474" i="2" s="1"/>
  <c r="Q1750" i="2"/>
  <c r="U1750" i="2" s="1"/>
  <c r="AI1750" i="2" s="1"/>
  <c r="Q2351" i="2"/>
  <c r="Q3753" i="2"/>
  <c r="Q923" i="2"/>
  <c r="Q3661" i="2"/>
  <c r="Q3625" i="2"/>
  <c r="Q3649" i="2"/>
  <c r="Q3637" i="2"/>
  <c r="Q3697" i="2"/>
  <c r="Q867" i="2"/>
  <c r="Q1347" i="2"/>
  <c r="U1347" i="2" s="1"/>
  <c r="AI1347" i="2" s="1"/>
  <c r="Q1299" i="2"/>
  <c r="U1299" i="2" s="1"/>
  <c r="AI1299" i="2" s="1"/>
  <c r="Q2239" i="2"/>
  <c r="U2239" i="2" s="1"/>
  <c r="AI2239" i="2" s="1"/>
  <c r="Q1915" i="2"/>
  <c r="U1915" i="2" s="1"/>
  <c r="AI1915" i="2" s="1"/>
  <c r="Q2199" i="2"/>
  <c r="U2199" i="2" s="1"/>
  <c r="AI2199" i="2" s="1"/>
  <c r="Q1875" i="2"/>
  <c r="U1875" i="2" s="1"/>
  <c r="AI1875" i="2" s="1"/>
  <c r="Q2385" i="2"/>
  <c r="Q3787" i="2"/>
  <c r="Q957" i="2"/>
  <c r="Q2377" i="2"/>
  <c r="Q3779" i="2"/>
  <c r="Q949" i="2"/>
  <c r="Q2369" i="2"/>
  <c r="Q3771" i="2"/>
  <c r="Q941" i="2"/>
  <c r="Q2361" i="2"/>
  <c r="Q3763" i="2"/>
  <c r="Q933" i="2"/>
  <c r="Q2353" i="2"/>
  <c r="Q3755" i="2"/>
  <c r="Q925" i="2"/>
  <c r="Q2345" i="2"/>
  <c r="Q3747" i="2"/>
  <c r="Q917" i="2"/>
  <c r="Q3739" i="2"/>
  <c r="Q909" i="2"/>
  <c r="Q3731" i="2"/>
  <c r="Q901" i="2"/>
  <c r="Q3723" i="2"/>
  <c r="Q893" i="2"/>
  <c r="Q3715" i="2"/>
  <c r="Q885" i="2"/>
  <c r="Q1317" i="2"/>
  <c r="U1317" i="2" s="1"/>
  <c r="AI1317" i="2" s="1"/>
  <c r="Q1365" i="2"/>
  <c r="U1365" i="2" s="1"/>
  <c r="AI1365" i="2" s="1"/>
  <c r="Q3671" i="2"/>
  <c r="Q3647" i="2"/>
  <c r="Q3659" i="2"/>
  <c r="Q3635" i="2"/>
  <c r="Q3707" i="2"/>
  <c r="Q877" i="2"/>
  <c r="Q1309" i="2"/>
  <c r="U1309" i="2" s="1"/>
  <c r="AI1309" i="2" s="1"/>
  <c r="Q1357" i="2"/>
  <c r="U1357" i="2" s="1"/>
  <c r="AI1357" i="2" s="1"/>
  <c r="Q3639" i="2"/>
  <c r="Q3627" i="2"/>
  <c r="Q3663" i="2"/>
  <c r="Q3651" i="2"/>
  <c r="Q3699" i="2"/>
  <c r="Q869" i="2"/>
  <c r="Q1301" i="2"/>
  <c r="U1301" i="2" s="1"/>
  <c r="AI1301" i="2" s="1"/>
  <c r="Q1349" i="2"/>
  <c r="U1349" i="2" s="1"/>
  <c r="AI1349" i="2" s="1"/>
  <c r="Q3691" i="2"/>
  <c r="Q3518" i="2"/>
  <c r="Q3606" i="2"/>
  <c r="Q3605" i="2"/>
  <c r="Q3530" i="2"/>
  <c r="Q3484" i="2"/>
  <c r="Q3496" i="2"/>
  <c r="Q3476" i="2"/>
  <c r="Q3405" i="2"/>
  <c r="Q3453" i="2"/>
  <c r="Q3506" i="2"/>
  <c r="Q3573" i="2"/>
  <c r="Q3546" i="2"/>
  <c r="Q3603" i="2"/>
  <c r="Q3561" i="2"/>
  <c r="Q3441" i="2"/>
  <c r="Q3604" i="2"/>
  <c r="Q3417" i="2"/>
  <c r="Q3465" i="2"/>
  <c r="Q1341" i="2"/>
  <c r="U1341" i="2" s="1"/>
  <c r="AI1341" i="2" s="1"/>
  <c r="Q1293" i="2"/>
  <c r="U1293" i="2" s="1"/>
  <c r="AI1293" i="2" s="1"/>
  <c r="Q3683" i="2"/>
  <c r="Q3358" i="2"/>
  <c r="Q3183" i="2"/>
  <c r="Q3235" i="2"/>
  <c r="Q3302" i="2"/>
  <c r="Q3266" i="2"/>
  <c r="Q3314" i="2"/>
  <c r="Q3278" i="2"/>
  <c r="Q3338" i="2"/>
  <c r="Q3326" i="2"/>
  <c r="Q3295" i="2"/>
  <c r="Q3182" i="2"/>
  <c r="Q3197" i="2"/>
  <c r="Q3198" i="2"/>
  <c r="Q3168" i="2"/>
  <c r="Q3353" i="2"/>
  <c r="Q3095" i="2"/>
  <c r="Q3223" i="2"/>
  <c r="Q3132" i="2"/>
  <c r="Q3184" i="2"/>
  <c r="Q3076" i="2"/>
  <c r="Q3131" i="2"/>
  <c r="Q3373" i="2"/>
  <c r="Q3107" i="2"/>
  <c r="Q3385" i="2"/>
  <c r="Q3248" i="2"/>
  <c r="Q3207" i="2"/>
  <c r="Q3397" i="2"/>
  <c r="Q3157" i="2"/>
  <c r="Q3052" i="2"/>
  <c r="Q3064" i="2"/>
  <c r="Q1333" i="2"/>
  <c r="U1333" i="2" s="1"/>
  <c r="AI1333" i="2" s="1"/>
  <c r="Q1285" i="2"/>
  <c r="U1285" i="2" s="1"/>
  <c r="AI1285" i="2" s="1"/>
  <c r="Q3675" i="2"/>
  <c r="Q3270" i="2"/>
  <c r="Q3306" i="2"/>
  <c r="Q3227" i="2"/>
  <c r="Q3116" i="2"/>
  <c r="Q3282" i="2"/>
  <c r="Q3262" i="2"/>
  <c r="Q3330" i="2"/>
  <c r="Q3187" i="2"/>
  <c r="Q3115" i="2"/>
  <c r="Q3342" i="2"/>
  <c r="Q3186" i="2"/>
  <c r="Q3215" i="2"/>
  <c r="Q3099" i="2"/>
  <c r="Q3174" i="2"/>
  <c r="Q3357" i="2"/>
  <c r="Q3240" i="2"/>
  <c r="Q3173" i="2"/>
  <c r="Q3161" i="2"/>
  <c r="Q3389" i="2"/>
  <c r="Q3318" i="2"/>
  <c r="Q3365" i="2"/>
  <c r="Q3081" i="2"/>
  <c r="Q3287" i="2"/>
  <c r="Q3364" i="2"/>
  <c r="Q3345" i="2"/>
  <c r="Q3056" i="2"/>
  <c r="Q3044" i="2"/>
  <c r="Q3377" i="2"/>
  <c r="Q3068" i="2"/>
  <c r="Q3149" i="2"/>
  <c r="Q1277" i="2"/>
  <c r="U1277" i="2" s="1"/>
  <c r="AI1277" i="2" s="1"/>
  <c r="Q1325" i="2"/>
  <c r="U1325" i="2" s="1"/>
  <c r="AI1325" i="2" s="1"/>
  <c r="Q3806" i="2"/>
  <c r="U3806" i="2" s="1"/>
  <c r="AI3806" i="2" s="1"/>
  <c r="Q3794" i="2"/>
  <c r="U3794" i="2" s="1"/>
  <c r="AI3794" i="2" s="1"/>
  <c r="Q2862" i="2"/>
  <c r="Q2911" i="2"/>
  <c r="Q2470" i="2"/>
  <c r="Q2746" i="2"/>
  <c r="Q3019" i="2"/>
  <c r="Q2469" i="2"/>
  <c r="Q2869" i="2"/>
  <c r="Q3022" i="2"/>
  <c r="Q2555" i="2"/>
  <c r="Q2946" i="2"/>
  <c r="Q2947" i="2"/>
  <c r="Q2970" i="2"/>
  <c r="Q2998" i="2"/>
  <c r="Q2447" i="2"/>
  <c r="Q3026" i="2"/>
  <c r="Q2468" i="2"/>
  <c r="Q3007" i="2"/>
  <c r="Q3011" i="2"/>
  <c r="Q2850" i="2"/>
  <c r="Q2430" i="2"/>
  <c r="Q2898" i="2"/>
  <c r="Q2774" i="2"/>
  <c r="Q2643" i="2"/>
  <c r="Q2554" i="2"/>
  <c r="Q2778" i="2"/>
  <c r="Q2613" i="2"/>
  <c r="Q2976" i="2"/>
  <c r="Q2529" i="2"/>
  <c r="Q2817" i="2"/>
  <c r="Q2690" i="2"/>
  <c r="Q2842" i="2"/>
  <c r="Q2835" i="2"/>
  <c r="Q3010" i="2"/>
  <c r="Q2518" i="2"/>
  <c r="Q2418" i="2"/>
  <c r="Q3027" i="2"/>
  <c r="Q2665" i="2"/>
  <c r="Q2528" i="2"/>
  <c r="Q2948" i="2"/>
  <c r="Q3009" i="2"/>
  <c r="Q2556" i="2"/>
  <c r="Q2876" i="2"/>
  <c r="Q3024" i="2"/>
  <c r="Q2589" i="2"/>
  <c r="Q3025" i="2"/>
  <c r="Q2843" i="2"/>
  <c r="Q2892" i="2"/>
  <c r="Q3016" i="2"/>
  <c r="Q2491" i="2"/>
  <c r="Q2825" i="2"/>
  <c r="Q2506" i="2"/>
  <c r="Q2679" i="2"/>
  <c r="Q2816" i="2"/>
  <c r="Q3012" i="2"/>
  <c r="Q2841" i="2"/>
  <c r="Q2673" i="2"/>
  <c r="Q2973" i="2"/>
  <c r="Q2784" i="2"/>
  <c r="Q2785" i="2"/>
  <c r="Q2406" i="2"/>
  <c r="U2406" i="2" s="1"/>
  <c r="AI2406" i="2" s="1"/>
  <c r="Q1941" i="2"/>
  <c r="U1941" i="2" s="1"/>
  <c r="AI1941" i="2" s="1"/>
  <c r="Q2265" i="2"/>
  <c r="U2265" i="2" s="1"/>
  <c r="AI2265" i="2" s="1"/>
  <c r="Q1933" i="2"/>
  <c r="U1933" i="2" s="1"/>
  <c r="AI1933" i="2" s="1"/>
  <c r="Q2257" i="2"/>
  <c r="U2257" i="2" s="1"/>
  <c r="AI2257" i="2" s="1"/>
  <c r="Q1925" i="2"/>
  <c r="U1925" i="2" s="1"/>
  <c r="AI1925" i="2" s="1"/>
  <c r="Q2249" i="2"/>
  <c r="U2249" i="2" s="1"/>
  <c r="AI2249" i="2" s="1"/>
  <c r="Q1917" i="2"/>
  <c r="U1917" i="2" s="1"/>
  <c r="AI1917" i="2" s="1"/>
  <c r="Q2241" i="2"/>
  <c r="U2241" i="2" s="1"/>
  <c r="AI2241" i="2" s="1"/>
  <c r="Q2233" i="2"/>
  <c r="U2233" i="2" s="1"/>
  <c r="AI2233" i="2" s="1"/>
  <c r="Q1909" i="2"/>
  <c r="U1909" i="2" s="1"/>
  <c r="AI1909" i="2" s="1"/>
  <c r="Q1901" i="2"/>
  <c r="U1901" i="2" s="1"/>
  <c r="AI1901" i="2" s="1"/>
  <c r="Q2225" i="2"/>
  <c r="U2225" i="2" s="1"/>
  <c r="AI2225" i="2" s="1"/>
  <c r="Q1893" i="2"/>
  <c r="U1893" i="2" s="1"/>
  <c r="AI1893" i="2" s="1"/>
  <c r="Q2217" i="2"/>
  <c r="U2217" i="2" s="1"/>
  <c r="AI2217" i="2" s="1"/>
  <c r="Q1885" i="2"/>
  <c r="U1885" i="2" s="1"/>
  <c r="AI1885" i="2" s="1"/>
  <c r="Q2209" i="2"/>
  <c r="U2209" i="2" s="1"/>
  <c r="AI2209" i="2" s="1"/>
  <c r="Q2201" i="2"/>
  <c r="U2201" i="2" s="1"/>
  <c r="AI2201" i="2" s="1"/>
  <c r="Q1877" i="2"/>
  <c r="U1877" i="2" s="1"/>
  <c r="AI1877" i="2" s="1"/>
  <c r="Q1869" i="2"/>
  <c r="U1869" i="2" s="1"/>
  <c r="AI1869" i="2" s="1"/>
  <c r="Q2193" i="2"/>
  <c r="U2193" i="2" s="1"/>
  <c r="AI2193" i="2" s="1"/>
  <c r="Q1861" i="2"/>
  <c r="U1861" i="2" s="1"/>
  <c r="AI1861" i="2" s="1"/>
  <c r="Q2185" i="2"/>
  <c r="U2185" i="2" s="1"/>
  <c r="AI2185" i="2" s="1"/>
  <c r="Q1853" i="2"/>
  <c r="U1853" i="2" s="1"/>
  <c r="AI1853" i="2" s="1"/>
  <c r="Q2177" i="2"/>
  <c r="U2177" i="2" s="1"/>
  <c r="AI2177" i="2" s="1"/>
  <c r="Q2169" i="2"/>
  <c r="U2169" i="2" s="1"/>
  <c r="AI2169" i="2" s="1"/>
  <c r="Q1845" i="2"/>
  <c r="U1845" i="2" s="1"/>
  <c r="AI1845" i="2" s="1"/>
  <c r="Q2605" i="2"/>
  <c r="Q2581" i="2"/>
  <c r="Q2569" i="2"/>
  <c r="Q2597" i="2"/>
  <c r="Q2573" i="2"/>
  <c r="Q2561" i="2"/>
  <c r="Q1561" i="2"/>
  <c r="U1561" i="2" s="1"/>
  <c r="AI1561" i="2" s="1"/>
  <c r="Q1837" i="2"/>
  <c r="U1837" i="2" s="1"/>
  <c r="AI1837" i="2" s="1"/>
  <c r="Q1553" i="2"/>
  <c r="U1553" i="2" s="1"/>
  <c r="AI1553" i="2" s="1"/>
  <c r="Q1829" i="2"/>
  <c r="U1829" i="2" s="1"/>
  <c r="AI1829" i="2" s="1"/>
  <c r="Q1549" i="2"/>
  <c r="U1549" i="2" s="1"/>
  <c r="AI1549" i="2" s="1"/>
  <c r="Q1825" i="2"/>
  <c r="U1825" i="2" s="1"/>
  <c r="AI1825" i="2" s="1"/>
  <c r="Q1541" i="2"/>
  <c r="U1541" i="2" s="1"/>
  <c r="AI1541" i="2" s="1"/>
  <c r="Q1817" i="2"/>
  <c r="U1817" i="2" s="1"/>
  <c r="AI1817" i="2" s="1"/>
  <c r="Q1537" i="2"/>
  <c r="U1537" i="2" s="1"/>
  <c r="AI1537" i="2" s="1"/>
  <c r="Q1813" i="2"/>
  <c r="U1813" i="2" s="1"/>
  <c r="AI1813" i="2" s="1"/>
  <c r="Q1529" i="2"/>
  <c r="U1529" i="2" s="1"/>
  <c r="AI1529" i="2" s="1"/>
  <c r="Q1805" i="2"/>
  <c r="U1805" i="2" s="1"/>
  <c r="AI1805" i="2" s="1"/>
  <c r="Q1525" i="2"/>
  <c r="U1525" i="2" s="1"/>
  <c r="AI1525" i="2" s="1"/>
  <c r="Q1801" i="2"/>
  <c r="U1801" i="2" s="1"/>
  <c r="AI1801" i="2" s="1"/>
  <c r="Q1793" i="2"/>
  <c r="U1793" i="2" s="1"/>
  <c r="AI1793" i="2" s="1"/>
  <c r="Q1517" i="2"/>
  <c r="U1517" i="2" s="1"/>
  <c r="AI1517" i="2" s="1"/>
  <c r="Q1789" i="2"/>
  <c r="U1789" i="2" s="1"/>
  <c r="AI1789" i="2" s="1"/>
  <c r="Q1513" i="2"/>
  <c r="U1513" i="2" s="1"/>
  <c r="AI1513" i="2" s="1"/>
  <c r="Q1505" i="2"/>
  <c r="U1505" i="2" s="1"/>
  <c r="AI1505" i="2" s="1"/>
  <c r="Q1781" i="2"/>
  <c r="U1781" i="2" s="1"/>
  <c r="AI1781" i="2" s="1"/>
  <c r="Q1497" i="2"/>
  <c r="U1497" i="2" s="1"/>
  <c r="AI1497" i="2" s="1"/>
  <c r="Q1773" i="2"/>
  <c r="U1773" i="2" s="1"/>
  <c r="AI1773" i="2" s="1"/>
  <c r="Q1489" i="2"/>
  <c r="U1489" i="2" s="1"/>
  <c r="AI1489" i="2" s="1"/>
  <c r="Q1765" i="2"/>
  <c r="U1765" i="2" s="1"/>
  <c r="AI1765" i="2" s="1"/>
  <c r="Q1757" i="2"/>
  <c r="U1757" i="2" s="1"/>
  <c r="AI1757" i="2" s="1"/>
  <c r="Q1481" i="2"/>
  <c r="U1481" i="2" s="1"/>
  <c r="AI1481" i="2" s="1"/>
  <c r="Q1473" i="2"/>
  <c r="U1473" i="2" s="1"/>
  <c r="AI1473" i="2" s="1"/>
  <c r="Q1749" i="2"/>
  <c r="U1749" i="2" s="1"/>
  <c r="AI1749" i="2" s="1"/>
  <c r="Q2375" i="2"/>
  <c r="Q3777" i="2"/>
  <c r="Q947" i="2"/>
  <c r="Q3737" i="2"/>
  <c r="Q907" i="2"/>
  <c r="Q3721" i="2"/>
  <c r="Q891" i="2"/>
  <c r="Q3804" i="2"/>
  <c r="U3804" i="2" s="1"/>
  <c r="AI3804" i="2" s="1"/>
  <c r="Q2814" i="2"/>
  <c r="Q2587" i="2"/>
  <c r="Q2540" i="2"/>
  <c r="Q2874" i="2"/>
  <c r="Q2539" i="2"/>
  <c r="Q2515" i="2"/>
  <c r="Q2955" i="2"/>
  <c r="Q2443" i="2"/>
  <c r="Q2979" i="2"/>
  <c r="Q2538" i="2"/>
  <c r="Q2416" i="2"/>
  <c r="Q2504" i="2"/>
  <c r="Q2611" i="2"/>
  <c r="Q2890" i="2"/>
  <c r="Q2931" i="2"/>
  <c r="Q2804" i="2"/>
  <c r="Q2542" i="2"/>
  <c r="Q2990" i="2"/>
  <c r="Q2671" i="2"/>
  <c r="Q2536" i="2"/>
  <c r="Q2543" i="2"/>
  <c r="Q2428" i="2"/>
  <c r="Q2716" i="2"/>
  <c r="Q2541" i="2"/>
  <c r="Q2936" i="2"/>
  <c r="Q2677" i="2"/>
  <c r="Q2833" i="2"/>
  <c r="Q2502" i="2"/>
  <c r="Q2909" i="2"/>
  <c r="Q2627" i="2"/>
  <c r="Q2537" i="2"/>
  <c r="Q2745" i="2"/>
  <c r="Q2688" i="2"/>
  <c r="Q2983" i="2"/>
  <c r="Q2717" i="2"/>
  <c r="Q2770" i="2"/>
  <c r="Q2696" i="2"/>
  <c r="Q2663" i="2"/>
  <c r="Q2465" i="2"/>
  <c r="Q2526" i="2"/>
  <c r="Q2464" i="2"/>
  <c r="Q2535" i="2"/>
  <c r="Q2796" i="2"/>
  <c r="Q2525" i="2"/>
  <c r="Q2718" i="2"/>
  <c r="Q2463" i="2"/>
  <c r="Q2769" i="2"/>
  <c r="Q2920" i="2"/>
  <c r="Q2501" i="2"/>
  <c r="Q2503" i="2"/>
  <c r="Q2944" i="2"/>
  <c r="Q2489" i="2"/>
  <c r="Q2404" i="2"/>
  <c r="U2404" i="2" s="1"/>
  <c r="AI2404" i="2" s="1"/>
  <c r="Q1939" i="2"/>
  <c r="U1939" i="2" s="1"/>
  <c r="AI1939" i="2" s="1"/>
  <c r="Q2263" i="2"/>
  <c r="U2263" i="2" s="1"/>
  <c r="AI2263" i="2" s="1"/>
  <c r="Q1851" i="2"/>
  <c r="U1851" i="2" s="1"/>
  <c r="AI1851" i="2" s="1"/>
  <c r="Q2175" i="2"/>
  <c r="U2175" i="2" s="1"/>
  <c r="AI2175" i="2" s="1"/>
  <c r="Q2384" i="2"/>
  <c r="Q3786" i="2"/>
  <c r="Q956" i="2"/>
  <c r="Q2376" i="2"/>
  <c r="Q3778" i="2"/>
  <c r="Q948" i="2"/>
  <c r="Q2368" i="2"/>
  <c r="Q3770" i="2"/>
  <c r="Q940" i="2"/>
  <c r="Q2360" i="2"/>
  <c r="Q3762" i="2"/>
  <c r="Q932" i="2"/>
  <c r="Q2352" i="2"/>
  <c r="Q3754" i="2"/>
  <c r="Q924" i="2"/>
  <c r="Q2344" i="2"/>
  <c r="Q3746" i="2"/>
  <c r="Q916" i="2"/>
  <c r="Q3738" i="2"/>
  <c r="Q908" i="2"/>
  <c r="Q3730" i="2"/>
  <c r="Q900" i="2"/>
  <c r="Q3722" i="2"/>
  <c r="Q892" i="2"/>
  <c r="Q3714" i="2"/>
  <c r="Q884" i="2"/>
  <c r="Q1316" i="2"/>
  <c r="U1316" i="2" s="1"/>
  <c r="AI1316" i="2" s="1"/>
  <c r="Q1364" i="2"/>
  <c r="U1364" i="2" s="1"/>
  <c r="AI1364" i="2" s="1"/>
  <c r="Q3634" i="2"/>
  <c r="Q3670" i="2"/>
  <c r="Q3658" i="2"/>
  <c r="Q3706" i="2"/>
  <c r="Q3646" i="2"/>
  <c r="Q876" i="2"/>
  <c r="Q1308" i="2"/>
  <c r="U1308" i="2" s="1"/>
  <c r="AI1308" i="2" s="1"/>
  <c r="Q1356" i="2"/>
  <c r="U1356" i="2" s="1"/>
  <c r="AI1356" i="2" s="1"/>
  <c r="Q3662" i="2"/>
  <c r="Q3626" i="2"/>
  <c r="Q3698" i="2"/>
  <c r="Q3650" i="2"/>
  <c r="Q3638" i="2"/>
  <c r="Q868" i="2"/>
  <c r="Q1300" i="2"/>
  <c r="U1300" i="2" s="1"/>
  <c r="AI1300" i="2" s="1"/>
  <c r="Q1348" i="2"/>
  <c r="U1348" i="2" s="1"/>
  <c r="AI1348" i="2" s="1"/>
  <c r="Q3690" i="2"/>
  <c r="Q3600" i="2"/>
  <c r="Q3560" i="2"/>
  <c r="Q3529" i="2"/>
  <c r="Q3599" i="2"/>
  <c r="Q3572" i="2"/>
  <c r="Q3483" i="2"/>
  <c r="Q3545" i="2"/>
  <c r="Q3601" i="2"/>
  <c r="Q3416" i="2"/>
  <c r="Q3475" i="2"/>
  <c r="Q3495" i="2"/>
  <c r="Q3404" i="2"/>
  <c r="Q3602" i="2"/>
  <c r="Q3452" i="2"/>
  <c r="Q3464" i="2"/>
  <c r="Q3505" i="2"/>
  <c r="Q3440" i="2"/>
  <c r="Q3517" i="2"/>
  <c r="Q1340" i="2"/>
  <c r="U1340" i="2" s="1"/>
  <c r="AI1340" i="2" s="1"/>
  <c r="Q1292" i="2"/>
  <c r="U1292" i="2" s="1"/>
  <c r="AI1292" i="2" s="1"/>
  <c r="Q3682" i="2"/>
  <c r="Q3222" i="2"/>
  <c r="Q3075" i="2"/>
  <c r="Q3250" i="2"/>
  <c r="Q3106" i="2"/>
  <c r="Q3051" i="2"/>
  <c r="Q3253" i="2"/>
  <c r="Q3247" i="2"/>
  <c r="Q3259" i="2"/>
  <c r="Q3094" i="2"/>
  <c r="Q3294" i="2"/>
  <c r="Q3258" i="2"/>
  <c r="Q3251" i="2"/>
  <c r="Q3254" i="2"/>
  <c r="Q3337" i="2"/>
  <c r="Q3063" i="2"/>
  <c r="Q3265" i="2"/>
  <c r="Q3352" i="2"/>
  <c r="Q3284" i="2"/>
  <c r="Q3237" i="2"/>
  <c r="Q3255" i="2"/>
  <c r="Q3156" i="2"/>
  <c r="Q3301" i="2"/>
  <c r="Q3257" i="2"/>
  <c r="Q3234" i="2"/>
  <c r="Q3372" i="2"/>
  <c r="Q3277" i="2"/>
  <c r="Q3130" i="2"/>
  <c r="Q3252" i="2"/>
  <c r="Q3129" i="2"/>
  <c r="Q3325" i="2"/>
  <c r="Q3313" i="2"/>
  <c r="Q3384" i="2"/>
  <c r="Q3396" i="2"/>
  <c r="Q1332" i="2"/>
  <c r="U1332" i="2" s="1"/>
  <c r="AI1332" i="2" s="1"/>
  <c r="Q1284" i="2"/>
  <c r="U1284" i="2" s="1"/>
  <c r="AI1284" i="2" s="1"/>
  <c r="Q3674" i="2"/>
  <c r="Q3055" i="2"/>
  <c r="Q3388" i="2"/>
  <c r="Q3214" i="2"/>
  <c r="Q3098" i="2"/>
  <c r="Q3067" i="2"/>
  <c r="Q3160" i="2"/>
  <c r="Q3269" i="2"/>
  <c r="Q3148" i="2"/>
  <c r="Q3362" i="2"/>
  <c r="Q3043" i="2"/>
  <c r="Q3363" i="2"/>
  <c r="Q3341" i="2"/>
  <c r="Q3344" i="2"/>
  <c r="Q3281" i="2"/>
  <c r="Q3172" i="2"/>
  <c r="Q3356" i="2"/>
  <c r="Q3376" i="2"/>
  <c r="Q3261" i="2"/>
  <c r="Q3329" i="2"/>
  <c r="Q3317" i="2"/>
  <c r="Q3286" i="2"/>
  <c r="Q3113" i="2"/>
  <c r="Q3305" i="2"/>
  <c r="Q3298" i="2"/>
  <c r="Q3114" i="2"/>
  <c r="Q3226" i="2"/>
  <c r="Q3239" i="2"/>
  <c r="Q3080" i="2"/>
  <c r="Q1276" i="2"/>
  <c r="U1276" i="2" s="1"/>
  <c r="AI1276" i="2" s="1"/>
  <c r="Q1324" i="2"/>
  <c r="U1324" i="2" s="1"/>
  <c r="AI1324" i="2" s="1"/>
  <c r="Q3805" i="2"/>
  <c r="U3805" i="2" s="1"/>
  <c r="AI3805" i="2" s="1"/>
  <c r="Q3793" i="2"/>
  <c r="U3793" i="2" s="1"/>
  <c r="AI3793" i="2" s="1"/>
  <c r="Q2446" i="2"/>
  <c r="Q2767" i="2"/>
  <c r="Q2875" i="2"/>
  <c r="Q2552" i="2"/>
  <c r="Q2466" i="2"/>
  <c r="Q2550" i="2"/>
  <c r="Q2467" i="2"/>
  <c r="Q2517" i="2"/>
  <c r="Q2548" i="2"/>
  <c r="Q2868" i="2"/>
  <c r="Q2444" i="2"/>
  <c r="Q2588" i="2"/>
  <c r="Q2910" i="2"/>
  <c r="Q2642" i="2"/>
  <c r="Q2490" i="2"/>
  <c r="Q3002" i="2"/>
  <c r="Q2549" i="2"/>
  <c r="Q2612" i="2"/>
  <c r="Q3006" i="2"/>
  <c r="Q2815" i="2"/>
  <c r="Q2754" i="2"/>
  <c r="Q2805" i="2"/>
  <c r="Q2628" i="2"/>
  <c r="Q2766" i="2"/>
  <c r="Q2527" i="2"/>
  <c r="Q2664" i="2"/>
  <c r="Q2516" i="2"/>
  <c r="Q2546" i="2"/>
  <c r="Q2860" i="2"/>
  <c r="Q3005" i="2"/>
  <c r="Q2689" i="2"/>
  <c r="Q2834" i="2"/>
  <c r="Q2719" i="2"/>
  <c r="Q2547" i="2"/>
  <c r="Q2505" i="2"/>
  <c r="Q2429" i="2"/>
  <c r="Q2417" i="2"/>
  <c r="Q2545" i="2"/>
  <c r="Q2783" i="2"/>
  <c r="Q2921" i="2"/>
  <c r="Q2672" i="2"/>
  <c r="Q2631" i="2"/>
  <c r="Q3004" i="2"/>
  <c r="Q3008" i="2"/>
  <c r="Q2445" i="2"/>
  <c r="Q2721" i="2"/>
  <c r="Q2865" i="2"/>
  <c r="Q2678" i="2"/>
  <c r="Q2738" i="2"/>
  <c r="Q2544" i="2"/>
  <c r="Q2824" i="2"/>
  <c r="Q2553" i="2"/>
  <c r="Q2861" i="2"/>
  <c r="Q2797" i="2"/>
  <c r="Q2945" i="2"/>
  <c r="Q2958" i="2"/>
  <c r="Q2956" i="2"/>
  <c r="Q2891" i="2"/>
  <c r="Q2720" i="2"/>
  <c r="Q2957" i="2"/>
  <c r="Q3003" i="2"/>
  <c r="Q2551" i="2"/>
  <c r="Q2405" i="2"/>
  <c r="U2405" i="2" s="1"/>
  <c r="AI2405" i="2" s="1"/>
  <c r="Q2264" i="2"/>
  <c r="U2264" i="2" s="1"/>
  <c r="AI2264" i="2" s="1"/>
  <c r="Q1940" i="2"/>
  <c r="U1940" i="2" s="1"/>
  <c r="AI1940" i="2" s="1"/>
  <c r="Q1932" i="2"/>
  <c r="U1932" i="2" s="1"/>
  <c r="AI1932" i="2" s="1"/>
  <c r="Q2256" i="2"/>
  <c r="U2256" i="2" s="1"/>
  <c r="AI2256" i="2" s="1"/>
  <c r="Q2248" i="2"/>
  <c r="U2248" i="2" s="1"/>
  <c r="AI2248" i="2" s="1"/>
  <c r="Q1924" i="2"/>
  <c r="U1924" i="2" s="1"/>
  <c r="AI1924" i="2" s="1"/>
  <c r="Q1916" i="2"/>
  <c r="U1916" i="2" s="1"/>
  <c r="AI1916" i="2" s="1"/>
  <c r="Q2240" i="2"/>
  <c r="U2240" i="2" s="1"/>
  <c r="AI2240" i="2" s="1"/>
  <c r="Q2232" i="2"/>
  <c r="U2232" i="2" s="1"/>
  <c r="AI2232" i="2" s="1"/>
  <c r="Q1908" i="2"/>
  <c r="U1908" i="2" s="1"/>
  <c r="AI1908" i="2" s="1"/>
  <c r="Q1900" i="2"/>
  <c r="U1900" i="2" s="1"/>
  <c r="AI1900" i="2" s="1"/>
  <c r="Q2224" i="2"/>
  <c r="U2224" i="2" s="1"/>
  <c r="AI2224" i="2" s="1"/>
  <c r="Q1892" i="2"/>
  <c r="U1892" i="2" s="1"/>
  <c r="AI1892" i="2" s="1"/>
  <c r="Q2216" i="2"/>
  <c r="U2216" i="2" s="1"/>
  <c r="AI2216" i="2" s="1"/>
  <c r="Q2208" i="2"/>
  <c r="U2208" i="2" s="1"/>
  <c r="AI2208" i="2" s="1"/>
  <c r="Q1884" i="2"/>
  <c r="U1884" i="2" s="1"/>
  <c r="AI1884" i="2" s="1"/>
  <c r="Q1876" i="2"/>
  <c r="U1876" i="2" s="1"/>
  <c r="AI1876" i="2" s="1"/>
  <c r="Q2200" i="2"/>
  <c r="U2200" i="2" s="1"/>
  <c r="AI2200" i="2" s="1"/>
  <c r="Q2192" i="2"/>
  <c r="U2192" i="2" s="1"/>
  <c r="AI2192" i="2" s="1"/>
  <c r="Q1868" i="2"/>
  <c r="U1868" i="2" s="1"/>
  <c r="AI1868" i="2" s="1"/>
  <c r="Q1860" i="2"/>
  <c r="U1860" i="2" s="1"/>
  <c r="AI1860" i="2" s="1"/>
  <c r="Q2184" i="2"/>
  <c r="U2184" i="2" s="1"/>
  <c r="AI2184" i="2" s="1"/>
  <c r="Q1852" i="2"/>
  <c r="U1852" i="2" s="1"/>
  <c r="AI1852" i="2" s="1"/>
  <c r="Q2176" i="2"/>
  <c r="U2176" i="2" s="1"/>
  <c r="AI2176" i="2" s="1"/>
  <c r="Q1844" i="2"/>
  <c r="U1844" i="2" s="1"/>
  <c r="AI1844" i="2" s="1"/>
  <c r="Q2168" i="2"/>
  <c r="U2168" i="2" s="1"/>
  <c r="AI2168" i="2" s="1"/>
  <c r="Q2568" i="2"/>
  <c r="Q2580" i="2"/>
  <c r="Q2604" i="2"/>
  <c r="Q3035" i="2"/>
  <c r="Q2596" i="2"/>
  <c r="Q2572" i="2"/>
  <c r="Q2560" i="2"/>
  <c r="Q1560" i="2"/>
  <c r="U1560" i="2" s="1"/>
  <c r="AI1560" i="2" s="1"/>
  <c r="Q1836" i="2"/>
  <c r="U1836" i="2" s="1"/>
  <c r="AI1836" i="2" s="1"/>
  <c r="Q1828" i="2"/>
  <c r="U1828" i="2" s="1"/>
  <c r="AI1828" i="2" s="1"/>
  <c r="Q1552" i="2"/>
  <c r="U1552" i="2" s="1"/>
  <c r="AI1552" i="2" s="1"/>
  <c r="Q1824" i="2"/>
  <c r="U1824" i="2" s="1"/>
  <c r="AI1824" i="2" s="1"/>
  <c r="Q1548" i="2"/>
  <c r="U1548" i="2" s="1"/>
  <c r="AI1548" i="2" s="1"/>
  <c r="Q1540" i="2"/>
  <c r="U1540" i="2" s="1"/>
  <c r="AI1540" i="2" s="1"/>
  <c r="Q1816" i="2"/>
  <c r="U1816" i="2" s="1"/>
  <c r="AI1816" i="2" s="1"/>
  <c r="Q1812" i="2"/>
  <c r="U1812" i="2" s="1"/>
  <c r="AI1812" i="2" s="1"/>
  <c r="Q1536" i="2"/>
  <c r="U1536" i="2" s="1"/>
  <c r="AI1536" i="2" s="1"/>
  <c r="Q1804" i="2"/>
  <c r="U1804" i="2" s="1"/>
  <c r="AI1804" i="2" s="1"/>
  <c r="Q1528" i="2"/>
  <c r="U1528" i="2" s="1"/>
  <c r="AI1528" i="2" s="1"/>
  <c r="Q1524" i="2"/>
  <c r="U1524" i="2" s="1"/>
  <c r="AI1524" i="2" s="1"/>
  <c r="Q1800" i="2"/>
  <c r="U1800" i="2" s="1"/>
  <c r="AI1800" i="2" s="1"/>
  <c r="Q1516" i="2"/>
  <c r="U1516" i="2" s="1"/>
  <c r="AI1516" i="2" s="1"/>
  <c r="Q1792" i="2"/>
  <c r="U1792" i="2" s="1"/>
  <c r="AI1792" i="2" s="1"/>
  <c r="Q1788" i="2"/>
  <c r="U1788" i="2" s="1"/>
  <c r="AI1788" i="2" s="1"/>
  <c r="Q1512" i="2"/>
  <c r="U1512" i="2" s="1"/>
  <c r="AI1512" i="2" s="1"/>
  <c r="Q1504" i="2"/>
  <c r="U1504" i="2" s="1"/>
  <c r="AI1504" i="2" s="1"/>
  <c r="Q1780" i="2"/>
  <c r="U1780" i="2" s="1"/>
  <c r="AI1780" i="2" s="1"/>
  <c r="Q1496" i="2"/>
  <c r="U1496" i="2" s="1"/>
  <c r="AI1496" i="2" s="1"/>
  <c r="Q1772" i="2"/>
  <c r="U1772" i="2" s="1"/>
  <c r="AI1772" i="2" s="1"/>
  <c r="Q1488" i="2"/>
  <c r="U1488" i="2" s="1"/>
  <c r="AI1488" i="2" s="1"/>
  <c r="Q1764" i="2"/>
  <c r="U1764" i="2" s="1"/>
  <c r="AI1764" i="2" s="1"/>
  <c r="Q1756" i="2"/>
  <c r="U1756" i="2" s="1"/>
  <c r="AI1756" i="2" s="1"/>
  <c r="Q1480" i="2"/>
  <c r="U1480" i="2" s="1"/>
  <c r="AI1480" i="2" s="1"/>
  <c r="Q1748" i="2"/>
  <c r="U1748" i="2" s="1"/>
  <c r="AI1748" i="2" s="1"/>
  <c r="Q1472" i="2"/>
  <c r="U1472" i="2" s="1"/>
  <c r="AI1472" i="2" s="1"/>
  <c r="Q1111" i="2"/>
  <c r="U1111" i="2" s="1"/>
  <c r="AI1111" i="2" s="1"/>
  <c r="Q2335" i="2"/>
  <c r="Q1103" i="2"/>
  <c r="U1103" i="2" s="1"/>
  <c r="AI1103" i="2" s="1"/>
  <c r="Q2327" i="2"/>
  <c r="Q2319" i="2"/>
  <c r="Q1095" i="2"/>
  <c r="U1095" i="2" s="1"/>
  <c r="AI1095" i="2" s="1"/>
  <c r="Q2311" i="2"/>
  <c r="Q1087" i="2"/>
  <c r="U1087" i="2" s="1"/>
  <c r="AI1087" i="2" s="1"/>
  <c r="Q1079" i="2"/>
  <c r="U1079" i="2" s="1"/>
  <c r="AI1079" i="2" s="1"/>
  <c r="Q2303" i="2"/>
  <c r="Q1259" i="2"/>
  <c r="U1259" i="2" s="1"/>
  <c r="AI1259" i="2" s="1"/>
  <c r="Q1071" i="2"/>
  <c r="U1071" i="2" s="1"/>
  <c r="AI1071" i="2" s="1"/>
  <c r="Q2295" i="2"/>
  <c r="Q1251" i="2"/>
  <c r="U1251" i="2" s="1"/>
  <c r="AI1251" i="2" s="1"/>
  <c r="Q2287" i="2"/>
  <c r="Q1147" i="2"/>
  <c r="U1147" i="2" s="1"/>
  <c r="AI1147" i="2" s="1"/>
  <c r="Q1243" i="2"/>
  <c r="U1243" i="2" s="1"/>
  <c r="AI1243" i="2" s="1"/>
  <c r="Q991" i="2"/>
  <c r="U991" i="2" s="1"/>
  <c r="AI991" i="2" s="1"/>
  <c r="Q979" i="2"/>
  <c r="U979" i="2" s="1"/>
  <c r="AI979" i="2" s="1"/>
  <c r="Q1207" i="2"/>
  <c r="U1207" i="2" s="1"/>
  <c r="AI1207" i="2" s="1"/>
  <c r="Q1063" i="2"/>
  <c r="U1063" i="2" s="1"/>
  <c r="AI1063" i="2" s="1"/>
  <c r="Q1139" i="2"/>
  <c r="U1139" i="2" s="1"/>
  <c r="AI1139" i="2" s="1"/>
  <c r="Q971" i="2"/>
  <c r="U971" i="2" s="1"/>
  <c r="AI971" i="2" s="1"/>
  <c r="Q1199" i="2"/>
  <c r="U1199" i="2" s="1"/>
  <c r="AI1199" i="2" s="1"/>
  <c r="Q2279" i="2"/>
  <c r="Q1055" i="2"/>
  <c r="U1055" i="2" s="1"/>
  <c r="AI1055" i="2" s="1"/>
  <c r="Q1235" i="2"/>
  <c r="U1235" i="2" s="1"/>
  <c r="AI1235" i="2" s="1"/>
  <c r="Q1047" i="2"/>
  <c r="U1047" i="2" s="1"/>
  <c r="AI1047" i="2" s="1"/>
  <c r="Q1191" i="2"/>
  <c r="U1191" i="2" s="1"/>
  <c r="AI1191" i="2" s="1"/>
  <c r="Q1131" i="2"/>
  <c r="U1131" i="2" s="1"/>
  <c r="AI1131" i="2" s="1"/>
  <c r="Q1227" i="2"/>
  <c r="U1227" i="2" s="1"/>
  <c r="AI1227" i="2" s="1"/>
  <c r="Q2271" i="2"/>
  <c r="Q963" i="2"/>
  <c r="U963" i="2" s="1"/>
  <c r="AI963" i="2" s="1"/>
  <c r="Q1015" i="2"/>
  <c r="U1015" i="2" s="1"/>
  <c r="AI1015" i="2" s="1"/>
  <c r="Q1003" i="2"/>
  <c r="U1003" i="2" s="1"/>
  <c r="AI1003" i="2" s="1"/>
  <c r="Q1159" i="2"/>
  <c r="U1159" i="2" s="1"/>
  <c r="AI1159" i="2" s="1"/>
  <c r="Q1183" i="2"/>
  <c r="U1183" i="2" s="1"/>
  <c r="AI1183" i="2" s="1"/>
  <c r="Q1219" i="2"/>
  <c r="U1219" i="2" s="1"/>
  <c r="AI1219" i="2" s="1"/>
  <c r="Q1123" i="2"/>
  <c r="U1123" i="2" s="1"/>
  <c r="AI1123" i="2" s="1"/>
  <c r="Q1171" i="2"/>
  <c r="U1171" i="2" s="1"/>
  <c r="AI1171" i="2" s="1"/>
  <c r="Q1027" i="2"/>
  <c r="U1027" i="2" s="1"/>
  <c r="AI1027" i="2" s="1"/>
  <c r="Q1267" i="2"/>
  <c r="U1267" i="2" s="1"/>
  <c r="AI1267" i="2" s="1"/>
  <c r="Q1039" i="2"/>
  <c r="U1039" i="2" s="1"/>
  <c r="AI1039" i="2" s="1"/>
  <c r="Q2155" i="2"/>
  <c r="U2155" i="2" s="1"/>
  <c r="AI2155" i="2" s="1"/>
  <c r="Q2047" i="2"/>
  <c r="U2047" i="2" s="1"/>
  <c r="AI2047" i="2" s="1"/>
  <c r="Q733" i="2"/>
  <c r="U733" i="2" s="1"/>
  <c r="AI733" i="2" s="1"/>
  <c r="Q853" i="2"/>
  <c r="U853" i="2" s="1"/>
  <c r="AI853" i="2" s="1"/>
  <c r="Q845" i="2"/>
  <c r="U845" i="2" s="1"/>
  <c r="AI845" i="2" s="1"/>
  <c r="Q2147" i="2"/>
  <c r="U2147" i="2" s="1"/>
  <c r="AI2147" i="2" s="1"/>
  <c r="Q2039" i="2"/>
  <c r="U2039" i="2" s="1"/>
  <c r="AI2039" i="2" s="1"/>
  <c r="Q725" i="2"/>
  <c r="U725" i="2" s="1"/>
  <c r="AI725" i="2" s="1"/>
  <c r="Q717" i="2"/>
  <c r="U717" i="2" s="1"/>
  <c r="AI717" i="2" s="1"/>
  <c r="Q837" i="2"/>
  <c r="U837" i="2" s="1"/>
  <c r="AI837" i="2" s="1"/>
  <c r="Q2139" i="2"/>
  <c r="U2139" i="2" s="1"/>
  <c r="AI2139" i="2" s="1"/>
  <c r="Q2031" i="2"/>
  <c r="U2031" i="2" s="1"/>
  <c r="AI2031" i="2" s="1"/>
  <c r="Q829" i="2"/>
  <c r="U829" i="2" s="1"/>
  <c r="AI829" i="2" s="1"/>
  <c r="Q2131" i="2"/>
  <c r="U2131" i="2" s="1"/>
  <c r="AI2131" i="2" s="1"/>
  <c r="Q2023" i="2"/>
  <c r="U2023" i="2" s="1"/>
  <c r="AI2023" i="2" s="1"/>
  <c r="Q709" i="2"/>
  <c r="U709" i="2" s="1"/>
  <c r="AI709" i="2" s="1"/>
  <c r="Q2123" i="2"/>
  <c r="U2123" i="2" s="1"/>
  <c r="AI2123" i="2" s="1"/>
  <c r="Q2015" i="2"/>
  <c r="U2015" i="2" s="1"/>
  <c r="AI2015" i="2" s="1"/>
  <c r="Q701" i="2"/>
  <c r="U701" i="2" s="1"/>
  <c r="AI701" i="2" s="1"/>
  <c r="Q821" i="2"/>
  <c r="U821" i="2" s="1"/>
  <c r="AI821" i="2" s="1"/>
  <c r="Q2115" i="2"/>
  <c r="U2115" i="2" s="1"/>
  <c r="AI2115" i="2" s="1"/>
  <c r="Q2007" i="2"/>
  <c r="U2007" i="2" s="1"/>
  <c r="AI2007" i="2" s="1"/>
  <c r="Q813" i="2"/>
  <c r="U813" i="2" s="1"/>
  <c r="AI813" i="2" s="1"/>
  <c r="Q693" i="2"/>
  <c r="U693" i="2" s="1"/>
  <c r="AI693" i="2" s="1"/>
  <c r="Q685" i="2"/>
  <c r="U685" i="2" s="1"/>
  <c r="AI685" i="2" s="1"/>
  <c r="Q805" i="2"/>
  <c r="U805" i="2" s="1"/>
  <c r="AI805" i="2" s="1"/>
  <c r="Q2107" i="2"/>
  <c r="U2107" i="2" s="1"/>
  <c r="AI2107" i="2" s="1"/>
  <c r="Q1999" i="2"/>
  <c r="U1999" i="2" s="1"/>
  <c r="AI1999" i="2" s="1"/>
  <c r="Q2099" i="2"/>
  <c r="U2099" i="2" s="1"/>
  <c r="AI2099" i="2" s="1"/>
  <c r="Q1991" i="2"/>
  <c r="U1991" i="2" s="1"/>
  <c r="AI1991" i="2" s="1"/>
  <c r="Q677" i="2"/>
  <c r="U677" i="2" s="1"/>
  <c r="AI677" i="2" s="1"/>
  <c r="Q797" i="2"/>
  <c r="U797" i="2" s="1"/>
  <c r="AI797" i="2" s="1"/>
  <c r="Q789" i="2"/>
  <c r="U789" i="2" s="1"/>
  <c r="AI789" i="2" s="1"/>
  <c r="Q2091" i="2"/>
  <c r="U2091" i="2" s="1"/>
  <c r="AI2091" i="2" s="1"/>
  <c r="Q1983" i="2"/>
  <c r="U1983" i="2" s="1"/>
  <c r="AI1983" i="2" s="1"/>
  <c r="Q669" i="2"/>
  <c r="U669" i="2" s="1"/>
  <c r="AI669" i="2" s="1"/>
  <c r="Q2083" i="2"/>
  <c r="U2083" i="2" s="1"/>
  <c r="AI2083" i="2" s="1"/>
  <c r="Q1975" i="2"/>
  <c r="U1975" i="2" s="1"/>
  <c r="AI1975" i="2" s="1"/>
  <c r="Q661" i="2"/>
  <c r="U661" i="2" s="1"/>
  <c r="AI661" i="2" s="1"/>
  <c r="Q781" i="2"/>
  <c r="U781" i="2" s="1"/>
  <c r="AI781" i="2" s="1"/>
  <c r="Q653" i="2"/>
  <c r="U653" i="2" s="1"/>
  <c r="AI653" i="2" s="1"/>
  <c r="Q1967" i="2"/>
  <c r="U1967" i="2" s="1"/>
  <c r="AI1967" i="2" s="1"/>
  <c r="Q773" i="2"/>
  <c r="U773" i="2" s="1"/>
  <c r="AI773" i="2" s="1"/>
  <c r="Q2075" i="2"/>
  <c r="U2075" i="2" s="1"/>
  <c r="AI2075" i="2" s="1"/>
  <c r="Q765" i="2"/>
  <c r="U765" i="2" s="1"/>
  <c r="AI765" i="2" s="1"/>
  <c r="Q2067" i="2"/>
  <c r="U2067" i="2" s="1"/>
  <c r="AI2067" i="2" s="1"/>
  <c r="Q1959" i="2"/>
  <c r="U1959" i="2" s="1"/>
  <c r="AI1959" i="2" s="1"/>
  <c r="Q645" i="2"/>
  <c r="U645" i="2" s="1"/>
  <c r="AI645" i="2" s="1"/>
  <c r="Q637" i="2"/>
  <c r="U637" i="2" s="1"/>
  <c r="AI637" i="2" s="1"/>
  <c r="Q2059" i="2"/>
  <c r="U2059" i="2" s="1"/>
  <c r="AI2059" i="2" s="1"/>
  <c r="Q1951" i="2"/>
  <c r="U1951" i="2" s="1"/>
  <c r="AI1951" i="2" s="1"/>
  <c r="Q757" i="2"/>
  <c r="U757" i="2" s="1"/>
  <c r="AI757" i="2" s="1"/>
  <c r="Q629" i="2"/>
  <c r="U629" i="2" s="1"/>
  <c r="AI629" i="2" s="1"/>
  <c r="Q749" i="2"/>
  <c r="U749" i="2" s="1"/>
  <c r="AI749" i="2" s="1"/>
  <c r="Q621" i="2"/>
  <c r="U621" i="2" s="1"/>
  <c r="AI621" i="2" s="1"/>
  <c r="Q741" i="2"/>
  <c r="U741" i="2" s="1"/>
  <c r="AI741" i="2" s="1"/>
  <c r="Q258" i="2"/>
  <c r="U258" i="2" s="1"/>
  <c r="AI258" i="2" s="1"/>
  <c r="Q522" i="2"/>
  <c r="U522" i="2" s="1"/>
  <c r="AI522" i="2" s="1"/>
  <c r="Q390" i="2"/>
  <c r="U390" i="2" s="1"/>
  <c r="AI390" i="2" s="1"/>
  <c r="Q126" i="2"/>
  <c r="U126" i="2" s="1"/>
  <c r="Q118" i="2"/>
  <c r="U118" i="2" s="1"/>
  <c r="Q250" i="2"/>
  <c r="U250" i="2" s="1"/>
  <c r="AI250" i="2" s="1"/>
  <c r="Q514" i="2"/>
  <c r="U514" i="2" s="1"/>
  <c r="AI514" i="2" s="1"/>
  <c r="Q382" i="2"/>
  <c r="U382" i="2" s="1"/>
  <c r="AI382" i="2" s="1"/>
  <c r="Q110" i="2"/>
  <c r="U110" i="2" s="1"/>
  <c r="Q242" i="2"/>
  <c r="U242" i="2" s="1"/>
  <c r="AI242" i="2" s="1"/>
  <c r="Q374" i="2"/>
  <c r="U374" i="2" s="1"/>
  <c r="AI374" i="2" s="1"/>
  <c r="Q506" i="2"/>
  <c r="U506" i="2" s="1"/>
  <c r="AI506" i="2" s="1"/>
  <c r="Q366" i="2"/>
  <c r="U366" i="2" s="1"/>
  <c r="AI366" i="2" s="1"/>
  <c r="Q498" i="2"/>
  <c r="U498" i="2" s="1"/>
  <c r="AI498" i="2" s="1"/>
  <c r="Q234" i="2"/>
  <c r="U234" i="2" s="1"/>
  <c r="AI234" i="2" s="1"/>
  <c r="Q102" i="2"/>
  <c r="U102" i="2" s="1"/>
  <c r="Q358" i="2"/>
  <c r="U358" i="2" s="1"/>
  <c r="AI358" i="2" s="1"/>
  <c r="Q490" i="2"/>
  <c r="U490" i="2" s="1"/>
  <c r="AI490" i="2" s="1"/>
  <c r="Q226" i="2"/>
  <c r="U226" i="2" s="1"/>
  <c r="AI226" i="2" s="1"/>
  <c r="Q94" i="2"/>
  <c r="U94" i="2" s="1"/>
  <c r="Q350" i="2"/>
  <c r="U350" i="2" s="1"/>
  <c r="AI350" i="2" s="1"/>
  <c r="Q86" i="2"/>
  <c r="U86" i="2" s="1"/>
  <c r="Q482" i="2"/>
  <c r="U482" i="2" s="1"/>
  <c r="AI482" i="2" s="1"/>
  <c r="Q218" i="2"/>
  <c r="U218" i="2" s="1"/>
  <c r="AI218" i="2" s="1"/>
  <c r="Q342" i="2"/>
  <c r="U342" i="2" s="1"/>
  <c r="AI342" i="2" s="1"/>
  <c r="Q210" i="2"/>
  <c r="U210" i="2" s="1"/>
  <c r="AI210" i="2" s="1"/>
  <c r="Q78" i="2"/>
  <c r="U78" i="2" s="1"/>
  <c r="Q474" i="2"/>
  <c r="U474" i="2" s="1"/>
  <c r="AI474" i="2" s="1"/>
  <c r="Q334" i="2"/>
  <c r="U334" i="2" s="1"/>
  <c r="AI334" i="2" s="1"/>
  <c r="Q70" i="2"/>
  <c r="U70" i="2" s="1"/>
  <c r="Q202" i="2"/>
  <c r="U202" i="2" s="1"/>
  <c r="AI202" i="2" s="1"/>
  <c r="Q466" i="2"/>
  <c r="U466" i="2" s="1"/>
  <c r="AI466" i="2" s="1"/>
  <c r="Q326" i="2"/>
  <c r="U326" i="2" s="1"/>
  <c r="AI326" i="2" s="1"/>
  <c r="Q458" i="2"/>
  <c r="U458" i="2" s="1"/>
  <c r="AI458" i="2" s="1"/>
  <c r="Q62" i="2"/>
  <c r="U62" i="2" s="1"/>
  <c r="Q194" i="2"/>
  <c r="U194" i="2" s="1"/>
  <c r="AI194" i="2" s="1"/>
  <c r="Q318" i="2"/>
  <c r="U318" i="2" s="1"/>
  <c r="AI318" i="2" s="1"/>
  <c r="Q450" i="2"/>
  <c r="U450" i="2" s="1"/>
  <c r="AI450" i="2" s="1"/>
  <c r="Q54" i="2"/>
  <c r="U54" i="2" s="1"/>
  <c r="Q186" i="2"/>
  <c r="U186" i="2" s="1"/>
  <c r="AI186" i="2" s="1"/>
  <c r="Q310" i="2"/>
  <c r="U310" i="2" s="1"/>
  <c r="AI310" i="2" s="1"/>
  <c r="Q442" i="2"/>
  <c r="U442" i="2" s="1"/>
  <c r="AI442" i="2" s="1"/>
  <c r="Q178" i="2"/>
  <c r="U178" i="2" s="1"/>
  <c r="AI178" i="2" s="1"/>
  <c r="Q170" i="2"/>
  <c r="U170" i="2" s="1"/>
  <c r="AI170" i="2" s="1"/>
  <c r="Q302" i="2"/>
  <c r="U302" i="2" s="1"/>
  <c r="AI302" i="2" s="1"/>
  <c r="Q434" i="2"/>
  <c r="U434" i="2" s="1"/>
  <c r="AI434" i="2" s="1"/>
  <c r="Q162" i="2"/>
  <c r="U162" i="2" s="1"/>
  <c r="AI162" i="2" s="1"/>
  <c r="Q426" i="2"/>
  <c r="U426" i="2" s="1"/>
  <c r="AI426" i="2" s="1"/>
  <c r="Q294" i="2"/>
  <c r="U294" i="2" s="1"/>
  <c r="AI294" i="2" s="1"/>
  <c r="Q154" i="2"/>
  <c r="U154" i="2" s="1"/>
  <c r="AI154" i="2" s="1"/>
  <c r="Q286" i="2"/>
  <c r="U286" i="2" s="1"/>
  <c r="AI286" i="2" s="1"/>
  <c r="Q418" i="2"/>
  <c r="U418" i="2" s="1"/>
  <c r="AI418" i="2" s="1"/>
  <c r="Q410" i="2"/>
  <c r="U410" i="2" s="1"/>
  <c r="AI410" i="2" s="1"/>
  <c r="Q146" i="2"/>
  <c r="U146" i="2" s="1"/>
  <c r="AI146" i="2" s="1"/>
  <c r="Q278" i="2"/>
  <c r="U278" i="2" s="1"/>
  <c r="AI278" i="2" s="1"/>
  <c r="Q138" i="2"/>
  <c r="U138" i="2" s="1"/>
  <c r="AI138" i="2" s="1"/>
  <c r="Q402" i="2"/>
  <c r="U402" i="2" s="1"/>
  <c r="AI402" i="2" s="1"/>
  <c r="Q270" i="2"/>
  <c r="U270" i="2" s="1"/>
  <c r="AI270" i="2" s="1"/>
  <c r="Q1739" i="2"/>
  <c r="U1739" i="2" s="1"/>
  <c r="AI1739" i="2" s="1"/>
  <c r="Q1643" i="2"/>
  <c r="U1643" i="2" s="1"/>
  <c r="AI1643" i="2" s="1"/>
  <c r="Q1635" i="2"/>
  <c r="U1635" i="2" s="1"/>
  <c r="AI1635" i="2" s="1"/>
  <c r="Q1731" i="2"/>
  <c r="U1731" i="2" s="1"/>
  <c r="AI1731" i="2" s="1"/>
  <c r="Q1631" i="2"/>
  <c r="U1631" i="2" s="1"/>
  <c r="AI1631" i="2" s="1"/>
  <c r="Q1727" i="2"/>
  <c r="U1727" i="2" s="1"/>
  <c r="AI1727" i="2" s="1"/>
  <c r="Q1623" i="2"/>
  <c r="U1623" i="2" s="1"/>
  <c r="AI1623" i="2" s="1"/>
  <c r="Q1719" i="2"/>
  <c r="U1719" i="2" s="1"/>
  <c r="AI1719" i="2" s="1"/>
  <c r="Q1619" i="2"/>
  <c r="U1619" i="2" s="1"/>
  <c r="AI1619" i="2" s="1"/>
  <c r="Q1715" i="2"/>
  <c r="U1715" i="2" s="1"/>
  <c r="AI1715" i="2" s="1"/>
  <c r="Q1611" i="2"/>
  <c r="U1611" i="2" s="1"/>
  <c r="AI1611" i="2" s="1"/>
  <c r="Q1707" i="2"/>
  <c r="U1707" i="2" s="1"/>
  <c r="AI1707" i="2" s="1"/>
  <c r="Q1607" i="2"/>
  <c r="U1607" i="2" s="1"/>
  <c r="AI1607" i="2" s="1"/>
  <c r="Q1703" i="2"/>
  <c r="U1703" i="2" s="1"/>
  <c r="AI1703" i="2" s="1"/>
  <c r="Q1599" i="2"/>
  <c r="U1599" i="2" s="1"/>
  <c r="AI1599" i="2" s="1"/>
  <c r="Q1695" i="2"/>
  <c r="U1695" i="2" s="1"/>
  <c r="AI1695" i="2" s="1"/>
  <c r="Q1595" i="2"/>
  <c r="U1595" i="2" s="1"/>
  <c r="AI1595" i="2" s="1"/>
  <c r="Q1691" i="2"/>
  <c r="U1691" i="2" s="1"/>
  <c r="AI1691" i="2" s="1"/>
  <c r="Q1587" i="2"/>
  <c r="U1587" i="2" s="1"/>
  <c r="AI1587" i="2" s="1"/>
  <c r="Q1683" i="2"/>
  <c r="U1683" i="2" s="1"/>
  <c r="AI1683" i="2" s="1"/>
  <c r="Q1579" i="2"/>
  <c r="U1579" i="2" s="1"/>
  <c r="AI1579" i="2" s="1"/>
  <c r="Q1675" i="2"/>
  <c r="U1675" i="2" s="1"/>
  <c r="AI1675" i="2" s="1"/>
  <c r="Q1571" i="2"/>
  <c r="U1571" i="2" s="1"/>
  <c r="AI1571" i="2" s="1"/>
  <c r="Q1667" i="2"/>
  <c r="U1667" i="2" s="1"/>
  <c r="AI1667" i="2" s="1"/>
  <c r="Q1563" i="2"/>
  <c r="U1563" i="2" s="1"/>
  <c r="AI1563" i="2" s="1"/>
  <c r="Q1659" i="2"/>
  <c r="U1659" i="2" s="1"/>
  <c r="AI1659" i="2" s="1"/>
  <c r="Q1651" i="2"/>
  <c r="U1651" i="2" s="1"/>
  <c r="AI1651" i="2" s="1"/>
  <c r="Q598" i="2"/>
  <c r="U598" i="2" s="1"/>
  <c r="AI598" i="2" s="1"/>
  <c r="Q554" i="2"/>
  <c r="Q582" i="2"/>
  <c r="U582" i="2" s="1"/>
  <c r="AI582" i="2" s="1"/>
  <c r="Q546" i="2"/>
  <c r="Q574" i="2"/>
  <c r="U574" i="2" s="1"/>
  <c r="AI574" i="2" s="1"/>
  <c r="Q538" i="2"/>
  <c r="Q566" i="2"/>
  <c r="U566" i="2" s="1"/>
  <c r="AI566" i="2" s="1"/>
  <c r="Q1118" i="2"/>
  <c r="U1118" i="2" s="1"/>
  <c r="AI1118" i="2" s="1"/>
  <c r="Q2342" i="2"/>
  <c r="Q2334" i="2"/>
  <c r="Q1110" i="2"/>
  <c r="U1110" i="2" s="1"/>
  <c r="AI1110" i="2" s="1"/>
  <c r="Q1102" i="2"/>
  <c r="U1102" i="2" s="1"/>
  <c r="AI1102" i="2" s="1"/>
  <c r="Q2326" i="2"/>
  <c r="Q2318" i="2"/>
  <c r="Q1094" i="2"/>
  <c r="U1094" i="2" s="1"/>
  <c r="AI1094" i="2" s="1"/>
  <c r="Q1086" i="2"/>
  <c r="U1086" i="2" s="1"/>
  <c r="AI1086" i="2" s="1"/>
  <c r="Q2310" i="2"/>
  <c r="Q1258" i="2"/>
  <c r="U1258" i="2" s="1"/>
  <c r="AI1258" i="2" s="1"/>
  <c r="Q1078" i="2"/>
  <c r="U1078" i="2" s="1"/>
  <c r="AI1078" i="2" s="1"/>
  <c r="Q2302" i="2"/>
  <c r="Q1070" i="2"/>
  <c r="U1070" i="2" s="1"/>
  <c r="AI1070" i="2" s="1"/>
  <c r="Q2294" i="2"/>
  <c r="Q1154" i="2"/>
  <c r="U1154" i="2" s="1"/>
  <c r="AI1154" i="2" s="1"/>
  <c r="Q1250" i="2"/>
  <c r="U1250" i="2" s="1"/>
  <c r="AI1250" i="2" s="1"/>
  <c r="Q1214" i="2"/>
  <c r="U1214" i="2" s="1"/>
  <c r="AI1214" i="2" s="1"/>
  <c r="Q998" i="2"/>
  <c r="U998" i="2" s="1"/>
  <c r="AI998" i="2" s="1"/>
  <c r="Q986" i="2"/>
  <c r="U986" i="2" s="1"/>
  <c r="AI986" i="2" s="1"/>
  <c r="Q978" i="2"/>
  <c r="U978" i="2" s="1"/>
  <c r="AI978" i="2" s="1"/>
  <c r="Q990" i="2"/>
  <c r="U990" i="2" s="1"/>
  <c r="AI990" i="2" s="1"/>
  <c r="Q1146" i="2"/>
  <c r="U1146" i="2" s="1"/>
  <c r="AI1146" i="2" s="1"/>
  <c r="Q2286" i="2"/>
  <c r="Q1242" i="2"/>
  <c r="U1242" i="2" s="1"/>
  <c r="AI1242" i="2" s="1"/>
  <c r="Q1062" i="2"/>
  <c r="U1062" i="2" s="1"/>
  <c r="AI1062" i="2" s="1"/>
  <c r="Q1206" i="2"/>
  <c r="U1206" i="2" s="1"/>
  <c r="AI1206" i="2" s="1"/>
  <c r="Q1198" i="2"/>
  <c r="U1198" i="2" s="1"/>
  <c r="AI1198" i="2" s="1"/>
  <c r="Q1054" i="2"/>
  <c r="U1054" i="2" s="1"/>
  <c r="AI1054" i="2" s="1"/>
  <c r="Q2278" i="2"/>
  <c r="Q1234" i="2"/>
  <c r="U1234" i="2" s="1"/>
  <c r="AI1234" i="2" s="1"/>
  <c r="Q970" i="2"/>
  <c r="U970" i="2" s="1"/>
  <c r="AI970" i="2" s="1"/>
  <c r="Q1138" i="2"/>
  <c r="U1138" i="2" s="1"/>
  <c r="AI1138" i="2" s="1"/>
  <c r="Q1046" i="2"/>
  <c r="U1046" i="2" s="1"/>
  <c r="AI1046" i="2" s="1"/>
  <c r="Q1178" i="2"/>
  <c r="U1178" i="2" s="1"/>
  <c r="AI1178" i="2" s="1"/>
  <c r="Q1130" i="2"/>
  <c r="U1130" i="2" s="1"/>
  <c r="AI1130" i="2" s="1"/>
  <c r="Q1166" i="2"/>
  <c r="U1166" i="2" s="1"/>
  <c r="AI1166" i="2" s="1"/>
  <c r="Q1190" i="2"/>
  <c r="U1190" i="2" s="1"/>
  <c r="AI1190" i="2" s="1"/>
  <c r="Q1226" i="2"/>
  <c r="U1226" i="2" s="1"/>
  <c r="AI1226" i="2" s="1"/>
  <c r="Q1034" i="2"/>
  <c r="U1034" i="2" s="1"/>
  <c r="AI1034" i="2" s="1"/>
  <c r="Q1022" i="2"/>
  <c r="U1022" i="2" s="1"/>
  <c r="AI1022" i="2" s="1"/>
  <c r="Q1274" i="2"/>
  <c r="U1274" i="2" s="1"/>
  <c r="AI1274" i="2" s="1"/>
  <c r="Q1010" i="2"/>
  <c r="U1010" i="2" s="1"/>
  <c r="AI1010" i="2" s="1"/>
  <c r="Q1014" i="2"/>
  <c r="U1014" i="2" s="1"/>
  <c r="AI1014" i="2" s="1"/>
  <c r="Q1038" i="2"/>
  <c r="U1038" i="2" s="1"/>
  <c r="AI1038" i="2" s="1"/>
  <c r="Q1158" i="2"/>
  <c r="U1158" i="2" s="1"/>
  <c r="AI1158" i="2" s="1"/>
  <c r="Q1170" i="2"/>
  <c r="U1170" i="2" s="1"/>
  <c r="AI1170" i="2" s="1"/>
  <c r="Q1122" i="2"/>
  <c r="U1122" i="2" s="1"/>
  <c r="AI1122" i="2" s="1"/>
  <c r="Q1002" i="2"/>
  <c r="U1002" i="2" s="1"/>
  <c r="AI1002" i="2" s="1"/>
  <c r="Q1026" i="2"/>
  <c r="U1026" i="2" s="1"/>
  <c r="AI1026" i="2" s="1"/>
  <c r="Q1218" i="2"/>
  <c r="U1218" i="2" s="1"/>
  <c r="AI1218" i="2" s="1"/>
  <c r="Q1182" i="2"/>
  <c r="U1182" i="2" s="1"/>
  <c r="AI1182" i="2" s="1"/>
  <c r="Q1266" i="2"/>
  <c r="U1266" i="2" s="1"/>
  <c r="AI1266" i="2" s="1"/>
  <c r="Q860" i="2"/>
  <c r="U860" i="2" s="1"/>
  <c r="AI860" i="2" s="1"/>
  <c r="Q740" i="2"/>
  <c r="U740" i="2" s="1"/>
  <c r="AI740" i="2" s="1"/>
  <c r="Q2162" i="2"/>
  <c r="U2162" i="2" s="1"/>
  <c r="AI2162" i="2" s="1"/>
  <c r="Q2054" i="2"/>
  <c r="U2054" i="2" s="1"/>
  <c r="AI2054" i="2" s="1"/>
  <c r="Q852" i="2"/>
  <c r="U852" i="2" s="1"/>
  <c r="AI852" i="2" s="1"/>
  <c r="Q2046" i="2"/>
  <c r="U2046" i="2" s="1"/>
  <c r="AI2046" i="2" s="1"/>
  <c r="Q2154" i="2"/>
  <c r="U2154" i="2" s="1"/>
  <c r="AI2154" i="2" s="1"/>
  <c r="Q732" i="2"/>
  <c r="U732" i="2" s="1"/>
  <c r="AI732" i="2" s="1"/>
  <c r="Q844" i="2"/>
  <c r="U844" i="2" s="1"/>
  <c r="AI844" i="2" s="1"/>
  <c r="Q724" i="2"/>
  <c r="U724" i="2" s="1"/>
  <c r="AI724" i="2" s="1"/>
  <c r="Q2038" i="2"/>
  <c r="U2038" i="2" s="1"/>
  <c r="AI2038" i="2" s="1"/>
  <c r="Q2146" i="2"/>
  <c r="U2146" i="2" s="1"/>
  <c r="AI2146" i="2" s="1"/>
  <c r="Q2030" i="2"/>
  <c r="U2030" i="2" s="1"/>
  <c r="AI2030" i="2" s="1"/>
  <c r="Q2138" i="2"/>
  <c r="U2138" i="2" s="1"/>
  <c r="AI2138" i="2" s="1"/>
  <c r="Q716" i="2"/>
  <c r="U716" i="2" s="1"/>
  <c r="AI716" i="2" s="1"/>
  <c r="Q836" i="2"/>
  <c r="U836" i="2" s="1"/>
  <c r="AI836" i="2" s="1"/>
  <c r="Q708" i="2"/>
  <c r="U708" i="2" s="1"/>
  <c r="AI708" i="2" s="1"/>
  <c r="Q2130" i="2"/>
  <c r="U2130" i="2" s="1"/>
  <c r="AI2130" i="2" s="1"/>
  <c r="Q2022" i="2"/>
  <c r="U2022" i="2" s="1"/>
  <c r="AI2022" i="2" s="1"/>
  <c r="Q828" i="2"/>
  <c r="U828" i="2" s="1"/>
  <c r="AI828" i="2" s="1"/>
  <c r="Q820" i="2"/>
  <c r="U820" i="2" s="1"/>
  <c r="AI820" i="2" s="1"/>
  <c r="Q2014" i="2"/>
  <c r="U2014" i="2" s="1"/>
  <c r="AI2014" i="2" s="1"/>
  <c r="Q2122" i="2"/>
  <c r="U2122" i="2" s="1"/>
  <c r="AI2122" i="2" s="1"/>
  <c r="Q700" i="2"/>
  <c r="U700" i="2" s="1"/>
  <c r="AI700" i="2" s="1"/>
  <c r="Q812" i="2"/>
  <c r="U812" i="2" s="1"/>
  <c r="AI812" i="2" s="1"/>
  <c r="Q2006" i="2"/>
  <c r="U2006" i="2" s="1"/>
  <c r="AI2006" i="2" s="1"/>
  <c r="Q2114" i="2"/>
  <c r="U2114" i="2" s="1"/>
  <c r="AI2114" i="2" s="1"/>
  <c r="Q692" i="2"/>
  <c r="U692" i="2" s="1"/>
  <c r="AI692" i="2" s="1"/>
  <c r="Q1998" i="2"/>
  <c r="U1998" i="2" s="1"/>
  <c r="AI1998" i="2" s="1"/>
  <c r="Q804" i="2"/>
  <c r="U804" i="2" s="1"/>
  <c r="AI804" i="2" s="1"/>
  <c r="Q2106" i="2"/>
  <c r="U2106" i="2" s="1"/>
  <c r="AI2106" i="2" s="1"/>
  <c r="Q684" i="2"/>
  <c r="U684" i="2" s="1"/>
  <c r="AI684" i="2" s="1"/>
  <c r="Q796" i="2"/>
  <c r="U796" i="2" s="1"/>
  <c r="AI796" i="2" s="1"/>
  <c r="Q676" i="2"/>
  <c r="U676" i="2" s="1"/>
  <c r="AI676" i="2" s="1"/>
  <c r="Q1990" i="2"/>
  <c r="U1990" i="2" s="1"/>
  <c r="AI1990" i="2" s="1"/>
  <c r="Q2098" i="2"/>
  <c r="U2098" i="2" s="1"/>
  <c r="AI2098" i="2" s="1"/>
  <c r="Q1982" i="2"/>
  <c r="U1982" i="2" s="1"/>
  <c r="AI1982" i="2" s="1"/>
  <c r="Q668" i="2"/>
  <c r="U668" i="2" s="1"/>
  <c r="AI668" i="2" s="1"/>
  <c r="Q788" i="2"/>
  <c r="U788" i="2" s="1"/>
  <c r="AI788" i="2" s="1"/>
  <c r="Q2090" i="2"/>
  <c r="U2090" i="2" s="1"/>
  <c r="AI2090" i="2" s="1"/>
  <c r="Q660" i="2"/>
  <c r="U660" i="2" s="1"/>
  <c r="AI660" i="2" s="1"/>
  <c r="Q1974" i="2"/>
  <c r="U1974" i="2" s="1"/>
  <c r="AI1974" i="2" s="1"/>
  <c r="Q2082" i="2"/>
  <c r="U2082" i="2" s="1"/>
  <c r="AI2082" i="2" s="1"/>
  <c r="Q780" i="2"/>
  <c r="U780" i="2" s="1"/>
  <c r="AI780" i="2" s="1"/>
  <c r="Q2074" i="2"/>
  <c r="U2074" i="2" s="1"/>
  <c r="AI2074" i="2" s="1"/>
  <c r="Q1966" i="2"/>
  <c r="U1966" i="2" s="1"/>
  <c r="AI1966" i="2" s="1"/>
  <c r="Q772" i="2"/>
  <c r="U772" i="2" s="1"/>
  <c r="AI772" i="2" s="1"/>
  <c r="Q652" i="2"/>
  <c r="U652" i="2" s="1"/>
  <c r="AI652" i="2" s="1"/>
  <c r="Q644" i="2"/>
  <c r="U644" i="2" s="1"/>
  <c r="AI644" i="2" s="1"/>
  <c r="Q2066" i="2"/>
  <c r="U2066" i="2" s="1"/>
  <c r="AI2066" i="2" s="1"/>
  <c r="Q1958" i="2"/>
  <c r="U1958" i="2" s="1"/>
  <c r="AI1958" i="2" s="1"/>
  <c r="Q764" i="2"/>
  <c r="U764" i="2" s="1"/>
  <c r="AI764" i="2" s="1"/>
  <c r="Q756" i="2"/>
  <c r="U756" i="2" s="1"/>
  <c r="AI756" i="2" s="1"/>
  <c r="Q1950" i="2"/>
  <c r="U1950" i="2" s="1"/>
  <c r="AI1950" i="2" s="1"/>
  <c r="Q2058" i="2"/>
  <c r="U2058" i="2" s="1"/>
  <c r="AI2058" i="2" s="1"/>
  <c r="Q636" i="2"/>
  <c r="U636" i="2" s="1"/>
  <c r="AI636" i="2" s="1"/>
  <c r="Q628" i="2"/>
  <c r="U628" i="2" s="1"/>
  <c r="AI628" i="2" s="1"/>
  <c r="Q748" i="2"/>
  <c r="U748" i="2" s="1"/>
  <c r="AI748" i="2" s="1"/>
  <c r="Q133" i="2"/>
  <c r="U133" i="2" s="1"/>
  <c r="Q265" i="2"/>
  <c r="U265" i="2" s="1"/>
  <c r="AI265" i="2" s="1"/>
  <c r="Q529" i="2"/>
  <c r="U529" i="2" s="1"/>
  <c r="AI529" i="2" s="1"/>
  <c r="Q397" i="2"/>
  <c r="U397" i="2" s="1"/>
  <c r="AI397" i="2" s="1"/>
  <c r="Q125" i="2"/>
  <c r="U125" i="2" s="1"/>
  <c r="Q257" i="2"/>
  <c r="U257" i="2" s="1"/>
  <c r="AI257" i="2" s="1"/>
  <c r="Q521" i="2"/>
  <c r="U521" i="2" s="1"/>
  <c r="AI521" i="2" s="1"/>
  <c r="Q389" i="2"/>
  <c r="U389" i="2" s="1"/>
  <c r="AI389" i="2" s="1"/>
  <c r="Q117" i="2"/>
  <c r="U117" i="2" s="1"/>
  <c r="Q249" i="2"/>
  <c r="U249" i="2" s="1"/>
  <c r="AI249" i="2" s="1"/>
  <c r="Q513" i="2"/>
  <c r="U513" i="2" s="1"/>
  <c r="AI513" i="2" s="1"/>
  <c r="Q381" i="2"/>
  <c r="U381" i="2" s="1"/>
  <c r="AI381" i="2" s="1"/>
  <c r="Q109" i="2"/>
  <c r="U109" i="2" s="1"/>
  <c r="Q373" i="2"/>
  <c r="U373" i="2" s="1"/>
  <c r="AI373" i="2" s="1"/>
  <c r="Q241" i="2"/>
  <c r="U241" i="2" s="1"/>
  <c r="AI241" i="2" s="1"/>
  <c r="Q505" i="2"/>
  <c r="U505" i="2" s="1"/>
  <c r="AI505" i="2" s="1"/>
  <c r="Q233" i="2"/>
  <c r="U233" i="2" s="1"/>
  <c r="AI233" i="2" s="1"/>
  <c r="Q497" i="2"/>
  <c r="U497" i="2" s="1"/>
  <c r="AI497" i="2" s="1"/>
  <c r="Q365" i="2"/>
  <c r="U365" i="2" s="1"/>
  <c r="AI365" i="2" s="1"/>
  <c r="Q101" i="2"/>
  <c r="U101" i="2" s="1"/>
  <c r="Q225" i="2"/>
  <c r="U225" i="2" s="1"/>
  <c r="AI225" i="2" s="1"/>
  <c r="Q93" i="2"/>
  <c r="U93" i="2" s="1"/>
  <c r="Q489" i="2"/>
  <c r="U489" i="2" s="1"/>
  <c r="AI489" i="2" s="1"/>
  <c r="Q357" i="2"/>
  <c r="U357" i="2" s="1"/>
  <c r="AI357" i="2" s="1"/>
  <c r="Q217" i="2"/>
  <c r="U217" i="2" s="1"/>
  <c r="AI217" i="2" s="1"/>
  <c r="Q349" i="2"/>
  <c r="U349" i="2" s="1"/>
  <c r="AI349" i="2" s="1"/>
  <c r="Q85" i="2"/>
  <c r="U85" i="2" s="1"/>
  <c r="Q481" i="2"/>
  <c r="U481" i="2" s="1"/>
  <c r="AI481" i="2" s="1"/>
  <c r="Q209" i="2"/>
  <c r="U209" i="2" s="1"/>
  <c r="AI209" i="2" s="1"/>
  <c r="Q341" i="2"/>
  <c r="U341" i="2" s="1"/>
  <c r="AI341" i="2" s="1"/>
  <c r="Q473" i="2"/>
  <c r="U473" i="2" s="1"/>
  <c r="AI473" i="2" s="1"/>
  <c r="Q77" i="2"/>
  <c r="U77" i="2" s="1"/>
  <c r="Q333" i="2"/>
  <c r="U333" i="2" s="1"/>
  <c r="AI333" i="2" s="1"/>
  <c r="Q201" i="2"/>
  <c r="U201" i="2" s="1"/>
  <c r="AI201" i="2" s="1"/>
  <c r="Q465" i="2"/>
  <c r="U465" i="2" s="1"/>
  <c r="AI465" i="2" s="1"/>
  <c r="Q69" i="2"/>
  <c r="U69" i="2" s="1"/>
  <c r="Q193" i="2"/>
  <c r="U193" i="2" s="1"/>
  <c r="AI193" i="2" s="1"/>
  <c r="Q325" i="2"/>
  <c r="U325" i="2" s="1"/>
  <c r="AI325" i="2" s="1"/>
  <c r="Q457" i="2"/>
  <c r="U457" i="2" s="1"/>
  <c r="AI457" i="2" s="1"/>
  <c r="Q61" i="2"/>
  <c r="U61" i="2" s="1"/>
  <c r="Q185" i="2"/>
  <c r="U185" i="2" s="1"/>
  <c r="AI185" i="2" s="1"/>
  <c r="Q317" i="2"/>
  <c r="U317" i="2" s="1"/>
  <c r="AI317" i="2" s="1"/>
  <c r="Q53" i="2"/>
  <c r="U53" i="2" s="1"/>
  <c r="Q449" i="2"/>
  <c r="U449" i="2" s="1"/>
  <c r="AI449" i="2" s="1"/>
  <c r="Q309" i="2"/>
  <c r="U309" i="2" s="1"/>
  <c r="AI309" i="2" s="1"/>
  <c r="Q177" i="2"/>
  <c r="U177" i="2" s="1"/>
  <c r="AI177" i="2" s="1"/>
  <c r="Q441" i="2"/>
  <c r="U441" i="2" s="1"/>
  <c r="AI441" i="2" s="1"/>
  <c r="Q301" i="2"/>
  <c r="U301" i="2" s="1"/>
  <c r="AI301" i="2" s="1"/>
  <c r="Q169" i="2"/>
  <c r="U169" i="2" s="1"/>
  <c r="AI169" i="2" s="1"/>
  <c r="Q433" i="2"/>
  <c r="U433" i="2" s="1"/>
  <c r="AI433" i="2" s="1"/>
  <c r="Q293" i="2"/>
  <c r="U293" i="2" s="1"/>
  <c r="AI293" i="2" s="1"/>
  <c r="Q161" i="2"/>
  <c r="U161" i="2" s="1"/>
  <c r="AI161" i="2" s="1"/>
  <c r="Q425" i="2"/>
  <c r="U425" i="2" s="1"/>
  <c r="AI425" i="2" s="1"/>
  <c r="Q153" i="2"/>
  <c r="U153" i="2" s="1"/>
  <c r="AI153" i="2" s="1"/>
  <c r="Q417" i="2"/>
  <c r="U417" i="2" s="1"/>
  <c r="AI417" i="2" s="1"/>
  <c r="Q285" i="2"/>
  <c r="U285" i="2" s="1"/>
  <c r="AI285" i="2" s="1"/>
  <c r="Q277" i="2"/>
  <c r="U277" i="2" s="1"/>
  <c r="AI277" i="2" s="1"/>
  <c r="Q409" i="2"/>
  <c r="U409" i="2" s="1"/>
  <c r="AI409" i="2" s="1"/>
  <c r="Q145" i="2"/>
  <c r="U145" i="2" s="1"/>
  <c r="AI145" i="2" s="1"/>
  <c r="Q401" i="2"/>
  <c r="U401" i="2" s="1"/>
  <c r="AI401" i="2" s="1"/>
  <c r="Q137" i="2"/>
  <c r="U137" i="2" s="1"/>
  <c r="AI137" i="2" s="1"/>
  <c r="Q269" i="2"/>
  <c r="U269" i="2" s="1"/>
  <c r="AI269" i="2" s="1"/>
  <c r="Q1738" i="2"/>
  <c r="U1738" i="2" s="1"/>
  <c r="AI1738" i="2" s="1"/>
  <c r="Q1642" i="2"/>
  <c r="U1642" i="2" s="1"/>
  <c r="AI1642" i="2" s="1"/>
  <c r="Q1726" i="2"/>
  <c r="U1726" i="2" s="1"/>
  <c r="AI1726" i="2" s="1"/>
  <c r="Q1630" i="2"/>
  <c r="U1630" i="2" s="1"/>
  <c r="AI1630" i="2" s="1"/>
  <c r="Q1714" i="2"/>
  <c r="U1714" i="2" s="1"/>
  <c r="AI1714" i="2" s="1"/>
  <c r="Q1618" i="2"/>
  <c r="U1618" i="2" s="1"/>
  <c r="AI1618" i="2" s="1"/>
  <c r="Q1702" i="2"/>
  <c r="U1702" i="2" s="1"/>
  <c r="AI1702" i="2" s="1"/>
  <c r="Q1606" i="2"/>
  <c r="U1606" i="2" s="1"/>
  <c r="AI1606" i="2" s="1"/>
  <c r="Q1690" i="2"/>
  <c r="U1690" i="2" s="1"/>
  <c r="AI1690" i="2" s="1"/>
  <c r="Q1594" i="2"/>
  <c r="U1594" i="2" s="1"/>
  <c r="AI1594" i="2" s="1"/>
  <c r="Q1682" i="2"/>
  <c r="U1682" i="2" s="1"/>
  <c r="AI1682" i="2" s="1"/>
  <c r="Q1586" i="2"/>
  <c r="U1586" i="2" s="1"/>
  <c r="AI1586" i="2" s="1"/>
  <c r="Q1674" i="2"/>
  <c r="U1674" i="2" s="1"/>
  <c r="AI1674" i="2" s="1"/>
  <c r="Q1578" i="2"/>
  <c r="U1578" i="2" s="1"/>
  <c r="AI1578" i="2" s="1"/>
  <c r="Q1666" i="2"/>
  <c r="U1666" i="2" s="1"/>
  <c r="AI1666" i="2" s="1"/>
  <c r="Q1570" i="2"/>
  <c r="U1570" i="2" s="1"/>
  <c r="AI1570" i="2" s="1"/>
  <c r="Q605" i="2"/>
  <c r="U605" i="2" s="1"/>
  <c r="AI605" i="2" s="1"/>
  <c r="Q1658" i="2"/>
  <c r="U1658" i="2" s="1"/>
  <c r="AI1658" i="2" s="1"/>
  <c r="Q597" i="2"/>
  <c r="U597" i="2" s="1"/>
  <c r="AI597" i="2" s="1"/>
  <c r="Q1650" i="2"/>
  <c r="U1650" i="2" s="1"/>
  <c r="AI1650" i="2" s="1"/>
  <c r="Q581" i="2"/>
  <c r="U581" i="2" s="1"/>
  <c r="AI581" i="2" s="1"/>
  <c r="Q553" i="2"/>
  <c r="Q573" i="2"/>
  <c r="U573" i="2" s="1"/>
  <c r="AI573" i="2" s="1"/>
  <c r="Q545" i="2"/>
  <c r="Q565" i="2"/>
  <c r="U565" i="2" s="1"/>
  <c r="AI565" i="2" s="1"/>
  <c r="Q537" i="2"/>
  <c r="Q1117" i="2"/>
  <c r="U1117" i="2" s="1"/>
  <c r="AI1117" i="2" s="1"/>
  <c r="Q2341" i="2"/>
  <c r="Q1109" i="2"/>
  <c r="U1109" i="2" s="1"/>
  <c r="AI1109" i="2" s="1"/>
  <c r="Q2333" i="2"/>
  <c r="Q1101" i="2"/>
  <c r="U1101" i="2" s="1"/>
  <c r="AI1101" i="2" s="1"/>
  <c r="Q2325" i="2"/>
  <c r="Q1093" i="2"/>
  <c r="U1093" i="2" s="1"/>
  <c r="AI1093" i="2" s="1"/>
  <c r="Q2317" i="2"/>
  <c r="Q2309" i="2"/>
  <c r="Q1085" i="2"/>
  <c r="U1085" i="2" s="1"/>
  <c r="AI1085" i="2" s="1"/>
  <c r="Q1077" i="2"/>
  <c r="U1077" i="2" s="1"/>
  <c r="AI1077" i="2" s="1"/>
  <c r="Q2301" i="2"/>
  <c r="Q1257" i="2"/>
  <c r="U1257" i="2" s="1"/>
  <c r="AI1257" i="2" s="1"/>
  <c r="Q985" i="2"/>
  <c r="U985" i="2" s="1"/>
  <c r="AI985" i="2" s="1"/>
  <c r="Q997" i="2"/>
  <c r="U997" i="2" s="1"/>
  <c r="AI997" i="2" s="1"/>
  <c r="Q2293" i="2"/>
  <c r="Q1153" i="2"/>
  <c r="U1153" i="2" s="1"/>
  <c r="AI1153" i="2" s="1"/>
  <c r="Q1069" i="2"/>
  <c r="U1069" i="2" s="1"/>
  <c r="AI1069" i="2" s="1"/>
  <c r="Q1249" i="2"/>
  <c r="U1249" i="2" s="1"/>
  <c r="AI1249" i="2" s="1"/>
  <c r="Q1213" i="2"/>
  <c r="U1213" i="2" s="1"/>
  <c r="AI1213" i="2" s="1"/>
  <c r="Q2285" i="2"/>
  <c r="Q1241" i="2"/>
  <c r="U1241" i="2" s="1"/>
  <c r="AI1241" i="2" s="1"/>
  <c r="Q1061" i="2"/>
  <c r="U1061" i="2" s="1"/>
  <c r="AI1061" i="2" s="1"/>
  <c r="Q1205" i="2"/>
  <c r="U1205" i="2" s="1"/>
  <c r="AI1205" i="2" s="1"/>
  <c r="Q989" i="2"/>
  <c r="U989" i="2" s="1"/>
  <c r="AI989" i="2" s="1"/>
  <c r="Q977" i="2"/>
  <c r="U977" i="2" s="1"/>
  <c r="AI977" i="2" s="1"/>
  <c r="Q1145" i="2"/>
  <c r="U1145" i="2" s="1"/>
  <c r="AI1145" i="2" s="1"/>
  <c r="Q1053" i="2"/>
  <c r="U1053" i="2" s="1"/>
  <c r="AI1053" i="2" s="1"/>
  <c r="Q969" i="2"/>
  <c r="U969" i="2" s="1"/>
  <c r="AI969" i="2" s="1"/>
  <c r="Q2277" i="2"/>
  <c r="Q1197" i="2"/>
  <c r="U1197" i="2" s="1"/>
  <c r="AI1197" i="2" s="1"/>
  <c r="Q1137" i="2"/>
  <c r="U1137" i="2" s="1"/>
  <c r="AI1137" i="2" s="1"/>
  <c r="Q1233" i="2"/>
  <c r="U1233" i="2" s="1"/>
  <c r="AI1233" i="2" s="1"/>
  <c r="Q1021" i="2"/>
  <c r="U1021" i="2" s="1"/>
  <c r="AI1021" i="2" s="1"/>
  <c r="Q1165" i="2"/>
  <c r="U1165" i="2" s="1"/>
  <c r="AI1165" i="2" s="1"/>
  <c r="Q1045" i="2"/>
  <c r="U1045" i="2" s="1"/>
  <c r="AI1045" i="2" s="1"/>
  <c r="Q1009" i="2"/>
  <c r="U1009" i="2" s="1"/>
  <c r="AI1009" i="2" s="1"/>
  <c r="Q1273" i="2"/>
  <c r="U1273" i="2" s="1"/>
  <c r="AI1273" i="2" s="1"/>
  <c r="Q1177" i="2"/>
  <c r="U1177" i="2" s="1"/>
  <c r="AI1177" i="2" s="1"/>
  <c r="Q1225" i="2"/>
  <c r="U1225" i="2" s="1"/>
  <c r="AI1225" i="2" s="1"/>
  <c r="Q1033" i="2"/>
  <c r="U1033" i="2" s="1"/>
  <c r="AI1033" i="2" s="1"/>
  <c r="Q1129" i="2"/>
  <c r="U1129" i="2" s="1"/>
  <c r="AI1129" i="2" s="1"/>
  <c r="Q1189" i="2"/>
  <c r="U1189" i="2" s="1"/>
  <c r="AI1189" i="2" s="1"/>
  <c r="Q1037" i="2"/>
  <c r="U1037" i="2" s="1"/>
  <c r="AI1037" i="2" s="1"/>
  <c r="Q1001" i="2"/>
  <c r="U1001" i="2" s="1"/>
  <c r="AI1001" i="2" s="1"/>
  <c r="Q1265" i="2"/>
  <c r="U1265" i="2" s="1"/>
  <c r="AI1265" i="2" s="1"/>
  <c r="Q1181" i="2"/>
  <c r="U1181" i="2" s="1"/>
  <c r="AI1181" i="2" s="1"/>
  <c r="Q1013" i="2"/>
  <c r="U1013" i="2" s="1"/>
  <c r="AI1013" i="2" s="1"/>
  <c r="Q1121" i="2"/>
  <c r="U1121" i="2" s="1"/>
  <c r="AI1121" i="2" s="1"/>
  <c r="Q1025" i="2"/>
  <c r="U1025" i="2" s="1"/>
  <c r="AI1025" i="2" s="1"/>
  <c r="Q1217" i="2"/>
  <c r="U1217" i="2" s="1"/>
  <c r="AI1217" i="2" s="1"/>
  <c r="Q1157" i="2"/>
  <c r="U1157" i="2" s="1"/>
  <c r="AI1157" i="2" s="1"/>
  <c r="Q1169" i="2"/>
  <c r="U1169" i="2" s="1"/>
  <c r="AI1169" i="2" s="1"/>
  <c r="Q739" i="2"/>
  <c r="U739" i="2" s="1"/>
  <c r="AI739" i="2" s="1"/>
  <c r="Q2053" i="2"/>
  <c r="U2053" i="2" s="1"/>
  <c r="AI2053" i="2" s="1"/>
  <c r="Q2161" i="2"/>
  <c r="U2161" i="2" s="1"/>
  <c r="AI2161" i="2" s="1"/>
  <c r="Q859" i="2"/>
  <c r="U859" i="2" s="1"/>
  <c r="AI859" i="2" s="1"/>
  <c r="Q731" i="2"/>
  <c r="U731" i="2" s="1"/>
  <c r="AI731" i="2" s="1"/>
  <c r="Q2153" i="2"/>
  <c r="U2153" i="2" s="1"/>
  <c r="AI2153" i="2" s="1"/>
  <c r="Q2045" i="2"/>
  <c r="U2045" i="2" s="1"/>
  <c r="AI2045" i="2" s="1"/>
  <c r="Q851" i="2"/>
  <c r="U851" i="2" s="1"/>
  <c r="AI851" i="2" s="1"/>
  <c r="Q843" i="2"/>
  <c r="U843" i="2" s="1"/>
  <c r="AI843" i="2" s="1"/>
  <c r="Q723" i="2"/>
  <c r="U723" i="2" s="1"/>
  <c r="AI723" i="2" s="1"/>
  <c r="Q2145" i="2"/>
  <c r="U2145" i="2" s="1"/>
  <c r="AI2145" i="2" s="1"/>
  <c r="Q2037" i="2"/>
  <c r="U2037" i="2" s="1"/>
  <c r="AI2037" i="2" s="1"/>
  <c r="Q715" i="2"/>
  <c r="U715" i="2" s="1"/>
  <c r="AI715" i="2" s="1"/>
  <c r="Q835" i="2"/>
  <c r="U835" i="2" s="1"/>
  <c r="AI835" i="2" s="1"/>
  <c r="Q2137" i="2"/>
  <c r="U2137" i="2" s="1"/>
  <c r="AI2137" i="2" s="1"/>
  <c r="Q2029" i="2"/>
  <c r="U2029" i="2" s="1"/>
  <c r="AI2029" i="2" s="1"/>
  <c r="Q707" i="2"/>
  <c r="U707" i="2" s="1"/>
  <c r="AI707" i="2" s="1"/>
  <c r="Q2021" i="2"/>
  <c r="U2021" i="2" s="1"/>
  <c r="AI2021" i="2" s="1"/>
  <c r="Q2129" i="2"/>
  <c r="U2129" i="2" s="1"/>
  <c r="AI2129" i="2" s="1"/>
  <c r="Q827" i="2"/>
  <c r="U827" i="2" s="1"/>
  <c r="AI827" i="2" s="1"/>
  <c r="Q699" i="2"/>
  <c r="U699" i="2" s="1"/>
  <c r="AI699" i="2" s="1"/>
  <c r="Q819" i="2"/>
  <c r="U819" i="2" s="1"/>
  <c r="AI819" i="2" s="1"/>
  <c r="Q2121" i="2"/>
  <c r="U2121" i="2" s="1"/>
  <c r="AI2121" i="2" s="1"/>
  <c r="Q2013" i="2"/>
  <c r="U2013" i="2" s="1"/>
  <c r="AI2013" i="2" s="1"/>
  <c r="Q811" i="2"/>
  <c r="U811" i="2" s="1"/>
  <c r="AI811" i="2" s="1"/>
  <c r="Q691" i="2"/>
  <c r="U691" i="2" s="1"/>
  <c r="AI691" i="2" s="1"/>
  <c r="Q2005" i="2"/>
  <c r="U2005" i="2" s="1"/>
  <c r="AI2005" i="2" s="1"/>
  <c r="Q2113" i="2"/>
  <c r="U2113" i="2" s="1"/>
  <c r="AI2113" i="2" s="1"/>
  <c r="Q803" i="2"/>
  <c r="U803" i="2" s="1"/>
  <c r="AI803" i="2" s="1"/>
  <c r="Q683" i="2"/>
  <c r="U683" i="2" s="1"/>
  <c r="AI683" i="2" s="1"/>
  <c r="Q2105" i="2"/>
  <c r="U2105" i="2" s="1"/>
  <c r="AI2105" i="2" s="1"/>
  <c r="Q1997" i="2"/>
  <c r="U1997" i="2" s="1"/>
  <c r="AI1997" i="2" s="1"/>
  <c r="Q675" i="2"/>
  <c r="U675" i="2" s="1"/>
  <c r="AI675" i="2" s="1"/>
  <c r="Q1989" i="2"/>
  <c r="U1989" i="2" s="1"/>
  <c r="AI1989" i="2" s="1"/>
  <c r="Q2097" i="2"/>
  <c r="U2097" i="2" s="1"/>
  <c r="AI2097" i="2" s="1"/>
  <c r="Q795" i="2"/>
  <c r="U795" i="2" s="1"/>
  <c r="AI795" i="2" s="1"/>
  <c r="Q667" i="2"/>
  <c r="U667" i="2" s="1"/>
  <c r="AI667" i="2" s="1"/>
  <c r="Q2089" i="2"/>
  <c r="U2089" i="2" s="1"/>
  <c r="AI2089" i="2" s="1"/>
  <c r="Q1981" i="2"/>
  <c r="U1981" i="2" s="1"/>
  <c r="AI1981" i="2" s="1"/>
  <c r="Q787" i="2"/>
  <c r="U787" i="2" s="1"/>
  <c r="AI787" i="2" s="1"/>
  <c r="Q659" i="2"/>
  <c r="U659" i="2" s="1"/>
  <c r="AI659" i="2" s="1"/>
  <c r="Q779" i="2"/>
  <c r="U779" i="2" s="1"/>
  <c r="AI779" i="2" s="1"/>
  <c r="Q2081" i="2"/>
  <c r="U2081" i="2" s="1"/>
  <c r="AI2081" i="2" s="1"/>
  <c r="Q1973" i="2"/>
  <c r="U1973" i="2" s="1"/>
  <c r="AI1973" i="2" s="1"/>
  <c r="Q651" i="2"/>
  <c r="U651" i="2" s="1"/>
  <c r="AI651" i="2" s="1"/>
  <c r="Q2073" i="2"/>
  <c r="U2073" i="2" s="1"/>
  <c r="AI2073" i="2" s="1"/>
  <c r="Q1965" i="2"/>
  <c r="U1965" i="2" s="1"/>
  <c r="AI1965" i="2" s="1"/>
  <c r="Q771" i="2"/>
  <c r="U771" i="2" s="1"/>
  <c r="AI771" i="2" s="1"/>
  <c r="Q763" i="2"/>
  <c r="U763" i="2" s="1"/>
  <c r="AI763" i="2" s="1"/>
  <c r="Q643" i="2"/>
  <c r="U643" i="2" s="1"/>
  <c r="AI643" i="2" s="1"/>
  <c r="Q2065" i="2"/>
  <c r="U2065" i="2" s="1"/>
  <c r="AI2065" i="2" s="1"/>
  <c r="Q1957" i="2"/>
  <c r="U1957" i="2" s="1"/>
  <c r="AI1957" i="2" s="1"/>
  <c r="Q635" i="2"/>
  <c r="U635" i="2" s="1"/>
  <c r="AI635" i="2" s="1"/>
  <c r="Q1949" i="2"/>
  <c r="U1949" i="2" s="1"/>
  <c r="AI1949" i="2" s="1"/>
  <c r="Q2057" i="2"/>
  <c r="U2057" i="2" s="1"/>
  <c r="AI2057" i="2" s="1"/>
  <c r="Q755" i="2"/>
  <c r="U755" i="2" s="1"/>
  <c r="AI755" i="2" s="1"/>
  <c r="Q627" i="2"/>
  <c r="U627" i="2" s="1"/>
  <c r="AI627" i="2" s="1"/>
  <c r="Q747" i="2"/>
  <c r="U747" i="2" s="1"/>
  <c r="AI747" i="2" s="1"/>
  <c r="Q132" i="2"/>
  <c r="U132" i="2" s="1"/>
  <c r="Q264" i="2"/>
  <c r="U264" i="2" s="1"/>
  <c r="AI264" i="2" s="1"/>
  <c r="Q396" i="2"/>
  <c r="U396" i="2" s="1"/>
  <c r="AI396" i="2" s="1"/>
  <c r="Q528" i="2"/>
  <c r="U528" i="2" s="1"/>
  <c r="AI528" i="2" s="1"/>
  <c r="Q124" i="2"/>
  <c r="U124" i="2" s="1"/>
  <c r="Q256" i="2"/>
  <c r="U256" i="2" s="1"/>
  <c r="AI256" i="2" s="1"/>
  <c r="Q388" i="2"/>
  <c r="U388" i="2" s="1"/>
  <c r="AI388" i="2" s="1"/>
  <c r="Q520" i="2"/>
  <c r="U520" i="2" s="1"/>
  <c r="AI520" i="2" s="1"/>
  <c r="Q248" i="2"/>
  <c r="U248" i="2" s="1"/>
  <c r="AI248" i="2" s="1"/>
  <c r="Q116" i="2"/>
  <c r="U116" i="2" s="1"/>
  <c r="Q380" i="2"/>
  <c r="U380" i="2" s="1"/>
  <c r="AI380" i="2" s="1"/>
  <c r="Q512" i="2"/>
  <c r="U512" i="2" s="1"/>
  <c r="AI512" i="2" s="1"/>
  <c r="Q372" i="2"/>
  <c r="U372" i="2" s="1"/>
  <c r="AI372" i="2" s="1"/>
  <c r="Q240" i="2"/>
  <c r="U240" i="2" s="1"/>
  <c r="AI240" i="2" s="1"/>
  <c r="Q504" i="2"/>
  <c r="U504" i="2" s="1"/>
  <c r="AI504" i="2" s="1"/>
  <c r="Q108" i="2"/>
  <c r="U108" i="2" s="1"/>
  <c r="Q100" i="2"/>
  <c r="U100" i="2" s="1"/>
  <c r="Q364" i="2"/>
  <c r="U364" i="2" s="1"/>
  <c r="AI364" i="2" s="1"/>
  <c r="Q496" i="2"/>
  <c r="U496" i="2" s="1"/>
  <c r="AI496" i="2" s="1"/>
  <c r="Q232" i="2"/>
  <c r="U232" i="2" s="1"/>
  <c r="AI232" i="2" s="1"/>
  <c r="Q92" i="2"/>
  <c r="U92" i="2" s="1"/>
  <c r="Q356" i="2"/>
  <c r="U356" i="2" s="1"/>
  <c r="AI356" i="2" s="1"/>
  <c r="Q488" i="2"/>
  <c r="U488" i="2" s="1"/>
  <c r="AI488" i="2" s="1"/>
  <c r="Q224" i="2"/>
  <c r="U224" i="2" s="1"/>
  <c r="AI224" i="2" s="1"/>
  <c r="Q84" i="2"/>
  <c r="U84" i="2" s="1"/>
  <c r="Q348" i="2"/>
  <c r="U348" i="2" s="1"/>
  <c r="AI348" i="2" s="1"/>
  <c r="Q480" i="2"/>
  <c r="U480" i="2" s="1"/>
  <c r="AI480" i="2" s="1"/>
  <c r="Q216" i="2"/>
  <c r="U216" i="2" s="1"/>
  <c r="AI216" i="2" s="1"/>
  <c r="Q76" i="2"/>
  <c r="U76" i="2" s="1"/>
  <c r="Q340" i="2"/>
  <c r="U340" i="2" s="1"/>
  <c r="AI340" i="2" s="1"/>
  <c r="Q208" i="2"/>
  <c r="U208" i="2" s="1"/>
  <c r="AI208" i="2" s="1"/>
  <c r="Q472" i="2"/>
  <c r="U472" i="2" s="1"/>
  <c r="AI472" i="2" s="1"/>
  <c r="Q332" i="2"/>
  <c r="U332" i="2" s="1"/>
  <c r="AI332" i="2" s="1"/>
  <c r="Q200" i="2"/>
  <c r="U200" i="2" s="1"/>
  <c r="AI200" i="2" s="1"/>
  <c r="Q68" i="2"/>
  <c r="U68" i="2" s="1"/>
  <c r="Q464" i="2"/>
  <c r="U464" i="2" s="1"/>
  <c r="AI464" i="2" s="1"/>
  <c r="Q324" i="2"/>
  <c r="U324" i="2" s="1"/>
  <c r="AI324" i="2" s="1"/>
  <c r="Q192" i="2"/>
  <c r="U192" i="2" s="1"/>
  <c r="AI192" i="2" s="1"/>
  <c r="Q456" i="2"/>
  <c r="U456" i="2" s="1"/>
  <c r="AI456" i="2" s="1"/>
  <c r="Q60" i="2"/>
  <c r="U60" i="2" s="1"/>
  <c r="Q52" i="2"/>
  <c r="U52" i="2" s="1"/>
  <c r="Q316" i="2"/>
  <c r="U316" i="2" s="1"/>
  <c r="AI316" i="2" s="1"/>
  <c r="Q184" i="2"/>
  <c r="U184" i="2" s="1"/>
  <c r="AI184" i="2" s="1"/>
  <c r="Q448" i="2"/>
  <c r="U448" i="2" s="1"/>
  <c r="AI448" i="2" s="1"/>
  <c r="Q176" i="2"/>
  <c r="U176" i="2" s="1"/>
  <c r="AI176" i="2" s="1"/>
  <c r="Q308" i="2"/>
  <c r="U308" i="2" s="1"/>
  <c r="AI308" i="2" s="1"/>
  <c r="Q440" i="2"/>
  <c r="U440" i="2" s="1"/>
  <c r="AI440" i="2" s="1"/>
  <c r="Q168" i="2"/>
  <c r="U168" i="2" s="1"/>
  <c r="AI168" i="2" s="1"/>
  <c r="Q300" i="2"/>
  <c r="U300" i="2" s="1"/>
  <c r="AI300" i="2" s="1"/>
  <c r="Q432" i="2"/>
  <c r="U432" i="2" s="1"/>
  <c r="AI432" i="2" s="1"/>
  <c r="Q292" i="2"/>
  <c r="U292" i="2" s="1"/>
  <c r="AI292" i="2" s="1"/>
  <c r="Q160" i="2"/>
  <c r="U160" i="2" s="1"/>
  <c r="AI160" i="2" s="1"/>
  <c r="Q424" i="2"/>
  <c r="U424" i="2" s="1"/>
  <c r="AI424" i="2" s="1"/>
  <c r="Q284" i="2"/>
  <c r="U284" i="2" s="1"/>
  <c r="AI284" i="2" s="1"/>
  <c r="Q152" i="2"/>
  <c r="U152" i="2" s="1"/>
  <c r="AI152" i="2" s="1"/>
  <c r="Q416" i="2"/>
  <c r="U416" i="2" s="1"/>
  <c r="AI416" i="2" s="1"/>
  <c r="Q144" i="2"/>
  <c r="U144" i="2" s="1"/>
  <c r="AI144" i="2" s="1"/>
  <c r="Q408" i="2"/>
  <c r="U408" i="2" s="1"/>
  <c r="AI408" i="2" s="1"/>
  <c r="Q276" i="2"/>
  <c r="U276" i="2" s="1"/>
  <c r="AI276" i="2" s="1"/>
  <c r="Q136" i="2"/>
  <c r="U136" i="2" s="1"/>
  <c r="AI136" i="2" s="1"/>
  <c r="Q400" i="2"/>
  <c r="U400" i="2" s="1"/>
  <c r="AI400" i="2" s="1"/>
  <c r="Q268" i="2"/>
  <c r="U268" i="2" s="1"/>
  <c r="AI268" i="2" s="1"/>
  <c r="Q1641" i="2"/>
  <c r="U1641" i="2" s="1"/>
  <c r="AI1641" i="2" s="1"/>
  <c r="Q1737" i="2"/>
  <c r="U1737" i="2" s="1"/>
  <c r="AI1737" i="2" s="1"/>
  <c r="Q1629" i="2"/>
  <c r="U1629" i="2" s="1"/>
  <c r="AI1629" i="2" s="1"/>
  <c r="Q1725" i="2"/>
  <c r="U1725" i="2" s="1"/>
  <c r="AI1725" i="2" s="1"/>
  <c r="Q1617" i="2"/>
  <c r="U1617" i="2" s="1"/>
  <c r="AI1617" i="2" s="1"/>
  <c r="Q1713" i="2"/>
  <c r="U1713" i="2" s="1"/>
  <c r="AI1713" i="2" s="1"/>
  <c r="Q1605" i="2"/>
  <c r="U1605" i="2" s="1"/>
  <c r="AI1605" i="2" s="1"/>
  <c r="Q1701" i="2"/>
  <c r="U1701" i="2" s="1"/>
  <c r="AI1701" i="2" s="1"/>
  <c r="Q1593" i="2"/>
  <c r="U1593" i="2" s="1"/>
  <c r="AI1593" i="2" s="1"/>
  <c r="Q1689" i="2"/>
  <c r="U1689" i="2" s="1"/>
  <c r="AI1689" i="2" s="1"/>
  <c r="Q1585" i="2"/>
  <c r="U1585" i="2" s="1"/>
  <c r="AI1585" i="2" s="1"/>
  <c r="Q1681" i="2"/>
  <c r="U1681" i="2" s="1"/>
  <c r="AI1681" i="2" s="1"/>
  <c r="Q1577" i="2"/>
  <c r="U1577" i="2" s="1"/>
  <c r="AI1577" i="2" s="1"/>
  <c r="Q1673" i="2"/>
  <c r="U1673" i="2" s="1"/>
  <c r="AI1673" i="2" s="1"/>
  <c r="Q1569" i="2"/>
  <c r="U1569" i="2" s="1"/>
  <c r="AI1569" i="2" s="1"/>
  <c r="Q1665" i="2"/>
  <c r="U1665" i="2" s="1"/>
  <c r="AI1665" i="2" s="1"/>
  <c r="Q604" i="2"/>
  <c r="U604" i="2" s="1"/>
  <c r="AI604" i="2" s="1"/>
  <c r="Q1657" i="2"/>
  <c r="U1657" i="2" s="1"/>
  <c r="AI1657" i="2" s="1"/>
  <c r="Q596" i="2"/>
  <c r="U596" i="2" s="1"/>
  <c r="AI596" i="2" s="1"/>
  <c r="Q1649" i="2"/>
  <c r="U1649" i="2" s="1"/>
  <c r="AI1649" i="2" s="1"/>
  <c r="Q580" i="2"/>
  <c r="U580" i="2" s="1"/>
  <c r="AI580" i="2" s="1"/>
  <c r="Q552" i="2"/>
  <c r="Q572" i="2"/>
  <c r="U572" i="2" s="1"/>
  <c r="AI572" i="2" s="1"/>
  <c r="Q544" i="2"/>
  <c r="Q564" i="2"/>
  <c r="U564" i="2" s="1"/>
  <c r="AI564" i="2" s="1"/>
  <c r="Q536" i="2"/>
  <c r="Q1116" i="2"/>
  <c r="U1116" i="2" s="1"/>
  <c r="AI1116" i="2" s="1"/>
  <c r="Q2340" i="2"/>
  <c r="Q1108" i="2"/>
  <c r="U1108" i="2" s="1"/>
  <c r="AI1108" i="2" s="1"/>
  <c r="Q2332" i="2"/>
  <c r="Q1100" i="2"/>
  <c r="U1100" i="2" s="1"/>
  <c r="AI1100" i="2" s="1"/>
  <c r="Q2324" i="2"/>
  <c r="Q1092" i="2"/>
  <c r="U1092" i="2" s="1"/>
  <c r="AI1092" i="2" s="1"/>
  <c r="Q2316" i="2"/>
  <c r="Q1084" i="2"/>
  <c r="U1084" i="2" s="1"/>
  <c r="AI1084" i="2" s="1"/>
  <c r="Q2308" i="2"/>
  <c r="Q1076" i="2"/>
  <c r="U1076" i="2" s="1"/>
  <c r="AI1076" i="2" s="1"/>
  <c r="Q1256" i="2"/>
  <c r="U1256" i="2" s="1"/>
  <c r="AI1256" i="2" s="1"/>
  <c r="Q2300" i="2"/>
  <c r="Q1068" i="2"/>
  <c r="U1068" i="2" s="1"/>
  <c r="AI1068" i="2" s="1"/>
  <c r="Q1152" i="2"/>
  <c r="U1152" i="2" s="1"/>
  <c r="AI1152" i="2" s="1"/>
  <c r="Q2292" i="2"/>
  <c r="Q1212" i="2"/>
  <c r="U1212" i="2" s="1"/>
  <c r="AI1212" i="2" s="1"/>
  <c r="Q1248" i="2"/>
  <c r="U1248" i="2" s="1"/>
  <c r="AI1248" i="2" s="1"/>
  <c r="Q996" i="2"/>
  <c r="U996" i="2" s="1"/>
  <c r="AI996" i="2" s="1"/>
  <c r="Q984" i="2"/>
  <c r="U984" i="2" s="1"/>
  <c r="AI984" i="2" s="1"/>
  <c r="Q1060" i="2"/>
  <c r="U1060" i="2" s="1"/>
  <c r="AI1060" i="2" s="1"/>
  <c r="Q988" i="2"/>
  <c r="U988" i="2" s="1"/>
  <c r="AI988" i="2" s="1"/>
  <c r="Q1144" i="2"/>
  <c r="U1144" i="2" s="1"/>
  <c r="AI1144" i="2" s="1"/>
  <c r="Q976" i="2"/>
  <c r="U976" i="2" s="1"/>
  <c r="AI976" i="2" s="1"/>
  <c r="Q1240" i="2"/>
  <c r="U1240" i="2" s="1"/>
  <c r="AI1240" i="2" s="1"/>
  <c r="Q1204" i="2"/>
  <c r="U1204" i="2" s="1"/>
  <c r="AI1204" i="2" s="1"/>
  <c r="Q2284" i="2"/>
  <c r="Q1136" i="2"/>
  <c r="U1136" i="2" s="1"/>
  <c r="AI1136" i="2" s="1"/>
  <c r="Q1052" i="2"/>
  <c r="U1052" i="2" s="1"/>
  <c r="AI1052" i="2" s="1"/>
  <c r="Q1196" i="2"/>
  <c r="U1196" i="2" s="1"/>
  <c r="AI1196" i="2" s="1"/>
  <c r="Q1232" i="2"/>
  <c r="U1232" i="2" s="1"/>
  <c r="AI1232" i="2" s="1"/>
  <c r="Q2276" i="2"/>
  <c r="Q968" i="2"/>
  <c r="U968" i="2" s="1"/>
  <c r="AI968" i="2" s="1"/>
  <c r="Q1008" i="2"/>
  <c r="U1008" i="2" s="1"/>
  <c r="AI1008" i="2" s="1"/>
  <c r="Q1128" i="2"/>
  <c r="U1128" i="2" s="1"/>
  <c r="AI1128" i="2" s="1"/>
  <c r="Q1176" i="2"/>
  <c r="U1176" i="2" s="1"/>
  <c r="AI1176" i="2" s="1"/>
  <c r="Q1020" i="2"/>
  <c r="U1020" i="2" s="1"/>
  <c r="AI1020" i="2" s="1"/>
  <c r="Q1164" i="2"/>
  <c r="U1164" i="2" s="1"/>
  <c r="AI1164" i="2" s="1"/>
  <c r="Q1044" i="2"/>
  <c r="U1044" i="2" s="1"/>
  <c r="AI1044" i="2" s="1"/>
  <c r="Q1188" i="2"/>
  <c r="U1188" i="2" s="1"/>
  <c r="AI1188" i="2" s="1"/>
  <c r="Q1032" i="2"/>
  <c r="U1032" i="2" s="1"/>
  <c r="AI1032" i="2" s="1"/>
  <c r="Q1224" i="2"/>
  <c r="U1224" i="2" s="1"/>
  <c r="AI1224" i="2" s="1"/>
  <c r="Q1272" i="2"/>
  <c r="U1272" i="2" s="1"/>
  <c r="AI1272" i="2" s="1"/>
  <c r="Q1012" i="2"/>
  <c r="U1012" i="2" s="1"/>
  <c r="AI1012" i="2" s="1"/>
  <c r="Q1036" i="2"/>
  <c r="U1036" i="2" s="1"/>
  <c r="AI1036" i="2" s="1"/>
  <c r="Q1180" i="2"/>
  <c r="U1180" i="2" s="1"/>
  <c r="AI1180" i="2" s="1"/>
  <c r="Q1120" i="2"/>
  <c r="U1120" i="2" s="1"/>
  <c r="AI1120" i="2" s="1"/>
  <c r="Q1168" i="2"/>
  <c r="U1168" i="2" s="1"/>
  <c r="AI1168" i="2" s="1"/>
  <c r="Q1156" i="2"/>
  <c r="U1156" i="2" s="1"/>
  <c r="AI1156" i="2" s="1"/>
  <c r="Q1264" i="2"/>
  <c r="U1264" i="2" s="1"/>
  <c r="AI1264" i="2" s="1"/>
  <c r="Q1216" i="2"/>
  <c r="U1216" i="2" s="1"/>
  <c r="AI1216" i="2" s="1"/>
  <c r="Q1000" i="2"/>
  <c r="U1000" i="2" s="1"/>
  <c r="AI1000" i="2" s="1"/>
  <c r="Q1024" i="2"/>
  <c r="U1024" i="2" s="1"/>
  <c r="AI1024" i="2" s="1"/>
  <c r="Q738" i="2"/>
  <c r="U738" i="2" s="1"/>
  <c r="AI738" i="2" s="1"/>
  <c r="Q858" i="2"/>
  <c r="U858" i="2" s="1"/>
  <c r="AI858" i="2" s="1"/>
  <c r="Q2052" i="2"/>
  <c r="U2052" i="2" s="1"/>
  <c r="AI2052" i="2" s="1"/>
  <c r="Q2160" i="2"/>
  <c r="U2160" i="2" s="1"/>
  <c r="AI2160" i="2" s="1"/>
  <c r="Q730" i="2"/>
  <c r="U730" i="2" s="1"/>
  <c r="AI730" i="2" s="1"/>
  <c r="Q850" i="2"/>
  <c r="U850" i="2" s="1"/>
  <c r="AI850" i="2" s="1"/>
  <c r="Q2044" i="2"/>
  <c r="U2044" i="2" s="1"/>
  <c r="AI2044" i="2" s="1"/>
  <c r="Q2152" i="2"/>
  <c r="U2152" i="2" s="1"/>
  <c r="AI2152" i="2" s="1"/>
  <c r="Q842" i="2"/>
  <c r="U842" i="2" s="1"/>
  <c r="AI842" i="2" s="1"/>
  <c r="Q722" i="2"/>
  <c r="U722" i="2" s="1"/>
  <c r="AI722" i="2" s="1"/>
  <c r="Q2144" i="2"/>
  <c r="U2144" i="2" s="1"/>
  <c r="AI2144" i="2" s="1"/>
  <c r="Q2036" i="2"/>
  <c r="U2036" i="2" s="1"/>
  <c r="AI2036" i="2" s="1"/>
  <c r="Q714" i="2"/>
  <c r="U714" i="2" s="1"/>
  <c r="AI714" i="2" s="1"/>
  <c r="Q2028" i="2"/>
  <c r="U2028" i="2" s="1"/>
  <c r="AI2028" i="2" s="1"/>
  <c r="Q2136" i="2"/>
  <c r="U2136" i="2" s="1"/>
  <c r="AI2136" i="2" s="1"/>
  <c r="Q834" i="2"/>
  <c r="U834" i="2" s="1"/>
  <c r="AI834" i="2" s="1"/>
  <c r="Q706" i="2"/>
  <c r="U706" i="2" s="1"/>
  <c r="AI706" i="2" s="1"/>
  <c r="Q826" i="2"/>
  <c r="U826" i="2" s="1"/>
  <c r="AI826" i="2" s="1"/>
  <c r="Q2128" i="2"/>
  <c r="U2128" i="2" s="1"/>
  <c r="AI2128" i="2" s="1"/>
  <c r="Q2020" i="2"/>
  <c r="U2020" i="2" s="1"/>
  <c r="AI2020" i="2" s="1"/>
  <c r="Q698" i="2"/>
  <c r="U698" i="2" s="1"/>
  <c r="AI698" i="2" s="1"/>
  <c r="Q2012" i="2"/>
  <c r="U2012" i="2" s="1"/>
  <c r="AI2012" i="2" s="1"/>
  <c r="Q818" i="2"/>
  <c r="U818" i="2" s="1"/>
  <c r="AI818" i="2" s="1"/>
  <c r="Q2120" i="2"/>
  <c r="U2120" i="2" s="1"/>
  <c r="AI2120" i="2" s="1"/>
  <c r="Q810" i="2"/>
  <c r="U810" i="2" s="1"/>
  <c r="AI810" i="2" s="1"/>
  <c r="Q690" i="2"/>
  <c r="U690" i="2" s="1"/>
  <c r="AI690" i="2" s="1"/>
  <c r="Q2112" i="2"/>
  <c r="U2112" i="2" s="1"/>
  <c r="AI2112" i="2" s="1"/>
  <c r="Q2004" i="2"/>
  <c r="U2004" i="2" s="1"/>
  <c r="AI2004" i="2" s="1"/>
  <c r="Q682" i="2"/>
  <c r="U682" i="2" s="1"/>
  <c r="AI682" i="2" s="1"/>
  <c r="Q1996" i="2"/>
  <c r="U1996" i="2" s="1"/>
  <c r="AI1996" i="2" s="1"/>
  <c r="Q2104" i="2"/>
  <c r="U2104" i="2" s="1"/>
  <c r="AI2104" i="2" s="1"/>
  <c r="Q802" i="2"/>
  <c r="U802" i="2" s="1"/>
  <c r="AI802" i="2" s="1"/>
  <c r="Q674" i="2"/>
  <c r="U674" i="2" s="1"/>
  <c r="AI674" i="2" s="1"/>
  <c r="Q2096" i="2"/>
  <c r="U2096" i="2" s="1"/>
  <c r="AI2096" i="2" s="1"/>
  <c r="Q1988" i="2"/>
  <c r="U1988" i="2" s="1"/>
  <c r="AI1988" i="2" s="1"/>
  <c r="Q794" i="2"/>
  <c r="U794" i="2" s="1"/>
  <c r="AI794" i="2" s="1"/>
  <c r="Q666" i="2"/>
  <c r="U666" i="2" s="1"/>
  <c r="AI666" i="2" s="1"/>
  <c r="Q1980" i="2"/>
  <c r="U1980" i="2" s="1"/>
  <c r="AI1980" i="2" s="1"/>
  <c r="Q2088" i="2"/>
  <c r="U2088" i="2" s="1"/>
  <c r="AI2088" i="2" s="1"/>
  <c r="Q786" i="2"/>
  <c r="U786" i="2" s="1"/>
  <c r="AI786" i="2" s="1"/>
  <c r="Q778" i="2"/>
  <c r="U778" i="2" s="1"/>
  <c r="AI778" i="2" s="1"/>
  <c r="Q658" i="2"/>
  <c r="U658" i="2" s="1"/>
  <c r="AI658" i="2" s="1"/>
  <c r="Q2080" i="2"/>
  <c r="U2080" i="2" s="1"/>
  <c r="AI2080" i="2" s="1"/>
  <c r="Q1972" i="2"/>
  <c r="U1972" i="2" s="1"/>
  <c r="AI1972" i="2" s="1"/>
  <c r="Q770" i="2"/>
  <c r="U770" i="2" s="1"/>
  <c r="AI770" i="2" s="1"/>
  <c r="Q650" i="2"/>
  <c r="U650" i="2" s="1"/>
  <c r="AI650" i="2" s="1"/>
  <c r="Q1964" i="2"/>
  <c r="U1964" i="2" s="1"/>
  <c r="AI1964" i="2" s="1"/>
  <c r="Q2072" i="2"/>
  <c r="U2072" i="2" s="1"/>
  <c r="AI2072" i="2" s="1"/>
  <c r="Q642" i="2"/>
  <c r="U642" i="2" s="1"/>
  <c r="AI642" i="2" s="1"/>
  <c r="Q2064" i="2"/>
  <c r="U2064" i="2" s="1"/>
  <c r="AI2064" i="2" s="1"/>
  <c r="Q1956" i="2"/>
  <c r="U1956" i="2" s="1"/>
  <c r="AI1956" i="2" s="1"/>
  <c r="Q762" i="2"/>
  <c r="U762" i="2" s="1"/>
  <c r="AI762" i="2" s="1"/>
  <c r="Q634" i="2"/>
  <c r="U634" i="2" s="1"/>
  <c r="AI634" i="2" s="1"/>
  <c r="Q754" i="2"/>
  <c r="U754" i="2" s="1"/>
  <c r="AI754" i="2" s="1"/>
  <c r="Q1948" i="2"/>
  <c r="U1948" i="2" s="1"/>
  <c r="AI1948" i="2" s="1"/>
  <c r="Q2056" i="2"/>
  <c r="U2056" i="2" s="1"/>
  <c r="AI2056" i="2" s="1"/>
  <c r="Q626" i="2"/>
  <c r="U626" i="2" s="1"/>
  <c r="AI626" i="2" s="1"/>
  <c r="Q746" i="2"/>
  <c r="U746" i="2" s="1"/>
  <c r="AI746" i="2" s="1"/>
  <c r="Q527" i="2"/>
  <c r="U527" i="2" s="1"/>
  <c r="AI527" i="2" s="1"/>
  <c r="Q395" i="2"/>
  <c r="U395" i="2" s="1"/>
  <c r="AI395" i="2" s="1"/>
  <c r="Q263" i="2"/>
  <c r="U263" i="2" s="1"/>
  <c r="AI263" i="2" s="1"/>
  <c r="Q131" i="2"/>
  <c r="U131" i="2" s="1"/>
  <c r="Q123" i="2"/>
  <c r="U123" i="2" s="1"/>
  <c r="Q255" i="2"/>
  <c r="U255" i="2" s="1"/>
  <c r="AI255" i="2" s="1"/>
  <c r="Q387" i="2"/>
  <c r="U387" i="2" s="1"/>
  <c r="AI387" i="2" s="1"/>
  <c r="Q519" i="2"/>
  <c r="U519" i="2" s="1"/>
  <c r="AI519" i="2" s="1"/>
  <c r="Q115" i="2"/>
  <c r="U115" i="2" s="1"/>
  <c r="Q511" i="2"/>
  <c r="U511" i="2" s="1"/>
  <c r="AI511" i="2" s="1"/>
  <c r="Q247" i="2"/>
  <c r="U247" i="2" s="1"/>
  <c r="AI247" i="2" s="1"/>
  <c r="Q379" i="2"/>
  <c r="U379" i="2" s="1"/>
  <c r="AI379" i="2" s="1"/>
  <c r="Q371" i="2"/>
  <c r="U371" i="2" s="1"/>
  <c r="AI371" i="2" s="1"/>
  <c r="Q503" i="2"/>
  <c r="U503" i="2" s="1"/>
  <c r="AI503" i="2" s="1"/>
  <c r="Q239" i="2"/>
  <c r="U239" i="2" s="1"/>
  <c r="AI239" i="2" s="1"/>
  <c r="Q107" i="2"/>
  <c r="U107" i="2" s="1"/>
  <c r="Q495" i="2"/>
  <c r="U495" i="2" s="1"/>
  <c r="AI495" i="2" s="1"/>
  <c r="Q363" i="2"/>
  <c r="U363" i="2" s="1"/>
  <c r="AI363" i="2" s="1"/>
  <c r="Q99" i="2"/>
  <c r="U99" i="2" s="1"/>
  <c r="Q231" i="2"/>
  <c r="U231" i="2" s="1"/>
  <c r="AI231" i="2" s="1"/>
  <c r="Q487" i="2"/>
  <c r="U487" i="2" s="1"/>
  <c r="AI487" i="2" s="1"/>
  <c r="Q223" i="2"/>
  <c r="U223" i="2" s="1"/>
  <c r="AI223" i="2" s="1"/>
  <c r="Q91" i="2"/>
  <c r="U91" i="2" s="1"/>
  <c r="Q355" i="2"/>
  <c r="U355" i="2" s="1"/>
  <c r="AI355" i="2" s="1"/>
  <c r="Q215" i="2"/>
  <c r="U215" i="2" s="1"/>
  <c r="AI215" i="2" s="1"/>
  <c r="Q479" i="2"/>
  <c r="U479" i="2" s="1"/>
  <c r="AI479" i="2" s="1"/>
  <c r="Q83" i="2"/>
  <c r="U83" i="2" s="1"/>
  <c r="Q347" i="2"/>
  <c r="U347" i="2" s="1"/>
  <c r="AI347" i="2" s="1"/>
  <c r="Q207" i="2"/>
  <c r="U207" i="2" s="1"/>
  <c r="AI207" i="2" s="1"/>
  <c r="Q471" i="2"/>
  <c r="U471" i="2" s="1"/>
  <c r="AI471" i="2" s="1"/>
  <c r="Q339" i="2"/>
  <c r="U339" i="2" s="1"/>
  <c r="AI339" i="2" s="1"/>
  <c r="Q75" i="2"/>
  <c r="U75" i="2" s="1"/>
  <c r="Q199" i="2"/>
  <c r="U199" i="2" s="1"/>
  <c r="AI199" i="2" s="1"/>
  <c r="Q67" i="2"/>
  <c r="U67" i="2" s="1"/>
  <c r="Q463" i="2"/>
  <c r="U463" i="2" s="1"/>
  <c r="AI463" i="2" s="1"/>
  <c r="Q331" i="2"/>
  <c r="U331" i="2" s="1"/>
  <c r="AI331" i="2" s="1"/>
  <c r="Q191" i="2"/>
  <c r="U191" i="2" s="1"/>
  <c r="AI191" i="2" s="1"/>
  <c r="Q455" i="2"/>
  <c r="U455" i="2" s="1"/>
  <c r="AI455" i="2" s="1"/>
  <c r="Q323" i="2"/>
  <c r="U323" i="2" s="1"/>
  <c r="AI323" i="2" s="1"/>
  <c r="Q59" i="2"/>
  <c r="U59" i="2" s="1"/>
  <c r="Q51" i="2"/>
  <c r="U51" i="2" s="1"/>
  <c r="Q315" i="2"/>
  <c r="U315" i="2" s="1"/>
  <c r="AI315" i="2" s="1"/>
  <c r="Q447" i="2"/>
  <c r="U447" i="2" s="1"/>
  <c r="AI447" i="2" s="1"/>
  <c r="Q183" i="2"/>
  <c r="U183" i="2" s="1"/>
  <c r="AI183" i="2" s="1"/>
  <c r="Q307" i="2"/>
  <c r="U307" i="2" s="1"/>
  <c r="AI307" i="2" s="1"/>
  <c r="Q175" i="2"/>
  <c r="U175" i="2" s="1"/>
  <c r="AI175" i="2" s="1"/>
  <c r="Q439" i="2"/>
  <c r="U439" i="2" s="1"/>
  <c r="AI439" i="2" s="1"/>
  <c r="Q299" i="2"/>
  <c r="U299" i="2" s="1"/>
  <c r="AI299" i="2" s="1"/>
  <c r="Q431" i="2"/>
  <c r="U431" i="2" s="1"/>
  <c r="AI431" i="2" s="1"/>
  <c r="Q167" i="2"/>
  <c r="U167" i="2" s="1"/>
  <c r="AI167" i="2" s="1"/>
  <c r="Q291" i="2"/>
  <c r="U291" i="2" s="1"/>
  <c r="AI291" i="2" s="1"/>
  <c r="Q423" i="2"/>
  <c r="U423" i="2" s="1"/>
  <c r="AI423" i="2" s="1"/>
  <c r="Q159" i="2"/>
  <c r="U159" i="2" s="1"/>
  <c r="AI159" i="2" s="1"/>
  <c r="Q283" i="2"/>
  <c r="U283" i="2" s="1"/>
  <c r="AI283" i="2" s="1"/>
  <c r="Q151" i="2"/>
  <c r="U151" i="2" s="1"/>
  <c r="AI151" i="2" s="1"/>
  <c r="Q415" i="2"/>
  <c r="U415" i="2" s="1"/>
  <c r="AI415" i="2" s="1"/>
  <c r="Q275" i="2"/>
  <c r="U275" i="2" s="1"/>
  <c r="AI275" i="2" s="1"/>
  <c r="Q407" i="2"/>
  <c r="U407" i="2" s="1"/>
  <c r="AI407" i="2" s="1"/>
  <c r="Q143" i="2"/>
  <c r="U143" i="2" s="1"/>
  <c r="AI143" i="2" s="1"/>
  <c r="Q135" i="2"/>
  <c r="U135" i="2" s="1"/>
  <c r="AI135" i="2" s="1"/>
  <c r="Q267" i="2"/>
  <c r="U267" i="2" s="1"/>
  <c r="AI267" i="2" s="1"/>
  <c r="Q399" i="2"/>
  <c r="U399" i="2" s="1"/>
  <c r="AI399" i="2" s="1"/>
  <c r="Q1736" i="2"/>
  <c r="U1736" i="2" s="1"/>
  <c r="AI1736" i="2" s="1"/>
  <c r="Q1640" i="2"/>
  <c r="U1640" i="2" s="1"/>
  <c r="AI1640" i="2" s="1"/>
  <c r="Q1724" i="2"/>
  <c r="U1724" i="2" s="1"/>
  <c r="AI1724" i="2" s="1"/>
  <c r="Q1628" i="2"/>
  <c r="U1628" i="2" s="1"/>
  <c r="AI1628" i="2" s="1"/>
  <c r="Q1712" i="2"/>
  <c r="U1712" i="2" s="1"/>
  <c r="AI1712" i="2" s="1"/>
  <c r="Q1616" i="2"/>
  <c r="U1616" i="2" s="1"/>
  <c r="AI1616" i="2" s="1"/>
  <c r="Q1700" i="2"/>
  <c r="U1700" i="2" s="1"/>
  <c r="AI1700" i="2" s="1"/>
  <c r="Q1604" i="2"/>
  <c r="U1604" i="2" s="1"/>
  <c r="AI1604" i="2" s="1"/>
  <c r="Q1688" i="2"/>
  <c r="U1688" i="2" s="1"/>
  <c r="AI1688" i="2" s="1"/>
  <c r="Q1592" i="2"/>
  <c r="U1592" i="2" s="1"/>
  <c r="AI1592" i="2" s="1"/>
  <c r="Q1680" i="2"/>
  <c r="U1680" i="2" s="1"/>
  <c r="AI1680" i="2" s="1"/>
  <c r="Q1584" i="2"/>
  <c r="U1584" i="2" s="1"/>
  <c r="AI1584" i="2" s="1"/>
  <c r="Q1672" i="2"/>
  <c r="U1672" i="2" s="1"/>
  <c r="AI1672" i="2" s="1"/>
  <c r="Q1576" i="2"/>
  <c r="U1576" i="2" s="1"/>
  <c r="AI1576" i="2" s="1"/>
  <c r="Q1664" i="2"/>
  <c r="U1664" i="2" s="1"/>
  <c r="AI1664" i="2" s="1"/>
  <c r="Q1568" i="2"/>
  <c r="U1568" i="2" s="1"/>
  <c r="AI1568" i="2" s="1"/>
  <c r="Q1656" i="2"/>
  <c r="U1656" i="2" s="1"/>
  <c r="AI1656" i="2" s="1"/>
  <c r="Q603" i="2"/>
  <c r="U603" i="2" s="1"/>
  <c r="AI603" i="2" s="1"/>
  <c r="Q1648" i="2"/>
  <c r="U1648" i="2" s="1"/>
  <c r="AI1648" i="2" s="1"/>
  <c r="Q595" i="2"/>
  <c r="U595" i="2" s="1"/>
  <c r="AI595" i="2" s="1"/>
  <c r="Q551" i="2"/>
  <c r="Q579" i="2"/>
  <c r="U579" i="2" s="1"/>
  <c r="AI579" i="2" s="1"/>
  <c r="Q543" i="2"/>
  <c r="Q571" i="2"/>
  <c r="U571" i="2" s="1"/>
  <c r="AI571" i="2" s="1"/>
  <c r="Q866" i="2"/>
  <c r="Q535" i="2"/>
  <c r="Q563" i="2"/>
  <c r="U563" i="2" s="1"/>
  <c r="AI563" i="2" s="1"/>
  <c r="Q1115" i="2"/>
  <c r="U1115" i="2" s="1"/>
  <c r="AI1115" i="2" s="1"/>
  <c r="Q2339" i="2"/>
  <c r="Q1107" i="2"/>
  <c r="U1107" i="2" s="1"/>
  <c r="AI1107" i="2" s="1"/>
  <c r="Q2331" i="2"/>
  <c r="Q1099" i="2"/>
  <c r="U1099" i="2" s="1"/>
  <c r="AI1099" i="2" s="1"/>
  <c r="Q2323" i="2"/>
  <c r="Q1091" i="2"/>
  <c r="U1091" i="2" s="1"/>
  <c r="AI1091" i="2" s="1"/>
  <c r="Q2315" i="2"/>
  <c r="Q2307" i="2"/>
  <c r="Q1083" i="2"/>
  <c r="U1083" i="2" s="1"/>
  <c r="AI1083" i="2" s="1"/>
  <c r="Q1075" i="2"/>
  <c r="U1075" i="2" s="1"/>
  <c r="AI1075" i="2" s="1"/>
  <c r="Q2299" i="2"/>
  <c r="Q1255" i="2"/>
  <c r="U1255" i="2" s="1"/>
  <c r="AI1255" i="2" s="1"/>
  <c r="Q1151" i="2"/>
  <c r="U1151" i="2" s="1"/>
  <c r="AI1151" i="2" s="1"/>
  <c r="Q995" i="2"/>
  <c r="U995" i="2" s="1"/>
  <c r="AI995" i="2" s="1"/>
  <c r="Q1067" i="2"/>
  <c r="U1067" i="2" s="1"/>
  <c r="AI1067" i="2" s="1"/>
  <c r="Q1211" i="2"/>
  <c r="U1211" i="2" s="1"/>
  <c r="AI1211" i="2" s="1"/>
  <c r="Q2291" i="2"/>
  <c r="Q983" i="2"/>
  <c r="U983" i="2" s="1"/>
  <c r="AI983" i="2" s="1"/>
  <c r="Q1247" i="2"/>
  <c r="U1247" i="2" s="1"/>
  <c r="AI1247" i="2" s="1"/>
  <c r="Q1203" i="2"/>
  <c r="U1203" i="2" s="1"/>
  <c r="AI1203" i="2" s="1"/>
  <c r="Q1059" i="2"/>
  <c r="U1059" i="2" s="1"/>
  <c r="AI1059" i="2" s="1"/>
  <c r="Q1143" i="2"/>
  <c r="U1143" i="2" s="1"/>
  <c r="AI1143" i="2" s="1"/>
  <c r="Q2283" i="2"/>
  <c r="Q987" i="2"/>
  <c r="U987" i="2" s="1"/>
  <c r="AI987" i="2" s="1"/>
  <c r="Q1239" i="2"/>
  <c r="U1239" i="2" s="1"/>
  <c r="AI1239" i="2" s="1"/>
  <c r="Q975" i="2"/>
  <c r="U975" i="2" s="1"/>
  <c r="AI975" i="2" s="1"/>
  <c r="Q967" i="2"/>
  <c r="U967" i="2" s="1"/>
  <c r="AI967" i="2" s="1"/>
  <c r="Q1135" i="2"/>
  <c r="U1135" i="2" s="1"/>
  <c r="AI1135" i="2" s="1"/>
  <c r="Q1051" i="2"/>
  <c r="U1051" i="2" s="1"/>
  <c r="AI1051" i="2" s="1"/>
  <c r="Q2275" i="2"/>
  <c r="Q1195" i="2"/>
  <c r="U1195" i="2" s="1"/>
  <c r="AI1195" i="2" s="1"/>
  <c r="Q1231" i="2"/>
  <c r="U1231" i="2" s="1"/>
  <c r="AI1231" i="2" s="1"/>
  <c r="Q1007" i="2"/>
  <c r="U1007" i="2" s="1"/>
  <c r="AI1007" i="2" s="1"/>
  <c r="Q1043" i="2"/>
  <c r="U1043" i="2" s="1"/>
  <c r="AI1043" i="2" s="1"/>
  <c r="Q1187" i="2"/>
  <c r="U1187" i="2" s="1"/>
  <c r="AI1187" i="2" s="1"/>
  <c r="Q1175" i="2"/>
  <c r="U1175" i="2" s="1"/>
  <c r="AI1175" i="2" s="1"/>
  <c r="Q1019" i="2"/>
  <c r="U1019" i="2" s="1"/>
  <c r="AI1019" i="2" s="1"/>
  <c r="Q1127" i="2"/>
  <c r="U1127" i="2" s="1"/>
  <c r="AI1127" i="2" s="1"/>
  <c r="Q1163" i="2"/>
  <c r="U1163" i="2" s="1"/>
  <c r="AI1163" i="2" s="1"/>
  <c r="Q1223" i="2"/>
  <c r="U1223" i="2" s="1"/>
  <c r="AI1223" i="2" s="1"/>
  <c r="Q1031" i="2"/>
  <c r="U1031" i="2" s="1"/>
  <c r="AI1031" i="2" s="1"/>
  <c r="Q1271" i="2"/>
  <c r="U1271" i="2" s="1"/>
  <c r="AI1271" i="2" s="1"/>
  <c r="Q1023" i="2"/>
  <c r="U1023" i="2" s="1"/>
  <c r="AI1023" i="2" s="1"/>
  <c r="Q1155" i="2"/>
  <c r="U1155" i="2" s="1"/>
  <c r="AI1155" i="2" s="1"/>
  <c r="Q999" i="2"/>
  <c r="U999" i="2" s="1"/>
  <c r="AI999" i="2" s="1"/>
  <c r="Q1119" i="2"/>
  <c r="U1119" i="2" s="1"/>
  <c r="AI1119" i="2" s="1"/>
  <c r="Q1035" i="2"/>
  <c r="U1035" i="2" s="1"/>
  <c r="AI1035" i="2" s="1"/>
  <c r="Q1011" i="2"/>
  <c r="U1011" i="2" s="1"/>
  <c r="AI1011" i="2" s="1"/>
  <c r="Q1167" i="2"/>
  <c r="U1167" i="2" s="1"/>
  <c r="AI1167" i="2" s="1"/>
  <c r="Q1263" i="2"/>
  <c r="U1263" i="2" s="1"/>
  <c r="AI1263" i="2" s="1"/>
  <c r="Q1179" i="2"/>
  <c r="U1179" i="2" s="1"/>
  <c r="AI1179" i="2" s="1"/>
  <c r="Q1215" i="2"/>
  <c r="U1215" i="2" s="1"/>
  <c r="AI1215" i="2" s="1"/>
  <c r="Q2159" i="2"/>
  <c r="U2159" i="2" s="1"/>
  <c r="AI2159" i="2" s="1"/>
  <c r="Q2051" i="2"/>
  <c r="U2051" i="2" s="1"/>
  <c r="AI2051" i="2" s="1"/>
  <c r="Q737" i="2"/>
  <c r="U737" i="2" s="1"/>
  <c r="AI737" i="2" s="1"/>
  <c r="Q857" i="2"/>
  <c r="U857" i="2" s="1"/>
  <c r="AI857" i="2" s="1"/>
  <c r="Q2151" i="2"/>
  <c r="U2151" i="2" s="1"/>
  <c r="AI2151" i="2" s="1"/>
  <c r="Q2043" i="2"/>
  <c r="U2043" i="2" s="1"/>
  <c r="AI2043" i="2" s="1"/>
  <c r="Q849" i="2"/>
  <c r="U849" i="2" s="1"/>
  <c r="AI849" i="2" s="1"/>
  <c r="Q729" i="2"/>
  <c r="U729" i="2" s="1"/>
  <c r="AI729" i="2" s="1"/>
  <c r="Q841" i="2"/>
  <c r="U841" i="2" s="1"/>
  <c r="AI841" i="2" s="1"/>
  <c r="Q2143" i="2"/>
  <c r="U2143" i="2" s="1"/>
  <c r="AI2143" i="2" s="1"/>
  <c r="Q2035" i="2"/>
  <c r="U2035" i="2" s="1"/>
  <c r="AI2035" i="2" s="1"/>
  <c r="Q721" i="2"/>
  <c r="U721" i="2" s="1"/>
  <c r="AI721" i="2" s="1"/>
  <c r="Q833" i="2"/>
  <c r="U833" i="2" s="1"/>
  <c r="AI833" i="2" s="1"/>
  <c r="Q2135" i="2"/>
  <c r="U2135" i="2" s="1"/>
  <c r="AI2135" i="2" s="1"/>
  <c r="Q2027" i="2"/>
  <c r="U2027" i="2" s="1"/>
  <c r="AI2027" i="2" s="1"/>
  <c r="Q713" i="2"/>
  <c r="U713" i="2" s="1"/>
  <c r="AI713" i="2" s="1"/>
  <c r="Q825" i="2"/>
  <c r="U825" i="2" s="1"/>
  <c r="AI825" i="2" s="1"/>
  <c r="Q2019" i="2"/>
  <c r="U2019" i="2" s="1"/>
  <c r="AI2019" i="2" s="1"/>
  <c r="Q2127" i="2"/>
  <c r="U2127" i="2" s="1"/>
  <c r="AI2127" i="2" s="1"/>
  <c r="Q705" i="2"/>
  <c r="U705" i="2" s="1"/>
  <c r="AI705" i="2" s="1"/>
  <c r="Q817" i="2"/>
  <c r="U817" i="2" s="1"/>
  <c r="AI817" i="2" s="1"/>
  <c r="Q2119" i="2"/>
  <c r="U2119" i="2" s="1"/>
  <c r="AI2119" i="2" s="1"/>
  <c r="Q2011" i="2"/>
  <c r="U2011" i="2" s="1"/>
  <c r="AI2011" i="2" s="1"/>
  <c r="Q697" i="2"/>
  <c r="U697" i="2" s="1"/>
  <c r="AI697" i="2" s="1"/>
  <c r="Q809" i="2"/>
  <c r="U809" i="2" s="1"/>
  <c r="AI809" i="2" s="1"/>
  <c r="Q2111" i="2"/>
  <c r="U2111" i="2" s="1"/>
  <c r="AI2111" i="2" s="1"/>
  <c r="Q2003" i="2"/>
  <c r="U2003" i="2" s="1"/>
  <c r="AI2003" i="2" s="1"/>
  <c r="Q689" i="2"/>
  <c r="U689" i="2" s="1"/>
  <c r="AI689" i="2" s="1"/>
  <c r="Q801" i="2"/>
  <c r="U801" i="2" s="1"/>
  <c r="AI801" i="2" s="1"/>
  <c r="Q2103" i="2"/>
  <c r="U2103" i="2" s="1"/>
  <c r="AI2103" i="2" s="1"/>
  <c r="Q1995" i="2"/>
  <c r="U1995" i="2" s="1"/>
  <c r="AI1995" i="2" s="1"/>
  <c r="Q681" i="2"/>
  <c r="U681" i="2" s="1"/>
  <c r="AI681" i="2" s="1"/>
  <c r="Q793" i="2"/>
  <c r="U793" i="2" s="1"/>
  <c r="AI793" i="2" s="1"/>
  <c r="Q2095" i="2"/>
  <c r="U2095" i="2" s="1"/>
  <c r="AI2095" i="2" s="1"/>
  <c r="Q1987" i="2"/>
  <c r="U1987" i="2" s="1"/>
  <c r="AI1987" i="2" s="1"/>
  <c r="Q673" i="2"/>
  <c r="U673" i="2" s="1"/>
  <c r="AI673" i="2" s="1"/>
  <c r="Q785" i="2"/>
  <c r="U785" i="2" s="1"/>
  <c r="AI785" i="2" s="1"/>
  <c r="Q2087" i="2"/>
  <c r="U2087" i="2" s="1"/>
  <c r="AI2087" i="2" s="1"/>
  <c r="Q665" i="2"/>
  <c r="U665" i="2" s="1"/>
  <c r="AI665" i="2" s="1"/>
  <c r="Q1979" i="2"/>
  <c r="U1979" i="2" s="1"/>
  <c r="AI1979" i="2" s="1"/>
  <c r="Q1971" i="2"/>
  <c r="U1971" i="2" s="1"/>
  <c r="AI1971" i="2" s="1"/>
  <c r="Q777" i="2"/>
  <c r="U777" i="2" s="1"/>
  <c r="AI777" i="2" s="1"/>
  <c r="Q2079" i="2"/>
  <c r="U2079" i="2" s="1"/>
  <c r="AI2079" i="2" s="1"/>
  <c r="Q657" i="2"/>
  <c r="U657" i="2" s="1"/>
  <c r="AI657" i="2" s="1"/>
  <c r="Q2071" i="2"/>
  <c r="U2071" i="2" s="1"/>
  <c r="AI2071" i="2" s="1"/>
  <c r="Q769" i="2"/>
  <c r="U769" i="2" s="1"/>
  <c r="AI769" i="2" s="1"/>
  <c r="Q1963" i="2"/>
  <c r="U1963" i="2" s="1"/>
  <c r="AI1963" i="2" s="1"/>
  <c r="Q649" i="2"/>
  <c r="U649" i="2" s="1"/>
  <c r="AI649" i="2" s="1"/>
  <c r="Q761" i="2"/>
  <c r="U761" i="2" s="1"/>
  <c r="AI761" i="2" s="1"/>
  <c r="Q2063" i="2"/>
  <c r="U2063" i="2" s="1"/>
  <c r="AI2063" i="2" s="1"/>
  <c r="Q1955" i="2"/>
  <c r="U1955" i="2" s="1"/>
  <c r="AI1955" i="2" s="1"/>
  <c r="Q641" i="2"/>
  <c r="U641" i="2" s="1"/>
  <c r="AI641" i="2" s="1"/>
  <c r="Q753" i="2"/>
  <c r="U753" i="2" s="1"/>
  <c r="AI753" i="2" s="1"/>
  <c r="Q2055" i="2"/>
  <c r="U2055" i="2" s="1"/>
  <c r="AI2055" i="2" s="1"/>
  <c r="Q1947" i="2"/>
  <c r="U1947" i="2" s="1"/>
  <c r="AI1947" i="2" s="1"/>
  <c r="Q633" i="2"/>
  <c r="U633" i="2" s="1"/>
  <c r="AI633" i="2" s="1"/>
  <c r="Q745" i="2"/>
  <c r="U745" i="2" s="1"/>
  <c r="AI745" i="2" s="1"/>
  <c r="Q625" i="2"/>
  <c r="U625" i="2" s="1"/>
  <c r="AI625" i="2" s="1"/>
  <c r="Q262" i="2"/>
  <c r="U262" i="2" s="1"/>
  <c r="AI262" i="2" s="1"/>
  <c r="Q130" i="2"/>
  <c r="U130" i="2" s="1"/>
  <c r="Q526" i="2"/>
  <c r="U526" i="2" s="1"/>
  <c r="AI526" i="2" s="1"/>
  <c r="Q394" i="2"/>
  <c r="U394" i="2" s="1"/>
  <c r="AI394" i="2" s="1"/>
  <c r="Q122" i="2"/>
  <c r="U122" i="2" s="1"/>
  <c r="Q518" i="2"/>
  <c r="U518" i="2" s="1"/>
  <c r="AI518" i="2" s="1"/>
  <c r="Q386" i="2"/>
  <c r="U386" i="2" s="1"/>
  <c r="AI386" i="2" s="1"/>
  <c r="Q254" i="2"/>
  <c r="U254" i="2" s="1"/>
  <c r="AI254" i="2" s="1"/>
  <c r="Q114" i="2"/>
  <c r="U114" i="2" s="1"/>
  <c r="Q378" i="2"/>
  <c r="U378" i="2" s="1"/>
  <c r="AI378" i="2" s="1"/>
  <c r="Q510" i="2"/>
  <c r="U510" i="2" s="1"/>
  <c r="AI510" i="2" s="1"/>
  <c r="Q246" i="2"/>
  <c r="U246" i="2" s="1"/>
  <c r="AI246" i="2" s="1"/>
  <c r="Q106" i="2"/>
  <c r="U106" i="2" s="1"/>
  <c r="Q370" i="2"/>
  <c r="U370" i="2" s="1"/>
  <c r="AI370" i="2" s="1"/>
  <c r="Q238" i="2"/>
  <c r="U238" i="2" s="1"/>
  <c r="AI238" i="2" s="1"/>
  <c r="Q502" i="2"/>
  <c r="U502" i="2" s="1"/>
  <c r="AI502" i="2" s="1"/>
  <c r="Q362" i="2"/>
  <c r="U362" i="2" s="1"/>
  <c r="AI362" i="2" s="1"/>
  <c r="Q494" i="2"/>
  <c r="U494" i="2" s="1"/>
  <c r="AI494" i="2" s="1"/>
  <c r="Q230" i="2"/>
  <c r="U230" i="2" s="1"/>
  <c r="AI230" i="2" s="1"/>
  <c r="Q98" i="2"/>
  <c r="U98" i="2" s="1"/>
  <c r="Q354" i="2"/>
  <c r="U354" i="2" s="1"/>
  <c r="AI354" i="2" s="1"/>
  <c r="Q486" i="2"/>
  <c r="U486" i="2" s="1"/>
  <c r="AI486" i="2" s="1"/>
  <c r="Q90" i="2"/>
  <c r="U90" i="2" s="1"/>
  <c r="Q222" i="2"/>
  <c r="U222" i="2" s="1"/>
  <c r="AI222" i="2" s="1"/>
  <c r="Q346" i="2"/>
  <c r="U346" i="2" s="1"/>
  <c r="AI346" i="2" s="1"/>
  <c r="Q214" i="2"/>
  <c r="U214" i="2" s="1"/>
  <c r="AI214" i="2" s="1"/>
  <c r="Q82" i="2"/>
  <c r="U82" i="2" s="1"/>
  <c r="Q478" i="2"/>
  <c r="U478" i="2" s="1"/>
  <c r="AI478" i="2" s="1"/>
  <c r="Q338" i="2"/>
  <c r="U338" i="2" s="1"/>
  <c r="AI338" i="2" s="1"/>
  <c r="Q470" i="2"/>
  <c r="U470" i="2" s="1"/>
  <c r="AI470" i="2" s="1"/>
  <c r="Q206" i="2"/>
  <c r="U206" i="2" s="1"/>
  <c r="AI206" i="2" s="1"/>
  <c r="Q74" i="2"/>
  <c r="U74" i="2" s="1"/>
  <c r="Q330" i="2"/>
  <c r="U330" i="2" s="1"/>
  <c r="AI330" i="2" s="1"/>
  <c r="Q462" i="2"/>
  <c r="U462" i="2" s="1"/>
  <c r="AI462" i="2" s="1"/>
  <c r="Q66" i="2"/>
  <c r="U66" i="2" s="1"/>
  <c r="Q198" i="2"/>
  <c r="U198" i="2" s="1"/>
  <c r="AI198" i="2" s="1"/>
  <c r="Q322" i="2"/>
  <c r="U322" i="2" s="1"/>
  <c r="AI322" i="2" s="1"/>
  <c r="Q454" i="2"/>
  <c r="U454" i="2" s="1"/>
  <c r="AI454" i="2" s="1"/>
  <c r="Q190" i="2"/>
  <c r="U190" i="2" s="1"/>
  <c r="AI190" i="2" s="1"/>
  <c r="Q58" i="2"/>
  <c r="U58" i="2" s="1"/>
  <c r="Q314" i="2"/>
  <c r="U314" i="2" s="1"/>
  <c r="AI314" i="2" s="1"/>
  <c r="Q50" i="2"/>
  <c r="U50" i="2" s="1"/>
  <c r="Q446" i="2"/>
  <c r="U446" i="2" s="1"/>
  <c r="AI446" i="2" s="1"/>
  <c r="Q182" i="2"/>
  <c r="U182" i="2" s="1"/>
  <c r="AI182" i="2" s="1"/>
  <c r="Q306" i="2"/>
  <c r="U306" i="2" s="1"/>
  <c r="AI306" i="2" s="1"/>
  <c r="Q174" i="2"/>
  <c r="U174" i="2" s="1"/>
  <c r="AI174" i="2" s="1"/>
  <c r="Q438" i="2"/>
  <c r="U438" i="2" s="1"/>
  <c r="AI438" i="2" s="1"/>
  <c r="Q298" i="2"/>
  <c r="U298" i="2" s="1"/>
  <c r="AI298" i="2" s="1"/>
  <c r="Q166" i="2"/>
  <c r="U166" i="2" s="1"/>
  <c r="AI166" i="2" s="1"/>
  <c r="Q430" i="2"/>
  <c r="U430" i="2" s="1"/>
  <c r="AI430" i="2" s="1"/>
  <c r="Q290" i="2"/>
  <c r="U290" i="2" s="1"/>
  <c r="AI290" i="2" s="1"/>
  <c r="Q158" i="2"/>
  <c r="U158" i="2" s="1"/>
  <c r="AI158" i="2" s="1"/>
  <c r="Q422" i="2"/>
  <c r="U422" i="2" s="1"/>
  <c r="AI422" i="2" s="1"/>
  <c r="Q282" i="2"/>
  <c r="U282" i="2" s="1"/>
  <c r="AI282" i="2" s="1"/>
  <c r="Q150" i="2"/>
  <c r="U150" i="2" s="1"/>
  <c r="AI150" i="2" s="1"/>
  <c r="Q414" i="2"/>
  <c r="U414" i="2" s="1"/>
  <c r="AI414" i="2" s="1"/>
  <c r="Q142" i="2"/>
  <c r="U142" i="2" s="1"/>
  <c r="AI142" i="2" s="1"/>
  <c r="Q274" i="2"/>
  <c r="U274" i="2" s="1"/>
  <c r="AI274" i="2" s="1"/>
  <c r="Q406" i="2"/>
  <c r="U406" i="2" s="1"/>
  <c r="AI406" i="2" s="1"/>
  <c r="Q134" i="2"/>
  <c r="U134" i="2" s="1"/>
  <c r="AI134" i="2" s="1"/>
  <c r="Q266" i="2"/>
  <c r="U266" i="2" s="1"/>
  <c r="AI266" i="2" s="1"/>
  <c r="Q398" i="2"/>
  <c r="U398" i="2" s="1"/>
  <c r="AI398" i="2" s="1"/>
  <c r="Q1639" i="2"/>
  <c r="U1639" i="2" s="1"/>
  <c r="AI1639" i="2" s="1"/>
  <c r="Q1735" i="2"/>
  <c r="U1735" i="2" s="1"/>
  <c r="AI1735" i="2" s="1"/>
  <c r="Q1627" i="2"/>
  <c r="U1627" i="2" s="1"/>
  <c r="AI1627" i="2" s="1"/>
  <c r="Q1723" i="2"/>
  <c r="U1723" i="2" s="1"/>
  <c r="AI1723" i="2" s="1"/>
  <c r="Q1615" i="2"/>
  <c r="U1615" i="2" s="1"/>
  <c r="AI1615" i="2" s="1"/>
  <c r="Q1711" i="2"/>
  <c r="U1711" i="2" s="1"/>
  <c r="AI1711" i="2" s="1"/>
  <c r="Q1603" i="2"/>
  <c r="U1603" i="2" s="1"/>
  <c r="AI1603" i="2" s="1"/>
  <c r="Q1699" i="2"/>
  <c r="U1699" i="2" s="1"/>
  <c r="AI1699" i="2" s="1"/>
  <c r="Q1591" i="2"/>
  <c r="U1591" i="2" s="1"/>
  <c r="AI1591" i="2" s="1"/>
  <c r="Q1687" i="2"/>
  <c r="U1687" i="2" s="1"/>
  <c r="AI1687" i="2" s="1"/>
  <c r="Q1583" i="2"/>
  <c r="U1583" i="2" s="1"/>
  <c r="AI1583" i="2" s="1"/>
  <c r="Q1679" i="2"/>
  <c r="U1679" i="2" s="1"/>
  <c r="AI1679" i="2" s="1"/>
  <c r="Q1575" i="2"/>
  <c r="U1575" i="2" s="1"/>
  <c r="AI1575" i="2" s="1"/>
  <c r="Q1671" i="2"/>
  <c r="U1671" i="2" s="1"/>
  <c r="AI1671" i="2" s="1"/>
  <c r="Q1567" i="2"/>
  <c r="U1567" i="2" s="1"/>
  <c r="AI1567" i="2" s="1"/>
  <c r="Q1663" i="2"/>
  <c r="U1663" i="2" s="1"/>
  <c r="AI1663" i="2" s="1"/>
  <c r="Q602" i="2"/>
  <c r="U602" i="2" s="1"/>
  <c r="AI602" i="2" s="1"/>
  <c r="Q1655" i="2"/>
  <c r="U1655" i="2" s="1"/>
  <c r="AI1655" i="2" s="1"/>
  <c r="Q594" i="2"/>
  <c r="U594" i="2" s="1"/>
  <c r="AI594" i="2" s="1"/>
  <c r="Q1647" i="2"/>
  <c r="U1647" i="2" s="1"/>
  <c r="AI1647" i="2" s="1"/>
  <c r="Q578" i="2"/>
  <c r="U578" i="2" s="1"/>
  <c r="AI578" i="2" s="1"/>
  <c r="Q550" i="2"/>
  <c r="Q542" i="2"/>
  <c r="Q570" i="2"/>
  <c r="U570" i="2" s="1"/>
  <c r="AI570" i="2" s="1"/>
  <c r="Q562" i="2"/>
  <c r="U562" i="2" s="1"/>
  <c r="AI562" i="2" s="1"/>
  <c r="Q534" i="2"/>
  <c r="Q865" i="2"/>
  <c r="Q1114" i="2"/>
  <c r="U1114" i="2" s="1"/>
  <c r="AI1114" i="2" s="1"/>
  <c r="Q2338" i="2"/>
  <c r="Q2330" i="2"/>
  <c r="Q1106" i="2"/>
  <c r="U1106" i="2" s="1"/>
  <c r="AI1106" i="2" s="1"/>
  <c r="Q1098" i="2"/>
  <c r="U1098" i="2" s="1"/>
  <c r="AI1098" i="2" s="1"/>
  <c r="Q2322" i="2"/>
  <c r="Q2314" i="2"/>
  <c r="Q1090" i="2"/>
  <c r="U1090" i="2" s="1"/>
  <c r="AI1090" i="2" s="1"/>
  <c r="Q1082" i="2"/>
  <c r="U1082" i="2" s="1"/>
  <c r="AI1082" i="2" s="1"/>
  <c r="Q2306" i="2"/>
  <c r="Q1262" i="2"/>
  <c r="U1262" i="2" s="1"/>
  <c r="AI1262" i="2" s="1"/>
  <c r="Q2298" i="2"/>
  <c r="Q1254" i="2"/>
  <c r="U1254" i="2" s="1"/>
  <c r="AI1254" i="2" s="1"/>
  <c r="Q1074" i="2"/>
  <c r="U1074" i="2" s="1"/>
  <c r="AI1074" i="2" s="1"/>
  <c r="Q2290" i="2"/>
  <c r="Q1066" i="2"/>
  <c r="U1066" i="2" s="1"/>
  <c r="AI1066" i="2" s="1"/>
  <c r="Q1246" i="2"/>
  <c r="U1246" i="2" s="1"/>
  <c r="AI1246" i="2" s="1"/>
  <c r="Q1150" i="2"/>
  <c r="U1150" i="2" s="1"/>
  <c r="AI1150" i="2" s="1"/>
  <c r="Q994" i="2"/>
  <c r="U994" i="2" s="1"/>
  <c r="AI994" i="2" s="1"/>
  <c r="Q1210" i="2"/>
  <c r="U1210" i="2" s="1"/>
  <c r="AI1210" i="2" s="1"/>
  <c r="Q982" i="2"/>
  <c r="U982" i="2" s="1"/>
  <c r="AI982" i="2" s="1"/>
  <c r="Q974" i="2"/>
  <c r="U974" i="2" s="1"/>
  <c r="AI974" i="2" s="1"/>
  <c r="Q1142" i="2"/>
  <c r="U1142" i="2" s="1"/>
  <c r="AI1142" i="2" s="1"/>
  <c r="Q1058" i="2"/>
  <c r="U1058" i="2" s="1"/>
  <c r="AI1058" i="2" s="1"/>
  <c r="Q1202" i="2"/>
  <c r="U1202" i="2" s="1"/>
  <c r="AI1202" i="2" s="1"/>
  <c r="Q2282" i="2"/>
  <c r="Q1238" i="2"/>
  <c r="U1238" i="2" s="1"/>
  <c r="AI1238" i="2" s="1"/>
  <c r="Q1134" i="2"/>
  <c r="U1134" i="2" s="1"/>
  <c r="AI1134" i="2" s="1"/>
  <c r="Q2274" i="2"/>
  <c r="Q966" i="2"/>
  <c r="U966" i="2" s="1"/>
  <c r="AI966" i="2" s="1"/>
  <c r="Q1194" i="2"/>
  <c r="U1194" i="2" s="1"/>
  <c r="AI1194" i="2" s="1"/>
  <c r="Q1230" i="2"/>
  <c r="U1230" i="2" s="1"/>
  <c r="AI1230" i="2" s="1"/>
  <c r="Q1050" i="2"/>
  <c r="U1050" i="2" s="1"/>
  <c r="AI1050" i="2" s="1"/>
  <c r="Q1030" i="2"/>
  <c r="U1030" i="2" s="1"/>
  <c r="AI1030" i="2" s="1"/>
  <c r="Q1126" i="2"/>
  <c r="U1126" i="2" s="1"/>
  <c r="AI1126" i="2" s="1"/>
  <c r="Q1174" i="2"/>
  <c r="U1174" i="2" s="1"/>
  <c r="AI1174" i="2" s="1"/>
  <c r="Q1162" i="2"/>
  <c r="U1162" i="2" s="1"/>
  <c r="AI1162" i="2" s="1"/>
  <c r="Q1042" i="2"/>
  <c r="U1042" i="2" s="1"/>
  <c r="AI1042" i="2" s="1"/>
  <c r="Q1222" i="2"/>
  <c r="U1222" i="2" s="1"/>
  <c r="AI1222" i="2" s="1"/>
  <c r="Q1186" i="2"/>
  <c r="U1186" i="2" s="1"/>
  <c r="AI1186" i="2" s="1"/>
  <c r="Q1018" i="2"/>
  <c r="U1018" i="2" s="1"/>
  <c r="AI1018" i="2" s="1"/>
  <c r="Q1270" i="2"/>
  <c r="U1270" i="2" s="1"/>
  <c r="AI1270" i="2" s="1"/>
  <c r="Q1006" i="2"/>
  <c r="U1006" i="2" s="1"/>
  <c r="AI1006" i="2" s="1"/>
  <c r="Q736" i="2"/>
  <c r="U736" i="2" s="1"/>
  <c r="AI736" i="2" s="1"/>
  <c r="Q856" i="2"/>
  <c r="U856" i="2" s="1"/>
  <c r="AI856" i="2" s="1"/>
  <c r="Q2158" i="2"/>
  <c r="U2158" i="2" s="1"/>
  <c r="AI2158" i="2" s="1"/>
  <c r="Q2050" i="2"/>
  <c r="U2050" i="2" s="1"/>
  <c r="AI2050" i="2" s="1"/>
  <c r="Q848" i="2"/>
  <c r="U848" i="2" s="1"/>
  <c r="AI848" i="2" s="1"/>
  <c r="Q2042" i="2"/>
  <c r="U2042" i="2" s="1"/>
  <c r="AI2042" i="2" s="1"/>
  <c r="Q2150" i="2"/>
  <c r="U2150" i="2" s="1"/>
  <c r="AI2150" i="2" s="1"/>
  <c r="Q728" i="2"/>
  <c r="U728" i="2" s="1"/>
  <c r="AI728" i="2" s="1"/>
  <c r="Q2034" i="2"/>
  <c r="U2034" i="2" s="1"/>
  <c r="AI2034" i="2" s="1"/>
  <c r="Q840" i="2"/>
  <c r="U840" i="2" s="1"/>
  <c r="AI840" i="2" s="1"/>
  <c r="Q2142" i="2"/>
  <c r="U2142" i="2" s="1"/>
  <c r="AI2142" i="2" s="1"/>
  <c r="Q720" i="2"/>
  <c r="U720" i="2" s="1"/>
  <c r="AI720" i="2" s="1"/>
  <c r="Q832" i="2"/>
  <c r="U832" i="2" s="1"/>
  <c r="AI832" i="2" s="1"/>
  <c r="Q2026" i="2"/>
  <c r="U2026" i="2" s="1"/>
  <c r="AI2026" i="2" s="1"/>
  <c r="Q712" i="2"/>
  <c r="U712" i="2" s="1"/>
  <c r="AI712" i="2" s="1"/>
  <c r="Q2134" i="2"/>
  <c r="U2134" i="2" s="1"/>
  <c r="AI2134" i="2" s="1"/>
  <c r="Q824" i="2"/>
  <c r="U824" i="2" s="1"/>
  <c r="AI824" i="2" s="1"/>
  <c r="Q2126" i="2"/>
  <c r="U2126" i="2" s="1"/>
  <c r="AI2126" i="2" s="1"/>
  <c r="Q2018" i="2"/>
  <c r="U2018" i="2" s="1"/>
  <c r="AI2018" i="2" s="1"/>
  <c r="Q704" i="2"/>
  <c r="U704" i="2" s="1"/>
  <c r="AI704" i="2" s="1"/>
  <c r="Q2010" i="2"/>
  <c r="U2010" i="2" s="1"/>
  <c r="AI2010" i="2" s="1"/>
  <c r="Q2118" i="2"/>
  <c r="U2118" i="2" s="1"/>
  <c r="AI2118" i="2" s="1"/>
  <c r="Q816" i="2"/>
  <c r="U816" i="2" s="1"/>
  <c r="AI816" i="2" s="1"/>
  <c r="Q696" i="2"/>
  <c r="U696" i="2" s="1"/>
  <c r="AI696" i="2" s="1"/>
  <c r="Q808" i="2"/>
  <c r="U808" i="2" s="1"/>
  <c r="AI808" i="2" s="1"/>
  <c r="Q2110" i="2"/>
  <c r="U2110" i="2" s="1"/>
  <c r="AI2110" i="2" s="1"/>
  <c r="Q2002" i="2"/>
  <c r="U2002" i="2" s="1"/>
  <c r="AI2002" i="2" s="1"/>
  <c r="Q688" i="2"/>
  <c r="U688" i="2" s="1"/>
  <c r="AI688" i="2" s="1"/>
  <c r="Q1994" i="2"/>
  <c r="U1994" i="2" s="1"/>
  <c r="AI1994" i="2" s="1"/>
  <c r="Q800" i="2"/>
  <c r="U800" i="2" s="1"/>
  <c r="AI800" i="2" s="1"/>
  <c r="Q2102" i="2"/>
  <c r="U2102" i="2" s="1"/>
  <c r="AI2102" i="2" s="1"/>
  <c r="Q680" i="2"/>
  <c r="U680" i="2" s="1"/>
  <c r="AI680" i="2" s="1"/>
  <c r="Q792" i="2"/>
  <c r="U792" i="2" s="1"/>
  <c r="AI792" i="2" s="1"/>
  <c r="Q1986" i="2"/>
  <c r="U1986" i="2" s="1"/>
  <c r="AI1986" i="2" s="1"/>
  <c r="Q2094" i="2"/>
  <c r="U2094" i="2" s="1"/>
  <c r="AI2094" i="2" s="1"/>
  <c r="Q672" i="2"/>
  <c r="U672" i="2" s="1"/>
  <c r="AI672" i="2" s="1"/>
  <c r="Q1978" i="2"/>
  <c r="U1978" i="2" s="1"/>
  <c r="AI1978" i="2" s="1"/>
  <c r="Q2086" i="2"/>
  <c r="U2086" i="2" s="1"/>
  <c r="AI2086" i="2" s="1"/>
  <c r="Q664" i="2"/>
  <c r="U664" i="2" s="1"/>
  <c r="AI664" i="2" s="1"/>
  <c r="Q784" i="2"/>
  <c r="U784" i="2" s="1"/>
  <c r="AI784" i="2" s="1"/>
  <c r="Q2078" i="2"/>
  <c r="U2078" i="2" s="1"/>
  <c r="AI2078" i="2" s="1"/>
  <c r="Q656" i="2"/>
  <c r="U656" i="2" s="1"/>
  <c r="AI656" i="2" s="1"/>
  <c r="Q776" i="2"/>
  <c r="U776" i="2" s="1"/>
  <c r="AI776" i="2" s="1"/>
  <c r="Q1970" i="2"/>
  <c r="U1970" i="2" s="1"/>
  <c r="AI1970" i="2" s="1"/>
  <c r="Q768" i="2"/>
  <c r="U768" i="2" s="1"/>
  <c r="AI768" i="2" s="1"/>
  <c r="Q1962" i="2"/>
  <c r="U1962" i="2" s="1"/>
  <c r="AI1962" i="2" s="1"/>
  <c r="Q2070" i="2"/>
  <c r="U2070" i="2" s="1"/>
  <c r="AI2070" i="2" s="1"/>
  <c r="Q648" i="2"/>
  <c r="U648" i="2" s="1"/>
  <c r="AI648" i="2" s="1"/>
  <c r="Q1954" i="2"/>
  <c r="U1954" i="2" s="1"/>
  <c r="AI1954" i="2" s="1"/>
  <c r="Q2062" i="2"/>
  <c r="U2062" i="2" s="1"/>
  <c r="AI2062" i="2" s="1"/>
  <c r="Q640" i="2"/>
  <c r="U640" i="2" s="1"/>
  <c r="AI640" i="2" s="1"/>
  <c r="Q760" i="2"/>
  <c r="U760" i="2" s="1"/>
  <c r="AI760" i="2" s="1"/>
  <c r="Q752" i="2"/>
  <c r="U752" i="2" s="1"/>
  <c r="AI752" i="2" s="1"/>
  <c r="Q632" i="2"/>
  <c r="U632" i="2" s="1"/>
  <c r="AI632" i="2" s="1"/>
  <c r="Q744" i="2"/>
  <c r="U744" i="2" s="1"/>
  <c r="AI744" i="2" s="1"/>
  <c r="Q624" i="2"/>
  <c r="U624" i="2" s="1"/>
  <c r="AI624" i="2" s="1"/>
  <c r="Q129" i="2"/>
  <c r="U129" i="2" s="1"/>
  <c r="Q393" i="2"/>
  <c r="U393" i="2" s="1"/>
  <c r="AI393" i="2" s="1"/>
  <c r="Q261" i="2"/>
  <c r="U261" i="2" s="1"/>
  <c r="AI261" i="2" s="1"/>
  <c r="Q525" i="2"/>
  <c r="U525" i="2" s="1"/>
  <c r="AI525" i="2" s="1"/>
  <c r="Q253" i="2"/>
  <c r="U253" i="2" s="1"/>
  <c r="AI253" i="2" s="1"/>
  <c r="Q385" i="2"/>
  <c r="U385" i="2" s="1"/>
  <c r="AI385" i="2" s="1"/>
  <c r="Q517" i="2"/>
  <c r="U517" i="2" s="1"/>
  <c r="AI517" i="2" s="1"/>
  <c r="Q121" i="2"/>
  <c r="U121" i="2" s="1"/>
  <c r="Q113" i="2"/>
  <c r="U113" i="2" s="1"/>
  <c r="Q377" i="2"/>
  <c r="U377" i="2" s="1"/>
  <c r="AI377" i="2" s="1"/>
  <c r="Q245" i="2"/>
  <c r="U245" i="2" s="1"/>
  <c r="AI245" i="2" s="1"/>
  <c r="Q509" i="2"/>
  <c r="U509" i="2" s="1"/>
  <c r="AI509" i="2" s="1"/>
  <c r="Q105" i="2"/>
  <c r="U105" i="2" s="1"/>
  <c r="Q237" i="2"/>
  <c r="U237" i="2" s="1"/>
  <c r="AI237" i="2" s="1"/>
  <c r="Q501" i="2"/>
  <c r="U501" i="2" s="1"/>
  <c r="AI501" i="2" s="1"/>
  <c r="Q369" i="2"/>
  <c r="U369" i="2" s="1"/>
  <c r="AI369" i="2" s="1"/>
  <c r="Q229" i="2"/>
  <c r="U229" i="2" s="1"/>
  <c r="AI229" i="2" s="1"/>
  <c r="Q361" i="2"/>
  <c r="U361" i="2" s="1"/>
  <c r="AI361" i="2" s="1"/>
  <c r="Q97" i="2"/>
  <c r="U97" i="2" s="1"/>
  <c r="Q493" i="2"/>
  <c r="U493" i="2" s="1"/>
  <c r="AI493" i="2" s="1"/>
  <c r="Q221" i="2"/>
  <c r="U221" i="2" s="1"/>
  <c r="AI221" i="2" s="1"/>
  <c r="Q89" i="2"/>
  <c r="U89" i="2" s="1"/>
  <c r="Q353" i="2"/>
  <c r="U353" i="2" s="1"/>
  <c r="AI353" i="2" s="1"/>
  <c r="Q485" i="2"/>
  <c r="U485" i="2" s="1"/>
  <c r="AI485" i="2" s="1"/>
  <c r="Q213" i="2"/>
  <c r="U213" i="2" s="1"/>
  <c r="AI213" i="2" s="1"/>
  <c r="Q345" i="2"/>
  <c r="U345" i="2" s="1"/>
  <c r="AI345" i="2" s="1"/>
  <c r="Q81" i="2"/>
  <c r="U81" i="2" s="1"/>
  <c r="Q477" i="2"/>
  <c r="U477" i="2" s="1"/>
  <c r="AI477" i="2" s="1"/>
  <c r="Q205" i="2"/>
  <c r="U205" i="2" s="1"/>
  <c r="AI205" i="2" s="1"/>
  <c r="Q337" i="2"/>
  <c r="U337" i="2" s="1"/>
  <c r="AI337" i="2" s="1"/>
  <c r="Q469" i="2"/>
  <c r="U469" i="2" s="1"/>
  <c r="AI469" i="2" s="1"/>
  <c r="Q73" i="2"/>
  <c r="U73" i="2" s="1"/>
  <c r="Q329" i="2"/>
  <c r="U329" i="2" s="1"/>
  <c r="AI329" i="2" s="1"/>
  <c r="Q197" i="2"/>
  <c r="U197" i="2" s="1"/>
  <c r="AI197" i="2" s="1"/>
  <c r="Q461" i="2"/>
  <c r="U461" i="2" s="1"/>
  <c r="AI461" i="2" s="1"/>
  <c r="Q65" i="2"/>
  <c r="U65" i="2" s="1"/>
  <c r="Q189" i="2"/>
  <c r="U189" i="2" s="1"/>
  <c r="AI189" i="2" s="1"/>
  <c r="Q453" i="2"/>
  <c r="U453" i="2" s="1"/>
  <c r="AI453" i="2" s="1"/>
  <c r="Q321" i="2"/>
  <c r="U321" i="2" s="1"/>
  <c r="AI321" i="2" s="1"/>
  <c r="Q57" i="2"/>
  <c r="U57" i="2" s="1"/>
  <c r="Q181" i="2"/>
  <c r="U181" i="2" s="1"/>
  <c r="AI181" i="2" s="1"/>
  <c r="Q313" i="2"/>
  <c r="U313" i="2" s="1"/>
  <c r="AI313" i="2" s="1"/>
  <c r="Q49" i="2"/>
  <c r="U49" i="2" s="1"/>
  <c r="Q445" i="2"/>
  <c r="U445" i="2" s="1"/>
  <c r="AI445" i="2" s="1"/>
  <c r="Q305" i="2"/>
  <c r="U305" i="2" s="1"/>
  <c r="AI305" i="2" s="1"/>
  <c r="Q437" i="2"/>
  <c r="U437" i="2" s="1"/>
  <c r="AI437" i="2" s="1"/>
  <c r="Q173" i="2"/>
  <c r="U173" i="2" s="1"/>
  <c r="AI173" i="2" s="1"/>
  <c r="Q429" i="2"/>
  <c r="U429" i="2" s="1"/>
  <c r="AI429" i="2" s="1"/>
  <c r="Q165" i="2"/>
  <c r="U165" i="2" s="1"/>
  <c r="AI165" i="2" s="1"/>
  <c r="Q297" i="2"/>
  <c r="U297" i="2" s="1"/>
  <c r="AI297" i="2" s="1"/>
  <c r="Q289" i="2"/>
  <c r="U289" i="2" s="1"/>
  <c r="AI289" i="2" s="1"/>
  <c r="Q157" i="2"/>
  <c r="U157" i="2" s="1"/>
  <c r="AI157" i="2" s="1"/>
  <c r="Q421" i="2"/>
  <c r="U421" i="2" s="1"/>
  <c r="AI421" i="2" s="1"/>
  <c r="Q149" i="2"/>
  <c r="U149" i="2" s="1"/>
  <c r="AI149" i="2" s="1"/>
  <c r="Q281" i="2"/>
  <c r="U281" i="2" s="1"/>
  <c r="AI281" i="2" s="1"/>
  <c r="Q413" i="2"/>
  <c r="U413" i="2" s="1"/>
  <c r="AI413" i="2" s="1"/>
  <c r="Q273" i="2"/>
  <c r="U273" i="2" s="1"/>
  <c r="AI273" i="2" s="1"/>
  <c r="Q141" i="2"/>
  <c r="U141" i="2" s="1"/>
  <c r="AI141" i="2" s="1"/>
  <c r="Q405" i="2"/>
  <c r="U405" i="2" s="1"/>
  <c r="AI405" i="2" s="1"/>
  <c r="Q1646" i="2"/>
  <c r="U1646" i="2" s="1"/>
  <c r="AI1646" i="2" s="1"/>
  <c r="Q1742" i="2"/>
  <c r="U1742" i="2" s="1"/>
  <c r="AI1742" i="2" s="1"/>
  <c r="Q1734" i="2"/>
  <c r="U1734" i="2" s="1"/>
  <c r="AI1734" i="2" s="1"/>
  <c r="Q1638" i="2"/>
  <c r="U1638" i="2" s="1"/>
  <c r="AI1638" i="2" s="1"/>
  <c r="Q1730" i="2"/>
  <c r="U1730" i="2" s="1"/>
  <c r="AI1730" i="2" s="1"/>
  <c r="Q1634" i="2"/>
  <c r="U1634" i="2" s="1"/>
  <c r="AI1634" i="2" s="1"/>
  <c r="Q1722" i="2"/>
  <c r="U1722" i="2" s="1"/>
  <c r="AI1722" i="2" s="1"/>
  <c r="Q1626" i="2"/>
  <c r="U1626" i="2" s="1"/>
  <c r="AI1626" i="2" s="1"/>
  <c r="Q1718" i="2"/>
  <c r="U1718" i="2" s="1"/>
  <c r="AI1718" i="2" s="1"/>
  <c r="Q1622" i="2"/>
  <c r="U1622" i="2" s="1"/>
  <c r="AI1622" i="2" s="1"/>
  <c r="Q1710" i="2"/>
  <c r="U1710" i="2" s="1"/>
  <c r="AI1710" i="2" s="1"/>
  <c r="Q1614" i="2"/>
  <c r="U1614" i="2" s="1"/>
  <c r="AI1614" i="2" s="1"/>
  <c r="Q1706" i="2"/>
  <c r="U1706" i="2" s="1"/>
  <c r="AI1706" i="2" s="1"/>
  <c r="Q1610" i="2"/>
  <c r="U1610" i="2" s="1"/>
  <c r="AI1610" i="2" s="1"/>
  <c r="Q1698" i="2"/>
  <c r="U1698" i="2" s="1"/>
  <c r="AI1698" i="2" s="1"/>
  <c r="Q1602" i="2"/>
  <c r="U1602" i="2" s="1"/>
  <c r="AI1602" i="2" s="1"/>
  <c r="Q1694" i="2"/>
  <c r="U1694" i="2" s="1"/>
  <c r="AI1694" i="2" s="1"/>
  <c r="Q1598" i="2"/>
  <c r="U1598" i="2" s="1"/>
  <c r="AI1598" i="2" s="1"/>
  <c r="Q1686" i="2"/>
  <c r="U1686" i="2" s="1"/>
  <c r="AI1686" i="2" s="1"/>
  <c r="Q1590" i="2"/>
  <c r="U1590" i="2" s="1"/>
  <c r="AI1590" i="2" s="1"/>
  <c r="Q1678" i="2"/>
  <c r="U1678" i="2" s="1"/>
  <c r="AI1678" i="2" s="1"/>
  <c r="Q1582" i="2"/>
  <c r="U1582" i="2" s="1"/>
  <c r="AI1582" i="2" s="1"/>
  <c r="Q1670" i="2"/>
  <c r="U1670" i="2" s="1"/>
  <c r="AI1670" i="2" s="1"/>
  <c r="Q1574" i="2"/>
  <c r="U1574" i="2" s="1"/>
  <c r="AI1574" i="2" s="1"/>
  <c r="Q1662" i="2"/>
  <c r="U1662" i="2" s="1"/>
  <c r="AI1662" i="2" s="1"/>
  <c r="Q1566" i="2"/>
  <c r="U1566" i="2" s="1"/>
  <c r="AI1566" i="2" s="1"/>
  <c r="Q601" i="2"/>
  <c r="U601" i="2" s="1"/>
  <c r="AI601" i="2" s="1"/>
  <c r="Q1654" i="2"/>
  <c r="U1654" i="2" s="1"/>
  <c r="AI1654" i="2" s="1"/>
  <c r="Q557" i="2"/>
  <c r="Q585" i="2"/>
  <c r="U585" i="2" s="1"/>
  <c r="AI585" i="2" s="1"/>
  <c r="Q549" i="2"/>
  <c r="Q577" i="2"/>
  <c r="U577" i="2" s="1"/>
  <c r="AI577" i="2" s="1"/>
  <c r="Q569" i="2"/>
  <c r="U569" i="2" s="1"/>
  <c r="AI569" i="2" s="1"/>
  <c r="Q541" i="2"/>
  <c r="Q864" i="2"/>
  <c r="Q533" i="2"/>
  <c r="Q561" i="2"/>
  <c r="U561" i="2" s="1"/>
  <c r="AI561" i="2" s="1"/>
  <c r="Q2337" i="2"/>
  <c r="Q1113" i="2"/>
  <c r="U1113" i="2" s="1"/>
  <c r="AI1113" i="2" s="1"/>
  <c r="Q1105" i="2"/>
  <c r="U1105" i="2" s="1"/>
  <c r="AI1105" i="2" s="1"/>
  <c r="Q2329" i="2"/>
  <c r="Q2321" i="2"/>
  <c r="Q1097" i="2"/>
  <c r="U1097" i="2" s="1"/>
  <c r="AI1097" i="2" s="1"/>
  <c r="Q2313" i="2"/>
  <c r="Q1089" i="2"/>
  <c r="U1089" i="2" s="1"/>
  <c r="AI1089" i="2" s="1"/>
  <c r="Q2305" i="2"/>
  <c r="Q1261" i="2"/>
  <c r="U1261" i="2" s="1"/>
  <c r="AI1261" i="2" s="1"/>
  <c r="Q1081" i="2"/>
  <c r="U1081" i="2" s="1"/>
  <c r="AI1081" i="2" s="1"/>
  <c r="Q2297" i="2"/>
  <c r="Q1253" i="2"/>
  <c r="U1253" i="2" s="1"/>
  <c r="AI1253" i="2" s="1"/>
  <c r="Q1073" i="2"/>
  <c r="U1073" i="2" s="1"/>
  <c r="AI1073" i="2" s="1"/>
  <c r="Q981" i="2"/>
  <c r="U981" i="2" s="1"/>
  <c r="AI981" i="2" s="1"/>
  <c r="Q993" i="2"/>
  <c r="U993" i="2" s="1"/>
  <c r="AI993" i="2" s="1"/>
  <c r="Q2289" i="2"/>
  <c r="Q1065" i="2"/>
  <c r="U1065" i="2" s="1"/>
  <c r="AI1065" i="2" s="1"/>
  <c r="Q1149" i="2"/>
  <c r="U1149" i="2" s="1"/>
  <c r="AI1149" i="2" s="1"/>
  <c r="Q1245" i="2"/>
  <c r="U1245" i="2" s="1"/>
  <c r="AI1245" i="2" s="1"/>
  <c r="Q1209" i="2"/>
  <c r="U1209" i="2" s="1"/>
  <c r="AI1209" i="2" s="1"/>
  <c r="Q973" i="2"/>
  <c r="U973" i="2" s="1"/>
  <c r="AI973" i="2" s="1"/>
  <c r="Q2281" i="2"/>
  <c r="Q1201" i="2"/>
  <c r="U1201" i="2" s="1"/>
  <c r="AI1201" i="2" s="1"/>
  <c r="Q1057" i="2"/>
  <c r="U1057" i="2" s="1"/>
  <c r="AI1057" i="2" s="1"/>
  <c r="Q1141" i="2"/>
  <c r="U1141" i="2" s="1"/>
  <c r="AI1141" i="2" s="1"/>
  <c r="Q1237" i="2"/>
  <c r="U1237" i="2" s="1"/>
  <c r="AI1237" i="2" s="1"/>
  <c r="Q965" i="2"/>
  <c r="U965" i="2" s="1"/>
  <c r="AI965" i="2" s="1"/>
  <c r="Q2273" i="2"/>
  <c r="Q1193" i="2"/>
  <c r="U1193" i="2" s="1"/>
  <c r="AI1193" i="2" s="1"/>
  <c r="Q1133" i="2"/>
  <c r="U1133" i="2" s="1"/>
  <c r="AI1133" i="2" s="1"/>
  <c r="Q1049" i="2"/>
  <c r="U1049" i="2" s="1"/>
  <c r="AI1049" i="2" s="1"/>
  <c r="Q1229" i="2"/>
  <c r="U1229" i="2" s="1"/>
  <c r="AI1229" i="2" s="1"/>
  <c r="Q1185" i="2"/>
  <c r="U1185" i="2" s="1"/>
  <c r="AI1185" i="2" s="1"/>
  <c r="Q1005" i="2"/>
  <c r="U1005" i="2" s="1"/>
  <c r="AI1005" i="2" s="1"/>
  <c r="Q1161" i="2"/>
  <c r="U1161" i="2" s="1"/>
  <c r="AI1161" i="2" s="1"/>
  <c r="Q1269" i="2"/>
  <c r="U1269" i="2" s="1"/>
  <c r="AI1269" i="2" s="1"/>
  <c r="Q1173" i="2"/>
  <c r="U1173" i="2" s="1"/>
  <c r="AI1173" i="2" s="1"/>
  <c r="Q1029" i="2"/>
  <c r="U1029" i="2" s="1"/>
  <c r="AI1029" i="2" s="1"/>
  <c r="Q1041" i="2"/>
  <c r="U1041" i="2" s="1"/>
  <c r="AI1041" i="2" s="1"/>
  <c r="Q1221" i="2"/>
  <c r="U1221" i="2" s="1"/>
  <c r="AI1221" i="2" s="1"/>
  <c r="Q1017" i="2"/>
  <c r="U1017" i="2" s="1"/>
  <c r="AI1017" i="2" s="1"/>
  <c r="Q1125" i="2"/>
  <c r="U1125" i="2" s="1"/>
  <c r="AI1125" i="2" s="1"/>
  <c r="Q735" i="2"/>
  <c r="U735" i="2" s="1"/>
  <c r="AI735" i="2" s="1"/>
  <c r="Q2049" i="2"/>
  <c r="U2049" i="2" s="1"/>
  <c r="AI2049" i="2" s="1"/>
  <c r="Q2157" i="2"/>
  <c r="U2157" i="2" s="1"/>
  <c r="AI2157" i="2" s="1"/>
  <c r="Q855" i="2"/>
  <c r="U855" i="2" s="1"/>
  <c r="AI855" i="2" s="1"/>
  <c r="Q727" i="2"/>
  <c r="U727" i="2" s="1"/>
  <c r="AI727" i="2" s="1"/>
  <c r="Q2149" i="2"/>
  <c r="U2149" i="2" s="1"/>
  <c r="AI2149" i="2" s="1"/>
  <c r="Q2041" i="2"/>
  <c r="U2041" i="2" s="1"/>
  <c r="AI2041" i="2" s="1"/>
  <c r="Q847" i="2"/>
  <c r="U847" i="2" s="1"/>
  <c r="AI847" i="2" s="1"/>
  <c r="Q839" i="2"/>
  <c r="U839" i="2" s="1"/>
  <c r="AI839" i="2" s="1"/>
  <c r="Q719" i="2"/>
  <c r="U719" i="2" s="1"/>
  <c r="AI719" i="2" s="1"/>
  <c r="Q2141" i="2"/>
  <c r="U2141" i="2" s="1"/>
  <c r="AI2141" i="2" s="1"/>
  <c r="Q2033" i="2"/>
  <c r="U2033" i="2" s="1"/>
  <c r="AI2033" i="2" s="1"/>
  <c r="Q2133" i="2"/>
  <c r="U2133" i="2" s="1"/>
  <c r="AI2133" i="2" s="1"/>
  <c r="Q2025" i="2"/>
  <c r="U2025" i="2" s="1"/>
  <c r="AI2025" i="2" s="1"/>
  <c r="Q711" i="2"/>
  <c r="U711" i="2" s="1"/>
  <c r="AI711" i="2" s="1"/>
  <c r="Q831" i="2"/>
  <c r="U831" i="2" s="1"/>
  <c r="AI831" i="2" s="1"/>
  <c r="Q703" i="2"/>
  <c r="U703" i="2" s="1"/>
  <c r="AI703" i="2" s="1"/>
  <c r="Q2017" i="2"/>
  <c r="U2017" i="2" s="1"/>
  <c r="AI2017" i="2" s="1"/>
  <c r="Q2125" i="2"/>
  <c r="U2125" i="2" s="1"/>
  <c r="AI2125" i="2" s="1"/>
  <c r="Q823" i="2"/>
  <c r="U823" i="2" s="1"/>
  <c r="AI823" i="2" s="1"/>
  <c r="Q695" i="2"/>
  <c r="U695" i="2" s="1"/>
  <c r="AI695" i="2" s="1"/>
  <c r="Q2117" i="2"/>
  <c r="U2117" i="2" s="1"/>
  <c r="AI2117" i="2" s="1"/>
  <c r="Q2009" i="2"/>
  <c r="U2009" i="2" s="1"/>
  <c r="AI2009" i="2" s="1"/>
  <c r="Q815" i="2"/>
  <c r="U815" i="2" s="1"/>
  <c r="AI815" i="2" s="1"/>
  <c r="Q687" i="2"/>
  <c r="U687" i="2" s="1"/>
  <c r="AI687" i="2" s="1"/>
  <c r="Q2001" i="2"/>
  <c r="U2001" i="2" s="1"/>
  <c r="AI2001" i="2" s="1"/>
  <c r="Q2109" i="2"/>
  <c r="U2109" i="2" s="1"/>
  <c r="AI2109" i="2" s="1"/>
  <c r="Q807" i="2"/>
  <c r="U807" i="2" s="1"/>
  <c r="AI807" i="2" s="1"/>
  <c r="Q2101" i="2"/>
  <c r="U2101" i="2" s="1"/>
  <c r="AI2101" i="2" s="1"/>
  <c r="Q799" i="2"/>
  <c r="U799" i="2" s="1"/>
  <c r="AI799" i="2" s="1"/>
  <c r="Q1993" i="2"/>
  <c r="U1993" i="2" s="1"/>
  <c r="AI1993" i="2" s="1"/>
  <c r="Q679" i="2"/>
  <c r="U679" i="2" s="1"/>
  <c r="AI679" i="2" s="1"/>
  <c r="Q671" i="2"/>
  <c r="U671" i="2" s="1"/>
  <c r="AI671" i="2" s="1"/>
  <c r="Q1985" i="2"/>
  <c r="U1985" i="2" s="1"/>
  <c r="AI1985" i="2" s="1"/>
  <c r="Q2093" i="2"/>
  <c r="U2093" i="2" s="1"/>
  <c r="AI2093" i="2" s="1"/>
  <c r="Q791" i="2"/>
  <c r="U791" i="2" s="1"/>
  <c r="AI791" i="2" s="1"/>
  <c r="Q663" i="2"/>
  <c r="U663" i="2" s="1"/>
  <c r="AI663" i="2" s="1"/>
  <c r="Q783" i="2"/>
  <c r="U783" i="2" s="1"/>
  <c r="AI783" i="2" s="1"/>
  <c r="Q2085" i="2"/>
  <c r="U2085" i="2" s="1"/>
  <c r="AI2085" i="2" s="1"/>
  <c r="Q1977" i="2"/>
  <c r="U1977" i="2" s="1"/>
  <c r="AI1977" i="2" s="1"/>
  <c r="Q655" i="2"/>
  <c r="U655" i="2" s="1"/>
  <c r="AI655" i="2" s="1"/>
  <c r="Q1969" i="2"/>
  <c r="U1969" i="2" s="1"/>
  <c r="AI1969" i="2" s="1"/>
  <c r="Q775" i="2"/>
  <c r="U775" i="2" s="1"/>
  <c r="AI775" i="2" s="1"/>
  <c r="Q2077" i="2"/>
  <c r="U2077" i="2" s="1"/>
  <c r="AI2077" i="2" s="1"/>
  <c r="Q647" i="2"/>
  <c r="U647" i="2" s="1"/>
  <c r="AI647" i="2" s="1"/>
  <c r="Q767" i="2"/>
  <c r="U767" i="2" s="1"/>
  <c r="AI767" i="2" s="1"/>
  <c r="Q2069" i="2"/>
  <c r="U2069" i="2" s="1"/>
  <c r="AI2069" i="2" s="1"/>
  <c r="Q1961" i="2"/>
  <c r="U1961" i="2" s="1"/>
  <c r="AI1961" i="2" s="1"/>
  <c r="Q639" i="2"/>
  <c r="U639" i="2" s="1"/>
  <c r="AI639" i="2" s="1"/>
  <c r="Q759" i="2"/>
  <c r="U759" i="2" s="1"/>
  <c r="AI759" i="2" s="1"/>
  <c r="Q2061" i="2"/>
  <c r="U2061" i="2" s="1"/>
  <c r="AI2061" i="2" s="1"/>
  <c r="Q1953" i="2"/>
  <c r="U1953" i="2" s="1"/>
  <c r="AI1953" i="2" s="1"/>
  <c r="Q631" i="2"/>
  <c r="U631" i="2" s="1"/>
  <c r="AI631" i="2" s="1"/>
  <c r="Q751" i="2"/>
  <c r="U751" i="2" s="1"/>
  <c r="AI751" i="2" s="1"/>
  <c r="Q743" i="2"/>
  <c r="U743" i="2" s="1"/>
  <c r="AI743" i="2" s="1"/>
  <c r="Q623" i="2"/>
  <c r="U623" i="2" s="1"/>
  <c r="AI623" i="2" s="1"/>
  <c r="Q260" i="2"/>
  <c r="U260" i="2" s="1"/>
  <c r="AI260" i="2" s="1"/>
  <c r="Q128" i="2"/>
  <c r="U128" i="2" s="1"/>
  <c r="Q392" i="2"/>
  <c r="U392" i="2" s="1"/>
  <c r="AI392" i="2" s="1"/>
  <c r="Q524" i="2"/>
  <c r="U524" i="2" s="1"/>
  <c r="AI524" i="2" s="1"/>
  <c r="Q120" i="2"/>
  <c r="U120" i="2" s="1"/>
  <c r="Q252" i="2"/>
  <c r="U252" i="2" s="1"/>
  <c r="AI252" i="2" s="1"/>
  <c r="Q516" i="2"/>
  <c r="U516" i="2" s="1"/>
  <c r="AI516" i="2" s="1"/>
  <c r="Q384" i="2"/>
  <c r="U384" i="2" s="1"/>
  <c r="AI384" i="2" s="1"/>
  <c r="Q112" i="2"/>
  <c r="U112" i="2" s="1"/>
  <c r="Q244" i="2"/>
  <c r="U244" i="2" s="1"/>
  <c r="AI244" i="2" s="1"/>
  <c r="Q376" i="2"/>
  <c r="U376" i="2" s="1"/>
  <c r="AI376" i="2" s="1"/>
  <c r="Q508" i="2"/>
  <c r="U508" i="2" s="1"/>
  <c r="AI508" i="2" s="1"/>
  <c r="Q236" i="2"/>
  <c r="U236" i="2" s="1"/>
  <c r="AI236" i="2" s="1"/>
  <c r="Q368" i="2"/>
  <c r="U368" i="2" s="1"/>
  <c r="AI368" i="2" s="1"/>
  <c r="Q500" i="2"/>
  <c r="U500" i="2" s="1"/>
  <c r="AI500" i="2" s="1"/>
  <c r="Q104" i="2"/>
  <c r="U104" i="2" s="1"/>
  <c r="Q96" i="2"/>
  <c r="U96" i="2" s="1"/>
  <c r="Q360" i="2"/>
  <c r="U360" i="2" s="1"/>
  <c r="AI360" i="2" s="1"/>
  <c r="Q228" i="2"/>
  <c r="U228" i="2" s="1"/>
  <c r="AI228" i="2" s="1"/>
  <c r="Q492" i="2"/>
  <c r="U492" i="2" s="1"/>
  <c r="AI492" i="2" s="1"/>
  <c r="Q88" i="2"/>
  <c r="U88" i="2" s="1"/>
  <c r="Q352" i="2"/>
  <c r="U352" i="2" s="1"/>
  <c r="AI352" i="2" s="1"/>
  <c r="Q484" i="2"/>
  <c r="U484" i="2" s="1"/>
  <c r="AI484" i="2" s="1"/>
  <c r="Q220" i="2"/>
  <c r="U220" i="2" s="1"/>
  <c r="AI220" i="2" s="1"/>
  <c r="Q344" i="2"/>
  <c r="U344" i="2" s="1"/>
  <c r="AI344" i="2" s="1"/>
  <c r="Q80" i="2"/>
  <c r="U80" i="2" s="1"/>
  <c r="Q476" i="2"/>
  <c r="U476" i="2" s="1"/>
  <c r="AI476" i="2" s="1"/>
  <c r="Q212" i="2"/>
  <c r="U212" i="2" s="1"/>
  <c r="AI212" i="2" s="1"/>
  <c r="Q72" i="2"/>
  <c r="U72" i="2" s="1"/>
  <c r="Q336" i="2"/>
  <c r="U336" i="2" s="1"/>
  <c r="AI336" i="2" s="1"/>
  <c r="Q204" i="2"/>
  <c r="U204" i="2" s="1"/>
  <c r="AI204" i="2" s="1"/>
  <c r="Q468" i="2"/>
  <c r="U468" i="2" s="1"/>
  <c r="AI468" i="2" s="1"/>
  <c r="Q328" i="2"/>
  <c r="U328" i="2" s="1"/>
  <c r="AI328" i="2" s="1"/>
  <c r="Q196" i="2"/>
  <c r="U196" i="2" s="1"/>
  <c r="AI196" i="2" s="1"/>
  <c r="Q460" i="2"/>
  <c r="U460" i="2" s="1"/>
  <c r="AI460" i="2" s="1"/>
  <c r="Q64" i="2"/>
  <c r="U64" i="2" s="1"/>
  <c r="Q320" i="2"/>
  <c r="U320" i="2" s="1"/>
  <c r="AI320" i="2" s="1"/>
  <c r="Q188" i="2"/>
  <c r="U188" i="2" s="1"/>
  <c r="AI188" i="2" s="1"/>
  <c r="Q452" i="2"/>
  <c r="U452" i="2" s="1"/>
  <c r="AI452" i="2" s="1"/>
  <c r="Q56" i="2"/>
  <c r="U56" i="2" s="1"/>
  <c r="Q312" i="2"/>
  <c r="U312" i="2" s="1"/>
  <c r="AI312" i="2" s="1"/>
  <c r="Q444" i="2"/>
  <c r="U444" i="2" s="1"/>
  <c r="AI444" i="2" s="1"/>
  <c r="Q180" i="2"/>
  <c r="U180" i="2" s="1"/>
  <c r="AI180" i="2" s="1"/>
  <c r="Q304" i="2"/>
  <c r="U304" i="2" s="1"/>
  <c r="AI304" i="2" s="1"/>
  <c r="Q172" i="2"/>
  <c r="U172" i="2" s="1"/>
  <c r="AI172" i="2" s="1"/>
  <c r="Q436" i="2"/>
  <c r="U436" i="2" s="1"/>
  <c r="AI436" i="2" s="1"/>
  <c r="Q296" i="2"/>
  <c r="U296" i="2" s="1"/>
  <c r="AI296" i="2" s="1"/>
  <c r="Q428" i="2"/>
  <c r="U428" i="2" s="1"/>
  <c r="AI428" i="2" s="1"/>
  <c r="Q164" i="2"/>
  <c r="U164" i="2" s="1"/>
  <c r="AI164" i="2" s="1"/>
  <c r="Q288" i="2"/>
  <c r="U288" i="2" s="1"/>
  <c r="AI288" i="2" s="1"/>
  <c r="Q156" i="2"/>
  <c r="U156" i="2" s="1"/>
  <c r="AI156" i="2" s="1"/>
  <c r="Q420" i="2"/>
  <c r="U420" i="2" s="1"/>
  <c r="AI420" i="2" s="1"/>
  <c r="Q412" i="2"/>
  <c r="U412" i="2" s="1"/>
  <c r="AI412" i="2" s="1"/>
  <c r="Q280" i="2"/>
  <c r="U280" i="2" s="1"/>
  <c r="AI280" i="2" s="1"/>
  <c r="Q148" i="2"/>
  <c r="U148" i="2" s="1"/>
  <c r="AI148" i="2" s="1"/>
  <c r="Q140" i="2"/>
  <c r="U140" i="2" s="1"/>
  <c r="AI140" i="2" s="1"/>
  <c r="Q272" i="2"/>
  <c r="U272" i="2" s="1"/>
  <c r="AI272" i="2" s="1"/>
  <c r="Q404" i="2"/>
  <c r="U404" i="2" s="1"/>
  <c r="AI404" i="2" s="1"/>
  <c r="Q1645" i="2"/>
  <c r="U1645" i="2" s="1"/>
  <c r="AI1645" i="2" s="1"/>
  <c r="Q1741" i="2"/>
  <c r="U1741" i="2" s="1"/>
  <c r="AI1741" i="2" s="1"/>
  <c r="Q1637" i="2"/>
  <c r="U1637" i="2" s="1"/>
  <c r="AI1637" i="2" s="1"/>
  <c r="Q1733" i="2"/>
  <c r="U1733" i="2" s="1"/>
  <c r="AI1733" i="2" s="1"/>
  <c r="Q1633" i="2"/>
  <c r="U1633" i="2" s="1"/>
  <c r="AI1633" i="2" s="1"/>
  <c r="Q1729" i="2"/>
  <c r="U1729" i="2" s="1"/>
  <c r="AI1729" i="2" s="1"/>
  <c r="Q1625" i="2"/>
  <c r="U1625" i="2" s="1"/>
  <c r="AI1625" i="2" s="1"/>
  <c r="Q1721" i="2"/>
  <c r="U1721" i="2" s="1"/>
  <c r="AI1721" i="2" s="1"/>
  <c r="Q1621" i="2"/>
  <c r="U1621" i="2" s="1"/>
  <c r="AI1621" i="2" s="1"/>
  <c r="Q1717" i="2"/>
  <c r="U1717" i="2" s="1"/>
  <c r="AI1717" i="2" s="1"/>
  <c r="Q1613" i="2"/>
  <c r="U1613" i="2" s="1"/>
  <c r="AI1613" i="2" s="1"/>
  <c r="Q1709" i="2"/>
  <c r="U1709" i="2" s="1"/>
  <c r="AI1709" i="2" s="1"/>
  <c r="Q1609" i="2"/>
  <c r="U1609" i="2" s="1"/>
  <c r="AI1609" i="2" s="1"/>
  <c r="Q1705" i="2"/>
  <c r="U1705" i="2" s="1"/>
  <c r="AI1705" i="2" s="1"/>
  <c r="Q1601" i="2"/>
  <c r="U1601" i="2" s="1"/>
  <c r="AI1601" i="2" s="1"/>
  <c r="Q1697" i="2"/>
  <c r="U1697" i="2" s="1"/>
  <c r="AI1697" i="2" s="1"/>
  <c r="Q1597" i="2"/>
  <c r="U1597" i="2" s="1"/>
  <c r="AI1597" i="2" s="1"/>
  <c r="Q1693" i="2"/>
  <c r="U1693" i="2" s="1"/>
  <c r="AI1693" i="2" s="1"/>
  <c r="Q1589" i="2"/>
  <c r="U1589" i="2" s="1"/>
  <c r="AI1589" i="2" s="1"/>
  <c r="Q1685" i="2"/>
  <c r="U1685" i="2" s="1"/>
  <c r="AI1685" i="2" s="1"/>
  <c r="Q1581" i="2"/>
  <c r="U1581" i="2" s="1"/>
  <c r="AI1581" i="2" s="1"/>
  <c r="Q1677" i="2"/>
  <c r="U1677" i="2" s="1"/>
  <c r="AI1677" i="2" s="1"/>
  <c r="Q1573" i="2"/>
  <c r="U1573" i="2" s="1"/>
  <c r="AI1573" i="2" s="1"/>
  <c r="Q1669" i="2"/>
  <c r="U1669" i="2" s="1"/>
  <c r="AI1669" i="2" s="1"/>
  <c r="Q1565" i="2"/>
  <c r="U1565" i="2" s="1"/>
  <c r="AI1565" i="2" s="1"/>
  <c r="Q1661" i="2"/>
  <c r="U1661" i="2" s="1"/>
  <c r="AI1661" i="2" s="1"/>
  <c r="Q600" i="2"/>
  <c r="U600" i="2" s="1"/>
  <c r="AI600" i="2" s="1"/>
  <c r="Q1653" i="2"/>
  <c r="U1653" i="2" s="1"/>
  <c r="AI1653" i="2" s="1"/>
  <c r="Q584" i="2"/>
  <c r="U584" i="2" s="1"/>
  <c r="AI584" i="2" s="1"/>
  <c r="Q556" i="2"/>
  <c r="Q548" i="2"/>
  <c r="Q576" i="2"/>
  <c r="U576" i="2" s="1"/>
  <c r="AI576" i="2" s="1"/>
  <c r="Q568" i="2"/>
  <c r="U568" i="2" s="1"/>
  <c r="AI568" i="2" s="1"/>
  <c r="Q540" i="2"/>
  <c r="Q560" i="2"/>
  <c r="U560" i="2" s="1"/>
  <c r="AI560" i="2" s="1"/>
  <c r="Q532" i="2"/>
  <c r="Q608" i="2"/>
  <c r="U608" i="2" s="1"/>
  <c r="AI608" i="2" s="1"/>
  <c r="Q863" i="2"/>
  <c r="Q1112" i="2"/>
  <c r="U1112" i="2" s="1"/>
  <c r="AI1112" i="2" s="1"/>
  <c r="Q2336" i="2"/>
  <c r="Q2328" i="2"/>
  <c r="Q1104" i="2"/>
  <c r="U1104" i="2" s="1"/>
  <c r="AI1104" i="2" s="1"/>
  <c r="Q2320" i="2"/>
  <c r="Q1096" i="2"/>
  <c r="U1096" i="2" s="1"/>
  <c r="AI1096" i="2" s="1"/>
  <c r="Q2312" i="2"/>
  <c r="Q1088" i="2"/>
  <c r="U1088" i="2" s="1"/>
  <c r="AI1088" i="2" s="1"/>
  <c r="Q1260" i="2"/>
  <c r="U1260" i="2" s="1"/>
  <c r="AI1260" i="2" s="1"/>
  <c r="Q2304" i="2"/>
  <c r="Q1080" i="2"/>
  <c r="U1080" i="2" s="1"/>
  <c r="AI1080" i="2" s="1"/>
  <c r="Q1072" i="2"/>
  <c r="U1072" i="2" s="1"/>
  <c r="AI1072" i="2" s="1"/>
  <c r="Q1252" i="2"/>
  <c r="U1252" i="2" s="1"/>
  <c r="AI1252" i="2" s="1"/>
  <c r="Q2296" i="2"/>
  <c r="Q1148" i="2"/>
  <c r="U1148" i="2" s="1"/>
  <c r="AI1148" i="2" s="1"/>
  <c r="Q980" i="2"/>
  <c r="U980" i="2" s="1"/>
  <c r="AI980" i="2" s="1"/>
  <c r="Q992" i="2"/>
  <c r="U992" i="2" s="1"/>
  <c r="AI992" i="2" s="1"/>
  <c r="Q2288" i="2"/>
  <c r="Q1244" i="2"/>
  <c r="U1244" i="2" s="1"/>
  <c r="AI1244" i="2" s="1"/>
  <c r="Q1208" i="2"/>
  <c r="U1208" i="2" s="1"/>
  <c r="AI1208" i="2" s="1"/>
  <c r="Q1064" i="2"/>
  <c r="U1064" i="2" s="1"/>
  <c r="AI1064" i="2" s="1"/>
  <c r="Q972" i="2"/>
  <c r="U972" i="2" s="1"/>
  <c r="AI972" i="2" s="1"/>
  <c r="Q1200" i="2"/>
  <c r="U1200" i="2" s="1"/>
  <c r="AI1200" i="2" s="1"/>
  <c r="Q1140" i="2"/>
  <c r="U1140" i="2" s="1"/>
  <c r="AI1140" i="2" s="1"/>
  <c r="Q1236" i="2"/>
  <c r="U1236" i="2" s="1"/>
  <c r="AI1236" i="2" s="1"/>
  <c r="Q1056" i="2"/>
  <c r="U1056" i="2" s="1"/>
  <c r="AI1056" i="2" s="1"/>
  <c r="Q2280" i="2"/>
  <c r="Q1048" i="2"/>
  <c r="U1048" i="2" s="1"/>
  <c r="AI1048" i="2" s="1"/>
  <c r="Q1192" i="2"/>
  <c r="U1192" i="2" s="1"/>
  <c r="AI1192" i="2" s="1"/>
  <c r="Q1132" i="2"/>
  <c r="U1132" i="2" s="1"/>
  <c r="AI1132" i="2" s="1"/>
  <c r="Q964" i="2"/>
  <c r="U964" i="2" s="1"/>
  <c r="AI964" i="2" s="1"/>
  <c r="Q1228" i="2"/>
  <c r="U1228" i="2" s="1"/>
  <c r="AI1228" i="2" s="1"/>
  <c r="Q2272" i="2"/>
  <c r="Q1004" i="2"/>
  <c r="U1004" i="2" s="1"/>
  <c r="AI1004" i="2" s="1"/>
  <c r="Q1184" i="2"/>
  <c r="U1184" i="2" s="1"/>
  <c r="AI1184" i="2" s="1"/>
  <c r="Q1016" i="2"/>
  <c r="U1016" i="2" s="1"/>
  <c r="AI1016" i="2" s="1"/>
  <c r="Q1028" i="2"/>
  <c r="U1028" i="2" s="1"/>
  <c r="AI1028" i="2" s="1"/>
  <c r="Q1160" i="2"/>
  <c r="U1160" i="2" s="1"/>
  <c r="AI1160" i="2" s="1"/>
  <c r="Q1268" i="2"/>
  <c r="U1268" i="2" s="1"/>
  <c r="AI1268" i="2" s="1"/>
  <c r="Q1124" i="2"/>
  <c r="U1124" i="2" s="1"/>
  <c r="AI1124" i="2" s="1"/>
  <c r="Q1220" i="2"/>
  <c r="U1220" i="2" s="1"/>
  <c r="AI1220" i="2" s="1"/>
  <c r="Q1040" i="2"/>
  <c r="U1040" i="2" s="1"/>
  <c r="AI1040" i="2" s="1"/>
  <c r="Q1172" i="2"/>
  <c r="U1172" i="2" s="1"/>
  <c r="AI1172" i="2" s="1"/>
  <c r="Q854" i="2"/>
  <c r="U854" i="2" s="1"/>
  <c r="AI854" i="2" s="1"/>
  <c r="Q2156" i="2"/>
  <c r="U2156" i="2" s="1"/>
  <c r="AI2156" i="2" s="1"/>
  <c r="Q2048" i="2"/>
  <c r="U2048" i="2" s="1"/>
  <c r="AI2048" i="2" s="1"/>
  <c r="Q734" i="2"/>
  <c r="U734" i="2" s="1"/>
  <c r="AI734" i="2" s="1"/>
  <c r="Q726" i="2"/>
  <c r="U726" i="2" s="1"/>
  <c r="AI726" i="2" s="1"/>
  <c r="Q2040" i="2"/>
  <c r="U2040" i="2" s="1"/>
  <c r="AI2040" i="2" s="1"/>
  <c r="Q846" i="2"/>
  <c r="U846" i="2" s="1"/>
  <c r="AI846" i="2" s="1"/>
  <c r="Q2148" i="2"/>
  <c r="U2148" i="2" s="1"/>
  <c r="AI2148" i="2" s="1"/>
  <c r="Q838" i="2"/>
  <c r="U838" i="2" s="1"/>
  <c r="AI838" i="2" s="1"/>
  <c r="Q718" i="2"/>
  <c r="U718" i="2" s="1"/>
  <c r="AI718" i="2" s="1"/>
  <c r="Q2140" i="2"/>
  <c r="U2140" i="2" s="1"/>
  <c r="AI2140" i="2" s="1"/>
  <c r="Q2032" i="2"/>
  <c r="U2032" i="2" s="1"/>
  <c r="AI2032" i="2" s="1"/>
  <c r="Q710" i="2"/>
  <c r="U710" i="2" s="1"/>
  <c r="AI710" i="2" s="1"/>
  <c r="Q2132" i="2"/>
  <c r="U2132" i="2" s="1"/>
  <c r="AI2132" i="2" s="1"/>
  <c r="Q2024" i="2"/>
  <c r="U2024" i="2" s="1"/>
  <c r="AI2024" i="2" s="1"/>
  <c r="Q830" i="2"/>
  <c r="U830" i="2" s="1"/>
  <c r="AI830" i="2" s="1"/>
  <c r="Q2016" i="2"/>
  <c r="U2016" i="2" s="1"/>
  <c r="AI2016" i="2" s="1"/>
  <c r="Q822" i="2"/>
  <c r="U822" i="2" s="1"/>
  <c r="AI822" i="2" s="1"/>
  <c r="Q2124" i="2"/>
  <c r="U2124" i="2" s="1"/>
  <c r="AI2124" i="2" s="1"/>
  <c r="Q702" i="2"/>
  <c r="U702" i="2" s="1"/>
  <c r="AI702" i="2" s="1"/>
  <c r="Q694" i="2"/>
  <c r="U694" i="2" s="1"/>
  <c r="AI694" i="2" s="1"/>
  <c r="Q2008" i="2"/>
  <c r="U2008" i="2" s="1"/>
  <c r="AI2008" i="2" s="1"/>
  <c r="Q814" i="2"/>
  <c r="U814" i="2" s="1"/>
  <c r="AI814" i="2" s="1"/>
  <c r="Q2116" i="2"/>
  <c r="U2116" i="2" s="1"/>
  <c r="AI2116" i="2" s="1"/>
  <c r="Q686" i="2"/>
  <c r="U686" i="2" s="1"/>
  <c r="AI686" i="2" s="1"/>
  <c r="Q2108" i="2"/>
  <c r="U2108" i="2" s="1"/>
  <c r="AI2108" i="2" s="1"/>
  <c r="Q2000" i="2"/>
  <c r="U2000" i="2" s="1"/>
  <c r="AI2000" i="2" s="1"/>
  <c r="Q806" i="2"/>
  <c r="U806" i="2" s="1"/>
  <c r="AI806" i="2" s="1"/>
  <c r="Q678" i="2"/>
  <c r="U678" i="2" s="1"/>
  <c r="AI678" i="2" s="1"/>
  <c r="Q2100" i="2"/>
  <c r="U2100" i="2" s="1"/>
  <c r="AI2100" i="2" s="1"/>
  <c r="Q1992" i="2"/>
  <c r="U1992" i="2" s="1"/>
  <c r="AI1992" i="2" s="1"/>
  <c r="Q798" i="2"/>
  <c r="U798" i="2" s="1"/>
  <c r="AI798" i="2" s="1"/>
  <c r="Q790" i="2"/>
  <c r="U790" i="2" s="1"/>
  <c r="AI790" i="2" s="1"/>
  <c r="Q2092" i="2"/>
  <c r="U2092" i="2" s="1"/>
  <c r="AI2092" i="2" s="1"/>
  <c r="Q1984" i="2"/>
  <c r="U1984" i="2" s="1"/>
  <c r="AI1984" i="2" s="1"/>
  <c r="Q670" i="2"/>
  <c r="U670" i="2" s="1"/>
  <c r="AI670" i="2" s="1"/>
  <c r="Q662" i="2"/>
  <c r="U662" i="2" s="1"/>
  <c r="AI662" i="2" s="1"/>
  <c r="Q782" i="2"/>
  <c r="U782" i="2" s="1"/>
  <c r="AI782" i="2" s="1"/>
  <c r="Q2084" i="2"/>
  <c r="U2084" i="2" s="1"/>
  <c r="AI2084" i="2" s="1"/>
  <c r="Q1976" i="2"/>
  <c r="U1976" i="2" s="1"/>
  <c r="AI1976" i="2" s="1"/>
  <c r="Q654" i="2"/>
  <c r="U654" i="2" s="1"/>
  <c r="AI654" i="2" s="1"/>
  <c r="Q774" i="2"/>
  <c r="U774" i="2" s="1"/>
  <c r="AI774" i="2" s="1"/>
  <c r="Q2076" i="2"/>
  <c r="U2076" i="2" s="1"/>
  <c r="AI2076" i="2" s="1"/>
  <c r="Q1968" i="2"/>
  <c r="U1968" i="2" s="1"/>
  <c r="AI1968" i="2" s="1"/>
  <c r="Q646" i="2"/>
  <c r="U646" i="2" s="1"/>
  <c r="AI646" i="2" s="1"/>
  <c r="Q766" i="2"/>
  <c r="U766" i="2" s="1"/>
  <c r="AI766" i="2" s="1"/>
  <c r="Q2068" i="2"/>
  <c r="U2068" i="2" s="1"/>
  <c r="AI2068" i="2" s="1"/>
  <c r="Q1960" i="2"/>
  <c r="U1960" i="2" s="1"/>
  <c r="AI1960" i="2" s="1"/>
  <c r="Q638" i="2"/>
  <c r="U638" i="2" s="1"/>
  <c r="AI638" i="2" s="1"/>
  <c r="Q758" i="2"/>
  <c r="U758" i="2" s="1"/>
  <c r="AI758" i="2" s="1"/>
  <c r="Q2060" i="2"/>
  <c r="U2060" i="2" s="1"/>
  <c r="AI2060" i="2" s="1"/>
  <c r="Q1952" i="2"/>
  <c r="U1952" i="2" s="1"/>
  <c r="AI1952" i="2" s="1"/>
  <c r="Q630" i="2"/>
  <c r="U630" i="2" s="1"/>
  <c r="AI630" i="2" s="1"/>
  <c r="Q750" i="2"/>
  <c r="U750" i="2" s="1"/>
  <c r="AI750" i="2" s="1"/>
  <c r="Q742" i="2"/>
  <c r="U742" i="2" s="1"/>
  <c r="AI742" i="2" s="1"/>
  <c r="Q622" i="2"/>
  <c r="U622" i="2" s="1"/>
  <c r="AI622" i="2" s="1"/>
  <c r="Q259" i="2"/>
  <c r="U259" i="2" s="1"/>
  <c r="AI259" i="2" s="1"/>
  <c r="Q391" i="2"/>
  <c r="U391" i="2" s="1"/>
  <c r="AI391" i="2" s="1"/>
  <c r="Q523" i="2"/>
  <c r="U523" i="2" s="1"/>
  <c r="AI523" i="2" s="1"/>
  <c r="Q127" i="2"/>
  <c r="U127" i="2" s="1"/>
  <c r="Q251" i="2"/>
  <c r="U251" i="2" s="1"/>
  <c r="AI251" i="2" s="1"/>
  <c r="Q383" i="2"/>
  <c r="U383" i="2" s="1"/>
  <c r="AI383" i="2" s="1"/>
  <c r="Q515" i="2"/>
  <c r="U515" i="2" s="1"/>
  <c r="AI515" i="2" s="1"/>
  <c r="Q119" i="2"/>
  <c r="U119" i="2" s="1"/>
  <c r="Q111" i="2"/>
  <c r="U111" i="2" s="1"/>
  <c r="Q375" i="2"/>
  <c r="U375" i="2" s="1"/>
  <c r="AI375" i="2" s="1"/>
  <c r="Q507" i="2"/>
  <c r="U507" i="2" s="1"/>
  <c r="AI507" i="2" s="1"/>
  <c r="Q243" i="2"/>
  <c r="U243" i="2" s="1"/>
  <c r="AI243" i="2" s="1"/>
  <c r="Q367" i="2"/>
  <c r="U367" i="2" s="1"/>
  <c r="AI367" i="2" s="1"/>
  <c r="Q235" i="2"/>
  <c r="U235" i="2" s="1"/>
  <c r="AI235" i="2" s="1"/>
  <c r="Q499" i="2"/>
  <c r="U499" i="2" s="1"/>
  <c r="AI499" i="2" s="1"/>
  <c r="Q103" i="2"/>
  <c r="U103" i="2" s="1"/>
  <c r="Q491" i="2"/>
  <c r="U491" i="2" s="1"/>
  <c r="AI491" i="2" s="1"/>
  <c r="Q95" i="2"/>
  <c r="U95" i="2" s="1"/>
  <c r="Q227" i="2"/>
  <c r="U227" i="2" s="1"/>
  <c r="AI227" i="2" s="1"/>
  <c r="Q359" i="2"/>
  <c r="U359" i="2" s="1"/>
  <c r="AI359" i="2" s="1"/>
  <c r="Q219" i="2"/>
  <c r="U219" i="2" s="1"/>
  <c r="AI219" i="2" s="1"/>
  <c r="Q87" i="2"/>
  <c r="U87" i="2" s="1"/>
  <c r="Q351" i="2"/>
  <c r="U351" i="2" s="1"/>
  <c r="AI351" i="2" s="1"/>
  <c r="Q483" i="2"/>
  <c r="U483" i="2" s="1"/>
  <c r="AI483" i="2" s="1"/>
  <c r="Q343" i="2"/>
  <c r="U343" i="2" s="1"/>
  <c r="AI343" i="2" s="1"/>
  <c r="Q211" i="2"/>
  <c r="U211" i="2" s="1"/>
  <c r="AI211" i="2" s="1"/>
  <c r="Q475" i="2"/>
  <c r="U475" i="2" s="1"/>
  <c r="AI475" i="2" s="1"/>
  <c r="Q79" i="2"/>
  <c r="U79" i="2" s="1"/>
  <c r="Q203" i="2"/>
  <c r="U203" i="2" s="1"/>
  <c r="AI203" i="2" s="1"/>
  <c r="Q71" i="2"/>
  <c r="U71" i="2" s="1"/>
  <c r="Q467" i="2"/>
  <c r="U467" i="2" s="1"/>
  <c r="AI467" i="2" s="1"/>
  <c r="Q335" i="2"/>
  <c r="U335" i="2" s="1"/>
  <c r="AI335" i="2" s="1"/>
  <c r="Q195" i="2"/>
  <c r="U195" i="2" s="1"/>
  <c r="AI195" i="2" s="1"/>
  <c r="Q459" i="2"/>
  <c r="U459" i="2" s="1"/>
  <c r="AI459" i="2" s="1"/>
  <c r="Q327" i="2"/>
  <c r="U327" i="2" s="1"/>
  <c r="AI327" i="2" s="1"/>
  <c r="Q63" i="2"/>
  <c r="U63" i="2" s="1"/>
  <c r="Q187" i="2"/>
  <c r="U187" i="2" s="1"/>
  <c r="AI187" i="2" s="1"/>
  <c r="Q451" i="2"/>
  <c r="U451" i="2" s="1"/>
  <c r="AI451" i="2" s="1"/>
  <c r="Q319" i="2"/>
  <c r="U319" i="2" s="1"/>
  <c r="AI319" i="2" s="1"/>
  <c r="Q55" i="2"/>
  <c r="U55" i="2" s="1"/>
  <c r="Q179" i="2"/>
  <c r="U179" i="2" s="1"/>
  <c r="AI179" i="2" s="1"/>
  <c r="Q443" i="2"/>
  <c r="U443" i="2" s="1"/>
  <c r="AI443" i="2" s="1"/>
  <c r="Q311" i="2"/>
  <c r="U311" i="2" s="1"/>
  <c r="AI311" i="2" s="1"/>
  <c r="Q171" i="2"/>
  <c r="U171" i="2" s="1"/>
  <c r="AI171" i="2" s="1"/>
  <c r="Q303" i="2"/>
  <c r="U303" i="2" s="1"/>
  <c r="AI303" i="2" s="1"/>
  <c r="Q435" i="2"/>
  <c r="U435" i="2" s="1"/>
  <c r="AI435" i="2" s="1"/>
  <c r="Q163" i="2"/>
  <c r="U163" i="2" s="1"/>
  <c r="AI163" i="2" s="1"/>
  <c r="Q427" i="2"/>
  <c r="U427" i="2" s="1"/>
  <c r="AI427" i="2" s="1"/>
  <c r="Q295" i="2"/>
  <c r="U295" i="2" s="1"/>
  <c r="AI295" i="2" s="1"/>
  <c r="Q419" i="2"/>
  <c r="U419" i="2" s="1"/>
  <c r="AI419" i="2" s="1"/>
  <c r="Q155" i="2"/>
  <c r="U155" i="2" s="1"/>
  <c r="AI155" i="2" s="1"/>
  <c r="Q287" i="2"/>
  <c r="U287" i="2" s="1"/>
  <c r="AI287" i="2" s="1"/>
  <c r="Q147" i="2"/>
  <c r="U147" i="2" s="1"/>
  <c r="AI147" i="2" s="1"/>
  <c r="Q279" i="2"/>
  <c r="U279" i="2" s="1"/>
  <c r="AI279" i="2" s="1"/>
  <c r="Q411" i="2"/>
  <c r="U411" i="2" s="1"/>
  <c r="AI411" i="2" s="1"/>
  <c r="Q403" i="2"/>
  <c r="U403" i="2" s="1"/>
  <c r="AI403" i="2" s="1"/>
  <c r="Q271" i="2"/>
  <c r="U271" i="2" s="1"/>
  <c r="AI271" i="2" s="1"/>
  <c r="Q139" i="2"/>
  <c r="U139" i="2" s="1"/>
  <c r="AI139" i="2" s="1"/>
  <c r="Q1644" i="2"/>
  <c r="U1644" i="2" s="1"/>
  <c r="AI1644" i="2" s="1"/>
  <c r="Q1740" i="2"/>
  <c r="U1740" i="2" s="1"/>
  <c r="AI1740" i="2" s="1"/>
  <c r="Q1636" i="2"/>
  <c r="U1636" i="2" s="1"/>
  <c r="AI1636" i="2" s="1"/>
  <c r="Q1732" i="2"/>
  <c r="U1732" i="2" s="1"/>
  <c r="AI1732" i="2" s="1"/>
  <c r="Q1728" i="2"/>
  <c r="U1728" i="2" s="1"/>
  <c r="AI1728" i="2" s="1"/>
  <c r="Q1632" i="2"/>
  <c r="U1632" i="2" s="1"/>
  <c r="AI1632" i="2" s="1"/>
  <c r="Q1720" i="2"/>
  <c r="U1720" i="2" s="1"/>
  <c r="AI1720" i="2" s="1"/>
  <c r="Q1624" i="2"/>
  <c r="U1624" i="2" s="1"/>
  <c r="AI1624" i="2" s="1"/>
  <c r="Q1716" i="2"/>
  <c r="U1716" i="2" s="1"/>
  <c r="AI1716" i="2" s="1"/>
  <c r="Q1620" i="2"/>
  <c r="U1620" i="2" s="1"/>
  <c r="AI1620" i="2" s="1"/>
  <c r="Q1708" i="2"/>
  <c r="U1708" i="2" s="1"/>
  <c r="AI1708" i="2" s="1"/>
  <c r="Q1612" i="2"/>
  <c r="U1612" i="2" s="1"/>
  <c r="AI1612" i="2" s="1"/>
  <c r="Q1704" i="2"/>
  <c r="U1704" i="2" s="1"/>
  <c r="AI1704" i="2" s="1"/>
  <c r="Q1608" i="2"/>
  <c r="U1608" i="2" s="1"/>
  <c r="AI1608" i="2" s="1"/>
  <c r="Q1696" i="2"/>
  <c r="U1696" i="2" s="1"/>
  <c r="AI1696" i="2" s="1"/>
  <c r="Q1600" i="2"/>
  <c r="U1600" i="2" s="1"/>
  <c r="AI1600" i="2" s="1"/>
  <c r="Q1692" i="2"/>
  <c r="U1692" i="2" s="1"/>
  <c r="AI1692" i="2" s="1"/>
  <c r="Q1596" i="2"/>
  <c r="U1596" i="2" s="1"/>
  <c r="AI1596" i="2" s="1"/>
  <c r="Q1684" i="2"/>
  <c r="U1684" i="2" s="1"/>
  <c r="AI1684" i="2" s="1"/>
  <c r="Q1588" i="2"/>
  <c r="U1588" i="2" s="1"/>
  <c r="AI1588" i="2" s="1"/>
  <c r="Q1676" i="2"/>
  <c r="U1676" i="2" s="1"/>
  <c r="AI1676" i="2" s="1"/>
  <c r="Q1580" i="2"/>
  <c r="U1580" i="2" s="1"/>
  <c r="AI1580" i="2" s="1"/>
  <c r="Q1668" i="2"/>
  <c r="U1668" i="2" s="1"/>
  <c r="AI1668" i="2" s="1"/>
  <c r="Q1572" i="2"/>
  <c r="U1572" i="2" s="1"/>
  <c r="AI1572" i="2" s="1"/>
  <c r="Q1660" i="2"/>
  <c r="U1660" i="2" s="1"/>
  <c r="AI1660" i="2" s="1"/>
  <c r="Q1564" i="2"/>
  <c r="U1564" i="2" s="1"/>
  <c r="AI1564" i="2" s="1"/>
  <c r="Q599" i="2"/>
  <c r="U599" i="2" s="1"/>
  <c r="AI599" i="2" s="1"/>
  <c r="Q1652" i="2"/>
  <c r="U1652" i="2" s="1"/>
  <c r="AI1652" i="2" s="1"/>
  <c r="Q583" i="2"/>
  <c r="U583" i="2" s="1"/>
  <c r="AI583" i="2" s="1"/>
  <c r="Q555" i="2"/>
  <c r="Q575" i="2"/>
  <c r="U575" i="2" s="1"/>
  <c r="AI575" i="2" s="1"/>
  <c r="Q547" i="2"/>
  <c r="Q539" i="2"/>
  <c r="Q567" i="2"/>
  <c r="U567" i="2" s="1"/>
  <c r="AI567" i="2" s="1"/>
  <c r="Q559" i="2"/>
  <c r="U559" i="2" s="1"/>
  <c r="AI559" i="2" s="1"/>
  <c r="Q531" i="2"/>
  <c r="Q862" i="2"/>
  <c r="Q607" i="2"/>
  <c r="U607" i="2" s="1"/>
  <c r="AI607" i="2" s="1"/>
  <c r="G55" i="69"/>
  <c r="AJ97" i="17" l="1"/>
  <c r="AJ87" i="17"/>
  <c r="AJ96" i="17"/>
  <c r="AJ104" i="17"/>
  <c r="AJ112" i="17"/>
  <c r="AJ91" i="17"/>
  <c r="AJ111" i="17"/>
  <c r="AJ73" i="17"/>
  <c r="AJ121" i="17"/>
  <c r="AJ42" i="17"/>
  <c r="AJ74" i="17"/>
  <c r="AJ90" i="17"/>
  <c r="AJ48" i="17"/>
  <c r="AJ88" i="17"/>
  <c r="AJ58" i="17"/>
  <c r="AJ124" i="17"/>
  <c r="AJ45" i="17"/>
  <c r="AJ77" i="17"/>
  <c r="AJ93" i="17"/>
  <c r="AJ125" i="17"/>
  <c r="AJ86" i="17"/>
  <c r="AJ47" i="17"/>
  <c r="AJ99" i="17"/>
  <c r="AJ115" i="17"/>
  <c r="AJ76" i="17"/>
  <c r="AJ92" i="17"/>
  <c r="AJ53" i="17"/>
  <c r="AJ101" i="17"/>
  <c r="AJ102" i="17"/>
  <c r="AJ118" i="17"/>
  <c r="AJ63" i="17"/>
  <c r="AJ79" i="17"/>
  <c r="AJ105" i="17"/>
  <c r="AJ60" i="17"/>
  <c r="AJ62" i="17"/>
  <c r="AJ94" i="17"/>
  <c r="AJ49" i="17"/>
  <c r="AJ59" i="17"/>
  <c r="AJ75" i="17"/>
  <c r="AJ44" i="17"/>
  <c r="AJ108" i="17"/>
  <c r="AJ46" i="17"/>
  <c r="AJ78" i="17"/>
  <c r="AJ119" i="17"/>
  <c r="AJ106" i="17"/>
  <c r="AJ50" i="17"/>
  <c r="AJ66" i="17"/>
  <c r="AJ43" i="17"/>
  <c r="AJ123" i="17"/>
  <c r="AJ52" i="17"/>
  <c r="AJ68" i="17"/>
  <c r="AJ100" i="17"/>
  <c r="AJ69" i="17"/>
  <c r="AJ85" i="17"/>
  <c r="AJ117" i="17"/>
  <c r="AJ55" i="17"/>
  <c r="AJ71" i="17"/>
  <c r="AJ89" i="17"/>
  <c r="AJ122" i="17"/>
  <c r="AJ64" i="17"/>
  <c r="AJ114" i="17"/>
  <c r="AJ107" i="17"/>
  <c r="AJ84" i="17"/>
  <c r="AJ110" i="17"/>
  <c r="AJ126" i="17"/>
  <c r="AJ56" i="17"/>
  <c r="AJ72" i="17"/>
  <c r="AJ81" i="17"/>
  <c r="AJ113" i="17"/>
  <c r="AJ82" i="17"/>
  <c r="AJ51" i="17"/>
  <c r="AJ67" i="17"/>
  <c r="AJ61" i="17"/>
  <c r="AJ54" i="17"/>
  <c r="AJ70" i="17"/>
  <c r="AJ103" i="17"/>
  <c r="AJ80" i="17"/>
  <c r="AJ120" i="17"/>
  <c r="AJ65" i="17"/>
  <c r="AJ57" i="17"/>
  <c r="AJ98" i="17"/>
  <c r="AJ83" i="17"/>
  <c r="AJ116" i="17"/>
  <c r="AJ109" i="17"/>
  <c r="AJ95" i="17"/>
  <c r="AI71" i="2"/>
  <c r="AI104" i="2"/>
  <c r="AI123" i="2"/>
  <c r="AI53" i="2"/>
  <c r="AI85" i="2"/>
  <c r="AI70" i="2"/>
  <c r="AI86" i="2"/>
  <c r="AI56" i="2"/>
  <c r="AI106" i="2"/>
  <c r="AI122" i="2"/>
  <c r="AI113" i="2"/>
  <c r="AI129" i="2"/>
  <c r="AI98" i="2"/>
  <c r="AI131" i="2"/>
  <c r="AI68" i="2"/>
  <c r="AI118" i="2"/>
  <c r="AI73" i="2"/>
  <c r="AI66" i="2"/>
  <c r="AI82" i="2"/>
  <c r="AI83" i="2"/>
  <c r="AI99" i="2"/>
  <c r="AI116" i="2"/>
  <c r="AI117" i="2"/>
  <c r="AI133" i="2"/>
  <c r="AI94" i="2"/>
  <c r="AI126" i="2"/>
  <c r="AI79" i="2"/>
  <c r="AI120" i="2"/>
  <c r="AI50" i="2"/>
  <c r="AI130" i="2"/>
  <c r="AI67" i="2"/>
  <c r="AI52" i="2"/>
  <c r="AI84" i="2"/>
  <c r="AI100" i="2"/>
  <c r="AI132" i="2"/>
  <c r="AI61" i="2"/>
  <c r="AI77" i="2"/>
  <c r="AI62" i="2"/>
  <c r="AI78" i="2"/>
  <c r="AI63" i="2"/>
  <c r="AI57" i="2"/>
  <c r="AI72" i="2"/>
  <c r="AI95" i="2"/>
  <c r="AI64" i="2"/>
  <c r="AI89" i="2"/>
  <c r="AI114" i="2"/>
  <c r="AI51" i="2"/>
  <c r="AI115" i="2"/>
  <c r="AI60" i="2"/>
  <c r="AI108" i="2"/>
  <c r="AI87" i="2"/>
  <c r="AI111" i="2"/>
  <c r="AI105" i="2"/>
  <c r="AI58" i="2"/>
  <c r="AI74" i="2"/>
  <c r="AI59" i="2"/>
  <c r="AI75" i="2"/>
  <c r="AI107" i="2"/>
  <c r="AI93" i="2"/>
  <c r="AI110" i="2"/>
  <c r="AI88" i="2"/>
  <c r="AI103" i="2"/>
  <c r="AI80" i="2"/>
  <c r="AI128" i="2"/>
  <c r="AI65" i="2"/>
  <c r="AI90" i="2"/>
  <c r="AI91" i="2"/>
  <c r="AI109" i="2"/>
  <c r="AI125" i="2"/>
  <c r="AI102" i="2"/>
  <c r="AI127" i="2"/>
  <c r="AI121" i="2"/>
  <c r="AI55" i="2"/>
  <c r="AI119" i="2"/>
  <c r="AI96" i="2"/>
  <c r="AI112" i="2"/>
  <c r="AI49" i="2"/>
  <c r="AI81" i="2"/>
  <c r="AI97" i="2"/>
  <c r="AI76" i="2"/>
  <c r="AI92" i="2"/>
  <c r="AI124" i="2"/>
  <c r="AI69" i="2"/>
  <c r="AI101" i="2"/>
  <c r="AI54" i="2"/>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2" i="2"/>
  <c r="R6" i="17"/>
  <c r="Q6" i="17"/>
  <c r="I2026" i="10"/>
  <c r="G40" i="69"/>
  <c r="G43" i="69"/>
  <c r="A17" i="34" l="1"/>
  <c r="A18" i="34"/>
  <c r="A19" i="34"/>
  <c r="A20" i="34"/>
  <c r="A21" i="34"/>
  <c r="A22" i="34"/>
  <c r="A23" i="34"/>
  <c r="A12" i="34"/>
  <c r="A16" i="34"/>
  <c r="G54" i="69"/>
  <c r="G53" i="69"/>
  <c r="G52" i="69"/>
  <c r="G51" i="69"/>
  <c r="G50" i="69"/>
  <c r="G49" i="69"/>
  <c r="G48" i="69"/>
  <c r="A7" i="61" l="1"/>
  <c r="A6" i="61"/>
  <c r="E70" i="74"/>
  <c r="F70" i="74"/>
  <c r="G70" i="74"/>
  <c r="H70" i="74"/>
  <c r="I70" i="74"/>
  <c r="J70" i="74"/>
  <c r="K70" i="74"/>
  <c r="L70" i="74"/>
  <c r="M70" i="74"/>
  <c r="N70" i="74"/>
  <c r="D70" i="74"/>
  <c r="N73" i="74"/>
  <c r="M73" i="74"/>
  <c r="L73" i="74"/>
  <c r="K73" i="74"/>
  <c r="J73" i="74"/>
  <c r="I73" i="74"/>
  <c r="H73" i="74"/>
  <c r="G73" i="74"/>
  <c r="F73" i="74"/>
  <c r="E73" i="74"/>
  <c r="D73" i="74"/>
  <c r="N71" i="74"/>
  <c r="N72" i="74" s="1"/>
  <c r="M71" i="74"/>
  <c r="M72" i="74" s="1"/>
  <c r="M74" i="74" s="1"/>
  <c r="L71" i="74"/>
  <c r="L72" i="74" s="1"/>
  <c r="L74" i="74" s="1"/>
  <c r="K71" i="74"/>
  <c r="K72" i="74" s="1"/>
  <c r="K74" i="74" s="1"/>
  <c r="J71" i="74"/>
  <c r="J72" i="74" s="1"/>
  <c r="J74" i="74" s="1"/>
  <c r="I71" i="74"/>
  <c r="I72" i="74" s="1"/>
  <c r="I74" i="74" s="1"/>
  <c r="H71" i="74"/>
  <c r="H72" i="74" s="1"/>
  <c r="G71" i="74"/>
  <c r="G72" i="74" s="1"/>
  <c r="G74" i="74" s="1"/>
  <c r="F71" i="74"/>
  <c r="F72" i="74" s="1"/>
  <c r="E71" i="74"/>
  <c r="E72" i="74" s="1"/>
  <c r="E74" i="74" s="1"/>
  <c r="C76" i="74" s="1"/>
  <c r="D71" i="74"/>
  <c r="D72" i="74" s="1"/>
  <c r="D74" i="74" s="1"/>
  <c r="F74" i="74" l="1"/>
  <c r="H74" i="74"/>
  <c r="N74" i="74"/>
  <c r="N78" i="74" s="1"/>
  <c r="G78" i="74"/>
  <c r="F78" i="74"/>
  <c r="L78" i="74"/>
  <c r="D78" i="74"/>
  <c r="J78" i="74"/>
  <c r="H78" i="74"/>
  <c r="M78" i="74"/>
  <c r="E78" i="74"/>
  <c r="K78" i="74"/>
  <c r="I78" i="74"/>
  <c r="E80" i="74" l="1"/>
  <c r="AA2" i="17"/>
  <c r="C6" i="17" s="1"/>
  <c r="I1" i="71"/>
  <c r="G1" i="71" s="1"/>
  <c r="G2" i="71"/>
  <c r="G47" i="69"/>
  <c r="Q530" i="2" l="1"/>
  <c r="Q861" i="2"/>
  <c r="Q558" i="2"/>
  <c r="U558" i="2" s="1"/>
  <c r="AI558" i="2" s="1"/>
  <c r="Q606" i="2"/>
  <c r="U606" i="2" s="1"/>
  <c r="AI606" i="2" s="1"/>
  <c r="E2" i="60"/>
  <c r="D2" i="60"/>
  <c r="C2" i="60"/>
  <c r="B2" i="60"/>
  <c r="G46" i="69"/>
  <c r="G45" i="69"/>
  <c r="G44" i="69"/>
  <c r="P47" i="2"/>
  <c r="G42" i="69"/>
  <c r="G39" i="69"/>
  <c r="G41" i="69"/>
  <c r="A8" i="61"/>
  <c r="A9" i="61"/>
  <c r="A10" i="61"/>
  <c r="A11" i="61"/>
  <c r="A12" i="61"/>
  <c r="A13" i="61"/>
  <c r="A14" i="61"/>
  <c r="A15" i="61"/>
  <c r="A16" i="61"/>
  <c r="A17" i="61"/>
  <c r="A18" i="61"/>
  <c r="A19" i="61"/>
  <c r="A4" i="61"/>
  <c r="G38" i="69"/>
  <c r="P45" i="2" l="1"/>
  <c r="Q45" i="2" s="1"/>
  <c r="P29" i="2"/>
  <c r="Q29" i="2" s="1"/>
  <c r="P30" i="2"/>
  <c r="Q30" i="2" s="1"/>
  <c r="P15" i="2"/>
  <c r="Q15" i="2" s="1"/>
  <c r="P28" i="2"/>
  <c r="Q28" i="2" s="1"/>
  <c r="Q47" i="2"/>
  <c r="R47" i="2"/>
  <c r="G37" i="69"/>
  <c r="R30" i="2" l="1"/>
  <c r="R15" i="2"/>
  <c r="R28" i="2"/>
  <c r="R29" i="2"/>
  <c r="R45" i="2"/>
  <c r="U45" i="2" s="1"/>
  <c r="AJ38" i="17" s="1"/>
  <c r="G32" i="69"/>
  <c r="G31" i="69"/>
  <c r="G30" i="69"/>
  <c r="AO3" i="52"/>
  <c r="AO4" i="52"/>
  <c r="AO5" i="52"/>
  <c r="AO6" i="52"/>
  <c r="AO7" i="52"/>
  <c r="AO8" i="52"/>
  <c r="AO9" i="52"/>
  <c r="AO12" i="52"/>
  <c r="AO13" i="52"/>
  <c r="AO14" i="52"/>
  <c r="AO16" i="52"/>
  <c r="AO17" i="52"/>
  <c r="AO18" i="52"/>
  <c r="AO19" i="52"/>
  <c r="AO20" i="52"/>
  <c r="AO21" i="52"/>
  <c r="AO22" i="52"/>
  <c r="AO23" i="52"/>
  <c r="AO24" i="52"/>
  <c r="AO25" i="52"/>
  <c r="AO26" i="52"/>
  <c r="AO27" i="52"/>
  <c r="AO28" i="52"/>
  <c r="AO29" i="52"/>
  <c r="AO30" i="52"/>
  <c r="AO31" i="52"/>
  <c r="AO32" i="52"/>
  <c r="AO33" i="52"/>
  <c r="AO34" i="52"/>
  <c r="AO35" i="52"/>
  <c r="AO36" i="52"/>
  <c r="AO37" i="52"/>
  <c r="AO38" i="52"/>
  <c r="AO39" i="52"/>
  <c r="AO40" i="52"/>
  <c r="AO2" i="52"/>
  <c r="AP3" i="52"/>
  <c r="AP4" i="52"/>
  <c r="AP5" i="52"/>
  <c r="AP6" i="52"/>
  <c r="AP7" i="52"/>
  <c r="AP8" i="52"/>
  <c r="AP9" i="52"/>
  <c r="AP12" i="52"/>
  <c r="AP13" i="52"/>
  <c r="AP14" i="52"/>
  <c r="AP16" i="52"/>
  <c r="AP17" i="52"/>
  <c r="AP18" i="52"/>
  <c r="AP19" i="52"/>
  <c r="AP20" i="52"/>
  <c r="AP21" i="52"/>
  <c r="AP22" i="52"/>
  <c r="AP23" i="52"/>
  <c r="AP24" i="52"/>
  <c r="AP25" i="52"/>
  <c r="AP26" i="52"/>
  <c r="AP27" i="52"/>
  <c r="AP28" i="52"/>
  <c r="AP29" i="52"/>
  <c r="AP30" i="52"/>
  <c r="AP31" i="52"/>
  <c r="AP32" i="52"/>
  <c r="AP33" i="52"/>
  <c r="AP34" i="52"/>
  <c r="AP35" i="52"/>
  <c r="AP36" i="52"/>
  <c r="AP37" i="52"/>
  <c r="AP38" i="52"/>
  <c r="AP39" i="52"/>
  <c r="AP40" i="52"/>
  <c r="AP2" i="52"/>
  <c r="B5" i="17"/>
  <c r="AL1" i="52" s="1"/>
  <c r="AU1" i="52"/>
  <c r="E73" i="17"/>
  <c r="G36" i="69"/>
  <c r="G35" i="69"/>
  <c r="G34" i="69"/>
  <c r="G33" i="69"/>
  <c r="AQ33" i="52" l="1"/>
  <c r="AQ25" i="52"/>
  <c r="AQ17" i="52"/>
  <c r="AQ6" i="52"/>
  <c r="AQ39" i="52"/>
  <c r="AQ31" i="52"/>
  <c r="AQ23" i="52"/>
  <c r="AQ14" i="52"/>
  <c r="AQ4" i="52"/>
  <c r="AQ40" i="52"/>
  <c r="AQ32" i="52"/>
  <c r="AQ24" i="52"/>
  <c r="AQ16" i="52"/>
  <c r="AQ5" i="52"/>
  <c r="AQ35" i="52"/>
  <c r="AQ27" i="52"/>
  <c r="AQ19" i="52"/>
  <c r="AQ8" i="52"/>
  <c r="AQ37" i="52"/>
  <c r="AQ29" i="52"/>
  <c r="AQ21" i="52"/>
  <c r="AQ12" i="52"/>
  <c r="AQ2" i="52"/>
  <c r="AQ38" i="52"/>
  <c r="AQ36" i="52"/>
  <c r="AQ34" i="52"/>
  <c r="AQ30" i="52"/>
  <c r="AQ28" i="52"/>
  <c r="AQ26" i="52"/>
  <c r="AQ22" i="52"/>
  <c r="AQ20" i="52"/>
  <c r="AQ18" i="52"/>
  <c r="AQ13" i="52"/>
  <c r="AQ9" i="52"/>
  <c r="AQ7" i="52"/>
  <c r="AQ3" i="52"/>
  <c r="AI45" i="2"/>
  <c r="AK1" i="52"/>
  <c r="AM1" i="52"/>
  <c r="AJ1" i="52"/>
  <c r="AN1" i="52"/>
  <c r="AQ1" i="52"/>
  <c r="AG3" i="52"/>
  <c r="AG4" i="52"/>
  <c r="AG5" i="52"/>
  <c r="AG6" i="52"/>
  <c r="AG7" i="52"/>
  <c r="AG8" i="52"/>
  <c r="AG9" i="52"/>
  <c r="AG12" i="52"/>
  <c r="AG13" i="52"/>
  <c r="AG14"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2" i="52"/>
  <c r="A3" i="52"/>
  <c r="A2" i="52"/>
  <c r="E77" i="17" l="1"/>
  <c r="G29" i="69"/>
  <c r="B7" i="60" l="1"/>
  <c r="F7" i="60"/>
  <c r="E7" i="60"/>
  <c r="D7" i="60"/>
  <c r="C7" i="60"/>
  <c r="A7" i="60"/>
  <c r="A2" i="60"/>
  <c r="E7" i="19" l="1"/>
  <c r="G21" i="69"/>
  <c r="G20" i="69"/>
  <c r="G19" i="69"/>
  <c r="G28" i="69"/>
  <c r="N2" i="2" l="1"/>
  <c r="G27" i="69" l="1"/>
  <c r="D3" i="60" l="1"/>
  <c r="A32" i="34"/>
  <c r="A31" i="34"/>
  <c r="A35" i="34"/>
  <c r="A38" i="34" l="1"/>
  <c r="A37" i="34"/>
  <c r="A24" i="34"/>
  <c r="G7" i="69"/>
  <c r="G25" i="69"/>
  <c r="G22" i="69"/>
  <c r="G17" i="69"/>
  <c r="G18" i="69"/>
  <c r="G16" i="69"/>
  <c r="G14" i="69"/>
  <c r="I660" i="10" l="1"/>
  <c r="I166" i="10"/>
  <c r="I167" i="10"/>
  <c r="I334" i="10"/>
  <c r="I168" i="10"/>
  <c r="I169" i="10"/>
  <c r="I170" i="10"/>
  <c r="I171" i="10"/>
  <c r="I206" i="10"/>
  <c r="I172" i="10"/>
  <c r="I173" i="10"/>
  <c r="I174" i="10"/>
  <c r="I175" i="10"/>
  <c r="I176" i="10"/>
  <c r="I177" i="10"/>
  <c r="I178" i="10"/>
  <c r="I179" i="10"/>
  <c r="I180" i="10"/>
  <c r="I1384" i="10"/>
  <c r="I181" i="10"/>
  <c r="I182" i="10"/>
  <c r="I664" i="10"/>
  <c r="I207" i="10"/>
  <c r="I335" i="10"/>
  <c r="I183" i="10"/>
  <c r="I218" i="10"/>
  <c r="I792" i="10"/>
  <c r="I793" i="10"/>
  <c r="I794" i="10"/>
  <c r="I665" i="10"/>
  <c r="I184" i="10"/>
  <c r="I1385" i="10"/>
  <c r="I208" i="10"/>
  <c r="I209" i="10"/>
  <c r="I1386" i="10"/>
  <c r="I210" i="10"/>
  <c r="I185" i="10"/>
  <c r="I1387" i="10"/>
  <c r="I1388" i="10"/>
  <c r="I1139" i="10"/>
  <c r="I1890" i="10"/>
  <c r="I1389" i="10"/>
  <c r="I1891" i="10"/>
  <c r="I1892" i="10"/>
  <c r="I1390" i="10"/>
  <c r="I1391" i="10"/>
  <c r="I1893" i="10"/>
  <c r="I1894" i="10"/>
  <c r="I186" i="10"/>
  <c r="I211" i="10"/>
  <c r="I666" i="10"/>
  <c r="I187" i="10"/>
  <c r="I188" i="10"/>
  <c r="I189" i="10"/>
  <c r="I190" i="10"/>
  <c r="I1392" i="10"/>
  <c r="I1114" i="10"/>
  <c r="I1393" i="10"/>
  <c r="I1394" i="10"/>
  <c r="I1395" i="10"/>
  <c r="I1396" i="10"/>
  <c r="I667" i="10"/>
  <c r="I336" i="10"/>
  <c r="I1397" i="10"/>
  <c r="I1398" i="10"/>
  <c r="I219" i="10"/>
  <c r="I337" i="10"/>
  <c r="I1115" i="10"/>
  <c r="I1399" i="10"/>
  <c r="I1895" i="10"/>
  <c r="I668" i="10"/>
  <c r="I669" i="10"/>
  <c r="I1116" i="10"/>
  <c r="I670" i="10"/>
  <c r="I795" i="10"/>
  <c r="I1400" i="10"/>
  <c r="I1401" i="10"/>
  <c r="I1402" i="10"/>
  <c r="I671" i="10"/>
  <c r="I672" i="10"/>
  <c r="I1896" i="10"/>
  <c r="I1897" i="10"/>
  <c r="I1403" i="10"/>
  <c r="I1140" i="10"/>
  <c r="I1898" i="10"/>
  <c r="I338" i="10"/>
  <c r="I339" i="10"/>
  <c r="I1117" i="10"/>
  <c r="I1899" i="10"/>
  <c r="I1900" i="10"/>
  <c r="I1404" i="10"/>
  <c r="I1901" i="10"/>
  <c r="I1902" i="10"/>
  <c r="I1405" i="10"/>
  <c r="I1406" i="10"/>
  <c r="I1903" i="10"/>
  <c r="I1407" i="10"/>
  <c r="I340" i="10"/>
  <c r="I1408" i="10"/>
  <c r="I1409" i="10"/>
  <c r="I1410" i="10"/>
  <c r="I1904" i="10"/>
  <c r="I1905" i="10"/>
  <c r="I1906" i="10"/>
  <c r="I1907" i="10"/>
  <c r="I1908" i="10"/>
  <c r="I1909" i="10"/>
  <c r="I1910" i="10"/>
  <c r="I1911" i="10"/>
  <c r="I1912" i="10"/>
  <c r="I1913" i="10"/>
  <c r="I1411" i="10"/>
  <c r="I1914" i="10"/>
  <c r="I341" i="10"/>
  <c r="I212" i="10"/>
  <c r="I1915" i="10"/>
  <c r="I1916" i="10"/>
  <c r="I1412" i="10"/>
  <c r="I1917" i="10"/>
  <c r="I1413" i="10"/>
  <c r="I213" i="10"/>
  <c r="I1414" i="10"/>
  <c r="I1918" i="10"/>
  <c r="I1919" i="10"/>
  <c r="I1920" i="10"/>
  <c r="I1415" i="10"/>
  <c r="I1416" i="10"/>
  <c r="I1417" i="10"/>
  <c r="I959" i="10"/>
  <c r="I1418" i="10"/>
  <c r="I1419" i="10"/>
  <c r="I1921" i="10"/>
  <c r="I220" i="10"/>
  <c r="I1922" i="10"/>
  <c r="I221" i="10"/>
  <c r="I342" i="10"/>
  <c r="I191" i="10"/>
  <c r="I1923" i="10"/>
  <c r="I734" i="10"/>
  <c r="I343" i="10"/>
  <c r="I222" i="10"/>
  <c r="I1420" i="10"/>
  <c r="I673" i="10"/>
  <c r="I674" i="10"/>
  <c r="I675" i="10"/>
  <c r="I1421" i="10"/>
  <c r="I1422" i="10"/>
  <c r="I1423" i="10"/>
  <c r="I1424" i="10"/>
  <c r="I1425" i="10"/>
  <c r="I1924" i="10"/>
  <c r="I1925" i="10"/>
  <c r="I1426" i="10"/>
  <c r="I1926" i="10"/>
  <c r="I1427" i="10"/>
  <c r="I676" i="10"/>
  <c r="I677" i="10"/>
  <c r="I1927" i="10"/>
  <c r="I1928" i="10"/>
  <c r="I1929" i="10"/>
  <c r="I1930" i="10"/>
  <c r="I678" i="10"/>
  <c r="I1931" i="10"/>
  <c r="I1932" i="10"/>
  <c r="I679" i="10"/>
  <c r="I680" i="10"/>
  <c r="I1428" i="10"/>
  <c r="I214" i="10"/>
  <c r="I1429" i="10"/>
  <c r="I1430" i="10"/>
  <c r="I1933" i="10"/>
  <c r="I1934" i="10"/>
  <c r="I1431" i="10"/>
  <c r="I1141" i="10"/>
  <c r="I1142" i="10"/>
  <c r="I735" i="10"/>
  <c r="I681" i="10"/>
  <c r="I807" i="10"/>
  <c r="I682" i="10"/>
  <c r="I683" i="10"/>
  <c r="I684" i="10"/>
  <c r="I685" i="10"/>
  <c r="I686" i="10"/>
  <c r="I687" i="10"/>
  <c r="I688" i="10"/>
  <c r="I736" i="10"/>
  <c r="I689" i="10"/>
  <c r="I1143" i="10"/>
  <c r="I690" i="10"/>
  <c r="I737" i="10"/>
  <c r="I344" i="10"/>
  <c r="I345" i="10"/>
  <c r="I1432" i="10"/>
  <c r="I346" i="10"/>
  <c r="I1433" i="10"/>
  <c r="I347" i="10"/>
  <c r="I1935" i="10"/>
  <c r="I1936" i="10"/>
  <c r="I1937" i="10"/>
  <c r="I348" i="10"/>
  <c r="I1938" i="10"/>
  <c r="I1434" i="10"/>
  <c r="I349" i="10"/>
  <c r="I350" i="10"/>
  <c r="I351" i="10"/>
  <c r="I691" i="10"/>
  <c r="I692" i="10"/>
  <c r="I352" i="10"/>
  <c r="I223" i="10"/>
  <c r="I224" i="10"/>
  <c r="I693" i="10"/>
  <c r="I694" i="10"/>
  <c r="I1939" i="10"/>
  <c r="I1435" i="10"/>
  <c r="I1940" i="10"/>
  <c r="I1941" i="10"/>
  <c r="I695" i="10"/>
  <c r="I696" i="10"/>
  <c r="I1144" i="10"/>
  <c r="I1942" i="10"/>
  <c r="I1118" i="10"/>
  <c r="I1436" i="10"/>
  <c r="I1145" i="10"/>
  <c r="I353" i="10"/>
  <c r="I354" i="10"/>
  <c r="I355" i="10"/>
  <c r="I356" i="10"/>
  <c r="I357" i="10"/>
  <c r="I1943" i="10"/>
  <c r="I1437" i="10"/>
  <c r="I738" i="10"/>
  <c r="I808" i="10"/>
  <c r="I739" i="10"/>
  <c r="I740" i="10"/>
  <c r="I741" i="10"/>
  <c r="I742" i="10"/>
  <c r="I1944" i="10"/>
  <c r="I358" i="10"/>
  <c r="I1119" i="10"/>
  <c r="I225" i="10"/>
  <c r="I359" i="10"/>
  <c r="I360" i="10"/>
  <c r="I1438" i="10"/>
  <c r="I1120" i="10"/>
  <c r="I1439" i="10"/>
  <c r="I1945" i="10"/>
  <c r="I1440" i="10"/>
  <c r="I11" i="10"/>
  <c r="I361" i="10"/>
  <c r="I1226" i="10"/>
  <c r="I1946" i="10"/>
  <c r="I362" i="10"/>
  <c r="I226" i="10"/>
  <c r="I743" i="10"/>
  <c r="I744" i="10"/>
  <c r="I745" i="10"/>
  <c r="I1441" i="10"/>
  <c r="I12" i="10"/>
  <c r="I363" i="10"/>
  <c r="I364" i="10"/>
  <c r="I746" i="10"/>
  <c r="I1947" i="10"/>
  <c r="I1442" i="10"/>
  <c r="I796" i="10"/>
  <c r="I365" i="10"/>
  <c r="I747" i="10"/>
  <c r="I227" i="10"/>
  <c r="I748" i="10"/>
  <c r="I749" i="10"/>
  <c r="I1121" i="10"/>
  <c r="I1443" i="10"/>
  <c r="I750" i="10"/>
  <c r="I751" i="10"/>
  <c r="I215" i="10"/>
  <c r="I366" i="10"/>
  <c r="I1444" i="10"/>
  <c r="I1445" i="10"/>
  <c r="I13" i="10"/>
  <c r="I960" i="10"/>
  <c r="I961" i="10"/>
  <c r="I962" i="10"/>
  <c r="I1948" i="10"/>
  <c r="I1122" i="10"/>
  <c r="I1446" i="10"/>
  <c r="I1447" i="10"/>
  <c r="I1448" i="10"/>
  <c r="I1146" i="10"/>
  <c r="I752" i="10"/>
  <c r="I228" i="10"/>
  <c r="I753" i="10"/>
  <c r="I229" i="10"/>
  <c r="I754" i="10"/>
  <c r="I1123" i="10"/>
  <c r="I230" i="10"/>
  <c r="I755" i="10"/>
  <c r="I231" i="10"/>
  <c r="I232" i="10"/>
  <c r="I1949" i="10"/>
  <c r="I756" i="10"/>
  <c r="I697" i="10"/>
  <c r="I698" i="10"/>
  <c r="I699" i="10"/>
  <c r="I700" i="10"/>
  <c r="I757" i="10"/>
  <c r="I367" i="10"/>
  <c r="I701" i="10"/>
  <c r="I702" i="10"/>
  <c r="I703" i="10"/>
  <c r="I1950" i="10"/>
  <c r="I14" i="10"/>
  <c r="I1951" i="10"/>
  <c r="I233" i="10"/>
  <c r="I758" i="10"/>
  <c r="I759" i="10"/>
  <c r="I809" i="10"/>
  <c r="I760" i="10"/>
  <c r="I234" i="10"/>
  <c r="I704" i="10"/>
  <c r="I235" i="10"/>
  <c r="I236" i="10"/>
  <c r="I237" i="10"/>
  <c r="I761" i="10"/>
  <c r="I705" i="10"/>
  <c r="I762" i="10"/>
  <c r="I192" i="10"/>
  <c r="I1449" i="10"/>
  <c r="I706" i="10"/>
  <c r="I763" i="10"/>
  <c r="I764" i="10"/>
  <c r="I765" i="10"/>
  <c r="I707" i="10"/>
  <c r="I766" i="10"/>
  <c r="I767" i="10"/>
  <c r="I768" i="10"/>
  <c r="I708" i="10"/>
  <c r="I709" i="10"/>
  <c r="I1952" i="10"/>
  <c r="I710" i="10"/>
  <c r="I711" i="10"/>
  <c r="I769" i="10"/>
  <c r="I238" i="10"/>
  <c r="I770" i="10"/>
  <c r="I712" i="10"/>
  <c r="I713" i="10"/>
  <c r="I714" i="10"/>
  <c r="I368" i="10"/>
  <c r="I1450" i="10"/>
  <c r="I715" i="10"/>
  <c r="I716" i="10"/>
  <c r="I15" i="10"/>
  <c r="I1953" i="10"/>
  <c r="I1451" i="10"/>
  <c r="I717" i="10"/>
  <c r="I771" i="10"/>
  <c r="I772" i="10"/>
  <c r="I773" i="10"/>
  <c r="I718" i="10"/>
  <c r="I810" i="10"/>
  <c r="I774" i="10"/>
  <c r="I1147" i="10"/>
  <c r="I1954" i="10"/>
  <c r="I775" i="10"/>
  <c r="I1955" i="10"/>
  <c r="I1956" i="10"/>
  <c r="I1957" i="10"/>
  <c r="I776" i="10"/>
  <c r="I1227" i="10"/>
  <c r="I719" i="10"/>
  <c r="I1124" i="10"/>
  <c r="I369" i="10"/>
  <c r="I1958" i="10"/>
  <c r="I720" i="10"/>
  <c r="I1959" i="10"/>
  <c r="I1960" i="10"/>
  <c r="I370" i="10"/>
  <c r="I1452" i="10"/>
  <c r="I1453" i="10"/>
  <c r="I1454" i="10"/>
  <c r="I1455" i="10"/>
  <c r="I1456" i="10"/>
  <c r="I1148" i="10"/>
  <c r="I1149" i="10"/>
  <c r="I371" i="10"/>
  <c r="I372" i="10"/>
  <c r="I373" i="10"/>
  <c r="I239" i="10"/>
  <c r="I1125" i="10"/>
  <c r="I16" i="10"/>
  <c r="I240" i="10"/>
  <c r="I241" i="10"/>
  <c r="I374" i="10"/>
  <c r="I1150" i="10"/>
  <c r="I375" i="10"/>
  <c r="I1961" i="10"/>
  <c r="I721" i="10"/>
  <c r="I722" i="10"/>
  <c r="I777" i="10"/>
  <c r="I1457" i="10"/>
  <c r="I242" i="10"/>
  <c r="I243" i="10"/>
  <c r="I1962" i="10"/>
  <c r="I244" i="10"/>
  <c r="I1126" i="10"/>
  <c r="I376" i="10"/>
  <c r="I1963" i="10"/>
  <c r="I17" i="10"/>
  <c r="I377" i="10"/>
  <c r="I378" i="10"/>
  <c r="I379" i="10"/>
  <c r="I18" i="10"/>
  <c r="I19" i="10"/>
  <c r="I1228" i="10"/>
  <c r="I245" i="10"/>
  <c r="I1458" i="10"/>
  <c r="I1459" i="10"/>
  <c r="I1460" i="10"/>
  <c r="I1461" i="10"/>
  <c r="I1151" i="10"/>
  <c r="I1152" i="10"/>
  <c r="I1964" i="10"/>
  <c r="I1965" i="10"/>
  <c r="I1229" i="10"/>
  <c r="I20" i="10"/>
  <c r="I380" i="10"/>
  <c r="I21" i="10"/>
  <c r="I1230" i="10"/>
  <c r="I193" i="10"/>
  <c r="I216" i="10"/>
  <c r="I1966" i="10"/>
  <c r="I246" i="10"/>
  <c r="I1967" i="10"/>
  <c r="I1968" i="10"/>
  <c r="I1462" i="10"/>
  <c r="I22" i="10"/>
  <c r="I247" i="10"/>
  <c r="I248" i="10"/>
  <c r="I381" i="10"/>
  <c r="I1463" i="10"/>
  <c r="I23" i="10"/>
  <c r="I1231" i="10"/>
  <c r="I24" i="10"/>
  <c r="I1232" i="10"/>
  <c r="I382" i="10"/>
  <c r="I778" i="10"/>
  <c r="I779" i="10"/>
  <c r="I780" i="10"/>
  <c r="I249" i="10"/>
  <c r="I25" i="10"/>
  <c r="I26" i="10"/>
  <c r="I1153" i="10"/>
  <c r="I1154" i="10"/>
  <c r="I781" i="10"/>
  <c r="I782" i="10"/>
  <c r="I1233" i="10"/>
  <c r="I250" i="10"/>
  <c r="I383" i="10"/>
  <c r="I1234" i="10"/>
  <c r="I27" i="10"/>
  <c r="I1235" i="10"/>
  <c r="I1236" i="10"/>
  <c r="I1969" i="10"/>
  <c r="I783" i="10"/>
  <c r="I784" i="10"/>
  <c r="I251" i="10"/>
  <c r="I785" i="10"/>
  <c r="I28" i="10"/>
  <c r="I1237" i="10"/>
  <c r="I1238" i="10"/>
  <c r="I1970" i="10"/>
  <c r="I29" i="10"/>
  <c r="I1464" i="10"/>
  <c r="I1239" i="10"/>
  <c r="I252" i="10"/>
  <c r="I797" i="10"/>
  <c r="I798" i="10"/>
  <c r="I1240" i="10"/>
  <c r="I1465" i="10"/>
  <c r="I1466" i="10"/>
  <c r="I1467" i="10"/>
  <c r="I1468" i="10"/>
  <c r="I1469" i="10"/>
  <c r="I1470" i="10"/>
  <c r="I1471" i="10"/>
  <c r="I1472" i="10"/>
  <c r="I1473" i="10"/>
  <c r="I1474" i="10"/>
  <c r="I1475" i="10"/>
  <c r="I1476" i="10"/>
  <c r="I1477" i="10"/>
  <c r="I1478" i="10"/>
  <c r="I1479" i="10"/>
  <c r="I1480" i="10"/>
  <c r="I1481" i="10"/>
  <c r="I1482" i="10"/>
  <c r="I1483" i="10"/>
  <c r="I1484" i="10"/>
  <c r="I1485" i="10"/>
  <c r="I1486" i="10"/>
  <c r="I1487" i="10"/>
  <c r="I1488" i="10"/>
  <c r="I1971" i="10"/>
  <c r="I1972" i="10"/>
  <c r="I1489" i="10"/>
  <c r="I1490" i="10"/>
  <c r="I1491" i="10"/>
  <c r="I1492" i="10"/>
  <c r="I1493" i="10"/>
  <c r="I1494" i="10"/>
  <c r="I1495" i="10"/>
  <c r="I1496" i="10"/>
  <c r="I1497" i="10"/>
  <c r="I1498" i="10"/>
  <c r="I1499" i="10"/>
  <c r="I1500" i="10"/>
  <c r="I1501" i="10"/>
  <c r="I1502" i="10"/>
  <c r="I1503" i="10"/>
  <c r="I1504" i="10"/>
  <c r="I1505" i="10"/>
  <c r="I1506" i="10"/>
  <c r="I1507" i="10"/>
  <c r="I1508" i="10"/>
  <c r="I1509" i="10"/>
  <c r="I1510" i="10"/>
  <c r="I1511" i="10"/>
  <c r="I1512" i="10"/>
  <c r="I1513" i="10"/>
  <c r="I1514" i="10"/>
  <c r="I1515" i="10"/>
  <c r="I963" i="10"/>
  <c r="I964" i="10"/>
  <c r="I1516" i="10"/>
  <c r="I1517" i="10"/>
  <c r="I1518" i="10"/>
  <c r="I1519" i="10"/>
  <c r="I1520" i="10"/>
  <c r="I1521" i="10"/>
  <c r="I1522" i="10"/>
  <c r="I1523" i="10"/>
  <c r="I1524" i="10"/>
  <c r="I1525" i="10"/>
  <c r="I1526" i="10"/>
  <c r="I1527" i="10"/>
  <c r="I30" i="10"/>
  <c r="I1528" i="10"/>
  <c r="I1529" i="10"/>
  <c r="I1530" i="10"/>
  <c r="I1531" i="10"/>
  <c r="I1532" i="10"/>
  <c r="I1533" i="10"/>
  <c r="I1534" i="10"/>
  <c r="I1535" i="10"/>
  <c r="I1536" i="10"/>
  <c r="I1155" i="10"/>
  <c r="I1156" i="10"/>
  <c r="I1157" i="10"/>
  <c r="I1158" i="10"/>
  <c r="I1973" i="10"/>
  <c r="I1974" i="10"/>
  <c r="I1537" i="10"/>
  <c r="I1538" i="10"/>
  <c r="I1975" i="10"/>
  <c r="I1976" i="10"/>
  <c r="I253" i="10"/>
  <c r="I254" i="10"/>
  <c r="I1539" i="10"/>
  <c r="I1540" i="10"/>
  <c r="I1977" i="10"/>
  <c r="I1978" i="10"/>
  <c r="I1541" i="10"/>
  <c r="I31" i="10"/>
  <c r="I32" i="10"/>
  <c r="I1241" i="10"/>
  <c r="I1542" i="10"/>
  <c r="I1543" i="10"/>
  <c r="I1979" i="10"/>
  <c r="I1544" i="10"/>
  <c r="I1545" i="10"/>
  <c r="I1980" i="10"/>
  <c r="I1546" i="10"/>
  <c r="I1981" i="10"/>
  <c r="I1242" i="10"/>
  <c r="I384" i="10"/>
  <c r="I385" i="10"/>
  <c r="I255" i="10"/>
  <c r="I1547" i="10"/>
  <c r="I1548" i="10"/>
  <c r="I256" i="10"/>
  <c r="I1982" i="10"/>
  <c r="I1243" i="10"/>
  <c r="I1244" i="10"/>
  <c r="I1983" i="10"/>
  <c r="I1245" i="10"/>
  <c r="I1984" i="10"/>
  <c r="I1985" i="10"/>
  <c r="I1549" i="10"/>
  <c r="I1550" i="10"/>
  <c r="I1551" i="10"/>
  <c r="I1552" i="10"/>
  <c r="I1986" i="10"/>
  <c r="I1553" i="10"/>
  <c r="I1554" i="10"/>
  <c r="I1555" i="10"/>
  <c r="I1127" i="10"/>
  <c r="I1159" i="10"/>
  <c r="I1246" i="10"/>
  <c r="I1247" i="10"/>
  <c r="I1248" i="10"/>
  <c r="I1556" i="10"/>
  <c r="I386" i="10"/>
  <c r="I387" i="10"/>
  <c r="I388" i="10"/>
  <c r="I1128" i="10"/>
  <c r="I1557" i="10"/>
  <c r="I1160" i="10"/>
  <c r="I1558" i="10"/>
  <c r="I1559" i="10"/>
  <c r="I33" i="10"/>
  <c r="I1987" i="10"/>
  <c r="I1249" i="10"/>
  <c r="I1560" i="10"/>
  <c r="I1129" i="10"/>
  <c r="I1250" i="10"/>
  <c r="I34" i="10"/>
  <c r="I1251" i="10"/>
  <c r="I1130" i="10"/>
  <c r="I1252" i="10"/>
  <c r="I1253" i="10"/>
  <c r="I1002" i="10"/>
  <c r="I35" i="10"/>
  <c r="I1254" i="10"/>
  <c r="I1255" i="10"/>
  <c r="I1561" i="10"/>
  <c r="I1562" i="10"/>
  <c r="I36" i="10"/>
  <c r="I1563" i="10"/>
  <c r="I37" i="10"/>
  <c r="I1564" i="10"/>
  <c r="I1256" i="10"/>
  <c r="I1988" i="10"/>
  <c r="I1257" i="10"/>
  <c r="I1989" i="10"/>
  <c r="I257" i="10"/>
  <c r="I1258" i="10"/>
  <c r="I1259" i="10"/>
  <c r="I1565" i="10"/>
  <c r="I258" i="10"/>
  <c r="I1990" i="10"/>
  <c r="I1260" i="10"/>
  <c r="I1566" i="10"/>
  <c r="I1161" i="10"/>
  <c r="I1261" i="10"/>
  <c r="I38" i="10"/>
  <c r="I1991" i="10"/>
  <c r="I1162" i="10"/>
  <c r="I39" i="10"/>
  <c r="I259" i="10"/>
  <c r="I40" i="10"/>
  <c r="I1131" i="10"/>
  <c r="I1567" i="10"/>
  <c r="I1568" i="10"/>
  <c r="I1569" i="10"/>
  <c r="I1570" i="10"/>
  <c r="I1992" i="10"/>
  <c r="I1571" i="10"/>
  <c r="I1572" i="10"/>
  <c r="I1573" i="10"/>
  <c r="I1574" i="10"/>
  <c r="I1575" i="10"/>
  <c r="I1576" i="10"/>
  <c r="I1163" i="10"/>
  <c r="I1164" i="10"/>
  <c r="I1165" i="10"/>
  <c r="I1166" i="10"/>
  <c r="I1167" i="10"/>
  <c r="I1168" i="10"/>
  <c r="I1169" i="10"/>
  <c r="I1170" i="10"/>
  <c r="I1171" i="10"/>
  <c r="I389" i="10"/>
  <c r="I260" i="10"/>
  <c r="I390" i="10"/>
  <c r="I1993" i="10"/>
  <c r="I1577" i="10"/>
  <c r="I1262" i="10"/>
  <c r="I1263" i="10"/>
  <c r="I1994" i="10"/>
  <c r="I1578" i="10"/>
  <c r="I1579" i="10"/>
  <c r="I1172" i="10"/>
  <c r="I1173" i="10"/>
  <c r="I261" i="10"/>
  <c r="I1264" i="10"/>
  <c r="I1265" i="10"/>
  <c r="I391" i="10"/>
  <c r="I41" i="10"/>
  <c r="I1266" i="10"/>
  <c r="I42" i="10"/>
  <c r="I1580" i="10"/>
  <c r="I1581" i="10"/>
  <c r="I43" i="10"/>
  <c r="I1174" i="10"/>
  <c r="I392" i="10"/>
  <c r="I1582" i="10"/>
  <c r="I1583" i="10"/>
  <c r="I1995" i="10"/>
  <c r="I811" i="10"/>
  <c r="I1996" i="10"/>
  <c r="I1584" i="10"/>
  <c r="I1997" i="10"/>
  <c r="I393" i="10"/>
  <c r="I44" i="10"/>
  <c r="I723" i="10"/>
  <c r="I1267" i="10"/>
  <c r="I1268" i="10"/>
  <c r="I1269" i="10"/>
  <c r="I1270" i="10"/>
  <c r="I1585" i="10"/>
  <c r="I1586" i="10"/>
  <c r="I1175" i="10"/>
  <c r="I1271" i="10"/>
  <c r="I1998" i="10"/>
  <c r="I262" i="10"/>
  <c r="I1999" i="10"/>
  <c r="I1272" i="10"/>
  <c r="I1587" i="10"/>
  <c r="I1588" i="10"/>
  <c r="I2000" i="10"/>
  <c r="I1176" i="10"/>
  <c r="I45" i="10"/>
  <c r="I1273" i="10"/>
  <c r="I1274" i="10"/>
  <c r="I1589" i="10"/>
  <c r="I263" i="10"/>
  <c r="I1275" i="10"/>
  <c r="I1177" i="10"/>
  <c r="I46" i="10"/>
  <c r="I47" i="10"/>
  <c r="I2001" i="10"/>
  <c r="I264" i="10"/>
  <c r="I1590" i="10"/>
  <c r="I1591" i="10"/>
  <c r="I2002" i="10"/>
  <c r="I1178" i="10"/>
  <c r="I2003" i="10"/>
  <c r="I394" i="10"/>
  <c r="I2004" i="10"/>
  <c r="I1276" i="10"/>
  <c r="I2005" i="10"/>
  <c r="I724" i="10"/>
  <c r="I725" i="10"/>
  <c r="I395" i="10"/>
  <c r="I1592" i="10"/>
  <c r="I1593" i="10"/>
  <c r="I1277" i="10"/>
  <c r="I396" i="10"/>
  <c r="I2006" i="10"/>
  <c r="I48" i="10"/>
  <c r="I397" i="10"/>
  <c r="I398" i="10"/>
  <c r="I399" i="10"/>
  <c r="I1594" i="10"/>
  <c r="I1595" i="10"/>
  <c r="I1596" i="10"/>
  <c r="I1597" i="10"/>
  <c r="I1598" i="10"/>
  <c r="I1599" i="10"/>
  <c r="I1600" i="10"/>
  <c r="I1601" i="10"/>
  <c r="I1602" i="10"/>
  <c r="I1603" i="10"/>
  <c r="I49" i="10"/>
  <c r="I1278" i="10"/>
  <c r="I1604" i="10"/>
  <c r="I1605" i="10"/>
  <c r="I50" i="10"/>
  <c r="I1279" i="10"/>
  <c r="I1606" i="10"/>
  <c r="I1179" i="10"/>
  <c r="I1180" i="10"/>
  <c r="I1181" i="10"/>
  <c r="I1182" i="10"/>
  <c r="I51" i="10"/>
  <c r="I1280" i="10"/>
  <c r="I1607" i="10"/>
  <c r="I1281" i="10"/>
  <c r="I52" i="10"/>
  <c r="I2007" i="10"/>
  <c r="I265" i="10"/>
  <c r="I53" i="10"/>
  <c r="I2008" i="10"/>
  <c r="I1282" i="10"/>
  <c r="I1283" i="10"/>
  <c r="I54" i="10"/>
  <c r="I55" i="10"/>
  <c r="I56" i="10"/>
  <c r="I57" i="10"/>
  <c r="I1284" i="10"/>
  <c r="I1608" i="10"/>
  <c r="I400" i="10"/>
  <c r="I2009" i="10"/>
  <c r="I1609" i="10"/>
  <c r="I2010" i="10"/>
  <c r="I1183" i="10"/>
  <c r="I1184" i="10"/>
  <c r="I1285" i="10"/>
  <c r="I58" i="10"/>
  <c r="I401" i="10"/>
  <c r="I59" i="10"/>
  <c r="I60" i="10"/>
  <c r="I402" i="10"/>
  <c r="I1610" i="10"/>
  <c r="I1286" i="10"/>
  <c r="I1287" i="10"/>
  <c r="I61" i="10"/>
  <c r="I62" i="10"/>
  <c r="I1288" i="10"/>
  <c r="I1611" i="10"/>
  <c r="I1612" i="10"/>
  <c r="I1613" i="10"/>
  <c r="I1614" i="10"/>
  <c r="I1615" i="10"/>
  <c r="I2011" i="10"/>
  <c r="I1289" i="10"/>
  <c r="I63" i="10"/>
  <c r="I403" i="10"/>
  <c r="I1290" i="10"/>
  <c r="I1291" i="10"/>
  <c r="I404" i="10"/>
  <c r="I64" i="10"/>
  <c r="I405" i="10"/>
  <c r="I406" i="10"/>
  <c r="I1292" i="10"/>
  <c r="I1293" i="10"/>
  <c r="I1616" i="10"/>
  <c r="I1617" i="10"/>
  <c r="I1618" i="10"/>
  <c r="I1619" i="10"/>
  <c r="I1620" i="10"/>
  <c r="I2012" i="10"/>
  <c r="I2013" i="10"/>
  <c r="I65" i="10"/>
  <c r="I1621" i="10"/>
  <c r="I1622" i="10"/>
  <c r="I2014" i="10"/>
  <c r="I1623" i="10"/>
  <c r="I1624" i="10"/>
  <c r="I1294" i="10"/>
  <c r="I1185" i="10"/>
  <c r="I1625" i="10"/>
  <c r="I407" i="10"/>
  <c r="I408" i="10"/>
  <c r="I66" i="10"/>
  <c r="I1295" i="10"/>
  <c r="I1186" i="10"/>
  <c r="I2015" i="10"/>
  <c r="I67" i="10"/>
  <c r="I68" i="10"/>
  <c r="I1296" i="10"/>
  <c r="I409" i="10"/>
  <c r="I410" i="10"/>
  <c r="I1297" i="10"/>
  <c r="I1626" i="10"/>
  <c r="I1627" i="10"/>
  <c r="I1628" i="10"/>
  <c r="I1629" i="10"/>
  <c r="I69" i="10"/>
  <c r="I1630" i="10"/>
  <c r="I1631" i="10"/>
  <c r="I70" i="10"/>
  <c r="I1632" i="10"/>
  <c r="I1187" i="10"/>
  <c r="I1633" i="10"/>
  <c r="I1634" i="10"/>
  <c r="I1298" i="10"/>
  <c r="I71" i="10"/>
  <c r="I72" i="10"/>
  <c r="I1299" i="10"/>
  <c r="I411" i="10"/>
  <c r="I73" i="10"/>
  <c r="I1635" i="10"/>
  <c r="I2016" i="10"/>
  <c r="I2017" i="10"/>
  <c r="I74" i="10"/>
  <c r="I412" i="10"/>
  <c r="I413" i="10"/>
  <c r="I75" i="10"/>
  <c r="I76" i="10"/>
  <c r="I1300" i="10"/>
  <c r="I1301" i="10"/>
  <c r="I1302" i="10"/>
  <c r="I1303" i="10"/>
  <c r="I1304" i="10"/>
  <c r="I1636" i="10"/>
  <c r="I1637" i="10"/>
  <c r="I1638" i="10"/>
  <c r="I1639" i="10"/>
  <c r="I1640" i="10"/>
  <c r="I1641" i="10"/>
  <c r="I1642" i="10"/>
  <c r="I1643" i="10"/>
  <c r="I1644" i="10"/>
  <c r="I1645" i="10"/>
  <c r="I1646" i="10"/>
  <c r="I1647" i="10"/>
  <c r="I1648" i="10"/>
  <c r="I1649" i="10"/>
  <c r="I1650" i="10"/>
  <c r="I1305" i="10"/>
  <c r="I1651" i="10"/>
  <c r="I1652" i="10"/>
  <c r="I1653" i="10"/>
  <c r="I1654" i="10"/>
  <c r="I1655" i="10"/>
  <c r="I1656" i="10"/>
  <c r="I1657" i="10"/>
  <c r="I1658" i="10"/>
  <c r="I1188" i="10"/>
  <c r="I1189" i="10"/>
  <c r="I1190" i="10"/>
  <c r="I414" i="10"/>
  <c r="I1191" i="10"/>
  <c r="I1192" i="10"/>
  <c r="I1193" i="10"/>
  <c r="I1194" i="10"/>
  <c r="I1195" i="10"/>
  <c r="I415" i="10"/>
  <c r="I1659" i="10"/>
  <c r="I1660" i="10"/>
  <c r="I416" i="10"/>
  <c r="I417" i="10"/>
  <c r="I1661" i="10"/>
  <c r="I1662" i="10"/>
  <c r="I1663" i="10"/>
  <c r="I1664" i="10"/>
  <c r="I1665" i="10"/>
  <c r="I1666" i="10"/>
  <c r="I1196" i="10"/>
  <c r="I418" i="10"/>
  <c r="I419" i="10"/>
  <c r="I420" i="10"/>
  <c r="I2018" i="10"/>
  <c r="I1306" i="10"/>
  <c r="I421" i="10"/>
  <c r="I422" i="10"/>
  <c r="I77" i="10"/>
  <c r="I1307" i="10"/>
  <c r="I1667" i="10"/>
  <c r="I423" i="10"/>
  <c r="I78" i="10"/>
  <c r="I79" i="10"/>
  <c r="I1308" i="10"/>
  <c r="I1668" i="10"/>
  <c r="I1669" i="10"/>
  <c r="I1670" i="10"/>
  <c r="I1671" i="10"/>
  <c r="I1672" i="10"/>
  <c r="I1673" i="10"/>
  <c r="I1674" i="10"/>
  <c r="I1675" i="10"/>
  <c r="I1676" i="10"/>
  <c r="I1677" i="10"/>
  <c r="I1678" i="10"/>
  <c r="I1679" i="10"/>
  <c r="I1680" i="10"/>
  <c r="I1681" i="10"/>
  <c r="I1682" i="10"/>
  <c r="I1683" i="10"/>
  <c r="I1684" i="10"/>
  <c r="I1685" i="10"/>
  <c r="I1686" i="10"/>
  <c r="I1687" i="10"/>
  <c r="I1688" i="10"/>
  <c r="I80" i="10"/>
  <c r="I1689" i="10"/>
  <c r="I1690" i="10"/>
  <c r="I1691" i="10"/>
  <c r="I1692" i="10"/>
  <c r="I1693" i="10"/>
  <c r="I1694" i="10"/>
  <c r="I1695" i="10"/>
  <c r="I1696" i="10"/>
  <c r="I1697" i="10"/>
  <c r="I1698" i="10"/>
  <c r="I1699" i="10"/>
  <c r="I1700" i="10"/>
  <c r="I1701" i="10"/>
  <c r="I1702" i="10"/>
  <c r="I1703" i="10"/>
  <c r="I1704" i="10"/>
  <c r="I1705" i="10"/>
  <c r="I1706" i="10"/>
  <c r="I1707" i="10"/>
  <c r="I1708" i="10"/>
  <c r="I1709" i="10"/>
  <c r="I1710" i="10"/>
  <c r="I1711" i="10"/>
  <c r="I1712" i="10"/>
  <c r="I1713" i="10"/>
  <c r="I1714" i="10"/>
  <c r="I1715" i="10"/>
  <c r="I1716" i="10"/>
  <c r="I1717" i="10"/>
  <c r="I1718" i="10"/>
  <c r="I1719" i="10"/>
  <c r="I1720" i="10"/>
  <c r="I1721" i="10"/>
  <c r="I1722" i="10"/>
  <c r="I1723" i="10"/>
  <c r="I1724" i="10"/>
  <c r="I1725" i="10"/>
  <c r="I1726" i="10"/>
  <c r="I1727" i="10"/>
  <c r="I1728" i="10"/>
  <c r="I1729" i="10"/>
  <c r="I1730" i="10"/>
  <c r="I1731" i="10"/>
  <c r="I1732" i="10"/>
  <c r="I1733" i="10"/>
  <c r="I1734" i="10"/>
  <c r="I1735" i="10"/>
  <c r="I1736" i="10"/>
  <c r="I1737" i="10"/>
  <c r="I1738" i="10"/>
  <c r="I1739" i="10"/>
  <c r="I1740" i="10"/>
  <c r="I1741" i="10"/>
  <c r="I1742" i="10"/>
  <c r="I1743" i="10"/>
  <c r="I1744" i="10"/>
  <c r="I1745" i="10"/>
  <c r="I1746" i="10"/>
  <c r="I1747" i="10"/>
  <c r="I1748" i="10"/>
  <c r="I1749" i="10"/>
  <c r="I1750" i="10"/>
  <c r="I1751" i="10"/>
  <c r="I1752" i="10"/>
  <c r="I1753" i="10"/>
  <c r="I1754" i="10"/>
  <c r="I81" i="10"/>
  <c r="I82" i="10"/>
  <c r="I83" i="10"/>
  <c r="I84" i="10"/>
  <c r="I1309" i="10"/>
  <c r="I1755" i="10"/>
  <c r="I1756" i="10"/>
  <c r="I1757" i="10"/>
  <c r="I1758" i="10"/>
  <c r="I1759" i="10"/>
  <c r="I85" i="10"/>
  <c r="I1760" i="10"/>
  <c r="I1761" i="10"/>
  <c r="I1762" i="10"/>
  <c r="I1763" i="10"/>
  <c r="I1764" i="10"/>
  <c r="I1765" i="10"/>
  <c r="I1197" i="10"/>
  <c r="I1766" i="10"/>
  <c r="I1767" i="10"/>
  <c r="I1768" i="10"/>
  <c r="I1769" i="10"/>
  <c r="I1770" i="10"/>
  <c r="I1310" i="10"/>
  <c r="I1771" i="10"/>
  <c r="I1772" i="10"/>
  <c r="I1773" i="10"/>
  <c r="I86" i="10"/>
  <c r="I87" i="10"/>
  <c r="I1774" i="10"/>
  <c r="I1311" i="10"/>
  <c r="I1775" i="10"/>
  <c r="I1198" i="10"/>
  <c r="I424" i="10"/>
  <c r="I1776" i="10"/>
  <c r="I2019" i="10"/>
  <c r="I425" i="10"/>
  <c r="I1312" i="10"/>
  <c r="I1777" i="10"/>
  <c r="I1199" i="10"/>
  <c r="I1200" i="10"/>
  <c r="I1201" i="10"/>
  <c r="I1202" i="10"/>
  <c r="I1203" i="10"/>
  <c r="I1204" i="10"/>
  <c r="I1205" i="10"/>
  <c r="I1206" i="10"/>
  <c r="I1778" i="10"/>
  <c r="I426" i="10"/>
  <c r="I266" i="10"/>
  <c r="I427" i="10"/>
  <c r="I428" i="10"/>
  <c r="I1779" i="10"/>
  <c r="I1780" i="10"/>
  <c r="I1781" i="10"/>
  <c r="I1313" i="10"/>
  <c r="I1782" i="10"/>
  <c r="I1783" i="10"/>
  <c r="I1784" i="10"/>
  <c r="I1785" i="10"/>
  <c r="I1786" i="10"/>
  <c r="I1207" i="10"/>
  <c r="I1787" i="10"/>
  <c r="I1208" i="10"/>
  <c r="I1788" i="10"/>
  <c r="I429" i="10"/>
  <c r="I1314" i="10"/>
  <c r="I88" i="10"/>
  <c r="I430" i="10"/>
  <c r="I1315" i="10"/>
  <c r="I1789" i="10"/>
  <c r="I431" i="10"/>
  <c r="I432" i="10"/>
  <c r="I433" i="10"/>
  <c r="I434" i="10"/>
  <c r="I267" i="10"/>
  <c r="I435" i="10"/>
  <c r="I1316" i="10"/>
  <c r="I1317" i="10"/>
  <c r="I1790" i="10"/>
  <c r="I1791" i="10"/>
  <c r="I1792" i="10"/>
  <c r="I1318" i="10"/>
  <c r="I1793" i="10"/>
  <c r="I1794" i="10"/>
  <c r="I1795" i="10"/>
  <c r="I1796" i="10"/>
  <c r="I1797" i="10"/>
  <c r="I1798" i="10"/>
  <c r="I1799" i="10"/>
  <c r="I1800" i="10"/>
  <c r="I1801" i="10"/>
  <c r="I1802" i="10"/>
  <c r="I1803" i="10"/>
  <c r="I1804" i="10"/>
  <c r="I1805" i="10"/>
  <c r="I1806" i="10"/>
  <c r="I1807" i="10"/>
  <c r="I1808" i="10"/>
  <c r="I1809" i="10"/>
  <c r="I1810" i="10"/>
  <c r="I1811" i="10"/>
  <c r="I1812" i="10"/>
  <c r="I1813" i="10"/>
  <c r="I1814" i="10"/>
  <c r="I1815" i="10"/>
  <c r="I1816" i="10"/>
  <c r="I1817" i="10"/>
  <c r="I1818" i="10"/>
  <c r="I1819" i="10"/>
  <c r="I1820" i="10"/>
  <c r="I1209" i="10"/>
  <c r="I1210" i="10"/>
  <c r="I1821" i="10"/>
  <c r="I1822" i="10"/>
  <c r="I1823" i="10"/>
  <c r="I1824" i="10"/>
  <c r="I1825" i="10"/>
  <c r="I1826" i="10"/>
  <c r="I1827" i="10"/>
  <c r="I1828" i="10"/>
  <c r="I1829" i="10"/>
  <c r="I1319" i="10"/>
  <c r="I1830" i="10"/>
  <c r="I1320" i="10"/>
  <c r="I1321" i="10"/>
  <c r="I1322" i="10"/>
  <c r="I436" i="10"/>
  <c r="I1323" i="10"/>
  <c r="I1831" i="10"/>
  <c r="I1324" i="10"/>
  <c r="I1325" i="10"/>
  <c r="I1326" i="10"/>
  <c r="I1832" i="10"/>
  <c r="I1833" i="10"/>
  <c r="I1834" i="10"/>
  <c r="I1835" i="10"/>
  <c r="I1836" i="10"/>
  <c r="I1837" i="10"/>
  <c r="I1327" i="10"/>
  <c r="I1328" i="10"/>
  <c r="I89" i="10"/>
  <c r="I1838" i="10"/>
  <c r="I1211" i="10"/>
  <c r="I1329" i="10"/>
  <c r="I1330" i="10"/>
  <c r="I1839" i="10"/>
  <c r="I1212" i="10"/>
  <c r="I1213" i="10"/>
  <c r="I90" i="10"/>
  <c r="I1840" i="10"/>
  <c r="I1841" i="10"/>
  <c r="I1842" i="10"/>
  <c r="I1843" i="10"/>
  <c r="I1844" i="10"/>
  <c r="I1331" i="10"/>
  <c r="I1845" i="10"/>
  <c r="I2020" i="10"/>
  <c r="I1132" i="10"/>
  <c r="I1846" i="10"/>
  <c r="I1214" i="10"/>
  <c r="I1133" i="10"/>
  <c r="I1332" i="10"/>
  <c r="I1215" i="10"/>
  <c r="I437" i="10"/>
  <c r="I438" i="10"/>
  <c r="I91" i="10"/>
  <c r="I1333" i="10"/>
  <c r="I1334" i="10"/>
  <c r="I92" i="10"/>
  <c r="I1335" i="10"/>
  <c r="I1847" i="10"/>
  <c r="I93" i="10"/>
  <c r="I1216" i="10"/>
  <c r="I439" i="10"/>
  <c r="I1336" i="10"/>
  <c r="I1337" i="10"/>
  <c r="I1848" i="10"/>
  <c r="I440" i="10"/>
  <c r="I441" i="10"/>
  <c r="I1338" i="10"/>
  <c r="I1849" i="10"/>
  <c r="I1850" i="10"/>
  <c r="I1851" i="10"/>
  <c r="I1852" i="10"/>
  <c r="I1853" i="10"/>
  <c r="I1854" i="10"/>
  <c r="I1855" i="10"/>
  <c r="I1856" i="10"/>
  <c r="I1857" i="10"/>
  <c r="I1858" i="10"/>
  <c r="I1339" i="10"/>
  <c r="I1217" i="10"/>
  <c r="I1340" i="10"/>
  <c r="I1341" i="10"/>
  <c r="I1342" i="10"/>
  <c r="I1343" i="10"/>
  <c r="I1344" i="10"/>
  <c r="I442" i="10"/>
  <c r="I1345" i="10"/>
  <c r="I1346" i="10"/>
  <c r="I1347" i="10"/>
  <c r="I1859" i="10"/>
  <c r="I1348" i="10"/>
  <c r="I1349" i="10"/>
  <c r="I1860" i="10"/>
  <c r="I1350" i="10"/>
  <c r="I1351" i="10"/>
  <c r="I1352" i="10"/>
  <c r="I443" i="10"/>
  <c r="I94" i="10"/>
  <c r="I1353" i="10"/>
  <c r="I1354" i="10"/>
  <c r="I1355" i="10"/>
  <c r="I1861" i="10"/>
  <c r="I1356" i="10"/>
  <c r="I1357" i="10"/>
  <c r="I1862" i="10"/>
  <c r="I1863" i="10"/>
  <c r="I1864" i="10"/>
  <c r="I1865" i="10"/>
  <c r="I1358" i="10"/>
  <c r="I1359" i="10"/>
  <c r="I1360" i="10"/>
  <c r="I1866" i="10"/>
  <c r="I1867" i="10"/>
  <c r="I1361" i="10"/>
  <c r="I1362" i="10"/>
  <c r="I1868" i="10"/>
  <c r="I1363" i="10"/>
  <c r="I1364" i="10"/>
  <c r="I1365" i="10"/>
  <c r="I1366" i="10"/>
  <c r="I1367" i="10"/>
  <c r="I1869" i="10"/>
  <c r="I1870" i="10"/>
  <c r="I1871" i="10"/>
  <c r="I1872" i="10"/>
  <c r="I1368" i="10"/>
  <c r="I1369" i="10"/>
  <c r="I95" i="10"/>
  <c r="I1218" i="10"/>
  <c r="I1370" i="10"/>
  <c r="I1371" i="10"/>
  <c r="I1372" i="10"/>
  <c r="I1373" i="10"/>
  <c r="I96" i="10"/>
  <c r="I1873" i="10"/>
  <c r="I1374" i="10"/>
  <c r="I1874" i="10"/>
  <c r="I1875" i="10"/>
  <c r="I2021" i="10"/>
  <c r="I1876" i="10"/>
  <c r="I1219" i="10"/>
  <c r="I1877" i="10"/>
  <c r="I1375" i="10"/>
  <c r="I1878" i="10"/>
  <c r="I1879" i="10"/>
  <c r="I1376" i="10"/>
  <c r="I1377" i="10"/>
  <c r="I1880" i="10"/>
  <c r="I1378" i="10"/>
  <c r="I1220" i="10"/>
  <c r="I1379" i="10"/>
  <c r="I2022" i="10"/>
  <c r="I1881" i="10"/>
  <c r="I1882" i="10"/>
  <c r="I268" i="10"/>
  <c r="I444" i="10"/>
  <c r="I269" i="10"/>
  <c r="I786" i="10"/>
  <c r="I270" i="10"/>
  <c r="I271" i="10"/>
  <c r="I1003" i="10"/>
  <c r="I1004" i="10"/>
  <c r="I217" i="10"/>
  <c r="I787" i="10"/>
  <c r="I272" i="10"/>
  <c r="I273" i="10"/>
  <c r="I788" i="10"/>
  <c r="I274" i="10"/>
  <c r="I275" i="10"/>
  <c r="I276" i="10"/>
  <c r="I277" i="10"/>
  <c r="I661" i="10"/>
  <c r="I445" i="10"/>
  <c r="I97" i="10"/>
  <c r="I1380" i="10"/>
  <c r="I1381" i="10"/>
  <c r="I1382" i="10"/>
  <c r="I1883" i="10"/>
  <c r="I1383" i="10"/>
  <c r="I1884" i="10"/>
  <c r="I1221" i="10"/>
  <c r="I2023" i="10"/>
  <c r="I2024" i="10"/>
  <c r="I1222" i="10"/>
  <c r="I1223" i="10"/>
  <c r="I1224" i="10"/>
  <c r="I194" i="10"/>
  <c r="I726" i="10"/>
  <c r="I195" i="10"/>
  <c r="I196" i="10"/>
  <c r="I727" i="10"/>
  <c r="I197" i="10"/>
  <c r="I728" i="10"/>
  <c r="I198" i="10"/>
  <c r="I126" i="10"/>
  <c r="I300" i="10"/>
  <c r="I301" i="10"/>
  <c r="I302" i="10"/>
  <c r="I303" i="10"/>
  <c r="I304" i="10"/>
  <c r="I305" i="10"/>
  <c r="I306" i="10"/>
  <c r="I815" i="10"/>
  <c r="I1034" i="10"/>
  <c r="I816" i="10"/>
  <c r="I1035" i="10"/>
  <c r="I817" i="10"/>
  <c r="I1036" i="10"/>
  <c r="I818" i="10"/>
  <c r="I1037" i="10"/>
  <c r="I1038" i="10"/>
  <c r="I1039" i="10"/>
  <c r="I819" i="10"/>
  <c r="I820" i="10"/>
  <c r="I1040" i="10"/>
  <c r="I821" i="10"/>
  <c r="I1041" i="10"/>
  <c r="I822" i="10"/>
  <c r="I823" i="10"/>
  <c r="I1042" i="10"/>
  <c r="I1043" i="10"/>
  <c r="I1044" i="10"/>
  <c r="I824" i="10"/>
  <c r="I825" i="10"/>
  <c r="I1045" i="10"/>
  <c r="I826" i="10"/>
  <c r="I1046" i="10"/>
  <c r="I827" i="10"/>
  <c r="I828" i="10"/>
  <c r="I829" i="10"/>
  <c r="I1047" i="10"/>
  <c r="I1048" i="10"/>
  <c r="I830" i="10"/>
  <c r="I1049" i="10"/>
  <c r="I831" i="10"/>
  <c r="I1050" i="10"/>
  <c r="I1051" i="10"/>
  <c r="I832" i="10"/>
  <c r="I833" i="10"/>
  <c r="I1052" i="10"/>
  <c r="I834" i="10"/>
  <c r="I1053" i="10"/>
  <c r="I835" i="10"/>
  <c r="I1054" i="10"/>
  <c r="I1055" i="10"/>
  <c r="I1056" i="10"/>
  <c r="I1057" i="10"/>
  <c r="I1058" i="10"/>
  <c r="I836" i="10"/>
  <c r="I837" i="10"/>
  <c r="I838" i="10"/>
  <c r="I839" i="10"/>
  <c r="I1059" i="10"/>
  <c r="I1060" i="10"/>
  <c r="I1061" i="10"/>
  <c r="I1062" i="10"/>
  <c r="I1063" i="10"/>
  <c r="I1064" i="10"/>
  <c r="I1065" i="10"/>
  <c r="I99" i="10"/>
  <c r="I333" i="10"/>
  <c r="I100" i="10"/>
  <c r="I840" i="10"/>
  <c r="I1066" i="10"/>
  <c r="I1888" i="10"/>
  <c r="I1885" i="10"/>
  <c r="I1886" i="10"/>
  <c r="I98" i="10"/>
  <c r="I1887" i="10"/>
  <c r="I1889" i="10"/>
  <c r="I101" i="10"/>
  <c r="I127" i="10"/>
  <c r="I128" i="10"/>
  <c r="I199" i="10"/>
  <c r="I296" i="10"/>
  <c r="I278" i="10"/>
  <c r="I729" i="10"/>
  <c r="I298" i="10"/>
  <c r="I307" i="10"/>
  <c r="I446" i="10"/>
  <c r="I447" i="10"/>
  <c r="I448" i="10"/>
  <c r="I812" i="10"/>
  <c r="I662" i="10"/>
  <c r="I799" i="10"/>
  <c r="I841" i="10"/>
  <c r="I842" i="10"/>
  <c r="I843" i="10"/>
  <c r="I844" i="10"/>
  <c r="I1023" i="10"/>
  <c r="I1031" i="10"/>
  <c r="I1067" i="10"/>
  <c r="I965" i="10"/>
  <c r="I966" i="10"/>
  <c r="I967" i="10"/>
  <c r="I968" i="10"/>
  <c r="I969" i="10"/>
  <c r="I970" i="10"/>
  <c r="I971" i="10"/>
  <c r="I972" i="10"/>
  <c r="I973" i="10"/>
  <c r="I974" i="10"/>
  <c r="I975" i="10"/>
  <c r="I976" i="10"/>
  <c r="I977" i="10"/>
  <c r="I978" i="10"/>
  <c r="I979" i="10"/>
  <c r="I653" i="10"/>
  <c r="I654" i="10"/>
  <c r="I655" i="10"/>
  <c r="I656" i="10"/>
  <c r="I657" i="10"/>
  <c r="I658" i="10"/>
  <c r="I1005" i="10"/>
  <c r="I1006" i="10"/>
  <c r="I980" i="10"/>
  <c r="I1007" i="10"/>
  <c r="I1008" i="10"/>
  <c r="I1009" i="10"/>
  <c r="I1010" i="10"/>
  <c r="I800" i="10"/>
  <c r="I981" i="10"/>
  <c r="I200" i="10"/>
  <c r="I982" i="10"/>
  <c r="I1011" i="10"/>
  <c r="I1012" i="10"/>
  <c r="I1013" i="10"/>
  <c r="I1014" i="10"/>
  <c r="I983" i="10"/>
  <c r="I984" i="10"/>
  <c r="I845" i="10"/>
  <c r="I985" i="10"/>
  <c r="I986" i="10"/>
  <c r="I1015" i="10"/>
  <c r="I1016" i="10"/>
  <c r="I449" i="10"/>
  <c r="I558" i="10"/>
  <c r="I846" i="10"/>
  <c r="I1017" i="10"/>
  <c r="I1018" i="10"/>
  <c r="I1019" i="10"/>
  <c r="I1020" i="10"/>
  <c r="I987" i="10"/>
  <c r="I847" i="10"/>
  <c r="I848" i="10"/>
  <c r="I849" i="10"/>
  <c r="I850" i="10"/>
  <c r="I851" i="10"/>
  <c r="I852" i="10"/>
  <c r="I853" i="10"/>
  <c r="I854" i="10"/>
  <c r="I855" i="10"/>
  <c r="I856" i="10"/>
  <c r="I857" i="10"/>
  <c r="I858" i="10"/>
  <c r="I859" i="10"/>
  <c r="I988" i="10"/>
  <c r="I860" i="10"/>
  <c r="I989" i="10"/>
  <c r="I1068" i="10"/>
  <c r="I861" i="10"/>
  <c r="I1069" i="10"/>
  <c r="I1070" i="10"/>
  <c r="I862" i="10"/>
  <c r="I863" i="10"/>
  <c r="I990" i="10"/>
  <c r="I1021" i="10"/>
  <c r="I991" i="10"/>
  <c r="I1071" i="10"/>
  <c r="I730" i="10"/>
  <c r="I1072" i="10"/>
  <c r="I864" i="10"/>
  <c r="I1073" i="10"/>
  <c r="I1022" i="10"/>
  <c r="I1074" i="10"/>
  <c r="I865" i="10"/>
  <c r="I1136" i="10"/>
  <c r="I1137" i="10"/>
  <c r="I1138" i="10"/>
  <c r="I866" i="10"/>
  <c r="I1075" i="10"/>
  <c r="I867" i="10"/>
  <c r="I868" i="10"/>
  <c r="I992" i="10"/>
  <c r="I789" i="10"/>
  <c r="I308" i="10"/>
  <c r="I309" i="10"/>
  <c r="I310" i="10"/>
  <c r="I311" i="10"/>
  <c r="I312" i="10"/>
  <c r="I313" i="10"/>
  <c r="I314" i="10"/>
  <c r="I315" i="10"/>
  <c r="I1135" i="10"/>
  <c r="I869" i="10"/>
  <c r="I316" i="10"/>
  <c r="I1076" i="10"/>
  <c r="I870" i="10"/>
  <c r="I317" i="10"/>
  <c r="I318" i="10"/>
  <c r="I450" i="10"/>
  <c r="I451" i="10"/>
  <c r="I319" i="10"/>
  <c r="I320" i="10"/>
  <c r="I452" i="10"/>
  <c r="I993" i="10"/>
  <c r="I994" i="10"/>
  <c r="I995" i="10"/>
  <c r="I1077" i="10"/>
  <c r="I871" i="10"/>
  <c r="I731" i="10"/>
  <c r="I1078" i="10"/>
  <c r="I1079" i="10"/>
  <c r="I1080" i="10"/>
  <c r="I872" i="10"/>
  <c r="I559" i="10"/>
  <c r="I996" i="10"/>
  <c r="I1081" i="10"/>
  <c r="I321" i="10"/>
  <c r="I322" i="10"/>
  <c r="I323" i="10"/>
  <c r="I324" i="10"/>
  <c r="I873" i="10"/>
  <c r="I279" i="10"/>
  <c r="I325" i="10"/>
  <c r="I1082" i="10"/>
  <c r="I326" i="10"/>
  <c r="I874" i="10"/>
  <c r="I129" i="10"/>
  <c r="I1083" i="10"/>
  <c r="I280" i="10"/>
  <c r="I1084" i="10"/>
  <c r="I453" i="10"/>
  <c r="I875" i="10"/>
  <c r="I130" i="10"/>
  <c r="I1085" i="10"/>
  <c r="I1086" i="10"/>
  <c r="I131" i="10"/>
  <c r="I1087" i="10"/>
  <c r="I1088" i="10"/>
  <c r="I876" i="10"/>
  <c r="I877" i="10"/>
  <c r="I878" i="10"/>
  <c r="I879" i="10"/>
  <c r="I880" i="10"/>
  <c r="I881" i="10"/>
  <c r="I882" i="10"/>
  <c r="I883" i="10"/>
  <c r="I884" i="10"/>
  <c r="I885" i="10"/>
  <c r="I886" i="10"/>
  <c r="I560" i="10"/>
  <c r="I887" i="10"/>
  <c r="I888" i="10"/>
  <c r="I889" i="10"/>
  <c r="I890" i="10"/>
  <c r="I891" i="10"/>
  <c r="I132" i="10"/>
  <c r="I892" i="10"/>
  <c r="I893" i="10"/>
  <c r="I997" i="10"/>
  <c r="I103" i="10"/>
  <c r="I1089" i="10"/>
  <c r="I1090" i="10"/>
  <c r="I894" i="10"/>
  <c r="I454" i="10"/>
  <c r="I133" i="10"/>
  <c r="I1091" i="10"/>
  <c r="I1092" i="10"/>
  <c r="I1093" i="10"/>
  <c r="I895" i="10"/>
  <c r="I790" i="10"/>
  <c r="I134" i="10"/>
  <c r="I896" i="10"/>
  <c r="I327" i="10"/>
  <c r="I897" i="10"/>
  <c r="I898" i="10"/>
  <c r="I899" i="10"/>
  <c r="I900" i="10"/>
  <c r="I455" i="10"/>
  <c r="I456" i="10"/>
  <c r="I135" i="10"/>
  <c r="I457" i="10"/>
  <c r="I1094" i="10"/>
  <c r="I458" i="10"/>
  <c r="I901" i="10"/>
  <c r="I732" i="10"/>
  <c r="I1095" i="10"/>
  <c r="I459" i="10"/>
  <c r="I328" i="10"/>
  <c r="I329" i="10"/>
  <c r="I460" i="10"/>
  <c r="I461" i="10"/>
  <c r="I330" i="10"/>
  <c r="I1096" i="10"/>
  <c r="I1097" i="10"/>
  <c r="I902" i="10"/>
  <c r="I561" i="10"/>
  <c r="I562" i="10"/>
  <c r="I563" i="10"/>
  <c r="I462" i="10"/>
  <c r="I564" i="10"/>
  <c r="I565" i="10"/>
  <c r="I1098" i="10"/>
  <c r="I463" i="10"/>
  <c r="I1099" i="10"/>
  <c r="I1100" i="10"/>
  <c r="I464" i="10"/>
  <c r="I465" i="10"/>
  <c r="I903" i="10"/>
  <c r="I466" i="10"/>
  <c r="I904" i="10"/>
  <c r="I467" i="10"/>
  <c r="I468" i="10"/>
  <c r="I136" i="10"/>
  <c r="I104" i="10"/>
  <c r="I566" i="10"/>
  <c r="I1101" i="10"/>
  <c r="I469" i="10"/>
  <c r="I567" i="10"/>
  <c r="I281" i="10"/>
  <c r="I105" i="10"/>
  <c r="I470" i="10"/>
  <c r="I471" i="10"/>
  <c r="I106" i="10"/>
  <c r="I472" i="10"/>
  <c r="I473" i="10"/>
  <c r="I1102" i="10"/>
  <c r="I905" i="10"/>
  <c r="I474" i="10"/>
  <c r="I1103" i="10"/>
  <c r="I475" i="10"/>
  <c r="I282" i="10"/>
  <c r="I1104" i="10"/>
  <c r="I476" i="10"/>
  <c r="I137" i="10"/>
  <c r="I477" i="10"/>
  <c r="I906" i="10"/>
  <c r="I478" i="10"/>
  <c r="I479" i="10"/>
  <c r="I907" i="10"/>
  <c r="I1105" i="10"/>
  <c r="I908" i="10"/>
  <c r="I998" i="10"/>
  <c r="I999" i="10"/>
  <c r="I1000" i="10"/>
  <c r="I1001" i="10"/>
  <c r="I909" i="10"/>
  <c r="I568" i="10"/>
  <c r="I1106" i="10"/>
  <c r="I1107" i="10"/>
  <c r="I480" i="10"/>
  <c r="I2" i="10"/>
  <c r="I481" i="10"/>
  <c r="I482" i="10"/>
  <c r="I1108" i="10"/>
  <c r="I791" i="10"/>
  <c r="I910" i="10"/>
  <c r="I283" i="10"/>
  <c r="I284" i="10"/>
  <c r="I1109" i="10"/>
  <c r="I107" i="10"/>
  <c r="I483" i="10"/>
  <c r="I911" i="10"/>
  <c r="I285" i="10"/>
  <c r="I108" i="10"/>
  <c r="I138" i="10"/>
  <c r="I912" i="10"/>
  <c r="I484" i="10"/>
  <c r="I1110" i="10"/>
  <c r="I485" i="10"/>
  <c r="I1134" i="10"/>
  <c r="I486" i="10"/>
  <c r="I487" i="10"/>
  <c r="I139" i="10"/>
  <c r="I140" i="10"/>
  <c r="I913" i="10"/>
  <c r="I569" i="10"/>
  <c r="I914" i="10"/>
  <c r="I915" i="10"/>
  <c r="I916" i="10"/>
  <c r="I917" i="10"/>
  <c r="I918" i="10"/>
  <c r="I3" i="10"/>
  <c r="I919" i="10"/>
  <c r="I488" i="10"/>
  <c r="I141" i="10"/>
  <c r="I920" i="10"/>
  <c r="I921" i="10"/>
  <c r="I922" i="10"/>
  <c r="I109" i="10"/>
  <c r="I923" i="10"/>
  <c r="I110" i="10"/>
  <c r="I142" i="10"/>
  <c r="I489" i="10"/>
  <c r="I490" i="10"/>
  <c r="I491" i="10"/>
  <c r="I492" i="10"/>
  <c r="I493" i="10"/>
  <c r="I494" i="10"/>
  <c r="I495" i="10"/>
  <c r="I496" i="10"/>
  <c r="I497" i="10"/>
  <c r="I498" i="10"/>
  <c r="I499" i="10"/>
  <c r="I500" i="10"/>
  <c r="I501" i="10"/>
  <c r="I502" i="10"/>
  <c r="I924" i="10"/>
  <c r="I925" i="10"/>
  <c r="I503" i="10"/>
  <c r="I926" i="10"/>
  <c r="I504" i="10"/>
  <c r="I143" i="10"/>
  <c r="I144" i="10"/>
  <c r="I111" i="10"/>
  <c r="I505" i="10"/>
  <c r="I506" i="10"/>
  <c r="I507" i="10"/>
  <c r="I508" i="10"/>
  <c r="I509" i="10"/>
  <c r="I510" i="10"/>
  <c r="I511" i="10"/>
  <c r="I512" i="10"/>
  <c r="I513" i="10"/>
  <c r="I927" i="10"/>
  <c r="I928" i="10"/>
  <c r="I4" i="10"/>
  <c r="I929" i="10"/>
  <c r="I570" i="10"/>
  <c r="I112" i="10"/>
  <c r="I145" i="10"/>
  <c r="I514" i="10"/>
  <c r="I515" i="10"/>
  <c r="I516" i="10"/>
  <c r="I146" i="10"/>
  <c r="I571" i="10"/>
  <c r="I517" i="10"/>
  <c r="I930" i="10"/>
  <c r="I147" i="10"/>
  <c r="I148" i="10"/>
  <c r="I149" i="10"/>
  <c r="I113" i="10"/>
  <c r="I114" i="10"/>
  <c r="I150" i="10"/>
  <c r="I151" i="10"/>
  <c r="I152" i="10"/>
  <c r="I518" i="10"/>
  <c r="I519" i="10"/>
  <c r="I520" i="10"/>
  <c r="I931" i="10"/>
  <c r="I932" i="10"/>
  <c r="I933" i="10"/>
  <c r="I934" i="10"/>
  <c r="I935" i="10"/>
  <c r="I936" i="10"/>
  <c r="I153" i="10"/>
  <c r="I937" i="10"/>
  <c r="I938" i="10"/>
  <c r="I939" i="10"/>
  <c r="I154" i="10"/>
  <c r="I940" i="10"/>
  <c r="I521" i="10"/>
  <c r="I286" i="10"/>
  <c r="I522" i="10"/>
  <c r="I523" i="10"/>
  <c r="I524" i="10"/>
  <c r="I525" i="10"/>
  <c r="I526" i="10"/>
  <c r="I527" i="10"/>
  <c r="I528" i="10"/>
  <c r="I529" i="10"/>
  <c r="I530" i="10"/>
  <c r="I531" i="10"/>
  <c r="I532" i="10"/>
  <c r="I533" i="10"/>
  <c r="I534" i="10"/>
  <c r="I155" i="10"/>
  <c r="I156" i="10"/>
  <c r="I535" i="10"/>
  <c r="I814" i="10"/>
  <c r="I287" i="10"/>
  <c r="I536" i="10"/>
  <c r="I537" i="10"/>
  <c r="I115" i="10"/>
  <c r="I116" i="10"/>
  <c r="I538" i="10"/>
  <c r="I539" i="10"/>
  <c r="I572" i="10"/>
  <c r="I941" i="10"/>
  <c r="I117" i="10"/>
  <c r="I942" i="10"/>
  <c r="I943" i="10"/>
  <c r="I118" i="10"/>
  <c r="I119" i="10"/>
  <c r="I540" i="10"/>
  <c r="I944" i="10"/>
  <c r="I120" i="10"/>
  <c r="I157" i="10"/>
  <c r="I288" i="10"/>
  <c r="I289" i="10"/>
  <c r="I290" i="10"/>
  <c r="I291" i="10"/>
  <c r="I541" i="10"/>
  <c r="I945" i="10"/>
  <c r="I542" i="10"/>
  <c r="I121" i="10"/>
  <c r="I158" i="10"/>
  <c r="I5" i="10"/>
  <c r="I122" i="10"/>
  <c r="I123" i="10"/>
  <c r="I124" i="10"/>
  <c r="I125" i="10"/>
  <c r="I159" i="10"/>
  <c r="I160" i="10"/>
  <c r="I543" i="10"/>
  <c r="I544" i="10"/>
  <c r="I545" i="10"/>
  <c r="I546" i="10"/>
  <c r="I547" i="10"/>
  <c r="I548" i="10"/>
  <c r="I292" i="10"/>
  <c r="I161" i="10"/>
  <c r="I549" i="10"/>
  <c r="I550" i="10"/>
  <c r="I293" i="10"/>
  <c r="I294" i="10"/>
  <c r="I551" i="10"/>
  <c r="I552" i="10"/>
  <c r="I162" i="10"/>
  <c r="I163" i="10"/>
  <c r="I553" i="10"/>
  <c r="I554" i="10"/>
  <c r="I331" i="10"/>
  <c r="I103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201" i="10"/>
  <c r="I202" i="10"/>
  <c r="I801" i="10"/>
  <c r="I802" i="10"/>
  <c r="I1024" i="10"/>
  <c r="I1025" i="10"/>
  <c r="I1026" i="10"/>
  <c r="I1027" i="10"/>
  <c r="I1028" i="10"/>
  <c r="I1029" i="10"/>
  <c r="I946" i="10"/>
  <c r="I803" i="10"/>
  <c r="I804" i="10"/>
  <c r="I947" i="10"/>
  <c r="I948" i="10"/>
  <c r="I949" i="10"/>
  <c r="I950" i="10"/>
  <c r="I1111" i="10"/>
  <c r="I805" i="10"/>
  <c r="I951" i="10"/>
  <c r="I952" i="10"/>
  <c r="I203" i="10"/>
  <c r="I204" i="10"/>
  <c r="I1112" i="10"/>
  <c r="I953" i="10"/>
  <c r="I954" i="10"/>
  <c r="I6" i="10"/>
  <c r="I7" i="10"/>
  <c r="I8" i="10"/>
  <c r="I9" i="10"/>
  <c r="I10" i="10"/>
  <c r="I1225" i="10"/>
  <c r="I2025" i="10"/>
  <c r="I102" i="10"/>
  <c r="I164" i="10"/>
  <c r="I165" i="10"/>
  <c r="I205" i="10"/>
  <c r="I297" i="10"/>
  <c r="I295" i="10"/>
  <c r="I733" i="10"/>
  <c r="I299" i="10"/>
  <c r="I332" i="10"/>
  <c r="I555" i="10"/>
  <c r="I556" i="10"/>
  <c r="I557" i="10"/>
  <c r="I813" i="10"/>
  <c r="I663" i="10"/>
  <c r="I806" i="10"/>
  <c r="I955" i="10"/>
  <c r="I956" i="10"/>
  <c r="I957" i="10"/>
  <c r="I958" i="10"/>
  <c r="I1030" i="10"/>
  <c r="I1033" i="10"/>
  <c r="I1113" i="10"/>
  <c r="I659" i="10"/>
  <c r="V3" i="2" l="1"/>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2" i="2"/>
  <c r="G23" i="69" l="1"/>
  <c r="G9" i="69" l="1"/>
  <c r="G13" i="69" l="1"/>
  <c r="G12" i="69"/>
  <c r="G10" i="69"/>
  <c r="G11" i="69"/>
  <c r="G26" i="69"/>
  <c r="G24" i="69"/>
  <c r="G8" i="69"/>
  <c r="G15" i="69"/>
  <c r="M2" i="2" l="1"/>
  <c r="U15" i="2"/>
  <c r="AJ8" i="17" s="1"/>
  <c r="U28" i="2"/>
  <c r="AJ21" i="17" s="1"/>
  <c r="U29" i="2"/>
  <c r="AJ22" i="17" s="1"/>
  <c r="U30" i="2"/>
  <c r="AJ23" i="17" s="1"/>
  <c r="U47" i="2"/>
  <c r="AJ40" i="17" s="1"/>
  <c r="AH3" i="52"/>
  <c r="AH4" i="52"/>
  <c r="AH5" i="52"/>
  <c r="AH6" i="52"/>
  <c r="AH7" i="52"/>
  <c r="AH8" i="52"/>
  <c r="AH9" i="52"/>
  <c r="AH12" i="52"/>
  <c r="AH13" i="52"/>
  <c r="AH14" i="52"/>
  <c r="AH16" i="52"/>
  <c r="AH17" i="52"/>
  <c r="AH18" i="52"/>
  <c r="AH19" i="52"/>
  <c r="AH20" i="52"/>
  <c r="AH21" i="52"/>
  <c r="AH22" i="52"/>
  <c r="AH23" i="52"/>
  <c r="AH24" i="52"/>
  <c r="AH25" i="52"/>
  <c r="AH26" i="52"/>
  <c r="AH27" i="52"/>
  <c r="AH28" i="52"/>
  <c r="AH29" i="52"/>
  <c r="AH30" i="52"/>
  <c r="AH31" i="52"/>
  <c r="AH32" i="52"/>
  <c r="AH33" i="52"/>
  <c r="AH34" i="52"/>
  <c r="AH35" i="52"/>
  <c r="AH36" i="52"/>
  <c r="AH37" i="52"/>
  <c r="AH38" i="52"/>
  <c r="AH39" i="52"/>
  <c r="AH40" i="52"/>
  <c r="AH2" i="52"/>
  <c r="D7" i="19"/>
  <c r="A28" i="34"/>
  <c r="AI47" i="2" l="1"/>
  <c r="AI30" i="2"/>
  <c r="AI29" i="2"/>
  <c r="AI28" i="2"/>
  <c r="AI15" i="2"/>
  <c r="C3" i="60"/>
  <c r="D8" i="19"/>
  <c r="C7" i="19"/>
  <c r="H3" i="19"/>
  <c r="G3" i="19"/>
  <c r="E3" i="19"/>
  <c r="D3" i="19"/>
  <c r="Y3" i="52"/>
  <c r="Z3" i="52"/>
  <c r="AA3" i="52"/>
  <c r="AB3" i="52"/>
  <c r="AC3" i="52"/>
  <c r="AD3" i="52"/>
  <c r="AE3" i="52"/>
  <c r="AF3" i="52"/>
  <c r="Y4" i="52"/>
  <c r="Z4" i="52"/>
  <c r="AA4" i="52"/>
  <c r="AB4" i="52"/>
  <c r="AC4" i="52"/>
  <c r="AD4" i="52"/>
  <c r="AE4" i="52"/>
  <c r="AF4" i="52"/>
  <c r="Y5" i="52"/>
  <c r="Z5" i="52"/>
  <c r="AA5" i="52"/>
  <c r="AB5" i="52"/>
  <c r="AC5" i="52"/>
  <c r="AD5" i="52"/>
  <c r="AE5" i="52"/>
  <c r="AF5" i="52"/>
  <c r="Y6" i="52"/>
  <c r="Z6" i="52"/>
  <c r="AA6" i="52"/>
  <c r="AB6" i="52"/>
  <c r="AC6" i="52"/>
  <c r="AD6" i="52"/>
  <c r="AE6" i="52"/>
  <c r="AF6" i="52"/>
  <c r="Y7" i="52"/>
  <c r="Z7" i="52"/>
  <c r="AA7" i="52"/>
  <c r="AB7" i="52"/>
  <c r="AC7" i="52"/>
  <c r="AD7" i="52"/>
  <c r="AE7" i="52"/>
  <c r="AF7" i="52"/>
  <c r="Y8" i="52"/>
  <c r="Z8" i="52"/>
  <c r="AA8" i="52"/>
  <c r="AB8" i="52"/>
  <c r="AC8" i="52"/>
  <c r="AD8" i="52"/>
  <c r="AE8" i="52"/>
  <c r="AF8" i="52"/>
  <c r="Y9" i="52"/>
  <c r="Z9" i="52"/>
  <c r="AA9" i="52"/>
  <c r="AB9" i="52"/>
  <c r="AC9" i="52"/>
  <c r="AD9" i="52"/>
  <c r="AE9" i="52"/>
  <c r="AF9" i="52"/>
  <c r="Y12" i="52"/>
  <c r="Z12" i="52"/>
  <c r="AA12" i="52"/>
  <c r="AB12" i="52"/>
  <c r="AC12" i="52"/>
  <c r="AD12" i="52"/>
  <c r="AE12" i="52"/>
  <c r="AF12" i="52"/>
  <c r="Y13" i="52"/>
  <c r="Z13" i="52"/>
  <c r="AA13" i="52"/>
  <c r="AB13" i="52"/>
  <c r="AC13" i="52"/>
  <c r="AD13" i="52"/>
  <c r="AE13" i="52"/>
  <c r="AF13" i="52"/>
  <c r="Y14" i="52"/>
  <c r="Z14" i="52"/>
  <c r="AA14" i="52"/>
  <c r="AB14" i="52"/>
  <c r="AC14" i="52"/>
  <c r="AD14" i="52"/>
  <c r="AE14" i="52"/>
  <c r="AF14" i="52"/>
  <c r="Y16" i="52"/>
  <c r="Z16" i="52"/>
  <c r="AA16" i="52"/>
  <c r="AB16" i="52"/>
  <c r="AC16" i="52"/>
  <c r="AD16" i="52"/>
  <c r="AE16" i="52"/>
  <c r="AF16" i="52"/>
  <c r="Y17" i="52"/>
  <c r="Z17" i="52"/>
  <c r="AA17" i="52"/>
  <c r="AB17" i="52"/>
  <c r="AC17" i="52"/>
  <c r="AD17" i="52"/>
  <c r="AE17" i="52"/>
  <c r="AF17" i="52"/>
  <c r="Y18" i="52"/>
  <c r="Z18" i="52"/>
  <c r="AA18" i="52"/>
  <c r="AB18" i="52"/>
  <c r="AC18" i="52"/>
  <c r="AD18" i="52"/>
  <c r="AE18" i="52"/>
  <c r="AF18" i="52"/>
  <c r="Y19" i="52"/>
  <c r="Z19" i="52"/>
  <c r="AA19" i="52"/>
  <c r="AB19" i="52"/>
  <c r="AC19" i="52"/>
  <c r="AD19" i="52"/>
  <c r="AE19" i="52"/>
  <c r="AF19" i="52"/>
  <c r="Y20" i="52"/>
  <c r="Z20" i="52"/>
  <c r="AA20" i="52"/>
  <c r="AB20" i="52"/>
  <c r="AC20" i="52"/>
  <c r="AD20" i="52"/>
  <c r="AE20" i="52"/>
  <c r="AF20" i="52"/>
  <c r="Y21" i="52"/>
  <c r="Z21" i="52"/>
  <c r="AA21" i="52"/>
  <c r="AB21" i="52"/>
  <c r="AC21" i="52"/>
  <c r="AD21" i="52"/>
  <c r="AE21" i="52"/>
  <c r="AF21" i="52"/>
  <c r="Y22" i="52"/>
  <c r="Z22" i="52"/>
  <c r="AA22" i="52"/>
  <c r="AB22" i="52"/>
  <c r="AC22" i="52"/>
  <c r="AD22" i="52"/>
  <c r="AE22" i="52"/>
  <c r="AF22" i="52"/>
  <c r="Y23" i="52"/>
  <c r="Z23" i="52"/>
  <c r="AA23" i="52"/>
  <c r="AB23" i="52"/>
  <c r="AC23" i="52"/>
  <c r="AD23" i="52"/>
  <c r="AE23" i="52"/>
  <c r="AF23" i="52"/>
  <c r="Y24" i="52"/>
  <c r="Z24" i="52"/>
  <c r="AA24" i="52"/>
  <c r="AB24" i="52"/>
  <c r="AC24" i="52"/>
  <c r="AD24" i="52"/>
  <c r="AE24" i="52"/>
  <c r="AF24" i="52"/>
  <c r="Y25" i="52"/>
  <c r="Z25" i="52"/>
  <c r="AA25" i="52"/>
  <c r="AB25" i="52"/>
  <c r="AC25" i="52"/>
  <c r="AD25" i="52"/>
  <c r="AE25" i="52"/>
  <c r="AF25" i="52"/>
  <c r="Y26" i="52"/>
  <c r="Z26" i="52"/>
  <c r="AA26" i="52"/>
  <c r="AB26" i="52"/>
  <c r="AC26" i="52"/>
  <c r="AD26" i="52"/>
  <c r="AE26" i="52"/>
  <c r="AF26" i="52"/>
  <c r="Y27" i="52"/>
  <c r="Z27" i="52"/>
  <c r="AA27" i="52"/>
  <c r="AB27" i="52"/>
  <c r="AC27" i="52"/>
  <c r="AD27" i="52"/>
  <c r="AE27" i="52"/>
  <c r="AF27" i="52"/>
  <c r="Y28" i="52"/>
  <c r="Z28" i="52"/>
  <c r="AA28" i="52"/>
  <c r="AB28" i="52"/>
  <c r="AC28" i="52"/>
  <c r="AD28" i="52"/>
  <c r="AE28" i="52"/>
  <c r="AF28" i="52"/>
  <c r="Y29" i="52"/>
  <c r="Z29" i="52"/>
  <c r="AA29" i="52"/>
  <c r="AB29" i="52"/>
  <c r="AC29" i="52"/>
  <c r="AD29" i="52"/>
  <c r="AE29" i="52"/>
  <c r="AF29" i="52"/>
  <c r="Y30" i="52"/>
  <c r="Z30" i="52"/>
  <c r="AA30" i="52"/>
  <c r="AB30" i="52"/>
  <c r="AC30" i="52"/>
  <c r="AD30" i="52"/>
  <c r="AE30" i="52"/>
  <c r="AF30" i="52"/>
  <c r="Y31" i="52"/>
  <c r="Z31" i="52"/>
  <c r="AA31" i="52"/>
  <c r="AB31" i="52"/>
  <c r="AC31" i="52"/>
  <c r="AD31" i="52"/>
  <c r="AE31" i="52"/>
  <c r="AF31" i="52"/>
  <c r="Y32" i="52"/>
  <c r="Z32" i="52"/>
  <c r="AA32" i="52"/>
  <c r="AB32" i="52"/>
  <c r="AC32" i="52"/>
  <c r="AD32" i="52"/>
  <c r="AE32" i="52"/>
  <c r="AF32" i="52"/>
  <c r="Y33" i="52"/>
  <c r="Z33" i="52"/>
  <c r="AA33" i="52"/>
  <c r="AB33" i="52"/>
  <c r="AC33" i="52"/>
  <c r="AD33" i="52"/>
  <c r="AE33" i="52"/>
  <c r="AF33" i="52"/>
  <c r="Y34" i="52"/>
  <c r="Z34" i="52"/>
  <c r="AA34" i="52"/>
  <c r="AB34" i="52"/>
  <c r="AC34" i="52"/>
  <c r="AD34" i="52"/>
  <c r="AE34" i="52"/>
  <c r="AF34" i="52"/>
  <c r="Y35" i="52"/>
  <c r="Z35" i="52"/>
  <c r="AA35" i="52"/>
  <c r="AB35" i="52"/>
  <c r="AC35" i="52"/>
  <c r="AD35" i="52"/>
  <c r="AE35" i="52"/>
  <c r="AF35" i="52"/>
  <c r="Y36" i="52"/>
  <c r="Z36" i="52"/>
  <c r="AA36" i="52"/>
  <c r="AB36" i="52"/>
  <c r="AC36" i="52"/>
  <c r="AD36" i="52"/>
  <c r="AE36" i="52"/>
  <c r="AF36" i="52"/>
  <c r="Y37" i="52"/>
  <c r="Z37" i="52"/>
  <c r="AA37" i="52"/>
  <c r="AB37" i="52"/>
  <c r="AC37" i="52"/>
  <c r="AD37" i="52"/>
  <c r="AE37" i="52"/>
  <c r="AF37" i="52"/>
  <c r="Y38" i="52"/>
  <c r="Z38" i="52"/>
  <c r="AA38" i="52"/>
  <c r="AB38" i="52"/>
  <c r="AC38" i="52"/>
  <c r="AD38" i="52"/>
  <c r="AE38" i="52"/>
  <c r="AF38" i="52"/>
  <c r="Y39" i="52"/>
  <c r="Z39" i="52"/>
  <c r="AA39" i="52"/>
  <c r="AB39" i="52"/>
  <c r="AC39" i="52"/>
  <c r="AD39" i="52"/>
  <c r="AE39" i="52"/>
  <c r="AF39" i="52"/>
  <c r="Y40" i="52"/>
  <c r="Z40" i="52"/>
  <c r="AA40" i="52"/>
  <c r="AB40" i="52"/>
  <c r="AC40" i="52"/>
  <c r="AD40" i="52"/>
  <c r="AE40" i="52"/>
  <c r="AF40" i="52"/>
  <c r="AF2" i="52"/>
  <c r="AE2" i="52"/>
  <c r="AE3" i="2"/>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2" i="2"/>
  <c r="A15" i="34"/>
  <c r="A42" i="34"/>
  <c r="A41" i="34"/>
  <c r="A40" i="34"/>
  <c r="A39" i="34"/>
  <c r="A36" i="34"/>
  <c r="A34" i="34"/>
  <c r="A33" i="34"/>
  <c r="A30" i="34"/>
  <c r="A29" i="34"/>
  <c r="A27" i="34"/>
  <c r="A26" i="34"/>
  <c r="A25" i="34"/>
  <c r="A14" i="34"/>
  <c r="A11" i="34"/>
  <c r="A13" i="34"/>
  <c r="A8" i="34"/>
  <c r="A10" i="34"/>
  <c r="A9" i="34"/>
  <c r="A7" i="34"/>
  <c r="A6" i="34"/>
  <c r="A5" i="34"/>
  <c r="A4" i="34"/>
  <c r="A3" i="34"/>
  <c r="AD3" i="2"/>
  <c r="AD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2" i="2"/>
  <c r="AB3" i="2"/>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2" i="2"/>
  <c r="D4" i="19" l="1"/>
  <c r="AG18" i="2"/>
  <c r="AG10" i="2"/>
  <c r="A2" i="66"/>
  <c r="A3" i="66" s="1"/>
  <c r="A4" i="66" s="1"/>
  <c r="A5" i="66" s="1"/>
  <c r="A6" i="66" s="1"/>
  <c r="A7" i="66" s="1"/>
  <c r="A8" i="66" s="1"/>
  <c r="A9" i="66" s="1"/>
  <c r="A10" i="66" s="1"/>
  <c r="A11" i="66" s="1"/>
  <c r="A12" i="66" s="1"/>
  <c r="AG6" i="2" l="1"/>
  <c r="AG14" i="2"/>
  <c r="AG22" i="2"/>
  <c r="AG30" i="2"/>
  <c r="AG38" i="2"/>
  <c r="AG7" i="2"/>
  <c r="AG15" i="2"/>
  <c r="AG23" i="2"/>
  <c r="AG31" i="2"/>
  <c r="AG39" i="2"/>
  <c r="AG47" i="2"/>
  <c r="AG8" i="2"/>
  <c r="AG16" i="2"/>
  <c r="AG32" i="2"/>
  <c r="AG40" i="2"/>
  <c r="AG9" i="2"/>
  <c r="AG17" i="2"/>
  <c r="AG25" i="2"/>
  <c r="AG33" i="2"/>
  <c r="AG41" i="2"/>
  <c r="AG26" i="2"/>
  <c r="AG34" i="2"/>
  <c r="AG42" i="2"/>
  <c r="AG11" i="2"/>
  <c r="AG19" i="2"/>
  <c r="AG27" i="2"/>
  <c r="AG35" i="2"/>
  <c r="AG12" i="2"/>
  <c r="AG20" i="2"/>
  <c r="AG28" i="2"/>
  <c r="AG36" i="2"/>
  <c r="AG13" i="2"/>
  <c r="AG21" i="2"/>
  <c r="AG29" i="2"/>
  <c r="AG37" i="2"/>
  <c r="AD2" i="52"/>
  <c r="AC2" i="52"/>
  <c r="AB2" i="52"/>
  <c r="AA2" i="52"/>
  <c r="Z2" i="52"/>
  <c r="Y2" i="52"/>
  <c r="AF47" i="2"/>
  <c r="AF45" i="2"/>
  <c r="AF30" i="2"/>
  <c r="AF29" i="2"/>
  <c r="AF28" i="2"/>
  <c r="AF15" i="2"/>
  <c r="A3" i="60" l="1"/>
  <c r="AG2"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2" i="2"/>
  <c r="Z2393" i="2" l="1"/>
  <c r="Z2395" i="2"/>
  <c r="Z2402" i="2"/>
  <c r="Z2396" i="2"/>
  <c r="Z2397" i="2"/>
  <c r="Z2394" i="2"/>
  <c r="Z2399" i="2"/>
  <c r="Z2401" i="2"/>
  <c r="Z2400" i="2"/>
  <c r="Z2392" i="2"/>
  <c r="Z2391" i="2"/>
  <c r="Z2398" i="2"/>
  <c r="Z3811" i="2"/>
  <c r="Z3810" i="2"/>
  <c r="Z3803" i="2"/>
  <c r="Z3809" i="2"/>
  <c r="Z3807" i="2"/>
  <c r="Z3806" i="2"/>
  <c r="Z3804" i="2"/>
  <c r="Z3801" i="2"/>
  <c r="Z3800" i="2"/>
  <c r="Z3808" i="2"/>
  <c r="Z3802" i="2"/>
  <c r="Z3805" i="2"/>
  <c r="Z3796" i="2"/>
  <c r="Z3799" i="2"/>
  <c r="Z3797" i="2"/>
  <c r="Z3795" i="2"/>
  <c r="Z3798" i="2"/>
  <c r="Z3793" i="2"/>
  <c r="Z3794" i="2"/>
  <c r="Z3693" i="2"/>
  <c r="Z3725" i="2"/>
  <c r="Z3727" i="2"/>
  <c r="Z3729" i="2"/>
  <c r="Z3731" i="2"/>
  <c r="Z3733" i="2"/>
  <c r="Z3735" i="2"/>
  <c r="Z3737" i="2"/>
  <c r="Z3739" i="2"/>
  <c r="Z3742" i="2"/>
  <c r="Z3751" i="2"/>
  <c r="Z3685" i="2"/>
  <c r="Z3681" i="2"/>
  <c r="Z3713" i="2"/>
  <c r="Z3743" i="2"/>
  <c r="Z3746" i="2"/>
  <c r="Z3677" i="2"/>
  <c r="Z3709" i="2"/>
  <c r="Z3705" i="2"/>
  <c r="Z3701" i="2"/>
  <c r="Z3747" i="2"/>
  <c r="Z3750" i="2"/>
  <c r="Z3721" i="2"/>
  <c r="Z3755" i="2"/>
  <c r="Z3783" i="2"/>
  <c r="Z3780" i="2"/>
  <c r="Z3770" i="2"/>
  <c r="Z3767" i="2"/>
  <c r="Z3717" i="2"/>
  <c r="Z3754" i="2"/>
  <c r="Z3759" i="2"/>
  <c r="Z3764" i="2"/>
  <c r="Z3706" i="2"/>
  <c r="Z3676" i="2"/>
  <c r="Z3712" i="2"/>
  <c r="Z3774" i="2"/>
  <c r="Z3688" i="2"/>
  <c r="Z3738" i="2"/>
  <c r="Z3694" i="2"/>
  <c r="Z3689" i="2"/>
  <c r="Z3745" i="2"/>
  <c r="Z3741" i="2"/>
  <c r="Z3771" i="2"/>
  <c r="Z3674" i="2"/>
  <c r="Z3784" i="2"/>
  <c r="Z3680" i="2"/>
  <c r="Z3781" i="2"/>
  <c r="Z3734" i="2"/>
  <c r="Z3791" i="2"/>
  <c r="Z3775" i="2"/>
  <c r="Z3749" i="2"/>
  <c r="Z3716" i="2"/>
  <c r="Z3698" i="2"/>
  <c r="Z3748" i="2"/>
  <c r="Z3777" i="2"/>
  <c r="Z3768" i="2"/>
  <c r="Z3684" i="2"/>
  <c r="Z3756" i="2"/>
  <c r="Z3765" i="2"/>
  <c r="Z3730" i="2"/>
  <c r="Z3723" i="2"/>
  <c r="Z3691" i="2"/>
  <c r="Z3787" i="2"/>
  <c r="Z3785" i="2"/>
  <c r="Z3678" i="2"/>
  <c r="Z3790" i="2"/>
  <c r="Z3789" i="2"/>
  <c r="Z3726" i="2"/>
  <c r="Z3707" i="2"/>
  <c r="Z3778" i="2"/>
  <c r="Z3697" i="2"/>
  <c r="Z3772" i="2"/>
  <c r="Z3763" i="2"/>
  <c r="Z3761" i="2"/>
  <c r="Z3760" i="2"/>
  <c r="Z3766" i="2"/>
  <c r="Z3752" i="2"/>
  <c r="Z3695" i="2"/>
  <c r="Z3718" i="2"/>
  <c r="Z3753" i="2"/>
  <c r="Z3702" i="2"/>
  <c r="Z3744" i="2"/>
  <c r="Z3758" i="2"/>
  <c r="Z3740" i="2"/>
  <c r="Z3788" i="2"/>
  <c r="Z3700" i="2"/>
  <c r="Z3714" i="2"/>
  <c r="Z3722" i="2"/>
  <c r="Z3736" i="2"/>
  <c r="Z3719" i="2"/>
  <c r="Z3683" i="2"/>
  <c r="Z3786" i="2"/>
  <c r="Z3696" i="2"/>
  <c r="Z3673" i="2"/>
  <c r="Z3710" i="2"/>
  <c r="Z3682" i="2"/>
  <c r="Z3720" i="2"/>
  <c r="Z3732" i="2"/>
  <c r="Z3715" i="2"/>
  <c r="Z3679" i="2"/>
  <c r="Z3769" i="2"/>
  <c r="Z3690" i="2"/>
  <c r="Z3687" i="2"/>
  <c r="Z3773" i="2"/>
  <c r="Z3675" i="2"/>
  <c r="Z3708" i="2"/>
  <c r="Z3757" i="2"/>
  <c r="Z3792" i="2"/>
  <c r="Z3728" i="2"/>
  <c r="Z3776" i="2"/>
  <c r="Z3724" i="2"/>
  <c r="Z3762" i="2"/>
  <c r="Z3686" i="2"/>
  <c r="Z3692" i="2"/>
  <c r="Z3711" i="2"/>
  <c r="Z3779" i="2"/>
  <c r="Z3703" i="2"/>
  <c r="Z2437" i="2"/>
  <c r="Z2445" i="2"/>
  <c r="Z2485" i="2"/>
  <c r="Z3704" i="2"/>
  <c r="Z2461" i="2"/>
  <c r="Z3782" i="2"/>
  <c r="Z3699" i="2"/>
  <c r="Z2636" i="2"/>
  <c r="Z2594" i="2"/>
  <c r="Z2787" i="2"/>
  <c r="Z2919" i="2"/>
  <c r="Z2847" i="2"/>
  <c r="Z2848" i="2"/>
  <c r="Z2893" i="2"/>
  <c r="Z2996" i="2"/>
  <c r="Z3226" i="2"/>
  <c r="Z3227" i="2"/>
  <c r="Z3228" i="2"/>
  <c r="Z3137" i="2"/>
  <c r="Z3238" i="2"/>
  <c r="Z3239" i="2"/>
  <c r="Z2618" i="2"/>
  <c r="Z3165" i="2"/>
  <c r="Z3670" i="2"/>
  <c r="Z2924" i="2"/>
  <c r="Z3166" i="2"/>
  <c r="Z3059" i="2"/>
  <c r="Z2795" i="2"/>
  <c r="Z2906" i="2"/>
  <c r="Z2986" i="2"/>
  <c r="Z2771" i="2"/>
  <c r="Z2593" i="2"/>
  <c r="Z2552" i="2"/>
  <c r="Z2550" i="2"/>
  <c r="Z2608" i="2"/>
  <c r="Z2466" i="2"/>
  <c r="Z2442" i="2"/>
  <c r="Z2444" i="2"/>
  <c r="Z2413" i="2"/>
  <c r="Z2454" i="2"/>
  <c r="Z3293" i="2"/>
  <c r="Z3138" i="2"/>
  <c r="Z3327" i="2"/>
  <c r="Z3112" i="2"/>
  <c r="Z3082" i="2"/>
  <c r="Z2823" i="2"/>
  <c r="Z3158" i="2"/>
  <c r="Z2800" i="2"/>
  <c r="Z2717" i="2"/>
  <c r="Z2811" i="2"/>
  <c r="Z2985" i="2"/>
  <c r="Z2783" i="2"/>
  <c r="Z2784" i="2"/>
  <c r="Z2767" i="2"/>
  <c r="Z2422" i="2"/>
  <c r="Z2429" i="2"/>
  <c r="Z2464" i="2"/>
  <c r="Z2434" i="2"/>
  <c r="Z2430" i="2"/>
  <c r="Z2419" i="2"/>
  <c r="Z2452" i="2"/>
  <c r="Z3064" i="2"/>
  <c r="Z3026" i="2"/>
  <c r="Z3286" i="2"/>
  <c r="Z2999" i="2"/>
  <c r="Z3121" i="2"/>
  <c r="Z2859" i="2"/>
  <c r="Z2991" i="2"/>
  <c r="Z2938" i="2"/>
  <c r="Z3221" i="2"/>
  <c r="Z2916" i="2"/>
  <c r="Z2974" i="2"/>
  <c r="Z2914" i="2"/>
  <c r="Z2603" i="2"/>
  <c r="Z2701" i="2"/>
  <c r="Z2438" i="2"/>
  <c r="Z2458" i="2"/>
  <c r="Z2460" i="2"/>
  <c r="Z2416" i="2"/>
  <c r="Z2436" i="2"/>
  <c r="Z3309" i="2"/>
  <c r="Z3253" i="2"/>
  <c r="Z3260" i="2"/>
  <c r="Z2913" i="2"/>
  <c r="Z2855" i="2"/>
  <c r="Z3048" i="2"/>
  <c r="Z3161" i="2"/>
  <c r="Z2862" i="2"/>
  <c r="Z2699" i="2"/>
  <c r="Z2899" i="2"/>
  <c r="Z2831" i="2"/>
  <c r="Z2630" i="2"/>
  <c r="Z2432" i="2"/>
  <c r="Z2693" i="2"/>
  <c r="Z2709" i="2"/>
  <c r="Z2440" i="2"/>
  <c r="Z2428" i="2"/>
  <c r="Z2487" i="2"/>
  <c r="Z3270" i="2"/>
  <c r="Z3275" i="2"/>
  <c r="Z2698" i="2"/>
  <c r="Z3153" i="2"/>
  <c r="Z2861" i="2"/>
  <c r="Z2901" i="2"/>
  <c r="Z2969" i="2"/>
  <c r="Z2456" i="2"/>
  <c r="Z2462" i="2"/>
  <c r="Z2453" i="2"/>
  <c r="Z2417" i="2"/>
  <c r="Z2762" i="2"/>
  <c r="Z3283" i="2"/>
  <c r="Z2849" i="2"/>
  <c r="Z2489" i="2"/>
  <c r="Z3171" i="2"/>
  <c r="Z2797" i="2"/>
  <c r="Z2567" i="2"/>
  <c r="Z2427" i="2"/>
  <c r="Z3245" i="2"/>
  <c r="Z2808" i="2"/>
  <c r="Z3154" i="2"/>
  <c r="Z2853" i="2"/>
  <c r="Z3645" i="2"/>
  <c r="Z2994" i="2"/>
  <c r="Z2833" i="2"/>
  <c r="Z2665" i="2"/>
  <c r="Z2425" i="2"/>
  <c r="Z3218" i="2"/>
  <c r="Z3057" i="2"/>
  <c r="Z3276" i="2"/>
  <c r="Z3091" i="2"/>
  <c r="Z2824" i="2"/>
  <c r="Z2846" i="2"/>
  <c r="Z2775" i="2"/>
  <c r="Z2597" i="2"/>
  <c r="Z2710" i="2"/>
  <c r="Z2450" i="2"/>
  <c r="Z2779" i="2"/>
  <c r="Z3272" i="2"/>
  <c r="Z2825" i="2"/>
  <c r="Z2486" i="2"/>
  <c r="Z3085" i="2"/>
  <c r="Z2782" i="2"/>
  <c r="Z2540" i="2"/>
  <c r="Z2420" i="2"/>
  <c r="Z3188" i="2"/>
  <c r="Z3638" i="2"/>
  <c r="Z3022" i="2"/>
  <c r="Z2821" i="2"/>
  <c r="Z3375" i="2"/>
  <c r="Z2955" i="2"/>
  <c r="Z2819" i="2"/>
  <c r="Z2645" i="2"/>
  <c r="Z3458" i="2"/>
  <c r="Z3192" i="2"/>
  <c r="Z2947" i="2"/>
  <c r="Z3258" i="2"/>
  <c r="Z3319" i="2"/>
  <c r="Z2945" i="2"/>
  <c r="Z2845" i="2"/>
  <c r="Z2918" i="2"/>
  <c r="Z2799" i="2"/>
  <c r="Z2601" i="2"/>
  <c r="Z2642" i="2"/>
  <c r="Z2573" i="2"/>
  <c r="Z2426" i="2"/>
  <c r="Z2414" i="2"/>
  <c r="Z3612" i="2"/>
  <c r="Z3061" i="2"/>
  <c r="Z2761" i="2"/>
  <c r="Z3434" i="2"/>
  <c r="Z2979" i="2"/>
  <c r="Z2708" i="2"/>
  <c r="Z2467" i="2"/>
  <c r="Z3488" i="2"/>
  <c r="Z3045" i="2"/>
  <c r="Z3384" i="2"/>
  <c r="Z2988" i="2"/>
  <c r="Z2745" i="2"/>
  <c r="Z3216" i="2"/>
  <c r="Z2909" i="2"/>
  <c r="Z2792" i="2"/>
  <c r="Z2465" i="2"/>
  <c r="Z3162" i="2"/>
  <c r="Z3133" i="2"/>
  <c r="Z3436" i="2"/>
  <c r="Z2993" i="2"/>
  <c r="Z2832" i="2"/>
  <c r="Z3248" i="2"/>
  <c r="Z2915" i="2"/>
  <c r="Z2725" i="2"/>
  <c r="Z2635" i="2"/>
  <c r="Z2448" i="2"/>
  <c r="Z3419" i="2"/>
  <c r="Z2992" i="2"/>
  <c r="Z2773" i="2"/>
  <c r="Z3408" i="2"/>
  <c r="Z2889" i="2"/>
  <c r="Z2697" i="2"/>
  <c r="Z2451" i="2"/>
  <c r="Z3409" i="2"/>
  <c r="Z2956" i="2"/>
  <c r="Z3332" i="2"/>
  <c r="Z2923" i="2"/>
  <c r="Z2571" i="2"/>
  <c r="Z3042" i="2"/>
  <c r="Z2875" i="2"/>
  <c r="Z2766" i="2"/>
  <c r="Z2449" i="2"/>
  <c r="Z3403" i="2"/>
  <c r="Z3122" i="2"/>
  <c r="Z3604" i="2"/>
  <c r="Z3128" i="2"/>
  <c r="Z2756" i="2"/>
  <c r="Z2718" i="2"/>
  <c r="Z2702" i="2"/>
  <c r="Z2423" i="2"/>
  <c r="Z3435" i="2"/>
  <c r="Z2752" i="2"/>
  <c r="Z2904" i="2"/>
  <c r="Z2459" i="2"/>
  <c r="Z3002" i="2"/>
  <c r="Z2943" i="2"/>
  <c r="Z3053" i="2"/>
  <c r="Z2791" i="2"/>
  <c r="Z3636" i="2"/>
  <c r="Z2922" i="2"/>
  <c r="Z2514" i="2"/>
  <c r="Z3006" i="2"/>
  <c r="Z2688" i="2"/>
  <c r="Z2480" i="2"/>
  <c r="Z3297" i="2"/>
  <c r="Z3474" i="2"/>
  <c r="Z2851" i="2"/>
  <c r="Z2629" i="2"/>
  <c r="Z3644" i="2"/>
  <c r="Z3584" i="2"/>
  <c r="Z3590" i="2"/>
  <c r="Z3484" i="2"/>
  <c r="Z3613" i="2"/>
  <c r="Z3570" i="2"/>
  <c r="Z3444" i="2"/>
  <c r="Z3504" i="2"/>
  <c r="Z3661" i="2"/>
  <c r="Z3568" i="2"/>
  <c r="Z3578" i="2"/>
  <c r="Z3514" i="2"/>
  <c r="Z3425" i="2"/>
  <c r="Z3633" i="2"/>
  <c r="Z3603" i="2"/>
  <c r="Z3475" i="2"/>
  <c r="Z3316" i="2"/>
  <c r="Z3614" i="2"/>
  <c r="Z3477" i="2"/>
  <c r="Z3411" i="2"/>
  <c r="Z3621" i="2"/>
  <c r="Z3655" i="2"/>
  <c r="Z3527" i="2"/>
  <c r="Z3380" i="2"/>
  <c r="Z3502" i="2"/>
  <c r="Z3545" i="2"/>
  <c r="Z3426" i="2"/>
  <c r="Z3329" i="2"/>
  <c r="Z3510" i="2"/>
  <c r="Z3446" i="2"/>
  <c r="Z3583" i="2"/>
  <c r="Z3512" i="2"/>
  <c r="Z3448" i="2"/>
  <c r="Z3395" i="2"/>
  <c r="Z3354" i="2"/>
  <c r="Z3229" i="2"/>
  <c r="Z3182" i="2"/>
  <c r="Z3333" i="2"/>
  <c r="Z3292" i="2"/>
  <c r="Z3294" i="2"/>
  <c r="Z3337" i="2"/>
  <c r="Z3278" i="2"/>
  <c r="Z3235" i="2"/>
  <c r="Z3174" i="2"/>
  <c r="Z3362" i="2"/>
  <c r="Z3265" i="2"/>
  <c r="Z3157" i="2"/>
  <c r="Z3222" i="2"/>
  <c r="Z3366" i="2"/>
  <c r="Z3241" i="2"/>
  <c r="Z3173" i="2"/>
  <c r="Z3313" i="2"/>
  <c r="Z3251" i="2"/>
  <c r="Z3195" i="2"/>
  <c r="Z3116" i="2"/>
  <c r="Z3051" i="2"/>
  <c r="Z2967" i="2"/>
  <c r="Z3025" i="2"/>
  <c r="Z3110" i="2"/>
  <c r="Z3024" i="2"/>
  <c r="Z3118" i="2"/>
  <c r="Z3054" i="2"/>
  <c r="Z3167" i="2"/>
  <c r="Z3083" i="2"/>
  <c r="Z3019" i="2"/>
  <c r="Z3199" i="2"/>
  <c r="Z3099" i="2"/>
  <c r="Z3001" i="2"/>
  <c r="Z2973" i="2"/>
  <c r="Z2940" i="2"/>
  <c r="Z3274" i="2"/>
  <c r="Z3018" i="2"/>
  <c r="Z2815" i="2"/>
  <c r="Z2687" i="2"/>
  <c r="Z2483" i="2"/>
  <c r="Z2412" i="2"/>
  <c r="Z3379" i="2"/>
  <c r="Z2736" i="2"/>
  <c r="Z2829" i="2"/>
  <c r="Z2443" i="2"/>
  <c r="Z2891" i="2"/>
  <c r="Z2883" i="2"/>
  <c r="Z3021" i="2"/>
  <c r="Z2724" i="2"/>
  <c r="Z3364" i="2"/>
  <c r="Z2865" i="2"/>
  <c r="Z3620" i="2"/>
  <c r="Z2920" i="2"/>
  <c r="Z2649" i="2"/>
  <c r="Z2463" i="2"/>
  <c r="Z3250" i="2"/>
  <c r="Z3259" i="2"/>
  <c r="Z3009" i="2"/>
  <c r="Z2742" i="2"/>
  <c r="Z2625" i="2"/>
  <c r="Z2424" i="2"/>
  <c r="Z3303" i="2"/>
  <c r="Z2637" i="2"/>
  <c r="Z2807" i="2"/>
  <c r="Z2435" i="2"/>
  <c r="Z2835" i="2"/>
  <c r="Z2857" i="2"/>
  <c r="Z3000" i="2"/>
  <c r="Z2716" i="2"/>
  <c r="Z3300" i="2"/>
  <c r="Z2837" i="2"/>
  <c r="Z3554" i="2"/>
  <c r="Z2907" i="2"/>
  <c r="Z2605" i="2"/>
  <c r="Z2455" i="2"/>
  <c r="Z3073" i="2"/>
  <c r="Z3242" i="2"/>
  <c r="Z2827" i="2"/>
  <c r="Z2559" i="2"/>
  <c r="Z3597" i="2"/>
  <c r="Z3522" i="2"/>
  <c r="Z3672" i="2"/>
  <c r="Z3643" i="2"/>
  <c r="Z3520" i="2"/>
  <c r="Z3556" i="2"/>
  <c r="Z3666" i="2"/>
  <c r="Z3467" i="2"/>
  <c r="Z3611" i="2"/>
  <c r="Z3524" i="2"/>
  <c r="Z3562" i="2"/>
  <c r="Z3498" i="2"/>
  <c r="Z3383" i="2"/>
  <c r="Z3601" i="2"/>
  <c r="Z3571" i="2"/>
  <c r="Z3443" i="2"/>
  <c r="Z3353" i="2"/>
  <c r="Z3582" i="2"/>
  <c r="Z3461" i="2"/>
  <c r="Z3404" i="2"/>
  <c r="Z3589" i="2"/>
  <c r="Z3623" i="2"/>
  <c r="Z3495" i="2"/>
  <c r="Z3343" i="2"/>
  <c r="Z3641" i="2"/>
  <c r="Z3513" i="2"/>
  <c r="Z3397" i="2"/>
  <c r="Z3558" i="2"/>
  <c r="Z3494" i="2"/>
  <c r="Z3430" i="2"/>
  <c r="Z3560" i="2"/>
  <c r="Z3496" i="2"/>
  <c r="Z3432" i="2"/>
  <c r="Z3367" i="2"/>
  <c r="Z3322" i="2"/>
  <c r="Z3210" i="2"/>
  <c r="Z3172" i="2"/>
  <c r="Z3301" i="2"/>
  <c r="Z3390" i="2"/>
  <c r="Z3225" i="2"/>
  <c r="Z3321" i="2"/>
  <c r="Z3267" i="2"/>
  <c r="Z3224" i="2"/>
  <c r="Z3164" i="2"/>
  <c r="Z3330" i="2"/>
  <c r="Z3190" i="2"/>
  <c r="Z3264" i="2"/>
  <c r="Z3180" i="2"/>
  <c r="Z3334" i="2"/>
  <c r="Z3212" i="2"/>
  <c r="Z3141" i="2"/>
  <c r="Z3288" i="2"/>
  <c r="Z3231" i="2"/>
  <c r="Z3178" i="2"/>
  <c r="Z3103" i="2"/>
  <c r="Z3030" i="2"/>
  <c r="Z3089" i="2"/>
  <c r="Z3013" i="2"/>
  <c r="Z3088" i="2"/>
  <c r="Z2983" i="2"/>
  <c r="Z3096" i="2"/>
  <c r="Z3032" i="2"/>
  <c r="Z3147" i="2"/>
  <c r="Z3071" i="2"/>
  <c r="Z3007" i="2"/>
  <c r="Z3159" i="2"/>
  <c r="Z3078" i="2"/>
  <c r="Z2963" i="2"/>
  <c r="Z2982" i="2"/>
  <c r="Z3255" i="2"/>
  <c r="Z2856" i="2"/>
  <c r="Z2816" i="2"/>
  <c r="Z2954" i="2"/>
  <c r="Z2446" i="2"/>
  <c r="Z2415" i="2"/>
  <c r="Z3086" i="2"/>
  <c r="Z3586" i="2"/>
  <c r="Z2726" i="2"/>
  <c r="Z3631" i="2"/>
  <c r="Z3440" i="2"/>
  <c r="Z2732" i="2"/>
  <c r="Z2931" i="2"/>
  <c r="Z2548" i="2"/>
  <c r="Z3160" i="2"/>
  <c r="Z2805" i="2"/>
  <c r="Z3299" i="2"/>
  <c r="Z2840" i="2"/>
  <c r="Z2589" i="2"/>
  <c r="Z2447" i="2"/>
  <c r="Z3659" i="2"/>
  <c r="Z3208" i="2"/>
  <c r="Z2806" i="2"/>
  <c r="Z3592" i="2"/>
  <c r="Z3538" i="2"/>
  <c r="Z3499" i="2"/>
  <c r="Z3628" i="2"/>
  <c r="Z3596" i="2"/>
  <c r="Z3506" i="2"/>
  <c r="Z3548" i="2"/>
  <c r="Z3647" i="2"/>
  <c r="Z3466" i="2"/>
  <c r="Z3547" i="2"/>
  <c r="Z3516" i="2"/>
  <c r="Z3553" i="2"/>
  <c r="Z3489" i="2"/>
  <c r="Z3339" i="2"/>
  <c r="Z3585" i="2"/>
  <c r="Z3555" i="2"/>
  <c r="Z3427" i="2"/>
  <c r="Z3369" i="2"/>
  <c r="Z3566" i="2"/>
  <c r="Z3454" i="2"/>
  <c r="Z3399" i="2"/>
  <c r="Z3573" i="2"/>
  <c r="Z3607" i="2"/>
  <c r="Z3027" i="2"/>
  <c r="Z2763" i="2"/>
  <c r="Z2789" i="2"/>
  <c r="Z2475" i="2"/>
  <c r="Z3035" i="2"/>
  <c r="Z3418" i="2"/>
  <c r="Z2706" i="2"/>
  <c r="Z3424" i="2"/>
  <c r="Z3348" i="2"/>
  <c r="Z2714" i="2"/>
  <c r="Z2903" i="2"/>
  <c r="Z2457" i="2"/>
  <c r="Z3124" i="2"/>
  <c r="Z2769" i="2"/>
  <c r="Z3269" i="2"/>
  <c r="Z2839" i="2"/>
  <c r="Z2553" i="2"/>
  <c r="Z2439" i="2"/>
  <c r="Z3650" i="2"/>
  <c r="Z3058" i="2"/>
  <c r="Z2744" i="2"/>
  <c r="Z3442" i="2"/>
  <c r="Z3508" i="2"/>
  <c r="Z3472" i="2"/>
  <c r="Z3602" i="2"/>
  <c r="Z3663" i="2"/>
  <c r="Z3483" i="2"/>
  <c r="Z3476" i="2"/>
  <c r="Z3622" i="2"/>
  <c r="Z3451" i="2"/>
  <c r="Z3660" i="2"/>
  <c r="Z3642" i="2"/>
  <c r="Z3546" i="2"/>
  <c r="Z3482" i="2"/>
  <c r="Z3331" i="2"/>
  <c r="Z3667" i="2"/>
  <c r="Z3539" i="2"/>
  <c r="Z3393" i="2"/>
  <c r="Z3381" i="2"/>
  <c r="Z3534" i="2"/>
  <c r="Z3445" i="2"/>
  <c r="Z3376" i="2"/>
  <c r="Z3557" i="2"/>
  <c r="Z3591" i="2"/>
  <c r="Z3463" i="2"/>
  <c r="Z3669" i="2"/>
  <c r="Z3609" i="2"/>
  <c r="Z3481" i="2"/>
  <c r="Z3391" i="2"/>
  <c r="Z3542" i="2"/>
  <c r="Z3478" i="2"/>
  <c r="Z3414" i="2"/>
  <c r="Z3544" i="2"/>
  <c r="Z3480" i="2"/>
  <c r="Z3416" i="2"/>
  <c r="Z3325" i="2"/>
  <c r="Z3290" i="2"/>
  <c r="Z3202" i="2"/>
  <c r="Z3114" i="2"/>
  <c r="Z3356" i="2"/>
  <c r="Z3358" i="2"/>
  <c r="Z3170" i="2"/>
  <c r="Z3305" i="2"/>
  <c r="Z3256" i="2"/>
  <c r="Z3206" i="2"/>
  <c r="Z3360" i="2"/>
  <c r="Z3307" i="2"/>
  <c r="Z3163" i="2"/>
  <c r="Z3244" i="2"/>
  <c r="Z3149" i="2"/>
  <c r="Z3302" i="2"/>
  <c r="Z3204" i="2"/>
  <c r="Z3109" i="2"/>
  <c r="Z3282" i="2"/>
  <c r="Z3220" i="2"/>
  <c r="Z3117" i="2"/>
  <c r="Z3081" i="2"/>
  <c r="Z3008" i="2"/>
  <c r="Z3077" i="2"/>
  <c r="Z3152" i="2"/>
  <c r="Z3067" i="2"/>
  <c r="Z2965" i="2"/>
  <c r="Z3076" i="2"/>
  <c r="Z3012" i="2"/>
  <c r="Z3126" i="2"/>
  <c r="Z3049" i="2"/>
  <c r="Z2981" i="2"/>
  <c r="Z3142" i="2"/>
  <c r="Z3056" i="2"/>
  <c r="Z2932" i="2"/>
  <c r="Z2946" i="2"/>
  <c r="Z2929" i="2"/>
  <c r="Z2972" i="2"/>
  <c r="Z2962" i="2"/>
  <c r="Z2927" i="2"/>
  <c r="Z3420" i="2"/>
  <c r="Z2776" i="2"/>
  <c r="Z2843" i="2"/>
  <c r="Z2596" i="2"/>
  <c r="Z2421" i="2"/>
  <c r="Z2935" i="2"/>
  <c r="Z3341" i="2"/>
  <c r="Z2575" i="2"/>
  <c r="Z3368" i="2"/>
  <c r="Z3315" i="2"/>
  <c r="Z2507" i="2"/>
  <c r="Z2864" i="2"/>
  <c r="Z2441" i="2"/>
  <c r="Z3134" i="2"/>
  <c r="Z2581" i="2"/>
  <c r="Z3237" i="2"/>
  <c r="Z2817" i="2"/>
  <c r="Z2546" i="2"/>
  <c r="Z2431" i="2"/>
  <c r="Z3616" i="2"/>
  <c r="Z3028" i="2"/>
  <c r="Z2720" i="2"/>
  <c r="Z3646" i="2"/>
  <c r="Z3500" i="2"/>
  <c r="Z3428" i="2"/>
  <c r="Z2774" i="2"/>
  <c r="Z2813" i="2"/>
  <c r="Z2595" i="2"/>
  <c r="Z2468" i="2"/>
  <c r="Z2905" i="2"/>
  <c r="Z3200" i="2"/>
  <c r="Z2569" i="2"/>
  <c r="Z3287" i="2"/>
  <c r="Z3156" i="2"/>
  <c r="Z2493" i="2"/>
  <c r="Z2863" i="2"/>
  <c r="Z2433" i="2"/>
  <c r="Z3079" i="2"/>
  <c r="Z2551" i="2"/>
  <c r="Z3090" i="2"/>
  <c r="Z2803" i="2"/>
  <c r="Z2545" i="2"/>
  <c r="Z2418" i="2"/>
  <c r="Z3579" i="2"/>
  <c r="Z3015" i="2"/>
  <c r="Z2734" i="2"/>
  <c r="Z3662" i="2"/>
  <c r="Z3634" i="2"/>
  <c r="Z3654" i="2"/>
  <c r="Z3536" i="2"/>
  <c r="Z3627" i="2"/>
  <c r="Z3600" i="2"/>
  <c r="Z3460" i="2"/>
  <c r="Z3540" i="2"/>
  <c r="Z3271" i="2"/>
  <c r="Z3070" i="2"/>
  <c r="Z2604" i="2"/>
  <c r="Z3668" i="2"/>
  <c r="Z2790" i="2"/>
  <c r="Z3004" i="2"/>
  <c r="Z2492" i="2"/>
  <c r="Z3144" i="2"/>
  <c r="Z2995" i="2"/>
  <c r="Z3323" i="2"/>
  <c r="Z2798" i="2"/>
  <c r="Z3347" i="2"/>
  <c r="Z2961" i="2"/>
  <c r="Z2516" i="2"/>
  <c r="Z3060" i="2"/>
  <c r="Z2691" i="2"/>
  <c r="Z2517" i="2"/>
  <c r="Z3363" i="2"/>
  <c r="Z3515" i="2"/>
  <c r="Z2937" i="2"/>
  <c r="Z2669" i="2"/>
  <c r="Z3608" i="2"/>
  <c r="Z3615" i="2"/>
  <c r="Z3629" i="2"/>
  <c r="Z3492" i="2"/>
  <c r="Z3618" i="2"/>
  <c r="Z3588" i="2"/>
  <c r="Z3452" i="2"/>
  <c r="Z3532" i="2"/>
  <c r="Z3652" i="2"/>
  <c r="Z3574" i="2"/>
  <c r="Z3594" i="2"/>
  <c r="Z3521" i="2"/>
  <c r="Z3441" i="2"/>
  <c r="Z3649" i="2"/>
  <c r="Z3619" i="2"/>
  <c r="Z3491" i="2"/>
  <c r="Z3377" i="2"/>
  <c r="Z3630" i="2"/>
  <c r="Z3486" i="2"/>
  <c r="Z3422" i="2"/>
  <c r="Z3599" i="2"/>
  <c r="Z3671" i="2"/>
  <c r="Z3543" i="2"/>
  <c r="Z3415" i="2"/>
  <c r="Z3525" i="2"/>
  <c r="Z3561" i="2"/>
  <c r="Z3433" i="2"/>
  <c r="Z3335" i="2"/>
  <c r="Z3517" i="2"/>
  <c r="Z3453" i="2"/>
  <c r="Z3388" i="2"/>
  <c r="Z3519" i="2"/>
  <c r="Z3455" i="2"/>
  <c r="Z3400" i="2"/>
  <c r="Z3370" i="2"/>
  <c r="Z3249" i="2"/>
  <c r="Z3193" i="2"/>
  <c r="Z3349" i="2"/>
  <c r="Z3308" i="2"/>
  <c r="Z3310" i="2"/>
  <c r="Z3344" i="2"/>
  <c r="Z3279" i="2"/>
  <c r="Z3236" i="2"/>
  <c r="Z3181" i="2"/>
  <c r="Z3378" i="2"/>
  <c r="Z3277" i="2"/>
  <c r="Z3139" i="2"/>
  <c r="Z3223" i="2"/>
  <c r="Z3382" i="2"/>
  <c r="Z3273" i="2"/>
  <c r="Z3179" i="2"/>
  <c r="Z3320" i="2"/>
  <c r="Z3252" i="2"/>
  <c r="Z3203" i="2"/>
  <c r="Z3136" i="2"/>
  <c r="Z3052" i="2"/>
  <c r="Z2984" i="2"/>
  <c r="Z3038" i="2"/>
  <c r="Z3119" i="2"/>
  <c r="Z3033" i="2"/>
  <c r="Z3127" i="2"/>
  <c r="Z3063" i="2"/>
  <c r="Z2989" i="2"/>
  <c r="Z3084" i="2"/>
  <c r="Z3020" i="2"/>
  <c r="Z3207" i="2"/>
  <c r="Z3100" i="2"/>
  <c r="Z3014" i="2"/>
  <c r="Z2942" i="2"/>
  <c r="Z2934" i="2"/>
  <c r="Z3095" i="2"/>
  <c r="Z2966" i="2"/>
  <c r="Z2941" i="2"/>
  <c r="Z2949" i="2"/>
  <c r="Z2902" i="2"/>
  <c r="Z2888" i="2"/>
  <c r="Z2877" i="2"/>
  <c r="Z2858" i="2"/>
  <c r="Z3456" i="2"/>
  <c r="Z3468" i="2"/>
  <c r="Z3580" i="2"/>
  <c r="Z3473" i="2"/>
  <c r="Z3587" i="2"/>
  <c r="Z3653" i="2"/>
  <c r="Z3359" i="2"/>
  <c r="Z3511" i="2"/>
  <c r="Z3657" i="2"/>
  <c r="Z3417" i="2"/>
  <c r="Z3501" i="2"/>
  <c r="Z3567" i="2"/>
  <c r="Z3439" i="2"/>
  <c r="Z3338" i="2"/>
  <c r="Z3176" i="2"/>
  <c r="Z3406" i="2"/>
  <c r="Z3328" i="2"/>
  <c r="Z3234" i="2"/>
  <c r="Z3346" i="2"/>
  <c r="Z3102" i="2"/>
  <c r="Z3350" i="2"/>
  <c r="Z3146" i="2"/>
  <c r="Z3240" i="2"/>
  <c r="Z3115" i="2"/>
  <c r="Z3111" i="2"/>
  <c r="Z3097" i="2"/>
  <c r="Z3105" i="2"/>
  <c r="Z3148" i="2"/>
  <c r="Z3010" i="2"/>
  <c r="Z3087" i="2"/>
  <c r="Z2976" i="2"/>
  <c r="Z3098" i="2"/>
  <c r="Z2957" i="2"/>
  <c r="Z2873" i="2"/>
  <c r="Z2880" i="2"/>
  <c r="Z2887" i="2"/>
  <c r="Z2897" i="2"/>
  <c r="Z2842" i="2"/>
  <c r="Z2778" i="2"/>
  <c r="Z2737" i="2"/>
  <c r="Z2836" i="2"/>
  <c r="Z2772" i="2"/>
  <c r="Z2735" i="2"/>
  <c r="Z2695" i="2"/>
  <c r="Z2721" i="2"/>
  <c r="Z2838" i="2"/>
  <c r="Z2712" i="2"/>
  <c r="Z2757" i="2"/>
  <c r="Z2682" i="2"/>
  <c r="Z2723" i="2"/>
  <c r="Z2662" i="2"/>
  <c r="Z2690" i="2"/>
  <c r="Z2700" i="2"/>
  <c r="Z2621" i="2"/>
  <c r="Z2585" i="2"/>
  <c r="Z2577" i="2"/>
  <c r="Z2555" i="2"/>
  <c r="Z2616" i="2"/>
  <c r="Z2586" i="2"/>
  <c r="Z2647" i="2"/>
  <c r="Z2539" i="2"/>
  <c r="Z2591" i="2"/>
  <c r="Z2504" i="2"/>
  <c r="Z2496" i="2"/>
  <c r="Z2544" i="2"/>
  <c r="Z2498" i="2"/>
  <c r="Z2523" i="2"/>
  <c r="Z2520" i="2"/>
  <c r="Z2521" i="2"/>
  <c r="Z3572" i="2"/>
  <c r="Z3656" i="2"/>
  <c r="Z3531" i="2"/>
  <c r="Z3457" i="2"/>
  <c r="Z3523" i="2"/>
  <c r="Z3598" i="2"/>
  <c r="Z3351" i="2"/>
  <c r="Z3479" i="2"/>
  <c r="Z3625" i="2"/>
  <c r="Z3396" i="2"/>
  <c r="Z3485" i="2"/>
  <c r="Z3551" i="2"/>
  <c r="Z3423" i="2"/>
  <c r="Z3306" i="2"/>
  <c r="Z3123" i="2"/>
  <c r="Z3374" i="2"/>
  <c r="Z3312" i="2"/>
  <c r="Z3214" i="2"/>
  <c r="Z3314" i="2"/>
  <c r="Z3254" i="2"/>
  <c r="Z3318" i="2"/>
  <c r="Z3125" i="2"/>
  <c r="Z3230" i="2"/>
  <c r="Z3094" i="2"/>
  <c r="Z3080" i="2"/>
  <c r="Z3068" i="2"/>
  <c r="Z3093" i="2"/>
  <c r="Z3135" i="2"/>
  <c r="Z2987" i="2"/>
  <c r="Z3065" i="2"/>
  <c r="Z2970" i="2"/>
  <c r="Z3044" i="2"/>
  <c r="Z2925" i="2"/>
  <c r="Z2958" i="2"/>
  <c r="Z2894" i="2"/>
  <c r="Z2871" i="2"/>
  <c r="Z2881" i="2"/>
  <c r="Z2834" i="2"/>
  <c r="Z2770" i="2"/>
  <c r="Z2892" i="2"/>
  <c r="Z2828" i="2"/>
  <c r="Z2764" i="2"/>
  <c r="Z2743" i="2"/>
  <c r="Z2747" i="2"/>
  <c r="Z2809" i="2"/>
  <c r="Z2830" i="2"/>
  <c r="Z2768" i="2"/>
  <c r="Z2754" i="2"/>
  <c r="Z2676" i="2"/>
  <c r="Z2715" i="2"/>
  <c r="Z2641" i="2"/>
  <c r="Z2617" i="2"/>
  <c r="Z2561" i="2"/>
  <c r="Z2613" i="2"/>
  <c r="Z2580" i="2"/>
  <c r="Z2614" i="2"/>
  <c r="Z2560" i="2"/>
  <c r="Z2646" i="2"/>
  <c r="Z2600" i="2"/>
  <c r="Z2583" i="2"/>
  <c r="Z2570" i="2"/>
  <c r="Z2584" i="2"/>
  <c r="Z2500" i="2"/>
  <c r="Z2472" i="2"/>
  <c r="Z2541" i="2"/>
  <c r="Z2497" i="2"/>
  <c r="Z2526" i="2"/>
  <c r="Z2515" i="2"/>
  <c r="Z2528" i="2"/>
  <c r="Z3595" i="2"/>
  <c r="Z3581" i="2"/>
  <c r="Z3626" i="2"/>
  <c r="Z3407" i="2"/>
  <c r="Z3507" i="2"/>
  <c r="Z3509" i="2"/>
  <c r="Z3605" i="2"/>
  <c r="Z3447" i="2"/>
  <c r="Z3593" i="2"/>
  <c r="Z3385" i="2"/>
  <c r="Z3469" i="2"/>
  <c r="Z3535" i="2"/>
  <c r="Z3412" i="2"/>
  <c r="Z3281" i="2"/>
  <c r="Z3106" i="2"/>
  <c r="Z3342" i="2"/>
  <c r="Z3296" i="2"/>
  <c r="Z3198" i="2"/>
  <c r="Z3298" i="2"/>
  <c r="Z3243" i="2"/>
  <c r="Z3295" i="2"/>
  <c r="Z3352" i="2"/>
  <c r="Z3219" i="2"/>
  <c r="Z3072" i="2"/>
  <c r="Z3050" i="2"/>
  <c r="Z3055" i="2"/>
  <c r="Z3075" i="2"/>
  <c r="Z3113" i="2"/>
  <c r="Z2975" i="2"/>
  <c r="Z3036" i="2"/>
  <c r="Z2964" i="2"/>
  <c r="Z3043" i="2"/>
  <c r="Z2910" i="2"/>
  <c r="Z2952" i="2"/>
  <c r="Z2895" i="2"/>
  <c r="Z2872" i="2"/>
  <c r="Z2898" i="2"/>
  <c r="Z2826" i="2"/>
  <c r="Z2741" i="2"/>
  <c r="Z2884" i="2"/>
  <c r="Z2820" i="2"/>
  <c r="Z2753" i="2"/>
  <c r="Z2679" i="2"/>
  <c r="Z2755" i="2"/>
  <c r="Z2801" i="2"/>
  <c r="Z2822" i="2"/>
  <c r="Z2760" i="2"/>
  <c r="Z2748" i="2"/>
  <c r="Z2675" i="2"/>
  <c r="Z2707" i="2"/>
  <c r="Z2711" i="2"/>
  <c r="Z2638" i="2"/>
  <c r="Z2624" i="2"/>
  <c r="Z2610" i="2"/>
  <c r="Z2627" i="2"/>
  <c r="Z2620" i="2"/>
  <c r="Z2568" i="2"/>
  <c r="Z2652" i="2"/>
  <c r="Z2565" i="2"/>
  <c r="Z2576" i="2"/>
  <c r="Z2537" i="2"/>
  <c r="Z2549" i="2"/>
  <c r="Z2469" i="2"/>
  <c r="Z2484" i="2"/>
  <c r="Z2535" i="2"/>
  <c r="Z2542" i="2"/>
  <c r="Z2525" i="2"/>
  <c r="Z2511" i="2"/>
  <c r="Z3311" i="2"/>
  <c r="Z3664" i="2"/>
  <c r="Z3490" i="2"/>
  <c r="Z3610" i="2"/>
  <c r="Z3665" i="2"/>
  <c r="Z3459" i="2"/>
  <c r="Z3493" i="2"/>
  <c r="Z3541" i="2"/>
  <c r="Z3431" i="2"/>
  <c r="Z3577" i="2"/>
  <c r="Z3357" i="2"/>
  <c r="Z3462" i="2"/>
  <c r="Z3528" i="2"/>
  <c r="Z3401" i="2"/>
  <c r="Z3261" i="2"/>
  <c r="Z3372" i="2"/>
  <c r="Z3326" i="2"/>
  <c r="Z3289" i="2"/>
  <c r="Z3186" i="2"/>
  <c r="Z3291" i="2"/>
  <c r="Z3232" i="2"/>
  <c r="Z3285" i="2"/>
  <c r="Z3336" i="2"/>
  <c r="Z3211" i="2"/>
  <c r="Z3069" i="2"/>
  <c r="Z3047" i="2"/>
  <c r="Z3046" i="2"/>
  <c r="Z3066" i="2"/>
  <c r="Z3104" i="2"/>
  <c r="Z3215" i="2"/>
  <c r="Z3023" i="2"/>
  <c r="Z2977" i="2"/>
  <c r="Z3034" i="2"/>
  <c r="Z2950" i="2"/>
  <c r="Z2930" i="2"/>
  <c r="Z2896" i="2"/>
  <c r="Z2867" i="2"/>
  <c r="Z2890" i="2"/>
  <c r="Z2818" i="2"/>
  <c r="Z2730" i="2"/>
  <c r="Z2876" i="2"/>
  <c r="Z2812" i="2"/>
  <c r="Z2733" i="2"/>
  <c r="Z2680" i="2"/>
  <c r="Z2683" i="2"/>
  <c r="Z2793" i="2"/>
  <c r="Z2814" i="2"/>
  <c r="Z2751" i="2"/>
  <c r="Z2685" i="2"/>
  <c r="Z2674" i="2"/>
  <c r="Z2643" i="2"/>
  <c r="Z2703" i="2"/>
  <c r="Z2650" i="2"/>
  <c r="Z2611" i="2"/>
  <c r="Z2632" i="2"/>
  <c r="Z2661" i="2"/>
  <c r="Z2634" i="2"/>
  <c r="Z2578" i="2"/>
  <c r="Z2606" i="2"/>
  <c r="Z2557" i="2"/>
  <c r="Z2547" i="2"/>
  <c r="Z2599" i="2"/>
  <c r="Z2543" i="2"/>
  <c r="Z2471" i="2"/>
  <c r="Z2490" i="2"/>
  <c r="Z2529" i="2"/>
  <c r="Z2536" i="2"/>
  <c r="Z2524" i="2"/>
  <c r="Z2474" i="2"/>
  <c r="Z2478" i="2"/>
  <c r="Z2503" i="2"/>
  <c r="Z2554" i="2"/>
  <c r="Z2841" i="2"/>
  <c r="Z3648" i="2"/>
  <c r="Z3450" i="2"/>
  <c r="Z3569" i="2"/>
  <c r="Z3658" i="2"/>
  <c r="Z3392" i="2"/>
  <c r="Z3470" i="2"/>
  <c r="Z3518" i="2"/>
  <c r="Z3371" i="2"/>
  <c r="Z3529" i="2"/>
  <c r="Z3565" i="2"/>
  <c r="Z3437" i="2"/>
  <c r="Z3503" i="2"/>
  <c r="Z3373" i="2"/>
  <c r="Z3217" i="2"/>
  <c r="Z3317" i="2"/>
  <c r="Z3257" i="2"/>
  <c r="Z3268" i="2"/>
  <c r="Z3168" i="2"/>
  <c r="Z3233" i="2"/>
  <c r="Z3184" i="2"/>
  <c r="Z3213" i="2"/>
  <c r="Z3304" i="2"/>
  <c r="Z3189" i="2"/>
  <c r="Z3039" i="2"/>
  <c r="Z3016" i="2"/>
  <c r="Z3003" i="2"/>
  <c r="Z3041" i="2"/>
  <c r="Z3074" i="2"/>
  <c r="Z3191" i="2"/>
  <c r="Z2968" i="2"/>
  <c r="Z2953" i="2"/>
  <c r="Z3031" i="2"/>
  <c r="Z2944" i="2"/>
  <c r="Z2926" i="2"/>
  <c r="Z2886" i="2"/>
  <c r="Z2878" i="2"/>
  <c r="Z2882" i="2"/>
  <c r="Z2810" i="2"/>
  <c r="Z2704" i="2"/>
  <c r="Z2868" i="2"/>
  <c r="Z2804" i="2"/>
  <c r="Z2722" i="2"/>
  <c r="Z2686" i="2"/>
  <c r="Z2684" i="2"/>
  <c r="Z2785" i="2"/>
  <c r="Z2758" i="2"/>
  <c r="Z2738" i="2"/>
  <c r="Z2677" i="2"/>
  <c r="Z2667" i="2"/>
  <c r="Z2678" i="2"/>
  <c r="Z2694" i="2"/>
  <c r="Z2656" i="2"/>
  <c r="Z2587" i="2"/>
  <c r="Z2631" i="2"/>
  <c r="Z2659" i="2"/>
  <c r="Z2648" i="2"/>
  <c r="Z2592" i="2"/>
  <c r="Z2612" i="2"/>
  <c r="Z2607" i="2"/>
  <c r="Z2532" i="2"/>
  <c r="Z2513" i="2"/>
  <c r="Z2530" i="2"/>
  <c r="Z2488" i="2"/>
  <c r="Z2491" i="2"/>
  <c r="Z2506" i="2"/>
  <c r="Z2533" i="2"/>
  <c r="Z2519" i="2"/>
  <c r="Z2499" i="2"/>
  <c r="Z2477" i="2"/>
  <c r="Z2619" i="2"/>
  <c r="Z3564" i="2"/>
  <c r="Z3576" i="2"/>
  <c r="Z3537" i="2"/>
  <c r="Z3617" i="2"/>
  <c r="Z3387" i="2"/>
  <c r="Z3438" i="2"/>
  <c r="Z3639" i="2"/>
  <c r="Z3345" i="2"/>
  <c r="Z3497" i="2"/>
  <c r="Z3549" i="2"/>
  <c r="Z3421" i="2"/>
  <c r="Z3487" i="2"/>
  <c r="Z3355" i="2"/>
  <c r="Z3209" i="2"/>
  <c r="Z3280" i="2"/>
  <c r="Z3187" i="2"/>
  <c r="Z3266" i="2"/>
  <c r="Z3143" i="2"/>
  <c r="Z3185" i="2"/>
  <c r="Z3155" i="2"/>
  <c r="Z3205" i="2"/>
  <c r="Z3284" i="2"/>
  <c r="Z3177" i="2"/>
  <c r="Z3017" i="2"/>
  <c r="Z3175" i="2"/>
  <c r="Z2971" i="2"/>
  <c r="Z3029" i="2"/>
  <c r="Z3062" i="2"/>
  <c r="Z3151" i="2"/>
  <c r="Z2951" i="2"/>
  <c r="Z2959" i="2"/>
  <c r="Z2997" i="2"/>
  <c r="Z2928" i="2"/>
  <c r="Z2885" i="2"/>
  <c r="Z2900" i="2"/>
  <c r="Z2948" i="2"/>
  <c r="Z2874" i="2"/>
  <c r="Z2802" i="2"/>
  <c r="Z2759" i="2"/>
  <c r="Z2860" i="2"/>
  <c r="Z2796" i="2"/>
  <c r="Z2663" i="2"/>
  <c r="Z2664" i="2"/>
  <c r="Z2689" i="2"/>
  <c r="Z2777" i="2"/>
  <c r="Z2749" i="2"/>
  <c r="Z2869" i="2"/>
  <c r="Z2696" i="2"/>
  <c r="Z2651" i="2"/>
  <c r="Z2672" i="2"/>
  <c r="Z2660" i="2"/>
  <c r="Z2644" i="2"/>
  <c r="Z2563" i="2"/>
  <c r="Z2628" i="2"/>
  <c r="Z2653" i="2"/>
  <c r="Z2558" i="2"/>
  <c r="Z2622" i="2"/>
  <c r="Z2626" i="2"/>
  <c r="Z2572" i="2"/>
  <c r="Z2623" i="2"/>
  <c r="Z2518" i="2"/>
  <c r="Z2510" i="2"/>
  <c r="Z2495" i="2"/>
  <c r="Z2479" i="2"/>
  <c r="Z2505" i="2"/>
  <c r="Z2527" i="2"/>
  <c r="Z2531" i="2"/>
  <c r="Z2481" i="2"/>
  <c r="Z2494" i="2"/>
  <c r="Z3624" i="2"/>
  <c r="Z3606" i="2"/>
  <c r="Z3632" i="2"/>
  <c r="Z3530" i="2"/>
  <c r="Z3651" i="2"/>
  <c r="Z3361" i="2"/>
  <c r="Z3429" i="2"/>
  <c r="Z3575" i="2"/>
  <c r="Z3637" i="2"/>
  <c r="Z3465" i="2"/>
  <c r="Z3533" i="2"/>
  <c r="Z3413" i="2"/>
  <c r="Z3471" i="2"/>
  <c r="Z3402" i="2"/>
  <c r="Z3201" i="2"/>
  <c r="Z3340" i="2"/>
  <c r="Z3169" i="2"/>
  <c r="Z3247" i="2"/>
  <c r="Z3410" i="2"/>
  <c r="Z3092" i="2"/>
  <c r="Z3101" i="2"/>
  <c r="Z3197" i="2"/>
  <c r="Z3263" i="2"/>
  <c r="Z3183" i="2"/>
  <c r="Z3005" i="2"/>
  <c r="Z3132" i="2"/>
  <c r="Z3140" i="2"/>
  <c r="Z3011" i="2"/>
  <c r="Z3040" i="2"/>
  <c r="Z3129" i="2"/>
  <c r="Z2936" i="2"/>
  <c r="Z2980" i="2"/>
  <c r="Z2978" i="2"/>
  <c r="Z2921" i="2"/>
  <c r="Z2870" i="2"/>
  <c r="Z2908" i="2"/>
  <c r="Z2933" i="2"/>
  <c r="Z2866" i="2"/>
  <c r="Z2794" i="2"/>
  <c r="Z2750" i="2"/>
  <c r="Z2852" i="2"/>
  <c r="Z2788" i="2"/>
  <c r="Z2719" i="2"/>
  <c r="Z2673" i="2"/>
  <c r="Z2705" i="2"/>
  <c r="Z2729" i="2"/>
  <c r="Z2746" i="2"/>
  <c r="Z2781" i="2"/>
  <c r="Z2668" i="2"/>
  <c r="Z2739" i="2"/>
  <c r="Z2671" i="2"/>
  <c r="Z2658" i="2"/>
  <c r="Z2657" i="2"/>
  <c r="Z2639" i="2"/>
  <c r="Z2609" i="2"/>
  <c r="Z2590" i="2"/>
  <c r="Z2566" i="2"/>
  <c r="Z2588" i="2"/>
  <c r="Z2640" i="2"/>
  <c r="Z2564" i="2"/>
  <c r="Z2582" i="2"/>
  <c r="Z2538" i="2"/>
  <c r="Z2509" i="2"/>
  <c r="Z2476" i="2"/>
  <c r="Z2562" i="2"/>
  <c r="Z2502" i="2"/>
  <c r="Z2534" i="2"/>
  <c r="Z2522" i="2"/>
  <c r="Z2473" i="2"/>
  <c r="Z2470" i="2"/>
  <c r="Z3552" i="2"/>
  <c r="Z3563" i="2"/>
  <c r="Z3640" i="2"/>
  <c r="Z3505" i="2"/>
  <c r="Z3635" i="2"/>
  <c r="Z3365" i="2"/>
  <c r="Z3405" i="2"/>
  <c r="Z3559" i="2"/>
  <c r="Z3550" i="2"/>
  <c r="Z3449" i="2"/>
  <c r="Z3526" i="2"/>
  <c r="Z3389" i="2"/>
  <c r="Z3464" i="2"/>
  <c r="Z3386" i="2"/>
  <c r="Z3194" i="2"/>
  <c r="Z3324" i="2"/>
  <c r="Z3150" i="2"/>
  <c r="Z3246" i="2"/>
  <c r="Z3394" i="2"/>
  <c r="Z3107" i="2"/>
  <c r="Z3398" i="2"/>
  <c r="Z3196" i="2"/>
  <c r="Z3262" i="2"/>
  <c r="Z3145" i="2"/>
  <c r="Z2990" i="2"/>
  <c r="Z3131" i="2"/>
  <c r="Z3130" i="2"/>
  <c r="Z2998" i="2"/>
  <c r="Z3037" i="2"/>
  <c r="Z3120" i="2"/>
  <c r="Z2939" i="2"/>
  <c r="Z3108" i="2"/>
  <c r="Z2960" i="2"/>
  <c r="Z2917" i="2"/>
  <c r="Z2879" i="2"/>
  <c r="Z2911" i="2"/>
  <c r="Z2912" i="2"/>
  <c r="Z2850" i="2"/>
  <c r="Z2786" i="2"/>
  <c r="Z2740" i="2"/>
  <c r="Z2844" i="2"/>
  <c r="Z2780" i="2"/>
  <c r="Z2727" i="2"/>
  <c r="Z2681" i="2"/>
  <c r="Z2713" i="2"/>
  <c r="Z2854" i="2"/>
  <c r="Z2728" i="2"/>
  <c r="Z2765" i="2"/>
  <c r="Z2654" i="2"/>
  <c r="Z2731" i="2"/>
  <c r="Z2670" i="2"/>
  <c r="Z2615" i="2"/>
  <c r="Z2692" i="2"/>
  <c r="Z2633" i="2"/>
  <c r="Z2598" i="2"/>
  <c r="Z2579" i="2"/>
  <c r="Z2574" i="2"/>
  <c r="Z2602" i="2"/>
  <c r="Z2666" i="2"/>
  <c r="Z2556" i="2"/>
  <c r="Z2512" i="2"/>
  <c r="Z2655" i="2"/>
  <c r="Z2508" i="2"/>
  <c r="Z2482" i="2"/>
  <c r="Z2501" i="2"/>
  <c r="Z2406" i="2"/>
  <c r="Z2403" i="2"/>
  <c r="Z2411" i="2"/>
  <c r="Z2410" i="2"/>
  <c r="Z2407" i="2"/>
  <c r="Z2404" i="2"/>
  <c r="Z2405" i="2"/>
  <c r="Z2408" i="2"/>
  <c r="Z2409" i="2"/>
  <c r="Z870" i="2"/>
  <c r="Z869" i="2"/>
  <c r="Z873" i="2"/>
  <c r="Z904" i="2"/>
  <c r="Z872" i="2"/>
  <c r="Z887" i="2"/>
  <c r="Z1710" i="2"/>
  <c r="Z2285" i="2"/>
  <c r="Z2277" i="2"/>
  <c r="Z2322" i="2"/>
  <c r="Z1425" i="2"/>
  <c r="Z2253" i="2"/>
  <c r="Z2357" i="2"/>
  <c r="Z2279" i="2"/>
  <c r="Z2359" i="2"/>
  <c r="Z2265" i="2"/>
  <c r="Z2055" i="2"/>
  <c r="Z2301" i="2"/>
  <c r="Z2209" i="2"/>
  <c r="Z1998" i="2"/>
  <c r="Z1344" i="2"/>
  <c r="Z2274" i="2"/>
  <c r="Z1393" i="2"/>
  <c r="Z1517" i="2"/>
  <c r="Z1686" i="2"/>
  <c r="Z1335" i="2"/>
  <c r="Z1386" i="2"/>
  <c r="Z1575" i="2"/>
  <c r="Z1718" i="2"/>
  <c r="Z1822" i="2"/>
  <c r="Z1417" i="2"/>
  <c r="Z1601" i="2"/>
  <c r="Z1334" i="2"/>
  <c r="Z1607" i="2"/>
  <c r="Z1796" i="2"/>
  <c r="Z1251" i="2"/>
  <c r="Z1617" i="2"/>
  <c r="Z1860" i="2"/>
  <c r="Z1317" i="2"/>
  <c r="Z1430" i="2"/>
  <c r="Z1623" i="2"/>
  <c r="Z1859" i="2"/>
  <c r="Z1291" i="2"/>
  <c r="Z1412" i="2"/>
  <c r="Z2282" i="2"/>
  <c r="Z2105" i="2"/>
  <c r="Z1716" i="2"/>
  <c r="Z1313" i="2"/>
  <c r="Z2210" i="2"/>
  <c r="Z2178" i="2"/>
  <c r="Z2130" i="2"/>
  <c r="Z2038" i="2"/>
  <c r="Z1974" i="2"/>
  <c r="Z1385" i="2"/>
  <c r="Z1380" i="2"/>
  <c r="Z2118" i="2"/>
  <c r="Z1352" i="2"/>
  <c r="Z2317" i="2"/>
  <c r="Z1911" i="2"/>
  <c r="Z1364" i="2"/>
  <c r="Z1304" i="2"/>
  <c r="Z907" i="2"/>
  <c r="Z1409" i="2"/>
  <c r="Z1357" i="2"/>
  <c r="Z1307" i="2"/>
  <c r="Z1090" i="2"/>
  <c r="Z1423" i="2"/>
  <c r="Z1375" i="2"/>
  <c r="Z1021" i="2"/>
  <c r="Z1766" i="2"/>
  <c r="Z1598" i="2"/>
  <c r="Z1305" i="2"/>
  <c r="Z1016" i="2"/>
  <c r="Z1410" i="2"/>
  <c r="Z1276" i="2"/>
  <c r="Z900" i="2"/>
  <c r="Z1622" i="2"/>
  <c r="Z1414" i="2"/>
  <c r="Z1271" i="2"/>
  <c r="Z1383" i="2"/>
  <c r="Z1049" i="2"/>
  <c r="Z936" i="2"/>
  <c r="Z1247" i="2"/>
  <c r="Z935" i="2"/>
  <c r="Z1246" i="2"/>
  <c r="Z1025" i="2"/>
  <c r="Z922" i="2"/>
  <c r="Z1167" i="2"/>
  <c r="Z1192" i="2"/>
  <c r="Z964" i="2"/>
  <c r="Z878" i="2"/>
  <c r="Z1069" i="2"/>
  <c r="Z943" i="2"/>
  <c r="Z1171" i="2"/>
  <c r="Z1059" i="2"/>
  <c r="Z1196" i="2"/>
  <c r="Z1018" i="2"/>
  <c r="Z2033" i="2"/>
  <c r="Z1939" i="2"/>
  <c r="Z1977" i="2"/>
  <c r="Z2073" i="2"/>
  <c r="Z1769" i="2"/>
  <c r="Z1745" i="2"/>
  <c r="Z1646" i="2"/>
  <c r="Z1460" i="2"/>
  <c r="Z1588" i="2"/>
  <c r="Z1524" i="2"/>
  <c r="Z1452" i="2"/>
  <c r="Z1456" i="2"/>
  <c r="Z1226" i="2"/>
  <c r="Z1239" i="2"/>
  <c r="Z1220" i="2"/>
  <c r="Z1232" i="2"/>
  <c r="Z1158" i="2"/>
  <c r="Z1143" i="2"/>
  <c r="Z1145" i="2"/>
  <c r="Z1173" i="2"/>
  <c r="Z1099" i="2"/>
  <c r="Z1170" i="2"/>
  <c r="Z1172" i="2"/>
  <c r="Z1106" i="2"/>
  <c r="Z1035" i="2"/>
  <c r="Z1097" i="2"/>
  <c r="Z1178" i="2"/>
  <c r="Z1031" i="2"/>
  <c r="Z1086" i="2"/>
  <c r="Z1150" i="2"/>
  <c r="Z1001" i="2"/>
  <c r="Z950" i="2"/>
  <c r="Z975" i="2"/>
  <c r="Z980" i="2"/>
  <c r="Z899" i="2"/>
  <c r="Z897" i="2"/>
  <c r="Z1036" i="2"/>
  <c r="Z995" i="2"/>
  <c r="Z884" i="2"/>
  <c r="Z774" i="2"/>
  <c r="Z818" i="2"/>
  <c r="Z791" i="2"/>
  <c r="Z712" i="2"/>
  <c r="Z706" i="2"/>
  <c r="Z632" i="2"/>
  <c r="Z651" i="2"/>
  <c r="Z549" i="2"/>
  <c r="Z636" i="2"/>
  <c r="Z409" i="2"/>
  <c r="Z277" i="2"/>
  <c r="Z194" i="2"/>
  <c r="Z242" i="2"/>
  <c r="Z271" i="2"/>
  <c r="Z244" i="2"/>
  <c r="Z2326" i="2"/>
  <c r="Z2245" i="2"/>
  <c r="Z2185" i="2"/>
  <c r="Z2344" i="2"/>
  <c r="Z2389" i="2"/>
  <c r="Z2327" i="2"/>
  <c r="Z2197" i="2"/>
  <c r="Z1390" i="2"/>
  <c r="Z2341" i="2"/>
  <c r="Z1925" i="2"/>
  <c r="Z2298" i="2"/>
  <c r="Z1576" i="2"/>
  <c r="Z2300" i="2"/>
  <c r="Z2362" i="2"/>
  <c r="Z2262" i="2"/>
  <c r="Z2350" i="2"/>
  <c r="Z2266" i="2"/>
  <c r="Z2018" i="2"/>
  <c r="Z2236" i="2"/>
  <c r="Z2157" i="2"/>
  <c r="Z2046" i="2"/>
  <c r="Z1923" i="2"/>
  <c r="Z1433" i="2"/>
  <c r="Z2278" i="2"/>
  <c r="Z2116" i="2"/>
  <c r="Z2015" i="2"/>
  <c r="Z1868" i="2"/>
  <c r="Z1356" i="2"/>
  <c r="Z1440" i="2"/>
  <c r="Z1605" i="2"/>
  <c r="Z1844" i="2"/>
  <c r="Z1895" i="2"/>
  <c r="Z1339" i="2"/>
  <c r="Z1432" i="2"/>
  <c r="Z1608" i="2"/>
  <c r="Z1786" i="2"/>
  <c r="Z1875" i="2"/>
  <c r="Z1400" i="2"/>
  <c r="Z1591" i="2"/>
  <c r="Z1338" i="2"/>
  <c r="Z1529" i="2"/>
  <c r="Z1660" i="2"/>
  <c r="Z1834" i="2"/>
  <c r="Z946" i="2"/>
  <c r="Z1403" i="2"/>
  <c r="Z1597" i="2"/>
  <c r="Z1800" i="2"/>
  <c r="Z1869" i="2"/>
  <c r="Z1337" i="2"/>
  <c r="Z1551" i="2"/>
  <c r="Z1820" i="2"/>
  <c r="Z1916" i="2"/>
  <c r="Z2126" i="2"/>
  <c r="Z1336" i="2"/>
  <c r="Z2169" i="2"/>
  <c r="Z2343" i="2"/>
  <c r="Z2294" i="2"/>
  <c r="Z2181" i="2"/>
  <c r="Z2354" i="2"/>
  <c r="Z2330" i="2"/>
  <c r="Z1886" i="2"/>
  <c r="Z2297" i="2"/>
  <c r="Z2386" i="2"/>
  <c r="Z2258" i="2"/>
  <c r="Z2004" i="2"/>
  <c r="Z2361" i="2"/>
  <c r="Z2158" i="2"/>
  <c r="Z2349" i="2"/>
  <c r="Z2241" i="2"/>
  <c r="Z2268" i="2"/>
  <c r="Z2192" i="2"/>
  <c r="Z2154" i="2"/>
  <c r="Z2043" i="2"/>
  <c r="Z1815" i="2"/>
  <c r="Z1427" i="2"/>
  <c r="Z2276" i="2"/>
  <c r="Z2099" i="2"/>
  <c r="Z2001" i="2"/>
  <c r="Z1854" i="2"/>
  <c r="Z1324" i="2"/>
  <c r="Z1480" i="2"/>
  <c r="Z1615" i="2"/>
  <c r="Z1849" i="2"/>
  <c r="Z1255" i="2"/>
  <c r="Z1343" i="2"/>
  <c r="Z1436" i="2"/>
  <c r="Z1625" i="2"/>
  <c r="Z1797" i="2"/>
  <c r="Z1889" i="2"/>
  <c r="Z1404" i="2"/>
  <c r="Z1611" i="2"/>
  <c r="Z1342" i="2"/>
  <c r="Z1552" i="2"/>
  <c r="Z1702" i="2"/>
  <c r="Z1838" i="2"/>
  <c r="Z1416" i="2"/>
  <c r="Z1627" i="2"/>
  <c r="Z1825" i="2"/>
  <c r="Z1878" i="2"/>
  <c r="Z1345" i="2"/>
  <c r="Z1577" i="2"/>
  <c r="Z1833" i="2"/>
  <c r="Z1932" i="2"/>
  <c r="Z1419" i="2"/>
  <c r="Z1616" i="2"/>
  <c r="Z2331" i="2"/>
  <c r="Z2139" i="2"/>
  <c r="Z2047" i="2"/>
  <c r="Z1819" i="2"/>
  <c r="Z1316" i="2"/>
  <c r="Z2206" i="2"/>
  <c r="Z2170" i="2"/>
  <c r="Z2108" i="2"/>
  <c r="Z2016" i="2"/>
  <c r="Z1951" i="2"/>
  <c r="Z1826" i="2"/>
  <c r="Z2156" i="2"/>
  <c r="Z2079" i="2"/>
  <c r="Z1954" i="2"/>
  <c r="Z1560" i="2"/>
  <c r="Z2251" i="2"/>
  <c r="Z2211" i="2"/>
  <c r="Z2175" i="2"/>
  <c r="Z2082" i="2"/>
  <c r="Z2022" i="2"/>
  <c r="Z1884" i="2"/>
  <c r="Z1545" i="2"/>
  <c r="Z2247" i="2"/>
  <c r="Z2320" i="2"/>
  <c r="Z2093" i="2"/>
  <c r="Z1967" i="2"/>
  <c r="Z1843" i="2"/>
  <c r="Z1542" i="2"/>
  <c r="Z1275" i="2"/>
  <c r="Z1755" i="2"/>
  <c r="Z1262" i="2"/>
  <c r="Z1952" i="2"/>
  <c r="Z1643" i="2"/>
  <c r="Z1281" i="2"/>
  <c r="Z1373" i="2"/>
  <c r="Z1126" i="2"/>
  <c r="Z1677" i="2"/>
  <c r="Z1279" i="2"/>
  <c r="Z1636" i="2"/>
  <c r="Z1306" i="2"/>
  <c r="Z934" i="2"/>
  <c r="Z1583" i="2"/>
  <c r="Z1095" i="2"/>
  <c r="Z1311" i="2"/>
  <c r="Z1243" i="2"/>
  <c r="Z1561" i="2"/>
  <c r="Z1132" i="2"/>
  <c r="Z1007" i="2"/>
  <c r="Z925" i="2"/>
  <c r="Z1019" i="2"/>
  <c r="Z1080" i="2"/>
  <c r="Z1094" i="2"/>
  <c r="Z1174" i="2"/>
  <c r="Z1023" i="2"/>
  <c r="Z1043" i="2"/>
  <c r="Z2078" i="2"/>
  <c r="Z1991" i="2"/>
  <c r="Z1949" i="2"/>
  <c r="Z2090" i="2"/>
  <c r="Z1980" i="2"/>
  <c r="Z2028" i="2"/>
  <c r="Z1767" i="2"/>
  <c r="Z1743" i="2"/>
  <c r="Z1688" i="2"/>
  <c r="Z1774" i="2"/>
  <c r="Z1773" i="2"/>
  <c r="Z1685" i="2"/>
  <c r="Z1733" i="2"/>
  <c r="Z1721" i="2"/>
  <c r="Z1658" i="2"/>
  <c r="Z1654" i="2"/>
  <c r="Z1586" i="2"/>
  <c r="Z1514" i="2"/>
  <c r="Z1628" i="2"/>
  <c r="Z1556" i="2"/>
  <c r="Z1484" i="2"/>
  <c r="Z1459" i="2"/>
  <c r="Z1468" i="2"/>
  <c r="Z1448" i="2"/>
  <c r="Z1227" i="2"/>
  <c r="Z1223" i="2"/>
  <c r="Z1209" i="2"/>
  <c r="Z1228" i="2"/>
  <c r="Z1208" i="2"/>
  <c r="Z1184" i="2"/>
  <c r="Z1177" i="2"/>
  <c r="Z1179" i="2"/>
  <c r="Z1115" i="2"/>
  <c r="Z1154" i="2"/>
  <c r="Z1140" i="2"/>
  <c r="Z1075" i="2"/>
  <c r="Z1123" i="2"/>
  <c r="Z1046" i="2"/>
  <c r="Z1066" i="2"/>
  <c r="Z1091" i="2"/>
  <c r="Z1113" i="2"/>
  <c r="Z962" i="2"/>
  <c r="Z948" i="2"/>
  <c r="Z997" i="2"/>
  <c r="Z888" i="2"/>
  <c r="Z914" i="2"/>
  <c r="Z2377" i="2"/>
  <c r="Z2263" i="2"/>
  <c r="Z2270" i="2"/>
  <c r="Z2290" i="2"/>
  <c r="Z2165" i="2"/>
  <c r="Z2328" i="2"/>
  <c r="Z2329" i="2"/>
  <c r="Z1841" i="2"/>
  <c r="Z2280" i="2"/>
  <c r="Z2334" i="2"/>
  <c r="Z2237" i="2"/>
  <c r="Z1872" i="2"/>
  <c r="Z2336" i="2"/>
  <c r="Z2061" i="2"/>
  <c r="Z2338" i="2"/>
  <c r="Z2225" i="2"/>
  <c r="Z2224" i="2"/>
  <c r="Z2188" i="2"/>
  <c r="Z2141" i="2"/>
  <c r="Z2034" i="2"/>
  <c r="Z1801" i="2"/>
  <c r="Z1367" i="2"/>
  <c r="Z2273" i="2"/>
  <c r="Z2091" i="2"/>
  <c r="Z1987" i="2"/>
  <c r="Z1828" i="2"/>
  <c r="Z1300" i="2"/>
  <c r="Z1487" i="2"/>
  <c r="Z1632" i="2"/>
  <c r="Z1862" i="2"/>
  <c r="Z1303" i="2"/>
  <c r="Z1347" i="2"/>
  <c r="Z1455" i="2"/>
  <c r="Z1641" i="2"/>
  <c r="Z1814" i="2"/>
  <c r="Z1898" i="2"/>
  <c r="Z1421" i="2"/>
  <c r="Z1621" i="2"/>
  <c r="Z1346" i="2"/>
  <c r="Z1553" i="2"/>
  <c r="Z1708" i="2"/>
  <c r="Z1847" i="2"/>
  <c r="Z1120" i="2"/>
  <c r="Z1519" i="2"/>
  <c r="Z1668" i="2"/>
  <c r="Z1829" i="2"/>
  <c r="Z1883" i="2"/>
  <c r="Z1353" i="2"/>
  <c r="Z1603" i="2"/>
  <c r="Z1837" i="2"/>
  <c r="Z1301" i="2"/>
  <c r="Z1447" i="2"/>
  <c r="Z1633" i="2"/>
  <c r="Z2310" i="2"/>
  <c r="Z2136" i="2"/>
  <c r="Z2035" i="2"/>
  <c r="Z1799" i="2"/>
  <c r="Z2238" i="2"/>
  <c r="Z2202" i="2"/>
  <c r="Z2166" i="2"/>
  <c r="Z2070" i="2"/>
  <c r="Z2013" i="2"/>
  <c r="Z1948" i="2"/>
  <c r="Z1806" i="2"/>
  <c r="Z1374" i="2"/>
  <c r="Z2143" i="2"/>
  <c r="Z2088" i="2"/>
  <c r="Z941" i="2"/>
  <c r="Z2288" i="2"/>
  <c r="Z2351" i="2"/>
  <c r="Z2352" i="2"/>
  <c r="Z2257" i="2"/>
  <c r="Z2289" i="2"/>
  <c r="Z2129" i="2"/>
  <c r="Z2325" i="2"/>
  <c r="Z2309" i="2"/>
  <c r="Z2384" i="2"/>
  <c r="Z2261" i="2"/>
  <c r="Z2333" i="2"/>
  <c r="Z2221" i="2"/>
  <c r="Z1754" i="2"/>
  <c r="Z2335" i="2"/>
  <c r="Z1950" i="2"/>
  <c r="Z2337" i="2"/>
  <c r="Z2193" i="2"/>
  <c r="Z2256" i="2"/>
  <c r="Z2220" i="2"/>
  <c r="Z2184" i="2"/>
  <c r="Z2138" i="2"/>
  <c r="Z2020" i="2"/>
  <c r="Z1794" i="2"/>
  <c r="Z1285" i="2"/>
  <c r="Z2151" i="2"/>
  <c r="Z2083" i="2"/>
  <c r="Z1973" i="2"/>
  <c r="Z1809" i="2"/>
  <c r="Z1309" i="2"/>
  <c r="Z1491" i="2"/>
  <c r="Z1771" i="2"/>
  <c r="Z1867" i="2"/>
  <c r="Z1312" i="2"/>
  <c r="Z1351" i="2"/>
  <c r="Z1549" i="2"/>
  <c r="Z1644" i="2"/>
  <c r="Z1818" i="2"/>
  <c r="Z1470" i="2"/>
  <c r="Z1631" i="2"/>
  <c r="Z1350" i="2"/>
  <c r="Z1565" i="2"/>
  <c r="Z1752" i="2"/>
  <c r="Z1856" i="2"/>
  <c r="Z1292" i="2"/>
  <c r="Z1533" i="2"/>
  <c r="Z1720" i="2"/>
  <c r="Z1842" i="2"/>
  <c r="Z1892" i="2"/>
  <c r="Z1361" i="2"/>
  <c r="Z1613" i="2"/>
  <c r="Z1873" i="2"/>
  <c r="Z1310" i="2"/>
  <c r="Z1497" i="2"/>
  <c r="Z2308" i="2"/>
  <c r="Z2123" i="2"/>
  <c r="Z2021" i="2"/>
  <c r="Z1653" i="2"/>
  <c r="Z2234" i="2"/>
  <c r="Z2198" i="2"/>
  <c r="Z2162" i="2"/>
  <c r="Z889" i="2"/>
  <c r="Z919" i="2"/>
  <c r="Z2287" i="2"/>
  <c r="Z2321" i="2"/>
  <c r="Z2324" i="2"/>
  <c r="Z1938" i="2"/>
  <c r="Z2267" i="2"/>
  <c r="Z2086" i="2"/>
  <c r="Z2323" i="2"/>
  <c r="Z2275" i="2"/>
  <c r="Z2346" i="2"/>
  <c r="Z2254" i="2"/>
  <c r="Z2318" i="2"/>
  <c r="Z2205" i="2"/>
  <c r="Z1609" i="2"/>
  <c r="Z2304" i="2"/>
  <c r="Z1362" i="2"/>
  <c r="Z2284" i="2"/>
  <c r="Z2177" i="2"/>
  <c r="Z2252" i="2"/>
  <c r="Z2216" i="2"/>
  <c r="Z2125" i="2"/>
  <c r="Z2006" i="2"/>
  <c r="Z1746" i="2"/>
  <c r="Z1277" i="2"/>
  <c r="Z2148" i="2"/>
  <c r="Z2072" i="2"/>
  <c r="Z1959" i="2"/>
  <c r="Z1779" i="2"/>
  <c r="Z1370" i="2"/>
  <c r="Z1535" i="2"/>
  <c r="Z1802" i="2"/>
  <c r="Z1871" i="2"/>
  <c r="Z1319" i="2"/>
  <c r="Z1355" i="2"/>
  <c r="Z1559" i="2"/>
  <c r="Z1712" i="2"/>
  <c r="Z1831" i="2"/>
  <c r="Z1296" i="2"/>
  <c r="Z1504" i="2"/>
  <c r="Z1318" i="2"/>
  <c r="Z1354" i="2"/>
  <c r="Z1581" i="2"/>
  <c r="Z1782" i="2"/>
  <c r="Z1879" i="2"/>
  <c r="Z1295" i="2"/>
  <c r="Z1547" i="2"/>
  <c r="Z1726" i="2"/>
  <c r="Z1846" i="2"/>
  <c r="Z1904" i="2"/>
  <c r="Z1426" i="2"/>
  <c r="Z1639" i="2"/>
  <c r="Z1887" i="2"/>
  <c r="Z1371" i="2"/>
  <c r="Z1523" i="2"/>
  <c r="Z2379" i="2"/>
  <c r="Z868" i="2"/>
  <c r="Z880" i="2"/>
  <c r="Z2233" i="2"/>
  <c r="Z2311" i="2"/>
  <c r="Z2312" i="2"/>
  <c r="Z2366" i="2"/>
  <c r="Z2249" i="2"/>
  <c r="Z2032" i="2"/>
  <c r="Z2292" i="2"/>
  <c r="Z2246" i="2"/>
  <c r="Z2345" i="2"/>
  <c r="Z1899" i="2"/>
  <c r="Z2316" i="2"/>
  <c r="Z2189" i="2"/>
  <c r="Z2358" i="2"/>
  <c r="Z2303" i="2"/>
  <c r="Z2385" i="2"/>
  <c r="Z2283" i="2"/>
  <c r="Z2161" i="2"/>
  <c r="Z2248" i="2"/>
  <c r="Z2176" i="2"/>
  <c r="Z2122" i="2"/>
  <c r="Z1995" i="2"/>
  <c r="Z1652" i="2"/>
  <c r="Z1269" i="2"/>
  <c r="Z2135" i="2"/>
  <c r="Z2069" i="2"/>
  <c r="Z1944" i="2"/>
  <c r="Z1704" i="2"/>
  <c r="Z1397" i="2"/>
  <c r="Z1544" i="2"/>
  <c r="Z1810" i="2"/>
  <c r="Z1881" i="2"/>
  <c r="Z1323" i="2"/>
  <c r="Z1359" i="2"/>
  <c r="Z1569" i="2"/>
  <c r="Z1724" i="2"/>
  <c r="Z1835" i="2"/>
  <c r="Z1299" i="2"/>
  <c r="Z1520" i="2"/>
  <c r="Z1322" i="2"/>
  <c r="Z1485" i="2"/>
  <c r="Z1584" i="2"/>
  <c r="Z1813" i="2"/>
  <c r="Z1888" i="2"/>
  <c r="Z1372" i="2"/>
  <c r="Z1557" i="2"/>
  <c r="Z1851" i="2"/>
  <c r="Z1920" i="2"/>
  <c r="Z1434" i="2"/>
  <c r="Z1684" i="2"/>
  <c r="Z1891" i="2"/>
  <c r="Z1381" i="2"/>
  <c r="Z1536" i="2"/>
  <c r="Z2364" i="2"/>
  <c r="Z2305" i="2"/>
  <c r="Z2097" i="2"/>
  <c r="Z1971" i="2"/>
  <c r="Z1555" i="2"/>
  <c r="Z2226" i="2"/>
  <c r="Z2190" i="2"/>
  <c r="Z2146" i="2"/>
  <c r="Z2050" i="2"/>
  <c r="Z1966" i="2"/>
  <c r="Z1880" i="2"/>
  <c r="Z1694" i="2"/>
  <c r="Z2124" i="2"/>
  <c r="Z2041" i="2"/>
  <c r="Z1836" i="2"/>
  <c r="Z1377" i="2"/>
  <c r="Z2227" i="2"/>
  <c r="Z2191" i="2"/>
  <c r="Z2150" i="2"/>
  <c r="Z2048" i="2"/>
  <c r="Z2000" i="2"/>
  <c r="Z1830" i="2"/>
  <c r="Z1320" i="2"/>
  <c r="Z2356" i="2"/>
  <c r="Z2293" i="2"/>
  <c r="Z2128" i="2"/>
  <c r="Z2051" i="2"/>
  <c r="Z1915" i="2"/>
  <c r="Z1770" i="2"/>
  <c r="Z1358" i="2"/>
  <c r="Z1272" i="2"/>
  <c r="Z1681" i="2"/>
  <c r="Z1384" i="2"/>
  <c r="Z1333" i="2"/>
  <c r="Z1189" i="2"/>
  <c r="Z1469" i="2"/>
  <c r="Z1314" i="2"/>
  <c r="Z1005" i="2"/>
  <c r="Z1711" i="2"/>
  <c r="Z1211" i="2"/>
  <c r="Z1442" i="2"/>
  <c r="Z1284" i="2"/>
  <c r="Z1805" i="2"/>
  <c r="Z1473" i="2"/>
  <c r="Z921" i="2"/>
  <c r="Z1408" i="2"/>
  <c r="Z1258" i="2"/>
  <c r="Z1509" i="2"/>
  <c r="Z986" i="2"/>
  <c r="Z1290" i="2"/>
  <c r="Z985" i="2"/>
  <c r="Z1297" i="2"/>
  <c r="Z967" i="2"/>
  <c r="Z1288" i="2"/>
  <c r="Z1231" i="2"/>
  <c r="Z1151" i="2"/>
  <c r="Z1566" i="2"/>
  <c r="Z1195" i="2"/>
  <c r="Z992" i="2"/>
  <c r="Z1056" i="2"/>
  <c r="Z1078" i="2"/>
  <c r="Z927" i="2"/>
  <c r="Z1070" i="2"/>
  <c r="Z1199" i="2"/>
  <c r="Z2075" i="2"/>
  <c r="Z2065" i="2"/>
  <c r="Z2026" i="2"/>
  <c r="Z1933" i="2"/>
  <c r="Z2106" i="2"/>
  <c r="Z2012" i="2"/>
  <c r="Z1937" i="2"/>
  <c r="Z1910" i="2"/>
  <c r="Z1760" i="2"/>
  <c r="Z1715" i="2"/>
  <c r="Z1792" i="2"/>
  <c r="Z1756" i="2"/>
  <c r="Z1738" i="2"/>
  <c r="Z1734" i="2"/>
  <c r="Z1690" i="2"/>
  <c r="Z1648" i="2"/>
  <c r="Z1626" i="2"/>
  <c r="Z1554" i="2"/>
  <c r="Z1481" i="2"/>
  <c r="Z1596" i="2"/>
  <c r="Z1489" i="2"/>
  <c r="Z1502" i="2"/>
  <c r="Z1450" i="2"/>
  <c r="Z1240" i="2"/>
  <c r="Z1225" i="2"/>
  <c r="Z1218" i="2"/>
  <c r="Z1204" i="2"/>
  <c r="Z1159" i="2"/>
  <c r="Z1137" i="2"/>
  <c r="Z1042" i="2"/>
  <c r="Z1119" i="2"/>
  <c r="Z1116" i="2"/>
  <c r="Z1041" i="2"/>
  <c r="Z1055" i="2"/>
  <c r="Z1047" i="2"/>
  <c r="Z1092" i="2"/>
  <c r="Z1146" i="2"/>
  <c r="Z1127" i="2"/>
  <c r="Z871" i="2"/>
  <c r="Z2217" i="2"/>
  <c r="Z2370" i="2"/>
  <c r="Z2029" i="2"/>
  <c r="Z2365" i="2"/>
  <c r="Z2242" i="2"/>
  <c r="Z1832" i="2"/>
  <c r="Z2367" i="2"/>
  <c r="Z2113" i="2"/>
  <c r="Z2314" i="2"/>
  <c r="Z1896" i="2"/>
  <c r="Z2315" i="2"/>
  <c r="Z2173" i="2"/>
  <c r="Z2360" i="2"/>
  <c r="Z2376" i="2"/>
  <c r="Z2272" i="2"/>
  <c r="Z2142" i="2"/>
  <c r="Z2244" i="2"/>
  <c r="Z2208" i="2"/>
  <c r="Z2172" i="2"/>
  <c r="Z2066" i="2"/>
  <c r="Z1992" i="2"/>
  <c r="Z1649" i="2"/>
  <c r="Z1261" i="2"/>
  <c r="Z2132" i="2"/>
  <c r="Z2057" i="2"/>
  <c r="Z1931" i="2"/>
  <c r="Z1411" i="2"/>
  <c r="Z1401" i="2"/>
  <c r="Z1579" i="2"/>
  <c r="Z1827" i="2"/>
  <c r="Z1885" i="2"/>
  <c r="Z1327" i="2"/>
  <c r="Z1363" i="2"/>
  <c r="Z1585" i="2"/>
  <c r="Z1753" i="2"/>
  <c r="Z1839" i="2"/>
  <c r="Z1376" i="2"/>
  <c r="Z1521" i="2"/>
  <c r="Z1326" i="2"/>
  <c r="Z1499" i="2"/>
  <c r="Z1624" i="2"/>
  <c r="Z1817" i="2"/>
  <c r="Z1908" i="2"/>
  <c r="Z1395" i="2"/>
  <c r="Z1571" i="2"/>
  <c r="Z1751" i="2"/>
  <c r="Z1855" i="2"/>
  <c r="Z1321" i="2"/>
  <c r="Z1438" i="2"/>
  <c r="Z1812" i="2"/>
  <c r="Z1900" i="2"/>
  <c r="Z1394" i="2"/>
  <c r="Z1537" i="2"/>
  <c r="Z2363" i="2"/>
  <c r="Z2281" i="2"/>
  <c r="Z2089" i="2"/>
  <c r="Z1935" i="2"/>
  <c r="Z1496" i="2"/>
  <c r="Z2222" i="2"/>
  <c r="Z2186" i="2"/>
  <c r="Z2133" i="2"/>
  <c r="Z2030" i="2"/>
  <c r="Z1963" i="2"/>
  <c r="Z1866" i="2"/>
  <c r="Z1645" i="2"/>
  <c r="Z2369" i="2"/>
  <c r="Z1848" i="2"/>
  <c r="Z2240" i="2"/>
  <c r="Z2040" i="2"/>
  <c r="Z1428" i="2"/>
  <c r="Z1640" i="2"/>
  <c r="Z1493" i="2"/>
  <c r="Z2332" i="2"/>
  <c r="Z1909" i="2"/>
  <c r="Z2194" i="2"/>
  <c r="Z2027" i="2"/>
  <c r="Z1852" i="2"/>
  <c r="Z1328" i="2"/>
  <c r="Z2087" i="2"/>
  <c r="Z1876" i="2"/>
  <c r="Z1076" i="2"/>
  <c r="Z2207" i="2"/>
  <c r="Z2153" i="2"/>
  <c r="Z2042" i="2"/>
  <c r="Z1877" i="2"/>
  <c r="Z1435" i="2"/>
  <c r="Z2340" i="2"/>
  <c r="Z2147" i="2"/>
  <c r="Z2063" i="2"/>
  <c r="Z1864" i="2"/>
  <c r="Z1513" i="2"/>
  <c r="Z1687" i="2"/>
  <c r="Z1368" i="2"/>
  <c r="Z1325" i="2"/>
  <c r="Z1693" i="2"/>
  <c r="Z920" i="2"/>
  <c r="Z1657" i="2"/>
  <c r="Z1273" i="2"/>
  <c r="Z1461" i="2"/>
  <c r="Z1260" i="2"/>
  <c r="Z1678" i="2"/>
  <c r="Z1038" i="2"/>
  <c r="Z898" i="2"/>
  <c r="Z917" i="2"/>
  <c r="Z1298" i="2"/>
  <c r="Z1253" i="2"/>
  <c r="Z905" i="2"/>
  <c r="Z933" i="2"/>
  <c r="Z1010" i="2"/>
  <c r="Z1165" i="2"/>
  <c r="Z1160" i="2"/>
  <c r="Z1130" i="2"/>
  <c r="Z924" i="2"/>
  <c r="Z1040" i="2"/>
  <c r="Z1457" i="2"/>
  <c r="Z1015" i="2"/>
  <c r="Z2068" i="2"/>
  <c r="Z2010" i="2"/>
  <c r="Z1926" i="2"/>
  <c r="Z2044" i="2"/>
  <c r="Z1741" i="2"/>
  <c r="Z1680" i="2"/>
  <c r="Z1675" i="2"/>
  <c r="Z1785" i="2"/>
  <c r="Z1749" i="2"/>
  <c r="Z1674" i="2"/>
  <c r="Z1638" i="2"/>
  <c r="Z1562" i="2"/>
  <c r="Z1446" i="2"/>
  <c r="Z1548" i="2"/>
  <c r="Z1445" i="2"/>
  <c r="Z1486" i="2"/>
  <c r="Z1234" i="2"/>
  <c r="Z1245" i="2"/>
  <c r="Z1256" i="2"/>
  <c r="Z1190" i="2"/>
  <c r="Z1128" i="2"/>
  <c r="Z1193" i="2"/>
  <c r="Z1161" i="2"/>
  <c r="Z1026" i="2"/>
  <c r="Z1093" i="2"/>
  <c r="Z1114" i="2"/>
  <c r="Z1100" i="2"/>
  <c r="Z1109" i="2"/>
  <c r="Z1057" i="2"/>
  <c r="Z960" i="2"/>
  <c r="Z931" i="2"/>
  <c r="Z976" i="2"/>
  <c r="Z963" i="2"/>
  <c r="Z879" i="2"/>
  <c r="Z1000" i="2"/>
  <c r="Z937" i="2"/>
  <c r="Z996" i="2"/>
  <c r="Z994" i="2"/>
  <c r="Z893" i="2"/>
  <c r="Z814" i="2"/>
  <c r="Z865" i="2"/>
  <c r="Z845" i="2"/>
  <c r="Z812" i="2"/>
  <c r="Z802" i="2"/>
  <c r="Z795" i="2"/>
  <c r="Z753" i="2"/>
  <c r="Z752" i="2"/>
  <c r="Z690" i="2"/>
  <c r="Z700" i="2"/>
  <c r="Z641" i="2"/>
  <c r="Z667" i="2"/>
  <c r="Z604" i="2"/>
  <c r="Z683" i="2"/>
  <c r="Z664" i="2"/>
  <c r="Z751" i="2"/>
  <c r="Z595" i="2"/>
  <c r="Z593" i="2"/>
  <c r="Z620" i="2"/>
  <c r="Z674" i="2"/>
  <c r="Z587" i="2"/>
  <c r="Z536" i="2"/>
  <c r="Z510" i="2"/>
  <c r="Z498" i="2"/>
  <c r="Z436" i="2"/>
  <c r="Z392" i="2"/>
  <c r="Z410" i="2"/>
  <c r="Z391" i="2"/>
  <c r="Z366" i="2"/>
  <c r="Z309" i="2"/>
  <c r="Z388" i="2"/>
  <c r="Z304" i="2"/>
  <c r="Z243" i="2"/>
  <c r="Z203" i="2"/>
  <c r="Z291" i="2"/>
  <c r="Z190" i="2"/>
  <c r="Z152" i="2"/>
  <c r="Z226" i="2"/>
  <c r="Z266" i="2"/>
  <c r="Z287" i="2"/>
  <c r="Z197" i="2"/>
  <c r="Z236" i="2"/>
  <c r="Z257" i="2"/>
  <c r="Z172" i="2"/>
  <c r="Z270" i="2"/>
  <c r="Z156" i="2"/>
  <c r="Z96" i="2"/>
  <c r="Z118" i="2"/>
  <c r="Z124" i="2"/>
  <c r="Z76" i="2"/>
  <c r="Z289" i="2"/>
  <c r="Z98" i="2"/>
  <c r="Z2390" i="2"/>
  <c r="Z2302" i="2"/>
  <c r="Z2204" i="2"/>
  <c r="Z1882" i="2"/>
  <c r="Z1595" i="2"/>
  <c r="Z1821" i="2"/>
  <c r="Z1816" i="2"/>
  <c r="Z2306" i="2"/>
  <c r="Z1858" i="2"/>
  <c r="Z2182" i="2"/>
  <c r="Z2024" i="2"/>
  <c r="Z1845" i="2"/>
  <c r="Z2056" i="2"/>
  <c r="Z1803" i="2"/>
  <c r="Z2259" i="2"/>
  <c r="Z2199" i="2"/>
  <c r="Z2137" i="2"/>
  <c r="Z2036" i="2"/>
  <c r="Z1870" i="2"/>
  <c r="Z1183" i="2"/>
  <c r="Z2339" i="2"/>
  <c r="Z2144" i="2"/>
  <c r="Z2031" i="2"/>
  <c r="Z1850" i="2"/>
  <c r="Z1512" i="2"/>
  <c r="Z1280" i="2"/>
  <c r="Z1673" i="2"/>
  <c r="Z1441" i="2"/>
  <c r="Z1365" i="2"/>
  <c r="Z1283" i="2"/>
  <c r="Z1665" i="2"/>
  <c r="Z1378" i="2"/>
  <c r="Z1981" i="2"/>
  <c r="Z1582" i="2"/>
  <c r="Z1265" i="2"/>
  <c r="Z1439" i="2"/>
  <c r="Z1134" i="2"/>
  <c r="Z1655" i="2"/>
  <c r="Z1379" i="2"/>
  <c r="Z1709" i="2"/>
  <c r="Z1495" i="2"/>
  <c r="Z1302" i="2"/>
  <c r="Z1289" i="2"/>
  <c r="Z981" i="2"/>
  <c r="Z1478" i="2"/>
  <c r="Z1121" i="2"/>
  <c r="Z1083" i="2"/>
  <c r="Z1089" i="2"/>
  <c r="Z1006" i="2"/>
  <c r="Z2049" i="2"/>
  <c r="Z2007" i="2"/>
  <c r="Z1929" i="2"/>
  <c r="Z2025" i="2"/>
  <c r="Z2104" i="2"/>
  <c r="Z1740" i="2"/>
  <c r="Z1777" i="2"/>
  <c r="Z1698" i="2"/>
  <c r="Z1772" i="2"/>
  <c r="Z1784" i="2"/>
  <c r="Z1731" i="2"/>
  <c r="Z1666" i="2"/>
  <c r="Z1642" i="2"/>
  <c r="Z1546" i="2"/>
  <c r="Z1477" i="2"/>
  <c r="Z1540" i="2"/>
  <c r="Z1479" i="2"/>
  <c r="Z1471" i="2"/>
  <c r="Z1244" i="2"/>
  <c r="Z1222" i="2"/>
  <c r="Z1187" i="2"/>
  <c r="Z1185" i="2"/>
  <c r="Z1176" i="2"/>
  <c r="Z1125" i="2"/>
  <c r="Z1188" i="2"/>
  <c r="Z1060" i="2"/>
  <c r="Z1105" i="2"/>
  <c r="Z1087" i="2"/>
  <c r="Z1082" i="2"/>
  <c r="Z1050" i="2"/>
  <c r="Z959" i="2"/>
  <c r="Z923" i="2"/>
  <c r="Z974" i="2"/>
  <c r="Z918" i="2"/>
  <c r="Z956" i="2"/>
  <c r="Z895" i="2"/>
  <c r="Z999" i="2"/>
  <c r="Z990" i="2"/>
  <c r="Z954" i="2"/>
  <c r="Z861" i="2"/>
  <c r="Z837" i="2"/>
  <c r="Z803" i="2"/>
  <c r="Z817" i="2"/>
  <c r="Z783" i="2"/>
  <c r="Z711" i="2"/>
  <c r="Z761" i="2"/>
  <c r="Z773" i="2"/>
  <c r="Z687" i="2"/>
  <c r="Z637" i="2"/>
  <c r="Z656" i="2"/>
  <c r="Z583" i="2"/>
  <c r="Z657" i="2"/>
  <c r="Z660" i="2"/>
  <c r="Z718" i="2"/>
  <c r="Z581" i="2"/>
  <c r="Z588" i="2"/>
  <c r="Z623" i="2"/>
  <c r="Z672" i="2"/>
  <c r="Z573" i="2"/>
  <c r="Z518" i="2"/>
  <c r="Z535" i="2"/>
  <c r="Z487" i="2"/>
  <c r="Z506" i="2"/>
  <c r="Z387" i="2"/>
  <c r="Z397" i="2"/>
  <c r="Z386" i="2"/>
  <c r="Z362" i="2"/>
  <c r="Z390" i="2"/>
  <c r="Z369" i="2"/>
  <c r="Z276" i="2"/>
  <c r="Z240" i="2"/>
  <c r="Z296" i="2"/>
  <c r="Z272" i="2"/>
  <c r="Z198" i="2"/>
  <c r="Z153" i="2"/>
  <c r="Z148" i="2"/>
  <c r="Z258" i="2"/>
  <c r="Z279" i="2"/>
  <c r="Z181" i="2"/>
  <c r="Z168" i="2"/>
  <c r="Z249" i="2"/>
  <c r="Z170" i="2"/>
  <c r="Z262" i="2"/>
  <c r="Z154" i="2"/>
  <c r="Z130" i="2"/>
  <c r="Z117" i="2"/>
  <c r="Z114" i="2"/>
  <c r="Z99" i="2"/>
  <c r="Z87" i="2"/>
  <c r="Z121" i="2"/>
  <c r="Z184" i="2"/>
  <c r="Z209" i="2"/>
  <c r="Z2353" i="2"/>
  <c r="Z2058" i="2"/>
  <c r="Z2164" i="2"/>
  <c r="Z1387" i="2"/>
  <c r="Z1783" i="2"/>
  <c r="Z1955" i="2"/>
  <c r="Z1907" i="2"/>
  <c r="Z2155" i="2"/>
  <c r="Z1590" i="2"/>
  <c r="Z2174" i="2"/>
  <c r="Z2002" i="2"/>
  <c r="Z1744" i="2"/>
  <c r="Z2053" i="2"/>
  <c r="Z1667" i="2"/>
  <c r="Z2243" i="2"/>
  <c r="Z2195" i="2"/>
  <c r="Z2134" i="2"/>
  <c r="Z2014" i="2"/>
  <c r="Z1863" i="2"/>
  <c r="Z1175" i="2"/>
  <c r="Z2319" i="2"/>
  <c r="Z2131" i="2"/>
  <c r="Z2017" i="2"/>
  <c r="Z1824" i="2"/>
  <c r="Z1483" i="2"/>
  <c r="Z1264" i="2"/>
  <c r="Z1659" i="2"/>
  <c r="Z1267" i="2"/>
  <c r="Z1651" i="2"/>
  <c r="Z1286" i="2"/>
  <c r="Z1970" i="2"/>
  <c r="Z1558" i="2"/>
  <c r="Z1257" i="2"/>
  <c r="Z1392" i="2"/>
  <c r="Z1027" i="2"/>
  <c r="Z1550" i="2"/>
  <c r="Z1703" i="2"/>
  <c r="Z1282" i="2"/>
  <c r="Z1505" i="2"/>
  <c r="Z912" i="2"/>
  <c r="Z1293" i="2"/>
  <c r="Z926" i="2"/>
  <c r="Z1465" i="2"/>
  <c r="Z1102" i="2"/>
  <c r="Z930" i="2"/>
  <c r="Z1072" i="2"/>
  <c r="Z1051" i="2"/>
  <c r="Z993" i="2"/>
  <c r="Z983" i="2"/>
  <c r="Z1945" i="2"/>
  <c r="Z1994" i="2"/>
  <c r="Z1943" i="2"/>
  <c r="Z2009" i="2"/>
  <c r="Z2092" i="2"/>
  <c r="Z1765" i="2"/>
  <c r="Z1707" i="2"/>
  <c r="Z1776" i="2"/>
  <c r="Z1683" i="2"/>
  <c r="Z1729" i="2"/>
  <c r="Z1650" i="2"/>
  <c r="Z1634" i="2"/>
  <c r="Z1538" i="2"/>
  <c r="Z1620" i="2"/>
  <c r="Z1532" i="2"/>
  <c r="Z1476" i="2"/>
  <c r="Z1462" i="2"/>
  <c r="Z1241" i="2"/>
  <c r="Z1214" i="2"/>
  <c r="Z1217" i="2"/>
  <c r="Z1155" i="2"/>
  <c r="Z1181" i="2"/>
  <c r="Z1147" i="2"/>
  <c r="Z1110" i="2"/>
  <c r="Z1156" i="2"/>
  <c r="Z1054" i="2"/>
  <c r="Z1074" i="2"/>
  <c r="Z1073" i="2"/>
  <c r="Z1065" i="2"/>
  <c r="Z958" i="2"/>
  <c r="Z973" i="2"/>
  <c r="Z955" i="2"/>
  <c r="Z911" i="2"/>
  <c r="Z1033" i="2"/>
  <c r="Z989" i="2"/>
  <c r="Z953" i="2"/>
  <c r="Z892" i="2"/>
  <c r="Z863" i="2"/>
  <c r="Z867" i="2"/>
  <c r="Z855" i="2"/>
  <c r="Z786" i="2"/>
  <c r="Z823" i="2"/>
  <c r="Z788" i="2"/>
  <c r="Z777" i="2"/>
  <c r="Z710" i="2"/>
  <c r="Z713" i="2"/>
  <c r="Z764" i="2"/>
  <c r="Z685" i="2"/>
  <c r="Z634" i="2"/>
  <c r="Z644" i="2"/>
  <c r="Z578" i="2"/>
  <c r="Z648" i="2"/>
  <c r="Z659" i="2"/>
  <c r="Z716" i="2"/>
  <c r="Z568" i="2"/>
  <c r="Z574" i="2"/>
  <c r="Z639" i="2"/>
  <c r="Z671" i="2"/>
  <c r="Z560" i="2"/>
  <c r="Z501" i="2"/>
  <c r="Z529" i="2"/>
  <c r="Z463" i="2"/>
  <c r="Z438" i="2"/>
  <c r="Z433" i="2"/>
  <c r="Z393" i="2"/>
  <c r="Z375" i="2"/>
  <c r="Z357" i="2"/>
  <c r="Z379" i="2"/>
  <c r="Z373" i="2"/>
  <c r="Z288" i="2"/>
  <c r="Z223" i="2"/>
  <c r="Z285" i="2"/>
  <c r="Z213" i="2"/>
  <c r="Z206" i="2"/>
  <c r="Z155" i="2"/>
  <c r="Z147" i="2"/>
  <c r="Z250" i="2"/>
  <c r="Z263" i="2"/>
  <c r="Z180" i="2"/>
  <c r="Z167" i="2"/>
  <c r="Z241" i="2"/>
  <c r="Z169" i="2"/>
  <c r="Z254" i="2"/>
  <c r="Z151" i="2"/>
  <c r="Z133" i="2"/>
  <c r="Z97" i="2"/>
  <c r="Z113" i="2"/>
  <c r="Z78" i="2"/>
  <c r="Z77" i="2"/>
  <c r="Z50" i="2"/>
  <c r="Z215" i="2"/>
  <c r="Z294" i="2"/>
  <c r="Z122" i="2"/>
  <c r="Z2229" i="2"/>
  <c r="Z2373" i="2"/>
  <c r="Z2054" i="2"/>
  <c r="Z1418" i="2"/>
  <c r="Z1857" i="2"/>
  <c r="Z1399" i="2"/>
  <c r="Z1398" i="2"/>
  <c r="Z2152" i="2"/>
  <c r="Z1431" i="2"/>
  <c r="Z2149" i="2"/>
  <c r="Z1988" i="2"/>
  <c r="Z1719" i="2"/>
  <c r="Z2019" i="2"/>
  <c r="Z1599" i="2"/>
  <c r="Z2239" i="2"/>
  <c r="Z2187" i="2"/>
  <c r="Z2121" i="2"/>
  <c r="Z2011" i="2"/>
  <c r="Z1811" i="2"/>
  <c r="Z2255" i="2"/>
  <c r="Z2296" i="2"/>
  <c r="Z2115" i="2"/>
  <c r="Z1989" i="2"/>
  <c r="Z1790" i="2"/>
  <c r="Z1332" i="2"/>
  <c r="Z1210" i="2"/>
  <c r="Z1488" i="2"/>
  <c r="Z1259" i="2"/>
  <c r="Z1420" i="2"/>
  <c r="Z1278" i="2"/>
  <c r="Z1936" i="2"/>
  <c r="Z1518" i="2"/>
  <c r="Z1048" i="2"/>
  <c r="Z1389" i="2"/>
  <c r="Z1467" i="2"/>
  <c r="Z1661" i="2"/>
  <c r="Z1274" i="2"/>
  <c r="Z1543" i="2"/>
  <c r="Z968" i="2"/>
  <c r="Z1474" i="2"/>
  <c r="Z1077" i="2"/>
  <c r="Z1107" i="2"/>
  <c r="Z1061" i="2"/>
  <c r="Z1064" i="2"/>
  <c r="Z1037" i="2"/>
  <c r="Z928" i="2"/>
  <c r="Z1930" i="2"/>
  <c r="Z1978" i="2"/>
  <c r="Z2110" i="2"/>
  <c r="Z1996" i="2"/>
  <c r="Z1947" i="2"/>
  <c r="Z1700" i="2"/>
  <c r="Z1670" i="2"/>
  <c r="Z1739" i="2"/>
  <c r="Z1768" i="2"/>
  <c r="Z1722" i="2"/>
  <c r="Z1664" i="2"/>
  <c r="Z1618" i="2"/>
  <c r="Z1522" i="2"/>
  <c r="Z1612" i="2"/>
  <c r="Z1508" i="2"/>
  <c r="Z1463" i="2"/>
  <c r="Z1444" i="2"/>
  <c r="Z1238" i="2"/>
  <c r="Z1250" i="2"/>
  <c r="Z1242" i="2"/>
  <c r="Z1197" i="2"/>
  <c r="Z1133" i="2"/>
  <c r="Z1153" i="2"/>
  <c r="Z1124" i="2"/>
  <c r="Z1104" i="2"/>
  <c r="Z1129" i="2"/>
  <c r="Z1053" i="2"/>
  <c r="Z1067" i="2"/>
  <c r="Z1044" i="2"/>
  <c r="Z1058" i="2"/>
  <c r="Z875" i="2"/>
  <c r="Z957" i="2"/>
  <c r="Z909" i="2"/>
  <c r="Z966" i="2"/>
  <c r="Z916" i="2"/>
  <c r="Z910" i="2"/>
  <c r="Z876" i="2"/>
  <c r="Z1020" i="2"/>
  <c r="Z988" i="2"/>
  <c r="Z885" i="2"/>
  <c r="Z859" i="2"/>
  <c r="Z857" i="2"/>
  <c r="Z847" i="2"/>
  <c r="Z789" i="2"/>
  <c r="Z811" i="2"/>
  <c r="Z794" i="2"/>
  <c r="Z782" i="2"/>
  <c r="Z767" i="2"/>
  <c r="Z702" i="2"/>
  <c r="Z758" i="2"/>
  <c r="Z709" i="2"/>
  <c r="Z630" i="2"/>
  <c r="Z643" i="2"/>
  <c r="Z577" i="2"/>
  <c r="Z646" i="2"/>
  <c r="Z658" i="2"/>
  <c r="Z715" i="2"/>
  <c r="Z563" i="2"/>
  <c r="Z562" i="2"/>
  <c r="Z652" i="2"/>
  <c r="Z625" i="2"/>
  <c r="Z555" i="2"/>
  <c r="Z512" i="2"/>
  <c r="Z494" i="2"/>
  <c r="Z497" i="2"/>
  <c r="Z426" i="2"/>
  <c r="Z416" i="2"/>
  <c r="Z435" i="2"/>
  <c r="Z337" i="2"/>
  <c r="Z356" i="2"/>
  <c r="Z384" i="2"/>
  <c r="Z318" i="2"/>
  <c r="Z275" i="2"/>
  <c r="Z224" i="2"/>
  <c r="Z283" i="2"/>
  <c r="Z204" i="2"/>
  <c r="Z214" i="2"/>
  <c r="Z177" i="2"/>
  <c r="Z221" i="2"/>
  <c r="Z234" i="2"/>
  <c r="Z255" i="2"/>
  <c r="Z165" i="2"/>
  <c r="Z164" i="2"/>
  <c r="Z228" i="2"/>
  <c r="Z166" i="2"/>
  <c r="Z246" i="2"/>
  <c r="Z146" i="2"/>
  <c r="Z140" i="2"/>
  <c r="Z89" i="2"/>
  <c r="Z82" i="2"/>
  <c r="Z75" i="2"/>
  <c r="Z269" i="2"/>
  <c r="Z230" i="2"/>
  <c r="Z196" i="2"/>
  <c r="Z112" i="2"/>
  <c r="Z1422" i="2"/>
  <c r="Z2269" i="2"/>
  <c r="Z1984" i="2"/>
  <c r="Z1592" i="2"/>
  <c r="Z1396" i="2"/>
  <c r="Z1587" i="2"/>
  <c r="Z1402" i="2"/>
  <c r="Z2120" i="2"/>
  <c r="Z1348" i="2"/>
  <c r="Z2117" i="2"/>
  <c r="Z1960" i="2"/>
  <c r="Z1629" i="2"/>
  <c r="Z2140" i="2"/>
  <c r="Z1983" i="2"/>
  <c r="Z1501" i="2"/>
  <c r="Z2231" i="2"/>
  <c r="Z2183" i="2"/>
  <c r="Z2074" i="2"/>
  <c r="Z2008" i="2"/>
  <c r="Z1728" i="2"/>
  <c r="Z2388" i="2"/>
  <c r="Z2295" i="2"/>
  <c r="Z2112" i="2"/>
  <c r="Z1958" i="2"/>
  <c r="Z1787" i="2"/>
  <c r="Z1630" i="2"/>
  <c r="Z1079" i="2"/>
  <c r="Z1349" i="2"/>
  <c r="Z1205" i="2"/>
  <c r="Z1270" i="2"/>
  <c r="Z1735" i="2"/>
  <c r="Z1024" i="2"/>
  <c r="Z1369" i="2"/>
  <c r="Z991" i="2"/>
  <c r="Z1315" i="2"/>
  <c r="Z1606" i="2"/>
  <c r="Z1266" i="2"/>
  <c r="Z1563" i="2"/>
  <c r="Z1169" i="2"/>
  <c r="Z982" i="2"/>
  <c r="Z1507" i="2"/>
  <c r="Z1203" i="2"/>
  <c r="Z1088" i="2"/>
  <c r="Z1002" i="2"/>
  <c r="Z894" i="2"/>
  <c r="Z1029" i="2"/>
  <c r="Z886" i="2"/>
  <c r="Z945" i="2"/>
  <c r="Z1905" i="2"/>
  <c r="Z1975" i="2"/>
  <c r="Z2102" i="2"/>
  <c r="Z1993" i="2"/>
  <c r="Z1750" i="2"/>
  <c r="Z1699" i="2"/>
  <c r="Z1759" i="2"/>
  <c r="Z1922" i="2"/>
  <c r="Z1804" i="2"/>
  <c r="Z1737" i="2"/>
  <c r="Z1714" i="2"/>
  <c r="Z1656" i="2"/>
  <c r="Z1610" i="2"/>
  <c r="Z1506" i="2"/>
  <c r="Z1604" i="2"/>
  <c r="Z1500" i="2"/>
  <c r="Z1458" i="2"/>
  <c r="Z1451" i="2"/>
  <c r="Z1236" i="2"/>
  <c r="Z1248" i="2"/>
  <c r="Z1221" i="2"/>
  <c r="Z1202" i="2"/>
  <c r="Z1112" i="2"/>
  <c r="Z1149" i="2"/>
  <c r="Z1108" i="2"/>
  <c r="Z1186" i="2"/>
  <c r="Z1084" i="2"/>
  <c r="Z1034" i="2"/>
  <c r="Z1052" i="2"/>
  <c r="Z1135" i="2"/>
  <c r="Z1030" i="2"/>
  <c r="Z1012" i="2"/>
  <c r="Z998" i="2"/>
  <c r="Z877" i="2"/>
  <c r="Z881" i="2"/>
  <c r="Z979" i="2"/>
  <c r="Z1017" i="2"/>
  <c r="Z987" i="2"/>
  <c r="Z970" i="2"/>
  <c r="Z831" i="2"/>
  <c r="Z851" i="2"/>
  <c r="Z849" i="2"/>
  <c r="Z840" i="2"/>
  <c r="Z780" i="2"/>
  <c r="Z804" i="2"/>
  <c r="Z792" i="2"/>
  <c r="Z778" i="2"/>
  <c r="Z728" i="2"/>
  <c r="Z766" i="2"/>
  <c r="Z743" i="2"/>
  <c r="Z705" i="2"/>
  <c r="Z597" i="2"/>
  <c r="Z642" i="2"/>
  <c r="Z572" i="2"/>
  <c r="Z603" i="2"/>
  <c r="Z654" i="2"/>
  <c r="Z680" i="2"/>
  <c r="Z661" i="2"/>
  <c r="Z561" i="2"/>
  <c r="Z655" i="2"/>
  <c r="Z616" i="2"/>
  <c r="Z617" i="2"/>
  <c r="Z508" i="2"/>
  <c r="Z432" i="2"/>
  <c r="Z444" i="2"/>
  <c r="Z420" i="2"/>
  <c r="Z415" i="2"/>
  <c r="Z423" i="2"/>
  <c r="Z335" i="2"/>
  <c r="Z340" i="2"/>
  <c r="Z365" i="2"/>
  <c r="Z280" i="2"/>
  <c r="Z284" i="2"/>
  <c r="Z233" i="2"/>
  <c r="Z261" i="2"/>
  <c r="Z185" i="2"/>
  <c r="Z222" i="2"/>
  <c r="Z186" i="2"/>
  <c r="Z189" i="2"/>
  <c r="Z179" i="2"/>
  <c r="Z247" i="2"/>
  <c r="Z161" i="2"/>
  <c r="Z297" i="2"/>
  <c r="Z205" i="2"/>
  <c r="Z299" i="2"/>
  <c r="Z238" i="2"/>
  <c r="Z143" i="2"/>
  <c r="Z134" i="2"/>
  <c r="Z123" i="2"/>
  <c r="Z94" i="2"/>
  <c r="Z93" i="2"/>
  <c r="Z344" i="2"/>
  <c r="Z245" i="2"/>
  <c r="Z239" i="2"/>
  <c r="Z116" i="2"/>
  <c r="Z2378" i="2"/>
  <c r="Z2342" i="2"/>
  <c r="Z2375" i="2"/>
  <c r="Z1589" i="2"/>
  <c r="Z1840" i="2"/>
  <c r="Z1539" i="2"/>
  <c r="Z1778" i="2"/>
  <c r="Z1541" i="2"/>
  <c r="Z2100" i="2"/>
  <c r="Z2230" i="2"/>
  <c r="Z2114" i="2"/>
  <c r="Z1957" i="2"/>
  <c r="Z1437" i="2"/>
  <c r="Z2127" i="2"/>
  <c r="Z1969" i="2"/>
  <c r="Z1429" i="2"/>
  <c r="Z2223" i="2"/>
  <c r="Z2179" i="2"/>
  <c r="Z2071" i="2"/>
  <c r="Z1997" i="2"/>
  <c r="Z1725" i="2"/>
  <c r="Z2387" i="2"/>
  <c r="Z2291" i="2"/>
  <c r="Z2109" i="2"/>
  <c r="Z1940" i="2"/>
  <c r="Z1692" i="2"/>
  <c r="Z1406" i="2"/>
  <c r="Z1341" i="2"/>
  <c r="Z1157" i="2"/>
  <c r="Z1413" i="2"/>
  <c r="Z1136" i="2"/>
  <c r="Z1717" i="2"/>
  <c r="Z1008" i="2"/>
  <c r="Z1366" i="2"/>
  <c r="Z1761" i="2"/>
  <c r="Z1287" i="2"/>
  <c r="Z1574" i="2"/>
  <c r="Z1212" i="2"/>
  <c r="Z1573" i="2"/>
  <c r="Z1230" i="2"/>
  <c r="Z1511" i="2"/>
  <c r="Z1206" i="2"/>
  <c r="Z942" i="2"/>
  <c r="Z1022" i="2"/>
  <c r="Z902" i="2"/>
  <c r="Z1207" i="2"/>
  <c r="Z965" i="2"/>
  <c r="Z1191" i="2"/>
  <c r="Z1962" i="2"/>
  <c r="Z2098" i="2"/>
  <c r="Z1964" i="2"/>
  <c r="Z1747" i="2"/>
  <c r="Z1758" i="2"/>
  <c r="Z1736" i="2"/>
  <c r="Z1713" i="2"/>
  <c r="Z1637" i="2"/>
  <c r="Z1602" i="2"/>
  <c r="Z1498" i="2"/>
  <c r="Z1580" i="2"/>
  <c r="Z1492" i="2"/>
  <c r="Z1482" i="2"/>
  <c r="Z1229" i="2"/>
  <c r="Z1233" i="2"/>
  <c r="Z1219" i="2"/>
  <c r="Z1224" i="2"/>
  <c r="Z1180" i="2"/>
  <c r="Z1139" i="2"/>
  <c r="Z1168" i="2"/>
  <c r="Z1138" i="2"/>
  <c r="Z1068" i="2"/>
  <c r="Z1032" i="2"/>
  <c r="Z1045" i="2"/>
  <c r="Z1131" i="2"/>
  <c r="Z1028" i="2"/>
  <c r="Z1009" i="2"/>
  <c r="Z949" i="2"/>
  <c r="Z984" i="2"/>
  <c r="Z947" i="2"/>
  <c r="Z883" i="2"/>
  <c r="Z913" i="2"/>
  <c r="Z972" i="2"/>
  <c r="Z1004" i="2"/>
  <c r="Z890" i="2"/>
  <c r="Z969" i="2"/>
  <c r="Z843" i="2"/>
  <c r="Z828" i="2"/>
  <c r="Z785" i="2"/>
  <c r="Z787" i="2"/>
  <c r="Z781" i="2"/>
  <c r="Z769" i="2"/>
  <c r="Z726" i="2"/>
  <c r="Z760" i="2"/>
  <c r="Z763" i="2"/>
  <c r="Z704" i="2"/>
  <c r="Z584" i="2"/>
  <c r="Z638" i="2"/>
  <c r="Z558" i="2"/>
  <c r="Z589" i="2"/>
  <c r="Z649" i="2"/>
  <c r="Z665" i="2"/>
  <c r="Z607" i="2"/>
  <c r="Z556" i="2"/>
  <c r="Z697" i="2"/>
  <c r="Z614" i="2"/>
  <c r="Z540" i="2"/>
  <c r="Z513" i="2"/>
  <c r="Z441" i="2"/>
  <c r="Z502" i="2"/>
  <c r="Z402" i="2"/>
  <c r="Z414" i="2"/>
  <c r="Z408" i="2"/>
  <c r="Z321" i="2"/>
  <c r="Z324" i="2"/>
  <c r="Z274" i="2"/>
  <c r="Z158" i="2"/>
  <c r="Z268" i="2"/>
  <c r="Z107" i="2"/>
  <c r="Z1965" i="2"/>
  <c r="Z2271" i="2"/>
  <c r="Z2299" i="2"/>
  <c r="Z1894" i="2"/>
  <c r="Z1330" i="2"/>
  <c r="Z1865" i="2"/>
  <c r="Z1593" i="2"/>
  <c r="Z2067" i="2"/>
  <c r="Z2218" i="2"/>
  <c r="Z2062" i="2"/>
  <c r="Z1942" i="2"/>
  <c r="Z2111" i="2"/>
  <c r="Z1917" i="2"/>
  <c r="Z1407" i="2"/>
  <c r="Z2219" i="2"/>
  <c r="Z2167" i="2"/>
  <c r="Z2096" i="2"/>
  <c r="Z1972" i="2"/>
  <c r="Z1527" i="2"/>
  <c r="Z2371" i="2"/>
  <c r="Z2085" i="2"/>
  <c r="Z1921" i="2"/>
  <c r="Z1689" i="2"/>
  <c r="Z932" i="2"/>
  <c r="Z1453" i="2"/>
  <c r="Z1391" i="2"/>
  <c r="Z952" i="2"/>
  <c r="Z1085" i="2"/>
  <c r="Z1679" i="2"/>
  <c r="Z1382" i="2"/>
  <c r="Z1526" i="2"/>
  <c r="Z1308" i="2"/>
  <c r="Z1697" i="2"/>
  <c r="Z1263" i="2"/>
  <c r="Z1449" i="2"/>
  <c r="Z1600" i="2"/>
  <c r="Z1254" i="2"/>
  <c r="Z1568" i="2"/>
  <c r="Z1252" i="2"/>
  <c r="Z1096" i="2"/>
  <c r="Z882" i="2"/>
  <c r="Z1201" i="2"/>
  <c r="Z1103" i="2"/>
  <c r="Z1614" i="2"/>
  <c r="Z1142" i="2"/>
  <c r="Z2084" i="2"/>
  <c r="Z1913" i="2"/>
  <c r="Z1928" i="2"/>
  <c r="Z2094" i="2"/>
  <c r="Z1961" i="2"/>
  <c r="Z1897" i="2"/>
  <c r="Z1763" i="2"/>
  <c r="Z1918" i="2"/>
  <c r="Z1757" i="2"/>
  <c r="Z1789" i="2"/>
  <c r="Z1727" i="2"/>
  <c r="Z1730" i="2"/>
  <c r="Z1705" i="2"/>
  <c r="Z1635" i="2"/>
  <c r="Z1578" i="2"/>
  <c r="Z1490" i="2"/>
  <c r="Z1572" i="2"/>
  <c r="Z1472" i="2"/>
  <c r="Z1475" i="2"/>
  <c r="Z1215" i="2"/>
  <c r="Z1216" i="2"/>
  <c r="Z1152" i="2"/>
  <c r="Z1141" i="2"/>
  <c r="Z1164" i="2"/>
  <c r="Z1081" i="2"/>
  <c r="Z1039" i="2"/>
  <c r="Z1144" i="2"/>
  <c r="Z1194" i="2"/>
  <c r="Z1122" i="2"/>
  <c r="Z1182" i="2"/>
  <c r="Z978" i="2"/>
  <c r="Z940" i="2"/>
  <c r="Z908" i="2"/>
  <c r="Z915" i="2"/>
  <c r="Z1014" i="2"/>
  <c r="Z971" i="2"/>
  <c r="Z841" i="2"/>
  <c r="Z819" i="2"/>
  <c r="Z813" i="2"/>
  <c r="Z775" i="2"/>
  <c r="Z830" i="2"/>
  <c r="Z768" i="2"/>
  <c r="Z725" i="2"/>
  <c r="Z736" i="2"/>
  <c r="Z741" i="2"/>
  <c r="Z703" i="2"/>
  <c r="Z579" i="2"/>
  <c r="Z633" i="2"/>
  <c r="Z757" i="2"/>
  <c r="Z576" i="2"/>
  <c r="Z596" i="2"/>
  <c r="Z662" i="2"/>
  <c r="Z599" i="2"/>
  <c r="Z538" i="2"/>
  <c r="Z694" i="2"/>
  <c r="Z606" i="2"/>
  <c r="Z528" i="2"/>
  <c r="Z527" i="2"/>
  <c r="Z449" i="2"/>
  <c r="Z491" i="2"/>
  <c r="Z425" i="2"/>
  <c r="Z413" i="2"/>
  <c r="Z422" i="2"/>
  <c r="Z319" i="2"/>
  <c r="Z303" i="2"/>
  <c r="Z328" i="2"/>
  <c r="Z253" i="2"/>
  <c r="Z259" i="2"/>
  <c r="Z216" i="2"/>
  <c r="Z301" i="2"/>
  <c r="Z136" i="2"/>
  <c r="Z142" i="2"/>
  <c r="Z210" i="2"/>
  <c r="Z183" i="2"/>
  <c r="Z160" i="2"/>
  <c r="Z229" i="2"/>
  <c r="Z260" i="2"/>
  <c r="Z281" i="2"/>
  <c r="Z195" i="2"/>
  <c r="Z286" i="2"/>
  <c r="Z200" i="2"/>
  <c r="Z137" i="2"/>
  <c r="Z141" i="2"/>
  <c r="Z115" i="2"/>
  <c r="Z111" i="2"/>
  <c r="Z95" i="2"/>
  <c r="Z103" i="2"/>
  <c r="Z110" i="2"/>
  <c r="Z79" i="2"/>
  <c r="Z218" i="2"/>
  <c r="Z295" i="2"/>
  <c r="Z252" i="2"/>
  <c r="Z176" i="2"/>
  <c r="Z149" i="2"/>
  <c r="Z105" i="2"/>
  <c r="Z109" i="2"/>
  <c r="Z106" i="2"/>
  <c r="Z83" i="2"/>
  <c r="Z178" i="2"/>
  <c r="Z138" i="2"/>
  <c r="Z2201" i="2"/>
  <c r="Z2313" i="2"/>
  <c r="Z2064" i="2"/>
  <c r="Z2119" i="2"/>
  <c r="Z1331" i="2"/>
  <c r="Z1525" i="2"/>
  <c r="Z1329" i="2"/>
  <c r="Z2347" i="2"/>
  <c r="Z1985" i="2"/>
  <c r="Z2214" i="2"/>
  <c r="Z2059" i="2"/>
  <c r="Z1893" i="2"/>
  <c r="Z1360" i="2"/>
  <c r="Z2103" i="2"/>
  <c r="Z1890" i="2"/>
  <c r="Z1340" i="2"/>
  <c r="Z2215" i="2"/>
  <c r="Z2163" i="2"/>
  <c r="Z2045" i="2"/>
  <c r="Z1946" i="2"/>
  <c r="Z1443" i="2"/>
  <c r="Z2355" i="2"/>
  <c r="Z2077" i="2"/>
  <c r="Z1912" i="2"/>
  <c r="Z1619" i="2"/>
  <c r="Z1415" i="2"/>
  <c r="Z1701" i="2"/>
  <c r="Z1388" i="2"/>
  <c r="Z896" i="2"/>
  <c r="Z1013" i="2"/>
  <c r="Z1671" i="2"/>
  <c r="Z1510" i="2"/>
  <c r="Z1268" i="2"/>
  <c r="Z1691" i="2"/>
  <c r="Z1424" i="2"/>
  <c r="Z1249" i="2"/>
  <c r="Z1405" i="2"/>
  <c r="Z951" i="2"/>
  <c r="Z903" i="2"/>
  <c r="Z1294" i="2"/>
  <c r="Z891" i="2"/>
  <c r="Z901" i="2"/>
  <c r="Z1071" i="2"/>
  <c r="Z929" i="2"/>
  <c r="Z1237" i="2"/>
  <c r="Z1213" i="2"/>
  <c r="Z1163" i="2"/>
  <c r="Z944" i="2"/>
  <c r="Z1062" i="2"/>
  <c r="Z1534" i="2"/>
  <c r="Z1098" i="2"/>
  <c r="Z2081" i="2"/>
  <c r="Z1927" i="2"/>
  <c r="Z2076" i="2"/>
  <c r="Z1953" i="2"/>
  <c r="Z1934" i="2"/>
  <c r="Z1780" i="2"/>
  <c r="Z1742" i="2"/>
  <c r="Z1902" i="2"/>
  <c r="Z1793" i="2"/>
  <c r="Z1669" i="2"/>
  <c r="Z1788" i="2"/>
  <c r="Z1676" i="2"/>
  <c r="Z1764" i="2"/>
  <c r="Z1682" i="2"/>
  <c r="Z1662" i="2"/>
  <c r="Z1570" i="2"/>
  <c r="Z1466" i="2"/>
  <c r="Z1564" i="2"/>
  <c r="Z1464" i="2"/>
  <c r="Z1494" i="2"/>
  <c r="Z1454" i="2"/>
  <c r="Z1235" i="2"/>
  <c r="Z1200" i="2"/>
  <c r="Z1148" i="2"/>
  <c r="Z1111" i="2"/>
  <c r="Z1198" i="2"/>
  <c r="Z1063" i="2"/>
  <c r="Z1101" i="2"/>
  <c r="Z1118" i="2"/>
  <c r="Z1162" i="2"/>
  <c r="Z1117" i="2"/>
  <c r="Z1166" i="2"/>
  <c r="Z961" i="2"/>
  <c r="Z977" i="2"/>
  <c r="Z939" i="2"/>
  <c r="Z906" i="2"/>
  <c r="Z874" i="2"/>
  <c r="Z1011" i="2"/>
  <c r="Z938" i="2"/>
  <c r="Z1003" i="2"/>
  <c r="Z824" i="2"/>
  <c r="Z784" i="2"/>
  <c r="Z810" i="2"/>
  <c r="Z807" i="2"/>
  <c r="Z755" i="2"/>
  <c r="Z776" i="2"/>
  <c r="Z735" i="2"/>
  <c r="Z724" i="2"/>
  <c r="Z647" i="2"/>
  <c r="Z565" i="2"/>
  <c r="Z629" i="2"/>
  <c r="Z686" i="2"/>
  <c r="Z557" i="2"/>
  <c r="Z564" i="2"/>
  <c r="Z600" i="2"/>
  <c r="Z594" i="2"/>
  <c r="Z608" i="2"/>
  <c r="Z677" i="2"/>
  <c r="Z605" i="2"/>
  <c r="Z500" i="2"/>
  <c r="Z499" i="2"/>
  <c r="Z514" i="2"/>
  <c r="Z437" i="2"/>
  <c r="Z418" i="2"/>
  <c r="Z412" i="2"/>
  <c r="Z407" i="2"/>
  <c r="Z380" i="2"/>
  <c r="Z298" i="2"/>
  <c r="Z314" i="2"/>
  <c r="Z237" i="2"/>
  <c r="Z256" i="2"/>
  <c r="Z225" i="2"/>
  <c r="Z292" i="2"/>
  <c r="Z182" i="2"/>
  <c r="Z150" i="2"/>
  <c r="Z159" i="2"/>
  <c r="Z220" i="2"/>
  <c r="Z265" i="2"/>
  <c r="Z278" i="2"/>
  <c r="Z139" i="2"/>
  <c r="Z102" i="2"/>
  <c r="Z91" i="2"/>
  <c r="Z108" i="2"/>
  <c r="Z202" i="2"/>
  <c r="Z101" i="2"/>
  <c r="Z1924" i="2"/>
  <c r="Z559" i="2"/>
  <c r="Z367" i="2"/>
  <c r="Z453" i="2"/>
  <c r="Z619" i="2"/>
  <c r="Z1696" i="2"/>
  <c r="Z1901" i="2"/>
  <c r="Z1986" i="2"/>
  <c r="Z59" i="2"/>
  <c r="Z539" i="2"/>
  <c r="Z448" i="2"/>
  <c r="Z1663" i="2"/>
  <c r="Z676" i="2"/>
  <c r="Z326" i="2"/>
  <c r="Z219" i="2"/>
  <c r="Z192" i="2"/>
  <c r="Z2264" i="2"/>
  <c r="Z2060" i="2"/>
  <c r="Z343" i="2"/>
  <c r="Z567" i="2"/>
  <c r="Z492" i="2"/>
  <c r="Z349" i="2"/>
  <c r="Z394" i="2"/>
  <c r="Z618" i="2"/>
  <c r="Z1979" i="2"/>
  <c r="Z742" i="2"/>
  <c r="Z2168" i="2"/>
  <c r="Z1941" i="2"/>
  <c r="Z746" i="2"/>
  <c r="Z815" i="2"/>
  <c r="Z609" i="2"/>
  <c r="Z199" i="2"/>
  <c r="Z524" i="2"/>
  <c r="Z465" i="2"/>
  <c r="Z493" i="2"/>
  <c r="Z611" i="2"/>
  <c r="Z749" i="2"/>
  <c r="Z1706" i="2"/>
  <c r="Z542" i="2"/>
  <c r="Z467" i="2"/>
  <c r="Z424" i="2"/>
  <c r="Z126" i="2"/>
  <c r="Z67" i="2"/>
  <c r="Z509" i="2"/>
  <c r="Z456" i="2"/>
  <c r="Z63" i="2"/>
  <c r="Z447" i="2"/>
  <c r="Z84" i="2"/>
  <c r="Z548" i="2"/>
  <c r="Z473" i="2"/>
  <c r="Z341" i="2"/>
  <c r="Z338" i="2"/>
  <c r="Z635" i="2"/>
  <c r="Z821" i="2"/>
  <c r="Z695" i="2"/>
  <c r="Z750" i="2"/>
  <c r="Z734" i="2"/>
  <c r="Z793" i="2"/>
  <c r="Z1956" i="2"/>
  <c r="Z2380" i="2"/>
  <c r="Z575" i="2"/>
  <c r="Z361" i="2"/>
  <c r="Z469" i="2"/>
  <c r="Z699" i="2"/>
  <c r="Z1808" i="2"/>
  <c r="Z754" i="2"/>
  <c r="Z2374" i="2"/>
  <c r="Z358" i="2"/>
  <c r="Z267" i="2"/>
  <c r="Z571" i="2"/>
  <c r="Z1775" i="2"/>
  <c r="Z692" i="2"/>
  <c r="Z342" i="2"/>
  <c r="Z235" i="2"/>
  <c r="Z208" i="2"/>
  <c r="Z1695" i="2"/>
  <c r="Z2368" i="2"/>
  <c r="Z359" i="2"/>
  <c r="Z60" i="2"/>
  <c r="Z65" i="2"/>
  <c r="Z381" i="2"/>
  <c r="Z442" i="2"/>
  <c r="Z627" i="2"/>
  <c r="Z2171" i="2"/>
  <c r="Z800" i="2"/>
  <c r="Z2200" i="2"/>
  <c r="Z2037" i="2"/>
  <c r="Z826" i="2"/>
  <c r="Z673" i="2"/>
  <c r="Z439" i="2"/>
  <c r="Z129" i="2"/>
  <c r="Z157" i="2"/>
  <c r="Z541" i="2"/>
  <c r="Z675" i="2"/>
  <c r="Z688" i="2"/>
  <c r="Z765" i="2"/>
  <c r="Z2286" i="2"/>
  <c r="Z590" i="2"/>
  <c r="Z531" i="2"/>
  <c r="Z440" i="2"/>
  <c r="Z174" i="2"/>
  <c r="Z227" i="2"/>
  <c r="Z515" i="2"/>
  <c r="Z504" i="2"/>
  <c r="Z127" i="2"/>
  <c r="Z479" i="2"/>
  <c r="Z100" i="2"/>
  <c r="Z580" i="2"/>
  <c r="Z489" i="2"/>
  <c r="Z405" i="2"/>
  <c r="Z354" i="2"/>
  <c r="Z731" i="2"/>
  <c r="Z722" i="2"/>
  <c r="Z2145" i="2"/>
  <c r="Z846" i="2"/>
  <c r="Z798" i="2"/>
  <c r="Z809" i="2"/>
  <c r="Z2052" i="2"/>
  <c r="Z756" i="2"/>
  <c r="Z132" i="2"/>
  <c r="Z457" i="2"/>
  <c r="Z66" i="2"/>
  <c r="Z779" i="2"/>
  <c r="Z2080" i="2"/>
  <c r="Z770" i="2"/>
  <c r="Z631" i="2"/>
  <c r="Z374" i="2"/>
  <c r="Z363" i="2"/>
  <c r="Z64" i="2"/>
  <c r="Z1791" i="2"/>
  <c r="Z708" i="2"/>
  <c r="Z406" i="2"/>
  <c r="Z251" i="2"/>
  <c r="Z336" i="2"/>
  <c r="Z1807" i="2"/>
  <c r="Z801" i="2"/>
  <c r="Z455" i="2"/>
  <c r="Z92" i="2"/>
  <c r="Z81" i="2"/>
  <c r="Z445" i="2"/>
  <c r="Z458" i="2"/>
  <c r="Z723" i="2"/>
  <c r="Z2203" i="2"/>
  <c r="Z832" i="2"/>
  <c r="Z621" i="2"/>
  <c r="Z2101" i="2"/>
  <c r="Z842" i="2"/>
  <c r="Z689" i="2"/>
  <c r="Z490" i="2"/>
  <c r="Z193" i="2"/>
  <c r="Z173" i="2"/>
  <c r="Z58" i="2"/>
  <c r="Z691" i="2"/>
  <c r="Z816" i="2"/>
  <c r="Z1781" i="2"/>
  <c r="Z2382" i="2"/>
  <c r="Z131" i="2"/>
  <c r="Z547" i="2"/>
  <c r="Z472" i="2"/>
  <c r="Z334" i="2"/>
  <c r="Z307" i="2"/>
  <c r="Z88" i="2"/>
  <c r="Z552" i="2"/>
  <c r="Z175" i="2"/>
  <c r="Z495" i="2"/>
  <c r="Z308" i="2"/>
  <c r="Z57" i="2"/>
  <c r="Z505" i="2"/>
  <c r="Z485" i="2"/>
  <c r="Z429" i="2"/>
  <c r="Z747" i="2"/>
  <c r="Z738" i="2"/>
  <c r="Z678" i="2"/>
  <c r="Z790" i="2"/>
  <c r="Z862" i="2"/>
  <c r="Z1798" i="2"/>
  <c r="Z825" i="2"/>
  <c r="Z2180" i="2"/>
  <c r="Z745" i="2"/>
  <c r="Z212" i="2"/>
  <c r="Z521" i="2"/>
  <c r="Z290" i="2"/>
  <c r="Z827" i="2"/>
  <c r="Z2160" i="2"/>
  <c r="Z850" i="2"/>
  <c r="Z727" i="2"/>
  <c r="Z454" i="2"/>
  <c r="Z411" i="2"/>
  <c r="Z80" i="2"/>
  <c r="Z1823" i="2"/>
  <c r="Z740" i="2"/>
  <c r="Z534" i="2"/>
  <c r="Z347" i="2"/>
  <c r="Z368" i="2"/>
  <c r="Z1903" i="2"/>
  <c r="Z55" i="2"/>
  <c r="Z471" i="2"/>
  <c r="Z188" i="2"/>
  <c r="Z145" i="2"/>
  <c r="Z525" i="2"/>
  <c r="Z522" i="2"/>
  <c r="Z771" i="2"/>
  <c r="Z2235" i="2"/>
  <c r="Z848" i="2"/>
  <c r="Z717" i="2"/>
  <c r="Z2213" i="2"/>
  <c r="Z858" i="2"/>
  <c r="Z721" i="2"/>
  <c r="Z332" i="2"/>
  <c r="Z305" i="2"/>
  <c r="Z317" i="2"/>
  <c r="Z282" i="2"/>
  <c r="Z707" i="2"/>
  <c r="Z2232" i="2"/>
  <c r="Z2005" i="2"/>
  <c r="Z1503" i="2"/>
  <c r="Z163" i="2"/>
  <c r="Z56" i="2"/>
  <c r="Z488" i="2"/>
  <c r="Z350" i="2"/>
  <c r="Z371" i="2"/>
  <c r="Z104" i="2"/>
  <c r="Z2372" i="2"/>
  <c r="Z191" i="2"/>
  <c r="Z511" i="2"/>
  <c r="Z372" i="2"/>
  <c r="Z201" i="2"/>
  <c r="Z537" i="2"/>
  <c r="Z517" i="2"/>
  <c r="Z450" i="2"/>
  <c r="Z696" i="2"/>
  <c r="Z834" i="2"/>
  <c r="Z806" i="2"/>
  <c r="Z822" i="2"/>
  <c r="Z49" i="2"/>
  <c r="Z1982" i="2"/>
  <c r="Z668" i="2"/>
  <c r="Z569" i="2"/>
  <c r="Z2196" i="2"/>
  <c r="Z1732" i="2"/>
  <c r="Z404" i="2"/>
  <c r="Z553" i="2"/>
  <c r="Z370" i="2"/>
  <c r="Z1795" i="2"/>
  <c r="Z645" i="2"/>
  <c r="Z1530" i="2"/>
  <c r="Z759" i="2"/>
  <c r="Z470" i="2"/>
  <c r="Z427" i="2"/>
  <c r="Z128" i="2"/>
  <c r="Z2095" i="2"/>
  <c r="Z772" i="2"/>
  <c r="Z54" i="2"/>
  <c r="Z566" i="2"/>
  <c r="Z395" i="2"/>
  <c r="Z464" i="2"/>
  <c r="Z1919" i="2"/>
  <c r="Z119" i="2"/>
  <c r="Z503" i="2"/>
  <c r="Z300" i="2"/>
  <c r="Z273" i="2"/>
  <c r="Z74" i="2"/>
  <c r="Z554" i="2"/>
  <c r="Z835" i="2"/>
  <c r="Z592" i="2"/>
  <c r="Z864" i="2"/>
  <c r="Z733" i="2"/>
  <c r="Z666" i="2"/>
  <c r="Z1914" i="2"/>
  <c r="Z737" i="2"/>
  <c r="Z348" i="2"/>
  <c r="Z353" i="2"/>
  <c r="Z333" i="2"/>
  <c r="Z315" i="2"/>
  <c r="Z739" i="2"/>
  <c r="Z2348" i="2"/>
  <c r="Z650" i="2"/>
  <c r="Z302" i="2"/>
  <c r="Z211" i="2"/>
  <c r="Z72" i="2"/>
  <c r="Z520" i="2"/>
  <c r="Z398" i="2"/>
  <c r="Z403" i="2"/>
  <c r="Z120" i="2"/>
  <c r="Z2023" i="2"/>
  <c r="Z207" i="2"/>
  <c r="Z543" i="2"/>
  <c r="Z468" i="2"/>
  <c r="Z313" i="2"/>
  <c r="Z53" i="2"/>
  <c r="Z533" i="2"/>
  <c r="Z466" i="2"/>
  <c r="Z744" i="2"/>
  <c r="Z866" i="2"/>
  <c r="Z838" i="2"/>
  <c r="Z732" i="2"/>
  <c r="Z585" i="2"/>
  <c r="Z2212" i="2"/>
  <c r="Z1516" i="2"/>
  <c r="Z452" i="2"/>
  <c r="Z85" i="2"/>
  <c r="Z434" i="2"/>
  <c r="Z2003" i="2"/>
  <c r="Z693" i="2"/>
  <c r="Z1762" i="2"/>
  <c r="Z839" i="2"/>
  <c r="Z486" i="2"/>
  <c r="Z459" i="2"/>
  <c r="Z320" i="2"/>
  <c r="Z51" i="2"/>
  <c r="Z2159" i="2"/>
  <c r="Z820" i="2"/>
  <c r="Z70" i="2"/>
  <c r="Z582" i="2"/>
  <c r="Z443" i="2"/>
  <c r="Z480" i="2"/>
  <c r="Z1999" i="2"/>
  <c r="Z231" i="2"/>
  <c r="Z519" i="2"/>
  <c r="Z316" i="2"/>
  <c r="Z481" i="2"/>
  <c r="Z90" i="2"/>
  <c r="Z570" i="2"/>
  <c r="Z1515" i="2"/>
  <c r="Z624" i="2"/>
  <c r="Z1528" i="2"/>
  <c r="Z797" i="2"/>
  <c r="Z682" i="2"/>
  <c r="Z2250" i="2"/>
  <c r="Z833" i="2"/>
  <c r="Z364" i="2"/>
  <c r="Z385" i="2"/>
  <c r="Z382" i="2"/>
  <c r="Z331" i="2"/>
  <c r="Z2107" i="2"/>
  <c r="Z653" i="2"/>
  <c r="Z730" i="2"/>
  <c r="Z430" i="2"/>
  <c r="Z323" i="2"/>
  <c r="Z232" i="2"/>
  <c r="Z446" i="2"/>
  <c r="Z419" i="2"/>
  <c r="Z248" i="2"/>
  <c r="Z2039" i="2"/>
  <c r="Z351" i="2"/>
  <c r="Z591" i="2"/>
  <c r="Z484" i="2"/>
  <c r="Z329" i="2"/>
  <c r="Z69" i="2"/>
  <c r="Z162" i="2"/>
  <c r="Z482" i="2"/>
  <c r="Z1968" i="2"/>
  <c r="Z615" i="2"/>
  <c r="Z854" i="2"/>
  <c r="Z748" i="2"/>
  <c r="Z601" i="2"/>
  <c r="Z2228" i="2"/>
  <c r="Z73" i="2"/>
  <c r="Z389" i="2"/>
  <c r="Z530" i="2"/>
  <c r="Z808" i="2"/>
  <c r="Z853" i="2"/>
  <c r="Z1874" i="2"/>
  <c r="Z1748" i="2"/>
  <c r="Z550" i="2"/>
  <c r="Z475" i="2"/>
  <c r="Z352" i="2"/>
  <c r="Z1567" i="2"/>
  <c r="Z2307" i="2"/>
  <c r="Z852" i="2"/>
  <c r="Z86" i="2"/>
  <c r="Z171" i="2"/>
  <c r="Z507" i="2"/>
  <c r="Z496" i="2"/>
  <c r="Z628" i="2"/>
  <c r="Z311" i="2"/>
  <c r="Z545" i="2"/>
  <c r="Z428" i="2"/>
  <c r="Z61" i="2"/>
  <c r="Z346" i="2"/>
  <c r="Z586" i="2"/>
  <c r="Z1531" i="2"/>
  <c r="Z640" i="2"/>
  <c r="Z1672" i="2"/>
  <c r="Z829" i="2"/>
  <c r="Z698" i="2"/>
  <c r="Z719" i="2"/>
  <c r="Z71" i="2"/>
  <c r="Z396" i="2"/>
  <c r="Z401" i="2"/>
  <c r="Z461" i="2"/>
  <c r="Z330" i="2"/>
  <c r="Z2383" i="2"/>
  <c r="Z669" i="2"/>
  <c r="Z762" i="2"/>
  <c r="Z462" i="2"/>
  <c r="Z339" i="2"/>
  <c r="Z360" i="2"/>
  <c r="Z526" i="2"/>
  <c r="Z451" i="2"/>
  <c r="Z264" i="2"/>
  <c r="Z684" i="2"/>
  <c r="Z399" i="2"/>
  <c r="Z52" i="2"/>
  <c r="Z516" i="2"/>
  <c r="Z345" i="2"/>
  <c r="Z293" i="2"/>
  <c r="Z306" i="2"/>
  <c r="Z546" i="2"/>
  <c r="Z613" i="2"/>
  <c r="Z663" i="2"/>
  <c r="Z1990" i="2"/>
  <c r="Z796" i="2"/>
  <c r="Z681" i="2"/>
  <c r="Z2260" i="2"/>
  <c r="Z383" i="2"/>
  <c r="Z217" i="2"/>
  <c r="Z421" i="2"/>
  <c r="Z610" i="2"/>
  <c r="Z856" i="2"/>
  <c r="Z1853" i="2"/>
  <c r="Z1906" i="2"/>
  <c r="Z598" i="2"/>
  <c r="Z523" i="2"/>
  <c r="Z400" i="2"/>
  <c r="Z1647" i="2"/>
  <c r="Z612" i="2"/>
  <c r="Z310" i="2"/>
  <c r="Z187" i="2"/>
  <c r="Z144" i="2"/>
  <c r="Z544" i="2"/>
  <c r="Z836" i="2"/>
  <c r="Z327" i="2"/>
  <c r="Z551" i="2"/>
  <c r="Z476" i="2"/>
  <c r="Z125" i="2"/>
  <c r="Z378" i="2"/>
  <c r="Z602" i="2"/>
  <c r="Z1723" i="2"/>
  <c r="Z720" i="2"/>
  <c r="Z1976" i="2"/>
  <c r="Z1861" i="2"/>
  <c r="Z714" i="2"/>
  <c r="Z799" i="2"/>
  <c r="Z135" i="2"/>
  <c r="Z460" i="2"/>
  <c r="Z417" i="2"/>
  <c r="Z477" i="2"/>
  <c r="Z474" i="2"/>
  <c r="Z701" i="2"/>
  <c r="Z1594" i="2"/>
  <c r="Z478" i="2"/>
  <c r="Z355" i="2"/>
  <c r="Z376" i="2"/>
  <c r="Z62" i="2"/>
  <c r="Z622" i="2"/>
  <c r="Z483" i="2"/>
  <c r="Z312" i="2"/>
  <c r="Z844" i="2"/>
  <c r="Z431" i="2"/>
  <c r="Z68" i="2"/>
  <c r="Z532" i="2"/>
  <c r="Z377" i="2"/>
  <c r="Z325" i="2"/>
  <c r="Z322" i="2"/>
  <c r="Z626" i="2"/>
  <c r="Z805" i="2"/>
  <c r="Z679" i="2"/>
  <c r="Z670" i="2"/>
  <c r="Z2381" i="2"/>
  <c r="Z860" i="2"/>
  <c r="Z729" i="2"/>
  <c r="Z39" i="2"/>
  <c r="Z31" i="2"/>
  <c r="Z30" i="2"/>
  <c r="Z6" i="2"/>
  <c r="Z47" i="2"/>
  <c r="Z38" i="2"/>
  <c r="Z22" i="2"/>
  <c r="Z37" i="2"/>
  <c r="Z46" i="2"/>
  <c r="Z14" i="2"/>
  <c r="Z29" i="2"/>
  <c r="Z23" i="2"/>
  <c r="Z15" i="2"/>
  <c r="Z7" i="2"/>
  <c r="Z21" i="2"/>
  <c r="Z13" i="2"/>
  <c r="Z28" i="2"/>
  <c r="Z20" i="2"/>
  <c r="Z12" i="2"/>
  <c r="Z45" i="2"/>
  <c r="Z35" i="2"/>
  <c r="Z27" i="2"/>
  <c r="Z19" i="2"/>
  <c r="Z11" i="2"/>
  <c r="Z42" i="2"/>
  <c r="Z26" i="2"/>
  <c r="Z18" i="2"/>
  <c r="Z10" i="2"/>
  <c r="Z36" i="2"/>
  <c r="Z34" i="2"/>
  <c r="Z3" i="2"/>
  <c r="Z43" i="2"/>
  <c r="Z4" i="2"/>
  <c r="Z44" i="2"/>
  <c r="Z2" i="2"/>
  <c r="Z5" i="2"/>
  <c r="Z41" i="2"/>
  <c r="Z33" i="2"/>
  <c r="Z25" i="2"/>
  <c r="Z17" i="2"/>
  <c r="Z9" i="2"/>
  <c r="Z48" i="2"/>
  <c r="Z40" i="2"/>
  <c r="Z32" i="2"/>
  <c r="Z24" i="2"/>
  <c r="Z16" i="2"/>
  <c r="Z8" i="2"/>
  <c r="AA2399" i="2" l="1"/>
  <c r="AA2398" i="2"/>
  <c r="AA2391" i="2"/>
  <c r="AA2392" i="2"/>
  <c r="AA2393" i="2"/>
  <c r="AA2395" i="2"/>
  <c r="AA2394" i="2"/>
  <c r="AA2401" i="2"/>
  <c r="AA2400" i="2"/>
  <c r="AA2397" i="2"/>
  <c r="AA2402" i="2"/>
  <c r="AA2396" i="2"/>
  <c r="AA3801" i="2"/>
  <c r="AA3804" i="2"/>
  <c r="AA3809" i="2"/>
  <c r="AA3810" i="2"/>
  <c r="AA3805" i="2"/>
  <c r="AA3806" i="2"/>
  <c r="AA3811" i="2"/>
  <c r="AA3807" i="2"/>
  <c r="AA3802" i="2"/>
  <c r="AA3803" i="2"/>
  <c r="AA3808" i="2"/>
  <c r="AA3800" i="2"/>
  <c r="AA3794" i="2"/>
  <c r="AA3793" i="2"/>
  <c r="AA3798" i="2"/>
  <c r="AA3795" i="2"/>
  <c r="AA3797" i="2"/>
  <c r="AA3799" i="2"/>
  <c r="AA3796" i="2"/>
  <c r="AA2556" i="2"/>
  <c r="AA2615" i="2"/>
  <c r="AA2681" i="2"/>
  <c r="AA2911" i="2"/>
  <c r="AA2998" i="2"/>
  <c r="AA3107" i="2"/>
  <c r="AA3389" i="2"/>
  <c r="AA3505" i="2"/>
  <c r="AA2502" i="2"/>
  <c r="AA2588" i="2"/>
  <c r="AA2739" i="2"/>
  <c r="AA2788" i="2"/>
  <c r="AA2921" i="2"/>
  <c r="AA3132" i="2"/>
  <c r="AA3247" i="2"/>
  <c r="AA3465" i="2"/>
  <c r="AA3606" i="2"/>
  <c r="AA2495" i="2"/>
  <c r="AA2653" i="2"/>
  <c r="AA2869" i="2"/>
  <c r="AA2759" i="2"/>
  <c r="AA2959" i="2"/>
  <c r="AA3177" i="2"/>
  <c r="AA3280" i="2"/>
  <c r="AA3639" i="2"/>
  <c r="AA2477" i="2"/>
  <c r="AA2513" i="2"/>
  <c r="AA2587" i="2"/>
  <c r="AA2785" i="2"/>
  <c r="AA2882" i="2"/>
  <c r="AA3191" i="2"/>
  <c r="AA3213" i="2"/>
  <c r="AA2666" i="2"/>
  <c r="AA2670" i="2"/>
  <c r="AA2482" i="2"/>
  <c r="AA2579" i="2"/>
  <c r="AA2765" i="2"/>
  <c r="AA2740" i="2"/>
  <c r="AA3108" i="2"/>
  <c r="AA3145" i="2"/>
  <c r="AA2508" i="2"/>
  <c r="AA2598" i="2"/>
  <c r="AA2728" i="2"/>
  <c r="AA2786" i="2"/>
  <c r="AA2939" i="2"/>
  <c r="AA3262" i="2"/>
  <c r="AA3194" i="2"/>
  <c r="AA3405" i="2"/>
  <c r="AA2655" i="2"/>
  <c r="AA2633" i="2"/>
  <c r="AA2854" i="2"/>
  <c r="AA2850" i="2"/>
  <c r="AA3120" i="2"/>
  <c r="AA3196" i="2"/>
  <c r="AA3386" i="2"/>
  <c r="AA3365" i="2"/>
  <c r="AA2522" i="2"/>
  <c r="AA2564" i="2"/>
  <c r="AA2658" i="2"/>
  <c r="AA2673" i="2"/>
  <c r="AA2908" i="2"/>
  <c r="AA3011" i="2"/>
  <c r="AA3092" i="2"/>
  <c r="AA2512" i="2"/>
  <c r="AA2692" i="2"/>
  <c r="AA2713" i="2"/>
  <c r="AA2912" i="2"/>
  <c r="AA3037" i="2"/>
  <c r="AA3398" i="2"/>
  <c r="AA3464" i="2"/>
  <c r="AA3635" i="2"/>
  <c r="AA3373" i="2"/>
  <c r="AA3392" i="2"/>
  <c r="AA2478" i="2"/>
  <c r="AA2599" i="2"/>
  <c r="AA2611" i="2"/>
  <c r="AA2793" i="2"/>
  <c r="AA2890" i="2"/>
  <c r="AA3215" i="2"/>
  <c r="AA3285" i="2"/>
  <c r="AA3401" i="2"/>
  <c r="AA3459" i="2"/>
  <c r="AA2542" i="2"/>
  <c r="AA2652" i="2"/>
  <c r="AA2707" i="2"/>
  <c r="AA2753" i="2"/>
  <c r="AA2952" i="2"/>
  <c r="AA3055" i="2"/>
  <c r="AA3198" i="2"/>
  <c r="AA3385" i="2"/>
  <c r="AA3581" i="2"/>
  <c r="AA2500" i="2"/>
  <c r="AA2580" i="2"/>
  <c r="AA2768" i="2"/>
  <c r="AA2770" i="2"/>
  <c r="AA2970" i="2"/>
  <c r="AA3230" i="2"/>
  <c r="AA3123" i="2"/>
  <c r="AA3351" i="2"/>
  <c r="AA2520" i="2"/>
  <c r="AA2647" i="2"/>
  <c r="AA2690" i="2"/>
  <c r="AA2695" i="2"/>
  <c r="AA2887" i="2"/>
  <c r="AA3148" i="2"/>
  <c r="AA3102" i="2"/>
  <c r="AA3567" i="2"/>
  <c r="AA3473" i="2"/>
  <c r="AA2949" i="2"/>
  <c r="AA3207" i="2"/>
  <c r="AA3038" i="2"/>
  <c r="AA3273" i="2"/>
  <c r="AA3279" i="2"/>
  <c r="AA3400" i="2"/>
  <c r="AA3561" i="2"/>
  <c r="AA3630" i="2"/>
  <c r="AA3574" i="2"/>
  <c r="AA3615" i="2"/>
  <c r="AA3060" i="2"/>
  <c r="AA2492" i="2"/>
  <c r="AA3460" i="2"/>
  <c r="AA3015" i="2"/>
  <c r="AA2433" i="2"/>
  <c r="AA2468" i="2"/>
  <c r="AA3028" i="2"/>
  <c r="AA2441" i="2"/>
  <c r="AA2421" i="2"/>
  <c r="AA2929" i="2"/>
  <c r="AA3012" i="2"/>
  <c r="AA3117" i="2"/>
  <c r="AA3163" i="2"/>
  <c r="AA3356" i="2"/>
  <c r="AA3414" i="2"/>
  <c r="AA3591" i="2"/>
  <c r="AA3667" i="2"/>
  <c r="AA3476" i="2"/>
  <c r="AA3058" i="2"/>
  <c r="AA2457" i="2"/>
  <c r="AA2475" i="2"/>
  <c r="AA3566" i="2"/>
  <c r="AA3516" i="2"/>
  <c r="AA3499" i="2"/>
  <c r="AA2840" i="2"/>
  <c r="AA3631" i="2"/>
  <c r="AA2856" i="2"/>
  <c r="AA3147" i="2"/>
  <c r="AA3103" i="2"/>
  <c r="AA3264" i="2"/>
  <c r="AA3390" i="2"/>
  <c r="AA3560" i="2"/>
  <c r="AA3495" i="2"/>
  <c r="AA3571" i="2"/>
  <c r="AA3666" i="2"/>
  <c r="AA2827" i="2"/>
  <c r="AA3300" i="2"/>
  <c r="AA3303" i="2"/>
  <c r="AA2649" i="2"/>
  <c r="AA2891" i="2"/>
  <c r="AA2815" i="2"/>
  <c r="AA3019" i="2"/>
  <c r="AA2967" i="2"/>
  <c r="AA3366" i="2"/>
  <c r="AA3337" i="2"/>
  <c r="AA3448" i="2"/>
  <c r="AA3502" i="2"/>
  <c r="AA3316" i="2"/>
  <c r="AA3661" i="2"/>
  <c r="AA3644" i="2"/>
  <c r="AA2514" i="2"/>
  <c r="AA2904" i="2"/>
  <c r="AA3604" i="2"/>
  <c r="AA2923" i="2"/>
  <c r="AA2773" i="2"/>
  <c r="AA2832" i="2"/>
  <c r="AA3216" i="2"/>
  <c r="AA2979" i="2"/>
  <c r="AA2642" i="2"/>
  <c r="AA2947" i="2"/>
  <c r="AA3022" i="2"/>
  <c r="AA2825" i="2"/>
  <c r="AA2824" i="2"/>
  <c r="AA2994" i="2"/>
  <c r="AA2797" i="2"/>
  <c r="AA2462" i="2"/>
  <c r="AA3270" i="2"/>
  <c r="AA2831" i="2"/>
  <c r="AA3260" i="2"/>
  <c r="AA2701" i="2"/>
  <c r="AA2859" i="2"/>
  <c r="AA2430" i="2"/>
  <c r="AA2985" i="2"/>
  <c r="AA3327" i="2"/>
  <c r="AA2608" i="2"/>
  <c r="AA3059" i="2"/>
  <c r="AA3137" i="2"/>
  <c r="AA2919" i="2"/>
  <c r="AA2485" i="2"/>
  <c r="AA3762" i="2"/>
  <c r="AA3773" i="2"/>
  <c r="AA3682" i="2"/>
  <c r="AA3722" i="2"/>
  <c r="AA3753" i="2"/>
  <c r="AA3772" i="2"/>
  <c r="AA3785" i="2"/>
  <c r="AA3768" i="2"/>
  <c r="AA3734" i="2"/>
  <c r="AA3689" i="2"/>
  <c r="AA3764" i="2"/>
  <c r="AA3755" i="2"/>
  <c r="AA3746" i="2"/>
  <c r="AA3737" i="2"/>
  <c r="AA2727" i="2"/>
  <c r="AA2879" i="2"/>
  <c r="AA3130" i="2"/>
  <c r="AA3394" i="2"/>
  <c r="AA3526" i="2"/>
  <c r="AA3640" i="2"/>
  <c r="AA2562" i="2"/>
  <c r="AA2566" i="2"/>
  <c r="AA2668" i="2"/>
  <c r="AA2852" i="2"/>
  <c r="AA2978" i="2"/>
  <c r="AA3005" i="2"/>
  <c r="AA3169" i="2"/>
  <c r="AA3637" i="2"/>
  <c r="AA3624" i="2"/>
  <c r="AA2510" i="2"/>
  <c r="AA2628" i="2"/>
  <c r="AA2749" i="2"/>
  <c r="AA2802" i="2"/>
  <c r="AA2951" i="2"/>
  <c r="AA3284" i="2"/>
  <c r="AA3209" i="2"/>
  <c r="AA3438" i="2"/>
  <c r="AA2499" i="2"/>
  <c r="AA2532" i="2"/>
  <c r="AA2656" i="2"/>
  <c r="AA2684" i="2"/>
  <c r="AA2878" i="2"/>
  <c r="AA3074" i="2"/>
  <c r="AA3184" i="2"/>
  <c r="AA3503" i="2"/>
  <c r="AA3658" i="2"/>
  <c r="AA2474" i="2"/>
  <c r="AA2547" i="2"/>
  <c r="AA2650" i="2"/>
  <c r="AA2683" i="2"/>
  <c r="AA2867" i="2"/>
  <c r="AA3104" i="2"/>
  <c r="AA3232" i="2"/>
  <c r="AA3528" i="2"/>
  <c r="AA3665" i="2"/>
  <c r="AA2535" i="2"/>
  <c r="AA2568" i="2"/>
  <c r="AA2675" i="2"/>
  <c r="AA2820" i="2"/>
  <c r="AA2910" i="2"/>
  <c r="AA3050" i="2"/>
  <c r="AA3296" i="2"/>
  <c r="AA3593" i="2"/>
  <c r="AA3595" i="2"/>
  <c r="AA2584" i="2"/>
  <c r="AA2613" i="2"/>
  <c r="AA2830" i="2"/>
  <c r="AA2834" i="2"/>
  <c r="AA3065" i="2"/>
  <c r="AA3125" i="2"/>
  <c r="AA3306" i="2"/>
  <c r="AA3598" i="2"/>
  <c r="AA2523" i="2"/>
  <c r="AA2586" i="2"/>
  <c r="AA2662" i="2"/>
  <c r="AA2735" i="2"/>
  <c r="AA2880" i="2"/>
  <c r="AA3105" i="2"/>
  <c r="AA3346" i="2"/>
  <c r="AA3501" i="2"/>
  <c r="AA3580" i="2"/>
  <c r="AA2941" i="2"/>
  <c r="AA3020" i="2"/>
  <c r="AA2984" i="2"/>
  <c r="AA3382" i="2"/>
  <c r="AA3344" i="2"/>
  <c r="AA3455" i="2"/>
  <c r="AA3525" i="2"/>
  <c r="AA3377" i="2"/>
  <c r="AA3652" i="2"/>
  <c r="AA3608" i="2"/>
  <c r="AA2516" i="2"/>
  <c r="AA3004" i="2"/>
  <c r="AA3600" i="2"/>
  <c r="AA3579" i="2"/>
  <c r="AA2863" i="2"/>
  <c r="AA2595" i="2"/>
  <c r="AA3616" i="2"/>
  <c r="AA2864" i="2"/>
  <c r="AA2596" i="2"/>
  <c r="AA2946" i="2"/>
  <c r="AA3076" i="2"/>
  <c r="AA3220" i="2"/>
  <c r="AA3307" i="2"/>
  <c r="AA3114" i="2"/>
  <c r="AA3478" i="2"/>
  <c r="AA3557" i="2"/>
  <c r="AA3331" i="2"/>
  <c r="AA3483" i="2"/>
  <c r="AA3650" i="2"/>
  <c r="AA2903" i="2"/>
  <c r="AA2789" i="2"/>
  <c r="AA3369" i="2"/>
  <c r="AA3547" i="2"/>
  <c r="AA3538" i="2"/>
  <c r="AA3299" i="2"/>
  <c r="AA2726" i="2"/>
  <c r="AA3255" i="2"/>
  <c r="AA3032" i="2"/>
  <c r="AA3178" i="2"/>
  <c r="AA3190" i="2"/>
  <c r="AA3301" i="2"/>
  <c r="AA3430" i="2"/>
  <c r="AA3623" i="2"/>
  <c r="AA3601" i="2"/>
  <c r="AA3556" i="2"/>
  <c r="AA3242" i="2"/>
  <c r="AA2716" i="2"/>
  <c r="AA2424" i="2"/>
  <c r="AA2920" i="2"/>
  <c r="AA2443" i="2"/>
  <c r="AA3018" i="2"/>
  <c r="AA3083" i="2"/>
  <c r="AA3051" i="2"/>
  <c r="AA3222" i="2"/>
  <c r="AA3294" i="2"/>
  <c r="AA3512" i="2"/>
  <c r="AA3380" i="2"/>
  <c r="AA3475" i="2"/>
  <c r="AA3504" i="2"/>
  <c r="AA2629" i="2"/>
  <c r="AA2922" i="2"/>
  <c r="AA2752" i="2"/>
  <c r="AA3122" i="2"/>
  <c r="AA3332" i="2"/>
  <c r="AA2992" i="2"/>
  <c r="AA2993" i="2"/>
  <c r="AA2745" i="2"/>
  <c r="AA3434" i="2"/>
  <c r="AA2601" i="2"/>
  <c r="AA3192" i="2"/>
  <c r="AA3638" i="2"/>
  <c r="AA3272" i="2"/>
  <c r="AA3091" i="2"/>
  <c r="AA3645" i="2"/>
  <c r="AA3171" i="2"/>
  <c r="AA2456" i="2"/>
  <c r="AA2487" i="2"/>
  <c r="AA2899" i="2"/>
  <c r="AA3253" i="2"/>
  <c r="AA2603" i="2"/>
  <c r="AA3121" i="2"/>
  <c r="AA2434" i="2"/>
  <c r="AA2811" i="2"/>
  <c r="AA3138" i="2"/>
  <c r="AA2550" i="2"/>
  <c r="AA3166" i="2"/>
  <c r="AA3228" i="2"/>
  <c r="AA2787" i="2"/>
  <c r="AA2445" i="2"/>
  <c r="AA3724" i="2"/>
  <c r="AA3687" i="2"/>
  <c r="AA3710" i="2"/>
  <c r="AA3714" i="2"/>
  <c r="AA3718" i="2"/>
  <c r="AA3697" i="2"/>
  <c r="AA3787" i="2"/>
  <c r="AA3777" i="2"/>
  <c r="AA3781" i="2"/>
  <c r="AA3694" i="2"/>
  <c r="AA3759" i="2"/>
  <c r="AA3721" i="2"/>
  <c r="AA3743" i="2"/>
  <c r="AA3735" i="2"/>
  <c r="AA2602" i="2"/>
  <c r="AA2731" i="2"/>
  <c r="AA2780" i="2"/>
  <c r="AA2917" i="2"/>
  <c r="AA3131" i="2"/>
  <c r="AA3246" i="2"/>
  <c r="AA3449" i="2"/>
  <c r="AA3563" i="2"/>
  <c r="AA2476" i="2"/>
  <c r="AA2590" i="2"/>
  <c r="AA2781" i="2"/>
  <c r="AA2750" i="2"/>
  <c r="AA2980" i="2"/>
  <c r="AA3183" i="2"/>
  <c r="AA3340" i="2"/>
  <c r="AA3575" i="2"/>
  <c r="AA2494" i="2"/>
  <c r="AA2518" i="2"/>
  <c r="AA2563" i="2"/>
  <c r="AA2777" i="2"/>
  <c r="AA2874" i="2"/>
  <c r="AA3151" i="2"/>
  <c r="AA3205" i="2"/>
  <c r="AA3355" i="2"/>
  <c r="AA3387" i="2"/>
  <c r="AA2519" i="2"/>
  <c r="AA2607" i="2"/>
  <c r="AA2694" i="2"/>
  <c r="AA2686" i="2"/>
  <c r="AA2886" i="2"/>
  <c r="AA3041" i="2"/>
  <c r="AA3233" i="2"/>
  <c r="AA3437" i="2"/>
  <c r="AA3569" i="2"/>
  <c r="AA2524" i="2"/>
  <c r="AA2557" i="2"/>
  <c r="AA2703" i="2"/>
  <c r="AA2680" i="2"/>
  <c r="AA2896" i="2"/>
  <c r="AA3066" i="2"/>
  <c r="AA3291" i="2"/>
  <c r="AA3462" i="2"/>
  <c r="AA3610" i="2"/>
  <c r="AA2484" i="2"/>
  <c r="AA2620" i="2"/>
  <c r="AA2748" i="2"/>
  <c r="AA2884" i="2"/>
  <c r="AA3043" i="2"/>
  <c r="AA3072" i="2"/>
  <c r="AA3342" i="2"/>
  <c r="AA3447" i="2"/>
  <c r="AA2528" i="2"/>
  <c r="AA2570" i="2"/>
  <c r="AA2561" i="2"/>
  <c r="AA2809" i="2"/>
  <c r="AA2881" i="2"/>
  <c r="AA2987" i="2"/>
  <c r="AA3318" i="2"/>
  <c r="AA3423" i="2"/>
  <c r="AA3523" i="2"/>
  <c r="AA2498" i="2"/>
  <c r="AA2616" i="2"/>
  <c r="AA2723" i="2"/>
  <c r="AA2772" i="2"/>
  <c r="AA2873" i="2"/>
  <c r="AA3097" i="2"/>
  <c r="AA3234" i="2"/>
  <c r="AA3417" i="2"/>
  <c r="AA3468" i="2"/>
  <c r="AA2966" i="2"/>
  <c r="AA3084" i="2"/>
  <c r="AA3052" i="2"/>
  <c r="AA3223" i="2"/>
  <c r="AA3310" i="2"/>
  <c r="AA3519" i="2"/>
  <c r="AA3415" i="2"/>
  <c r="AA3491" i="2"/>
  <c r="AA3532" i="2"/>
  <c r="AA2669" i="2"/>
  <c r="AA2961" i="2"/>
  <c r="AA2790" i="2"/>
  <c r="AA3627" i="2"/>
  <c r="AA2440" i="2"/>
  <c r="AA2418" i="2"/>
  <c r="AA2493" i="2"/>
  <c r="AA2813" i="2"/>
  <c r="AA2431" i="2"/>
  <c r="AA2507" i="2"/>
  <c r="AA2843" i="2"/>
  <c r="AA2932" i="2"/>
  <c r="AA2965" i="2"/>
  <c r="AA3282" i="2"/>
  <c r="AA3360" i="2"/>
  <c r="AA3202" i="2"/>
  <c r="AA3542" i="2"/>
  <c r="AA3376" i="2"/>
  <c r="AA3482" i="2"/>
  <c r="AA3663" i="2"/>
  <c r="AA2439" i="2"/>
  <c r="AA2714" i="2"/>
  <c r="AA2763" i="2"/>
  <c r="AA3427" i="2"/>
  <c r="AA3466" i="2"/>
  <c r="AA3592" i="2"/>
  <c r="AA2805" i="2"/>
  <c r="AA3586" i="2"/>
  <c r="AA2982" i="2"/>
  <c r="AA3096" i="2"/>
  <c r="AA3231" i="2"/>
  <c r="AA3330" i="2"/>
  <c r="AA3172" i="2"/>
  <c r="AA3494" i="2"/>
  <c r="AA3589" i="2"/>
  <c r="AA3383" i="2"/>
  <c r="AA3520" i="2"/>
  <c r="AA3073" i="2"/>
  <c r="AA3000" i="2"/>
  <c r="AA2625" i="2"/>
  <c r="AA3620" i="2"/>
  <c r="AA2829" i="2"/>
  <c r="AA3274" i="2"/>
  <c r="AA3167" i="2"/>
  <c r="AA3116" i="2"/>
  <c r="AA3157" i="2"/>
  <c r="AA3292" i="2"/>
  <c r="AA3583" i="2"/>
  <c r="AA3527" i="2"/>
  <c r="AA3603" i="2"/>
  <c r="AA3444" i="2"/>
  <c r="AA2851" i="2"/>
  <c r="AA3636" i="2"/>
  <c r="AA3435" i="2"/>
  <c r="AA3403" i="2"/>
  <c r="AA2956" i="2"/>
  <c r="AA3419" i="2"/>
  <c r="AA3436" i="2"/>
  <c r="AA2988" i="2"/>
  <c r="AA2761" i="2"/>
  <c r="AA2799" i="2"/>
  <c r="AA3458" i="2"/>
  <c r="AA3188" i="2"/>
  <c r="AA2779" i="2"/>
  <c r="AA3276" i="2"/>
  <c r="AA2853" i="2"/>
  <c r="AA2489" i="2"/>
  <c r="AA2969" i="2"/>
  <c r="AA2428" i="2"/>
  <c r="AA2699" i="2"/>
  <c r="AA3309" i="2"/>
  <c r="AA2914" i="2"/>
  <c r="AA2999" i="2"/>
  <c r="AA2464" i="2"/>
  <c r="AA2717" i="2"/>
  <c r="AA3293" i="2"/>
  <c r="AA2552" i="2"/>
  <c r="AA2924" i="2"/>
  <c r="AA3227" i="2"/>
  <c r="AA2594" i="2"/>
  <c r="AA2437" i="2"/>
  <c r="AA3776" i="2"/>
  <c r="AA3690" i="2"/>
  <c r="AA3673" i="2"/>
  <c r="AA3700" i="2"/>
  <c r="AA3695" i="2"/>
  <c r="AA3778" i="2"/>
  <c r="AA3691" i="2"/>
  <c r="AA3748" i="2"/>
  <c r="AA3680" i="2"/>
  <c r="AA3738" i="2"/>
  <c r="AA3754" i="2"/>
  <c r="AA3750" i="2"/>
  <c r="AA3713" i="2"/>
  <c r="AA3733" i="2"/>
  <c r="AA2501" i="2"/>
  <c r="AA2574" i="2"/>
  <c r="AA2654" i="2"/>
  <c r="AA2844" i="2"/>
  <c r="AA2960" i="2"/>
  <c r="AA2990" i="2"/>
  <c r="AA3150" i="2"/>
  <c r="AA3550" i="2"/>
  <c r="AA3552" i="2"/>
  <c r="AA2509" i="2"/>
  <c r="AA2609" i="2"/>
  <c r="AA2746" i="2"/>
  <c r="AA2794" i="2"/>
  <c r="AA2936" i="2"/>
  <c r="AA3263" i="2"/>
  <c r="AA3201" i="2"/>
  <c r="AA3429" i="2"/>
  <c r="AA2481" i="2"/>
  <c r="AA2623" i="2"/>
  <c r="AA2644" i="2"/>
  <c r="AA2689" i="2"/>
  <c r="AA2948" i="2"/>
  <c r="AA3062" i="2"/>
  <c r="AA3155" i="2"/>
  <c r="AA3487" i="2"/>
  <c r="AA3617" i="2"/>
  <c r="AA2533" i="2"/>
  <c r="AA2612" i="2"/>
  <c r="AA2678" i="2"/>
  <c r="AA2722" i="2"/>
  <c r="AA2926" i="2"/>
  <c r="AA3003" i="2"/>
  <c r="AA3168" i="2"/>
  <c r="AA3565" i="2"/>
  <c r="AA3450" i="2"/>
  <c r="AA2536" i="2"/>
  <c r="AA2606" i="2"/>
  <c r="AA2643" i="2"/>
  <c r="AA2733" i="2"/>
  <c r="AA2930" i="2"/>
  <c r="AA3046" i="2"/>
  <c r="AA3186" i="2"/>
  <c r="AA3357" i="2"/>
  <c r="AA3490" i="2"/>
  <c r="AA2469" i="2"/>
  <c r="AA2627" i="2"/>
  <c r="AA2760" i="2"/>
  <c r="AA2741" i="2"/>
  <c r="AA2964" i="2"/>
  <c r="AA3219" i="2"/>
  <c r="AA3106" i="2"/>
  <c r="AA3605" i="2"/>
  <c r="AA2515" i="2"/>
  <c r="AA2583" i="2"/>
  <c r="AA2617" i="2"/>
  <c r="AA2747" i="2"/>
  <c r="AA2871" i="2"/>
  <c r="AA3135" i="2"/>
  <c r="AA3254" i="2"/>
  <c r="AA3551" i="2"/>
  <c r="AA3457" i="2"/>
  <c r="AA2544" i="2"/>
  <c r="AA2555" i="2"/>
  <c r="AA2682" i="2"/>
  <c r="AA2836" i="2"/>
  <c r="AA2957" i="2"/>
  <c r="AA3111" i="2"/>
  <c r="AA3328" i="2"/>
  <c r="AA3657" i="2"/>
  <c r="AA3456" i="2"/>
  <c r="AA3095" i="2"/>
  <c r="AA2989" i="2"/>
  <c r="AA3136" i="2"/>
  <c r="AA3139" i="2"/>
  <c r="AA3308" i="2"/>
  <c r="AA3388" i="2"/>
  <c r="AA3543" i="2"/>
  <c r="AA3619" i="2"/>
  <c r="AA3452" i="2"/>
  <c r="AA2937" i="2"/>
  <c r="AA3347" i="2"/>
  <c r="AA3668" i="2"/>
  <c r="AA3536" i="2"/>
  <c r="AA2545" i="2"/>
  <c r="AA3156" i="2"/>
  <c r="AA2774" i="2"/>
  <c r="AA2546" i="2"/>
  <c r="AA3315" i="2"/>
  <c r="AA2776" i="2"/>
  <c r="AA3056" i="2"/>
  <c r="AA3067" i="2"/>
  <c r="AA3109" i="2"/>
  <c r="AA3206" i="2"/>
  <c r="AA3290" i="2"/>
  <c r="AA3391" i="2"/>
  <c r="AA3445" i="2"/>
  <c r="AA3546" i="2"/>
  <c r="AA3602" i="2"/>
  <c r="AA2553" i="2"/>
  <c r="AA3348" i="2"/>
  <c r="AA3027" i="2"/>
  <c r="AA3555" i="2"/>
  <c r="AA3647" i="2"/>
  <c r="AA2806" i="2"/>
  <c r="AA3160" i="2"/>
  <c r="AA3086" i="2"/>
  <c r="AA2963" i="2"/>
  <c r="AA2983" i="2"/>
  <c r="AA3288" i="2"/>
  <c r="AA3164" i="2"/>
  <c r="AA3210" i="2"/>
  <c r="AA3558" i="2"/>
  <c r="AA3404" i="2"/>
  <c r="AA3498" i="2"/>
  <c r="AA3643" i="2"/>
  <c r="AA2455" i="2"/>
  <c r="AA2857" i="2"/>
  <c r="AA2742" i="2"/>
  <c r="AA2865" i="2"/>
  <c r="AA2736" i="2"/>
  <c r="AA2940" i="2"/>
  <c r="AA3054" i="2"/>
  <c r="AA3195" i="2"/>
  <c r="AA3265" i="2"/>
  <c r="AA3333" i="2"/>
  <c r="AA3446" i="2"/>
  <c r="AA3655" i="2"/>
  <c r="AA3633" i="2"/>
  <c r="AA3570" i="2"/>
  <c r="AA3474" i="2"/>
  <c r="AA2791" i="2"/>
  <c r="AA2423" i="2"/>
  <c r="AA2449" i="2"/>
  <c r="AA3409" i="2"/>
  <c r="AA2448" i="2"/>
  <c r="AA3133" i="2"/>
  <c r="AA3384" i="2"/>
  <c r="AA3061" i="2"/>
  <c r="AA2918" i="2"/>
  <c r="AA2645" i="2"/>
  <c r="AA2420" i="2"/>
  <c r="AA2450" i="2"/>
  <c r="AA3057" i="2"/>
  <c r="AA3154" i="2"/>
  <c r="AA2849" i="2"/>
  <c r="AA2901" i="2"/>
  <c r="AA2862" i="2"/>
  <c r="AA2436" i="2"/>
  <c r="AA2974" i="2"/>
  <c r="AA3286" i="2"/>
  <c r="AA2429" i="2"/>
  <c r="AA2800" i="2"/>
  <c r="AA2454" i="2"/>
  <c r="AA2593" i="2"/>
  <c r="AA3670" i="2"/>
  <c r="AA3226" i="2"/>
  <c r="AA2636" i="2"/>
  <c r="AA3703" i="2"/>
  <c r="AA3728" i="2"/>
  <c r="AA3769" i="2"/>
  <c r="AA3696" i="2"/>
  <c r="AA3788" i="2"/>
  <c r="AA3752" i="2"/>
  <c r="AA3707" i="2"/>
  <c r="AA3723" i="2"/>
  <c r="AA3698" i="2"/>
  <c r="AA3784" i="2"/>
  <c r="AA3688" i="2"/>
  <c r="AA3717" i="2"/>
  <c r="AA3747" i="2"/>
  <c r="AA3681" i="2"/>
  <c r="AA3731" i="2"/>
  <c r="AA3324" i="2"/>
  <c r="AA3559" i="2"/>
  <c r="AA2470" i="2"/>
  <c r="AA2538" i="2"/>
  <c r="AA2639" i="2"/>
  <c r="AA2729" i="2"/>
  <c r="AA2866" i="2"/>
  <c r="AA3129" i="2"/>
  <c r="AA3197" i="2"/>
  <c r="AA3402" i="2"/>
  <c r="AA3361" i="2"/>
  <c r="AA2531" i="2"/>
  <c r="AA2572" i="2"/>
  <c r="AA2660" i="2"/>
  <c r="AA2664" i="2"/>
  <c r="AA2900" i="2"/>
  <c r="AA3029" i="2"/>
  <c r="AA3185" i="2"/>
  <c r="AA3421" i="2"/>
  <c r="AA3537" i="2"/>
  <c r="AA2506" i="2"/>
  <c r="AA2592" i="2"/>
  <c r="AA2667" i="2"/>
  <c r="AA2804" i="2"/>
  <c r="AA2944" i="2"/>
  <c r="AA3016" i="2"/>
  <c r="AA3268" i="2"/>
  <c r="AA3529" i="2"/>
  <c r="AA3648" i="2"/>
  <c r="AA2529" i="2"/>
  <c r="AA2578" i="2"/>
  <c r="AA2674" i="2"/>
  <c r="AA2812" i="2"/>
  <c r="AA2950" i="2"/>
  <c r="AA3047" i="2"/>
  <c r="AA3289" i="2"/>
  <c r="AA3577" i="2"/>
  <c r="AA3664" i="2"/>
  <c r="AA2549" i="2"/>
  <c r="AA2610" i="2"/>
  <c r="AA2822" i="2"/>
  <c r="AA2826" i="2"/>
  <c r="AA3036" i="2"/>
  <c r="AA3352" i="2"/>
  <c r="AA3281" i="2"/>
  <c r="AA3509" i="2"/>
  <c r="AA2526" i="2"/>
  <c r="AA2600" i="2"/>
  <c r="AA2641" i="2"/>
  <c r="AA2743" i="2"/>
  <c r="AA2894" i="2"/>
  <c r="AA3093" i="2"/>
  <c r="AA3314" i="2"/>
  <c r="AA3485" i="2"/>
  <c r="AA3531" i="2"/>
  <c r="AA2496" i="2"/>
  <c r="AA2577" i="2"/>
  <c r="AA2757" i="2"/>
  <c r="AA2737" i="2"/>
  <c r="AA3098" i="2"/>
  <c r="AA3115" i="2"/>
  <c r="AA3406" i="2"/>
  <c r="AA3511" i="2"/>
  <c r="AA2858" i="2"/>
  <c r="AA2934" i="2"/>
  <c r="AA3063" i="2"/>
  <c r="AA3203" i="2"/>
  <c r="AA3277" i="2"/>
  <c r="AA3349" i="2"/>
  <c r="AA3453" i="2"/>
  <c r="AA3671" i="2"/>
  <c r="AA3649" i="2"/>
  <c r="AA3588" i="2"/>
  <c r="AA3515" i="2"/>
  <c r="AA2798" i="2"/>
  <c r="AA2604" i="2"/>
  <c r="AA3654" i="2"/>
  <c r="AA2803" i="2"/>
  <c r="AA3287" i="2"/>
  <c r="AA3428" i="2"/>
  <c r="AA2817" i="2"/>
  <c r="AA3368" i="2"/>
  <c r="AA3420" i="2"/>
  <c r="AA3142" i="2"/>
  <c r="AA3152" i="2"/>
  <c r="AA3204" i="2"/>
  <c r="AA3256" i="2"/>
  <c r="AA3325" i="2"/>
  <c r="AA3481" i="2"/>
  <c r="AA3534" i="2"/>
  <c r="AA3642" i="2"/>
  <c r="AA3472" i="2"/>
  <c r="AA2839" i="2"/>
  <c r="AA3424" i="2"/>
  <c r="AA3607" i="2"/>
  <c r="AA3585" i="2"/>
  <c r="AA3548" i="2"/>
  <c r="AA3208" i="2"/>
  <c r="AA2548" i="2"/>
  <c r="AA2415" i="2"/>
  <c r="AA3078" i="2"/>
  <c r="AA3088" i="2"/>
  <c r="AA3141" i="2"/>
  <c r="AA3224" i="2"/>
  <c r="AA3322" i="2"/>
  <c r="AA3397" i="2"/>
  <c r="AA3461" i="2"/>
  <c r="AA3562" i="2"/>
  <c r="AA3672" i="2"/>
  <c r="AA2605" i="2"/>
  <c r="AA2835" i="2"/>
  <c r="AA3009" i="2"/>
  <c r="AA3364" i="2"/>
  <c r="AA3379" i="2"/>
  <c r="AA2973" i="2"/>
  <c r="AA3118" i="2"/>
  <c r="AA3251" i="2"/>
  <c r="AA3362" i="2"/>
  <c r="AA3182" i="2"/>
  <c r="AA3510" i="2"/>
  <c r="AA3621" i="2"/>
  <c r="AA3425" i="2"/>
  <c r="AA3613" i="2"/>
  <c r="AA3297" i="2"/>
  <c r="AA3053" i="2"/>
  <c r="AA2702" i="2"/>
  <c r="AA2766" i="2"/>
  <c r="AA2451" i="2"/>
  <c r="AA2635" i="2"/>
  <c r="AA3162" i="2"/>
  <c r="AA3045" i="2"/>
  <c r="AA3612" i="2"/>
  <c r="AA2845" i="2"/>
  <c r="AA2819" i="2"/>
  <c r="AA2540" i="2"/>
  <c r="AA2710" i="2"/>
  <c r="AA3218" i="2"/>
  <c r="AA2808" i="2"/>
  <c r="AA3283" i="2"/>
  <c r="AA2861" i="2"/>
  <c r="AA2709" i="2"/>
  <c r="AA3161" i="2"/>
  <c r="AA2416" i="2"/>
  <c r="AA2916" i="2"/>
  <c r="AA3026" i="2"/>
  <c r="AA2422" i="2"/>
  <c r="AA3158" i="2"/>
  <c r="AA2413" i="2"/>
  <c r="AA2771" i="2"/>
  <c r="AA3165" i="2"/>
  <c r="AA2996" i="2"/>
  <c r="AA3699" i="2"/>
  <c r="AA3779" i="2"/>
  <c r="AA3792" i="2"/>
  <c r="AA3679" i="2"/>
  <c r="AA3786" i="2"/>
  <c r="AA3740" i="2"/>
  <c r="AA3766" i="2"/>
  <c r="AA3726" i="2"/>
  <c r="AA3730" i="2"/>
  <c r="AA3716" i="2"/>
  <c r="AA3674" i="2"/>
  <c r="AA3774" i="2"/>
  <c r="AA3767" i="2"/>
  <c r="AA3701" i="2"/>
  <c r="AA3685" i="2"/>
  <c r="AA3729" i="2"/>
  <c r="AA2473" i="2"/>
  <c r="AA2582" i="2"/>
  <c r="AA2657" i="2"/>
  <c r="AA2705" i="2"/>
  <c r="AA2933" i="2"/>
  <c r="AA3040" i="2"/>
  <c r="AA3101" i="2"/>
  <c r="AA3471" i="2"/>
  <c r="AA3651" i="2"/>
  <c r="AA2527" i="2"/>
  <c r="AA2626" i="2"/>
  <c r="AA2672" i="2"/>
  <c r="AA2663" i="2"/>
  <c r="AA2885" i="2"/>
  <c r="AA2971" i="2"/>
  <c r="AA3143" i="2"/>
  <c r="AA3549" i="2"/>
  <c r="AA3576" i="2"/>
  <c r="AA2491" i="2"/>
  <c r="AA2648" i="2"/>
  <c r="AA2677" i="2"/>
  <c r="AA2868" i="2"/>
  <c r="AA3031" i="2"/>
  <c r="AA3039" i="2"/>
  <c r="AA3257" i="2"/>
  <c r="AA3371" i="2"/>
  <c r="AA2841" i="2"/>
  <c r="AA2490" i="2"/>
  <c r="AA2634" i="2"/>
  <c r="AA2685" i="2"/>
  <c r="AA2876" i="2"/>
  <c r="AA3034" i="2"/>
  <c r="AA3069" i="2"/>
  <c r="AA3326" i="2"/>
  <c r="AA3431" i="2"/>
  <c r="AA3311" i="2"/>
  <c r="AA2537" i="2"/>
  <c r="AA2624" i="2"/>
  <c r="AA2801" i="2"/>
  <c r="AA2898" i="2"/>
  <c r="AA2975" i="2"/>
  <c r="AA3295" i="2"/>
  <c r="AA3412" i="2"/>
  <c r="AA3507" i="2"/>
  <c r="AA2497" i="2"/>
  <c r="AA2646" i="2"/>
  <c r="AA2715" i="2"/>
  <c r="AA2764" i="2"/>
  <c r="AA2958" i="2"/>
  <c r="AA3068" i="2"/>
  <c r="AA3214" i="2"/>
  <c r="AA3396" i="2"/>
  <c r="AA3656" i="2"/>
  <c r="AA2504" i="2"/>
  <c r="AA2585" i="2"/>
  <c r="AA2712" i="2"/>
  <c r="AA2778" i="2"/>
  <c r="AA2976" i="2"/>
  <c r="AA3240" i="2"/>
  <c r="AA3176" i="2"/>
  <c r="AA3359" i="2"/>
  <c r="AA2877" i="2"/>
  <c r="AA2942" i="2"/>
  <c r="AA3127" i="2"/>
  <c r="AA3252" i="2"/>
  <c r="AA3378" i="2"/>
  <c r="AA3193" i="2"/>
  <c r="AA3517" i="2"/>
  <c r="AA3599" i="2"/>
  <c r="AA3441" i="2"/>
  <c r="AA3618" i="2"/>
  <c r="AA3363" i="2"/>
  <c r="AA3323" i="2"/>
  <c r="AA3070" i="2"/>
  <c r="AA3634" i="2"/>
  <c r="AA3090" i="2"/>
  <c r="AA2569" i="2"/>
  <c r="AA3500" i="2"/>
  <c r="AA3237" i="2"/>
  <c r="AA2575" i="2"/>
  <c r="AA2927" i="2"/>
  <c r="AA2981" i="2"/>
  <c r="AA3077" i="2"/>
  <c r="AA3302" i="2"/>
  <c r="AA3305" i="2"/>
  <c r="AA3416" i="2"/>
  <c r="AA3609" i="2"/>
  <c r="AA3381" i="2"/>
  <c r="AA3660" i="2"/>
  <c r="AA3508" i="2"/>
  <c r="AA3269" i="2"/>
  <c r="AA2706" i="2"/>
  <c r="AA3573" i="2"/>
  <c r="AA3339" i="2"/>
  <c r="AA3506" i="2"/>
  <c r="AA3659" i="2"/>
  <c r="AA2931" i="2"/>
  <c r="AA2446" i="2"/>
  <c r="AA3159" i="2"/>
  <c r="AA3013" i="2"/>
  <c r="AA3212" i="2"/>
  <c r="AA3267" i="2"/>
  <c r="AA3367" i="2"/>
  <c r="AA3513" i="2"/>
  <c r="AA3582" i="2"/>
  <c r="AA3524" i="2"/>
  <c r="AA3522" i="2"/>
  <c r="AA2907" i="2"/>
  <c r="AA2435" i="2"/>
  <c r="AA3259" i="2"/>
  <c r="AA2724" i="2"/>
  <c r="AA2412" i="2"/>
  <c r="AA3001" i="2"/>
  <c r="AA3024" i="2"/>
  <c r="AA3313" i="2"/>
  <c r="AA3174" i="2"/>
  <c r="AA3229" i="2"/>
  <c r="AA3329" i="2"/>
  <c r="AA3411" i="2"/>
  <c r="AA3514" i="2"/>
  <c r="AA3484" i="2"/>
  <c r="AA2480" i="2"/>
  <c r="AA2943" i="2"/>
  <c r="AA2718" i="2"/>
  <c r="AA2875" i="2"/>
  <c r="AA2697" i="2"/>
  <c r="AA2725" i="2"/>
  <c r="AA2465" i="2"/>
  <c r="AA3488" i="2"/>
  <c r="AA2414" i="2"/>
  <c r="AA2945" i="2"/>
  <c r="AA2955" i="2"/>
  <c r="AA2782" i="2"/>
  <c r="AA2597" i="2"/>
  <c r="AA2425" i="2"/>
  <c r="AA3245" i="2"/>
  <c r="AA2762" i="2"/>
  <c r="AA3153" i="2"/>
  <c r="AA2693" i="2"/>
  <c r="AA3048" i="2"/>
  <c r="AA2460" i="2"/>
  <c r="AA3221" i="2"/>
  <c r="AA3064" i="2"/>
  <c r="AA2767" i="2"/>
  <c r="AA2823" i="2"/>
  <c r="AA2444" i="2"/>
  <c r="AA2986" i="2"/>
  <c r="AA2618" i="2"/>
  <c r="AA2893" i="2"/>
  <c r="AA3782" i="2"/>
  <c r="AA3711" i="2"/>
  <c r="AA3757" i="2"/>
  <c r="AA3715" i="2"/>
  <c r="AA3683" i="2"/>
  <c r="AA3758" i="2"/>
  <c r="AA3760" i="2"/>
  <c r="AA3789" i="2"/>
  <c r="AA3765" i="2"/>
  <c r="AA3749" i="2"/>
  <c r="AA3771" i="2"/>
  <c r="AA3712" i="2"/>
  <c r="AA3770" i="2"/>
  <c r="AA3705" i="2"/>
  <c r="AA3751" i="2"/>
  <c r="AA3727" i="2"/>
  <c r="AA3413" i="2"/>
  <c r="AA3530" i="2"/>
  <c r="AA2505" i="2"/>
  <c r="AA2622" i="2"/>
  <c r="AA2651" i="2"/>
  <c r="AA2796" i="2"/>
  <c r="AA2928" i="2"/>
  <c r="AA3175" i="2"/>
  <c r="AA3266" i="2"/>
  <c r="AA3497" i="2"/>
  <c r="AA3564" i="2"/>
  <c r="AA2488" i="2"/>
  <c r="AA2659" i="2"/>
  <c r="AA2738" i="2"/>
  <c r="AA2704" i="2"/>
  <c r="AA2953" i="2"/>
  <c r="AA3189" i="2"/>
  <c r="AA3317" i="2"/>
  <c r="AA3518" i="2"/>
  <c r="AA2554" i="2"/>
  <c r="AA2471" i="2"/>
  <c r="AA2661" i="2"/>
  <c r="AA2751" i="2"/>
  <c r="AA2730" i="2"/>
  <c r="AA2977" i="2"/>
  <c r="AA3211" i="2"/>
  <c r="AA3372" i="2"/>
  <c r="AA3541" i="2"/>
  <c r="AA2511" i="2"/>
  <c r="AA2576" i="2"/>
  <c r="AA2638" i="2"/>
  <c r="AA2755" i="2"/>
  <c r="AA2872" i="2"/>
  <c r="AA3113" i="2"/>
  <c r="AA3243" i="2"/>
  <c r="AA3535" i="2"/>
  <c r="AA3407" i="2"/>
  <c r="AA2541" i="2"/>
  <c r="AA2560" i="2"/>
  <c r="AA2676" i="2"/>
  <c r="AA2828" i="2"/>
  <c r="AA2925" i="2"/>
  <c r="AA3080" i="2"/>
  <c r="AA3312" i="2"/>
  <c r="AA3625" i="2"/>
  <c r="AA3572" i="2"/>
  <c r="AA2591" i="2"/>
  <c r="AA2621" i="2"/>
  <c r="AA2838" i="2"/>
  <c r="AA2842" i="2"/>
  <c r="AA3087" i="2"/>
  <c r="AA3146" i="2"/>
  <c r="AA3338" i="2"/>
  <c r="AA3653" i="2"/>
  <c r="AA2888" i="2"/>
  <c r="AA3014" i="2"/>
  <c r="AA3033" i="2"/>
  <c r="AA3320" i="2"/>
  <c r="AA3181" i="2"/>
  <c r="AA3249" i="2"/>
  <c r="AA3335" i="2"/>
  <c r="AA3422" i="2"/>
  <c r="AA3521" i="2"/>
  <c r="AA3492" i="2"/>
  <c r="AA2517" i="2"/>
  <c r="AA2995" i="2"/>
  <c r="AA3271" i="2"/>
  <c r="AA3662" i="2"/>
  <c r="AA2551" i="2"/>
  <c r="AA3200" i="2"/>
  <c r="AA3646" i="2"/>
  <c r="AA2581" i="2"/>
  <c r="AA3341" i="2"/>
  <c r="AA2962" i="2"/>
  <c r="AA3049" i="2"/>
  <c r="AA3008" i="2"/>
  <c r="AA3149" i="2"/>
  <c r="AA3170" i="2"/>
  <c r="AA3480" i="2"/>
  <c r="AA3669" i="2"/>
  <c r="AA3393" i="2"/>
  <c r="AA3451" i="2"/>
  <c r="AA3442" i="2"/>
  <c r="AA2769" i="2"/>
  <c r="AA3418" i="2"/>
  <c r="AA3399" i="2"/>
  <c r="AA3489" i="2"/>
  <c r="AA3596" i="2"/>
  <c r="AA2447" i="2"/>
  <c r="AA2732" i="2"/>
  <c r="AA2954" i="2"/>
  <c r="AA3007" i="2"/>
  <c r="AA3089" i="2"/>
  <c r="AA3334" i="2"/>
  <c r="AA3321" i="2"/>
  <c r="AA3432" i="2"/>
  <c r="AA3641" i="2"/>
  <c r="AA3353" i="2"/>
  <c r="AA3611" i="2"/>
  <c r="AA3597" i="2"/>
  <c r="AA3554" i="2"/>
  <c r="AA2807" i="2"/>
  <c r="AA3250" i="2"/>
  <c r="AA3021" i="2"/>
  <c r="AA2483" i="2"/>
  <c r="AA3099" i="2"/>
  <c r="AA3110" i="2"/>
  <c r="AA3173" i="2"/>
  <c r="AA3235" i="2"/>
  <c r="AA3354" i="2"/>
  <c r="AA3426" i="2"/>
  <c r="AA3477" i="2"/>
  <c r="AA3578" i="2"/>
  <c r="AA3590" i="2"/>
  <c r="AA2688" i="2"/>
  <c r="AA3002" i="2"/>
  <c r="AA2756" i="2"/>
  <c r="AA3042" i="2"/>
  <c r="AA2889" i="2"/>
  <c r="AA2915" i="2"/>
  <c r="AA2792" i="2"/>
  <c r="AA2467" i="2"/>
  <c r="AA2426" i="2"/>
  <c r="AA3319" i="2"/>
  <c r="AA3375" i="2"/>
  <c r="AA3085" i="2"/>
  <c r="AA2775" i="2"/>
  <c r="AA2665" i="2"/>
  <c r="AA2427" i="2"/>
  <c r="AA2417" i="2"/>
  <c r="AA2698" i="2"/>
  <c r="AA2432" i="2"/>
  <c r="AA2855" i="2"/>
  <c r="AA2458" i="2"/>
  <c r="AA2938" i="2"/>
  <c r="AA2452" i="2"/>
  <c r="AA2784" i="2"/>
  <c r="AA3082" i="2"/>
  <c r="AA2442" i="2"/>
  <c r="AA2906" i="2"/>
  <c r="AA3239" i="2"/>
  <c r="AA2848" i="2"/>
  <c r="AA2461" i="2"/>
  <c r="AA3692" i="2"/>
  <c r="AA3708" i="2"/>
  <c r="AA3732" i="2"/>
  <c r="AA3719" i="2"/>
  <c r="AA3744" i="2"/>
  <c r="AA3761" i="2"/>
  <c r="AA3790" i="2"/>
  <c r="AA3756" i="2"/>
  <c r="AA3775" i="2"/>
  <c r="AA3741" i="2"/>
  <c r="AA3676" i="2"/>
  <c r="AA3780" i="2"/>
  <c r="AA3709" i="2"/>
  <c r="AA3742" i="2"/>
  <c r="AA3725" i="2"/>
  <c r="AA2534" i="2"/>
  <c r="AA2640" i="2"/>
  <c r="AA2671" i="2"/>
  <c r="AA2719" i="2"/>
  <c r="AA2870" i="2"/>
  <c r="AA3140" i="2"/>
  <c r="AA3410" i="2"/>
  <c r="AA3533" i="2"/>
  <c r="AA3632" i="2"/>
  <c r="AA2479" i="2"/>
  <c r="AA2558" i="2"/>
  <c r="AA2696" i="2"/>
  <c r="AA2860" i="2"/>
  <c r="AA2997" i="2"/>
  <c r="AA3017" i="2"/>
  <c r="AA3187" i="2"/>
  <c r="AA3345" i="2"/>
  <c r="AA2619" i="2"/>
  <c r="AA2530" i="2"/>
  <c r="AA2631" i="2"/>
  <c r="AA2758" i="2"/>
  <c r="AA2810" i="2"/>
  <c r="AA2968" i="2"/>
  <c r="AA3304" i="2"/>
  <c r="AA3217" i="2"/>
  <c r="AA3470" i="2"/>
  <c r="AA2503" i="2"/>
  <c r="AA2543" i="2"/>
  <c r="AA2632" i="2"/>
  <c r="AA2814" i="2"/>
  <c r="AA2818" i="2"/>
  <c r="AA3023" i="2"/>
  <c r="AA3336" i="2"/>
  <c r="AA3261" i="2"/>
  <c r="AA3493" i="2"/>
  <c r="AA2525" i="2"/>
  <c r="AA2565" i="2"/>
  <c r="AA2711" i="2"/>
  <c r="AA2679" i="2"/>
  <c r="AA2895" i="2"/>
  <c r="AA3075" i="2"/>
  <c r="AA3298" i="2"/>
  <c r="AA3469" i="2"/>
  <c r="AA3626" i="2"/>
  <c r="AA2472" i="2"/>
  <c r="AA2614" i="2"/>
  <c r="AA2754" i="2"/>
  <c r="AA2892" i="2"/>
  <c r="AA3044" i="2"/>
  <c r="AA3094" i="2"/>
  <c r="AA3374" i="2"/>
  <c r="AA3479" i="2"/>
  <c r="AA2521" i="2"/>
  <c r="AA2539" i="2"/>
  <c r="AA2700" i="2"/>
  <c r="AA2721" i="2"/>
  <c r="AA2897" i="2"/>
  <c r="AA3010" i="2"/>
  <c r="AA3350" i="2"/>
  <c r="AA3439" i="2"/>
  <c r="AA3587" i="2"/>
  <c r="AA2902" i="2"/>
  <c r="AA3100" i="2"/>
  <c r="AA3119" i="2"/>
  <c r="AA3179" i="2"/>
  <c r="AA3236" i="2"/>
  <c r="AA3370" i="2"/>
  <c r="AA3433" i="2"/>
  <c r="AA3486" i="2"/>
  <c r="AA3594" i="2"/>
  <c r="AA3629" i="2"/>
  <c r="AA2691" i="2"/>
  <c r="AA3144" i="2"/>
  <c r="AA3540" i="2"/>
  <c r="AA2734" i="2"/>
  <c r="AA3079" i="2"/>
  <c r="AA2905" i="2"/>
  <c r="AA2720" i="2"/>
  <c r="AA3134" i="2"/>
  <c r="AA2935" i="2"/>
  <c r="AA2972" i="2"/>
  <c r="AA3126" i="2"/>
  <c r="AA3081" i="2"/>
  <c r="AA3244" i="2"/>
  <c r="AA3358" i="2"/>
  <c r="AA3544" i="2"/>
  <c r="AA3463" i="2"/>
  <c r="AA3539" i="2"/>
  <c r="AA3622" i="2"/>
  <c r="AA2744" i="2"/>
  <c r="AA3124" i="2"/>
  <c r="AA3035" i="2"/>
  <c r="AA3454" i="2"/>
  <c r="AA3553" i="2"/>
  <c r="AA3628" i="2"/>
  <c r="AA2589" i="2"/>
  <c r="AA3440" i="2"/>
  <c r="AA2816" i="2"/>
  <c r="AA3071" i="2"/>
  <c r="AA3030" i="2"/>
  <c r="AA3180" i="2"/>
  <c r="AA3225" i="2"/>
  <c r="AA3496" i="2"/>
  <c r="AA3343" i="2"/>
  <c r="AA3443" i="2"/>
  <c r="AA3467" i="2"/>
  <c r="AA2559" i="2"/>
  <c r="AA2837" i="2"/>
  <c r="AA2637" i="2"/>
  <c r="AA2463" i="2"/>
  <c r="AA2883" i="2"/>
  <c r="AA2687" i="2"/>
  <c r="AA3199" i="2"/>
  <c r="AA3025" i="2"/>
  <c r="AA3241" i="2"/>
  <c r="AA3278" i="2"/>
  <c r="AA3395" i="2"/>
  <c r="AA3545" i="2"/>
  <c r="AA3614" i="2"/>
  <c r="AA3568" i="2"/>
  <c r="AA3584" i="2"/>
  <c r="AA3006" i="2"/>
  <c r="AA2459" i="2"/>
  <c r="AA3128" i="2"/>
  <c r="AA2571" i="2"/>
  <c r="AA3408" i="2"/>
  <c r="AA3248" i="2"/>
  <c r="AA2909" i="2"/>
  <c r="AA2708" i="2"/>
  <c r="AA2573" i="2"/>
  <c r="AA3258" i="2"/>
  <c r="AA2821" i="2"/>
  <c r="AA2486" i="2"/>
  <c r="AA2846" i="2"/>
  <c r="AA2833" i="2"/>
  <c r="AA2567" i="2"/>
  <c r="AA2453" i="2"/>
  <c r="AA3275" i="2"/>
  <c r="AA2630" i="2"/>
  <c r="AA2913" i="2"/>
  <c r="AA2438" i="2"/>
  <c r="AA2991" i="2"/>
  <c r="AA2419" i="2"/>
  <c r="AA2783" i="2"/>
  <c r="AA3112" i="2"/>
  <c r="AA2466" i="2"/>
  <c r="AA2795" i="2"/>
  <c r="AA3238" i="2"/>
  <c r="AA2847" i="2"/>
  <c r="AA3704" i="2"/>
  <c r="AA3686" i="2"/>
  <c r="AA3675" i="2"/>
  <c r="AA3720" i="2"/>
  <c r="AA3736" i="2"/>
  <c r="AA3702" i="2"/>
  <c r="AA3763" i="2"/>
  <c r="AA3678" i="2"/>
  <c r="AA3684" i="2"/>
  <c r="AA3791" i="2"/>
  <c r="AA3745" i="2"/>
  <c r="AA3706" i="2"/>
  <c r="AA3783" i="2"/>
  <c r="AA3677" i="2"/>
  <c r="AA3739" i="2"/>
  <c r="AA3693" i="2"/>
  <c r="AA2411" i="2"/>
  <c r="AA2408" i="2"/>
  <c r="AA2407" i="2"/>
  <c r="AA2403" i="2"/>
  <c r="AA2410" i="2"/>
  <c r="AA2409" i="2"/>
  <c r="AA2406" i="2"/>
  <c r="AA2404" i="2"/>
  <c r="AA2405" i="2"/>
  <c r="AA63" i="2"/>
  <c r="AA50" i="2"/>
  <c r="AA117" i="2"/>
  <c r="AA76" i="2"/>
  <c r="AA52" i="2"/>
  <c r="AA55" i="2"/>
  <c r="AA49" i="2"/>
  <c r="AA66" i="2"/>
  <c r="AA102" i="2"/>
  <c r="AA72" i="2"/>
  <c r="AA59" i="2"/>
  <c r="AA87" i="2"/>
  <c r="AA99" i="2"/>
  <c r="AA53" i="2"/>
  <c r="AA65" i="2"/>
  <c r="AA54" i="2"/>
  <c r="AA60" i="2"/>
  <c r="AA68" i="2"/>
  <c r="AA61" i="2"/>
  <c r="AA58" i="2"/>
  <c r="AA73" i="2"/>
  <c r="AA74" i="2"/>
  <c r="AA57" i="2"/>
  <c r="AA56" i="2"/>
  <c r="AA71" i="2"/>
  <c r="AA67" i="2"/>
  <c r="AA64" i="2"/>
  <c r="AA62" i="2"/>
  <c r="AA69" i="2"/>
  <c r="AA70" i="2"/>
  <c r="AA197" i="2"/>
  <c r="AA292" i="2"/>
  <c r="AA346" i="2"/>
  <c r="AA394" i="2"/>
  <c r="AA461" i="2"/>
  <c r="AA528" i="2"/>
  <c r="AA612" i="2"/>
  <c r="AA633" i="2"/>
  <c r="AA707" i="2"/>
  <c r="AA782" i="2"/>
  <c r="AA800" i="2"/>
  <c r="AA954" i="2"/>
  <c r="AA915" i="2"/>
  <c r="AA903" i="2"/>
  <c r="AA993" i="2"/>
  <c r="AA1041" i="2"/>
  <c r="AA1177" i="2"/>
  <c r="AA1294" i="2"/>
  <c r="AA1382" i="2"/>
  <c r="AA1355" i="2"/>
  <c r="AA1269" i="2"/>
  <c r="AA1320" i="2"/>
  <c r="AA1535" i="2"/>
  <c r="AA1603" i="2"/>
  <c r="AA1848" i="2"/>
  <c r="AA1710" i="2"/>
  <c r="AA1760" i="2"/>
  <c r="AA1827" i="2"/>
  <c r="AA1940" i="2"/>
  <c r="AA2045" i="2"/>
  <c r="AA2225" i="2"/>
  <c r="AA2113" i="2"/>
  <c r="AA2255" i="2"/>
  <c r="AA2283" i="2"/>
  <c r="AA2346" i="2"/>
  <c r="AA195" i="2"/>
  <c r="AA202" i="2"/>
  <c r="AA275" i="2"/>
  <c r="AA324" i="2"/>
  <c r="AA403" i="2"/>
  <c r="AA440" i="2"/>
  <c r="AA587" i="2"/>
  <c r="AA603" i="2"/>
  <c r="AA764" i="2"/>
  <c r="AA791" i="2"/>
  <c r="AA808" i="2"/>
  <c r="AA987" i="2"/>
  <c r="AA982" i="2"/>
  <c r="AA833" i="2"/>
  <c r="AA1031" i="2"/>
  <c r="AA1061" i="2"/>
  <c r="AA1221" i="2"/>
  <c r="AA1254" i="2"/>
  <c r="AA1456" i="2"/>
  <c r="AA1540" i="2"/>
  <c r="AA1554" i="2"/>
  <c r="AA1581" i="2"/>
  <c r="AA1565" i="2"/>
  <c r="AA1719" i="2"/>
  <c r="AA1824" i="2"/>
  <c r="AA1819" i="2"/>
  <c r="AA1859" i="2"/>
  <c r="AA1956" i="2"/>
  <c r="AA2055" i="2"/>
  <c r="AA2241" i="2"/>
  <c r="AA2117" i="2"/>
  <c r="AA2298" i="2"/>
  <c r="AA2361" i="2"/>
  <c r="AA472" i="2"/>
  <c r="AA870" i="2"/>
  <c r="AA1273" i="2"/>
  <c r="AA1308" i="2"/>
  <c r="AA1512" i="2"/>
  <c r="AA1576" i="2"/>
  <c r="AA1632" i="2"/>
  <c r="AA1817" i="2"/>
  <c r="AA1825" i="2"/>
  <c r="AA1889" i="2"/>
  <c r="AA106" i="2"/>
  <c r="AA143" i="2"/>
  <c r="AA229" i="2"/>
  <c r="AA174" i="2"/>
  <c r="AA364" i="2"/>
  <c r="AA408" i="2"/>
  <c r="AA446" i="2"/>
  <c r="AA592" i="2"/>
  <c r="AA646" i="2"/>
  <c r="AA723" i="2"/>
  <c r="AA753" i="2"/>
  <c r="AA840" i="2"/>
  <c r="AA884" i="2"/>
  <c r="AA881" i="2"/>
  <c r="AA949" i="2"/>
  <c r="AA878" i="2"/>
  <c r="AA1156" i="2"/>
  <c r="AA1076" i="2"/>
  <c r="AA1242" i="2"/>
  <c r="AA1270" i="2"/>
  <c r="AA1396" i="2"/>
  <c r="AA1484" i="2"/>
  <c r="AA1498" i="2"/>
  <c r="AA1457" i="2"/>
  <c r="AA1487" i="2"/>
  <c r="AA1671" i="2"/>
  <c r="AA1884" i="2"/>
  <c r="AA1842" i="2"/>
  <c r="AA2102" i="2"/>
  <c r="AA2078" i="2"/>
  <c r="AA2326" i="2"/>
  <c r="AA2307" i="2"/>
  <c r="AA1963" i="2"/>
  <c r="AA2335" i="2"/>
  <c r="AA2228" i="2"/>
  <c r="AA2364" i="2"/>
  <c r="AA110" i="2"/>
  <c r="AA327" i="2"/>
  <c r="AA377" i="2"/>
  <c r="AA498" i="2"/>
  <c r="AA474" i="2"/>
  <c r="AA599" i="2"/>
  <c r="AA578" i="2"/>
  <c r="AA773" i="2"/>
  <c r="AA754" i="2"/>
  <c r="AA806" i="2"/>
  <c r="AA877" i="2"/>
  <c r="AA952" i="2"/>
  <c r="AA1034" i="2"/>
  <c r="AA1037" i="2"/>
  <c r="AA1200" i="2"/>
  <c r="AA1252" i="2"/>
  <c r="AA1437" i="2"/>
  <c r="AA1418" i="2"/>
  <c r="AA1424" i="2"/>
  <c r="AA1639" i="2"/>
  <c r="AA1637" i="2"/>
  <c r="AA1830" i="2"/>
  <c r="AA1725" i="2"/>
  <c r="AA1858" i="2"/>
  <c r="AA1961" i="2"/>
  <c r="AA1863" i="2"/>
  <c r="AA2375" i="2"/>
  <c r="AA2238" i="2"/>
  <c r="AA2340" i="2"/>
  <c r="AA279" i="2"/>
  <c r="AA261" i="2"/>
  <c r="AA344" i="2"/>
  <c r="AA381" i="2"/>
  <c r="AA432" i="2"/>
  <c r="AA554" i="2"/>
  <c r="AA595" i="2"/>
  <c r="AA667" i="2"/>
  <c r="AA747" i="2"/>
  <c r="AA783" i="2"/>
  <c r="AA799" i="2"/>
  <c r="AA919" i="2"/>
  <c r="AA943" i="2"/>
  <c r="AA1067" i="2"/>
  <c r="AA926" i="2"/>
  <c r="AA1137" i="2"/>
  <c r="AA1212" i="2"/>
  <c r="AA1271" i="2"/>
  <c r="AA1419" i="2"/>
  <c r="AA1369" i="2"/>
  <c r="AA1383" i="2"/>
  <c r="AA1629" i="2"/>
  <c r="AA1518" i="2"/>
  <c r="AA1663" i="2"/>
  <c r="AA1806" i="2"/>
  <c r="AA1815" i="2"/>
  <c r="AA1795" i="2"/>
  <c r="AA2075" i="2"/>
  <c r="AA2130" i="2"/>
  <c r="AA1923" i="2"/>
  <c r="AA2145" i="2"/>
  <c r="AA1979" i="2"/>
  <c r="AA2334" i="2"/>
  <c r="AA2022" i="2"/>
  <c r="AA273" i="2"/>
  <c r="AA142" i="2"/>
  <c r="AA280" i="2"/>
  <c r="AA380" i="2"/>
  <c r="AA401" i="2"/>
  <c r="AA496" i="2"/>
  <c r="AA697" i="2"/>
  <c r="AA572" i="2"/>
  <c r="AA748" i="2"/>
  <c r="AA788" i="2"/>
  <c r="AA820" i="2"/>
  <c r="AA906" i="2"/>
  <c r="AA904" i="2"/>
  <c r="AA1008" i="2"/>
  <c r="AA1063" i="2"/>
  <c r="AA1173" i="2"/>
  <c r="AA1214" i="2"/>
  <c r="AA1326" i="2"/>
  <c r="AA1275" i="2"/>
  <c r="AA1604" i="2"/>
  <c r="AA1618" i="2"/>
  <c r="AA1633" i="2"/>
  <c r="AA1542" i="2"/>
  <c r="AA1770" i="2"/>
  <c r="AA1888" i="2"/>
  <c r="AA1934" i="2"/>
  <c r="AA1791" i="2"/>
  <c r="AA1903" i="2"/>
  <c r="AA2134" i="2"/>
  <c r="AA1919" i="2"/>
  <c r="AA2149" i="2"/>
  <c r="AA1986" i="2"/>
  <c r="AA2349" i="2"/>
  <c r="AA2032" i="2"/>
  <c r="AA460" i="2"/>
  <c r="AA942" i="2"/>
  <c r="AA1289" i="2"/>
  <c r="AA1312" i="2"/>
  <c r="AA1520" i="2"/>
  <c r="AA1584" i="2"/>
  <c r="AA1797" i="2"/>
  <c r="AA1833" i="2"/>
  <c r="AA1841" i="2"/>
  <c r="AA1869" i="2"/>
  <c r="AA91" i="2"/>
  <c r="AA154" i="2"/>
  <c r="AA295" i="2"/>
  <c r="AA285" i="2"/>
  <c r="AA360" i="2"/>
  <c r="AA363" i="2"/>
  <c r="AA529" i="2"/>
  <c r="AA509" i="2"/>
  <c r="AA684" i="2"/>
  <c r="AA717" i="2"/>
  <c r="AA730" i="2"/>
  <c r="AA793" i="2"/>
  <c r="AA883" i="2"/>
  <c r="AA962" i="2"/>
  <c r="AA1044" i="2"/>
  <c r="AA1176" i="2"/>
  <c r="AA1260" i="2"/>
  <c r="AA1334" i="2"/>
  <c r="AA1462" i="2"/>
  <c r="AA1548" i="2"/>
  <c r="AA1562" i="2"/>
  <c r="AA1587" i="2"/>
  <c r="AA1571" i="2"/>
  <c r="AA1800" i="2"/>
  <c r="AA1684" i="2"/>
  <c r="AA1687" i="2"/>
  <c r="AA1855" i="2"/>
  <c r="AA1905" i="2"/>
  <c r="AA1984" i="2"/>
  <c r="AA2390" i="2"/>
  <c r="AA2051" i="2"/>
  <c r="AA2366" i="2"/>
  <c r="AA2260" i="2"/>
  <c r="AA2207" i="2"/>
  <c r="AA140" i="2"/>
  <c r="AA298" i="2"/>
  <c r="AA383" i="2"/>
  <c r="AA481" i="2"/>
  <c r="AA532" i="2"/>
  <c r="AA681" i="2"/>
  <c r="AA234" i="2"/>
  <c r="AA216" i="2"/>
  <c r="AA310" i="2"/>
  <c r="AA410" i="2"/>
  <c r="AA504" i="2"/>
  <c r="AA627" i="2"/>
  <c r="AA680" i="2"/>
  <c r="AA579" i="2"/>
  <c r="AA735" i="2"/>
  <c r="AA794" i="2"/>
  <c r="AA814" i="2"/>
  <c r="AA981" i="2"/>
  <c r="AA925" i="2"/>
  <c r="AA1123" i="2"/>
  <c r="AA1088" i="2"/>
  <c r="AA1112" i="2"/>
  <c r="AA1195" i="2"/>
  <c r="AA1349" i="2"/>
  <c r="AA1476" i="2"/>
  <c r="AA1433" i="2"/>
  <c r="AA1478" i="2"/>
  <c r="AA1493" i="2"/>
  <c r="AA1668" i="2"/>
  <c r="AA1712" i="2"/>
  <c r="AA1680" i="2"/>
  <c r="AA1906" i="2"/>
  <c r="AA1787" i="2"/>
  <c r="AA2057" i="2"/>
  <c r="AA2162" i="2"/>
  <c r="AA2021" i="2"/>
  <c r="AA2217" i="2"/>
  <c r="AA2067" i="2"/>
  <c r="AA2235" i="2"/>
  <c r="AA2111" i="2"/>
  <c r="AA173" i="2"/>
  <c r="AA182" i="2"/>
  <c r="AA333" i="2"/>
  <c r="AA353" i="2"/>
  <c r="AA469" i="2"/>
  <c r="AA488" i="2"/>
  <c r="AA608" i="2"/>
  <c r="AA638" i="2"/>
  <c r="AA736" i="2"/>
  <c r="AA787" i="2"/>
  <c r="AA798" i="2"/>
  <c r="AA1036" i="2"/>
  <c r="AA939" i="2"/>
  <c r="AA945" i="2"/>
  <c r="AA1074" i="2"/>
  <c r="AA1064" i="2"/>
  <c r="AA1196" i="2"/>
  <c r="AA1390" i="2"/>
  <c r="AA1363" i="2"/>
  <c r="AA1287" i="2"/>
  <c r="AA1327" i="2"/>
  <c r="AA1558" i="2"/>
  <c r="AA1650" i="2"/>
  <c r="AA1679" i="2"/>
  <c r="AA1647" i="2"/>
  <c r="AA1947" i="2"/>
  <c r="AA1939" i="2"/>
  <c r="AA2052" i="2"/>
  <c r="AA2166" i="2"/>
  <c r="AA2031" i="2"/>
  <c r="AA2233" i="2"/>
  <c r="AA2070" i="2"/>
  <c r="AA2251" i="2"/>
  <c r="AA2115" i="2"/>
  <c r="AA476" i="2"/>
  <c r="AA944" i="2"/>
  <c r="AA1305" i="2"/>
  <c r="AA1251" i="2"/>
  <c r="AA1528" i="2"/>
  <c r="AA1592" i="2"/>
  <c r="AA1813" i="2"/>
  <c r="AA1849" i="2"/>
  <c r="AA1857" i="2"/>
  <c r="AA1881" i="2"/>
  <c r="AA85" i="2"/>
  <c r="AA209" i="2"/>
  <c r="AA250" i="2"/>
  <c r="AA233" i="2"/>
  <c r="AA325" i="2"/>
  <c r="AA418" i="2"/>
  <c r="AA527" i="2"/>
  <c r="AA538" i="2"/>
  <c r="AA577" i="2"/>
  <c r="AA676" i="2"/>
  <c r="AA795" i="2"/>
  <c r="AA821" i="2"/>
  <c r="AA988" i="2"/>
  <c r="AA921" i="2"/>
  <c r="AA839" i="2"/>
  <c r="AA1146" i="2"/>
  <c r="AA1025" i="2"/>
  <c r="AA1094" i="2"/>
  <c r="AA1199" i="2"/>
  <c r="AA1398" i="2"/>
  <c r="AA1307" i="2"/>
  <c r="AA1612" i="2"/>
  <c r="AA1626" i="2"/>
  <c r="AA1473" i="2"/>
  <c r="AA1545" i="2"/>
  <c r="AA1864" i="2"/>
  <c r="AA1718" i="2"/>
  <c r="AA1765" i="2"/>
  <c r="AA1875" i="2"/>
  <c r="AA1966" i="2"/>
  <c r="AA2091" i="2"/>
  <c r="AA2257" i="2"/>
  <c r="AA2121" i="2"/>
  <c r="AA2271" i="2"/>
  <c r="AA2299" i="2"/>
  <c r="AA1954" i="2"/>
  <c r="AA299" i="2"/>
  <c r="AA340" i="2"/>
  <c r="AA425" i="2"/>
  <c r="AA467" i="2"/>
  <c r="AA586" i="2"/>
  <c r="AA662" i="2"/>
  <c r="AA184" i="2"/>
  <c r="AA240" i="2"/>
  <c r="AA379" i="2"/>
  <c r="AA417" i="2"/>
  <c r="AA525" i="2"/>
  <c r="AA573" i="2"/>
  <c r="AA570" i="2"/>
  <c r="AA641" i="2"/>
  <c r="AA566" i="2"/>
  <c r="AA775" i="2"/>
  <c r="AA779" i="2"/>
  <c r="AA937" i="2"/>
  <c r="AA834" i="2"/>
  <c r="AA1050" i="2"/>
  <c r="AA1018" i="2"/>
  <c r="AA1157" i="2"/>
  <c r="AA1191" i="2"/>
  <c r="AA1266" i="2"/>
  <c r="AA1413" i="2"/>
  <c r="AA1330" i="2"/>
  <c r="AA1336" i="2"/>
  <c r="AA1543" i="2"/>
  <c r="AA1635" i="2"/>
  <c r="AA1721" i="2"/>
  <c r="AA1754" i="2"/>
  <c r="AA1640" i="2"/>
  <c r="AA1916" i="2"/>
  <c r="AA1933" i="2"/>
  <c r="AA2273" i="2"/>
  <c r="AA2194" i="2"/>
  <c r="AA2369" i="2"/>
  <c r="AA2124" i="2"/>
  <c r="AA1958" i="2"/>
  <c r="AA2143" i="2"/>
  <c r="AA161" i="2"/>
  <c r="AA213" i="2"/>
  <c r="AA316" i="2"/>
  <c r="AA320" i="2"/>
  <c r="AA436" i="2"/>
  <c r="AA499" i="2"/>
  <c r="AA593" i="2"/>
  <c r="AA668" i="2"/>
  <c r="AA582" i="2"/>
  <c r="AA759" i="2"/>
  <c r="AA864" i="2"/>
  <c r="AA938" i="2"/>
  <c r="AA974" i="2"/>
  <c r="AA922" i="2"/>
  <c r="AA1144" i="2"/>
  <c r="AA1096" i="2"/>
  <c r="AA1181" i="2"/>
  <c r="AA1160" i="2"/>
  <c r="AA1285" i="2"/>
  <c r="AA1427" i="2"/>
  <c r="AA1377" i="2"/>
  <c r="AA1391" i="2"/>
  <c r="AA1646" i="2"/>
  <c r="AA1519" i="2"/>
  <c r="AA1683" i="2"/>
  <c r="AA1742" i="2"/>
  <c r="AA1866" i="2"/>
  <c r="AA2010" i="2"/>
  <c r="AA2288" i="2"/>
  <c r="AA2198" i="2"/>
  <c r="AA1935" i="2"/>
  <c r="AA2128" i="2"/>
  <c r="AA1965" i="2"/>
  <c r="AA2147" i="2"/>
  <c r="AA486" i="2"/>
  <c r="AA924" i="2"/>
  <c r="AA1311" i="2"/>
  <c r="AA1267" i="2"/>
  <c r="AA1536" i="2"/>
  <c r="AA1600" i="2"/>
  <c r="AA1829" i="2"/>
  <c r="AA1865" i="2"/>
  <c r="AA1873" i="2"/>
  <c r="AA101" i="2"/>
  <c r="AA80" i="2"/>
  <c r="AA294" i="2"/>
  <c r="AA212" i="2"/>
  <c r="AA256" i="2"/>
  <c r="AA309" i="2"/>
  <c r="AA405" i="2"/>
  <c r="AA530" i="2"/>
  <c r="AA594" i="2"/>
  <c r="AA642" i="2"/>
  <c r="AA737" i="2"/>
  <c r="AA801" i="2"/>
  <c r="AA826" i="2"/>
  <c r="AA835" i="2"/>
  <c r="AA905" i="2"/>
  <c r="AA1092" i="2"/>
  <c r="AA1104" i="2"/>
  <c r="AA1185" i="2"/>
  <c r="AA1163" i="2"/>
  <c r="AA1448" i="2"/>
  <c r="AA1371" i="2"/>
  <c r="AA1301" i="2"/>
  <c r="AA1335" i="2"/>
  <c r="AA1561" i="2"/>
  <c r="AA1658" i="2"/>
  <c r="AA1676" i="2"/>
  <c r="AA1838" i="2"/>
  <c r="AA1843" i="2"/>
  <c r="AA1831" i="2"/>
  <c r="AA1950" i="2"/>
  <c r="AA2138" i="2"/>
  <c r="AA2231" i="2"/>
  <c r="AA210" i="2"/>
  <c r="AA217" i="2"/>
  <c r="AA366" i="2"/>
  <c r="AA402" i="2"/>
  <c r="AA484" i="2"/>
  <c r="AA625" i="2"/>
  <c r="AA658" i="2"/>
  <c r="AA706" i="2"/>
  <c r="AA729" i="2"/>
  <c r="AA742" i="2"/>
  <c r="AA862" i="2"/>
  <c r="AA973" i="2"/>
  <c r="AA983" i="2"/>
  <c r="AA1060" i="2"/>
  <c r="AA1116" i="2"/>
  <c r="AA1219" i="2"/>
  <c r="AA1230" i="2"/>
  <c r="AA1237" i="2"/>
  <c r="AA1394" i="2"/>
  <c r="AA1400" i="2"/>
  <c r="AA1623" i="2"/>
  <c r="AA1591" i="2"/>
  <c r="AA1782" i="2"/>
  <c r="AA1659" i="2"/>
  <c r="AA1708" i="2"/>
  <c r="AA1847" i="2"/>
  <c r="AA2007" i="2"/>
  <c r="AA2344" i="2"/>
  <c r="AA2226" i="2"/>
  <c r="AA2324" i="2"/>
  <c r="AA2020" i="2"/>
  <c r="AA2156" i="2"/>
  <c r="AA2036" i="2"/>
  <c r="AA2215" i="2"/>
  <c r="AA220" i="2"/>
  <c r="AA301" i="2"/>
  <c r="AA313" i="2"/>
  <c r="AA398" i="2"/>
  <c r="AA459" i="2"/>
  <c r="AA519" i="2"/>
  <c r="AA619" i="2"/>
  <c r="AA584" i="2"/>
  <c r="AA732" i="2"/>
  <c r="AA784" i="2"/>
  <c r="AA985" i="2"/>
  <c r="AA1000" i="2"/>
  <c r="AA868" i="2"/>
  <c r="AA1057" i="2"/>
  <c r="AA1021" i="2"/>
  <c r="AA1189" i="2"/>
  <c r="AA1143" i="2"/>
  <c r="AA1233" i="2"/>
  <c r="AA1357" i="2"/>
  <c r="AA1479" i="2"/>
  <c r="AA1477" i="2"/>
  <c r="AA1474" i="2"/>
  <c r="AA1499" i="2"/>
  <c r="AA1722" i="2"/>
  <c r="AA1717" i="2"/>
  <c r="AA1826" i="2"/>
  <c r="AA1942" i="2"/>
  <c r="AA1807" i="2"/>
  <c r="AA2359" i="2"/>
  <c r="AA2230" i="2"/>
  <c r="AA2325" i="2"/>
  <c r="AA2037" i="2"/>
  <c r="AA2160" i="2"/>
  <c r="AA2043" i="2"/>
  <c r="AA75" i="2"/>
  <c r="AA464" i="2"/>
  <c r="AA968" i="2"/>
  <c r="AA1315" i="2"/>
  <c r="AA1283" i="2"/>
  <c r="AA1544" i="2"/>
  <c r="AA1608" i="2"/>
  <c r="AA1845" i="2"/>
  <c r="AA1821" i="2"/>
  <c r="AA1909" i="2"/>
  <c r="AA120" i="2"/>
  <c r="AA115" i="2"/>
  <c r="AA196" i="2"/>
  <c r="AA194" i="2"/>
  <c r="AA277" i="2"/>
  <c r="AA396" i="2"/>
  <c r="AA437" i="2"/>
  <c r="AA470" i="2"/>
  <c r="AA661" i="2"/>
  <c r="AA669" i="2"/>
  <c r="AA650" i="2"/>
  <c r="AA804" i="2"/>
  <c r="AA825" i="2"/>
  <c r="AA971" i="2"/>
  <c r="AA908" i="2"/>
  <c r="AA946" i="2"/>
  <c r="AA928" i="2"/>
  <c r="AA1029" i="2"/>
  <c r="AA1148" i="2"/>
  <c r="AA1248" i="2"/>
  <c r="AA1303" i="2"/>
  <c r="AA1435" i="2"/>
  <c r="AA1385" i="2"/>
  <c r="AA1399" i="2"/>
  <c r="AA1654" i="2"/>
  <c r="AA1525" i="2"/>
  <c r="AA1720" i="2"/>
  <c r="AA1673" i="2"/>
  <c r="AA1897" i="2"/>
  <c r="AA1944" i="2"/>
  <c r="AA2059" i="2"/>
  <c r="AA265" i="2"/>
  <c r="AA150" i="2"/>
  <c r="AA269" i="2"/>
  <c r="AA322" i="2"/>
  <c r="AA400" i="2"/>
  <c r="AA510" i="2"/>
  <c r="AA694" i="2"/>
  <c r="AA589" i="2"/>
  <c r="AA687" i="2"/>
  <c r="AA752" i="2"/>
  <c r="AA771" i="2"/>
  <c r="AA935" i="2"/>
  <c r="AA852" i="2"/>
  <c r="AA1065" i="2"/>
  <c r="AA964" i="2"/>
  <c r="AA1072" i="2"/>
  <c r="AA1209" i="2"/>
  <c r="AA1215" i="2"/>
  <c r="AA1380" i="2"/>
  <c r="AA1464" i="2"/>
  <c r="AA1481" i="2"/>
  <c r="AA1447" i="2"/>
  <c r="AA1455" i="2"/>
  <c r="AA1653" i="2"/>
  <c r="AA1739" i="2"/>
  <c r="AA1741" i="2"/>
  <c r="AA1937" i="2"/>
  <c r="AA1803" i="2"/>
  <c r="AA2388" i="2"/>
  <c r="AA2258" i="2"/>
  <c r="AA2205" i="2"/>
  <c r="AA2188" i="2"/>
  <c r="AA2284" i="2"/>
  <c r="AA118" i="2"/>
  <c r="AA287" i="2"/>
  <c r="AA283" i="2"/>
  <c r="AA359" i="2"/>
  <c r="AA389" i="2"/>
  <c r="AA477" i="2"/>
  <c r="AA448" i="2"/>
  <c r="AA600" i="2"/>
  <c r="AA709" i="2"/>
  <c r="AA776" i="2"/>
  <c r="AA822" i="2"/>
  <c r="AA970" i="2"/>
  <c r="AA897" i="2"/>
  <c r="AA948" i="2"/>
  <c r="AA1075" i="2"/>
  <c r="AA1125" i="2"/>
  <c r="AA1187" i="2"/>
  <c r="AA1205" i="2"/>
  <c r="AA1421" i="2"/>
  <c r="AA1338" i="2"/>
  <c r="AA1344" i="2"/>
  <c r="AA1566" i="2"/>
  <c r="AA1526" i="2"/>
  <c r="AA1798" i="2"/>
  <c r="AA1822" i="2"/>
  <c r="AA1681" i="2"/>
  <c r="AA2009" i="2"/>
  <c r="AA1930" i="2"/>
  <c r="AA2165" i="2"/>
  <c r="AA2262" i="2"/>
  <c r="AA2221" i="2"/>
  <c r="AA2192" i="2"/>
  <c r="AA2285" i="2"/>
  <c r="AA404" i="2"/>
  <c r="AA480" i="2"/>
  <c r="AA1261" i="2"/>
  <c r="AA1299" i="2"/>
  <c r="AA1552" i="2"/>
  <c r="AA1439" i="2"/>
  <c r="AA1861" i="2"/>
  <c r="AA1837" i="2"/>
  <c r="AA1917" i="2"/>
  <c r="AA129" i="2"/>
  <c r="AA92" i="2"/>
  <c r="AA281" i="2"/>
  <c r="AA144" i="2"/>
  <c r="AA163" i="2"/>
  <c r="AA354" i="2"/>
  <c r="AA492" i="2"/>
  <c r="AA540" i="2"/>
  <c r="AA751" i="2"/>
  <c r="AA597" i="2"/>
  <c r="AA761" i="2"/>
  <c r="AA762" i="2"/>
  <c r="AA872" i="2"/>
  <c r="AA940" i="2"/>
  <c r="AA930" i="2"/>
  <c r="AA1032" i="2"/>
  <c r="AA1130" i="2"/>
  <c r="AA1133" i="2"/>
  <c r="AA1282" i="2"/>
  <c r="AA1365" i="2"/>
  <c r="AA1489" i="2"/>
  <c r="AA1480" i="2"/>
  <c r="AA1485" i="2"/>
  <c r="AA1505" i="2"/>
  <c r="AA1705" i="2"/>
  <c r="AA1786" i="2"/>
  <c r="AA1777" i="2"/>
  <c r="AA2028" i="2"/>
  <c r="AA2023" i="2"/>
  <c r="AA2289" i="2"/>
  <c r="AA2202" i="2"/>
  <c r="AA2276" i="2"/>
  <c r="AA1948" i="2"/>
  <c r="AA2132" i="2"/>
  <c r="AA1969" i="2"/>
  <c r="AA2151" i="2"/>
  <c r="AA192" i="2"/>
  <c r="AA352" i="2"/>
  <c r="AA457" i="2"/>
  <c r="AA535" i="2"/>
  <c r="AA671" i="2"/>
  <c r="AA664" i="2"/>
  <c r="AA618" i="2"/>
  <c r="AA679" i="2"/>
  <c r="AA785" i="2"/>
  <c r="AA885" i="2"/>
  <c r="AA909" i="2"/>
  <c r="AA1162" i="2"/>
  <c r="AA1081" i="2"/>
  <c r="AA1102" i="2"/>
  <c r="AA1206" i="2"/>
  <c r="AA1454" i="2"/>
  <c r="AA1379" i="2"/>
  <c r="AA1393" i="2"/>
  <c r="AA1407" i="2"/>
  <c r="AA1662" i="2"/>
  <c r="AA1531" i="2"/>
  <c r="AA1696" i="2"/>
  <c r="AA1688" i="2"/>
  <c r="AA1910" i="2"/>
  <c r="AA1870" i="2"/>
  <c r="AA1981" i="2"/>
  <c r="AA2142" i="2"/>
  <c r="AA1946" i="2"/>
  <c r="AA2157" i="2"/>
  <c r="AA171" i="2"/>
  <c r="AA190" i="2"/>
  <c r="AA264" i="2"/>
  <c r="AA351" i="2"/>
  <c r="AA453" i="2"/>
  <c r="AA518" i="2"/>
  <c r="AA620" i="2"/>
  <c r="AA683" i="2"/>
  <c r="AA698" i="2"/>
  <c r="AA728" i="2"/>
  <c r="AA790" i="2"/>
  <c r="AA969" i="2"/>
  <c r="AA999" i="2"/>
  <c r="AA960" i="2"/>
  <c r="AA1131" i="2"/>
  <c r="AA1129" i="2"/>
  <c r="AA1024" i="2"/>
  <c r="AA1245" i="2"/>
  <c r="AA1241" i="2"/>
  <c r="AA1444" i="2"/>
  <c r="AA1532" i="2"/>
  <c r="AA1546" i="2"/>
  <c r="AA1555" i="2"/>
  <c r="AA1539" i="2"/>
  <c r="AA1733" i="2"/>
  <c r="AA1804" i="2"/>
  <c r="AA1810" i="2"/>
  <c r="AA1996" i="2"/>
  <c r="AA2084" i="2"/>
  <c r="AA2278" i="2"/>
  <c r="AA2291" i="2"/>
  <c r="AA1915" i="2"/>
  <c r="AA2328" i="2"/>
  <c r="AA2220" i="2"/>
  <c r="AA2348" i="2"/>
  <c r="AA200" i="2"/>
  <c r="AA242" i="2"/>
  <c r="AA215" i="2"/>
  <c r="AA323" i="2"/>
  <c r="AA412" i="2"/>
  <c r="AA479" i="2"/>
  <c r="AA559" i="2"/>
  <c r="AA575" i="2"/>
  <c r="AA700" i="2"/>
  <c r="AA711" i="2"/>
  <c r="AA809" i="2"/>
  <c r="AA866" i="2"/>
  <c r="AA899" i="2"/>
  <c r="AA961" i="2"/>
  <c r="AA1082" i="2"/>
  <c r="AA1099" i="2"/>
  <c r="AA1232" i="2"/>
  <c r="AA1234" i="2"/>
  <c r="AA1324" i="2"/>
  <c r="AA1402" i="2"/>
  <c r="AA1408" i="2"/>
  <c r="AA1638" i="2"/>
  <c r="AA1605" i="2"/>
  <c r="AA1667" i="2"/>
  <c r="AA1669" i="2"/>
  <c r="AA1796" i="2"/>
  <c r="AA2098" i="2"/>
  <c r="AA2046" i="2"/>
  <c r="AA2279" i="2"/>
  <c r="AA2306" i="2"/>
  <c r="AA1952" i="2"/>
  <c r="AA2329" i="2"/>
  <c r="AA2224" i="2"/>
  <c r="AA2363" i="2"/>
  <c r="AA431" i="2"/>
  <c r="AA450" i="2"/>
  <c r="AA1089" i="2"/>
  <c r="AA1277" i="2"/>
  <c r="AA1496" i="2"/>
  <c r="AA1560" i="2"/>
  <c r="AA1616" i="2"/>
  <c r="AA1877" i="2"/>
  <c r="AA1853" i="2"/>
  <c r="AA1885" i="2"/>
  <c r="AA132" i="2"/>
  <c r="AA134" i="2"/>
  <c r="AA175" i="2"/>
  <c r="AA145" i="2"/>
  <c r="AA332" i="2"/>
  <c r="AA336" i="2"/>
  <c r="AA487" i="2"/>
  <c r="AA585" i="2"/>
  <c r="AA596" i="2"/>
  <c r="AA615" i="2"/>
  <c r="AA624" i="2"/>
  <c r="AA813" i="2"/>
  <c r="AA975" i="2"/>
  <c r="AA1093" i="2"/>
  <c r="AA1115" i="2"/>
  <c r="AA1190" i="2"/>
  <c r="AA1235" i="2"/>
  <c r="AA1429" i="2"/>
  <c r="AA1346" i="2"/>
  <c r="AA1352" i="2"/>
  <c r="AA1569" i="2"/>
  <c r="AA1527" i="2"/>
  <c r="AA1729" i="2"/>
  <c r="AA1772" i="2"/>
  <c r="AA1715" i="2"/>
  <c r="AA1953" i="2"/>
  <c r="AA1811" i="2"/>
  <c r="AA2360" i="2"/>
  <c r="AA268" i="2"/>
  <c r="AA204" i="2"/>
  <c r="AA311" i="2"/>
  <c r="AA300" i="2"/>
  <c r="AA506" i="2"/>
  <c r="AA523" i="2"/>
  <c r="AA588" i="2"/>
  <c r="AA558" i="2"/>
  <c r="AA758" i="2"/>
  <c r="AA710" i="2"/>
  <c r="AA797" i="2"/>
  <c r="AA1003" i="2"/>
  <c r="AA913" i="2"/>
  <c r="AA1012" i="2"/>
  <c r="AA1100" i="2"/>
  <c r="AA1042" i="2"/>
  <c r="AA1167" i="2"/>
  <c r="AA1319" i="2"/>
  <c r="AA1211" i="2"/>
  <c r="AA1596" i="2"/>
  <c r="AA1610" i="2"/>
  <c r="AA1627" i="2"/>
  <c r="AA1497" i="2"/>
  <c r="AA1785" i="2"/>
  <c r="AA1868" i="2"/>
  <c r="AA1677" i="2"/>
  <c r="AA2094" i="2"/>
  <c r="AA1879" i="2"/>
  <c r="AA1971" i="2"/>
  <c r="AA2358" i="2"/>
  <c r="AA2027" i="2"/>
  <c r="AA2383" i="2"/>
  <c r="AA2252" i="2"/>
  <c r="AA2179" i="2"/>
  <c r="AA286" i="2"/>
  <c r="AA189" i="2"/>
  <c r="AA243" i="2"/>
  <c r="AA390" i="2"/>
  <c r="AA433" i="2"/>
  <c r="AA465" i="2"/>
  <c r="AA628" i="2"/>
  <c r="AA659" i="2"/>
  <c r="AA699" i="2"/>
  <c r="AA708" i="2"/>
  <c r="AA805" i="2"/>
  <c r="AA920" i="2"/>
  <c r="AA1135" i="2"/>
  <c r="AA1140" i="2"/>
  <c r="AA1077" i="2"/>
  <c r="AA1272" i="2"/>
  <c r="AA1226" i="2"/>
  <c r="AA1388" i="2"/>
  <c r="AA1472" i="2"/>
  <c r="AA1490" i="2"/>
  <c r="AA1453" i="2"/>
  <c r="AA1469" i="2"/>
  <c r="AA1675" i="2"/>
  <c r="AA1776" i="2"/>
  <c r="AA1860" i="2"/>
  <c r="AA1851" i="2"/>
  <c r="AA1901" i="2"/>
  <c r="AA1974" i="2"/>
  <c r="AA2373" i="2"/>
  <c r="AA2034" i="2"/>
  <c r="AA2384" i="2"/>
  <c r="AA2256" i="2"/>
  <c r="AA2195" i="2"/>
  <c r="AA456" i="2"/>
  <c r="AA466" i="2"/>
  <c r="AA1257" i="2"/>
  <c r="AA1293" i="2"/>
  <c r="AA1504" i="2"/>
  <c r="AA1568" i="2"/>
  <c r="AA1624" i="2"/>
  <c r="AA1801" i="2"/>
  <c r="AA1809" i="2"/>
  <c r="AA1893" i="2"/>
  <c r="AA108" i="2"/>
  <c r="AA125" i="2"/>
  <c r="AA165" i="2"/>
  <c r="AA201" i="2"/>
  <c r="AA314" i="2"/>
  <c r="AA407" i="2"/>
  <c r="AA451" i="2"/>
  <c r="AA635" i="2"/>
  <c r="AA660" i="2"/>
  <c r="AA763" i="2"/>
  <c r="AA767" i="2"/>
  <c r="AA832" i="2"/>
  <c r="AA1011" i="2"/>
  <c r="AA887" i="2"/>
  <c r="AA1086" i="2"/>
  <c r="AA1002" i="2"/>
  <c r="AA1083" i="2"/>
  <c r="AA1202" i="2"/>
  <c r="AA1227" i="2"/>
  <c r="AA1332" i="2"/>
  <c r="AA1410" i="2"/>
  <c r="AA1416" i="2"/>
  <c r="AA1631" i="2"/>
  <c r="AA1622" i="2"/>
  <c r="AA1814" i="2"/>
  <c r="AA1820" i="2"/>
  <c r="AA1743" i="2"/>
  <c r="AA2012" i="2"/>
  <c r="AA1945" i="2"/>
  <c r="AA2177" i="2"/>
  <c r="AA2237" i="2"/>
  <c r="AA2196" i="2"/>
  <c r="AA131" i="2"/>
  <c r="AA423" i="2"/>
  <c r="AA536" i="2"/>
  <c r="AA686" i="2"/>
  <c r="AA689" i="2"/>
  <c r="AA803" i="2"/>
  <c r="AA896" i="2"/>
  <c r="AA1121" i="2"/>
  <c r="AA1288" i="2"/>
  <c r="AA1406" i="2"/>
  <c r="AA1354" i="2"/>
  <c r="AA1570" i="2"/>
  <c r="AA1567" i="2"/>
  <c r="AA1731" i="2"/>
  <c r="AA1756" i="2"/>
  <c r="AA1886" i="2"/>
  <c r="AA2026" i="2"/>
  <c r="AA2337" i="2"/>
  <c r="AA1959" i="2"/>
  <c r="AA2136" i="2"/>
  <c r="AA1972" i="2"/>
  <c r="AA2159" i="2"/>
  <c r="AA230" i="2"/>
  <c r="AA147" i="2"/>
  <c r="AA365" i="2"/>
  <c r="AA435" i="2"/>
  <c r="AA411" i="2"/>
  <c r="AA490" i="2"/>
  <c r="AA561" i="2"/>
  <c r="AA757" i="2"/>
  <c r="AA722" i="2"/>
  <c r="AA802" i="2"/>
  <c r="AA859" i="2"/>
  <c r="AA850" i="2"/>
  <c r="AA977" i="2"/>
  <c r="AA1150" i="2"/>
  <c r="AA986" i="2"/>
  <c r="AA1040" i="2"/>
  <c r="AA1180" i="2"/>
  <c r="AA1239" i="2"/>
  <c r="AA1381" i="2"/>
  <c r="AA1362" i="2"/>
  <c r="AA1368" i="2"/>
  <c r="AA1598" i="2"/>
  <c r="AA1553" i="2"/>
  <c r="AA1846" i="2"/>
  <c r="AA1736" i="2"/>
  <c r="AA1763" i="2"/>
  <c r="AA1964" i="2"/>
  <c r="AA2049" i="2"/>
  <c r="AA2213" i="2"/>
  <c r="AA2265" i="2"/>
  <c r="AA2296" i="2"/>
  <c r="AA2204" i="2"/>
  <c r="AA2316" i="2"/>
  <c r="AA83" i="2"/>
  <c r="AA247" i="2"/>
  <c r="AA169" i="2"/>
  <c r="AA148" i="2"/>
  <c r="AA304" i="2"/>
  <c r="AA382" i="2"/>
  <c r="AA485" i="2"/>
  <c r="AA508" i="2"/>
  <c r="AA639" i="2"/>
  <c r="AA526" i="2"/>
  <c r="AA580" i="2"/>
  <c r="AA756" i="2"/>
  <c r="AA841" i="2"/>
  <c r="AA895" i="2"/>
  <c r="AA957" i="2"/>
  <c r="AA1117" i="2"/>
  <c r="AA1055" i="2"/>
  <c r="AA1103" i="2"/>
  <c r="AA1304" i="2"/>
  <c r="AA1358" i="2"/>
  <c r="AA1486" i="2"/>
  <c r="AA1572" i="2"/>
  <c r="AA1586" i="2"/>
  <c r="AA1617" i="2"/>
  <c r="AA1611" i="2"/>
  <c r="AA1769" i="2"/>
  <c r="AA1651" i="2"/>
  <c r="AA1643" i="2"/>
  <c r="AA2060" i="2"/>
  <c r="AA2065" i="2"/>
  <c r="AA2229" i="2"/>
  <c r="AA2274" i="2"/>
  <c r="AA2310" i="2"/>
  <c r="AA2297" i="2"/>
  <c r="AA2208" i="2"/>
  <c r="AA2317" i="2"/>
  <c r="AA116" i="2"/>
  <c r="AA246" i="2"/>
  <c r="AA89" i="2"/>
  <c r="AA263" i="2"/>
  <c r="AA203" i="2"/>
  <c r="AA328" i="2"/>
  <c r="AA374" i="2"/>
  <c r="AA444" i="2"/>
  <c r="AA545" i="2"/>
  <c r="AA568" i="2"/>
  <c r="AA552" i="2"/>
  <c r="AA733" i="2"/>
  <c r="AA781" i="2"/>
  <c r="AA842" i="2"/>
  <c r="AA854" i="2"/>
  <c r="AA934" i="2"/>
  <c r="AA880" i="2"/>
  <c r="AA1026" i="2"/>
  <c r="AA1124" i="2"/>
  <c r="AA1201" i="2"/>
  <c r="AA1300" i="2"/>
  <c r="AA1207" i="2"/>
  <c r="AA1378" i="2"/>
  <c r="AA1384" i="2"/>
  <c r="AA1615" i="2"/>
  <c r="AA1582" i="2"/>
  <c r="AA1749" i="2"/>
  <c r="AA1737" i="2"/>
  <c r="AA1724" i="2"/>
  <c r="AA1761" i="2"/>
  <c r="AA1991" i="2"/>
  <c r="AA2101" i="2"/>
  <c r="AA2186" i="2"/>
  <c r="AA2108" i="2"/>
  <c r="AA2338" i="2"/>
  <c r="AA2116" i="2"/>
  <c r="AA1941" i="2"/>
  <c r="AA2135" i="2"/>
  <c r="AA221" i="2"/>
  <c r="AA274" i="2"/>
  <c r="AA96" i="2"/>
  <c r="AA97" i="2"/>
  <c r="AA260" i="2"/>
  <c r="AA282" i="2"/>
  <c r="AA388" i="2"/>
  <c r="AA370" i="2"/>
  <c r="AA445" i="2"/>
  <c r="AA501" i="2"/>
  <c r="AA574" i="2"/>
  <c r="AA629" i="2"/>
  <c r="AA690" i="2"/>
  <c r="AA777" i="2"/>
  <c r="AA843" i="2"/>
  <c r="AA918" i="2"/>
  <c r="AA886" i="2"/>
  <c r="AA1054" i="2"/>
  <c r="AA1069" i="2"/>
  <c r="AA1159" i="2"/>
  <c r="AA1151" i="2"/>
  <c r="AA1341" i="2"/>
  <c r="AA1463" i="2"/>
  <c r="AA1425" i="2"/>
  <c r="AA1440" i="2"/>
  <c r="AA1483" i="2"/>
  <c r="AA1595" i="2"/>
  <c r="AA1670" i="2"/>
  <c r="AA1823" i="2"/>
  <c r="AA2261" i="2"/>
  <c r="AA2313" i="2"/>
  <c r="AA2153" i="2"/>
  <c r="AA2350" i="2"/>
  <c r="AA160" i="2"/>
  <c r="AA420" i="2"/>
  <c r="AA516" i="2"/>
  <c r="AA643" i="2"/>
  <c r="AA739" i="2"/>
  <c r="AA837" i="2"/>
  <c r="AA989" i="2"/>
  <c r="AA947" i="2"/>
  <c r="AA1097" i="2"/>
  <c r="AA1132" i="2"/>
  <c r="AA1258" i="2"/>
  <c r="AA1313" i="2"/>
  <c r="AA1492" i="2"/>
  <c r="AA1634" i="2"/>
  <c r="AA1541" i="2"/>
  <c r="AA1691" i="2"/>
  <c r="AA1840" i="2"/>
  <c r="AA2073" i="2"/>
  <c r="AA2033" i="2"/>
  <c r="AA2011" i="2"/>
  <c r="AA2088" i="2"/>
  <c r="AA2064" i="2"/>
  <c r="AA2168" i="2"/>
  <c r="AA2056" i="2"/>
  <c r="AA2263" i="2"/>
  <c r="AA219" i="2"/>
  <c r="AA302" i="2"/>
  <c r="AA339" i="2"/>
  <c r="AA413" i="2"/>
  <c r="AA514" i="2"/>
  <c r="AA478" i="2"/>
  <c r="AA607" i="2"/>
  <c r="AA583" i="2"/>
  <c r="AA696" i="2"/>
  <c r="AA811" i="2"/>
  <c r="AA836" i="2"/>
  <c r="AA979" i="2"/>
  <c r="AA997" i="2"/>
  <c r="AA1022" i="2"/>
  <c r="AA1035" i="2"/>
  <c r="AA1161" i="2"/>
  <c r="AA1208" i="2"/>
  <c r="AA1298" i="2"/>
  <c r="AA1450" i="2"/>
  <c r="AA1426" i="2"/>
  <c r="AA1432" i="2"/>
  <c r="AA1644" i="2"/>
  <c r="AA1648" i="2"/>
  <c r="AA1692" i="2"/>
  <c r="AA1836" i="2"/>
  <c r="AA1874" i="2"/>
  <c r="AA2044" i="2"/>
  <c r="AA1783" i="2"/>
  <c r="AA2386" i="2"/>
  <c r="AA2323" i="2"/>
  <c r="AA1976" i="2"/>
  <c r="AA2351" i="2"/>
  <c r="AA2236" i="2"/>
  <c r="AA2380" i="2"/>
  <c r="AA105" i="2"/>
  <c r="AA177" i="2"/>
  <c r="AA241" i="2"/>
  <c r="AA155" i="2"/>
  <c r="AA330" i="2"/>
  <c r="AA393" i="2"/>
  <c r="AA502" i="2"/>
  <c r="AA500" i="2"/>
  <c r="AA562" i="2"/>
  <c r="AA590" i="2"/>
  <c r="AA734" i="2"/>
  <c r="AA810" i="2"/>
  <c r="AA863" i="2"/>
  <c r="AA889" i="2"/>
  <c r="AA894" i="2"/>
  <c r="AA1119" i="2"/>
  <c r="AA1290" i="2"/>
  <c r="AA1422" i="2"/>
  <c r="AA1331" i="2"/>
  <c r="AA1203" i="2"/>
  <c r="AA1263" i="2"/>
  <c r="AA1517" i="2"/>
  <c r="AA1577" i="2"/>
  <c r="AA1703" i="2"/>
  <c r="AA1758" i="2"/>
  <c r="AA1747" i="2"/>
  <c r="AA1751" i="2"/>
  <c r="AA1835" i="2"/>
  <c r="AA1936" i="2"/>
  <c r="AA2341" i="2"/>
  <c r="AA1987" i="2"/>
  <c r="AA2352" i="2"/>
  <c r="AA2240" i="2"/>
  <c r="AA2155" i="2"/>
  <c r="AA146" i="2"/>
  <c r="AA236" i="2"/>
  <c r="AA112" i="2"/>
  <c r="AA179" i="2"/>
  <c r="AA211" i="2"/>
  <c r="AA384" i="2"/>
  <c r="AA397" i="2"/>
  <c r="AA441" i="2"/>
  <c r="AA617" i="2"/>
  <c r="AA675" i="2"/>
  <c r="AA634" i="2"/>
  <c r="AA766" i="2"/>
  <c r="AA714" i="2"/>
  <c r="AA869" i="2"/>
  <c r="AA879" i="2"/>
  <c r="AA1052" i="2"/>
  <c r="AA1170" i="2"/>
  <c r="AA1111" i="2"/>
  <c r="AA1306" i="2"/>
  <c r="AA1238" i="2"/>
  <c r="AA1364" i="2"/>
  <c r="AA1445" i="2"/>
  <c r="AA1460" i="2"/>
  <c r="AA1660" i="2"/>
  <c r="AA1664" i="2"/>
  <c r="AA1878" i="2"/>
  <c r="AA1789" i="2"/>
  <c r="AA1778" i="2"/>
  <c r="AA1899" i="2"/>
  <c r="AA2074" i="2"/>
  <c r="AA2321" i="2"/>
  <c r="AA2218" i="2"/>
  <c r="AA2308" i="2"/>
  <c r="AA2013" i="2"/>
  <c r="AA2148" i="2"/>
  <c r="AA2029" i="2"/>
  <c r="AA2183" i="2"/>
  <c r="AA296" i="2"/>
  <c r="AA86" i="2"/>
  <c r="AA138" i="2"/>
  <c r="AA126" i="2"/>
  <c r="AA188" i="2"/>
  <c r="AA245" i="2"/>
  <c r="AA345" i="2"/>
  <c r="AA378" i="2"/>
  <c r="AA463" i="2"/>
  <c r="AA517" i="2"/>
  <c r="AA611" i="2"/>
  <c r="AA656" i="2"/>
  <c r="AA745" i="2"/>
  <c r="AA792" i="2"/>
  <c r="AA856" i="2"/>
  <c r="AA966" i="2"/>
  <c r="AA1023" i="2"/>
  <c r="AA936" i="2"/>
  <c r="AA1048" i="2"/>
  <c r="AA1175" i="2"/>
  <c r="AA1225" i="2"/>
  <c r="AA1405" i="2"/>
  <c r="AA1322" i="2"/>
  <c r="AA1328" i="2"/>
  <c r="AA1537" i="2"/>
  <c r="AA1613" i="2"/>
  <c r="AA1764" i="2"/>
  <c r="AA1709" i="2"/>
  <c r="AA1740" i="2"/>
  <c r="AA1920" i="2"/>
  <c r="AA1799" i="2"/>
  <c r="AA1960" i="2"/>
  <c r="AA2357" i="2"/>
  <c r="AA2000" i="2"/>
  <c r="AA2170" i="2"/>
  <c r="AA2249" i="2"/>
  <c r="AA2267" i="2"/>
  <c r="AA136" i="2"/>
  <c r="AA430" i="2"/>
  <c r="AA605" i="2"/>
  <c r="AA452" i="2"/>
  <c r="AA702" i="2"/>
  <c r="AA847" i="2"/>
  <c r="AA1004" i="2"/>
  <c r="AA976" i="2"/>
  <c r="AA965" i="2"/>
  <c r="AA1095" i="2"/>
  <c r="AA1210" i="2"/>
  <c r="AA1373" i="2"/>
  <c r="AA1556" i="2"/>
  <c r="AA1343" i="2"/>
  <c r="AA1550" i="2"/>
  <c r="AA1685" i="2"/>
  <c r="AA1902" i="2"/>
  <c r="AA1895" i="2"/>
  <c r="AA1779" i="2"/>
  <c r="AA2107" i="2"/>
  <c r="AA2277" i="2"/>
  <c r="AA2281" i="2"/>
  <c r="AA2200" i="2"/>
  <c r="AA2301" i="2"/>
  <c r="AA176" i="2"/>
  <c r="AA224" i="2"/>
  <c r="AA276" i="2"/>
  <c r="AA303" i="2"/>
  <c r="AA395" i="2"/>
  <c r="AA406" i="2"/>
  <c r="AA533" i="2"/>
  <c r="AA549" i="2"/>
  <c r="AA644" i="2"/>
  <c r="AA688" i="2"/>
  <c r="AA812" i="2"/>
  <c r="AA892" i="2"/>
  <c r="AA950" i="2"/>
  <c r="AA1109" i="2"/>
  <c r="AA1106" i="2"/>
  <c r="AA1164" i="2"/>
  <c r="AA1197" i="2"/>
  <c r="AA1268" i="2"/>
  <c r="AA1348" i="2"/>
  <c r="AA1500" i="2"/>
  <c r="AA1514" i="2"/>
  <c r="AA1467" i="2"/>
  <c r="AA1509" i="2"/>
  <c r="AA1768" i="2"/>
  <c r="AA1695" i="2"/>
  <c r="AA1694" i="2"/>
  <c r="AA2110" i="2"/>
  <c r="AA1911" i="2"/>
  <c r="AA2018" i="2"/>
  <c r="AA2387" i="2"/>
  <c r="AA2061" i="2"/>
  <c r="AA2191" i="2"/>
  <c r="AA2268" i="2"/>
  <c r="AA2243" i="2"/>
  <c r="AA238" i="2"/>
  <c r="AA272" i="2"/>
  <c r="AA164" i="2"/>
  <c r="AA214" i="2"/>
  <c r="AA341" i="2"/>
  <c r="AA414" i="2"/>
  <c r="AA428" i="2"/>
  <c r="AA482" i="2"/>
  <c r="AA609" i="2"/>
  <c r="AA651" i="2"/>
  <c r="AA760" i="2"/>
  <c r="AA818" i="2"/>
  <c r="AA853" i="2"/>
  <c r="AA963" i="2"/>
  <c r="AA875" i="2"/>
  <c r="AA1073" i="2"/>
  <c r="AA1154" i="2"/>
  <c r="AA1019" i="2"/>
  <c r="AA1246" i="2"/>
  <c r="AA1482" i="2"/>
  <c r="AA1395" i="2"/>
  <c r="AA1345" i="2"/>
  <c r="AA1359" i="2"/>
  <c r="AA1593" i="2"/>
  <c r="AA1682" i="2"/>
  <c r="AA1732" i="2"/>
  <c r="AA1793" i="2"/>
  <c r="AA1828" i="2"/>
  <c r="AA1924" i="2"/>
  <c r="AA1912" i="2"/>
  <c r="AA2024" i="2"/>
  <c r="AA2181" i="2"/>
  <c r="AA2071" i="2"/>
  <c r="AA2211" i="2"/>
  <c r="AA2259" i="2"/>
  <c r="AA239" i="2"/>
  <c r="AA222" i="2"/>
  <c r="AA141" i="2"/>
  <c r="AA226" i="2"/>
  <c r="AA187" i="2"/>
  <c r="AA342" i="2"/>
  <c r="AA415" i="2"/>
  <c r="AA434" i="2"/>
  <c r="AA555" i="2"/>
  <c r="AA716" i="2"/>
  <c r="AA704" i="2"/>
  <c r="AA719" i="2"/>
  <c r="AA823" i="2"/>
  <c r="AA871" i="2"/>
  <c r="AA910" i="2"/>
  <c r="AA1016" i="2"/>
  <c r="AA1114" i="2"/>
  <c r="AA1079" i="2"/>
  <c r="AA1149" i="2"/>
  <c r="AA1220" i="2"/>
  <c r="AA1295" i="2"/>
  <c r="AA1428" i="2"/>
  <c r="AA1516" i="2"/>
  <c r="AA1530" i="2"/>
  <c r="AA1534" i="2"/>
  <c r="AA1521" i="2"/>
  <c r="AA1730" i="2"/>
  <c r="AA1852" i="2"/>
  <c r="AA1657" i="2"/>
  <c r="AA1980" i="2"/>
  <c r="AA1913" i="2"/>
  <c r="AA2389" i="2"/>
  <c r="AA2250" i="2"/>
  <c r="AA2173" i="2"/>
  <c r="AA2093" i="2"/>
  <c r="AA2180" i="2"/>
  <c r="AA2362" i="2"/>
  <c r="AA122" i="2"/>
  <c r="AA111" i="2"/>
  <c r="AA249" i="2"/>
  <c r="AA119" i="2"/>
  <c r="AA271" i="2"/>
  <c r="AA225" i="2"/>
  <c r="AA293" i="2"/>
  <c r="AA409" i="2"/>
  <c r="AA449" i="2"/>
  <c r="AA522" i="2"/>
  <c r="AA581" i="2"/>
  <c r="AA565" i="2"/>
  <c r="AA548" i="2"/>
  <c r="AA772" i="2"/>
  <c r="AA929" i="2"/>
  <c r="AA984" i="2"/>
  <c r="AA914" i="2"/>
  <c r="AA1084" i="2"/>
  <c r="AA1174" i="2"/>
  <c r="AA1222" i="2"/>
  <c r="AA1169" i="2"/>
  <c r="AA1231" i="2"/>
  <c r="AA1386" i="2"/>
  <c r="AA1392" i="2"/>
  <c r="AA1630" i="2"/>
  <c r="AA1585" i="2"/>
  <c r="AA1649" i="2"/>
  <c r="AA1790" i="2"/>
  <c r="AA1794" i="2"/>
  <c r="AA1993" i="2"/>
  <c r="AA2081" i="2"/>
  <c r="AA2038" i="2"/>
  <c r="AA2209" i="2"/>
  <c r="AA2103" i="2"/>
  <c r="AA2239" i="2"/>
  <c r="AA2234" i="2"/>
  <c r="AA2040" i="2"/>
  <c r="AA2053" i="2"/>
  <c r="AA288" i="2"/>
  <c r="AA475" i="2"/>
  <c r="AA655" i="2"/>
  <c r="AA630" i="2"/>
  <c r="AA653" i="2"/>
  <c r="AA849" i="2"/>
  <c r="AA846" i="2"/>
  <c r="AA848" i="2"/>
  <c r="AA1101" i="2"/>
  <c r="AA1090" i="2"/>
  <c r="AA1264" i="2"/>
  <c r="AA1340" i="2"/>
  <c r="AA1620" i="2"/>
  <c r="AA1495" i="2"/>
  <c r="AA1503" i="2"/>
  <c r="AA1727" i="2"/>
  <c r="AA1716" i="2"/>
  <c r="AA2025" i="2"/>
  <c r="AA1908" i="2"/>
  <c r="AA2174" i="2"/>
  <c r="AA2253" i="2"/>
  <c r="AA2336" i="2"/>
  <c r="AA2232" i="2"/>
  <c r="AA2379" i="2"/>
  <c r="AA81" i="2"/>
  <c r="AA98" i="2"/>
  <c r="AA306" i="2"/>
  <c r="AA307" i="2"/>
  <c r="AA331" i="2"/>
  <c r="AA483" i="2"/>
  <c r="AA591" i="2"/>
  <c r="AA665" i="2"/>
  <c r="AA521" i="2"/>
  <c r="AA712" i="2"/>
  <c r="AA780" i="2"/>
  <c r="AA1014" i="2"/>
  <c r="AA967" i="2"/>
  <c r="AA1039" i="2"/>
  <c r="AA1098" i="2"/>
  <c r="AA1228" i="2"/>
  <c r="AA1302" i="2"/>
  <c r="AA1412" i="2"/>
  <c r="AA1564" i="2"/>
  <c r="AA1578" i="2"/>
  <c r="AA1607" i="2"/>
  <c r="AA1614" i="2"/>
  <c r="AA1816" i="2"/>
  <c r="AA1726" i="2"/>
  <c r="AA1767" i="2"/>
  <c r="AA1891" i="2"/>
  <c r="AA1998" i="2"/>
  <c r="AA2114" i="2"/>
  <c r="AA2129" i="2"/>
  <c r="AA1921" i="2"/>
  <c r="AA2315" i="2"/>
  <c r="AA1995" i="2"/>
  <c r="AA258" i="2"/>
  <c r="AA193" i="2"/>
  <c r="AA244" i="2"/>
  <c r="AA291" i="2"/>
  <c r="AA235" i="2"/>
  <c r="AA387" i="2"/>
  <c r="AA419" i="2"/>
  <c r="AA534" i="2"/>
  <c r="AA563" i="2"/>
  <c r="AA547" i="2"/>
  <c r="AA713" i="2"/>
  <c r="AA774" i="2"/>
  <c r="AA900" i="2"/>
  <c r="AA933" i="2"/>
  <c r="AA1194" i="2"/>
  <c r="AA1078" i="2"/>
  <c r="AA1145" i="2"/>
  <c r="AA1296" i="2"/>
  <c r="AA1325" i="2"/>
  <c r="AA1458" i="2"/>
  <c r="AA1409" i="2"/>
  <c r="AA1423" i="2"/>
  <c r="AA1449" i="2"/>
  <c r="AA1563" i="2"/>
  <c r="AA1834" i="2"/>
  <c r="AA1856" i="2"/>
  <c r="AA1892" i="2"/>
  <c r="AA1929" i="2"/>
  <c r="AA2014" i="2"/>
  <c r="AA2118" i="2"/>
  <c r="AA2327" i="2"/>
  <c r="AA2133" i="2"/>
  <c r="AA1931" i="2"/>
  <c r="AA2330" i="2"/>
  <c r="AA2002" i="2"/>
  <c r="AA186" i="2"/>
  <c r="AA223" i="2"/>
  <c r="AA262" i="2"/>
  <c r="AA153" i="2"/>
  <c r="AA237" i="2"/>
  <c r="AA251" i="2"/>
  <c r="AA392" i="2"/>
  <c r="AA511" i="2"/>
  <c r="AA616" i="2"/>
  <c r="AA564" i="2"/>
  <c r="AA670" i="2"/>
  <c r="AA695" i="2"/>
  <c r="AA701" i="2"/>
  <c r="AA927" i="2"/>
  <c r="AA1182" i="2"/>
  <c r="AA1007" i="2"/>
  <c r="AA1136" i="2"/>
  <c r="AA1080" i="2"/>
  <c r="AA1292" i="2"/>
  <c r="AA1366" i="2"/>
  <c r="AA1494" i="2"/>
  <c r="AA1580" i="2"/>
  <c r="AA1594" i="2"/>
  <c r="AA1619" i="2"/>
  <c r="AA1443" i="2"/>
  <c r="AA1832" i="2"/>
  <c r="AA1655" i="2"/>
  <c r="AA1750" i="2"/>
  <c r="AA2076" i="2"/>
  <c r="AA2068" i="2"/>
  <c r="AA2245" i="2"/>
  <c r="AA2275" i="2"/>
  <c r="AA2311" i="2"/>
  <c r="AA2312" i="2"/>
  <c r="AA2212" i="2"/>
  <c r="AA2332" i="2"/>
  <c r="AA278" i="2"/>
  <c r="AA113" i="2"/>
  <c r="AA137" i="2"/>
  <c r="AA121" i="2"/>
  <c r="AA151" i="2"/>
  <c r="AA183" i="2"/>
  <c r="AA231" i="2"/>
  <c r="AA355" i="2"/>
  <c r="AA416" i="2"/>
  <c r="AA443" i="2"/>
  <c r="AA553" i="2"/>
  <c r="AA718" i="2"/>
  <c r="AA637" i="2"/>
  <c r="AA720" i="2"/>
  <c r="AA682" i="2"/>
  <c r="AA994" i="2"/>
  <c r="AA858" i="2"/>
  <c r="AA844" i="2"/>
  <c r="AA1058" i="2"/>
  <c r="AA1147" i="2"/>
  <c r="AA1256" i="2"/>
  <c r="AA1240" i="2"/>
  <c r="AA1372" i="2"/>
  <c r="AA1452" i="2"/>
  <c r="AA1466" i="2"/>
  <c r="AA1442" i="2"/>
  <c r="AA1672" i="2"/>
  <c r="AA1784" i="2"/>
  <c r="AA1698" i="2"/>
  <c r="AA1661" i="2"/>
  <c r="AA2090" i="2"/>
  <c r="AA2062" i="2"/>
  <c r="AA2126" i="2"/>
  <c r="AA2385" i="2"/>
  <c r="AA2141" i="2"/>
  <c r="AA1955" i="2"/>
  <c r="AA2266" i="2"/>
  <c r="AA2280" i="2"/>
  <c r="AA2300" i="2"/>
  <c r="AA347" i="2"/>
  <c r="AA497" i="2"/>
  <c r="AA556" i="2"/>
  <c r="AA647" i="2"/>
  <c r="AA550" i="2"/>
  <c r="AA815" i="2"/>
  <c r="AA972" i="2"/>
  <c r="AA907" i="2"/>
  <c r="AA1006" i="2"/>
  <c r="AA1179" i="2"/>
  <c r="AA1223" i="2"/>
  <c r="AA1404" i="2"/>
  <c r="AA1329" i="2"/>
  <c r="AA1575" i="2"/>
  <c r="AA1597" i="2"/>
  <c r="AA1802" i="2"/>
  <c r="AA1746" i="2"/>
  <c r="AA2106" i="2"/>
  <c r="AA1982" i="2"/>
  <c r="AA2206" i="2"/>
  <c r="AA1970" i="2"/>
  <c r="AA2381" i="2"/>
  <c r="AA2264" i="2"/>
  <c r="AA2227" i="2"/>
  <c r="AA95" i="2"/>
  <c r="AA133" i="2"/>
  <c r="AA349" i="2"/>
  <c r="AA337" i="2"/>
  <c r="AA426" i="2"/>
  <c r="AA468" i="2"/>
  <c r="AA531" i="2"/>
  <c r="AA715" i="2"/>
  <c r="AA632" i="2"/>
  <c r="AA640" i="2"/>
  <c r="AA845" i="2"/>
  <c r="AA911" i="2"/>
  <c r="AA860" i="2"/>
  <c r="AA1066" i="2"/>
  <c r="AA1188" i="2"/>
  <c r="AA1108" i="2"/>
  <c r="AA1274" i="2"/>
  <c r="AA1350" i="2"/>
  <c r="AA1471" i="2"/>
  <c r="AA1628" i="2"/>
  <c r="AA1642" i="2"/>
  <c r="AA1511" i="2"/>
  <c r="AA1574" i="2"/>
  <c r="AA1880" i="2"/>
  <c r="AA1641" i="2"/>
  <c r="AA1907" i="2"/>
  <c r="AA1890" i="2"/>
  <c r="AA1985" i="2"/>
  <c r="AA2146" i="2"/>
  <c r="AA1967" i="2"/>
  <c r="AA2161" i="2"/>
  <c r="AA2006" i="2"/>
  <c r="AA2382" i="2"/>
  <c r="AA2066" i="2"/>
  <c r="AA361" i="2"/>
  <c r="AA93" i="2"/>
  <c r="AA180" i="2"/>
  <c r="AA208" i="2"/>
  <c r="AA356" i="2"/>
  <c r="AA358" i="2"/>
  <c r="AA494" i="2"/>
  <c r="AA613" i="2"/>
  <c r="AA542" i="2"/>
  <c r="AA703" i="2"/>
  <c r="AA693" i="2"/>
  <c r="AA824" i="2"/>
  <c r="AA893" i="2"/>
  <c r="AA916" i="2"/>
  <c r="AA1046" i="2"/>
  <c r="AA1134" i="2"/>
  <c r="AA1071" i="2"/>
  <c r="AA1183" i="2"/>
  <c r="AA1389" i="2"/>
  <c r="AA1297" i="2"/>
  <c r="AA1310" i="2"/>
  <c r="AA1507" i="2"/>
  <c r="AA1573" i="2"/>
  <c r="AA1713" i="2"/>
  <c r="AA1788" i="2"/>
  <c r="AA1918" i="2"/>
  <c r="AA1914" i="2"/>
  <c r="AA1926" i="2"/>
  <c r="AA1988" i="2"/>
  <c r="AA2150" i="2"/>
  <c r="AA1997" i="2"/>
  <c r="AA2169" i="2"/>
  <c r="AA2016" i="2"/>
  <c r="AA2187" i="2"/>
  <c r="AA2079" i="2"/>
  <c r="AA259" i="2"/>
  <c r="AA94" i="2"/>
  <c r="AA170" i="2"/>
  <c r="AA206" i="2"/>
  <c r="AA317" i="2"/>
  <c r="AA357" i="2"/>
  <c r="AA376" i="2"/>
  <c r="AA439" i="2"/>
  <c r="AA674" i="2"/>
  <c r="AA649" i="2"/>
  <c r="AA631" i="2"/>
  <c r="AA725" i="2"/>
  <c r="AA789" i="2"/>
  <c r="AA995" i="2"/>
  <c r="AA931" i="2"/>
  <c r="AA1030" i="2"/>
  <c r="AA1053" i="2"/>
  <c r="AA1062" i="2"/>
  <c r="AA1038" i="2"/>
  <c r="AA1262" i="2"/>
  <c r="AA1430" i="2"/>
  <c r="AA1339" i="2"/>
  <c r="AA1247" i="2"/>
  <c r="AA1291" i="2"/>
  <c r="AA1523" i="2"/>
  <c r="AA1583" i="2"/>
  <c r="AA1894" i="2"/>
  <c r="AA1702" i="2"/>
  <c r="AA1780" i="2"/>
  <c r="AA1755" i="2"/>
  <c r="AA1839" i="2"/>
  <c r="AA1957" i="2"/>
  <c r="AA2342" i="2"/>
  <c r="AA1990" i="2"/>
  <c r="AA2367" i="2"/>
  <c r="AA2244" i="2"/>
  <c r="AA2163" i="2"/>
  <c r="AA103" i="2"/>
  <c r="AA100" i="2"/>
  <c r="AA128" i="2"/>
  <c r="AA77" i="2"/>
  <c r="AA270" i="2"/>
  <c r="AA218" i="2"/>
  <c r="AA207" i="2"/>
  <c r="AA267" i="2"/>
  <c r="AA399" i="2"/>
  <c r="AA489" i="2"/>
  <c r="AA626" i="2"/>
  <c r="AA569" i="2"/>
  <c r="AA705" i="2"/>
  <c r="AA731" i="2"/>
  <c r="AA750" i="2"/>
  <c r="AA953" i="2"/>
  <c r="AA874" i="2"/>
  <c r="AA959" i="2"/>
  <c r="AA1127" i="2"/>
  <c r="AA1186" i="2"/>
  <c r="AA1141" i="2"/>
  <c r="AA1218" i="2"/>
  <c r="AA1309" i="2"/>
  <c r="AA1436" i="2"/>
  <c r="AA1524" i="2"/>
  <c r="AA1538" i="2"/>
  <c r="AA1549" i="2"/>
  <c r="AA1533" i="2"/>
  <c r="AA1711" i="2"/>
  <c r="AA1762" i="2"/>
  <c r="AA1781" i="2"/>
  <c r="AA1771" i="2"/>
  <c r="AA2015" i="2"/>
  <c r="AA2158" i="2"/>
  <c r="AA2004" i="2"/>
  <c r="AA2201" i="2"/>
  <c r="AA2050" i="2"/>
  <c r="AA2219" i="2"/>
  <c r="AA2095" i="2"/>
  <c r="AA1808" i="2"/>
  <c r="AA1805" i="2"/>
  <c r="AA2190" i="2"/>
  <c r="AA2097" i="2"/>
  <c r="AA2120" i="2"/>
  <c r="AA1951" i="2"/>
  <c r="AA2139" i="2"/>
  <c r="AA2017" i="2"/>
  <c r="AA2041" i="2"/>
  <c r="AA1925" i="2"/>
  <c r="AA1992" i="2"/>
  <c r="AA2039" i="2"/>
  <c r="AA290" i="2"/>
  <c r="AA447" i="2"/>
  <c r="AA539" i="2"/>
  <c r="AA724" i="2"/>
  <c r="AA738" i="2"/>
  <c r="AA851" i="2"/>
  <c r="AA1113" i="2"/>
  <c r="AA1172" i="2"/>
  <c r="AA1027" i="2"/>
  <c r="AA1229" i="2"/>
  <c r="AA1468" i="2"/>
  <c r="AA1243" i="2"/>
  <c r="AA1461" i="2"/>
  <c r="AA1551" i="2"/>
  <c r="AA1773" i="2"/>
  <c r="AA1693" i="2"/>
  <c r="AA1871" i="2"/>
  <c r="AA2069" i="2"/>
  <c r="AA2270" i="2"/>
  <c r="AA2054" i="2"/>
  <c r="AA2345" i="2"/>
  <c r="AA2314" i="2"/>
  <c r="AA1968" i="2"/>
  <c r="AA84" i="2"/>
  <c r="AA104" i="2"/>
  <c r="AA348" i="2"/>
  <c r="AA375" i="2"/>
  <c r="AA334" i="2"/>
  <c r="AA507" i="2"/>
  <c r="AA606" i="2"/>
  <c r="AA541" i="2"/>
  <c r="AA622" i="2"/>
  <c r="AA755" i="2"/>
  <c r="AA855" i="2"/>
  <c r="AA890" i="2"/>
  <c r="AA888" i="2"/>
  <c r="AA932" i="2"/>
  <c r="AA1178" i="2"/>
  <c r="AA1138" i="2"/>
  <c r="AA1193" i="2"/>
  <c r="AA1276" i="2"/>
  <c r="AA1414" i="2"/>
  <c r="AA1323" i="2"/>
  <c r="AA1337" i="2"/>
  <c r="AA1351" i="2"/>
  <c r="AA1590" i="2"/>
  <c r="AA1674" i="2"/>
  <c r="AA1686" i="2"/>
  <c r="AA1757" i="2"/>
  <c r="AA1900" i="2"/>
  <c r="AA1882" i="2"/>
  <c r="AA2072" i="2"/>
  <c r="AA2178" i="2"/>
  <c r="AA2096" i="2"/>
  <c r="AA2294" i="2"/>
  <c r="AA2099" i="2"/>
  <c r="AA2319" i="2"/>
  <c r="AA2127" i="2"/>
  <c r="AA326" i="2"/>
  <c r="AA114" i="2"/>
  <c r="AA255" i="2"/>
  <c r="AA199" i="2"/>
  <c r="AA308" i="2"/>
  <c r="AA427" i="2"/>
  <c r="AA493" i="2"/>
  <c r="AA537" i="2"/>
  <c r="AA645" i="2"/>
  <c r="AA666" i="2"/>
  <c r="AA663" i="2"/>
  <c r="AA861" i="2"/>
  <c r="AA882" i="2"/>
  <c r="AA978" i="2"/>
  <c r="AA1005" i="2"/>
  <c r="AA992" i="2"/>
  <c r="AA1049" i="2"/>
  <c r="AA1184" i="2"/>
  <c r="AA1284" i="2"/>
  <c r="AA1451" i="2"/>
  <c r="AA1370" i="2"/>
  <c r="AA1376" i="2"/>
  <c r="AA1609" i="2"/>
  <c r="AA1559" i="2"/>
  <c r="AA1745" i="2"/>
  <c r="AA1922" i="2"/>
  <c r="AA1700" i="2"/>
  <c r="AA2104" i="2"/>
  <c r="AA1978" i="2"/>
  <c r="AA2085" i="2"/>
  <c r="AA2182" i="2"/>
  <c r="AA2100" i="2"/>
  <c r="AA2295" i="2"/>
  <c r="AA2112" i="2"/>
  <c r="AA2378" i="2"/>
  <c r="AA2131" i="2"/>
  <c r="AA305" i="2"/>
  <c r="AA130" i="2"/>
  <c r="AA167" i="2"/>
  <c r="AA185" i="2"/>
  <c r="AA373" i="2"/>
  <c r="AA319" i="2"/>
  <c r="AA372" i="2"/>
  <c r="AA462" i="2"/>
  <c r="AA636" i="2"/>
  <c r="AA571" i="2"/>
  <c r="AA744" i="2"/>
  <c r="AA678" i="2"/>
  <c r="AA819" i="2"/>
  <c r="AA1020" i="2"/>
  <c r="AA958" i="2"/>
  <c r="AA1122" i="2"/>
  <c r="AA912" i="2"/>
  <c r="AA1198" i="2"/>
  <c r="AA1158" i="2"/>
  <c r="AA1107" i="2"/>
  <c r="AA1249" i="2"/>
  <c r="AA1403" i="2"/>
  <c r="AA1353" i="2"/>
  <c r="AA1367" i="2"/>
  <c r="AA1599" i="2"/>
  <c r="AA1690" i="2"/>
  <c r="AA1704" i="2"/>
  <c r="AA1775" i="2"/>
  <c r="AA1735" i="2"/>
  <c r="AA1943" i="2"/>
  <c r="AA1932" i="2"/>
  <c r="AA2035" i="2"/>
  <c r="AA2193" i="2"/>
  <c r="AA2087" i="2"/>
  <c r="AA2223" i="2"/>
  <c r="AA2286" i="2"/>
  <c r="AA139" i="2"/>
  <c r="AA228" i="2"/>
  <c r="AA79" i="2"/>
  <c r="AA78" i="2"/>
  <c r="AA172" i="2"/>
  <c r="AA152" i="2"/>
  <c r="AA253" i="2"/>
  <c r="AA362" i="2"/>
  <c r="AA438" i="2"/>
  <c r="AA515" i="2"/>
  <c r="AA560" i="2"/>
  <c r="AA654" i="2"/>
  <c r="AA685" i="2"/>
  <c r="AA726" i="2"/>
  <c r="AA786" i="2"/>
  <c r="AA917" i="2"/>
  <c r="AA1009" i="2"/>
  <c r="AA1085" i="2"/>
  <c r="AA1153" i="2"/>
  <c r="AA1171" i="2"/>
  <c r="AA1374" i="2"/>
  <c r="AA1502" i="2"/>
  <c r="AA1588" i="2"/>
  <c r="AA1602" i="2"/>
  <c r="AA1625" i="2"/>
  <c r="AA1491" i="2"/>
  <c r="AA1753" i="2"/>
  <c r="AA1844" i="2"/>
  <c r="AA2272" i="2"/>
  <c r="AA2354" i="2"/>
  <c r="AA2048" i="2"/>
  <c r="AA2083" i="2"/>
  <c r="AA2119" i="2"/>
  <c r="AA335" i="2"/>
  <c r="AA503" i="2"/>
  <c r="AA601" i="2"/>
  <c r="AA770" i="2"/>
  <c r="AA807" i="2"/>
  <c r="AA831" i="2"/>
  <c r="AA876" i="2"/>
  <c r="AA1015" i="2"/>
  <c r="AA1010" i="2"/>
  <c r="AA1152" i="2"/>
  <c r="AA1286" i="2"/>
  <c r="AA1317" i="2"/>
  <c r="AA1360" i="2"/>
  <c r="AA1601" i="2"/>
  <c r="AA1666" i="2"/>
  <c r="AA1689" i="2"/>
  <c r="AA1812" i="2"/>
  <c r="AA1883" i="2"/>
  <c r="AA2304" i="2"/>
  <c r="AA2322" i="2"/>
  <c r="AA2125" i="2"/>
  <c r="AA2003" i="2"/>
  <c r="AA2365" i="2"/>
  <c r="AA2063" i="2"/>
  <c r="AA156" i="2"/>
  <c r="AA127" i="2"/>
  <c r="AA329" i="2"/>
  <c r="AA371" i="2"/>
  <c r="AA473" i="2"/>
  <c r="AA454" i="2"/>
  <c r="AA672" i="2"/>
  <c r="AA602" i="2"/>
  <c r="AA544" i="2"/>
  <c r="AA746" i="2"/>
  <c r="AA816" i="2"/>
  <c r="AA990" i="2"/>
  <c r="AA956" i="2"/>
  <c r="AA951" i="2"/>
  <c r="AA1045" i="2"/>
  <c r="AA1070" i="2"/>
  <c r="AA1139" i="2"/>
  <c r="AA1213" i="2"/>
  <c r="AA1475" i="2"/>
  <c r="AA1387" i="2"/>
  <c r="AA1401" i="2"/>
  <c r="AA1415" i="2"/>
  <c r="AA1441" i="2"/>
  <c r="AA1557" i="2"/>
  <c r="AA1728" i="2"/>
  <c r="AA1792" i="2"/>
  <c r="AA2092" i="2"/>
  <c r="AA1975" i="2"/>
  <c r="AA2305" i="2"/>
  <c r="AA2210" i="2"/>
  <c r="AA2292" i="2"/>
  <c r="AA1973" i="2"/>
  <c r="AA2140" i="2"/>
  <c r="AA1989" i="2"/>
  <c r="AA2167" i="2"/>
  <c r="AA109" i="2"/>
  <c r="AA135" i="2"/>
  <c r="AA178" i="2"/>
  <c r="AA232" i="2"/>
  <c r="AA338" i="2"/>
  <c r="AA385" i="2"/>
  <c r="AA520" i="2"/>
  <c r="AA614" i="2"/>
  <c r="AA557" i="2"/>
  <c r="AA727" i="2"/>
  <c r="AA768" i="2"/>
  <c r="AA827" i="2"/>
  <c r="AA998" i="2"/>
  <c r="AA1166" i="2"/>
  <c r="AA1047" i="2"/>
  <c r="AA1165" i="2"/>
  <c r="AA1155" i="2"/>
  <c r="AA1236" i="2"/>
  <c r="AA1356" i="2"/>
  <c r="AA1434" i="2"/>
  <c r="AA1446" i="2"/>
  <c r="AA1652" i="2"/>
  <c r="AA1656" i="2"/>
  <c r="AA1862" i="2"/>
  <c r="AA1701" i="2"/>
  <c r="AA1723" i="2"/>
  <c r="AA1898" i="2"/>
  <c r="AA2058" i="2"/>
  <c r="AA2320" i="2"/>
  <c r="AA2214" i="2"/>
  <c r="AA2293" i="2"/>
  <c r="AA1983" i="2"/>
  <c r="AA2144" i="2"/>
  <c r="AA1999" i="2"/>
  <c r="AA2175" i="2"/>
  <c r="AA368" i="2"/>
  <c r="AA149" i="2"/>
  <c r="AA252" i="2"/>
  <c r="AA162" i="2"/>
  <c r="AA369" i="2"/>
  <c r="AA386" i="2"/>
  <c r="AA429" i="2"/>
  <c r="AA512" i="2"/>
  <c r="AA567" i="2"/>
  <c r="AA546" i="2"/>
  <c r="AA621" i="2"/>
  <c r="AA769" i="2"/>
  <c r="AA865" i="2"/>
  <c r="AA891" i="2"/>
  <c r="AA1001" i="2"/>
  <c r="AA1068" i="2"/>
  <c r="AA1043" i="2"/>
  <c r="AA1224" i="2"/>
  <c r="AA1250" i="2"/>
  <c r="AA1333" i="2"/>
  <c r="AA1459" i="2"/>
  <c r="AA1417" i="2"/>
  <c r="AA1431" i="2"/>
  <c r="AA1470" i="2"/>
  <c r="AA1589" i="2"/>
  <c r="AA1752" i="2"/>
  <c r="AA1665" i="2"/>
  <c r="AA1744" i="2"/>
  <c r="AA1949" i="2"/>
  <c r="AA2030" i="2"/>
  <c r="AA2122" i="2"/>
  <c r="AA2370" i="2"/>
  <c r="AA2137" i="2"/>
  <c r="AA1938" i="2"/>
  <c r="AA2331" i="2"/>
  <c r="AA2008" i="2"/>
  <c r="AA289" i="2"/>
  <c r="AA266" i="2"/>
  <c r="AA82" i="2"/>
  <c r="AA123" i="2"/>
  <c r="AA257" i="2"/>
  <c r="AA198" i="2"/>
  <c r="AA318" i="2"/>
  <c r="AA321" i="2"/>
  <c r="AA471" i="2"/>
  <c r="AA442" i="2"/>
  <c r="AA677" i="2"/>
  <c r="AA576" i="2"/>
  <c r="AA741" i="2"/>
  <c r="AA692" i="2"/>
  <c r="AA828" i="2"/>
  <c r="AA996" i="2"/>
  <c r="AA980" i="2"/>
  <c r="AA901" i="2"/>
  <c r="AA1118" i="2"/>
  <c r="AA1142" i="2"/>
  <c r="AA1128" i="2"/>
  <c r="AA1244" i="2"/>
  <c r="AA1438" i="2"/>
  <c r="AA1347" i="2"/>
  <c r="AA1255" i="2"/>
  <c r="AA1314" i="2"/>
  <c r="AA1529" i="2"/>
  <c r="AA1606" i="2"/>
  <c r="AA1645" i="2"/>
  <c r="AA1872" i="2"/>
  <c r="AA1748" i="2"/>
  <c r="AA1678" i="2"/>
  <c r="AA2343" i="2"/>
  <c r="AA2222" i="2"/>
  <c r="AA2309" i="2"/>
  <c r="AA2339" i="2"/>
  <c r="AA2164" i="2"/>
  <c r="AA2247" i="2"/>
  <c r="AA422" i="2"/>
  <c r="AA524" i="2"/>
  <c r="AA648" i="2"/>
  <c r="AA721" i="2"/>
  <c r="AA817" i="2"/>
  <c r="AA991" i="2"/>
  <c r="AA955" i="2"/>
  <c r="AA1091" i="2"/>
  <c r="AA1051" i="2"/>
  <c r="AA1204" i="2"/>
  <c r="AA1342" i="2"/>
  <c r="AA1265" i="2"/>
  <c r="AA1506" i="2"/>
  <c r="AA1510" i="2"/>
  <c r="AA1706" i="2"/>
  <c r="AA1854" i="2"/>
  <c r="AA1876" i="2"/>
  <c r="AA1962" i="2"/>
  <c r="AA2197" i="2"/>
  <c r="AA2372" i="2"/>
  <c r="AA2269" i="2"/>
  <c r="AA2086" i="2"/>
  <c r="AA2318" i="2"/>
  <c r="AA2123" i="2"/>
  <c r="AA205" i="2"/>
  <c r="AA297" i="2"/>
  <c r="AA312" i="2"/>
  <c r="AA315" i="2"/>
  <c r="AA491" i="2"/>
  <c r="AA513" i="2"/>
  <c r="AA652" i="2"/>
  <c r="AA543" i="2"/>
  <c r="AA743" i="2"/>
  <c r="AA830" i="2"/>
  <c r="AA857" i="2"/>
  <c r="AA1017" i="2"/>
  <c r="AA1105" i="2"/>
  <c r="AA1126" i="2"/>
  <c r="AA1056" i="2"/>
  <c r="AA1280" i="2"/>
  <c r="AA1318" i="2"/>
  <c r="AA1279" i="2"/>
  <c r="AA1259" i="2"/>
  <c r="AA1501" i="2"/>
  <c r="AA1547" i="2"/>
  <c r="AA1734" i="2"/>
  <c r="AA1818" i="2"/>
  <c r="AA1699" i="2"/>
  <c r="AA1896" i="2"/>
  <c r="AA2042" i="2"/>
  <c r="AA2376" i="2"/>
  <c r="AA2242" i="2"/>
  <c r="AA2355" i="2"/>
  <c r="AA2077" i="2"/>
  <c r="AA2172" i="2"/>
  <c r="AA2089" i="2"/>
  <c r="AA2302" i="2"/>
  <c r="AA166" i="2"/>
  <c r="AA254" i="2"/>
  <c r="AA159" i="2"/>
  <c r="AA284" i="2"/>
  <c r="AA350" i="2"/>
  <c r="AA455" i="2"/>
  <c r="AA458" i="2"/>
  <c r="AA673" i="2"/>
  <c r="AA657" i="2"/>
  <c r="AA598" i="2"/>
  <c r="AA749" i="2"/>
  <c r="AA867" i="2"/>
  <c r="AA829" i="2"/>
  <c r="AA923" i="2"/>
  <c r="AA1028" i="2"/>
  <c r="AA902" i="2"/>
  <c r="AA1168" i="2"/>
  <c r="AA1216" i="2"/>
  <c r="AA1281" i="2"/>
  <c r="AA1420" i="2"/>
  <c r="AA1508" i="2"/>
  <c r="AA1522" i="2"/>
  <c r="AA1488" i="2"/>
  <c r="AA1515" i="2"/>
  <c r="AA1697" i="2"/>
  <c r="AA1774" i="2"/>
  <c r="AA1766" i="2"/>
  <c r="AA1977" i="2"/>
  <c r="AA1887" i="2"/>
  <c r="AA2374" i="2"/>
  <c r="AA2246" i="2"/>
  <c r="AA2371" i="2"/>
  <c r="AA2080" i="2"/>
  <c r="AA2176" i="2"/>
  <c r="AA2105" i="2"/>
  <c r="AA2303" i="2"/>
  <c r="AA107" i="2"/>
  <c r="AA90" i="2"/>
  <c r="AA181" i="2"/>
  <c r="AA227" i="2"/>
  <c r="AA343" i="2"/>
  <c r="AA367" i="2"/>
  <c r="AA421" i="2"/>
  <c r="AA505" i="2"/>
  <c r="AA610" i="2"/>
  <c r="AA604" i="2"/>
  <c r="AA740" i="2"/>
  <c r="AA765" i="2"/>
  <c r="AA838" i="2"/>
  <c r="AA873" i="2"/>
  <c r="AA1087" i="2"/>
  <c r="AA898" i="2"/>
  <c r="AA1120" i="2"/>
  <c r="AA1217" i="2"/>
  <c r="AA1192" i="2"/>
  <c r="AA1397" i="2"/>
  <c r="AA1316" i="2"/>
  <c r="AA1321" i="2"/>
  <c r="AA1513" i="2"/>
  <c r="AA1579" i="2"/>
  <c r="AA1714" i="2"/>
  <c r="AA1850" i="2"/>
  <c r="AA1759" i="2"/>
  <c r="AA1904" i="2"/>
  <c r="AA1927" i="2"/>
  <c r="AA2005" i="2"/>
  <c r="AA2154" i="2"/>
  <c r="AA2001" i="2"/>
  <c r="AA2185" i="2"/>
  <c r="AA2047" i="2"/>
  <c r="AA2203" i="2"/>
  <c r="AA2082" i="2"/>
  <c r="AA191" i="2"/>
  <c r="AA158" i="2"/>
  <c r="AA124" i="2"/>
  <c r="AA88" i="2"/>
  <c r="AA168" i="2"/>
  <c r="AA157" i="2"/>
  <c r="AA248" i="2"/>
  <c r="AA391" i="2"/>
  <c r="AA424" i="2"/>
  <c r="AA495" i="2"/>
  <c r="AA623" i="2"/>
  <c r="AA551" i="2"/>
  <c r="AA691" i="2"/>
  <c r="AA778" i="2"/>
  <c r="AA796" i="2"/>
  <c r="AA1033" i="2"/>
  <c r="AA941" i="2"/>
  <c r="AA1013" i="2"/>
  <c r="AA1110" i="2"/>
  <c r="AA1059" i="2"/>
  <c r="AA1278" i="2"/>
  <c r="AA1253" i="2"/>
  <c r="AA1411" i="2"/>
  <c r="AA1361" i="2"/>
  <c r="AA1375" i="2"/>
  <c r="AA1621" i="2"/>
  <c r="AA1465" i="2"/>
  <c r="AA1738" i="2"/>
  <c r="AA1636" i="2"/>
  <c r="AA1867" i="2"/>
  <c r="AA1928" i="2"/>
  <c r="AA2356" i="2"/>
  <c r="AA2254" i="2"/>
  <c r="AA2189" i="2"/>
  <c r="AA2109" i="2"/>
  <c r="AA2184" i="2"/>
  <c r="AA2377" i="2"/>
  <c r="AA1707" i="2"/>
  <c r="AA1994" i="2"/>
  <c r="AA2290" i="2"/>
  <c r="AA2353" i="2"/>
  <c r="AA2216" i="2"/>
  <c r="AA2347" i="2"/>
  <c r="AA51" i="2"/>
  <c r="AA2368" i="2"/>
  <c r="AA2019" i="2"/>
  <c r="AA2199" i="2"/>
  <c r="AA2152" i="2"/>
  <c r="AA2282" i="2"/>
  <c r="AA2248" i="2"/>
  <c r="AA2333" i="2"/>
  <c r="AA2171" i="2"/>
  <c r="AA2287" i="2"/>
  <c r="AF1" i="52"/>
  <c r="AE1" i="52"/>
  <c r="AH4" i="2"/>
  <c r="X4" i="2"/>
  <c r="W4" i="2"/>
  <c r="A7" i="19" l="1"/>
  <c r="A8" i="19"/>
  <c r="B7" i="19"/>
  <c r="B8" i="19"/>
  <c r="AA3" i="2"/>
  <c r="AA6" i="2" l="1"/>
  <c r="AA2" i="2"/>
  <c r="AA4" i="2"/>
  <c r="AA5" i="2"/>
  <c r="AA10" i="2"/>
  <c r="AA27" i="2"/>
  <c r="AA14" i="2"/>
  <c r="AA21" i="2"/>
  <c r="AA42" i="2"/>
  <c r="AA22" i="2"/>
  <c r="AA8" i="2"/>
  <c r="AA11" i="2"/>
  <c r="AA19" i="2"/>
  <c r="AA13" i="2"/>
  <c r="AA39" i="2"/>
  <c r="AA41" i="2"/>
  <c r="AA30" i="2"/>
  <c r="AA47" i="2"/>
  <c r="AA38" i="2"/>
  <c r="AA35" i="2"/>
  <c r="AA44" i="2"/>
  <c r="AA31" i="2"/>
  <c r="AA12" i="2"/>
  <c r="AA29" i="2"/>
  <c r="AA46" i="2"/>
  <c r="AA16" i="2"/>
  <c r="AA43" i="2"/>
  <c r="AA18" i="2"/>
  <c r="AA33" i="2"/>
  <c r="AA20" i="2"/>
  <c r="AA37" i="2"/>
  <c r="AA7" i="2"/>
  <c r="AA24" i="2"/>
  <c r="AA9" i="2"/>
  <c r="AA26" i="2"/>
  <c r="AA48" i="2"/>
  <c r="AA28" i="2"/>
  <c r="AA45" i="2"/>
  <c r="AA15" i="2"/>
  <c r="AA32" i="2"/>
  <c r="AA17" i="2"/>
  <c r="AA34" i="2"/>
  <c r="AA36" i="2"/>
  <c r="AA23" i="2"/>
  <c r="AA40" i="2"/>
  <c r="AA25" i="2"/>
  <c r="E10" i="52" l="1"/>
  <c r="D10" i="52"/>
  <c r="C10" i="52"/>
  <c r="B10" i="52"/>
  <c r="M10" i="52" s="1"/>
  <c r="B15" i="52"/>
  <c r="M15" i="52" s="1"/>
  <c r="C15" i="52"/>
  <c r="E11" i="52"/>
  <c r="B11" i="52"/>
  <c r="M11" i="52" s="1"/>
  <c r="D15" i="52"/>
  <c r="D11" i="52"/>
  <c r="C11" i="52"/>
  <c r="E15" i="52"/>
  <c r="E307" i="52"/>
  <c r="B307" i="52"/>
  <c r="M307" i="52" s="1"/>
  <c r="D307" i="52"/>
  <c r="C307" i="52"/>
  <c r="B306" i="52"/>
  <c r="M306" i="52" s="1"/>
  <c r="D306" i="52"/>
  <c r="E306" i="52"/>
  <c r="C306" i="52"/>
  <c r="E305" i="52"/>
  <c r="C305" i="52"/>
  <c r="B305" i="52"/>
  <c r="M305" i="52" s="1"/>
  <c r="D51" i="52"/>
  <c r="C52" i="52"/>
  <c r="B64" i="52"/>
  <c r="M64" i="52" s="1"/>
  <c r="E68" i="52"/>
  <c r="B71" i="52"/>
  <c r="M71" i="52" s="1"/>
  <c r="E73" i="52"/>
  <c r="E75" i="52"/>
  <c r="C76" i="52"/>
  <c r="E85" i="52"/>
  <c r="E92" i="52"/>
  <c r="D104" i="52"/>
  <c r="E108" i="52"/>
  <c r="D125" i="52"/>
  <c r="E128" i="52"/>
  <c r="D129" i="52"/>
  <c r="D130" i="52"/>
  <c r="D134" i="52"/>
  <c r="D137" i="52"/>
  <c r="C138" i="52"/>
  <c r="B141" i="52"/>
  <c r="M141" i="52" s="1"/>
  <c r="B142" i="52"/>
  <c r="M142" i="52" s="1"/>
  <c r="D146" i="52"/>
  <c r="B147" i="52"/>
  <c r="M147" i="52" s="1"/>
  <c r="B158" i="52"/>
  <c r="M158" i="52" s="1"/>
  <c r="C160" i="52"/>
  <c r="E170" i="52"/>
  <c r="E175" i="52"/>
  <c r="D198" i="52"/>
  <c r="D203" i="52"/>
  <c r="E204" i="52"/>
  <c r="D207" i="52"/>
  <c r="E211" i="52"/>
  <c r="D43" i="52"/>
  <c r="D44" i="52"/>
  <c r="D45" i="52"/>
  <c r="C64" i="52"/>
  <c r="D69" i="52"/>
  <c r="C70" i="52"/>
  <c r="E71" i="52"/>
  <c r="B72" i="52"/>
  <c r="M72" i="52" s="1"/>
  <c r="E80" i="52"/>
  <c r="D81" i="52"/>
  <c r="D82" i="52"/>
  <c r="D85" i="52"/>
  <c r="C98" i="52"/>
  <c r="C99" i="52"/>
  <c r="B100" i="52"/>
  <c r="M100" i="52" s="1"/>
  <c r="E110" i="52"/>
  <c r="E113" i="52"/>
  <c r="C127" i="52"/>
  <c r="C128" i="52"/>
  <c r="E129" i="52"/>
  <c r="C131" i="52"/>
  <c r="C146" i="52"/>
  <c r="E147" i="52"/>
  <c r="E158" i="52"/>
  <c r="B162" i="52"/>
  <c r="M162" i="52" s="1"/>
  <c r="D164" i="52"/>
  <c r="E166" i="52"/>
  <c r="B170" i="52"/>
  <c r="M170" i="52" s="1"/>
  <c r="E174" i="52"/>
  <c r="B175" i="52"/>
  <c r="M175" i="52" s="1"/>
  <c r="B187" i="52"/>
  <c r="M187" i="52" s="1"/>
  <c r="D199" i="52"/>
  <c r="D206" i="52"/>
  <c r="E210" i="52"/>
  <c r="C211" i="52"/>
  <c r="E212" i="52"/>
  <c r="E216" i="52"/>
  <c r="E51" i="52"/>
  <c r="E52" i="52"/>
  <c r="B56" i="52"/>
  <c r="M56" i="52" s="1"/>
  <c r="B60" i="52"/>
  <c r="M60" i="52" s="1"/>
  <c r="C62" i="52"/>
  <c r="E65" i="52"/>
  <c r="D66" i="52"/>
  <c r="C67" i="52"/>
  <c r="E72" i="52"/>
  <c r="B73" i="52"/>
  <c r="M73" i="52" s="1"/>
  <c r="B74" i="52"/>
  <c r="M74" i="52" s="1"/>
  <c r="D75" i="52"/>
  <c r="D76" i="52"/>
  <c r="B77" i="52"/>
  <c r="M77" i="52" s="1"/>
  <c r="B79" i="52"/>
  <c r="M79" i="52" s="1"/>
  <c r="C90" i="52"/>
  <c r="B91" i="52"/>
  <c r="M91" i="52" s="1"/>
  <c r="B94" i="52"/>
  <c r="M94" i="52" s="1"/>
  <c r="B95" i="52"/>
  <c r="M95" i="52" s="1"/>
  <c r="B96" i="52"/>
  <c r="M96" i="52" s="1"/>
  <c r="D101" i="52"/>
  <c r="D103" i="52"/>
  <c r="D105" i="52"/>
  <c r="E119" i="52"/>
  <c r="E125" i="52"/>
  <c r="E132" i="52"/>
  <c r="C133" i="52"/>
  <c r="C136" i="52"/>
  <c r="B138" i="52"/>
  <c r="M138" i="52" s="1"/>
  <c r="D141" i="52"/>
  <c r="D142" i="52"/>
  <c r="C144" i="52"/>
  <c r="B149" i="52"/>
  <c r="M149" i="52" s="1"/>
  <c r="B150" i="52"/>
  <c r="M150" i="52" s="1"/>
  <c r="C153" i="52"/>
  <c r="D154" i="52"/>
  <c r="E162" i="52"/>
  <c r="B178" i="52"/>
  <c r="M178" i="52" s="1"/>
  <c r="E184" i="52"/>
  <c r="D192" i="52"/>
  <c r="C193" i="52"/>
  <c r="D195" i="52"/>
  <c r="E196" i="52"/>
  <c r="E202" i="52"/>
  <c r="B203" i="52"/>
  <c r="M203" i="52" s="1"/>
  <c r="E207" i="52"/>
  <c r="D305" i="52"/>
  <c r="C47" i="52"/>
  <c r="B48" i="52"/>
  <c r="M48" i="52" s="1"/>
  <c r="E55" i="52"/>
  <c r="D56" i="52"/>
  <c r="D57" i="52"/>
  <c r="B58" i="52"/>
  <c r="M58" i="52" s="1"/>
  <c r="D59" i="52"/>
  <c r="D60" i="52"/>
  <c r="E61" i="52"/>
  <c r="E67" i="52"/>
  <c r="C68" i="52"/>
  <c r="E77" i="52"/>
  <c r="D78" i="52"/>
  <c r="D79" i="52"/>
  <c r="B80" i="52"/>
  <c r="M80" i="52" s="1"/>
  <c r="C84" i="52"/>
  <c r="E87" i="52"/>
  <c r="D88" i="52"/>
  <c r="E91" i="52"/>
  <c r="C92" i="52"/>
  <c r="D93" i="52"/>
  <c r="D95" i="52"/>
  <c r="C104" i="52"/>
  <c r="B113" i="52"/>
  <c r="M113" i="52" s="1"/>
  <c r="E115" i="52"/>
  <c r="C122" i="52"/>
  <c r="E133" i="52"/>
  <c r="C134" i="52"/>
  <c r="E138" i="52"/>
  <c r="D139" i="52"/>
  <c r="D140" i="52"/>
  <c r="D149" i="52"/>
  <c r="D150" i="52"/>
  <c r="C152" i="52"/>
  <c r="E155" i="52"/>
  <c r="B166" i="52"/>
  <c r="M166" i="52" s="1"/>
  <c r="B173" i="52"/>
  <c r="M173" i="52" s="1"/>
  <c r="B174" i="52"/>
  <c r="M174" i="52" s="1"/>
  <c r="D178" i="52"/>
  <c r="D179" i="52"/>
  <c r="C182" i="52"/>
  <c r="B189" i="52"/>
  <c r="M189" i="52" s="1"/>
  <c r="D190" i="52"/>
  <c r="E191" i="52"/>
  <c r="B43" i="52"/>
  <c r="M43" i="52" s="1"/>
  <c r="D47" i="52"/>
  <c r="D48" i="52"/>
  <c r="E56" i="52"/>
  <c r="E57" i="52"/>
  <c r="C58" i="52"/>
  <c r="E60" i="52"/>
  <c r="D68" i="52"/>
  <c r="C71" i="52"/>
  <c r="E79" i="52"/>
  <c r="C80" i="52"/>
  <c r="C83" i="52"/>
  <c r="D84" i="52"/>
  <c r="B85" i="52"/>
  <c r="M85" i="52" s="1"/>
  <c r="D92" i="52"/>
  <c r="B111" i="52"/>
  <c r="M111" i="52" s="1"/>
  <c r="C113" i="52"/>
  <c r="D114" i="52"/>
  <c r="D122" i="52"/>
  <c r="B129" i="52"/>
  <c r="M129" i="52" s="1"/>
  <c r="E134" i="52"/>
  <c r="E139" i="52"/>
  <c r="E150" i="52"/>
  <c r="C158" i="52"/>
  <c r="D159" i="52"/>
  <c r="B165" i="52"/>
  <c r="M165" i="52" s="1"/>
  <c r="C166" i="52"/>
  <c r="B167" i="52"/>
  <c r="M167" i="52" s="1"/>
  <c r="C173" i="52"/>
  <c r="C174" i="52"/>
  <c r="E178" i="52"/>
  <c r="E179" i="52"/>
  <c r="C180" i="52"/>
  <c r="D181" i="52"/>
  <c r="D182" i="52"/>
  <c r="C189" i="52"/>
  <c r="E190" i="52"/>
  <c r="E198" i="52"/>
  <c r="B199" i="52"/>
  <c r="M199" i="52" s="1"/>
  <c r="D215" i="52"/>
  <c r="B69" i="52"/>
  <c r="M69" i="52" s="1"/>
  <c r="B75" i="52"/>
  <c r="M75" i="52" s="1"/>
  <c r="E76" i="52"/>
  <c r="B81" i="52"/>
  <c r="M81" i="52" s="1"/>
  <c r="D90" i="52"/>
  <c r="E102" i="52"/>
  <c r="C103" i="52"/>
  <c r="B104" i="52"/>
  <c r="M104" i="52" s="1"/>
  <c r="C161" i="52"/>
  <c r="C178" i="52"/>
  <c r="E206" i="52"/>
  <c r="B207" i="52"/>
  <c r="M207" i="52" s="1"/>
  <c r="E208" i="52"/>
  <c r="E215" i="52"/>
  <c r="B216" i="52"/>
  <c r="M216" i="52" s="1"/>
  <c r="B228" i="52"/>
  <c r="M228" i="52" s="1"/>
  <c r="E233" i="52"/>
  <c r="C255" i="52"/>
  <c r="D256" i="52"/>
  <c r="C257" i="52"/>
  <c r="E258" i="52"/>
  <c r="C283" i="52"/>
  <c r="E285" i="52"/>
  <c r="E289" i="52"/>
  <c r="C293" i="52"/>
  <c r="B296" i="52"/>
  <c r="M296" i="52" s="1"/>
  <c r="C297" i="52"/>
  <c r="D300" i="52"/>
  <c r="D301" i="52"/>
  <c r="D302" i="52"/>
  <c r="B68" i="52"/>
  <c r="M68" i="52" s="1"/>
  <c r="E69" i="52"/>
  <c r="C75" i="52"/>
  <c r="E81" i="52"/>
  <c r="E89" i="52"/>
  <c r="C95" i="52"/>
  <c r="B99" i="52"/>
  <c r="M99" i="52" s="1"/>
  <c r="C100" i="52"/>
  <c r="C101" i="52"/>
  <c r="E103" i="52"/>
  <c r="B125" i="52"/>
  <c r="M125" i="52" s="1"/>
  <c r="B131" i="52"/>
  <c r="M131" i="52" s="1"/>
  <c r="B134" i="52"/>
  <c r="M134" i="52" s="1"/>
  <c r="D165" i="52"/>
  <c r="D173" i="52"/>
  <c r="C191" i="52"/>
  <c r="B205" i="52"/>
  <c r="M205" i="52" s="1"/>
  <c r="C207" i="52"/>
  <c r="B225" i="52"/>
  <c r="M225" i="52" s="1"/>
  <c r="B240" i="52"/>
  <c r="M240" i="52" s="1"/>
  <c r="B248" i="52"/>
  <c r="M248" i="52" s="1"/>
  <c r="B249" i="52"/>
  <c r="M249" i="52" s="1"/>
  <c r="D257" i="52"/>
  <c r="B269" i="52"/>
  <c r="M269" i="52" s="1"/>
  <c r="B272" i="52"/>
  <c r="M272" i="52" s="1"/>
  <c r="B280" i="52"/>
  <c r="M280" i="52" s="1"/>
  <c r="B281" i="52"/>
  <c r="M281" i="52" s="1"/>
  <c r="D293" i="52"/>
  <c r="B295" i="52"/>
  <c r="M295" i="52" s="1"/>
  <c r="D296" i="52"/>
  <c r="D297" i="52"/>
  <c r="E301" i="52"/>
  <c r="B44" i="52"/>
  <c r="M44" i="52" s="1"/>
  <c r="B67" i="52"/>
  <c r="M67" i="52" s="1"/>
  <c r="D80" i="52"/>
  <c r="B84" i="52"/>
  <c r="M84" i="52" s="1"/>
  <c r="C85" i="52"/>
  <c r="C94" i="52"/>
  <c r="B98" i="52"/>
  <c r="M98" i="52" s="1"/>
  <c r="D99" i="52"/>
  <c r="D100" i="52"/>
  <c r="E101" i="52"/>
  <c r="C125" i="52"/>
  <c r="D131" i="52"/>
  <c r="C132" i="52"/>
  <c r="B133" i="52"/>
  <c r="M133" i="52" s="1"/>
  <c r="B139" i="52"/>
  <c r="M139" i="52" s="1"/>
  <c r="B182" i="52"/>
  <c r="M182" i="52" s="1"/>
  <c r="D187" i="52"/>
  <c r="B195" i="52"/>
  <c r="M195" i="52" s="1"/>
  <c r="C205" i="52"/>
  <c r="B222" i="52"/>
  <c r="M222" i="52" s="1"/>
  <c r="B223" i="52"/>
  <c r="M223" i="52" s="1"/>
  <c r="B237" i="52"/>
  <c r="M237" i="52" s="1"/>
  <c r="B239" i="52"/>
  <c r="M239" i="52" s="1"/>
  <c r="C240" i="52"/>
  <c r="D248" i="52"/>
  <c r="C249" i="52"/>
  <c r="E257" i="52"/>
  <c r="B268" i="52"/>
  <c r="M268" i="52" s="1"/>
  <c r="C269" i="52"/>
  <c r="B271" i="52"/>
  <c r="M271" i="52" s="1"/>
  <c r="C272" i="52"/>
  <c r="D280" i="52"/>
  <c r="C281" i="52"/>
  <c r="E293" i="52"/>
  <c r="D294" i="52"/>
  <c r="E297" i="52"/>
  <c r="D298" i="52"/>
  <c r="C43" i="52"/>
  <c r="E44" i="52"/>
  <c r="B66" i="52"/>
  <c r="M66" i="52" s="1"/>
  <c r="D67" i="52"/>
  <c r="C79" i="52"/>
  <c r="E84" i="52"/>
  <c r="B88" i="52"/>
  <c r="M88" i="52" s="1"/>
  <c r="E98" i="52"/>
  <c r="E99" i="52"/>
  <c r="B120" i="52"/>
  <c r="M120" i="52" s="1"/>
  <c r="C129" i="52"/>
  <c r="D132" i="52"/>
  <c r="D133" i="52"/>
  <c r="C164" i="52"/>
  <c r="C172" i="52"/>
  <c r="E182" i="52"/>
  <c r="E186" i="52"/>
  <c r="E187" i="52"/>
  <c r="D194" i="52"/>
  <c r="C195" i="52"/>
  <c r="E200" i="52"/>
  <c r="B211" i="52"/>
  <c r="M211" i="52" s="1"/>
  <c r="D222" i="52"/>
  <c r="C223" i="52"/>
  <c r="B231" i="52"/>
  <c r="M231" i="52" s="1"/>
  <c r="C237" i="52"/>
  <c r="D240" i="52"/>
  <c r="B241" i="52"/>
  <c r="M241" i="52" s="1"/>
  <c r="E248" i="52"/>
  <c r="D249" i="52"/>
  <c r="B261" i="52"/>
  <c r="M261" i="52" s="1"/>
  <c r="C267" i="52"/>
  <c r="E268" i="52"/>
  <c r="D269" i="52"/>
  <c r="D270" i="52"/>
  <c r="D272" i="52"/>
  <c r="B273" i="52"/>
  <c r="M273" i="52" s="1"/>
  <c r="E280" i="52"/>
  <c r="D281" i="52"/>
  <c r="C291" i="52"/>
  <c r="E43" i="52"/>
  <c r="E48" i="52"/>
  <c r="B65" i="52"/>
  <c r="M65" i="52" s="1"/>
  <c r="C66" i="52"/>
  <c r="C72" i="52"/>
  <c r="D73" i="52"/>
  <c r="D97" i="52"/>
  <c r="E109" i="52"/>
  <c r="D138" i="52"/>
  <c r="C142" i="52"/>
  <c r="E143" i="52"/>
  <c r="D176" i="52"/>
  <c r="B193" i="52"/>
  <c r="M193" i="52" s="1"/>
  <c r="E195" i="52"/>
  <c r="C199" i="52"/>
  <c r="D210" i="52"/>
  <c r="D211" i="52"/>
  <c r="B218" i="52"/>
  <c r="M218" i="52" s="1"/>
  <c r="B219" i="52"/>
  <c r="M219" i="52" s="1"/>
  <c r="B221" i="52"/>
  <c r="M221" i="52" s="1"/>
  <c r="E222" i="52"/>
  <c r="D223" i="52"/>
  <c r="B227" i="52"/>
  <c r="M227" i="52" s="1"/>
  <c r="C231" i="52"/>
  <c r="B236" i="52"/>
  <c r="M236" i="52" s="1"/>
  <c r="D237" i="52"/>
  <c r="D238" i="52"/>
  <c r="E240" i="52"/>
  <c r="C241" i="52"/>
  <c r="B245" i="52"/>
  <c r="M245" i="52" s="1"/>
  <c r="E249" i="52"/>
  <c r="B253" i="52"/>
  <c r="M253" i="52" s="1"/>
  <c r="C260" i="52"/>
  <c r="C261" i="52"/>
  <c r="B265" i="52"/>
  <c r="M265" i="52" s="1"/>
  <c r="E269" i="52"/>
  <c r="E272" i="52"/>
  <c r="C273" i="52"/>
  <c r="B277" i="52"/>
  <c r="M277" i="52" s="1"/>
  <c r="E281" i="52"/>
  <c r="B304" i="52"/>
  <c r="M304" i="52" s="1"/>
  <c r="B47" i="52"/>
  <c r="M47" i="52" s="1"/>
  <c r="B52" i="52"/>
  <c r="M52" i="52" s="1"/>
  <c r="C56" i="52"/>
  <c r="C60" i="52"/>
  <c r="D64" i="52"/>
  <c r="D65" i="52"/>
  <c r="D71" i="52"/>
  <c r="D72" i="52"/>
  <c r="C78" i="52"/>
  <c r="C87" i="52"/>
  <c r="D113" i="52"/>
  <c r="B119" i="52"/>
  <c r="M119" i="52" s="1"/>
  <c r="C137" i="52"/>
  <c r="E142" i="52"/>
  <c r="B146" i="52"/>
  <c r="M146" i="52" s="1"/>
  <c r="C150" i="52"/>
  <c r="B154" i="52"/>
  <c r="M154" i="52" s="1"/>
  <c r="E167" i="52"/>
  <c r="B171" i="52"/>
  <c r="M171" i="52" s="1"/>
  <c r="E185" i="52"/>
  <c r="D193" i="52"/>
  <c r="E199" i="52"/>
  <c r="C203" i="52"/>
  <c r="D214" i="52"/>
  <c r="D218" i="52"/>
  <c r="C219" i="52"/>
  <c r="E223" i="52"/>
  <c r="C227" i="52"/>
  <c r="E230" i="52"/>
  <c r="D231" i="52"/>
  <c r="B233" i="52"/>
  <c r="M233" i="52" s="1"/>
  <c r="C235" i="52"/>
  <c r="E237" i="52"/>
  <c r="D241" i="52"/>
  <c r="D242" i="52"/>
  <c r="B243" i="52"/>
  <c r="M243" i="52" s="1"/>
  <c r="C244" i="52"/>
  <c r="C245" i="52"/>
  <c r="C252" i="52"/>
  <c r="C253" i="52"/>
  <c r="E260" i="52"/>
  <c r="D261" i="52"/>
  <c r="C265" i="52"/>
  <c r="D273" i="52"/>
  <c r="E274" i="52"/>
  <c r="D276" i="52"/>
  <c r="C277" i="52"/>
  <c r="B285" i="52"/>
  <c r="M285" i="52" s="1"/>
  <c r="B289" i="52"/>
  <c r="M289" i="52" s="1"/>
  <c r="C304" i="52"/>
  <c r="E47" i="52"/>
  <c r="B51" i="52"/>
  <c r="M51" i="52" s="1"/>
  <c r="D52" i="52"/>
  <c r="E64" i="52"/>
  <c r="B92" i="52"/>
  <c r="M92" i="52" s="1"/>
  <c r="B127" i="52"/>
  <c r="M127" i="52" s="1"/>
  <c r="D136" i="52"/>
  <c r="E146" i="52"/>
  <c r="C154" i="52"/>
  <c r="B155" i="52"/>
  <c r="M155" i="52" s="1"/>
  <c r="C162" i="52"/>
  <c r="C170" i="52"/>
  <c r="D175" i="52"/>
  <c r="D180" i="52"/>
  <c r="D202" i="52"/>
  <c r="E203" i="52"/>
  <c r="B209" i="52"/>
  <c r="M209" i="52" s="1"/>
  <c r="E214" i="52"/>
  <c r="B215" i="52"/>
  <c r="M215" i="52" s="1"/>
  <c r="B217" i="52"/>
  <c r="M217" i="52" s="1"/>
  <c r="E218" i="52"/>
  <c r="D219" i="52"/>
  <c r="B220" i="52"/>
  <c r="M220" i="52" s="1"/>
  <c r="D227" i="52"/>
  <c r="B229" i="52"/>
  <c r="M229" i="52" s="1"/>
  <c r="E231" i="52"/>
  <c r="C233" i="52"/>
  <c r="E241" i="52"/>
  <c r="E242" i="52"/>
  <c r="C243" i="52"/>
  <c r="D244" i="52"/>
  <c r="D245" i="52"/>
  <c r="E252" i="52"/>
  <c r="D253" i="52"/>
  <c r="D254" i="52"/>
  <c r="E261" i="52"/>
  <c r="B263" i="52"/>
  <c r="M263" i="52" s="1"/>
  <c r="D264" i="52"/>
  <c r="D265" i="52"/>
  <c r="E273" i="52"/>
  <c r="C275" i="52"/>
  <c r="E276" i="52"/>
  <c r="D277" i="52"/>
  <c r="C285" i="52"/>
  <c r="D286" i="52"/>
  <c r="B287" i="52"/>
  <c r="M287" i="52" s="1"/>
  <c r="B288" i="52"/>
  <c r="M288" i="52" s="1"/>
  <c r="C289" i="52"/>
  <c r="B301" i="52"/>
  <c r="M301" i="52" s="1"/>
  <c r="D304" i="52"/>
  <c r="C55" i="52"/>
  <c r="D77" i="52"/>
  <c r="D166" i="52"/>
  <c r="C229" i="52"/>
  <c r="B300" i="52"/>
  <c r="M300" i="52" s="1"/>
  <c r="D232" i="52"/>
  <c r="E245" i="52"/>
  <c r="B256" i="52"/>
  <c r="M256" i="52" s="1"/>
  <c r="E277" i="52"/>
  <c r="C284" i="52"/>
  <c r="D289" i="52"/>
  <c r="C51" i="52"/>
  <c r="B76" i="52"/>
  <c r="M76" i="52" s="1"/>
  <c r="C82" i="52"/>
  <c r="C91" i="52"/>
  <c r="D162" i="52"/>
  <c r="B255" i="52"/>
  <c r="M255" i="52" s="1"/>
  <c r="B283" i="52"/>
  <c r="M283" i="52" s="1"/>
  <c r="B50" i="52"/>
  <c r="M50" i="52" s="1"/>
  <c r="E122" i="52"/>
  <c r="C149" i="52"/>
  <c r="D174" i="52"/>
  <c r="E254" i="52"/>
  <c r="D288" i="52"/>
  <c r="B103" i="52"/>
  <c r="M103" i="52" s="1"/>
  <c r="D158" i="52"/>
  <c r="E219" i="52"/>
  <c r="E253" i="52"/>
  <c r="D262" i="52"/>
  <c r="C287" i="52"/>
  <c r="E63" i="52"/>
  <c r="E227" i="52"/>
  <c r="E286" i="52"/>
  <c r="C112" i="52"/>
  <c r="E154" i="52"/>
  <c r="D170" i="52"/>
  <c r="B297" i="52"/>
  <c r="M297" i="52" s="1"/>
  <c r="C301" i="52"/>
  <c r="B257" i="52"/>
  <c r="M257" i="52" s="1"/>
  <c r="C215" i="52"/>
  <c r="D285" i="52"/>
  <c r="D127" i="52"/>
  <c r="E304" i="52"/>
  <c r="D111" i="52"/>
  <c r="E265" i="52"/>
  <c r="D233" i="52"/>
  <c r="B293" i="52"/>
  <c r="M293" i="52" s="1"/>
  <c r="E256" i="52"/>
  <c r="C50" i="52"/>
  <c r="E220" i="52"/>
  <c r="D274" i="52"/>
  <c r="C48" i="52"/>
  <c r="B110" i="52"/>
  <c r="M110" i="52" s="1"/>
  <c r="E173" i="52"/>
  <c r="E127" i="52"/>
  <c r="C204" i="52"/>
  <c r="E78" i="52"/>
  <c r="E66" i="52"/>
  <c r="D135" i="52"/>
  <c r="E298" i="52"/>
  <c r="E259" i="52"/>
  <c r="D290" i="52"/>
  <c r="C278" i="52"/>
  <c r="C251" i="52"/>
  <c r="C292" i="52"/>
  <c r="D224" i="52"/>
  <c r="C264" i="52"/>
  <c r="C192" i="52"/>
  <c r="C217" i="52"/>
  <c r="B214" i="52"/>
  <c r="M214" i="52" s="1"/>
  <c r="B260" i="52"/>
  <c r="M260" i="52" s="1"/>
  <c r="E270" i="52"/>
  <c r="E107" i="52"/>
  <c r="C140" i="52"/>
  <c r="D121" i="52"/>
  <c r="D191" i="52"/>
  <c r="B55" i="52"/>
  <c r="M55" i="52" s="1"/>
  <c r="C65" i="52"/>
  <c r="E131" i="52"/>
  <c r="B302" i="52"/>
  <c r="M302" i="52" s="1"/>
  <c r="B259" i="52"/>
  <c r="M259" i="52" s="1"/>
  <c r="E278" i="52"/>
  <c r="B251" i="52"/>
  <c r="M251" i="52" s="1"/>
  <c r="E224" i="52"/>
  <c r="E264" i="52"/>
  <c r="C268" i="52"/>
  <c r="B235" i="52"/>
  <c r="M235" i="52" s="1"/>
  <c r="C296" i="52"/>
  <c r="E247" i="52"/>
  <c r="B246" i="52"/>
  <c r="M246" i="52" s="1"/>
  <c r="E201" i="52"/>
  <c r="C262" i="52"/>
  <c r="C228" i="52"/>
  <c r="E271" i="52"/>
  <c r="D239" i="52"/>
  <c r="D217" i="52"/>
  <c r="B274" i="52"/>
  <c r="M274" i="52" s="1"/>
  <c r="B242" i="52"/>
  <c r="M242" i="52" s="1"/>
  <c r="C295" i="52"/>
  <c r="C286" i="52"/>
  <c r="E160" i="52"/>
  <c r="C118" i="52"/>
  <c r="E165" i="52"/>
  <c r="C210" i="52"/>
  <c r="D186" i="52"/>
  <c r="B172" i="52"/>
  <c r="M172" i="52" s="1"/>
  <c r="D157" i="52"/>
  <c r="E192" i="52"/>
  <c r="E168" i="52"/>
  <c r="C157" i="52"/>
  <c r="E153" i="52"/>
  <c r="B117" i="52"/>
  <c r="M117" i="52" s="1"/>
  <c r="B176" i="52"/>
  <c r="M176" i="52" s="1"/>
  <c r="E156" i="52"/>
  <c r="E149" i="52"/>
  <c r="C303" i="52"/>
  <c r="C175" i="52"/>
  <c r="B185" i="52"/>
  <c r="M185" i="52" s="1"/>
  <c r="E236" i="52"/>
  <c r="C196" i="52"/>
  <c r="E282" i="52"/>
  <c r="C299" i="52"/>
  <c r="E100" i="52"/>
  <c r="C44" i="52"/>
  <c r="C155" i="52"/>
  <c r="B186" i="52"/>
  <c r="M186" i="52" s="1"/>
  <c r="C188" i="52"/>
  <c r="D98" i="52"/>
  <c r="E302" i="52"/>
  <c r="D279" i="52"/>
  <c r="B266" i="52"/>
  <c r="M266" i="52" s="1"/>
  <c r="D303" i="52"/>
  <c r="D299" i="52"/>
  <c r="C282" i="52"/>
  <c r="B234" i="52"/>
  <c r="M234" i="52" s="1"/>
  <c r="E226" i="52"/>
  <c r="E232" i="52"/>
  <c r="D291" i="52"/>
  <c r="C247" i="52"/>
  <c r="D221" i="52"/>
  <c r="D246" i="52"/>
  <c r="B252" i="52"/>
  <c r="M252" i="52" s="1"/>
  <c r="B201" i="52"/>
  <c r="M201" i="52" s="1"/>
  <c r="C256" i="52"/>
  <c r="E225" i="52"/>
  <c r="B177" i="52"/>
  <c r="M177" i="52" s="1"/>
  <c r="C270" i="52"/>
  <c r="B238" i="52"/>
  <c r="M238" i="52" s="1"/>
  <c r="C126" i="52"/>
  <c r="E229" i="52"/>
  <c r="E197" i="52"/>
  <c r="D255" i="52"/>
  <c r="E228" i="52"/>
  <c r="E205" i="52"/>
  <c r="D160" i="52"/>
  <c r="E118" i="52"/>
  <c r="D196" i="52"/>
  <c r="E183" i="52"/>
  <c r="C186" i="52"/>
  <c r="C168" i="52"/>
  <c r="B148" i="52"/>
  <c r="M148" i="52" s="1"/>
  <c r="B188" i="52"/>
  <c r="M188" i="52" s="1"/>
  <c r="E189" i="52"/>
  <c r="D153" i="52"/>
  <c r="E117" i="52"/>
  <c r="C185" i="52"/>
  <c r="D171" i="52"/>
  <c r="C156" i="52"/>
  <c r="B161" i="52"/>
  <c r="M161" i="52" s="1"/>
  <c r="D108" i="52"/>
  <c r="E288" i="52"/>
  <c r="E105" i="52"/>
  <c r="B42" i="52"/>
  <c r="M42" i="52" s="1"/>
  <c r="E193" i="52"/>
  <c r="D168" i="52"/>
  <c r="D250" i="52"/>
  <c r="C248" i="52"/>
  <c r="B210" i="52"/>
  <c r="M210" i="52" s="1"/>
  <c r="D148" i="52"/>
  <c r="E137" i="52"/>
  <c r="B157" i="52"/>
  <c r="M157" i="52" s="1"/>
  <c r="D151" i="52"/>
  <c r="C69" i="52"/>
  <c r="E300" i="52"/>
  <c r="C279" i="52"/>
  <c r="D266" i="52"/>
  <c r="D284" i="52"/>
  <c r="B303" i="52"/>
  <c r="M303" i="52" s="1"/>
  <c r="B299" i="52"/>
  <c r="M299" i="52" s="1"/>
  <c r="D234" i="52"/>
  <c r="C230" i="52"/>
  <c r="B291" i="52"/>
  <c r="M291" i="52" s="1"/>
  <c r="D236" i="52"/>
  <c r="E213" i="52"/>
  <c r="E244" i="52"/>
  <c r="D226" i="52"/>
  <c r="E295" i="52"/>
  <c r="D177" i="52"/>
  <c r="E126" i="52"/>
  <c r="B197" i="52"/>
  <c r="M197" i="52" s="1"/>
  <c r="B254" i="52"/>
  <c r="M254" i="52" s="1"/>
  <c r="E171" i="52"/>
  <c r="C179" i="52"/>
  <c r="B145" i="52"/>
  <c r="M145" i="52" s="1"/>
  <c r="D204" i="52"/>
  <c r="B191" i="52"/>
  <c r="M191" i="52" s="1"/>
  <c r="D167" i="52"/>
  <c r="B151" i="52"/>
  <c r="M151" i="52" s="1"/>
  <c r="D183" i="52"/>
  <c r="B163" i="52"/>
  <c r="M163" i="52" s="1"/>
  <c r="E194" i="52"/>
  <c r="C184" i="52"/>
  <c r="D169" i="52"/>
  <c r="B198" i="52"/>
  <c r="M198" i="52" s="1"/>
  <c r="C212" i="52"/>
  <c r="D49" i="52"/>
  <c r="C81" i="52"/>
  <c r="C197" i="52"/>
  <c r="C115" i="52"/>
  <c r="D278" i="52"/>
  <c r="B224" i="52"/>
  <c r="M224" i="52" s="1"/>
  <c r="E296" i="52"/>
  <c r="B258" i="52"/>
  <c r="M258" i="52" s="1"/>
  <c r="B247" i="52"/>
  <c r="M247" i="52" s="1"/>
  <c r="B213" i="52"/>
  <c r="M213" i="52" s="1"/>
  <c r="E246" i="52"/>
  <c r="E267" i="52"/>
  <c r="C294" i="52"/>
  <c r="D260" i="52"/>
  <c r="C177" i="52"/>
  <c r="D220" i="52"/>
  <c r="B126" i="52"/>
  <c r="M126" i="52" s="1"/>
  <c r="D243" i="52"/>
  <c r="C171" i="52"/>
  <c r="B118" i="52"/>
  <c r="M118" i="52" s="1"/>
  <c r="B179" i="52"/>
  <c r="M179" i="52" s="1"/>
  <c r="C202" i="52"/>
  <c r="B159" i="52"/>
  <c r="M159" i="52" s="1"/>
  <c r="B192" i="52"/>
  <c r="M192" i="52" s="1"/>
  <c r="E151" i="52"/>
  <c r="D188" i="52"/>
  <c r="D185" i="52"/>
  <c r="E161" i="52"/>
  <c r="C124" i="52"/>
  <c r="B116" i="52"/>
  <c r="M116" i="52" s="1"/>
  <c r="C107" i="52"/>
  <c r="E111" i="52"/>
  <c r="B130" i="52"/>
  <c r="M130" i="52" s="1"/>
  <c r="B108" i="52"/>
  <c r="M108" i="52" s="1"/>
  <c r="D119" i="52"/>
  <c r="B86" i="52"/>
  <c r="M86" i="52" s="1"/>
  <c r="B70" i="52"/>
  <c r="M70" i="52" s="1"/>
  <c r="B87" i="52"/>
  <c r="M87" i="52" s="1"/>
  <c r="E88" i="52"/>
  <c r="D61" i="52"/>
  <c r="E54" i="52"/>
  <c r="C59" i="52"/>
  <c r="E53" i="52"/>
  <c r="B57" i="52"/>
  <c r="M57" i="52" s="1"/>
  <c r="C49" i="52"/>
  <c r="E290" i="52"/>
  <c r="C147" i="52"/>
  <c r="C194" i="52"/>
  <c r="C280" i="52"/>
  <c r="B181" i="52"/>
  <c r="M181" i="52" s="1"/>
  <c r="D163" i="52"/>
  <c r="C77" i="52"/>
  <c r="E279" i="52"/>
  <c r="C266" i="52"/>
  <c r="E303" i="52"/>
  <c r="E299" i="52"/>
  <c r="C234" i="52"/>
  <c r="D235" i="52"/>
  <c r="E291" i="52"/>
  <c r="C258" i="52"/>
  <c r="C236" i="52"/>
  <c r="C213" i="52"/>
  <c r="B267" i="52"/>
  <c r="M267" i="52" s="1"/>
  <c r="C288" i="52"/>
  <c r="E217" i="52"/>
  <c r="D126" i="52"/>
  <c r="E243" i="52"/>
  <c r="D205" i="52"/>
  <c r="B194" i="52"/>
  <c r="M194" i="52" s="1"/>
  <c r="D118" i="52"/>
  <c r="D216" i="52"/>
  <c r="D200" i="52"/>
  <c r="E159" i="52"/>
  <c r="B212" i="52"/>
  <c r="M212" i="52" s="1"/>
  <c r="C183" i="52"/>
  <c r="E157" i="52"/>
  <c r="B184" i="52"/>
  <c r="M184" i="52" s="1"/>
  <c r="D161" i="52"/>
  <c r="C135" i="52"/>
  <c r="B109" i="52"/>
  <c r="M109" i="52" s="1"/>
  <c r="E140" i="52"/>
  <c r="E124" i="52"/>
  <c r="D116" i="52"/>
  <c r="D106" i="52"/>
  <c r="C120" i="52"/>
  <c r="E130" i="52"/>
  <c r="C119" i="52"/>
  <c r="D86" i="52"/>
  <c r="C96" i="52"/>
  <c r="B90" i="52"/>
  <c r="M90" i="52" s="1"/>
  <c r="C54" i="52"/>
  <c r="E59" i="52"/>
  <c r="C57" i="52"/>
  <c r="E49" i="52"/>
  <c r="E266" i="52"/>
  <c r="D144" i="52"/>
  <c r="B183" i="52"/>
  <c r="M183" i="52" s="1"/>
  <c r="B46" i="52"/>
  <c r="M46" i="52" s="1"/>
  <c r="D120" i="52"/>
  <c r="D259" i="52"/>
  <c r="C290" i="52"/>
  <c r="E284" i="52"/>
  <c r="D292" i="52"/>
  <c r="B232" i="52"/>
  <c r="M232" i="52" s="1"/>
  <c r="D252" i="52"/>
  <c r="D209" i="52"/>
  <c r="E275" i="52"/>
  <c r="D229" i="52"/>
  <c r="E294" i="52"/>
  <c r="E262" i="52"/>
  <c r="C165" i="52"/>
  <c r="D212" i="52"/>
  <c r="E172" i="52"/>
  <c r="B208" i="52"/>
  <c r="M208" i="52" s="1"/>
  <c r="E181" i="52"/>
  <c r="C148" i="52"/>
  <c r="C117" i="52"/>
  <c r="B135" i="52"/>
  <c r="M135" i="52" s="1"/>
  <c r="B114" i="52"/>
  <c r="M114" i="52" s="1"/>
  <c r="C109" i="52"/>
  <c r="D147" i="52"/>
  <c r="D155" i="52"/>
  <c r="C106" i="52"/>
  <c r="D102" i="52"/>
  <c r="C108" i="52"/>
  <c r="D128" i="52"/>
  <c r="C121" i="52"/>
  <c r="D96" i="52"/>
  <c r="E86" i="52"/>
  <c r="E82" i="52"/>
  <c r="D62" i="52"/>
  <c r="E46" i="52"/>
  <c r="D42" i="52"/>
  <c r="C216" i="52"/>
  <c r="B122" i="52"/>
  <c r="M122" i="52" s="1"/>
  <c r="E141" i="52"/>
  <c r="C218" i="52"/>
  <c r="C271" i="52"/>
  <c r="E95" i="52"/>
  <c r="D143" i="52"/>
  <c r="C187" i="52"/>
  <c r="C300" i="52"/>
  <c r="D282" i="52"/>
  <c r="B226" i="52"/>
  <c r="M226" i="52" s="1"/>
  <c r="E283" i="52"/>
  <c r="B230" i="52"/>
  <c r="M230" i="52" s="1"/>
  <c r="E221" i="52"/>
  <c r="C250" i="52"/>
  <c r="D201" i="52"/>
  <c r="D263" i="52"/>
  <c r="D228" i="52"/>
  <c r="C238" i="52"/>
  <c r="D197" i="52"/>
  <c r="D287" i="52"/>
  <c r="D145" i="52"/>
  <c r="D208" i="52"/>
  <c r="E188" i="52"/>
  <c r="B200" i="52"/>
  <c r="M200" i="52" s="1"/>
  <c r="B168" i="52"/>
  <c r="M168" i="52" s="1"/>
  <c r="E114" i="52"/>
  <c r="E180" i="52"/>
  <c r="B137" i="52"/>
  <c r="M137" i="52" s="1"/>
  <c r="B144" i="52"/>
  <c r="M144" i="52" s="1"/>
  <c r="E123" i="52"/>
  <c r="B164" i="52"/>
  <c r="M164" i="52" s="1"/>
  <c r="B112" i="52"/>
  <c r="M112" i="52" s="1"/>
  <c r="C102" i="52"/>
  <c r="C105" i="52"/>
  <c r="B115" i="52"/>
  <c r="M115" i="52" s="1"/>
  <c r="E121" i="52"/>
  <c r="B93" i="52"/>
  <c r="M93" i="52" s="1"/>
  <c r="B97" i="52"/>
  <c r="M97" i="52" s="1"/>
  <c r="D83" i="52"/>
  <c r="D94" i="52"/>
  <c r="E74" i="52"/>
  <c r="B78" i="52"/>
  <c r="M78" i="52" s="1"/>
  <c r="B62" i="52"/>
  <c r="M62" i="52" s="1"/>
  <c r="D63" i="52"/>
  <c r="C45" i="52"/>
  <c r="D50" i="52"/>
  <c r="B202" i="52"/>
  <c r="M202" i="52" s="1"/>
  <c r="E292" i="52"/>
  <c r="D156" i="52"/>
  <c r="C298" i="52"/>
  <c r="B278" i="52"/>
  <c r="M278" i="52" s="1"/>
  <c r="E251" i="52"/>
  <c r="C224" i="52"/>
  <c r="E250" i="52"/>
  <c r="C220" i="52"/>
  <c r="C214" i="52"/>
  <c r="C151" i="52"/>
  <c r="C163" i="52"/>
  <c r="D117" i="52"/>
  <c r="C141" i="52"/>
  <c r="E144" i="52"/>
  <c r="B106" i="52"/>
  <c r="M106" i="52" s="1"/>
  <c r="E97" i="52"/>
  <c r="B83" i="52"/>
  <c r="M83" i="52" s="1"/>
  <c r="B82" i="52"/>
  <c r="M82" i="52" s="1"/>
  <c r="C53" i="52"/>
  <c r="B45" i="52"/>
  <c r="M45" i="52" s="1"/>
  <c r="C239" i="52"/>
  <c r="E104" i="52"/>
  <c r="B279" i="52"/>
  <c r="M279" i="52" s="1"/>
  <c r="B292" i="52"/>
  <c r="D247" i="52"/>
  <c r="C246" i="52"/>
  <c r="E263" i="52"/>
  <c r="E287" i="52"/>
  <c r="C225" i="52"/>
  <c r="D172" i="52"/>
  <c r="E163" i="52"/>
  <c r="E136" i="52"/>
  <c r="B124" i="52"/>
  <c r="M124" i="52" s="1"/>
  <c r="E106" i="52"/>
  <c r="B102" i="52"/>
  <c r="M102" i="52" s="1"/>
  <c r="B121" i="52"/>
  <c r="M121" i="52" s="1"/>
  <c r="E96" i="52"/>
  <c r="E83" i="52"/>
  <c r="D87" i="52"/>
  <c r="E45" i="52"/>
  <c r="B276" i="52"/>
  <c r="M276" i="52" s="1"/>
  <c r="C222" i="52"/>
  <c r="C89" i="52"/>
  <c r="C259" i="52"/>
  <c r="B282" i="52"/>
  <c r="M282" i="52" s="1"/>
  <c r="D283" i="52"/>
  <c r="B262" i="52"/>
  <c r="M262" i="52" s="1"/>
  <c r="D271" i="52"/>
  <c r="C242" i="52"/>
  <c r="B286" i="52"/>
  <c r="M286" i="52" s="1"/>
  <c r="C206" i="52"/>
  <c r="B204" i="52"/>
  <c r="M204" i="52" s="1"/>
  <c r="E148" i="52"/>
  <c r="B136" i="52"/>
  <c r="M136" i="52" s="1"/>
  <c r="D124" i="52"/>
  <c r="E116" i="52"/>
  <c r="C93" i="52"/>
  <c r="C74" i="52"/>
  <c r="D53" i="52"/>
  <c r="B49" i="52"/>
  <c r="M49" i="52" s="1"/>
  <c r="C201" i="52"/>
  <c r="B132" i="52"/>
  <c r="M132" i="52" s="1"/>
  <c r="D268" i="52"/>
  <c r="C276" i="52"/>
  <c r="E209" i="52"/>
  <c r="E177" i="52"/>
  <c r="B270" i="52"/>
  <c r="M270" i="52" s="1"/>
  <c r="C167" i="52"/>
  <c r="E135" i="52"/>
  <c r="C116" i="52"/>
  <c r="C130" i="52"/>
  <c r="E93" i="52"/>
  <c r="B89" i="52"/>
  <c r="M89" i="52" s="1"/>
  <c r="D74" i="52"/>
  <c r="C46" i="52"/>
  <c r="D46" i="52"/>
  <c r="E42" i="52"/>
  <c r="D184" i="52"/>
  <c r="E238" i="52"/>
  <c r="B101" i="52"/>
  <c r="M101" i="52" s="1"/>
  <c r="C208" i="52"/>
  <c r="B264" i="52"/>
  <c r="M264" i="52" s="1"/>
  <c r="C221" i="52"/>
  <c r="C209" i="52"/>
  <c r="C263" i="52"/>
  <c r="C198" i="52"/>
  <c r="C159" i="52"/>
  <c r="B196" i="52"/>
  <c r="M196" i="52" s="1"/>
  <c r="E176" i="52"/>
  <c r="C114" i="52"/>
  <c r="D123" i="52"/>
  <c r="E164" i="52"/>
  <c r="E120" i="52"/>
  <c r="B128" i="52"/>
  <c r="M128" i="52" s="1"/>
  <c r="D89" i="52"/>
  <c r="E70" i="52"/>
  <c r="E94" i="52"/>
  <c r="B61" i="52"/>
  <c r="M61" i="52" s="1"/>
  <c r="E62" i="52"/>
  <c r="C63" i="52"/>
  <c r="C42" i="52"/>
  <c r="D91" i="52"/>
  <c r="C190" i="52"/>
  <c r="C200" i="52"/>
  <c r="C145" i="52"/>
  <c r="B290" i="52"/>
  <c r="M290" i="52" s="1"/>
  <c r="B284" i="52"/>
  <c r="M284" i="52" s="1"/>
  <c r="E234" i="52"/>
  <c r="E235" i="52"/>
  <c r="D213" i="52"/>
  <c r="D267" i="52"/>
  <c r="D295" i="52"/>
  <c r="D275" i="52"/>
  <c r="B160" i="52"/>
  <c r="M160" i="52" s="1"/>
  <c r="E145" i="52"/>
  <c r="B190" i="52"/>
  <c r="M190" i="52" s="1"/>
  <c r="B153" i="52"/>
  <c r="M153" i="52" s="1"/>
  <c r="E169" i="52"/>
  <c r="B180" i="52"/>
  <c r="M180" i="52" s="1"/>
  <c r="B123" i="52"/>
  <c r="M123" i="52" s="1"/>
  <c r="E152" i="52"/>
  <c r="D112" i="52"/>
  <c r="B105" i="52"/>
  <c r="M105" i="52" s="1"/>
  <c r="D115" i="52"/>
  <c r="C86" i="52"/>
  <c r="D70" i="52"/>
  <c r="C88" i="52"/>
  <c r="C61" i="52"/>
  <c r="D58" i="52"/>
  <c r="E50" i="52"/>
  <c r="B63" i="52"/>
  <c r="M63" i="52" s="1"/>
  <c r="C73" i="52"/>
  <c r="C176" i="52"/>
  <c r="C139" i="52"/>
  <c r="C302" i="52"/>
  <c r="C226" i="52"/>
  <c r="C232" i="52"/>
  <c r="D258" i="52"/>
  <c r="B294" i="52"/>
  <c r="M294" i="52" s="1"/>
  <c r="D225" i="52"/>
  <c r="E239" i="52"/>
  <c r="C274" i="52"/>
  <c r="E255" i="52"/>
  <c r="C143" i="52"/>
  <c r="C181" i="52"/>
  <c r="C123" i="52"/>
  <c r="B152" i="52"/>
  <c r="M152" i="52" s="1"/>
  <c r="B107" i="52"/>
  <c r="M107" i="52" s="1"/>
  <c r="E112" i="52"/>
  <c r="D110" i="52"/>
  <c r="E90" i="52"/>
  <c r="D54" i="52"/>
  <c r="B59" i="52"/>
  <c r="M59" i="52" s="1"/>
  <c r="E58" i="52"/>
  <c r="B169" i="52"/>
  <c r="M169" i="52" s="1"/>
  <c r="B206" i="52"/>
  <c r="M206" i="52" s="1"/>
  <c r="B275" i="52"/>
  <c r="M275" i="52" s="1"/>
  <c r="D152" i="52"/>
  <c r="B54" i="52"/>
  <c r="M54" i="52" s="1"/>
  <c r="B298" i="52"/>
  <c r="M298" i="52" s="1"/>
  <c r="D251" i="52"/>
  <c r="D230" i="52"/>
  <c r="B250" i="52"/>
  <c r="M250" i="52" s="1"/>
  <c r="B244" i="52"/>
  <c r="M244" i="52" s="1"/>
  <c r="C254" i="52"/>
  <c r="B143" i="52"/>
  <c r="M143" i="52" s="1"/>
  <c r="C169" i="52"/>
  <c r="D189" i="52"/>
  <c r="B156" i="52"/>
  <c r="M156" i="52" s="1"/>
  <c r="D109" i="52"/>
  <c r="B140" i="52"/>
  <c r="M140" i="52" s="1"/>
  <c r="D107" i="52"/>
  <c r="C111" i="52"/>
  <c r="C110" i="52"/>
  <c r="C97" i="52"/>
  <c r="B53" i="52"/>
  <c r="M53" i="52" s="1"/>
  <c r="D55" i="52"/>
  <c r="B41" i="52"/>
  <c r="M41" i="52" s="1"/>
  <c r="D41" i="52"/>
  <c r="C41" i="52"/>
  <c r="E41" i="52"/>
  <c r="E12" i="52"/>
  <c r="C23" i="52"/>
  <c r="E30" i="52"/>
  <c r="E32" i="52"/>
  <c r="D37" i="52"/>
  <c r="E39" i="52"/>
  <c r="C32" i="52"/>
  <c r="B4" i="52"/>
  <c r="C16" i="52"/>
  <c r="B21" i="52"/>
  <c r="D23" i="52"/>
  <c r="D27" i="52"/>
  <c r="E37" i="52"/>
  <c r="E14" i="52"/>
  <c r="C4" i="52"/>
  <c r="E13" i="52"/>
  <c r="E16" i="52"/>
  <c r="D21" i="52"/>
  <c r="E23" i="52"/>
  <c r="B31" i="52"/>
  <c r="C40" i="52"/>
  <c r="D4" i="52"/>
  <c r="D8" i="52"/>
  <c r="E21" i="52"/>
  <c r="C31" i="52"/>
  <c r="E38" i="52"/>
  <c r="E40" i="52"/>
  <c r="B23" i="52"/>
  <c r="E4" i="52"/>
  <c r="B14" i="52"/>
  <c r="C24" i="52"/>
  <c r="B29" i="52"/>
  <c r="D31" i="52"/>
  <c r="D35" i="52"/>
  <c r="D12" i="52"/>
  <c r="C14" i="52"/>
  <c r="E22" i="52"/>
  <c r="E24" i="52"/>
  <c r="D29" i="52"/>
  <c r="E31" i="52"/>
  <c r="B39" i="52"/>
  <c r="E5" i="52"/>
  <c r="B37" i="52"/>
  <c r="D39" i="52"/>
  <c r="C5" i="52"/>
  <c r="B12" i="52"/>
  <c r="D14" i="52"/>
  <c r="D19" i="52"/>
  <c r="E29" i="52"/>
  <c r="C39" i="52"/>
  <c r="B26" i="52"/>
  <c r="B36" i="52"/>
  <c r="B28" i="52"/>
  <c r="B20" i="52"/>
  <c r="E33" i="52"/>
  <c r="E17" i="52"/>
  <c r="C30" i="52"/>
  <c r="C13" i="52"/>
  <c r="C33" i="52"/>
  <c r="E7" i="52"/>
  <c r="C18" i="52"/>
  <c r="E19" i="52"/>
  <c r="E35" i="52"/>
  <c r="E8" i="52"/>
  <c r="B32" i="52"/>
  <c r="B16" i="52"/>
  <c r="E28" i="52"/>
  <c r="E9" i="52"/>
  <c r="D28" i="52"/>
  <c r="C36" i="52"/>
  <c r="C7" i="52"/>
  <c r="C12" i="52"/>
  <c r="C29" i="52"/>
  <c r="B30" i="52"/>
  <c r="D30" i="52"/>
  <c r="D13" i="52"/>
  <c r="B27" i="52"/>
  <c r="B8" i="52"/>
  <c r="C25" i="52"/>
  <c r="E34" i="52"/>
  <c r="D34" i="52"/>
  <c r="C37" i="52"/>
  <c r="D5" i="52"/>
  <c r="D24" i="52"/>
  <c r="E27" i="52"/>
  <c r="C27" i="52"/>
  <c r="C8" i="52"/>
  <c r="D25" i="52"/>
  <c r="D6" i="52"/>
  <c r="D20" i="52"/>
  <c r="C28" i="52"/>
  <c r="D26" i="52"/>
  <c r="C34" i="52"/>
  <c r="D32" i="52"/>
  <c r="B17" i="52"/>
  <c r="D40" i="52"/>
  <c r="C21" i="52"/>
  <c r="E25" i="52"/>
  <c r="E6" i="52"/>
  <c r="C38" i="52"/>
  <c r="C22" i="52"/>
  <c r="C17" i="52"/>
  <c r="E26" i="52"/>
  <c r="D18" i="52"/>
  <c r="B25" i="52"/>
  <c r="B22" i="52"/>
  <c r="B33" i="52"/>
  <c r="D16" i="52"/>
  <c r="B40" i="52"/>
  <c r="B24" i="52"/>
  <c r="B5" i="52"/>
  <c r="E36" i="52"/>
  <c r="E20" i="52"/>
  <c r="D9" i="52"/>
  <c r="C20" i="52"/>
  <c r="D7" i="52"/>
  <c r="B18" i="52"/>
  <c r="B38" i="52"/>
  <c r="B13" i="52"/>
  <c r="B6" i="52"/>
  <c r="D38" i="52"/>
  <c r="D22" i="52"/>
  <c r="B35" i="52"/>
  <c r="B19" i="52"/>
  <c r="C6" i="52"/>
  <c r="E18" i="52"/>
  <c r="B9" i="52"/>
  <c r="B34" i="52"/>
  <c r="B7" i="52"/>
  <c r="C35" i="52"/>
  <c r="C19" i="52"/>
  <c r="D33" i="52"/>
  <c r="D17" i="52"/>
  <c r="D36" i="52"/>
  <c r="C9" i="52"/>
  <c r="C26" i="52"/>
  <c r="E3" i="52"/>
  <c r="E2" i="52"/>
  <c r="B2" i="52"/>
  <c r="B3" i="52"/>
  <c r="M3" i="52" s="1"/>
  <c r="D2" i="52"/>
  <c r="D3" i="52"/>
  <c r="C2" i="52"/>
  <c r="C3" i="52"/>
  <c r="AH48" i="2"/>
  <c r="X48" i="2"/>
  <c r="W48" i="2"/>
  <c r="AN10" i="52" l="1"/>
  <c r="AM10" i="52"/>
  <c r="AI10" i="52"/>
  <c r="AI15" i="52"/>
  <c r="P307" i="52"/>
  <c r="O307" i="52"/>
  <c r="F307" i="52"/>
  <c r="R307" i="52"/>
  <c r="Q307" i="52"/>
  <c r="P306" i="52"/>
  <c r="Q306" i="52"/>
  <c r="R306" i="52"/>
  <c r="F306" i="52"/>
  <c r="O306" i="52"/>
  <c r="R58" i="52"/>
  <c r="Q58" i="52"/>
  <c r="P58" i="52"/>
  <c r="O58" i="52"/>
  <c r="F58" i="52"/>
  <c r="P50" i="52"/>
  <c r="Q50" i="52"/>
  <c r="R50" i="52"/>
  <c r="F50" i="52"/>
  <c r="O50" i="52"/>
  <c r="R152" i="52"/>
  <c r="F152" i="52"/>
  <c r="O152" i="52"/>
  <c r="P152" i="52"/>
  <c r="Q152" i="52"/>
  <c r="P94" i="52"/>
  <c r="R94" i="52"/>
  <c r="Q94" i="52"/>
  <c r="F94" i="52"/>
  <c r="O94" i="52"/>
  <c r="O176" i="52"/>
  <c r="P176" i="52"/>
  <c r="R176" i="52"/>
  <c r="F176" i="52"/>
  <c r="Q176" i="52"/>
  <c r="F209" i="52"/>
  <c r="O209" i="52"/>
  <c r="P209" i="52"/>
  <c r="Q209" i="52"/>
  <c r="R209" i="52"/>
  <c r="O292" i="52"/>
  <c r="P292" i="52"/>
  <c r="Q292" i="52"/>
  <c r="R292" i="52"/>
  <c r="F292" i="52"/>
  <c r="P262" i="52"/>
  <c r="F262" i="52"/>
  <c r="Q262" i="52"/>
  <c r="R262" i="52"/>
  <c r="O262" i="52"/>
  <c r="F284" i="52"/>
  <c r="Q284" i="52"/>
  <c r="R284" i="52"/>
  <c r="O284" i="52"/>
  <c r="P284" i="52"/>
  <c r="O49" i="52"/>
  <c r="Q49" i="52"/>
  <c r="R49" i="52"/>
  <c r="P49" i="52"/>
  <c r="F49" i="52"/>
  <c r="P130" i="52"/>
  <c r="F130" i="52"/>
  <c r="Q130" i="52"/>
  <c r="R130" i="52"/>
  <c r="O130" i="52"/>
  <c r="P290" i="52"/>
  <c r="R290" i="52"/>
  <c r="O290" i="52"/>
  <c r="Q290" i="52"/>
  <c r="F290" i="52"/>
  <c r="P295" i="52"/>
  <c r="R295" i="52"/>
  <c r="Q295" i="52"/>
  <c r="F295" i="52"/>
  <c r="O295" i="52"/>
  <c r="O117" i="52"/>
  <c r="R117" i="52"/>
  <c r="P117" i="52"/>
  <c r="Q117" i="52"/>
  <c r="F117" i="52"/>
  <c r="R168" i="52"/>
  <c r="O168" i="52"/>
  <c r="F168" i="52"/>
  <c r="P168" i="52"/>
  <c r="Q168" i="52"/>
  <c r="Q160" i="52"/>
  <c r="P160" i="52"/>
  <c r="R160" i="52"/>
  <c r="F160" i="52"/>
  <c r="O160" i="52"/>
  <c r="F264" i="52"/>
  <c r="P264" i="52"/>
  <c r="Q264" i="52"/>
  <c r="R264" i="52"/>
  <c r="O264" i="52"/>
  <c r="P259" i="52"/>
  <c r="F259" i="52"/>
  <c r="O259" i="52"/>
  <c r="Q259" i="52"/>
  <c r="R259" i="52"/>
  <c r="Q265" i="52"/>
  <c r="O265" i="52"/>
  <c r="F265" i="52"/>
  <c r="R265" i="52"/>
  <c r="P265" i="52"/>
  <c r="P260" i="52"/>
  <c r="F260" i="52"/>
  <c r="O260" i="52"/>
  <c r="Q260" i="52"/>
  <c r="R260" i="52"/>
  <c r="F237" i="52"/>
  <c r="R237" i="52"/>
  <c r="Q237" i="52"/>
  <c r="P237" i="52"/>
  <c r="O237" i="52"/>
  <c r="F48" i="52"/>
  <c r="Q48" i="52"/>
  <c r="O48" i="52"/>
  <c r="P48" i="52"/>
  <c r="R48" i="52"/>
  <c r="O187" i="52"/>
  <c r="F187" i="52"/>
  <c r="P187" i="52"/>
  <c r="Q187" i="52"/>
  <c r="R187" i="52"/>
  <c r="F44" i="52"/>
  <c r="Q44" i="52"/>
  <c r="P44" i="52"/>
  <c r="O44" i="52"/>
  <c r="R44" i="52"/>
  <c r="F258" i="52"/>
  <c r="R258" i="52"/>
  <c r="P258" i="52"/>
  <c r="Q258" i="52"/>
  <c r="O258" i="52"/>
  <c r="R208" i="52"/>
  <c r="P208" i="52"/>
  <c r="F208" i="52"/>
  <c r="Q208" i="52"/>
  <c r="O208" i="52"/>
  <c r="R190" i="52"/>
  <c r="Q190" i="52"/>
  <c r="F190" i="52"/>
  <c r="O190" i="52"/>
  <c r="P190" i="52"/>
  <c r="O134" i="52"/>
  <c r="R134" i="52"/>
  <c r="Q134" i="52"/>
  <c r="P134" i="52"/>
  <c r="F134" i="52"/>
  <c r="F57" i="52"/>
  <c r="R57" i="52"/>
  <c r="P57" i="52"/>
  <c r="O57" i="52"/>
  <c r="Q57" i="52"/>
  <c r="O115" i="52"/>
  <c r="P115" i="52"/>
  <c r="Q115" i="52"/>
  <c r="F115" i="52"/>
  <c r="R115" i="52"/>
  <c r="O87" i="52"/>
  <c r="Q87" i="52"/>
  <c r="F87" i="52"/>
  <c r="P87" i="52"/>
  <c r="R87" i="52"/>
  <c r="Q61" i="52"/>
  <c r="P61" i="52"/>
  <c r="R61" i="52"/>
  <c r="F61" i="52"/>
  <c r="O61" i="52"/>
  <c r="O119" i="52"/>
  <c r="R119" i="52"/>
  <c r="F119" i="52"/>
  <c r="Q119" i="52"/>
  <c r="P119" i="52"/>
  <c r="P216" i="52"/>
  <c r="Q216" i="52"/>
  <c r="F216" i="52"/>
  <c r="O216" i="52"/>
  <c r="R216" i="52"/>
  <c r="F174" i="52"/>
  <c r="Q174" i="52"/>
  <c r="R174" i="52"/>
  <c r="O174" i="52"/>
  <c r="P174" i="52"/>
  <c r="P177" i="52"/>
  <c r="Q177" i="52"/>
  <c r="R177" i="52"/>
  <c r="O177" i="52"/>
  <c r="F177" i="52"/>
  <c r="R97" i="52"/>
  <c r="O97" i="52"/>
  <c r="Q97" i="52"/>
  <c r="P97" i="52"/>
  <c r="F97" i="52"/>
  <c r="F188" i="52"/>
  <c r="P188" i="52"/>
  <c r="Q188" i="52"/>
  <c r="O188" i="52"/>
  <c r="R188" i="52"/>
  <c r="Q294" i="52"/>
  <c r="R294" i="52"/>
  <c r="P294" i="52"/>
  <c r="F294" i="52"/>
  <c r="O294" i="52"/>
  <c r="P279" i="52"/>
  <c r="O279" i="52"/>
  <c r="R279" i="52"/>
  <c r="F279" i="52"/>
  <c r="Q279" i="52"/>
  <c r="F137" i="52"/>
  <c r="R137" i="52"/>
  <c r="Q137" i="52"/>
  <c r="P137" i="52"/>
  <c r="O137" i="52"/>
  <c r="F105" i="52"/>
  <c r="O105" i="52"/>
  <c r="P105" i="52"/>
  <c r="Q105" i="52"/>
  <c r="R105" i="52"/>
  <c r="F118" i="52"/>
  <c r="O118" i="52"/>
  <c r="Q118" i="52"/>
  <c r="R118" i="52"/>
  <c r="P118" i="52"/>
  <c r="F192" i="52"/>
  <c r="Q192" i="52"/>
  <c r="P192" i="52"/>
  <c r="O192" i="52"/>
  <c r="R192" i="52"/>
  <c r="Q224" i="52"/>
  <c r="R224" i="52"/>
  <c r="O224" i="52"/>
  <c r="P224" i="52"/>
  <c r="F224" i="52"/>
  <c r="O298" i="52"/>
  <c r="P298" i="52"/>
  <c r="Q298" i="52"/>
  <c r="R298" i="52"/>
  <c r="F298" i="52"/>
  <c r="Q253" i="52"/>
  <c r="P253" i="52"/>
  <c r="O253" i="52"/>
  <c r="R253" i="52"/>
  <c r="F253" i="52"/>
  <c r="Q122" i="52"/>
  <c r="O122" i="52"/>
  <c r="F122" i="52"/>
  <c r="R122" i="52"/>
  <c r="P122" i="52"/>
  <c r="F43" i="52"/>
  <c r="O43" i="52"/>
  <c r="Q43" i="52"/>
  <c r="P43" i="52"/>
  <c r="R43" i="52"/>
  <c r="F268" i="52"/>
  <c r="O268" i="52"/>
  <c r="Q268" i="52"/>
  <c r="R268" i="52"/>
  <c r="P268" i="52"/>
  <c r="O186" i="52"/>
  <c r="P186" i="52"/>
  <c r="F186" i="52"/>
  <c r="Q186" i="52"/>
  <c r="R186" i="52"/>
  <c r="Q99" i="52"/>
  <c r="F99" i="52"/>
  <c r="O99" i="52"/>
  <c r="P99" i="52"/>
  <c r="R99" i="52"/>
  <c r="F56" i="52"/>
  <c r="P56" i="52"/>
  <c r="R56" i="52"/>
  <c r="Q56" i="52"/>
  <c r="O56" i="52"/>
  <c r="Q184" i="52"/>
  <c r="P184" i="52"/>
  <c r="R184" i="52"/>
  <c r="F184" i="52"/>
  <c r="O184" i="52"/>
  <c r="F212" i="52"/>
  <c r="P212" i="52"/>
  <c r="Q212" i="52"/>
  <c r="R212" i="52"/>
  <c r="O212" i="52"/>
  <c r="Q129" i="52"/>
  <c r="R129" i="52"/>
  <c r="F129" i="52"/>
  <c r="O129" i="52"/>
  <c r="P129" i="52"/>
  <c r="R108" i="52"/>
  <c r="F108" i="52"/>
  <c r="Q108" i="52"/>
  <c r="O108" i="52"/>
  <c r="P108" i="52"/>
  <c r="P68" i="52"/>
  <c r="R68" i="52"/>
  <c r="F68" i="52"/>
  <c r="O68" i="52"/>
  <c r="Q68" i="52"/>
  <c r="R287" i="52"/>
  <c r="P287" i="52"/>
  <c r="O287" i="52"/>
  <c r="F287" i="52"/>
  <c r="Q287" i="52"/>
  <c r="Q93" i="52"/>
  <c r="O93" i="52"/>
  <c r="F93" i="52"/>
  <c r="P93" i="52"/>
  <c r="R93" i="52"/>
  <c r="Q116" i="52"/>
  <c r="P116" i="52"/>
  <c r="R116" i="52"/>
  <c r="F116" i="52"/>
  <c r="O116" i="52"/>
  <c r="Q45" i="52"/>
  <c r="R45" i="52"/>
  <c r="O45" i="52"/>
  <c r="P45" i="52"/>
  <c r="F45" i="52"/>
  <c r="R136" i="52"/>
  <c r="F136" i="52"/>
  <c r="O136" i="52"/>
  <c r="P136" i="52"/>
  <c r="Q136" i="52"/>
  <c r="Q90" i="52"/>
  <c r="P90" i="52"/>
  <c r="R90" i="52"/>
  <c r="F90" i="52"/>
  <c r="O90" i="52"/>
  <c r="O255" i="52"/>
  <c r="Q255" i="52"/>
  <c r="R255" i="52"/>
  <c r="F255" i="52"/>
  <c r="P255" i="52"/>
  <c r="O238" i="52"/>
  <c r="Q238" i="52"/>
  <c r="F238" i="52"/>
  <c r="R238" i="52"/>
  <c r="P238" i="52"/>
  <c r="R163" i="52"/>
  <c r="F163" i="52"/>
  <c r="O163" i="52"/>
  <c r="P163" i="52"/>
  <c r="Q163" i="52"/>
  <c r="O250" i="52"/>
  <c r="P250" i="52"/>
  <c r="Q250" i="52"/>
  <c r="R250" i="52"/>
  <c r="F250" i="52"/>
  <c r="O123" i="52"/>
  <c r="Q123" i="52"/>
  <c r="F123" i="52"/>
  <c r="P123" i="52"/>
  <c r="R123" i="52"/>
  <c r="Q46" i="52"/>
  <c r="R46" i="52"/>
  <c r="F46" i="52"/>
  <c r="O46" i="52"/>
  <c r="P46" i="52"/>
  <c r="Q59" i="52"/>
  <c r="R59" i="52"/>
  <c r="F59" i="52"/>
  <c r="P59" i="52"/>
  <c r="O59" i="52"/>
  <c r="R157" i="52"/>
  <c r="P157" i="52"/>
  <c r="F157" i="52"/>
  <c r="Q157" i="52"/>
  <c r="O157" i="52"/>
  <c r="P161" i="52"/>
  <c r="O161" i="52"/>
  <c r="R161" i="52"/>
  <c r="F161" i="52"/>
  <c r="Q161" i="52"/>
  <c r="O267" i="52"/>
  <c r="R267" i="52"/>
  <c r="F267" i="52"/>
  <c r="P267" i="52"/>
  <c r="Q267" i="52"/>
  <c r="F194" i="52"/>
  <c r="O194" i="52"/>
  <c r="Q194" i="52"/>
  <c r="R194" i="52"/>
  <c r="P194" i="52"/>
  <c r="F244" i="52"/>
  <c r="O244" i="52"/>
  <c r="Q244" i="52"/>
  <c r="R244" i="52"/>
  <c r="P244" i="52"/>
  <c r="Q288" i="52"/>
  <c r="O288" i="52"/>
  <c r="R288" i="52"/>
  <c r="P288" i="52"/>
  <c r="F288" i="52"/>
  <c r="Q189" i="52"/>
  <c r="P189" i="52"/>
  <c r="R189" i="52"/>
  <c r="F189" i="52"/>
  <c r="O189" i="52"/>
  <c r="P100" i="52"/>
  <c r="F100" i="52"/>
  <c r="R100" i="52"/>
  <c r="Q100" i="52"/>
  <c r="O100" i="52"/>
  <c r="F149" i="52"/>
  <c r="P149" i="52"/>
  <c r="O149" i="52"/>
  <c r="R149" i="52"/>
  <c r="Q149" i="52"/>
  <c r="F201" i="52"/>
  <c r="P201" i="52"/>
  <c r="Q201" i="52"/>
  <c r="R201" i="52"/>
  <c r="O201" i="52"/>
  <c r="O304" i="52"/>
  <c r="P304" i="52"/>
  <c r="R304" i="52"/>
  <c r="F304" i="52"/>
  <c r="Q304" i="52"/>
  <c r="O154" i="52"/>
  <c r="P154" i="52"/>
  <c r="F154" i="52"/>
  <c r="Q154" i="52"/>
  <c r="R154" i="52"/>
  <c r="P219" i="52"/>
  <c r="R219" i="52"/>
  <c r="Q219" i="52"/>
  <c r="O219" i="52"/>
  <c r="F219" i="52"/>
  <c r="P242" i="52"/>
  <c r="F242" i="52"/>
  <c r="Q242" i="52"/>
  <c r="R242" i="52"/>
  <c r="O242" i="52"/>
  <c r="F218" i="52"/>
  <c r="R218" i="52"/>
  <c r="O218" i="52"/>
  <c r="Q218" i="52"/>
  <c r="P218" i="52"/>
  <c r="R281" i="52"/>
  <c r="O281" i="52"/>
  <c r="F281" i="52"/>
  <c r="P281" i="52"/>
  <c r="Q281" i="52"/>
  <c r="O109" i="52"/>
  <c r="Q109" i="52"/>
  <c r="P109" i="52"/>
  <c r="F109" i="52"/>
  <c r="R109" i="52"/>
  <c r="O182" i="52"/>
  <c r="F182" i="52"/>
  <c r="R182" i="52"/>
  <c r="P182" i="52"/>
  <c r="Q182" i="52"/>
  <c r="P98" i="52"/>
  <c r="O98" i="52"/>
  <c r="Q98" i="52"/>
  <c r="F98" i="52"/>
  <c r="R98" i="52"/>
  <c r="P89" i="52"/>
  <c r="F89" i="52"/>
  <c r="O89" i="52"/>
  <c r="R89" i="52"/>
  <c r="Q89" i="52"/>
  <c r="F206" i="52"/>
  <c r="O206" i="52"/>
  <c r="Q206" i="52"/>
  <c r="P206" i="52"/>
  <c r="R206" i="52"/>
  <c r="P76" i="52"/>
  <c r="Q76" i="52"/>
  <c r="O76" i="52"/>
  <c r="F76" i="52"/>
  <c r="R76" i="52"/>
  <c r="P207" i="52"/>
  <c r="O207" i="52"/>
  <c r="F207" i="52"/>
  <c r="Q207" i="52"/>
  <c r="R207" i="52"/>
  <c r="F65" i="52"/>
  <c r="O65" i="52"/>
  <c r="R65" i="52"/>
  <c r="Q65" i="52"/>
  <c r="P65" i="52"/>
  <c r="R166" i="52"/>
  <c r="F166" i="52"/>
  <c r="Q166" i="52"/>
  <c r="P166" i="52"/>
  <c r="O166" i="52"/>
  <c r="Q175" i="52"/>
  <c r="O175" i="52"/>
  <c r="P175" i="52"/>
  <c r="R175" i="52"/>
  <c r="F175" i="52"/>
  <c r="R164" i="52"/>
  <c r="F164" i="52"/>
  <c r="O164" i="52"/>
  <c r="P164" i="52"/>
  <c r="Q164" i="52"/>
  <c r="P145" i="52"/>
  <c r="R145" i="52"/>
  <c r="O145" i="52"/>
  <c r="Q145" i="52"/>
  <c r="F145" i="52"/>
  <c r="P62" i="52"/>
  <c r="Q62" i="52"/>
  <c r="F62" i="52"/>
  <c r="O62" i="52"/>
  <c r="R62" i="52"/>
  <c r="P263" i="52"/>
  <c r="R263" i="52"/>
  <c r="Q263" i="52"/>
  <c r="F263" i="52"/>
  <c r="O263" i="52"/>
  <c r="O106" i="52"/>
  <c r="Q106" i="52"/>
  <c r="F106" i="52"/>
  <c r="R106" i="52"/>
  <c r="P106" i="52"/>
  <c r="F74" i="52"/>
  <c r="O74" i="52"/>
  <c r="P74" i="52"/>
  <c r="R74" i="52"/>
  <c r="Q74" i="52"/>
  <c r="R70" i="52"/>
  <c r="F70" i="52"/>
  <c r="O70" i="52"/>
  <c r="P70" i="52"/>
  <c r="Q70" i="52"/>
  <c r="R169" i="52"/>
  <c r="Q169" i="52"/>
  <c r="F169" i="52"/>
  <c r="O169" i="52"/>
  <c r="P169" i="52"/>
  <c r="F83" i="52"/>
  <c r="R83" i="52"/>
  <c r="Q83" i="52"/>
  <c r="O83" i="52"/>
  <c r="P83" i="52"/>
  <c r="R104" i="52"/>
  <c r="F104" i="52"/>
  <c r="O104" i="52"/>
  <c r="Q104" i="52"/>
  <c r="P104" i="52"/>
  <c r="P144" i="52"/>
  <c r="R144" i="52"/>
  <c r="F144" i="52"/>
  <c r="Q144" i="52"/>
  <c r="O144" i="52"/>
  <c r="F221" i="52"/>
  <c r="P221" i="52"/>
  <c r="Q221" i="52"/>
  <c r="O221" i="52"/>
  <c r="R221" i="52"/>
  <c r="Q95" i="52"/>
  <c r="F95" i="52"/>
  <c r="O95" i="52"/>
  <c r="R95" i="52"/>
  <c r="P95" i="52"/>
  <c r="P181" i="52"/>
  <c r="Q181" i="52"/>
  <c r="R181" i="52"/>
  <c r="F181" i="52"/>
  <c r="O181" i="52"/>
  <c r="R275" i="52"/>
  <c r="F275" i="52"/>
  <c r="Q275" i="52"/>
  <c r="P275" i="52"/>
  <c r="O275" i="52"/>
  <c r="O243" i="52"/>
  <c r="R243" i="52"/>
  <c r="F243" i="52"/>
  <c r="P243" i="52"/>
  <c r="Q243" i="52"/>
  <c r="O291" i="52"/>
  <c r="Q291" i="52"/>
  <c r="F291" i="52"/>
  <c r="P291" i="52"/>
  <c r="R291" i="52"/>
  <c r="Q53" i="52"/>
  <c r="R53" i="52"/>
  <c r="O53" i="52"/>
  <c r="F53" i="52"/>
  <c r="P53" i="52"/>
  <c r="P246" i="52"/>
  <c r="F246" i="52"/>
  <c r="R246" i="52"/>
  <c r="Q246" i="52"/>
  <c r="O246" i="52"/>
  <c r="R171" i="52"/>
  <c r="F171" i="52"/>
  <c r="Q171" i="52"/>
  <c r="O171" i="52"/>
  <c r="P171" i="52"/>
  <c r="O213" i="52"/>
  <c r="P213" i="52"/>
  <c r="Q213" i="52"/>
  <c r="R213" i="52"/>
  <c r="F213" i="52"/>
  <c r="F205" i="52"/>
  <c r="O205" i="52"/>
  <c r="P205" i="52"/>
  <c r="Q205" i="52"/>
  <c r="R205" i="52"/>
  <c r="O156" i="52"/>
  <c r="Q156" i="52"/>
  <c r="R156" i="52"/>
  <c r="F156" i="52"/>
  <c r="P156" i="52"/>
  <c r="Q278" i="52"/>
  <c r="R278" i="52"/>
  <c r="P278" i="52"/>
  <c r="F278" i="52"/>
  <c r="O278" i="52"/>
  <c r="P66" i="52"/>
  <c r="Q66" i="52"/>
  <c r="O66" i="52"/>
  <c r="R66" i="52"/>
  <c r="F66" i="52"/>
  <c r="Q220" i="52"/>
  <c r="O220" i="52"/>
  <c r="R220" i="52"/>
  <c r="P220" i="52"/>
  <c r="F220" i="52"/>
  <c r="R261" i="52"/>
  <c r="Q261" i="52"/>
  <c r="F261" i="52"/>
  <c r="P261" i="52"/>
  <c r="O261" i="52"/>
  <c r="R241" i="52"/>
  <c r="O241" i="52"/>
  <c r="Q241" i="52"/>
  <c r="P241" i="52"/>
  <c r="F241" i="52"/>
  <c r="F64" i="52"/>
  <c r="R64" i="52"/>
  <c r="Q64" i="52"/>
  <c r="O64" i="52"/>
  <c r="P64" i="52"/>
  <c r="P199" i="52"/>
  <c r="O199" i="52"/>
  <c r="F199" i="52"/>
  <c r="Q199" i="52"/>
  <c r="R199" i="52"/>
  <c r="F142" i="52"/>
  <c r="O142" i="52"/>
  <c r="P142" i="52"/>
  <c r="R142" i="52"/>
  <c r="Q142" i="52"/>
  <c r="Q249" i="52"/>
  <c r="F249" i="52"/>
  <c r="R249" i="52"/>
  <c r="P249" i="52"/>
  <c r="O249" i="52"/>
  <c r="Q297" i="52"/>
  <c r="O297" i="52"/>
  <c r="R297" i="52"/>
  <c r="P297" i="52"/>
  <c r="F297" i="52"/>
  <c r="F81" i="52"/>
  <c r="P81" i="52"/>
  <c r="Q81" i="52"/>
  <c r="R81" i="52"/>
  <c r="O81" i="52"/>
  <c r="F79" i="52"/>
  <c r="Q79" i="52"/>
  <c r="O79" i="52"/>
  <c r="P79" i="52"/>
  <c r="R79" i="52"/>
  <c r="Q162" i="52"/>
  <c r="P162" i="52"/>
  <c r="O162" i="52"/>
  <c r="F162" i="52"/>
  <c r="R162" i="52"/>
  <c r="F210" i="52"/>
  <c r="Q210" i="52"/>
  <c r="O210" i="52"/>
  <c r="P210" i="52"/>
  <c r="R210" i="52"/>
  <c r="R170" i="52"/>
  <c r="O170" i="52"/>
  <c r="P170" i="52"/>
  <c r="F170" i="52"/>
  <c r="Q170" i="52"/>
  <c r="P92" i="52"/>
  <c r="O92" i="52"/>
  <c r="Q92" i="52"/>
  <c r="R92" i="52"/>
  <c r="F92" i="52"/>
  <c r="P41" i="52"/>
  <c r="Q41" i="52"/>
  <c r="R41" i="52"/>
  <c r="F41" i="52"/>
  <c r="O41" i="52"/>
  <c r="R112" i="52"/>
  <c r="O112" i="52"/>
  <c r="F112" i="52"/>
  <c r="Q112" i="52"/>
  <c r="P112" i="52"/>
  <c r="Q239" i="52"/>
  <c r="R239" i="52"/>
  <c r="F239" i="52"/>
  <c r="O239" i="52"/>
  <c r="P239" i="52"/>
  <c r="P235" i="52"/>
  <c r="Q235" i="52"/>
  <c r="O235" i="52"/>
  <c r="R235" i="52"/>
  <c r="F235" i="52"/>
  <c r="P120" i="52"/>
  <c r="O120" i="52"/>
  <c r="Q120" i="52"/>
  <c r="F120" i="52"/>
  <c r="R120" i="52"/>
  <c r="O42" i="52"/>
  <c r="P42" i="52"/>
  <c r="Q42" i="52"/>
  <c r="R42" i="52"/>
  <c r="F42" i="52"/>
  <c r="O135" i="52"/>
  <c r="Q135" i="52"/>
  <c r="R135" i="52"/>
  <c r="F135" i="52"/>
  <c r="P135" i="52"/>
  <c r="Q148" i="52"/>
  <c r="R148" i="52"/>
  <c r="F148" i="52"/>
  <c r="P148" i="52"/>
  <c r="O148" i="52"/>
  <c r="P96" i="52"/>
  <c r="R96" i="52"/>
  <c r="F96" i="52"/>
  <c r="O96" i="52"/>
  <c r="Q96" i="52"/>
  <c r="Q251" i="52"/>
  <c r="F251" i="52"/>
  <c r="O251" i="52"/>
  <c r="P251" i="52"/>
  <c r="R251" i="52"/>
  <c r="O121" i="52"/>
  <c r="F121" i="52"/>
  <c r="P121" i="52"/>
  <c r="R121" i="52"/>
  <c r="Q121" i="52"/>
  <c r="F82" i="52"/>
  <c r="O82" i="52"/>
  <c r="Q82" i="52"/>
  <c r="P82" i="52"/>
  <c r="R82" i="52"/>
  <c r="R124" i="52"/>
  <c r="F124" i="52"/>
  <c r="P124" i="52"/>
  <c r="O124" i="52"/>
  <c r="Q124" i="52"/>
  <c r="R228" i="52"/>
  <c r="O228" i="52"/>
  <c r="P228" i="52"/>
  <c r="Q228" i="52"/>
  <c r="F228" i="52"/>
  <c r="Q225" i="52"/>
  <c r="R225" i="52"/>
  <c r="O225" i="52"/>
  <c r="F225" i="52"/>
  <c r="P225" i="52"/>
  <c r="F232" i="52"/>
  <c r="Q232" i="52"/>
  <c r="R232" i="52"/>
  <c r="P232" i="52"/>
  <c r="O232" i="52"/>
  <c r="O302" i="52"/>
  <c r="P302" i="52"/>
  <c r="Q302" i="52"/>
  <c r="R302" i="52"/>
  <c r="F302" i="52"/>
  <c r="R282" i="52"/>
  <c r="F282" i="52"/>
  <c r="P282" i="52"/>
  <c r="O282" i="52"/>
  <c r="Q282" i="52"/>
  <c r="Q247" i="52"/>
  <c r="R247" i="52"/>
  <c r="F247" i="52"/>
  <c r="P247" i="52"/>
  <c r="O247" i="52"/>
  <c r="P107" i="52"/>
  <c r="Q107" i="52"/>
  <c r="O107" i="52"/>
  <c r="F107" i="52"/>
  <c r="R107" i="52"/>
  <c r="O78" i="52"/>
  <c r="Q78" i="52"/>
  <c r="R78" i="52"/>
  <c r="P78" i="52"/>
  <c r="F78" i="52"/>
  <c r="O286" i="52"/>
  <c r="Q286" i="52"/>
  <c r="P286" i="52"/>
  <c r="R286" i="52"/>
  <c r="F286" i="52"/>
  <c r="F277" i="52"/>
  <c r="Q277" i="52"/>
  <c r="P277" i="52"/>
  <c r="R277" i="52"/>
  <c r="O277" i="52"/>
  <c r="P274" i="52"/>
  <c r="Q274" i="52"/>
  <c r="O274" i="52"/>
  <c r="R274" i="52"/>
  <c r="F274" i="52"/>
  <c r="O230" i="52"/>
  <c r="R230" i="52"/>
  <c r="P230" i="52"/>
  <c r="F230" i="52"/>
  <c r="Q230" i="52"/>
  <c r="P195" i="52"/>
  <c r="F195" i="52"/>
  <c r="O195" i="52"/>
  <c r="R195" i="52"/>
  <c r="Q195" i="52"/>
  <c r="Q280" i="52"/>
  <c r="F280" i="52"/>
  <c r="P280" i="52"/>
  <c r="O280" i="52"/>
  <c r="R280" i="52"/>
  <c r="R84" i="52"/>
  <c r="F84" i="52"/>
  <c r="Q84" i="52"/>
  <c r="O84" i="52"/>
  <c r="P84" i="52"/>
  <c r="O257" i="52"/>
  <c r="Q257" i="52"/>
  <c r="P257" i="52"/>
  <c r="F257" i="52"/>
  <c r="R257" i="52"/>
  <c r="Q233" i="52"/>
  <c r="R233" i="52"/>
  <c r="P233" i="52"/>
  <c r="O233" i="52"/>
  <c r="F233" i="52"/>
  <c r="F138" i="52"/>
  <c r="R138" i="52"/>
  <c r="O138" i="52"/>
  <c r="P138" i="52"/>
  <c r="Q138" i="52"/>
  <c r="F202" i="52"/>
  <c r="O202" i="52"/>
  <c r="Q202" i="52"/>
  <c r="P202" i="52"/>
  <c r="R202" i="52"/>
  <c r="R113" i="52"/>
  <c r="Q113" i="52"/>
  <c r="O113" i="52"/>
  <c r="P113" i="52"/>
  <c r="F113" i="52"/>
  <c r="P80" i="52"/>
  <c r="Q80" i="52"/>
  <c r="O80" i="52"/>
  <c r="R80" i="52"/>
  <c r="F80" i="52"/>
  <c r="Q85" i="52"/>
  <c r="P85" i="52"/>
  <c r="O85" i="52"/>
  <c r="F85" i="52"/>
  <c r="R85" i="52"/>
  <c r="R180" i="52"/>
  <c r="P180" i="52"/>
  <c r="Q180" i="52"/>
  <c r="F180" i="52"/>
  <c r="O180" i="52"/>
  <c r="R140" i="52"/>
  <c r="F140" i="52"/>
  <c r="P140" i="52"/>
  <c r="O140" i="52"/>
  <c r="Q140" i="52"/>
  <c r="Q159" i="52"/>
  <c r="R159" i="52"/>
  <c r="F159" i="52"/>
  <c r="P159" i="52"/>
  <c r="O159" i="52"/>
  <c r="R217" i="52"/>
  <c r="F217" i="52"/>
  <c r="P217" i="52"/>
  <c r="O217" i="52"/>
  <c r="Q217" i="52"/>
  <c r="R54" i="52"/>
  <c r="F54" i="52"/>
  <c r="P54" i="52"/>
  <c r="O54" i="52"/>
  <c r="Q54" i="52"/>
  <c r="R151" i="52"/>
  <c r="F151" i="52"/>
  <c r="P151" i="52"/>
  <c r="O151" i="52"/>
  <c r="Q151" i="52"/>
  <c r="O300" i="52"/>
  <c r="P300" i="52"/>
  <c r="F300" i="52"/>
  <c r="R300" i="52"/>
  <c r="Q300" i="52"/>
  <c r="O226" i="52"/>
  <c r="P226" i="52"/>
  <c r="R226" i="52"/>
  <c r="F226" i="52"/>
  <c r="Q226" i="52"/>
  <c r="O270" i="52"/>
  <c r="P270" i="52"/>
  <c r="Q270" i="52"/>
  <c r="R270" i="52"/>
  <c r="F270" i="52"/>
  <c r="P256" i="52"/>
  <c r="Q256" i="52"/>
  <c r="F256" i="52"/>
  <c r="R256" i="52"/>
  <c r="O256" i="52"/>
  <c r="P227" i="52"/>
  <c r="F227" i="52"/>
  <c r="Q227" i="52"/>
  <c r="R227" i="52"/>
  <c r="O227" i="52"/>
  <c r="R276" i="52"/>
  <c r="Q276" i="52"/>
  <c r="F276" i="52"/>
  <c r="O276" i="52"/>
  <c r="P276" i="52"/>
  <c r="O231" i="52"/>
  <c r="P231" i="52"/>
  <c r="R231" i="52"/>
  <c r="Q231" i="52"/>
  <c r="F231" i="52"/>
  <c r="Q214" i="52"/>
  <c r="F214" i="52"/>
  <c r="O214" i="52"/>
  <c r="R214" i="52"/>
  <c r="P214" i="52"/>
  <c r="O185" i="52"/>
  <c r="P185" i="52"/>
  <c r="R185" i="52"/>
  <c r="F185" i="52"/>
  <c r="Q185" i="52"/>
  <c r="P272" i="52"/>
  <c r="Q272" i="52"/>
  <c r="R272" i="52"/>
  <c r="O272" i="52"/>
  <c r="F272" i="52"/>
  <c r="F222" i="52"/>
  <c r="Q222" i="52"/>
  <c r="O222" i="52"/>
  <c r="R222" i="52"/>
  <c r="P222" i="52"/>
  <c r="P248" i="52"/>
  <c r="R248" i="52"/>
  <c r="O248" i="52"/>
  <c r="F248" i="52"/>
  <c r="Q248" i="52"/>
  <c r="F200" i="52"/>
  <c r="P200" i="52"/>
  <c r="O200" i="52"/>
  <c r="Q200" i="52"/>
  <c r="R200" i="52"/>
  <c r="R293" i="52"/>
  <c r="F293" i="52"/>
  <c r="O293" i="52"/>
  <c r="Q293" i="52"/>
  <c r="P293" i="52"/>
  <c r="F101" i="52"/>
  <c r="O101" i="52"/>
  <c r="Q101" i="52"/>
  <c r="R101" i="52"/>
  <c r="P101" i="52"/>
  <c r="P103" i="52"/>
  <c r="Q103" i="52"/>
  <c r="O103" i="52"/>
  <c r="R103" i="52"/>
  <c r="F103" i="52"/>
  <c r="F69" i="52"/>
  <c r="P69" i="52"/>
  <c r="Q69" i="52"/>
  <c r="O69" i="52"/>
  <c r="R69" i="52"/>
  <c r="F289" i="52"/>
  <c r="O289" i="52"/>
  <c r="Q289" i="52"/>
  <c r="R289" i="52"/>
  <c r="P289" i="52"/>
  <c r="P179" i="52"/>
  <c r="R179" i="52"/>
  <c r="O179" i="52"/>
  <c r="F179" i="52"/>
  <c r="Q179" i="52"/>
  <c r="F191" i="52"/>
  <c r="O191" i="52"/>
  <c r="Q191" i="52"/>
  <c r="R191" i="52"/>
  <c r="P191" i="52"/>
  <c r="P77" i="52"/>
  <c r="F77" i="52"/>
  <c r="R77" i="52"/>
  <c r="Q77" i="52"/>
  <c r="O77" i="52"/>
  <c r="Q196" i="52"/>
  <c r="P196" i="52"/>
  <c r="F196" i="52"/>
  <c r="R196" i="52"/>
  <c r="O196" i="52"/>
  <c r="F158" i="52"/>
  <c r="O158" i="52"/>
  <c r="P158" i="52"/>
  <c r="R158" i="52"/>
  <c r="Q158" i="52"/>
  <c r="O110" i="52"/>
  <c r="F110" i="52"/>
  <c r="R110" i="52"/>
  <c r="P110" i="52"/>
  <c r="Q110" i="52"/>
  <c r="P211" i="52"/>
  <c r="R211" i="52"/>
  <c r="Q211" i="52"/>
  <c r="O211" i="52"/>
  <c r="F211" i="52"/>
  <c r="Q234" i="52"/>
  <c r="R234" i="52"/>
  <c r="F234" i="52"/>
  <c r="P234" i="52"/>
  <c r="O234" i="52"/>
  <c r="O86" i="52"/>
  <c r="P86" i="52"/>
  <c r="F86" i="52"/>
  <c r="Q86" i="52"/>
  <c r="R86" i="52"/>
  <c r="Q114" i="52"/>
  <c r="F114" i="52"/>
  <c r="R114" i="52"/>
  <c r="P114" i="52"/>
  <c r="O114" i="52"/>
  <c r="O141" i="52"/>
  <c r="F141" i="52"/>
  <c r="R141" i="52"/>
  <c r="Q141" i="52"/>
  <c r="P141" i="52"/>
  <c r="O299" i="52"/>
  <c r="Q299" i="52"/>
  <c r="P299" i="52"/>
  <c r="R299" i="52"/>
  <c r="F299" i="52"/>
  <c r="Q111" i="52"/>
  <c r="O111" i="52"/>
  <c r="P111" i="52"/>
  <c r="F111" i="52"/>
  <c r="R111" i="52"/>
  <c r="F126" i="52"/>
  <c r="P126" i="52"/>
  <c r="Q126" i="52"/>
  <c r="R126" i="52"/>
  <c r="O126" i="52"/>
  <c r="O197" i="52"/>
  <c r="P197" i="52"/>
  <c r="R197" i="52"/>
  <c r="F197" i="52"/>
  <c r="Q197" i="52"/>
  <c r="Q236" i="52"/>
  <c r="R236" i="52"/>
  <c r="F236" i="52"/>
  <c r="P236" i="52"/>
  <c r="O236" i="52"/>
  <c r="P153" i="52"/>
  <c r="O153" i="52"/>
  <c r="F153" i="52"/>
  <c r="Q153" i="52"/>
  <c r="R153" i="52"/>
  <c r="P165" i="52"/>
  <c r="F165" i="52"/>
  <c r="O165" i="52"/>
  <c r="Q165" i="52"/>
  <c r="R165" i="52"/>
  <c r="O131" i="52"/>
  <c r="R131" i="52"/>
  <c r="F131" i="52"/>
  <c r="Q131" i="52"/>
  <c r="P131" i="52"/>
  <c r="O127" i="52"/>
  <c r="F127" i="52"/>
  <c r="R127" i="52"/>
  <c r="Q127" i="52"/>
  <c r="P127" i="52"/>
  <c r="P63" i="52"/>
  <c r="F63" i="52"/>
  <c r="O63" i="52"/>
  <c r="R63" i="52"/>
  <c r="Q63" i="52"/>
  <c r="O254" i="52"/>
  <c r="Q254" i="52"/>
  <c r="F254" i="52"/>
  <c r="R254" i="52"/>
  <c r="P254" i="52"/>
  <c r="F245" i="52"/>
  <c r="Q245" i="52"/>
  <c r="O245" i="52"/>
  <c r="R245" i="52"/>
  <c r="P245" i="52"/>
  <c r="O252" i="52"/>
  <c r="R252" i="52"/>
  <c r="F252" i="52"/>
  <c r="P252" i="52"/>
  <c r="Q252" i="52"/>
  <c r="O47" i="52"/>
  <c r="Q47" i="52"/>
  <c r="F47" i="52"/>
  <c r="P47" i="52"/>
  <c r="R47" i="52"/>
  <c r="P223" i="52"/>
  <c r="Q223" i="52"/>
  <c r="R223" i="52"/>
  <c r="F223" i="52"/>
  <c r="O223" i="52"/>
  <c r="R269" i="52"/>
  <c r="Q269" i="52"/>
  <c r="O269" i="52"/>
  <c r="P269" i="52"/>
  <c r="F269" i="52"/>
  <c r="P240" i="52"/>
  <c r="O240" i="52"/>
  <c r="Q240" i="52"/>
  <c r="R240" i="52"/>
  <c r="F240" i="52"/>
  <c r="Q285" i="52"/>
  <c r="O285" i="52"/>
  <c r="R285" i="52"/>
  <c r="F285" i="52"/>
  <c r="P285" i="52"/>
  <c r="R178" i="52"/>
  <c r="Q178" i="52"/>
  <c r="P178" i="52"/>
  <c r="O178" i="52"/>
  <c r="F178" i="52"/>
  <c r="F150" i="52"/>
  <c r="O150" i="52"/>
  <c r="R150" i="52"/>
  <c r="P150" i="52"/>
  <c r="Q150" i="52"/>
  <c r="F60" i="52"/>
  <c r="Q60" i="52"/>
  <c r="P60" i="52"/>
  <c r="O60" i="52"/>
  <c r="R60" i="52"/>
  <c r="O155" i="52"/>
  <c r="F155" i="52"/>
  <c r="Q155" i="52"/>
  <c r="R155" i="52"/>
  <c r="P155" i="52"/>
  <c r="O133" i="52"/>
  <c r="Q133" i="52"/>
  <c r="R133" i="52"/>
  <c r="F133" i="52"/>
  <c r="P133" i="52"/>
  <c r="O91" i="52"/>
  <c r="R91" i="52"/>
  <c r="P91" i="52"/>
  <c r="F91" i="52"/>
  <c r="Q91" i="52"/>
  <c r="O55" i="52"/>
  <c r="P55" i="52"/>
  <c r="F55" i="52"/>
  <c r="R55" i="52"/>
  <c r="Q55" i="52"/>
  <c r="Q132" i="52"/>
  <c r="F132" i="52"/>
  <c r="O132" i="52"/>
  <c r="R132" i="52"/>
  <c r="P132" i="52"/>
  <c r="F52" i="52"/>
  <c r="R52" i="52"/>
  <c r="P52" i="52"/>
  <c r="O52" i="52"/>
  <c r="Q52" i="52"/>
  <c r="O147" i="52"/>
  <c r="F147" i="52"/>
  <c r="P147" i="52"/>
  <c r="Q147" i="52"/>
  <c r="R147" i="52"/>
  <c r="F71" i="52"/>
  <c r="O71" i="52"/>
  <c r="R71" i="52"/>
  <c r="P71" i="52"/>
  <c r="Q71" i="52"/>
  <c r="F75" i="52"/>
  <c r="O75" i="52"/>
  <c r="R75" i="52"/>
  <c r="P75" i="52"/>
  <c r="Q75" i="52"/>
  <c r="Q283" i="52"/>
  <c r="F283" i="52"/>
  <c r="R283" i="52"/>
  <c r="P283" i="52"/>
  <c r="O283" i="52"/>
  <c r="R172" i="52"/>
  <c r="P172" i="52"/>
  <c r="O172" i="52"/>
  <c r="Q172" i="52"/>
  <c r="F172" i="52"/>
  <c r="P266" i="52"/>
  <c r="O266" i="52"/>
  <c r="Q266" i="52"/>
  <c r="R266" i="52"/>
  <c r="F266" i="52"/>
  <c r="O303" i="52"/>
  <c r="F303" i="52"/>
  <c r="P303" i="52"/>
  <c r="Q303" i="52"/>
  <c r="R303" i="52"/>
  <c r="F88" i="52"/>
  <c r="O88" i="52"/>
  <c r="P88" i="52"/>
  <c r="Q88" i="52"/>
  <c r="R88" i="52"/>
  <c r="O296" i="52"/>
  <c r="Q296" i="52"/>
  <c r="R296" i="52"/>
  <c r="F296" i="52"/>
  <c r="P296" i="52"/>
  <c r="P193" i="52"/>
  <c r="F193" i="52"/>
  <c r="R193" i="52"/>
  <c r="Q193" i="52"/>
  <c r="O193" i="52"/>
  <c r="F183" i="52"/>
  <c r="P183" i="52"/>
  <c r="O183" i="52"/>
  <c r="Q183" i="52"/>
  <c r="R183" i="52"/>
  <c r="F229" i="52"/>
  <c r="P229" i="52"/>
  <c r="Q229" i="52"/>
  <c r="O229" i="52"/>
  <c r="R229" i="52"/>
  <c r="Q271" i="52"/>
  <c r="R271" i="52"/>
  <c r="P271" i="52"/>
  <c r="F271" i="52"/>
  <c r="O271" i="52"/>
  <c r="F173" i="52"/>
  <c r="R173" i="52"/>
  <c r="P173" i="52"/>
  <c r="Q173" i="52"/>
  <c r="O173" i="52"/>
  <c r="O273" i="52"/>
  <c r="P273" i="52"/>
  <c r="F273" i="52"/>
  <c r="R273" i="52"/>
  <c r="Q273" i="52"/>
  <c r="P203" i="52"/>
  <c r="F203" i="52"/>
  <c r="Q203" i="52"/>
  <c r="R203" i="52"/>
  <c r="O203" i="52"/>
  <c r="F146" i="52"/>
  <c r="R146" i="52"/>
  <c r="P146" i="52"/>
  <c r="O146" i="52"/>
  <c r="Q146" i="52"/>
  <c r="Q167" i="52"/>
  <c r="R167" i="52"/>
  <c r="P167" i="52"/>
  <c r="F167" i="52"/>
  <c r="O167" i="52"/>
  <c r="O143" i="52"/>
  <c r="R143" i="52"/>
  <c r="P143" i="52"/>
  <c r="F143" i="52"/>
  <c r="Q143" i="52"/>
  <c r="R301" i="52"/>
  <c r="P301" i="52"/>
  <c r="Q301" i="52"/>
  <c r="F301" i="52"/>
  <c r="O301" i="52"/>
  <c r="P215" i="52"/>
  <c r="R215" i="52"/>
  <c r="Q215" i="52"/>
  <c r="O215" i="52"/>
  <c r="F215" i="52"/>
  <c r="Q102" i="52"/>
  <c r="O102" i="52"/>
  <c r="F102" i="52"/>
  <c r="P102" i="52"/>
  <c r="R102" i="52"/>
  <c r="O198" i="52"/>
  <c r="P198" i="52"/>
  <c r="F198" i="52"/>
  <c r="R198" i="52"/>
  <c r="Q198" i="52"/>
  <c r="O139" i="52"/>
  <c r="Q139" i="52"/>
  <c r="F139" i="52"/>
  <c r="R139" i="52"/>
  <c r="P139" i="52"/>
  <c r="R67" i="52"/>
  <c r="Q67" i="52"/>
  <c r="O67" i="52"/>
  <c r="P67" i="52"/>
  <c r="F67" i="52"/>
  <c r="P125" i="52"/>
  <c r="O125" i="52"/>
  <c r="Q125" i="52"/>
  <c r="F125" i="52"/>
  <c r="R125" i="52"/>
  <c r="P72" i="52"/>
  <c r="O72" i="52"/>
  <c r="F72" i="52"/>
  <c r="R72" i="52"/>
  <c r="Q72" i="52"/>
  <c r="O51" i="52"/>
  <c r="R51" i="52"/>
  <c r="P51" i="52"/>
  <c r="Q51" i="52"/>
  <c r="F51" i="52"/>
  <c r="F204" i="52"/>
  <c r="R204" i="52"/>
  <c r="P204" i="52"/>
  <c r="O204" i="52"/>
  <c r="Q204" i="52"/>
  <c r="O128" i="52"/>
  <c r="F128" i="52"/>
  <c r="P128" i="52"/>
  <c r="Q128" i="52"/>
  <c r="R128" i="52"/>
  <c r="F73" i="52"/>
  <c r="R73" i="52"/>
  <c r="P73" i="52"/>
  <c r="O73" i="52"/>
  <c r="Q73" i="52"/>
  <c r="P305" i="52"/>
  <c r="O305" i="52"/>
  <c r="F305" i="52"/>
  <c r="R305" i="52"/>
  <c r="Q305" i="52"/>
  <c r="M6" i="52"/>
  <c r="F2" i="52"/>
  <c r="F3" i="52"/>
  <c r="F4" i="52"/>
  <c r="F6" i="52"/>
  <c r="F5" i="52"/>
  <c r="O6" i="52"/>
  <c r="P6" i="52"/>
  <c r="Q6" i="52"/>
  <c r="R6" i="52"/>
  <c r="P5" i="52"/>
  <c r="Q5" i="52"/>
  <c r="R5" i="52"/>
  <c r="O5" i="52"/>
  <c r="P2" i="52"/>
  <c r="O2" i="52"/>
  <c r="R2" i="52"/>
  <c r="Q2" i="52"/>
  <c r="Q3" i="52"/>
  <c r="R3" i="52"/>
  <c r="O3" i="52"/>
  <c r="P3" i="52"/>
  <c r="O4" i="52"/>
  <c r="P4" i="52"/>
  <c r="R4" i="52"/>
  <c r="Q4" i="52"/>
  <c r="O7" i="52"/>
  <c r="AI11" i="52" l="1"/>
  <c r="AI307" i="52"/>
  <c r="AI50" i="52"/>
  <c r="AI58" i="52"/>
  <c r="AI306" i="52"/>
  <c r="AI209" i="52"/>
  <c r="AI160" i="52"/>
  <c r="AI243" i="52"/>
  <c r="AI246" i="52"/>
  <c r="AI60" i="52"/>
  <c r="AI188" i="52"/>
  <c r="AI54" i="52"/>
  <c r="AI159" i="52"/>
  <c r="AI84" i="52"/>
  <c r="AI107" i="52"/>
  <c r="AI146" i="52"/>
  <c r="AI191" i="52"/>
  <c r="AI268" i="52"/>
  <c r="AI122" i="52"/>
  <c r="AI82" i="52"/>
  <c r="AI41" i="52"/>
  <c r="AI278" i="52"/>
  <c r="AI273" i="52"/>
  <c r="AI229" i="52"/>
  <c r="AI114" i="52"/>
  <c r="AI196" i="52"/>
  <c r="AI77" i="52"/>
  <c r="AI286" i="52"/>
  <c r="AI96" i="52"/>
  <c r="AI179" i="52"/>
  <c r="AI231" i="52"/>
  <c r="AI256" i="52"/>
  <c r="AI217" i="52"/>
  <c r="AI113" i="52"/>
  <c r="AI232" i="52"/>
  <c r="AI207" i="52"/>
  <c r="AI292" i="52"/>
  <c r="AI289" i="52"/>
  <c r="AI194" i="52"/>
  <c r="AI59" i="52"/>
  <c r="AI117" i="52"/>
  <c r="AI81" i="52"/>
  <c r="AI156" i="52"/>
  <c r="AI181" i="52"/>
  <c r="AI284" i="52"/>
  <c r="AI75" i="52"/>
  <c r="AI52" i="52"/>
  <c r="AI299" i="52"/>
  <c r="AI293" i="52"/>
  <c r="AI200" i="52"/>
  <c r="AI78" i="52"/>
  <c r="AI297" i="52"/>
  <c r="AI213" i="52"/>
  <c r="AI171" i="52"/>
  <c r="AI70" i="52"/>
  <c r="AI109" i="52"/>
  <c r="AI279" i="52"/>
  <c r="AI295" i="52"/>
  <c r="AI131" i="52"/>
  <c r="AI95" i="52"/>
  <c r="AI288" i="52"/>
  <c r="AI287" i="52"/>
  <c r="AI212" i="52"/>
  <c r="AI186" i="52"/>
  <c r="AI57" i="52"/>
  <c r="AI258" i="52"/>
  <c r="AI264" i="52"/>
  <c r="AI173" i="52"/>
  <c r="AI88" i="52"/>
  <c r="AI302" i="52"/>
  <c r="AI166" i="52"/>
  <c r="AI89" i="52"/>
  <c r="AI98" i="52"/>
  <c r="AI154" i="52"/>
  <c r="AI238" i="52"/>
  <c r="AI294" i="52"/>
  <c r="AI190" i="52"/>
  <c r="AI237" i="52"/>
  <c r="AI152" i="52"/>
  <c r="AI73" i="52"/>
  <c r="AI210" i="52"/>
  <c r="AI261" i="52"/>
  <c r="AI263" i="52"/>
  <c r="AI68" i="52"/>
  <c r="AI43" i="52"/>
  <c r="AI274" i="52"/>
  <c r="AI220" i="52"/>
  <c r="AI206" i="52"/>
  <c r="AI116" i="52"/>
  <c r="AI305" i="52"/>
  <c r="AI183" i="52"/>
  <c r="AI240" i="52"/>
  <c r="AI227" i="52"/>
  <c r="AI251" i="52"/>
  <c r="AI120" i="52"/>
  <c r="AI92" i="52"/>
  <c r="AI170" i="52"/>
  <c r="AI169" i="52"/>
  <c r="AI74" i="52"/>
  <c r="AI255" i="52"/>
  <c r="AI290" i="52"/>
  <c r="AI262" i="52"/>
  <c r="AI283" i="52"/>
  <c r="AI133" i="52"/>
  <c r="AI63" i="52"/>
  <c r="AI165" i="52"/>
  <c r="AI69" i="52"/>
  <c r="AI276" i="52"/>
  <c r="AI151" i="52"/>
  <c r="AI202" i="52"/>
  <c r="AI282" i="52"/>
  <c r="AI121" i="52"/>
  <c r="AI112" i="52"/>
  <c r="AI64" i="52"/>
  <c r="AI83" i="52"/>
  <c r="AI106" i="52"/>
  <c r="AI145" i="52"/>
  <c r="AI65" i="52"/>
  <c r="AI201" i="52"/>
  <c r="AI123" i="52"/>
  <c r="AI45" i="52"/>
  <c r="AI99" i="52"/>
  <c r="AI137" i="52"/>
  <c r="AI168" i="52"/>
  <c r="AI300" i="52"/>
  <c r="AI138" i="52"/>
  <c r="AI230" i="52"/>
  <c r="AI277" i="52"/>
  <c r="AI148" i="52"/>
  <c r="AI182" i="52"/>
  <c r="AI61" i="52"/>
  <c r="AI87" i="52"/>
  <c r="AI265" i="52"/>
  <c r="AI125" i="52"/>
  <c r="AI102" i="52"/>
  <c r="AI128" i="52"/>
  <c r="AI198" i="52"/>
  <c r="AI301" i="52"/>
  <c r="AI172" i="52"/>
  <c r="AI272" i="52"/>
  <c r="AI180" i="52"/>
  <c r="AI249" i="52"/>
  <c r="AI142" i="52"/>
  <c r="AI205" i="52"/>
  <c r="AI164" i="52"/>
  <c r="AI56" i="52"/>
  <c r="AI105" i="52"/>
  <c r="AI177" i="52"/>
  <c r="AI260" i="52"/>
  <c r="AI204" i="52"/>
  <c r="AI150" i="52"/>
  <c r="AI158" i="52"/>
  <c r="AI271" i="52"/>
  <c r="AI91" i="52"/>
  <c r="AI269" i="52"/>
  <c r="AI223" i="52"/>
  <c r="AI245" i="52"/>
  <c r="AI236" i="52"/>
  <c r="AI126" i="52"/>
  <c r="AI234" i="52"/>
  <c r="AI214" i="52"/>
  <c r="AI270" i="52"/>
  <c r="AI239" i="52"/>
  <c r="AI144" i="52"/>
  <c r="AI104" i="52"/>
  <c r="AI175" i="52"/>
  <c r="AI242" i="52"/>
  <c r="AI157" i="52"/>
  <c r="AI250" i="52"/>
  <c r="AI163" i="52"/>
  <c r="AI192" i="52"/>
  <c r="AI174" i="52"/>
  <c r="AI119" i="52"/>
  <c r="AI115" i="52"/>
  <c r="AI48" i="52"/>
  <c r="AI49" i="52"/>
  <c r="AI167" i="52"/>
  <c r="AI143" i="52"/>
  <c r="AI203" i="52"/>
  <c r="AI252" i="52"/>
  <c r="AI254" i="52"/>
  <c r="AI197" i="52"/>
  <c r="AI111" i="52"/>
  <c r="AI266" i="52"/>
  <c r="AI55" i="52"/>
  <c r="AI155" i="52"/>
  <c r="AI178" i="52"/>
  <c r="AI86" i="52"/>
  <c r="AI110" i="52"/>
  <c r="AI103" i="52"/>
  <c r="AI185" i="52"/>
  <c r="AI85" i="52"/>
  <c r="AI80" i="52"/>
  <c r="AI124" i="52"/>
  <c r="AI235" i="52"/>
  <c r="AI241" i="52"/>
  <c r="AI53" i="52"/>
  <c r="AI291" i="52"/>
  <c r="AI275" i="52"/>
  <c r="AI76" i="52"/>
  <c r="AI281" i="52"/>
  <c r="AI189" i="52"/>
  <c r="AI136" i="52"/>
  <c r="AI134" i="52"/>
  <c r="AI67" i="52"/>
  <c r="AI51" i="52"/>
  <c r="AI139" i="52"/>
  <c r="AI303" i="52"/>
  <c r="AI147" i="52"/>
  <c r="AI285" i="52"/>
  <c r="AI211" i="52"/>
  <c r="AI101" i="52"/>
  <c r="AI222" i="52"/>
  <c r="AI226" i="52"/>
  <c r="AI140" i="52"/>
  <c r="AI135" i="52"/>
  <c r="AI42" i="52"/>
  <c r="AI162" i="52"/>
  <c r="AI79" i="52"/>
  <c r="AI199" i="52"/>
  <c r="AI221" i="52"/>
  <c r="AI62" i="52"/>
  <c r="AI218" i="52"/>
  <c r="AI161" i="52"/>
  <c r="AI90" i="52"/>
  <c r="AI108" i="52"/>
  <c r="AI129" i="52"/>
  <c r="AI253" i="52"/>
  <c r="AI224" i="52"/>
  <c r="AI97" i="52"/>
  <c r="AI216" i="52"/>
  <c r="AI296" i="52"/>
  <c r="AI132" i="52"/>
  <c r="AI127" i="52"/>
  <c r="AI153" i="52"/>
  <c r="AI233" i="52"/>
  <c r="AI257" i="52"/>
  <c r="AI280" i="52"/>
  <c r="AI225" i="52"/>
  <c r="AI304" i="52"/>
  <c r="AI244" i="52"/>
  <c r="AI267" i="52"/>
  <c r="AI93" i="52"/>
  <c r="AI184" i="52"/>
  <c r="AI208" i="52"/>
  <c r="AI44" i="52"/>
  <c r="AI187" i="52"/>
  <c r="AI130" i="52"/>
  <c r="AI176" i="52"/>
  <c r="AI94" i="52"/>
  <c r="AI219" i="52"/>
  <c r="AI149" i="52"/>
  <c r="AI298" i="52"/>
  <c r="AI72" i="52"/>
  <c r="AI71" i="52"/>
  <c r="AI66" i="52"/>
  <c r="AI46" i="52"/>
  <c r="AI118" i="52"/>
  <c r="AI193" i="52"/>
  <c r="AI215" i="52"/>
  <c r="AI47" i="52"/>
  <c r="AI195" i="52"/>
  <c r="AI228" i="52"/>
  <c r="AI100" i="52"/>
  <c r="AI141" i="52"/>
  <c r="AI248" i="52"/>
  <c r="AI247" i="52"/>
  <c r="AI259" i="52"/>
  <c r="F7" i="52"/>
  <c r="Q7" i="52"/>
  <c r="R7" i="52"/>
  <c r="P7" i="52"/>
  <c r="AI5" i="52"/>
  <c r="AI4" i="52"/>
  <c r="AI2" i="52"/>
  <c r="AI6" i="52"/>
  <c r="AI3" i="52"/>
  <c r="M7" i="52"/>
  <c r="F8" i="52" l="1"/>
  <c r="O8" i="52"/>
  <c r="Q8" i="52"/>
  <c r="R8" i="52"/>
  <c r="P8" i="52"/>
  <c r="AI7" i="52"/>
  <c r="M8" i="52"/>
  <c r="AG1" i="2"/>
  <c r="F3" i="19" s="1"/>
  <c r="AD1" i="2"/>
  <c r="AC1" i="2"/>
  <c r="AB1" i="2"/>
  <c r="AH3"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2" i="2"/>
  <c r="X3"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2" i="2"/>
  <c r="AI8" i="52" l="1"/>
  <c r="P9" i="52"/>
  <c r="Q9" i="52"/>
  <c r="R9" i="52"/>
  <c r="O9" i="52"/>
  <c r="F9" i="52"/>
  <c r="M9" i="52"/>
  <c r="B4" i="19"/>
  <c r="B3" i="19"/>
  <c r="A3" i="19"/>
  <c r="A4" i="19"/>
  <c r="C3" i="19"/>
  <c r="C4" i="19"/>
  <c r="G4" i="19"/>
  <c r="AG46" i="2"/>
  <c r="AG48" i="2"/>
  <c r="AG24" i="2"/>
  <c r="AG5" i="2"/>
  <c r="AG45" i="2"/>
  <c r="AG43" i="2"/>
  <c r="AG44" i="2"/>
  <c r="C1" i="17"/>
  <c r="B3" i="60" l="1"/>
  <c r="AV1" i="52"/>
  <c r="AI9" i="52"/>
  <c r="AG3" i="2"/>
  <c r="AG4" i="2"/>
  <c r="AN8" i="52" l="1"/>
  <c r="AN7" i="52"/>
  <c r="AM9" i="52"/>
  <c r="AM5" i="52"/>
  <c r="AI12" i="52"/>
  <c r="Q13" i="52"/>
  <c r="F13" i="52"/>
  <c r="O13" i="52"/>
  <c r="R13" i="52"/>
  <c r="P13" i="52"/>
  <c r="M13" i="52"/>
  <c r="F4" i="19"/>
  <c r="F6" i="17"/>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AN15" i="52" l="1"/>
  <c r="AM15" i="52"/>
  <c r="AM11" i="52"/>
  <c r="AN11" i="52"/>
  <c r="AM165" i="52"/>
  <c r="AN165" i="52"/>
  <c r="AM185" i="52"/>
  <c r="AN185" i="52"/>
  <c r="AN132" i="52"/>
  <c r="AM132" i="52"/>
  <c r="AM213" i="52"/>
  <c r="AN213" i="52"/>
  <c r="AM259" i="52"/>
  <c r="AN259" i="52"/>
  <c r="AM118" i="52"/>
  <c r="AN118" i="52"/>
  <c r="AN270" i="52"/>
  <c r="AM270" i="52"/>
  <c r="AN138" i="52"/>
  <c r="AM138" i="52"/>
  <c r="AM262" i="52"/>
  <c r="AN262" i="52"/>
  <c r="AN220" i="52"/>
  <c r="AM220" i="52"/>
  <c r="AM234" i="52"/>
  <c r="AN234" i="52"/>
  <c r="AM144" i="52"/>
  <c r="AN144" i="52"/>
  <c r="AM154" i="52"/>
  <c r="AN154" i="52"/>
  <c r="AM95" i="52"/>
  <c r="AN95" i="52"/>
  <c r="AN157" i="52"/>
  <c r="AM157" i="52"/>
  <c r="AM201" i="52"/>
  <c r="AN201" i="52"/>
  <c r="AM263" i="52"/>
  <c r="AN263" i="52"/>
  <c r="AM177" i="52"/>
  <c r="AN177" i="52"/>
  <c r="AM143" i="52"/>
  <c r="AN143" i="52"/>
  <c r="AM219" i="52"/>
  <c r="AN219" i="52"/>
  <c r="AM301" i="52"/>
  <c r="AN301" i="52"/>
  <c r="AN88" i="52"/>
  <c r="AM88" i="52"/>
  <c r="AM93" i="52"/>
  <c r="AN93" i="52"/>
  <c r="AM44" i="52"/>
  <c r="AN44" i="52"/>
  <c r="AN152" i="52"/>
  <c r="AM152" i="52"/>
  <c r="AM102" i="52"/>
  <c r="AN102" i="52"/>
  <c r="AN278" i="52"/>
  <c r="AM278" i="52"/>
  <c r="AN204" i="52"/>
  <c r="AM204" i="52"/>
  <c r="AM200" i="52"/>
  <c r="AN200" i="52"/>
  <c r="AM81" i="52"/>
  <c r="AN81" i="52"/>
  <c r="AM218" i="52"/>
  <c r="AN218" i="52"/>
  <c r="AM282" i="52"/>
  <c r="AN282" i="52"/>
  <c r="AM116" i="52"/>
  <c r="AN116" i="52"/>
  <c r="AM149" i="52"/>
  <c r="AN149" i="52"/>
  <c r="AM151" i="52"/>
  <c r="AN151" i="52"/>
  <c r="AM79" i="52"/>
  <c r="AN79" i="52"/>
  <c r="AM145" i="52"/>
  <c r="AN145" i="52"/>
  <c r="AM59" i="52"/>
  <c r="AN59" i="52"/>
  <c r="AM186" i="52"/>
  <c r="AN186" i="52"/>
  <c r="AN221" i="52"/>
  <c r="AM221" i="52"/>
  <c r="AN180" i="52"/>
  <c r="AM180" i="52"/>
  <c r="AM146" i="52"/>
  <c r="AN146" i="52"/>
  <c r="AM123" i="52"/>
  <c r="AN123" i="52"/>
  <c r="AM97" i="52"/>
  <c r="AN97" i="52"/>
  <c r="AN148" i="52"/>
  <c r="AM148" i="52"/>
  <c r="AM305" i="52"/>
  <c r="AN305" i="52"/>
  <c r="AN69" i="52"/>
  <c r="AM69" i="52"/>
  <c r="AN247" i="52"/>
  <c r="AM247" i="52"/>
  <c r="AM292" i="52"/>
  <c r="AN292" i="52"/>
  <c r="AM273" i="52"/>
  <c r="AN273" i="52"/>
  <c r="AN236" i="52"/>
  <c r="AM236" i="52"/>
  <c r="AM178" i="52"/>
  <c r="AN178" i="52"/>
  <c r="AM237" i="52"/>
  <c r="AN237" i="52"/>
  <c r="AM272" i="52"/>
  <c r="AN272" i="52"/>
  <c r="AM54" i="52"/>
  <c r="AN54" i="52"/>
  <c r="AM74" i="52"/>
  <c r="AN74" i="52"/>
  <c r="AN206" i="52"/>
  <c r="AM206" i="52"/>
  <c r="AM47" i="52"/>
  <c r="AN47" i="52"/>
  <c r="AN184" i="52"/>
  <c r="AM184" i="52"/>
  <c r="AN244" i="52"/>
  <c r="AM244" i="52"/>
  <c r="AM207" i="52"/>
  <c r="AN207" i="52"/>
  <c r="AN96" i="52"/>
  <c r="AM96" i="52"/>
  <c r="AM91" i="52"/>
  <c r="AN91" i="52"/>
  <c r="AM175" i="52"/>
  <c r="AN175" i="52"/>
  <c r="AM300" i="52"/>
  <c r="AN300" i="52"/>
  <c r="AN240" i="52"/>
  <c r="AM240" i="52"/>
  <c r="AN133" i="52"/>
  <c r="AM133" i="52"/>
  <c r="AN223" i="52"/>
  <c r="AM223" i="52"/>
  <c r="AN122" i="52"/>
  <c r="AM122" i="52"/>
  <c r="AN120" i="52"/>
  <c r="AM120" i="52"/>
  <c r="AN254" i="52"/>
  <c r="AM254" i="52"/>
  <c r="AM55" i="52"/>
  <c r="AN55" i="52"/>
  <c r="AN224" i="52"/>
  <c r="AM224" i="52"/>
  <c r="AM198" i="52"/>
  <c r="AN198" i="52"/>
  <c r="AM42" i="52"/>
  <c r="AN42" i="52"/>
  <c r="AM112" i="52"/>
  <c r="AN112" i="52"/>
  <c r="AM261" i="52"/>
  <c r="AN261" i="52"/>
  <c r="AN294" i="52"/>
  <c r="AM294" i="52"/>
  <c r="AM87" i="52"/>
  <c r="AN87" i="52"/>
  <c r="AN170" i="52"/>
  <c r="AM170" i="52"/>
  <c r="AN199" i="52"/>
  <c r="AM199" i="52"/>
  <c r="AM65" i="52"/>
  <c r="AN65" i="52"/>
  <c r="AN104" i="52"/>
  <c r="AM104" i="52"/>
  <c r="AM205" i="52"/>
  <c r="AN205" i="52"/>
  <c r="AN192" i="52"/>
  <c r="AM192" i="52"/>
  <c r="AM41" i="52"/>
  <c r="AN41" i="52"/>
  <c r="AN217" i="52"/>
  <c r="AM217" i="52"/>
  <c r="AM235" i="52"/>
  <c r="AN235" i="52"/>
  <c r="AM62" i="52"/>
  <c r="AN62" i="52"/>
  <c r="AN202" i="52"/>
  <c r="AM202" i="52"/>
  <c r="AM171" i="52"/>
  <c r="AN171" i="52"/>
  <c r="AN183" i="52"/>
  <c r="AM183" i="52"/>
  <c r="AM114" i="52"/>
  <c r="AN114" i="52"/>
  <c r="AM50" i="52"/>
  <c r="AN50" i="52"/>
  <c r="AM150" i="52"/>
  <c r="AN150" i="52"/>
  <c r="AM275" i="52"/>
  <c r="AN275" i="52"/>
  <c r="AN225" i="52"/>
  <c r="AM225" i="52"/>
  <c r="AM248" i="52"/>
  <c r="AN248" i="52"/>
  <c r="AM181" i="52"/>
  <c r="AN181" i="52"/>
  <c r="AM214" i="52"/>
  <c r="AN214" i="52"/>
  <c r="AM246" i="52"/>
  <c r="AN246" i="52"/>
  <c r="AN239" i="52"/>
  <c r="AM239" i="52"/>
  <c r="AM52" i="52"/>
  <c r="AN52" i="52"/>
  <c r="AM70" i="52"/>
  <c r="AN70" i="52"/>
  <c r="AN265" i="52"/>
  <c r="AM265" i="52"/>
  <c r="AN77" i="52"/>
  <c r="AM77" i="52"/>
  <c r="AM67" i="52"/>
  <c r="AN67" i="52"/>
  <c r="AM164" i="52"/>
  <c r="AN164" i="52"/>
  <c r="AM266" i="52"/>
  <c r="AN266" i="52"/>
  <c r="AM105" i="52"/>
  <c r="AN105" i="52"/>
  <c r="AN203" i="52"/>
  <c r="AM203" i="52"/>
  <c r="AN130" i="52"/>
  <c r="AM130" i="52"/>
  <c r="AM249" i="52"/>
  <c r="AN249" i="52"/>
  <c r="AM45" i="52"/>
  <c r="AN45" i="52"/>
  <c r="AN83" i="52"/>
  <c r="AM83" i="52"/>
  <c r="AM161" i="52"/>
  <c r="AN161" i="52"/>
  <c r="AM99" i="52"/>
  <c r="AN99" i="52"/>
  <c r="AM92" i="52"/>
  <c r="AN92" i="52"/>
  <c r="AN56" i="52"/>
  <c r="AM56" i="52"/>
  <c r="AN158" i="52"/>
  <c r="AM158" i="52"/>
  <c r="AN82" i="52"/>
  <c r="AM82" i="52"/>
  <c r="AN106" i="52"/>
  <c r="AM106" i="52"/>
  <c r="AM211" i="52"/>
  <c r="AN211" i="52"/>
  <c r="AN84" i="52"/>
  <c r="AM84" i="52"/>
  <c r="AM306" i="52"/>
  <c r="AN306" i="52"/>
  <c r="AN190" i="52"/>
  <c r="AM190" i="52"/>
  <c r="AM255" i="52"/>
  <c r="AN255" i="52"/>
  <c r="AM209" i="52"/>
  <c r="AN209" i="52"/>
  <c r="AN172" i="52"/>
  <c r="AM172" i="52"/>
  <c r="AN121" i="52"/>
  <c r="AM121" i="52"/>
  <c r="AM85" i="52"/>
  <c r="AN85" i="52"/>
  <c r="AN94" i="52"/>
  <c r="AM94" i="52"/>
  <c r="AM216" i="52"/>
  <c r="AN216" i="52"/>
  <c r="AN126" i="52"/>
  <c r="AM126" i="52"/>
  <c r="AM268" i="52"/>
  <c r="AN268" i="52"/>
  <c r="AN173" i="52"/>
  <c r="AM173" i="52"/>
  <c r="AN251" i="52"/>
  <c r="AM251" i="52"/>
  <c r="AM68" i="52"/>
  <c r="AN68" i="52"/>
  <c r="AM208" i="52"/>
  <c r="AN208" i="52"/>
  <c r="AM303" i="52"/>
  <c r="AN303" i="52"/>
  <c r="AN176" i="52"/>
  <c r="AM176" i="52"/>
  <c r="AM293" i="52"/>
  <c r="AN293" i="52"/>
  <c r="AN169" i="52"/>
  <c r="AM169" i="52"/>
  <c r="AN168" i="52"/>
  <c r="AM168" i="52"/>
  <c r="AM162" i="52"/>
  <c r="AN162" i="52"/>
  <c r="AN285" i="52"/>
  <c r="AM285" i="52"/>
  <c r="AM189" i="52"/>
  <c r="AN189" i="52"/>
  <c r="AN289" i="52"/>
  <c r="AM289" i="52"/>
  <c r="AM128" i="52"/>
  <c r="AN128" i="52"/>
  <c r="AN51" i="52"/>
  <c r="AM51" i="52"/>
  <c r="AM57" i="52"/>
  <c r="AN57" i="52"/>
  <c r="AM101" i="52"/>
  <c r="AN101" i="52"/>
  <c r="AN46" i="52"/>
  <c r="AM46" i="52"/>
  <c r="AN64" i="52"/>
  <c r="AM64" i="52"/>
  <c r="AM141" i="52"/>
  <c r="AN141" i="52"/>
  <c r="AM193" i="52"/>
  <c r="AN193" i="52"/>
  <c r="AM119" i="52"/>
  <c r="AN119" i="52"/>
  <c r="AM245" i="52"/>
  <c r="AN245" i="52"/>
  <c r="AN100" i="52"/>
  <c r="AM100" i="52"/>
  <c r="AN78" i="52"/>
  <c r="AM78" i="52"/>
  <c r="AN63" i="52"/>
  <c r="AM63" i="52"/>
  <c r="AN283" i="52"/>
  <c r="AM283" i="52"/>
  <c r="AN142" i="52"/>
  <c r="AM142" i="52"/>
  <c r="AN215" i="52"/>
  <c r="AM215" i="52"/>
  <c r="AN71" i="52"/>
  <c r="AM71" i="52"/>
  <c r="AM89" i="52"/>
  <c r="AN89" i="52"/>
  <c r="AM174" i="52"/>
  <c r="AN174" i="52"/>
  <c r="AN187" i="52"/>
  <c r="AM187" i="52"/>
  <c r="AN231" i="52"/>
  <c r="AM231" i="52"/>
  <c r="AM256" i="52"/>
  <c r="AN256" i="52"/>
  <c r="AN222" i="52"/>
  <c r="AM222" i="52"/>
  <c r="AN153" i="52"/>
  <c r="AM153" i="52"/>
  <c r="AN232" i="52"/>
  <c r="AM232" i="52"/>
  <c r="AN147" i="52"/>
  <c r="AM147" i="52"/>
  <c r="AM276" i="52"/>
  <c r="AN276" i="52"/>
  <c r="AM109" i="52"/>
  <c r="AN109" i="52"/>
  <c r="AN156" i="52"/>
  <c r="AM156" i="52"/>
  <c r="AN107" i="52"/>
  <c r="AM107" i="52"/>
  <c r="AN53" i="52"/>
  <c r="AM53" i="52"/>
  <c r="AM124" i="52"/>
  <c r="AN124" i="52"/>
  <c r="AM111" i="52"/>
  <c r="AN111" i="52"/>
  <c r="AN136" i="52"/>
  <c r="AM136" i="52"/>
  <c r="AN302" i="52"/>
  <c r="AM302" i="52"/>
  <c r="AN159" i="52"/>
  <c r="AM159" i="52"/>
  <c r="AM98" i="52"/>
  <c r="AN98" i="52"/>
  <c r="AN287" i="52"/>
  <c r="AM287" i="52"/>
  <c r="AM166" i="52"/>
  <c r="AN166" i="52"/>
  <c r="AN60" i="52"/>
  <c r="AM60" i="52"/>
  <c r="AM304" i="52"/>
  <c r="AN304" i="52"/>
  <c r="AM155" i="52"/>
  <c r="AN155" i="52"/>
  <c r="AN127" i="52"/>
  <c r="AM127" i="52"/>
  <c r="AM298" i="52"/>
  <c r="AN298" i="52"/>
  <c r="AM125" i="52"/>
  <c r="AN125" i="52"/>
  <c r="AM194" i="52"/>
  <c r="AN194" i="52"/>
  <c r="AM253" i="52"/>
  <c r="AN253" i="52"/>
  <c r="AN267" i="52"/>
  <c r="AM267" i="52"/>
  <c r="AM230" i="52"/>
  <c r="AN230" i="52"/>
  <c r="AM61" i="52"/>
  <c r="AN61" i="52"/>
  <c r="AN117" i="52"/>
  <c r="AM117" i="52"/>
  <c r="AM243" i="52"/>
  <c r="AN243" i="52"/>
  <c r="AN291" i="52"/>
  <c r="AM291" i="52"/>
  <c r="AN252" i="52"/>
  <c r="AM252" i="52"/>
  <c r="AM160" i="52"/>
  <c r="AN160" i="52"/>
  <c r="AM90" i="52"/>
  <c r="AN90" i="52"/>
  <c r="AN258" i="52"/>
  <c r="AM258" i="52"/>
  <c r="AM288" i="52"/>
  <c r="AN288" i="52"/>
  <c r="AM73" i="52"/>
  <c r="AN73" i="52"/>
  <c r="AN131" i="52"/>
  <c r="AM131" i="52"/>
  <c r="AM196" i="52"/>
  <c r="AN196" i="52"/>
  <c r="AN188" i="52"/>
  <c r="AM188" i="52"/>
  <c r="AM163" i="52"/>
  <c r="AN163" i="52"/>
  <c r="AM182" i="52"/>
  <c r="AN182" i="52"/>
  <c r="AM297" i="52"/>
  <c r="AN297" i="52"/>
  <c r="AN286" i="52"/>
  <c r="AM286" i="52"/>
  <c r="AN191" i="52"/>
  <c r="AM191" i="52"/>
  <c r="AM280" i="52"/>
  <c r="AN280" i="52"/>
  <c r="AN113" i="52"/>
  <c r="AM113" i="52"/>
  <c r="AM80" i="52"/>
  <c r="AN80" i="52"/>
  <c r="AM139" i="52"/>
  <c r="AN139" i="52"/>
  <c r="AN295" i="52"/>
  <c r="AM295" i="52"/>
  <c r="AN296" i="52"/>
  <c r="AM296" i="52"/>
  <c r="AM58" i="52"/>
  <c r="AN58" i="52"/>
  <c r="AM129" i="52"/>
  <c r="AN129" i="52"/>
  <c r="AN72" i="52"/>
  <c r="AM72" i="52"/>
  <c r="AM279" i="52"/>
  <c r="AN279" i="52"/>
  <c r="AM210" i="52"/>
  <c r="AN210" i="52"/>
  <c r="AN167" i="52"/>
  <c r="AM167" i="52"/>
  <c r="AM48" i="52"/>
  <c r="AN48" i="52"/>
  <c r="AM307" i="52"/>
  <c r="AN307" i="52"/>
  <c r="AM86" i="52"/>
  <c r="AN86" i="52"/>
  <c r="AM134" i="52"/>
  <c r="AN134" i="52"/>
  <c r="AN115" i="52"/>
  <c r="AM115" i="52"/>
  <c r="AN257" i="52"/>
  <c r="AM257" i="52"/>
  <c r="AN140" i="52"/>
  <c r="AM140" i="52"/>
  <c r="AN277" i="52"/>
  <c r="AM277" i="52"/>
  <c r="AM281" i="52"/>
  <c r="AN281" i="52"/>
  <c r="AM274" i="52"/>
  <c r="AN274" i="52"/>
  <c r="AM260" i="52"/>
  <c r="AN260" i="52"/>
  <c r="AM43" i="52"/>
  <c r="AN43" i="52"/>
  <c r="AN135" i="52"/>
  <c r="AM135" i="52"/>
  <c r="AN238" i="52"/>
  <c r="AM238" i="52"/>
  <c r="AN290" i="52"/>
  <c r="AM290" i="52"/>
  <c r="AN242" i="52"/>
  <c r="AM242" i="52"/>
  <c r="AM110" i="52"/>
  <c r="AN110" i="52"/>
  <c r="AM226" i="52"/>
  <c r="AN226" i="52"/>
  <c r="AN233" i="52"/>
  <c r="AM233" i="52"/>
  <c r="AM212" i="52"/>
  <c r="AN212" i="52"/>
  <c r="AM228" i="52"/>
  <c r="AN228" i="52"/>
  <c r="AM229" i="52"/>
  <c r="AN229" i="52"/>
  <c r="AN195" i="52"/>
  <c r="AM195" i="52"/>
  <c r="AM49" i="52"/>
  <c r="AN49" i="52"/>
  <c r="AM137" i="52"/>
  <c r="AN137" i="52"/>
  <c r="AN284" i="52"/>
  <c r="AM284" i="52"/>
  <c r="AM264" i="52"/>
  <c r="AN264" i="52"/>
  <c r="AN299" i="52"/>
  <c r="AM299" i="52"/>
  <c r="AM227" i="52"/>
  <c r="AN227" i="52"/>
  <c r="AN271" i="52"/>
  <c r="AM271" i="52"/>
  <c r="AM269" i="52"/>
  <c r="AN269" i="52"/>
  <c r="AM250" i="52"/>
  <c r="AN250" i="52"/>
  <c r="AN108" i="52"/>
  <c r="AM108" i="52"/>
  <c r="AM66" i="52"/>
  <c r="AN66" i="52"/>
  <c r="AN241" i="52"/>
  <c r="AM241" i="52"/>
  <c r="AN197" i="52"/>
  <c r="AM197" i="52"/>
  <c r="AM75" i="52"/>
  <c r="AN75" i="52"/>
  <c r="AN76" i="52"/>
  <c r="AM76" i="52"/>
  <c r="AN103" i="52"/>
  <c r="AM103" i="52"/>
  <c r="AM179" i="52"/>
  <c r="AN179" i="52"/>
  <c r="AM4" i="52"/>
  <c r="AM7" i="52"/>
  <c r="AM8" i="52"/>
  <c r="AM3" i="52"/>
  <c r="AN3" i="52"/>
  <c r="AN9" i="52"/>
  <c r="AN4" i="52"/>
  <c r="AN6" i="52"/>
  <c r="AM6" i="52"/>
  <c r="AN5" i="52"/>
  <c r="AN12" i="52"/>
  <c r="AM12" i="52"/>
  <c r="AI13" i="52"/>
  <c r="M14" i="52"/>
  <c r="G6" i="17"/>
  <c r="AM13" i="52" l="1"/>
  <c r="AN13" i="52"/>
  <c r="AI14" i="52"/>
  <c r="O16" i="52"/>
  <c r="F16" i="52"/>
  <c r="P16" i="52"/>
  <c r="Q16" i="52"/>
  <c r="R16" i="52"/>
  <c r="M16" i="52"/>
  <c r="H6" i="17"/>
  <c r="AM14" i="52" l="1"/>
  <c r="AN14" i="52"/>
  <c r="AI16" i="52"/>
  <c r="Q17" i="52"/>
  <c r="P17" i="52"/>
  <c r="F17" i="52"/>
  <c r="R17" i="52"/>
  <c r="O17" i="52"/>
  <c r="M17" i="52"/>
  <c r="I6" i="17"/>
  <c r="I62" i="17" l="1"/>
  <c r="I54" i="17"/>
  <c r="I46" i="17"/>
  <c r="I38" i="17"/>
  <c r="I30" i="17"/>
  <c r="I22" i="17"/>
  <c r="I14" i="17"/>
  <c r="I66" i="17"/>
  <c r="I58" i="17"/>
  <c r="I34" i="17"/>
  <c r="I10" i="17"/>
  <c r="I41" i="17"/>
  <c r="I17" i="17"/>
  <c r="I32" i="17"/>
  <c r="I23" i="17"/>
  <c r="I61" i="17"/>
  <c r="I53" i="17"/>
  <c r="I45" i="17"/>
  <c r="I37" i="17"/>
  <c r="I29" i="17"/>
  <c r="I21" i="17"/>
  <c r="I13" i="17"/>
  <c r="I60" i="17"/>
  <c r="I52" i="17"/>
  <c r="I44" i="17"/>
  <c r="I36" i="17"/>
  <c r="I28" i="17"/>
  <c r="I20" i="17"/>
  <c r="I12" i="17"/>
  <c r="I65" i="17"/>
  <c r="I9" i="17"/>
  <c r="I48" i="17"/>
  <c r="I16" i="17"/>
  <c r="I59" i="17"/>
  <c r="I51" i="17"/>
  <c r="I43" i="17"/>
  <c r="I35" i="17"/>
  <c r="I27" i="17"/>
  <c r="I19" i="17"/>
  <c r="I11" i="17"/>
  <c r="I42" i="17"/>
  <c r="I26" i="17"/>
  <c r="I33" i="17"/>
  <c r="I40" i="17"/>
  <c r="I7" i="17"/>
  <c r="I50" i="17"/>
  <c r="I18" i="17"/>
  <c r="I49" i="17"/>
  <c r="I25" i="17"/>
  <c r="I64" i="17"/>
  <c r="I24" i="17"/>
  <c r="I31" i="17"/>
  <c r="I57" i="17"/>
  <c r="I39" i="17"/>
  <c r="I56" i="17"/>
  <c r="I8" i="17"/>
  <c r="I63" i="17"/>
  <c r="I55" i="17"/>
  <c r="I47" i="17"/>
  <c r="I15" i="17"/>
  <c r="AM16" i="52"/>
  <c r="AN16" i="52"/>
  <c r="AI17" i="52"/>
  <c r="O18" i="52"/>
  <c r="Q18" i="52"/>
  <c r="P18" i="52"/>
  <c r="R18" i="52"/>
  <c r="F18" i="52"/>
  <c r="M18" i="52"/>
  <c r="J6" i="17"/>
  <c r="W5" i="2"/>
  <c r="I71" i="17" l="1"/>
  <c r="J66" i="17"/>
  <c r="J58" i="17"/>
  <c r="J50" i="17"/>
  <c r="J42" i="17"/>
  <c r="J34" i="17"/>
  <c r="J26" i="17"/>
  <c r="J18" i="17"/>
  <c r="J10" i="17"/>
  <c r="J38" i="17"/>
  <c r="J61" i="17"/>
  <c r="J21" i="17"/>
  <c r="J12" i="17"/>
  <c r="J65" i="17"/>
  <c r="J57" i="17"/>
  <c r="J49" i="17"/>
  <c r="J41" i="17"/>
  <c r="J33" i="17"/>
  <c r="J25" i="17"/>
  <c r="J17" i="17"/>
  <c r="J9" i="17"/>
  <c r="J64" i="17"/>
  <c r="J56" i="17"/>
  <c r="J48" i="17"/>
  <c r="J40" i="17"/>
  <c r="J32" i="17"/>
  <c r="J24" i="17"/>
  <c r="J16" i="17"/>
  <c r="J8" i="17"/>
  <c r="J63" i="17"/>
  <c r="J55" i="17"/>
  <c r="J47" i="17"/>
  <c r="J39" i="17"/>
  <c r="J31" i="17"/>
  <c r="J23" i="17"/>
  <c r="J15" i="17"/>
  <c r="J7" i="17"/>
  <c r="J22" i="17"/>
  <c r="J45" i="17"/>
  <c r="J13" i="17"/>
  <c r="J62" i="17"/>
  <c r="J54" i="17"/>
  <c r="J46" i="17"/>
  <c r="J30" i="17"/>
  <c r="J14" i="17"/>
  <c r="J29" i="17"/>
  <c r="J53" i="17"/>
  <c r="J37" i="17"/>
  <c r="J60" i="17"/>
  <c r="J52" i="17"/>
  <c r="J44" i="17"/>
  <c r="J36" i="17"/>
  <c r="J28" i="17"/>
  <c r="J20" i="17"/>
  <c r="J59" i="17"/>
  <c r="J51" i="17"/>
  <c r="J43" i="17"/>
  <c r="J35" i="17"/>
  <c r="J27" i="17"/>
  <c r="J19" i="17"/>
  <c r="J11" i="17"/>
  <c r="AN17" i="52"/>
  <c r="AM17" i="52"/>
  <c r="AI18" i="52"/>
  <c r="R19" i="52"/>
  <c r="O19" i="52"/>
  <c r="F19" i="52"/>
  <c r="P19" i="52"/>
  <c r="Q19" i="52"/>
  <c r="M19" i="52"/>
  <c r="K6" i="17"/>
  <c r="J71" i="17" l="1"/>
  <c r="K62" i="17"/>
  <c r="K54" i="17"/>
  <c r="K46" i="17"/>
  <c r="K38" i="17"/>
  <c r="K30" i="17"/>
  <c r="K22" i="17"/>
  <c r="K14" i="17"/>
  <c r="K61" i="17"/>
  <c r="K53" i="17"/>
  <c r="K45" i="17"/>
  <c r="K37" i="17"/>
  <c r="K29" i="17"/>
  <c r="K21" i="17"/>
  <c r="K13" i="17"/>
  <c r="K60" i="17"/>
  <c r="K52" i="17"/>
  <c r="K44" i="17"/>
  <c r="K36" i="17"/>
  <c r="K28" i="17"/>
  <c r="K20" i="17"/>
  <c r="K12" i="17"/>
  <c r="K59" i="17"/>
  <c r="K51" i="17"/>
  <c r="K43" i="17"/>
  <c r="K35" i="17"/>
  <c r="K27" i="17"/>
  <c r="K19" i="17"/>
  <c r="K11" i="17"/>
  <c r="K66" i="17"/>
  <c r="K58" i="17"/>
  <c r="K50" i="17"/>
  <c r="K42" i="17"/>
  <c r="K34" i="17"/>
  <c r="K26" i="17"/>
  <c r="K18" i="17"/>
  <c r="K10" i="17"/>
  <c r="K65" i="17"/>
  <c r="K57" i="17"/>
  <c r="K49" i="17"/>
  <c r="K41" i="17"/>
  <c r="K33" i="17"/>
  <c r="K25" i="17"/>
  <c r="K17" i="17"/>
  <c r="K9" i="17"/>
  <c r="K64" i="17"/>
  <c r="K56" i="17"/>
  <c r="K48" i="17"/>
  <c r="K40" i="17"/>
  <c r="K32" i="17"/>
  <c r="K24" i="17"/>
  <c r="K16" i="17"/>
  <c r="K8" i="17"/>
  <c r="K63" i="17"/>
  <c r="K55" i="17"/>
  <c r="K47" i="17"/>
  <c r="K39" i="17"/>
  <c r="K31" i="17"/>
  <c r="K23" i="17"/>
  <c r="K15" i="17"/>
  <c r="K7" i="17"/>
  <c r="AN18" i="52"/>
  <c r="AM18" i="52"/>
  <c r="AI19" i="52"/>
  <c r="O20" i="52"/>
  <c r="P20" i="52"/>
  <c r="R20" i="52"/>
  <c r="Q20" i="52"/>
  <c r="F20" i="52"/>
  <c r="M20" i="52"/>
  <c r="L6" i="17"/>
  <c r="W2" i="2"/>
  <c r="W3" i="2"/>
  <c r="K71" i="17" l="1"/>
  <c r="L66" i="17"/>
  <c r="L58" i="17"/>
  <c r="L50" i="17"/>
  <c r="L42" i="17"/>
  <c r="L34" i="17"/>
  <c r="L26" i="17"/>
  <c r="L18" i="17"/>
  <c r="L10" i="17"/>
  <c r="L65" i="17"/>
  <c r="L57" i="17"/>
  <c r="L49" i="17"/>
  <c r="L41" i="17"/>
  <c r="L33" i="17"/>
  <c r="L25" i="17"/>
  <c r="L17" i="17"/>
  <c r="L9" i="17"/>
  <c r="L64" i="17"/>
  <c r="L56" i="17"/>
  <c r="L48" i="17"/>
  <c r="L40" i="17"/>
  <c r="L32" i="17"/>
  <c r="L24" i="17"/>
  <c r="L16" i="17"/>
  <c r="L8" i="17"/>
  <c r="L63" i="17"/>
  <c r="L55" i="17"/>
  <c r="L47" i="17"/>
  <c r="L39" i="17"/>
  <c r="L31" i="17"/>
  <c r="L23" i="17"/>
  <c r="L15" i="17"/>
  <c r="L7" i="17"/>
  <c r="L62" i="17"/>
  <c r="L54" i="17"/>
  <c r="L46" i="17"/>
  <c r="L38" i="17"/>
  <c r="L30" i="17"/>
  <c r="L22" i="17"/>
  <c r="L14" i="17"/>
  <c r="L61" i="17"/>
  <c r="L53" i="17"/>
  <c r="L45" i="17"/>
  <c r="L37" i="17"/>
  <c r="L29" i="17"/>
  <c r="L21" i="17"/>
  <c r="L13" i="17"/>
  <c r="L60" i="17"/>
  <c r="L52" i="17"/>
  <c r="L44" i="17"/>
  <c r="L36" i="17"/>
  <c r="L28" i="17"/>
  <c r="L20" i="17"/>
  <c r="L12" i="17"/>
  <c r="L59" i="17"/>
  <c r="L51" i="17"/>
  <c r="L43" i="17"/>
  <c r="L35" i="17"/>
  <c r="L27" i="17"/>
  <c r="L19" i="17"/>
  <c r="L11" i="17"/>
  <c r="AM19" i="52"/>
  <c r="AN19" i="52"/>
  <c r="AI20" i="52"/>
  <c r="O21" i="52"/>
  <c r="P21" i="52"/>
  <c r="F21" i="52"/>
  <c r="R21" i="52"/>
  <c r="Q21" i="52"/>
  <c r="M21" i="52"/>
  <c r="M6" i="17"/>
  <c r="L71" i="17" l="1"/>
  <c r="M62" i="17"/>
  <c r="M54" i="17"/>
  <c r="M46" i="17"/>
  <c r="M38" i="17"/>
  <c r="M30" i="17"/>
  <c r="M22" i="17"/>
  <c r="M14" i="17"/>
  <c r="M61" i="17"/>
  <c r="M53" i="17"/>
  <c r="M45" i="17"/>
  <c r="M37" i="17"/>
  <c r="M29" i="17"/>
  <c r="M21" i="17"/>
  <c r="M13" i="17"/>
  <c r="M60" i="17"/>
  <c r="M52" i="17"/>
  <c r="M44" i="17"/>
  <c r="M36" i="17"/>
  <c r="M28" i="17"/>
  <c r="M20" i="17"/>
  <c r="M12" i="17"/>
  <c r="M59" i="17"/>
  <c r="M51" i="17"/>
  <c r="M43" i="17"/>
  <c r="M35" i="17"/>
  <c r="M27" i="17"/>
  <c r="M19" i="17"/>
  <c r="M11" i="17"/>
  <c r="M66" i="17"/>
  <c r="M58" i="17"/>
  <c r="M50" i="17"/>
  <c r="M42" i="17"/>
  <c r="M34" i="17"/>
  <c r="M26" i="17"/>
  <c r="M18" i="17"/>
  <c r="M10" i="17"/>
  <c r="M65" i="17"/>
  <c r="M57" i="17"/>
  <c r="M49" i="17"/>
  <c r="M41" i="17"/>
  <c r="M33" i="17"/>
  <c r="M25" i="17"/>
  <c r="M17" i="17"/>
  <c r="M9" i="17"/>
  <c r="M64" i="17"/>
  <c r="M56" i="17"/>
  <c r="M48" i="17"/>
  <c r="M40" i="17"/>
  <c r="M32" i="17"/>
  <c r="M24" i="17"/>
  <c r="M16" i="17"/>
  <c r="M8" i="17"/>
  <c r="M63" i="17"/>
  <c r="M55" i="17"/>
  <c r="M47" i="17"/>
  <c r="M39" i="17"/>
  <c r="M31" i="17"/>
  <c r="M23" i="17"/>
  <c r="M15" i="17"/>
  <c r="M7" i="17"/>
  <c r="AN20" i="52"/>
  <c r="AM20" i="52"/>
  <c r="AI21" i="52"/>
  <c r="O22" i="52"/>
  <c r="R22" i="52"/>
  <c r="F22" i="52"/>
  <c r="Q22" i="52"/>
  <c r="P22" i="52"/>
  <c r="M22" i="52"/>
  <c r="N6" i="17"/>
  <c r="M71" i="17" l="1"/>
  <c r="N66" i="17"/>
  <c r="N58" i="17"/>
  <c r="N50" i="17"/>
  <c r="N42" i="17"/>
  <c r="N34" i="17"/>
  <c r="N26" i="17"/>
  <c r="N18" i="17"/>
  <c r="N10" i="17"/>
  <c r="N65" i="17"/>
  <c r="N57" i="17"/>
  <c r="N49" i="17"/>
  <c r="N41" i="17"/>
  <c r="N33" i="17"/>
  <c r="N25" i="17"/>
  <c r="N17" i="17"/>
  <c r="N9" i="17"/>
  <c r="N64" i="17"/>
  <c r="N56" i="17"/>
  <c r="N48" i="17"/>
  <c r="N40" i="17"/>
  <c r="N32" i="17"/>
  <c r="N24" i="17"/>
  <c r="N16" i="17"/>
  <c r="N8" i="17"/>
  <c r="N63" i="17"/>
  <c r="N55" i="17"/>
  <c r="N47" i="17"/>
  <c r="N39" i="17"/>
  <c r="N31" i="17"/>
  <c r="N23" i="17"/>
  <c r="N15" i="17"/>
  <c r="N7" i="17"/>
  <c r="N62" i="17"/>
  <c r="N54" i="17"/>
  <c r="N46" i="17"/>
  <c r="N38" i="17"/>
  <c r="N30" i="17"/>
  <c r="N22" i="17"/>
  <c r="N14" i="17"/>
  <c r="N61" i="17"/>
  <c r="N53" i="17"/>
  <c r="N45" i="17"/>
  <c r="N37" i="17"/>
  <c r="N29" i="17"/>
  <c r="N21" i="17"/>
  <c r="N13" i="17"/>
  <c r="N60" i="17"/>
  <c r="N52" i="17"/>
  <c r="N44" i="17"/>
  <c r="N36" i="17"/>
  <c r="N28" i="17"/>
  <c r="N20" i="17"/>
  <c r="N12" i="17"/>
  <c r="N59" i="17"/>
  <c r="N51" i="17"/>
  <c r="N43" i="17"/>
  <c r="N35" i="17"/>
  <c r="N27" i="17"/>
  <c r="N19" i="17"/>
  <c r="N11" i="17"/>
  <c r="AN21" i="52"/>
  <c r="AM21" i="52"/>
  <c r="AI22" i="52"/>
  <c r="Q23" i="52"/>
  <c r="O23" i="52"/>
  <c r="F23" i="52"/>
  <c r="R23" i="52"/>
  <c r="P23" i="52"/>
  <c r="M23" i="52"/>
  <c r="O6" i="17"/>
  <c r="N71" i="17" l="1"/>
  <c r="O58" i="17"/>
  <c r="O26" i="17"/>
  <c r="O59" i="17"/>
  <c r="O30" i="17"/>
  <c r="O28" i="17"/>
  <c r="O51" i="17"/>
  <c r="O21" i="17"/>
  <c r="O66" i="17"/>
  <c r="O10" i="17"/>
  <c r="O47" i="17"/>
  <c r="O64" i="17"/>
  <c r="O44" i="17"/>
  <c r="O56" i="17"/>
  <c r="O19" i="17"/>
  <c r="O7" i="17"/>
  <c r="O23" i="17"/>
  <c r="O57" i="17"/>
  <c r="O55" i="17"/>
  <c r="O18" i="17"/>
  <c r="O24" i="17"/>
  <c r="O12" i="17"/>
  <c r="O11" i="17"/>
  <c r="O61" i="17"/>
  <c r="O49" i="17"/>
  <c r="O45" i="17"/>
  <c r="O62" i="17"/>
  <c r="O9" i="17"/>
  <c r="O53" i="17"/>
  <c r="O16" i="17"/>
  <c r="O54" i="17"/>
  <c r="O60" i="17"/>
  <c r="O50" i="17"/>
  <c r="O22" i="17"/>
  <c r="O27" i="17"/>
  <c r="O15" i="17"/>
  <c r="O20" i="17"/>
  <c r="O8" i="17"/>
  <c r="O13" i="17"/>
  <c r="O46" i="17"/>
  <c r="O43" i="17"/>
  <c r="O29" i="17"/>
  <c r="O25" i="17"/>
  <c r="O65" i="17"/>
  <c r="O17" i="17"/>
  <c r="O48" i="17"/>
  <c r="O52" i="17"/>
  <c r="O14" i="17"/>
  <c r="O63" i="17"/>
  <c r="AM22" i="52"/>
  <c r="AN22" i="52"/>
  <c r="AI23" i="52"/>
  <c r="O24" i="52"/>
  <c r="R24" i="52"/>
  <c r="P24" i="52"/>
  <c r="Q24" i="52"/>
  <c r="F24" i="52"/>
  <c r="M24" i="52"/>
  <c r="AM23" i="52" l="1"/>
  <c r="AN23" i="52"/>
  <c r="AI24" i="52"/>
  <c r="F25" i="52"/>
  <c r="R25" i="52"/>
  <c r="O25" i="52"/>
  <c r="P25" i="52"/>
  <c r="Q25" i="52"/>
  <c r="M25" i="52"/>
  <c r="AM24" i="52" l="1"/>
  <c r="AN24" i="52"/>
  <c r="AI25" i="52"/>
  <c r="O26" i="52"/>
  <c r="P26" i="52"/>
  <c r="R26" i="52"/>
  <c r="Q26" i="52"/>
  <c r="F26" i="52"/>
  <c r="M26" i="52"/>
  <c r="AN25" i="52" l="1"/>
  <c r="AM25" i="52"/>
  <c r="AI26" i="52"/>
  <c r="Q27" i="52"/>
  <c r="F27" i="52"/>
  <c r="R27" i="52"/>
  <c r="O27" i="52"/>
  <c r="P27" i="52"/>
  <c r="M27" i="52"/>
  <c r="AM26" i="52" l="1"/>
  <c r="AN26" i="52"/>
  <c r="AI27" i="52"/>
  <c r="O28" i="52"/>
  <c r="Q28" i="52"/>
  <c r="P28" i="52"/>
  <c r="F28" i="52"/>
  <c r="R28" i="52"/>
  <c r="M28" i="52"/>
  <c r="AM27" i="52" l="1"/>
  <c r="AN27" i="52"/>
  <c r="AI28" i="52"/>
  <c r="P29" i="52"/>
  <c r="Q29" i="52"/>
  <c r="F29" i="52"/>
  <c r="R29" i="52"/>
  <c r="O29" i="52"/>
  <c r="M29" i="52"/>
  <c r="AN28" i="52" l="1"/>
  <c r="AM28" i="52"/>
  <c r="AI29" i="52"/>
  <c r="R30" i="52"/>
  <c r="O30" i="52"/>
  <c r="Q30" i="52"/>
  <c r="F30" i="52"/>
  <c r="P30" i="52"/>
  <c r="M30" i="52"/>
  <c r="AN29" i="52" l="1"/>
  <c r="AM29" i="52"/>
  <c r="AI30" i="52"/>
  <c r="M31" i="52"/>
  <c r="AM30" i="52" l="1"/>
  <c r="AN30" i="52"/>
  <c r="AI31" i="52"/>
  <c r="M32" i="52"/>
  <c r="AM31" i="52" l="1"/>
  <c r="AN31" i="52"/>
  <c r="AI32" i="52"/>
  <c r="M33" i="52"/>
  <c r="AM32" i="52" l="1"/>
  <c r="AN32" i="52"/>
  <c r="AI33" i="52"/>
  <c r="M34" i="52"/>
  <c r="AN33" i="52" l="1"/>
  <c r="AM33" i="52"/>
  <c r="AI34" i="52"/>
  <c r="M35" i="52"/>
  <c r="AM34" i="52" l="1"/>
  <c r="AN34" i="52"/>
  <c r="AI35" i="52"/>
  <c r="M36" i="52"/>
  <c r="AM35" i="52" l="1"/>
  <c r="AN35" i="52"/>
  <c r="AI36" i="52"/>
  <c r="M37" i="52"/>
  <c r="AM36" i="52" l="1"/>
  <c r="AN36" i="52"/>
  <c r="AI37" i="52"/>
  <c r="M38" i="52"/>
  <c r="AN37" i="52" l="1"/>
  <c r="AM37" i="52"/>
  <c r="AI38" i="52"/>
  <c r="M39" i="52"/>
  <c r="AM38" i="52" l="1"/>
  <c r="AN38" i="52"/>
  <c r="AI39" i="52"/>
  <c r="R40" i="52"/>
  <c r="O40" i="52"/>
  <c r="Q40" i="52"/>
  <c r="P40" i="52"/>
  <c r="F40" i="52"/>
  <c r="M40" i="52"/>
  <c r="AM39" i="52" l="1"/>
  <c r="AN39" i="52"/>
  <c r="AI40" i="52"/>
  <c r="AM40" i="52" l="1"/>
  <c r="AN40" i="52"/>
  <c r="D8" i="60" l="1"/>
  <c r="F8" i="60"/>
  <c r="E8" i="60"/>
  <c r="A8" i="60"/>
  <c r="E8" i="19" l="1"/>
  <c r="B8" i="60"/>
  <c r="C8" i="19"/>
  <c r="C8" i="60" l="1"/>
  <c r="AF23" i="2" l="1"/>
  <c r="AF8" i="2"/>
  <c r="AF17" i="2"/>
  <c r="AF27" i="2"/>
  <c r="AF48" i="2"/>
  <c r="AF42" i="2"/>
  <c r="AF39" i="2"/>
  <c r="AF40" i="2"/>
  <c r="AF19" i="2"/>
  <c r="AF11" i="2"/>
  <c r="AF5" i="2"/>
  <c r="AF44" i="2"/>
  <c r="AF33" i="2"/>
  <c r="AF10" i="2"/>
  <c r="AF9" i="2"/>
  <c r="AF46" i="2"/>
  <c r="R43" i="2"/>
  <c r="P41" i="2"/>
  <c r="Q41" i="2" s="1"/>
  <c r="P14" i="2"/>
  <c r="Q14" i="2" s="1"/>
  <c r="AF22" i="2"/>
  <c r="P23" i="2"/>
  <c r="Q23" i="2" s="1"/>
  <c r="R23" i="2"/>
  <c r="AF26" i="2"/>
  <c r="AF25" i="2"/>
  <c r="O2" i="2"/>
  <c r="AF2" i="2" s="1"/>
  <c r="P27" i="2"/>
  <c r="Q27" i="2" s="1"/>
  <c r="R27" i="2"/>
  <c r="R5" i="2"/>
  <c r="P39" i="2"/>
  <c r="Q39" i="2" s="1"/>
  <c r="R39" i="2"/>
  <c r="R40" i="2"/>
  <c r="P48" i="2"/>
  <c r="Q48" i="2" s="1"/>
  <c r="P42" i="2"/>
  <c r="Q42" i="2" s="1"/>
  <c r="R42" i="2"/>
  <c r="AF35" i="2"/>
  <c r="AF36" i="2"/>
  <c r="P44" i="2"/>
  <c r="Q44" i="2" s="1"/>
  <c r="R44" i="2"/>
  <c r="R11" i="2"/>
  <c r="AF13" i="2"/>
  <c r="AF12" i="2"/>
  <c r="P33" i="2"/>
  <c r="Q33" i="2" s="1"/>
  <c r="R33" i="2"/>
  <c r="P46" i="2"/>
  <c r="Q46" i="2" s="1"/>
  <c r="R46" i="2"/>
  <c r="AF3" i="2"/>
  <c r="AF4" i="2"/>
  <c r="P7" i="2"/>
  <c r="Q7" i="2" s="1"/>
  <c r="AF31" i="2"/>
  <c r="AF32" i="2"/>
  <c r="U44" i="2" l="1"/>
  <c r="AJ37" i="17" s="1"/>
  <c r="U39" i="2"/>
  <c r="AJ32" i="17" s="1"/>
  <c r="U33" i="2"/>
  <c r="AJ26" i="17" s="1"/>
  <c r="U42" i="2"/>
  <c r="AJ35" i="17" s="1"/>
  <c r="U23" i="2"/>
  <c r="AJ16" i="17" s="1"/>
  <c r="U27" i="2"/>
  <c r="AJ20" i="17" s="1"/>
  <c r="P11" i="2"/>
  <c r="Q11" i="2" s="1"/>
  <c r="U11" i="2" s="1"/>
  <c r="AJ136" i="17" s="1"/>
  <c r="P17" i="2"/>
  <c r="Q17" i="2" s="1"/>
  <c r="R22" i="2"/>
  <c r="R10" i="2"/>
  <c r="R9" i="2"/>
  <c r="P9" i="2"/>
  <c r="Q9" i="2" s="1"/>
  <c r="R19" i="2"/>
  <c r="R17" i="2"/>
  <c r="P19" i="2"/>
  <c r="Q19" i="2" s="1"/>
  <c r="P22" i="2"/>
  <c r="Q22" i="2" s="1"/>
  <c r="R8" i="2"/>
  <c r="P10" i="2"/>
  <c r="Q10" i="2" s="1"/>
  <c r="U10" i="2" s="1"/>
  <c r="AJ135" i="17" s="1"/>
  <c r="R48" i="2"/>
  <c r="U48" i="2" s="1"/>
  <c r="AJ41" i="17" s="1"/>
  <c r="P40" i="2"/>
  <c r="Q40" i="2" s="1"/>
  <c r="U40" i="2" s="1"/>
  <c r="AJ33" i="17" s="1"/>
  <c r="P5" i="2"/>
  <c r="Q5" i="2" s="1"/>
  <c r="U5" i="2" s="1"/>
  <c r="AJ130" i="17" s="1"/>
  <c r="P8" i="2"/>
  <c r="Q8" i="2" s="1"/>
  <c r="P20" i="2"/>
  <c r="Q20" i="2" s="1"/>
  <c r="AF20" i="2"/>
  <c r="P6" i="2"/>
  <c r="Q6" i="2" s="1"/>
  <c r="AF6" i="2"/>
  <c r="R34" i="2"/>
  <c r="AF34" i="2"/>
  <c r="P24" i="2"/>
  <c r="Q24" i="2" s="1"/>
  <c r="AF24" i="2"/>
  <c r="R41" i="2"/>
  <c r="U41" i="2" s="1"/>
  <c r="AJ34" i="17" s="1"/>
  <c r="AF41" i="2"/>
  <c r="P43" i="2"/>
  <c r="Q43" i="2" s="1"/>
  <c r="U43" i="2" s="1"/>
  <c r="AJ36" i="17" s="1"/>
  <c r="AF43" i="2"/>
  <c r="R7" i="2"/>
  <c r="U7" i="2" s="1"/>
  <c r="AJ132" i="17" s="1"/>
  <c r="AF7" i="2"/>
  <c r="R37" i="2"/>
  <c r="AF37" i="2"/>
  <c r="P21" i="2"/>
  <c r="Q21" i="2" s="1"/>
  <c r="AF21" i="2"/>
  <c r="R38" i="2"/>
  <c r="AF38" i="2"/>
  <c r="P16" i="2"/>
  <c r="Q16" i="2" s="1"/>
  <c r="AF16" i="2"/>
  <c r="R14" i="2"/>
  <c r="U14" i="2" s="1"/>
  <c r="AJ7" i="17" s="1"/>
  <c r="AF14" i="2"/>
  <c r="P18" i="2"/>
  <c r="Q18" i="2" s="1"/>
  <c r="AF18" i="2"/>
  <c r="R18" i="2"/>
  <c r="P37" i="2"/>
  <c r="Q37" i="2" s="1"/>
  <c r="P34" i="2"/>
  <c r="Q34" i="2" s="1"/>
  <c r="U34" i="2" s="1"/>
  <c r="AJ27" i="17" s="1"/>
  <c r="P38" i="2"/>
  <c r="Q38" i="2" s="1"/>
  <c r="R6" i="2"/>
  <c r="R24" i="2"/>
  <c r="R16" i="2"/>
  <c r="R21" i="2"/>
  <c r="R20" i="2"/>
  <c r="U46" i="2"/>
  <c r="AJ39" i="17" s="1"/>
  <c r="P36" i="2"/>
  <c r="Q36" i="2" s="1"/>
  <c r="R36" i="2"/>
  <c r="R2" i="2"/>
  <c r="P2" i="2"/>
  <c r="Q2" i="2" s="1"/>
  <c r="E3" i="60"/>
  <c r="T10" i="17" s="1"/>
  <c r="R35" i="2"/>
  <c r="P35" i="2"/>
  <c r="Q35" i="2" s="1"/>
  <c r="R25" i="2"/>
  <c r="P25" i="2"/>
  <c r="Q25" i="2" s="1"/>
  <c r="O36" i="17"/>
  <c r="O41" i="17"/>
  <c r="O40" i="17"/>
  <c r="O33" i="17"/>
  <c r="O38" i="17"/>
  <c r="P4" i="2"/>
  <c r="Q4" i="2" s="1"/>
  <c r="R4" i="2"/>
  <c r="O37" i="17"/>
  <c r="O35" i="17"/>
  <c r="O34" i="17"/>
  <c r="O31" i="17"/>
  <c r="O42" i="17"/>
  <c r="O39" i="17"/>
  <c r="O32" i="17"/>
  <c r="P12" i="2"/>
  <c r="Q12" i="2" s="1"/>
  <c r="R12" i="2"/>
  <c r="P26" i="2"/>
  <c r="Q26" i="2" s="1"/>
  <c r="R26" i="2"/>
  <c r="P32" i="2"/>
  <c r="Q32" i="2" s="1"/>
  <c r="R32" i="2"/>
  <c r="R3" i="2"/>
  <c r="P3" i="2"/>
  <c r="Q3" i="2" s="1"/>
  <c r="R13" i="2"/>
  <c r="P13" i="2"/>
  <c r="Q13" i="2" s="1"/>
  <c r="P31" i="2"/>
  <c r="Q31" i="2" s="1"/>
  <c r="R31" i="2"/>
  <c r="O71" i="17" l="1"/>
  <c r="U37" i="2"/>
  <c r="AJ30" i="17" s="1"/>
  <c r="U22" i="2"/>
  <c r="AJ15" i="17" s="1"/>
  <c r="AI41" i="2"/>
  <c r="AI11" i="2"/>
  <c r="AI27" i="2"/>
  <c r="AI14" i="2"/>
  <c r="AI5" i="2"/>
  <c r="AI23" i="2"/>
  <c r="AI40" i="2"/>
  <c r="AI42" i="2"/>
  <c r="AI48" i="2"/>
  <c r="AI33" i="2"/>
  <c r="E52" i="17"/>
  <c r="AI39" i="2"/>
  <c r="AI34" i="2"/>
  <c r="AI43" i="2"/>
  <c r="AI44" i="2"/>
  <c r="U17" i="2"/>
  <c r="AJ10" i="17" s="1"/>
  <c r="U9" i="2"/>
  <c r="AJ134" i="17" s="1"/>
  <c r="U24" i="2"/>
  <c r="AJ17" i="17" s="1"/>
  <c r="H57" i="17"/>
  <c r="H63" i="17"/>
  <c r="H53" i="17"/>
  <c r="U4" i="2"/>
  <c r="AJ129" i="17" s="1"/>
  <c r="U35" i="2"/>
  <c r="AJ28" i="17" s="1"/>
  <c r="U2" i="2"/>
  <c r="AJ127" i="17" s="1"/>
  <c r="U8" i="2"/>
  <c r="AJ133" i="17" s="1"/>
  <c r="U32" i="2"/>
  <c r="AJ25" i="17" s="1"/>
  <c r="U13" i="2"/>
  <c r="AJ138" i="17" s="1"/>
  <c r="U25" i="2"/>
  <c r="AJ18" i="17" s="1"/>
  <c r="U16" i="2"/>
  <c r="AJ9" i="17" s="1"/>
  <c r="H58" i="17"/>
  <c r="H32" i="17"/>
  <c r="H54" i="17"/>
  <c r="H37" i="17"/>
  <c r="H51" i="17"/>
  <c r="H46" i="17"/>
  <c r="H38" i="17"/>
  <c r="H50" i="17"/>
  <c r="H41" i="17"/>
  <c r="H47" i="17"/>
  <c r="H30" i="17"/>
  <c r="H52" i="17"/>
  <c r="H27" i="17"/>
  <c r="H43" i="17"/>
  <c r="H35" i="17"/>
  <c r="H33" i="17"/>
  <c r="H39" i="17"/>
  <c r="H22" i="17"/>
  <c r="H44" i="17"/>
  <c r="H19" i="17"/>
  <c r="H29" i="17"/>
  <c r="H21" i="17"/>
  <c r="H64" i="17"/>
  <c r="H31" i="17"/>
  <c r="H61" i="17"/>
  <c r="H28" i="17"/>
  <c r="H20" i="17"/>
  <c r="H55" i="17"/>
  <c r="H56" i="17"/>
  <c r="H23" i="17"/>
  <c r="H40" i="17"/>
  <c r="H62" i="17"/>
  <c r="H45" i="17"/>
  <c r="H59" i="17"/>
  <c r="U31" i="2"/>
  <c r="AJ24" i="17" s="1"/>
  <c r="U26" i="2"/>
  <c r="AJ19" i="17" s="1"/>
  <c r="H66" i="17"/>
  <c r="H49" i="17"/>
  <c r="H24" i="17"/>
  <c r="H42" i="17"/>
  <c r="H25" i="17"/>
  <c r="H60" i="17"/>
  <c r="H34" i="17"/>
  <c r="H26" i="17"/>
  <c r="H65" i="17"/>
  <c r="H48" i="17"/>
  <c r="H36" i="17"/>
  <c r="U38" i="2"/>
  <c r="AJ31" i="17" s="1"/>
  <c r="U19" i="2"/>
  <c r="AJ12" i="17" s="1"/>
  <c r="U18" i="2"/>
  <c r="AJ11" i="17" s="1"/>
  <c r="U21" i="2"/>
  <c r="AJ14" i="17" s="1"/>
  <c r="U12" i="2"/>
  <c r="AJ137" i="17" s="1"/>
  <c r="AI10" i="2"/>
  <c r="E60" i="17"/>
  <c r="E59" i="17"/>
  <c r="E51" i="17"/>
  <c r="E43" i="17"/>
  <c r="E35" i="17"/>
  <c r="E27" i="17"/>
  <c r="E19" i="17"/>
  <c r="E11" i="17"/>
  <c r="E10" i="17"/>
  <c r="E66" i="17"/>
  <c r="E58" i="17"/>
  <c r="E50" i="17"/>
  <c r="E42" i="17"/>
  <c r="E34" i="17"/>
  <c r="E26" i="17"/>
  <c r="E18" i="17"/>
  <c r="E65" i="17"/>
  <c r="E57" i="17"/>
  <c r="E49" i="17"/>
  <c r="E41" i="17"/>
  <c r="E33" i="17"/>
  <c r="E25" i="17"/>
  <c r="E17" i="17"/>
  <c r="E9" i="17"/>
  <c r="E28" i="17"/>
  <c r="E64" i="17"/>
  <c r="E56" i="17"/>
  <c r="E48" i="17"/>
  <c r="E40" i="17"/>
  <c r="E32" i="17"/>
  <c r="E24" i="17"/>
  <c r="E16" i="17"/>
  <c r="E8" i="17"/>
  <c r="E63" i="17"/>
  <c r="E55" i="17"/>
  <c r="E47" i="17"/>
  <c r="E39" i="17"/>
  <c r="E31" i="17"/>
  <c r="E23" i="17"/>
  <c r="E15" i="17"/>
  <c r="E7" i="17"/>
  <c r="E14" i="17"/>
  <c r="E12" i="17"/>
  <c r="E62" i="17"/>
  <c r="E54" i="17"/>
  <c r="E46" i="17"/>
  <c r="E38" i="17"/>
  <c r="E30" i="17"/>
  <c r="E22" i="17"/>
  <c r="E61" i="17"/>
  <c r="E53" i="17"/>
  <c r="E45" i="17"/>
  <c r="E37" i="17"/>
  <c r="E29" i="17"/>
  <c r="E21" i="17"/>
  <c r="E13" i="17"/>
  <c r="E44" i="17"/>
  <c r="E36" i="17"/>
  <c r="E20" i="17"/>
  <c r="U3" i="2"/>
  <c r="AJ128" i="17" s="1"/>
  <c r="U36" i="2"/>
  <c r="AJ29" i="17" s="1"/>
  <c r="U6" i="2"/>
  <c r="AJ131" i="17" s="1"/>
  <c r="H11" i="17"/>
  <c r="H8" i="17"/>
  <c r="H12" i="17"/>
  <c r="H10" i="17"/>
  <c r="H13" i="17"/>
  <c r="H9" i="17"/>
  <c r="H18" i="17"/>
  <c r="H17" i="17"/>
  <c r="H16" i="17"/>
  <c r="H15" i="17"/>
  <c r="H14" i="17"/>
  <c r="H7" i="17"/>
  <c r="AI22" i="2"/>
  <c r="U20" i="2"/>
  <c r="AJ13" i="17" s="1"/>
  <c r="G27" i="17"/>
  <c r="G36" i="17"/>
  <c r="G24" i="17"/>
  <c r="G29" i="17"/>
  <c r="G28" i="17"/>
  <c r="G26" i="17"/>
  <c r="G19" i="17"/>
  <c r="G20" i="17"/>
  <c r="G23" i="17"/>
  <c r="G39" i="17"/>
  <c r="G21" i="17"/>
  <c r="G16" i="17"/>
  <c r="G15" i="17"/>
  <c r="G37" i="17"/>
  <c r="G59" i="17"/>
  <c r="G31" i="17"/>
  <c r="G17" i="17"/>
  <c r="G55" i="17"/>
  <c r="G30" i="17"/>
  <c r="G11" i="17"/>
  <c r="G56" i="17"/>
  <c r="G43" i="17"/>
  <c r="G64" i="17"/>
  <c r="G58" i="17"/>
  <c r="G44" i="17"/>
  <c r="G12" i="17"/>
  <c r="G42" i="17"/>
  <c r="G22" i="17"/>
  <c r="G18" i="17"/>
  <c r="G63" i="17"/>
  <c r="G9" i="17"/>
  <c r="G61" i="17"/>
  <c r="G13" i="17"/>
  <c r="G65" i="17"/>
  <c r="G50" i="17"/>
  <c r="G34" i="17"/>
  <c r="AI7" i="2"/>
  <c r="G49" i="17"/>
  <c r="G60" i="17"/>
  <c r="G46" i="17"/>
  <c r="G47" i="17"/>
  <c r="G10" i="17"/>
  <c r="G66" i="17"/>
  <c r="G54" i="17"/>
  <c r="G45" i="17"/>
  <c r="G32" i="17"/>
  <c r="G53" i="17"/>
  <c r="G41" i="17"/>
  <c r="G48" i="17"/>
  <c r="G33" i="17"/>
  <c r="G52" i="17"/>
  <c r="G14" i="17"/>
  <c r="G57" i="17"/>
  <c r="G7" i="17"/>
  <c r="G38" i="17"/>
  <c r="G51" i="17"/>
  <c r="G40" i="17"/>
  <c r="G8" i="17"/>
  <c r="G62" i="17"/>
  <c r="G25" i="17"/>
  <c r="G35" i="17"/>
  <c r="F36" i="17"/>
  <c r="F32" i="17"/>
  <c r="F62" i="17"/>
  <c r="AI46" i="2"/>
  <c r="F46" i="17"/>
  <c r="F15" i="17"/>
  <c r="F11" i="17"/>
  <c r="E71" i="17" l="1"/>
  <c r="G71" i="17"/>
  <c r="H71" i="17"/>
  <c r="AI37" i="2"/>
  <c r="AI3" i="2"/>
  <c r="AI18" i="2"/>
  <c r="AI35" i="2"/>
  <c r="AI19" i="2"/>
  <c r="AI4" i="2"/>
  <c r="AI38" i="2"/>
  <c r="AI16" i="2"/>
  <c r="AI25" i="2"/>
  <c r="AI13" i="2"/>
  <c r="AI32" i="2"/>
  <c r="AI24" i="2"/>
  <c r="AI6" i="2"/>
  <c r="AI8" i="2"/>
  <c r="AI9" i="2"/>
  <c r="AI20" i="2"/>
  <c r="AI12" i="2"/>
  <c r="AI26" i="2"/>
  <c r="AI36" i="2"/>
  <c r="AI21" i="2"/>
  <c r="AI31" i="2"/>
  <c r="AI2" i="2"/>
  <c r="AI17" i="2"/>
  <c r="Q7" i="17"/>
  <c r="AM2" i="52"/>
  <c r="AN2" i="52"/>
  <c r="F27" i="17"/>
  <c r="F37" i="17"/>
  <c r="F61" i="17"/>
  <c r="F50" i="17"/>
  <c r="F63" i="17"/>
  <c r="F56" i="17"/>
  <c r="F29" i="17"/>
  <c r="F14" i="17"/>
  <c r="F43" i="17"/>
  <c r="F44" i="17"/>
  <c r="F48" i="17"/>
  <c r="F39" i="17"/>
  <c r="F41" i="17"/>
  <c r="F58" i="17"/>
  <c r="F35" i="17"/>
  <c r="F57" i="17"/>
  <c r="F40" i="17"/>
  <c r="F19" i="17"/>
  <c r="F25" i="17"/>
  <c r="F30" i="17"/>
  <c r="F12" i="17"/>
  <c r="F52" i="17"/>
  <c r="F51" i="17"/>
  <c r="F45" i="17"/>
  <c r="F49" i="17"/>
  <c r="F53" i="17"/>
  <c r="F54" i="17"/>
  <c r="F47" i="17"/>
  <c r="F59" i="17"/>
  <c r="F55" i="17"/>
  <c r="F34" i="17"/>
  <c r="F64" i="17"/>
  <c r="F33" i="17"/>
  <c r="F66" i="17"/>
  <c r="F42" i="17"/>
  <c r="F65" i="17"/>
  <c r="F60" i="17"/>
  <c r="F31" i="17"/>
  <c r="F38" i="17"/>
  <c r="F7" i="17"/>
  <c r="F17" i="17"/>
  <c r="F23" i="17"/>
  <c r="F28" i="17"/>
  <c r="F26" i="17"/>
  <c r="F20" i="17"/>
  <c r="F24" i="17"/>
  <c r="F9" i="17"/>
  <c r="F18" i="17"/>
  <c r="F21" i="17"/>
  <c r="F22" i="17"/>
  <c r="F13" i="17"/>
  <c r="F16" i="17"/>
  <c r="F8" i="17"/>
  <c r="F10" i="17"/>
  <c r="E4" i="19"/>
  <c r="F71" i="17" l="1"/>
  <c r="H4" i="19"/>
  <c r="R7" i="17"/>
  <c r="S7" i="17" s="1"/>
  <c r="T7" i="17" s="1"/>
  <c r="E75" i="17"/>
  <c r="E76" i="17"/>
  <c r="E74" i="17"/>
  <c r="E78" i="17" l="1"/>
  <c r="T7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800-000001000000}">
      <text>
        <r>
          <rPr>
            <b/>
            <sz val="9"/>
            <color indexed="81"/>
            <rFont val="Tahoma"/>
            <family val="2"/>
          </rPr>
          <t>Author:</t>
        </r>
        <r>
          <rPr>
            <sz val="9"/>
            <color indexed="81"/>
            <rFont val="Tahoma"/>
            <family val="2"/>
          </rPr>
          <t xml:space="preserve">
Changed from "baseline" to "physical" for clarity</t>
        </r>
      </text>
    </comment>
    <comment ref="A4" authorId="0" shapeId="0" xr:uid="{00000000-0006-0000-0800-000002000000}">
      <text>
        <r>
          <rPr>
            <b/>
            <sz val="9"/>
            <color indexed="81"/>
            <rFont val="Tahoma"/>
            <family val="2"/>
          </rPr>
          <t>Author:</t>
        </r>
        <r>
          <rPr>
            <sz val="9"/>
            <color indexed="81"/>
            <rFont val="Tahoma"/>
            <family val="2"/>
          </rPr>
          <t xml:space="preserve">
changed from generic_existing to existing_generic</t>
        </r>
      </text>
    </comment>
    <comment ref="A5" authorId="0" shapeId="0" xr:uid="{00000000-0006-0000-0800-000003000000}">
      <text>
        <r>
          <rPr>
            <b/>
            <sz val="9"/>
            <color indexed="81"/>
            <rFont val="Tahoma"/>
            <family val="2"/>
          </rPr>
          <t>Author:</t>
        </r>
        <r>
          <rPr>
            <sz val="9"/>
            <color indexed="81"/>
            <rFont val="Tahoma"/>
            <family val="2"/>
          </rPr>
          <t xml:space="preserve">
Changed from "new" to "new_resolve"</t>
        </r>
      </text>
    </comment>
    <comment ref="A6" authorId="0" shapeId="0" xr:uid="{00000000-0006-0000-0800-000004000000}">
      <text>
        <r>
          <rPr>
            <b/>
            <sz val="9"/>
            <color indexed="81"/>
            <rFont val="Tahoma"/>
            <family val="2"/>
          </rPr>
          <t>Author:</t>
        </r>
        <r>
          <rPr>
            <sz val="9"/>
            <color indexed="81"/>
            <rFont val="Tahoma"/>
            <family val="2"/>
          </rPr>
          <t xml:space="preserve">
changed from generic_new to new_generic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1300-000001000000}">
      <text>
        <r>
          <rPr>
            <b/>
            <sz val="9"/>
            <color indexed="81"/>
            <rFont val="Tahoma"/>
            <family val="2"/>
          </rPr>
          <t>You can change the month for which you are viewing total capacity. The table will automatically update</t>
        </r>
      </text>
    </comment>
    <comment ref="B2" authorId="0" shapeId="0" xr:uid="{00000000-0006-0000-1300-000002000000}">
      <text>
        <r>
          <rPr>
            <b/>
            <sz val="9"/>
            <color indexed="81"/>
            <rFont val="Tahoma"/>
            <family val="2"/>
          </rPr>
          <t>This is the year that the Incremental Procurement table will use to display NQC MW. You can enter a year into this field and the table below will automatically populate.</t>
        </r>
      </text>
    </comment>
  </commentList>
</comments>
</file>

<file path=xl/sharedStrings.xml><?xml version="1.0" encoding="utf-8"?>
<sst xmlns="http://schemas.openxmlformats.org/spreadsheetml/2006/main" count="68432" uniqueCount="6315">
  <si>
    <t>Date</t>
  </si>
  <si>
    <t>Version</t>
  </si>
  <si>
    <t>Change type</t>
  </si>
  <si>
    <t>Release notes</t>
  </si>
  <si>
    <t>Tab Name</t>
  </si>
  <si>
    <t>Cell Reference</t>
  </si>
  <si>
    <t>Link</t>
  </si>
  <si>
    <t>Initial release</t>
  </si>
  <si>
    <t>Initial public release of template. Emailed to service list and posted to https://www.cpuc.ca.gov/General.aspx?id=6442459770</t>
  </si>
  <si>
    <t>N/A</t>
  </si>
  <si>
    <t>General</t>
  </si>
  <si>
    <t>Added version_notes tab for documenting changes between versions.</t>
  </si>
  <si>
    <t>This tab</t>
  </si>
  <si>
    <t>Highlighted changes since v1 in yellow for ease of finding.</t>
  </si>
  <si>
    <t>Throughout workbook; see below.</t>
  </si>
  <si>
    <t>Added hyperlinks to new changes for ease of finding (see columns to the right of this table).</t>
  </si>
  <si>
    <t>Instructions</t>
  </si>
  <si>
    <t>General update to instructions tabs to reflect new changes listed below, and questions from the 1/16 webinar.</t>
  </si>
  <si>
    <t>New deadline of July 1st, 2020 for submitting this workbook.</t>
  </si>
  <si>
    <t>instructions_3_high_level_steps</t>
  </si>
  <si>
    <t>D15</t>
  </si>
  <si>
    <t>Instructions now specify a cutoff date of 4/30/2020 for determining the set of contracts that are planned, online, or under development.</t>
  </si>
  <si>
    <t>D4</t>
  </si>
  <si>
    <r>
      <t xml:space="preserve">Changed instructions to clarify, for storage_max_discharge: If the resource is a storage </t>
    </r>
    <r>
      <rPr>
        <b/>
        <sz val="11"/>
        <rFont val="Calibri"/>
        <family val="2"/>
        <scheme val="minor"/>
      </rPr>
      <t xml:space="preserve">or hybrid </t>
    </r>
    <r>
      <rPr>
        <sz val="11"/>
        <rFont val="Calibri"/>
        <family val="2"/>
        <scheme val="minor"/>
      </rPr>
      <t>resource, report</t>
    </r>
    <r>
      <rPr>
        <b/>
        <sz val="11"/>
        <rFont val="Calibri"/>
        <family val="2"/>
        <scheme val="minor"/>
      </rPr>
      <t xml:space="preserve"> the battery's</t>
    </r>
    <r>
      <rPr>
        <sz val="11"/>
        <rFont val="Calibri"/>
        <family val="2"/>
        <scheme val="minor"/>
      </rPr>
      <t xml:space="preserve"> maximum rate of discharge in MW here.</t>
    </r>
  </si>
  <si>
    <t>instructions_7_data_dict</t>
  </si>
  <si>
    <t>D31</t>
  </si>
  <si>
    <t>Hybrid / storage accounting</t>
  </si>
  <si>
    <t>Reordered columns in unique_contracts to group the hybrid-resource related items together. All variables related to hybrids now have "hybrid" in the name.</t>
  </si>
  <si>
    <t>unique_contracts</t>
  </si>
  <si>
    <t>U:X</t>
  </si>
  <si>
    <r>
      <t xml:space="preserve">Added </t>
    </r>
    <r>
      <rPr>
        <b/>
        <sz val="11"/>
        <color theme="1"/>
        <rFont val="Calibri"/>
        <family val="2"/>
        <scheme val="minor"/>
      </rPr>
      <t>is_hybrid</t>
    </r>
    <r>
      <rPr>
        <sz val="11"/>
        <color theme="1"/>
        <rFont val="Calibri"/>
        <family val="2"/>
        <scheme val="minor"/>
      </rPr>
      <t xml:space="preserve"> field (1 or 0) to clearly identify hybrid resources.</t>
    </r>
  </si>
  <si>
    <t>U1</t>
  </si>
  <si>
    <r>
      <t xml:space="preserve">Add a new hybrid resource variable: </t>
    </r>
    <r>
      <rPr>
        <b/>
        <sz val="11"/>
        <color theme="1"/>
        <rFont val="Calibri"/>
        <family val="2"/>
        <scheme val="minor"/>
      </rPr>
      <t>hybrid_combined_max_mw</t>
    </r>
    <r>
      <rPr>
        <sz val="11"/>
        <color theme="1"/>
        <rFont val="Calibri"/>
        <family val="2"/>
        <scheme val="minor"/>
      </rPr>
      <t xml:space="preserve"> . This is the maximum rate of discharge of the hybrid resource (including generator + battery). E.g. a hybrid could be 100 MW solar, 20 MW 4-hr battery, but only have a max total MW of 110 MW. This field would contain 110.</t>
    </r>
  </si>
  <si>
    <t>W1</t>
  </si>
  <si>
    <r>
      <t xml:space="preserve">Add new var, </t>
    </r>
    <r>
      <rPr>
        <b/>
        <sz val="11"/>
        <color theme="1"/>
        <rFont val="Calibri"/>
        <family val="2"/>
        <scheme val="minor"/>
      </rPr>
      <t>hybrid_can_charge_from_grid</t>
    </r>
    <r>
      <rPr>
        <sz val="11"/>
        <color theme="1"/>
        <rFont val="Calibri"/>
        <family val="2"/>
        <scheme val="minor"/>
      </rPr>
      <t xml:space="preserve"> : 1/0 variable. 1 means can charge from grid as well as the resource to which it is paired, 0 means it can only charge from the paired resource.</t>
    </r>
  </si>
  <si>
    <t>X1</t>
  </si>
  <si>
    <t>Accounting for incremental resources per D. 19-11-016</t>
  </si>
  <si>
    <t>Added instructions for the following special case resources counting towards the D.19-11-016 procurement requirement: new build resources that are energy-only in 2021, demand side resources, and upgrades to existing resources (including capacity increases or adding a battery to an existing resource to make a hybrid resouce).</t>
  </si>
  <si>
    <t>instructions_10_incrementality</t>
  </si>
  <si>
    <t>A1</t>
  </si>
  <si>
    <t>Contract Types</t>
  </si>
  <si>
    <t>The "planned" contract type is now split into planned_existing and planned_new. Definitions are provided in the contract_status tab.</t>
  </si>
  <si>
    <t>contract_status</t>
  </si>
  <si>
    <t>A5</t>
  </si>
  <si>
    <t>monthly_gwh_mw tab</t>
  </si>
  <si>
    <t>Template now prompts users to fill out a MW amount for ALL imports, unspecified and specified.</t>
  </si>
  <si>
    <t>resources</t>
  </si>
  <si>
    <t>D:D</t>
  </si>
  <si>
    <t>For transfer_purchase and transfer_sale, template now asks for approximate resource mix in note.</t>
  </si>
  <si>
    <t>B:B</t>
  </si>
  <si>
    <t>Resource list</t>
  </si>
  <si>
    <t>Updated baseline resources list in "resources" tab to reflect 1/3/2020 ALJ ruling finalizing baseline, available at https://www.cpuc.ca.gov/General.aspx?id=6442463413 . Staff crosswalked and combined this new list, the list included in v1, and the latest CAISO NQC list to get the most complete set of resource names possible. Note that some of these identifiers from these two datasets might be redundant and "point" to the same resource; LSEs can use whichever one they prefer. For resources in the baseline list with no CAISO ID, staff used the generator name as the identifier.</t>
  </si>
  <si>
    <t>A:I</t>
  </si>
  <si>
    <t>Corrected note types for unspecified_imports</t>
  </si>
  <si>
    <t>Corrected note type for unbundled_rec</t>
  </si>
  <si>
    <t>Corrected note type for unspecified_non_import</t>
  </si>
  <si>
    <t>Changed supertype names for clarity.</t>
  </si>
  <si>
    <t>instructions_8_supertypes</t>
  </si>
  <si>
    <t>A:A</t>
  </si>
  <si>
    <t>Added "sellers_choice" contract option for resource ("special" supertype).</t>
  </si>
  <si>
    <t>instructions_9_special_notes</t>
  </si>
  <si>
    <t>A9</t>
  </si>
  <si>
    <t>unique_contracts tab</t>
  </si>
  <si>
    <t>The unique_contracts tab now asks for online_date for new resources.</t>
  </si>
  <si>
    <t>F:F</t>
  </si>
  <si>
    <t xml:space="preserve">Added columns to account for incrementality of resources per CPUC Decision 19-11-016. </t>
  </si>
  <si>
    <t>M:N</t>
  </si>
  <si>
    <t>Template now requests contract execution date.</t>
  </si>
  <si>
    <t>G:G</t>
  </si>
  <si>
    <t>Contract status is now a blue field rather than a purple one, meaning it is NOT auto-populated and the LSE must fill it out.</t>
  </si>
  <si>
    <t>monthly_gwh_mw</t>
  </si>
  <si>
    <t>I:I</t>
  </si>
  <si>
    <t>Added currently_online field in purple.</t>
  </si>
  <si>
    <t>N:N</t>
  </si>
  <si>
    <t>Added language to clarify the purpose of notes and why they are needed for staff to uniquely identify contracts</t>
  </si>
  <si>
    <t>instructions_5_notes_explained</t>
  </si>
  <si>
    <t>2a</t>
  </si>
  <si>
    <t>Contracts tab</t>
  </si>
  <si>
    <t>Added lookup formulas to show max MW (nameplate for physical resources) and NQC MW in the contracts tab. These are used 1) for LSE data checking and 2) summed up in the new incremental procurement dashboard in the "dashboard" tab.</t>
  </si>
  <si>
    <t>AJ:AQ</t>
  </si>
  <si>
    <t>Dashboard tab</t>
  </si>
  <si>
    <t>Added table to calculate incremental procurement per D.19-11-016 to "dashboard" tab.</t>
  </si>
  <si>
    <t>dashboard</t>
  </si>
  <si>
    <t>B15</t>
  </si>
  <si>
    <t>monthly_gwh_mw tab and unique_contracts tab</t>
  </si>
  <si>
    <t>Added some example data to demonstrate new incremental procurement counting functionality, lines 49-51 in the monthly_gwh_mw tab</t>
  </si>
  <si>
    <t>49:51</t>
  </si>
  <si>
    <t>Added language to clarify that "baseline" refers to baseline in D.19-11-016 against which incremental procurement will be measured, not baseline for capacity expansion modeling purposes.</t>
  </si>
  <si>
    <t>instructions_1_general</t>
  </si>
  <si>
    <t>unspecified_import resource type is no longer counted as incremental for purposes of D.19-11-016.</t>
  </si>
  <si>
    <t>H1888</t>
  </si>
  <si>
    <t>Clarified language around contract time frames to report.</t>
  </si>
  <si>
    <t>Corrected language around "new" contracts and RESOLVE-selected resources in instructions_8.</t>
  </si>
  <si>
    <t>B5:B6</t>
  </si>
  <si>
    <t>2b</t>
  </si>
  <si>
    <t>Wording tweaks to definition of "development" resources</t>
  </si>
  <si>
    <t>B3</t>
  </si>
  <si>
    <t>Updated due date for this data template to September 1, 2020.</t>
  </si>
  <si>
    <t>Cutoff for determining contract status is now June 30th, 2020.</t>
  </si>
  <si>
    <t>D8</t>
  </si>
  <si>
    <t>Added instructions for "opt-out" LSEs as identified in D.19-11-016.</t>
  </si>
  <si>
    <t>Per Ordering Paragraphs (OPs) 2 and 3 of D.20-03-028 and the latest Narrative Template, LSEs must now submit at least two data templates, one "preferred conforming" for a 46 MMT portfolio and another "preferred conforming" for a 38 MMT portfolio (and more than two if the LSE plans on submitting multiple conforming or alternative portfolios). Instructions are updated to reflect this.</t>
  </si>
  <si>
    <t>D3</t>
  </si>
  <si>
    <t>Updated submission instructions, including new rules on naming conventions for multiple conforming/preferred/alternative portfolios.</t>
  </si>
  <si>
    <t>D19</t>
  </si>
  <si>
    <t>Updated data dictionary to include fields added to template since v2.</t>
  </si>
  <si>
    <t>C17</t>
  </si>
  <si>
    <t>Dashboard now contains a System Reliability Progress Tracking Table, displaying estimated NQC by resource type and planned/existing status for a given month. This table now uses the CPUC’s currently adopted monthly average ELCC in the short term (2020-2023), and RESOLVE-calculated average ELCC in the long term (2024-2030). Wind has different ELCC values, a "high" and a "low" depending on its capacity factor; see the "resources" tab for an assignment of wind resources to ELCC values. Note that this table is different from the D.19-11-016 incremental procurement NQC, because that decision specifies different counting rules than the "standard" NQC used in PRM calculations.</t>
  </si>
  <si>
    <t>C6</t>
  </si>
  <si>
    <t>ELCC types are now assigned on a by-resource level, rather than by RESOLVE categories. This change was implemented to allow the updated NQC counting functionality described above.</t>
  </si>
  <si>
    <t>K:K</t>
  </si>
  <si>
    <t>ELCC calculation logic is changed in monthly_gwh_mw to accommodate the changes above. This includes formulas for calculating storage NQC. If a battery resource is less than four hour duration, its NQC is derated by [duration in hours / 4 hours]. All storage of 4 hour or more duration has an NQC equal to 100% of its nameplate capacity.</t>
  </si>
  <si>
    <t>O:U</t>
  </si>
  <si>
    <t>Added cns_mapping tab to allow users of this data template to map individual resources to categories in the CNS tool. This tab is for information only and is intended to help LSEs cross-reference their data in the CNS tool with their data in this template.</t>
  </si>
  <si>
    <t>cns_mapping</t>
  </si>
  <si>
    <t>elcc</t>
  </si>
  <si>
    <t>Updated ELCC values. ELCC is now dependent on the MMT of the portfolio (38 vs 46) and varies by both year and month. This tab assumes 0% NQC for unknown resources (i.e. the template cannot map a type) by default. If type is unknown and you want to get NQC from a resource, you must provide a contracted NQC value. Otherwise the template will estimate zero by default.</t>
  </si>
  <si>
    <t>38 vs 46 MMT portfolio</t>
  </si>
  <si>
    <t>You must now select 38 or 46 MMT in the portfolio_toggle tab, depending on which portfolio you are entering into this data template.</t>
  </si>
  <si>
    <t>portfolio_toggle</t>
  </si>
  <si>
    <t>Reliability</t>
  </si>
  <si>
    <t>The template now estimates a system RA obligation through 2030, based on a user-entered 2021 RA obligation. This will be kept confidential.</t>
  </si>
  <si>
    <t>estimate_system_ra_requirement</t>
  </si>
  <si>
    <t>B68</t>
  </si>
  <si>
    <t>Error checking</t>
  </si>
  <si>
    <t>Added formulas in Column T of the dashboard tab to test to see if there is a mismatch between the totals of the various tables. This is caused by improper data entry. All of the values here should read "TRUE." If you see FALSE, please correct underlying data. This is often caused by the template being unable to assign an ELCC type to a resource--a formula flags this.</t>
  </si>
  <si>
    <t>T:T</t>
  </si>
  <si>
    <t>Summary table in dashboard can now display NQC MW for the System Reliability Progress Tracking Table. It will compare this to the RA obligation estimated in the estimate_system_ra_requirement tab.
Note that this table can also display GWh by using the toggle in Cell A1.</t>
  </si>
  <si>
    <t>67:70</t>
  </si>
  <si>
    <t>List of LSEs</t>
  </si>
  <si>
    <t>Updated list of filing LSEs to match new IRP OIR, available here: http://docs.cpuc.ca.gov/PublishedDocs/Published/G000/M333/K039/333039523.PDF</t>
  </si>
  <si>
    <t>lse_names</t>
  </si>
  <si>
    <t>Q and A</t>
  </si>
  <si>
    <t>Added link to CPUC Q&amp;A on this workbook. Please review the Q&amp;A after reviewing the instructions.</t>
  </si>
  <si>
    <t>instructions_11_q_and_a</t>
  </si>
  <si>
    <t>Added new instructions tab for dealing with special case resources: CAM, PCIA, D.19-11-016 optout resources</t>
  </si>
  <si>
    <t>instructions_12_cam_pcia_optout</t>
  </si>
  <si>
    <t>General instructions for Load Serving Entities (LSEs):</t>
  </si>
  <si>
    <t>PURPOSE: This workbook is for reporting your existing and planned energy and capacity contracts in the context of Integrated Resource Planning (IRP).</t>
  </si>
  <si>
    <t>Please review all the tabs in this workbook carefully before entering data. Follow all instructions.</t>
  </si>
  <si>
    <t>Once you understand the structure of the workbook, please review the Q&amp;A posted here for more detailed technical questions: ftp://ftp.cpuc.ca.gov/energy/modeling/Filling%20Requirement%20QA%20_%2004232020.pdf</t>
  </si>
  <si>
    <t>Please send this Resource Data Template to irpdatarequest@cpuc.ca.gov via the CPUC's secure FTP application, following the instructions in Part 3. More information on using the FTP can be found in the Filing Requirements Standards document. You must submit at least two "preferred conforming" portfolios, one corresponding to your 38 MMT portfolio, the other to your 46 MMT portfolio. See instructions_3 for more detail on naming conventions and instructions for submitting optional additional portfolios.</t>
  </si>
  <si>
    <t>Additional documentation can be found in the Glossary section of the Narrative Template.</t>
  </si>
  <si>
    <t>Please reach out to IRPDataRequest@cpuc.ca.gov with any questions on the template. Write "2020 Data Template Question" in the subject line.</t>
  </si>
  <si>
    <t>All numbers should be entered as zero or positive numbers. Do not enter negative numbers.</t>
  </si>
  <si>
    <t>Only modify the four blue tabs: "portfolio_toggle","monthly_gwh_mw","unique_contracts","estimate_system_ra_requirement". More detailed instructions for using these tabs follows.</t>
  </si>
  <si>
    <t>Note: all rererences in this template to "baseline" refer to the baseline in D.19-11-016 against which incremental procurement will be measured. It does NOT refer to the RESOLVE baseline, or, more generally, any other baseline used for capacity expansion modeling purposes.</t>
  </si>
  <si>
    <r>
      <t xml:space="preserve">Review, but </t>
    </r>
    <r>
      <rPr>
        <b/>
        <u/>
        <sz val="12"/>
        <color theme="1"/>
        <rFont val="Calibri"/>
        <family val="2"/>
        <scheme val="minor"/>
      </rPr>
      <t>do not</t>
    </r>
    <r>
      <rPr>
        <b/>
        <sz val="12"/>
        <color theme="1"/>
        <rFont val="Calibri"/>
        <family val="2"/>
        <scheme val="minor"/>
      </rPr>
      <t xml:space="preserve"> </t>
    </r>
    <r>
      <rPr>
        <sz val="12"/>
        <color theme="1"/>
        <rFont val="Calibri"/>
        <family val="2"/>
        <scheme val="minor"/>
      </rPr>
      <t xml:space="preserve">modify, the </t>
    </r>
    <r>
      <rPr>
        <sz val="12"/>
        <color theme="9" tint="-0.249977111117893"/>
        <rFont val="Calibri"/>
        <family val="2"/>
        <scheme val="minor"/>
      </rPr>
      <t xml:space="preserve">orange, </t>
    </r>
    <r>
      <rPr>
        <sz val="12"/>
        <color rgb="FF00B050"/>
        <rFont val="Calibri"/>
        <family val="2"/>
        <scheme val="minor"/>
      </rPr>
      <t>green</t>
    </r>
    <r>
      <rPr>
        <sz val="12"/>
        <color theme="1"/>
        <rFont val="Calibri"/>
        <family val="2"/>
        <scheme val="minor"/>
      </rPr>
      <t xml:space="preserve"> and </t>
    </r>
    <r>
      <rPr>
        <sz val="12"/>
        <color rgb="FF7030A0"/>
        <rFont val="Calibri"/>
        <family val="2"/>
        <scheme val="minor"/>
      </rPr>
      <t>purple</t>
    </r>
    <r>
      <rPr>
        <sz val="12"/>
        <color theme="1"/>
        <rFont val="Calibri"/>
        <family val="2"/>
        <scheme val="minor"/>
      </rPr>
      <t xml:space="preserve"> tabs. </t>
    </r>
  </si>
  <si>
    <t>Do not change the position or text of any of the column headers in any tab (i.e. do not insert rows above the headers; do not insert columns between existing headers). Do not change any of the tab names, or the order in which they appear. There is no need to mark this data as confidential; staff will treat it as confidential.</t>
  </si>
  <si>
    <r>
      <t xml:space="preserve">NOTE ON COLOR CODING: Tabs in this spreadsheet are color-coded to help the user understand and use them effectively. 
-Broadly speaking, the </t>
    </r>
    <r>
      <rPr>
        <sz val="12"/>
        <color theme="9"/>
        <rFont val="Calibri"/>
        <family val="2"/>
        <scheme val="minor"/>
      </rPr>
      <t>orange</t>
    </r>
    <r>
      <rPr>
        <sz val="12"/>
        <color theme="1"/>
        <rFont val="Calibri"/>
        <family val="2"/>
        <scheme val="minor"/>
      </rPr>
      <t xml:space="preserve"> </t>
    </r>
    <r>
      <rPr>
        <sz val="12"/>
        <rFont val="Calibri"/>
        <family val="2"/>
        <scheme val="minor"/>
      </rPr>
      <t xml:space="preserve">tabs are instructions, the </t>
    </r>
    <r>
      <rPr>
        <sz val="12"/>
        <color rgb="FF00B0F0"/>
        <rFont val="Calibri"/>
        <family val="2"/>
        <scheme val="minor"/>
      </rPr>
      <t>blue</t>
    </r>
    <r>
      <rPr>
        <sz val="12"/>
        <color theme="1"/>
        <rFont val="Calibri"/>
        <family val="2"/>
        <scheme val="minor"/>
      </rPr>
      <t xml:space="preserve"> tabs are for inputting and validating procurement data, the </t>
    </r>
    <r>
      <rPr>
        <sz val="12"/>
        <color rgb="FF00B050"/>
        <rFont val="Calibri"/>
        <family val="2"/>
        <scheme val="minor"/>
      </rPr>
      <t>green</t>
    </r>
    <r>
      <rPr>
        <sz val="12"/>
        <color theme="1"/>
        <rFont val="Calibri"/>
        <family val="2"/>
        <scheme val="minor"/>
      </rPr>
      <t xml:space="preserve"> tabs are standardized lists of acceptable values that can be entered into the </t>
    </r>
    <r>
      <rPr>
        <sz val="12"/>
        <color rgb="FF00B0F0"/>
        <rFont val="Calibri"/>
        <family val="2"/>
        <scheme val="minor"/>
      </rPr>
      <t>blue</t>
    </r>
    <r>
      <rPr>
        <sz val="12"/>
        <color theme="1"/>
        <rFont val="Calibri"/>
        <family val="2"/>
        <scheme val="minor"/>
      </rPr>
      <t xml:space="preserve"> tab, and the </t>
    </r>
    <r>
      <rPr>
        <sz val="12"/>
        <color rgb="FF7030A0"/>
        <rFont val="Calibri"/>
        <family val="2"/>
        <scheme val="minor"/>
      </rPr>
      <t>purple</t>
    </r>
    <r>
      <rPr>
        <sz val="12"/>
        <color theme="1"/>
        <rFont val="Calibri"/>
        <family val="2"/>
        <scheme val="minor"/>
      </rPr>
      <t xml:space="preserve"> tabs are for error checking and creating summary statistics. 
-The </t>
    </r>
    <r>
      <rPr>
        <sz val="12"/>
        <color theme="9"/>
        <rFont val="Calibri"/>
        <family val="2"/>
        <scheme val="minor"/>
      </rPr>
      <t>orange,</t>
    </r>
    <r>
      <rPr>
        <sz val="12"/>
        <color theme="1"/>
        <rFont val="Calibri"/>
        <family val="2"/>
        <scheme val="minor"/>
      </rPr>
      <t xml:space="preserve"> </t>
    </r>
    <r>
      <rPr>
        <sz val="12"/>
        <color rgb="FF00B050"/>
        <rFont val="Calibri"/>
        <family val="2"/>
        <scheme val="minor"/>
      </rPr>
      <t>green</t>
    </r>
    <r>
      <rPr>
        <sz val="12"/>
        <color theme="1"/>
        <rFont val="Calibri"/>
        <family val="2"/>
        <scheme val="minor"/>
      </rPr>
      <t xml:space="preserve"> and </t>
    </r>
    <r>
      <rPr>
        <sz val="12"/>
        <color rgb="FF7030A0"/>
        <rFont val="Calibri"/>
        <family val="2"/>
        <scheme val="minor"/>
      </rPr>
      <t>purple</t>
    </r>
    <r>
      <rPr>
        <sz val="12"/>
        <color theme="1"/>
        <rFont val="Calibri"/>
        <family val="2"/>
        <scheme val="minor"/>
      </rPr>
      <t xml:space="preserve"> tabs should be reviewed, but not modified directly; LSEs should enter their data ONLY in the </t>
    </r>
    <r>
      <rPr>
        <sz val="12"/>
        <color rgb="FF00B0F0"/>
        <rFont val="Calibri"/>
        <family val="2"/>
        <scheme val="minor"/>
      </rPr>
      <t>blue</t>
    </r>
    <r>
      <rPr>
        <sz val="12"/>
        <color theme="1"/>
        <rFont val="Calibri"/>
        <family val="2"/>
        <scheme val="minor"/>
      </rPr>
      <t xml:space="preserve"> tabs, and use the </t>
    </r>
    <r>
      <rPr>
        <sz val="12"/>
        <color rgb="FF00B050"/>
        <rFont val="Calibri"/>
        <family val="2"/>
        <scheme val="minor"/>
      </rPr>
      <t>green</t>
    </r>
    <r>
      <rPr>
        <sz val="12"/>
        <color theme="1"/>
        <rFont val="Calibri"/>
        <family val="2"/>
        <scheme val="minor"/>
      </rPr>
      <t xml:space="preserve"> and </t>
    </r>
    <r>
      <rPr>
        <sz val="12"/>
        <color theme="7"/>
        <rFont val="Calibri"/>
        <family val="2"/>
        <scheme val="minor"/>
      </rPr>
      <t>purple</t>
    </r>
    <r>
      <rPr>
        <sz val="12"/>
        <color theme="1"/>
        <rFont val="Calibri"/>
        <family val="2"/>
        <scheme val="minor"/>
      </rPr>
      <t xml:space="preserve"> tabs to ensure data quality. 
-More detail on how to use each tab is provided in the instructions.</t>
    </r>
  </si>
  <si>
    <t>description</t>
  </si>
  <si>
    <t>Year</t>
  </si>
  <si>
    <t>Please review the instructions below to determine how to use the tabs of this workbook.</t>
  </si>
  <si>
    <t>Tab name</t>
  </si>
  <si>
    <t>Purpose</t>
  </si>
  <si>
    <t>Description</t>
  </si>
  <si>
    <t>Instructions to LSE</t>
  </si>
  <si>
    <t>version_notes</t>
  </si>
  <si>
    <t>Documentation</t>
  </si>
  <si>
    <t>Description of v2,v2a,v2b,and v3 changes since initial informal release of workbook on Dec 26, 2019</t>
  </si>
  <si>
    <t>Review; do not modify</t>
  </si>
  <si>
    <t>General instructions; Overview of purpose and structure of this workbook.</t>
  </si>
  <si>
    <t>instructions_2_tab_overview</t>
  </si>
  <si>
    <t>Tab-specific documentation.</t>
  </si>
  <si>
    <t>Instructions for entering data into this workbook.</t>
  </si>
  <si>
    <t>instructions_4_cell_color_codes</t>
  </si>
  <si>
    <t>Describes the purpose and use of color-coding of cells.</t>
  </si>
  <si>
    <t>Describes the purpose of the "notes" column and how notes should be used when entering data.</t>
  </si>
  <si>
    <t>instructions_6_types_of_notes</t>
  </si>
  <si>
    <t>Describes specific types of notes to be used.</t>
  </si>
  <si>
    <t>Technical information on data fields.</t>
  </si>
  <si>
    <t>Documentation on the different "supertypes" of resources in the "resources" tab. A supertype concerns whether a resource is new or baseline, physical or nonphysical, etc.</t>
  </si>
  <si>
    <t>Documentation on different nonstandard resource types.</t>
  </si>
  <si>
    <t>Instructions for how to enter certain nonstandard resources as being incremental to the procurement mandate in D.19-11-016</t>
  </si>
  <si>
    <t>Link to Q&amp;A doc</t>
  </si>
  <si>
    <t>Click the link and review the document that appears.</t>
  </si>
  <si>
    <t>Instructions for special case resouces such as PCIA, CAM, and D.19-11-016 opt-out</t>
  </si>
  <si>
    <t>Data input</t>
  </si>
  <si>
    <t>Sheet for LSE to choose whether they are entering information for a 38 or 46 MMT portfolio</t>
  </si>
  <si>
    <t>Select 38 or 46 MMT using the dropdown menu in Cell A1.</t>
  </si>
  <si>
    <t>Sheet for estimating the LSE's system RA requirement through 2030.</t>
  </si>
  <si>
    <t>Please input your LSE's 2021 System RA allocation, NQC MW in Cell B68. This will be kept confidential.</t>
  </si>
  <si>
    <t>Data input &amp; automatic validation</t>
  </si>
  <si>
    <t>Sheet for LSE to enter their monthly procurement data. Contains pre-written formulas for error checking and validation.</t>
  </si>
  <si>
    <t>Enter data and copy down formulas here, per Part 3 of the instructions.</t>
  </si>
  <si>
    <t>Sheet for LSE to enter data about unique contracts. Contains pre-written formulas for error checking and validation.</t>
  </si>
  <si>
    <t>Enter data and copy down formulas here, per Part 3 of the instructions. As is described in Part 3, you must populate monthly_gwh_mw FIRST.</t>
  </si>
  <si>
    <t>errors</t>
  </si>
  <si>
    <t>Error checking dashboard</t>
  </si>
  <si>
    <t>Automatically summarizes data errors from the blue data input tabs.</t>
  </si>
  <si>
    <t>Review to ensure your portfolio is accurately entered. Do not modify this tab directly. Fix errors in blue data input tabs data where an error is identified.</t>
  </si>
  <si>
    <t>fillmes</t>
  </si>
  <si>
    <t>Shows the LSE where they need to provide more information in cells containing "fillme."</t>
  </si>
  <si>
    <t>Review to ensure your portfolio is accurately entered. Do not modify this tab directly. If you see errors, go back to the blue tab data and fill in cells marked "fillme."</t>
  </si>
  <si>
    <t>Automatically generates a summary of the LSE's portfolio.</t>
  </si>
  <si>
    <t>Review to ensure your portfolio is accurately entered. Do not modify this tab directly (you can, however, use the dropdown menus in Column B). Fix errors in blue tab data where an error is identified.</t>
  </si>
  <si>
    <t>List of acceptable values</t>
  </si>
  <si>
    <t>List of  acceptable generating resources, and supporting info</t>
  </si>
  <si>
    <t>When entering data into the blue tabs, only use resource identifiers from Col A of this tab.</t>
  </si>
  <si>
    <t>List of acceptable LSE names, and supporting info</t>
  </si>
  <si>
    <t>When entering data into the blue tabs, only use LSE names from Col A of this tab.</t>
  </si>
  <si>
    <t>ELCC value lookup table</t>
  </si>
  <si>
    <t>Used to assign an estimate of the NQC value of new resources</t>
  </si>
  <si>
    <t>List of acceptable contract statuses, and supporting info</t>
  </si>
  <si>
    <t>When entering data into the blue tabs, only use contract statuses from Col A of this tab.</t>
  </si>
  <si>
    <t>month_map</t>
  </si>
  <si>
    <t>Month string to numeric lookup table</t>
  </si>
  <si>
    <t>Map of month numbers to names</t>
  </si>
  <si>
    <t>caiso_interconnection_queue</t>
  </si>
  <si>
    <t>CAISO interconnection queue for assessing viability of new projects</t>
  </si>
  <si>
    <t>Allow LSEs to identify where their project is in the CAISO queue.</t>
  </si>
  <si>
    <t>Use Col A of this tab to identify where a new resource is in the interconnection queue.</t>
  </si>
  <si>
    <t>Information</t>
  </si>
  <si>
    <t>Information-only table to help LSE's map the resources they have entered here to the resources in the CNS tool.</t>
  </si>
  <si>
    <t>Review this table and use it to make sure your portfolios match between the CNS tool and this Resource Data Template.</t>
  </si>
  <si>
    <t>The following is a summary list of high-level steps for using this workbook. Please review and understand the steps below. More documentation and detail is provided in the other "instructions" tabs.</t>
  </si>
  <si>
    <t>Step number</t>
  </si>
  <si>
    <t>Action</t>
  </si>
  <si>
    <t>Note: Per Decision 20-03-028 and the Narrative Template, LSEs are required to file at least two data templates, a preferred conforming 38 MMT version and a preferred conforming 46 MMT version (and more if they wish to do multiple conforming or alternative portfolios). The instructions below describe the preparation of one data template, so LSEs should follow them for each template. Note that the instructions are effectively the same for each individual template, except for the file naming convention in the last step.</t>
  </si>
  <si>
    <t>All</t>
  </si>
  <si>
    <t>Review</t>
  </si>
  <si>
    <t>Review all tabs in this workbook to ensure that you understand the instructions. Sample data is provided for illustrative purposes--you can clear it before you enter your data, but make sure you keep the first row of the pre-written formulas, as you will be copying these later. Note the error flagging formulas and understand why they are doing so.</t>
  </si>
  <si>
    <t>Review the CPUC Q&amp;A for the Resource Data Template and Narrative Template, available here: ftp://ftp.cpuc.ca.gov/energy/modeling/Filling%20Requirement%20QA%20_%2004232020.pdf</t>
  </si>
  <si>
    <t>Enter Data</t>
  </si>
  <si>
    <t>Select 38 or 46 MMT using the dropdown menu in Cell A1, as appropriate for the resources you are entering in this template.</t>
  </si>
  <si>
    <t>Enter data</t>
  </si>
  <si>
    <t>Copy formulas</t>
  </si>
  <si>
    <t>To the right of the data just entered, in purple and gray columns, you will see some pre-written formulas in the first row. Copy these formulas down to the last row of data.</t>
  </si>
  <si>
    <t xml:space="preserve">Review the formulas' results. </t>
  </si>
  <si>
    <t>Correct</t>
  </si>
  <si>
    <r>
      <t xml:space="preserve">Correct any data errors in the data you entered in Step 2 that was caught by the formulas. It is OK to overwrite default values in the </t>
    </r>
    <r>
      <rPr>
        <sz val="11"/>
        <color theme="7"/>
        <rFont val="Calibri"/>
        <family val="2"/>
        <scheme val="minor"/>
      </rPr>
      <t>purple</t>
    </r>
    <r>
      <rPr>
        <sz val="11"/>
        <color theme="1"/>
        <rFont val="Calibri"/>
        <family val="2"/>
        <scheme val="minor"/>
      </rPr>
      <t xml:space="preserve"> columns, but do NOT overwrite formulas in the </t>
    </r>
    <r>
      <rPr>
        <sz val="11"/>
        <color theme="0" tint="-0.499984740745262"/>
        <rFont val="Calibri"/>
        <family val="2"/>
        <scheme val="minor"/>
      </rPr>
      <t>gray</t>
    </r>
    <r>
      <rPr>
        <sz val="11"/>
        <color theme="1"/>
        <rFont val="Calibri"/>
        <family val="2"/>
        <scheme val="minor"/>
      </rPr>
      <t xml:space="preserve"> columns. If you see the text "fillme" displayed in any </t>
    </r>
    <r>
      <rPr>
        <sz val="11"/>
        <color rgb="FF7030A0"/>
        <rFont val="Calibri"/>
        <family val="2"/>
        <scheme val="minor"/>
      </rPr>
      <t>purple</t>
    </r>
    <r>
      <rPr>
        <sz val="11"/>
        <color theme="1"/>
        <rFont val="Calibri"/>
        <family val="2"/>
        <scheme val="minor"/>
      </rPr>
      <t xml:space="preserve"> cell, overwrite it with the correct value.</t>
    </r>
  </si>
  <si>
    <t xml:space="preserve">In Columns B-E, copy down formulas in unique_contracts until all the unique contracts listed in monthly_gwh_mw are displayed. The template will automatically generate a list of unique contracts from the monthly data. Note this will only work if steps 1-5 are complete. </t>
  </si>
  <si>
    <t>Enter contract data into the light blue columns.</t>
  </si>
  <si>
    <t>Adjacent to the data just entered, you will see some pre-written formulas in the first row, in purple and gray. Copy these formulas down to the last row of data.</t>
  </si>
  <si>
    <r>
      <t xml:space="preserve">Correct any data errors caught by the formulas. It is OK to overwrite default values in the </t>
    </r>
    <r>
      <rPr>
        <sz val="11"/>
        <color rgb="FF7030A0"/>
        <rFont val="Calibri"/>
        <family val="2"/>
        <scheme val="minor"/>
      </rPr>
      <t>purple</t>
    </r>
    <r>
      <rPr>
        <sz val="11"/>
        <color theme="1"/>
        <rFont val="Calibri"/>
        <family val="2"/>
        <scheme val="minor"/>
      </rPr>
      <t xml:space="preserve"> columns, but do NOT overwrite formulas in the </t>
    </r>
    <r>
      <rPr>
        <sz val="11"/>
        <color theme="0" tint="-0.499984740745262"/>
        <rFont val="Calibri"/>
        <family val="2"/>
        <scheme val="minor"/>
      </rPr>
      <t>gray</t>
    </r>
    <r>
      <rPr>
        <sz val="11"/>
        <color theme="1"/>
        <rFont val="Calibri"/>
        <family val="2"/>
        <scheme val="minor"/>
      </rPr>
      <t xml:space="preserve"> columns. If you see the text "fillme" displayed in any cell, overwrite it with the correct value.</t>
    </r>
  </si>
  <si>
    <t>Review. Where there are errors in the previous tabs, they are flagged here. Trace the errors and correct as needed in monthly_gwh_mw and unique_contracts.</t>
  </si>
  <si>
    <t>Review. Where there are values that you need to populate in the previous tabs, they are flagged here. Trace the errors and populate values as needed in monthly_gwh_mw and unique_contracts.</t>
  </si>
  <si>
    <t>Review and ensure your procurement is accurately reflected.</t>
  </si>
  <si>
    <t>None</t>
  </si>
  <si>
    <t>Submit</t>
  </si>
  <si>
    <r>
      <t xml:space="preserve">Send completed workbooks (using the CPUC's secure FTP application) to IRPDataRequest@cpuc.ca.gov by September 1st, 2020.
NOTE: Per the Narrative Template, LSEs may study and report multiple “Conforming Portfolios” for each GHG target. LSEs are </t>
    </r>
    <r>
      <rPr>
        <b/>
        <u/>
        <sz val="11"/>
        <color rgb="FFFF0000"/>
        <rFont val="Calibri"/>
        <family val="2"/>
        <scheme val="minor"/>
      </rPr>
      <t>required</t>
    </r>
    <r>
      <rPr>
        <sz val="11"/>
        <color rgb="FFFF0000"/>
        <rFont val="Calibri"/>
        <family val="2"/>
        <scheme val="minor"/>
      </rPr>
      <t xml:space="preserve"> to select two "Preferred Conforming Portfolios" among all "Conforming Portfolios" developed and submitted: one "Preferred Conforming Portfolio" to the 46 MMT GHG target, and a second "Preferred Conforming Portfolio" to the 38 MMT GHG target. LSE may also study and report additional "Alternative Portfolios" developed from different assumptions (including different load and load modifier assumptions) from the Reference System Plan. 
Before submitting, please change this template's file name using the following naming convention. The file name must contain the seven elements below, in the order provided. Use an underscore to separate each element (i.e. the final file name should have six underscores in it). All letters should be lower-case.
1) your lse's abbrevation, provided in this workbook in the "lse" tab
2) the letters "rdt" (denoting this Resource Data Template)
3) "38mmt" or "46mmt", as appropriate, depending on the carbon target corresponding to the portfolio.
4) if portfolio is preferred, write "preferred", else write "na"
5) if portfolio is conforming, write "conforming", else write "na"
6) if portfolio is alternative, write "alternative," else write "na"
7) version number, written as the letter "v", followed by a number. If you have to re-submit a file for any reason, increase this number by 1.
For example, Southern California Edison could send the following five workbooks (although,at a minimum, they are only required to send the first two, a preferred conforming each for 38 and 46 MMT): 
sce_rdt_38mmt_preferred_conforming_na_v1.xlsx 
sce_rdt_46mmt_preferred_conforming_na_v1.xlsx 
sce_rdt_46mmt_na_conforming_na_v1.xlsx (this portfolio is conforming, but not preferred)
sce_rdt_38mmt_na_na_alternative_v1.xlsx 
sce_rdt_46mmt_na_na_alternative_v1.xlsx 
</t>
    </r>
  </si>
  <si>
    <t xml:space="preserve">This tab contains a description of the meanings of color coding in different cells. Please enter data into the blue tabs according to the instructions below. </t>
  </si>
  <si>
    <t>Step</t>
  </si>
  <si>
    <t>Color</t>
  </si>
  <si>
    <t>Light Blue</t>
  </si>
  <si>
    <t xml:space="preserve">LSE Data entry </t>
  </si>
  <si>
    <r>
      <t xml:space="preserve">Columns for LSE entry of procurement data (blank fields, </t>
    </r>
    <r>
      <rPr>
        <b/>
        <u/>
        <sz val="14"/>
        <color theme="1"/>
        <rFont val="Calibri"/>
        <family val="2"/>
        <scheme val="minor"/>
      </rPr>
      <t>not</t>
    </r>
    <r>
      <rPr>
        <sz val="14"/>
        <color theme="1"/>
        <rFont val="Calibri"/>
        <family val="2"/>
        <scheme val="minor"/>
      </rPr>
      <t xml:space="preserve"> pre-populated)</t>
    </r>
  </si>
  <si>
    <t>Enter procurement data here. You must do this first for the formulas to work.</t>
  </si>
  <si>
    <t>Purple</t>
  </si>
  <si>
    <r>
      <t xml:space="preserve">Columns for LSE entry of procurement data (with </t>
    </r>
    <r>
      <rPr>
        <b/>
        <u/>
        <sz val="14"/>
        <color theme="1"/>
        <rFont val="Calibri"/>
        <family val="2"/>
        <scheme val="minor"/>
      </rPr>
      <t>pre-populated</t>
    </r>
    <r>
      <rPr>
        <sz val="14"/>
        <color theme="1"/>
        <rFont val="Calibri"/>
        <family val="2"/>
        <scheme val="minor"/>
      </rPr>
      <t xml:space="preserve"> default values). To reduce redundant data entry and the probability of error, staff has created lookup formulas to pre-populate certain fields with default values.</t>
    </r>
  </si>
  <si>
    <r>
      <t xml:space="preserve">0) Ensure that you have entered correct data in the light blue columns, per Step 1.
1) Note the formulas adjacent to the light blue column data, which point to the first row of this data. Copy these formulas down from the first row all the way to the last row of the dataset.
2) Review the resultant values, and confirm that they are correct. 
3) If you see a value that is incorrect, enter the correct data into the cell. It is OK to overwrite the formula with your values.
</t>
    </r>
    <r>
      <rPr>
        <b/>
        <sz val="14"/>
        <color theme="1"/>
        <rFont val="Calibri"/>
        <family val="2"/>
        <scheme val="minor"/>
      </rPr>
      <t xml:space="preserve">4) If you see a value of "fillme", this means the template cannot populate the value by default, and you need to enter the correct value. Enter the correct data into the cell. It is OK to overwrite the formula with your values.
Note that these formulas are provided for your convenience and to demonstrate how staff plans to classify and aggregate the data. If you are manually entering data, it is probably easier to individually overwrite each "fillme" sell. If you are generating your data programatically, it might be easier to overwrite the purple columns wholesale.
</t>
    </r>
    <r>
      <rPr>
        <sz val="14"/>
        <color theme="1"/>
        <rFont val="Calibri"/>
        <family val="2"/>
        <scheme val="minor"/>
      </rPr>
      <t xml:space="preserve">
5) Review the resultant values, and confirm that they are correct. 
 </t>
    </r>
  </si>
  <si>
    <t>Gray</t>
  </si>
  <si>
    <t>Data Validation</t>
  </si>
  <si>
    <t>Columns with pre-written formulas that perform testing, data validation (i.e. ensure that the data is in the range of acceptable values), and other calculations</t>
  </si>
  <si>
    <r>
      <t xml:space="preserve">1) Formulas are already populated in the first row of the data. Copy these formulas down from the first row all the way to the last row of the dataset.
</t>
    </r>
    <r>
      <rPr>
        <sz val="14"/>
        <color rgb="FFFF0000"/>
        <rFont val="Calibri"/>
        <family val="2"/>
        <scheme val="minor"/>
      </rPr>
      <t xml:space="preserve">DO NOT overwrite these formulas.
</t>
    </r>
    <r>
      <rPr>
        <sz val="14"/>
        <color theme="1"/>
        <rFont val="Calibri"/>
        <family val="2"/>
        <scheme val="minor"/>
      </rPr>
      <t xml:space="preserve">
2) Review the resultant values, and confirm that they are correct. 
3) If you see a value that is incorrect, correct the data in the column that the cell is pointing to, but do not correct the gray cell itself. 
4) If you see a value of 0 in the TEST column, that means that an invalid data point was supplied. Correct that data point so that the value = 1.</t>
    </r>
  </si>
  <si>
    <t>Resources that do not correspond to existing physical resources require a special note when reporting them. Please review the information below and follow the guidance below for these resources.</t>
  </si>
  <si>
    <t>For the purposes of this template, a contract is defined as a unique combination of three columns: resource, cpuc_contract_id, and notes.</t>
  </si>
  <si>
    <t>For the majority of existing physical resources or specified imports (i.e. has a CAISO ID), the resource and cpuc_contract_id alone will allow staff to uniquely identify a contract, so there is no need to provide a note.</t>
  </si>
  <si>
    <t>However, staff requires an explanatory note to distinguish between different contracts for resources where the name and contract_id alone are not sufficient to identify the resource.</t>
  </si>
  <si>
    <t>This is often the case for contract types such as unspecified power, behind-the-meter resources, new resources which do not exist yet, or very small or very recently online resources that do not appear in the CAISO generator list.</t>
  </si>
  <si>
    <r>
      <t xml:space="preserve">The template will automatically flag these as requiring a note. </t>
    </r>
    <r>
      <rPr>
        <b/>
        <sz val="11"/>
        <color theme="1"/>
        <rFont val="Calibri"/>
        <family val="2"/>
        <scheme val="minor"/>
      </rPr>
      <t>Where you see the text "fillme", please provide a note following the guidance in the next tab.</t>
    </r>
  </si>
  <si>
    <t>Important: The resource_contract_note column D in unique_contracts should reflect the set of contracts you are planning or have executed.</t>
  </si>
  <si>
    <t>This column should NOT contain duplicates. If it does, this means you need to write a note in monthly_gwh_mw to distinguish between resources.</t>
  </si>
  <si>
    <t>The calculator will then AUTOMATICALLY label these as two separate contracts, which should be reflected in the unique_contracts tab.</t>
  </si>
  <si>
    <t>Review the table below to determine what type of note you should write if the UI prompts you to do so with "fillme" in a cell.</t>
  </si>
  <si>
    <t>Item in note</t>
  </si>
  <si>
    <t>Example</t>
  </si>
  <si>
    <t>approximate resource mix</t>
  </si>
  <si>
    <t>Approximate mix of resources in a contract. One decimal place is sufficient.</t>
  </si>
  <si>
    <t>90% solar, 10% firming natural gas</t>
  </si>
  <si>
    <t>carbon content</t>
  </si>
  <si>
    <t>Carbon content of this resource. Provide units, e.g. 0.428 MT CO2 / MWh</t>
  </si>
  <si>
    <t>0.39 MT CO2/MWh</t>
  </si>
  <si>
    <t>buyer</t>
  </si>
  <si>
    <t>If you are selling energy, this is the name of the buyer.</t>
  </si>
  <si>
    <t>Marin Clean Energy</t>
  </si>
  <si>
    <t>seller</t>
  </si>
  <si>
    <t>If you are buying energy, this is the name of the seller.</t>
  </si>
  <si>
    <t>Pacific Gas and Electric</t>
  </si>
  <si>
    <t>intertie</t>
  </si>
  <si>
    <t>Name of the intertie over which you are importing power.</t>
  </si>
  <si>
    <t>Malin Intertie</t>
  </si>
  <si>
    <t>name</t>
  </si>
  <si>
    <t>Resource name.</t>
  </si>
  <si>
    <t>Iron Sun Solar</t>
  </si>
  <si>
    <t>type</t>
  </si>
  <si>
    <t>Type: solar, battery, wind, geothermal, etc.</t>
  </si>
  <si>
    <t>Dual-axis solar PV</t>
  </si>
  <si>
    <t>mw</t>
  </si>
  <si>
    <t>MW. Please write the number of MW followed by "MW"</t>
  </si>
  <si>
    <t>200 MW</t>
  </si>
  <si>
    <t xml:space="preserve">For example, if you plan to build a a Gold Coast Solar Unit in an area corresponding to RESOLVE's Greater Imperial Solar area, </t>
  </si>
  <si>
    <t xml:space="preserve">and a Silver Star Solar Unit also in the same area, these would both be listed as Greater_Imperial_Solar for the resource name, but they considered are two separate contracts. </t>
  </si>
  <si>
    <t>You need to supply a note to help staff distinguish between these two, and to make sure that unique_contracts shows them as two separate resources.</t>
  </si>
  <si>
    <r>
      <t xml:space="preserve">The template will prompt you to do so by displaying "fillme_name,type,mw" in the "notes" column. Please fill out </t>
    </r>
    <r>
      <rPr>
        <b/>
        <u/>
        <sz val="11"/>
        <color theme="1"/>
        <rFont val="Calibri"/>
        <family val="2"/>
        <scheme val="minor"/>
      </rPr>
      <t>at least</t>
    </r>
    <r>
      <rPr>
        <sz val="11"/>
        <color theme="1"/>
        <rFont val="Calibri"/>
        <family val="2"/>
        <scheme val="minor"/>
      </rPr>
      <t xml:space="preserve"> this information in-cell,</t>
    </r>
  </si>
  <si>
    <t>And anything else that will help staff understand the nature of the resource.</t>
  </si>
  <si>
    <t>For example, the cell could read "Silver Star Solar, 100 MW dual-axis tracking PV, COD Nov 2021 in Sun County" or "Gold Coast Solar, 200 MW fixed PV, COD Dec 2022 in Moon County"</t>
  </si>
  <si>
    <t>The table below explains the fields in the data template in more detail. Please review these definitions and the Acceptable Values carefully before entering data.</t>
  </si>
  <si>
    <t>tab</t>
  </si>
  <si>
    <t>Field</t>
  </si>
  <si>
    <t>data type</t>
  </si>
  <si>
    <t>units</t>
  </si>
  <si>
    <t>Acceptable Values</t>
  </si>
  <si>
    <t>lse</t>
  </si>
  <si>
    <t>Standardized abbreviation for the LSE. Where possible, please use names from Col A of lse_names tab</t>
  </si>
  <si>
    <t>text string</t>
  </si>
  <si>
    <t>na</t>
  </si>
  <si>
    <t>Col A of lse_names tab</t>
  </si>
  <si>
    <t>resource</t>
  </si>
  <si>
    <t>Canonical name for a specific generating resource. Where possible, please use names from the "resource" column in Column A of the "resources" tab.</t>
  </si>
  <si>
    <t>Col A of resources tab</t>
  </si>
  <si>
    <t>cpuc_contract_id</t>
  </si>
  <si>
    <t>Contract ID matching Contract ID in CPUC Contracts Database</t>
  </si>
  <si>
    <t>Year of the energy/capacity procured</t>
  </si>
  <si>
    <t>integer</t>
  </si>
  <si>
    <t>Integers 2020 to 2030</t>
  </si>
  <si>
    <t>Month</t>
  </si>
  <si>
    <t>Month of the energy/capacity procured</t>
  </si>
  <si>
    <t>Integers 1 through 12</t>
  </si>
  <si>
    <t>contract_gwh</t>
  </si>
  <si>
    <r>
      <t xml:space="preserve">Enter the amount of energy contracted for, in GWh. If this is an RA only contract, enter zero here. </t>
    </r>
    <r>
      <rPr>
        <b/>
        <sz val="12"/>
        <color theme="1"/>
        <rFont val="Calibri"/>
        <family val="2"/>
        <scheme val="minor"/>
      </rPr>
      <t>Do not leave this blank.</t>
    </r>
  </si>
  <si>
    <t>numeric</t>
  </si>
  <si>
    <t>GWh</t>
  </si>
  <si>
    <t>Any number greater than or equal to zero</t>
  </si>
  <si>
    <t>contracted_nqc_mw_if_known</t>
  </si>
  <si>
    <r>
      <t xml:space="preserve">If the contract for this resource in this year and month contains an Net Qualifying Capacity (NQC) value that counts for Resource Adequacy (RA) credit, report it here in MW. </t>
    </r>
    <r>
      <rPr>
        <sz val="12"/>
        <color rgb="FFFF0000"/>
        <rFont val="Calibri"/>
        <family val="2"/>
        <scheme val="minor"/>
      </rPr>
      <t xml:space="preserve">DO NOT estimate this value if it is not explicitly reported in the contract. </t>
    </r>
    <r>
      <rPr>
        <sz val="12"/>
        <color theme="1"/>
        <rFont val="Calibri"/>
        <family val="2"/>
        <scheme val="minor"/>
      </rPr>
      <t>If the contract is energy only, enter 0 here. If you plan to buy capacity value but do not know the NQC (for example, because this is a to-be-built future resource), leave this column blank and use the nqc_fraction_if_nqc_not_known instead to report capacity.</t>
    </r>
  </si>
  <si>
    <t>MW (NQC)</t>
  </si>
  <si>
    <t>nqc_fraction_if_nqc_not_known</t>
  </si>
  <si>
    <t>The purpose of this field is to allow LSEs to report that they are buying RA capacity for a resource that either does not exist yet, or does not have a known NQC value. In this field, please enter a fraction between 0 and 1, where 0 means completely energy-only, and 1 means that the LSE plans to purchase all available RA capacity value from the resource. 0.5 means that the LSE is planning to purchase capacity value corresponding to half of total capacity value that is available. ONLY fill this field out if you plan on purchasing capacity value, but have not filled out the contracted_nqc_mw_if_known column. If you filled out contracted_nqc_mw already, leave this blank.</t>
  </si>
  <si>
    <t>Decimal between 0 and 1. Do not enter a percent.</t>
  </si>
  <si>
    <t xml:space="preserve">Status showing maturity of contracting process for this resource. Where possible, please match one of the entries in the "contract_status" column in the contract_status tab. </t>
  </si>
  <si>
    <t>Col A of contract_status tab</t>
  </si>
  <si>
    <t>storage_duration_hours</t>
  </si>
  <si>
    <t>Storage duration in hours.</t>
  </si>
  <si>
    <t>hours</t>
  </si>
  <si>
    <t>Positive integers</t>
  </si>
  <si>
    <t>notes</t>
  </si>
  <si>
    <t>Notes explaining nonstandard resources. The UI will prompt you with "fillme" if you need to fill this out.</t>
  </si>
  <si>
    <t>See other parts of instruction for guidance.</t>
  </si>
  <si>
    <t>max_mw</t>
  </si>
  <si>
    <t>If this is a physical resource, this is the resource's nameplate in MW. If it is not, enter the maximum MW it can deliver at any given time. The UI will prompt you with "fillme" if you need to fill this out.</t>
  </si>
  <si>
    <t>MW (nameplate)</t>
  </si>
  <si>
    <t>resource_type</t>
  </si>
  <si>
    <t>Type of the resource (solar, wind, etc). Use types in Column E of resources to fill out "fillmes"</t>
  </si>
  <si>
    <t>Column E of "resources" tab</t>
  </si>
  <si>
    <t>currently_online</t>
  </si>
  <si>
    <t>Indicator variable if unit is currently online or not. Automatically calculated for resources with a known ID, but the UI will prompt you with "fillme" if you need to fill this out.</t>
  </si>
  <si>
    <t>1 or 0</t>
  </si>
  <si>
    <t>elcc_type</t>
  </si>
  <si>
    <t>ELCC type of the resource (solar, wind, etc), used to estimate nqc. Use the types in Column A of the "elcc" tab to fill out "fillmes"</t>
  </si>
  <si>
    <t>Column A of elcc tab</t>
  </si>
  <si>
    <t>elcc_type_year_month</t>
  </si>
  <si>
    <t>A string that consists of the ELCC Type, the year, and the month, separated by underscores. This is the key that is used to look up an ELCC % in the "elcc" tab</t>
  </si>
  <si>
    <t>Column D of elcc tab</t>
  </si>
  <si>
    <t>elcc_percent</t>
  </si>
  <si>
    <t>The resource's Effective Load Carrying Capability, expressed as a percent. ELCC times a given resource's nameplate equals its NQC value in a given year and month.</t>
  </si>
  <si>
    <t>percent</t>
  </si>
  <si>
    <t>0 - 100%</t>
  </si>
  <si>
    <t>battery_multiplier</t>
  </si>
  <si>
    <t>This is the template's method for derating the NQC of storage resources with durations of less than 4 hours. For example, a 3-hour resource gets an multiplier of 3/4 = 75%.</t>
  </si>
  <si>
    <t>calculated_nqc_mw_for_resources_with_no_contracted_nqc</t>
  </si>
  <si>
    <r>
      <t xml:space="preserve">If the LSE wishes to buy capacity from a certain resource, but they do not have a </t>
    </r>
    <r>
      <rPr>
        <b/>
        <u/>
        <sz val="12"/>
        <color rgb="FFFF0000"/>
        <rFont val="Calibri"/>
        <family val="2"/>
        <scheme val="minor"/>
      </rPr>
      <t>contracted</t>
    </r>
    <r>
      <rPr>
        <sz val="12"/>
        <color rgb="FFFF0000"/>
        <rFont val="Calibri"/>
        <family val="2"/>
        <scheme val="minor"/>
      </rPr>
      <t xml:space="preserve"> NQC value (often the case for resources that are not built yet), the template will estimate an NQC value based on the ELCC fields described above.</t>
    </r>
  </si>
  <si>
    <t>final_nqc_mw</t>
  </si>
  <si>
    <t>The NQC MW value that will be used for capacity counting. If the LSE reports a contracted NQC value, the template will use that as-is; else, the template will use the calculated estimate.</t>
  </si>
  <si>
    <t>test_nqc</t>
  </si>
  <si>
    <t>Ensures that NQC values are properly estimated. Flags errors.</t>
  </si>
  <si>
    <t>string</t>
  </si>
  <si>
    <t>Will display "OK" or "error"</t>
  </si>
  <si>
    <t>online_date_for_new_resources</t>
  </si>
  <si>
    <t>Date the resource comes online. You only need this for resources that are not online as of this filing. NOTE: In Excel, dates are actually numbers that are formatted to be displayed as dates. This should be displayed in "Short Date" format (in Excel, go to Home-&gt;Number and display as Short Date)</t>
  </si>
  <si>
    <t>Excel date</t>
  </si>
  <si>
    <t>Dates; see note to left of this</t>
  </si>
  <si>
    <t>contract_execution_date</t>
  </si>
  <si>
    <t>Date the contract was executed. NOTE: In Excel, dates are actually numbers that are formatted to be displayed as dates. This should be displayed in "Short Date" format (in Excel, go to Home-&gt;Number and display as Short Date)</t>
  </si>
  <si>
    <t>contract_start</t>
  </si>
  <si>
    <t>Date energy/capacity deliveries are contracted to start. NOTE: In Excel, dates are actually numbers that are formatted to be displayed as dates. This should be displayed in "Short Date" format (in Excel, go to Home-&gt;Number and display as Short Date)</t>
  </si>
  <si>
    <t>contract_end</t>
  </si>
  <si>
    <t>Date energy/capacity deliveries are contracted to end. NOTE: In Excel, dates are actually numbers that are formatted to be displayed as dates. This should be displayed in "Short Date" format (in Excel, go to Home-&gt;Number and display as Short Date)</t>
  </si>
  <si>
    <t>interconnection_queue_position</t>
  </si>
  <si>
    <t xml:space="preserve">Queue position assigned by CAISO, ISO, or Utility. Enter "TBD" if developer hasn't
applied yet. Enter "N/A" if a project never needed a queue position (e.g. Legacy QF
contracts, REC only), if the queue position is unknown as the contract is already online or
if project is out of CAISO area.
</t>
  </si>
  <si>
    <t>Col A in caiso_interconnection_queue tab, TBD, N/A</t>
  </si>
  <si>
    <t>lse_owned</t>
  </si>
  <si>
    <t>Is the resource owned by the LSE? 1 = Yes, 0 or blank = no</t>
  </si>
  <si>
    <t>1,0</t>
  </si>
  <si>
    <t>cam</t>
  </si>
  <si>
    <t>Is the resource a Capacity Allocation Mechanism (CAM) resource? 1 = Yes, 0 or blank = no</t>
  </si>
  <si>
    <t>is_incremental</t>
  </si>
  <si>
    <t>Is the resource incremental to the baseline established in D.19-11-016? 1=yes, 0=no. Note that this column is pre-populated via a formula.</t>
  </si>
  <si>
    <t>incremental_explanation</t>
  </si>
  <si>
    <t>Explanation for why special case resources should be counted as incremental. See instructions_10_incrementality for guidance on filling this out.</t>
  </si>
  <si>
    <t>See instructions_10_incrementality for guidance</t>
  </si>
  <si>
    <t>viability_cod_reasonableness</t>
  </si>
  <si>
    <r>
      <t xml:space="preserve">Choose 1,2, or 3 below to report on project viability. </t>
    </r>
    <r>
      <rPr>
        <b/>
        <sz val="12"/>
        <color theme="1"/>
        <rFont val="Calibri"/>
        <family val="2"/>
        <scheme val="minor"/>
      </rPr>
      <t>This is only necessary for projects not online yet.</t>
    </r>
    <r>
      <rPr>
        <sz val="12"/>
        <color theme="1"/>
        <rFont val="Calibri"/>
        <family val="2"/>
        <scheme val="minor"/>
      </rPr>
      <t xml:space="preserve">
• 1 - Interconnection Phase II study complete; permitting application approved; these support reported COD.
• 2 - Interconnection Phase II study in progress; permitting application in progress; LSE has plan that supports reported COD.
• 3 - One or more of criteria for rating "2" not in place.</t>
    </r>
  </si>
  <si>
    <t>Categorical</t>
  </si>
  <si>
    <t>1,2,3</t>
  </si>
  <si>
    <t>viability_technical_feasibility</t>
  </si>
  <si>
    <r>
      <t xml:space="preserve">Choose 1 or 2 below to report on technical feasibility. </t>
    </r>
    <r>
      <rPr>
        <b/>
        <sz val="12"/>
        <color theme="1"/>
        <rFont val="Calibri"/>
        <family val="2"/>
        <scheme val="minor"/>
      </rPr>
      <t>This is only necessary for resources not yet online.</t>
    </r>
    <r>
      <rPr>
        <sz val="12"/>
        <color theme="1"/>
        <rFont val="Calibri"/>
        <family val="2"/>
        <scheme val="minor"/>
      </rPr>
      <t xml:space="preserve">
• 1 - Project will use a commercialized technology solution that is currently in use at a minimum of two operating facilities of similar or larger size.
• 2 – Criteria for rating 1 not in place.</t>
    </r>
  </si>
  <si>
    <t>1,2</t>
  </si>
  <si>
    <t>viability_resource_sufficiency</t>
  </si>
  <si>
    <r>
      <t xml:space="preserve">Choose 1 or 2 below to report on resource sufficiency. </t>
    </r>
    <r>
      <rPr>
        <b/>
        <sz val="12"/>
        <color theme="1"/>
        <rFont val="Calibri"/>
        <family val="2"/>
        <scheme val="minor"/>
      </rPr>
      <t>This is only necessary for resources not yet online.</t>
    </r>
    <r>
      <rPr>
        <sz val="12"/>
        <color theme="1"/>
        <rFont val="Calibri"/>
        <family val="2"/>
        <scheme val="minor"/>
      </rPr>
      <t xml:space="preserve">
• 1 - Project-specific independent engineering assessment is complete and supports the delivery profile (capacity and/or production).
• 2 – Criteria for rating 1 not in place.
</t>
    </r>
  </si>
  <si>
    <t>viability_financing</t>
  </si>
  <si>
    <r>
      <t xml:space="preserve">Choose 1,2,3,4 or N/A below to report on financing. </t>
    </r>
    <r>
      <rPr>
        <b/>
        <sz val="12"/>
        <color theme="1"/>
        <rFont val="Calibri"/>
        <family val="2"/>
        <scheme val="minor"/>
      </rPr>
      <t>This is only necessary for resources not yet online.</t>
    </r>
    <r>
      <rPr>
        <sz val="12"/>
        <color theme="1"/>
        <rFont val="Calibri"/>
        <family val="2"/>
        <scheme val="minor"/>
      </rPr>
      <t xml:space="preserve">
• 1 - All Financing Secured.
• 2 - Partial Financing Secured.
• 3 - Seeking Financing.
• 4 - Not Yet Seeking Financing.
• N/A-No Financing Required.</t>
    </r>
  </si>
  <si>
    <t>1,2,3,4,n/a</t>
  </si>
  <si>
    <t>storage_max_discharge_mw</t>
  </si>
  <si>
    <r>
      <t xml:space="preserve">If the resource is a standalone storage or a hybrid (generator + storage) resource, report the </t>
    </r>
    <r>
      <rPr>
        <b/>
        <u/>
        <sz val="12"/>
        <color theme="1"/>
        <rFont val="Calibri"/>
        <family val="2"/>
        <scheme val="minor"/>
      </rPr>
      <t>battery's</t>
    </r>
    <r>
      <rPr>
        <b/>
        <sz val="12"/>
        <color theme="1"/>
        <rFont val="Calibri"/>
        <family val="2"/>
        <scheme val="minor"/>
      </rPr>
      <t xml:space="preserve"> maximum rate of discharge in MW</t>
    </r>
    <r>
      <rPr>
        <sz val="12"/>
        <color theme="1"/>
        <rFont val="Calibri"/>
        <family val="2"/>
        <scheme val="minor"/>
      </rPr>
      <t xml:space="preserve"> here.</t>
    </r>
  </si>
  <si>
    <t>MW nameplate</t>
  </si>
  <si>
    <t>storage_depth_mwh</t>
  </si>
  <si>
    <r>
      <t xml:space="preserve">If the resource is a standalone storage or a hybrid (generator + storage) resource, report the </t>
    </r>
    <r>
      <rPr>
        <b/>
        <u/>
        <sz val="12"/>
        <color theme="1"/>
        <rFont val="Calibri"/>
        <family val="2"/>
        <scheme val="minor"/>
      </rPr>
      <t>battery's</t>
    </r>
    <r>
      <rPr>
        <b/>
        <sz val="12"/>
        <color theme="1"/>
        <rFont val="Calibri"/>
        <family val="2"/>
        <scheme val="minor"/>
      </rPr>
      <t xml:space="preserve"> total depth in MWh </t>
    </r>
    <r>
      <rPr>
        <sz val="12"/>
        <color theme="1"/>
        <rFont val="Calibri"/>
        <family val="2"/>
        <scheme val="minor"/>
      </rPr>
      <t>here.</t>
    </r>
  </si>
  <si>
    <t>MWh</t>
  </si>
  <si>
    <t>is_hybrid</t>
  </si>
  <si>
    <t>1 = resource is a hybrid, 0 = not (i.e. standalone storage is marked 0)</t>
  </si>
  <si>
    <t>hybrid_generator_mw</t>
  </si>
  <si>
    <r>
      <t xml:space="preserve">A hybrid resource consists of a generator and a battery. This is the nameplate of the </t>
    </r>
    <r>
      <rPr>
        <b/>
        <u/>
        <sz val="12"/>
        <color theme="1"/>
        <rFont val="Calibri"/>
        <family val="2"/>
        <scheme val="minor"/>
      </rPr>
      <t>generator</t>
    </r>
    <r>
      <rPr>
        <sz val="12"/>
        <color theme="1"/>
        <rFont val="Calibri"/>
        <family val="2"/>
        <scheme val="minor"/>
      </rPr>
      <t xml:space="preserve"> portion of the resource, in MW. Only report this for hybrid resources.</t>
    </r>
  </si>
  <si>
    <t>hybrid_combined_max_mw</t>
  </si>
  <si>
    <t>The maximum rate the hybrid resource can send energy to the grid. In most cases this will be close to the sum of the generator portion of the hybrid, plus the battery portion of the hybrid.</t>
  </si>
  <si>
    <t>hybrid_can_charge_from_grid</t>
  </si>
  <si>
    <t>1 = hybrid can charge from grid AND paired resource. 0 = hybrid can ONLY charge from paired resource</t>
  </si>
  <si>
    <t>The table below describes the different types of resources in the "resources" tab. Please review and use the table below to guide your entry of procurement data.</t>
  </si>
  <si>
    <t>resource_supertype</t>
  </si>
  <si>
    <t>physical</t>
  </si>
  <si>
    <t>Physical resources from CAISO, RPS, and WECC datasets. Includes both existing resources and resources that are already contracted but not yet online.</t>
  </si>
  <si>
    <t>existing_generic</t>
  </si>
  <si>
    <r>
      <t xml:space="preserve">Generic resource contract corresponding to a class of existing generators, but not any particular one. </t>
    </r>
    <r>
      <rPr>
        <b/>
        <sz val="11"/>
        <color theme="1"/>
        <rFont val="Calibri"/>
        <family val="2"/>
        <scheme val="minor"/>
      </rPr>
      <t>The UI will prompt you for a note with "fillme."</t>
    </r>
  </si>
  <si>
    <t>new_resolve</t>
  </si>
  <si>
    <r>
      <t xml:space="preserve">New resource that does not yet exist, corresponding to the set of physical candidate resources in RESOLVE. </t>
    </r>
    <r>
      <rPr>
        <sz val="11"/>
        <color rgb="FF00B050"/>
        <rFont val="Calibri"/>
        <family val="2"/>
        <scheme val="minor"/>
      </rPr>
      <t>Note that the resources tab provides a list of all of these candidate resources, not only the ones selected in the Reference System Plan--you can choose to enter any of the candidate resources regardless of whether or not it was selected in the Reference System Plan.</t>
    </r>
    <r>
      <rPr>
        <sz val="11"/>
        <color theme="1"/>
        <rFont val="Calibri"/>
        <family val="2"/>
        <scheme val="minor"/>
      </rPr>
      <t xml:space="preserve">You </t>
    </r>
    <r>
      <rPr>
        <b/>
        <u/>
        <sz val="11"/>
        <color theme="1"/>
        <rFont val="Calibri"/>
        <family val="2"/>
        <scheme val="minor"/>
      </rPr>
      <t xml:space="preserve">must </t>
    </r>
    <r>
      <rPr>
        <sz val="11"/>
        <color theme="1"/>
        <rFont val="Calibri"/>
        <family val="2"/>
        <scheme val="minor"/>
      </rPr>
      <t>use this category for all new resources whose commercial operating date (COD) is</t>
    </r>
    <r>
      <rPr>
        <b/>
        <u/>
        <sz val="11"/>
        <color theme="1"/>
        <rFont val="Calibri"/>
        <family val="2"/>
        <scheme val="minor"/>
      </rPr>
      <t xml:space="preserve"> on or before</t>
    </r>
    <r>
      <rPr>
        <sz val="11"/>
        <color theme="1"/>
        <rFont val="Calibri"/>
        <family val="2"/>
        <scheme val="minor"/>
      </rPr>
      <t xml:space="preserve"> Dec 31st, 2026. NOTE: for new resources whose COD is </t>
    </r>
    <r>
      <rPr>
        <b/>
        <u/>
        <sz val="11"/>
        <color theme="1"/>
        <rFont val="Calibri"/>
        <family val="2"/>
        <scheme val="minor"/>
      </rPr>
      <t>after</t>
    </r>
    <r>
      <rPr>
        <sz val="11"/>
        <color theme="1"/>
        <rFont val="Calibri"/>
        <family val="2"/>
        <scheme val="minor"/>
      </rPr>
      <t xml:space="preserve"> that date, you can also optionally specify the resource without a location, as new_generic (see definition below). The UI will prompt you for a note with "fillme."</t>
    </r>
  </si>
  <si>
    <t>new_generic</t>
  </si>
  <si>
    <r>
      <t xml:space="preserve">Generic resource contract corresponding to a class of new generators (have not been built yet), but not any particular one. You can use this category for all resources whose commercial operating date (COD) is </t>
    </r>
    <r>
      <rPr>
        <b/>
        <u/>
        <sz val="11"/>
        <color theme="1"/>
        <rFont val="Calibri"/>
        <family val="2"/>
        <scheme val="minor"/>
      </rPr>
      <t>on or after</t>
    </r>
    <r>
      <rPr>
        <sz val="11"/>
        <color theme="1"/>
        <rFont val="Calibri"/>
        <family val="2"/>
        <scheme val="minor"/>
      </rPr>
      <t xml:space="preserve"> January 1st, 2027 (or, optionally, you can use </t>
    </r>
    <r>
      <rPr>
        <sz val="11"/>
        <color rgb="FF00B050"/>
        <rFont val="Calibri"/>
        <family val="2"/>
        <scheme val="minor"/>
      </rPr>
      <t>"new_resolve"</t>
    </r>
    <r>
      <rPr>
        <sz val="11"/>
        <color theme="1"/>
        <rFont val="Calibri"/>
        <family val="2"/>
        <scheme val="minor"/>
      </rPr>
      <t xml:space="preserve"> above if desired). </t>
    </r>
    <r>
      <rPr>
        <b/>
        <sz val="11"/>
        <color theme="1"/>
        <rFont val="Calibri"/>
        <family val="2"/>
        <scheme val="minor"/>
      </rPr>
      <t>The UI will prompt you for a note with "fillme."</t>
    </r>
  </si>
  <si>
    <t>new_loadmod</t>
  </si>
  <si>
    <t>New load modifying resources procured as a result of the IRP procurement track decision. The UI will prompt you for a note with "fillme."</t>
  </si>
  <si>
    <t>specified_imports</t>
  </si>
  <si>
    <t>Specific resource with a CAISO ID that is imported from out of CAISO.</t>
  </si>
  <si>
    <t>special</t>
  </si>
  <si>
    <r>
      <t xml:space="preserve">Nonstandard contracts not corresponding to a physical resource. Please explain these with a note in the "notes" column so that CPUC staff can understand the nature of the contract. </t>
    </r>
    <r>
      <rPr>
        <b/>
        <sz val="11"/>
        <color theme="1"/>
        <rFont val="Calibri"/>
        <family val="2"/>
        <scheme val="minor"/>
      </rPr>
      <t>The UI will prompt you for a note with "fillme."</t>
    </r>
  </si>
  <si>
    <t>Please review the table below, which describes the miscellaneous resources that fall under the "special" supertype that can be entered into the template.</t>
  </si>
  <si>
    <t>unspecified_import</t>
  </si>
  <si>
    <t>Imports from out of CAISO, over an intertie. Resource mix not known.</t>
  </si>
  <si>
    <t>Unspecified power over MALIN500 Intertie</t>
  </si>
  <si>
    <t>transfer_purchase</t>
  </si>
  <si>
    <t>Your LSE is purchasing energy from another LSE.</t>
  </si>
  <si>
    <t>example_lse buying 500 MWh solar from PG&amp;E</t>
  </si>
  <si>
    <t>transfer_sale</t>
  </si>
  <si>
    <t>Your LSE is selling energy from another LSE.</t>
  </si>
  <si>
    <t>example_lse selling 200 MWh geothermal to SDG&amp;E</t>
  </si>
  <si>
    <t>blended</t>
  </si>
  <si>
    <t xml:space="preserve">Blended contracts, consisting of a mix of resources. </t>
  </si>
  <si>
    <t>90% solar with 10% firming natural gas</t>
  </si>
  <si>
    <t>unbundled_rec</t>
  </si>
  <si>
    <t>PCC only resources (NOT bundled with energy)</t>
  </si>
  <si>
    <t>PCC3, 60% solar 40% wind</t>
  </si>
  <si>
    <t>unspecified_non_import</t>
  </si>
  <si>
    <t>Unspecified System Power</t>
  </si>
  <si>
    <t>low-carbon CAISO system energy, resource mix unknown, 0.06 MT CO2/MWh</t>
  </si>
  <si>
    <t>sellers_choice</t>
  </si>
  <si>
    <t>RA contract in which the seller chooses the resources that will provide RA credit to the buyer. The buyer does not necessarily know in advance exactly which resources these comprise.</t>
  </si>
  <si>
    <t>Seller's choice contract between CCA and IOU for 100 NQC MW in March 2021</t>
  </si>
  <si>
    <r>
      <t xml:space="preserve">The instructions below pertain to filling out the "incremental_explanation" column in the unique_contracts tab, which is included in the template to allow LSEs to explain using nonstandard, special-case resources to count towards the incremental procurement requirement in D.19-11-016. </t>
    </r>
    <r>
      <rPr>
        <b/>
        <sz val="11"/>
        <color theme="1"/>
        <rFont val="Calibri"/>
        <family val="2"/>
        <scheme val="minor"/>
      </rPr>
      <t xml:space="preserve">Please follow the instructions below for entering notes into this field. </t>
    </r>
  </si>
  <si>
    <r>
      <t xml:space="preserve">1) If the contract is for a new supply-side resource (i.e. corresponds to resolve_new or generic_new, resource type), and that resource will be energy-only in 2021, please write </t>
    </r>
    <r>
      <rPr>
        <b/>
        <sz val="11"/>
        <color theme="1"/>
        <rFont val="Calibri"/>
        <family val="2"/>
        <scheme val="minor"/>
      </rPr>
      <t>“eo2021”</t>
    </r>
    <r>
      <rPr>
        <sz val="11"/>
        <color theme="1"/>
        <rFont val="Calibri"/>
        <family val="2"/>
        <scheme val="minor"/>
      </rPr>
      <t>. Otherwise you can leave this column blank.
For resources that fall into this category, please put a value of 1 in the nqc_fraction_if_nqc_not_known column in monthly_gwh_mw for the year 2021 ONLY. The purposes of this is to allow the NQC counting functions in unique_contracts to work.</t>
    </r>
  </si>
  <si>
    <r>
      <t xml:space="preserve">2) If the contract is for demand-side resources such as demand response or energy efficiency (corresponds to new_loadmod resource type), please affirm that the resource is NOT already accounted for in the utility’s IEPR demand forecast by writing </t>
    </r>
    <r>
      <rPr>
        <b/>
        <sz val="11"/>
        <color theme="1"/>
        <rFont val="Calibri"/>
        <family val="2"/>
        <scheme val="minor"/>
      </rPr>
      <t>“not in IEPR demand forecast”</t>
    </r>
    <r>
      <rPr>
        <sz val="11"/>
        <color theme="1"/>
        <rFont val="Calibri"/>
        <family val="2"/>
        <scheme val="minor"/>
      </rPr>
      <t xml:space="preserve">  If the resource is already accounted for in the IEPR forecast, the resource is not incremental.</t>
    </r>
  </si>
  <si>
    <r>
      <t xml:space="preserve">3) If you are upgrading an existing resource by adding capacity (for example, adding a battery to an existing resource to make a hybrid resource, or replacing a turbine to increase the nameplate of an existing gas-fired resource), please write </t>
    </r>
    <r>
      <rPr>
        <b/>
        <sz val="11"/>
        <color theme="1"/>
        <rFont val="Calibri"/>
        <family val="2"/>
        <scheme val="minor"/>
      </rPr>
      <t xml:space="preserve">“adding [x] MW to existing resource [y],” </t>
    </r>
    <r>
      <rPr>
        <sz val="11"/>
        <color theme="1"/>
        <rFont val="Calibri"/>
        <family val="2"/>
        <scheme val="minor"/>
      </rPr>
      <t xml:space="preserve">where X is the number of nameplate MW you are adding to the existing resource, and y is the name of the existing resource. Note that the template will label these as is_incremental = 0 (because the resource that the MW were added to is already in the baseline), but staff will treat the </t>
    </r>
    <r>
      <rPr>
        <b/>
        <u/>
        <sz val="11"/>
        <color theme="1"/>
        <rFont val="Calibri"/>
        <family val="2"/>
        <scheme val="minor"/>
      </rPr>
      <t xml:space="preserve">added </t>
    </r>
    <r>
      <rPr>
        <sz val="11"/>
        <color theme="1"/>
        <rFont val="Calibri"/>
        <family val="2"/>
        <scheme val="minor"/>
      </rPr>
      <t>MW as incremental.</t>
    </r>
  </si>
  <si>
    <t>4) If none of the special cases above apply, you can leave incremental_explanation blank.</t>
  </si>
  <si>
    <t>5) If they DO apply, you can overwrite is_incremental with a value of 1.</t>
  </si>
  <si>
    <t>ftp://ftp.cpuc.ca.gov/energy/modeling/Filling%20Requirement%20QA%20_%2004232020.pdf</t>
  </si>
  <si>
    <t>&lt;---Please review the information in this link before entering any data. It contains helpful Q&amp;A's, compiled from ED webinars with LSEs.</t>
  </si>
  <si>
    <r>
      <t xml:space="preserve">Each LSE should input any eligible resources that are currently subject to the cost allocation mechanism (CAM). In estimating its share of resources subject to the CAM, each LSE should refer to the most recent year-ahead CAM resource list available on the Commission’s Resource Adequacy Compliance Materials webpage. The year-ahead CAM list reflects the contract start and end dates of Commission approved CAM resources. The list itemizes the resource adequacy capacity value by month for each IOU service territory. An LSE’s proportional share is determined by its year-ahead share of the total coincident peak load for each IOU service territory, as assigned in the Commission’s annual resource adequacy process. The LSE’s proportional share of that resource is assumed static through the IRP planning horizon, but it will be updated each IRP cycle based on the current proportional share assignment from the Commission’s annual resource adequacy process. LSEs should not make assumptions or predictions on what resources may be procured on behalf of all load and subject to the CAM in the future beyond what is already included in the most recent year-ahead CAM resource list. </t>
    </r>
    <r>
      <rPr>
        <b/>
        <sz val="11"/>
        <color theme="1"/>
        <rFont val="Calibri"/>
        <family val="2"/>
        <scheme val="minor"/>
      </rPr>
      <t>Note that, in the unique_contracts tab, an LSE labels resources as CAM in the "cam" column.</t>
    </r>
  </si>
  <si>
    <t>PCIA resources must be included in the IOU baseline of resources in this template. Other LSEs should not include PCIA resources in their baseline resources, unless otherwise directed by the Commission in the PCIA proceeding or another venue.</t>
  </si>
  <si>
    <t xml:space="preserve">If an LSE opted-out of its procurement obligation under D.19-11-016, or was not assigned a procurement obligation under D.19-11-016, and thus will have a certain amount of procurement occurring on their behalf, the LSE must enter an amount and type of resource(s) communicated to it by Energy Division staff. Staff will coordinate LSEs that are not self-procuring and IOUs procuring on their behalf to prevent double counting and to ensure that reported resources align with procurement that has already occurred or is consistent with the RSP. </t>
  </si>
  <si>
    <t>&lt;--- Select your MMT here using the dropdown.</t>
  </si>
  <si>
    <t>MMT Portfolio</t>
  </si>
  <si>
    <t>Do not change other cells in this tab.</t>
  </si>
  <si>
    <t>Form 1.5b - STATEWIDE</t>
  </si>
  <si>
    <t>California Energy Demand 2019-2030 Managed Forecast - Mid Demand / Mid AAEE Case</t>
  </si>
  <si>
    <t>1-in-2 Net Electricity Peak Demand by Agency and Balancing Authority (MW)</t>
  </si>
  <si>
    <t>Balancing Authority</t>
  </si>
  <si>
    <t>Agency</t>
  </si>
  <si>
    <t>Average Annual  Growth 
(2019-2030)</t>
  </si>
  <si>
    <t>CAISO area Non-IOU,CCA,ESP demand flag</t>
  </si>
  <si>
    <t>PG&amp;E Service Area - Greater Bay Area</t>
  </si>
  <si>
    <t>NCPA - Greater Bay Area</t>
  </si>
  <si>
    <t>Power Enterprise of the San Francisco PUC</t>
  </si>
  <si>
    <t>Silicon Valley Power</t>
  </si>
  <si>
    <t>Other NP15 LSEs - Bay Area</t>
  </si>
  <si>
    <t>CDWR - Greater Bay Area</t>
  </si>
  <si>
    <t>WAPA - Greater Bay Area</t>
  </si>
  <si>
    <t>Greater Bay Area Subtotal</t>
  </si>
  <si>
    <t>PG&amp;E Service Area - Non Bay Area</t>
  </si>
  <si>
    <t>NCPA - Non Bay Area</t>
  </si>
  <si>
    <t>Other NP15 LSEs - Non Bay Area</t>
  </si>
  <si>
    <t>CDWR - Non Bay Area</t>
  </si>
  <si>
    <t>WAPA - Non Bay Area</t>
  </si>
  <si>
    <t>Total North of Path 15</t>
  </si>
  <si>
    <t>PG&amp;E Service Area - ZP26</t>
  </si>
  <si>
    <t>CDWR - ZP26</t>
  </si>
  <si>
    <t>WAPA - ZP26</t>
  </si>
  <si>
    <t>Total Zone Path 26</t>
  </si>
  <si>
    <t>Total Valley</t>
  </si>
  <si>
    <t>Total North of Path 26 (Total PG&amp;E TAC Area)</t>
  </si>
  <si>
    <t>Turlock Irrigation District</t>
  </si>
  <si>
    <t>Merced</t>
  </si>
  <si>
    <t>Total Turlock Irrigation District Control Area</t>
  </si>
  <si>
    <t>SMUD</t>
  </si>
  <si>
    <t>Modesto Irrigation District</t>
  </si>
  <si>
    <t>Roseville</t>
  </si>
  <si>
    <t>Redding</t>
  </si>
  <si>
    <t>City of Shasta Lake</t>
  </si>
  <si>
    <t>WAPA (BANC)</t>
  </si>
  <si>
    <t>Total Balancing Authority of Northern California Control Area</t>
  </si>
  <si>
    <t>SCE Service Area - LA Basin</t>
  </si>
  <si>
    <t>Anaheim</t>
  </si>
  <si>
    <t>Pasadena Water and Power</t>
  </si>
  <si>
    <t>Riverside</t>
  </si>
  <si>
    <t>Vernon</t>
  </si>
  <si>
    <t>Other SP15 LSEs - LA Basin</t>
  </si>
  <si>
    <t>MWD - LA Basin</t>
  </si>
  <si>
    <t>LA Basin Subtotal</t>
  </si>
  <si>
    <t>SCE Service Area - Big Creek/Ventura</t>
  </si>
  <si>
    <t>CDWR - Big Creek/Ventura</t>
  </si>
  <si>
    <t>Big Creek/Ventura Subtotal</t>
  </si>
  <si>
    <t>SCE Service Area - Other</t>
  </si>
  <si>
    <t>Other SP15 LSEs - Other</t>
  </si>
  <si>
    <t>CDWR - Other</t>
  </si>
  <si>
    <t>MWD - Other</t>
  </si>
  <si>
    <t>Total SCE TAC Area</t>
  </si>
  <si>
    <t>SDG&amp;E TAC Area</t>
  </si>
  <si>
    <t>Valley Electric Association (CA + NV Territory)</t>
  </si>
  <si>
    <t>Total South of Path 26</t>
  </si>
  <si>
    <t>LADWP</t>
  </si>
  <si>
    <t>Burbank</t>
  </si>
  <si>
    <t>Glendale</t>
  </si>
  <si>
    <t>Total LADWP Control Area</t>
  </si>
  <si>
    <t>Imperial Irrigation District Control Area</t>
  </si>
  <si>
    <t>Total California ISO Noncoincident Peak</t>
  </si>
  <si>
    <t>Total California ISO Coincident Peak</t>
  </si>
  <si>
    <t>Total STATEWIDE Noncoincident Peak</t>
  </si>
  <si>
    <t>Total STATEWIDE Coincident Peak</t>
  </si>
  <si>
    <t>Table developed using weather normalized 2019 net peak demand values for each BA area. Inlcudes the impact of IOU load-modifying demand response programs.</t>
  </si>
  <si>
    <t>Agency peak demand within a BA area is adjusted to be coincident with the respective BA area net peak demand total.</t>
  </si>
  <si>
    <t>Please input your LSE's 2021 System RA allocation, NQC MW here. This will be kept confidential.</t>
  </si>
  <si>
    <t>CAISO area Non-IOU,CCA,ESP non-coincident demand</t>
  </si>
  <si>
    <t>CAISO area IOU,CCA,ESP non-coincident demand</t>
  </si>
  <si>
    <t>coincident adjustment</t>
  </si>
  <si>
    <t>CAISO area IOU,CCA,ESP coincident demand</t>
  </si>
  <si>
    <t>Your LSE'S estimated percent of CAISO area IOU,CCA,ESP coincident demand</t>
  </si>
  <si>
    <t>Your LSE's estimated system RA requirement, NQC MW</t>
  </si>
  <si>
    <t>Test</t>
  </si>
  <si>
    <t>supertype</t>
  </si>
  <si>
    <t>LSE is buying energy from resource</t>
  </si>
  <si>
    <t>LSE is buying capacity from resource</t>
  </si>
  <si>
    <t>resource_contract_note</t>
  </si>
  <si>
    <t>is_first_occurrence</t>
  </si>
  <si>
    <t>create_unique_contract_index</t>
  </si>
  <si>
    <t>TEST: No blanks in energy and capacity data</t>
  </si>
  <si>
    <t>TEST: No missing data</t>
  </si>
  <si>
    <t>TEST: NQC provided only once</t>
  </si>
  <si>
    <t>TEST: Working ELCC type</t>
  </si>
  <si>
    <t>generic_example</t>
  </si>
  <si>
    <t>DELTA_2_PL1X4</t>
  </si>
  <si>
    <t>online</t>
  </si>
  <si>
    <t>development</t>
  </si>
  <si>
    <t>review</t>
  </si>
  <si>
    <t>MESAP_1_QF</t>
  </si>
  <si>
    <t>BIGSKY_2_SOLAR4</t>
  </si>
  <si>
    <t>TRNQL8_2_VERSR1</t>
  </si>
  <si>
    <t>CROKET_7_UNIT</t>
  </si>
  <si>
    <t>KERNFT_1_UNITS</t>
  </si>
  <si>
    <t>GOLETA_6_EXGEN</t>
  </si>
  <si>
    <t>SIERRA_1_UNITS</t>
  </si>
  <si>
    <t>NIMTG_6_NIQF</t>
  </si>
  <si>
    <t>DEVERS_1_QF</t>
  </si>
  <si>
    <t>BigBeau Solar</t>
  </si>
  <si>
    <t>planned_existing</t>
  </si>
  <si>
    <t>RE Slate (Stanford)</t>
  </si>
  <si>
    <t>ELECTR_7_PL1X3</t>
  </si>
  <si>
    <t>ELKCRK_6_STONYG</t>
  </si>
  <si>
    <t>ELNIDP_6_BIOMAS</t>
  </si>
  <si>
    <t>ELSEGN_2_UN1011</t>
  </si>
  <si>
    <t>ELSEGN_2_UN2021</t>
  </si>
  <si>
    <t>ENCINA_7_EA2</t>
  </si>
  <si>
    <t>ENCINA_7_EA4</t>
  </si>
  <si>
    <t>ENCINA_7_GT1</t>
  </si>
  <si>
    <t>ENERSJ_2_WIND</t>
  </si>
  <si>
    <t>ENWIND_2_WIND1</t>
  </si>
  <si>
    <t>ENWIND_2_WIND2</t>
  </si>
  <si>
    <t>ESCNDO_6_EB1BT1</t>
  </si>
  <si>
    <t>ESCNDO_6_EB3BT3</t>
  </si>
  <si>
    <t>DINUBA_6_UNIT</t>
  </si>
  <si>
    <t>DIXNLD_1_LNDFL</t>
  </si>
  <si>
    <t>DONNLS_7_UNIT</t>
  </si>
  <si>
    <t>DOUBLC_1_UNITS</t>
  </si>
  <si>
    <t>DRACKR_2_SOLAR1</t>
  </si>
  <si>
    <t>DRACKR_2_SOLAR2</t>
  </si>
  <si>
    <t>DREWS_6_PL1X4</t>
  </si>
  <si>
    <t>DRUM_7_PL1X2</t>
  </si>
  <si>
    <t>New_Mexico_Wind</t>
  </si>
  <si>
    <t>New_Li_Battery</t>
  </si>
  <si>
    <t>planned_new</t>
  </si>
  <si>
    <t>existing_generic_solar_2axis</t>
  </si>
  <si>
    <t>Southern_Nevada_Solar</t>
  </si>
  <si>
    <t>new_dg</t>
  </si>
  <si>
    <t>resource_num</t>
  </si>
  <si>
    <t>note</t>
  </si>
  <si>
    <t>execution_year</t>
  </si>
  <si>
    <t>execution_month</t>
  </si>
  <si>
    <t>start_year</t>
  </si>
  <si>
    <t>start_month</t>
  </si>
  <si>
    <t>end_year</t>
  </si>
  <si>
    <t>end_month</t>
  </si>
  <si>
    <t>Test:All data provided for hybrid</t>
  </si>
  <si>
    <t>TEST: All data provided for contract</t>
  </si>
  <si>
    <t>TEST: No fillmes</t>
  </si>
  <si>
    <t>find_position_of_adding</t>
  </si>
  <si>
    <t>find_position_of_mw</t>
  </si>
  <si>
    <t>Show NQC for this month in System Reliability Progress Tracking Table-&gt;</t>
  </si>
  <si>
    <t>September</t>
  </si>
  <si>
    <t>item</t>
  </si>
  <si>
    <t>col</t>
  </si>
  <si>
    <t>Show D.19-11-016 incremental procurement in this year --&gt;</t>
  </si>
  <si>
    <t>NQC MW</t>
  </si>
  <si>
    <t>monthly_gwh_mw!$T:$T</t>
  </si>
  <si>
    <t>Display NQC MW or GWh in System Reliability Progress Tracking Table?</t>
  </si>
  <si>
    <t>monthly_gwh_mw!$F:$F</t>
  </si>
  <si>
    <t>Annual GWh by resource type</t>
  </si>
  <si>
    <t>ELCC type</t>
  </si>
  <si>
    <t>difference (absolute)</t>
  </si>
  <si>
    <t>match?</t>
  </si>
  <si>
    <t>wind_low_cf</t>
  </si>
  <si>
    <t>wind_high_cf</t>
  </si>
  <si>
    <t>biomass</t>
  </si>
  <si>
    <t>cogen</t>
  </si>
  <si>
    <t>&lt;---Number of resources with an ELCC type of "fillme". If this is nonzero, it can cause a mismatch above.</t>
  </si>
  <si>
    <t>geothermal</t>
  </si>
  <si>
    <t>hydro</t>
  </si>
  <si>
    <t>thermal</t>
  </si>
  <si>
    <t>battery</t>
  </si>
  <si>
    <t>nuclear</t>
  </si>
  <si>
    <t>solar</t>
  </si>
  <si>
    <t>psh</t>
  </si>
  <si>
    <t>unknown</t>
  </si>
  <si>
    <t>TOTAL supply, NQC MW</t>
  </si>
  <si>
    <t>Load (MW)</t>
  </si>
  <si>
    <t>Load +15% PRM (MW)</t>
  </si>
  <si>
    <t>Supply minus load: Shortfall (-) or Surplus (+), in MW</t>
  </si>
  <si>
    <t>Incremental Procurement for D.19-11-016, NQC MW</t>
  </si>
  <si>
    <t>Supply-side resource is incremental</t>
  </si>
  <si>
    <t>Check match of incremental procurement data</t>
  </si>
  <si>
    <t>New resource that is energy only in 2021</t>
  </si>
  <si>
    <t>Demand-side resource is not in IEPR demand forecast (and therefore incremental)</t>
  </si>
  <si>
    <t>MW added to existing resource</t>
  </si>
  <si>
    <t>Total NQC MW</t>
  </si>
  <si>
    <t>data_source</t>
  </si>
  <si>
    <t>generator_name</t>
  </si>
  <si>
    <t>MAXGEN</t>
  </si>
  <si>
    <t>resolve_final_group</t>
  </si>
  <si>
    <t>note_required</t>
  </si>
  <si>
    <t>is_baseline</t>
  </si>
  <si>
    <t>template_list</t>
  </si>
  <si>
    <t>CAPMAD_1_UNIT 1</t>
  </si>
  <si>
    <t>none</t>
  </si>
  <si>
    <t>PIUTE_6_GNBSR1</t>
  </si>
  <si>
    <t>PRCTVY_1_MIGBT1</t>
  </si>
  <si>
    <t>RECTOR_2_TFDBM1</t>
  </si>
  <si>
    <t>TULARE_2_TULBM1</t>
  </si>
  <si>
    <t>Tulare BioMAT Fuel Cell</t>
  </si>
  <si>
    <t>GUERNS_6_HD3BM3</t>
  </si>
  <si>
    <t>Hanford Digester Genset 3</t>
  </si>
  <si>
    <t>CAISO_Biogas</t>
  </si>
  <si>
    <t>GUERNS_6_VH2BM1</t>
  </si>
  <si>
    <t>Hanford Digester Genset 2</t>
  </si>
  <si>
    <t>KYCORA_6_KMSBT1</t>
  </si>
  <si>
    <t>Kearny Mesa Storage</t>
  </si>
  <si>
    <t>CAISO_Li_Battery</t>
  </si>
  <si>
    <t>SANLOB_1_OSFBM1</t>
  </si>
  <si>
    <t>HZIU Kompogas SLO</t>
  </si>
  <si>
    <t>ruling_list</t>
  </si>
  <si>
    <t>SPIAND_1_ANDSN2</t>
  </si>
  <si>
    <t>SPI Biomass Portfolio</t>
  </si>
  <si>
    <t>CAISO_Biomass</t>
  </si>
  <si>
    <t>WSENGY_1_UNIT 1</t>
  </si>
  <si>
    <t>Wheelabrator Shasta</t>
  </si>
  <si>
    <t>WALNUT_6_HILLGEN</t>
  </si>
  <si>
    <t>L.A. Co. Sanitation Dist (Puente Hills)</t>
  </si>
  <si>
    <t>PANDOL_6_UNIT</t>
  </si>
  <si>
    <t>Covanta Delano Inc (formerly AES Delano)</t>
  </si>
  <si>
    <t>COGNAT_1_UNIT</t>
  </si>
  <si>
    <t>DTE Stockton</t>
  </si>
  <si>
    <t>MESAS_2_QF</t>
  </si>
  <si>
    <t>Total Energy Facilities</t>
  </si>
  <si>
    <t>OLINDA_2_LNDFL2</t>
  </si>
  <si>
    <t xml:space="preserve">Brea Expansion Plant </t>
  </si>
  <si>
    <t>HL Power</t>
  </si>
  <si>
    <t>BURNYF_2_UNIT 1</t>
  </si>
  <si>
    <t>Burney Forest Products</t>
  </si>
  <si>
    <t>WADHAM_6_UNIT</t>
  </si>
  <si>
    <t>Wadham Energy LP</t>
  </si>
  <si>
    <t>PACLUM_6_UNIT</t>
  </si>
  <si>
    <t>Eel River Power LLC</t>
  </si>
  <si>
    <t>ULTPFR_1_UNIT 1</t>
  </si>
  <si>
    <t>Rio Bravo Fresno</t>
  </si>
  <si>
    <t>H.W. Hill Landfill Gas Power Plant AKA ROOSEVELT BIOGAS</t>
  </si>
  <si>
    <t>BIOMAS_1_UNIT 1</t>
  </si>
  <si>
    <t>Woodland Biomass</t>
  </si>
  <si>
    <t>MENBIO_6_UNIT</t>
  </si>
  <si>
    <t>Covanta Mendota L. P.</t>
  </si>
  <si>
    <t>ULTRCK_2_UNIT</t>
  </si>
  <si>
    <t>Rio Bravo Rocklin</t>
  </si>
  <si>
    <t>STNRES_1_UNIT</t>
  </si>
  <si>
    <t>Stanislaus Resource Recovery Facility</t>
  </si>
  <si>
    <t>ULTPCH_1_UNIT 1</t>
  </si>
  <si>
    <t>Pacific-Ultrapower Chinese Station</t>
  </si>
  <si>
    <t>THMENG_1_UNIT 1</t>
  </si>
  <si>
    <t>Thermal Energy Dev. Corp.</t>
  </si>
  <si>
    <t>SANTGO_6_COYOTE</t>
  </si>
  <si>
    <t>Coyote Canyon</t>
  </si>
  <si>
    <t>SUNSHN_2_LNDFL</t>
  </si>
  <si>
    <t>Sunshine Landfill</t>
  </si>
  <si>
    <t>FAIRHV_6_UNIT</t>
  </si>
  <si>
    <t>DG Fairhaven Power, LLC</t>
  </si>
  <si>
    <t>MOORPK_2_CALABS</t>
  </si>
  <si>
    <t>Calabasas Gas-to-Energy</t>
  </si>
  <si>
    <t>USWND4_2_UNITS</t>
  </si>
  <si>
    <t>Waste Management Renewable Energy</t>
  </si>
  <si>
    <t>COLPIN_6_COLLNS</t>
  </si>
  <si>
    <t>Collins Pine</t>
  </si>
  <si>
    <t>Orange County Sanitation District (f/k/a 1098)</t>
  </si>
  <si>
    <t>BLULKE_6_BLUELK</t>
  </si>
  <si>
    <t>Blue Lake Power</t>
  </si>
  <si>
    <t>CHWCHL_1_BIOMAS</t>
  </si>
  <si>
    <t>Chowchilla Biomass Facility</t>
  </si>
  <si>
    <t>OXMTN_6_LNDFIL</t>
  </si>
  <si>
    <t>Ox Mountain Landfill aka Half Moon Bay</t>
  </si>
  <si>
    <t>El Nido Biomass Facility</t>
  </si>
  <si>
    <t>PEABDY_2_LNDFL1</t>
  </si>
  <si>
    <t>Potrero Hills Landfill</t>
  </si>
  <si>
    <t>CHINO_2_QF</t>
  </si>
  <si>
    <t>L.A. Co. Sanitation Dist  Spadra</t>
  </si>
  <si>
    <t>SAUGUS_7_CHIQCN</t>
  </si>
  <si>
    <t>Chiquita Canyon</t>
  </si>
  <si>
    <t>WALNUT_7_WCOVST</t>
  </si>
  <si>
    <t>MM West Covina LLC, Gen 2</t>
  </si>
  <si>
    <t>OAK L_7_EBMUD</t>
  </si>
  <si>
    <t>EBMUD WWTP Power Generation Station</t>
  </si>
  <si>
    <t>CPSTNO_7_PRMADS</t>
  </si>
  <si>
    <t>MM Prima Deshecha</t>
  </si>
  <si>
    <t>SAUGUS_7_LOPEZ</t>
  </si>
  <si>
    <t>MM Lopez Energy LLC</t>
  </si>
  <si>
    <t>CSTRVL_7_PL1X2</t>
  </si>
  <si>
    <t>Marina Landfill Gas (Monterey Regional Waste Management Dst)</t>
  </si>
  <si>
    <t>MSHGTS_6_MMARLF</t>
  </si>
  <si>
    <t>MM San Diego-Miramar (RAM)</t>
  </si>
  <si>
    <t>SNMALF_6_UNITS</t>
  </si>
  <si>
    <t>Sonoma County Landfill LFGTE Project</t>
  </si>
  <si>
    <t>PLSNTG_7_LNCLND</t>
  </si>
  <si>
    <t>Lincoln Landfill - WPWMA</t>
  </si>
  <si>
    <t>CBRLLO_6_PLSTP1</t>
  </si>
  <si>
    <t>City of San Diego - Point Loma</t>
  </si>
  <si>
    <t>OAK L_1_GTG1</t>
  </si>
  <si>
    <t>EBMUD WWTP Digester Gas Turbine</t>
  </si>
  <si>
    <t>CORRAL_6_SJOAQN</t>
  </si>
  <si>
    <t xml:space="preserve">Ameresco San Joaquin LLC </t>
  </si>
  <si>
    <t>CAYTNO_2_VASCO</t>
  </si>
  <si>
    <t xml:space="preserve">Ameresco Vasco Road LLC </t>
  </si>
  <si>
    <t>WEBER_6_FORWRD</t>
  </si>
  <si>
    <t>Ameresco Forward LLC</t>
  </si>
  <si>
    <t>Gas Recovery Sys. (Newby Island 2)</t>
  </si>
  <si>
    <t>RHONDO_6_PUENTE</t>
  </si>
  <si>
    <t>L.A. Co. Sanitation Dist CSD 2610</t>
  </si>
  <si>
    <t>OTAY_7_UNITC1</t>
  </si>
  <si>
    <t>Otay Landfill 3</t>
  </si>
  <si>
    <t>VALLEY_7_UNITA1</t>
  </si>
  <si>
    <t>WMES El Sobrante</t>
  </si>
  <si>
    <t>KIRKER_7_KELCYN</t>
  </si>
  <si>
    <t>Keller Canyon Landfill (Pittsburg)</t>
  </si>
  <si>
    <t>WHEATL_6_LNDFIL</t>
  </si>
  <si>
    <t>Ostrom Road aka G2 Energy Project</t>
  </si>
  <si>
    <t>TRANS JORDAN</t>
  </si>
  <si>
    <t>GRNVLY_7_SCLAND</t>
  </si>
  <si>
    <t>Ameresco Santa Cruz Energy</t>
  </si>
  <si>
    <t>OTAY_6_UNITB1</t>
  </si>
  <si>
    <t>Otay Landfill I</t>
  </si>
  <si>
    <t>GOLETA_6_TAJIGS</t>
  </si>
  <si>
    <t>MM Tajiguas Energy LLC</t>
  </si>
  <si>
    <t>CHINO_7_MILIKN</t>
  </si>
  <si>
    <t>MN Milliken Genco LLC, Unit 1-2</t>
  </si>
  <si>
    <t>ETIWND_7_MIDVLY</t>
  </si>
  <si>
    <t>MN Mid Valley Genco LLC, 1-2</t>
  </si>
  <si>
    <t>RICHMN_7_BAYENV</t>
  </si>
  <si>
    <t>Nove Power Plant</t>
  </si>
  <si>
    <t>MOORPK_7_UNITA1</t>
  </si>
  <si>
    <t>WMES Simi Valley</t>
  </si>
  <si>
    <t>CHILLS_7_UNITA1</t>
  </si>
  <si>
    <t>Sycamore Energy 2 LLC</t>
  </si>
  <si>
    <t>Salt Lake Landfill Gas Recovery</t>
  </si>
  <si>
    <t>ESQUON_6_LNDFIL</t>
  </si>
  <si>
    <t>Butte County Neal Road Landfill</t>
  </si>
  <si>
    <t>Southeast Digester Gas Cogen Plant</t>
  </si>
  <si>
    <t>CSTRVL_7_QFUNTS</t>
  </si>
  <si>
    <t>Monterey Regional Water</t>
  </si>
  <si>
    <t>OLDRIV_6_BIOGAS</t>
  </si>
  <si>
    <t>ABEC Bidart-Old River LLC</t>
  </si>
  <si>
    <t>PEABDY_2_LNDFIL</t>
  </si>
  <si>
    <t>Hay Road - Silicon Valley Biomass</t>
  </si>
  <si>
    <t>Gas Recovery Sys. (American Cyn)</t>
  </si>
  <si>
    <t>SANLOB_1_LNDFIL</t>
  </si>
  <si>
    <t>Toro SLO Landfill</t>
  </si>
  <si>
    <t>SAUGUS_2_TOLAND</t>
  </si>
  <si>
    <t>Toland Road Landfill</t>
  </si>
  <si>
    <t>CHILLS_1_SYCENG</t>
  </si>
  <si>
    <t>Sycamore Energy 1 LLC</t>
  </si>
  <si>
    <t>SMRCOS_6_LNDFIL</t>
  </si>
  <si>
    <t>San Marcos Energy</t>
  </si>
  <si>
    <t>OTAY_6_LNDFL5</t>
  </si>
  <si>
    <t>Otay Landfill V</t>
  </si>
  <si>
    <t>OTAY_6_LNDFL6</t>
  </si>
  <si>
    <t>Otay Landfill VI</t>
  </si>
  <si>
    <t>Central Valley Ag Power</t>
  </si>
  <si>
    <t>SISQUC_1_SMARIA</t>
  </si>
  <si>
    <t>Santa Maria II</t>
  </si>
  <si>
    <t>GONZLS_6_UNIT</t>
  </si>
  <si>
    <t xml:space="preserve">Ameresco Johnson Canyon </t>
  </si>
  <si>
    <t>VALLEY_7_BADLND</t>
  </si>
  <si>
    <t>Badlands Landfill (Riverside County San. District)</t>
  </si>
  <si>
    <t>CSTOGA_6_LNDFIL</t>
  </si>
  <si>
    <t>Clover Flat LFG</t>
  </si>
  <si>
    <t>Ortigalita Power Company (Madera Project)</t>
  </si>
  <si>
    <t>TUPMAN_1_BIOGAS</t>
  </si>
  <si>
    <t>ABEC Bidart-Stockdale LLC</t>
  </si>
  <si>
    <t>Inland Empire Utilities Agency</t>
  </si>
  <si>
    <t>City Of Watsonville</t>
  </si>
  <si>
    <t>Castelanelli Bros. Biogas</t>
  </si>
  <si>
    <t>Royal Farms #2</t>
  </si>
  <si>
    <t>Blake's Landing - 80kW Generator</t>
  </si>
  <si>
    <t>Sierra Pacific Industries (SPI) REC Purchase Amended &amp; Restated</t>
  </si>
  <si>
    <t>fillme_approximate resource mix, carbon content</t>
  </si>
  <si>
    <t>fillme</t>
  </si>
  <si>
    <t>CAISO_Battery</t>
  </si>
  <si>
    <t>fillme_name,type,mw</t>
  </si>
  <si>
    <t>New_Flow_Battery</t>
  </si>
  <si>
    <t>new_generic_battery_storage</t>
  </si>
  <si>
    <t>added</t>
  </si>
  <si>
    <t>existing_generic_battery_storage</t>
  </si>
  <si>
    <t>SANTGO_2_LNDFL1</t>
  </si>
  <si>
    <t>Bowerman Power</t>
  </si>
  <si>
    <t>SANITR_6_UNITS</t>
  </si>
  <si>
    <t>LACSD CARSON WATER POLLUTION AGGREGATE</t>
  </si>
  <si>
    <t>USWND4_2_UNIT2</t>
  </si>
  <si>
    <t>Altamont Landfill Gas to Energy</t>
  </si>
  <si>
    <t>OAK C_1_EBMUD</t>
  </si>
  <si>
    <t>MWWTP PGS 1 - ENGINES</t>
  </si>
  <si>
    <t>DAVIS_7_MNMETH</t>
  </si>
  <si>
    <t>MM Yolo Power LLC</t>
  </si>
  <si>
    <t>NOVATO_6_LNDFL</t>
  </si>
  <si>
    <t>Redwood Renewable Energy</t>
  </si>
  <si>
    <t>Central CA Fuel Cell 2</t>
  </si>
  <si>
    <t>Lakeside Biogas LLC</t>
  </si>
  <si>
    <t>Santa Barbara County Public Works Department</t>
  </si>
  <si>
    <t>Diamond H Dairy Power</t>
  </si>
  <si>
    <t>PSWEET_1_STCRUZ</t>
  </si>
  <si>
    <t>Santa Cruz Energy LLC</t>
  </si>
  <si>
    <t>Organic Energy Solutions</t>
  </si>
  <si>
    <t>Verwey-Hanford Dairy Digester Genset #2</t>
  </si>
  <si>
    <t>Verwey-Hanford Dairy Digester III</t>
  </si>
  <si>
    <t>GANSO_1_WSTBM1</t>
  </si>
  <si>
    <t>Weststar Dairy Biogas</t>
  </si>
  <si>
    <t>OLDRIV_6_CESDBM</t>
  </si>
  <si>
    <t>Ces Dairy Biogas</t>
  </si>
  <si>
    <t>OLDRIV_6_LKVBM1</t>
  </si>
  <si>
    <t>Lakeview Dairy Biogas</t>
  </si>
  <si>
    <t>David Tevelde Dairy Digester</t>
  </si>
  <si>
    <t>San Luis Obispo AD</t>
  </si>
  <si>
    <t>Open Sky Dairy Digester #2</t>
  </si>
  <si>
    <t>Van Der Kooi Dairy Digester</t>
  </si>
  <si>
    <t>Two Fiets</t>
  </si>
  <si>
    <t>SCHNDR_1_OS2BM2</t>
  </si>
  <si>
    <t>Verwey Madera Dairy Digester Genset #2</t>
  </si>
  <si>
    <t>InState_Biomass</t>
  </si>
  <si>
    <t>new_generic_biogas_landfillgas</t>
  </si>
  <si>
    <t>new_generic_biomass/wood</t>
  </si>
  <si>
    <t>LASSEN_6_UNITS</t>
  </si>
  <si>
    <t>Honey Lake Power</t>
  </si>
  <si>
    <t>SPQUIN_6_SRPCQU</t>
  </si>
  <si>
    <t>SPBURN_2_UNIT 1</t>
  </si>
  <si>
    <t>LAPAC_6_UNIT</t>
  </si>
  <si>
    <t>LOUISIANA PACIFIC SAMOA</t>
  </si>
  <si>
    <t>SPI LI_2_UNIT 1</t>
  </si>
  <si>
    <t>BiomassOneGE1</t>
  </si>
  <si>
    <t>Biomass One LP-GE</t>
  </si>
  <si>
    <t>SNCLRA_2_HOWLNG</t>
  </si>
  <si>
    <t>OLINDA_7_BLKSND</t>
  </si>
  <si>
    <t>BlackSand Generating Facility</t>
  </si>
  <si>
    <t>OLINDA_7_LNDFIL</t>
  </si>
  <si>
    <t>OtayLF3</t>
  </si>
  <si>
    <t>Otay-OTA3_22604</t>
  </si>
  <si>
    <t>Prima_Plant1</t>
  </si>
  <si>
    <t>Prima Plant-UNT1_22112</t>
  </si>
  <si>
    <t>Prima_Plant2</t>
  </si>
  <si>
    <t>Prima Plant-UNT2_22112</t>
  </si>
  <si>
    <t>Blue Mountain Electric Company</t>
  </si>
  <si>
    <t>Hat Creek Bioenergy, LLC</t>
  </si>
  <si>
    <t>PointLoma1</t>
  </si>
  <si>
    <t>Point Loma 1_POINT LOMA WASTEWATER TREATMENT PLANT-1_CABRILLO_Point Loma</t>
  </si>
  <si>
    <t>PointLoma2</t>
  </si>
  <si>
    <t>Point Loma 2_POINT LOMA WASTEWATER TREATMENT PLANT-1</t>
  </si>
  <si>
    <t>North Fork Community Power</t>
  </si>
  <si>
    <t>OtayLF1</t>
  </si>
  <si>
    <t>OTAY LANDFILL UNIT 1_22604</t>
  </si>
  <si>
    <t>MM_SD_Miramar2</t>
  </si>
  <si>
    <t>MM San Diego-Miramar-UNT2_22448</t>
  </si>
  <si>
    <t>DALYCT_1_FCELL</t>
  </si>
  <si>
    <t>Zero Waste Energy</t>
  </si>
  <si>
    <t>DoubleADigester1</t>
  </si>
  <si>
    <t>Double A Digester-1</t>
  </si>
  <si>
    <t>DoubleADigester2</t>
  </si>
  <si>
    <t>Double A Digester-2</t>
  </si>
  <si>
    <t>DoubleADigester3</t>
  </si>
  <si>
    <t>Double A Digester-3</t>
  </si>
  <si>
    <t>RECTOR_7_TULARE</t>
  </si>
  <si>
    <t xml:space="preserve">MM Tulare </t>
  </si>
  <si>
    <t>CASTVL_2_FCELL</t>
  </si>
  <si>
    <t>CargillB6Bio1</t>
  </si>
  <si>
    <t>Cargill B6 Biofactory-1</t>
  </si>
  <si>
    <t>CargillB6Bio2</t>
  </si>
  <si>
    <t>Cargill B6 Biofactory-2</t>
  </si>
  <si>
    <t>Napa Recycling Biomass Plant</t>
  </si>
  <si>
    <t>DAIRLD_1_MD2BM1</t>
  </si>
  <si>
    <t>BigSky1</t>
  </si>
  <si>
    <t>Big Sky Dairy Digester-GEN1</t>
  </si>
  <si>
    <t>BigSky2</t>
  </si>
  <si>
    <t>Big Sky Dairy Digester-GEN2</t>
  </si>
  <si>
    <t>Pocatello_Waste</t>
  </si>
  <si>
    <t>Pocatello Waste-1</t>
  </si>
  <si>
    <t>HooleyDigester1</t>
  </si>
  <si>
    <t>Hooley Digester-IC1</t>
  </si>
  <si>
    <t>HooleyDigester2</t>
  </si>
  <si>
    <t>Hooley Digester-IC2</t>
  </si>
  <si>
    <t>existing_generic_biogas_landfillgas</t>
  </si>
  <si>
    <t>existing_generic_biomass/wood</t>
  </si>
  <si>
    <t>HIDSRT_2_UNITS</t>
  </si>
  <si>
    <t>HIGH DESERT POWER PROJECT AGGREGATE</t>
  </si>
  <si>
    <t>CAISO_CCGT1</t>
  </si>
  <si>
    <t>DELTA ENERGY CENTER AGGREGATE</t>
  </si>
  <si>
    <t>LEBECS_2_UNITS</t>
  </si>
  <si>
    <t>Pastoria Energy Facility</t>
  </si>
  <si>
    <t>HuntBeachCC-Total</t>
  </si>
  <si>
    <t>Huntington Beach</t>
  </si>
  <si>
    <t>COLUSA_2_PL1X3</t>
  </si>
  <si>
    <t>Colusa Generating Station</t>
  </si>
  <si>
    <t>AlamitosCC-Total</t>
  </si>
  <si>
    <t>Alamitos</t>
  </si>
  <si>
    <t>OTMESA_2_PL1X3</t>
  </si>
  <si>
    <t>OTAY MESA ENERGY CENTER</t>
  </si>
  <si>
    <t>TERMEX_2_PL1X3</t>
  </si>
  <si>
    <t>TDM</t>
  </si>
  <si>
    <t>METEC_2_PL1X3</t>
  </si>
  <si>
    <t>Metcalf Energy Center</t>
  </si>
  <si>
    <t>SUNRIS_2_PL1X3</t>
  </si>
  <si>
    <t>Sunrise Power Project AGGREGATE II</t>
  </si>
  <si>
    <t>GATWAY_2_PL1X3</t>
  </si>
  <si>
    <t>GATEWAY GENERATING STATION</t>
  </si>
  <si>
    <t>LMEC_1_PL1X3</t>
  </si>
  <si>
    <t>Los Medanos Energy Center AGGREGATE</t>
  </si>
  <si>
    <t>PALOMR_2_PL1X3</t>
  </si>
  <si>
    <t>Palomar Energy Center</t>
  </si>
  <si>
    <t>SBERDO_2_PSP3</t>
  </si>
  <si>
    <t>Mountainview Gen Sta. Unit 3</t>
  </si>
  <si>
    <t>SBERDO_2_PSP4</t>
  </si>
  <si>
    <t>Mountainview Gen Sta. Unit 4</t>
  </si>
  <si>
    <t>MOSSLD_2_PSP1</t>
  </si>
  <si>
    <t>MOSS LANDING POWER BLOCK 1</t>
  </si>
  <si>
    <t>MOSSLD_2_PSP2</t>
  </si>
  <si>
    <t>MOSS LANDING POWER BLOCK 2</t>
  </si>
  <si>
    <t>MRCHNT_2_PL1X3</t>
  </si>
  <si>
    <t>Desert Star Energy Center</t>
  </si>
  <si>
    <t>ELKHIL_2_PL1X3</t>
  </si>
  <si>
    <t>ELK HILLS COMBINED CYCLE (AGGREGATE)</t>
  </si>
  <si>
    <t>LODIEC_2_PL1X2</t>
  </si>
  <si>
    <t>Lodi Energy Center</t>
  </si>
  <si>
    <t>El Segundo Energy Center 7/8</t>
  </si>
  <si>
    <t>LAPLMA_2_UNIT 2</t>
  </si>
  <si>
    <t>La Paloma Generating Plant Unit #2</t>
  </si>
  <si>
    <t>LAPLMA_2_UNIT 1</t>
  </si>
  <si>
    <t>La Paloma Generating Plant Unit #1</t>
  </si>
  <si>
    <t>LAPLMA_2_UNIT 3</t>
  </si>
  <si>
    <t>La Paloma Generating Plant Unit #3</t>
  </si>
  <si>
    <t>LAPLMA_2_UNIT 4</t>
  </si>
  <si>
    <t>LA PALOMA GENERATING PLANT, UNIT #4</t>
  </si>
  <si>
    <t>GILROY_1_UNIT</t>
  </si>
  <si>
    <t>GILROY COGEN AGGREGATE</t>
  </si>
  <si>
    <t>LGHTHP_6_ICEGEN</t>
  </si>
  <si>
    <t>CARSON COGENERATION</t>
  </si>
  <si>
    <t>CALPIN_1_AGNEW</t>
  </si>
  <si>
    <t>Agnews Power Plant</t>
  </si>
  <si>
    <t>Puente Power Project</t>
  </si>
  <si>
    <t>TBD (Alamitos)</t>
  </si>
  <si>
    <t>TBD (HuntingtonBeach)</t>
  </si>
  <si>
    <t>new_generic_combined_cycle</t>
  </si>
  <si>
    <t>INLDEM_5_UNIT 1</t>
  </si>
  <si>
    <t>Inland Empire Energy Center, Unit 1</t>
  </si>
  <si>
    <t>ALAMIT_2_PL1X3</t>
  </si>
  <si>
    <t>Alamitos Energy Center Unit 7</t>
  </si>
  <si>
    <t>HNTGBH_2_PL1X3</t>
  </si>
  <si>
    <t>Huntington Beach Energy</t>
  </si>
  <si>
    <t>MAGNLA_6_PASADENA</t>
  </si>
  <si>
    <t>Magnolia Power Plant - PASADENA</t>
  </si>
  <si>
    <t>MAGNLA_6_COLTON</t>
  </si>
  <si>
    <t>Magnolia Power Project</t>
  </si>
  <si>
    <t>existing_generic_combined_cycle</t>
  </si>
  <si>
    <t>RUSCTY_2_UNITS</t>
  </si>
  <si>
    <t>Russell City Energy Center</t>
  </si>
  <si>
    <t>CAISO_CCGT2</t>
  </si>
  <si>
    <t>BUCKBL_2_PL1X3</t>
  </si>
  <si>
    <t>Blythe Energy Center</t>
  </si>
  <si>
    <t>LAROA2_2_UNITA1</t>
  </si>
  <si>
    <t>LR2</t>
  </si>
  <si>
    <t>SCHLTE_1_PL1X3</t>
  </si>
  <si>
    <t>Tracy Combined Cycle Power Plant</t>
  </si>
  <si>
    <t>LECEF_1_UNITS</t>
  </si>
  <si>
    <t>LOS ESTEROS ENERGY FACILITY AGGREGATE</t>
  </si>
  <si>
    <t>El Segundo Energy Center 5/6</t>
  </si>
  <si>
    <t>DUANE_1_PL1X3</t>
  </si>
  <si>
    <t>DONALD VON RAESFELD POWER PROJECT</t>
  </si>
  <si>
    <t>VERNON_6_MALBRG</t>
  </si>
  <si>
    <t>Malburg Generating Station</t>
  </si>
  <si>
    <t>HARBGN_7_UNITS</t>
  </si>
  <si>
    <t>HARBOR COGEN COMBINED CYCLE</t>
  </si>
  <si>
    <t>AGRICO_7_UNIT</t>
  </si>
  <si>
    <t>Fresno Cogen</t>
  </si>
  <si>
    <t>CORONS_6_CLRWTR</t>
  </si>
  <si>
    <t>Clearwater Power Plant</t>
  </si>
  <si>
    <t>LAROA1_2_UNITA1</t>
  </si>
  <si>
    <t>LR1</t>
  </si>
  <si>
    <t>ARCOGN_2_UNITS</t>
  </si>
  <si>
    <t>WATSON COGENERATION</t>
  </si>
  <si>
    <t>CAISO_CHP</t>
  </si>
  <si>
    <t>CROCKETT COGEN</t>
  </si>
  <si>
    <t>CHEVMN_2_UNITS</t>
  </si>
  <si>
    <t>CHEVRON U.S.A. UNITS 1 &amp; 2 AGGREGATE</t>
  </si>
  <si>
    <t>BASICE_2_UNITS</t>
  </si>
  <si>
    <t>CALPINE  AMERICAN  I COGEN.</t>
  </si>
  <si>
    <t>TIDWTR_2_UNITS</t>
  </si>
  <si>
    <t>MARTINEZ COGEN LIMITED PARTNERSHIP</t>
  </si>
  <si>
    <t>SYCAMR_2_UNIT 1</t>
  </si>
  <si>
    <t>Sycamore Cogeneration Unit 1</t>
  </si>
  <si>
    <t>SYCAMR_2_UNIT 3</t>
  </si>
  <si>
    <t>Sycamore Cogeneration Unit 3</t>
  </si>
  <si>
    <t>STOILS_1_UNITS</t>
  </si>
  <si>
    <t>Chevron Richmond Refinery</t>
  </si>
  <si>
    <t>KERNRG_1_UNITS</t>
  </si>
  <si>
    <t>South Belridge Cogen Facility</t>
  </si>
  <si>
    <t>KERN FRONT LIMITED</t>
  </si>
  <si>
    <t>YUBACT_1_SUNSWT</t>
  </si>
  <si>
    <t>YUBA CITY COGEN</t>
  </si>
  <si>
    <t>ESCO_6_GLMQF</t>
  </si>
  <si>
    <t>Goal Line Cogen</t>
  </si>
  <si>
    <t>UNOCAL_1_UNITS</t>
  </si>
  <si>
    <t>TOSCO (RODEO PLANT)</t>
  </si>
  <si>
    <t>GRNLF2_1_UNIT</t>
  </si>
  <si>
    <t>GREENLEAF II COGEN</t>
  </si>
  <si>
    <t>SNCLRA_6_PROCGN</t>
  </si>
  <si>
    <t>PROCTER  AND  GAMBLE OXNARD II</t>
  </si>
  <si>
    <t>DISCOV_1_CHEVRN</t>
  </si>
  <si>
    <t>CHEVRON USA (EASTRIDGE)</t>
  </si>
  <si>
    <t>SNCLRA_6_OXGEN</t>
  </si>
  <si>
    <t>E.F. OXNARD INCORPORATED</t>
  </si>
  <si>
    <t>SGREGY_6_SANGER</t>
  </si>
  <si>
    <t>DYNAMIS COGEN</t>
  </si>
  <si>
    <t>EXXON COMPANY USA</t>
  </si>
  <si>
    <t>HOLGAT_1_BORAX</t>
  </si>
  <si>
    <t>U.S. Borax, Unit 1</t>
  </si>
  <si>
    <t>MTNPOS_1_UNIT</t>
  </si>
  <si>
    <t>MT.POSO COGENERATION CO.</t>
  </si>
  <si>
    <t>SALIRV_2_UNIT</t>
  </si>
  <si>
    <t>SALINAS RIVER COGEN CO.</t>
  </si>
  <si>
    <t>UNVRSY_1_UNIT 1</t>
  </si>
  <si>
    <t>Berry Cogen 38 - Unit 1</t>
  </si>
  <si>
    <t>TENGEN_2_PL1X2</t>
  </si>
  <si>
    <t>Berry Cogen 42</t>
  </si>
  <si>
    <t>KINGCO_1_KINGBR</t>
  </si>
  <si>
    <t>Kingsburg Cogen</t>
  </si>
  <si>
    <t>VEDDER_1_SEKERN</t>
  </si>
  <si>
    <t>TEXACO EXPLORATION &amp; PROD (SE KERN RIVER</t>
  </si>
  <si>
    <t>ETIWND_2_UNIT1</t>
  </si>
  <si>
    <t>New-Indy Ontario, LLC</t>
  </si>
  <si>
    <t>HINSON_6_CARBGN</t>
  </si>
  <si>
    <t>BP WILMINGTON CALCINER</t>
  </si>
  <si>
    <t>SNCLRA_2_UNIT1</t>
  </si>
  <si>
    <t xml:space="preserve">New Indy Oxnard </t>
  </si>
  <si>
    <t>GRZZLY_1_BERKLY</t>
  </si>
  <si>
    <t>PE - BERKELEY, INC.</t>
  </si>
  <si>
    <t>CHINO_6_CIMGEN</t>
  </si>
  <si>
    <t>O.L.S. ENERGY COMPANY -- CHINO</t>
  </si>
  <si>
    <t>SAMPSN_6_KELCO1</t>
  </si>
  <si>
    <t>KELCO QUALIFYING FACILITY</t>
  </si>
  <si>
    <t>CHEVCY_1_UNIT</t>
  </si>
  <si>
    <t>CHEVRON USA (CYMRIC)</t>
  </si>
  <si>
    <t>PTLOMA_6_NTCQF</t>
  </si>
  <si>
    <t>NTC/MCRD COGENERATION</t>
  </si>
  <si>
    <t>DEXZEL_1_UNIT</t>
  </si>
  <si>
    <t>Western Power and Steam Cogeneration</t>
  </si>
  <si>
    <t>SEARLS_7_ARGUS</t>
  </si>
  <si>
    <t>NORTH AMERICAN ARGUS</t>
  </si>
  <si>
    <t>UNCHEM_1_UNIT</t>
  </si>
  <si>
    <t>CONTRA COSTA CARBON PLANT</t>
  </si>
  <si>
    <t>TANHIL_6_SOLART</t>
  </si>
  <si>
    <t>BERRY PETROLEUM COGEN 18 AGGREGATE</t>
  </si>
  <si>
    <t>CHEVCO_6_UNIT 1</t>
  </si>
  <si>
    <t>CHEVRON USA (COALINGA)</t>
  </si>
  <si>
    <t>CHEVCD_6_UNIT</t>
  </si>
  <si>
    <t>CHEVRON USA (TAFT/CADET)</t>
  </si>
  <si>
    <t>TXMCKT_6_UNIT</t>
  </si>
  <si>
    <t>McKittrick Cogen</t>
  </si>
  <si>
    <t>SBERDO_2_QF</t>
  </si>
  <si>
    <t>SAN BERADINO QFS</t>
  </si>
  <si>
    <t>GOLETA_6_GAVOTA</t>
  </si>
  <si>
    <t>Point Arguello Pipeline Company</t>
  </si>
  <si>
    <t>CHEVCO_6_UNIT 2</t>
  </si>
  <si>
    <t>AERA ENERGY LLC. (COALINGA)</t>
  </si>
  <si>
    <t>SRINTL_6_UNIT</t>
  </si>
  <si>
    <t>SRI INTERNATIONAL</t>
  </si>
  <si>
    <t>FELLOW_7_QFUNTS</t>
  </si>
  <si>
    <t>Fellow QF Aggregate</t>
  </si>
  <si>
    <t>FRITO_1_LAY</t>
  </si>
  <si>
    <t>FRITO-LAY</t>
  </si>
  <si>
    <t>STAUFF_1_UNIT</t>
  </si>
  <si>
    <t>RHODIA INC. (RHONE-POULENC)</t>
  </si>
  <si>
    <t>CLRMTK_1_QF</t>
  </si>
  <si>
    <t>SMALL QF AGGREGATION - OAKLAND</t>
  </si>
  <si>
    <t>MISSIX_1_QF</t>
  </si>
  <si>
    <t>SMALL QF AGGREGATION - SAB FRABCUSCI</t>
  </si>
  <si>
    <t>GRNLF1_1_UNITS</t>
  </si>
  <si>
    <t>GREENLEAF #1 COGEN AGGREGATE</t>
  </si>
  <si>
    <t>CENTER_2_QF</t>
  </si>
  <si>
    <t>CENTER QFS</t>
  </si>
  <si>
    <t>COLGA1_6_SHELLW</t>
  </si>
  <si>
    <t>COALINGA COGENERATION COMPANY</t>
  </si>
  <si>
    <t>DIVSON_6_NSQF</t>
  </si>
  <si>
    <t>DIVISION NAVAL STATION COGEN</t>
  </si>
  <si>
    <t>MIDSET_1_UNIT 1</t>
  </si>
  <si>
    <t>MIDSET COGEN. CO.</t>
  </si>
  <si>
    <t>MIRLOM_6_DELGEN</t>
  </si>
  <si>
    <t>CORONA ENERGY PARTNERS LTD.</t>
  </si>
  <si>
    <t>NORTH ISLAND QF</t>
  </si>
  <si>
    <t>PTLOMA_6_NTCCGN</t>
  </si>
  <si>
    <t>AEI MCRD STEAM TURBINE</t>
  </si>
  <si>
    <t>SARGNT_2_UNIT</t>
  </si>
  <si>
    <t>SARGENT CANYON COGEN. COMPANY</t>
  </si>
  <si>
    <t>SAUGUS_6_PTCHGN</t>
  </si>
  <si>
    <t>COUNTY OF LOS ANGELES -- PITCHLE</t>
  </si>
  <si>
    <t>new_generic_cogen</t>
  </si>
  <si>
    <t>HINSON_6_SERRGN</t>
  </si>
  <si>
    <t>SNCLRA_2_UNIT</t>
  </si>
  <si>
    <t>Channel Islands Power</t>
  </si>
  <si>
    <t>SPIFBD_1_PL1X2</t>
  </si>
  <si>
    <t>PLMSSR_6_HISIER</t>
  </si>
  <si>
    <t>High Sierra Cogeneration Aggregate</t>
  </si>
  <si>
    <t>MURRAY_6_UNIT</t>
  </si>
  <si>
    <t>Grossmont Hospital</t>
  </si>
  <si>
    <t>NIMTG_6_NICOGN</t>
  </si>
  <si>
    <t>NORTH ISLAND COGEN</t>
  </si>
  <si>
    <t>CUMMNG_6_SUNCT1</t>
  </si>
  <si>
    <t>SunSelect 1</t>
  </si>
  <si>
    <t>VISTA_2_FCELL</t>
  </si>
  <si>
    <t>CSUSB fuel cell</t>
  </si>
  <si>
    <t>NEWARK_1_QF</t>
  </si>
  <si>
    <t>NEWARK 1 QF</t>
  </si>
  <si>
    <t>MOSSLD_1_QF</t>
  </si>
  <si>
    <t>SMALL QF AGGREGATION - SANTA CRUZ</t>
  </si>
  <si>
    <t>MLPTAS_7_QFUNTS</t>
  </si>
  <si>
    <t>PSWEET_7_QFUNTS</t>
  </si>
  <si>
    <t>CENTER_2_TECNG1</t>
  </si>
  <si>
    <t>TECHNICAST</t>
  </si>
  <si>
    <t>IGNACO_1_QF</t>
  </si>
  <si>
    <t>SMALL QF AGGREGATION - VALLEJO/DINSMORE</t>
  </si>
  <si>
    <t>LAGBEL_6_QF</t>
  </si>
  <si>
    <t>LAGUNA BELL QFS</t>
  </si>
  <si>
    <t>LAWRNC_7_SUNYVL</t>
  </si>
  <si>
    <t>City of Sunnyvale Unit 1 and 2</t>
  </si>
  <si>
    <t>existing_generic_cogen</t>
  </si>
  <si>
    <t>new_generic_coal</t>
  </si>
  <si>
    <t>CAISO_Coal</t>
  </si>
  <si>
    <t>existing_generic_coal</t>
  </si>
  <si>
    <t>new_generic_dr</t>
  </si>
  <si>
    <t>CAISO_DR</t>
  </si>
  <si>
    <t>existing_generic_dr</t>
  </si>
  <si>
    <t>Greater_Imperial_Geothermal</t>
  </si>
  <si>
    <t>CAISO_Geothermal</t>
  </si>
  <si>
    <t>Inyokern_North_Kramer_Geothermal</t>
  </si>
  <si>
    <t>Northern_California_Ex_Geothermal</t>
  </si>
  <si>
    <t>Pacific_Northwest_Geothermal</t>
  </si>
  <si>
    <t>Riverside_Palm_Springs_Geothermal</t>
  </si>
  <si>
    <t>Solano_Geothermal</t>
  </si>
  <si>
    <t>Southern_Nevada_Geothermal</t>
  </si>
  <si>
    <t>new_generic_geothermal</t>
  </si>
  <si>
    <t>GEYS13_7_UNIT13</t>
  </si>
  <si>
    <t>GEYSERS UNIT 13 (HEALDSBURG)</t>
  </si>
  <si>
    <t>SANTFG_7_UNITS</t>
  </si>
  <si>
    <t>GEYSERS CALISTOGA AGGREGATE</t>
  </si>
  <si>
    <t>NAVYII_2_UNITS</t>
  </si>
  <si>
    <t>COSO POWER DEVELOPER (NAVY II) AGGREGATE</t>
  </si>
  <si>
    <t>GEYS16_7_UNIT16</t>
  </si>
  <si>
    <t>GEYSERS UNIT 16 (HEALDSBURG)</t>
  </si>
  <si>
    <t>GYS7X8_7_UNITS</t>
  </si>
  <si>
    <t>GEYSERS UNITS 7 &amp; 8 AGGREGATE</t>
  </si>
  <si>
    <t>GEYS11_7_UNIT11</t>
  </si>
  <si>
    <t>GEYSERS UNIT 11 (HEALDSBURG)</t>
  </si>
  <si>
    <t>GEYS18_7_UNIT18</t>
  </si>
  <si>
    <t>GEYSERS UNIT 18 (HEALDSBURG)</t>
  </si>
  <si>
    <t>GEYS14_7_UNIT14</t>
  </si>
  <si>
    <t>GEYSERS UNIT 14 (HEALDSBURG)</t>
  </si>
  <si>
    <t>GEYS20_7_UNIT20</t>
  </si>
  <si>
    <t>GEYSERS UNIT 20 (HEALDSBURG)</t>
  </si>
  <si>
    <t>GEYS17_7_UNIT17</t>
  </si>
  <si>
    <t>GEYSERS UNIT 17 (HEALDSBURG)</t>
  </si>
  <si>
    <t>GEYS12_7_UNIT12</t>
  </si>
  <si>
    <t>GEYSERS UNIT 12 (HEALDSBURG)</t>
  </si>
  <si>
    <t>SMUDGO_7_UNIT 1</t>
  </si>
  <si>
    <t>SONOMA POWER PLANT</t>
  </si>
  <si>
    <t>NCPA_7_GP2UN4</t>
  </si>
  <si>
    <t>NCPA GEO PLANT 2 UNIT 4</t>
  </si>
  <si>
    <t>CerroPrieto1-1</t>
  </si>
  <si>
    <t>Cerro Prieto I-1</t>
  </si>
  <si>
    <t>CerroPrieto1-2</t>
  </si>
  <si>
    <t>Cerro Prieto I-2</t>
  </si>
  <si>
    <t>CerroPrieto1-3</t>
  </si>
  <si>
    <t>Cerro Prieto I-3</t>
  </si>
  <si>
    <t>CerroPrieto1-4</t>
  </si>
  <si>
    <t>Cerro Prieto I-4</t>
  </si>
  <si>
    <t>NCPA_7_GP1UN2</t>
  </si>
  <si>
    <t>NCPA GEO PLANT 1 UNIT 2</t>
  </si>
  <si>
    <t>MXI_GEO-U1-1</t>
  </si>
  <si>
    <t>Assume Geo unit</t>
  </si>
  <si>
    <t>ThermoNo1-2</t>
  </si>
  <si>
    <t>Thermo No 1-2</t>
  </si>
  <si>
    <t>NealHotSprings2</t>
  </si>
  <si>
    <t>Neal Hot Springs Geothermal Project-NHS2</t>
  </si>
  <si>
    <t>NealHotSprings3</t>
  </si>
  <si>
    <t>Neal Hot Springs Geothermal Project-NHS3</t>
  </si>
  <si>
    <t>GEYS17_2_BOTRCK</t>
  </si>
  <si>
    <t>Bottle Rock Geothermal</t>
  </si>
  <si>
    <t>WALNUT_7_WCOVCT</t>
  </si>
  <si>
    <t>existing_generic_geothermal</t>
  </si>
  <si>
    <t>New_Hybrid</t>
  </si>
  <si>
    <t>CAISO_Hybrid</t>
  </si>
  <si>
    <t>BIGCRK_2_EXESWD</t>
  </si>
  <si>
    <t>BIG CREEK HYDRO PROJECT PSP</t>
  </si>
  <si>
    <t>CAISO_Hydro</t>
  </si>
  <si>
    <t>HYTTHM_2_UNITS</t>
  </si>
  <si>
    <t>HYATT-THERMALITO PUMP-GEN (AGGREGATE)</t>
  </si>
  <si>
    <t>COLVIL_7_PL1X2</t>
  </si>
  <si>
    <t>COLLIERVILLE HYDRO UNIT 1 &amp; 2 AGGREGATE</t>
  </si>
  <si>
    <t>INTKEP_2_UNITS</t>
  </si>
  <si>
    <t>CCSF Hetch_Hetchy Hydro Aggregate</t>
  </si>
  <si>
    <t>COLGAT_7_UNIT 1</t>
  </si>
  <si>
    <t>Colgate Powerhouse Unit 1</t>
  </si>
  <si>
    <t>COLGAT_7_UNIT 2</t>
  </si>
  <si>
    <t>Colgate Powerhouse Unit 2</t>
  </si>
  <si>
    <t>KERKH2_7_UNIT 1</t>
  </si>
  <si>
    <t>KERKHOFF PH 2 UNIT #1</t>
  </si>
  <si>
    <t>HAASPH_7_PL1X2</t>
  </si>
  <si>
    <t>HAAS PH UNIT 1 &amp; 2 AGGREGATE</t>
  </si>
  <si>
    <t>CARBOU_7_PL4X5</t>
  </si>
  <si>
    <t>CARIBOU PH 2 UNIT 4 &amp; 5 AGGREGATE</t>
  </si>
  <si>
    <t>BELDEN_7_UNIT 1</t>
  </si>
  <si>
    <t>BELDEN HYDRO</t>
  </si>
  <si>
    <t>PIT4_7_PL1X2</t>
  </si>
  <si>
    <t>PIT PH 4 UNITS 1 &amp; 2 AGGREGATE</t>
  </si>
  <si>
    <t>EXCHEC_7_UNIT 1</t>
  </si>
  <si>
    <t>EXCHEQUER HYDRO</t>
  </si>
  <si>
    <t>ELECTRA PH UNIT 1 &amp; 2 AGGREGATE</t>
  </si>
  <si>
    <t>STANIS_7_UNIT 1</t>
  </si>
  <si>
    <t>STANISLAUS HYDRO</t>
  </si>
  <si>
    <t>BLACK_7_UNIT 1</t>
  </si>
  <si>
    <t>JAMES B. BLACK 1</t>
  </si>
  <si>
    <t>BLACK_7_UNIT 2</t>
  </si>
  <si>
    <t>JAMES B. BLACK 2</t>
  </si>
  <si>
    <t>PIT5_7_PL1X2</t>
  </si>
  <si>
    <t>PIT PH 5 UNITS 1 &amp; 2 AGGREGATE</t>
  </si>
  <si>
    <t>PIT5_7_PL3X4</t>
  </si>
  <si>
    <t>PIT PH 5 UNITS 3 &amp; 4 AGGREGATE</t>
  </si>
  <si>
    <t>DVLCYN_1_UNITS</t>
  </si>
  <si>
    <t>DEVIL CANYON HYDRO UNITS 1-4 AGGREGATE</t>
  </si>
  <si>
    <t>Donnells Hydro</t>
  </si>
  <si>
    <t>PIT3_7_PL1X3</t>
  </si>
  <si>
    <t>PIT PH 3 UNITS 1, 2 &amp; 3 AGGREGATE</t>
  </si>
  <si>
    <t>CRESTA_7_PL1X2</t>
  </si>
  <si>
    <t>CRESTA PH UNIT 1 &amp; 2 AGGREGATE</t>
  </si>
  <si>
    <t>POEPH_7_UNIT 1</t>
  </si>
  <si>
    <t>POE HYDRO UNIT 1</t>
  </si>
  <si>
    <t>POEPH_7_UNIT 2</t>
  </si>
  <si>
    <t>POE HYDRO UNIT 2</t>
  </si>
  <si>
    <t>PINFLT_7_UNITS</t>
  </si>
  <si>
    <t>PINE FLAT HYDRO AGGREGATE</t>
  </si>
  <si>
    <t>TIGRCK_7_UNITS</t>
  </si>
  <si>
    <t>TIGER CREEK HYDRO AGGREGATE</t>
  </si>
  <si>
    <t>WDLEAF_7_UNIT 1</t>
  </si>
  <si>
    <t>WOODLEAF HYDRO</t>
  </si>
  <si>
    <t>BUCKCK_7_PL1X2</t>
  </si>
  <si>
    <t>BUCKS CREEK AGGREGATE</t>
  </si>
  <si>
    <t>PIT7_7_UNIT 1</t>
  </si>
  <si>
    <t>PIT PH 7 UNIT 1</t>
  </si>
  <si>
    <t>BALCHS_7_UNIT 3</t>
  </si>
  <si>
    <t>BALCH 2 PH UNIT 3</t>
  </si>
  <si>
    <t>PIT7_7_UNIT 2</t>
  </si>
  <si>
    <t>PIT PH 7 UNIT 2</t>
  </si>
  <si>
    <t>BALCHS_7_UNIT 2</t>
  </si>
  <si>
    <t>BALCH 2 PH UNIT 2</t>
  </si>
  <si>
    <t>DRUM_7_UNIT 5</t>
  </si>
  <si>
    <t>DRUM PH 2 UNIT 5</t>
  </si>
  <si>
    <t>CARBOU_7_PL2X3</t>
  </si>
  <si>
    <t>CARIBOU PH 1 UNIT 2 &amp; 3 AGGREGATE</t>
  </si>
  <si>
    <t>SALTSP_7_UNITS</t>
  </si>
  <si>
    <t>SALT SPRINGS HYDRO AGGREGATE</t>
  </si>
  <si>
    <t>CHICPK_7_UNIT 1</t>
  </si>
  <si>
    <t>CHICAGO PARK 1, BEAR RIVER CA</t>
  </si>
  <si>
    <t>PIT6_7_UNIT 2</t>
  </si>
  <si>
    <t>PIT PH 6 UNIT 2</t>
  </si>
  <si>
    <t>BUTTVL_7_UNIT 1</t>
  </si>
  <si>
    <t>BUTT VALLEY HYDRO</t>
  </si>
  <si>
    <t>WARNE_2_UNIT</t>
  </si>
  <si>
    <t>WARNE HYDRO AGGREGATE</t>
  </si>
  <si>
    <t>PIT6_7_UNIT 1</t>
  </si>
  <si>
    <t>PIT PH 6 UNIT 1</t>
  </si>
  <si>
    <t>FORBST_7_UNIT 1</t>
  </si>
  <si>
    <t>FORBESTOWN HYDRO</t>
  </si>
  <si>
    <t>VESTAL_2_KERN</t>
  </si>
  <si>
    <t>KERN RIVER PH 3 UNITS 1 &amp; 2 AGGREGATE</t>
  </si>
  <si>
    <t>BALCHS_7_UNIT 1</t>
  </si>
  <si>
    <t>BALCH 1 PH UNIT 1</t>
  </si>
  <si>
    <t>MALCHQ_7_UNIT 1</t>
  </si>
  <si>
    <t>MALACHA HYDRO L.P.</t>
  </si>
  <si>
    <t>PIT1_7_UNIT 1</t>
  </si>
  <si>
    <t>PIT PH 1 UNIT 1</t>
  </si>
  <si>
    <t>PIT1_7_UNIT 2</t>
  </si>
  <si>
    <t>PIT PH 1 UNIT 2</t>
  </si>
  <si>
    <t>DRUM_7_PL3X4</t>
  </si>
  <si>
    <t>Drum PH 1 Units 3 &amp; 4 Aggregate</t>
  </si>
  <si>
    <t>Drum PH 1 Units 1 &amp; 2 Aggregate</t>
  </si>
  <si>
    <t>ONLLPP_6_UNITS</t>
  </si>
  <si>
    <t>O'NEILL PUMP-GEN (AGGREGATE)</t>
  </si>
  <si>
    <t>CARBOU_7_UNIT 1</t>
  </si>
  <si>
    <t>CARIBOU PH 1 UNIT 1</t>
  </si>
  <si>
    <t>ALAMO_6_UNIT</t>
  </si>
  <si>
    <t xml:space="preserve">ALAMO POWER PLANT </t>
  </si>
  <si>
    <t>RECTOR_2_QF</t>
  </si>
  <si>
    <t>RECTOR QFS</t>
  </si>
  <si>
    <t>MOJAVE_1_SIPHON</t>
  </si>
  <si>
    <t>MOJAVE SIPHON POWER PLANT</t>
  </si>
  <si>
    <t>FORKBU_6_UNIT</t>
  </si>
  <si>
    <t>HYPOWER, INC. (FORKS OF BUTTE)</t>
  </si>
  <si>
    <t>PARDEB_6_UNITS</t>
  </si>
  <si>
    <t>Pardee Power House</t>
  </si>
  <si>
    <t>LACIEN_2_VENICE</t>
  </si>
  <si>
    <t>MWD Venice Hydroelectric Recovery Plant</t>
  </si>
  <si>
    <t>PADUA_6_MWDSDM</t>
  </si>
  <si>
    <t>San Dimas Hydroelectric Recovery Plant</t>
  </si>
  <si>
    <t>CAMPFW_7_FARWST</t>
  </si>
  <si>
    <t>CAMP FAR WEST HYDRO</t>
  </si>
  <si>
    <t>VALLEY_5_PERRIS</t>
  </si>
  <si>
    <t>MWD Perris Hydroelectric Recovery Plant</t>
  </si>
  <si>
    <t>SOUTH_2_UNIT</t>
  </si>
  <si>
    <t>SOUTH HYDRO</t>
  </si>
  <si>
    <t>VALLEY_5_REDMTN</t>
  </si>
  <si>
    <t xml:space="preserve">MWD Red Mountain Hydroelectric Recovery </t>
  </si>
  <si>
    <t>KEKAWK_6_UNIT</t>
  </si>
  <si>
    <t>STS HYDROPOWER LTD. (KEKAWAKA)</t>
  </si>
  <si>
    <t>VILLPK_6_MWDYOR</t>
  </si>
  <si>
    <t>Yorba Linda Hydroelectric Recovery Plant</t>
  </si>
  <si>
    <t>GRSCRK_6_BGCKWW</t>
  </si>
  <si>
    <t>BIG CREEK WATER WORKS - CEDAR FLAT</t>
  </si>
  <si>
    <t>MIRLOM_7_MWDLKM</t>
  </si>
  <si>
    <t>Lake Mathews Hydroelectric Recovery Plan</t>
  </si>
  <si>
    <t>PLACVL_1_RCKCRE</t>
  </si>
  <si>
    <t>PLACER UNIT (ROCK CREEK)</t>
  </si>
  <si>
    <t>VILLPK_2_VALLYV</t>
  </si>
  <si>
    <t>MWD Valley View Hydroelectric Recovery P</t>
  </si>
  <si>
    <t>OILFLD_7_QFUNTS</t>
  </si>
  <si>
    <t>Nacimiento Hydroelectric Plant</t>
  </si>
  <si>
    <t>HILAND_7_YOLOWD</t>
  </si>
  <si>
    <t>CLEAR LAKE UNIT 1</t>
  </si>
  <si>
    <t>DMDVLY_1_UNITS</t>
  </si>
  <si>
    <t>DIAMOND VALLEY LAKE PUMP-GEN PLANT</t>
  </si>
  <si>
    <t>OLINDA_2_COYCRK</t>
  </si>
  <si>
    <t xml:space="preserve">MWD Coyote Creek Hydroelectric Recovery </t>
  </si>
  <si>
    <t>INDVLY_1_UNITS</t>
  </si>
  <si>
    <t>Indian Valley Hydro</t>
  </si>
  <si>
    <t>SPBURN_7_SNOWMT</t>
  </si>
  <si>
    <t>MIRLOM_2_CORONA</t>
  </si>
  <si>
    <t>MWD Corona Hydroelectric Recovery Plant</t>
  </si>
  <si>
    <t>MIRLOM_2_TEMESC</t>
  </si>
  <si>
    <t>MWD Temescal Hydroelectric Recovery Plan</t>
  </si>
  <si>
    <t>MCCALL_1_QF</t>
  </si>
  <si>
    <t>SMALL QF AGGREGATION - FRESNO</t>
  </si>
  <si>
    <t>WRGHTP_7_AMENGY</t>
  </si>
  <si>
    <t>SMALL QF AGGREGATION - LOS BANOS</t>
  </si>
  <si>
    <t>SAUGUS_6_QF</t>
  </si>
  <si>
    <t>SAUGUS QFS</t>
  </si>
  <si>
    <t>DEADCK_1_UNIT</t>
  </si>
  <si>
    <t>TESLA_1_QF</t>
  </si>
  <si>
    <t>SMALL QF AGGREGATION - STOCKTON</t>
  </si>
  <si>
    <t>PADUA_2_ONTARO</t>
  </si>
  <si>
    <t>ONTARIO/SIERRA HYDRO PSP</t>
  </si>
  <si>
    <t>CENTER_2_RHONDO</t>
  </si>
  <si>
    <t>MWD Rio Hondo Hydroelectric Recovery Pla</t>
  </si>
  <si>
    <t>STOREY_7_MDRCHW</t>
  </si>
  <si>
    <t>Madera Canal Site 980</t>
  </si>
  <si>
    <t>PADUA_6_QF</t>
  </si>
  <si>
    <t>PADUA QFS</t>
  </si>
  <si>
    <t>HATLOS_6_LSCRK</t>
  </si>
  <si>
    <t>Lost Creek 1 &amp; 2 Hydro Conversion</t>
  </si>
  <si>
    <t>RIOOSO_1_QF</t>
  </si>
  <si>
    <t>SMALL QF AGGREGATION - GRASS VALLEY</t>
  </si>
  <si>
    <t>TBLMTN_6_QF</t>
  </si>
  <si>
    <t>SMALL QF AGGREGATION - PARADISE</t>
  </si>
  <si>
    <t>FTSWRD_6_TRFORK</t>
  </si>
  <si>
    <t>Three Forks Water Power Project</t>
  </si>
  <si>
    <t>FTSWRD_7_QFUNTS</t>
  </si>
  <si>
    <t>HIGGNS_1_COMBIE</t>
  </si>
  <si>
    <t>Combie South</t>
  </si>
  <si>
    <t>LOWGAP_7_QFUNTS</t>
  </si>
  <si>
    <t>VOLTA_7_QFUNTS</t>
  </si>
  <si>
    <t>BIGCRK_7_MAMRES</t>
  </si>
  <si>
    <t>HUMBSB_1_QF</t>
  </si>
  <si>
    <t>SMALL QF AGGREGATION - TRINITY</t>
  </si>
  <si>
    <t>POTTER_7_VECINO</t>
  </si>
  <si>
    <t>Vecino Vineyards LLC</t>
  </si>
  <si>
    <t>PIT5_7_QFUNTS</t>
  </si>
  <si>
    <t>PIT 5 HYDRO QF UNITS</t>
  </si>
  <si>
    <t>PADUA_7_SDIMAS</t>
  </si>
  <si>
    <t>San Dimas Wash Hydro</t>
  </si>
  <si>
    <t>BANGOR_6_HYDRO</t>
  </si>
  <si>
    <t>Virginia Ranch Dam Powerplant</t>
  </si>
  <si>
    <t>FULTON_1_QF</t>
  </si>
  <si>
    <t>SMALL QF AGGREGATION - ZENIA</t>
  </si>
  <si>
    <t>GARNET_2_HYDRO</t>
  </si>
  <si>
    <t>Whitewater Hydro</t>
  </si>
  <si>
    <t>SMALL QF AGGREGATION - SAN LUIS OBISPO</t>
  </si>
  <si>
    <t>SNCLRA_2_SPRHYD</t>
  </si>
  <si>
    <t>Springville Hydroelectric Generator</t>
  </si>
  <si>
    <t>CEDRCK_6_UNIT</t>
  </si>
  <si>
    <t>Water Wheel Ranch</t>
  </si>
  <si>
    <t>VOLTA_6_BAILCK</t>
  </si>
  <si>
    <t>FMEADO_6_HELLHL</t>
  </si>
  <si>
    <t>ALLGNY_6_HYDRO1</t>
  </si>
  <si>
    <t>Salmon Creek Hydroelectric Project</t>
  </si>
  <si>
    <t>HIGGNS_7_QFUNTS</t>
  </si>
  <si>
    <t>ORLND_6_HIGHLI</t>
  </si>
  <si>
    <t>High Line Canal Hydro</t>
  </si>
  <si>
    <t>OLINDA_2_QF</t>
  </si>
  <si>
    <t>OLINDA QFS</t>
  </si>
  <si>
    <t>BIGCRK_7_DAM7</t>
  </si>
  <si>
    <t>BOWMN_6_UNIT</t>
  </si>
  <si>
    <t>BOWMAN</t>
  </si>
  <si>
    <t>n/a (Hoover share)</t>
  </si>
  <si>
    <t>Hoover (CAISO Share)</t>
  </si>
  <si>
    <t>new_generic_instate_small_hydro</t>
  </si>
  <si>
    <t>new_generic_instate_large_hydro</t>
  </si>
  <si>
    <t>new_generic_nw_hydro</t>
  </si>
  <si>
    <t>MDFKRL_2_PROJCT</t>
  </si>
  <si>
    <t>MIDDLE FORK AND RALSTON PSP</t>
  </si>
  <si>
    <t>RCKCRK_7_UNIT 1</t>
  </si>
  <si>
    <t>ROCK CREEK HYDRO UNIT 1</t>
  </si>
  <si>
    <t>NAROW2_2_UNIT</t>
  </si>
  <si>
    <t>Narrows Powerhouse Unit 2</t>
  </si>
  <si>
    <t>KINGRV_7_UNIT 1</t>
  </si>
  <si>
    <t>KINGS RIVER HYDRO UNIT 1</t>
  </si>
  <si>
    <t>TULLCK_7_UNITS</t>
  </si>
  <si>
    <t>Tullock Hydro</t>
  </si>
  <si>
    <t>WISHON_6_UNITS</t>
  </si>
  <si>
    <t>Wishon/San Joaquin  #1-A AGGREGATE</t>
  </si>
  <si>
    <t>ROLLIN_6_UNIT</t>
  </si>
  <si>
    <t>ROLLINS HYDRO</t>
  </si>
  <si>
    <t>SLYCRK_1_UNIT 1</t>
  </si>
  <si>
    <t>SLY CREEK HYDRO</t>
  </si>
  <si>
    <t>KERKH1_7_UNIT 3</t>
  </si>
  <si>
    <t>KERKHOFF PH 1 UNIT #3</t>
  </si>
  <si>
    <t>BlackCanyon3</t>
  </si>
  <si>
    <t>Black Canyon-3</t>
  </si>
  <si>
    <t>SPAULD_6_UNIT12</t>
  </si>
  <si>
    <t>SPAULDING HYDRO PH 1 &amp; 2 AGGREGATE</t>
  </si>
  <si>
    <t>ELDORO_7_UNIT 2</t>
  </si>
  <si>
    <t>El Dorado Unit 2</t>
  </si>
  <si>
    <t>POTTER_6_UNITS</t>
  </si>
  <si>
    <t>Potter Valley</t>
  </si>
  <si>
    <t>MCSWAN_6_UNITS</t>
  </si>
  <si>
    <t>MC SWAIN HYDRO</t>
  </si>
  <si>
    <t>CAMCHE_1_PL1X3</t>
  </si>
  <si>
    <t>CAMANCHE UNITS  1, 2 &amp;  3 AGGREGATE</t>
  </si>
  <si>
    <t>Ryan2_Upgrd</t>
  </si>
  <si>
    <t>Ryan (post-upgrade)-RYA2</t>
  </si>
  <si>
    <t>SAUGUS_6_MWDFTH</t>
  </si>
  <si>
    <t>Foothill Hydroelectric Recovery Plant</t>
  </si>
  <si>
    <t>HATCR2_7_UNIT</t>
  </si>
  <si>
    <t xml:space="preserve">Hat Creek  #2  </t>
  </si>
  <si>
    <t>LowerNo12</t>
  </si>
  <si>
    <t>Lower No 1-2</t>
  </si>
  <si>
    <t>UpperPwr4</t>
  </si>
  <si>
    <t>Upper Power Plant-4</t>
  </si>
  <si>
    <t>Turnbull2</t>
  </si>
  <si>
    <t>Turnbull Hydro-2</t>
  </si>
  <si>
    <t>WOODWR_1_HYDRO</t>
  </si>
  <si>
    <t>Quinten Luallen</t>
  </si>
  <si>
    <t>TietonDamHydroUNIT2</t>
  </si>
  <si>
    <t>Tieton Dam Hydro Electric Project-UNIT2</t>
  </si>
  <si>
    <t>COVERD_2_HCKHY1</t>
  </si>
  <si>
    <t>HATCHET CREEK</t>
  </si>
  <si>
    <t>RECTOR_2_KAWEAH</t>
  </si>
  <si>
    <t>KAWEAH PH 2 &amp; 3 PSP AGGREGATE</t>
  </si>
  <si>
    <t>Rush_Creek_2</t>
  </si>
  <si>
    <t>Rush Creek-2_24783</t>
  </si>
  <si>
    <t>SPICER_1_UNITS</t>
  </si>
  <si>
    <t>SPICER HYDRO UNITS 1-3 AGGREGATE</t>
  </si>
  <si>
    <t>OXBOW_6_DRUM</t>
  </si>
  <si>
    <t>OXBOW HYDRO</t>
  </si>
  <si>
    <t>Borel3</t>
  </si>
  <si>
    <t>Borel-3</t>
  </si>
  <si>
    <t>Turnbull1</t>
  </si>
  <si>
    <t>Turnbull Hydro-1</t>
  </si>
  <si>
    <t>COTTLE_2_FRNKNH</t>
  </si>
  <si>
    <t>Frankenheimer Power Plant</t>
  </si>
  <si>
    <t>Clark_Canyon</t>
  </si>
  <si>
    <t>Clark Canyon Dam-1</t>
  </si>
  <si>
    <t>FallsRiver_ID1</t>
  </si>
  <si>
    <t>Falls River Hydro-1</t>
  </si>
  <si>
    <t>FallsRiver_ID2</t>
  </si>
  <si>
    <t>Falls River Hydro-2</t>
  </si>
  <si>
    <t>NHOGAN_6_UNITS</t>
  </si>
  <si>
    <t>NEW HOGAN PH AGGREGATE</t>
  </si>
  <si>
    <t>FROGTN_1_UTICAM</t>
  </si>
  <si>
    <t>Murphys Powerhouse</t>
  </si>
  <si>
    <t>WISE_1_UNIT 2</t>
  </si>
  <si>
    <t>WISE HYDRO UNIT 2</t>
  </si>
  <si>
    <t>Hauser_HAU6</t>
  </si>
  <si>
    <t>Hauser-HAU6</t>
  </si>
  <si>
    <t>LowerNo21</t>
  </si>
  <si>
    <t>Lower No 2-1</t>
  </si>
  <si>
    <t>VLYHOM_7_SSJID</t>
  </si>
  <si>
    <t>Woodward Power Plant</t>
  </si>
  <si>
    <t>CRESSY_1_PARKER</t>
  </si>
  <si>
    <t>PARKER POWERHOUSE</t>
  </si>
  <si>
    <t>Hauser_HAU1</t>
  </si>
  <si>
    <t>Hauser-HAU1</t>
  </si>
  <si>
    <t>Hauser_HAU2</t>
  </si>
  <si>
    <t>Hauser-HAU2</t>
  </si>
  <si>
    <t>Hauser_HAU3</t>
  </si>
  <si>
    <t>Hauser-HAU3</t>
  </si>
  <si>
    <t>Hauser_HAU4</t>
  </si>
  <si>
    <t>Hauser-HAU4</t>
  </si>
  <si>
    <t>Hauser_HAU5</t>
  </si>
  <si>
    <t>Hauser-HAU5</t>
  </si>
  <si>
    <t>COVERD_2_MCKHY1</t>
  </si>
  <si>
    <t>Montgomery Creek Hydro</t>
  </si>
  <si>
    <t>BishopCreek3-3</t>
  </si>
  <si>
    <t>Bishop Creek 3-3</t>
  </si>
  <si>
    <t>Borel2</t>
  </si>
  <si>
    <t>Borel-2</t>
  </si>
  <si>
    <t>FeltHydro1</t>
  </si>
  <si>
    <t>Felt Hydroelectric Plant-GEN1</t>
  </si>
  <si>
    <t>FeltHydro2</t>
  </si>
  <si>
    <t>Felt Hydroelectric Plant-GEN2</t>
  </si>
  <si>
    <t>BishopCreek2-2</t>
  </si>
  <si>
    <t>Bishop Creek 2-2</t>
  </si>
  <si>
    <t>BishopCreek5-2</t>
  </si>
  <si>
    <t>Bishop Creek 5-2</t>
  </si>
  <si>
    <t>BirchCreek1</t>
  </si>
  <si>
    <t>Birch Creek-1</t>
  </si>
  <si>
    <t>BishopCreek2-3</t>
  </si>
  <si>
    <t>Bishop Creek 2-3</t>
  </si>
  <si>
    <t>BishopCreek3-2</t>
  </si>
  <si>
    <t>Bishop Creek 3-2</t>
  </si>
  <si>
    <t>Madison_MAD1</t>
  </si>
  <si>
    <t>Madison-MAD1</t>
  </si>
  <si>
    <t>Madison_MAD2</t>
  </si>
  <si>
    <t>Madison-MAD2</t>
  </si>
  <si>
    <t>Madison_MAD3</t>
  </si>
  <si>
    <t>Madison-MAD3</t>
  </si>
  <si>
    <t>Madison_MAD4</t>
  </si>
  <si>
    <t>Madison-MAD4</t>
  </si>
  <si>
    <t>BishopCreek5-1</t>
  </si>
  <si>
    <t>Bishop Creek 5-1</t>
  </si>
  <si>
    <t>Elk_Creek</t>
  </si>
  <si>
    <t>El Dorado Hydro Elk Creek-GEN1</t>
  </si>
  <si>
    <t>FlintCreek</t>
  </si>
  <si>
    <t>Flint Creek Hydroelectric-1</t>
  </si>
  <si>
    <t>COVERD_2_RCKHY1</t>
  </si>
  <si>
    <t>ROARING CREEK</t>
  </si>
  <si>
    <t>HATLOS_6_BWDHY1</t>
  </si>
  <si>
    <t>Bidwell Ditch</t>
  </si>
  <si>
    <t>BishopCreek4-3</t>
  </si>
  <si>
    <t>Bishop Creek 4-3</t>
  </si>
  <si>
    <t>BishopCreek4-4</t>
  </si>
  <si>
    <t>Bishop Creek 4-4</t>
  </si>
  <si>
    <t>BishopCreek4-5</t>
  </si>
  <si>
    <t>Bishop Creek 4-5</t>
  </si>
  <si>
    <t>BishopCreek6-1</t>
  </si>
  <si>
    <t>Bishop Creek 6-1</t>
  </si>
  <si>
    <t>Lundy2</t>
  </si>
  <si>
    <t>Lundy 2_LUNDY HYDRO PLANT (AGGREGATE)-1_24784</t>
  </si>
  <si>
    <t>Mile28Water1</t>
  </si>
  <si>
    <t>Mile 28 Water Power Project-1</t>
  </si>
  <si>
    <t>Mile28Water2</t>
  </si>
  <si>
    <t>Mile 28 Water Power Project-2</t>
  </si>
  <si>
    <t>FROGTN_1_UTICAA</t>
  </si>
  <si>
    <t>Angels Powerhouse</t>
  </si>
  <si>
    <t>PointLomaHY</t>
  </si>
  <si>
    <t>POINT LOMA WASTEWATER PERP HYDRO_POINT LOMA WASTEWATER TREATMENT PLANT-1</t>
  </si>
  <si>
    <t>FargoDrop</t>
  </si>
  <si>
    <t>Fargo Drop Hydro-1_Fargo Drop-GEN1</t>
  </si>
  <si>
    <t>Sullivan_10</t>
  </si>
  <si>
    <t>Sullivan-10</t>
  </si>
  <si>
    <t>Sullivan_11</t>
  </si>
  <si>
    <t>Sullivan-11</t>
  </si>
  <si>
    <t>Sullivan_12</t>
  </si>
  <si>
    <t>Sullivan-12</t>
  </si>
  <si>
    <t>Sullivan_13</t>
  </si>
  <si>
    <t>Sullivan-13</t>
  </si>
  <si>
    <t>Sullivan_2</t>
  </si>
  <si>
    <t>Sullivan-2</t>
  </si>
  <si>
    <t>Sullivan_3</t>
  </si>
  <si>
    <t>Sullivan-3</t>
  </si>
  <si>
    <t>Sullivan_4</t>
  </si>
  <si>
    <t>Sullivan-4</t>
  </si>
  <si>
    <t>Sullivan_5</t>
  </si>
  <si>
    <t>Sullivan-5</t>
  </si>
  <si>
    <t>Sullivan_6</t>
  </si>
  <si>
    <t>Sullivan-6</t>
  </si>
  <si>
    <t>Sullivan_7</t>
  </si>
  <si>
    <t>Sullivan-7</t>
  </si>
  <si>
    <t>Sullivan_8</t>
  </si>
  <si>
    <t>Sullivan-8</t>
  </si>
  <si>
    <t>FeltHydro3</t>
  </si>
  <si>
    <t>Felt Hydroelectric Plant-GEN3</t>
  </si>
  <si>
    <t>BishopCreek4-1</t>
  </si>
  <si>
    <t>Bishop Creek 4-1</t>
  </si>
  <si>
    <t>BishopCreek4-2</t>
  </si>
  <si>
    <t>Bishop Creek 4-2</t>
  </si>
  <si>
    <t>Sullivan_9</t>
  </si>
  <si>
    <t>Sullivan-9</t>
  </si>
  <si>
    <t>APLHIL_1_SLABCK</t>
  </si>
  <si>
    <t>SLAB CREEK HYDRO</t>
  </si>
  <si>
    <t>SAUGUS_6_CREST</t>
  </si>
  <si>
    <t>NotchButteGeoBon2</t>
  </si>
  <si>
    <t>Notch Butte Hydro-HYD1 a.k.a. Geo Bon #2</t>
  </si>
  <si>
    <t>CURTIS_1_FARFLD</t>
  </si>
  <si>
    <t>Fairfield Powerhouse</t>
  </si>
  <si>
    <t>RNDMTN_2_SLSPHY1</t>
  </si>
  <si>
    <t>Silver Springs</t>
  </si>
  <si>
    <t>Bend3</t>
  </si>
  <si>
    <t>Bend-3</t>
  </si>
  <si>
    <t>Schaffner_1</t>
  </si>
  <si>
    <t>Schaffner-1</t>
  </si>
  <si>
    <t>StrawberryCreek1</t>
  </si>
  <si>
    <t>Strawberry Creek-1</t>
  </si>
  <si>
    <t>StrawberryCreek2</t>
  </si>
  <si>
    <t>Strawberry Creek-2</t>
  </si>
  <si>
    <t>StrawberryCreek3</t>
  </si>
  <si>
    <t>Strawberry Creek-3</t>
  </si>
  <si>
    <t>ArenaDrop</t>
  </si>
  <si>
    <t>Arena Drop-1</t>
  </si>
  <si>
    <t>Bend2</t>
  </si>
  <si>
    <t>Bend-2</t>
  </si>
  <si>
    <t>Reynolds</t>
  </si>
  <si>
    <t>Reynolds Irrigation-1</t>
  </si>
  <si>
    <t>Shingle_Creek_1</t>
  </si>
  <si>
    <t>Shingle Creek-1</t>
  </si>
  <si>
    <t>Rim_View_1</t>
  </si>
  <si>
    <t>Rim View-1</t>
  </si>
  <si>
    <t>BlackCanyon3MV</t>
  </si>
  <si>
    <t>Black Canyon #3-1</t>
  </si>
  <si>
    <t>existing_generic_instate_small_hydro</t>
  </si>
  <si>
    <t>existing_generic_instate_large_hydro</t>
  </si>
  <si>
    <t>existing_generic_nw_hydro</t>
  </si>
  <si>
    <t>DCI_Miles_City</t>
  </si>
  <si>
    <t>Miles City DC Intertie (Fictional Resource)-1</t>
  </si>
  <si>
    <t>CAISO_Imports</t>
  </si>
  <si>
    <t>VSTAES_6_VESBT1</t>
  </si>
  <si>
    <t>CHINO_2_APEBT1</t>
  </si>
  <si>
    <t>Pomona Energy Storage</t>
  </si>
  <si>
    <t>Escondido BESS 1</t>
  </si>
  <si>
    <t>ESCNDO_6_EB2BT2</t>
  </si>
  <si>
    <t>Escondido BESS 2</t>
  </si>
  <si>
    <t>Escondido BESS 3</t>
  </si>
  <si>
    <t>MIRLOM_2_MLBBTA</t>
  </si>
  <si>
    <t>Mira Loma BESS A</t>
  </si>
  <si>
    <t>MIRLOM_2_MLBBTB</t>
  </si>
  <si>
    <t>Mira Loma BESS B</t>
  </si>
  <si>
    <t>MONLTH_6_BATTRY</t>
  </si>
  <si>
    <t>ELCAJN_6_EB1BT1</t>
  </si>
  <si>
    <t>Eastern BESS 1</t>
  </si>
  <si>
    <t>SWIFT_1_NAS</t>
  </si>
  <si>
    <t>ELCAJN_6_DRGEN1</t>
  </si>
  <si>
    <t>SANTGO_2_MABBT1</t>
  </si>
  <si>
    <t>Millikan Avenue BESS</t>
  </si>
  <si>
    <t>VACADX_1_NAS</t>
  </si>
  <si>
    <t>VACA-DIXON BATTERY</t>
  </si>
  <si>
    <t>ELCAJN_6_DRGEN2</t>
  </si>
  <si>
    <t>Base_battery_PGE_Valley_dur_4_unit_1</t>
  </si>
  <si>
    <t>Base_battery_PGE_Valley_dur_4</t>
  </si>
  <si>
    <t>Base_battery_PGE_Valley_dur_4_unit_2</t>
  </si>
  <si>
    <t>Base_battery_PGE_Valley_dur_4_unit_3</t>
  </si>
  <si>
    <t>Base_battery_PGE_Valley_dur_4_unit_4</t>
  </si>
  <si>
    <t>Base_battery_PGE_Valley_dur_4_unit_5</t>
  </si>
  <si>
    <t>Base_battery_PGE_Valley_dur_4_unit_6</t>
  </si>
  <si>
    <t>Base_battery_PGE_Valley_dur_4_unit_7</t>
  </si>
  <si>
    <t>Base_battery_PGE_Valley_dur_4_unit_8</t>
  </si>
  <si>
    <t>Base_battery_PGE_Valley_dur_4_unit_9</t>
  </si>
  <si>
    <t>Base_battery_PGE_Valley_dur_4_unit_10</t>
  </si>
  <si>
    <t>Base_battery_SCE_dur_4_unit_1</t>
  </si>
  <si>
    <t>Base_battery_SCE_dur_4</t>
  </si>
  <si>
    <t>Base_battery_SCE_dur_4_unit_2</t>
  </si>
  <si>
    <t>Base_battery_SCE_dur_4_unit_3</t>
  </si>
  <si>
    <t>Base_battery_SCE_dur_4_unit_4</t>
  </si>
  <si>
    <t>Base_battery_SCE_dur_4_unit_5</t>
  </si>
  <si>
    <t>Base_battery_SCE_dur_4_unit_6</t>
  </si>
  <si>
    <t>Base_battery_SCE_dur_4_unit_7</t>
  </si>
  <si>
    <t>Base_battery_SCE_dur_4_unit_8</t>
  </si>
  <si>
    <t>Base_battery_SCE_dur_4_unit_9</t>
  </si>
  <si>
    <t>Base_battery_SCE_dur_4_unit_10</t>
  </si>
  <si>
    <t>Base_battery_SDGE_dur_4_unit_1</t>
  </si>
  <si>
    <t>Base_battery_SDGE_dur_4</t>
  </si>
  <si>
    <t>Base_battery_SDGE_dur_4_unit_2</t>
  </si>
  <si>
    <t>Base_battery_SDGE_dur_4_unit_3</t>
  </si>
  <si>
    <t>Base_battery_SDGE_dur_4_unit_4</t>
  </si>
  <si>
    <t>Base_battery_SDGE_dur_4_unit_5</t>
  </si>
  <si>
    <t>Base_battery_SDGE_dur_4_unit_6</t>
  </si>
  <si>
    <t>Base_battery_SDGE_dur_4_unit_7</t>
  </si>
  <si>
    <t>Base_battery_SDGE_dur_4_unit_8</t>
  </si>
  <si>
    <t>Base_battery_SDGE_dur_4_unit_9</t>
  </si>
  <si>
    <t>Base_battery_SDGE_dur_4_unit_10</t>
  </si>
  <si>
    <t>Base_battery_PGE_Bay_dur_2_unit_1</t>
  </si>
  <si>
    <t>Base_battery_PGE_Bay_dur_2</t>
  </si>
  <si>
    <t>Base_battery_PGE_Bay_dur_2_unit_2</t>
  </si>
  <si>
    <t>Base_battery_PGE_Bay_dur_2_unit_3</t>
  </si>
  <si>
    <t>Base_battery_PGE_Bay_dur_2_unit_4</t>
  </si>
  <si>
    <t>Base_battery_PGE_Bay_dur_2_unit_5</t>
  </si>
  <si>
    <t>Base_battery_PGE_Bay_dur_2_unit_6</t>
  </si>
  <si>
    <t>Base_battery_PGE_Bay_dur_2_unit_7</t>
  </si>
  <si>
    <t>Base_battery_PGE_Bay_dur_2_unit_8</t>
  </si>
  <si>
    <t>Base_battery_PGE_Bay_dur_2_unit_9</t>
  </si>
  <si>
    <t>Base_battery_PGE_Bay_dur_2_unit_10</t>
  </si>
  <si>
    <t>Base_battery_PGE_Valley_dur_2_unit_1</t>
  </si>
  <si>
    <t>Base_battery_PGE_Valley_dur_2</t>
  </si>
  <si>
    <t>Base_battery_PGE_Valley_dur_2_unit_2</t>
  </si>
  <si>
    <t>Base_battery_PGE_Valley_dur_2_unit_3</t>
  </si>
  <si>
    <t>Base_battery_PGE_Valley_dur_2_unit_4</t>
  </si>
  <si>
    <t>Base_battery_PGE_Valley_dur_2_unit_5</t>
  </si>
  <si>
    <t>Base_battery_PGE_Valley_dur_2_unit_6</t>
  </si>
  <si>
    <t>Base_battery_PGE_Valley_dur_2_unit_7</t>
  </si>
  <si>
    <t>Base_battery_PGE_Valley_dur_2_unit_8</t>
  </si>
  <si>
    <t>Base_battery_PGE_Valley_dur_2_unit_9</t>
  </si>
  <si>
    <t>Base_battery_PGE_Valley_dur_2_unit_10</t>
  </si>
  <si>
    <t>Base_battery_SCE_dur_2_unit_1</t>
  </si>
  <si>
    <t>Base_battery_SCE_dur_2</t>
  </si>
  <si>
    <t>Base_battery_SCE_dur_2_unit_2</t>
  </si>
  <si>
    <t>Base_battery_SCE_dur_2_unit_3</t>
  </si>
  <si>
    <t>Base_battery_SCE_dur_2_unit_4</t>
  </si>
  <si>
    <t>Base_battery_SCE_dur_2_unit_5</t>
  </si>
  <si>
    <t>Base_battery_SCE_dur_2_unit_6</t>
  </si>
  <si>
    <t>Base_battery_SCE_dur_2_unit_7</t>
  </si>
  <si>
    <t>Base_battery_SCE_dur_2_unit_8</t>
  </si>
  <si>
    <t>Base_battery_SCE_dur_2_unit_9</t>
  </si>
  <si>
    <t>Base_battery_SCE_dur_2_unit_10</t>
  </si>
  <si>
    <t>Base_battery_SDGE_dur_2_unit_1</t>
  </si>
  <si>
    <t>Base_battery_SDGE_dur_2</t>
  </si>
  <si>
    <t>Base_battery_SDGE_dur_2_unit_2</t>
  </si>
  <si>
    <t>Base_battery_SDGE_dur_2_unit_3</t>
  </si>
  <si>
    <t>Base_battery_SDGE_dur_2_unit_4</t>
  </si>
  <si>
    <t>Base_battery_SDGE_dur_2_unit_5</t>
  </si>
  <si>
    <t>Base_battery_SDGE_dur_2_unit_6</t>
  </si>
  <si>
    <t>Base_battery_SDGE_dur_2_unit_7</t>
  </si>
  <si>
    <t>Base_battery_SDGE_dur_2_unit_8</t>
  </si>
  <si>
    <t>Base_battery_SDGE_dur_2_unit_9</t>
  </si>
  <si>
    <t>Base_battery_SDGE_dur_2_unit_10</t>
  </si>
  <si>
    <t>Base_battery_PGE_Bay_dur_4_unit_1</t>
  </si>
  <si>
    <t>Base_battery_PGE_Bay_dur_4</t>
  </si>
  <si>
    <t>Base_battery_PGE_Bay_dur_4_unit_2</t>
  </si>
  <si>
    <t>Base_battery_PGE_Bay_dur_4_unit_3</t>
  </si>
  <si>
    <t>Base_battery_PGE_Bay_dur_4_unit_4</t>
  </si>
  <si>
    <t>Base_battery_PGE_Bay_dur_4_unit_5</t>
  </si>
  <si>
    <t>Base_battery_PGE_Bay_dur_4_unit_6</t>
  </si>
  <si>
    <t>Base_battery_PGE_Bay_dur_4_unit_7</t>
  </si>
  <si>
    <t>Base_battery_PGE_Bay_dur_4_unit_8</t>
  </si>
  <si>
    <t>Base_battery_PGE_Bay_dur_4_unit_9</t>
  </si>
  <si>
    <t>Base_battery_PGE_Bay_dur_4_unit_10</t>
  </si>
  <si>
    <t>new_btm_resource</t>
  </si>
  <si>
    <t>CAISO_Loadmod</t>
  </si>
  <si>
    <t>new_btm_ee</t>
  </si>
  <si>
    <t>new_btm_dr</t>
  </si>
  <si>
    <t>new_ev</t>
  </si>
  <si>
    <t>new_tou</t>
  </si>
  <si>
    <t>DIABLO_7_UNIT 1</t>
  </si>
  <si>
    <t>Diablo Canyon Unit 1</t>
  </si>
  <si>
    <t>CAISO_Nuclear</t>
  </si>
  <si>
    <t>DIABLO_7_UNIT 2</t>
  </si>
  <si>
    <t>Diablo Canyon Unit 2</t>
  </si>
  <si>
    <t>n/a (Palo Verde)</t>
  </si>
  <si>
    <t>Palo_Verde_1 (CAISO Share)</t>
  </si>
  <si>
    <t>new_generic_nuclear</t>
  </si>
  <si>
    <t>existing_generic_nuclear</t>
  </si>
  <si>
    <t>CARLS1_2_CARCT1</t>
  </si>
  <si>
    <t>Encina Gas Peaker</t>
  </si>
  <si>
    <t>CAISO_Peaker1</t>
  </si>
  <si>
    <t>PNCHEG_2_PL1X4</t>
  </si>
  <si>
    <t>PANOCHE ENERGY CENTER (Aggregated)</t>
  </si>
  <si>
    <t>TBD (Puente)</t>
  </si>
  <si>
    <t>SUNSET_2_UNITS</t>
  </si>
  <si>
    <t>MIDWAY SUNSET COGENERATION PLANT</t>
  </si>
  <si>
    <t>COCOPP_2_CTG4</t>
  </si>
  <si>
    <t>Marsh Landing 4</t>
  </si>
  <si>
    <t>COCOPP_2_CTG1</t>
  </si>
  <si>
    <t>Marsh Landing 1</t>
  </si>
  <si>
    <t>COCOPP_2_CTG2</t>
  </si>
  <si>
    <t>Marsh Landing 2</t>
  </si>
  <si>
    <t>KELSO_2_UNITS</t>
  </si>
  <si>
    <t>Mariposa Energy</t>
  </si>
  <si>
    <t>COCOPP_2_CTG3</t>
  </si>
  <si>
    <t>Marsh Landing 3</t>
  </si>
  <si>
    <t>PIOPIC_2_CTG2</t>
  </si>
  <si>
    <t>Pio Pico Unit 2</t>
  </si>
  <si>
    <t>PIOPIC_2_CTG3</t>
  </si>
  <si>
    <t>Pio Pico Unit 3</t>
  </si>
  <si>
    <t>PIOPIC_2_CTG1</t>
  </si>
  <si>
    <t>Pio Pico Unit 1</t>
  </si>
  <si>
    <t>SENTNL_2_CTG5</t>
  </si>
  <si>
    <t>Sentinel Unit 5</t>
  </si>
  <si>
    <t>SENTNL_2_CTG1</t>
  </si>
  <si>
    <t>Sentinel Unit 1</t>
  </si>
  <si>
    <t>SENTNL_2_CTG4</t>
  </si>
  <si>
    <t>Sentinel Unit 4</t>
  </si>
  <si>
    <t>SENTNL_2_CTG8</t>
  </si>
  <si>
    <t>Sentinel Unit 8</t>
  </si>
  <si>
    <t>SENTNL_2_CTG6</t>
  </si>
  <si>
    <t>Sentinel Unit 6</t>
  </si>
  <si>
    <t>TBD (Stanton)</t>
  </si>
  <si>
    <t>Stanton Peaker Facility</t>
  </si>
  <si>
    <t>SENTNL_2_CTG7</t>
  </si>
  <si>
    <t>Sentinel Unit 7</t>
  </si>
  <si>
    <t>WALCRK_2_CTG2</t>
  </si>
  <si>
    <t>Walnut Creek Energy Park Unit 2</t>
  </si>
  <si>
    <t>SENTNL_2_CTG3</t>
  </si>
  <si>
    <t>Sentinel Unit 3</t>
  </si>
  <si>
    <t>WALCRK_2_CTG3</t>
  </si>
  <si>
    <t>Walnut Creek Energy Park Unit 3</t>
  </si>
  <si>
    <t>WALCRK_2_CTG5</t>
  </si>
  <si>
    <t>Walnut Creek Energy Park Unit 5</t>
  </si>
  <si>
    <t>WALCRK_2_CTG4</t>
  </si>
  <si>
    <t>Walnut Creek Energy Park Unit 4</t>
  </si>
  <si>
    <t>WALCRK_2_CTG1</t>
  </si>
  <si>
    <t>Walnut Creek Energy Park Unit 1</t>
  </si>
  <si>
    <t>MALAGA_1_PL1X2</t>
  </si>
  <si>
    <t>Malaga Power Aggregate</t>
  </si>
  <si>
    <t>SENTNL_2_CTG2</t>
  </si>
  <si>
    <t>Sentinel Unit 2</t>
  </si>
  <si>
    <t>OMAR_2_UNIT 4</t>
  </si>
  <si>
    <t>KERN RIVER COGENERATION CO. UNIT 4</t>
  </si>
  <si>
    <t>OMAR_2_UNIT 3</t>
  </si>
  <si>
    <t>KERN RIVER COGENERATION CO. UNIT 3</t>
  </si>
  <si>
    <t>SYCAMR_2_UNIT 2</t>
  </si>
  <si>
    <t>Sycamore Cogeneration Unit 2</t>
  </si>
  <si>
    <t>SYCAMR_2_UNIT 4</t>
  </si>
  <si>
    <t>Sycamore Cogeneration Unit 4</t>
  </si>
  <si>
    <t>OMAR_2_UNIT 2</t>
  </si>
  <si>
    <t>KERN RIVER COGENERATION CO. UNIT 2</t>
  </si>
  <si>
    <t>OMAR_2_UNIT 1</t>
  </si>
  <si>
    <t>KERN RIVER COGENERATION CO. UNIT 1</t>
  </si>
  <si>
    <t>ANAHM_2_CANYN1</t>
  </si>
  <si>
    <t>CANYON POWER PLANT UNIT 1</t>
  </si>
  <si>
    <t>ANAHM_2_CANYN2</t>
  </si>
  <si>
    <t>CANYON POWER PLANT UNIT 2</t>
  </si>
  <si>
    <t>ANAHM_2_CANYN3</t>
  </si>
  <si>
    <t>CANYON POWER PLANT UNIT 3</t>
  </si>
  <si>
    <t>ANAHM_2_CANYN4</t>
  </si>
  <si>
    <t>CANYON POWER PLANT UNIT 4</t>
  </si>
  <si>
    <t>RVSIDE_2_RERCU3</t>
  </si>
  <si>
    <t>Riverside Energy Res. Ctr Unit 3</t>
  </si>
  <si>
    <t>RVSIDE_2_RERCU4</t>
  </si>
  <si>
    <t>Riverside Energy Res. Ctr Unit 4</t>
  </si>
  <si>
    <t>VESTAL_2_WELLHD</t>
  </si>
  <si>
    <t>Wellhead Power Delano</t>
  </si>
  <si>
    <t>RVSIDE_6_RERCU1</t>
  </si>
  <si>
    <t>Riverside Energy Res. Ctr Unit 1</t>
  </si>
  <si>
    <t>BDGRCK_1_UNITS</t>
  </si>
  <si>
    <t>BADGER CREEK LIMITED</t>
  </si>
  <si>
    <t>LARKSP_6_UNIT 2</t>
  </si>
  <si>
    <t>LARKSPUR PEAKER UNIT 2</t>
  </si>
  <si>
    <t>BOGUE_1_UNITA1</t>
  </si>
  <si>
    <t>Feather River Energy Center, Unit #1</t>
  </si>
  <si>
    <t>ETIWND_6_GRPLND</t>
  </si>
  <si>
    <t>Grapeland Peaker</t>
  </si>
  <si>
    <t>MNDALY_6_MCGRTH</t>
  </si>
  <si>
    <t>McGrath Beach Peaker</t>
  </si>
  <si>
    <t>CENTER_6_PEAKER</t>
  </si>
  <si>
    <t>Center Peaker</t>
  </si>
  <si>
    <t>BARRE_6_PEAKER</t>
  </si>
  <si>
    <t>Barre Peaker</t>
  </si>
  <si>
    <t>LARKSP_6_UNIT 1</t>
  </si>
  <si>
    <t>LARKSPUR PEAKER UNIT 1</t>
  </si>
  <si>
    <t>SMPRIP_1_SMPSON</t>
  </si>
  <si>
    <t>Ripon Cogeneration Unit 1</t>
  </si>
  <si>
    <t>MIRLOM_6_PEAKER</t>
  </si>
  <si>
    <t>Mira Loma Peaker</t>
  </si>
  <si>
    <t>ELCAJN_6_UNITA1</t>
  </si>
  <si>
    <t>Cuyamaca Peak Energy Plant</t>
  </si>
  <si>
    <t>MRGT_6_MMAREF</t>
  </si>
  <si>
    <t>Miramar Energy Facility</t>
  </si>
  <si>
    <t>GLNARM_7_UNIT 3</t>
  </si>
  <si>
    <t>GLEN ARM UNIT 3</t>
  </si>
  <si>
    <t>MRGT_6_MEF2</t>
  </si>
  <si>
    <t>Miramar Energy Facility II</t>
  </si>
  <si>
    <t>GLNARM_7_UNIT 4</t>
  </si>
  <si>
    <t>GLEN ARM UNIT 4</t>
  </si>
  <si>
    <t>CENTRY_6_PL1X4</t>
  </si>
  <si>
    <t>CENTURY GENERATING PLANT (AGGREGATE)</t>
  </si>
  <si>
    <t>RVSIDE_6_SPRING</t>
  </si>
  <si>
    <t>SPRINGS GENERATION PROJECT AGGREGATE</t>
  </si>
  <si>
    <t>DREWS UNIT AGGREGATE</t>
  </si>
  <si>
    <t>CSCCOG_1_UNIT 1</t>
  </si>
  <si>
    <t>SANTA CLARA CO-GEN</t>
  </si>
  <si>
    <t>VERNON_6_GONZL2</t>
  </si>
  <si>
    <t>H. Gonzales Unit #2</t>
  </si>
  <si>
    <t>VERNON_6_GONZL1</t>
  </si>
  <si>
    <t>H. Gonzales Unit #1</t>
  </si>
  <si>
    <t>TBD (Encina)</t>
  </si>
  <si>
    <t>new_generic_peaker</t>
  </si>
  <si>
    <t>CARLS2_1_CARCT1</t>
  </si>
  <si>
    <t>CHINO_6_SMPPAP</t>
  </si>
  <si>
    <t>AltaGas Pomona Energy</t>
  </si>
  <si>
    <t>ELLIS_2_QF</t>
  </si>
  <si>
    <t>ELLIS QFS</t>
  </si>
  <si>
    <t>existing_generic_peaker</t>
  </si>
  <si>
    <t>PNCHPP_1_PL1X2</t>
  </si>
  <si>
    <t>Midway Peaking Aggregate</t>
  </si>
  <si>
    <t>CAISO_Peaker2</t>
  </si>
  <si>
    <t>GWFPWR_1_UNITS</t>
  </si>
  <si>
    <t>HANFORD PEAKER PLANT</t>
  </si>
  <si>
    <t>OGROVE_6_PL1X2</t>
  </si>
  <si>
    <t>Orange Grove Energy Center</t>
  </si>
  <si>
    <t>GILRPP_1_PL1X2</t>
  </si>
  <si>
    <t>GILROY ENERGY CENTER UNITS 1&amp;2 AGGREGATE</t>
  </si>
  <si>
    <t>GLNARM_2_UNIT 5</t>
  </si>
  <si>
    <t>GLENARM UNIT 5</t>
  </si>
  <si>
    <t>HINSON_6_LBECH1</t>
  </si>
  <si>
    <t>HINSON_6_LBECH2</t>
  </si>
  <si>
    <t>HINSON_6_LBECH3</t>
  </si>
  <si>
    <t>HINSON_6_LBECH4</t>
  </si>
  <si>
    <t>OAK C_7_UNIT 1</t>
  </si>
  <si>
    <t>OAKLAND STATION C GT UNIT 1</t>
  </si>
  <si>
    <t>OAK C_7_UNIT 2</t>
  </si>
  <si>
    <t>OAKLAND STATION C GT UNIT 2</t>
  </si>
  <si>
    <t>OAK C_7_UNIT 3</t>
  </si>
  <si>
    <t>OAKLAND STATION C GT UNIT 3</t>
  </si>
  <si>
    <t>GOLETA_6_ELLWOD</t>
  </si>
  <si>
    <t>ELLWOOD ENERGY SUPPORT FACILITY</t>
  </si>
  <si>
    <t>HIGH SIERRA LIMITED</t>
  </si>
  <si>
    <t>DOUBLE "C" LIMITED</t>
  </si>
  <si>
    <t>PNOCHE_1_UNITA1</t>
  </si>
  <si>
    <t>CalPeak Power Panoche Unit 1</t>
  </si>
  <si>
    <t>BORDER_6_UNITA1</t>
  </si>
  <si>
    <t>CalPeak Power Border Unit 1</t>
  </si>
  <si>
    <t>VACADX_1_UNITA1</t>
  </si>
  <si>
    <t>CalPeak Power Vaca Dixon Unit 1</t>
  </si>
  <si>
    <t>HENRTA_6_UNITA1</t>
  </si>
  <si>
    <t>GWF HENRIETTA PEAKER PLANT UNIT 1</t>
  </si>
  <si>
    <t>PNOCHE_1_PL1X2</t>
  </si>
  <si>
    <t>Panoche Peaker</t>
  </si>
  <si>
    <t>STIGCT_2_LODI</t>
  </si>
  <si>
    <t>LODI STIG UNIT</t>
  </si>
  <si>
    <t>LIVOAK_1_UNIT 1</t>
  </si>
  <si>
    <t>LIVE OAK LIMITED</t>
  </si>
  <si>
    <t>HENRTA_6_UNITA2</t>
  </si>
  <si>
    <t>GWF HENRIETTA PEAKER PLANT UNIT 2</t>
  </si>
  <si>
    <t>BEARMT_1_UNIT</t>
  </si>
  <si>
    <t>Bear Mountain Limited</t>
  </si>
  <si>
    <t>ESCNDO_6_PL1X2</t>
  </si>
  <si>
    <t>MMC Escondido Aggregate</t>
  </si>
  <si>
    <t>CHALK_1_UNIT</t>
  </si>
  <si>
    <t>CHALK CLIFF LIMITED</t>
  </si>
  <si>
    <t>RVSIDE_6_RERCU2</t>
  </si>
  <si>
    <t>Riverside Energy Res. Ctr Unit 2</t>
  </si>
  <si>
    <t>ELCAJN_6_LM6K</t>
  </si>
  <si>
    <t>El Cajon Energy Center</t>
  </si>
  <si>
    <t>ESCNDO_6_UNITB1</t>
  </si>
  <si>
    <t>CalPeak Power Enterprise Unit 1</t>
  </si>
  <si>
    <t>RVRVEW_1_UNITA1</t>
  </si>
  <si>
    <t>Riverview Energy Center (GP Antioch)</t>
  </si>
  <si>
    <t>YUBACT_6_UNITA1</t>
  </si>
  <si>
    <t>Yuba City Energy Center (Calpine)</t>
  </si>
  <si>
    <t>LMBEPK_2_UNITA2</t>
  </si>
  <si>
    <t>Creed Energy Center, Unit #1</t>
  </si>
  <si>
    <t>LMBEPK_2_UNITA1</t>
  </si>
  <si>
    <t>Lambie Energy Center, Unit #1</t>
  </si>
  <si>
    <t>MKTRCK_1_UNIT 1</t>
  </si>
  <si>
    <t>MCKITTRICK LIMITED</t>
  </si>
  <si>
    <t>LMBEPK_2_UNITA3</t>
  </si>
  <si>
    <t>Goose Haven Energy Center, Unit #1</t>
  </si>
  <si>
    <t>WOLFSK_1_UNITA1</t>
  </si>
  <si>
    <t>Wolfskill Energy Center, Unit #1</t>
  </si>
  <si>
    <t>GILRPP_1_PL3X4</t>
  </si>
  <si>
    <t>GILROY ENERGY CENTER, UNIT #3</t>
  </si>
  <si>
    <t>KNGCTY_6_UNITA1</t>
  </si>
  <si>
    <t>King City Energy Center, Unit #1</t>
  </si>
  <si>
    <t>INDIGO_1_UNIT 2</t>
  </si>
  <si>
    <t>INDIGO PEAKER UNIT 2</t>
  </si>
  <si>
    <t>INDIGO_1_UNIT 1</t>
  </si>
  <si>
    <t>INDIGO PEAKER UNIT 1</t>
  </si>
  <si>
    <t>INDIGO_1_UNIT 3</t>
  </si>
  <si>
    <t>INDIGO PEAKER UNIT 3</t>
  </si>
  <si>
    <t>COLTON_6_AGUAM1</t>
  </si>
  <si>
    <t>AGUA MANSA UNIT 1 (CITY OF COLTON)</t>
  </si>
  <si>
    <t>ANAHM_7_CT</t>
  </si>
  <si>
    <t>ANAHEIM COMBUSTION TURBINE</t>
  </si>
  <si>
    <t>OTAY_6_PL1X2</t>
  </si>
  <si>
    <t>Chula Vista Energy Center, LLC</t>
  </si>
  <si>
    <t>ALMEGT_1_UNIT 1</t>
  </si>
  <si>
    <t>ALAMEDA GT UNIT 1</t>
  </si>
  <si>
    <t>LODI25_2_UNIT 1</t>
  </si>
  <si>
    <t>LODI GAS TURBINE</t>
  </si>
  <si>
    <t>ALMEGT_1_UNIT 2</t>
  </si>
  <si>
    <t>ALAMEDA GT UNIT 2</t>
  </si>
  <si>
    <t>CSCGNR_1_UNIT 1</t>
  </si>
  <si>
    <t>GIANERA PEAKER UNIT 1</t>
  </si>
  <si>
    <t>CSCGNR_1_UNIT 2</t>
  </si>
  <si>
    <t>GIANERA PEAKER UNIT 2</t>
  </si>
  <si>
    <t>AGRICO_6_PL3N5</t>
  </si>
  <si>
    <t>Fresno Peaker</t>
  </si>
  <si>
    <t>GLNARM_7_UNIT 2</t>
  </si>
  <si>
    <t>GLEN ARM UNIT 2</t>
  </si>
  <si>
    <t>GLNARM_7_UNIT 1</t>
  </si>
  <si>
    <t>GLEN ARM UNIT 1</t>
  </si>
  <si>
    <t>ELCAJN_7_GT1</t>
  </si>
  <si>
    <t>EL CAJON</t>
  </si>
  <si>
    <t>KEARNY_7_KY3</t>
  </si>
  <si>
    <t>KEARNY GT3 AGGREGATE</t>
  </si>
  <si>
    <t>MRGT_7_UNITS</t>
  </si>
  <si>
    <t>MIRAMAR COMBUSTION TURBINE AGGREGATE</t>
  </si>
  <si>
    <t>SHELRF_1_UNITS</t>
  </si>
  <si>
    <t>SHELL OIL REFINERY AGGREGATE</t>
  </si>
  <si>
    <t>PALALT_7_COBUG</t>
  </si>
  <si>
    <t>Cooperatively Owned Back Up Generator</t>
  </si>
  <si>
    <t>HELMPG_7_UNIT 1</t>
  </si>
  <si>
    <t>HELMS PUMP-GEN UNIT 1</t>
  </si>
  <si>
    <t>CAISO_Pumped_Hydro</t>
  </si>
  <si>
    <t>HELMPG_7_UNIT 2</t>
  </si>
  <si>
    <t>HELMS PUMP-GEN UNIT 2</t>
  </si>
  <si>
    <t>HELMPG_7_UNIT 3</t>
  </si>
  <si>
    <t>HELMS PUMP-GEN UNIT 3</t>
  </si>
  <si>
    <t>EASTWD_7_UNIT</t>
  </si>
  <si>
    <t>EASTWOOD PUMP-GEN</t>
  </si>
  <si>
    <t>SLUISP_2_UNITS</t>
  </si>
  <si>
    <t>SAN LUIS (GIANELLI) PUMP-GEN (AGGREGATE)</t>
  </si>
  <si>
    <t>LAKHDG_6_UNIT 1</t>
  </si>
  <si>
    <t>Lake Hodges Pumped Storage-Unit1</t>
  </si>
  <si>
    <t>LAKHDG_6_UNIT 2</t>
  </si>
  <si>
    <t>Lake Hodges Pumped Storage-Unit2</t>
  </si>
  <si>
    <t>new_generic_pumped_storage_hydro</t>
  </si>
  <si>
    <t>CDWR07_2_GEN</t>
  </si>
  <si>
    <t>WNDGPP_2_NSPIN</t>
  </si>
  <si>
    <t>EDMONS_2_NSPIN</t>
  </si>
  <si>
    <t>BANKPP_2_NSPIN</t>
  </si>
  <si>
    <t>DOSMGO_2_NSPIN</t>
  </si>
  <si>
    <t>PEARBL_2_NSPIN</t>
  </si>
  <si>
    <t>OSO_6_NSPIN</t>
  </si>
  <si>
    <t>existing_generic_pumped_storage_hydro</t>
  </si>
  <si>
    <t>HUMBPP_6_UNITS</t>
  </si>
  <si>
    <t>Humboldt Bay Generating Station 1</t>
  </si>
  <si>
    <t>CAISO_Reciprocating_Engine</t>
  </si>
  <si>
    <t>HUMBPP_1_UNITS3</t>
  </si>
  <si>
    <t>Humboldt Bay Generating Station 3</t>
  </si>
  <si>
    <t>CHWCHL_1_UNIT</t>
  </si>
  <si>
    <t>CHOW 2 PEAKER PLANT</t>
  </si>
  <si>
    <t>REDBLF_6_UNIT</t>
  </si>
  <si>
    <t>RED BLUFF PEAKER PLANT</t>
  </si>
  <si>
    <t>OROVIL_6_UNIT</t>
  </si>
  <si>
    <t>Oroville Cogeneration, LP</t>
  </si>
  <si>
    <t>new_generic_ice</t>
  </si>
  <si>
    <t>existing_generic_ice</t>
  </si>
  <si>
    <t>Grasshopper Flat</t>
  </si>
  <si>
    <t>CAISO_Small_Hydro</t>
  </si>
  <si>
    <t>Carrizo_Solar</t>
  </si>
  <si>
    <t>CAISO_Solar</t>
  </si>
  <si>
    <t>Central_Valley_North_Los_Banos_Solar</t>
  </si>
  <si>
    <t>Distributed_Solar</t>
  </si>
  <si>
    <t>Greater_Imperial_Solar</t>
  </si>
  <si>
    <t>Inyokern_North_Kramer_Solar</t>
  </si>
  <si>
    <t>Kern_Greater_Carrizo_Solar</t>
  </si>
  <si>
    <t>Kramer_Inyokern_Ex_Solar</t>
  </si>
  <si>
    <t>North_Victor_Solar</t>
  </si>
  <si>
    <t>Northern_California_Ex_Solar</t>
  </si>
  <si>
    <t>Riverside_Palm_Springs_Solar</t>
  </si>
  <si>
    <t>Sacramento_River_Solar</t>
  </si>
  <si>
    <t>Southern_CA_Desert_Southern_NV_Solar</t>
  </si>
  <si>
    <t>Solano_Solar</t>
  </si>
  <si>
    <t>Solano_subzone_Solar</t>
  </si>
  <si>
    <t>Greater_Kramer_Solar</t>
  </si>
  <si>
    <t>Southern_California_Desert_Ex_Solar</t>
  </si>
  <si>
    <t>Tehachapi_Solar</t>
  </si>
  <si>
    <t>Tehachapi_Ex_Solar</t>
  </si>
  <si>
    <t>Westlands_Ex_Solar</t>
  </si>
  <si>
    <t>Westlands_Solar</t>
  </si>
  <si>
    <t>Utah_Solar</t>
  </si>
  <si>
    <t>Arizona_Solar</t>
  </si>
  <si>
    <t>New_Mexico_Solar</t>
  </si>
  <si>
    <t>Baja_California_Solar</t>
  </si>
  <si>
    <t>SCADSNV_Solar</t>
  </si>
  <si>
    <t>new_generic_solar_1axis</t>
  </si>
  <si>
    <t>new_generic_solar_2axis</t>
  </si>
  <si>
    <t>new_generic_solar_fixed</t>
  </si>
  <si>
    <t>new_generic_solar_thermal</t>
  </si>
  <si>
    <t>SLRMS3_2_SRMSR1</t>
  </si>
  <si>
    <t>SILVER RIDGE MOUNT SIGNAL 3</t>
  </si>
  <si>
    <t>TRNQLT_2_SOLAR</t>
  </si>
  <si>
    <t>Tranquillity</t>
  </si>
  <si>
    <t>RATSKE_2_NROSR1</t>
  </si>
  <si>
    <t>North Rosamond Solar, LLC</t>
  </si>
  <si>
    <t>RE Slate 1-2</t>
  </si>
  <si>
    <t>CALFTS_2_CFSSR1</t>
  </si>
  <si>
    <t>SevenSisters</t>
  </si>
  <si>
    <t>Seven Sisters Solar</t>
  </si>
  <si>
    <t>Amercian Falls Solar II</t>
  </si>
  <si>
    <t>Clark Solar 1</t>
  </si>
  <si>
    <t>Clark Solar 2</t>
  </si>
  <si>
    <t>Clark Solar 3</t>
  </si>
  <si>
    <t>Clark Solar 4</t>
  </si>
  <si>
    <t>Orchard Ranch Solar</t>
  </si>
  <si>
    <t>Pocatello Solar 1</t>
  </si>
  <si>
    <t>Simco Solar</t>
  </si>
  <si>
    <t>PNCHVS_2_SOLAR</t>
  </si>
  <si>
    <t>PNCHVS_2_SOLARB</t>
  </si>
  <si>
    <t>CALFTN_2_SOLAR</t>
  </si>
  <si>
    <t>California Flats North</t>
  </si>
  <si>
    <t>Beacon Solar B</t>
  </si>
  <si>
    <t>Beacon Solar A|Beacon Solar|BCON18G</t>
  </si>
  <si>
    <t>Maverick Solar, LLC</t>
  </si>
  <si>
    <t>BGSKYN_2_AS2SR1</t>
  </si>
  <si>
    <t>MSOLAR_2_SOLAR2</t>
  </si>
  <si>
    <t>Mesquite Solar 2</t>
  </si>
  <si>
    <t>TRNQL8_2_ROJSR1</t>
  </si>
  <si>
    <t>Tranquillity 8 Rojo</t>
  </si>
  <si>
    <t>DSFLWR_2_WS2SR1</t>
  </si>
  <si>
    <t>WISTRA_2_WRSSR1</t>
  </si>
  <si>
    <t>Wistaria Ranch Solar</t>
  </si>
  <si>
    <t>Tranquillity 8 Verde</t>
  </si>
  <si>
    <t>CAMLOT_2_SOLAR1</t>
  </si>
  <si>
    <t>Camelot</t>
  </si>
  <si>
    <t>CUYAMS_6_CUYSR1</t>
  </si>
  <si>
    <t>CerroPrietoPV</t>
  </si>
  <si>
    <t>Planta Fotovoltaica Cerro Prieto-1</t>
  </si>
  <si>
    <t>KRAMER_1_KJ5SR5</t>
  </si>
  <si>
    <t>Kramer Junction 5</t>
  </si>
  <si>
    <t>VICTOR_1_CREST</t>
  </si>
  <si>
    <t>RE Gaskell West 3</t>
  </si>
  <si>
    <t>RE Gaskell West 4</t>
  </si>
  <si>
    <t>RE Gaskell West 5</t>
  </si>
  <si>
    <t>97WI8ME LLC (Midway Solar Farm III)</t>
  </si>
  <si>
    <t>ORNI33, LLC</t>
  </si>
  <si>
    <t>BIGSKY_2_BSKSR6</t>
  </si>
  <si>
    <t>Big Sky Solar 6</t>
  </si>
  <si>
    <t>BIGSKY_2_BSKSR7</t>
  </si>
  <si>
    <t>Big Sky Solar 7</t>
  </si>
  <si>
    <t>BIGSKY_2_BSKSR8</t>
  </si>
  <si>
    <t>Big Sky Solar 8</t>
  </si>
  <si>
    <t>BIGSKY_2_SOLAR3</t>
  </si>
  <si>
    <t xml:space="preserve">Big Sky Summer </t>
  </si>
  <si>
    <t>TRNQL8_2_AMASR1</t>
  </si>
  <si>
    <t>Tranquillity 8 Amarillo</t>
  </si>
  <si>
    <t>TRNQL8_2_AZUSR1</t>
  </si>
  <si>
    <t>Tranquillity 8 Azul</t>
  </si>
  <si>
    <t>FRNTBW_6_SOLAR1</t>
  </si>
  <si>
    <t>Frontier Solar</t>
  </si>
  <si>
    <t>GASKW1_2_GW1SR1</t>
  </si>
  <si>
    <t>Gaskell West 1</t>
  </si>
  <si>
    <t>GIFENS_6_BUGSL1</t>
  </si>
  <si>
    <t>Burford Giffen</t>
  </si>
  <si>
    <t>JACMSR_1_JACSR1</t>
  </si>
  <si>
    <t>Jacumba Solar Farm</t>
  </si>
  <si>
    <t>LAMONT_1_SOLAR2</t>
  </si>
  <si>
    <t>Redwood Solar Farm 4</t>
  </si>
  <si>
    <t>SEGS_1_SR2SL2</t>
  </si>
  <si>
    <t>Sunray 2</t>
  </si>
  <si>
    <t>WHITNY_6_SOLAR</t>
  </si>
  <si>
    <t>Whitney Point Solar</t>
  </si>
  <si>
    <t>SUMWHT_6_SWSSR1</t>
  </si>
  <si>
    <t>VALCNTR_22870_DG</t>
  </si>
  <si>
    <t>VALCNTR</t>
  </si>
  <si>
    <t>VEAVST_1_SOLAR</t>
  </si>
  <si>
    <t>Community Solar</t>
  </si>
  <si>
    <t>RECTOR_2_CREST</t>
  </si>
  <si>
    <t>SPRGVL_2_CREST</t>
  </si>
  <si>
    <t>GALE_1_SR3SR3</t>
  </si>
  <si>
    <t>Sunray 3</t>
  </si>
  <si>
    <t>OASIS_6_CREST</t>
  </si>
  <si>
    <t>BLCKWL_6_SOLAR1</t>
  </si>
  <si>
    <t>DELSUR_6_CREST</t>
  </si>
  <si>
    <t>DELSUR_6_CREST1</t>
  </si>
  <si>
    <t>GIFFEN_6_SOLAR1</t>
  </si>
  <si>
    <t>Aspiration Solar G</t>
  </si>
  <si>
    <t>RICHMN_1_CHVSR2</t>
  </si>
  <si>
    <t>Chevron 8.5</t>
  </si>
  <si>
    <t>RDWAY_1_CREST</t>
  </si>
  <si>
    <t>LNCSTR_6_CREST</t>
  </si>
  <si>
    <t>MAGUND_1_BKSSR2</t>
  </si>
  <si>
    <t>Bakersfield Solar 1</t>
  </si>
  <si>
    <t>VESTAL_2_UNIT1</t>
  </si>
  <si>
    <t>Energetics_PV</t>
  </si>
  <si>
    <t>Energetics Solar-PV(22,000)</t>
  </si>
  <si>
    <t>CRELMN_6_RAMSR3</t>
  </si>
  <si>
    <t>Ramona Solar Energy</t>
  </si>
  <si>
    <t>SHUTLE_6_CREST</t>
  </si>
  <si>
    <t>REDMAN_2_SOLAR</t>
  </si>
  <si>
    <t>Lancaster East Avenue F</t>
  </si>
  <si>
    <t>DELSUR_6_BSOLAR</t>
  </si>
  <si>
    <t>Central Antelope Dry Ranch B</t>
  </si>
  <si>
    <t>LITLRK_6_GBCSR1</t>
  </si>
  <si>
    <t>Green Beanworks C</t>
  </si>
  <si>
    <t>MIRLOM_2_LNDFL</t>
  </si>
  <si>
    <t>Milliken Landfill Solar</t>
  </si>
  <si>
    <t>OASIS_6_GBDSR4</t>
  </si>
  <si>
    <t>Green Beanworks D</t>
  </si>
  <si>
    <t>OASIS_6_SOLAR3</t>
  </si>
  <si>
    <t>Soccer Center</t>
  </si>
  <si>
    <t>ORTGA_6_ME1SL1</t>
  </si>
  <si>
    <t>Merced 1</t>
  </si>
  <si>
    <t>REDMAN_6_AVSSR1</t>
  </si>
  <si>
    <t>Antelope Valley Solar</t>
  </si>
  <si>
    <t>Eagle Solar</t>
  </si>
  <si>
    <t xml:space="preserve">NEENACH SOLAR </t>
  </si>
  <si>
    <t>CalCity Solar I, LLC</t>
  </si>
  <si>
    <t>Sheep Creek Road Solar Generation Facility Project</t>
  </si>
  <si>
    <t>VACADX_1_SOLAR</t>
  </si>
  <si>
    <t>VLCNTR_6_VCSLR1</t>
  </si>
  <si>
    <t>Valley Center 1</t>
  </si>
  <si>
    <t>Cameron</t>
  </si>
  <si>
    <t>HENRTA_6_SOLAR2</t>
  </si>
  <si>
    <t>Westside Solar Power PV1</t>
  </si>
  <si>
    <t>LITLRK_6_SOLAR3</t>
  </si>
  <si>
    <t>One Ten Partners</t>
  </si>
  <si>
    <t>RICHMN_1_SOLAR</t>
  </si>
  <si>
    <t>Chevron 2</t>
  </si>
  <si>
    <t>BellevueSolarINV1</t>
  </si>
  <si>
    <t>Bellevue Solar Project-INV-1</t>
  </si>
  <si>
    <t>DAIRLD_1_MD1SL1</t>
  </si>
  <si>
    <t>Madera 1</t>
  </si>
  <si>
    <t>DELSUR_6_SOLAR4</t>
  </si>
  <si>
    <t>DELSUR_6_SOLAR5</t>
  </si>
  <si>
    <t>MCARTH_6_FRIVRB</t>
  </si>
  <si>
    <t>Fall River Mills Project B</t>
  </si>
  <si>
    <t>ORLND_6_SOLAR1</t>
  </si>
  <si>
    <t>Enerparc California 2</t>
  </si>
  <si>
    <t>PIT1_6_FRIVRA</t>
  </si>
  <si>
    <t>Fall River Mills Project A</t>
  </si>
  <si>
    <t>STROUD_6_WWHSR1</t>
  </si>
  <si>
    <t>Winter Wheat Solar Farm</t>
  </si>
  <si>
    <t>CHINO_2_SOLAR2</t>
  </si>
  <si>
    <t>Kona Solar - Terra Francesca</t>
  </si>
  <si>
    <t>VALLEY_5_SOLAR1</t>
  </si>
  <si>
    <t>Kona Solar - Meridian #1</t>
  </si>
  <si>
    <t>DEVERS_2_DHSPG2</t>
  </si>
  <si>
    <t>Desert Hot Springs 2</t>
  </si>
  <si>
    <t>ETIWND_2_SOLAR1</t>
  </si>
  <si>
    <t>Dedeaux Ontario</t>
  </si>
  <si>
    <t>MAGUND_1_BKISR1</t>
  </si>
  <si>
    <t>Bakersfield Industrial 1</t>
  </si>
  <si>
    <t>MANTEC_1_ML1SR1</t>
  </si>
  <si>
    <t>Manteca  Land 1</t>
  </si>
  <si>
    <t>SMYRNA_1_DL1SR1</t>
  </si>
  <si>
    <t>Delano Land 1</t>
  </si>
  <si>
    <t>DEVERS_2_CS2SR4</t>
  </si>
  <si>
    <t>Caliente Solar 2</t>
  </si>
  <si>
    <t>WRGTSR_2_WSFSR1</t>
  </si>
  <si>
    <t>Wright Solar Freeman</t>
  </si>
  <si>
    <t>IVSLR2_2_SM2SR1</t>
  </si>
  <si>
    <t>Silver Ridge Mount Signal 2</t>
  </si>
  <si>
    <t>BGSKYN_2_ASPSR2</t>
  </si>
  <si>
    <t>Antelope Solar 2 San Pablo</t>
  </si>
  <si>
    <t>VALTNE_2_AVASR1</t>
  </si>
  <si>
    <t>Valentine Solar</t>
  </si>
  <si>
    <t>SUNSLR_1_SSVSR1</t>
  </si>
  <si>
    <t>Sunshine Valley Solar 1</t>
  </si>
  <si>
    <t>BGSKYN_2_BS3SR3</t>
  </si>
  <si>
    <t>Big Sky Solar 3</t>
  </si>
  <si>
    <t>SUNSPT_2_WNASR1</t>
  </si>
  <si>
    <t>Windhub Solar A</t>
  </si>
  <si>
    <t>TX-ELK_6_ECKSR2</t>
  </si>
  <si>
    <t>Eagle Creek</t>
  </si>
  <si>
    <t>RNDSBG_1_HZASR1</t>
  </si>
  <si>
    <t>Hazel A</t>
  </si>
  <si>
    <t>existing_generic_solar_1axis</t>
  </si>
  <si>
    <t>existing_generic_solar_fixed</t>
  </si>
  <si>
    <t>existing_generic_solar_thermal</t>
  </si>
  <si>
    <t>ARLVAL_5_SOLAR</t>
  </si>
  <si>
    <t>Arlington Valley Solar Energy II - AVS II</t>
  </si>
  <si>
    <t>CAISO_Specified_Imports</t>
  </si>
  <si>
    <t>ALHMBR_1_ALHSLR</t>
  </si>
  <si>
    <t>SG2 Imperial Valley</t>
  </si>
  <si>
    <t>ARKANS_1_ARKSLR</t>
  </si>
  <si>
    <t>SNORA_2_SNRSLR</t>
  </si>
  <si>
    <t>CALPSS_6_SOLAR1</t>
  </si>
  <si>
    <t>70SM1 8ME, LLC (Gestamp Calipatria)</t>
  </si>
  <si>
    <t>ANZA_6_SOLAR1</t>
  </si>
  <si>
    <t>TallBear Seville</t>
  </si>
  <si>
    <t>ARLINT_5_SCEDYN</t>
  </si>
  <si>
    <t>COLGNS_2_CNSSR1</t>
  </si>
  <si>
    <t>GRADYW_5_GDYWD1</t>
  </si>
  <si>
    <t>GRIFFI_2_LSPDYN</t>
  </si>
  <si>
    <t>MAGNLA_6_ANAHEIM</t>
  </si>
  <si>
    <t>MAGNLA_6_CERRITOS</t>
  </si>
  <si>
    <t>MRCHNT_2_MELDYN</t>
  </si>
  <si>
    <t>MSQUIT_5_SERDYN</t>
  </si>
  <si>
    <t>NGILAA_5_SDGDYN</t>
  </si>
  <si>
    <t>RANCHO_2_SMUDSYSDYN</t>
  </si>
  <si>
    <t>SPOINT_2_MEADDYN</t>
  </si>
  <si>
    <t>SPOINT_2_PARKERDYN</t>
  </si>
  <si>
    <t>SUNSTR_5_SS1SCEDYN</t>
  </si>
  <si>
    <t>SUTTER_2_TESLADYN</t>
  </si>
  <si>
    <t>SUTTER_2_WASNDYN</t>
  </si>
  <si>
    <t>PVERDE_5_SCEDYN</t>
  </si>
  <si>
    <t>BCTSYS_5_PWXDYN</t>
  </si>
  <si>
    <t>RAMON_2_SCEDYN</t>
  </si>
  <si>
    <t>ELCABO_5_ECWSCEDYN</t>
  </si>
  <si>
    <t>El Cabo Wind</t>
  </si>
  <si>
    <t>SCEHOV_2_HOOVER</t>
  </si>
  <si>
    <t>MALIN_5_BPADYN</t>
  </si>
  <si>
    <t>INTMNT_3_ANAHEIM</t>
  </si>
  <si>
    <t>Intermountain Power Project</t>
  </si>
  <si>
    <t>BEJNLS_5_BV2SCEDYN</t>
  </si>
  <si>
    <t>Broadview 2</t>
  </si>
  <si>
    <t>INTMNT_3_RIVERSIDE</t>
  </si>
  <si>
    <t>IPPDYN</t>
  </si>
  <si>
    <t>BEKWJS_5_BV1SCEDYN</t>
  </si>
  <si>
    <t>Broadview 1</t>
  </si>
  <si>
    <t>MALIN_5_GCPDDYN</t>
  </si>
  <si>
    <t>Grant County Hydro Facilities</t>
  </si>
  <si>
    <t>INTMNT_3_PASADENA</t>
  </si>
  <si>
    <t>MALIN_5_IBERDR</t>
  </si>
  <si>
    <t>Iberdrola Centroid Sytem Resource</t>
  </si>
  <si>
    <t>MALIN_5_INHRED</t>
  </si>
  <si>
    <t>CSF Columbia Gorge</t>
  </si>
  <si>
    <t>MALIN_5_INHRPG</t>
  </si>
  <si>
    <t>BIGLOW CANYON</t>
  </si>
  <si>
    <t>MIDWYS_2_MIDSL1</t>
  </si>
  <si>
    <t>Midway Solar Farm</t>
  </si>
  <si>
    <t>AGCANA_X_HOOVER</t>
  </si>
  <si>
    <t>Hoover Power Plant</t>
  </si>
  <si>
    <t>MIDWY3_2_MDSSR1</t>
  </si>
  <si>
    <t>Midway South Solar Farm</t>
  </si>
  <si>
    <t>MILFRD_7_PASADENA</t>
  </si>
  <si>
    <t>Milford I</t>
  </si>
  <si>
    <t>WSNR_2_CVPDYN</t>
  </si>
  <si>
    <t>Central Valley 1</t>
  </si>
  <si>
    <t>WSNR_2_TESLADYN</t>
  </si>
  <si>
    <t>Central Valley Tesla</t>
  </si>
  <si>
    <t>WSNR_5_TRCYDYN</t>
  </si>
  <si>
    <t>Central Valley Tracy</t>
  </si>
  <si>
    <t>DINUBA GENERATION PROJECT</t>
  </si>
  <si>
    <t>CAISO_ST</t>
  </si>
  <si>
    <t>ETIWND_7_UNIT 3</t>
  </si>
  <si>
    <t>ETIWANDA GEN STA. UNIT 3</t>
  </si>
  <si>
    <t>ETIWND_7_UNIT 4</t>
  </si>
  <si>
    <t>ETIWANDA GEN STA. UNIT 4</t>
  </si>
  <si>
    <t>ORMOND_7_UNIT 2</t>
  </si>
  <si>
    <t>ORMOND BEACH GEN STA. UNIT 2</t>
  </si>
  <si>
    <t>ORMOND_7_UNIT 1</t>
  </si>
  <si>
    <t>ORMOND BEACH GEN STA. UNIT 1</t>
  </si>
  <si>
    <t>REDOND_7_UNIT 7</t>
  </si>
  <si>
    <t>REDONDO GEN STA. UNIT 7</t>
  </si>
  <si>
    <t>ALAMIT_7_UNIT 5</t>
  </si>
  <si>
    <t>ALAMITOS GEN STA. UNIT 5</t>
  </si>
  <si>
    <t>REDOND_7_UNIT 8</t>
  </si>
  <si>
    <t>REDONDO GEN STA. UNIT 8</t>
  </si>
  <si>
    <t>ALAMIT_7_UNIT 6</t>
  </si>
  <si>
    <t>ALAMITOS GEN STA. UNIT 6</t>
  </si>
  <si>
    <t>ALAMIT_7_UNIT 4</t>
  </si>
  <si>
    <t>ALAMITOS GEN STA. UNIT 4</t>
  </si>
  <si>
    <t>ALAMIT_7_UNIT 3</t>
  </si>
  <si>
    <t>ALAMITOS GEN STA. UNIT 3</t>
  </si>
  <si>
    <t>ENCINA_7_EA5</t>
  </si>
  <si>
    <t>HNTGBH_7_UNIT 2</t>
  </si>
  <si>
    <t>HUNTINGTON BEACH GEN STA. UNIT 2</t>
  </si>
  <si>
    <t>HNTGBH_7_UNIT 1</t>
  </si>
  <si>
    <t>HUNTINGTON BEACH GEN STA. UNIT 1</t>
  </si>
  <si>
    <t>REDOND_7_UNIT 5</t>
  </si>
  <si>
    <t>REDONDO GEN STA. UNIT 5</t>
  </si>
  <si>
    <t>ALAMIT_7_UNIT 2</t>
  </si>
  <si>
    <t>ALAMITOS GEN STA. UNIT 2</t>
  </si>
  <si>
    <t>REDOND_7_UNIT 6</t>
  </si>
  <si>
    <t>REDONDO GEN STA. UNIT 6</t>
  </si>
  <si>
    <t>ALAMIT_7_UNIT 1</t>
  </si>
  <si>
    <t>ALAMITOS GEN STA. UNIT 1</t>
  </si>
  <si>
    <t>ENCINA_7_EA3</t>
  </si>
  <si>
    <t>new_generic_steam</t>
  </si>
  <si>
    <t>CAISO_Steam</t>
  </si>
  <si>
    <t>ALAMIT_7_STG1S</t>
  </si>
  <si>
    <t>HNTGBH_7_STG1S</t>
  </si>
  <si>
    <t>ALAMIT_7_CTG1A</t>
  </si>
  <si>
    <t>HNTGBH_7_CTG1B</t>
  </si>
  <si>
    <t>HNTGBH_7_CTG1A</t>
  </si>
  <si>
    <t>ALAMIT_7_CTG1B</t>
  </si>
  <si>
    <t>existing_generic_steam</t>
  </si>
  <si>
    <t>new_generic_unknown</t>
  </si>
  <si>
    <t>CAISO_Unknown</t>
  </si>
  <si>
    <t>SONOMA_1_PN5SR1</t>
  </si>
  <si>
    <t>existing_generic_unknown</t>
  </si>
  <si>
    <t>Carrizo_Wind</t>
  </si>
  <si>
    <t>CAISO_Wind</t>
  </si>
  <si>
    <t>Central_Valley_North_Los_Banos_Wind</t>
  </si>
  <si>
    <t>Distributed_Wind</t>
  </si>
  <si>
    <t>Greater_Imperial_Wind</t>
  </si>
  <si>
    <t>Greater_Kramer_Wind</t>
  </si>
  <si>
    <t>Humboldt_Wind</t>
  </si>
  <si>
    <t>Kern_Greater_Carrizo_Wind</t>
  </si>
  <si>
    <t>Kramer_Inyokern_Ex_Wind</t>
  </si>
  <si>
    <t>Northern_California_Ex_Wind</t>
  </si>
  <si>
    <t>Diablo_Canyon_Offshore_Wind_Ext_Tx</t>
  </si>
  <si>
    <t>NW_Ext_Tx_Wind</t>
  </si>
  <si>
    <t>Sacramento_River_Wind</t>
  </si>
  <si>
    <t>Southern_CA_Desert_Southern_NV_Wind</t>
  </si>
  <si>
    <t>Solano_subzone_Wind</t>
  </si>
  <si>
    <t>Solano_Wind</t>
  </si>
  <si>
    <t>Southern_California_Desert_Ex_Wind</t>
  </si>
  <si>
    <t>Southern_Nevada_Wind</t>
  </si>
  <si>
    <t>SW_Ext_Tx_Wind</t>
  </si>
  <si>
    <t>Tehachapi_Wind</t>
  </si>
  <si>
    <t>Westlands_Ex_Wind</t>
  </si>
  <si>
    <t>Cape_Mendocino_Offshore_Wind</t>
  </si>
  <si>
    <t>Del_Norte_Offshore_Wind</t>
  </si>
  <si>
    <t>Diablo_Canyon_Offshore_Wind</t>
  </si>
  <si>
    <t>Humboldt_Bay_Offshore_Wind</t>
  </si>
  <si>
    <t>Morro_Bay_Offshore_Wind</t>
  </si>
  <si>
    <t>Baja_California_Wind</t>
  </si>
  <si>
    <t>Pacific_Northwest_Wind</t>
  </si>
  <si>
    <t>Idaho_Wind</t>
  </si>
  <si>
    <t>Utah_Wind</t>
  </si>
  <si>
    <t>Wyoming_Wind</t>
  </si>
  <si>
    <t>Arizona_Wind</t>
  </si>
  <si>
    <t>SCADSNV_Wind</t>
  </si>
  <si>
    <t>new_generic_wind</t>
  </si>
  <si>
    <t>VOYAGR_2_VOYWD2</t>
  </si>
  <si>
    <t>USWNDR_2_SMUD2</t>
  </si>
  <si>
    <t>Solano Wind Project Phase 3</t>
  </si>
  <si>
    <t>TULEWD_1_TULWD1</t>
  </si>
  <si>
    <t>Tule Wind</t>
  </si>
  <si>
    <t>Musselshell Wind Two</t>
  </si>
  <si>
    <t>Energia Sierra Juarez 2 US LLC</t>
  </si>
  <si>
    <t>WestButteWind</t>
  </si>
  <si>
    <t>West Butte Wind Power Project-WB-1</t>
  </si>
  <si>
    <t>USWNDR_2_SMUD</t>
  </si>
  <si>
    <t>SOLANO WIND FARM</t>
  </si>
  <si>
    <t>Three Mile Canyon</t>
  </si>
  <si>
    <t>WHTWTR_1_WINDA1</t>
  </si>
  <si>
    <t>Whitewater Hill Wind Project</t>
  </si>
  <si>
    <t>USWND2_1_WIND3</t>
  </si>
  <si>
    <t>Golden Hills C</t>
  </si>
  <si>
    <t>VOYAGR_2_VOYWD3</t>
  </si>
  <si>
    <t>CABZON_1_WINDA1</t>
  </si>
  <si>
    <t>Cabazon Wind Project</t>
  </si>
  <si>
    <t>TRANWND_25637_QF</t>
  </si>
  <si>
    <t>TRANWND_25637</t>
  </si>
  <si>
    <t>MORWD_6_QF</t>
  </si>
  <si>
    <t>SANWD_1_QF</t>
  </si>
  <si>
    <t>OAKWD_6_QF</t>
  </si>
  <si>
    <t>FLOWD_2_RT2WD2</t>
  </si>
  <si>
    <t>Ridgetop 2</t>
  </si>
  <si>
    <t>GARNET_1_WINDS</t>
  </si>
  <si>
    <t>Garnet Winds Aggregation</t>
  </si>
  <si>
    <t>MTWIND_1_UNIT 2</t>
  </si>
  <si>
    <t>Mountain View Power Project II</t>
  </si>
  <si>
    <t>VOYAGR_2_VOYWD4</t>
  </si>
  <si>
    <t>TEHAPI_2_WIND2</t>
  </si>
  <si>
    <t>Wind Wall Monolith 2</t>
  </si>
  <si>
    <t>VENWD_1_WIND3</t>
  </si>
  <si>
    <t>Painted Hills Windpark</t>
  </si>
  <si>
    <t>SpanishForkWind2</t>
  </si>
  <si>
    <t>Spanish Fork Wind Park 2 LLC-1</t>
  </si>
  <si>
    <t>BUCKWD_1_QF</t>
  </si>
  <si>
    <t>VENWD_1_WIND2</t>
  </si>
  <si>
    <t>Windpark Unlimited 2</t>
  </si>
  <si>
    <t>TEHAPI_2_WIND1</t>
  </si>
  <si>
    <t>Wind Wall Monolith 1</t>
  </si>
  <si>
    <t>GARNET_2_WIND3</t>
  </si>
  <si>
    <t>San Gorgonio East</t>
  </si>
  <si>
    <t>GARNET_2_WIND2</t>
  </si>
  <si>
    <t>Karen Avenue Wind Farm</t>
  </si>
  <si>
    <t>Fairfield_Wind</t>
  </si>
  <si>
    <t>Fairfield Wind-1</t>
  </si>
  <si>
    <t>ParqueEolico</t>
  </si>
  <si>
    <t>Parque Eolico Rumorosa-1</t>
  </si>
  <si>
    <t>RENWD_1_QF</t>
  </si>
  <si>
    <t>Graycliff Wind Prime</t>
  </si>
  <si>
    <t>VENWD_1_WIND1</t>
  </si>
  <si>
    <t>Windpark Unlimited 1</t>
  </si>
  <si>
    <t>GARNET_2_DIFWD1</t>
  </si>
  <si>
    <t>Difwind</t>
  </si>
  <si>
    <t>DTCHWD_2_BT4WND</t>
  </si>
  <si>
    <t>Brookfield Tehachapi 4</t>
  </si>
  <si>
    <t>NZWIND_2_WDSTR5</t>
  </si>
  <si>
    <t>Windstream 6111</t>
  </si>
  <si>
    <t>GARNET_2_WPMWD6</t>
  </si>
  <si>
    <t>WINTEC PALM</t>
  </si>
  <si>
    <t>MONLTS_2_MONWD6</t>
  </si>
  <si>
    <t>Monolith 6</t>
  </si>
  <si>
    <t>MONLTS_2_MONWD7</t>
  </si>
  <si>
    <t>Monolith 7</t>
  </si>
  <si>
    <t>MONLTS_2_MONWD4</t>
  </si>
  <si>
    <t>Monolith 4</t>
  </si>
  <si>
    <t>DTCHWD_2_BT3WND</t>
  </si>
  <si>
    <t>Brookfield Tehachapi 3</t>
  </si>
  <si>
    <t>MONLTS_2_MONWD5</t>
  </si>
  <si>
    <t>Monolith 5</t>
  </si>
  <si>
    <t>NZWIND_6_WDSTR</t>
  </si>
  <si>
    <t>Windstream 39</t>
  </si>
  <si>
    <t>WSTWND_2_M89WD1</t>
  </si>
  <si>
    <t>Mojave 89</t>
  </si>
  <si>
    <t>USWNDR_2_LABWD1</t>
  </si>
  <si>
    <t>LaBrisa Wind Project</t>
  </si>
  <si>
    <t>existing_generic_wind</t>
  </si>
  <si>
    <t>ADLIN_1_UNITS</t>
  </si>
  <si>
    <t>Geysers - 2010 - 50/250/425 MW</t>
  </si>
  <si>
    <t>GYS5X6_7_UNITS</t>
  </si>
  <si>
    <t>Geysers Power Company, LLC (f/k/a 3107)</t>
  </si>
  <si>
    <t>CALGEN_1_UNITS</t>
  </si>
  <si>
    <t>Coso Clean Power, LLC (f/k/a 3008,3029,3030)</t>
  </si>
  <si>
    <t>Geysers 2008 (175 MW)</t>
  </si>
  <si>
    <t>BLM_2_UNITS</t>
  </si>
  <si>
    <t>Coso Energy Developers (BLM)</t>
  </si>
  <si>
    <t>MIRAGE_2_COCHLA</t>
  </si>
  <si>
    <t>Ormesa Geothermal I, II, GEM</t>
  </si>
  <si>
    <t>CONTRL_1_OXBOW</t>
  </si>
  <si>
    <t>Terra-Gen Dixie Valley, LLC (f/k/a 3011)</t>
  </si>
  <si>
    <t>Heber Geothermal Company</t>
  </si>
  <si>
    <t>Geysers Power Company, LLC</t>
  </si>
  <si>
    <t>Salton Sea Unit 5</t>
  </si>
  <si>
    <t>NCPA_7_GP2UN3</t>
  </si>
  <si>
    <t>Geothermal 2</t>
  </si>
  <si>
    <t>NCPA_7_GP1UN1</t>
  </si>
  <si>
    <t>Geothermal 1</t>
  </si>
  <si>
    <t>ORNI 18, LLC</t>
  </si>
  <si>
    <t>Thermo No.1 BE-01</t>
  </si>
  <si>
    <t>CONTRL_1_CASAD3</t>
  </si>
  <si>
    <t>Mammoth G3  - RAM 1</t>
  </si>
  <si>
    <t>CONTRL_1_QF</t>
  </si>
  <si>
    <t>Mammoth Pacific L P II (MP2)</t>
  </si>
  <si>
    <t>Calpine Geysers</t>
  </si>
  <si>
    <t>CONTRL_1_CASAD1</t>
  </si>
  <si>
    <t>Mammoth G1 - RAM 2</t>
  </si>
  <si>
    <t>Wendel Energy Operations 1, LLC</t>
  </si>
  <si>
    <t>WINAMD_6_UNIT 1</t>
  </si>
  <si>
    <t>Amedee Geothermal Venture 1 PURPA</t>
  </si>
  <si>
    <t>V3 GEN</t>
  </si>
  <si>
    <t>SMALL GEN UNKNOWN</t>
  </si>
  <si>
    <t>IID_Solar</t>
  </si>
  <si>
    <t>Grayson CT8BC</t>
  </si>
  <si>
    <t>Grayson 8BC</t>
  </si>
  <si>
    <t>LDWP_Peaker</t>
  </si>
  <si>
    <t>Milford Wind 3</t>
  </si>
  <si>
    <t>Milford Wind Corridor Project III 1</t>
  </si>
  <si>
    <t>LDWP_Wind</t>
  </si>
  <si>
    <t>Milford Wind 4</t>
  </si>
  <si>
    <t>Milford Wind 5</t>
  </si>
  <si>
    <t>Vistra Moss Landing Energy Storage</t>
  </si>
  <si>
    <t>Moss Landing Energy Storage</t>
  </si>
  <si>
    <t>AES Alamitos ES</t>
  </si>
  <si>
    <t>Strata Saticoy, LLC</t>
  </si>
  <si>
    <t xml:space="preserve">SGIP-SCE </t>
  </si>
  <si>
    <t>Stem Energy DRES - 402040</t>
  </si>
  <si>
    <t>Hummingbird Energy Storage</t>
  </si>
  <si>
    <t>Diablo Energy Storage</t>
  </si>
  <si>
    <t>SGIP-PG&amp;E</t>
  </si>
  <si>
    <t>AltaGas Power Holdings (U.S.) Inc.</t>
  </si>
  <si>
    <t>Lake Hodges Contract</t>
  </si>
  <si>
    <t>expedited energy storage - distribution</t>
  </si>
  <si>
    <t>SGIPSGIP-SDGE</t>
  </si>
  <si>
    <t>Miramar BESS</t>
  </si>
  <si>
    <t>HEBT WLA1 DRES</t>
  </si>
  <si>
    <t>Cascade Energy Storage</t>
  </si>
  <si>
    <t>AltaGas Pomona Energy Inc. - Pomona battery storage 1 - ES004</t>
  </si>
  <si>
    <t>Tesla - Mira Loma</t>
  </si>
  <si>
    <t>Convergent OCES 1</t>
  </si>
  <si>
    <t>Llagas Energy Storage</t>
  </si>
  <si>
    <t>HEBT WLA2 DRES</t>
  </si>
  <si>
    <t>Swell Energy VPP Fund 2019-I LLC</t>
  </si>
  <si>
    <t>Silverstrand Grid, LLC</t>
  </si>
  <si>
    <t>2014 SGIP-SCE</t>
  </si>
  <si>
    <t>Powin SBI, LLC</t>
  </si>
  <si>
    <t>HEJF1</t>
  </si>
  <si>
    <t>SCE EGT - Grapeland</t>
  </si>
  <si>
    <t>SCE EGT - Center</t>
  </si>
  <si>
    <t>Painter Energy Storage, LLC</t>
  </si>
  <si>
    <t>Enel Bella Energy Storage, LLC</t>
  </si>
  <si>
    <t>Orni 34 LLC</t>
  </si>
  <si>
    <t>Henrietta D Energy Storage</t>
  </si>
  <si>
    <t>mNOC AERS Energy Storage</t>
  </si>
  <si>
    <t>Convergent OCES 2</t>
  </si>
  <si>
    <t>Fallbrook BESS</t>
  </si>
  <si>
    <t>Tehachapi Storage Project (TSP)</t>
  </si>
  <si>
    <t>Stem Energy DRES - 402039</t>
  </si>
  <si>
    <t>Don Lee BSS</t>
  </si>
  <si>
    <t>2012 GRC Energy storage - distribution</t>
  </si>
  <si>
    <t>Convergent OCES 3</t>
  </si>
  <si>
    <t>HEBT Irvine1 DRES</t>
  </si>
  <si>
    <t>HEBT Irvine2 DRES</t>
  </si>
  <si>
    <t>Swell Energy Fund 1</t>
  </si>
  <si>
    <t>HEJF2</t>
  </si>
  <si>
    <t>Yerba Buena Battery Energy Storage System</t>
  </si>
  <si>
    <t>Capristrano Energy Storage</t>
  </si>
  <si>
    <t>Pomerado energy storage</t>
  </si>
  <si>
    <t>Mercury 4</t>
  </si>
  <si>
    <t>Distribution Energy Storage Integration ("DESI") 1</t>
  </si>
  <si>
    <t>Powin Energy - Milligan ESS 1 - ES001</t>
  </si>
  <si>
    <t>Irvine Smart Grid-Containerized Energy Storage</t>
  </si>
  <si>
    <t>Vaca-Dixon Battery Energy Storage System</t>
  </si>
  <si>
    <t>Ice Bear PLS - 431058</t>
  </si>
  <si>
    <t>Ice Bear PLS - 431061</t>
  </si>
  <si>
    <t>Ice Bear PLS - 431064</t>
  </si>
  <si>
    <t>Ice Bear PLS - 431067</t>
  </si>
  <si>
    <t>Ice Bear PLS - 431070</t>
  </si>
  <si>
    <t>Gonzales Bank 4</t>
  </si>
  <si>
    <t>PLS/TES - Mt San Antonio College</t>
  </si>
  <si>
    <t>Distribution Energy Storage Integration ("DESI") 2</t>
  </si>
  <si>
    <t>W Power - Stanton - 1</t>
  </si>
  <si>
    <t>Ice Bear PLS - 431145</t>
  </si>
  <si>
    <t>Ice Bear PLS - 431148</t>
  </si>
  <si>
    <t>Ice Bear PLS - 431151</t>
  </si>
  <si>
    <t>Ice Bear PLS - 431154</t>
  </si>
  <si>
    <t>Ice Bear PLS - 431157</t>
  </si>
  <si>
    <t>Ice Bear PLS - 431163</t>
  </si>
  <si>
    <t>Ice Bear PLS - 431166</t>
  </si>
  <si>
    <t>PLS/TES - Lockheed Martin</t>
  </si>
  <si>
    <t>PLS/TES - Molina Healthcare</t>
  </si>
  <si>
    <t>Catalina Island Battery Storage</t>
  </si>
  <si>
    <t>Gonzales Bank 3</t>
  </si>
  <si>
    <t>PLS/TES - Long Beach Convention Center</t>
  </si>
  <si>
    <t>PLS/TES - Golden West College</t>
  </si>
  <si>
    <t>PLS/TES - Chaffey College</t>
  </si>
  <si>
    <t>PLS/TES - Cypress College</t>
  </si>
  <si>
    <t>V2G-LA AFB</t>
  </si>
  <si>
    <t>PLS/TES - Santa Ana College Central</t>
  </si>
  <si>
    <t>Browns Valley Energy Storage</t>
  </si>
  <si>
    <t>Discovery Science Center</t>
  </si>
  <si>
    <t>Irvine Smart Grid- Residential ES Unit</t>
  </si>
  <si>
    <t>Irvine Smart Grid-Community Energy Storge</t>
  </si>
  <si>
    <t>Grayson 3-5</t>
  </si>
  <si>
    <t>LDWP_CCGT</t>
  </si>
  <si>
    <t>BRDWAY_7_UNIT 1</t>
  </si>
  <si>
    <t>Broadway Unit B-3</t>
  </si>
  <si>
    <t>Magnolia Power Project (Biomethane portion)</t>
  </si>
  <si>
    <t>VERNON_7_CTG1</t>
  </si>
  <si>
    <t>fillme_buyer, seller, approximate resource mix</t>
  </si>
  <si>
    <t>RCKCRK_7_UNIT 2</t>
  </si>
  <si>
    <t>Rock Creek Powerhouse</t>
  </si>
  <si>
    <t>DUTCH2_7_UNIT 1</t>
  </si>
  <si>
    <t>Nevada Irrigation District (NID) (RPS) - Dutch Flat / Rollins / Bowman</t>
  </si>
  <si>
    <t>FRIANT_6_UNITS</t>
  </si>
  <si>
    <t>Friant-Kern Hydro Facility (River Outlet, Madera Canal, F-K)</t>
  </si>
  <si>
    <t>DMDVLY_1_GEN 1</t>
  </si>
  <si>
    <t>Diamond Valley Lake</t>
  </si>
  <si>
    <t>Tieton</t>
  </si>
  <si>
    <t>KERRGN_1_UNIT 1</t>
  </si>
  <si>
    <t>Kern River No. 1</t>
  </si>
  <si>
    <t>KERKH1_7_UNIT 1</t>
  </si>
  <si>
    <t>Kerckhoff Powerhouse</t>
  </si>
  <si>
    <t>FMEADO_7_UNIT</t>
  </si>
  <si>
    <t>PCWA (RPS) - French Meadows / Oxbow / Hell Hole</t>
  </si>
  <si>
    <t>ETIWND_6_MWDETI</t>
  </si>
  <si>
    <t>Etiwanda - Metropolitan Water District (MWD)</t>
  </si>
  <si>
    <t>PARDEB_2_UNIT 1</t>
  </si>
  <si>
    <t>Pardee Power Plant</t>
  </si>
  <si>
    <t>KELYRG_6_UNIT</t>
  </si>
  <si>
    <t>SFWP (RPS) - Sly Creek / Kelly Ridge</t>
  </si>
  <si>
    <t>DUTCH1_7_UNIT 1</t>
  </si>
  <si>
    <t>Dutch Flat #1 Powerhouse</t>
  </si>
  <si>
    <t>ELDORO_7_UNIT 1</t>
  </si>
  <si>
    <t>El Dorado Irrigation District</t>
  </si>
  <si>
    <t>GRIZLY_1_UNIT 1</t>
  </si>
  <si>
    <t>Grizzly</t>
  </si>
  <si>
    <t>WISHON_6_UNIT 1</t>
  </si>
  <si>
    <t>Wishon Powerhouse</t>
  </si>
  <si>
    <t>DSABLA_7_UNIT</t>
  </si>
  <si>
    <t>DeSabla Powerhouse</t>
  </si>
  <si>
    <t>TULLCK_7_UNIT 1</t>
  </si>
  <si>
    <t>Tulloch</t>
  </si>
  <si>
    <t>SNDBAR_7_UNIT 1</t>
  </si>
  <si>
    <t>Tri-Dam Authority</t>
  </si>
  <si>
    <t>RIOBRV_6_UNIT 1</t>
  </si>
  <si>
    <t>Olcese Water District</t>
  </si>
  <si>
    <t>BISHOP_1_UNITS</t>
  </si>
  <si>
    <t>Bishop Creek No. 3</t>
  </si>
  <si>
    <t>HAYPRS_6_QFUNTS</t>
  </si>
  <si>
    <t>Eif Haypress, LLC (Lwr)</t>
  </si>
  <si>
    <t>WISE_1_UNIT 1</t>
  </si>
  <si>
    <t>Wise Powerhouse</t>
  </si>
  <si>
    <t>WESTPT_2_UNIT</t>
  </si>
  <si>
    <t>West Point Powerhouse</t>
  </si>
  <si>
    <t>HALSEY_6_UNIT</t>
  </si>
  <si>
    <t>Halsey Powerhouse</t>
  </si>
  <si>
    <t>BISHOP_1_ALAMO</t>
  </si>
  <si>
    <t>Bishop Creek No. 2</t>
  </si>
  <si>
    <t>COLEMN_2_UNIT</t>
  </si>
  <si>
    <t>Coleman Powerhouse</t>
  </si>
  <si>
    <t>MONTPH_7_UNITS</t>
  </si>
  <si>
    <t>Solano Irrigation District (SID)(ID/WA)</t>
  </si>
  <si>
    <t>VESTAL_6_QF</t>
  </si>
  <si>
    <t>Daniel M. Bates</t>
  </si>
  <si>
    <t>NAROW1_2_UNIT</t>
  </si>
  <si>
    <t>Narrows #1 Powerhouse</t>
  </si>
  <si>
    <t>NWCSTL_7_UNIT 1</t>
  </si>
  <si>
    <t>Newcastle Powerhouse</t>
  </si>
  <si>
    <t>CONTRL_1_RUSHCK</t>
  </si>
  <si>
    <t>Rush Creek</t>
  </si>
  <si>
    <t>MONTPH_7_UNIT 1</t>
  </si>
  <si>
    <t>KRNCNY_6_UNIT</t>
  </si>
  <si>
    <t>Kern Canyon Powerhouse</t>
  </si>
  <si>
    <t>BEARDS_7_UNIT 1</t>
  </si>
  <si>
    <t>Beardsley</t>
  </si>
  <si>
    <t>MONLTH_6_BOREL</t>
  </si>
  <si>
    <t>Borel</t>
  </si>
  <si>
    <t>CONTRL_1_POOLE</t>
  </si>
  <si>
    <t>Poole Plant</t>
  </si>
  <si>
    <t>POTTER_6_UNIT 1</t>
  </si>
  <si>
    <t>Potter Valley Powerhouse</t>
  </si>
  <si>
    <t>VOLTA_2_UNIT 1</t>
  </si>
  <si>
    <t>Volta 1 Powerhouse</t>
  </si>
  <si>
    <t>HATCR1_7_UNIT</t>
  </si>
  <si>
    <t>Hat Creek #1 Powerhouse</t>
  </si>
  <si>
    <t>PLACVL_1_CHILIB</t>
  </si>
  <si>
    <t>Chili Bar Powerhouse</t>
  </si>
  <si>
    <t>INSKIP_2_UNIT</t>
  </si>
  <si>
    <t>Inskip Powerhouse</t>
  </si>
  <si>
    <t>DEERCR_6_UNIT 1</t>
  </si>
  <si>
    <t>Deer Creek Powerhouse</t>
  </si>
  <si>
    <t>SPRGAP_1_UNIT 1</t>
  </si>
  <si>
    <t>Spring Gap Powerhouse</t>
  </si>
  <si>
    <t>SPAULD_6_UNIT 1</t>
  </si>
  <si>
    <t>Spaulding #1 Powerhouse</t>
  </si>
  <si>
    <t>COVERD_2_QFUNTS</t>
  </si>
  <si>
    <t>Mega Renewables (Hatchet Crk)</t>
  </si>
  <si>
    <t>SBERDO_2_SNTANA</t>
  </si>
  <si>
    <t>Santa Ana No. 1</t>
  </si>
  <si>
    <t>SPAULD_6_UNIT 3</t>
  </si>
  <si>
    <t>Spaulding #3 Powerhouse</t>
  </si>
  <si>
    <t>CNTRVL_6_UNIT</t>
  </si>
  <si>
    <t>Centerville Powerhouse</t>
  </si>
  <si>
    <t>SPRGVL_2_TULE</t>
  </si>
  <si>
    <t>Tule Powerhouse</t>
  </si>
  <si>
    <t>BLCKBT_2_STONEY</t>
  </si>
  <si>
    <t>Black Butte</t>
  </si>
  <si>
    <t>OLSEN_2_UNIT</t>
  </si>
  <si>
    <t>Olsen Power Partners</t>
  </si>
  <si>
    <t>CCRITA_7_RPPCHF</t>
  </si>
  <si>
    <t>SDCWA - Rancho Penasquitos Hydro</t>
  </si>
  <si>
    <t>Rugraw Inc.  (Lassen Lodge Hydro)</t>
  </si>
  <si>
    <t>Stony Gorge</t>
  </si>
  <si>
    <t>RHONDO_2_QF</t>
  </si>
  <si>
    <t>LA CO Flood Control District  **</t>
  </si>
  <si>
    <t>HMLTBR_6_UNITS</t>
  </si>
  <si>
    <t>Hamilton Branch Powerhouse</t>
  </si>
  <si>
    <t>FROGTN_7_UTICA</t>
  </si>
  <si>
    <t>Murphys</t>
  </si>
  <si>
    <t>SPAULD_6_UNIT 2</t>
  </si>
  <si>
    <t>Spaulding #2 Powerhouse</t>
  </si>
  <si>
    <t>CRNEVL_6_SJQN 3</t>
  </si>
  <si>
    <t>San Joaquin #3 Powerhouse</t>
  </si>
  <si>
    <t>SBERDO_6_MILLCK</t>
  </si>
  <si>
    <t>Mill Creek No. 1</t>
  </si>
  <si>
    <t>GYSRVL_7_WSPRNG</t>
  </si>
  <si>
    <t>Warm Springs</t>
  </si>
  <si>
    <t>BOWMN_6_HYDRO</t>
  </si>
  <si>
    <t>Nevada Irrigation District/Bowman Hyroelectric Project</t>
  </si>
  <si>
    <t>MERCFL_6_UNIT</t>
  </si>
  <si>
    <t>Merced Falls Powerhouse</t>
  </si>
  <si>
    <t>UKIAH_7_LAKEMN</t>
  </si>
  <si>
    <t>Lake Mendocino</t>
  </si>
  <si>
    <t>KILARC_2_UNIT 1</t>
  </si>
  <si>
    <t>Kilarc Powerhouse</t>
  </si>
  <si>
    <t>CRNEVL_6_SJQN 2</t>
  </si>
  <si>
    <t>San Joaquin #2 Powerhouse</t>
  </si>
  <si>
    <t>TKOPWR_2_UNIT</t>
  </si>
  <si>
    <t>Tko Power (South Bear Creek)</t>
  </si>
  <si>
    <t>CONTRL_1_LUNDY</t>
  </si>
  <si>
    <t>Lundy</t>
  </si>
  <si>
    <t>AZUSA_2_HYDRO</t>
  </si>
  <si>
    <t>Azusa</t>
  </si>
  <si>
    <t>TKOPWR_6_HYDRO</t>
  </si>
  <si>
    <t>TKO Power Inc. (South Bear Creek)</t>
  </si>
  <si>
    <t>ETIWND_2_FONTNA</t>
  </si>
  <si>
    <t>Fontana</t>
  </si>
  <si>
    <t>SPRGVL_2_TULESC</t>
  </si>
  <si>
    <t>Tule River</t>
  </si>
  <si>
    <t>RECTOR_2_KAWH 1</t>
  </si>
  <si>
    <t>Kaweah No. 1</t>
  </si>
  <si>
    <t>SPICER_1_UNIT 1</t>
  </si>
  <si>
    <t>Spicer</t>
  </si>
  <si>
    <t>LOWGAP_7_MATHEW</t>
  </si>
  <si>
    <t>Humboldt Bay MWD</t>
  </si>
  <si>
    <t>CLRKRD_6_LIMESD</t>
  </si>
  <si>
    <t>Lime Saddle Powerhouse</t>
  </si>
  <si>
    <t>COWCRK_2_UNIT</t>
  </si>
  <si>
    <t>Cow Creek Powerhouse</t>
  </si>
  <si>
    <t>PHOENX_1_UNIT</t>
  </si>
  <si>
    <t>Phoenix Powerhouse</t>
  </si>
  <si>
    <t>HATLOS_6_QFUNTS</t>
  </si>
  <si>
    <t>Mega Renewables (Bidwell Ditch)</t>
  </si>
  <si>
    <t>MSSION_2_QF</t>
  </si>
  <si>
    <t>Badger Filtration Plant</t>
  </si>
  <si>
    <t>SNCLRA_6_QF</t>
  </si>
  <si>
    <t>Camrosa County Water District</t>
  </si>
  <si>
    <t>Nimbus</t>
  </si>
  <si>
    <t>TOADTW_6_UNIT</t>
  </si>
  <si>
    <t>Toadtown Powerhouse</t>
  </si>
  <si>
    <t>City of Escondido - Bear Valley</t>
  </si>
  <si>
    <t>BRDGVL_7_BAKER</t>
  </si>
  <si>
    <t>Baker Creek Hydroelectric Project (SB32)</t>
  </si>
  <si>
    <t>SPRGVL_2_QF</t>
  </si>
  <si>
    <t>Lower Tule River Irrigation Dist. (f/k/a 4028)</t>
  </si>
  <si>
    <t>BUCKCK_7_OAKFLT</t>
  </si>
  <si>
    <t>Oak Flat Powerhouse</t>
  </si>
  <si>
    <t>Calleguas MWD (East Portal Hydroelectric Generating Station, f/k/a 4022)</t>
  </si>
  <si>
    <t>KANAKA_1_UNIT</t>
  </si>
  <si>
    <t>Sts Hydropower Ltd. (Kanaka)</t>
  </si>
  <si>
    <t>Browns Valley Irrigation District FiT</t>
  </si>
  <si>
    <t>BNNIEN_7_ALTAPH</t>
  </si>
  <si>
    <t>Alta Powerhouse</t>
  </si>
  <si>
    <t>VOLTA_2_UNIT 2</t>
  </si>
  <si>
    <t>Volta 2 Powerhouse</t>
  </si>
  <si>
    <t>Calleguas MWD (Springville Hydro) (f/k/a 4152)</t>
  </si>
  <si>
    <t>CLOVER_2_UNIT</t>
  </si>
  <si>
    <t>Hydro Partners (Clover Creek)</t>
  </si>
  <si>
    <t>Mill Sulphur Creek Project (SB32) (ReMAT)</t>
  </si>
  <si>
    <t>LOWGAP_1_SUPHR</t>
  </si>
  <si>
    <t>Mill &amp; Sulphur Creek</t>
  </si>
  <si>
    <t>BUCKCK_2_HYDRO</t>
  </si>
  <si>
    <t>Lassen Station Hydro (SB32)</t>
  </si>
  <si>
    <t>Wolfsen Bypass FiT</t>
  </si>
  <si>
    <t>STOREY_2_MDRCH4</t>
  </si>
  <si>
    <t>Site 1923 (Madera Chowchilla)</t>
  </si>
  <si>
    <t>CURTIS_1_CANLCK</t>
  </si>
  <si>
    <t>Canal Creek Power Plant (RETA)</t>
  </si>
  <si>
    <t>CRNEVL_6_CRNVA</t>
  </si>
  <si>
    <t>Crane Valley Powerhouse</t>
  </si>
  <si>
    <t>Monte Vista Water District (f/k/a 4147)</t>
  </si>
  <si>
    <t>Isabella Fishflow Hydroelectric Project LLC</t>
  </si>
  <si>
    <t>METCLF_1_QF</t>
  </si>
  <si>
    <t>Santa Clara Valley Water Dist.</t>
  </si>
  <si>
    <t>MOORPK_6_QF</t>
  </si>
  <si>
    <t>Calleguas MWD (Conejos, f/k/a 4010)</t>
  </si>
  <si>
    <t>Gibralter Conduit Hydroelectric Plant (f/k/a 4012)</t>
  </si>
  <si>
    <t>VOLTA_6_DIGHYD</t>
  </si>
  <si>
    <t>Digger Creek Hydro</t>
  </si>
  <si>
    <t>San Luis Bypass FiT</t>
  </si>
  <si>
    <t>Tunnel Hill Hydroelectric Project</t>
  </si>
  <si>
    <t>STOREY_2_MDRCH2</t>
  </si>
  <si>
    <t>Site 1174 (Madera Chowchilla)</t>
  </si>
  <si>
    <t>T&amp;G Hydro</t>
  </si>
  <si>
    <t>Three Valleys MWD (Miramar)</t>
  </si>
  <si>
    <t>CTNWDP_1_QF</t>
  </si>
  <si>
    <t>Hat Creek Hereford Ranch</t>
  </si>
  <si>
    <t>CSCHYD_2_UNIT 2</t>
  </si>
  <si>
    <t>High Line Canal</t>
  </si>
  <si>
    <t>Eagle Hydro</t>
  </si>
  <si>
    <t>Olivenhain Municipal Water District</t>
  </si>
  <si>
    <t>Graeagle</t>
  </si>
  <si>
    <t>Stampede</t>
  </si>
  <si>
    <t>STOREY_2_MDRCH3</t>
  </si>
  <si>
    <t>Site 1302 (Madera Chowchilla)</t>
  </si>
  <si>
    <t>CRNEVL_6_SJQN 1</t>
  </si>
  <si>
    <t>San Joaquin #1-A Powerhouse</t>
  </si>
  <si>
    <t>Buckeye Hydroelectric Project</t>
  </si>
  <si>
    <t>GOLETA_2_QF</t>
  </si>
  <si>
    <t>Montecito Water District</t>
  </si>
  <si>
    <t>McFadden Hydroelectric Facility (SB32)</t>
  </si>
  <si>
    <t>City of Oceanside - San Francisco Peak Hydro Plant</t>
  </si>
  <si>
    <t>Vecino Vineyards FiT</t>
  </si>
  <si>
    <t>California Water Service Company (PV Station 37)</t>
  </si>
  <si>
    <t>PCWA- Lincoln Metering and Hydroelectric Station</t>
  </si>
  <si>
    <t>Arbuckle Mountain Hydro</t>
  </si>
  <si>
    <t>Cedar Flat</t>
  </si>
  <si>
    <t>White Mountain Ranch LLC (f/k/a 4006)</t>
  </si>
  <si>
    <t>Goose Valley Hydro (SB32)</t>
  </si>
  <si>
    <t>Eric And Debbie Wattenburg</t>
  </si>
  <si>
    <t>Calleguas MWD - Unit 3 (Santa Rosa)</t>
  </si>
  <si>
    <t>Bishop Tungsten Development, LLC</t>
  </si>
  <si>
    <t>Goleta Water District (Van Horne) (f/k/a 4055)</t>
  </si>
  <si>
    <t>Clover Leaf</t>
  </si>
  <si>
    <t>BARRE_2_QF</t>
  </si>
  <si>
    <t>City of Santa Ana</t>
  </si>
  <si>
    <t>VISTA_6_QF</t>
  </si>
  <si>
    <t>San Bernardino MWD</t>
  </si>
  <si>
    <t>Richard Moss</t>
  </si>
  <si>
    <t>Mini Hydro</t>
  </si>
  <si>
    <t>Walnut Valley Water District</t>
  </si>
  <si>
    <t>Cox Ave Hydro</t>
  </si>
  <si>
    <t>Steve &amp; Bonnie Tetrick</t>
  </si>
  <si>
    <t>David O. Harde</t>
  </si>
  <si>
    <t>Calaveras PUD-Hydro #1</t>
  </si>
  <si>
    <t>Calaveras PUD-Hydro #2</t>
  </si>
  <si>
    <t>Calaveras PUD-Hydro #3</t>
  </si>
  <si>
    <t>John Neerhout Jr.</t>
  </si>
  <si>
    <t>San Bernardino MWD (Unit 3)</t>
  </si>
  <si>
    <t>Mesa Consolidated Water District</t>
  </si>
  <si>
    <t>LEWSTN_7_UNIT 1</t>
  </si>
  <si>
    <t>Lewiston</t>
  </si>
  <si>
    <t>Wright Ranch Hydroelectric (fka Bertha Wright Bertillion)</t>
  </si>
  <si>
    <t>SGE Site 1</t>
  </si>
  <si>
    <t>Walnut Valley Water District (#2)</t>
  </si>
  <si>
    <t>RECTOR_2_KAWH 2</t>
  </si>
  <si>
    <t>Kaweah No. 2</t>
  </si>
  <si>
    <t>RECTOR_2_KAWH 3</t>
  </si>
  <si>
    <t>Kaweah No. 3</t>
  </si>
  <si>
    <t>BGCRK1_7_PORTAL</t>
  </si>
  <si>
    <t>Portal Power Plant</t>
  </si>
  <si>
    <t>Desert Water Agency (Snow Creek)</t>
  </si>
  <si>
    <t>TOPAZ_2_SOLAR</t>
  </si>
  <si>
    <t>Topaz Solar Farm</t>
  </si>
  <si>
    <t>Tribal Solar, LLC</t>
  </si>
  <si>
    <t>SLSTR1_2_SOLAR1</t>
  </si>
  <si>
    <t>Solar Star California XIX, LLC (AVPV I)</t>
  </si>
  <si>
    <t>DSRTSN_2_SOLAR2</t>
  </si>
  <si>
    <t>Desert Center Solar Farm</t>
  </si>
  <si>
    <t>DSRTSL_2_SOLAR1</t>
  </si>
  <si>
    <t>Desert Stateline</t>
  </si>
  <si>
    <t>AGUCAL_5_SOLAR1</t>
  </si>
  <si>
    <t>Agua Caliente Solar Project</t>
  </si>
  <si>
    <t>SLSTR2_2_SOLAR2</t>
  </si>
  <si>
    <t>Solar Star California XX, LLC (AVPV II)</t>
  </si>
  <si>
    <t>SANDLT_2_SUNITS</t>
  </si>
  <si>
    <t>Mojave Solar Project</t>
  </si>
  <si>
    <t>93LF 8ME LLC (Mount Signal V)</t>
  </si>
  <si>
    <t>GENESI_2_STG</t>
  </si>
  <si>
    <t>Genesis Solar (Station) Energy Project</t>
  </si>
  <si>
    <t>DSRTSN_2_SOLAR1</t>
  </si>
  <si>
    <t>Desert Sunlight 250, LLC</t>
  </si>
  <si>
    <t>PRIMM_2_SOLAR1</t>
  </si>
  <si>
    <t>Silver State Solar Power, LLC</t>
  </si>
  <si>
    <t>BLKCRK_2_SOLAR1</t>
  </si>
  <si>
    <t>McCoy Solar, LLC</t>
  </si>
  <si>
    <t>Panoche Valley Solar, LLC</t>
  </si>
  <si>
    <t>AVSOLR_2_SOLAR</t>
  </si>
  <si>
    <t>AV Solar Ranch One</t>
  </si>
  <si>
    <t>CAVLSR_2_RSOLAR</t>
  </si>
  <si>
    <t>High Plains Ranch II</t>
  </si>
  <si>
    <t>IVSLRP_2_SOLAR1</t>
  </si>
  <si>
    <t>Imperial Valley Solar 1, LLC - Silver Ridge Mt. Signal</t>
  </si>
  <si>
    <t>RE: Tranquility 8</t>
  </si>
  <si>
    <t>Wright Solar Park</t>
  </si>
  <si>
    <t>GARLND_2_GASLR</t>
  </si>
  <si>
    <t>RE Garland, LLC</t>
  </si>
  <si>
    <t>MSOLAR_2_SOLAR1</t>
  </si>
  <si>
    <t>Mesquite Solar 1</t>
  </si>
  <si>
    <t>Sun Streams, LLC</t>
  </si>
  <si>
    <t>COPMT2_2_SOLAR2</t>
  </si>
  <si>
    <t>Copper Mountain Solar 2</t>
  </si>
  <si>
    <t>88FT 8ME LLC (Mount Signal II)</t>
  </si>
  <si>
    <t>MSOLAR_2_SOLAR3</t>
  </si>
  <si>
    <t>Mesquite Solar 3, LLC</t>
  </si>
  <si>
    <t>California Flats Solar Project</t>
  </si>
  <si>
    <t>IVWEST_2_SOLAR1</t>
  </si>
  <si>
    <t>CSolar IV West - Imperial Solar Energy Center-West</t>
  </si>
  <si>
    <t>CPVERD_2_SOLAR</t>
  </si>
  <si>
    <t>Campo Verde Solar</t>
  </si>
  <si>
    <t>Blythe Solar III, LLC</t>
  </si>
  <si>
    <t>IVANPA_1_UNIT2</t>
  </si>
  <si>
    <t>Solar Partners I, LLC (Ivanpah)</t>
  </si>
  <si>
    <t>Blythe Solar II, LLC</t>
  </si>
  <si>
    <t>CSLR4S_2_SOLAR</t>
  </si>
  <si>
    <t>CSolar IV South - Imperial Solar Energy Center-South</t>
  </si>
  <si>
    <t>American Kings Solar, LLC</t>
  </si>
  <si>
    <t>IVANPA_1_UNIT3</t>
  </si>
  <si>
    <t>Ivanpah Unit 3</t>
  </si>
  <si>
    <t>CNTNLA_2_SOLAR1</t>
  </si>
  <si>
    <t>Centinela Solar Energy Facility (Centinela I)</t>
  </si>
  <si>
    <t>IVANPA_1_UNIT1</t>
  </si>
  <si>
    <t>Ivanpah Unit 1</t>
  </si>
  <si>
    <t>Valentine Solar, LLC</t>
  </si>
  <si>
    <t>CATLNA_2_SOLAR</t>
  </si>
  <si>
    <t>Catalina Solar</t>
  </si>
  <si>
    <t>Dracker Solar Unit 1</t>
  </si>
  <si>
    <t>SLST13_2_SOLAR1</t>
  </si>
  <si>
    <t>Solar Star California XIII, LLC (Quinto)</t>
  </si>
  <si>
    <t>Willow Springs Solar, LLC</t>
  </si>
  <si>
    <t>Antelope II Expansion</t>
  </si>
  <si>
    <t>Sunshine Valley Solar, LLC</t>
  </si>
  <si>
    <t>HENRTS_1_SOLAR</t>
  </si>
  <si>
    <t>Henrietta Solar</t>
  </si>
  <si>
    <t>ASTORA_2_SOLAR1</t>
  </si>
  <si>
    <t>RE Astoria LLC</t>
  </si>
  <si>
    <t>Mustang 2</t>
  </si>
  <si>
    <t>COPMT4_2_SOLAR4</t>
  </si>
  <si>
    <t>Copper Mountain Solar 4, LLC</t>
  </si>
  <si>
    <t>KRAMER_2_SEGS89</t>
  </si>
  <si>
    <t>Luz Solar Partners Ltd. VIII</t>
  </si>
  <si>
    <t>BIGSKY_2_SOLAR6</t>
  </si>
  <si>
    <t>Solverde 1</t>
  </si>
  <si>
    <t>Desert Harvest</t>
  </si>
  <si>
    <t>ASTORA_2_SOLAR2</t>
  </si>
  <si>
    <t>Astoria 2</t>
  </si>
  <si>
    <t>NEENCH_6_SOLAR</t>
  </si>
  <si>
    <t>Alpine Solar Project</t>
  </si>
  <si>
    <t>MNDOTA_1_SOLAR1</t>
  </si>
  <si>
    <t>North Star Solar</t>
  </si>
  <si>
    <t>LAMONT_1_SOLAR1</t>
  </si>
  <si>
    <t>Regulus Solar, LLC</t>
  </si>
  <si>
    <t>EXCLSG_1_SOLAR</t>
  </si>
  <si>
    <t xml:space="preserve">Excelsior Solar </t>
  </si>
  <si>
    <t>RTEDDY_2_SOLAR2</t>
  </si>
  <si>
    <t>Rosamond West Solar 2</t>
  </si>
  <si>
    <t>RTEDDY_2_SOLAR1</t>
  </si>
  <si>
    <t>Rosamond West Solar 1</t>
  </si>
  <si>
    <t>41MB 8ME LLC</t>
  </si>
  <si>
    <t>ALPSLR_1_SPSSLR</t>
  </si>
  <si>
    <t>Alpaugh 50</t>
  </si>
  <si>
    <t>Midway Solar Farm I</t>
  </si>
  <si>
    <t>BIGSKY_2_SOLAR7</t>
  </si>
  <si>
    <t>Big Sky Solar 1</t>
  </si>
  <si>
    <t>Little Bear 4</t>
  </si>
  <si>
    <t>Little Bear 5</t>
  </si>
  <si>
    <t>COPMTN_2_SOLAR1</t>
  </si>
  <si>
    <t>CM48 (fka Sempra Copper Mountain 1)</t>
  </si>
  <si>
    <t>CNTNLA_2_SOLAR2</t>
  </si>
  <si>
    <t>Centinela Solar Energy Facility Expansion (Centinela II)</t>
  </si>
  <si>
    <t>Tierra del Sol  Solar Farm</t>
  </si>
  <si>
    <t>CAVLSR_2_BSOLAR</t>
  </si>
  <si>
    <t>High Plains Ranch III</t>
  </si>
  <si>
    <t>Cuyama Solar Array</t>
  </si>
  <si>
    <t>BIGSKY_2_SOLAR2</t>
  </si>
  <si>
    <t>Big Sky Solar 4</t>
  </si>
  <si>
    <t>MSTANG_2_SOLAR3</t>
  </si>
  <si>
    <t>Mustang 3</t>
  </si>
  <si>
    <t>Little Bear 1</t>
  </si>
  <si>
    <t>KRAMER_1_SEGS37</t>
  </si>
  <si>
    <t>Luz Solar Partners Ltd. VI</t>
  </si>
  <si>
    <t>KRAMER_1_SEGSR3</t>
  </si>
  <si>
    <t>Luz Solar Partners Ltd, III (SEGS III) (f/k/a 5017)</t>
  </si>
  <si>
    <t>KRAMER_1_SEGSR4</t>
  </si>
  <si>
    <t>Luz Solar Partners Ltd, IV (SEGS IV) (f/k/a 5018)</t>
  </si>
  <si>
    <t>MSTANG_2_SOLAR</t>
  </si>
  <si>
    <t>Mustang</t>
  </si>
  <si>
    <t>MSTANG_2_SOLAR4</t>
  </si>
  <si>
    <t>Mustang 4</t>
  </si>
  <si>
    <t>LAMONT_1_SOLAR4</t>
  </si>
  <si>
    <t>Hayworth Solar Farm</t>
  </si>
  <si>
    <t>BREGGO_6_SOLAR</t>
  </si>
  <si>
    <t>NRG Solar Borrego</t>
  </si>
  <si>
    <t>BLYTHE_1_SOLAR1</t>
  </si>
  <si>
    <t>NRG Solar Blythe LLC</t>
  </si>
  <si>
    <t>LHILLS_6_SOLAR1</t>
  </si>
  <si>
    <t>CED Lost Hills Solar, LLC (fka Blackwell Solar Park, LLC)  - RAM 4</t>
  </si>
  <si>
    <t>STROUD_6_SOLAR</t>
  </si>
  <si>
    <t>Stroud Solar Station</t>
  </si>
  <si>
    <t>CANTUA_1_SOLAR</t>
  </si>
  <si>
    <t>Cantua Solar Station</t>
  </si>
  <si>
    <t>HURON_6_SOLAR</t>
  </si>
  <si>
    <t>Huron Solar Station</t>
  </si>
  <si>
    <t>GATES_2_SOLAR</t>
  </si>
  <si>
    <t>Gates Solar Station</t>
  </si>
  <si>
    <t>GUERNS_6_SOLAR</t>
  </si>
  <si>
    <t>Guernsey Solar Station</t>
  </si>
  <si>
    <t>Maricopa West Solar PV 2, LLC</t>
  </si>
  <si>
    <t>OROLOM_1_SOLAR1</t>
  </si>
  <si>
    <t>Sunray 20</t>
  </si>
  <si>
    <t>KANSAS_6_SOLAR</t>
  </si>
  <si>
    <t>Kansas South - PV 1</t>
  </si>
  <si>
    <t>ALPSLR_1_NTHSLR</t>
  </si>
  <si>
    <t>Alpaugh North</t>
  </si>
  <si>
    <t>ATWELL_1_SOLAR</t>
  </si>
  <si>
    <t>Atwell Island</t>
  </si>
  <si>
    <t>WAUKNA_1_SOLAR</t>
  </si>
  <si>
    <t>Corcoran</t>
  </si>
  <si>
    <t>AVENAL_6_SUNCTY</t>
  </si>
  <si>
    <t>Sun City Project (Eurus)</t>
  </si>
  <si>
    <t>OLIVEP_1_SOLAR</t>
  </si>
  <si>
    <t>White River</t>
  </si>
  <si>
    <t>LEPRFD_1_KANSAS</t>
  </si>
  <si>
    <t>Kansas</t>
  </si>
  <si>
    <t>Lost Hills Solar</t>
  </si>
  <si>
    <t>ACACIA_6_SOLAR</t>
  </si>
  <si>
    <t>West Antelope - RAM 1</t>
  </si>
  <si>
    <t>PLAINV_6_BSOLAR</t>
  </si>
  <si>
    <t>Western Antelope Blue Sky Ranch A - RAM 1</t>
  </si>
  <si>
    <t>KNTSTH_6_SOLAR</t>
  </si>
  <si>
    <t>Kent South - PV 2</t>
  </si>
  <si>
    <t>SKERN_6_SOLAR1</t>
  </si>
  <si>
    <t>Algonquin SKIC 20 Solar - PV 2</t>
  </si>
  <si>
    <t>VICTOR_1_SOLAR2</t>
  </si>
  <si>
    <t>Alamo Solar, LLC - RAM 2</t>
  </si>
  <si>
    <t>CORCAN_1_SOLAR1</t>
  </si>
  <si>
    <t>CID Solar PV Project - RAM 2</t>
  </si>
  <si>
    <t>7STDRD_1_SOLAR1</t>
  </si>
  <si>
    <t>Shafter Solar - RAM 3</t>
  </si>
  <si>
    <t>OLDRV1_6_SOLAR</t>
  </si>
  <si>
    <t>RE Old River One - RAM 3</t>
  </si>
  <si>
    <t>RSMSLR_6_SOLAR2</t>
  </si>
  <si>
    <t>RE Rosamond Two, LLC</t>
  </si>
  <si>
    <t>GLOW_6_SOLAR</t>
  </si>
  <si>
    <t>TA - High Desert LLC (Antelope)</t>
  </si>
  <si>
    <t>ADOBEE_1_SOLAR</t>
  </si>
  <si>
    <t>Adobe Solar, LLC</t>
  </si>
  <si>
    <t>PLAINV_6_SOLARC</t>
  </si>
  <si>
    <t>Central Antelope Dry Ranch C, LLC (A&amp;R)</t>
  </si>
  <si>
    <t>PLAINV_6_NLRSR1</t>
  </si>
  <si>
    <t>North Lancaster Ranch, LLC (A&amp;R)</t>
  </si>
  <si>
    <t>PLAINV_6_SOLAR3</t>
  </si>
  <si>
    <t>Sierra Solar Greenworks, LLC (A&amp;R)</t>
  </si>
  <si>
    <t>VESTAL_2_SOLAR1</t>
  </si>
  <si>
    <t>Nicolis, LLC (Weldon Solar)</t>
  </si>
  <si>
    <t>VICTOR_1_LVSLR2</t>
  </si>
  <si>
    <t>Lone Valley Solar Park II, LLC (f/k/a Marathon)</t>
  </si>
  <si>
    <t>TWISSL_6_SOLAR1</t>
  </si>
  <si>
    <t>Coronal Lost Hills, LLC</t>
  </si>
  <si>
    <t>VEGA_6_SOLAR1</t>
  </si>
  <si>
    <t>Vega Solar, LLC</t>
  </si>
  <si>
    <t>PMPJCK_1_SOLAR1</t>
  </si>
  <si>
    <t>Pumpjack Solar I, LLC</t>
  </si>
  <si>
    <t>WLDWD_1_SOLAR1</t>
  </si>
  <si>
    <t>Wildwood Solar I, LLC</t>
  </si>
  <si>
    <t>VICTOR_1_SOLAR4</t>
  </si>
  <si>
    <t>Adelanto Solar, LLC</t>
  </si>
  <si>
    <t>OASIS_6_SOLAR2</t>
  </si>
  <si>
    <t>NRG Solar Oasis LLC</t>
  </si>
  <si>
    <t>ATWEL2_1_SOLAR1</t>
  </si>
  <si>
    <t>CED Atwell Island West, LLC</t>
  </si>
  <si>
    <t>MOJAVW_2_SOLAR</t>
  </si>
  <si>
    <t>SEPV Mojave West, LLC</t>
  </si>
  <si>
    <t>ADERA_1_SOLAR1</t>
  </si>
  <si>
    <t>Adera Solar</t>
  </si>
  <si>
    <t>TORTLA_1_SOLAR</t>
  </si>
  <si>
    <t>Longboat Solar, LLC</t>
  </si>
  <si>
    <t>GLDFGR_6_SOLAR1</t>
  </si>
  <si>
    <t>Portal Ridge Solar B, LLC</t>
  </si>
  <si>
    <t>PMPJCK_1_SOLAR2</t>
  </si>
  <si>
    <t>Rio Bravo Solar I, LLC</t>
  </si>
  <si>
    <t>PMPJCK_1_RB2SLR</t>
  </si>
  <si>
    <t>Rio Bravo Solar II, LLC</t>
  </si>
  <si>
    <t>Jacumba Solar, LLC</t>
  </si>
  <si>
    <t>GARLND_2_GASLRA</t>
  </si>
  <si>
    <t>RE Garland A, LLC</t>
  </si>
  <si>
    <t>CEDUCR_2_SOLAR1</t>
  </si>
  <si>
    <t>SR Solis Vestal Almond, LLC</t>
  </si>
  <si>
    <t>CEDUCR_2_SOLAR2</t>
  </si>
  <si>
    <t>SR Solis Vestal Herder, LLC</t>
  </si>
  <si>
    <t>CEDUCR_2_SOLAR4</t>
  </si>
  <si>
    <t>SR Solis Vestal Fireman, LLC</t>
  </si>
  <si>
    <t>Joshua Tree Solar Farm, LLC</t>
  </si>
  <si>
    <t>MARCPW_6_SOLAR1</t>
  </si>
  <si>
    <t>Maricopa West</t>
  </si>
  <si>
    <t>FRESHW_1_SOLAR1</t>
  </si>
  <si>
    <t>CED Corcoran Solar 3, LLC (PV 3 RFO)</t>
  </si>
  <si>
    <t>PAIGES_6_SOLAR</t>
  </si>
  <si>
    <t>Westside Solar, LLC (1) (PV 3 RFO)</t>
  </si>
  <si>
    <t>RE: Walker Pass</t>
  </si>
  <si>
    <t>Midway Solar Farm III</t>
  </si>
  <si>
    <t>Bayshore Solar A</t>
  </si>
  <si>
    <t>Bayshore Solar C</t>
  </si>
  <si>
    <t>Bayshore Solar B</t>
  </si>
  <si>
    <t>San Joaquin 1A</t>
  </si>
  <si>
    <t>Antelope DSR 3, LLC</t>
  </si>
  <si>
    <t>Windhub Solar A Solar Project</t>
  </si>
  <si>
    <t>EEKTMN_6_SOLAR1</t>
  </si>
  <si>
    <t>EE K Solar 1 - Kettleman Solar</t>
  </si>
  <si>
    <t>VALLEY_5_SOLAR2</t>
  </si>
  <si>
    <t>AP North Lake Solar - Diamond Valley Lake Solar</t>
  </si>
  <si>
    <t>RSMSLR_6_SOLAR1</t>
  </si>
  <si>
    <t>RE Rosamond One</t>
  </si>
  <si>
    <t>BIGSKY_2_SOLAR1</t>
  </si>
  <si>
    <t xml:space="preserve">Antelope Big Sky Ranch </t>
  </si>
  <si>
    <t>Western Antelope Blue Sky Ranch B</t>
  </si>
  <si>
    <t>BLYTHE_1_SOLAR2</t>
  </si>
  <si>
    <t>Blythe Green 1</t>
  </si>
  <si>
    <t>CRWCKS_1_SOLAR1</t>
  </si>
  <si>
    <t>Crow Creek Solar 1</t>
  </si>
  <si>
    <t>KNGBRD_2_SOLAR1</t>
  </si>
  <si>
    <t>Kingbird Solar A</t>
  </si>
  <si>
    <t>KNGBRD_2_SOLAR2</t>
  </si>
  <si>
    <t>Kingbird Solar B</t>
  </si>
  <si>
    <t>Little Bear 3</t>
  </si>
  <si>
    <t>OLIVEP_1_SOLAR2</t>
  </si>
  <si>
    <t>White River Solar 2 - RAM 2</t>
  </si>
  <si>
    <t>WAUKNA_1_SOLAR2</t>
  </si>
  <si>
    <t>CED Corcoran Solar 2, LLC</t>
  </si>
  <si>
    <t>AVENAL_6_SANDDG</t>
  </si>
  <si>
    <t>Sand Drag (Eurus)</t>
  </si>
  <si>
    <t>CUMBIA_1_SOLAR</t>
  </si>
  <si>
    <t>Columbia Solar Energy</t>
  </si>
  <si>
    <t>ADMEST_6_SOLAR</t>
  </si>
  <si>
    <t>RE Adams East</t>
  </si>
  <si>
    <t>DEVERS_1_SOLAR</t>
  </si>
  <si>
    <t>Cascade Solar</t>
  </si>
  <si>
    <t>JAYNE_6_WLSLR</t>
  </si>
  <si>
    <t>Westlands Solar Farms PV1</t>
  </si>
  <si>
    <t>CATLNA_2_SOLAR2</t>
  </si>
  <si>
    <t>Catalina Solar 2, LLC</t>
  </si>
  <si>
    <t>Maricopa East Solar PV2, LLC</t>
  </si>
  <si>
    <t>VICTOR_1_SOLAR1</t>
  </si>
  <si>
    <t>RE Victor Phelan Solar One, LLC</t>
  </si>
  <si>
    <t>SDG&amp;E Solar Energy Project</t>
  </si>
  <si>
    <t>LAMONT_1_SOLAR5</t>
  </si>
  <si>
    <t>67RK 8ME, LLC</t>
  </si>
  <si>
    <t>LAMONT_1_SOLAR3</t>
  </si>
  <si>
    <t>Woodmere Solar Farm - RAM 4</t>
  </si>
  <si>
    <t>SCHNDR_1_WSTSDE</t>
  </si>
  <si>
    <t>Westside Solar Station</t>
  </si>
  <si>
    <t>SCHNDR_1_FIVPTS</t>
  </si>
  <si>
    <t>Five Points Solar Station</t>
  </si>
  <si>
    <t>MRLSDS_6_SOLAR1</t>
  </si>
  <si>
    <t>Morelos Del Sol - RAM 3</t>
  </si>
  <si>
    <t>WLDWD_1_SOLAR2</t>
  </si>
  <si>
    <t>Wildwood Solar II, LLC</t>
  </si>
  <si>
    <t>CEDUCR_2_SOLAR3</t>
  </si>
  <si>
    <t>SR Solis Crown, LLC</t>
  </si>
  <si>
    <t>CAMLOT_2_SOLAR2</t>
  </si>
  <si>
    <t>Columbia Two, LLC</t>
  </si>
  <si>
    <t>San Jacinto Solar 14.5, LLC</t>
  </si>
  <si>
    <t>VESTAL_2_SOLAR2</t>
  </si>
  <si>
    <t>Tropico, LLC (Great Lakes)</t>
  </si>
  <si>
    <t>SEGS_1_SEGS2</t>
  </si>
  <si>
    <t>Sunray Energy, Inc.</t>
  </si>
  <si>
    <t>SUNRAY SEGS I</t>
  </si>
  <si>
    <t>Java Solar</t>
  </si>
  <si>
    <t>ARVINN_6_ORION1</t>
  </si>
  <si>
    <t>Orion Solar - PV 1</t>
  </si>
  <si>
    <t>Blackwell Solar</t>
  </si>
  <si>
    <t>DEVERS_1_SOLAR1</t>
  </si>
  <si>
    <t>SPVP008 - Ontario</t>
  </si>
  <si>
    <t>GOOSLK_1_SOLAR1</t>
  </si>
  <si>
    <t>Cottonwood Goose Lake LLC</t>
  </si>
  <si>
    <t>GLDFGR_6_SOLAR2</t>
  </si>
  <si>
    <t>Portal Ridge Solar C Project</t>
  </si>
  <si>
    <t>CORCAN_1_SOLAR2</t>
  </si>
  <si>
    <t>Corcoran City</t>
  </si>
  <si>
    <t>GIFFEN_6_SOLAR</t>
  </si>
  <si>
    <t>Giffen Solar Station</t>
  </si>
  <si>
    <t>GATES_2_WSOLAR</t>
  </si>
  <si>
    <t>West Gates Solar Station</t>
  </si>
  <si>
    <t>OROLOM_1_SOLAR2</t>
  </si>
  <si>
    <t>SR Solis Oro Loma Teresina, LLC- Project B</t>
  </si>
  <si>
    <t>COPMTN_2_CM10</t>
  </si>
  <si>
    <t>CM10 (fka Sempra El Dorado Solar)</t>
  </si>
  <si>
    <t>GLDTWN_6_COLUM3</t>
  </si>
  <si>
    <t>RE Columbia Three LLC</t>
  </si>
  <si>
    <t>VICTOR_1_LVSLR1</t>
  </si>
  <si>
    <t>Lone Valley Solar Park I, LLC (f/k/a Agincourt)</t>
  </si>
  <si>
    <t>PMDLET_6_SOLAR1</t>
  </si>
  <si>
    <t>SEPV Palmdale East, LLC</t>
  </si>
  <si>
    <t>SKERN_6_SOLAR2</t>
  </si>
  <si>
    <t>Algonquin SKIC 10 Solar, LLC</t>
  </si>
  <si>
    <t>Sun Edison Victorville Solar</t>
  </si>
  <si>
    <t>PLAINV_6_DSOLAR</t>
  </si>
  <si>
    <t xml:space="preserve">Western Antelope Dry Ranch </t>
  </si>
  <si>
    <t>PBLOSM_2_SOLAR</t>
  </si>
  <si>
    <t>PearBlossom</t>
  </si>
  <si>
    <t>DEVERS_1_SOLAR2</t>
  </si>
  <si>
    <t>SPVP009 - Ontario</t>
  </si>
  <si>
    <t>Aspiration Solar G LLC  (1) (PV 3 RFO)</t>
  </si>
  <si>
    <t>VALLEY_5_RTS044</t>
  </si>
  <si>
    <t>SPVP044 - Perris</t>
  </si>
  <si>
    <t>ARVINN_6_ORION2</t>
  </si>
  <si>
    <t>Orion Solar II, LLC</t>
  </si>
  <si>
    <t>AVENAL_6_AVSLR1</t>
  </si>
  <si>
    <t>SR Solis Rocket, LLC - Project A</t>
  </si>
  <si>
    <t>AVENAL_6_AVSLR2</t>
  </si>
  <si>
    <t>SR Solis Rocket, LLC - Project B</t>
  </si>
  <si>
    <t>RVSIDE_6_SOLAR1</t>
  </si>
  <si>
    <t>Tequesquite Landfill Solar Project</t>
  </si>
  <si>
    <t>VICTOR_1_SOLAR3</t>
  </si>
  <si>
    <t>Adelanto Solar 2</t>
  </si>
  <si>
    <t>50001 SCWA North and South Ponds</t>
  </si>
  <si>
    <t>American Solar Greenworks, LLC (A&amp;R)</t>
  </si>
  <si>
    <t>DELSUR_6_SOLAR1</t>
  </si>
  <si>
    <t>FTS Project Owner 1, LLC (Summer North)</t>
  </si>
  <si>
    <t>BREGGO_6_DEGRSL</t>
  </si>
  <si>
    <t>Desert Green Solar Farm</t>
  </si>
  <si>
    <t>AVENAL_6_AVPARK</t>
  </si>
  <si>
    <t>Avenal Park (Eurus)</t>
  </si>
  <si>
    <t>ETIWND_2_RTS026</t>
  </si>
  <si>
    <t>SPVP026 - Rialto</t>
  </si>
  <si>
    <t>MIRLOM_2_ONTARO</t>
  </si>
  <si>
    <t>SPVP006 - Ontario</t>
  </si>
  <si>
    <t>San Jacinto Solar 5.5, LLC</t>
  </si>
  <si>
    <t>MENBIO_6_RENEW1</t>
  </si>
  <si>
    <t>CalRENEW-1 (1st Amended &amp; Restated)</t>
  </si>
  <si>
    <t>VESTAL_2_RTS042</t>
  </si>
  <si>
    <t>SPVP042 - Porterville</t>
  </si>
  <si>
    <t>SBERDO_2_RTS048</t>
  </si>
  <si>
    <t>SPVP048 - Redlands</t>
  </si>
  <si>
    <t>GLDTWN_6_SOLAR</t>
  </si>
  <si>
    <t>RE Rio Grande, LLC</t>
  </si>
  <si>
    <t>DELSUR_6_DRYFRB</t>
  </si>
  <si>
    <t>Lancaster Dry Farm Ranch B, LLC</t>
  </si>
  <si>
    <t>VICTOR_1_VDRYFA</t>
  </si>
  <si>
    <t>Victor Dry Farm Ranch A, LLC</t>
  </si>
  <si>
    <t>VICTOR_1_VDRYFB</t>
  </si>
  <si>
    <t>Victor Dry Farm Ranch B, LLC</t>
  </si>
  <si>
    <t>MNDOTA_1_SOLAR2</t>
  </si>
  <si>
    <t>Citizen Solar B, LLC</t>
  </si>
  <si>
    <t>LITLRK_6_SOLAR1</t>
  </si>
  <si>
    <t>Lancaster Little Rock C LLC</t>
  </si>
  <si>
    <t>SunE- Victorville</t>
  </si>
  <si>
    <t>CRELMN_6_RAMON2</t>
  </si>
  <si>
    <t>Sol Orchard 21 - Ramona 2</t>
  </si>
  <si>
    <t>VLCNTR_6_VCSLR2</t>
  </si>
  <si>
    <t>Sol Orchard 23 - Valley Center 2</t>
  </si>
  <si>
    <t>BIGSKY_2_SOLAR5</t>
  </si>
  <si>
    <t>Big Sky Solar 2</t>
  </si>
  <si>
    <t>MARTIN_1_SUNSET</t>
  </si>
  <si>
    <t>Sunset Reservoir North Basin</t>
  </si>
  <si>
    <t>GARNET_1_SOLAR</t>
  </si>
  <si>
    <t>North Palm Springs #4A</t>
  </si>
  <si>
    <t>GARNET_1_SOLAR2</t>
  </si>
  <si>
    <t>Garnet Solar Power Generation Station, 1 LLC</t>
  </si>
  <si>
    <t>Lancaster Solar 1</t>
  </si>
  <si>
    <t>SBERDO_2_RTS011</t>
  </si>
  <si>
    <t>SPVP011 - Redlands</t>
  </si>
  <si>
    <t>SBERDO_2_RTS013</t>
  </si>
  <si>
    <t>SPVP013 - Redlands</t>
  </si>
  <si>
    <t>ETIWND_2_RTS017</t>
  </si>
  <si>
    <t>SPVP017 - Fontana</t>
  </si>
  <si>
    <t>VISTA_2_RTS028</t>
  </si>
  <si>
    <t>SPVP028 - San Bernardino</t>
  </si>
  <si>
    <t>SunE- Mission Pomona</t>
  </si>
  <si>
    <t>ETIWND_2_RTS015</t>
  </si>
  <si>
    <t>SPVP015 - Fontana</t>
  </si>
  <si>
    <t>LITLRK_6_SOLAR4</t>
  </si>
  <si>
    <t>Little Rock - Pham Solar PV, LLC</t>
  </si>
  <si>
    <t>US Topco Energy, Inc. (Soccer Center)</t>
  </si>
  <si>
    <t>PVNavitator, LLC</t>
  </si>
  <si>
    <t>ROSMND_6_SOLAR</t>
  </si>
  <si>
    <t>Lancaster WAD B, LLC</t>
  </si>
  <si>
    <t>LILIAC_6_SOLAR</t>
  </si>
  <si>
    <t>NLP Granger A82, LLC</t>
  </si>
  <si>
    <t>Central Antelope Dry Ranch B, LLC</t>
  </si>
  <si>
    <t>Oak Leaf Solar X (SB32)</t>
  </si>
  <si>
    <t>AVS Phase 2</t>
  </si>
  <si>
    <t>SEPV Boulevard 2</t>
  </si>
  <si>
    <t>SBERDO_2_RTS005</t>
  </si>
  <si>
    <t>SPVP005 - Redlands</t>
  </si>
  <si>
    <t>SBERDO_2_RTS007</t>
  </si>
  <si>
    <t>SPVP007 - Redlands</t>
  </si>
  <si>
    <t>ETIWND_2_RTS023</t>
  </si>
  <si>
    <t>SPVP023 - Fontana</t>
  </si>
  <si>
    <t>Sol Orchard 22 - Valley Center 1</t>
  </si>
  <si>
    <t>Colton Solar One LLC</t>
  </si>
  <si>
    <t>GRIDLY_6_SOLAR</t>
  </si>
  <si>
    <t>Gridley Main Two</t>
  </si>
  <si>
    <t>BUCKWD_1_NPALM1</t>
  </si>
  <si>
    <t>North Palm Springs #1A</t>
  </si>
  <si>
    <t>VLCNTR_6_VCSLR</t>
  </si>
  <si>
    <t>NLP Valley Center Solar, LLC</t>
  </si>
  <si>
    <t>Pristine Sun - 2245 Gentry (SB32)</t>
  </si>
  <si>
    <t>2241 Alavi (SB32)</t>
  </si>
  <si>
    <t>PUTHCR_1_SOLAR1</t>
  </si>
  <si>
    <t>Putah Creek Solar Farms (SB32)</t>
  </si>
  <si>
    <t>Peterson Rd. Solar I (SB32) (ReMAT)</t>
  </si>
  <si>
    <t>Camden 1 FIT (GASNA 30P)</t>
  </si>
  <si>
    <t>Gustine 1 FIT 2 (GASNA 60P)</t>
  </si>
  <si>
    <t>Vaca Dixon Solar Station</t>
  </si>
  <si>
    <t>SBERDO_2_REDLND</t>
  </si>
  <si>
    <t>SPVP022 - Redlands</t>
  </si>
  <si>
    <t>ETIWND_2_RTS027</t>
  </si>
  <si>
    <t>SPVP027 - Rialto</t>
  </si>
  <si>
    <t>LITLRK_6_SEPV01</t>
  </si>
  <si>
    <t>SEPV1, LLC</t>
  </si>
  <si>
    <t>DEVERS_1_SEPV05</t>
  </si>
  <si>
    <t>SEPV2, LLC</t>
  </si>
  <si>
    <t>VICTOR_1_EXSLRA</t>
  </si>
  <si>
    <t>Expressway Solar A</t>
  </si>
  <si>
    <t>VICTOR_1_EXSLRB</t>
  </si>
  <si>
    <t>Expressway Solar B</t>
  </si>
  <si>
    <t>LITLRK_6_SOLAR2</t>
  </si>
  <si>
    <t>FTS Master Tenant 2, LLC (SEPV18)</t>
  </si>
  <si>
    <t>CHINO_2_JURUPA</t>
  </si>
  <si>
    <t>California PV Energy, LLC (Jurupa Ave)</t>
  </si>
  <si>
    <t>DELAMO_2_SOLAR6</t>
  </si>
  <si>
    <t>Freeway Springs</t>
  </si>
  <si>
    <t>ETIWND_2_SOLAR5</t>
  </si>
  <si>
    <t>Dulles</t>
  </si>
  <si>
    <t>CRELMN_6_RAMON1</t>
  </si>
  <si>
    <t>Sol Orchard 20 - Ramona 1</t>
  </si>
  <si>
    <t>OCI Solar Lakeside</t>
  </si>
  <si>
    <t>Pala (SDG&amp;E Solar Energy Project)</t>
  </si>
  <si>
    <t>One Ten Partners, LLC</t>
  </si>
  <si>
    <t>Anaheim Solar Energy Plant</t>
  </si>
  <si>
    <t>Southeast Wastwater Treatment Plant/CCSF</t>
  </si>
  <si>
    <t>50002 SCWA R1 &amp; R2 Ponds</t>
  </si>
  <si>
    <t>50004 SCWA R5 Pond</t>
  </si>
  <si>
    <t>2275 Hattesen (SB32)</t>
  </si>
  <si>
    <t>SunE- Cucamonga Ontario West</t>
  </si>
  <si>
    <t>Boomer Solar 18</t>
  </si>
  <si>
    <t>RGA2 Solar (SB32) (ReMAT)</t>
  </si>
  <si>
    <t>PADUA_2_SOLAR1</t>
  </si>
  <si>
    <t>Rancho Cucamonga Distribution Center 1</t>
  </si>
  <si>
    <t>DELAMO_2_SOLAR2</t>
  </si>
  <si>
    <t>Golden Springs Bldg M</t>
  </si>
  <si>
    <t>SunE- Quarry Corona</t>
  </si>
  <si>
    <t>2235 Leong</t>
  </si>
  <si>
    <t>2184 Gruber (SB32)</t>
  </si>
  <si>
    <t>HENRTA_6_SOLAR1</t>
  </si>
  <si>
    <t>ImMODO- Lemoore 1</t>
  </si>
  <si>
    <t>S_RITA_6_SOLAR1</t>
  </si>
  <si>
    <t>NDP1 (SB32)</t>
  </si>
  <si>
    <t>PEORIA_1_SOLAR</t>
  </si>
  <si>
    <t>Fresh Air Energy IV, LLC - Sonora 1</t>
  </si>
  <si>
    <t>LOCKFD_1_BEARCK</t>
  </si>
  <si>
    <t>Bear Creek Solar Project</t>
  </si>
  <si>
    <t>Ignite Solar Holdings 1 - Achomawi</t>
  </si>
  <si>
    <t>Ignite Solar Holdings 1 - Ahjumawi</t>
  </si>
  <si>
    <t>KNGBRG_1_KBSLR1</t>
  </si>
  <si>
    <t>Kingsburg 1</t>
  </si>
  <si>
    <t>KNGBRG_1_KBSLR2</t>
  </si>
  <si>
    <t>Kingsburg 2</t>
  </si>
  <si>
    <t>WFRESN_1_SOLAR</t>
  </si>
  <si>
    <t>La Joya Del Sol #1</t>
  </si>
  <si>
    <t>TWISSL_6_SOLAR</t>
  </si>
  <si>
    <t>Nickel 1 (New)</t>
  </si>
  <si>
    <t>COCOSB_6_SOLAR</t>
  </si>
  <si>
    <t>Oakley Executive Solar Project</t>
  </si>
  <si>
    <t>ELCAP_1_SOLAR</t>
  </si>
  <si>
    <t>Pristine Sun Helton</t>
  </si>
  <si>
    <t>HOLSTR_1_SOLAR</t>
  </si>
  <si>
    <t>Enerparc CA1 (FKA San Benito Smart Park)</t>
  </si>
  <si>
    <t>TMPLTN_2_SOLAR</t>
  </si>
  <si>
    <t>Vintner Solar Project</t>
  </si>
  <si>
    <t>CLOVDL_1_SOLAR</t>
  </si>
  <si>
    <t>Cloverdale Solar FSEC 1</t>
  </si>
  <si>
    <t>HOLSTR_1_SOLAR2</t>
  </si>
  <si>
    <t>Ecos Energy - Hollister Project</t>
  </si>
  <si>
    <t>MERCED_1_SOLAR2</t>
  </si>
  <si>
    <t>Ecos Energy - Merced Solar Project</t>
  </si>
  <si>
    <t>MERCED_1_SOLAR1</t>
  </si>
  <si>
    <t>Ecos Energy - Mission Solar</t>
  </si>
  <si>
    <t>KERMAN_6_SOLAR1</t>
  </si>
  <si>
    <t>Fresno Cogeneration - Fresno Solar South</t>
  </si>
  <si>
    <t>KERMAN_6_SOLAR2</t>
  </si>
  <si>
    <t>Fresno Cogeneration - Fresno Solar West</t>
  </si>
  <si>
    <t>TX-ELK_6_SOLAR1</t>
  </si>
  <si>
    <t>Greenlight - Castor Solar Project</t>
  </si>
  <si>
    <t>ETIWND_2_RTS010</t>
  </si>
  <si>
    <t>SPVP010 - Fontana</t>
  </si>
  <si>
    <t>SBERDO_2_RTS016</t>
  </si>
  <si>
    <t>SPVP016 - Redlands</t>
  </si>
  <si>
    <t>ETIWND_2_RTS018</t>
  </si>
  <si>
    <t>SPVP018 - Fontana</t>
  </si>
  <si>
    <t>MIRLOM_2_RTS032</t>
  </si>
  <si>
    <t>SPVP032 - Ontario</t>
  </si>
  <si>
    <t>WALNUT_2_SOLAR</t>
  </si>
  <si>
    <t>Industry Metrolink PV 1</t>
  </si>
  <si>
    <t>CHINO_2_SASOLR</t>
  </si>
  <si>
    <t>SS San Antonio West LLC (Chino South Building E)</t>
  </si>
  <si>
    <t>Neenach Solar 1B South, LLC</t>
  </si>
  <si>
    <t>L-8 Solar Project, LLC</t>
  </si>
  <si>
    <t>Heliocentric, LLC</t>
  </si>
  <si>
    <t>Annie Power, LLC</t>
  </si>
  <si>
    <t>JRam Solar 1, LLC</t>
  </si>
  <si>
    <t>JRam Solar 2, LLC</t>
  </si>
  <si>
    <t>Sandra Energy, LLC</t>
  </si>
  <si>
    <t>Dreamer Solar, LLC</t>
  </si>
  <si>
    <t>Voyager Solar 1, LLC</t>
  </si>
  <si>
    <t>Voyager Solar 2, LLC</t>
  </si>
  <si>
    <t>Becca Solar, LLC</t>
  </si>
  <si>
    <t>Toro Power 1, LLC</t>
  </si>
  <si>
    <t>Radiance Solar 5 LLC</t>
  </si>
  <si>
    <t>Radiance Solar 4 LLC</t>
  </si>
  <si>
    <t>Summer Solar C2, LLC</t>
  </si>
  <si>
    <t>Summer Solar A2, LLC</t>
  </si>
  <si>
    <t>Summer Solar B2, LLC</t>
  </si>
  <si>
    <t>Rodeo Solar C2, LLC</t>
  </si>
  <si>
    <t>Rodeo Solar D2, LLC</t>
  </si>
  <si>
    <t>Expressway Solar C2, LLC</t>
  </si>
  <si>
    <t>Tulare PV1, LLC (Exeter 3)</t>
  </si>
  <si>
    <t>Tulare PV1, LLC (Lindsay 1)</t>
  </si>
  <si>
    <t>Tulare PV1, LLC (Lindsay 3)</t>
  </si>
  <si>
    <t>Tulare PV1, LLC (Ivanhoe 1)</t>
  </si>
  <si>
    <t>Tulare PV1, LLC (Ivanhoe 3)</t>
  </si>
  <si>
    <t>Tulare PV1, LLC (Porterville 5)</t>
  </si>
  <si>
    <t>Sequoia PV1, LLC (Tulare 1)</t>
  </si>
  <si>
    <t>Sequoia PV1, LLC (Tulare 2)</t>
  </si>
  <si>
    <t>Division 1 (f/k/a Ever CT Solar Farm, LLC - Site 2A)</t>
  </si>
  <si>
    <t>Sequoia PV1, LLC (Farmersville 1)</t>
  </si>
  <si>
    <t>Sequoia PV1, LLC (Farmersville 2)</t>
  </si>
  <si>
    <t>Sequoia PV1, LLC (Farmersville 3)</t>
  </si>
  <si>
    <t>Sequoia PV3 LLC (Porterville 6)</t>
  </si>
  <si>
    <t>Sequoia PV3 LLC (Porterville 7)</t>
  </si>
  <si>
    <t>VICTOR_1_SLRHES</t>
  </si>
  <si>
    <t>DG Solar Lessee, LLC (Hesperia)</t>
  </si>
  <si>
    <t>DG Solar Lessee, LLC (Snowline-Duncan Road North)</t>
  </si>
  <si>
    <t>Victor Mesa Linda C2 LLC</t>
  </si>
  <si>
    <t>Victor Mesa Linda D2 LLC</t>
  </si>
  <si>
    <t>Victor Mesa Linda E2 LLC</t>
  </si>
  <si>
    <t>Sequoia PV2, LLC (Hanford 1)</t>
  </si>
  <si>
    <t>Sequoia PV2, LLC (Hanford 2)</t>
  </si>
  <si>
    <t>Coronus Joshua Tree East 5 LLC</t>
  </si>
  <si>
    <t>Gales A West</t>
  </si>
  <si>
    <t>Gales B East</t>
  </si>
  <si>
    <t>DG Solar Lessee, LLC (Snowline-White Road North)</t>
  </si>
  <si>
    <t>DG Solar Lessee, LLC (Snowline-White Road Central)</t>
  </si>
  <si>
    <t>Mitchell Solar, LLC</t>
  </si>
  <si>
    <t>Rudy Solar, LLC</t>
  </si>
  <si>
    <t>Madelyn Solar, LLC</t>
  </si>
  <si>
    <t>DG Solar Lessee, LLC (Snowline-White Road South)</t>
  </si>
  <si>
    <t>Adelanto West 1</t>
  </si>
  <si>
    <t>Adelanto West 2</t>
  </si>
  <si>
    <t>Venable #1 North</t>
  </si>
  <si>
    <t>Venable #2 South</t>
  </si>
  <si>
    <t>Lancaster Solar 2</t>
  </si>
  <si>
    <t>OASIS_6_SOLAR1</t>
  </si>
  <si>
    <t>Morgan Lancaster I, LLC</t>
  </si>
  <si>
    <t>SunE - Redlands</t>
  </si>
  <si>
    <t>DELAMO_2_SOLAR1</t>
  </si>
  <si>
    <t>Golden Springs Bldg H</t>
  </si>
  <si>
    <t>SunE- Elm Fontana</t>
  </si>
  <si>
    <t>Buckman Springs PV 1</t>
  </si>
  <si>
    <t>Buckman Springs PV 2</t>
  </si>
  <si>
    <t>Viejas Blvd PV 1</t>
  </si>
  <si>
    <t>Victor Mesa Linda B2 LLC</t>
  </si>
  <si>
    <t>Merced 2 - (SB32)</t>
  </si>
  <si>
    <t>Summer Solar E2, LLC</t>
  </si>
  <si>
    <t>Summer Solar F2, LLC</t>
  </si>
  <si>
    <t>Summer Solar G2, LLC</t>
  </si>
  <si>
    <t>Summer Solar H2, LLC</t>
  </si>
  <si>
    <t>50003 SCWA R4 Pond</t>
  </si>
  <si>
    <t>CORONS_2_SOLAR</t>
  </si>
  <si>
    <t>Temescal Canyon</t>
  </si>
  <si>
    <t>Powhatan Solar Power Generation Station 1, LLC</t>
  </si>
  <si>
    <t>Otoe Solar Power Generation Station 1, LLC</t>
  </si>
  <si>
    <t>Navajo Solar Power Generation Station 1, LLC</t>
  </si>
  <si>
    <t>Industry Solar Power Generation Station 1, LLC</t>
  </si>
  <si>
    <t>Newberry Solar 1, LLC</t>
  </si>
  <si>
    <t>Park Meridian 1</t>
  </si>
  <si>
    <t>Terra Francesco 1</t>
  </si>
  <si>
    <t>BKRFLD_2_SOLAR1</t>
  </si>
  <si>
    <t>Bakersfield 111</t>
  </si>
  <si>
    <t>SunE- Santa Ana</t>
  </si>
  <si>
    <t>DELAMO_2_SOLAR4</t>
  </si>
  <si>
    <t>Golden Springs Building F</t>
  </si>
  <si>
    <t>ETIWND_2_CHMPNE</t>
  </si>
  <si>
    <t>California PV Energy, LLC (Champagne Ave)</t>
  </si>
  <si>
    <t>DELAMO_2_SOLRD</t>
  </si>
  <si>
    <t>Golden Springs, LLC, (Building D)</t>
  </si>
  <si>
    <t>Pristine Sun - 2042 Baldwin (SB32)</t>
  </si>
  <si>
    <t>LIVEOK_6_SOLAR</t>
  </si>
  <si>
    <t>Pristine Sun Harris</t>
  </si>
  <si>
    <t>REEDLY_6_SOLAR</t>
  </si>
  <si>
    <t>Pristine Sun Terzian</t>
  </si>
  <si>
    <t>Diamond Valley Solar, LLC</t>
  </si>
  <si>
    <t>DELAMO_2_SOLAR3</t>
  </si>
  <si>
    <t>Golden Springs Building G</t>
  </si>
  <si>
    <t>Milestone Wildomar, LLC</t>
  </si>
  <si>
    <t>SunE- Jurupa Ontario</t>
  </si>
  <si>
    <t>Boomer Solar 7</t>
  </si>
  <si>
    <t>DELAMO_2_SOLRC1</t>
  </si>
  <si>
    <t>Golden Springs, LLC, (Building C1)</t>
  </si>
  <si>
    <t>SunE (Bell Tustin)</t>
  </si>
  <si>
    <t>SunE (Red Hill)</t>
  </si>
  <si>
    <t>LOCKFD_1_KSOLAR</t>
  </si>
  <si>
    <t>Kettleman Solar Project</t>
  </si>
  <si>
    <t>DAVIS_1_SOLAR1</t>
  </si>
  <si>
    <t>Yolo County Grassland #3</t>
  </si>
  <si>
    <t>DAVIS_1_SOLAR2</t>
  </si>
  <si>
    <t>Yolo County Grassland #4</t>
  </si>
  <si>
    <t>CHINO_2_SOLAR</t>
  </si>
  <si>
    <t>SPVP002 - Chino</t>
  </si>
  <si>
    <t>VISTA_2_RIALTO</t>
  </si>
  <si>
    <t>SPVP003 - Rialto</t>
  </si>
  <si>
    <t>MIRLOM_2_RTS033</t>
  </si>
  <si>
    <t>SPVP033 - Ontario</t>
  </si>
  <si>
    <t>Treen Solar 1, LLC</t>
  </si>
  <si>
    <t>Treen Solar 2, LLC</t>
  </si>
  <si>
    <t>JRam Solar 3, LLC</t>
  </si>
  <si>
    <t>Drew Energy, LLC</t>
  </si>
  <si>
    <t>Voyager Solar 3, LLC</t>
  </si>
  <si>
    <t>Summer Solar D2, LLC</t>
  </si>
  <si>
    <t>Tulare PV1, LLC (Exeter 1)</t>
  </si>
  <si>
    <t>Tulare PV1, LLC (Exeter 2)</t>
  </si>
  <si>
    <t>Tulare PV1, LLC (Lindsay 4)</t>
  </si>
  <si>
    <t>Tulare PV1, LLC (Porterville 1)</t>
  </si>
  <si>
    <t>Tulare PV1, LLC (Porterville 2)</t>
  </si>
  <si>
    <t>Kettering 1 (f/k/a Ever CT Solar Farm, LLC - Site 1A)</t>
  </si>
  <si>
    <t>Kettering 2 (f/k/a Ever CT Solar Farm, LLC - Site 1B)</t>
  </si>
  <si>
    <t>Division 2 (f/k/a Ever CT Solar Farm, LLC - Site 2B)</t>
  </si>
  <si>
    <t>Division 3 (f/k/a Ever CT Solar Farm, LLC - Site 2C)</t>
  </si>
  <si>
    <t>DG Solar Lessee, LLC (Snowline-Duncan Road South)</t>
  </si>
  <si>
    <t>Desert Hot Springs 1</t>
  </si>
  <si>
    <t>ETIWND_2_SOLAR2</t>
  </si>
  <si>
    <t>SunE - Rochester</t>
  </si>
  <si>
    <t>SunE - E Philadelphia Ontario</t>
  </si>
  <si>
    <t>Boomer Solar 2</t>
  </si>
  <si>
    <t>DELAMO_2_SOLAR5</t>
  </si>
  <si>
    <t>Golden Springs Building L</t>
  </si>
  <si>
    <t>Calico Ranch Solar Project</t>
  </si>
  <si>
    <t>Mirasol Murrieta 1</t>
  </si>
  <si>
    <t>Freethy 1 (FIT)</t>
  </si>
  <si>
    <t>Freethy 2 (FIT)</t>
  </si>
  <si>
    <t>GreenLight- Peacock Solar Project</t>
  </si>
  <si>
    <t>Pristine Sun Buzzelle</t>
  </si>
  <si>
    <t>Pristine Sun Christensen</t>
  </si>
  <si>
    <t>Pristine Sun Cotton</t>
  </si>
  <si>
    <t>Pristine Sun Fitzjarrell</t>
  </si>
  <si>
    <t>Pristine Sun Jardine</t>
  </si>
  <si>
    <t>Pristine Sun Jarvis</t>
  </si>
  <si>
    <t>Greenlight - Sirius Solar Project</t>
  </si>
  <si>
    <t>SunE W12DG-C, LLC</t>
  </si>
  <si>
    <t>Colton Solar Two LLC</t>
  </si>
  <si>
    <t>Caliente Springs, LLC</t>
  </si>
  <si>
    <t>CENTER_2_SOLAR1</t>
  </si>
  <si>
    <t>SunE - Pico Rivera</t>
  </si>
  <si>
    <t>SunE- Fontana</t>
  </si>
  <si>
    <t>Boomer Solar 15</t>
  </si>
  <si>
    <t>CA - Port of Oakland - Site 1</t>
  </si>
  <si>
    <t>Boomer Solar 6</t>
  </si>
  <si>
    <t>Boomer Solar 17</t>
  </si>
  <si>
    <t>2126 Lovell (SB32)</t>
  </si>
  <si>
    <t>SunE- Cherry Fontana</t>
  </si>
  <si>
    <t>Pristine Sun - 2257 Campbell (SB32)</t>
  </si>
  <si>
    <t>Kingsburg 3</t>
  </si>
  <si>
    <t>Pristine Sun Hill</t>
  </si>
  <si>
    <t>Pristine Sun Stroing</t>
  </si>
  <si>
    <t>APEX 646-460</t>
  </si>
  <si>
    <t>One Miracle Property, LLC</t>
  </si>
  <si>
    <t>Boomer Solar 12</t>
  </si>
  <si>
    <t>Boomer Solar 22</t>
  </si>
  <si>
    <t>Innovative Cold Storage Enterprises (ICE)</t>
  </si>
  <si>
    <t>Pristine Sun- 2192 Ramirez</t>
  </si>
  <si>
    <t>3N Energy Woodland</t>
  </si>
  <si>
    <t>2105 Hart (Pristine Sun)</t>
  </si>
  <si>
    <t>Pristine Sun - 2272 McCall (SB32)</t>
  </si>
  <si>
    <t>Pristine Sun Scherz</t>
  </si>
  <si>
    <t>Toro Power 2, LLC</t>
  </si>
  <si>
    <t>Tulare PV1, LLC (Ivanhoe 2)</t>
  </si>
  <si>
    <t>SunE - Mira Loma</t>
  </si>
  <si>
    <t>SunE - Dupont Ontario</t>
  </si>
  <si>
    <t>Mirasol Pomona 1</t>
  </si>
  <si>
    <t>Wilco Investments</t>
  </si>
  <si>
    <t>2207 Ritchie</t>
  </si>
  <si>
    <t>Marinos Ventures, LLC</t>
  </si>
  <si>
    <t>Pristine Sun- 2154 Foote</t>
  </si>
  <si>
    <t>Pristine Sun Alvares 2041</t>
  </si>
  <si>
    <t>Pristine Sun Rogers</t>
  </si>
  <si>
    <t>Pristine Sun Smotherman</t>
  </si>
  <si>
    <t>USFS San Dimas Technology and Development Center</t>
  </si>
  <si>
    <t>Sanford-Burnhan Medical Research Institute I</t>
  </si>
  <si>
    <t>Amylin Pharmaceuticals</t>
  </si>
  <si>
    <t>SF Service Center Solar Array 2</t>
  </si>
  <si>
    <t>SF Service Center Solar Array 1</t>
  </si>
  <si>
    <t>Pacific Station</t>
  </si>
  <si>
    <t>Hunter Industries</t>
  </si>
  <si>
    <t>Towers at Bressi Ranch</t>
  </si>
  <si>
    <t>SCAQMD Solar Port</t>
  </si>
  <si>
    <t>AT&amp;T Park Solar Arrays</t>
  </si>
  <si>
    <t>Fairfield Grossmont Trolley</t>
  </si>
  <si>
    <t>SDCCD - Skills Center</t>
  </si>
  <si>
    <t>Ladera Ranch I</t>
  </si>
  <si>
    <t>Del Sur Elementary School</t>
  </si>
  <si>
    <t>X-nth</t>
  </si>
  <si>
    <t>Villa Sorriso Solar</t>
  </si>
  <si>
    <t>Curtis, Edwin</t>
  </si>
  <si>
    <t>SPVP012 - Ontario</t>
  </si>
  <si>
    <t>Green Beanworks C, LLC</t>
  </si>
  <si>
    <t>fillme_approximate resource mix</t>
  </si>
  <si>
    <t>fillme_intertie, carbon content</t>
  </si>
  <si>
    <t>El Cabo Wind, LLC</t>
  </si>
  <si>
    <t>S. Hurlburt Wind, LLC</t>
  </si>
  <si>
    <t>Horseshoe Bend Wind, LLC</t>
  </si>
  <si>
    <t>N. Hurlburt Wind, LLC</t>
  </si>
  <si>
    <t>OCTILO_5_WIND</t>
  </si>
  <si>
    <t>Ocotillo Express Wind Project</t>
  </si>
  <si>
    <t>VINCNT_2_QF</t>
  </si>
  <si>
    <t>AES Tehachapi Wind, LLC     85-A</t>
  </si>
  <si>
    <t>NaturEner Rim Rock</t>
  </si>
  <si>
    <t>MANZNA_2_WIND</t>
  </si>
  <si>
    <t>Iberdrola - Manzana</t>
  </si>
  <si>
    <t>Broadview Energy JN, LLC</t>
  </si>
  <si>
    <t>ALTA3A_2_CPCE5</t>
  </si>
  <si>
    <t>Alta Windpower V</t>
  </si>
  <si>
    <t>ALT6DN_2_WIND7</t>
  </si>
  <si>
    <t>Pinyon Pines I</t>
  </si>
  <si>
    <t>JAWBNE_2_NSRWND</t>
  </si>
  <si>
    <t>North Sky River Energy Center</t>
  </si>
  <si>
    <t>BRDSLD_2_HIWIND</t>
  </si>
  <si>
    <t xml:space="preserve">High Winds              </t>
  </si>
  <si>
    <t>Energia Sierra Juarez</t>
  </si>
  <si>
    <t>Blackspring Ridge IA</t>
  </si>
  <si>
    <t>Blackspring Ridge IB</t>
  </si>
  <si>
    <t>Halkirk I Wind Project</t>
  </si>
  <si>
    <t>BRDSLD_2_SHILO2</t>
  </si>
  <si>
    <t>Shiloh II Wind Project</t>
  </si>
  <si>
    <t>BRDSLD_2_SHILO1</t>
  </si>
  <si>
    <t>Shiloh I Wind Project</t>
  </si>
  <si>
    <t>ALTA4A_2_CPCW1</t>
  </si>
  <si>
    <t>Alta Windpower I</t>
  </si>
  <si>
    <t>ALTA4B_2_CPCW2</t>
  </si>
  <si>
    <t>Alta Windpower II</t>
  </si>
  <si>
    <t>ALTA4B_2_CPCW3</t>
  </si>
  <si>
    <t>Alta Windpower III</t>
  </si>
  <si>
    <t>ALTA4B_2_CPCW6</t>
  </si>
  <si>
    <t>Mustang Hills, LLC</t>
  </si>
  <si>
    <t>ALTA3A_2_CPCE8</t>
  </si>
  <si>
    <t>Alta Windpower VIII</t>
  </si>
  <si>
    <t>Green Ridge Power LLC (110 MW)</t>
  </si>
  <si>
    <t>Broadview Energy KW, LLC</t>
  </si>
  <si>
    <t>ROSMDW_2_WIND1</t>
  </si>
  <si>
    <t>Pacific Wind Project</t>
  </si>
  <si>
    <t>ALTA6E_2_WIND10</t>
  </si>
  <si>
    <t>Alta Windpower X</t>
  </si>
  <si>
    <t>ALT6DS_2_WIND9</t>
  </si>
  <si>
    <t>Pinyon Pines II</t>
  </si>
  <si>
    <t>Voyager Wind I, LLC</t>
  </si>
  <si>
    <t>Los Banos Wind</t>
  </si>
  <si>
    <t>Goshen Phase II, LLC</t>
  </si>
  <si>
    <t>WNDSTR_2_WIND</t>
  </si>
  <si>
    <t>Windstar Energy, LLC</t>
  </si>
  <si>
    <t>NaturEner Glacier 1</t>
  </si>
  <si>
    <t xml:space="preserve">Big Horn 1 </t>
  </si>
  <si>
    <t xml:space="preserve">Palouse Wind </t>
  </si>
  <si>
    <t>NaturEner Glacier 2</t>
  </si>
  <si>
    <t>HATRDG_2_WIND</t>
  </si>
  <si>
    <t>Hatchet Ridge</t>
  </si>
  <si>
    <t>Rattlesnake Road (Arlington) Wind Power Project</t>
  </si>
  <si>
    <t>BRDSLD_2_SHLO3A</t>
  </si>
  <si>
    <t>Shiloh III Wind Project</t>
  </si>
  <si>
    <t>BRODIE_2_WIND</t>
  </si>
  <si>
    <t>Coram Brodie</t>
  </si>
  <si>
    <t>ALTA3A_2_CPCE4</t>
  </si>
  <si>
    <t>Alta Windpower IV</t>
  </si>
  <si>
    <t>BRDSLD_2_SHLO3B</t>
  </si>
  <si>
    <t>Shiloh IV</t>
  </si>
  <si>
    <t>RTREE_2_WIND3</t>
  </si>
  <si>
    <t>Rising Tree Wind Farm III, LLC (f/k/a Alta XIII)</t>
  </si>
  <si>
    <t>Vantage Wind Energy Center</t>
  </si>
  <si>
    <t>Klondike IIIA</t>
  </si>
  <si>
    <t>ALTA6B_2_WIND11</t>
  </si>
  <si>
    <t>Alta Windpower XI</t>
  </si>
  <si>
    <t>Klondike Wind Power Project III</t>
  </si>
  <si>
    <t>RTREE_2_WIND1</t>
  </si>
  <si>
    <t>Rising Tree Wind Farm, LLC</t>
  </si>
  <si>
    <t>USWPJR_2_UNITS</t>
  </si>
  <si>
    <t>Vasco Wind Energy Center</t>
  </si>
  <si>
    <t>BRDSLD_2_MTZUM2</t>
  </si>
  <si>
    <t>Montezuma II Wind Energy Center</t>
  </si>
  <si>
    <t>JAWBNE_2_SRWND</t>
  </si>
  <si>
    <t>Sky River Patnership (Wilderness I)</t>
  </si>
  <si>
    <t>MTWIND_1_UNIT 1</t>
  </si>
  <si>
    <t>Mountain View Power Partners, LLC</t>
  </si>
  <si>
    <t>Ridgetop Energy, LLC (I)</t>
  </si>
  <si>
    <t>VINCNT_2_WESTWD</t>
  </si>
  <si>
    <t>Oasis Power</t>
  </si>
  <si>
    <t>ANTLPE_2_QF</t>
  </si>
  <si>
    <t>Tehachapi Power Purchase Contract Trust</t>
  </si>
  <si>
    <t>Green Ridge Power LLC (70 MW)</t>
  </si>
  <si>
    <t>CRSTWD_6_KUMYAY</t>
  </si>
  <si>
    <t>Kumeyaay Wind Energy Facility</t>
  </si>
  <si>
    <t xml:space="preserve">San Gorgonio Wind   </t>
  </si>
  <si>
    <t>BLAST_1_WIND</t>
  </si>
  <si>
    <t>Mountain View Power Partners IV, LLC</t>
  </si>
  <si>
    <t>Altamont Midway Ltd.</t>
  </si>
  <si>
    <t>Cameron Ridge LLC (III)</t>
  </si>
  <si>
    <t>TIFFNY_1_DILLON</t>
  </si>
  <si>
    <t>Dillon Wind LLC (A&amp;R)</t>
  </si>
  <si>
    <t>Green Ridge Power LLC (100 MW - A)</t>
  </si>
  <si>
    <t>WNDMAS_2_UNIT 1</t>
  </si>
  <si>
    <t>Buena Vista</t>
  </si>
  <si>
    <t>USWND2_1_WIND2</t>
  </si>
  <si>
    <t>Golden Hills B</t>
  </si>
  <si>
    <t>USWND2_1_WIND1</t>
  </si>
  <si>
    <t>Golden Hills A</t>
  </si>
  <si>
    <t>Voyager Wind III</t>
  </si>
  <si>
    <t>Golden Hills North</t>
  </si>
  <si>
    <t>TRNSWD_1_QF</t>
  </si>
  <si>
    <t xml:space="preserve">Cabazon Wind Partners, LLC </t>
  </si>
  <si>
    <t>BRDSLD_2_MTZUMA</t>
  </si>
  <si>
    <t>Montezuma Wind Energy Center</t>
  </si>
  <si>
    <t>INTTRB_6_UNIT</t>
  </si>
  <si>
    <t>International Turbine Research</t>
  </si>
  <si>
    <t>Section 16-29  Trust  (Altech III)</t>
  </si>
  <si>
    <t>PANSEA_1_PANARO</t>
  </si>
  <si>
    <t xml:space="preserve">Mesa Wind Power Corporation </t>
  </si>
  <si>
    <t>Pleasant Valley (WEST Wyoming Wind Energy Center)</t>
  </si>
  <si>
    <t>Tres Vaqueros Wind Farms, LLC</t>
  </si>
  <si>
    <t>Northwind Energy</t>
  </si>
  <si>
    <t>Alta Mesa Pwr. Purch. Contract Trust</t>
  </si>
  <si>
    <t>MTWIND_1_UNIT 3</t>
  </si>
  <si>
    <t>Iberdrola - Mountain Wind</t>
  </si>
  <si>
    <t>Patterson Pass Wind Farm LLC</t>
  </si>
  <si>
    <t>Altech III - RAM 5</t>
  </si>
  <si>
    <t>Sand Hill Wind, LLC - RAM 3</t>
  </si>
  <si>
    <t>ARBWD_6_QF</t>
  </si>
  <si>
    <t>Wind Resource II - RAM 2</t>
  </si>
  <si>
    <t>RTREE_2_WIND2</t>
  </si>
  <si>
    <t>Rising Tree Wind Farm II LLC - RAM 4</t>
  </si>
  <si>
    <t>Pebble Springs</t>
  </si>
  <si>
    <t>CAPWD_1_QF</t>
  </si>
  <si>
    <t>Edom Hills Project 1, LLC</t>
  </si>
  <si>
    <t>Altamont Power LLC (4-4)</t>
  </si>
  <si>
    <t>Altamont Power LLC (6-4)</t>
  </si>
  <si>
    <t>FLOWD2_2_FPLWND</t>
  </si>
  <si>
    <t>Diablo Winds (2)</t>
  </si>
  <si>
    <t>ZOND_6_UNIT</t>
  </si>
  <si>
    <t xml:space="preserve">Santa Clara 85C    </t>
  </si>
  <si>
    <t>Big Horn 2</t>
  </si>
  <si>
    <t>GARNET_1_UNITS</t>
  </si>
  <si>
    <t>FPL Energy Green Power Wind</t>
  </si>
  <si>
    <t>Smoke Tree Wind, LLC</t>
  </si>
  <si>
    <t>Horse Butte Wind</t>
  </si>
  <si>
    <t>ALTWD_1_QF</t>
  </si>
  <si>
    <t>Difwind Partners</t>
  </si>
  <si>
    <t>Green Ridge Power LLC (100 MW - D)</t>
  </si>
  <si>
    <t>Section 20 Trust</t>
  </si>
  <si>
    <t>FLOWD_2_WIND1</t>
  </si>
  <si>
    <t>Cameron Ridge II, LLC (f/k/a 6091)</t>
  </si>
  <si>
    <t>Energy Development &amp; Const. Corp. (f/k/a 6062)</t>
  </si>
  <si>
    <t>GARNET_2_WIND1</t>
  </si>
  <si>
    <t>San Gorgonio</t>
  </si>
  <si>
    <t>Green Ridge Power LLC (23.8 MW)</t>
  </si>
  <si>
    <t>USWNDR_2_UNITS</t>
  </si>
  <si>
    <t>Edf Renewable Windfarm V, Inc. (10 MW)</t>
  </si>
  <si>
    <t>GARNET_2_WIND4</t>
  </si>
  <si>
    <t>San Gorgonio Westwinds II- Windustries, LLC (f/k/a 6058)</t>
  </si>
  <si>
    <t>NZWIND_6_CALWND</t>
  </si>
  <si>
    <t>Wind Resource I - RAM 1</t>
  </si>
  <si>
    <t>MIDWD_2_WIND1</t>
  </si>
  <si>
    <t>Windland Refresh 2, LLC (f/k/a 6097)</t>
  </si>
  <si>
    <t>MIDWD_7_CORAMB</t>
  </si>
  <si>
    <t>Coram Energy</t>
  </si>
  <si>
    <t>MIDWD_6_WNDLND</t>
  </si>
  <si>
    <t>Windland Refresh, LLC</t>
  </si>
  <si>
    <t>NZWIND_6_WDSTR2</t>
  </si>
  <si>
    <t>Wind Stream Operations, LLC (VG # 2)</t>
  </si>
  <si>
    <t>NZWIND_6_WDSTR4</t>
  </si>
  <si>
    <t>Wind Stream Operations, LLC (VG # 4)</t>
  </si>
  <si>
    <t>GARNET_1_WIND</t>
  </si>
  <si>
    <t xml:space="preserve">Garnet Wind Energy Center    </t>
  </si>
  <si>
    <t>NZWIND_6_WDSTR3</t>
  </si>
  <si>
    <t>Wind Stream Operations, LLC (VG # 3)</t>
  </si>
  <si>
    <t>GARNET_1_WT3WND</t>
  </si>
  <si>
    <t xml:space="preserve">WAGNER WIND, LLC   </t>
  </si>
  <si>
    <t>BNY Western Trust Company</t>
  </si>
  <si>
    <t>Green Ridge Power LLC (5.9 MW)</t>
  </si>
  <si>
    <t>Forebay Wind LLC - Altech</t>
  </si>
  <si>
    <t>Milford Wind WT11</t>
  </si>
  <si>
    <t>Juniper Canyon Wind Power</t>
  </si>
  <si>
    <t>Western Wind Energy Corp (Windridge)</t>
  </si>
  <si>
    <t>Altamont Power LLC (3-4 )</t>
  </si>
  <si>
    <t>Mogul Energy Partnership I</t>
  </si>
  <si>
    <t>OAKWD_6_ZEPHWD</t>
  </si>
  <si>
    <t>Oak Creek Wind - Zephyr</t>
  </si>
  <si>
    <t>MIDWD_2_WIND2</t>
  </si>
  <si>
    <t>Coram Energy, LLC</t>
  </si>
  <si>
    <t>Coram Energy LLC</t>
  </si>
  <si>
    <t>GARNET_2_WIND5</t>
  </si>
  <si>
    <t>Yavi Energy (f/k/a 6052)</t>
  </si>
  <si>
    <t>Forebay Wind LLC - Western</t>
  </si>
  <si>
    <t>Forebay Wind LLC - Cwes</t>
  </si>
  <si>
    <t>PWEST_1_UNIT</t>
  </si>
  <si>
    <t>Iberdrola - Phoenix West</t>
  </si>
  <si>
    <t>Forebay Wind LLC - Viking</t>
  </si>
  <si>
    <t>BUCKWD_7_WINTCV</t>
  </si>
  <si>
    <t xml:space="preserve">Wintec Energy #2-A </t>
  </si>
  <si>
    <t>Forebay Wind LLC - Taxvest</t>
  </si>
  <si>
    <t>Forebay Wind LLC - Seawest</t>
  </si>
  <si>
    <t>Donald R. Chenoweth</t>
  </si>
  <si>
    <t>Bennett Creek Windfarm, LLC</t>
  </si>
  <si>
    <t>Hot Springs Windfarm, LLC, Mountain Wind Power II; Nine Canyon Wind Project - Phase 3</t>
  </si>
  <si>
    <t>SutterEnergyCC-Total</t>
  </si>
  <si>
    <t>BANC_CCGT</t>
  </si>
  <si>
    <t>Mountain_Pass_El_Dorado_Solar</t>
  </si>
  <si>
    <t>NAME</t>
  </si>
  <si>
    <t>LSE Type</t>
  </si>
  <si>
    <t>3PR</t>
  </si>
  <si>
    <t>3 Phases Renewables</t>
  </si>
  <si>
    <t>ESP</t>
  </si>
  <si>
    <t>APN</t>
  </si>
  <si>
    <t>American PowerNet Management</t>
  </si>
  <si>
    <t>AVCE</t>
  </si>
  <si>
    <t>Apple Valley Choice Energy</t>
  </si>
  <si>
    <t>CCA</t>
  </si>
  <si>
    <t>CEI</t>
  </si>
  <si>
    <t>Just Energy Solutions</t>
  </si>
  <si>
    <t>CES</t>
  </si>
  <si>
    <t>Commercial Energy of Montana</t>
  </si>
  <si>
    <t>CNE</t>
  </si>
  <si>
    <t>Constellation New Energy</t>
  </si>
  <si>
    <t>COBP</t>
  </si>
  <si>
    <t>City of Baldwin Park</t>
  </si>
  <si>
    <t>COSB</t>
  </si>
  <si>
    <t>City of Solana Beach</t>
  </si>
  <si>
    <t>CPA</t>
  </si>
  <si>
    <t>Calpine Power America</t>
  </si>
  <si>
    <t>CPASC</t>
  </si>
  <si>
    <t>Clean Power Alliance of Southern California</t>
  </si>
  <si>
    <t>CPSF</t>
  </si>
  <si>
    <t>CleanPowerSF</t>
  </si>
  <si>
    <t>DCE</t>
  </si>
  <si>
    <t>Desert Community Energy</t>
  </si>
  <si>
    <t>DEB</t>
  </si>
  <si>
    <t>Direct Energy Business</t>
  </si>
  <si>
    <t>EBCE</t>
  </si>
  <si>
    <t>East Bay Community Energy</t>
  </si>
  <si>
    <t>EIPS</t>
  </si>
  <si>
    <t>EDF Industrial Power Services</t>
  </si>
  <si>
    <t>HANFORD</t>
  </si>
  <si>
    <t>City of Hanford</t>
  </si>
  <si>
    <t>KCCP</t>
  </si>
  <si>
    <t>King City Community Power</t>
  </si>
  <si>
    <t>LCE</t>
  </si>
  <si>
    <t>Lancaster Choice Energy</t>
  </si>
  <si>
    <t>LPH</t>
  </si>
  <si>
    <t>Liberty Power Holdings</t>
  </si>
  <si>
    <t>MBCPA</t>
  </si>
  <si>
    <t>Monterey Bay Community Power Authority</t>
  </si>
  <si>
    <t>MCE</t>
  </si>
  <si>
    <t>NES</t>
  </si>
  <si>
    <t>Calpine Energy Solutions</t>
  </si>
  <si>
    <t>PALMDALE</t>
  </si>
  <si>
    <t>City of Palmdale</t>
  </si>
  <si>
    <t>PCEA</t>
  </si>
  <si>
    <t>Peninsula Clean Energy Authority</t>
  </si>
  <si>
    <t>PGE</t>
  </si>
  <si>
    <t>Pacific Gas &amp; Electric</t>
  </si>
  <si>
    <t>IOU</t>
  </si>
  <si>
    <t>PIONEER</t>
  </si>
  <si>
    <t>Pioneer Community Energy</t>
  </si>
  <si>
    <t>POMONA</t>
  </si>
  <si>
    <t>City of Pomona</t>
  </si>
  <si>
    <t>PPG</t>
  </si>
  <si>
    <t>Pilot Power Group</t>
  </si>
  <si>
    <t>PRIME</t>
  </si>
  <si>
    <t>Pico Rivera Innovative Municipal Energy</t>
  </si>
  <si>
    <t>RCEA</t>
  </si>
  <si>
    <t>Redwood Coast Energy Authority</t>
  </si>
  <si>
    <t>RMEA</t>
  </si>
  <si>
    <t>Rancho Mirage Energy Authority</t>
  </si>
  <si>
    <t>SCE</t>
  </si>
  <si>
    <t>Southern California Edison</t>
  </si>
  <si>
    <t>SDGE</t>
  </si>
  <si>
    <t>San Diego Gas &amp; Electric</t>
  </si>
  <si>
    <t>SENA</t>
  </si>
  <si>
    <t>Shell Energy North America</t>
  </si>
  <si>
    <t>SJCE</t>
  </si>
  <si>
    <t>San Jose Clean Energy</t>
  </si>
  <si>
    <t>SJP</t>
  </si>
  <si>
    <t>San Jacinto Power</t>
  </si>
  <si>
    <t>SOMA</t>
  </si>
  <si>
    <t>Sonoma Clean Power Authority</t>
  </si>
  <si>
    <t>SVCEA</t>
  </si>
  <si>
    <t>Silicon Valley Clean Energy Authority</t>
  </si>
  <si>
    <t>TNG</t>
  </si>
  <si>
    <t>Tiger Natural Gas</t>
  </si>
  <si>
    <t>UCOP</t>
  </si>
  <si>
    <t>University of California</t>
  </si>
  <si>
    <t>VCEA</t>
  </si>
  <si>
    <t>Valley Clean Energy Alliance</t>
  </si>
  <si>
    <t>WCE</t>
  </si>
  <si>
    <t>Western Community Energy</t>
  </si>
  <si>
    <t>Example LSE for illustrative purposes</t>
  </si>
  <si>
    <t>PCORP</t>
  </si>
  <si>
    <t>PacifiCorp</t>
  </si>
  <si>
    <t>BEAR</t>
  </si>
  <si>
    <t>Bear Valley Electric Service</t>
  </si>
  <si>
    <t>LIB</t>
  </si>
  <si>
    <t>Liberty Utilities</t>
  </si>
  <si>
    <t>BCE</t>
  </si>
  <si>
    <t>Butte Choice Energy</t>
  </si>
  <si>
    <t>CEA</t>
  </si>
  <si>
    <t>Clean Energy Alliance</t>
  </si>
  <si>
    <t>COM</t>
  </si>
  <si>
    <t>City of Commerce</t>
  </si>
  <si>
    <t>SDCP</t>
  </si>
  <si>
    <t>San Diego Community Power</t>
  </si>
  <si>
    <t>SBCE</t>
  </si>
  <si>
    <t>Santa Barbara Clean Energy</t>
  </si>
  <si>
    <t>AGERA</t>
  </si>
  <si>
    <t>Agera Energy, LLC</t>
  </si>
  <si>
    <t>GEXA</t>
  </si>
  <si>
    <t>Gexa Energy California, LLC</t>
  </si>
  <si>
    <t>LPD</t>
  </si>
  <si>
    <t>Liberty Power Delaware, LLC</t>
  </si>
  <si>
    <t>PALMCO</t>
  </si>
  <si>
    <t>Palmco Power CA</t>
  </si>
  <si>
    <t>PRAX</t>
  </si>
  <si>
    <t>Praxair Plainfield, Inc.</t>
  </si>
  <si>
    <t>TENA</t>
  </si>
  <si>
    <t>Tenaska Power Services Co.</t>
  </si>
  <si>
    <t>YEP</t>
  </si>
  <si>
    <t>Yep Energy</t>
  </si>
  <si>
    <t>ANZA</t>
  </si>
  <si>
    <t>Anza Electric Cooperative</t>
  </si>
  <si>
    <t>COOP</t>
  </si>
  <si>
    <t>PLUMAS</t>
  </si>
  <si>
    <t>Plumas Sierra Rural Electric Cooperative</t>
  </si>
  <si>
    <t>SURPRISE</t>
  </si>
  <si>
    <t>Surprise Valley Electrification Corporation</t>
  </si>
  <si>
    <t>VEA</t>
  </si>
  <si>
    <t>Valley Electric Association</t>
  </si>
  <si>
    <t>year</t>
  </si>
  <si>
    <t>month</t>
  </si>
  <si>
    <t>elcc_percent_46mmt</t>
  </si>
  <si>
    <t>elcc_percent_38mmt</t>
  </si>
  <si>
    <t>&lt;- current portfolio</t>
  </si>
  <si>
    <t>wind_low_cf_2020_1</t>
  </si>
  <si>
    <t>wind_low_cf_2020_2</t>
  </si>
  <si>
    <t xml:space="preserve"> Values through 2023 from: https://www.cpuc.ca.gov/WorkArea/DownloadAsset.aspx?id=6442463337</t>
  </si>
  <si>
    <t>wind_low_cf_2020_3</t>
  </si>
  <si>
    <t>Values 2024 and after from RESOLVE.</t>
  </si>
  <si>
    <t>wind_low_cf_2020_4</t>
  </si>
  <si>
    <t>wind_low_cf_2020_5</t>
  </si>
  <si>
    <t>wind_low_cf_2020_6</t>
  </si>
  <si>
    <t>wind_low_cf_2020_7</t>
  </si>
  <si>
    <t>wind_low_cf_2020_8</t>
  </si>
  <si>
    <t>wind_low_cf_2020_9</t>
  </si>
  <si>
    <t>wind_low_cf_2020_10</t>
  </si>
  <si>
    <t>wind_low_cf_2020_11</t>
  </si>
  <si>
    <t>wind_low_cf_2020_12</t>
  </si>
  <si>
    <t>wind_low_cf_2021_1</t>
  </si>
  <si>
    <t>wind_low_cf_2021_2</t>
  </si>
  <si>
    <t>wind_low_cf_2021_3</t>
  </si>
  <si>
    <t>wind_low_cf_2021_4</t>
  </si>
  <si>
    <t>wind_low_cf_2021_5</t>
  </si>
  <si>
    <t>wind_low_cf_2021_6</t>
  </si>
  <si>
    <t>wind_low_cf_2021_7</t>
  </si>
  <si>
    <t>wind_low_cf_2021_8</t>
  </si>
  <si>
    <t>wind_low_cf_2021_9</t>
  </si>
  <si>
    <t>wind_low_cf_2021_10</t>
  </si>
  <si>
    <t>wind_low_cf_2021_11</t>
  </si>
  <si>
    <t>wind_low_cf_2021_12</t>
  </si>
  <si>
    <t>wind_low_cf_2022_1</t>
  </si>
  <si>
    <t>wind_low_cf_2022_2</t>
  </si>
  <si>
    <t>wind_low_cf_2022_3</t>
  </si>
  <si>
    <t>wind_low_cf_2022_4</t>
  </si>
  <si>
    <t>wind_low_cf_2022_5</t>
  </si>
  <si>
    <t>wind_low_cf_2022_6</t>
  </si>
  <si>
    <t>wind_low_cf_2022_7</t>
  </si>
  <si>
    <t>wind_low_cf_2022_8</t>
  </si>
  <si>
    <t>wind_low_cf_2022_9</t>
  </si>
  <si>
    <t>wind_low_cf_2022_10</t>
  </si>
  <si>
    <t>wind_low_cf_2022_11</t>
  </si>
  <si>
    <t>wind_low_cf_2022_12</t>
  </si>
  <si>
    <t>wind_low_cf_2023_1</t>
  </si>
  <si>
    <t>wind_low_cf_2023_2</t>
  </si>
  <si>
    <t>wind_low_cf_2023_3</t>
  </si>
  <si>
    <t>wind_low_cf_2023_4</t>
  </si>
  <si>
    <t>wind_low_cf_2023_5</t>
  </si>
  <si>
    <t>wind_low_cf_2023_6</t>
  </si>
  <si>
    <t>wind_low_cf_2023_7</t>
  </si>
  <si>
    <t>wind_low_cf_2023_8</t>
  </si>
  <si>
    <t>wind_low_cf_2023_9</t>
  </si>
  <si>
    <t>wind_low_cf_2023_10</t>
  </si>
  <si>
    <t>wind_low_cf_2023_11</t>
  </si>
  <si>
    <t>wind_low_cf_2023_12</t>
  </si>
  <si>
    <t>wind_low_cf_2024_1</t>
  </si>
  <si>
    <t>wind_low_cf_2024_2</t>
  </si>
  <si>
    <t>wind_low_cf_2024_3</t>
  </si>
  <si>
    <t>wind_low_cf_2024_4</t>
  </si>
  <si>
    <t>wind_low_cf_2024_5</t>
  </si>
  <si>
    <t>wind_low_cf_2024_6</t>
  </si>
  <si>
    <t>wind_low_cf_2024_7</t>
  </si>
  <si>
    <t>wind_low_cf_2024_8</t>
  </si>
  <si>
    <t>wind_low_cf_2024_9</t>
  </si>
  <si>
    <t>wind_low_cf_2024_10</t>
  </si>
  <si>
    <t>wind_low_cf_2024_11</t>
  </si>
  <si>
    <t>wind_low_cf_2024_12</t>
  </si>
  <si>
    <t>wind_low_cf_2025_1</t>
  </si>
  <si>
    <t>wind_low_cf_2025_2</t>
  </si>
  <si>
    <t>wind_low_cf_2025_3</t>
  </si>
  <si>
    <t>wind_low_cf_2025_4</t>
  </si>
  <si>
    <t>wind_low_cf_2025_5</t>
  </si>
  <si>
    <t>wind_low_cf_2025_6</t>
  </si>
  <si>
    <t>wind_low_cf_2025_7</t>
  </si>
  <si>
    <t>wind_low_cf_2025_8</t>
  </si>
  <si>
    <t>wind_low_cf_2025_9</t>
  </si>
  <si>
    <t>wind_low_cf_2025_10</t>
  </si>
  <si>
    <t>wind_low_cf_2025_11</t>
  </si>
  <si>
    <t>wind_low_cf_2025_12</t>
  </si>
  <si>
    <t>wind_low_cf_2026_1</t>
  </si>
  <si>
    <t>wind_low_cf_2026_2</t>
  </si>
  <si>
    <t>wind_low_cf_2026_3</t>
  </si>
  <si>
    <t>wind_low_cf_2026_4</t>
  </si>
  <si>
    <t>wind_low_cf_2026_5</t>
  </si>
  <si>
    <t>wind_low_cf_2026_6</t>
  </si>
  <si>
    <t>wind_low_cf_2026_7</t>
  </si>
  <si>
    <t>wind_low_cf_2026_8</t>
  </si>
  <si>
    <t>wind_low_cf_2026_9</t>
  </si>
  <si>
    <t>wind_low_cf_2026_10</t>
  </si>
  <si>
    <t>wind_low_cf_2026_11</t>
  </si>
  <si>
    <t>wind_low_cf_2026_12</t>
  </si>
  <si>
    <t>wind_high_cf_2026_1</t>
  </si>
  <si>
    <t>wind_high_cf_2026_2</t>
  </si>
  <si>
    <t>wind_high_cf_2026_3</t>
  </si>
  <si>
    <t>wind_high_cf_2026_4</t>
  </si>
  <si>
    <t>wind_high_cf_2026_5</t>
  </si>
  <si>
    <t>wind_high_cf_2026_6</t>
  </si>
  <si>
    <t>wind_high_cf_2026_7</t>
  </si>
  <si>
    <t>wind_high_cf_2026_8</t>
  </si>
  <si>
    <t>wind_high_cf_2026_9</t>
  </si>
  <si>
    <t>wind_high_cf_2026_10</t>
  </si>
  <si>
    <t>wind_high_cf_2026_11</t>
  </si>
  <si>
    <t>wind_high_cf_2026_12</t>
  </si>
  <si>
    <t>wind_low_cf_2027_1</t>
  </si>
  <si>
    <t>wind_low_cf_2027_2</t>
  </si>
  <si>
    <t>wind_low_cf_2027_3</t>
  </si>
  <si>
    <t>wind_low_cf_2027_4</t>
  </si>
  <si>
    <t>wind_low_cf_2027_5</t>
  </si>
  <si>
    <t>wind_low_cf_2027_6</t>
  </si>
  <si>
    <t>wind_low_cf_2027_7</t>
  </si>
  <si>
    <t>wind_low_cf_2027_8</t>
  </si>
  <si>
    <t>wind_low_cf_2027_9</t>
  </si>
  <si>
    <t>wind_low_cf_2027_10</t>
  </si>
  <si>
    <t>wind_low_cf_2027_11</t>
  </si>
  <si>
    <t>wind_low_cf_2027_12</t>
  </si>
  <si>
    <t>wind_high_cf_2027_1</t>
  </si>
  <si>
    <t>wind_high_cf_2027_2</t>
  </si>
  <si>
    <t>wind_high_cf_2027_3</t>
  </si>
  <si>
    <t>wind_high_cf_2027_4</t>
  </si>
  <si>
    <t>wind_high_cf_2027_5</t>
  </si>
  <si>
    <t>wind_high_cf_2027_6</t>
  </si>
  <si>
    <t>wind_high_cf_2027_7</t>
  </si>
  <si>
    <t>wind_high_cf_2027_8</t>
  </si>
  <si>
    <t>wind_high_cf_2027_9</t>
  </si>
  <si>
    <t>wind_high_cf_2027_10</t>
  </si>
  <si>
    <t>wind_high_cf_2027_11</t>
  </si>
  <si>
    <t>wind_high_cf_2027_12</t>
  </si>
  <si>
    <t>wind_low_cf_2028_1</t>
  </si>
  <si>
    <t>wind_low_cf_2028_2</t>
  </si>
  <si>
    <t>wind_low_cf_2028_3</t>
  </si>
  <si>
    <t>wind_low_cf_2028_4</t>
  </si>
  <si>
    <t>wind_low_cf_2028_5</t>
  </si>
  <si>
    <t>wind_low_cf_2028_6</t>
  </si>
  <si>
    <t>wind_low_cf_2028_7</t>
  </si>
  <si>
    <t>wind_low_cf_2028_8</t>
  </si>
  <si>
    <t>wind_low_cf_2028_9</t>
  </si>
  <si>
    <t>wind_low_cf_2028_10</t>
  </si>
  <si>
    <t>wind_low_cf_2028_11</t>
  </si>
  <si>
    <t>wind_low_cf_2028_12</t>
  </si>
  <si>
    <t>wind_high_cf_2028_1</t>
  </si>
  <si>
    <t>wind_high_cf_2028_2</t>
  </si>
  <si>
    <t>wind_high_cf_2028_3</t>
  </si>
  <si>
    <t>wind_high_cf_2028_4</t>
  </si>
  <si>
    <t>wind_high_cf_2028_5</t>
  </si>
  <si>
    <t>wind_high_cf_2028_6</t>
  </si>
  <si>
    <t>wind_high_cf_2028_7</t>
  </si>
  <si>
    <t>wind_high_cf_2028_8</t>
  </si>
  <si>
    <t>wind_high_cf_2028_9</t>
  </si>
  <si>
    <t>wind_high_cf_2028_10</t>
  </si>
  <si>
    <t>wind_high_cf_2028_11</t>
  </si>
  <si>
    <t>wind_high_cf_2028_12</t>
  </si>
  <si>
    <t>wind_low_cf_2029_1</t>
  </si>
  <si>
    <t>wind_low_cf_2029_2</t>
  </si>
  <si>
    <t>wind_low_cf_2029_3</t>
  </si>
  <si>
    <t>wind_low_cf_2029_4</t>
  </si>
  <si>
    <t>wind_low_cf_2029_5</t>
  </si>
  <si>
    <t>wind_low_cf_2029_6</t>
  </si>
  <si>
    <t>wind_low_cf_2029_7</t>
  </si>
  <si>
    <t>wind_low_cf_2029_8</t>
  </si>
  <si>
    <t>wind_low_cf_2029_9</t>
  </si>
  <si>
    <t>wind_low_cf_2029_10</t>
  </si>
  <si>
    <t>wind_low_cf_2029_11</t>
  </si>
  <si>
    <t>wind_low_cf_2029_12</t>
  </si>
  <si>
    <t>wind_high_cf_2029_1</t>
  </si>
  <si>
    <t>wind_high_cf_2029_2</t>
  </si>
  <si>
    <t>wind_high_cf_2029_3</t>
  </si>
  <si>
    <t>wind_high_cf_2029_4</t>
  </si>
  <si>
    <t>wind_high_cf_2029_5</t>
  </si>
  <si>
    <t>wind_high_cf_2029_6</t>
  </si>
  <si>
    <t>wind_high_cf_2029_7</t>
  </si>
  <si>
    <t>wind_high_cf_2029_8</t>
  </si>
  <si>
    <t>wind_high_cf_2029_9</t>
  </si>
  <si>
    <t>wind_high_cf_2029_10</t>
  </si>
  <si>
    <t>wind_high_cf_2029_11</t>
  </si>
  <si>
    <t>wind_high_cf_2029_12</t>
  </si>
  <si>
    <t>wind_low_cf_2030_1</t>
  </si>
  <si>
    <t>wind_low_cf_2030_2</t>
  </si>
  <si>
    <t>wind_low_cf_2030_3</t>
  </si>
  <si>
    <t>wind_low_cf_2030_4</t>
  </si>
  <si>
    <t>wind_low_cf_2030_5</t>
  </si>
  <si>
    <t>wind_low_cf_2030_6</t>
  </si>
  <si>
    <t>wind_low_cf_2030_7</t>
  </si>
  <si>
    <t>wind_low_cf_2030_8</t>
  </si>
  <si>
    <t>wind_low_cf_2030_9</t>
  </si>
  <si>
    <t>wind_low_cf_2030_10</t>
  </si>
  <si>
    <t>wind_low_cf_2030_11</t>
  </si>
  <si>
    <t>wind_low_cf_2030_12</t>
  </si>
  <si>
    <t>wind_high_cf_2030_1</t>
  </si>
  <si>
    <t>wind_high_cf_2030_2</t>
  </si>
  <si>
    <t>wind_high_cf_2030_3</t>
  </si>
  <si>
    <t>wind_high_cf_2030_4</t>
  </si>
  <si>
    <t>wind_high_cf_2030_5</t>
  </si>
  <si>
    <t>wind_high_cf_2030_6</t>
  </si>
  <si>
    <t>wind_high_cf_2030_7</t>
  </si>
  <si>
    <t>wind_high_cf_2030_8</t>
  </si>
  <si>
    <t>wind_high_cf_2030_9</t>
  </si>
  <si>
    <t>wind_high_cf_2030_10</t>
  </si>
  <si>
    <t>wind_high_cf_2030_11</t>
  </si>
  <si>
    <t>wind_high_cf_2030_12</t>
  </si>
  <si>
    <t>biomass_2020_1</t>
  </si>
  <si>
    <t>biomass_2020_2</t>
  </si>
  <si>
    <t>biomass_2020_3</t>
  </si>
  <si>
    <t>biomass_2020_4</t>
  </si>
  <si>
    <t>biomass_2020_5</t>
  </si>
  <si>
    <t>biomass_2020_6</t>
  </si>
  <si>
    <t>biomass_2020_7</t>
  </si>
  <si>
    <t>biomass_2020_8</t>
  </si>
  <si>
    <t>biomass_2020_9</t>
  </si>
  <si>
    <t>biomass_2020_10</t>
  </si>
  <si>
    <t>biomass_2020_11</t>
  </si>
  <si>
    <t>biomass_2020_12</t>
  </si>
  <si>
    <t>cogen_2020_1</t>
  </si>
  <si>
    <t>cogen_2020_2</t>
  </si>
  <si>
    <t>cogen_2020_3</t>
  </si>
  <si>
    <t>cogen_2020_4</t>
  </si>
  <si>
    <t>cogen_2020_5</t>
  </si>
  <si>
    <t>cogen_2020_6</t>
  </si>
  <si>
    <t>cogen_2020_7</t>
  </si>
  <si>
    <t>cogen_2020_8</t>
  </si>
  <si>
    <t>cogen_2020_9</t>
  </si>
  <si>
    <t>cogen_2020_10</t>
  </si>
  <si>
    <t>cogen_2020_11</t>
  </si>
  <si>
    <t>cogen_2020_12</t>
  </si>
  <si>
    <t>geothermal_2020_1</t>
  </si>
  <si>
    <t>geothermal_2020_2</t>
  </si>
  <si>
    <t>geothermal_2020_3</t>
  </si>
  <si>
    <t>geothermal_2020_4</t>
  </si>
  <si>
    <t>geothermal_2020_5</t>
  </si>
  <si>
    <t>geothermal_2020_6</t>
  </si>
  <si>
    <t>geothermal_2020_7</t>
  </si>
  <si>
    <t>geothermal_2020_8</t>
  </si>
  <si>
    <t>geothermal_2020_9</t>
  </si>
  <si>
    <t>geothermal_2020_10</t>
  </si>
  <si>
    <t>geothermal_2020_11</t>
  </si>
  <si>
    <t>geothermal_2020_12</t>
  </si>
  <si>
    <t>hydro_2020_1</t>
  </si>
  <si>
    <t>hydro_2020_2</t>
  </si>
  <si>
    <t>hydro_2020_3</t>
  </si>
  <si>
    <t>hydro_2020_4</t>
  </si>
  <si>
    <t>hydro_2020_5</t>
  </si>
  <si>
    <t>hydro_2020_6</t>
  </si>
  <si>
    <t>hydro_2020_7</t>
  </si>
  <si>
    <t>hydro_2020_8</t>
  </si>
  <si>
    <t>hydro_2020_9</t>
  </si>
  <si>
    <t>hydro_2020_10</t>
  </si>
  <si>
    <t>hydro_2020_11</t>
  </si>
  <si>
    <t>hydro_2020_12</t>
  </si>
  <si>
    <t>thermal_2020_1</t>
  </si>
  <si>
    <t>thermal_2020_2</t>
  </si>
  <si>
    <t>thermal_2020_3</t>
  </si>
  <si>
    <t>thermal_2020_4</t>
  </si>
  <si>
    <t>thermal_2020_5</t>
  </si>
  <si>
    <t>thermal_2020_6</t>
  </si>
  <si>
    <t>thermal_2020_7</t>
  </si>
  <si>
    <t>thermal_2020_8</t>
  </si>
  <si>
    <t>thermal_2020_9</t>
  </si>
  <si>
    <t>thermal_2020_10</t>
  </si>
  <si>
    <t>thermal_2020_11</t>
  </si>
  <si>
    <t>thermal_2020_12</t>
  </si>
  <si>
    <t>battery_2020_1</t>
  </si>
  <si>
    <t>battery_2020_2</t>
  </si>
  <si>
    <t>battery_2020_3</t>
  </si>
  <si>
    <t>battery_2020_4</t>
  </si>
  <si>
    <t>battery_2020_5</t>
  </si>
  <si>
    <t>battery_2020_6</t>
  </si>
  <si>
    <t>battery_2020_7</t>
  </si>
  <si>
    <t>battery_2020_8</t>
  </si>
  <si>
    <t>battery_2020_9</t>
  </si>
  <si>
    <t>battery_2020_10</t>
  </si>
  <si>
    <t>battery_2020_11</t>
  </si>
  <si>
    <t>battery_2020_12</t>
  </si>
  <si>
    <t>nuclear_2020_1</t>
  </si>
  <si>
    <t>nuclear_2020_2</t>
  </si>
  <si>
    <t>nuclear_2020_3</t>
  </si>
  <si>
    <t>nuclear_2020_4</t>
  </si>
  <si>
    <t>nuclear_2020_5</t>
  </si>
  <si>
    <t>nuclear_2020_6</t>
  </si>
  <si>
    <t>nuclear_2020_7</t>
  </si>
  <si>
    <t>nuclear_2020_8</t>
  </si>
  <si>
    <t>nuclear_2020_9</t>
  </si>
  <si>
    <t>nuclear_2020_10</t>
  </si>
  <si>
    <t>nuclear_2020_11</t>
  </si>
  <si>
    <t>nuclear_2020_12</t>
  </si>
  <si>
    <t>biomass_2021_1</t>
  </si>
  <si>
    <t>biomass_2021_2</t>
  </si>
  <si>
    <t>biomass_2021_3</t>
  </si>
  <si>
    <t>biomass_2021_4</t>
  </si>
  <si>
    <t>biomass_2021_5</t>
  </si>
  <si>
    <t>biomass_2021_6</t>
  </si>
  <si>
    <t>biomass_2021_7</t>
  </si>
  <si>
    <t>biomass_2021_8</t>
  </si>
  <si>
    <t>biomass_2021_9</t>
  </si>
  <si>
    <t>biomass_2021_10</t>
  </si>
  <si>
    <t>biomass_2021_11</t>
  </si>
  <si>
    <t>biomass_2021_12</t>
  </si>
  <si>
    <t>cogen_2021_1</t>
  </si>
  <si>
    <t>cogen_2021_2</t>
  </si>
  <si>
    <t>cogen_2021_3</t>
  </si>
  <si>
    <t>cogen_2021_4</t>
  </si>
  <si>
    <t>cogen_2021_5</t>
  </si>
  <si>
    <t>cogen_2021_6</t>
  </si>
  <si>
    <t>cogen_2021_7</t>
  </si>
  <si>
    <t>cogen_2021_8</t>
  </si>
  <si>
    <t>cogen_2021_9</t>
  </si>
  <si>
    <t>cogen_2021_10</t>
  </si>
  <si>
    <t>cogen_2021_11</t>
  </si>
  <si>
    <t>cogen_2021_12</t>
  </si>
  <si>
    <t>geothermal_2021_1</t>
  </si>
  <si>
    <t>geothermal_2021_2</t>
  </si>
  <si>
    <t>geothermal_2021_3</t>
  </si>
  <si>
    <t>geothermal_2021_4</t>
  </si>
  <si>
    <t>geothermal_2021_5</t>
  </si>
  <si>
    <t>geothermal_2021_6</t>
  </si>
  <si>
    <t>geothermal_2021_7</t>
  </si>
  <si>
    <t>geothermal_2021_8</t>
  </si>
  <si>
    <t>geothermal_2021_9</t>
  </si>
  <si>
    <t>geothermal_2021_10</t>
  </si>
  <si>
    <t>geothermal_2021_11</t>
  </si>
  <si>
    <t>geothermal_2021_12</t>
  </si>
  <si>
    <t>hydro_2021_1</t>
  </si>
  <si>
    <t>hydro_2021_2</t>
  </si>
  <si>
    <t>hydro_2021_3</t>
  </si>
  <si>
    <t>hydro_2021_4</t>
  </si>
  <si>
    <t>hydro_2021_5</t>
  </si>
  <si>
    <t>hydro_2021_6</t>
  </si>
  <si>
    <t>hydro_2021_7</t>
  </si>
  <si>
    <t>hydro_2021_8</t>
  </si>
  <si>
    <t>hydro_2021_9</t>
  </si>
  <si>
    <t>hydro_2021_10</t>
  </si>
  <si>
    <t>hydro_2021_11</t>
  </si>
  <si>
    <t>hydro_2021_12</t>
  </si>
  <si>
    <t>thermal_2021_1</t>
  </si>
  <si>
    <t>thermal_2021_2</t>
  </si>
  <si>
    <t>thermal_2021_3</t>
  </si>
  <si>
    <t>thermal_2021_4</t>
  </si>
  <si>
    <t>thermal_2021_5</t>
  </si>
  <si>
    <t>thermal_2021_6</t>
  </si>
  <si>
    <t>thermal_2021_7</t>
  </si>
  <si>
    <t>thermal_2021_8</t>
  </si>
  <si>
    <t>thermal_2021_9</t>
  </si>
  <si>
    <t>thermal_2021_10</t>
  </si>
  <si>
    <t>thermal_2021_11</t>
  </si>
  <si>
    <t>thermal_2021_12</t>
  </si>
  <si>
    <t>battery_2021_1</t>
  </si>
  <si>
    <t>battery_2021_2</t>
  </si>
  <si>
    <t>battery_2021_3</t>
  </si>
  <si>
    <t>battery_2021_4</t>
  </si>
  <si>
    <t>battery_2021_5</t>
  </si>
  <si>
    <t>battery_2021_6</t>
  </si>
  <si>
    <t>battery_2021_7</t>
  </si>
  <si>
    <t>battery_2021_8</t>
  </si>
  <si>
    <t>battery_2021_9</t>
  </si>
  <si>
    <t>battery_2021_10</t>
  </si>
  <si>
    <t>battery_2021_11</t>
  </si>
  <si>
    <t>battery_2021_12</t>
  </si>
  <si>
    <t>nuclear_2021_1</t>
  </si>
  <si>
    <t>nuclear_2021_2</t>
  </si>
  <si>
    <t>nuclear_2021_3</t>
  </si>
  <si>
    <t>nuclear_2021_4</t>
  </si>
  <si>
    <t>nuclear_2021_5</t>
  </si>
  <si>
    <t>nuclear_2021_6</t>
  </si>
  <si>
    <t>nuclear_2021_7</t>
  </si>
  <si>
    <t>nuclear_2021_8</t>
  </si>
  <si>
    <t>nuclear_2021_9</t>
  </si>
  <si>
    <t>nuclear_2021_10</t>
  </si>
  <si>
    <t>nuclear_2021_11</t>
  </si>
  <si>
    <t>nuclear_2021_12</t>
  </si>
  <si>
    <t>biomass_2022_1</t>
  </si>
  <si>
    <t>biomass_2022_2</t>
  </si>
  <si>
    <t>biomass_2022_3</t>
  </si>
  <si>
    <t>biomass_2022_4</t>
  </si>
  <si>
    <t>biomass_2022_5</t>
  </si>
  <si>
    <t>biomass_2022_6</t>
  </si>
  <si>
    <t>biomass_2022_7</t>
  </si>
  <si>
    <t>biomass_2022_8</t>
  </si>
  <si>
    <t>biomass_2022_9</t>
  </si>
  <si>
    <t>biomass_2022_10</t>
  </si>
  <si>
    <t>biomass_2022_11</t>
  </si>
  <si>
    <t>biomass_2022_12</t>
  </si>
  <si>
    <t>cogen_2022_1</t>
  </si>
  <si>
    <t>cogen_2022_2</t>
  </si>
  <si>
    <t>cogen_2022_3</t>
  </si>
  <si>
    <t>cogen_2022_4</t>
  </si>
  <si>
    <t>cogen_2022_5</t>
  </si>
  <si>
    <t>cogen_2022_6</t>
  </si>
  <si>
    <t>cogen_2022_7</t>
  </si>
  <si>
    <t>cogen_2022_8</t>
  </si>
  <si>
    <t>cogen_2022_9</t>
  </si>
  <si>
    <t>cogen_2022_10</t>
  </si>
  <si>
    <t>cogen_2022_11</t>
  </si>
  <si>
    <t>cogen_2022_12</t>
  </si>
  <si>
    <t>geothermal_2022_1</t>
  </si>
  <si>
    <t>geothermal_2022_2</t>
  </si>
  <si>
    <t>geothermal_2022_3</t>
  </si>
  <si>
    <t>geothermal_2022_4</t>
  </si>
  <si>
    <t>geothermal_2022_5</t>
  </si>
  <si>
    <t>geothermal_2022_6</t>
  </si>
  <si>
    <t>geothermal_2022_7</t>
  </si>
  <si>
    <t>geothermal_2022_8</t>
  </si>
  <si>
    <t>geothermal_2022_9</t>
  </si>
  <si>
    <t>geothermal_2022_10</t>
  </si>
  <si>
    <t>geothermal_2022_11</t>
  </si>
  <si>
    <t>geothermal_2022_12</t>
  </si>
  <si>
    <t>hydro_2022_1</t>
  </si>
  <si>
    <t>hydro_2022_2</t>
  </si>
  <si>
    <t>hydro_2022_3</t>
  </si>
  <si>
    <t>hydro_2022_4</t>
  </si>
  <si>
    <t>hydro_2022_5</t>
  </si>
  <si>
    <t>hydro_2022_6</t>
  </si>
  <si>
    <t>hydro_2022_7</t>
  </si>
  <si>
    <t>hydro_2022_8</t>
  </si>
  <si>
    <t>hydro_2022_9</t>
  </si>
  <si>
    <t>hydro_2022_10</t>
  </si>
  <si>
    <t>hydro_2022_11</t>
  </si>
  <si>
    <t>hydro_2022_12</t>
  </si>
  <si>
    <t>thermal_2022_1</t>
  </si>
  <si>
    <t>thermal_2022_2</t>
  </si>
  <si>
    <t>thermal_2022_3</t>
  </si>
  <si>
    <t>thermal_2022_4</t>
  </si>
  <si>
    <t>thermal_2022_5</t>
  </si>
  <si>
    <t>thermal_2022_6</t>
  </si>
  <si>
    <t>thermal_2022_7</t>
  </si>
  <si>
    <t>thermal_2022_8</t>
  </si>
  <si>
    <t>thermal_2022_9</t>
  </si>
  <si>
    <t>thermal_2022_10</t>
  </si>
  <si>
    <t>thermal_2022_11</t>
  </si>
  <si>
    <t>thermal_2022_12</t>
  </si>
  <si>
    <t>battery_2022_1</t>
  </si>
  <si>
    <t>battery_2022_2</t>
  </si>
  <si>
    <t>battery_2022_3</t>
  </si>
  <si>
    <t>battery_2022_4</t>
  </si>
  <si>
    <t>battery_2022_5</t>
  </si>
  <si>
    <t>battery_2022_6</t>
  </si>
  <si>
    <t>battery_2022_7</t>
  </si>
  <si>
    <t>battery_2022_8</t>
  </si>
  <si>
    <t>battery_2022_9</t>
  </si>
  <si>
    <t>battery_2022_10</t>
  </si>
  <si>
    <t>battery_2022_11</t>
  </si>
  <si>
    <t>battery_2022_12</t>
  </si>
  <si>
    <t>nuclear_2022_1</t>
  </si>
  <si>
    <t>nuclear_2022_2</t>
  </si>
  <si>
    <t>nuclear_2022_3</t>
  </si>
  <si>
    <t>nuclear_2022_4</t>
  </si>
  <si>
    <t>nuclear_2022_5</t>
  </si>
  <si>
    <t>nuclear_2022_6</t>
  </si>
  <si>
    <t>nuclear_2022_7</t>
  </si>
  <si>
    <t>nuclear_2022_8</t>
  </si>
  <si>
    <t>nuclear_2022_9</t>
  </si>
  <si>
    <t>nuclear_2022_10</t>
  </si>
  <si>
    <t>nuclear_2022_11</t>
  </si>
  <si>
    <t>nuclear_2022_12</t>
  </si>
  <si>
    <t>biomass_2023_1</t>
  </si>
  <si>
    <t>biomass_2023_2</t>
  </si>
  <si>
    <t>biomass_2023_3</t>
  </si>
  <si>
    <t>biomass_2023_4</t>
  </si>
  <si>
    <t>biomass_2023_5</t>
  </si>
  <si>
    <t>biomass_2023_6</t>
  </si>
  <si>
    <t>biomass_2023_7</t>
  </si>
  <si>
    <t>biomass_2023_8</t>
  </si>
  <si>
    <t>biomass_2023_9</t>
  </si>
  <si>
    <t>biomass_2023_10</t>
  </si>
  <si>
    <t>biomass_2023_11</t>
  </si>
  <si>
    <t>biomass_2023_12</t>
  </si>
  <si>
    <t>cogen_2023_1</t>
  </si>
  <si>
    <t>cogen_2023_2</t>
  </si>
  <si>
    <t>cogen_2023_3</t>
  </si>
  <si>
    <t>cogen_2023_4</t>
  </si>
  <si>
    <t>cogen_2023_5</t>
  </si>
  <si>
    <t>cogen_2023_6</t>
  </si>
  <si>
    <t>cogen_2023_7</t>
  </si>
  <si>
    <t>cogen_2023_8</t>
  </si>
  <si>
    <t>cogen_2023_9</t>
  </si>
  <si>
    <t>cogen_2023_10</t>
  </si>
  <si>
    <t>cogen_2023_11</t>
  </si>
  <si>
    <t>cogen_2023_12</t>
  </si>
  <si>
    <t>geothermal_2023_1</t>
  </si>
  <si>
    <t>geothermal_2023_2</t>
  </si>
  <si>
    <t>geothermal_2023_3</t>
  </si>
  <si>
    <t>geothermal_2023_4</t>
  </si>
  <si>
    <t>geothermal_2023_5</t>
  </si>
  <si>
    <t>geothermal_2023_6</t>
  </si>
  <si>
    <t>geothermal_2023_7</t>
  </si>
  <si>
    <t>geothermal_2023_8</t>
  </si>
  <si>
    <t>geothermal_2023_9</t>
  </si>
  <si>
    <t>geothermal_2023_10</t>
  </si>
  <si>
    <t>geothermal_2023_11</t>
  </si>
  <si>
    <t>geothermal_2023_12</t>
  </si>
  <si>
    <t>hydro_2023_1</t>
  </si>
  <si>
    <t>hydro_2023_2</t>
  </si>
  <si>
    <t>hydro_2023_3</t>
  </si>
  <si>
    <t>hydro_2023_4</t>
  </si>
  <si>
    <t>hydro_2023_5</t>
  </si>
  <si>
    <t>hydro_2023_6</t>
  </si>
  <si>
    <t>hydro_2023_7</t>
  </si>
  <si>
    <t>hydro_2023_8</t>
  </si>
  <si>
    <t>hydro_2023_9</t>
  </si>
  <si>
    <t>hydro_2023_10</t>
  </si>
  <si>
    <t>hydro_2023_11</t>
  </si>
  <si>
    <t>hydro_2023_12</t>
  </si>
  <si>
    <t>thermal_2023_1</t>
  </si>
  <si>
    <t>thermal_2023_2</t>
  </si>
  <si>
    <t>thermal_2023_3</t>
  </si>
  <si>
    <t>thermal_2023_4</t>
  </si>
  <si>
    <t>thermal_2023_5</t>
  </si>
  <si>
    <t>thermal_2023_6</t>
  </si>
  <si>
    <t>thermal_2023_7</t>
  </si>
  <si>
    <t>thermal_2023_8</t>
  </si>
  <si>
    <t>thermal_2023_9</t>
  </si>
  <si>
    <t>thermal_2023_10</t>
  </si>
  <si>
    <t>thermal_2023_11</t>
  </si>
  <si>
    <t>thermal_2023_12</t>
  </si>
  <si>
    <t>battery_2023_1</t>
  </si>
  <si>
    <t>battery_2023_2</t>
  </si>
  <si>
    <t>battery_2023_3</t>
  </si>
  <si>
    <t>battery_2023_4</t>
  </si>
  <si>
    <t>battery_2023_5</t>
  </si>
  <si>
    <t>battery_2023_6</t>
  </si>
  <si>
    <t>battery_2023_7</t>
  </si>
  <si>
    <t>battery_2023_8</t>
  </si>
  <si>
    <t>battery_2023_9</t>
  </si>
  <si>
    <t>battery_2023_10</t>
  </si>
  <si>
    <t>battery_2023_11</t>
  </si>
  <si>
    <t>battery_2023_12</t>
  </si>
  <si>
    <t>nuclear_2023_1</t>
  </si>
  <si>
    <t>nuclear_2023_2</t>
  </si>
  <si>
    <t>nuclear_2023_3</t>
  </si>
  <si>
    <t>nuclear_2023_4</t>
  </si>
  <si>
    <t>nuclear_2023_5</t>
  </si>
  <si>
    <t>nuclear_2023_6</t>
  </si>
  <si>
    <t>nuclear_2023_7</t>
  </si>
  <si>
    <t>nuclear_2023_8</t>
  </si>
  <si>
    <t>nuclear_2023_9</t>
  </si>
  <si>
    <t>nuclear_2023_10</t>
  </si>
  <si>
    <t>nuclear_2023_11</t>
  </si>
  <si>
    <t>nuclear_2023_12</t>
  </si>
  <si>
    <t>biomass_2024_1</t>
  </si>
  <si>
    <t>biomass_2024_2</t>
  </si>
  <si>
    <t>biomass_2024_3</t>
  </si>
  <si>
    <t>biomass_2024_4</t>
  </si>
  <si>
    <t>biomass_2024_5</t>
  </si>
  <si>
    <t>biomass_2024_6</t>
  </si>
  <si>
    <t>biomass_2024_7</t>
  </si>
  <si>
    <t>biomass_2024_8</t>
  </si>
  <si>
    <t>biomass_2024_9</t>
  </si>
  <si>
    <t>biomass_2024_10</t>
  </si>
  <si>
    <t>biomass_2024_11</t>
  </si>
  <si>
    <t>biomass_2024_12</t>
  </si>
  <si>
    <t>cogen_2024_1</t>
  </si>
  <si>
    <t>cogen_2024_2</t>
  </si>
  <si>
    <t>cogen_2024_3</t>
  </si>
  <si>
    <t>cogen_2024_4</t>
  </si>
  <si>
    <t>cogen_2024_5</t>
  </si>
  <si>
    <t>cogen_2024_6</t>
  </si>
  <si>
    <t>cogen_2024_7</t>
  </si>
  <si>
    <t>cogen_2024_8</t>
  </si>
  <si>
    <t>cogen_2024_9</t>
  </si>
  <si>
    <t>cogen_2024_10</t>
  </si>
  <si>
    <t>cogen_2024_11</t>
  </si>
  <si>
    <t>cogen_2024_12</t>
  </si>
  <si>
    <t>geothermal_2024_1</t>
  </si>
  <si>
    <t>geothermal_2024_2</t>
  </si>
  <si>
    <t>geothermal_2024_3</t>
  </si>
  <si>
    <t>geothermal_2024_4</t>
  </si>
  <si>
    <t>geothermal_2024_5</t>
  </si>
  <si>
    <t>geothermal_2024_6</t>
  </si>
  <si>
    <t>geothermal_2024_7</t>
  </si>
  <si>
    <t>geothermal_2024_8</t>
  </si>
  <si>
    <t>geothermal_2024_9</t>
  </si>
  <si>
    <t>geothermal_2024_10</t>
  </si>
  <si>
    <t>geothermal_2024_11</t>
  </si>
  <si>
    <t>geothermal_2024_12</t>
  </si>
  <si>
    <t>hydro_2024_1</t>
  </si>
  <si>
    <t>hydro_2024_2</t>
  </si>
  <si>
    <t>hydro_2024_3</t>
  </si>
  <si>
    <t>hydro_2024_4</t>
  </si>
  <si>
    <t>hydro_2024_5</t>
  </si>
  <si>
    <t>hydro_2024_6</t>
  </si>
  <si>
    <t>hydro_2024_7</t>
  </si>
  <si>
    <t>hydro_2024_8</t>
  </si>
  <si>
    <t>hydro_2024_9</t>
  </si>
  <si>
    <t>hydro_2024_10</t>
  </si>
  <si>
    <t>hydro_2024_11</t>
  </si>
  <si>
    <t>hydro_2024_12</t>
  </si>
  <si>
    <t>thermal_2024_1</t>
  </si>
  <si>
    <t>thermal_2024_2</t>
  </si>
  <si>
    <t>thermal_2024_3</t>
  </si>
  <si>
    <t>thermal_2024_4</t>
  </si>
  <si>
    <t>thermal_2024_5</t>
  </si>
  <si>
    <t>thermal_2024_6</t>
  </si>
  <si>
    <t>thermal_2024_7</t>
  </si>
  <si>
    <t>thermal_2024_8</t>
  </si>
  <si>
    <t>thermal_2024_9</t>
  </si>
  <si>
    <t>thermal_2024_10</t>
  </si>
  <si>
    <t>thermal_2024_11</t>
  </si>
  <si>
    <t>thermal_2024_12</t>
  </si>
  <si>
    <t>battery_2024_1</t>
  </si>
  <si>
    <t>battery_2024_2</t>
  </si>
  <si>
    <t>battery_2024_3</t>
  </si>
  <si>
    <t>battery_2024_4</t>
  </si>
  <si>
    <t>battery_2024_5</t>
  </si>
  <si>
    <t>battery_2024_6</t>
  </si>
  <si>
    <t>battery_2024_7</t>
  </si>
  <si>
    <t>battery_2024_8</t>
  </si>
  <si>
    <t>battery_2024_9</t>
  </si>
  <si>
    <t>battery_2024_10</t>
  </si>
  <si>
    <t>battery_2024_11</t>
  </si>
  <si>
    <t>battery_2024_12</t>
  </si>
  <si>
    <t>nuclear_2024_1</t>
  </si>
  <si>
    <t>nuclear_2024_2</t>
  </si>
  <si>
    <t>nuclear_2024_3</t>
  </si>
  <si>
    <t>nuclear_2024_4</t>
  </si>
  <si>
    <t>nuclear_2024_5</t>
  </si>
  <si>
    <t>nuclear_2024_6</t>
  </si>
  <si>
    <t>nuclear_2024_7</t>
  </si>
  <si>
    <t>nuclear_2024_8</t>
  </si>
  <si>
    <t>nuclear_2024_9</t>
  </si>
  <si>
    <t>nuclear_2024_10</t>
  </si>
  <si>
    <t>nuclear_2024_11</t>
  </si>
  <si>
    <t>nuclear_2024_12</t>
  </si>
  <si>
    <t>biomass_2025_1</t>
  </si>
  <si>
    <t>biomass_2025_2</t>
  </si>
  <si>
    <t>biomass_2025_3</t>
  </si>
  <si>
    <t>biomass_2025_4</t>
  </si>
  <si>
    <t>biomass_2025_5</t>
  </si>
  <si>
    <t>biomass_2025_6</t>
  </si>
  <si>
    <t>biomass_2025_7</t>
  </si>
  <si>
    <t>biomass_2025_8</t>
  </si>
  <si>
    <t>biomass_2025_9</t>
  </si>
  <si>
    <t>biomass_2025_10</t>
  </si>
  <si>
    <t>biomass_2025_11</t>
  </si>
  <si>
    <t>biomass_2025_12</t>
  </si>
  <si>
    <t>cogen_2025_1</t>
  </si>
  <si>
    <t>cogen_2025_2</t>
  </si>
  <si>
    <t>cogen_2025_3</t>
  </si>
  <si>
    <t>cogen_2025_4</t>
  </si>
  <si>
    <t>cogen_2025_5</t>
  </si>
  <si>
    <t>cogen_2025_6</t>
  </si>
  <si>
    <t>cogen_2025_7</t>
  </si>
  <si>
    <t>cogen_2025_8</t>
  </si>
  <si>
    <t>cogen_2025_9</t>
  </si>
  <si>
    <t>cogen_2025_10</t>
  </si>
  <si>
    <t>cogen_2025_11</t>
  </si>
  <si>
    <t>cogen_2025_12</t>
  </si>
  <si>
    <t>geothermal_2025_1</t>
  </si>
  <si>
    <t>geothermal_2025_2</t>
  </si>
  <si>
    <t>geothermal_2025_3</t>
  </si>
  <si>
    <t>geothermal_2025_4</t>
  </si>
  <si>
    <t>geothermal_2025_5</t>
  </si>
  <si>
    <t>geothermal_2025_6</t>
  </si>
  <si>
    <t>geothermal_2025_7</t>
  </si>
  <si>
    <t>geothermal_2025_8</t>
  </si>
  <si>
    <t>geothermal_2025_9</t>
  </si>
  <si>
    <t>geothermal_2025_10</t>
  </si>
  <si>
    <t>geothermal_2025_11</t>
  </si>
  <si>
    <t>geothermal_2025_12</t>
  </si>
  <si>
    <t>hydro_2025_1</t>
  </si>
  <si>
    <t>hydro_2025_2</t>
  </si>
  <si>
    <t>hydro_2025_3</t>
  </si>
  <si>
    <t>hydro_2025_4</t>
  </si>
  <si>
    <t>hydro_2025_5</t>
  </si>
  <si>
    <t>hydro_2025_6</t>
  </si>
  <si>
    <t>hydro_2025_7</t>
  </si>
  <si>
    <t>hydro_2025_8</t>
  </si>
  <si>
    <t>hydro_2025_9</t>
  </si>
  <si>
    <t>hydro_2025_10</t>
  </si>
  <si>
    <t>hydro_2025_11</t>
  </si>
  <si>
    <t>hydro_2025_12</t>
  </si>
  <si>
    <t>thermal_2025_1</t>
  </si>
  <si>
    <t>thermal_2025_2</t>
  </si>
  <si>
    <t>thermal_2025_3</t>
  </si>
  <si>
    <t>thermal_2025_4</t>
  </si>
  <si>
    <t>thermal_2025_5</t>
  </si>
  <si>
    <t>thermal_2025_6</t>
  </si>
  <si>
    <t>thermal_2025_7</t>
  </si>
  <si>
    <t>thermal_2025_8</t>
  </si>
  <si>
    <t>thermal_2025_9</t>
  </si>
  <si>
    <t>thermal_2025_10</t>
  </si>
  <si>
    <t>thermal_2025_11</t>
  </si>
  <si>
    <t>thermal_2025_12</t>
  </si>
  <si>
    <t>battery_2025_1</t>
  </si>
  <si>
    <t>battery_2025_2</t>
  </si>
  <si>
    <t>battery_2025_3</t>
  </si>
  <si>
    <t>battery_2025_4</t>
  </si>
  <si>
    <t>battery_2025_5</t>
  </si>
  <si>
    <t>battery_2025_6</t>
  </si>
  <si>
    <t>battery_2025_7</t>
  </si>
  <si>
    <t>battery_2025_8</t>
  </si>
  <si>
    <t>battery_2025_9</t>
  </si>
  <si>
    <t>battery_2025_10</t>
  </si>
  <si>
    <t>battery_2025_11</t>
  </si>
  <si>
    <t>battery_2025_12</t>
  </si>
  <si>
    <t>nuclear_2025_1</t>
  </si>
  <si>
    <t>nuclear_2025_2</t>
  </si>
  <si>
    <t>nuclear_2025_3</t>
  </si>
  <si>
    <t>nuclear_2025_4</t>
  </si>
  <si>
    <t>nuclear_2025_5</t>
  </si>
  <si>
    <t>nuclear_2025_6</t>
  </si>
  <si>
    <t>nuclear_2025_7</t>
  </si>
  <si>
    <t>nuclear_2025_8</t>
  </si>
  <si>
    <t>nuclear_2025_9</t>
  </si>
  <si>
    <t>nuclear_2025_10</t>
  </si>
  <si>
    <t>nuclear_2025_11</t>
  </si>
  <si>
    <t>nuclear_2025_12</t>
  </si>
  <si>
    <t>biomass_2026_1</t>
  </si>
  <si>
    <t>biomass_2026_2</t>
  </si>
  <si>
    <t>biomass_2026_3</t>
  </si>
  <si>
    <t>biomass_2026_4</t>
  </si>
  <si>
    <t>biomass_2026_5</t>
  </si>
  <si>
    <t>biomass_2026_6</t>
  </si>
  <si>
    <t>biomass_2026_7</t>
  </si>
  <si>
    <t>biomass_2026_8</t>
  </si>
  <si>
    <t>biomass_2026_9</t>
  </si>
  <si>
    <t>biomass_2026_10</t>
  </si>
  <si>
    <t>biomass_2026_11</t>
  </si>
  <si>
    <t>biomass_2026_12</t>
  </si>
  <si>
    <t>cogen_2026_1</t>
  </si>
  <si>
    <t>cogen_2026_2</t>
  </si>
  <si>
    <t>cogen_2026_3</t>
  </si>
  <si>
    <t>cogen_2026_4</t>
  </si>
  <si>
    <t>cogen_2026_5</t>
  </si>
  <si>
    <t>cogen_2026_6</t>
  </si>
  <si>
    <t>cogen_2026_7</t>
  </si>
  <si>
    <t>cogen_2026_8</t>
  </si>
  <si>
    <t>cogen_2026_9</t>
  </si>
  <si>
    <t>cogen_2026_10</t>
  </si>
  <si>
    <t>cogen_2026_11</t>
  </si>
  <si>
    <t>cogen_2026_12</t>
  </si>
  <si>
    <t>geothermal_2026_1</t>
  </si>
  <si>
    <t>geothermal_2026_2</t>
  </si>
  <si>
    <t>geothermal_2026_3</t>
  </si>
  <si>
    <t>geothermal_2026_4</t>
  </si>
  <si>
    <t>geothermal_2026_5</t>
  </si>
  <si>
    <t>geothermal_2026_6</t>
  </si>
  <si>
    <t>geothermal_2026_7</t>
  </si>
  <si>
    <t>geothermal_2026_8</t>
  </si>
  <si>
    <t>geothermal_2026_9</t>
  </si>
  <si>
    <t>geothermal_2026_10</t>
  </si>
  <si>
    <t>geothermal_2026_11</t>
  </si>
  <si>
    <t>geothermal_2026_12</t>
  </si>
  <si>
    <t>hydro_2026_1</t>
  </si>
  <si>
    <t>hydro_2026_2</t>
  </si>
  <si>
    <t>hydro_2026_3</t>
  </si>
  <si>
    <t>hydro_2026_4</t>
  </si>
  <si>
    <t>hydro_2026_5</t>
  </si>
  <si>
    <t>hydro_2026_6</t>
  </si>
  <si>
    <t>hydro_2026_7</t>
  </si>
  <si>
    <t>hydro_2026_8</t>
  </si>
  <si>
    <t>hydro_2026_9</t>
  </si>
  <si>
    <t>hydro_2026_10</t>
  </si>
  <si>
    <t>hydro_2026_11</t>
  </si>
  <si>
    <t>hydro_2026_12</t>
  </si>
  <si>
    <t>thermal_2026_1</t>
  </si>
  <si>
    <t>thermal_2026_2</t>
  </si>
  <si>
    <t>thermal_2026_3</t>
  </si>
  <si>
    <t>thermal_2026_4</t>
  </si>
  <si>
    <t>thermal_2026_5</t>
  </si>
  <si>
    <t>thermal_2026_6</t>
  </si>
  <si>
    <t>thermal_2026_7</t>
  </si>
  <si>
    <t>thermal_2026_8</t>
  </si>
  <si>
    <t>thermal_2026_9</t>
  </si>
  <si>
    <t>thermal_2026_10</t>
  </si>
  <si>
    <t>thermal_2026_11</t>
  </si>
  <si>
    <t>thermal_2026_12</t>
  </si>
  <si>
    <t>battery_2026_1</t>
  </si>
  <si>
    <t>battery_2026_2</t>
  </si>
  <si>
    <t>battery_2026_3</t>
  </si>
  <si>
    <t>battery_2026_4</t>
  </si>
  <si>
    <t>battery_2026_5</t>
  </si>
  <si>
    <t>battery_2026_6</t>
  </si>
  <si>
    <t>battery_2026_7</t>
  </si>
  <si>
    <t>battery_2026_8</t>
  </si>
  <si>
    <t>battery_2026_9</t>
  </si>
  <si>
    <t>battery_2026_10</t>
  </si>
  <si>
    <t>battery_2026_11</t>
  </si>
  <si>
    <t>battery_2026_12</t>
  </si>
  <si>
    <t>nuclear_2026_1</t>
  </si>
  <si>
    <t>nuclear_2026_2</t>
  </si>
  <si>
    <t>nuclear_2026_3</t>
  </si>
  <si>
    <t>nuclear_2026_4</t>
  </si>
  <si>
    <t>nuclear_2026_5</t>
  </si>
  <si>
    <t>nuclear_2026_6</t>
  </si>
  <si>
    <t>nuclear_2026_7</t>
  </si>
  <si>
    <t>nuclear_2026_8</t>
  </si>
  <si>
    <t>nuclear_2026_9</t>
  </si>
  <si>
    <t>nuclear_2026_10</t>
  </si>
  <si>
    <t>nuclear_2026_11</t>
  </si>
  <si>
    <t>nuclear_2026_12</t>
  </si>
  <si>
    <t>biomass_2027_1</t>
  </si>
  <si>
    <t>biomass_2027_2</t>
  </si>
  <si>
    <t>biomass_2027_3</t>
  </si>
  <si>
    <t>biomass_2027_4</t>
  </si>
  <si>
    <t>biomass_2027_5</t>
  </si>
  <si>
    <t>biomass_2027_6</t>
  </si>
  <si>
    <t>biomass_2027_7</t>
  </si>
  <si>
    <t>biomass_2027_8</t>
  </si>
  <si>
    <t>biomass_2027_9</t>
  </si>
  <si>
    <t>biomass_2027_10</t>
  </si>
  <si>
    <t>biomass_2027_11</t>
  </si>
  <si>
    <t>biomass_2027_12</t>
  </si>
  <si>
    <t>cogen_2027_1</t>
  </si>
  <si>
    <t>cogen_2027_2</t>
  </si>
  <si>
    <t>cogen_2027_3</t>
  </si>
  <si>
    <t>cogen_2027_4</t>
  </si>
  <si>
    <t>cogen_2027_5</t>
  </si>
  <si>
    <t>cogen_2027_6</t>
  </si>
  <si>
    <t>cogen_2027_7</t>
  </si>
  <si>
    <t>cogen_2027_8</t>
  </si>
  <si>
    <t>cogen_2027_9</t>
  </si>
  <si>
    <t>cogen_2027_10</t>
  </si>
  <si>
    <t>cogen_2027_11</t>
  </si>
  <si>
    <t>cogen_2027_12</t>
  </si>
  <si>
    <t>geothermal_2027_1</t>
  </si>
  <si>
    <t>geothermal_2027_2</t>
  </si>
  <si>
    <t>geothermal_2027_3</t>
  </si>
  <si>
    <t>geothermal_2027_4</t>
  </si>
  <si>
    <t>geothermal_2027_5</t>
  </si>
  <si>
    <t>geothermal_2027_6</t>
  </si>
  <si>
    <t>geothermal_2027_7</t>
  </si>
  <si>
    <t>geothermal_2027_8</t>
  </si>
  <si>
    <t>geothermal_2027_9</t>
  </si>
  <si>
    <t>geothermal_2027_10</t>
  </si>
  <si>
    <t>geothermal_2027_11</t>
  </si>
  <si>
    <t>geothermal_2027_12</t>
  </si>
  <si>
    <t>hydro_2027_1</t>
  </si>
  <si>
    <t>hydro_2027_2</t>
  </si>
  <si>
    <t>hydro_2027_3</t>
  </si>
  <si>
    <t>hydro_2027_4</t>
  </si>
  <si>
    <t>hydro_2027_5</t>
  </si>
  <si>
    <t>hydro_2027_6</t>
  </si>
  <si>
    <t>hydro_2027_7</t>
  </si>
  <si>
    <t>hydro_2027_8</t>
  </si>
  <si>
    <t>hydro_2027_9</t>
  </si>
  <si>
    <t>hydro_2027_10</t>
  </si>
  <si>
    <t>hydro_2027_11</t>
  </si>
  <si>
    <t>hydro_2027_12</t>
  </si>
  <si>
    <t>thermal_2027_1</t>
  </si>
  <si>
    <t>thermal_2027_2</t>
  </si>
  <si>
    <t>thermal_2027_3</t>
  </si>
  <si>
    <t>thermal_2027_4</t>
  </si>
  <si>
    <t>thermal_2027_5</t>
  </si>
  <si>
    <t>thermal_2027_6</t>
  </si>
  <si>
    <t>thermal_2027_7</t>
  </si>
  <si>
    <t>thermal_2027_8</t>
  </si>
  <si>
    <t>thermal_2027_9</t>
  </si>
  <si>
    <t>thermal_2027_10</t>
  </si>
  <si>
    <t>thermal_2027_11</t>
  </si>
  <si>
    <t>thermal_2027_12</t>
  </si>
  <si>
    <t>battery_2027_1</t>
  </si>
  <si>
    <t>battery_2027_2</t>
  </si>
  <si>
    <t>battery_2027_3</t>
  </si>
  <si>
    <t>battery_2027_4</t>
  </si>
  <si>
    <t>battery_2027_5</t>
  </si>
  <si>
    <t>battery_2027_6</t>
  </si>
  <si>
    <t>battery_2027_7</t>
  </si>
  <si>
    <t>battery_2027_8</t>
  </si>
  <si>
    <t>battery_2027_9</t>
  </si>
  <si>
    <t>battery_2027_10</t>
  </si>
  <si>
    <t>battery_2027_11</t>
  </si>
  <si>
    <t>battery_2027_12</t>
  </si>
  <si>
    <t>nuclear_2027_1</t>
  </si>
  <si>
    <t>nuclear_2027_2</t>
  </si>
  <si>
    <t>nuclear_2027_3</t>
  </si>
  <si>
    <t>nuclear_2027_4</t>
  </si>
  <si>
    <t>nuclear_2027_5</t>
  </si>
  <si>
    <t>nuclear_2027_6</t>
  </si>
  <si>
    <t>nuclear_2027_7</t>
  </si>
  <si>
    <t>nuclear_2027_8</t>
  </si>
  <si>
    <t>nuclear_2027_9</t>
  </si>
  <si>
    <t>nuclear_2027_10</t>
  </si>
  <si>
    <t>nuclear_2027_11</t>
  </si>
  <si>
    <t>nuclear_2027_12</t>
  </si>
  <si>
    <t>biomass_2028_1</t>
  </si>
  <si>
    <t>biomass_2028_2</t>
  </si>
  <si>
    <t>biomass_2028_3</t>
  </si>
  <si>
    <t>biomass_2028_4</t>
  </si>
  <si>
    <t>biomass_2028_5</t>
  </si>
  <si>
    <t>biomass_2028_6</t>
  </si>
  <si>
    <t>biomass_2028_7</t>
  </si>
  <si>
    <t>biomass_2028_8</t>
  </si>
  <si>
    <t>biomass_2028_9</t>
  </si>
  <si>
    <t>biomass_2028_10</t>
  </si>
  <si>
    <t>biomass_2028_11</t>
  </si>
  <si>
    <t>biomass_2028_12</t>
  </si>
  <si>
    <t>cogen_2028_1</t>
  </si>
  <si>
    <t>cogen_2028_2</t>
  </si>
  <si>
    <t>cogen_2028_3</t>
  </si>
  <si>
    <t>cogen_2028_4</t>
  </si>
  <si>
    <t>cogen_2028_5</t>
  </si>
  <si>
    <t>cogen_2028_6</t>
  </si>
  <si>
    <t>cogen_2028_7</t>
  </si>
  <si>
    <t>cogen_2028_8</t>
  </si>
  <si>
    <t>cogen_2028_9</t>
  </si>
  <si>
    <t>cogen_2028_10</t>
  </si>
  <si>
    <t>cogen_2028_11</t>
  </si>
  <si>
    <t>cogen_2028_12</t>
  </si>
  <si>
    <t>geothermal_2028_1</t>
  </si>
  <si>
    <t>geothermal_2028_2</t>
  </si>
  <si>
    <t>geothermal_2028_3</t>
  </si>
  <si>
    <t>geothermal_2028_4</t>
  </si>
  <si>
    <t>geothermal_2028_5</t>
  </si>
  <si>
    <t>geothermal_2028_6</t>
  </si>
  <si>
    <t>geothermal_2028_7</t>
  </si>
  <si>
    <t>geothermal_2028_8</t>
  </si>
  <si>
    <t>geothermal_2028_9</t>
  </si>
  <si>
    <t>geothermal_2028_10</t>
  </si>
  <si>
    <t>geothermal_2028_11</t>
  </si>
  <si>
    <t>geothermal_2028_12</t>
  </si>
  <si>
    <t>hydro_2028_1</t>
  </si>
  <si>
    <t>hydro_2028_2</t>
  </si>
  <si>
    <t>hydro_2028_3</t>
  </si>
  <si>
    <t>hydro_2028_4</t>
  </si>
  <si>
    <t>hydro_2028_5</t>
  </si>
  <si>
    <t>hydro_2028_6</t>
  </si>
  <si>
    <t>hydro_2028_7</t>
  </si>
  <si>
    <t>hydro_2028_8</t>
  </si>
  <si>
    <t>hydro_2028_9</t>
  </si>
  <si>
    <t>hydro_2028_10</t>
  </si>
  <si>
    <t>hydro_2028_11</t>
  </si>
  <si>
    <t>hydro_2028_12</t>
  </si>
  <si>
    <t>thermal_2028_1</t>
  </si>
  <si>
    <t>thermal_2028_2</t>
  </si>
  <si>
    <t>thermal_2028_3</t>
  </si>
  <si>
    <t>thermal_2028_4</t>
  </si>
  <si>
    <t>thermal_2028_5</t>
  </si>
  <si>
    <t>thermal_2028_6</t>
  </si>
  <si>
    <t>thermal_2028_7</t>
  </si>
  <si>
    <t>thermal_2028_8</t>
  </si>
  <si>
    <t>thermal_2028_9</t>
  </si>
  <si>
    <t>thermal_2028_10</t>
  </si>
  <si>
    <t>thermal_2028_11</t>
  </si>
  <si>
    <t>thermal_2028_12</t>
  </si>
  <si>
    <t>battery_2028_1</t>
  </si>
  <si>
    <t>battery_2028_2</t>
  </si>
  <si>
    <t>battery_2028_3</t>
  </si>
  <si>
    <t>battery_2028_4</t>
  </si>
  <si>
    <t>battery_2028_5</t>
  </si>
  <si>
    <t>battery_2028_6</t>
  </si>
  <si>
    <t>battery_2028_7</t>
  </si>
  <si>
    <t>battery_2028_8</t>
  </si>
  <si>
    <t>battery_2028_9</t>
  </si>
  <si>
    <t>battery_2028_10</t>
  </si>
  <si>
    <t>battery_2028_11</t>
  </si>
  <si>
    <t>battery_2028_12</t>
  </si>
  <si>
    <t>nuclear_2028_1</t>
  </si>
  <si>
    <t>nuclear_2028_2</t>
  </si>
  <si>
    <t>nuclear_2028_3</t>
  </si>
  <si>
    <t>nuclear_2028_4</t>
  </si>
  <si>
    <t>nuclear_2028_5</t>
  </si>
  <si>
    <t>nuclear_2028_6</t>
  </si>
  <si>
    <t>nuclear_2028_7</t>
  </si>
  <si>
    <t>nuclear_2028_8</t>
  </si>
  <si>
    <t>nuclear_2028_9</t>
  </si>
  <si>
    <t>nuclear_2028_10</t>
  </si>
  <si>
    <t>nuclear_2028_11</t>
  </si>
  <si>
    <t>nuclear_2028_12</t>
  </si>
  <si>
    <t>biomass_2029_1</t>
  </si>
  <si>
    <t>biomass_2029_2</t>
  </si>
  <si>
    <t>biomass_2029_3</t>
  </si>
  <si>
    <t>biomass_2029_4</t>
  </si>
  <si>
    <t>biomass_2029_5</t>
  </si>
  <si>
    <t>biomass_2029_6</t>
  </si>
  <si>
    <t>biomass_2029_7</t>
  </si>
  <si>
    <t>biomass_2029_8</t>
  </si>
  <si>
    <t>biomass_2029_9</t>
  </si>
  <si>
    <t>biomass_2029_10</t>
  </si>
  <si>
    <t>biomass_2029_11</t>
  </si>
  <si>
    <t>biomass_2029_12</t>
  </si>
  <si>
    <t>cogen_2029_1</t>
  </si>
  <si>
    <t>cogen_2029_2</t>
  </si>
  <si>
    <t>cogen_2029_3</t>
  </si>
  <si>
    <t>cogen_2029_4</t>
  </si>
  <si>
    <t>cogen_2029_5</t>
  </si>
  <si>
    <t>cogen_2029_6</t>
  </si>
  <si>
    <t>cogen_2029_7</t>
  </si>
  <si>
    <t>cogen_2029_8</t>
  </si>
  <si>
    <t>cogen_2029_9</t>
  </si>
  <si>
    <t>cogen_2029_10</t>
  </si>
  <si>
    <t>cogen_2029_11</t>
  </si>
  <si>
    <t>cogen_2029_12</t>
  </si>
  <si>
    <t>geothermal_2029_1</t>
  </si>
  <si>
    <t>geothermal_2029_2</t>
  </si>
  <si>
    <t>geothermal_2029_3</t>
  </si>
  <si>
    <t>geothermal_2029_4</t>
  </si>
  <si>
    <t>geothermal_2029_5</t>
  </si>
  <si>
    <t>geothermal_2029_6</t>
  </si>
  <si>
    <t>geothermal_2029_7</t>
  </si>
  <si>
    <t>geothermal_2029_8</t>
  </si>
  <si>
    <t>geothermal_2029_9</t>
  </si>
  <si>
    <t>geothermal_2029_10</t>
  </si>
  <si>
    <t>geothermal_2029_11</t>
  </si>
  <si>
    <t>geothermal_2029_12</t>
  </si>
  <si>
    <t>hydro_2029_1</t>
  </si>
  <si>
    <t>hydro_2029_2</t>
  </si>
  <si>
    <t>hydro_2029_3</t>
  </si>
  <si>
    <t>hydro_2029_4</t>
  </si>
  <si>
    <t>hydro_2029_5</t>
  </si>
  <si>
    <t>hydro_2029_6</t>
  </si>
  <si>
    <t>hydro_2029_7</t>
  </si>
  <si>
    <t>hydro_2029_8</t>
  </si>
  <si>
    <t>hydro_2029_9</t>
  </si>
  <si>
    <t>hydro_2029_10</t>
  </si>
  <si>
    <t>hydro_2029_11</t>
  </si>
  <si>
    <t>hydro_2029_12</t>
  </si>
  <si>
    <t>thermal_2029_1</t>
  </si>
  <si>
    <t>thermal_2029_2</t>
  </si>
  <si>
    <t>thermal_2029_3</t>
  </si>
  <si>
    <t>thermal_2029_4</t>
  </si>
  <si>
    <t>thermal_2029_5</t>
  </si>
  <si>
    <t>thermal_2029_6</t>
  </si>
  <si>
    <t>thermal_2029_7</t>
  </si>
  <si>
    <t>thermal_2029_8</t>
  </si>
  <si>
    <t>thermal_2029_9</t>
  </si>
  <si>
    <t>thermal_2029_10</t>
  </si>
  <si>
    <t>thermal_2029_11</t>
  </si>
  <si>
    <t>thermal_2029_12</t>
  </si>
  <si>
    <t>battery_2029_1</t>
  </si>
  <si>
    <t>battery_2029_2</t>
  </si>
  <si>
    <t>battery_2029_3</t>
  </si>
  <si>
    <t>battery_2029_4</t>
  </si>
  <si>
    <t>battery_2029_5</t>
  </si>
  <si>
    <t>battery_2029_6</t>
  </si>
  <si>
    <t>battery_2029_7</t>
  </si>
  <si>
    <t>battery_2029_8</t>
  </si>
  <si>
    <t>battery_2029_9</t>
  </si>
  <si>
    <t>battery_2029_10</t>
  </si>
  <si>
    <t>battery_2029_11</t>
  </si>
  <si>
    <t>battery_2029_12</t>
  </si>
  <si>
    <t>nuclear_2029_1</t>
  </si>
  <si>
    <t>nuclear_2029_2</t>
  </si>
  <si>
    <t>nuclear_2029_3</t>
  </si>
  <si>
    <t>nuclear_2029_4</t>
  </si>
  <si>
    <t>nuclear_2029_5</t>
  </si>
  <si>
    <t>nuclear_2029_6</t>
  </si>
  <si>
    <t>nuclear_2029_7</t>
  </si>
  <si>
    <t>nuclear_2029_8</t>
  </si>
  <si>
    <t>nuclear_2029_9</t>
  </si>
  <si>
    <t>nuclear_2029_10</t>
  </si>
  <si>
    <t>nuclear_2029_11</t>
  </si>
  <si>
    <t>nuclear_2029_12</t>
  </si>
  <si>
    <t>biomass_2030_1</t>
  </si>
  <si>
    <t>biomass_2030_2</t>
  </si>
  <si>
    <t>biomass_2030_3</t>
  </si>
  <si>
    <t>biomass_2030_4</t>
  </si>
  <si>
    <t>biomass_2030_5</t>
  </si>
  <si>
    <t>biomass_2030_6</t>
  </si>
  <si>
    <t>biomass_2030_7</t>
  </si>
  <si>
    <t>biomass_2030_8</t>
  </si>
  <si>
    <t>biomass_2030_9</t>
  </si>
  <si>
    <t>biomass_2030_10</t>
  </si>
  <si>
    <t>biomass_2030_11</t>
  </si>
  <si>
    <t>biomass_2030_12</t>
  </si>
  <si>
    <t>cogen_2030_1</t>
  </si>
  <si>
    <t>cogen_2030_2</t>
  </si>
  <si>
    <t>cogen_2030_3</t>
  </si>
  <si>
    <t>cogen_2030_4</t>
  </si>
  <si>
    <t>cogen_2030_5</t>
  </si>
  <si>
    <t>cogen_2030_6</t>
  </si>
  <si>
    <t>cogen_2030_7</t>
  </si>
  <si>
    <t>cogen_2030_8</t>
  </si>
  <si>
    <t>cogen_2030_9</t>
  </si>
  <si>
    <t>cogen_2030_10</t>
  </si>
  <si>
    <t>cogen_2030_11</t>
  </si>
  <si>
    <t>cogen_2030_12</t>
  </si>
  <si>
    <t>geothermal_2030_1</t>
  </si>
  <si>
    <t>geothermal_2030_2</t>
  </si>
  <si>
    <t>geothermal_2030_3</t>
  </si>
  <si>
    <t>geothermal_2030_4</t>
  </si>
  <si>
    <t>geothermal_2030_5</t>
  </si>
  <si>
    <t>geothermal_2030_6</t>
  </si>
  <si>
    <t>geothermal_2030_7</t>
  </si>
  <si>
    <t>geothermal_2030_8</t>
  </si>
  <si>
    <t>geothermal_2030_9</t>
  </si>
  <si>
    <t>geothermal_2030_10</t>
  </si>
  <si>
    <t>geothermal_2030_11</t>
  </si>
  <si>
    <t>geothermal_2030_12</t>
  </si>
  <si>
    <t>hydro_2030_1</t>
  </si>
  <si>
    <t>hydro_2030_2</t>
  </si>
  <si>
    <t>hydro_2030_3</t>
  </si>
  <si>
    <t>hydro_2030_4</t>
  </si>
  <si>
    <t>hydro_2030_5</t>
  </si>
  <si>
    <t>hydro_2030_6</t>
  </si>
  <si>
    <t>hydro_2030_7</t>
  </si>
  <si>
    <t>hydro_2030_8</t>
  </si>
  <si>
    <t>hydro_2030_9</t>
  </si>
  <si>
    <t>hydro_2030_10</t>
  </si>
  <si>
    <t>hydro_2030_11</t>
  </si>
  <si>
    <t>hydro_2030_12</t>
  </si>
  <si>
    <t>thermal_2030_1</t>
  </si>
  <si>
    <t>thermal_2030_2</t>
  </si>
  <si>
    <t>thermal_2030_3</t>
  </si>
  <si>
    <t>thermal_2030_4</t>
  </si>
  <si>
    <t>thermal_2030_5</t>
  </si>
  <si>
    <t>thermal_2030_6</t>
  </si>
  <si>
    <t>thermal_2030_7</t>
  </si>
  <si>
    <t>thermal_2030_8</t>
  </si>
  <si>
    <t>thermal_2030_9</t>
  </si>
  <si>
    <t>thermal_2030_10</t>
  </si>
  <si>
    <t>thermal_2030_11</t>
  </si>
  <si>
    <t>thermal_2030_12</t>
  </si>
  <si>
    <t>battery_2030_1</t>
  </si>
  <si>
    <t>battery_2030_2</t>
  </si>
  <si>
    <t>battery_2030_3</t>
  </si>
  <si>
    <t>battery_2030_4</t>
  </si>
  <si>
    <t>battery_2030_5</t>
  </si>
  <si>
    <t>battery_2030_6</t>
  </si>
  <si>
    <t>battery_2030_7</t>
  </si>
  <si>
    <t>battery_2030_8</t>
  </si>
  <si>
    <t>battery_2030_9</t>
  </si>
  <si>
    <t>battery_2030_10</t>
  </si>
  <si>
    <t>battery_2030_11</t>
  </si>
  <si>
    <t>battery_2030_12</t>
  </si>
  <si>
    <t>nuclear_2030_1</t>
  </si>
  <si>
    <t>nuclear_2030_2</t>
  </si>
  <si>
    <t>nuclear_2030_3</t>
  </si>
  <si>
    <t>nuclear_2030_4</t>
  </si>
  <si>
    <t>nuclear_2030_5</t>
  </si>
  <si>
    <t>nuclear_2030_6</t>
  </si>
  <si>
    <t>nuclear_2030_7</t>
  </si>
  <si>
    <t>nuclear_2030_8</t>
  </si>
  <si>
    <t>nuclear_2030_9</t>
  </si>
  <si>
    <t>nuclear_2030_10</t>
  </si>
  <si>
    <t>nuclear_2030_11</t>
  </si>
  <si>
    <t>nuclear_2030_12</t>
  </si>
  <si>
    <t>solar_2020_1</t>
  </si>
  <si>
    <t>solar_2020_2</t>
  </si>
  <si>
    <t>solar_2020_3</t>
  </si>
  <si>
    <t>solar_2020_4</t>
  </si>
  <si>
    <t>solar_2020_5</t>
  </si>
  <si>
    <t>solar_2020_6</t>
  </si>
  <si>
    <t>solar_2020_7</t>
  </si>
  <si>
    <t>solar_2020_8</t>
  </si>
  <si>
    <t>solar_2020_9</t>
  </si>
  <si>
    <t>solar_2020_10</t>
  </si>
  <si>
    <t>solar_2020_11</t>
  </si>
  <si>
    <t>solar_2020_12</t>
  </si>
  <si>
    <t>solar_2021_1</t>
  </si>
  <si>
    <t>solar_2021_2</t>
  </si>
  <si>
    <t>solar_2021_3</t>
  </si>
  <si>
    <t>solar_2021_4</t>
  </si>
  <si>
    <t>solar_2021_5</t>
  </si>
  <si>
    <t>solar_2021_6</t>
  </si>
  <si>
    <t>solar_2021_7</t>
  </si>
  <si>
    <t>solar_2021_8</t>
  </si>
  <si>
    <t>solar_2021_9</t>
  </si>
  <si>
    <t>solar_2021_10</t>
  </si>
  <si>
    <t>solar_2021_11</t>
  </si>
  <si>
    <t>solar_2021_12</t>
  </si>
  <si>
    <t>solar_2022_1</t>
  </si>
  <si>
    <t>solar_2022_2</t>
  </si>
  <si>
    <t>solar_2022_3</t>
  </si>
  <si>
    <t>solar_2022_4</t>
  </si>
  <si>
    <t>solar_2022_5</t>
  </si>
  <si>
    <t>solar_2022_6</t>
  </si>
  <si>
    <t>solar_2022_7</t>
  </si>
  <si>
    <t>solar_2022_8</t>
  </si>
  <si>
    <t>solar_2022_9</t>
  </si>
  <si>
    <t>solar_2022_10</t>
  </si>
  <si>
    <t>solar_2022_11</t>
  </si>
  <si>
    <t>solar_2022_12</t>
  </si>
  <si>
    <t>solar_2023_1</t>
  </si>
  <si>
    <t>solar_2023_2</t>
  </si>
  <si>
    <t>solar_2023_3</t>
  </si>
  <si>
    <t>solar_2023_4</t>
  </si>
  <si>
    <t>solar_2023_5</t>
  </si>
  <si>
    <t>solar_2023_6</t>
  </si>
  <si>
    <t>solar_2023_7</t>
  </si>
  <si>
    <t>solar_2023_8</t>
  </si>
  <si>
    <t>solar_2023_9</t>
  </si>
  <si>
    <t>solar_2023_10</t>
  </si>
  <si>
    <t>solar_2023_11</t>
  </si>
  <si>
    <t>solar_2023_12</t>
  </si>
  <si>
    <t>solar_2024_1</t>
  </si>
  <si>
    <t>solar_2024_2</t>
  </si>
  <si>
    <t>solar_2024_3</t>
  </si>
  <si>
    <t>solar_2024_4</t>
  </si>
  <si>
    <t>solar_2024_5</t>
  </si>
  <si>
    <t>solar_2024_6</t>
  </si>
  <si>
    <t>solar_2024_7</t>
  </si>
  <si>
    <t>solar_2024_8</t>
  </si>
  <si>
    <t>solar_2024_9</t>
  </si>
  <si>
    <t>solar_2024_10</t>
  </si>
  <si>
    <t>solar_2024_11</t>
  </si>
  <si>
    <t>solar_2024_12</t>
  </si>
  <si>
    <t>solar_2025_1</t>
  </si>
  <si>
    <t>solar_2025_2</t>
  </si>
  <si>
    <t>solar_2025_3</t>
  </si>
  <si>
    <t>solar_2025_4</t>
  </si>
  <si>
    <t>solar_2025_5</t>
  </si>
  <si>
    <t>solar_2025_6</t>
  </si>
  <si>
    <t>solar_2025_7</t>
  </si>
  <si>
    <t>solar_2025_8</t>
  </si>
  <si>
    <t>solar_2025_9</t>
  </si>
  <si>
    <t>solar_2025_10</t>
  </si>
  <si>
    <t>solar_2025_11</t>
  </si>
  <si>
    <t>solar_2025_12</t>
  </si>
  <si>
    <t>solar_2026_1</t>
  </si>
  <si>
    <t>solar_2026_2</t>
  </si>
  <si>
    <t>solar_2026_3</t>
  </si>
  <si>
    <t>solar_2026_4</t>
  </si>
  <si>
    <t>solar_2026_5</t>
  </si>
  <si>
    <t>solar_2026_6</t>
  </si>
  <si>
    <t>solar_2026_7</t>
  </si>
  <si>
    <t>solar_2026_8</t>
  </si>
  <si>
    <t>solar_2026_9</t>
  </si>
  <si>
    <t>solar_2026_10</t>
  </si>
  <si>
    <t>solar_2026_11</t>
  </si>
  <si>
    <t>solar_2026_12</t>
  </si>
  <si>
    <t>solar_2027_1</t>
  </si>
  <si>
    <t>solar_2027_2</t>
  </si>
  <si>
    <t>solar_2027_3</t>
  </si>
  <si>
    <t>solar_2027_4</t>
  </si>
  <si>
    <t>solar_2027_5</t>
  </si>
  <si>
    <t>solar_2027_6</t>
  </si>
  <si>
    <t>solar_2027_7</t>
  </si>
  <si>
    <t>solar_2027_8</t>
  </si>
  <si>
    <t>solar_2027_9</t>
  </si>
  <si>
    <t>solar_2027_10</t>
  </si>
  <si>
    <t>solar_2027_11</t>
  </si>
  <si>
    <t>solar_2027_12</t>
  </si>
  <si>
    <t>solar_2028_1</t>
  </si>
  <si>
    <t>solar_2028_2</t>
  </si>
  <si>
    <t>solar_2028_3</t>
  </si>
  <si>
    <t>solar_2028_4</t>
  </si>
  <si>
    <t>solar_2028_5</t>
  </si>
  <si>
    <t>solar_2028_6</t>
  </si>
  <si>
    <t>solar_2028_7</t>
  </si>
  <si>
    <t>solar_2028_8</t>
  </si>
  <si>
    <t>solar_2028_9</t>
  </si>
  <si>
    <t>solar_2028_10</t>
  </si>
  <si>
    <t>solar_2028_11</t>
  </si>
  <si>
    <t>solar_2028_12</t>
  </si>
  <si>
    <t>solar_2029_1</t>
  </si>
  <si>
    <t>solar_2029_2</t>
  </si>
  <si>
    <t>solar_2029_3</t>
  </si>
  <si>
    <t>solar_2029_4</t>
  </si>
  <si>
    <t>solar_2029_5</t>
  </si>
  <si>
    <t>solar_2029_6</t>
  </si>
  <si>
    <t>solar_2029_7</t>
  </si>
  <si>
    <t>solar_2029_8</t>
  </si>
  <si>
    <t>solar_2029_9</t>
  </si>
  <si>
    <t>solar_2029_10</t>
  </si>
  <si>
    <t>solar_2029_11</t>
  </si>
  <si>
    <t>solar_2029_12</t>
  </si>
  <si>
    <t>solar_2030_1</t>
  </si>
  <si>
    <t>solar_2030_2</t>
  </si>
  <si>
    <t>solar_2030_3</t>
  </si>
  <si>
    <t>solar_2030_4</t>
  </si>
  <si>
    <t>solar_2030_5</t>
  </si>
  <si>
    <t>solar_2030_6</t>
  </si>
  <si>
    <t>solar_2030_7</t>
  </si>
  <si>
    <t>solar_2030_8</t>
  </si>
  <si>
    <t>solar_2030_9</t>
  </si>
  <si>
    <t>solar_2030_10</t>
  </si>
  <si>
    <t>solar_2030_11</t>
  </si>
  <si>
    <t>solar_2030_12</t>
  </si>
  <si>
    <t>psh_2020_1</t>
  </si>
  <si>
    <t>psh_2020_2</t>
  </si>
  <si>
    <t>psh_2020_3</t>
  </si>
  <si>
    <t>psh_2020_4</t>
  </si>
  <si>
    <t>psh_2020_5</t>
  </si>
  <si>
    <t>psh_2020_6</t>
  </si>
  <si>
    <t>psh_2020_7</t>
  </si>
  <si>
    <t>psh_2020_8</t>
  </si>
  <si>
    <t>psh_2020_9</t>
  </si>
  <si>
    <t>psh_2020_10</t>
  </si>
  <si>
    <t>psh_2020_11</t>
  </si>
  <si>
    <t>psh_2020_12</t>
  </si>
  <si>
    <t>psh_2021_1</t>
  </si>
  <si>
    <t>psh_2021_2</t>
  </si>
  <si>
    <t>psh_2021_3</t>
  </si>
  <si>
    <t>psh_2021_4</t>
  </si>
  <si>
    <t>psh_2021_5</t>
  </si>
  <si>
    <t>psh_2021_6</t>
  </si>
  <si>
    <t>psh_2021_7</t>
  </si>
  <si>
    <t>psh_2021_8</t>
  </si>
  <si>
    <t>psh_2021_9</t>
  </si>
  <si>
    <t>psh_2021_10</t>
  </si>
  <si>
    <t>psh_2021_11</t>
  </si>
  <si>
    <t>psh_2021_12</t>
  </si>
  <si>
    <t>psh_2022_1</t>
  </si>
  <si>
    <t>psh_2022_2</t>
  </si>
  <si>
    <t>psh_2022_3</t>
  </si>
  <si>
    <t>psh_2022_4</t>
  </si>
  <si>
    <t>psh_2022_5</t>
  </si>
  <si>
    <t>psh_2022_6</t>
  </si>
  <si>
    <t>psh_2022_7</t>
  </si>
  <si>
    <t>psh_2022_8</t>
  </si>
  <si>
    <t>psh_2022_9</t>
  </si>
  <si>
    <t>psh_2022_10</t>
  </si>
  <si>
    <t>psh_2022_11</t>
  </si>
  <si>
    <t>psh_2022_12</t>
  </si>
  <si>
    <t>psh_2023_1</t>
  </si>
  <si>
    <t>psh_2023_2</t>
  </si>
  <si>
    <t>psh_2023_3</t>
  </si>
  <si>
    <t>psh_2023_4</t>
  </si>
  <si>
    <t>psh_2023_5</t>
  </si>
  <si>
    <t>psh_2023_6</t>
  </si>
  <si>
    <t>psh_2023_7</t>
  </si>
  <si>
    <t>psh_2023_8</t>
  </si>
  <si>
    <t>psh_2023_9</t>
  </si>
  <si>
    <t>psh_2023_10</t>
  </si>
  <si>
    <t>psh_2023_11</t>
  </si>
  <si>
    <t>psh_2023_12</t>
  </si>
  <si>
    <t>psh_2024_1</t>
  </si>
  <si>
    <t>psh_2024_2</t>
  </si>
  <si>
    <t>psh_2024_3</t>
  </si>
  <si>
    <t>psh_2024_4</t>
  </si>
  <si>
    <t>psh_2024_5</t>
  </si>
  <si>
    <t>psh_2024_6</t>
  </si>
  <si>
    <t>psh_2024_7</t>
  </si>
  <si>
    <t>psh_2024_8</t>
  </si>
  <si>
    <t>psh_2024_9</t>
  </si>
  <si>
    <t>psh_2024_10</t>
  </si>
  <si>
    <t>psh_2024_11</t>
  </si>
  <si>
    <t>psh_2024_12</t>
  </si>
  <si>
    <t>psh_2025_1</t>
  </si>
  <si>
    <t>psh_2025_2</t>
  </si>
  <si>
    <t>psh_2025_3</t>
  </si>
  <si>
    <t>psh_2025_4</t>
  </si>
  <si>
    <t>psh_2025_5</t>
  </si>
  <si>
    <t>psh_2025_6</t>
  </si>
  <si>
    <t>psh_2025_7</t>
  </si>
  <si>
    <t>psh_2025_8</t>
  </si>
  <si>
    <t>psh_2025_9</t>
  </si>
  <si>
    <t>psh_2025_10</t>
  </si>
  <si>
    <t>psh_2025_11</t>
  </si>
  <si>
    <t>psh_2025_12</t>
  </si>
  <si>
    <t>psh_2026_1</t>
  </si>
  <si>
    <t>psh_2026_2</t>
  </si>
  <si>
    <t>psh_2026_3</t>
  </si>
  <si>
    <t>psh_2026_4</t>
  </si>
  <si>
    <t>psh_2026_5</t>
  </si>
  <si>
    <t>psh_2026_6</t>
  </si>
  <si>
    <t>psh_2026_7</t>
  </si>
  <si>
    <t>psh_2026_8</t>
  </si>
  <si>
    <t>psh_2026_9</t>
  </si>
  <si>
    <t>psh_2026_10</t>
  </si>
  <si>
    <t>psh_2026_11</t>
  </si>
  <si>
    <t>psh_2026_12</t>
  </si>
  <si>
    <t>psh_2027_1</t>
  </si>
  <si>
    <t>psh_2027_2</t>
  </si>
  <si>
    <t>psh_2027_3</t>
  </si>
  <si>
    <t>psh_2027_4</t>
  </si>
  <si>
    <t>psh_2027_5</t>
  </si>
  <si>
    <t>psh_2027_6</t>
  </si>
  <si>
    <t>psh_2027_7</t>
  </si>
  <si>
    <t>psh_2027_8</t>
  </si>
  <si>
    <t>psh_2027_9</t>
  </si>
  <si>
    <t>psh_2027_10</t>
  </si>
  <si>
    <t>psh_2027_11</t>
  </si>
  <si>
    <t>psh_2027_12</t>
  </si>
  <si>
    <t>psh_2028_1</t>
  </si>
  <si>
    <t>psh_2028_2</t>
  </si>
  <si>
    <t>psh_2028_3</t>
  </si>
  <si>
    <t>psh_2028_4</t>
  </si>
  <si>
    <t>psh_2028_5</t>
  </si>
  <si>
    <t>psh_2028_6</t>
  </si>
  <si>
    <t>psh_2028_7</t>
  </si>
  <si>
    <t>psh_2028_8</t>
  </si>
  <si>
    <t>psh_2028_9</t>
  </si>
  <si>
    <t>psh_2028_10</t>
  </si>
  <si>
    <t>psh_2028_11</t>
  </si>
  <si>
    <t>psh_2028_12</t>
  </si>
  <si>
    <t>psh_2029_1</t>
  </si>
  <si>
    <t>psh_2029_2</t>
  </si>
  <si>
    <t>psh_2029_3</t>
  </si>
  <si>
    <t>psh_2029_4</t>
  </si>
  <si>
    <t>psh_2029_5</t>
  </si>
  <si>
    <t>psh_2029_6</t>
  </si>
  <si>
    <t>psh_2029_7</t>
  </si>
  <si>
    <t>psh_2029_8</t>
  </si>
  <si>
    <t>psh_2029_9</t>
  </si>
  <si>
    <t>psh_2029_10</t>
  </si>
  <si>
    <t>psh_2029_11</t>
  </si>
  <si>
    <t>psh_2029_12</t>
  </si>
  <si>
    <t>psh_2030_1</t>
  </si>
  <si>
    <t>psh_2030_2</t>
  </si>
  <si>
    <t>psh_2030_3</t>
  </si>
  <si>
    <t>psh_2030_4</t>
  </si>
  <si>
    <t>psh_2030_5</t>
  </si>
  <si>
    <t>psh_2030_6</t>
  </si>
  <si>
    <t>psh_2030_7</t>
  </si>
  <si>
    <t>psh_2030_8</t>
  </si>
  <si>
    <t>psh_2030_9</t>
  </si>
  <si>
    <t>psh_2030_10</t>
  </si>
  <si>
    <t>psh_2030_11</t>
  </si>
  <si>
    <t>psh_2030_12</t>
  </si>
  <si>
    <t>unknown_2020_1</t>
  </si>
  <si>
    <t>unknown_2020_2</t>
  </si>
  <si>
    <t>unknown_2020_3</t>
  </si>
  <si>
    <t>unknown_2020_4</t>
  </si>
  <si>
    <t>unknown_2020_5</t>
  </si>
  <si>
    <t>unknown_2020_6</t>
  </si>
  <si>
    <t>unknown_2020_7</t>
  </si>
  <si>
    <t>unknown_2020_8</t>
  </si>
  <si>
    <t>unknown_2020_9</t>
  </si>
  <si>
    <t>unknown_2020_10</t>
  </si>
  <si>
    <t>unknown_2020_11</t>
  </si>
  <si>
    <t>unknown_2020_12</t>
  </si>
  <si>
    <t>unknown_2021_1</t>
  </si>
  <si>
    <t>unknown_2021_2</t>
  </si>
  <si>
    <t>unknown_2021_3</t>
  </si>
  <si>
    <t>unknown_2021_4</t>
  </si>
  <si>
    <t>unknown_2021_5</t>
  </si>
  <si>
    <t>unknown_2021_6</t>
  </si>
  <si>
    <t>unknown_2021_7</t>
  </si>
  <si>
    <t>unknown_2021_8</t>
  </si>
  <si>
    <t>unknown_2021_9</t>
  </si>
  <si>
    <t>unknown_2021_10</t>
  </si>
  <si>
    <t>unknown_2021_11</t>
  </si>
  <si>
    <t>unknown_2021_12</t>
  </si>
  <si>
    <t>unknown_2022_1</t>
  </si>
  <si>
    <t>unknown_2022_2</t>
  </si>
  <si>
    <t>unknown_2022_3</t>
  </si>
  <si>
    <t>unknown_2022_4</t>
  </si>
  <si>
    <t>unknown_2022_5</t>
  </si>
  <si>
    <t>unknown_2022_6</t>
  </si>
  <si>
    <t>unknown_2022_7</t>
  </si>
  <si>
    <t>unknown_2022_8</t>
  </si>
  <si>
    <t>unknown_2022_9</t>
  </si>
  <si>
    <t>unknown_2022_10</t>
  </si>
  <si>
    <t>unknown_2022_11</t>
  </si>
  <si>
    <t>unknown_2022_12</t>
  </si>
  <si>
    <t>unknown_2023_1</t>
  </si>
  <si>
    <t>unknown_2023_2</t>
  </si>
  <si>
    <t>unknown_2023_3</t>
  </si>
  <si>
    <t>unknown_2023_4</t>
  </si>
  <si>
    <t>unknown_2023_5</t>
  </si>
  <si>
    <t>unknown_2023_6</t>
  </si>
  <si>
    <t>unknown_2023_7</t>
  </si>
  <si>
    <t>unknown_2023_8</t>
  </si>
  <si>
    <t>unknown_2023_9</t>
  </si>
  <si>
    <t>unknown_2023_10</t>
  </si>
  <si>
    <t>unknown_2023_11</t>
  </si>
  <si>
    <t>unknown_2023_12</t>
  </si>
  <si>
    <t>unknown_2024_1</t>
  </si>
  <si>
    <t>unknown_2024_2</t>
  </si>
  <si>
    <t>unknown_2024_3</t>
  </si>
  <si>
    <t>unknown_2024_4</t>
  </si>
  <si>
    <t>unknown_2024_5</t>
  </si>
  <si>
    <t>unknown_2024_6</t>
  </si>
  <si>
    <t>unknown_2024_7</t>
  </si>
  <si>
    <t>unknown_2024_8</t>
  </si>
  <si>
    <t>unknown_2024_9</t>
  </si>
  <si>
    <t>unknown_2024_10</t>
  </si>
  <si>
    <t>unknown_2024_11</t>
  </si>
  <si>
    <t>unknown_2024_12</t>
  </si>
  <si>
    <t>unknown_2025_1</t>
  </si>
  <si>
    <t>unknown_2025_2</t>
  </si>
  <si>
    <t>unknown_2025_3</t>
  </si>
  <si>
    <t>unknown_2025_4</t>
  </si>
  <si>
    <t>unknown_2025_5</t>
  </si>
  <si>
    <t>unknown_2025_6</t>
  </si>
  <si>
    <t>unknown_2025_7</t>
  </si>
  <si>
    <t>unknown_2025_8</t>
  </si>
  <si>
    <t>unknown_2025_9</t>
  </si>
  <si>
    <t>unknown_2025_10</t>
  </si>
  <si>
    <t>unknown_2025_11</t>
  </si>
  <si>
    <t>unknown_2025_12</t>
  </si>
  <si>
    <t>unknown_2026_1</t>
  </si>
  <si>
    <t>unknown_2026_2</t>
  </si>
  <si>
    <t>unknown_2026_3</t>
  </si>
  <si>
    <t>unknown_2026_4</t>
  </si>
  <si>
    <t>unknown_2026_5</t>
  </si>
  <si>
    <t>unknown_2026_6</t>
  </si>
  <si>
    <t>unknown_2026_7</t>
  </si>
  <si>
    <t>unknown_2026_8</t>
  </si>
  <si>
    <t>unknown_2026_9</t>
  </si>
  <si>
    <t>unknown_2026_10</t>
  </si>
  <si>
    <t>unknown_2026_11</t>
  </si>
  <si>
    <t>unknown_2026_12</t>
  </si>
  <si>
    <t>unknown_2027_1</t>
  </si>
  <si>
    <t>unknown_2027_2</t>
  </si>
  <si>
    <t>unknown_2027_3</t>
  </si>
  <si>
    <t>unknown_2027_4</t>
  </si>
  <si>
    <t>unknown_2027_5</t>
  </si>
  <si>
    <t>unknown_2027_6</t>
  </si>
  <si>
    <t>unknown_2027_7</t>
  </si>
  <si>
    <t>unknown_2027_8</t>
  </si>
  <si>
    <t>unknown_2027_9</t>
  </si>
  <si>
    <t>unknown_2027_10</t>
  </si>
  <si>
    <t>unknown_2027_11</t>
  </si>
  <si>
    <t>unknown_2027_12</t>
  </si>
  <si>
    <t>unknown_2028_1</t>
  </si>
  <si>
    <t>unknown_2028_2</t>
  </si>
  <si>
    <t>unknown_2028_3</t>
  </si>
  <si>
    <t>unknown_2028_4</t>
  </si>
  <si>
    <t>unknown_2028_5</t>
  </si>
  <si>
    <t>unknown_2028_6</t>
  </si>
  <si>
    <t>unknown_2028_7</t>
  </si>
  <si>
    <t>unknown_2028_8</t>
  </si>
  <si>
    <t>unknown_2028_9</t>
  </si>
  <si>
    <t>unknown_2028_10</t>
  </si>
  <si>
    <t>unknown_2028_11</t>
  </si>
  <si>
    <t>unknown_2028_12</t>
  </si>
  <si>
    <t>unknown_2029_1</t>
  </si>
  <si>
    <t>unknown_2029_2</t>
  </si>
  <si>
    <t>unknown_2029_3</t>
  </si>
  <si>
    <t>unknown_2029_4</t>
  </si>
  <si>
    <t>unknown_2029_5</t>
  </si>
  <si>
    <t>unknown_2029_6</t>
  </si>
  <si>
    <t>unknown_2029_7</t>
  </si>
  <si>
    <t>unknown_2029_8</t>
  </si>
  <si>
    <t>unknown_2029_9</t>
  </si>
  <si>
    <t>unknown_2029_10</t>
  </si>
  <si>
    <t>unknown_2029_11</t>
  </si>
  <si>
    <t>unknown_2029_12</t>
  </si>
  <si>
    <t>unknown_2030_1</t>
  </si>
  <si>
    <t>unknown_2030_2</t>
  </si>
  <si>
    <t>unknown_2030_3</t>
  </si>
  <si>
    <t>unknown_2030_4</t>
  </si>
  <si>
    <t>unknown_2030_5</t>
  </si>
  <si>
    <t>unknown_2030_6</t>
  </si>
  <si>
    <t>unknown_2030_7</t>
  </si>
  <si>
    <t>unknown_2030_8</t>
  </si>
  <si>
    <t>unknown_2030_9</t>
  </si>
  <si>
    <t>unknown_2030_10</t>
  </si>
  <si>
    <t>unknown_2030_11</t>
  </si>
  <si>
    <t>unknown_2030_12</t>
  </si>
  <si>
    <t>wind_high_cf_2020_1</t>
  </si>
  <si>
    <t>wind_high_cf_2020_2</t>
  </si>
  <si>
    <t>wind_high_cf_2020_3</t>
  </si>
  <si>
    <t>wind_high_cf_2020_4</t>
  </si>
  <si>
    <t>wind_high_cf_2020_5</t>
  </si>
  <si>
    <t>wind_high_cf_2020_6</t>
  </si>
  <si>
    <t>wind_high_cf_2020_7</t>
  </si>
  <si>
    <t>wind_high_cf_2020_8</t>
  </si>
  <si>
    <t>wind_high_cf_2020_9</t>
  </si>
  <si>
    <t>wind_high_cf_2020_10</t>
  </si>
  <si>
    <t>wind_high_cf_2020_11</t>
  </si>
  <si>
    <t>wind_high_cf_2020_12</t>
  </si>
  <si>
    <t>wind_high_cf_2021_1</t>
  </si>
  <si>
    <t>wind_high_cf_2021_2</t>
  </si>
  <si>
    <t>wind_high_cf_2021_3</t>
  </si>
  <si>
    <t>wind_high_cf_2021_4</t>
  </si>
  <si>
    <t>wind_high_cf_2021_5</t>
  </si>
  <si>
    <t>wind_high_cf_2021_6</t>
  </si>
  <si>
    <t>wind_high_cf_2021_7</t>
  </si>
  <si>
    <t>wind_high_cf_2021_8</t>
  </si>
  <si>
    <t>wind_high_cf_2021_9</t>
  </si>
  <si>
    <t>wind_high_cf_2021_10</t>
  </si>
  <si>
    <t>wind_high_cf_2021_11</t>
  </si>
  <si>
    <t>wind_high_cf_2021_12</t>
  </si>
  <si>
    <t>wind_high_cf_2022_1</t>
  </si>
  <si>
    <t>wind_high_cf_2022_2</t>
  </si>
  <si>
    <t>wind_high_cf_2022_3</t>
  </si>
  <si>
    <t>wind_high_cf_2022_4</t>
  </si>
  <si>
    <t>wind_high_cf_2022_5</t>
  </si>
  <si>
    <t>wind_high_cf_2022_6</t>
  </si>
  <si>
    <t>wind_high_cf_2022_7</t>
  </si>
  <si>
    <t>wind_high_cf_2022_8</t>
  </si>
  <si>
    <t>wind_high_cf_2022_9</t>
  </si>
  <si>
    <t>wind_high_cf_2022_10</t>
  </si>
  <si>
    <t>wind_high_cf_2022_11</t>
  </si>
  <si>
    <t>wind_high_cf_2022_12</t>
  </si>
  <si>
    <t>wind_high_cf_2023_1</t>
  </si>
  <si>
    <t>wind_high_cf_2023_2</t>
  </si>
  <si>
    <t>wind_high_cf_2023_3</t>
  </si>
  <si>
    <t>wind_high_cf_2023_4</t>
  </si>
  <si>
    <t>wind_high_cf_2023_5</t>
  </si>
  <si>
    <t>wind_high_cf_2023_6</t>
  </si>
  <si>
    <t>wind_high_cf_2023_7</t>
  </si>
  <si>
    <t>wind_high_cf_2023_8</t>
  </si>
  <si>
    <t>wind_high_cf_2023_9</t>
  </si>
  <si>
    <t>wind_high_cf_2023_10</t>
  </si>
  <si>
    <t>wind_high_cf_2023_11</t>
  </si>
  <si>
    <t>wind_high_cf_2023_12</t>
  </si>
  <si>
    <t>wind_high_cf_2024_1</t>
  </si>
  <si>
    <t>wind_high_cf_2024_2</t>
  </si>
  <si>
    <t>wind_high_cf_2024_3</t>
  </si>
  <si>
    <t>wind_high_cf_2024_4</t>
  </si>
  <si>
    <t>wind_high_cf_2024_5</t>
  </si>
  <si>
    <t>wind_high_cf_2024_6</t>
  </si>
  <si>
    <t>wind_high_cf_2024_7</t>
  </si>
  <si>
    <t>wind_high_cf_2024_8</t>
  </si>
  <si>
    <t>wind_high_cf_2024_9</t>
  </si>
  <si>
    <t>wind_high_cf_2024_10</t>
  </si>
  <si>
    <t>wind_high_cf_2024_11</t>
  </si>
  <si>
    <t>wind_high_cf_2024_12</t>
  </si>
  <si>
    <t>wind_high_cf_2025_1</t>
  </si>
  <si>
    <t>wind_high_cf_2025_2</t>
  </si>
  <si>
    <t>wind_high_cf_2025_3</t>
  </si>
  <si>
    <t>wind_high_cf_2025_4</t>
  </si>
  <si>
    <t>wind_high_cf_2025_5</t>
  </si>
  <si>
    <t>wind_high_cf_2025_6</t>
  </si>
  <si>
    <t>wind_high_cf_2025_7</t>
  </si>
  <si>
    <t>wind_high_cf_2025_8</t>
  </si>
  <si>
    <t>wind_high_cf_2025_9</t>
  </si>
  <si>
    <t>wind_high_cf_2025_10</t>
  </si>
  <si>
    <t>wind_high_cf_2025_11</t>
  </si>
  <si>
    <t>wind_high_cf_2025_12</t>
  </si>
  <si>
    <t>January</t>
  </si>
  <si>
    <t>February</t>
  </si>
  <si>
    <t>March</t>
  </si>
  <si>
    <t>April</t>
  </si>
  <si>
    <t>May</t>
  </si>
  <si>
    <t>June</t>
  </si>
  <si>
    <t>July</t>
  </si>
  <si>
    <t>August</t>
  </si>
  <si>
    <t>October</t>
  </si>
  <si>
    <t>November</t>
  </si>
  <si>
    <t>December</t>
  </si>
  <si>
    <t>Queue Position</t>
  </si>
  <si>
    <t>Project Name</t>
  </si>
  <si>
    <t>Interconnection Request
Receive Date</t>
  </si>
  <si>
    <t>Queue Date</t>
  </si>
  <si>
    <t>Application Status</t>
  </si>
  <si>
    <t>Study
Process</t>
  </si>
  <si>
    <t>Type-1</t>
  </si>
  <si>
    <t>Type-2</t>
  </si>
  <si>
    <t>Fuel-1</t>
  </si>
  <si>
    <t>Fuel-2</t>
  </si>
  <si>
    <t>MW-1</t>
  </si>
  <si>
    <t>MW-2</t>
  </si>
  <si>
    <t>MW Total</t>
  </si>
  <si>
    <t>Full Capacity, Partial or Energy Only (FC/P/EO)</t>
  </si>
  <si>
    <t>County</t>
  </si>
  <si>
    <t>State</t>
  </si>
  <si>
    <t>Utility</t>
  </si>
  <si>
    <t>Station or Transmission Line</t>
  </si>
  <si>
    <t>Proposed
On-line Date
(as filed with IR)</t>
  </si>
  <si>
    <t>Current
On-line Date</t>
  </si>
  <si>
    <t>Feasibility Study or Supplemental Review</t>
  </si>
  <si>
    <t>System Impact Study or 
Phase I Cluster Study</t>
  </si>
  <si>
    <t>Facilities Study (FAS) or 
Phase II Cluster Study</t>
  </si>
  <si>
    <t>Optional Study
(OS)</t>
  </si>
  <si>
    <t>Interconnection Agreement 
Status</t>
  </si>
  <si>
    <t>TULE WIND</t>
  </si>
  <si>
    <t>ACTIVE</t>
  </si>
  <si>
    <t>Serial LGIP</t>
  </si>
  <si>
    <t>Wind Turbine</t>
  </si>
  <si>
    <t>Partial Deliverability</t>
  </si>
  <si>
    <t>SAN DIEGO</t>
  </si>
  <si>
    <t>CA</t>
  </si>
  <si>
    <t>Boulevard East Substation 138kV</t>
  </si>
  <si>
    <t>Waived</t>
  </si>
  <si>
    <t>Complete</t>
  </si>
  <si>
    <t>Executed</t>
  </si>
  <si>
    <t>LAKE ELSINORE ADVANCED PUMPED STORAGE PROJECT</t>
  </si>
  <si>
    <t>Storage</t>
  </si>
  <si>
    <t>Pumped-Storage hydro</t>
  </si>
  <si>
    <t>Full Capacity</t>
  </si>
  <si>
    <t>RIVERSIDE</t>
  </si>
  <si>
    <t>Proposed Lee Lake Substation 500kV</t>
  </si>
  <si>
    <t>Re-Study</t>
  </si>
  <si>
    <t>VOYAGER WIND</t>
  </si>
  <si>
    <t>KERN</t>
  </si>
  <si>
    <t>Windhub Substation 220kV bus</t>
  </si>
  <si>
    <t>VOYAGER WIND 2</t>
  </si>
  <si>
    <t>Windhub Sub 230kV Bus</t>
  </si>
  <si>
    <t>Required</t>
  </si>
  <si>
    <t xml:space="preserve">SANDSTORM WIND POWER </t>
  </si>
  <si>
    <t>Devers-Vista #1 230kV</t>
  </si>
  <si>
    <t>159A</t>
  </si>
  <si>
    <t>ENERGIA SIERRA JUAREZ WIND</t>
  </si>
  <si>
    <t>BAJA CALIFORNIA</t>
  </si>
  <si>
    <t>MX</t>
  </si>
  <si>
    <t>East County (ECO) Substation 230kV</t>
  </si>
  <si>
    <t>AMERICAN KINGS SOLAR</t>
  </si>
  <si>
    <t>TC</t>
  </si>
  <si>
    <t>Photovoltaic</t>
  </si>
  <si>
    <t>Solar</t>
  </si>
  <si>
    <t>KINGS</t>
  </si>
  <si>
    <t>PGAE</t>
  </si>
  <si>
    <t>Henrietta Substation 70kV bus</t>
  </si>
  <si>
    <t>NA</t>
  </si>
  <si>
    <t>DRACKER SOLAR</t>
  </si>
  <si>
    <t>Colorado River Substation 500kV</t>
  </si>
  <si>
    <t>ALMASOL</t>
  </si>
  <si>
    <t>Battery</t>
  </si>
  <si>
    <t>Red Bluff Substation 230kV</t>
  </si>
  <si>
    <t xml:space="preserve">SLOTH </t>
  </si>
  <si>
    <t>Steam Turbine</t>
  </si>
  <si>
    <t>Red Bluff Substation 220kV</t>
  </si>
  <si>
    <t>ROSAMOND WEST SOLAR</t>
  </si>
  <si>
    <t>C01</t>
  </si>
  <si>
    <t>Whirlwind Substation 230kV</t>
  </si>
  <si>
    <t xml:space="preserve">ORD MOUNTAIN </t>
  </si>
  <si>
    <t>C02</t>
  </si>
  <si>
    <t>Energy Only</t>
  </si>
  <si>
    <t>SAN BERNARDINO</t>
  </si>
  <si>
    <t>Calcite Substation 220kV</t>
  </si>
  <si>
    <t>BLYTHE MESA SOLAR</t>
  </si>
  <si>
    <t>Colorado River Sub 230kV Bus</t>
  </si>
  <si>
    <t>CATALINA SOLAR</t>
  </si>
  <si>
    <t>643AE</t>
  </si>
  <si>
    <t xml:space="preserve">DESERT HARVEST </t>
  </si>
  <si>
    <t>C03</t>
  </si>
  <si>
    <t>Red Bluff Sub 230kV Bus</t>
  </si>
  <si>
    <t>653F</t>
  </si>
  <si>
    <t>APPARENT FIRST HYBRID</t>
  </si>
  <si>
    <t>SGIP-TC</t>
  </si>
  <si>
    <t>YOLO</t>
  </si>
  <si>
    <t>Woodland-Davis 115 kV</t>
  </si>
  <si>
    <t>LASSEN LODGE HYDROELECTRIC</t>
  </si>
  <si>
    <t>C04</t>
  </si>
  <si>
    <t>Hydro</t>
  </si>
  <si>
    <t>Water</t>
  </si>
  <si>
    <t>TEHAMA</t>
  </si>
  <si>
    <t>Vota - South 60 KV</t>
  </si>
  <si>
    <t>LOTUS SOLAR FARM</t>
  </si>
  <si>
    <t>MADERA</t>
  </si>
  <si>
    <t>Borden Sub 230 KV Bus</t>
  </si>
  <si>
    <t>REDWOOD SOLAR FARM</t>
  </si>
  <si>
    <t>Lamont Sub 115 KV Bus</t>
  </si>
  <si>
    <t>WRIGHT SOLAR</t>
  </si>
  <si>
    <t>MERCED</t>
  </si>
  <si>
    <t xml:space="preserve">Los Banos-Panoche #1 230kV </t>
  </si>
  <si>
    <t>RUGGED SOLAR FARM</t>
  </si>
  <si>
    <t>Boulevard East Substation 69 kV</t>
  </si>
  <si>
    <t>BLUE HORNET SOLAR</t>
  </si>
  <si>
    <t>IMPERIAL</t>
  </si>
  <si>
    <t>Imperial Valley Substation 230kV</t>
  </si>
  <si>
    <t>SORREL I SOLAR FARM</t>
  </si>
  <si>
    <t>C05</t>
  </si>
  <si>
    <t>Calcite Substation 220kV bus</t>
  </si>
  <si>
    <t>NORTHERN ORCHARD SOLAR</t>
  </si>
  <si>
    <t>C06</t>
  </si>
  <si>
    <t>Midway- Wheeler Ridge  #2 - 230 kV Line</t>
  </si>
  <si>
    <t>FIFTH STANDARD SOLAR</t>
  </si>
  <si>
    <t>FRESNO</t>
  </si>
  <si>
    <t>Gates Substation 230 kV</t>
  </si>
  <si>
    <t>ALGONQUIN POWER SANGER 2</t>
  </si>
  <si>
    <t>Combined Cycle</t>
  </si>
  <si>
    <t>Natural Gas</t>
  </si>
  <si>
    <t>Sanger Co-gen 115/13.8kV Sub</t>
  </si>
  <si>
    <t>JAVA SOLAR</t>
  </si>
  <si>
    <t>Henrietta-GWF 115 kV Line</t>
  </si>
  <si>
    <t>PALOMAR ENERGY CENTER 2</t>
  </si>
  <si>
    <t>Palomar Energy Substation 230kV</t>
  </si>
  <si>
    <t>LASSEN LODGE HYDROELECTRIC 2</t>
  </si>
  <si>
    <t>Volta-South 60 kV Line</t>
  </si>
  <si>
    <t>DYER SUMMIT WIND REPOWER</t>
  </si>
  <si>
    <t>C07</t>
  </si>
  <si>
    <t>SAN JOAQUIN</t>
  </si>
  <si>
    <t>Vasco-Herdlyn 60kV line</t>
  </si>
  <si>
    <t>COLINAS DE ORO</t>
  </si>
  <si>
    <t>ALAMEDA</t>
  </si>
  <si>
    <t>Tesla Substation 115kV</t>
  </si>
  <si>
    <t>BLACKBRIAR</t>
  </si>
  <si>
    <t>Gates Substation 230kV</t>
  </si>
  <si>
    <t>LITTLE BEAR SOLAR 1</t>
  </si>
  <si>
    <t>Mendota Substation 115 kV</t>
  </si>
  <si>
    <t>LITTLE BEAR SOLAR 2</t>
  </si>
  <si>
    <t>SOUTH LAKE SOLAR</t>
  </si>
  <si>
    <t xml:space="preserve">Schindler-Huron-Gates Tap 70kV </t>
  </si>
  <si>
    <t>MUSTANG 2</t>
  </si>
  <si>
    <t>Mustang Switchyard 230 kV</t>
  </si>
  <si>
    <t>CHULA VISTA ENERGY CENTER 2</t>
  </si>
  <si>
    <t>Otay Substation 69 kV</t>
  </si>
  <si>
    <t>In Progress</t>
  </si>
  <si>
    <t>NORTH JOHNSON ENERGY CENTER</t>
  </si>
  <si>
    <t>El Cajon Substation 69kV</t>
  </si>
  <si>
    <t>ESCONDIDO ENERGY CENTER 2</t>
  </si>
  <si>
    <t>Escondido Substation 69 kV</t>
  </si>
  <si>
    <t xml:space="preserve">WHITE WING RANCH SOLAR </t>
  </si>
  <si>
    <t>YUMA</t>
  </si>
  <si>
    <t>AZ</t>
  </si>
  <si>
    <t>Hoodoo Wash Switchyard 500 kV</t>
  </si>
  <si>
    <t xml:space="preserve">ARES NEVADA </t>
  </si>
  <si>
    <t>Gravity via Rail</t>
  </si>
  <si>
    <t>NYE</t>
  </si>
  <si>
    <t>NV</t>
  </si>
  <si>
    <t>GWT</t>
  </si>
  <si>
    <t>Gamebird Switchyard 230kV</t>
  </si>
  <si>
    <t>GASKELL WEST</t>
  </si>
  <si>
    <t>Whirlwind Substation 220 kV</t>
  </si>
  <si>
    <t>WILLOW SPRINGS SOLAR 3</t>
  </si>
  <si>
    <t>Whirlwind Substation 230 kV</t>
  </si>
  <si>
    <t>ALTAMONT MIDWAY LTD</t>
  </si>
  <si>
    <t>FT</t>
  </si>
  <si>
    <t xml:space="preserve">Altamont Midway Substation 230 kV </t>
  </si>
  <si>
    <t>BEAR CANYON ENERGY STORAGE</t>
  </si>
  <si>
    <t>C08</t>
  </si>
  <si>
    <t>LAKE</t>
  </si>
  <si>
    <t>Geysers #12-Fulton 230kV line</t>
  </si>
  <si>
    <t>CENTRAL 40</t>
  </si>
  <si>
    <t>STANISLAUS</t>
  </si>
  <si>
    <t>Miller #1 115 kV line</t>
  </si>
  <si>
    <t>FOUNTAIN WIND</t>
  </si>
  <si>
    <t>SHASTA</t>
  </si>
  <si>
    <t xml:space="preserve">Pit1-Cottonwood 230kV line </t>
  </si>
  <si>
    <t>NORTH CENTRAL VALLEY</t>
  </si>
  <si>
    <t>Belotta Substation 115 kV</t>
  </si>
  <si>
    <t>BLACK DIAMOND ENERGY STORAGE</t>
  </si>
  <si>
    <t>CONTRA COSTA</t>
  </si>
  <si>
    <t>Pittsburgh Substation 230kV</t>
  </si>
  <si>
    <t>ULTRAPOWER CHINESE STATION BESS</t>
  </si>
  <si>
    <t>TUOLUMNE</t>
  </si>
  <si>
    <t>Melones-Curtis 115kV line</t>
  </si>
  <si>
    <t>AQUAMARINE WESTSIDE</t>
  </si>
  <si>
    <t xml:space="preserve">CHESTNUT WESTSIDE </t>
  </si>
  <si>
    <t>LITTLE BEAR 3</t>
  </si>
  <si>
    <t>Mendota Substation 115kV</t>
  </si>
  <si>
    <t>LITTLE BEAR 4</t>
  </si>
  <si>
    <t>LUNA VALLEY SOLAR</t>
  </si>
  <si>
    <t>Tranquility Substation 230kV</t>
  </si>
  <si>
    <t>SCARLET</t>
  </si>
  <si>
    <t>Tranquillity Switching Station 230kV</t>
  </si>
  <si>
    <t>WESTLANDS ALMOND</t>
  </si>
  <si>
    <t>Kent SW STA 70 kV</t>
  </si>
  <si>
    <t>WESTLANDS SOLAR BLUE</t>
  </si>
  <si>
    <t>ALAMO SPRINGS SOLAR 1</t>
  </si>
  <si>
    <t>Arco Substation 70kV</t>
  </si>
  <si>
    <t>LAKE ALPAUGH BATTERY STORAGE</t>
  </si>
  <si>
    <t>TULARE</t>
  </si>
  <si>
    <t xml:space="preserve">Corcoran-Olive Switching Station 115 kV </t>
  </si>
  <si>
    <t xml:space="preserve">ALAMO SPRINGS SOLAR 2 </t>
  </si>
  <si>
    <t>SLATE</t>
  </si>
  <si>
    <t>Mustang Switching Station 230kV</t>
  </si>
  <si>
    <t>BIG ROCK SOLAR FARM</t>
  </si>
  <si>
    <t>Imperial Valley Substation 230 kV</t>
  </si>
  <si>
    <t>FALLBROOK ENERGY STORAGE</t>
  </si>
  <si>
    <t>Avocado Substation 69kV</t>
  </si>
  <si>
    <t>GATEWAY ENERGY STORAGE</t>
  </si>
  <si>
    <t>Otay Mesa Switchyard 230 kV</t>
  </si>
  <si>
    <t>MCFARLAND SOLAR</t>
  </si>
  <si>
    <t>LA CONTE ENERGY STORAGE</t>
  </si>
  <si>
    <t>SUN STREAMS SOLAR 2</t>
  </si>
  <si>
    <t>MARICOPA</t>
  </si>
  <si>
    <t>Hassayampa Switchyard 500 kV common bus</t>
  </si>
  <si>
    <t>VALLEY CENTER RENEWABLE</t>
  </si>
  <si>
    <t>Valley Center Substation 69kV</t>
  </si>
  <si>
    <t>CRIMSON</t>
  </si>
  <si>
    <t>Colorado River Substation 230kV</t>
  </si>
  <si>
    <t>ARLINGTON</t>
  </si>
  <si>
    <t>QUARTZITE SOLAR 8</t>
  </si>
  <si>
    <t>Colorado River Substation 220kV</t>
  </si>
  <si>
    <t>VICTORY PASS SOLAR</t>
  </si>
  <si>
    <t>PEAK VALLEY SOLAR FARM</t>
  </si>
  <si>
    <t>Kramer Substation 230kV</t>
  </si>
  <si>
    <t>SIENNA SOLAR FARM</t>
  </si>
  <si>
    <t>Calcite Substation 230kV</t>
  </si>
  <si>
    <t>ANTELOPE SOLAR 2</t>
  </si>
  <si>
    <t>LOS ANGELES</t>
  </si>
  <si>
    <t>Antelope Substation 220kV</t>
  </si>
  <si>
    <t>ROSAMOND SOUTH EAST</t>
  </si>
  <si>
    <t xml:space="preserve">GOLDEN FIELDS SOLAR </t>
  </si>
  <si>
    <t xml:space="preserve">Whirlwind Substation 230kV </t>
  </si>
  <si>
    <t>RABBITBRUSH SOLAR</t>
  </si>
  <si>
    <t>WILLOW SPRINGS SOLAR 4</t>
  </si>
  <si>
    <t>NEVADA MOHAVE SOLAR</t>
  </si>
  <si>
    <t>CLARK</t>
  </si>
  <si>
    <t xml:space="preserve">Jointly-owned Mohave Switchyard 500kV </t>
  </si>
  <si>
    <t>AGUA CALIENTE SOLAR 2</t>
  </si>
  <si>
    <t>ISP</t>
  </si>
  <si>
    <t>Hoodoo Wash Switchyard 500kV</t>
  </si>
  <si>
    <t>AMERICAN KINGS 9</t>
  </si>
  <si>
    <t>C09</t>
  </si>
  <si>
    <t>CINCO</t>
  </si>
  <si>
    <t>Five Points Substation 70 kV</t>
  </si>
  <si>
    <t>HUDSON SOLAR 1</t>
  </si>
  <si>
    <t>Panoche Substation 115 kV</t>
  </si>
  <si>
    <t>MEDEIROS SOLAR</t>
  </si>
  <si>
    <t>Los Banos - O'Neil PGP 70 kV Line</t>
  </si>
  <si>
    <t>PLUOT</t>
  </si>
  <si>
    <t>Gates 230 kV.</t>
  </si>
  <si>
    <t>POMEGRANATE</t>
  </si>
  <si>
    <t>PROXIMA SOLAR</t>
  </si>
  <si>
    <t>Quinto-Westley 230 kV line</t>
  </si>
  <si>
    <t>NORTHERN ORCHARD SOLAR 2</t>
  </si>
  <si>
    <t>Midway - Wheeler Ridge 230kV #2 line</t>
  </si>
  <si>
    <t>NORTHERN ORCHARD SOLAR 3</t>
  </si>
  <si>
    <t>CAPETOWN HYBRID</t>
  </si>
  <si>
    <t>HUMBOLDT</t>
  </si>
  <si>
    <t>Bridgeville 115 kV</t>
  </si>
  <si>
    <t>CORBY</t>
  </si>
  <si>
    <t>SOLANO</t>
  </si>
  <si>
    <t>Vaca-Dixon Substation 230kV</t>
  </si>
  <si>
    <t>CASCADE ENERGY STORAGE</t>
  </si>
  <si>
    <t xml:space="preserve">Weber Substation 60kV </t>
  </si>
  <si>
    <t>KOLA</t>
  </si>
  <si>
    <t>Tesla Substation 230kV</t>
  </si>
  <si>
    <t xml:space="preserve">MULQUEENEY RANCH WIND </t>
  </si>
  <si>
    <t>Tesla 230 kV Bus "C"</t>
  </si>
  <si>
    <t>WALKER RIDGE</t>
  </si>
  <si>
    <t>Cortina-Mendocino  and  Cortina-Eagle Rock 115kV Lines</t>
  </si>
  <si>
    <t>MESQUITE SOLAR 5</t>
  </si>
  <si>
    <t>Hassayampa Switchyard 500kV common bus</t>
  </si>
  <si>
    <t>SIGNAL PEAK</t>
  </si>
  <si>
    <t>MARVEL</t>
  </si>
  <si>
    <t>Devers Substation 230kV</t>
  </si>
  <si>
    <t>SOL CATCHER BESS</t>
  </si>
  <si>
    <t>Red Bluff 220 kV</t>
  </si>
  <si>
    <t>CALCITE SOLAR 1</t>
  </si>
  <si>
    <t>Calcite 230 kV Line</t>
  </si>
  <si>
    <t>DAGGETT SOLAR 1</t>
  </si>
  <si>
    <t>Coolwater Substation 115kV</t>
  </si>
  <si>
    <t>DAGGETT SOLAR 2</t>
  </si>
  <si>
    <t>DAGGETT SOLAR 3</t>
  </si>
  <si>
    <t>WILLY 9</t>
  </si>
  <si>
    <t>SOLAR STAR 3</t>
  </si>
  <si>
    <t>SOLAR STAR 4</t>
  </si>
  <si>
    <t>SAGEBRUSH SOLAR 3</t>
  </si>
  <si>
    <t>Windhub Substation 230kV</t>
  </si>
  <si>
    <t>SAGEBRUSH SOLAR 2</t>
  </si>
  <si>
    <t>Vincent Substation 230kV</t>
  </si>
  <si>
    <t>CYCLONE SOLAR</t>
  </si>
  <si>
    <t>TROPICO SOLAR</t>
  </si>
  <si>
    <t xml:space="preserve">Whirlwind Substation 230 kV </t>
  </si>
  <si>
    <t>CLOVER ENERGY STORAGE PLANT</t>
  </si>
  <si>
    <t>Antelope Substation 66kV</t>
  </si>
  <si>
    <t>PASTORIA SOLAR</t>
  </si>
  <si>
    <t>Pastoria Substation 230kV</t>
  </si>
  <si>
    <t>SOUTHLAND</t>
  </si>
  <si>
    <t>Mohave Substation 500kV</t>
  </si>
  <si>
    <t>TECHREN SOLAR</t>
  </si>
  <si>
    <t>SCE owned Eldorado Bus 230kV</t>
  </si>
  <si>
    <t>YELLOW PINE 2</t>
  </si>
  <si>
    <t>Crazy Eyes Substation 230kV</t>
  </si>
  <si>
    <t xml:space="preserve">CRESCENT PEAK </t>
  </si>
  <si>
    <t>Sloan Canyon Switching Station 230kV</t>
  </si>
  <si>
    <t>ARAMIS POWER PLANT</t>
  </si>
  <si>
    <t>C10</t>
  </si>
  <si>
    <t>Cayetano Substation 230kV</t>
  </si>
  <si>
    <t>BELTRAN CENTRAL SOLAR</t>
  </si>
  <si>
    <t>Crow Creek Switching Station 60kV</t>
  </si>
  <si>
    <t>EAST-BAY-WIND</t>
  </si>
  <si>
    <t>SAND HILL C</t>
  </si>
  <si>
    <t>Delta Switching Yard-Tesla 230kV line</t>
  </si>
  <si>
    <t>WEST FORD FLAT ENERGY STORAGE</t>
  </si>
  <si>
    <t>Fulton Substation 230kV</t>
  </si>
  <si>
    <t>WILBUR ENERGY STORAGE</t>
  </si>
  <si>
    <t>Contra Costa Switchyard 230kV</t>
  </si>
  <si>
    <t>ELKHORN ENERGY STORAGE</t>
  </si>
  <si>
    <t>MONTEREY</t>
  </si>
  <si>
    <t>Moss Landing Substation 115kV</t>
  </si>
  <si>
    <t>GONZAGA WIND FARM</t>
  </si>
  <si>
    <t>Los Banos Substation 70kV</t>
  </si>
  <si>
    <t>HEARTLAND 1</t>
  </si>
  <si>
    <t>Tranquility Switching Station 230kV</t>
  </si>
  <si>
    <t>HEARTLAND 2</t>
  </si>
  <si>
    <t>LAS CAMAS 1</t>
  </si>
  <si>
    <t>Los Banos Substation 230kV</t>
  </si>
  <si>
    <t>VANGUARD SOLAR BESS</t>
  </si>
  <si>
    <t>Mustang Switching Station 230 kV</t>
  </si>
  <si>
    <t>REDUX SOLAR</t>
  </si>
  <si>
    <t>SONRISA</t>
  </si>
  <si>
    <t>WARRIORS SOLAR</t>
  </si>
  <si>
    <t>Crescent Switching Station 70kV</t>
  </si>
  <si>
    <t>DRIFTWOOD STELLA</t>
  </si>
  <si>
    <t>Midway Substation 115kV</t>
  </si>
  <si>
    <t>SANDRINI SOL 1</t>
  </si>
  <si>
    <t>Wheeler Ridge Substation 70kV</t>
  </si>
  <si>
    <t>SANDRINI SOL 2</t>
  </si>
  <si>
    <t>Wheeler Ridge Substation 230kV</t>
  </si>
  <si>
    <t>ATLAS SOLAR</t>
  </si>
  <si>
    <t>LA PAZ</t>
  </si>
  <si>
    <t>DCRT</t>
  </si>
  <si>
    <t>Delaney-Colorado River 500kV</t>
  </si>
  <si>
    <t>HARQUAHALA FLATS</t>
  </si>
  <si>
    <t>Colorado River-Delaney 500kV</t>
  </si>
  <si>
    <t>ATHOS POWER PLANT</t>
  </si>
  <si>
    <t>MESAVILLE SOLAR</t>
  </si>
  <si>
    <t>BALDY MESA</t>
  </si>
  <si>
    <t>Roadway Substation 115kV bus</t>
  </si>
  <si>
    <t>HIGH 5 SOLAR</t>
  </si>
  <si>
    <t>Victor Substation 230kV</t>
  </si>
  <si>
    <t>RUBITA</t>
  </si>
  <si>
    <t>Kramer-Inyokern-Randsburg No.1 115kV</t>
  </si>
  <si>
    <t>CAMINO SOLAR</t>
  </si>
  <si>
    <t>SAGEBRUSH SOLAR 4</t>
  </si>
  <si>
    <t>DARLINGTON BALLEY SOLAR ENERGY 1</t>
  </si>
  <si>
    <t>Hassayampa Switchyard 500kV</t>
  </si>
  <si>
    <t>MAVERICK</t>
  </si>
  <si>
    <t>Miramar GT 69kV</t>
  </si>
  <si>
    <t>MOUNT LAGUNA WIND 2</t>
  </si>
  <si>
    <t>Suncrest-Ocotillo 500 kV Line</t>
  </si>
  <si>
    <t>ROSEBUD</t>
  </si>
  <si>
    <t>Kearny  69kV</t>
  </si>
  <si>
    <t>STARLIGHT SOLAR</t>
  </si>
  <si>
    <t>Boulevard Substation 69kV</t>
  </si>
  <si>
    <t>TOP GUN ENERGY STORAGE</t>
  </si>
  <si>
    <t>Mirmar GT Substation 69kV</t>
  </si>
  <si>
    <t>VIKTORIA SOLAR</t>
  </si>
  <si>
    <t>Hoodoo Wash Substation 500kV</t>
  </si>
  <si>
    <t>WESTSIDE CANAL ENERGY CENTER</t>
  </si>
  <si>
    <t>WIND WALL MONOLITH 1</t>
  </si>
  <si>
    <t>Vincent Substation 220kV</t>
  </si>
  <si>
    <t>Offered</t>
  </si>
  <si>
    <t>WIND WALL MONOLITH  2</t>
  </si>
  <si>
    <t>KERNRIDGE EXPANSION</t>
  </si>
  <si>
    <t>Kern Ridge Substation 115kV</t>
  </si>
  <si>
    <t>AJO POWER BANK</t>
  </si>
  <si>
    <t>C11</t>
  </si>
  <si>
    <t>SANTA CLARA</t>
  </si>
  <si>
    <t>Llagas-Gilroy Foods 115 kV line</t>
  </si>
  <si>
    <t>ANGELA</t>
  </si>
  <si>
    <t>Olive Switching Station 115kV</t>
  </si>
  <si>
    <t>BEAUCHAMP SOLAR</t>
  </si>
  <si>
    <t>COLUSA</t>
  </si>
  <si>
    <t>Cortina Substation 115kV</t>
  </si>
  <si>
    <t>HUMMINGBIRD ENERGY STORAGE</t>
  </si>
  <si>
    <t>Metcalf 115kV</t>
  </si>
  <si>
    <t>JANUS</t>
  </si>
  <si>
    <t>Cortina Substation 60kV</t>
  </si>
  <si>
    <t>LAS CAMAS 3</t>
  </si>
  <si>
    <t>Los Banos 230kV</t>
  </si>
  <si>
    <t>MILPA POWER BANK</t>
  </si>
  <si>
    <t>Los Esteros Substation 115kV</t>
  </si>
  <si>
    <t>MULQUEENEY RANCH WIND 2</t>
  </si>
  <si>
    <t>PINTO PASS</t>
  </si>
  <si>
    <t>Christie Substation 60kV</t>
  </si>
  <si>
    <t>RECLAIMED WIND</t>
  </si>
  <si>
    <t>Kelso - Tesla Tap 230kV</t>
  </si>
  <si>
    <t>SOLANO 4 WIND</t>
  </si>
  <si>
    <t>Birds Landing Switching Station 230kV</t>
  </si>
  <si>
    <t>CABALLERO STORAGE</t>
  </si>
  <si>
    <t>SAN LUIS OBISPO</t>
  </si>
  <si>
    <t>Mesa Substation 230kV</t>
  </si>
  <si>
    <t>DALLAS ENERGY STORAGE</t>
  </si>
  <si>
    <t>Moss Landing Substation 500kV</t>
  </si>
  <si>
    <t>KEY STORAGE 1</t>
  </si>
  <si>
    <t>Gates Sub 500kV</t>
  </si>
  <si>
    <t>PANOCHE ENERGY CENTER C11</t>
  </si>
  <si>
    <t>Gas Turbine</t>
  </si>
  <si>
    <t>Panoche Substation 230kV</t>
  </si>
  <si>
    <t>TEPONA OFF-SHORE WIND</t>
  </si>
  <si>
    <t>Humboldt Substation 115kV</t>
  </si>
  <si>
    <t>WINDCHARGER ESS</t>
  </si>
  <si>
    <t>Birds Landing Substation 230kV</t>
  </si>
  <si>
    <t>AZALEA</t>
  </si>
  <si>
    <t xml:space="preserve">Arco Substation 70kV </t>
  </si>
  <si>
    <t>CHALAN SOLAR</t>
  </si>
  <si>
    <t>Arco Substation 230kV</t>
  </si>
  <si>
    <t>DESCENDANT RANCH 1</t>
  </si>
  <si>
    <t>Delevan Sub 230kV</t>
  </si>
  <si>
    <t>JASMINE</t>
  </si>
  <si>
    <t>Lakeview Substation 70kV</t>
  </si>
  <si>
    <t>PROSPECT ENERGY STORAGE</t>
  </si>
  <si>
    <t>SACRAMENTO</t>
  </si>
  <si>
    <t>Gold Hill Substation 60kV</t>
  </si>
  <si>
    <t>BELLEFIELD SOLAR FARM</t>
  </si>
  <si>
    <t>REXFORD SOLAR FARM</t>
  </si>
  <si>
    <t>Vestal Substation 230kV</t>
  </si>
  <si>
    <t>SANBORN SOLAR 2</t>
  </si>
  <si>
    <t>BALDY MESA 2</t>
  </si>
  <si>
    <t>Roadway Substation 115kV</t>
  </si>
  <si>
    <t>ARIDA SOLAR FARM</t>
  </si>
  <si>
    <t>SUNVALE SOLAR FARM</t>
  </si>
  <si>
    <t>Eldorado Substation 500kV</t>
  </si>
  <si>
    <t>QUARTZITE SOLAR 11</t>
  </si>
  <si>
    <t>WINDY WASH SOLAR</t>
  </si>
  <si>
    <t>Devers Substation 220kV</t>
  </si>
  <si>
    <t>CENTENNIAL FLATS</t>
  </si>
  <si>
    <t>Delaney-Colorado River 500kV line</t>
  </si>
  <si>
    <t>BATERIA DEL SUR</t>
  </si>
  <si>
    <t>TBD</t>
  </si>
  <si>
    <t>Imperial Valley 230kV</t>
  </si>
  <si>
    <t>KETTLE SOLAR ONE</t>
  </si>
  <si>
    <t>New Switchyard with East County-Boulevard East 138 kV line looped-in</t>
  </si>
  <si>
    <t>VULCAN</t>
  </si>
  <si>
    <t>Hassayampa Switchyard 500kV Common Bus</t>
  </si>
  <si>
    <t>CAMPTONVILLE BIOPOWER1</t>
  </si>
  <si>
    <t>Biofuel</t>
  </si>
  <si>
    <t>YUBA</t>
  </si>
  <si>
    <t>COLGATE-CHALLENGE 60kV</t>
  </si>
  <si>
    <t>KUIPER ENERGY STORAGE</t>
  </si>
  <si>
    <t>SONOMA</t>
  </si>
  <si>
    <t>Geysers #3 Cloverdale 115 kV line</t>
  </si>
  <si>
    <t>IRVING STORAGE</t>
  </si>
  <si>
    <t>PLANO STORAGE</t>
  </si>
  <si>
    <t>BRIGHT STAR HYBRID</t>
  </si>
  <si>
    <t>C12</t>
  </si>
  <si>
    <t>Brighton-Bellota 230kV</t>
  </si>
  <si>
    <t>CAPETOWN 2 HYBRID</t>
  </si>
  <si>
    <t>Bridgeville Substation 115kV</t>
  </si>
  <si>
    <t>BEAUCHAMP 2 SOLAR</t>
  </si>
  <si>
    <t>MARESTE BESS</t>
  </si>
  <si>
    <t>NN</t>
  </si>
  <si>
    <t>Grant Eastshore #1 115kV</t>
  </si>
  <si>
    <t>TATTON STORAGE 1</t>
  </si>
  <si>
    <t>MENDOCINO</t>
  </si>
  <si>
    <t>Elk-Gualala 60 kV</t>
  </si>
  <si>
    <t>LORINER STORAGE</t>
  </si>
  <si>
    <t>Morgan Hill Substation 115kV</t>
  </si>
  <si>
    <t>MIRANDA ESS</t>
  </si>
  <si>
    <t>TANAGER STORAGE</t>
  </si>
  <si>
    <t>Los Esteros Substation 230kV</t>
  </si>
  <si>
    <t>CORMORANT STORAGE</t>
  </si>
  <si>
    <t>SAN FRANCISCO</t>
  </si>
  <si>
    <t>Martin Substation 115kV</t>
  </si>
  <si>
    <t>JEWELFLOWER STORAGE</t>
  </si>
  <si>
    <t>Metcalf Substation  230kV</t>
  </si>
  <si>
    <t>HERCULIS</t>
  </si>
  <si>
    <t>Oakland J-Grant 115kV</t>
  </si>
  <si>
    <t>STEEL CITY ENERGY STORAGE</t>
  </si>
  <si>
    <t>Pittsburg Substation 230kV</t>
  </si>
  <si>
    <t>SPINDRIFT HYBRID SOLAR</t>
  </si>
  <si>
    <t>SUTTER</t>
  </si>
  <si>
    <t>Rio Oso Substation 115kV</t>
  </si>
  <si>
    <t>NOOSA ENERGY STORAGE</t>
  </si>
  <si>
    <t>Ripon Substation 115kV</t>
  </si>
  <si>
    <t>HYDASPES</t>
  </si>
  <si>
    <t>Miller #1 Tap 115 kV</t>
  </si>
  <si>
    <t>TEMPEST GENERATION</t>
  </si>
  <si>
    <t>Round Mountain Substation 500kV</t>
  </si>
  <si>
    <t>TESOSTER</t>
  </si>
  <si>
    <t>SAN JOAQUIN COUNTY</t>
  </si>
  <si>
    <t>Tesla-Weber 230kV</t>
  </si>
  <si>
    <t>TRIM BESS</t>
  </si>
  <si>
    <t>Trimble Substation 115kV</t>
  </si>
  <si>
    <t>DYNAMO SOLAR</t>
  </si>
  <si>
    <t>NAPA</t>
  </si>
  <si>
    <t>Tulucay Substation 60kV</t>
  </si>
  <si>
    <t>TYRE</t>
  </si>
  <si>
    <t>Valley Springs #2 60 kV</t>
  </si>
  <si>
    <t>AIR STATION 1</t>
  </si>
  <si>
    <t>Henrietta-Lemoore NAS 70 kV</t>
  </si>
  <si>
    <t>OSO ROJO POPPY</t>
  </si>
  <si>
    <t>BOYCE SOLAR HYBRID</t>
  </si>
  <si>
    <t>Jayne Substation 70kV</t>
  </si>
  <si>
    <t>BIG DUCK STORAGE</t>
  </si>
  <si>
    <t>Panoche Substation 230 kV</t>
  </si>
  <si>
    <t>JOURNEY STORAGE</t>
  </si>
  <si>
    <t>Henrietta Substation 230kV</t>
  </si>
  <si>
    <t>PINEBROOK SOLAR HYBRID ENERGY CENTER</t>
  </si>
  <si>
    <t>Los Banos-Gates #1 500 kV</t>
  </si>
  <si>
    <t>SUGARLOAF HYBRID SOLAR</t>
  </si>
  <si>
    <t>RIVIERA SOLAR</t>
  </si>
  <si>
    <t xml:space="preserve">Wilson-Oro Loma 115 kv </t>
  </si>
  <si>
    <t>ARCTURUS</t>
  </si>
  <si>
    <t>KINGSROAD HYBRID SOLAR</t>
  </si>
  <si>
    <t>NIMITZ 2 GENERATION</t>
  </si>
  <si>
    <t>Diablo Canyon-Gates 500kV</t>
  </si>
  <si>
    <t>CARTHAGE</t>
  </si>
  <si>
    <t>Midway-Tupman-Rio Bravo-Renfro 115 kV</t>
  </si>
  <si>
    <t>OATFIELD HYBRID SOLAR</t>
  </si>
  <si>
    <t>Gates-Templeton 230 kV</t>
  </si>
  <si>
    <t>PELICANS JAW HYBRID SOLAR</t>
  </si>
  <si>
    <t>Gates-Midway 230 kV</t>
  </si>
  <si>
    <t>GRAND LAKE HYBRID SOLAR</t>
  </si>
  <si>
    <t>Gates-Midway 230kV</t>
  </si>
  <si>
    <t>OSO ROJO PEONY</t>
  </si>
  <si>
    <t>Midway 230kV</t>
  </si>
  <si>
    <t>BUTTONBUSH SOLAR HYBRID ENERGY CENTER</t>
  </si>
  <si>
    <t>Midway Substation 500kV</t>
  </si>
  <si>
    <t>OSO ROJO GOLF COURSE</t>
  </si>
  <si>
    <t>Midway-Wheeler Ridge 230kV</t>
  </si>
  <si>
    <t>AGUA AMARGA WIND</t>
  </si>
  <si>
    <t>SOLARSS Switching Station</t>
  </si>
  <si>
    <t>LION ROCK OFFSHORE WIND</t>
  </si>
  <si>
    <t>Morro Bay Substation 230kV</t>
  </si>
  <si>
    <t>SEAWOLF GENERATION</t>
  </si>
  <si>
    <t>Midway-Diablo Canyon #2</t>
  </si>
  <si>
    <t>FAMILIA HYBRID SOLAR</t>
  </si>
  <si>
    <t>Midway-Wheeler Ridge #2 230kV</t>
  </si>
  <si>
    <t>RIGAL</t>
  </si>
  <si>
    <t>Inyokern-Randsburg 115 kV</t>
  </si>
  <si>
    <t>ARATINA SOLAR FARM</t>
  </si>
  <si>
    <t>CAYENNE ENERGY STORAGE</t>
  </si>
  <si>
    <t>Chino Substation 220kV</t>
  </si>
  <si>
    <t>AVOCET STORAGE</t>
  </si>
  <si>
    <t>Hinson Substation 230kV</t>
  </si>
  <si>
    <t>HINSON BESS</t>
  </si>
  <si>
    <t>Hinson Substation 220kV</t>
  </si>
  <si>
    <t>SUPERBA STORAGE 1</t>
  </si>
  <si>
    <t>ORANGE</t>
  </si>
  <si>
    <t>Johanna Substation 230 kV</t>
  </si>
  <si>
    <t>COMMERCE ENERGY STORAGE</t>
  </si>
  <si>
    <t>Laguna Bell Substation 230kV</t>
  </si>
  <si>
    <t>SPEEDWAY ESS</t>
  </si>
  <si>
    <t>Rio Hondo Substation 230kV</t>
  </si>
  <si>
    <t>TRESTLES ENERGY STORAGE</t>
  </si>
  <si>
    <t>Rio Hondo Substation 220kV</t>
  </si>
  <si>
    <t>KESTREL STORAGE</t>
  </si>
  <si>
    <t>Walnut Substation 220kV</t>
  </si>
  <si>
    <t>HIGHWIND ENERGY CENTER</t>
  </si>
  <si>
    <t>Highwind Substation 230kV</t>
  </si>
  <si>
    <t>SEGS EXPANSION HYBRID</t>
  </si>
  <si>
    <t>DORADUS</t>
  </si>
  <si>
    <t>Magunden-Pastoria 230kV</t>
  </si>
  <si>
    <t>GOLDBACK SOLAR CENTER</t>
  </si>
  <si>
    <t>VENTURA</t>
  </si>
  <si>
    <t>Moorpark Substation 230 kV</t>
  </si>
  <si>
    <t>ROCKY HILL SOLAR</t>
  </si>
  <si>
    <t>Rector Substation 230kV</t>
  </si>
  <si>
    <t>YELLOW HAY HYBRID SOLAR</t>
  </si>
  <si>
    <t>Magunden-Springville #1 220 kV</t>
  </si>
  <si>
    <t>BARRENSPRING</t>
  </si>
  <si>
    <t>TULARE COUNTY</t>
  </si>
  <si>
    <t>Springville-Rector 220kV line</t>
  </si>
  <si>
    <t>ANGELENO SOLAR FARM</t>
  </si>
  <si>
    <t>Vincent Substation 500kV</t>
  </si>
  <si>
    <t>SAGEBRUSH 6 HYBRID</t>
  </si>
  <si>
    <t>FORT TEJON SOLAR</t>
  </si>
  <si>
    <t>HUMIDOR STORAGE 1</t>
  </si>
  <si>
    <t>Vincent Substation 230 kV</t>
  </si>
  <si>
    <t>GLENFELIZ SOLAR FARM</t>
  </si>
  <si>
    <t>Windhub Substation 220kV</t>
  </si>
  <si>
    <t>SANBORN HYBRID 3</t>
  </si>
  <si>
    <t>Windhub Substation 500kV</t>
  </si>
  <si>
    <t>YEAGER HYBRID SOLAR</t>
  </si>
  <si>
    <t>CALYPSO SOLAR</t>
  </si>
  <si>
    <t>SOLO</t>
  </si>
  <si>
    <t>SUNNYNOOK SOLAR CENTER</t>
  </si>
  <si>
    <t>Devers-San Bernardino Line 230 kV</t>
  </si>
  <si>
    <t>RAMPA</t>
  </si>
  <si>
    <t>Etiwanda Substation 230kV</t>
  </si>
  <si>
    <t>OBERON</t>
  </si>
  <si>
    <t>Red Bluff Substation 500kV</t>
  </si>
  <si>
    <t>LYCAN SOLAR</t>
  </si>
  <si>
    <t>SAN BERNARDINO BESS</t>
  </si>
  <si>
    <t>San Bernardino Substation 220kV</t>
  </si>
  <si>
    <t>MENIFEE POWER BANK</t>
  </si>
  <si>
    <t>Valley Substation 500kV</t>
  </si>
  <si>
    <t>DOUBLE BUTTE STORAGE</t>
  </si>
  <si>
    <t>Valley Substation 500 kV</t>
  </si>
  <si>
    <t>ANGORA SOLAR FARM</t>
  </si>
  <si>
    <t>BULLHEAD SOLAR</t>
  </si>
  <si>
    <t>BONANZA SOLAR</t>
  </si>
  <si>
    <t>CLARK/NYE</t>
  </si>
  <si>
    <t>Innovation 230kV Sub</t>
  </si>
  <si>
    <t>ROUGH HAT HYBRID SOLAR</t>
  </si>
  <si>
    <t>Trout Canyon Switching Station 230kV</t>
  </si>
  <si>
    <t>SLOAN ENERGY CENTER</t>
  </si>
  <si>
    <t>YELLOW PINE 3</t>
  </si>
  <si>
    <t>Trout Canyon Substation 230kV</t>
  </si>
  <si>
    <t>BONANZA PEAK SOLAR FARM</t>
  </si>
  <si>
    <t>CLARK AND NYE</t>
  </si>
  <si>
    <t>GYPSY ESS</t>
  </si>
  <si>
    <t>Bay-Boulevard 230kV</t>
  </si>
  <si>
    <t>SANDPIPER STORAGE</t>
  </si>
  <si>
    <t>Capistrano-Pico 138kV</t>
  </si>
  <si>
    <t>CARDINAL STORAGE</t>
  </si>
  <si>
    <t>ENERGIA SIERRA JUAREZ WIND 3</t>
  </si>
  <si>
    <t>TIJUANA</t>
  </si>
  <si>
    <t>ECO Substation 230kV</t>
  </si>
  <si>
    <t>OBSIDIAN WIND</t>
  </si>
  <si>
    <t>VENTASSO ENERGY STORAGE</t>
  </si>
  <si>
    <t>EI Cajon Substation 69kV</t>
  </si>
  <si>
    <t>HOODINI</t>
  </si>
  <si>
    <t>YUMA COUNTY</t>
  </si>
  <si>
    <t>TERMOELECTRICA DE MEXICALI STORAGE</t>
  </si>
  <si>
    <t>SONORA</t>
  </si>
  <si>
    <t>KINGSLEY SOLAR FARM</t>
  </si>
  <si>
    <t>SALTON SOLAR</t>
  </si>
  <si>
    <t>WISTARIA RANCH SOLAR 2</t>
  </si>
  <si>
    <t>SUFFOLK STORAGE</t>
  </si>
  <si>
    <t>Mesa Heights Substation 69kV</t>
  </si>
  <si>
    <t>POME BESS</t>
  </si>
  <si>
    <t>Pomerado Substation 69kV</t>
  </si>
  <si>
    <t>PEREGRINE STORAGE</t>
  </si>
  <si>
    <t>Silvergate Substation 230kV</t>
  </si>
  <si>
    <t>MARINE DEPOT</t>
  </si>
  <si>
    <t>SAN DEIGO</t>
  </si>
  <si>
    <t>Point Loma Substation 69kV</t>
  </si>
  <si>
    <t>BOULDER OAKS HYBRID</t>
  </si>
  <si>
    <t>ECO-Miguel 500kV</t>
  </si>
  <si>
    <t>NIGHTHAWK STORAGE</t>
  </si>
  <si>
    <t>Sycamore Canyon Substation 138kV</t>
  </si>
  <si>
    <t>SV ENERGY STORAGE FACILITY</t>
  </si>
  <si>
    <t>Sycamore Canyon Substation 230kV</t>
  </si>
  <si>
    <t>RESAVA ENERGY STORAGE</t>
  </si>
  <si>
    <t>Valley Center 69kV</t>
  </si>
  <si>
    <t>Project not in queue</t>
  </si>
  <si>
    <t>To be determined</t>
  </si>
  <si>
    <t>CSP Category</t>
  </si>
  <si>
    <t>RESOLVE Resource</t>
  </si>
  <si>
    <t>Southern_PGE_Wind</t>
  </si>
  <si>
    <t xml:space="preserve">Greater_Kramer_Wind </t>
  </si>
  <si>
    <t xml:space="preserve">Tehachapi_Wind </t>
  </si>
  <si>
    <t xml:space="preserve">NW_Ext_Tx_Wind </t>
  </si>
  <si>
    <t xml:space="preserve">SW_Ext_Tx_Wind </t>
  </si>
  <si>
    <t>Southern_PGE_Solar</t>
  </si>
  <si>
    <t xml:space="preserve">Sacramento_River_Solar </t>
  </si>
  <si>
    <t xml:space="preserve">Tehachapi_Solar </t>
  </si>
  <si>
    <r>
      <t xml:space="preserve">Enter monthly energy and capacity procurement data, by contract, year, and month, into the light blue columns. 
Enter all contracts with delivery start dates on or after January 1st, 2020, and before January 1st, 2031.
If an LSE opted-out of its procurement obligation under D.19-11-016, or was not assigned a procurement obligation under D.19-11-016, and thus will have a certain amount of procurement occurring on their behalf, the LSE must enter an amount and type of resource(s) communicated to it by Energy Division staff. Staff will coordinate LSEs that are not self-procuring and IOUs procuring on their behalf to prevent double counting and to ensure that reported resources align with procurement that has already occurred or is consistent with the RSP.
</t>
    </r>
    <r>
      <rPr>
        <sz val="11"/>
        <color rgb="FF00B050"/>
        <rFont val="Calibri"/>
        <family val="2"/>
        <scheme val="minor"/>
      </rPr>
      <t xml:space="preserve">
Enter all contracts that fall into either of the following two categories.
1) You have already executed the contract as of this filing, regardless of whether the resource is currently online or will come online in the future. Note that this set of contracts should include the ones you are currently using to serve load (e.g. you must include a contract signed in 2017 that is serving your load as of this filing).
2) You plan to execute the contract in the future with a start date before January 1st, 2031. </t>
    </r>
    <r>
      <rPr>
        <sz val="11"/>
        <color theme="1"/>
        <rFont val="Calibri"/>
        <family val="2"/>
        <scheme val="minor"/>
      </rPr>
      <t xml:space="preserve">
</t>
    </r>
    <r>
      <rPr>
        <b/>
        <sz val="11"/>
        <color theme="1"/>
        <rFont val="Calibri"/>
        <family val="2"/>
        <scheme val="minor"/>
      </rPr>
      <t>For purposes of determining the contract_status (i.e. whether a resource is planned or in development or under review by decision-makers), use</t>
    </r>
    <r>
      <rPr>
        <b/>
        <sz val="11"/>
        <color rgb="FFFF0000"/>
        <rFont val="Calibri"/>
        <family val="2"/>
        <scheme val="minor"/>
      </rPr>
      <t xml:space="preserve"> June 30th, 2020 </t>
    </r>
    <r>
      <rPr>
        <b/>
        <sz val="11"/>
        <color theme="1"/>
        <rFont val="Calibri"/>
        <family val="2"/>
        <scheme val="minor"/>
      </rPr>
      <t xml:space="preserve">as the cutoff date. </t>
    </r>
    <r>
      <rPr>
        <sz val="11"/>
        <color theme="1"/>
        <rFont val="Calibri"/>
        <family val="2"/>
        <scheme val="minor"/>
      </rPr>
      <t xml:space="preserve"> 
Each contract needs an energy value in GWh and a capacity value in MW, meaning that you must enter a number &gt;=0 in the contract_gwh column, and a number &gt;=0 in </t>
    </r>
    <r>
      <rPr>
        <b/>
        <u/>
        <sz val="11"/>
        <color theme="1"/>
        <rFont val="Calibri"/>
        <family val="2"/>
        <scheme val="minor"/>
      </rPr>
      <t>EITHER</t>
    </r>
    <r>
      <rPr>
        <sz val="11"/>
        <color theme="1"/>
        <rFont val="Calibri"/>
        <family val="2"/>
        <scheme val="minor"/>
      </rPr>
      <t xml:space="preserve"> the contracted_nqc_mw_if_known column or the nqc_fraction_if_nqc_not_known column (but not both). </t>
    </r>
    <r>
      <rPr>
        <b/>
        <sz val="11"/>
        <color theme="1"/>
        <rFont val="Calibri"/>
        <family val="2"/>
        <scheme val="minor"/>
      </rPr>
      <t>Note that where possible you should use only items from the list of identifiers in the green tabs (first green column of each green tab).</t>
    </r>
  </si>
  <si>
    <t>Contract has been signed (or LSE owns the resource) and the resource is online as of 6/30/2020.</t>
  </si>
  <si>
    <t>Contract has been signed and approved by CPUC and/or LSE’s highest decision-making authority as applicable (or LSE owns the resource), but resource is still under development and not yet online (as of 6/30/2020). If the resource is planned to come online in phases, report Commercial Operating Date for each phase in the Notes column.</t>
  </si>
  <si>
    <r>
      <t xml:space="preserve">Contract (or decision to own resource) is planned for the future, and is not captured by the previous categories as of 6/30/2020. Report both planned bilateral contracts and planned RFOs here. </t>
    </r>
    <r>
      <rPr>
        <b/>
        <sz val="11"/>
        <color theme="1"/>
        <rFont val="Calibri"/>
        <family val="2"/>
        <scheme val="minor"/>
      </rPr>
      <t xml:space="preserve">Use this for </t>
    </r>
    <r>
      <rPr>
        <b/>
        <u/>
        <sz val="11"/>
        <color theme="1"/>
        <rFont val="Calibri"/>
        <family val="2"/>
        <scheme val="minor"/>
      </rPr>
      <t>FUTURE</t>
    </r>
    <r>
      <rPr>
        <b/>
        <sz val="11"/>
        <color theme="1"/>
        <rFont val="Calibri"/>
        <family val="2"/>
        <scheme val="minor"/>
      </rPr>
      <t xml:space="preserve"> resources which are </t>
    </r>
    <r>
      <rPr>
        <b/>
        <sz val="11"/>
        <color rgb="FFFF0000"/>
        <rFont val="Calibri"/>
        <family val="2"/>
        <scheme val="minor"/>
      </rPr>
      <t>NOT online</t>
    </r>
    <r>
      <rPr>
        <b/>
        <sz val="11"/>
        <color theme="1"/>
        <rFont val="Calibri"/>
        <family val="2"/>
        <scheme val="minor"/>
      </rPr>
      <t xml:space="preserve"> as of 6/30/2020.</t>
    </r>
  </si>
  <si>
    <t>Contract has been selected and is under review by LSE’s highest decision-making authority (e.g. board of directors) as of 6/30/2020. For LSE-owned resources, this means that the decision-making authority is reviewing whether to authorize an LSE-owned resource. This includes contracts shortlisted as a result of an RFO or a similar procurement method. It can also include bilateral contracts not resulting from a Request for Offer (RFO).</t>
  </si>
  <si>
    <r>
      <t xml:space="preserve">Contract (or decision to own resource) is planned for the future, and is not captured by the previous categories as of 6/30/2020. Report both planned bilateral contracts and planned RFOs here. </t>
    </r>
    <r>
      <rPr>
        <b/>
        <sz val="11"/>
        <color theme="1"/>
        <rFont val="Calibri"/>
        <family val="2"/>
        <scheme val="minor"/>
      </rPr>
      <t xml:space="preserve">Use this for </t>
    </r>
    <r>
      <rPr>
        <b/>
        <u/>
        <sz val="11"/>
        <color theme="1"/>
        <rFont val="Calibri"/>
        <family val="2"/>
        <scheme val="minor"/>
      </rPr>
      <t>EXISTING</t>
    </r>
    <r>
      <rPr>
        <b/>
        <sz val="11"/>
        <color theme="1"/>
        <rFont val="Calibri"/>
        <family val="2"/>
        <scheme val="minor"/>
      </rPr>
      <t xml:space="preserve"> resources which </t>
    </r>
    <r>
      <rPr>
        <b/>
        <sz val="11"/>
        <color rgb="FF00B050"/>
        <rFont val="Calibri"/>
        <family val="2"/>
        <scheme val="minor"/>
      </rPr>
      <t>are online</t>
    </r>
    <r>
      <rPr>
        <b/>
        <sz val="11"/>
        <color theme="1"/>
        <rFont val="Calibri"/>
        <family val="2"/>
        <scheme val="minor"/>
      </rPr>
      <t xml:space="preserve"> as of 6/30/2020.</t>
    </r>
  </si>
  <si>
    <t>TBD Seller to PCE, 100% solar, short-term on-peak, various resources</t>
  </si>
  <si>
    <t>TBD Seller to PCE, resource mix unknown, short-term on-peak non-solar, various resources</t>
  </si>
  <si>
    <t>TBD seller to PCE, 100% large hydro, various resources</t>
  </si>
  <si>
    <t>TBD seller to PCE, 100% imported hydro, various resources</t>
  </si>
  <si>
    <t>Nextera selling to PCEA, resource mix unknown</t>
  </si>
  <si>
    <t>LeapFrog selling to PCEA, resource mix unknown</t>
  </si>
  <si>
    <t>Calpine selling to PCEA, resource mix unknown</t>
  </si>
  <si>
    <t>PCEA selling to Calpine, resource mix unknown</t>
  </si>
  <si>
    <t>ConocoPhillips selling to PCEA, resource mix unknown</t>
  </si>
  <si>
    <t>TBD seller to PCE, resource mix unknown, RA only</t>
  </si>
  <si>
    <t>CAM resources allocated to PCE (2020 values repeated in all years)</t>
  </si>
  <si>
    <t>NQC MWs</t>
  </si>
  <si>
    <t>new_hybrid</t>
  </si>
  <si>
    <t>adding 80 MWs to existing resource WRGTSR_2_WSFSR1</t>
  </si>
  <si>
    <t>mmt</t>
  </si>
  <si>
    <t>ErrorFlag</t>
  </si>
  <si>
    <t>ExcelRow</t>
  </si>
  <si>
    <t>lse_original</t>
  </si>
  <si>
    <t>mmt_original</t>
  </si>
  <si>
    <t>EC_M_0-000-000-010</t>
  </si>
  <si>
    <t>TRANSFER_PURCHASE</t>
  </si>
  <si>
    <t>ok</t>
  </si>
  <si>
    <t>transfer_purchase_NA_TBD Seller to PCE, 100% solar, short-term on-peak, various resources</t>
  </si>
  <si>
    <t>transfer_purchase_NA_TBD Seller to PCE, resource mix unknown, short-term on-peak non-solar, various resources</t>
  </si>
  <si>
    <t>transfer_purchase_NA_TBD seller to PCE, 100% large hydro, various resources</t>
  </si>
  <si>
    <t>transfer_purchase_NA_TBD seller to PCE, 100% imported hydro, various resources</t>
  </si>
  <si>
    <t>transfer_purchase_NA_CAM resources allocated to PCE (2020 values repeated in all years)</t>
  </si>
  <si>
    <t>EC_M_0-000-000-011</t>
  </si>
  <si>
    <t>transfer_purchase__Nextera selling to PCEA, resource mix unknown</t>
  </si>
  <si>
    <t>transfer_purchase__LeapFrog selling to PCEA, resource mix unknown</t>
  </si>
  <si>
    <t>transfer_purchase__Calpine selling to PCEA, resource mix unknown</t>
  </si>
  <si>
    <t>TRANSFER_SALE</t>
  </si>
  <si>
    <t>transfer_sale__PCEA selling to Calpine, resource mix unknown</t>
  </si>
  <si>
    <t>transfer_purchase__ConocoPhillips selling to PCEA, resource mix unknown</t>
  </si>
  <si>
    <t>transfer_purchase_NA_TBD seller to PCE, resource mix unknown, RA only</t>
  </si>
  <si>
    <t>Row number</t>
  </si>
  <si>
    <t>Error code</t>
  </si>
  <si>
    <t>energy_PCE40002</t>
  </si>
  <si>
    <t>energy_NA</t>
  </si>
  <si>
    <t>energy_PCE40001</t>
  </si>
  <si>
    <t>energy_PCE40004</t>
  </si>
  <si>
    <t>energy_PCE40003</t>
  </si>
  <si>
    <t>energy_PCE70001</t>
  </si>
  <si>
    <t>energy_PCE70003</t>
  </si>
  <si>
    <t>energy_PCE70004</t>
  </si>
  <si>
    <t>energy_PCE50003</t>
  </si>
  <si>
    <t>energy_PCE50002</t>
  </si>
  <si>
    <t>energy_PCE70002</t>
  </si>
  <si>
    <t>energy_PCE90001</t>
  </si>
  <si>
    <t>energy_PCE90002</t>
  </si>
  <si>
    <t>energy_PCE90016</t>
  </si>
  <si>
    <t>energy_PCE90017</t>
  </si>
  <si>
    <t>energy_PCE20001</t>
  </si>
  <si>
    <t>raonly_NA</t>
  </si>
  <si>
    <t>raonly_na</t>
  </si>
  <si>
    <t>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</si>
</sst>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0.0000"/>
    <numFmt numFmtId="170" formatCode="_(* #,##0_);_(* \(#,##0\);_(* &quot;-&quot;??_);_(@_)"/>
    <numFmt numFmtId="171" formatCode="#,##0.000"/>
  </numFmts>
  <fonts count="72">
    <font>
      <sz val="11"/>
      <color theme="1"/>
      <name val="Calibri"/>
      <family val="2"/>
      <scheme val="minor"/>
    </font>
    <font>
      <sz val="12"/>
      <color theme="1"/>
      <name val="Calibri"/>
      <family val="2"/>
      <scheme val="minor"/>
    </font>
    <font>
      <sz val="12"/>
      <color theme="1"/>
      <name val="Calibri"/>
      <family val="2"/>
      <scheme val="minor"/>
    </font>
    <font>
      <sz val="10"/>
      <name val="Arial"/>
      <family val="2"/>
    </font>
    <font>
      <b/>
      <sz val="11"/>
      <color theme="1"/>
      <name val="Calibri"/>
      <family val="2"/>
      <scheme val="minor"/>
    </font>
    <font>
      <sz val="10"/>
      <name val="MS Sans Serif"/>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8"/>
      <name val="Arial"/>
      <family val="2"/>
    </font>
    <font>
      <b/>
      <sz val="10"/>
      <name val="Arial"/>
      <family val="2"/>
    </font>
    <font>
      <u/>
      <sz val="8"/>
      <color theme="10"/>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color theme="1"/>
      <name val="Calibri"/>
      <family val="2"/>
      <scheme val="minor"/>
    </font>
    <font>
      <sz val="12"/>
      <color theme="1"/>
      <name val="Calibri"/>
      <family val="2"/>
      <scheme val="minor"/>
    </font>
    <font>
      <b/>
      <u/>
      <sz val="12"/>
      <color theme="1"/>
      <name val="Calibri"/>
      <family val="2"/>
      <scheme val="minor"/>
    </font>
    <font>
      <sz val="12"/>
      <color rgb="FF00B0F0"/>
      <name val="Calibri"/>
      <family val="2"/>
      <scheme val="minor"/>
    </font>
    <font>
      <sz val="12"/>
      <color rgb="FF00B050"/>
      <name val="Calibri"/>
      <family val="2"/>
      <scheme val="minor"/>
    </font>
    <font>
      <sz val="12"/>
      <color rgb="FF7030A0"/>
      <name val="Calibri"/>
      <family val="2"/>
      <scheme val="minor"/>
    </font>
    <font>
      <sz val="12"/>
      <color theme="7"/>
      <name val="Calibri"/>
      <family val="2"/>
      <scheme val="minor"/>
    </font>
    <font>
      <b/>
      <sz val="14"/>
      <color theme="1"/>
      <name val="Calibri"/>
      <family val="2"/>
      <scheme val="minor"/>
    </font>
    <font>
      <sz val="10"/>
      <color indexed="8"/>
      <name val="Arial"/>
      <family val="2"/>
    </font>
    <font>
      <sz val="9"/>
      <name val="Arial"/>
      <family val="2"/>
    </font>
    <font>
      <sz val="9"/>
      <color indexed="8"/>
      <name val="Arial"/>
      <family val="2"/>
    </font>
    <font>
      <sz val="9"/>
      <color theme="1"/>
      <name val="Arial"/>
      <family val="2"/>
    </font>
    <font>
      <b/>
      <u/>
      <sz val="14"/>
      <color theme="1"/>
      <name val="Calibri"/>
      <family val="2"/>
      <scheme val="minor"/>
    </font>
    <font>
      <sz val="9"/>
      <color indexed="81"/>
      <name val="Tahoma"/>
      <family val="2"/>
    </font>
    <font>
      <b/>
      <sz val="9"/>
      <color indexed="81"/>
      <name val="Tahoma"/>
      <family val="2"/>
    </font>
    <font>
      <b/>
      <u/>
      <sz val="11"/>
      <color theme="1"/>
      <name val="Calibri"/>
      <family val="2"/>
      <scheme val="minor"/>
    </font>
    <font>
      <sz val="12"/>
      <name val="Calibri"/>
      <family val="2"/>
      <scheme val="minor"/>
    </font>
    <font>
      <sz val="12"/>
      <color theme="9"/>
      <name val="Calibri"/>
      <family val="2"/>
      <scheme val="minor"/>
    </font>
    <font>
      <sz val="11"/>
      <name val="Calibri"/>
      <family val="2"/>
      <scheme val="minor"/>
    </font>
    <font>
      <b/>
      <sz val="12"/>
      <color theme="1"/>
      <name val="Calibri"/>
      <family val="2"/>
      <scheme val="minor"/>
    </font>
    <font>
      <sz val="14"/>
      <color rgb="FFFF0000"/>
      <name val="Calibri"/>
      <family val="2"/>
      <scheme val="minor"/>
    </font>
    <font>
      <sz val="11"/>
      <color theme="7"/>
      <name val="Calibri"/>
      <family val="2"/>
      <scheme val="minor"/>
    </font>
    <font>
      <sz val="11"/>
      <color theme="0" tint="-0.499984740745262"/>
      <name val="Calibri"/>
      <family val="2"/>
      <scheme val="minor"/>
    </font>
    <font>
      <sz val="11"/>
      <color rgb="FF7030A0"/>
      <name val="Calibri"/>
      <family val="2"/>
      <scheme val="minor"/>
    </font>
    <font>
      <b/>
      <sz val="12"/>
      <color rgb="FFFF0000"/>
      <name val="Calibri"/>
      <family val="2"/>
      <scheme val="minor"/>
    </font>
    <font>
      <sz val="12"/>
      <color theme="9" tint="-0.249977111117893"/>
      <name val="Calibri"/>
      <family val="2"/>
      <scheme val="minor"/>
    </font>
    <font>
      <b/>
      <sz val="11"/>
      <name val="Calibri"/>
      <family val="2"/>
      <scheme val="minor"/>
    </font>
    <font>
      <b/>
      <sz val="11"/>
      <color rgb="FF00B050"/>
      <name val="Calibri"/>
      <family val="2"/>
      <scheme val="minor"/>
    </font>
    <font>
      <b/>
      <sz val="11"/>
      <color rgb="FFFF0000"/>
      <name val="Calibri"/>
      <family val="2"/>
      <scheme val="minor"/>
    </font>
    <font>
      <u/>
      <sz val="11"/>
      <color theme="10"/>
      <name val="Calibri"/>
      <family val="2"/>
      <scheme val="minor"/>
    </font>
    <font>
      <sz val="12"/>
      <color rgb="FFFF0000"/>
      <name val="Calibri"/>
      <family val="2"/>
      <scheme val="minor"/>
    </font>
    <font>
      <sz val="12"/>
      <color theme="0"/>
      <name val="Calibri"/>
      <family val="2"/>
      <scheme val="minor"/>
    </font>
    <font>
      <sz val="11"/>
      <color rgb="FF00B050"/>
      <name val="Calibri"/>
      <family val="2"/>
      <scheme val="minor"/>
    </font>
    <font>
      <b/>
      <u/>
      <sz val="11"/>
      <color rgb="FFFF0000"/>
      <name val="Calibri"/>
      <family val="2"/>
      <scheme val="minor"/>
    </font>
    <font>
      <b/>
      <sz val="14"/>
      <name val="Calibri"/>
      <family val="2"/>
    </font>
    <font>
      <i/>
      <sz val="12"/>
      <name val="Calibri"/>
      <family val="2"/>
    </font>
    <font>
      <b/>
      <sz val="11"/>
      <name val="Calibri"/>
      <family val="2"/>
    </font>
    <font>
      <sz val="11"/>
      <name val="Calibri"/>
      <family val="2"/>
    </font>
    <font>
      <sz val="10"/>
      <name val="Calibri"/>
      <family val="2"/>
    </font>
    <font>
      <b/>
      <sz val="12"/>
      <name val="Calibri"/>
      <family val="2"/>
    </font>
    <font>
      <sz val="10"/>
      <color theme="1"/>
      <name val="Calibri"/>
      <family val="2"/>
      <scheme val="minor"/>
    </font>
    <font>
      <b/>
      <u/>
      <sz val="12"/>
      <color rgb="FFFF0000"/>
      <name val="Calibri"/>
      <family val="2"/>
      <scheme val="minor"/>
    </font>
  </fonts>
  <fills count="5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F0"/>
        <bgColor indexed="64"/>
      </patternFill>
    </fill>
    <fill>
      <patternFill patternType="solid">
        <fgColor theme="9"/>
        <bgColor indexed="64"/>
      </patternFill>
    </fill>
    <fill>
      <patternFill patternType="solid">
        <fgColor rgb="FF7030A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70C0"/>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rgb="FF000000"/>
      </left>
      <right style="thin">
        <color rgb="FF000000"/>
      </right>
      <top style="thin">
        <color rgb="FF000000"/>
      </top>
      <bottom style="thick">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82">
    <xf numFmtId="0" fontId="0" fillId="0" borderId="0"/>
    <xf numFmtId="0" fontId="3" fillId="0" borderId="0"/>
    <xf numFmtId="0" fontId="3" fillId="0" borderId="0"/>
    <xf numFmtId="0" fontId="5" fillId="0" borderId="0"/>
    <xf numFmtId="0" fontId="3" fillId="0" borderId="0" applyNumberFormat="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6" borderId="5" applyNumberFormat="0" applyAlignment="0" applyProtection="0"/>
    <xf numFmtId="0" fontId="14" fillId="7" borderId="6" applyNumberFormat="0" applyAlignment="0" applyProtection="0"/>
    <xf numFmtId="0" fontId="15" fillId="7" borderId="5" applyNumberFormat="0" applyAlignment="0" applyProtection="0"/>
    <xf numFmtId="0" fontId="16" fillId="0" borderId="7" applyNumberFormat="0" applyFill="0" applyAlignment="0" applyProtection="0"/>
    <xf numFmtId="0" fontId="17" fillId="8" borderId="8" applyNumberFormat="0" applyAlignment="0" applyProtection="0"/>
    <xf numFmtId="0" fontId="18" fillId="0" borderId="0" applyNumberFormat="0" applyFill="0" applyBorder="0" applyAlignment="0" applyProtection="0"/>
    <xf numFmtId="0" fontId="6" fillId="9" borderId="9" applyNumberFormat="0" applyFont="0" applyAlignment="0" applyProtection="0"/>
    <xf numFmtId="0" fontId="19" fillId="0" borderId="0" applyNumberFormat="0" applyFill="0" applyBorder="0" applyAlignment="0" applyProtection="0"/>
    <xf numFmtId="0" fontId="4" fillId="0" borderId="10" applyNumberFormat="0" applyFill="0" applyAlignment="0" applyProtection="0"/>
    <xf numFmtId="0" fontId="20"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5"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2" fillId="0" borderId="0"/>
    <xf numFmtId="0" fontId="22" fillId="0" borderId="0"/>
    <xf numFmtId="0" fontId="24" fillId="0" borderId="0" applyNumberFormat="0" applyFill="0" applyBorder="0" applyAlignment="0" applyProtection="0"/>
    <xf numFmtId="43" fontId="22" fillId="0" borderId="0" applyFont="0" applyFill="0" applyBorder="0" applyAlignment="0" applyProtection="0"/>
    <xf numFmtId="164" fontId="23" fillId="37" borderId="11">
      <alignment horizontal="center" vertical="center"/>
    </xf>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22" fillId="38" borderId="0" applyNumberFormat="0" applyBorder="0" applyAlignment="0" applyProtection="0"/>
    <xf numFmtId="0" fontId="25" fillId="0" borderId="0" applyNumberFormat="0" applyFill="0" applyBorder="0" applyAlignment="0" applyProtection="0"/>
    <xf numFmtId="167" fontId="3" fillId="0" borderId="0">
      <protection locked="0"/>
    </xf>
    <xf numFmtId="167" fontId="3" fillId="0" borderId="0">
      <protection locked="0"/>
    </xf>
    <xf numFmtId="0" fontId="26" fillId="0" borderId="12" applyNumberFormat="0" applyFill="0" applyAlignment="0" applyProtection="0"/>
    <xf numFmtId="10" fontId="22" fillId="39" borderId="1" applyNumberFormat="0" applyBorder="0" applyAlignment="0" applyProtection="0"/>
    <xf numFmtId="37" fontId="27" fillId="0" borderId="0"/>
    <xf numFmtId="168" fontId="28" fillId="0" borderId="0"/>
    <xf numFmtId="0" fontId="3" fillId="0" borderId="0"/>
    <xf numFmtId="10" fontId="3" fillId="0" borderId="0" applyFont="0" applyFill="0" applyBorder="0" applyAlignment="0" applyProtection="0"/>
    <xf numFmtId="37" fontId="22" fillId="40" borderId="0" applyNumberFormat="0" applyBorder="0" applyAlignment="0" applyProtection="0"/>
    <xf numFmtId="37" fontId="22" fillId="0" borderId="0"/>
    <xf numFmtId="3" fontId="29" fillId="0" borderId="12" applyProtection="0"/>
    <xf numFmtId="0" fontId="6" fillId="0" borderId="0"/>
    <xf numFmtId="43" fontId="6" fillId="0" borderId="0" applyFont="0" applyFill="0" applyBorder="0" applyAlignment="0" applyProtection="0"/>
    <xf numFmtId="0" fontId="3" fillId="0" borderId="0"/>
    <xf numFmtId="0" fontId="38" fillId="0" borderId="0"/>
    <xf numFmtId="0" fontId="6" fillId="0" borderId="0"/>
    <xf numFmtId="0" fontId="38" fillId="0" borderId="0"/>
    <xf numFmtId="0" fontId="3" fillId="0" borderId="0" applyNumberFormat="0" applyFont="0" applyFill="0" applyBorder="0" applyAlignment="0" applyProtection="0"/>
    <xf numFmtId="0" fontId="5" fillId="0" borderId="0"/>
    <xf numFmtId="0" fontId="6" fillId="0" borderId="0"/>
    <xf numFmtId="9" fontId="6" fillId="0" borderId="0" applyFont="0" applyFill="0" applyBorder="0" applyAlignment="0" applyProtection="0"/>
    <xf numFmtId="0" fontId="59"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13">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14" fontId="0" fillId="0" borderId="0" xfId="0" applyNumberFormat="1"/>
    <xf numFmtId="0" fontId="0" fillId="0" borderId="1" xfId="0" applyBorder="1"/>
    <xf numFmtId="0" fontId="0" fillId="36" borderId="0" xfId="0" applyFill="1"/>
    <xf numFmtId="0" fontId="0" fillId="36" borderId="1" xfId="0" applyFill="1" applyBorder="1"/>
    <xf numFmtId="0" fontId="0" fillId="0" borderId="0" xfId="0" applyFill="1" applyAlignment="1">
      <alignment horizontal="center" vertical="center" wrapText="1"/>
    </xf>
    <xf numFmtId="0" fontId="0" fillId="41" borderId="1" xfId="0" applyFill="1" applyBorder="1" applyAlignment="1">
      <alignment horizontal="center" vertical="center" wrapText="1"/>
    </xf>
    <xf numFmtId="0" fontId="0" fillId="0" borderId="0" xfId="0"/>
    <xf numFmtId="0" fontId="0" fillId="0" borderId="13" xfId="0" applyBorder="1" applyAlignment="1">
      <alignment horizontal="center" vertical="center"/>
    </xf>
    <xf numFmtId="0" fontId="0" fillId="0" borderId="0" xfId="0"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0" fillId="0" borderId="0" xfId="0" applyAlignment="1">
      <alignment wrapText="1"/>
    </xf>
    <xf numFmtId="0" fontId="30" fillId="0" borderId="1" xfId="0" applyFont="1" applyBorder="1" applyAlignment="1">
      <alignment horizontal="center" vertical="center" wrapText="1"/>
    </xf>
    <xf numFmtId="0" fontId="0" fillId="34" borderId="1"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Alignment="1">
      <alignment horizontal="left" vertical="center"/>
    </xf>
    <xf numFmtId="0" fontId="0" fillId="41" borderId="1" xfId="0" applyFont="1" applyFill="1" applyBorder="1" applyAlignment="1">
      <alignment horizontal="center" vertical="center" wrapText="1"/>
    </xf>
    <xf numFmtId="0" fontId="0" fillId="43" borderId="1" xfId="0" applyFill="1" applyBorder="1" applyAlignment="1">
      <alignment horizontal="center" vertical="center" wrapText="1"/>
    </xf>
    <xf numFmtId="0" fontId="0" fillId="35" borderId="1" xfId="0" applyFill="1" applyBorder="1" applyAlignment="1">
      <alignment horizontal="center" vertical="center" wrapText="1"/>
    </xf>
    <xf numFmtId="0" fontId="0" fillId="42" borderId="1" xfId="0" applyFill="1" applyBorder="1" applyAlignment="1">
      <alignment horizontal="center" vertical="center" wrapText="1"/>
    </xf>
    <xf numFmtId="0" fontId="0" fillId="44" borderId="1" xfId="0" applyFill="1" applyBorder="1" applyAlignment="1">
      <alignment horizontal="center" vertical="center" wrapText="1"/>
    </xf>
    <xf numFmtId="0" fontId="20" fillId="45" borderId="1" xfId="0" applyFont="1" applyFill="1" applyBorder="1" applyAlignment="1">
      <alignment horizontal="center" vertical="center" wrapText="1"/>
    </xf>
    <xf numFmtId="0" fontId="0" fillId="34" borderId="0" xfId="0" applyFill="1" applyBorder="1" applyAlignment="1">
      <alignment horizontal="center" vertical="center"/>
    </xf>
    <xf numFmtId="0" fontId="0" fillId="46" borderId="0" xfId="0" applyFill="1" applyBorder="1" applyAlignment="1">
      <alignment horizontal="center" vertical="center"/>
    </xf>
    <xf numFmtId="0" fontId="4" fillId="0" borderId="0" xfId="0" applyFont="1"/>
    <xf numFmtId="0" fontId="4" fillId="0" borderId="0" xfId="0" applyFont="1" applyAlignment="1">
      <alignment horizontal="center" vertical="center"/>
    </xf>
    <xf numFmtId="0" fontId="37" fillId="0" borderId="0" xfId="0" applyFont="1" applyAlignment="1">
      <alignment horizontal="left" vertical="center"/>
    </xf>
    <xf numFmtId="0" fontId="30" fillId="0" borderId="0" xfId="0" applyFont="1" applyAlignment="1">
      <alignment horizontal="center" vertical="center" wrapText="1"/>
    </xf>
    <xf numFmtId="0" fontId="30" fillId="35"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0" fillId="34" borderId="1" xfId="0" applyFont="1" applyFill="1" applyBorder="1" applyAlignment="1">
      <alignment horizontal="center" vertical="center" wrapText="1"/>
    </xf>
    <xf numFmtId="0" fontId="4" fillId="41" borderId="1" xfId="0" applyFont="1" applyFill="1" applyBorder="1" applyAlignment="1">
      <alignment horizontal="center" vertical="center" wrapText="1"/>
    </xf>
    <xf numFmtId="0" fontId="4" fillId="41" borderId="1" xfId="0" applyFont="1" applyFill="1" applyBorder="1" applyAlignment="1">
      <alignment horizontal="center" vertical="center"/>
    </xf>
    <xf numFmtId="0" fontId="45" fillId="0" borderId="1" xfId="0" applyFont="1" applyBorder="1" applyAlignment="1">
      <alignment wrapText="1"/>
    </xf>
    <xf numFmtId="0" fontId="0" fillId="0" borderId="1" xfId="0" applyBorder="1" applyAlignment="1">
      <alignment wrapText="1"/>
    </xf>
    <xf numFmtId="0" fontId="4" fillId="35" borderId="1" xfId="0" applyFont="1" applyFill="1" applyBorder="1"/>
    <xf numFmtId="0" fontId="0" fillId="0" borderId="0" xfId="0" applyFill="1" applyBorder="1"/>
    <xf numFmtId="14" fontId="0" fillId="34" borderId="0" xfId="0" applyNumberFormat="1" applyFill="1" applyBorder="1" applyAlignment="1">
      <alignment horizontal="center" vertical="center"/>
    </xf>
    <xf numFmtId="0" fontId="0" fillId="0" borderId="0" xfId="0" applyFill="1"/>
    <xf numFmtId="14" fontId="0" fillId="34" borderId="1" xfId="0" applyNumberFormat="1" applyFill="1" applyBorder="1" applyAlignment="1">
      <alignment horizontal="center" vertical="center" wrapText="1"/>
    </xf>
    <xf numFmtId="0" fontId="20" fillId="48"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30" fillId="47" borderId="0" xfId="0" applyFont="1" applyFill="1" applyBorder="1" applyAlignment="1">
      <alignment horizontal="center" vertical="center" wrapText="1"/>
    </xf>
    <xf numFmtId="0" fontId="4"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center" vertical="center" wrapText="1"/>
    </xf>
    <xf numFmtId="14" fontId="0" fillId="0" borderId="0" xfId="0" applyNumberFormat="1" applyAlignment="1">
      <alignment wrapText="1"/>
    </xf>
    <xf numFmtId="0" fontId="0" fillId="42" borderId="0" xfId="0" applyFill="1"/>
    <xf numFmtId="0" fontId="54" fillId="0" borderId="1" xfId="0" applyFont="1" applyBorder="1" applyAlignment="1">
      <alignment horizontal="left" vertical="center" wrapText="1"/>
    </xf>
    <xf numFmtId="14" fontId="4" fillId="35" borderId="1" xfId="0" applyNumberFormat="1" applyFont="1" applyFill="1" applyBorder="1" applyAlignment="1">
      <alignment horizontal="center" vertical="center"/>
    </xf>
    <xf numFmtId="0" fontId="4" fillId="35" borderId="1" xfId="0" applyFont="1" applyFill="1" applyBorder="1" applyAlignment="1">
      <alignment horizontal="center" vertical="center"/>
    </xf>
    <xf numFmtId="0" fontId="0" fillId="2" borderId="0" xfId="0" applyFill="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0" fontId="4" fillId="35" borderId="0" xfId="0" applyFont="1" applyFill="1" applyBorder="1" applyAlignment="1">
      <alignment horizontal="center" vertical="center" wrapText="1"/>
    </xf>
    <xf numFmtId="0" fontId="0" fillId="2" borderId="0" xfId="0" applyFill="1"/>
    <xf numFmtId="0" fontId="0" fillId="2" borderId="1" xfId="0" applyFill="1" applyBorder="1" applyAlignment="1">
      <alignment horizontal="center" vertical="center" wrapText="1"/>
    </xf>
    <xf numFmtId="0" fontId="59" fillId="0" borderId="1" xfId="79" applyBorder="1" applyAlignment="1">
      <alignment horizontal="center" vertical="center" wrapText="1"/>
    </xf>
    <xf numFmtId="0" fontId="0" fillId="36" borderId="0" xfId="0" applyFill="1" applyAlignment="1">
      <alignment horizontal="center" vertical="center"/>
    </xf>
    <xf numFmtId="0" fontId="30" fillId="35" borderId="0" xfId="0" applyFont="1" applyFill="1" applyBorder="1" applyAlignment="1">
      <alignment horizontal="center" vertical="center" wrapText="1"/>
    </xf>
    <xf numFmtId="0" fontId="37" fillId="47" borderId="0" xfId="0" applyFont="1" applyFill="1" applyBorder="1" applyAlignment="1">
      <alignment horizontal="center" vertical="center" wrapText="1"/>
    </xf>
    <xf numFmtId="0" fontId="0" fillId="0" borderId="0" xfId="0" applyAlignment="1">
      <alignment horizontal="left" vertical="center"/>
    </xf>
    <xf numFmtId="0" fontId="0" fillId="2" borderId="1" xfId="0" applyFill="1" applyBorder="1" applyAlignment="1">
      <alignment wrapText="1"/>
    </xf>
    <xf numFmtId="0" fontId="37" fillId="47" borderId="0" xfId="0" applyFont="1" applyFill="1" applyBorder="1" applyAlignment="1">
      <alignment horizontal="center" vertical="center"/>
    </xf>
    <xf numFmtId="0" fontId="30" fillId="47" borderId="0" xfId="0" applyFont="1" applyFill="1" applyBorder="1" applyAlignment="1">
      <alignment horizontal="center" vertical="center"/>
    </xf>
    <xf numFmtId="0" fontId="0" fillId="0" borderId="0" xfId="0" applyFill="1" applyAlignment="1">
      <alignment wrapText="1"/>
    </xf>
    <xf numFmtId="0" fontId="0" fillId="35" borderId="0" xfId="0" applyFill="1" applyBorder="1" applyAlignment="1">
      <alignment horizontal="center" vertical="center"/>
    </xf>
    <xf numFmtId="0" fontId="49" fillId="0" borderId="0" xfId="0" applyFont="1" applyAlignment="1">
      <alignment horizontal="center" vertical="center"/>
    </xf>
    <xf numFmtId="0" fontId="31" fillId="0" borderId="0" xfId="0" applyFont="1" applyAlignment="1">
      <alignment horizontal="center" vertical="center" wrapText="1"/>
    </xf>
    <xf numFmtId="0" fontId="49" fillId="34"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61" fillId="48"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9" fillId="2" borderId="1" xfId="0" applyFont="1" applyFill="1" applyBorder="1" applyAlignment="1">
      <alignment horizontal="left" vertical="center" wrapText="1"/>
    </xf>
    <xf numFmtId="0" fontId="0" fillId="2" borderId="0" xfId="0" applyFill="1" applyBorder="1" applyAlignment="1">
      <alignment horizontal="center" vertical="center"/>
    </xf>
    <xf numFmtId="46" fontId="0" fillId="0" borderId="1" xfId="0" quotePrefix="1" applyNumberFormat="1" applyBorder="1" applyAlignment="1">
      <alignment horizontal="center" vertical="center" wrapText="1"/>
    </xf>
    <xf numFmtId="0" fontId="4" fillId="2" borderId="1" xfId="0" applyFont="1" applyFill="1" applyBorder="1" applyAlignment="1">
      <alignment horizontal="center" vertical="center"/>
    </xf>
    <xf numFmtId="14" fontId="18" fillId="0" borderId="1" xfId="0" applyNumberFormat="1" applyFont="1" applyBorder="1" applyAlignment="1">
      <alignment horizontal="center" vertical="center" wrapText="1"/>
    </xf>
    <xf numFmtId="0" fontId="18" fillId="2" borderId="1" xfId="0" applyFont="1" applyFill="1" applyBorder="1" applyAlignment="1">
      <alignment horizontal="center" vertical="center" wrapText="1"/>
    </xf>
    <xf numFmtId="0" fontId="50" fillId="47" borderId="0" xfId="0" applyFont="1" applyFill="1" applyBorder="1" applyAlignment="1">
      <alignment horizontal="center" vertical="center" wrapText="1"/>
    </xf>
    <xf numFmtId="0" fontId="50" fillId="47"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0" xfId="0" applyFont="1" applyFill="1" applyAlignment="1">
      <alignment horizontal="center" vertical="center"/>
    </xf>
    <xf numFmtId="9" fontId="50" fillId="35" borderId="0" xfId="81" applyFont="1" applyFill="1" applyBorder="1" applyAlignment="1">
      <alignment horizontal="center" vertical="center" wrapText="1"/>
    </xf>
    <xf numFmtId="0" fontId="18" fillId="34" borderId="0" xfId="0" applyFont="1" applyFill="1" applyAlignment="1">
      <alignment horizontal="center" vertical="center"/>
    </xf>
    <xf numFmtId="0" fontId="50" fillId="35" borderId="0" xfId="0" applyFont="1" applyFill="1" applyBorder="1" applyAlignment="1">
      <alignment horizontal="center" vertical="center" wrapText="1"/>
    </xf>
    <xf numFmtId="0" fontId="50" fillId="35" borderId="0" xfId="0" applyFont="1" applyFill="1" applyBorder="1" applyAlignment="1">
      <alignment horizontal="center" vertical="center"/>
    </xf>
    <xf numFmtId="0" fontId="50" fillId="35" borderId="15" xfId="0" applyFont="1" applyFill="1" applyBorder="1" applyAlignment="1">
      <alignment horizontal="center" vertical="center" wrapText="1"/>
    </xf>
    <xf numFmtId="9" fontId="18" fillId="0" borderId="0" xfId="81" applyFont="1"/>
    <xf numFmtId="0" fontId="50" fillId="35"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0" xfId="0" applyFont="1"/>
    <xf numFmtId="0" fontId="18" fillId="2" borderId="0" xfId="0" applyFont="1" applyFill="1"/>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35"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wrapText="1"/>
    </xf>
    <xf numFmtId="0" fontId="0" fillId="34" borderId="0" xfId="0" applyFill="1" applyAlignment="1">
      <alignment horizontal="center" vertical="center"/>
    </xf>
    <xf numFmtId="0" fontId="39" fillId="0" borderId="0" xfId="74" applyFont="1" applyFill="1" applyBorder="1" applyAlignment="1">
      <alignment vertical="center" wrapText="1"/>
    </xf>
    <xf numFmtId="0" fontId="41" fillId="0" borderId="0" xfId="73" applyFont="1" applyFill="1" applyBorder="1" applyAlignment="1">
      <alignment vertical="center" wrapText="1"/>
    </xf>
    <xf numFmtId="0" fontId="40" fillId="0" borderId="0" xfId="74" applyFont="1" applyFill="1" applyBorder="1" applyAlignment="1">
      <alignment vertical="center" wrapText="1"/>
    </xf>
    <xf numFmtId="0" fontId="0" fillId="35" borderId="0" xfId="0" applyFill="1" applyAlignment="1">
      <alignment horizontal="center" vertical="center"/>
    </xf>
    <xf numFmtId="0" fontId="4" fillId="34" borderId="1" xfId="0" applyFont="1" applyFill="1" applyBorder="1" applyAlignment="1">
      <alignment horizontal="center" vertical="center" wrapText="1"/>
    </xf>
    <xf numFmtId="0" fontId="30" fillId="47" borderId="1" xfId="0" applyFont="1" applyFill="1" applyBorder="1" applyAlignment="1">
      <alignment horizontal="center" vertical="center" wrapText="1"/>
    </xf>
    <xf numFmtId="0" fontId="4" fillId="35" borderId="1" xfId="0" applyFont="1" applyFill="1" applyBorder="1" applyAlignment="1">
      <alignment horizontal="center" vertical="center" wrapText="1"/>
    </xf>
    <xf numFmtId="0" fontId="0" fillId="0" borderId="1" xfId="0" applyBorder="1" applyAlignment="1">
      <alignment horizontal="center" vertical="center"/>
    </xf>
    <xf numFmtId="0" fontId="58" fillId="34" borderId="1" xfId="0" applyFont="1" applyFill="1" applyBorder="1" applyAlignment="1">
      <alignment horizontal="center" vertical="center" wrapText="1"/>
    </xf>
    <xf numFmtId="0" fontId="4" fillId="35" borderId="0" xfId="0" applyFont="1" applyFill="1" applyBorder="1" applyAlignment="1">
      <alignment horizontal="center" vertical="center"/>
    </xf>
    <xf numFmtId="0" fontId="0" fillId="35" borderId="17" xfId="0" applyFill="1" applyBorder="1" applyAlignment="1">
      <alignment horizontal="center" vertical="center"/>
    </xf>
    <xf numFmtId="0" fontId="4" fillId="35" borderId="18" xfId="0" applyFont="1" applyFill="1" applyBorder="1" applyAlignment="1">
      <alignment horizontal="center" vertical="center"/>
    </xf>
    <xf numFmtId="0" fontId="4" fillId="35" borderId="20" xfId="0" applyFont="1" applyFill="1" applyBorder="1" applyAlignment="1">
      <alignment horizontal="center" vertical="center"/>
    </xf>
    <xf numFmtId="0" fontId="4" fillId="35" borderId="23" xfId="0" applyFont="1" applyFill="1" applyBorder="1" applyAlignment="1">
      <alignment horizontal="center" vertical="center"/>
    </xf>
    <xf numFmtId="0" fontId="4" fillId="35" borderId="22" xfId="0" applyFont="1" applyFill="1" applyBorder="1" applyAlignment="1">
      <alignment horizontal="center" vertical="center"/>
    </xf>
    <xf numFmtId="0" fontId="0" fillId="35" borderId="0" xfId="0" applyFill="1"/>
    <xf numFmtId="0" fontId="0" fillId="49" borderId="1" xfId="0" applyFill="1" applyBorder="1"/>
    <xf numFmtId="170" fontId="0" fillId="35" borderId="1" xfId="80" applyNumberFormat="1" applyFont="1" applyFill="1" applyBorder="1" applyAlignment="1">
      <alignment horizontal="center" vertical="center"/>
    </xf>
    <xf numFmtId="0" fontId="67" fillId="0" borderId="0" xfId="0" applyFont="1" applyFill="1" applyBorder="1" applyAlignment="1">
      <alignment horizontal="center" vertical="center" wrapText="1"/>
    </xf>
    <xf numFmtId="3" fontId="0" fillId="0" borderId="0" xfId="0" applyNumberFormat="1" applyAlignment="1">
      <alignment horizontal="center" vertical="center"/>
    </xf>
    <xf numFmtId="0" fontId="0" fillId="0" borderId="0" xfId="0" applyNumberFormat="1" applyAlignment="1">
      <alignment horizontal="center" vertical="center"/>
    </xf>
    <xf numFmtId="169" fontId="0" fillId="0" borderId="0" xfId="0" applyNumberFormat="1" applyAlignment="1">
      <alignment horizontal="center" vertical="center"/>
    </xf>
    <xf numFmtId="0" fontId="66" fillId="0" borderId="0" xfId="0" applyFont="1" applyBorder="1" applyAlignment="1">
      <alignment horizontal="center" vertical="center"/>
    </xf>
    <xf numFmtId="0" fontId="70" fillId="0" borderId="0" xfId="0" applyFont="1" applyAlignment="1">
      <alignment horizontal="center" vertical="center"/>
    </xf>
    <xf numFmtId="10" fontId="66" fillId="0" borderId="0" xfId="81" applyNumberFormat="1" applyFont="1" applyBorder="1" applyAlignment="1">
      <alignment horizontal="center" vertical="center"/>
    </xf>
    <xf numFmtId="0" fontId="66" fillId="0" borderId="0" xfId="81" applyNumberFormat="1" applyFont="1" applyBorder="1" applyAlignment="1">
      <alignment horizontal="center" vertical="center"/>
    </xf>
    <xf numFmtId="0" fontId="0" fillId="49" borderId="1" xfId="0" applyFill="1" applyBorder="1" applyAlignment="1">
      <alignment horizontal="center" vertical="center"/>
    </xf>
    <xf numFmtId="0" fontId="66" fillId="35" borderId="24" xfId="0" applyFont="1" applyFill="1" applyBorder="1" applyAlignment="1">
      <alignment horizontal="center" vertical="center" wrapText="1"/>
    </xf>
    <xf numFmtId="0" fontId="18" fillId="43" borderId="1" xfId="0" applyFont="1" applyFill="1" applyBorder="1" applyAlignment="1">
      <alignment horizontal="center" vertical="center" wrapText="1"/>
    </xf>
    <xf numFmtId="20" fontId="18" fillId="0" borderId="1" xfId="0" quotePrefix="1" applyNumberFormat="1" applyFont="1" applyBorder="1" applyAlignment="1">
      <alignment horizontal="center" vertical="center"/>
    </xf>
    <xf numFmtId="0" fontId="60" fillId="0" borderId="1" xfId="0" applyFont="1" applyBorder="1" applyAlignment="1">
      <alignment horizontal="left" vertical="center" wrapText="1"/>
    </xf>
    <xf numFmtId="0" fontId="64" fillId="35" borderId="0" xfId="0" applyNumberFormat="1" applyFont="1" applyFill="1" applyAlignment="1">
      <alignment horizontal="center" vertical="center"/>
    </xf>
    <xf numFmtId="0" fontId="65" fillId="35" borderId="0" xfId="0" applyNumberFormat="1" applyFont="1" applyFill="1" applyAlignment="1">
      <alignment horizontal="center" vertical="center"/>
    </xf>
    <xf numFmtId="3" fontId="0" fillId="35" borderId="0" xfId="0" applyNumberFormat="1" applyFill="1" applyAlignment="1">
      <alignment horizontal="center" vertical="center"/>
    </xf>
    <xf numFmtId="0" fontId="0" fillId="35" borderId="0" xfId="0" applyNumberFormat="1" applyFill="1" applyAlignment="1">
      <alignment horizontal="center" vertical="center"/>
    </xf>
    <xf numFmtId="0" fontId="0" fillId="35" borderId="0" xfId="0" applyNumberFormat="1" applyFill="1" applyAlignment="1">
      <alignment horizontal="center" vertical="center" wrapText="1"/>
    </xf>
    <xf numFmtId="0" fontId="66" fillId="35" borderId="0" xfId="0" applyFont="1" applyFill="1" applyBorder="1" applyAlignment="1">
      <alignment horizontal="center" vertical="center" wrapText="1"/>
    </xf>
    <xf numFmtId="0" fontId="68" fillId="35" borderId="1" xfId="0" applyFont="1" applyFill="1" applyBorder="1" applyAlignment="1">
      <alignment horizontal="center" vertical="center"/>
    </xf>
    <xf numFmtId="10" fontId="68" fillId="35" borderId="26" xfId="81" applyNumberFormat="1" applyFont="1" applyFill="1" applyBorder="1" applyAlignment="1">
      <alignment horizontal="center" vertical="center"/>
    </xf>
    <xf numFmtId="0" fontId="68" fillId="35" borderId="0" xfId="81" applyNumberFormat="1" applyFont="1" applyFill="1" applyBorder="1" applyAlignment="1">
      <alignment horizontal="center" vertical="center"/>
    </xf>
    <xf numFmtId="0" fontId="69" fillId="35" borderId="0" xfId="0" applyFont="1" applyFill="1" applyBorder="1" applyAlignment="1">
      <alignment horizontal="center" vertical="center"/>
    </xf>
    <xf numFmtId="10" fontId="66" fillId="35" borderId="29" xfId="81" applyNumberFormat="1" applyFont="1" applyFill="1" applyBorder="1" applyAlignment="1">
      <alignment horizontal="center" vertical="center"/>
    </xf>
    <xf numFmtId="0" fontId="66" fillId="35" borderId="0" xfId="81" applyNumberFormat="1" applyFont="1" applyFill="1" applyBorder="1" applyAlignment="1">
      <alignment horizontal="center" vertical="center"/>
    </xf>
    <xf numFmtId="0" fontId="66" fillId="35" borderId="0" xfId="0" applyFont="1" applyFill="1" applyBorder="1" applyAlignment="1">
      <alignment horizontal="center" vertical="center"/>
    </xf>
    <xf numFmtId="0" fontId="69" fillId="35" borderId="22" xfId="0" applyFont="1" applyFill="1" applyBorder="1" applyAlignment="1">
      <alignment horizontal="center" vertical="center"/>
    </xf>
    <xf numFmtId="0" fontId="68" fillId="35" borderId="30" xfId="0" applyFont="1" applyFill="1" applyBorder="1" applyAlignment="1">
      <alignment horizontal="center" vertical="center"/>
    </xf>
    <xf numFmtId="0" fontId="67" fillId="35" borderId="0" xfId="81" applyNumberFormat="1" applyFont="1" applyFill="1" applyBorder="1" applyAlignment="1">
      <alignment horizontal="center" vertical="center"/>
    </xf>
    <xf numFmtId="0" fontId="60" fillId="43" borderId="1" xfId="0" applyFont="1" applyFill="1" applyBorder="1" applyAlignment="1">
      <alignment horizontal="center" vertical="center" wrapText="1"/>
    </xf>
    <xf numFmtId="0" fontId="54" fillId="34" borderId="1" xfId="0" applyFont="1" applyFill="1" applyBorder="1" applyAlignment="1">
      <alignment horizontal="center" vertical="center" wrapText="1"/>
    </xf>
    <xf numFmtId="0" fontId="60" fillId="0" borderId="1" xfId="0" applyFont="1" applyBorder="1" applyAlignment="1">
      <alignment horizontal="center" vertical="center" wrapText="1"/>
    </xf>
    <xf numFmtId="170" fontId="0" fillId="2" borderId="1" xfId="80" applyNumberFormat="1" applyFont="1" applyFill="1" applyBorder="1" applyAlignment="1">
      <alignment horizontal="center" vertical="center"/>
    </xf>
    <xf numFmtId="170" fontId="0" fillId="0" borderId="0" xfId="80" applyNumberFormat="1" applyFont="1" applyAlignment="1">
      <alignment horizontal="center" vertical="center"/>
    </xf>
    <xf numFmtId="170" fontId="68" fillId="35" borderId="25" xfId="80" applyNumberFormat="1" applyFont="1" applyFill="1" applyBorder="1" applyAlignment="1">
      <alignment horizontal="center" vertical="center"/>
    </xf>
    <xf numFmtId="170" fontId="66" fillId="35" borderId="29" xfId="80" applyNumberFormat="1" applyFont="1" applyFill="1" applyBorder="1" applyAlignment="1">
      <alignment horizontal="center" vertical="center"/>
    </xf>
    <xf numFmtId="170" fontId="68" fillId="35" borderId="26" xfId="80" applyNumberFormat="1" applyFont="1" applyFill="1" applyBorder="1" applyAlignment="1">
      <alignment horizontal="center" vertical="center"/>
    </xf>
    <xf numFmtId="170" fontId="66" fillId="0" borderId="0" xfId="80" applyNumberFormat="1" applyFont="1" applyBorder="1" applyAlignment="1">
      <alignment horizontal="center" vertical="center"/>
    </xf>
    <xf numFmtId="170" fontId="0" fillId="0" borderId="1" xfId="80" applyNumberFormat="1" applyFont="1" applyBorder="1" applyAlignment="1">
      <alignment horizontal="center" vertical="center"/>
    </xf>
    <xf numFmtId="170" fontId="66" fillId="35" borderId="24" xfId="80" applyNumberFormat="1" applyFont="1" applyFill="1" applyBorder="1" applyAlignment="1">
      <alignment horizontal="center" vertical="center" wrapText="1"/>
    </xf>
    <xf numFmtId="9" fontId="0" fillId="35" borderId="1" xfId="81" applyFont="1" applyFill="1" applyBorder="1" applyAlignment="1">
      <alignment horizontal="center" vertical="center"/>
    </xf>
    <xf numFmtId="9" fontId="0" fillId="35" borderId="1" xfId="81" applyFont="1" applyFill="1" applyBorder="1" applyAlignment="1">
      <alignment horizontal="right" vertical="center"/>
    </xf>
    <xf numFmtId="1" fontId="4" fillId="34" borderId="1" xfId="80" applyNumberFormat="1" applyFont="1" applyFill="1" applyBorder="1" applyAlignment="1">
      <alignment horizontal="center" vertical="center" wrapText="1"/>
    </xf>
    <xf numFmtId="1" fontId="0" fillId="34" borderId="0" xfId="80" applyNumberFormat="1" applyFont="1" applyFill="1" applyAlignment="1">
      <alignment horizontal="center" vertical="center"/>
    </xf>
    <xf numFmtId="3" fontId="0" fillId="34" borderId="0" xfId="80" applyNumberFormat="1" applyFont="1" applyFill="1" applyAlignment="1">
      <alignment horizontal="center" vertical="center"/>
    </xf>
    <xf numFmtId="3" fontId="4" fillId="34" borderId="1" xfId="80" applyNumberFormat="1" applyFont="1" applyFill="1" applyBorder="1" applyAlignment="1">
      <alignment horizontal="center" vertical="center" wrapText="1"/>
    </xf>
    <xf numFmtId="3" fontId="0" fillId="2" borderId="1" xfId="0" applyNumberFormat="1" applyFill="1" applyBorder="1" applyAlignment="1">
      <alignment horizontal="center" vertical="center" wrapText="1"/>
    </xf>
    <xf numFmtId="3" fontId="0" fillId="34" borderId="0" xfId="0" applyNumberFormat="1" applyFill="1" applyBorder="1" applyAlignment="1">
      <alignment horizontal="center" vertical="center"/>
    </xf>
    <xf numFmtId="0" fontId="18" fillId="44" borderId="1" xfId="0" applyFont="1" applyFill="1" applyBorder="1" applyAlignment="1">
      <alignment horizontal="center" vertical="center" wrapText="1"/>
    </xf>
    <xf numFmtId="0" fontId="18" fillId="0" borderId="0" xfId="0" applyFont="1"/>
    <xf numFmtId="9" fontId="18" fillId="0" borderId="0" xfId="81" applyFont="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wrapText="1"/>
    </xf>
    <xf numFmtId="0" fontId="2" fillId="41" borderId="1" xfId="0" applyFont="1" applyFill="1" applyBorder="1" applyAlignment="1">
      <alignment horizontal="center" vertical="center" wrapText="1"/>
    </xf>
    <xf numFmtId="0" fontId="2" fillId="4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ont="1" applyFill="1"/>
    <xf numFmtId="170" fontId="30" fillId="47" borderId="1" xfId="80" applyNumberFormat="1" applyFont="1" applyFill="1" applyBorder="1" applyAlignment="1">
      <alignment horizontal="center" vertical="center" wrapText="1"/>
    </xf>
    <xf numFmtId="170" fontId="30" fillId="47" borderId="0" xfId="80" applyNumberFormat="1" applyFont="1" applyFill="1" applyBorder="1" applyAlignment="1">
      <alignment horizontal="center" vertical="center" wrapText="1"/>
    </xf>
    <xf numFmtId="14" fontId="37" fillId="47" borderId="0" xfId="0" applyNumberFormat="1" applyFont="1" applyFill="1" applyBorder="1" applyAlignment="1">
      <alignment horizontal="center" vertical="center"/>
    </xf>
    <xf numFmtId="1" fontId="0" fillId="34" borderId="0" xfId="0" applyNumberFormat="1" applyFill="1" applyBorder="1" applyAlignment="1">
      <alignment horizontal="center" vertical="center"/>
    </xf>
    <xf numFmtId="0" fontId="0" fillId="35" borderId="0" xfId="0" applyFill="1" applyBorder="1" applyAlignment="1">
      <alignment horizontal="left" vertical="center"/>
    </xf>
    <xf numFmtId="0" fontId="0" fillId="35" borderId="1" xfId="0" applyFill="1" applyBorder="1" applyAlignment="1">
      <alignment horizontal="left" vertical="center"/>
    </xf>
    <xf numFmtId="14" fontId="0" fillId="34" borderId="0" xfId="0" applyNumberFormat="1" applyFill="1" applyAlignment="1">
      <alignment horizontal="center" vertical="center"/>
    </xf>
    <xf numFmtId="0" fontId="4" fillId="35" borderId="21" xfId="0" applyFont="1" applyFill="1" applyBorder="1" applyAlignment="1">
      <alignment horizontal="center" vertical="center"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2" fontId="0" fillId="0" borderId="0" xfId="0" applyNumberFormat="1" applyAlignment="1">
      <alignment horizontal="center"/>
    </xf>
    <xf numFmtId="1" fontId="0" fillId="0" borderId="0" xfId="0" applyNumberFormat="1" applyAlignment="1">
      <alignment horizontal="center"/>
    </xf>
    <xf numFmtId="171" fontId="4" fillId="34" borderId="14" xfId="80" applyNumberFormat="1" applyFont="1" applyFill="1" applyBorder="1" applyAlignment="1">
      <alignment horizontal="center" vertical="center" wrapText="1"/>
    </xf>
    <xf numFmtId="171" fontId="0" fillId="34" borderId="0" xfId="80" applyNumberFormat="1" applyFont="1" applyFill="1" applyAlignment="1">
      <alignment horizontal="center" vertical="center"/>
    </xf>
    <xf numFmtId="170" fontId="0" fillId="0" borderId="0" xfId="0" applyNumberFormat="1" applyAlignment="1">
      <alignment horizontal="center" vertical="center"/>
    </xf>
    <xf numFmtId="0" fontId="58" fillId="41" borderId="14" xfId="0" applyFont="1" applyFill="1" applyBorder="1" applyAlignment="1">
      <alignment horizontal="center" vertical="center" wrapText="1"/>
    </xf>
    <xf numFmtId="0" fontId="58" fillId="41" borderId="16" xfId="0" applyFont="1" applyFill="1" applyBorder="1" applyAlignment="1">
      <alignment horizontal="center" vertical="center" wrapText="1"/>
    </xf>
    <xf numFmtId="0" fontId="58" fillId="41" borderId="15" xfId="0" applyFont="1" applyFill="1" applyBorder="1" applyAlignment="1">
      <alignment horizontal="center" vertical="center" wrapText="1"/>
    </xf>
    <xf numFmtId="0" fontId="66" fillId="35" borderId="27" xfId="0" applyFont="1" applyFill="1" applyBorder="1" applyAlignment="1">
      <alignment horizontal="center" vertical="center"/>
    </xf>
    <xf numFmtId="0" fontId="66" fillId="35" borderId="28" xfId="0" applyFont="1" applyFill="1" applyBorder="1" applyAlignment="1">
      <alignment horizontal="center" vertical="center"/>
    </xf>
    <xf numFmtId="0" fontId="64" fillId="35" borderId="0" xfId="0" applyFont="1" applyFill="1" applyAlignment="1">
      <alignment horizontal="center" vertical="center"/>
    </xf>
    <xf numFmtId="0" fontId="65" fillId="35" borderId="0" xfId="0" applyFont="1" applyFill="1" applyAlignment="1">
      <alignment horizontal="center" vertical="center"/>
    </xf>
    <xf numFmtId="170" fontId="18" fillId="49" borderId="1" xfId="80" applyNumberFormat="1" applyFont="1" applyFill="1" applyBorder="1" applyAlignment="1">
      <alignment horizontal="center" vertical="center"/>
    </xf>
    <xf numFmtId="0" fontId="18" fillId="34" borderId="0" xfId="0" applyFont="1" applyFill="1" applyBorder="1" applyAlignment="1">
      <alignment horizontal="center" vertical="center"/>
    </xf>
    <xf numFmtId="0" fontId="18" fillId="0" borderId="0" xfId="0" applyFont="1" applyBorder="1" applyAlignment="1">
      <alignment horizontal="center" vertical="center"/>
    </xf>
    <xf numFmtId="170" fontId="18" fillId="35" borderId="19" xfId="80" applyNumberFormat="1" applyFont="1" applyFill="1" applyBorder="1" applyAlignment="1">
      <alignment horizontal="center" vertical="center"/>
    </xf>
    <xf numFmtId="3" fontId="18" fillId="34" borderId="0" xfId="80" applyNumberFormat="1" applyFont="1" applyFill="1" applyAlignment="1">
      <alignment horizontal="center" vertical="center"/>
    </xf>
  </cellXfs>
  <cellStyles count="82">
    <cellStyle name="20% - Accent1" xfId="22" builtinId="30" customBuiltin="1"/>
    <cellStyle name="20% - Accent2" xfId="25" builtinId="34" customBuiltin="1"/>
    <cellStyle name="20% - Accent3" xfId="28" builtinId="38" customBuiltin="1"/>
    <cellStyle name="20% - Accent4" xfId="31" builtinId="42" customBuiltin="1"/>
    <cellStyle name="20% - Accent5" xfId="34" builtinId="46" customBuiltin="1"/>
    <cellStyle name="20% - Accent6" xfId="37" builtinId="50" customBuiltin="1"/>
    <cellStyle name="40% - Accent1" xfId="23" builtinId="31" customBuiltin="1"/>
    <cellStyle name="40% - Accent2" xfId="26" builtinId="35" customBuiltin="1"/>
    <cellStyle name="40% - Accent3" xfId="29" builtinId="39" customBuiltin="1"/>
    <cellStyle name="40% - Accent4" xfId="32" builtinId="43" customBuiltin="1"/>
    <cellStyle name="40% - Accent5" xfId="35" builtinId="47" customBuiltin="1"/>
    <cellStyle name="40% - Accent6" xfId="38" builtinId="51" customBuiltin="1"/>
    <cellStyle name="60% - Accent1 2" xfId="40" xr:uid="{00000000-0005-0000-0000-00000C000000}"/>
    <cellStyle name="60% - Accent2 2" xfId="41" xr:uid="{00000000-0005-0000-0000-00000D000000}"/>
    <cellStyle name="60% - Accent3 2" xfId="42" xr:uid="{00000000-0005-0000-0000-00000E000000}"/>
    <cellStyle name="60% - Accent4 2" xfId="43" xr:uid="{00000000-0005-0000-0000-00000F000000}"/>
    <cellStyle name="60% - Accent5 2" xfId="44" xr:uid="{00000000-0005-0000-0000-000010000000}"/>
    <cellStyle name="60% - Accent6 2" xfId="45" xr:uid="{00000000-0005-0000-0000-000011000000}"/>
    <cellStyle name="Accent1" xfId="21" builtinId="29" customBuiltin="1"/>
    <cellStyle name="Accent2" xfId="24" builtinId="33" customBuiltin="1"/>
    <cellStyle name="Accent3" xfId="27" builtinId="37" customBuiltin="1"/>
    <cellStyle name="Accent4" xfId="30" builtinId="41" customBuiltin="1"/>
    <cellStyle name="Accent5" xfId="33" builtinId="45" customBuiltin="1"/>
    <cellStyle name="Accent6" xfId="36" builtinId="49" customBuiltin="1"/>
    <cellStyle name="Actual Date" xfId="50" xr:uid="{00000000-0005-0000-0000-000018000000}"/>
    <cellStyle name="Bad" xfId="11" builtinId="27" customBuiltin="1"/>
    <cellStyle name="Calculation" xfId="14" builtinId="22" customBuiltin="1"/>
    <cellStyle name="Check Cell" xfId="16" builtinId="23" customBuiltin="1"/>
    <cellStyle name="Comma" xfId="80" builtinId="3"/>
    <cellStyle name="Comma 2" xfId="49" xr:uid="{00000000-0005-0000-0000-00001D000000}"/>
    <cellStyle name="Comma 7" xfId="70" xr:uid="{00000000-0005-0000-0000-00001E000000}"/>
    <cellStyle name="Comma0" xfId="51" xr:uid="{00000000-0005-0000-0000-00001F000000}"/>
    <cellStyle name="Currency 2" xfId="52" xr:uid="{00000000-0005-0000-0000-000020000000}"/>
    <cellStyle name="Currency0" xfId="53" xr:uid="{00000000-0005-0000-0000-000021000000}"/>
    <cellStyle name="Date" xfId="54" xr:uid="{00000000-0005-0000-0000-000022000000}"/>
    <cellStyle name="Explanatory Text" xfId="19" builtinId="53" customBuiltin="1"/>
    <cellStyle name="Fixed" xfId="55" xr:uid="{00000000-0005-0000-0000-000024000000}"/>
    <cellStyle name="Good" xfId="10" builtinId="26" customBuiltin="1"/>
    <cellStyle name="Grey" xfId="56" xr:uid="{00000000-0005-0000-0000-000026000000}"/>
    <cellStyle name="HEADER" xfId="57" xr:uid="{00000000-0005-0000-0000-000027000000}"/>
    <cellStyle name="Heading 1" xfId="6" builtinId="16" customBuiltin="1"/>
    <cellStyle name="Heading 2" xfId="7" builtinId="17" customBuiltin="1"/>
    <cellStyle name="Heading 3" xfId="8" builtinId="18" customBuiltin="1"/>
    <cellStyle name="Heading 4" xfId="9" builtinId="19" customBuiltin="1"/>
    <cellStyle name="Heading1" xfId="58" xr:uid="{00000000-0005-0000-0000-00002C000000}"/>
    <cellStyle name="Heading2" xfId="59" xr:uid="{00000000-0005-0000-0000-00002D000000}"/>
    <cellStyle name="HIGHLIGHT" xfId="60" xr:uid="{00000000-0005-0000-0000-00002E000000}"/>
    <cellStyle name="Hyperlink" xfId="79" builtinId="8"/>
    <cellStyle name="Hyperlink 2" xfId="48" xr:uid="{00000000-0005-0000-0000-000030000000}"/>
    <cellStyle name="Input" xfId="12" builtinId="20" customBuiltin="1"/>
    <cellStyle name="Input [yellow]" xfId="61" xr:uid="{00000000-0005-0000-0000-000032000000}"/>
    <cellStyle name="Linked Cell" xfId="15" builtinId="24" customBuiltin="1"/>
    <cellStyle name="Neutral 2" xfId="39" xr:uid="{00000000-0005-0000-0000-000034000000}"/>
    <cellStyle name="no dec" xfId="62" xr:uid="{00000000-0005-0000-0000-000035000000}"/>
    <cellStyle name="Normal" xfId="0" builtinId="0"/>
    <cellStyle name="Normal - Style1" xfId="63" xr:uid="{00000000-0005-0000-0000-000037000000}"/>
    <cellStyle name="Normal 10" xfId="71" xr:uid="{00000000-0005-0000-0000-000038000000}"/>
    <cellStyle name="Normal 11" xfId="72" xr:uid="{00000000-0005-0000-0000-000039000000}"/>
    <cellStyle name="Normal 16" xfId="69" xr:uid="{00000000-0005-0000-0000-00003A000000}"/>
    <cellStyle name="Normal 2" xfId="3" xr:uid="{00000000-0005-0000-0000-00003B000000}"/>
    <cellStyle name="Normal 2 2" xfId="47" xr:uid="{00000000-0005-0000-0000-00003C000000}"/>
    <cellStyle name="Normal 2 3" xfId="73" xr:uid="{00000000-0005-0000-0000-00003D000000}"/>
    <cellStyle name="Normal 2 3 2" xfId="76" xr:uid="{00000000-0005-0000-0000-00003E000000}"/>
    <cellStyle name="Normal 3" xfId="4" xr:uid="{00000000-0005-0000-0000-00003F000000}"/>
    <cellStyle name="Normal 3 2" xfId="64" xr:uid="{00000000-0005-0000-0000-000040000000}"/>
    <cellStyle name="Normal 4" xfId="75" xr:uid="{00000000-0005-0000-0000-000041000000}"/>
    <cellStyle name="Normal 4 4" xfId="2" xr:uid="{00000000-0005-0000-0000-000042000000}"/>
    <cellStyle name="Normal 5" xfId="1" xr:uid="{00000000-0005-0000-0000-000043000000}"/>
    <cellStyle name="Normal 5 2" xfId="46" xr:uid="{00000000-0005-0000-0000-000044000000}"/>
    <cellStyle name="Normal 6" xfId="77" xr:uid="{00000000-0005-0000-0000-000045000000}"/>
    <cellStyle name="Normal_Sheet1" xfId="74" xr:uid="{00000000-0005-0000-0000-000046000000}"/>
    <cellStyle name="Note" xfId="18" builtinId="10" customBuiltin="1"/>
    <cellStyle name="Output" xfId="13" builtinId="21" customBuiltin="1"/>
    <cellStyle name="Percent" xfId="81" builtinId="5"/>
    <cellStyle name="Percent [2]" xfId="65" xr:uid="{00000000-0005-0000-0000-00004A000000}"/>
    <cellStyle name="Percent 2" xfId="78" xr:uid="{00000000-0005-0000-0000-00004B000000}"/>
    <cellStyle name="Title" xfId="5" builtinId="15" customBuiltin="1"/>
    <cellStyle name="Total" xfId="20" builtinId="25" customBuiltin="1"/>
    <cellStyle name="Unprot" xfId="66" xr:uid="{00000000-0005-0000-0000-00004E000000}"/>
    <cellStyle name="Unprot$" xfId="67" xr:uid="{00000000-0005-0000-0000-00004F000000}"/>
    <cellStyle name="Unprotect" xfId="68" xr:uid="{00000000-0005-0000-0000-000050000000}"/>
    <cellStyle name="Warning Text" xfId="17" builtinId="11" customBuiltin="1"/>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D2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G55"/>
  <sheetViews>
    <sheetView zoomScaleNormal="100" workbookViewId="0">
      <pane xSplit="2" ySplit="3" topLeftCell="C29" activePane="bottomRight" state="frozen"/>
      <selection pane="topRight" activeCell="C1" sqref="C1"/>
      <selection pane="bottomLeft" activeCell="A4" sqref="A4"/>
      <selection pane="bottomRight"/>
    </sheetView>
  </sheetViews>
  <sheetFormatPr baseColWidth="10" defaultColWidth="9.1640625" defaultRowHeight="15"/>
  <cols>
    <col min="1" max="1" width="11.5" style="57" bestFit="1" customWidth="1"/>
    <col min="2" max="2" width="13.33203125" style="100" customWidth="1"/>
    <col min="3" max="3" width="51.5" style="100" bestFit="1" customWidth="1"/>
    <col min="4" max="4" width="122.5" style="105" customWidth="1"/>
    <col min="5" max="5" width="30" style="105" bestFit="1" customWidth="1"/>
    <col min="6" max="6" width="18.1640625" style="105" customWidth="1"/>
    <col min="7" max="7" width="44.5" style="105" customWidth="1"/>
    <col min="8" max="8" width="9.1640625" style="100"/>
    <col min="9" max="10" width="44.5" style="100" bestFit="1" customWidth="1"/>
    <col min="11" max="16384" width="9.1640625" style="100"/>
  </cols>
  <sheetData>
    <row r="1" spans="1:7" ht="16">
      <c r="A1" s="53" t="s">
        <v>0</v>
      </c>
      <c r="B1" s="54" t="s">
        <v>1</v>
      </c>
      <c r="C1" s="54" t="s">
        <v>2</v>
      </c>
      <c r="D1" s="113" t="s">
        <v>3</v>
      </c>
      <c r="E1" s="58" t="s">
        <v>4</v>
      </c>
      <c r="F1" s="58" t="s">
        <v>5</v>
      </c>
      <c r="G1" s="58" t="s">
        <v>6</v>
      </c>
    </row>
    <row r="2" spans="1:7" ht="16">
      <c r="A2" s="56">
        <v>43825</v>
      </c>
      <c r="B2" s="114">
        <v>1</v>
      </c>
      <c r="C2" s="114" t="s">
        <v>7</v>
      </c>
      <c r="D2" s="103" t="s">
        <v>8</v>
      </c>
      <c r="E2" s="103" t="s">
        <v>9</v>
      </c>
      <c r="F2" s="103" t="s">
        <v>9</v>
      </c>
      <c r="G2" s="103" t="s">
        <v>9</v>
      </c>
    </row>
    <row r="3" spans="1:7" ht="16">
      <c r="A3" s="56">
        <v>43875</v>
      </c>
      <c r="B3" s="114">
        <v>2</v>
      </c>
      <c r="C3" s="114" t="s">
        <v>10</v>
      </c>
      <c r="D3" s="103" t="s">
        <v>11</v>
      </c>
      <c r="E3" s="103" t="s">
        <v>12</v>
      </c>
      <c r="F3" s="103" t="s">
        <v>9</v>
      </c>
      <c r="G3" s="103" t="s">
        <v>9</v>
      </c>
    </row>
    <row r="4" spans="1:7" ht="32">
      <c r="A4" s="56">
        <v>43875</v>
      </c>
      <c r="B4" s="114">
        <v>2</v>
      </c>
      <c r="C4" s="114" t="s">
        <v>10</v>
      </c>
      <c r="D4" s="103" t="s">
        <v>13</v>
      </c>
      <c r="E4" s="103" t="s">
        <v>14</v>
      </c>
      <c r="F4" s="103" t="s">
        <v>14</v>
      </c>
      <c r="G4" s="103" t="s">
        <v>14</v>
      </c>
    </row>
    <row r="5" spans="1:7" ht="16">
      <c r="A5" s="56">
        <v>43875</v>
      </c>
      <c r="B5" s="114">
        <v>2</v>
      </c>
      <c r="C5" s="114" t="s">
        <v>10</v>
      </c>
      <c r="D5" s="103" t="s">
        <v>15</v>
      </c>
      <c r="E5" s="103" t="s">
        <v>12</v>
      </c>
      <c r="F5" s="103" t="s">
        <v>9</v>
      </c>
      <c r="G5" s="103" t="s">
        <v>9</v>
      </c>
    </row>
    <row r="6" spans="1:7" ht="16">
      <c r="A6" s="56">
        <v>43875</v>
      </c>
      <c r="B6" s="114">
        <v>2</v>
      </c>
      <c r="C6" s="114" t="s">
        <v>16</v>
      </c>
      <c r="D6" s="103" t="s">
        <v>17</v>
      </c>
      <c r="E6" s="103" t="s">
        <v>9</v>
      </c>
      <c r="F6" s="103" t="s">
        <v>9</v>
      </c>
      <c r="G6" s="103" t="s">
        <v>9</v>
      </c>
    </row>
    <row r="7" spans="1:7" ht="16">
      <c r="A7" s="56">
        <v>43875</v>
      </c>
      <c r="B7" s="114">
        <v>2</v>
      </c>
      <c r="C7" s="114" t="s">
        <v>16</v>
      </c>
      <c r="D7" s="103" t="s">
        <v>18</v>
      </c>
      <c r="E7" s="103" t="s">
        <v>19</v>
      </c>
      <c r="F7" s="103" t="s">
        <v>20</v>
      </c>
      <c r="G7" s="61" t="str">
        <f t="shared" ref="G7" si="0">HYPERLINK("#"&amp;E7&amp;"!"&amp;F7)</f>
        <v>#instructions_3_high_level_steps!D15</v>
      </c>
    </row>
    <row r="8" spans="1:7" ht="16">
      <c r="A8" s="56">
        <v>43875</v>
      </c>
      <c r="B8" s="114">
        <v>2</v>
      </c>
      <c r="C8" s="114" t="s">
        <v>16</v>
      </c>
      <c r="D8" s="103" t="s">
        <v>21</v>
      </c>
      <c r="E8" s="103" t="s">
        <v>19</v>
      </c>
      <c r="F8" s="103" t="s">
        <v>22</v>
      </c>
      <c r="G8" s="61" t="str">
        <f t="shared" ref="G8:G14" si="1">HYPERLINK("#"&amp;E8&amp;"!"&amp;F8)</f>
        <v>#instructions_3_high_level_steps!D4</v>
      </c>
    </row>
    <row r="9" spans="1:7" ht="32">
      <c r="A9" s="56">
        <v>43875</v>
      </c>
      <c r="B9" s="114">
        <v>2</v>
      </c>
      <c r="C9" s="114" t="s">
        <v>16</v>
      </c>
      <c r="D9" s="103" t="s">
        <v>23</v>
      </c>
      <c r="E9" s="103" t="s">
        <v>24</v>
      </c>
      <c r="F9" s="103" t="s">
        <v>25</v>
      </c>
      <c r="G9" s="61" t="str">
        <f t="shared" si="1"/>
        <v>#instructions_7_data_dict!D31</v>
      </c>
    </row>
    <row r="10" spans="1:7" ht="16">
      <c r="A10" s="56">
        <v>43875</v>
      </c>
      <c r="B10" s="114">
        <v>2</v>
      </c>
      <c r="C10" s="114" t="s">
        <v>26</v>
      </c>
      <c r="D10" s="103" t="s">
        <v>27</v>
      </c>
      <c r="E10" s="103" t="s">
        <v>28</v>
      </c>
      <c r="F10" s="103" t="s">
        <v>29</v>
      </c>
      <c r="G10" s="61" t="str">
        <f t="shared" si="1"/>
        <v>#unique_contracts!U:X</v>
      </c>
    </row>
    <row r="11" spans="1:7" ht="16">
      <c r="A11" s="56">
        <v>43875</v>
      </c>
      <c r="B11" s="114">
        <v>2</v>
      </c>
      <c r="C11" s="114" t="s">
        <v>26</v>
      </c>
      <c r="D11" s="103" t="s">
        <v>30</v>
      </c>
      <c r="E11" s="103" t="s">
        <v>28</v>
      </c>
      <c r="F11" s="103" t="s">
        <v>31</v>
      </c>
      <c r="G11" s="61" t="str">
        <f t="shared" si="1"/>
        <v>#unique_contracts!U1</v>
      </c>
    </row>
    <row r="12" spans="1:7" ht="32">
      <c r="A12" s="56">
        <v>43875</v>
      </c>
      <c r="B12" s="114">
        <v>2</v>
      </c>
      <c r="C12" s="114" t="s">
        <v>26</v>
      </c>
      <c r="D12" s="103" t="s">
        <v>32</v>
      </c>
      <c r="E12" s="103" t="s">
        <v>28</v>
      </c>
      <c r="F12" s="103" t="s">
        <v>33</v>
      </c>
      <c r="G12" s="61" t="str">
        <f t="shared" si="1"/>
        <v>#unique_contracts!W1</v>
      </c>
    </row>
    <row r="13" spans="1:7" ht="32">
      <c r="A13" s="56">
        <v>43875</v>
      </c>
      <c r="B13" s="114">
        <v>2</v>
      </c>
      <c r="C13" s="114" t="s">
        <v>26</v>
      </c>
      <c r="D13" s="103" t="s">
        <v>34</v>
      </c>
      <c r="E13" s="103" t="s">
        <v>28</v>
      </c>
      <c r="F13" s="103" t="s">
        <v>35</v>
      </c>
      <c r="G13" s="61" t="str">
        <f t="shared" si="1"/>
        <v>#unique_contracts!X1</v>
      </c>
    </row>
    <row r="14" spans="1:7" ht="48">
      <c r="A14" s="56">
        <v>43875</v>
      </c>
      <c r="B14" s="114">
        <v>2</v>
      </c>
      <c r="C14" s="114" t="s">
        <v>36</v>
      </c>
      <c r="D14" s="103" t="s">
        <v>37</v>
      </c>
      <c r="E14" s="103" t="s">
        <v>38</v>
      </c>
      <c r="F14" s="103" t="s">
        <v>39</v>
      </c>
      <c r="G14" s="61" t="str">
        <f t="shared" si="1"/>
        <v>#instructions_10_incrementality!A1</v>
      </c>
    </row>
    <row r="15" spans="1:7" ht="16">
      <c r="A15" s="56">
        <v>43875</v>
      </c>
      <c r="B15" s="114">
        <v>2</v>
      </c>
      <c r="C15" s="114" t="s">
        <v>40</v>
      </c>
      <c r="D15" s="103" t="s">
        <v>41</v>
      </c>
      <c r="E15" s="103" t="s">
        <v>42</v>
      </c>
      <c r="F15" s="103" t="s">
        <v>43</v>
      </c>
      <c r="G15" s="61" t="str">
        <f t="shared" ref="G15:G27" si="2">HYPERLINK("#"&amp;E15&amp;"!"&amp;F15)</f>
        <v>#contract_status!A5</v>
      </c>
    </row>
    <row r="16" spans="1:7" ht="16">
      <c r="A16" s="56">
        <v>43875</v>
      </c>
      <c r="B16" s="114">
        <v>2</v>
      </c>
      <c r="C16" s="114" t="s">
        <v>44</v>
      </c>
      <c r="D16" s="103" t="s">
        <v>45</v>
      </c>
      <c r="E16" s="103" t="s">
        <v>46</v>
      </c>
      <c r="F16" s="103" t="s">
        <v>47</v>
      </c>
      <c r="G16" s="61" t="str">
        <f t="shared" si="2"/>
        <v>#resources!D:D</v>
      </c>
    </row>
    <row r="17" spans="1:7" ht="16">
      <c r="A17" s="56">
        <v>43875</v>
      </c>
      <c r="B17" s="114">
        <v>2</v>
      </c>
      <c r="C17" s="114" t="s">
        <v>44</v>
      </c>
      <c r="D17" s="103" t="s">
        <v>48</v>
      </c>
      <c r="E17" s="103" t="s">
        <v>46</v>
      </c>
      <c r="F17" s="103" t="s">
        <v>49</v>
      </c>
      <c r="G17" s="61" t="str">
        <f t="shared" si="2"/>
        <v>#resources!B:B</v>
      </c>
    </row>
    <row r="18" spans="1:7" ht="64">
      <c r="A18" s="56">
        <v>43875</v>
      </c>
      <c r="B18" s="114">
        <v>2</v>
      </c>
      <c r="C18" s="114" t="s">
        <v>50</v>
      </c>
      <c r="D18" s="103" t="s">
        <v>51</v>
      </c>
      <c r="E18" s="103" t="s">
        <v>46</v>
      </c>
      <c r="F18" s="103" t="s">
        <v>52</v>
      </c>
      <c r="G18" s="61" t="str">
        <f t="shared" si="2"/>
        <v>#resources!A:I</v>
      </c>
    </row>
    <row r="19" spans="1:7" ht="16">
      <c r="A19" s="56">
        <v>43875</v>
      </c>
      <c r="B19" s="114">
        <v>2</v>
      </c>
      <c r="C19" s="114" t="s">
        <v>50</v>
      </c>
      <c r="D19" s="103" t="s">
        <v>53</v>
      </c>
      <c r="E19" s="103" t="s">
        <v>46</v>
      </c>
      <c r="F19" s="103" t="s">
        <v>49</v>
      </c>
      <c r="G19" s="61" t="str">
        <f t="shared" si="2"/>
        <v>#resources!B:B</v>
      </c>
    </row>
    <row r="20" spans="1:7" ht="16">
      <c r="A20" s="56">
        <v>43875</v>
      </c>
      <c r="B20" s="114">
        <v>2</v>
      </c>
      <c r="C20" s="114" t="s">
        <v>50</v>
      </c>
      <c r="D20" s="103" t="s">
        <v>54</v>
      </c>
      <c r="E20" s="103" t="s">
        <v>46</v>
      </c>
      <c r="F20" s="103" t="s">
        <v>49</v>
      </c>
      <c r="G20" s="61" t="str">
        <f t="shared" si="2"/>
        <v>#resources!B:B</v>
      </c>
    </row>
    <row r="21" spans="1:7" ht="16">
      <c r="A21" s="56">
        <v>43875</v>
      </c>
      <c r="B21" s="114">
        <v>2</v>
      </c>
      <c r="C21" s="114" t="s">
        <v>50</v>
      </c>
      <c r="D21" s="103" t="s">
        <v>55</v>
      </c>
      <c r="E21" s="103" t="s">
        <v>46</v>
      </c>
      <c r="F21" s="103" t="s">
        <v>49</v>
      </c>
      <c r="G21" s="61" t="str">
        <f t="shared" si="2"/>
        <v>#resources!B:B</v>
      </c>
    </row>
    <row r="22" spans="1:7" ht="16">
      <c r="A22" s="56">
        <v>43875</v>
      </c>
      <c r="B22" s="114">
        <v>2</v>
      </c>
      <c r="C22" s="114" t="s">
        <v>50</v>
      </c>
      <c r="D22" s="103" t="s">
        <v>56</v>
      </c>
      <c r="E22" s="103" t="s">
        <v>57</v>
      </c>
      <c r="F22" s="103" t="s">
        <v>58</v>
      </c>
      <c r="G22" s="61" t="str">
        <f t="shared" si="2"/>
        <v>#instructions_8_supertypes!A:A</v>
      </c>
    </row>
    <row r="23" spans="1:7" ht="16">
      <c r="A23" s="56">
        <v>43875</v>
      </c>
      <c r="B23" s="114">
        <v>2</v>
      </c>
      <c r="C23" s="114" t="s">
        <v>50</v>
      </c>
      <c r="D23" s="103" t="s">
        <v>59</v>
      </c>
      <c r="E23" s="103" t="s">
        <v>60</v>
      </c>
      <c r="F23" s="103" t="s">
        <v>61</v>
      </c>
      <c r="G23" s="61" t="str">
        <f t="shared" si="2"/>
        <v>#instructions_9_special_notes!A9</v>
      </c>
    </row>
    <row r="24" spans="1:7" ht="16">
      <c r="A24" s="56">
        <v>43875</v>
      </c>
      <c r="B24" s="114">
        <v>2</v>
      </c>
      <c r="C24" s="114" t="s">
        <v>62</v>
      </c>
      <c r="D24" s="103" t="s">
        <v>63</v>
      </c>
      <c r="E24" s="103" t="s">
        <v>28</v>
      </c>
      <c r="F24" s="103" t="s">
        <v>64</v>
      </c>
      <c r="G24" s="61" t="str">
        <f t="shared" si="2"/>
        <v>#unique_contracts!F:F</v>
      </c>
    </row>
    <row r="25" spans="1:7" ht="16">
      <c r="A25" s="56">
        <v>43875</v>
      </c>
      <c r="B25" s="114">
        <v>2</v>
      </c>
      <c r="C25" s="114" t="s">
        <v>62</v>
      </c>
      <c r="D25" s="103" t="s">
        <v>65</v>
      </c>
      <c r="E25" s="103" t="s">
        <v>28</v>
      </c>
      <c r="F25" s="103" t="s">
        <v>66</v>
      </c>
      <c r="G25" s="61" t="str">
        <f t="shared" si="2"/>
        <v>#unique_contracts!M:N</v>
      </c>
    </row>
    <row r="26" spans="1:7" ht="16">
      <c r="A26" s="56">
        <v>43875</v>
      </c>
      <c r="B26" s="114">
        <v>2</v>
      </c>
      <c r="C26" s="114" t="s">
        <v>62</v>
      </c>
      <c r="D26" s="103" t="s">
        <v>67</v>
      </c>
      <c r="E26" s="103" t="s">
        <v>28</v>
      </c>
      <c r="F26" s="103" t="s">
        <v>68</v>
      </c>
      <c r="G26" s="61" t="str">
        <f t="shared" si="2"/>
        <v>#unique_contracts!G:G</v>
      </c>
    </row>
    <row r="27" spans="1:7" ht="16">
      <c r="A27" s="56">
        <v>43875</v>
      </c>
      <c r="B27" s="114">
        <v>2</v>
      </c>
      <c r="C27" s="114" t="s">
        <v>44</v>
      </c>
      <c r="D27" s="103" t="s">
        <v>69</v>
      </c>
      <c r="E27" s="114" t="s">
        <v>70</v>
      </c>
      <c r="F27" s="103" t="s">
        <v>71</v>
      </c>
      <c r="G27" s="61" t="str">
        <f t="shared" si="2"/>
        <v>#monthly_gwh_mw!I:I</v>
      </c>
    </row>
    <row r="28" spans="1:7" ht="16">
      <c r="A28" s="56">
        <v>43875</v>
      </c>
      <c r="B28" s="114">
        <v>2</v>
      </c>
      <c r="C28" s="114" t="s">
        <v>44</v>
      </c>
      <c r="D28" s="103" t="s">
        <v>72</v>
      </c>
      <c r="E28" s="114" t="s">
        <v>70</v>
      </c>
      <c r="F28" s="103" t="s">
        <v>73</v>
      </c>
      <c r="G28" s="61" t="str">
        <f t="shared" ref="G28:G46" si="3">HYPERLINK("#"&amp;E28&amp;"!"&amp;F28)</f>
        <v>#monthly_gwh_mw!N:N</v>
      </c>
    </row>
    <row r="29" spans="1:7" ht="16">
      <c r="A29" s="56">
        <v>43875</v>
      </c>
      <c r="B29" s="114">
        <v>2</v>
      </c>
      <c r="C29" s="114" t="s">
        <v>16</v>
      </c>
      <c r="D29" s="103" t="s">
        <v>74</v>
      </c>
      <c r="E29" s="114" t="s">
        <v>75</v>
      </c>
      <c r="F29" s="103" t="s">
        <v>43</v>
      </c>
      <c r="G29" s="61" t="str">
        <f t="shared" si="3"/>
        <v>#instructions_5_notes_explained!A5</v>
      </c>
    </row>
    <row r="30" spans="1:7" ht="32">
      <c r="A30" s="56">
        <v>43886</v>
      </c>
      <c r="B30" s="114" t="s">
        <v>76</v>
      </c>
      <c r="C30" s="114" t="s">
        <v>77</v>
      </c>
      <c r="D30" s="103" t="s">
        <v>78</v>
      </c>
      <c r="E30" s="103" t="s">
        <v>28</v>
      </c>
      <c r="F30" s="103" t="s">
        <v>79</v>
      </c>
      <c r="G30" s="61" t="str">
        <f t="shared" si="3"/>
        <v>#unique_contracts!AJ:AQ</v>
      </c>
    </row>
    <row r="31" spans="1:7" ht="16">
      <c r="A31" s="56">
        <v>43886</v>
      </c>
      <c r="B31" s="114" t="s">
        <v>76</v>
      </c>
      <c r="C31" s="114" t="s">
        <v>80</v>
      </c>
      <c r="D31" s="103" t="s">
        <v>81</v>
      </c>
      <c r="E31" s="103" t="s">
        <v>82</v>
      </c>
      <c r="F31" s="103" t="s">
        <v>83</v>
      </c>
      <c r="G31" s="61" t="str">
        <f t="shared" si="3"/>
        <v>#dashboard!B15</v>
      </c>
    </row>
    <row r="32" spans="1:7" ht="16">
      <c r="A32" s="56">
        <v>43886</v>
      </c>
      <c r="B32" s="114" t="s">
        <v>76</v>
      </c>
      <c r="C32" s="114" t="s">
        <v>84</v>
      </c>
      <c r="D32" s="103" t="s">
        <v>85</v>
      </c>
      <c r="E32" s="114" t="s">
        <v>70</v>
      </c>
      <c r="F32" s="79" t="s">
        <v>86</v>
      </c>
      <c r="G32" s="61" t="str">
        <f t="shared" si="3"/>
        <v>#monthly_gwh_mw!49:51</v>
      </c>
    </row>
    <row r="33" spans="1:7" ht="32">
      <c r="A33" s="56">
        <v>43886</v>
      </c>
      <c r="B33" s="114" t="s">
        <v>76</v>
      </c>
      <c r="C33" s="114" t="s">
        <v>16</v>
      </c>
      <c r="D33" s="103" t="s">
        <v>87</v>
      </c>
      <c r="E33" s="114" t="s">
        <v>88</v>
      </c>
      <c r="F33" s="114" t="s">
        <v>61</v>
      </c>
      <c r="G33" s="61" t="str">
        <f t="shared" si="3"/>
        <v>#instructions_1_general!A9</v>
      </c>
    </row>
    <row r="34" spans="1:7" ht="16">
      <c r="A34" s="56">
        <v>43886</v>
      </c>
      <c r="B34" s="114" t="s">
        <v>76</v>
      </c>
      <c r="C34" s="114" t="s">
        <v>50</v>
      </c>
      <c r="D34" s="103" t="s">
        <v>89</v>
      </c>
      <c r="E34" s="114" t="s">
        <v>46</v>
      </c>
      <c r="F34" s="114" t="s">
        <v>90</v>
      </c>
      <c r="G34" s="61" t="str">
        <f t="shared" si="3"/>
        <v>#resources!H1888</v>
      </c>
    </row>
    <row r="35" spans="1:7" ht="16">
      <c r="A35" s="56">
        <v>43886</v>
      </c>
      <c r="B35" s="114" t="s">
        <v>76</v>
      </c>
      <c r="C35" s="114" t="s">
        <v>16</v>
      </c>
      <c r="D35" s="103" t="s">
        <v>91</v>
      </c>
      <c r="E35" s="103" t="s">
        <v>19</v>
      </c>
      <c r="F35" s="103" t="s">
        <v>22</v>
      </c>
      <c r="G35" s="61" t="str">
        <f t="shared" si="3"/>
        <v>#instructions_3_high_level_steps!D4</v>
      </c>
    </row>
    <row r="36" spans="1:7" ht="16">
      <c r="A36" s="56">
        <v>43886</v>
      </c>
      <c r="B36" s="114" t="s">
        <v>76</v>
      </c>
      <c r="C36" s="114" t="s">
        <v>16</v>
      </c>
      <c r="D36" s="103" t="s">
        <v>92</v>
      </c>
      <c r="E36" s="103" t="s">
        <v>57</v>
      </c>
      <c r="F36" s="103" t="s">
        <v>93</v>
      </c>
      <c r="G36" s="61" t="str">
        <f t="shared" si="3"/>
        <v>#instructions_8_supertypes!B5:B6</v>
      </c>
    </row>
    <row r="37" spans="1:7" ht="16">
      <c r="A37" s="56">
        <v>43886</v>
      </c>
      <c r="B37" s="114" t="s">
        <v>94</v>
      </c>
      <c r="C37" s="114" t="s">
        <v>77</v>
      </c>
      <c r="D37" s="103" t="s">
        <v>95</v>
      </c>
      <c r="E37" s="103" t="s">
        <v>42</v>
      </c>
      <c r="F37" s="103" t="s">
        <v>96</v>
      </c>
      <c r="G37" s="61" t="str">
        <f t="shared" si="3"/>
        <v>#contract_status!B3</v>
      </c>
    </row>
    <row r="38" spans="1:7" ht="16">
      <c r="A38" s="98">
        <v>43962</v>
      </c>
      <c r="B38" s="94">
        <v>3</v>
      </c>
      <c r="C38" s="98" t="s">
        <v>16</v>
      </c>
      <c r="D38" s="81" t="s">
        <v>97</v>
      </c>
      <c r="E38" s="97" t="s">
        <v>88</v>
      </c>
      <c r="F38" s="97" t="s">
        <v>43</v>
      </c>
      <c r="G38" s="97" t="str">
        <f t="shared" si="3"/>
        <v>#instructions_1_general!A5</v>
      </c>
    </row>
    <row r="39" spans="1:7" ht="16">
      <c r="A39" s="98">
        <v>43962</v>
      </c>
      <c r="B39" s="94">
        <v>3</v>
      </c>
      <c r="C39" s="98" t="s">
        <v>16</v>
      </c>
      <c r="D39" s="81" t="s">
        <v>98</v>
      </c>
      <c r="E39" s="97" t="s">
        <v>19</v>
      </c>
      <c r="F39" s="97" t="s">
        <v>99</v>
      </c>
      <c r="G39" s="97" t="str">
        <f t="shared" si="3"/>
        <v>#instructions_3_high_level_steps!D8</v>
      </c>
    </row>
    <row r="40" spans="1:7" ht="16">
      <c r="A40" s="98">
        <v>43962</v>
      </c>
      <c r="B40" s="94">
        <v>3</v>
      </c>
      <c r="C40" s="98" t="s">
        <v>16</v>
      </c>
      <c r="D40" s="81" t="s">
        <v>100</v>
      </c>
      <c r="E40" s="97" t="s">
        <v>19</v>
      </c>
      <c r="F40" s="97" t="s">
        <v>99</v>
      </c>
      <c r="G40" s="97" t="str">
        <f t="shared" ref="G40" si="4">HYPERLINK("#"&amp;E40&amp;"!"&amp;F40)</f>
        <v>#instructions_3_high_level_steps!D8</v>
      </c>
    </row>
    <row r="41" spans="1:7" ht="48">
      <c r="A41" s="98">
        <v>43962</v>
      </c>
      <c r="B41" s="94">
        <v>3</v>
      </c>
      <c r="C41" s="98" t="s">
        <v>16</v>
      </c>
      <c r="D41" s="81" t="s">
        <v>101</v>
      </c>
      <c r="E41" s="97" t="s">
        <v>19</v>
      </c>
      <c r="F41" s="97" t="s">
        <v>102</v>
      </c>
      <c r="G41" s="97" t="str">
        <f t="shared" si="3"/>
        <v>#instructions_3_high_level_steps!D3</v>
      </c>
    </row>
    <row r="42" spans="1:7" ht="16">
      <c r="A42" s="98">
        <v>43962</v>
      </c>
      <c r="B42" s="94">
        <v>3</v>
      </c>
      <c r="C42" s="98" t="s">
        <v>16</v>
      </c>
      <c r="D42" s="81" t="s">
        <v>103</v>
      </c>
      <c r="E42" s="97" t="s">
        <v>19</v>
      </c>
      <c r="F42" s="97" t="s">
        <v>104</v>
      </c>
      <c r="G42" s="97" t="str">
        <f t="shared" si="3"/>
        <v>#instructions_3_high_level_steps!D19</v>
      </c>
    </row>
    <row r="43" spans="1:7" ht="16">
      <c r="A43" s="98">
        <v>43962</v>
      </c>
      <c r="B43" s="94">
        <v>3</v>
      </c>
      <c r="C43" s="98" t="s">
        <v>16</v>
      </c>
      <c r="D43" s="81" t="s">
        <v>105</v>
      </c>
      <c r="E43" s="97" t="s">
        <v>24</v>
      </c>
      <c r="F43" s="97" t="s">
        <v>106</v>
      </c>
      <c r="G43" s="97" t="str">
        <f t="shared" ref="G43" si="5">HYPERLINK("#"&amp;E43&amp;"!"&amp;F43)</f>
        <v>#instructions_7_data_dict!C17</v>
      </c>
    </row>
    <row r="44" spans="1:7" ht="80">
      <c r="A44" s="98">
        <v>43962</v>
      </c>
      <c r="B44" s="94">
        <v>3</v>
      </c>
      <c r="C44" s="98" t="s">
        <v>80</v>
      </c>
      <c r="D44" s="81" t="s">
        <v>107</v>
      </c>
      <c r="E44" s="97" t="s">
        <v>82</v>
      </c>
      <c r="F44" s="97" t="s">
        <v>108</v>
      </c>
      <c r="G44" s="97" t="str">
        <f t="shared" si="3"/>
        <v>#dashboard!C6</v>
      </c>
    </row>
    <row r="45" spans="1:7" ht="32">
      <c r="A45" s="98">
        <v>43962</v>
      </c>
      <c r="B45" s="94">
        <v>3</v>
      </c>
      <c r="C45" s="98" t="s">
        <v>44</v>
      </c>
      <c r="D45" s="81" t="s">
        <v>109</v>
      </c>
      <c r="E45" s="97" t="s">
        <v>46</v>
      </c>
      <c r="F45" s="97" t="s">
        <v>110</v>
      </c>
      <c r="G45" s="97" t="str">
        <f t="shared" si="3"/>
        <v>#resources!K:K</v>
      </c>
    </row>
    <row r="46" spans="1:7" ht="48">
      <c r="A46" s="98">
        <v>43962</v>
      </c>
      <c r="B46" s="94">
        <v>3</v>
      </c>
      <c r="C46" s="98" t="s">
        <v>44</v>
      </c>
      <c r="D46" s="81" t="s">
        <v>111</v>
      </c>
      <c r="E46" s="97" t="s">
        <v>70</v>
      </c>
      <c r="F46" s="97" t="s">
        <v>112</v>
      </c>
      <c r="G46" s="97" t="str">
        <f t="shared" si="3"/>
        <v>#monthly_gwh_mw!O:U</v>
      </c>
    </row>
    <row r="47" spans="1:7" ht="32">
      <c r="A47" s="98">
        <v>43962</v>
      </c>
      <c r="B47" s="94">
        <v>3</v>
      </c>
      <c r="C47" s="98" t="s">
        <v>44</v>
      </c>
      <c r="D47" s="81" t="s">
        <v>113</v>
      </c>
      <c r="E47" s="97" t="s">
        <v>114</v>
      </c>
      <c r="F47" s="97" t="s">
        <v>39</v>
      </c>
      <c r="G47" s="97" t="str">
        <f t="shared" ref="G47:G54" si="6">HYPERLINK("#"&amp;E47&amp;"!"&amp;F47)</f>
        <v>#cns_mapping!A1</v>
      </c>
    </row>
    <row r="48" spans="1:7" ht="48">
      <c r="A48" s="98">
        <v>43962</v>
      </c>
      <c r="B48" s="94">
        <v>3</v>
      </c>
      <c r="C48" s="98" t="s">
        <v>115</v>
      </c>
      <c r="D48" s="81" t="s">
        <v>116</v>
      </c>
      <c r="E48" s="98" t="s">
        <v>115</v>
      </c>
      <c r="F48" s="98" t="s">
        <v>39</v>
      </c>
      <c r="G48" s="98" t="str">
        <f t="shared" si="6"/>
        <v>#elcc!A1</v>
      </c>
    </row>
    <row r="49" spans="1:7" ht="16">
      <c r="A49" s="98">
        <v>43962</v>
      </c>
      <c r="B49" s="94">
        <v>3</v>
      </c>
      <c r="C49" s="98" t="s">
        <v>117</v>
      </c>
      <c r="D49" s="81" t="s">
        <v>118</v>
      </c>
      <c r="E49" s="98" t="s">
        <v>119</v>
      </c>
      <c r="F49" s="98" t="s">
        <v>39</v>
      </c>
      <c r="G49" s="98" t="str">
        <f t="shared" si="6"/>
        <v>#portfolio_toggle!A1</v>
      </c>
    </row>
    <row r="50" spans="1:7" ht="16">
      <c r="A50" s="98">
        <v>43962</v>
      </c>
      <c r="B50" s="94">
        <v>3</v>
      </c>
      <c r="C50" s="98" t="s">
        <v>120</v>
      </c>
      <c r="D50" s="81" t="s">
        <v>121</v>
      </c>
      <c r="E50" s="98" t="s">
        <v>122</v>
      </c>
      <c r="F50" s="98" t="s">
        <v>123</v>
      </c>
      <c r="G50" s="98" t="str">
        <f t="shared" si="6"/>
        <v>#estimate_system_ra_requirement!B68</v>
      </c>
    </row>
    <row r="51" spans="1:7" ht="48">
      <c r="A51" s="98">
        <v>43962</v>
      </c>
      <c r="B51" s="94">
        <v>3</v>
      </c>
      <c r="C51" s="98" t="s">
        <v>124</v>
      </c>
      <c r="D51" s="81" t="s">
        <v>125</v>
      </c>
      <c r="E51" s="98" t="s">
        <v>82</v>
      </c>
      <c r="F51" s="98" t="s">
        <v>126</v>
      </c>
      <c r="G51" s="98" t="str">
        <f t="shared" si="6"/>
        <v>#dashboard!T:T</v>
      </c>
    </row>
    <row r="52" spans="1:7" ht="64">
      <c r="A52" s="98">
        <v>43962</v>
      </c>
      <c r="B52" s="94">
        <v>3</v>
      </c>
      <c r="C52" s="98" t="s">
        <v>120</v>
      </c>
      <c r="D52" s="81" t="s">
        <v>127</v>
      </c>
      <c r="E52" s="98" t="s">
        <v>82</v>
      </c>
      <c r="F52" s="136" t="s">
        <v>128</v>
      </c>
      <c r="G52" s="98" t="str">
        <f t="shared" si="6"/>
        <v>#dashboard!67:70</v>
      </c>
    </row>
    <row r="53" spans="1:7" ht="16">
      <c r="A53" s="98">
        <v>43962</v>
      </c>
      <c r="B53" s="94">
        <v>3</v>
      </c>
      <c r="C53" s="98" t="s">
        <v>129</v>
      </c>
      <c r="D53" s="81" t="s">
        <v>130</v>
      </c>
      <c r="E53" s="98" t="s">
        <v>131</v>
      </c>
      <c r="F53" s="98" t="s">
        <v>58</v>
      </c>
      <c r="G53" s="98" t="str">
        <f t="shared" si="6"/>
        <v>#lse_names!A:A</v>
      </c>
    </row>
    <row r="54" spans="1:7" ht="16">
      <c r="A54" s="98">
        <v>43962</v>
      </c>
      <c r="B54" s="94">
        <v>3</v>
      </c>
      <c r="C54" s="81" t="s">
        <v>132</v>
      </c>
      <c r="D54" s="81" t="s">
        <v>133</v>
      </c>
      <c r="E54" s="81" t="s">
        <v>134</v>
      </c>
      <c r="F54" s="98" t="s">
        <v>39</v>
      </c>
      <c r="G54" s="97" t="str">
        <f t="shared" si="6"/>
        <v>#instructions_11_q_and_a!A1</v>
      </c>
    </row>
    <row r="55" spans="1:7" ht="16">
      <c r="A55" s="98">
        <v>43962</v>
      </c>
      <c r="B55" s="94">
        <v>3</v>
      </c>
      <c r="C55" s="81" t="s">
        <v>16</v>
      </c>
      <c r="D55" s="81" t="s">
        <v>135</v>
      </c>
      <c r="E55" s="81" t="s">
        <v>136</v>
      </c>
      <c r="F55" s="98" t="s">
        <v>39</v>
      </c>
      <c r="G55" s="97" t="str">
        <f t="shared" ref="G55" si="7">HYPERLINK("#"&amp;E55&amp;"!"&amp;F55)</f>
        <v>#instructions_12_cam_pcia_optout!A1</v>
      </c>
    </row>
  </sheetData>
  <autoFilter ref="A1:G29" xr:uid="{00000000-0009-0000-0000-000000000000}"/>
  <conditionalFormatting sqref="D1:D39 D56:D1048576 D44:D53 D41:D42">
    <cfRule type="containsText" dxfId="77" priority="5" operator="containsText" text="TODO">
      <formula>NOT(ISERROR(SEARCH("TODO",D1)))</formula>
    </cfRule>
  </conditionalFormatting>
  <conditionalFormatting sqref="C54:E54">
    <cfRule type="containsText" dxfId="76" priority="4" operator="containsText" text="TODO">
      <formula>NOT(ISERROR(SEARCH("TODO",C54)))</formula>
    </cfRule>
  </conditionalFormatting>
  <conditionalFormatting sqref="D43">
    <cfRule type="containsText" dxfId="75" priority="3" operator="containsText" text="TODO">
      <formula>NOT(ISERROR(SEARCH("TODO",D43)))</formula>
    </cfRule>
  </conditionalFormatting>
  <conditionalFormatting sqref="D40">
    <cfRule type="containsText" dxfId="74" priority="2" operator="containsText" text="TODO">
      <formula>NOT(ISERROR(SEARCH("TODO",D40)))</formula>
    </cfRule>
  </conditionalFormatting>
  <conditionalFormatting sqref="C55:E55">
    <cfRule type="containsText" dxfId="73" priority="1" operator="containsText" text="TODO">
      <formula>NOT(ISERROR(SEARCH("TODO",C55)))</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U41"/>
  <sheetViews>
    <sheetView zoomScale="85" zoomScaleNormal="85" zoomScaleSheetLayoutView="85" workbookViewId="0">
      <selection activeCell="A10" sqref="A10"/>
    </sheetView>
  </sheetViews>
  <sheetFormatPr baseColWidth="10" defaultColWidth="9.1640625" defaultRowHeight="16"/>
  <cols>
    <col min="1" max="1" width="171.5" style="12" customWidth="1"/>
    <col min="2" max="2" width="49" style="1" bestFit="1" customWidth="1"/>
    <col min="3" max="3" width="49" style="1" customWidth="1"/>
    <col min="4" max="4" width="49.6640625" style="1" bestFit="1" customWidth="1"/>
    <col min="5" max="5" width="49.6640625" style="1" customWidth="1"/>
    <col min="6" max="6" width="50.5" style="1" bestFit="1" customWidth="1"/>
    <col min="7" max="7" width="41.5" style="1" customWidth="1"/>
    <col min="8" max="8" width="38" style="1" bestFit="1" customWidth="1"/>
    <col min="9" max="10" width="9.1640625" style="1"/>
    <col min="11" max="11" width="30.5" style="1" customWidth="1"/>
    <col min="12" max="16384" width="9.1640625" style="1"/>
  </cols>
  <sheetData>
    <row r="1" spans="1:21" ht="17">
      <c r="A1" s="13" t="s">
        <v>137</v>
      </c>
      <c r="B1" s="100"/>
      <c r="C1" s="100"/>
      <c r="D1" s="100"/>
      <c r="E1" s="100"/>
      <c r="F1" s="100"/>
      <c r="G1" s="100"/>
      <c r="H1" s="100"/>
      <c r="I1" s="100"/>
      <c r="J1" s="100"/>
      <c r="K1" s="100"/>
      <c r="L1" s="100"/>
      <c r="M1" s="100"/>
      <c r="N1" s="100"/>
      <c r="O1" s="100"/>
      <c r="P1" s="100"/>
      <c r="Q1" s="100"/>
      <c r="R1" s="100"/>
      <c r="S1" s="100"/>
      <c r="T1" s="100"/>
      <c r="U1" s="100"/>
    </row>
    <row r="2" spans="1:21" ht="17">
      <c r="A2" s="176" t="s">
        <v>138</v>
      </c>
      <c r="B2" s="100"/>
      <c r="C2" s="100"/>
      <c r="D2" s="100"/>
      <c r="E2" s="100"/>
      <c r="F2" s="100"/>
      <c r="G2" s="100"/>
      <c r="H2" s="100"/>
      <c r="I2" s="100"/>
      <c r="J2" s="100"/>
      <c r="K2" s="100"/>
      <c r="L2" s="100"/>
      <c r="M2" s="100"/>
      <c r="N2" s="100"/>
      <c r="O2" s="100"/>
      <c r="P2" s="100"/>
      <c r="Q2" s="100"/>
      <c r="R2" s="100"/>
      <c r="S2" s="100"/>
      <c r="T2" s="100"/>
      <c r="U2" s="100"/>
    </row>
    <row r="3" spans="1:21" ht="17">
      <c r="A3" s="176" t="s">
        <v>139</v>
      </c>
      <c r="B3" s="100"/>
      <c r="C3" s="100"/>
      <c r="D3" s="2"/>
      <c r="E3" s="2"/>
      <c r="F3" s="2"/>
      <c r="G3" s="2"/>
      <c r="H3" s="2"/>
      <c r="I3" s="2"/>
      <c r="J3" s="2"/>
      <c r="K3" s="2"/>
      <c r="L3" s="2"/>
      <c r="M3" s="2"/>
      <c r="N3" s="2"/>
      <c r="O3" s="2"/>
      <c r="P3" s="2"/>
      <c r="Q3" s="2"/>
      <c r="R3" s="2"/>
      <c r="S3" s="2"/>
      <c r="T3" s="2"/>
      <c r="U3" s="2"/>
    </row>
    <row r="4" spans="1:21" s="100" customFormat="1" ht="34">
      <c r="A4" s="137" t="s">
        <v>140</v>
      </c>
      <c r="D4" s="2"/>
      <c r="E4" s="2"/>
      <c r="F4" s="2"/>
      <c r="G4" s="2"/>
      <c r="H4" s="2"/>
      <c r="I4" s="2"/>
      <c r="J4" s="2"/>
      <c r="K4" s="2"/>
      <c r="L4" s="2"/>
      <c r="M4" s="2"/>
      <c r="N4" s="2"/>
      <c r="O4" s="2"/>
      <c r="P4" s="2"/>
      <c r="Q4" s="2"/>
      <c r="R4" s="2"/>
      <c r="S4" s="2"/>
      <c r="T4" s="2"/>
      <c r="U4" s="2"/>
    </row>
    <row r="5" spans="1:21" s="47" customFormat="1" ht="51">
      <c r="A5" s="52" t="s">
        <v>141</v>
      </c>
      <c r="D5" s="48"/>
      <c r="E5" s="48"/>
      <c r="F5" s="49"/>
      <c r="G5" s="48"/>
      <c r="H5" s="48"/>
      <c r="I5" s="48"/>
      <c r="J5" s="48"/>
      <c r="K5" s="48"/>
      <c r="L5" s="48"/>
      <c r="M5" s="48"/>
      <c r="N5" s="48"/>
      <c r="O5" s="48"/>
      <c r="P5" s="48"/>
      <c r="Q5" s="48"/>
      <c r="R5" s="48"/>
      <c r="S5" s="48"/>
      <c r="T5" s="48"/>
      <c r="U5" s="48"/>
    </row>
    <row r="6" spans="1:21" ht="17">
      <c r="A6" s="176" t="s">
        <v>142</v>
      </c>
      <c r="B6" s="100"/>
      <c r="C6" s="100"/>
      <c r="D6" s="2"/>
      <c r="E6" s="2"/>
      <c r="F6" s="2"/>
      <c r="G6" s="2"/>
      <c r="H6" s="2"/>
      <c r="I6" s="2"/>
      <c r="J6" s="2"/>
      <c r="K6" s="2"/>
      <c r="L6" s="2"/>
      <c r="M6" s="2"/>
      <c r="N6" s="2"/>
      <c r="O6" s="2"/>
      <c r="P6" s="2"/>
      <c r="Q6" s="2"/>
      <c r="R6" s="2"/>
      <c r="S6" s="2"/>
      <c r="T6" s="2"/>
      <c r="U6" s="2"/>
    </row>
    <row r="7" spans="1:21" ht="17">
      <c r="A7" s="176" t="s">
        <v>143</v>
      </c>
      <c r="B7" s="100"/>
      <c r="C7" s="100"/>
      <c r="D7" s="2"/>
      <c r="E7" s="2"/>
      <c r="F7" s="2"/>
      <c r="G7" s="2"/>
      <c r="H7" s="2"/>
      <c r="I7" s="2"/>
      <c r="J7" s="2"/>
      <c r="K7" s="2"/>
      <c r="L7" s="2"/>
      <c r="M7" s="2"/>
      <c r="N7" s="2"/>
      <c r="O7" s="2"/>
      <c r="P7" s="2"/>
      <c r="Q7" s="2"/>
      <c r="R7" s="2"/>
      <c r="S7" s="2"/>
      <c r="T7" s="2"/>
      <c r="U7" s="2"/>
    </row>
    <row r="8" spans="1:21" ht="17">
      <c r="A8" s="176" t="s">
        <v>144</v>
      </c>
      <c r="B8" s="100"/>
      <c r="C8" s="100"/>
      <c r="D8" s="2"/>
      <c r="E8" s="2"/>
      <c r="F8" s="2"/>
      <c r="G8" s="2"/>
      <c r="H8" s="2"/>
      <c r="I8" s="2"/>
      <c r="J8" s="2"/>
      <c r="K8" s="2"/>
      <c r="L8" s="2"/>
      <c r="M8" s="2"/>
      <c r="N8" s="2"/>
      <c r="O8" s="2"/>
      <c r="P8" s="2"/>
      <c r="Q8" s="2"/>
      <c r="R8" s="2"/>
      <c r="S8" s="2"/>
      <c r="T8" s="2"/>
      <c r="U8" s="2"/>
    </row>
    <row r="9" spans="1:21" ht="17">
      <c r="A9" s="52" t="s">
        <v>145</v>
      </c>
      <c r="B9" s="100"/>
      <c r="C9" s="100"/>
      <c r="D9" s="2"/>
      <c r="E9" s="2"/>
      <c r="F9" s="2"/>
      <c r="G9" s="2"/>
      <c r="H9" s="2"/>
      <c r="I9" s="2"/>
      <c r="J9" s="2"/>
      <c r="K9" s="2"/>
      <c r="L9" s="2"/>
      <c r="M9" s="2"/>
      <c r="N9" s="2"/>
      <c r="O9" s="2"/>
      <c r="P9" s="2"/>
      <c r="Q9" s="2"/>
      <c r="R9" s="2"/>
      <c r="S9" s="2"/>
      <c r="T9" s="2"/>
      <c r="U9" s="2"/>
    </row>
    <row r="10" spans="1:21" ht="34">
      <c r="A10" s="77" t="s">
        <v>146</v>
      </c>
      <c r="B10" s="100"/>
      <c r="C10" s="100"/>
      <c r="D10" s="2"/>
      <c r="E10" s="2"/>
      <c r="F10" s="2"/>
      <c r="G10" s="2"/>
      <c r="H10" s="2"/>
      <c r="I10" s="2"/>
      <c r="J10" s="2"/>
      <c r="K10" s="2"/>
      <c r="L10" s="2"/>
      <c r="M10" s="2"/>
      <c r="N10" s="2"/>
      <c r="O10" s="2"/>
      <c r="P10" s="2"/>
      <c r="Q10" s="2"/>
      <c r="R10" s="2"/>
      <c r="S10" s="2"/>
      <c r="T10" s="2"/>
      <c r="U10" s="2"/>
    </row>
    <row r="11" spans="1:21" ht="17">
      <c r="A11" s="176" t="s">
        <v>147</v>
      </c>
      <c r="B11" s="100"/>
      <c r="C11" s="100"/>
      <c r="D11" s="2"/>
      <c r="E11" s="2"/>
      <c r="F11" s="2"/>
      <c r="G11" s="2"/>
      <c r="H11" s="2"/>
      <c r="I11" s="2"/>
      <c r="J11" s="2"/>
      <c r="K11" s="2"/>
      <c r="L11" s="2"/>
      <c r="M11" s="2"/>
      <c r="N11" s="2"/>
      <c r="O11" s="2"/>
      <c r="P11" s="2"/>
      <c r="Q11" s="2"/>
      <c r="R11" s="2"/>
      <c r="S11" s="2"/>
      <c r="T11" s="2"/>
      <c r="U11" s="2"/>
    </row>
    <row r="12" spans="1:21" ht="34">
      <c r="A12" s="176" t="s">
        <v>148</v>
      </c>
      <c r="B12" s="100"/>
      <c r="C12" s="100"/>
      <c r="D12" s="2"/>
      <c r="E12" s="2"/>
      <c r="F12" s="2"/>
      <c r="G12" s="2"/>
      <c r="H12" s="2"/>
      <c r="I12" s="2"/>
      <c r="J12" s="2"/>
      <c r="K12" s="2"/>
      <c r="L12" s="2"/>
      <c r="M12" s="2"/>
      <c r="N12" s="2"/>
      <c r="O12" s="2"/>
      <c r="P12" s="2"/>
      <c r="Q12" s="2"/>
      <c r="R12" s="2"/>
      <c r="S12" s="2"/>
      <c r="T12" s="2"/>
      <c r="U12" s="2"/>
    </row>
    <row r="13" spans="1:21" ht="136">
      <c r="A13" s="176" t="s">
        <v>149</v>
      </c>
      <c r="B13" s="100"/>
      <c r="C13" s="100"/>
      <c r="D13" s="100"/>
      <c r="E13" s="100"/>
      <c r="F13" s="100"/>
      <c r="G13" s="100"/>
      <c r="H13" s="100"/>
      <c r="I13" s="100"/>
      <c r="J13" s="100"/>
      <c r="K13" s="100"/>
      <c r="L13" s="100"/>
      <c r="M13" s="100"/>
      <c r="N13" s="100"/>
      <c r="O13" s="100"/>
      <c r="P13" s="100"/>
      <c r="Q13" s="100"/>
      <c r="R13" s="100"/>
      <c r="S13" s="100"/>
      <c r="T13" s="100"/>
      <c r="U13" s="100"/>
    </row>
    <row r="15" spans="1:21">
      <c r="A15" s="177"/>
      <c r="B15" s="100"/>
      <c r="C15" s="100"/>
      <c r="D15" s="2"/>
      <c r="E15" s="2"/>
      <c r="F15" s="7"/>
      <c r="G15" s="2"/>
      <c r="H15" s="2"/>
      <c r="I15" s="2"/>
      <c r="J15" s="2"/>
      <c r="K15" s="2"/>
      <c r="L15" s="2"/>
      <c r="M15" s="2"/>
      <c r="N15" s="2"/>
      <c r="O15" s="2"/>
      <c r="P15" s="2"/>
      <c r="Q15" s="2"/>
      <c r="R15" s="2"/>
      <c r="S15" s="2"/>
      <c r="T15" s="2"/>
      <c r="U15" s="2"/>
    </row>
    <row r="16" spans="1:21">
      <c r="A16" s="177"/>
      <c r="B16" s="100"/>
      <c r="C16" s="100"/>
      <c r="D16" s="2"/>
      <c r="E16" s="2"/>
      <c r="F16" s="7"/>
      <c r="G16" s="2"/>
      <c r="H16" s="2"/>
      <c r="I16" s="2"/>
      <c r="J16" s="2"/>
      <c r="K16" s="2"/>
      <c r="L16" s="2"/>
      <c r="M16" s="2"/>
      <c r="N16" s="2"/>
      <c r="O16" s="2"/>
      <c r="P16" s="2"/>
      <c r="Q16" s="2"/>
      <c r="R16" s="2"/>
      <c r="S16" s="2"/>
      <c r="T16" s="2"/>
      <c r="U16" s="2"/>
    </row>
    <row r="17" spans="1:21">
      <c r="A17" s="177"/>
      <c r="B17" s="100"/>
      <c r="C17" s="100"/>
      <c r="D17" s="2"/>
      <c r="E17" s="2"/>
      <c r="F17" s="7"/>
      <c r="G17" s="2"/>
      <c r="H17" s="2"/>
      <c r="I17" s="2"/>
      <c r="J17" s="2"/>
      <c r="K17" s="2"/>
      <c r="L17" s="2"/>
      <c r="M17" s="2"/>
      <c r="N17" s="2"/>
      <c r="O17" s="2"/>
      <c r="P17" s="2"/>
      <c r="Q17" s="2"/>
      <c r="R17" s="2"/>
      <c r="S17" s="2"/>
      <c r="T17" s="2"/>
      <c r="U17" s="2"/>
    </row>
    <row r="18" spans="1:21">
      <c r="A18" s="177"/>
      <c r="B18" s="100"/>
      <c r="C18" s="100"/>
      <c r="D18" s="2"/>
      <c r="E18" s="2"/>
      <c r="F18" s="7"/>
      <c r="G18" s="2"/>
      <c r="H18" s="2"/>
      <c r="I18" s="2"/>
      <c r="J18" s="2"/>
      <c r="K18" s="2"/>
      <c r="L18" s="2"/>
      <c r="M18" s="2"/>
      <c r="N18" s="2"/>
      <c r="O18" s="2"/>
      <c r="P18" s="2"/>
      <c r="Q18" s="2"/>
      <c r="R18" s="2"/>
      <c r="S18" s="2"/>
      <c r="T18" s="2"/>
      <c r="U18" s="2"/>
    </row>
    <row r="19" spans="1:21">
      <c r="A19" s="178"/>
      <c r="B19" s="100"/>
      <c r="C19" s="100"/>
      <c r="D19" s="2"/>
      <c r="E19" s="2"/>
      <c r="F19" s="7"/>
      <c r="G19" s="2"/>
      <c r="H19" s="2"/>
      <c r="I19" s="2"/>
      <c r="J19" s="2"/>
      <c r="K19" s="2"/>
      <c r="L19" s="2"/>
      <c r="M19" s="2"/>
      <c r="N19" s="2"/>
      <c r="O19" s="2"/>
      <c r="P19" s="2"/>
      <c r="Q19" s="2"/>
      <c r="R19" s="2"/>
      <c r="S19" s="2"/>
      <c r="T19" s="2"/>
      <c r="U19" s="2"/>
    </row>
    <row r="20" spans="1:21">
      <c r="A20" s="178"/>
      <c r="B20" s="100"/>
      <c r="C20" s="100"/>
      <c r="D20" s="2"/>
      <c r="E20" s="2"/>
      <c r="F20" s="7"/>
      <c r="G20" s="2"/>
      <c r="H20" s="2"/>
      <c r="I20" s="2"/>
      <c r="J20" s="2"/>
      <c r="K20" s="2"/>
      <c r="L20" s="2"/>
      <c r="M20" s="2"/>
      <c r="N20" s="2"/>
      <c r="O20" s="2"/>
      <c r="P20" s="2"/>
      <c r="Q20" s="2"/>
      <c r="R20" s="2"/>
      <c r="S20" s="2"/>
      <c r="T20" s="2"/>
      <c r="U20" s="2"/>
    </row>
    <row r="21" spans="1:21">
      <c r="A21" s="178"/>
      <c r="B21" s="100"/>
      <c r="C21" s="100"/>
      <c r="D21" s="2"/>
      <c r="E21" s="2"/>
      <c r="F21" s="7"/>
      <c r="G21" s="2"/>
      <c r="H21" s="2"/>
      <c r="I21" s="2"/>
      <c r="J21" s="2"/>
      <c r="K21" s="2"/>
      <c r="L21" s="2"/>
      <c r="M21" s="2"/>
      <c r="N21" s="2"/>
      <c r="O21" s="2"/>
      <c r="P21" s="2"/>
      <c r="Q21" s="2"/>
      <c r="R21" s="2"/>
      <c r="S21" s="2"/>
      <c r="T21" s="2"/>
      <c r="U21" s="2"/>
    </row>
    <row r="22" spans="1:21">
      <c r="A22" s="178"/>
      <c r="B22" s="100"/>
      <c r="C22" s="100"/>
      <c r="D22" s="2"/>
      <c r="E22" s="2"/>
      <c r="F22" s="7"/>
      <c r="G22" s="2"/>
      <c r="H22" s="2"/>
      <c r="I22" s="2"/>
      <c r="J22" s="2"/>
      <c r="K22" s="2"/>
      <c r="L22" s="2"/>
      <c r="M22" s="2"/>
      <c r="N22" s="2"/>
      <c r="O22" s="2"/>
      <c r="P22" s="2"/>
      <c r="Q22" s="2"/>
      <c r="R22" s="2"/>
      <c r="S22" s="2"/>
      <c r="T22" s="2"/>
      <c r="U22" s="2"/>
    </row>
    <row r="23" spans="1:21">
      <c r="A23" s="178"/>
      <c r="B23" s="100"/>
      <c r="C23" s="100"/>
      <c r="D23" s="2"/>
      <c r="E23" s="2"/>
      <c r="F23" s="7"/>
      <c r="G23" s="2"/>
      <c r="H23" s="2"/>
      <c r="I23" s="2"/>
      <c r="J23" s="2"/>
      <c r="K23" s="2"/>
      <c r="L23" s="2"/>
      <c r="M23" s="2"/>
      <c r="N23" s="2"/>
      <c r="O23" s="2"/>
      <c r="P23" s="2"/>
      <c r="Q23" s="2"/>
      <c r="R23" s="2"/>
      <c r="S23" s="2"/>
      <c r="T23" s="2"/>
      <c r="U23" s="2"/>
    </row>
    <row r="24" spans="1:21">
      <c r="A24" s="178"/>
      <c r="B24" s="100"/>
      <c r="C24" s="100"/>
      <c r="D24" s="2"/>
      <c r="E24" s="2"/>
      <c r="F24" s="2"/>
      <c r="G24" s="2"/>
      <c r="H24" s="2"/>
      <c r="I24" s="2"/>
      <c r="J24" s="2"/>
      <c r="K24" s="2"/>
      <c r="L24" s="2"/>
      <c r="M24" s="2"/>
      <c r="N24" s="2"/>
      <c r="O24" s="2"/>
      <c r="P24" s="2"/>
      <c r="Q24" s="2"/>
      <c r="R24" s="2"/>
      <c r="S24" s="2"/>
      <c r="T24" s="2"/>
      <c r="U24" s="2"/>
    </row>
    <row r="25" spans="1:21">
      <c r="A25" s="177"/>
      <c r="B25" s="100"/>
      <c r="C25" s="100"/>
      <c r="D25" s="2"/>
      <c r="E25" s="2"/>
      <c r="F25" s="2"/>
      <c r="G25" s="2"/>
      <c r="H25" s="2"/>
      <c r="I25" s="2"/>
      <c r="J25" s="2"/>
      <c r="K25" s="2"/>
      <c r="L25" s="2"/>
      <c r="M25" s="2"/>
      <c r="N25" s="2"/>
      <c r="O25" s="2"/>
      <c r="P25" s="2"/>
      <c r="Q25" s="2"/>
      <c r="R25" s="2"/>
      <c r="S25" s="2"/>
      <c r="T25" s="2"/>
      <c r="U25" s="2"/>
    </row>
    <row r="26" spans="1:21">
      <c r="A26" s="13"/>
      <c r="B26" s="100"/>
      <c r="C26" s="100"/>
      <c r="D26" s="2"/>
      <c r="E26" s="2"/>
      <c r="F26" s="2"/>
      <c r="G26" s="2"/>
      <c r="H26" s="2"/>
      <c r="I26" s="2"/>
      <c r="J26" s="2"/>
      <c r="K26" s="2"/>
      <c r="L26" s="2"/>
      <c r="M26" s="2"/>
      <c r="N26" s="2"/>
      <c r="O26" s="2"/>
      <c r="P26" s="2"/>
      <c r="Q26" s="2"/>
      <c r="R26" s="2"/>
      <c r="S26" s="2"/>
      <c r="T26" s="2"/>
      <c r="U26" s="2"/>
    </row>
    <row r="27" spans="1:21">
      <c r="A27" s="177"/>
      <c r="B27" s="100"/>
      <c r="C27" s="100"/>
      <c r="D27" s="2"/>
      <c r="E27" s="2"/>
      <c r="F27" s="2"/>
      <c r="G27" s="2"/>
      <c r="H27" s="2"/>
      <c r="I27" s="2"/>
      <c r="J27" s="2"/>
      <c r="K27" s="2"/>
      <c r="L27" s="2"/>
      <c r="M27" s="2"/>
      <c r="N27" s="2"/>
      <c r="O27" s="2"/>
      <c r="P27" s="2"/>
      <c r="Q27" s="2"/>
      <c r="R27" s="2"/>
      <c r="S27" s="2"/>
      <c r="T27" s="2"/>
      <c r="U27" s="2"/>
    </row>
    <row r="28" spans="1:21">
      <c r="A28" s="179"/>
      <c r="B28" s="100"/>
      <c r="C28" s="100"/>
      <c r="D28" s="100"/>
      <c r="E28" s="100"/>
      <c r="F28" s="100"/>
      <c r="G28" s="100"/>
      <c r="H28" s="100"/>
      <c r="I28" s="100"/>
      <c r="J28" s="100"/>
      <c r="K28" s="100"/>
      <c r="L28" s="100"/>
      <c r="M28" s="100"/>
      <c r="N28" s="100"/>
      <c r="O28" s="100"/>
      <c r="P28" s="100"/>
      <c r="Q28" s="100"/>
      <c r="R28" s="100"/>
      <c r="S28" s="100"/>
      <c r="T28" s="100"/>
      <c r="U28" s="100"/>
    </row>
    <row r="29" spans="1:21">
      <c r="A29" s="179"/>
      <c r="B29" s="100"/>
      <c r="C29" s="100"/>
      <c r="D29" s="100"/>
      <c r="E29" s="100"/>
      <c r="F29" s="100"/>
      <c r="G29" s="100"/>
      <c r="H29" s="100"/>
      <c r="I29" s="100"/>
      <c r="J29" s="100"/>
      <c r="K29" s="100"/>
      <c r="L29" s="100"/>
      <c r="M29" s="100"/>
      <c r="N29" s="100"/>
      <c r="O29" s="100"/>
      <c r="P29" s="100"/>
      <c r="Q29" s="100"/>
      <c r="R29" s="100"/>
      <c r="S29" s="100"/>
      <c r="T29" s="100"/>
      <c r="U29" s="100"/>
    </row>
    <row r="31" spans="1:21">
      <c r="A31" s="177"/>
      <c r="B31" s="100"/>
      <c r="C31" s="100"/>
      <c r="D31" s="100"/>
      <c r="E31" s="100"/>
      <c r="F31" s="100"/>
      <c r="G31" s="100"/>
      <c r="H31" s="100"/>
      <c r="I31" s="100"/>
      <c r="J31" s="100"/>
      <c r="K31" s="100"/>
      <c r="L31" s="100"/>
      <c r="M31" s="100"/>
      <c r="N31" s="100"/>
      <c r="O31" s="100"/>
      <c r="P31" s="100"/>
      <c r="Q31" s="100"/>
      <c r="R31" s="100"/>
      <c r="S31" s="100"/>
      <c r="T31" s="100"/>
      <c r="U31" s="100"/>
    </row>
    <row r="32" spans="1:21">
      <c r="A32" s="177"/>
      <c r="B32" s="100"/>
      <c r="C32" s="100"/>
      <c r="D32" s="100"/>
      <c r="E32" s="100"/>
      <c r="F32" s="100"/>
      <c r="G32" s="100"/>
      <c r="H32" s="100"/>
      <c r="I32" s="100"/>
      <c r="J32" s="100"/>
      <c r="K32" s="100"/>
      <c r="L32" s="100"/>
      <c r="M32" s="100"/>
      <c r="N32" s="100"/>
      <c r="O32" s="100"/>
      <c r="P32" s="100"/>
      <c r="Q32" s="100"/>
      <c r="R32" s="100"/>
      <c r="S32" s="100"/>
      <c r="T32" s="100"/>
      <c r="U32" s="100"/>
    </row>
    <row r="33" spans="11:12">
      <c r="K33" s="100"/>
      <c r="L33" s="100"/>
    </row>
    <row r="34" spans="11:12">
      <c r="K34" s="100"/>
      <c r="L34" s="100"/>
    </row>
    <row r="35" spans="11:12">
      <c r="K35" s="100"/>
      <c r="L35" s="100"/>
    </row>
    <row r="36" spans="11:12">
      <c r="K36" s="100"/>
      <c r="L36" s="100"/>
    </row>
    <row r="37" spans="11:12">
      <c r="K37" s="100"/>
      <c r="L37" s="100"/>
    </row>
    <row r="39" spans="11:12">
      <c r="K39" s="100"/>
      <c r="L39" s="100"/>
    </row>
    <row r="40" spans="11:12">
      <c r="K40" s="100"/>
      <c r="L40" s="100"/>
    </row>
    <row r="41" spans="11:12">
      <c r="K41" s="100"/>
      <c r="L41" s="10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D29"/>
  <sheetViews>
    <sheetView zoomScale="110" zoomScaleNormal="110" workbookViewId="0">
      <pane xSplit="1" ySplit="2" topLeftCell="B3" activePane="bottomRight" state="frozen"/>
      <selection pane="topRight" activeCell="B1" sqref="B1"/>
      <selection pane="bottomLeft" activeCell="A2" sqref="A2"/>
      <selection pane="bottomRight" activeCell="C26" sqref="C26"/>
    </sheetView>
  </sheetViews>
  <sheetFormatPr baseColWidth="10" defaultColWidth="9.1640625" defaultRowHeight="15"/>
  <cols>
    <col min="1" max="1" width="28.83203125" style="11" customWidth="1"/>
    <col min="2" max="2" width="31.33203125" style="11" bestFit="1" customWidth="1"/>
    <col min="3" max="3" width="47.1640625" style="11" customWidth="1"/>
    <col min="4" max="4" width="82.5" style="11" customWidth="1"/>
    <col min="5" max="16384" width="9.1640625" style="11"/>
  </cols>
  <sheetData>
    <row r="1" spans="1:4">
      <c r="A1" s="18" t="s">
        <v>152</v>
      </c>
      <c r="B1" s="105"/>
      <c r="C1" s="105"/>
      <c r="D1" s="105"/>
    </row>
    <row r="2" spans="1:4" ht="16">
      <c r="A2" s="21" t="s">
        <v>153</v>
      </c>
      <c r="B2" s="21" t="s">
        <v>154</v>
      </c>
      <c r="C2" s="21" t="s">
        <v>155</v>
      </c>
      <c r="D2" s="21" t="s">
        <v>156</v>
      </c>
    </row>
    <row r="3" spans="1:4" ht="32">
      <c r="A3" s="60" t="s">
        <v>157</v>
      </c>
      <c r="B3" s="60" t="s">
        <v>158</v>
      </c>
      <c r="C3" s="82" t="s">
        <v>159</v>
      </c>
      <c r="D3" s="60" t="s">
        <v>160</v>
      </c>
    </row>
    <row r="4" spans="1:4" ht="32">
      <c r="A4" s="23" t="s">
        <v>88</v>
      </c>
      <c r="B4" s="23" t="s">
        <v>16</v>
      </c>
      <c r="C4" s="103" t="s">
        <v>161</v>
      </c>
      <c r="D4" s="103" t="s">
        <v>160</v>
      </c>
    </row>
    <row r="5" spans="1:4" ht="16">
      <c r="A5" s="23" t="s">
        <v>162</v>
      </c>
      <c r="B5" s="23" t="s">
        <v>16</v>
      </c>
      <c r="C5" s="103" t="s">
        <v>163</v>
      </c>
      <c r="D5" s="103" t="s">
        <v>160</v>
      </c>
    </row>
    <row r="6" spans="1:4" ht="16">
      <c r="A6" s="23" t="s">
        <v>19</v>
      </c>
      <c r="B6" s="23" t="s">
        <v>16</v>
      </c>
      <c r="C6" s="103" t="s">
        <v>164</v>
      </c>
      <c r="D6" s="103" t="s">
        <v>160</v>
      </c>
    </row>
    <row r="7" spans="1:4" ht="16">
      <c r="A7" s="23" t="s">
        <v>165</v>
      </c>
      <c r="B7" s="23" t="s">
        <v>16</v>
      </c>
      <c r="C7" s="103" t="s">
        <v>166</v>
      </c>
      <c r="D7" s="103" t="s">
        <v>160</v>
      </c>
    </row>
    <row r="8" spans="1:4" ht="32">
      <c r="A8" s="23" t="s">
        <v>75</v>
      </c>
      <c r="B8" s="23" t="s">
        <v>16</v>
      </c>
      <c r="C8" s="103" t="s">
        <v>167</v>
      </c>
      <c r="D8" s="103" t="s">
        <v>160</v>
      </c>
    </row>
    <row r="9" spans="1:4" ht="16">
      <c r="A9" s="23" t="s">
        <v>168</v>
      </c>
      <c r="B9" s="23" t="s">
        <v>16</v>
      </c>
      <c r="C9" s="103" t="s">
        <v>169</v>
      </c>
      <c r="D9" s="103" t="s">
        <v>160</v>
      </c>
    </row>
    <row r="10" spans="1:4" ht="16">
      <c r="A10" s="23" t="s">
        <v>24</v>
      </c>
      <c r="B10" s="23" t="s">
        <v>16</v>
      </c>
      <c r="C10" s="103" t="s">
        <v>170</v>
      </c>
      <c r="D10" s="103" t="s">
        <v>160</v>
      </c>
    </row>
    <row r="11" spans="1:4" ht="48">
      <c r="A11" s="23" t="s">
        <v>57</v>
      </c>
      <c r="B11" s="23" t="s">
        <v>16</v>
      </c>
      <c r="C11" s="103" t="s">
        <v>171</v>
      </c>
      <c r="D11" s="103" t="s">
        <v>160</v>
      </c>
    </row>
    <row r="12" spans="1:4" ht="16">
      <c r="A12" s="23" t="s">
        <v>60</v>
      </c>
      <c r="B12" s="23" t="s">
        <v>16</v>
      </c>
      <c r="C12" s="103" t="s">
        <v>172</v>
      </c>
      <c r="D12" s="103" t="s">
        <v>160</v>
      </c>
    </row>
    <row r="13" spans="1:4" ht="48">
      <c r="A13" s="23" t="s">
        <v>38</v>
      </c>
      <c r="B13" s="23" t="s">
        <v>16</v>
      </c>
      <c r="C13" s="103" t="s">
        <v>173</v>
      </c>
      <c r="D13" s="103" t="s">
        <v>160</v>
      </c>
    </row>
    <row r="14" spans="1:4" s="105" customFormat="1" ht="16">
      <c r="A14" s="173" t="s">
        <v>134</v>
      </c>
      <c r="B14" s="173" t="s">
        <v>16</v>
      </c>
      <c r="C14" s="97" t="s">
        <v>174</v>
      </c>
      <c r="D14" s="97" t="s">
        <v>175</v>
      </c>
    </row>
    <row r="15" spans="1:4" s="105" customFormat="1" ht="32">
      <c r="A15" s="173" t="s">
        <v>136</v>
      </c>
      <c r="B15" s="173" t="s">
        <v>16</v>
      </c>
      <c r="C15" s="97" t="s">
        <v>176</v>
      </c>
      <c r="D15" s="97" t="s">
        <v>160</v>
      </c>
    </row>
    <row r="16" spans="1:4" s="105" customFormat="1" ht="32">
      <c r="A16" s="135" t="s">
        <v>119</v>
      </c>
      <c r="B16" s="135" t="s">
        <v>177</v>
      </c>
      <c r="C16" s="97" t="s">
        <v>178</v>
      </c>
      <c r="D16" s="97" t="s">
        <v>179</v>
      </c>
    </row>
    <row r="17" spans="1:4" s="105" customFormat="1" ht="32">
      <c r="A17" s="135" t="s">
        <v>122</v>
      </c>
      <c r="B17" s="135" t="s">
        <v>177</v>
      </c>
      <c r="C17" s="97" t="s">
        <v>180</v>
      </c>
      <c r="D17" s="97" t="s">
        <v>181</v>
      </c>
    </row>
    <row r="18" spans="1:4" ht="48">
      <c r="A18" s="20" t="s">
        <v>70</v>
      </c>
      <c r="B18" s="20" t="s">
        <v>182</v>
      </c>
      <c r="C18" s="103" t="s">
        <v>183</v>
      </c>
      <c r="D18" s="103" t="s">
        <v>184</v>
      </c>
    </row>
    <row r="19" spans="1:4" ht="32">
      <c r="A19" s="43" t="s">
        <v>28</v>
      </c>
      <c r="B19" s="43" t="s">
        <v>182</v>
      </c>
      <c r="C19" s="103" t="s">
        <v>185</v>
      </c>
      <c r="D19" s="103" t="s">
        <v>186</v>
      </c>
    </row>
    <row r="20" spans="1:4" ht="32">
      <c r="A20" s="24" t="s">
        <v>187</v>
      </c>
      <c r="B20" s="24" t="s">
        <v>188</v>
      </c>
      <c r="C20" s="103" t="s">
        <v>189</v>
      </c>
      <c r="D20" s="103" t="s">
        <v>190</v>
      </c>
    </row>
    <row r="21" spans="1:4" ht="32">
      <c r="A21" s="24" t="s">
        <v>191</v>
      </c>
      <c r="B21" s="24" t="s">
        <v>188</v>
      </c>
      <c r="C21" s="103" t="s">
        <v>192</v>
      </c>
      <c r="D21" s="103" t="s">
        <v>193</v>
      </c>
    </row>
    <row r="22" spans="1:4" ht="32">
      <c r="A22" s="24" t="s">
        <v>82</v>
      </c>
      <c r="B22" s="24" t="s">
        <v>188</v>
      </c>
      <c r="C22" s="103" t="s">
        <v>194</v>
      </c>
      <c r="D22" s="103" t="s">
        <v>195</v>
      </c>
    </row>
    <row r="23" spans="1:4" ht="16">
      <c r="A23" s="22" t="s">
        <v>46</v>
      </c>
      <c r="B23" s="22" t="s">
        <v>196</v>
      </c>
      <c r="C23" s="103" t="s">
        <v>197</v>
      </c>
      <c r="D23" s="103" t="s">
        <v>198</v>
      </c>
    </row>
    <row r="24" spans="1:4" ht="16">
      <c r="A24" s="22" t="s">
        <v>131</v>
      </c>
      <c r="B24" s="22" t="s">
        <v>196</v>
      </c>
      <c r="C24" s="103" t="s">
        <v>199</v>
      </c>
      <c r="D24" s="103" t="s">
        <v>200</v>
      </c>
    </row>
    <row r="25" spans="1:4" ht="16">
      <c r="A25" s="22" t="s">
        <v>115</v>
      </c>
      <c r="B25" s="22" t="s">
        <v>201</v>
      </c>
      <c r="C25" s="103" t="s">
        <v>202</v>
      </c>
      <c r="D25" s="103" t="s">
        <v>160</v>
      </c>
    </row>
    <row r="26" spans="1:4" ht="16">
      <c r="A26" s="22" t="s">
        <v>42</v>
      </c>
      <c r="B26" s="22" t="s">
        <v>196</v>
      </c>
      <c r="C26" s="103" t="s">
        <v>203</v>
      </c>
      <c r="D26" s="103" t="s">
        <v>204</v>
      </c>
    </row>
    <row r="27" spans="1:4" ht="16">
      <c r="A27" s="22" t="s">
        <v>205</v>
      </c>
      <c r="B27" s="22" t="s">
        <v>206</v>
      </c>
      <c r="C27" s="103" t="s">
        <v>207</v>
      </c>
      <c r="D27" s="103" t="s">
        <v>160</v>
      </c>
    </row>
    <row r="28" spans="1:4" ht="32">
      <c r="A28" s="22" t="s">
        <v>208</v>
      </c>
      <c r="B28" s="22" t="s">
        <v>209</v>
      </c>
      <c r="C28" s="103" t="s">
        <v>210</v>
      </c>
      <c r="D28" s="103" t="s">
        <v>211</v>
      </c>
    </row>
    <row r="29" spans="1:4" ht="32">
      <c r="A29" s="22" t="s">
        <v>114</v>
      </c>
      <c r="B29" s="22" t="s">
        <v>212</v>
      </c>
      <c r="C29" s="103" t="s">
        <v>213</v>
      </c>
      <c r="D29" s="103" t="s">
        <v>214</v>
      </c>
    </row>
  </sheetData>
  <pageMargins left="0.7" right="0.7" top="0.75" bottom="0.75" header="0.3" footer="0.3"/>
  <pageSetup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19"/>
  <sheetViews>
    <sheetView zoomScale="145" zoomScaleNormal="145" workbookViewId="0">
      <pane xSplit="1" ySplit="4" topLeftCell="B5" activePane="bottomRight" state="frozen"/>
      <selection pane="topRight" activeCell="B1" sqref="B1"/>
      <selection pane="bottomLeft" activeCell="A4" sqref="A4"/>
      <selection pane="bottomRight" activeCell="D7" sqref="D7"/>
    </sheetView>
  </sheetViews>
  <sheetFormatPr baseColWidth="10" defaultColWidth="9.1640625" defaultRowHeight="15"/>
  <cols>
    <col min="1" max="1" width="8.5" style="1" customWidth="1"/>
    <col min="2" max="2" width="17.6640625" style="1" bestFit="1" customWidth="1"/>
    <col min="3" max="3" width="17.6640625" style="1" customWidth="1"/>
    <col min="4" max="4" width="129.5" style="1" customWidth="1"/>
    <col min="5" max="16384" width="9.1640625" style="1"/>
  </cols>
  <sheetData>
    <row r="1" spans="1:4">
      <c r="A1" s="18" t="s">
        <v>215</v>
      </c>
      <c r="B1" s="28"/>
      <c r="C1" s="28"/>
      <c r="D1" s="100"/>
    </row>
    <row r="2" spans="1:4" ht="33" customHeight="1">
      <c r="A2" s="34" t="s">
        <v>216</v>
      </c>
      <c r="B2" s="35" t="s">
        <v>4</v>
      </c>
      <c r="C2" s="35" t="s">
        <v>217</v>
      </c>
      <c r="D2" s="35" t="s">
        <v>16</v>
      </c>
    </row>
    <row r="3" spans="1:4" s="100" customFormat="1" ht="43.5" customHeight="1">
      <c r="A3" s="201" t="s">
        <v>218</v>
      </c>
      <c r="B3" s="202"/>
      <c r="C3" s="202"/>
      <c r="D3" s="203"/>
    </row>
    <row r="4" spans="1:4" s="11" customFormat="1" ht="48">
      <c r="A4" s="103">
        <f>ROW()-3</f>
        <v>1</v>
      </c>
      <c r="B4" s="103" t="s">
        <v>219</v>
      </c>
      <c r="C4" s="103" t="s">
        <v>220</v>
      </c>
      <c r="D4" s="103" t="s">
        <v>221</v>
      </c>
    </row>
    <row r="5" spans="1:4" s="105" customFormat="1" ht="32">
      <c r="A5" s="97">
        <v>2</v>
      </c>
      <c r="B5" s="97" t="s">
        <v>9</v>
      </c>
      <c r="C5" s="97" t="s">
        <v>220</v>
      </c>
      <c r="D5" s="97" t="s">
        <v>222</v>
      </c>
    </row>
    <row r="6" spans="1:4" s="105" customFormat="1" ht="16">
      <c r="A6" s="97">
        <f>ROW()-3</f>
        <v>3</v>
      </c>
      <c r="B6" s="97" t="s">
        <v>119</v>
      </c>
      <c r="C6" s="97" t="s">
        <v>223</v>
      </c>
      <c r="D6" s="97" t="s">
        <v>224</v>
      </c>
    </row>
    <row r="7" spans="1:4" s="105" customFormat="1" ht="32">
      <c r="A7" s="97">
        <f>ROW()-3</f>
        <v>4</v>
      </c>
      <c r="B7" s="97" t="s">
        <v>122</v>
      </c>
      <c r="C7" s="97" t="s">
        <v>223</v>
      </c>
      <c r="D7" s="97" t="s">
        <v>181</v>
      </c>
    </row>
    <row r="8" spans="1:4" s="11" customFormat="1" ht="320">
      <c r="A8" s="103">
        <f t="shared" ref="A8:A19" si="0">ROW()-3</f>
        <v>5</v>
      </c>
      <c r="B8" s="103" t="s">
        <v>70</v>
      </c>
      <c r="C8" s="103" t="s">
        <v>225</v>
      </c>
      <c r="D8" s="60" t="s">
        <v>6253</v>
      </c>
    </row>
    <row r="9" spans="1:4" s="11" customFormat="1" ht="33" customHeight="1">
      <c r="A9" s="103">
        <f t="shared" si="0"/>
        <v>6</v>
      </c>
      <c r="B9" s="103" t="s">
        <v>70</v>
      </c>
      <c r="C9" s="103" t="s">
        <v>226</v>
      </c>
      <c r="D9" s="103" t="s">
        <v>227</v>
      </c>
    </row>
    <row r="10" spans="1:4" s="11" customFormat="1" ht="33" customHeight="1">
      <c r="A10" s="103">
        <f t="shared" si="0"/>
        <v>7</v>
      </c>
      <c r="B10" s="103" t="s">
        <v>70</v>
      </c>
      <c r="C10" s="103" t="s">
        <v>220</v>
      </c>
      <c r="D10" s="103" t="s">
        <v>228</v>
      </c>
    </row>
    <row r="11" spans="1:4" s="11" customFormat="1" ht="32">
      <c r="A11" s="103">
        <f t="shared" si="0"/>
        <v>8</v>
      </c>
      <c r="B11" s="103" t="s">
        <v>70</v>
      </c>
      <c r="C11" s="103" t="s">
        <v>229</v>
      </c>
      <c r="D11" s="103" t="s">
        <v>230</v>
      </c>
    </row>
    <row r="12" spans="1:4" s="11" customFormat="1" ht="33" customHeight="1">
      <c r="A12" s="103">
        <f t="shared" si="0"/>
        <v>9</v>
      </c>
      <c r="B12" s="103" t="s">
        <v>28</v>
      </c>
      <c r="C12" s="103" t="s">
        <v>226</v>
      </c>
      <c r="D12" s="103" t="s">
        <v>231</v>
      </c>
    </row>
    <row r="13" spans="1:4" s="11" customFormat="1" ht="33" customHeight="1">
      <c r="A13" s="103">
        <f t="shared" si="0"/>
        <v>10</v>
      </c>
      <c r="B13" s="103" t="s">
        <v>28</v>
      </c>
      <c r="C13" s="103" t="s">
        <v>225</v>
      </c>
      <c r="D13" s="103" t="s">
        <v>232</v>
      </c>
    </row>
    <row r="14" spans="1:4" s="11" customFormat="1" ht="33" customHeight="1">
      <c r="A14" s="103">
        <f t="shared" si="0"/>
        <v>11</v>
      </c>
      <c r="B14" s="103" t="s">
        <v>28</v>
      </c>
      <c r="C14" s="103" t="s">
        <v>226</v>
      </c>
      <c r="D14" s="103" t="s">
        <v>233</v>
      </c>
    </row>
    <row r="15" spans="1:4" s="11" customFormat="1" ht="33" customHeight="1">
      <c r="A15" s="103">
        <f t="shared" si="0"/>
        <v>12</v>
      </c>
      <c r="B15" s="103" t="s">
        <v>28</v>
      </c>
      <c r="C15" s="103" t="s">
        <v>229</v>
      </c>
      <c r="D15" s="103" t="s">
        <v>234</v>
      </c>
    </row>
    <row r="16" spans="1:4" s="11" customFormat="1" ht="33" customHeight="1">
      <c r="A16" s="103">
        <f t="shared" si="0"/>
        <v>13</v>
      </c>
      <c r="B16" s="103" t="s">
        <v>187</v>
      </c>
      <c r="C16" s="103" t="s">
        <v>220</v>
      </c>
      <c r="D16" s="103" t="s">
        <v>235</v>
      </c>
    </row>
    <row r="17" spans="1:4" s="11" customFormat="1" ht="33" customHeight="1">
      <c r="A17" s="103">
        <f t="shared" si="0"/>
        <v>14</v>
      </c>
      <c r="B17" s="103" t="s">
        <v>191</v>
      </c>
      <c r="C17" s="103" t="s">
        <v>220</v>
      </c>
      <c r="D17" s="103" t="s">
        <v>236</v>
      </c>
    </row>
    <row r="18" spans="1:4" s="11" customFormat="1" ht="33" customHeight="1">
      <c r="A18" s="103">
        <f t="shared" si="0"/>
        <v>15</v>
      </c>
      <c r="B18" s="103" t="s">
        <v>82</v>
      </c>
      <c r="C18" s="103" t="s">
        <v>220</v>
      </c>
      <c r="D18" s="103" t="s">
        <v>237</v>
      </c>
    </row>
    <row r="19" spans="1:4" s="11" customFormat="1" ht="409.6">
      <c r="A19" s="103">
        <f t="shared" si="0"/>
        <v>16</v>
      </c>
      <c r="B19" s="103" t="s">
        <v>238</v>
      </c>
      <c r="C19" s="103" t="s">
        <v>239</v>
      </c>
      <c r="D19" s="85" t="s">
        <v>240</v>
      </c>
    </row>
  </sheetData>
  <mergeCells count="1">
    <mergeCell ref="A3:D3"/>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E5"/>
  <sheetViews>
    <sheetView zoomScale="70" zoomScaleNormal="70" zoomScaleSheetLayoutView="55" workbookViewId="0">
      <selection activeCell="C12" sqref="C12"/>
    </sheetView>
  </sheetViews>
  <sheetFormatPr baseColWidth="10" defaultColWidth="9.1640625" defaultRowHeight="19"/>
  <cols>
    <col min="1" max="1" width="10.83203125" style="30" customWidth="1"/>
    <col min="2" max="2" width="19.5" style="30" customWidth="1"/>
    <col min="3" max="3" width="46.83203125" style="30" bestFit="1" customWidth="1"/>
    <col min="4" max="4" width="57.1640625" style="30" customWidth="1"/>
    <col min="5" max="5" width="116.5" style="30" customWidth="1"/>
    <col min="6" max="16384" width="9.1640625" style="30"/>
  </cols>
  <sheetData>
    <row r="1" spans="1:5" ht="24" customHeight="1">
      <c r="A1" s="29" t="s">
        <v>241</v>
      </c>
    </row>
    <row r="2" spans="1:5" ht="21.75" customHeight="1">
      <c r="A2" s="32" t="s">
        <v>242</v>
      </c>
      <c r="B2" s="32" t="s">
        <v>243</v>
      </c>
      <c r="C2" s="32" t="s">
        <v>154</v>
      </c>
      <c r="D2" s="32" t="s">
        <v>155</v>
      </c>
      <c r="E2" s="32" t="s">
        <v>16</v>
      </c>
    </row>
    <row r="3" spans="1:5" ht="40">
      <c r="A3" s="15">
        <v>1</v>
      </c>
      <c r="B3" s="33" t="s">
        <v>244</v>
      </c>
      <c r="C3" s="15" t="s">
        <v>245</v>
      </c>
      <c r="D3" s="15" t="s">
        <v>246</v>
      </c>
      <c r="E3" s="15" t="s">
        <v>247</v>
      </c>
    </row>
    <row r="4" spans="1:5" ht="400">
      <c r="A4" s="15">
        <v>2</v>
      </c>
      <c r="B4" s="112" t="s">
        <v>248</v>
      </c>
      <c r="C4" s="15" t="s">
        <v>245</v>
      </c>
      <c r="D4" s="15" t="s">
        <v>249</v>
      </c>
      <c r="E4" s="15" t="s">
        <v>250</v>
      </c>
    </row>
    <row r="5" spans="1:5" ht="260.25" customHeight="1">
      <c r="A5" s="15">
        <v>3</v>
      </c>
      <c r="B5" s="31" t="s">
        <v>251</v>
      </c>
      <c r="C5" s="15" t="s">
        <v>252</v>
      </c>
      <c r="D5" s="15" t="s">
        <v>253</v>
      </c>
      <c r="E5" s="15" t="s">
        <v>254</v>
      </c>
    </row>
  </sheetData>
  <pageMargins left="0.7" right="0.7" top="0.75" bottom="0.75" header="0.3" footer="0.3"/>
  <pageSetup scale="3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A9"/>
  <sheetViews>
    <sheetView zoomScale="115" zoomScaleNormal="115" workbookViewId="0"/>
  </sheetViews>
  <sheetFormatPr baseColWidth="10" defaultColWidth="8.83203125" defaultRowHeight="15"/>
  <cols>
    <col min="1" max="1" width="134" style="14" customWidth="1"/>
    <col min="2" max="2" width="24.6640625" bestFit="1" customWidth="1"/>
    <col min="3" max="3" width="33.83203125" bestFit="1" customWidth="1"/>
    <col min="4" max="4" width="32.1640625" bestFit="1" customWidth="1"/>
    <col min="5" max="5" width="48.6640625" bestFit="1" customWidth="1"/>
    <col min="6" max="6" width="33.33203125" bestFit="1" customWidth="1"/>
  </cols>
  <sheetData>
    <row r="1" spans="1:1" ht="32">
      <c r="A1" s="36" t="s">
        <v>255</v>
      </c>
    </row>
    <row r="2" spans="1:1" ht="16">
      <c r="A2" s="37" t="s">
        <v>256</v>
      </c>
    </row>
    <row r="3" spans="1:1" ht="32">
      <c r="A3" s="37" t="s">
        <v>257</v>
      </c>
    </row>
    <row r="4" spans="1:1" ht="32">
      <c r="A4" s="37" t="s">
        <v>258</v>
      </c>
    </row>
    <row r="5" spans="1:1" s="9" customFormat="1" ht="32">
      <c r="A5" s="66" t="s">
        <v>259</v>
      </c>
    </row>
    <row r="6" spans="1:1" ht="16">
      <c r="A6" s="37" t="s">
        <v>260</v>
      </c>
    </row>
    <row r="7" spans="1:1" ht="16">
      <c r="A7" s="66" t="s">
        <v>261</v>
      </c>
    </row>
    <row r="8" spans="1:1" ht="16">
      <c r="A8" s="66" t="s">
        <v>262</v>
      </c>
    </row>
    <row r="9" spans="1:1" ht="16">
      <c r="A9" s="66" t="s">
        <v>263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C17"/>
  <sheetViews>
    <sheetView zoomScaleNormal="100" workbookViewId="0"/>
  </sheetViews>
  <sheetFormatPr baseColWidth="10" defaultColWidth="8.83203125" defaultRowHeight="15"/>
  <cols>
    <col min="1" max="1" width="31.6640625" customWidth="1"/>
    <col min="2" max="2" width="68.5" customWidth="1"/>
    <col min="3" max="3" width="31.5" bestFit="1" customWidth="1"/>
  </cols>
  <sheetData>
    <row r="1" spans="1:3">
      <c r="A1" s="27" t="s">
        <v>264</v>
      </c>
      <c r="B1" s="99"/>
      <c r="C1" s="99"/>
    </row>
    <row r="2" spans="1:3">
      <c r="A2" s="38" t="s">
        <v>265</v>
      </c>
      <c r="B2" s="38" t="s">
        <v>155</v>
      </c>
      <c r="C2" s="38" t="s">
        <v>266</v>
      </c>
    </row>
    <row r="3" spans="1:3">
      <c r="A3" s="4" t="s">
        <v>267</v>
      </c>
      <c r="B3" s="4" t="s">
        <v>268</v>
      </c>
      <c r="C3" s="4" t="s">
        <v>269</v>
      </c>
    </row>
    <row r="4" spans="1:3">
      <c r="A4" s="4" t="s">
        <v>270</v>
      </c>
      <c r="B4" s="4" t="s">
        <v>271</v>
      </c>
      <c r="C4" s="4" t="s">
        <v>272</v>
      </c>
    </row>
    <row r="5" spans="1:3">
      <c r="A5" s="4" t="s">
        <v>273</v>
      </c>
      <c r="B5" s="4" t="s">
        <v>274</v>
      </c>
      <c r="C5" s="4" t="s">
        <v>275</v>
      </c>
    </row>
    <row r="6" spans="1:3">
      <c r="A6" s="4" t="s">
        <v>276</v>
      </c>
      <c r="B6" s="4" t="s">
        <v>277</v>
      </c>
      <c r="C6" s="4" t="s">
        <v>278</v>
      </c>
    </row>
    <row r="7" spans="1:3">
      <c r="A7" s="4" t="s">
        <v>279</v>
      </c>
      <c r="B7" s="4" t="s">
        <v>280</v>
      </c>
      <c r="C7" s="4" t="s">
        <v>281</v>
      </c>
    </row>
    <row r="8" spans="1:3">
      <c r="A8" s="4" t="s">
        <v>282</v>
      </c>
      <c r="B8" s="4" t="s">
        <v>283</v>
      </c>
      <c r="C8" s="4" t="s">
        <v>284</v>
      </c>
    </row>
    <row r="9" spans="1:3">
      <c r="A9" s="4" t="s">
        <v>285</v>
      </c>
      <c r="B9" s="4" t="s">
        <v>286</v>
      </c>
      <c r="C9" s="4" t="s">
        <v>287</v>
      </c>
    </row>
    <row r="10" spans="1:3">
      <c r="A10" s="4" t="s">
        <v>288</v>
      </c>
      <c r="B10" s="4" t="s">
        <v>289</v>
      </c>
      <c r="C10" s="4" t="s">
        <v>290</v>
      </c>
    </row>
    <row r="12" spans="1:3">
      <c r="A12" s="99" t="s">
        <v>291</v>
      </c>
      <c r="B12" s="99"/>
      <c r="C12" s="99"/>
    </row>
    <row r="13" spans="1:3">
      <c r="A13" s="99" t="s">
        <v>292</v>
      </c>
      <c r="B13" s="99"/>
      <c r="C13" s="99"/>
    </row>
    <row r="14" spans="1:3">
      <c r="A14" s="27" t="s">
        <v>293</v>
      </c>
      <c r="B14" s="99"/>
      <c r="C14" s="99"/>
    </row>
    <row r="15" spans="1:3">
      <c r="A15" s="99" t="s">
        <v>294</v>
      </c>
      <c r="B15" s="99"/>
      <c r="C15" s="99"/>
    </row>
    <row r="16" spans="1:3">
      <c r="A16" s="39" t="s">
        <v>295</v>
      </c>
      <c r="B16" s="99"/>
      <c r="C16" s="99"/>
    </row>
    <row r="17" spans="1:1">
      <c r="A17" s="99" t="s">
        <v>296</v>
      </c>
    </row>
  </sheetData>
  <pageMargins left="0.7" right="0.7" top="0.75" bottom="0.75" header="0.3" footer="0.3"/>
  <pageSetup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H42"/>
  <sheetViews>
    <sheetView zoomScale="115" zoomScaleNormal="115" zoomScaleSheetLayoutView="40" workbookViewId="0">
      <pane xSplit="3" ySplit="3" topLeftCell="D31" activePane="bottomRight" state="frozen"/>
      <selection pane="topRight" activeCell="C1" sqref="C1"/>
      <selection pane="bottomLeft" activeCell="A4" sqref="A4"/>
      <selection pane="bottomRight" activeCell="D42" sqref="D42"/>
    </sheetView>
  </sheetViews>
  <sheetFormatPr baseColWidth="10" defaultColWidth="9.1640625" defaultRowHeight="16"/>
  <cols>
    <col min="1" max="1" width="9.1640625" style="11"/>
    <col min="2" max="2" width="20.5" style="72" customWidth="1"/>
    <col min="3" max="3" width="23.83203125" style="72" customWidth="1"/>
    <col min="4" max="4" width="92.6640625" style="72" customWidth="1"/>
    <col min="5" max="5" width="19.6640625" style="72" customWidth="1"/>
    <col min="6" max="6" width="18" style="72" customWidth="1"/>
    <col min="7" max="7" width="62" style="72" bestFit="1" customWidth="1"/>
    <col min="8" max="16384" width="9.1640625" style="11"/>
  </cols>
  <sheetData>
    <row r="1" spans="1:34" ht="39" customHeight="1">
      <c r="A1" s="29" t="s">
        <v>297</v>
      </c>
      <c r="B1" s="71"/>
      <c r="C1" s="180"/>
      <c r="D1" s="180"/>
      <c r="E1" s="180"/>
      <c r="F1" s="180"/>
      <c r="G1" s="180"/>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row>
    <row r="2" spans="1:34" ht="19">
      <c r="A2" s="30"/>
      <c r="B2" s="181" t="s">
        <v>298</v>
      </c>
      <c r="C2" s="181" t="s">
        <v>299</v>
      </c>
      <c r="D2" s="181" t="s">
        <v>155</v>
      </c>
      <c r="E2" s="181" t="s">
        <v>300</v>
      </c>
      <c r="F2" s="181" t="s">
        <v>301</v>
      </c>
      <c r="G2" s="181" t="s">
        <v>302</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1:34" ht="19">
      <c r="A3" s="15">
        <f>ROW()-2</f>
        <v>1</v>
      </c>
      <c r="B3" s="182" t="s">
        <v>70</v>
      </c>
      <c r="C3" s="73" t="s">
        <v>303</v>
      </c>
      <c r="D3" s="183" t="s">
        <v>304</v>
      </c>
      <c r="E3" s="183" t="s">
        <v>305</v>
      </c>
      <c r="F3" s="183" t="s">
        <v>306</v>
      </c>
      <c r="G3" s="183" t="s">
        <v>307</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row>
    <row r="4" spans="1:34" ht="34">
      <c r="A4" s="15">
        <f t="shared" ref="A4:A42" si="0">ROW()-2</f>
        <v>2</v>
      </c>
      <c r="B4" s="182" t="s">
        <v>70</v>
      </c>
      <c r="C4" s="73" t="s">
        <v>308</v>
      </c>
      <c r="D4" s="183" t="s">
        <v>309</v>
      </c>
      <c r="E4" s="183" t="s">
        <v>305</v>
      </c>
      <c r="F4" s="183" t="s">
        <v>306</v>
      </c>
      <c r="G4" s="183" t="s">
        <v>310</v>
      </c>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1:34" ht="19">
      <c r="A5" s="15">
        <f t="shared" si="0"/>
        <v>3</v>
      </c>
      <c r="B5" s="182" t="s">
        <v>70</v>
      </c>
      <c r="C5" s="73" t="s">
        <v>311</v>
      </c>
      <c r="D5" s="183" t="s">
        <v>312</v>
      </c>
      <c r="E5" s="183" t="s">
        <v>305</v>
      </c>
      <c r="F5" s="183" t="s">
        <v>306</v>
      </c>
      <c r="G5" s="183" t="e">
        <v>#N/A</v>
      </c>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34" ht="19">
      <c r="A6" s="15">
        <f t="shared" si="0"/>
        <v>4</v>
      </c>
      <c r="B6" s="182" t="s">
        <v>70</v>
      </c>
      <c r="C6" s="73" t="s">
        <v>151</v>
      </c>
      <c r="D6" s="183" t="s">
        <v>313</v>
      </c>
      <c r="E6" s="183" t="s">
        <v>314</v>
      </c>
      <c r="F6" s="183" t="s">
        <v>306</v>
      </c>
      <c r="G6" s="183" t="s">
        <v>315</v>
      </c>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row>
    <row r="7" spans="1:34" ht="19">
      <c r="A7" s="15">
        <f t="shared" si="0"/>
        <v>5</v>
      </c>
      <c r="B7" s="182" t="s">
        <v>70</v>
      </c>
      <c r="C7" s="73" t="s">
        <v>316</v>
      </c>
      <c r="D7" s="183" t="s">
        <v>317</v>
      </c>
      <c r="E7" s="183" t="s">
        <v>314</v>
      </c>
      <c r="F7" s="183" t="s">
        <v>306</v>
      </c>
      <c r="G7" s="183" t="s">
        <v>318</v>
      </c>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row>
    <row r="8" spans="1:34" ht="34">
      <c r="A8" s="15">
        <f t="shared" si="0"/>
        <v>6</v>
      </c>
      <c r="B8" s="182" t="s">
        <v>70</v>
      </c>
      <c r="C8" s="73" t="s">
        <v>319</v>
      </c>
      <c r="D8" s="183" t="s">
        <v>320</v>
      </c>
      <c r="E8" s="183" t="s">
        <v>321</v>
      </c>
      <c r="F8" s="183" t="s">
        <v>322</v>
      </c>
      <c r="G8" s="183" t="s">
        <v>323</v>
      </c>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row>
    <row r="9" spans="1:34" ht="85">
      <c r="A9" s="15">
        <f t="shared" si="0"/>
        <v>7</v>
      </c>
      <c r="B9" s="182" t="s">
        <v>70</v>
      </c>
      <c r="C9" s="73" t="s">
        <v>324</v>
      </c>
      <c r="D9" s="183" t="s">
        <v>325</v>
      </c>
      <c r="E9" s="183" t="s">
        <v>321</v>
      </c>
      <c r="F9" s="183" t="s">
        <v>326</v>
      </c>
      <c r="G9" s="183" t="s">
        <v>323</v>
      </c>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row>
    <row r="10" spans="1:34" ht="119">
      <c r="A10" s="15">
        <f t="shared" si="0"/>
        <v>8</v>
      </c>
      <c r="B10" s="182" t="s">
        <v>70</v>
      </c>
      <c r="C10" s="73" t="s">
        <v>327</v>
      </c>
      <c r="D10" s="183" t="s">
        <v>328</v>
      </c>
      <c r="E10" s="183" t="s">
        <v>321</v>
      </c>
      <c r="F10" s="183" t="s">
        <v>306</v>
      </c>
      <c r="G10" s="183" t="s">
        <v>329</v>
      </c>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row>
    <row r="11" spans="1:34" ht="34">
      <c r="A11" s="15">
        <f t="shared" si="0"/>
        <v>9</v>
      </c>
      <c r="B11" s="182" t="s">
        <v>70</v>
      </c>
      <c r="C11" s="73" t="s">
        <v>42</v>
      </c>
      <c r="D11" s="183" t="s">
        <v>330</v>
      </c>
      <c r="E11" s="183" t="s">
        <v>305</v>
      </c>
      <c r="F11" s="183" t="s">
        <v>306</v>
      </c>
      <c r="G11" s="183" t="s">
        <v>331</v>
      </c>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4" s="105" customFormat="1" ht="19">
      <c r="A12" s="15">
        <f t="shared" si="0"/>
        <v>10</v>
      </c>
      <c r="B12" s="182" t="s">
        <v>70</v>
      </c>
      <c r="C12" s="73" t="s">
        <v>332</v>
      </c>
      <c r="D12" s="183" t="s">
        <v>333</v>
      </c>
      <c r="E12" s="183" t="s">
        <v>314</v>
      </c>
      <c r="F12" s="183" t="s">
        <v>334</v>
      </c>
      <c r="G12" s="183" t="s">
        <v>335</v>
      </c>
    </row>
    <row r="13" spans="1:34" ht="19">
      <c r="A13" s="15">
        <f t="shared" si="0"/>
        <v>11</v>
      </c>
      <c r="B13" s="182" t="s">
        <v>70</v>
      </c>
      <c r="C13" s="73" t="s">
        <v>336</v>
      </c>
      <c r="D13" s="183" t="s">
        <v>337</v>
      </c>
      <c r="E13" s="183" t="s">
        <v>305</v>
      </c>
      <c r="F13" s="183" t="s">
        <v>306</v>
      </c>
      <c r="G13" s="183" t="s">
        <v>338</v>
      </c>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1:34" ht="34">
      <c r="A14" s="15">
        <f t="shared" si="0"/>
        <v>12</v>
      </c>
      <c r="B14" s="182" t="s">
        <v>70</v>
      </c>
      <c r="C14" s="73" t="s">
        <v>339</v>
      </c>
      <c r="D14" s="183" t="s">
        <v>340</v>
      </c>
      <c r="E14" s="183" t="s">
        <v>321</v>
      </c>
      <c r="F14" s="183" t="s">
        <v>341</v>
      </c>
      <c r="G14" s="183" t="s">
        <v>323</v>
      </c>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row>
    <row r="15" spans="1:34" ht="19">
      <c r="A15" s="15">
        <f t="shared" si="0"/>
        <v>13</v>
      </c>
      <c r="B15" s="182" t="s">
        <v>70</v>
      </c>
      <c r="C15" s="73" t="s">
        <v>342</v>
      </c>
      <c r="D15" s="183" t="s">
        <v>343</v>
      </c>
      <c r="E15" s="183" t="s">
        <v>305</v>
      </c>
      <c r="F15" s="183" t="s">
        <v>306</v>
      </c>
      <c r="G15" s="183" t="s">
        <v>344</v>
      </c>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1:34" ht="34">
      <c r="A16" s="15">
        <f t="shared" si="0"/>
        <v>14</v>
      </c>
      <c r="B16" s="184" t="s">
        <v>70</v>
      </c>
      <c r="C16" s="74" t="s">
        <v>345</v>
      </c>
      <c r="D16" s="184" t="s">
        <v>346</v>
      </c>
      <c r="E16" s="184" t="s">
        <v>347</v>
      </c>
      <c r="F16" s="184" t="s">
        <v>306</v>
      </c>
      <c r="G16" s="184" t="s">
        <v>347</v>
      </c>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3" ht="34">
      <c r="A17" s="15">
        <f t="shared" si="0"/>
        <v>15</v>
      </c>
      <c r="B17" s="154" t="s">
        <v>70</v>
      </c>
      <c r="C17" s="155" t="s">
        <v>348</v>
      </c>
      <c r="D17" s="156" t="s">
        <v>349</v>
      </c>
      <c r="E17" s="156" t="s">
        <v>305</v>
      </c>
      <c r="F17" s="156" t="s">
        <v>306</v>
      </c>
      <c r="G17" s="156" t="s">
        <v>350</v>
      </c>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row>
    <row r="18" spans="1:33" s="105" customFormat="1" ht="34">
      <c r="A18" s="15">
        <f t="shared" si="0"/>
        <v>16</v>
      </c>
      <c r="B18" s="154" t="s">
        <v>70</v>
      </c>
      <c r="C18" s="155" t="s">
        <v>351</v>
      </c>
      <c r="D18" s="156" t="s">
        <v>352</v>
      </c>
      <c r="E18" s="156" t="s">
        <v>305</v>
      </c>
      <c r="F18" s="156" t="s">
        <v>306</v>
      </c>
      <c r="G18" s="156" t="s">
        <v>353</v>
      </c>
    </row>
    <row r="19" spans="1:33" s="105" customFormat="1" ht="34">
      <c r="A19" s="15">
        <f t="shared" si="0"/>
        <v>17</v>
      </c>
      <c r="B19" s="154" t="s">
        <v>70</v>
      </c>
      <c r="C19" s="155" t="s">
        <v>354</v>
      </c>
      <c r="D19" s="156" t="s">
        <v>355</v>
      </c>
      <c r="E19" s="156" t="s">
        <v>321</v>
      </c>
      <c r="F19" s="156" t="s">
        <v>356</v>
      </c>
      <c r="G19" s="156" t="s">
        <v>357</v>
      </c>
    </row>
    <row r="20" spans="1:33" s="105" customFormat="1" ht="34">
      <c r="A20" s="15">
        <f t="shared" si="0"/>
        <v>18</v>
      </c>
      <c r="B20" s="154" t="s">
        <v>70</v>
      </c>
      <c r="C20" s="155" t="s">
        <v>358</v>
      </c>
      <c r="D20" s="156" t="s">
        <v>359</v>
      </c>
      <c r="E20" s="156" t="s">
        <v>321</v>
      </c>
      <c r="F20" s="156" t="s">
        <v>356</v>
      </c>
      <c r="G20" s="156" t="s">
        <v>357</v>
      </c>
    </row>
    <row r="21" spans="1:33" s="105" customFormat="1" ht="51">
      <c r="A21" s="15">
        <f t="shared" si="0"/>
        <v>19</v>
      </c>
      <c r="B21" s="154" t="s">
        <v>70</v>
      </c>
      <c r="C21" s="155" t="s">
        <v>360</v>
      </c>
      <c r="D21" s="156" t="s">
        <v>361</v>
      </c>
      <c r="E21" s="156" t="s">
        <v>321</v>
      </c>
      <c r="F21" s="156" t="s">
        <v>326</v>
      </c>
      <c r="G21" s="156" t="s">
        <v>323</v>
      </c>
    </row>
    <row r="22" spans="1:33" s="105" customFormat="1" ht="34">
      <c r="A22" s="15">
        <f t="shared" si="0"/>
        <v>20</v>
      </c>
      <c r="B22" s="154" t="s">
        <v>70</v>
      </c>
      <c r="C22" s="155" t="s">
        <v>362</v>
      </c>
      <c r="D22" s="156" t="s">
        <v>363</v>
      </c>
      <c r="E22" s="156" t="s">
        <v>321</v>
      </c>
      <c r="F22" s="156" t="s">
        <v>326</v>
      </c>
      <c r="G22" s="156" t="s">
        <v>323</v>
      </c>
    </row>
    <row r="23" spans="1:33" s="105" customFormat="1" ht="19">
      <c r="A23" s="15">
        <f t="shared" si="0"/>
        <v>21</v>
      </c>
      <c r="B23" s="154" t="s">
        <v>70</v>
      </c>
      <c r="C23" s="155" t="s">
        <v>364</v>
      </c>
      <c r="D23" s="156" t="s">
        <v>365</v>
      </c>
      <c r="E23" s="156" t="s">
        <v>366</v>
      </c>
      <c r="F23" s="156" t="s">
        <v>9</v>
      </c>
      <c r="G23" s="156" t="s">
        <v>367</v>
      </c>
    </row>
    <row r="24" spans="1:33" ht="51">
      <c r="A24" s="15">
        <f t="shared" si="0"/>
        <v>22</v>
      </c>
      <c r="B24" s="184" t="s">
        <v>28</v>
      </c>
      <c r="C24" s="74" t="s">
        <v>368</v>
      </c>
      <c r="D24" s="184" t="s">
        <v>369</v>
      </c>
      <c r="E24" s="184" t="s">
        <v>370</v>
      </c>
      <c r="F24" s="184" t="s">
        <v>306</v>
      </c>
      <c r="G24" s="184" t="s">
        <v>371</v>
      </c>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row>
    <row r="25" spans="1:33" ht="51">
      <c r="A25" s="15">
        <f t="shared" si="0"/>
        <v>23</v>
      </c>
      <c r="B25" s="75" t="s">
        <v>28</v>
      </c>
      <c r="C25" s="73" t="s">
        <v>372</v>
      </c>
      <c r="D25" s="183" t="s">
        <v>373</v>
      </c>
      <c r="E25" s="183" t="s">
        <v>370</v>
      </c>
      <c r="F25" s="183" t="s">
        <v>306</v>
      </c>
      <c r="G25" s="183" t="s">
        <v>371</v>
      </c>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row>
    <row r="26" spans="1:33" ht="51">
      <c r="A26" s="15">
        <f t="shared" si="0"/>
        <v>24</v>
      </c>
      <c r="B26" s="75" t="s">
        <v>28</v>
      </c>
      <c r="C26" s="73" t="s">
        <v>374</v>
      </c>
      <c r="D26" s="183" t="s">
        <v>375</v>
      </c>
      <c r="E26" s="183" t="s">
        <v>370</v>
      </c>
      <c r="F26" s="183" t="s">
        <v>306</v>
      </c>
      <c r="G26" s="183" t="s">
        <v>371</v>
      </c>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row>
    <row r="27" spans="1:33" ht="51">
      <c r="A27" s="15">
        <f t="shared" si="0"/>
        <v>25</v>
      </c>
      <c r="B27" s="75" t="s">
        <v>28</v>
      </c>
      <c r="C27" s="73" t="s">
        <v>376</v>
      </c>
      <c r="D27" s="183" t="s">
        <v>377</v>
      </c>
      <c r="E27" s="183" t="s">
        <v>370</v>
      </c>
      <c r="F27" s="183" t="s">
        <v>306</v>
      </c>
      <c r="G27" s="183" t="s">
        <v>371</v>
      </c>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row>
    <row r="28" spans="1:33" ht="85">
      <c r="A28" s="15">
        <f t="shared" si="0"/>
        <v>26</v>
      </c>
      <c r="B28" s="75" t="s">
        <v>28</v>
      </c>
      <c r="C28" s="73" t="s">
        <v>378</v>
      </c>
      <c r="D28" s="183" t="s">
        <v>379</v>
      </c>
      <c r="E28" s="183" t="s">
        <v>321</v>
      </c>
      <c r="F28" s="183" t="s">
        <v>306</v>
      </c>
      <c r="G28" s="183" t="s">
        <v>380</v>
      </c>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row>
    <row r="29" spans="1:33" ht="19">
      <c r="A29" s="15">
        <f t="shared" si="0"/>
        <v>27</v>
      </c>
      <c r="B29" s="75" t="s">
        <v>28</v>
      </c>
      <c r="C29" s="73" t="s">
        <v>381</v>
      </c>
      <c r="D29" s="183" t="s">
        <v>382</v>
      </c>
      <c r="E29" s="183" t="s">
        <v>347</v>
      </c>
      <c r="F29" s="183" t="s">
        <v>306</v>
      </c>
      <c r="G29" s="183" t="s">
        <v>383</v>
      </c>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row>
    <row r="30" spans="1:33" ht="19">
      <c r="A30" s="15">
        <f t="shared" si="0"/>
        <v>28</v>
      </c>
      <c r="B30" s="75" t="s">
        <v>28</v>
      </c>
      <c r="C30" s="73" t="s">
        <v>384</v>
      </c>
      <c r="D30" s="183" t="s">
        <v>385</v>
      </c>
      <c r="E30" s="183" t="s">
        <v>347</v>
      </c>
      <c r="F30" s="183" t="s">
        <v>306</v>
      </c>
      <c r="G30" s="183" t="s">
        <v>383</v>
      </c>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row>
    <row r="31" spans="1:33" ht="34">
      <c r="A31" s="15">
        <f t="shared" si="0"/>
        <v>29</v>
      </c>
      <c r="B31" s="76" t="s">
        <v>28</v>
      </c>
      <c r="C31" s="74" t="s">
        <v>386</v>
      </c>
      <c r="D31" s="184" t="s">
        <v>387</v>
      </c>
      <c r="E31" s="184" t="s">
        <v>347</v>
      </c>
      <c r="F31" s="184" t="s">
        <v>306</v>
      </c>
      <c r="G31" s="184" t="s">
        <v>383</v>
      </c>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row>
    <row r="32" spans="1:33" ht="34">
      <c r="A32" s="15">
        <f t="shared" si="0"/>
        <v>30</v>
      </c>
      <c r="B32" s="76" t="s">
        <v>28</v>
      </c>
      <c r="C32" s="74" t="s">
        <v>388</v>
      </c>
      <c r="D32" s="184" t="s">
        <v>389</v>
      </c>
      <c r="E32" s="184" t="s">
        <v>305</v>
      </c>
      <c r="F32" s="184" t="s">
        <v>306</v>
      </c>
      <c r="G32" s="184" t="s">
        <v>390</v>
      </c>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row>
    <row r="33" spans="1:7" ht="129" customHeight="1">
      <c r="A33" s="15">
        <f t="shared" si="0"/>
        <v>31</v>
      </c>
      <c r="B33" s="75" t="s">
        <v>28</v>
      </c>
      <c r="C33" s="73" t="s">
        <v>391</v>
      </c>
      <c r="D33" s="183" t="s">
        <v>392</v>
      </c>
      <c r="E33" s="183" t="s">
        <v>393</v>
      </c>
      <c r="F33" s="183" t="s">
        <v>306</v>
      </c>
      <c r="G33" s="183" t="s">
        <v>394</v>
      </c>
    </row>
    <row r="34" spans="1:7" ht="123.75" customHeight="1">
      <c r="A34" s="15">
        <f t="shared" si="0"/>
        <v>32</v>
      </c>
      <c r="B34" s="75" t="s">
        <v>28</v>
      </c>
      <c r="C34" s="73" t="s">
        <v>395</v>
      </c>
      <c r="D34" s="183" t="s">
        <v>396</v>
      </c>
      <c r="E34" s="183" t="s">
        <v>393</v>
      </c>
      <c r="F34" s="183" t="s">
        <v>306</v>
      </c>
      <c r="G34" s="183" t="s">
        <v>397</v>
      </c>
    </row>
    <row r="35" spans="1:7" ht="132.75" customHeight="1">
      <c r="A35" s="15">
        <f t="shared" si="0"/>
        <v>33</v>
      </c>
      <c r="B35" s="75" t="s">
        <v>28</v>
      </c>
      <c r="C35" s="73" t="s">
        <v>398</v>
      </c>
      <c r="D35" s="183" t="s">
        <v>399</v>
      </c>
      <c r="E35" s="183" t="s">
        <v>393</v>
      </c>
      <c r="F35" s="183" t="s">
        <v>306</v>
      </c>
      <c r="G35" s="183" t="s">
        <v>397</v>
      </c>
    </row>
    <row r="36" spans="1:7" ht="135" customHeight="1">
      <c r="A36" s="15">
        <f t="shared" si="0"/>
        <v>34</v>
      </c>
      <c r="B36" s="75" t="s">
        <v>28</v>
      </c>
      <c r="C36" s="73" t="s">
        <v>400</v>
      </c>
      <c r="D36" s="183" t="s">
        <v>401</v>
      </c>
      <c r="E36" s="183" t="s">
        <v>393</v>
      </c>
      <c r="F36" s="183" t="s">
        <v>306</v>
      </c>
      <c r="G36" s="183" t="s">
        <v>402</v>
      </c>
    </row>
    <row r="37" spans="1:7" ht="34">
      <c r="A37" s="15">
        <f t="shared" si="0"/>
        <v>35</v>
      </c>
      <c r="B37" s="76" t="s">
        <v>28</v>
      </c>
      <c r="C37" s="74" t="s">
        <v>403</v>
      </c>
      <c r="D37" s="184" t="s">
        <v>404</v>
      </c>
      <c r="E37" s="184" t="s">
        <v>321</v>
      </c>
      <c r="F37" s="184" t="s">
        <v>405</v>
      </c>
      <c r="G37" s="184" t="s">
        <v>323</v>
      </c>
    </row>
    <row r="38" spans="1:7" ht="34">
      <c r="A38" s="15">
        <f t="shared" si="0"/>
        <v>36</v>
      </c>
      <c r="B38" s="76" t="s">
        <v>28</v>
      </c>
      <c r="C38" s="74" t="s">
        <v>406</v>
      </c>
      <c r="D38" s="184" t="s">
        <v>407</v>
      </c>
      <c r="E38" s="184" t="s">
        <v>321</v>
      </c>
      <c r="F38" s="184" t="s">
        <v>408</v>
      </c>
      <c r="G38" s="184" t="s">
        <v>323</v>
      </c>
    </row>
    <row r="39" spans="1:7" ht="19">
      <c r="A39" s="15">
        <f t="shared" si="0"/>
        <v>37</v>
      </c>
      <c r="B39" s="76" t="s">
        <v>28</v>
      </c>
      <c r="C39" s="74" t="s">
        <v>409</v>
      </c>
      <c r="D39" s="184" t="s">
        <v>410</v>
      </c>
      <c r="E39" s="184" t="s">
        <v>347</v>
      </c>
      <c r="F39" s="184" t="s">
        <v>306</v>
      </c>
      <c r="G39" s="184" t="s">
        <v>383</v>
      </c>
    </row>
    <row r="40" spans="1:7" ht="34">
      <c r="A40" s="15">
        <f t="shared" si="0"/>
        <v>38</v>
      </c>
      <c r="B40" s="76" t="s">
        <v>28</v>
      </c>
      <c r="C40" s="74" t="s">
        <v>411</v>
      </c>
      <c r="D40" s="184" t="s">
        <v>412</v>
      </c>
      <c r="E40" s="184" t="s">
        <v>321</v>
      </c>
      <c r="F40" s="184" t="s">
        <v>405</v>
      </c>
      <c r="G40" s="184" t="s">
        <v>323</v>
      </c>
    </row>
    <row r="41" spans="1:7" ht="34">
      <c r="A41" s="15">
        <f t="shared" si="0"/>
        <v>39</v>
      </c>
      <c r="B41" s="76" t="s">
        <v>28</v>
      </c>
      <c r="C41" s="74" t="s">
        <v>413</v>
      </c>
      <c r="D41" s="184" t="s">
        <v>414</v>
      </c>
      <c r="E41" s="184" t="s">
        <v>321</v>
      </c>
      <c r="F41" s="184" t="s">
        <v>405</v>
      </c>
      <c r="G41" s="184" t="s">
        <v>323</v>
      </c>
    </row>
    <row r="42" spans="1:7" ht="34">
      <c r="A42" s="15">
        <f t="shared" si="0"/>
        <v>40</v>
      </c>
      <c r="B42" s="76" t="s">
        <v>28</v>
      </c>
      <c r="C42" s="74" t="s">
        <v>415</v>
      </c>
      <c r="D42" s="184" t="s">
        <v>416</v>
      </c>
      <c r="E42" s="184" t="s">
        <v>347</v>
      </c>
      <c r="F42" s="184" t="s">
        <v>306</v>
      </c>
      <c r="G42" s="184" t="s">
        <v>383</v>
      </c>
    </row>
  </sheetData>
  <conditionalFormatting sqref="K3:AF3">
    <cfRule type="colorScale" priority="2">
      <colorScale>
        <cfvo type="min"/>
        <cfvo type="percentile" val="50"/>
        <cfvo type="max"/>
        <color rgb="FF63BE7B"/>
        <color rgb="FFFFEB84"/>
        <color rgb="FFF8696B"/>
      </colorScale>
    </cfRule>
  </conditionalFormatting>
  <conditionalFormatting sqref="L18:AD18">
    <cfRule type="colorScale" priority="1">
      <colorScale>
        <cfvo type="min"/>
        <cfvo type="percentile" val="50"/>
        <cfvo type="max"/>
        <color rgb="FF63BE7B"/>
        <color rgb="FFFFEB84"/>
        <color rgb="FFF8696B"/>
      </colorScale>
    </cfRule>
  </conditionalFormatting>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B9"/>
  <sheetViews>
    <sheetView zoomScaleNormal="100" workbookViewId="0">
      <pane xSplit="1" ySplit="3" topLeftCell="B4" activePane="bottomRight" state="frozen"/>
      <selection pane="topRight" activeCell="C26" sqref="C26"/>
      <selection pane="bottomLeft" activeCell="C26" sqref="C26"/>
      <selection pane="bottomRight" activeCell="B4" sqref="B4"/>
    </sheetView>
  </sheetViews>
  <sheetFormatPr baseColWidth="10" defaultColWidth="8.83203125" defaultRowHeight="15"/>
  <cols>
    <col min="1" max="1" width="39.1640625" bestFit="1" customWidth="1"/>
    <col min="2" max="2" width="117.5" customWidth="1"/>
  </cols>
  <sheetData>
    <row r="1" spans="1:2" s="9" customFormat="1">
      <c r="A1" s="27" t="s">
        <v>417</v>
      </c>
      <c r="B1" s="99"/>
    </row>
    <row r="2" spans="1:2" ht="16">
      <c r="A2" s="8" t="s">
        <v>418</v>
      </c>
      <c r="B2" s="8" t="s">
        <v>155</v>
      </c>
    </row>
    <row r="3" spans="1:2" ht="16">
      <c r="A3" s="60" t="s">
        <v>419</v>
      </c>
      <c r="B3" s="103" t="s">
        <v>420</v>
      </c>
    </row>
    <row r="4" spans="1:2" ht="16">
      <c r="A4" s="60" t="s">
        <v>421</v>
      </c>
      <c r="B4" s="103" t="s">
        <v>422</v>
      </c>
    </row>
    <row r="5" spans="1:2" s="41" customFormat="1" ht="80">
      <c r="A5" s="60" t="s">
        <v>423</v>
      </c>
      <c r="B5" s="60" t="s">
        <v>424</v>
      </c>
    </row>
    <row r="6" spans="1:2" ht="48">
      <c r="A6" s="60" t="s">
        <v>425</v>
      </c>
      <c r="B6" s="60" t="s">
        <v>426</v>
      </c>
    </row>
    <row r="7" spans="1:2" ht="16">
      <c r="A7" s="60" t="s">
        <v>427</v>
      </c>
      <c r="B7" s="44" t="s">
        <v>428</v>
      </c>
    </row>
    <row r="8" spans="1:2" s="9" customFormat="1" ht="16">
      <c r="A8" s="60" t="s">
        <v>429</v>
      </c>
      <c r="B8" s="44" t="s">
        <v>430</v>
      </c>
    </row>
    <row r="9" spans="1:2" s="41" customFormat="1" ht="32">
      <c r="A9" s="60" t="s">
        <v>431</v>
      </c>
      <c r="B9" s="103" t="s">
        <v>432</v>
      </c>
    </row>
  </sheetData>
  <pageMargins left="0.7" right="0.7" top="0.75" bottom="0.75" header="0.3" footer="0.3"/>
  <pageSetup scale="54"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I12"/>
  <sheetViews>
    <sheetView zoomScaleNormal="100" workbookViewId="0"/>
  </sheetViews>
  <sheetFormatPr baseColWidth="10" defaultColWidth="8.83203125" defaultRowHeight="15"/>
  <cols>
    <col min="1" max="1" width="31.1640625" customWidth="1"/>
    <col min="2" max="2" width="39.33203125" customWidth="1"/>
    <col min="3" max="3" width="31.1640625" customWidth="1"/>
  </cols>
  <sheetData>
    <row r="1" spans="1:9" s="9" customFormat="1">
      <c r="A1" s="27" t="s">
        <v>433</v>
      </c>
      <c r="B1" s="99"/>
      <c r="C1" s="99"/>
      <c r="D1" s="99"/>
      <c r="E1" s="99"/>
      <c r="F1" s="99"/>
      <c r="G1" s="99"/>
      <c r="H1" s="99"/>
      <c r="I1" s="99"/>
    </row>
    <row r="2" spans="1:9" ht="16">
      <c r="A2" s="8" t="s">
        <v>308</v>
      </c>
      <c r="B2" s="8" t="s">
        <v>150</v>
      </c>
      <c r="C2" s="19" t="s">
        <v>266</v>
      </c>
      <c r="D2" s="99"/>
      <c r="E2" s="99"/>
      <c r="F2" s="99"/>
      <c r="G2" s="99"/>
      <c r="H2" s="99"/>
      <c r="I2" s="99"/>
    </row>
    <row r="3" spans="1:9" ht="32">
      <c r="A3" s="103" t="s">
        <v>434</v>
      </c>
      <c r="B3" s="103" t="s">
        <v>435</v>
      </c>
      <c r="C3" s="103" t="s">
        <v>436</v>
      </c>
      <c r="D3" s="99"/>
      <c r="E3" s="99"/>
      <c r="F3" s="99"/>
      <c r="G3" s="99"/>
      <c r="H3" s="99"/>
      <c r="I3" s="99"/>
    </row>
    <row r="4" spans="1:9" ht="32">
      <c r="A4" s="103" t="s">
        <v>437</v>
      </c>
      <c r="B4" s="103" t="s">
        <v>438</v>
      </c>
      <c r="C4" s="103" t="s">
        <v>439</v>
      </c>
      <c r="D4" s="99"/>
      <c r="E4" s="99"/>
      <c r="F4" s="99"/>
      <c r="G4" s="99"/>
      <c r="H4" s="99"/>
      <c r="I4" s="99"/>
    </row>
    <row r="5" spans="1:9" ht="32">
      <c r="A5" s="103" t="s">
        <v>440</v>
      </c>
      <c r="B5" s="103" t="s">
        <v>441</v>
      </c>
      <c r="C5" s="103" t="s">
        <v>442</v>
      </c>
      <c r="D5" s="99"/>
      <c r="E5" s="99"/>
      <c r="F5" s="99"/>
      <c r="G5" s="99"/>
      <c r="H5" s="99"/>
      <c r="I5" s="99"/>
    </row>
    <row r="6" spans="1:9" ht="32">
      <c r="A6" s="103" t="s">
        <v>443</v>
      </c>
      <c r="B6" s="103" t="s">
        <v>444</v>
      </c>
      <c r="C6" s="103" t="s">
        <v>445</v>
      </c>
      <c r="D6" s="99"/>
      <c r="E6" s="99"/>
      <c r="F6" s="99"/>
      <c r="G6" s="99"/>
      <c r="H6" s="99"/>
      <c r="I6" s="99"/>
    </row>
    <row r="7" spans="1:9" ht="16">
      <c r="A7" s="103" t="s">
        <v>446</v>
      </c>
      <c r="B7" s="103" t="s">
        <v>447</v>
      </c>
      <c r="C7" s="103" t="s">
        <v>448</v>
      </c>
      <c r="D7" s="99"/>
      <c r="E7" s="99"/>
      <c r="F7" s="99"/>
      <c r="G7" s="99"/>
      <c r="H7" s="99"/>
      <c r="I7" s="99"/>
    </row>
    <row r="8" spans="1:9" ht="48">
      <c r="A8" s="103" t="s">
        <v>449</v>
      </c>
      <c r="B8" s="103" t="s">
        <v>450</v>
      </c>
      <c r="C8" s="103" t="s">
        <v>451</v>
      </c>
      <c r="D8" s="99"/>
      <c r="E8" s="99"/>
      <c r="F8" s="99"/>
      <c r="G8" s="99"/>
      <c r="H8" s="99"/>
      <c r="I8" s="99"/>
    </row>
    <row r="9" spans="1:9" ht="64">
      <c r="A9" s="60" t="s">
        <v>452</v>
      </c>
      <c r="B9" s="60" t="s">
        <v>453</v>
      </c>
      <c r="C9" s="60" t="s">
        <v>454</v>
      </c>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sheetData>
  <pageMargins left="0.7" right="0.7" top="0.75" bottom="0.75" header="0.3" footer="0.3"/>
  <pageSetup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6"/>
  <sheetViews>
    <sheetView zoomScaleNormal="100" workbookViewId="0"/>
  </sheetViews>
  <sheetFormatPr baseColWidth="10" defaultColWidth="8.83203125" defaultRowHeight="15"/>
  <cols>
    <col min="1" max="1" width="99.33203125" style="69" customWidth="1"/>
  </cols>
  <sheetData>
    <row r="1" spans="1:1" ht="48">
      <c r="A1" s="66" t="s">
        <v>455</v>
      </c>
    </row>
    <row r="2" spans="1:1" ht="109.25" customHeight="1">
      <c r="A2" s="66" t="s">
        <v>456</v>
      </c>
    </row>
    <row r="3" spans="1:1" ht="48">
      <c r="A3" s="66" t="s">
        <v>457</v>
      </c>
    </row>
    <row r="4" spans="1:1" ht="80">
      <c r="A4" s="66" t="s">
        <v>458</v>
      </c>
    </row>
    <row r="5" spans="1:1" ht="16">
      <c r="A5" s="66" t="s">
        <v>459</v>
      </c>
    </row>
    <row r="6" spans="1:1" ht="16">
      <c r="A6" s="66" t="s">
        <v>460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B1"/>
  <sheetViews>
    <sheetView workbookViewId="0"/>
  </sheetViews>
  <sheetFormatPr baseColWidth="10" defaultColWidth="8.83203125" defaultRowHeight="15"/>
  <sheetData>
    <row r="1" spans="1:2">
      <c r="A1" s="99" t="s">
        <v>461</v>
      </c>
      <c r="B1" s="99" t="s">
        <v>462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A3"/>
  <sheetViews>
    <sheetView workbookViewId="0"/>
  </sheetViews>
  <sheetFormatPr baseColWidth="10" defaultColWidth="8.83203125" defaultRowHeight="15"/>
  <cols>
    <col min="1" max="1" width="139.83203125" style="14" customWidth="1"/>
  </cols>
  <sheetData>
    <row r="1" spans="1:1" ht="128">
      <c r="A1" s="14" t="s">
        <v>463</v>
      </c>
    </row>
    <row r="2" spans="1:1" ht="32">
      <c r="A2" s="14" t="s">
        <v>464</v>
      </c>
    </row>
    <row r="3" spans="1:1" ht="64">
      <c r="A3" s="14" t="s">
        <v>465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F2"/>
  <sheetViews>
    <sheetView workbookViewId="0"/>
  </sheetViews>
  <sheetFormatPr baseColWidth="10" defaultColWidth="8.83203125" defaultRowHeight="15"/>
  <cols>
    <col min="2" max="2" width="43.6640625" style="122" bestFit="1" customWidth="1"/>
    <col min="3" max="5" width="9.1640625" style="122"/>
    <col min="6" max="6" width="13.83203125" style="122" bestFit="1" customWidth="1"/>
  </cols>
  <sheetData>
    <row r="1" spans="1:6">
      <c r="A1" s="123">
        <v>46</v>
      </c>
      <c r="B1" s="122" t="s">
        <v>466</v>
      </c>
      <c r="E1" s="122">
        <v>38</v>
      </c>
      <c r="F1" s="122" t="s">
        <v>467</v>
      </c>
    </row>
    <row r="2" spans="1:6">
      <c r="A2" s="99"/>
      <c r="B2" s="122" t="s">
        <v>468</v>
      </c>
      <c r="E2" s="122">
        <v>46</v>
      </c>
      <c r="F2" s="122" t="s">
        <v>467</v>
      </c>
    </row>
  </sheetData>
  <dataValidations count="1">
    <dataValidation type="list" allowBlank="1" showInputMessage="1" showErrorMessage="1" sqref="A1" xr:uid="{00000000-0002-0000-0D00-000000000000}">
      <formula1>$E$1:$E$2</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AG80"/>
  <sheetViews>
    <sheetView tabSelected="1" topLeftCell="A53" zoomScaleNormal="100" workbookViewId="0">
      <selection activeCell="B68" sqref="B68"/>
    </sheetView>
  </sheetViews>
  <sheetFormatPr baseColWidth="10" defaultColWidth="9.1640625" defaultRowHeight="15"/>
  <cols>
    <col min="1" max="1" width="106.83203125" style="100" customWidth="1"/>
    <col min="2" max="2" width="89.5" style="100" bestFit="1" customWidth="1"/>
    <col min="3" max="14" width="15" style="100" bestFit="1" customWidth="1"/>
    <col min="15" max="15" width="11.1640625" style="100" bestFit="1" customWidth="1"/>
    <col min="16" max="16" width="16.5" style="127" customWidth="1"/>
    <col min="17" max="16384" width="9.1640625" style="100"/>
  </cols>
  <sheetData>
    <row r="1" spans="1:33" ht="19">
      <c r="A1" s="206" t="s">
        <v>469</v>
      </c>
      <c r="B1" s="206"/>
      <c r="C1" s="206"/>
      <c r="D1" s="206"/>
      <c r="E1" s="206"/>
      <c r="F1" s="206"/>
      <c r="G1" s="206"/>
      <c r="H1" s="206"/>
      <c r="I1" s="206"/>
      <c r="J1" s="206"/>
      <c r="K1" s="206"/>
      <c r="L1" s="206"/>
      <c r="M1" s="206"/>
      <c r="N1" s="206"/>
      <c r="O1" s="206"/>
      <c r="P1" s="138"/>
    </row>
    <row r="2" spans="1:33" ht="16">
      <c r="A2" s="207" t="s">
        <v>470</v>
      </c>
      <c r="B2" s="207"/>
      <c r="C2" s="207"/>
      <c r="D2" s="207"/>
      <c r="E2" s="207"/>
      <c r="F2" s="207"/>
      <c r="G2" s="207"/>
      <c r="H2" s="207"/>
      <c r="I2" s="207"/>
      <c r="J2" s="207"/>
      <c r="K2" s="207"/>
      <c r="L2" s="207"/>
      <c r="M2" s="207"/>
      <c r="N2" s="207"/>
      <c r="O2" s="207"/>
      <c r="P2" s="139"/>
    </row>
    <row r="3" spans="1:33" ht="16">
      <c r="A3" s="207" t="s">
        <v>471</v>
      </c>
      <c r="B3" s="207"/>
      <c r="C3" s="207"/>
      <c r="D3" s="207"/>
      <c r="E3" s="207"/>
      <c r="F3" s="207"/>
      <c r="G3" s="207"/>
      <c r="H3" s="207"/>
      <c r="I3" s="207"/>
      <c r="J3" s="207"/>
      <c r="K3" s="207"/>
      <c r="L3" s="207"/>
      <c r="M3" s="207"/>
      <c r="N3" s="207"/>
      <c r="O3" s="207"/>
      <c r="P3" s="139"/>
    </row>
    <row r="4" spans="1:33">
      <c r="A4" s="110"/>
      <c r="B4" s="140"/>
      <c r="C4" s="110"/>
      <c r="D4" s="110"/>
      <c r="E4" s="110"/>
      <c r="F4" s="110"/>
      <c r="G4" s="110"/>
      <c r="H4" s="110"/>
      <c r="I4" s="110"/>
      <c r="J4" s="110"/>
      <c r="K4" s="110"/>
      <c r="L4" s="110"/>
      <c r="M4" s="110"/>
      <c r="N4" s="110"/>
      <c r="O4" s="110"/>
      <c r="P4" s="141"/>
    </row>
    <row r="5" spans="1:33" ht="65" thickBot="1">
      <c r="A5" s="134" t="s">
        <v>472</v>
      </c>
      <c r="B5" s="134" t="s">
        <v>473</v>
      </c>
      <c r="C5" s="134">
        <v>2019</v>
      </c>
      <c r="D5" s="134">
        <v>2020</v>
      </c>
      <c r="E5" s="134">
        <v>2021</v>
      </c>
      <c r="F5" s="134">
        <v>2022</v>
      </c>
      <c r="G5" s="134">
        <v>2023</v>
      </c>
      <c r="H5" s="134">
        <v>2024</v>
      </c>
      <c r="I5" s="134">
        <v>2025</v>
      </c>
      <c r="J5" s="134">
        <v>2026</v>
      </c>
      <c r="K5" s="134">
        <v>2027</v>
      </c>
      <c r="L5" s="134">
        <v>2028</v>
      </c>
      <c r="M5" s="134">
        <v>2029</v>
      </c>
      <c r="N5" s="134">
        <v>2030</v>
      </c>
      <c r="O5" s="134" t="s">
        <v>474</v>
      </c>
      <c r="P5" s="142" t="s">
        <v>475</v>
      </c>
      <c r="Q5" s="105"/>
      <c r="R5" s="105"/>
      <c r="S5" s="125"/>
    </row>
    <row r="6" spans="1:33" ht="16" thickTop="1">
      <c r="A6" s="143"/>
      <c r="B6" s="144" t="s">
        <v>476</v>
      </c>
      <c r="C6" s="159">
        <v>7223.4180437821942</v>
      </c>
      <c r="D6" s="159">
        <v>7112.9729177068994</v>
      </c>
      <c r="E6" s="159">
        <v>6970.1766086352973</v>
      </c>
      <c r="F6" s="159">
        <v>6925.7560204859437</v>
      </c>
      <c r="G6" s="159">
        <v>6902.1036876533053</v>
      </c>
      <c r="H6" s="159">
        <v>6898.3314801686347</v>
      </c>
      <c r="I6" s="159">
        <v>6921.8048476769436</v>
      </c>
      <c r="J6" s="159">
        <v>6951.0770476604175</v>
      </c>
      <c r="K6" s="159">
        <v>6977.1168196575336</v>
      </c>
      <c r="L6" s="159">
        <v>7031.553419041481</v>
      </c>
      <c r="M6" s="159">
        <v>7024.6938042233041</v>
      </c>
      <c r="N6" s="159">
        <v>7062.370706443653</v>
      </c>
      <c r="O6" s="145">
        <v>-2.0476701928329177E-3</v>
      </c>
      <c r="P6" s="146"/>
    </row>
    <row r="7" spans="1:33">
      <c r="A7" s="143"/>
      <c r="B7" s="144" t="s">
        <v>477</v>
      </c>
      <c r="C7" s="159">
        <v>198.04016933605962</v>
      </c>
      <c r="D7" s="159">
        <v>194.23591009311363</v>
      </c>
      <c r="E7" s="159">
        <v>189.57370564413648</v>
      </c>
      <c r="F7" s="159">
        <v>187.6293708861316</v>
      </c>
      <c r="G7" s="159">
        <v>185.99397873934029</v>
      </c>
      <c r="H7" s="159">
        <v>184.96974442077916</v>
      </c>
      <c r="I7" s="159">
        <v>185.62286099429389</v>
      </c>
      <c r="J7" s="159">
        <v>185.79759671295776</v>
      </c>
      <c r="K7" s="159">
        <v>185.91704339218424</v>
      </c>
      <c r="L7" s="159">
        <v>186.9336303842133</v>
      </c>
      <c r="M7" s="159">
        <v>186.30642004351054</v>
      </c>
      <c r="N7" s="159">
        <v>187.70427719697312</v>
      </c>
      <c r="O7" s="145">
        <v>-4.8610697358288935E-3</v>
      </c>
      <c r="P7" s="146">
        <v>1</v>
      </c>
    </row>
    <row r="8" spans="1:33" ht="16">
      <c r="A8" s="147"/>
      <c r="B8" s="144" t="s">
        <v>478</v>
      </c>
      <c r="C8" s="159">
        <v>124.96115981193074</v>
      </c>
      <c r="D8" s="159">
        <v>122.56071424163287</v>
      </c>
      <c r="E8" s="159">
        <v>119.61891472097143</v>
      </c>
      <c r="F8" s="159">
        <v>118.39206096075955</v>
      </c>
      <c r="G8" s="159">
        <v>117.360146576443</v>
      </c>
      <c r="H8" s="159">
        <v>116.71386603247218</v>
      </c>
      <c r="I8" s="159">
        <v>117.12597537772474</v>
      </c>
      <c r="J8" s="159">
        <v>117.23623168652315</v>
      </c>
      <c r="K8" s="159">
        <v>117.31160122201622</v>
      </c>
      <c r="L8" s="159">
        <v>117.95305638739788</v>
      </c>
      <c r="M8" s="159">
        <v>117.55729358895645</v>
      </c>
      <c r="N8" s="159">
        <v>118.43932601567931</v>
      </c>
      <c r="O8" s="145">
        <v>-4.8610697358290045E-3</v>
      </c>
      <c r="P8" s="146">
        <v>1</v>
      </c>
    </row>
    <row r="9" spans="1:33" ht="16">
      <c r="A9" s="147"/>
      <c r="B9" s="144" t="s">
        <v>479</v>
      </c>
      <c r="C9" s="159">
        <v>529.81619522835138</v>
      </c>
      <c r="D9" s="159">
        <v>541.74168841062465</v>
      </c>
      <c r="E9" s="159">
        <v>539.60856462759011</v>
      </c>
      <c r="F9" s="159">
        <v>545.99158308576125</v>
      </c>
      <c r="G9" s="159">
        <v>553.20341754647757</v>
      </c>
      <c r="H9" s="159">
        <v>561.98966269538641</v>
      </c>
      <c r="I9" s="159">
        <v>569.31335276821005</v>
      </c>
      <c r="J9" s="159">
        <v>569.87866238062259</v>
      </c>
      <c r="K9" s="159">
        <v>570.1942443286797</v>
      </c>
      <c r="L9" s="159">
        <v>572.91482125743278</v>
      </c>
      <c r="M9" s="159">
        <v>571.23509525137285</v>
      </c>
      <c r="N9" s="159">
        <v>574.97436627708419</v>
      </c>
      <c r="O9" s="145">
        <v>7.4636529178264688E-3</v>
      </c>
      <c r="P9" s="146">
        <v>1</v>
      </c>
    </row>
    <row r="10" spans="1:33" ht="16">
      <c r="A10" s="147"/>
      <c r="B10" s="144" t="s">
        <v>480</v>
      </c>
      <c r="C10" s="159">
        <v>5.0492969919615156</v>
      </c>
      <c r="D10" s="159">
        <v>5.0028368925455089</v>
      </c>
      <c r="E10" s="159">
        <v>4.9613144756054357</v>
      </c>
      <c r="F10" s="159">
        <v>4.9176756137755504</v>
      </c>
      <c r="G10" s="159">
        <v>4.8601597603677851</v>
      </c>
      <c r="H10" s="159">
        <v>4.8079784189485739</v>
      </c>
      <c r="I10" s="159">
        <v>4.7986559338977361</v>
      </c>
      <c r="J10" s="159">
        <v>4.7721519716242327</v>
      </c>
      <c r="K10" s="159">
        <v>4.7379654316597577</v>
      </c>
      <c r="L10" s="159">
        <v>4.7153422184043103</v>
      </c>
      <c r="M10" s="159">
        <v>4.6793511144780569</v>
      </c>
      <c r="N10" s="159">
        <v>4.6812294160214467</v>
      </c>
      <c r="O10" s="145">
        <v>-6.8571321047964373E-3</v>
      </c>
      <c r="P10" s="146">
        <v>1</v>
      </c>
    </row>
    <row r="11" spans="1:33" ht="16">
      <c r="A11" s="147"/>
      <c r="B11" s="144" t="s">
        <v>481</v>
      </c>
      <c r="C11" s="159">
        <v>54.559597875965707</v>
      </c>
      <c r="D11" s="159">
        <v>54.569395467024023</v>
      </c>
      <c r="E11" s="159">
        <v>56.756505791154908</v>
      </c>
      <c r="F11" s="159">
        <v>56.746322354478721</v>
      </c>
      <c r="G11" s="159">
        <v>56.732382135013395</v>
      </c>
      <c r="H11" s="159">
        <v>56.784416809778953</v>
      </c>
      <c r="I11" s="159">
        <v>56.216694173954444</v>
      </c>
      <c r="J11" s="159">
        <v>56.202874793574793</v>
      </c>
      <c r="K11" s="159">
        <v>56.189062205780338</v>
      </c>
      <c r="L11" s="159">
        <v>56.168902574678008</v>
      </c>
      <c r="M11" s="159">
        <v>56.202874793575035</v>
      </c>
      <c r="N11" s="159">
        <v>60.333946900489778</v>
      </c>
      <c r="O11" s="145">
        <v>9.1875184141081423E-3</v>
      </c>
      <c r="P11" s="146">
        <v>1</v>
      </c>
      <c r="V11" s="126"/>
      <c r="W11" s="126"/>
      <c r="X11" s="126"/>
      <c r="Y11" s="126"/>
      <c r="Z11" s="126"/>
      <c r="AA11" s="126"/>
      <c r="AB11" s="126"/>
      <c r="AC11" s="126"/>
      <c r="AD11" s="126"/>
      <c r="AE11" s="126"/>
      <c r="AF11" s="126"/>
      <c r="AG11" s="126"/>
    </row>
    <row r="12" spans="1:33" ht="17" thickBot="1">
      <c r="A12" s="147"/>
      <c r="B12" s="144" t="s">
        <v>482</v>
      </c>
      <c r="C12" s="159">
        <v>52.372308759865739</v>
      </c>
      <c r="D12" s="159">
        <v>52.372308759865739</v>
      </c>
      <c r="E12" s="159">
        <v>52.372308759865739</v>
      </c>
      <c r="F12" s="159">
        <v>52.372308759865739</v>
      </c>
      <c r="G12" s="159">
        <v>52.372308759865739</v>
      </c>
      <c r="H12" s="159">
        <v>52.372308759865739</v>
      </c>
      <c r="I12" s="159">
        <v>52.372308759865739</v>
      </c>
      <c r="J12" s="159">
        <v>52.372308759865739</v>
      </c>
      <c r="K12" s="159">
        <v>52.372308759865739</v>
      </c>
      <c r="L12" s="159">
        <v>52.372308759865739</v>
      </c>
      <c r="M12" s="159">
        <v>52.372308759865739</v>
      </c>
      <c r="N12" s="159">
        <v>52.372308759865739</v>
      </c>
      <c r="O12" s="145">
        <v>0</v>
      </c>
      <c r="P12" s="146">
        <v>1</v>
      </c>
    </row>
    <row r="13" spans="1:33" ht="16" thickBot="1">
      <c r="A13" s="204" t="s">
        <v>483</v>
      </c>
      <c r="B13" s="205"/>
      <c r="C13" s="160">
        <v>8188.2167717863285</v>
      </c>
      <c r="D13" s="160">
        <v>8083.4557715717056</v>
      </c>
      <c r="E13" s="160">
        <v>7933.0679226546217</v>
      </c>
      <c r="F13" s="160">
        <v>7891.8053421467166</v>
      </c>
      <c r="G13" s="160">
        <v>7872.6260811708134</v>
      </c>
      <c r="H13" s="160">
        <v>7875.9694573058659</v>
      </c>
      <c r="I13" s="160">
        <v>7907.2546956848901</v>
      </c>
      <c r="J13" s="160">
        <v>7937.3368739655853</v>
      </c>
      <c r="K13" s="160">
        <v>7963.8390449977196</v>
      </c>
      <c r="L13" s="160">
        <v>8022.6114806234727</v>
      </c>
      <c r="M13" s="160">
        <v>8013.0471477750616</v>
      </c>
      <c r="N13" s="160">
        <v>8060.8761610097663</v>
      </c>
      <c r="O13" s="148">
        <v>-1.4238840705567135E-3</v>
      </c>
      <c r="P13" s="149"/>
    </row>
    <row r="14" spans="1:33" ht="16">
      <c r="A14" s="147"/>
      <c r="B14" s="144" t="s">
        <v>484</v>
      </c>
      <c r="C14" s="159">
        <v>9955.4950208570699</v>
      </c>
      <c r="D14" s="159">
        <v>9803.2767917505589</v>
      </c>
      <c r="E14" s="159">
        <v>9606.4713548586988</v>
      </c>
      <c r="F14" s="159">
        <v>9545.2497916784941</v>
      </c>
      <c r="G14" s="159">
        <v>9512.6515562835939</v>
      </c>
      <c r="H14" s="159">
        <v>9507.452605786244</v>
      </c>
      <c r="I14" s="159">
        <v>9539.8041867047632</v>
      </c>
      <c r="J14" s="159">
        <v>9580.1478632604721</v>
      </c>
      <c r="K14" s="159">
        <v>9616.0365268945388</v>
      </c>
      <c r="L14" s="159">
        <v>9691.0624067251774</v>
      </c>
      <c r="M14" s="159">
        <v>9681.6083143891901</v>
      </c>
      <c r="N14" s="159">
        <v>9733.5355613216707</v>
      </c>
      <c r="O14" s="145">
        <v>-2.0476701928329177E-3</v>
      </c>
      <c r="P14" s="146"/>
    </row>
    <row r="15" spans="1:33" ht="16">
      <c r="A15" s="147"/>
      <c r="B15" s="144" t="s">
        <v>485</v>
      </c>
      <c r="C15" s="159">
        <v>211.45618785423954</v>
      </c>
      <c r="D15" s="159">
        <v>207.39421315577599</v>
      </c>
      <c r="E15" s="159">
        <v>202.4161726749841</v>
      </c>
      <c r="F15" s="159">
        <v>200.34012104758656</v>
      </c>
      <c r="G15" s="159">
        <v>198.59394101670387</v>
      </c>
      <c r="H15" s="159">
        <v>197.50032104456125</v>
      </c>
      <c r="I15" s="159">
        <v>198.19768229870908</v>
      </c>
      <c r="J15" s="159">
        <v>198.38425530091621</v>
      </c>
      <c r="K15" s="159">
        <v>198.51179376710596</v>
      </c>
      <c r="L15" s="159">
        <v>199.59724835279607</v>
      </c>
      <c r="M15" s="159">
        <v>198.92754832137112</v>
      </c>
      <c r="N15" s="159">
        <v>200.42010180598459</v>
      </c>
      <c r="O15" s="145">
        <v>-4.8610697358287824E-3</v>
      </c>
      <c r="P15" s="146">
        <v>1</v>
      </c>
    </row>
    <row r="16" spans="1:33" ht="16">
      <c r="A16" s="147"/>
      <c r="B16" s="144" t="s">
        <v>486</v>
      </c>
      <c r="C16" s="159">
        <v>7.4648766390581036</v>
      </c>
      <c r="D16" s="159">
        <v>7.3214798421012244</v>
      </c>
      <c r="E16" s="159">
        <v>7.1457438730078815</v>
      </c>
      <c r="F16" s="159">
        <v>7.0724546046629833</v>
      </c>
      <c r="G16" s="159">
        <v>7.0108105418791071</v>
      </c>
      <c r="H16" s="159">
        <v>6.9722033095020519</v>
      </c>
      <c r="I16" s="159">
        <v>6.9968217223652438</v>
      </c>
      <c r="J16" s="159">
        <v>7.0034081668660537</v>
      </c>
      <c r="K16" s="159">
        <v>7.0079105601348548</v>
      </c>
      <c r="L16" s="159">
        <v>7.0462295360972043</v>
      </c>
      <c r="M16" s="159">
        <v>7.0225876262978719</v>
      </c>
      <c r="N16" s="159">
        <v>7.0752781044195903</v>
      </c>
      <c r="O16" s="145">
        <v>-4.8610697358290045E-3</v>
      </c>
      <c r="P16" s="146">
        <v>1</v>
      </c>
    </row>
    <row r="17" spans="1:18" ht="16">
      <c r="A17" s="147"/>
      <c r="B17" s="144" t="s">
        <v>487</v>
      </c>
      <c r="C17" s="159">
        <v>54.619413555606734</v>
      </c>
      <c r="D17" s="159">
        <v>54.629221888121933</v>
      </c>
      <c r="E17" s="159">
        <v>56.818730021173351</v>
      </c>
      <c r="F17" s="159">
        <v>56.808535420023638</v>
      </c>
      <c r="G17" s="159">
        <v>56.794579917386628</v>
      </c>
      <c r="H17" s="159">
        <v>56.846671639666411</v>
      </c>
      <c r="I17" s="159">
        <v>56.278326588783287</v>
      </c>
      <c r="J17" s="159">
        <v>56.264492057712246</v>
      </c>
      <c r="K17" s="159">
        <v>56.250664326673366</v>
      </c>
      <c r="L17" s="159">
        <v>56.230482593831248</v>
      </c>
      <c r="M17" s="159">
        <v>56.264492057712488</v>
      </c>
      <c r="N17" s="159">
        <v>60.400093209842758</v>
      </c>
      <c r="O17" s="145">
        <v>9.1875184141081423E-3</v>
      </c>
      <c r="P17" s="146">
        <v>1</v>
      </c>
    </row>
    <row r="18" spans="1:18" ht="17" thickBot="1">
      <c r="A18" s="147"/>
      <c r="B18" s="144" t="s">
        <v>488</v>
      </c>
      <c r="C18" s="159">
        <v>184.71085754538694</v>
      </c>
      <c r="D18" s="159">
        <v>184.71085754538694</v>
      </c>
      <c r="E18" s="159">
        <v>184.71085754538694</v>
      </c>
      <c r="F18" s="159">
        <v>184.71085754538694</v>
      </c>
      <c r="G18" s="159">
        <v>184.71085754538694</v>
      </c>
      <c r="H18" s="159">
        <v>184.71085754538694</v>
      </c>
      <c r="I18" s="159">
        <v>184.71085754538694</v>
      </c>
      <c r="J18" s="159">
        <v>184.71085754538694</v>
      </c>
      <c r="K18" s="159">
        <v>184.71085754538694</v>
      </c>
      <c r="L18" s="159">
        <v>184.71085754538694</v>
      </c>
      <c r="M18" s="159">
        <v>184.71085754538694</v>
      </c>
      <c r="N18" s="159">
        <v>184.71085754538694</v>
      </c>
      <c r="O18" s="145">
        <v>0</v>
      </c>
      <c r="P18" s="146">
        <v>1</v>
      </c>
    </row>
    <row r="19" spans="1:18" ht="16" thickBot="1">
      <c r="A19" s="204" t="s">
        <v>489</v>
      </c>
      <c r="B19" s="205"/>
      <c r="C19" s="160">
        <v>18601.96312823769</v>
      </c>
      <c r="D19" s="160">
        <v>18340.788335753645</v>
      </c>
      <c r="E19" s="160">
        <v>17990.630781627871</v>
      </c>
      <c r="F19" s="160">
        <v>17885.987102442868</v>
      </c>
      <c r="G19" s="160">
        <v>17832.387826475766</v>
      </c>
      <c r="H19" s="160">
        <v>17829.452116631226</v>
      </c>
      <c r="I19" s="160">
        <v>17893.242570544899</v>
      </c>
      <c r="J19" s="160">
        <v>17963.847750296936</v>
      </c>
      <c r="K19" s="160">
        <v>18026.356798091561</v>
      </c>
      <c r="L19" s="160">
        <v>18161.258705376757</v>
      </c>
      <c r="M19" s="160">
        <v>18141.580947715018</v>
      </c>
      <c r="N19" s="160">
        <v>18247.018052997071</v>
      </c>
      <c r="O19" s="148">
        <v>-1.7498714916299729E-3</v>
      </c>
      <c r="P19" s="149"/>
    </row>
    <row r="20" spans="1:18" ht="16">
      <c r="A20" s="147"/>
      <c r="B20" s="144" t="s">
        <v>490</v>
      </c>
      <c r="C20" s="159">
        <v>2047.255149780126</v>
      </c>
      <c r="D20" s="159">
        <v>2015.9528837676535</v>
      </c>
      <c r="E20" s="159">
        <v>1975.4816723073013</v>
      </c>
      <c r="F20" s="159">
        <v>1962.8920260631239</v>
      </c>
      <c r="G20" s="159">
        <v>1956.1885015124976</v>
      </c>
      <c r="H20" s="159">
        <v>1955.1193855964279</v>
      </c>
      <c r="I20" s="159">
        <v>1961.7721879432934</v>
      </c>
      <c r="J20" s="159">
        <v>1970.0684905798475</v>
      </c>
      <c r="K20" s="159">
        <v>1977.4486611579698</v>
      </c>
      <c r="L20" s="159">
        <v>1992.8770369974704</v>
      </c>
      <c r="M20" s="159">
        <v>1990.9328906560984</v>
      </c>
      <c r="N20" s="159">
        <v>2001.6112470285041</v>
      </c>
      <c r="O20" s="145">
        <v>-2.0476701928329177E-3</v>
      </c>
      <c r="P20" s="146"/>
    </row>
    <row r="21" spans="1:18" ht="16">
      <c r="A21" s="147"/>
      <c r="B21" s="144" t="s">
        <v>491</v>
      </c>
      <c r="C21" s="159">
        <v>115.03043564644753</v>
      </c>
      <c r="D21" s="159">
        <v>115.05109234502305</v>
      </c>
      <c r="E21" s="159">
        <v>119.66227467014873</v>
      </c>
      <c r="F21" s="159">
        <v>119.64080447603364</v>
      </c>
      <c r="G21" s="159">
        <v>119.61141368906796</v>
      </c>
      <c r="H21" s="159">
        <v>119.72112071661262</v>
      </c>
      <c r="I21" s="159">
        <v>118.52416574136323</v>
      </c>
      <c r="J21" s="159">
        <v>118.49502972483597</v>
      </c>
      <c r="K21" s="159">
        <v>118.4659080294193</v>
      </c>
      <c r="L21" s="159">
        <v>118.42340457927575</v>
      </c>
      <c r="M21" s="159">
        <v>118.49502972483647</v>
      </c>
      <c r="N21" s="159">
        <v>127.20475345164246</v>
      </c>
      <c r="O21" s="145">
        <v>9.1875184141081423E-3</v>
      </c>
      <c r="P21" s="146">
        <v>1</v>
      </c>
    </row>
    <row r="22" spans="1:18" ht="17" thickBot="1">
      <c r="A22" s="147"/>
      <c r="B22" s="144" t="s">
        <v>492</v>
      </c>
      <c r="C22" s="159">
        <v>14.751286335733532</v>
      </c>
      <c r="D22" s="159">
        <v>14.751286335733532</v>
      </c>
      <c r="E22" s="159">
        <v>14.751286335733532</v>
      </c>
      <c r="F22" s="159">
        <v>14.751286335733532</v>
      </c>
      <c r="G22" s="159">
        <v>14.751286335733532</v>
      </c>
      <c r="H22" s="159">
        <v>14.751286335733532</v>
      </c>
      <c r="I22" s="159">
        <v>14.751286335733532</v>
      </c>
      <c r="J22" s="159">
        <v>14.751286335733532</v>
      </c>
      <c r="K22" s="159">
        <v>14.751286335733532</v>
      </c>
      <c r="L22" s="159">
        <v>14.751286335733532</v>
      </c>
      <c r="M22" s="159">
        <v>14.751286335733532</v>
      </c>
      <c r="N22" s="159">
        <v>14.751286335733532</v>
      </c>
      <c r="O22" s="145">
        <v>0</v>
      </c>
      <c r="P22" s="146">
        <v>1</v>
      </c>
    </row>
    <row r="23" spans="1:18" ht="16" thickBot="1">
      <c r="A23" s="204" t="s">
        <v>493</v>
      </c>
      <c r="B23" s="205"/>
      <c r="C23" s="160">
        <v>2177.0368717623069</v>
      </c>
      <c r="D23" s="160">
        <v>2145.7552624484097</v>
      </c>
      <c r="E23" s="160">
        <v>2109.8952333131833</v>
      </c>
      <c r="F23" s="160">
        <v>2097.284116874891</v>
      </c>
      <c r="G23" s="160">
        <v>2090.5512015372988</v>
      </c>
      <c r="H23" s="160">
        <v>2089.5917926487737</v>
      </c>
      <c r="I23" s="160">
        <v>2095.0476400203897</v>
      </c>
      <c r="J23" s="160">
        <v>2103.3148066404169</v>
      </c>
      <c r="K23" s="160">
        <v>2110.6658555231224</v>
      </c>
      <c r="L23" s="160">
        <v>2126.0517279124797</v>
      </c>
      <c r="M23" s="160">
        <v>2124.179206716668</v>
      </c>
      <c r="N23" s="160">
        <v>2143.5672868158799</v>
      </c>
      <c r="O23" s="148">
        <v>-1.4074923167498588E-3</v>
      </c>
      <c r="P23" s="149"/>
    </row>
    <row r="24" spans="1:18" ht="16" thickBot="1">
      <c r="A24" s="204" t="s">
        <v>494</v>
      </c>
      <c r="B24" s="205"/>
      <c r="C24" s="160">
        <v>12590.78322821367</v>
      </c>
      <c r="D24" s="160">
        <v>12403.087826630355</v>
      </c>
      <c r="E24" s="160">
        <v>12167.458092286437</v>
      </c>
      <c r="F24" s="160">
        <v>12091.465877171044</v>
      </c>
      <c r="G24" s="160">
        <v>12050.312946842248</v>
      </c>
      <c r="H24" s="160">
        <v>12043.074451974135</v>
      </c>
      <c r="I24" s="160">
        <v>12081.035514880397</v>
      </c>
      <c r="J24" s="160">
        <v>12129.825682971772</v>
      </c>
      <c r="K24" s="160">
        <v>12173.183608616962</v>
      </c>
      <c r="L24" s="160">
        <v>12264.698952665771</v>
      </c>
      <c r="M24" s="160">
        <v>12252.713006656628</v>
      </c>
      <c r="N24" s="160">
        <v>12329.709178803185</v>
      </c>
      <c r="O24" s="148">
        <v>-1.9030347503767864E-3</v>
      </c>
      <c r="P24" s="149"/>
    </row>
    <row r="25" spans="1:18" ht="16" thickBot="1">
      <c r="A25" s="204" t="s">
        <v>495</v>
      </c>
      <c r="B25" s="205"/>
      <c r="C25" s="160">
        <v>20779</v>
      </c>
      <c r="D25" s="160">
        <v>20486.492594360701</v>
      </c>
      <c r="E25" s="160">
        <v>20100.395865918901</v>
      </c>
      <c r="F25" s="160">
        <v>19983.133821997599</v>
      </c>
      <c r="G25" s="160">
        <v>19922.816439696198</v>
      </c>
      <c r="H25" s="160">
        <v>19918.947365973501</v>
      </c>
      <c r="I25" s="160">
        <v>19988.220810950901</v>
      </c>
      <c r="J25" s="160">
        <v>20067.125528930701</v>
      </c>
      <c r="K25" s="160">
        <v>20137.025036939001</v>
      </c>
      <c r="L25" s="160">
        <v>20287.364808418999</v>
      </c>
      <c r="M25" s="160">
        <v>20265.8365284785</v>
      </c>
      <c r="N25" s="160">
        <v>20390.6980997112</v>
      </c>
      <c r="O25" s="148">
        <v>-1.7134431010564777E-3</v>
      </c>
      <c r="P25" s="149"/>
      <c r="R25" s="128"/>
    </row>
    <row r="26" spans="1:18" ht="16">
      <c r="A26" s="147"/>
      <c r="B26" s="144" t="s">
        <v>496</v>
      </c>
      <c r="C26" s="159">
        <v>542.8547642741338</v>
      </c>
      <c r="D26" s="159">
        <v>534.783975246669</v>
      </c>
      <c r="E26" s="159">
        <v>530.71405609644023</v>
      </c>
      <c r="F26" s="159">
        <v>529.75308628435073</v>
      </c>
      <c r="G26" s="159">
        <v>527.88138894202837</v>
      </c>
      <c r="H26" s="159">
        <v>526.52331677313339</v>
      </c>
      <c r="I26" s="159">
        <v>525.02433651196804</v>
      </c>
      <c r="J26" s="159">
        <v>524.07717173840626</v>
      </c>
      <c r="K26" s="159">
        <v>523.64130878064634</v>
      </c>
      <c r="L26" s="159">
        <v>524.11430295817479</v>
      </c>
      <c r="M26" s="159">
        <v>525.24804067353386</v>
      </c>
      <c r="N26" s="159">
        <v>526.84419994707787</v>
      </c>
      <c r="O26" s="145">
        <v>-2.7178405105123815E-3</v>
      </c>
      <c r="P26" s="146"/>
    </row>
    <row r="27" spans="1:18" ht="17" thickBot="1">
      <c r="A27" s="147"/>
      <c r="B27" s="144" t="s">
        <v>497</v>
      </c>
      <c r="C27" s="159">
        <v>109.44085829598214</v>
      </c>
      <c r="D27" s="159">
        <v>107.81376733828816</v>
      </c>
      <c r="E27" s="159">
        <v>106.99326160764055</v>
      </c>
      <c r="F27" s="159">
        <v>106.79952772529685</v>
      </c>
      <c r="G27" s="159">
        <v>106.42218892844947</v>
      </c>
      <c r="H27" s="159">
        <v>106.14839823234958</v>
      </c>
      <c r="I27" s="159">
        <v>105.84620011759226</v>
      </c>
      <c r="J27" s="159">
        <v>105.65524936503706</v>
      </c>
      <c r="K27" s="159">
        <v>105.56737831860633</v>
      </c>
      <c r="L27" s="159">
        <v>105.66273511044905</v>
      </c>
      <c r="M27" s="159">
        <v>105.89129942786334</v>
      </c>
      <c r="N27" s="159">
        <v>106.21308907100541</v>
      </c>
      <c r="O27" s="145">
        <v>-2.7178405105123815E-3</v>
      </c>
      <c r="P27" s="146"/>
    </row>
    <row r="28" spans="1:18" ht="16" thickBot="1">
      <c r="A28" s="204" t="s">
        <v>498</v>
      </c>
      <c r="B28" s="205"/>
      <c r="C28" s="160">
        <v>652.29562257011594</v>
      </c>
      <c r="D28" s="160">
        <v>642.59774258495713</v>
      </c>
      <c r="E28" s="160">
        <v>637.70731770408076</v>
      </c>
      <c r="F28" s="160">
        <v>636.55261400964764</v>
      </c>
      <c r="G28" s="160">
        <v>634.30357787047785</v>
      </c>
      <c r="H28" s="160">
        <v>632.67171500548295</v>
      </c>
      <c r="I28" s="160">
        <v>630.87053662956032</v>
      </c>
      <c r="J28" s="160">
        <v>629.73242110344336</v>
      </c>
      <c r="K28" s="160">
        <v>629.20868709925264</v>
      </c>
      <c r="L28" s="160">
        <v>629.77703806862382</v>
      </c>
      <c r="M28" s="160">
        <v>631.13934010139724</v>
      </c>
      <c r="N28" s="160">
        <v>633.05728901808334</v>
      </c>
      <c r="O28" s="148">
        <v>-2.7178405105123815E-3</v>
      </c>
      <c r="P28" s="149"/>
    </row>
    <row r="29" spans="1:18" ht="16">
      <c r="A29" s="147"/>
      <c r="B29" s="144" t="s">
        <v>499</v>
      </c>
      <c r="C29" s="161">
        <v>2959.3366181564015</v>
      </c>
      <c r="D29" s="161">
        <v>2915.5806145197298</v>
      </c>
      <c r="E29" s="161">
        <v>2898.7459054542301</v>
      </c>
      <c r="F29" s="161">
        <v>2896.8672986298998</v>
      </c>
      <c r="G29" s="161">
        <v>2889.98268468377</v>
      </c>
      <c r="H29" s="161">
        <v>2881.3363508357802</v>
      </c>
      <c r="I29" s="161">
        <v>2870.06161832112</v>
      </c>
      <c r="J29" s="161">
        <v>2861.4555700210099</v>
      </c>
      <c r="K29" s="161">
        <v>2860.6378464576901</v>
      </c>
      <c r="L29" s="161">
        <v>2869.31323675366</v>
      </c>
      <c r="M29" s="161">
        <v>2881.6390405912898</v>
      </c>
      <c r="N29" s="161">
        <v>2894.5045435039101</v>
      </c>
      <c r="O29" s="145">
        <v>-2.0117168245659123E-3</v>
      </c>
      <c r="P29" s="146"/>
      <c r="R29" s="128"/>
    </row>
    <row r="30" spans="1:18" ht="16">
      <c r="A30" s="147"/>
      <c r="B30" s="144" t="s">
        <v>500</v>
      </c>
      <c r="C30" s="159">
        <v>674.16660641841088</v>
      </c>
      <c r="D30" s="159">
        <v>664.14356377819331</v>
      </c>
      <c r="E30" s="159">
        <v>659.08916661254284</v>
      </c>
      <c r="F30" s="159">
        <v>657.89574656776688</v>
      </c>
      <c r="G30" s="159">
        <v>655.57130193071362</v>
      </c>
      <c r="H30" s="159">
        <v>653.88472392563813</v>
      </c>
      <c r="I30" s="159">
        <v>652.02315338732058</v>
      </c>
      <c r="J30" s="159">
        <v>650.8468776997247</v>
      </c>
      <c r="K30" s="159">
        <v>650.30558328649533</v>
      </c>
      <c r="L30" s="159">
        <v>650.89299063834278</v>
      </c>
      <c r="M30" s="159">
        <v>652.30096963831375</v>
      </c>
      <c r="N30" s="159">
        <v>654.28322594619988</v>
      </c>
      <c r="O30" s="145">
        <v>-2.7178405105123815E-3</v>
      </c>
      <c r="P30" s="146"/>
    </row>
    <row r="31" spans="1:18" ht="16">
      <c r="A31" s="147"/>
      <c r="B31" s="144" t="s">
        <v>501</v>
      </c>
      <c r="C31" s="159">
        <v>325.39510598851302</v>
      </c>
      <c r="D31" s="159">
        <v>320.55735669747679</v>
      </c>
      <c r="E31" s="159">
        <v>318.11778747858233</v>
      </c>
      <c r="F31" s="159">
        <v>317.54176808180176</v>
      </c>
      <c r="G31" s="159">
        <v>316.41984524872544</v>
      </c>
      <c r="H31" s="159">
        <v>315.60579687626893</v>
      </c>
      <c r="I31" s="159">
        <v>314.70728612706552</v>
      </c>
      <c r="J31" s="159">
        <v>314.13954167281202</v>
      </c>
      <c r="K31" s="159">
        <v>313.87827902454842</v>
      </c>
      <c r="L31" s="159">
        <v>314.16179867042388</v>
      </c>
      <c r="M31" s="159">
        <v>314.84137768184826</v>
      </c>
      <c r="N31" s="159">
        <v>315.79813895607947</v>
      </c>
      <c r="O31" s="145">
        <v>-2.7178405105124925E-3</v>
      </c>
      <c r="P31" s="146"/>
    </row>
    <row r="32" spans="1:18" ht="16">
      <c r="A32" s="147"/>
      <c r="B32" s="144" t="s">
        <v>502</v>
      </c>
      <c r="C32" s="159">
        <v>220.61060815911404</v>
      </c>
      <c r="D32" s="159">
        <v>217.33072228014663</v>
      </c>
      <c r="E32" s="159">
        <v>215.67674888250878</v>
      </c>
      <c r="F32" s="159">
        <v>215.2862206075086</v>
      </c>
      <c r="G32" s="159">
        <v>214.52558200552147</v>
      </c>
      <c r="H32" s="159">
        <v>213.9736754057802</v>
      </c>
      <c r="I32" s="159">
        <v>213.36450520262952</v>
      </c>
      <c r="J32" s="159">
        <v>212.97958715368921</v>
      </c>
      <c r="K32" s="159">
        <v>212.80245691828631</v>
      </c>
      <c r="L32" s="159">
        <v>212.99467690054954</v>
      </c>
      <c r="M32" s="159">
        <v>213.45541627936427</v>
      </c>
      <c r="N32" s="159">
        <v>214.10407903638398</v>
      </c>
      <c r="O32" s="145">
        <v>-2.7178405105123815E-3</v>
      </c>
      <c r="P32" s="146"/>
    </row>
    <row r="33" spans="1:16" ht="16">
      <c r="A33" s="147"/>
      <c r="B33" s="144" t="s">
        <v>503</v>
      </c>
      <c r="C33" s="159">
        <v>34.62636163260008</v>
      </c>
      <c r="D33" s="159">
        <v>34.111560846244096</v>
      </c>
      <c r="E33" s="159">
        <v>33.851958275564435</v>
      </c>
      <c r="F33" s="159">
        <v>33.790662160247265</v>
      </c>
      <c r="G33" s="159">
        <v>33.671274667851044</v>
      </c>
      <c r="H33" s="159">
        <v>33.584649107686339</v>
      </c>
      <c r="I33" s="159">
        <v>33.489035628687688</v>
      </c>
      <c r="J33" s="159">
        <v>33.42862007717482</v>
      </c>
      <c r="K33" s="159">
        <v>33.400818260941648</v>
      </c>
      <c r="L33" s="159">
        <v>33.430988517369464</v>
      </c>
      <c r="M33" s="159">
        <v>33.503304751309187</v>
      </c>
      <c r="N33" s="159">
        <v>33.605116859936189</v>
      </c>
      <c r="O33" s="145">
        <v>-2.7178405105123815E-3</v>
      </c>
      <c r="P33" s="146"/>
    </row>
    <row r="34" spans="1:16" ht="17" thickBot="1">
      <c r="A34" s="147"/>
      <c r="B34" s="144" t="s">
        <v>504</v>
      </c>
      <c r="C34" s="161">
        <v>90</v>
      </c>
      <c r="D34" s="161">
        <v>90</v>
      </c>
      <c r="E34" s="161">
        <v>90</v>
      </c>
      <c r="F34" s="161">
        <v>90</v>
      </c>
      <c r="G34" s="161">
        <v>90</v>
      </c>
      <c r="H34" s="161">
        <v>90</v>
      </c>
      <c r="I34" s="161">
        <v>90</v>
      </c>
      <c r="J34" s="161">
        <v>90</v>
      </c>
      <c r="K34" s="161">
        <v>90</v>
      </c>
      <c r="L34" s="161">
        <v>90</v>
      </c>
      <c r="M34" s="161">
        <v>90</v>
      </c>
      <c r="N34" s="161">
        <v>90</v>
      </c>
      <c r="O34" s="145">
        <v>0</v>
      </c>
      <c r="P34" s="146"/>
    </row>
    <row r="35" spans="1:16" ht="16" thickBot="1">
      <c r="A35" s="204" t="s">
        <v>505</v>
      </c>
      <c r="B35" s="205"/>
      <c r="C35" s="160">
        <v>4304.1353003550403</v>
      </c>
      <c r="D35" s="160">
        <v>4241.7238181217908</v>
      </c>
      <c r="E35" s="160">
        <v>4215.4815667034291</v>
      </c>
      <c r="F35" s="160">
        <v>4211.3816960472241</v>
      </c>
      <c r="G35" s="160">
        <v>4200.1706885365811</v>
      </c>
      <c r="H35" s="160">
        <v>4188.3851961511537</v>
      </c>
      <c r="I35" s="160">
        <v>4173.6455986668234</v>
      </c>
      <c r="J35" s="160">
        <v>4162.8501966244112</v>
      </c>
      <c r="K35" s="160">
        <v>4161.024983947962</v>
      </c>
      <c r="L35" s="160">
        <v>4170.7936914803458</v>
      </c>
      <c r="M35" s="160">
        <v>4185.7401089421255</v>
      </c>
      <c r="N35" s="160">
        <v>4202.2951043025096</v>
      </c>
      <c r="O35" s="148">
        <v>-2.1744895354774973E-3</v>
      </c>
      <c r="P35" s="149"/>
    </row>
    <row r="36" spans="1:16">
      <c r="A36" s="150"/>
      <c r="B36" s="144" t="s">
        <v>506</v>
      </c>
      <c r="C36" s="159">
        <v>16296.907447192767</v>
      </c>
      <c r="D36" s="159">
        <v>16108.617119600296</v>
      </c>
      <c r="E36" s="159">
        <v>15974.916523753885</v>
      </c>
      <c r="F36" s="159">
        <v>15861.004239489919</v>
      </c>
      <c r="G36" s="159">
        <v>15850.228813724752</v>
      </c>
      <c r="H36" s="159">
        <v>15795.795977896272</v>
      </c>
      <c r="I36" s="159">
        <v>15752.842474426287</v>
      </c>
      <c r="J36" s="159">
        <v>15749.29935898811</v>
      </c>
      <c r="K36" s="159">
        <v>15768.662498669668</v>
      </c>
      <c r="L36" s="159">
        <v>15789.207930435145</v>
      </c>
      <c r="M36" s="159">
        <v>15882.995914309267</v>
      </c>
      <c r="N36" s="159">
        <v>16026.691432561141</v>
      </c>
      <c r="O36" s="145">
        <v>-1.5188286646575788E-3</v>
      </c>
      <c r="P36" s="146"/>
    </row>
    <row r="37" spans="1:16">
      <c r="A37" s="150"/>
      <c r="B37" s="144" t="s">
        <v>507</v>
      </c>
      <c r="C37" s="159">
        <v>525.64779287613078</v>
      </c>
      <c r="D37" s="159">
        <v>519.57459184460902</v>
      </c>
      <c r="E37" s="159">
        <v>515.26215260786319</v>
      </c>
      <c r="F37" s="159">
        <v>511.58797448548899</v>
      </c>
      <c r="G37" s="159">
        <v>511.24041904964241</v>
      </c>
      <c r="H37" s="159">
        <v>509.4847178464575</v>
      </c>
      <c r="I37" s="159">
        <v>508.0992761994176</v>
      </c>
      <c r="J37" s="159">
        <v>507.98499495826695</v>
      </c>
      <c r="K37" s="159">
        <v>508.60954238665136</v>
      </c>
      <c r="L37" s="159">
        <v>509.27222399641101</v>
      </c>
      <c r="M37" s="159">
        <v>512.29730387009135</v>
      </c>
      <c r="N37" s="159">
        <v>516.93212383578373</v>
      </c>
      <c r="O37" s="145">
        <v>-1.5188286646575788E-3</v>
      </c>
      <c r="P37" s="146">
        <v>1</v>
      </c>
    </row>
    <row r="38" spans="1:16">
      <c r="A38" s="150"/>
      <c r="B38" s="144" t="s">
        <v>508</v>
      </c>
      <c r="C38" s="159">
        <v>272.67979255449285</v>
      </c>
      <c r="D38" s="159">
        <v>269.52931951939092</v>
      </c>
      <c r="E38" s="159">
        <v>267.29224166532902</v>
      </c>
      <c r="F38" s="159">
        <v>265.38626176434741</v>
      </c>
      <c r="G38" s="159">
        <v>265.20596738200197</v>
      </c>
      <c r="H38" s="159">
        <v>264.29519738284978</v>
      </c>
      <c r="I38" s="159">
        <v>263.57649952844787</v>
      </c>
      <c r="J38" s="159">
        <v>263.51721613460097</v>
      </c>
      <c r="K38" s="159">
        <v>263.84120011307539</v>
      </c>
      <c r="L38" s="159">
        <v>264.18496619813823</v>
      </c>
      <c r="M38" s="159">
        <v>265.75422638260994</v>
      </c>
      <c r="N38" s="159">
        <v>268.15853923981285</v>
      </c>
      <c r="O38" s="145">
        <v>-1.5188286646575788E-3</v>
      </c>
      <c r="P38" s="146">
        <v>1</v>
      </c>
    </row>
    <row r="39" spans="1:16">
      <c r="A39" s="150"/>
      <c r="B39" s="144" t="s">
        <v>509</v>
      </c>
      <c r="C39" s="159">
        <v>593.58777010537074</v>
      </c>
      <c r="D39" s="159">
        <v>586.72960784052475</v>
      </c>
      <c r="E39" s="159">
        <v>581.85978583242957</v>
      </c>
      <c r="F39" s="159">
        <v>577.7107201877385</v>
      </c>
      <c r="G39" s="159">
        <v>577.31824321180875</v>
      </c>
      <c r="H39" s="159">
        <v>575.33561762811223</v>
      </c>
      <c r="I39" s="159">
        <v>573.77110764819247</v>
      </c>
      <c r="J39" s="159">
        <v>573.64205555662306</v>
      </c>
      <c r="K39" s="159">
        <v>574.34732574012617</v>
      </c>
      <c r="L39" s="159">
        <v>575.0956589479473</v>
      </c>
      <c r="M39" s="159">
        <v>578.5117303953009</v>
      </c>
      <c r="N39" s="159">
        <v>583.74560084155894</v>
      </c>
      <c r="O39" s="145">
        <v>-1.5188286646575788E-3</v>
      </c>
      <c r="P39" s="146">
        <v>1</v>
      </c>
    </row>
    <row r="40" spans="1:16">
      <c r="A40" s="150"/>
      <c r="B40" s="144" t="s">
        <v>510</v>
      </c>
      <c r="C40" s="159">
        <v>149.10201817159481</v>
      </c>
      <c r="D40" s="159">
        <v>147.37933134053816</v>
      </c>
      <c r="E40" s="159">
        <v>170.59281590137084</v>
      </c>
      <c r="F40" s="159">
        <v>169.55062084660847</v>
      </c>
      <c r="G40" s="159">
        <v>169.45203541047889</v>
      </c>
      <c r="H40" s="159">
        <v>168.95402401149855</v>
      </c>
      <c r="I40" s="159">
        <v>168.56103815969396</v>
      </c>
      <c r="J40" s="159">
        <v>168.52395878057857</v>
      </c>
      <c r="K40" s="159">
        <v>168.70111406074531</v>
      </c>
      <c r="L40" s="159">
        <v>168.88908624812908</v>
      </c>
      <c r="M40" s="159">
        <v>169.74716178922111</v>
      </c>
      <c r="N40" s="159">
        <v>171.06184629872038</v>
      </c>
      <c r="O40" s="145">
        <v>1.2568731571058533E-2</v>
      </c>
      <c r="P40" s="146">
        <v>1</v>
      </c>
    </row>
    <row r="41" spans="1:16">
      <c r="A41" s="150"/>
      <c r="B41" s="144" t="s">
        <v>511</v>
      </c>
      <c r="C41" s="159">
        <v>246.17961359901145</v>
      </c>
      <c r="D41" s="159">
        <v>243.33531689785232</v>
      </c>
      <c r="E41" s="159">
        <v>241.31564775939276</v>
      </c>
      <c r="F41" s="159">
        <v>239.59489907040671</v>
      </c>
      <c r="G41" s="159">
        <v>239.43212646095125</v>
      </c>
      <c r="H41" s="159">
        <v>238.6098689538276</v>
      </c>
      <c r="I41" s="159">
        <v>237.96101720565213</v>
      </c>
      <c r="J41" s="159">
        <v>237.907495223501</v>
      </c>
      <c r="K41" s="159">
        <v>238.19999306459852</v>
      </c>
      <c r="L41" s="159">
        <v>238.51035050324992</v>
      </c>
      <c r="M41" s="159">
        <v>239.92710332615061</v>
      </c>
      <c r="N41" s="159">
        <v>242.09775486073053</v>
      </c>
      <c r="O41" s="145">
        <v>-1.5188286646575788E-3</v>
      </c>
      <c r="P41" s="146">
        <v>1</v>
      </c>
    </row>
    <row r="42" spans="1:16" ht="17" thickBot="1">
      <c r="A42" s="147"/>
      <c r="B42" s="144" t="s">
        <v>512</v>
      </c>
      <c r="C42" s="159">
        <v>20</v>
      </c>
      <c r="D42" s="159">
        <v>20</v>
      </c>
      <c r="E42" s="159">
        <v>20</v>
      </c>
      <c r="F42" s="159">
        <v>20</v>
      </c>
      <c r="G42" s="159">
        <v>20</v>
      </c>
      <c r="H42" s="159">
        <v>20</v>
      </c>
      <c r="I42" s="159">
        <v>20</v>
      </c>
      <c r="J42" s="159">
        <v>20</v>
      </c>
      <c r="K42" s="159">
        <v>20</v>
      </c>
      <c r="L42" s="159">
        <v>20</v>
      </c>
      <c r="M42" s="159">
        <v>20</v>
      </c>
      <c r="N42" s="159">
        <v>20</v>
      </c>
      <c r="O42" s="145">
        <v>0</v>
      </c>
      <c r="P42" s="146">
        <v>1</v>
      </c>
    </row>
    <row r="43" spans="1:16" ht="16" thickBot="1">
      <c r="A43" s="204" t="s">
        <v>513</v>
      </c>
      <c r="B43" s="205"/>
      <c r="C43" s="160">
        <v>18104.104434499368</v>
      </c>
      <c r="D43" s="160">
        <v>17895.165287043212</v>
      </c>
      <c r="E43" s="160">
        <v>17771.239167520267</v>
      </c>
      <c r="F43" s="160">
        <v>17644.834715844503</v>
      </c>
      <c r="G43" s="160">
        <v>17632.877605239632</v>
      </c>
      <c r="H43" s="160">
        <v>17572.475403719018</v>
      </c>
      <c r="I43" s="160">
        <v>17524.811413167692</v>
      </c>
      <c r="J43" s="160">
        <v>17520.875079641679</v>
      </c>
      <c r="K43" s="160">
        <v>17542.361674034866</v>
      </c>
      <c r="L43" s="160">
        <v>17565.160216329019</v>
      </c>
      <c r="M43" s="160">
        <v>17669.233440072643</v>
      </c>
      <c r="N43" s="160">
        <v>17828.687297637742</v>
      </c>
      <c r="O43" s="148">
        <v>-1.3926539903735824E-3</v>
      </c>
      <c r="P43" s="149"/>
    </row>
    <row r="44" spans="1:16" ht="16">
      <c r="A44" s="147"/>
      <c r="B44" s="144" t="s">
        <v>514</v>
      </c>
      <c r="C44" s="159">
        <v>3995.7044450118728</v>
      </c>
      <c r="D44" s="159">
        <v>3949.5390911647187</v>
      </c>
      <c r="E44" s="159">
        <v>3916.7581438067423</v>
      </c>
      <c r="F44" s="159">
        <v>3888.8289295033628</v>
      </c>
      <c r="G44" s="159">
        <v>3886.1869916531123</v>
      </c>
      <c r="H44" s="159">
        <v>3872.841053181091</v>
      </c>
      <c r="I44" s="159">
        <v>3862.3096376165131</v>
      </c>
      <c r="J44" s="159">
        <v>3861.4409303386824</v>
      </c>
      <c r="K44" s="159">
        <v>3866.1884189984598</v>
      </c>
      <c r="L44" s="159">
        <v>3871.2257841118112</v>
      </c>
      <c r="M44" s="159">
        <v>3894.2208870335676</v>
      </c>
      <c r="N44" s="159">
        <v>3929.4524070546377</v>
      </c>
      <c r="O44" s="145">
        <v>-1.5188286646575788E-3</v>
      </c>
      <c r="P44" s="146"/>
    </row>
    <row r="45" spans="1:16" ht="17" thickBot="1">
      <c r="A45" s="151"/>
      <c r="B45" s="144" t="s">
        <v>515</v>
      </c>
      <c r="C45" s="159">
        <v>289.96693479221381</v>
      </c>
      <c r="D45" s="159">
        <v>274.95346805920809</v>
      </c>
      <c r="E45" s="159">
        <v>274.85084475042214</v>
      </c>
      <c r="F45" s="159">
        <v>274.80233238195882</v>
      </c>
      <c r="G45" s="159">
        <v>274.77531254405545</v>
      </c>
      <c r="H45" s="159">
        <v>274.90491946026168</v>
      </c>
      <c r="I45" s="159">
        <v>274.90491946026162</v>
      </c>
      <c r="J45" s="159">
        <v>275.87236997845537</v>
      </c>
      <c r="K45" s="159">
        <v>275.84523747317201</v>
      </c>
      <c r="L45" s="159">
        <v>302.92105584637653</v>
      </c>
      <c r="M45" s="159">
        <v>303.05781472826101</v>
      </c>
      <c r="N45" s="159">
        <v>303.08762683127844</v>
      </c>
      <c r="O45" s="145">
        <v>4.0312913958429064E-3</v>
      </c>
      <c r="P45" s="146">
        <v>1</v>
      </c>
    </row>
    <row r="46" spans="1:16" ht="16" thickBot="1">
      <c r="A46" s="204" t="s">
        <v>516</v>
      </c>
      <c r="B46" s="205"/>
      <c r="C46" s="160">
        <v>4285.6713798040864</v>
      </c>
      <c r="D46" s="160">
        <v>4224.4925592239269</v>
      </c>
      <c r="E46" s="160">
        <v>4191.6089885571646</v>
      </c>
      <c r="F46" s="160">
        <v>4163.6312618853217</v>
      </c>
      <c r="G46" s="160">
        <v>4160.9623041971681</v>
      </c>
      <c r="H46" s="160">
        <v>4147.7459726413526</v>
      </c>
      <c r="I46" s="160">
        <v>4137.2145570767743</v>
      </c>
      <c r="J46" s="160">
        <v>4137.3133003171379</v>
      </c>
      <c r="K46" s="160">
        <v>4142.0336564716317</v>
      </c>
      <c r="L46" s="160">
        <v>4174.1468399581881</v>
      </c>
      <c r="M46" s="160">
        <v>4197.2787017618284</v>
      </c>
      <c r="N46" s="160">
        <v>4232.5400338859163</v>
      </c>
      <c r="O46" s="148">
        <v>-1.1334414886703392E-3</v>
      </c>
      <c r="P46" s="149"/>
    </row>
    <row r="47" spans="1:16" ht="16">
      <c r="A47" s="147"/>
      <c r="B47" s="144" t="s">
        <v>517</v>
      </c>
      <c r="C47" s="159">
        <v>1010.24079615672</v>
      </c>
      <c r="D47" s="159">
        <v>998.56873070062056</v>
      </c>
      <c r="E47" s="159">
        <v>990.28066765355618</v>
      </c>
      <c r="F47" s="159">
        <v>983.21927658167624</v>
      </c>
      <c r="G47" s="159">
        <v>982.55131091155124</v>
      </c>
      <c r="H47" s="159">
        <v>979.17703443715766</v>
      </c>
      <c r="I47" s="159">
        <v>976.51435860839399</v>
      </c>
      <c r="J47" s="159">
        <v>976.29472185996565</v>
      </c>
      <c r="K47" s="159">
        <v>977.49503754632372</v>
      </c>
      <c r="L47" s="159">
        <v>978.7686431927566</v>
      </c>
      <c r="M47" s="159">
        <v>984.58253443598437</v>
      </c>
      <c r="N47" s="159">
        <v>993.49017996525504</v>
      </c>
      <c r="O47" s="145">
        <v>-1.5188286646575788E-3</v>
      </c>
      <c r="P47" s="146"/>
    </row>
    <row r="48" spans="1:16" ht="16">
      <c r="A48" s="147"/>
      <c r="B48" s="144" t="s">
        <v>518</v>
      </c>
      <c r="C48" s="159">
        <v>25.813252004166014</v>
      </c>
      <c r="D48" s="159">
        <v>25.515012249670221</v>
      </c>
      <c r="E48" s="159">
        <v>25.303239115112408</v>
      </c>
      <c r="F48" s="159">
        <v>25.122809391890137</v>
      </c>
      <c r="G48" s="159">
        <v>25.105741811330468</v>
      </c>
      <c r="H48" s="159">
        <v>25.019523704423076</v>
      </c>
      <c r="I48" s="159">
        <v>24.951488120793154</v>
      </c>
      <c r="J48" s="159">
        <v>24.945876054087748</v>
      </c>
      <c r="K48" s="159">
        <v>24.97654602051</v>
      </c>
      <c r="L48" s="159">
        <v>25.009088661462901</v>
      </c>
      <c r="M48" s="159">
        <v>25.157642788713737</v>
      </c>
      <c r="N48" s="159">
        <v>25.3852472367677</v>
      </c>
      <c r="O48" s="145">
        <v>-1.5188286646575788E-3</v>
      </c>
      <c r="P48" s="146">
        <v>1</v>
      </c>
    </row>
    <row r="49" spans="1:33" ht="16">
      <c r="A49" s="147"/>
      <c r="B49" s="144" t="s">
        <v>519</v>
      </c>
      <c r="C49" s="159">
        <v>47.432843405115094</v>
      </c>
      <c r="D49" s="159">
        <v>44.97693781358663</v>
      </c>
      <c r="E49" s="159">
        <v>44.960150674256944</v>
      </c>
      <c r="F49" s="159">
        <v>44.952215012288526</v>
      </c>
      <c r="G49" s="159">
        <v>44.947795102339064</v>
      </c>
      <c r="H49" s="159">
        <v>44.968996225029258</v>
      </c>
      <c r="I49" s="159">
        <v>44.968996225029244</v>
      </c>
      <c r="J49" s="159">
        <v>45.127251954995721</v>
      </c>
      <c r="K49" s="159">
        <v>45.122813614895946</v>
      </c>
      <c r="L49" s="159">
        <v>49.551880859690073</v>
      </c>
      <c r="M49" s="159">
        <v>49.574251902213732</v>
      </c>
      <c r="N49" s="159">
        <v>49.579128571393305</v>
      </c>
      <c r="O49" s="145">
        <v>4.0312913958429064E-3</v>
      </c>
      <c r="P49" s="146">
        <v>1</v>
      </c>
      <c r="V49" s="126"/>
      <c r="W49" s="126"/>
      <c r="X49" s="126"/>
      <c r="Y49" s="126"/>
      <c r="Z49" s="126"/>
      <c r="AA49" s="126"/>
      <c r="AB49" s="126"/>
      <c r="AC49" s="126"/>
      <c r="AD49" s="126"/>
      <c r="AE49" s="126"/>
      <c r="AF49" s="126"/>
      <c r="AG49" s="126"/>
    </row>
    <row r="50" spans="1:33" ht="17" thickBot="1">
      <c r="A50" s="147"/>
      <c r="B50" s="152" t="s">
        <v>520</v>
      </c>
      <c r="C50" s="159">
        <v>163.30371616664505</v>
      </c>
      <c r="D50" s="159">
        <v>153.81289526778528</v>
      </c>
      <c r="E50" s="159">
        <v>153.74802154734093</v>
      </c>
      <c r="F50" s="159">
        <v>153.71735426651566</v>
      </c>
      <c r="G50" s="159">
        <v>153.70027357177548</v>
      </c>
      <c r="H50" s="159">
        <v>153.7822050837201</v>
      </c>
      <c r="I50" s="159">
        <v>153.78220508372013</v>
      </c>
      <c r="J50" s="159">
        <v>154.39378266003695</v>
      </c>
      <c r="K50" s="159">
        <v>154.37663074217804</v>
      </c>
      <c r="L50" s="159">
        <v>171.49271375218743</v>
      </c>
      <c r="M50" s="159">
        <v>171.5791664068193</v>
      </c>
      <c r="N50" s="159">
        <v>171.59801224272027</v>
      </c>
      <c r="O50" s="145">
        <v>4.5140529542988528E-3</v>
      </c>
      <c r="P50" s="146">
        <v>1</v>
      </c>
    </row>
    <row r="51" spans="1:33" ht="16" thickBot="1">
      <c r="A51" s="204" t="s">
        <v>521</v>
      </c>
      <c r="B51" s="205"/>
      <c r="C51" s="160">
        <v>23636.5664220361</v>
      </c>
      <c r="D51" s="160">
        <v>23342.531422298802</v>
      </c>
      <c r="E51" s="160">
        <v>23177.140235067702</v>
      </c>
      <c r="F51" s="160">
        <v>23015.477632982202</v>
      </c>
      <c r="G51" s="160">
        <v>23000.145030833799</v>
      </c>
      <c r="H51" s="160">
        <v>22923.169135810698</v>
      </c>
      <c r="I51" s="160">
        <v>22862.243018282399</v>
      </c>
      <c r="J51" s="160">
        <v>22858.950012487901</v>
      </c>
      <c r="K51" s="160">
        <v>22886.366358430401</v>
      </c>
      <c r="L51" s="160">
        <v>22964.129382753301</v>
      </c>
      <c r="M51" s="160">
        <v>23097.405737368201</v>
      </c>
      <c r="N51" s="160">
        <v>23301.279899539801</v>
      </c>
      <c r="O51" s="148">
        <v>-1.2979430514794554E-3</v>
      </c>
      <c r="P51" s="149"/>
    </row>
    <row r="52" spans="1:33" ht="16" thickBot="1">
      <c r="A52" s="204" t="s">
        <v>522</v>
      </c>
      <c r="B52" s="205"/>
      <c r="C52" s="160">
        <v>4194</v>
      </c>
      <c r="D52" s="160">
        <v>4138.1607415036297</v>
      </c>
      <c r="E52" s="160">
        <v>4157.5827989754698</v>
      </c>
      <c r="F52" s="160">
        <v>4194.2204015716998</v>
      </c>
      <c r="G52" s="160">
        <v>4223.9087418078298</v>
      </c>
      <c r="H52" s="160">
        <v>4250.0111518373396</v>
      </c>
      <c r="I52" s="160">
        <v>4272.8197279094202</v>
      </c>
      <c r="J52" s="160">
        <v>4291.9498585338697</v>
      </c>
      <c r="K52" s="160">
        <v>4313.3421444349597</v>
      </c>
      <c r="L52" s="160">
        <v>4334.2689688315604</v>
      </c>
      <c r="M52" s="160">
        <v>4354.1707347334795</v>
      </c>
      <c r="N52" s="160">
        <v>4373.4909629986296</v>
      </c>
      <c r="O52" s="148">
        <v>3.816957469999549E-3</v>
      </c>
      <c r="P52" s="149"/>
    </row>
    <row r="53" spans="1:33" ht="16" thickBot="1">
      <c r="A53" s="204" t="s">
        <v>523</v>
      </c>
      <c r="B53" s="205"/>
      <c r="C53" s="160">
        <v>133.4980261</v>
      </c>
      <c r="D53" s="160">
        <v>144.74160800000001</v>
      </c>
      <c r="E53" s="160">
        <v>153.4157419</v>
      </c>
      <c r="F53" s="160">
        <v>156.4915062</v>
      </c>
      <c r="G53" s="160">
        <v>158.89210729999999</v>
      </c>
      <c r="H53" s="160">
        <v>161.30206799999999</v>
      </c>
      <c r="I53" s="160">
        <v>163.98422629999999</v>
      </c>
      <c r="J53" s="160">
        <v>166.42248420000001</v>
      </c>
      <c r="K53" s="160">
        <v>168.71029859999999</v>
      </c>
      <c r="L53" s="160">
        <v>170.9984183</v>
      </c>
      <c r="M53" s="160">
        <v>173.28640010000001</v>
      </c>
      <c r="N53" s="160">
        <v>175.68711830000001</v>
      </c>
      <c r="O53" s="148">
        <v>2.5279513262262521E-2</v>
      </c>
      <c r="P53" s="153">
        <v>1</v>
      </c>
    </row>
    <row r="54" spans="1:33" ht="16" thickBot="1">
      <c r="A54" s="204" t="s">
        <v>524</v>
      </c>
      <c r="B54" s="205"/>
      <c r="C54" s="160">
        <v>27964.064448136098</v>
      </c>
      <c r="D54" s="160">
        <v>27625.433771802433</v>
      </c>
      <c r="E54" s="160">
        <v>27488.138775943171</v>
      </c>
      <c r="F54" s="160">
        <v>27366.189540753901</v>
      </c>
      <c r="G54" s="160">
        <v>27382.945879941628</v>
      </c>
      <c r="H54" s="160">
        <v>27334.482355648037</v>
      </c>
      <c r="I54" s="160">
        <v>27299.046972491818</v>
      </c>
      <c r="J54" s="160">
        <v>27317.322355221771</v>
      </c>
      <c r="K54" s="160">
        <v>27368.418801465359</v>
      </c>
      <c r="L54" s="160">
        <v>27469.396769884861</v>
      </c>
      <c r="M54" s="160">
        <v>27624.862872201684</v>
      </c>
      <c r="N54" s="160">
        <v>27850.45798083843</v>
      </c>
      <c r="O54" s="148">
        <v>-3.7000994188263192E-4</v>
      </c>
      <c r="P54" s="149"/>
    </row>
    <row r="55" spans="1:33" ht="16">
      <c r="A55" s="147"/>
      <c r="B55" s="144" t="s">
        <v>525</v>
      </c>
      <c r="C55" s="159">
        <v>5787.2941986513888</v>
      </c>
      <c r="D55" s="159">
        <v>5695.6140118008398</v>
      </c>
      <c r="E55" s="159">
        <v>5608.21147102543</v>
      </c>
      <c r="F55" s="159">
        <v>5555.4391853650004</v>
      </c>
      <c r="G55" s="159">
        <v>5450.4694612125804</v>
      </c>
      <c r="H55" s="159">
        <v>5368.2261904938296</v>
      </c>
      <c r="I55" s="159">
        <v>5245.8940998196304</v>
      </c>
      <c r="J55" s="159">
        <v>5159.8859021511998</v>
      </c>
      <c r="K55" s="159">
        <v>5059.4907220415198</v>
      </c>
      <c r="L55" s="159">
        <v>4991.5689604285199</v>
      </c>
      <c r="M55" s="159">
        <v>4939.62301240955</v>
      </c>
      <c r="N55" s="159">
        <v>4872.1360848954801</v>
      </c>
      <c r="O55" s="145">
        <v>-1.5526599681695341E-2</v>
      </c>
      <c r="P55" s="146"/>
    </row>
    <row r="56" spans="1:33" ht="16">
      <c r="A56" s="147"/>
      <c r="B56" s="144" t="s">
        <v>526</v>
      </c>
      <c r="C56" s="159">
        <v>286.36538997102917</v>
      </c>
      <c r="D56" s="159">
        <v>284.29481043861711</v>
      </c>
      <c r="E56" s="159">
        <v>283.74253453125101</v>
      </c>
      <c r="F56" s="159">
        <v>284.58563954443804</v>
      </c>
      <c r="G56" s="159">
        <v>283.40456292665789</v>
      </c>
      <c r="H56" s="159">
        <v>281.92678232901483</v>
      </c>
      <c r="I56" s="159">
        <v>280.73714212634309</v>
      </c>
      <c r="J56" s="159">
        <v>279.42659456529617</v>
      </c>
      <c r="K56" s="159">
        <v>278.83304617079261</v>
      </c>
      <c r="L56" s="159">
        <v>279.4186037880379</v>
      </c>
      <c r="M56" s="159">
        <v>281.20987264737619</v>
      </c>
      <c r="N56" s="159">
        <v>282.81656895676787</v>
      </c>
      <c r="O56" s="145">
        <v>-1.1329996205954318E-3</v>
      </c>
      <c r="P56" s="146"/>
    </row>
    <row r="57" spans="1:33" ht="17" thickBot="1">
      <c r="A57" s="147"/>
      <c r="B57" s="144" t="s">
        <v>527</v>
      </c>
      <c r="C57" s="159">
        <v>296.77867687906661</v>
      </c>
      <c r="D57" s="159">
        <v>294.63280354547589</v>
      </c>
      <c r="E57" s="159">
        <v>294.06044487784197</v>
      </c>
      <c r="F57" s="159">
        <v>294.93420825514488</v>
      </c>
      <c r="G57" s="159">
        <v>293.71018339671815</v>
      </c>
      <c r="H57" s="159">
        <v>292.1786653227972</v>
      </c>
      <c r="I57" s="159">
        <v>290.9457654763919</v>
      </c>
      <c r="J57" s="159">
        <v>289.58756164039784</v>
      </c>
      <c r="K57" s="159">
        <v>288.97242966791237</v>
      </c>
      <c r="L57" s="159">
        <v>289.57928028942109</v>
      </c>
      <c r="M57" s="159">
        <v>291.43568619818984</v>
      </c>
      <c r="N57" s="159">
        <v>293.10080782792306</v>
      </c>
      <c r="O57" s="145">
        <v>-1.1329996205954318E-3</v>
      </c>
      <c r="P57" s="146"/>
      <c r="U57" s="126"/>
    </row>
    <row r="58" spans="1:33" ht="16" thickBot="1">
      <c r="A58" s="204" t="s">
        <v>528</v>
      </c>
      <c r="B58" s="205"/>
      <c r="C58" s="160">
        <v>6370.4382655014842</v>
      </c>
      <c r="D58" s="160">
        <v>6274.5416257849329</v>
      </c>
      <c r="E58" s="160">
        <v>6186.0144504345235</v>
      </c>
      <c r="F58" s="160">
        <v>6134.9590331645832</v>
      </c>
      <c r="G58" s="160">
        <v>6027.584207535956</v>
      </c>
      <c r="H58" s="160">
        <v>5942.3316381456416</v>
      </c>
      <c r="I58" s="160">
        <v>5817.5770074223656</v>
      </c>
      <c r="J58" s="160">
        <v>5728.9000583568941</v>
      </c>
      <c r="K58" s="160">
        <v>5627.296197880225</v>
      </c>
      <c r="L58" s="160">
        <v>5560.5668445059791</v>
      </c>
      <c r="M58" s="160">
        <v>5512.2685712551156</v>
      </c>
      <c r="N58" s="160">
        <v>5448.0534616801706</v>
      </c>
      <c r="O58" s="148">
        <v>-1.411846693627028E-2</v>
      </c>
      <c r="P58" s="149"/>
    </row>
    <row r="59" spans="1:33" ht="16" thickBot="1">
      <c r="A59" s="204" t="s">
        <v>529</v>
      </c>
      <c r="B59" s="205"/>
      <c r="C59" s="160">
        <v>1071.4772479626174</v>
      </c>
      <c r="D59" s="160">
        <v>1056.2301046934101</v>
      </c>
      <c r="E59" s="160">
        <v>1045.4063075021299</v>
      </c>
      <c r="F59" s="160">
        <v>1037.0567420560301</v>
      </c>
      <c r="G59" s="160">
        <v>1030.15955388716</v>
      </c>
      <c r="H59" s="160">
        <v>1023.63178988485</v>
      </c>
      <c r="I59" s="160">
        <v>1019.27678490534</v>
      </c>
      <c r="J59" s="160">
        <v>1017.37350236861</v>
      </c>
      <c r="K59" s="160">
        <v>1016.68336329459</v>
      </c>
      <c r="L59" s="160">
        <v>1019.92952710229</v>
      </c>
      <c r="M59" s="160">
        <v>1026.26621189106</v>
      </c>
      <c r="N59" s="160">
        <v>1033.1782626004001</v>
      </c>
      <c r="O59" s="148">
        <v>-3.3034913144166511E-3</v>
      </c>
      <c r="P59" s="149"/>
    </row>
    <row r="60" spans="1:33" ht="16" thickBot="1">
      <c r="A60" s="204" t="s">
        <v>530</v>
      </c>
      <c r="B60" s="205"/>
      <c r="C60" s="160">
        <v>48743.064448136094</v>
      </c>
      <c r="D60" s="160">
        <v>48111.926366163134</v>
      </c>
      <c r="E60" s="160">
        <v>47588.534641862076</v>
      </c>
      <c r="F60" s="160">
        <v>47349.3233627515</v>
      </c>
      <c r="G60" s="160">
        <v>47305.762319637826</v>
      </c>
      <c r="H60" s="160">
        <v>47253.429721621535</v>
      </c>
      <c r="I60" s="160">
        <v>47287.267783442716</v>
      </c>
      <c r="J60" s="160">
        <v>47384.447884152469</v>
      </c>
      <c r="K60" s="160">
        <v>47505.443838404361</v>
      </c>
      <c r="L60" s="160">
        <v>47756.761578303864</v>
      </c>
      <c r="M60" s="160">
        <v>47890.699400680183</v>
      </c>
      <c r="N60" s="160">
        <v>48241.156080549626</v>
      </c>
      <c r="O60" s="148">
        <v>-9.4050311081184113E-4</v>
      </c>
      <c r="P60" s="149"/>
      <c r="Q60" s="126"/>
    </row>
    <row r="61" spans="1:33" ht="16" thickBot="1">
      <c r="A61" s="204" t="s">
        <v>531</v>
      </c>
      <c r="B61" s="205"/>
      <c r="C61" s="160">
        <v>46117.387553717272</v>
      </c>
      <c r="D61" s="160">
        <v>45646.968076397992</v>
      </c>
      <c r="E61" s="160">
        <v>45184.285625659861</v>
      </c>
      <c r="F61" s="160">
        <v>45280.138883747932</v>
      </c>
      <c r="G61" s="160">
        <v>45447.092115066291</v>
      </c>
      <c r="H61" s="160">
        <v>45610.324398483892</v>
      </c>
      <c r="I61" s="160">
        <v>45827.019899533385</v>
      </c>
      <c r="J61" s="160">
        <v>46011.11385236252</v>
      </c>
      <c r="K61" s="160">
        <v>46227.328652987904</v>
      </c>
      <c r="L61" s="160">
        <v>46492.592523931839</v>
      </c>
      <c r="M61" s="160">
        <v>46702.451337946623</v>
      </c>
      <c r="N61" s="160">
        <v>47015.739370085088</v>
      </c>
      <c r="O61" s="148">
        <v>1.7553913178167679E-3</v>
      </c>
      <c r="P61" s="149"/>
    </row>
    <row r="62" spans="1:33" ht="16" thickBot="1">
      <c r="A62" s="204" t="s">
        <v>532</v>
      </c>
      <c r="B62" s="205"/>
      <c r="C62" s="160">
        <v>61141.41088452535</v>
      </c>
      <c r="D62" s="160">
        <v>60327.019657348224</v>
      </c>
      <c r="E62" s="160">
        <v>59673.144284206239</v>
      </c>
      <c r="F62" s="160">
        <v>59369.273448028987</v>
      </c>
      <c r="G62" s="160">
        <v>59197.980347468001</v>
      </c>
      <c r="H62" s="160">
        <v>59040.45006080866</v>
      </c>
      <c r="I62" s="160">
        <v>58928.637711066804</v>
      </c>
      <c r="J62" s="160">
        <v>58923.304062605821</v>
      </c>
      <c r="K62" s="160">
        <v>58939.657070626388</v>
      </c>
      <c r="L62" s="160">
        <v>59137.828679461105</v>
      </c>
      <c r="M62" s="160">
        <v>59246.113632869885</v>
      </c>
      <c r="N62" s="160">
        <v>59557.740198150794</v>
      </c>
      <c r="O62" s="148">
        <v>-2.3828952047444396E-3</v>
      </c>
      <c r="P62" s="149"/>
    </row>
    <row r="63" spans="1:33" ht="16" thickBot="1">
      <c r="A63" s="204" t="s">
        <v>533</v>
      </c>
      <c r="B63" s="205"/>
      <c r="C63" s="160">
        <v>57847.86355283302</v>
      </c>
      <c r="D63" s="160">
        <v>57236.235346001515</v>
      </c>
      <c r="E63" s="160">
        <v>56658.361426975949</v>
      </c>
      <c r="F63" s="160">
        <v>56774.812314820483</v>
      </c>
      <c r="G63" s="160">
        <v>56872.058158555854</v>
      </c>
      <c r="H63" s="160">
        <v>56987.484205274821</v>
      </c>
      <c r="I63" s="160">
        <v>57108.900125183805</v>
      </c>
      <c r="J63" s="160">
        <v>57215.541656414585</v>
      </c>
      <c r="K63" s="160">
        <v>57353.908898659909</v>
      </c>
      <c r="L63" s="160">
        <v>57572.391441076557</v>
      </c>
      <c r="M63" s="160">
        <v>57776.118819059542</v>
      </c>
      <c r="N63" s="160">
        <v>58044.860822821196</v>
      </c>
      <c r="O63" s="148">
        <v>3.091070264504836E-4</v>
      </c>
      <c r="P63" s="149"/>
    </row>
    <row r="64" spans="1:33">
      <c r="A64" s="130" t="s">
        <v>534</v>
      </c>
      <c r="B64" s="129"/>
      <c r="C64" s="162"/>
      <c r="D64" s="162"/>
      <c r="E64" s="162"/>
      <c r="F64" s="162"/>
      <c r="G64" s="162"/>
      <c r="H64" s="162"/>
      <c r="I64" s="162"/>
      <c r="J64" s="162"/>
      <c r="K64" s="162"/>
      <c r="L64" s="162"/>
      <c r="M64" s="162"/>
      <c r="N64" s="162"/>
      <c r="O64" s="131"/>
      <c r="P64" s="132"/>
    </row>
    <row r="65" spans="1:14">
      <c r="A65" s="130" t="s">
        <v>535</v>
      </c>
      <c r="C65" s="158"/>
      <c r="D65" s="158"/>
      <c r="E65" s="158"/>
      <c r="F65" s="158"/>
      <c r="G65" s="158"/>
      <c r="H65" s="158"/>
      <c r="I65" s="158"/>
      <c r="J65" s="158"/>
      <c r="K65" s="158"/>
      <c r="L65" s="158"/>
      <c r="M65" s="158"/>
      <c r="N65" s="158"/>
    </row>
    <row r="66" spans="1:14">
      <c r="A66" s="130"/>
      <c r="C66" s="158"/>
      <c r="D66" s="158"/>
      <c r="E66" s="158"/>
      <c r="F66" s="158"/>
      <c r="G66" s="158"/>
      <c r="H66" s="158"/>
      <c r="I66" s="158"/>
      <c r="J66" s="158"/>
      <c r="K66" s="158"/>
      <c r="L66" s="158"/>
      <c r="M66" s="158"/>
      <c r="N66" s="158"/>
    </row>
    <row r="67" spans="1:14">
      <c r="C67" s="158"/>
      <c r="D67" s="158"/>
      <c r="E67" s="158"/>
      <c r="F67" s="158"/>
      <c r="G67" s="158"/>
      <c r="H67" s="158"/>
      <c r="I67" s="158"/>
      <c r="J67" s="158"/>
      <c r="K67" s="158"/>
      <c r="L67" s="158"/>
      <c r="M67" s="158"/>
      <c r="N67" s="158"/>
    </row>
    <row r="68" spans="1:14">
      <c r="A68" s="133" t="s">
        <v>536</v>
      </c>
      <c r="B68" s="208" t="s">
        <v>6314</v>
      </c>
      <c r="C68" s="158"/>
      <c r="D68" s="158"/>
      <c r="E68" s="158"/>
      <c r="F68" s="158"/>
      <c r="G68" s="158"/>
      <c r="H68" s="158"/>
      <c r="I68" s="158"/>
      <c r="J68" s="158"/>
      <c r="K68" s="158"/>
      <c r="L68" s="158"/>
      <c r="M68" s="158"/>
      <c r="N68" s="158"/>
    </row>
    <row r="69" spans="1:14">
      <c r="C69" s="158"/>
      <c r="D69" s="158"/>
      <c r="E69" s="158"/>
      <c r="F69" s="158"/>
      <c r="G69" s="158"/>
      <c r="H69" s="158"/>
      <c r="I69" s="158"/>
      <c r="J69" s="158"/>
      <c r="K69" s="158"/>
      <c r="L69" s="158"/>
      <c r="M69" s="158"/>
      <c r="N69" s="158"/>
    </row>
    <row r="70" spans="1:14" ht="16" thickBot="1">
      <c r="B70" s="114"/>
      <c r="C70" s="163"/>
      <c r="D70" s="164">
        <f>D5</f>
        <v>2020</v>
      </c>
      <c r="E70" s="164">
        <f t="shared" ref="E70:N70" si="0">E5</f>
        <v>2021</v>
      </c>
      <c r="F70" s="164">
        <f t="shared" si="0"/>
        <v>2022</v>
      </c>
      <c r="G70" s="164">
        <f t="shared" si="0"/>
        <v>2023</v>
      </c>
      <c r="H70" s="164">
        <f t="shared" si="0"/>
        <v>2024</v>
      </c>
      <c r="I70" s="164">
        <f t="shared" si="0"/>
        <v>2025</v>
      </c>
      <c r="J70" s="164">
        <f t="shared" si="0"/>
        <v>2026</v>
      </c>
      <c r="K70" s="164">
        <f t="shared" si="0"/>
        <v>2027</v>
      </c>
      <c r="L70" s="164">
        <f t="shared" si="0"/>
        <v>2028</v>
      </c>
      <c r="M70" s="164">
        <f t="shared" si="0"/>
        <v>2029</v>
      </c>
      <c r="N70" s="164">
        <f t="shared" si="0"/>
        <v>2030</v>
      </c>
    </row>
    <row r="71" spans="1:14" ht="16" thickTop="1">
      <c r="B71" s="102" t="s">
        <v>537</v>
      </c>
      <c r="C71" s="124"/>
      <c r="D71" s="124">
        <f>SUMIFS(D$6:D$63,$P$6:$P$63,1)</f>
        <v>3984.8890938101144</v>
      </c>
      <c r="E71" s="124">
        <f t="shared" ref="E71:N71" si="1">SUMIFS(E$6:E$63,$P$6:$P$63,1)</f>
        <v>3996.9970208932768</v>
      </c>
      <c r="F71" s="124">
        <f t="shared" si="1"/>
        <v>3988.2900746974428</v>
      </c>
      <c r="G71" s="124">
        <f t="shared" si="1"/>
        <v>3992.06530440805</v>
      </c>
      <c r="H71" s="124">
        <f t="shared" si="1"/>
        <v>3994.7975760248737</v>
      </c>
      <c r="I71" s="124">
        <f t="shared" si="1"/>
        <v>3999.4697621714968</v>
      </c>
      <c r="J71" s="124">
        <f t="shared" si="1"/>
        <v>4004.2066409377653</v>
      </c>
      <c r="K71" s="124">
        <f t="shared" si="1"/>
        <v>4009.1513477205922</v>
      </c>
      <c r="L71" s="124">
        <f t="shared" si="1"/>
        <v>4067.7430138387049</v>
      </c>
      <c r="M71" s="124">
        <f t="shared" si="1"/>
        <v>4077.417946852479</v>
      </c>
      <c r="N71" s="124">
        <f t="shared" si="1"/>
        <v>4120.4008232778897</v>
      </c>
    </row>
    <row r="72" spans="1:14">
      <c r="B72" s="102" t="s">
        <v>538</v>
      </c>
      <c r="C72" s="124"/>
      <c r="D72" s="124">
        <f t="shared" ref="D72:N72" si="2">D60-D71</f>
        <v>44127.037272353016</v>
      </c>
      <c r="E72" s="124">
        <f t="shared" si="2"/>
        <v>43591.537620968797</v>
      </c>
      <c r="F72" s="124">
        <f t="shared" si="2"/>
        <v>43361.033288054059</v>
      </c>
      <c r="G72" s="124">
        <f t="shared" si="2"/>
        <v>43313.697015229773</v>
      </c>
      <c r="H72" s="124">
        <f t="shared" si="2"/>
        <v>43258.632145596661</v>
      </c>
      <c r="I72" s="124">
        <f t="shared" si="2"/>
        <v>43287.798021271221</v>
      </c>
      <c r="J72" s="124">
        <f t="shared" si="2"/>
        <v>43380.241243214703</v>
      </c>
      <c r="K72" s="124">
        <f t="shared" si="2"/>
        <v>43496.292490683765</v>
      </c>
      <c r="L72" s="124">
        <f t="shared" si="2"/>
        <v>43689.018564465157</v>
      </c>
      <c r="M72" s="124">
        <f t="shared" si="2"/>
        <v>43813.281453827702</v>
      </c>
      <c r="N72" s="124">
        <f t="shared" si="2"/>
        <v>44120.75525727174</v>
      </c>
    </row>
    <row r="73" spans="1:14">
      <c r="B73" s="102" t="s">
        <v>539</v>
      </c>
      <c r="C73" s="124"/>
      <c r="D73" s="166">
        <f t="shared" ref="D73:N73" si="3">D61/D60</f>
        <v>0.94876616930685331</v>
      </c>
      <c r="E73" s="166">
        <f t="shared" si="3"/>
        <v>0.94947839780535548</v>
      </c>
      <c r="F73" s="166">
        <f t="shared" si="3"/>
        <v>0.95629959771228024</v>
      </c>
      <c r="G73" s="166">
        <f t="shared" si="3"/>
        <v>0.96070943340870851</v>
      </c>
      <c r="H73" s="166">
        <f t="shared" si="3"/>
        <v>0.96522780816509035</v>
      </c>
      <c r="I73" s="166">
        <f t="shared" si="3"/>
        <v>0.96911963933723766</v>
      </c>
      <c r="J73" s="166">
        <f t="shared" si="3"/>
        <v>0.97101719882549786</v>
      </c>
      <c r="K73" s="166">
        <f t="shared" si="3"/>
        <v>0.97309539534533929</v>
      </c>
      <c r="L73" s="166">
        <f t="shared" si="3"/>
        <v>0.97352900379772933</v>
      </c>
      <c r="M73" s="166">
        <f t="shared" si="3"/>
        <v>0.97518833348429479</v>
      </c>
      <c r="N73" s="166">
        <f t="shared" si="3"/>
        <v>0.97459810647119594</v>
      </c>
    </row>
    <row r="74" spans="1:14">
      <c r="B74" s="102" t="s">
        <v>540</v>
      </c>
      <c r="C74" s="124"/>
      <c r="D74" s="124">
        <f>D72*D73</f>
        <v>41866.240115751105</v>
      </c>
      <c r="E74" s="124">
        <f t="shared" ref="E74:N74" si="4">E72*E73</f>
        <v>41389.223298229328</v>
      </c>
      <c r="F74" s="124">
        <f t="shared" si="4"/>
        <v>41466.138689754887</v>
      </c>
      <c r="G74" s="124">
        <f t="shared" si="4"/>
        <v>41611.877318337865</v>
      </c>
      <c r="H74" s="124">
        <f t="shared" si="4"/>
        <v>41754.434690114183</v>
      </c>
      <c r="I74" s="124">
        <f t="shared" si="4"/>
        <v>41951.055206077559</v>
      </c>
      <c r="J74" s="124">
        <f t="shared" si="4"/>
        <v>42122.960336360673</v>
      </c>
      <c r="K74" s="124">
        <f t="shared" si="4"/>
        <v>42326.041937278431</v>
      </c>
      <c r="L74" s="124">
        <f t="shared" si="4"/>
        <v>42532.526719964269</v>
      </c>
      <c r="M74" s="124">
        <f t="shared" si="4"/>
        <v>42726.200925436598</v>
      </c>
      <c r="N74" s="124">
        <f t="shared" si="4"/>
        <v>43000.004529816099</v>
      </c>
    </row>
    <row r="75" spans="1:14">
      <c r="C75" s="158"/>
      <c r="D75" s="158"/>
      <c r="E75" s="158"/>
      <c r="F75" s="158"/>
      <c r="G75" s="158"/>
      <c r="H75" s="158"/>
      <c r="I75" s="158"/>
      <c r="J75" s="158"/>
      <c r="K75" s="158"/>
      <c r="L75" s="158"/>
      <c r="M75" s="158"/>
      <c r="N75" s="158"/>
    </row>
    <row r="76" spans="1:14">
      <c r="B76" s="102" t="s">
        <v>541</v>
      </c>
      <c r="C76" s="165" t="e">
        <f>B68/E74</f>
        <v>#VALUE!</v>
      </c>
      <c r="D76" s="158"/>
      <c r="E76" s="158"/>
      <c r="F76" s="158"/>
      <c r="G76" s="158"/>
      <c r="H76" s="158"/>
      <c r="I76" s="158"/>
      <c r="J76" s="158"/>
      <c r="K76" s="158"/>
      <c r="L76" s="158"/>
      <c r="M76" s="158"/>
      <c r="N76" s="158"/>
    </row>
    <row r="77" spans="1:14">
      <c r="C77" s="158"/>
      <c r="D77" s="158"/>
      <c r="E77" s="158"/>
      <c r="F77" s="158"/>
      <c r="G77" s="158"/>
      <c r="H77" s="158"/>
      <c r="I77" s="158"/>
      <c r="J77" s="158"/>
      <c r="K77" s="158"/>
      <c r="L77" s="158"/>
      <c r="M77" s="158"/>
      <c r="N77" s="158"/>
    </row>
    <row r="78" spans="1:14">
      <c r="B78" s="102" t="s">
        <v>542</v>
      </c>
      <c r="C78" s="158"/>
      <c r="D78" s="124" t="e">
        <f t="shared" ref="D78:N78" si="5">$C$76*D74</f>
        <v>#VALUE!</v>
      </c>
      <c r="E78" s="124" t="e">
        <f t="shared" si="5"/>
        <v>#VALUE!</v>
      </c>
      <c r="F78" s="124" t="e">
        <f t="shared" si="5"/>
        <v>#VALUE!</v>
      </c>
      <c r="G78" s="124" t="e">
        <f t="shared" si="5"/>
        <v>#VALUE!</v>
      </c>
      <c r="H78" s="124" t="e">
        <f t="shared" si="5"/>
        <v>#VALUE!</v>
      </c>
      <c r="I78" s="124" t="e">
        <f t="shared" si="5"/>
        <v>#VALUE!</v>
      </c>
      <c r="J78" s="124" t="e">
        <f t="shared" si="5"/>
        <v>#VALUE!</v>
      </c>
      <c r="K78" s="124" t="e">
        <f t="shared" si="5"/>
        <v>#VALUE!</v>
      </c>
      <c r="L78" s="124" t="e">
        <f t="shared" si="5"/>
        <v>#VALUE!</v>
      </c>
      <c r="M78" s="124" t="e">
        <f t="shared" si="5"/>
        <v>#VALUE!</v>
      </c>
      <c r="N78" s="124" t="e">
        <f t="shared" si="5"/>
        <v>#VALUE!</v>
      </c>
    </row>
    <row r="80" spans="1:14">
      <c r="D80" s="100" t="s">
        <v>543</v>
      </c>
      <c r="E80" s="100" t="e">
        <f>E78=B68</f>
        <v>#VALUE!</v>
      </c>
    </row>
  </sheetData>
  <mergeCells count="22">
    <mergeCell ref="A46:B46"/>
    <mergeCell ref="A1:O1"/>
    <mergeCell ref="A2:O2"/>
    <mergeCell ref="A3:O3"/>
    <mergeCell ref="A13:B13"/>
    <mergeCell ref="A19:B19"/>
    <mergeCell ref="A23:B23"/>
    <mergeCell ref="A24:B24"/>
    <mergeCell ref="A25:B25"/>
    <mergeCell ref="A28:B28"/>
    <mergeCell ref="A35:B35"/>
    <mergeCell ref="A43:B43"/>
    <mergeCell ref="A60:B60"/>
    <mergeCell ref="A61:B61"/>
    <mergeCell ref="A62:B62"/>
    <mergeCell ref="A63:B63"/>
    <mergeCell ref="A51:B51"/>
    <mergeCell ref="A52:B52"/>
    <mergeCell ref="A53:B53"/>
    <mergeCell ref="A54:B54"/>
    <mergeCell ref="A58:B58"/>
    <mergeCell ref="A59:B5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V3631"/>
  <sheetViews>
    <sheetView zoomScale="85" zoomScaleNormal="85" workbookViewId="0">
      <selection activeCell="AL232" sqref="AL232"/>
    </sheetView>
  </sheetViews>
  <sheetFormatPr baseColWidth="10" defaultColWidth="9.1640625" defaultRowHeight="19"/>
  <cols>
    <col min="1" max="1" width="15" style="70" bestFit="1" customWidth="1"/>
    <col min="2" max="2" width="29.33203125" style="70" bestFit="1" customWidth="1"/>
    <col min="3" max="3" width="20.33203125" style="190" customWidth="1"/>
    <col min="4" max="4" width="47.33203125" style="70" customWidth="1"/>
    <col min="5" max="5" width="7.1640625" style="70" bestFit="1" customWidth="1"/>
    <col min="6" max="6" width="24.83203125" style="67" bestFit="1" customWidth="1"/>
    <col min="7" max="7" width="24.5" style="40" bestFit="1" customWidth="1"/>
    <col min="8" max="8" width="14.5" style="40" bestFit="1" customWidth="1"/>
    <col min="9" max="9" width="14.33203125" style="40" bestFit="1" customWidth="1"/>
    <col min="10" max="10" width="25.33203125" style="25" bestFit="1" customWidth="1"/>
    <col min="11" max="11" width="11.5" style="25" bestFit="1" customWidth="1"/>
    <col min="12" max="12" width="5.5" style="25" bestFit="1" customWidth="1"/>
    <col min="13" max="13" width="8.6640625" style="64" bestFit="1" customWidth="1"/>
    <col min="14" max="14" width="9.5" style="25" bestFit="1" customWidth="1"/>
    <col min="15" max="16" width="35.83203125" style="45" bestFit="1" customWidth="1"/>
    <col min="17" max="17" width="36" style="45" bestFit="1" customWidth="1"/>
    <col min="18" max="18" width="23" style="45" bestFit="1" customWidth="1"/>
    <col min="19" max="19" width="16.33203125" style="172" bestFit="1" customWidth="1"/>
    <col min="20" max="20" width="15.33203125" style="172" bestFit="1" customWidth="1"/>
    <col min="21" max="21" width="9.6640625" style="172" bestFit="1" customWidth="1"/>
    <col min="22" max="22" width="15.6640625" style="172" bestFit="1" customWidth="1"/>
    <col min="23" max="23" width="26" style="172" bestFit="1" customWidth="1"/>
    <col min="24" max="24" width="25.6640625" style="172" bestFit="1" customWidth="1"/>
    <col min="25" max="25" width="16.33203125" style="26" bestFit="1" customWidth="1"/>
    <col min="26" max="26" width="18.1640625" style="26" bestFit="1" customWidth="1"/>
    <col min="27" max="27" width="10.6640625" style="26" bestFit="1" customWidth="1"/>
    <col min="28" max="28" width="12.5" style="26" bestFit="1" customWidth="1"/>
    <col min="29" max="29" width="10.33203125" style="26" bestFit="1" customWidth="1"/>
    <col min="30" max="30" width="12.1640625" style="26" bestFit="1" customWidth="1"/>
    <col min="31" max="31" width="16.6640625" style="104" bestFit="1" customWidth="1"/>
    <col min="32" max="32" width="21.6640625" style="104" bestFit="1" customWidth="1"/>
    <col min="33" max="33" width="16" style="104" bestFit="1" customWidth="1"/>
    <col min="34" max="34" width="17.83203125" style="104" bestFit="1" customWidth="1"/>
    <col min="35" max="35" width="9.1640625" style="104"/>
    <col min="36" max="36" width="16.6640625" style="104" bestFit="1" customWidth="1"/>
    <col min="37" max="37" width="12.5" style="104" bestFit="1" customWidth="1"/>
    <col min="38" max="38" width="22.5" style="104" bestFit="1" customWidth="1"/>
    <col min="39" max="39" width="16.6640625" style="104" customWidth="1"/>
    <col min="40" max="40" width="35" style="104" bestFit="1" customWidth="1"/>
    <col min="41" max="41" width="45" style="104" bestFit="1" customWidth="1"/>
    <col min="42" max="42" width="45" style="104" customWidth="1"/>
    <col min="43" max="43" width="28.5" style="104" bestFit="1" customWidth="1"/>
    <col min="44" max="16384" width="9.1640625" style="104"/>
  </cols>
  <sheetData>
    <row r="1" spans="1:48" s="100" customFormat="1" ht="57" customHeight="1">
      <c r="A1" s="21" t="s">
        <v>598</v>
      </c>
      <c r="B1" s="21" t="s">
        <v>308</v>
      </c>
      <c r="C1" s="191" t="s">
        <v>599</v>
      </c>
      <c r="D1" s="21" t="s">
        <v>547</v>
      </c>
      <c r="E1" s="21" t="s">
        <v>556</v>
      </c>
      <c r="F1" s="112" t="s">
        <v>368</v>
      </c>
      <c r="G1" s="42" t="s">
        <v>372</v>
      </c>
      <c r="H1" s="42" t="s">
        <v>374</v>
      </c>
      <c r="I1" s="42" t="s">
        <v>376</v>
      </c>
      <c r="J1" s="16" t="s">
        <v>378</v>
      </c>
      <c r="K1" s="16" t="s">
        <v>381</v>
      </c>
      <c r="L1" s="16" t="s">
        <v>384</v>
      </c>
      <c r="M1" s="60" t="s">
        <v>386</v>
      </c>
      <c r="N1" s="60" t="s">
        <v>388</v>
      </c>
      <c r="O1" s="112" t="s">
        <v>391</v>
      </c>
      <c r="P1" s="112" t="s">
        <v>395</v>
      </c>
      <c r="Q1" s="112" t="s">
        <v>398</v>
      </c>
      <c r="R1" s="112" t="s">
        <v>400</v>
      </c>
      <c r="S1" s="171" t="s">
        <v>403</v>
      </c>
      <c r="T1" s="171" t="s">
        <v>406</v>
      </c>
      <c r="U1" s="171" t="s">
        <v>409</v>
      </c>
      <c r="V1" s="171" t="s">
        <v>411</v>
      </c>
      <c r="W1" s="171" t="s">
        <v>413</v>
      </c>
      <c r="X1" s="171" t="s">
        <v>415</v>
      </c>
      <c r="Y1" s="21" t="s">
        <v>600</v>
      </c>
      <c r="Z1" s="21" t="s">
        <v>601</v>
      </c>
      <c r="AA1" s="21" t="s">
        <v>602</v>
      </c>
      <c r="AB1" s="21" t="s">
        <v>603</v>
      </c>
      <c r="AC1" s="21" t="s">
        <v>604</v>
      </c>
      <c r="AD1" s="21" t="s">
        <v>605</v>
      </c>
      <c r="AE1" s="113" t="str">
        <f>"Test: Correct data type for "&amp;unique_contracts!K1</f>
        <v>Test: Correct data type for lse_owned</v>
      </c>
      <c r="AF1" s="113" t="str">
        <f>"Test: Correct data type for "&amp;unique_contracts!L1</f>
        <v>Test: Correct data type for cam</v>
      </c>
      <c r="AG1" s="113" t="s">
        <v>606</v>
      </c>
      <c r="AH1" s="113" t="s">
        <v>607</v>
      </c>
      <c r="AI1" s="113" t="s">
        <v>608</v>
      </c>
      <c r="AJ1" s="113" t="str">
        <f>"Max MW in "&amp;dashboard!B5</f>
        <v>Max MW in September 2021</v>
      </c>
      <c r="AK1" s="113" t="str">
        <f>"NQC MW in "&amp;dashboard!B5</f>
        <v>NQC MW in September 2021</v>
      </c>
      <c r="AL1" s="113" t="str">
        <f>"Supply Side incremental NQC MW in "&amp;dashboard!B5</f>
        <v>Supply Side incremental NQC MW in September 2021</v>
      </c>
      <c r="AM1" s="113" t="str">
        <f>"Incremental energy-only NQC MW in "&amp;dashboard!B5</f>
        <v>Incremental energy-only NQC MW in September 2021</v>
      </c>
      <c r="AN1" s="113" t="str">
        <f>" Incremental demand-side resource not in IEPR demand forecast in "&amp;dashboard!B5</f>
        <v xml:space="preserve"> Incremental demand-side resource not in IEPR demand forecast in September 2021</v>
      </c>
      <c r="AO1" s="113" t="s">
        <v>609</v>
      </c>
      <c r="AP1" s="113" t="s">
        <v>610</v>
      </c>
      <c r="AQ1" s="113" t="str">
        <f>" Incremental MW added to existing resource "&amp;dashboard!B5</f>
        <v xml:space="preserve"> Incremental MW added to existing resource September 2021</v>
      </c>
      <c r="AU1" s="100">
        <f>dashboard!B2</f>
        <v>2021</v>
      </c>
      <c r="AV1" s="100">
        <f>dashboard!C1</f>
        <v>9</v>
      </c>
    </row>
    <row r="2" spans="1:48">
      <c r="A2" s="70">
        <f>ROW()-1</f>
        <v>1</v>
      </c>
      <c r="B2" s="70" t="str">
        <f>INDEX(monthly_gwh_mw!B:B,MATCH(A2,monthly_gwh_mw!AA:AA,0))</f>
        <v>HATLOS_6_BWDHY1</v>
      </c>
      <c r="C2" s="190" t="str">
        <f>INDEX(monthly_gwh_mw!K:K,MATCH(A2,monthly_gwh_mw!AA:AA,0))</f>
        <v>CONFIDENTIAL</v>
      </c>
      <c r="D2" s="70" t="str">
        <f>INDEX(monthly_gwh_mw!Y:Y,MATCH(A2,monthly_gwh_mw!AA:AA,0))</f>
        <v>HATLOS_6_BWDHY1_energy_PCE40001_CONFIDENTIAL</v>
      </c>
      <c r="E2" s="70">
        <f>INDEX(monthly_gwh_mw!N:N,MATCH(A2,monthly_gwh_mw!AA:AA,0))</f>
        <v>1</v>
      </c>
      <c r="F2" s="67" t="str">
        <f>IF(E2=1,"ok","fillme")</f>
        <v>ok</v>
      </c>
      <c r="G2" s="40">
        <v>42761</v>
      </c>
      <c r="H2" s="40">
        <v>42803</v>
      </c>
      <c r="I2" s="40">
        <v>49011</v>
      </c>
      <c r="J2" s="40" t="s">
        <v>9</v>
      </c>
      <c r="K2" s="25">
        <v>0</v>
      </c>
      <c r="M2" s="67">
        <v>0</v>
      </c>
      <c r="O2" s="67" t="str">
        <f>IF($E2=1,"ok","fillme")</f>
        <v>ok</v>
      </c>
      <c r="P2" s="67" t="str">
        <f t="shared" ref="P2:R20" si="0">IF($E2=1,"ok","fillme")</f>
        <v>ok</v>
      </c>
      <c r="Q2" s="67" t="str">
        <f t="shared" si="0"/>
        <v>ok</v>
      </c>
      <c r="R2" s="67" t="str">
        <f t="shared" si="0"/>
        <v>ok</v>
      </c>
      <c r="Y2" s="26">
        <f t="shared" ref="Y2:Y36" si="1">YEAR(G2)</f>
        <v>2017</v>
      </c>
      <c r="Z2" s="26">
        <f t="shared" ref="Z2:Z36" si="2">MONTH(G2)</f>
        <v>1</v>
      </c>
      <c r="AA2" s="26">
        <f t="shared" ref="AA2:AA36" si="3">YEAR(H2)</f>
        <v>2017</v>
      </c>
      <c r="AB2" s="26">
        <f t="shared" ref="AB2:AB36" si="4">MONTH(H2)</f>
        <v>3</v>
      </c>
      <c r="AC2" s="26">
        <f t="shared" ref="AC2:AC36" si="5">YEAR(I2)</f>
        <v>2034</v>
      </c>
      <c r="AD2" s="26">
        <f t="shared" ref="AD2:AD36" si="6">MONTH(I2)</f>
        <v>3</v>
      </c>
      <c r="AE2" s="104">
        <f>OR(K2=0,K2=1)*1</f>
        <v>1</v>
      </c>
      <c r="AF2" s="104">
        <f>OR(L2=0,L2=1)*1</f>
        <v>1</v>
      </c>
      <c r="AG2" s="104">
        <f>IF(U2=1,COUNT(S2:X2)=6,1)*1</f>
        <v>1</v>
      </c>
      <c r="AH2" s="104">
        <f t="shared" ref="AH2:AH40" si="7">ISNUMBER(G2)*ISNUMBER(H2)*ISNUMBER(I2)</f>
        <v>1</v>
      </c>
      <c r="AI2" s="104">
        <f>(COUNTIFS(E2:R2,"fillme")=0)*1</f>
        <v>1</v>
      </c>
      <c r="AJ2" s="210" t="s">
        <v>6314</v>
      </c>
      <c r="AK2" s="210" t="s">
        <v>6314</v>
      </c>
      <c r="AL2" s="210" t="s">
        <v>6314</v>
      </c>
      <c r="AM2" s="104">
        <f>IFERROR(AK2*(N2="eo2021")*M2,0)</f>
        <v>0</v>
      </c>
      <c r="AN2" s="104">
        <f>IFERROR(AK2*(N2="not in IEPR demand forecast")*M2,0)</f>
        <v>0</v>
      </c>
      <c r="AO2" s="104" t="e">
        <f>FIND("adding ",N2)+LEN("adding")</f>
        <v>#VALUE!</v>
      </c>
      <c r="AP2" s="104" t="e">
        <f>FIND(" MW",N2)</f>
        <v>#VALUE!</v>
      </c>
      <c r="AQ2" s="104">
        <f>IFERROR(MID(N2,AO2,AP2-AO2)*1,0)</f>
        <v>0</v>
      </c>
    </row>
    <row r="3" spans="1:48">
      <c r="A3" s="70">
        <f t="shared" ref="A3:A69" si="8">ROW()-1</f>
        <v>2</v>
      </c>
      <c r="B3" s="70" t="str">
        <f>INDEX(monthly_gwh_mw!B:B,MATCH(A3,monthly_gwh_mw!AA:AA,0))</f>
        <v>CLOVER_2_UNIT</v>
      </c>
      <c r="C3" s="190" t="str">
        <f>INDEX(monthly_gwh_mw!K:K,MATCH(A3,monthly_gwh_mw!AA:AA,0))</f>
        <v>CONFIDENTIAL</v>
      </c>
      <c r="D3" s="70" t="str">
        <f>INDEX(monthly_gwh_mw!Y:Y,MATCH(A3,monthly_gwh_mw!AA:AA,0))</f>
        <v>CLOVER_2_UNIT_energy_PCE40004_CONFIDENTIAL</v>
      </c>
      <c r="E3" s="70">
        <f>INDEX(monthly_gwh_mw!N:N,MATCH(A3,monthly_gwh_mw!AA:AA,0))</f>
        <v>1</v>
      </c>
      <c r="F3" s="67" t="str">
        <f t="shared" ref="F3:F40" si="9">IF(E3=1,"ok","fillme")</f>
        <v>ok</v>
      </c>
      <c r="G3" s="40">
        <v>43126</v>
      </c>
      <c r="H3" s="40">
        <v>43191</v>
      </c>
      <c r="I3" s="40">
        <v>48669</v>
      </c>
      <c r="J3" s="40" t="s">
        <v>9</v>
      </c>
      <c r="K3" s="25">
        <v>0</v>
      </c>
      <c r="M3" s="67">
        <f>IF(COUNTIFS(resources!B:B,B3)&gt;0,INDEX(resources!I:I,MATCH(B3,resources!B:B,0)),"fillme")</f>
        <v>0</v>
      </c>
      <c r="O3" s="67" t="str">
        <f t="shared" ref="O3:R30" si="10">IF($E3=1,"ok","fillme")</f>
        <v>ok</v>
      </c>
      <c r="P3" s="67" t="str">
        <f t="shared" si="0"/>
        <v>ok</v>
      </c>
      <c r="Q3" s="67" t="str">
        <f t="shared" si="0"/>
        <v>ok</v>
      </c>
      <c r="R3" s="67" t="str">
        <f t="shared" si="0"/>
        <v>ok</v>
      </c>
      <c r="Y3" s="26">
        <f t="shared" si="1"/>
        <v>2018</v>
      </c>
      <c r="Z3" s="26">
        <f t="shared" si="2"/>
        <v>1</v>
      </c>
      <c r="AA3" s="26">
        <f t="shared" si="3"/>
        <v>2018</v>
      </c>
      <c r="AB3" s="26">
        <f t="shared" si="4"/>
        <v>4</v>
      </c>
      <c r="AC3" s="26">
        <f t="shared" si="5"/>
        <v>2033</v>
      </c>
      <c r="AD3" s="26">
        <f t="shared" si="6"/>
        <v>3</v>
      </c>
      <c r="AE3" s="104">
        <f t="shared" ref="AE3:AE37" si="11">OR(K3=0,K3=1)*1</f>
        <v>1</v>
      </c>
      <c r="AF3" s="104">
        <f t="shared" ref="AF3:AF40" si="12">OR(L3=0,L3=1)*1</f>
        <v>1</v>
      </c>
      <c r="AG3" s="104">
        <f t="shared" ref="AG3:AG40" si="13">IF(U3=1,COUNT(S3:X3)=6,1)*1</f>
        <v>1</v>
      </c>
      <c r="AH3" s="104">
        <f t="shared" si="7"/>
        <v>1</v>
      </c>
      <c r="AI3" s="104">
        <f t="shared" ref="AI3:AI40" si="14">(COUNTIFS(E3:R3,"fillme")=0)*1</f>
        <v>1</v>
      </c>
      <c r="AJ3" s="210" t="s">
        <v>6314</v>
      </c>
      <c r="AK3" s="210" t="s">
        <v>6314</v>
      </c>
      <c r="AL3" s="210" t="s">
        <v>6314</v>
      </c>
      <c r="AM3" s="104">
        <f t="shared" ref="AM3:AM40" si="15">IFERROR(AK3*(N3="eo2021")*M3,0)</f>
        <v>0</v>
      </c>
      <c r="AN3" s="104">
        <f t="shared" ref="AN3:AN40" si="16">IFERROR(AK3*(N3="not in IEPR demand forecast")*M3,0)</f>
        <v>0</v>
      </c>
      <c r="AO3" s="104" t="e">
        <f t="shared" ref="AO3:AO40" si="17">FIND("adding ",N3)+LEN("adding")</f>
        <v>#VALUE!</v>
      </c>
      <c r="AP3" s="104" t="e">
        <f t="shared" ref="AP3:AP40" si="18">FIND(" MW",N3)</f>
        <v>#VALUE!</v>
      </c>
      <c r="AQ3" s="104">
        <f t="shared" ref="AQ3:AQ40" si="19">IFERROR(MID(N3,AO3,AP3-AO3)*1,0)</f>
        <v>0</v>
      </c>
    </row>
    <row r="4" spans="1:48">
      <c r="A4" s="70">
        <f t="shared" si="8"/>
        <v>3</v>
      </c>
      <c r="B4" s="70" t="str">
        <f>INDEX(monthly_gwh_mw!B:B,MATCH(A4,monthly_gwh_mw!AA:AA,0))</f>
        <v>COVERD_2_HCKHY1</v>
      </c>
      <c r="C4" s="190" t="str">
        <f>INDEX(monthly_gwh_mw!K:K,MATCH(A4,monthly_gwh_mw!AA:AA,0))</f>
        <v>CONFIDENTIAL</v>
      </c>
      <c r="D4" s="70" t="str">
        <f>INDEX(monthly_gwh_mw!Y:Y,MATCH(A4,monthly_gwh_mw!AA:AA,0))</f>
        <v>COVERD_2_HCKHY1_energy_PCE40002_CONFIDENTIAL</v>
      </c>
      <c r="E4" s="70">
        <f>INDEX(monthly_gwh_mw!N:N,MATCH(A4,monthly_gwh_mw!AA:AA,0))</f>
        <v>1</v>
      </c>
      <c r="F4" s="67" t="str">
        <f t="shared" si="9"/>
        <v>ok</v>
      </c>
      <c r="G4" s="40">
        <v>42761</v>
      </c>
      <c r="H4" s="40">
        <v>42803</v>
      </c>
      <c r="I4" s="40">
        <v>50107</v>
      </c>
      <c r="J4" s="40" t="s">
        <v>9</v>
      </c>
      <c r="K4" s="25">
        <v>0</v>
      </c>
      <c r="M4" s="67">
        <v>0</v>
      </c>
      <c r="O4" s="67" t="str">
        <f t="shared" si="10"/>
        <v>ok</v>
      </c>
      <c r="P4" s="67" t="str">
        <f t="shared" si="0"/>
        <v>ok</v>
      </c>
      <c r="Q4" s="67" t="str">
        <f t="shared" si="0"/>
        <v>ok</v>
      </c>
      <c r="R4" s="67" t="str">
        <f t="shared" si="0"/>
        <v>ok</v>
      </c>
      <c r="Y4" s="26">
        <f t="shared" si="1"/>
        <v>2017</v>
      </c>
      <c r="Z4" s="26">
        <f t="shared" si="2"/>
        <v>1</v>
      </c>
      <c r="AA4" s="26">
        <f t="shared" si="3"/>
        <v>2017</v>
      </c>
      <c r="AB4" s="26">
        <f t="shared" si="4"/>
        <v>3</v>
      </c>
      <c r="AC4" s="26">
        <f t="shared" si="5"/>
        <v>2037</v>
      </c>
      <c r="AD4" s="26">
        <f t="shared" si="6"/>
        <v>3</v>
      </c>
      <c r="AE4" s="104">
        <f t="shared" si="11"/>
        <v>1</v>
      </c>
      <c r="AF4" s="104">
        <f t="shared" si="12"/>
        <v>1</v>
      </c>
      <c r="AG4" s="104">
        <f t="shared" si="13"/>
        <v>1</v>
      </c>
      <c r="AH4" s="104">
        <f t="shared" si="7"/>
        <v>1</v>
      </c>
      <c r="AI4" s="104">
        <f t="shared" si="14"/>
        <v>1</v>
      </c>
      <c r="AJ4" s="210" t="s">
        <v>6314</v>
      </c>
      <c r="AK4" s="210" t="s">
        <v>6314</v>
      </c>
      <c r="AL4" s="210" t="s">
        <v>6314</v>
      </c>
      <c r="AM4" s="104">
        <f t="shared" si="15"/>
        <v>0</v>
      </c>
      <c r="AN4" s="104">
        <f t="shared" si="16"/>
        <v>0</v>
      </c>
      <c r="AO4" s="104" t="e">
        <f t="shared" si="17"/>
        <v>#VALUE!</v>
      </c>
      <c r="AP4" s="104" t="e">
        <f t="shared" si="18"/>
        <v>#VALUE!</v>
      </c>
      <c r="AQ4" s="104">
        <f t="shared" si="19"/>
        <v>0</v>
      </c>
    </row>
    <row r="5" spans="1:48">
      <c r="A5" s="70">
        <f t="shared" si="8"/>
        <v>4</v>
      </c>
      <c r="B5" s="70" t="str">
        <f>INDEX(monthly_gwh_mw!B:B,MATCH(A5,monthly_gwh_mw!AA:AA,0))</f>
        <v>COVERD_2_RCKHY1</v>
      </c>
      <c r="C5" s="190" t="str">
        <f>INDEX(monthly_gwh_mw!K:K,MATCH(A5,monthly_gwh_mw!AA:AA,0))</f>
        <v>CONFIDENTIAL</v>
      </c>
      <c r="D5" s="70" t="str">
        <f>INDEX(monthly_gwh_mw!Y:Y,MATCH(A5,monthly_gwh_mw!AA:AA,0))</f>
        <v>COVERD_2_RCKHY1_energy_PCE40003_CONFIDENTIAL</v>
      </c>
      <c r="E5" s="70">
        <f>INDEX(monthly_gwh_mw!N:N,MATCH(A5,monthly_gwh_mw!AA:AA,0))</f>
        <v>1</v>
      </c>
      <c r="F5" s="67" t="str">
        <f t="shared" si="9"/>
        <v>ok</v>
      </c>
      <c r="G5" s="40">
        <v>42761</v>
      </c>
      <c r="H5" s="40">
        <v>42810</v>
      </c>
      <c r="I5" s="40">
        <v>49018</v>
      </c>
      <c r="J5" s="40" t="s">
        <v>9</v>
      </c>
      <c r="K5" s="25">
        <v>0</v>
      </c>
      <c r="M5" s="67">
        <v>0</v>
      </c>
      <c r="O5" s="67" t="str">
        <f t="shared" si="10"/>
        <v>ok</v>
      </c>
      <c r="P5" s="67" t="str">
        <f t="shared" si="0"/>
        <v>ok</v>
      </c>
      <c r="Q5" s="67" t="str">
        <f t="shared" si="0"/>
        <v>ok</v>
      </c>
      <c r="R5" s="67" t="str">
        <f t="shared" si="0"/>
        <v>ok</v>
      </c>
      <c r="Y5" s="26">
        <f t="shared" si="1"/>
        <v>2017</v>
      </c>
      <c r="Z5" s="26">
        <f t="shared" si="2"/>
        <v>1</v>
      </c>
      <c r="AA5" s="26">
        <f t="shared" si="3"/>
        <v>2017</v>
      </c>
      <c r="AB5" s="26">
        <f t="shared" si="4"/>
        <v>3</v>
      </c>
      <c r="AC5" s="26">
        <f t="shared" si="5"/>
        <v>2034</v>
      </c>
      <c r="AD5" s="26">
        <f t="shared" si="6"/>
        <v>3</v>
      </c>
      <c r="AE5" s="104">
        <f t="shared" si="11"/>
        <v>1</v>
      </c>
      <c r="AF5" s="104">
        <f t="shared" si="12"/>
        <v>1</v>
      </c>
      <c r="AG5" s="104">
        <f t="shared" si="13"/>
        <v>1</v>
      </c>
      <c r="AH5" s="104">
        <f t="shared" si="7"/>
        <v>1</v>
      </c>
      <c r="AI5" s="104">
        <f t="shared" si="14"/>
        <v>1</v>
      </c>
      <c r="AJ5" s="210" t="s">
        <v>6314</v>
      </c>
      <c r="AK5" s="210" t="s">
        <v>6314</v>
      </c>
      <c r="AL5" s="210" t="s">
        <v>6314</v>
      </c>
      <c r="AM5" s="104">
        <f t="shared" si="15"/>
        <v>0</v>
      </c>
      <c r="AN5" s="104">
        <f t="shared" si="16"/>
        <v>0</v>
      </c>
      <c r="AO5" s="104" t="e">
        <f t="shared" si="17"/>
        <v>#VALUE!</v>
      </c>
      <c r="AP5" s="104" t="e">
        <f t="shared" si="18"/>
        <v>#VALUE!</v>
      </c>
      <c r="AQ5" s="104">
        <f t="shared" si="19"/>
        <v>0</v>
      </c>
    </row>
    <row r="6" spans="1:48">
      <c r="A6" s="70">
        <f t="shared" si="8"/>
        <v>5</v>
      </c>
      <c r="B6" s="70" t="str">
        <f>INDEX(monthly_gwh_mw!B:B,MATCH(A6,monthly_gwh_mw!AA:AA,0))</f>
        <v>WNDMAS_2_UNIT 1</v>
      </c>
      <c r="C6" s="190" t="str">
        <f>INDEX(monthly_gwh_mw!K:K,MATCH(A6,monthly_gwh_mw!AA:AA,0))</f>
        <v>CONFIDENTIAL</v>
      </c>
      <c r="D6" s="70" t="str">
        <f>INDEX(monthly_gwh_mw!Y:Y,MATCH(A6,monthly_gwh_mw!AA:AA,0))</f>
        <v>WNDMAS_2_UNIT 1_energy_PCE70001_CONFIDENTIAL</v>
      </c>
      <c r="E6" s="70">
        <f>INDEX(monthly_gwh_mw!N:N,MATCH(A6,monthly_gwh_mw!AA:AA,0))</f>
        <v>1</v>
      </c>
      <c r="F6" s="67" t="str">
        <f t="shared" si="9"/>
        <v>ok</v>
      </c>
      <c r="G6" s="40">
        <v>42817</v>
      </c>
      <c r="H6" s="40">
        <v>42842</v>
      </c>
      <c r="I6" s="40">
        <v>44667</v>
      </c>
      <c r="J6" s="40" t="s">
        <v>9</v>
      </c>
      <c r="K6" s="25">
        <v>0</v>
      </c>
      <c r="M6" s="67">
        <f>IF(COUNTIFS(resources!B:B,B6)&gt;0,INDEX(resources!I:I,MATCH(B6,resources!B:B,0)),"fillme")</f>
        <v>0</v>
      </c>
      <c r="O6" s="67" t="str">
        <f t="shared" si="10"/>
        <v>ok</v>
      </c>
      <c r="P6" s="67" t="str">
        <f t="shared" si="0"/>
        <v>ok</v>
      </c>
      <c r="Q6" s="67" t="str">
        <f t="shared" si="0"/>
        <v>ok</v>
      </c>
      <c r="R6" s="67" t="str">
        <f t="shared" si="0"/>
        <v>ok</v>
      </c>
      <c r="Y6" s="26">
        <f t="shared" si="1"/>
        <v>2017</v>
      </c>
      <c r="Z6" s="26">
        <f t="shared" si="2"/>
        <v>3</v>
      </c>
      <c r="AA6" s="26">
        <f t="shared" si="3"/>
        <v>2017</v>
      </c>
      <c r="AB6" s="26">
        <f t="shared" si="4"/>
        <v>4</v>
      </c>
      <c r="AC6" s="26">
        <f t="shared" si="5"/>
        <v>2022</v>
      </c>
      <c r="AD6" s="26">
        <f t="shared" si="6"/>
        <v>4</v>
      </c>
      <c r="AE6" s="104">
        <f t="shared" si="11"/>
        <v>1</v>
      </c>
      <c r="AF6" s="104">
        <f t="shared" si="12"/>
        <v>1</v>
      </c>
      <c r="AG6" s="104">
        <f t="shared" si="13"/>
        <v>1</v>
      </c>
      <c r="AH6" s="104">
        <f t="shared" si="7"/>
        <v>1</v>
      </c>
      <c r="AI6" s="104">
        <f t="shared" si="14"/>
        <v>1</v>
      </c>
      <c r="AJ6" s="210" t="s">
        <v>6314</v>
      </c>
      <c r="AK6" s="210" t="s">
        <v>6314</v>
      </c>
      <c r="AL6" s="210" t="s">
        <v>6314</v>
      </c>
      <c r="AM6" s="104">
        <f t="shared" si="15"/>
        <v>0</v>
      </c>
      <c r="AN6" s="104">
        <f t="shared" si="16"/>
        <v>0</v>
      </c>
      <c r="AO6" s="104" t="e">
        <f t="shared" si="17"/>
        <v>#VALUE!</v>
      </c>
      <c r="AP6" s="104" t="e">
        <f t="shared" si="18"/>
        <v>#VALUE!</v>
      </c>
      <c r="AQ6" s="104">
        <f t="shared" si="19"/>
        <v>0</v>
      </c>
    </row>
    <row r="7" spans="1:48">
      <c r="A7" s="70">
        <f t="shared" si="8"/>
        <v>6</v>
      </c>
      <c r="B7" s="70" t="str">
        <f>INDEX(monthly_gwh_mw!B:B,MATCH(A7,monthly_gwh_mw!AA:AA,0))</f>
        <v>BRDSLD_2_SHILO1</v>
      </c>
      <c r="C7" s="190" t="str">
        <f>INDEX(monthly_gwh_mw!K:K,MATCH(A7,monthly_gwh_mw!AA:AA,0))</f>
        <v>CONFIDENTIAL</v>
      </c>
      <c r="D7" s="70" t="str">
        <f>INDEX(monthly_gwh_mw!Y:Y,MATCH(A7,monthly_gwh_mw!AA:AA,0))</f>
        <v>BRDSLD_2_SHILO1_energy_PCE70003_CONFIDENTIAL</v>
      </c>
      <c r="E7" s="70">
        <f>INDEX(monthly_gwh_mw!N:N,MATCH(A7,monthly_gwh_mw!AA:AA,0))</f>
        <v>1</v>
      </c>
      <c r="F7" s="67" t="str">
        <f t="shared" si="9"/>
        <v>ok</v>
      </c>
      <c r="G7" s="40">
        <v>42881</v>
      </c>
      <c r="H7" s="40">
        <v>43466</v>
      </c>
      <c r="I7" s="40">
        <v>45291</v>
      </c>
      <c r="J7" s="40" t="s">
        <v>9</v>
      </c>
      <c r="K7" s="25">
        <v>0</v>
      </c>
      <c r="M7" s="67">
        <f>IF(COUNTIFS(resources!B:B,B7)&gt;0,INDEX(resources!I:I,MATCH(B7,resources!B:B,0)),"fillme")</f>
        <v>0</v>
      </c>
      <c r="O7" s="67" t="str">
        <f t="shared" si="10"/>
        <v>ok</v>
      </c>
      <c r="P7" s="67" t="str">
        <f t="shared" si="0"/>
        <v>ok</v>
      </c>
      <c r="Q7" s="67" t="str">
        <f t="shared" si="0"/>
        <v>ok</v>
      </c>
      <c r="R7" s="67" t="str">
        <f t="shared" si="0"/>
        <v>ok</v>
      </c>
      <c r="Y7" s="26">
        <f t="shared" si="1"/>
        <v>2017</v>
      </c>
      <c r="Z7" s="26">
        <f t="shared" si="2"/>
        <v>5</v>
      </c>
      <c r="AA7" s="26">
        <f t="shared" si="3"/>
        <v>2019</v>
      </c>
      <c r="AB7" s="26">
        <f t="shared" si="4"/>
        <v>1</v>
      </c>
      <c r="AC7" s="26">
        <f t="shared" si="5"/>
        <v>2023</v>
      </c>
      <c r="AD7" s="26">
        <f t="shared" si="6"/>
        <v>12</v>
      </c>
      <c r="AE7" s="104">
        <f t="shared" si="11"/>
        <v>1</v>
      </c>
      <c r="AF7" s="104">
        <f t="shared" si="12"/>
        <v>1</v>
      </c>
      <c r="AG7" s="104">
        <f t="shared" si="13"/>
        <v>1</v>
      </c>
      <c r="AH7" s="104">
        <f t="shared" si="7"/>
        <v>1</v>
      </c>
      <c r="AI7" s="104">
        <f t="shared" si="14"/>
        <v>1</v>
      </c>
      <c r="AJ7" s="210" t="s">
        <v>6314</v>
      </c>
      <c r="AK7" s="210" t="s">
        <v>6314</v>
      </c>
      <c r="AL7" s="210" t="s">
        <v>6314</v>
      </c>
      <c r="AM7" s="104">
        <f t="shared" si="15"/>
        <v>0</v>
      </c>
      <c r="AN7" s="104">
        <f t="shared" si="16"/>
        <v>0</v>
      </c>
      <c r="AO7" s="104" t="e">
        <f t="shared" si="17"/>
        <v>#VALUE!</v>
      </c>
      <c r="AP7" s="104" t="e">
        <f t="shared" si="18"/>
        <v>#VALUE!</v>
      </c>
      <c r="AQ7" s="104">
        <f t="shared" si="19"/>
        <v>0</v>
      </c>
    </row>
    <row r="8" spans="1:48">
      <c r="A8" s="70">
        <f t="shared" si="8"/>
        <v>7</v>
      </c>
      <c r="B8" s="70" t="str">
        <f>INDEX(monthly_gwh_mw!B:B,MATCH(A8,monthly_gwh_mw!AA:AA,0))</f>
        <v>INTTRB_6_UNIT</v>
      </c>
      <c r="C8" s="190" t="str">
        <f>INDEX(monthly_gwh_mw!K:K,MATCH(A8,monthly_gwh_mw!AA:AA,0))</f>
        <v>CONFIDENTIAL</v>
      </c>
      <c r="D8" s="70" t="str">
        <f>INDEX(monthly_gwh_mw!Y:Y,MATCH(A8,monthly_gwh_mw!AA:AA,0))</f>
        <v>INTTRB_6_UNIT_energy_PCE70004_CONFIDENTIAL</v>
      </c>
      <c r="E8" s="70">
        <f>INDEX(monthly_gwh_mw!N:N,MATCH(A8,monthly_gwh_mw!AA:AA,0))</f>
        <v>1</v>
      </c>
      <c r="F8" s="67" t="str">
        <f t="shared" si="9"/>
        <v>ok</v>
      </c>
      <c r="G8" s="40">
        <v>43571</v>
      </c>
      <c r="H8" s="40">
        <v>43571</v>
      </c>
      <c r="I8" s="40">
        <v>43921</v>
      </c>
      <c r="J8" s="40" t="s">
        <v>9</v>
      </c>
      <c r="K8" s="25">
        <v>0</v>
      </c>
      <c r="M8" s="67">
        <f>IF(COUNTIFS(resources!B:B,B8)&gt;0,INDEX(resources!I:I,MATCH(B8,resources!B:B,0)),"fillme")</f>
        <v>0</v>
      </c>
      <c r="O8" s="67" t="str">
        <f t="shared" si="10"/>
        <v>ok</v>
      </c>
      <c r="P8" s="67" t="str">
        <f t="shared" si="0"/>
        <v>ok</v>
      </c>
      <c r="Q8" s="67" t="str">
        <f t="shared" si="0"/>
        <v>ok</v>
      </c>
      <c r="R8" s="67" t="str">
        <f t="shared" si="0"/>
        <v>ok</v>
      </c>
      <c r="Y8" s="26">
        <f t="shared" si="1"/>
        <v>2019</v>
      </c>
      <c r="Z8" s="26">
        <f t="shared" si="2"/>
        <v>4</v>
      </c>
      <c r="AA8" s="26">
        <f t="shared" si="3"/>
        <v>2019</v>
      </c>
      <c r="AB8" s="26">
        <f t="shared" si="4"/>
        <v>4</v>
      </c>
      <c r="AC8" s="26">
        <f t="shared" si="5"/>
        <v>2020</v>
      </c>
      <c r="AD8" s="26">
        <f t="shared" si="6"/>
        <v>3</v>
      </c>
      <c r="AE8" s="104">
        <f t="shared" si="11"/>
        <v>1</v>
      </c>
      <c r="AF8" s="104">
        <f t="shared" si="12"/>
        <v>1</v>
      </c>
      <c r="AG8" s="104">
        <f t="shared" si="13"/>
        <v>1</v>
      </c>
      <c r="AH8" s="104">
        <f t="shared" si="7"/>
        <v>1</v>
      </c>
      <c r="AI8" s="104">
        <f t="shared" si="14"/>
        <v>1</v>
      </c>
      <c r="AJ8" s="210" t="s">
        <v>6314</v>
      </c>
      <c r="AK8" s="210" t="s">
        <v>6314</v>
      </c>
      <c r="AL8" s="210" t="s">
        <v>6314</v>
      </c>
      <c r="AM8" s="104">
        <f t="shared" si="15"/>
        <v>0</v>
      </c>
      <c r="AN8" s="104">
        <f t="shared" si="16"/>
        <v>0</v>
      </c>
      <c r="AO8" s="104" t="e">
        <f t="shared" si="17"/>
        <v>#VALUE!</v>
      </c>
      <c r="AP8" s="104" t="e">
        <f t="shared" si="18"/>
        <v>#VALUE!</v>
      </c>
      <c r="AQ8" s="104">
        <f t="shared" si="19"/>
        <v>0</v>
      </c>
    </row>
    <row r="9" spans="1:48">
      <c r="A9" s="70">
        <f t="shared" si="8"/>
        <v>8</v>
      </c>
      <c r="B9" s="70" t="str">
        <f>INDEX(monthly_gwh_mw!B:B,MATCH(A9,monthly_gwh_mw!AA:AA,0))</f>
        <v>WRGTSR_2_WSFSR1</v>
      </c>
      <c r="C9" s="190" t="str">
        <f>INDEX(monthly_gwh_mw!K:K,MATCH(A9,monthly_gwh_mw!AA:AA,0))</f>
        <v>CONFIDENTIAL</v>
      </c>
      <c r="D9" s="70" t="str">
        <f>INDEX(monthly_gwh_mw!Y:Y,MATCH(A9,monthly_gwh_mw!AA:AA,0))</f>
        <v>WRGTSR_2_WSFSR1_energy_PCE50003_CONFIDENTIAL</v>
      </c>
      <c r="E9" s="70">
        <f>INDEX(monthly_gwh_mw!N:N,MATCH(A9,monthly_gwh_mw!AA:AA,0))</f>
        <v>1</v>
      </c>
      <c r="F9" s="67" t="str">
        <f t="shared" si="9"/>
        <v>ok</v>
      </c>
      <c r="G9" s="40">
        <v>43001</v>
      </c>
      <c r="H9" s="40">
        <v>43799</v>
      </c>
      <c r="I9" s="40">
        <v>52931</v>
      </c>
      <c r="J9" s="40" t="s">
        <v>9</v>
      </c>
      <c r="K9" s="25">
        <v>0</v>
      </c>
      <c r="M9" s="67">
        <f>IF(COUNTIFS(resources!B:B,B9)&gt;0,INDEX(resources!I:I,MATCH(B9,resources!B:B,0)),"fillme")</f>
        <v>0</v>
      </c>
      <c r="O9" s="67" t="str">
        <f t="shared" si="10"/>
        <v>ok</v>
      </c>
      <c r="P9" s="67" t="str">
        <f t="shared" si="0"/>
        <v>ok</v>
      </c>
      <c r="Q9" s="67" t="str">
        <f t="shared" si="0"/>
        <v>ok</v>
      </c>
      <c r="R9" s="67" t="str">
        <f t="shared" si="0"/>
        <v>ok</v>
      </c>
      <c r="Y9" s="26">
        <f t="shared" si="1"/>
        <v>2017</v>
      </c>
      <c r="Z9" s="26">
        <f t="shared" si="2"/>
        <v>9</v>
      </c>
      <c r="AA9" s="26">
        <f t="shared" si="3"/>
        <v>2019</v>
      </c>
      <c r="AB9" s="26">
        <f t="shared" si="4"/>
        <v>11</v>
      </c>
      <c r="AC9" s="26">
        <f t="shared" si="5"/>
        <v>2044</v>
      </c>
      <c r="AD9" s="26">
        <f t="shared" si="6"/>
        <v>11</v>
      </c>
      <c r="AE9" s="104">
        <f t="shared" si="11"/>
        <v>1</v>
      </c>
      <c r="AF9" s="104">
        <f t="shared" si="12"/>
        <v>1</v>
      </c>
      <c r="AG9" s="104">
        <f t="shared" si="13"/>
        <v>1</v>
      </c>
      <c r="AH9" s="104">
        <f t="shared" si="7"/>
        <v>1</v>
      </c>
      <c r="AI9" s="104">
        <f t="shared" si="14"/>
        <v>1</v>
      </c>
      <c r="AJ9" s="210" t="s">
        <v>6314</v>
      </c>
      <c r="AK9" s="210" t="s">
        <v>6314</v>
      </c>
      <c r="AL9" s="210" t="s">
        <v>6314</v>
      </c>
      <c r="AM9" s="104">
        <f t="shared" si="15"/>
        <v>0</v>
      </c>
      <c r="AN9" s="104">
        <f t="shared" si="16"/>
        <v>0</v>
      </c>
      <c r="AO9" s="104" t="e">
        <f t="shared" si="17"/>
        <v>#VALUE!</v>
      </c>
      <c r="AP9" s="104" t="e">
        <f t="shared" si="18"/>
        <v>#VALUE!</v>
      </c>
      <c r="AQ9" s="104">
        <f t="shared" si="19"/>
        <v>0</v>
      </c>
    </row>
    <row r="10" spans="1:48">
      <c r="A10" s="70">
        <f t="shared" si="8"/>
        <v>9</v>
      </c>
      <c r="B10" s="70" t="str">
        <f>INDEX(monthly_gwh_mw!B:B,MATCH(A10,monthly_gwh_mw!AA:AA,0))</f>
        <v>New_Hybrid</v>
      </c>
      <c r="C10" s="190" t="str">
        <f>INDEX(monthly_gwh_mw!K:K,MATCH(A10,monthly_gwh_mw!AA:AA,0))</f>
        <v>CONFIDENTIAL</v>
      </c>
      <c r="D10" s="70" t="str">
        <f>INDEX(monthly_gwh_mw!Y:Y,MATCH(A10,monthly_gwh_mw!AA:AA,0))</f>
        <v>New_Hybrid_energy_PCE50003_CONFIDENTIAL</v>
      </c>
      <c r="E10" s="70">
        <f>INDEX(monthly_gwh_mw!N:N,MATCH(A10,monthly_gwh_mw!AA:AA,0))</f>
        <v>0</v>
      </c>
      <c r="F10" s="188">
        <v>44927</v>
      </c>
      <c r="G10" s="40">
        <v>44197</v>
      </c>
      <c r="H10" s="40">
        <v>44927</v>
      </c>
      <c r="I10" s="40">
        <v>52931</v>
      </c>
      <c r="J10" s="40" t="s">
        <v>9</v>
      </c>
      <c r="K10" s="25">
        <v>0</v>
      </c>
      <c r="M10" s="67">
        <f>IF(COUNTIFS(resources!B:B,B10)&gt;0,INDEX(resources!I:I,MATCH(B10,resources!B:B,0)),"fillme")</f>
        <v>1</v>
      </c>
      <c r="N10" s="25" t="s">
        <v>6272</v>
      </c>
      <c r="O10" s="67">
        <v>1</v>
      </c>
      <c r="P10" s="67">
        <v>1</v>
      </c>
      <c r="Q10" s="67">
        <v>1</v>
      </c>
      <c r="R10" s="67">
        <v>2</v>
      </c>
      <c r="S10" s="172">
        <v>80</v>
      </c>
      <c r="T10" s="172">
        <v>320</v>
      </c>
      <c r="U10" s="172">
        <v>1</v>
      </c>
      <c r="V10" s="172">
        <v>200</v>
      </c>
      <c r="W10" s="172">
        <v>200</v>
      </c>
      <c r="X10" s="172">
        <v>0</v>
      </c>
      <c r="Y10" s="26">
        <f t="shared" si="1"/>
        <v>2021</v>
      </c>
      <c r="Z10" s="26">
        <f t="shared" si="2"/>
        <v>1</v>
      </c>
      <c r="AA10" s="26">
        <f t="shared" si="3"/>
        <v>2023</v>
      </c>
      <c r="AB10" s="26">
        <f t="shared" si="4"/>
        <v>1</v>
      </c>
      <c r="AC10" s="26">
        <f t="shared" si="5"/>
        <v>2044</v>
      </c>
      <c r="AD10" s="26">
        <f t="shared" si="6"/>
        <v>11</v>
      </c>
      <c r="AE10" s="104">
        <f t="shared" si="11"/>
        <v>1</v>
      </c>
      <c r="AF10" s="104">
        <f t="shared" ref="AF10" si="20">OR(L10=0,L10=1)*1</f>
        <v>1</v>
      </c>
      <c r="AG10" s="104">
        <f t="shared" ref="AG10" si="21">IF(U10=1,COUNT(S10:X10)=6,1)*1</f>
        <v>1</v>
      </c>
      <c r="AH10" s="104">
        <f t="shared" ref="AH10" si="22">ISNUMBER(G10)*ISNUMBER(H10)*ISNUMBER(I10)</f>
        <v>1</v>
      </c>
      <c r="AI10" s="104">
        <f t="shared" ref="AI10" si="23">(COUNTIFS(E10:R10,"fillme")=0)*1</f>
        <v>1</v>
      </c>
      <c r="AJ10" s="210" t="s">
        <v>6314</v>
      </c>
      <c r="AK10" s="210" t="s">
        <v>6314</v>
      </c>
      <c r="AL10" s="210" t="s">
        <v>6314</v>
      </c>
      <c r="AM10" s="104">
        <f t="shared" ref="AM10" si="24">IFERROR(AK10*(N10="eo2021")*M10,0)</f>
        <v>0</v>
      </c>
      <c r="AN10" s="104">
        <f t="shared" ref="AN10" si="25">IFERROR(AK10*(N10="not in IEPR demand forecast")*M10,0)</f>
        <v>0</v>
      </c>
      <c r="AO10" s="104">
        <f t="shared" ref="AO10" si="26">FIND("adding ",N10)+LEN("adding")</f>
        <v>7</v>
      </c>
      <c r="AP10" s="104">
        <f t="shared" ref="AP10" si="27">FIND(" MW",N10)</f>
        <v>10</v>
      </c>
      <c r="AQ10" s="104">
        <f t="shared" ref="AQ10" si="28">IFERROR(MID(N10,AO10,AP10-AO10)*1,0)</f>
        <v>80</v>
      </c>
    </row>
    <row r="11" spans="1:48">
      <c r="A11" s="70">
        <f t="shared" si="8"/>
        <v>10</v>
      </c>
      <c r="B11" s="70" t="str">
        <f>INDEX(monthly_gwh_mw!B:B,MATCH(A11,monthly_gwh_mw!AA:AA,0))</f>
        <v>new_generic_solar_1axis</v>
      </c>
      <c r="C11" s="190" t="str">
        <f>INDEX(monthly_gwh_mw!K:K,MATCH(A11,monthly_gwh_mw!AA:AA,0))</f>
        <v>CONFIDENTIAL</v>
      </c>
      <c r="D11" s="70" t="str">
        <f>INDEX(monthly_gwh_mw!Y:Y,MATCH(A11,monthly_gwh_mw!AA:AA,0))</f>
        <v>new_generic_solar_1axis_energy_PCE50002_CONFIDENTIAL</v>
      </c>
      <c r="E11" s="70">
        <f>INDEX(monthly_gwh_mw!N:N,MATCH(A11,monthly_gwh_mw!AA:AA,0))</f>
        <v>0</v>
      </c>
      <c r="F11" s="188">
        <v>44927</v>
      </c>
      <c r="G11" s="40">
        <v>44197</v>
      </c>
      <c r="H11" s="40">
        <v>44927</v>
      </c>
      <c r="I11" s="40">
        <v>52931</v>
      </c>
      <c r="J11" s="40" t="s">
        <v>9</v>
      </c>
      <c r="K11" s="25">
        <v>0</v>
      </c>
      <c r="M11" s="67">
        <f>IF(COUNTIFS(resources!B:B,B11)&gt;0,INDEX(resources!I:I,MATCH(B11,resources!B:B,0)),"fillme")</f>
        <v>1</v>
      </c>
      <c r="O11" s="67">
        <v>1</v>
      </c>
      <c r="P11" s="67">
        <v>1</v>
      </c>
      <c r="Q11" s="67">
        <v>1</v>
      </c>
      <c r="R11" s="67">
        <v>2</v>
      </c>
      <c r="S11" s="172">
        <v>80</v>
      </c>
      <c r="T11" s="172">
        <v>320</v>
      </c>
      <c r="U11" s="172">
        <v>1</v>
      </c>
      <c r="V11" s="172">
        <v>200</v>
      </c>
      <c r="W11" s="172">
        <v>200</v>
      </c>
      <c r="X11" s="172">
        <v>1</v>
      </c>
      <c r="Y11" s="26">
        <f t="shared" ref="Y11" si="29">YEAR(G11)</f>
        <v>2021</v>
      </c>
      <c r="Z11" s="26">
        <f t="shared" ref="Z11" si="30">MONTH(G11)</f>
        <v>1</v>
      </c>
      <c r="AA11" s="26">
        <f t="shared" ref="AA11" si="31">YEAR(H11)</f>
        <v>2023</v>
      </c>
      <c r="AB11" s="26">
        <f t="shared" ref="AB11" si="32">MONTH(H11)</f>
        <v>1</v>
      </c>
      <c r="AC11" s="26">
        <f t="shared" ref="AC11" si="33">YEAR(I11)</f>
        <v>2044</v>
      </c>
      <c r="AD11" s="26">
        <f t="shared" ref="AD11" si="34">MONTH(I11)</f>
        <v>11</v>
      </c>
      <c r="AE11" s="104">
        <f t="shared" ref="AE11" si="35">OR(K11=0,K11=1)*1</f>
        <v>1</v>
      </c>
      <c r="AF11" s="104">
        <f t="shared" ref="AF11" si="36">OR(L11=0,L11=1)*1</f>
        <v>1</v>
      </c>
      <c r="AG11" s="104">
        <f t="shared" ref="AG11" si="37">IF(U11=1,COUNT(S11:X11)=6,1)*1</f>
        <v>1</v>
      </c>
      <c r="AH11" s="104">
        <f t="shared" ref="AH11" si="38">ISNUMBER(G11)*ISNUMBER(H11)*ISNUMBER(I11)</f>
        <v>1</v>
      </c>
      <c r="AI11" s="104">
        <f t="shared" ref="AI11" si="39">(COUNTIFS(E11:R11,"fillme")=0)*1</f>
        <v>1</v>
      </c>
      <c r="AJ11" s="210" t="s">
        <v>6314</v>
      </c>
      <c r="AK11" s="210" t="s">
        <v>6314</v>
      </c>
      <c r="AL11" s="210" t="s">
        <v>6314</v>
      </c>
      <c r="AM11" s="104">
        <f t="shared" ref="AM11" si="40">IFERROR(AK11*(N11="eo2021")*M11,0)</f>
        <v>0</v>
      </c>
      <c r="AN11" s="104">
        <f t="shared" ref="AN11" si="41">IFERROR(AK11*(N11="not in IEPR demand forecast")*M11,0)</f>
        <v>0</v>
      </c>
      <c r="AO11" s="104" t="e">
        <f t="shared" ref="AO11" si="42">FIND("adding ",N11)+LEN("adding")</f>
        <v>#VALUE!</v>
      </c>
      <c r="AP11" s="104" t="e">
        <f t="shared" ref="AP11" si="43">FIND(" MW",N11)</f>
        <v>#VALUE!</v>
      </c>
      <c r="AQ11" s="104">
        <f t="shared" ref="AQ11" si="44">IFERROR(MID(N11,AO11,AP11-AO11)*1,0)</f>
        <v>0</v>
      </c>
    </row>
    <row r="12" spans="1:48">
      <c r="A12" s="70">
        <f t="shared" si="8"/>
        <v>11</v>
      </c>
      <c r="B12" s="70" t="str">
        <f>INDEX(monthly_gwh_mw!B:B,MATCH(A12,monthly_gwh_mw!AA:AA,0))</f>
        <v>GARNET_2_WIND2</v>
      </c>
      <c r="C12" s="190" t="str">
        <f>INDEX(monthly_gwh_mw!K:K,MATCH(A12,monthly_gwh_mw!AA:AA,0))</f>
        <v>CONFIDENTIAL</v>
      </c>
      <c r="D12" s="70" t="str">
        <f>INDEX(monthly_gwh_mw!Y:Y,MATCH(A12,monthly_gwh_mw!AA:AA,0))</f>
        <v>GARNET_2_WIND2_energy_PCE70002_CONFIDENTIAL</v>
      </c>
      <c r="E12" s="70">
        <f>INDEX(monthly_gwh_mw!N:N,MATCH(A12,monthly_gwh_mw!AA:AA,0))</f>
        <v>1</v>
      </c>
      <c r="F12" s="188">
        <v>44197</v>
      </c>
      <c r="G12" s="40">
        <v>42972</v>
      </c>
      <c r="H12" s="40">
        <v>44192</v>
      </c>
      <c r="I12" s="40">
        <v>49674</v>
      </c>
      <c r="J12" s="189">
        <v>1036</v>
      </c>
      <c r="K12" s="25">
        <v>0</v>
      </c>
      <c r="M12" s="67">
        <v>0</v>
      </c>
      <c r="O12" s="67">
        <v>1</v>
      </c>
      <c r="P12" s="67">
        <v>1</v>
      </c>
      <c r="Q12" s="67">
        <v>1</v>
      </c>
      <c r="R12" s="67">
        <v>1</v>
      </c>
      <c r="Y12" s="26">
        <f t="shared" si="1"/>
        <v>2017</v>
      </c>
      <c r="Z12" s="26">
        <f t="shared" si="2"/>
        <v>8</v>
      </c>
      <c r="AA12" s="26">
        <f t="shared" si="3"/>
        <v>2020</v>
      </c>
      <c r="AB12" s="26">
        <f t="shared" si="4"/>
        <v>12</v>
      </c>
      <c r="AC12" s="26">
        <f t="shared" si="5"/>
        <v>2035</v>
      </c>
      <c r="AD12" s="26">
        <f t="shared" si="6"/>
        <v>12</v>
      </c>
      <c r="AE12" s="104">
        <f t="shared" si="11"/>
        <v>1</v>
      </c>
      <c r="AF12" s="104">
        <f t="shared" si="12"/>
        <v>1</v>
      </c>
      <c r="AG12" s="104">
        <f t="shared" si="13"/>
        <v>1</v>
      </c>
      <c r="AH12" s="104">
        <f t="shared" si="7"/>
        <v>1</v>
      </c>
      <c r="AI12" s="104">
        <f t="shared" si="14"/>
        <v>1</v>
      </c>
      <c r="AJ12" s="210" t="s">
        <v>6314</v>
      </c>
      <c r="AK12" s="210" t="s">
        <v>6314</v>
      </c>
      <c r="AL12" s="210" t="s">
        <v>6314</v>
      </c>
      <c r="AM12" s="104">
        <f t="shared" si="15"/>
        <v>0</v>
      </c>
      <c r="AN12" s="104">
        <f t="shared" si="16"/>
        <v>0</v>
      </c>
      <c r="AO12" s="104" t="e">
        <f t="shared" si="17"/>
        <v>#VALUE!</v>
      </c>
      <c r="AP12" s="104" t="e">
        <f t="shared" si="18"/>
        <v>#VALUE!</v>
      </c>
      <c r="AQ12" s="104">
        <f t="shared" si="19"/>
        <v>0</v>
      </c>
    </row>
    <row r="13" spans="1:48">
      <c r="A13" s="70">
        <f t="shared" si="8"/>
        <v>12</v>
      </c>
      <c r="B13" s="70" t="str">
        <f>INDEX(monthly_gwh_mw!B:B,MATCH(A13,monthly_gwh_mw!AA:AA,0))</f>
        <v>new_hybrid</v>
      </c>
      <c r="C13" s="190" t="str">
        <f>INDEX(monthly_gwh_mw!K:K,MATCH(A13,monthly_gwh_mw!AA:AA,0))</f>
        <v>CONFIDENTIAL</v>
      </c>
      <c r="D13" s="70" t="str">
        <f>INDEX(monthly_gwh_mw!Y:Y,MATCH(A13,monthly_gwh_mw!AA:AA,0))</f>
        <v>new_hybrid_energy_NA_CONFIDENTIAL</v>
      </c>
      <c r="E13" s="70">
        <f>INDEX(monthly_gwh_mw!N:N,MATCH(A13,monthly_gwh_mw!AA:AA,0))</f>
        <v>0</v>
      </c>
      <c r="F13" s="67" t="str">
        <f t="shared" si="9"/>
        <v>fillme</v>
      </c>
      <c r="G13" s="40">
        <v>42817</v>
      </c>
      <c r="H13" s="40">
        <v>42917</v>
      </c>
      <c r="I13" s="40">
        <v>44012</v>
      </c>
      <c r="J13" s="40" t="s">
        <v>9</v>
      </c>
      <c r="K13" s="25">
        <v>0</v>
      </c>
      <c r="M13" s="67">
        <f>IF(COUNTIFS(resources!B:B,B13)&gt;0,INDEX(resources!I:I,MATCH(B13,resources!B:B,0)),"fillme")</f>
        <v>1</v>
      </c>
      <c r="O13" s="67" t="str">
        <f t="shared" si="10"/>
        <v>fillme</v>
      </c>
      <c r="P13" s="67" t="str">
        <f t="shared" si="0"/>
        <v>fillme</v>
      </c>
      <c r="Q13" s="67" t="str">
        <f t="shared" si="0"/>
        <v>fillme</v>
      </c>
      <c r="R13" s="67" t="str">
        <f t="shared" si="0"/>
        <v>fillme</v>
      </c>
      <c r="Y13" s="26">
        <f t="shared" si="1"/>
        <v>2017</v>
      </c>
      <c r="Z13" s="26">
        <f t="shared" si="2"/>
        <v>3</v>
      </c>
      <c r="AA13" s="26">
        <f t="shared" si="3"/>
        <v>2017</v>
      </c>
      <c r="AB13" s="26">
        <f t="shared" si="4"/>
        <v>7</v>
      </c>
      <c r="AC13" s="26">
        <f t="shared" si="5"/>
        <v>2020</v>
      </c>
      <c r="AD13" s="26">
        <f t="shared" si="6"/>
        <v>6</v>
      </c>
      <c r="AE13" s="104">
        <f t="shared" si="11"/>
        <v>1</v>
      </c>
      <c r="AF13" s="104">
        <f t="shared" si="12"/>
        <v>1</v>
      </c>
      <c r="AG13" s="104">
        <f t="shared" si="13"/>
        <v>1</v>
      </c>
      <c r="AH13" s="104">
        <f t="shared" si="7"/>
        <v>1</v>
      </c>
      <c r="AI13" s="104">
        <f t="shared" si="14"/>
        <v>0</v>
      </c>
      <c r="AJ13" s="210" t="s">
        <v>6314</v>
      </c>
      <c r="AK13" s="210" t="s">
        <v>6314</v>
      </c>
      <c r="AL13" s="210" t="s">
        <v>6314</v>
      </c>
      <c r="AM13" s="104">
        <f t="shared" si="15"/>
        <v>0</v>
      </c>
      <c r="AN13" s="104">
        <f t="shared" si="16"/>
        <v>0</v>
      </c>
      <c r="AO13" s="104" t="e">
        <f t="shared" si="17"/>
        <v>#VALUE!</v>
      </c>
      <c r="AP13" s="104" t="e">
        <f t="shared" si="18"/>
        <v>#VALUE!</v>
      </c>
      <c r="AQ13" s="104">
        <f t="shared" si="19"/>
        <v>0</v>
      </c>
    </row>
    <row r="14" spans="1:48">
      <c r="A14" s="70">
        <f t="shared" si="8"/>
        <v>13</v>
      </c>
      <c r="B14" s="70" t="str">
        <f>INDEX(monthly_gwh_mw!B:B,MATCH(A14,monthly_gwh_mw!AA:AA,0))</f>
        <v>transfer_purchase</v>
      </c>
      <c r="C14" s="190" t="str">
        <f>INDEX(monthly_gwh_mw!K:K,MATCH(A14,monthly_gwh_mw!AA:AA,0))</f>
        <v>CONFIDENTIAL</v>
      </c>
      <c r="D14" s="70" t="str">
        <f>INDEX(monthly_gwh_mw!Y:Y,MATCH(A14,monthly_gwh_mw!AA:AA,0))</f>
        <v>transfer_purchase_energy_NA_CONFIDENTIAL</v>
      </c>
      <c r="E14" s="70">
        <f>INDEX(monthly_gwh_mw!N:N,MATCH(A14,monthly_gwh_mw!AA:AA,0))</f>
        <v>1</v>
      </c>
      <c r="F14" s="188">
        <v>44927</v>
      </c>
      <c r="G14" s="40">
        <v>44197</v>
      </c>
      <c r="H14" s="40">
        <v>44927</v>
      </c>
      <c r="I14" s="40">
        <v>52231</v>
      </c>
      <c r="J14" s="209" t="s">
        <v>6314</v>
      </c>
      <c r="K14" s="25">
        <v>0</v>
      </c>
      <c r="M14" s="67">
        <f>IF(COUNTIFS(resources!B:B,B14)&gt;0,INDEX(resources!I:I,MATCH(B14,resources!B:B,0)),"fillme")</f>
        <v>0</v>
      </c>
      <c r="O14" s="67">
        <v>1</v>
      </c>
      <c r="P14" s="67">
        <v>1</v>
      </c>
      <c r="Q14" s="67">
        <v>1</v>
      </c>
      <c r="R14" s="67">
        <v>1</v>
      </c>
      <c r="S14" s="172">
        <v>67</v>
      </c>
      <c r="T14" s="172">
        <v>268</v>
      </c>
      <c r="U14" s="172">
        <v>1</v>
      </c>
      <c r="V14" s="172">
        <v>100</v>
      </c>
      <c r="W14" s="172">
        <v>167</v>
      </c>
      <c r="X14" s="172">
        <v>0</v>
      </c>
      <c r="Y14" s="26">
        <f t="shared" si="1"/>
        <v>2021</v>
      </c>
      <c r="Z14" s="26">
        <f t="shared" si="2"/>
        <v>1</v>
      </c>
      <c r="AA14" s="26">
        <f t="shared" si="3"/>
        <v>2023</v>
      </c>
      <c r="AB14" s="26">
        <f t="shared" si="4"/>
        <v>1</v>
      </c>
      <c r="AC14" s="26">
        <f t="shared" si="5"/>
        <v>2042</v>
      </c>
      <c r="AD14" s="26">
        <f t="shared" si="6"/>
        <v>12</v>
      </c>
      <c r="AE14" s="104">
        <f t="shared" si="11"/>
        <v>1</v>
      </c>
      <c r="AF14" s="104">
        <f t="shared" si="12"/>
        <v>1</v>
      </c>
      <c r="AG14" s="104">
        <f t="shared" si="13"/>
        <v>1</v>
      </c>
      <c r="AH14" s="104">
        <f t="shared" si="7"/>
        <v>1</v>
      </c>
      <c r="AI14" s="104">
        <f t="shared" si="14"/>
        <v>1</v>
      </c>
      <c r="AJ14" s="210" t="s">
        <v>6314</v>
      </c>
      <c r="AK14" s="210" t="s">
        <v>6314</v>
      </c>
      <c r="AL14" s="210" t="s">
        <v>6314</v>
      </c>
      <c r="AM14" s="104">
        <f t="shared" si="15"/>
        <v>0</v>
      </c>
      <c r="AN14" s="104">
        <f t="shared" si="16"/>
        <v>0</v>
      </c>
      <c r="AO14" s="104" t="e">
        <f t="shared" si="17"/>
        <v>#VALUE!</v>
      </c>
      <c r="AP14" s="104" t="e">
        <f t="shared" si="18"/>
        <v>#VALUE!</v>
      </c>
      <c r="AQ14" s="104">
        <f t="shared" si="19"/>
        <v>0</v>
      </c>
    </row>
    <row r="15" spans="1:48">
      <c r="A15" s="70">
        <f t="shared" si="8"/>
        <v>14</v>
      </c>
      <c r="B15" s="70" t="str">
        <f>INDEX(monthly_gwh_mw!B:B,MATCH(A15,monthly_gwh_mw!AA:AA,0))</f>
        <v>transfer_purchase</v>
      </c>
      <c r="C15" s="190" t="str">
        <f>INDEX(monthly_gwh_mw!K:K,MATCH(A15,monthly_gwh_mw!AA:AA,0))</f>
        <v>CONFIDENTIAL</v>
      </c>
      <c r="D15" s="70" t="str">
        <f>INDEX(monthly_gwh_mw!Y:Y,MATCH(A15,monthly_gwh_mw!AA:AA,0))</f>
        <v>transfer_purchase_energy_PCE90001_CONFIDENTIAL</v>
      </c>
      <c r="E15" s="70">
        <f>INDEX(monthly_gwh_mw!N:N,MATCH(A15,monthly_gwh_mw!AA:AA,0))</f>
        <v>1</v>
      </c>
      <c r="F15" s="188">
        <v>47119</v>
      </c>
      <c r="G15" s="40">
        <v>44197</v>
      </c>
      <c r="H15" s="40">
        <v>44927</v>
      </c>
      <c r="I15" s="40">
        <v>52231</v>
      </c>
      <c r="J15" s="209" t="s">
        <v>6314</v>
      </c>
      <c r="K15" s="25">
        <v>0</v>
      </c>
      <c r="M15" s="67">
        <f>IF(COUNTIFS(resources!B:B,B15)&gt;0,INDEX(resources!I:I,MATCH(B15,resources!B:B,0)),"fillme")</f>
        <v>0</v>
      </c>
      <c r="O15" s="67">
        <v>1</v>
      </c>
      <c r="P15" s="67">
        <v>1</v>
      </c>
      <c r="Q15" s="67">
        <v>1</v>
      </c>
      <c r="R15" s="67">
        <v>1</v>
      </c>
      <c r="S15" s="172">
        <v>67</v>
      </c>
      <c r="T15" s="172">
        <v>268</v>
      </c>
      <c r="U15" s="172">
        <v>1</v>
      </c>
      <c r="V15" s="172">
        <v>100</v>
      </c>
      <c r="W15" s="172">
        <v>167</v>
      </c>
      <c r="X15" s="172">
        <v>1</v>
      </c>
      <c r="Y15" s="26">
        <f t="shared" ref="Y15" si="45">YEAR(G15)</f>
        <v>2021</v>
      </c>
      <c r="Z15" s="26">
        <f t="shared" ref="Z15" si="46">MONTH(G15)</f>
        <v>1</v>
      </c>
      <c r="AA15" s="26">
        <f t="shared" ref="AA15" si="47">YEAR(H15)</f>
        <v>2023</v>
      </c>
      <c r="AB15" s="26">
        <f t="shared" ref="AB15" si="48">MONTH(H15)</f>
        <v>1</v>
      </c>
      <c r="AC15" s="26">
        <f t="shared" ref="AC15" si="49">YEAR(I15)</f>
        <v>2042</v>
      </c>
      <c r="AD15" s="26">
        <f t="shared" ref="AD15" si="50">MONTH(I15)</f>
        <v>12</v>
      </c>
      <c r="AE15" s="104">
        <f t="shared" ref="AE15" si="51">OR(K15=0,K15=1)*1</f>
        <v>1</v>
      </c>
      <c r="AF15" s="104">
        <f t="shared" ref="AF15" si="52">OR(L15=0,L15=1)*1</f>
        <v>1</v>
      </c>
      <c r="AG15" s="104">
        <f t="shared" ref="AG15" si="53">IF(U15=1,COUNT(S15:X15)=6,1)*1</f>
        <v>1</v>
      </c>
      <c r="AH15" s="104">
        <f t="shared" ref="AH15" si="54">ISNUMBER(G15)*ISNUMBER(H15)*ISNUMBER(I15)</f>
        <v>1</v>
      </c>
      <c r="AI15" s="104">
        <f t="shared" ref="AI15" si="55">(COUNTIFS(E15:R15,"fillme")=0)*1</f>
        <v>1</v>
      </c>
      <c r="AJ15" s="210" t="s">
        <v>6314</v>
      </c>
      <c r="AK15" s="210" t="s">
        <v>6314</v>
      </c>
      <c r="AL15" s="210" t="s">
        <v>6314</v>
      </c>
      <c r="AM15" s="104">
        <f t="shared" ref="AM15" si="56">IFERROR(AK15*(N15="eo2021")*M15,0)</f>
        <v>0</v>
      </c>
      <c r="AN15" s="104">
        <f t="shared" ref="AN15" si="57">IFERROR(AK15*(N15="not in IEPR demand forecast")*M15,0)</f>
        <v>0</v>
      </c>
      <c r="AO15" s="104" t="e">
        <f t="shared" ref="AO15" si="58">FIND("adding ",N15)+LEN("adding")</f>
        <v>#VALUE!</v>
      </c>
      <c r="AP15" s="104" t="e">
        <f t="shared" ref="AP15" si="59">FIND(" MW",N15)</f>
        <v>#VALUE!</v>
      </c>
      <c r="AQ15" s="104">
        <f t="shared" ref="AQ15" si="60">IFERROR(MID(N15,AO15,AP15-AO15)*1,0)</f>
        <v>0</v>
      </c>
    </row>
    <row r="16" spans="1:48">
      <c r="A16" s="70">
        <f t="shared" si="8"/>
        <v>15</v>
      </c>
      <c r="B16" s="70" t="str">
        <f>INDEX(monthly_gwh_mw!B:B,MATCH(A16,monthly_gwh_mw!AA:AA,0))</f>
        <v>unspecified_import</v>
      </c>
      <c r="C16" s="190" t="str">
        <f>INDEX(monthly_gwh_mw!K:K,MATCH(A16,monthly_gwh_mw!AA:AA,0))</f>
        <v>CONFIDENTIAL</v>
      </c>
      <c r="D16" s="70" t="str">
        <f>INDEX(monthly_gwh_mw!Y:Y,MATCH(A16,monthly_gwh_mw!AA:AA,0))</f>
        <v>unspecified_import_energy_PCE90001_CONFIDENTIAL</v>
      </c>
      <c r="E16" s="70">
        <f>INDEX(monthly_gwh_mw!N:N,MATCH(A16,monthly_gwh_mw!AA:AA,0))</f>
        <v>1</v>
      </c>
      <c r="F16" s="67" t="str">
        <f t="shared" si="9"/>
        <v>ok</v>
      </c>
      <c r="G16" s="40">
        <v>44197</v>
      </c>
      <c r="H16" s="40">
        <v>44197</v>
      </c>
      <c r="I16" s="40">
        <v>46022</v>
      </c>
      <c r="J16" s="25" t="s">
        <v>9</v>
      </c>
      <c r="K16" s="25">
        <v>0</v>
      </c>
      <c r="M16" s="67">
        <f>IF(COUNTIFS(resources!B:B,B16)&gt;0,INDEX(resources!I:I,MATCH(B16,resources!B:B,0)),"fillme")</f>
        <v>0</v>
      </c>
      <c r="O16" s="67" t="str">
        <f t="shared" si="10"/>
        <v>ok</v>
      </c>
      <c r="P16" s="67" t="str">
        <f t="shared" si="0"/>
        <v>ok</v>
      </c>
      <c r="Q16" s="67" t="str">
        <f t="shared" si="0"/>
        <v>ok</v>
      </c>
      <c r="R16" s="67" t="str">
        <f t="shared" si="0"/>
        <v>ok</v>
      </c>
      <c r="Y16" s="26">
        <f t="shared" si="1"/>
        <v>2021</v>
      </c>
      <c r="Z16" s="26">
        <f t="shared" si="2"/>
        <v>1</v>
      </c>
      <c r="AA16" s="26">
        <f t="shared" si="3"/>
        <v>2021</v>
      </c>
      <c r="AB16" s="26">
        <f t="shared" si="4"/>
        <v>1</v>
      </c>
      <c r="AC16" s="26">
        <f t="shared" si="5"/>
        <v>2025</v>
      </c>
      <c r="AD16" s="26">
        <f t="shared" si="6"/>
        <v>12</v>
      </c>
      <c r="AE16" s="104">
        <f t="shared" si="11"/>
        <v>1</v>
      </c>
      <c r="AF16" s="104">
        <f t="shared" si="12"/>
        <v>1</v>
      </c>
      <c r="AG16" s="104">
        <f t="shared" si="13"/>
        <v>1</v>
      </c>
      <c r="AH16" s="104">
        <f t="shared" si="7"/>
        <v>1</v>
      </c>
      <c r="AI16" s="104">
        <f t="shared" si="14"/>
        <v>1</v>
      </c>
      <c r="AJ16" s="210" t="s">
        <v>6314</v>
      </c>
      <c r="AK16" s="210" t="s">
        <v>6314</v>
      </c>
      <c r="AL16" s="210" t="s">
        <v>6314</v>
      </c>
      <c r="AM16" s="104">
        <f t="shared" si="15"/>
        <v>0</v>
      </c>
      <c r="AN16" s="104">
        <f t="shared" si="16"/>
        <v>0</v>
      </c>
      <c r="AO16" s="104" t="e">
        <f t="shared" si="17"/>
        <v>#VALUE!</v>
      </c>
      <c r="AP16" s="104" t="e">
        <f t="shared" si="18"/>
        <v>#VALUE!</v>
      </c>
      <c r="AQ16" s="104">
        <f t="shared" si="19"/>
        <v>0</v>
      </c>
    </row>
    <row r="17" spans="1:43">
      <c r="A17" s="70">
        <f t="shared" si="8"/>
        <v>16</v>
      </c>
      <c r="B17" s="70" t="str">
        <f>INDEX(monthly_gwh_mw!B:B,MATCH(A17,monthly_gwh_mw!AA:AA,0))</f>
        <v>transfer_purchase</v>
      </c>
      <c r="C17" s="190" t="str">
        <f>INDEX(monthly_gwh_mw!K:K,MATCH(A17,monthly_gwh_mw!AA:AA,0))</f>
        <v>CONFIDENTIAL</v>
      </c>
      <c r="D17" s="70" t="str">
        <f>INDEX(monthly_gwh_mw!Y:Y,MATCH(A17,monthly_gwh_mw!AA:AA,0))</f>
        <v>transfer_purchase_energy_PCE90002_CONFIDENTIAL</v>
      </c>
      <c r="E17" s="70">
        <f>INDEX(monthly_gwh_mw!N:N,MATCH(A17,monthly_gwh_mw!AA:AA,0))</f>
        <v>1</v>
      </c>
      <c r="F17" s="67" t="str">
        <f t="shared" si="9"/>
        <v>ok</v>
      </c>
      <c r="G17" s="40">
        <v>44197</v>
      </c>
      <c r="H17" s="40">
        <v>44562</v>
      </c>
      <c r="I17" s="40">
        <v>44926</v>
      </c>
      <c r="J17" s="25" t="s">
        <v>9</v>
      </c>
      <c r="K17" s="25">
        <v>0</v>
      </c>
      <c r="M17" s="67">
        <f>IF(COUNTIFS(resources!B:B,B17)&gt;0,INDEX(resources!I:I,MATCH(B17,resources!B:B,0)),"fillme")</f>
        <v>0</v>
      </c>
      <c r="O17" s="67" t="str">
        <f t="shared" si="10"/>
        <v>ok</v>
      </c>
      <c r="P17" s="67" t="str">
        <f t="shared" si="0"/>
        <v>ok</v>
      </c>
      <c r="Q17" s="67" t="str">
        <f t="shared" si="0"/>
        <v>ok</v>
      </c>
      <c r="R17" s="67" t="str">
        <f t="shared" si="0"/>
        <v>ok</v>
      </c>
      <c r="Y17" s="26">
        <f t="shared" si="1"/>
        <v>2021</v>
      </c>
      <c r="Z17" s="26">
        <f t="shared" si="2"/>
        <v>1</v>
      </c>
      <c r="AA17" s="26">
        <f t="shared" si="3"/>
        <v>2022</v>
      </c>
      <c r="AB17" s="26">
        <f t="shared" si="4"/>
        <v>1</v>
      </c>
      <c r="AC17" s="26">
        <f t="shared" si="5"/>
        <v>2022</v>
      </c>
      <c r="AD17" s="26">
        <f t="shared" si="6"/>
        <v>12</v>
      </c>
      <c r="AE17" s="104">
        <f t="shared" si="11"/>
        <v>1</v>
      </c>
      <c r="AF17" s="104">
        <f t="shared" si="12"/>
        <v>1</v>
      </c>
      <c r="AG17" s="104">
        <f t="shared" si="13"/>
        <v>1</v>
      </c>
      <c r="AH17" s="104">
        <f t="shared" si="7"/>
        <v>1</v>
      </c>
      <c r="AI17" s="104">
        <f t="shared" si="14"/>
        <v>1</v>
      </c>
      <c r="AJ17" s="210" t="s">
        <v>6314</v>
      </c>
      <c r="AK17" s="210" t="s">
        <v>6314</v>
      </c>
      <c r="AL17" s="210" t="s">
        <v>6314</v>
      </c>
      <c r="AM17" s="104">
        <f t="shared" si="15"/>
        <v>0</v>
      </c>
      <c r="AN17" s="104">
        <f t="shared" si="16"/>
        <v>0</v>
      </c>
      <c r="AO17" s="104" t="e">
        <f t="shared" si="17"/>
        <v>#VALUE!</v>
      </c>
      <c r="AP17" s="104" t="e">
        <f t="shared" si="18"/>
        <v>#VALUE!</v>
      </c>
      <c r="AQ17" s="104">
        <f t="shared" si="19"/>
        <v>0</v>
      </c>
    </row>
    <row r="18" spans="1:43">
      <c r="A18" s="70">
        <f t="shared" si="8"/>
        <v>17</v>
      </c>
      <c r="B18" s="70" t="str">
        <f>INDEX(monthly_gwh_mw!B:B,MATCH(A18,monthly_gwh_mw!AA:AA,0))</f>
        <v>transfer_purchase</v>
      </c>
      <c r="C18" s="190" t="str">
        <f>INDEX(monthly_gwh_mw!K:K,MATCH(A18,monthly_gwh_mw!AA:AA,0))</f>
        <v>CONFIDENTIAL</v>
      </c>
      <c r="D18" s="70" t="str">
        <f>INDEX(monthly_gwh_mw!Y:Y,MATCH(A18,monthly_gwh_mw!AA:AA,0))</f>
        <v>transfer_purchase_energy_PCE90016_CONFIDENTIAL</v>
      </c>
      <c r="E18" s="70">
        <f>INDEX(monthly_gwh_mw!N:N,MATCH(A18,monthly_gwh_mw!AA:AA,0))</f>
        <v>1</v>
      </c>
      <c r="F18" s="67" t="str">
        <f t="shared" si="9"/>
        <v>ok</v>
      </c>
      <c r="G18" s="40">
        <v>42550</v>
      </c>
      <c r="H18" s="40">
        <v>45292</v>
      </c>
      <c r="I18" s="40">
        <v>45657</v>
      </c>
      <c r="J18" s="25" t="s">
        <v>9</v>
      </c>
      <c r="K18" s="25">
        <v>0</v>
      </c>
      <c r="M18" s="67">
        <f>IF(COUNTIFS(resources!B:B,B18)&gt;0,INDEX(resources!I:I,MATCH(B18,resources!B:B,0)),"fillme")</f>
        <v>0</v>
      </c>
      <c r="O18" s="67" t="str">
        <f t="shared" si="10"/>
        <v>ok</v>
      </c>
      <c r="P18" s="67" t="str">
        <f t="shared" si="0"/>
        <v>ok</v>
      </c>
      <c r="Q18" s="67" t="str">
        <f t="shared" si="0"/>
        <v>ok</v>
      </c>
      <c r="R18" s="67" t="str">
        <f t="shared" si="0"/>
        <v>ok</v>
      </c>
      <c r="Y18" s="26">
        <f t="shared" si="1"/>
        <v>2016</v>
      </c>
      <c r="Z18" s="26">
        <f t="shared" si="2"/>
        <v>6</v>
      </c>
      <c r="AA18" s="26">
        <f t="shared" si="3"/>
        <v>2024</v>
      </c>
      <c r="AB18" s="26">
        <f t="shared" si="4"/>
        <v>1</v>
      </c>
      <c r="AC18" s="26">
        <f t="shared" si="5"/>
        <v>2024</v>
      </c>
      <c r="AD18" s="26">
        <f t="shared" si="6"/>
        <v>12</v>
      </c>
      <c r="AE18" s="104">
        <f t="shared" si="11"/>
        <v>1</v>
      </c>
      <c r="AF18" s="104">
        <f t="shared" si="12"/>
        <v>1</v>
      </c>
      <c r="AG18" s="104">
        <f t="shared" si="13"/>
        <v>1</v>
      </c>
      <c r="AH18" s="104">
        <f t="shared" si="7"/>
        <v>1</v>
      </c>
      <c r="AI18" s="104">
        <f t="shared" si="14"/>
        <v>1</v>
      </c>
      <c r="AJ18" s="210" t="s">
        <v>6314</v>
      </c>
      <c r="AK18" s="210" t="s">
        <v>6314</v>
      </c>
      <c r="AL18" s="210" t="s">
        <v>6314</v>
      </c>
      <c r="AM18" s="104">
        <f t="shared" si="15"/>
        <v>0</v>
      </c>
      <c r="AN18" s="104">
        <f t="shared" si="16"/>
        <v>0</v>
      </c>
      <c r="AO18" s="104" t="e">
        <f t="shared" si="17"/>
        <v>#VALUE!</v>
      </c>
      <c r="AP18" s="104" t="e">
        <f t="shared" si="18"/>
        <v>#VALUE!</v>
      </c>
      <c r="AQ18" s="104">
        <f t="shared" si="19"/>
        <v>0</v>
      </c>
    </row>
    <row r="19" spans="1:43">
      <c r="A19" s="70">
        <f t="shared" si="8"/>
        <v>18</v>
      </c>
      <c r="B19" s="70" t="str">
        <f>INDEX(monthly_gwh_mw!B:B,MATCH(A19,monthly_gwh_mw!AA:AA,0))</f>
        <v>transfer_purchase</v>
      </c>
      <c r="C19" s="190" t="str">
        <f>INDEX(monthly_gwh_mw!K:K,MATCH(A19,monthly_gwh_mw!AA:AA,0))</f>
        <v>CONFIDENTIAL</v>
      </c>
      <c r="D19" s="70" t="str">
        <f>INDEX(monthly_gwh_mw!Y:Y,MATCH(A19,monthly_gwh_mw!AA:AA,0))</f>
        <v>transfer_purchase_energy_PCE90017_CONFIDENTIAL</v>
      </c>
      <c r="E19" s="70">
        <f>INDEX(monthly_gwh_mw!N:N,MATCH(A19,monthly_gwh_mw!AA:AA,0))</f>
        <v>1</v>
      </c>
      <c r="F19" s="67" t="str">
        <f t="shared" si="9"/>
        <v>ok</v>
      </c>
      <c r="G19" s="40">
        <v>42550</v>
      </c>
      <c r="H19" s="40">
        <v>42644</v>
      </c>
      <c r="I19" s="40">
        <v>44196</v>
      </c>
      <c r="J19" s="25" t="s">
        <v>9</v>
      </c>
      <c r="K19" s="25">
        <v>0</v>
      </c>
      <c r="M19" s="67">
        <f>IF(COUNTIFS(resources!B:B,B19)&gt;0,INDEX(resources!I:I,MATCH(B19,resources!B:B,0)),"fillme")</f>
        <v>0</v>
      </c>
      <c r="O19" s="67" t="str">
        <f t="shared" si="10"/>
        <v>ok</v>
      </c>
      <c r="P19" s="67" t="str">
        <f t="shared" si="0"/>
        <v>ok</v>
      </c>
      <c r="Q19" s="67" t="str">
        <f t="shared" si="0"/>
        <v>ok</v>
      </c>
      <c r="R19" s="67" t="str">
        <f t="shared" si="0"/>
        <v>ok</v>
      </c>
      <c r="Y19" s="26">
        <f t="shared" si="1"/>
        <v>2016</v>
      </c>
      <c r="Z19" s="26">
        <f t="shared" si="2"/>
        <v>6</v>
      </c>
      <c r="AA19" s="26">
        <f t="shared" si="3"/>
        <v>2016</v>
      </c>
      <c r="AB19" s="26">
        <f t="shared" si="4"/>
        <v>10</v>
      </c>
      <c r="AC19" s="26">
        <f t="shared" si="5"/>
        <v>2020</v>
      </c>
      <c r="AD19" s="26">
        <f t="shared" si="6"/>
        <v>12</v>
      </c>
      <c r="AE19" s="104">
        <f t="shared" si="11"/>
        <v>1</v>
      </c>
      <c r="AF19" s="104">
        <f t="shared" si="12"/>
        <v>1</v>
      </c>
      <c r="AG19" s="104">
        <f t="shared" si="13"/>
        <v>1</v>
      </c>
      <c r="AH19" s="104">
        <f t="shared" si="7"/>
        <v>1</v>
      </c>
      <c r="AI19" s="104">
        <f t="shared" si="14"/>
        <v>1</v>
      </c>
      <c r="AJ19" s="210" t="s">
        <v>6314</v>
      </c>
      <c r="AK19" s="210" t="s">
        <v>6314</v>
      </c>
      <c r="AL19" s="210" t="s">
        <v>6314</v>
      </c>
      <c r="AM19" s="104">
        <f t="shared" si="15"/>
        <v>0</v>
      </c>
      <c r="AN19" s="104">
        <f t="shared" si="16"/>
        <v>0</v>
      </c>
      <c r="AO19" s="104" t="e">
        <f t="shared" si="17"/>
        <v>#VALUE!</v>
      </c>
      <c r="AP19" s="104" t="e">
        <f t="shared" si="18"/>
        <v>#VALUE!</v>
      </c>
      <c r="AQ19" s="104">
        <f t="shared" si="19"/>
        <v>0</v>
      </c>
    </row>
    <row r="20" spans="1:43">
      <c r="A20" s="70">
        <f t="shared" si="8"/>
        <v>19</v>
      </c>
      <c r="B20" s="70" t="str">
        <f>INDEX(monthly_gwh_mw!B:B,MATCH(A20,monthly_gwh_mw!AA:AA,0))</f>
        <v>transfer_purchase</v>
      </c>
      <c r="C20" s="190" t="str">
        <f>INDEX(monthly_gwh_mw!K:K,MATCH(A20,monthly_gwh_mw!AA:AA,0))</f>
        <v>CONFIDENTIAL</v>
      </c>
      <c r="D20" s="70" t="str">
        <f>INDEX(monthly_gwh_mw!Y:Y,MATCH(A20,monthly_gwh_mw!AA:AA,0))</f>
        <v>transfer_purchase_energy_PCE20001_CONFIDENTIAL</v>
      </c>
      <c r="E20" s="70">
        <f>INDEX(monthly_gwh_mw!N:N,MATCH(A20,monthly_gwh_mw!AA:AA,0))</f>
        <v>1</v>
      </c>
      <c r="F20" s="67" t="str">
        <f t="shared" si="9"/>
        <v>ok</v>
      </c>
      <c r="G20" s="40">
        <v>42550</v>
      </c>
      <c r="H20" s="40">
        <v>42644</v>
      </c>
      <c r="I20" s="40">
        <v>44196</v>
      </c>
      <c r="J20" s="25" t="s">
        <v>9</v>
      </c>
      <c r="K20" s="25">
        <v>0</v>
      </c>
      <c r="M20" s="67">
        <f>IF(COUNTIFS(resources!B:B,B20)&gt;0,INDEX(resources!I:I,MATCH(B20,resources!B:B,0)),"fillme")</f>
        <v>0</v>
      </c>
      <c r="O20" s="67" t="str">
        <f t="shared" si="10"/>
        <v>ok</v>
      </c>
      <c r="P20" s="67" t="str">
        <f t="shared" si="0"/>
        <v>ok</v>
      </c>
      <c r="Q20" s="67" t="str">
        <f t="shared" si="0"/>
        <v>ok</v>
      </c>
      <c r="R20" s="67" t="str">
        <f t="shared" si="0"/>
        <v>ok</v>
      </c>
      <c r="Y20" s="26">
        <f t="shared" si="1"/>
        <v>2016</v>
      </c>
      <c r="Z20" s="26">
        <f t="shared" si="2"/>
        <v>6</v>
      </c>
      <c r="AA20" s="26">
        <f t="shared" si="3"/>
        <v>2016</v>
      </c>
      <c r="AB20" s="26">
        <f t="shared" si="4"/>
        <v>10</v>
      </c>
      <c r="AC20" s="26">
        <f t="shared" si="5"/>
        <v>2020</v>
      </c>
      <c r="AD20" s="26">
        <f t="shared" si="6"/>
        <v>12</v>
      </c>
      <c r="AE20" s="104">
        <f t="shared" si="11"/>
        <v>1</v>
      </c>
      <c r="AF20" s="104">
        <f t="shared" si="12"/>
        <v>1</v>
      </c>
      <c r="AG20" s="104">
        <f t="shared" si="13"/>
        <v>1</v>
      </c>
      <c r="AH20" s="104">
        <f t="shared" si="7"/>
        <v>1</v>
      </c>
      <c r="AI20" s="104">
        <f t="shared" si="14"/>
        <v>1</v>
      </c>
      <c r="AJ20" s="210" t="s">
        <v>6314</v>
      </c>
      <c r="AK20" s="210" t="s">
        <v>6314</v>
      </c>
      <c r="AL20" s="210" t="s">
        <v>6314</v>
      </c>
      <c r="AM20" s="104">
        <f t="shared" si="15"/>
        <v>0</v>
      </c>
      <c r="AN20" s="104">
        <f t="shared" si="16"/>
        <v>0</v>
      </c>
      <c r="AO20" s="104" t="e">
        <f t="shared" si="17"/>
        <v>#VALUE!</v>
      </c>
      <c r="AP20" s="104" t="e">
        <f t="shared" si="18"/>
        <v>#VALUE!</v>
      </c>
      <c r="AQ20" s="104">
        <f t="shared" si="19"/>
        <v>0</v>
      </c>
    </row>
    <row r="21" spans="1:43">
      <c r="A21" s="70">
        <f t="shared" si="8"/>
        <v>20</v>
      </c>
      <c r="B21" s="70" t="str">
        <f>INDEX(monthly_gwh_mw!B:B,MATCH(A21,monthly_gwh_mw!AA:AA,0))</f>
        <v>unspecified_import</v>
      </c>
      <c r="C21" s="190" t="str">
        <f>INDEX(monthly_gwh_mw!K:K,MATCH(A21,monthly_gwh_mw!AA:AA,0))</f>
        <v>CONFIDENTIAL</v>
      </c>
      <c r="D21" s="70" t="str">
        <f>INDEX(monthly_gwh_mw!Y:Y,MATCH(A21,monthly_gwh_mw!AA:AA,0))</f>
        <v>unspecified_import_energy_NA_CONFIDENTIAL</v>
      </c>
      <c r="E21" s="70">
        <f>INDEX(monthly_gwh_mw!N:N,MATCH(A21,monthly_gwh_mw!AA:AA,0))</f>
        <v>1</v>
      </c>
      <c r="F21" s="67" t="str">
        <f t="shared" si="9"/>
        <v>ok</v>
      </c>
      <c r="G21" s="40">
        <v>42717</v>
      </c>
      <c r="H21" s="40">
        <v>42644</v>
      </c>
      <c r="I21" s="40">
        <v>44196</v>
      </c>
      <c r="J21" s="25" t="s">
        <v>9</v>
      </c>
      <c r="K21" s="25">
        <v>0</v>
      </c>
      <c r="M21" s="67">
        <f>IF(COUNTIFS(resources!B:B,B21)&gt;0,INDEX(resources!I:I,MATCH(B21,resources!B:B,0)),"fillme")</f>
        <v>0</v>
      </c>
      <c r="O21" s="67" t="str">
        <f t="shared" si="10"/>
        <v>ok</v>
      </c>
      <c r="P21" s="67" t="str">
        <f t="shared" si="10"/>
        <v>ok</v>
      </c>
      <c r="Q21" s="67" t="str">
        <f t="shared" si="10"/>
        <v>ok</v>
      </c>
      <c r="R21" s="67" t="str">
        <f t="shared" si="10"/>
        <v>ok</v>
      </c>
      <c r="Y21" s="26">
        <f t="shared" si="1"/>
        <v>2016</v>
      </c>
      <c r="Z21" s="26">
        <f t="shared" si="2"/>
        <v>12</v>
      </c>
      <c r="AA21" s="26">
        <f t="shared" si="3"/>
        <v>2016</v>
      </c>
      <c r="AB21" s="26">
        <f t="shared" si="4"/>
        <v>10</v>
      </c>
      <c r="AC21" s="26">
        <f t="shared" si="5"/>
        <v>2020</v>
      </c>
      <c r="AD21" s="26">
        <f t="shared" si="6"/>
        <v>12</v>
      </c>
      <c r="AE21" s="104">
        <f t="shared" si="11"/>
        <v>1</v>
      </c>
      <c r="AF21" s="104">
        <f t="shared" si="12"/>
        <v>1</v>
      </c>
      <c r="AG21" s="104">
        <f t="shared" si="13"/>
        <v>1</v>
      </c>
      <c r="AH21" s="104">
        <f t="shared" si="7"/>
        <v>1</v>
      </c>
      <c r="AI21" s="104">
        <f t="shared" si="14"/>
        <v>1</v>
      </c>
      <c r="AJ21" s="210" t="s">
        <v>6314</v>
      </c>
      <c r="AK21" s="210" t="s">
        <v>6314</v>
      </c>
      <c r="AL21" s="210" t="s">
        <v>6314</v>
      </c>
      <c r="AM21" s="104">
        <f t="shared" si="15"/>
        <v>0</v>
      </c>
      <c r="AN21" s="104">
        <f t="shared" si="16"/>
        <v>0</v>
      </c>
      <c r="AO21" s="104" t="e">
        <f t="shared" si="17"/>
        <v>#VALUE!</v>
      </c>
      <c r="AP21" s="104" t="e">
        <f t="shared" si="18"/>
        <v>#VALUE!</v>
      </c>
      <c r="AQ21" s="104">
        <f t="shared" si="19"/>
        <v>0</v>
      </c>
    </row>
    <row r="22" spans="1:43">
      <c r="A22" s="70">
        <f t="shared" si="8"/>
        <v>21</v>
      </c>
      <c r="B22" s="70" t="str">
        <f>INDEX(monthly_gwh_mw!B:B,MATCH(A22,monthly_gwh_mw!AA:AA,0))</f>
        <v>new_generic_battery_storage</v>
      </c>
      <c r="C22" s="190" t="str">
        <f>INDEX(monthly_gwh_mw!K:K,MATCH(A22,monthly_gwh_mw!AA:AA,0))</f>
        <v>CONFIDENTIAL</v>
      </c>
      <c r="D22" s="70" t="str">
        <f>INDEX(monthly_gwh_mw!Y:Y,MATCH(A22,monthly_gwh_mw!AA:AA,0))</f>
        <v>new_generic_battery_storage_energy_NA_CONFIDENTIAL</v>
      </c>
      <c r="E22" s="70">
        <f>INDEX(monthly_gwh_mw!N:N,MATCH(A22,monthly_gwh_mw!AA:AA,0))</f>
        <v>0</v>
      </c>
      <c r="F22" s="67" t="str">
        <f t="shared" si="9"/>
        <v>fillme</v>
      </c>
      <c r="G22" s="40">
        <v>43088</v>
      </c>
      <c r="H22" s="40">
        <v>42736</v>
      </c>
      <c r="I22" s="40">
        <v>46387</v>
      </c>
      <c r="J22" s="25" t="s">
        <v>9</v>
      </c>
      <c r="K22" s="25">
        <v>0</v>
      </c>
      <c r="M22" s="67">
        <f>IF(COUNTIFS(resources!B:B,B22)&gt;0,INDEX(resources!I:I,MATCH(B22,resources!B:B,0)),"fillme")</f>
        <v>1</v>
      </c>
      <c r="O22" s="67" t="str">
        <f t="shared" si="10"/>
        <v>fillme</v>
      </c>
      <c r="P22" s="67" t="str">
        <f t="shared" si="10"/>
        <v>fillme</v>
      </c>
      <c r="Q22" s="67" t="str">
        <f t="shared" si="10"/>
        <v>fillme</v>
      </c>
      <c r="R22" s="67" t="str">
        <f t="shared" si="10"/>
        <v>fillme</v>
      </c>
      <c r="Y22" s="26">
        <f t="shared" si="1"/>
        <v>2017</v>
      </c>
      <c r="Z22" s="26">
        <f t="shared" si="2"/>
        <v>12</v>
      </c>
      <c r="AA22" s="26">
        <f t="shared" si="3"/>
        <v>2017</v>
      </c>
      <c r="AB22" s="26">
        <f t="shared" si="4"/>
        <v>1</v>
      </c>
      <c r="AC22" s="26">
        <f t="shared" si="5"/>
        <v>2026</v>
      </c>
      <c r="AD22" s="26">
        <f t="shared" si="6"/>
        <v>12</v>
      </c>
      <c r="AE22" s="104">
        <f t="shared" si="11"/>
        <v>1</v>
      </c>
      <c r="AF22" s="104">
        <f t="shared" si="12"/>
        <v>1</v>
      </c>
      <c r="AG22" s="104">
        <f t="shared" si="13"/>
        <v>1</v>
      </c>
      <c r="AH22" s="104">
        <f t="shared" si="7"/>
        <v>1</v>
      </c>
      <c r="AI22" s="104">
        <f t="shared" si="14"/>
        <v>0</v>
      </c>
      <c r="AJ22" s="210" t="s">
        <v>6314</v>
      </c>
      <c r="AK22" s="210" t="s">
        <v>6314</v>
      </c>
      <c r="AL22" s="210" t="s">
        <v>6314</v>
      </c>
      <c r="AM22" s="104">
        <f t="shared" si="15"/>
        <v>0</v>
      </c>
      <c r="AN22" s="104">
        <f t="shared" si="16"/>
        <v>0</v>
      </c>
      <c r="AO22" s="104" t="e">
        <f t="shared" si="17"/>
        <v>#VALUE!</v>
      </c>
      <c r="AP22" s="104" t="e">
        <f t="shared" si="18"/>
        <v>#VALUE!</v>
      </c>
      <c r="AQ22" s="104">
        <f t="shared" si="19"/>
        <v>0</v>
      </c>
    </row>
    <row r="23" spans="1:43">
      <c r="A23" s="70">
        <f t="shared" si="8"/>
        <v>22</v>
      </c>
      <c r="B23" s="70" t="str">
        <f>INDEX(monthly_gwh_mw!B:B,MATCH(A23,monthly_gwh_mw!AA:AA,0))</f>
        <v>Carrizo_Wind</v>
      </c>
      <c r="C23" s="190" t="str">
        <f>INDEX(monthly_gwh_mw!K:K,MATCH(A23,monthly_gwh_mw!AA:AA,0))</f>
        <v>CONFIDENTIAL</v>
      </c>
      <c r="D23" s="70" t="str">
        <f>INDEX(monthly_gwh_mw!Y:Y,MATCH(A23,monthly_gwh_mw!AA:AA,0))</f>
        <v>Carrizo_Wind_energy_NA_CONFIDENTIAL</v>
      </c>
      <c r="E23" s="70">
        <f>INDEX(monthly_gwh_mw!N:N,MATCH(A23,monthly_gwh_mw!AA:AA,0))</f>
        <v>0</v>
      </c>
      <c r="F23" s="67" t="str">
        <f t="shared" si="9"/>
        <v>fillme</v>
      </c>
      <c r="G23" s="40">
        <v>43437</v>
      </c>
      <c r="H23" s="40">
        <v>43101</v>
      </c>
      <c r="I23" s="40">
        <v>44926</v>
      </c>
      <c r="J23" s="25" t="s">
        <v>9</v>
      </c>
      <c r="K23" s="25">
        <v>0</v>
      </c>
      <c r="M23" s="67">
        <f>IF(COUNTIFS(resources!B:B,B23)&gt;0,INDEX(resources!I:I,MATCH(B23,resources!B:B,0)),"fillme")</f>
        <v>1</v>
      </c>
      <c r="O23" s="67" t="str">
        <f t="shared" si="10"/>
        <v>fillme</v>
      </c>
      <c r="P23" s="67" t="str">
        <f t="shared" si="10"/>
        <v>fillme</v>
      </c>
      <c r="Q23" s="67" t="str">
        <f t="shared" si="10"/>
        <v>fillme</v>
      </c>
      <c r="R23" s="67" t="str">
        <f t="shared" si="10"/>
        <v>fillme</v>
      </c>
      <c r="Y23" s="26">
        <f t="shared" si="1"/>
        <v>2018</v>
      </c>
      <c r="Z23" s="26">
        <f t="shared" si="2"/>
        <v>12</v>
      </c>
      <c r="AA23" s="26">
        <f t="shared" si="3"/>
        <v>2018</v>
      </c>
      <c r="AB23" s="26">
        <f t="shared" si="4"/>
        <v>1</v>
      </c>
      <c r="AC23" s="26">
        <f t="shared" si="5"/>
        <v>2022</v>
      </c>
      <c r="AD23" s="26">
        <f t="shared" si="6"/>
        <v>12</v>
      </c>
      <c r="AE23" s="104">
        <f t="shared" si="11"/>
        <v>1</v>
      </c>
      <c r="AF23" s="104">
        <f t="shared" si="12"/>
        <v>1</v>
      </c>
      <c r="AG23" s="104">
        <f t="shared" si="13"/>
        <v>1</v>
      </c>
      <c r="AH23" s="104">
        <f t="shared" si="7"/>
        <v>1</v>
      </c>
      <c r="AI23" s="104">
        <f t="shared" si="14"/>
        <v>0</v>
      </c>
      <c r="AJ23" s="210" t="s">
        <v>6314</v>
      </c>
      <c r="AK23" s="210" t="s">
        <v>6314</v>
      </c>
      <c r="AL23" s="210" t="s">
        <v>6314</v>
      </c>
      <c r="AM23" s="104">
        <f t="shared" si="15"/>
        <v>0</v>
      </c>
      <c r="AN23" s="104">
        <f t="shared" si="16"/>
        <v>0</v>
      </c>
      <c r="AO23" s="104" t="e">
        <f t="shared" si="17"/>
        <v>#VALUE!</v>
      </c>
      <c r="AP23" s="104" t="e">
        <f t="shared" si="18"/>
        <v>#VALUE!</v>
      </c>
      <c r="AQ23" s="104">
        <f t="shared" si="19"/>
        <v>0</v>
      </c>
    </row>
    <row r="24" spans="1:43">
      <c r="A24" s="70">
        <f t="shared" si="8"/>
        <v>23</v>
      </c>
      <c r="B24" s="70" t="str">
        <f>INDEX(monthly_gwh_mw!B:B,MATCH(A24,monthly_gwh_mw!AA:AA,0))</f>
        <v>Greater_Imperial_Wind</v>
      </c>
      <c r="C24" s="190" t="str">
        <f>INDEX(monthly_gwh_mw!K:K,MATCH(A24,monthly_gwh_mw!AA:AA,0))</f>
        <v>CONFIDENTIAL</v>
      </c>
      <c r="D24" s="70" t="str">
        <f>INDEX(monthly_gwh_mw!Y:Y,MATCH(A24,monthly_gwh_mw!AA:AA,0))</f>
        <v>Greater_Imperial_Wind_energy_NA_CONFIDENTIAL</v>
      </c>
      <c r="E24" s="70">
        <f>INDEX(monthly_gwh_mw!N:N,MATCH(A24,monthly_gwh_mw!AA:AA,0))</f>
        <v>0</v>
      </c>
      <c r="F24" s="67" t="str">
        <f t="shared" si="9"/>
        <v>fillme</v>
      </c>
      <c r="G24" s="40">
        <v>43602</v>
      </c>
      <c r="H24" s="40">
        <v>43435</v>
      </c>
      <c r="I24" s="40">
        <v>44196</v>
      </c>
      <c r="J24" s="25" t="s">
        <v>9</v>
      </c>
      <c r="K24" s="25">
        <v>0</v>
      </c>
      <c r="M24" s="67">
        <f>IF(COUNTIFS(resources!B:B,B24)&gt;0,INDEX(resources!I:I,MATCH(B24,resources!B:B,0)),"fillme")</f>
        <v>1</v>
      </c>
      <c r="O24" s="67" t="str">
        <f t="shared" si="10"/>
        <v>fillme</v>
      </c>
      <c r="P24" s="67" t="str">
        <f t="shared" si="10"/>
        <v>fillme</v>
      </c>
      <c r="Q24" s="67" t="str">
        <f t="shared" si="10"/>
        <v>fillme</v>
      </c>
      <c r="R24" s="67" t="str">
        <f t="shared" si="10"/>
        <v>fillme</v>
      </c>
      <c r="Y24" s="26">
        <f t="shared" si="1"/>
        <v>2019</v>
      </c>
      <c r="Z24" s="26">
        <f t="shared" si="2"/>
        <v>5</v>
      </c>
      <c r="AA24" s="26">
        <f t="shared" si="3"/>
        <v>2018</v>
      </c>
      <c r="AB24" s="26">
        <f t="shared" si="4"/>
        <v>12</v>
      </c>
      <c r="AC24" s="26">
        <f t="shared" si="5"/>
        <v>2020</v>
      </c>
      <c r="AD24" s="26">
        <f t="shared" si="6"/>
        <v>12</v>
      </c>
      <c r="AE24" s="104">
        <f t="shared" si="11"/>
        <v>1</v>
      </c>
      <c r="AF24" s="104">
        <f t="shared" si="12"/>
        <v>1</v>
      </c>
      <c r="AG24" s="104">
        <f t="shared" si="13"/>
        <v>1</v>
      </c>
      <c r="AH24" s="104">
        <f t="shared" si="7"/>
        <v>1</v>
      </c>
      <c r="AI24" s="104">
        <f t="shared" si="14"/>
        <v>0</v>
      </c>
      <c r="AJ24" s="210" t="s">
        <v>6314</v>
      </c>
      <c r="AK24" s="210" t="s">
        <v>6314</v>
      </c>
      <c r="AL24" s="210" t="s">
        <v>6314</v>
      </c>
      <c r="AM24" s="104">
        <f t="shared" si="15"/>
        <v>0</v>
      </c>
      <c r="AN24" s="104">
        <f t="shared" si="16"/>
        <v>0</v>
      </c>
      <c r="AO24" s="104" t="e">
        <f t="shared" si="17"/>
        <v>#VALUE!</v>
      </c>
      <c r="AP24" s="104" t="e">
        <f t="shared" si="18"/>
        <v>#VALUE!</v>
      </c>
      <c r="AQ24" s="104">
        <f t="shared" si="19"/>
        <v>0</v>
      </c>
    </row>
    <row r="25" spans="1:43">
      <c r="A25" s="70">
        <f t="shared" si="8"/>
        <v>24</v>
      </c>
      <c r="B25" s="70" t="str">
        <f>INDEX(monthly_gwh_mw!B:B,MATCH(A25,monthly_gwh_mw!AA:AA,0))</f>
        <v>Humboldt_Wind</v>
      </c>
      <c r="C25" s="190" t="str">
        <f>INDEX(monthly_gwh_mw!K:K,MATCH(A25,monthly_gwh_mw!AA:AA,0))</f>
        <v>CONFIDENTIAL</v>
      </c>
      <c r="D25" s="70" t="str">
        <f>INDEX(monthly_gwh_mw!Y:Y,MATCH(A25,monthly_gwh_mw!AA:AA,0))</f>
        <v>Humboldt_Wind_energy_NA_CONFIDENTIAL</v>
      </c>
      <c r="E25" s="70">
        <f>INDEX(monthly_gwh_mw!N:N,MATCH(A25,monthly_gwh_mw!AA:AA,0))</f>
        <v>0</v>
      </c>
      <c r="F25" s="67" t="str">
        <f t="shared" si="9"/>
        <v>fillme</v>
      </c>
      <c r="G25" s="40">
        <v>43602</v>
      </c>
      <c r="H25" s="40">
        <v>43673</v>
      </c>
      <c r="I25" s="40">
        <v>44196</v>
      </c>
      <c r="J25" s="25" t="s">
        <v>9</v>
      </c>
      <c r="K25" s="25">
        <v>0</v>
      </c>
      <c r="M25" s="67">
        <f>IF(COUNTIFS(resources!B:B,B25)&gt;0,INDEX(resources!I:I,MATCH(B25,resources!B:B,0)),"fillme")</f>
        <v>1</v>
      </c>
      <c r="O25" s="67" t="str">
        <f t="shared" si="10"/>
        <v>fillme</v>
      </c>
      <c r="P25" s="67" t="str">
        <f t="shared" si="10"/>
        <v>fillme</v>
      </c>
      <c r="Q25" s="67" t="str">
        <f t="shared" si="10"/>
        <v>fillme</v>
      </c>
      <c r="R25" s="67" t="str">
        <f t="shared" si="10"/>
        <v>fillme</v>
      </c>
      <c r="Y25" s="26">
        <f t="shared" si="1"/>
        <v>2019</v>
      </c>
      <c r="Z25" s="26">
        <f t="shared" si="2"/>
        <v>5</v>
      </c>
      <c r="AA25" s="26">
        <f t="shared" si="3"/>
        <v>2019</v>
      </c>
      <c r="AB25" s="26">
        <f t="shared" si="4"/>
        <v>7</v>
      </c>
      <c r="AC25" s="26">
        <f t="shared" si="5"/>
        <v>2020</v>
      </c>
      <c r="AD25" s="26">
        <f t="shared" si="6"/>
        <v>12</v>
      </c>
      <c r="AE25" s="104">
        <f t="shared" si="11"/>
        <v>1</v>
      </c>
      <c r="AF25" s="104">
        <f t="shared" si="12"/>
        <v>1</v>
      </c>
      <c r="AG25" s="104">
        <f t="shared" si="13"/>
        <v>1</v>
      </c>
      <c r="AH25" s="104">
        <f t="shared" si="7"/>
        <v>1</v>
      </c>
      <c r="AI25" s="104">
        <f t="shared" si="14"/>
        <v>0</v>
      </c>
      <c r="AJ25" s="210" t="s">
        <v>6314</v>
      </c>
      <c r="AK25" s="210" t="s">
        <v>6314</v>
      </c>
      <c r="AL25" s="210" t="s">
        <v>6314</v>
      </c>
      <c r="AM25" s="104">
        <f t="shared" si="15"/>
        <v>0</v>
      </c>
      <c r="AN25" s="104">
        <f t="shared" si="16"/>
        <v>0</v>
      </c>
      <c r="AO25" s="104" t="e">
        <f t="shared" si="17"/>
        <v>#VALUE!</v>
      </c>
      <c r="AP25" s="104" t="e">
        <f t="shared" si="18"/>
        <v>#VALUE!</v>
      </c>
      <c r="AQ25" s="104">
        <f t="shared" si="19"/>
        <v>0</v>
      </c>
    </row>
    <row r="26" spans="1:43">
      <c r="A26" s="70">
        <f t="shared" si="8"/>
        <v>25</v>
      </c>
      <c r="B26" s="70" t="str">
        <f>INDEX(monthly_gwh_mw!B:B,MATCH(A26,monthly_gwh_mw!AA:AA,0))</f>
        <v>Tehachapi_Wind</v>
      </c>
      <c r="C26" s="190" t="str">
        <f>INDEX(monthly_gwh_mw!K:K,MATCH(A26,monthly_gwh_mw!AA:AA,0))</f>
        <v>CONFIDENTIAL</v>
      </c>
      <c r="D26" s="70" t="str">
        <f>INDEX(monthly_gwh_mw!Y:Y,MATCH(A26,monthly_gwh_mw!AA:AA,0))</f>
        <v>Tehachapi_Wind_energy_NA_CONFIDENTIAL</v>
      </c>
      <c r="E26" s="70">
        <f>INDEX(monthly_gwh_mw!N:N,MATCH(A26,monthly_gwh_mw!AA:AA,0))</f>
        <v>0</v>
      </c>
      <c r="F26" s="67" t="str">
        <f t="shared" si="9"/>
        <v>fillme</v>
      </c>
      <c r="G26" s="40">
        <v>43665</v>
      </c>
      <c r="H26" s="40">
        <v>43673</v>
      </c>
      <c r="I26" s="40">
        <v>44196</v>
      </c>
      <c r="J26" s="25" t="s">
        <v>9</v>
      </c>
      <c r="K26" s="25">
        <v>0</v>
      </c>
      <c r="M26" s="67">
        <f>IF(COUNTIFS(resources!B:B,B26)&gt;0,INDEX(resources!I:I,MATCH(B26,resources!B:B,0)),"fillme")</f>
        <v>1</v>
      </c>
      <c r="O26" s="67" t="str">
        <f t="shared" si="10"/>
        <v>fillme</v>
      </c>
      <c r="P26" s="67" t="str">
        <f t="shared" si="10"/>
        <v>fillme</v>
      </c>
      <c r="Q26" s="67" t="str">
        <f t="shared" si="10"/>
        <v>fillme</v>
      </c>
      <c r="R26" s="67" t="str">
        <f t="shared" si="10"/>
        <v>fillme</v>
      </c>
      <c r="Y26" s="26">
        <f t="shared" si="1"/>
        <v>2019</v>
      </c>
      <c r="Z26" s="26">
        <f t="shared" si="2"/>
        <v>7</v>
      </c>
      <c r="AA26" s="26">
        <f t="shared" si="3"/>
        <v>2019</v>
      </c>
      <c r="AB26" s="26">
        <f t="shared" si="4"/>
        <v>7</v>
      </c>
      <c r="AC26" s="26">
        <f t="shared" si="5"/>
        <v>2020</v>
      </c>
      <c r="AD26" s="26">
        <f t="shared" si="6"/>
        <v>12</v>
      </c>
      <c r="AE26" s="104">
        <f t="shared" si="11"/>
        <v>1</v>
      </c>
      <c r="AF26" s="104">
        <f t="shared" si="12"/>
        <v>1</v>
      </c>
      <c r="AG26" s="104">
        <f t="shared" si="13"/>
        <v>1</v>
      </c>
      <c r="AH26" s="104">
        <f t="shared" si="7"/>
        <v>1</v>
      </c>
      <c r="AI26" s="104">
        <f t="shared" si="14"/>
        <v>0</v>
      </c>
      <c r="AJ26" s="210" t="s">
        <v>6314</v>
      </c>
      <c r="AK26" s="210" t="s">
        <v>6314</v>
      </c>
      <c r="AL26" s="210" t="s">
        <v>6314</v>
      </c>
      <c r="AM26" s="104">
        <f t="shared" si="15"/>
        <v>0</v>
      </c>
      <c r="AN26" s="104">
        <f t="shared" si="16"/>
        <v>0</v>
      </c>
      <c r="AO26" s="104" t="e">
        <f t="shared" si="17"/>
        <v>#VALUE!</v>
      </c>
      <c r="AP26" s="104" t="e">
        <f t="shared" si="18"/>
        <v>#VALUE!</v>
      </c>
      <c r="AQ26" s="104">
        <f t="shared" si="19"/>
        <v>0</v>
      </c>
    </row>
    <row r="27" spans="1:43">
      <c r="A27" s="70">
        <f t="shared" si="8"/>
        <v>26</v>
      </c>
      <c r="B27" s="70" t="str">
        <f>INDEX(monthly_gwh_mw!B:B,MATCH(A27,monthly_gwh_mw!AA:AA,0))</f>
        <v>Carrizo_Solar</v>
      </c>
      <c r="C27" s="190" t="str">
        <f>INDEX(monthly_gwh_mw!K:K,MATCH(A27,monthly_gwh_mw!AA:AA,0))</f>
        <v>CONFIDENTIAL</v>
      </c>
      <c r="D27" s="70" t="str">
        <f>INDEX(monthly_gwh_mw!Y:Y,MATCH(A27,monthly_gwh_mw!AA:AA,0))</f>
        <v>Carrizo_Solar_energy_NA_CONFIDENTIAL</v>
      </c>
      <c r="E27" s="70">
        <f>INDEX(monthly_gwh_mw!N:N,MATCH(A27,monthly_gwh_mw!AA:AA,0))</f>
        <v>0</v>
      </c>
      <c r="F27" s="67" t="str">
        <f t="shared" si="9"/>
        <v>fillme</v>
      </c>
      <c r="G27" s="40">
        <v>43665</v>
      </c>
      <c r="H27" s="40">
        <v>43831</v>
      </c>
      <c r="I27" s="40">
        <v>44196</v>
      </c>
      <c r="J27" s="25" t="s">
        <v>9</v>
      </c>
      <c r="K27" s="25">
        <v>0</v>
      </c>
      <c r="M27" s="67">
        <f>IF(COUNTIFS(resources!B:B,B27)&gt;0,INDEX(resources!I:I,MATCH(B27,resources!B:B,0)),"fillme")</f>
        <v>1</v>
      </c>
      <c r="O27" s="67" t="str">
        <f t="shared" si="10"/>
        <v>fillme</v>
      </c>
      <c r="P27" s="67" t="str">
        <f t="shared" si="10"/>
        <v>fillme</v>
      </c>
      <c r="Q27" s="67" t="str">
        <f t="shared" si="10"/>
        <v>fillme</v>
      </c>
      <c r="R27" s="67" t="str">
        <f t="shared" si="10"/>
        <v>fillme</v>
      </c>
      <c r="Y27" s="26">
        <f t="shared" si="1"/>
        <v>2019</v>
      </c>
      <c r="Z27" s="26">
        <f t="shared" si="2"/>
        <v>7</v>
      </c>
      <c r="AA27" s="26">
        <f t="shared" si="3"/>
        <v>2020</v>
      </c>
      <c r="AB27" s="26">
        <f t="shared" si="4"/>
        <v>1</v>
      </c>
      <c r="AC27" s="26">
        <f t="shared" si="5"/>
        <v>2020</v>
      </c>
      <c r="AD27" s="26">
        <f t="shared" si="6"/>
        <v>12</v>
      </c>
      <c r="AE27" s="104">
        <f t="shared" si="11"/>
        <v>1</v>
      </c>
      <c r="AF27" s="104">
        <f t="shared" si="12"/>
        <v>1</v>
      </c>
      <c r="AG27" s="104">
        <f t="shared" si="13"/>
        <v>1</v>
      </c>
      <c r="AH27" s="104">
        <f t="shared" si="7"/>
        <v>1</v>
      </c>
      <c r="AI27" s="104">
        <f t="shared" si="14"/>
        <v>0</v>
      </c>
      <c r="AJ27" s="210" t="s">
        <v>6314</v>
      </c>
      <c r="AK27" s="210" t="s">
        <v>6314</v>
      </c>
      <c r="AL27" s="210" t="s">
        <v>6314</v>
      </c>
      <c r="AM27" s="104">
        <f t="shared" si="15"/>
        <v>0</v>
      </c>
      <c r="AN27" s="104">
        <f t="shared" si="16"/>
        <v>0</v>
      </c>
      <c r="AO27" s="104" t="e">
        <f t="shared" si="17"/>
        <v>#VALUE!</v>
      </c>
      <c r="AP27" s="104" t="e">
        <f t="shared" si="18"/>
        <v>#VALUE!</v>
      </c>
      <c r="AQ27" s="104">
        <f t="shared" si="19"/>
        <v>0</v>
      </c>
    </row>
    <row r="28" spans="1:43">
      <c r="A28" s="70">
        <f t="shared" si="8"/>
        <v>27</v>
      </c>
      <c r="B28" s="70" t="str">
        <f>INDEX(monthly_gwh_mw!B:B,MATCH(A28,monthly_gwh_mw!AA:AA,0))</f>
        <v>Greater_Imperial_Solar</v>
      </c>
      <c r="C28" s="190" t="str">
        <f>INDEX(monthly_gwh_mw!K:K,MATCH(A28,monthly_gwh_mw!AA:AA,0))</f>
        <v>CONFIDENTIAL</v>
      </c>
      <c r="D28" s="70" t="str">
        <f>INDEX(monthly_gwh_mw!Y:Y,MATCH(A28,monthly_gwh_mw!AA:AA,0))</f>
        <v>Greater_Imperial_Solar_energy_NA_CONFIDENTIAL</v>
      </c>
      <c r="E28" s="70">
        <f>INDEX(monthly_gwh_mw!N:N,MATCH(A28,monthly_gwh_mw!AA:AA,0))</f>
        <v>0</v>
      </c>
      <c r="F28" s="67" t="str">
        <f t="shared" si="9"/>
        <v>fillme</v>
      </c>
      <c r="G28" s="40">
        <v>43845</v>
      </c>
      <c r="H28" s="40">
        <v>44197</v>
      </c>
      <c r="I28" s="40">
        <v>45291</v>
      </c>
      <c r="J28" s="25" t="s">
        <v>9</v>
      </c>
      <c r="K28" s="25">
        <v>0</v>
      </c>
      <c r="M28" s="67">
        <f>IF(COUNTIFS(resources!B:B,B28)&gt;0,INDEX(resources!I:I,MATCH(B28,resources!B:B,0)),"fillme")</f>
        <v>1</v>
      </c>
      <c r="O28" s="67" t="str">
        <f t="shared" si="10"/>
        <v>fillme</v>
      </c>
      <c r="P28" s="67" t="str">
        <f t="shared" si="10"/>
        <v>fillme</v>
      </c>
      <c r="Q28" s="67" t="str">
        <f t="shared" si="10"/>
        <v>fillme</v>
      </c>
      <c r="R28" s="67" t="str">
        <f t="shared" si="10"/>
        <v>fillme</v>
      </c>
      <c r="Y28" s="26">
        <f t="shared" si="1"/>
        <v>2020</v>
      </c>
      <c r="Z28" s="26">
        <f t="shared" si="2"/>
        <v>1</v>
      </c>
      <c r="AA28" s="26">
        <f t="shared" si="3"/>
        <v>2021</v>
      </c>
      <c r="AB28" s="26">
        <f t="shared" si="4"/>
        <v>1</v>
      </c>
      <c r="AC28" s="26">
        <f t="shared" si="5"/>
        <v>2023</v>
      </c>
      <c r="AD28" s="26">
        <f t="shared" si="6"/>
        <v>12</v>
      </c>
      <c r="AE28" s="104">
        <f t="shared" si="11"/>
        <v>1</v>
      </c>
      <c r="AF28" s="104">
        <f t="shared" si="12"/>
        <v>1</v>
      </c>
      <c r="AG28" s="104">
        <f t="shared" si="13"/>
        <v>1</v>
      </c>
      <c r="AH28" s="104">
        <f t="shared" si="7"/>
        <v>1</v>
      </c>
      <c r="AI28" s="104">
        <f t="shared" si="14"/>
        <v>0</v>
      </c>
      <c r="AJ28" s="210" t="s">
        <v>6314</v>
      </c>
      <c r="AK28" s="210" t="s">
        <v>6314</v>
      </c>
      <c r="AL28" s="210" t="s">
        <v>6314</v>
      </c>
      <c r="AM28" s="104">
        <f t="shared" si="15"/>
        <v>0</v>
      </c>
      <c r="AN28" s="104">
        <f t="shared" si="16"/>
        <v>0</v>
      </c>
      <c r="AO28" s="104" t="e">
        <f t="shared" si="17"/>
        <v>#VALUE!</v>
      </c>
      <c r="AP28" s="104" t="e">
        <f t="shared" si="18"/>
        <v>#VALUE!</v>
      </c>
      <c r="AQ28" s="104">
        <f t="shared" si="19"/>
        <v>0</v>
      </c>
    </row>
    <row r="29" spans="1:43">
      <c r="A29" s="70">
        <f t="shared" si="8"/>
        <v>28</v>
      </c>
      <c r="B29" s="70" t="str">
        <f>INDEX(monthly_gwh_mw!B:B,MATCH(A29,monthly_gwh_mw!AA:AA,0))</f>
        <v>Inyokern_North_Kramer_Solar</v>
      </c>
      <c r="C29" s="190" t="str">
        <f>INDEX(monthly_gwh_mw!K:K,MATCH(A29,monthly_gwh_mw!AA:AA,0))</f>
        <v>CONFIDENTIAL</v>
      </c>
      <c r="D29" s="70" t="str">
        <f>INDEX(monthly_gwh_mw!Y:Y,MATCH(A29,monthly_gwh_mw!AA:AA,0))</f>
        <v>Inyokern_North_Kramer_Solar_energy_NA_CONFIDENTIAL</v>
      </c>
      <c r="E29" s="70">
        <f>INDEX(monthly_gwh_mw!N:N,MATCH(A29,monthly_gwh_mw!AA:AA,0))</f>
        <v>0</v>
      </c>
      <c r="F29" s="67" t="str">
        <f t="shared" si="9"/>
        <v>fillme</v>
      </c>
      <c r="G29" s="40">
        <v>44197</v>
      </c>
      <c r="H29" s="40">
        <v>43845</v>
      </c>
      <c r="I29" s="40">
        <v>44196</v>
      </c>
      <c r="J29" s="25" t="s">
        <v>9</v>
      </c>
      <c r="K29" s="25">
        <v>0</v>
      </c>
      <c r="M29" s="67">
        <f>IF(COUNTIFS(resources!B:B,B29)&gt;0,INDEX(resources!I:I,MATCH(B29,resources!B:B,0)),"fillme")</f>
        <v>1</v>
      </c>
      <c r="O29" s="67" t="str">
        <f t="shared" si="10"/>
        <v>fillme</v>
      </c>
      <c r="P29" s="67" t="str">
        <f t="shared" si="10"/>
        <v>fillme</v>
      </c>
      <c r="Q29" s="67" t="str">
        <f t="shared" si="10"/>
        <v>fillme</v>
      </c>
      <c r="R29" s="67" t="str">
        <f t="shared" si="10"/>
        <v>fillme</v>
      </c>
      <c r="Y29" s="26">
        <f t="shared" si="1"/>
        <v>2021</v>
      </c>
      <c r="Z29" s="26">
        <f t="shared" si="2"/>
        <v>1</v>
      </c>
      <c r="AA29" s="26">
        <f t="shared" si="3"/>
        <v>2020</v>
      </c>
      <c r="AB29" s="26">
        <f t="shared" si="4"/>
        <v>1</v>
      </c>
      <c r="AC29" s="26">
        <f t="shared" si="5"/>
        <v>2020</v>
      </c>
      <c r="AD29" s="26">
        <f t="shared" si="6"/>
        <v>12</v>
      </c>
      <c r="AE29" s="104">
        <f t="shared" si="11"/>
        <v>1</v>
      </c>
      <c r="AF29" s="104">
        <f t="shared" si="12"/>
        <v>1</v>
      </c>
      <c r="AG29" s="104">
        <f t="shared" si="13"/>
        <v>1</v>
      </c>
      <c r="AH29" s="104">
        <f t="shared" si="7"/>
        <v>1</v>
      </c>
      <c r="AI29" s="104">
        <f t="shared" si="14"/>
        <v>0</v>
      </c>
      <c r="AJ29" s="210" t="s">
        <v>6314</v>
      </c>
      <c r="AK29" s="210" t="s">
        <v>6314</v>
      </c>
      <c r="AL29" s="210" t="s">
        <v>6314</v>
      </c>
      <c r="AM29" s="104">
        <f t="shared" si="15"/>
        <v>0</v>
      </c>
      <c r="AN29" s="104">
        <f t="shared" si="16"/>
        <v>0</v>
      </c>
      <c r="AO29" s="104" t="e">
        <f t="shared" si="17"/>
        <v>#VALUE!</v>
      </c>
      <c r="AP29" s="104" t="e">
        <f t="shared" si="18"/>
        <v>#VALUE!</v>
      </c>
      <c r="AQ29" s="104">
        <f t="shared" si="19"/>
        <v>0</v>
      </c>
    </row>
    <row r="30" spans="1:43">
      <c r="A30" s="70">
        <f t="shared" si="8"/>
        <v>29</v>
      </c>
      <c r="B30" s="70" t="str">
        <f>INDEX(monthly_gwh_mw!B:B,MATCH(A30,monthly_gwh_mw!AA:AA,0))</f>
        <v>Tehachapi_Solar</v>
      </c>
      <c r="C30" s="190" t="str">
        <f>INDEX(monthly_gwh_mw!K:K,MATCH(A30,monthly_gwh_mw!AA:AA,0))</f>
        <v>CONFIDENTIAL</v>
      </c>
      <c r="D30" s="70" t="str">
        <f>INDEX(monthly_gwh_mw!Y:Y,MATCH(A30,monthly_gwh_mw!AA:AA,0))</f>
        <v>Tehachapi_Solar_energy_NA_CONFIDENTIAL</v>
      </c>
      <c r="E30" s="70">
        <f>INDEX(monthly_gwh_mw!N:N,MATCH(A30,monthly_gwh_mw!AA:AA,0))</f>
        <v>0</v>
      </c>
      <c r="F30" s="67" t="str">
        <f t="shared" si="9"/>
        <v>fillme</v>
      </c>
      <c r="G30" s="40">
        <v>44197</v>
      </c>
      <c r="H30" s="40">
        <v>44197</v>
      </c>
      <c r="I30" s="40">
        <v>45657</v>
      </c>
      <c r="J30" s="25" t="s">
        <v>9</v>
      </c>
      <c r="K30" s="25">
        <v>0</v>
      </c>
      <c r="M30" s="67">
        <f>IF(COUNTIFS(resources!B:B,B30)&gt;0,INDEX(resources!I:I,MATCH(B30,resources!B:B,0)),"fillme")</f>
        <v>1</v>
      </c>
      <c r="O30" s="67" t="str">
        <f t="shared" si="10"/>
        <v>fillme</v>
      </c>
      <c r="P30" s="67" t="str">
        <f t="shared" si="10"/>
        <v>fillme</v>
      </c>
      <c r="Q30" s="67" t="str">
        <f t="shared" si="10"/>
        <v>fillme</v>
      </c>
      <c r="R30" s="67" t="str">
        <f t="shared" si="10"/>
        <v>fillme</v>
      </c>
      <c r="Y30" s="26">
        <f t="shared" si="1"/>
        <v>2021</v>
      </c>
      <c r="Z30" s="26">
        <f t="shared" si="2"/>
        <v>1</v>
      </c>
      <c r="AA30" s="26">
        <f t="shared" si="3"/>
        <v>2021</v>
      </c>
      <c r="AB30" s="26">
        <f t="shared" si="4"/>
        <v>1</v>
      </c>
      <c r="AC30" s="26">
        <f t="shared" si="5"/>
        <v>2024</v>
      </c>
      <c r="AD30" s="26">
        <f t="shared" si="6"/>
        <v>12</v>
      </c>
      <c r="AE30" s="104">
        <f t="shared" si="11"/>
        <v>1</v>
      </c>
      <c r="AF30" s="104">
        <f t="shared" si="12"/>
        <v>1</v>
      </c>
      <c r="AG30" s="104">
        <f t="shared" si="13"/>
        <v>1</v>
      </c>
      <c r="AH30" s="104">
        <f t="shared" si="7"/>
        <v>1</v>
      </c>
      <c r="AI30" s="104">
        <f t="shared" si="14"/>
        <v>0</v>
      </c>
      <c r="AJ30" s="210" t="s">
        <v>6314</v>
      </c>
      <c r="AK30" s="210" t="s">
        <v>6314</v>
      </c>
      <c r="AL30" s="210" t="s">
        <v>6314</v>
      </c>
      <c r="AM30" s="104">
        <f t="shared" si="15"/>
        <v>0</v>
      </c>
      <c r="AN30" s="104">
        <f t="shared" si="16"/>
        <v>0</v>
      </c>
      <c r="AO30" s="104" t="e">
        <f t="shared" si="17"/>
        <v>#VALUE!</v>
      </c>
      <c r="AP30" s="104" t="e">
        <f t="shared" si="18"/>
        <v>#VALUE!</v>
      </c>
      <c r="AQ30" s="104">
        <f t="shared" si="19"/>
        <v>0</v>
      </c>
    </row>
    <row r="31" spans="1:43">
      <c r="A31" s="70">
        <f t="shared" si="8"/>
        <v>30</v>
      </c>
      <c r="B31" s="70" t="str">
        <f>INDEX(monthly_gwh_mw!B:B,MATCH(A31,monthly_gwh_mw!AA:AA,0))</f>
        <v>transfer_purchase</v>
      </c>
      <c r="C31" s="190" t="str">
        <f>INDEX(monthly_gwh_mw!K:K,MATCH(A31,monthly_gwh_mw!AA:AA,0))</f>
        <v>CONFIDENTIAL</v>
      </c>
      <c r="D31" s="70" t="str">
        <f>INDEX(monthly_gwh_mw!Y:Y,MATCH(A31,monthly_gwh_mw!AA:AA,0))</f>
        <v>transfer_purchase_raonly_NA_CONFIDENTIAL</v>
      </c>
      <c r="E31" s="70">
        <f>INDEX(monthly_gwh_mw!N:N,MATCH(A31,monthly_gwh_mw!AA:AA,0))</f>
        <v>1</v>
      </c>
      <c r="F31" s="188">
        <v>44927</v>
      </c>
      <c r="G31" s="40">
        <v>44197</v>
      </c>
      <c r="H31" s="40">
        <v>44197</v>
      </c>
      <c r="I31" s="40">
        <v>45657</v>
      </c>
      <c r="J31" s="25" t="s">
        <v>6033</v>
      </c>
      <c r="K31" s="25">
        <v>0</v>
      </c>
      <c r="M31" s="67">
        <f>IF(COUNTIFS(resources!B:B,B31)&gt;0,INDEX(resources!I:I,MATCH(B31,resources!B:B,0)),"fillme")</f>
        <v>0</v>
      </c>
      <c r="O31" s="67">
        <v>1</v>
      </c>
      <c r="P31" s="67">
        <v>1</v>
      </c>
      <c r="Q31" s="67">
        <v>1</v>
      </c>
      <c r="R31" s="67">
        <v>4</v>
      </c>
      <c r="Y31" s="26">
        <f t="shared" si="1"/>
        <v>2021</v>
      </c>
      <c r="Z31" s="26">
        <f t="shared" si="2"/>
        <v>1</v>
      </c>
      <c r="AA31" s="26">
        <f t="shared" si="3"/>
        <v>2021</v>
      </c>
      <c r="AB31" s="26">
        <f t="shared" si="4"/>
        <v>1</v>
      </c>
      <c r="AC31" s="26">
        <f t="shared" si="5"/>
        <v>2024</v>
      </c>
      <c r="AD31" s="26">
        <f t="shared" si="6"/>
        <v>12</v>
      </c>
      <c r="AE31" s="104">
        <f t="shared" si="11"/>
        <v>1</v>
      </c>
      <c r="AF31" s="104">
        <f t="shared" si="12"/>
        <v>1</v>
      </c>
      <c r="AG31" s="104">
        <f t="shared" si="13"/>
        <v>1</v>
      </c>
      <c r="AH31" s="104">
        <f t="shared" si="7"/>
        <v>1</v>
      </c>
      <c r="AI31" s="104">
        <f t="shared" si="14"/>
        <v>1</v>
      </c>
      <c r="AJ31" s="210" t="s">
        <v>6314</v>
      </c>
      <c r="AK31" s="210" t="s">
        <v>6314</v>
      </c>
      <c r="AL31" s="210" t="s">
        <v>6314</v>
      </c>
      <c r="AM31" s="104">
        <f t="shared" si="15"/>
        <v>0</v>
      </c>
      <c r="AN31" s="104">
        <f t="shared" si="16"/>
        <v>0</v>
      </c>
      <c r="AO31" s="104" t="e">
        <f t="shared" si="17"/>
        <v>#VALUE!</v>
      </c>
      <c r="AP31" s="104" t="e">
        <f t="shared" si="18"/>
        <v>#VALUE!</v>
      </c>
      <c r="AQ31" s="104">
        <f t="shared" si="19"/>
        <v>0</v>
      </c>
    </row>
    <row r="32" spans="1:43">
      <c r="A32" s="70">
        <f t="shared" si="8"/>
        <v>31</v>
      </c>
      <c r="B32" s="70" t="str">
        <f>INDEX(monthly_gwh_mw!B:B,MATCH(A32,monthly_gwh_mw!AA:AA,0))</f>
        <v>PNOCHE_1_UNITA1</v>
      </c>
      <c r="C32" s="190" t="str">
        <f>INDEX(monthly_gwh_mw!K:K,MATCH(A32,monthly_gwh_mw!AA:AA,0))</f>
        <v>CONFIDENTIAL</v>
      </c>
      <c r="D32" s="70" t="str">
        <f>INDEX(monthly_gwh_mw!Y:Y,MATCH(A32,monthly_gwh_mw!AA:AA,0))</f>
        <v>PNOCHE_1_UNITA1_raonly_na_CONFIDENTIAL</v>
      </c>
      <c r="E32" s="70">
        <f>INDEX(monthly_gwh_mw!N:N,MATCH(A32,monthly_gwh_mw!AA:AA,0))</f>
        <v>1</v>
      </c>
      <c r="F32" s="188">
        <v>44927</v>
      </c>
      <c r="G32" s="40">
        <v>44197</v>
      </c>
      <c r="H32" s="40">
        <v>44927</v>
      </c>
      <c r="I32" s="40">
        <v>51501</v>
      </c>
      <c r="J32" s="25" t="s">
        <v>6033</v>
      </c>
      <c r="K32" s="25">
        <v>0</v>
      </c>
      <c r="M32" s="67">
        <f>IF(COUNTIFS(resources!B:B,B32)&gt;0,INDEX(resources!I:I,MATCH(B32,resources!B:B,0)),"fillme")</f>
        <v>0</v>
      </c>
      <c r="O32" s="67">
        <v>1</v>
      </c>
      <c r="P32" s="67">
        <v>1</v>
      </c>
      <c r="Q32" s="67">
        <v>1</v>
      </c>
      <c r="R32" s="67">
        <v>4</v>
      </c>
      <c r="Y32" s="26">
        <f t="shared" si="1"/>
        <v>2021</v>
      </c>
      <c r="Z32" s="26">
        <f t="shared" si="2"/>
        <v>1</v>
      </c>
      <c r="AA32" s="26">
        <f t="shared" si="3"/>
        <v>2023</v>
      </c>
      <c r="AB32" s="26">
        <f t="shared" si="4"/>
        <v>1</v>
      </c>
      <c r="AC32" s="26">
        <f t="shared" si="5"/>
        <v>2040</v>
      </c>
      <c r="AD32" s="26">
        <f t="shared" si="6"/>
        <v>12</v>
      </c>
      <c r="AE32" s="104">
        <f t="shared" si="11"/>
        <v>1</v>
      </c>
      <c r="AF32" s="104">
        <f t="shared" si="12"/>
        <v>1</v>
      </c>
      <c r="AG32" s="104">
        <f t="shared" si="13"/>
        <v>1</v>
      </c>
      <c r="AH32" s="104">
        <f t="shared" si="7"/>
        <v>1</v>
      </c>
      <c r="AI32" s="104">
        <f t="shared" si="14"/>
        <v>1</v>
      </c>
      <c r="AJ32" s="210" t="s">
        <v>6314</v>
      </c>
      <c r="AK32" s="210" t="s">
        <v>6314</v>
      </c>
      <c r="AL32" s="210" t="s">
        <v>6314</v>
      </c>
      <c r="AM32" s="104">
        <f t="shared" si="15"/>
        <v>0</v>
      </c>
      <c r="AN32" s="104">
        <f t="shared" si="16"/>
        <v>0</v>
      </c>
      <c r="AO32" s="104" t="e">
        <f t="shared" si="17"/>
        <v>#VALUE!</v>
      </c>
      <c r="AP32" s="104" t="e">
        <f t="shared" si="18"/>
        <v>#VALUE!</v>
      </c>
      <c r="AQ32" s="104">
        <f t="shared" si="19"/>
        <v>0</v>
      </c>
    </row>
    <row r="33" spans="1:43">
      <c r="A33" s="70">
        <f t="shared" si="8"/>
        <v>32</v>
      </c>
      <c r="B33" s="70" t="str">
        <f>INDEX(monthly_gwh_mw!B:B,MATCH(A33,monthly_gwh_mw!AA:AA,0))</f>
        <v>HIDSRT_2_UNITS</v>
      </c>
      <c r="C33" s="190" t="str">
        <f>INDEX(monthly_gwh_mw!K:K,MATCH(A33,monthly_gwh_mw!AA:AA,0))</f>
        <v>CONFIDENTIAL</v>
      </c>
      <c r="D33" s="70" t="str">
        <f>INDEX(monthly_gwh_mw!Y:Y,MATCH(A33,monthly_gwh_mw!AA:AA,0))</f>
        <v>HIDSRT_2_UNITS_raonly_na_CONFIDENTIAL</v>
      </c>
      <c r="E33" s="70">
        <f>INDEX(monthly_gwh_mw!N:N,MATCH(A33,monthly_gwh_mw!AA:AA,0))</f>
        <v>1</v>
      </c>
      <c r="F33" s="188">
        <v>45292</v>
      </c>
      <c r="G33" s="40">
        <v>44562</v>
      </c>
      <c r="H33" s="40">
        <v>44927</v>
      </c>
      <c r="I33" s="40">
        <v>51501</v>
      </c>
      <c r="J33" s="25" t="s">
        <v>6033</v>
      </c>
      <c r="K33" s="25">
        <v>0</v>
      </c>
      <c r="M33" s="67">
        <f>IF(COUNTIFS(resources!B:B,B33)&gt;0,INDEX(resources!I:I,MATCH(B33,resources!B:B,0)),"fillme")</f>
        <v>0</v>
      </c>
      <c r="O33" s="67">
        <v>1</v>
      </c>
      <c r="P33" s="67">
        <v>1</v>
      </c>
      <c r="Q33" s="67">
        <v>1</v>
      </c>
      <c r="R33" s="67">
        <v>4</v>
      </c>
      <c r="Y33" s="26">
        <f t="shared" si="1"/>
        <v>2022</v>
      </c>
      <c r="Z33" s="26">
        <f t="shared" si="2"/>
        <v>1</v>
      </c>
      <c r="AA33" s="26">
        <f t="shared" si="3"/>
        <v>2023</v>
      </c>
      <c r="AB33" s="26">
        <f t="shared" si="4"/>
        <v>1</v>
      </c>
      <c r="AC33" s="26">
        <f t="shared" si="5"/>
        <v>2040</v>
      </c>
      <c r="AD33" s="26">
        <f t="shared" si="6"/>
        <v>12</v>
      </c>
      <c r="AE33" s="104">
        <f t="shared" si="11"/>
        <v>1</v>
      </c>
      <c r="AF33" s="104">
        <f t="shared" si="12"/>
        <v>1</v>
      </c>
      <c r="AG33" s="104">
        <f t="shared" si="13"/>
        <v>1</v>
      </c>
      <c r="AH33" s="104">
        <f t="shared" si="7"/>
        <v>1</v>
      </c>
      <c r="AI33" s="104">
        <f t="shared" si="14"/>
        <v>1</v>
      </c>
      <c r="AJ33" s="210" t="s">
        <v>6314</v>
      </c>
      <c r="AK33" s="210" t="s">
        <v>6314</v>
      </c>
      <c r="AL33" s="210" t="s">
        <v>6314</v>
      </c>
      <c r="AM33" s="104">
        <f t="shared" si="15"/>
        <v>0</v>
      </c>
      <c r="AN33" s="104">
        <f t="shared" si="16"/>
        <v>0</v>
      </c>
      <c r="AO33" s="104" t="e">
        <f t="shared" si="17"/>
        <v>#VALUE!</v>
      </c>
      <c r="AP33" s="104" t="e">
        <f t="shared" si="18"/>
        <v>#VALUE!</v>
      </c>
      <c r="AQ33" s="104">
        <f t="shared" si="19"/>
        <v>0</v>
      </c>
    </row>
    <row r="34" spans="1:43">
      <c r="A34" s="70">
        <f t="shared" si="8"/>
        <v>33</v>
      </c>
      <c r="B34" s="70" t="str">
        <f>INDEX(monthly_gwh_mw!B:B,MATCH(A34,monthly_gwh_mw!AA:AA,0))</f>
        <v>PNOCHE_1_PL1X2</v>
      </c>
      <c r="C34" s="190" t="str">
        <f>INDEX(monthly_gwh_mw!K:K,MATCH(A34,monthly_gwh_mw!AA:AA,0))</f>
        <v>CONFIDENTIAL</v>
      </c>
      <c r="D34" s="70" t="str">
        <f>INDEX(monthly_gwh_mw!Y:Y,MATCH(A34,monthly_gwh_mw!AA:AA,0))</f>
        <v>PNOCHE_1_PL1X2_raonly_na_CONFIDENTIAL</v>
      </c>
      <c r="E34" s="70">
        <f>INDEX(monthly_gwh_mw!N:N,MATCH(A34,monthly_gwh_mw!AA:AA,0))</f>
        <v>1</v>
      </c>
      <c r="F34" s="188">
        <v>44927</v>
      </c>
      <c r="G34" s="40">
        <v>44197</v>
      </c>
      <c r="H34" s="40">
        <v>45292</v>
      </c>
      <c r="I34" s="40">
        <v>51501</v>
      </c>
      <c r="J34" s="25" t="s">
        <v>6033</v>
      </c>
      <c r="K34" s="25">
        <v>0</v>
      </c>
      <c r="M34" s="67">
        <f>IF(COUNTIFS(resources!B:B,B34)&gt;0,INDEX(resources!I:I,MATCH(B34,resources!B:B,0)),"fillme")</f>
        <v>0</v>
      </c>
      <c r="O34" s="67">
        <v>1</v>
      </c>
      <c r="P34" s="67">
        <v>1</v>
      </c>
      <c r="Q34" s="67">
        <v>1</v>
      </c>
      <c r="R34" s="67">
        <v>4</v>
      </c>
      <c r="Y34" s="26">
        <f t="shared" si="1"/>
        <v>2021</v>
      </c>
      <c r="Z34" s="26">
        <f t="shared" si="2"/>
        <v>1</v>
      </c>
      <c r="AA34" s="26">
        <f t="shared" si="3"/>
        <v>2024</v>
      </c>
      <c r="AB34" s="26">
        <f t="shared" si="4"/>
        <v>1</v>
      </c>
      <c r="AC34" s="26">
        <f t="shared" si="5"/>
        <v>2040</v>
      </c>
      <c r="AD34" s="26">
        <f t="shared" si="6"/>
        <v>12</v>
      </c>
      <c r="AE34" s="104">
        <f t="shared" si="11"/>
        <v>1</v>
      </c>
      <c r="AF34" s="104">
        <f t="shared" si="12"/>
        <v>1</v>
      </c>
      <c r="AG34" s="104">
        <f t="shared" si="13"/>
        <v>1</v>
      </c>
      <c r="AH34" s="104">
        <f t="shared" si="7"/>
        <v>1</v>
      </c>
      <c r="AI34" s="104">
        <f t="shared" si="14"/>
        <v>1</v>
      </c>
      <c r="AJ34" s="210" t="s">
        <v>6314</v>
      </c>
      <c r="AK34" s="210" t="s">
        <v>6314</v>
      </c>
      <c r="AL34" s="210" t="s">
        <v>6314</v>
      </c>
      <c r="AM34" s="104">
        <f t="shared" si="15"/>
        <v>0</v>
      </c>
      <c r="AN34" s="104">
        <f t="shared" si="16"/>
        <v>0</v>
      </c>
      <c r="AO34" s="104" t="e">
        <f t="shared" si="17"/>
        <v>#VALUE!</v>
      </c>
      <c r="AP34" s="104" t="e">
        <f t="shared" si="18"/>
        <v>#VALUE!</v>
      </c>
      <c r="AQ34" s="104">
        <f t="shared" si="19"/>
        <v>0</v>
      </c>
    </row>
    <row r="35" spans="1:43">
      <c r="A35" s="70">
        <f t="shared" si="8"/>
        <v>34</v>
      </c>
      <c r="B35" s="70" t="str">
        <f>INDEX(monthly_gwh_mw!B:B,MATCH(A35,monthly_gwh_mw!AA:AA,0))</f>
        <v>transfer_sale</v>
      </c>
      <c r="C35" s="190" t="str">
        <f>INDEX(monthly_gwh_mw!K:K,MATCH(A35,monthly_gwh_mw!AA:AA,0))</f>
        <v>CONFIDENTIAL</v>
      </c>
      <c r="D35" s="70" t="str">
        <f>INDEX(monthly_gwh_mw!Y:Y,MATCH(A35,monthly_gwh_mw!AA:AA,0))</f>
        <v>transfer_sale_raonly_na_CONFIDENTIAL</v>
      </c>
      <c r="E35" s="70">
        <f>INDEX(monthly_gwh_mw!N:N,MATCH(A35,monthly_gwh_mw!AA:AA,0))</f>
        <v>1</v>
      </c>
      <c r="F35" s="188">
        <v>44927</v>
      </c>
      <c r="G35" s="40">
        <v>44197</v>
      </c>
      <c r="H35" s="40">
        <v>44927</v>
      </c>
      <c r="I35" s="40">
        <v>51501</v>
      </c>
      <c r="J35" s="25" t="s">
        <v>6033</v>
      </c>
      <c r="K35" s="25">
        <v>0</v>
      </c>
      <c r="M35" s="67">
        <f>IF(COUNTIFS(resources!B:B,B35)&gt;0,INDEX(resources!I:I,MATCH(B35,resources!B:B,0)),"fillme")</f>
        <v>0</v>
      </c>
      <c r="O35" s="67">
        <v>1</v>
      </c>
      <c r="P35" s="67">
        <v>1</v>
      </c>
      <c r="Q35" s="67">
        <v>1</v>
      </c>
      <c r="R35" s="67">
        <v>4</v>
      </c>
      <c r="Y35" s="26">
        <f t="shared" si="1"/>
        <v>2021</v>
      </c>
      <c r="Z35" s="26">
        <f t="shared" si="2"/>
        <v>1</v>
      </c>
      <c r="AA35" s="26">
        <f t="shared" si="3"/>
        <v>2023</v>
      </c>
      <c r="AB35" s="26">
        <f t="shared" si="4"/>
        <v>1</v>
      </c>
      <c r="AC35" s="26">
        <f t="shared" si="5"/>
        <v>2040</v>
      </c>
      <c r="AD35" s="26">
        <f t="shared" si="6"/>
        <v>12</v>
      </c>
      <c r="AE35" s="104">
        <f t="shared" si="11"/>
        <v>1</v>
      </c>
      <c r="AF35" s="104">
        <f t="shared" si="12"/>
        <v>1</v>
      </c>
      <c r="AG35" s="104">
        <f t="shared" si="13"/>
        <v>1</v>
      </c>
      <c r="AH35" s="104">
        <f t="shared" si="7"/>
        <v>1</v>
      </c>
      <c r="AI35" s="104">
        <f t="shared" si="14"/>
        <v>1</v>
      </c>
      <c r="AJ35" s="210" t="s">
        <v>6314</v>
      </c>
      <c r="AK35" s="210" t="s">
        <v>6314</v>
      </c>
      <c r="AL35" s="210" t="s">
        <v>6314</v>
      </c>
      <c r="AM35" s="104">
        <f t="shared" si="15"/>
        <v>0</v>
      </c>
      <c r="AN35" s="104">
        <f t="shared" si="16"/>
        <v>0</v>
      </c>
      <c r="AO35" s="104" t="e">
        <f t="shared" si="17"/>
        <v>#VALUE!</v>
      </c>
      <c r="AP35" s="104" t="e">
        <f t="shared" si="18"/>
        <v>#VALUE!</v>
      </c>
      <c r="AQ35" s="104">
        <f t="shared" si="19"/>
        <v>0</v>
      </c>
    </row>
    <row r="36" spans="1:43">
      <c r="A36" s="70">
        <f t="shared" si="8"/>
        <v>35</v>
      </c>
      <c r="B36" s="70" t="str">
        <f>INDEX(monthly_gwh_mw!B:B,MATCH(A36,monthly_gwh_mw!AA:AA,0))</f>
        <v>ELKHIL_2_PL1X3</v>
      </c>
      <c r="C36" s="190" t="str">
        <f>INDEX(monthly_gwh_mw!K:K,MATCH(A36,monthly_gwh_mw!AA:AA,0))</f>
        <v>CONFIDENTIAL</v>
      </c>
      <c r="D36" s="70" t="str">
        <f>INDEX(monthly_gwh_mw!Y:Y,MATCH(A36,monthly_gwh_mw!AA:AA,0))</f>
        <v>ELKHIL_2_PL1X3_raonly_na_CONFIDENTIAL</v>
      </c>
      <c r="E36" s="70">
        <f>INDEX(monthly_gwh_mw!N:N,MATCH(A36,monthly_gwh_mw!AA:AA,0))</f>
        <v>1</v>
      </c>
      <c r="F36" s="188">
        <v>44562</v>
      </c>
      <c r="G36" s="40">
        <v>44197</v>
      </c>
      <c r="H36" s="40">
        <v>44927</v>
      </c>
      <c r="I36" s="40">
        <v>51501</v>
      </c>
      <c r="J36" s="25" t="s">
        <v>6033</v>
      </c>
      <c r="K36" s="25">
        <v>0</v>
      </c>
      <c r="M36" s="67">
        <f>IF(COUNTIFS(resources!B:B,B36)&gt;0,INDEX(resources!I:I,MATCH(B36,resources!B:B,0)),"fillme")</f>
        <v>0</v>
      </c>
      <c r="O36" s="67">
        <v>1</v>
      </c>
      <c r="P36" s="67">
        <v>1</v>
      </c>
      <c r="Q36" s="67">
        <v>1</v>
      </c>
      <c r="R36" s="67">
        <v>4</v>
      </c>
      <c r="Y36" s="26">
        <f t="shared" si="1"/>
        <v>2021</v>
      </c>
      <c r="Z36" s="26">
        <f t="shared" si="2"/>
        <v>1</v>
      </c>
      <c r="AA36" s="26">
        <f t="shared" si="3"/>
        <v>2023</v>
      </c>
      <c r="AB36" s="26">
        <f t="shared" si="4"/>
        <v>1</v>
      </c>
      <c r="AC36" s="26">
        <f t="shared" si="5"/>
        <v>2040</v>
      </c>
      <c r="AD36" s="26">
        <f t="shared" si="6"/>
        <v>12</v>
      </c>
      <c r="AE36" s="104">
        <f t="shared" si="11"/>
        <v>1</v>
      </c>
      <c r="AF36" s="104">
        <f t="shared" si="12"/>
        <v>1</v>
      </c>
      <c r="AG36" s="104">
        <f t="shared" si="13"/>
        <v>1</v>
      </c>
      <c r="AH36" s="104">
        <f t="shared" si="7"/>
        <v>1</v>
      </c>
      <c r="AI36" s="104">
        <f t="shared" si="14"/>
        <v>1</v>
      </c>
      <c r="AJ36" s="210" t="s">
        <v>6314</v>
      </c>
      <c r="AK36" s="210" t="s">
        <v>6314</v>
      </c>
      <c r="AL36" s="210" t="s">
        <v>6314</v>
      </c>
      <c r="AM36" s="104">
        <f t="shared" si="15"/>
        <v>0</v>
      </c>
      <c r="AN36" s="104">
        <f t="shared" si="16"/>
        <v>0</v>
      </c>
      <c r="AO36" s="104" t="e">
        <f t="shared" si="17"/>
        <v>#VALUE!</v>
      </c>
      <c r="AP36" s="104" t="e">
        <f t="shared" si="18"/>
        <v>#VALUE!</v>
      </c>
      <c r="AQ36" s="104">
        <f t="shared" si="19"/>
        <v>0</v>
      </c>
    </row>
    <row r="37" spans="1:43">
      <c r="A37" s="70">
        <f t="shared" si="8"/>
        <v>36</v>
      </c>
      <c r="B37" s="70" t="e">
        <f>INDEX(monthly_gwh_mw!B:B,MATCH(A37,monthly_gwh_mw!AA:AA,0))</f>
        <v>#N/A</v>
      </c>
      <c r="C37" s="190" t="e">
        <f>INDEX(monthly_gwh_mw!K:K,MATCH(A37,monthly_gwh_mw!AA:AA,0))</f>
        <v>#N/A</v>
      </c>
      <c r="D37" s="70" t="e">
        <f>INDEX(monthly_gwh_mw!Y:Y,MATCH(A37,monthly_gwh_mw!AA:AA,0))</f>
        <v>#N/A</v>
      </c>
      <c r="E37" s="70" t="e">
        <f>INDEX(monthly_gwh_mw!N:N,MATCH(A37,monthly_gwh_mw!AA:AA,0))</f>
        <v>#N/A</v>
      </c>
      <c r="F37" s="188">
        <v>44562</v>
      </c>
      <c r="G37" s="40">
        <v>44197</v>
      </c>
      <c r="H37" s="40">
        <v>44562</v>
      </c>
      <c r="I37" s="40">
        <v>51501</v>
      </c>
      <c r="J37" s="25" t="s">
        <v>6033</v>
      </c>
      <c r="K37" s="25">
        <v>0</v>
      </c>
      <c r="M37" s="67" t="str">
        <f>IF(COUNTIFS(resources!B:B,B37)&gt;0,INDEX(resources!I:I,MATCH(B37,resources!B:B,0)),"fillme")</f>
        <v>fillme</v>
      </c>
      <c r="O37" s="67">
        <v>1</v>
      </c>
      <c r="P37" s="67">
        <v>1</v>
      </c>
      <c r="Q37" s="67">
        <v>1</v>
      </c>
      <c r="R37" s="67">
        <v>4</v>
      </c>
      <c r="Y37" s="26">
        <f t="shared" ref="Y37:Y40" si="61">YEAR(G37)</f>
        <v>2021</v>
      </c>
      <c r="Z37" s="26">
        <f t="shared" ref="Z37:Z40" si="62">MONTH(G37)</f>
        <v>1</v>
      </c>
      <c r="AA37" s="26">
        <f t="shared" ref="AA37:AA40" si="63">YEAR(H37)</f>
        <v>2022</v>
      </c>
      <c r="AB37" s="26">
        <f t="shared" ref="AB37:AB40" si="64">MONTH(H37)</f>
        <v>1</v>
      </c>
      <c r="AC37" s="26">
        <f t="shared" ref="AC37:AC40" si="65">YEAR(I37)</f>
        <v>2040</v>
      </c>
      <c r="AD37" s="26">
        <f t="shared" ref="AD37:AD40" si="66">MONTH(I37)</f>
        <v>12</v>
      </c>
      <c r="AE37" s="104">
        <f t="shared" si="11"/>
        <v>1</v>
      </c>
      <c r="AF37" s="104">
        <f t="shared" si="12"/>
        <v>1</v>
      </c>
      <c r="AG37" s="104">
        <f t="shared" si="13"/>
        <v>1</v>
      </c>
      <c r="AH37" s="104">
        <f t="shared" si="7"/>
        <v>1</v>
      </c>
      <c r="AI37" s="104">
        <f t="shared" si="14"/>
        <v>0</v>
      </c>
      <c r="AJ37" s="210" t="s">
        <v>6314</v>
      </c>
      <c r="AK37" s="210" t="s">
        <v>6314</v>
      </c>
      <c r="AL37" s="210" t="s">
        <v>6314</v>
      </c>
      <c r="AM37" s="104">
        <f t="shared" si="15"/>
        <v>0</v>
      </c>
      <c r="AN37" s="104">
        <f t="shared" si="16"/>
        <v>0</v>
      </c>
      <c r="AO37" s="104" t="e">
        <f t="shared" si="17"/>
        <v>#VALUE!</v>
      </c>
      <c r="AP37" s="104" t="e">
        <f t="shared" si="18"/>
        <v>#VALUE!</v>
      </c>
      <c r="AQ37" s="104">
        <f t="shared" si="19"/>
        <v>0</v>
      </c>
    </row>
    <row r="38" spans="1:43">
      <c r="A38" s="70">
        <f t="shared" si="8"/>
        <v>37</v>
      </c>
      <c r="B38" s="70" t="e">
        <f>INDEX(monthly_gwh_mw!B:B,MATCH(A38,monthly_gwh_mw!AA:AA,0))</f>
        <v>#N/A</v>
      </c>
      <c r="C38" s="190" t="e">
        <f>INDEX(monthly_gwh_mw!K:K,MATCH(A38,monthly_gwh_mw!AA:AA,0))</f>
        <v>#N/A</v>
      </c>
      <c r="D38" s="70" t="e">
        <f>INDEX(monthly_gwh_mw!Y:Y,MATCH(A38,monthly_gwh_mw!AA:AA,0))</f>
        <v>#N/A</v>
      </c>
      <c r="E38" s="70" t="e">
        <f>INDEX(monthly_gwh_mw!N:N,MATCH(A38,monthly_gwh_mw!AA:AA,0))</f>
        <v>#N/A</v>
      </c>
      <c r="F38" s="188">
        <v>44562</v>
      </c>
      <c r="G38" s="40">
        <v>44197</v>
      </c>
      <c r="H38" s="40">
        <v>44562</v>
      </c>
      <c r="I38" s="40">
        <v>51501</v>
      </c>
      <c r="J38" s="25" t="s">
        <v>6033</v>
      </c>
      <c r="K38" s="25">
        <v>0</v>
      </c>
      <c r="M38" s="67" t="str">
        <f>IF(COUNTIFS(resources!B:B,B38)&gt;0,INDEX(resources!I:I,MATCH(B38,resources!B:B,0)),"fillme")</f>
        <v>fillme</v>
      </c>
      <c r="O38" s="67">
        <v>1</v>
      </c>
      <c r="P38" s="67">
        <v>1</v>
      </c>
      <c r="Q38" s="67">
        <v>1</v>
      </c>
      <c r="R38" s="67">
        <v>4</v>
      </c>
      <c r="Y38" s="26">
        <f t="shared" si="61"/>
        <v>2021</v>
      </c>
      <c r="Z38" s="26">
        <f t="shared" si="62"/>
        <v>1</v>
      </c>
      <c r="AA38" s="26">
        <f t="shared" si="63"/>
        <v>2022</v>
      </c>
      <c r="AB38" s="26">
        <f t="shared" si="64"/>
        <v>1</v>
      </c>
      <c r="AC38" s="26">
        <f t="shared" si="65"/>
        <v>2040</v>
      </c>
      <c r="AD38" s="26">
        <f t="shared" si="66"/>
        <v>12</v>
      </c>
      <c r="AE38" s="104">
        <f t="shared" ref="AE38:AE40" si="67">OR(K38=0,K38=1)*1</f>
        <v>1</v>
      </c>
      <c r="AF38" s="104">
        <f t="shared" si="12"/>
        <v>1</v>
      </c>
      <c r="AG38" s="104">
        <f t="shared" si="13"/>
        <v>1</v>
      </c>
      <c r="AH38" s="104">
        <f t="shared" si="7"/>
        <v>1</v>
      </c>
      <c r="AI38" s="104">
        <f t="shared" si="14"/>
        <v>0</v>
      </c>
      <c r="AJ38" s="210" t="s">
        <v>6314</v>
      </c>
      <c r="AK38" s="210" t="s">
        <v>6314</v>
      </c>
      <c r="AL38" s="210" t="s">
        <v>6314</v>
      </c>
      <c r="AM38" s="104">
        <f t="shared" si="15"/>
        <v>0</v>
      </c>
      <c r="AN38" s="104">
        <f t="shared" si="16"/>
        <v>0</v>
      </c>
      <c r="AO38" s="104" t="e">
        <f t="shared" si="17"/>
        <v>#VALUE!</v>
      </c>
      <c r="AP38" s="104" t="e">
        <f t="shared" si="18"/>
        <v>#VALUE!</v>
      </c>
      <c r="AQ38" s="104">
        <f t="shared" si="19"/>
        <v>0</v>
      </c>
    </row>
    <row r="39" spans="1:43">
      <c r="A39" s="70">
        <f t="shared" si="8"/>
        <v>38</v>
      </c>
      <c r="B39" s="70" t="e">
        <f>INDEX(monthly_gwh_mw!B:B,MATCH(A39,monthly_gwh_mw!AA:AA,0))</f>
        <v>#N/A</v>
      </c>
      <c r="C39" s="190" t="e">
        <f>INDEX(monthly_gwh_mw!K:K,MATCH(A39,monthly_gwh_mw!AA:AA,0))</f>
        <v>#N/A</v>
      </c>
      <c r="D39" s="70" t="e">
        <f>INDEX(monthly_gwh_mw!Y:Y,MATCH(A39,monthly_gwh_mw!AA:AA,0))</f>
        <v>#N/A</v>
      </c>
      <c r="E39" s="70" t="e">
        <f>INDEX(monthly_gwh_mw!N:N,MATCH(A39,monthly_gwh_mw!AA:AA,0))</f>
        <v>#N/A</v>
      </c>
      <c r="F39" s="188">
        <v>44562</v>
      </c>
      <c r="G39" s="40">
        <v>44197</v>
      </c>
      <c r="H39" s="40">
        <v>44562</v>
      </c>
      <c r="I39" s="40">
        <v>51501</v>
      </c>
      <c r="J39" s="25" t="s">
        <v>6033</v>
      </c>
      <c r="K39" s="25">
        <v>0</v>
      </c>
      <c r="M39" s="67" t="str">
        <f>IF(COUNTIFS(resources!B:B,B39)&gt;0,INDEX(resources!I:I,MATCH(B39,resources!B:B,0)),"fillme")</f>
        <v>fillme</v>
      </c>
      <c r="O39" s="67">
        <v>1</v>
      </c>
      <c r="P39" s="67">
        <v>1</v>
      </c>
      <c r="Q39" s="67">
        <v>1</v>
      </c>
      <c r="R39" s="67">
        <v>4</v>
      </c>
      <c r="Y39" s="26">
        <f t="shared" si="61"/>
        <v>2021</v>
      </c>
      <c r="Z39" s="26">
        <f t="shared" si="62"/>
        <v>1</v>
      </c>
      <c r="AA39" s="26">
        <f t="shared" si="63"/>
        <v>2022</v>
      </c>
      <c r="AB39" s="26">
        <f t="shared" si="64"/>
        <v>1</v>
      </c>
      <c r="AC39" s="26">
        <f t="shared" si="65"/>
        <v>2040</v>
      </c>
      <c r="AD39" s="26">
        <f t="shared" si="66"/>
        <v>12</v>
      </c>
      <c r="AE39" s="104">
        <f t="shared" si="67"/>
        <v>1</v>
      </c>
      <c r="AF39" s="104">
        <f t="shared" si="12"/>
        <v>1</v>
      </c>
      <c r="AG39" s="104">
        <f t="shared" si="13"/>
        <v>1</v>
      </c>
      <c r="AH39" s="104">
        <f t="shared" si="7"/>
        <v>1</v>
      </c>
      <c r="AI39" s="104">
        <f t="shared" si="14"/>
        <v>0</v>
      </c>
      <c r="AJ39" s="210" t="s">
        <v>6314</v>
      </c>
      <c r="AK39" s="210" t="s">
        <v>6314</v>
      </c>
      <c r="AL39" s="210" t="s">
        <v>6314</v>
      </c>
      <c r="AM39" s="104">
        <f t="shared" si="15"/>
        <v>0</v>
      </c>
      <c r="AN39" s="104">
        <f t="shared" si="16"/>
        <v>0</v>
      </c>
      <c r="AO39" s="104" t="e">
        <f t="shared" si="17"/>
        <v>#VALUE!</v>
      </c>
      <c r="AP39" s="104" t="e">
        <f t="shared" si="18"/>
        <v>#VALUE!</v>
      </c>
      <c r="AQ39" s="104">
        <f t="shared" si="19"/>
        <v>0</v>
      </c>
    </row>
    <row r="40" spans="1:43">
      <c r="A40" s="70">
        <f t="shared" si="8"/>
        <v>39</v>
      </c>
      <c r="B40" s="70" t="e">
        <f>INDEX(monthly_gwh_mw!B:B,MATCH(A40,monthly_gwh_mw!AA:AA,0))</f>
        <v>#N/A</v>
      </c>
      <c r="C40" s="190" t="e">
        <f>INDEX(monthly_gwh_mw!K:K,MATCH(A40,monthly_gwh_mw!AA:AA,0))</f>
        <v>#N/A</v>
      </c>
      <c r="D40" s="70" t="e">
        <f>INDEX(monthly_gwh_mw!Y:Y,MATCH(A40,monthly_gwh_mw!AA:AA,0))</f>
        <v>#N/A</v>
      </c>
      <c r="E40" s="70" t="e">
        <f>INDEX(monthly_gwh_mw!N:N,MATCH(A40,monthly_gwh_mw!AA:AA,0))</f>
        <v>#N/A</v>
      </c>
      <c r="F40" s="67" t="e">
        <f t="shared" si="9"/>
        <v>#N/A</v>
      </c>
      <c r="G40" s="192">
        <v>43707</v>
      </c>
      <c r="H40" s="40">
        <v>44562</v>
      </c>
      <c r="I40" s="40">
        <v>51501</v>
      </c>
      <c r="J40" s="25" t="s">
        <v>9</v>
      </c>
      <c r="K40" s="25">
        <v>0</v>
      </c>
      <c r="L40" s="25">
        <v>1</v>
      </c>
      <c r="M40" s="67" t="str">
        <f>IF(COUNTIFS(resources!B:B,B40)&gt;0,INDEX(resources!I:I,MATCH(B40,resources!B:B,0)),"fillme")</f>
        <v>fillme</v>
      </c>
      <c r="O40" s="67" t="e">
        <f t="shared" ref="O40:R55" si="68">IF($E40=1,"ok","fillme")</f>
        <v>#N/A</v>
      </c>
      <c r="P40" s="67" t="e">
        <f t="shared" si="68"/>
        <v>#N/A</v>
      </c>
      <c r="Q40" s="67" t="e">
        <f t="shared" si="68"/>
        <v>#N/A</v>
      </c>
      <c r="R40" s="67" t="e">
        <f t="shared" si="68"/>
        <v>#N/A</v>
      </c>
      <c r="Y40" s="26">
        <f t="shared" si="61"/>
        <v>2019</v>
      </c>
      <c r="Z40" s="26">
        <f t="shared" si="62"/>
        <v>8</v>
      </c>
      <c r="AA40" s="26">
        <f t="shared" si="63"/>
        <v>2022</v>
      </c>
      <c r="AB40" s="26">
        <f t="shared" si="64"/>
        <v>1</v>
      </c>
      <c r="AC40" s="26">
        <f t="shared" si="65"/>
        <v>2040</v>
      </c>
      <c r="AD40" s="26">
        <f t="shared" si="66"/>
        <v>12</v>
      </c>
      <c r="AE40" s="104">
        <f t="shared" si="67"/>
        <v>1</v>
      </c>
      <c r="AF40" s="104">
        <f t="shared" si="12"/>
        <v>1</v>
      </c>
      <c r="AG40" s="104">
        <f t="shared" si="13"/>
        <v>1</v>
      </c>
      <c r="AH40" s="104">
        <f t="shared" si="7"/>
        <v>1</v>
      </c>
      <c r="AI40" s="104">
        <f t="shared" si="14"/>
        <v>0</v>
      </c>
      <c r="AJ40" s="210" t="s">
        <v>6314</v>
      </c>
      <c r="AK40" s="210" t="s">
        <v>6314</v>
      </c>
      <c r="AL40" s="210" t="s">
        <v>6314</v>
      </c>
      <c r="AM40" s="104">
        <f t="shared" si="15"/>
        <v>0</v>
      </c>
      <c r="AN40" s="104">
        <f t="shared" si="16"/>
        <v>0</v>
      </c>
      <c r="AO40" s="104" t="e">
        <f t="shared" si="17"/>
        <v>#VALUE!</v>
      </c>
      <c r="AP40" s="104" t="e">
        <f t="shared" si="18"/>
        <v>#VALUE!</v>
      </c>
      <c r="AQ40" s="104">
        <f t="shared" si="19"/>
        <v>0</v>
      </c>
    </row>
    <row r="41" spans="1:43">
      <c r="A41" s="70">
        <f t="shared" si="8"/>
        <v>40</v>
      </c>
      <c r="B41" s="70" t="e">
        <f>INDEX(monthly_gwh_mw!B:B,MATCH(A41,monthly_gwh_mw!AA:AA,0))</f>
        <v>#N/A</v>
      </c>
      <c r="C41" s="190" t="e">
        <f>INDEX(monthly_gwh_mw!K:K,MATCH(A41,monthly_gwh_mw!AA:AA,0))</f>
        <v>#N/A</v>
      </c>
      <c r="D41" s="70" t="e">
        <f>INDEX(monthly_gwh_mw!Y:Y,MATCH(A41,monthly_gwh_mw!AA:AA,0))</f>
        <v>#N/A</v>
      </c>
      <c r="E41" s="70" t="e">
        <f>INDEX(monthly_gwh_mw!N:N,MATCH(A41,monthly_gwh_mw!AA:AA,0))</f>
        <v>#N/A</v>
      </c>
      <c r="F41" s="67" t="e">
        <f t="shared" ref="F41" si="69">IF(E41=1,"ok","fillme")</f>
        <v>#N/A</v>
      </c>
      <c r="G41" s="192">
        <v>43928</v>
      </c>
      <c r="H41" s="40">
        <v>43931</v>
      </c>
      <c r="I41" s="40">
        <v>44196</v>
      </c>
      <c r="J41" s="25" t="s">
        <v>9</v>
      </c>
      <c r="K41" s="25">
        <v>0</v>
      </c>
      <c r="M41" s="67" t="str">
        <f>IF(COUNTIFS(resources!B:B,B41)&gt;0,INDEX(resources!I:I,MATCH(B41,resources!B:B,0)),"fillme")</f>
        <v>fillme</v>
      </c>
      <c r="O41" s="67" t="e">
        <f t="shared" si="68"/>
        <v>#N/A</v>
      </c>
      <c r="P41" s="67" t="e">
        <f t="shared" si="68"/>
        <v>#N/A</v>
      </c>
      <c r="Q41" s="67" t="e">
        <f t="shared" si="68"/>
        <v>#N/A</v>
      </c>
      <c r="R41" s="67" t="e">
        <f t="shared" si="68"/>
        <v>#N/A</v>
      </c>
      <c r="Y41" s="26">
        <f t="shared" ref="Y41" si="70">YEAR(G41)</f>
        <v>2020</v>
      </c>
      <c r="Z41" s="26">
        <f t="shared" ref="Z41" si="71">MONTH(G41)</f>
        <v>4</v>
      </c>
      <c r="AA41" s="26">
        <f t="shared" ref="AA41" si="72">YEAR(H41)</f>
        <v>2020</v>
      </c>
      <c r="AB41" s="26">
        <f t="shared" ref="AB41" si="73">MONTH(H41)</f>
        <v>4</v>
      </c>
      <c r="AC41" s="26">
        <f t="shared" ref="AC41" si="74">YEAR(I41)</f>
        <v>2020</v>
      </c>
      <c r="AD41" s="26">
        <f t="shared" ref="AD41" si="75">MONTH(I41)</f>
        <v>12</v>
      </c>
      <c r="AE41" s="104">
        <f t="shared" ref="AE41" si="76">OR(K41=0,K41=1)*1</f>
        <v>1</v>
      </c>
      <c r="AF41" s="104">
        <f t="shared" ref="AF41" si="77">OR(L41=0,L41=1)*1</f>
        <v>1</v>
      </c>
      <c r="AG41" s="104">
        <f t="shared" ref="AG41" si="78">IF(U41=1,COUNT(S41:X41)=6,1)*1</f>
        <v>1</v>
      </c>
      <c r="AH41" s="104">
        <f t="shared" ref="AH41" si="79">ISNUMBER(G41)*ISNUMBER(H41)*ISNUMBER(I41)</f>
        <v>1</v>
      </c>
      <c r="AI41" s="104">
        <f t="shared" ref="AI41" si="80">(COUNTIFS(E41:R41,"fillme")=0)*1</f>
        <v>0</v>
      </c>
      <c r="AJ41" s="210" t="s">
        <v>6314</v>
      </c>
      <c r="AK41" s="210" t="s">
        <v>6314</v>
      </c>
      <c r="AL41" s="210" t="s">
        <v>6314</v>
      </c>
      <c r="AM41" s="104">
        <f t="shared" ref="AM41" si="81">IFERROR(AK41*(N41="eo2021")*M41,0)</f>
        <v>0</v>
      </c>
      <c r="AN41" s="104">
        <f t="shared" ref="AN41" si="82">IFERROR(AK41*(N41="not in IEPR demand forecast")*M41,0)</f>
        <v>0</v>
      </c>
      <c r="AO41" s="104" t="e">
        <f t="shared" ref="AO41" si="83">FIND("adding ",N41)+LEN("adding")</f>
        <v>#VALUE!</v>
      </c>
      <c r="AP41" s="104" t="e">
        <f t="shared" ref="AP41" si="84">FIND(" MW",N41)</f>
        <v>#VALUE!</v>
      </c>
      <c r="AQ41" s="104">
        <f t="shared" ref="AQ41" si="85">IFERROR(MID(N41,AO41,AP41-AO41)*1,0)</f>
        <v>0</v>
      </c>
    </row>
    <row r="42" spans="1:43">
      <c r="A42" s="70">
        <f t="shared" si="8"/>
        <v>41</v>
      </c>
      <c r="B42" s="70" t="e">
        <f>INDEX(monthly_gwh_mw!B:B,MATCH(A42,monthly_gwh_mw!AA:AA,0))</f>
        <v>#N/A</v>
      </c>
      <c r="C42" s="190" t="e">
        <f>INDEX(monthly_gwh_mw!K:K,MATCH(A42,monthly_gwh_mw!AA:AA,0))</f>
        <v>#N/A</v>
      </c>
      <c r="D42" s="70" t="e">
        <f>INDEX(monthly_gwh_mw!Y:Y,MATCH(A42,monthly_gwh_mw!AA:AA,0))</f>
        <v>#N/A</v>
      </c>
      <c r="E42" s="70" t="e">
        <f>INDEX(monthly_gwh_mw!N:N,MATCH(A42,monthly_gwh_mw!AA:AA,0))</f>
        <v>#N/A</v>
      </c>
      <c r="F42" s="67" t="e">
        <f t="shared" ref="F42:F105" si="86">IF(E42=1,"ok","fillme")</f>
        <v>#N/A</v>
      </c>
      <c r="G42" s="192">
        <v>43221</v>
      </c>
      <c r="H42" s="40">
        <v>43466</v>
      </c>
      <c r="I42" s="40">
        <v>45261</v>
      </c>
      <c r="J42" s="25" t="s">
        <v>9</v>
      </c>
      <c r="K42" s="25">
        <v>0</v>
      </c>
      <c r="M42" s="67" t="str">
        <f>IF(COUNTIFS(resources!B:B,B42)&gt;0,INDEX(resources!I:I,MATCH(B42,resources!B:B,0)),"fillme")</f>
        <v>fillme</v>
      </c>
      <c r="O42" s="67" t="e">
        <f t="shared" si="68"/>
        <v>#N/A</v>
      </c>
      <c r="P42" s="67" t="e">
        <f t="shared" si="68"/>
        <v>#N/A</v>
      </c>
      <c r="Q42" s="67" t="e">
        <f t="shared" si="68"/>
        <v>#N/A</v>
      </c>
      <c r="R42" s="67" t="e">
        <f t="shared" si="68"/>
        <v>#N/A</v>
      </c>
      <c r="Y42" s="26">
        <f t="shared" ref="Y42:Y105" si="87">YEAR(G42)</f>
        <v>2018</v>
      </c>
      <c r="Z42" s="26">
        <f t="shared" ref="Z42:Z105" si="88">MONTH(G42)</f>
        <v>5</v>
      </c>
      <c r="AA42" s="26">
        <f t="shared" ref="AA42:AA105" si="89">YEAR(H42)</f>
        <v>2019</v>
      </c>
      <c r="AB42" s="26">
        <f t="shared" ref="AB42:AB105" si="90">MONTH(H42)</f>
        <v>1</v>
      </c>
      <c r="AC42" s="26">
        <f t="shared" ref="AC42:AC105" si="91">YEAR(I42)</f>
        <v>2023</v>
      </c>
      <c r="AD42" s="26">
        <f t="shared" ref="AD42:AD105" si="92">MONTH(I42)</f>
        <v>12</v>
      </c>
      <c r="AE42" s="104">
        <f t="shared" ref="AE42:AE105" si="93">OR(K42=0,K42=1)*1</f>
        <v>1</v>
      </c>
      <c r="AF42" s="104">
        <f t="shared" ref="AF42:AF105" si="94">OR(L42=0,L42=1)*1</f>
        <v>1</v>
      </c>
      <c r="AG42" s="104">
        <f t="shared" ref="AG42:AG105" si="95">IF(U42=1,COUNT(S42:X42)=6,1)*1</f>
        <v>1</v>
      </c>
      <c r="AH42" s="104">
        <f t="shared" ref="AH42:AH105" si="96">ISNUMBER(G42)*ISNUMBER(H42)*ISNUMBER(I42)</f>
        <v>1</v>
      </c>
      <c r="AI42" s="104">
        <f t="shared" ref="AI42:AI105" si="97">(COUNTIFS(E42:R42,"fillme")=0)*1</f>
        <v>0</v>
      </c>
      <c r="AJ42" s="210" t="s">
        <v>6314</v>
      </c>
      <c r="AK42" s="210" t="s">
        <v>6314</v>
      </c>
      <c r="AL42" s="210" t="s">
        <v>6314</v>
      </c>
      <c r="AM42" s="104">
        <f t="shared" ref="AM42:AM105" si="98">IFERROR(AK42*(N42="eo2021")*M42,0)</f>
        <v>0</v>
      </c>
      <c r="AN42" s="104">
        <f t="shared" ref="AN42:AN105" si="99">IFERROR(AK42*(N42="not in IEPR demand forecast")*M42,0)</f>
        <v>0</v>
      </c>
      <c r="AO42" s="104" t="e">
        <f t="shared" ref="AO42:AO105" si="100">FIND("adding ",N42)+LEN("adding")</f>
        <v>#VALUE!</v>
      </c>
      <c r="AP42" s="104" t="e">
        <f t="shared" ref="AP42:AP105" si="101">FIND(" MW",N42)</f>
        <v>#VALUE!</v>
      </c>
      <c r="AQ42" s="104">
        <f t="shared" ref="AQ42:AQ105" si="102">IFERROR(MID(N42,AO42,AP42-AO42)*1,0)</f>
        <v>0</v>
      </c>
    </row>
    <row r="43" spans="1:43">
      <c r="A43" s="70">
        <f t="shared" si="8"/>
        <v>42</v>
      </c>
      <c r="B43" s="70" t="e">
        <f>INDEX(monthly_gwh_mw!B:B,MATCH(A43,monthly_gwh_mw!AA:AA,0))</f>
        <v>#N/A</v>
      </c>
      <c r="C43" s="190" t="e">
        <f>INDEX(monthly_gwh_mw!K:K,MATCH(A43,monthly_gwh_mw!AA:AA,0))</f>
        <v>#N/A</v>
      </c>
      <c r="D43" s="70" t="e">
        <f>INDEX(monthly_gwh_mw!Y:Y,MATCH(A43,monthly_gwh_mw!AA:AA,0))</f>
        <v>#N/A</v>
      </c>
      <c r="E43" s="70" t="e">
        <f>INDEX(monthly_gwh_mw!N:N,MATCH(A43,monthly_gwh_mw!AA:AA,0))</f>
        <v>#N/A</v>
      </c>
      <c r="F43" s="67" t="e">
        <f t="shared" si="86"/>
        <v>#N/A</v>
      </c>
      <c r="G43" s="192">
        <v>43224</v>
      </c>
      <c r="H43" s="40">
        <v>43466</v>
      </c>
      <c r="I43" s="40">
        <v>44561</v>
      </c>
      <c r="J43" s="25" t="s">
        <v>9</v>
      </c>
      <c r="K43" s="25">
        <v>0</v>
      </c>
      <c r="M43" s="67" t="str">
        <f>IF(COUNTIFS(resources!B:B,B43)&gt;0,INDEX(resources!I:I,MATCH(B43,resources!B:B,0)),"fillme")</f>
        <v>fillme</v>
      </c>
      <c r="O43" s="67" t="e">
        <f t="shared" si="68"/>
        <v>#N/A</v>
      </c>
      <c r="P43" s="67" t="e">
        <f t="shared" si="68"/>
        <v>#N/A</v>
      </c>
      <c r="Q43" s="67" t="e">
        <f t="shared" si="68"/>
        <v>#N/A</v>
      </c>
      <c r="R43" s="67" t="e">
        <f t="shared" si="68"/>
        <v>#N/A</v>
      </c>
      <c r="Y43" s="26">
        <f t="shared" si="87"/>
        <v>2018</v>
      </c>
      <c r="Z43" s="26">
        <f t="shared" si="88"/>
        <v>5</v>
      </c>
      <c r="AA43" s="26">
        <f t="shared" si="89"/>
        <v>2019</v>
      </c>
      <c r="AB43" s="26">
        <f t="shared" si="90"/>
        <v>1</v>
      </c>
      <c r="AC43" s="26">
        <f t="shared" si="91"/>
        <v>2021</v>
      </c>
      <c r="AD43" s="26">
        <f t="shared" si="92"/>
        <v>12</v>
      </c>
      <c r="AE43" s="104">
        <f t="shared" si="93"/>
        <v>1</v>
      </c>
      <c r="AF43" s="104">
        <f t="shared" si="94"/>
        <v>1</v>
      </c>
      <c r="AG43" s="104">
        <f t="shared" si="95"/>
        <v>1</v>
      </c>
      <c r="AH43" s="104">
        <f t="shared" si="96"/>
        <v>1</v>
      </c>
      <c r="AI43" s="104">
        <f t="shared" si="97"/>
        <v>0</v>
      </c>
      <c r="AJ43" s="210" t="s">
        <v>6314</v>
      </c>
      <c r="AK43" s="210" t="s">
        <v>6314</v>
      </c>
      <c r="AL43" s="210" t="s">
        <v>6314</v>
      </c>
      <c r="AM43" s="104">
        <f t="shared" si="98"/>
        <v>0</v>
      </c>
      <c r="AN43" s="104">
        <f t="shared" si="99"/>
        <v>0</v>
      </c>
      <c r="AO43" s="104" t="e">
        <f t="shared" si="100"/>
        <v>#VALUE!</v>
      </c>
      <c r="AP43" s="104" t="e">
        <f t="shared" si="101"/>
        <v>#VALUE!</v>
      </c>
      <c r="AQ43" s="104">
        <f t="shared" si="102"/>
        <v>0</v>
      </c>
    </row>
    <row r="44" spans="1:43">
      <c r="A44" s="70">
        <f t="shared" si="8"/>
        <v>43</v>
      </c>
      <c r="B44" s="70" t="e">
        <f>INDEX(monthly_gwh_mw!B:B,MATCH(A44,monthly_gwh_mw!AA:AA,0))</f>
        <v>#N/A</v>
      </c>
      <c r="C44" s="190" t="e">
        <f>INDEX(monthly_gwh_mw!K:K,MATCH(A44,monthly_gwh_mw!AA:AA,0))</f>
        <v>#N/A</v>
      </c>
      <c r="D44" s="70" t="e">
        <f>INDEX(monthly_gwh_mw!Y:Y,MATCH(A44,monthly_gwh_mw!AA:AA,0))</f>
        <v>#N/A</v>
      </c>
      <c r="E44" s="70" t="e">
        <f>INDEX(monthly_gwh_mw!N:N,MATCH(A44,monthly_gwh_mw!AA:AA,0))</f>
        <v>#N/A</v>
      </c>
      <c r="F44" s="67" t="e">
        <f t="shared" si="86"/>
        <v>#N/A</v>
      </c>
      <c r="G44" s="192">
        <v>43224</v>
      </c>
      <c r="H44" s="40">
        <v>43466</v>
      </c>
      <c r="I44" s="40">
        <v>44561</v>
      </c>
      <c r="J44" s="25" t="s">
        <v>9</v>
      </c>
      <c r="K44" s="25">
        <v>0</v>
      </c>
      <c r="M44" s="67" t="str">
        <f>IF(COUNTIFS(resources!B:B,B44)&gt;0,INDEX(resources!I:I,MATCH(B44,resources!B:B,0)),"fillme")</f>
        <v>fillme</v>
      </c>
      <c r="O44" s="67" t="e">
        <f t="shared" si="68"/>
        <v>#N/A</v>
      </c>
      <c r="P44" s="67" t="e">
        <f t="shared" si="68"/>
        <v>#N/A</v>
      </c>
      <c r="Q44" s="67" t="e">
        <f t="shared" si="68"/>
        <v>#N/A</v>
      </c>
      <c r="R44" s="67" t="e">
        <f t="shared" si="68"/>
        <v>#N/A</v>
      </c>
      <c r="Y44" s="26">
        <f t="shared" si="87"/>
        <v>2018</v>
      </c>
      <c r="Z44" s="26">
        <f t="shared" si="88"/>
        <v>5</v>
      </c>
      <c r="AA44" s="26">
        <f t="shared" si="89"/>
        <v>2019</v>
      </c>
      <c r="AB44" s="26">
        <f t="shared" si="90"/>
        <v>1</v>
      </c>
      <c r="AC44" s="26">
        <f t="shared" si="91"/>
        <v>2021</v>
      </c>
      <c r="AD44" s="26">
        <f t="shared" si="92"/>
        <v>12</v>
      </c>
      <c r="AE44" s="104">
        <f t="shared" si="93"/>
        <v>1</v>
      </c>
      <c r="AF44" s="104">
        <f t="shared" si="94"/>
        <v>1</v>
      </c>
      <c r="AG44" s="104">
        <f t="shared" si="95"/>
        <v>1</v>
      </c>
      <c r="AH44" s="104">
        <f t="shared" si="96"/>
        <v>1</v>
      </c>
      <c r="AI44" s="104">
        <f t="shared" si="97"/>
        <v>0</v>
      </c>
      <c r="AJ44" s="210" t="s">
        <v>6314</v>
      </c>
      <c r="AK44" s="210" t="s">
        <v>6314</v>
      </c>
      <c r="AL44" s="210" t="s">
        <v>6314</v>
      </c>
      <c r="AM44" s="104">
        <f t="shared" si="98"/>
        <v>0</v>
      </c>
      <c r="AN44" s="104">
        <f t="shared" si="99"/>
        <v>0</v>
      </c>
      <c r="AO44" s="104" t="e">
        <f t="shared" si="100"/>
        <v>#VALUE!</v>
      </c>
      <c r="AP44" s="104" t="e">
        <f t="shared" si="101"/>
        <v>#VALUE!</v>
      </c>
      <c r="AQ44" s="104">
        <f t="shared" si="102"/>
        <v>0</v>
      </c>
    </row>
    <row r="45" spans="1:43">
      <c r="A45" s="70">
        <f t="shared" si="8"/>
        <v>44</v>
      </c>
      <c r="B45" s="70" t="e">
        <f>INDEX(monthly_gwh_mw!B:B,MATCH(A45,monthly_gwh_mw!AA:AA,0))</f>
        <v>#N/A</v>
      </c>
      <c r="C45" s="190" t="e">
        <f>INDEX(monthly_gwh_mw!K:K,MATCH(A45,monthly_gwh_mw!AA:AA,0))</f>
        <v>#N/A</v>
      </c>
      <c r="D45" s="70" t="e">
        <f>INDEX(monthly_gwh_mw!Y:Y,MATCH(A45,monthly_gwh_mw!AA:AA,0))</f>
        <v>#N/A</v>
      </c>
      <c r="E45" s="70" t="e">
        <f>INDEX(monthly_gwh_mw!N:N,MATCH(A45,monthly_gwh_mw!AA:AA,0))</f>
        <v>#N/A</v>
      </c>
      <c r="F45" s="67" t="e">
        <f t="shared" si="86"/>
        <v>#N/A</v>
      </c>
      <c r="G45" s="192">
        <v>43224</v>
      </c>
      <c r="H45" s="40">
        <v>43466</v>
      </c>
      <c r="I45" s="40">
        <v>44561</v>
      </c>
      <c r="J45" s="25" t="s">
        <v>9</v>
      </c>
      <c r="K45" s="25">
        <v>0</v>
      </c>
      <c r="M45" s="67" t="str">
        <f>IF(COUNTIFS(resources!B:B,B45)&gt;0,INDEX(resources!I:I,MATCH(B45,resources!B:B,0)),"fillme")</f>
        <v>fillme</v>
      </c>
      <c r="O45" s="67" t="e">
        <f t="shared" si="68"/>
        <v>#N/A</v>
      </c>
      <c r="P45" s="67" t="e">
        <f t="shared" si="68"/>
        <v>#N/A</v>
      </c>
      <c r="Q45" s="67" t="e">
        <f t="shared" si="68"/>
        <v>#N/A</v>
      </c>
      <c r="R45" s="67" t="e">
        <f t="shared" si="68"/>
        <v>#N/A</v>
      </c>
      <c r="Y45" s="26">
        <f t="shared" si="87"/>
        <v>2018</v>
      </c>
      <c r="Z45" s="26">
        <f t="shared" si="88"/>
        <v>5</v>
      </c>
      <c r="AA45" s="26">
        <f t="shared" si="89"/>
        <v>2019</v>
      </c>
      <c r="AB45" s="26">
        <f t="shared" si="90"/>
        <v>1</v>
      </c>
      <c r="AC45" s="26">
        <f t="shared" si="91"/>
        <v>2021</v>
      </c>
      <c r="AD45" s="26">
        <f t="shared" si="92"/>
        <v>12</v>
      </c>
      <c r="AE45" s="104">
        <f t="shared" si="93"/>
        <v>1</v>
      </c>
      <c r="AF45" s="104">
        <f t="shared" si="94"/>
        <v>1</v>
      </c>
      <c r="AG45" s="104">
        <f t="shared" si="95"/>
        <v>1</v>
      </c>
      <c r="AH45" s="104">
        <f t="shared" si="96"/>
        <v>1</v>
      </c>
      <c r="AI45" s="104">
        <f t="shared" si="97"/>
        <v>0</v>
      </c>
      <c r="AJ45" s="210" t="s">
        <v>6314</v>
      </c>
      <c r="AK45" s="210" t="s">
        <v>6314</v>
      </c>
      <c r="AL45" s="210" t="s">
        <v>6314</v>
      </c>
      <c r="AM45" s="104">
        <f t="shared" si="98"/>
        <v>0</v>
      </c>
      <c r="AN45" s="104">
        <f t="shared" si="99"/>
        <v>0</v>
      </c>
      <c r="AO45" s="104" t="e">
        <f t="shared" si="100"/>
        <v>#VALUE!</v>
      </c>
      <c r="AP45" s="104" t="e">
        <f t="shared" si="101"/>
        <v>#VALUE!</v>
      </c>
      <c r="AQ45" s="104">
        <f t="shared" si="102"/>
        <v>0</v>
      </c>
    </row>
    <row r="46" spans="1:43">
      <c r="A46" s="70">
        <f t="shared" si="8"/>
        <v>45</v>
      </c>
      <c r="B46" s="70" t="e">
        <f>INDEX(monthly_gwh_mw!B:B,MATCH(A46,monthly_gwh_mw!AA:AA,0))</f>
        <v>#N/A</v>
      </c>
      <c r="C46" s="190" t="e">
        <f>INDEX(monthly_gwh_mw!K:K,MATCH(A46,monthly_gwh_mw!AA:AA,0))</f>
        <v>#N/A</v>
      </c>
      <c r="D46" s="70" t="e">
        <f>INDEX(monthly_gwh_mw!Y:Y,MATCH(A46,monthly_gwh_mw!AA:AA,0))</f>
        <v>#N/A</v>
      </c>
      <c r="E46" s="70" t="e">
        <f>INDEX(monthly_gwh_mw!N:N,MATCH(A46,monthly_gwh_mw!AA:AA,0))</f>
        <v>#N/A</v>
      </c>
      <c r="F46" s="67" t="e">
        <f t="shared" si="86"/>
        <v>#N/A</v>
      </c>
      <c r="G46" s="192">
        <v>43224</v>
      </c>
      <c r="H46" s="40">
        <v>43466</v>
      </c>
      <c r="I46" s="40">
        <v>44561</v>
      </c>
      <c r="J46" s="25" t="s">
        <v>9</v>
      </c>
      <c r="K46" s="25">
        <v>0</v>
      </c>
      <c r="M46" s="67" t="str">
        <f>IF(COUNTIFS(resources!B:B,B46)&gt;0,INDEX(resources!I:I,MATCH(B46,resources!B:B,0)),"fillme")</f>
        <v>fillme</v>
      </c>
      <c r="O46" s="67" t="e">
        <f t="shared" si="68"/>
        <v>#N/A</v>
      </c>
      <c r="P46" s="67" t="e">
        <f t="shared" si="68"/>
        <v>#N/A</v>
      </c>
      <c r="Q46" s="67" t="e">
        <f t="shared" si="68"/>
        <v>#N/A</v>
      </c>
      <c r="R46" s="67" t="e">
        <f t="shared" si="68"/>
        <v>#N/A</v>
      </c>
      <c r="Y46" s="26">
        <f t="shared" si="87"/>
        <v>2018</v>
      </c>
      <c r="Z46" s="26">
        <f t="shared" si="88"/>
        <v>5</v>
      </c>
      <c r="AA46" s="26">
        <f t="shared" si="89"/>
        <v>2019</v>
      </c>
      <c r="AB46" s="26">
        <f t="shared" si="90"/>
        <v>1</v>
      </c>
      <c r="AC46" s="26">
        <f t="shared" si="91"/>
        <v>2021</v>
      </c>
      <c r="AD46" s="26">
        <f t="shared" si="92"/>
        <v>12</v>
      </c>
      <c r="AE46" s="104">
        <f t="shared" si="93"/>
        <v>1</v>
      </c>
      <c r="AF46" s="104">
        <f t="shared" si="94"/>
        <v>1</v>
      </c>
      <c r="AG46" s="104">
        <f t="shared" si="95"/>
        <v>1</v>
      </c>
      <c r="AH46" s="104">
        <f t="shared" si="96"/>
        <v>1</v>
      </c>
      <c r="AI46" s="104">
        <f t="shared" si="97"/>
        <v>0</v>
      </c>
      <c r="AJ46" s="210" t="s">
        <v>6314</v>
      </c>
      <c r="AK46" s="210" t="s">
        <v>6314</v>
      </c>
      <c r="AL46" s="210" t="s">
        <v>6314</v>
      </c>
      <c r="AM46" s="104">
        <f t="shared" si="98"/>
        <v>0</v>
      </c>
      <c r="AN46" s="104">
        <f t="shared" si="99"/>
        <v>0</v>
      </c>
      <c r="AO46" s="104" t="e">
        <f t="shared" si="100"/>
        <v>#VALUE!</v>
      </c>
      <c r="AP46" s="104" t="e">
        <f t="shared" si="101"/>
        <v>#VALUE!</v>
      </c>
      <c r="AQ46" s="104">
        <f t="shared" si="102"/>
        <v>0</v>
      </c>
    </row>
    <row r="47" spans="1:43">
      <c r="A47" s="70">
        <f t="shared" si="8"/>
        <v>46</v>
      </c>
      <c r="B47" s="70" t="e">
        <f>INDEX(monthly_gwh_mw!B:B,MATCH(A47,monthly_gwh_mw!AA:AA,0))</f>
        <v>#N/A</v>
      </c>
      <c r="C47" s="190" t="e">
        <f>INDEX(monthly_gwh_mw!K:K,MATCH(A47,monthly_gwh_mw!AA:AA,0))</f>
        <v>#N/A</v>
      </c>
      <c r="D47" s="70" t="e">
        <f>INDEX(monthly_gwh_mw!Y:Y,MATCH(A47,monthly_gwh_mw!AA:AA,0))</f>
        <v>#N/A</v>
      </c>
      <c r="E47" s="70" t="e">
        <f>INDEX(monthly_gwh_mw!N:N,MATCH(A47,monthly_gwh_mw!AA:AA,0))</f>
        <v>#N/A</v>
      </c>
      <c r="F47" s="67" t="e">
        <f t="shared" si="86"/>
        <v>#N/A</v>
      </c>
      <c r="G47" s="192">
        <v>43224</v>
      </c>
      <c r="H47" s="40">
        <v>43466</v>
      </c>
      <c r="I47" s="40">
        <v>44561</v>
      </c>
      <c r="J47" s="25" t="s">
        <v>9</v>
      </c>
      <c r="K47" s="25">
        <v>0</v>
      </c>
      <c r="M47" s="67" t="str">
        <f>IF(COUNTIFS(resources!B:B,B47)&gt;0,INDEX(resources!I:I,MATCH(B47,resources!B:B,0)),"fillme")</f>
        <v>fillme</v>
      </c>
      <c r="O47" s="67" t="e">
        <f t="shared" si="68"/>
        <v>#N/A</v>
      </c>
      <c r="P47" s="67" t="e">
        <f t="shared" si="68"/>
        <v>#N/A</v>
      </c>
      <c r="Q47" s="67" t="e">
        <f t="shared" si="68"/>
        <v>#N/A</v>
      </c>
      <c r="R47" s="67" t="e">
        <f t="shared" si="68"/>
        <v>#N/A</v>
      </c>
      <c r="Y47" s="26">
        <f t="shared" si="87"/>
        <v>2018</v>
      </c>
      <c r="Z47" s="26">
        <f t="shared" si="88"/>
        <v>5</v>
      </c>
      <c r="AA47" s="26">
        <f t="shared" si="89"/>
        <v>2019</v>
      </c>
      <c r="AB47" s="26">
        <f t="shared" si="90"/>
        <v>1</v>
      </c>
      <c r="AC47" s="26">
        <f t="shared" si="91"/>
        <v>2021</v>
      </c>
      <c r="AD47" s="26">
        <f t="shared" si="92"/>
        <v>12</v>
      </c>
      <c r="AE47" s="104">
        <f t="shared" si="93"/>
        <v>1</v>
      </c>
      <c r="AF47" s="104">
        <f t="shared" si="94"/>
        <v>1</v>
      </c>
      <c r="AG47" s="104">
        <f t="shared" si="95"/>
        <v>1</v>
      </c>
      <c r="AH47" s="104">
        <f t="shared" si="96"/>
        <v>1</v>
      </c>
      <c r="AI47" s="104">
        <f t="shared" si="97"/>
        <v>0</v>
      </c>
      <c r="AJ47" s="210" t="s">
        <v>6314</v>
      </c>
      <c r="AK47" s="210" t="s">
        <v>6314</v>
      </c>
      <c r="AL47" s="210" t="s">
        <v>6314</v>
      </c>
      <c r="AM47" s="104">
        <f t="shared" si="98"/>
        <v>0</v>
      </c>
      <c r="AN47" s="104">
        <f t="shared" si="99"/>
        <v>0</v>
      </c>
      <c r="AO47" s="104" t="e">
        <f t="shared" si="100"/>
        <v>#VALUE!</v>
      </c>
      <c r="AP47" s="104" t="e">
        <f t="shared" si="101"/>
        <v>#VALUE!</v>
      </c>
      <c r="AQ47" s="104">
        <f t="shared" si="102"/>
        <v>0</v>
      </c>
    </row>
    <row r="48" spans="1:43">
      <c r="A48" s="70">
        <f t="shared" si="8"/>
        <v>47</v>
      </c>
      <c r="B48" s="70" t="e">
        <f>INDEX(monthly_gwh_mw!B:B,MATCH(A48,monthly_gwh_mw!AA:AA,0))</f>
        <v>#N/A</v>
      </c>
      <c r="C48" s="190" t="e">
        <f>INDEX(monthly_gwh_mw!K:K,MATCH(A48,monthly_gwh_mw!AA:AA,0))</f>
        <v>#N/A</v>
      </c>
      <c r="D48" s="70" t="e">
        <f>INDEX(monthly_gwh_mw!Y:Y,MATCH(A48,monthly_gwh_mw!AA:AA,0))</f>
        <v>#N/A</v>
      </c>
      <c r="E48" s="70" t="e">
        <f>INDEX(monthly_gwh_mw!N:N,MATCH(A48,monthly_gwh_mw!AA:AA,0))</f>
        <v>#N/A</v>
      </c>
      <c r="F48" s="67" t="e">
        <f t="shared" si="86"/>
        <v>#N/A</v>
      </c>
      <c r="G48" s="192">
        <v>43224</v>
      </c>
      <c r="H48" s="40">
        <v>43466</v>
      </c>
      <c r="I48" s="40">
        <v>44561</v>
      </c>
      <c r="J48" s="25" t="s">
        <v>9</v>
      </c>
      <c r="K48" s="25">
        <v>0</v>
      </c>
      <c r="M48" s="67" t="str">
        <f>IF(COUNTIFS(resources!B:B,B48)&gt;0,INDEX(resources!I:I,MATCH(B48,resources!B:B,0)),"fillme")</f>
        <v>fillme</v>
      </c>
      <c r="O48" s="67" t="e">
        <f t="shared" si="68"/>
        <v>#N/A</v>
      </c>
      <c r="P48" s="67" t="e">
        <f t="shared" si="68"/>
        <v>#N/A</v>
      </c>
      <c r="Q48" s="67" t="e">
        <f t="shared" si="68"/>
        <v>#N/A</v>
      </c>
      <c r="R48" s="67" t="e">
        <f t="shared" si="68"/>
        <v>#N/A</v>
      </c>
      <c r="Y48" s="26">
        <f t="shared" si="87"/>
        <v>2018</v>
      </c>
      <c r="Z48" s="26">
        <f t="shared" si="88"/>
        <v>5</v>
      </c>
      <c r="AA48" s="26">
        <f t="shared" si="89"/>
        <v>2019</v>
      </c>
      <c r="AB48" s="26">
        <f t="shared" si="90"/>
        <v>1</v>
      </c>
      <c r="AC48" s="26">
        <f t="shared" si="91"/>
        <v>2021</v>
      </c>
      <c r="AD48" s="26">
        <f t="shared" si="92"/>
        <v>12</v>
      </c>
      <c r="AE48" s="104">
        <f t="shared" si="93"/>
        <v>1</v>
      </c>
      <c r="AF48" s="104">
        <f t="shared" si="94"/>
        <v>1</v>
      </c>
      <c r="AG48" s="104">
        <f t="shared" si="95"/>
        <v>1</v>
      </c>
      <c r="AH48" s="104">
        <f t="shared" si="96"/>
        <v>1</v>
      </c>
      <c r="AI48" s="104">
        <f t="shared" si="97"/>
        <v>0</v>
      </c>
      <c r="AJ48" s="210" t="s">
        <v>6314</v>
      </c>
      <c r="AK48" s="210" t="s">
        <v>6314</v>
      </c>
      <c r="AL48" s="210" t="s">
        <v>6314</v>
      </c>
      <c r="AM48" s="104">
        <f t="shared" si="98"/>
        <v>0</v>
      </c>
      <c r="AN48" s="104">
        <f t="shared" si="99"/>
        <v>0</v>
      </c>
      <c r="AO48" s="104" t="e">
        <f t="shared" si="100"/>
        <v>#VALUE!</v>
      </c>
      <c r="AP48" s="104" t="e">
        <f t="shared" si="101"/>
        <v>#VALUE!</v>
      </c>
      <c r="AQ48" s="104">
        <f t="shared" si="102"/>
        <v>0</v>
      </c>
    </row>
    <row r="49" spans="1:43">
      <c r="A49" s="70">
        <f t="shared" si="8"/>
        <v>48</v>
      </c>
      <c r="B49" s="70" t="e">
        <f>INDEX(monthly_gwh_mw!B:B,MATCH(A49,monthly_gwh_mw!AA:AA,0))</f>
        <v>#N/A</v>
      </c>
      <c r="C49" s="190" t="e">
        <f>INDEX(monthly_gwh_mw!K:K,MATCH(A49,monthly_gwh_mw!AA:AA,0))</f>
        <v>#N/A</v>
      </c>
      <c r="D49" s="70" t="e">
        <f>INDEX(monthly_gwh_mw!Y:Y,MATCH(A49,monthly_gwh_mw!AA:AA,0))</f>
        <v>#N/A</v>
      </c>
      <c r="E49" s="70" t="e">
        <f>INDEX(monthly_gwh_mw!N:N,MATCH(A49,monthly_gwh_mw!AA:AA,0))</f>
        <v>#N/A</v>
      </c>
      <c r="F49" s="67" t="e">
        <f t="shared" si="86"/>
        <v>#N/A</v>
      </c>
      <c r="G49" s="192">
        <v>43224</v>
      </c>
      <c r="H49" s="40">
        <v>43466</v>
      </c>
      <c r="I49" s="40">
        <v>44561</v>
      </c>
      <c r="J49" s="25" t="s">
        <v>9</v>
      </c>
      <c r="K49" s="25">
        <v>0</v>
      </c>
      <c r="M49" s="67" t="str">
        <f>IF(COUNTIFS(resources!B:B,B49)&gt;0,INDEX(resources!I:I,MATCH(B49,resources!B:B,0)),"fillme")</f>
        <v>fillme</v>
      </c>
      <c r="O49" s="67" t="e">
        <f t="shared" si="68"/>
        <v>#N/A</v>
      </c>
      <c r="P49" s="67" t="e">
        <f t="shared" si="68"/>
        <v>#N/A</v>
      </c>
      <c r="Q49" s="67" t="e">
        <f t="shared" si="68"/>
        <v>#N/A</v>
      </c>
      <c r="R49" s="67" t="e">
        <f t="shared" si="68"/>
        <v>#N/A</v>
      </c>
      <c r="Y49" s="26">
        <f t="shared" si="87"/>
        <v>2018</v>
      </c>
      <c r="Z49" s="26">
        <f t="shared" si="88"/>
        <v>5</v>
      </c>
      <c r="AA49" s="26">
        <f t="shared" si="89"/>
        <v>2019</v>
      </c>
      <c r="AB49" s="26">
        <f t="shared" si="90"/>
        <v>1</v>
      </c>
      <c r="AC49" s="26">
        <f t="shared" si="91"/>
        <v>2021</v>
      </c>
      <c r="AD49" s="26">
        <f t="shared" si="92"/>
        <v>12</v>
      </c>
      <c r="AE49" s="104">
        <f t="shared" si="93"/>
        <v>1</v>
      </c>
      <c r="AF49" s="104">
        <f t="shared" si="94"/>
        <v>1</v>
      </c>
      <c r="AG49" s="104">
        <f t="shared" si="95"/>
        <v>1</v>
      </c>
      <c r="AH49" s="104">
        <f t="shared" si="96"/>
        <v>1</v>
      </c>
      <c r="AI49" s="104">
        <f t="shared" si="97"/>
        <v>0</v>
      </c>
      <c r="AJ49" s="210" t="s">
        <v>6314</v>
      </c>
      <c r="AK49" s="210" t="s">
        <v>6314</v>
      </c>
      <c r="AL49" s="210" t="s">
        <v>6314</v>
      </c>
      <c r="AM49" s="104">
        <f t="shared" si="98"/>
        <v>0</v>
      </c>
      <c r="AN49" s="104">
        <f t="shared" si="99"/>
        <v>0</v>
      </c>
      <c r="AO49" s="104" t="e">
        <f t="shared" si="100"/>
        <v>#VALUE!</v>
      </c>
      <c r="AP49" s="104" t="e">
        <f t="shared" si="101"/>
        <v>#VALUE!</v>
      </c>
      <c r="AQ49" s="104">
        <f t="shared" si="102"/>
        <v>0</v>
      </c>
    </row>
    <row r="50" spans="1:43">
      <c r="A50" s="70">
        <f t="shared" si="8"/>
        <v>49</v>
      </c>
      <c r="B50" s="70" t="e">
        <f>INDEX(monthly_gwh_mw!B:B,MATCH(A50,monthly_gwh_mw!AA:AA,0))</f>
        <v>#N/A</v>
      </c>
      <c r="C50" s="190" t="e">
        <f>INDEX(monthly_gwh_mw!K:K,MATCH(A50,monthly_gwh_mw!AA:AA,0))</f>
        <v>#N/A</v>
      </c>
      <c r="D50" s="70" t="e">
        <f>INDEX(monthly_gwh_mw!Y:Y,MATCH(A50,monthly_gwh_mw!AA:AA,0))</f>
        <v>#N/A</v>
      </c>
      <c r="E50" s="70" t="e">
        <f>INDEX(monthly_gwh_mw!N:N,MATCH(A50,monthly_gwh_mw!AA:AA,0))</f>
        <v>#N/A</v>
      </c>
      <c r="F50" s="67" t="e">
        <f t="shared" si="86"/>
        <v>#N/A</v>
      </c>
      <c r="G50" s="192">
        <v>43224</v>
      </c>
      <c r="H50" s="40">
        <v>43466</v>
      </c>
      <c r="I50" s="40">
        <v>44561</v>
      </c>
      <c r="J50" s="25" t="s">
        <v>9</v>
      </c>
      <c r="K50" s="25">
        <v>0</v>
      </c>
      <c r="M50" s="67" t="str">
        <f>IF(COUNTIFS(resources!B:B,B50)&gt;0,INDEX(resources!I:I,MATCH(B50,resources!B:B,0)),"fillme")</f>
        <v>fillme</v>
      </c>
      <c r="O50" s="67" t="e">
        <f t="shared" si="68"/>
        <v>#N/A</v>
      </c>
      <c r="P50" s="67" t="e">
        <f t="shared" si="68"/>
        <v>#N/A</v>
      </c>
      <c r="Q50" s="67" t="e">
        <f t="shared" si="68"/>
        <v>#N/A</v>
      </c>
      <c r="R50" s="67" t="e">
        <f t="shared" si="68"/>
        <v>#N/A</v>
      </c>
      <c r="Y50" s="26">
        <f t="shared" si="87"/>
        <v>2018</v>
      </c>
      <c r="Z50" s="26">
        <f t="shared" si="88"/>
        <v>5</v>
      </c>
      <c r="AA50" s="26">
        <f t="shared" si="89"/>
        <v>2019</v>
      </c>
      <c r="AB50" s="26">
        <f t="shared" si="90"/>
        <v>1</v>
      </c>
      <c r="AC50" s="26">
        <f t="shared" si="91"/>
        <v>2021</v>
      </c>
      <c r="AD50" s="26">
        <f t="shared" si="92"/>
        <v>12</v>
      </c>
      <c r="AE50" s="104">
        <f t="shared" si="93"/>
        <v>1</v>
      </c>
      <c r="AF50" s="104">
        <f t="shared" si="94"/>
        <v>1</v>
      </c>
      <c r="AG50" s="104">
        <f t="shared" si="95"/>
        <v>1</v>
      </c>
      <c r="AH50" s="104">
        <f t="shared" si="96"/>
        <v>1</v>
      </c>
      <c r="AI50" s="104">
        <f t="shared" si="97"/>
        <v>0</v>
      </c>
      <c r="AJ50" s="210" t="s">
        <v>6314</v>
      </c>
      <c r="AK50" s="210" t="s">
        <v>6314</v>
      </c>
      <c r="AL50" s="210" t="s">
        <v>6314</v>
      </c>
      <c r="AM50" s="104">
        <f t="shared" si="98"/>
        <v>0</v>
      </c>
      <c r="AN50" s="104">
        <f t="shared" si="99"/>
        <v>0</v>
      </c>
      <c r="AO50" s="104" t="e">
        <f t="shared" si="100"/>
        <v>#VALUE!</v>
      </c>
      <c r="AP50" s="104" t="e">
        <f t="shared" si="101"/>
        <v>#VALUE!</v>
      </c>
      <c r="AQ50" s="104">
        <f t="shared" si="102"/>
        <v>0</v>
      </c>
    </row>
    <row r="51" spans="1:43">
      <c r="A51" s="70">
        <f t="shared" si="8"/>
        <v>50</v>
      </c>
      <c r="B51" s="70" t="e">
        <f>INDEX(monthly_gwh_mw!B:B,MATCH(A51,monthly_gwh_mw!AA:AA,0))</f>
        <v>#N/A</v>
      </c>
      <c r="C51" s="190" t="e">
        <f>INDEX(monthly_gwh_mw!K:K,MATCH(A51,monthly_gwh_mw!AA:AA,0))</f>
        <v>#N/A</v>
      </c>
      <c r="D51" s="70" t="e">
        <f>INDEX(monthly_gwh_mw!Y:Y,MATCH(A51,monthly_gwh_mw!AA:AA,0))</f>
        <v>#N/A</v>
      </c>
      <c r="E51" s="70" t="e">
        <f>INDEX(monthly_gwh_mw!N:N,MATCH(A51,monthly_gwh_mw!AA:AA,0))</f>
        <v>#N/A</v>
      </c>
      <c r="F51" s="67" t="e">
        <f t="shared" si="86"/>
        <v>#N/A</v>
      </c>
      <c r="G51" s="192">
        <v>43224</v>
      </c>
      <c r="H51" s="40">
        <v>43466</v>
      </c>
      <c r="I51" s="40">
        <v>44561</v>
      </c>
      <c r="J51" s="25" t="s">
        <v>9</v>
      </c>
      <c r="K51" s="25">
        <v>0</v>
      </c>
      <c r="M51" s="67" t="str">
        <f>IF(COUNTIFS(resources!B:B,B51)&gt;0,INDEX(resources!I:I,MATCH(B51,resources!B:B,0)),"fillme")</f>
        <v>fillme</v>
      </c>
      <c r="O51" s="67" t="e">
        <f t="shared" si="68"/>
        <v>#N/A</v>
      </c>
      <c r="P51" s="67" t="e">
        <f t="shared" si="68"/>
        <v>#N/A</v>
      </c>
      <c r="Q51" s="67" t="e">
        <f t="shared" si="68"/>
        <v>#N/A</v>
      </c>
      <c r="R51" s="67" t="e">
        <f t="shared" si="68"/>
        <v>#N/A</v>
      </c>
      <c r="Y51" s="26">
        <f t="shared" si="87"/>
        <v>2018</v>
      </c>
      <c r="Z51" s="26">
        <f t="shared" si="88"/>
        <v>5</v>
      </c>
      <c r="AA51" s="26">
        <f t="shared" si="89"/>
        <v>2019</v>
      </c>
      <c r="AB51" s="26">
        <f t="shared" si="90"/>
        <v>1</v>
      </c>
      <c r="AC51" s="26">
        <f t="shared" si="91"/>
        <v>2021</v>
      </c>
      <c r="AD51" s="26">
        <f t="shared" si="92"/>
        <v>12</v>
      </c>
      <c r="AE51" s="104">
        <f t="shared" si="93"/>
        <v>1</v>
      </c>
      <c r="AF51" s="104">
        <f t="shared" si="94"/>
        <v>1</v>
      </c>
      <c r="AG51" s="104">
        <f t="shared" si="95"/>
        <v>1</v>
      </c>
      <c r="AH51" s="104">
        <f t="shared" si="96"/>
        <v>1</v>
      </c>
      <c r="AI51" s="104">
        <f t="shared" si="97"/>
        <v>0</v>
      </c>
      <c r="AJ51" s="210" t="s">
        <v>6314</v>
      </c>
      <c r="AK51" s="210" t="s">
        <v>6314</v>
      </c>
      <c r="AL51" s="210" t="s">
        <v>6314</v>
      </c>
      <c r="AM51" s="104">
        <f t="shared" si="98"/>
        <v>0</v>
      </c>
      <c r="AN51" s="104">
        <f t="shared" si="99"/>
        <v>0</v>
      </c>
      <c r="AO51" s="104" t="e">
        <f t="shared" si="100"/>
        <v>#VALUE!</v>
      </c>
      <c r="AP51" s="104" t="e">
        <f t="shared" si="101"/>
        <v>#VALUE!</v>
      </c>
      <c r="AQ51" s="104">
        <f t="shared" si="102"/>
        <v>0</v>
      </c>
    </row>
    <row r="52" spans="1:43">
      <c r="A52" s="70">
        <f t="shared" si="8"/>
        <v>51</v>
      </c>
      <c r="B52" s="70" t="e">
        <f>INDEX(monthly_gwh_mw!B:B,MATCH(A52,monthly_gwh_mw!AA:AA,0))</f>
        <v>#N/A</v>
      </c>
      <c r="C52" s="190" t="e">
        <f>INDEX(monthly_gwh_mw!K:K,MATCH(A52,monthly_gwh_mw!AA:AA,0))</f>
        <v>#N/A</v>
      </c>
      <c r="D52" s="70" t="e">
        <f>INDEX(monthly_gwh_mw!Y:Y,MATCH(A52,monthly_gwh_mw!AA:AA,0))</f>
        <v>#N/A</v>
      </c>
      <c r="E52" s="70" t="e">
        <f>INDEX(monthly_gwh_mw!N:N,MATCH(A52,monthly_gwh_mw!AA:AA,0))</f>
        <v>#N/A</v>
      </c>
      <c r="F52" s="67" t="e">
        <f t="shared" si="86"/>
        <v>#N/A</v>
      </c>
      <c r="G52" s="192">
        <v>43224</v>
      </c>
      <c r="H52" s="40">
        <v>43466</v>
      </c>
      <c r="I52" s="40">
        <v>44561</v>
      </c>
      <c r="J52" s="25" t="s">
        <v>9</v>
      </c>
      <c r="K52" s="25">
        <v>0</v>
      </c>
      <c r="M52" s="67" t="str">
        <f>IF(COUNTIFS(resources!B:B,B52)&gt;0,INDEX(resources!I:I,MATCH(B52,resources!B:B,0)),"fillme")</f>
        <v>fillme</v>
      </c>
      <c r="O52" s="67" t="e">
        <f t="shared" si="68"/>
        <v>#N/A</v>
      </c>
      <c r="P52" s="67" t="e">
        <f t="shared" si="68"/>
        <v>#N/A</v>
      </c>
      <c r="Q52" s="67" t="e">
        <f t="shared" si="68"/>
        <v>#N/A</v>
      </c>
      <c r="R52" s="67" t="e">
        <f t="shared" si="68"/>
        <v>#N/A</v>
      </c>
      <c r="Y52" s="26">
        <f t="shared" si="87"/>
        <v>2018</v>
      </c>
      <c r="Z52" s="26">
        <f t="shared" si="88"/>
        <v>5</v>
      </c>
      <c r="AA52" s="26">
        <f t="shared" si="89"/>
        <v>2019</v>
      </c>
      <c r="AB52" s="26">
        <f t="shared" si="90"/>
        <v>1</v>
      </c>
      <c r="AC52" s="26">
        <f t="shared" si="91"/>
        <v>2021</v>
      </c>
      <c r="AD52" s="26">
        <f t="shared" si="92"/>
        <v>12</v>
      </c>
      <c r="AE52" s="104">
        <f t="shared" si="93"/>
        <v>1</v>
      </c>
      <c r="AF52" s="104">
        <f t="shared" si="94"/>
        <v>1</v>
      </c>
      <c r="AG52" s="104">
        <f t="shared" si="95"/>
        <v>1</v>
      </c>
      <c r="AH52" s="104">
        <f t="shared" si="96"/>
        <v>1</v>
      </c>
      <c r="AI52" s="104">
        <f t="shared" si="97"/>
        <v>0</v>
      </c>
      <c r="AJ52" s="210" t="s">
        <v>6314</v>
      </c>
      <c r="AK52" s="210" t="s">
        <v>6314</v>
      </c>
      <c r="AL52" s="210" t="s">
        <v>6314</v>
      </c>
      <c r="AM52" s="104">
        <f t="shared" si="98"/>
        <v>0</v>
      </c>
      <c r="AN52" s="104">
        <f t="shared" si="99"/>
        <v>0</v>
      </c>
      <c r="AO52" s="104" t="e">
        <f t="shared" si="100"/>
        <v>#VALUE!</v>
      </c>
      <c r="AP52" s="104" t="e">
        <f t="shared" si="101"/>
        <v>#VALUE!</v>
      </c>
      <c r="AQ52" s="104">
        <f t="shared" si="102"/>
        <v>0</v>
      </c>
    </row>
    <row r="53" spans="1:43">
      <c r="A53" s="70">
        <f t="shared" si="8"/>
        <v>52</v>
      </c>
      <c r="B53" s="70" t="e">
        <f>INDEX(monthly_gwh_mw!B:B,MATCH(A53,monthly_gwh_mw!AA:AA,0))</f>
        <v>#N/A</v>
      </c>
      <c r="C53" s="190" t="e">
        <f>INDEX(monthly_gwh_mw!K:K,MATCH(A53,monthly_gwh_mw!AA:AA,0))</f>
        <v>#N/A</v>
      </c>
      <c r="D53" s="70" t="e">
        <f>INDEX(monthly_gwh_mw!Y:Y,MATCH(A53,monthly_gwh_mw!AA:AA,0))</f>
        <v>#N/A</v>
      </c>
      <c r="E53" s="70" t="e">
        <f>INDEX(monthly_gwh_mw!N:N,MATCH(A53,monthly_gwh_mw!AA:AA,0))</f>
        <v>#N/A</v>
      </c>
      <c r="F53" s="67" t="e">
        <f t="shared" si="86"/>
        <v>#N/A</v>
      </c>
      <c r="G53" s="192">
        <v>43224</v>
      </c>
      <c r="H53" s="40">
        <v>43466</v>
      </c>
      <c r="I53" s="40">
        <v>44561</v>
      </c>
      <c r="J53" s="25" t="s">
        <v>9</v>
      </c>
      <c r="K53" s="25">
        <v>0</v>
      </c>
      <c r="M53" s="67" t="str">
        <f>IF(COUNTIFS(resources!B:B,B53)&gt;0,INDEX(resources!I:I,MATCH(B53,resources!B:B,0)),"fillme")</f>
        <v>fillme</v>
      </c>
      <c r="O53" s="67" t="e">
        <f t="shared" si="68"/>
        <v>#N/A</v>
      </c>
      <c r="P53" s="67" t="e">
        <f t="shared" si="68"/>
        <v>#N/A</v>
      </c>
      <c r="Q53" s="67" t="e">
        <f t="shared" si="68"/>
        <v>#N/A</v>
      </c>
      <c r="R53" s="67" t="e">
        <f t="shared" si="68"/>
        <v>#N/A</v>
      </c>
      <c r="Y53" s="26">
        <f t="shared" si="87"/>
        <v>2018</v>
      </c>
      <c r="Z53" s="26">
        <f t="shared" si="88"/>
        <v>5</v>
      </c>
      <c r="AA53" s="26">
        <f t="shared" si="89"/>
        <v>2019</v>
      </c>
      <c r="AB53" s="26">
        <f t="shared" si="90"/>
        <v>1</v>
      </c>
      <c r="AC53" s="26">
        <f t="shared" si="91"/>
        <v>2021</v>
      </c>
      <c r="AD53" s="26">
        <f t="shared" si="92"/>
        <v>12</v>
      </c>
      <c r="AE53" s="104">
        <f t="shared" si="93"/>
        <v>1</v>
      </c>
      <c r="AF53" s="104">
        <f t="shared" si="94"/>
        <v>1</v>
      </c>
      <c r="AG53" s="104">
        <f t="shared" si="95"/>
        <v>1</v>
      </c>
      <c r="AH53" s="104">
        <f t="shared" si="96"/>
        <v>1</v>
      </c>
      <c r="AI53" s="104">
        <f t="shared" si="97"/>
        <v>0</v>
      </c>
      <c r="AJ53" s="210" t="s">
        <v>6314</v>
      </c>
      <c r="AK53" s="210" t="s">
        <v>6314</v>
      </c>
      <c r="AL53" s="210" t="s">
        <v>6314</v>
      </c>
      <c r="AM53" s="104">
        <f t="shared" si="98"/>
        <v>0</v>
      </c>
      <c r="AN53" s="104">
        <f t="shared" si="99"/>
        <v>0</v>
      </c>
      <c r="AO53" s="104" t="e">
        <f t="shared" si="100"/>
        <v>#VALUE!</v>
      </c>
      <c r="AP53" s="104" t="e">
        <f t="shared" si="101"/>
        <v>#VALUE!</v>
      </c>
      <c r="AQ53" s="104">
        <f t="shared" si="102"/>
        <v>0</v>
      </c>
    </row>
    <row r="54" spans="1:43">
      <c r="A54" s="70">
        <f t="shared" si="8"/>
        <v>53</v>
      </c>
      <c r="B54" s="70" t="e">
        <f>INDEX(monthly_gwh_mw!B:B,MATCH(A54,monthly_gwh_mw!AA:AA,0))</f>
        <v>#N/A</v>
      </c>
      <c r="C54" s="190" t="e">
        <f>INDEX(monthly_gwh_mw!K:K,MATCH(A54,monthly_gwh_mw!AA:AA,0))</f>
        <v>#N/A</v>
      </c>
      <c r="D54" s="70" t="e">
        <f>INDEX(monthly_gwh_mw!Y:Y,MATCH(A54,monthly_gwh_mw!AA:AA,0))</f>
        <v>#N/A</v>
      </c>
      <c r="E54" s="70" t="e">
        <f>INDEX(monthly_gwh_mw!N:N,MATCH(A54,monthly_gwh_mw!AA:AA,0))</f>
        <v>#N/A</v>
      </c>
      <c r="F54" s="67" t="e">
        <f t="shared" si="86"/>
        <v>#N/A</v>
      </c>
      <c r="G54" s="192">
        <v>43224</v>
      </c>
      <c r="H54" s="40">
        <v>43466</v>
      </c>
      <c r="I54" s="40">
        <v>44561</v>
      </c>
      <c r="J54" s="25" t="s">
        <v>9</v>
      </c>
      <c r="K54" s="25">
        <v>0</v>
      </c>
      <c r="M54" s="67" t="str">
        <f>IF(COUNTIFS(resources!B:B,B54)&gt;0,INDEX(resources!I:I,MATCH(B54,resources!B:B,0)),"fillme")</f>
        <v>fillme</v>
      </c>
      <c r="O54" s="67" t="e">
        <f t="shared" si="68"/>
        <v>#N/A</v>
      </c>
      <c r="P54" s="67" t="e">
        <f t="shared" si="68"/>
        <v>#N/A</v>
      </c>
      <c r="Q54" s="67" t="e">
        <f t="shared" si="68"/>
        <v>#N/A</v>
      </c>
      <c r="R54" s="67" t="e">
        <f t="shared" si="68"/>
        <v>#N/A</v>
      </c>
      <c r="Y54" s="26">
        <f t="shared" si="87"/>
        <v>2018</v>
      </c>
      <c r="Z54" s="26">
        <f t="shared" si="88"/>
        <v>5</v>
      </c>
      <c r="AA54" s="26">
        <f t="shared" si="89"/>
        <v>2019</v>
      </c>
      <c r="AB54" s="26">
        <f t="shared" si="90"/>
        <v>1</v>
      </c>
      <c r="AC54" s="26">
        <f t="shared" si="91"/>
        <v>2021</v>
      </c>
      <c r="AD54" s="26">
        <f t="shared" si="92"/>
        <v>12</v>
      </c>
      <c r="AE54" s="104">
        <f t="shared" si="93"/>
        <v>1</v>
      </c>
      <c r="AF54" s="104">
        <f t="shared" si="94"/>
        <v>1</v>
      </c>
      <c r="AG54" s="104">
        <f t="shared" si="95"/>
        <v>1</v>
      </c>
      <c r="AH54" s="104">
        <f t="shared" si="96"/>
        <v>1</v>
      </c>
      <c r="AI54" s="104">
        <f t="shared" si="97"/>
        <v>0</v>
      </c>
      <c r="AJ54" s="210" t="s">
        <v>6314</v>
      </c>
      <c r="AK54" s="210" t="s">
        <v>6314</v>
      </c>
      <c r="AL54" s="210" t="s">
        <v>6314</v>
      </c>
      <c r="AM54" s="104">
        <f t="shared" si="98"/>
        <v>0</v>
      </c>
      <c r="AN54" s="104">
        <f t="shared" si="99"/>
        <v>0</v>
      </c>
      <c r="AO54" s="104" t="e">
        <f t="shared" si="100"/>
        <v>#VALUE!</v>
      </c>
      <c r="AP54" s="104" t="e">
        <f t="shared" si="101"/>
        <v>#VALUE!</v>
      </c>
      <c r="AQ54" s="104">
        <f t="shared" si="102"/>
        <v>0</v>
      </c>
    </row>
    <row r="55" spans="1:43">
      <c r="A55" s="70">
        <f t="shared" si="8"/>
        <v>54</v>
      </c>
      <c r="B55" s="70" t="e">
        <f>INDEX(monthly_gwh_mw!B:B,MATCH(A55,monthly_gwh_mw!AA:AA,0))</f>
        <v>#N/A</v>
      </c>
      <c r="C55" s="190" t="e">
        <f>INDEX(monthly_gwh_mw!K:K,MATCH(A55,monthly_gwh_mw!AA:AA,0))</f>
        <v>#N/A</v>
      </c>
      <c r="D55" s="70" t="e">
        <f>INDEX(monthly_gwh_mw!Y:Y,MATCH(A55,monthly_gwh_mw!AA:AA,0))</f>
        <v>#N/A</v>
      </c>
      <c r="E55" s="70" t="e">
        <f>INDEX(monthly_gwh_mw!N:N,MATCH(A55,monthly_gwh_mw!AA:AA,0))</f>
        <v>#N/A</v>
      </c>
      <c r="F55" s="67" t="e">
        <f t="shared" si="86"/>
        <v>#N/A</v>
      </c>
      <c r="G55" s="192">
        <v>43224</v>
      </c>
      <c r="H55" s="40">
        <v>43466</v>
      </c>
      <c r="I55" s="40">
        <v>44561</v>
      </c>
      <c r="J55" s="25" t="s">
        <v>9</v>
      </c>
      <c r="K55" s="25">
        <v>0</v>
      </c>
      <c r="M55" s="67" t="str">
        <f>IF(COUNTIFS(resources!B:B,B55)&gt;0,INDEX(resources!I:I,MATCH(B55,resources!B:B,0)),"fillme")</f>
        <v>fillme</v>
      </c>
      <c r="O55" s="67" t="e">
        <f t="shared" si="68"/>
        <v>#N/A</v>
      </c>
      <c r="P55" s="67" t="e">
        <f t="shared" si="68"/>
        <v>#N/A</v>
      </c>
      <c r="Q55" s="67" t="e">
        <f t="shared" si="68"/>
        <v>#N/A</v>
      </c>
      <c r="R55" s="67" t="e">
        <f t="shared" si="68"/>
        <v>#N/A</v>
      </c>
      <c r="Y55" s="26">
        <f t="shared" si="87"/>
        <v>2018</v>
      </c>
      <c r="Z55" s="26">
        <f t="shared" si="88"/>
        <v>5</v>
      </c>
      <c r="AA55" s="26">
        <f t="shared" si="89"/>
        <v>2019</v>
      </c>
      <c r="AB55" s="26">
        <f t="shared" si="90"/>
        <v>1</v>
      </c>
      <c r="AC55" s="26">
        <f t="shared" si="91"/>
        <v>2021</v>
      </c>
      <c r="AD55" s="26">
        <f t="shared" si="92"/>
        <v>12</v>
      </c>
      <c r="AE55" s="104">
        <f t="shared" si="93"/>
        <v>1</v>
      </c>
      <c r="AF55" s="104">
        <f t="shared" si="94"/>
        <v>1</v>
      </c>
      <c r="AG55" s="104">
        <f t="shared" si="95"/>
        <v>1</v>
      </c>
      <c r="AH55" s="104">
        <f t="shared" si="96"/>
        <v>1</v>
      </c>
      <c r="AI55" s="104">
        <f t="shared" si="97"/>
        <v>0</v>
      </c>
      <c r="AJ55" s="210" t="s">
        <v>6314</v>
      </c>
      <c r="AK55" s="210" t="s">
        <v>6314</v>
      </c>
      <c r="AL55" s="210" t="s">
        <v>6314</v>
      </c>
      <c r="AM55" s="104">
        <f t="shared" si="98"/>
        <v>0</v>
      </c>
      <c r="AN55" s="104">
        <f t="shared" si="99"/>
        <v>0</v>
      </c>
      <c r="AO55" s="104" t="e">
        <f t="shared" si="100"/>
        <v>#VALUE!</v>
      </c>
      <c r="AP55" s="104" t="e">
        <f t="shared" si="101"/>
        <v>#VALUE!</v>
      </c>
      <c r="AQ55" s="104">
        <f t="shared" si="102"/>
        <v>0</v>
      </c>
    </row>
    <row r="56" spans="1:43">
      <c r="A56" s="70">
        <f t="shared" si="8"/>
        <v>55</v>
      </c>
      <c r="B56" s="70" t="e">
        <f>INDEX(monthly_gwh_mw!B:B,MATCH(A56,monthly_gwh_mw!AA:AA,0))</f>
        <v>#N/A</v>
      </c>
      <c r="C56" s="190" t="e">
        <f>INDEX(monthly_gwh_mw!K:K,MATCH(A56,monthly_gwh_mw!AA:AA,0))</f>
        <v>#N/A</v>
      </c>
      <c r="D56" s="70" t="e">
        <f>INDEX(monthly_gwh_mw!Y:Y,MATCH(A56,monthly_gwh_mw!AA:AA,0))</f>
        <v>#N/A</v>
      </c>
      <c r="E56" s="70" t="e">
        <f>INDEX(monthly_gwh_mw!N:N,MATCH(A56,monthly_gwh_mw!AA:AA,0))</f>
        <v>#N/A</v>
      </c>
      <c r="F56" s="67" t="e">
        <f t="shared" si="86"/>
        <v>#N/A</v>
      </c>
      <c r="G56" s="192">
        <v>43224</v>
      </c>
      <c r="H56" s="40">
        <v>43466</v>
      </c>
      <c r="I56" s="40">
        <v>44561</v>
      </c>
      <c r="J56" s="25" t="s">
        <v>9</v>
      </c>
      <c r="K56" s="25">
        <v>0</v>
      </c>
      <c r="M56" s="67" t="str">
        <f>IF(COUNTIFS(resources!B:B,B56)&gt;0,INDEX(resources!I:I,MATCH(B56,resources!B:B,0)),"fillme")</f>
        <v>fillme</v>
      </c>
      <c r="O56" s="67" t="e">
        <f t="shared" ref="O56:R119" si="103">IF($E56=1,"ok","fillme")</f>
        <v>#N/A</v>
      </c>
      <c r="P56" s="67" t="e">
        <f t="shared" si="103"/>
        <v>#N/A</v>
      </c>
      <c r="Q56" s="67" t="e">
        <f t="shared" si="103"/>
        <v>#N/A</v>
      </c>
      <c r="R56" s="67" t="e">
        <f t="shared" si="103"/>
        <v>#N/A</v>
      </c>
      <c r="Y56" s="26">
        <f t="shared" si="87"/>
        <v>2018</v>
      </c>
      <c r="Z56" s="26">
        <f t="shared" si="88"/>
        <v>5</v>
      </c>
      <c r="AA56" s="26">
        <f t="shared" si="89"/>
        <v>2019</v>
      </c>
      <c r="AB56" s="26">
        <f t="shared" si="90"/>
        <v>1</v>
      </c>
      <c r="AC56" s="26">
        <f t="shared" si="91"/>
        <v>2021</v>
      </c>
      <c r="AD56" s="26">
        <f t="shared" si="92"/>
        <v>12</v>
      </c>
      <c r="AE56" s="104">
        <f t="shared" si="93"/>
        <v>1</v>
      </c>
      <c r="AF56" s="104">
        <f t="shared" si="94"/>
        <v>1</v>
      </c>
      <c r="AG56" s="104">
        <f t="shared" si="95"/>
        <v>1</v>
      </c>
      <c r="AH56" s="104">
        <f t="shared" si="96"/>
        <v>1</v>
      </c>
      <c r="AI56" s="104">
        <f t="shared" si="97"/>
        <v>0</v>
      </c>
      <c r="AJ56" s="210" t="s">
        <v>6314</v>
      </c>
      <c r="AK56" s="210" t="s">
        <v>6314</v>
      </c>
      <c r="AL56" s="210" t="s">
        <v>6314</v>
      </c>
      <c r="AM56" s="104">
        <f t="shared" si="98"/>
        <v>0</v>
      </c>
      <c r="AN56" s="104">
        <f t="shared" si="99"/>
        <v>0</v>
      </c>
      <c r="AO56" s="104" t="e">
        <f t="shared" si="100"/>
        <v>#VALUE!</v>
      </c>
      <c r="AP56" s="104" t="e">
        <f t="shared" si="101"/>
        <v>#VALUE!</v>
      </c>
      <c r="AQ56" s="104">
        <f t="shared" si="102"/>
        <v>0</v>
      </c>
    </row>
    <row r="57" spans="1:43">
      <c r="A57" s="70">
        <f t="shared" si="8"/>
        <v>56</v>
      </c>
      <c r="B57" s="70" t="e">
        <f>INDEX(monthly_gwh_mw!B:B,MATCH(A57,monthly_gwh_mw!AA:AA,0))</f>
        <v>#N/A</v>
      </c>
      <c r="C57" s="190" t="e">
        <f>INDEX(monthly_gwh_mw!K:K,MATCH(A57,monthly_gwh_mw!AA:AA,0))</f>
        <v>#N/A</v>
      </c>
      <c r="D57" s="70" t="e">
        <f>INDEX(monthly_gwh_mw!Y:Y,MATCH(A57,monthly_gwh_mw!AA:AA,0))</f>
        <v>#N/A</v>
      </c>
      <c r="E57" s="70" t="e">
        <f>INDEX(monthly_gwh_mw!N:N,MATCH(A57,monthly_gwh_mw!AA:AA,0))</f>
        <v>#N/A</v>
      </c>
      <c r="F57" s="67" t="e">
        <f t="shared" si="86"/>
        <v>#N/A</v>
      </c>
      <c r="G57" s="192">
        <v>43224</v>
      </c>
      <c r="H57" s="40">
        <v>43466</v>
      </c>
      <c r="I57" s="40">
        <v>44561</v>
      </c>
      <c r="J57" s="25" t="s">
        <v>9</v>
      </c>
      <c r="K57" s="25">
        <v>0</v>
      </c>
      <c r="M57" s="67" t="str">
        <f>IF(COUNTIFS(resources!B:B,B57)&gt;0,INDEX(resources!I:I,MATCH(B57,resources!B:B,0)),"fillme")</f>
        <v>fillme</v>
      </c>
      <c r="O57" s="67" t="e">
        <f t="shared" si="103"/>
        <v>#N/A</v>
      </c>
      <c r="P57" s="67" t="e">
        <f t="shared" si="103"/>
        <v>#N/A</v>
      </c>
      <c r="Q57" s="67" t="e">
        <f t="shared" si="103"/>
        <v>#N/A</v>
      </c>
      <c r="R57" s="67" t="e">
        <f t="shared" si="103"/>
        <v>#N/A</v>
      </c>
      <c r="Y57" s="26">
        <f t="shared" si="87"/>
        <v>2018</v>
      </c>
      <c r="Z57" s="26">
        <f t="shared" si="88"/>
        <v>5</v>
      </c>
      <c r="AA57" s="26">
        <f t="shared" si="89"/>
        <v>2019</v>
      </c>
      <c r="AB57" s="26">
        <f t="shared" si="90"/>
        <v>1</v>
      </c>
      <c r="AC57" s="26">
        <f t="shared" si="91"/>
        <v>2021</v>
      </c>
      <c r="AD57" s="26">
        <f t="shared" si="92"/>
        <v>12</v>
      </c>
      <c r="AE57" s="104">
        <f t="shared" si="93"/>
        <v>1</v>
      </c>
      <c r="AF57" s="104">
        <f t="shared" si="94"/>
        <v>1</v>
      </c>
      <c r="AG57" s="104">
        <f t="shared" si="95"/>
        <v>1</v>
      </c>
      <c r="AH57" s="104">
        <f t="shared" si="96"/>
        <v>1</v>
      </c>
      <c r="AI57" s="104">
        <f t="shared" si="97"/>
        <v>0</v>
      </c>
      <c r="AJ57" s="210" t="s">
        <v>6314</v>
      </c>
      <c r="AK57" s="210" t="s">
        <v>6314</v>
      </c>
      <c r="AL57" s="210" t="s">
        <v>6314</v>
      </c>
      <c r="AM57" s="104">
        <f t="shared" si="98"/>
        <v>0</v>
      </c>
      <c r="AN57" s="104">
        <f t="shared" si="99"/>
        <v>0</v>
      </c>
      <c r="AO57" s="104" t="e">
        <f t="shared" si="100"/>
        <v>#VALUE!</v>
      </c>
      <c r="AP57" s="104" t="e">
        <f t="shared" si="101"/>
        <v>#VALUE!</v>
      </c>
      <c r="AQ57" s="104">
        <f t="shared" si="102"/>
        <v>0</v>
      </c>
    </row>
    <row r="58" spans="1:43">
      <c r="A58" s="70">
        <f t="shared" si="8"/>
        <v>57</v>
      </c>
      <c r="B58" s="70" t="e">
        <f>INDEX(monthly_gwh_mw!B:B,MATCH(A58,monthly_gwh_mw!AA:AA,0))</f>
        <v>#N/A</v>
      </c>
      <c r="C58" s="190" t="e">
        <f>INDEX(monthly_gwh_mw!K:K,MATCH(A58,monthly_gwh_mw!AA:AA,0))</f>
        <v>#N/A</v>
      </c>
      <c r="D58" s="70" t="e">
        <f>INDEX(monthly_gwh_mw!Y:Y,MATCH(A58,monthly_gwh_mw!AA:AA,0))</f>
        <v>#N/A</v>
      </c>
      <c r="E58" s="70" t="e">
        <f>INDEX(monthly_gwh_mw!N:N,MATCH(A58,monthly_gwh_mw!AA:AA,0))</f>
        <v>#N/A</v>
      </c>
      <c r="F58" s="67" t="e">
        <f t="shared" si="86"/>
        <v>#N/A</v>
      </c>
      <c r="G58" s="192">
        <v>43224</v>
      </c>
      <c r="H58" s="40">
        <v>43466</v>
      </c>
      <c r="I58" s="40">
        <v>44561</v>
      </c>
      <c r="J58" s="25" t="s">
        <v>9</v>
      </c>
      <c r="K58" s="25">
        <v>0</v>
      </c>
      <c r="M58" s="67" t="str">
        <f>IF(COUNTIFS(resources!B:B,B58)&gt;0,INDEX(resources!I:I,MATCH(B58,resources!B:B,0)),"fillme")</f>
        <v>fillme</v>
      </c>
      <c r="O58" s="67" t="e">
        <f t="shared" si="103"/>
        <v>#N/A</v>
      </c>
      <c r="P58" s="67" t="e">
        <f t="shared" si="103"/>
        <v>#N/A</v>
      </c>
      <c r="Q58" s="67" t="e">
        <f t="shared" si="103"/>
        <v>#N/A</v>
      </c>
      <c r="R58" s="67" t="e">
        <f t="shared" si="103"/>
        <v>#N/A</v>
      </c>
      <c r="Y58" s="26">
        <f t="shared" si="87"/>
        <v>2018</v>
      </c>
      <c r="Z58" s="26">
        <f t="shared" si="88"/>
        <v>5</v>
      </c>
      <c r="AA58" s="26">
        <f t="shared" si="89"/>
        <v>2019</v>
      </c>
      <c r="AB58" s="26">
        <f t="shared" si="90"/>
        <v>1</v>
      </c>
      <c r="AC58" s="26">
        <f t="shared" si="91"/>
        <v>2021</v>
      </c>
      <c r="AD58" s="26">
        <f t="shared" si="92"/>
        <v>12</v>
      </c>
      <c r="AE58" s="104">
        <f t="shared" si="93"/>
        <v>1</v>
      </c>
      <c r="AF58" s="104">
        <f t="shared" si="94"/>
        <v>1</v>
      </c>
      <c r="AG58" s="104">
        <f t="shared" si="95"/>
        <v>1</v>
      </c>
      <c r="AH58" s="104">
        <f t="shared" si="96"/>
        <v>1</v>
      </c>
      <c r="AI58" s="104">
        <f t="shared" si="97"/>
        <v>0</v>
      </c>
      <c r="AJ58" s="210" t="s">
        <v>6314</v>
      </c>
      <c r="AK58" s="210" t="s">
        <v>6314</v>
      </c>
      <c r="AL58" s="210" t="s">
        <v>6314</v>
      </c>
      <c r="AM58" s="104">
        <f t="shared" si="98"/>
        <v>0</v>
      </c>
      <c r="AN58" s="104">
        <f t="shared" si="99"/>
        <v>0</v>
      </c>
      <c r="AO58" s="104" t="e">
        <f t="shared" si="100"/>
        <v>#VALUE!</v>
      </c>
      <c r="AP58" s="104" t="e">
        <f t="shared" si="101"/>
        <v>#VALUE!</v>
      </c>
      <c r="AQ58" s="104">
        <f t="shared" si="102"/>
        <v>0</v>
      </c>
    </row>
    <row r="59" spans="1:43">
      <c r="A59" s="70">
        <f t="shared" si="8"/>
        <v>58</v>
      </c>
      <c r="B59" s="70" t="e">
        <f>INDEX(monthly_gwh_mw!B:B,MATCH(A59,monthly_gwh_mw!AA:AA,0))</f>
        <v>#N/A</v>
      </c>
      <c r="C59" s="190" t="e">
        <f>INDEX(monthly_gwh_mw!K:K,MATCH(A59,monthly_gwh_mw!AA:AA,0))</f>
        <v>#N/A</v>
      </c>
      <c r="D59" s="70" t="e">
        <f>INDEX(monthly_gwh_mw!Y:Y,MATCH(A59,monthly_gwh_mw!AA:AA,0))</f>
        <v>#N/A</v>
      </c>
      <c r="E59" s="70" t="e">
        <f>INDEX(monthly_gwh_mw!N:N,MATCH(A59,monthly_gwh_mw!AA:AA,0))</f>
        <v>#N/A</v>
      </c>
      <c r="F59" s="67" t="e">
        <f t="shared" si="86"/>
        <v>#N/A</v>
      </c>
      <c r="G59" s="192">
        <v>43224</v>
      </c>
      <c r="H59" s="40">
        <v>43466</v>
      </c>
      <c r="I59" s="40">
        <v>44561</v>
      </c>
      <c r="J59" s="25" t="s">
        <v>9</v>
      </c>
      <c r="K59" s="25">
        <v>0</v>
      </c>
      <c r="M59" s="67" t="str">
        <f>IF(COUNTIFS(resources!B:B,B59)&gt;0,INDEX(resources!I:I,MATCH(B59,resources!B:B,0)),"fillme")</f>
        <v>fillme</v>
      </c>
      <c r="O59" s="67" t="e">
        <f t="shared" si="103"/>
        <v>#N/A</v>
      </c>
      <c r="P59" s="67" t="e">
        <f t="shared" si="103"/>
        <v>#N/A</v>
      </c>
      <c r="Q59" s="67" t="e">
        <f t="shared" si="103"/>
        <v>#N/A</v>
      </c>
      <c r="R59" s="67" t="e">
        <f t="shared" si="103"/>
        <v>#N/A</v>
      </c>
      <c r="Y59" s="26">
        <f t="shared" si="87"/>
        <v>2018</v>
      </c>
      <c r="Z59" s="26">
        <f t="shared" si="88"/>
        <v>5</v>
      </c>
      <c r="AA59" s="26">
        <f t="shared" si="89"/>
        <v>2019</v>
      </c>
      <c r="AB59" s="26">
        <f t="shared" si="90"/>
        <v>1</v>
      </c>
      <c r="AC59" s="26">
        <f t="shared" si="91"/>
        <v>2021</v>
      </c>
      <c r="AD59" s="26">
        <f t="shared" si="92"/>
        <v>12</v>
      </c>
      <c r="AE59" s="104">
        <f t="shared" si="93"/>
        <v>1</v>
      </c>
      <c r="AF59" s="104">
        <f t="shared" si="94"/>
        <v>1</v>
      </c>
      <c r="AG59" s="104">
        <f t="shared" si="95"/>
        <v>1</v>
      </c>
      <c r="AH59" s="104">
        <f t="shared" si="96"/>
        <v>1</v>
      </c>
      <c r="AI59" s="104">
        <f t="shared" si="97"/>
        <v>0</v>
      </c>
      <c r="AJ59" s="210" t="s">
        <v>6314</v>
      </c>
      <c r="AK59" s="210" t="s">
        <v>6314</v>
      </c>
      <c r="AL59" s="210" t="s">
        <v>6314</v>
      </c>
      <c r="AM59" s="104">
        <f t="shared" si="98"/>
        <v>0</v>
      </c>
      <c r="AN59" s="104">
        <f t="shared" si="99"/>
        <v>0</v>
      </c>
      <c r="AO59" s="104" t="e">
        <f t="shared" si="100"/>
        <v>#VALUE!</v>
      </c>
      <c r="AP59" s="104" t="e">
        <f t="shared" si="101"/>
        <v>#VALUE!</v>
      </c>
      <c r="AQ59" s="104">
        <f t="shared" si="102"/>
        <v>0</v>
      </c>
    </row>
    <row r="60" spans="1:43">
      <c r="A60" s="70">
        <f t="shared" si="8"/>
        <v>59</v>
      </c>
      <c r="B60" s="70" t="e">
        <f>INDEX(monthly_gwh_mw!B:B,MATCH(A60,monthly_gwh_mw!AA:AA,0))</f>
        <v>#N/A</v>
      </c>
      <c r="C60" s="190" t="e">
        <f>INDEX(monthly_gwh_mw!K:K,MATCH(A60,monthly_gwh_mw!AA:AA,0))</f>
        <v>#N/A</v>
      </c>
      <c r="D60" s="70" t="e">
        <f>INDEX(monthly_gwh_mw!Y:Y,MATCH(A60,monthly_gwh_mw!AA:AA,0))</f>
        <v>#N/A</v>
      </c>
      <c r="E60" s="70" t="e">
        <f>INDEX(monthly_gwh_mw!N:N,MATCH(A60,monthly_gwh_mw!AA:AA,0))</f>
        <v>#N/A</v>
      </c>
      <c r="F60" s="67" t="e">
        <f t="shared" si="86"/>
        <v>#N/A</v>
      </c>
      <c r="G60" s="192">
        <v>43224</v>
      </c>
      <c r="H60" s="40">
        <v>43466</v>
      </c>
      <c r="I60" s="40">
        <v>44561</v>
      </c>
      <c r="J60" s="25" t="s">
        <v>9</v>
      </c>
      <c r="K60" s="25">
        <v>0</v>
      </c>
      <c r="M60" s="67" t="str">
        <f>IF(COUNTIFS(resources!B:B,B60)&gt;0,INDEX(resources!I:I,MATCH(B60,resources!B:B,0)),"fillme")</f>
        <v>fillme</v>
      </c>
      <c r="O60" s="67" t="e">
        <f t="shared" si="103"/>
        <v>#N/A</v>
      </c>
      <c r="P60" s="67" t="e">
        <f t="shared" si="103"/>
        <v>#N/A</v>
      </c>
      <c r="Q60" s="67" t="e">
        <f t="shared" si="103"/>
        <v>#N/A</v>
      </c>
      <c r="R60" s="67" t="e">
        <f t="shared" si="103"/>
        <v>#N/A</v>
      </c>
      <c r="Y60" s="26">
        <f t="shared" si="87"/>
        <v>2018</v>
      </c>
      <c r="Z60" s="26">
        <f t="shared" si="88"/>
        <v>5</v>
      </c>
      <c r="AA60" s="26">
        <f t="shared" si="89"/>
        <v>2019</v>
      </c>
      <c r="AB60" s="26">
        <f t="shared" si="90"/>
        <v>1</v>
      </c>
      <c r="AC60" s="26">
        <f t="shared" si="91"/>
        <v>2021</v>
      </c>
      <c r="AD60" s="26">
        <f t="shared" si="92"/>
        <v>12</v>
      </c>
      <c r="AE60" s="104">
        <f t="shared" si="93"/>
        <v>1</v>
      </c>
      <c r="AF60" s="104">
        <f t="shared" si="94"/>
        <v>1</v>
      </c>
      <c r="AG60" s="104">
        <f t="shared" si="95"/>
        <v>1</v>
      </c>
      <c r="AH60" s="104">
        <f t="shared" si="96"/>
        <v>1</v>
      </c>
      <c r="AI60" s="104">
        <f t="shared" si="97"/>
        <v>0</v>
      </c>
      <c r="AJ60" s="210" t="s">
        <v>6314</v>
      </c>
      <c r="AK60" s="210" t="s">
        <v>6314</v>
      </c>
      <c r="AL60" s="210" t="s">
        <v>6314</v>
      </c>
      <c r="AM60" s="104">
        <f t="shared" si="98"/>
        <v>0</v>
      </c>
      <c r="AN60" s="104">
        <f t="shared" si="99"/>
        <v>0</v>
      </c>
      <c r="AO60" s="104" t="e">
        <f t="shared" si="100"/>
        <v>#VALUE!</v>
      </c>
      <c r="AP60" s="104" t="e">
        <f t="shared" si="101"/>
        <v>#VALUE!</v>
      </c>
      <c r="AQ60" s="104">
        <f t="shared" si="102"/>
        <v>0</v>
      </c>
    </row>
    <row r="61" spans="1:43">
      <c r="A61" s="70">
        <f t="shared" si="8"/>
        <v>60</v>
      </c>
      <c r="B61" s="70" t="e">
        <f>INDEX(monthly_gwh_mw!B:B,MATCH(A61,monthly_gwh_mw!AA:AA,0))</f>
        <v>#N/A</v>
      </c>
      <c r="C61" s="190" t="e">
        <f>INDEX(monthly_gwh_mw!K:K,MATCH(A61,monthly_gwh_mw!AA:AA,0))</f>
        <v>#N/A</v>
      </c>
      <c r="D61" s="70" t="e">
        <f>INDEX(monthly_gwh_mw!Y:Y,MATCH(A61,monthly_gwh_mw!AA:AA,0))</f>
        <v>#N/A</v>
      </c>
      <c r="E61" s="70" t="e">
        <f>INDEX(monthly_gwh_mw!N:N,MATCH(A61,monthly_gwh_mw!AA:AA,0))</f>
        <v>#N/A</v>
      </c>
      <c r="F61" s="67" t="e">
        <f t="shared" si="86"/>
        <v>#N/A</v>
      </c>
      <c r="G61" s="192">
        <v>43224</v>
      </c>
      <c r="H61" s="40">
        <v>43466</v>
      </c>
      <c r="I61" s="40">
        <v>44561</v>
      </c>
      <c r="J61" s="25" t="s">
        <v>9</v>
      </c>
      <c r="K61" s="25">
        <v>0</v>
      </c>
      <c r="M61" s="67" t="str">
        <f>IF(COUNTIFS(resources!B:B,B61)&gt;0,INDEX(resources!I:I,MATCH(B61,resources!B:B,0)),"fillme")</f>
        <v>fillme</v>
      </c>
      <c r="O61" s="67" t="e">
        <f t="shared" si="103"/>
        <v>#N/A</v>
      </c>
      <c r="P61" s="67" t="e">
        <f t="shared" si="103"/>
        <v>#N/A</v>
      </c>
      <c r="Q61" s="67" t="e">
        <f t="shared" si="103"/>
        <v>#N/A</v>
      </c>
      <c r="R61" s="67" t="e">
        <f t="shared" si="103"/>
        <v>#N/A</v>
      </c>
      <c r="Y61" s="26">
        <f t="shared" si="87"/>
        <v>2018</v>
      </c>
      <c r="Z61" s="26">
        <f t="shared" si="88"/>
        <v>5</v>
      </c>
      <c r="AA61" s="26">
        <f t="shared" si="89"/>
        <v>2019</v>
      </c>
      <c r="AB61" s="26">
        <f t="shared" si="90"/>
        <v>1</v>
      </c>
      <c r="AC61" s="26">
        <f t="shared" si="91"/>
        <v>2021</v>
      </c>
      <c r="AD61" s="26">
        <f t="shared" si="92"/>
        <v>12</v>
      </c>
      <c r="AE61" s="104">
        <f t="shared" si="93"/>
        <v>1</v>
      </c>
      <c r="AF61" s="104">
        <f t="shared" si="94"/>
        <v>1</v>
      </c>
      <c r="AG61" s="104">
        <f t="shared" si="95"/>
        <v>1</v>
      </c>
      <c r="AH61" s="104">
        <f t="shared" si="96"/>
        <v>1</v>
      </c>
      <c r="AI61" s="104">
        <f t="shared" si="97"/>
        <v>0</v>
      </c>
      <c r="AJ61" s="210" t="s">
        <v>6314</v>
      </c>
      <c r="AK61" s="210" t="s">
        <v>6314</v>
      </c>
      <c r="AL61" s="210" t="s">
        <v>6314</v>
      </c>
      <c r="AM61" s="104">
        <f t="shared" si="98"/>
        <v>0</v>
      </c>
      <c r="AN61" s="104">
        <f t="shared" si="99"/>
        <v>0</v>
      </c>
      <c r="AO61" s="104" t="e">
        <f t="shared" si="100"/>
        <v>#VALUE!</v>
      </c>
      <c r="AP61" s="104" t="e">
        <f t="shared" si="101"/>
        <v>#VALUE!</v>
      </c>
      <c r="AQ61" s="104">
        <f t="shared" si="102"/>
        <v>0</v>
      </c>
    </row>
    <row r="62" spans="1:43">
      <c r="A62" s="70">
        <f t="shared" si="8"/>
        <v>61</v>
      </c>
      <c r="B62" s="70" t="e">
        <f>INDEX(monthly_gwh_mw!B:B,MATCH(A62,monthly_gwh_mw!AA:AA,0))</f>
        <v>#N/A</v>
      </c>
      <c r="C62" s="190" t="e">
        <f>INDEX(monthly_gwh_mw!K:K,MATCH(A62,monthly_gwh_mw!AA:AA,0))</f>
        <v>#N/A</v>
      </c>
      <c r="D62" s="70" t="e">
        <f>INDEX(monthly_gwh_mw!Y:Y,MATCH(A62,monthly_gwh_mw!AA:AA,0))</f>
        <v>#N/A</v>
      </c>
      <c r="E62" s="70" t="e">
        <f>INDEX(monthly_gwh_mw!N:N,MATCH(A62,monthly_gwh_mw!AA:AA,0))</f>
        <v>#N/A</v>
      </c>
      <c r="F62" s="67" t="e">
        <f t="shared" si="86"/>
        <v>#N/A</v>
      </c>
      <c r="G62" s="192">
        <v>43224</v>
      </c>
      <c r="H62" s="40">
        <v>43466</v>
      </c>
      <c r="I62" s="40">
        <v>44561</v>
      </c>
      <c r="J62" s="25" t="s">
        <v>9</v>
      </c>
      <c r="K62" s="25">
        <v>0</v>
      </c>
      <c r="M62" s="67" t="str">
        <f>IF(COUNTIFS(resources!B:B,B62)&gt;0,INDEX(resources!I:I,MATCH(B62,resources!B:B,0)),"fillme")</f>
        <v>fillme</v>
      </c>
      <c r="O62" s="67" t="e">
        <f t="shared" si="103"/>
        <v>#N/A</v>
      </c>
      <c r="P62" s="67" t="e">
        <f t="shared" si="103"/>
        <v>#N/A</v>
      </c>
      <c r="Q62" s="67" t="e">
        <f t="shared" si="103"/>
        <v>#N/A</v>
      </c>
      <c r="R62" s="67" t="e">
        <f t="shared" si="103"/>
        <v>#N/A</v>
      </c>
      <c r="Y62" s="26">
        <f t="shared" si="87"/>
        <v>2018</v>
      </c>
      <c r="Z62" s="26">
        <f t="shared" si="88"/>
        <v>5</v>
      </c>
      <c r="AA62" s="26">
        <f t="shared" si="89"/>
        <v>2019</v>
      </c>
      <c r="AB62" s="26">
        <f t="shared" si="90"/>
        <v>1</v>
      </c>
      <c r="AC62" s="26">
        <f t="shared" si="91"/>
        <v>2021</v>
      </c>
      <c r="AD62" s="26">
        <f t="shared" si="92"/>
        <v>12</v>
      </c>
      <c r="AE62" s="104">
        <f t="shared" si="93"/>
        <v>1</v>
      </c>
      <c r="AF62" s="104">
        <f t="shared" si="94"/>
        <v>1</v>
      </c>
      <c r="AG62" s="104">
        <f t="shared" si="95"/>
        <v>1</v>
      </c>
      <c r="AH62" s="104">
        <f t="shared" si="96"/>
        <v>1</v>
      </c>
      <c r="AI62" s="104">
        <f t="shared" si="97"/>
        <v>0</v>
      </c>
      <c r="AJ62" s="210" t="s">
        <v>6314</v>
      </c>
      <c r="AK62" s="210" t="s">
        <v>6314</v>
      </c>
      <c r="AL62" s="210" t="s">
        <v>6314</v>
      </c>
      <c r="AM62" s="104">
        <f t="shared" si="98"/>
        <v>0</v>
      </c>
      <c r="AN62" s="104">
        <f t="shared" si="99"/>
        <v>0</v>
      </c>
      <c r="AO62" s="104" t="e">
        <f t="shared" si="100"/>
        <v>#VALUE!</v>
      </c>
      <c r="AP62" s="104" t="e">
        <f t="shared" si="101"/>
        <v>#VALUE!</v>
      </c>
      <c r="AQ62" s="104">
        <f t="shared" si="102"/>
        <v>0</v>
      </c>
    </row>
    <row r="63" spans="1:43">
      <c r="A63" s="70">
        <f t="shared" si="8"/>
        <v>62</v>
      </c>
      <c r="B63" s="70" t="e">
        <f>INDEX(monthly_gwh_mw!B:B,MATCH(A63,monthly_gwh_mw!AA:AA,0))</f>
        <v>#N/A</v>
      </c>
      <c r="C63" s="190" t="e">
        <f>INDEX(monthly_gwh_mw!K:K,MATCH(A63,monthly_gwh_mw!AA:AA,0))</f>
        <v>#N/A</v>
      </c>
      <c r="D63" s="70" t="e">
        <f>INDEX(monthly_gwh_mw!Y:Y,MATCH(A63,monthly_gwh_mw!AA:AA,0))</f>
        <v>#N/A</v>
      </c>
      <c r="E63" s="70" t="e">
        <f>INDEX(monthly_gwh_mw!N:N,MATCH(A63,monthly_gwh_mw!AA:AA,0))</f>
        <v>#N/A</v>
      </c>
      <c r="F63" s="67" t="e">
        <f t="shared" si="86"/>
        <v>#N/A</v>
      </c>
      <c r="G63" s="192">
        <v>43224</v>
      </c>
      <c r="H63" s="40">
        <v>43466</v>
      </c>
      <c r="I63" s="40">
        <v>44561</v>
      </c>
      <c r="J63" s="25" t="s">
        <v>9</v>
      </c>
      <c r="K63" s="25">
        <v>0</v>
      </c>
      <c r="M63" s="67" t="str">
        <f>IF(COUNTIFS(resources!B:B,B63)&gt;0,INDEX(resources!I:I,MATCH(B63,resources!B:B,0)),"fillme")</f>
        <v>fillme</v>
      </c>
      <c r="O63" s="67" t="e">
        <f t="shared" si="103"/>
        <v>#N/A</v>
      </c>
      <c r="P63" s="67" t="e">
        <f t="shared" si="103"/>
        <v>#N/A</v>
      </c>
      <c r="Q63" s="67" t="e">
        <f t="shared" si="103"/>
        <v>#N/A</v>
      </c>
      <c r="R63" s="67" t="e">
        <f t="shared" si="103"/>
        <v>#N/A</v>
      </c>
      <c r="Y63" s="26">
        <f t="shared" si="87"/>
        <v>2018</v>
      </c>
      <c r="Z63" s="26">
        <f t="shared" si="88"/>
        <v>5</v>
      </c>
      <c r="AA63" s="26">
        <f t="shared" si="89"/>
        <v>2019</v>
      </c>
      <c r="AB63" s="26">
        <f t="shared" si="90"/>
        <v>1</v>
      </c>
      <c r="AC63" s="26">
        <f t="shared" si="91"/>
        <v>2021</v>
      </c>
      <c r="AD63" s="26">
        <f t="shared" si="92"/>
        <v>12</v>
      </c>
      <c r="AE63" s="104">
        <f t="shared" si="93"/>
        <v>1</v>
      </c>
      <c r="AF63" s="104">
        <f t="shared" si="94"/>
        <v>1</v>
      </c>
      <c r="AG63" s="104">
        <f t="shared" si="95"/>
        <v>1</v>
      </c>
      <c r="AH63" s="104">
        <f t="shared" si="96"/>
        <v>1</v>
      </c>
      <c r="AI63" s="104">
        <f t="shared" si="97"/>
        <v>0</v>
      </c>
      <c r="AJ63" s="210" t="s">
        <v>6314</v>
      </c>
      <c r="AK63" s="210" t="s">
        <v>6314</v>
      </c>
      <c r="AL63" s="210" t="s">
        <v>6314</v>
      </c>
      <c r="AM63" s="104">
        <f t="shared" si="98"/>
        <v>0</v>
      </c>
      <c r="AN63" s="104">
        <f t="shared" si="99"/>
        <v>0</v>
      </c>
      <c r="AO63" s="104" t="e">
        <f t="shared" si="100"/>
        <v>#VALUE!</v>
      </c>
      <c r="AP63" s="104" t="e">
        <f t="shared" si="101"/>
        <v>#VALUE!</v>
      </c>
      <c r="AQ63" s="104">
        <f t="shared" si="102"/>
        <v>0</v>
      </c>
    </row>
    <row r="64" spans="1:43">
      <c r="A64" s="70">
        <f t="shared" si="8"/>
        <v>63</v>
      </c>
      <c r="B64" s="70" t="e">
        <f>INDEX(monthly_gwh_mw!B:B,MATCH(A64,monthly_gwh_mw!AA:AA,0))</f>
        <v>#N/A</v>
      </c>
      <c r="C64" s="190" t="e">
        <f>INDEX(monthly_gwh_mw!K:K,MATCH(A64,monthly_gwh_mw!AA:AA,0))</f>
        <v>#N/A</v>
      </c>
      <c r="D64" s="70" t="e">
        <f>INDEX(monthly_gwh_mw!Y:Y,MATCH(A64,monthly_gwh_mw!AA:AA,0))</f>
        <v>#N/A</v>
      </c>
      <c r="E64" s="70" t="e">
        <f>INDEX(monthly_gwh_mw!N:N,MATCH(A64,monthly_gwh_mw!AA:AA,0))</f>
        <v>#N/A</v>
      </c>
      <c r="F64" s="67" t="e">
        <f t="shared" si="86"/>
        <v>#N/A</v>
      </c>
      <c r="G64" s="192">
        <v>43224</v>
      </c>
      <c r="H64" s="40">
        <v>43466</v>
      </c>
      <c r="I64" s="40">
        <v>44561</v>
      </c>
      <c r="J64" s="25" t="s">
        <v>9</v>
      </c>
      <c r="K64" s="25">
        <v>0</v>
      </c>
      <c r="M64" s="67" t="str">
        <f>IF(COUNTIFS(resources!B:B,B64)&gt;0,INDEX(resources!I:I,MATCH(B64,resources!B:B,0)),"fillme")</f>
        <v>fillme</v>
      </c>
      <c r="O64" s="67" t="e">
        <f t="shared" si="103"/>
        <v>#N/A</v>
      </c>
      <c r="P64" s="67" t="e">
        <f t="shared" si="103"/>
        <v>#N/A</v>
      </c>
      <c r="Q64" s="67" t="e">
        <f t="shared" si="103"/>
        <v>#N/A</v>
      </c>
      <c r="R64" s="67" t="e">
        <f t="shared" si="103"/>
        <v>#N/A</v>
      </c>
      <c r="Y64" s="26">
        <f t="shared" si="87"/>
        <v>2018</v>
      </c>
      <c r="Z64" s="26">
        <f t="shared" si="88"/>
        <v>5</v>
      </c>
      <c r="AA64" s="26">
        <f t="shared" si="89"/>
        <v>2019</v>
      </c>
      <c r="AB64" s="26">
        <f t="shared" si="90"/>
        <v>1</v>
      </c>
      <c r="AC64" s="26">
        <f t="shared" si="91"/>
        <v>2021</v>
      </c>
      <c r="AD64" s="26">
        <f t="shared" si="92"/>
        <v>12</v>
      </c>
      <c r="AE64" s="104">
        <f t="shared" si="93"/>
        <v>1</v>
      </c>
      <c r="AF64" s="104">
        <f t="shared" si="94"/>
        <v>1</v>
      </c>
      <c r="AG64" s="104">
        <f t="shared" si="95"/>
        <v>1</v>
      </c>
      <c r="AH64" s="104">
        <f t="shared" si="96"/>
        <v>1</v>
      </c>
      <c r="AI64" s="104">
        <f t="shared" si="97"/>
        <v>0</v>
      </c>
      <c r="AJ64" s="210" t="s">
        <v>6314</v>
      </c>
      <c r="AK64" s="210" t="s">
        <v>6314</v>
      </c>
      <c r="AL64" s="210" t="s">
        <v>6314</v>
      </c>
      <c r="AM64" s="104">
        <f t="shared" si="98"/>
        <v>0</v>
      </c>
      <c r="AN64" s="104">
        <f t="shared" si="99"/>
        <v>0</v>
      </c>
      <c r="AO64" s="104" t="e">
        <f t="shared" si="100"/>
        <v>#VALUE!</v>
      </c>
      <c r="AP64" s="104" t="e">
        <f t="shared" si="101"/>
        <v>#VALUE!</v>
      </c>
      <c r="AQ64" s="104">
        <f t="shared" si="102"/>
        <v>0</v>
      </c>
    </row>
    <row r="65" spans="1:43">
      <c r="A65" s="70">
        <f t="shared" si="8"/>
        <v>64</v>
      </c>
      <c r="B65" s="70" t="e">
        <f>INDEX(monthly_gwh_mw!B:B,MATCH(A65,monthly_gwh_mw!AA:AA,0))</f>
        <v>#N/A</v>
      </c>
      <c r="C65" s="190" t="e">
        <f>INDEX(monthly_gwh_mw!K:K,MATCH(A65,monthly_gwh_mw!AA:AA,0))</f>
        <v>#N/A</v>
      </c>
      <c r="D65" s="70" t="e">
        <f>INDEX(monthly_gwh_mw!Y:Y,MATCH(A65,monthly_gwh_mw!AA:AA,0))</f>
        <v>#N/A</v>
      </c>
      <c r="E65" s="70" t="e">
        <f>INDEX(monthly_gwh_mw!N:N,MATCH(A65,monthly_gwh_mw!AA:AA,0))</f>
        <v>#N/A</v>
      </c>
      <c r="F65" s="67" t="e">
        <f t="shared" si="86"/>
        <v>#N/A</v>
      </c>
      <c r="G65" s="192">
        <v>43224</v>
      </c>
      <c r="H65" s="40">
        <v>43466</v>
      </c>
      <c r="I65" s="40">
        <v>44561</v>
      </c>
      <c r="J65" s="25" t="s">
        <v>9</v>
      </c>
      <c r="K65" s="25">
        <v>0</v>
      </c>
      <c r="M65" s="67" t="str">
        <f>IF(COUNTIFS(resources!B:B,B65)&gt;0,INDEX(resources!I:I,MATCH(B65,resources!B:B,0)),"fillme")</f>
        <v>fillme</v>
      </c>
      <c r="O65" s="67" t="e">
        <f t="shared" si="103"/>
        <v>#N/A</v>
      </c>
      <c r="P65" s="67" t="e">
        <f t="shared" si="103"/>
        <v>#N/A</v>
      </c>
      <c r="Q65" s="67" t="e">
        <f t="shared" si="103"/>
        <v>#N/A</v>
      </c>
      <c r="R65" s="67" t="e">
        <f t="shared" si="103"/>
        <v>#N/A</v>
      </c>
      <c r="Y65" s="26">
        <f t="shared" si="87"/>
        <v>2018</v>
      </c>
      <c r="Z65" s="26">
        <f t="shared" si="88"/>
        <v>5</v>
      </c>
      <c r="AA65" s="26">
        <f t="shared" si="89"/>
        <v>2019</v>
      </c>
      <c r="AB65" s="26">
        <f t="shared" si="90"/>
        <v>1</v>
      </c>
      <c r="AC65" s="26">
        <f t="shared" si="91"/>
        <v>2021</v>
      </c>
      <c r="AD65" s="26">
        <f t="shared" si="92"/>
        <v>12</v>
      </c>
      <c r="AE65" s="104">
        <f t="shared" si="93"/>
        <v>1</v>
      </c>
      <c r="AF65" s="104">
        <f t="shared" si="94"/>
        <v>1</v>
      </c>
      <c r="AG65" s="104">
        <f t="shared" si="95"/>
        <v>1</v>
      </c>
      <c r="AH65" s="104">
        <f t="shared" si="96"/>
        <v>1</v>
      </c>
      <c r="AI65" s="104">
        <f t="shared" si="97"/>
        <v>0</v>
      </c>
      <c r="AJ65" s="210" t="s">
        <v>6314</v>
      </c>
      <c r="AK65" s="210" t="s">
        <v>6314</v>
      </c>
      <c r="AL65" s="210" t="s">
        <v>6314</v>
      </c>
      <c r="AM65" s="104">
        <f t="shared" si="98"/>
        <v>0</v>
      </c>
      <c r="AN65" s="104">
        <f t="shared" si="99"/>
        <v>0</v>
      </c>
      <c r="AO65" s="104" t="e">
        <f t="shared" si="100"/>
        <v>#VALUE!</v>
      </c>
      <c r="AP65" s="104" t="e">
        <f t="shared" si="101"/>
        <v>#VALUE!</v>
      </c>
      <c r="AQ65" s="104">
        <f t="shared" si="102"/>
        <v>0</v>
      </c>
    </row>
    <row r="66" spans="1:43">
      <c r="A66" s="70">
        <f t="shared" si="8"/>
        <v>65</v>
      </c>
      <c r="B66" s="70" t="e">
        <f>INDEX(monthly_gwh_mw!B:B,MATCH(A66,monthly_gwh_mw!AA:AA,0))</f>
        <v>#N/A</v>
      </c>
      <c r="C66" s="190" t="e">
        <f>INDEX(monthly_gwh_mw!K:K,MATCH(A66,monthly_gwh_mw!AA:AA,0))</f>
        <v>#N/A</v>
      </c>
      <c r="D66" s="70" t="e">
        <f>INDEX(monthly_gwh_mw!Y:Y,MATCH(A66,monthly_gwh_mw!AA:AA,0))</f>
        <v>#N/A</v>
      </c>
      <c r="E66" s="70" t="e">
        <f>INDEX(monthly_gwh_mw!N:N,MATCH(A66,monthly_gwh_mw!AA:AA,0))</f>
        <v>#N/A</v>
      </c>
      <c r="F66" s="67" t="e">
        <f t="shared" si="86"/>
        <v>#N/A</v>
      </c>
      <c r="G66" s="192">
        <v>43224</v>
      </c>
      <c r="H66" s="40">
        <v>43466</v>
      </c>
      <c r="I66" s="40">
        <v>44561</v>
      </c>
      <c r="J66" s="25" t="s">
        <v>9</v>
      </c>
      <c r="K66" s="25">
        <v>0</v>
      </c>
      <c r="M66" s="67" t="str">
        <f>IF(COUNTIFS(resources!B:B,B66)&gt;0,INDEX(resources!I:I,MATCH(B66,resources!B:B,0)),"fillme")</f>
        <v>fillme</v>
      </c>
      <c r="O66" s="67" t="e">
        <f t="shared" si="103"/>
        <v>#N/A</v>
      </c>
      <c r="P66" s="67" t="e">
        <f t="shared" si="103"/>
        <v>#N/A</v>
      </c>
      <c r="Q66" s="67" t="e">
        <f t="shared" si="103"/>
        <v>#N/A</v>
      </c>
      <c r="R66" s="67" t="e">
        <f t="shared" si="103"/>
        <v>#N/A</v>
      </c>
      <c r="Y66" s="26">
        <f t="shared" si="87"/>
        <v>2018</v>
      </c>
      <c r="Z66" s="26">
        <f t="shared" si="88"/>
        <v>5</v>
      </c>
      <c r="AA66" s="26">
        <f t="shared" si="89"/>
        <v>2019</v>
      </c>
      <c r="AB66" s="26">
        <f t="shared" si="90"/>
        <v>1</v>
      </c>
      <c r="AC66" s="26">
        <f t="shared" si="91"/>
        <v>2021</v>
      </c>
      <c r="AD66" s="26">
        <f t="shared" si="92"/>
        <v>12</v>
      </c>
      <c r="AE66" s="104">
        <f t="shared" si="93"/>
        <v>1</v>
      </c>
      <c r="AF66" s="104">
        <f t="shared" si="94"/>
        <v>1</v>
      </c>
      <c r="AG66" s="104">
        <f t="shared" si="95"/>
        <v>1</v>
      </c>
      <c r="AH66" s="104">
        <f t="shared" si="96"/>
        <v>1</v>
      </c>
      <c r="AI66" s="104">
        <f t="shared" si="97"/>
        <v>0</v>
      </c>
      <c r="AJ66" s="210" t="s">
        <v>6314</v>
      </c>
      <c r="AK66" s="210" t="s">
        <v>6314</v>
      </c>
      <c r="AL66" s="210" t="s">
        <v>6314</v>
      </c>
      <c r="AM66" s="104">
        <f t="shared" si="98"/>
        <v>0</v>
      </c>
      <c r="AN66" s="104">
        <f t="shared" si="99"/>
        <v>0</v>
      </c>
      <c r="AO66" s="104" t="e">
        <f t="shared" si="100"/>
        <v>#VALUE!</v>
      </c>
      <c r="AP66" s="104" t="e">
        <f t="shared" si="101"/>
        <v>#VALUE!</v>
      </c>
      <c r="AQ66" s="104">
        <f t="shared" si="102"/>
        <v>0</v>
      </c>
    </row>
    <row r="67" spans="1:43">
      <c r="A67" s="70">
        <f t="shared" si="8"/>
        <v>66</v>
      </c>
      <c r="B67" s="70" t="e">
        <f>INDEX(monthly_gwh_mw!B:B,MATCH(A67,monthly_gwh_mw!AA:AA,0))</f>
        <v>#N/A</v>
      </c>
      <c r="C67" s="190" t="e">
        <f>INDEX(monthly_gwh_mw!K:K,MATCH(A67,monthly_gwh_mw!AA:AA,0))</f>
        <v>#N/A</v>
      </c>
      <c r="D67" s="70" t="e">
        <f>INDEX(monthly_gwh_mw!Y:Y,MATCH(A67,monthly_gwh_mw!AA:AA,0))</f>
        <v>#N/A</v>
      </c>
      <c r="E67" s="70" t="e">
        <f>INDEX(monthly_gwh_mw!N:N,MATCH(A67,monthly_gwh_mw!AA:AA,0))</f>
        <v>#N/A</v>
      </c>
      <c r="F67" s="67" t="e">
        <f t="shared" si="86"/>
        <v>#N/A</v>
      </c>
      <c r="G67" s="192">
        <v>43224</v>
      </c>
      <c r="H67" s="40">
        <v>43466</v>
      </c>
      <c r="I67" s="40">
        <v>44561</v>
      </c>
      <c r="J67" s="25" t="s">
        <v>9</v>
      </c>
      <c r="K67" s="25">
        <v>0</v>
      </c>
      <c r="M67" s="67" t="str">
        <f>IF(COUNTIFS(resources!B:B,B67)&gt;0,INDEX(resources!I:I,MATCH(B67,resources!B:B,0)),"fillme")</f>
        <v>fillme</v>
      </c>
      <c r="O67" s="67" t="e">
        <f t="shared" si="103"/>
        <v>#N/A</v>
      </c>
      <c r="P67" s="67" t="e">
        <f t="shared" si="103"/>
        <v>#N/A</v>
      </c>
      <c r="Q67" s="67" t="e">
        <f t="shared" si="103"/>
        <v>#N/A</v>
      </c>
      <c r="R67" s="67" t="e">
        <f t="shared" si="103"/>
        <v>#N/A</v>
      </c>
      <c r="Y67" s="26">
        <f t="shared" si="87"/>
        <v>2018</v>
      </c>
      <c r="Z67" s="26">
        <f t="shared" si="88"/>
        <v>5</v>
      </c>
      <c r="AA67" s="26">
        <f t="shared" si="89"/>
        <v>2019</v>
      </c>
      <c r="AB67" s="26">
        <f t="shared" si="90"/>
        <v>1</v>
      </c>
      <c r="AC67" s="26">
        <f t="shared" si="91"/>
        <v>2021</v>
      </c>
      <c r="AD67" s="26">
        <f t="shared" si="92"/>
        <v>12</v>
      </c>
      <c r="AE67" s="104">
        <f t="shared" si="93"/>
        <v>1</v>
      </c>
      <c r="AF67" s="104">
        <f t="shared" si="94"/>
        <v>1</v>
      </c>
      <c r="AG67" s="104">
        <f t="shared" si="95"/>
        <v>1</v>
      </c>
      <c r="AH67" s="104">
        <f t="shared" si="96"/>
        <v>1</v>
      </c>
      <c r="AI67" s="104">
        <f t="shared" si="97"/>
        <v>0</v>
      </c>
      <c r="AJ67" s="210" t="s">
        <v>6314</v>
      </c>
      <c r="AK67" s="210" t="s">
        <v>6314</v>
      </c>
      <c r="AL67" s="210" t="s">
        <v>6314</v>
      </c>
      <c r="AM67" s="104">
        <f t="shared" si="98"/>
        <v>0</v>
      </c>
      <c r="AN67" s="104">
        <f t="shared" si="99"/>
        <v>0</v>
      </c>
      <c r="AO67" s="104" t="e">
        <f t="shared" si="100"/>
        <v>#VALUE!</v>
      </c>
      <c r="AP67" s="104" t="e">
        <f t="shared" si="101"/>
        <v>#VALUE!</v>
      </c>
      <c r="AQ67" s="104">
        <f t="shared" si="102"/>
        <v>0</v>
      </c>
    </row>
    <row r="68" spans="1:43">
      <c r="A68" s="70">
        <f t="shared" si="8"/>
        <v>67</v>
      </c>
      <c r="B68" s="70" t="e">
        <f>INDEX(monthly_gwh_mw!B:B,MATCH(A68,monthly_gwh_mw!AA:AA,0))</f>
        <v>#N/A</v>
      </c>
      <c r="C68" s="190" t="e">
        <f>INDEX(monthly_gwh_mw!K:K,MATCH(A68,monthly_gwh_mw!AA:AA,0))</f>
        <v>#N/A</v>
      </c>
      <c r="D68" s="70" t="e">
        <f>INDEX(monthly_gwh_mw!Y:Y,MATCH(A68,monthly_gwh_mw!AA:AA,0))</f>
        <v>#N/A</v>
      </c>
      <c r="E68" s="70" t="e">
        <f>INDEX(monthly_gwh_mw!N:N,MATCH(A68,monthly_gwh_mw!AA:AA,0))</f>
        <v>#N/A</v>
      </c>
      <c r="F68" s="67" t="e">
        <f t="shared" si="86"/>
        <v>#N/A</v>
      </c>
      <c r="G68" s="192">
        <v>43224</v>
      </c>
      <c r="H68" s="40">
        <v>43466</v>
      </c>
      <c r="I68" s="40">
        <v>44561</v>
      </c>
      <c r="J68" s="25" t="s">
        <v>9</v>
      </c>
      <c r="K68" s="25">
        <v>0</v>
      </c>
      <c r="M68" s="67" t="str">
        <f>IF(COUNTIFS(resources!B:B,B68)&gt;0,INDEX(resources!I:I,MATCH(B68,resources!B:B,0)),"fillme")</f>
        <v>fillme</v>
      </c>
      <c r="O68" s="67" t="e">
        <f t="shared" si="103"/>
        <v>#N/A</v>
      </c>
      <c r="P68" s="67" t="e">
        <f t="shared" si="103"/>
        <v>#N/A</v>
      </c>
      <c r="Q68" s="67" t="e">
        <f t="shared" si="103"/>
        <v>#N/A</v>
      </c>
      <c r="R68" s="67" t="e">
        <f t="shared" si="103"/>
        <v>#N/A</v>
      </c>
      <c r="Y68" s="26">
        <f t="shared" si="87"/>
        <v>2018</v>
      </c>
      <c r="Z68" s="26">
        <f t="shared" si="88"/>
        <v>5</v>
      </c>
      <c r="AA68" s="26">
        <f t="shared" si="89"/>
        <v>2019</v>
      </c>
      <c r="AB68" s="26">
        <f t="shared" si="90"/>
        <v>1</v>
      </c>
      <c r="AC68" s="26">
        <f t="shared" si="91"/>
        <v>2021</v>
      </c>
      <c r="AD68" s="26">
        <f t="shared" si="92"/>
        <v>12</v>
      </c>
      <c r="AE68" s="104">
        <f t="shared" si="93"/>
        <v>1</v>
      </c>
      <c r="AF68" s="104">
        <f t="shared" si="94"/>
        <v>1</v>
      </c>
      <c r="AG68" s="104">
        <f t="shared" si="95"/>
        <v>1</v>
      </c>
      <c r="AH68" s="104">
        <f t="shared" si="96"/>
        <v>1</v>
      </c>
      <c r="AI68" s="104">
        <f t="shared" si="97"/>
        <v>0</v>
      </c>
      <c r="AJ68" s="210" t="s">
        <v>6314</v>
      </c>
      <c r="AK68" s="210" t="s">
        <v>6314</v>
      </c>
      <c r="AL68" s="210" t="s">
        <v>6314</v>
      </c>
      <c r="AM68" s="104">
        <f t="shared" si="98"/>
        <v>0</v>
      </c>
      <c r="AN68" s="104">
        <f t="shared" si="99"/>
        <v>0</v>
      </c>
      <c r="AO68" s="104" t="e">
        <f t="shared" si="100"/>
        <v>#VALUE!</v>
      </c>
      <c r="AP68" s="104" t="e">
        <f t="shared" si="101"/>
        <v>#VALUE!</v>
      </c>
      <c r="AQ68" s="104">
        <f t="shared" si="102"/>
        <v>0</v>
      </c>
    </row>
    <row r="69" spans="1:43">
      <c r="A69" s="70">
        <f t="shared" si="8"/>
        <v>68</v>
      </c>
      <c r="B69" s="70" t="e">
        <f>INDEX(monthly_gwh_mw!B:B,MATCH(A69,monthly_gwh_mw!AA:AA,0))</f>
        <v>#N/A</v>
      </c>
      <c r="C69" s="190" t="e">
        <f>INDEX(monthly_gwh_mw!K:K,MATCH(A69,monthly_gwh_mw!AA:AA,0))</f>
        <v>#N/A</v>
      </c>
      <c r="D69" s="70" t="e">
        <f>INDEX(monthly_gwh_mw!Y:Y,MATCH(A69,monthly_gwh_mw!AA:AA,0))</f>
        <v>#N/A</v>
      </c>
      <c r="E69" s="70" t="e">
        <f>INDEX(monthly_gwh_mw!N:N,MATCH(A69,monthly_gwh_mw!AA:AA,0))</f>
        <v>#N/A</v>
      </c>
      <c r="F69" s="67" t="e">
        <f t="shared" si="86"/>
        <v>#N/A</v>
      </c>
      <c r="G69" s="192">
        <v>43224</v>
      </c>
      <c r="H69" s="40">
        <v>43466</v>
      </c>
      <c r="I69" s="40">
        <v>44561</v>
      </c>
      <c r="J69" s="25" t="s">
        <v>9</v>
      </c>
      <c r="K69" s="25">
        <v>0</v>
      </c>
      <c r="M69" s="67" t="str">
        <f>IF(COUNTIFS(resources!B:B,B69)&gt;0,INDEX(resources!I:I,MATCH(B69,resources!B:B,0)),"fillme")</f>
        <v>fillme</v>
      </c>
      <c r="O69" s="67" t="e">
        <f t="shared" si="103"/>
        <v>#N/A</v>
      </c>
      <c r="P69" s="67" t="e">
        <f t="shared" si="103"/>
        <v>#N/A</v>
      </c>
      <c r="Q69" s="67" t="e">
        <f t="shared" si="103"/>
        <v>#N/A</v>
      </c>
      <c r="R69" s="67" t="e">
        <f t="shared" si="103"/>
        <v>#N/A</v>
      </c>
      <c r="Y69" s="26">
        <f t="shared" si="87"/>
        <v>2018</v>
      </c>
      <c r="Z69" s="26">
        <f t="shared" si="88"/>
        <v>5</v>
      </c>
      <c r="AA69" s="26">
        <f t="shared" si="89"/>
        <v>2019</v>
      </c>
      <c r="AB69" s="26">
        <f t="shared" si="90"/>
        <v>1</v>
      </c>
      <c r="AC69" s="26">
        <f t="shared" si="91"/>
        <v>2021</v>
      </c>
      <c r="AD69" s="26">
        <f t="shared" si="92"/>
        <v>12</v>
      </c>
      <c r="AE69" s="104">
        <f t="shared" si="93"/>
        <v>1</v>
      </c>
      <c r="AF69" s="104">
        <f t="shared" si="94"/>
        <v>1</v>
      </c>
      <c r="AG69" s="104">
        <f t="shared" si="95"/>
        <v>1</v>
      </c>
      <c r="AH69" s="104">
        <f t="shared" si="96"/>
        <v>1</v>
      </c>
      <c r="AI69" s="104">
        <f t="shared" si="97"/>
        <v>0</v>
      </c>
      <c r="AJ69" s="210" t="s">
        <v>6314</v>
      </c>
      <c r="AK69" s="210" t="s">
        <v>6314</v>
      </c>
      <c r="AL69" s="210" t="s">
        <v>6314</v>
      </c>
      <c r="AM69" s="104">
        <f t="shared" si="98"/>
        <v>0</v>
      </c>
      <c r="AN69" s="104">
        <f t="shared" si="99"/>
        <v>0</v>
      </c>
      <c r="AO69" s="104" t="e">
        <f t="shared" si="100"/>
        <v>#VALUE!</v>
      </c>
      <c r="AP69" s="104" t="e">
        <f t="shared" si="101"/>
        <v>#VALUE!</v>
      </c>
      <c r="AQ69" s="104">
        <f t="shared" si="102"/>
        <v>0</v>
      </c>
    </row>
    <row r="70" spans="1:43">
      <c r="A70" s="70">
        <f t="shared" ref="A70:A133" si="104">ROW()-1</f>
        <v>69</v>
      </c>
      <c r="B70" s="70" t="e">
        <f>INDEX(monthly_gwh_mw!B:B,MATCH(A70,monthly_gwh_mw!AA:AA,0))</f>
        <v>#N/A</v>
      </c>
      <c r="C70" s="190" t="e">
        <f>INDEX(monthly_gwh_mw!K:K,MATCH(A70,monthly_gwh_mw!AA:AA,0))</f>
        <v>#N/A</v>
      </c>
      <c r="D70" s="70" t="e">
        <f>INDEX(monthly_gwh_mw!Y:Y,MATCH(A70,monthly_gwh_mw!AA:AA,0))</f>
        <v>#N/A</v>
      </c>
      <c r="E70" s="70" t="e">
        <f>INDEX(monthly_gwh_mw!N:N,MATCH(A70,monthly_gwh_mw!AA:AA,0))</f>
        <v>#N/A</v>
      </c>
      <c r="F70" s="67" t="e">
        <f t="shared" si="86"/>
        <v>#N/A</v>
      </c>
      <c r="G70" s="192">
        <v>43224</v>
      </c>
      <c r="H70" s="40">
        <v>43466</v>
      </c>
      <c r="I70" s="40">
        <v>44561</v>
      </c>
      <c r="J70" s="25" t="s">
        <v>9</v>
      </c>
      <c r="K70" s="25">
        <v>0</v>
      </c>
      <c r="M70" s="67" t="str">
        <f>IF(COUNTIFS(resources!B:B,B70)&gt;0,INDEX(resources!I:I,MATCH(B70,resources!B:B,0)),"fillme")</f>
        <v>fillme</v>
      </c>
      <c r="O70" s="67" t="e">
        <f t="shared" si="103"/>
        <v>#N/A</v>
      </c>
      <c r="P70" s="67" t="e">
        <f t="shared" si="103"/>
        <v>#N/A</v>
      </c>
      <c r="Q70" s="67" t="e">
        <f t="shared" si="103"/>
        <v>#N/A</v>
      </c>
      <c r="R70" s="67" t="e">
        <f t="shared" si="103"/>
        <v>#N/A</v>
      </c>
      <c r="Y70" s="26">
        <f t="shared" si="87"/>
        <v>2018</v>
      </c>
      <c r="Z70" s="26">
        <f t="shared" si="88"/>
        <v>5</v>
      </c>
      <c r="AA70" s="26">
        <f t="shared" si="89"/>
        <v>2019</v>
      </c>
      <c r="AB70" s="26">
        <f t="shared" si="90"/>
        <v>1</v>
      </c>
      <c r="AC70" s="26">
        <f t="shared" si="91"/>
        <v>2021</v>
      </c>
      <c r="AD70" s="26">
        <f t="shared" si="92"/>
        <v>12</v>
      </c>
      <c r="AE70" s="104">
        <f t="shared" si="93"/>
        <v>1</v>
      </c>
      <c r="AF70" s="104">
        <f t="shared" si="94"/>
        <v>1</v>
      </c>
      <c r="AG70" s="104">
        <f t="shared" si="95"/>
        <v>1</v>
      </c>
      <c r="AH70" s="104">
        <f t="shared" si="96"/>
        <v>1</v>
      </c>
      <c r="AI70" s="104">
        <f t="shared" si="97"/>
        <v>0</v>
      </c>
      <c r="AJ70" s="210" t="s">
        <v>6314</v>
      </c>
      <c r="AK70" s="210" t="s">
        <v>6314</v>
      </c>
      <c r="AL70" s="210" t="s">
        <v>6314</v>
      </c>
      <c r="AM70" s="104">
        <f t="shared" si="98"/>
        <v>0</v>
      </c>
      <c r="AN70" s="104">
        <f t="shared" si="99"/>
        <v>0</v>
      </c>
      <c r="AO70" s="104" t="e">
        <f t="shared" si="100"/>
        <v>#VALUE!</v>
      </c>
      <c r="AP70" s="104" t="e">
        <f t="shared" si="101"/>
        <v>#VALUE!</v>
      </c>
      <c r="AQ70" s="104">
        <f t="shared" si="102"/>
        <v>0</v>
      </c>
    </row>
    <row r="71" spans="1:43">
      <c r="A71" s="70">
        <f t="shared" si="104"/>
        <v>70</v>
      </c>
      <c r="B71" s="70" t="e">
        <f>INDEX(monthly_gwh_mw!B:B,MATCH(A71,monthly_gwh_mw!AA:AA,0))</f>
        <v>#N/A</v>
      </c>
      <c r="C71" s="190" t="e">
        <f>INDEX(monthly_gwh_mw!K:K,MATCH(A71,monthly_gwh_mw!AA:AA,0))</f>
        <v>#N/A</v>
      </c>
      <c r="D71" s="70" t="e">
        <f>INDEX(monthly_gwh_mw!Y:Y,MATCH(A71,monthly_gwh_mw!AA:AA,0))</f>
        <v>#N/A</v>
      </c>
      <c r="E71" s="70" t="e">
        <f>INDEX(monthly_gwh_mw!N:N,MATCH(A71,monthly_gwh_mw!AA:AA,0))</f>
        <v>#N/A</v>
      </c>
      <c r="F71" s="67" t="e">
        <f t="shared" si="86"/>
        <v>#N/A</v>
      </c>
      <c r="G71" s="192">
        <v>43224</v>
      </c>
      <c r="H71" s="40">
        <v>43466</v>
      </c>
      <c r="I71" s="40">
        <v>44561</v>
      </c>
      <c r="J71" s="25" t="s">
        <v>9</v>
      </c>
      <c r="K71" s="25">
        <v>0</v>
      </c>
      <c r="M71" s="67" t="str">
        <f>IF(COUNTIFS(resources!B:B,B71)&gt;0,INDEX(resources!I:I,MATCH(B71,resources!B:B,0)),"fillme")</f>
        <v>fillme</v>
      </c>
      <c r="O71" s="67" t="e">
        <f t="shared" si="103"/>
        <v>#N/A</v>
      </c>
      <c r="P71" s="67" t="e">
        <f t="shared" si="103"/>
        <v>#N/A</v>
      </c>
      <c r="Q71" s="67" t="e">
        <f t="shared" si="103"/>
        <v>#N/A</v>
      </c>
      <c r="R71" s="67" t="e">
        <f t="shared" si="103"/>
        <v>#N/A</v>
      </c>
      <c r="Y71" s="26">
        <f t="shared" si="87"/>
        <v>2018</v>
      </c>
      <c r="Z71" s="26">
        <f t="shared" si="88"/>
        <v>5</v>
      </c>
      <c r="AA71" s="26">
        <f t="shared" si="89"/>
        <v>2019</v>
      </c>
      <c r="AB71" s="26">
        <f t="shared" si="90"/>
        <v>1</v>
      </c>
      <c r="AC71" s="26">
        <f t="shared" si="91"/>
        <v>2021</v>
      </c>
      <c r="AD71" s="26">
        <f t="shared" si="92"/>
        <v>12</v>
      </c>
      <c r="AE71" s="104">
        <f t="shared" si="93"/>
        <v>1</v>
      </c>
      <c r="AF71" s="104">
        <f t="shared" si="94"/>
        <v>1</v>
      </c>
      <c r="AG71" s="104">
        <f t="shared" si="95"/>
        <v>1</v>
      </c>
      <c r="AH71" s="104">
        <f t="shared" si="96"/>
        <v>1</v>
      </c>
      <c r="AI71" s="104">
        <f t="shared" si="97"/>
        <v>0</v>
      </c>
      <c r="AJ71" s="210" t="s">
        <v>6314</v>
      </c>
      <c r="AK71" s="210" t="s">
        <v>6314</v>
      </c>
      <c r="AL71" s="210" t="s">
        <v>6314</v>
      </c>
      <c r="AM71" s="104">
        <f t="shared" si="98"/>
        <v>0</v>
      </c>
      <c r="AN71" s="104">
        <f t="shared" si="99"/>
        <v>0</v>
      </c>
      <c r="AO71" s="104" t="e">
        <f t="shared" si="100"/>
        <v>#VALUE!</v>
      </c>
      <c r="AP71" s="104" t="e">
        <f t="shared" si="101"/>
        <v>#VALUE!</v>
      </c>
      <c r="AQ71" s="104">
        <f t="shared" si="102"/>
        <v>0</v>
      </c>
    </row>
    <row r="72" spans="1:43">
      <c r="A72" s="70">
        <f t="shared" si="104"/>
        <v>71</v>
      </c>
      <c r="B72" s="70" t="e">
        <f>INDEX(monthly_gwh_mw!B:B,MATCH(A72,monthly_gwh_mw!AA:AA,0))</f>
        <v>#N/A</v>
      </c>
      <c r="C72" s="190" t="e">
        <f>INDEX(monthly_gwh_mw!K:K,MATCH(A72,monthly_gwh_mw!AA:AA,0))</f>
        <v>#N/A</v>
      </c>
      <c r="D72" s="70" t="e">
        <f>INDEX(monthly_gwh_mw!Y:Y,MATCH(A72,monthly_gwh_mw!AA:AA,0))</f>
        <v>#N/A</v>
      </c>
      <c r="E72" s="70" t="e">
        <f>INDEX(monthly_gwh_mw!N:N,MATCH(A72,monthly_gwh_mw!AA:AA,0))</f>
        <v>#N/A</v>
      </c>
      <c r="F72" s="67" t="e">
        <f t="shared" si="86"/>
        <v>#N/A</v>
      </c>
      <c r="G72" s="192">
        <v>43224</v>
      </c>
      <c r="H72" s="40">
        <v>43466</v>
      </c>
      <c r="I72" s="40">
        <v>44561</v>
      </c>
      <c r="J72" s="25" t="s">
        <v>9</v>
      </c>
      <c r="K72" s="25">
        <v>0</v>
      </c>
      <c r="M72" s="67" t="str">
        <f>IF(COUNTIFS(resources!B:B,B72)&gt;0,INDEX(resources!I:I,MATCH(B72,resources!B:B,0)),"fillme")</f>
        <v>fillme</v>
      </c>
      <c r="O72" s="67" t="e">
        <f t="shared" si="103"/>
        <v>#N/A</v>
      </c>
      <c r="P72" s="67" t="e">
        <f t="shared" si="103"/>
        <v>#N/A</v>
      </c>
      <c r="Q72" s="67" t="e">
        <f t="shared" si="103"/>
        <v>#N/A</v>
      </c>
      <c r="R72" s="67" t="e">
        <f t="shared" si="103"/>
        <v>#N/A</v>
      </c>
      <c r="Y72" s="26">
        <f t="shared" si="87"/>
        <v>2018</v>
      </c>
      <c r="Z72" s="26">
        <f t="shared" si="88"/>
        <v>5</v>
      </c>
      <c r="AA72" s="26">
        <f t="shared" si="89"/>
        <v>2019</v>
      </c>
      <c r="AB72" s="26">
        <f t="shared" si="90"/>
        <v>1</v>
      </c>
      <c r="AC72" s="26">
        <f t="shared" si="91"/>
        <v>2021</v>
      </c>
      <c r="AD72" s="26">
        <f t="shared" si="92"/>
        <v>12</v>
      </c>
      <c r="AE72" s="104">
        <f t="shared" si="93"/>
        <v>1</v>
      </c>
      <c r="AF72" s="104">
        <f t="shared" si="94"/>
        <v>1</v>
      </c>
      <c r="AG72" s="104">
        <f t="shared" si="95"/>
        <v>1</v>
      </c>
      <c r="AH72" s="104">
        <f t="shared" si="96"/>
        <v>1</v>
      </c>
      <c r="AI72" s="104">
        <f t="shared" si="97"/>
        <v>0</v>
      </c>
      <c r="AJ72" s="210" t="s">
        <v>6314</v>
      </c>
      <c r="AK72" s="210" t="s">
        <v>6314</v>
      </c>
      <c r="AL72" s="210" t="s">
        <v>6314</v>
      </c>
      <c r="AM72" s="104">
        <f t="shared" si="98"/>
        <v>0</v>
      </c>
      <c r="AN72" s="104">
        <f t="shared" si="99"/>
        <v>0</v>
      </c>
      <c r="AO72" s="104" t="e">
        <f t="shared" si="100"/>
        <v>#VALUE!</v>
      </c>
      <c r="AP72" s="104" t="e">
        <f t="shared" si="101"/>
        <v>#VALUE!</v>
      </c>
      <c r="AQ72" s="104">
        <f t="shared" si="102"/>
        <v>0</v>
      </c>
    </row>
    <row r="73" spans="1:43">
      <c r="A73" s="70">
        <f t="shared" si="104"/>
        <v>72</v>
      </c>
      <c r="B73" s="70" t="e">
        <f>INDEX(monthly_gwh_mw!B:B,MATCH(A73,monthly_gwh_mw!AA:AA,0))</f>
        <v>#N/A</v>
      </c>
      <c r="C73" s="190" t="e">
        <f>INDEX(monthly_gwh_mw!K:K,MATCH(A73,monthly_gwh_mw!AA:AA,0))</f>
        <v>#N/A</v>
      </c>
      <c r="D73" s="70" t="e">
        <f>INDEX(monthly_gwh_mw!Y:Y,MATCH(A73,monthly_gwh_mw!AA:AA,0))</f>
        <v>#N/A</v>
      </c>
      <c r="E73" s="70" t="e">
        <f>INDEX(monthly_gwh_mw!N:N,MATCH(A73,monthly_gwh_mw!AA:AA,0))</f>
        <v>#N/A</v>
      </c>
      <c r="F73" s="67" t="e">
        <f t="shared" si="86"/>
        <v>#N/A</v>
      </c>
      <c r="G73" s="192">
        <v>43224</v>
      </c>
      <c r="H73" s="40">
        <v>43466</v>
      </c>
      <c r="I73" s="40">
        <v>44561</v>
      </c>
      <c r="J73" s="25" t="s">
        <v>9</v>
      </c>
      <c r="K73" s="25">
        <v>0</v>
      </c>
      <c r="M73" s="67" t="str">
        <f>IF(COUNTIFS(resources!B:B,B73)&gt;0,INDEX(resources!I:I,MATCH(B73,resources!B:B,0)),"fillme")</f>
        <v>fillme</v>
      </c>
      <c r="O73" s="67" t="e">
        <f t="shared" si="103"/>
        <v>#N/A</v>
      </c>
      <c r="P73" s="67" t="e">
        <f t="shared" si="103"/>
        <v>#N/A</v>
      </c>
      <c r="Q73" s="67" t="e">
        <f t="shared" si="103"/>
        <v>#N/A</v>
      </c>
      <c r="R73" s="67" t="e">
        <f t="shared" si="103"/>
        <v>#N/A</v>
      </c>
      <c r="Y73" s="26">
        <f t="shared" si="87"/>
        <v>2018</v>
      </c>
      <c r="Z73" s="26">
        <f t="shared" si="88"/>
        <v>5</v>
      </c>
      <c r="AA73" s="26">
        <f t="shared" si="89"/>
        <v>2019</v>
      </c>
      <c r="AB73" s="26">
        <f t="shared" si="90"/>
        <v>1</v>
      </c>
      <c r="AC73" s="26">
        <f t="shared" si="91"/>
        <v>2021</v>
      </c>
      <c r="AD73" s="26">
        <f t="shared" si="92"/>
        <v>12</v>
      </c>
      <c r="AE73" s="104">
        <f t="shared" si="93"/>
        <v>1</v>
      </c>
      <c r="AF73" s="104">
        <f t="shared" si="94"/>
        <v>1</v>
      </c>
      <c r="AG73" s="104">
        <f t="shared" si="95"/>
        <v>1</v>
      </c>
      <c r="AH73" s="104">
        <f t="shared" si="96"/>
        <v>1</v>
      </c>
      <c r="AI73" s="104">
        <f t="shared" si="97"/>
        <v>0</v>
      </c>
      <c r="AJ73" s="210" t="s">
        <v>6314</v>
      </c>
      <c r="AK73" s="210" t="s">
        <v>6314</v>
      </c>
      <c r="AL73" s="210" t="s">
        <v>6314</v>
      </c>
      <c r="AM73" s="104">
        <f t="shared" si="98"/>
        <v>0</v>
      </c>
      <c r="AN73" s="104">
        <f t="shared" si="99"/>
        <v>0</v>
      </c>
      <c r="AO73" s="104" t="e">
        <f t="shared" si="100"/>
        <v>#VALUE!</v>
      </c>
      <c r="AP73" s="104" t="e">
        <f t="shared" si="101"/>
        <v>#VALUE!</v>
      </c>
      <c r="AQ73" s="104">
        <f t="shared" si="102"/>
        <v>0</v>
      </c>
    </row>
    <row r="74" spans="1:43">
      <c r="A74" s="70">
        <f t="shared" si="104"/>
        <v>73</v>
      </c>
      <c r="B74" s="70" t="e">
        <f>INDEX(monthly_gwh_mw!B:B,MATCH(A74,monthly_gwh_mw!AA:AA,0))</f>
        <v>#N/A</v>
      </c>
      <c r="C74" s="190" t="e">
        <f>INDEX(monthly_gwh_mw!K:K,MATCH(A74,monthly_gwh_mw!AA:AA,0))</f>
        <v>#N/A</v>
      </c>
      <c r="D74" s="70" t="e">
        <f>INDEX(monthly_gwh_mw!Y:Y,MATCH(A74,monthly_gwh_mw!AA:AA,0))</f>
        <v>#N/A</v>
      </c>
      <c r="E74" s="70" t="e">
        <f>INDEX(monthly_gwh_mw!N:N,MATCH(A74,monthly_gwh_mw!AA:AA,0))</f>
        <v>#N/A</v>
      </c>
      <c r="F74" s="67" t="e">
        <f t="shared" si="86"/>
        <v>#N/A</v>
      </c>
      <c r="G74" s="192">
        <v>43224</v>
      </c>
      <c r="H74" s="40">
        <v>43466</v>
      </c>
      <c r="I74" s="40">
        <v>44561</v>
      </c>
      <c r="J74" s="25" t="s">
        <v>9</v>
      </c>
      <c r="K74" s="25">
        <v>0</v>
      </c>
      <c r="M74" s="67" t="str">
        <f>IF(COUNTIFS(resources!B:B,B74)&gt;0,INDEX(resources!I:I,MATCH(B74,resources!B:B,0)),"fillme")</f>
        <v>fillme</v>
      </c>
      <c r="O74" s="67" t="e">
        <f t="shared" si="103"/>
        <v>#N/A</v>
      </c>
      <c r="P74" s="67" t="e">
        <f t="shared" si="103"/>
        <v>#N/A</v>
      </c>
      <c r="Q74" s="67" t="e">
        <f t="shared" si="103"/>
        <v>#N/A</v>
      </c>
      <c r="R74" s="67" t="e">
        <f t="shared" si="103"/>
        <v>#N/A</v>
      </c>
      <c r="Y74" s="26">
        <f t="shared" si="87"/>
        <v>2018</v>
      </c>
      <c r="Z74" s="26">
        <f t="shared" si="88"/>
        <v>5</v>
      </c>
      <c r="AA74" s="26">
        <f t="shared" si="89"/>
        <v>2019</v>
      </c>
      <c r="AB74" s="26">
        <f t="shared" si="90"/>
        <v>1</v>
      </c>
      <c r="AC74" s="26">
        <f t="shared" si="91"/>
        <v>2021</v>
      </c>
      <c r="AD74" s="26">
        <f t="shared" si="92"/>
        <v>12</v>
      </c>
      <c r="AE74" s="104">
        <f t="shared" si="93"/>
        <v>1</v>
      </c>
      <c r="AF74" s="104">
        <f t="shared" si="94"/>
        <v>1</v>
      </c>
      <c r="AG74" s="104">
        <f t="shared" si="95"/>
        <v>1</v>
      </c>
      <c r="AH74" s="104">
        <f t="shared" si="96"/>
        <v>1</v>
      </c>
      <c r="AI74" s="104">
        <f t="shared" si="97"/>
        <v>0</v>
      </c>
      <c r="AJ74" s="210" t="s">
        <v>6314</v>
      </c>
      <c r="AK74" s="210" t="s">
        <v>6314</v>
      </c>
      <c r="AL74" s="210" t="s">
        <v>6314</v>
      </c>
      <c r="AM74" s="104">
        <f t="shared" si="98"/>
        <v>0</v>
      </c>
      <c r="AN74" s="104">
        <f t="shared" si="99"/>
        <v>0</v>
      </c>
      <c r="AO74" s="104" t="e">
        <f t="shared" si="100"/>
        <v>#VALUE!</v>
      </c>
      <c r="AP74" s="104" t="e">
        <f t="shared" si="101"/>
        <v>#VALUE!</v>
      </c>
      <c r="AQ74" s="104">
        <f t="shared" si="102"/>
        <v>0</v>
      </c>
    </row>
    <row r="75" spans="1:43">
      <c r="A75" s="70">
        <f t="shared" si="104"/>
        <v>74</v>
      </c>
      <c r="B75" s="70" t="e">
        <f>INDEX(monthly_gwh_mw!B:B,MATCH(A75,monthly_gwh_mw!AA:AA,0))</f>
        <v>#N/A</v>
      </c>
      <c r="C75" s="190" t="e">
        <f>INDEX(monthly_gwh_mw!K:K,MATCH(A75,monthly_gwh_mw!AA:AA,0))</f>
        <v>#N/A</v>
      </c>
      <c r="D75" s="70" t="e">
        <f>INDEX(monthly_gwh_mw!Y:Y,MATCH(A75,monthly_gwh_mw!AA:AA,0))</f>
        <v>#N/A</v>
      </c>
      <c r="E75" s="70" t="e">
        <f>INDEX(monthly_gwh_mw!N:N,MATCH(A75,monthly_gwh_mw!AA:AA,0))</f>
        <v>#N/A</v>
      </c>
      <c r="F75" s="67" t="e">
        <f t="shared" si="86"/>
        <v>#N/A</v>
      </c>
      <c r="G75" s="192">
        <v>43224</v>
      </c>
      <c r="H75" s="40">
        <v>43466</v>
      </c>
      <c r="I75" s="40">
        <v>44561</v>
      </c>
      <c r="J75" s="25" t="s">
        <v>9</v>
      </c>
      <c r="K75" s="25">
        <v>0</v>
      </c>
      <c r="M75" s="67" t="str">
        <f>IF(COUNTIFS(resources!B:B,B75)&gt;0,INDEX(resources!I:I,MATCH(B75,resources!B:B,0)),"fillme")</f>
        <v>fillme</v>
      </c>
      <c r="O75" s="67" t="e">
        <f t="shared" si="103"/>
        <v>#N/A</v>
      </c>
      <c r="P75" s="67" t="e">
        <f t="shared" si="103"/>
        <v>#N/A</v>
      </c>
      <c r="Q75" s="67" t="e">
        <f t="shared" si="103"/>
        <v>#N/A</v>
      </c>
      <c r="R75" s="67" t="e">
        <f t="shared" si="103"/>
        <v>#N/A</v>
      </c>
      <c r="Y75" s="26">
        <f t="shared" si="87"/>
        <v>2018</v>
      </c>
      <c r="Z75" s="26">
        <f t="shared" si="88"/>
        <v>5</v>
      </c>
      <c r="AA75" s="26">
        <f t="shared" si="89"/>
        <v>2019</v>
      </c>
      <c r="AB75" s="26">
        <f t="shared" si="90"/>
        <v>1</v>
      </c>
      <c r="AC75" s="26">
        <f t="shared" si="91"/>
        <v>2021</v>
      </c>
      <c r="AD75" s="26">
        <f t="shared" si="92"/>
        <v>12</v>
      </c>
      <c r="AE75" s="104">
        <f t="shared" si="93"/>
        <v>1</v>
      </c>
      <c r="AF75" s="104">
        <f t="shared" si="94"/>
        <v>1</v>
      </c>
      <c r="AG75" s="104">
        <f t="shared" si="95"/>
        <v>1</v>
      </c>
      <c r="AH75" s="104">
        <f t="shared" si="96"/>
        <v>1</v>
      </c>
      <c r="AI75" s="104">
        <f t="shared" si="97"/>
        <v>0</v>
      </c>
      <c r="AJ75" s="210" t="s">
        <v>6314</v>
      </c>
      <c r="AK75" s="210" t="s">
        <v>6314</v>
      </c>
      <c r="AL75" s="210" t="s">
        <v>6314</v>
      </c>
      <c r="AM75" s="104">
        <f t="shared" si="98"/>
        <v>0</v>
      </c>
      <c r="AN75" s="104">
        <f t="shared" si="99"/>
        <v>0</v>
      </c>
      <c r="AO75" s="104" t="e">
        <f t="shared" si="100"/>
        <v>#VALUE!</v>
      </c>
      <c r="AP75" s="104" t="e">
        <f t="shared" si="101"/>
        <v>#VALUE!</v>
      </c>
      <c r="AQ75" s="104">
        <f t="shared" si="102"/>
        <v>0</v>
      </c>
    </row>
    <row r="76" spans="1:43">
      <c r="A76" s="70">
        <f t="shared" si="104"/>
        <v>75</v>
      </c>
      <c r="B76" s="70" t="e">
        <f>INDEX(monthly_gwh_mw!B:B,MATCH(A76,monthly_gwh_mw!AA:AA,0))</f>
        <v>#N/A</v>
      </c>
      <c r="C76" s="190" t="e">
        <f>INDEX(monthly_gwh_mw!K:K,MATCH(A76,monthly_gwh_mw!AA:AA,0))</f>
        <v>#N/A</v>
      </c>
      <c r="D76" s="70" t="e">
        <f>INDEX(monthly_gwh_mw!Y:Y,MATCH(A76,monthly_gwh_mw!AA:AA,0))</f>
        <v>#N/A</v>
      </c>
      <c r="E76" s="70" t="e">
        <f>INDEX(monthly_gwh_mw!N:N,MATCH(A76,monthly_gwh_mw!AA:AA,0))</f>
        <v>#N/A</v>
      </c>
      <c r="F76" s="67" t="e">
        <f t="shared" si="86"/>
        <v>#N/A</v>
      </c>
      <c r="G76" s="192">
        <v>43224</v>
      </c>
      <c r="H76" s="40">
        <v>43466</v>
      </c>
      <c r="I76" s="40">
        <v>44561</v>
      </c>
      <c r="J76" s="25" t="s">
        <v>9</v>
      </c>
      <c r="K76" s="25">
        <v>0</v>
      </c>
      <c r="M76" s="67" t="str">
        <f>IF(COUNTIFS(resources!B:B,B76)&gt;0,INDEX(resources!I:I,MATCH(B76,resources!B:B,0)),"fillme")</f>
        <v>fillme</v>
      </c>
      <c r="O76" s="67" t="e">
        <f t="shared" si="103"/>
        <v>#N/A</v>
      </c>
      <c r="P76" s="67" t="e">
        <f t="shared" si="103"/>
        <v>#N/A</v>
      </c>
      <c r="Q76" s="67" t="e">
        <f t="shared" si="103"/>
        <v>#N/A</v>
      </c>
      <c r="R76" s="67" t="e">
        <f t="shared" si="103"/>
        <v>#N/A</v>
      </c>
      <c r="Y76" s="26">
        <f t="shared" si="87"/>
        <v>2018</v>
      </c>
      <c r="Z76" s="26">
        <f t="shared" si="88"/>
        <v>5</v>
      </c>
      <c r="AA76" s="26">
        <f t="shared" si="89"/>
        <v>2019</v>
      </c>
      <c r="AB76" s="26">
        <f t="shared" si="90"/>
        <v>1</v>
      </c>
      <c r="AC76" s="26">
        <f t="shared" si="91"/>
        <v>2021</v>
      </c>
      <c r="AD76" s="26">
        <f t="shared" si="92"/>
        <v>12</v>
      </c>
      <c r="AE76" s="104">
        <f t="shared" si="93"/>
        <v>1</v>
      </c>
      <c r="AF76" s="104">
        <f t="shared" si="94"/>
        <v>1</v>
      </c>
      <c r="AG76" s="104">
        <f t="shared" si="95"/>
        <v>1</v>
      </c>
      <c r="AH76" s="104">
        <f t="shared" si="96"/>
        <v>1</v>
      </c>
      <c r="AI76" s="104">
        <f t="shared" si="97"/>
        <v>0</v>
      </c>
      <c r="AJ76" s="210" t="s">
        <v>6314</v>
      </c>
      <c r="AK76" s="210" t="s">
        <v>6314</v>
      </c>
      <c r="AL76" s="210" t="s">
        <v>6314</v>
      </c>
      <c r="AM76" s="104">
        <f t="shared" si="98"/>
        <v>0</v>
      </c>
      <c r="AN76" s="104">
        <f t="shared" si="99"/>
        <v>0</v>
      </c>
      <c r="AO76" s="104" t="e">
        <f t="shared" si="100"/>
        <v>#VALUE!</v>
      </c>
      <c r="AP76" s="104" t="e">
        <f t="shared" si="101"/>
        <v>#VALUE!</v>
      </c>
      <c r="AQ76" s="104">
        <f t="shared" si="102"/>
        <v>0</v>
      </c>
    </row>
    <row r="77" spans="1:43">
      <c r="A77" s="70">
        <f t="shared" si="104"/>
        <v>76</v>
      </c>
      <c r="B77" s="70" t="e">
        <f>INDEX(monthly_gwh_mw!B:B,MATCH(A77,monthly_gwh_mw!AA:AA,0))</f>
        <v>#N/A</v>
      </c>
      <c r="C77" s="190" t="e">
        <f>INDEX(monthly_gwh_mw!K:K,MATCH(A77,monthly_gwh_mw!AA:AA,0))</f>
        <v>#N/A</v>
      </c>
      <c r="D77" s="70" t="e">
        <f>INDEX(monthly_gwh_mw!Y:Y,MATCH(A77,monthly_gwh_mw!AA:AA,0))</f>
        <v>#N/A</v>
      </c>
      <c r="E77" s="70" t="e">
        <f>INDEX(monthly_gwh_mw!N:N,MATCH(A77,monthly_gwh_mw!AA:AA,0))</f>
        <v>#N/A</v>
      </c>
      <c r="F77" s="67" t="e">
        <f t="shared" si="86"/>
        <v>#N/A</v>
      </c>
      <c r="G77" s="192">
        <v>43224</v>
      </c>
      <c r="H77" s="40">
        <v>43466</v>
      </c>
      <c r="I77" s="40">
        <v>44561</v>
      </c>
      <c r="J77" s="25" t="s">
        <v>9</v>
      </c>
      <c r="K77" s="25">
        <v>0</v>
      </c>
      <c r="M77" s="67" t="str">
        <f>IF(COUNTIFS(resources!B:B,B77)&gt;0,INDEX(resources!I:I,MATCH(B77,resources!B:B,0)),"fillme")</f>
        <v>fillme</v>
      </c>
      <c r="O77" s="67" t="e">
        <f t="shared" si="103"/>
        <v>#N/A</v>
      </c>
      <c r="P77" s="67" t="e">
        <f t="shared" si="103"/>
        <v>#N/A</v>
      </c>
      <c r="Q77" s="67" t="e">
        <f t="shared" si="103"/>
        <v>#N/A</v>
      </c>
      <c r="R77" s="67" t="e">
        <f t="shared" si="103"/>
        <v>#N/A</v>
      </c>
      <c r="Y77" s="26">
        <f t="shared" si="87"/>
        <v>2018</v>
      </c>
      <c r="Z77" s="26">
        <f t="shared" si="88"/>
        <v>5</v>
      </c>
      <c r="AA77" s="26">
        <f t="shared" si="89"/>
        <v>2019</v>
      </c>
      <c r="AB77" s="26">
        <f t="shared" si="90"/>
        <v>1</v>
      </c>
      <c r="AC77" s="26">
        <f t="shared" si="91"/>
        <v>2021</v>
      </c>
      <c r="AD77" s="26">
        <f t="shared" si="92"/>
        <v>12</v>
      </c>
      <c r="AE77" s="104">
        <f t="shared" si="93"/>
        <v>1</v>
      </c>
      <c r="AF77" s="104">
        <f t="shared" si="94"/>
        <v>1</v>
      </c>
      <c r="AG77" s="104">
        <f t="shared" si="95"/>
        <v>1</v>
      </c>
      <c r="AH77" s="104">
        <f t="shared" si="96"/>
        <v>1</v>
      </c>
      <c r="AI77" s="104">
        <f t="shared" si="97"/>
        <v>0</v>
      </c>
      <c r="AJ77" s="210" t="s">
        <v>6314</v>
      </c>
      <c r="AK77" s="210" t="s">
        <v>6314</v>
      </c>
      <c r="AL77" s="210" t="s">
        <v>6314</v>
      </c>
      <c r="AM77" s="104">
        <f t="shared" si="98"/>
        <v>0</v>
      </c>
      <c r="AN77" s="104">
        <f t="shared" si="99"/>
        <v>0</v>
      </c>
      <c r="AO77" s="104" t="e">
        <f t="shared" si="100"/>
        <v>#VALUE!</v>
      </c>
      <c r="AP77" s="104" t="e">
        <f t="shared" si="101"/>
        <v>#VALUE!</v>
      </c>
      <c r="AQ77" s="104">
        <f t="shared" si="102"/>
        <v>0</v>
      </c>
    </row>
    <row r="78" spans="1:43">
      <c r="A78" s="70">
        <f t="shared" si="104"/>
        <v>77</v>
      </c>
      <c r="B78" s="70" t="e">
        <f>INDEX(monthly_gwh_mw!B:B,MATCH(A78,monthly_gwh_mw!AA:AA,0))</f>
        <v>#N/A</v>
      </c>
      <c r="C78" s="190" t="e">
        <f>INDEX(monthly_gwh_mw!K:K,MATCH(A78,monthly_gwh_mw!AA:AA,0))</f>
        <v>#N/A</v>
      </c>
      <c r="D78" s="70" t="e">
        <f>INDEX(monthly_gwh_mw!Y:Y,MATCH(A78,monthly_gwh_mw!AA:AA,0))</f>
        <v>#N/A</v>
      </c>
      <c r="E78" s="70" t="e">
        <f>INDEX(monthly_gwh_mw!N:N,MATCH(A78,monthly_gwh_mw!AA:AA,0))</f>
        <v>#N/A</v>
      </c>
      <c r="F78" s="67" t="e">
        <f t="shared" si="86"/>
        <v>#N/A</v>
      </c>
      <c r="G78" s="192">
        <v>43224</v>
      </c>
      <c r="H78" s="40">
        <v>43466</v>
      </c>
      <c r="I78" s="40">
        <v>44561</v>
      </c>
      <c r="J78" s="25" t="s">
        <v>9</v>
      </c>
      <c r="K78" s="25">
        <v>0</v>
      </c>
      <c r="M78" s="67" t="str">
        <f>IF(COUNTIFS(resources!B:B,B78)&gt;0,INDEX(resources!I:I,MATCH(B78,resources!B:B,0)),"fillme")</f>
        <v>fillme</v>
      </c>
      <c r="O78" s="67" t="e">
        <f t="shared" si="103"/>
        <v>#N/A</v>
      </c>
      <c r="P78" s="67" t="e">
        <f t="shared" si="103"/>
        <v>#N/A</v>
      </c>
      <c r="Q78" s="67" t="e">
        <f t="shared" si="103"/>
        <v>#N/A</v>
      </c>
      <c r="R78" s="67" t="e">
        <f t="shared" si="103"/>
        <v>#N/A</v>
      </c>
      <c r="Y78" s="26">
        <f t="shared" si="87"/>
        <v>2018</v>
      </c>
      <c r="Z78" s="26">
        <f t="shared" si="88"/>
        <v>5</v>
      </c>
      <c r="AA78" s="26">
        <f t="shared" si="89"/>
        <v>2019</v>
      </c>
      <c r="AB78" s="26">
        <f t="shared" si="90"/>
        <v>1</v>
      </c>
      <c r="AC78" s="26">
        <f t="shared" si="91"/>
        <v>2021</v>
      </c>
      <c r="AD78" s="26">
        <f t="shared" si="92"/>
        <v>12</v>
      </c>
      <c r="AE78" s="104">
        <f t="shared" si="93"/>
        <v>1</v>
      </c>
      <c r="AF78" s="104">
        <f t="shared" si="94"/>
        <v>1</v>
      </c>
      <c r="AG78" s="104">
        <f t="shared" si="95"/>
        <v>1</v>
      </c>
      <c r="AH78" s="104">
        <f t="shared" si="96"/>
        <v>1</v>
      </c>
      <c r="AI78" s="104">
        <f t="shared" si="97"/>
        <v>0</v>
      </c>
      <c r="AJ78" s="210" t="s">
        <v>6314</v>
      </c>
      <c r="AK78" s="210" t="s">
        <v>6314</v>
      </c>
      <c r="AL78" s="210" t="s">
        <v>6314</v>
      </c>
      <c r="AM78" s="104">
        <f t="shared" si="98"/>
        <v>0</v>
      </c>
      <c r="AN78" s="104">
        <f t="shared" si="99"/>
        <v>0</v>
      </c>
      <c r="AO78" s="104" t="e">
        <f t="shared" si="100"/>
        <v>#VALUE!</v>
      </c>
      <c r="AP78" s="104" t="e">
        <f t="shared" si="101"/>
        <v>#VALUE!</v>
      </c>
      <c r="AQ78" s="104">
        <f t="shared" si="102"/>
        <v>0</v>
      </c>
    </row>
    <row r="79" spans="1:43">
      <c r="A79" s="70">
        <f t="shared" si="104"/>
        <v>78</v>
      </c>
      <c r="B79" s="70" t="e">
        <f>INDEX(monthly_gwh_mw!B:B,MATCH(A79,monthly_gwh_mw!AA:AA,0))</f>
        <v>#N/A</v>
      </c>
      <c r="C79" s="190" t="e">
        <f>INDEX(monthly_gwh_mw!K:K,MATCH(A79,monthly_gwh_mw!AA:AA,0))</f>
        <v>#N/A</v>
      </c>
      <c r="D79" s="70" t="e">
        <f>INDEX(monthly_gwh_mw!Y:Y,MATCH(A79,monthly_gwh_mw!AA:AA,0))</f>
        <v>#N/A</v>
      </c>
      <c r="E79" s="70" t="e">
        <f>INDEX(monthly_gwh_mw!N:N,MATCH(A79,monthly_gwh_mw!AA:AA,0))</f>
        <v>#N/A</v>
      </c>
      <c r="F79" s="67" t="e">
        <f t="shared" si="86"/>
        <v>#N/A</v>
      </c>
      <c r="G79" s="192">
        <v>43224</v>
      </c>
      <c r="H79" s="40">
        <v>43466</v>
      </c>
      <c r="I79" s="40">
        <v>44561</v>
      </c>
      <c r="J79" s="25" t="s">
        <v>9</v>
      </c>
      <c r="K79" s="25">
        <v>0</v>
      </c>
      <c r="M79" s="67" t="str">
        <f>IF(COUNTIFS(resources!B:B,B79)&gt;0,INDEX(resources!I:I,MATCH(B79,resources!B:B,0)),"fillme")</f>
        <v>fillme</v>
      </c>
      <c r="O79" s="67" t="e">
        <f t="shared" si="103"/>
        <v>#N/A</v>
      </c>
      <c r="P79" s="67" t="e">
        <f t="shared" si="103"/>
        <v>#N/A</v>
      </c>
      <c r="Q79" s="67" t="e">
        <f t="shared" si="103"/>
        <v>#N/A</v>
      </c>
      <c r="R79" s="67" t="e">
        <f t="shared" si="103"/>
        <v>#N/A</v>
      </c>
      <c r="Y79" s="26">
        <f t="shared" si="87"/>
        <v>2018</v>
      </c>
      <c r="Z79" s="26">
        <f t="shared" si="88"/>
        <v>5</v>
      </c>
      <c r="AA79" s="26">
        <f t="shared" si="89"/>
        <v>2019</v>
      </c>
      <c r="AB79" s="26">
        <f t="shared" si="90"/>
        <v>1</v>
      </c>
      <c r="AC79" s="26">
        <f t="shared" si="91"/>
        <v>2021</v>
      </c>
      <c r="AD79" s="26">
        <f t="shared" si="92"/>
        <v>12</v>
      </c>
      <c r="AE79" s="104">
        <f t="shared" si="93"/>
        <v>1</v>
      </c>
      <c r="AF79" s="104">
        <f t="shared" si="94"/>
        <v>1</v>
      </c>
      <c r="AG79" s="104">
        <f t="shared" si="95"/>
        <v>1</v>
      </c>
      <c r="AH79" s="104">
        <f t="shared" si="96"/>
        <v>1</v>
      </c>
      <c r="AI79" s="104">
        <f t="shared" si="97"/>
        <v>0</v>
      </c>
      <c r="AJ79" s="210" t="s">
        <v>6314</v>
      </c>
      <c r="AK79" s="210" t="s">
        <v>6314</v>
      </c>
      <c r="AL79" s="210" t="s">
        <v>6314</v>
      </c>
      <c r="AM79" s="104">
        <f t="shared" si="98"/>
        <v>0</v>
      </c>
      <c r="AN79" s="104">
        <f t="shared" si="99"/>
        <v>0</v>
      </c>
      <c r="AO79" s="104" t="e">
        <f t="shared" si="100"/>
        <v>#VALUE!</v>
      </c>
      <c r="AP79" s="104" t="e">
        <f t="shared" si="101"/>
        <v>#VALUE!</v>
      </c>
      <c r="AQ79" s="104">
        <f t="shared" si="102"/>
        <v>0</v>
      </c>
    </row>
    <row r="80" spans="1:43">
      <c r="A80" s="70">
        <f t="shared" si="104"/>
        <v>79</v>
      </c>
      <c r="B80" s="70" t="e">
        <f>INDEX(monthly_gwh_mw!B:B,MATCH(A80,monthly_gwh_mw!AA:AA,0))</f>
        <v>#N/A</v>
      </c>
      <c r="C80" s="190" t="e">
        <f>INDEX(monthly_gwh_mw!K:K,MATCH(A80,monthly_gwh_mw!AA:AA,0))</f>
        <v>#N/A</v>
      </c>
      <c r="D80" s="70" t="e">
        <f>INDEX(monthly_gwh_mw!Y:Y,MATCH(A80,monthly_gwh_mw!AA:AA,0))</f>
        <v>#N/A</v>
      </c>
      <c r="E80" s="70" t="e">
        <f>INDEX(monthly_gwh_mw!N:N,MATCH(A80,monthly_gwh_mw!AA:AA,0))</f>
        <v>#N/A</v>
      </c>
      <c r="F80" s="67" t="e">
        <f t="shared" si="86"/>
        <v>#N/A</v>
      </c>
      <c r="G80" s="192">
        <v>43224</v>
      </c>
      <c r="H80" s="40">
        <v>43466</v>
      </c>
      <c r="I80" s="40">
        <v>44561</v>
      </c>
      <c r="J80" s="25" t="s">
        <v>9</v>
      </c>
      <c r="K80" s="25">
        <v>0</v>
      </c>
      <c r="M80" s="67" t="str">
        <f>IF(COUNTIFS(resources!B:B,B80)&gt;0,INDEX(resources!I:I,MATCH(B80,resources!B:B,0)),"fillme")</f>
        <v>fillme</v>
      </c>
      <c r="O80" s="67" t="e">
        <f t="shared" si="103"/>
        <v>#N/A</v>
      </c>
      <c r="P80" s="67" t="e">
        <f t="shared" si="103"/>
        <v>#N/A</v>
      </c>
      <c r="Q80" s="67" t="e">
        <f t="shared" si="103"/>
        <v>#N/A</v>
      </c>
      <c r="R80" s="67" t="e">
        <f t="shared" si="103"/>
        <v>#N/A</v>
      </c>
      <c r="Y80" s="26">
        <f t="shared" si="87"/>
        <v>2018</v>
      </c>
      <c r="Z80" s="26">
        <f t="shared" si="88"/>
        <v>5</v>
      </c>
      <c r="AA80" s="26">
        <f t="shared" si="89"/>
        <v>2019</v>
      </c>
      <c r="AB80" s="26">
        <f t="shared" si="90"/>
        <v>1</v>
      </c>
      <c r="AC80" s="26">
        <f t="shared" si="91"/>
        <v>2021</v>
      </c>
      <c r="AD80" s="26">
        <f t="shared" si="92"/>
        <v>12</v>
      </c>
      <c r="AE80" s="104">
        <f t="shared" si="93"/>
        <v>1</v>
      </c>
      <c r="AF80" s="104">
        <f t="shared" si="94"/>
        <v>1</v>
      </c>
      <c r="AG80" s="104">
        <f t="shared" si="95"/>
        <v>1</v>
      </c>
      <c r="AH80" s="104">
        <f t="shared" si="96"/>
        <v>1</v>
      </c>
      <c r="AI80" s="104">
        <f t="shared" si="97"/>
        <v>0</v>
      </c>
      <c r="AJ80" s="210" t="s">
        <v>6314</v>
      </c>
      <c r="AK80" s="210" t="s">
        <v>6314</v>
      </c>
      <c r="AL80" s="210" t="s">
        <v>6314</v>
      </c>
      <c r="AM80" s="104">
        <f t="shared" si="98"/>
        <v>0</v>
      </c>
      <c r="AN80" s="104">
        <f t="shared" si="99"/>
        <v>0</v>
      </c>
      <c r="AO80" s="104" t="e">
        <f t="shared" si="100"/>
        <v>#VALUE!</v>
      </c>
      <c r="AP80" s="104" t="e">
        <f t="shared" si="101"/>
        <v>#VALUE!</v>
      </c>
      <c r="AQ80" s="104">
        <f t="shared" si="102"/>
        <v>0</v>
      </c>
    </row>
    <row r="81" spans="1:43">
      <c r="A81" s="70">
        <f t="shared" si="104"/>
        <v>80</v>
      </c>
      <c r="B81" s="70" t="e">
        <f>INDEX(monthly_gwh_mw!B:B,MATCH(A81,monthly_gwh_mw!AA:AA,0))</f>
        <v>#N/A</v>
      </c>
      <c r="C81" s="190" t="e">
        <f>INDEX(monthly_gwh_mw!K:K,MATCH(A81,monthly_gwh_mw!AA:AA,0))</f>
        <v>#N/A</v>
      </c>
      <c r="D81" s="70" t="e">
        <f>INDEX(monthly_gwh_mw!Y:Y,MATCH(A81,monthly_gwh_mw!AA:AA,0))</f>
        <v>#N/A</v>
      </c>
      <c r="E81" s="70" t="e">
        <f>INDEX(monthly_gwh_mw!N:N,MATCH(A81,monthly_gwh_mw!AA:AA,0))</f>
        <v>#N/A</v>
      </c>
      <c r="F81" s="67" t="e">
        <f t="shared" si="86"/>
        <v>#N/A</v>
      </c>
      <c r="G81" s="192">
        <v>43224</v>
      </c>
      <c r="H81" s="40">
        <v>43466</v>
      </c>
      <c r="I81" s="40">
        <v>44561</v>
      </c>
      <c r="J81" s="25" t="s">
        <v>9</v>
      </c>
      <c r="K81" s="25">
        <v>0</v>
      </c>
      <c r="M81" s="67" t="str">
        <f>IF(COUNTIFS(resources!B:B,B81)&gt;0,INDEX(resources!I:I,MATCH(B81,resources!B:B,0)),"fillme")</f>
        <v>fillme</v>
      </c>
      <c r="O81" s="67" t="e">
        <f t="shared" si="103"/>
        <v>#N/A</v>
      </c>
      <c r="P81" s="67" t="e">
        <f t="shared" si="103"/>
        <v>#N/A</v>
      </c>
      <c r="Q81" s="67" t="e">
        <f t="shared" si="103"/>
        <v>#N/A</v>
      </c>
      <c r="R81" s="67" t="e">
        <f t="shared" si="103"/>
        <v>#N/A</v>
      </c>
      <c r="Y81" s="26">
        <f t="shared" si="87"/>
        <v>2018</v>
      </c>
      <c r="Z81" s="26">
        <f t="shared" si="88"/>
        <v>5</v>
      </c>
      <c r="AA81" s="26">
        <f t="shared" si="89"/>
        <v>2019</v>
      </c>
      <c r="AB81" s="26">
        <f t="shared" si="90"/>
        <v>1</v>
      </c>
      <c r="AC81" s="26">
        <f t="shared" si="91"/>
        <v>2021</v>
      </c>
      <c r="AD81" s="26">
        <f t="shared" si="92"/>
        <v>12</v>
      </c>
      <c r="AE81" s="104">
        <f t="shared" si="93"/>
        <v>1</v>
      </c>
      <c r="AF81" s="104">
        <f t="shared" si="94"/>
        <v>1</v>
      </c>
      <c r="AG81" s="104">
        <f t="shared" si="95"/>
        <v>1</v>
      </c>
      <c r="AH81" s="104">
        <f t="shared" si="96"/>
        <v>1</v>
      </c>
      <c r="AI81" s="104">
        <f t="shared" si="97"/>
        <v>0</v>
      </c>
      <c r="AJ81" s="210" t="s">
        <v>6314</v>
      </c>
      <c r="AK81" s="210" t="s">
        <v>6314</v>
      </c>
      <c r="AL81" s="210" t="s">
        <v>6314</v>
      </c>
      <c r="AM81" s="104">
        <f t="shared" si="98"/>
        <v>0</v>
      </c>
      <c r="AN81" s="104">
        <f t="shared" si="99"/>
        <v>0</v>
      </c>
      <c r="AO81" s="104" t="e">
        <f t="shared" si="100"/>
        <v>#VALUE!</v>
      </c>
      <c r="AP81" s="104" t="e">
        <f t="shared" si="101"/>
        <v>#VALUE!</v>
      </c>
      <c r="AQ81" s="104">
        <f t="shared" si="102"/>
        <v>0</v>
      </c>
    </row>
    <row r="82" spans="1:43">
      <c r="A82" s="70">
        <f t="shared" si="104"/>
        <v>81</v>
      </c>
      <c r="B82" s="70" t="e">
        <f>INDEX(monthly_gwh_mw!B:B,MATCH(A82,monthly_gwh_mw!AA:AA,0))</f>
        <v>#N/A</v>
      </c>
      <c r="C82" s="190" t="e">
        <f>INDEX(monthly_gwh_mw!K:K,MATCH(A82,monthly_gwh_mw!AA:AA,0))</f>
        <v>#N/A</v>
      </c>
      <c r="D82" s="70" t="e">
        <f>INDEX(monthly_gwh_mw!Y:Y,MATCH(A82,monthly_gwh_mw!AA:AA,0))</f>
        <v>#N/A</v>
      </c>
      <c r="E82" s="70" t="e">
        <f>INDEX(monthly_gwh_mw!N:N,MATCH(A82,monthly_gwh_mw!AA:AA,0))</f>
        <v>#N/A</v>
      </c>
      <c r="F82" s="67" t="e">
        <f t="shared" si="86"/>
        <v>#N/A</v>
      </c>
      <c r="G82" s="192">
        <v>43224</v>
      </c>
      <c r="H82" s="40">
        <v>43466</v>
      </c>
      <c r="I82" s="40">
        <v>44561</v>
      </c>
      <c r="J82" s="25" t="s">
        <v>9</v>
      </c>
      <c r="K82" s="25">
        <v>0</v>
      </c>
      <c r="M82" s="67" t="str">
        <f>IF(COUNTIFS(resources!B:B,B82)&gt;0,INDEX(resources!I:I,MATCH(B82,resources!B:B,0)),"fillme")</f>
        <v>fillme</v>
      </c>
      <c r="O82" s="67" t="e">
        <f t="shared" si="103"/>
        <v>#N/A</v>
      </c>
      <c r="P82" s="67" t="e">
        <f t="shared" si="103"/>
        <v>#N/A</v>
      </c>
      <c r="Q82" s="67" t="e">
        <f t="shared" si="103"/>
        <v>#N/A</v>
      </c>
      <c r="R82" s="67" t="e">
        <f t="shared" si="103"/>
        <v>#N/A</v>
      </c>
      <c r="Y82" s="26">
        <f t="shared" si="87"/>
        <v>2018</v>
      </c>
      <c r="Z82" s="26">
        <f t="shared" si="88"/>
        <v>5</v>
      </c>
      <c r="AA82" s="26">
        <f t="shared" si="89"/>
        <v>2019</v>
      </c>
      <c r="AB82" s="26">
        <f t="shared" si="90"/>
        <v>1</v>
      </c>
      <c r="AC82" s="26">
        <f t="shared" si="91"/>
        <v>2021</v>
      </c>
      <c r="AD82" s="26">
        <f t="shared" si="92"/>
        <v>12</v>
      </c>
      <c r="AE82" s="104">
        <f t="shared" si="93"/>
        <v>1</v>
      </c>
      <c r="AF82" s="104">
        <f t="shared" si="94"/>
        <v>1</v>
      </c>
      <c r="AG82" s="104">
        <f t="shared" si="95"/>
        <v>1</v>
      </c>
      <c r="AH82" s="104">
        <f t="shared" si="96"/>
        <v>1</v>
      </c>
      <c r="AI82" s="104">
        <f t="shared" si="97"/>
        <v>0</v>
      </c>
      <c r="AJ82" s="210" t="s">
        <v>6314</v>
      </c>
      <c r="AK82" s="210" t="s">
        <v>6314</v>
      </c>
      <c r="AL82" s="210" t="s">
        <v>6314</v>
      </c>
      <c r="AM82" s="104">
        <f t="shared" si="98"/>
        <v>0</v>
      </c>
      <c r="AN82" s="104">
        <f t="shared" si="99"/>
        <v>0</v>
      </c>
      <c r="AO82" s="104" t="e">
        <f t="shared" si="100"/>
        <v>#VALUE!</v>
      </c>
      <c r="AP82" s="104" t="e">
        <f t="shared" si="101"/>
        <v>#VALUE!</v>
      </c>
      <c r="AQ82" s="104">
        <f t="shared" si="102"/>
        <v>0</v>
      </c>
    </row>
    <row r="83" spans="1:43">
      <c r="A83" s="70">
        <f t="shared" si="104"/>
        <v>82</v>
      </c>
      <c r="B83" s="70" t="e">
        <f>INDEX(monthly_gwh_mw!B:B,MATCH(A83,monthly_gwh_mw!AA:AA,0))</f>
        <v>#N/A</v>
      </c>
      <c r="C83" s="190" t="e">
        <f>INDEX(monthly_gwh_mw!K:K,MATCH(A83,monthly_gwh_mw!AA:AA,0))</f>
        <v>#N/A</v>
      </c>
      <c r="D83" s="70" t="e">
        <f>INDEX(monthly_gwh_mw!Y:Y,MATCH(A83,monthly_gwh_mw!AA:AA,0))</f>
        <v>#N/A</v>
      </c>
      <c r="E83" s="70" t="e">
        <f>INDEX(monthly_gwh_mw!N:N,MATCH(A83,monthly_gwh_mw!AA:AA,0))</f>
        <v>#N/A</v>
      </c>
      <c r="F83" s="67" t="e">
        <f t="shared" si="86"/>
        <v>#N/A</v>
      </c>
      <c r="G83" s="192">
        <v>43224</v>
      </c>
      <c r="H83" s="40">
        <v>43466</v>
      </c>
      <c r="I83" s="40">
        <v>44561</v>
      </c>
      <c r="J83" s="25" t="s">
        <v>9</v>
      </c>
      <c r="K83" s="25">
        <v>0</v>
      </c>
      <c r="M83" s="67" t="str">
        <f>IF(COUNTIFS(resources!B:B,B83)&gt;0,INDEX(resources!I:I,MATCH(B83,resources!B:B,0)),"fillme")</f>
        <v>fillme</v>
      </c>
      <c r="O83" s="67" t="e">
        <f t="shared" si="103"/>
        <v>#N/A</v>
      </c>
      <c r="P83" s="67" t="e">
        <f t="shared" si="103"/>
        <v>#N/A</v>
      </c>
      <c r="Q83" s="67" t="e">
        <f t="shared" si="103"/>
        <v>#N/A</v>
      </c>
      <c r="R83" s="67" t="e">
        <f t="shared" si="103"/>
        <v>#N/A</v>
      </c>
      <c r="Y83" s="26">
        <f t="shared" si="87"/>
        <v>2018</v>
      </c>
      <c r="Z83" s="26">
        <f t="shared" si="88"/>
        <v>5</v>
      </c>
      <c r="AA83" s="26">
        <f t="shared" si="89"/>
        <v>2019</v>
      </c>
      <c r="AB83" s="26">
        <f t="shared" si="90"/>
        <v>1</v>
      </c>
      <c r="AC83" s="26">
        <f t="shared" si="91"/>
        <v>2021</v>
      </c>
      <c r="AD83" s="26">
        <f t="shared" si="92"/>
        <v>12</v>
      </c>
      <c r="AE83" s="104">
        <f t="shared" si="93"/>
        <v>1</v>
      </c>
      <c r="AF83" s="104">
        <f t="shared" si="94"/>
        <v>1</v>
      </c>
      <c r="AG83" s="104">
        <f t="shared" si="95"/>
        <v>1</v>
      </c>
      <c r="AH83" s="104">
        <f t="shared" si="96"/>
        <v>1</v>
      </c>
      <c r="AI83" s="104">
        <f t="shared" si="97"/>
        <v>0</v>
      </c>
      <c r="AJ83" s="210" t="s">
        <v>6314</v>
      </c>
      <c r="AK83" s="210" t="s">
        <v>6314</v>
      </c>
      <c r="AL83" s="210" t="s">
        <v>6314</v>
      </c>
      <c r="AM83" s="104">
        <f t="shared" si="98"/>
        <v>0</v>
      </c>
      <c r="AN83" s="104">
        <f t="shared" si="99"/>
        <v>0</v>
      </c>
      <c r="AO83" s="104" t="e">
        <f t="shared" si="100"/>
        <v>#VALUE!</v>
      </c>
      <c r="AP83" s="104" t="e">
        <f t="shared" si="101"/>
        <v>#VALUE!</v>
      </c>
      <c r="AQ83" s="104">
        <f t="shared" si="102"/>
        <v>0</v>
      </c>
    </row>
    <row r="84" spans="1:43">
      <c r="A84" s="70">
        <f t="shared" si="104"/>
        <v>83</v>
      </c>
      <c r="B84" s="70" t="e">
        <f>INDEX(monthly_gwh_mw!B:B,MATCH(A84,monthly_gwh_mw!AA:AA,0))</f>
        <v>#N/A</v>
      </c>
      <c r="C84" s="190" t="e">
        <f>INDEX(monthly_gwh_mw!K:K,MATCH(A84,monthly_gwh_mw!AA:AA,0))</f>
        <v>#N/A</v>
      </c>
      <c r="D84" s="70" t="e">
        <f>INDEX(monthly_gwh_mw!Y:Y,MATCH(A84,monthly_gwh_mw!AA:AA,0))</f>
        <v>#N/A</v>
      </c>
      <c r="E84" s="70" t="e">
        <f>INDEX(monthly_gwh_mw!N:N,MATCH(A84,monthly_gwh_mw!AA:AA,0))</f>
        <v>#N/A</v>
      </c>
      <c r="F84" s="67" t="e">
        <f t="shared" si="86"/>
        <v>#N/A</v>
      </c>
      <c r="G84" s="192">
        <v>43224</v>
      </c>
      <c r="H84" s="40">
        <v>43466</v>
      </c>
      <c r="I84" s="40">
        <v>44561</v>
      </c>
      <c r="J84" s="25" t="s">
        <v>9</v>
      </c>
      <c r="K84" s="25">
        <v>0</v>
      </c>
      <c r="M84" s="67" t="str">
        <f>IF(COUNTIFS(resources!B:B,B84)&gt;0,INDEX(resources!I:I,MATCH(B84,resources!B:B,0)),"fillme")</f>
        <v>fillme</v>
      </c>
      <c r="O84" s="67" t="e">
        <f t="shared" si="103"/>
        <v>#N/A</v>
      </c>
      <c r="P84" s="67" t="e">
        <f t="shared" si="103"/>
        <v>#N/A</v>
      </c>
      <c r="Q84" s="67" t="e">
        <f t="shared" si="103"/>
        <v>#N/A</v>
      </c>
      <c r="R84" s="67" t="e">
        <f t="shared" si="103"/>
        <v>#N/A</v>
      </c>
      <c r="Y84" s="26">
        <f t="shared" si="87"/>
        <v>2018</v>
      </c>
      <c r="Z84" s="26">
        <f t="shared" si="88"/>
        <v>5</v>
      </c>
      <c r="AA84" s="26">
        <f t="shared" si="89"/>
        <v>2019</v>
      </c>
      <c r="AB84" s="26">
        <f t="shared" si="90"/>
        <v>1</v>
      </c>
      <c r="AC84" s="26">
        <f t="shared" si="91"/>
        <v>2021</v>
      </c>
      <c r="AD84" s="26">
        <f t="shared" si="92"/>
        <v>12</v>
      </c>
      <c r="AE84" s="104">
        <f t="shared" si="93"/>
        <v>1</v>
      </c>
      <c r="AF84" s="104">
        <f t="shared" si="94"/>
        <v>1</v>
      </c>
      <c r="AG84" s="104">
        <f t="shared" si="95"/>
        <v>1</v>
      </c>
      <c r="AH84" s="104">
        <f t="shared" si="96"/>
        <v>1</v>
      </c>
      <c r="AI84" s="104">
        <f t="shared" si="97"/>
        <v>0</v>
      </c>
      <c r="AJ84" s="210" t="s">
        <v>6314</v>
      </c>
      <c r="AK84" s="210" t="s">
        <v>6314</v>
      </c>
      <c r="AL84" s="210" t="s">
        <v>6314</v>
      </c>
      <c r="AM84" s="104">
        <f t="shared" si="98"/>
        <v>0</v>
      </c>
      <c r="AN84" s="104">
        <f t="shared" si="99"/>
        <v>0</v>
      </c>
      <c r="AO84" s="104" t="e">
        <f t="shared" si="100"/>
        <v>#VALUE!</v>
      </c>
      <c r="AP84" s="104" t="e">
        <f t="shared" si="101"/>
        <v>#VALUE!</v>
      </c>
      <c r="AQ84" s="104">
        <f t="shared" si="102"/>
        <v>0</v>
      </c>
    </row>
    <row r="85" spans="1:43">
      <c r="A85" s="70">
        <f t="shared" si="104"/>
        <v>84</v>
      </c>
      <c r="B85" s="70" t="e">
        <f>INDEX(monthly_gwh_mw!B:B,MATCH(A85,monthly_gwh_mw!AA:AA,0))</f>
        <v>#N/A</v>
      </c>
      <c r="C85" s="190" t="e">
        <f>INDEX(monthly_gwh_mw!K:K,MATCH(A85,monthly_gwh_mw!AA:AA,0))</f>
        <v>#N/A</v>
      </c>
      <c r="D85" s="70" t="e">
        <f>INDEX(monthly_gwh_mw!Y:Y,MATCH(A85,monthly_gwh_mw!AA:AA,0))</f>
        <v>#N/A</v>
      </c>
      <c r="E85" s="70" t="e">
        <f>INDEX(monthly_gwh_mw!N:N,MATCH(A85,monthly_gwh_mw!AA:AA,0))</f>
        <v>#N/A</v>
      </c>
      <c r="F85" s="67" t="e">
        <f t="shared" si="86"/>
        <v>#N/A</v>
      </c>
      <c r="G85" s="192">
        <v>43224</v>
      </c>
      <c r="H85" s="40">
        <v>43466</v>
      </c>
      <c r="I85" s="40">
        <v>44561</v>
      </c>
      <c r="J85" s="25" t="s">
        <v>9</v>
      </c>
      <c r="K85" s="25">
        <v>0</v>
      </c>
      <c r="M85" s="67" t="str">
        <f>IF(COUNTIFS(resources!B:B,B85)&gt;0,INDEX(resources!I:I,MATCH(B85,resources!B:B,0)),"fillme")</f>
        <v>fillme</v>
      </c>
      <c r="O85" s="67" t="e">
        <f t="shared" si="103"/>
        <v>#N/A</v>
      </c>
      <c r="P85" s="67" t="e">
        <f t="shared" si="103"/>
        <v>#N/A</v>
      </c>
      <c r="Q85" s="67" t="e">
        <f t="shared" si="103"/>
        <v>#N/A</v>
      </c>
      <c r="R85" s="67" t="e">
        <f t="shared" si="103"/>
        <v>#N/A</v>
      </c>
      <c r="Y85" s="26">
        <f t="shared" si="87"/>
        <v>2018</v>
      </c>
      <c r="Z85" s="26">
        <f t="shared" si="88"/>
        <v>5</v>
      </c>
      <c r="AA85" s="26">
        <f t="shared" si="89"/>
        <v>2019</v>
      </c>
      <c r="AB85" s="26">
        <f t="shared" si="90"/>
        <v>1</v>
      </c>
      <c r="AC85" s="26">
        <f t="shared" si="91"/>
        <v>2021</v>
      </c>
      <c r="AD85" s="26">
        <f t="shared" si="92"/>
        <v>12</v>
      </c>
      <c r="AE85" s="104">
        <f t="shared" si="93"/>
        <v>1</v>
      </c>
      <c r="AF85" s="104">
        <f t="shared" si="94"/>
        <v>1</v>
      </c>
      <c r="AG85" s="104">
        <f t="shared" si="95"/>
        <v>1</v>
      </c>
      <c r="AH85" s="104">
        <f t="shared" si="96"/>
        <v>1</v>
      </c>
      <c r="AI85" s="104">
        <f t="shared" si="97"/>
        <v>0</v>
      </c>
      <c r="AJ85" s="210" t="s">
        <v>6314</v>
      </c>
      <c r="AK85" s="210" t="s">
        <v>6314</v>
      </c>
      <c r="AL85" s="210" t="s">
        <v>6314</v>
      </c>
      <c r="AM85" s="104">
        <f t="shared" si="98"/>
        <v>0</v>
      </c>
      <c r="AN85" s="104">
        <f t="shared" si="99"/>
        <v>0</v>
      </c>
      <c r="AO85" s="104" t="e">
        <f t="shared" si="100"/>
        <v>#VALUE!</v>
      </c>
      <c r="AP85" s="104" t="e">
        <f t="shared" si="101"/>
        <v>#VALUE!</v>
      </c>
      <c r="AQ85" s="104">
        <f t="shared" si="102"/>
        <v>0</v>
      </c>
    </row>
    <row r="86" spans="1:43">
      <c r="A86" s="70">
        <f t="shared" si="104"/>
        <v>85</v>
      </c>
      <c r="B86" s="70" t="e">
        <f>INDEX(monthly_gwh_mw!B:B,MATCH(A86,monthly_gwh_mw!AA:AA,0))</f>
        <v>#N/A</v>
      </c>
      <c r="C86" s="190" t="e">
        <f>INDEX(monthly_gwh_mw!K:K,MATCH(A86,monthly_gwh_mw!AA:AA,0))</f>
        <v>#N/A</v>
      </c>
      <c r="D86" s="70" t="e">
        <f>INDEX(monthly_gwh_mw!Y:Y,MATCH(A86,monthly_gwh_mw!AA:AA,0))</f>
        <v>#N/A</v>
      </c>
      <c r="E86" s="70" t="e">
        <f>INDEX(monthly_gwh_mw!N:N,MATCH(A86,monthly_gwh_mw!AA:AA,0))</f>
        <v>#N/A</v>
      </c>
      <c r="F86" s="67" t="e">
        <f t="shared" si="86"/>
        <v>#N/A</v>
      </c>
      <c r="G86" s="192">
        <v>43224</v>
      </c>
      <c r="H86" s="40">
        <v>43466</v>
      </c>
      <c r="I86" s="40">
        <v>44561</v>
      </c>
      <c r="J86" s="25" t="s">
        <v>9</v>
      </c>
      <c r="K86" s="25">
        <v>0</v>
      </c>
      <c r="M86" s="67" t="str">
        <f>IF(COUNTIFS(resources!B:B,B86)&gt;0,INDEX(resources!I:I,MATCH(B86,resources!B:B,0)),"fillme")</f>
        <v>fillme</v>
      </c>
      <c r="O86" s="67" t="e">
        <f t="shared" si="103"/>
        <v>#N/A</v>
      </c>
      <c r="P86" s="67" t="e">
        <f t="shared" si="103"/>
        <v>#N/A</v>
      </c>
      <c r="Q86" s="67" t="e">
        <f t="shared" si="103"/>
        <v>#N/A</v>
      </c>
      <c r="R86" s="67" t="e">
        <f t="shared" si="103"/>
        <v>#N/A</v>
      </c>
      <c r="Y86" s="26">
        <f t="shared" si="87"/>
        <v>2018</v>
      </c>
      <c r="Z86" s="26">
        <f t="shared" si="88"/>
        <v>5</v>
      </c>
      <c r="AA86" s="26">
        <f t="shared" si="89"/>
        <v>2019</v>
      </c>
      <c r="AB86" s="26">
        <f t="shared" si="90"/>
        <v>1</v>
      </c>
      <c r="AC86" s="26">
        <f t="shared" si="91"/>
        <v>2021</v>
      </c>
      <c r="AD86" s="26">
        <f t="shared" si="92"/>
        <v>12</v>
      </c>
      <c r="AE86" s="104">
        <f t="shared" si="93"/>
        <v>1</v>
      </c>
      <c r="AF86" s="104">
        <f t="shared" si="94"/>
        <v>1</v>
      </c>
      <c r="AG86" s="104">
        <f t="shared" si="95"/>
        <v>1</v>
      </c>
      <c r="AH86" s="104">
        <f t="shared" si="96"/>
        <v>1</v>
      </c>
      <c r="AI86" s="104">
        <f t="shared" si="97"/>
        <v>0</v>
      </c>
      <c r="AJ86" s="210" t="s">
        <v>6314</v>
      </c>
      <c r="AK86" s="210" t="s">
        <v>6314</v>
      </c>
      <c r="AL86" s="210" t="s">
        <v>6314</v>
      </c>
      <c r="AM86" s="104">
        <f t="shared" si="98"/>
        <v>0</v>
      </c>
      <c r="AN86" s="104">
        <f t="shared" si="99"/>
        <v>0</v>
      </c>
      <c r="AO86" s="104" t="e">
        <f t="shared" si="100"/>
        <v>#VALUE!</v>
      </c>
      <c r="AP86" s="104" t="e">
        <f t="shared" si="101"/>
        <v>#VALUE!</v>
      </c>
      <c r="AQ86" s="104">
        <f t="shared" si="102"/>
        <v>0</v>
      </c>
    </row>
    <row r="87" spans="1:43">
      <c r="A87" s="70">
        <f t="shared" si="104"/>
        <v>86</v>
      </c>
      <c r="B87" s="70" t="e">
        <f>INDEX(monthly_gwh_mw!B:B,MATCH(A87,monthly_gwh_mw!AA:AA,0))</f>
        <v>#N/A</v>
      </c>
      <c r="C87" s="190" t="e">
        <f>INDEX(monthly_gwh_mw!K:K,MATCH(A87,monthly_gwh_mw!AA:AA,0))</f>
        <v>#N/A</v>
      </c>
      <c r="D87" s="70" t="e">
        <f>INDEX(monthly_gwh_mw!Y:Y,MATCH(A87,monthly_gwh_mw!AA:AA,0))</f>
        <v>#N/A</v>
      </c>
      <c r="E87" s="70" t="e">
        <f>INDEX(monthly_gwh_mw!N:N,MATCH(A87,monthly_gwh_mw!AA:AA,0))</f>
        <v>#N/A</v>
      </c>
      <c r="F87" s="67" t="e">
        <f t="shared" si="86"/>
        <v>#N/A</v>
      </c>
      <c r="G87" s="192">
        <v>43224</v>
      </c>
      <c r="H87" s="40">
        <v>43466</v>
      </c>
      <c r="I87" s="40">
        <v>44561</v>
      </c>
      <c r="J87" s="25" t="s">
        <v>9</v>
      </c>
      <c r="K87" s="25">
        <v>0</v>
      </c>
      <c r="M87" s="67" t="str">
        <f>IF(COUNTIFS(resources!B:B,B87)&gt;0,INDEX(resources!I:I,MATCH(B87,resources!B:B,0)),"fillme")</f>
        <v>fillme</v>
      </c>
      <c r="O87" s="67" t="e">
        <f t="shared" si="103"/>
        <v>#N/A</v>
      </c>
      <c r="P87" s="67" t="e">
        <f t="shared" si="103"/>
        <v>#N/A</v>
      </c>
      <c r="Q87" s="67" t="e">
        <f t="shared" si="103"/>
        <v>#N/A</v>
      </c>
      <c r="R87" s="67" t="e">
        <f t="shared" si="103"/>
        <v>#N/A</v>
      </c>
      <c r="Y87" s="26">
        <f t="shared" si="87"/>
        <v>2018</v>
      </c>
      <c r="Z87" s="26">
        <f t="shared" si="88"/>
        <v>5</v>
      </c>
      <c r="AA87" s="26">
        <f t="shared" si="89"/>
        <v>2019</v>
      </c>
      <c r="AB87" s="26">
        <f t="shared" si="90"/>
        <v>1</v>
      </c>
      <c r="AC87" s="26">
        <f t="shared" si="91"/>
        <v>2021</v>
      </c>
      <c r="AD87" s="26">
        <f t="shared" si="92"/>
        <v>12</v>
      </c>
      <c r="AE87" s="104">
        <f t="shared" si="93"/>
        <v>1</v>
      </c>
      <c r="AF87" s="104">
        <f t="shared" si="94"/>
        <v>1</v>
      </c>
      <c r="AG87" s="104">
        <f t="shared" si="95"/>
        <v>1</v>
      </c>
      <c r="AH87" s="104">
        <f t="shared" si="96"/>
        <v>1</v>
      </c>
      <c r="AI87" s="104">
        <f t="shared" si="97"/>
        <v>0</v>
      </c>
      <c r="AJ87" s="210" t="s">
        <v>6314</v>
      </c>
      <c r="AK87" s="210" t="s">
        <v>6314</v>
      </c>
      <c r="AL87" s="210" t="s">
        <v>6314</v>
      </c>
      <c r="AM87" s="104">
        <f t="shared" si="98"/>
        <v>0</v>
      </c>
      <c r="AN87" s="104">
        <f t="shared" si="99"/>
        <v>0</v>
      </c>
      <c r="AO87" s="104" t="e">
        <f t="shared" si="100"/>
        <v>#VALUE!</v>
      </c>
      <c r="AP87" s="104" t="e">
        <f t="shared" si="101"/>
        <v>#VALUE!</v>
      </c>
      <c r="AQ87" s="104">
        <f t="shared" si="102"/>
        <v>0</v>
      </c>
    </row>
    <row r="88" spans="1:43">
      <c r="A88" s="70">
        <f t="shared" si="104"/>
        <v>87</v>
      </c>
      <c r="B88" s="70" t="e">
        <f>INDEX(monthly_gwh_mw!B:B,MATCH(A88,monthly_gwh_mw!AA:AA,0))</f>
        <v>#N/A</v>
      </c>
      <c r="C88" s="190" t="e">
        <f>INDEX(monthly_gwh_mw!K:K,MATCH(A88,monthly_gwh_mw!AA:AA,0))</f>
        <v>#N/A</v>
      </c>
      <c r="D88" s="70" t="e">
        <f>INDEX(monthly_gwh_mw!Y:Y,MATCH(A88,monthly_gwh_mw!AA:AA,0))</f>
        <v>#N/A</v>
      </c>
      <c r="E88" s="70" t="e">
        <f>INDEX(monthly_gwh_mw!N:N,MATCH(A88,monthly_gwh_mw!AA:AA,0))</f>
        <v>#N/A</v>
      </c>
      <c r="F88" s="67" t="e">
        <f t="shared" si="86"/>
        <v>#N/A</v>
      </c>
      <c r="G88" s="192">
        <v>43271</v>
      </c>
      <c r="H88" s="40">
        <v>43466</v>
      </c>
      <c r="I88" s="40">
        <v>44166</v>
      </c>
      <c r="J88" s="25" t="s">
        <v>9</v>
      </c>
      <c r="K88" s="25">
        <v>0</v>
      </c>
      <c r="M88" s="67" t="str">
        <f>IF(COUNTIFS(resources!B:B,B88)&gt;0,INDEX(resources!I:I,MATCH(B88,resources!B:B,0)),"fillme")</f>
        <v>fillme</v>
      </c>
      <c r="O88" s="67" t="e">
        <f t="shared" si="103"/>
        <v>#N/A</v>
      </c>
      <c r="P88" s="67" t="e">
        <f t="shared" si="103"/>
        <v>#N/A</v>
      </c>
      <c r="Q88" s="67" t="e">
        <f t="shared" si="103"/>
        <v>#N/A</v>
      </c>
      <c r="R88" s="67" t="e">
        <f t="shared" si="103"/>
        <v>#N/A</v>
      </c>
      <c r="Y88" s="26">
        <f t="shared" si="87"/>
        <v>2018</v>
      </c>
      <c r="Z88" s="26">
        <f t="shared" si="88"/>
        <v>6</v>
      </c>
      <c r="AA88" s="26">
        <f t="shared" si="89"/>
        <v>2019</v>
      </c>
      <c r="AB88" s="26">
        <f t="shared" si="90"/>
        <v>1</v>
      </c>
      <c r="AC88" s="26">
        <f t="shared" si="91"/>
        <v>2020</v>
      </c>
      <c r="AD88" s="26">
        <f t="shared" si="92"/>
        <v>12</v>
      </c>
      <c r="AE88" s="104">
        <f t="shared" si="93"/>
        <v>1</v>
      </c>
      <c r="AF88" s="104">
        <f t="shared" si="94"/>
        <v>1</v>
      </c>
      <c r="AG88" s="104">
        <f t="shared" si="95"/>
        <v>1</v>
      </c>
      <c r="AH88" s="104">
        <f t="shared" si="96"/>
        <v>1</v>
      </c>
      <c r="AI88" s="104">
        <f t="shared" si="97"/>
        <v>0</v>
      </c>
      <c r="AJ88" s="210" t="s">
        <v>6314</v>
      </c>
      <c r="AK88" s="210" t="s">
        <v>6314</v>
      </c>
      <c r="AL88" s="210" t="s">
        <v>6314</v>
      </c>
      <c r="AM88" s="104">
        <f t="shared" si="98"/>
        <v>0</v>
      </c>
      <c r="AN88" s="104">
        <f t="shared" si="99"/>
        <v>0</v>
      </c>
      <c r="AO88" s="104" t="e">
        <f t="shared" si="100"/>
        <v>#VALUE!</v>
      </c>
      <c r="AP88" s="104" t="e">
        <f t="shared" si="101"/>
        <v>#VALUE!</v>
      </c>
      <c r="AQ88" s="104">
        <f t="shared" si="102"/>
        <v>0</v>
      </c>
    </row>
    <row r="89" spans="1:43">
      <c r="A89" s="70">
        <f t="shared" si="104"/>
        <v>88</v>
      </c>
      <c r="B89" s="70" t="e">
        <f>INDEX(monthly_gwh_mw!B:B,MATCH(A89,monthly_gwh_mw!AA:AA,0))</f>
        <v>#N/A</v>
      </c>
      <c r="C89" s="190" t="e">
        <f>INDEX(monthly_gwh_mw!K:K,MATCH(A89,monthly_gwh_mw!AA:AA,0))</f>
        <v>#N/A</v>
      </c>
      <c r="D89" s="70" t="e">
        <f>INDEX(monthly_gwh_mw!Y:Y,MATCH(A89,monthly_gwh_mw!AA:AA,0))</f>
        <v>#N/A</v>
      </c>
      <c r="E89" s="70" t="e">
        <f>INDEX(monthly_gwh_mw!N:N,MATCH(A89,monthly_gwh_mw!AA:AA,0))</f>
        <v>#N/A</v>
      </c>
      <c r="F89" s="67" t="e">
        <f t="shared" si="86"/>
        <v>#N/A</v>
      </c>
      <c r="G89" s="192">
        <v>43353</v>
      </c>
      <c r="H89" s="40">
        <v>43466</v>
      </c>
      <c r="I89" s="40">
        <v>44196</v>
      </c>
      <c r="J89" s="25" t="s">
        <v>9</v>
      </c>
      <c r="K89" s="25">
        <v>0</v>
      </c>
      <c r="M89" s="67" t="str">
        <f>IF(COUNTIFS(resources!B:B,B89)&gt;0,INDEX(resources!I:I,MATCH(B89,resources!B:B,0)),"fillme")</f>
        <v>fillme</v>
      </c>
      <c r="O89" s="67" t="e">
        <f t="shared" si="103"/>
        <v>#N/A</v>
      </c>
      <c r="P89" s="67" t="e">
        <f t="shared" si="103"/>
        <v>#N/A</v>
      </c>
      <c r="Q89" s="67" t="e">
        <f t="shared" si="103"/>
        <v>#N/A</v>
      </c>
      <c r="R89" s="67" t="e">
        <f t="shared" si="103"/>
        <v>#N/A</v>
      </c>
      <c r="Y89" s="26">
        <f t="shared" si="87"/>
        <v>2018</v>
      </c>
      <c r="Z89" s="26">
        <f t="shared" si="88"/>
        <v>9</v>
      </c>
      <c r="AA89" s="26">
        <f t="shared" si="89"/>
        <v>2019</v>
      </c>
      <c r="AB89" s="26">
        <f t="shared" si="90"/>
        <v>1</v>
      </c>
      <c r="AC89" s="26">
        <f t="shared" si="91"/>
        <v>2020</v>
      </c>
      <c r="AD89" s="26">
        <f t="shared" si="92"/>
        <v>12</v>
      </c>
      <c r="AE89" s="104">
        <f t="shared" si="93"/>
        <v>1</v>
      </c>
      <c r="AF89" s="104">
        <f t="shared" si="94"/>
        <v>1</v>
      </c>
      <c r="AG89" s="104">
        <f t="shared" si="95"/>
        <v>1</v>
      </c>
      <c r="AH89" s="104">
        <f t="shared" si="96"/>
        <v>1</v>
      </c>
      <c r="AI89" s="104">
        <f t="shared" si="97"/>
        <v>0</v>
      </c>
      <c r="AJ89" s="210" t="s">
        <v>6314</v>
      </c>
      <c r="AK89" s="210" t="s">
        <v>6314</v>
      </c>
      <c r="AL89" s="210" t="s">
        <v>6314</v>
      </c>
      <c r="AM89" s="104">
        <f t="shared" si="98"/>
        <v>0</v>
      </c>
      <c r="AN89" s="104">
        <f t="shared" si="99"/>
        <v>0</v>
      </c>
      <c r="AO89" s="104" t="e">
        <f t="shared" si="100"/>
        <v>#VALUE!</v>
      </c>
      <c r="AP89" s="104" t="e">
        <f t="shared" si="101"/>
        <v>#VALUE!</v>
      </c>
      <c r="AQ89" s="104">
        <f t="shared" si="102"/>
        <v>0</v>
      </c>
    </row>
    <row r="90" spans="1:43">
      <c r="A90" s="70">
        <f t="shared" si="104"/>
        <v>89</v>
      </c>
      <c r="B90" s="70" t="e">
        <f>INDEX(monthly_gwh_mw!B:B,MATCH(A90,monthly_gwh_mw!AA:AA,0))</f>
        <v>#N/A</v>
      </c>
      <c r="C90" s="190" t="e">
        <f>INDEX(monthly_gwh_mw!K:K,MATCH(A90,monthly_gwh_mw!AA:AA,0))</f>
        <v>#N/A</v>
      </c>
      <c r="D90" s="70" t="e">
        <f>INDEX(monthly_gwh_mw!Y:Y,MATCH(A90,monthly_gwh_mw!AA:AA,0))</f>
        <v>#N/A</v>
      </c>
      <c r="E90" s="70" t="e">
        <f>INDEX(monthly_gwh_mw!N:N,MATCH(A90,monthly_gwh_mw!AA:AA,0))</f>
        <v>#N/A</v>
      </c>
      <c r="F90" s="67" t="e">
        <f t="shared" si="86"/>
        <v>#N/A</v>
      </c>
      <c r="G90" s="192">
        <v>43572</v>
      </c>
      <c r="H90" s="40">
        <v>43831</v>
      </c>
      <c r="I90" s="40">
        <v>44196</v>
      </c>
      <c r="J90" s="25" t="s">
        <v>9</v>
      </c>
      <c r="K90" s="25">
        <v>0</v>
      </c>
      <c r="M90" s="67" t="str">
        <f>IF(COUNTIFS(resources!B:B,B90)&gt;0,INDEX(resources!I:I,MATCH(B90,resources!B:B,0)),"fillme")</f>
        <v>fillme</v>
      </c>
      <c r="O90" s="67" t="e">
        <f t="shared" si="103"/>
        <v>#N/A</v>
      </c>
      <c r="P90" s="67" t="e">
        <f t="shared" si="103"/>
        <v>#N/A</v>
      </c>
      <c r="Q90" s="67" t="e">
        <f t="shared" si="103"/>
        <v>#N/A</v>
      </c>
      <c r="R90" s="67" t="e">
        <f t="shared" si="103"/>
        <v>#N/A</v>
      </c>
      <c r="Y90" s="26">
        <f t="shared" si="87"/>
        <v>2019</v>
      </c>
      <c r="Z90" s="26">
        <f t="shared" si="88"/>
        <v>4</v>
      </c>
      <c r="AA90" s="26">
        <f t="shared" si="89"/>
        <v>2020</v>
      </c>
      <c r="AB90" s="26">
        <f t="shared" si="90"/>
        <v>1</v>
      </c>
      <c r="AC90" s="26">
        <f t="shared" si="91"/>
        <v>2020</v>
      </c>
      <c r="AD90" s="26">
        <f t="shared" si="92"/>
        <v>12</v>
      </c>
      <c r="AE90" s="104">
        <f t="shared" si="93"/>
        <v>1</v>
      </c>
      <c r="AF90" s="104">
        <f t="shared" si="94"/>
        <v>1</v>
      </c>
      <c r="AG90" s="104">
        <f t="shared" si="95"/>
        <v>1</v>
      </c>
      <c r="AH90" s="104">
        <f t="shared" si="96"/>
        <v>1</v>
      </c>
      <c r="AI90" s="104">
        <f t="shared" si="97"/>
        <v>0</v>
      </c>
      <c r="AJ90" s="210" t="s">
        <v>6314</v>
      </c>
      <c r="AK90" s="210" t="s">
        <v>6314</v>
      </c>
      <c r="AL90" s="210" t="s">
        <v>6314</v>
      </c>
      <c r="AM90" s="104">
        <f t="shared" si="98"/>
        <v>0</v>
      </c>
      <c r="AN90" s="104">
        <f t="shared" si="99"/>
        <v>0</v>
      </c>
      <c r="AO90" s="104" t="e">
        <f t="shared" si="100"/>
        <v>#VALUE!</v>
      </c>
      <c r="AP90" s="104" t="e">
        <f t="shared" si="101"/>
        <v>#VALUE!</v>
      </c>
      <c r="AQ90" s="104">
        <f t="shared" si="102"/>
        <v>0</v>
      </c>
    </row>
    <row r="91" spans="1:43">
      <c r="A91" s="70">
        <f t="shared" si="104"/>
        <v>90</v>
      </c>
      <c r="B91" s="70" t="e">
        <f>INDEX(monthly_gwh_mw!B:B,MATCH(A91,monthly_gwh_mw!AA:AA,0))</f>
        <v>#N/A</v>
      </c>
      <c r="C91" s="190" t="e">
        <f>INDEX(monthly_gwh_mw!K:K,MATCH(A91,monthly_gwh_mw!AA:AA,0))</f>
        <v>#N/A</v>
      </c>
      <c r="D91" s="70" t="e">
        <f>INDEX(monthly_gwh_mw!Y:Y,MATCH(A91,monthly_gwh_mw!AA:AA,0))</f>
        <v>#N/A</v>
      </c>
      <c r="E91" s="70" t="e">
        <f>INDEX(monthly_gwh_mw!N:N,MATCH(A91,monthly_gwh_mw!AA:AA,0))</f>
        <v>#N/A</v>
      </c>
      <c r="F91" s="67" t="e">
        <f t="shared" si="86"/>
        <v>#N/A</v>
      </c>
      <c r="G91" s="192">
        <v>43599</v>
      </c>
      <c r="H91" s="40">
        <v>43831</v>
      </c>
      <c r="I91" s="40">
        <v>44926</v>
      </c>
      <c r="J91" s="25" t="s">
        <v>9</v>
      </c>
      <c r="K91" s="25">
        <v>0</v>
      </c>
      <c r="M91" s="67" t="str">
        <f>IF(COUNTIFS(resources!B:B,B91)&gt;0,INDEX(resources!I:I,MATCH(B91,resources!B:B,0)),"fillme")</f>
        <v>fillme</v>
      </c>
      <c r="O91" s="67" t="e">
        <f t="shared" si="103"/>
        <v>#N/A</v>
      </c>
      <c r="P91" s="67" t="e">
        <f t="shared" si="103"/>
        <v>#N/A</v>
      </c>
      <c r="Q91" s="67" t="e">
        <f t="shared" si="103"/>
        <v>#N/A</v>
      </c>
      <c r="R91" s="67" t="e">
        <f t="shared" si="103"/>
        <v>#N/A</v>
      </c>
      <c r="Y91" s="26">
        <f t="shared" si="87"/>
        <v>2019</v>
      </c>
      <c r="Z91" s="26">
        <f t="shared" si="88"/>
        <v>5</v>
      </c>
      <c r="AA91" s="26">
        <f t="shared" si="89"/>
        <v>2020</v>
      </c>
      <c r="AB91" s="26">
        <f t="shared" si="90"/>
        <v>1</v>
      </c>
      <c r="AC91" s="26">
        <f t="shared" si="91"/>
        <v>2022</v>
      </c>
      <c r="AD91" s="26">
        <f t="shared" si="92"/>
        <v>12</v>
      </c>
      <c r="AE91" s="104">
        <f t="shared" si="93"/>
        <v>1</v>
      </c>
      <c r="AF91" s="104">
        <f t="shared" si="94"/>
        <v>1</v>
      </c>
      <c r="AG91" s="104">
        <f t="shared" si="95"/>
        <v>1</v>
      </c>
      <c r="AH91" s="104">
        <f t="shared" si="96"/>
        <v>1</v>
      </c>
      <c r="AI91" s="104">
        <f t="shared" si="97"/>
        <v>0</v>
      </c>
      <c r="AJ91" s="210" t="s">
        <v>6314</v>
      </c>
      <c r="AK91" s="210" t="s">
        <v>6314</v>
      </c>
      <c r="AL91" s="210" t="s">
        <v>6314</v>
      </c>
      <c r="AM91" s="104">
        <f t="shared" si="98"/>
        <v>0</v>
      </c>
      <c r="AN91" s="104">
        <f t="shared" si="99"/>
        <v>0</v>
      </c>
      <c r="AO91" s="104" t="e">
        <f t="shared" si="100"/>
        <v>#VALUE!</v>
      </c>
      <c r="AP91" s="104" t="e">
        <f t="shared" si="101"/>
        <v>#VALUE!</v>
      </c>
      <c r="AQ91" s="104">
        <f t="shared" si="102"/>
        <v>0</v>
      </c>
    </row>
    <row r="92" spans="1:43">
      <c r="A92" s="70">
        <f t="shared" si="104"/>
        <v>91</v>
      </c>
      <c r="B92" s="70" t="e">
        <f>INDEX(monthly_gwh_mw!B:B,MATCH(A92,monthly_gwh_mw!AA:AA,0))</f>
        <v>#N/A</v>
      </c>
      <c r="C92" s="190" t="e">
        <f>INDEX(monthly_gwh_mw!K:K,MATCH(A92,monthly_gwh_mw!AA:AA,0))</f>
        <v>#N/A</v>
      </c>
      <c r="D92" s="70" t="e">
        <f>INDEX(monthly_gwh_mw!Y:Y,MATCH(A92,monthly_gwh_mw!AA:AA,0))</f>
        <v>#N/A</v>
      </c>
      <c r="E92" s="70" t="e">
        <f>INDEX(monthly_gwh_mw!N:N,MATCH(A92,monthly_gwh_mw!AA:AA,0))</f>
        <v>#N/A</v>
      </c>
      <c r="F92" s="67" t="e">
        <f t="shared" si="86"/>
        <v>#N/A</v>
      </c>
      <c r="G92" s="192">
        <v>43648</v>
      </c>
      <c r="H92" s="40">
        <v>43831</v>
      </c>
      <c r="I92" s="40">
        <v>44926</v>
      </c>
      <c r="J92" s="25" t="s">
        <v>9</v>
      </c>
      <c r="K92" s="25">
        <v>0</v>
      </c>
      <c r="M92" s="67" t="str">
        <f>IF(COUNTIFS(resources!B:B,B92)&gt;0,INDEX(resources!I:I,MATCH(B92,resources!B:B,0)),"fillme")</f>
        <v>fillme</v>
      </c>
      <c r="O92" s="67" t="e">
        <f t="shared" si="103"/>
        <v>#N/A</v>
      </c>
      <c r="P92" s="67" t="e">
        <f t="shared" si="103"/>
        <v>#N/A</v>
      </c>
      <c r="Q92" s="67" t="e">
        <f t="shared" si="103"/>
        <v>#N/A</v>
      </c>
      <c r="R92" s="67" t="e">
        <f t="shared" si="103"/>
        <v>#N/A</v>
      </c>
      <c r="Y92" s="26">
        <f t="shared" si="87"/>
        <v>2019</v>
      </c>
      <c r="Z92" s="26">
        <f t="shared" si="88"/>
        <v>7</v>
      </c>
      <c r="AA92" s="26">
        <f t="shared" si="89"/>
        <v>2020</v>
      </c>
      <c r="AB92" s="26">
        <f t="shared" si="90"/>
        <v>1</v>
      </c>
      <c r="AC92" s="26">
        <f t="shared" si="91"/>
        <v>2022</v>
      </c>
      <c r="AD92" s="26">
        <f t="shared" si="92"/>
        <v>12</v>
      </c>
      <c r="AE92" s="104">
        <f t="shared" si="93"/>
        <v>1</v>
      </c>
      <c r="AF92" s="104">
        <f t="shared" si="94"/>
        <v>1</v>
      </c>
      <c r="AG92" s="104">
        <f t="shared" si="95"/>
        <v>1</v>
      </c>
      <c r="AH92" s="104">
        <f t="shared" si="96"/>
        <v>1</v>
      </c>
      <c r="AI92" s="104">
        <f t="shared" si="97"/>
        <v>0</v>
      </c>
      <c r="AJ92" s="210" t="s">
        <v>6314</v>
      </c>
      <c r="AK92" s="210" t="s">
        <v>6314</v>
      </c>
      <c r="AL92" s="210" t="s">
        <v>6314</v>
      </c>
      <c r="AM92" s="104">
        <f t="shared" si="98"/>
        <v>0</v>
      </c>
      <c r="AN92" s="104">
        <f t="shared" si="99"/>
        <v>0</v>
      </c>
      <c r="AO92" s="104" t="e">
        <f t="shared" si="100"/>
        <v>#VALUE!</v>
      </c>
      <c r="AP92" s="104" t="e">
        <f t="shared" si="101"/>
        <v>#VALUE!</v>
      </c>
      <c r="AQ92" s="104">
        <f t="shared" si="102"/>
        <v>0</v>
      </c>
    </row>
    <row r="93" spans="1:43">
      <c r="A93" s="70">
        <f t="shared" si="104"/>
        <v>92</v>
      </c>
      <c r="B93" s="70" t="e">
        <f>INDEX(monthly_gwh_mw!B:B,MATCH(A93,monthly_gwh_mw!AA:AA,0))</f>
        <v>#N/A</v>
      </c>
      <c r="C93" s="190" t="e">
        <f>INDEX(monthly_gwh_mw!K:K,MATCH(A93,monthly_gwh_mw!AA:AA,0))</f>
        <v>#N/A</v>
      </c>
      <c r="D93" s="70" t="e">
        <f>INDEX(monthly_gwh_mw!Y:Y,MATCH(A93,monthly_gwh_mw!AA:AA,0))</f>
        <v>#N/A</v>
      </c>
      <c r="E93" s="70" t="e">
        <f>INDEX(monthly_gwh_mw!N:N,MATCH(A93,monthly_gwh_mw!AA:AA,0))</f>
        <v>#N/A</v>
      </c>
      <c r="F93" s="67" t="e">
        <f t="shared" si="86"/>
        <v>#N/A</v>
      </c>
      <c r="G93" s="192">
        <v>43649</v>
      </c>
      <c r="H93" s="40">
        <v>44136</v>
      </c>
      <c r="I93" s="40">
        <v>44196</v>
      </c>
      <c r="J93" s="25" t="s">
        <v>9</v>
      </c>
      <c r="K93" s="25">
        <v>0</v>
      </c>
      <c r="M93" s="67" t="str">
        <f>IF(COUNTIFS(resources!B:B,B93)&gt;0,INDEX(resources!I:I,MATCH(B93,resources!B:B,0)),"fillme")</f>
        <v>fillme</v>
      </c>
      <c r="O93" s="67" t="e">
        <f t="shared" si="103"/>
        <v>#N/A</v>
      </c>
      <c r="P93" s="67" t="e">
        <f t="shared" si="103"/>
        <v>#N/A</v>
      </c>
      <c r="Q93" s="67" t="e">
        <f t="shared" si="103"/>
        <v>#N/A</v>
      </c>
      <c r="R93" s="67" t="e">
        <f t="shared" si="103"/>
        <v>#N/A</v>
      </c>
      <c r="Y93" s="26">
        <f t="shared" si="87"/>
        <v>2019</v>
      </c>
      <c r="Z93" s="26">
        <f t="shared" si="88"/>
        <v>7</v>
      </c>
      <c r="AA93" s="26">
        <f t="shared" si="89"/>
        <v>2020</v>
      </c>
      <c r="AB93" s="26">
        <f t="shared" si="90"/>
        <v>11</v>
      </c>
      <c r="AC93" s="26">
        <f t="shared" si="91"/>
        <v>2020</v>
      </c>
      <c r="AD93" s="26">
        <f t="shared" si="92"/>
        <v>12</v>
      </c>
      <c r="AE93" s="104">
        <f t="shared" si="93"/>
        <v>1</v>
      </c>
      <c r="AF93" s="104">
        <f t="shared" si="94"/>
        <v>1</v>
      </c>
      <c r="AG93" s="104">
        <f t="shared" si="95"/>
        <v>1</v>
      </c>
      <c r="AH93" s="104">
        <f t="shared" si="96"/>
        <v>1</v>
      </c>
      <c r="AI93" s="104">
        <f t="shared" si="97"/>
        <v>0</v>
      </c>
      <c r="AJ93" s="210" t="s">
        <v>6314</v>
      </c>
      <c r="AK93" s="210" t="s">
        <v>6314</v>
      </c>
      <c r="AL93" s="210" t="s">
        <v>6314</v>
      </c>
      <c r="AM93" s="104">
        <f t="shared" si="98"/>
        <v>0</v>
      </c>
      <c r="AN93" s="104">
        <f t="shared" si="99"/>
        <v>0</v>
      </c>
      <c r="AO93" s="104" t="e">
        <f t="shared" si="100"/>
        <v>#VALUE!</v>
      </c>
      <c r="AP93" s="104" t="e">
        <f t="shared" si="101"/>
        <v>#VALUE!</v>
      </c>
      <c r="AQ93" s="104">
        <f t="shared" si="102"/>
        <v>0</v>
      </c>
    </row>
    <row r="94" spans="1:43">
      <c r="A94" s="70">
        <f t="shared" si="104"/>
        <v>93</v>
      </c>
      <c r="B94" s="70" t="e">
        <f>INDEX(monthly_gwh_mw!B:B,MATCH(A94,monthly_gwh_mw!AA:AA,0))</f>
        <v>#N/A</v>
      </c>
      <c r="C94" s="190" t="e">
        <f>INDEX(monthly_gwh_mw!K:K,MATCH(A94,monthly_gwh_mw!AA:AA,0))</f>
        <v>#N/A</v>
      </c>
      <c r="D94" s="70" t="e">
        <f>INDEX(monthly_gwh_mw!Y:Y,MATCH(A94,monthly_gwh_mw!AA:AA,0))</f>
        <v>#N/A</v>
      </c>
      <c r="E94" s="70" t="e">
        <f>INDEX(monthly_gwh_mw!N:N,MATCH(A94,monthly_gwh_mw!AA:AA,0))</f>
        <v>#N/A</v>
      </c>
      <c r="F94" s="67" t="e">
        <f t="shared" si="86"/>
        <v>#N/A</v>
      </c>
      <c r="G94" s="192">
        <v>43727</v>
      </c>
      <c r="H94" s="40">
        <v>43831</v>
      </c>
      <c r="I94" s="40">
        <v>43921</v>
      </c>
      <c r="J94" s="25" t="s">
        <v>9</v>
      </c>
      <c r="K94" s="25">
        <v>0</v>
      </c>
      <c r="M94" s="67" t="str">
        <f>IF(COUNTIFS(resources!B:B,B94)&gt;0,INDEX(resources!I:I,MATCH(B94,resources!B:B,0)),"fillme")</f>
        <v>fillme</v>
      </c>
      <c r="O94" s="67" t="e">
        <f t="shared" si="103"/>
        <v>#N/A</v>
      </c>
      <c r="P94" s="67" t="e">
        <f t="shared" si="103"/>
        <v>#N/A</v>
      </c>
      <c r="Q94" s="67" t="e">
        <f t="shared" si="103"/>
        <v>#N/A</v>
      </c>
      <c r="R94" s="67" t="e">
        <f t="shared" si="103"/>
        <v>#N/A</v>
      </c>
      <c r="Y94" s="26">
        <f t="shared" si="87"/>
        <v>2019</v>
      </c>
      <c r="Z94" s="26">
        <f t="shared" si="88"/>
        <v>9</v>
      </c>
      <c r="AA94" s="26">
        <f t="shared" si="89"/>
        <v>2020</v>
      </c>
      <c r="AB94" s="26">
        <f t="shared" si="90"/>
        <v>1</v>
      </c>
      <c r="AC94" s="26">
        <f t="shared" si="91"/>
        <v>2020</v>
      </c>
      <c r="AD94" s="26">
        <f t="shared" si="92"/>
        <v>3</v>
      </c>
      <c r="AE94" s="104">
        <f t="shared" si="93"/>
        <v>1</v>
      </c>
      <c r="AF94" s="104">
        <f t="shared" si="94"/>
        <v>1</v>
      </c>
      <c r="AG94" s="104">
        <f t="shared" si="95"/>
        <v>1</v>
      </c>
      <c r="AH94" s="104">
        <f t="shared" si="96"/>
        <v>1</v>
      </c>
      <c r="AI94" s="104">
        <f t="shared" si="97"/>
        <v>0</v>
      </c>
      <c r="AJ94" s="210" t="s">
        <v>6314</v>
      </c>
      <c r="AK94" s="210" t="s">
        <v>6314</v>
      </c>
      <c r="AL94" s="210" t="s">
        <v>6314</v>
      </c>
      <c r="AM94" s="104">
        <f t="shared" si="98"/>
        <v>0</v>
      </c>
      <c r="AN94" s="104">
        <f t="shared" si="99"/>
        <v>0</v>
      </c>
      <c r="AO94" s="104" t="e">
        <f t="shared" si="100"/>
        <v>#VALUE!</v>
      </c>
      <c r="AP94" s="104" t="e">
        <f t="shared" si="101"/>
        <v>#VALUE!</v>
      </c>
      <c r="AQ94" s="104">
        <f t="shared" si="102"/>
        <v>0</v>
      </c>
    </row>
    <row r="95" spans="1:43">
      <c r="A95" s="70">
        <f t="shared" si="104"/>
        <v>94</v>
      </c>
      <c r="B95" s="70" t="e">
        <f>INDEX(monthly_gwh_mw!B:B,MATCH(A95,monthly_gwh_mw!AA:AA,0))</f>
        <v>#N/A</v>
      </c>
      <c r="C95" s="190" t="e">
        <f>INDEX(monthly_gwh_mw!K:K,MATCH(A95,monthly_gwh_mw!AA:AA,0))</f>
        <v>#N/A</v>
      </c>
      <c r="D95" s="70" t="e">
        <f>INDEX(monthly_gwh_mw!Y:Y,MATCH(A95,monthly_gwh_mw!AA:AA,0))</f>
        <v>#N/A</v>
      </c>
      <c r="E95" s="70" t="e">
        <f>INDEX(monthly_gwh_mw!N:N,MATCH(A95,monthly_gwh_mw!AA:AA,0))</f>
        <v>#N/A</v>
      </c>
      <c r="F95" s="67" t="e">
        <f t="shared" si="86"/>
        <v>#N/A</v>
      </c>
      <c r="G95" s="192">
        <v>43727</v>
      </c>
      <c r="H95" s="40">
        <v>43831</v>
      </c>
      <c r="I95" s="40">
        <v>43921</v>
      </c>
      <c r="J95" s="25" t="s">
        <v>9</v>
      </c>
      <c r="K95" s="25">
        <v>0</v>
      </c>
      <c r="M95" s="67" t="str">
        <f>IF(COUNTIFS(resources!B:B,B95)&gt;0,INDEX(resources!I:I,MATCH(B95,resources!B:B,0)),"fillme")</f>
        <v>fillme</v>
      </c>
      <c r="O95" s="67" t="e">
        <f t="shared" si="103"/>
        <v>#N/A</v>
      </c>
      <c r="P95" s="67" t="e">
        <f t="shared" si="103"/>
        <v>#N/A</v>
      </c>
      <c r="Q95" s="67" t="e">
        <f t="shared" si="103"/>
        <v>#N/A</v>
      </c>
      <c r="R95" s="67" t="e">
        <f t="shared" si="103"/>
        <v>#N/A</v>
      </c>
      <c r="Y95" s="26">
        <f t="shared" si="87"/>
        <v>2019</v>
      </c>
      <c r="Z95" s="26">
        <f t="shared" si="88"/>
        <v>9</v>
      </c>
      <c r="AA95" s="26">
        <f t="shared" si="89"/>
        <v>2020</v>
      </c>
      <c r="AB95" s="26">
        <f t="shared" si="90"/>
        <v>1</v>
      </c>
      <c r="AC95" s="26">
        <f t="shared" si="91"/>
        <v>2020</v>
      </c>
      <c r="AD95" s="26">
        <f t="shared" si="92"/>
        <v>3</v>
      </c>
      <c r="AE95" s="104">
        <f t="shared" si="93"/>
        <v>1</v>
      </c>
      <c r="AF95" s="104">
        <f t="shared" si="94"/>
        <v>1</v>
      </c>
      <c r="AG95" s="104">
        <f t="shared" si="95"/>
        <v>1</v>
      </c>
      <c r="AH95" s="104">
        <f t="shared" si="96"/>
        <v>1</v>
      </c>
      <c r="AI95" s="104">
        <f t="shared" si="97"/>
        <v>0</v>
      </c>
      <c r="AJ95" s="210" t="s">
        <v>6314</v>
      </c>
      <c r="AK95" s="210" t="s">
        <v>6314</v>
      </c>
      <c r="AL95" s="210" t="s">
        <v>6314</v>
      </c>
      <c r="AM95" s="104">
        <f t="shared" si="98"/>
        <v>0</v>
      </c>
      <c r="AN95" s="104">
        <f t="shared" si="99"/>
        <v>0</v>
      </c>
      <c r="AO95" s="104" t="e">
        <f t="shared" si="100"/>
        <v>#VALUE!</v>
      </c>
      <c r="AP95" s="104" t="e">
        <f t="shared" si="101"/>
        <v>#VALUE!</v>
      </c>
      <c r="AQ95" s="104">
        <f t="shared" si="102"/>
        <v>0</v>
      </c>
    </row>
    <row r="96" spans="1:43">
      <c r="A96" s="70">
        <f t="shared" si="104"/>
        <v>95</v>
      </c>
      <c r="B96" s="70" t="e">
        <f>INDEX(monthly_gwh_mw!B:B,MATCH(A96,monthly_gwh_mw!AA:AA,0))</f>
        <v>#N/A</v>
      </c>
      <c r="C96" s="190" t="e">
        <f>INDEX(monthly_gwh_mw!K:K,MATCH(A96,monthly_gwh_mw!AA:AA,0))</f>
        <v>#N/A</v>
      </c>
      <c r="D96" s="70" t="e">
        <f>INDEX(monthly_gwh_mw!Y:Y,MATCH(A96,monthly_gwh_mw!AA:AA,0))</f>
        <v>#N/A</v>
      </c>
      <c r="E96" s="70" t="e">
        <f>INDEX(monthly_gwh_mw!N:N,MATCH(A96,monthly_gwh_mw!AA:AA,0))</f>
        <v>#N/A</v>
      </c>
      <c r="F96" s="67" t="e">
        <f t="shared" si="86"/>
        <v>#N/A</v>
      </c>
      <c r="G96" s="192">
        <v>43727</v>
      </c>
      <c r="H96" s="40">
        <v>43831</v>
      </c>
      <c r="I96" s="40">
        <v>44196</v>
      </c>
      <c r="J96" s="25" t="s">
        <v>9</v>
      </c>
      <c r="K96" s="25">
        <v>0</v>
      </c>
      <c r="M96" s="67" t="str">
        <f>IF(COUNTIFS(resources!B:B,B96)&gt;0,INDEX(resources!I:I,MATCH(B96,resources!B:B,0)),"fillme")</f>
        <v>fillme</v>
      </c>
      <c r="O96" s="67" t="e">
        <f t="shared" si="103"/>
        <v>#N/A</v>
      </c>
      <c r="P96" s="67" t="e">
        <f t="shared" si="103"/>
        <v>#N/A</v>
      </c>
      <c r="Q96" s="67" t="e">
        <f t="shared" si="103"/>
        <v>#N/A</v>
      </c>
      <c r="R96" s="67" t="e">
        <f t="shared" si="103"/>
        <v>#N/A</v>
      </c>
      <c r="Y96" s="26">
        <f t="shared" si="87"/>
        <v>2019</v>
      </c>
      <c r="Z96" s="26">
        <f t="shared" si="88"/>
        <v>9</v>
      </c>
      <c r="AA96" s="26">
        <f t="shared" si="89"/>
        <v>2020</v>
      </c>
      <c r="AB96" s="26">
        <f t="shared" si="90"/>
        <v>1</v>
      </c>
      <c r="AC96" s="26">
        <f t="shared" si="91"/>
        <v>2020</v>
      </c>
      <c r="AD96" s="26">
        <f t="shared" si="92"/>
        <v>12</v>
      </c>
      <c r="AE96" s="104">
        <f t="shared" si="93"/>
        <v>1</v>
      </c>
      <c r="AF96" s="104">
        <f t="shared" si="94"/>
        <v>1</v>
      </c>
      <c r="AG96" s="104">
        <f t="shared" si="95"/>
        <v>1</v>
      </c>
      <c r="AH96" s="104">
        <f t="shared" si="96"/>
        <v>1</v>
      </c>
      <c r="AI96" s="104">
        <f t="shared" si="97"/>
        <v>0</v>
      </c>
      <c r="AJ96" s="210" t="s">
        <v>6314</v>
      </c>
      <c r="AK96" s="210" t="s">
        <v>6314</v>
      </c>
      <c r="AL96" s="210" t="s">
        <v>6314</v>
      </c>
      <c r="AM96" s="104">
        <f t="shared" si="98"/>
        <v>0</v>
      </c>
      <c r="AN96" s="104">
        <f t="shared" si="99"/>
        <v>0</v>
      </c>
      <c r="AO96" s="104" t="e">
        <f t="shared" si="100"/>
        <v>#VALUE!</v>
      </c>
      <c r="AP96" s="104" t="e">
        <f t="shared" si="101"/>
        <v>#VALUE!</v>
      </c>
      <c r="AQ96" s="104">
        <f t="shared" si="102"/>
        <v>0</v>
      </c>
    </row>
    <row r="97" spans="1:43">
      <c r="A97" s="70">
        <f t="shared" si="104"/>
        <v>96</v>
      </c>
      <c r="B97" s="70" t="e">
        <f>INDEX(monthly_gwh_mw!B:B,MATCH(A97,monthly_gwh_mw!AA:AA,0))</f>
        <v>#N/A</v>
      </c>
      <c r="C97" s="190" t="e">
        <f>INDEX(monthly_gwh_mw!K:K,MATCH(A97,monthly_gwh_mw!AA:AA,0))</f>
        <v>#N/A</v>
      </c>
      <c r="D97" s="70" t="e">
        <f>INDEX(monthly_gwh_mw!Y:Y,MATCH(A97,monthly_gwh_mw!AA:AA,0))</f>
        <v>#N/A</v>
      </c>
      <c r="E97" s="70" t="e">
        <f>INDEX(monthly_gwh_mw!N:N,MATCH(A97,monthly_gwh_mw!AA:AA,0))</f>
        <v>#N/A</v>
      </c>
      <c r="F97" s="67" t="e">
        <f t="shared" si="86"/>
        <v>#N/A</v>
      </c>
      <c r="G97" s="192">
        <v>43727</v>
      </c>
      <c r="H97" s="40">
        <v>43831</v>
      </c>
      <c r="I97" s="40">
        <v>43921</v>
      </c>
      <c r="J97" s="25" t="s">
        <v>9</v>
      </c>
      <c r="K97" s="25">
        <v>0</v>
      </c>
      <c r="M97" s="67" t="str">
        <f>IF(COUNTIFS(resources!B:B,B97)&gt;0,INDEX(resources!I:I,MATCH(B97,resources!B:B,0)),"fillme")</f>
        <v>fillme</v>
      </c>
      <c r="O97" s="67" t="e">
        <f t="shared" si="103"/>
        <v>#N/A</v>
      </c>
      <c r="P97" s="67" t="e">
        <f t="shared" si="103"/>
        <v>#N/A</v>
      </c>
      <c r="Q97" s="67" t="e">
        <f t="shared" si="103"/>
        <v>#N/A</v>
      </c>
      <c r="R97" s="67" t="e">
        <f t="shared" si="103"/>
        <v>#N/A</v>
      </c>
      <c r="Y97" s="26">
        <f t="shared" si="87"/>
        <v>2019</v>
      </c>
      <c r="Z97" s="26">
        <f t="shared" si="88"/>
        <v>9</v>
      </c>
      <c r="AA97" s="26">
        <f t="shared" si="89"/>
        <v>2020</v>
      </c>
      <c r="AB97" s="26">
        <f t="shared" si="90"/>
        <v>1</v>
      </c>
      <c r="AC97" s="26">
        <f t="shared" si="91"/>
        <v>2020</v>
      </c>
      <c r="AD97" s="26">
        <f t="shared" si="92"/>
        <v>3</v>
      </c>
      <c r="AE97" s="104">
        <f t="shared" si="93"/>
        <v>1</v>
      </c>
      <c r="AF97" s="104">
        <f t="shared" si="94"/>
        <v>1</v>
      </c>
      <c r="AG97" s="104">
        <f t="shared" si="95"/>
        <v>1</v>
      </c>
      <c r="AH97" s="104">
        <f t="shared" si="96"/>
        <v>1</v>
      </c>
      <c r="AI97" s="104">
        <f t="shared" si="97"/>
        <v>0</v>
      </c>
      <c r="AJ97" s="210" t="s">
        <v>6314</v>
      </c>
      <c r="AK97" s="210" t="s">
        <v>6314</v>
      </c>
      <c r="AL97" s="210" t="s">
        <v>6314</v>
      </c>
      <c r="AM97" s="104">
        <f t="shared" si="98"/>
        <v>0</v>
      </c>
      <c r="AN97" s="104">
        <f t="shared" si="99"/>
        <v>0</v>
      </c>
      <c r="AO97" s="104" t="e">
        <f t="shared" si="100"/>
        <v>#VALUE!</v>
      </c>
      <c r="AP97" s="104" t="e">
        <f t="shared" si="101"/>
        <v>#VALUE!</v>
      </c>
      <c r="AQ97" s="104">
        <f t="shared" si="102"/>
        <v>0</v>
      </c>
    </row>
    <row r="98" spans="1:43">
      <c r="A98" s="70">
        <f t="shared" si="104"/>
        <v>97</v>
      </c>
      <c r="B98" s="70" t="e">
        <f>INDEX(monthly_gwh_mw!B:B,MATCH(A98,monthly_gwh_mw!AA:AA,0))</f>
        <v>#N/A</v>
      </c>
      <c r="C98" s="190" t="e">
        <f>INDEX(monthly_gwh_mw!K:K,MATCH(A98,monthly_gwh_mw!AA:AA,0))</f>
        <v>#N/A</v>
      </c>
      <c r="D98" s="70" t="e">
        <f>INDEX(monthly_gwh_mw!Y:Y,MATCH(A98,monthly_gwh_mw!AA:AA,0))</f>
        <v>#N/A</v>
      </c>
      <c r="E98" s="70" t="e">
        <f>INDEX(monthly_gwh_mw!N:N,MATCH(A98,monthly_gwh_mw!AA:AA,0))</f>
        <v>#N/A</v>
      </c>
      <c r="F98" s="67" t="e">
        <f t="shared" si="86"/>
        <v>#N/A</v>
      </c>
      <c r="G98" s="192">
        <v>43728</v>
      </c>
      <c r="H98" s="40">
        <v>43831</v>
      </c>
      <c r="I98" s="40">
        <v>44196</v>
      </c>
      <c r="J98" s="25" t="s">
        <v>9</v>
      </c>
      <c r="K98" s="25">
        <v>0</v>
      </c>
      <c r="M98" s="67" t="str">
        <f>IF(COUNTIFS(resources!B:B,B98)&gt;0,INDEX(resources!I:I,MATCH(B98,resources!B:B,0)),"fillme")</f>
        <v>fillme</v>
      </c>
      <c r="O98" s="67" t="e">
        <f t="shared" si="103"/>
        <v>#N/A</v>
      </c>
      <c r="P98" s="67" t="e">
        <f t="shared" si="103"/>
        <v>#N/A</v>
      </c>
      <c r="Q98" s="67" t="e">
        <f t="shared" si="103"/>
        <v>#N/A</v>
      </c>
      <c r="R98" s="67" t="e">
        <f t="shared" si="103"/>
        <v>#N/A</v>
      </c>
      <c r="Y98" s="26">
        <f t="shared" si="87"/>
        <v>2019</v>
      </c>
      <c r="Z98" s="26">
        <f t="shared" si="88"/>
        <v>9</v>
      </c>
      <c r="AA98" s="26">
        <f t="shared" si="89"/>
        <v>2020</v>
      </c>
      <c r="AB98" s="26">
        <f t="shared" si="90"/>
        <v>1</v>
      </c>
      <c r="AC98" s="26">
        <f t="shared" si="91"/>
        <v>2020</v>
      </c>
      <c r="AD98" s="26">
        <f t="shared" si="92"/>
        <v>12</v>
      </c>
      <c r="AE98" s="104">
        <f t="shared" si="93"/>
        <v>1</v>
      </c>
      <c r="AF98" s="104">
        <f t="shared" si="94"/>
        <v>1</v>
      </c>
      <c r="AG98" s="104">
        <f t="shared" si="95"/>
        <v>1</v>
      </c>
      <c r="AH98" s="104">
        <f t="shared" si="96"/>
        <v>1</v>
      </c>
      <c r="AI98" s="104">
        <f t="shared" si="97"/>
        <v>0</v>
      </c>
      <c r="AJ98" s="210" t="s">
        <v>6314</v>
      </c>
      <c r="AK98" s="210" t="s">
        <v>6314</v>
      </c>
      <c r="AL98" s="210" t="s">
        <v>6314</v>
      </c>
      <c r="AM98" s="104">
        <f t="shared" si="98"/>
        <v>0</v>
      </c>
      <c r="AN98" s="104">
        <f t="shared" si="99"/>
        <v>0</v>
      </c>
      <c r="AO98" s="104" t="e">
        <f t="shared" si="100"/>
        <v>#VALUE!</v>
      </c>
      <c r="AP98" s="104" t="e">
        <f t="shared" si="101"/>
        <v>#VALUE!</v>
      </c>
      <c r="AQ98" s="104">
        <f t="shared" si="102"/>
        <v>0</v>
      </c>
    </row>
    <row r="99" spans="1:43">
      <c r="A99" s="70">
        <f t="shared" si="104"/>
        <v>98</v>
      </c>
      <c r="B99" s="70" t="e">
        <f>INDEX(monthly_gwh_mw!B:B,MATCH(A99,monthly_gwh_mw!AA:AA,0))</f>
        <v>#N/A</v>
      </c>
      <c r="C99" s="190" t="e">
        <f>INDEX(monthly_gwh_mw!K:K,MATCH(A99,monthly_gwh_mw!AA:AA,0))</f>
        <v>#N/A</v>
      </c>
      <c r="D99" s="70" t="e">
        <f>INDEX(monthly_gwh_mw!Y:Y,MATCH(A99,monthly_gwh_mw!AA:AA,0))</f>
        <v>#N/A</v>
      </c>
      <c r="E99" s="70" t="e">
        <f>INDEX(monthly_gwh_mw!N:N,MATCH(A99,monthly_gwh_mw!AA:AA,0))</f>
        <v>#N/A</v>
      </c>
      <c r="F99" s="67" t="e">
        <f t="shared" si="86"/>
        <v>#N/A</v>
      </c>
      <c r="G99" s="192">
        <v>43728</v>
      </c>
      <c r="H99" s="40">
        <v>43831</v>
      </c>
      <c r="I99" s="40">
        <v>44196</v>
      </c>
      <c r="J99" s="25" t="s">
        <v>9</v>
      </c>
      <c r="K99" s="25">
        <v>0</v>
      </c>
      <c r="M99" s="67" t="str">
        <f>IF(COUNTIFS(resources!B:B,B99)&gt;0,INDEX(resources!I:I,MATCH(B99,resources!B:B,0)),"fillme")</f>
        <v>fillme</v>
      </c>
      <c r="O99" s="67" t="e">
        <f t="shared" si="103"/>
        <v>#N/A</v>
      </c>
      <c r="P99" s="67" t="e">
        <f t="shared" si="103"/>
        <v>#N/A</v>
      </c>
      <c r="Q99" s="67" t="e">
        <f t="shared" si="103"/>
        <v>#N/A</v>
      </c>
      <c r="R99" s="67" t="e">
        <f t="shared" si="103"/>
        <v>#N/A</v>
      </c>
      <c r="Y99" s="26">
        <f t="shared" si="87"/>
        <v>2019</v>
      </c>
      <c r="Z99" s="26">
        <f t="shared" si="88"/>
        <v>9</v>
      </c>
      <c r="AA99" s="26">
        <f t="shared" si="89"/>
        <v>2020</v>
      </c>
      <c r="AB99" s="26">
        <f t="shared" si="90"/>
        <v>1</v>
      </c>
      <c r="AC99" s="26">
        <f t="shared" si="91"/>
        <v>2020</v>
      </c>
      <c r="AD99" s="26">
        <f t="shared" si="92"/>
        <v>12</v>
      </c>
      <c r="AE99" s="104">
        <f t="shared" si="93"/>
        <v>1</v>
      </c>
      <c r="AF99" s="104">
        <f t="shared" si="94"/>
        <v>1</v>
      </c>
      <c r="AG99" s="104">
        <f t="shared" si="95"/>
        <v>1</v>
      </c>
      <c r="AH99" s="104">
        <f t="shared" si="96"/>
        <v>1</v>
      </c>
      <c r="AI99" s="104">
        <f t="shared" si="97"/>
        <v>0</v>
      </c>
      <c r="AJ99" s="210" t="s">
        <v>6314</v>
      </c>
      <c r="AK99" s="210" t="s">
        <v>6314</v>
      </c>
      <c r="AL99" s="210" t="s">
        <v>6314</v>
      </c>
      <c r="AM99" s="104">
        <f t="shared" si="98"/>
        <v>0</v>
      </c>
      <c r="AN99" s="104">
        <f t="shared" si="99"/>
        <v>0</v>
      </c>
      <c r="AO99" s="104" t="e">
        <f t="shared" si="100"/>
        <v>#VALUE!</v>
      </c>
      <c r="AP99" s="104" t="e">
        <f t="shared" si="101"/>
        <v>#VALUE!</v>
      </c>
      <c r="AQ99" s="104">
        <f t="shared" si="102"/>
        <v>0</v>
      </c>
    </row>
    <row r="100" spans="1:43">
      <c r="A100" s="70">
        <f t="shared" si="104"/>
        <v>99</v>
      </c>
      <c r="B100" s="70" t="e">
        <f>INDEX(monthly_gwh_mw!B:B,MATCH(A100,monthly_gwh_mw!AA:AA,0))</f>
        <v>#N/A</v>
      </c>
      <c r="C100" s="190" t="e">
        <f>INDEX(monthly_gwh_mw!K:K,MATCH(A100,monthly_gwh_mw!AA:AA,0))</f>
        <v>#N/A</v>
      </c>
      <c r="D100" s="70" t="e">
        <f>INDEX(monthly_gwh_mw!Y:Y,MATCH(A100,monthly_gwh_mw!AA:AA,0))</f>
        <v>#N/A</v>
      </c>
      <c r="E100" s="70" t="e">
        <f>INDEX(monthly_gwh_mw!N:N,MATCH(A100,monthly_gwh_mw!AA:AA,0))</f>
        <v>#N/A</v>
      </c>
      <c r="F100" s="67" t="e">
        <f t="shared" si="86"/>
        <v>#N/A</v>
      </c>
      <c r="G100" s="192">
        <v>43731</v>
      </c>
      <c r="H100" s="40">
        <v>43831</v>
      </c>
      <c r="I100" s="40">
        <v>44926</v>
      </c>
      <c r="J100" s="25" t="s">
        <v>9</v>
      </c>
      <c r="K100" s="25">
        <v>0</v>
      </c>
      <c r="M100" s="67" t="str">
        <f>IF(COUNTIFS(resources!B:B,B100)&gt;0,INDEX(resources!I:I,MATCH(B100,resources!B:B,0)),"fillme")</f>
        <v>fillme</v>
      </c>
      <c r="O100" s="67" t="e">
        <f t="shared" si="103"/>
        <v>#N/A</v>
      </c>
      <c r="P100" s="67" t="e">
        <f t="shared" si="103"/>
        <v>#N/A</v>
      </c>
      <c r="Q100" s="67" t="e">
        <f t="shared" si="103"/>
        <v>#N/A</v>
      </c>
      <c r="R100" s="67" t="e">
        <f t="shared" si="103"/>
        <v>#N/A</v>
      </c>
      <c r="Y100" s="26">
        <f t="shared" si="87"/>
        <v>2019</v>
      </c>
      <c r="Z100" s="26">
        <f t="shared" si="88"/>
        <v>9</v>
      </c>
      <c r="AA100" s="26">
        <f t="shared" si="89"/>
        <v>2020</v>
      </c>
      <c r="AB100" s="26">
        <f t="shared" si="90"/>
        <v>1</v>
      </c>
      <c r="AC100" s="26">
        <f t="shared" si="91"/>
        <v>2022</v>
      </c>
      <c r="AD100" s="26">
        <f t="shared" si="92"/>
        <v>12</v>
      </c>
      <c r="AE100" s="104">
        <f t="shared" si="93"/>
        <v>1</v>
      </c>
      <c r="AF100" s="104">
        <f t="shared" si="94"/>
        <v>1</v>
      </c>
      <c r="AG100" s="104">
        <f t="shared" si="95"/>
        <v>1</v>
      </c>
      <c r="AH100" s="104">
        <f t="shared" si="96"/>
        <v>1</v>
      </c>
      <c r="AI100" s="104">
        <f t="shared" si="97"/>
        <v>0</v>
      </c>
      <c r="AJ100" s="210" t="s">
        <v>6314</v>
      </c>
      <c r="AK100" s="210" t="s">
        <v>6314</v>
      </c>
      <c r="AL100" s="210" t="s">
        <v>6314</v>
      </c>
      <c r="AM100" s="104">
        <f t="shared" si="98"/>
        <v>0</v>
      </c>
      <c r="AN100" s="104">
        <f t="shared" si="99"/>
        <v>0</v>
      </c>
      <c r="AO100" s="104" t="e">
        <f t="shared" si="100"/>
        <v>#VALUE!</v>
      </c>
      <c r="AP100" s="104" t="e">
        <f t="shared" si="101"/>
        <v>#VALUE!</v>
      </c>
      <c r="AQ100" s="104">
        <f t="shared" si="102"/>
        <v>0</v>
      </c>
    </row>
    <row r="101" spans="1:43">
      <c r="A101" s="70">
        <f t="shared" si="104"/>
        <v>100</v>
      </c>
      <c r="B101" s="70" t="e">
        <f>INDEX(monthly_gwh_mw!B:B,MATCH(A101,monthly_gwh_mw!AA:AA,0))</f>
        <v>#N/A</v>
      </c>
      <c r="C101" s="190" t="e">
        <f>INDEX(monthly_gwh_mw!K:K,MATCH(A101,monthly_gwh_mw!AA:AA,0))</f>
        <v>#N/A</v>
      </c>
      <c r="D101" s="70" t="e">
        <f>INDEX(monthly_gwh_mw!Y:Y,MATCH(A101,monthly_gwh_mw!AA:AA,0))</f>
        <v>#N/A</v>
      </c>
      <c r="E101" s="70" t="e">
        <f>INDEX(monthly_gwh_mw!N:N,MATCH(A101,monthly_gwh_mw!AA:AA,0))</f>
        <v>#N/A</v>
      </c>
      <c r="F101" s="67" t="e">
        <f t="shared" si="86"/>
        <v>#N/A</v>
      </c>
      <c r="G101" s="192">
        <v>43731</v>
      </c>
      <c r="H101" s="40">
        <v>43831</v>
      </c>
      <c r="I101" s="40">
        <v>44926</v>
      </c>
      <c r="J101" s="25" t="s">
        <v>9</v>
      </c>
      <c r="K101" s="25">
        <v>0</v>
      </c>
      <c r="M101" s="67" t="str">
        <f>IF(COUNTIFS(resources!B:B,B101)&gt;0,INDEX(resources!I:I,MATCH(B101,resources!B:B,0)),"fillme")</f>
        <v>fillme</v>
      </c>
      <c r="O101" s="67" t="e">
        <f t="shared" si="103"/>
        <v>#N/A</v>
      </c>
      <c r="P101" s="67" t="e">
        <f t="shared" si="103"/>
        <v>#N/A</v>
      </c>
      <c r="Q101" s="67" t="e">
        <f t="shared" si="103"/>
        <v>#N/A</v>
      </c>
      <c r="R101" s="67" t="e">
        <f t="shared" si="103"/>
        <v>#N/A</v>
      </c>
      <c r="Y101" s="26">
        <f t="shared" si="87"/>
        <v>2019</v>
      </c>
      <c r="Z101" s="26">
        <f t="shared" si="88"/>
        <v>9</v>
      </c>
      <c r="AA101" s="26">
        <f t="shared" si="89"/>
        <v>2020</v>
      </c>
      <c r="AB101" s="26">
        <f t="shared" si="90"/>
        <v>1</v>
      </c>
      <c r="AC101" s="26">
        <f t="shared" si="91"/>
        <v>2022</v>
      </c>
      <c r="AD101" s="26">
        <f t="shared" si="92"/>
        <v>12</v>
      </c>
      <c r="AE101" s="104">
        <f t="shared" si="93"/>
        <v>1</v>
      </c>
      <c r="AF101" s="104">
        <f t="shared" si="94"/>
        <v>1</v>
      </c>
      <c r="AG101" s="104">
        <f t="shared" si="95"/>
        <v>1</v>
      </c>
      <c r="AH101" s="104">
        <f t="shared" si="96"/>
        <v>1</v>
      </c>
      <c r="AI101" s="104">
        <f t="shared" si="97"/>
        <v>0</v>
      </c>
      <c r="AJ101" s="210" t="s">
        <v>6314</v>
      </c>
      <c r="AK101" s="210" t="s">
        <v>6314</v>
      </c>
      <c r="AL101" s="210" t="s">
        <v>6314</v>
      </c>
      <c r="AM101" s="104">
        <f t="shared" si="98"/>
        <v>0</v>
      </c>
      <c r="AN101" s="104">
        <f t="shared" si="99"/>
        <v>0</v>
      </c>
      <c r="AO101" s="104" t="e">
        <f t="shared" si="100"/>
        <v>#VALUE!</v>
      </c>
      <c r="AP101" s="104" t="e">
        <f t="shared" si="101"/>
        <v>#VALUE!</v>
      </c>
      <c r="AQ101" s="104">
        <f t="shared" si="102"/>
        <v>0</v>
      </c>
    </row>
    <row r="102" spans="1:43">
      <c r="A102" s="70">
        <f t="shared" si="104"/>
        <v>101</v>
      </c>
      <c r="B102" s="70" t="e">
        <f>INDEX(monthly_gwh_mw!B:B,MATCH(A102,monthly_gwh_mw!AA:AA,0))</f>
        <v>#N/A</v>
      </c>
      <c r="C102" s="190" t="e">
        <f>INDEX(monthly_gwh_mw!K:K,MATCH(A102,monthly_gwh_mw!AA:AA,0))</f>
        <v>#N/A</v>
      </c>
      <c r="D102" s="70" t="e">
        <f>INDEX(monthly_gwh_mw!Y:Y,MATCH(A102,monthly_gwh_mw!AA:AA,0))</f>
        <v>#N/A</v>
      </c>
      <c r="E102" s="70" t="e">
        <f>INDEX(monthly_gwh_mw!N:N,MATCH(A102,monthly_gwh_mw!AA:AA,0))</f>
        <v>#N/A</v>
      </c>
      <c r="F102" s="67" t="e">
        <f t="shared" si="86"/>
        <v>#N/A</v>
      </c>
      <c r="G102" s="192">
        <v>43731</v>
      </c>
      <c r="H102" s="40">
        <v>43831</v>
      </c>
      <c r="I102" s="40">
        <v>44926</v>
      </c>
      <c r="J102" s="25" t="s">
        <v>9</v>
      </c>
      <c r="K102" s="25">
        <v>0</v>
      </c>
      <c r="M102" s="67" t="str">
        <f>IF(COUNTIFS(resources!B:B,B102)&gt;0,INDEX(resources!I:I,MATCH(B102,resources!B:B,0)),"fillme")</f>
        <v>fillme</v>
      </c>
      <c r="O102" s="67" t="e">
        <f t="shared" si="103"/>
        <v>#N/A</v>
      </c>
      <c r="P102" s="67" t="e">
        <f t="shared" si="103"/>
        <v>#N/A</v>
      </c>
      <c r="Q102" s="67" t="e">
        <f t="shared" si="103"/>
        <v>#N/A</v>
      </c>
      <c r="R102" s="67" t="e">
        <f t="shared" si="103"/>
        <v>#N/A</v>
      </c>
      <c r="Y102" s="26">
        <f t="shared" si="87"/>
        <v>2019</v>
      </c>
      <c r="Z102" s="26">
        <f t="shared" si="88"/>
        <v>9</v>
      </c>
      <c r="AA102" s="26">
        <f t="shared" si="89"/>
        <v>2020</v>
      </c>
      <c r="AB102" s="26">
        <f t="shared" si="90"/>
        <v>1</v>
      </c>
      <c r="AC102" s="26">
        <f t="shared" si="91"/>
        <v>2022</v>
      </c>
      <c r="AD102" s="26">
        <f t="shared" si="92"/>
        <v>12</v>
      </c>
      <c r="AE102" s="104">
        <f t="shared" si="93"/>
        <v>1</v>
      </c>
      <c r="AF102" s="104">
        <f t="shared" si="94"/>
        <v>1</v>
      </c>
      <c r="AG102" s="104">
        <f t="shared" si="95"/>
        <v>1</v>
      </c>
      <c r="AH102" s="104">
        <f t="shared" si="96"/>
        <v>1</v>
      </c>
      <c r="AI102" s="104">
        <f t="shared" si="97"/>
        <v>0</v>
      </c>
      <c r="AJ102" s="210" t="s">
        <v>6314</v>
      </c>
      <c r="AK102" s="210" t="s">
        <v>6314</v>
      </c>
      <c r="AL102" s="210" t="s">
        <v>6314</v>
      </c>
      <c r="AM102" s="104">
        <f t="shared" si="98"/>
        <v>0</v>
      </c>
      <c r="AN102" s="104">
        <f t="shared" si="99"/>
        <v>0</v>
      </c>
      <c r="AO102" s="104" t="e">
        <f t="shared" si="100"/>
        <v>#VALUE!</v>
      </c>
      <c r="AP102" s="104" t="e">
        <f t="shared" si="101"/>
        <v>#VALUE!</v>
      </c>
      <c r="AQ102" s="104">
        <f t="shared" si="102"/>
        <v>0</v>
      </c>
    </row>
    <row r="103" spans="1:43">
      <c r="A103" s="70">
        <f t="shared" si="104"/>
        <v>102</v>
      </c>
      <c r="B103" s="70" t="e">
        <f>INDEX(monthly_gwh_mw!B:B,MATCH(A103,monthly_gwh_mw!AA:AA,0))</f>
        <v>#N/A</v>
      </c>
      <c r="C103" s="190" t="e">
        <f>INDEX(monthly_gwh_mw!K:K,MATCH(A103,monthly_gwh_mw!AA:AA,0))</f>
        <v>#N/A</v>
      </c>
      <c r="D103" s="70" t="e">
        <f>INDEX(monthly_gwh_mw!Y:Y,MATCH(A103,monthly_gwh_mw!AA:AA,0))</f>
        <v>#N/A</v>
      </c>
      <c r="E103" s="70" t="e">
        <f>INDEX(monthly_gwh_mw!N:N,MATCH(A103,monthly_gwh_mw!AA:AA,0))</f>
        <v>#N/A</v>
      </c>
      <c r="F103" s="67" t="e">
        <f t="shared" si="86"/>
        <v>#N/A</v>
      </c>
      <c r="G103" s="192">
        <v>43731</v>
      </c>
      <c r="H103" s="40">
        <v>43831</v>
      </c>
      <c r="I103" s="40">
        <v>44926</v>
      </c>
      <c r="J103" s="25" t="s">
        <v>9</v>
      </c>
      <c r="K103" s="25">
        <v>0</v>
      </c>
      <c r="M103" s="67" t="str">
        <f>IF(COUNTIFS(resources!B:B,B103)&gt;0,INDEX(resources!I:I,MATCH(B103,resources!B:B,0)),"fillme")</f>
        <v>fillme</v>
      </c>
      <c r="O103" s="67" t="e">
        <f t="shared" si="103"/>
        <v>#N/A</v>
      </c>
      <c r="P103" s="67" t="e">
        <f t="shared" si="103"/>
        <v>#N/A</v>
      </c>
      <c r="Q103" s="67" t="e">
        <f t="shared" si="103"/>
        <v>#N/A</v>
      </c>
      <c r="R103" s="67" t="e">
        <f t="shared" si="103"/>
        <v>#N/A</v>
      </c>
      <c r="Y103" s="26">
        <f t="shared" si="87"/>
        <v>2019</v>
      </c>
      <c r="Z103" s="26">
        <f t="shared" si="88"/>
        <v>9</v>
      </c>
      <c r="AA103" s="26">
        <f t="shared" si="89"/>
        <v>2020</v>
      </c>
      <c r="AB103" s="26">
        <f t="shared" si="90"/>
        <v>1</v>
      </c>
      <c r="AC103" s="26">
        <f t="shared" si="91"/>
        <v>2022</v>
      </c>
      <c r="AD103" s="26">
        <f t="shared" si="92"/>
        <v>12</v>
      </c>
      <c r="AE103" s="104">
        <f t="shared" si="93"/>
        <v>1</v>
      </c>
      <c r="AF103" s="104">
        <f t="shared" si="94"/>
        <v>1</v>
      </c>
      <c r="AG103" s="104">
        <f t="shared" si="95"/>
        <v>1</v>
      </c>
      <c r="AH103" s="104">
        <f t="shared" si="96"/>
        <v>1</v>
      </c>
      <c r="AI103" s="104">
        <f t="shared" si="97"/>
        <v>0</v>
      </c>
      <c r="AJ103" s="210" t="s">
        <v>6314</v>
      </c>
      <c r="AK103" s="210" t="s">
        <v>6314</v>
      </c>
      <c r="AL103" s="210" t="s">
        <v>6314</v>
      </c>
      <c r="AM103" s="104">
        <f t="shared" si="98"/>
        <v>0</v>
      </c>
      <c r="AN103" s="104">
        <f t="shared" si="99"/>
        <v>0</v>
      </c>
      <c r="AO103" s="104" t="e">
        <f t="shared" si="100"/>
        <v>#VALUE!</v>
      </c>
      <c r="AP103" s="104" t="e">
        <f t="shared" si="101"/>
        <v>#VALUE!</v>
      </c>
      <c r="AQ103" s="104">
        <f t="shared" si="102"/>
        <v>0</v>
      </c>
    </row>
    <row r="104" spans="1:43">
      <c r="A104" s="70">
        <f t="shared" si="104"/>
        <v>103</v>
      </c>
      <c r="B104" s="70" t="e">
        <f>INDEX(monthly_gwh_mw!B:B,MATCH(A104,monthly_gwh_mw!AA:AA,0))</f>
        <v>#N/A</v>
      </c>
      <c r="C104" s="190" t="e">
        <f>INDEX(monthly_gwh_mw!K:K,MATCH(A104,monthly_gwh_mw!AA:AA,0))</f>
        <v>#N/A</v>
      </c>
      <c r="D104" s="70" t="e">
        <f>INDEX(monthly_gwh_mw!Y:Y,MATCH(A104,monthly_gwh_mw!AA:AA,0))</f>
        <v>#N/A</v>
      </c>
      <c r="E104" s="70" t="e">
        <f>INDEX(monthly_gwh_mw!N:N,MATCH(A104,monthly_gwh_mw!AA:AA,0))</f>
        <v>#N/A</v>
      </c>
      <c r="F104" s="67" t="e">
        <f t="shared" si="86"/>
        <v>#N/A</v>
      </c>
      <c r="G104" s="192">
        <v>43731</v>
      </c>
      <c r="H104" s="40">
        <v>43831</v>
      </c>
      <c r="I104" s="40">
        <v>44926</v>
      </c>
      <c r="J104" s="25" t="s">
        <v>9</v>
      </c>
      <c r="K104" s="25">
        <v>0</v>
      </c>
      <c r="M104" s="67" t="str">
        <f>IF(COUNTIFS(resources!B:B,B104)&gt;0,INDEX(resources!I:I,MATCH(B104,resources!B:B,0)),"fillme")</f>
        <v>fillme</v>
      </c>
      <c r="O104" s="67" t="e">
        <f t="shared" si="103"/>
        <v>#N/A</v>
      </c>
      <c r="P104" s="67" t="e">
        <f t="shared" si="103"/>
        <v>#N/A</v>
      </c>
      <c r="Q104" s="67" t="e">
        <f t="shared" si="103"/>
        <v>#N/A</v>
      </c>
      <c r="R104" s="67" t="e">
        <f t="shared" si="103"/>
        <v>#N/A</v>
      </c>
      <c r="Y104" s="26">
        <f t="shared" si="87"/>
        <v>2019</v>
      </c>
      <c r="Z104" s="26">
        <f t="shared" si="88"/>
        <v>9</v>
      </c>
      <c r="AA104" s="26">
        <f t="shared" si="89"/>
        <v>2020</v>
      </c>
      <c r="AB104" s="26">
        <f t="shared" si="90"/>
        <v>1</v>
      </c>
      <c r="AC104" s="26">
        <f t="shared" si="91"/>
        <v>2022</v>
      </c>
      <c r="AD104" s="26">
        <f t="shared" si="92"/>
        <v>12</v>
      </c>
      <c r="AE104" s="104">
        <f t="shared" si="93"/>
        <v>1</v>
      </c>
      <c r="AF104" s="104">
        <f t="shared" si="94"/>
        <v>1</v>
      </c>
      <c r="AG104" s="104">
        <f t="shared" si="95"/>
        <v>1</v>
      </c>
      <c r="AH104" s="104">
        <f t="shared" si="96"/>
        <v>1</v>
      </c>
      <c r="AI104" s="104">
        <f t="shared" si="97"/>
        <v>0</v>
      </c>
      <c r="AJ104" s="210" t="s">
        <v>6314</v>
      </c>
      <c r="AK104" s="210" t="s">
        <v>6314</v>
      </c>
      <c r="AL104" s="210" t="s">
        <v>6314</v>
      </c>
      <c r="AM104" s="104">
        <f t="shared" si="98"/>
        <v>0</v>
      </c>
      <c r="AN104" s="104">
        <f t="shared" si="99"/>
        <v>0</v>
      </c>
      <c r="AO104" s="104" t="e">
        <f t="shared" si="100"/>
        <v>#VALUE!</v>
      </c>
      <c r="AP104" s="104" t="e">
        <f t="shared" si="101"/>
        <v>#VALUE!</v>
      </c>
      <c r="AQ104" s="104">
        <f t="shared" si="102"/>
        <v>0</v>
      </c>
    </row>
    <row r="105" spans="1:43">
      <c r="A105" s="70">
        <f t="shared" si="104"/>
        <v>104</v>
      </c>
      <c r="B105" s="70" t="e">
        <f>INDEX(monthly_gwh_mw!B:B,MATCH(A105,monthly_gwh_mw!AA:AA,0))</f>
        <v>#N/A</v>
      </c>
      <c r="C105" s="190" t="e">
        <f>INDEX(monthly_gwh_mw!K:K,MATCH(A105,monthly_gwh_mw!AA:AA,0))</f>
        <v>#N/A</v>
      </c>
      <c r="D105" s="70" t="e">
        <f>INDEX(monthly_gwh_mw!Y:Y,MATCH(A105,monthly_gwh_mw!AA:AA,0))</f>
        <v>#N/A</v>
      </c>
      <c r="E105" s="70" t="e">
        <f>INDEX(monthly_gwh_mw!N:N,MATCH(A105,monthly_gwh_mw!AA:AA,0))</f>
        <v>#N/A</v>
      </c>
      <c r="F105" s="67" t="e">
        <f t="shared" si="86"/>
        <v>#N/A</v>
      </c>
      <c r="G105" s="192">
        <v>43731</v>
      </c>
      <c r="H105" s="40">
        <v>43831</v>
      </c>
      <c r="I105" s="40">
        <v>44926</v>
      </c>
      <c r="J105" s="25" t="s">
        <v>9</v>
      </c>
      <c r="K105" s="25">
        <v>0</v>
      </c>
      <c r="M105" s="67" t="str">
        <f>IF(COUNTIFS(resources!B:B,B105)&gt;0,INDEX(resources!I:I,MATCH(B105,resources!B:B,0)),"fillme")</f>
        <v>fillme</v>
      </c>
      <c r="O105" s="67" t="e">
        <f t="shared" si="103"/>
        <v>#N/A</v>
      </c>
      <c r="P105" s="67" t="e">
        <f t="shared" si="103"/>
        <v>#N/A</v>
      </c>
      <c r="Q105" s="67" t="e">
        <f t="shared" si="103"/>
        <v>#N/A</v>
      </c>
      <c r="R105" s="67" t="e">
        <f t="shared" si="103"/>
        <v>#N/A</v>
      </c>
      <c r="Y105" s="26">
        <f t="shared" si="87"/>
        <v>2019</v>
      </c>
      <c r="Z105" s="26">
        <f t="shared" si="88"/>
        <v>9</v>
      </c>
      <c r="AA105" s="26">
        <f t="shared" si="89"/>
        <v>2020</v>
      </c>
      <c r="AB105" s="26">
        <f t="shared" si="90"/>
        <v>1</v>
      </c>
      <c r="AC105" s="26">
        <f t="shared" si="91"/>
        <v>2022</v>
      </c>
      <c r="AD105" s="26">
        <f t="shared" si="92"/>
        <v>12</v>
      </c>
      <c r="AE105" s="104">
        <f t="shared" si="93"/>
        <v>1</v>
      </c>
      <c r="AF105" s="104">
        <f t="shared" si="94"/>
        <v>1</v>
      </c>
      <c r="AG105" s="104">
        <f t="shared" si="95"/>
        <v>1</v>
      </c>
      <c r="AH105" s="104">
        <f t="shared" si="96"/>
        <v>1</v>
      </c>
      <c r="AI105" s="104">
        <f t="shared" si="97"/>
        <v>0</v>
      </c>
      <c r="AJ105" s="210" t="s">
        <v>6314</v>
      </c>
      <c r="AK105" s="210" t="s">
        <v>6314</v>
      </c>
      <c r="AL105" s="210" t="s">
        <v>6314</v>
      </c>
      <c r="AM105" s="104">
        <f t="shared" si="98"/>
        <v>0</v>
      </c>
      <c r="AN105" s="104">
        <f t="shared" si="99"/>
        <v>0</v>
      </c>
      <c r="AO105" s="104" t="e">
        <f t="shared" si="100"/>
        <v>#VALUE!</v>
      </c>
      <c r="AP105" s="104" t="e">
        <f t="shared" si="101"/>
        <v>#VALUE!</v>
      </c>
      <c r="AQ105" s="104">
        <f t="shared" si="102"/>
        <v>0</v>
      </c>
    </row>
    <row r="106" spans="1:43">
      <c r="A106" s="70">
        <f t="shared" si="104"/>
        <v>105</v>
      </c>
      <c r="B106" s="70" t="e">
        <f>INDEX(monthly_gwh_mw!B:B,MATCH(A106,monthly_gwh_mw!AA:AA,0))</f>
        <v>#N/A</v>
      </c>
      <c r="C106" s="190" t="e">
        <f>INDEX(monthly_gwh_mw!K:K,MATCH(A106,monthly_gwh_mw!AA:AA,0))</f>
        <v>#N/A</v>
      </c>
      <c r="D106" s="70" t="e">
        <f>INDEX(monthly_gwh_mw!Y:Y,MATCH(A106,monthly_gwh_mw!AA:AA,0))</f>
        <v>#N/A</v>
      </c>
      <c r="E106" s="70" t="e">
        <f>INDEX(monthly_gwh_mw!N:N,MATCH(A106,monthly_gwh_mw!AA:AA,0))</f>
        <v>#N/A</v>
      </c>
      <c r="F106" s="67" t="e">
        <f t="shared" ref="F106:F169" si="105">IF(E106=1,"ok","fillme")</f>
        <v>#N/A</v>
      </c>
      <c r="G106" s="192">
        <v>43731</v>
      </c>
      <c r="H106" s="40">
        <v>43831</v>
      </c>
      <c r="I106" s="40">
        <v>44926</v>
      </c>
      <c r="J106" s="25" t="s">
        <v>9</v>
      </c>
      <c r="K106" s="25">
        <v>0</v>
      </c>
      <c r="M106" s="67" t="str">
        <f>IF(COUNTIFS(resources!B:B,B106)&gt;0,INDEX(resources!I:I,MATCH(B106,resources!B:B,0)),"fillme")</f>
        <v>fillme</v>
      </c>
      <c r="O106" s="67" t="e">
        <f t="shared" si="103"/>
        <v>#N/A</v>
      </c>
      <c r="P106" s="67" t="e">
        <f t="shared" si="103"/>
        <v>#N/A</v>
      </c>
      <c r="Q106" s="67" t="e">
        <f t="shared" si="103"/>
        <v>#N/A</v>
      </c>
      <c r="R106" s="67" t="e">
        <f t="shared" si="103"/>
        <v>#N/A</v>
      </c>
      <c r="Y106" s="26">
        <f t="shared" ref="Y106:Y169" si="106">YEAR(G106)</f>
        <v>2019</v>
      </c>
      <c r="Z106" s="26">
        <f t="shared" ref="Z106:Z169" si="107">MONTH(G106)</f>
        <v>9</v>
      </c>
      <c r="AA106" s="26">
        <f t="shared" ref="AA106:AA169" si="108">YEAR(H106)</f>
        <v>2020</v>
      </c>
      <c r="AB106" s="26">
        <f t="shared" ref="AB106:AB169" si="109">MONTH(H106)</f>
        <v>1</v>
      </c>
      <c r="AC106" s="26">
        <f t="shared" ref="AC106:AC169" si="110">YEAR(I106)</f>
        <v>2022</v>
      </c>
      <c r="AD106" s="26">
        <f t="shared" ref="AD106:AD169" si="111">MONTH(I106)</f>
        <v>12</v>
      </c>
      <c r="AE106" s="104">
        <f t="shared" ref="AE106:AE169" si="112">OR(K106=0,K106=1)*1</f>
        <v>1</v>
      </c>
      <c r="AF106" s="104">
        <f t="shared" ref="AF106:AF169" si="113">OR(L106=0,L106=1)*1</f>
        <v>1</v>
      </c>
      <c r="AG106" s="104">
        <f t="shared" ref="AG106:AG169" si="114">IF(U106=1,COUNT(S106:X106)=6,1)*1</f>
        <v>1</v>
      </c>
      <c r="AH106" s="104">
        <f t="shared" ref="AH106:AH169" si="115">ISNUMBER(G106)*ISNUMBER(H106)*ISNUMBER(I106)</f>
        <v>1</v>
      </c>
      <c r="AI106" s="104">
        <f t="shared" ref="AI106:AI169" si="116">(COUNTIFS(E106:R106,"fillme")=0)*1</f>
        <v>0</v>
      </c>
      <c r="AJ106" s="210" t="s">
        <v>6314</v>
      </c>
      <c r="AK106" s="210" t="s">
        <v>6314</v>
      </c>
      <c r="AL106" s="210" t="s">
        <v>6314</v>
      </c>
      <c r="AM106" s="104">
        <f t="shared" ref="AM106:AM169" si="117">IFERROR(AK106*(N106="eo2021")*M106,0)</f>
        <v>0</v>
      </c>
      <c r="AN106" s="104">
        <f t="shared" ref="AN106:AN169" si="118">IFERROR(AK106*(N106="not in IEPR demand forecast")*M106,0)</f>
        <v>0</v>
      </c>
      <c r="AO106" s="104" t="e">
        <f t="shared" ref="AO106:AO169" si="119">FIND("adding ",N106)+LEN("adding")</f>
        <v>#VALUE!</v>
      </c>
      <c r="AP106" s="104" t="e">
        <f t="shared" ref="AP106:AP169" si="120">FIND(" MW",N106)</f>
        <v>#VALUE!</v>
      </c>
      <c r="AQ106" s="104">
        <f t="shared" ref="AQ106:AQ169" si="121">IFERROR(MID(N106,AO106,AP106-AO106)*1,0)</f>
        <v>0</v>
      </c>
    </row>
    <row r="107" spans="1:43">
      <c r="A107" s="70">
        <f t="shared" si="104"/>
        <v>106</v>
      </c>
      <c r="B107" s="70" t="e">
        <f>INDEX(monthly_gwh_mw!B:B,MATCH(A107,monthly_gwh_mw!AA:AA,0))</f>
        <v>#N/A</v>
      </c>
      <c r="C107" s="190" t="e">
        <f>INDEX(monthly_gwh_mw!K:K,MATCH(A107,monthly_gwh_mw!AA:AA,0))</f>
        <v>#N/A</v>
      </c>
      <c r="D107" s="70" t="e">
        <f>INDEX(monthly_gwh_mw!Y:Y,MATCH(A107,monthly_gwh_mw!AA:AA,0))</f>
        <v>#N/A</v>
      </c>
      <c r="E107" s="70" t="e">
        <f>INDEX(monthly_gwh_mw!N:N,MATCH(A107,monthly_gwh_mw!AA:AA,0))</f>
        <v>#N/A</v>
      </c>
      <c r="F107" s="67" t="e">
        <f t="shared" si="105"/>
        <v>#N/A</v>
      </c>
      <c r="G107" s="192">
        <v>43731</v>
      </c>
      <c r="H107" s="40">
        <v>43831</v>
      </c>
      <c r="I107" s="40">
        <v>44926</v>
      </c>
      <c r="J107" s="25" t="s">
        <v>9</v>
      </c>
      <c r="K107" s="25">
        <v>0</v>
      </c>
      <c r="M107" s="67" t="str">
        <f>IF(COUNTIFS(resources!B:B,B107)&gt;0,INDEX(resources!I:I,MATCH(B107,resources!B:B,0)),"fillme")</f>
        <v>fillme</v>
      </c>
      <c r="O107" s="67" t="e">
        <f t="shared" si="103"/>
        <v>#N/A</v>
      </c>
      <c r="P107" s="67" t="e">
        <f t="shared" si="103"/>
        <v>#N/A</v>
      </c>
      <c r="Q107" s="67" t="e">
        <f t="shared" si="103"/>
        <v>#N/A</v>
      </c>
      <c r="R107" s="67" t="e">
        <f t="shared" si="103"/>
        <v>#N/A</v>
      </c>
      <c r="Y107" s="26">
        <f t="shared" si="106"/>
        <v>2019</v>
      </c>
      <c r="Z107" s="26">
        <f t="shared" si="107"/>
        <v>9</v>
      </c>
      <c r="AA107" s="26">
        <f t="shared" si="108"/>
        <v>2020</v>
      </c>
      <c r="AB107" s="26">
        <f t="shared" si="109"/>
        <v>1</v>
      </c>
      <c r="AC107" s="26">
        <f t="shared" si="110"/>
        <v>2022</v>
      </c>
      <c r="AD107" s="26">
        <f t="shared" si="111"/>
        <v>12</v>
      </c>
      <c r="AE107" s="104">
        <f t="shared" si="112"/>
        <v>1</v>
      </c>
      <c r="AF107" s="104">
        <f t="shared" si="113"/>
        <v>1</v>
      </c>
      <c r="AG107" s="104">
        <f t="shared" si="114"/>
        <v>1</v>
      </c>
      <c r="AH107" s="104">
        <f t="shared" si="115"/>
        <v>1</v>
      </c>
      <c r="AI107" s="104">
        <f t="shared" si="116"/>
        <v>0</v>
      </c>
      <c r="AJ107" s="210" t="s">
        <v>6314</v>
      </c>
      <c r="AK107" s="210" t="s">
        <v>6314</v>
      </c>
      <c r="AL107" s="210" t="s">
        <v>6314</v>
      </c>
      <c r="AM107" s="104">
        <f t="shared" si="117"/>
        <v>0</v>
      </c>
      <c r="AN107" s="104">
        <f t="shared" si="118"/>
        <v>0</v>
      </c>
      <c r="AO107" s="104" t="e">
        <f t="shared" si="119"/>
        <v>#VALUE!</v>
      </c>
      <c r="AP107" s="104" t="e">
        <f t="shared" si="120"/>
        <v>#VALUE!</v>
      </c>
      <c r="AQ107" s="104">
        <f t="shared" si="121"/>
        <v>0</v>
      </c>
    </row>
    <row r="108" spans="1:43">
      <c r="A108" s="70">
        <f t="shared" si="104"/>
        <v>107</v>
      </c>
      <c r="B108" s="70" t="e">
        <f>INDEX(monthly_gwh_mw!B:B,MATCH(A108,monthly_gwh_mw!AA:AA,0))</f>
        <v>#N/A</v>
      </c>
      <c r="C108" s="190" t="e">
        <f>INDEX(monthly_gwh_mw!K:K,MATCH(A108,monthly_gwh_mw!AA:AA,0))</f>
        <v>#N/A</v>
      </c>
      <c r="D108" s="70" t="e">
        <f>INDEX(monthly_gwh_mw!Y:Y,MATCH(A108,monthly_gwh_mw!AA:AA,0))</f>
        <v>#N/A</v>
      </c>
      <c r="E108" s="70" t="e">
        <f>INDEX(monthly_gwh_mw!N:N,MATCH(A108,monthly_gwh_mw!AA:AA,0))</f>
        <v>#N/A</v>
      </c>
      <c r="F108" s="67" t="e">
        <f t="shared" si="105"/>
        <v>#N/A</v>
      </c>
      <c r="G108" s="192">
        <v>43733</v>
      </c>
      <c r="H108" s="40">
        <v>43831</v>
      </c>
      <c r="I108" s="40">
        <v>44196</v>
      </c>
      <c r="J108" s="25" t="s">
        <v>9</v>
      </c>
      <c r="K108" s="25">
        <v>0</v>
      </c>
      <c r="M108" s="67" t="str">
        <f>IF(COUNTIFS(resources!B:B,B108)&gt;0,INDEX(resources!I:I,MATCH(B108,resources!B:B,0)),"fillme")</f>
        <v>fillme</v>
      </c>
      <c r="O108" s="67" t="e">
        <f t="shared" si="103"/>
        <v>#N/A</v>
      </c>
      <c r="P108" s="67" t="e">
        <f t="shared" si="103"/>
        <v>#N/A</v>
      </c>
      <c r="Q108" s="67" t="e">
        <f t="shared" si="103"/>
        <v>#N/A</v>
      </c>
      <c r="R108" s="67" t="e">
        <f t="shared" si="103"/>
        <v>#N/A</v>
      </c>
      <c r="Y108" s="26">
        <f t="shared" si="106"/>
        <v>2019</v>
      </c>
      <c r="Z108" s="26">
        <f t="shared" si="107"/>
        <v>9</v>
      </c>
      <c r="AA108" s="26">
        <f t="shared" si="108"/>
        <v>2020</v>
      </c>
      <c r="AB108" s="26">
        <f t="shared" si="109"/>
        <v>1</v>
      </c>
      <c r="AC108" s="26">
        <f t="shared" si="110"/>
        <v>2020</v>
      </c>
      <c r="AD108" s="26">
        <f t="shared" si="111"/>
        <v>12</v>
      </c>
      <c r="AE108" s="104">
        <f t="shared" si="112"/>
        <v>1</v>
      </c>
      <c r="AF108" s="104">
        <f t="shared" si="113"/>
        <v>1</v>
      </c>
      <c r="AG108" s="104">
        <f t="shared" si="114"/>
        <v>1</v>
      </c>
      <c r="AH108" s="104">
        <f t="shared" si="115"/>
        <v>1</v>
      </c>
      <c r="AI108" s="104">
        <f t="shared" si="116"/>
        <v>0</v>
      </c>
      <c r="AJ108" s="210" t="s">
        <v>6314</v>
      </c>
      <c r="AK108" s="210" t="s">
        <v>6314</v>
      </c>
      <c r="AL108" s="210" t="s">
        <v>6314</v>
      </c>
      <c r="AM108" s="104">
        <f t="shared" si="117"/>
        <v>0</v>
      </c>
      <c r="AN108" s="104">
        <f t="shared" si="118"/>
        <v>0</v>
      </c>
      <c r="AO108" s="104" t="e">
        <f t="shared" si="119"/>
        <v>#VALUE!</v>
      </c>
      <c r="AP108" s="104" t="e">
        <f t="shared" si="120"/>
        <v>#VALUE!</v>
      </c>
      <c r="AQ108" s="104">
        <f t="shared" si="121"/>
        <v>0</v>
      </c>
    </row>
    <row r="109" spans="1:43">
      <c r="A109" s="70">
        <f t="shared" si="104"/>
        <v>108</v>
      </c>
      <c r="B109" s="70" t="e">
        <f>INDEX(monthly_gwh_mw!B:B,MATCH(A109,monthly_gwh_mw!AA:AA,0))</f>
        <v>#N/A</v>
      </c>
      <c r="C109" s="190" t="e">
        <f>INDEX(monthly_gwh_mw!K:K,MATCH(A109,monthly_gwh_mw!AA:AA,0))</f>
        <v>#N/A</v>
      </c>
      <c r="D109" s="70" t="e">
        <f>INDEX(monthly_gwh_mw!Y:Y,MATCH(A109,monthly_gwh_mw!AA:AA,0))</f>
        <v>#N/A</v>
      </c>
      <c r="E109" s="70" t="e">
        <f>INDEX(monthly_gwh_mw!N:N,MATCH(A109,monthly_gwh_mw!AA:AA,0))</f>
        <v>#N/A</v>
      </c>
      <c r="F109" s="67" t="e">
        <f t="shared" si="105"/>
        <v>#N/A</v>
      </c>
      <c r="G109" s="192">
        <v>43733</v>
      </c>
      <c r="H109" s="40">
        <v>43831</v>
      </c>
      <c r="I109" s="40">
        <v>44196</v>
      </c>
      <c r="J109" s="25" t="s">
        <v>9</v>
      </c>
      <c r="K109" s="25">
        <v>0</v>
      </c>
      <c r="M109" s="67" t="str">
        <f>IF(COUNTIFS(resources!B:B,B109)&gt;0,INDEX(resources!I:I,MATCH(B109,resources!B:B,0)),"fillme")</f>
        <v>fillme</v>
      </c>
      <c r="O109" s="67" t="e">
        <f t="shared" si="103"/>
        <v>#N/A</v>
      </c>
      <c r="P109" s="67" t="e">
        <f t="shared" si="103"/>
        <v>#N/A</v>
      </c>
      <c r="Q109" s="67" t="e">
        <f t="shared" si="103"/>
        <v>#N/A</v>
      </c>
      <c r="R109" s="67" t="e">
        <f t="shared" si="103"/>
        <v>#N/A</v>
      </c>
      <c r="Y109" s="26">
        <f t="shared" si="106"/>
        <v>2019</v>
      </c>
      <c r="Z109" s="26">
        <f t="shared" si="107"/>
        <v>9</v>
      </c>
      <c r="AA109" s="26">
        <f t="shared" si="108"/>
        <v>2020</v>
      </c>
      <c r="AB109" s="26">
        <f t="shared" si="109"/>
        <v>1</v>
      </c>
      <c r="AC109" s="26">
        <f t="shared" si="110"/>
        <v>2020</v>
      </c>
      <c r="AD109" s="26">
        <f t="shared" si="111"/>
        <v>12</v>
      </c>
      <c r="AE109" s="104">
        <f t="shared" si="112"/>
        <v>1</v>
      </c>
      <c r="AF109" s="104">
        <f t="shared" si="113"/>
        <v>1</v>
      </c>
      <c r="AG109" s="104">
        <f t="shared" si="114"/>
        <v>1</v>
      </c>
      <c r="AH109" s="104">
        <f t="shared" si="115"/>
        <v>1</v>
      </c>
      <c r="AI109" s="104">
        <f t="shared" si="116"/>
        <v>0</v>
      </c>
      <c r="AJ109" s="210" t="s">
        <v>6314</v>
      </c>
      <c r="AK109" s="210" t="s">
        <v>6314</v>
      </c>
      <c r="AL109" s="210" t="s">
        <v>6314</v>
      </c>
      <c r="AM109" s="104">
        <f t="shared" si="117"/>
        <v>0</v>
      </c>
      <c r="AN109" s="104">
        <f t="shared" si="118"/>
        <v>0</v>
      </c>
      <c r="AO109" s="104" t="e">
        <f t="shared" si="119"/>
        <v>#VALUE!</v>
      </c>
      <c r="AP109" s="104" t="e">
        <f t="shared" si="120"/>
        <v>#VALUE!</v>
      </c>
      <c r="AQ109" s="104">
        <f t="shared" si="121"/>
        <v>0</v>
      </c>
    </row>
    <row r="110" spans="1:43">
      <c r="A110" s="70">
        <f t="shared" si="104"/>
        <v>109</v>
      </c>
      <c r="B110" s="70" t="e">
        <f>INDEX(monthly_gwh_mw!B:B,MATCH(A110,monthly_gwh_mw!AA:AA,0))</f>
        <v>#N/A</v>
      </c>
      <c r="C110" s="190" t="e">
        <f>INDEX(monthly_gwh_mw!K:K,MATCH(A110,monthly_gwh_mw!AA:AA,0))</f>
        <v>#N/A</v>
      </c>
      <c r="D110" s="70" t="e">
        <f>INDEX(monthly_gwh_mw!Y:Y,MATCH(A110,monthly_gwh_mw!AA:AA,0))</f>
        <v>#N/A</v>
      </c>
      <c r="E110" s="70" t="e">
        <f>INDEX(monthly_gwh_mw!N:N,MATCH(A110,monthly_gwh_mw!AA:AA,0))</f>
        <v>#N/A</v>
      </c>
      <c r="F110" s="67" t="e">
        <f t="shared" si="105"/>
        <v>#N/A</v>
      </c>
      <c r="G110" s="192">
        <v>43733</v>
      </c>
      <c r="H110" s="40">
        <v>43831</v>
      </c>
      <c r="I110" s="40">
        <v>44196</v>
      </c>
      <c r="J110" s="25" t="s">
        <v>9</v>
      </c>
      <c r="K110" s="25">
        <v>0</v>
      </c>
      <c r="M110" s="67" t="str">
        <f>IF(COUNTIFS(resources!B:B,B110)&gt;0,INDEX(resources!I:I,MATCH(B110,resources!B:B,0)),"fillme")</f>
        <v>fillme</v>
      </c>
      <c r="O110" s="67" t="e">
        <f t="shared" si="103"/>
        <v>#N/A</v>
      </c>
      <c r="P110" s="67" t="e">
        <f t="shared" si="103"/>
        <v>#N/A</v>
      </c>
      <c r="Q110" s="67" t="e">
        <f t="shared" si="103"/>
        <v>#N/A</v>
      </c>
      <c r="R110" s="67" t="e">
        <f t="shared" si="103"/>
        <v>#N/A</v>
      </c>
      <c r="Y110" s="26">
        <f t="shared" si="106"/>
        <v>2019</v>
      </c>
      <c r="Z110" s="26">
        <f t="shared" si="107"/>
        <v>9</v>
      </c>
      <c r="AA110" s="26">
        <f t="shared" si="108"/>
        <v>2020</v>
      </c>
      <c r="AB110" s="26">
        <f t="shared" si="109"/>
        <v>1</v>
      </c>
      <c r="AC110" s="26">
        <f t="shared" si="110"/>
        <v>2020</v>
      </c>
      <c r="AD110" s="26">
        <f t="shared" si="111"/>
        <v>12</v>
      </c>
      <c r="AE110" s="104">
        <f t="shared" si="112"/>
        <v>1</v>
      </c>
      <c r="AF110" s="104">
        <f t="shared" si="113"/>
        <v>1</v>
      </c>
      <c r="AG110" s="104">
        <f t="shared" si="114"/>
        <v>1</v>
      </c>
      <c r="AH110" s="104">
        <f t="shared" si="115"/>
        <v>1</v>
      </c>
      <c r="AI110" s="104">
        <f t="shared" si="116"/>
        <v>0</v>
      </c>
      <c r="AJ110" s="210" t="s">
        <v>6314</v>
      </c>
      <c r="AK110" s="210" t="s">
        <v>6314</v>
      </c>
      <c r="AL110" s="210" t="s">
        <v>6314</v>
      </c>
      <c r="AM110" s="104">
        <f t="shared" si="117"/>
        <v>0</v>
      </c>
      <c r="AN110" s="104">
        <f t="shared" si="118"/>
        <v>0</v>
      </c>
      <c r="AO110" s="104" t="e">
        <f t="shared" si="119"/>
        <v>#VALUE!</v>
      </c>
      <c r="AP110" s="104" t="e">
        <f t="shared" si="120"/>
        <v>#VALUE!</v>
      </c>
      <c r="AQ110" s="104">
        <f t="shared" si="121"/>
        <v>0</v>
      </c>
    </row>
    <row r="111" spans="1:43">
      <c r="A111" s="70">
        <f t="shared" si="104"/>
        <v>110</v>
      </c>
      <c r="B111" s="70" t="e">
        <f>INDEX(monthly_gwh_mw!B:B,MATCH(A111,monthly_gwh_mw!AA:AA,0))</f>
        <v>#N/A</v>
      </c>
      <c r="C111" s="190" t="e">
        <f>INDEX(monthly_gwh_mw!K:K,MATCH(A111,monthly_gwh_mw!AA:AA,0))</f>
        <v>#N/A</v>
      </c>
      <c r="D111" s="70" t="e">
        <f>INDEX(monthly_gwh_mw!Y:Y,MATCH(A111,monthly_gwh_mw!AA:AA,0))</f>
        <v>#N/A</v>
      </c>
      <c r="E111" s="70" t="e">
        <f>INDEX(monthly_gwh_mw!N:N,MATCH(A111,monthly_gwh_mw!AA:AA,0))</f>
        <v>#N/A</v>
      </c>
      <c r="F111" s="67" t="e">
        <f t="shared" si="105"/>
        <v>#N/A</v>
      </c>
      <c r="G111" s="192">
        <v>43733</v>
      </c>
      <c r="H111" s="40">
        <v>43831</v>
      </c>
      <c r="I111" s="40">
        <v>44196</v>
      </c>
      <c r="J111" s="25" t="s">
        <v>9</v>
      </c>
      <c r="K111" s="25">
        <v>0</v>
      </c>
      <c r="M111" s="67" t="str">
        <f>IF(COUNTIFS(resources!B:B,B111)&gt;0,INDEX(resources!I:I,MATCH(B111,resources!B:B,0)),"fillme")</f>
        <v>fillme</v>
      </c>
      <c r="O111" s="67" t="e">
        <f t="shared" si="103"/>
        <v>#N/A</v>
      </c>
      <c r="P111" s="67" t="e">
        <f t="shared" si="103"/>
        <v>#N/A</v>
      </c>
      <c r="Q111" s="67" t="e">
        <f t="shared" si="103"/>
        <v>#N/A</v>
      </c>
      <c r="R111" s="67" t="e">
        <f t="shared" si="103"/>
        <v>#N/A</v>
      </c>
      <c r="Y111" s="26">
        <f t="shared" si="106"/>
        <v>2019</v>
      </c>
      <c r="Z111" s="26">
        <f t="shared" si="107"/>
        <v>9</v>
      </c>
      <c r="AA111" s="26">
        <f t="shared" si="108"/>
        <v>2020</v>
      </c>
      <c r="AB111" s="26">
        <f t="shared" si="109"/>
        <v>1</v>
      </c>
      <c r="AC111" s="26">
        <f t="shared" si="110"/>
        <v>2020</v>
      </c>
      <c r="AD111" s="26">
        <f t="shared" si="111"/>
        <v>12</v>
      </c>
      <c r="AE111" s="104">
        <f t="shared" si="112"/>
        <v>1</v>
      </c>
      <c r="AF111" s="104">
        <f t="shared" si="113"/>
        <v>1</v>
      </c>
      <c r="AG111" s="104">
        <f t="shared" si="114"/>
        <v>1</v>
      </c>
      <c r="AH111" s="104">
        <f t="shared" si="115"/>
        <v>1</v>
      </c>
      <c r="AI111" s="104">
        <f t="shared" si="116"/>
        <v>0</v>
      </c>
      <c r="AJ111" s="210" t="s">
        <v>6314</v>
      </c>
      <c r="AK111" s="210" t="s">
        <v>6314</v>
      </c>
      <c r="AL111" s="210" t="s">
        <v>6314</v>
      </c>
      <c r="AM111" s="104">
        <f t="shared" si="117"/>
        <v>0</v>
      </c>
      <c r="AN111" s="104">
        <f t="shared" si="118"/>
        <v>0</v>
      </c>
      <c r="AO111" s="104" t="e">
        <f t="shared" si="119"/>
        <v>#VALUE!</v>
      </c>
      <c r="AP111" s="104" t="e">
        <f t="shared" si="120"/>
        <v>#VALUE!</v>
      </c>
      <c r="AQ111" s="104">
        <f t="shared" si="121"/>
        <v>0</v>
      </c>
    </row>
    <row r="112" spans="1:43">
      <c r="A112" s="70">
        <f t="shared" si="104"/>
        <v>111</v>
      </c>
      <c r="B112" s="70" t="e">
        <f>INDEX(monthly_gwh_mw!B:B,MATCH(A112,monthly_gwh_mw!AA:AA,0))</f>
        <v>#N/A</v>
      </c>
      <c r="C112" s="190" t="e">
        <f>INDEX(monthly_gwh_mw!K:K,MATCH(A112,monthly_gwh_mw!AA:AA,0))</f>
        <v>#N/A</v>
      </c>
      <c r="D112" s="70" t="e">
        <f>INDEX(monthly_gwh_mw!Y:Y,MATCH(A112,monthly_gwh_mw!AA:AA,0))</f>
        <v>#N/A</v>
      </c>
      <c r="E112" s="70" t="e">
        <f>INDEX(monthly_gwh_mw!N:N,MATCH(A112,monthly_gwh_mw!AA:AA,0))</f>
        <v>#N/A</v>
      </c>
      <c r="F112" s="67" t="e">
        <f t="shared" si="105"/>
        <v>#N/A</v>
      </c>
      <c r="G112" s="192">
        <v>43733</v>
      </c>
      <c r="H112" s="40">
        <v>43831</v>
      </c>
      <c r="I112" s="40">
        <v>44196</v>
      </c>
      <c r="J112" s="25" t="s">
        <v>9</v>
      </c>
      <c r="K112" s="25">
        <v>0</v>
      </c>
      <c r="M112" s="67" t="str">
        <f>IF(COUNTIFS(resources!B:B,B112)&gt;0,INDEX(resources!I:I,MATCH(B112,resources!B:B,0)),"fillme")</f>
        <v>fillme</v>
      </c>
      <c r="O112" s="67" t="e">
        <f t="shared" si="103"/>
        <v>#N/A</v>
      </c>
      <c r="P112" s="67" t="e">
        <f t="shared" si="103"/>
        <v>#N/A</v>
      </c>
      <c r="Q112" s="67" t="e">
        <f t="shared" si="103"/>
        <v>#N/A</v>
      </c>
      <c r="R112" s="67" t="e">
        <f t="shared" si="103"/>
        <v>#N/A</v>
      </c>
      <c r="Y112" s="26">
        <f t="shared" si="106"/>
        <v>2019</v>
      </c>
      <c r="Z112" s="26">
        <f t="shared" si="107"/>
        <v>9</v>
      </c>
      <c r="AA112" s="26">
        <f t="shared" si="108"/>
        <v>2020</v>
      </c>
      <c r="AB112" s="26">
        <f t="shared" si="109"/>
        <v>1</v>
      </c>
      <c r="AC112" s="26">
        <f t="shared" si="110"/>
        <v>2020</v>
      </c>
      <c r="AD112" s="26">
        <f t="shared" si="111"/>
        <v>12</v>
      </c>
      <c r="AE112" s="104">
        <f t="shared" si="112"/>
        <v>1</v>
      </c>
      <c r="AF112" s="104">
        <f t="shared" si="113"/>
        <v>1</v>
      </c>
      <c r="AG112" s="104">
        <f t="shared" si="114"/>
        <v>1</v>
      </c>
      <c r="AH112" s="104">
        <f t="shared" si="115"/>
        <v>1</v>
      </c>
      <c r="AI112" s="104">
        <f t="shared" si="116"/>
        <v>0</v>
      </c>
      <c r="AJ112" s="210" t="s">
        <v>6314</v>
      </c>
      <c r="AK112" s="210" t="s">
        <v>6314</v>
      </c>
      <c r="AL112" s="210" t="s">
        <v>6314</v>
      </c>
      <c r="AM112" s="104">
        <f t="shared" si="117"/>
        <v>0</v>
      </c>
      <c r="AN112" s="104">
        <f t="shared" si="118"/>
        <v>0</v>
      </c>
      <c r="AO112" s="104" t="e">
        <f t="shared" si="119"/>
        <v>#VALUE!</v>
      </c>
      <c r="AP112" s="104" t="e">
        <f t="shared" si="120"/>
        <v>#VALUE!</v>
      </c>
      <c r="AQ112" s="104">
        <f t="shared" si="121"/>
        <v>0</v>
      </c>
    </row>
    <row r="113" spans="1:43">
      <c r="A113" s="70">
        <f t="shared" si="104"/>
        <v>112</v>
      </c>
      <c r="B113" s="70" t="e">
        <f>INDEX(monthly_gwh_mw!B:B,MATCH(A113,monthly_gwh_mw!AA:AA,0))</f>
        <v>#N/A</v>
      </c>
      <c r="C113" s="190" t="e">
        <f>INDEX(monthly_gwh_mw!K:K,MATCH(A113,monthly_gwh_mw!AA:AA,0))</f>
        <v>#N/A</v>
      </c>
      <c r="D113" s="70" t="e">
        <f>INDEX(monthly_gwh_mw!Y:Y,MATCH(A113,monthly_gwh_mw!AA:AA,0))</f>
        <v>#N/A</v>
      </c>
      <c r="E113" s="70" t="e">
        <f>INDEX(monthly_gwh_mw!N:N,MATCH(A113,monthly_gwh_mw!AA:AA,0))</f>
        <v>#N/A</v>
      </c>
      <c r="F113" s="67" t="e">
        <f t="shared" si="105"/>
        <v>#N/A</v>
      </c>
      <c r="G113" s="192">
        <v>43733</v>
      </c>
      <c r="H113" s="40">
        <v>43831</v>
      </c>
      <c r="I113" s="40">
        <v>44196</v>
      </c>
      <c r="J113" s="25" t="s">
        <v>9</v>
      </c>
      <c r="K113" s="25">
        <v>0</v>
      </c>
      <c r="M113" s="67" t="str">
        <f>IF(COUNTIFS(resources!B:B,B113)&gt;0,INDEX(resources!I:I,MATCH(B113,resources!B:B,0)),"fillme")</f>
        <v>fillme</v>
      </c>
      <c r="O113" s="67" t="e">
        <f t="shared" si="103"/>
        <v>#N/A</v>
      </c>
      <c r="P113" s="67" t="e">
        <f t="shared" si="103"/>
        <v>#N/A</v>
      </c>
      <c r="Q113" s="67" t="e">
        <f t="shared" si="103"/>
        <v>#N/A</v>
      </c>
      <c r="R113" s="67" t="e">
        <f t="shared" si="103"/>
        <v>#N/A</v>
      </c>
      <c r="Y113" s="26">
        <f t="shared" si="106"/>
        <v>2019</v>
      </c>
      <c r="Z113" s="26">
        <f t="shared" si="107"/>
        <v>9</v>
      </c>
      <c r="AA113" s="26">
        <f t="shared" si="108"/>
        <v>2020</v>
      </c>
      <c r="AB113" s="26">
        <f t="shared" si="109"/>
        <v>1</v>
      </c>
      <c r="AC113" s="26">
        <f t="shared" si="110"/>
        <v>2020</v>
      </c>
      <c r="AD113" s="26">
        <f t="shared" si="111"/>
        <v>12</v>
      </c>
      <c r="AE113" s="104">
        <f t="shared" si="112"/>
        <v>1</v>
      </c>
      <c r="AF113" s="104">
        <f t="shared" si="113"/>
        <v>1</v>
      </c>
      <c r="AG113" s="104">
        <f t="shared" si="114"/>
        <v>1</v>
      </c>
      <c r="AH113" s="104">
        <f t="shared" si="115"/>
        <v>1</v>
      </c>
      <c r="AI113" s="104">
        <f t="shared" si="116"/>
        <v>0</v>
      </c>
      <c r="AJ113" s="210" t="s">
        <v>6314</v>
      </c>
      <c r="AK113" s="210" t="s">
        <v>6314</v>
      </c>
      <c r="AL113" s="210" t="s">
        <v>6314</v>
      </c>
      <c r="AM113" s="104">
        <f t="shared" si="117"/>
        <v>0</v>
      </c>
      <c r="AN113" s="104">
        <f t="shared" si="118"/>
        <v>0</v>
      </c>
      <c r="AO113" s="104" t="e">
        <f t="shared" si="119"/>
        <v>#VALUE!</v>
      </c>
      <c r="AP113" s="104" t="e">
        <f t="shared" si="120"/>
        <v>#VALUE!</v>
      </c>
      <c r="AQ113" s="104">
        <f t="shared" si="121"/>
        <v>0</v>
      </c>
    </row>
    <row r="114" spans="1:43">
      <c r="A114" s="70">
        <f t="shared" si="104"/>
        <v>113</v>
      </c>
      <c r="B114" s="70" t="e">
        <f>INDEX(monthly_gwh_mw!B:B,MATCH(A114,monthly_gwh_mw!AA:AA,0))</f>
        <v>#N/A</v>
      </c>
      <c r="C114" s="190" t="e">
        <f>INDEX(monthly_gwh_mw!K:K,MATCH(A114,monthly_gwh_mw!AA:AA,0))</f>
        <v>#N/A</v>
      </c>
      <c r="D114" s="70" t="e">
        <f>INDEX(monthly_gwh_mw!Y:Y,MATCH(A114,monthly_gwh_mw!AA:AA,0))</f>
        <v>#N/A</v>
      </c>
      <c r="E114" s="70" t="e">
        <f>INDEX(monthly_gwh_mw!N:N,MATCH(A114,monthly_gwh_mw!AA:AA,0))</f>
        <v>#N/A</v>
      </c>
      <c r="F114" s="67" t="e">
        <f t="shared" si="105"/>
        <v>#N/A</v>
      </c>
      <c r="G114" s="192">
        <v>43733</v>
      </c>
      <c r="H114" s="40">
        <v>43831</v>
      </c>
      <c r="I114" s="40">
        <v>44196</v>
      </c>
      <c r="J114" s="25" t="s">
        <v>9</v>
      </c>
      <c r="K114" s="25">
        <v>0</v>
      </c>
      <c r="M114" s="67" t="str">
        <f>IF(COUNTIFS(resources!B:B,B114)&gt;0,INDEX(resources!I:I,MATCH(B114,resources!B:B,0)),"fillme")</f>
        <v>fillme</v>
      </c>
      <c r="O114" s="67" t="e">
        <f t="shared" si="103"/>
        <v>#N/A</v>
      </c>
      <c r="P114" s="67" t="e">
        <f t="shared" si="103"/>
        <v>#N/A</v>
      </c>
      <c r="Q114" s="67" t="e">
        <f t="shared" si="103"/>
        <v>#N/A</v>
      </c>
      <c r="R114" s="67" t="e">
        <f t="shared" si="103"/>
        <v>#N/A</v>
      </c>
      <c r="Y114" s="26">
        <f t="shared" si="106"/>
        <v>2019</v>
      </c>
      <c r="Z114" s="26">
        <f t="shared" si="107"/>
        <v>9</v>
      </c>
      <c r="AA114" s="26">
        <f t="shared" si="108"/>
        <v>2020</v>
      </c>
      <c r="AB114" s="26">
        <f t="shared" si="109"/>
        <v>1</v>
      </c>
      <c r="AC114" s="26">
        <f t="shared" si="110"/>
        <v>2020</v>
      </c>
      <c r="AD114" s="26">
        <f t="shared" si="111"/>
        <v>12</v>
      </c>
      <c r="AE114" s="104">
        <f t="shared" si="112"/>
        <v>1</v>
      </c>
      <c r="AF114" s="104">
        <f t="shared" si="113"/>
        <v>1</v>
      </c>
      <c r="AG114" s="104">
        <f t="shared" si="114"/>
        <v>1</v>
      </c>
      <c r="AH114" s="104">
        <f t="shared" si="115"/>
        <v>1</v>
      </c>
      <c r="AI114" s="104">
        <f t="shared" si="116"/>
        <v>0</v>
      </c>
      <c r="AJ114" s="210" t="s">
        <v>6314</v>
      </c>
      <c r="AK114" s="210" t="s">
        <v>6314</v>
      </c>
      <c r="AL114" s="210" t="s">
        <v>6314</v>
      </c>
      <c r="AM114" s="104">
        <f t="shared" si="117"/>
        <v>0</v>
      </c>
      <c r="AN114" s="104">
        <f t="shared" si="118"/>
        <v>0</v>
      </c>
      <c r="AO114" s="104" t="e">
        <f t="shared" si="119"/>
        <v>#VALUE!</v>
      </c>
      <c r="AP114" s="104" t="e">
        <f t="shared" si="120"/>
        <v>#VALUE!</v>
      </c>
      <c r="AQ114" s="104">
        <f t="shared" si="121"/>
        <v>0</v>
      </c>
    </row>
    <row r="115" spans="1:43">
      <c r="A115" s="70">
        <f t="shared" si="104"/>
        <v>114</v>
      </c>
      <c r="B115" s="70" t="e">
        <f>INDEX(monthly_gwh_mw!B:B,MATCH(A115,monthly_gwh_mw!AA:AA,0))</f>
        <v>#N/A</v>
      </c>
      <c r="C115" s="190" t="e">
        <f>INDEX(monthly_gwh_mw!K:K,MATCH(A115,monthly_gwh_mw!AA:AA,0))</f>
        <v>#N/A</v>
      </c>
      <c r="D115" s="70" t="e">
        <f>INDEX(monthly_gwh_mw!Y:Y,MATCH(A115,monthly_gwh_mw!AA:AA,0))</f>
        <v>#N/A</v>
      </c>
      <c r="E115" s="70" t="e">
        <f>INDEX(monthly_gwh_mw!N:N,MATCH(A115,monthly_gwh_mw!AA:AA,0))</f>
        <v>#N/A</v>
      </c>
      <c r="F115" s="67" t="e">
        <f t="shared" si="105"/>
        <v>#N/A</v>
      </c>
      <c r="G115" s="192">
        <v>43738</v>
      </c>
      <c r="H115" s="40">
        <v>43952</v>
      </c>
      <c r="I115" s="40">
        <v>44135</v>
      </c>
      <c r="J115" s="25" t="s">
        <v>9</v>
      </c>
      <c r="K115" s="25">
        <v>0</v>
      </c>
      <c r="M115" s="67" t="str">
        <f>IF(COUNTIFS(resources!B:B,B115)&gt;0,INDEX(resources!I:I,MATCH(B115,resources!B:B,0)),"fillme")</f>
        <v>fillme</v>
      </c>
      <c r="O115" s="67" t="e">
        <f t="shared" si="103"/>
        <v>#N/A</v>
      </c>
      <c r="P115" s="67" t="e">
        <f t="shared" si="103"/>
        <v>#N/A</v>
      </c>
      <c r="Q115" s="67" t="e">
        <f t="shared" si="103"/>
        <v>#N/A</v>
      </c>
      <c r="R115" s="67" t="e">
        <f t="shared" si="103"/>
        <v>#N/A</v>
      </c>
      <c r="Y115" s="26">
        <f t="shared" si="106"/>
        <v>2019</v>
      </c>
      <c r="Z115" s="26">
        <f t="shared" si="107"/>
        <v>9</v>
      </c>
      <c r="AA115" s="26">
        <f t="shared" si="108"/>
        <v>2020</v>
      </c>
      <c r="AB115" s="26">
        <f t="shared" si="109"/>
        <v>5</v>
      </c>
      <c r="AC115" s="26">
        <f t="shared" si="110"/>
        <v>2020</v>
      </c>
      <c r="AD115" s="26">
        <f t="shared" si="111"/>
        <v>10</v>
      </c>
      <c r="AE115" s="104">
        <f t="shared" si="112"/>
        <v>1</v>
      </c>
      <c r="AF115" s="104">
        <f t="shared" si="113"/>
        <v>1</v>
      </c>
      <c r="AG115" s="104">
        <f t="shared" si="114"/>
        <v>1</v>
      </c>
      <c r="AH115" s="104">
        <f t="shared" si="115"/>
        <v>1</v>
      </c>
      <c r="AI115" s="104">
        <f t="shared" si="116"/>
        <v>0</v>
      </c>
      <c r="AJ115" s="210" t="s">
        <v>6314</v>
      </c>
      <c r="AK115" s="210" t="s">
        <v>6314</v>
      </c>
      <c r="AL115" s="210" t="s">
        <v>6314</v>
      </c>
      <c r="AM115" s="104">
        <f t="shared" si="117"/>
        <v>0</v>
      </c>
      <c r="AN115" s="104">
        <f t="shared" si="118"/>
        <v>0</v>
      </c>
      <c r="AO115" s="104" t="e">
        <f t="shared" si="119"/>
        <v>#VALUE!</v>
      </c>
      <c r="AP115" s="104" t="e">
        <f t="shared" si="120"/>
        <v>#VALUE!</v>
      </c>
      <c r="AQ115" s="104">
        <f t="shared" si="121"/>
        <v>0</v>
      </c>
    </row>
    <row r="116" spans="1:43">
      <c r="A116" s="70">
        <f t="shared" si="104"/>
        <v>115</v>
      </c>
      <c r="B116" s="70" t="e">
        <f>INDEX(monthly_gwh_mw!B:B,MATCH(A116,monthly_gwh_mw!AA:AA,0))</f>
        <v>#N/A</v>
      </c>
      <c r="C116" s="190" t="e">
        <f>INDEX(monthly_gwh_mw!K:K,MATCH(A116,monthly_gwh_mw!AA:AA,0))</f>
        <v>#N/A</v>
      </c>
      <c r="D116" s="70" t="e">
        <f>INDEX(monthly_gwh_mw!Y:Y,MATCH(A116,monthly_gwh_mw!AA:AA,0))</f>
        <v>#N/A</v>
      </c>
      <c r="E116" s="70" t="e">
        <f>INDEX(monthly_gwh_mw!N:N,MATCH(A116,monthly_gwh_mw!AA:AA,0))</f>
        <v>#N/A</v>
      </c>
      <c r="F116" s="67" t="e">
        <f t="shared" si="105"/>
        <v>#N/A</v>
      </c>
      <c r="G116" s="192">
        <v>43738</v>
      </c>
      <c r="H116" s="40">
        <v>43952</v>
      </c>
      <c r="I116" s="40">
        <v>44135</v>
      </c>
      <c r="J116" s="25" t="s">
        <v>9</v>
      </c>
      <c r="K116" s="25">
        <v>0</v>
      </c>
      <c r="M116" s="67" t="str">
        <f>IF(COUNTIFS(resources!B:B,B116)&gt;0,INDEX(resources!I:I,MATCH(B116,resources!B:B,0)),"fillme")</f>
        <v>fillme</v>
      </c>
      <c r="O116" s="67" t="e">
        <f t="shared" si="103"/>
        <v>#N/A</v>
      </c>
      <c r="P116" s="67" t="e">
        <f t="shared" si="103"/>
        <v>#N/A</v>
      </c>
      <c r="Q116" s="67" t="e">
        <f t="shared" si="103"/>
        <v>#N/A</v>
      </c>
      <c r="R116" s="67" t="e">
        <f t="shared" si="103"/>
        <v>#N/A</v>
      </c>
      <c r="Y116" s="26">
        <f t="shared" si="106"/>
        <v>2019</v>
      </c>
      <c r="Z116" s="26">
        <f t="shared" si="107"/>
        <v>9</v>
      </c>
      <c r="AA116" s="26">
        <f t="shared" si="108"/>
        <v>2020</v>
      </c>
      <c r="AB116" s="26">
        <f t="shared" si="109"/>
        <v>5</v>
      </c>
      <c r="AC116" s="26">
        <f t="shared" si="110"/>
        <v>2020</v>
      </c>
      <c r="AD116" s="26">
        <f t="shared" si="111"/>
        <v>10</v>
      </c>
      <c r="AE116" s="104">
        <f t="shared" si="112"/>
        <v>1</v>
      </c>
      <c r="AF116" s="104">
        <f t="shared" si="113"/>
        <v>1</v>
      </c>
      <c r="AG116" s="104">
        <f t="shared" si="114"/>
        <v>1</v>
      </c>
      <c r="AH116" s="104">
        <f t="shared" si="115"/>
        <v>1</v>
      </c>
      <c r="AI116" s="104">
        <f t="shared" si="116"/>
        <v>0</v>
      </c>
      <c r="AJ116" s="210" t="s">
        <v>6314</v>
      </c>
      <c r="AK116" s="210" t="s">
        <v>6314</v>
      </c>
      <c r="AL116" s="210" t="s">
        <v>6314</v>
      </c>
      <c r="AM116" s="104">
        <f t="shared" si="117"/>
        <v>0</v>
      </c>
      <c r="AN116" s="104">
        <f t="shared" si="118"/>
        <v>0</v>
      </c>
      <c r="AO116" s="104" t="e">
        <f t="shared" si="119"/>
        <v>#VALUE!</v>
      </c>
      <c r="AP116" s="104" t="e">
        <f t="shared" si="120"/>
        <v>#VALUE!</v>
      </c>
      <c r="AQ116" s="104">
        <f t="shared" si="121"/>
        <v>0</v>
      </c>
    </row>
    <row r="117" spans="1:43">
      <c r="A117" s="70">
        <f t="shared" si="104"/>
        <v>116</v>
      </c>
      <c r="B117" s="70" t="e">
        <f>INDEX(monthly_gwh_mw!B:B,MATCH(A117,monthly_gwh_mw!AA:AA,0))</f>
        <v>#N/A</v>
      </c>
      <c r="C117" s="190" t="e">
        <f>INDEX(monthly_gwh_mw!K:K,MATCH(A117,monthly_gwh_mw!AA:AA,0))</f>
        <v>#N/A</v>
      </c>
      <c r="D117" s="70" t="e">
        <f>INDEX(monthly_gwh_mw!Y:Y,MATCH(A117,monthly_gwh_mw!AA:AA,0))</f>
        <v>#N/A</v>
      </c>
      <c r="E117" s="70" t="e">
        <f>INDEX(monthly_gwh_mw!N:N,MATCH(A117,monthly_gwh_mw!AA:AA,0))</f>
        <v>#N/A</v>
      </c>
      <c r="F117" s="67" t="e">
        <f t="shared" si="105"/>
        <v>#N/A</v>
      </c>
      <c r="G117" s="192">
        <v>43739</v>
      </c>
      <c r="H117" s="40">
        <v>44166</v>
      </c>
      <c r="I117" s="40">
        <v>44196</v>
      </c>
      <c r="J117" s="25" t="s">
        <v>9</v>
      </c>
      <c r="K117" s="25">
        <v>0</v>
      </c>
      <c r="M117" s="67" t="str">
        <f>IF(COUNTIFS(resources!B:B,B117)&gt;0,INDEX(resources!I:I,MATCH(B117,resources!B:B,0)),"fillme")</f>
        <v>fillme</v>
      </c>
      <c r="O117" s="67" t="e">
        <f t="shared" si="103"/>
        <v>#N/A</v>
      </c>
      <c r="P117" s="67" t="e">
        <f t="shared" si="103"/>
        <v>#N/A</v>
      </c>
      <c r="Q117" s="67" t="e">
        <f t="shared" si="103"/>
        <v>#N/A</v>
      </c>
      <c r="R117" s="67" t="e">
        <f t="shared" si="103"/>
        <v>#N/A</v>
      </c>
      <c r="Y117" s="26">
        <f t="shared" si="106"/>
        <v>2019</v>
      </c>
      <c r="Z117" s="26">
        <f t="shared" si="107"/>
        <v>10</v>
      </c>
      <c r="AA117" s="26">
        <f t="shared" si="108"/>
        <v>2020</v>
      </c>
      <c r="AB117" s="26">
        <f t="shared" si="109"/>
        <v>12</v>
      </c>
      <c r="AC117" s="26">
        <f t="shared" si="110"/>
        <v>2020</v>
      </c>
      <c r="AD117" s="26">
        <f t="shared" si="111"/>
        <v>12</v>
      </c>
      <c r="AE117" s="104">
        <f t="shared" si="112"/>
        <v>1</v>
      </c>
      <c r="AF117" s="104">
        <f t="shared" si="113"/>
        <v>1</v>
      </c>
      <c r="AG117" s="104">
        <f t="shared" si="114"/>
        <v>1</v>
      </c>
      <c r="AH117" s="104">
        <f t="shared" si="115"/>
        <v>1</v>
      </c>
      <c r="AI117" s="104">
        <f t="shared" si="116"/>
        <v>0</v>
      </c>
      <c r="AJ117" s="210" t="s">
        <v>6314</v>
      </c>
      <c r="AK117" s="210" t="s">
        <v>6314</v>
      </c>
      <c r="AL117" s="210" t="s">
        <v>6314</v>
      </c>
      <c r="AM117" s="104">
        <f t="shared" si="117"/>
        <v>0</v>
      </c>
      <c r="AN117" s="104">
        <f t="shared" si="118"/>
        <v>0</v>
      </c>
      <c r="AO117" s="104" t="e">
        <f t="shared" si="119"/>
        <v>#VALUE!</v>
      </c>
      <c r="AP117" s="104" t="e">
        <f t="shared" si="120"/>
        <v>#VALUE!</v>
      </c>
      <c r="AQ117" s="104">
        <f t="shared" si="121"/>
        <v>0</v>
      </c>
    </row>
    <row r="118" spans="1:43">
      <c r="A118" s="70">
        <f t="shared" si="104"/>
        <v>117</v>
      </c>
      <c r="B118" s="70" t="e">
        <f>INDEX(monthly_gwh_mw!B:B,MATCH(A118,monthly_gwh_mw!AA:AA,0))</f>
        <v>#N/A</v>
      </c>
      <c r="C118" s="190" t="e">
        <f>INDEX(monthly_gwh_mw!K:K,MATCH(A118,monthly_gwh_mw!AA:AA,0))</f>
        <v>#N/A</v>
      </c>
      <c r="D118" s="70" t="e">
        <f>INDEX(monthly_gwh_mw!Y:Y,MATCH(A118,monthly_gwh_mw!AA:AA,0))</f>
        <v>#N/A</v>
      </c>
      <c r="E118" s="70" t="e">
        <f>INDEX(monthly_gwh_mw!N:N,MATCH(A118,monthly_gwh_mw!AA:AA,0))</f>
        <v>#N/A</v>
      </c>
      <c r="F118" s="67" t="e">
        <f t="shared" si="105"/>
        <v>#N/A</v>
      </c>
      <c r="G118" s="192">
        <v>43746</v>
      </c>
      <c r="H118" s="40">
        <v>43831</v>
      </c>
      <c r="I118" s="40">
        <v>44196</v>
      </c>
      <c r="J118" s="25" t="s">
        <v>9</v>
      </c>
      <c r="K118" s="25">
        <v>0</v>
      </c>
      <c r="M118" s="67" t="str">
        <f>IF(COUNTIFS(resources!B:B,B118)&gt;0,INDEX(resources!I:I,MATCH(B118,resources!B:B,0)),"fillme")</f>
        <v>fillme</v>
      </c>
      <c r="O118" s="67" t="e">
        <f t="shared" si="103"/>
        <v>#N/A</v>
      </c>
      <c r="P118" s="67" t="e">
        <f t="shared" si="103"/>
        <v>#N/A</v>
      </c>
      <c r="Q118" s="67" t="e">
        <f t="shared" si="103"/>
        <v>#N/A</v>
      </c>
      <c r="R118" s="67" t="e">
        <f t="shared" si="103"/>
        <v>#N/A</v>
      </c>
      <c r="Y118" s="26">
        <f t="shared" si="106"/>
        <v>2019</v>
      </c>
      <c r="Z118" s="26">
        <f t="shared" si="107"/>
        <v>10</v>
      </c>
      <c r="AA118" s="26">
        <f t="shared" si="108"/>
        <v>2020</v>
      </c>
      <c r="AB118" s="26">
        <f t="shared" si="109"/>
        <v>1</v>
      </c>
      <c r="AC118" s="26">
        <f t="shared" si="110"/>
        <v>2020</v>
      </c>
      <c r="AD118" s="26">
        <f t="shared" si="111"/>
        <v>12</v>
      </c>
      <c r="AE118" s="104">
        <f t="shared" si="112"/>
        <v>1</v>
      </c>
      <c r="AF118" s="104">
        <f t="shared" si="113"/>
        <v>1</v>
      </c>
      <c r="AG118" s="104">
        <f t="shared" si="114"/>
        <v>1</v>
      </c>
      <c r="AH118" s="104">
        <f t="shared" si="115"/>
        <v>1</v>
      </c>
      <c r="AI118" s="104">
        <f t="shared" si="116"/>
        <v>0</v>
      </c>
      <c r="AJ118" s="210" t="s">
        <v>6314</v>
      </c>
      <c r="AK118" s="210" t="s">
        <v>6314</v>
      </c>
      <c r="AL118" s="210" t="s">
        <v>6314</v>
      </c>
      <c r="AM118" s="104">
        <f t="shared" si="117"/>
        <v>0</v>
      </c>
      <c r="AN118" s="104">
        <f t="shared" si="118"/>
        <v>0</v>
      </c>
      <c r="AO118" s="104" t="e">
        <f t="shared" si="119"/>
        <v>#VALUE!</v>
      </c>
      <c r="AP118" s="104" t="e">
        <f t="shared" si="120"/>
        <v>#VALUE!</v>
      </c>
      <c r="AQ118" s="104">
        <f t="shared" si="121"/>
        <v>0</v>
      </c>
    </row>
    <row r="119" spans="1:43">
      <c r="A119" s="70">
        <f t="shared" si="104"/>
        <v>118</v>
      </c>
      <c r="B119" s="70" t="e">
        <f>INDEX(monthly_gwh_mw!B:B,MATCH(A119,monthly_gwh_mw!AA:AA,0))</f>
        <v>#N/A</v>
      </c>
      <c r="C119" s="190" t="e">
        <f>INDEX(monthly_gwh_mw!K:K,MATCH(A119,monthly_gwh_mw!AA:AA,0))</f>
        <v>#N/A</v>
      </c>
      <c r="D119" s="70" t="e">
        <f>INDEX(monthly_gwh_mw!Y:Y,MATCH(A119,monthly_gwh_mw!AA:AA,0))</f>
        <v>#N/A</v>
      </c>
      <c r="E119" s="70" t="e">
        <f>INDEX(monthly_gwh_mw!N:N,MATCH(A119,monthly_gwh_mw!AA:AA,0))</f>
        <v>#N/A</v>
      </c>
      <c r="F119" s="67" t="e">
        <f t="shared" si="105"/>
        <v>#N/A</v>
      </c>
      <c r="G119" s="192">
        <v>43747</v>
      </c>
      <c r="H119" s="40">
        <v>43891</v>
      </c>
      <c r="I119" s="40">
        <v>44196</v>
      </c>
      <c r="J119" s="25" t="s">
        <v>9</v>
      </c>
      <c r="K119" s="25">
        <v>0</v>
      </c>
      <c r="M119" s="67" t="str">
        <f>IF(COUNTIFS(resources!B:B,B119)&gt;0,INDEX(resources!I:I,MATCH(B119,resources!B:B,0)),"fillme")</f>
        <v>fillme</v>
      </c>
      <c r="O119" s="67" t="e">
        <f t="shared" si="103"/>
        <v>#N/A</v>
      </c>
      <c r="P119" s="67" t="e">
        <f t="shared" si="103"/>
        <v>#N/A</v>
      </c>
      <c r="Q119" s="67" t="e">
        <f t="shared" si="103"/>
        <v>#N/A</v>
      </c>
      <c r="R119" s="67" t="e">
        <f t="shared" ref="O119:R182" si="122">IF($E119=1,"ok","fillme")</f>
        <v>#N/A</v>
      </c>
      <c r="Y119" s="26">
        <f t="shared" si="106"/>
        <v>2019</v>
      </c>
      <c r="Z119" s="26">
        <f t="shared" si="107"/>
        <v>10</v>
      </c>
      <c r="AA119" s="26">
        <f t="shared" si="108"/>
        <v>2020</v>
      </c>
      <c r="AB119" s="26">
        <f t="shared" si="109"/>
        <v>3</v>
      </c>
      <c r="AC119" s="26">
        <f t="shared" si="110"/>
        <v>2020</v>
      </c>
      <c r="AD119" s="26">
        <f t="shared" si="111"/>
        <v>12</v>
      </c>
      <c r="AE119" s="104">
        <f t="shared" si="112"/>
        <v>1</v>
      </c>
      <c r="AF119" s="104">
        <f t="shared" si="113"/>
        <v>1</v>
      </c>
      <c r="AG119" s="104">
        <f t="shared" si="114"/>
        <v>1</v>
      </c>
      <c r="AH119" s="104">
        <f t="shared" si="115"/>
        <v>1</v>
      </c>
      <c r="AI119" s="104">
        <f t="shared" si="116"/>
        <v>0</v>
      </c>
      <c r="AJ119" s="210" t="s">
        <v>6314</v>
      </c>
      <c r="AK119" s="210" t="s">
        <v>6314</v>
      </c>
      <c r="AL119" s="210" t="s">
        <v>6314</v>
      </c>
      <c r="AM119" s="104">
        <f t="shared" si="117"/>
        <v>0</v>
      </c>
      <c r="AN119" s="104">
        <f t="shared" si="118"/>
        <v>0</v>
      </c>
      <c r="AO119" s="104" t="e">
        <f t="shared" si="119"/>
        <v>#VALUE!</v>
      </c>
      <c r="AP119" s="104" t="e">
        <f t="shared" si="120"/>
        <v>#VALUE!</v>
      </c>
      <c r="AQ119" s="104">
        <f t="shared" si="121"/>
        <v>0</v>
      </c>
    </row>
    <row r="120" spans="1:43">
      <c r="A120" s="70">
        <f t="shared" si="104"/>
        <v>119</v>
      </c>
      <c r="B120" s="70" t="e">
        <f>INDEX(monthly_gwh_mw!B:B,MATCH(A120,monthly_gwh_mw!AA:AA,0))</f>
        <v>#N/A</v>
      </c>
      <c r="C120" s="190" t="e">
        <f>INDEX(monthly_gwh_mw!K:K,MATCH(A120,monthly_gwh_mw!AA:AA,0))</f>
        <v>#N/A</v>
      </c>
      <c r="D120" s="70" t="e">
        <f>INDEX(monthly_gwh_mw!Y:Y,MATCH(A120,monthly_gwh_mw!AA:AA,0))</f>
        <v>#N/A</v>
      </c>
      <c r="E120" s="70" t="e">
        <f>INDEX(monthly_gwh_mw!N:N,MATCH(A120,monthly_gwh_mw!AA:AA,0))</f>
        <v>#N/A</v>
      </c>
      <c r="F120" s="67" t="e">
        <f t="shared" si="105"/>
        <v>#N/A</v>
      </c>
      <c r="G120" s="192">
        <v>43747</v>
      </c>
      <c r="H120" s="40">
        <v>43891</v>
      </c>
      <c r="I120" s="40">
        <v>44196</v>
      </c>
      <c r="J120" s="25" t="s">
        <v>9</v>
      </c>
      <c r="K120" s="25">
        <v>0</v>
      </c>
      <c r="M120" s="67" t="str">
        <f>IF(COUNTIFS(resources!B:B,B120)&gt;0,INDEX(resources!I:I,MATCH(B120,resources!B:B,0)),"fillme")</f>
        <v>fillme</v>
      </c>
      <c r="O120" s="67" t="e">
        <f t="shared" si="122"/>
        <v>#N/A</v>
      </c>
      <c r="P120" s="67" t="e">
        <f t="shared" si="122"/>
        <v>#N/A</v>
      </c>
      <c r="Q120" s="67" t="e">
        <f t="shared" si="122"/>
        <v>#N/A</v>
      </c>
      <c r="R120" s="67" t="e">
        <f t="shared" si="122"/>
        <v>#N/A</v>
      </c>
      <c r="Y120" s="26">
        <f t="shared" si="106"/>
        <v>2019</v>
      </c>
      <c r="Z120" s="26">
        <f t="shared" si="107"/>
        <v>10</v>
      </c>
      <c r="AA120" s="26">
        <f t="shared" si="108"/>
        <v>2020</v>
      </c>
      <c r="AB120" s="26">
        <f t="shared" si="109"/>
        <v>3</v>
      </c>
      <c r="AC120" s="26">
        <f t="shared" si="110"/>
        <v>2020</v>
      </c>
      <c r="AD120" s="26">
        <f t="shared" si="111"/>
        <v>12</v>
      </c>
      <c r="AE120" s="104">
        <f t="shared" si="112"/>
        <v>1</v>
      </c>
      <c r="AF120" s="104">
        <f t="shared" si="113"/>
        <v>1</v>
      </c>
      <c r="AG120" s="104">
        <f t="shared" si="114"/>
        <v>1</v>
      </c>
      <c r="AH120" s="104">
        <f t="shared" si="115"/>
        <v>1</v>
      </c>
      <c r="AI120" s="104">
        <f t="shared" si="116"/>
        <v>0</v>
      </c>
      <c r="AJ120" s="210" t="s">
        <v>6314</v>
      </c>
      <c r="AK120" s="210" t="s">
        <v>6314</v>
      </c>
      <c r="AL120" s="210" t="s">
        <v>6314</v>
      </c>
      <c r="AM120" s="104">
        <f t="shared" si="117"/>
        <v>0</v>
      </c>
      <c r="AN120" s="104">
        <f t="shared" si="118"/>
        <v>0</v>
      </c>
      <c r="AO120" s="104" t="e">
        <f t="shared" si="119"/>
        <v>#VALUE!</v>
      </c>
      <c r="AP120" s="104" t="e">
        <f t="shared" si="120"/>
        <v>#VALUE!</v>
      </c>
      <c r="AQ120" s="104">
        <f t="shared" si="121"/>
        <v>0</v>
      </c>
    </row>
    <row r="121" spans="1:43">
      <c r="A121" s="70">
        <f t="shared" si="104"/>
        <v>120</v>
      </c>
      <c r="B121" s="70" t="e">
        <f>INDEX(monthly_gwh_mw!B:B,MATCH(A121,monthly_gwh_mw!AA:AA,0))</f>
        <v>#N/A</v>
      </c>
      <c r="C121" s="190" t="e">
        <f>INDEX(monthly_gwh_mw!K:K,MATCH(A121,monthly_gwh_mw!AA:AA,0))</f>
        <v>#N/A</v>
      </c>
      <c r="D121" s="70" t="e">
        <f>INDEX(monthly_gwh_mw!Y:Y,MATCH(A121,monthly_gwh_mw!AA:AA,0))</f>
        <v>#N/A</v>
      </c>
      <c r="E121" s="70" t="e">
        <f>INDEX(monthly_gwh_mw!N:N,MATCH(A121,monthly_gwh_mw!AA:AA,0))</f>
        <v>#N/A</v>
      </c>
      <c r="F121" s="67" t="e">
        <f t="shared" si="105"/>
        <v>#N/A</v>
      </c>
      <c r="G121" s="192">
        <v>43747</v>
      </c>
      <c r="H121" s="40">
        <v>44136</v>
      </c>
      <c r="I121" s="40">
        <v>44165</v>
      </c>
      <c r="J121" s="25" t="s">
        <v>9</v>
      </c>
      <c r="K121" s="25">
        <v>0</v>
      </c>
      <c r="M121" s="67" t="str">
        <f>IF(COUNTIFS(resources!B:B,B121)&gt;0,INDEX(resources!I:I,MATCH(B121,resources!B:B,0)),"fillme")</f>
        <v>fillme</v>
      </c>
      <c r="O121" s="67" t="e">
        <f t="shared" si="122"/>
        <v>#N/A</v>
      </c>
      <c r="P121" s="67" t="e">
        <f t="shared" si="122"/>
        <v>#N/A</v>
      </c>
      <c r="Q121" s="67" t="e">
        <f t="shared" si="122"/>
        <v>#N/A</v>
      </c>
      <c r="R121" s="67" t="e">
        <f t="shared" si="122"/>
        <v>#N/A</v>
      </c>
      <c r="Y121" s="26">
        <f t="shared" si="106"/>
        <v>2019</v>
      </c>
      <c r="Z121" s="26">
        <f t="shared" si="107"/>
        <v>10</v>
      </c>
      <c r="AA121" s="26">
        <f t="shared" si="108"/>
        <v>2020</v>
      </c>
      <c r="AB121" s="26">
        <f t="shared" si="109"/>
        <v>11</v>
      </c>
      <c r="AC121" s="26">
        <f t="shared" si="110"/>
        <v>2020</v>
      </c>
      <c r="AD121" s="26">
        <f t="shared" si="111"/>
        <v>11</v>
      </c>
      <c r="AE121" s="104">
        <f t="shared" si="112"/>
        <v>1</v>
      </c>
      <c r="AF121" s="104">
        <f t="shared" si="113"/>
        <v>1</v>
      </c>
      <c r="AG121" s="104">
        <f t="shared" si="114"/>
        <v>1</v>
      </c>
      <c r="AH121" s="104">
        <f t="shared" si="115"/>
        <v>1</v>
      </c>
      <c r="AI121" s="104">
        <f t="shared" si="116"/>
        <v>0</v>
      </c>
      <c r="AJ121" s="210" t="s">
        <v>6314</v>
      </c>
      <c r="AK121" s="210" t="s">
        <v>6314</v>
      </c>
      <c r="AL121" s="210" t="s">
        <v>6314</v>
      </c>
      <c r="AM121" s="104">
        <f t="shared" si="117"/>
        <v>0</v>
      </c>
      <c r="AN121" s="104">
        <f t="shared" si="118"/>
        <v>0</v>
      </c>
      <c r="AO121" s="104" t="e">
        <f t="shared" si="119"/>
        <v>#VALUE!</v>
      </c>
      <c r="AP121" s="104" t="e">
        <f t="shared" si="120"/>
        <v>#VALUE!</v>
      </c>
      <c r="AQ121" s="104">
        <f t="shared" si="121"/>
        <v>0</v>
      </c>
    </row>
    <row r="122" spans="1:43">
      <c r="A122" s="70">
        <f t="shared" si="104"/>
        <v>121</v>
      </c>
      <c r="B122" s="70" t="e">
        <f>INDEX(monthly_gwh_mw!B:B,MATCH(A122,monthly_gwh_mw!AA:AA,0))</f>
        <v>#N/A</v>
      </c>
      <c r="C122" s="190" t="e">
        <f>INDEX(monthly_gwh_mw!K:K,MATCH(A122,monthly_gwh_mw!AA:AA,0))</f>
        <v>#N/A</v>
      </c>
      <c r="D122" s="70" t="e">
        <f>INDEX(monthly_gwh_mw!Y:Y,MATCH(A122,monthly_gwh_mw!AA:AA,0))</f>
        <v>#N/A</v>
      </c>
      <c r="E122" s="70" t="e">
        <f>INDEX(monthly_gwh_mw!N:N,MATCH(A122,monthly_gwh_mw!AA:AA,0))</f>
        <v>#N/A</v>
      </c>
      <c r="F122" s="67" t="e">
        <f t="shared" si="105"/>
        <v>#N/A</v>
      </c>
      <c r="G122" s="192">
        <v>43748</v>
      </c>
      <c r="H122" s="40">
        <v>43831</v>
      </c>
      <c r="I122" s="40">
        <v>44196</v>
      </c>
      <c r="J122" s="25" t="s">
        <v>9</v>
      </c>
      <c r="K122" s="25">
        <v>0</v>
      </c>
      <c r="M122" s="67" t="str">
        <f>IF(COUNTIFS(resources!B:B,B122)&gt;0,INDEX(resources!I:I,MATCH(B122,resources!B:B,0)),"fillme")</f>
        <v>fillme</v>
      </c>
      <c r="O122" s="67" t="e">
        <f t="shared" si="122"/>
        <v>#N/A</v>
      </c>
      <c r="P122" s="67" t="e">
        <f t="shared" si="122"/>
        <v>#N/A</v>
      </c>
      <c r="Q122" s="67" t="e">
        <f t="shared" si="122"/>
        <v>#N/A</v>
      </c>
      <c r="R122" s="67" t="e">
        <f t="shared" si="122"/>
        <v>#N/A</v>
      </c>
      <c r="Y122" s="26">
        <f t="shared" si="106"/>
        <v>2019</v>
      </c>
      <c r="Z122" s="26">
        <f t="shared" si="107"/>
        <v>10</v>
      </c>
      <c r="AA122" s="26">
        <f t="shared" si="108"/>
        <v>2020</v>
      </c>
      <c r="AB122" s="26">
        <f t="shared" si="109"/>
        <v>1</v>
      </c>
      <c r="AC122" s="26">
        <f t="shared" si="110"/>
        <v>2020</v>
      </c>
      <c r="AD122" s="26">
        <f t="shared" si="111"/>
        <v>12</v>
      </c>
      <c r="AE122" s="104">
        <f t="shared" si="112"/>
        <v>1</v>
      </c>
      <c r="AF122" s="104">
        <f t="shared" si="113"/>
        <v>1</v>
      </c>
      <c r="AG122" s="104">
        <f t="shared" si="114"/>
        <v>1</v>
      </c>
      <c r="AH122" s="104">
        <f t="shared" si="115"/>
        <v>1</v>
      </c>
      <c r="AI122" s="104">
        <f t="shared" si="116"/>
        <v>0</v>
      </c>
      <c r="AJ122" s="210" t="s">
        <v>6314</v>
      </c>
      <c r="AK122" s="210" t="s">
        <v>6314</v>
      </c>
      <c r="AL122" s="210" t="s">
        <v>6314</v>
      </c>
      <c r="AM122" s="104">
        <f t="shared" si="117"/>
        <v>0</v>
      </c>
      <c r="AN122" s="104">
        <f t="shared" si="118"/>
        <v>0</v>
      </c>
      <c r="AO122" s="104" t="e">
        <f t="shared" si="119"/>
        <v>#VALUE!</v>
      </c>
      <c r="AP122" s="104" t="e">
        <f t="shared" si="120"/>
        <v>#VALUE!</v>
      </c>
      <c r="AQ122" s="104">
        <f t="shared" si="121"/>
        <v>0</v>
      </c>
    </row>
    <row r="123" spans="1:43">
      <c r="A123" s="70">
        <f t="shared" si="104"/>
        <v>122</v>
      </c>
      <c r="B123" s="70" t="e">
        <f>INDEX(monthly_gwh_mw!B:B,MATCH(A123,monthly_gwh_mw!AA:AA,0))</f>
        <v>#N/A</v>
      </c>
      <c r="C123" s="190" t="e">
        <f>INDEX(monthly_gwh_mw!K:K,MATCH(A123,monthly_gwh_mw!AA:AA,0))</f>
        <v>#N/A</v>
      </c>
      <c r="D123" s="70" t="e">
        <f>INDEX(monthly_gwh_mw!Y:Y,MATCH(A123,monthly_gwh_mw!AA:AA,0))</f>
        <v>#N/A</v>
      </c>
      <c r="E123" s="70" t="e">
        <f>INDEX(monthly_gwh_mw!N:N,MATCH(A123,monthly_gwh_mw!AA:AA,0))</f>
        <v>#N/A</v>
      </c>
      <c r="F123" s="67" t="e">
        <f t="shared" si="105"/>
        <v>#N/A</v>
      </c>
      <c r="G123" s="192">
        <v>43753</v>
      </c>
      <c r="H123" s="40">
        <v>44105</v>
      </c>
      <c r="I123" s="40">
        <v>44135</v>
      </c>
      <c r="J123" s="25" t="s">
        <v>9</v>
      </c>
      <c r="K123" s="25">
        <v>0</v>
      </c>
      <c r="M123" s="67" t="str">
        <f>IF(COUNTIFS(resources!B:B,B123)&gt;0,INDEX(resources!I:I,MATCH(B123,resources!B:B,0)),"fillme")</f>
        <v>fillme</v>
      </c>
      <c r="O123" s="67" t="e">
        <f t="shared" si="122"/>
        <v>#N/A</v>
      </c>
      <c r="P123" s="67" t="e">
        <f t="shared" si="122"/>
        <v>#N/A</v>
      </c>
      <c r="Q123" s="67" t="e">
        <f t="shared" si="122"/>
        <v>#N/A</v>
      </c>
      <c r="R123" s="67" t="e">
        <f t="shared" si="122"/>
        <v>#N/A</v>
      </c>
      <c r="Y123" s="26">
        <f t="shared" si="106"/>
        <v>2019</v>
      </c>
      <c r="Z123" s="26">
        <f t="shared" si="107"/>
        <v>10</v>
      </c>
      <c r="AA123" s="26">
        <f t="shared" si="108"/>
        <v>2020</v>
      </c>
      <c r="AB123" s="26">
        <f t="shared" si="109"/>
        <v>10</v>
      </c>
      <c r="AC123" s="26">
        <f t="shared" si="110"/>
        <v>2020</v>
      </c>
      <c r="AD123" s="26">
        <f t="shared" si="111"/>
        <v>10</v>
      </c>
      <c r="AE123" s="104">
        <f t="shared" si="112"/>
        <v>1</v>
      </c>
      <c r="AF123" s="104">
        <f t="shared" si="113"/>
        <v>1</v>
      </c>
      <c r="AG123" s="104">
        <f t="shared" si="114"/>
        <v>1</v>
      </c>
      <c r="AH123" s="104">
        <f t="shared" si="115"/>
        <v>1</v>
      </c>
      <c r="AI123" s="104">
        <f t="shared" si="116"/>
        <v>0</v>
      </c>
      <c r="AJ123" s="210" t="s">
        <v>6314</v>
      </c>
      <c r="AK123" s="210" t="s">
        <v>6314</v>
      </c>
      <c r="AL123" s="210" t="s">
        <v>6314</v>
      </c>
      <c r="AM123" s="104">
        <f t="shared" si="117"/>
        <v>0</v>
      </c>
      <c r="AN123" s="104">
        <f t="shared" si="118"/>
        <v>0</v>
      </c>
      <c r="AO123" s="104" t="e">
        <f t="shared" si="119"/>
        <v>#VALUE!</v>
      </c>
      <c r="AP123" s="104" t="e">
        <f t="shared" si="120"/>
        <v>#VALUE!</v>
      </c>
      <c r="AQ123" s="104">
        <f t="shared" si="121"/>
        <v>0</v>
      </c>
    </row>
    <row r="124" spans="1:43">
      <c r="A124" s="70">
        <f t="shared" si="104"/>
        <v>123</v>
      </c>
      <c r="B124" s="70" t="e">
        <f>INDEX(monthly_gwh_mw!B:B,MATCH(A124,monthly_gwh_mw!AA:AA,0))</f>
        <v>#N/A</v>
      </c>
      <c r="C124" s="190" t="e">
        <f>INDEX(monthly_gwh_mw!K:K,MATCH(A124,monthly_gwh_mw!AA:AA,0))</f>
        <v>#N/A</v>
      </c>
      <c r="D124" s="70" t="e">
        <f>INDEX(monthly_gwh_mw!Y:Y,MATCH(A124,monthly_gwh_mw!AA:AA,0))</f>
        <v>#N/A</v>
      </c>
      <c r="E124" s="70" t="e">
        <f>INDEX(monthly_gwh_mw!N:N,MATCH(A124,monthly_gwh_mw!AA:AA,0))</f>
        <v>#N/A</v>
      </c>
      <c r="F124" s="67" t="e">
        <f t="shared" si="105"/>
        <v>#N/A</v>
      </c>
      <c r="G124" s="192">
        <v>43753</v>
      </c>
      <c r="H124" s="40">
        <v>43831</v>
      </c>
      <c r="I124" s="40">
        <v>44196</v>
      </c>
      <c r="J124" s="25" t="s">
        <v>9</v>
      </c>
      <c r="K124" s="25">
        <v>0</v>
      </c>
      <c r="M124" s="67" t="str">
        <f>IF(COUNTIFS(resources!B:B,B124)&gt;0,INDEX(resources!I:I,MATCH(B124,resources!B:B,0)),"fillme")</f>
        <v>fillme</v>
      </c>
      <c r="O124" s="67" t="e">
        <f t="shared" si="122"/>
        <v>#N/A</v>
      </c>
      <c r="P124" s="67" t="e">
        <f t="shared" si="122"/>
        <v>#N/A</v>
      </c>
      <c r="Q124" s="67" t="e">
        <f t="shared" si="122"/>
        <v>#N/A</v>
      </c>
      <c r="R124" s="67" t="e">
        <f t="shared" si="122"/>
        <v>#N/A</v>
      </c>
      <c r="Y124" s="26">
        <f t="shared" si="106"/>
        <v>2019</v>
      </c>
      <c r="Z124" s="26">
        <f t="shared" si="107"/>
        <v>10</v>
      </c>
      <c r="AA124" s="26">
        <f t="shared" si="108"/>
        <v>2020</v>
      </c>
      <c r="AB124" s="26">
        <f t="shared" si="109"/>
        <v>1</v>
      </c>
      <c r="AC124" s="26">
        <f t="shared" si="110"/>
        <v>2020</v>
      </c>
      <c r="AD124" s="26">
        <f t="shared" si="111"/>
        <v>12</v>
      </c>
      <c r="AE124" s="104">
        <f t="shared" si="112"/>
        <v>1</v>
      </c>
      <c r="AF124" s="104">
        <f t="shared" si="113"/>
        <v>1</v>
      </c>
      <c r="AG124" s="104">
        <f t="shared" si="114"/>
        <v>1</v>
      </c>
      <c r="AH124" s="104">
        <f t="shared" si="115"/>
        <v>1</v>
      </c>
      <c r="AI124" s="104">
        <f t="shared" si="116"/>
        <v>0</v>
      </c>
      <c r="AJ124" s="210" t="s">
        <v>6314</v>
      </c>
      <c r="AK124" s="210" t="s">
        <v>6314</v>
      </c>
      <c r="AL124" s="210" t="s">
        <v>6314</v>
      </c>
      <c r="AM124" s="104">
        <f t="shared" si="117"/>
        <v>0</v>
      </c>
      <c r="AN124" s="104">
        <f t="shared" si="118"/>
        <v>0</v>
      </c>
      <c r="AO124" s="104" t="e">
        <f t="shared" si="119"/>
        <v>#VALUE!</v>
      </c>
      <c r="AP124" s="104" t="e">
        <f t="shared" si="120"/>
        <v>#VALUE!</v>
      </c>
      <c r="AQ124" s="104">
        <f t="shared" si="121"/>
        <v>0</v>
      </c>
    </row>
    <row r="125" spans="1:43">
      <c r="A125" s="70">
        <f t="shared" si="104"/>
        <v>124</v>
      </c>
      <c r="B125" s="70" t="e">
        <f>INDEX(monthly_gwh_mw!B:B,MATCH(A125,monthly_gwh_mw!AA:AA,0))</f>
        <v>#N/A</v>
      </c>
      <c r="C125" s="190" t="e">
        <f>INDEX(monthly_gwh_mw!K:K,MATCH(A125,monthly_gwh_mw!AA:AA,0))</f>
        <v>#N/A</v>
      </c>
      <c r="D125" s="70" t="e">
        <f>INDEX(monthly_gwh_mw!Y:Y,MATCH(A125,monthly_gwh_mw!AA:AA,0))</f>
        <v>#N/A</v>
      </c>
      <c r="E125" s="70" t="e">
        <f>INDEX(monthly_gwh_mw!N:N,MATCH(A125,monthly_gwh_mw!AA:AA,0))</f>
        <v>#N/A</v>
      </c>
      <c r="F125" s="67" t="e">
        <f t="shared" si="105"/>
        <v>#N/A</v>
      </c>
      <c r="G125" s="192">
        <v>43753</v>
      </c>
      <c r="H125" s="40">
        <v>43831</v>
      </c>
      <c r="I125" s="40">
        <v>44196</v>
      </c>
      <c r="J125" s="25" t="s">
        <v>9</v>
      </c>
      <c r="K125" s="25">
        <v>0</v>
      </c>
      <c r="M125" s="67" t="str">
        <f>IF(COUNTIFS(resources!B:B,B125)&gt;0,INDEX(resources!I:I,MATCH(B125,resources!B:B,0)),"fillme")</f>
        <v>fillme</v>
      </c>
      <c r="O125" s="67" t="e">
        <f t="shared" si="122"/>
        <v>#N/A</v>
      </c>
      <c r="P125" s="67" t="e">
        <f t="shared" si="122"/>
        <v>#N/A</v>
      </c>
      <c r="Q125" s="67" t="e">
        <f t="shared" si="122"/>
        <v>#N/A</v>
      </c>
      <c r="R125" s="67" t="e">
        <f t="shared" si="122"/>
        <v>#N/A</v>
      </c>
      <c r="Y125" s="26">
        <f t="shared" si="106"/>
        <v>2019</v>
      </c>
      <c r="Z125" s="26">
        <f t="shared" si="107"/>
        <v>10</v>
      </c>
      <c r="AA125" s="26">
        <f t="shared" si="108"/>
        <v>2020</v>
      </c>
      <c r="AB125" s="26">
        <f t="shared" si="109"/>
        <v>1</v>
      </c>
      <c r="AC125" s="26">
        <f t="shared" si="110"/>
        <v>2020</v>
      </c>
      <c r="AD125" s="26">
        <f t="shared" si="111"/>
        <v>12</v>
      </c>
      <c r="AE125" s="104">
        <f t="shared" si="112"/>
        <v>1</v>
      </c>
      <c r="AF125" s="104">
        <f t="shared" si="113"/>
        <v>1</v>
      </c>
      <c r="AG125" s="104">
        <f t="shared" si="114"/>
        <v>1</v>
      </c>
      <c r="AH125" s="104">
        <f t="shared" si="115"/>
        <v>1</v>
      </c>
      <c r="AI125" s="104">
        <f t="shared" si="116"/>
        <v>0</v>
      </c>
      <c r="AJ125" s="210" t="s">
        <v>6314</v>
      </c>
      <c r="AK125" s="210" t="s">
        <v>6314</v>
      </c>
      <c r="AL125" s="210" t="s">
        <v>6314</v>
      </c>
      <c r="AM125" s="104">
        <f t="shared" si="117"/>
        <v>0</v>
      </c>
      <c r="AN125" s="104">
        <f t="shared" si="118"/>
        <v>0</v>
      </c>
      <c r="AO125" s="104" t="e">
        <f t="shared" si="119"/>
        <v>#VALUE!</v>
      </c>
      <c r="AP125" s="104" t="e">
        <f t="shared" si="120"/>
        <v>#VALUE!</v>
      </c>
      <c r="AQ125" s="104">
        <f t="shared" si="121"/>
        <v>0</v>
      </c>
    </row>
    <row r="126" spans="1:43">
      <c r="A126" s="70">
        <f t="shared" si="104"/>
        <v>125</v>
      </c>
      <c r="B126" s="70" t="e">
        <f>INDEX(monthly_gwh_mw!B:B,MATCH(A126,monthly_gwh_mw!AA:AA,0))</f>
        <v>#N/A</v>
      </c>
      <c r="C126" s="190" t="e">
        <f>INDEX(monthly_gwh_mw!K:K,MATCH(A126,monthly_gwh_mw!AA:AA,0))</f>
        <v>#N/A</v>
      </c>
      <c r="D126" s="70" t="e">
        <f>INDEX(monthly_gwh_mw!Y:Y,MATCH(A126,monthly_gwh_mw!AA:AA,0))</f>
        <v>#N/A</v>
      </c>
      <c r="E126" s="70" t="e">
        <f>INDEX(monthly_gwh_mw!N:N,MATCH(A126,monthly_gwh_mw!AA:AA,0))</f>
        <v>#N/A</v>
      </c>
      <c r="F126" s="67" t="e">
        <f t="shared" si="105"/>
        <v>#N/A</v>
      </c>
      <c r="G126" s="192">
        <v>43753</v>
      </c>
      <c r="H126" s="40">
        <v>43831</v>
      </c>
      <c r="I126" s="40">
        <v>44196</v>
      </c>
      <c r="J126" s="25" t="s">
        <v>9</v>
      </c>
      <c r="K126" s="25">
        <v>0</v>
      </c>
      <c r="M126" s="67" t="str">
        <f>IF(COUNTIFS(resources!B:B,B126)&gt;0,INDEX(resources!I:I,MATCH(B126,resources!B:B,0)),"fillme")</f>
        <v>fillme</v>
      </c>
      <c r="O126" s="67" t="e">
        <f t="shared" si="122"/>
        <v>#N/A</v>
      </c>
      <c r="P126" s="67" t="e">
        <f t="shared" si="122"/>
        <v>#N/A</v>
      </c>
      <c r="Q126" s="67" t="e">
        <f t="shared" si="122"/>
        <v>#N/A</v>
      </c>
      <c r="R126" s="67" t="e">
        <f t="shared" si="122"/>
        <v>#N/A</v>
      </c>
      <c r="Y126" s="26">
        <f t="shared" si="106"/>
        <v>2019</v>
      </c>
      <c r="Z126" s="26">
        <f t="shared" si="107"/>
        <v>10</v>
      </c>
      <c r="AA126" s="26">
        <f t="shared" si="108"/>
        <v>2020</v>
      </c>
      <c r="AB126" s="26">
        <f t="shared" si="109"/>
        <v>1</v>
      </c>
      <c r="AC126" s="26">
        <f t="shared" si="110"/>
        <v>2020</v>
      </c>
      <c r="AD126" s="26">
        <f t="shared" si="111"/>
        <v>12</v>
      </c>
      <c r="AE126" s="104">
        <f t="shared" si="112"/>
        <v>1</v>
      </c>
      <c r="AF126" s="104">
        <f t="shared" si="113"/>
        <v>1</v>
      </c>
      <c r="AG126" s="104">
        <f t="shared" si="114"/>
        <v>1</v>
      </c>
      <c r="AH126" s="104">
        <f t="shared" si="115"/>
        <v>1</v>
      </c>
      <c r="AI126" s="104">
        <f t="shared" si="116"/>
        <v>0</v>
      </c>
      <c r="AJ126" s="210" t="s">
        <v>6314</v>
      </c>
      <c r="AK126" s="210" t="s">
        <v>6314</v>
      </c>
      <c r="AL126" s="210" t="s">
        <v>6314</v>
      </c>
      <c r="AM126" s="104">
        <f t="shared" si="117"/>
        <v>0</v>
      </c>
      <c r="AN126" s="104">
        <f t="shared" si="118"/>
        <v>0</v>
      </c>
      <c r="AO126" s="104" t="e">
        <f t="shared" si="119"/>
        <v>#VALUE!</v>
      </c>
      <c r="AP126" s="104" t="e">
        <f t="shared" si="120"/>
        <v>#VALUE!</v>
      </c>
      <c r="AQ126" s="104">
        <f t="shared" si="121"/>
        <v>0</v>
      </c>
    </row>
    <row r="127" spans="1:43">
      <c r="A127" s="70">
        <f t="shared" si="104"/>
        <v>126</v>
      </c>
      <c r="B127" s="70" t="e">
        <f>INDEX(monthly_gwh_mw!B:B,MATCH(A127,monthly_gwh_mw!AA:AA,0))</f>
        <v>#N/A</v>
      </c>
      <c r="C127" s="190" t="e">
        <f>INDEX(monthly_gwh_mw!K:K,MATCH(A127,monthly_gwh_mw!AA:AA,0))</f>
        <v>#N/A</v>
      </c>
      <c r="D127" s="70" t="e">
        <f>INDEX(monthly_gwh_mw!Y:Y,MATCH(A127,monthly_gwh_mw!AA:AA,0))</f>
        <v>#N/A</v>
      </c>
      <c r="E127" s="70" t="e">
        <f>INDEX(monthly_gwh_mw!N:N,MATCH(A127,monthly_gwh_mw!AA:AA,0))</f>
        <v>#N/A</v>
      </c>
      <c r="F127" s="67" t="e">
        <f t="shared" si="105"/>
        <v>#N/A</v>
      </c>
      <c r="G127" s="192">
        <v>43753</v>
      </c>
      <c r="H127" s="40">
        <v>43831</v>
      </c>
      <c r="I127" s="40">
        <v>44196</v>
      </c>
      <c r="J127" s="25" t="s">
        <v>9</v>
      </c>
      <c r="K127" s="25">
        <v>0</v>
      </c>
      <c r="M127" s="67" t="str">
        <f>IF(COUNTIFS(resources!B:B,B127)&gt;0,INDEX(resources!I:I,MATCH(B127,resources!B:B,0)),"fillme")</f>
        <v>fillme</v>
      </c>
      <c r="O127" s="67" t="e">
        <f t="shared" si="122"/>
        <v>#N/A</v>
      </c>
      <c r="P127" s="67" t="e">
        <f t="shared" si="122"/>
        <v>#N/A</v>
      </c>
      <c r="Q127" s="67" t="e">
        <f t="shared" si="122"/>
        <v>#N/A</v>
      </c>
      <c r="R127" s="67" t="e">
        <f t="shared" si="122"/>
        <v>#N/A</v>
      </c>
      <c r="Y127" s="26">
        <f t="shared" si="106"/>
        <v>2019</v>
      </c>
      <c r="Z127" s="26">
        <f t="shared" si="107"/>
        <v>10</v>
      </c>
      <c r="AA127" s="26">
        <f t="shared" si="108"/>
        <v>2020</v>
      </c>
      <c r="AB127" s="26">
        <f t="shared" si="109"/>
        <v>1</v>
      </c>
      <c r="AC127" s="26">
        <f t="shared" si="110"/>
        <v>2020</v>
      </c>
      <c r="AD127" s="26">
        <f t="shared" si="111"/>
        <v>12</v>
      </c>
      <c r="AE127" s="104">
        <f t="shared" si="112"/>
        <v>1</v>
      </c>
      <c r="AF127" s="104">
        <f t="shared" si="113"/>
        <v>1</v>
      </c>
      <c r="AG127" s="104">
        <f t="shared" si="114"/>
        <v>1</v>
      </c>
      <c r="AH127" s="104">
        <f t="shared" si="115"/>
        <v>1</v>
      </c>
      <c r="AI127" s="104">
        <f t="shared" si="116"/>
        <v>0</v>
      </c>
      <c r="AJ127" s="210" t="s">
        <v>6314</v>
      </c>
      <c r="AK127" s="210" t="s">
        <v>6314</v>
      </c>
      <c r="AL127" s="210" t="s">
        <v>6314</v>
      </c>
      <c r="AM127" s="104">
        <f t="shared" si="117"/>
        <v>0</v>
      </c>
      <c r="AN127" s="104">
        <f t="shared" si="118"/>
        <v>0</v>
      </c>
      <c r="AO127" s="104" t="e">
        <f t="shared" si="119"/>
        <v>#VALUE!</v>
      </c>
      <c r="AP127" s="104" t="e">
        <f t="shared" si="120"/>
        <v>#VALUE!</v>
      </c>
      <c r="AQ127" s="104">
        <f t="shared" si="121"/>
        <v>0</v>
      </c>
    </row>
    <row r="128" spans="1:43">
      <c r="A128" s="70">
        <f t="shared" si="104"/>
        <v>127</v>
      </c>
      <c r="B128" s="70" t="e">
        <f>INDEX(monthly_gwh_mw!B:B,MATCH(A128,monthly_gwh_mw!AA:AA,0))</f>
        <v>#N/A</v>
      </c>
      <c r="C128" s="190" t="e">
        <f>INDEX(monthly_gwh_mw!K:K,MATCH(A128,monthly_gwh_mw!AA:AA,0))</f>
        <v>#N/A</v>
      </c>
      <c r="D128" s="70" t="e">
        <f>INDEX(monthly_gwh_mw!Y:Y,MATCH(A128,monthly_gwh_mw!AA:AA,0))</f>
        <v>#N/A</v>
      </c>
      <c r="E128" s="70" t="e">
        <f>INDEX(monthly_gwh_mw!N:N,MATCH(A128,monthly_gwh_mw!AA:AA,0))</f>
        <v>#N/A</v>
      </c>
      <c r="F128" s="67" t="e">
        <f t="shared" si="105"/>
        <v>#N/A</v>
      </c>
      <c r="G128" s="192">
        <v>43755</v>
      </c>
      <c r="H128" s="40">
        <v>43891</v>
      </c>
      <c r="I128" s="40">
        <v>44500</v>
      </c>
      <c r="J128" s="25" t="s">
        <v>9</v>
      </c>
      <c r="K128" s="25">
        <v>0</v>
      </c>
      <c r="M128" s="67" t="str">
        <f>IF(COUNTIFS(resources!B:B,B128)&gt;0,INDEX(resources!I:I,MATCH(B128,resources!B:B,0)),"fillme")</f>
        <v>fillme</v>
      </c>
      <c r="O128" s="67" t="e">
        <f t="shared" si="122"/>
        <v>#N/A</v>
      </c>
      <c r="P128" s="67" t="e">
        <f t="shared" si="122"/>
        <v>#N/A</v>
      </c>
      <c r="Q128" s="67" t="e">
        <f t="shared" si="122"/>
        <v>#N/A</v>
      </c>
      <c r="R128" s="67" t="e">
        <f t="shared" si="122"/>
        <v>#N/A</v>
      </c>
      <c r="Y128" s="26">
        <f t="shared" si="106"/>
        <v>2019</v>
      </c>
      <c r="Z128" s="26">
        <f t="shared" si="107"/>
        <v>10</v>
      </c>
      <c r="AA128" s="26">
        <f t="shared" si="108"/>
        <v>2020</v>
      </c>
      <c r="AB128" s="26">
        <f t="shared" si="109"/>
        <v>3</v>
      </c>
      <c r="AC128" s="26">
        <f t="shared" si="110"/>
        <v>2021</v>
      </c>
      <c r="AD128" s="26">
        <f t="shared" si="111"/>
        <v>10</v>
      </c>
      <c r="AE128" s="104">
        <f t="shared" si="112"/>
        <v>1</v>
      </c>
      <c r="AF128" s="104">
        <f t="shared" si="113"/>
        <v>1</v>
      </c>
      <c r="AG128" s="104">
        <f t="shared" si="114"/>
        <v>1</v>
      </c>
      <c r="AH128" s="104">
        <f t="shared" si="115"/>
        <v>1</v>
      </c>
      <c r="AI128" s="104">
        <f t="shared" si="116"/>
        <v>0</v>
      </c>
      <c r="AJ128" s="210" t="s">
        <v>6314</v>
      </c>
      <c r="AK128" s="210" t="s">
        <v>6314</v>
      </c>
      <c r="AL128" s="210" t="s">
        <v>6314</v>
      </c>
      <c r="AM128" s="104">
        <f t="shared" si="117"/>
        <v>0</v>
      </c>
      <c r="AN128" s="104">
        <f t="shared" si="118"/>
        <v>0</v>
      </c>
      <c r="AO128" s="104" t="e">
        <f t="shared" si="119"/>
        <v>#VALUE!</v>
      </c>
      <c r="AP128" s="104" t="e">
        <f t="shared" si="120"/>
        <v>#VALUE!</v>
      </c>
      <c r="AQ128" s="104">
        <f t="shared" si="121"/>
        <v>0</v>
      </c>
    </row>
    <row r="129" spans="1:43">
      <c r="A129" s="70">
        <f t="shared" si="104"/>
        <v>128</v>
      </c>
      <c r="B129" s="70" t="e">
        <f>INDEX(monthly_gwh_mw!B:B,MATCH(A129,monthly_gwh_mw!AA:AA,0))</f>
        <v>#N/A</v>
      </c>
      <c r="C129" s="190" t="e">
        <f>INDEX(monthly_gwh_mw!K:K,MATCH(A129,monthly_gwh_mw!AA:AA,0))</f>
        <v>#N/A</v>
      </c>
      <c r="D129" s="70" t="e">
        <f>INDEX(monthly_gwh_mw!Y:Y,MATCH(A129,monthly_gwh_mw!AA:AA,0))</f>
        <v>#N/A</v>
      </c>
      <c r="E129" s="70" t="e">
        <f>INDEX(monthly_gwh_mw!N:N,MATCH(A129,monthly_gwh_mw!AA:AA,0))</f>
        <v>#N/A</v>
      </c>
      <c r="F129" s="67" t="e">
        <f t="shared" si="105"/>
        <v>#N/A</v>
      </c>
      <c r="G129" s="192">
        <v>43755</v>
      </c>
      <c r="H129" s="40">
        <v>43862</v>
      </c>
      <c r="I129" s="40">
        <v>44561</v>
      </c>
      <c r="J129" s="25" t="s">
        <v>9</v>
      </c>
      <c r="K129" s="25">
        <v>0</v>
      </c>
      <c r="M129" s="67" t="str">
        <f>IF(COUNTIFS(resources!B:B,B129)&gt;0,INDEX(resources!I:I,MATCH(B129,resources!B:B,0)),"fillme")</f>
        <v>fillme</v>
      </c>
      <c r="O129" s="67" t="e">
        <f t="shared" si="122"/>
        <v>#N/A</v>
      </c>
      <c r="P129" s="67" t="e">
        <f t="shared" si="122"/>
        <v>#N/A</v>
      </c>
      <c r="Q129" s="67" t="e">
        <f t="shared" si="122"/>
        <v>#N/A</v>
      </c>
      <c r="R129" s="67" t="e">
        <f t="shared" si="122"/>
        <v>#N/A</v>
      </c>
      <c r="Y129" s="26">
        <f t="shared" si="106"/>
        <v>2019</v>
      </c>
      <c r="Z129" s="26">
        <f t="shared" si="107"/>
        <v>10</v>
      </c>
      <c r="AA129" s="26">
        <f t="shared" si="108"/>
        <v>2020</v>
      </c>
      <c r="AB129" s="26">
        <f t="shared" si="109"/>
        <v>2</v>
      </c>
      <c r="AC129" s="26">
        <f t="shared" si="110"/>
        <v>2021</v>
      </c>
      <c r="AD129" s="26">
        <f t="shared" si="111"/>
        <v>12</v>
      </c>
      <c r="AE129" s="104">
        <f t="shared" si="112"/>
        <v>1</v>
      </c>
      <c r="AF129" s="104">
        <f t="shared" si="113"/>
        <v>1</v>
      </c>
      <c r="AG129" s="104">
        <f t="shared" si="114"/>
        <v>1</v>
      </c>
      <c r="AH129" s="104">
        <f t="shared" si="115"/>
        <v>1</v>
      </c>
      <c r="AI129" s="104">
        <f t="shared" si="116"/>
        <v>0</v>
      </c>
      <c r="AJ129" s="210" t="s">
        <v>6314</v>
      </c>
      <c r="AK129" s="210" t="s">
        <v>6314</v>
      </c>
      <c r="AL129" s="210" t="s">
        <v>6314</v>
      </c>
      <c r="AM129" s="104">
        <f t="shared" si="117"/>
        <v>0</v>
      </c>
      <c r="AN129" s="104">
        <f t="shared" si="118"/>
        <v>0</v>
      </c>
      <c r="AO129" s="104" t="e">
        <f t="shared" si="119"/>
        <v>#VALUE!</v>
      </c>
      <c r="AP129" s="104" t="e">
        <f t="shared" si="120"/>
        <v>#VALUE!</v>
      </c>
      <c r="AQ129" s="104">
        <f t="shared" si="121"/>
        <v>0</v>
      </c>
    </row>
    <row r="130" spans="1:43">
      <c r="A130" s="70">
        <f t="shared" si="104"/>
        <v>129</v>
      </c>
      <c r="B130" s="70" t="e">
        <f>INDEX(monthly_gwh_mw!B:B,MATCH(A130,monthly_gwh_mw!AA:AA,0))</f>
        <v>#N/A</v>
      </c>
      <c r="C130" s="190" t="e">
        <f>INDEX(monthly_gwh_mw!K:K,MATCH(A130,monthly_gwh_mw!AA:AA,0))</f>
        <v>#N/A</v>
      </c>
      <c r="D130" s="70" t="e">
        <f>INDEX(monthly_gwh_mw!Y:Y,MATCH(A130,monthly_gwh_mw!AA:AA,0))</f>
        <v>#N/A</v>
      </c>
      <c r="E130" s="70" t="e">
        <f>INDEX(monthly_gwh_mw!N:N,MATCH(A130,monthly_gwh_mw!AA:AA,0))</f>
        <v>#N/A</v>
      </c>
      <c r="F130" s="67" t="e">
        <f t="shared" si="105"/>
        <v>#N/A</v>
      </c>
      <c r="G130" s="192">
        <v>43755</v>
      </c>
      <c r="H130" s="40">
        <v>43862</v>
      </c>
      <c r="I130" s="40">
        <v>44561</v>
      </c>
      <c r="J130" s="25" t="s">
        <v>9</v>
      </c>
      <c r="K130" s="25">
        <v>0</v>
      </c>
      <c r="M130" s="67" t="str">
        <f>IF(COUNTIFS(resources!B:B,B130)&gt;0,INDEX(resources!I:I,MATCH(B130,resources!B:B,0)),"fillme")</f>
        <v>fillme</v>
      </c>
      <c r="O130" s="67" t="e">
        <f t="shared" si="122"/>
        <v>#N/A</v>
      </c>
      <c r="P130" s="67" t="e">
        <f t="shared" si="122"/>
        <v>#N/A</v>
      </c>
      <c r="Q130" s="67" t="e">
        <f t="shared" si="122"/>
        <v>#N/A</v>
      </c>
      <c r="R130" s="67" t="e">
        <f t="shared" si="122"/>
        <v>#N/A</v>
      </c>
      <c r="Y130" s="26">
        <f t="shared" si="106"/>
        <v>2019</v>
      </c>
      <c r="Z130" s="26">
        <f t="shared" si="107"/>
        <v>10</v>
      </c>
      <c r="AA130" s="26">
        <f t="shared" si="108"/>
        <v>2020</v>
      </c>
      <c r="AB130" s="26">
        <f t="shared" si="109"/>
        <v>2</v>
      </c>
      <c r="AC130" s="26">
        <f t="shared" si="110"/>
        <v>2021</v>
      </c>
      <c r="AD130" s="26">
        <f t="shared" si="111"/>
        <v>12</v>
      </c>
      <c r="AE130" s="104">
        <f t="shared" si="112"/>
        <v>1</v>
      </c>
      <c r="AF130" s="104">
        <f t="shared" si="113"/>
        <v>1</v>
      </c>
      <c r="AG130" s="104">
        <f t="shared" si="114"/>
        <v>1</v>
      </c>
      <c r="AH130" s="104">
        <f t="shared" si="115"/>
        <v>1</v>
      </c>
      <c r="AI130" s="104">
        <f t="shared" si="116"/>
        <v>0</v>
      </c>
      <c r="AJ130" s="210" t="s">
        <v>6314</v>
      </c>
      <c r="AK130" s="210" t="s">
        <v>6314</v>
      </c>
      <c r="AL130" s="210" t="s">
        <v>6314</v>
      </c>
      <c r="AM130" s="104">
        <f t="shared" si="117"/>
        <v>0</v>
      </c>
      <c r="AN130" s="104">
        <f t="shared" si="118"/>
        <v>0</v>
      </c>
      <c r="AO130" s="104" t="e">
        <f t="shared" si="119"/>
        <v>#VALUE!</v>
      </c>
      <c r="AP130" s="104" t="e">
        <f t="shared" si="120"/>
        <v>#VALUE!</v>
      </c>
      <c r="AQ130" s="104">
        <f t="shared" si="121"/>
        <v>0</v>
      </c>
    </row>
    <row r="131" spans="1:43">
      <c r="A131" s="70">
        <f t="shared" si="104"/>
        <v>130</v>
      </c>
      <c r="B131" s="70" t="e">
        <f>INDEX(monthly_gwh_mw!B:B,MATCH(A131,monthly_gwh_mw!AA:AA,0))</f>
        <v>#N/A</v>
      </c>
      <c r="C131" s="190" t="e">
        <f>INDEX(monthly_gwh_mw!K:K,MATCH(A131,monthly_gwh_mw!AA:AA,0))</f>
        <v>#N/A</v>
      </c>
      <c r="D131" s="70" t="e">
        <f>INDEX(monthly_gwh_mw!Y:Y,MATCH(A131,monthly_gwh_mw!AA:AA,0))</f>
        <v>#N/A</v>
      </c>
      <c r="E131" s="70" t="e">
        <f>INDEX(monthly_gwh_mw!N:N,MATCH(A131,monthly_gwh_mw!AA:AA,0))</f>
        <v>#N/A</v>
      </c>
      <c r="F131" s="67" t="e">
        <f t="shared" si="105"/>
        <v>#N/A</v>
      </c>
      <c r="G131" s="192">
        <v>43224</v>
      </c>
      <c r="H131" s="40">
        <v>43466</v>
      </c>
      <c r="I131" s="40">
        <v>44561</v>
      </c>
      <c r="J131" s="25" t="s">
        <v>9</v>
      </c>
      <c r="K131" s="25">
        <v>0</v>
      </c>
      <c r="M131" s="67" t="str">
        <f>IF(COUNTIFS(resources!B:B,B131)&gt;0,INDEX(resources!I:I,MATCH(B131,resources!B:B,0)),"fillme")</f>
        <v>fillme</v>
      </c>
      <c r="O131" s="67" t="e">
        <f t="shared" si="122"/>
        <v>#N/A</v>
      </c>
      <c r="P131" s="67" t="e">
        <f t="shared" si="122"/>
        <v>#N/A</v>
      </c>
      <c r="Q131" s="67" t="e">
        <f t="shared" si="122"/>
        <v>#N/A</v>
      </c>
      <c r="R131" s="67" t="e">
        <f t="shared" si="122"/>
        <v>#N/A</v>
      </c>
      <c r="Y131" s="26">
        <f t="shared" si="106"/>
        <v>2018</v>
      </c>
      <c r="Z131" s="26">
        <f t="shared" si="107"/>
        <v>5</v>
      </c>
      <c r="AA131" s="26">
        <f t="shared" si="108"/>
        <v>2019</v>
      </c>
      <c r="AB131" s="26">
        <f t="shared" si="109"/>
        <v>1</v>
      </c>
      <c r="AC131" s="26">
        <f t="shared" si="110"/>
        <v>2021</v>
      </c>
      <c r="AD131" s="26">
        <f t="shared" si="111"/>
        <v>12</v>
      </c>
      <c r="AE131" s="104">
        <f t="shared" si="112"/>
        <v>1</v>
      </c>
      <c r="AF131" s="104">
        <f t="shared" si="113"/>
        <v>1</v>
      </c>
      <c r="AG131" s="104">
        <f t="shared" si="114"/>
        <v>1</v>
      </c>
      <c r="AH131" s="104">
        <f t="shared" si="115"/>
        <v>1</v>
      </c>
      <c r="AI131" s="104">
        <f t="shared" si="116"/>
        <v>0</v>
      </c>
      <c r="AJ131" s="210" t="s">
        <v>6314</v>
      </c>
      <c r="AK131" s="210" t="s">
        <v>6314</v>
      </c>
      <c r="AL131" s="210" t="s">
        <v>6314</v>
      </c>
      <c r="AM131" s="104">
        <f t="shared" si="117"/>
        <v>0</v>
      </c>
      <c r="AN131" s="104">
        <f t="shared" si="118"/>
        <v>0</v>
      </c>
      <c r="AO131" s="104" t="e">
        <f t="shared" si="119"/>
        <v>#VALUE!</v>
      </c>
      <c r="AP131" s="104" t="e">
        <f t="shared" si="120"/>
        <v>#VALUE!</v>
      </c>
      <c r="AQ131" s="104">
        <f t="shared" si="121"/>
        <v>0</v>
      </c>
    </row>
    <row r="132" spans="1:43">
      <c r="A132" s="70">
        <f t="shared" si="104"/>
        <v>131</v>
      </c>
      <c r="B132" s="70" t="e">
        <f>INDEX(monthly_gwh_mw!B:B,MATCH(A132,monthly_gwh_mw!AA:AA,0))</f>
        <v>#N/A</v>
      </c>
      <c r="C132" s="190" t="e">
        <f>INDEX(monthly_gwh_mw!K:K,MATCH(A132,monthly_gwh_mw!AA:AA,0))</f>
        <v>#N/A</v>
      </c>
      <c r="D132" s="70" t="e">
        <f>INDEX(monthly_gwh_mw!Y:Y,MATCH(A132,monthly_gwh_mw!AA:AA,0))</f>
        <v>#N/A</v>
      </c>
      <c r="E132" s="70" t="e">
        <f>INDEX(monthly_gwh_mw!N:N,MATCH(A132,monthly_gwh_mw!AA:AA,0))</f>
        <v>#N/A</v>
      </c>
      <c r="F132" s="67" t="e">
        <f t="shared" si="105"/>
        <v>#N/A</v>
      </c>
      <c r="G132" s="192">
        <v>43224</v>
      </c>
      <c r="H132" s="40">
        <v>43466</v>
      </c>
      <c r="I132" s="40">
        <v>44561</v>
      </c>
      <c r="J132" s="25" t="s">
        <v>9</v>
      </c>
      <c r="K132" s="25">
        <v>0</v>
      </c>
      <c r="M132" s="67" t="str">
        <f>IF(COUNTIFS(resources!B:B,B132)&gt;0,INDEX(resources!I:I,MATCH(B132,resources!B:B,0)),"fillme")</f>
        <v>fillme</v>
      </c>
      <c r="O132" s="67" t="e">
        <f t="shared" si="122"/>
        <v>#N/A</v>
      </c>
      <c r="P132" s="67" t="e">
        <f t="shared" si="122"/>
        <v>#N/A</v>
      </c>
      <c r="Q132" s="67" t="e">
        <f t="shared" si="122"/>
        <v>#N/A</v>
      </c>
      <c r="R132" s="67" t="e">
        <f t="shared" si="122"/>
        <v>#N/A</v>
      </c>
      <c r="Y132" s="26">
        <f t="shared" si="106"/>
        <v>2018</v>
      </c>
      <c r="Z132" s="26">
        <f t="shared" si="107"/>
        <v>5</v>
      </c>
      <c r="AA132" s="26">
        <f t="shared" si="108"/>
        <v>2019</v>
      </c>
      <c r="AB132" s="26">
        <f t="shared" si="109"/>
        <v>1</v>
      </c>
      <c r="AC132" s="26">
        <f t="shared" si="110"/>
        <v>2021</v>
      </c>
      <c r="AD132" s="26">
        <f t="shared" si="111"/>
        <v>12</v>
      </c>
      <c r="AE132" s="104">
        <f t="shared" si="112"/>
        <v>1</v>
      </c>
      <c r="AF132" s="104">
        <f t="shared" si="113"/>
        <v>1</v>
      </c>
      <c r="AG132" s="104">
        <f t="shared" si="114"/>
        <v>1</v>
      </c>
      <c r="AH132" s="104">
        <f t="shared" si="115"/>
        <v>1</v>
      </c>
      <c r="AI132" s="104">
        <f t="shared" si="116"/>
        <v>0</v>
      </c>
      <c r="AJ132" s="210" t="s">
        <v>6314</v>
      </c>
      <c r="AK132" s="210" t="s">
        <v>6314</v>
      </c>
      <c r="AL132" s="210" t="s">
        <v>6314</v>
      </c>
      <c r="AM132" s="104">
        <f t="shared" si="117"/>
        <v>0</v>
      </c>
      <c r="AN132" s="104">
        <f t="shared" si="118"/>
        <v>0</v>
      </c>
      <c r="AO132" s="104" t="e">
        <f t="shared" si="119"/>
        <v>#VALUE!</v>
      </c>
      <c r="AP132" s="104" t="e">
        <f t="shared" si="120"/>
        <v>#VALUE!</v>
      </c>
      <c r="AQ132" s="104">
        <f t="shared" si="121"/>
        <v>0</v>
      </c>
    </row>
    <row r="133" spans="1:43">
      <c r="A133" s="70">
        <f t="shared" si="104"/>
        <v>132</v>
      </c>
      <c r="B133" s="70" t="e">
        <f>INDEX(monthly_gwh_mw!B:B,MATCH(A133,monthly_gwh_mw!AA:AA,0))</f>
        <v>#N/A</v>
      </c>
      <c r="C133" s="190" t="e">
        <f>INDEX(monthly_gwh_mw!K:K,MATCH(A133,monthly_gwh_mw!AA:AA,0))</f>
        <v>#N/A</v>
      </c>
      <c r="D133" s="70" t="e">
        <f>INDEX(monthly_gwh_mw!Y:Y,MATCH(A133,monthly_gwh_mw!AA:AA,0))</f>
        <v>#N/A</v>
      </c>
      <c r="E133" s="70" t="e">
        <f>INDEX(monthly_gwh_mw!N:N,MATCH(A133,monthly_gwh_mw!AA:AA,0))</f>
        <v>#N/A</v>
      </c>
      <c r="F133" s="67" t="e">
        <f t="shared" si="105"/>
        <v>#N/A</v>
      </c>
      <c r="G133" s="192">
        <v>43759</v>
      </c>
      <c r="H133" s="40">
        <v>43922</v>
      </c>
      <c r="I133" s="40">
        <v>44500</v>
      </c>
      <c r="J133" s="25" t="s">
        <v>9</v>
      </c>
      <c r="K133" s="25">
        <v>0</v>
      </c>
      <c r="M133" s="67" t="str">
        <f>IF(COUNTIFS(resources!B:B,B133)&gt;0,INDEX(resources!I:I,MATCH(B133,resources!B:B,0)),"fillme")</f>
        <v>fillme</v>
      </c>
      <c r="O133" s="67" t="e">
        <f t="shared" si="122"/>
        <v>#N/A</v>
      </c>
      <c r="P133" s="67" t="e">
        <f t="shared" si="122"/>
        <v>#N/A</v>
      </c>
      <c r="Q133" s="67" t="e">
        <f t="shared" si="122"/>
        <v>#N/A</v>
      </c>
      <c r="R133" s="67" t="e">
        <f t="shared" si="122"/>
        <v>#N/A</v>
      </c>
      <c r="Y133" s="26">
        <f t="shared" si="106"/>
        <v>2019</v>
      </c>
      <c r="Z133" s="26">
        <f t="shared" si="107"/>
        <v>10</v>
      </c>
      <c r="AA133" s="26">
        <f t="shared" si="108"/>
        <v>2020</v>
      </c>
      <c r="AB133" s="26">
        <f t="shared" si="109"/>
        <v>4</v>
      </c>
      <c r="AC133" s="26">
        <f t="shared" si="110"/>
        <v>2021</v>
      </c>
      <c r="AD133" s="26">
        <f t="shared" si="111"/>
        <v>10</v>
      </c>
      <c r="AE133" s="104">
        <f t="shared" si="112"/>
        <v>1</v>
      </c>
      <c r="AF133" s="104">
        <f t="shared" si="113"/>
        <v>1</v>
      </c>
      <c r="AG133" s="104">
        <f t="shared" si="114"/>
        <v>1</v>
      </c>
      <c r="AH133" s="104">
        <f t="shared" si="115"/>
        <v>1</v>
      </c>
      <c r="AI133" s="104">
        <f t="shared" si="116"/>
        <v>0</v>
      </c>
      <c r="AJ133" s="210" t="s">
        <v>6314</v>
      </c>
      <c r="AK133" s="210" t="s">
        <v>6314</v>
      </c>
      <c r="AL133" s="210" t="s">
        <v>6314</v>
      </c>
      <c r="AM133" s="104">
        <f t="shared" si="117"/>
        <v>0</v>
      </c>
      <c r="AN133" s="104">
        <f t="shared" si="118"/>
        <v>0</v>
      </c>
      <c r="AO133" s="104" t="e">
        <f t="shared" si="119"/>
        <v>#VALUE!</v>
      </c>
      <c r="AP133" s="104" t="e">
        <f t="shared" si="120"/>
        <v>#VALUE!</v>
      </c>
      <c r="AQ133" s="104">
        <f t="shared" si="121"/>
        <v>0</v>
      </c>
    </row>
    <row r="134" spans="1:43">
      <c r="A134" s="70">
        <f t="shared" ref="A134:A197" si="123">ROW()-1</f>
        <v>133</v>
      </c>
      <c r="B134" s="70" t="e">
        <f>INDEX(monthly_gwh_mw!B:B,MATCH(A134,monthly_gwh_mw!AA:AA,0))</f>
        <v>#N/A</v>
      </c>
      <c r="C134" s="190" t="e">
        <f>INDEX(monthly_gwh_mw!K:K,MATCH(A134,monthly_gwh_mw!AA:AA,0))</f>
        <v>#N/A</v>
      </c>
      <c r="D134" s="70" t="e">
        <f>INDEX(monthly_gwh_mw!Y:Y,MATCH(A134,monthly_gwh_mw!AA:AA,0))</f>
        <v>#N/A</v>
      </c>
      <c r="E134" s="70" t="e">
        <f>INDEX(monthly_gwh_mw!N:N,MATCH(A134,monthly_gwh_mw!AA:AA,0))</f>
        <v>#N/A</v>
      </c>
      <c r="F134" s="67" t="e">
        <f t="shared" si="105"/>
        <v>#N/A</v>
      </c>
      <c r="G134" s="192">
        <v>43759</v>
      </c>
      <c r="H134" s="40">
        <v>43922</v>
      </c>
      <c r="I134" s="40">
        <v>44500</v>
      </c>
      <c r="J134" s="25" t="s">
        <v>9</v>
      </c>
      <c r="K134" s="25">
        <v>0</v>
      </c>
      <c r="M134" s="67" t="str">
        <f>IF(COUNTIFS(resources!B:B,B134)&gt;0,INDEX(resources!I:I,MATCH(B134,resources!B:B,0)),"fillme")</f>
        <v>fillme</v>
      </c>
      <c r="O134" s="67" t="e">
        <f t="shared" si="122"/>
        <v>#N/A</v>
      </c>
      <c r="P134" s="67" t="e">
        <f t="shared" si="122"/>
        <v>#N/A</v>
      </c>
      <c r="Q134" s="67" t="e">
        <f t="shared" si="122"/>
        <v>#N/A</v>
      </c>
      <c r="R134" s="67" t="e">
        <f t="shared" si="122"/>
        <v>#N/A</v>
      </c>
      <c r="Y134" s="26">
        <f t="shared" si="106"/>
        <v>2019</v>
      </c>
      <c r="Z134" s="26">
        <f t="shared" si="107"/>
        <v>10</v>
      </c>
      <c r="AA134" s="26">
        <f t="shared" si="108"/>
        <v>2020</v>
      </c>
      <c r="AB134" s="26">
        <f t="shared" si="109"/>
        <v>4</v>
      </c>
      <c r="AC134" s="26">
        <f t="shared" si="110"/>
        <v>2021</v>
      </c>
      <c r="AD134" s="26">
        <f t="shared" si="111"/>
        <v>10</v>
      </c>
      <c r="AE134" s="104">
        <f t="shared" si="112"/>
        <v>1</v>
      </c>
      <c r="AF134" s="104">
        <f t="shared" si="113"/>
        <v>1</v>
      </c>
      <c r="AG134" s="104">
        <f t="shared" si="114"/>
        <v>1</v>
      </c>
      <c r="AH134" s="104">
        <f t="shared" si="115"/>
        <v>1</v>
      </c>
      <c r="AI134" s="104">
        <f t="shared" si="116"/>
        <v>0</v>
      </c>
      <c r="AJ134" s="210" t="s">
        <v>6314</v>
      </c>
      <c r="AK134" s="210" t="s">
        <v>6314</v>
      </c>
      <c r="AL134" s="210" t="s">
        <v>6314</v>
      </c>
      <c r="AM134" s="104">
        <f t="shared" si="117"/>
        <v>0</v>
      </c>
      <c r="AN134" s="104">
        <f t="shared" si="118"/>
        <v>0</v>
      </c>
      <c r="AO134" s="104" t="e">
        <f t="shared" si="119"/>
        <v>#VALUE!</v>
      </c>
      <c r="AP134" s="104" t="e">
        <f t="shared" si="120"/>
        <v>#VALUE!</v>
      </c>
      <c r="AQ134" s="104">
        <f t="shared" si="121"/>
        <v>0</v>
      </c>
    </row>
    <row r="135" spans="1:43">
      <c r="A135" s="70">
        <f t="shared" si="123"/>
        <v>134</v>
      </c>
      <c r="B135" s="70" t="e">
        <f>INDEX(monthly_gwh_mw!B:B,MATCH(A135,monthly_gwh_mw!AA:AA,0))</f>
        <v>#N/A</v>
      </c>
      <c r="C135" s="190" t="e">
        <f>INDEX(monthly_gwh_mw!K:K,MATCH(A135,monthly_gwh_mw!AA:AA,0))</f>
        <v>#N/A</v>
      </c>
      <c r="D135" s="70" t="e">
        <f>INDEX(monthly_gwh_mw!Y:Y,MATCH(A135,monthly_gwh_mw!AA:AA,0))</f>
        <v>#N/A</v>
      </c>
      <c r="E135" s="70" t="e">
        <f>INDEX(monthly_gwh_mw!N:N,MATCH(A135,monthly_gwh_mw!AA:AA,0))</f>
        <v>#N/A</v>
      </c>
      <c r="F135" s="67" t="e">
        <f t="shared" si="105"/>
        <v>#N/A</v>
      </c>
      <c r="G135" s="192">
        <v>43759</v>
      </c>
      <c r="H135" s="40">
        <v>43922</v>
      </c>
      <c r="I135" s="40">
        <v>44500</v>
      </c>
      <c r="J135" s="25" t="s">
        <v>9</v>
      </c>
      <c r="K135" s="25">
        <v>0</v>
      </c>
      <c r="M135" s="67" t="str">
        <f>IF(COUNTIFS(resources!B:B,B135)&gt;0,INDEX(resources!I:I,MATCH(B135,resources!B:B,0)),"fillme")</f>
        <v>fillme</v>
      </c>
      <c r="O135" s="67" t="e">
        <f t="shared" si="122"/>
        <v>#N/A</v>
      </c>
      <c r="P135" s="67" t="e">
        <f t="shared" si="122"/>
        <v>#N/A</v>
      </c>
      <c r="Q135" s="67" t="e">
        <f t="shared" si="122"/>
        <v>#N/A</v>
      </c>
      <c r="R135" s="67" t="e">
        <f t="shared" si="122"/>
        <v>#N/A</v>
      </c>
      <c r="Y135" s="26">
        <f t="shared" si="106"/>
        <v>2019</v>
      </c>
      <c r="Z135" s="26">
        <f t="shared" si="107"/>
        <v>10</v>
      </c>
      <c r="AA135" s="26">
        <f t="shared" si="108"/>
        <v>2020</v>
      </c>
      <c r="AB135" s="26">
        <f t="shared" si="109"/>
        <v>4</v>
      </c>
      <c r="AC135" s="26">
        <f t="shared" si="110"/>
        <v>2021</v>
      </c>
      <c r="AD135" s="26">
        <f t="shared" si="111"/>
        <v>10</v>
      </c>
      <c r="AE135" s="104">
        <f t="shared" si="112"/>
        <v>1</v>
      </c>
      <c r="AF135" s="104">
        <f t="shared" si="113"/>
        <v>1</v>
      </c>
      <c r="AG135" s="104">
        <f t="shared" si="114"/>
        <v>1</v>
      </c>
      <c r="AH135" s="104">
        <f t="shared" si="115"/>
        <v>1</v>
      </c>
      <c r="AI135" s="104">
        <f t="shared" si="116"/>
        <v>0</v>
      </c>
      <c r="AJ135" s="210" t="s">
        <v>6314</v>
      </c>
      <c r="AK135" s="210" t="s">
        <v>6314</v>
      </c>
      <c r="AL135" s="210" t="s">
        <v>6314</v>
      </c>
      <c r="AM135" s="104">
        <f t="shared" si="117"/>
        <v>0</v>
      </c>
      <c r="AN135" s="104">
        <f t="shared" si="118"/>
        <v>0</v>
      </c>
      <c r="AO135" s="104" t="e">
        <f t="shared" si="119"/>
        <v>#VALUE!</v>
      </c>
      <c r="AP135" s="104" t="e">
        <f t="shared" si="120"/>
        <v>#VALUE!</v>
      </c>
      <c r="AQ135" s="104">
        <f t="shared" si="121"/>
        <v>0</v>
      </c>
    </row>
    <row r="136" spans="1:43">
      <c r="A136" s="70">
        <f t="shared" si="123"/>
        <v>135</v>
      </c>
      <c r="B136" s="70" t="e">
        <f>INDEX(monthly_gwh_mw!B:B,MATCH(A136,monthly_gwh_mw!AA:AA,0))</f>
        <v>#N/A</v>
      </c>
      <c r="C136" s="190" t="e">
        <f>INDEX(monthly_gwh_mw!K:K,MATCH(A136,monthly_gwh_mw!AA:AA,0))</f>
        <v>#N/A</v>
      </c>
      <c r="D136" s="70" t="e">
        <f>INDEX(monthly_gwh_mw!Y:Y,MATCH(A136,monthly_gwh_mw!AA:AA,0))</f>
        <v>#N/A</v>
      </c>
      <c r="E136" s="70" t="e">
        <f>INDEX(monthly_gwh_mw!N:N,MATCH(A136,monthly_gwh_mw!AA:AA,0))</f>
        <v>#N/A</v>
      </c>
      <c r="F136" s="67" t="e">
        <f t="shared" si="105"/>
        <v>#N/A</v>
      </c>
      <c r="G136" s="192">
        <v>43759</v>
      </c>
      <c r="H136" s="40">
        <v>43922</v>
      </c>
      <c r="I136" s="40">
        <v>44500</v>
      </c>
      <c r="J136" s="25" t="s">
        <v>9</v>
      </c>
      <c r="K136" s="25">
        <v>0</v>
      </c>
      <c r="M136" s="67" t="str">
        <f>IF(COUNTIFS(resources!B:B,B136)&gt;0,INDEX(resources!I:I,MATCH(B136,resources!B:B,0)),"fillme")</f>
        <v>fillme</v>
      </c>
      <c r="O136" s="67" t="e">
        <f t="shared" si="122"/>
        <v>#N/A</v>
      </c>
      <c r="P136" s="67" t="e">
        <f t="shared" si="122"/>
        <v>#N/A</v>
      </c>
      <c r="Q136" s="67" t="e">
        <f t="shared" si="122"/>
        <v>#N/A</v>
      </c>
      <c r="R136" s="67" t="e">
        <f t="shared" si="122"/>
        <v>#N/A</v>
      </c>
      <c r="Y136" s="26">
        <f t="shared" si="106"/>
        <v>2019</v>
      </c>
      <c r="Z136" s="26">
        <f t="shared" si="107"/>
        <v>10</v>
      </c>
      <c r="AA136" s="26">
        <f t="shared" si="108"/>
        <v>2020</v>
      </c>
      <c r="AB136" s="26">
        <f t="shared" si="109"/>
        <v>4</v>
      </c>
      <c r="AC136" s="26">
        <f t="shared" si="110"/>
        <v>2021</v>
      </c>
      <c r="AD136" s="26">
        <f t="shared" si="111"/>
        <v>10</v>
      </c>
      <c r="AE136" s="104">
        <f t="shared" si="112"/>
        <v>1</v>
      </c>
      <c r="AF136" s="104">
        <f t="shared" si="113"/>
        <v>1</v>
      </c>
      <c r="AG136" s="104">
        <f t="shared" si="114"/>
        <v>1</v>
      </c>
      <c r="AH136" s="104">
        <f t="shared" si="115"/>
        <v>1</v>
      </c>
      <c r="AI136" s="104">
        <f t="shared" si="116"/>
        <v>0</v>
      </c>
      <c r="AJ136" s="210" t="s">
        <v>6314</v>
      </c>
      <c r="AK136" s="210" t="s">
        <v>6314</v>
      </c>
      <c r="AL136" s="210" t="s">
        <v>6314</v>
      </c>
      <c r="AM136" s="104">
        <f t="shared" si="117"/>
        <v>0</v>
      </c>
      <c r="AN136" s="104">
        <f t="shared" si="118"/>
        <v>0</v>
      </c>
      <c r="AO136" s="104" t="e">
        <f t="shared" si="119"/>
        <v>#VALUE!</v>
      </c>
      <c r="AP136" s="104" t="e">
        <f t="shared" si="120"/>
        <v>#VALUE!</v>
      </c>
      <c r="AQ136" s="104">
        <f t="shared" si="121"/>
        <v>0</v>
      </c>
    </row>
    <row r="137" spans="1:43">
      <c r="A137" s="70">
        <f t="shared" si="123"/>
        <v>136</v>
      </c>
      <c r="B137" s="70" t="e">
        <f>INDEX(monthly_gwh_mw!B:B,MATCH(A137,monthly_gwh_mw!AA:AA,0))</f>
        <v>#N/A</v>
      </c>
      <c r="C137" s="190" t="e">
        <f>INDEX(monthly_gwh_mw!K:K,MATCH(A137,monthly_gwh_mw!AA:AA,0))</f>
        <v>#N/A</v>
      </c>
      <c r="D137" s="70" t="e">
        <f>INDEX(monthly_gwh_mw!Y:Y,MATCH(A137,monthly_gwh_mw!AA:AA,0))</f>
        <v>#N/A</v>
      </c>
      <c r="E137" s="70" t="e">
        <f>INDEX(monthly_gwh_mw!N:N,MATCH(A137,monthly_gwh_mw!AA:AA,0))</f>
        <v>#N/A</v>
      </c>
      <c r="F137" s="67" t="e">
        <f t="shared" si="105"/>
        <v>#N/A</v>
      </c>
      <c r="G137" s="192">
        <v>43759</v>
      </c>
      <c r="H137" s="40">
        <v>43922</v>
      </c>
      <c r="I137" s="40">
        <v>44500</v>
      </c>
      <c r="J137" s="25" t="s">
        <v>9</v>
      </c>
      <c r="K137" s="25">
        <v>0</v>
      </c>
      <c r="M137" s="67" t="str">
        <f>IF(COUNTIFS(resources!B:B,B137)&gt;0,INDEX(resources!I:I,MATCH(B137,resources!B:B,0)),"fillme")</f>
        <v>fillme</v>
      </c>
      <c r="O137" s="67" t="e">
        <f t="shared" si="122"/>
        <v>#N/A</v>
      </c>
      <c r="P137" s="67" t="e">
        <f t="shared" si="122"/>
        <v>#N/A</v>
      </c>
      <c r="Q137" s="67" t="e">
        <f t="shared" si="122"/>
        <v>#N/A</v>
      </c>
      <c r="R137" s="67" t="e">
        <f t="shared" si="122"/>
        <v>#N/A</v>
      </c>
      <c r="Y137" s="26">
        <f t="shared" si="106"/>
        <v>2019</v>
      </c>
      <c r="Z137" s="26">
        <f t="shared" si="107"/>
        <v>10</v>
      </c>
      <c r="AA137" s="26">
        <f t="shared" si="108"/>
        <v>2020</v>
      </c>
      <c r="AB137" s="26">
        <f t="shared" si="109"/>
        <v>4</v>
      </c>
      <c r="AC137" s="26">
        <f t="shared" si="110"/>
        <v>2021</v>
      </c>
      <c r="AD137" s="26">
        <f t="shared" si="111"/>
        <v>10</v>
      </c>
      <c r="AE137" s="104">
        <f t="shared" si="112"/>
        <v>1</v>
      </c>
      <c r="AF137" s="104">
        <f t="shared" si="113"/>
        <v>1</v>
      </c>
      <c r="AG137" s="104">
        <f t="shared" si="114"/>
        <v>1</v>
      </c>
      <c r="AH137" s="104">
        <f t="shared" si="115"/>
        <v>1</v>
      </c>
      <c r="AI137" s="104">
        <f t="shared" si="116"/>
        <v>0</v>
      </c>
      <c r="AJ137" s="210" t="s">
        <v>6314</v>
      </c>
      <c r="AK137" s="210" t="s">
        <v>6314</v>
      </c>
      <c r="AL137" s="210" t="s">
        <v>6314</v>
      </c>
      <c r="AM137" s="104">
        <f t="shared" si="117"/>
        <v>0</v>
      </c>
      <c r="AN137" s="104">
        <f t="shared" si="118"/>
        <v>0</v>
      </c>
      <c r="AO137" s="104" t="e">
        <f t="shared" si="119"/>
        <v>#VALUE!</v>
      </c>
      <c r="AP137" s="104" t="e">
        <f t="shared" si="120"/>
        <v>#VALUE!</v>
      </c>
      <c r="AQ137" s="104">
        <f t="shared" si="121"/>
        <v>0</v>
      </c>
    </row>
    <row r="138" spans="1:43">
      <c r="A138" s="70">
        <f t="shared" si="123"/>
        <v>137</v>
      </c>
      <c r="B138" s="70" t="e">
        <f>INDEX(monthly_gwh_mw!B:B,MATCH(A138,monthly_gwh_mw!AA:AA,0))</f>
        <v>#N/A</v>
      </c>
      <c r="C138" s="190" t="e">
        <f>INDEX(monthly_gwh_mw!K:K,MATCH(A138,monthly_gwh_mw!AA:AA,0))</f>
        <v>#N/A</v>
      </c>
      <c r="D138" s="70" t="e">
        <f>INDEX(monthly_gwh_mw!Y:Y,MATCH(A138,monthly_gwh_mw!AA:AA,0))</f>
        <v>#N/A</v>
      </c>
      <c r="E138" s="70" t="e">
        <f>INDEX(monthly_gwh_mw!N:N,MATCH(A138,monthly_gwh_mw!AA:AA,0))</f>
        <v>#N/A</v>
      </c>
      <c r="F138" s="67" t="e">
        <f t="shared" si="105"/>
        <v>#N/A</v>
      </c>
      <c r="G138" s="192">
        <v>43759</v>
      </c>
      <c r="H138" s="40">
        <v>43922</v>
      </c>
      <c r="I138" s="40">
        <v>44500</v>
      </c>
      <c r="J138" s="25" t="s">
        <v>9</v>
      </c>
      <c r="K138" s="25">
        <v>0</v>
      </c>
      <c r="M138" s="67" t="str">
        <f>IF(COUNTIFS(resources!B:B,B138)&gt;0,INDEX(resources!I:I,MATCH(B138,resources!B:B,0)),"fillme")</f>
        <v>fillme</v>
      </c>
      <c r="O138" s="67" t="e">
        <f t="shared" si="122"/>
        <v>#N/A</v>
      </c>
      <c r="P138" s="67" t="e">
        <f t="shared" si="122"/>
        <v>#N/A</v>
      </c>
      <c r="Q138" s="67" t="e">
        <f t="shared" si="122"/>
        <v>#N/A</v>
      </c>
      <c r="R138" s="67" t="e">
        <f t="shared" si="122"/>
        <v>#N/A</v>
      </c>
      <c r="Y138" s="26">
        <f t="shared" si="106"/>
        <v>2019</v>
      </c>
      <c r="Z138" s="26">
        <f t="shared" si="107"/>
        <v>10</v>
      </c>
      <c r="AA138" s="26">
        <f t="shared" si="108"/>
        <v>2020</v>
      </c>
      <c r="AB138" s="26">
        <f t="shared" si="109"/>
        <v>4</v>
      </c>
      <c r="AC138" s="26">
        <f t="shared" si="110"/>
        <v>2021</v>
      </c>
      <c r="AD138" s="26">
        <f t="shared" si="111"/>
        <v>10</v>
      </c>
      <c r="AE138" s="104">
        <f t="shared" si="112"/>
        <v>1</v>
      </c>
      <c r="AF138" s="104">
        <f t="shared" si="113"/>
        <v>1</v>
      </c>
      <c r="AG138" s="104">
        <f t="shared" si="114"/>
        <v>1</v>
      </c>
      <c r="AH138" s="104">
        <f t="shared" si="115"/>
        <v>1</v>
      </c>
      <c r="AI138" s="104">
        <f t="shared" si="116"/>
        <v>0</v>
      </c>
      <c r="AJ138" s="210" t="s">
        <v>6314</v>
      </c>
      <c r="AK138" s="210" t="s">
        <v>6314</v>
      </c>
      <c r="AL138" s="210" t="s">
        <v>6314</v>
      </c>
      <c r="AM138" s="104">
        <f t="shared" si="117"/>
        <v>0</v>
      </c>
      <c r="AN138" s="104">
        <f t="shared" si="118"/>
        <v>0</v>
      </c>
      <c r="AO138" s="104" t="e">
        <f t="shared" si="119"/>
        <v>#VALUE!</v>
      </c>
      <c r="AP138" s="104" t="e">
        <f t="shared" si="120"/>
        <v>#VALUE!</v>
      </c>
      <c r="AQ138" s="104">
        <f t="shared" si="121"/>
        <v>0</v>
      </c>
    </row>
    <row r="139" spans="1:43">
      <c r="A139" s="70">
        <f t="shared" si="123"/>
        <v>138</v>
      </c>
      <c r="B139" s="70" t="e">
        <f>INDEX(monthly_gwh_mw!B:B,MATCH(A139,monthly_gwh_mw!AA:AA,0))</f>
        <v>#N/A</v>
      </c>
      <c r="C139" s="190" t="e">
        <f>INDEX(monthly_gwh_mw!K:K,MATCH(A139,monthly_gwh_mw!AA:AA,0))</f>
        <v>#N/A</v>
      </c>
      <c r="D139" s="70" t="e">
        <f>INDEX(monthly_gwh_mw!Y:Y,MATCH(A139,monthly_gwh_mw!AA:AA,0))</f>
        <v>#N/A</v>
      </c>
      <c r="E139" s="70" t="e">
        <f>INDEX(monthly_gwh_mw!N:N,MATCH(A139,monthly_gwh_mw!AA:AA,0))</f>
        <v>#N/A</v>
      </c>
      <c r="F139" s="67" t="e">
        <f t="shared" si="105"/>
        <v>#N/A</v>
      </c>
      <c r="G139" s="192">
        <v>43759</v>
      </c>
      <c r="H139" s="40">
        <v>43922</v>
      </c>
      <c r="I139" s="40">
        <v>44500</v>
      </c>
      <c r="J139" s="25" t="s">
        <v>9</v>
      </c>
      <c r="K139" s="25">
        <v>0</v>
      </c>
      <c r="M139" s="67" t="str">
        <f>IF(COUNTIFS(resources!B:B,B139)&gt;0,INDEX(resources!I:I,MATCH(B139,resources!B:B,0)),"fillme")</f>
        <v>fillme</v>
      </c>
      <c r="O139" s="67" t="e">
        <f t="shared" si="122"/>
        <v>#N/A</v>
      </c>
      <c r="P139" s="67" t="e">
        <f t="shared" si="122"/>
        <v>#N/A</v>
      </c>
      <c r="Q139" s="67" t="e">
        <f t="shared" si="122"/>
        <v>#N/A</v>
      </c>
      <c r="R139" s="67" t="e">
        <f t="shared" si="122"/>
        <v>#N/A</v>
      </c>
      <c r="Y139" s="26">
        <f t="shared" si="106"/>
        <v>2019</v>
      </c>
      <c r="Z139" s="26">
        <f t="shared" si="107"/>
        <v>10</v>
      </c>
      <c r="AA139" s="26">
        <f t="shared" si="108"/>
        <v>2020</v>
      </c>
      <c r="AB139" s="26">
        <f t="shared" si="109"/>
        <v>4</v>
      </c>
      <c r="AC139" s="26">
        <f t="shared" si="110"/>
        <v>2021</v>
      </c>
      <c r="AD139" s="26">
        <f t="shared" si="111"/>
        <v>10</v>
      </c>
      <c r="AE139" s="104">
        <f t="shared" si="112"/>
        <v>1</v>
      </c>
      <c r="AF139" s="104">
        <f t="shared" si="113"/>
        <v>1</v>
      </c>
      <c r="AG139" s="104">
        <f t="shared" si="114"/>
        <v>1</v>
      </c>
      <c r="AH139" s="104">
        <f t="shared" si="115"/>
        <v>1</v>
      </c>
      <c r="AI139" s="104">
        <f t="shared" si="116"/>
        <v>0</v>
      </c>
      <c r="AJ139" s="210" t="s">
        <v>6314</v>
      </c>
      <c r="AK139" s="210" t="s">
        <v>6314</v>
      </c>
      <c r="AL139" s="210" t="s">
        <v>6314</v>
      </c>
      <c r="AM139" s="104">
        <f t="shared" si="117"/>
        <v>0</v>
      </c>
      <c r="AN139" s="104">
        <f t="shared" si="118"/>
        <v>0</v>
      </c>
      <c r="AO139" s="104" t="e">
        <f t="shared" si="119"/>
        <v>#VALUE!</v>
      </c>
      <c r="AP139" s="104" t="e">
        <f t="shared" si="120"/>
        <v>#VALUE!</v>
      </c>
      <c r="AQ139" s="104">
        <f t="shared" si="121"/>
        <v>0</v>
      </c>
    </row>
    <row r="140" spans="1:43">
      <c r="A140" s="70">
        <f t="shared" si="123"/>
        <v>139</v>
      </c>
      <c r="B140" s="70" t="e">
        <f>INDEX(monthly_gwh_mw!B:B,MATCH(A140,monthly_gwh_mw!AA:AA,0))</f>
        <v>#N/A</v>
      </c>
      <c r="C140" s="190" t="e">
        <f>INDEX(monthly_gwh_mw!K:K,MATCH(A140,monthly_gwh_mw!AA:AA,0))</f>
        <v>#N/A</v>
      </c>
      <c r="D140" s="70" t="e">
        <f>INDEX(monthly_gwh_mw!Y:Y,MATCH(A140,monthly_gwh_mw!AA:AA,0))</f>
        <v>#N/A</v>
      </c>
      <c r="E140" s="70" t="e">
        <f>INDEX(monthly_gwh_mw!N:N,MATCH(A140,monthly_gwh_mw!AA:AA,0))</f>
        <v>#N/A</v>
      </c>
      <c r="F140" s="67" t="e">
        <f t="shared" si="105"/>
        <v>#N/A</v>
      </c>
      <c r="G140" s="192">
        <v>43759</v>
      </c>
      <c r="H140" s="40">
        <v>44136</v>
      </c>
      <c r="I140" s="40">
        <v>44165</v>
      </c>
      <c r="J140" s="25" t="s">
        <v>9</v>
      </c>
      <c r="K140" s="25">
        <v>0</v>
      </c>
      <c r="M140" s="67" t="str">
        <f>IF(COUNTIFS(resources!B:B,B140)&gt;0,INDEX(resources!I:I,MATCH(B140,resources!B:B,0)),"fillme")</f>
        <v>fillme</v>
      </c>
      <c r="O140" s="67" t="e">
        <f t="shared" si="122"/>
        <v>#N/A</v>
      </c>
      <c r="P140" s="67" t="e">
        <f t="shared" si="122"/>
        <v>#N/A</v>
      </c>
      <c r="Q140" s="67" t="e">
        <f t="shared" si="122"/>
        <v>#N/A</v>
      </c>
      <c r="R140" s="67" t="e">
        <f t="shared" si="122"/>
        <v>#N/A</v>
      </c>
      <c r="Y140" s="26">
        <f t="shared" si="106"/>
        <v>2019</v>
      </c>
      <c r="Z140" s="26">
        <f t="shared" si="107"/>
        <v>10</v>
      </c>
      <c r="AA140" s="26">
        <f t="shared" si="108"/>
        <v>2020</v>
      </c>
      <c r="AB140" s="26">
        <f t="shared" si="109"/>
        <v>11</v>
      </c>
      <c r="AC140" s="26">
        <f t="shared" si="110"/>
        <v>2020</v>
      </c>
      <c r="AD140" s="26">
        <f t="shared" si="111"/>
        <v>11</v>
      </c>
      <c r="AE140" s="104">
        <f t="shared" si="112"/>
        <v>1</v>
      </c>
      <c r="AF140" s="104">
        <f t="shared" si="113"/>
        <v>1</v>
      </c>
      <c r="AG140" s="104">
        <f t="shared" si="114"/>
        <v>1</v>
      </c>
      <c r="AH140" s="104">
        <f t="shared" si="115"/>
        <v>1</v>
      </c>
      <c r="AI140" s="104">
        <f t="shared" si="116"/>
        <v>0</v>
      </c>
      <c r="AJ140" s="210" t="s">
        <v>6314</v>
      </c>
      <c r="AK140" s="210" t="s">
        <v>6314</v>
      </c>
      <c r="AL140" s="210" t="s">
        <v>6314</v>
      </c>
      <c r="AM140" s="104">
        <f t="shared" si="117"/>
        <v>0</v>
      </c>
      <c r="AN140" s="104">
        <f t="shared" si="118"/>
        <v>0</v>
      </c>
      <c r="AO140" s="104" t="e">
        <f t="shared" si="119"/>
        <v>#VALUE!</v>
      </c>
      <c r="AP140" s="104" t="e">
        <f t="shared" si="120"/>
        <v>#VALUE!</v>
      </c>
      <c r="AQ140" s="104">
        <f t="shared" si="121"/>
        <v>0</v>
      </c>
    </row>
    <row r="141" spans="1:43">
      <c r="A141" s="70">
        <f t="shared" si="123"/>
        <v>140</v>
      </c>
      <c r="B141" s="70" t="e">
        <f>INDEX(monthly_gwh_mw!B:B,MATCH(A141,monthly_gwh_mw!AA:AA,0))</f>
        <v>#N/A</v>
      </c>
      <c r="C141" s="190" t="e">
        <f>INDEX(monthly_gwh_mw!K:K,MATCH(A141,monthly_gwh_mw!AA:AA,0))</f>
        <v>#N/A</v>
      </c>
      <c r="D141" s="70" t="e">
        <f>INDEX(monthly_gwh_mw!Y:Y,MATCH(A141,monthly_gwh_mw!AA:AA,0))</f>
        <v>#N/A</v>
      </c>
      <c r="E141" s="70" t="e">
        <f>INDEX(monthly_gwh_mw!N:N,MATCH(A141,monthly_gwh_mw!AA:AA,0))</f>
        <v>#N/A</v>
      </c>
      <c r="F141" s="67" t="e">
        <f t="shared" si="105"/>
        <v>#N/A</v>
      </c>
      <c r="G141" s="192">
        <v>43761</v>
      </c>
      <c r="H141" s="40">
        <v>44013</v>
      </c>
      <c r="I141" s="40">
        <v>44135</v>
      </c>
      <c r="J141" s="25" t="s">
        <v>9</v>
      </c>
      <c r="K141" s="25">
        <v>0</v>
      </c>
      <c r="M141" s="67" t="str">
        <f>IF(COUNTIFS(resources!B:B,B141)&gt;0,INDEX(resources!I:I,MATCH(B141,resources!B:B,0)),"fillme")</f>
        <v>fillme</v>
      </c>
      <c r="O141" s="67" t="e">
        <f t="shared" si="122"/>
        <v>#N/A</v>
      </c>
      <c r="P141" s="67" t="e">
        <f t="shared" si="122"/>
        <v>#N/A</v>
      </c>
      <c r="Q141" s="67" t="e">
        <f t="shared" si="122"/>
        <v>#N/A</v>
      </c>
      <c r="R141" s="67" t="e">
        <f t="shared" si="122"/>
        <v>#N/A</v>
      </c>
      <c r="Y141" s="26">
        <f t="shared" si="106"/>
        <v>2019</v>
      </c>
      <c r="Z141" s="26">
        <f t="shared" si="107"/>
        <v>10</v>
      </c>
      <c r="AA141" s="26">
        <f t="shared" si="108"/>
        <v>2020</v>
      </c>
      <c r="AB141" s="26">
        <f t="shared" si="109"/>
        <v>7</v>
      </c>
      <c r="AC141" s="26">
        <f t="shared" si="110"/>
        <v>2020</v>
      </c>
      <c r="AD141" s="26">
        <f t="shared" si="111"/>
        <v>10</v>
      </c>
      <c r="AE141" s="104">
        <f t="shared" si="112"/>
        <v>1</v>
      </c>
      <c r="AF141" s="104">
        <f t="shared" si="113"/>
        <v>1</v>
      </c>
      <c r="AG141" s="104">
        <f t="shared" si="114"/>
        <v>1</v>
      </c>
      <c r="AH141" s="104">
        <f t="shared" si="115"/>
        <v>1</v>
      </c>
      <c r="AI141" s="104">
        <f t="shared" si="116"/>
        <v>0</v>
      </c>
      <c r="AJ141" s="210" t="s">
        <v>6314</v>
      </c>
      <c r="AK141" s="210" t="s">
        <v>6314</v>
      </c>
      <c r="AL141" s="210" t="s">
        <v>6314</v>
      </c>
      <c r="AM141" s="104">
        <f t="shared" si="117"/>
        <v>0</v>
      </c>
      <c r="AN141" s="104">
        <f t="shared" si="118"/>
        <v>0</v>
      </c>
      <c r="AO141" s="104" t="e">
        <f t="shared" si="119"/>
        <v>#VALUE!</v>
      </c>
      <c r="AP141" s="104" t="e">
        <f t="shared" si="120"/>
        <v>#VALUE!</v>
      </c>
      <c r="AQ141" s="104">
        <f t="shared" si="121"/>
        <v>0</v>
      </c>
    </row>
    <row r="142" spans="1:43">
      <c r="A142" s="70">
        <f t="shared" si="123"/>
        <v>141</v>
      </c>
      <c r="B142" s="70" t="e">
        <f>INDEX(monthly_gwh_mw!B:B,MATCH(A142,monthly_gwh_mw!AA:AA,0))</f>
        <v>#N/A</v>
      </c>
      <c r="C142" s="190" t="e">
        <f>INDEX(monthly_gwh_mw!K:K,MATCH(A142,monthly_gwh_mw!AA:AA,0))</f>
        <v>#N/A</v>
      </c>
      <c r="D142" s="70" t="e">
        <f>INDEX(monthly_gwh_mw!Y:Y,MATCH(A142,monthly_gwh_mw!AA:AA,0))</f>
        <v>#N/A</v>
      </c>
      <c r="E142" s="70" t="e">
        <f>INDEX(monthly_gwh_mw!N:N,MATCH(A142,monthly_gwh_mw!AA:AA,0))</f>
        <v>#N/A</v>
      </c>
      <c r="F142" s="67" t="e">
        <f t="shared" si="105"/>
        <v>#N/A</v>
      </c>
      <c r="G142" s="192">
        <v>43761</v>
      </c>
      <c r="H142" s="40">
        <v>44013</v>
      </c>
      <c r="I142" s="40">
        <v>44104</v>
      </c>
      <c r="J142" s="25" t="s">
        <v>9</v>
      </c>
      <c r="K142" s="25">
        <v>0</v>
      </c>
      <c r="M142" s="67" t="str">
        <f>IF(COUNTIFS(resources!B:B,B142)&gt;0,INDEX(resources!I:I,MATCH(B142,resources!B:B,0)),"fillme")</f>
        <v>fillme</v>
      </c>
      <c r="O142" s="67" t="e">
        <f t="shared" si="122"/>
        <v>#N/A</v>
      </c>
      <c r="P142" s="67" t="e">
        <f t="shared" si="122"/>
        <v>#N/A</v>
      </c>
      <c r="Q142" s="67" t="e">
        <f t="shared" si="122"/>
        <v>#N/A</v>
      </c>
      <c r="R142" s="67" t="e">
        <f t="shared" si="122"/>
        <v>#N/A</v>
      </c>
      <c r="Y142" s="26">
        <f t="shared" si="106"/>
        <v>2019</v>
      </c>
      <c r="Z142" s="26">
        <f t="shared" si="107"/>
        <v>10</v>
      </c>
      <c r="AA142" s="26">
        <f t="shared" si="108"/>
        <v>2020</v>
      </c>
      <c r="AB142" s="26">
        <f t="shared" si="109"/>
        <v>7</v>
      </c>
      <c r="AC142" s="26">
        <f t="shared" si="110"/>
        <v>2020</v>
      </c>
      <c r="AD142" s="26">
        <f t="shared" si="111"/>
        <v>9</v>
      </c>
      <c r="AE142" s="104">
        <f t="shared" si="112"/>
        <v>1</v>
      </c>
      <c r="AF142" s="104">
        <f t="shared" si="113"/>
        <v>1</v>
      </c>
      <c r="AG142" s="104">
        <f t="shared" si="114"/>
        <v>1</v>
      </c>
      <c r="AH142" s="104">
        <f t="shared" si="115"/>
        <v>1</v>
      </c>
      <c r="AI142" s="104">
        <f t="shared" si="116"/>
        <v>0</v>
      </c>
      <c r="AJ142" s="210" t="s">
        <v>6314</v>
      </c>
      <c r="AK142" s="210" t="s">
        <v>6314</v>
      </c>
      <c r="AL142" s="210" t="s">
        <v>6314</v>
      </c>
      <c r="AM142" s="104">
        <f t="shared" si="117"/>
        <v>0</v>
      </c>
      <c r="AN142" s="104">
        <f t="shared" si="118"/>
        <v>0</v>
      </c>
      <c r="AO142" s="104" t="e">
        <f t="shared" si="119"/>
        <v>#VALUE!</v>
      </c>
      <c r="AP142" s="104" t="e">
        <f t="shared" si="120"/>
        <v>#VALUE!</v>
      </c>
      <c r="AQ142" s="104">
        <f t="shared" si="121"/>
        <v>0</v>
      </c>
    </row>
    <row r="143" spans="1:43">
      <c r="A143" s="70">
        <f t="shared" si="123"/>
        <v>142</v>
      </c>
      <c r="B143" s="70" t="e">
        <f>INDEX(monthly_gwh_mw!B:B,MATCH(A143,monthly_gwh_mw!AA:AA,0))</f>
        <v>#N/A</v>
      </c>
      <c r="C143" s="190" t="e">
        <f>INDEX(monthly_gwh_mw!K:K,MATCH(A143,monthly_gwh_mw!AA:AA,0))</f>
        <v>#N/A</v>
      </c>
      <c r="D143" s="70" t="e">
        <f>INDEX(monthly_gwh_mw!Y:Y,MATCH(A143,monthly_gwh_mw!AA:AA,0))</f>
        <v>#N/A</v>
      </c>
      <c r="E143" s="70" t="e">
        <f>INDEX(monthly_gwh_mw!N:N,MATCH(A143,monthly_gwh_mw!AA:AA,0))</f>
        <v>#N/A</v>
      </c>
      <c r="F143" s="67" t="e">
        <f t="shared" si="105"/>
        <v>#N/A</v>
      </c>
      <c r="G143" s="192">
        <v>43761</v>
      </c>
      <c r="H143" s="40">
        <v>43831</v>
      </c>
      <c r="I143" s="40">
        <v>44012</v>
      </c>
      <c r="J143" s="25" t="s">
        <v>9</v>
      </c>
      <c r="K143" s="25">
        <v>0</v>
      </c>
      <c r="M143" s="67" t="str">
        <f>IF(COUNTIFS(resources!B:B,B143)&gt;0,INDEX(resources!I:I,MATCH(B143,resources!B:B,0)),"fillme")</f>
        <v>fillme</v>
      </c>
      <c r="O143" s="67" t="e">
        <f t="shared" si="122"/>
        <v>#N/A</v>
      </c>
      <c r="P143" s="67" t="e">
        <f t="shared" si="122"/>
        <v>#N/A</v>
      </c>
      <c r="Q143" s="67" t="e">
        <f t="shared" si="122"/>
        <v>#N/A</v>
      </c>
      <c r="R143" s="67" t="e">
        <f t="shared" si="122"/>
        <v>#N/A</v>
      </c>
      <c r="Y143" s="26">
        <f t="shared" si="106"/>
        <v>2019</v>
      </c>
      <c r="Z143" s="26">
        <f t="shared" si="107"/>
        <v>10</v>
      </c>
      <c r="AA143" s="26">
        <f t="shared" si="108"/>
        <v>2020</v>
      </c>
      <c r="AB143" s="26">
        <f t="shared" si="109"/>
        <v>1</v>
      </c>
      <c r="AC143" s="26">
        <f t="shared" si="110"/>
        <v>2020</v>
      </c>
      <c r="AD143" s="26">
        <f t="shared" si="111"/>
        <v>6</v>
      </c>
      <c r="AE143" s="104">
        <f t="shared" si="112"/>
        <v>1</v>
      </c>
      <c r="AF143" s="104">
        <f t="shared" si="113"/>
        <v>1</v>
      </c>
      <c r="AG143" s="104">
        <f t="shared" si="114"/>
        <v>1</v>
      </c>
      <c r="AH143" s="104">
        <f t="shared" si="115"/>
        <v>1</v>
      </c>
      <c r="AI143" s="104">
        <f t="shared" si="116"/>
        <v>0</v>
      </c>
      <c r="AJ143" s="210" t="s">
        <v>6314</v>
      </c>
      <c r="AK143" s="210" t="s">
        <v>6314</v>
      </c>
      <c r="AL143" s="210" t="s">
        <v>6314</v>
      </c>
      <c r="AM143" s="104">
        <f t="shared" si="117"/>
        <v>0</v>
      </c>
      <c r="AN143" s="104">
        <f t="shared" si="118"/>
        <v>0</v>
      </c>
      <c r="AO143" s="104" t="e">
        <f t="shared" si="119"/>
        <v>#VALUE!</v>
      </c>
      <c r="AP143" s="104" t="e">
        <f t="shared" si="120"/>
        <v>#VALUE!</v>
      </c>
      <c r="AQ143" s="104">
        <f t="shared" si="121"/>
        <v>0</v>
      </c>
    </row>
    <row r="144" spans="1:43">
      <c r="A144" s="70">
        <f t="shared" si="123"/>
        <v>143</v>
      </c>
      <c r="B144" s="70" t="e">
        <f>INDEX(monthly_gwh_mw!B:B,MATCH(A144,monthly_gwh_mw!AA:AA,0))</f>
        <v>#N/A</v>
      </c>
      <c r="C144" s="190" t="e">
        <f>INDEX(monthly_gwh_mw!K:K,MATCH(A144,monthly_gwh_mw!AA:AA,0))</f>
        <v>#N/A</v>
      </c>
      <c r="D144" s="70" t="e">
        <f>INDEX(monthly_gwh_mw!Y:Y,MATCH(A144,monthly_gwh_mw!AA:AA,0))</f>
        <v>#N/A</v>
      </c>
      <c r="E144" s="70" t="e">
        <f>INDEX(monthly_gwh_mw!N:N,MATCH(A144,monthly_gwh_mw!AA:AA,0))</f>
        <v>#N/A</v>
      </c>
      <c r="F144" s="67" t="e">
        <f t="shared" si="105"/>
        <v>#N/A</v>
      </c>
      <c r="G144" s="192">
        <v>43762</v>
      </c>
      <c r="H144" s="40">
        <v>44013</v>
      </c>
      <c r="I144" s="40">
        <v>44135</v>
      </c>
      <c r="J144" s="25" t="s">
        <v>9</v>
      </c>
      <c r="K144" s="25">
        <v>0</v>
      </c>
      <c r="M144" s="67" t="str">
        <f>IF(COUNTIFS(resources!B:B,B144)&gt;0,INDEX(resources!I:I,MATCH(B144,resources!B:B,0)),"fillme")</f>
        <v>fillme</v>
      </c>
      <c r="O144" s="67" t="e">
        <f t="shared" si="122"/>
        <v>#N/A</v>
      </c>
      <c r="P144" s="67" t="e">
        <f t="shared" si="122"/>
        <v>#N/A</v>
      </c>
      <c r="Q144" s="67" t="e">
        <f t="shared" si="122"/>
        <v>#N/A</v>
      </c>
      <c r="R144" s="67" t="e">
        <f t="shared" si="122"/>
        <v>#N/A</v>
      </c>
      <c r="Y144" s="26">
        <f t="shared" si="106"/>
        <v>2019</v>
      </c>
      <c r="Z144" s="26">
        <f t="shared" si="107"/>
        <v>10</v>
      </c>
      <c r="AA144" s="26">
        <f t="shared" si="108"/>
        <v>2020</v>
      </c>
      <c r="AB144" s="26">
        <f t="shared" si="109"/>
        <v>7</v>
      </c>
      <c r="AC144" s="26">
        <f t="shared" si="110"/>
        <v>2020</v>
      </c>
      <c r="AD144" s="26">
        <f t="shared" si="111"/>
        <v>10</v>
      </c>
      <c r="AE144" s="104">
        <f t="shared" si="112"/>
        <v>1</v>
      </c>
      <c r="AF144" s="104">
        <f t="shared" si="113"/>
        <v>1</v>
      </c>
      <c r="AG144" s="104">
        <f t="shared" si="114"/>
        <v>1</v>
      </c>
      <c r="AH144" s="104">
        <f t="shared" si="115"/>
        <v>1</v>
      </c>
      <c r="AI144" s="104">
        <f t="shared" si="116"/>
        <v>0</v>
      </c>
      <c r="AJ144" s="210" t="s">
        <v>6314</v>
      </c>
      <c r="AK144" s="210" t="s">
        <v>6314</v>
      </c>
      <c r="AL144" s="210" t="s">
        <v>6314</v>
      </c>
      <c r="AM144" s="104">
        <f t="shared" si="117"/>
        <v>0</v>
      </c>
      <c r="AN144" s="104">
        <f t="shared" si="118"/>
        <v>0</v>
      </c>
      <c r="AO144" s="104" t="e">
        <f t="shared" si="119"/>
        <v>#VALUE!</v>
      </c>
      <c r="AP144" s="104" t="e">
        <f t="shared" si="120"/>
        <v>#VALUE!</v>
      </c>
      <c r="AQ144" s="104">
        <f t="shared" si="121"/>
        <v>0</v>
      </c>
    </row>
    <row r="145" spans="1:43">
      <c r="A145" s="70">
        <f t="shared" si="123"/>
        <v>144</v>
      </c>
      <c r="B145" s="70" t="e">
        <f>INDEX(monthly_gwh_mw!B:B,MATCH(A145,monthly_gwh_mw!AA:AA,0))</f>
        <v>#N/A</v>
      </c>
      <c r="C145" s="190" t="e">
        <f>INDEX(monthly_gwh_mw!K:K,MATCH(A145,monthly_gwh_mw!AA:AA,0))</f>
        <v>#N/A</v>
      </c>
      <c r="D145" s="70" t="e">
        <f>INDEX(monthly_gwh_mw!Y:Y,MATCH(A145,monthly_gwh_mw!AA:AA,0))</f>
        <v>#N/A</v>
      </c>
      <c r="E145" s="70" t="e">
        <f>INDEX(monthly_gwh_mw!N:N,MATCH(A145,monthly_gwh_mw!AA:AA,0))</f>
        <v>#N/A</v>
      </c>
      <c r="F145" s="67" t="e">
        <f t="shared" si="105"/>
        <v>#N/A</v>
      </c>
      <c r="G145" s="192">
        <v>43762</v>
      </c>
      <c r="H145" s="40">
        <v>44013</v>
      </c>
      <c r="I145" s="40">
        <v>44135</v>
      </c>
      <c r="J145" s="25" t="s">
        <v>9</v>
      </c>
      <c r="K145" s="25">
        <v>0</v>
      </c>
      <c r="M145" s="67" t="str">
        <f>IF(COUNTIFS(resources!B:B,B145)&gt;0,INDEX(resources!I:I,MATCH(B145,resources!B:B,0)),"fillme")</f>
        <v>fillme</v>
      </c>
      <c r="O145" s="67" t="e">
        <f t="shared" si="122"/>
        <v>#N/A</v>
      </c>
      <c r="P145" s="67" t="e">
        <f t="shared" si="122"/>
        <v>#N/A</v>
      </c>
      <c r="Q145" s="67" t="e">
        <f t="shared" si="122"/>
        <v>#N/A</v>
      </c>
      <c r="R145" s="67" t="e">
        <f t="shared" si="122"/>
        <v>#N/A</v>
      </c>
      <c r="Y145" s="26">
        <f t="shared" si="106"/>
        <v>2019</v>
      </c>
      <c r="Z145" s="26">
        <f t="shared" si="107"/>
        <v>10</v>
      </c>
      <c r="AA145" s="26">
        <f t="shared" si="108"/>
        <v>2020</v>
      </c>
      <c r="AB145" s="26">
        <f t="shared" si="109"/>
        <v>7</v>
      </c>
      <c r="AC145" s="26">
        <f t="shared" si="110"/>
        <v>2020</v>
      </c>
      <c r="AD145" s="26">
        <f t="shared" si="111"/>
        <v>10</v>
      </c>
      <c r="AE145" s="104">
        <f t="shared" si="112"/>
        <v>1</v>
      </c>
      <c r="AF145" s="104">
        <f t="shared" si="113"/>
        <v>1</v>
      </c>
      <c r="AG145" s="104">
        <f t="shared" si="114"/>
        <v>1</v>
      </c>
      <c r="AH145" s="104">
        <f t="shared" si="115"/>
        <v>1</v>
      </c>
      <c r="AI145" s="104">
        <f t="shared" si="116"/>
        <v>0</v>
      </c>
      <c r="AJ145" s="210" t="s">
        <v>6314</v>
      </c>
      <c r="AK145" s="210" t="s">
        <v>6314</v>
      </c>
      <c r="AL145" s="210" t="s">
        <v>6314</v>
      </c>
      <c r="AM145" s="104">
        <f t="shared" si="117"/>
        <v>0</v>
      </c>
      <c r="AN145" s="104">
        <f t="shared" si="118"/>
        <v>0</v>
      </c>
      <c r="AO145" s="104" t="e">
        <f t="shared" si="119"/>
        <v>#VALUE!</v>
      </c>
      <c r="AP145" s="104" t="e">
        <f t="shared" si="120"/>
        <v>#VALUE!</v>
      </c>
      <c r="AQ145" s="104">
        <f t="shared" si="121"/>
        <v>0</v>
      </c>
    </row>
    <row r="146" spans="1:43">
      <c r="A146" s="70">
        <f t="shared" si="123"/>
        <v>145</v>
      </c>
      <c r="B146" s="70" t="e">
        <f>INDEX(monthly_gwh_mw!B:B,MATCH(A146,monthly_gwh_mw!AA:AA,0))</f>
        <v>#N/A</v>
      </c>
      <c r="C146" s="190" t="e">
        <f>INDEX(monthly_gwh_mw!K:K,MATCH(A146,monthly_gwh_mw!AA:AA,0))</f>
        <v>#N/A</v>
      </c>
      <c r="D146" s="70" t="e">
        <f>INDEX(monthly_gwh_mw!Y:Y,MATCH(A146,monthly_gwh_mw!AA:AA,0))</f>
        <v>#N/A</v>
      </c>
      <c r="E146" s="70" t="e">
        <f>INDEX(monthly_gwh_mw!N:N,MATCH(A146,monthly_gwh_mw!AA:AA,0))</f>
        <v>#N/A</v>
      </c>
      <c r="F146" s="67" t="e">
        <f t="shared" si="105"/>
        <v>#N/A</v>
      </c>
      <c r="G146" s="192">
        <v>43762</v>
      </c>
      <c r="H146" s="40">
        <v>44013</v>
      </c>
      <c r="I146" s="40">
        <v>44135</v>
      </c>
      <c r="J146" s="25" t="s">
        <v>9</v>
      </c>
      <c r="K146" s="25">
        <v>0</v>
      </c>
      <c r="M146" s="67" t="str">
        <f>IF(COUNTIFS(resources!B:B,B146)&gt;0,INDEX(resources!I:I,MATCH(B146,resources!B:B,0)),"fillme")</f>
        <v>fillme</v>
      </c>
      <c r="O146" s="67" t="e">
        <f t="shared" si="122"/>
        <v>#N/A</v>
      </c>
      <c r="P146" s="67" t="e">
        <f t="shared" si="122"/>
        <v>#N/A</v>
      </c>
      <c r="Q146" s="67" t="e">
        <f t="shared" si="122"/>
        <v>#N/A</v>
      </c>
      <c r="R146" s="67" t="e">
        <f t="shared" si="122"/>
        <v>#N/A</v>
      </c>
      <c r="Y146" s="26">
        <f t="shared" si="106"/>
        <v>2019</v>
      </c>
      <c r="Z146" s="26">
        <f t="shared" si="107"/>
        <v>10</v>
      </c>
      <c r="AA146" s="26">
        <f t="shared" si="108"/>
        <v>2020</v>
      </c>
      <c r="AB146" s="26">
        <f t="shared" si="109"/>
        <v>7</v>
      </c>
      <c r="AC146" s="26">
        <f t="shared" si="110"/>
        <v>2020</v>
      </c>
      <c r="AD146" s="26">
        <f t="shared" si="111"/>
        <v>10</v>
      </c>
      <c r="AE146" s="104">
        <f t="shared" si="112"/>
        <v>1</v>
      </c>
      <c r="AF146" s="104">
        <f t="shared" si="113"/>
        <v>1</v>
      </c>
      <c r="AG146" s="104">
        <f t="shared" si="114"/>
        <v>1</v>
      </c>
      <c r="AH146" s="104">
        <f t="shared" si="115"/>
        <v>1</v>
      </c>
      <c r="AI146" s="104">
        <f t="shared" si="116"/>
        <v>0</v>
      </c>
      <c r="AJ146" s="210" t="s">
        <v>6314</v>
      </c>
      <c r="AK146" s="210" t="s">
        <v>6314</v>
      </c>
      <c r="AL146" s="210" t="s">
        <v>6314</v>
      </c>
      <c r="AM146" s="104">
        <f t="shared" si="117"/>
        <v>0</v>
      </c>
      <c r="AN146" s="104">
        <f t="shared" si="118"/>
        <v>0</v>
      </c>
      <c r="AO146" s="104" t="e">
        <f t="shared" si="119"/>
        <v>#VALUE!</v>
      </c>
      <c r="AP146" s="104" t="e">
        <f t="shared" si="120"/>
        <v>#VALUE!</v>
      </c>
      <c r="AQ146" s="104">
        <f t="shared" si="121"/>
        <v>0</v>
      </c>
    </row>
    <row r="147" spans="1:43">
      <c r="A147" s="70">
        <f t="shared" si="123"/>
        <v>146</v>
      </c>
      <c r="B147" s="70" t="e">
        <f>INDEX(monthly_gwh_mw!B:B,MATCH(A147,monthly_gwh_mw!AA:AA,0))</f>
        <v>#N/A</v>
      </c>
      <c r="C147" s="190" t="e">
        <f>INDEX(monthly_gwh_mw!K:K,MATCH(A147,monthly_gwh_mw!AA:AA,0))</f>
        <v>#N/A</v>
      </c>
      <c r="D147" s="70" t="e">
        <f>INDEX(monthly_gwh_mw!Y:Y,MATCH(A147,monthly_gwh_mw!AA:AA,0))</f>
        <v>#N/A</v>
      </c>
      <c r="E147" s="70" t="e">
        <f>INDEX(monthly_gwh_mw!N:N,MATCH(A147,monthly_gwh_mw!AA:AA,0))</f>
        <v>#N/A</v>
      </c>
      <c r="F147" s="67" t="e">
        <f t="shared" si="105"/>
        <v>#N/A</v>
      </c>
      <c r="G147" s="192">
        <v>43762</v>
      </c>
      <c r="H147" s="40">
        <v>44013</v>
      </c>
      <c r="I147" s="40">
        <v>44135</v>
      </c>
      <c r="J147" s="25" t="s">
        <v>9</v>
      </c>
      <c r="K147" s="25">
        <v>0</v>
      </c>
      <c r="M147" s="67" t="str">
        <f>IF(COUNTIFS(resources!B:B,B147)&gt;0,INDEX(resources!I:I,MATCH(B147,resources!B:B,0)),"fillme")</f>
        <v>fillme</v>
      </c>
      <c r="O147" s="67" t="e">
        <f t="shared" si="122"/>
        <v>#N/A</v>
      </c>
      <c r="P147" s="67" t="e">
        <f t="shared" si="122"/>
        <v>#N/A</v>
      </c>
      <c r="Q147" s="67" t="e">
        <f t="shared" si="122"/>
        <v>#N/A</v>
      </c>
      <c r="R147" s="67" t="e">
        <f t="shared" si="122"/>
        <v>#N/A</v>
      </c>
      <c r="Y147" s="26">
        <f t="shared" si="106"/>
        <v>2019</v>
      </c>
      <c r="Z147" s="26">
        <f t="shared" si="107"/>
        <v>10</v>
      </c>
      <c r="AA147" s="26">
        <f t="shared" si="108"/>
        <v>2020</v>
      </c>
      <c r="AB147" s="26">
        <f t="shared" si="109"/>
        <v>7</v>
      </c>
      <c r="AC147" s="26">
        <f t="shared" si="110"/>
        <v>2020</v>
      </c>
      <c r="AD147" s="26">
        <f t="shared" si="111"/>
        <v>10</v>
      </c>
      <c r="AE147" s="104">
        <f t="shared" si="112"/>
        <v>1</v>
      </c>
      <c r="AF147" s="104">
        <f t="shared" si="113"/>
        <v>1</v>
      </c>
      <c r="AG147" s="104">
        <f t="shared" si="114"/>
        <v>1</v>
      </c>
      <c r="AH147" s="104">
        <f t="shared" si="115"/>
        <v>1</v>
      </c>
      <c r="AI147" s="104">
        <f t="shared" si="116"/>
        <v>0</v>
      </c>
      <c r="AJ147" s="210" t="s">
        <v>6314</v>
      </c>
      <c r="AK147" s="210" t="s">
        <v>6314</v>
      </c>
      <c r="AL147" s="210" t="s">
        <v>6314</v>
      </c>
      <c r="AM147" s="104">
        <f t="shared" si="117"/>
        <v>0</v>
      </c>
      <c r="AN147" s="104">
        <f t="shared" si="118"/>
        <v>0</v>
      </c>
      <c r="AO147" s="104" t="e">
        <f t="shared" si="119"/>
        <v>#VALUE!</v>
      </c>
      <c r="AP147" s="104" t="e">
        <f t="shared" si="120"/>
        <v>#VALUE!</v>
      </c>
      <c r="AQ147" s="104">
        <f t="shared" si="121"/>
        <v>0</v>
      </c>
    </row>
    <row r="148" spans="1:43">
      <c r="A148" s="70">
        <f t="shared" si="123"/>
        <v>147</v>
      </c>
      <c r="B148" s="70" t="e">
        <f>INDEX(monthly_gwh_mw!B:B,MATCH(A148,monthly_gwh_mw!AA:AA,0))</f>
        <v>#N/A</v>
      </c>
      <c r="C148" s="190" t="e">
        <f>INDEX(monthly_gwh_mw!K:K,MATCH(A148,monthly_gwh_mw!AA:AA,0))</f>
        <v>#N/A</v>
      </c>
      <c r="D148" s="70" t="e">
        <f>INDEX(monthly_gwh_mw!Y:Y,MATCH(A148,monthly_gwh_mw!AA:AA,0))</f>
        <v>#N/A</v>
      </c>
      <c r="E148" s="70" t="e">
        <f>INDEX(monthly_gwh_mw!N:N,MATCH(A148,monthly_gwh_mw!AA:AA,0))</f>
        <v>#N/A</v>
      </c>
      <c r="F148" s="67" t="e">
        <f t="shared" si="105"/>
        <v>#N/A</v>
      </c>
      <c r="G148" s="192">
        <v>43762</v>
      </c>
      <c r="H148" s="40">
        <v>43831</v>
      </c>
      <c r="I148" s="40">
        <v>44865</v>
      </c>
      <c r="J148" s="25" t="s">
        <v>9</v>
      </c>
      <c r="K148" s="25">
        <v>0</v>
      </c>
      <c r="M148" s="67" t="str">
        <f>IF(COUNTIFS(resources!B:B,B148)&gt;0,INDEX(resources!I:I,MATCH(B148,resources!B:B,0)),"fillme")</f>
        <v>fillme</v>
      </c>
      <c r="O148" s="67" t="e">
        <f t="shared" si="122"/>
        <v>#N/A</v>
      </c>
      <c r="P148" s="67" t="e">
        <f t="shared" si="122"/>
        <v>#N/A</v>
      </c>
      <c r="Q148" s="67" t="e">
        <f t="shared" si="122"/>
        <v>#N/A</v>
      </c>
      <c r="R148" s="67" t="e">
        <f t="shared" si="122"/>
        <v>#N/A</v>
      </c>
      <c r="Y148" s="26">
        <f t="shared" si="106"/>
        <v>2019</v>
      </c>
      <c r="Z148" s="26">
        <f t="shared" si="107"/>
        <v>10</v>
      </c>
      <c r="AA148" s="26">
        <f t="shared" si="108"/>
        <v>2020</v>
      </c>
      <c r="AB148" s="26">
        <f t="shared" si="109"/>
        <v>1</v>
      </c>
      <c r="AC148" s="26">
        <f t="shared" si="110"/>
        <v>2022</v>
      </c>
      <c r="AD148" s="26">
        <f t="shared" si="111"/>
        <v>10</v>
      </c>
      <c r="AE148" s="104">
        <f t="shared" si="112"/>
        <v>1</v>
      </c>
      <c r="AF148" s="104">
        <f t="shared" si="113"/>
        <v>1</v>
      </c>
      <c r="AG148" s="104">
        <f t="shared" si="114"/>
        <v>1</v>
      </c>
      <c r="AH148" s="104">
        <f t="shared" si="115"/>
        <v>1</v>
      </c>
      <c r="AI148" s="104">
        <f t="shared" si="116"/>
        <v>0</v>
      </c>
      <c r="AJ148" s="210" t="s">
        <v>6314</v>
      </c>
      <c r="AK148" s="210" t="s">
        <v>6314</v>
      </c>
      <c r="AL148" s="210" t="s">
        <v>6314</v>
      </c>
      <c r="AM148" s="104">
        <f t="shared" si="117"/>
        <v>0</v>
      </c>
      <c r="AN148" s="104">
        <f t="shared" si="118"/>
        <v>0</v>
      </c>
      <c r="AO148" s="104" t="e">
        <f t="shared" si="119"/>
        <v>#VALUE!</v>
      </c>
      <c r="AP148" s="104" t="e">
        <f t="shared" si="120"/>
        <v>#VALUE!</v>
      </c>
      <c r="AQ148" s="104">
        <f t="shared" si="121"/>
        <v>0</v>
      </c>
    </row>
    <row r="149" spans="1:43">
      <c r="A149" s="70">
        <f t="shared" si="123"/>
        <v>148</v>
      </c>
      <c r="B149" s="70" t="e">
        <f>INDEX(monthly_gwh_mw!B:B,MATCH(A149,monthly_gwh_mw!AA:AA,0))</f>
        <v>#N/A</v>
      </c>
      <c r="C149" s="190" t="e">
        <f>INDEX(monthly_gwh_mw!K:K,MATCH(A149,monthly_gwh_mw!AA:AA,0))</f>
        <v>#N/A</v>
      </c>
      <c r="D149" s="70" t="e">
        <f>INDEX(monthly_gwh_mw!Y:Y,MATCH(A149,monthly_gwh_mw!AA:AA,0))</f>
        <v>#N/A</v>
      </c>
      <c r="E149" s="70" t="e">
        <f>INDEX(monthly_gwh_mw!N:N,MATCH(A149,monthly_gwh_mw!AA:AA,0))</f>
        <v>#N/A</v>
      </c>
      <c r="F149" s="67" t="e">
        <f t="shared" si="105"/>
        <v>#N/A</v>
      </c>
      <c r="G149" s="192">
        <v>43762</v>
      </c>
      <c r="H149" s="40">
        <v>43831</v>
      </c>
      <c r="I149" s="40">
        <v>44561</v>
      </c>
      <c r="J149" s="25" t="s">
        <v>9</v>
      </c>
      <c r="K149" s="25">
        <v>0</v>
      </c>
      <c r="M149" s="67" t="str">
        <f>IF(COUNTIFS(resources!B:B,B149)&gt;0,INDEX(resources!I:I,MATCH(B149,resources!B:B,0)),"fillme")</f>
        <v>fillme</v>
      </c>
      <c r="O149" s="67" t="e">
        <f t="shared" si="122"/>
        <v>#N/A</v>
      </c>
      <c r="P149" s="67" t="e">
        <f t="shared" si="122"/>
        <v>#N/A</v>
      </c>
      <c r="Q149" s="67" t="e">
        <f t="shared" si="122"/>
        <v>#N/A</v>
      </c>
      <c r="R149" s="67" t="e">
        <f t="shared" si="122"/>
        <v>#N/A</v>
      </c>
      <c r="Y149" s="26">
        <f t="shared" si="106"/>
        <v>2019</v>
      </c>
      <c r="Z149" s="26">
        <f t="shared" si="107"/>
        <v>10</v>
      </c>
      <c r="AA149" s="26">
        <f t="shared" si="108"/>
        <v>2020</v>
      </c>
      <c r="AB149" s="26">
        <f t="shared" si="109"/>
        <v>1</v>
      </c>
      <c r="AC149" s="26">
        <f t="shared" si="110"/>
        <v>2021</v>
      </c>
      <c r="AD149" s="26">
        <f t="shared" si="111"/>
        <v>12</v>
      </c>
      <c r="AE149" s="104">
        <f t="shared" si="112"/>
        <v>1</v>
      </c>
      <c r="AF149" s="104">
        <f t="shared" si="113"/>
        <v>1</v>
      </c>
      <c r="AG149" s="104">
        <f t="shared" si="114"/>
        <v>1</v>
      </c>
      <c r="AH149" s="104">
        <f t="shared" si="115"/>
        <v>1</v>
      </c>
      <c r="AI149" s="104">
        <f t="shared" si="116"/>
        <v>0</v>
      </c>
      <c r="AJ149" s="210" t="s">
        <v>6314</v>
      </c>
      <c r="AK149" s="210" t="s">
        <v>6314</v>
      </c>
      <c r="AL149" s="210" t="s">
        <v>6314</v>
      </c>
      <c r="AM149" s="104">
        <f t="shared" si="117"/>
        <v>0</v>
      </c>
      <c r="AN149" s="104">
        <f t="shared" si="118"/>
        <v>0</v>
      </c>
      <c r="AO149" s="104" t="e">
        <f t="shared" si="119"/>
        <v>#VALUE!</v>
      </c>
      <c r="AP149" s="104" t="e">
        <f t="shared" si="120"/>
        <v>#VALUE!</v>
      </c>
      <c r="AQ149" s="104">
        <f t="shared" si="121"/>
        <v>0</v>
      </c>
    </row>
    <row r="150" spans="1:43">
      <c r="A150" s="70">
        <f t="shared" si="123"/>
        <v>149</v>
      </c>
      <c r="B150" s="70" t="e">
        <f>INDEX(monthly_gwh_mw!B:B,MATCH(A150,monthly_gwh_mw!AA:AA,0))</f>
        <v>#N/A</v>
      </c>
      <c r="C150" s="190" t="e">
        <f>INDEX(monthly_gwh_mw!K:K,MATCH(A150,monthly_gwh_mw!AA:AA,0))</f>
        <v>#N/A</v>
      </c>
      <c r="D150" s="70" t="e">
        <f>INDEX(monthly_gwh_mw!Y:Y,MATCH(A150,monthly_gwh_mw!AA:AA,0))</f>
        <v>#N/A</v>
      </c>
      <c r="E150" s="70" t="e">
        <f>INDEX(monthly_gwh_mw!N:N,MATCH(A150,monthly_gwh_mw!AA:AA,0))</f>
        <v>#N/A</v>
      </c>
      <c r="F150" s="67" t="e">
        <f t="shared" si="105"/>
        <v>#N/A</v>
      </c>
      <c r="G150" s="192">
        <v>43762</v>
      </c>
      <c r="H150" s="40">
        <v>43831</v>
      </c>
      <c r="I150" s="40">
        <v>44926</v>
      </c>
      <c r="J150" s="25" t="s">
        <v>9</v>
      </c>
      <c r="K150" s="25">
        <v>0</v>
      </c>
      <c r="M150" s="67" t="str">
        <f>IF(COUNTIFS(resources!B:B,B150)&gt;0,INDEX(resources!I:I,MATCH(B150,resources!B:B,0)),"fillme")</f>
        <v>fillme</v>
      </c>
      <c r="O150" s="67" t="e">
        <f t="shared" si="122"/>
        <v>#N/A</v>
      </c>
      <c r="P150" s="67" t="e">
        <f t="shared" si="122"/>
        <v>#N/A</v>
      </c>
      <c r="Q150" s="67" t="e">
        <f t="shared" si="122"/>
        <v>#N/A</v>
      </c>
      <c r="R150" s="67" t="e">
        <f t="shared" si="122"/>
        <v>#N/A</v>
      </c>
      <c r="Y150" s="26">
        <f t="shared" si="106"/>
        <v>2019</v>
      </c>
      <c r="Z150" s="26">
        <f t="shared" si="107"/>
        <v>10</v>
      </c>
      <c r="AA150" s="26">
        <f t="shared" si="108"/>
        <v>2020</v>
      </c>
      <c r="AB150" s="26">
        <f t="shared" si="109"/>
        <v>1</v>
      </c>
      <c r="AC150" s="26">
        <f t="shared" si="110"/>
        <v>2022</v>
      </c>
      <c r="AD150" s="26">
        <f t="shared" si="111"/>
        <v>12</v>
      </c>
      <c r="AE150" s="104">
        <f t="shared" si="112"/>
        <v>1</v>
      </c>
      <c r="AF150" s="104">
        <f t="shared" si="113"/>
        <v>1</v>
      </c>
      <c r="AG150" s="104">
        <f t="shared" si="114"/>
        <v>1</v>
      </c>
      <c r="AH150" s="104">
        <f t="shared" si="115"/>
        <v>1</v>
      </c>
      <c r="AI150" s="104">
        <f t="shared" si="116"/>
        <v>0</v>
      </c>
      <c r="AJ150" s="210" t="s">
        <v>6314</v>
      </c>
      <c r="AK150" s="210" t="s">
        <v>6314</v>
      </c>
      <c r="AL150" s="210" t="s">
        <v>6314</v>
      </c>
      <c r="AM150" s="104">
        <f t="shared" si="117"/>
        <v>0</v>
      </c>
      <c r="AN150" s="104">
        <f t="shared" si="118"/>
        <v>0</v>
      </c>
      <c r="AO150" s="104" t="e">
        <f t="shared" si="119"/>
        <v>#VALUE!</v>
      </c>
      <c r="AP150" s="104" t="e">
        <f t="shared" si="120"/>
        <v>#VALUE!</v>
      </c>
      <c r="AQ150" s="104">
        <f t="shared" si="121"/>
        <v>0</v>
      </c>
    </row>
    <row r="151" spans="1:43">
      <c r="A151" s="70">
        <f t="shared" si="123"/>
        <v>150</v>
      </c>
      <c r="B151" s="70" t="e">
        <f>INDEX(monthly_gwh_mw!B:B,MATCH(A151,monthly_gwh_mw!AA:AA,0))</f>
        <v>#N/A</v>
      </c>
      <c r="C151" s="190" t="e">
        <f>INDEX(monthly_gwh_mw!K:K,MATCH(A151,monthly_gwh_mw!AA:AA,0))</f>
        <v>#N/A</v>
      </c>
      <c r="D151" s="70" t="e">
        <f>INDEX(monthly_gwh_mw!Y:Y,MATCH(A151,monthly_gwh_mw!AA:AA,0))</f>
        <v>#N/A</v>
      </c>
      <c r="E151" s="70" t="e">
        <f>INDEX(monthly_gwh_mw!N:N,MATCH(A151,monthly_gwh_mw!AA:AA,0))</f>
        <v>#N/A</v>
      </c>
      <c r="F151" s="67" t="e">
        <f t="shared" si="105"/>
        <v>#N/A</v>
      </c>
      <c r="G151" s="192">
        <v>43762</v>
      </c>
      <c r="H151" s="40">
        <v>43831</v>
      </c>
      <c r="I151" s="40">
        <v>44926</v>
      </c>
      <c r="J151" s="25" t="s">
        <v>9</v>
      </c>
      <c r="K151" s="25">
        <v>0</v>
      </c>
      <c r="M151" s="67" t="str">
        <f>IF(COUNTIFS(resources!B:B,B151)&gt;0,INDEX(resources!I:I,MATCH(B151,resources!B:B,0)),"fillme")</f>
        <v>fillme</v>
      </c>
      <c r="O151" s="67" t="e">
        <f t="shared" si="122"/>
        <v>#N/A</v>
      </c>
      <c r="P151" s="67" t="e">
        <f t="shared" si="122"/>
        <v>#N/A</v>
      </c>
      <c r="Q151" s="67" t="e">
        <f t="shared" si="122"/>
        <v>#N/A</v>
      </c>
      <c r="R151" s="67" t="e">
        <f t="shared" si="122"/>
        <v>#N/A</v>
      </c>
      <c r="Y151" s="26">
        <f t="shared" si="106"/>
        <v>2019</v>
      </c>
      <c r="Z151" s="26">
        <f t="shared" si="107"/>
        <v>10</v>
      </c>
      <c r="AA151" s="26">
        <f t="shared" si="108"/>
        <v>2020</v>
      </c>
      <c r="AB151" s="26">
        <f t="shared" si="109"/>
        <v>1</v>
      </c>
      <c r="AC151" s="26">
        <f t="shared" si="110"/>
        <v>2022</v>
      </c>
      <c r="AD151" s="26">
        <f t="shared" si="111"/>
        <v>12</v>
      </c>
      <c r="AE151" s="104">
        <f t="shared" si="112"/>
        <v>1</v>
      </c>
      <c r="AF151" s="104">
        <f t="shared" si="113"/>
        <v>1</v>
      </c>
      <c r="AG151" s="104">
        <f t="shared" si="114"/>
        <v>1</v>
      </c>
      <c r="AH151" s="104">
        <f t="shared" si="115"/>
        <v>1</v>
      </c>
      <c r="AI151" s="104">
        <f t="shared" si="116"/>
        <v>0</v>
      </c>
      <c r="AJ151" s="210" t="s">
        <v>6314</v>
      </c>
      <c r="AK151" s="210" t="s">
        <v>6314</v>
      </c>
      <c r="AL151" s="210" t="s">
        <v>6314</v>
      </c>
      <c r="AM151" s="104">
        <f t="shared" si="117"/>
        <v>0</v>
      </c>
      <c r="AN151" s="104">
        <f t="shared" si="118"/>
        <v>0</v>
      </c>
      <c r="AO151" s="104" t="e">
        <f t="shared" si="119"/>
        <v>#VALUE!</v>
      </c>
      <c r="AP151" s="104" t="e">
        <f t="shared" si="120"/>
        <v>#VALUE!</v>
      </c>
      <c r="AQ151" s="104">
        <f t="shared" si="121"/>
        <v>0</v>
      </c>
    </row>
    <row r="152" spans="1:43">
      <c r="A152" s="70">
        <f t="shared" si="123"/>
        <v>151</v>
      </c>
      <c r="B152" s="70" t="e">
        <f>INDEX(monthly_gwh_mw!B:B,MATCH(A152,monthly_gwh_mw!AA:AA,0))</f>
        <v>#N/A</v>
      </c>
      <c r="C152" s="190" t="e">
        <f>INDEX(monthly_gwh_mw!K:K,MATCH(A152,monthly_gwh_mw!AA:AA,0))</f>
        <v>#N/A</v>
      </c>
      <c r="D152" s="70" t="e">
        <f>INDEX(monthly_gwh_mw!Y:Y,MATCH(A152,monthly_gwh_mw!AA:AA,0))</f>
        <v>#N/A</v>
      </c>
      <c r="E152" s="70" t="e">
        <f>INDEX(monthly_gwh_mw!N:N,MATCH(A152,monthly_gwh_mw!AA:AA,0))</f>
        <v>#N/A</v>
      </c>
      <c r="F152" s="67" t="e">
        <f t="shared" si="105"/>
        <v>#N/A</v>
      </c>
      <c r="G152" s="192">
        <v>43762</v>
      </c>
      <c r="H152" s="40">
        <v>43983</v>
      </c>
      <c r="I152" s="40">
        <v>44681</v>
      </c>
      <c r="J152" s="25" t="s">
        <v>9</v>
      </c>
      <c r="K152" s="25">
        <v>0</v>
      </c>
      <c r="M152" s="67" t="str">
        <f>IF(COUNTIFS(resources!B:B,B152)&gt;0,INDEX(resources!I:I,MATCH(B152,resources!B:B,0)),"fillme")</f>
        <v>fillme</v>
      </c>
      <c r="O152" s="67" t="e">
        <f t="shared" si="122"/>
        <v>#N/A</v>
      </c>
      <c r="P152" s="67" t="e">
        <f t="shared" si="122"/>
        <v>#N/A</v>
      </c>
      <c r="Q152" s="67" t="e">
        <f t="shared" si="122"/>
        <v>#N/A</v>
      </c>
      <c r="R152" s="67" t="e">
        <f t="shared" si="122"/>
        <v>#N/A</v>
      </c>
      <c r="Y152" s="26">
        <f t="shared" si="106"/>
        <v>2019</v>
      </c>
      <c r="Z152" s="26">
        <f t="shared" si="107"/>
        <v>10</v>
      </c>
      <c r="AA152" s="26">
        <f t="shared" si="108"/>
        <v>2020</v>
      </c>
      <c r="AB152" s="26">
        <f t="shared" si="109"/>
        <v>6</v>
      </c>
      <c r="AC152" s="26">
        <f t="shared" si="110"/>
        <v>2022</v>
      </c>
      <c r="AD152" s="26">
        <f t="shared" si="111"/>
        <v>4</v>
      </c>
      <c r="AE152" s="104">
        <f t="shared" si="112"/>
        <v>1</v>
      </c>
      <c r="AF152" s="104">
        <f t="shared" si="113"/>
        <v>1</v>
      </c>
      <c r="AG152" s="104">
        <f t="shared" si="114"/>
        <v>1</v>
      </c>
      <c r="AH152" s="104">
        <f t="shared" si="115"/>
        <v>1</v>
      </c>
      <c r="AI152" s="104">
        <f t="shared" si="116"/>
        <v>0</v>
      </c>
      <c r="AJ152" s="210" t="s">
        <v>6314</v>
      </c>
      <c r="AK152" s="210" t="s">
        <v>6314</v>
      </c>
      <c r="AL152" s="210" t="s">
        <v>6314</v>
      </c>
      <c r="AM152" s="104">
        <f t="shared" si="117"/>
        <v>0</v>
      </c>
      <c r="AN152" s="104">
        <f t="shared" si="118"/>
        <v>0</v>
      </c>
      <c r="AO152" s="104" t="e">
        <f t="shared" si="119"/>
        <v>#VALUE!</v>
      </c>
      <c r="AP152" s="104" t="e">
        <f t="shared" si="120"/>
        <v>#VALUE!</v>
      </c>
      <c r="AQ152" s="104">
        <f t="shared" si="121"/>
        <v>0</v>
      </c>
    </row>
    <row r="153" spans="1:43">
      <c r="A153" s="70">
        <f t="shared" si="123"/>
        <v>152</v>
      </c>
      <c r="B153" s="70" t="e">
        <f>INDEX(monthly_gwh_mw!B:B,MATCH(A153,monthly_gwh_mw!AA:AA,0))</f>
        <v>#N/A</v>
      </c>
      <c r="C153" s="190" t="e">
        <f>INDEX(monthly_gwh_mw!K:K,MATCH(A153,monthly_gwh_mw!AA:AA,0))</f>
        <v>#N/A</v>
      </c>
      <c r="D153" s="70" t="e">
        <f>INDEX(monthly_gwh_mw!Y:Y,MATCH(A153,monthly_gwh_mw!AA:AA,0))</f>
        <v>#N/A</v>
      </c>
      <c r="E153" s="70" t="e">
        <f>INDEX(monthly_gwh_mw!N:N,MATCH(A153,monthly_gwh_mw!AA:AA,0))</f>
        <v>#N/A</v>
      </c>
      <c r="F153" s="67" t="e">
        <f t="shared" si="105"/>
        <v>#N/A</v>
      </c>
      <c r="G153" s="192">
        <v>43762</v>
      </c>
      <c r="H153" s="40">
        <v>43831</v>
      </c>
      <c r="I153" s="40">
        <v>44926</v>
      </c>
      <c r="J153" s="25" t="s">
        <v>9</v>
      </c>
      <c r="K153" s="25">
        <v>0</v>
      </c>
      <c r="M153" s="67" t="str">
        <f>IF(COUNTIFS(resources!B:B,B153)&gt;0,INDEX(resources!I:I,MATCH(B153,resources!B:B,0)),"fillme")</f>
        <v>fillme</v>
      </c>
      <c r="O153" s="67" t="e">
        <f t="shared" si="122"/>
        <v>#N/A</v>
      </c>
      <c r="P153" s="67" t="e">
        <f t="shared" si="122"/>
        <v>#N/A</v>
      </c>
      <c r="Q153" s="67" t="e">
        <f t="shared" si="122"/>
        <v>#N/A</v>
      </c>
      <c r="R153" s="67" t="e">
        <f t="shared" si="122"/>
        <v>#N/A</v>
      </c>
      <c r="Y153" s="26">
        <f t="shared" si="106"/>
        <v>2019</v>
      </c>
      <c r="Z153" s="26">
        <f t="shared" si="107"/>
        <v>10</v>
      </c>
      <c r="AA153" s="26">
        <f t="shared" si="108"/>
        <v>2020</v>
      </c>
      <c r="AB153" s="26">
        <f t="shared" si="109"/>
        <v>1</v>
      </c>
      <c r="AC153" s="26">
        <f t="shared" si="110"/>
        <v>2022</v>
      </c>
      <c r="AD153" s="26">
        <f t="shared" si="111"/>
        <v>12</v>
      </c>
      <c r="AE153" s="104">
        <f t="shared" si="112"/>
        <v>1</v>
      </c>
      <c r="AF153" s="104">
        <f t="shared" si="113"/>
        <v>1</v>
      </c>
      <c r="AG153" s="104">
        <f t="shared" si="114"/>
        <v>1</v>
      </c>
      <c r="AH153" s="104">
        <f t="shared" si="115"/>
        <v>1</v>
      </c>
      <c r="AI153" s="104">
        <f t="shared" si="116"/>
        <v>0</v>
      </c>
      <c r="AJ153" s="210" t="s">
        <v>6314</v>
      </c>
      <c r="AK153" s="210" t="s">
        <v>6314</v>
      </c>
      <c r="AL153" s="210" t="s">
        <v>6314</v>
      </c>
      <c r="AM153" s="104">
        <f t="shared" si="117"/>
        <v>0</v>
      </c>
      <c r="AN153" s="104">
        <f t="shared" si="118"/>
        <v>0</v>
      </c>
      <c r="AO153" s="104" t="e">
        <f t="shared" si="119"/>
        <v>#VALUE!</v>
      </c>
      <c r="AP153" s="104" t="e">
        <f t="shared" si="120"/>
        <v>#VALUE!</v>
      </c>
      <c r="AQ153" s="104">
        <f t="shared" si="121"/>
        <v>0</v>
      </c>
    </row>
    <row r="154" spans="1:43">
      <c r="A154" s="70">
        <f t="shared" si="123"/>
        <v>153</v>
      </c>
      <c r="B154" s="70" t="e">
        <f>INDEX(monthly_gwh_mw!B:B,MATCH(A154,monthly_gwh_mw!AA:AA,0))</f>
        <v>#N/A</v>
      </c>
      <c r="C154" s="190" t="e">
        <f>INDEX(monthly_gwh_mw!K:K,MATCH(A154,monthly_gwh_mw!AA:AA,0))</f>
        <v>#N/A</v>
      </c>
      <c r="D154" s="70" t="e">
        <f>INDEX(monthly_gwh_mw!Y:Y,MATCH(A154,monthly_gwh_mw!AA:AA,0))</f>
        <v>#N/A</v>
      </c>
      <c r="E154" s="70" t="e">
        <f>INDEX(monthly_gwh_mw!N:N,MATCH(A154,monthly_gwh_mw!AA:AA,0))</f>
        <v>#N/A</v>
      </c>
      <c r="F154" s="67" t="e">
        <f t="shared" si="105"/>
        <v>#N/A</v>
      </c>
      <c r="G154" s="192">
        <v>43763</v>
      </c>
      <c r="H154" s="40">
        <v>44013</v>
      </c>
      <c r="I154" s="40">
        <v>44135</v>
      </c>
      <c r="J154" s="25" t="s">
        <v>9</v>
      </c>
      <c r="K154" s="25">
        <v>0</v>
      </c>
      <c r="M154" s="67" t="str">
        <f>IF(COUNTIFS(resources!B:B,B154)&gt;0,INDEX(resources!I:I,MATCH(B154,resources!B:B,0)),"fillme")</f>
        <v>fillme</v>
      </c>
      <c r="O154" s="67" t="e">
        <f t="shared" si="122"/>
        <v>#N/A</v>
      </c>
      <c r="P154" s="67" t="e">
        <f t="shared" si="122"/>
        <v>#N/A</v>
      </c>
      <c r="Q154" s="67" t="e">
        <f t="shared" si="122"/>
        <v>#N/A</v>
      </c>
      <c r="R154" s="67" t="e">
        <f t="shared" si="122"/>
        <v>#N/A</v>
      </c>
      <c r="Y154" s="26">
        <f t="shared" si="106"/>
        <v>2019</v>
      </c>
      <c r="Z154" s="26">
        <f t="shared" si="107"/>
        <v>10</v>
      </c>
      <c r="AA154" s="26">
        <f t="shared" si="108"/>
        <v>2020</v>
      </c>
      <c r="AB154" s="26">
        <f t="shared" si="109"/>
        <v>7</v>
      </c>
      <c r="AC154" s="26">
        <f t="shared" si="110"/>
        <v>2020</v>
      </c>
      <c r="AD154" s="26">
        <f t="shared" si="111"/>
        <v>10</v>
      </c>
      <c r="AE154" s="104">
        <f t="shared" si="112"/>
        <v>1</v>
      </c>
      <c r="AF154" s="104">
        <f t="shared" si="113"/>
        <v>1</v>
      </c>
      <c r="AG154" s="104">
        <f t="shared" si="114"/>
        <v>1</v>
      </c>
      <c r="AH154" s="104">
        <f t="shared" si="115"/>
        <v>1</v>
      </c>
      <c r="AI154" s="104">
        <f t="shared" si="116"/>
        <v>0</v>
      </c>
      <c r="AJ154" s="210" t="s">
        <v>6314</v>
      </c>
      <c r="AK154" s="210" t="s">
        <v>6314</v>
      </c>
      <c r="AL154" s="210" t="s">
        <v>6314</v>
      </c>
      <c r="AM154" s="104">
        <f t="shared" si="117"/>
        <v>0</v>
      </c>
      <c r="AN154" s="104">
        <f t="shared" si="118"/>
        <v>0</v>
      </c>
      <c r="AO154" s="104" t="e">
        <f t="shared" si="119"/>
        <v>#VALUE!</v>
      </c>
      <c r="AP154" s="104" t="e">
        <f t="shared" si="120"/>
        <v>#VALUE!</v>
      </c>
      <c r="AQ154" s="104">
        <f t="shared" si="121"/>
        <v>0</v>
      </c>
    </row>
    <row r="155" spans="1:43">
      <c r="A155" s="70">
        <f t="shared" si="123"/>
        <v>154</v>
      </c>
      <c r="B155" s="70" t="e">
        <f>INDEX(monthly_gwh_mw!B:B,MATCH(A155,monthly_gwh_mw!AA:AA,0))</f>
        <v>#N/A</v>
      </c>
      <c r="C155" s="190" t="e">
        <f>INDEX(monthly_gwh_mw!K:K,MATCH(A155,monthly_gwh_mw!AA:AA,0))</f>
        <v>#N/A</v>
      </c>
      <c r="D155" s="70" t="e">
        <f>INDEX(monthly_gwh_mw!Y:Y,MATCH(A155,monthly_gwh_mw!AA:AA,0))</f>
        <v>#N/A</v>
      </c>
      <c r="E155" s="70" t="e">
        <f>INDEX(monthly_gwh_mw!N:N,MATCH(A155,monthly_gwh_mw!AA:AA,0))</f>
        <v>#N/A</v>
      </c>
      <c r="F155" s="67" t="e">
        <f t="shared" si="105"/>
        <v>#N/A</v>
      </c>
      <c r="G155" s="192">
        <v>43763</v>
      </c>
      <c r="H155" s="40">
        <v>44013</v>
      </c>
      <c r="I155" s="40">
        <v>44135</v>
      </c>
      <c r="J155" s="25" t="s">
        <v>9</v>
      </c>
      <c r="K155" s="25">
        <v>0</v>
      </c>
      <c r="M155" s="67" t="str">
        <f>IF(COUNTIFS(resources!B:B,B155)&gt;0,INDEX(resources!I:I,MATCH(B155,resources!B:B,0)),"fillme")</f>
        <v>fillme</v>
      </c>
      <c r="O155" s="67" t="e">
        <f t="shared" si="122"/>
        <v>#N/A</v>
      </c>
      <c r="P155" s="67" t="e">
        <f t="shared" si="122"/>
        <v>#N/A</v>
      </c>
      <c r="Q155" s="67" t="e">
        <f t="shared" si="122"/>
        <v>#N/A</v>
      </c>
      <c r="R155" s="67" t="e">
        <f t="shared" si="122"/>
        <v>#N/A</v>
      </c>
      <c r="Y155" s="26">
        <f t="shared" si="106"/>
        <v>2019</v>
      </c>
      <c r="Z155" s="26">
        <f t="shared" si="107"/>
        <v>10</v>
      </c>
      <c r="AA155" s="26">
        <f t="shared" si="108"/>
        <v>2020</v>
      </c>
      <c r="AB155" s="26">
        <f t="shared" si="109"/>
        <v>7</v>
      </c>
      <c r="AC155" s="26">
        <f t="shared" si="110"/>
        <v>2020</v>
      </c>
      <c r="AD155" s="26">
        <f t="shared" si="111"/>
        <v>10</v>
      </c>
      <c r="AE155" s="104">
        <f t="shared" si="112"/>
        <v>1</v>
      </c>
      <c r="AF155" s="104">
        <f t="shared" si="113"/>
        <v>1</v>
      </c>
      <c r="AG155" s="104">
        <f t="shared" si="114"/>
        <v>1</v>
      </c>
      <c r="AH155" s="104">
        <f t="shared" si="115"/>
        <v>1</v>
      </c>
      <c r="AI155" s="104">
        <f t="shared" si="116"/>
        <v>0</v>
      </c>
      <c r="AJ155" s="210" t="s">
        <v>6314</v>
      </c>
      <c r="AK155" s="210" t="s">
        <v>6314</v>
      </c>
      <c r="AL155" s="210" t="s">
        <v>6314</v>
      </c>
      <c r="AM155" s="104">
        <f t="shared" si="117"/>
        <v>0</v>
      </c>
      <c r="AN155" s="104">
        <f t="shared" si="118"/>
        <v>0</v>
      </c>
      <c r="AO155" s="104" t="e">
        <f t="shared" si="119"/>
        <v>#VALUE!</v>
      </c>
      <c r="AP155" s="104" t="e">
        <f t="shared" si="120"/>
        <v>#VALUE!</v>
      </c>
      <c r="AQ155" s="104">
        <f t="shared" si="121"/>
        <v>0</v>
      </c>
    </row>
    <row r="156" spans="1:43">
      <c r="A156" s="70">
        <f t="shared" si="123"/>
        <v>155</v>
      </c>
      <c r="B156" s="70" t="e">
        <f>INDEX(monthly_gwh_mw!B:B,MATCH(A156,monthly_gwh_mw!AA:AA,0))</f>
        <v>#N/A</v>
      </c>
      <c r="C156" s="190" t="e">
        <f>INDEX(monthly_gwh_mw!K:K,MATCH(A156,monthly_gwh_mw!AA:AA,0))</f>
        <v>#N/A</v>
      </c>
      <c r="D156" s="70" t="e">
        <f>INDEX(monthly_gwh_mw!Y:Y,MATCH(A156,monthly_gwh_mw!AA:AA,0))</f>
        <v>#N/A</v>
      </c>
      <c r="E156" s="70" t="e">
        <f>INDEX(monthly_gwh_mw!N:N,MATCH(A156,monthly_gwh_mw!AA:AA,0))</f>
        <v>#N/A</v>
      </c>
      <c r="F156" s="67" t="e">
        <f t="shared" si="105"/>
        <v>#N/A</v>
      </c>
      <c r="G156" s="192">
        <v>43763</v>
      </c>
      <c r="H156" s="40">
        <v>44013</v>
      </c>
      <c r="I156" s="40">
        <v>44135</v>
      </c>
      <c r="J156" s="25" t="s">
        <v>9</v>
      </c>
      <c r="K156" s="25">
        <v>0</v>
      </c>
      <c r="M156" s="67" t="str">
        <f>IF(COUNTIFS(resources!B:B,B156)&gt;0,INDEX(resources!I:I,MATCH(B156,resources!B:B,0)),"fillme")</f>
        <v>fillme</v>
      </c>
      <c r="O156" s="67" t="e">
        <f t="shared" si="122"/>
        <v>#N/A</v>
      </c>
      <c r="P156" s="67" t="e">
        <f t="shared" si="122"/>
        <v>#N/A</v>
      </c>
      <c r="Q156" s="67" t="e">
        <f t="shared" si="122"/>
        <v>#N/A</v>
      </c>
      <c r="R156" s="67" t="e">
        <f t="shared" si="122"/>
        <v>#N/A</v>
      </c>
      <c r="Y156" s="26">
        <f t="shared" si="106"/>
        <v>2019</v>
      </c>
      <c r="Z156" s="26">
        <f t="shared" si="107"/>
        <v>10</v>
      </c>
      <c r="AA156" s="26">
        <f t="shared" si="108"/>
        <v>2020</v>
      </c>
      <c r="AB156" s="26">
        <f t="shared" si="109"/>
        <v>7</v>
      </c>
      <c r="AC156" s="26">
        <f t="shared" si="110"/>
        <v>2020</v>
      </c>
      <c r="AD156" s="26">
        <f t="shared" si="111"/>
        <v>10</v>
      </c>
      <c r="AE156" s="104">
        <f t="shared" si="112"/>
        <v>1</v>
      </c>
      <c r="AF156" s="104">
        <f t="shared" si="113"/>
        <v>1</v>
      </c>
      <c r="AG156" s="104">
        <f t="shared" si="114"/>
        <v>1</v>
      </c>
      <c r="AH156" s="104">
        <f t="shared" si="115"/>
        <v>1</v>
      </c>
      <c r="AI156" s="104">
        <f t="shared" si="116"/>
        <v>0</v>
      </c>
      <c r="AJ156" s="210" t="s">
        <v>6314</v>
      </c>
      <c r="AK156" s="210" t="s">
        <v>6314</v>
      </c>
      <c r="AL156" s="210" t="s">
        <v>6314</v>
      </c>
      <c r="AM156" s="104">
        <f t="shared" si="117"/>
        <v>0</v>
      </c>
      <c r="AN156" s="104">
        <f t="shared" si="118"/>
        <v>0</v>
      </c>
      <c r="AO156" s="104" t="e">
        <f t="shared" si="119"/>
        <v>#VALUE!</v>
      </c>
      <c r="AP156" s="104" t="e">
        <f t="shared" si="120"/>
        <v>#VALUE!</v>
      </c>
      <c r="AQ156" s="104">
        <f t="shared" si="121"/>
        <v>0</v>
      </c>
    </row>
    <row r="157" spans="1:43">
      <c r="A157" s="70">
        <f t="shared" si="123"/>
        <v>156</v>
      </c>
      <c r="B157" s="70" t="e">
        <f>INDEX(monthly_gwh_mw!B:B,MATCH(A157,monthly_gwh_mw!AA:AA,0))</f>
        <v>#N/A</v>
      </c>
      <c r="C157" s="190" t="e">
        <f>INDEX(monthly_gwh_mw!K:K,MATCH(A157,monthly_gwh_mw!AA:AA,0))</f>
        <v>#N/A</v>
      </c>
      <c r="D157" s="70" t="e">
        <f>INDEX(monthly_gwh_mw!Y:Y,MATCH(A157,monthly_gwh_mw!AA:AA,0))</f>
        <v>#N/A</v>
      </c>
      <c r="E157" s="70" t="e">
        <f>INDEX(monthly_gwh_mw!N:N,MATCH(A157,monthly_gwh_mw!AA:AA,0))</f>
        <v>#N/A</v>
      </c>
      <c r="F157" s="67" t="e">
        <f t="shared" si="105"/>
        <v>#N/A</v>
      </c>
      <c r="G157" s="192">
        <v>43763</v>
      </c>
      <c r="H157" s="40">
        <v>44013</v>
      </c>
      <c r="I157" s="40">
        <v>44135</v>
      </c>
      <c r="J157" s="25" t="s">
        <v>9</v>
      </c>
      <c r="K157" s="25">
        <v>0</v>
      </c>
      <c r="M157" s="67" t="str">
        <f>IF(COUNTIFS(resources!B:B,B157)&gt;0,INDEX(resources!I:I,MATCH(B157,resources!B:B,0)),"fillme")</f>
        <v>fillme</v>
      </c>
      <c r="O157" s="67" t="e">
        <f t="shared" si="122"/>
        <v>#N/A</v>
      </c>
      <c r="P157" s="67" t="e">
        <f t="shared" si="122"/>
        <v>#N/A</v>
      </c>
      <c r="Q157" s="67" t="e">
        <f t="shared" si="122"/>
        <v>#N/A</v>
      </c>
      <c r="R157" s="67" t="e">
        <f t="shared" si="122"/>
        <v>#N/A</v>
      </c>
      <c r="Y157" s="26">
        <f t="shared" si="106"/>
        <v>2019</v>
      </c>
      <c r="Z157" s="26">
        <f t="shared" si="107"/>
        <v>10</v>
      </c>
      <c r="AA157" s="26">
        <f t="shared" si="108"/>
        <v>2020</v>
      </c>
      <c r="AB157" s="26">
        <f t="shared" si="109"/>
        <v>7</v>
      </c>
      <c r="AC157" s="26">
        <f t="shared" si="110"/>
        <v>2020</v>
      </c>
      <c r="AD157" s="26">
        <f t="shared" si="111"/>
        <v>10</v>
      </c>
      <c r="AE157" s="104">
        <f t="shared" si="112"/>
        <v>1</v>
      </c>
      <c r="AF157" s="104">
        <f t="shared" si="113"/>
        <v>1</v>
      </c>
      <c r="AG157" s="104">
        <f t="shared" si="114"/>
        <v>1</v>
      </c>
      <c r="AH157" s="104">
        <f t="shared" si="115"/>
        <v>1</v>
      </c>
      <c r="AI157" s="104">
        <f t="shared" si="116"/>
        <v>0</v>
      </c>
      <c r="AJ157" s="210" t="s">
        <v>6314</v>
      </c>
      <c r="AK157" s="210" t="s">
        <v>6314</v>
      </c>
      <c r="AL157" s="210" t="s">
        <v>6314</v>
      </c>
      <c r="AM157" s="104">
        <f t="shared" si="117"/>
        <v>0</v>
      </c>
      <c r="AN157" s="104">
        <f t="shared" si="118"/>
        <v>0</v>
      </c>
      <c r="AO157" s="104" t="e">
        <f t="shared" si="119"/>
        <v>#VALUE!</v>
      </c>
      <c r="AP157" s="104" t="e">
        <f t="shared" si="120"/>
        <v>#VALUE!</v>
      </c>
      <c r="AQ157" s="104">
        <f t="shared" si="121"/>
        <v>0</v>
      </c>
    </row>
    <row r="158" spans="1:43">
      <c r="A158" s="70">
        <f t="shared" si="123"/>
        <v>157</v>
      </c>
      <c r="B158" s="70" t="e">
        <f>INDEX(monthly_gwh_mw!B:B,MATCH(A158,monthly_gwh_mw!AA:AA,0))</f>
        <v>#N/A</v>
      </c>
      <c r="C158" s="190" t="e">
        <f>INDEX(monthly_gwh_mw!K:K,MATCH(A158,monthly_gwh_mw!AA:AA,0))</f>
        <v>#N/A</v>
      </c>
      <c r="D158" s="70" t="e">
        <f>INDEX(monthly_gwh_mw!Y:Y,MATCH(A158,monthly_gwh_mw!AA:AA,0))</f>
        <v>#N/A</v>
      </c>
      <c r="E158" s="70" t="e">
        <f>INDEX(monthly_gwh_mw!N:N,MATCH(A158,monthly_gwh_mw!AA:AA,0))</f>
        <v>#N/A</v>
      </c>
      <c r="F158" s="67" t="e">
        <f t="shared" si="105"/>
        <v>#N/A</v>
      </c>
      <c r="G158" s="192">
        <v>43763</v>
      </c>
      <c r="H158" s="40">
        <v>43831</v>
      </c>
      <c r="I158" s="40">
        <v>44043</v>
      </c>
      <c r="J158" s="25" t="s">
        <v>9</v>
      </c>
      <c r="K158" s="25">
        <v>0</v>
      </c>
      <c r="M158" s="67" t="str">
        <f>IF(COUNTIFS(resources!B:B,B158)&gt;0,INDEX(resources!I:I,MATCH(B158,resources!B:B,0)),"fillme")</f>
        <v>fillme</v>
      </c>
      <c r="O158" s="67" t="e">
        <f t="shared" si="122"/>
        <v>#N/A</v>
      </c>
      <c r="P158" s="67" t="e">
        <f t="shared" si="122"/>
        <v>#N/A</v>
      </c>
      <c r="Q158" s="67" t="e">
        <f t="shared" si="122"/>
        <v>#N/A</v>
      </c>
      <c r="R158" s="67" t="e">
        <f t="shared" si="122"/>
        <v>#N/A</v>
      </c>
      <c r="Y158" s="26">
        <f t="shared" si="106"/>
        <v>2019</v>
      </c>
      <c r="Z158" s="26">
        <f t="shared" si="107"/>
        <v>10</v>
      </c>
      <c r="AA158" s="26">
        <f t="shared" si="108"/>
        <v>2020</v>
      </c>
      <c r="AB158" s="26">
        <f t="shared" si="109"/>
        <v>1</v>
      </c>
      <c r="AC158" s="26">
        <f t="shared" si="110"/>
        <v>2020</v>
      </c>
      <c r="AD158" s="26">
        <f t="shared" si="111"/>
        <v>7</v>
      </c>
      <c r="AE158" s="104">
        <f t="shared" si="112"/>
        <v>1</v>
      </c>
      <c r="AF158" s="104">
        <f t="shared" si="113"/>
        <v>1</v>
      </c>
      <c r="AG158" s="104">
        <f t="shared" si="114"/>
        <v>1</v>
      </c>
      <c r="AH158" s="104">
        <f t="shared" si="115"/>
        <v>1</v>
      </c>
      <c r="AI158" s="104">
        <f t="shared" si="116"/>
        <v>0</v>
      </c>
      <c r="AJ158" s="210" t="s">
        <v>6314</v>
      </c>
      <c r="AK158" s="210" t="s">
        <v>6314</v>
      </c>
      <c r="AL158" s="210" t="s">
        <v>6314</v>
      </c>
      <c r="AM158" s="104">
        <f t="shared" si="117"/>
        <v>0</v>
      </c>
      <c r="AN158" s="104">
        <f t="shared" si="118"/>
        <v>0</v>
      </c>
      <c r="AO158" s="104" t="e">
        <f t="shared" si="119"/>
        <v>#VALUE!</v>
      </c>
      <c r="AP158" s="104" t="e">
        <f t="shared" si="120"/>
        <v>#VALUE!</v>
      </c>
      <c r="AQ158" s="104">
        <f t="shared" si="121"/>
        <v>0</v>
      </c>
    </row>
    <row r="159" spans="1:43">
      <c r="A159" s="70">
        <f t="shared" si="123"/>
        <v>158</v>
      </c>
      <c r="B159" s="70" t="e">
        <f>INDEX(monthly_gwh_mw!B:B,MATCH(A159,monthly_gwh_mw!AA:AA,0))</f>
        <v>#N/A</v>
      </c>
      <c r="C159" s="190" t="e">
        <f>INDEX(monthly_gwh_mw!K:K,MATCH(A159,monthly_gwh_mw!AA:AA,0))</f>
        <v>#N/A</v>
      </c>
      <c r="D159" s="70" t="e">
        <f>INDEX(monthly_gwh_mw!Y:Y,MATCH(A159,monthly_gwh_mw!AA:AA,0))</f>
        <v>#N/A</v>
      </c>
      <c r="E159" s="70" t="e">
        <f>INDEX(monthly_gwh_mw!N:N,MATCH(A159,monthly_gwh_mw!AA:AA,0))</f>
        <v>#N/A</v>
      </c>
      <c r="F159" s="67" t="e">
        <f t="shared" si="105"/>
        <v>#N/A</v>
      </c>
      <c r="G159" s="192">
        <v>43763</v>
      </c>
      <c r="H159" s="40">
        <v>43831</v>
      </c>
      <c r="I159" s="40">
        <v>44043</v>
      </c>
      <c r="J159" s="25" t="s">
        <v>9</v>
      </c>
      <c r="K159" s="25">
        <v>0</v>
      </c>
      <c r="M159" s="67" t="str">
        <f>IF(COUNTIFS(resources!B:B,B159)&gt;0,INDEX(resources!I:I,MATCH(B159,resources!B:B,0)),"fillme")</f>
        <v>fillme</v>
      </c>
      <c r="O159" s="67" t="e">
        <f t="shared" si="122"/>
        <v>#N/A</v>
      </c>
      <c r="P159" s="67" t="e">
        <f t="shared" si="122"/>
        <v>#N/A</v>
      </c>
      <c r="Q159" s="67" t="e">
        <f t="shared" si="122"/>
        <v>#N/A</v>
      </c>
      <c r="R159" s="67" t="e">
        <f t="shared" si="122"/>
        <v>#N/A</v>
      </c>
      <c r="Y159" s="26">
        <f t="shared" si="106"/>
        <v>2019</v>
      </c>
      <c r="Z159" s="26">
        <f t="shared" si="107"/>
        <v>10</v>
      </c>
      <c r="AA159" s="26">
        <f t="shared" si="108"/>
        <v>2020</v>
      </c>
      <c r="AB159" s="26">
        <f t="shared" si="109"/>
        <v>1</v>
      </c>
      <c r="AC159" s="26">
        <f t="shared" si="110"/>
        <v>2020</v>
      </c>
      <c r="AD159" s="26">
        <f t="shared" si="111"/>
        <v>7</v>
      </c>
      <c r="AE159" s="104">
        <f t="shared" si="112"/>
        <v>1</v>
      </c>
      <c r="AF159" s="104">
        <f t="shared" si="113"/>
        <v>1</v>
      </c>
      <c r="AG159" s="104">
        <f t="shared" si="114"/>
        <v>1</v>
      </c>
      <c r="AH159" s="104">
        <f t="shared" si="115"/>
        <v>1</v>
      </c>
      <c r="AI159" s="104">
        <f t="shared" si="116"/>
        <v>0</v>
      </c>
      <c r="AJ159" s="210" t="s">
        <v>6314</v>
      </c>
      <c r="AK159" s="210" t="s">
        <v>6314</v>
      </c>
      <c r="AL159" s="210" t="s">
        <v>6314</v>
      </c>
      <c r="AM159" s="104">
        <f t="shared" si="117"/>
        <v>0</v>
      </c>
      <c r="AN159" s="104">
        <f t="shared" si="118"/>
        <v>0</v>
      </c>
      <c r="AO159" s="104" t="e">
        <f t="shared" si="119"/>
        <v>#VALUE!</v>
      </c>
      <c r="AP159" s="104" t="e">
        <f t="shared" si="120"/>
        <v>#VALUE!</v>
      </c>
      <c r="AQ159" s="104">
        <f t="shared" si="121"/>
        <v>0</v>
      </c>
    </row>
    <row r="160" spans="1:43">
      <c r="A160" s="70">
        <f t="shared" si="123"/>
        <v>159</v>
      </c>
      <c r="B160" s="70" t="e">
        <f>INDEX(monthly_gwh_mw!B:B,MATCH(A160,monthly_gwh_mw!AA:AA,0))</f>
        <v>#N/A</v>
      </c>
      <c r="C160" s="190" t="e">
        <f>INDEX(monthly_gwh_mw!K:K,MATCH(A160,monthly_gwh_mw!AA:AA,0))</f>
        <v>#N/A</v>
      </c>
      <c r="D160" s="70" t="e">
        <f>INDEX(monthly_gwh_mw!Y:Y,MATCH(A160,monthly_gwh_mw!AA:AA,0))</f>
        <v>#N/A</v>
      </c>
      <c r="E160" s="70" t="e">
        <f>INDEX(monthly_gwh_mw!N:N,MATCH(A160,monthly_gwh_mw!AA:AA,0))</f>
        <v>#N/A</v>
      </c>
      <c r="F160" s="67" t="e">
        <f t="shared" si="105"/>
        <v>#N/A</v>
      </c>
      <c r="G160" s="192">
        <v>43763</v>
      </c>
      <c r="H160" s="40">
        <v>43831</v>
      </c>
      <c r="I160" s="40">
        <v>44043</v>
      </c>
      <c r="J160" s="25" t="s">
        <v>9</v>
      </c>
      <c r="K160" s="25">
        <v>0</v>
      </c>
      <c r="M160" s="67" t="str">
        <f>IF(COUNTIFS(resources!B:B,B160)&gt;0,INDEX(resources!I:I,MATCH(B160,resources!B:B,0)),"fillme")</f>
        <v>fillme</v>
      </c>
      <c r="O160" s="67" t="e">
        <f t="shared" si="122"/>
        <v>#N/A</v>
      </c>
      <c r="P160" s="67" t="e">
        <f t="shared" si="122"/>
        <v>#N/A</v>
      </c>
      <c r="Q160" s="67" t="e">
        <f t="shared" si="122"/>
        <v>#N/A</v>
      </c>
      <c r="R160" s="67" t="e">
        <f t="shared" si="122"/>
        <v>#N/A</v>
      </c>
      <c r="Y160" s="26">
        <f t="shared" si="106"/>
        <v>2019</v>
      </c>
      <c r="Z160" s="26">
        <f t="shared" si="107"/>
        <v>10</v>
      </c>
      <c r="AA160" s="26">
        <f t="shared" si="108"/>
        <v>2020</v>
      </c>
      <c r="AB160" s="26">
        <f t="shared" si="109"/>
        <v>1</v>
      </c>
      <c r="AC160" s="26">
        <f t="shared" si="110"/>
        <v>2020</v>
      </c>
      <c r="AD160" s="26">
        <f t="shared" si="111"/>
        <v>7</v>
      </c>
      <c r="AE160" s="104">
        <f t="shared" si="112"/>
        <v>1</v>
      </c>
      <c r="AF160" s="104">
        <f t="shared" si="113"/>
        <v>1</v>
      </c>
      <c r="AG160" s="104">
        <f t="shared" si="114"/>
        <v>1</v>
      </c>
      <c r="AH160" s="104">
        <f t="shared" si="115"/>
        <v>1</v>
      </c>
      <c r="AI160" s="104">
        <f t="shared" si="116"/>
        <v>0</v>
      </c>
      <c r="AJ160" s="210" t="s">
        <v>6314</v>
      </c>
      <c r="AK160" s="210" t="s">
        <v>6314</v>
      </c>
      <c r="AL160" s="210" t="s">
        <v>6314</v>
      </c>
      <c r="AM160" s="104">
        <f t="shared" si="117"/>
        <v>0</v>
      </c>
      <c r="AN160" s="104">
        <f t="shared" si="118"/>
        <v>0</v>
      </c>
      <c r="AO160" s="104" t="e">
        <f t="shared" si="119"/>
        <v>#VALUE!</v>
      </c>
      <c r="AP160" s="104" t="e">
        <f t="shared" si="120"/>
        <v>#VALUE!</v>
      </c>
      <c r="AQ160" s="104">
        <f t="shared" si="121"/>
        <v>0</v>
      </c>
    </row>
    <row r="161" spans="1:43">
      <c r="A161" s="70">
        <f t="shared" si="123"/>
        <v>160</v>
      </c>
      <c r="B161" s="70" t="e">
        <f>INDEX(monthly_gwh_mw!B:B,MATCH(A161,monthly_gwh_mw!AA:AA,0))</f>
        <v>#N/A</v>
      </c>
      <c r="C161" s="190" t="e">
        <f>INDEX(monthly_gwh_mw!K:K,MATCH(A161,monthly_gwh_mw!AA:AA,0))</f>
        <v>#N/A</v>
      </c>
      <c r="D161" s="70" t="e">
        <f>INDEX(monthly_gwh_mw!Y:Y,MATCH(A161,monthly_gwh_mw!AA:AA,0))</f>
        <v>#N/A</v>
      </c>
      <c r="E161" s="70" t="e">
        <f>INDEX(monthly_gwh_mw!N:N,MATCH(A161,monthly_gwh_mw!AA:AA,0))</f>
        <v>#N/A</v>
      </c>
      <c r="F161" s="67" t="e">
        <f t="shared" si="105"/>
        <v>#N/A</v>
      </c>
      <c r="G161" s="192">
        <v>43763</v>
      </c>
      <c r="H161" s="40">
        <v>43831</v>
      </c>
      <c r="I161" s="40">
        <v>44043</v>
      </c>
      <c r="J161" s="25" t="s">
        <v>9</v>
      </c>
      <c r="K161" s="25">
        <v>0</v>
      </c>
      <c r="M161" s="67" t="str">
        <f>IF(COUNTIFS(resources!B:B,B161)&gt;0,INDEX(resources!I:I,MATCH(B161,resources!B:B,0)),"fillme")</f>
        <v>fillme</v>
      </c>
      <c r="O161" s="67" t="e">
        <f t="shared" si="122"/>
        <v>#N/A</v>
      </c>
      <c r="P161" s="67" t="e">
        <f t="shared" si="122"/>
        <v>#N/A</v>
      </c>
      <c r="Q161" s="67" t="e">
        <f t="shared" si="122"/>
        <v>#N/A</v>
      </c>
      <c r="R161" s="67" t="e">
        <f t="shared" si="122"/>
        <v>#N/A</v>
      </c>
      <c r="Y161" s="26">
        <f t="shared" si="106"/>
        <v>2019</v>
      </c>
      <c r="Z161" s="26">
        <f t="shared" si="107"/>
        <v>10</v>
      </c>
      <c r="AA161" s="26">
        <f t="shared" si="108"/>
        <v>2020</v>
      </c>
      <c r="AB161" s="26">
        <f t="shared" si="109"/>
        <v>1</v>
      </c>
      <c r="AC161" s="26">
        <f t="shared" si="110"/>
        <v>2020</v>
      </c>
      <c r="AD161" s="26">
        <f t="shared" si="111"/>
        <v>7</v>
      </c>
      <c r="AE161" s="104">
        <f t="shared" si="112"/>
        <v>1</v>
      </c>
      <c r="AF161" s="104">
        <f t="shared" si="113"/>
        <v>1</v>
      </c>
      <c r="AG161" s="104">
        <f t="shared" si="114"/>
        <v>1</v>
      </c>
      <c r="AH161" s="104">
        <f t="shared" si="115"/>
        <v>1</v>
      </c>
      <c r="AI161" s="104">
        <f t="shared" si="116"/>
        <v>0</v>
      </c>
      <c r="AJ161" s="210" t="s">
        <v>6314</v>
      </c>
      <c r="AK161" s="210" t="s">
        <v>6314</v>
      </c>
      <c r="AL161" s="210" t="s">
        <v>6314</v>
      </c>
      <c r="AM161" s="104">
        <f t="shared" si="117"/>
        <v>0</v>
      </c>
      <c r="AN161" s="104">
        <f t="shared" si="118"/>
        <v>0</v>
      </c>
      <c r="AO161" s="104" t="e">
        <f t="shared" si="119"/>
        <v>#VALUE!</v>
      </c>
      <c r="AP161" s="104" t="e">
        <f t="shared" si="120"/>
        <v>#VALUE!</v>
      </c>
      <c r="AQ161" s="104">
        <f t="shared" si="121"/>
        <v>0</v>
      </c>
    </row>
    <row r="162" spans="1:43">
      <c r="A162" s="70">
        <f t="shared" si="123"/>
        <v>161</v>
      </c>
      <c r="B162" s="70" t="e">
        <f>INDEX(monthly_gwh_mw!B:B,MATCH(A162,monthly_gwh_mw!AA:AA,0))</f>
        <v>#N/A</v>
      </c>
      <c r="C162" s="190" t="e">
        <f>INDEX(monthly_gwh_mw!K:K,MATCH(A162,monthly_gwh_mw!AA:AA,0))</f>
        <v>#N/A</v>
      </c>
      <c r="D162" s="70" t="e">
        <f>INDEX(monthly_gwh_mw!Y:Y,MATCH(A162,monthly_gwh_mw!AA:AA,0))</f>
        <v>#N/A</v>
      </c>
      <c r="E162" s="70" t="e">
        <f>INDEX(monthly_gwh_mw!N:N,MATCH(A162,monthly_gwh_mw!AA:AA,0))</f>
        <v>#N/A</v>
      </c>
      <c r="F162" s="67" t="e">
        <f t="shared" si="105"/>
        <v>#N/A</v>
      </c>
      <c r="G162" s="192">
        <v>43766</v>
      </c>
      <c r="H162" s="40">
        <v>43831</v>
      </c>
      <c r="I162" s="40">
        <v>44196</v>
      </c>
      <c r="J162" s="25" t="s">
        <v>9</v>
      </c>
      <c r="K162" s="25">
        <v>0</v>
      </c>
      <c r="M162" s="67" t="str">
        <f>IF(COUNTIFS(resources!B:B,B162)&gt;0,INDEX(resources!I:I,MATCH(B162,resources!B:B,0)),"fillme")</f>
        <v>fillme</v>
      </c>
      <c r="O162" s="67" t="e">
        <f t="shared" si="122"/>
        <v>#N/A</v>
      </c>
      <c r="P162" s="67" t="e">
        <f t="shared" si="122"/>
        <v>#N/A</v>
      </c>
      <c r="Q162" s="67" t="e">
        <f t="shared" si="122"/>
        <v>#N/A</v>
      </c>
      <c r="R162" s="67" t="e">
        <f t="shared" si="122"/>
        <v>#N/A</v>
      </c>
      <c r="Y162" s="26">
        <f t="shared" si="106"/>
        <v>2019</v>
      </c>
      <c r="Z162" s="26">
        <f t="shared" si="107"/>
        <v>10</v>
      </c>
      <c r="AA162" s="26">
        <f t="shared" si="108"/>
        <v>2020</v>
      </c>
      <c r="AB162" s="26">
        <f t="shared" si="109"/>
        <v>1</v>
      </c>
      <c r="AC162" s="26">
        <f t="shared" si="110"/>
        <v>2020</v>
      </c>
      <c r="AD162" s="26">
        <f t="shared" si="111"/>
        <v>12</v>
      </c>
      <c r="AE162" s="104">
        <f t="shared" si="112"/>
        <v>1</v>
      </c>
      <c r="AF162" s="104">
        <f t="shared" si="113"/>
        <v>1</v>
      </c>
      <c r="AG162" s="104">
        <f t="shared" si="114"/>
        <v>1</v>
      </c>
      <c r="AH162" s="104">
        <f t="shared" si="115"/>
        <v>1</v>
      </c>
      <c r="AI162" s="104">
        <f t="shared" si="116"/>
        <v>0</v>
      </c>
      <c r="AJ162" s="210" t="s">
        <v>6314</v>
      </c>
      <c r="AK162" s="210" t="s">
        <v>6314</v>
      </c>
      <c r="AL162" s="210" t="s">
        <v>6314</v>
      </c>
      <c r="AM162" s="104">
        <f t="shared" si="117"/>
        <v>0</v>
      </c>
      <c r="AN162" s="104">
        <f t="shared" si="118"/>
        <v>0</v>
      </c>
      <c r="AO162" s="104" t="e">
        <f t="shared" si="119"/>
        <v>#VALUE!</v>
      </c>
      <c r="AP162" s="104" t="e">
        <f t="shared" si="120"/>
        <v>#VALUE!</v>
      </c>
      <c r="AQ162" s="104">
        <f t="shared" si="121"/>
        <v>0</v>
      </c>
    </row>
    <row r="163" spans="1:43">
      <c r="A163" s="70">
        <f t="shared" si="123"/>
        <v>162</v>
      </c>
      <c r="B163" s="70" t="e">
        <f>INDEX(monthly_gwh_mw!B:B,MATCH(A163,monthly_gwh_mw!AA:AA,0))</f>
        <v>#N/A</v>
      </c>
      <c r="C163" s="190" t="e">
        <f>INDEX(monthly_gwh_mw!K:K,MATCH(A163,monthly_gwh_mw!AA:AA,0))</f>
        <v>#N/A</v>
      </c>
      <c r="D163" s="70" t="e">
        <f>INDEX(monthly_gwh_mw!Y:Y,MATCH(A163,monthly_gwh_mw!AA:AA,0))</f>
        <v>#N/A</v>
      </c>
      <c r="E163" s="70" t="e">
        <f>INDEX(monthly_gwh_mw!N:N,MATCH(A163,monthly_gwh_mw!AA:AA,0))</f>
        <v>#N/A</v>
      </c>
      <c r="F163" s="67" t="e">
        <f t="shared" si="105"/>
        <v>#N/A</v>
      </c>
      <c r="G163" s="192">
        <v>43766</v>
      </c>
      <c r="H163" s="40">
        <v>43831</v>
      </c>
      <c r="I163" s="40">
        <v>44196</v>
      </c>
      <c r="J163" s="25" t="s">
        <v>9</v>
      </c>
      <c r="K163" s="25">
        <v>0</v>
      </c>
      <c r="M163" s="67" t="str">
        <f>IF(COUNTIFS(resources!B:B,B163)&gt;0,INDEX(resources!I:I,MATCH(B163,resources!B:B,0)),"fillme")</f>
        <v>fillme</v>
      </c>
      <c r="O163" s="67" t="e">
        <f t="shared" si="122"/>
        <v>#N/A</v>
      </c>
      <c r="P163" s="67" t="e">
        <f t="shared" si="122"/>
        <v>#N/A</v>
      </c>
      <c r="Q163" s="67" t="e">
        <f t="shared" si="122"/>
        <v>#N/A</v>
      </c>
      <c r="R163" s="67" t="e">
        <f t="shared" si="122"/>
        <v>#N/A</v>
      </c>
      <c r="Y163" s="26">
        <f t="shared" si="106"/>
        <v>2019</v>
      </c>
      <c r="Z163" s="26">
        <f t="shared" si="107"/>
        <v>10</v>
      </c>
      <c r="AA163" s="26">
        <f t="shared" si="108"/>
        <v>2020</v>
      </c>
      <c r="AB163" s="26">
        <f t="shared" si="109"/>
        <v>1</v>
      </c>
      <c r="AC163" s="26">
        <f t="shared" si="110"/>
        <v>2020</v>
      </c>
      <c r="AD163" s="26">
        <f t="shared" si="111"/>
        <v>12</v>
      </c>
      <c r="AE163" s="104">
        <f t="shared" si="112"/>
        <v>1</v>
      </c>
      <c r="AF163" s="104">
        <f t="shared" si="113"/>
        <v>1</v>
      </c>
      <c r="AG163" s="104">
        <f t="shared" si="114"/>
        <v>1</v>
      </c>
      <c r="AH163" s="104">
        <f t="shared" si="115"/>
        <v>1</v>
      </c>
      <c r="AI163" s="104">
        <f t="shared" si="116"/>
        <v>0</v>
      </c>
      <c r="AJ163" s="210" t="s">
        <v>6314</v>
      </c>
      <c r="AK163" s="210" t="s">
        <v>6314</v>
      </c>
      <c r="AL163" s="210" t="s">
        <v>6314</v>
      </c>
      <c r="AM163" s="104">
        <f t="shared" si="117"/>
        <v>0</v>
      </c>
      <c r="AN163" s="104">
        <f t="shared" si="118"/>
        <v>0</v>
      </c>
      <c r="AO163" s="104" t="e">
        <f t="shared" si="119"/>
        <v>#VALUE!</v>
      </c>
      <c r="AP163" s="104" t="e">
        <f t="shared" si="120"/>
        <v>#VALUE!</v>
      </c>
      <c r="AQ163" s="104">
        <f t="shared" si="121"/>
        <v>0</v>
      </c>
    </row>
    <row r="164" spans="1:43">
      <c r="A164" s="70">
        <f t="shared" si="123"/>
        <v>163</v>
      </c>
      <c r="B164" s="70" t="e">
        <f>INDEX(monthly_gwh_mw!B:B,MATCH(A164,monthly_gwh_mw!AA:AA,0))</f>
        <v>#N/A</v>
      </c>
      <c r="C164" s="190" t="e">
        <f>INDEX(monthly_gwh_mw!K:K,MATCH(A164,monthly_gwh_mw!AA:AA,0))</f>
        <v>#N/A</v>
      </c>
      <c r="D164" s="70" t="e">
        <f>INDEX(monthly_gwh_mw!Y:Y,MATCH(A164,monthly_gwh_mw!AA:AA,0))</f>
        <v>#N/A</v>
      </c>
      <c r="E164" s="70" t="e">
        <f>INDEX(monthly_gwh_mw!N:N,MATCH(A164,monthly_gwh_mw!AA:AA,0))</f>
        <v>#N/A</v>
      </c>
      <c r="F164" s="67" t="e">
        <f t="shared" si="105"/>
        <v>#N/A</v>
      </c>
      <c r="G164" s="192">
        <v>43767</v>
      </c>
      <c r="H164" s="40">
        <v>44075</v>
      </c>
      <c r="I164" s="40">
        <v>44104</v>
      </c>
      <c r="J164" s="25" t="s">
        <v>9</v>
      </c>
      <c r="K164" s="25">
        <v>0</v>
      </c>
      <c r="M164" s="67" t="str">
        <f>IF(COUNTIFS(resources!B:B,B164)&gt;0,INDEX(resources!I:I,MATCH(B164,resources!B:B,0)),"fillme")</f>
        <v>fillme</v>
      </c>
      <c r="O164" s="67" t="e">
        <f t="shared" si="122"/>
        <v>#N/A</v>
      </c>
      <c r="P164" s="67" t="e">
        <f t="shared" si="122"/>
        <v>#N/A</v>
      </c>
      <c r="Q164" s="67" t="e">
        <f t="shared" si="122"/>
        <v>#N/A</v>
      </c>
      <c r="R164" s="67" t="e">
        <f t="shared" si="122"/>
        <v>#N/A</v>
      </c>
      <c r="Y164" s="26">
        <f t="shared" si="106"/>
        <v>2019</v>
      </c>
      <c r="Z164" s="26">
        <f t="shared" si="107"/>
        <v>10</v>
      </c>
      <c r="AA164" s="26">
        <f t="shared" si="108"/>
        <v>2020</v>
      </c>
      <c r="AB164" s="26">
        <f t="shared" si="109"/>
        <v>9</v>
      </c>
      <c r="AC164" s="26">
        <f t="shared" si="110"/>
        <v>2020</v>
      </c>
      <c r="AD164" s="26">
        <f t="shared" si="111"/>
        <v>9</v>
      </c>
      <c r="AE164" s="104">
        <f t="shared" si="112"/>
        <v>1</v>
      </c>
      <c r="AF164" s="104">
        <f t="shared" si="113"/>
        <v>1</v>
      </c>
      <c r="AG164" s="104">
        <f t="shared" si="114"/>
        <v>1</v>
      </c>
      <c r="AH164" s="104">
        <f t="shared" si="115"/>
        <v>1</v>
      </c>
      <c r="AI164" s="104">
        <f t="shared" si="116"/>
        <v>0</v>
      </c>
      <c r="AJ164" s="210" t="s">
        <v>6314</v>
      </c>
      <c r="AK164" s="210" t="s">
        <v>6314</v>
      </c>
      <c r="AL164" s="210" t="s">
        <v>6314</v>
      </c>
      <c r="AM164" s="104">
        <f t="shared" si="117"/>
        <v>0</v>
      </c>
      <c r="AN164" s="104">
        <f t="shared" si="118"/>
        <v>0</v>
      </c>
      <c r="AO164" s="104" t="e">
        <f t="shared" si="119"/>
        <v>#VALUE!</v>
      </c>
      <c r="AP164" s="104" t="e">
        <f t="shared" si="120"/>
        <v>#VALUE!</v>
      </c>
      <c r="AQ164" s="104">
        <f t="shared" si="121"/>
        <v>0</v>
      </c>
    </row>
    <row r="165" spans="1:43">
      <c r="A165" s="70">
        <f t="shared" si="123"/>
        <v>164</v>
      </c>
      <c r="B165" s="70" t="e">
        <f>INDEX(monthly_gwh_mw!B:B,MATCH(A165,monthly_gwh_mw!AA:AA,0))</f>
        <v>#N/A</v>
      </c>
      <c r="C165" s="190" t="e">
        <f>INDEX(monthly_gwh_mw!K:K,MATCH(A165,monthly_gwh_mw!AA:AA,0))</f>
        <v>#N/A</v>
      </c>
      <c r="D165" s="70" t="e">
        <f>INDEX(monthly_gwh_mw!Y:Y,MATCH(A165,monthly_gwh_mw!AA:AA,0))</f>
        <v>#N/A</v>
      </c>
      <c r="E165" s="70" t="e">
        <f>INDEX(monthly_gwh_mw!N:N,MATCH(A165,monthly_gwh_mw!AA:AA,0))</f>
        <v>#N/A</v>
      </c>
      <c r="F165" s="67" t="e">
        <f t="shared" si="105"/>
        <v>#N/A</v>
      </c>
      <c r="G165" s="192">
        <v>43767</v>
      </c>
      <c r="H165" s="40">
        <v>44044</v>
      </c>
      <c r="I165" s="40">
        <v>44561</v>
      </c>
      <c r="J165" s="25" t="s">
        <v>9</v>
      </c>
      <c r="K165" s="25">
        <v>0</v>
      </c>
      <c r="M165" s="67" t="str">
        <f>IF(COUNTIFS(resources!B:B,B165)&gt;0,INDEX(resources!I:I,MATCH(B165,resources!B:B,0)),"fillme")</f>
        <v>fillme</v>
      </c>
      <c r="O165" s="67" t="e">
        <f t="shared" si="122"/>
        <v>#N/A</v>
      </c>
      <c r="P165" s="67" t="e">
        <f t="shared" si="122"/>
        <v>#N/A</v>
      </c>
      <c r="Q165" s="67" t="e">
        <f t="shared" si="122"/>
        <v>#N/A</v>
      </c>
      <c r="R165" s="67" t="e">
        <f t="shared" si="122"/>
        <v>#N/A</v>
      </c>
      <c r="Y165" s="26">
        <f t="shared" si="106"/>
        <v>2019</v>
      </c>
      <c r="Z165" s="26">
        <f t="shared" si="107"/>
        <v>10</v>
      </c>
      <c r="AA165" s="26">
        <f t="shared" si="108"/>
        <v>2020</v>
      </c>
      <c r="AB165" s="26">
        <f t="shared" si="109"/>
        <v>8</v>
      </c>
      <c r="AC165" s="26">
        <f t="shared" si="110"/>
        <v>2021</v>
      </c>
      <c r="AD165" s="26">
        <f t="shared" si="111"/>
        <v>12</v>
      </c>
      <c r="AE165" s="104">
        <f t="shared" si="112"/>
        <v>1</v>
      </c>
      <c r="AF165" s="104">
        <f t="shared" si="113"/>
        <v>1</v>
      </c>
      <c r="AG165" s="104">
        <f t="shared" si="114"/>
        <v>1</v>
      </c>
      <c r="AH165" s="104">
        <f t="shared" si="115"/>
        <v>1</v>
      </c>
      <c r="AI165" s="104">
        <f t="shared" si="116"/>
        <v>0</v>
      </c>
      <c r="AJ165" s="210" t="s">
        <v>6314</v>
      </c>
      <c r="AK165" s="210" t="s">
        <v>6314</v>
      </c>
      <c r="AL165" s="210" t="s">
        <v>6314</v>
      </c>
      <c r="AM165" s="104">
        <f t="shared" si="117"/>
        <v>0</v>
      </c>
      <c r="AN165" s="104">
        <f t="shared" si="118"/>
        <v>0</v>
      </c>
      <c r="AO165" s="104" t="e">
        <f t="shared" si="119"/>
        <v>#VALUE!</v>
      </c>
      <c r="AP165" s="104" t="e">
        <f t="shared" si="120"/>
        <v>#VALUE!</v>
      </c>
      <c r="AQ165" s="104">
        <f t="shared" si="121"/>
        <v>0</v>
      </c>
    </row>
    <row r="166" spans="1:43">
      <c r="A166" s="70">
        <f t="shared" si="123"/>
        <v>165</v>
      </c>
      <c r="B166" s="70" t="e">
        <f>INDEX(monthly_gwh_mw!B:B,MATCH(A166,monthly_gwh_mw!AA:AA,0))</f>
        <v>#N/A</v>
      </c>
      <c r="C166" s="190" t="e">
        <f>INDEX(monthly_gwh_mw!K:K,MATCH(A166,monthly_gwh_mw!AA:AA,0))</f>
        <v>#N/A</v>
      </c>
      <c r="D166" s="70" t="e">
        <f>INDEX(monthly_gwh_mw!Y:Y,MATCH(A166,monthly_gwh_mw!AA:AA,0))</f>
        <v>#N/A</v>
      </c>
      <c r="E166" s="70" t="e">
        <f>INDEX(monthly_gwh_mw!N:N,MATCH(A166,monthly_gwh_mw!AA:AA,0))</f>
        <v>#N/A</v>
      </c>
      <c r="F166" s="67" t="e">
        <f t="shared" si="105"/>
        <v>#N/A</v>
      </c>
      <c r="G166" s="192">
        <v>43767</v>
      </c>
      <c r="H166" s="40">
        <v>44044</v>
      </c>
      <c r="I166" s="40">
        <v>44561</v>
      </c>
      <c r="J166" s="25" t="s">
        <v>9</v>
      </c>
      <c r="K166" s="25">
        <v>0</v>
      </c>
      <c r="M166" s="67" t="str">
        <f>IF(COUNTIFS(resources!B:B,B166)&gt;0,INDEX(resources!I:I,MATCH(B166,resources!B:B,0)),"fillme")</f>
        <v>fillme</v>
      </c>
      <c r="O166" s="67" t="e">
        <f t="shared" si="122"/>
        <v>#N/A</v>
      </c>
      <c r="P166" s="67" t="e">
        <f t="shared" si="122"/>
        <v>#N/A</v>
      </c>
      <c r="Q166" s="67" t="e">
        <f t="shared" si="122"/>
        <v>#N/A</v>
      </c>
      <c r="R166" s="67" t="e">
        <f t="shared" si="122"/>
        <v>#N/A</v>
      </c>
      <c r="Y166" s="26">
        <f t="shared" si="106"/>
        <v>2019</v>
      </c>
      <c r="Z166" s="26">
        <f t="shared" si="107"/>
        <v>10</v>
      </c>
      <c r="AA166" s="26">
        <f t="shared" si="108"/>
        <v>2020</v>
      </c>
      <c r="AB166" s="26">
        <f t="shared" si="109"/>
        <v>8</v>
      </c>
      <c r="AC166" s="26">
        <f t="shared" si="110"/>
        <v>2021</v>
      </c>
      <c r="AD166" s="26">
        <f t="shared" si="111"/>
        <v>12</v>
      </c>
      <c r="AE166" s="104">
        <f t="shared" si="112"/>
        <v>1</v>
      </c>
      <c r="AF166" s="104">
        <f t="shared" si="113"/>
        <v>1</v>
      </c>
      <c r="AG166" s="104">
        <f t="shared" si="114"/>
        <v>1</v>
      </c>
      <c r="AH166" s="104">
        <f t="shared" si="115"/>
        <v>1</v>
      </c>
      <c r="AI166" s="104">
        <f t="shared" si="116"/>
        <v>0</v>
      </c>
      <c r="AJ166" s="210" t="s">
        <v>6314</v>
      </c>
      <c r="AK166" s="210" t="s">
        <v>6314</v>
      </c>
      <c r="AL166" s="210" t="s">
        <v>6314</v>
      </c>
      <c r="AM166" s="104">
        <f t="shared" si="117"/>
        <v>0</v>
      </c>
      <c r="AN166" s="104">
        <f t="shared" si="118"/>
        <v>0</v>
      </c>
      <c r="AO166" s="104" t="e">
        <f t="shared" si="119"/>
        <v>#VALUE!</v>
      </c>
      <c r="AP166" s="104" t="e">
        <f t="shared" si="120"/>
        <v>#VALUE!</v>
      </c>
      <c r="AQ166" s="104">
        <f t="shared" si="121"/>
        <v>0</v>
      </c>
    </row>
    <row r="167" spans="1:43">
      <c r="A167" s="70">
        <f t="shared" si="123"/>
        <v>166</v>
      </c>
      <c r="B167" s="70" t="e">
        <f>INDEX(monthly_gwh_mw!B:B,MATCH(A167,monthly_gwh_mw!AA:AA,0))</f>
        <v>#N/A</v>
      </c>
      <c r="C167" s="190" t="e">
        <f>INDEX(monthly_gwh_mw!K:K,MATCH(A167,monthly_gwh_mw!AA:AA,0))</f>
        <v>#N/A</v>
      </c>
      <c r="D167" s="70" t="e">
        <f>INDEX(monthly_gwh_mw!Y:Y,MATCH(A167,monthly_gwh_mw!AA:AA,0))</f>
        <v>#N/A</v>
      </c>
      <c r="E167" s="70" t="e">
        <f>INDEX(monthly_gwh_mw!N:N,MATCH(A167,monthly_gwh_mw!AA:AA,0))</f>
        <v>#N/A</v>
      </c>
      <c r="F167" s="67" t="e">
        <f t="shared" si="105"/>
        <v>#N/A</v>
      </c>
      <c r="G167" s="192">
        <v>43767</v>
      </c>
      <c r="H167" s="40">
        <v>43831</v>
      </c>
      <c r="I167" s="40">
        <v>44196</v>
      </c>
      <c r="J167" s="25" t="s">
        <v>9</v>
      </c>
      <c r="K167" s="25">
        <v>0</v>
      </c>
      <c r="M167" s="67" t="str">
        <f>IF(COUNTIFS(resources!B:B,B167)&gt;0,INDEX(resources!I:I,MATCH(B167,resources!B:B,0)),"fillme")</f>
        <v>fillme</v>
      </c>
      <c r="O167" s="67" t="e">
        <f t="shared" si="122"/>
        <v>#N/A</v>
      </c>
      <c r="P167" s="67" t="e">
        <f t="shared" si="122"/>
        <v>#N/A</v>
      </c>
      <c r="Q167" s="67" t="e">
        <f t="shared" si="122"/>
        <v>#N/A</v>
      </c>
      <c r="R167" s="67" t="e">
        <f t="shared" si="122"/>
        <v>#N/A</v>
      </c>
      <c r="Y167" s="26">
        <f t="shared" si="106"/>
        <v>2019</v>
      </c>
      <c r="Z167" s="26">
        <f t="shared" si="107"/>
        <v>10</v>
      </c>
      <c r="AA167" s="26">
        <f t="shared" si="108"/>
        <v>2020</v>
      </c>
      <c r="AB167" s="26">
        <f t="shared" si="109"/>
        <v>1</v>
      </c>
      <c r="AC167" s="26">
        <f t="shared" si="110"/>
        <v>2020</v>
      </c>
      <c r="AD167" s="26">
        <f t="shared" si="111"/>
        <v>12</v>
      </c>
      <c r="AE167" s="104">
        <f t="shared" si="112"/>
        <v>1</v>
      </c>
      <c r="AF167" s="104">
        <f t="shared" si="113"/>
        <v>1</v>
      </c>
      <c r="AG167" s="104">
        <f t="shared" si="114"/>
        <v>1</v>
      </c>
      <c r="AH167" s="104">
        <f t="shared" si="115"/>
        <v>1</v>
      </c>
      <c r="AI167" s="104">
        <f t="shared" si="116"/>
        <v>0</v>
      </c>
      <c r="AJ167" s="210" t="s">
        <v>6314</v>
      </c>
      <c r="AK167" s="210" t="s">
        <v>6314</v>
      </c>
      <c r="AL167" s="210" t="s">
        <v>6314</v>
      </c>
      <c r="AM167" s="104">
        <f t="shared" si="117"/>
        <v>0</v>
      </c>
      <c r="AN167" s="104">
        <f t="shared" si="118"/>
        <v>0</v>
      </c>
      <c r="AO167" s="104" t="e">
        <f t="shared" si="119"/>
        <v>#VALUE!</v>
      </c>
      <c r="AP167" s="104" t="e">
        <f t="shared" si="120"/>
        <v>#VALUE!</v>
      </c>
      <c r="AQ167" s="104">
        <f t="shared" si="121"/>
        <v>0</v>
      </c>
    </row>
    <row r="168" spans="1:43">
      <c r="A168" s="70">
        <f t="shared" si="123"/>
        <v>167</v>
      </c>
      <c r="B168" s="70" t="e">
        <f>INDEX(monthly_gwh_mw!B:B,MATCH(A168,monthly_gwh_mw!AA:AA,0))</f>
        <v>#N/A</v>
      </c>
      <c r="C168" s="190" t="e">
        <f>INDEX(monthly_gwh_mw!K:K,MATCH(A168,monthly_gwh_mw!AA:AA,0))</f>
        <v>#N/A</v>
      </c>
      <c r="D168" s="70" t="e">
        <f>INDEX(monthly_gwh_mw!Y:Y,MATCH(A168,monthly_gwh_mw!AA:AA,0))</f>
        <v>#N/A</v>
      </c>
      <c r="E168" s="70" t="e">
        <f>INDEX(monthly_gwh_mw!N:N,MATCH(A168,monthly_gwh_mw!AA:AA,0))</f>
        <v>#N/A</v>
      </c>
      <c r="F168" s="67" t="e">
        <f t="shared" si="105"/>
        <v>#N/A</v>
      </c>
      <c r="G168" s="192">
        <v>43767</v>
      </c>
      <c r="H168" s="40">
        <v>44013</v>
      </c>
      <c r="I168" s="40">
        <v>44074</v>
      </c>
      <c r="J168" s="25" t="s">
        <v>9</v>
      </c>
      <c r="K168" s="25">
        <v>0</v>
      </c>
      <c r="M168" s="67" t="str">
        <f>IF(COUNTIFS(resources!B:B,B168)&gt;0,INDEX(resources!I:I,MATCH(B168,resources!B:B,0)),"fillme")</f>
        <v>fillme</v>
      </c>
      <c r="O168" s="67" t="e">
        <f t="shared" si="122"/>
        <v>#N/A</v>
      </c>
      <c r="P168" s="67" t="e">
        <f t="shared" si="122"/>
        <v>#N/A</v>
      </c>
      <c r="Q168" s="67" t="e">
        <f t="shared" si="122"/>
        <v>#N/A</v>
      </c>
      <c r="R168" s="67" t="e">
        <f t="shared" si="122"/>
        <v>#N/A</v>
      </c>
      <c r="Y168" s="26">
        <f t="shared" si="106"/>
        <v>2019</v>
      </c>
      <c r="Z168" s="26">
        <f t="shared" si="107"/>
        <v>10</v>
      </c>
      <c r="AA168" s="26">
        <f t="shared" si="108"/>
        <v>2020</v>
      </c>
      <c r="AB168" s="26">
        <f t="shared" si="109"/>
        <v>7</v>
      </c>
      <c r="AC168" s="26">
        <f t="shared" si="110"/>
        <v>2020</v>
      </c>
      <c r="AD168" s="26">
        <f t="shared" si="111"/>
        <v>8</v>
      </c>
      <c r="AE168" s="104">
        <f t="shared" si="112"/>
        <v>1</v>
      </c>
      <c r="AF168" s="104">
        <f t="shared" si="113"/>
        <v>1</v>
      </c>
      <c r="AG168" s="104">
        <f t="shared" si="114"/>
        <v>1</v>
      </c>
      <c r="AH168" s="104">
        <f t="shared" si="115"/>
        <v>1</v>
      </c>
      <c r="AI168" s="104">
        <f t="shared" si="116"/>
        <v>0</v>
      </c>
      <c r="AJ168" s="210" t="s">
        <v>6314</v>
      </c>
      <c r="AK168" s="210" t="s">
        <v>6314</v>
      </c>
      <c r="AL168" s="210" t="s">
        <v>6314</v>
      </c>
      <c r="AM168" s="104">
        <f t="shared" si="117"/>
        <v>0</v>
      </c>
      <c r="AN168" s="104">
        <f t="shared" si="118"/>
        <v>0</v>
      </c>
      <c r="AO168" s="104" t="e">
        <f t="shared" si="119"/>
        <v>#VALUE!</v>
      </c>
      <c r="AP168" s="104" t="e">
        <f t="shared" si="120"/>
        <v>#VALUE!</v>
      </c>
      <c r="AQ168" s="104">
        <f t="shared" si="121"/>
        <v>0</v>
      </c>
    </row>
    <row r="169" spans="1:43">
      <c r="A169" s="70">
        <f t="shared" si="123"/>
        <v>168</v>
      </c>
      <c r="B169" s="70" t="e">
        <f>INDEX(monthly_gwh_mw!B:B,MATCH(A169,monthly_gwh_mw!AA:AA,0))</f>
        <v>#N/A</v>
      </c>
      <c r="C169" s="190" t="e">
        <f>INDEX(monthly_gwh_mw!K:K,MATCH(A169,monthly_gwh_mw!AA:AA,0))</f>
        <v>#N/A</v>
      </c>
      <c r="D169" s="70" t="e">
        <f>INDEX(monthly_gwh_mw!Y:Y,MATCH(A169,monthly_gwh_mw!AA:AA,0))</f>
        <v>#N/A</v>
      </c>
      <c r="E169" s="70" t="e">
        <f>INDEX(monthly_gwh_mw!N:N,MATCH(A169,monthly_gwh_mw!AA:AA,0))</f>
        <v>#N/A</v>
      </c>
      <c r="F169" s="67" t="e">
        <f t="shared" si="105"/>
        <v>#N/A</v>
      </c>
      <c r="G169" s="192">
        <v>43767</v>
      </c>
      <c r="H169" s="40">
        <v>44013</v>
      </c>
      <c r="I169" s="40">
        <v>44074</v>
      </c>
      <c r="J169" s="25" t="s">
        <v>9</v>
      </c>
      <c r="K169" s="25">
        <v>0</v>
      </c>
      <c r="M169" s="67" t="str">
        <f>IF(COUNTIFS(resources!B:B,B169)&gt;0,INDEX(resources!I:I,MATCH(B169,resources!B:B,0)),"fillme")</f>
        <v>fillme</v>
      </c>
      <c r="O169" s="67" t="e">
        <f t="shared" si="122"/>
        <v>#N/A</v>
      </c>
      <c r="P169" s="67" t="e">
        <f t="shared" si="122"/>
        <v>#N/A</v>
      </c>
      <c r="Q169" s="67" t="e">
        <f t="shared" si="122"/>
        <v>#N/A</v>
      </c>
      <c r="R169" s="67" t="e">
        <f t="shared" si="122"/>
        <v>#N/A</v>
      </c>
      <c r="Y169" s="26">
        <f t="shared" si="106"/>
        <v>2019</v>
      </c>
      <c r="Z169" s="26">
        <f t="shared" si="107"/>
        <v>10</v>
      </c>
      <c r="AA169" s="26">
        <f t="shared" si="108"/>
        <v>2020</v>
      </c>
      <c r="AB169" s="26">
        <f t="shared" si="109"/>
        <v>7</v>
      </c>
      <c r="AC169" s="26">
        <f t="shared" si="110"/>
        <v>2020</v>
      </c>
      <c r="AD169" s="26">
        <f t="shared" si="111"/>
        <v>8</v>
      </c>
      <c r="AE169" s="104">
        <f t="shared" si="112"/>
        <v>1</v>
      </c>
      <c r="AF169" s="104">
        <f t="shared" si="113"/>
        <v>1</v>
      </c>
      <c r="AG169" s="104">
        <f t="shared" si="114"/>
        <v>1</v>
      </c>
      <c r="AH169" s="104">
        <f t="shared" si="115"/>
        <v>1</v>
      </c>
      <c r="AI169" s="104">
        <f t="shared" si="116"/>
        <v>0</v>
      </c>
      <c r="AJ169" s="210" t="s">
        <v>6314</v>
      </c>
      <c r="AK169" s="210" t="s">
        <v>6314</v>
      </c>
      <c r="AL169" s="210" t="s">
        <v>6314</v>
      </c>
      <c r="AM169" s="104">
        <f t="shared" si="117"/>
        <v>0</v>
      </c>
      <c r="AN169" s="104">
        <f t="shared" si="118"/>
        <v>0</v>
      </c>
      <c r="AO169" s="104" t="e">
        <f t="shared" si="119"/>
        <v>#VALUE!</v>
      </c>
      <c r="AP169" s="104" t="e">
        <f t="shared" si="120"/>
        <v>#VALUE!</v>
      </c>
      <c r="AQ169" s="104">
        <f t="shared" si="121"/>
        <v>0</v>
      </c>
    </row>
    <row r="170" spans="1:43">
      <c r="A170" s="70">
        <f t="shared" si="123"/>
        <v>169</v>
      </c>
      <c r="B170" s="70" t="e">
        <f>INDEX(monthly_gwh_mw!B:B,MATCH(A170,monthly_gwh_mw!AA:AA,0))</f>
        <v>#N/A</v>
      </c>
      <c r="C170" s="190" t="e">
        <f>INDEX(monthly_gwh_mw!K:K,MATCH(A170,monthly_gwh_mw!AA:AA,0))</f>
        <v>#N/A</v>
      </c>
      <c r="D170" s="70" t="e">
        <f>INDEX(monthly_gwh_mw!Y:Y,MATCH(A170,monthly_gwh_mw!AA:AA,0))</f>
        <v>#N/A</v>
      </c>
      <c r="E170" s="70" t="e">
        <f>INDEX(monthly_gwh_mw!N:N,MATCH(A170,monthly_gwh_mw!AA:AA,0))</f>
        <v>#N/A</v>
      </c>
      <c r="F170" s="67" t="e">
        <f t="shared" ref="F170:F233" si="124">IF(E170=1,"ok","fillme")</f>
        <v>#N/A</v>
      </c>
      <c r="G170" s="192">
        <v>43767</v>
      </c>
      <c r="H170" s="40">
        <v>44044</v>
      </c>
      <c r="I170" s="40">
        <v>44561</v>
      </c>
      <c r="J170" s="25" t="s">
        <v>9</v>
      </c>
      <c r="K170" s="25">
        <v>0</v>
      </c>
      <c r="M170" s="67" t="str">
        <f>IF(COUNTIFS(resources!B:B,B170)&gt;0,INDEX(resources!I:I,MATCH(B170,resources!B:B,0)),"fillme")</f>
        <v>fillme</v>
      </c>
      <c r="O170" s="67" t="e">
        <f t="shared" si="122"/>
        <v>#N/A</v>
      </c>
      <c r="P170" s="67" t="e">
        <f t="shared" si="122"/>
        <v>#N/A</v>
      </c>
      <c r="Q170" s="67" t="e">
        <f t="shared" si="122"/>
        <v>#N/A</v>
      </c>
      <c r="R170" s="67" t="e">
        <f t="shared" si="122"/>
        <v>#N/A</v>
      </c>
      <c r="Y170" s="26">
        <f t="shared" ref="Y170:Y233" si="125">YEAR(G170)</f>
        <v>2019</v>
      </c>
      <c r="Z170" s="26">
        <f t="shared" ref="Z170:Z233" si="126">MONTH(G170)</f>
        <v>10</v>
      </c>
      <c r="AA170" s="26">
        <f t="shared" ref="AA170:AA233" si="127">YEAR(H170)</f>
        <v>2020</v>
      </c>
      <c r="AB170" s="26">
        <f t="shared" ref="AB170:AB233" si="128">MONTH(H170)</f>
        <v>8</v>
      </c>
      <c r="AC170" s="26">
        <f t="shared" ref="AC170:AC233" si="129">YEAR(I170)</f>
        <v>2021</v>
      </c>
      <c r="AD170" s="26">
        <f t="shared" ref="AD170:AD233" si="130">MONTH(I170)</f>
        <v>12</v>
      </c>
      <c r="AE170" s="104">
        <f t="shared" ref="AE170:AE233" si="131">OR(K170=0,K170=1)*1</f>
        <v>1</v>
      </c>
      <c r="AF170" s="104">
        <f t="shared" ref="AF170:AF233" si="132">OR(L170=0,L170=1)*1</f>
        <v>1</v>
      </c>
      <c r="AG170" s="104">
        <f t="shared" ref="AG170:AG233" si="133">IF(U170=1,COUNT(S170:X170)=6,1)*1</f>
        <v>1</v>
      </c>
      <c r="AH170" s="104">
        <f t="shared" ref="AH170:AH233" si="134">ISNUMBER(G170)*ISNUMBER(H170)*ISNUMBER(I170)</f>
        <v>1</v>
      </c>
      <c r="AI170" s="104">
        <f t="shared" ref="AI170:AI233" si="135">(COUNTIFS(E170:R170,"fillme")=0)*1</f>
        <v>0</v>
      </c>
      <c r="AJ170" s="210" t="s">
        <v>6314</v>
      </c>
      <c r="AK170" s="210" t="s">
        <v>6314</v>
      </c>
      <c r="AL170" s="210" t="s">
        <v>6314</v>
      </c>
      <c r="AM170" s="104">
        <f t="shared" ref="AM170:AM233" si="136">IFERROR(AK170*(N170="eo2021")*M170,0)</f>
        <v>0</v>
      </c>
      <c r="AN170" s="104">
        <f t="shared" ref="AN170:AN233" si="137">IFERROR(AK170*(N170="not in IEPR demand forecast")*M170,0)</f>
        <v>0</v>
      </c>
      <c r="AO170" s="104" t="e">
        <f t="shared" ref="AO170:AO233" si="138">FIND("adding ",N170)+LEN("adding")</f>
        <v>#VALUE!</v>
      </c>
      <c r="AP170" s="104" t="e">
        <f t="shared" ref="AP170:AP233" si="139">FIND(" MW",N170)</f>
        <v>#VALUE!</v>
      </c>
      <c r="AQ170" s="104">
        <f t="shared" ref="AQ170:AQ233" si="140">IFERROR(MID(N170,AO170,AP170-AO170)*1,0)</f>
        <v>0</v>
      </c>
    </row>
    <row r="171" spans="1:43">
      <c r="A171" s="70">
        <f t="shared" si="123"/>
        <v>170</v>
      </c>
      <c r="B171" s="70" t="e">
        <f>INDEX(monthly_gwh_mw!B:B,MATCH(A171,monthly_gwh_mw!AA:AA,0))</f>
        <v>#N/A</v>
      </c>
      <c r="C171" s="190" t="e">
        <f>INDEX(monthly_gwh_mw!K:K,MATCH(A171,monthly_gwh_mw!AA:AA,0))</f>
        <v>#N/A</v>
      </c>
      <c r="D171" s="70" t="e">
        <f>INDEX(monthly_gwh_mw!Y:Y,MATCH(A171,monthly_gwh_mw!AA:AA,0))</f>
        <v>#N/A</v>
      </c>
      <c r="E171" s="70" t="e">
        <f>INDEX(monthly_gwh_mw!N:N,MATCH(A171,monthly_gwh_mw!AA:AA,0))</f>
        <v>#N/A</v>
      </c>
      <c r="F171" s="67" t="e">
        <f t="shared" si="124"/>
        <v>#N/A</v>
      </c>
      <c r="G171" s="192">
        <v>43767</v>
      </c>
      <c r="H171" s="40">
        <v>44044</v>
      </c>
      <c r="I171" s="40">
        <v>44561</v>
      </c>
      <c r="J171" s="25" t="s">
        <v>9</v>
      </c>
      <c r="K171" s="25">
        <v>0</v>
      </c>
      <c r="M171" s="67" t="str">
        <f>IF(COUNTIFS(resources!B:B,B171)&gt;0,INDEX(resources!I:I,MATCH(B171,resources!B:B,0)),"fillme")</f>
        <v>fillme</v>
      </c>
      <c r="O171" s="67" t="e">
        <f t="shared" si="122"/>
        <v>#N/A</v>
      </c>
      <c r="P171" s="67" t="e">
        <f t="shared" si="122"/>
        <v>#N/A</v>
      </c>
      <c r="Q171" s="67" t="e">
        <f t="shared" si="122"/>
        <v>#N/A</v>
      </c>
      <c r="R171" s="67" t="e">
        <f t="shared" si="122"/>
        <v>#N/A</v>
      </c>
      <c r="Y171" s="26">
        <f t="shared" si="125"/>
        <v>2019</v>
      </c>
      <c r="Z171" s="26">
        <f t="shared" si="126"/>
        <v>10</v>
      </c>
      <c r="AA171" s="26">
        <f t="shared" si="127"/>
        <v>2020</v>
      </c>
      <c r="AB171" s="26">
        <f t="shared" si="128"/>
        <v>8</v>
      </c>
      <c r="AC171" s="26">
        <f t="shared" si="129"/>
        <v>2021</v>
      </c>
      <c r="AD171" s="26">
        <f t="shared" si="130"/>
        <v>12</v>
      </c>
      <c r="AE171" s="104">
        <f t="shared" si="131"/>
        <v>1</v>
      </c>
      <c r="AF171" s="104">
        <f t="shared" si="132"/>
        <v>1</v>
      </c>
      <c r="AG171" s="104">
        <f t="shared" si="133"/>
        <v>1</v>
      </c>
      <c r="AH171" s="104">
        <f t="shared" si="134"/>
        <v>1</v>
      </c>
      <c r="AI171" s="104">
        <f t="shared" si="135"/>
        <v>0</v>
      </c>
      <c r="AJ171" s="210" t="s">
        <v>6314</v>
      </c>
      <c r="AK171" s="210" t="s">
        <v>6314</v>
      </c>
      <c r="AL171" s="210" t="s">
        <v>6314</v>
      </c>
      <c r="AM171" s="104">
        <f t="shared" si="136"/>
        <v>0</v>
      </c>
      <c r="AN171" s="104">
        <f t="shared" si="137"/>
        <v>0</v>
      </c>
      <c r="AO171" s="104" t="e">
        <f t="shared" si="138"/>
        <v>#VALUE!</v>
      </c>
      <c r="AP171" s="104" t="e">
        <f t="shared" si="139"/>
        <v>#VALUE!</v>
      </c>
      <c r="AQ171" s="104">
        <f t="shared" si="140"/>
        <v>0</v>
      </c>
    </row>
    <row r="172" spans="1:43">
      <c r="A172" s="70">
        <f t="shared" si="123"/>
        <v>171</v>
      </c>
      <c r="B172" s="70" t="e">
        <f>INDEX(monthly_gwh_mw!B:B,MATCH(A172,monthly_gwh_mw!AA:AA,0))</f>
        <v>#N/A</v>
      </c>
      <c r="C172" s="190" t="e">
        <f>INDEX(monthly_gwh_mw!K:K,MATCH(A172,monthly_gwh_mw!AA:AA,0))</f>
        <v>#N/A</v>
      </c>
      <c r="D172" s="70" t="e">
        <f>INDEX(monthly_gwh_mw!Y:Y,MATCH(A172,monthly_gwh_mw!AA:AA,0))</f>
        <v>#N/A</v>
      </c>
      <c r="E172" s="70" t="e">
        <f>INDEX(monthly_gwh_mw!N:N,MATCH(A172,monthly_gwh_mw!AA:AA,0))</f>
        <v>#N/A</v>
      </c>
      <c r="F172" s="67" t="e">
        <f t="shared" si="124"/>
        <v>#N/A</v>
      </c>
      <c r="G172" s="192">
        <v>43768</v>
      </c>
      <c r="H172" s="40">
        <v>43831</v>
      </c>
      <c r="I172" s="40">
        <v>44196</v>
      </c>
      <c r="J172" s="25" t="s">
        <v>9</v>
      </c>
      <c r="K172" s="25">
        <v>0</v>
      </c>
      <c r="M172" s="67" t="str">
        <f>IF(COUNTIFS(resources!B:B,B172)&gt;0,INDEX(resources!I:I,MATCH(B172,resources!B:B,0)),"fillme")</f>
        <v>fillme</v>
      </c>
      <c r="O172" s="67" t="e">
        <f t="shared" si="122"/>
        <v>#N/A</v>
      </c>
      <c r="P172" s="67" t="e">
        <f t="shared" si="122"/>
        <v>#N/A</v>
      </c>
      <c r="Q172" s="67" t="e">
        <f t="shared" si="122"/>
        <v>#N/A</v>
      </c>
      <c r="R172" s="67" t="e">
        <f t="shared" si="122"/>
        <v>#N/A</v>
      </c>
      <c r="Y172" s="26">
        <f t="shared" si="125"/>
        <v>2019</v>
      </c>
      <c r="Z172" s="26">
        <f t="shared" si="126"/>
        <v>10</v>
      </c>
      <c r="AA172" s="26">
        <f t="shared" si="127"/>
        <v>2020</v>
      </c>
      <c r="AB172" s="26">
        <f t="shared" si="128"/>
        <v>1</v>
      </c>
      <c r="AC172" s="26">
        <f t="shared" si="129"/>
        <v>2020</v>
      </c>
      <c r="AD172" s="26">
        <f t="shared" si="130"/>
        <v>12</v>
      </c>
      <c r="AE172" s="104">
        <f t="shared" si="131"/>
        <v>1</v>
      </c>
      <c r="AF172" s="104">
        <f t="shared" si="132"/>
        <v>1</v>
      </c>
      <c r="AG172" s="104">
        <f t="shared" si="133"/>
        <v>1</v>
      </c>
      <c r="AH172" s="104">
        <f t="shared" si="134"/>
        <v>1</v>
      </c>
      <c r="AI172" s="104">
        <f t="shared" si="135"/>
        <v>0</v>
      </c>
      <c r="AJ172" s="210" t="s">
        <v>6314</v>
      </c>
      <c r="AK172" s="210" t="s">
        <v>6314</v>
      </c>
      <c r="AL172" s="210" t="s">
        <v>6314</v>
      </c>
      <c r="AM172" s="104">
        <f t="shared" si="136"/>
        <v>0</v>
      </c>
      <c r="AN172" s="104">
        <f t="shared" si="137"/>
        <v>0</v>
      </c>
      <c r="AO172" s="104" t="e">
        <f t="shared" si="138"/>
        <v>#VALUE!</v>
      </c>
      <c r="AP172" s="104" t="e">
        <f t="shared" si="139"/>
        <v>#VALUE!</v>
      </c>
      <c r="AQ172" s="104">
        <f t="shared" si="140"/>
        <v>0</v>
      </c>
    </row>
    <row r="173" spans="1:43">
      <c r="A173" s="70">
        <f t="shared" si="123"/>
        <v>172</v>
      </c>
      <c r="B173" s="70" t="e">
        <f>INDEX(monthly_gwh_mw!B:B,MATCH(A173,monthly_gwh_mw!AA:AA,0))</f>
        <v>#N/A</v>
      </c>
      <c r="C173" s="190" t="e">
        <f>INDEX(monthly_gwh_mw!K:K,MATCH(A173,monthly_gwh_mw!AA:AA,0))</f>
        <v>#N/A</v>
      </c>
      <c r="D173" s="70" t="e">
        <f>INDEX(monthly_gwh_mw!Y:Y,MATCH(A173,monthly_gwh_mw!AA:AA,0))</f>
        <v>#N/A</v>
      </c>
      <c r="E173" s="70" t="e">
        <f>INDEX(monthly_gwh_mw!N:N,MATCH(A173,monthly_gwh_mw!AA:AA,0))</f>
        <v>#N/A</v>
      </c>
      <c r="F173" s="67" t="e">
        <f t="shared" si="124"/>
        <v>#N/A</v>
      </c>
      <c r="G173" s="192">
        <v>43768</v>
      </c>
      <c r="H173" s="40">
        <v>44105</v>
      </c>
      <c r="I173" s="40">
        <v>44135</v>
      </c>
      <c r="J173" s="25" t="s">
        <v>9</v>
      </c>
      <c r="K173" s="25">
        <v>0</v>
      </c>
      <c r="M173" s="67" t="str">
        <f>IF(COUNTIFS(resources!B:B,B173)&gt;0,INDEX(resources!I:I,MATCH(B173,resources!B:B,0)),"fillme")</f>
        <v>fillme</v>
      </c>
      <c r="O173" s="67" t="e">
        <f t="shared" si="122"/>
        <v>#N/A</v>
      </c>
      <c r="P173" s="67" t="e">
        <f t="shared" si="122"/>
        <v>#N/A</v>
      </c>
      <c r="Q173" s="67" t="e">
        <f t="shared" si="122"/>
        <v>#N/A</v>
      </c>
      <c r="R173" s="67" t="e">
        <f t="shared" si="122"/>
        <v>#N/A</v>
      </c>
      <c r="Y173" s="26">
        <f t="shared" si="125"/>
        <v>2019</v>
      </c>
      <c r="Z173" s="26">
        <f t="shared" si="126"/>
        <v>10</v>
      </c>
      <c r="AA173" s="26">
        <f t="shared" si="127"/>
        <v>2020</v>
      </c>
      <c r="AB173" s="26">
        <f t="shared" si="128"/>
        <v>10</v>
      </c>
      <c r="AC173" s="26">
        <f t="shared" si="129"/>
        <v>2020</v>
      </c>
      <c r="AD173" s="26">
        <f t="shared" si="130"/>
        <v>10</v>
      </c>
      <c r="AE173" s="104">
        <f t="shared" si="131"/>
        <v>1</v>
      </c>
      <c r="AF173" s="104">
        <f t="shared" si="132"/>
        <v>1</v>
      </c>
      <c r="AG173" s="104">
        <f t="shared" si="133"/>
        <v>1</v>
      </c>
      <c r="AH173" s="104">
        <f t="shared" si="134"/>
        <v>1</v>
      </c>
      <c r="AI173" s="104">
        <f t="shared" si="135"/>
        <v>0</v>
      </c>
      <c r="AJ173" s="210" t="s">
        <v>6314</v>
      </c>
      <c r="AK173" s="210" t="s">
        <v>6314</v>
      </c>
      <c r="AL173" s="210" t="s">
        <v>6314</v>
      </c>
      <c r="AM173" s="104">
        <f t="shared" si="136"/>
        <v>0</v>
      </c>
      <c r="AN173" s="104">
        <f t="shared" si="137"/>
        <v>0</v>
      </c>
      <c r="AO173" s="104" t="e">
        <f t="shared" si="138"/>
        <v>#VALUE!</v>
      </c>
      <c r="AP173" s="104" t="e">
        <f t="shared" si="139"/>
        <v>#VALUE!</v>
      </c>
      <c r="AQ173" s="104">
        <f t="shared" si="140"/>
        <v>0</v>
      </c>
    </row>
    <row r="174" spans="1:43">
      <c r="A174" s="70">
        <f t="shared" si="123"/>
        <v>173</v>
      </c>
      <c r="B174" s="70" t="e">
        <f>INDEX(monthly_gwh_mw!B:B,MATCH(A174,monthly_gwh_mw!AA:AA,0))</f>
        <v>#N/A</v>
      </c>
      <c r="C174" s="190" t="e">
        <f>INDEX(monthly_gwh_mw!K:K,MATCH(A174,monthly_gwh_mw!AA:AA,0))</f>
        <v>#N/A</v>
      </c>
      <c r="D174" s="70" t="e">
        <f>INDEX(monthly_gwh_mw!Y:Y,MATCH(A174,monthly_gwh_mw!AA:AA,0))</f>
        <v>#N/A</v>
      </c>
      <c r="E174" s="70" t="e">
        <f>INDEX(monthly_gwh_mw!N:N,MATCH(A174,monthly_gwh_mw!AA:AA,0))</f>
        <v>#N/A</v>
      </c>
      <c r="F174" s="67" t="e">
        <f t="shared" si="124"/>
        <v>#N/A</v>
      </c>
      <c r="G174" s="192">
        <v>43768</v>
      </c>
      <c r="H174" s="40">
        <v>44075</v>
      </c>
      <c r="I174" s="40">
        <v>44104</v>
      </c>
      <c r="J174" s="25" t="s">
        <v>9</v>
      </c>
      <c r="K174" s="25">
        <v>0</v>
      </c>
      <c r="M174" s="67" t="str">
        <f>IF(COUNTIFS(resources!B:B,B174)&gt;0,INDEX(resources!I:I,MATCH(B174,resources!B:B,0)),"fillme")</f>
        <v>fillme</v>
      </c>
      <c r="O174" s="67" t="e">
        <f t="shared" si="122"/>
        <v>#N/A</v>
      </c>
      <c r="P174" s="67" t="e">
        <f t="shared" si="122"/>
        <v>#N/A</v>
      </c>
      <c r="Q174" s="67" t="e">
        <f t="shared" si="122"/>
        <v>#N/A</v>
      </c>
      <c r="R174" s="67" t="e">
        <f t="shared" si="122"/>
        <v>#N/A</v>
      </c>
      <c r="Y174" s="26">
        <f t="shared" si="125"/>
        <v>2019</v>
      </c>
      <c r="Z174" s="26">
        <f t="shared" si="126"/>
        <v>10</v>
      </c>
      <c r="AA174" s="26">
        <f t="shared" si="127"/>
        <v>2020</v>
      </c>
      <c r="AB174" s="26">
        <f t="shared" si="128"/>
        <v>9</v>
      </c>
      <c r="AC174" s="26">
        <f t="shared" si="129"/>
        <v>2020</v>
      </c>
      <c r="AD174" s="26">
        <f t="shared" si="130"/>
        <v>9</v>
      </c>
      <c r="AE174" s="104">
        <f t="shared" si="131"/>
        <v>1</v>
      </c>
      <c r="AF174" s="104">
        <f t="shared" si="132"/>
        <v>1</v>
      </c>
      <c r="AG174" s="104">
        <f t="shared" si="133"/>
        <v>1</v>
      </c>
      <c r="AH174" s="104">
        <f t="shared" si="134"/>
        <v>1</v>
      </c>
      <c r="AI174" s="104">
        <f t="shared" si="135"/>
        <v>0</v>
      </c>
      <c r="AJ174" s="210" t="s">
        <v>6314</v>
      </c>
      <c r="AK174" s="210" t="s">
        <v>6314</v>
      </c>
      <c r="AL174" s="210" t="s">
        <v>6314</v>
      </c>
      <c r="AM174" s="104">
        <f t="shared" si="136"/>
        <v>0</v>
      </c>
      <c r="AN174" s="104">
        <f t="shared" si="137"/>
        <v>0</v>
      </c>
      <c r="AO174" s="104" t="e">
        <f t="shared" si="138"/>
        <v>#VALUE!</v>
      </c>
      <c r="AP174" s="104" t="e">
        <f t="shared" si="139"/>
        <v>#VALUE!</v>
      </c>
      <c r="AQ174" s="104">
        <f t="shared" si="140"/>
        <v>0</v>
      </c>
    </row>
    <row r="175" spans="1:43">
      <c r="A175" s="70">
        <f t="shared" si="123"/>
        <v>174</v>
      </c>
      <c r="B175" s="70" t="e">
        <f>INDEX(monthly_gwh_mw!B:B,MATCH(A175,monthly_gwh_mw!AA:AA,0))</f>
        <v>#N/A</v>
      </c>
      <c r="C175" s="190" t="e">
        <f>INDEX(monthly_gwh_mw!K:K,MATCH(A175,monthly_gwh_mw!AA:AA,0))</f>
        <v>#N/A</v>
      </c>
      <c r="D175" s="70" t="e">
        <f>INDEX(monthly_gwh_mw!Y:Y,MATCH(A175,monthly_gwh_mw!AA:AA,0))</f>
        <v>#N/A</v>
      </c>
      <c r="E175" s="70" t="e">
        <f>INDEX(monthly_gwh_mw!N:N,MATCH(A175,monthly_gwh_mw!AA:AA,0))</f>
        <v>#N/A</v>
      </c>
      <c r="F175" s="67" t="e">
        <f t="shared" si="124"/>
        <v>#N/A</v>
      </c>
      <c r="G175" s="192">
        <v>43768</v>
      </c>
      <c r="H175" s="40">
        <v>44075</v>
      </c>
      <c r="I175" s="40">
        <v>44104</v>
      </c>
      <c r="J175" s="25" t="s">
        <v>9</v>
      </c>
      <c r="K175" s="25">
        <v>0</v>
      </c>
      <c r="M175" s="67" t="str">
        <f>IF(COUNTIFS(resources!B:B,B175)&gt;0,INDEX(resources!I:I,MATCH(B175,resources!B:B,0)),"fillme")</f>
        <v>fillme</v>
      </c>
      <c r="O175" s="67" t="e">
        <f t="shared" si="122"/>
        <v>#N/A</v>
      </c>
      <c r="P175" s="67" t="e">
        <f t="shared" si="122"/>
        <v>#N/A</v>
      </c>
      <c r="Q175" s="67" t="e">
        <f t="shared" si="122"/>
        <v>#N/A</v>
      </c>
      <c r="R175" s="67" t="e">
        <f t="shared" si="122"/>
        <v>#N/A</v>
      </c>
      <c r="Y175" s="26">
        <f t="shared" si="125"/>
        <v>2019</v>
      </c>
      <c r="Z175" s="26">
        <f t="shared" si="126"/>
        <v>10</v>
      </c>
      <c r="AA175" s="26">
        <f t="shared" si="127"/>
        <v>2020</v>
      </c>
      <c r="AB175" s="26">
        <f t="shared" si="128"/>
        <v>9</v>
      </c>
      <c r="AC175" s="26">
        <f t="shared" si="129"/>
        <v>2020</v>
      </c>
      <c r="AD175" s="26">
        <f t="shared" si="130"/>
        <v>9</v>
      </c>
      <c r="AE175" s="104">
        <f t="shared" si="131"/>
        <v>1</v>
      </c>
      <c r="AF175" s="104">
        <f t="shared" si="132"/>
        <v>1</v>
      </c>
      <c r="AG175" s="104">
        <f t="shared" si="133"/>
        <v>1</v>
      </c>
      <c r="AH175" s="104">
        <f t="shared" si="134"/>
        <v>1</v>
      </c>
      <c r="AI175" s="104">
        <f t="shared" si="135"/>
        <v>0</v>
      </c>
      <c r="AJ175" s="210" t="s">
        <v>6314</v>
      </c>
      <c r="AK175" s="210" t="s">
        <v>6314</v>
      </c>
      <c r="AL175" s="210" t="s">
        <v>6314</v>
      </c>
      <c r="AM175" s="104">
        <f t="shared" si="136"/>
        <v>0</v>
      </c>
      <c r="AN175" s="104">
        <f t="shared" si="137"/>
        <v>0</v>
      </c>
      <c r="AO175" s="104" t="e">
        <f t="shared" si="138"/>
        <v>#VALUE!</v>
      </c>
      <c r="AP175" s="104" t="e">
        <f t="shared" si="139"/>
        <v>#VALUE!</v>
      </c>
      <c r="AQ175" s="104">
        <f t="shared" si="140"/>
        <v>0</v>
      </c>
    </row>
    <row r="176" spans="1:43">
      <c r="A176" s="70">
        <f t="shared" si="123"/>
        <v>175</v>
      </c>
      <c r="B176" s="70" t="e">
        <f>INDEX(monthly_gwh_mw!B:B,MATCH(A176,monthly_gwh_mw!AA:AA,0))</f>
        <v>#N/A</v>
      </c>
      <c r="C176" s="190" t="e">
        <f>INDEX(monthly_gwh_mw!K:K,MATCH(A176,monthly_gwh_mw!AA:AA,0))</f>
        <v>#N/A</v>
      </c>
      <c r="D176" s="70" t="e">
        <f>INDEX(monthly_gwh_mw!Y:Y,MATCH(A176,monthly_gwh_mw!AA:AA,0))</f>
        <v>#N/A</v>
      </c>
      <c r="E176" s="70" t="e">
        <f>INDEX(monthly_gwh_mw!N:N,MATCH(A176,monthly_gwh_mw!AA:AA,0))</f>
        <v>#N/A</v>
      </c>
      <c r="F176" s="67" t="e">
        <f t="shared" si="124"/>
        <v>#N/A</v>
      </c>
      <c r="G176" s="192">
        <v>43768</v>
      </c>
      <c r="H176" s="40">
        <v>44075</v>
      </c>
      <c r="I176" s="40">
        <v>44104</v>
      </c>
      <c r="J176" s="25" t="s">
        <v>9</v>
      </c>
      <c r="K176" s="25">
        <v>0</v>
      </c>
      <c r="M176" s="67" t="str">
        <f>IF(COUNTIFS(resources!B:B,B176)&gt;0,INDEX(resources!I:I,MATCH(B176,resources!B:B,0)),"fillme")</f>
        <v>fillme</v>
      </c>
      <c r="O176" s="67" t="e">
        <f t="shared" si="122"/>
        <v>#N/A</v>
      </c>
      <c r="P176" s="67" t="e">
        <f t="shared" si="122"/>
        <v>#N/A</v>
      </c>
      <c r="Q176" s="67" t="e">
        <f t="shared" si="122"/>
        <v>#N/A</v>
      </c>
      <c r="R176" s="67" t="e">
        <f t="shared" si="122"/>
        <v>#N/A</v>
      </c>
      <c r="Y176" s="26">
        <f t="shared" si="125"/>
        <v>2019</v>
      </c>
      <c r="Z176" s="26">
        <f t="shared" si="126"/>
        <v>10</v>
      </c>
      <c r="AA176" s="26">
        <f t="shared" si="127"/>
        <v>2020</v>
      </c>
      <c r="AB176" s="26">
        <f t="shared" si="128"/>
        <v>9</v>
      </c>
      <c r="AC176" s="26">
        <f t="shared" si="129"/>
        <v>2020</v>
      </c>
      <c r="AD176" s="26">
        <f t="shared" si="130"/>
        <v>9</v>
      </c>
      <c r="AE176" s="104">
        <f t="shared" si="131"/>
        <v>1</v>
      </c>
      <c r="AF176" s="104">
        <f t="shared" si="132"/>
        <v>1</v>
      </c>
      <c r="AG176" s="104">
        <f t="shared" si="133"/>
        <v>1</v>
      </c>
      <c r="AH176" s="104">
        <f t="shared" si="134"/>
        <v>1</v>
      </c>
      <c r="AI176" s="104">
        <f t="shared" si="135"/>
        <v>0</v>
      </c>
      <c r="AJ176" s="210" t="s">
        <v>6314</v>
      </c>
      <c r="AK176" s="210" t="s">
        <v>6314</v>
      </c>
      <c r="AL176" s="210" t="s">
        <v>6314</v>
      </c>
      <c r="AM176" s="104">
        <f t="shared" si="136"/>
        <v>0</v>
      </c>
      <c r="AN176" s="104">
        <f t="shared" si="137"/>
        <v>0</v>
      </c>
      <c r="AO176" s="104" t="e">
        <f t="shared" si="138"/>
        <v>#VALUE!</v>
      </c>
      <c r="AP176" s="104" t="e">
        <f t="shared" si="139"/>
        <v>#VALUE!</v>
      </c>
      <c r="AQ176" s="104">
        <f t="shared" si="140"/>
        <v>0</v>
      </c>
    </row>
    <row r="177" spans="1:43">
      <c r="A177" s="70">
        <f t="shared" si="123"/>
        <v>176</v>
      </c>
      <c r="B177" s="70" t="e">
        <f>INDEX(monthly_gwh_mw!B:B,MATCH(A177,monthly_gwh_mw!AA:AA,0))</f>
        <v>#N/A</v>
      </c>
      <c r="C177" s="190" t="e">
        <f>INDEX(monthly_gwh_mw!K:K,MATCH(A177,monthly_gwh_mw!AA:AA,0))</f>
        <v>#N/A</v>
      </c>
      <c r="D177" s="70" t="e">
        <f>INDEX(monthly_gwh_mw!Y:Y,MATCH(A177,monthly_gwh_mw!AA:AA,0))</f>
        <v>#N/A</v>
      </c>
      <c r="E177" s="70" t="e">
        <f>INDEX(monthly_gwh_mw!N:N,MATCH(A177,monthly_gwh_mw!AA:AA,0))</f>
        <v>#N/A</v>
      </c>
      <c r="F177" s="67" t="e">
        <f t="shared" si="124"/>
        <v>#N/A</v>
      </c>
      <c r="G177" s="192">
        <v>43768</v>
      </c>
      <c r="H177" s="40">
        <v>44075</v>
      </c>
      <c r="I177" s="40">
        <v>44104</v>
      </c>
      <c r="J177" s="25" t="s">
        <v>9</v>
      </c>
      <c r="K177" s="25">
        <v>0</v>
      </c>
      <c r="M177" s="67" t="str">
        <f>IF(COUNTIFS(resources!B:B,B177)&gt;0,INDEX(resources!I:I,MATCH(B177,resources!B:B,0)),"fillme")</f>
        <v>fillme</v>
      </c>
      <c r="O177" s="67" t="e">
        <f t="shared" si="122"/>
        <v>#N/A</v>
      </c>
      <c r="P177" s="67" t="e">
        <f t="shared" si="122"/>
        <v>#N/A</v>
      </c>
      <c r="Q177" s="67" t="e">
        <f t="shared" si="122"/>
        <v>#N/A</v>
      </c>
      <c r="R177" s="67" t="e">
        <f t="shared" si="122"/>
        <v>#N/A</v>
      </c>
      <c r="Y177" s="26">
        <f t="shared" si="125"/>
        <v>2019</v>
      </c>
      <c r="Z177" s="26">
        <f t="shared" si="126"/>
        <v>10</v>
      </c>
      <c r="AA177" s="26">
        <f t="shared" si="127"/>
        <v>2020</v>
      </c>
      <c r="AB177" s="26">
        <f t="shared" si="128"/>
        <v>9</v>
      </c>
      <c r="AC177" s="26">
        <f t="shared" si="129"/>
        <v>2020</v>
      </c>
      <c r="AD177" s="26">
        <f t="shared" si="130"/>
        <v>9</v>
      </c>
      <c r="AE177" s="104">
        <f t="shared" si="131"/>
        <v>1</v>
      </c>
      <c r="AF177" s="104">
        <f t="shared" si="132"/>
        <v>1</v>
      </c>
      <c r="AG177" s="104">
        <f t="shared" si="133"/>
        <v>1</v>
      </c>
      <c r="AH177" s="104">
        <f t="shared" si="134"/>
        <v>1</v>
      </c>
      <c r="AI177" s="104">
        <f t="shared" si="135"/>
        <v>0</v>
      </c>
      <c r="AJ177" s="210" t="s">
        <v>6314</v>
      </c>
      <c r="AK177" s="210" t="s">
        <v>6314</v>
      </c>
      <c r="AL177" s="210" t="s">
        <v>6314</v>
      </c>
      <c r="AM177" s="104">
        <f t="shared" si="136"/>
        <v>0</v>
      </c>
      <c r="AN177" s="104">
        <f t="shared" si="137"/>
        <v>0</v>
      </c>
      <c r="AO177" s="104" t="e">
        <f t="shared" si="138"/>
        <v>#VALUE!</v>
      </c>
      <c r="AP177" s="104" t="e">
        <f t="shared" si="139"/>
        <v>#VALUE!</v>
      </c>
      <c r="AQ177" s="104">
        <f t="shared" si="140"/>
        <v>0</v>
      </c>
    </row>
    <row r="178" spans="1:43">
      <c r="A178" s="70">
        <f t="shared" si="123"/>
        <v>177</v>
      </c>
      <c r="B178" s="70" t="e">
        <f>INDEX(monthly_gwh_mw!B:B,MATCH(A178,monthly_gwh_mw!AA:AA,0))</f>
        <v>#N/A</v>
      </c>
      <c r="C178" s="190" t="e">
        <f>INDEX(monthly_gwh_mw!K:K,MATCH(A178,monthly_gwh_mw!AA:AA,0))</f>
        <v>#N/A</v>
      </c>
      <c r="D178" s="70" t="e">
        <f>INDEX(monthly_gwh_mw!Y:Y,MATCH(A178,monthly_gwh_mw!AA:AA,0))</f>
        <v>#N/A</v>
      </c>
      <c r="E178" s="70" t="e">
        <f>INDEX(monthly_gwh_mw!N:N,MATCH(A178,monthly_gwh_mw!AA:AA,0))</f>
        <v>#N/A</v>
      </c>
      <c r="F178" s="67" t="e">
        <f t="shared" si="124"/>
        <v>#N/A</v>
      </c>
      <c r="G178" s="192">
        <v>43768</v>
      </c>
      <c r="H178" s="40">
        <v>44044</v>
      </c>
      <c r="I178" s="40">
        <v>44135</v>
      </c>
      <c r="J178" s="25" t="s">
        <v>9</v>
      </c>
      <c r="K178" s="25">
        <v>0</v>
      </c>
      <c r="M178" s="67" t="str">
        <f>IF(COUNTIFS(resources!B:B,B178)&gt;0,INDEX(resources!I:I,MATCH(B178,resources!B:B,0)),"fillme")</f>
        <v>fillme</v>
      </c>
      <c r="O178" s="67" t="e">
        <f t="shared" si="122"/>
        <v>#N/A</v>
      </c>
      <c r="P178" s="67" t="e">
        <f t="shared" si="122"/>
        <v>#N/A</v>
      </c>
      <c r="Q178" s="67" t="e">
        <f t="shared" si="122"/>
        <v>#N/A</v>
      </c>
      <c r="R178" s="67" t="e">
        <f t="shared" si="122"/>
        <v>#N/A</v>
      </c>
      <c r="Y178" s="26">
        <f t="shared" si="125"/>
        <v>2019</v>
      </c>
      <c r="Z178" s="26">
        <f t="shared" si="126"/>
        <v>10</v>
      </c>
      <c r="AA178" s="26">
        <f t="shared" si="127"/>
        <v>2020</v>
      </c>
      <c r="AB178" s="26">
        <f t="shared" si="128"/>
        <v>8</v>
      </c>
      <c r="AC178" s="26">
        <f t="shared" si="129"/>
        <v>2020</v>
      </c>
      <c r="AD178" s="26">
        <f t="shared" si="130"/>
        <v>10</v>
      </c>
      <c r="AE178" s="104">
        <f t="shared" si="131"/>
        <v>1</v>
      </c>
      <c r="AF178" s="104">
        <f t="shared" si="132"/>
        <v>1</v>
      </c>
      <c r="AG178" s="104">
        <f t="shared" si="133"/>
        <v>1</v>
      </c>
      <c r="AH178" s="104">
        <f t="shared" si="134"/>
        <v>1</v>
      </c>
      <c r="AI178" s="104">
        <f t="shared" si="135"/>
        <v>0</v>
      </c>
      <c r="AJ178" s="210" t="s">
        <v>6314</v>
      </c>
      <c r="AK178" s="210" t="s">
        <v>6314</v>
      </c>
      <c r="AL178" s="210" t="s">
        <v>6314</v>
      </c>
      <c r="AM178" s="104">
        <f t="shared" si="136"/>
        <v>0</v>
      </c>
      <c r="AN178" s="104">
        <f t="shared" si="137"/>
        <v>0</v>
      </c>
      <c r="AO178" s="104" t="e">
        <f t="shared" si="138"/>
        <v>#VALUE!</v>
      </c>
      <c r="AP178" s="104" t="e">
        <f t="shared" si="139"/>
        <v>#VALUE!</v>
      </c>
      <c r="AQ178" s="104">
        <f t="shared" si="140"/>
        <v>0</v>
      </c>
    </row>
    <row r="179" spans="1:43">
      <c r="A179" s="70">
        <f t="shared" si="123"/>
        <v>178</v>
      </c>
      <c r="B179" s="70" t="e">
        <f>INDEX(monthly_gwh_mw!B:B,MATCH(A179,monthly_gwh_mw!AA:AA,0))</f>
        <v>#N/A</v>
      </c>
      <c r="C179" s="190" t="e">
        <f>INDEX(monthly_gwh_mw!K:K,MATCH(A179,monthly_gwh_mw!AA:AA,0))</f>
        <v>#N/A</v>
      </c>
      <c r="D179" s="70" t="e">
        <f>INDEX(monthly_gwh_mw!Y:Y,MATCH(A179,monthly_gwh_mw!AA:AA,0))</f>
        <v>#N/A</v>
      </c>
      <c r="E179" s="70" t="e">
        <f>INDEX(monthly_gwh_mw!N:N,MATCH(A179,monthly_gwh_mw!AA:AA,0))</f>
        <v>#N/A</v>
      </c>
      <c r="F179" s="67" t="e">
        <f t="shared" si="124"/>
        <v>#N/A</v>
      </c>
      <c r="G179" s="192">
        <v>43768</v>
      </c>
      <c r="H179" s="40">
        <v>43831</v>
      </c>
      <c r="I179" s="40">
        <v>44681</v>
      </c>
      <c r="J179" s="25" t="s">
        <v>9</v>
      </c>
      <c r="K179" s="25">
        <v>0</v>
      </c>
      <c r="M179" s="67" t="str">
        <f>IF(COUNTIFS(resources!B:B,B179)&gt;0,INDEX(resources!I:I,MATCH(B179,resources!B:B,0)),"fillme")</f>
        <v>fillme</v>
      </c>
      <c r="O179" s="67" t="e">
        <f t="shared" si="122"/>
        <v>#N/A</v>
      </c>
      <c r="P179" s="67" t="e">
        <f t="shared" si="122"/>
        <v>#N/A</v>
      </c>
      <c r="Q179" s="67" t="e">
        <f t="shared" si="122"/>
        <v>#N/A</v>
      </c>
      <c r="R179" s="67" t="e">
        <f t="shared" si="122"/>
        <v>#N/A</v>
      </c>
      <c r="Y179" s="26">
        <f t="shared" si="125"/>
        <v>2019</v>
      </c>
      <c r="Z179" s="26">
        <f t="shared" si="126"/>
        <v>10</v>
      </c>
      <c r="AA179" s="26">
        <f t="shared" si="127"/>
        <v>2020</v>
      </c>
      <c r="AB179" s="26">
        <f t="shared" si="128"/>
        <v>1</v>
      </c>
      <c r="AC179" s="26">
        <f t="shared" si="129"/>
        <v>2022</v>
      </c>
      <c r="AD179" s="26">
        <f t="shared" si="130"/>
        <v>4</v>
      </c>
      <c r="AE179" s="104">
        <f t="shared" si="131"/>
        <v>1</v>
      </c>
      <c r="AF179" s="104">
        <f t="shared" si="132"/>
        <v>1</v>
      </c>
      <c r="AG179" s="104">
        <f t="shared" si="133"/>
        <v>1</v>
      </c>
      <c r="AH179" s="104">
        <f t="shared" si="134"/>
        <v>1</v>
      </c>
      <c r="AI179" s="104">
        <f t="shared" si="135"/>
        <v>0</v>
      </c>
      <c r="AJ179" s="210" t="s">
        <v>6314</v>
      </c>
      <c r="AK179" s="210" t="s">
        <v>6314</v>
      </c>
      <c r="AL179" s="210" t="s">
        <v>6314</v>
      </c>
      <c r="AM179" s="104">
        <f t="shared" si="136"/>
        <v>0</v>
      </c>
      <c r="AN179" s="104">
        <f t="shared" si="137"/>
        <v>0</v>
      </c>
      <c r="AO179" s="104" t="e">
        <f t="shared" si="138"/>
        <v>#VALUE!</v>
      </c>
      <c r="AP179" s="104" t="e">
        <f t="shared" si="139"/>
        <v>#VALUE!</v>
      </c>
      <c r="AQ179" s="104">
        <f t="shared" si="140"/>
        <v>0</v>
      </c>
    </row>
    <row r="180" spans="1:43">
      <c r="A180" s="70">
        <f t="shared" si="123"/>
        <v>179</v>
      </c>
      <c r="B180" s="70" t="e">
        <f>INDEX(monthly_gwh_mw!B:B,MATCH(A180,monthly_gwh_mw!AA:AA,0))</f>
        <v>#N/A</v>
      </c>
      <c r="C180" s="190" t="e">
        <f>INDEX(monthly_gwh_mw!K:K,MATCH(A180,monthly_gwh_mw!AA:AA,0))</f>
        <v>#N/A</v>
      </c>
      <c r="D180" s="70" t="e">
        <f>INDEX(monthly_gwh_mw!Y:Y,MATCH(A180,monthly_gwh_mw!AA:AA,0))</f>
        <v>#N/A</v>
      </c>
      <c r="E180" s="70" t="e">
        <f>INDEX(monthly_gwh_mw!N:N,MATCH(A180,monthly_gwh_mw!AA:AA,0))</f>
        <v>#N/A</v>
      </c>
      <c r="F180" s="67" t="e">
        <f t="shared" si="124"/>
        <v>#N/A</v>
      </c>
      <c r="G180" s="192">
        <v>43768</v>
      </c>
      <c r="H180" s="40">
        <v>43831</v>
      </c>
      <c r="I180" s="40">
        <v>44681</v>
      </c>
      <c r="J180" s="25" t="s">
        <v>9</v>
      </c>
      <c r="K180" s="25">
        <v>0</v>
      </c>
      <c r="M180" s="67" t="str">
        <f>IF(COUNTIFS(resources!B:B,B180)&gt;0,INDEX(resources!I:I,MATCH(B180,resources!B:B,0)),"fillme")</f>
        <v>fillme</v>
      </c>
      <c r="O180" s="67" t="e">
        <f t="shared" si="122"/>
        <v>#N/A</v>
      </c>
      <c r="P180" s="67" t="e">
        <f t="shared" si="122"/>
        <v>#N/A</v>
      </c>
      <c r="Q180" s="67" t="e">
        <f t="shared" si="122"/>
        <v>#N/A</v>
      </c>
      <c r="R180" s="67" t="e">
        <f t="shared" si="122"/>
        <v>#N/A</v>
      </c>
      <c r="Y180" s="26">
        <f t="shared" si="125"/>
        <v>2019</v>
      </c>
      <c r="Z180" s="26">
        <f t="shared" si="126"/>
        <v>10</v>
      </c>
      <c r="AA180" s="26">
        <f t="shared" si="127"/>
        <v>2020</v>
      </c>
      <c r="AB180" s="26">
        <f t="shared" si="128"/>
        <v>1</v>
      </c>
      <c r="AC180" s="26">
        <f t="shared" si="129"/>
        <v>2022</v>
      </c>
      <c r="AD180" s="26">
        <f t="shared" si="130"/>
        <v>4</v>
      </c>
      <c r="AE180" s="104">
        <f t="shared" si="131"/>
        <v>1</v>
      </c>
      <c r="AF180" s="104">
        <f t="shared" si="132"/>
        <v>1</v>
      </c>
      <c r="AG180" s="104">
        <f t="shared" si="133"/>
        <v>1</v>
      </c>
      <c r="AH180" s="104">
        <f t="shared" si="134"/>
        <v>1</v>
      </c>
      <c r="AI180" s="104">
        <f t="shared" si="135"/>
        <v>0</v>
      </c>
      <c r="AJ180" s="210" t="s">
        <v>6314</v>
      </c>
      <c r="AK180" s="210" t="s">
        <v>6314</v>
      </c>
      <c r="AL180" s="210" t="s">
        <v>6314</v>
      </c>
      <c r="AM180" s="104">
        <f t="shared" si="136"/>
        <v>0</v>
      </c>
      <c r="AN180" s="104">
        <f t="shared" si="137"/>
        <v>0</v>
      </c>
      <c r="AO180" s="104" t="e">
        <f t="shared" si="138"/>
        <v>#VALUE!</v>
      </c>
      <c r="AP180" s="104" t="e">
        <f t="shared" si="139"/>
        <v>#VALUE!</v>
      </c>
      <c r="AQ180" s="104">
        <f t="shared" si="140"/>
        <v>0</v>
      </c>
    </row>
    <row r="181" spans="1:43">
      <c r="A181" s="70">
        <f t="shared" si="123"/>
        <v>180</v>
      </c>
      <c r="B181" s="70" t="e">
        <f>INDEX(monthly_gwh_mw!B:B,MATCH(A181,monthly_gwh_mw!AA:AA,0))</f>
        <v>#N/A</v>
      </c>
      <c r="C181" s="190" t="e">
        <f>INDEX(monthly_gwh_mw!K:K,MATCH(A181,monthly_gwh_mw!AA:AA,0))</f>
        <v>#N/A</v>
      </c>
      <c r="D181" s="70" t="e">
        <f>INDEX(monthly_gwh_mw!Y:Y,MATCH(A181,monthly_gwh_mw!AA:AA,0))</f>
        <v>#N/A</v>
      </c>
      <c r="E181" s="70" t="e">
        <f>INDEX(monthly_gwh_mw!N:N,MATCH(A181,monthly_gwh_mw!AA:AA,0))</f>
        <v>#N/A</v>
      </c>
      <c r="F181" s="67" t="e">
        <f t="shared" si="124"/>
        <v>#N/A</v>
      </c>
      <c r="G181" s="192">
        <v>43768</v>
      </c>
      <c r="H181" s="40">
        <v>43831</v>
      </c>
      <c r="I181" s="40">
        <v>44681</v>
      </c>
      <c r="J181" s="25" t="s">
        <v>9</v>
      </c>
      <c r="K181" s="25">
        <v>0</v>
      </c>
      <c r="M181" s="67" t="str">
        <f>IF(COUNTIFS(resources!B:B,B181)&gt;0,INDEX(resources!I:I,MATCH(B181,resources!B:B,0)),"fillme")</f>
        <v>fillme</v>
      </c>
      <c r="O181" s="67" t="e">
        <f t="shared" si="122"/>
        <v>#N/A</v>
      </c>
      <c r="P181" s="67" t="e">
        <f t="shared" si="122"/>
        <v>#N/A</v>
      </c>
      <c r="Q181" s="67" t="e">
        <f t="shared" si="122"/>
        <v>#N/A</v>
      </c>
      <c r="R181" s="67" t="e">
        <f t="shared" si="122"/>
        <v>#N/A</v>
      </c>
      <c r="Y181" s="26">
        <f t="shared" si="125"/>
        <v>2019</v>
      </c>
      <c r="Z181" s="26">
        <f t="shared" si="126"/>
        <v>10</v>
      </c>
      <c r="AA181" s="26">
        <f t="shared" si="127"/>
        <v>2020</v>
      </c>
      <c r="AB181" s="26">
        <f t="shared" si="128"/>
        <v>1</v>
      </c>
      <c r="AC181" s="26">
        <f t="shared" si="129"/>
        <v>2022</v>
      </c>
      <c r="AD181" s="26">
        <f t="shared" si="130"/>
        <v>4</v>
      </c>
      <c r="AE181" s="104">
        <f t="shared" si="131"/>
        <v>1</v>
      </c>
      <c r="AF181" s="104">
        <f t="shared" si="132"/>
        <v>1</v>
      </c>
      <c r="AG181" s="104">
        <f t="shared" si="133"/>
        <v>1</v>
      </c>
      <c r="AH181" s="104">
        <f t="shared" si="134"/>
        <v>1</v>
      </c>
      <c r="AI181" s="104">
        <f t="shared" si="135"/>
        <v>0</v>
      </c>
      <c r="AJ181" s="210" t="s">
        <v>6314</v>
      </c>
      <c r="AK181" s="210" t="s">
        <v>6314</v>
      </c>
      <c r="AL181" s="210" t="s">
        <v>6314</v>
      </c>
      <c r="AM181" s="104">
        <f t="shared" si="136"/>
        <v>0</v>
      </c>
      <c r="AN181" s="104">
        <f t="shared" si="137"/>
        <v>0</v>
      </c>
      <c r="AO181" s="104" t="e">
        <f t="shared" si="138"/>
        <v>#VALUE!</v>
      </c>
      <c r="AP181" s="104" t="e">
        <f t="shared" si="139"/>
        <v>#VALUE!</v>
      </c>
      <c r="AQ181" s="104">
        <f t="shared" si="140"/>
        <v>0</v>
      </c>
    </row>
    <row r="182" spans="1:43">
      <c r="A182" s="70">
        <f t="shared" si="123"/>
        <v>181</v>
      </c>
      <c r="B182" s="70" t="e">
        <f>INDEX(monthly_gwh_mw!B:B,MATCH(A182,monthly_gwh_mw!AA:AA,0))</f>
        <v>#N/A</v>
      </c>
      <c r="C182" s="190" t="e">
        <f>INDEX(monthly_gwh_mw!K:K,MATCH(A182,monthly_gwh_mw!AA:AA,0))</f>
        <v>#N/A</v>
      </c>
      <c r="D182" s="70" t="e">
        <f>INDEX(monthly_gwh_mw!Y:Y,MATCH(A182,monthly_gwh_mw!AA:AA,0))</f>
        <v>#N/A</v>
      </c>
      <c r="E182" s="70" t="e">
        <f>INDEX(monthly_gwh_mw!N:N,MATCH(A182,monthly_gwh_mw!AA:AA,0))</f>
        <v>#N/A</v>
      </c>
      <c r="F182" s="67" t="e">
        <f t="shared" si="124"/>
        <v>#N/A</v>
      </c>
      <c r="G182" s="192">
        <v>43768</v>
      </c>
      <c r="H182" s="40">
        <v>43831</v>
      </c>
      <c r="I182" s="40">
        <v>44681</v>
      </c>
      <c r="J182" s="25" t="s">
        <v>9</v>
      </c>
      <c r="K182" s="25">
        <v>0</v>
      </c>
      <c r="M182" s="67" t="str">
        <f>IF(COUNTIFS(resources!B:B,B182)&gt;0,INDEX(resources!I:I,MATCH(B182,resources!B:B,0)),"fillme")</f>
        <v>fillme</v>
      </c>
      <c r="O182" s="67" t="e">
        <f t="shared" si="122"/>
        <v>#N/A</v>
      </c>
      <c r="P182" s="67" t="e">
        <f t="shared" si="122"/>
        <v>#N/A</v>
      </c>
      <c r="Q182" s="67" t="e">
        <f t="shared" si="122"/>
        <v>#N/A</v>
      </c>
      <c r="R182" s="67" t="e">
        <f t="shared" si="122"/>
        <v>#N/A</v>
      </c>
      <c r="Y182" s="26">
        <f t="shared" si="125"/>
        <v>2019</v>
      </c>
      <c r="Z182" s="26">
        <f t="shared" si="126"/>
        <v>10</v>
      </c>
      <c r="AA182" s="26">
        <f t="shared" si="127"/>
        <v>2020</v>
      </c>
      <c r="AB182" s="26">
        <f t="shared" si="128"/>
        <v>1</v>
      </c>
      <c r="AC182" s="26">
        <f t="shared" si="129"/>
        <v>2022</v>
      </c>
      <c r="AD182" s="26">
        <f t="shared" si="130"/>
        <v>4</v>
      </c>
      <c r="AE182" s="104">
        <f t="shared" si="131"/>
        <v>1</v>
      </c>
      <c r="AF182" s="104">
        <f t="shared" si="132"/>
        <v>1</v>
      </c>
      <c r="AG182" s="104">
        <f t="shared" si="133"/>
        <v>1</v>
      </c>
      <c r="AH182" s="104">
        <f t="shared" si="134"/>
        <v>1</v>
      </c>
      <c r="AI182" s="104">
        <f t="shared" si="135"/>
        <v>0</v>
      </c>
      <c r="AJ182" s="210" t="s">
        <v>6314</v>
      </c>
      <c r="AK182" s="210" t="s">
        <v>6314</v>
      </c>
      <c r="AL182" s="210" t="s">
        <v>6314</v>
      </c>
      <c r="AM182" s="104">
        <f t="shared" si="136"/>
        <v>0</v>
      </c>
      <c r="AN182" s="104">
        <f t="shared" si="137"/>
        <v>0</v>
      </c>
      <c r="AO182" s="104" t="e">
        <f t="shared" si="138"/>
        <v>#VALUE!</v>
      </c>
      <c r="AP182" s="104" t="e">
        <f t="shared" si="139"/>
        <v>#VALUE!</v>
      </c>
      <c r="AQ182" s="104">
        <f t="shared" si="140"/>
        <v>0</v>
      </c>
    </row>
    <row r="183" spans="1:43">
      <c r="A183" s="70">
        <f t="shared" si="123"/>
        <v>182</v>
      </c>
      <c r="B183" s="70" t="e">
        <f>INDEX(monthly_gwh_mw!B:B,MATCH(A183,monthly_gwh_mw!AA:AA,0))</f>
        <v>#N/A</v>
      </c>
      <c r="C183" s="190" t="e">
        <f>INDEX(monthly_gwh_mw!K:K,MATCH(A183,monthly_gwh_mw!AA:AA,0))</f>
        <v>#N/A</v>
      </c>
      <c r="D183" s="70" t="e">
        <f>INDEX(monthly_gwh_mw!Y:Y,MATCH(A183,monthly_gwh_mw!AA:AA,0))</f>
        <v>#N/A</v>
      </c>
      <c r="E183" s="70" t="e">
        <f>INDEX(monthly_gwh_mw!N:N,MATCH(A183,monthly_gwh_mw!AA:AA,0))</f>
        <v>#N/A</v>
      </c>
      <c r="F183" s="67" t="e">
        <f t="shared" si="124"/>
        <v>#N/A</v>
      </c>
      <c r="G183" s="192">
        <v>43768</v>
      </c>
      <c r="H183" s="40">
        <v>43831</v>
      </c>
      <c r="I183" s="40">
        <v>44165</v>
      </c>
      <c r="J183" s="25" t="s">
        <v>9</v>
      </c>
      <c r="K183" s="25">
        <v>0</v>
      </c>
      <c r="M183" s="67" t="str">
        <f>IF(COUNTIFS(resources!B:B,B183)&gt;0,INDEX(resources!I:I,MATCH(B183,resources!B:B,0)),"fillme")</f>
        <v>fillme</v>
      </c>
      <c r="O183" s="67" t="e">
        <f t="shared" ref="O183:R246" si="141">IF($E183=1,"ok","fillme")</f>
        <v>#N/A</v>
      </c>
      <c r="P183" s="67" t="e">
        <f t="shared" si="141"/>
        <v>#N/A</v>
      </c>
      <c r="Q183" s="67" t="e">
        <f t="shared" si="141"/>
        <v>#N/A</v>
      </c>
      <c r="R183" s="67" t="e">
        <f t="shared" si="141"/>
        <v>#N/A</v>
      </c>
      <c r="Y183" s="26">
        <f t="shared" si="125"/>
        <v>2019</v>
      </c>
      <c r="Z183" s="26">
        <f t="shared" si="126"/>
        <v>10</v>
      </c>
      <c r="AA183" s="26">
        <f t="shared" si="127"/>
        <v>2020</v>
      </c>
      <c r="AB183" s="26">
        <f t="shared" si="128"/>
        <v>1</v>
      </c>
      <c r="AC183" s="26">
        <f t="shared" si="129"/>
        <v>2020</v>
      </c>
      <c r="AD183" s="26">
        <f t="shared" si="130"/>
        <v>11</v>
      </c>
      <c r="AE183" s="104">
        <f t="shared" si="131"/>
        <v>1</v>
      </c>
      <c r="AF183" s="104">
        <f t="shared" si="132"/>
        <v>1</v>
      </c>
      <c r="AG183" s="104">
        <f t="shared" si="133"/>
        <v>1</v>
      </c>
      <c r="AH183" s="104">
        <f t="shared" si="134"/>
        <v>1</v>
      </c>
      <c r="AI183" s="104">
        <f t="shared" si="135"/>
        <v>0</v>
      </c>
      <c r="AJ183" s="210" t="s">
        <v>6314</v>
      </c>
      <c r="AK183" s="210" t="s">
        <v>6314</v>
      </c>
      <c r="AL183" s="210" t="s">
        <v>6314</v>
      </c>
      <c r="AM183" s="104">
        <f t="shared" si="136"/>
        <v>0</v>
      </c>
      <c r="AN183" s="104">
        <f t="shared" si="137"/>
        <v>0</v>
      </c>
      <c r="AO183" s="104" t="e">
        <f t="shared" si="138"/>
        <v>#VALUE!</v>
      </c>
      <c r="AP183" s="104" t="e">
        <f t="shared" si="139"/>
        <v>#VALUE!</v>
      </c>
      <c r="AQ183" s="104">
        <f t="shared" si="140"/>
        <v>0</v>
      </c>
    </row>
    <row r="184" spans="1:43">
      <c r="A184" s="70">
        <f t="shared" si="123"/>
        <v>183</v>
      </c>
      <c r="B184" s="70" t="e">
        <f>INDEX(monthly_gwh_mw!B:B,MATCH(A184,monthly_gwh_mw!AA:AA,0))</f>
        <v>#N/A</v>
      </c>
      <c r="C184" s="190" t="e">
        <f>INDEX(monthly_gwh_mw!K:K,MATCH(A184,monthly_gwh_mw!AA:AA,0))</f>
        <v>#N/A</v>
      </c>
      <c r="D184" s="70" t="e">
        <f>INDEX(monthly_gwh_mw!Y:Y,MATCH(A184,monthly_gwh_mw!AA:AA,0))</f>
        <v>#N/A</v>
      </c>
      <c r="E184" s="70" t="e">
        <f>INDEX(monthly_gwh_mw!N:N,MATCH(A184,monthly_gwh_mw!AA:AA,0))</f>
        <v>#N/A</v>
      </c>
      <c r="F184" s="67" t="e">
        <f t="shared" si="124"/>
        <v>#N/A</v>
      </c>
      <c r="G184" s="192">
        <v>43768</v>
      </c>
      <c r="H184" s="40">
        <v>43831</v>
      </c>
      <c r="I184" s="40">
        <v>44165</v>
      </c>
      <c r="J184" s="25" t="s">
        <v>9</v>
      </c>
      <c r="K184" s="25">
        <v>0</v>
      </c>
      <c r="M184" s="67" t="str">
        <f>IF(COUNTIFS(resources!B:B,B184)&gt;0,INDEX(resources!I:I,MATCH(B184,resources!B:B,0)),"fillme")</f>
        <v>fillme</v>
      </c>
      <c r="O184" s="67" t="e">
        <f t="shared" si="141"/>
        <v>#N/A</v>
      </c>
      <c r="P184" s="67" t="e">
        <f t="shared" si="141"/>
        <v>#N/A</v>
      </c>
      <c r="Q184" s="67" t="e">
        <f t="shared" si="141"/>
        <v>#N/A</v>
      </c>
      <c r="R184" s="67" t="e">
        <f t="shared" si="141"/>
        <v>#N/A</v>
      </c>
      <c r="Y184" s="26">
        <f t="shared" si="125"/>
        <v>2019</v>
      </c>
      <c r="Z184" s="26">
        <f t="shared" si="126"/>
        <v>10</v>
      </c>
      <c r="AA184" s="26">
        <f t="shared" si="127"/>
        <v>2020</v>
      </c>
      <c r="AB184" s="26">
        <f t="shared" si="128"/>
        <v>1</v>
      </c>
      <c r="AC184" s="26">
        <f t="shared" si="129"/>
        <v>2020</v>
      </c>
      <c r="AD184" s="26">
        <f t="shared" si="130"/>
        <v>11</v>
      </c>
      <c r="AE184" s="104">
        <f t="shared" si="131"/>
        <v>1</v>
      </c>
      <c r="AF184" s="104">
        <f t="shared" si="132"/>
        <v>1</v>
      </c>
      <c r="AG184" s="104">
        <f t="shared" si="133"/>
        <v>1</v>
      </c>
      <c r="AH184" s="104">
        <f t="shared" si="134"/>
        <v>1</v>
      </c>
      <c r="AI184" s="104">
        <f t="shared" si="135"/>
        <v>0</v>
      </c>
      <c r="AJ184" s="210" t="s">
        <v>6314</v>
      </c>
      <c r="AK184" s="210" t="s">
        <v>6314</v>
      </c>
      <c r="AL184" s="210" t="s">
        <v>6314</v>
      </c>
      <c r="AM184" s="104">
        <f t="shared" si="136"/>
        <v>0</v>
      </c>
      <c r="AN184" s="104">
        <f t="shared" si="137"/>
        <v>0</v>
      </c>
      <c r="AO184" s="104" t="e">
        <f t="shared" si="138"/>
        <v>#VALUE!</v>
      </c>
      <c r="AP184" s="104" t="e">
        <f t="shared" si="139"/>
        <v>#VALUE!</v>
      </c>
      <c r="AQ184" s="104">
        <f t="shared" si="140"/>
        <v>0</v>
      </c>
    </row>
    <row r="185" spans="1:43">
      <c r="A185" s="70">
        <f t="shared" si="123"/>
        <v>184</v>
      </c>
      <c r="B185" s="70" t="e">
        <f>INDEX(monthly_gwh_mw!B:B,MATCH(A185,monthly_gwh_mw!AA:AA,0))</f>
        <v>#N/A</v>
      </c>
      <c r="C185" s="190" t="e">
        <f>INDEX(monthly_gwh_mw!K:K,MATCH(A185,monthly_gwh_mw!AA:AA,0))</f>
        <v>#N/A</v>
      </c>
      <c r="D185" s="70" t="e">
        <f>INDEX(monthly_gwh_mw!Y:Y,MATCH(A185,monthly_gwh_mw!AA:AA,0))</f>
        <v>#N/A</v>
      </c>
      <c r="E185" s="70" t="e">
        <f>INDEX(monthly_gwh_mw!N:N,MATCH(A185,monthly_gwh_mw!AA:AA,0))</f>
        <v>#N/A</v>
      </c>
      <c r="F185" s="67" t="e">
        <f t="shared" si="124"/>
        <v>#N/A</v>
      </c>
      <c r="G185" s="192">
        <v>43768</v>
      </c>
      <c r="H185" s="40">
        <v>43831</v>
      </c>
      <c r="I185" s="40">
        <v>44165</v>
      </c>
      <c r="J185" s="25" t="s">
        <v>9</v>
      </c>
      <c r="K185" s="25">
        <v>0</v>
      </c>
      <c r="M185" s="67" t="str">
        <f>IF(COUNTIFS(resources!B:B,B185)&gt;0,INDEX(resources!I:I,MATCH(B185,resources!B:B,0)),"fillme")</f>
        <v>fillme</v>
      </c>
      <c r="O185" s="67" t="e">
        <f t="shared" si="141"/>
        <v>#N/A</v>
      </c>
      <c r="P185" s="67" t="e">
        <f t="shared" si="141"/>
        <v>#N/A</v>
      </c>
      <c r="Q185" s="67" t="e">
        <f t="shared" si="141"/>
        <v>#N/A</v>
      </c>
      <c r="R185" s="67" t="e">
        <f t="shared" si="141"/>
        <v>#N/A</v>
      </c>
      <c r="Y185" s="26">
        <f t="shared" si="125"/>
        <v>2019</v>
      </c>
      <c r="Z185" s="26">
        <f t="shared" si="126"/>
        <v>10</v>
      </c>
      <c r="AA185" s="26">
        <f t="shared" si="127"/>
        <v>2020</v>
      </c>
      <c r="AB185" s="26">
        <f t="shared" si="128"/>
        <v>1</v>
      </c>
      <c r="AC185" s="26">
        <f t="shared" si="129"/>
        <v>2020</v>
      </c>
      <c r="AD185" s="26">
        <f t="shared" si="130"/>
        <v>11</v>
      </c>
      <c r="AE185" s="104">
        <f t="shared" si="131"/>
        <v>1</v>
      </c>
      <c r="AF185" s="104">
        <f t="shared" si="132"/>
        <v>1</v>
      </c>
      <c r="AG185" s="104">
        <f t="shared" si="133"/>
        <v>1</v>
      </c>
      <c r="AH185" s="104">
        <f t="shared" si="134"/>
        <v>1</v>
      </c>
      <c r="AI185" s="104">
        <f t="shared" si="135"/>
        <v>0</v>
      </c>
      <c r="AJ185" s="210" t="s">
        <v>6314</v>
      </c>
      <c r="AK185" s="210" t="s">
        <v>6314</v>
      </c>
      <c r="AL185" s="210" t="s">
        <v>6314</v>
      </c>
      <c r="AM185" s="104">
        <f t="shared" si="136"/>
        <v>0</v>
      </c>
      <c r="AN185" s="104">
        <f t="shared" si="137"/>
        <v>0</v>
      </c>
      <c r="AO185" s="104" t="e">
        <f t="shared" si="138"/>
        <v>#VALUE!</v>
      </c>
      <c r="AP185" s="104" t="e">
        <f t="shared" si="139"/>
        <v>#VALUE!</v>
      </c>
      <c r="AQ185" s="104">
        <f t="shared" si="140"/>
        <v>0</v>
      </c>
    </row>
    <row r="186" spans="1:43">
      <c r="A186" s="70">
        <f t="shared" si="123"/>
        <v>185</v>
      </c>
      <c r="B186" s="70" t="e">
        <f>INDEX(monthly_gwh_mw!B:B,MATCH(A186,monthly_gwh_mw!AA:AA,0))</f>
        <v>#N/A</v>
      </c>
      <c r="C186" s="190" t="e">
        <f>INDEX(monthly_gwh_mw!K:K,MATCH(A186,monthly_gwh_mw!AA:AA,0))</f>
        <v>#N/A</v>
      </c>
      <c r="D186" s="70" t="e">
        <f>INDEX(monthly_gwh_mw!Y:Y,MATCH(A186,monthly_gwh_mw!AA:AA,0))</f>
        <v>#N/A</v>
      </c>
      <c r="E186" s="70" t="e">
        <f>INDEX(monthly_gwh_mw!N:N,MATCH(A186,monthly_gwh_mw!AA:AA,0))</f>
        <v>#N/A</v>
      </c>
      <c r="F186" s="67" t="e">
        <f t="shared" si="124"/>
        <v>#N/A</v>
      </c>
      <c r="G186" s="192">
        <v>43768</v>
      </c>
      <c r="H186" s="40">
        <v>43831</v>
      </c>
      <c r="I186" s="40">
        <v>44165</v>
      </c>
      <c r="J186" s="25" t="s">
        <v>9</v>
      </c>
      <c r="K186" s="25">
        <v>0</v>
      </c>
      <c r="M186" s="67" t="str">
        <f>IF(COUNTIFS(resources!B:B,B186)&gt;0,INDEX(resources!I:I,MATCH(B186,resources!B:B,0)),"fillme")</f>
        <v>fillme</v>
      </c>
      <c r="O186" s="67" t="e">
        <f t="shared" si="141"/>
        <v>#N/A</v>
      </c>
      <c r="P186" s="67" t="e">
        <f t="shared" si="141"/>
        <v>#N/A</v>
      </c>
      <c r="Q186" s="67" t="e">
        <f t="shared" si="141"/>
        <v>#N/A</v>
      </c>
      <c r="R186" s="67" t="e">
        <f t="shared" si="141"/>
        <v>#N/A</v>
      </c>
      <c r="Y186" s="26">
        <f t="shared" si="125"/>
        <v>2019</v>
      </c>
      <c r="Z186" s="26">
        <f t="shared" si="126"/>
        <v>10</v>
      </c>
      <c r="AA186" s="26">
        <f t="shared" si="127"/>
        <v>2020</v>
      </c>
      <c r="AB186" s="26">
        <f t="shared" si="128"/>
        <v>1</v>
      </c>
      <c r="AC186" s="26">
        <f t="shared" si="129"/>
        <v>2020</v>
      </c>
      <c r="AD186" s="26">
        <f t="shared" si="130"/>
        <v>11</v>
      </c>
      <c r="AE186" s="104">
        <f t="shared" si="131"/>
        <v>1</v>
      </c>
      <c r="AF186" s="104">
        <f t="shared" si="132"/>
        <v>1</v>
      </c>
      <c r="AG186" s="104">
        <f t="shared" si="133"/>
        <v>1</v>
      </c>
      <c r="AH186" s="104">
        <f t="shared" si="134"/>
        <v>1</v>
      </c>
      <c r="AI186" s="104">
        <f t="shared" si="135"/>
        <v>0</v>
      </c>
      <c r="AJ186" s="210" t="s">
        <v>6314</v>
      </c>
      <c r="AK186" s="210" t="s">
        <v>6314</v>
      </c>
      <c r="AL186" s="210" t="s">
        <v>6314</v>
      </c>
      <c r="AM186" s="104">
        <f t="shared" si="136"/>
        <v>0</v>
      </c>
      <c r="AN186" s="104">
        <f t="shared" si="137"/>
        <v>0</v>
      </c>
      <c r="AO186" s="104" t="e">
        <f t="shared" si="138"/>
        <v>#VALUE!</v>
      </c>
      <c r="AP186" s="104" t="e">
        <f t="shared" si="139"/>
        <v>#VALUE!</v>
      </c>
      <c r="AQ186" s="104">
        <f t="shared" si="140"/>
        <v>0</v>
      </c>
    </row>
    <row r="187" spans="1:43">
      <c r="A187" s="70">
        <f t="shared" si="123"/>
        <v>186</v>
      </c>
      <c r="B187" s="70" t="e">
        <f>INDEX(monthly_gwh_mw!B:B,MATCH(A187,monthly_gwh_mw!AA:AA,0))</f>
        <v>#N/A</v>
      </c>
      <c r="C187" s="190" t="e">
        <f>INDEX(monthly_gwh_mw!K:K,MATCH(A187,monthly_gwh_mw!AA:AA,0))</f>
        <v>#N/A</v>
      </c>
      <c r="D187" s="70" t="e">
        <f>INDEX(monthly_gwh_mw!Y:Y,MATCH(A187,monthly_gwh_mw!AA:AA,0))</f>
        <v>#N/A</v>
      </c>
      <c r="E187" s="70" t="e">
        <f>INDEX(monthly_gwh_mw!N:N,MATCH(A187,monthly_gwh_mw!AA:AA,0))</f>
        <v>#N/A</v>
      </c>
      <c r="F187" s="67" t="e">
        <f t="shared" si="124"/>
        <v>#N/A</v>
      </c>
      <c r="G187" s="192">
        <v>43768</v>
      </c>
      <c r="H187" s="40">
        <v>43831</v>
      </c>
      <c r="I187" s="40">
        <v>44165</v>
      </c>
      <c r="J187" s="25" t="s">
        <v>9</v>
      </c>
      <c r="K187" s="25">
        <v>0</v>
      </c>
      <c r="M187" s="67" t="str">
        <f>IF(COUNTIFS(resources!B:B,B187)&gt;0,INDEX(resources!I:I,MATCH(B187,resources!B:B,0)),"fillme")</f>
        <v>fillme</v>
      </c>
      <c r="O187" s="67" t="e">
        <f t="shared" si="141"/>
        <v>#N/A</v>
      </c>
      <c r="P187" s="67" t="e">
        <f t="shared" si="141"/>
        <v>#N/A</v>
      </c>
      <c r="Q187" s="67" t="e">
        <f t="shared" si="141"/>
        <v>#N/A</v>
      </c>
      <c r="R187" s="67" t="e">
        <f t="shared" si="141"/>
        <v>#N/A</v>
      </c>
      <c r="Y187" s="26">
        <f t="shared" si="125"/>
        <v>2019</v>
      </c>
      <c r="Z187" s="26">
        <f t="shared" si="126"/>
        <v>10</v>
      </c>
      <c r="AA187" s="26">
        <f t="shared" si="127"/>
        <v>2020</v>
      </c>
      <c r="AB187" s="26">
        <f t="shared" si="128"/>
        <v>1</v>
      </c>
      <c r="AC187" s="26">
        <f t="shared" si="129"/>
        <v>2020</v>
      </c>
      <c r="AD187" s="26">
        <f t="shared" si="130"/>
        <v>11</v>
      </c>
      <c r="AE187" s="104">
        <f t="shared" si="131"/>
        <v>1</v>
      </c>
      <c r="AF187" s="104">
        <f t="shared" si="132"/>
        <v>1</v>
      </c>
      <c r="AG187" s="104">
        <f t="shared" si="133"/>
        <v>1</v>
      </c>
      <c r="AH187" s="104">
        <f t="shared" si="134"/>
        <v>1</v>
      </c>
      <c r="AI187" s="104">
        <f t="shared" si="135"/>
        <v>0</v>
      </c>
      <c r="AJ187" s="210" t="s">
        <v>6314</v>
      </c>
      <c r="AK187" s="210" t="s">
        <v>6314</v>
      </c>
      <c r="AL187" s="210" t="s">
        <v>6314</v>
      </c>
      <c r="AM187" s="104">
        <f t="shared" si="136"/>
        <v>0</v>
      </c>
      <c r="AN187" s="104">
        <f t="shared" si="137"/>
        <v>0</v>
      </c>
      <c r="AO187" s="104" t="e">
        <f t="shared" si="138"/>
        <v>#VALUE!</v>
      </c>
      <c r="AP187" s="104" t="e">
        <f t="shared" si="139"/>
        <v>#VALUE!</v>
      </c>
      <c r="AQ187" s="104">
        <f t="shared" si="140"/>
        <v>0</v>
      </c>
    </row>
    <row r="188" spans="1:43">
      <c r="A188" s="70">
        <f t="shared" si="123"/>
        <v>187</v>
      </c>
      <c r="B188" s="70" t="e">
        <f>INDEX(monthly_gwh_mw!B:B,MATCH(A188,monthly_gwh_mw!AA:AA,0))</f>
        <v>#N/A</v>
      </c>
      <c r="C188" s="190" t="e">
        <f>INDEX(monthly_gwh_mw!K:K,MATCH(A188,monthly_gwh_mw!AA:AA,0))</f>
        <v>#N/A</v>
      </c>
      <c r="D188" s="70" t="e">
        <f>INDEX(monthly_gwh_mw!Y:Y,MATCH(A188,monthly_gwh_mw!AA:AA,0))</f>
        <v>#N/A</v>
      </c>
      <c r="E188" s="70" t="e">
        <f>INDEX(monthly_gwh_mw!N:N,MATCH(A188,monthly_gwh_mw!AA:AA,0))</f>
        <v>#N/A</v>
      </c>
      <c r="F188" s="67" t="e">
        <f t="shared" si="124"/>
        <v>#N/A</v>
      </c>
      <c r="G188" s="192">
        <v>43768</v>
      </c>
      <c r="H188" s="40">
        <v>43831</v>
      </c>
      <c r="I188" s="40">
        <v>44165</v>
      </c>
      <c r="J188" s="25" t="s">
        <v>9</v>
      </c>
      <c r="K188" s="25">
        <v>0</v>
      </c>
      <c r="M188" s="67" t="str">
        <f>IF(COUNTIFS(resources!B:B,B188)&gt;0,INDEX(resources!I:I,MATCH(B188,resources!B:B,0)),"fillme")</f>
        <v>fillme</v>
      </c>
      <c r="O188" s="67" t="e">
        <f t="shared" si="141"/>
        <v>#N/A</v>
      </c>
      <c r="P188" s="67" t="e">
        <f t="shared" si="141"/>
        <v>#N/A</v>
      </c>
      <c r="Q188" s="67" t="e">
        <f t="shared" si="141"/>
        <v>#N/A</v>
      </c>
      <c r="R188" s="67" t="e">
        <f t="shared" si="141"/>
        <v>#N/A</v>
      </c>
      <c r="Y188" s="26">
        <f t="shared" si="125"/>
        <v>2019</v>
      </c>
      <c r="Z188" s="26">
        <f t="shared" si="126"/>
        <v>10</v>
      </c>
      <c r="AA188" s="26">
        <f t="shared" si="127"/>
        <v>2020</v>
      </c>
      <c r="AB188" s="26">
        <f t="shared" si="128"/>
        <v>1</v>
      </c>
      <c r="AC188" s="26">
        <f t="shared" si="129"/>
        <v>2020</v>
      </c>
      <c r="AD188" s="26">
        <f t="shared" si="130"/>
        <v>11</v>
      </c>
      <c r="AE188" s="104">
        <f t="shared" si="131"/>
        <v>1</v>
      </c>
      <c r="AF188" s="104">
        <f t="shared" si="132"/>
        <v>1</v>
      </c>
      <c r="AG188" s="104">
        <f t="shared" si="133"/>
        <v>1</v>
      </c>
      <c r="AH188" s="104">
        <f t="shared" si="134"/>
        <v>1</v>
      </c>
      <c r="AI188" s="104">
        <f t="shared" si="135"/>
        <v>0</v>
      </c>
      <c r="AJ188" s="210" t="s">
        <v>6314</v>
      </c>
      <c r="AK188" s="210" t="s">
        <v>6314</v>
      </c>
      <c r="AL188" s="210" t="s">
        <v>6314</v>
      </c>
      <c r="AM188" s="104">
        <f t="shared" si="136"/>
        <v>0</v>
      </c>
      <c r="AN188" s="104">
        <f t="shared" si="137"/>
        <v>0</v>
      </c>
      <c r="AO188" s="104" t="e">
        <f t="shared" si="138"/>
        <v>#VALUE!</v>
      </c>
      <c r="AP188" s="104" t="e">
        <f t="shared" si="139"/>
        <v>#VALUE!</v>
      </c>
      <c r="AQ188" s="104">
        <f t="shared" si="140"/>
        <v>0</v>
      </c>
    </row>
    <row r="189" spans="1:43">
      <c r="A189" s="70">
        <f t="shared" si="123"/>
        <v>188</v>
      </c>
      <c r="B189" s="70" t="e">
        <f>INDEX(monthly_gwh_mw!B:B,MATCH(A189,monthly_gwh_mw!AA:AA,0))</f>
        <v>#N/A</v>
      </c>
      <c r="C189" s="190" t="e">
        <f>INDEX(monthly_gwh_mw!K:K,MATCH(A189,monthly_gwh_mw!AA:AA,0))</f>
        <v>#N/A</v>
      </c>
      <c r="D189" s="70" t="e">
        <f>INDEX(monthly_gwh_mw!Y:Y,MATCH(A189,monthly_gwh_mw!AA:AA,0))</f>
        <v>#N/A</v>
      </c>
      <c r="E189" s="70" t="e">
        <f>INDEX(monthly_gwh_mw!N:N,MATCH(A189,monthly_gwh_mw!AA:AA,0))</f>
        <v>#N/A</v>
      </c>
      <c r="F189" s="67" t="e">
        <f t="shared" si="124"/>
        <v>#N/A</v>
      </c>
      <c r="G189" s="192">
        <v>43768</v>
      </c>
      <c r="H189" s="40">
        <v>43831</v>
      </c>
      <c r="I189" s="40">
        <v>44165</v>
      </c>
      <c r="J189" s="25" t="s">
        <v>9</v>
      </c>
      <c r="K189" s="25">
        <v>0</v>
      </c>
      <c r="M189" s="67" t="str">
        <f>IF(COUNTIFS(resources!B:B,B189)&gt;0,INDEX(resources!I:I,MATCH(B189,resources!B:B,0)),"fillme")</f>
        <v>fillme</v>
      </c>
      <c r="O189" s="67" t="e">
        <f t="shared" si="141"/>
        <v>#N/A</v>
      </c>
      <c r="P189" s="67" t="e">
        <f t="shared" si="141"/>
        <v>#N/A</v>
      </c>
      <c r="Q189" s="67" t="e">
        <f t="shared" si="141"/>
        <v>#N/A</v>
      </c>
      <c r="R189" s="67" t="e">
        <f t="shared" si="141"/>
        <v>#N/A</v>
      </c>
      <c r="Y189" s="26">
        <f t="shared" si="125"/>
        <v>2019</v>
      </c>
      <c r="Z189" s="26">
        <f t="shared" si="126"/>
        <v>10</v>
      </c>
      <c r="AA189" s="26">
        <f t="shared" si="127"/>
        <v>2020</v>
      </c>
      <c r="AB189" s="26">
        <f t="shared" si="128"/>
        <v>1</v>
      </c>
      <c r="AC189" s="26">
        <f t="shared" si="129"/>
        <v>2020</v>
      </c>
      <c r="AD189" s="26">
        <f t="shared" si="130"/>
        <v>11</v>
      </c>
      <c r="AE189" s="104">
        <f t="shared" si="131"/>
        <v>1</v>
      </c>
      <c r="AF189" s="104">
        <f t="shared" si="132"/>
        <v>1</v>
      </c>
      <c r="AG189" s="104">
        <f t="shared" si="133"/>
        <v>1</v>
      </c>
      <c r="AH189" s="104">
        <f t="shared" si="134"/>
        <v>1</v>
      </c>
      <c r="AI189" s="104">
        <f t="shared" si="135"/>
        <v>0</v>
      </c>
      <c r="AJ189" s="210" t="s">
        <v>6314</v>
      </c>
      <c r="AK189" s="210" t="s">
        <v>6314</v>
      </c>
      <c r="AL189" s="210" t="s">
        <v>6314</v>
      </c>
      <c r="AM189" s="104">
        <f t="shared" si="136"/>
        <v>0</v>
      </c>
      <c r="AN189" s="104">
        <f t="shared" si="137"/>
        <v>0</v>
      </c>
      <c r="AO189" s="104" t="e">
        <f t="shared" si="138"/>
        <v>#VALUE!</v>
      </c>
      <c r="AP189" s="104" t="e">
        <f t="shared" si="139"/>
        <v>#VALUE!</v>
      </c>
      <c r="AQ189" s="104">
        <f t="shared" si="140"/>
        <v>0</v>
      </c>
    </row>
    <row r="190" spans="1:43">
      <c r="A190" s="70">
        <f t="shared" si="123"/>
        <v>189</v>
      </c>
      <c r="B190" s="70" t="e">
        <f>INDEX(monthly_gwh_mw!B:B,MATCH(A190,monthly_gwh_mw!AA:AA,0))</f>
        <v>#N/A</v>
      </c>
      <c r="C190" s="190" t="e">
        <f>INDEX(monthly_gwh_mw!K:K,MATCH(A190,monthly_gwh_mw!AA:AA,0))</f>
        <v>#N/A</v>
      </c>
      <c r="D190" s="70" t="e">
        <f>INDEX(monthly_gwh_mw!Y:Y,MATCH(A190,monthly_gwh_mw!AA:AA,0))</f>
        <v>#N/A</v>
      </c>
      <c r="E190" s="70" t="e">
        <f>INDEX(monthly_gwh_mw!N:N,MATCH(A190,monthly_gwh_mw!AA:AA,0))</f>
        <v>#N/A</v>
      </c>
      <c r="F190" s="67" t="e">
        <f t="shared" si="124"/>
        <v>#N/A</v>
      </c>
      <c r="G190" s="192">
        <v>43768</v>
      </c>
      <c r="H190" s="40">
        <v>44044</v>
      </c>
      <c r="I190" s="40">
        <v>44135</v>
      </c>
      <c r="J190" s="25" t="s">
        <v>9</v>
      </c>
      <c r="K190" s="25">
        <v>0</v>
      </c>
      <c r="M190" s="67" t="str">
        <f>IF(COUNTIFS(resources!B:B,B190)&gt;0,INDEX(resources!I:I,MATCH(B190,resources!B:B,0)),"fillme")</f>
        <v>fillme</v>
      </c>
      <c r="O190" s="67" t="e">
        <f t="shared" si="141"/>
        <v>#N/A</v>
      </c>
      <c r="P190" s="67" t="e">
        <f t="shared" si="141"/>
        <v>#N/A</v>
      </c>
      <c r="Q190" s="67" t="e">
        <f t="shared" si="141"/>
        <v>#N/A</v>
      </c>
      <c r="R190" s="67" t="e">
        <f t="shared" si="141"/>
        <v>#N/A</v>
      </c>
      <c r="Y190" s="26">
        <f t="shared" si="125"/>
        <v>2019</v>
      </c>
      <c r="Z190" s="26">
        <f t="shared" si="126"/>
        <v>10</v>
      </c>
      <c r="AA190" s="26">
        <f t="shared" si="127"/>
        <v>2020</v>
      </c>
      <c r="AB190" s="26">
        <f t="shared" si="128"/>
        <v>8</v>
      </c>
      <c r="AC190" s="26">
        <f t="shared" si="129"/>
        <v>2020</v>
      </c>
      <c r="AD190" s="26">
        <f t="shared" si="130"/>
        <v>10</v>
      </c>
      <c r="AE190" s="104">
        <f t="shared" si="131"/>
        <v>1</v>
      </c>
      <c r="AF190" s="104">
        <f t="shared" si="132"/>
        <v>1</v>
      </c>
      <c r="AG190" s="104">
        <f t="shared" si="133"/>
        <v>1</v>
      </c>
      <c r="AH190" s="104">
        <f t="shared" si="134"/>
        <v>1</v>
      </c>
      <c r="AI190" s="104">
        <f t="shared" si="135"/>
        <v>0</v>
      </c>
      <c r="AJ190" s="210" t="s">
        <v>6314</v>
      </c>
      <c r="AK190" s="210" t="s">
        <v>6314</v>
      </c>
      <c r="AL190" s="210" t="s">
        <v>6314</v>
      </c>
      <c r="AM190" s="104">
        <f t="shared" si="136"/>
        <v>0</v>
      </c>
      <c r="AN190" s="104">
        <f t="shared" si="137"/>
        <v>0</v>
      </c>
      <c r="AO190" s="104" t="e">
        <f t="shared" si="138"/>
        <v>#VALUE!</v>
      </c>
      <c r="AP190" s="104" t="e">
        <f t="shared" si="139"/>
        <v>#VALUE!</v>
      </c>
      <c r="AQ190" s="104">
        <f t="shared" si="140"/>
        <v>0</v>
      </c>
    </row>
    <row r="191" spans="1:43">
      <c r="A191" s="70">
        <f t="shared" si="123"/>
        <v>190</v>
      </c>
      <c r="B191" s="70" t="e">
        <f>INDEX(monthly_gwh_mw!B:B,MATCH(A191,monthly_gwh_mw!AA:AA,0))</f>
        <v>#N/A</v>
      </c>
      <c r="C191" s="190" t="e">
        <f>INDEX(monthly_gwh_mw!K:K,MATCH(A191,monthly_gwh_mw!AA:AA,0))</f>
        <v>#N/A</v>
      </c>
      <c r="D191" s="70" t="e">
        <f>INDEX(monthly_gwh_mw!Y:Y,MATCH(A191,monthly_gwh_mw!AA:AA,0))</f>
        <v>#N/A</v>
      </c>
      <c r="E191" s="70" t="e">
        <f>INDEX(monthly_gwh_mw!N:N,MATCH(A191,monthly_gwh_mw!AA:AA,0))</f>
        <v>#N/A</v>
      </c>
      <c r="F191" s="67" t="e">
        <f t="shared" si="124"/>
        <v>#N/A</v>
      </c>
      <c r="G191" s="192">
        <v>43768</v>
      </c>
      <c r="H191" s="40">
        <v>43831</v>
      </c>
      <c r="I191" s="40">
        <v>44135</v>
      </c>
      <c r="J191" s="25" t="s">
        <v>9</v>
      </c>
      <c r="K191" s="25">
        <v>0</v>
      </c>
      <c r="M191" s="67" t="str">
        <f>IF(COUNTIFS(resources!B:B,B191)&gt;0,INDEX(resources!I:I,MATCH(B191,resources!B:B,0)),"fillme")</f>
        <v>fillme</v>
      </c>
      <c r="O191" s="67" t="e">
        <f t="shared" si="141"/>
        <v>#N/A</v>
      </c>
      <c r="P191" s="67" t="e">
        <f t="shared" si="141"/>
        <v>#N/A</v>
      </c>
      <c r="Q191" s="67" t="e">
        <f t="shared" si="141"/>
        <v>#N/A</v>
      </c>
      <c r="R191" s="67" t="e">
        <f t="shared" si="141"/>
        <v>#N/A</v>
      </c>
      <c r="Y191" s="26">
        <f t="shared" si="125"/>
        <v>2019</v>
      </c>
      <c r="Z191" s="26">
        <f t="shared" si="126"/>
        <v>10</v>
      </c>
      <c r="AA191" s="26">
        <f t="shared" si="127"/>
        <v>2020</v>
      </c>
      <c r="AB191" s="26">
        <f t="shared" si="128"/>
        <v>1</v>
      </c>
      <c r="AC191" s="26">
        <f t="shared" si="129"/>
        <v>2020</v>
      </c>
      <c r="AD191" s="26">
        <f t="shared" si="130"/>
        <v>10</v>
      </c>
      <c r="AE191" s="104">
        <f t="shared" si="131"/>
        <v>1</v>
      </c>
      <c r="AF191" s="104">
        <f t="shared" si="132"/>
        <v>1</v>
      </c>
      <c r="AG191" s="104">
        <f t="shared" si="133"/>
        <v>1</v>
      </c>
      <c r="AH191" s="104">
        <f t="shared" si="134"/>
        <v>1</v>
      </c>
      <c r="AI191" s="104">
        <f t="shared" si="135"/>
        <v>0</v>
      </c>
      <c r="AJ191" s="210" t="s">
        <v>6314</v>
      </c>
      <c r="AK191" s="210" t="s">
        <v>6314</v>
      </c>
      <c r="AL191" s="210" t="s">
        <v>6314</v>
      </c>
      <c r="AM191" s="104">
        <f t="shared" si="136"/>
        <v>0</v>
      </c>
      <c r="AN191" s="104">
        <f t="shared" si="137"/>
        <v>0</v>
      </c>
      <c r="AO191" s="104" t="e">
        <f t="shared" si="138"/>
        <v>#VALUE!</v>
      </c>
      <c r="AP191" s="104" t="e">
        <f t="shared" si="139"/>
        <v>#VALUE!</v>
      </c>
      <c r="AQ191" s="104">
        <f t="shared" si="140"/>
        <v>0</v>
      </c>
    </row>
    <row r="192" spans="1:43">
      <c r="A192" s="70">
        <f t="shared" si="123"/>
        <v>191</v>
      </c>
      <c r="B192" s="70" t="e">
        <f>INDEX(monthly_gwh_mw!B:B,MATCH(A192,monthly_gwh_mw!AA:AA,0))</f>
        <v>#N/A</v>
      </c>
      <c r="C192" s="190" t="e">
        <f>INDEX(monthly_gwh_mw!K:K,MATCH(A192,monthly_gwh_mw!AA:AA,0))</f>
        <v>#N/A</v>
      </c>
      <c r="D192" s="70" t="e">
        <f>INDEX(monthly_gwh_mw!Y:Y,MATCH(A192,monthly_gwh_mw!AA:AA,0))</f>
        <v>#N/A</v>
      </c>
      <c r="E192" s="70" t="e">
        <f>INDEX(monthly_gwh_mw!N:N,MATCH(A192,monthly_gwh_mw!AA:AA,0))</f>
        <v>#N/A</v>
      </c>
      <c r="F192" s="67" t="e">
        <f t="shared" si="124"/>
        <v>#N/A</v>
      </c>
      <c r="G192" s="192">
        <v>43768</v>
      </c>
      <c r="H192" s="40">
        <v>43831</v>
      </c>
      <c r="I192" s="40">
        <v>44135</v>
      </c>
      <c r="J192" s="25" t="s">
        <v>9</v>
      </c>
      <c r="K192" s="25">
        <v>0</v>
      </c>
      <c r="M192" s="67" t="str">
        <f>IF(COUNTIFS(resources!B:B,B192)&gt;0,INDEX(resources!I:I,MATCH(B192,resources!B:B,0)),"fillme")</f>
        <v>fillme</v>
      </c>
      <c r="O192" s="67" t="e">
        <f t="shared" si="141"/>
        <v>#N/A</v>
      </c>
      <c r="P192" s="67" t="e">
        <f t="shared" si="141"/>
        <v>#N/A</v>
      </c>
      <c r="Q192" s="67" t="e">
        <f t="shared" si="141"/>
        <v>#N/A</v>
      </c>
      <c r="R192" s="67" t="e">
        <f t="shared" si="141"/>
        <v>#N/A</v>
      </c>
      <c r="Y192" s="26">
        <f t="shared" si="125"/>
        <v>2019</v>
      </c>
      <c r="Z192" s="26">
        <f t="shared" si="126"/>
        <v>10</v>
      </c>
      <c r="AA192" s="26">
        <f t="shared" si="127"/>
        <v>2020</v>
      </c>
      <c r="AB192" s="26">
        <f t="shared" si="128"/>
        <v>1</v>
      </c>
      <c r="AC192" s="26">
        <f t="shared" si="129"/>
        <v>2020</v>
      </c>
      <c r="AD192" s="26">
        <f t="shared" si="130"/>
        <v>10</v>
      </c>
      <c r="AE192" s="104">
        <f t="shared" si="131"/>
        <v>1</v>
      </c>
      <c r="AF192" s="104">
        <f t="shared" si="132"/>
        <v>1</v>
      </c>
      <c r="AG192" s="104">
        <f t="shared" si="133"/>
        <v>1</v>
      </c>
      <c r="AH192" s="104">
        <f t="shared" si="134"/>
        <v>1</v>
      </c>
      <c r="AI192" s="104">
        <f t="shared" si="135"/>
        <v>0</v>
      </c>
      <c r="AJ192" s="210" t="s">
        <v>6314</v>
      </c>
      <c r="AK192" s="210" t="s">
        <v>6314</v>
      </c>
      <c r="AL192" s="210" t="s">
        <v>6314</v>
      </c>
      <c r="AM192" s="104">
        <f t="shared" si="136"/>
        <v>0</v>
      </c>
      <c r="AN192" s="104">
        <f t="shared" si="137"/>
        <v>0</v>
      </c>
      <c r="AO192" s="104" t="e">
        <f t="shared" si="138"/>
        <v>#VALUE!</v>
      </c>
      <c r="AP192" s="104" t="e">
        <f t="shared" si="139"/>
        <v>#VALUE!</v>
      </c>
      <c r="AQ192" s="104">
        <f t="shared" si="140"/>
        <v>0</v>
      </c>
    </row>
    <row r="193" spans="1:43">
      <c r="A193" s="70">
        <f t="shared" si="123"/>
        <v>192</v>
      </c>
      <c r="B193" s="70" t="e">
        <f>INDEX(monthly_gwh_mw!B:B,MATCH(A193,monthly_gwh_mw!AA:AA,0))</f>
        <v>#N/A</v>
      </c>
      <c r="C193" s="190" t="e">
        <f>INDEX(monthly_gwh_mw!K:K,MATCH(A193,monthly_gwh_mw!AA:AA,0))</f>
        <v>#N/A</v>
      </c>
      <c r="D193" s="70" t="e">
        <f>INDEX(monthly_gwh_mw!Y:Y,MATCH(A193,monthly_gwh_mw!AA:AA,0))</f>
        <v>#N/A</v>
      </c>
      <c r="E193" s="70" t="e">
        <f>INDEX(monthly_gwh_mw!N:N,MATCH(A193,monthly_gwh_mw!AA:AA,0))</f>
        <v>#N/A</v>
      </c>
      <c r="F193" s="67" t="e">
        <f t="shared" si="124"/>
        <v>#N/A</v>
      </c>
      <c r="G193" s="192">
        <v>43768</v>
      </c>
      <c r="H193" s="40">
        <v>43831</v>
      </c>
      <c r="I193" s="40">
        <v>44135</v>
      </c>
      <c r="J193" s="25" t="s">
        <v>9</v>
      </c>
      <c r="K193" s="25">
        <v>0</v>
      </c>
      <c r="M193" s="67" t="str">
        <f>IF(COUNTIFS(resources!B:B,B193)&gt;0,INDEX(resources!I:I,MATCH(B193,resources!B:B,0)),"fillme")</f>
        <v>fillme</v>
      </c>
      <c r="O193" s="67" t="e">
        <f t="shared" si="141"/>
        <v>#N/A</v>
      </c>
      <c r="P193" s="67" t="e">
        <f t="shared" si="141"/>
        <v>#N/A</v>
      </c>
      <c r="Q193" s="67" t="e">
        <f t="shared" si="141"/>
        <v>#N/A</v>
      </c>
      <c r="R193" s="67" t="e">
        <f t="shared" si="141"/>
        <v>#N/A</v>
      </c>
      <c r="Y193" s="26">
        <f t="shared" si="125"/>
        <v>2019</v>
      </c>
      <c r="Z193" s="26">
        <f t="shared" si="126"/>
        <v>10</v>
      </c>
      <c r="AA193" s="26">
        <f t="shared" si="127"/>
        <v>2020</v>
      </c>
      <c r="AB193" s="26">
        <f t="shared" si="128"/>
        <v>1</v>
      </c>
      <c r="AC193" s="26">
        <f t="shared" si="129"/>
        <v>2020</v>
      </c>
      <c r="AD193" s="26">
        <f t="shared" si="130"/>
        <v>10</v>
      </c>
      <c r="AE193" s="104">
        <f t="shared" si="131"/>
        <v>1</v>
      </c>
      <c r="AF193" s="104">
        <f t="shared" si="132"/>
        <v>1</v>
      </c>
      <c r="AG193" s="104">
        <f t="shared" si="133"/>
        <v>1</v>
      </c>
      <c r="AH193" s="104">
        <f t="shared" si="134"/>
        <v>1</v>
      </c>
      <c r="AI193" s="104">
        <f t="shared" si="135"/>
        <v>0</v>
      </c>
      <c r="AJ193" s="210" t="s">
        <v>6314</v>
      </c>
      <c r="AK193" s="210" t="s">
        <v>6314</v>
      </c>
      <c r="AL193" s="210" t="s">
        <v>6314</v>
      </c>
      <c r="AM193" s="104">
        <f t="shared" si="136"/>
        <v>0</v>
      </c>
      <c r="AN193" s="104">
        <f t="shared" si="137"/>
        <v>0</v>
      </c>
      <c r="AO193" s="104" t="e">
        <f t="shared" si="138"/>
        <v>#VALUE!</v>
      </c>
      <c r="AP193" s="104" t="e">
        <f t="shared" si="139"/>
        <v>#VALUE!</v>
      </c>
      <c r="AQ193" s="104">
        <f t="shared" si="140"/>
        <v>0</v>
      </c>
    </row>
    <row r="194" spans="1:43">
      <c r="A194" s="70">
        <f t="shared" si="123"/>
        <v>193</v>
      </c>
      <c r="B194" s="70" t="e">
        <f>INDEX(monthly_gwh_mw!B:B,MATCH(A194,monthly_gwh_mw!AA:AA,0))</f>
        <v>#N/A</v>
      </c>
      <c r="C194" s="190" t="e">
        <f>INDEX(monthly_gwh_mw!K:K,MATCH(A194,monthly_gwh_mw!AA:AA,0))</f>
        <v>#N/A</v>
      </c>
      <c r="D194" s="70" t="e">
        <f>INDEX(monthly_gwh_mw!Y:Y,MATCH(A194,monthly_gwh_mw!AA:AA,0))</f>
        <v>#N/A</v>
      </c>
      <c r="E194" s="70" t="e">
        <f>INDEX(monthly_gwh_mw!N:N,MATCH(A194,monthly_gwh_mw!AA:AA,0))</f>
        <v>#N/A</v>
      </c>
      <c r="F194" s="67" t="e">
        <f t="shared" si="124"/>
        <v>#N/A</v>
      </c>
      <c r="G194" s="192">
        <v>43769</v>
      </c>
      <c r="H194" s="40">
        <v>44013</v>
      </c>
      <c r="I194" s="40">
        <v>44104</v>
      </c>
      <c r="J194" s="25" t="s">
        <v>9</v>
      </c>
      <c r="K194" s="25">
        <v>0</v>
      </c>
      <c r="M194" s="67" t="str">
        <f>IF(COUNTIFS(resources!B:B,B194)&gt;0,INDEX(resources!I:I,MATCH(B194,resources!B:B,0)),"fillme")</f>
        <v>fillme</v>
      </c>
      <c r="O194" s="67" t="e">
        <f t="shared" si="141"/>
        <v>#N/A</v>
      </c>
      <c r="P194" s="67" t="e">
        <f t="shared" si="141"/>
        <v>#N/A</v>
      </c>
      <c r="Q194" s="67" t="e">
        <f t="shared" si="141"/>
        <v>#N/A</v>
      </c>
      <c r="R194" s="67" t="e">
        <f t="shared" si="141"/>
        <v>#N/A</v>
      </c>
      <c r="Y194" s="26">
        <f t="shared" si="125"/>
        <v>2019</v>
      </c>
      <c r="Z194" s="26">
        <f t="shared" si="126"/>
        <v>10</v>
      </c>
      <c r="AA194" s="26">
        <f t="shared" si="127"/>
        <v>2020</v>
      </c>
      <c r="AB194" s="26">
        <f t="shared" si="128"/>
        <v>7</v>
      </c>
      <c r="AC194" s="26">
        <f t="shared" si="129"/>
        <v>2020</v>
      </c>
      <c r="AD194" s="26">
        <f t="shared" si="130"/>
        <v>9</v>
      </c>
      <c r="AE194" s="104">
        <f t="shared" si="131"/>
        <v>1</v>
      </c>
      <c r="AF194" s="104">
        <f t="shared" si="132"/>
        <v>1</v>
      </c>
      <c r="AG194" s="104">
        <f t="shared" si="133"/>
        <v>1</v>
      </c>
      <c r="AH194" s="104">
        <f t="shared" si="134"/>
        <v>1</v>
      </c>
      <c r="AI194" s="104">
        <f t="shared" si="135"/>
        <v>0</v>
      </c>
      <c r="AJ194" s="210" t="s">
        <v>6314</v>
      </c>
      <c r="AK194" s="210" t="s">
        <v>6314</v>
      </c>
      <c r="AL194" s="210" t="s">
        <v>6314</v>
      </c>
      <c r="AM194" s="104">
        <f t="shared" si="136"/>
        <v>0</v>
      </c>
      <c r="AN194" s="104">
        <f t="shared" si="137"/>
        <v>0</v>
      </c>
      <c r="AO194" s="104" t="e">
        <f t="shared" si="138"/>
        <v>#VALUE!</v>
      </c>
      <c r="AP194" s="104" t="e">
        <f t="shared" si="139"/>
        <v>#VALUE!</v>
      </c>
      <c r="AQ194" s="104">
        <f t="shared" si="140"/>
        <v>0</v>
      </c>
    </row>
    <row r="195" spans="1:43">
      <c r="A195" s="70">
        <f t="shared" si="123"/>
        <v>194</v>
      </c>
      <c r="B195" s="70" t="e">
        <f>INDEX(monthly_gwh_mw!B:B,MATCH(A195,monthly_gwh_mw!AA:AA,0))</f>
        <v>#N/A</v>
      </c>
      <c r="C195" s="190" t="e">
        <f>INDEX(monthly_gwh_mw!K:K,MATCH(A195,monthly_gwh_mw!AA:AA,0))</f>
        <v>#N/A</v>
      </c>
      <c r="D195" s="70" t="e">
        <f>INDEX(monthly_gwh_mw!Y:Y,MATCH(A195,monthly_gwh_mw!AA:AA,0))</f>
        <v>#N/A</v>
      </c>
      <c r="E195" s="70" t="e">
        <f>INDEX(monthly_gwh_mw!N:N,MATCH(A195,monthly_gwh_mw!AA:AA,0))</f>
        <v>#N/A</v>
      </c>
      <c r="F195" s="67" t="e">
        <f t="shared" si="124"/>
        <v>#N/A</v>
      </c>
      <c r="G195" s="192">
        <v>43791</v>
      </c>
      <c r="H195" s="40">
        <v>44013</v>
      </c>
      <c r="I195" s="40">
        <v>44074</v>
      </c>
      <c r="J195" s="25" t="s">
        <v>9</v>
      </c>
      <c r="K195" s="25">
        <v>0</v>
      </c>
      <c r="M195" s="67" t="str">
        <f>IF(COUNTIFS(resources!B:B,B195)&gt;0,INDEX(resources!I:I,MATCH(B195,resources!B:B,0)),"fillme")</f>
        <v>fillme</v>
      </c>
      <c r="O195" s="67" t="e">
        <f t="shared" si="141"/>
        <v>#N/A</v>
      </c>
      <c r="P195" s="67" t="e">
        <f t="shared" si="141"/>
        <v>#N/A</v>
      </c>
      <c r="Q195" s="67" t="e">
        <f t="shared" si="141"/>
        <v>#N/A</v>
      </c>
      <c r="R195" s="67" t="e">
        <f t="shared" si="141"/>
        <v>#N/A</v>
      </c>
      <c r="Y195" s="26">
        <f t="shared" si="125"/>
        <v>2019</v>
      </c>
      <c r="Z195" s="26">
        <f t="shared" si="126"/>
        <v>11</v>
      </c>
      <c r="AA195" s="26">
        <f t="shared" si="127"/>
        <v>2020</v>
      </c>
      <c r="AB195" s="26">
        <f t="shared" si="128"/>
        <v>7</v>
      </c>
      <c r="AC195" s="26">
        <f t="shared" si="129"/>
        <v>2020</v>
      </c>
      <c r="AD195" s="26">
        <f t="shared" si="130"/>
        <v>8</v>
      </c>
      <c r="AE195" s="104">
        <f t="shared" si="131"/>
        <v>1</v>
      </c>
      <c r="AF195" s="104">
        <f t="shared" si="132"/>
        <v>1</v>
      </c>
      <c r="AG195" s="104">
        <f t="shared" si="133"/>
        <v>1</v>
      </c>
      <c r="AH195" s="104">
        <f t="shared" si="134"/>
        <v>1</v>
      </c>
      <c r="AI195" s="104">
        <f t="shared" si="135"/>
        <v>0</v>
      </c>
      <c r="AJ195" s="210" t="s">
        <v>6314</v>
      </c>
      <c r="AK195" s="210" t="s">
        <v>6314</v>
      </c>
      <c r="AL195" s="210" t="s">
        <v>6314</v>
      </c>
      <c r="AM195" s="104">
        <f t="shared" si="136"/>
        <v>0</v>
      </c>
      <c r="AN195" s="104">
        <f t="shared" si="137"/>
        <v>0</v>
      </c>
      <c r="AO195" s="104" t="e">
        <f t="shared" si="138"/>
        <v>#VALUE!</v>
      </c>
      <c r="AP195" s="104" t="e">
        <f t="shared" si="139"/>
        <v>#VALUE!</v>
      </c>
      <c r="AQ195" s="104">
        <f t="shared" si="140"/>
        <v>0</v>
      </c>
    </row>
    <row r="196" spans="1:43">
      <c r="A196" s="70">
        <f t="shared" si="123"/>
        <v>195</v>
      </c>
      <c r="B196" s="70" t="e">
        <f>INDEX(monthly_gwh_mw!B:B,MATCH(A196,monthly_gwh_mw!AA:AA,0))</f>
        <v>#N/A</v>
      </c>
      <c r="C196" s="190" t="e">
        <f>INDEX(monthly_gwh_mw!K:K,MATCH(A196,monthly_gwh_mw!AA:AA,0))</f>
        <v>#N/A</v>
      </c>
      <c r="D196" s="70" t="e">
        <f>INDEX(monthly_gwh_mw!Y:Y,MATCH(A196,monthly_gwh_mw!AA:AA,0))</f>
        <v>#N/A</v>
      </c>
      <c r="E196" s="70" t="e">
        <f>INDEX(monthly_gwh_mw!N:N,MATCH(A196,monthly_gwh_mw!AA:AA,0))</f>
        <v>#N/A</v>
      </c>
      <c r="F196" s="67" t="e">
        <f t="shared" si="124"/>
        <v>#N/A</v>
      </c>
      <c r="G196" s="192">
        <v>43791</v>
      </c>
      <c r="H196" s="40">
        <v>44013</v>
      </c>
      <c r="I196" s="40">
        <v>44074</v>
      </c>
      <c r="J196" s="25" t="s">
        <v>9</v>
      </c>
      <c r="K196" s="25">
        <v>0</v>
      </c>
      <c r="M196" s="67" t="str">
        <f>IF(COUNTIFS(resources!B:B,B196)&gt;0,INDEX(resources!I:I,MATCH(B196,resources!B:B,0)),"fillme")</f>
        <v>fillme</v>
      </c>
      <c r="O196" s="67" t="e">
        <f t="shared" si="141"/>
        <v>#N/A</v>
      </c>
      <c r="P196" s="67" t="e">
        <f t="shared" si="141"/>
        <v>#N/A</v>
      </c>
      <c r="Q196" s="67" t="e">
        <f t="shared" si="141"/>
        <v>#N/A</v>
      </c>
      <c r="R196" s="67" t="e">
        <f t="shared" si="141"/>
        <v>#N/A</v>
      </c>
      <c r="Y196" s="26">
        <f t="shared" si="125"/>
        <v>2019</v>
      </c>
      <c r="Z196" s="26">
        <f t="shared" si="126"/>
        <v>11</v>
      </c>
      <c r="AA196" s="26">
        <f t="shared" si="127"/>
        <v>2020</v>
      </c>
      <c r="AB196" s="26">
        <f t="shared" si="128"/>
        <v>7</v>
      </c>
      <c r="AC196" s="26">
        <f t="shared" si="129"/>
        <v>2020</v>
      </c>
      <c r="AD196" s="26">
        <f t="shared" si="130"/>
        <v>8</v>
      </c>
      <c r="AE196" s="104">
        <f t="shared" si="131"/>
        <v>1</v>
      </c>
      <c r="AF196" s="104">
        <f t="shared" si="132"/>
        <v>1</v>
      </c>
      <c r="AG196" s="104">
        <f t="shared" si="133"/>
        <v>1</v>
      </c>
      <c r="AH196" s="104">
        <f t="shared" si="134"/>
        <v>1</v>
      </c>
      <c r="AI196" s="104">
        <f t="shared" si="135"/>
        <v>0</v>
      </c>
      <c r="AJ196" s="210" t="s">
        <v>6314</v>
      </c>
      <c r="AK196" s="210" t="s">
        <v>6314</v>
      </c>
      <c r="AL196" s="210" t="s">
        <v>6314</v>
      </c>
      <c r="AM196" s="104">
        <f t="shared" si="136"/>
        <v>0</v>
      </c>
      <c r="AN196" s="104">
        <f t="shared" si="137"/>
        <v>0</v>
      </c>
      <c r="AO196" s="104" t="e">
        <f t="shared" si="138"/>
        <v>#VALUE!</v>
      </c>
      <c r="AP196" s="104" t="e">
        <f t="shared" si="139"/>
        <v>#VALUE!</v>
      </c>
      <c r="AQ196" s="104">
        <f t="shared" si="140"/>
        <v>0</v>
      </c>
    </row>
    <row r="197" spans="1:43">
      <c r="A197" s="70">
        <f t="shared" si="123"/>
        <v>196</v>
      </c>
      <c r="B197" s="70" t="e">
        <f>INDEX(monthly_gwh_mw!B:B,MATCH(A197,monthly_gwh_mw!AA:AA,0))</f>
        <v>#N/A</v>
      </c>
      <c r="C197" s="190" t="e">
        <f>INDEX(monthly_gwh_mw!K:K,MATCH(A197,monthly_gwh_mw!AA:AA,0))</f>
        <v>#N/A</v>
      </c>
      <c r="D197" s="70" t="e">
        <f>INDEX(monthly_gwh_mw!Y:Y,MATCH(A197,monthly_gwh_mw!AA:AA,0))</f>
        <v>#N/A</v>
      </c>
      <c r="E197" s="70" t="e">
        <f>INDEX(monthly_gwh_mw!N:N,MATCH(A197,monthly_gwh_mw!AA:AA,0))</f>
        <v>#N/A</v>
      </c>
      <c r="F197" s="67" t="e">
        <f t="shared" si="124"/>
        <v>#N/A</v>
      </c>
      <c r="G197" s="192">
        <v>43791</v>
      </c>
      <c r="H197" s="40">
        <v>44013</v>
      </c>
      <c r="I197" s="40">
        <v>44074</v>
      </c>
      <c r="J197" s="25" t="s">
        <v>9</v>
      </c>
      <c r="K197" s="25">
        <v>0</v>
      </c>
      <c r="M197" s="67" t="str">
        <f>IF(COUNTIFS(resources!B:B,B197)&gt;0,INDEX(resources!I:I,MATCH(B197,resources!B:B,0)),"fillme")</f>
        <v>fillme</v>
      </c>
      <c r="O197" s="67" t="e">
        <f t="shared" si="141"/>
        <v>#N/A</v>
      </c>
      <c r="P197" s="67" t="e">
        <f t="shared" si="141"/>
        <v>#N/A</v>
      </c>
      <c r="Q197" s="67" t="e">
        <f t="shared" si="141"/>
        <v>#N/A</v>
      </c>
      <c r="R197" s="67" t="e">
        <f t="shared" si="141"/>
        <v>#N/A</v>
      </c>
      <c r="Y197" s="26">
        <f t="shared" si="125"/>
        <v>2019</v>
      </c>
      <c r="Z197" s="26">
        <f t="shared" si="126"/>
        <v>11</v>
      </c>
      <c r="AA197" s="26">
        <f t="shared" si="127"/>
        <v>2020</v>
      </c>
      <c r="AB197" s="26">
        <f t="shared" si="128"/>
        <v>7</v>
      </c>
      <c r="AC197" s="26">
        <f t="shared" si="129"/>
        <v>2020</v>
      </c>
      <c r="AD197" s="26">
        <f t="shared" si="130"/>
        <v>8</v>
      </c>
      <c r="AE197" s="104">
        <f t="shared" si="131"/>
        <v>1</v>
      </c>
      <c r="AF197" s="104">
        <f t="shared" si="132"/>
        <v>1</v>
      </c>
      <c r="AG197" s="104">
        <f t="shared" si="133"/>
        <v>1</v>
      </c>
      <c r="AH197" s="104">
        <f t="shared" si="134"/>
        <v>1</v>
      </c>
      <c r="AI197" s="104">
        <f t="shared" si="135"/>
        <v>0</v>
      </c>
      <c r="AJ197" s="210" t="s">
        <v>6314</v>
      </c>
      <c r="AK197" s="210" t="s">
        <v>6314</v>
      </c>
      <c r="AL197" s="210" t="s">
        <v>6314</v>
      </c>
      <c r="AM197" s="104">
        <f t="shared" si="136"/>
        <v>0</v>
      </c>
      <c r="AN197" s="104">
        <f t="shared" si="137"/>
        <v>0</v>
      </c>
      <c r="AO197" s="104" t="e">
        <f t="shared" si="138"/>
        <v>#VALUE!</v>
      </c>
      <c r="AP197" s="104" t="e">
        <f t="shared" si="139"/>
        <v>#VALUE!</v>
      </c>
      <c r="AQ197" s="104">
        <f t="shared" si="140"/>
        <v>0</v>
      </c>
    </row>
    <row r="198" spans="1:43">
      <c r="A198" s="70">
        <f t="shared" ref="A198:A261" si="142">ROW()-1</f>
        <v>197</v>
      </c>
      <c r="B198" s="70" t="e">
        <f>INDEX(monthly_gwh_mw!B:B,MATCH(A198,monthly_gwh_mw!AA:AA,0))</f>
        <v>#N/A</v>
      </c>
      <c r="C198" s="190" t="e">
        <f>INDEX(monthly_gwh_mw!K:K,MATCH(A198,monthly_gwh_mw!AA:AA,0))</f>
        <v>#N/A</v>
      </c>
      <c r="D198" s="70" t="e">
        <f>INDEX(monthly_gwh_mw!Y:Y,MATCH(A198,monthly_gwh_mw!AA:AA,0))</f>
        <v>#N/A</v>
      </c>
      <c r="E198" s="70" t="e">
        <f>INDEX(monthly_gwh_mw!N:N,MATCH(A198,monthly_gwh_mw!AA:AA,0))</f>
        <v>#N/A</v>
      </c>
      <c r="F198" s="67" t="e">
        <f t="shared" si="124"/>
        <v>#N/A</v>
      </c>
      <c r="G198" s="192">
        <v>43791</v>
      </c>
      <c r="H198" s="40">
        <v>44013</v>
      </c>
      <c r="I198" s="40">
        <v>44074</v>
      </c>
      <c r="J198" s="25" t="s">
        <v>9</v>
      </c>
      <c r="K198" s="25">
        <v>0</v>
      </c>
      <c r="M198" s="67" t="str">
        <f>IF(COUNTIFS(resources!B:B,B198)&gt;0,INDEX(resources!I:I,MATCH(B198,resources!B:B,0)),"fillme")</f>
        <v>fillme</v>
      </c>
      <c r="O198" s="67" t="e">
        <f t="shared" si="141"/>
        <v>#N/A</v>
      </c>
      <c r="P198" s="67" t="e">
        <f t="shared" si="141"/>
        <v>#N/A</v>
      </c>
      <c r="Q198" s="67" t="e">
        <f t="shared" si="141"/>
        <v>#N/A</v>
      </c>
      <c r="R198" s="67" t="e">
        <f t="shared" si="141"/>
        <v>#N/A</v>
      </c>
      <c r="Y198" s="26">
        <f t="shared" si="125"/>
        <v>2019</v>
      </c>
      <c r="Z198" s="26">
        <f t="shared" si="126"/>
        <v>11</v>
      </c>
      <c r="AA198" s="26">
        <f t="shared" si="127"/>
        <v>2020</v>
      </c>
      <c r="AB198" s="26">
        <f t="shared" si="128"/>
        <v>7</v>
      </c>
      <c r="AC198" s="26">
        <f t="shared" si="129"/>
        <v>2020</v>
      </c>
      <c r="AD198" s="26">
        <f t="shared" si="130"/>
        <v>8</v>
      </c>
      <c r="AE198" s="104">
        <f t="shared" si="131"/>
        <v>1</v>
      </c>
      <c r="AF198" s="104">
        <f t="shared" si="132"/>
        <v>1</v>
      </c>
      <c r="AG198" s="104">
        <f t="shared" si="133"/>
        <v>1</v>
      </c>
      <c r="AH198" s="104">
        <f t="shared" si="134"/>
        <v>1</v>
      </c>
      <c r="AI198" s="104">
        <f t="shared" si="135"/>
        <v>0</v>
      </c>
      <c r="AJ198" s="210" t="s">
        <v>6314</v>
      </c>
      <c r="AK198" s="210" t="s">
        <v>6314</v>
      </c>
      <c r="AL198" s="210" t="s">
        <v>6314</v>
      </c>
      <c r="AM198" s="104">
        <f t="shared" si="136"/>
        <v>0</v>
      </c>
      <c r="AN198" s="104">
        <f t="shared" si="137"/>
        <v>0</v>
      </c>
      <c r="AO198" s="104" t="e">
        <f t="shared" si="138"/>
        <v>#VALUE!</v>
      </c>
      <c r="AP198" s="104" t="e">
        <f t="shared" si="139"/>
        <v>#VALUE!</v>
      </c>
      <c r="AQ198" s="104">
        <f t="shared" si="140"/>
        <v>0</v>
      </c>
    </row>
    <row r="199" spans="1:43">
      <c r="A199" s="70">
        <f t="shared" si="142"/>
        <v>198</v>
      </c>
      <c r="B199" s="70" t="e">
        <f>INDEX(monthly_gwh_mw!B:B,MATCH(A199,monthly_gwh_mw!AA:AA,0))</f>
        <v>#N/A</v>
      </c>
      <c r="C199" s="190" t="e">
        <f>INDEX(monthly_gwh_mw!K:K,MATCH(A199,monthly_gwh_mw!AA:AA,0))</f>
        <v>#N/A</v>
      </c>
      <c r="D199" s="70" t="e">
        <f>INDEX(monthly_gwh_mw!Y:Y,MATCH(A199,monthly_gwh_mw!AA:AA,0))</f>
        <v>#N/A</v>
      </c>
      <c r="E199" s="70" t="e">
        <f>INDEX(monthly_gwh_mw!N:N,MATCH(A199,monthly_gwh_mw!AA:AA,0))</f>
        <v>#N/A</v>
      </c>
      <c r="F199" s="67" t="e">
        <f t="shared" si="124"/>
        <v>#N/A</v>
      </c>
      <c r="G199" s="192">
        <v>43791</v>
      </c>
      <c r="H199" s="40">
        <v>44013</v>
      </c>
      <c r="I199" s="40">
        <v>44074</v>
      </c>
      <c r="J199" s="25" t="s">
        <v>9</v>
      </c>
      <c r="K199" s="25">
        <v>0</v>
      </c>
      <c r="M199" s="67" t="str">
        <f>IF(COUNTIFS(resources!B:B,B199)&gt;0,INDEX(resources!I:I,MATCH(B199,resources!B:B,0)),"fillme")</f>
        <v>fillme</v>
      </c>
      <c r="O199" s="67" t="e">
        <f t="shared" si="141"/>
        <v>#N/A</v>
      </c>
      <c r="P199" s="67" t="e">
        <f t="shared" si="141"/>
        <v>#N/A</v>
      </c>
      <c r="Q199" s="67" t="e">
        <f t="shared" si="141"/>
        <v>#N/A</v>
      </c>
      <c r="R199" s="67" t="e">
        <f t="shared" si="141"/>
        <v>#N/A</v>
      </c>
      <c r="Y199" s="26">
        <f t="shared" si="125"/>
        <v>2019</v>
      </c>
      <c r="Z199" s="26">
        <f t="shared" si="126"/>
        <v>11</v>
      </c>
      <c r="AA199" s="26">
        <f t="shared" si="127"/>
        <v>2020</v>
      </c>
      <c r="AB199" s="26">
        <f t="shared" si="128"/>
        <v>7</v>
      </c>
      <c r="AC199" s="26">
        <f t="shared" si="129"/>
        <v>2020</v>
      </c>
      <c r="AD199" s="26">
        <f t="shared" si="130"/>
        <v>8</v>
      </c>
      <c r="AE199" s="104">
        <f t="shared" si="131"/>
        <v>1</v>
      </c>
      <c r="AF199" s="104">
        <f t="shared" si="132"/>
        <v>1</v>
      </c>
      <c r="AG199" s="104">
        <f t="shared" si="133"/>
        <v>1</v>
      </c>
      <c r="AH199" s="104">
        <f t="shared" si="134"/>
        <v>1</v>
      </c>
      <c r="AI199" s="104">
        <f t="shared" si="135"/>
        <v>0</v>
      </c>
      <c r="AJ199" s="210" t="s">
        <v>6314</v>
      </c>
      <c r="AK199" s="210" t="s">
        <v>6314</v>
      </c>
      <c r="AL199" s="210" t="s">
        <v>6314</v>
      </c>
      <c r="AM199" s="104">
        <f t="shared" si="136"/>
        <v>0</v>
      </c>
      <c r="AN199" s="104">
        <f t="shared" si="137"/>
        <v>0</v>
      </c>
      <c r="AO199" s="104" t="e">
        <f t="shared" si="138"/>
        <v>#VALUE!</v>
      </c>
      <c r="AP199" s="104" t="e">
        <f t="shared" si="139"/>
        <v>#VALUE!</v>
      </c>
      <c r="AQ199" s="104">
        <f t="shared" si="140"/>
        <v>0</v>
      </c>
    </row>
    <row r="200" spans="1:43">
      <c r="A200" s="70">
        <f t="shared" si="142"/>
        <v>199</v>
      </c>
      <c r="B200" s="70" t="e">
        <f>INDEX(monthly_gwh_mw!B:B,MATCH(A200,monthly_gwh_mw!AA:AA,0))</f>
        <v>#N/A</v>
      </c>
      <c r="C200" s="190" t="e">
        <f>INDEX(monthly_gwh_mw!K:K,MATCH(A200,monthly_gwh_mw!AA:AA,0))</f>
        <v>#N/A</v>
      </c>
      <c r="D200" s="70" t="e">
        <f>INDEX(monthly_gwh_mw!Y:Y,MATCH(A200,monthly_gwh_mw!AA:AA,0))</f>
        <v>#N/A</v>
      </c>
      <c r="E200" s="70" t="e">
        <f>INDEX(monthly_gwh_mw!N:N,MATCH(A200,monthly_gwh_mw!AA:AA,0))</f>
        <v>#N/A</v>
      </c>
      <c r="F200" s="67" t="e">
        <f t="shared" si="124"/>
        <v>#N/A</v>
      </c>
      <c r="G200" s="192">
        <v>43791</v>
      </c>
      <c r="H200" s="40">
        <v>43922</v>
      </c>
      <c r="I200" s="40">
        <v>43982</v>
      </c>
      <c r="J200" s="25" t="s">
        <v>9</v>
      </c>
      <c r="K200" s="25">
        <v>0</v>
      </c>
      <c r="M200" s="67" t="str">
        <f>IF(COUNTIFS(resources!B:B,B200)&gt;0,INDEX(resources!I:I,MATCH(B200,resources!B:B,0)),"fillme")</f>
        <v>fillme</v>
      </c>
      <c r="O200" s="67" t="e">
        <f t="shared" si="141"/>
        <v>#N/A</v>
      </c>
      <c r="P200" s="67" t="e">
        <f t="shared" si="141"/>
        <v>#N/A</v>
      </c>
      <c r="Q200" s="67" t="e">
        <f t="shared" si="141"/>
        <v>#N/A</v>
      </c>
      <c r="R200" s="67" t="e">
        <f t="shared" si="141"/>
        <v>#N/A</v>
      </c>
      <c r="Y200" s="26">
        <f t="shared" si="125"/>
        <v>2019</v>
      </c>
      <c r="Z200" s="26">
        <f t="shared" si="126"/>
        <v>11</v>
      </c>
      <c r="AA200" s="26">
        <f t="shared" si="127"/>
        <v>2020</v>
      </c>
      <c r="AB200" s="26">
        <f t="shared" si="128"/>
        <v>4</v>
      </c>
      <c r="AC200" s="26">
        <f t="shared" si="129"/>
        <v>2020</v>
      </c>
      <c r="AD200" s="26">
        <f t="shared" si="130"/>
        <v>5</v>
      </c>
      <c r="AE200" s="104">
        <f t="shared" si="131"/>
        <v>1</v>
      </c>
      <c r="AF200" s="104">
        <f t="shared" si="132"/>
        <v>1</v>
      </c>
      <c r="AG200" s="104">
        <f t="shared" si="133"/>
        <v>1</v>
      </c>
      <c r="AH200" s="104">
        <f t="shared" si="134"/>
        <v>1</v>
      </c>
      <c r="AI200" s="104">
        <f t="shared" si="135"/>
        <v>0</v>
      </c>
      <c r="AJ200" s="210" t="s">
        <v>6314</v>
      </c>
      <c r="AK200" s="210" t="s">
        <v>6314</v>
      </c>
      <c r="AL200" s="210" t="s">
        <v>6314</v>
      </c>
      <c r="AM200" s="104">
        <f t="shared" si="136"/>
        <v>0</v>
      </c>
      <c r="AN200" s="104">
        <f t="shared" si="137"/>
        <v>0</v>
      </c>
      <c r="AO200" s="104" t="e">
        <f t="shared" si="138"/>
        <v>#VALUE!</v>
      </c>
      <c r="AP200" s="104" t="e">
        <f t="shared" si="139"/>
        <v>#VALUE!</v>
      </c>
      <c r="AQ200" s="104">
        <f t="shared" si="140"/>
        <v>0</v>
      </c>
    </row>
    <row r="201" spans="1:43">
      <c r="A201" s="70">
        <f t="shared" si="142"/>
        <v>200</v>
      </c>
      <c r="B201" s="70" t="e">
        <f>INDEX(monthly_gwh_mw!B:B,MATCH(A201,monthly_gwh_mw!AA:AA,0))</f>
        <v>#N/A</v>
      </c>
      <c r="C201" s="190" t="e">
        <f>INDEX(monthly_gwh_mw!K:K,MATCH(A201,monthly_gwh_mw!AA:AA,0))</f>
        <v>#N/A</v>
      </c>
      <c r="D201" s="70" t="e">
        <f>INDEX(monthly_gwh_mw!Y:Y,MATCH(A201,monthly_gwh_mw!AA:AA,0))</f>
        <v>#N/A</v>
      </c>
      <c r="E201" s="70" t="e">
        <f>INDEX(monthly_gwh_mw!N:N,MATCH(A201,monthly_gwh_mw!AA:AA,0))</f>
        <v>#N/A</v>
      </c>
      <c r="F201" s="67" t="e">
        <f t="shared" si="124"/>
        <v>#N/A</v>
      </c>
      <c r="G201" s="192">
        <v>43791</v>
      </c>
      <c r="H201" s="40">
        <v>43922</v>
      </c>
      <c r="I201" s="40">
        <v>43982</v>
      </c>
      <c r="J201" s="25" t="s">
        <v>9</v>
      </c>
      <c r="K201" s="25">
        <v>0</v>
      </c>
      <c r="M201" s="67" t="str">
        <f>IF(COUNTIFS(resources!B:B,B201)&gt;0,INDEX(resources!I:I,MATCH(B201,resources!B:B,0)),"fillme")</f>
        <v>fillme</v>
      </c>
      <c r="O201" s="67" t="e">
        <f t="shared" si="141"/>
        <v>#N/A</v>
      </c>
      <c r="P201" s="67" t="e">
        <f t="shared" si="141"/>
        <v>#N/A</v>
      </c>
      <c r="Q201" s="67" t="e">
        <f t="shared" si="141"/>
        <v>#N/A</v>
      </c>
      <c r="R201" s="67" t="e">
        <f t="shared" si="141"/>
        <v>#N/A</v>
      </c>
      <c r="Y201" s="26">
        <f t="shared" si="125"/>
        <v>2019</v>
      </c>
      <c r="Z201" s="26">
        <f t="shared" si="126"/>
        <v>11</v>
      </c>
      <c r="AA201" s="26">
        <f t="shared" si="127"/>
        <v>2020</v>
      </c>
      <c r="AB201" s="26">
        <f t="shared" si="128"/>
        <v>4</v>
      </c>
      <c r="AC201" s="26">
        <f t="shared" si="129"/>
        <v>2020</v>
      </c>
      <c r="AD201" s="26">
        <f t="shared" si="130"/>
        <v>5</v>
      </c>
      <c r="AE201" s="104">
        <f t="shared" si="131"/>
        <v>1</v>
      </c>
      <c r="AF201" s="104">
        <f t="shared" si="132"/>
        <v>1</v>
      </c>
      <c r="AG201" s="104">
        <f t="shared" si="133"/>
        <v>1</v>
      </c>
      <c r="AH201" s="104">
        <f t="shared" si="134"/>
        <v>1</v>
      </c>
      <c r="AI201" s="104">
        <f t="shared" si="135"/>
        <v>0</v>
      </c>
      <c r="AJ201" s="210" t="s">
        <v>6314</v>
      </c>
      <c r="AK201" s="210" t="s">
        <v>6314</v>
      </c>
      <c r="AL201" s="210" t="s">
        <v>6314</v>
      </c>
      <c r="AM201" s="104">
        <f t="shared" si="136"/>
        <v>0</v>
      </c>
      <c r="AN201" s="104">
        <f t="shared" si="137"/>
        <v>0</v>
      </c>
      <c r="AO201" s="104" t="e">
        <f t="shared" si="138"/>
        <v>#VALUE!</v>
      </c>
      <c r="AP201" s="104" t="e">
        <f t="shared" si="139"/>
        <v>#VALUE!</v>
      </c>
      <c r="AQ201" s="104">
        <f t="shared" si="140"/>
        <v>0</v>
      </c>
    </row>
    <row r="202" spans="1:43">
      <c r="A202" s="70">
        <f t="shared" si="142"/>
        <v>201</v>
      </c>
      <c r="B202" s="70" t="e">
        <f>INDEX(monthly_gwh_mw!B:B,MATCH(A202,monthly_gwh_mw!AA:AA,0))</f>
        <v>#N/A</v>
      </c>
      <c r="C202" s="190" t="e">
        <f>INDEX(monthly_gwh_mw!K:K,MATCH(A202,monthly_gwh_mw!AA:AA,0))</f>
        <v>#N/A</v>
      </c>
      <c r="D202" s="70" t="e">
        <f>INDEX(monthly_gwh_mw!Y:Y,MATCH(A202,monthly_gwh_mw!AA:AA,0))</f>
        <v>#N/A</v>
      </c>
      <c r="E202" s="70" t="e">
        <f>INDEX(monthly_gwh_mw!N:N,MATCH(A202,monthly_gwh_mw!AA:AA,0))</f>
        <v>#N/A</v>
      </c>
      <c r="F202" s="67" t="e">
        <f t="shared" si="124"/>
        <v>#N/A</v>
      </c>
      <c r="G202" s="192">
        <v>43810</v>
      </c>
      <c r="H202" s="40">
        <v>43862</v>
      </c>
      <c r="I202" s="40">
        <v>43890</v>
      </c>
      <c r="J202" s="25" t="s">
        <v>9</v>
      </c>
      <c r="K202" s="25">
        <v>0</v>
      </c>
      <c r="M202" s="67" t="str">
        <f>IF(COUNTIFS(resources!B:B,B202)&gt;0,INDEX(resources!I:I,MATCH(B202,resources!B:B,0)),"fillme")</f>
        <v>fillme</v>
      </c>
      <c r="O202" s="67" t="e">
        <f t="shared" si="141"/>
        <v>#N/A</v>
      </c>
      <c r="P202" s="67" t="e">
        <f t="shared" si="141"/>
        <v>#N/A</v>
      </c>
      <c r="Q202" s="67" t="e">
        <f t="shared" si="141"/>
        <v>#N/A</v>
      </c>
      <c r="R202" s="67" t="e">
        <f t="shared" si="141"/>
        <v>#N/A</v>
      </c>
      <c r="Y202" s="26">
        <f t="shared" si="125"/>
        <v>2019</v>
      </c>
      <c r="Z202" s="26">
        <f t="shared" si="126"/>
        <v>12</v>
      </c>
      <c r="AA202" s="26">
        <f t="shared" si="127"/>
        <v>2020</v>
      </c>
      <c r="AB202" s="26">
        <f t="shared" si="128"/>
        <v>2</v>
      </c>
      <c r="AC202" s="26">
        <f t="shared" si="129"/>
        <v>2020</v>
      </c>
      <c r="AD202" s="26">
        <f t="shared" si="130"/>
        <v>2</v>
      </c>
      <c r="AE202" s="104">
        <f t="shared" si="131"/>
        <v>1</v>
      </c>
      <c r="AF202" s="104">
        <f t="shared" si="132"/>
        <v>1</v>
      </c>
      <c r="AG202" s="104">
        <f t="shared" si="133"/>
        <v>1</v>
      </c>
      <c r="AH202" s="104">
        <f t="shared" si="134"/>
        <v>1</v>
      </c>
      <c r="AI202" s="104">
        <f t="shared" si="135"/>
        <v>0</v>
      </c>
      <c r="AJ202" s="210" t="s">
        <v>6314</v>
      </c>
      <c r="AK202" s="210" t="s">
        <v>6314</v>
      </c>
      <c r="AL202" s="210" t="s">
        <v>6314</v>
      </c>
      <c r="AM202" s="104">
        <f t="shared" si="136"/>
        <v>0</v>
      </c>
      <c r="AN202" s="104">
        <f t="shared" si="137"/>
        <v>0</v>
      </c>
      <c r="AO202" s="104" t="e">
        <f t="shared" si="138"/>
        <v>#VALUE!</v>
      </c>
      <c r="AP202" s="104" t="e">
        <f t="shared" si="139"/>
        <v>#VALUE!</v>
      </c>
      <c r="AQ202" s="104">
        <f t="shared" si="140"/>
        <v>0</v>
      </c>
    </row>
    <row r="203" spans="1:43">
      <c r="A203" s="70">
        <f t="shared" si="142"/>
        <v>202</v>
      </c>
      <c r="B203" s="70" t="e">
        <f>INDEX(monthly_gwh_mw!B:B,MATCH(A203,monthly_gwh_mw!AA:AA,0))</f>
        <v>#N/A</v>
      </c>
      <c r="C203" s="190" t="e">
        <f>INDEX(monthly_gwh_mw!K:K,MATCH(A203,monthly_gwh_mw!AA:AA,0))</f>
        <v>#N/A</v>
      </c>
      <c r="D203" s="70" t="e">
        <f>INDEX(monthly_gwh_mw!Y:Y,MATCH(A203,monthly_gwh_mw!AA:AA,0))</f>
        <v>#N/A</v>
      </c>
      <c r="E203" s="70" t="e">
        <f>INDEX(monthly_gwh_mw!N:N,MATCH(A203,monthly_gwh_mw!AA:AA,0))</f>
        <v>#N/A</v>
      </c>
      <c r="F203" s="67" t="e">
        <f t="shared" si="124"/>
        <v>#N/A</v>
      </c>
      <c r="G203" s="192">
        <v>43810</v>
      </c>
      <c r="H203" s="40">
        <v>43862</v>
      </c>
      <c r="I203" s="40">
        <v>43890</v>
      </c>
      <c r="J203" s="25" t="s">
        <v>9</v>
      </c>
      <c r="K203" s="25">
        <v>0</v>
      </c>
      <c r="M203" s="67" t="str">
        <f>IF(COUNTIFS(resources!B:B,B203)&gt;0,INDEX(resources!I:I,MATCH(B203,resources!B:B,0)),"fillme")</f>
        <v>fillme</v>
      </c>
      <c r="O203" s="67" t="e">
        <f t="shared" si="141"/>
        <v>#N/A</v>
      </c>
      <c r="P203" s="67" t="e">
        <f t="shared" si="141"/>
        <v>#N/A</v>
      </c>
      <c r="Q203" s="67" t="e">
        <f t="shared" si="141"/>
        <v>#N/A</v>
      </c>
      <c r="R203" s="67" t="e">
        <f t="shared" si="141"/>
        <v>#N/A</v>
      </c>
      <c r="Y203" s="26">
        <f t="shared" si="125"/>
        <v>2019</v>
      </c>
      <c r="Z203" s="26">
        <f t="shared" si="126"/>
        <v>12</v>
      </c>
      <c r="AA203" s="26">
        <f t="shared" si="127"/>
        <v>2020</v>
      </c>
      <c r="AB203" s="26">
        <f t="shared" si="128"/>
        <v>2</v>
      </c>
      <c r="AC203" s="26">
        <f t="shared" si="129"/>
        <v>2020</v>
      </c>
      <c r="AD203" s="26">
        <f t="shared" si="130"/>
        <v>2</v>
      </c>
      <c r="AE203" s="104">
        <f t="shared" si="131"/>
        <v>1</v>
      </c>
      <c r="AF203" s="104">
        <f t="shared" si="132"/>
        <v>1</v>
      </c>
      <c r="AG203" s="104">
        <f t="shared" si="133"/>
        <v>1</v>
      </c>
      <c r="AH203" s="104">
        <f t="shared" si="134"/>
        <v>1</v>
      </c>
      <c r="AI203" s="104">
        <f t="shared" si="135"/>
        <v>0</v>
      </c>
      <c r="AJ203" s="210" t="s">
        <v>6314</v>
      </c>
      <c r="AK203" s="210" t="s">
        <v>6314</v>
      </c>
      <c r="AL203" s="210" t="s">
        <v>6314</v>
      </c>
      <c r="AM203" s="104">
        <f t="shared" si="136"/>
        <v>0</v>
      </c>
      <c r="AN203" s="104">
        <f t="shared" si="137"/>
        <v>0</v>
      </c>
      <c r="AO203" s="104" t="e">
        <f t="shared" si="138"/>
        <v>#VALUE!</v>
      </c>
      <c r="AP203" s="104" t="e">
        <f t="shared" si="139"/>
        <v>#VALUE!</v>
      </c>
      <c r="AQ203" s="104">
        <f t="shared" si="140"/>
        <v>0</v>
      </c>
    </row>
    <row r="204" spans="1:43">
      <c r="A204" s="70">
        <f t="shared" si="142"/>
        <v>203</v>
      </c>
      <c r="B204" s="70" t="e">
        <f>INDEX(monthly_gwh_mw!B:B,MATCH(A204,monthly_gwh_mw!AA:AA,0))</f>
        <v>#N/A</v>
      </c>
      <c r="C204" s="190" t="e">
        <f>INDEX(monthly_gwh_mw!K:K,MATCH(A204,monthly_gwh_mw!AA:AA,0))</f>
        <v>#N/A</v>
      </c>
      <c r="D204" s="70" t="e">
        <f>INDEX(monthly_gwh_mw!Y:Y,MATCH(A204,monthly_gwh_mw!AA:AA,0))</f>
        <v>#N/A</v>
      </c>
      <c r="E204" s="70" t="e">
        <f>INDEX(monthly_gwh_mw!N:N,MATCH(A204,monthly_gwh_mw!AA:AA,0))</f>
        <v>#N/A</v>
      </c>
      <c r="F204" s="67" t="e">
        <f t="shared" si="124"/>
        <v>#N/A</v>
      </c>
      <c r="G204" s="192">
        <v>43811</v>
      </c>
      <c r="H204" s="40">
        <v>43862</v>
      </c>
      <c r="I204" s="40">
        <v>43982</v>
      </c>
      <c r="J204" s="25" t="s">
        <v>9</v>
      </c>
      <c r="K204" s="25">
        <v>0</v>
      </c>
      <c r="M204" s="67" t="str">
        <f>IF(COUNTIFS(resources!B:B,B204)&gt;0,INDEX(resources!I:I,MATCH(B204,resources!B:B,0)),"fillme")</f>
        <v>fillme</v>
      </c>
      <c r="O204" s="67" t="e">
        <f t="shared" si="141"/>
        <v>#N/A</v>
      </c>
      <c r="P204" s="67" t="e">
        <f t="shared" si="141"/>
        <v>#N/A</v>
      </c>
      <c r="Q204" s="67" t="e">
        <f t="shared" si="141"/>
        <v>#N/A</v>
      </c>
      <c r="R204" s="67" t="e">
        <f t="shared" si="141"/>
        <v>#N/A</v>
      </c>
      <c r="Y204" s="26">
        <f t="shared" si="125"/>
        <v>2019</v>
      </c>
      <c r="Z204" s="26">
        <f t="shared" si="126"/>
        <v>12</v>
      </c>
      <c r="AA204" s="26">
        <f t="shared" si="127"/>
        <v>2020</v>
      </c>
      <c r="AB204" s="26">
        <f t="shared" si="128"/>
        <v>2</v>
      </c>
      <c r="AC204" s="26">
        <f t="shared" si="129"/>
        <v>2020</v>
      </c>
      <c r="AD204" s="26">
        <f t="shared" si="130"/>
        <v>5</v>
      </c>
      <c r="AE204" s="104">
        <f t="shared" si="131"/>
        <v>1</v>
      </c>
      <c r="AF204" s="104">
        <f t="shared" si="132"/>
        <v>1</v>
      </c>
      <c r="AG204" s="104">
        <f t="shared" si="133"/>
        <v>1</v>
      </c>
      <c r="AH204" s="104">
        <f t="shared" si="134"/>
        <v>1</v>
      </c>
      <c r="AI204" s="104">
        <f t="shared" si="135"/>
        <v>0</v>
      </c>
      <c r="AJ204" s="210" t="s">
        <v>6314</v>
      </c>
      <c r="AK204" s="210" t="s">
        <v>6314</v>
      </c>
      <c r="AL204" s="210" t="s">
        <v>6314</v>
      </c>
      <c r="AM204" s="104">
        <f t="shared" si="136"/>
        <v>0</v>
      </c>
      <c r="AN204" s="104">
        <f t="shared" si="137"/>
        <v>0</v>
      </c>
      <c r="AO204" s="104" t="e">
        <f t="shared" si="138"/>
        <v>#VALUE!</v>
      </c>
      <c r="AP204" s="104" t="e">
        <f t="shared" si="139"/>
        <v>#VALUE!</v>
      </c>
      <c r="AQ204" s="104">
        <f t="shared" si="140"/>
        <v>0</v>
      </c>
    </row>
    <row r="205" spans="1:43">
      <c r="A205" s="70">
        <f t="shared" si="142"/>
        <v>204</v>
      </c>
      <c r="B205" s="70" t="e">
        <f>INDEX(monthly_gwh_mw!B:B,MATCH(A205,monthly_gwh_mw!AA:AA,0))</f>
        <v>#N/A</v>
      </c>
      <c r="C205" s="190" t="e">
        <f>INDEX(monthly_gwh_mw!K:K,MATCH(A205,monthly_gwh_mw!AA:AA,0))</f>
        <v>#N/A</v>
      </c>
      <c r="D205" s="70" t="e">
        <f>INDEX(monthly_gwh_mw!Y:Y,MATCH(A205,monthly_gwh_mw!AA:AA,0))</f>
        <v>#N/A</v>
      </c>
      <c r="E205" s="70" t="e">
        <f>INDEX(monthly_gwh_mw!N:N,MATCH(A205,monthly_gwh_mw!AA:AA,0))</f>
        <v>#N/A</v>
      </c>
      <c r="F205" s="67" t="e">
        <f t="shared" si="124"/>
        <v>#N/A</v>
      </c>
      <c r="G205" s="192">
        <v>43812</v>
      </c>
      <c r="H205" s="40">
        <v>43891</v>
      </c>
      <c r="I205" s="40">
        <v>43921</v>
      </c>
      <c r="J205" s="25" t="s">
        <v>9</v>
      </c>
      <c r="K205" s="25">
        <v>0</v>
      </c>
      <c r="M205" s="67" t="str">
        <f>IF(COUNTIFS(resources!B:B,B205)&gt;0,INDEX(resources!I:I,MATCH(B205,resources!B:B,0)),"fillme")</f>
        <v>fillme</v>
      </c>
      <c r="O205" s="67" t="e">
        <f t="shared" si="141"/>
        <v>#N/A</v>
      </c>
      <c r="P205" s="67" t="e">
        <f t="shared" si="141"/>
        <v>#N/A</v>
      </c>
      <c r="Q205" s="67" t="e">
        <f t="shared" si="141"/>
        <v>#N/A</v>
      </c>
      <c r="R205" s="67" t="e">
        <f t="shared" si="141"/>
        <v>#N/A</v>
      </c>
      <c r="Y205" s="26">
        <f t="shared" si="125"/>
        <v>2019</v>
      </c>
      <c r="Z205" s="26">
        <f t="shared" si="126"/>
        <v>12</v>
      </c>
      <c r="AA205" s="26">
        <f t="shared" si="127"/>
        <v>2020</v>
      </c>
      <c r="AB205" s="26">
        <f t="shared" si="128"/>
        <v>3</v>
      </c>
      <c r="AC205" s="26">
        <f t="shared" si="129"/>
        <v>2020</v>
      </c>
      <c r="AD205" s="26">
        <f t="shared" si="130"/>
        <v>3</v>
      </c>
      <c r="AE205" s="104">
        <f t="shared" si="131"/>
        <v>1</v>
      </c>
      <c r="AF205" s="104">
        <f t="shared" si="132"/>
        <v>1</v>
      </c>
      <c r="AG205" s="104">
        <f t="shared" si="133"/>
        <v>1</v>
      </c>
      <c r="AH205" s="104">
        <f t="shared" si="134"/>
        <v>1</v>
      </c>
      <c r="AI205" s="104">
        <f t="shared" si="135"/>
        <v>0</v>
      </c>
      <c r="AJ205" s="210" t="s">
        <v>6314</v>
      </c>
      <c r="AK205" s="210" t="s">
        <v>6314</v>
      </c>
      <c r="AL205" s="210" t="s">
        <v>6314</v>
      </c>
      <c r="AM205" s="104">
        <f t="shared" si="136"/>
        <v>0</v>
      </c>
      <c r="AN205" s="104">
        <f t="shared" si="137"/>
        <v>0</v>
      </c>
      <c r="AO205" s="104" t="e">
        <f t="shared" si="138"/>
        <v>#VALUE!</v>
      </c>
      <c r="AP205" s="104" t="e">
        <f t="shared" si="139"/>
        <v>#VALUE!</v>
      </c>
      <c r="AQ205" s="104">
        <f t="shared" si="140"/>
        <v>0</v>
      </c>
    </row>
    <row r="206" spans="1:43">
      <c r="A206" s="70">
        <f t="shared" si="142"/>
        <v>205</v>
      </c>
      <c r="B206" s="70" t="e">
        <f>INDEX(monthly_gwh_mw!B:B,MATCH(A206,monthly_gwh_mw!AA:AA,0))</f>
        <v>#N/A</v>
      </c>
      <c r="C206" s="190" t="e">
        <f>INDEX(monthly_gwh_mw!K:K,MATCH(A206,monthly_gwh_mw!AA:AA,0))</f>
        <v>#N/A</v>
      </c>
      <c r="D206" s="70" t="e">
        <f>INDEX(monthly_gwh_mw!Y:Y,MATCH(A206,monthly_gwh_mw!AA:AA,0))</f>
        <v>#N/A</v>
      </c>
      <c r="E206" s="70" t="e">
        <f>INDEX(monthly_gwh_mw!N:N,MATCH(A206,monthly_gwh_mw!AA:AA,0))</f>
        <v>#N/A</v>
      </c>
      <c r="F206" s="67" t="e">
        <f t="shared" si="124"/>
        <v>#N/A</v>
      </c>
      <c r="G206" s="192">
        <v>43812</v>
      </c>
      <c r="H206" s="40">
        <v>43891</v>
      </c>
      <c r="I206" s="40">
        <v>43921</v>
      </c>
      <c r="J206" s="25" t="s">
        <v>9</v>
      </c>
      <c r="K206" s="25">
        <v>0</v>
      </c>
      <c r="M206" s="67" t="str">
        <f>IF(COUNTIFS(resources!B:B,B206)&gt;0,INDEX(resources!I:I,MATCH(B206,resources!B:B,0)),"fillme")</f>
        <v>fillme</v>
      </c>
      <c r="O206" s="67" t="e">
        <f t="shared" si="141"/>
        <v>#N/A</v>
      </c>
      <c r="P206" s="67" t="e">
        <f t="shared" si="141"/>
        <v>#N/A</v>
      </c>
      <c r="Q206" s="67" t="e">
        <f t="shared" si="141"/>
        <v>#N/A</v>
      </c>
      <c r="R206" s="67" t="e">
        <f t="shared" si="141"/>
        <v>#N/A</v>
      </c>
      <c r="Y206" s="26">
        <f t="shared" si="125"/>
        <v>2019</v>
      </c>
      <c r="Z206" s="26">
        <f t="shared" si="126"/>
        <v>12</v>
      </c>
      <c r="AA206" s="26">
        <f t="shared" si="127"/>
        <v>2020</v>
      </c>
      <c r="AB206" s="26">
        <f t="shared" si="128"/>
        <v>3</v>
      </c>
      <c r="AC206" s="26">
        <f t="shared" si="129"/>
        <v>2020</v>
      </c>
      <c r="AD206" s="26">
        <f t="shared" si="130"/>
        <v>3</v>
      </c>
      <c r="AE206" s="104">
        <f t="shared" si="131"/>
        <v>1</v>
      </c>
      <c r="AF206" s="104">
        <f t="shared" si="132"/>
        <v>1</v>
      </c>
      <c r="AG206" s="104">
        <f t="shared" si="133"/>
        <v>1</v>
      </c>
      <c r="AH206" s="104">
        <f t="shared" si="134"/>
        <v>1</v>
      </c>
      <c r="AI206" s="104">
        <f t="shared" si="135"/>
        <v>0</v>
      </c>
      <c r="AJ206" s="210" t="s">
        <v>6314</v>
      </c>
      <c r="AK206" s="210" t="s">
        <v>6314</v>
      </c>
      <c r="AL206" s="210" t="s">
        <v>6314</v>
      </c>
      <c r="AM206" s="104">
        <f t="shared" si="136"/>
        <v>0</v>
      </c>
      <c r="AN206" s="104">
        <f t="shared" si="137"/>
        <v>0</v>
      </c>
      <c r="AO206" s="104" t="e">
        <f t="shared" si="138"/>
        <v>#VALUE!</v>
      </c>
      <c r="AP206" s="104" t="e">
        <f t="shared" si="139"/>
        <v>#VALUE!</v>
      </c>
      <c r="AQ206" s="104">
        <f t="shared" si="140"/>
        <v>0</v>
      </c>
    </row>
    <row r="207" spans="1:43">
      <c r="A207" s="70">
        <f t="shared" si="142"/>
        <v>206</v>
      </c>
      <c r="B207" s="70" t="e">
        <f>INDEX(monthly_gwh_mw!B:B,MATCH(A207,monthly_gwh_mw!AA:AA,0))</f>
        <v>#N/A</v>
      </c>
      <c r="C207" s="190" t="e">
        <f>INDEX(monthly_gwh_mw!K:K,MATCH(A207,monthly_gwh_mw!AA:AA,0))</f>
        <v>#N/A</v>
      </c>
      <c r="D207" s="70" t="e">
        <f>INDEX(monthly_gwh_mw!Y:Y,MATCH(A207,monthly_gwh_mw!AA:AA,0))</f>
        <v>#N/A</v>
      </c>
      <c r="E207" s="70" t="e">
        <f>INDEX(monthly_gwh_mw!N:N,MATCH(A207,monthly_gwh_mw!AA:AA,0))</f>
        <v>#N/A</v>
      </c>
      <c r="F207" s="67" t="e">
        <f t="shared" si="124"/>
        <v>#N/A</v>
      </c>
      <c r="G207" s="192">
        <v>43837</v>
      </c>
      <c r="H207" s="40">
        <v>44075</v>
      </c>
      <c r="I207" s="40">
        <v>44135</v>
      </c>
      <c r="J207" s="25" t="s">
        <v>9</v>
      </c>
      <c r="K207" s="25">
        <v>0</v>
      </c>
      <c r="M207" s="67" t="str">
        <f>IF(COUNTIFS(resources!B:B,B207)&gt;0,INDEX(resources!I:I,MATCH(B207,resources!B:B,0)),"fillme")</f>
        <v>fillme</v>
      </c>
      <c r="O207" s="67" t="e">
        <f t="shared" si="141"/>
        <v>#N/A</v>
      </c>
      <c r="P207" s="67" t="e">
        <f t="shared" si="141"/>
        <v>#N/A</v>
      </c>
      <c r="Q207" s="67" t="e">
        <f t="shared" si="141"/>
        <v>#N/A</v>
      </c>
      <c r="R207" s="67" t="e">
        <f t="shared" si="141"/>
        <v>#N/A</v>
      </c>
      <c r="Y207" s="26">
        <f t="shared" si="125"/>
        <v>2020</v>
      </c>
      <c r="Z207" s="26">
        <f t="shared" si="126"/>
        <v>1</v>
      </c>
      <c r="AA207" s="26">
        <f t="shared" si="127"/>
        <v>2020</v>
      </c>
      <c r="AB207" s="26">
        <f t="shared" si="128"/>
        <v>9</v>
      </c>
      <c r="AC207" s="26">
        <f t="shared" si="129"/>
        <v>2020</v>
      </c>
      <c r="AD207" s="26">
        <f t="shared" si="130"/>
        <v>10</v>
      </c>
      <c r="AE207" s="104">
        <f t="shared" si="131"/>
        <v>1</v>
      </c>
      <c r="AF207" s="104">
        <f t="shared" si="132"/>
        <v>1</v>
      </c>
      <c r="AG207" s="104">
        <f t="shared" si="133"/>
        <v>1</v>
      </c>
      <c r="AH207" s="104">
        <f t="shared" si="134"/>
        <v>1</v>
      </c>
      <c r="AI207" s="104">
        <f t="shared" si="135"/>
        <v>0</v>
      </c>
      <c r="AJ207" s="210" t="s">
        <v>6314</v>
      </c>
      <c r="AK207" s="210" t="s">
        <v>6314</v>
      </c>
      <c r="AL207" s="210" t="s">
        <v>6314</v>
      </c>
      <c r="AM207" s="104">
        <f t="shared" si="136"/>
        <v>0</v>
      </c>
      <c r="AN207" s="104">
        <f t="shared" si="137"/>
        <v>0</v>
      </c>
      <c r="AO207" s="104" t="e">
        <f t="shared" si="138"/>
        <v>#VALUE!</v>
      </c>
      <c r="AP207" s="104" t="e">
        <f t="shared" si="139"/>
        <v>#VALUE!</v>
      </c>
      <c r="AQ207" s="104">
        <f t="shared" si="140"/>
        <v>0</v>
      </c>
    </row>
    <row r="208" spans="1:43">
      <c r="A208" s="70">
        <f t="shared" si="142"/>
        <v>207</v>
      </c>
      <c r="B208" s="70" t="e">
        <f>INDEX(monthly_gwh_mw!B:B,MATCH(A208,monthly_gwh_mw!AA:AA,0))</f>
        <v>#N/A</v>
      </c>
      <c r="C208" s="190" t="e">
        <f>INDEX(monthly_gwh_mw!K:K,MATCH(A208,monthly_gwh_mw!AA:AA,0))</f>
        <v>#N/A</v>
      </c>
      <c r="D208" s="70" t="e">
        <f>INDEX(monthly_gwh_mw!Y:Y,MATCH(A208,monthly_gwh_mw!AA:AA,0))</f>
        <v>#N/A</v>
      </c>
      <c r="E208" s="70" t="e">
        <f>INDEX(monthly_gwh_mw!N:N,MATCH(A208,monthly_gwh_mw!AA:AA,0))</f>
        <v>#N/A</v>
      </c>
      <c r="F208" s="67" t="e">
        <f t="shared" si="124"/>
        <v>#N/A</v>
      </c>
      <c r="G208" s="192">
        <v>43837</v>
      </c>
      <c r="H208" s="40">
        <v>44075</v>
      </c>
      <c r="I208" s="40">
        <v>44104</v>
      </c>
      <c r="J208" s="25" t="s">
        <v>9</v>
      </c>
      <c r="K208" s="25">
        <v>0</v>
      </c>
      <c r="M208" s="67" t="str">
        <f>IF(COUNTIFS(resources!B:B,B208)&gt;0,INDEX(resources!I:I,MATCH(B208,resources!B:B,0)),"fillme")</f>
        <v>fillme</v>
      </c>
      <c r="O208" s="67" t="e">
        <f t="shared" si="141"/>
        <v>#N/A</v>
      </c>
      <c r="P208" s="67" t="e">
        <f t="shared" si="141"/>
        <v>#N/A</v>
      </c>
      <c r="Q208" s="67" t="e">
        <f t="shared" si="141"/>
        <v>#N/A</v>
      </c>
      <c r="R208" s="67" t="e">
        <f t="shared" si="141"/>
        <v>#N/A</v>
      </c>
      <c r="Y208" s="26">
        <f t="shared" si="125"/>
        <v>2020</v>
      </c>
      <c r="Z208" s="26">
        <f t="shared" si="126"/>
        <v>1</v>
      </c>
      <c r="AA208" s="26">
        <f t="shared" si="127"/>
        <v>2020</v>
      </c>
      <c r="AB208" s="26">
        <f t="shared" si="128"/>
        <v>9</v>
      </c>
      <c r="AC208" s="26">
        <f t="shared" si="129"/>
        <v>2020</v>
      </c>
      <c r="AD208" s="26">
        <f t="shared" si="130"/>
        <v>9</v>
      </c>
      <c r="AE208" s="104">
        <f t="shared" si="131"/>
        <v>1</v>
      </c>
      <c r="AF208" s="104">
        <f t="shared" si="132"/>
        <v>1</v>
      </c>
      <c r="AG208" s="104">
        <f t="shared" si="133"/>
        <v>1</v>
      </c>
      <c r="AH208" s="104">
        <f t="shared" si="134"/>
        <v>1</v>
      </c>
      <c r="AI208" s="104">
        <f t="shared" si="135"/>
        <v>0</v>
      </c>
      <c r="AJ208" s="210" t="s">
        <v>6314</v>
      </c>
      <c r="AK208" s="210" t="s">
        <v>6314</v>
      </c>
      <c r="AL208" s="210" t="s">
        <v>6314</v>
      </c>
      <c r="AM208" s="104">
        <f t="shared" si="136"/>
        <v>0</v>
      </c>
      <c r="AN208" s="104">
        <f t="shared" si="137"/>
        <v>0</v>
      </c>
      <c r="AO208" s="104" t="e">
        <f t="shared" si="138"/>
        <v>#VALUE!</v>
      </c>
      <c r="AP208" s="104" t="e">
        <f t="shared" si="139"/>
        <v>#VALUE!</v>
      </c>
      <c r="AQ208" s="104">
        <f t="shared" si="140"/>
        <v>0</v>
      </c>
    </row>
    <row r="209" spans="1:43">
      <c r="A209" s="70">
        <f t="shared" si="142"/>
        <v>208</v>
      </c>
      <c r="B209" s="70" t="e">
        <f>INDEX(monthly_gwh_mw!B:B,MATCH(A209,monthly_gwh_mw!AA:AA,0))</f>
        <v>#N/A</v>
      </c>
      <c r="C209" s="190" t="e">
        <f>INDEX(monthly_gwh_mw!K:K,MATCH(A209,monthly_gwh_mw!AA:AA,0))</f>
        <v>#N/A</v>
      </c>
      <c r="D209" s="70" t="e">
        <f>INDEX(monthly_gwh_mw!Y:Y,MATCH(A209,monthly_gwh_mw!AA:AA,0))</f>
        <v>#N/A</v>
      </c>
      <c r="E209" s="70" t="e">
        <f>INDEX(monthly_gwh_mw!N:N,MATCH(A209,monthly_gwh_mw!AA:AA,0))</f>
        <v>#N/A</v>
      </c>
      <c r="F209" s="67" t="e">
        <f t="shared" si="124"/>
        <v>#N/A</v>
      </c>
      <c r="G209" s="192">
        <v>43837</v>
      </c>
      <c r="H209" s="40">
        <v>43952</v>
      </c>
      <c r="I209" s="40">
        <v>43982</v>
      </c>
      <c r="J209" s="25" t="s">
        <v>9</v>
      </c>
      <c r="K209" s="25">
        <v>0</v>
      </c>
      <c r="M209" s="67" t="str">
        <f>IF(COUNTIFS(resources!B:B,B209)&gt;0,INDEX(resources!I:I,MATCH(B209,resources!B:B,0)),"fillme")</f>
        <v>fillme</v>
      </c>
      <c r="O209" s="67" t="e">
        <f t="shared" si="141"/>
        <v>#N/A</v>
      </c>
      <c r="P209" s="67" t="e">
        <f t="shared" si="141"/>
        <v>#N/A</v>
      </c>
      <c r="Q209" s="67" t="e">
        <f t="shared" si="141"/>
        <v>#N/A</v>
      </c>
      <c r="R209" s="67" t="e">
        <f t="shared" si="141"/>
        <v>#N/A</v>
      </c>
      <c r="Y209" s="26">
        <f t="shared" si="125"/>
        <v>2020</v>
      </c>
      <c r="Z209" s="26">
        <f t="shared" si="126"/>
        <v>1</v>
      </c>
      <c r="AA209" s="26">
        <f t="shared" si="127"/>
        <v>2020</v>
      </c>
      <c r="AB209" s="26">
        <f t="shared" si="128"/>
        <v>5</v>
      </c>
      <c r="AC209" s="26">
        <f t="shared" si="129"/>
        <v>2020</v>
      </c>
      <c r="AD209" s="26">
        <f t="shared" si="130"/>
        <v>5</v>
      </c>
      <c r="AE209" s="104">
        <f t="shared" si="131"/>
        <v>1</v>
      </c>
      <c r="AF209" s="104">
        <f t="shared" si="132"/>
        <v>1</v>
      </c>
      <c r="AG209" s="104">
        <f t="shared" si="133"/>
        <v>1</v>
      </c>
      <c r="AH209" s="104">
        <f t="shared" si="134"/>
        <v>1</v>
      </c>
      <c r="AI209" s="104">
        <f t="shared" si="135"/>
        <v>0</v>
      </c>
      <c r="AJ209" s="210" t="s">
        <v>6314</v>
      </c>
      <c r="AK209" s="210" t="s">
        <v>6314</v>
      </c>
      <c r="AL209" s="210" t="s">
        <v>6314</v>
      </c>
      <c r="AM209" s="104">
        <f t="shared" si="136"/>
        <v>0</v>
      </c>
      <c r="AN209" s="104">
        <f t="shared" si="137"/>
        <v>0</v>
      </c>
      <c r="AO209" s="104" t="e">
        <f t="shared" si="138"/>
        <v>#VALUE!</v>
      </c>
      <c r="AP209" s="104" t="e">
        <f t="shared" si="139"/>
        <v>#VALUE!</v>
      </c>
      <c r="AQ209" s="104">
        <f t="shared" si="140"/>
        <v>0</v>
      </c>
    </row>
    <row r="210" spans="1:43">
      <c r="A210" s="70">
        <f t="shared" si="142"/>
        <v>209</v>
      </c>
      <c r="B210" s="70" t="e">
        <f>INDEX(monthly_gwh_mw!B:B,MATCH(A210,monthly_gwh_mw!AA:AA,0))</f>
        <v>#N/A</v>
      </c>
      <c r="C210" s="190" t="e">
        <f>INDEX(monthly_gwh_mw!K:K,MATCH(A210,monthly_gwh_mw!AA:AA,0))</f>
        <v>#N/A</v>
      </c>
      <c r="D210" s="70" t="e">
        <f>INDEX(monthly_gwh_mw!Y:Y,MATCH(A210,monthly_gwh_mw!AA:AA,0))</f>
        <v>#N/A</v>
      </c>
      <c r="E210" s="70" t="e">
        <f>INDEX(monthly_gwh_mw!N:N,MATCH(A210,monthly_gwh_mw!AA:AA,0))</f>
        <v>#N/A</v>
      </c>
      <c r="F210" s="67" t="e">
        <f t="shared" si="124"/>
        <v>#N/A</v>
      </c>
      <c r="G210" s="192">
        <v>43854</v>
      </c>
      <c r="H210" s="40">
        <v>44044</v>
      </c>
      <c r="I210" s="40">
        <v>44104</v>
      </c>
      <c r="J210" s="25" t="s">
        <v>9</v>
      </c>
      <c r="K210" s="25">
        <v>0</v>
      </c>
      <c r="M210" s="67" t="str">
        <f>IF(COUNTIFS(resources!B:B,B210)&gt;0,INDEX(resources!I:I,MATCH(B210,resources!B:B,0)),"fillme")</f>
        <v>fillme</v>
      </c>
      <c r="O210" s="67" t="e">
        <f t="shared" si="141"/>
        <v>#N/A</v>
      </c>
      <c r="P210" s="67" t="e">
        <f t="shared" si="141"/>
        <v>#N/A</v>
      </c>
      <c r="Q210" s="67" t="e">
        <f t="shared" si="141"/>
        <v>#N/A</v>
      </c>
      <c r="R210" s="67" t="e">
        <f t="shared" si="141"/>
        <v>#N/A</v>
      </c>
      <c r="Y210" s="26">
        <f t="shared" si="125"/>
        <v>2020</v>
      </c>
      <c r="Z210" s="26">
        <f t="shared" si="126"/>
        <v>1</v>
      </c>
      <c r="AA210" s="26">
        <f t="shared" si="127"/>
        <v>2020</v>
      </c>
      <c r="AB210" s="26">
        <f t="shared" si="128"/>
        <v>8</v>
      </c>
      <c r="AC210" s="26">
        <f t="shared" si="129"/>
        <v>2020</v>
      </c>
      <c r="AD210" s="26">
        <f t="shared" si="130"/>
        <v>9</v>
      </c>
      <c r="AE210" s="104">
        <f t="shared" si="131"/>
        <v>1</v>
      </c>
      <c r="AF210" s="104">
        <f t="shared" si="132"/>
        <v>1</v>
      </c>
      <c r="AG210" s="104">
        <f t="shared" si="133"/>
        <v>1</v>
      </c>
      <c r="AH210" s="104">
        <f t="shared" si="134"/>
        <v>1</v>
      </c>
      <c r="AI210" s="104">
        <f t="shared" si="135"/>
        <v>0</v>
      </c>
      <c r="AJ210" s="210" t="s">
        <v>6314</v>
      </c>
      <c r="AK210" s="210" t="s">
        <v>6314</v>
      </c>
      <c r="AL210" s="210" t="s">
        <v>6314</v>
      </c>
      <c r="AM210" s="104">
        <f t="shared" si="136"/>
        <v>0</v>
      </c>
      <c r="AN210" s="104">
        <f t="shared" si="137"/>
        <v>0</v>
      </c>
      <c r="AO210" s="104" t="e">
        <f t="shared" si="138"/>
        <v>#VALUE!</v>
      </c>
      <c r="AP210" s="104" t="e">
        <f t="shared" si="139"/>
        <v>#VALUE!</v>
      </c>
      <c r="AQ210" s="104">
        <f t="shared" si="140"/>
        <v>0</v>
      </c>
    </row>
    <row r="211" spans="1:43">
      <c r="A211" s="70">
        <f t="shared" si="142"/>
        <v>210</v>
      </c>
      <c r="B211" s="70" t="e">
        <f>INDEX(monthly_gwh_mw!B:B,MATCH(A211,monthly_gwh_mw!AA:AA,0))</f>
        <v>#N/A</v>
      </c>
      <c r="C211" s="190" t="e">
        <f>INDEX(monthly_gwh_mw!K:K,MATCH(A211,monthly_gwh_mw!AA:AA,0))</f>
        <v>#N/A</v>
      </c>
      <c r="D211" s="70" t="e">
        <f>INDEX(monthly_gwh_mw!Y:Y,MATCH(A211,monthly_gwh_mw!AA:AA,0))</f>
        <v>#N/A</v>
      </c>
      <c r="E211" s="70" t="e">
        <f>INDEX(monthly_gwh_mw!N:N,MATCH(A211,monthly_gwh_mw!AA:AA,0))</f>
        <v>#N/A</v>
      </c>
      <c r="F211" s="67" t="e">
        <f t="shared" si="124"/>
        <v>#N/A</v>
      </c>
      <c r="G211" s="192">
        <v>43854</v>
      </c>
      <c r="H211" s="40">
        <v>44044</v>
      </c>
      <c r="I211" s="40">
        <v>44104</v>
      </c>
      <c r="J211" s="25" t="s">
        <v>9</v>
      </c>
      <c r="K211" s="25">
        <v>0</v>
      </c>
      <c r="M211" s="67" t="str">
        <f>IF(COUNTIFS(resources!B:B,B211)&gt;0,INDEX(resources!I:I,MATCH(B211,resources!B:B,0)),"fillme")</f>
        <v>fillme</v>
      </c>
      <c r="O211" s="67" t="e">
        <f t="shared" si="141"/>
        <v>#N/A</v>
      </c>
      <c r="P211" s="67" t="e">
        <f t="shared" si="141"/>
        <v>#N/A</v>
      </c>
      <c r="Q211" s="67" t="e">
        <f t="shared" si="141"/>
        <v>#N/A</v>
      </c>
      <c r="R211" s="67" t="e">
        <f t="shared" si="141"/>
        <v>#N/A</v>
      </c>
      <c r="Y211" s="26">
        <f t="shared" si="125"/>
        <v>2020</v>
      </c>
      <c r="Z211" s="26">
        <f t="shared" si="126"/>
        <v>1</v>
      </c>
      <c r="AA211" s="26">
        <f t="shared" si="127"/>
        <v>2020</v>
      </c>
      <c r="AB211" s="26">
        <f t="shared" si="128"/>
        <v>8</v>
      </c>
      <c r="AC211" s="26">
        <f t="shared" si="129"/>
        <v>2020</v>
      </c>
      <c r="AD211" s="26">
        <f t="shared" si="130"/>
        <v>9</v>
      </c>
      <c r="AE211" s="104">
        <f t="shared" si="131"/>
        <v>1</v>
      </c>
      <c r="AF211" s="104">
        <f t="shared" si="132"/>
        <v>1</v>
      </c>
      <c r="AG211" s="104">
        <f t="shared" si="133"/>
        <v>1</v>
      </c>
      <c r="AH211" s="104">
        <f t="shared" si="134"/>
        <v>1</v>
      </c>
      <c r="AI211" s="104">
        <f t="shared" si="135"/>
        <v>0</v>
      </c>
      <c r="AJ211" s="210" t="s">
        <v>6314</v>
      </c>
      <c r="AK211" s="210" t="s">
        <v>6314</v>
      </c>
      <c r="AL211" s="210" t="s">
        <v>6314</v>
      </c>
      <c r="AM211" s="104">
        <f t="shared" si="136"/>
        <v>0</v>
      </c>
      <c r="AN211" s="104">
        <f t="shared" si="137"/>
        <v>0</v>
      </c>
      <c r="AO211" s="104" t="e">
        <f t="shared" si="138"/>
        <v>#VALUE!</v>
      </c>
      <c r="AP211" s="104" t="e">
        <f t="shared" si="139"/>
        <v>#VALUE!</v>
      </c>
      <c r="AQ211" s="104">
        <f t="shared" si="140"/>
        <v>0</v>
      </c>
    </row>
    <row r="212" spans="1:43">
      <c r="A212" s="70">
        <f t="shared" si="142"/>
        <v>211</v>
      </c>
      <c r="B212" s="70" t="e">
        <f>INDEX(monthly_gwh_mw!B:B,MATCH(A212,monthly_gwh_mw!AA:AA,0))</f>
        <v>#N/A</v>
      </c>
      <c r="C212" s="190" t="e">
        <f>INDEX(monthly_gwh_mw!K:K,MATCH(A212,monthly_gwh_mw!AA:AA,0))</f>
        <v>#N/A</v>
      </c>
      <c r="D212" s="70" t="e">
        <f>INDEX(monthly_gwh_mw!Y:Y,MATCH(A212,monthly_gwh_mw!AA:AA,0))</f>
        <v>#N/A</v>
      </c>
      <c r="E212" s="70" t="e">
        <f>INDEX(monthly_gwh_mw!N:N,MATCH(A212,monthly_gwh_mw!AA:AA,0))</f>
        <v>#N/A</v>
      </c>
      <c r="F212" s="67" t="e">
        <f t="shared" si="124"/>
        <v>#N/A</v>
      </c>
      <c r="G212" s="192">
        <v>43854</v>
      </c>
      <c r="H212" s="40">
        <v>44044</v>
      </c>
      <c r="I212" s="40">
        <v>44104</v>
      </c>
      <c r="J212" s="25" t="s">
        <v>9</v>
      </c>
      <c r="K212" s="25">
        <v>0</v>
      </c>
      <c r="M212" s="67" t="str">
        <f>IF(COUNTIFS(resources!B:B,B212)&gt;0,INDEX(resources!I:I,MATCH(B212,resources!B:B,0)),"fillme")</f>
        <v>fillme</v>
      </c>
      <c r="O212" s="67" t="e">
        <f t="shared" si="141"/>
        <v>#N/A</v>
      </c>
      <c r="P212" s="67" t="e">
        <f t="shared" si="141"/>
        <v>#N/A</v>
      </c>
      <c r="Q212" s="67" t="e">
        <f t="shared" si="141"/>
        <v>#N/A</v>
      </c>
      <c r="R212" s="67" t="e">
        <f t="shared" si="141"/>
        <v>#N/A</v>
      </c>
      <c r="Y212" s="26">
        <f t="shared" si="125"/>
        <v>2020</v>
      </c>
      <c r="Z212" s="26">
        <f t="shared" si="126"/>
        <v>1</v>
      </c>
      <c r="AA212" s="26">
        <f t="shared" si="127"/>
        <v>2020</v>
      </c>
      <c r="AB212" s="26">
        <f t="shared" si="128"/>
        <v>8</v>
      </c>
      <c r="AC212" s="26">
        <f t="shared" si="129"/>
        <v>2020</v>
      </c>
      <c r="AD212" s="26">
        <f t="shared" si="130"/>
        <v>9</v>
      </c>
      <c r="AE212" s="104">
        <f t="shared" si="131"/>
        <v>1</v>
      </c>
      <c r="AF212" s="104">
        <f t="shared" si="132"/>
        <v>1</v>
      </c>
      <c r="AG212" s="104">
        <f t="shared" si="133"/>
        <v>1</v>
      </c>
      <c r="AH212" s="104">
        <f t="shared" si="134"/>
        <v>1</v>
      </c>
      <c r="AI212" s="104">
        <f t="shared" si="135"/>
        <v>0</v>
      </c>
      <c r="AJ212" s="210" t="s">
        <v>6314</v>
      </c>
      <c r="AK212" s="210" t="s">
        <v>6314</v>
      </c>
      <c r="AL212" s="210" t="s">
        <v>6314</v>
      </c>
      <c r="AM212" s="104">
        <f t="shared" si="136"/>
        <v>0</v>
      </c>
      <c r="AN212" s="104">
        <f t="shared" si="137"/>
        <v>0</v>
      </c>
      <c r="AO212" s="104" t="e">
        <f t="shared" si="138"/>
        <v>#VALUE!</v>
      </c>
      <c r="AP212" s="104" t="e">
        <f t="shared" si="139"/>
        <v>#VALUE!</v>
      </c>
      <c r="AQ212" s="104">
        <f t="shared" si="140"/>
        <v>0</v>
      </c>
    </row>
    <row r="213" spans="1:43">
      <c r="A213" s="70">
        <f t="shared" si="142"/>
        <v>212</v>
      </c>
      <c r="B213" s="70" t="e">
        <f>INDEX(monthly_gwh_mw!B:B,MATCH(A213,monthly_gwh_mw!AA:AA,0))</f>
        <v>#N/A</v>
      </c>
      <c r="C213" s="190" t="e">
        <f>INDEX(monthly_gwh_mw!K:K,MATCH(A213,monthly_gwh_mw!AA:AA,0))</f>
        <v>#N/A</v>
      </c>
      <c r="D213" s="70" t="e">
        <f>INDEX(monthly_gwh_mw!Y:Y,MATCH(A213,monthly_gwh_mw!AA:AA,0))</f>
        <v>#N/A</v>
      </c>
      <c r="E213" s="70" t="e">
        <f>INDEX(monthly_gwh_mw!N:N,MATCH(A213,monthly_gwh_mw!AA:AA,0))</f>
        <v>#N/A</v>
      </c>
      <c r="F213" s="67" t="e">
        <f t="shared" si="124"/>
        <v>#N/A</v>
      </c>
      <c r="G213" s="192">
        <v>43854</v>
      </c>
      <c r="H213" s="40">
        <v>44044</v>
      </c>
      <c r="I213" s="40">
        <v>44104</v>
      </c>
      <c r="J213" s="25" t="s">
        <v>9</v>
      </c>
      <c r="K213" s="25">
        <v>0</v>
      </c>
      <c r="M213" s="67" t="str">
        <f>IF(COUNTIFS(resources!B:B,B213)&gt;0,INDEX(resources!I:I,MATCH(B213,resources!B:B,0)),"fillme")</f>
        <v>fillme</v>
      </c>
      <c r="O213" s="67" t="e">
        <f t="shared" si="141"/>
        <v>#N/A</v>
      </c>
      <c r="P213" s="67" t="e">
        <f t="shared" si="141"/>
        <v>#N/A</v>
      </c>
      <c r="Q213" s="67" t="e">
        <f t="shared" si="141"/>
        <v>#N/A</v>
      </c>
      <c r="R213" s="67" t="e">
        <f t="shared" si="141"/>
        <v>#N/A</v>
      </c>
      <c r="Y213" s="26">
        <f t="shared" si="125"/>
        <v>2020</v>
      </c>
      <c r="Z213" s="26">
        <f t="shared" si="126"/>
        <v>1</v>
      </c>
      <c r="AA213" s="26">
        <f t="shared" si="127"/>
        <v>2020</v>
      </c>
      <c r="AB213" s="26">
        <f t="shared" si="128"/>
        <v>8</v>
      </c>
      <c r="AC213" s="26">
        <f t="shared" si="129"/>
        <v>2020</v>
      </c>
      <c r="AD213" s="26">
        <f t="shared" si="130"/>
        <v>9</v>
      </c>
      <c r="AE213" s="104">
        <f t="shared" si="131"/>
        <v>1</v>
      </c>
      <c r="AF213" s="104">
        <f t="shared" si="132"/>
        <v>1</v>
      </c>
      <c r="AG213" s="104">
        <f t="shared" si="133"/>
        <v>1</v>
      </c>
      <c r="AH213" s="104">
        <f t="shared" si="134"/>
        <v>1</v>
      </c>
      <c r="AI213" s="104">
        <f t="shared" si="135"/>
        <v>0</v>
      </c>
      <c r="AJ213" s="210" t="s">
        <v>6314</v>
      </c>
      <c r="AK213" s="210" t="s">
        <v>6314</v>
      </c>
      <c r="AL213" s="210" t="s">
        <v>6314</v>
      </c>
      <c r="AM213" s="104">
        <f t="shared" si="136"/>
        <v>0</v>
      </c>
      <c r="AN213" s="104">
        <f t="shared" si="137"/>
        <v>0</v>
      </c>
      <c r="AO213" s="104" t="e">
        <f t="shared" si="138"/>
        <v>#VALUE!</v>
      </c>
      <c r="AP213" s="104" t="e">
        <f t="shared" si="139"/>
        <v>#VALUE!</v>
      </c>
      <c r="AQ213" s="104">
        <f t="shared" si="140"/>
        <v>0</v>
      </c>
    </row>
    <row r="214" spans="1:43">
      <c r="A214" s="70">
        <f t="shared" si="142"/>
        <v>213</v>
      </c>
      <c r="B214" s="70" t="e">
        <f>INDEX(monthly_gwh_mw!B:B,MATCH(A214,monthly_gwh_mw!AA:AA,0))</f>
        <v>#N/A</v>
      </c>
      <c r="C214" s="190" t="e">
        <f>INDEX(monthly_gwh_mw!K:K,MATCH(A214,monthly_gwh_mw!AA:AA,0))</f>
        <v>#N/A</v>
      </c>
      <c r="D214" s="70" t="e">
        <f>INDEX(monthly_gwh_mw!Y:Y,MATCH(A214,monthly_gwh_mw!AA:AA,0))</f>
        <v>#N/A</v>
      </c>
      <c r="E214" s="70" t="e">
        <f>INDEX(monthly_gwh_mw!N:N,MATCH(A214,monthly_gwh_mw!AA:AA,0))</f>
        <v>#N/A</v>
      </c>
      <c r="F214" s="67" t="e">
        <f t="shared" si="124"/>
        <v>#N/A</v>
      </c>
      <c r="G214" s="192">
        <v>43854</v>
      </c>
      <c r="H214" s="40">
        <v>44044</v>
      </c>
      <c r="I214" s="40">
        <v>44104</v>
      </c>
      <c r="J214" s="25" t="s">
        <v>9</v>
      </c>
      <c r="K214" s="25">
        <v>0</v>
      </c>
      <c r="M214" s="67" t="str">
        <f>IF(COUNTIFS(resources!B:B,B214)&gt;0,INDEX(resources!I:I,MATCH(B214,resources!B:B,0)),"fillme")</f>
        <v>fillme</v>
      </c>
      <c r="O214" s="67" t="e">
        <f t="shared" si="141"/>
        <v>#N/A</v>
      </c>
      <c r="P214" s="67" t="e">
        <f t="shared" si="141"/>
        <v>#N/A</v>
      </c>
      <c r="Q214" s="67" t="e">
        <f t="shared" si="141"/>
        <v>#N/A</v>
      </c>
      <c r="R214" s="67" t="e">
        <f t="shared" si="141"/>
        <v>#N/A</v>
      </c>
      <c r="Y214" s="26">
        <f t="shared" si="125"/>
        <v>2020</v>
      </c>
      <c r="Z214" s="26">
        <f t="shared" si="126"/>
        <v>1</v>
      </c>
      <c r="AA214" s="26">
        <f t="shared" si="127"/>
        <v>2020</v>
      </c>
      <c r="AB214" s="26">
        <f t="shared" si="128"/>
        <v>8</v>
      </c>
      <c r="AC214" s="26">
        <f t="shared" si="129"/>
        <v>2020</v>
      </c>
      <c r="AD214" s="26">
        <f t="shared" si="130"/>
        <v>9</v>
      </c>
      <c r="AE214" s="104">
        <f t="shared" si="131"/>
        <v>1</v>
      </c>
      <c r="AF214" s="104">
        <f t="shared" si="132"/>
        <v>1</v>
      </c>
      <c r="AG214" s="104">
        <f t="shared" si="133"/>
        <v>1</v>
      </c>
      <c r="AH214" s="104">
        <f t="shared" si="134"/>
        <v>1</v>
      </c>
      <c r="AI214" s="104">
        <f t="shared" si="135"/>
        <v>0</v>
      </c>
      <c r="AJ214" s="210" t="s">
        <v>6314</v>
      </c>
      <c r="AK214" s="210" t="s">
        <v>6314</v>
      </c>
      <c r="AL214" s="210" t="s">
        <v>6314</v>
      </c>
      <c r="AM214" s="104">
        <f t="shared" si="136"/>
        <v>0</v>
      </c>
      <c r="AN214" s="104">
        <f t="shared" si="137"/>
        <v>0</v>
      </c>
      <c r="AO214" s="104" t="e">
        <f t="shared" si="138"/>
        <v>#VALUE!</v>
      </c>
      <c r="AP214" s="104" t="e">
        <f t="shared" si="139"/>
        <v>#VALUE!</v>
      </c>
      <c r="AQ214" s="104">
        <f t="shared" si="140"/>
        <v>0</v>
      </c>
    </row>
    <row r="215" spans="1:43">
      <c r="A215" s="70">
        <f t="shared" si="142"/>
        <v>214</v>
      </c>
      <c r="B215" s="70" t="e">
        <f>INDEX(monthly_gwh_mw!B:B,MATCH(A215,monthly_gwh_mw!AA:AA,0))</f>
        <v>#N/A</v>
      </c>
      <c r="C215" s="190" t="e">
        <f>INDEX(monthly_gwh_mw!K:K,MATCH(A215,monthly_gwh_mw!AA:AA,0))</f>
        <v>#N/A</v>
      </c>
      <c r="D215" s="70" t="e">
        <f>INDEX(monthly_gwh_mw!Y:Y,MATCH(A215,monthly_gwh_mw!AA:AA,0))</f>
        <v>#N/A</v>
      </c>
      <c r="E215" s="70" t="e">
        <f>INDEX(monthly_gwh_mw!N:N,MATCH(A215,monthly_gwh_mw!AA:AA,0))</f>
        <v>#N/A</v>
      </c>
      <c r="F215" s="67" t="e">
        <f t="shared" si="124"/>
        <v>#N/A</v>
      </c>
      <c r="G215" s="192">
        <v>43854</v>
      </c>
      <c r="H215" s="40">
        <v>44044</v>
      </c>
      <c r="I215" s="40">
        <v>44104</v>
      </c>
      <c r="J215" s="25" t="s">
        <v>9</v>
      </c>
      <c r="K215" s="25">
        <v>0</v>
      </c>
      <c r="M215" s="67" t="str">
        <f>IF(COUNTIFS(resources!B:B,B215)&gt;0,INDEX(resources!I:I,MATCH(B215,resources!B:B,0)),"fillme")</f>
        <v>fillme</v>
      </c>
      <c r="O215" s="67" t="e">
        <f t="shared" si="141"/>
        <v>#N/A</v>
      </c>
      <c r="P215" s="67" t="e">
        <f t="shared" si="141"/>
        <v>#N/A</v>
      </c>
      <c r="Q215" s="67" t="e">
        <f t="shared" si="141"/>
        <v>#N/A</v>
      </c>
      <c r="R215" s="67" t="e">
        <f t="shared" si="141"/>
        <v>#N/A</v>
      </c>
      <c r="Y215" s="26">
        <f t="shared" si="125"/>
        <v>2020</v>
      </c>
      <c r="Z215" s="26">
        <f t="shared" si="126"/>
        <v>1</v>
      </c>
      <c r="AA215" s="26">
        <f t="shared" si="127"/>
        <v>2020</v>
      </c>
      <c r="AB215" s="26">
        <f t="shared" si="128"/>
        <v>8</v>
      </c>
      <c r="AC215" s="26">
        <f t="shared" si="129"/>
        <v>2020</v>
      </c>
      <c r="AD215" s="26">
        <f t="shared" si="130"/>
        <v>9</v>
      </c>
      <c r="AE215" s="104">
        <f t="shared" si="131"/>
        <v>1</v>
      </c>
      <c r="AF215" s="104">
        <f t="shared" si="132"/>
        <v>1</v>
      </c>
      <c r="AG215" s="104">
        <f t="shared" si="133"/>
        <v>1</v>
      </c>
      <c r="AH215" s="104">
        <f t="shared" si="134"/>
        <v>1</v>
      </c>
      <c r="AI215" s="104">
        <f t="shared" si="135"/>
        <v>0</v>
      </c>
      <c r="AJ215" s="210" t="s">
        <v>6314</v>
      </c>
      <c r="AK215" s="210" t="s">
        <v>6314</v>
      </c>
      <c r="AL215" s="210" t="s">
        <v>6314</v>
      </c>
      <c r="AM215" s="104">
        <f t="shared" si="136"/>
        <v>0</v>
      </c>
      <c r="AN215" s="104">
        <f t="shared" si="137"/>
        <v>0</v>
      </c>
      <c r="AO215" s="104" t="e">
        <f t="shared" si="138"/>
        <v>#VALUE!</v>
      </c>
      <c r="AP215" s="104" t="e">
        <f t="shared" si="139"/>
        <v>#VALUE!</v>
      </c>
      <c r="AQ215" s="104">
        <f t="shared" si="140"/>
        <v>0</v>
      </c>
    </row>
    <row r="216" spans="1:43">
      <c r="A216" s="70">
        <f t="shared" si="142"/>
        <v>215</v>
      </c>
      <c r="B216" s="70" t="e">
        <f>INDEX(monthly_gwh_mw!B:B,MATCH(A216,monthly_gwh_mw!AA:AA,0))</f>
        <v>#N/A</v>
      </c>
      <c r="C216" s="190" t="e">
        <f>INDEX(monthly_gwh_mw!K:K,MATCH(A216,monthly_gwh_mw!AA:AA,0))</f>
        <v>#N/A</v>
      </c>
      <c r="D216" s="70" t="e">
        <f>INDEX(monthly_gwh_mw!Y:Y,MATCH(A216,monthly_gwh_mw!AA:AA,0))</f>
        <v>#N/A</v>
      </c>
      <c r="E216" s="70" t="e">
        <f>INDEX(monthly_gwh_mw!N:N,MATCH(A216,monthly_gwh_mw!AA:AA,0))</f>
        <v>#N/A</v>
      </c>
      <c r="F216" s="67" t="e">
        <f t="shared" si="124"/>
        <v>#N/A</v>
      </c>
      <c r="G216" s="192">
        <v>43866</v>
      </c>
      <c r="H216" s="40">
        <v>43891</v>
      </c>
      <c r="I216" s="40">
        <v>43921</v>
      </c>
      <c r="J216" s="25" t="s">
        <v>9</v>
      </c>
      <c r="K216" s="25">
        <v>0</v>
      </c>
      <c r="M216" s="67" t="str">
        <f>IF(COUNTIFS(resources!B:B,B216)&gt;0,INDEX(resources!I:I,MATCH(B216,resources!B:B,0)),"fillme")</f>
        <v>fillme</v>
      </c>
      <c r="O216" s="67" t="e">
        <f t="shared" si="141"/>
        <v>#N/A</v>
      </c>
      <c r="P216" s="67" t="e">
        <f t="shared" si="141"/>
        <v>#N/A</v>
      </c>
      <c r="Q216" s="67" t="e">
        <f t="shared" si="141"/>
        <v>#N/A</v>
      </c>
      <c r="R216" s="67" t="e">
        <f t="shared" si="141"/>
        <v>#N/A</v>
      </c>
      <c r="Y216" s="26">
        <f t="shared" si="125"/>
        <v>2020</v>
      </c>
      <c r="Z216" s="26">
        <f t="shared" si="126"/>
        <v>2</v>
      </c>
      <c r="AA216" s="26">
        <f t="shared" si="127"/>
        <v>2020</v>
      </c>
      <c r="AB216" s="26">
        <f t="shared" si="128"/>
        <v>3</v>
      </c>
      <c r="AC216" s="26">
        <f t="shared" si="129"/>
        <v>2020</v>
      </c>
      <c r="AD216" s="26">
        <f t="shared" si="130"/>
        <v>3</v>
      </c>
      <c r="AE216" s="104">
        <f t="shared" si="131"/>
        <v>1</v>
      </c>
      <c r="AF216" s="104">
        <f t="shared" si="132"/>
        <v>1</v>
      </c>
      <c r="AG216" s="104">
        <f t="shared" si="133"/>
        <v>1</v>
      </c>
      <c r="AH216" s="104">
        <f t="shared" si="134"/>
        <v>1</v>
      </c>
      <c r="AI216" s="104">
        <f t="shared" si="135"/>
        <v>0</v>
      </c>
      <c r="AJ216" s="210" t="s">
        <v>6314</v>
      </c>
      <c r="AK216" s="210" t="s">
        <v>6314</v>
      </c>
      <c r="AL216" s="210" t="s">
        <v>6314</v>
      </c>
      <c r="AM216" s="104">
        <f t="shared" si="136"/>
        <v>0</v>
      </c>
      <c r="AN216" s="104">
        <f t="shared" si="137"/>
        <v>0</v>
      </c>
      <c r="AO216" s="104" t="e">
        <f t="shared" si="138"/>
        <v>#VALUE!</v>
      </c>
      <c r="AP216" s="104" t="e">
        <f t="shared" si="139"/>
        <v>#VALUE!</v>
      </c>
      <c r="AQ216" s="104">
        <f t="shared" si="140"/>
        <v>0</v>
      </c>
    </row>
    <row r="217" spans="1:43">
      <c r="A217" s="70">
        <f t="shared" si="142"/>
        <v>216</v>
      </c>
      <c r="B217" s="70" t="e">
        <f>INDEX(monthly_gwh_mw!B:B,MATCH(A217,monthly_gwh_mw!AA:AA,0))</f>
        <v>#N/A</v>
      </c>
      <c r="C217" s="190" t="e">
        <f>INDEX(monthly_gwh_mw!K:K,MATCH(A217,monthly_gwh_mw!AA:AA,0))</f>
        <v>#N/A</v>
      </c>
      <c r="D217" s="70" t="e">
        <f>INDEX(monthly_gwh_mw!Y:Y,MATCH(A217,monthly_gwh_mw!AA:AA,0))</f>
        <v>#N/A</v>
      </c>
      <c r="E217" s="70" t="e">
        <f>INDEX(monthly_gwh_mw!N:N,MATCH(A217,monthly_gwh_mw!AA:AA,0))</f>
        <v>#N/A</v>
      </c>
      <c r="F217" s="67" t="e">
        <f t="shared" si="124"/>
        <v>#N/A</v>
      </c>
      <c r="G217" s="192">
        <v>43868</v>
      </c>
      <c r="H217" s="40">
        <v>44013</v>
      </c>
      <c r="I217" s="40">
        <v>44135</v>
      </c>
      <c r="J217" s="25" t="s">
        <v>9</v>
      </c>
      <c r="K217" s="25">
        <v>0</v>
      </c>
      <c r="M217" s="67" t="str">
        <f>IF(COUNTIFS(resources!B:B,B217)&gt;0,INDEX(resources!I:I,MATCH(B217,resources!B:B,0)),"fillme")</f>
        <v>fillme</v>
      </c>
      <c r="O217" s="67" t="e">
        <f t="shared" si="141"/>
        <v>#N/A</v>
      </c>
      <c r="P217" s="67" t="e">
        <f t="shared" si="141"/>
        <v>#N/A</v>
      </c>
      <c r="Q217" s="67" t="e">
        <f t="shared" si="141"/>
        <v>#N/A</v>
      </c>
      <c r="R217" s="67" t="e">
        <f t="shared" si="141"/>
        <v>#N/A</v>
      </c>
      <c r="Y217" s="26">
        <f t="shared" si="125"/>
        <v>2020</v>
      </c>
      <c r="Z217" s="26">
        <f t="shared" si="126"/>
        <v>2</v>
      </c>
      <c r="AA217" s="26">
        <f t="shared" si="127"/>
        <v>2020</v>
      </c>
      <c r="AB217" s="26">
        <f t="shared" si="128"/>
        <v>7</v>
      </c>
      <c r="AC217" s="26">
        <f t="shared" si="129"/>
        <v>2020</v>
      </c>
      <c r="AD217" s="26">
        <f t="shared" si="130"/>
        <v>10</v>
      </c>
      <c r="AE217" s="104">
        <f t="shared" si="131"/>
        <v>1</v>
      </c>
      <c r="AF217" s="104">
        <f t="shared" si="132"/>
        <v>1</v>
      </c>
      <c r="AG217" s="104">
        <f t="shared" si="133"/>
        <v>1</v>
      </c>
      <c r="AH217" s="104">
        <f t="shared" si="134"/>
        <v>1</v>
      </c>
      <c r="AI217" s="104">
        <f t="shared" si="135"/>
        <v>0</v>
      </c>
      <c r="AJ217" s="210" t="s">
        <v>6314</v>
      </c>
      <c r="AK217" s="210" t="s">
        <v>6314</v>
      </c>
      <c r="AL217" s="210" t="s">
        <v>6314</v>
      </c>
      <c r="AM217" s="104">
        <f t="shared" si="136"/>
        <v>0</v>
      </c>
      <c r="AN217" s="104">
        <f t="shared" si="137"/>
        <v>0</v>
      </c>
      <c r="AO217" s="104" t="e">
        <f t="shared" si="138"/>
        <v>#VALUE!</v>
      </c>
      <c r="AP217" s="104" t="e">
        <f t="shared" si="139"/>
        <v>#VALUE!</v>
      </c>
      <c r="AQ217" s="104">
        <f t="shared" si="140"/>
        <v>0</v>
      </c>
    </row>
    <row r="218" spans="1:43">
      <c r="A218" s="70">
        <f t="shared" si="142"/>
        <v>217</v>
      </c>
      <c r="B218" s="70" t="e">
        <f>INDEX(monthly_gwh_mw!B:B,MATCH(A218,monthly_gwh_mw!AA:AA,0))</f>
        <v>#N/A</v>
      </c>
      <c r="C218" s="190" t="e">
        <f>INDEX(monthly_gwh_mw!K:K,MATCH(A218,monthly_gwh_mw!AA:AA,0))</f>
        <v>#N/A</v>
      </c>
      <c r="D218" s="70" t="e">
        <f>INDEX(monthly_gwh_mw!Y:Y,MATCH(A218,monthly_gwh_mw!AA:AA,0))</f>
        <v>#N/A</v>
      </c>
      <c r="E218" s="70" t="e">
        <f>INDEX(monthly_gwh_mw!N:N,MATCH(A218,monthly_gwh_mw!AA:AA,0))</f>
        <v>#N/A</v>
      </c>
      <c r="F218" s="67" t="e">
        <f t="shared" si="124"/>
        <v>#N/A</v>
      </c>
      <c r="G218" s="192">
        <v>43913</v>
      </c>
      <c r="H218" s="40">
        <v>43983</v>
      </c>
      <c r="I218" s="40">
        <v>44012</v>
      </c>
      <c r="J218" s="25" t="s">
        <v>9</v>
      </c>
      <c r="K218" s="25">
        <v>0</v>
      </c>
      <c r="M218" s="67" t="str">
        <f>IF(COUNTIFS(resources!B:B,B218)&gt;0,INDEX(resources!I:I,MATCH(B218,resources!B:B,0)),"fillme")</f>
        <v>fillme</v>
      </c>
      <c r="O218" s="67" t="e">
        <f t="shared" si="141"/>
        <v>#N/A</v>
      </c>
      <c r="P218" s="67" t="e">
        <f t="shared" si="141"/>
        <v>#N/A</v>
      </c>
      <c r="Q218" s="67" t="e">
        <f t="shared" si="141"/>
        <v>#N/A</v>
      </c>
      <c r="R218" s="67" t="e">
        <f t="shared" si="141"/>
        <v>#N/A</v>
      </c>
      <c r="Y218" s="26">
        <f t="shared" si="125"/>
        <v>2020</v>
      </c>
      <c r="Z218" s="26">
        <f t="shared" si="126"/>
        <v>3</v>
      </c>
      <c r="AA218" s="26">
        <f t="shared" si="127"/>
        <v>2020</v>
      </c>
      <c r="AB218" s="26">
        <f t="shared" si="128"/>
        <v>6</v>
      </c>
      <c r="AC218" s="26">
        <f t="shared" si="129"/>
        <v>2020</v>
      </c>
      <c r="AD218" s="26">
        <f t="shared" si="130"/>
        <v>6</v>
      </c>
      <c r="AE218" s="104">
        <f t="shared" si="131"/>
        <v>1</v>
      </c>
      <c r="AF218" s="104">
        <f t="shared" si="132"/>
        <v>1</v>
      </c>
      <c r="AG218" s="104">
        <f t="shared" si="133"/>
        <v>1</v>
      </c>
      <c r="AH218" s="104">
        <f t="shared" si="134"/>
        <v>1</v>
      </c>
      <c r="AI218" s="104">
        <f t="shared" si="135"/>
        <v>0</v>
      </c>
      <c r="AJ218" s="210" t="s">
        <v>6314</v>
      </c>
      <c r="AK218" s="210" t="s">
        <v>6314</v>
      </c>
      <c r="AL218" s="210" t="s">
        <v>6314</v>
      </c>
      <c r="AM218" s="104">
        <f t="shared" si="136"/>
        <v>0</v>
      </c>
      <c r="AN218" s="104">
        <f t="shared" si="137"/>
        <v>0</v>
      </c>
      <c r="AO218" s="104" t="e">
        <f t="shared" si="138"/>
        <v>#VALUE!</v>
      </c>
      <c r="AP218" s="104" t="e">
        <f t="shared" si="139"/>
        <v>#VALUE!</v>
      </c>
      <c r="AQ218" s="104">
        <f t="shared" si="140"/>
        <v>0</v>
      </c>
    </row>
    <row r="219" spans="1:43">
      <c r="A219" s="70">
        <f t="shared" si="142"/>
        <v>218</v>
      </c>
      <c r="B219" s="70" t="e">
        <f>INDEX(monthly_gwh_mw!B:B,MATCH(A219,monthly_gwh_mw!AA:AA,0))</f>
        <v>#N/A</v>
      </c>
      <c r="C219" s="190" t="e">
        <f>INDEX(monthly_gwh_mw!K:K,MATCH(A219,monthly_gwh_mw!AA:AA,0))</f>
        <v>#N/A</v>
      </c>
      <c r="D219" s="70" t="e">
        <f>INDEX(monthly_gwh_mw!Y:Y,MATCH(A219,monthly_gwh_mw!AA:AA,0))</f>
        <v>#N/A</v>
      </c>
      <c r="E219" s="70" t="e">
        <f>INDEX(monthly_gwh_mw!N:N,MATCH(A219,monthly_gwh_mw!AA:AA,0))</f>
        <v>#N/A</v>
      </c>
      <c r="F219" s="67" t="e">
        <f t="shared" si="124"/>
        <v>#N/A</v>
      </c>
      <c r="G219" s="192">
        <v>43913</v>
      </c>
      <c r="H219" s="40">
        <v>43983</v>
      </c>
      <c r="I219" s="40">
        <v>44012</v>
      </c>
      <c r="J219" s="25" t="s">
        <v>9</v>
      </c>
      <c r="K219" s="25">
        <v>0</v>
      </c>
      <c r="M219" s="67" t="str">
        <f>IF(COUNTIFS(resources!B:B,B219)&gt;0,INDEX(resources!I:I,MATCH(B219,resources!B:B,0)),"fillme")</f>
        <v>fillme</v>
      </c>
      <c r="O219" s="67" t="e">
        <f t="shared" si="141"/>
        <v>#N/A</v>
      </c>
      <c r="P219" s="67" t="e">
        <f t="shared" si="141"/>
        <v>#N/A</v>
      </c>
      <c r="Q219" s="67" t="e">
        <f t="shared" si="141"/>
        <v>#N/A</v>
      </c>
      <c r="R219" s="67" t="e">
        <f t="shared" si="141"/>
        <v>#N/A</v>
      </c>
      <c r="Y219" s="26">
        <f t="shared" si="125"/>
        <v>2020</v>
      </c>
      <c r="Z219" s="26">
        <f t="shared" si="126"/>
        <v>3</v>
      </c>
      <c r="AA219" s="26">
        <f t="shared" si="127"/>
        <v>2020</v>
      </c>
      <c r="AB219" s="26">
        <f t="shared" si="128"/>
        <v>6</v>
      </c>
      <c r="AC219" s="26">
        <f t="shared" si="129"/>
        <v>2020</v>
      </c>
      <c r="AD219" s="26">
        <f t="shared" si="130"/>
        <v>6</v>
      </c>
      <c r="AE219" s="104">
        <f t="shared" si="131"/>
        <v>1</v>
      </c>
      <c r="AF219" s="104">
        <f t="shared" si="132"/>
        <v>1</v>
      </c>
      <c r="AG219" s="104">
        <f t="shared" si="133"/>
        <v>1</v>
      </c>
      <c r="AH219" s="104">
        <f t="shared" si="134"/>
        <v>1</v>
      </c>
      <c r="AI219" s="104">
        <f t="shared" si="135"/>
        <v>0</v>
      </c>
      <c r="AJ219" s="210" t="s">
        <v>6314</v>
      </c>
      <c r="AK219" s="210" t="s">
        <v>6314</v>
      </c>
      <c r="AL219" s="210" t="s">
        <v>6314</v>
      </c>
      <c r="AM219" s="104">
        <f t="shared" si="136"/>
        <v>0</v>
      </c>
      <c r="AN219" s="104">
        <f t="shared" si="137"/>
        <v>0</v>
      </c>
      <c r="AO219" s="104" t="e">
        <f t="shared" si="138"/>
        <v>#VALUE!</v>
      </c>
      <c r="AP219" s="104" t="e">
        <f t="shared" si="139"/>
        <v>#VALUE!</v>
      </c>
      <c r="AQ219" s="104">
        <f t="shared" si="140"/>
        <v>0</v>
      </c>
    </row>
    <row r="220" spans="1:43">
      <c r="A220" s="70">
        <f t="shared" si="142"/>
        <v>219</v>
      </c>
      <c r="B220" s="70" t="e">
        <f>INDEX(monthly_gwh_mw!B:B,MATCH(A220,monthly_gwh_mw!AA:AA,0))</f>
        <v>#N/A</v>
      </c>
      <c r="C220" s="190" t="e">
        <f>INDEX(monthly_gwh_mw!K:K,MATCH(A220,monthly_gwh_mw!AA:AA,0))</f>
        <v>#N/A</v>
      </c>
      <c r="D220" s="70" t="e">
        <f>INDEX(monthly_gwh_mw!Y:Y,MATCH(A220,monthly_gwh_mw!AA:AA,0))</f>
        <v>#N/A</v>
      </c>
      <c r="E220" s="70" t="e">
        <f>INDEX(monthly_gwh_mw!N:N,MATCH(A220,monthly_gwh_mw!AA:AA,0))</f>
        <v>#N/A</v>
      </c>
      <c r="F220" s="67" t="e">
        <f t="shared" si="124"/>
        <v>#N/A</v>
      </c>
      <c r="G220" s="192">
        <v>43913</v>
      </c>
      <c r="H220" s="40">
        <v>43983</v>
      </c>
      <c r="I220" s="40">
        <v>44012</v>
      </c>
      <c r="J220" s="25" t="s">
        <v>9</v>
      </c>
      <c r="K220" s="25">
        <v>0</v>
      </c>
      <c r="M220" s="67" t="str">
        <f>IF(COUNTIFS(resources!B:B,B220)&gt;0,INDEX(resources!I:I,MATCH(B220,resources!B:B,0)),"fillme")</f>
        <v>fillme</v>
      </c>
      <c r="O220" s="67" t="e">
        <f t="shared" si="141"/>
        <v>#N/A</v>
      </c>
      <c r="P220" s="67" t="e">
        <f t="shared" si="141"/>
        <v>#N/A</v>
      </c>
      <c r="Q220" s="67" t="e">
        <f t="shared" si="141"/>
        <v>#N/A</v>
      </c>
      <c r="R220" s="67" t="e">
        <f t="shared" si="141"/>
        <v>#N/A</v>
      </c>
      <c r="Y220" s="26">
        <f t="shared" si="125"/>
        <v>2020</v>
      </c>
      <c r="Z220" s="26">
        <f t="shared" si="126"/>
        <v>3</v>
      </c>
      <c r="AA220" s="26">
        <f t="shared" si="127"/>
        <v>2020</v>
      </c>
      <c r="AB220" s="26">
        <f t="shared" si="128"/>
        <v>6</v>
      </c>
      <c r="AC220" s="26">
        <f t="shared" si="129"/>
        <v>2020</v>
      </c>
      <c r="AD220" s="26">
        <f t="shared" si="130"/>
        <v>6</v>
      </c>
      <c r="AE220" s="104">
        <f t="shared" si="131"/>
        <v>1</v>
      </c>
      <c r="AF220" s="104">
        <f t="shared" si="132"/>
        <v>1</v>
      </c>
      <c r="AG220" s="104">
        <f t="shared" si="133"/>
        <v>1</v>
      </c>
      <c r="AH220" s="104">
        <f t="shared" si="134"/>
        <v>1</v>
      </c>
      <c r="AI220" s="104">
        <f t="shared" si="135"/>
        <v>0</v>
      </c>
      <c r="AJ220" s="210" t="s">
        <v>6314</v>
      </c>
      <c r="AK220" s="210" t="s">
        <v>6314</v>
      </c>
      <c r="AL220" s="210" t="s">
        <v>6314</v>
      </c>
      <c r="AM220" s="104">
        <f t="shared" si="136"/>
        <v>0</v>
      </c>
      <c r="AN220" s="104">
        <f t="shared" si="137"/>
        <v>0</v>
      </c>
      <c r="AO220" s="104" t="e">
        <f t="shared" si="138"/>
        <v>#VALUE!</v>
      </c>
      <c r="AP220" s="104" t="e">
        <f t="shared" si="139"/>
        <v>#VALUE!</v>
      </c>
      <c r="AQ220" s="104">
        <f t="shared" si="140"/>
        <v>0</v>
      </c>
    </row>
    <row r="221" spans="1:43">
      <c r="A221" s="70">
        <f t="shared" si="142"/>
        <v>220</v>
      </c>
      <c r="B221" s="70" t="e">
        <f>INDEX(monthly_gwh_mw!B:B,MATCH(A221,monthly_gwh_mw!AA:AA,0))</f>
        <v>#N/A</v>
      </c>
      <c r="C221" s="190" t="e">
        <f>INDEX(monthly_gwh_mw!K:K,MATCH(A221,monthly_gwh_mw!AA:AA,0))</f>
        <v>#N/A</v>
      </c>
      <c r="D221" s="70" t="e">
        <f>INDEX(monthly_gwh_mw!Y:Y,MATCH(A221,monthly_gwh_mw!AA:AA,0))</f>
        <v>#N/A</v>
      </c>
      <c r="E221" s="70" t="e">
        <f>INDEX(monthly_gwh_mw!N:N,MATCH(A221,monthly_gwh_mw!AA:AA,0))</f>
        <v>#N/A</v>
      </c>
      <c r="F221" s="67" t="e">
        <f t="shared" si="124"/>
        <v>#N/A</v>
      </c>
      <c r="G221" s="192">
        <v>43913</v>
      </c>
      <c r="H221" s="40">
        <v>43983</v>
      </c>
      <c r="I221" s="40">
        <v>44012</v>
      </c>
      <c r="J221" s="25" t="s">
        <v>9</v>
      </c>
      <c r="K221" s="25">
        <v>0</v>
      </c>
      <c r="M221" s="67" t="str">
        <f>IF(COUNTIFS(resources!B:B,B221)&gt;0,INDEX(resources!I:I,MATCH(B221,resources!B:B,0)),"fillme")</f>
        <v>fillme</v>
      </c>
      <c r="O221" s="67" t="e">
        <f t="shared" si="141"/>
        <v>#N/A</v>
      </c>
      <c r="P221" s="67" t="e">
        <f t="shared" si="141"/>
        <v>#N/A</v>
      </c>
      <c r="Q221" s="67" t="e">
        <f t="shared" si="141"/>
        <v>#N/A</v>
      </c>
      <c r="R221" s="67" t="e">
        <f t="shared" si="141"/>
        <v>#N/A</v>
      </c>
      <c r="Y221" s="26">
        <f t="shared" si="125"/>
        <v>2020</v>
      </c>
      <c r="Z221" s="26">
        <f t="shared" si="126"/>
        <v>3</v>
      </c>
      <c r="AA221" s="26">
        <f t="shared" si="127"/>
        <v>2020</v>
      </c>
      <c r="AB221" s="26">
        <f t="shared" si="128"/>
        <v>6</v>
      </c>
      <c r="AC221" s="26">
        <f t="shared" si="129"/>
        <v>2020</v>
      </c>
      <c r="AD221" s="26">
        <f t="shared" si="130"/>
        <v>6</v>
      </c>
      <c r="AE221" s="104">
        <f t="shared" si="131"/>
        <v>1</v>
      </c>
      <c r="AF221" s="104">
        <f t="shared" si="132"/>
        <v>1</v>
      </c>
      <c r="AG221" s="104">
        <f t="shared" si="133"/>
        <v>1</v>
      </c>
      <c r="AH221" s="104">
        <f t="shared" si="134"/>
        <v>1</v>
      </c>
      <c r="AI221" s="104">
        <f t="shared" si="135"/>
        <v>0</v>
      </c>
      <c r="AJ221" s="210" t="s">
        <v>6314</v>
      </c>
      <c r="AK221" s="210" t="s">
        <v>6314</v>
      </c>
      <c r="AL221" s="210" t="s">
        <v>6314</v>
      </c>
      <c r="AM221" s="104">
        <f t="shared" si="136"/>
        <v>0</v>
      </c>
      <c r="AN221" s="104">
        <f t="shared" si="137"/>
        <v>0</v>
      </c>
      <c r="AO221" s="104" t="e">
        <f t="shared" si="138"/>
        <v>#VALUE!</v>
      </c>
      <c r="AP221" s="104" t="e">
        <f t="shared" si="139"/>
        <v>#VALUE!</v>
      </c>
      <c r="AQ221" s="104">
        <f t="shared" si="140"/>
        <v>0</v>
      </c>
    </row>
    <row r="222" spans="1:43">
      <c r="A222" s="70">
        <f t="shared" si="142"/>
        <v>221</v>
      </c>
      <c r="B222" s="70" t="e">
        <f>INDEX(monthly_gwh_mw!B:B,MATCH(A222,monthly_gwh_mw!AA:AA,0))</f>
        <v>#N/A</v>
      </c>
      <c r="C222" s="190" t="e">
        <f>INDEX(monthly_gwh_mw!K:K,MATCH(A222,monthly_gwh_mw!AA:AA,0))</f>
        <v>#N/A</v>
      </c>
      <c r="D222" s="70" t="e">
        <f>INDEX(monthly_gwh_mw!Y:Y,MATCH(A222,monthly_gwh_mw!AA:AA,0))</f>
        <v>#N/A</v>
      </c>
      <c r="E222" s="70" t="e">
        <f>INDEX(monthly_gwh_mw!N:N,MATCH(A222,monthly_gwh_mw!AA:AA,0))</f>
        <v>#N/A</v>
      </c>
      <c r="F222" s="67" t="e">
        <f t="shared" si="124"/>
        <v>#N/A</v>
      </c>
      <c r="G222" s="192">
        <v>43913</v>
      </c>
      <c r="H222" s="40">
        <v>43983</v>
      </c>
      <c r="I222" s="40">
        <v>44012</v>
      </c>
      <c r="J222" s="25" t="s">
        <v>9</v>
      </c>
      <c r="K222" s="25">
        <v>0</v>
      </c>
      <c r="M222" s="67" t="str">
        <f>IF(COUNTIFS(resources!B:B,B222)&gt;0,INDEX(resources!I:I,MATCH(B222,resources!B:B,0)),"fillme")</f>
        <v>fillme</v>
      </c>
      <c r="O222" s="67" t="e">
        <f t="shared" si="141"/>
        <v>#N/A</v>
      </c>
      <c r="P222" s="67" t="e">
        <f t="shared" si="141"/>
        <v>#N/A</v>
      </c>
      <c r="Q222" s="67" t="e">
        <f t="shared" si="141"/>
        <v>#N/A</v>
      </c>
      <c r="R222" s="67" t="e">
        <f t="shared" si="141"/>
        <v>#N/A</v>
      </c>
      <c r="Y222" s="26">
        <f t="shared" si="125"/>
        <v>2020</v>
      </c>
      <c r="Z222" s="26">
        <f t="shared" si="126"/>
        <v>3</v>
      </c>
      <c r="AA222" s="26">
        <f t="shared" si="127"/>
        <v>2020</v>
      </c>
      <c r="AB222" s="26">
        <f t="shared" si="128"/>
        <v>6</v>
      </c>
      <c r="AC222" s="26">
        <f t="shared" si="129"/>
        <v>2020</v>
      </c>
      <c r="AD222" s="26">
        <f t="shared" si="130"/>
        <v>6</v>
      </c>
      <c r="AE222" s="104">
        <f t="shared" si="131"/>
        <v>1</v>
      </c>
      <c r="AF222" s="104">
        <f t="shared" si="132"/>
        <v>1</v>
      </c>
      <c r="AG222" s="104">
        <f t="shared" si="133"/>
        <v>1</v>
      </c>
      <c r="AH222" s="104">
        <f t="shared" si="134"/>
        <v>1</v>
      </c>
      <c r="AI222" s="104">
        <f t="shared" si="135"/>
        <v>0</v>
      </c>
      <c r="AJ222" s="210" t="s">
        <v>6314</v>
      </c>
      <c r="AK222" s="210" t="s">
        <v>6314</v>
      </c>
      <c r="AL222" s="210" t="s">
        <v>6314</v>
      </c>
      <c r="AM222" s="104">
        <f t="shared" si="136"/>
        <v>0</v>
      </c>
      <c r="AN222" s="104">
        <f t="shared" si="137"/>
        <v>0</v>
      </c>
      <c r="AO222" s="104" t="e">
        <f t="shared" si="138"/>
        <v>#VALUE!</v>
      </c>
      <c r="AP222" s="104" t="e">
        <f t="shared" si="139"/>
        <v>#VALUE!</v>
      </c>
      <c r="AQ222" s="104">
        <f t="shared" si="140"/>
        <v>0</v>
      </c>
    </row>
    <row r="223" spans="1:43">
      <c r="A223" s="70">
        <f t="shared" si="142"/>
        <v>222</v>
      </c>
      <c r="B223" s="70" t="e">
        <f>INDEX(monthly_gwh_mw!B:B,MATCH(A223,monthly_gwh_mw!AA:AA,0))</f>
        <v>#N/A</v>
      </c>
      <c r="C223" s="190" t="e">
        <f>INDEX(monthly_gwh_mw!K:K,MATCH(A223,monthly_gwh_mw!AA:AA,0))</f>
        <v>#N/A</v>
      </c>
      <c r="D223" s="70" t="e">
        <f>INDEX(monthly_gwh_mw!Y:Y,MATCH(A223,monthly_gwh_mw!AA:AA,0))</f>
        <v>#N/A</v>
      </c>
      <c r="E223" s="70" t="e">
        <f>INDEX(monthly_gwh_mw!N:N,MATCH(A223,monthly_gwh_mw!AA:AA,0))</f>
        <v>#N/A</v>
      </c>
      <c r="F223" s="67" t="e">
        <f t="shared" si="124"/>
        <v>#N/A</v>
      </c>
      <c r="G223" s="192">
        <v>43915</v>
      </c>
      <c r="H223" s="40">
        <v>44013</v>
      </c>
      <c r="I223" s="40">
        <v>44043</v>
      </c>
      <c r="J223" s="25" t="s">
        <v>9</v>
      </c>
      <c r="K223" s="25">
        <v>0</v>
      </c>
      <c r="M223" s="67" t="str">
        <f>IF(COUNTIFS(resources!B:B,B223)&gt;0,INDEX(resources!I:I,MATCH(B223,resources!B:B,0)),"fillme")</f>
        <v>fillme</v>
      </c>
      <c r="O223" s="67" t="e">
        <f t="shared" si="141"/>
        <v>#N/A</v>
      </c>
      <c r="P223" s="67" t="e">
        <f t="shared" si="141"/>
        <v>#N/A</v>
      </c>
      <c r="Q223" s="67" t="e">
        <f t="shared" si="141"/>
        <v>#N/A</v>
      </c>
      <c r="R223" s="67" t="e">
        <f t="shared" si="141"/>
        <v>#N/A</v>
      </c>
      <c r="Y223" s="26">
        <f t="shared" si="125"/>
        <v>2020</v>
      </c>
      <c r="Z223" s="26">
        <f t="shared" si="126"/>
        <v>3</v>
      </c>
      <c r="AA223" s="26">
        <f t="shared" si="127"/>
        <v>2020</v>
      </c>
      <c r="AB223" s="26">
        <f t="shared" si="128"/>
        <v>7</v>
      </c>
      <c r="AC223" s="26">
        <f t="shared" si="129"/>
        <v>2020</v>
      </c>
      <c r="AD223" s="26">
        <f t="shared" si="130"/>
        <v>7</v>
      </c>
      <c r="AE223" s="104">
        <f t="shared" si="131"/>
        <v>1</v>
      </c>
      <c r="AF223" s="104">
        <f t="shared" si="132"/>
        <v>1</v>
      </c>
      <c r="AG223" s="104">
        <f t="shared" si="133"/>
        <v>1</v>
      </c>
      <c r="AH223" s="104">
        <f t="shared" si="134"/>
        <v>1</v>
      </c>
      <c r="AI223" s="104">
        <f t="shared" si="135"/>
        <v>0</v>
      </c>
      <c r="AJ223" s="210" t="s">
        <v>6314</v>
      </c>
      <c r="AK223" s="210" t="s">
        <v>6314</v>
      </c>
      <c r="AL223" s="210" t="s">
        <v>6314</v>
      </c>
      <c r="AM223" s="104">
        <f t="shared" si="136"/>
        <v>0</v>
      </c>
      <c r="AN223" s="104">
        <f t="shared" si="137"/>
        <v>0</v>
      </c>
      <c r="AO223" s="104" t="e">
        <f t="shared" si="138"/>
        <v>#VALUE!</v>
      </c>
      <c r="AP223" s="104" t="e">
        <f t="shared" si="139"/>
        <v>#VALUE!</v>
      </c>
      <c r="AQ223" s="104">
        <f t="shared" si="140"/>
        <v>0</v>
      </c>
    </row>
    <row r="224" spans="1:43">
      <c r="A224" s="70">
        <f t="shared" si="142"/>
        <v>223</v>
      </c>
      <c r="B224" s="70" t="e">
        <f>INDEX(monthly_gwh_mw!B:B,MATCH(A224,monthly_gwh_mw!AA:AA,0))</f>
        <v>#N/A</v>
      </c>
      <c r="C224" s="190" t="e">
        <f>INDEX(monthly_gwh_mw!K:K,MATCH(A224,monthly_gwh_mw!AA:AA,0))</f>
        <v>#N/A</v>
      </c>
      <c r="D224" s="70" t="e">
        <f>INDEX(monthly_gwh_mw!Y:Y,MATCH(A224,monthly_gwh_mw!AA:AA,0))</f>
        <v>#N/A</v>
      </c>
      <c r="E224" s="70" t="e">
        <f>INDEX(monthly_gwh_mw!N:N,MATCH(A224,monthly_gwh_mw!AA:AA,0))</f>
        <v>#N/A</v>
      </c>
      <c r="F224" s="67" t="e">
        <f t="shared" si="124"/>
        <v>#N/A</v>
      </c>
      <c r="G224" s="192">
        <v>43922</v>
      </c>
      <c r="H224" s="40">
        <v>43983</v>
      </c>
      <c r="I224" s="40">
        <v>44012</v>
      </c>
      <c r="J224" s="25" t="s">
        <v>9</v>
      </c>
      <c r="K224" s="25">
        <v>0</v>
      </c>
      <c r="M224" s="67" t="str">
        <f>IF(COUNTIFS(resources!B:B,B224)&gt;0,INDEX(resources!I:I,MATCH(B224,resources!B:B,0)),"fillme")</f>
        <v>fillme</v>
      </c>
      <c r="O224" s="67" t="e">
        <f t="shared" si="141"/>
        <v>#N/A</v>
      </c>
      <c r="P224" s="67" t="e">
        <f t="shared" si="141"/>
        <v>#N/A</v>
      </c>
      <c r="Q224" s="67" t="e">
        <f t="shared" si="141"/>
        <v>#N/A</v>
      </c>
      <c r="R224" s="67" t="e">
        <f t="shared" si="141"/>
        <v>#N/A</v>
      </c>
      <c r="Y224" s="26">
        <f t="shared" si="125"/>
        <v>2020</v>
      </c>
      <c r="Z224" s="26">
        <f t="shared" si="126"/>
        <v>4</v>
      </c>
      <c r="AA224" s="26">
        <f t="shared" si="127"/>
        <v>2020</v>
      </c>
      <c r="AB224" s="26">
        <f t="shared" si="128"/>
        <v>6</v>
      </c>
      <c r="AC224" s="26">
        <f t="shared" si="129"/>
        <v>2020</v>
      </c>
      <c r="AD224" s="26">
        <f t="shared" si="130"/>
        <v>6</v>
      </c>
      <c r="AE224" s="104">
        <f t="shared" si="131"/>
        <v>1</v>
      </c>
      <c r="AF224" s="104">
        <f t="shared" si="132"/>
        <v>1</v>
      </c>
      <c r="AG224" s="104">
        <f t="shared" si="133"/>
        <v>1</v>
      </c>
      <c r="AH224" s="104">
        <f t="shared" si="134"/>
        <v>1</v>
      </c>
      <c r="AI224" s="104">
        <f t="shared" si="135"/>
        <v>0</v>
      </c>
      <c r="AJ224" s="210" t="s">
        <v>6314</v>
      </c>
      <c r="AK224" s="210" t="s">
        <v>6314</v>
      </c>
      <c r="AL224" s="210" t="s">
        <v>6314</v>
      </c>
      <c r="AM224" s="104">
        <f t="shared" si="136"/>
        <v>0</v>
      </c>
      <c r="AN224" s="104">
        <f t="shared" si="137"/>
        <v>0</v>
      </c>
      <c r="AO224" s="104" t="e">
        <f t="shared" si="138"/>
        <v>#VALUE!</v>
      </c>
      <c r="AP224" s="104" t="e">
        <f t="shared" si="139"/>
        <v>#VALUE!</v>
      </c>
      <c r="AQ224" s="104">
        <f t="shared" si="140"/>
        <v>0</v>
      </c>
    </row>
    <row r="225" spans="1:43">
      <c r="A225" s="70">
        <f t="shared" si="142"/>
        <v>224</v>
      </c>
      <c r="B225" s="70" t="e">
        <f>INDEX(monthly_gwh_mw!B:B,MATCH(A225,monthly_gwh_mw!AA:AA,0))</f>
        <v>#N/A</v>
      </c>
      <c r="C225" s="190" t="e">
        <f>INDEX(monthly_gwh_mw!K:K,MATCH(A225,monthly_gwh_mw!AA:AA,0))</f>
        <v>#N/A</v>
      </c>
      <c r="D225" s="70" t="e">
        <f>INDEX(monthly_gwh_mw!Y:Y,MATCH(A225,monthly_gwh_mw!AA:AA,0))</f>
        <v>#N/A</v>
      </c>
      <c r="E225" s="70" t="e">
        <f>INDEX(monthly_gwh_mw!N:N,MATCH(A225,monthly_gwh_mw!AA:AA,0))</f>
        <v>#N/A</v>
      </c>
      <c r="F225" s="67" t="e">
        <f t="shared" si="124"/>
        <v>#N/A</v>
      </c>
      <c r="G225" s="192">
        <v>43937</v>
      </c>
      <c r="H225" s="40">
        <v>44013</v>
      </c>
      <c r="I225" s="40">
        <v>44043</v>
      </c>
      <c r="J225" s="25" t="s">
        <v>9</v>
      </c>
      <c r="K225" s="25">
        <v>0</v>
      </c>
      <c r="M225" s="67" t="str">
        <f>IF(COUNTIFS(resources!B:B,B225)&gt;0,INDEX(resources!I:I,MATCH(B225,resources!B:B,0)),"fillme")</f>
        <v>fillme</v>
      </c>
      <c r="O225" s="67" t="e">
        <f t="shared" si="141"/>
        <v>#N/A</v>
      </c>
      <c r="P225" s="67" t="e">
        <f t="shared" si="141"/>
        <v>#N/A</v>
      </c>
      <c r="Q225" s="67" t="e">
        <f t="shared" si="141"/>
        <v>#N/A</v>
      </c>
      <c r="R225" s="67" t="e">
        <f t="shared" si="141"/>
        <v>#N/A</v>
      </c>
      <c r="Y225" s="26">
        <f t="shared" si="125"/>
        <v>2020</v>
      </c>
      <c r="Z225" s="26">
        <f t="shared" si="126"/>
        <v>4</v>
      </c>
      <c r="AA225" s="26">
        <f t="shared" si="127"/>
        <v>2020</v>
      </c>
      <c r="AB225" s="26">
        <f t="shared" si="128"/>
        <v>7</v>
      </c>
      <c r="AC225" s="26">
        <f t="shared" si="129"/>
        <v>2020</v>
      </c>
      <c r="AD225" s="26">
        <f t="shared" si="130"/>
        <v>7</v>
      </c>
      <c r="AE225" s="104">
        <f t="shared" si="131"/>
        <v>1</v>
      </c>
      <c r="AF225" s="104">
        <f t="shared" si="132"/>
        <v>1</v>
      </c>
      <c r="AG225" s="104">
        <f t="shared" si="133"/>
        <v>1</v>
      </c>
      <c r="AH225" s="104">
        <f t="shared" si="134"/>
        <v>1</v>
      </c>
      <c r="AI225" s="104">
        <f t="shared" si="135"/>
        <v>0</v>
      </c>
      <c r="AJ225" s="210" t="s">
        <v>6314</v>
      </c>
      <c r="AK225" s="210" t="s">
        <v>6314</v>
      </c>
      <c r="AL225" s="210" t="s">
        <v>6314</v>
      </c>
      <c r="AM225" s="104">
        <f t="shared" si="136"/>
        <v>0</v>
      </c>
      <c r="AN225" s="104">
        <f t="shared" si="137"/>
        <v>0</v>
      </c>
      <c r="AO225" s="104" t="e">
        <f t="shared" si="138"/>
        <v>#VALUE!</v>
      </c>
      <c r="AP225" s="104" t="e">
        <f t="shared" si="139"/>
        <v>#VALUE!</v>
      </c>
      <c r="AQ225" s="104">
        <f t="shared" si="140"/>
        <v>0</v>
      </c>
    </row>
    <row r="226" spans="1:43">
      <c r="A226" s="70">
        <f t="shared" si="142"/>
        <v>225</v>
      </c>
      <c r="B226" s="70" t="e">
        <f>INDEX(monthly_gwh_mw!B:B,MATCH(A226,monthly_gwh_mw!AA:AA,0))</f>
        <v>#N/A</v>
      </c>
      <c r="C226" s="190" t="e">
        <f>INDEX(monthly_gwh_mw!K:K,MATCH(A226,monthly_gwh_mw!AA:AA,0))</f>
        <v>#N/A</v>
      </c>
      <c r="D226" s="70" t="e">
        <f>INDEX(monthly_gwh_mw!Y:Y,MATCH(A226,monthly_gwh_mw!AA:AA,0))</f>
        <v>#N/A</v>
      </c>
      <c r="E226" s="70" t="e">
        <f>INDEX(monthly_gwh_mw!N:N,MATCH(A226,monthly_gwh_mw!AA:AA,0))</f>
        <v>#N/A</v>
      </c>
      <c r="F226" s="67" t="e">
        <f t="shared" si="124"/>
        <v>#N/A</v>
      </c>
      <c r="G226" s="192">
        <v>43937</v>
      </c>
      <c r="H226" s="40">
        <v>44013</v>
      </c>
      <c r="I226" s="40">
        <v>44043</v>
      </c>
      <c r="J226" s="25" t="s">
        <v>9</v>
      </c>
      <c r="K226" s="25">
        <v>0</v>
      </c>
      <c r="M226" s="67" t="str">
        <f>IF(COUNTIFS(resources!B:B,B226)&gt;0,INDEX(resources!I:I,MATCH(B226,resources!B:B,0)),"fillme")</f>
        <v>fillme</v>
      </c>
      <c r="O226" s="67" t="e">
        <f t="shared" si="141"/>
        <v>#N/A</v>
      </c>
      <c r="P226" s="67" t="e">
        <f t="shared" si="141"/>
        <v>#N/A</v>
      </c>
      <c r="Q226" s="67" t="e">
        <f t="shared" si="141"/>
        <v>#N/A</v>
      </c>
      <c r="R226" s="67" t="e">
        <f t="shared" si="141"/>
        <v>#N/A</v>
      </c>
      <c r="Y226" s="26">
        <f t="shared" si="125"/>
        <v>2020</v>
      </c>
      <c r="Z226" s="26">
        <f t="shared" si="126"/>
        <v>4</v>
      </c>
      <c r="AA226" s="26">
        <f t="shared" si="127"/>
        <v>2020</v>
      </c>
      <c r="AB226" s="26">
        <f t="shared" si="128"/>
        <v>7</v>
      </c>
      <c r="AC226" s="26">
        <f t="shared" si="129"/>
        <v>2020</v>
      </c>
      <c r="AD226" s="26">
        <f t="shared" si="130"/>
        <v>7</v>
      </c>
      <c r="AE226" s="104">
        <f t="shared" si="131"/>
        <v>1</v>
      </c>
      <c r="AF226" s="104">
        <f t="shared" si="132"/>
        <v>1</v>
      </c>
      <c r="AG226" s="104">
        <f t="shared" si="133"/>
        <v>1</v>
      </c>
      <c r="AH226" s="104">
        <f t="shared" si="134"/>
        <v>1</v>
      </c>
      <c r="AI226" s="104">
        <f t="shared" si="135"/>
        <v>0</v>
      </c>
      <c r="AJ226" s="210" t="s">
        <v>6314</v>
      </c>
      <c r="AK226" s="210" t="s">
        <v>6314</v>
      </c>
      <c r="AL226" s="210" t="s">
        <v>6314</v>
      </c>
      <c r="AM226" s="104">
        <f t="shared" si="136"/>
        <v>0</v>
      </c>
      <c r="AN226" s="104">
        <f t="shared" si="137"/>
        <v>0</v>
      </c>
      <c r="AO226" s="104" t="e">
        <f t="shared" si="138"/>
        <v>#VALUE!</v>
      </c>
      <c r="AP226" s="104" t="e">
        <f t="shared" si="139"/>
        <v>#VALUE!</v>
      </c>
      <c r="AQ226" s="104">
        <f t="shared" si="140"/>
        <v>0</v>
      </c>
    </row>
    <row r="227" spans="1:43">
      <c r="A227" s="70">
        <f t="shared" si="142"/>
        <v>226</v>
      </c>
      <c r="B227" s="70" t="e">
        <f>INDEX(monthly_gwh_mw!B:B,MATCH(A227,monthly_gwh_mw!AA:AA,0))</f>
        <v>#N/A</v>
      </c>
      <c r="C227" s="190" t="e">
        <f>INDEX(monthly_gwh_mw!K:K,MATCH(A227,monthly_gwh_mw!AA:AA,0))</f>
        <v>#N/A</v>
      </c>
      <c r="D227" s="70" t="e">
        <f>INDEX(monthly_gwh_mw!Y:Y,MATCH(A227,monthly_gwh_mw!AA:AA,0))</f>
        <v>#N/A</v>
      </c>
      <c r="E227" s="70" t="e">
        <f>INDEX(monthly_gwh_mw!N:N,MATCH(A227,monthly_gwh_mw!AA:AA,0))</f>
        <v>#N/A</v>
      </c>
      <c r="F227" s="67" t="e">
        <f t="shared" si="124"/>
        <v>#N/A</v>
      </c>
      <c r="G227" s="192">
        <v>43937</v>
      </c>
      <c r="H227" s="40">
        <v>44013</v>
      </c>
      <c r="I227" s="40">
        <v>44043</v>
      </c>
      <c r="J227" s="25" t="s">
        <v>9</v>
      </c>
      <c r="K227" s="25">
        <v>0</v>
      </c>
      <c r="M227" s="67" t="str">
        <f>IF(COUNTIFS(resources!B:B,B227)&gt;0,INDEX(resources!I:I,MATCH(B227,resources!B:B,0)),"fillme")</f>
        <v>fillme</v>
      </c>
      <c r="O227" s="67" t="e">
        <f t="shared" si="141"/>
        <v>#N/A</v>
      </c>
      <c r="P227" s="67" t="e">
        <f t="shared" si="141"/>
        <v>#N/A</v>
      </c>
      <c r="Q227" s="67" t="e">
        <f t="shared" si="141"/>
        <v>#N/A</v>
      </c>
      <c r="R227" s="67" t="e">
        <f t="shared" si="141"/>
        <v>#N/A</v>
      </c>
      <c r="Y227" s="26">
        <f t="shared" si="125"/>
        <v>2020</v>
      </c>
      <c r="Z227" s="26">
        <f t="shared" si="126"/>
        <v>4</v>
      </c>
      <c r="AA227" s="26">
        <f t="shared" si="127"/>
        <v>2020</v>
      </c>
      <c r="AB227" s="26">
        <f t="shared" si="128"/>
        <v>7</v>
      </c>
      <c r="AC227" s="26">
        <f t="shared" si="129"/>
        <v>2020</v>
      </c>
      <c r="AD227" s="26">
        <f t="shared" si="130"/>
        <v>7</v>
      </c>
      <c r="AE227" s="104">
        <f t="shared" si="131"/>
        <v>1</v>
      </c>
      <c r="AF227" s="104">
        <f t="shared" si="132"/>
        <v>1</v>
      </c>
      <c r="AG227" s="104">
        <f t="shared" si="133"/>
        <v>1</v>
      </c>
      <c r="AH227" s="104">
        <f t="shared" si="134"/>
        <v>1</v>
      </c>
      <c r="AI227" s="104">
        <f t="shared" si="135"/>
        <v>0</v>
      </c>
      <c r="AJ227" s="210" t="s">
        <v>6314</v>
      </c>
      <c r="AK227" s="210" t="s">
        <v>6314</v>
      </c>
      <c r="AL227" s="210" t="s">
        <v>6314</v>
      </c>
      <c r="AM227" s="104">
        <f t="shared" si="136"/>
        <v>0</v>
      </c>
      <c r="AN227" s="104">
        <f t="shared" si="137"/>
        <v>0</v>
      </c>
      <c r="AO227" s="104" t="e">
        <f t="shared" si="138"/>
        <v>#VALUE!</v>
      </c>
      <c r="AP227" s="104" t="e">
        <f t="shared" si="139"/>
        <v>#VALUE!</v>
      </c>
      <c r="AQ227" s="104">
        <f t="shared" si="140"/>
        <v>0</v>
      </c>
    </row>
    <row r="228" spans="1:43">
      <c r="A228" s="70">
        <f t="shared" si="142"/>
        <v>227</v>
      </c>
      <c r="B228" s="70" t="e">
        <f>INDEX(monthly_gwh_mw!B:B,MATCH(A228,monthly_gwh_mw!AA:AA,0))</f>
        <v>#N/A</v>
      </c>
      <c r="C228" s="190" t="e">
        <f>INDEX(monthly_gwh_mw!K:K,MATCH(A228,monthly_gwh_mw!AA:AA,0))</f>
        <v>#N/A</v>
      </c>
      <c r="D228" s="70" t="e">
        <f>INDEX(monthly_gwh_mw!Y:Y,MATCH(A228,monthly_gwh_mw!AA:AA,0))</f>
        <v>#N/A</v>
      </c>
      <c r="E228" s="70" t="e">
        <f>INDEX(monthly_gwh_mw!N:N,MATCH(A228,monthly_gwh_mw!AA:AA,0))</f>
        <v>#N/A</v>
      </c>
      <c r="F228" s="67" t="e">
        <f t="shared" si="124"/>
        <v>#N/A</v>
      </c>
      <c r="G228" s="192">
        <v>43937</v>
      </c>
      <c r="H228" s="40">
        <v>44044</v>
      </c>
      <c r="I228" s="40">
        <v>44074</v>
      </c>
      <c r="J228" s="25" t="s">
        <v>9</v>
      </c>
      <c r="K228" s="25">
        <v>0</v>
      </c>
      <c r="M228" s="67" t="str">
        <f>IF(COUNTIFS(resources!B:B,B228)&gt;0,INDEX(resources!I:I,MATCH(B228,resources!B:B,0)),"fillme")</f>
        <v>fillme</v>
      </c>
      <c r="O228" s="67" t="e">
        <f t="shared" si="141"/>
        <v>#N/A</v>
      </c>
      <c r="P228" s="67" t="e">
        <f t="shared" si="141"/>
        <v>#N/A</v>
      </c>
      <c r="Q228" s="67" t="e">
        <f t="shared" si="141"/>
        <v>#N/A</v>
      </c>
      <c r="R228" s="67" t="e">
        <f t="shared" si="141"/>
        <v>#N/A</v>
      </c>
      <c r="Y228" s="26">
        <f t="shared" si="125"/>
        <v>2020</v>
      </c>
      <c r="Z228" s="26">
        <f t="shared" si="126"/>
        <v>4</v>
      </c>
      <c r="AA228" s="26">
        <f t="shared" si="127"/>
        <v>2020</v>
      </c>
      <c r="AB228" s="26">
        <f t="shared" si="128"/>
        <v>8</v>
      </c>
      <c r="AC228" s="26">
        <f t="shared" si="129"/>
        <v>2020</v>
      </c>
      <c r="AD228" s="26">
        <f t="shared" si="130"/>
        <v>8</v>
      </c>
      <c r="AE228" s="104">
        <f t="shared" si="131"/>
        <v>1</v>
      </c>
      <c r="AF228" s="104">
        <f t="shared" si="132"/>
        <v>1</v>
      </c>
      <c r="AG228" s="104">
        <f t="shared" si="133"/>
        <v>1</v>
      </c>
      <c r="AH228" s="104">
        <f t="shared" si="134"/>
        <v>1</v>
      </c>
      <c r="AI228" s="104">
        <f t="shared" si="135"/>
        <v>0</v>
      </c>
      <c r="AJ228" s="210" t="s">
        <v>6314</v>
      </c>
      <c r="AK228" s="210" t="s">
        <v>6314</v>
      </c>
      <c r="AL228" s="210" t="s">
        <v>6314</v>
      </c>
      <c r="AM228" s="104">
        <f t="shared" si="136"/>
        <v>0</v>
      </c>
      <c r="AN228" s="104">
        <f t="shared" si="137"/>
        <v>0</v>
      </c>
      <c r="AO228" s="104" t="e">
        <f t="shared" si="138"/>
        <v>#VALUE!</v>
      </c>
      <c r="AP228" s="104" t="e">
        <f t="shared" si="139"/>
        <v>#VALUE!</v>
      </c>
      <c r="AQ228" s="104">
        <f t="shared" si="140"/>
        <v>0</v>
      </c>
    </row>
    <row r="229" spans="1:43">
      <c r="A229" s="70">
        <f t="shared" si="142"/>
        <v>228</v>
      </c>
      <c r="B229" s="70" t="e">
        <f>INDEX(monthly_gwh_mw!B:B,MATCH(A229,monthly_gwh_mw!AA:AA,0))</f>
        <v>#N/A</v>
      </c>
      <c r="C229" s="190" t="e">
        <f>INDEX(monthly_gwh_mw!K:K,MATCH(A229,monthly_gwh_mw!AA:AA,0))</f>
        <v>#N/A</v>
      </c>
      <c r="D229" s="70" t="e">
        <f>INDEX(monthly_gwh_mw!Y:Y,MATCH(A229,monthly_gwh_mw!AA:AA,0))</f>
        <v>#N/A</v>
      </c>
      <c r="E229" s="70" t="e">
        <f>INDEX(monthly_gwh_mw!N:N,MATCH(A229,monthly_gwh_mw!AA:AA,0))</f>
        <v>#N/A</v>
      </c>
      <c r="F229" s="67" t="e">
        <f t="shared" si="124"/>
        <v>#N/A</v>
      </c>
      <c r="G229" s="192">
        <v>43938</v>
      </c>
      <c r="H229" s="40">
        <v>44075</v>
      </c>
      <c r="I229" s="40">
        <v>44135</v>
      </c>
      <c r="J229" s="25" t="s">
        <v>9</v>
      </c>
      <c r="K229" s="25">
        <v>0</v>
      </c>
      <c r="M229" s="67" t="str">
        <f>IF(COUNTIFS(resources!B:B,B229)&gt;0,INDEX(resources!I:I,MATCH(B229,resources!B:B,0)),"fillme")</f>
        <v>fillme</v>
      </c>
      <c r="O229" s="67" t="e">
        <f t="shared" si="141"/>
        <v>#N/A</v>
      </c>
      <c r="P229" s="67" t="e">
        <f t="shared" si="141"/>
        <v>#N/A</v>
      </c>
      <c r="Q229" s="67" t="e">
        <f t="shared" si="141"/>
        <v>#N/A</v>
      </c>
      <c r="R229" s="67" t="e">
        <f t="shared" si="141"/>
        <v>#N/A</v>
      </c>
      <c r="Y229" s="26">
        <f t="shared" si="125"/>
        <v>2020</v>
      </c>
      <c r="Z229" s="26">
        <f t="shared" si="126"/>
        <v>4</v>
      </c>
      <c r="AA229" s="26">
        <f t="shared" si="127"/>
        <v>2020</v>
      </c>
      <c r="AB229" s="26">
        <f t="shared" si="128"/>
        <v>9</v>
      </c>
      <c r="AC229" s="26">
        <f t="shared" si="129"/>
        <v>2020</v>
      </c>
      <c r="AD229" s="26">
        <f t="shared" si="130"/>
        <v>10</v>
      </c>
      <c r="AE229" s="104">
        <f t="shared" si="131"/>
        <v>1</v>
      </c>
      <c r="AF229" s="104">
        <f t="shared" si="132"/>
        <v>1</v>
      </c>
      <c r="AG229" s="104">
        <f t="shared" si="133"/>
        <v>1</v>
      </c>
      <c r="AH229" s="104">
        <f t="shared" si="134"/>
        <v>1</v>
      </c>
      <c r="AI229" s="104">
        <f t="shared" si="135"/>
        <v>0</v>
      </c>
      <c r="AJ229" s="210" t="s">
        <v>6314</v>
      </c>
      <c r="AK229" s="210" t="s">
        <v>6314</v>
      </c>
      <c r="AL229" s="210" t="s">
        <v>6314</v>
      </c>
      <c r="AM229" s="104">
        <f t="shared" si="136"/>
        <v>0</v>
      </c>
      <c r="AN229" s="104">
        <f t="shared" si="137"/>
        <v>0</v>
      </c>
      <c r="AO229" s="104" t="e">
        <f t="shared" si="138"/>
        <v>#VALUE!</v>
      </c>
      <c r="AP229" s="104" t="e">
        <f t="shared" si="139"/>
        <v>#VALUE!</v>
      </c>
      <c r="AQ229" s="104">
        <f t="shared" si="140"/>
        <v>0</v>
      </c>
    </row>
    <row r="230" spans="1:43">
      <c r="A230" s="70">
        <f t="shared" si="142"/>
        <v>229</v>
      </c>
      <c r="B230" s="70" t="e">
        <f>INDEX(monthly_gwh_mw!B:B,MATCH(A230,monthly_gwh_mw!AA:AA,0))</f>
        <v>#N/A</v>
      </c>
      <c r="C230" s="190" t="e">
        <f>INDEX(monthly_gwh_mw!K:K,MATCH(A230,monthly_gwh_mw!AA:AA,0))</f>
        <v>#N/A</v>
      </c>
      <c r="D230" s="70" t="e">
        <f>INDEX(monthly_gwh_mw!Y:Y,MATCH(A230,monthly_gwh_mw!AA:AA,0))</f>
        <v>#N/A</v>
      </c>
      <c r="E230" s="70" t="e">
        <f>INDEX(monthly_gwh_mw!N:N,MATCH(A230,monthly_gwh_mw!AA:AA,0))</f>
        <v>#N/A</v>
      </c>
      <c r="F230" s="67" t="e">
        <f t="shared" si="124"/>
        <v>#N/A</v>
      </c>
      <c r="G230" s="192">
        <v>43938</v>
      </c>
      <c r="H230" s="40">
        <v>44013</v>
      </c>
      <c r="I230" s="40">
        <v>44196</v>
      </c>
      <c r="J230" s="25" t="s">
        <v>9</v>
      </c>
      <c r="K230" s="25">
        <v>0</v>
      </c>
      <c r="M230" s="67" t="str">
        <f>IF(COUNTIFS(resources!B:B,B230)&gt;0,INDEX(resources!I:I,MATCH(B230,resources!B:B,0)),"fillme")</f>
        <v>fillme</v>
      </c>
      <c r="O230" s="67" t="e">
        <f t="shared" si="141"/>
        <v>#N/A</v>
      </c>
      <c r="P230" s="67" t="e">
        <f t="shared" si="141"/>
        <v>#N/A</v>
      </c>
      <c r="Q230" s="67" t="e">
        <f t="shared" si="141"/>
        <v>#N/A</v>
      </c>
      <c r="R230" s="67" t="e">
        <f t="shared" si="141"/>
        <v>#N/A</v>
      </c>
      <c r="Y230" s="26">
        <f t="shared" si="125"/>
        <v>2020</v>
      </c>
      <c r="Z230" s="26">
        <f t="shared" si="126"/>
        <v>4</v>
      </c>
      <c r="AA230" s="26">
        <f t="shared" si="127"/>
        <v>2020</v>
      </c>
      <c r="AB230" s="26">
        <f t="shared" si="128"/>
        <v>7</v>
      </c>
      <c r="AC230" s="26">
        <f t="shared" si="129"/>
        <v>2020</v>
      </c>
      <c r="AD230" s="26">
        <f t="shared" si="130"/>
        <v>12</v>
      </c>
      <c r="AE230" s="104">
        <f t="shared" si="131"/>
        <v>1</v>
      </c>
      <c r="AF230" s="104">
        <f t="shared" si="132"/>
        <v>1</v>
      </c>
      <c r="AG230" s="104">
        <f t="shared" si="133"/>
        <v>1</v>
      </c>
      <c r="AH230" s="104">
        <f t="shared" si="134"/>
        <v>1</v>
      </c>
      <c r="AI230" s="104">
        <f t="shared" si="135"/>
        <v>0</v>
      </c>
      <c r="AJ230" s="210" t="s">
        <v>6314</v>
      </c>
      <c r="AK230" s="210" t="s">
        <v>6314</v>
      </c>
      <c r="AL230" s="210" t="s">
        <v>6314</v>
      </c>
      <c r="AM230" s="104">
        <f t="shared" si="136"/>
        <v>0</v>
      </c>
      <c r="AN230" s="104">
        <f t="shared" si="137"/>
        <v>0</v>
      </c>
      <c r="AO230" s="104" t="e">
        <f t="shared" si="138"/>
        <v>#VALUE!</v>
      </c>
      <c r="AP230" s="104" t="e">
        <f t="shared" si="139"/>
        <v>#VALUE!</v>
      </c>
      <c r="AQ230" s="104">
        <f t="shared" si="140"/>
        <v>0</v>
      </c>
    </row>
    <row r="231" spans="1:43">
      <c r="A231" s="70">
        <f t="shared" si="142"/>
        <v>230</v>
      </c>
      <c r="B231" s="70" t="e">
        <f>INDEX(monthly_gwh_mw!B:B,MATCH(A231,monthly_gwh_mw!AA:AA,0))</f>
        <v>#N/A</v>
      </c>
      <c r="C231" s="190" t="e">
        <f>INDEX(monthly_gwh_mw!K:K,MATCH(A231,monthly_gwh_mw!AA:AA,0))</f>
        <v>#N/A</v>
      </c>
      <c r="D231" s="70" t="e">
        <f>INDEX(monthly_gwh_mw!Y:Y,MATCH(A231,monthly_gwh_mw!AA:AA,0))</f>
        <v>#N/A</v>
      </c>
      <c r="E231" s="70" t="e">
        <f>INDEX(monthly_gwh_mw!N:N,MATCH(A231,monthly_gwh_mw!AA:AA,0))</f>
        <v>#N/A</v>
      </c>
      <c r="F231" s="67" t="e">
        <f t="shared" si="124"/>
        <v>#N/A</v>
      </c>
      <c r="G231" s="192">
        <v>43938</v>
      </c>
      <c r="H231" s="40">
        <v>44013</v>
      </c>
      <c r="I231" s="40">
        <v>44196</v>
      </c>
      <c r="J231" s="25" t="s">
        <v>9</v>
      </c>
      <c r="K231" s="25">
        <v>0</v>
      </c>
      <c r="M231" s="67" t="str">
        <f>IF(COUNTIFS(resources!B:B,B231)&gt;0,INDEX(resources!I:I,MATCH(B231,resources!B:B,0)),"fillme")</f>
        <v>fillme</v>
      </c>
      <c r="O231" s="67" t="e">
        <f t="shared" si="141"/>
        <v>#N/A</v>
      </c>
      <c r="P231" s="67" t="e">
        <f t="shared" si="141"/>
        <v>#N/A</v>
      </c>
      <c r="Q231" s="67" t="e">
        <f t="shared" si="141"/>
        <v>#N/A</v>
      </c>
      <c r="R231" s="67" t="e">
        <f t="shared" si="141"/>
        <v>#N/A</v>
      </c>
      <c r="Y231" s="26">
        <f t="shared" si="125"/>
        <v>2020</v>
      </c>
      <c r="Z231" s="26">
        <f t="shared" si="126"/>
        <v>4</v>
      </c>
      <c r="AA231" s="26">
        <f t="shared" si="127"/>
        <v>2020</v>
      </c>
      <c r="AB231" s="26">
        <f t="shared" si="128"/>
        <v>7</v>
      </c>
      <c r="AC231" s="26">
        <f t="shared" si="129"/>
        <v>2020</v>
      </c>
      <c r="AD231" s="26">
        <f t="shared" si="130"/>
        <v>12</v>
      </c>
      <c r="AE231" s="104">
        <f t="shared" si="131"/>
        <v>1</v>
      </c>
      <c r="AF231" s="104">
        <f t="shared" si="132"/>
        <v>1</v>
      </c>
      <c r="AG231" s="104">
        <f t="shared" si="133"/>
        <v>1</v>
      </c>
      <c r="AH231" s="104">
        <f t="shared" si="134"/>
        <v>1</v>
      </c>
      <c r="AI231" s="104">
        <f t="shared" si="135"/>
        <v>0</v>
      </c>
      <c r="AJ231" s="210" t="s">
        <v>6314</v>
      </c>
      <c r="AK231" s="210" t="s">
        <v>6314</v>
      </c>
      <c r="AL231" s="210" t="s">
        <v>6314</v>
      </c>
      <c r="AM231" s="104">
        <f t="shared" si="136"/>
        <v>0</v>
      </c>
      <c r="AN231" s="104">
        <f t="shared" si="137"/>
        <v>0</v>
      </c>
      <c r="AO231" s="104" t="e">
        <f t="shared" si="138"/>
        <v>#VALUE!</v>
      </c>
      <c r="AP231" s="104" t="e">
        <f t="shared" si="139"/>
        <v>#VALUE!</v>
      </c>
      <c r="AQ231" s="104">
        <f t="shared" si="140"/>
        <v>0</v>
      </c>
    </row>
    <row r="232" spans="1:43">
      <c r="A232" s="70">
        <f t="shared" si="142"/>
        <v>231</v>
      </c>
      <c r="B232" s="70" t="e">
        <f>INDEX(monthly_gwh_mw!B:B,MATCH(A232,monthly_gwh_mw!AA:AA,0))</f>
        <v>#N/A</v>
      </c>
      <c r="C232" s="190" t="e">
        <f>INDEX(monthly_gwh_mw!K:K,MATCH(A232,monthly_gwh_mw!AA:AA,0))</f>
        <v>#N/A</v>
      </c>
      <c r="D232" s="70" t="e">
        <f>INDEX(monthly_gwh_mw!Y:Y,MATCH(A232,monthly_gwh_mw!AA:AA,0))</f>
        <v>#N/A</v>
      </c>
      <c r="E232" s="70" t="e">
        <f>INDEX(monthly_gwh_mw!N:N,MATCH(A232,monthly_gwh_mw!AA:AA,0))</f>
        <v>#N/A</v>
      </c>
      <c r="F232" s="67" t="e">
        <f t="shared" si="124"/>
        <v>#N/A</v>
      </c>
      <c r="G232" s="192">
        <v>43938</v>
      </c>
      <c r="H232" s="40">
        <v>44013</v>
      </c>
      <c r="I232" s="40">
        <v>44196</v>
      </c>
      <c r="J232" s="25" t="s">
        <v>9</v>
      </c>
      <c r="K232" s="25">
        <v>0</v>
      </c>
      <c r="M232" s="67" t="str">
        <f>IF(COUNTIFS(resources!B:B,B232)&gt;0,INDEX(resources!I:I,MATCH(B232,resources!B:B,0)),"fillme")</f>
        <v>fillme</v>
      </c>
      <c r="O232" s="67" t="e">
        <f t="shared" si="141"/>
        <v>#N/A</v>
      </c>
      <c r="P232" s="67" t="e">
        <f t="shared" si="141"/>
        <v>#N/A</v>
      </c>
      <c r="Q232" s="67" t="e">
        <f t="shared" si="141"/>
        <v>#N/A</v>
      </c>
      <c r="R232" s="67" t="e">
        <f t="shared" si="141"/>
        <v>#N/A</v>
      </c>
      <c r="Y232" s="26">
        <f t="shared" si="125"/>
        <v>2020</v>
      </c>
      <c r="Z232" s="26">
        <f t="shared" si="126"/>
        <v>4</v>
      </c>
      <c r="AA232" s="26">
        <f t="shared" si="127"/>
        <v>2020</v>
      </c>
      <c r="AB232" s="26">
        <f t="shared" si="128"/>
        <v>7</v>
      </c>
      <c r="AC232" s="26">
        <f t="shared" si="129"/>
        <v>2020</v>
      </c>
      <c r="AD232" s="26">
        <f t="shared" si="130"/>
        <v>12</v>
      </c>
      <c r="AE232" s="104">
        <f t="shared" si="131"/>
        <v>1</v>
      </c>
      <c r="AF232" s="104">
        <f t="shared" si="132"/>
        <v>1</v>
      </c>
      <c r="AG232" s="104">
        <f t="shared" si="133"/>
        <v>1</v>
      </c>
      <c r="AH232" s="104">
        <f t="shared" si="134"/>
        <v>1</v>
      </c>
      <c r="AI232" s="104">
        <f t="shared" si="135"/>
        <v>0</v>
      </c>
      <c r="AJ232" s="210" t="s">
        <v>6314</v>
      </c>
      <c r="AK232" s="210" t="s">
        <v>6314</v>
      </c>
      <c r="AL232" s="210" t="s">
        <v>6314</v>
      </c>
      <c r="AM232" s="104">
        <f t="shared" si="136"/>
        <v>0</v>
      </c>
      <c r="AN232" s="104">
        <f t="shared" si="137"/>
        <v>0</v>
      </c>
      <c r="AO232" s="104" t="e">
        <f t="shared" si="138"/>
        <v>#VALUE!</v>
      </c>
      <c r="AP232" s="104" t="e">
        <f t="shared" si="139"/>
        <v>#VALUE!</v>
      </c>
      <c r="AQ232" s="104">
        <f t="shared" si="140"/>
        <v>0</v>
      </c>
    </row>
    <row r="233" spans="1:43">
      <c r="A233" s="70">
        <f t="shared" si="142"/>
        <v>232</v>
      </c>
      <c r="B233" s="70" t="e">
        <f>INDEX(monthly_gwh_mw!B:B,MATCH(A233,monthly_gwh_mw!AA:AA,0))</f>
        <v>#N/A</v>
      </c>
      <c r="C233" s="190" t="e">
        <f>INDEX(monthly_gwh_mw!K:K,MATCH(A233,monthly_gwh_mw!AA:AA,0))</f>
        <v>#N/A</v>
      </c>
      <c r="D233" s="70" t="e">
        <f>INDEX(monthly_gwh_mw!Y:Y,MATCH(A233,monthly_gwh_mw!AA:AA,0))</f>
        <v>#N/A</v>
      </c>
      <c r="E233" s="70" t="e">
        <f>INDEX(monthly_gwh_mw!N:N,MATCH(A233,monthly_gwh_mw!AA:AA,0))</f>
        <v>#N/A</v>
      </c>
      <c r="F233" s="67" t="e">
        <f t="shared" si="124"/>
        <v>#N/A</v>
      </c>
      <c r="G233" s="192">
        <v>43938</v>
      </c>
      <c r="H233" s="40">
        <v>44013</v>
      </c>
      <c r="I233" s="40">
        <v>44196</v>
      </c>
      <c r="J233" s="25" t="s">
        <v>9</v>
      </c>
      <c r="K233" s="25">
        <v>0</v>
      </c>
      <c r="M233" s="67" t="str">
        <f>IF(COUNTIFS(resources!B:B,B233)&gt;0,INDEX(resources!I:I,MATCH(B233,resources!B:B,0)),"fillme")</f>
        <v>fillme</v>
      </c>
      <c r="O233" s="67" t="e">
        <f t="shared" si="141"/>
        <v>#N/A</v>
      </c>
      <c r="P233" s="67" t="e">
        <f t="shared" si="141"/>
        <v>#N/A</v>
      </c>
      <c r="Q233" s="67" t="e">
        <f t="shared" si="141"/>
        <v>#N/A</v>
      </c>
      <c r="R233" s="67" t="e">
        <f t="shared" si="141"/>
        <v>#N/A</v>
      </c>
      <c r="Y233" s="26">
        <f t="shared" si="125"/>
        <v>2020</v>
      </c>
      <c r="Z233" s="26">
        <f t="shared" si="126"/>
        <v>4</v>
      </c>
      <c r="AA233" s="26">
        <f t="shared" si="127"/>
        <v>2020</v>
      </c>
      <c r="AB233" s="26">
        <f t="shared" si="128"/>
        <v>7</v>
      </c>
      <c r="AC233" s="26">
        <f t="shared" si="129"/>
        <v>2020</v>
      </c>
      <c r="AD233" s="26">
        <f t="shared" si="130"/>
        <v>12</v>
      </c>
      <c r="AE233" s="104">
        <f t="shared" si="131"/>
        <v>1</v>
      </c>
      <c r="AF233" s="104">
        <f t="shared" si="132"/>
        <v>1</v>
      </c>
      <c r="AG233" s="104">
        <f t="shared" si="133"/>
        <v>1</v>
      </c>
      <c r="AH233" s="104">
        <f t="shared" si="134"/>
        <v>1</v>
      </c>
      <c r="AI233" s="104">
        <f t="shared" si="135"/>
        <v>0</v>
      </c>
      <c r="AJ233" s="210" t="s">
        <v>6314</v>
      </c>
      <c r="AK233" s="210" t="s">
        <v>6314</v>
      </c>
      <c r="AL233" s="210" t="s">
        <v>6314</v>
      </c>
      <c r="AM233" s="104">
        <f t="shared" si="136"/>
        <v>0</v>
      </c>
      <c r="AN233" s="104">
        <f t="shared" si="137"/>
        <v>0</v>
      </c>
      <c r="AO233" s="104" t="e">
        <f t="shared" si="138"/>
        <v>#VALUE!</v>
      </c>
      <c r="AP233" s="104" t="e">
        <f t="shared" si="139"/>
        <v>#VALUE!</v>
      </c>
      <c r="AQ233" s="104">
        <f t="shared" si="140"/>
        <v>0</v>
      </c>
    </row>
    <row r="234" spans="1:43">
      <c r="A234" s="70">
        <f t="shared" si="142"/>
        <v>233</v>
      </c>
      <c r="B234" s="70" t="e">
        <f>INDEX(monthly_gwh_mw!B:B,MATCH(A234,monthly_gwh_mw!AA:AA,0))</f>
        <v>#N/A</v>
      </c>
      <c r="C234" s="190" t="e">
        <f>INDEX(monthly_gwh_mw!K:K,MATCH(A234,monthly_gwh_mw!AA:AA,0))</f>
        <v>#N/A</v>
      </c>
      <c r="D234" s="70" t="e">
        <f>INDEX(monthly_gwh_mw!Y:Y,MATCH(A234,monthly_gwh_mw!AA:AA,0))</f>
        <v>#N/A</v>
      </c>
      <c r="E234" s="70" t="e">
        <f>INDEX(monthly_gwh_mw!N:N,MATCH(A234,monthly_gwh_mw!AA:AA,0))</f>
        <v>#N/A</v>
      </c>
      <c r="F234" s="67" t="e">
        <f t="shared" ref="F234:F297" si="143">IF(E234=1,"ok","fillme")</f>
        <v>#N/A</v>
      </c>
      <c r="G234" s="192">
        <v>43944</v>
      </c>
      <c r="H234" s="40">
        <v>44013</v>
      </c>
      <c r="I234" s="40">
        <v>44074</v>
      </c>
      <c r="J234" s="25" t="s">
        <v>9</v>
      </c>
      <c r="K234" s="25">
        <v>0</v>
      </c>
      <c r="M234" s="67" t="str">
        <f>IF(COUNTIFS(resources!B:B,B234)&gt;0,INDEX(resources!I:I,MATCH(B234,resources!B:B,0)),"fillme")</f>
        <v>fillme</v>
      </c>
      <c r="O234" s="67" t="e">
        <f t="shared" si="141"/>
        <v>#N/A</v>
      </c>
      <c r="P234" s="67" t="e">
        <f t="shared" si="141"/>
        <v>#N/A</v>
      </c>
      <c r="Q234" s="67" t="e">
        <f t="shared" si="141"/>
        <v>#N/A</v>
      </c>
      <c r="R234" s="67" t="e">
        <f t="shared" si="141"/>
        <v>#N/A</v>
      </c>
      <c r="Y234" s="26">
        <f t="shared" ref="Y234:Y297" si="144">YEAR(G234)</f>
        <v>2020</v>
      </c>
      <c r="Z234" s="26">
        <f t="shared" ref="Z234:Z297" si="145">MONTH(G234)</f>
        <v>4</v>
      </c>
      <c r="AA234" s="26">
        <f t="shared" ref="AA234:AA297" si="146">YEAR(H234)</f>
        <v>2020</v>
      </c>
      <c r="AB234" s="26">
        <f t="shared" ref="AB234:AB297" si="147">MONTH(H234)</f>
        <v>7</v>
      </c>
      <c r="AC234" s="26">
        <f t="shared" ref="AC234:AC297" si="148">YEAR(I234)</f>
        <v>2020</v>
      </c>
      <c r="AD234" s="26">
        <f t="shared" ref="AD234:AD297" si="149">MONTH(I234)</f>
        <v>8</v>
      </c>
      <c r="AE234" s="104">
        <f t="shared" ref="AE234:AE297" si="150">OR(K234=0,K234=1)*1</f>
        <v>1</v>
      </c>
      <c r="AF234" s="104">
        <f t="shared" ref="AF234:AF297" si="151">OR(L234=0,L234=1)*1</f>
        <v>1</v>
      </c>
      <c r="AG234" s="104">
        <f t="shared" ref="AG234:AG297" si="152">IF(U234=1,COUNT(S234:X234)=6,1)*1</f>
        <v>1</v>
      </c>
      <c r="AH234" s="104">
        <f t="shared" ref="AH234:AH297" si="153">ISNUMBER(G234)*ISNUMBER(H234)*ISNUMBER(I234)</f>
        <v>1</v>
      </c>
      <c r="AI234" s="104">
        <f t="shared" ref="AI234:AI297" si="154">(COUNTIFS(E234:R234,"fillme")=0)*1</f>
        <v>0</v>
      </c>
      <c r="AJ234" s="210" t="s">
        <v>6314</v>
      </c>
      <c r="AK234" s="210" t="s">
        <v>6314</v>
      </c>
      <c r="AL234" s="210" t="s">
        <v>6314</v>
      </c>
      <c r="AM234" s="104">
        <f t="shared" ref="AM234:AM297" si="155">IFERROR(AK234*(N234="eo2021")*M234,0)</f>
        <v>0</v>
      </c>
      <c r="AN234" s="104">
        <f t="shared" ref="AN234:AN297" si="156">IFERROR(AK234*(N234="not in IEPR demand forecast")*M234,0)</f>
        <v>0</v>
      </c>
      <c r="AO234" s="104" t="e">
        <f t="shared" ref="AO234:AO297" si="157">FIND("adding ",N234)+LEN("adding")</f>
        <v>#VALUE!</v>
      </c>
      <c r="AP234" s="104" t="e">
        <f t="shared" ref="AP234:AP297" si="158">FIND(" MW",N234)</f>
        <v>#VALUE!</v>
      </c>
      <c r="AQ234" s="104">
        <f t="shared" ref="AQ234:AQ297" si="159">IFERROR(MID(N234,AO234,AP234-AO234)*1,0)</f>
        <v>0</v>
      </c>
    </row>
    <row r="235" spans="1:43">
      <c r="A235" s="70">
        <f t="shared" si="142"/>
        <v>234</v>
      </c>
      <c r="B235" s="70" t="e">
        <f>INDEX(monthly_gwh_mw!B:B,MATCH(A235,monthly_gwh_mw!AA:AA,0))</f>
        <v>#N/A</v>
      </c>
      <c r="C235" s="190" t="e">
        <f>INDEX(monthly_gwh_mw!K:K,MATCH(A235,monthly_gwh_mw!AA:AA,0))</f>
        <v>#N/A</v>
      </c>
      <c r="D235" s="70" t="e">
        <f>INDEX(monthly_gwh_mw!Y:Y,MATCH(A235,monthly_gwh_mw!AA:AA,0))</f>
        <v>#N/A</v>
      </c>
      <c r="E235" s="70" t="e">
        <f>INDEX(monthly_gwh_mw!N:N,MATCH(A235,monthly_gwh_mw!AA:AA,0))</f>
        <v>#N/A</v>
      </c>
      <c r="F235" s="67" t="e">
        <f t="shared" si="143"/>
        <v>#N/A</v>
      </c>
      <c r="G235" s="192">
        <v>43944</v>
      </c>
      <c r="H235" s="40">
        <v>44013</v>
      </c>
      <c r="I235" s="40">
        <v>44074</v>
      </c>
      <c r="J235" s="25" t="s">
        <v>9</v>
      </c>
      <c r="K235" s="25">
        <v>0</v>
      </c>
      <c r="M235" s="67" t="str">
        <f>IF(COUNTIFS(resources!B:B,B235)&gt;0,INDEX(resources!I:I,MATCH(B235,resources!B:B,0)),"fillme")</f>
        <v>fillme</v>
      </c>
      <c r="O235" s="67" t="e">
        <f t="shared" si="141"/>
        <v>#N/A</v>
      </c>
      <c r="P235" s="67" t="e">
        <f t="shared" si="141"/>
        <v>#N/A</v>
      </c>
      <c r="Q235" s="67" t="e">
        <f t="shared" si="141"/>
        <v>#N/A</v>
      </c>
      <c r="R235" s="67" t="e">
        <f t="shared" si="141"/>
        <v>#N/A</v>
      </c>
      <c r="Y235" s="26">
        <f t="shared" si="144"/>
        <v>2020</v>
      </c>
      <c r="Z235" s="26">
        <f t="shared" si="145"/>
        <v>4</v>
      </c>
      <c r="AA235" s="26">
        <f t="shared" si="146"/>
        <v>2020</v>
      </c>
      <c r="AB235" s="26">
        <f t="shared" si="147"/>
        <v>7</v>
      </c>
      <c r="AC235" s="26">
        <f t="shared" si="148"/>
        <v>2020</v>
      </c>
      <c r="AD235" s="26">
        <f t="shared" si="149"/>
        <v>8</v>
      </c>
      <c r="AE235" s="104">
        <f t="shared" si="150"/>
        <v>1</v>
      </c>
      <c r="AF235" s="104">
        <f t="shared" si="151"/>
        <v>1</v>
      </c>
      <c r="AG235" s="104">
        <f t="shared" si="152"/>
        <v>1</v>
      </c>
      <c r="AH235" s="104">
        <f t="shared" si="153"/>
        <v>1</v>
      </c>
      <c r="AI235" s="104">
        <f t="shared" si="154"/>
        <v>0</v>
      </c>
      <c r="AJ235" s="210" t="s">
        <v>6314</v>
      </c>
      <c r="AK235" s="210" t="s">
        <v>6314</v>
      </c>
      <c r="AL235" s="210" t="s">
        <v>6314</v>
      </c>
      <c r="AM235" s="104">
        <f t="shared" si="155"/>
        <v>0</v>
      </c>
      <c r="AN235" s="104">
        <f t="shared" si="156"/>
        <v>0</v>
      </c>
      <c r="AO235" s="104" t="e">
        <f t="shared" si="157"/>
        <v>#VALUE!</v>
      </c>
      <c r="AP235" s="104" t="e">
        <f t="shared" si="158"/>
        <v>#VALUE!</v>
      </c>
      <c r="AQ235" s="104">
        <f t="shared" si="159"/>
        <v>0</v>
      </c>
    </row>
    <row r="236" spans="1:43">
      <c r="A236" s="70">
        <f t="shared" si="142"/>
        <v>235</v>
      </c>
      <c r="B236" s="70" t="e">
        <f>INDEX(monthly_gwh_mw!B:B,MATCH(A236,monthly_gwh_mw!AA:AA,0))</f>
        <v>#N/A</v>
      </c>
      <c r="C236" s="190" t="e">
        <f>INDEX(monthly_gwh_mw!K:K,MATCH(A236,monthly_gwh_mw!AA:AA,0))</f>
        <v>#N/A</v>
      </c>
      <c r="D236" s="70" t="e">
        <f>INDEX(monthly_gwh_mw!Y:Y,MATCH(A236,monthly_gwh_mw!AA:AA,0))</f>
        <v>#N/A</v>
      </c>
      <c r="E236" s="70" t="e">
        <f>INDEX(monthly_gwh_mw!N:N,MATCH(A236,monthly_gwh_mw!AA:AA,0))</f>
        <v>#N/A</v>
      </c>
      <c r="F236" s="67" t="e">
        <f t="shared" si="143"/>
        <v>#N/A</v>
      </c>
      <c r="G236" s="192">
        <v>43950</v>
      </c>
      <c r="H236" s="40">
        <v>44013</v>
      </c>
      <c r="I236" s="40">
        <v>44043</v>
      </c>
      <c r="J236" s="25" t="s">
        <v>9</v>
      </c>
      <c r="K236" s="25">
        <v>0</v>
      </c>
      <c r="M236" s="67" t="str">
        <f>IF(COUNTIFS(resources!B:B,B236)&gt;0,INDEX(resources!I:I,MATCH(B236,resources!B:B,0)),"fillme")</f>
        <v>fillme</v>
      </c>
      <c r="O236" s="67" t="e">
        <f t="shared" si="141"/>
        <v>#N/A</v>
      </c>
      <c r="P236" s="67" t="e">
        <f t="shared" si="141"/>
        <v>#N/A</v>
      </c>
      <c r="Q236" s="67" t="e">
        <f t="shared" si="141"/>
        <v>#N/A</v>
      </c>
      <c r="R236" s="67" t="e">
        <f t="shared" si="141"/>
        <v>#N/A</v>
      </c>
      <c r="Y236" s="26">
        <f t="shared" si="144"/>
        <v>2020</v>
      </c>
      <c r="Z236" s="26">
        <f t="shared" si="145"/>
        <v>4</v>
      </c>
      <c r="AA236" s="26">
        <f t="shared" si="146"/>
        <v>2020</v>
      </c>
      <c r="AB236" s="26">
        <f t="shared" si="147"/>
        <v>7</v>
      </c>
      <c r="AC236" s="26">
        <f t="shared" si="148"/>
        <v>2020</v>
      </c>
      <c r="AD236" s="26">
        <f t="shared" si="149"/>
        <v>7</v>
      </c>
      <c r="AE236" s="104">
        <f t="shared" si="150"/>
        <v>1</v>
      </c>
      <c r="AF236" s="104">
        <f t="shared" si="151"/>
        <v>1</v>
      </c>
      <c r="AG236" s="104">
        <f t="shared" si="152"/>
        <v>1</v>
      </c>
      <c r="AH236" s="104">
        <f t="shared" si="153"/>
        <v>1</v>
      </c>
      <c r="AI236" s="104">
        <f t="shared" si="154"/>
        <v>0</v>
      </c>
      <c r="AJ236" s="210" t="s">
        <v>6314</v>
      </c>
      <c r="AK236" s="210" t="s">
        <v>6314</v>
      </c>
      <c r="AL236" s="210" t="s">
        <v>6314</v>
      </c>
      <c r="AM236" s="104">
        <f t="shared" si="155"/>
        <v>0</v>
      </c>
      <c r="AN236" s="104">
        <f t="shared" si="156"/>
        <v>0</v>
      </c>
      <c r="AO236" s="104" t="e">
        <f t="shared" si="157"/>
        <v>#VALUE!</v>
      </c>
      <c r="AP236" s="104" t="e">
        <f t="shared" si="158"/>
        <v>#VALUE!</v>
      </c>
      <c r="AQ236" s="104">
        <f t="shared" si="159"/>
        <v>0</v>
      </c>
    </row>
    <row r="237" spans="1:43">
      <c r="A237" s="70">
        <f t="shared" si="142"/>
        <v>236</v>
      </c>
      <c r="B237" s="70" t="e">
        <f>INDEX(monthly_gwh_mw!B:B,MATCH(A237,monthly_gwh_mw!AA:AA,0))</f>
        <v>#N/A</v>
      </c>
      <c r="C237" s="190" t="e">
        <f>INDEX(monthly_gwh_mw!K:K,MATCH(A237,monthly_gwh_mw!AA:AA,0))</f>
        <v>#N/A</v>
      </c>
      <c r="D237" s="70" t="e">
        <f>INDEX(monthly_gwh_mw!Y:Y,MATCH(A237,monthly_gwh_mw!AA:AA,0))</f>
        <v>#N/A</v>
      </c>
      <c r="E237" s="70" t="e">
        <f>INDEX(monthly_gwh_mw!N:N,MATCH(A237,monthly_gwh_mw!AA:AA,0))</f>
        <v>#N/A</v>
      </c>
      <c r="F237" s="67" t="e">
        <f t="shared" si="143"/>
        <v>#N/A</v>
      </c>
      <c r="G237" s="192">
        <v>43958</v>
      </c>
      <c r="H237" s="40">
        <v>44013</v>
      </c>
      <c r="I237" s="40">
        <v>44043</v>
      </c>
      <c r="J237" s="25" t="s">
        <v>9</v>
      </c>
      <c r="K237" s="25">
        <v>0</v>
      </c>
      <c r="M237" s="67" t="str">
        <f>IF(COUNTIFS(resources!B:B,B237)&gt;0,INDEX(resources!I:I,MATCH(B237,resources!B:B,0)),"fillme")</f>
        <v>fillme</v>
      </c>
      <c r="O237" s="67" t="e">
        <f t="shared" si="141"/>
        <v>#N/A</v>
      </c>
      <c r="P237" s="67" t="e">
        <f t="shared" si="141"/>
        <v>#N/A</v>
      </c>
      <c r="Q237" s="67" t="e">
        <f t="shared" si="141"/>
        <v>#N/A</v>
      </c>
      <c r="R237" s="67" t="e">
        <f t="shared" si="141"/>
        <v>#N/A</v>
      </c>
      <c r="Y237" s="26">
        <f t="shared" si="144"/>
        <v>2020</v>
      </c>
      <c r="Z237" s="26">
        <f t="shared" si="145"/>
        <v>5</v>
      </c>
      <c r="AA237" s="26">
        <f t="shared" si="146"/>
        <v>2020</v>
      </c>
      <c r="AB237" s="26">
        <f t="shared" si="147"/>
        <v>7</v>
      </c>
      <c r="AC237" s="26">
        <f t="shared" si="148"/>
        <v>2020</v>
      </c>
      <c r="AD237" s="26">
        <f t="shared" si="149"/>
        <v>7</v>
      </c>
      <c r="AE237" s="104">
        <f t="shared" si="150"/>
        <v>1</v>
      </c>
      <c r="AF237" s="104">
        <f t="shared" si="151"/>
        <v>1</v>
      </c>
      <c r="AG237" s="104">
        <f t="shared" si="152"/>
        <v>1</v>
      </c>
      <c r="AH237" s="104">
        <f t="shared" si="153"/>
        <v>1</v>
      </c>
      <c r="AI237" s="104">
        <f t="shared" si="154"/>
        <v>0</v>
      </c>
      <c r="AJ237" s="210" t="s">
        <v>6314</v>
      </c>
      <c r="AK237" s="210" t="s">
        <v>6314</v>
      </c>
      <c r="AL237" s="210" t="s">
        <v>6314</v>
      </c>
      <c r="AM237" s="104">
        <f t="shared" si="155"/>
        <v>0</v>
      </c>
      <c r="AN237" s="104">
        <f t="shared" si="156"/>
        <v>0</v>
      </c>
      <c r="AO237" s="104" t="e">
        <f t="shared" si="157"/>
        <v>#VALUE!</v>
      </c>
      <c r="AP237" s="104" t="e">
        <f t="shared" si="158"/>
        <v>#VALUE!</v>
      </c>
      <c r="AQ237" s="104">
        <f t="shared" si="159"/>
        <v>0</v>
      </c>
    </row>
    <row r="238" spans="1:43">
      <c r="A238" s="70">
        <f t="shared" si="142"/>
        <v>237</v>
      </c>
      <c r="B238" s="70" t="e">
        <f>INDEX(monthly_gwh_mw!B:B,MATCH(A238,monthly_gwh_mw!AA:AA,0))</f>
        <v>#N/A</v>
      </c>
      <c r="C238" s="190" t="e">
        <f>INDEX(monthly_gwh_mw!K:K,MATCH(A238,monthly_gwh_mw!AA:AA,0))</f>
        <v>#N/A</v>
      </c>
      <c r="D238" s="70" t="e">
        <f>INDEX(monthly_gwh_mw!Y:Y,MATCH(A238,monthly_gwh_mw!AA:AA,0))</f>
        <v>#N/A</v>
      </c>
      <c r="E238" s="70" t="e">
        <f>INDEX(monthly_gwh_mw!N:N,MATCH(A238,monthly_gwh_mw!AA:AA,0))</f>
        <v>#N/A</v>
      </c>
      <c r="F238" s="67" t="e">
        <f t="shared" si="143"/>
        <v>#N/A</v>
      </c>
      <c r="G238" s="192">
        <v>43958</v>
      </c>
      <c r="H238" s="40">
        <v>44013</v>
      </c>
      <c r="I238" s="40">
        <v>44043</v>
      </c>
      <c r="J238" s="25" t="s">
        <v>9</v>
      </c>
      <c r="K238" s="25">
        <v>0</v>
      </c>
      <c r="M238" s="67" t="str">
        <f>IF(COUNTIFS(resources!B:B,B238)&gt;0,INDEX(resources!I:I,MATCH(B238,resources!B:B,0)),"fillme")</f>
        <v>fillme</v>
      </c>
      <c r="O238" s="67" t="e">
        <f t="shared" si="141"/>
        <v>#N/A</v>
      </c>
      <c r="P238" s="67" t="e">
        <f t="shared" si="141"/>
        <v>#N/A</v>
      </c>
      <c r="Q238" s="67" t="e">
        <f t="shared" si="141"/>
        <v>#N/A</v>
      </c>
      <c r="R238" s="67" t="e">
        <f t="shared" si="141"/>
        <v>#N/A</v>
      </c>
      <c r="Y238" s="26">
        <f t="shared" si="144"/>
        <v>2020</v>
      </c>
      <c r="Z238" s="26">
        <f t="shared" si="145"/>
        <v>5</v>
      </c>
      <c r="AA238" s="26">
        <f t="shared" si="146"/>
        <v>2020</v>
      </c>
      <c r="AB238" s="26">
        <f t="shared" si="147"/>
        <v>7</v>
      </c>
      <c r="AC238" s="26">
        <f t="shared" si="148"/>
        <v>2020</v>
      </c>
      <c r="AD238" s="26">
        <f t="shared" si="149"/>
        <v>7</v>
      </c>
      <c r="AE238" s="104">
        <f t="shared" si="150"/>
        <v>1</v>
      </c>
      <c r="AF238" s="104">
        <f t="shared" si="151"/>
        <v>1</v>
      </c>
      <c r="AG238" s="104">
        <f t="shared" si="152"/>
        <v>1</v>
      </c>
      <c r="AH238" s="104">
        <f t="shared" si="153"/>
        <v>1</v>
      </c>
      <c r="AI238" s="104">
        <f t="shared" si="154"/>
        <v>0</v>
      </c>
      <c r="AJ238" s="210" t="s">
        <v>6314</v>
      </c>
      <c r="AK238" s="210" t="s">
        <v>6314</v>
      </c>
      <c r="AL238" s="210" t="s">
        <v>6314</v>
      </c>
      <c r="AM238" s="104">
        <f t="shared" si="155"/>
        <v>0</v>
      </c>
      <c r="AN238" s="104">
        <f t="shared" si="156"/>
        <v>0</v>
      </c>
      <c r="AO238" s="104" t="e">
        <f t="shared" si="157"/>
        <v>#VALUE!</v>
      </c>
      <c r="AP238" s="104" t="e">
        <f t="shared" si="158"/>
        <v>#VALUE!</v>
      </c>
      <c r="AQ238" s="104">
        <f t="shared" si="159"/>
        <v>0</v>
      </c>
    </row>
    <row r="239" spans="1:43">
      <c r="A239" s="70">
        <f t="shared" si="142"/>
        <v>238</v>
      </c>
      <c r="B239" s="70" t="e">
        <f>INDEX(monthly_gwh_mw!B:B,MATCH(A239,monthly_gwh_mw!AA:AA,0))</f>
        <v>#N/A</v>
      </c>
      <c r="C239" s="190" t="e">
        <f>INDEX(monthly_gwh_mw!K:K,MATCH(A239,monthly_gwh_mw!AA:AA,0))</f>
        <v>#N/A</v>
      </c>
      <c r="D239" s="70" t="e">
        <f>INDEX(monthly_gwh_mw!Y:Y,MATCH(A239,monthly_gwh_mw!AA:AA,0))</f>
        <v>#N/A</v>
      </c>
      <c r="E239" s="70" t="e">
        <f>INDEX(monthly_gwh_mw!N:N,MATCH(A239,monthly_gwh_mw!AA:AA,0))</f>
        <v>#N/A</v>
      </c>
      <c r="F239" s="67" t="e">
        <f t="shared" si="143"/>
        <v>#N/A</v>
      </c>
      <c r="G239" s="192">
        <v>43964</v>
      </c>
      <c r="H239" s="40">
        <v>44013</v>
      </c>
      <c r="I239" s="40">
        <v>44043</v>
      </c>
      <c r="J239" s="25" t="s">
        <v>9</v>
      </c>
      <c r="K239" s="25">
        <v>0</v>
      </c>
      <c r="M239" s="67" t="str">
        <f>IF(COUNTIFS(resources!B:B,B239)&gt;0,INDEX(resources!I:I,MATCH(B239,resources!B:B,0)),"fillme")</f>
        <v>fillme</v>
      </c>
      <c r="O239" s="67" t="e">
        <f t="shared" si="141"/>
        <v>#N/A</v>
      </c>
      <c r="P239" s="67" t="e">
        <f t="shared" si="141"/>
        <v>#N/A</v>
      </c>
      <c r="Q239" s="67" t="e">
        <f t="shared" si="141"/>
        <v>#N/A</v>
      </c>
      <c r="R239" s="67" t="e">
        <f t="shared" si="141"/>
        <v>#N/A</v>
      </c>
      <c r="Y239" s="26">
        <f t="shared" si="144"/>
        <v>2020</v>
      </c>
      <c r="Z239" s="26">
        <f t="shared" si="145"/>
        <v>5</v>
      </c>
      <c r="AA239" s="26">
        <f t="shared" si="146"/>
        <v>2020</v>
      </c>
      <c r="AB239" s="26">
        <f t="shared" si="147"/>
        <v>7</v>
      </c>
      <c r="AC239" s="26">
        <f t="shared" si="148"/>
        <v>2020</v>
      </c>
      <c r="AD239" s="26">
        <f t="shared" si="149"/>
        <v>7</v>
      </c>
      <c r="AE239" s="104">
        <f t="shared" si="150"/>
        <v>1</v>
      </c>
      <c r="AF239" s="104">
        <f t="shared" si="151"/>
        <v>1</v>
      </c>
      <c r="AG239" s="104">
        <f t="shared" si="152"/>
        <v>1</v>
      </c>
      <c r="AH239" s="104">
        <f t="shared" si="153"/>
        <v>1</v>
      </c>
      <c r="AI239" s="104">
        <f t="shared" si="154"/>
        <v>0</v>
      </c>
      <c r="AJ239" s="210" t="s">
        <v>6314</v>
      </c>
      <c r="AK239" s="210" t="s">
        <v>6314</v>
      </c>
      <c r="AL239" s="210" t="s">
        <v>6314</v>
      </c>
      <c r="AM239" s="104">
        <f t="shared" si="155"/>
        <v>0</v>
      </c>
      <c r="AN239" s="104">
        <f t="shared" si="156"/>
        <v>0</v>
      </c>
      <c r="AO239" s="104" t="e">
        <f t="shared" si="157"/>
        <v>#VALUE!</v>
      </c>
      <c r="AP239" s="104" t="e">
        <f t="shared" si="158"/>
        <v>#VALUE!</v>
      </c>
      <c r="AQ239" s="104">
        <f t="shared" si="159"/>
        <v>0</v>
      </c>
    </row>
    <row r="240" spans="1:43">
      <c r="A240" s="70">
        <f t="shared" si="142"/>
        <v>239</v>
      </c>
      <c r="B240" s="70" t="e">
        <f>INDEX(monthly_gwh_mw!B:B,MATCH(A240,monthly_gwh_mw!AA:AA,0))</f>
        <v>#N/A</v>
      </c>
      <c r="C240" s="190" t="e">
        <f>INDEX(monthly_gwh_mw!K:K,MATCH(A240,monthly_gwh_mw!AA:AA,0))</f>
        <v>#N/A</v>
      </c>
      <c r="D240" s="70" t="e">
        <f>INDEX(monthly_gwh_mw!Y:Y,MATCH(A240,monthly_gwh_mw!AA:AA,0))</f>
        <v>#N/A</v>
      </c>
      <c r="E240" s="70" t="e">
        <f>INDEX(monthly_gwh_mw!N:N,MATCH(A240,monthly_gwh_mw!AA:AA,0))</f>
        <v>#N/A</v>
      </c>
      <c r="F240" s="67" t="e">
        <f t="shared" si="143"/>
        <v>#N/A</v>
      </c>
      <c r="G240" s="192">
        <v>43972</v>
      </c>
      <c r="H240" s="40">
        <v>44044</v>
      </c>
      <c r="I240" s="40">
        <v>44074</v>
      </c>
      <c r="J240" s="25" t="s">
        <v>9</v>
      </c>
      <c r="K240" s="25">
        <v>0</v>
      </c>
      <c r="M240" s="67" t="str">
        <f>IF(COUNTIFS(resources!B:B,B240)&gt;0,INDEX(resources!I:I,MATCH(B240,resources!B:B,0)),"fillme")</f>
        <v>fillme</v>
      </c>
      <c r="O240" s="67" t="e">
        <f t="shared" si="141"/>
        <v>#N/A</v>
      </c>
      <c r="P240" s="67" t="e">
        <f t="shared" si="141"/>
        <v>#N/A</v>
      </c>
      <c r="Q240" s="67" t="e">
        <f t="shared" si="141"/>
        <v>#N/A</v>
      </c>
      <c r="R240" s="67" t="e">
        <f t="shared" si="141"/>
        <v>#N/A</v>
      </c>
      <c r="Y240" s="26">
        <f t="shared" si="144"/>
        <v>2020</v>
      </c>
      <c r="Z240" s="26">
        <f t="shared" si="145"/>
        <v>5</v>
      </c>
      <c r="AA240" s="26">
        <f t="shared" si="146"/>
        <v>2020</v>
      </c>
      <c r="AB240" s="26">
        <f t="shared" si="147"/>
        <v>8</v>
      </c>
      <c r="AC240" s="26">
        <f t="shared" si="148"/>
        <v>2020</v>
      </c>
      <c r="AD240" s="26">
        <f t="shared" si="149"/>
        <v>8</v>
      </c>
      <c r="AE240" s="104">
        <f t="shared" si="150"/>
        <v>1</v>
      </c>
      <c r="AF240" s="104">
        <f t="shared" si="151"/>
        <v>1</v>
      </c>
      <c r="AG240" s="104">
        <f t="shared" si="152"/>
        <v>1</v>
      </c>
      <c r="AH240" s="104">
        <f t="shared" si="153"/>
        <v>1</v>
      </c>
      <c r="AI240" s="104">
        <f t="shared" si="154"/>
        <v>0</v>
      </c>
      <c r="AJ240" s="210" t="s">
        <v>6314</v>
      </c>
      <c r="AK240" s="210" t="s">
        <v>6314</v>
      </c>
      <c r="AL240" s="210" t="s">
        <v>6314</v>
      </c>
      <c r="AM240" s="104">
        <f t="shared" si="155"/>
        <v>0</v>
      </c>
      <c r="AN240" s="104">
        <f t="shared" si="156"/>
        <v>0</v>
      </c>
      <c r="AO240" s="104" t="e">
        <f t="shared" si="157"/>
        <v>#VALUE!</v>
      </c>
      <c r="AP240" s="104" t="e">
        <f t="shared" si="158"/>
        <v>#VALUE!</v>
      </c>
      <c r="AQ240" s="104">
        <f t="shared" si="159"/>
        <v>0</v>
      </c>
    </row>
    <row r="241" spans="1:43">
      <c r="A241" s="70">
        <f t="shared" si="142"/>
        <v>240</v>
      </c>
      <c r="B241" s="70" t="e">
        <f>INDEX(monthly_gwh_mw!B:B,MATCH(A241,monthly_gwh_mw!AA:AA,0))</f>
        <v>#N/A</v>
      </c>
      <c r="C241" s="190" t="e">
        <f>INDEX(monthly_gwh_mw!K:K,MATCH(A241,monthly_gwh_mw!AA:AA,0))</f>
        <v>#N/A</v>
      </c>
      <c r="D241" s="70" t="e">
        <f>INDEX(monthly_gwh_mw!Y:Y,MATCH(A241,monthly_gwh_mw!AA:AA,0))</f>
        <v>#N/A</v>
      </c>
      <c r="E241" s="70" t="e">
        <f>INDEX(monthly_gwh_mw!N:N,MATCH(A241,monthly_gwh_mw!AA:AA,0))</f>
        <v>#N/A</v>
      </c>
      <c r="F241" s="67" t="e">
        <f t="shared" si="143"/>
        <v>#N/A</v>
      </c>
      <c r="G241" s="192">
        <v>43977</v>
      </c>
      <c r="H241" s="40">
        <v>44044</v>
      </c>
      <c r="I241" s="40">
        <v>44074</v>
      </c>
      <c r="J241" s="25" t="s">
        <v>9</v>
      </c>
      <c r="K241" s="25">
        <v>0</v>
      </c>
      <c r="M241" s="67" t="str">
        <f>IF(COUNTIFS(resources!B:B,B241)&gt;0,INDEX(resources!I:I,MATCH(B241,resources!B:B,0)),"fillme")</f>
        <v>fillme</v>
      </c>
      <c r="O241" s="67" t="e">
        <f t="shared" si="141"/>
        <v>#N/A</v>
      </c>
      <c r="P241" s="67" t="e">
        <f t="shared" si="141"/>
        <v>#N/A</v>
      </c>
      <c r="Q241" s="67" t="e">
        <f t="shared" si="141"/>
        <v>#N/A</v>
      </c>
      <c r="R241" s="67" t="e">
        <f t="shared" si="141"/>
        <v>#N/A</v>
      </c>
      <c r="Y241" s="26">
        <f t="shared" si="144"/>
        <v>2020</v>
      </c>
      <c r="Z241" s="26">
        <f t="shared" si="145"/>
        <v>5</v>
      </c>
      <c r="AA241" s="26">
        <f t="shared" si="146"/>
        <v>2020</v>
      </c>
      <c r="AB241" s="26">
        <f t="shared" si="147"/>
        <v>8</v>
      </c>
      <c r="AC241" s="26">
        <f t="shared" si="148"/>
        <v>2020</v>
      </c>
      <c r="AD241" s="26">
        <f t="shared" si="149"/>
        <v>8</v>
      </c>
      <c r="AE241" s="104">
        <f t="shared" si="150"/>
        <v>1</v>
      </c>
      <c r="AF241" s="104">
        <f t="shared" si="151"/>
        <v>1</v>
      </c>
      <c r="AG241" s="104">
        <f t="shared" si="152"/>
        <v>1</v>
      </c>
      <c r="AH241" s="104">
        <f t="shared" si="153"/>
        <v>1</v>
      </c>
      <c r="AI241" s="104">
        <f t="shared" si="154"/>
        <v>0</v>
      </c>
      <c r="AJ241" s="210" t="s">
        <v>6314</v>
      </c>
      <c r="AK241" s="210" t="s">
        <v>6314</v>
      </c>
      <c r="AL241" s="210" t="s">
        <v>6314</v>
      </c>
      <c r="AM241" s="104">
        <f t="shared" si="155"/>
        <v>0</v>
      </c>
      <c r="AN241" s="104">
        <f t="shared" si="156"/>
        <v>0</v>
      </c>
      <c r="AO241" s="104" t="e">
        <f t="shared" si="157"/>
        <v>#VALUE!</v>
      </c>
      <c r="AP241" s="104" t="e">
        <f t="shared" si="158"/>
        <v>#VALUE!</v>
      </c>
      <c r="AQ241" s="104">
        <f t="shared" si="159"/>
        <v>0</v>
      </c>
    </row>
    <row r="242" spans="1:43">
      <c r="A242" s="70">
        <f t="shared" si="142"/>
        <v>241</v>
      </c>
      <c r="B242" s="70" t="e">
        <f>INDEX(monthly_gwh_mw!B:B,MATCH(A242,monthly_gwh_mw!AA:AA,0))</f>
        <v>#N/A</v>
      </c>
      <c r="C242" s="190" t="e">
        <f>INDEX(monthly_gwh_mw!K:K,MATCH(A242,monthly_gwh_mw!AA:AA,0))</f>
        <v>#N/A</v>
      </c>
      <c r="D242" s="70" t="e">
        <f>INDEX(monthly_gwh_mw!Y:Y,MATCH(A242,monthly_gwh_mw!AA:AA,0))</f>
        <v>#N/A</v>
      </c>
      <c r="E242" s="70" t="e">
        <f>INDEX(monthly_gwh_mw!N:N,MATCH(A242,monthly_gwh_mw!AA:AA,0))</f>
        <v>#N/A</v>
      </c>
      <c r="F242" s="67" t="e">
        <f t="shared" si="143"/>
        <v>#N/A</v>
      </c>
      <c r="G242" s="192">
        <v>43977</v>
      </c>
      <c r="H242" s="40">
        <v>44044</v>
      </c>
      <c r="I242" s="40">
        <v>44074</v>
      </c>
      <c r="J242" s="25" t="s">
        <v>9</v>
      </c>
      <c r="K242" s="25">
        <v>0</v>
      </c>
      <c r="M242" s="67" t="str">
        <f>IF(COUNTIFS(resources!B:B,B242)&gt;0,INDEX(resources!I:I,MATCH(B242,resources!B:B,0)),"fillme")</f>
        <v>fillme</v>
      </c>
      <c r="O242" s="67" t="e">
        <f t="shared" si="141"/>
        <v>#N/A</v>
      </c>
      <c r="P242" s="67" t="e">
        <f t="shared" si="141"/>
        <v>#N/A</v>
      </c>
      <c r="Q242" s="67" t="e">
        <f t="shared" si="141"/>
        <v>#N/A</v>
      </c>
      <c r="R242" s="67" t="e">
        <f t="shared" si="141"/>
        <v>#N/A</v>
      </c>
      <c r="Y242" s="26">
        <f t="shared" si="144"/>
        <v>2020</v>
      </c>
      <c r="Z242" s="26">
        <f t="shared" si="145"/>
        <v>5</v>
      </c>
      <c r="AA242" s="26">
        <f t="shared" si="146"/>
        <v>2020</v>
      </c>
      <c r="AB242" s="26">
        <f t="shared" si="147"/>
        <v>8</v>
      </c>
      <c r="AC242" s="26">
        <f t="shared" si="148"/>
        <v>2020</v>
      </c>
      <c r="AD242" s="26">
        <f t="shared" si="149"/>
        <v>8</v>
      </c>
      <c r="AE242" s="104">
        <f t="shared" si="150"/>
        <v>1</v>
      </c>
      <c r="AF242" s="104">
        <f t="shared" si="151"/>
        <v>1</v>
      </c>
      <c r="AG242" s="104">
        <f t="shared" si="152"/>
        <v>1</v>
      </c>
      <c r="AH242" s="104">
        <f t="shared" si="153"/>
        <v>1</v>
      </c>
      <c r="AI242" s="104">
        <f t="shared" si="154"/>
        <v>0</v>
      </c>
      <c r="AJ242" s="210" t="s">
        <v>6314</v>
      </c>
      <c r="AK242" s="210" t="s">
        <v>6314</v>
      </c>
      <c r="AL242" s="210" t="s">
        <v>6314</v>
      </c>
      <c r="AM242" s="104">
        <f t="shared" si="155"/>
        <v>0</v>
      </c>
      <c r="AN242" s="104">
        <f t="shared" si="156"/>
        <v>0</v>
      </c>
      <c r="AO242" s="104" t="e">
        <f t="shared" si="157"/>
        <v>#VALUE!</v>
      </c>
      <c r="AP242" s="104" t="e">
        <f t="shared" si="158"/>
        <v>#VALUE!</v>
      </c>
      <c r="AQ242" s="104">
        <f t="shared" si="159"/>
        <v>0</v>
      </c>
    </row>
    <row r="243" spans="1:43">
      <c r="A243" s="70">
        <f t="shared" si="142"/>
        <v>242</v>
      </c>
      <c r="B243" s="70" t="e">
        <f>INDEX(monthly_gwh_mw!B:B,MATCH(A243,monthly_gwh_mw!AA:AA,0))</f>
        <v>#N/A</v>
      </c>
      <c r="C243" s="190" t="e">
        <f>INDEX(monthly_gwh_mw!K:K,MATCH(A243,monthly_gwh_mw!AA:AA,0))</f>
        <v>#N/A</v>
      </c>
      <c r="D243" s="70" t="e">
        <f>INDEX(monthly_gwh_mw!Y:Y,MATCH(A243,monthly_gwh_mw!AA:AA,0))</f>
        <v>#N/A</v>
      </c>
      <c r="E243" s="70" t="e">
        <f>INDEX(monthly_gwh_mw!N:N,MATCH(A243,monthly_gwh_mw!AA:AA,0))</f>
        <v>#N/A</v>
      </c>
      <c r="F243" s="67" t="e">
        <f t="shared" si="143"/>
        <v>#N/A</v>
      </c>
      <c r="G243" s="192">
        <v>43985</v>
      </c>
      <c r="H243" s="40">
        <v>44075</v>
      </c>
      <c r="I243" s="40">
        <v>44104</v>
      </c>
      <c r="J243" s="25" t="s">
        <v>9</v>
      </c>
      <c r="K243" s="25">
        <v>0</v>
      </c>
      <c r="M243" s="67" t="str">
        <f>IF(COUNTIFS(resources!B:B,B243)&gt;0,INDEX(resources!I:I,MATCH(B243,resources!B:B,0)),"fillme")</f>
        <v>fillme</v>
      </c>
      <c r="O243" s="67" t="e">
        <f t="shared" si="141"/>
        <v>#N/A</v>
      </c>
      <c r="P243" s="67" t="e">
        <f t="shared" si="141"/>
        <v>#N/A</v>
      </c>
      <c r="Q243" s="67" t="e">
        <f t="shared" si="141"/>
        <v>#N/A</v>
      </c>
      <c r="R243" s="67" t="e">
        <f t="shared" si="141"/>
        <v>#N/A</v>
      </c>
      <c r="Y243" s="26">
        <f t="shared" si="144"/>
        <v>2020</v>
      </c>
      <c r="Z243" s="26">
        <f t="shared" si="145"/>
        <v>6</v>
      </c>
      <c r="AA243" s="26">
        <f t="shared" si="146"/>
        <v>2020</v>
      </c>
      <c r="AB243" s="26">
        <f t="shared" si="147"/>
        <v>9</v>
      </c>
      <c r="AC243" s="26">
        <f t="shared" si="148"/>
        <v>2020</v>
      </c>
      <c r="AD243" s="26">
        <f t="shared" si="149"/>
        <v>9</v>
      </c>
      <c r="AE243" s="104">
        <f t="shared" si="150"/>
        <v>1</v>
      </c>
      <c r="AF243" s="104">
        <f t="shared" si="151"/>
        <v>1</v>
      </c>
      <c r="AG243" s="104">
        <f t="shared" si="152"/>
        <v>1</v>
      </c>
      <c r="AH243" s="104">
        <f t="shared" si="153"/>
        <v>1</v>
      </c>
      <c r="AI243" s="104">
        <f t="shared" si="154"/>
        <v>0</v>
      </c>
      <c r="AJ243" s="210" t="s">
        <v>6314</v>
      </c>
      <c r="AK243" s="210" t="s">
        <v>6314</v>
      </c>
      <c r="AL243" s="210" t="s">
        <v>6314</v>
      </c>
      <c r="AM243" s="104">
        <f t="shared" si="155"/>
        <v>0</v>
      </c>
      <c r="AN243" s="104">
        <f t="shared" si="156"/>
        <v>0</v>
      </c>
      <c r="AO243" s="104" t="e">
        <f t="shared" si="157"/>
        <v>#VALUE!</v>
      </c>
      <c r="AP243" s="104" t="e">
        <f t="shared" si="158"/>
        <v>#VALUE!</v>
      </c>
      <c r="AQ243" s="104">
        <f t="shared" si="159"/>
        <v>0</v>
      </c>
    </row>
    <row r="244" spans="1:43">
      <c r="A244" s="70">
        <f t="shared" si="142"/>
        <v>243</v>
      </c>
      <c r="B244" s="70" t="e">
        <f>INDEX(monthly_gwh_mw!B:B,MATCH(A244,monthly_gwh_mw!AA:AA,0))</f>
        <v>#N/A</v>
      </c>
      <c r="C244" s="190" t="e">
        <f>INDEX(monthly_gwh_mw!K:K,MATCH(A244,monthly_gwh_mw!AA:AA,0))</f>
        <v>#N/A</v>
      </c>
      <c r="D244" s="70" t="e">
        <f>INDEX(monthly_gwh_mw!Y:Y,MATCH(A244,monthly_gwh_mw!AA:AA,0))</f>
        <v>#N/A</v>
      </c>
      <c r="E244" s="70" t="e">
        <f>INDEX(monthly_gwh_mw!N:N,MATCH(A244,monthly_gwh_mw!AA:AA,0))</f>
        <v>#N/A</v>
      </c>
      <c r="F244" s="67" t="e">
        <f t="shared" si="143"/>
        <v>#N/A</v>
      </c>
      <c r="G244" s="192">
        <v>43985</v>
      </c>
      <c r="H244" s="40">
        <v>44044</v>
      </c>
      <c r="I244" s="40">
        <v>44074</v>
      </c>
      <c r="J244" s="25" t="s">
        <v>9</v>
      </c>
      <c r="K244" s="25">
        <v>0</v>
      </c>
      <c r="M244" s="67" t="str">
        <f>IF(COUNTIFS(resources!B:B,B244)&gt;0,INDEX(resources!I:I,MATCH(B244,resources!B:B,0)),"fillme")</f>
        <v>fillme</v>
      </c>
      <c r="O244" s="67" t="e">
        <f t="shared" si="141"/>
        <v>#N/A</v>
      </c>
      <c r="P244" s="67" t="e">
        <f t="shared" si="141"/>
        <v>#N/A</v>
      </c>
      <c r="Q244" s="67" t="e">
        <f t="shared" si="141"/>
        <v>#N/A</v>
      </c>
      <c r="R244" s="67" t="e">
        <f t="shared" si="141"/>
        <v>#N/A</v>
      </c>
      <c r="Y244" s="26">
        <f t="shared" si="144"/>
        <v>2020</v>
      </c>
      <c r="Z244" s="26">
        <f t="shared" si="145"/>
        <v>6</v>
      </c>
      <c r="AA244" s="26">
        <f t="shared" si="146"/>
        <v>2020</v>
      </c>
      <c r="AB244" s="26">
        <f t="shared" si="147"/>
        <v>8</v>
      </c>
      <c r="AC244" s="26">
        <f t="shared" si="148"/>
        <v>2020</v>
      </c>
      <c r="AD244" s="26">
        <f t="shared" si="149"/>
        <v>8</v>
      </c>
      <c r="AE244" s="104">
        <f t="shared" si="150"/>
        <v>1</v>
      </c>
      <c r="AF244" s="104">
        <f t="shared" si="151"/>
        <v>1</v>
      </c>
      <c r="AG244" s="104">
        <f t="shared" si="152"/>
        <v>1</v>
      </c>
      <c r="AH244" s="104">
        <f t="shared" si="153"/>
        <v>1</v>
      </c>
      <c r="AI244" s="104">
        <f t="shared" si="154"/>
        <v>0</v>
      </c>
      <c r="AJ244" s="210" t="s">
        <v>6314</v>
      </c>
      <c r="AK244" s="210" t="s">
        <v>6314</v>
      </c>
      <c r="AL244" s="210" t="s">
        <v>6314</v>
      </c>
      <c r="AM244" s="104">
        <f t="shared" si="155"/>
        <v>0</v>
      </c>
      <c r="AN244" s="104">
        <f t="shared" si="156"/>
        <v>0</v>
      </c>
      <c r="AO244" s="104" t="e">
        <f t="shared" si="157"/>
        <v>#VALUE!</v>
      </c>
      <c r="AP244" s="104" t="e">
        <f t="shared" si="158"/>
        <v>#VALUE!</v>
      </c>
      <c r="AQ244" s="104">
        <f t="shared" si="159"/>
        <v>0</v>
      </c>
    </row>
    <row r="245" spans="1:43">
      <c r="A245" s="70">
        <f t="shared" si="142"/>
        <v>244</v>
      </c>
      <c r="B245" s="70" t="e">
        <f>INDEX(monthly_gwh_mw!B:B,MATCH(A245,monthly_gwh_mw!AA:AA,0))</f>
        <v>#N/A</v>
      </c>
      <c r="C245" s="190" t="e">
        <f>INDEX(monthly_gwh_mw!K:K,MATCH(A245,monthly_gwh_mw!AA:AA,0))</f>
        <v>#N/A</v>
      </c>
      <c r="D245" s="70" t="e">
        <f>INDEX(monthly_gwh_mw!Y:Y,MATCH(A245,monthly_gwh_mw!AA:AA,0))</f>
        <v>#N/A</v>
      </c>
      <c r="E245" s="70" t="e">
        <f>INDEX(monthly_gwh_mw!N:N,MATCH(A245,monthly_gwh_mw!AA:AA,0))</f>
        <v>#N/A</v>
      </c>
      <c r="F245" s="67" t="e">
        <f t="shared" si="143"/>
        <v>#N/A</v>
      </c>
      <c r="G245" s="192">
        <v>43986</v>
      </c>
      <c r="H245" s="40">
        <v>44044</v>
      </c>
      <c r="I245" s="40">
        <v>44074</v>
      </c>
      <c r="J245" s="25" t="s">
        <v>9</v>
      </c>
      <c r="K245" s="25">
        <v>0</v>
      </c>
      <c r="M245" s="67" t="str">
        <f>IF(COUNTIFS(resources!B:B,B245)&gt;0,INDEX(resources!I:I,MATCH(B245,resources!B:B,0)),"fillme")</f>
        <v>fillme</v>
      </c>
      <c r="O245" s="67" t="e">
        <f t="shared" si="141"/>
        <v>#N/A</v>
      </c>
      <c r="P245" s="67" t="e">
        <f t="shared" si="141"/>
        <v>#N/A</v>
      </c>
      <c r="Q245" s="67" t="e">
        <f t="shared" si="141"/>
        <v>#N/A</v>
      </c>
      <c r="R245" s="67" t="e">
        <f t="shared" si="141"/>
        <v>#N/A</v>
      </c>
      <c r="Y245" s="26">
        <f t="shared" si="144"/>
        <v>2020</v>
      </c>
      <c r="Z245" s="26">
        <f t="shared" si="145"/>
        <v>6</v>
      </c>
      <c r="AA245" s="26">
        <f t="shared" si="146"/>
        <v>2020</v>
      </c>
      <c r="AB245" s="26">
        <f t="shared" si="147"/>
        <v>8</v>
      </c>
      <c r="AC245" s="26">
        <f t="shared" si="148"/>
        <v>2020</v>
      </c>
      <c r="AD245" s="26">
        <f t="shared" si="149"/>
        <v>8</v>
      </c>
      <c r="AE245" s="104">
        <f t="shared" si="150"/>
        <v>1</v>
      </c>
      <c r="AF245" s="104">
        <f t="shared" si="151"/>
        <v>1</v>
      </c>
      <c r="AG245" s="104">
        <f t="shared" si="152"/>
        <v>1</v>
      </c>
      <c r="AH245" s="104">
        <f t="shared" si="153"/>
        <v>1</v>
      </c>
      <c r="AI245" s="104">
        <f t="shared" si="154"/>
        <v>0</v>
      </c>
      <c r="AJ245" s="210" t="s">
        <v>6314</v>
      </c>
      <c r="AK245" s="210" t="s">
        <v>6314</v>
      </c>
      <c r="AL245" s="210" t="s">
        <v>6314</v>
      </c>
      <c r="AM245" s="104">
        <f t="shared" si="155"/>
        <v>0</v>
      </c>
      <c r="AN245" s="104">
        <f t="shared" si="156"/>
        <v>0</v>
      </c>
      <c r="AO245" s="104" t="e">
        <f t="shared" si="157"/>
        <v>#VALUE!</v>
      </c>
      <c r="AP245" s="104" t="e">
        <f t="shared" si="158"/>
        <v>#VALUE!</v>
      </c>
      <c r="AQ245" s="104">
        <f t="shared" si="159"/>
        <v>0</v>
      </c>
    </row>
    <row r="246" spans="1:43">
      <c r="A246" s="70">
        <f t="shared" si="142"/>
        <v>245</v>
      </c>
      <c r="B246" s="70" t="e">
        <f>INDEX(monthly_gwh_mw!B:B,MATCH(A246,monthly_gwh_mw!AA:AA,0))</f>
        <v>#N/A</v>
      </c>
      <c r="C246" s="190" t="e">
        <f>INDEX(monthly_gwh_mw!K:K,MATCH(A246,monthly_gwh_mw!AA:AA,0))</f>
        <v>#N/A</v>
      </c>
      <c r="D246" s="70" t="e">
        <f>INDEX(monthly_gwh_mw!Y:Y,MATCH(A246,monthly_gwh_mw!AA:AA,0))</f>
        <v>#N/A</v>
      </c>
      <c r="E246" s="70" t="e">
        <f>INDEX(monthly_gwh_mw!N:N,MATCH(A246,monthly_gwh_mw!AA:AA,0))</f>
        <v>#N/A</v>
      </c>
      <c r="F246" s="67" t="e">
        <f t="shared" si="143"/>
        <v>#N/A</v>
      </c>
      <c r="G246" s="192">
        <v>43987</v>
      </c>
      <c r="H246" s="40">
        <v>44075</v>
      </c>
      <c r="I246" s="40">
        <v>44135</v>
      </c>
      <c r="J246" s="25" t="s">
        <v>9</v>
      </c>
      <c r="K246" s="25">
        <v>0</v>
      </c>
      <c r="M246" s="67" t="str">
        <f>IF(COUNTIFS(resources!B:B,B246)&gt;0,INDEX(resources!I:I,MATCH(B246,resources!B:B,0)),"fillme")</f>
        <v>fillme</v>
      </c>
      <c r="O246" s="67" t="e">
        <f t="shared" si="141"/>
        <v>#N/A</v>
      </c>
      <c r="P246" s="67" t="e">
        <f t="shared" si="141"/>
        <v>#N/A</v>
      </c>
      <c r="Q246" s="67" t="e">
        <f t="shared" si="141"/>
        <v>#N/A</v>
      </c>
      <c r="R246" s="67" t="e">
        <f t="shared" ref="O246:R307" si="160">IF($E246=1,"ok","fillme")</f>
        <v>#N/A</v>
      </c>
      <c r="Y246" s="26">
        <f t="shared" si="144"/>
        <v>2020</v>
      </c>
      <c r="Z246" s="26">
        <f t="shared" si="145"/>
        <v>6</v>
      </c>
      <c r="AA246" s="26">
        <f t="shared" si="146"/>
        <v>2020</v>
      </c>
      <c r="AB246" s="26">
        <f t="shared" si="147"/>
        <v>9</v>
      </c>
      <c r="AC246" s="26">
        <f t="shared" si="148"/>
        <v>2020</v>
      </c>
      <c r="AD246" s="26">
        <f t="shared" si="149"/>
        <v>10</v>
      </c>
      <c r="AE246" s="104">
        <f t="shared" si="150"/>
        <v>1</v>
      </c>
      <c r="AF246" s="104">
        <f t="shared" si="151"/>
        <v>1</v>
      </c>
      <c r="AG246" s="104">
        <f t="shared" si="152"/>
        <v>1</v>
      </c>
      <c r="AH246" s="104">
        <f t="shared" si="153"/>
        <v>1</v>
      </c>
      <c r="AI246" s="104">
        <f t="shared" si="154"/>
        <v>0</v>
      </c>
      <c r="AJ246" s="210" t="s">
        <v>6314</v>
      </c>
      <c r="AK246" s="210" t="s">
        <v>6314</v>
      </c>
      <c r="AL246" s="210" t="s">
        <v>6314</v>
      </c>
      <c r="AM246" s="104">
        <f t="shared" si="155"/>
        <v>0</v>
      </c>
      <c r="AN246" s="104">
        <f t="shared" si="156"/>
        <v>0</v>
      </c>
      <c r="AO246" s="104" t="e">
        <f t="shared" si="157"/>
        <v>#VALUE!</v>
      </c>
      <c r="AP246" s="104" t="e">
        <f t="shared" si="158"/>
        <v>#VALUE!</v>
      </c>
      <c r="AQ246" s="104">
        <f t="shared" si="159"/>
        <v>0</v>
      </c>
    </row>
    <row r="247" spans="1:43">
      <c r="A247" s="70">
        <f t="shared" si="142"/>
        <v>246</v>
      </c>
      <c r="B247" s="70" t="e">
        <f>INDEX(monthly_gwh_mw!B:B,MATCH(A247,monthly_gwh_mw!AA:AA,0))</f>
        <v>#N/A</v>
      </c>
      <c r="C247" s="190" t="e">
        <f>INDEX(monthly_gwh_mw!K:K,MATCH(A247,monthly_gwh_mw!AA:AA,0))</f>
        <v>#N/A</v>
      </c>
      <c r="D247" s="70" t="e">
        <f>INDEX(monthly_gwh_mw!Y:Y,MATCH(A247,monthly_gwh_mw!AA:AA,0))</f>
        <v>#N/A</v>
      </c>
      <c r="E247" s="70" t="e">
        <f>INDEX(monthly_gwh_mw!N:N,MATCH(A247,monthly_gwh_mw!AA:AA,0))</f>
        <v>#N/A</v>
      </c>
      <c r="F247" s="67" t="e">
        <f t="shared" si="143"/>
        <v>#N/A</v>
      </c>
      <c r="G247" s="192">
        <v>44021</v>
      </c>
      <c r="H247" s="40">
        <v>44075</v>
      </c>
      <c r="I247" s="40">
        <v>44135</v>
      </c>
      <c r="J247" s="25" t="s">
        <v>9</v>
      </c>
      <c r="K247" s="25">
        <v>0</v>
      </c>
      <c r="M247" s="67" t="str">
        <f>IF(COUNTIFS(resources!B:B,B247)&gt;0,INDEX(resources!I:I,MATCH(B247,resources!B:B,0)),"fillme")</f>
        <v>fillme</v>
      </c>
      <c r="O247" s="67" t="e">
        <f t="shared" si="160"/>
        <v>#N/A</v>
      </c>
      <c r="P247" s="67" t="e">
        <f t="shared" si="160"/>
        <v>#N/A</v>
      </c>
      <c r="Q247" s="67" t="e">
        <f t="shared" si="160"/>
        <v>#N/A</v>
      </c>
      <c r="R247" s="67" t="e">
        <f t="shared" si="160"/>
        <v>#N/A</v>
      </c>
      <c r="Y247" s="26">
        <f t="shared" si="144"/>
        <v>2020</v>
      </c>
      <c r="Z247" s="26">
        <f t="shared" si="145"/>
        <v>7</v>
      </c>
      <c r="AA247" s="26">
        <f t="shared" si="146"/>
        <v>2020</v>
      </c>
      <c r="AB247" s="26">
        <f t="shared" si="147"/>
        <v>9</v>
      </c>
      <c r="AC247" s="26">
        <f t="shared" si="148"/>
        <v>2020</v>
      </c>
      <c r="AD247" s="26">
        <f t="shared" si="149"/>
        <v>10</v>
      </c>
      <c r="AE247" s="104">
        <f t="shared" si="150"/>
        <v>1</v>
      </c>
      <c r="AF247" s="104">
        <f t="shared" si="151"/>
        <v>1</v>
      </c>
      <c r="AG247" s="104">
        <f t="shared" si="152"/>
        <v>1</v>
      </c>
      <c r="AH247" s="104">
        <f t="shared" si="153"/>
        <v>1</v>
      </c>
      <c r="AI247" s="104">
        <f t="shared" si="154"/>
        <v>0</v>
      </c>
      <c r="AJ247" s="210" t="s">
        <v>6314</v>
      </c>
      <c r="AK247" s="210" t="s">
        <v>6314</v>
      </c>
      <c r="AL247" s="210" t="s">
        <v>6314</v>
      </c>
      <c r="AM247" s="104">
        <f t="shared" si="155"/>
        <v>0</v>
      </c>
      <c r="AN247" s="104">
        <f t="shared" si="156"/>
        <v>0</v>
      </c>
      <c r="AO247" s="104" t="e">
        <f t="shared" si="157"/>
        <v>#VALUE!</v>
      </c>
      <c r="AP247" s="104" t="e">
        <f t="shared" si="158"/>
        <v>#VALUE!</v>
      </c>
      <c r="AQ247" s="104">
        <f t="shared" si="159"/>
        <v>0</v>
      </c>
    </row>
    <row r="248" spans="1:43">
      <c r="A248" s="70">
        <f t="shared" si="142"/>
        <v>247</v>
      </c>
      <c r="B248" s="70" t="e">
        <f>INDEX(monthly_gwh_mw!B:B,MATCH(A248,monthly_gwh_mw!AA:AA,0))</f>
        <v>#N/A</v>
      </c>
      <c r="C248" s="190" t="e">
        <f>INDEX(monthly_gwh_mw!K:K,MATCH(A248,monthly_gwh_mw!AA:AA,0))</f>
        <v>#N/A</v>
      </c>
      <c r="D248" s="70" t="e">
        <f>INDEX(monthly_gwh_mw!Y:Y,MATCH(A248,monthly_gwh_mw!AA:AA,0))</f>
        <v>#N/A</v>
      </c>
      <c r="E248" s="70" t="e">
        <f>INDEX(monthly_gwh_mw!N:N,MATCH(A248,monthly_gwh_mw!AA:AA,0))</f>
        <v>#N/A</v>
      </c>
      <c r="F248" s="67" t="e">
        <f t="shared" si="143"/>
        <v>#N/A</v>
      </c>
      <c r="G248" s="192">
        <v>44021</v>
      </c>
      <c r="H248" s="40">
        <v>44105</v>
      </c>
      <c r="I248" s="40">
        <v>44135</v>
      </c>
      <c r="J248" s="25" t="s">
        <v>9</v>
      </c>
      <c r="K248" s="25">
        <v>0</v>
      </c>
      <c r="M248" s="67" t="str">
        <f>IF(COUNTIFS(resources!B:B,B248)&gt;0,INDEX(resources!I:I,MATCH(B248,resources!B:B,0)),"fillme")</f>
        <v>fillme</v>
      </c>
      <c r="O248" s="67" t="e">
        <f t="shared" si="160"/>
        <v>#N/A</v>
      </c>
      <c r="P248" s="67" t="e">
        <f t="shared" si="160"/>
        <v>#N/A</v>
      </c>
      <c r="Q248" s="67" t="e">
        <f t="shared" si="160"/>
        <v>#N/A</v>
      </c>
      <c r="R248" s="67" t="e">
        <f t="shared" si="160"/>
        <v>#N/A</v>
      </c>
      <c r="Y248" s="26">
        <f t="shared" si="144"/>
        <v>2020</v>
      </c>
      <c r="Z248" s="26">
        <f t="shared" si="145"/>
        <v>7</v>
      </c>
      <c r="AA248" s="26">
        <f t="shared" si="146"/>
        <v>2020</v>
      </c>
      <c r="AB248" s="26">
        <f t="shared" si="147"/>
        <v>10</v>
      </c>
      <c r="AC248" s="26">
        <f t="shared" si="148"/>
        <v>2020</v>
      </c>
      <c r="AD248" s="26">
        <f t="shared" si="149"/>
        <v>10</v>
      </c>
      <c r="AE248" s="104">
        <f t="shared" si="150"/>
        <v>1</v>
      </c>
      <c r="AF248" s="104">
        <f t="shared" si="151"/>
        <v>1</v>
      </c>
      <c r="AG248" s="104">
        <f t="shared" si="152"/>
        <v>1</v>
      </c>
      <c r="AH248" s="104">
        <f t="shared" si="153"/>
        <v>1</v>
      </c>
      <c r="AI248" s="104">
        <f t="shared" si="154"/>
        <v>0</v>
      </c>
      <c r="AJ248" s="210" t="s">
        <v>6314</v>
      </c>
      <c r="AK248" s="210" t="s">
        <v>6314</v>
      </c>
      <c r="AL248" s="210" t="s">
        <v>6314</v>
      </c>
      <c r="AM248" s="104">
        <f t="shared" si="155"/>
        <v>0</v>
      </c>
      <c r="AN248" s="104">
        <f t="shared" si="156"/>
        <v>0</v>
      </c>
      <c r="AO248" s="104" t="e">
        <f t="shared" si="157"/>
        <v>#VALUE!</v>
      </c>
      <c r="AP248" s="104" t="e">
        <f t="shared" si="158"/>
        <v>#VALUE!</v>
      </c>
      <c r="AQ248" s="104">
        <f t="shared" si="159"/>
        <v>0</v>
      </c>
    </row>
    <row r="249" spans="1:43">
      <c r="A249" s="70">
        <f t="shared" si="142"/>
        <v>248</v>
      </c>
      <c r="B249" s="70" t="e">
        <f>INDEX(monthly_gwh_mw!B:B,MATCH(A249,monthly_gwh_mw!AA:AA,0))</f>
        <v>#N/A</v>
      </c>
      <c r="C249" s="190" t="e">
        <f>INDEX(monthly_gwh_mw!K:K,MATCH(A249,monthly_gwh_mw!AA:AA,0))</f>
        <v>#N/A</v>
      </c>
      <c r="D249" s="70" t="e">
        <f>INDEX(monthly_gwh_mw!Y:Y,MATCH(A249,monthly_gwh_mw!AA:AA,0))</f>
        <v>#N/A</v>
      </c>
      <c r="E249" s="70" t="e">
        <f>INDEX(monthly_gwh_mw!N:N,MATCH(A249,monthly_gwh_mw!AA:AA,0))</f>
        <v>#N/A</v>
      </c>
      <c r="F249" s="67" t="e">
        <f t="shared" si="143"/>
        <v>#N/A</v>
      </c>
      <c r="G249" s="192">
        <v>44021</v>
      </c>
      <c r="H249" s="40">
        <v>44075</v>
      </c>
      <c r="I249" s="40">
        <v>44135</v>
      </c>
      <c r="J249" s="25" t="s">
        <v>9</v>
      </c>
      <c r="K249" s="25">
        <v>0</v>
      </c>
      <c r="M249" s="67" t="str">
        <f>IF(COUNTIFS(resources!B:B,B249)&gt;0,INDEX(resources!I:I,MATCH(B249,resources!B:B,0)),"fillme")</f>
        <v>fillme</v>
      </c>
      <c r="O249" s="67" t="e">
        <f t="shared" si="160"/>
        <v>#N/A</v>
      </c>
      <c r="P249" s="67" t="e">
        <f t="shared" si="160"/>
        <v>#N/A</v>
      </c>
      <c r="Q249" s="67" t="e">
        <f t="shared" si="160"/>
        <v>#N/A</v>
      </c>
      <c r="R249" s="67" t="e">
        <f t="shared" si="160"/>
        <v>#N/A</v>
      </c>
      <c r="Y249" s="26">
        <f t="shared" si="144"/>
        <v>2020</v>
      </c>
      <c r="Z249" s="26">
        <f t="shared" si="145"/>
        <v>7</v>
      </c>
      <c r="AA249" s="26">
        <f t="shared" si="146"/>
        <v>2020</v>
      </c>
      <c r="AB249" s="26">
        <f t="shared" si="147"/>
        <v>9</v>
      </c>
      <c r="AC249" s="26">
        <f t="shared" si="148"/>
        <v>2020</v>
      </c>
      <c r="AD249" s="26">
        <f t="shared" si="149"/>
        <v>10</v>
      </c>
      <c r="AE249" s="104">
        <f t="shared" si="150"/>
        <v>1</v>
      </c>
      <c r="AF249" s="104">
        <f t="shared" si="151"/>
        <v>1</v>
      </c>
      <c r="AG249" s="104">
        <f t="shared" si="152"/>
        <v>1</v>
      </c>
      <c r="AH249" s="104">
        <f t="shared" si="153"/>
        <v>1</v>
      </c>
      <c r="AI249" s="104">
        <f t="shared" si="154"/>
        <v>0</v>
      </c>
      <c r="AJ249" s="210" t="s">
        <v>6314</v>
      </c>
      <c r="AK249" s="210" t="s">
        <v>6314</v>
      </c>
      <c r="AL249" s="210" t="s">
        <v>6314</v>
      </c>
      <c r="AM249" s="104">
        <f t="shared" si="155"/>
        <v>0</v>
      </c>
      <c r="AN249" s="104">
        <f t="shared" si="156"/>
        <v>0</v>
      </c>
      <c r="AO249" s="104" t="e">
        <f t="shared" si="157"/>
        <v>#VALUE!</v>
      </c>
      <c r="AP249" s="104" t="e">
        <f t="shared" si="158"/>
        <v>#VALUE!</v>
      </c>
      <c r="AQ249" s="104">
        <f t="shared" si="159"/>
        <v>0</v>
      </c>
    </row>
    <row r="250" spans="1:43">
      <c r="A250" s="70">
        <f t="shared" si="142"/>
        <v>249</v>
      </c>
      <c r="B250" s="70" t="e">
        <f>INDEX(monthly_gwh_mw!B:B,MATCH(A250,monthly_gwh_mw!AA:AA,0))</f>
        <v>#N/A</v>
      </c>
      <c r="C250" s="190" t="e">
        <f>INDEX(monthly_gwh_mw!K:K,MATCH(A250,monthly_gwh_mw!AA:AA,0))</f>
        <v>#N/A</v>
      </c>
      <c r="D250" s="70" t="e">
        <f>INDEX(monthly_gwh_mw!Y:Y,MATCH(A250,monthly_gwh_mw!AA:AA,0))</f>
        <v>#N/A</v>
      </c>
      <c r="E250" s="70" t="e">
        <f>INDEX(monthly_gwh_mw!N:N,MATCH(A250,monthly_gwh_mw!AA:AA,0))</f>
        <v>#N/A</v>
      </c>
      <c r="F250" s="67" t="e">
        <f t="shared" si="143"/>
        <v>#N/A</v>
      </c>
      <c r="G250" s="192">
        <v>44021</v>
      </c>
      <c r="H250" s="40">
        <v>44105</v>
      </c>
      <c r="I250" s="40">
        <v>44135</v>
      </c>
      <c r="J250" s="25" t="s">
        <v>9</v>
      </c>
      <c r="K250" s="25">
        <v>0</v>
      </c>
      <c r="M250" s="67" t="str">
        <f>IF(COUNTIFS(resources!B:B,B250)&gt;0,INDEX(resources!I:I,MATCH(B250,resources!B:B,0)),"fillme")</f>
        <v>fillme</v>
      </c>
      <c r="O250" s="67" t="e">
        <f t="shared" si="160"/>
        <v>#N/A</v>
      </c>
      <c r="P250" s="67" t="e">
        <f t="shared" si="160"/>
        <v>#N/A</v>
      </c>
      <c r="Q250" s="67" t="e">
        <f t="shared" si="160"/>
        <v>#N/A</v>
      </c>
      <c r="R250" s="67" t="e">
        <f t="shared" si="160"/>
        <v>#N/A</v>
      </c>
      <c r="Y250" s="26">
        <f t="shared" si="144"/>
        <v>2020</v>
      </c>
      <c r="Z250" s="26">
        <f t="shared" si="145"/>
        <v>7</v>
      </c>
      <c r="AA250" s="26">
        <f t="shared" si="146"/>
        <v>2020</v>
      </c>
      <c r="AB250" s="26">
        <f t="shared" si="147"/>
        <v>10</v>
      </c>
      <c r="AC250" s="26">
        <f t="shared" si="148"/>
        <v>2020</v>
      </c>
      <c r="AD250" s="26">
        <f t="shared" si="149"/>
        <v>10</v>
      </c>
      <c r="AE250" s="104">
        <f t="shared" si="150"/>
        <v>1</v>
      </c>
      <c r="AF250" s="104">
        <f t="shared" si="151"/>
        <v>1</v>
      </c>
      <c r="AG250" s="104">
        <f t="shared" si="152"/>
        <v>1</v>
      </c>
      <c r="AH250" s="104">
        <f t="shared" si="153"/>
        <v>1</v>
      </c>
      <c r="AI250" s="104">
        <f t="shared" si="154"/>
        <v>0</v>
      </c>
      <c r="AJ250" s="210" t="s">
        <v>6314</v>
      </c>
      <c r="AK250" s="210" t="s">
        <v>6314</v>
      </c>
      <c r="AL250" s="210" t="s">
        <v>6314</v>
      </c>
      <c r="AM250" s="104">
        <f t="shared" si="155"/>
        <v>0</v>
      </c>
      <c r="AN250" s="104">
        <f t="shared" si="156"/>
        <v>0</v>
      </c>
      <c r="AO250" s="104" t="e">
        <f t="shared" si="157"/>
        <v>#VALUE!</v>
      </c>
      <c r="AP250" s="104" t="e">
        <f t="shared" si="158"/>
        <v>#VALUE!</v>
      </c>
      <c r="AQ250" s="104">
        <f t="shared" si="159"/>
        <v>0</v>
      </c>
    </row>
    <row r="251" spans="1:43">
      <c r="A251" s="70">
        <f t="shared" si="142"/>
        <v>250</v>
      </c>
      <c r="B251" s="70" t="e">
        <f>INDEX(monthly_gwh_mw!B:B,MATCH(A251,monthly_gwh_mw!AA:AA,0))</f>
        <v>#N/A</v>
      </c>
      <c r="C251" s="190" t="e">
        <f>INDEX(monthly_gwh_mw!K:K,MATCH(A251,monthly_gwh_mw!AA:AA,0))</f>
        <v>#N/A</v>
      </c>
      <c r="D251" s="70" t="e">
        <f>INDEX(monthly_gwh_mw!Y:Y,MATCH(A251,monthly_gwh_mw!AA:AA,0))</f>
        <v>#N/A</v>
      </c>
      <c r="E251" s="70" t="e">
        <f>INDEX(monthly_gwh_mw!N:N,MATCH(A251,monthly_gwh_mw!AA:AA,0))</f>
        <v>#N/A</v>
      </c>
      <c r="F251" s="67" t="e">
        <f t="shared" si="143"/>
        <v>#N/A</v>
      </c>
      <c r="G251" s="192">
        <v>43224</v>
      </c>
      <c r="H251" s="40">
        <v>43466</v>
      </c>
      <c r="I251" s="40">
        <v>44561</v>
      </c>
      <c r="J251" s="25" t="s">
        <v>9</v>
      </c>
      <c r="K251" s="25">
        <v>0</v>
      </c>
      <c r="M251" s="67" t="str">
        <f>IF(COUNTIFS(resources!B:B,B251)&gt;0,INDEX(resources!I:I,MATCH(B251,resources!B:B,0)),"fillme")</f>
        <v>fillme</v>
      </c>
      <c r="O251" s="67" t="e">
        <f t="shared" si="160"/>
        <v>#N/A</v>
      </c>
      <c r="P251" s="67" t="e">
        <f t="shared" si="160"/>
        <v>#N/A</v>
      </c>
      <c r="Q251" s="67" t="e">
        <f t="shared" si="160"/>
        <v>#N/A</v>
      </c>
      <c r="R251" s="67" t="e">
        <f t="shared" si="160"/>
        <v>#N/A</v>
      </c>
      <c r="Y251" s="26">
        <f t="shared" si="144"/>
        <v>2018</v>
      </c>
      <c r="Z251" s="26">
        <f t="shared" si="145"/>
        <v>5</v>
      </c>
      <c r="AA251" s="26">
        <f t="shared" si="146"/>
        <v>2019</v>
      </c>
      <c r="AB251" s="26">
        <f t="shared" si="147"/>
        <v>1</v>
      </c>
      <c r="AC251" s="26">
        <f t="shared" si="148"/>
        <v>2021</v>
      </c>
      <c r="AD251" s="26">
        <f t="shared" si="149"/>
        <v>12</v>
      </c>
      <c r="AE251" s="104">
        <f t="shared" si="150"/>
        <v>1</v>
      </c>
      <c r="AF251" s="104">
        <f t="shared" si="151"/>
        <v>1</v>
      </c>
      <c r="AG251" s="104">
        <f t="shared" si="152"/>
        <v>1</v>
      </c>
      <c r="AH251" s="104">
        <f t="shared" si="153"/>
        <v>1</v>
      </c>
      <c r="AI251" s="104">
        <f t="shared" si="154"/>
        <v>0</v>
      </c>
      <c r="AJ251" s="210" t="s">
        <v>6314</v>
      </c>
      <c r="AK251" s="210" t="s">
        <v>6314</v>
      </c>
      <c r="AL251" s="210" t="s">
        <v>6314</v>
      </c>
      <c r="AM251" s="104">
        <f t="shared" si="155"/>
        <v>0</v>
      </c>
      <c r="AN251" s="104">
        <f t="shared" si="156"/>
        <v>0</v>
      </c>
      <c r="AO251" s="104" t="e">
        <f t="shared" si="157"/>
        <v>#VALUE!</v>
      </c>
      <c r="AP251" s="104" t="e">
        <f t="shared" si="158"/>
        <v>#VALUE!</v>
      </c>
      <c r="AQ251" s="104">
        <f t="shared" si="159"/>
        <v>0</v>
      </c>
    </row>
    <row r="252" spans="1:43">
      <c r="A252" s="70">
        <f t="shared" si="142"/>
        <v>251</v>
      </c>
      <c r="B252" s="70" t="e">
        <f>INDEX(monthly_gwh_mw!B:B,MATCH(A252,monthly_gwh_mw!AA:AA,0))</f>
        <v>#N/A</v>
      </c>
      <c r="C252" s="190" t="e">
        <f>INDEX(monthly_gwh_mw!K:K,MATCH(A252,monthly_gwh_mw!AA:AA,0))</f>
        <v>#N/A</v>
      </c>
      <c r="D252" s="70" t="e">
        <f>INDEX(monthly_gwh_mw!Y:Y,MATCH(A252,monthly_gwh_mw!AA:AA,0))</f>
        <v>#N/A</v>
      </c>
      <c r="E252" s="70" t="e">
        <f>INDEX(monthly_gwh_mw!N:N,MATCH(A252,monthly_gwh_mw!AA:AA,0))</f>
        <v>#N/A</v>
      </c>
      <c r="F252" s="67" t="e">
        <f t="shared" si="143"/>
        <v>#N/A</v>
      </c>
      <c r="G252" s="192">
        <v>43224</v>
      </c>
      <c r="H252" s="40">
        <v>43466</v>
      </c>
      <c r="I252" s="40">
        <v>44561</v>
      </c>
      <c r="J252" s="25" t="s">
        <v>9</v>
      </c>
      <c r="K252" s="25">
        <v>0</v>
      </c>
      <c r="M252" s="67" t="str">
        <f>IF(COUNTIFS(resources!B:B,B252)&gt;0,INDEX(resources!I:I,MATCH(B252,resources!B:B,0)),"fillme")</f>
        <v>fillme</v>
      </c>
      <c r="O252" s="67" t="e">
        <f t="shared" si="160"/>
        <v>#N/A</v>
      </c>
      <c r="P252" s="67" t="e">
        <f t="shared" si="160"/>
        <v>#N/A</v>
      </c>
      <c r="Q252" s="67" t="e">
        <f t="shared" si="160"/>
        <v>#N/A</v>
      </c>
      <c r="R252" s="67" t="e">
        <f t="shared" si="160"/>
        <v>#N/A</v>
      </c>
      <c r="Y252" s="26">
        <f t="shared" si="144"/>
        <v>2018</v>
      </c>
      <c r="Z252" s="26">
        <f t="shared" si="145"/>
        <v>5</v>
      </c>
      <c r="AA252" s="26">
        <f t="shared" si="146"/>
        <v>2019</v>
      </c>
      <c r="AB252" s="26">
        <f t="shared" si="147"/>
        <v>1</v>
      </c>
      <c r="AC252" s="26">
        <f t="shared" si="148"/>
        <v>2021</v>
      </c>
      <c r="AD252" s="26">
        <f t="shared" si="149"/>
        <v>12</v>
      </c>
      <c r="AE252" s="104">
        <f t="shared" si="150"/>
        <v>1</v>
      </c>
      <c r="AF252" s="104">
        <f t="shared" si="151"/>
        <v>1</v>
      </c>
      <c r="AG252" s="104">
        <f t="shared" si="152"/>
        <v>1</v>
      </c>
      <c r="AH252" s="104">
        <f t="shared" si="153"/>
        <v>1</v>
      </c>
      <c r="AI252" s="104">
        <f t="shared" si="154"/>
        <v>0</v>
      </c>
      <c r="AJ252" s="210" t="s">
        <v>6314</v>
      </c>
      <c r="AK252" s="210" t="s">
        <v>6314</v>
      </c>
      <c r="AL252" s="210" t="s">
        <v>6314</v>
      </c>
      <c r="AM252" s="104">
        <f t="shared" si="155"/>
        <v>0</v>
      </c>
      <c r="AN252" s="104">
        <f t="shared" si="156"/>
        <v>0</v>
      </c>
      <c r="AO252" s="104" t="e">
        <f t="shared" si="157"/>
        <v>#VALUE!</v>
      </c>
      <c r="AP252" s="104" t="e">
        <f t="shared" si="158"/>
        <v>#VALUE!</v>
      </c>
      <c r="AQ252" s="104">
        <f t="shared" si="159"/>
        <v>0</v>
      </c>
    </row>
    <row r="253" spans="1:43">
      <c r="A253" s="70">
        <f t="shared" si="142"/>
        <v>252</v>
      </c>
      <c r="B253" s="70" t="e">
        <f>INDEX(monthly_gwh_mw!B:B,MATCH(A253,monthly_gwh_mw!AA:AA,0))</f>
        <v>#N/A</v>
      </c>
      <c r="C253" s="190" t="e">
        <f>INDEX(monthly_gwh_mw!K:K,MATCH(A253,monthly_gwh_mw!AA:AA,0))</f>
        <v>#N/A</v>
      </c>
      <c r="D253" s="70" t="e">
        <f>INDEX(monthly_gwh_mw!Y:Y,MATCH(A253,monthly_gwh_mw!AA:AA,0))</f>
        <v>#N/A</v>
      </c>
      <c r="E253" s="70" t="e">
        <f>INDEX(monthly_gwh_mw!N:N,MATCH(A253,monthly_gwh_mw!AA:AA,0))</f>
        <v>#N/A</v>
      </c>
      <c r="F253" s="67" t="e">
        <f t="shared" si="143"/>
        <v>#N/A</v>
      </c>
      <c r="G253" s="192">
        <v>43224</v>
      </c>
      <c r="H253" s="40">
        <v>43466</v>
      </c>
      <c r="I253" s="40">
        <v>44561</v>
      </c>
      <c r="J253" s="25" t="s">
        <v>9</v>
      </c>
      <c r="K253" s="25">
        <v>0</v>
      </c>
      <c r="M253" s="67" t="str">
        <f>IF(COUNTIFS(resources!B:B,B253)&gt;0,INDEX(resources!I:I,MATCH(B253,resources!B:B,0)),"fillme")</f>
        <v>fillme</v>
      </c>
      <c r="O253" s="67" t="e">
        <f t="shared" si="160"/>
        <v>#N/A</v>
      </c>
      <c r="P253" s="67" t="e">
        <f t="shared" si="160"/>
        <v>#N/A</v>
      </c>
      <c r="Q253" s="67" t="e">
        <f t="shared" si="160"/>
        <v>#N/A</v>
      </c>
      <c r="R253" s="67" t="e">
        <f t="shared" si="160"/>
        <v>#N/A</v>
      </c>
      <c r="Y253" s="26">
        <f t="shared" si="144"/>
        <v>2018</v>
      </c>
      <c r="Z253" s="26">
        <f t="shared" si="145"/>
        <v>5</v>
      </c>
      <c r="AA253" s="26">
        <f t="shared" si="146"/>
        <v>2019</v>
      </c>
      <c r="AB253" s="26">
        <f t="shared" si="147"/>
        <v>1</v>
      </c>
      <c r="AC253" s="26">
        <f t="shared" si="148"/>
        <v>2021</v>
      </c>
      <c r="AD253" s="26">
        <f t="shared" si="149"/>
        <v>12</v>
      </c>
      <c r="AE253" s="104">
        <f t="shared" si="150"/>
        <v>1</v>
      </c>
      <c r="AF253" s="104">
        <f t="shared" si="151"/>
        <v>1</v>
      </c>
      <c r="AG253" s="104">
        <f t="shared" si="152"/>
        <v>1</v>
      </c>
      <c r="AH253" s="104">
        <f t="shared" si="153"/>
        <v>1</v>
      </c>
      <c r="AI253" s="104">
        <f t="shared" si="154"/>
        <v>0</v>
      </c>
      <c r="AJ253" s="210" t="s">
        <v>6314</v>
      </c>
      <c r="AK253" s="210" t="s">
        <v>6314</v>
      </c>
      <c r="AL253" s="210" t="s">
        <v>6314</v>
      </c>
      <c r="AM253" s="104">
        <f t="shared" si="155"/>
        <v>0</v>
      </c>
      <c r="AN253" s="104">
        <f t="shared" si="156"/>
        <v>0</v>
      </c>
      <c r="AO253" s="104" t="e">
        <f t="shared" si="157"/>
        <v>#VALUE!</v>
      </c>
      <c r="AP253" s="104" t="e">
        <f t="shared" si="158"/>
        <v>#VALUE!</v>
      </c>
      <c r="AQ253" s="104">
        <f t="shared" si="159"/>
        <v>0</v>
      </c>
    </row>
    <row r="254" spans="1:43">
      <c r="A254" s="70">
        <f t="shared" si="142"/>
        <v>253</v>
      </c>
      <c r="B254" s="70" t="e">
        <f>INDEX(monthly_gwh_mw!B:B,MATCH(A254,monthly_gwh_mw!AA:AA,0))</f>
        <v>#N/A</v>
      </c>
      <c r="C254" s="190" t="e">
        <f>INDEX(monthly_gwh_mw!K:K,MATCH(A254,monthly_gwh_mw!AA:AA,0))</f>
        <v>#N/A</v>
      </c>
      <c r="D254" s="70" t="e">
        <f>INDEX(monthly_gwh_mw!Y:Y,MATCH(A254,monthly_gwh_mw!AA:AA,0))</f>
        <v>#N/A</v>
      </c>
      <c r="E254" s="70" t="e">
        <f>INDEX(monthly_gwh_mw!N:N,MATCH(A254,monthly_gwh_mw!AA:AA,0))</f>
        <v>#N/A</v>
      </c>
      <c r="F254" s="67" t="e">
        <f t="shared" si="143"/>
        <v>#N/A</v>
      </c>
      <c r="G254" s="192">
        <v>43224</v>
      </c>
      <c r="H254" s="40">
        <v>43466</v>
      </c>
      <c r="I254" s="40">
        <v>44561</v>
      </c>
      <c r="J254" s="25" t="s">
        <v>9</v>
      </c>
      <c r="K254" s="25">
        <v>0</v>
      </c>
      <c r="M254" s="67" t="str">
        <f>IF(COUNTIFS(resources!B:B,B254)&gt;0,INDEX(resources!I:I,MATCH(B254,resources!B:B,0)),"fillme")</f>
        <v>fillme</v>
      </c>
      <c r="O254" s="67" t="e">
        <f t="shared" si="160"/>
        <v>#N/A</v>
      </c>
      <c r="P254" s="67" t="e">
        <f t="shared" si="160"/>
        <v>#N/A</v>
      </c>
      <c r="Q254" s="67" t="e">
        <f t="shared" si="160"/>
        <v>#N/A</v>
      </c>
      <c r="R254" s="67" t="e">
        <f t="shared" si="160"/>
        <v>#N/A</v>
      </c>
      <c r="Y254" s="26">
        <f t="shared" si="144"/>
        <v>2018</v>
      </c>
      <c r="Z254" s="26">
        <f t="shared" si="145"/>
        <v>5</v>
      </c>
      <c r="AA254" s="26">
        <f t="shared" si="146"/>
        <v>2019</v>
      </c>
      <c r="AB254" s="26">
        <f t="shared" si="147"/>
        <v>1</v>
      </c>
      <c r="AC254" s="26">
        <f t="shared" si="148"/>
        <v>2021</v>
      </c>
      <c r="AD254" s="26">
        <f t="shared" si="149"/>
        <v>12</v>
      </c>
      <c r="AE254" s="104">
        <f t="shared" si="150"/>
        <v>1</v>
      </c>
      <c r="AF254" s="104">
        <f t="shared" si="151"/>
        <v>1</v>
      </c>
      <c r="AG254" s="104">
        <f t="shared" si="152"/>
        <v>1</v>
      </c>
      <c r="AH254" s="104">
        <f t="shared" si="153"/>
        <v>1</v>
      </c>
      <c r="AI254" s="104">
        <f t="shared" si="154"/>
        <v>0</v>
      </c>
      <c r="AJ254" s="210" t="s">
        <v>6314</v>
      </c>
      <c r="AK254" s="210" t="s">
        <v>6314</v>
      </c>
      <c r="AL254" s="210" t="s">
        <v>6314</v>
      </c>
      <c r="AM254" s="104">
        <f t="shared" si="155"/>
        <v>0</v>
      </c>
      <c r="AN254" s="104">
        <f t="shared" si="156"/>
        <v>0</v>
      </c>
      <c r="AO254" s="104" t="e">
        <f t="shared" si="157"/>
        <v>#VALUE!</v>
      </c>
      <c r="AP254" s="104" t="e">
        <f t="shared" si="158"/>
        <v>#VALUE!</v>
      </c>
      <c r="AQ254" s="104">
        <f t="shared" si="159"/>
        <v>0</v>
      </c>
    </row>
    <row r="255" spans="1:43">
      <c r="A255" s="70">
        <f t="shared" si="142"/>
        <v>254</v>
      </c>
      <c r="B255" s="70" t="e">
        <f>INDEX(monthly_gwh_mw!B:B,MATCH(A255,monthly_gwh_mw!AA:AA,0))</f>
        <v>#N/A</v>
      </c>
      <c r="C255" s="190" t="e">
        <f>INDEX(monthly_gwh_mw!K:K,MATCH(A255,monthly_gwh_mw!AA:AA,0))</f>
        <v>#N/A</v>
      </c>
      <c r="D255" s="70" t="e">
        <f>INDEX(monthly_gwh_mw!Y:Y,MATCH(A255,monthly_gwh_mw!AA:AA,0))</f>
        <v>#N/A</v>
      </c>
      <c r="E255" s="70" t="e">
        <f>INDEX(monthly_gwh_mw!N:N,MATCH(A255,monthly_gwh_mw!AA:AA,0))</f>
        <v>#N/A</v>
      </c>
      <c r="F255" s="67" t="e">
        <f t="shared" si="143"/>
        <v>#N/A</v>
      </c>
      <c r="G255" s="192">
        <v>43224</v>
      </c>
      <c r="H255" s="40">
        <v>43466</v>
      </c>
      <c r="I255" s="40">
        <v>44561</v>
      </c>
      <c r="J255" s="25" t="s">
        <v>9</v>
      </c>
      <c r="K255" s="25">
        <v>0</v>
      </c>
      <c r="M255" s="67" t="str">
        <f>IF(COUNTIFS(resources!B:B,B255)&gt;0,INDEX(resources!I:I,MATCH(B255,resources!B:B,0)),"fillme")</f>
        <v>fillme</v>
      </c>
      <c r="O255" s="67" t="e">
        <f t="shared" si="160"/>
        <v>#N/A</v>
      </c>
      <c r="P255" s="67" t="e">
        <f t="shared" si="160"/>
        <v>#N/A</v>
      </c>
      <c r="Q255" s="67" t="e">
        <f t="shared" si="160"/>
        <v>#N/A</v>
      </c>
      <c r="R255" s="67" t="e">
        <f t="shared" si="160"/>
        <v>#N/A</v>
      </c>
      <c r="Y255" s="26">
        <f t="shared" si="144"/>
        <v>2018</v>
      </c>
      <c r="Z255" s="26">
        <f t="shared" si="145"/>
        <v>5</v>
      </c>
      <c r="AA255" s="26">
        <f t="shared" si="146"/>
        <v>2019</v>
      </c>
      <c r="AB255" s="26">
        <f t="shared" si="147"/>
        <v>1</v>
      </c>
      <c r="AC255" s="26">
        <f t="shared" si="148"/>
        <v>2021</v>
      </c>
      <c r="AD255" s="26">
        <f t="shared" si="149"/>
        <v>12</v>
      </c>
      <c r="AE255" s="104">
        <f t="shared" si="150"/>
        <v>1</v>
      </c>
      <c r="AF255" s="104">
        <f t="shared" si="151"/>
        <v>1</v>
      </c>
      <c r="AG255" s="104">
        <f t="shared" si="152"/>
        <v>1</v>
      </c>
      <c r="AH255" s="104">
        <f t="shared" si="153"/>
        <v>1</v>
      </c>
      <c r="AI255" s="104">
        <f t="shared" si="154"/>
        <v>0</v>
      </c>
      <c r="AJ255" s="210" t="s">
        <v>6314</v>
      </c>
      <c r="AK255" s="210" t="s">
        <v>6314</v>
      </c>
      <c r="AL255" s="210" t="s">
        <v>6314</v>
      </c>
      <c r="AM255" s="104">
        <f t="shared" si="155"/>
        <v>0</v>
      </c>
      <c r="AN255" s="104">
        <f t="shared" si="156"/>
        <v>0</v>
      </c>
      <c r="AO255" s="104" t="e">
        <f t="shared" si="157"/>
        <v>#VALUE!</v>
      </c>
      <c r="AP255" s="104" t="e">
        <f t="shared" si="158"/>
        <v>#VALUE!</v>
      </c>
      <c r="AQ255" s="104">
        <f t="shared" si="159"/>
        <v>0</v>
      </c>
    </row>
    <row r="256" spans="1:43">
      <c r="A256" s="70">
        <f t="shared" si="142"/>
        <v>255</v>
      </c>
      <c r="B256" s="70" t="e">
        <f>INDEX(monthly_gwh_mw!B:B,MATCH(A256,monthly_gwh_mw!AA:AA,0))</f>
        <v>#N/A</v>
      </c>
      <c r="C256" s="190" t="e">
        <f>INDEX(monthly_gwh_mw!K:K,MATCH(A256,monthly_gwh_mw!AA:AA,0))</f>
        <v>#N/A</v>
      </c>
      <c r="D256" s="70" t="e">
        <f>INDEX(monthly_gwh_mw!Y:Y,MATCH(A256,monthly_gwh_mw!AA:AA,0))</f>
        <v>#N/A</v>
      </c>
      <c r="E256" s="70" t="e">
        <f>INDEX(monthly_gwh_mw!N:N,MATCH(A256,monthly_gwh_mw!AA:AA,0))</f>
        <v>#N/A</v>
      </c>
      <c r="F256" s="67" t="e">
        <f t="shared" si="143"/>
        <v>#N/A</v>
      </c>
      <c r="G256" s="192">
        <v>43224</v>
      </c>
      <c r="H256" s="40">
        <v>43466</v>
      </c>
      <c r="I256" s="40">
        <v>44561</v>
      </c>
      <c r="J256" s="25" t="s">
        <v>9</v>
      </c>
      <c r="K256" s="25">
        <v>0</v>
      </c>
      <c r="M256" s="67" t="str">
        <f>IF(COUNTIFS(resources!B:B,B256)&gt;0,INDEX(resources!I:I,MATCH(B256,resources!B:B,0)),"fillme")</f>
        <v>fillme</v>
      </c>
      <c r="O256" s="67" t="e">
        <f t="shared" si="160"/>
        <v>#N/A</v>
      </c>
      <c r="P256" s="67" t="e">
        <f t="shared" si="160"/>
        <v>#N/A</v>
      </c>
      <c r="Q256" s="67" t="e">
        <f t="shared" si="160"/>
        <v>#N/A</v>
      </c>
      <c r="R256" s="67" t="e">
        <f t="shared" si="160"/>
        <v>#N/A</v>
      </c>
      <c r="Y256" s="26">
        <f t="shared" si="144"/>
        <v>2018</v>
      </c>
      <c r="Z256" s="26">
        <f t="shared" si="145"/>
        <v>5</v>
      </c>
      <c r="AA256" s="26">
        <f t="shared" si="146"/>
        <v>2019</v>
      </c>
      <c r="AB256" s="26">
        <f t="shared" si="147"/>
        <v>1</v>
      </c>
      <c r="AC256" s="26">
        <f t="shared" si="148"/>
        <v>2021</v>
      </c>
      <c r="AD256" s="26">
        <f t="shared" si="149"/>
        <v>12</v>
      </c>
      <c r="AE256" s="104">
        <f t="shared" si="150"/>
        <v>1</v>
      </c>
      <c r="AF256" s="104">
        <f t="shared" si="151"/>
        <v>1</v>
      </c>
      <c r="AG256" s="104">
        <f t="shared" si="152"/>
        <v>1</v>
      </c>
      <c r="AH256" s="104">
        <f t="shared" si="153"/>
        <v>1</v>
      </c>
      <c r="AI256" s="104">
        <f t="shared" si="154"/>
        <v>0</v>
      </c>
      <c r="AJ256" s="210" t="s">
        <v>6314</v>
      </c>
      <c r="AK256" s="210" t="s">
        <v>6314</v>
      </c>
      <c r="AL256" s="210" t="s">
        <v>6314</v>
      </c>
      <c r="AM256" s="104">
        <f t="shared" si="155"/>
        <v>0</v>
      </c>
      <c r="AN256" s="104">
        <f t="shared" si="156"/>
        <v>0</v>
      </c>
      <c r="AO256" s="104" t="e">
        <f t="shared" si="157"/>
        <v>#VALUE!</v>
      </c>
      <c r="AP256" s="104" t="e">
        <f t="shared" si="158"/>
        <v>#VALUE!</v>
      </c>
      <c r="AQ256" s="104">
        <f t="shared" si="159"/>
        <v>0</v>
      </c>
    </row>
    <row r="257" spans="1:43">
      <c r="A257" s="70">
        <f t="shared" si="142"/>
        <v>256</v>
      </c>
      <c r="B257" s="70" t="e">
        <f>INDEX(monthly_gwh_mw!B:B,MATCH(A257,monthly_gwh_mw!AA:AA,0))</f>
        <v>#N/A</v>
      </c>
      <c r="C257" s="190" t="e">
        <f>INDEX(monthly_gwh_mw!K:K,MATCH(A257,monthly_gwh_mw!AA:AA,0))</f>
        <v>#N/A</v>
      </c>
      <c r="D257" s="70" t="e">
        <f>INDEX(monthly_gwh_mw!Y:Y,MATCH(A257,monthly_gwh_mw!AA:AA,0))</f>
        <v>#N/A</v>
      </c>
      <c r="E257" s="70" t="e">
        <f>INDEX(monthly_gwh_mw!N:N,MATCH(A257,monthly_gwh_mw!AA:AA,0))</f>
        <v>#N/A</v>
      </c>
      <c r="F257" s="67" t="e">
        <f t="shared" si="143"/>
        <v>#N/A</v>
      </c>
      <c r="G257" s="192">
        <v>43224</v>
      </c>
      <c r="H257" s="40">
        <v>43466</v>
      </c>
      <c r="I257" s="40">
        <v>44561</v>
      </c>
      <c r="J257" s="25" t="s">
        <v>9</v>
      </c>
      <c r="K257" s="25">
        <v>0</v>
      </c>
      <c r="M257" s="67" t="str">
        <f>IF(COUNTIFS(resources!B:B,B257)&gt;0,INDEX(resources!I:I,MATCH(B257,resources!B:B,0)),"fillme")</f>
        <v>fillme</v>
      </c>
      <c r="O257" s="67" t="e">
        <f t="shared" si="160"/>
        <v>#N/A</v>
      </c>
      <c r="P257" s="67" t="e">
        <f t="shared" si="160"/>
        <v>#N/A</v>
      </c>
      <c r="Q257" s="67" t="e">
        <f t="shared" si="160"/>
        <v>#N/A</v>
      </c>
      <c r="R257" s="67" t="e">
        <f t="shared" si="160"/>
        <v>#N/A</v>
      </c>
      <c r="Y257" s="26">
        <f t="shared" si="144"/>
        <v>2018</v>
      </c>
      <c r="Z257" s="26">
        <f t="shared" si="145"/>
        <v>5</v>
      </c>
      <c r="AA257" s="26">
        <f t="shared" si="146"/>
        <v>2019</v>
      </c>
      <c r="AB257" s="26">
        <f t="shared" si="147"/>
        <v>1</v>
      </c>
      <c r="AC257" s="26">
        <f t="shared" si="148"/>
        <v>2021</v>
      </c>
      <c r="AD257" s="26">
        <f t="shared" si="149"/>
        <v>12</v>
      </c>
      <c r="AE257" s="104">
        <f t="shared" si="150"/>
        <v>1</v>
      </c>
      <c r="AF257" s="104">
        <f t="shared" si="151"/>
        <v>1</v>
      </c>
      <c r="AG257" s="104">
        <f t="shared" si="152"/>
        <v>1</v>
      </c>
      <c r="AH257" s="104">
        <f t="shared" si="153"/>
        <v>1</v>
      </c>
      <c r="AI257" s="104">
        <f t="shared" si="154"/>
        <v>0</v>
      </c>
      <c r="AJ257" s="210" t="s">
        <v>6314</v>
      </c>
      <c r="AK257" s="210" t="s">
        <v>6314</v>
      </c>
      <c r="AL257" s="210" t="s">
        <v>6314</v>
      </c>
      <c r="AM257" s="104">
        <f t="shared" si="155"/>
        <v>0</v>
      </c>
      <c r="AN257" s="104">
        <f t="shared" si="156"/>
        <v>0</v>
      </c>
      <c r="AO257" s="104" t="e">
        <f t="shared" si="157"/>
        <v>#VALUE!</v>
      </c>
      <c r="AP257" s="104" t="e">
        <f t="shared" si="158"/>
        <v>#VALUE!</v>
      </c>
      <c r="AQ257" s="104">
        <f t="shared" si="159"/>
        <v>0</v>
      </c>
    </row>
    <row r="258" spans="1:43">
      <c r="A258" s="70">
        <f t="shared" si="142"/>
        <v>257</v>
      </c>
      <c r="B258" s="70" t="e">
        <f>INDEX(monthly_gwh_mw!B:B,MATCH(A258,monthly_gwh_mw!AA:AA,0))</f>
        <v>#N/A</v>
      </c>
      <c r="C258" s="190" t="e">
        <f>INDEX(monthly_gwh_mw!K:K,MATCH(A258,monthly_gwh_mw!AA:AA,0))</f>
        <v>#N/A</v>
      </c>
      <c r="D258" s="70" t="e">
        <f>INDEX(monthly_gwh_mw!Y:Y,MATCH(A258,monthly_gwh_mw!AA:AA,0))</f>
        <v>#N/A</v>
      </c>
      <c r="E258" s="70" t="e">
        <f>INDEX(monthly_gwh_mw!N:N,MATCH(A258,monthly_gwh_mw!AA:AA,0))</f>
        <v>#N/A</v>
      </c>
      <c r="F258" s="67" t="e">
        <f t="shared" si="143"/>
        <v>#N/A</v>
      </c>
      <c r="G258" s="192">
        <v>43224</v>
      </c>
      <c r="H258" s="40">
        <v>43466</v>
      </c>
      <c r="I258" s="40">
        <v>44561</v>
      </c>
      <c r="J258" s="25" t="s">
        <v>9</v>
      </c>
      <c r="K258" s="25">
        <v>0</v>
      </c>
      <c r="M258" s="67" t="str">
        <f>IF(COUNTIFS(resources!B:B,B258)&gt;0,INDEX(resources!I:I,MATCH(B258,resources!B:B,0)),"fillme")</f>
        <v>fillme</v>
      </c>
      <c r="O258" s="67" t="e">
        <f t="shared" si="160"/>
        <v>#N/A</v>
      </c>
      <c r="P258" s="67" t="e">
        <f t="shared" si="160"/>
        <v>#N/A</v>
      </c>
      <c r="Q258" s="67" t="e">
        <f t="shared" si="160"/>
        <v>#N/A</v>
      </c>
      <c r="R258" s="67" t="e">
        <f t="shared" si="160"/>
        <v>#N/A</v>
      </c>
      <c r="Y258" s="26">
        <f t="shared" si="144"/>
        <v>2018</v>
      </c>
      <c r="Z258" s="26">
        <f t="shared" si="145"/>
        <v>5</v>
      </c>
      <c r="AA258" s="26">
        <f t="shared" si="146"/>
        <v>2019</v>
      </c>
      <c r="AB258" s="26">
        <f t="shared" si="147"/>
        <v>1</v>
      </c>
      <c r="AC258" s="26">
        <f t="shared" si="148"/>
        <v>2021</v>
      </c>
      <c r="AD258" s="26">
        <f t="shared" si="149"/>
        <v>12</v>
      </c>
      <c r="AE258" s="104">
        <f t="shared" si="150"/>
        <v>1</v>
      </c>
      <c r="AF258" s="104">
        <f t="shared" si="151"/>
        <v>1</v>
      </c>
      <c r="AG258" s="104">
        <f t="shared" si="152"/>
        <v>1</v>
      </c>
      <c r="AH258" s="104">
        <f t="shared" si="153"/>
        <v>1</v>
      </c>
      <c r="AI258" s="104">
        <f t="shared" si="154"/>
        <v>0</v>
      </c>
      <c r="AJ258" s="210" t="s">
        <v>6314</v>
      </c>
      <c r="AK258" s="210" t="s">
        <v>6314</v>
      </c>
      <c r="AL258" s="210" t="s">
        <v>6314</v>
      </c>
      <c r="AM258" s="104">
        <f t="shared" si="155"/>
        <v>0</v>
      </c>
      <c r="AN258" s="104">
        <f t="shared" si="156"/>
        <v>0</v>
      </c>
      <c r="AO258" s="104" t="e">
        <f t="shared" si="157"/>
        <v>#VALUE!</v>
      </c>
      <c r="AP258" s="104" t="e">
        <f t="shared" si="158"/>
        <v>#VALUE!</v>
      </c>
      <c r="AQ258" s="104">
        <f t="shared" si="159"/>
        <v>0</v>
      </c>
    </row>
    <row r="259" spans="1:43">
      <c r="A259" s="70">
        <f t="shared" si="142"/>
        <v>258</v>
      </c>
      <c r="B259" s="70" t="e">
        <f>INDEX(monthly_gwh_mw!B:B,MATCH(A259,monthly_gwh_mw!AA:AA,0))</f>
        <v>#N/A</v>
      </c>
      <c r="C259" s="190" t="e">
        <f>INDEX(monthly_gwh_mw!K:K,MATCH(A259,monthly_gwh_mw!AA:AA,0))</f>
        <v>#N/A</v>
      </c>
      <c r="D259" s="70" t="e">
        <f>INDEX(monthly_gwh_mw!Y:Y,MATCH(A259,monthly_gwh_mw!AA:AA,0))</f>
        <v>#N/A</v>
      </c>
      <c r="E259" s="70" t="e">
        <f>INDEX(monthly_gwh_mw!N:N,MATCH(A259,monthly_gwh_mw!AA:AA,0))</f>
        <v>#N/A</v>
      </c>
      <c r="F259" s="67" t="e">
        <f t="shared" si="143"/>
        <v>#N/A</v>
      </c>
      <c r="G259" s="192">
        <v>43224</v>
      </c>
      <c r="H259" s="40">
        <v>43466</v>
      </c>
      <c r="I259" s="40">
        <v>44561</v>
      </c>
      <c r="J259" s="25" t="s">
        <v>9</v>
      </c>
      <c r="K259" s="25">
        <v>0</v>
      </c>
      <c r="M259" s="67" t="str">
        <f>IF(COUNTIFS(resources!B:B,B259)&gt;0,INDEX(resources!I:I,MATCH(B259,resources!B:B,0)),"fillme")</f>
        <v>fillme</v>
      </c>
      <c r="O259" s="67" t="e">
        <f t="shared" si="160"/>
        <v>#N/A</v>
      </c>
      <c r="P259" s="67" t="e">
        <f t="shared" si="160"/>
        <v>#N/A</v>
      </c>
      <c r="Q259" s="67" t="e">
        <f t="shared" si="160"/>
        <v>#N/A</v>
      </c>
      <c r="R259" s="67" t="e">
        <f t="shared" si="160"/>
        <v>#N/A</v>
      </c>
      <c r="Y259" s="26">
        <f t="shared" si="144"/>
        <v>2018</v>
      </c>
      <c r="Z259" s="26">
        <f t="shared" si="145"/>
        <v>5</v>
      </c>
      <c r="AA259" s="26">
        <f t="shared" si="146"/>
        <v>2019</v>
      </c>
      <c r="AB259" s="26">
        <f t="shared" si="147"/>
        <v>1</v>
      </c>
      <c r="AC259" s="26">
        <f t="shared" si="148"/>
        <v>2021</v>
      </c>
      <c r="AD259" s="26">
        <f t="shared" si="149"/>
        <v>12</v>
      </c>
      <c r="AE259" s="104">
        <f t="shared" si="150"/>
        <v>1</v>
      </c>
      <c r="AF259" s="104">
        <f t="shared" si="151"/>
        <v>1</v>
      </c>
      <c r="AG259" s="104">
        <f t="shared" si="152"/>
        <v>1</v>
      </c>
      <c r="AH259" s="104">
        <f t="shared" si="153"/>
        <v>1</v>
      </c>
      <c r="AI259" s="104">
        <f t="shared" si="154"/>
        <v>0</v>
      </c>
      <c r="AJ259" s="210" t="s">
        <v>6314</v>
      </c>
      <c r="AK259" s="210" t="s">
        <v>6314</v>
      </c>
      <c r="AL259" s="210" t="s">
        <v>6314</v>
      </c>
      <c r="AM259" s="104">
        <f t="shared" si="155"/>
        <v>0</v>
      </c>
      <c r="AN259" s="104">
        <f t="shared" si="156"/>
        <v>0</v>
      </c>
      <c r="AO259" s="104" t="e">
        <f t="shared" si="157"/>
        <v>#VALUE!</v>
      </c>
      <c r="AP259" s="104" t="e">
        <f t="shared" si="158"/>
        <v>#VALUE!</v>
      </c>
      <c r="AQ259" s="104">
        <f t="shared" si="159"/>
        <v>0</v>
      </c>
    </row>
    <row r="260" spans="1:43">
      <c r="A260" s="70">
        <f t="shared" si="142"/>
        <v>259</v>
      </c>
      <c r="B260" s="70" t="e">
        <f>INDEX(monthly_gwh_mw!B:B,MATCH(A260,monthly_gwh_mw!AA:AA,0))</f>
        <v>#N/A</v>
      </c>
      <c r="C260" s="190" t="e">
        <f>INDEX(monthly_gwh_mw!K:K,MATCH(A260,monthly_gwh_mw!AA:AA,0))</f>
        <v>#N/A</v>
      </c>
      <c r="D260" s="70" t="e">
        <f>INDEX(monthly_gwh_mw!Y:Y,MATCH(A260,monthly_gwh_mw!AA:AA,0))</f>
        <v>#N/A</v>
      </c>
      <c r="E260" s="70" t="e">
        <f>INDEX(monthly_gwh_mw!N:N,MATCH(A260,monthly_gwh_mw!AA:AA,0))</f>
        <v>#N/A</v>
      </c>
      <c r="F260" s="67" t="e">
        <f t="shared" si="143"/>
        <v>#N/A</v>
      </c>
      <c r="G260" s="192">
        <v>43224</v>
      </c>
      <c r="H260" s="40">
        <v>43466</v>
      </c>
      <c r="I260" s="40">
        <v>44561</v>
      </c>
      <c r="J260" s="25" t="s">
        <v>9</v>
      </c>
      <c r="K260" s="25">
        <v>0</v>
      </c>
      <c r="M260" s="67" t="str">
        <f>IF(COUNTIFS(resources!B:B,B260)&gt;0,INDEX(resources!I:I,MATCH(B260,resources!B:B,0)),"fillme")</f>
        <v>fillme</v>
      </c>
      <c r="O260" s="67" t="e">
        <f t="shared" si="160"/>
        <v>#N/A</v>
      </c>
      <c r="P260" s="67" t="e">
        <f t="shared" si="160"/>
        <v>#N/A</v>
      </c>
      <c r="Q260" s="67" t="e">
        <f t="shared" si="160"/>
        <v>#N/A</v>
      </c>
      <c r="R260" s="67" t="e">
        <f t="shared" si="160"/>
        <v>#N/A</v>
      </c>
      <c r="Y260" s="26">
        <f t="shared" si="144"/>
        <v>2018</v>
      </c>
      <c r="Z260" s="26">
        <f t="shared" si="145"/>
        <v>5</v>
      </c>
      <c r="AA260" s="26">
        <f t="shared" si="146"/>
        <v>2019</v>
      </c>
      <c r="AB260" s="26">
        <f t="shared" si="147"/>
        <v>1</v>
      </c>
      <c r="AC260" s="26">
        <f t="shared" si="148"/>
        <v>2021</v>
      </c>
      <c r="AD260" s="26">
        <f t="shared" si="149"/>
        <v>12</v>
      </c>
      <c r="AE260" s="104">
        <f t="shared" si="150"/>
        <v>1</v>
      </c>
      <c r="AF260" s="104">
        <f t="shared" si="151"/>
        <v>1</v>
      </c>
      <c r="AG260" s="104">
        <f t="shared" si="152"/>
        <v>1</v>
      </c>
      <c r="AH260" s="104">
        <f t="shared" si="153"/>
        <v>1</v>
      </c>
      <c r="AI260" s="104">
        <f t="shared" si="154"/>
        <v>0</v>
      </c>
      <c r="AJ260" s="210" t="s">
        <v>6314</v>
      </c>
      <c r="AK260" s="210" t="s">
        <v>6314</v>
      </c>
      <c r="AL260" s="210" t="s">
        <v>6314</v>
      </c>
      <c r="AM260" s="104">
        <f t="shared" si="155"/>
        <v>0</v>
      </c>
      <c r="AN260" s="104">
        <f t="shared" si="156"/>
        <v>0</v>
      </c>
      <c r="AO260" s="104" t="e">
        <f t="shared" si="157"/>
        <v>#VALUE!</v>
      </c>
      <c r="AP260" s="104" t="e">
        <f t="shared" si="158"/>
        <v>#VALUE!</v>
      </c>
      <c r="AQ260" s="104">
        <f t="shared" si="159"/>
        <v>0</v>
      </c>
    </row>
    <row r="261" spans="1:43">
      <c r="A261" s="70">
        <f t="shared" si="142"/>
        <v>260</v>
      </c>
      <c r="B261" s="70" t="e">
        <f>INDEX(monthly_gwh_mw!B:B,MATCH(A261,monthly_gwh_mw!AA:AA,0))</f>
        <v>#N/A</v>
      </c>
      <c r="C261" s="190" t="e">
        <f>INDEX(monthly_gwh_mw!K:K,MATCH(A261,monthly_gwh_mw!AA:AA,0))</f>
        <v>#N/A</v>
      </c>
      <c r="D261" s="70" t="e">
        <f>INDEX(monthly_gwh_mw!Y:Y,MATCH(A261,monthly_gwh_mw!AA:AA,0))</f>
        <v>#N/A</v>
      </c>
      <c r="E261" s="70" t="e">
        <f>INDEX(monthly_gwh_mw!N:N,MATCH(A261,monthly_gwh_mw!AA:AA,0))</f>
        <v>#N/A</v>
      </c>
      <c r="F261" s="67" t="e">
        <f t="shared" si="143"/>
        <v>#N/A</v>
      </c>
      <c r="G261" s="192">
        <v>43599</v>
      </c>
      <c r="H261" s="40">
        <v>43831</v>
      </c>
      <c r="I261" s="40">
        <v>44926</v>
      </c>
      <c r="J261" s="25" t="s">
        <v>9</v>
      </c>
      <c r="K261" s="25">
        <v>0</v>
      </c>
      <c r="M261" s="67" t="str">
        <f>IF(COUNTIFS(resources!B:B,B261)&gt;0,INDEX(resources!I:I,MATCH(B261,resources!B:B,0)),"fillme")</f>
        <v>fillme</v>
      </c>
      <c r="O261" s="67" t="e">
        <f t="shared" si="160"/>
        <v>#N/A</v>
      </c>
      <c r="P261" s="67" t="e">
        <f t="shared" si="160"/>
        <v>#N/A</v>
      </c>
      <c r="Q261" s="67" t="e">
        <f t="shared" si="160"/>
        <v>#N/A</v>
      </c>
      <c r="R261" s="67" t="e">
        <f t="shared" si="160"/>
        <v>#N/A</v>
      </c>
      <c r="Y261" s="26">
        <f t="shared" si="144"/>
        <v>2019</v>
      </c>
      <c r="Z261" s="26">
        <f t="shared" si="145"/>
        <v>5</v>
      </c>
      <c r="AA261" s="26">
        <f t="shared" si="146"/>
        <v>2020</v>
      </c>
      <c r="AB261" s="26">
        <f t="shared" si="147"/>
        <v>1</v>
      </c>
      <c r="AC261" s="26">
        <f t="shared" si="148"/>
        <v>2022</v>
      </c>
      <c r="AD261" s="26">
        <f t="shared" si="149"/>
        <v>12</v>
      </c>
      <c r="AE261" s="104">
        <f t="shared" si="150"/>
        <v>1</v>
      </c>
      <c r="AF261" s="104">
        <f t="shared" si="151"/>
        <v>1</v>
      </c>
      <c r="AG261" s="104">
        <f t="shared" si="152"/>
        <v>1</v>
      </c>
      <c r="AH261" s="104">
        <f t="shared" si="153"/>
        <v>1</v>
      </c>
      <c r="AI261" s="104">
        <f t="shared" si="154"/>
        <v>0</v>
      </c>
      <c r="AJ261" s="210" t="s">
        <v>6314</v>
      </c>
      <c r="AK261" s="210" t="s">
        <v>6314</v>
      </c>
      <c r="AL261" s="210" t="s">
        <v>6314</v>
      </c>
      <c r="AM261" s="104">
        <f t="shared" si="155"/>
        <v>0</v>
      </c>
      <c r="AN261" s="104">
        <f t="shared" si="156"/>
        <v>0</v>
      </c>
      <c r="AO261" s="104" t="e">
        <f t="shared" si="157"/>
        <v>#VALUE!</v>
      </c>
      <c r="AP261" s="104" t="e">
        <f t="shared" si="158"/>
        <v>#VALUE!</v>
      </c>
      <c r="AQ261" s="104">
        <f t="shared" si="159"/>
        <v>0</v>
      </c>
    </row>
    <row r="262" spans="1:43">
      <c r="A262" s="70">
        <f t="shared" ref="A262:A307" si="161">ROW()-1</f>
        <v>261</v>
      </c>
      <c r="B262" s="70" t="e">
        <f>INDEX(monthly_gwh_mw!B:B,MATCH(A262,monthly_gwh_mw!AA:AA,0))</f>
        <v>#N/A</v>
      </c>
      <c r="C262" s="190" t="e">
        <f>INDEX(monthly_gwh_mw!K:K,MATCH(A262,monthly_gwh_mw!AA:AA,0))</f>
        <v>#N/A</v>
      </c>
      <c r="D262" s="70" t="e">
        <f>INDEX(monthly_gwh_mw!Y:Y,MATCH(A262,monthly_gwh_mw!AA:AA,0))</f>
        <v>#N/A</v>
      </c>
      <c r="E262" s="70" t="e">
        <f>INDEX(monthly_gwh_mw!N:N,MATCH(A262,monthly_gwh_mw!AA:AA,0))</f>
        <v>#N/A</v>
      </c>
      <c r="F262" s="67" t="e">
        <f t="shared" si="143"/>
        <v>#N/A</v>
      </c>
      <c r="G262" s="192">
        <v>43671</v>
      </c>
      <c r="H262" s="40">
        <v>44197</v>
      </c>
      <c r="I262" s="40">
        <v>44926</v>
      </c>
      <c r="J262" s="25" t="s">
        <v>9</v>
      </c>
      <c r="K262" s="25">
        <v>0</v>
      </c>
      <c r="M262" s="67" t="str">
        <f>IF(COUNTIFS(resources!B:B,B262)&gt;0,INDEX(resources!I:I,MATCH(B262,resources!B:B,0)),"fillme")</f>
        <v>fillme</v>
      </c>
      <c r="O262" s="67" t="e">
        <f t="shared" si="160"/>
        <v>#N/A</v>
      </c>
      <c r="P262" s="67" t="e">
        <f t="shared" si="160"/>
        <v>#N/A</v>
      </c>
      <c r="Q262" s="67" t="e">
        <f t="shared" si="160"/>
        <v>#N/A</v>
      </c>
      <c r="R262" s="67" t="e">
        <f t="shared" si="160"/>
        <v>#N/A</v>
      </c>
      <c r="Y262" s="26">
        <f t="shared" si="144"/>
        <v>2019</v>
      </c>
      <c r="Z262" s="26">
        <f t="shared" si="145"/>
        <v>7</v>
      </c>
      <c r="AA262" s="26">
        <f t="shared" si="146"/>
        <v>2021</v>
      </c>
      <c r="AB262" s="26">
        <f t="shared" si="147"/>
        <v>1</v>
      </c>
      <c r="AC262" s="26">
        <f t="shared" si="148"/>
        <v>2022</v>
      </c>
      <c r="AD262" s="26">
        <f t="shared" si="149"/>
        <v>12</v>
      </c>
      <c r="AE262" s="104">
        <f t="shared" si="150"/>
        <v>1</v>
      </c>
      <c r="AF262" s="104">
        <f t="shared" si="151"/>
        <v>1</v>
      </c>
      <c r="AG262" s="104">
        <f t="shared" si="152"/>
        <v>1</v>
      </c>
      <c r="AH262" s="104">
        <f t="shared" si="153"/>
        <v>1</v>
      </c>
      <c r="AI262" s="104">
        <f t="shared" si="154"/>
        <v>0</v>
      </c>
      <c r="AJ262" s="210" t="s">
        <v>6314</v>
      </c>
      <c r="AK262" s="210" t="s">
        <v>6314</v>
      </c>
      <c r="AL262" s="210" t="s">
        <v>6314</v>
      </c>
      <c r="AM262" s="104">
        <f t="shared" si="155"/>
        <v>0</v>
      </c>
      <c r="AN262" s="104">
        <f t="shared" si="156"/>
        <v>0</v>
      </c>
      <c r="AO262" s="104" t="e">
        <f t="shared" si="157"/>
        <v>#VALUE!</v>
      </c>
      <c r="AP262" s="104" t="e">
        <f t="shared" si="158"/>
        <v>#VALUE!</v>
      </c>
      <c r="AQ262" s="104">
        <f t="shared" si="159"/>
        <v>0</v>
      </c>
    </row>
    <row r="263" spans="1:43">
      <c r="A263" s="70">
        <f t="shared" si="161"/>
        <v>262</v>
      </c>
      <c r="B263" s="70" t="e">
        <f>INDEX(monthly_gwh_mw!B:B,MATCH(A263,monthly_gwh_mw!AA:AA,0))</f>
        <v>#N/A</v>
      </c>
      <c r="C263" s="190" t="e">
        <f>INDEX(monthly_gwh_mw!K:K,MATCH(A263,monthly_gwh_mw!AA:AA,0))</f>
        <v>#N/A</v>
      </c>
      <c r="D263" s="70" t="e">
        <f>INDEX(monthly_gwh_mw!Y:Y,MATCH(A263,monthly_gwh_mw!AA:AA,0))</f>
        <v>#N/A</v>
      </c>
      <c r="E263" s="70" t="e">
        <f>INDEX(monthly_gwh_mw!N:N,MATCH(A263,monthly_gwh_mw!AA:AA,0))</f>
        <v>#N/A</v>
      </c>
      <c r="F263" s="67" t="e">
        <f t="shared" si="143"/>
        <v>#N/A</v>
      </c>
      <c r="G263" s="192">
        <v>43731</v>
      </c>
      <c r="H263" s="40">
        <v>43831</v>
      </c>
      <c r="I263" s="40">
        <v>44926</v>
      </c>
      <c r="J263" s="25" t="s">
        <v>9</v>
      </c>
      <c r="K263" s="25">
        <v>0</v>
      </c>
      <c r="M263" s="67" t="str">
        <f>IF(COUNTIFS(resources!B:B,B263)&gt;0,INDEX(resources!I:I,MATCH(B263,resources!B:B,0)),"fillme")</f>
        <v>fillme</v>
      </c>
      <c r="O263" s="67" t="e">
        <f t="shared" si="160"/>
        <v>#N/A</v>
      </c>
      <c r="P263" s="67" t="e">
        <f t="shared" si="160"/>
        <v>#N/A</v>
      </c>
      <c r="Q263" s="67" t="e">
        <f t="shared" si="160"/>
        <v>#N/A</v>
      </c>
      <c r="R263" s="67" t="e">
        <f t="shared" si="160"/>
        <v>#N/A</v>
      </c>
      <c r="Y263" s="26">
        <f t="shared" si="144"/>
        <v>2019</v>
      </c>
      <c r="Z263" s="26">
        <f t="shared" si="145"/>
        <v>9</v>
      </c>
      <c r="AA263" s="26">
        <f t="shared" si="146"/>
        <v>2020</v>
      </c>
      <c r="AB263" s="26">
        <f t="shared" si="147"/>
        <v>1</v>
      </c>
      <c r="AC263" s="26">
        <f t="shared" si="148"/>
        <v>2022</v>
      </c>
      <c r="AD263" s="26">
        <f t="shared" si="149"/>
        <v>12</v>
      </c>
      <c r="AE263" s="104">
        <f t="shared" si="150"/>
        <v>1</v>
      </c>
      <c r="AF263" s="104">
        <f t="shared" si="151"/>
        <v>1</v>
      </c>
      <c r="AG263" s="104">
        <f t="shared" si="152"/>
        <v>1</v>
      </c>
      <c r="AH263" s="104">
        <f t="shared" si="153"/>
        <v>1</v>
      </c>
      <c r="AI263" s="104">
        <f t="shared" si="154"/>
        <v>0</v>
      </c>
      <c r="AJ263" s="210" t="s">
        <v>6314</v>
      </c>
      <c r="AK263" s="210" t="s">
        <v>6314</v>
      </c>
      <c r="AL263" s="210" t="s">
        <v>6314</v>
      </c>
      <c r="AM263" s="104">
        <f t="shared" si="155"/>
        <v>0</v>
      </c>
      <c r="AN263" s="104">
        <f t="shared" si="156"/>
        <v>0</v>
      </c>
      <c r="AO263" s="104" t="e">
        <f t="shared" si="157"/>
        <v>#VALUE!</v>
      </c>
      <c r="AP263" s="104" t="e">
        <f t="shared" si="158"/>
        <v>#VALUE!</v>
      </c>
      <c r="AQ263" s="104">
        <f t="shared" si="159"/>
        <v>0</v>
      </c>
    </row>
    <row r="264" spans="1:43">
      <c r="A264" s="70">
        <f t="shared" si="161"/>
        <v>263</v>
      </c>
      <c r="B264" s="70" t="e">
        <f>INDEX(monthly_gwh_mw!B:B,MATCH(A264,monthly_gwh_mw!AA:AA,0))</f>
        <v>#N/A</v>
      </c>
      <c r="C264" s="190" t="e">
        <f>INDEX(monthly_gwh_mw!K:K,MATCH(A264,monthly_gwh_mw!AA:AA,0))</f>
        <v>#N/A</v>
      </c>
      <c r="D264" s="70" t="e">
        <f>INDEX(monthly_gwh_mw!Y:Y,MATCH(A264,monthly_gwh_mw!AA:AA,0))</f>
        <v>#N/A</v>
      </c>
      <c r="E264" s="70" t="e">
        <f>INDEX(monthly_gwh_mw!N:N,MATCH(A264,monthly_gwh_mw!AA:AA,0))</f>
        <v>#N/A</v>
      </c>
      <c r="F264" s="67" t="e">
        <f t="shared" si="143"/>
        <v>#N/A</v>
      </c>
      <c r="G264" s="192">
        <v>43731</v>
      </c>
      <c r="H264" s="40">
        <v>43831</v>
      </c>
      <c r="I264" s="40">
        <v>44926</v>
      </c>
      <c r="J264" s="25" t="s">
        <v>9</v>
      </c>
      <c r="K264" s="25">
        <v>0</v>
      </c>
      <c r="M264" s="67" t="str">
        <f>IF(COUNTIFS(resources!B:B,B264)&gt;0,INDEX(resources!I:I,MATCH(B264,resources!B:B,0)),"fillme")</f>
        <v>fillme</v>
      </c>
      <c r="O264" s="67" t="e">
        <f t="shared" si="160"/>
        <v>#N/A</v>
      </c>
      <c r="P264" s="67" t="e">
        <f t="shared" si="160"/>
        <v>#N/A</v>
      </c>
      <c r="Q264" s="67" t="e">
        <f t="shared" si="160"/>
        <v>#N/A</v>
      </c>
      <c r="R264" s="67" t="e">
        <f t="shared" si="160"/>
        <v>#N/A</v>
      </c>
      <c r="Y264" s="26">
        <f t="shared" si="144"/>
        <v>2019</v>
      </c>
      <c r="Z264" s="26">
        <f t="shared" si="145"/>
        <v>9</v>
      </c>
      <c r="AA264" s="26">
        <f t="shared" si="146"/>
        <v>2020</v>
      </c>
      <c r="AB264" s="26">
        <f t="shared" si="147"/>
        <v>1</v>
      </c>
      <c r="AC264" s="26">
        <f t="shared" si="148"/>
        <v>2022</v>
      </c>
      <c r="AD264" s="26">
        <f t="shared" si="149"/>
        <v>12</v>
      </c>
      <c r="AE264" s="104">
        <f t="shared" si="150"/>
        <v>1</v>
      </c>
      <c r="AF264" s="104">
        <f t="shared" si="151"/>
        <v>1</v>
      </c>
      <c r="AG264" s="104">
        <f t="shared" si="152"/>
        <v>1</v>
      </c>
      <c r="AH264" s="104">
        <f t="shared" si="153"/>
        <v>1</v>
      </c>
      <c r="AI264" s="104">
        <f t="shared" si="154"/>
        <v>0</v>
      </c>
      <c r="AJ264" s="210" t="s">
        <v>6314</v>
      </c>
      <c r="AK264" s="210" t="s">
        <v>6314</v>
      </c>
      <c r="AL264" s="210" t="s">
        <v>6314</v>
      </c>
      <c r="AM264" s="104">
        <f t="shared" si="155"/>
        <v>0</v>
      </c>
      <c r="AN264" s="104">
        <f t="shared" si="156"/>
        <v>0</v>
      </c>
      <c r="AO264" s="104" t="e">
        <f t="shared" si="157"/>
        <v>#VALUE!</v>
      </c>
      <c r="AP264" s="104" t="e">
        <f t="shared" si="158"/>
        <v>#VALUE!</v>
      </c>
      <c r="AQ264" s="104">
        <f t="shared" si="159"/>
        <v>0</v>
      </c>
    </row>
    <row r="265" spans="1:43">
      <c r="A265" s="70">
        <f t="shared" si="161"/>
        <v>264</v>
      </c>
      <c r="B265" s="70" t="e">
        <f>INDEX(monthly_gwh_mw!B:B,MATCH(A265,monthly_gwh_mw!AA:AA,0))</f>
        <v>#N/A</v>
      </c>
      <c r="C265" s="190" t="e">
        <f>INDEX(monthly_gwh_mw!K:K,MATCH(A265,monthly_gwh_mw!AA:AA,0))</f>
        <v>#N/A</v>
      </c>
      <c r="D265" s="70" t="e">
        <f>INDEX(monthly_gwh_mw!Y:Y,MATCH(A265,monthly_gwh_mw!AA:AA,0))</f>
        <v>#N/A</v>
      </c>
      <c r="E265" s="70" t="e">
        <f>INDEX(monthly_gwh_mw!N:N,MATCH(A265,monthly_gwh_mw!AA:AA,0))</f>
        <v>#N/A</v>
      </c>
      <c r="F265" s="67" t="e">
        <f t="shared" si="143"/>
        <v>#N/A</v>
      </c>
      <c r="G265" s="192">
        <v>43731</v>
      </c>
      <c r="H265" s="40">
        <v>43831</v>
      </c>
      <c r="I265" s="40">
        <v>44926</v>
      </c>
      <c r="J265" s="25" t="s">
        <v>9</v>
      </c>
      <c r="K265" s="25">
        <v>0</v>
      </c>
      <c r="M265" s="67" t="str">
        <f>IF(COUNTIFS(resources!B:B,B265)&gt;0,INDEX(resources!I:I,MATCH(B265,resources!B:B,0)),"fillme")</f>
        <v>fillme</v>
      </c>
      <c r="O265" s="67" t="e">
        <f t="shared" si="160"/>
        <v>#N/A</v>
      </c>
      <c r="P265" s="67" t="e">
        <f t="shared" si="160"/>
        <v>#N/A</v>
      </c>
      <c r="Q265" s="67" t="e">
        <f t="shared" si="160"/>
        <v>#N/A</v>
      </c>
      <c r="R265" s="67" t="e">
        <f t="shared" si="160"/>
        <v>#N/A</v>
      </c>
      <c r="Y265" s="26">
        <f t="shared" si="144"/>
        <v>2019</v>
      </c>
      <c r="Z265" s="26">
        <f t="shared" si="145"/>
        <v>9</v>
      </c>
      <c r="AA265" s="26">
        <f t="shared" si="146"/>
        <v>2020</v>
      </c>
      <c r="AB265" s="26">
        <f t="shared" si="147"/>
        <v>1</v>
      </c>
      <c r="AC265" s="26">
        <f t="shared" si="148"/>
        <v>2022</v>
      </c>
      <c r="AD265" s="26">
        <f t="shared" si="149"/>
        <v>12</v>
      </c>
      <c r="AE265" s="104">
        <f t="shared" si="150"/>
        <v>1</v>
      </c>
      <c r="AF265" s="104">
        <f t="shared" si="151"/>
        <v>1</v>
      </c>
      <c r="AG265" s="104">
        <f t="shared" si="152"/>
        <v>1</v>
      </c>
      <c r="AH265" s="104">
        <f t="shared" si="153"/>
        <v>1</v>
      </c>
      <c r="AI265" s="104">
        <f t="shared" si="154"/>
        <v>0</v>
      </c>
      <c r="AJ265" s="210" t="s">
        <v>6314</v>
      </c>
      <c r="AK265" s="210" t="s">
        <v>6314</v>
      </c>
      <c r="AL265" s="210" t="s">
        <v>6314</v>
      </c>
      <c r="AM265" s="104">
        <f t="shared" si="155"/>
        <v>0</v>
      </c>
      <c r="AN265" s="104">
        <f t="shared" si="156"/>
        <v>0</v>
      </c>
      <c r="AO265" s="104" t="e">
        <f t="shared" si="157"/>
        <v>#VALUE!</v>
      </c>
      <c r="AP265" s="104" t="e">
        <f t="shared" si="158"/>
        <v>#VALUE!</v>
      </c>
      <c r="AQ265" s="104">
        <f t="shared" si="159"/>
        <v>0</v>
      </c>
    </row>
    <row r="266" spans="1:43">
      <c r="A266" s="70">
        <f t="shared" si="161"/>
        <v>265</v>
      </c>
      <c r="B266" s="70" t="e">
        <f>INDEX(monthly_gwh_mw!B:B,MATCH(A266,monthly_gwh_mw!AA:AA,0))</f>
        <v>#N/A</v>
      </c>
      <c r="C266" s="190" t="e">
        <f>INDEX(monthly_gwh_mw!K:K,MATCH(A266,monthly_gwh_mw!AA:AA,0))</f>
        <v>#N/A</v>
      </c>
      <c r="D266" s="70" t="e">
        <f>INDEX(monthly_gwh_mw!Y:Y,MATCH(A266,monthly_gwh_mw!AA:AA,0))</f>
        <v>#N/A</v>
      </c>
      <c r="E266" s="70" t="e">
        <f>INDEX(monthly_gwh_mw!N:N,MATCH(A266,monthly_gwh_mw!AA:AA,0))</f>
        <v>#N/A</v>
      </c>
      <c r="F266" s="67" t="e">
        <f t="shared" si="143"/>
        <v>#N/A</v>
      </c>
      <c r="G266" s="192">
        <v>43731</v>
      </c>
      <c r="H266" s="40">
        <v>43831</v>
      </c>
      <c r="I266" s="40">
        <v>44926</v>
      </c>
      <c r="J266" s="25" t="s">
        <v>9</v>
      </c>
      <c r="K266" s="25">
        <v>0</v>
      </c>
      <c r="M266" s="67" t="str">
        <f>IF(COUNTIFS(resources!B:B,B266)&gt;0,INDEX(resources!I:I,MATCH(B266,resources!B:B,0)),"fillme")</f>
        <v>fillme</v>
      </c>
      <c r="O266" s="67" t="e">
        <f t="shared" si="160"/>
        <v>#N/A</v>
      </c>
      <c r="P266" s="67" t="e">
        <f t="shared" si="160"/>
        <v>#N/A</v>
      </c>
      <c r="Q266" s="67" t="e">
        <f t="shared" si="160"/>
        <v>#N/A</v>
      </c>
      <c r="R266" s="67" t="e">
        <f t="shared" si="160"/>
        <v>#N/A</v>
      </c>
      <c r="Y266" s="26">
        <f t="shared" si="144"/>
        <v>2019</v>
      </c>
      <c r="Z266" s="26">
        <f t="shared" si="145"/>
        <v>9</v>
      </c>
      <c r="AA266" s="26">
        <f t="shared" si="146"/>
        <v>2020</v>
      </c>
      <c r="AB266" s="26">
        <f t="shared" si="147"/>
        <v>1</v>
      </c>
      <c r="AC266" s="26">
        <f t="shared" si="148"/>
        <v>2022</v>
      </c>
      <c r="AD266" s="26">
        <f t="shared" si="149"/>
        <v>12</v>
      </c>
      <c r="AE266" s="104">
        <f t="shared" si="150"/>
        <v>1</v>
      </c>
      <c r="AF266" s="104">
        <f t="shared" si="151"/>
        <v>1</v>
      </c>
      <c r="AG266" s="104">
        <f t="shared" si="152"/>
        <v>1</v>
      </c>
      <c r="AH266" s="104">
        <f t="shared" si="153"/>
        <v>1</v>
      </c>
      <c r="AI266" s="104">
        <f t="shared" si="154"/>
        <v>0</v>
      </c>
      <c r="AJ266" s="210" t="s">
        <v>6314</v>
      </c>
      <c r="AK266" s="210" t="s">
        <v>6314</v>
      </c>
      <c r="AL266" s="210" t="s">
        <v>6314</v>
      </c>
      <c r="AM266" s="104">
        <f t="shared" si="155"/>
        <v>0</v>
      </c>
      <c r="AN266" s="104">
        <f t="shared" si="156"/>
        <v>0</v>
      </c>
      <c r="AO266" s="104" t="e">
        <f t="shared" si="157"/>
        <v>#VALUE!</v>
      </c>
      <c r="AP266" s="104" t="e">
        <f t="shared" si="158"/>
        <v>#VALUE!</v>
      </c>
      <c r="AQ266" s="104">
        <f t="shared" si="159"/>
        <v>0</v>
      </c>
    </row>
    <row r="267" spans="1:43">
      <c r="A267" s="70">
        <f t="shared" si="161"/>
        <v>266</v>
      </c>
      <c r="B267" s="70" t="e">
        <f>INDEX(monthly_gwh_mw!B:B,MATCH(A267,monthly_gwh_mw!AA:AA,0))</f>
        <v>#N/A</v>
      </c>
      <c r="C267" s="190" t="e">
        <f>INDEX(monthly_gwh_mw!K:K,MATCH(A267,monthly_gwh_mw!AA:AA,0))</f>
        <v>#N/A</v>
      </c>
      <c r="D267" s="70" t="e">
        <f>INDEX(monthly_gwh_mw!Y:Y,MATCH(A267,monthly_gwh_mw!AA:AA,0))</f>
        <v>#N/A</v>
      </c>
      <c r="E267" s="70" t="e">
        <f>INDEX(monthly_gwh_mw!N:N,MATCH(A267,monthly_gwh_mw!AA:AA,0))</f>
        <v>#N/A</v>
      </c>
      <c r="F267" s="67" t="e">
        <f t="shared" si="143"/>
        <v>#N/A</v>
      </c>
      <c r="G267" s="192">
        <v>43731</v>
      </c>
      <c r="H267" s="40">
        <v>43831</v>
      </c>
      <c r="I267" s="40">
        <v>44926</v>
      </c>
      <c r="J267" s="25" t="s">
        <v>9</v>
      </c>
      <c r="K267" s="25">
        <v>0</v>
      </c>
      <c r="M267" s="67" t="str">
        <f>IF(COUNTIFS(resources!B:B,B267)&gt;0,INDEX(resources!I:I,MATCH(B267,resources!B:B,0)),"fillme")</f>
        <v>fillme</v>
      </c>
      <c r="O267" s="67" t="e">
        <f t="shared" si="160"/>
        <v>#N/A</v>
      </c>
      <c r="P267" s="67" t="e">
        <f t="shared" si="160"/>
        <v>#N/A</v>
      </c>
      <c r="Q267" s="67" t="e">
        <f t="shared" si="160"/>
        <v>#N/A</v>
      </c>
      <c r="R267" s="67" t="e">
        <f t="shared" si="160"/>
        <v>#N/A</v>
      </c>
      <c r="Y267" s="26">
        <f t="shared" si="144"/>
        <v>2019</v>
      </c>
      <c r="Z267" s="26">
        <f t="shared" si="145"/>
        <v>9</v>
      </c>
      <c r="AA267" s="26">
        <f t="shared" si="146"/>
        <v>2020</v>
      </c>
      <c r="AB267" s="26">
        <f t="shared" si="147"/>
        <v>1</v>
      </c>
      <c r="AC267" s="26">
        <f t="shared" si="148"/>
        <v>2022</v>
      </c>
      <c r="AD267" s="26">
        <f t="shared" si="149"/>
        <v>12</v>
      </c>
      <c r="AE267" s="104">
        <f t="shared" si="150"/>
        <v>1</v>
      </c>
      <c r="AF267" s="104">
        <f t="shared" si="151"/>
        <v>1</v>
      </c>
      <c r="AG267" s="104">
        <f t="shared" si="152"/>
        <v>1</v>
      </c>
      <c r="AH267" s="104">
        <f t="shared" si="153"/>
        <v>1</v>
      </c>
      <c r="AI267" s="104">
        <f t="shared" si="154"/>
        <v>0</v>
      </c>
      <c r="AJ267" s="210" t="s">
        <v>6314</v>
      </c>
      <c r="AK267" s="210" t="s">
        <v>6314</v>
      </c>
      <c r="AL267" s="210" t="s">
        <v>6314</v>
      </c>
      <c r="AM267" s="104">
        <f t="shared" si="155"/>
        <v>0</v>
      </c>
      <c r="AN267" s="104">
        <f t="shared" si="156"/>
        <v>0</v>
      </c>
      <c r="AO267" s="104" t="e">
        <f t="shared" si="157"/>
        <v>#VALUE!</v>
      </c>
      <c r="AP267" s="104" t="e">
        <f t="shared" si="158"/>
        <v>#VALUE!</v>
      </c>
      <c r="AQ267" s="104">
        <f t="shared" si="159"/>
        <v>0</v>
      </c>
    </row>
    <row r="268" spans="1:43">
      <c r="A268" s="70">
        <f t="shared" si="161"/>
        <v>267</v>
      </c>
      <c r="B268" s="70" t="e">
        <f>INDEX(monthly_gwh_mw!B:B,MATCH(A268,monthly_gwh_mw!AA:AA,0))</f>
        <v>#N/A</v>
      </c>
      <c r="C268" s="190" t="e">
        <f>INDEX(monthly_gwh_mw!K:K,MATCH(A268,monthly_gwh_mw!AA:AA,0))</f>
        <v>#N/A</v>
      </c>
      <c r="D268" s="70" t="e">
        <f>INDEX(monthly_gwh_mw!Y:Y,MATCH(A268,monthly_gwh_mw!AA:AA,0))</f>
        <v>#N/A</v>
      </c>
      <c r="E268" s="70" t="e">
        <f>INDEX(monthly_gwh_mw!N:N,MATCH(A268,monthly_gwh_mw!AA:AA,0))</f>
        <v>#N/A</v>
      </c>
      <c r="F268" s="67" t="e">
        <f t="shared" si="143"/>
        <v>#N/A</v>
      </c>
      <c r="G268" s="192">
        <v>43731</v>
      </c>
      <c r="H268" s="40">
        <v>43831</v>
      </c>
      <c r="I268" s="40">
        <v>44926</v>
      </c>
      <c r="J268" s="25" t="s">
        <v>9</v>
      </c>
      <c r="K268" s="25">
        <v>0</v>
      </c>
      <c r="M268" s="67" t="str">
        <f>IF(COUNTIFS(resources!B:B,B268)&gt;0,INDEX(resources!I:I,MATCH(B268,resources!B:B,0)),"fillme")</f>
        <v>fillme</v>
      </c>
      <c r="O268" s="67" t="e">
        <f t="shared" si="160"/>
        <v>#N/A</v>
      </c>
      <c r="P268" s="67" t="e">
        <f t="shared" si="160"/>
        <v>#N/A</v>
      </c>
      <c r="Q268" s="67" t="e">
        <f t="shared" si="160"/>
        <v>#N/A</v>
      </c>
      <c r="R268" s="67" t="e">
        <f t="shared" si="160"/>
        <v>#N/A</v>
      </c>
      <c r="Y268" s="26">
        <f t="shared" si="144"/>
        <v>2019</v>
      </c>
      <c r="Z268" s="26">
        <f t="shared" si="145"/>
        <v>9</v>
      </c>
      <c r="AA268" s="26">
        <f t="shared" si="146"/>
        <v>2020</v>
      </c>
      <c r="AB268" s="26">
        <f t="shared" si="147"/>
        <v>1</v>
      </c>
      <c r="AC268" s="26">
        <f t="shared" si="148"/>
        <v>2022</v>
      </c>
      <c r="AD268" s="26">
        <f t="shared" si="149"/>
        <v>12</v>
      </c>
      <c r="AE268" s="104">
        <f t="shared" si="150"/>
        <v>1</v>
      </c>
      <c r="AF268" s="104">
        <f t="shared" si="151"/>
        <v>1</v>
      </c>
      <c r="AG268" s="104">
        <f t="shared" si="152"/>
        <v>1</v>
      </c>
      <c r="AH268" s="104">
        <f t="shared" si="153"/>
        <v>1</v>
      </c>
      <c r="AI268" s="104">
        <f t="shared" si="154"/>
        <v>0</v>
      </c>
      <c r="AJ268" s="210" t="s">
        <v>6314</v>
      </c>
      <c r="AK268" s="210" t="s">
        <v>6314</v>
      </c>
      <c r="AL268" s="210" t="s">
        <v>6314</v>
      </c>
      <c r="AM268" s="104">
        <f t="shared" si="155"/>
        <v>0</v>
      </c>
      <c r="AN268" s="104">
        <f t="shared" si="156"/>
        <v>0</v>
      </c>
      <c r="AO268" s="104" t="e">
        <f t="shared" si="157"/>
        <v>#VALUE!</v>
      </c>
      <c r="AP268" s="104" t="e">
        <f t="shared" si="158"/>
        <v>#VALUE!</v>
      </c>
      <c r="AQ268" s="104">
        <f t="shared" si="159"/>
        <v>0</v>
      </c>
    </row>
    <row r="269" spans="1:43">
      <c r="A269" s="70">
        <f t="shared" si="161"/>
        <v>268</v>
      </c>
      <c r="B269" s="70" t="e">
        <f>INDEX(monthly_gwh_mw!B:B,MATCH(A269,monthly_gwh_mw!AA:AA,0))</f>
        <v>#N/A</v>
      </c>
      <c r="C269" s="190" t="e">
        <f>INDEX(monthly_gwh_mw!K:K,MATCH(A269,monthly_gwh_mw!AA:AA,0))</f>
        <v>#N/A</v>
      </c>
      <c r="D269" s="70" t="e">
        <f>INDEX(monthly_gwh_mw!Y:Y,MATCH(A269,monthly_gwh_mw!AA:AA,0))</f>
        <v>#N/A</v>
      </c>
      <c r="E269" s="70" t="e">
        <f>INDEX(monthly_gwh_mw!N:N,MATCH(A269,monthly_gwh_mw!AA:AA,0))</f>
        <v>#N/A</v>
      </c>
      <c r="F269" s="67" t="e">
        <f t="shared" si="143"/>
        <v>#N/A</v>
      </c>
      <c r="G269" s="192">
        <v>43731</v>
      </c>
      <c r="H269" s="40">
        <v>43831</v>
      </c>
      <c r="I269" s="40">
        <v>44926</v>
      </c>
      <c r="J269" s="25" t="s">
        <v>9</v>
      </c>
      <c r="K269" s="25">
        <v>0</v>
      </c>
      <c r="M269" s="67" t="str">
        <f>IF(COUNTIFS(resources!B:B,B269)&gt;0,INDEX(resources!I:I,MATCH(B269,resources!B:B,0)),"fillme")</f>
        <v>fillme</v>
      </c>
      <c r="O269" s="67" t="e">
        <f t="shared" si="160"/>
        <v>#N/A</v>
      </c>
      <c r="P269" s="67" t="e">
        <f t="shared" si="160"/>
        <v>#N/A</v>
      </c>
      <c r="Q269" s="67" t="e">
        <f t="shared" si="160"/>
        <v>#N/A</v>
      </c>
      <c r="R269" s="67" t="e">
        <f t="shared" si="160"/>
        <v>#N/A</v>
      </c>
      <c r="Y269" s="26">
        <f t="shared" si="144"/>
        <v>2019</v>
      </c>
      <c r="Z269" s="26">
        <f t="shared" si="145"/>
        <v>9</v>
      </c>
      <c r="AA269" s="26">
        <f t="shared" si="146"/>
        <v>2020</v>
      </c>
      <c r="AB269" s="26">
        <f t="shared" si="147"/>
        <v>1</v>
      </c>
      <c r="AC269" s="26">
        <f t="shared" si="148"/>
        <v>2022</v>
      </c>
      <c r="AD269" s="26">
        <f t="shared" si="149"/>
        <v>12</v>
      </c>
      <c r="AE269" s="104">
        <f t="shared" si="150"/>
        <v>1</v>
      </c>
      <c r="AF269" s="104">
        <f t="shared" si="151"/>
        <v>1</v>
      </c>
      <c r="AG269" s="104">
        <f t="shared" si="152"/>
        <v>1</v>
      </c>
      <c r="AH269" s="104">
        <f t="shared" si="153"/>
        <v>1</v>
      </c>
      <c r="AI269" s="104">
        <f t="shared" si="154"/>
        <v>0</v>
      </c>
      <c r="AJ269" s="210" t="s">
        <v>6314</v>
      </c>
      <c r="AK269" s="210" t="s">
        <v>6314</v>
      </c>
      <c r="AL269" s="210" t="s">
        <v>6314</v>
      </c>
      <c r="AM269" s="104">
        <f t="shared" si="155"/>
        <v>0</v>
      </c>
      <c r="AN269" s="104">
        <f t="shared" si="156"/>
        <v>0</v>
      </c>
      <c r="AO269" s="104" t="e">
        <f t="shared" si="157"/>
        <v>#VALUE!</v>
      </c>
      <c r="AP269" s="104" t="e">
        <f t="shared" si="158"/>
        <v>#VALUE!</v>
      </c>
      <c r="AQ269" s="104">
        <f t="shared" si="159"/>
        <v>0</v>
      </c>
    </row>
    <row r="270" spans="1:43">
      <c r="A270" s="70">
        <f t="shared" si="161"/>
        <v>269</v>
      </c>
      <c r="B270" s="70" t="e">
        <f>INDEX(monthly_gwh_mw!B:B,MATCH(A270,monthly_gwh_mw!AA:AA,0))</f>
        <v>#N/A</v>
      </c>
      <c r="C270" s="190" t="e">
        <f>INDEX(monthly_gwh_mw!K:K,MATCH(A270,monthly_gwh_mw!AA:AA,0))</f>
        <v>#N/A</v>
      </c>
      <c r="D270" s="70" t="e">
        <f>INDEX(monthly_gwh_mw!Y:Y,MATCH(A270,monthly_gwh_mw!AA:AA,0))</f>
        <v>#N/A</v>
      </c>
      <c r="E270" s="70" t="e">
        <f>INDEX(monthly_gwh_mw!N:N,MATCH(A270,monthly_gwh_mw!AA:AA,0))</f>
        <v>#N/A</v>
      </c>
      <c r="F270" s="67" t="e">
        <f t="shared" si="143"/>
        <v>#N/A</v>
      </c>
      <c r="G270" s="192">
        <v>43731</v>
      </c>
      <c r="H270" s="40">
        <v>43831</v>
      </c>
      <c r="I270" s="40">
        <v>44926</v>
      </c>
      <c r="J270" s="25" t="s">
        <v>9</v>
      </c>
      <c r="K270" s="25">
        <v>0</v>
      </c>
      <c r="M270" s="67" t="str">
        <f>IF(COUNTIFS(resources!B:B,B270)&gt;0,INDEX(resources!I:I,MATCH(B270,resources!B:B,0)),"fillme")</f>
        <v>fillme</v>
      </c>
      <c r="O270" s="67" t="e">
        <f t="shared" si="160"/>
        <v>#N/A</v>
      </c>
      <c r="P270" s="67" t="e">
        <f t="shared" si="160"/>
        <v>#N/A</v>
      </c>
      <c r="Q270" s="67" t="e">
        <f t="shared" si="160"/>
        <v>#N/A</v>
      </c>
      <c r="R270" s="67" t="e">
        <f t="shared" si="160"/>
        <v>#N/A</v>
      </c>
      <c r="Y270" s="26">
        <f t="shared" si="144"/>
        <v>2019</v>
      </c>
      <c r="Z270" s="26">
        <f t="shared" si="145"/>
        <v>9</v>
      </c>
      <c r="AA270" s="26">
        <f t="shared" si="146"/>
        <v>2020</v>
      </c>
      <c r="AB270" s="26">
        <f t="shared" si="147"/>
        <v>1</v>
      </c>
      <c r="AC270" s="26">
        <f t="shared" si="148"/>
        <v>2022</v>
      </c>
      <c r="AD270" s="26">
        <f t="shared" si="149"/>
        <v>12</v>
      </c>
      <c r="AE270" s="104">
        <f t="shared" si="150"/>
        <v>1</v>
      </c>
      <c r="AF270" s="104">
        <f t="shared" si="151"/>
        <v>1</v>
      </c>
      <c r="AG270" s="104">
        <f t="shared" si="152"/>
        <v>1</v>
      </c>
      <c r="AH270" s="104">
        <f t="shared" si="153"/>
        <v>1</v>
      </c>
      <c r="AI270" s="104">
        <f t="shared" si="154"/>
        <v>0</v>
      </c>
      <c r="AJ270" s="210" t="s">
        <v>6314</v>
      </c>
      <c r="AK270" s="210" t="s">
        <v>6314</v>
      </c>
      <c r="AL270" s="210" t="s">
        <v>6314</v>
      </c>
      <c r="AM270" s="104">
        <f t="shared" si="155"/>
        <v>0</v>
      </c>
      <c r="AN270" s="104">
        <f t="shared" si="156"/>
        <v>0</v>
      </c>
      <c r="AO270" s="104" t="e">
        <f t="shared" si="157"/>
        <v>#VALUE!</v>
      </c>
      <c r="AP270" s="104" t="e">
        <f t="shared" si="158"/>
        <v>#VALUE!</v>
      </c>
      <c r="AQ270" s="104">
        <f t="shared" si="159"/>
        <v>0</v>
      </c>
    </row>
    <row r="271" spans="1:43">
      <c r="A271" s="70">
        <f t="shared" si="161"/>
        <v>270</v>
      </c>
      <c r="B271" s="70" t="e">
        <f>INDEX(monthly_gwh_mw!B:B,MATCH(A271,monthly_gwh_mw!AA:AA,0))</f>
        <v>#N/A</v>
      </c>
      <c r="C271" s="190" t="e">
        <f>INDEX(monthly_gwh_mw!K:K,MATCH(A271,monthly_gwh_mw!AA:AA,0))</f>
        <v>#N/A</v>
      </c>
      <c r="D271" s="70" t="e">
        <f>INDEX(monthly_gwh_mw!Y:Y,MATCH(A271,monthly_gwh_mw!AA:AA,0))</f>
        <v>#N/A</v>
      </c>
      <c r="E271" s="70" t="e">
        <f>INDEX(monthly_gwh_mw!N:N,MATCH(A271,monthly_gwh_mw!AA:AA,0))</f>
        <v>#N/A</v>
      </c>
      <c r="F271" s="67" t="e">
        <f t="shared" si="143"/>
        <v>#N/A</v>
      </c>
      <c r="G271" s="192">
        <v>43731</v>
      </c>
      <c r="H271" s="40">
        <v>43831</v>
      </c>
      <c r="I271" s="40">
        <v>44926</v>
      </c>
      <c r="J271" s="25" t="s">
        <v>9</v>
      </c>
      <c r="K271" s="25">
        <v>0</v>
      </c>
      <c r="M271" s="67" t="str">
        <f>IF(COUNTIFS(resources!B:B,B271)&gt;0,INDEX(resources!I:I,MATCH(B271,resources!B:B,0)),"fillme")</f>
        <v>fillme</v>
      </c>
      <c r="O271" s="67" t="e">
        <f t="shared" si="160"/>
        <v>#N/A</v>
      </c>
      <c r="P271" s="67" t="e">
        <f t="shared" si="160"/>
        <v>#N/A</v>
      </c>
      <c r="Q271" s="67" t="e">
        <f t="shared" si="160"/>
        <v>#N/A</v>
      </c>
      <c r="R271" s="67" t="e">
        <f t="shared" si="160"/>
        <v>#N/A</v>
      </c>
      <c r="Y271" s="26">
        <f t="shared" si="144"/>
        <v>2019</v>
      </c>
      <c r="Z271" s="26">
        <f t="shared" si="145"/>
        <v>9</v>
      </c>
      <c r="AA271" s="26">
        <f t="shared" si="146"/>
        <v>2020</v>
      </c>
      <c r="AB271" s="26">
        <f t="shared" si="147"/>
        <v>1</v>
      </c>
      <c r="AC271" s="26">
        <f t="shared" si="148"/>
        <v>2022</v>
      </c>
      <c r="AD271" s="26">
        <f t="shared" si="149"/>
        <v>12</v>
      </c>
      <c r="AE271" s="104">
        <f t="shared" si="150"/>
        <v>1</v>
      </c>
      <c r="AF271" s="104">
        <f t="shared" si="151"/>
        <v>1</v>
      </c>
      <c r="AG271" s="104">
        <f t="shared" si="152"/>
        <v>1</v>
      </c>
      <c r="AH271" s="104">
        <f t="shared" si="153"/>
        <v>1</v>
      </c>
      <c r="AI271" s="104">
        <f t="shared" si="154"/>
        <v>0</v>
      </c>
      <c r="AJ271" s="210" t="s">
        <v>6314</v>
      </c>
      <c r="AK271" s="210" t="s">
        <v>6314</v>
      </c>
      <c r="AL271" s="210" t="s">
        <v>6314</v>
      </c>
      <c r="AM271" s="104">
        <f t="shared" si="155"/>
        <v>0</v>
      </c>
      <c r="AN271" s="104">
        <f t="shared" si="156"/>
        <v>0</v>
      </c>
      <c r="AO271" s="104" t="e">
        <f t="shared" si="157"/>
        <v>#VALUE!</v>
      </c>
      <c r="AP271" s="104" t="e">
        <f t="shared" si="158"/>
        <v>#VALUE!</v>
      </c>
      <c r="AQ271" s="104">
        <f t="shared" si="159"/>
        <v>0</v>
      </c>
    </row>
    <row r="272" spans="1:43">
      <c r="A272" s="70">
        <f t="shared" si="161"/>
        <v>271</v>
      </c>
      <c r="B272" s="70" t="e">
        <f>INDEX(monthly_gwh_mw!B:B,MATCH(A272,monthly_gwh_mw!AA:AA,0))</f>
        <v>#N/A</v>
      </c>
      <c r="C272" s="190" t="e">
        <f>INDEX(monthly_gwh_mw!K:K,MATCH(A272,monthly_gwh_mw!AA:AA,0))</f>
        <v>#N/A</v>
      </c>
      <c r="D272" s="70" t="e">
        <f>INDEX(monthly_gwh_mw!Y:Y,MATCH(A272,monthly_gwh_mw!AA:AA,0))</f>
        <v>#N/A</v>
      </c>
      <c r="E272" s="70" t="e">
        <f>INDEX(monthly_gwh_mw!N:N,MATCH(A272,monthly_gwh_mw!AA:AA,0))</f>
        <v>#N/A</v>
      </c>
      <c r="F272" s="67" t="e">
        <f t="shared" si="143"/>
        <v>#N/A</v>
      </c>
      <c r="G272" s="192">
        <v>43731</v>
      </c>
      <c r="H272" s="40">
        <v>43831</v>
      </c>
      <c r="I272" s="40">
        <v>44926</v>
      </c>
      <c r="J272" s="25" t="s">
        <v>9</v>
      </c>
      <c r="K272" s="25">
        <v>0</v>
      </c>
      <c r="M272" s="67" t="str">
        <f>IF(COUNTIFS(resources!B:B,B272)&gt;0,INDEX(resources!I:I,MATCH(B272,resources!B:B,0)),"fillme")</f>
        <v>fillme</v>
      </c>
      <c r="O272" s="67" t="e">
        <f t="shared" si="160"/>
        <v>#N/A</v>
      </c>
      <c r="P272" s="67" t="e">
        <f t="shared" si="160"/>
        <v>#N/A</v>
      </c>
      <c r="Q272" s="67" t="e">
        <f t="shared" si="160"/>
        <v>#N/A</v>
      </c>
      <c r="R272" s="67" t="e">
        <f t="shared" si="160"/>
        <v>#N/A</v>
      </c>
      <c r="Y272" s="26">
        <f t="shared" si="144"/>
        <v>2019</v>
      </c>
      <c r="Z272" s="26">
        <f t="shared" si="145"/>
        <v>9</v>
      </c>
      <c r="AA272" s="26">
        <f t="shared" si="146"/>
        <v>2020</v>
      </c>
      <c r="AB272" s="26">
        <f t="shared" si="147"/>
        <v>1</v>
      </c>
      <c r="AC272" s="26">
        <f t="shared" si="148"/>
        <v>2022</v>
      </c>
      <c r="AD272" s="26">
        <f t="shared" si="149"/>
        <v>12</v>
      </c>
      <c r="AE272" s="104">
        <f t="shared" si="150"/>
        <v>1</v>
      </c>
      <c r="AF272" s="104">
        <f t="shared" si="151"/>
        <v>1</v>
      </c>
      <c r="AG272" s="104">
        <f t="shared" si="152"/>
        <v>1</v>
      </c>
      <c r="AH272" s="104">
        <f t="shared" si="153"/>
        <v>1</v>
      </c>
      <c r="AI272" s="104">
        <f t="shared" si="154"/>
        <v>0</v>
      </c>
      <c r="AJ272" s="210" t="s">
        <v>6314</v>
      </c>
      <c r="AK272" s="210" t="s">
        <v>6314</v>
      </c>
      <c r="AL272" s="210" t="s">
        <v>6314</v>
      </c>
      <c r="AM272" s="104">
        <f t="shared" si="155"/>
        <v>0</v>
      </c>
      <c r="AN272" s="104">
        <f t="shared" si="156"/>
        <v>0</v>
      </c>
      <c r="AO272" s="104" t="e">
        <f t="shared" si="157"/>
        <v>#VALUE!</v>
      </c>
      <c r="AP272" s="104" t="e">
        <f t="shared" si="158"/>
        <v>#VALUE!</v>
      </c>
      <c r="AQ272" s="104">
        <f t="shared" si="159"/>
        <v>0</v>
      </c>
    </row>
    <row r="273" spans="1:43">
      <c r="A273" s="70">
        <f t="shared" si="161"/>
        <v>272</v>
      </c>
      <c r="B273" s="70" t="e">
        <f>INDEX(monthly_gwh_mw!B:B,MATCH(A273,monthly_gwh_mw!AA:AA,0))</f>
        <v>#N/A</v>
      </c>
      <c r="C273" s="190" t="e">
        <f>INDEX(monthly_gwh_mw!K:K,MATCH(A273,monthly_gwh_mw!AA:AA,0))</f>
        <v>#N/A</v>
      </c>
      <c r="D273" s="70" t="e">
        <f>INDEX(monthly_gwh_mw!Y:Y,MATCH(A273,monthly_gwh_mw!AA:AA,0))</f>
        <v>#N/A</v>
      </c>
      <c r="E273" s="70" t="e">
        <f>INDEX(monthly_gwh_mw!N:N,MATCH(A273,monthly_gwh_mw!AA:AA,0))</f>
        <v>#N/A</v>
      </c>
      <c r="F273" s="67" t="e">
        <f t="shared" si="143"/>
        <v>#N/A</v>
      </c>
      <c r="G273" s="192">
        <v>43731</v>
      </c>
      <c r="H273" s="40">
        <v>43831</v>
      </c>
      <c r="I273" s="40">
        <v>44926</v>
      </c>
      <c r="J273" s="25" t="s">
        <v>9</v>
      </c>
      <c r="K273" s="25">
        <v>0</v>
      </c>
      <c r="M273" s="67" t="str">
        <f>IF(COUNTIFS(resources!B:B,B273)&gt;0,INDEX(resources!I:I,MATCH(B273,resources!B:B,0)),"fillme")</f>
        <v>fillme</v>
      </c>
      <c r="O273" s="67" t="e">
        <f t="shared" si="160"/>
        <v>#N/A</v>
      </c>
      <c r="P273" s="67" t="e">
        <f t="shared" si="160"/>
        <v>#N/A</v>
      </c>
      <c r="Q273" s="67" t="e">
        <f t="shared" si="160"/>
        <v>#N/A</v>
      </c>
      <c r="R273" s="67" t="e">
        <f t="shared" si="160"/>
        <v>#N/A</v>
      </c>
      <c r="Y273" s="26">
        <f t="shared" si="144"/>
        <v>2019</v>
      </c>
      <c r="Z273" s="26">
        <f t="shared" si="145"/>
        <v>9</v>
      </c>
      <c r="AA273" s="26">
        <f t="shared" si="146"/>
        <v>2020</v>
      </c>
      <c r="AB273" s="26">
        <f t="shared" si="147"/>
        <v>1</v>
      </c>
      <c r="AC273" s="26">
        <f t="shared" si="148"/>
        <v>2022</v>
      </c>
      <c r="AD273" s="26">
        <f t="shared" si="149"/>
        <v>12</v>
      </c>
      <c r="AE273" s="104">
        <f t="shared" si="150"/>
        <v>1</v>
      </c>
      <c r="AF273" s="104">
        <f t="shared" si="151"/>
        <v>1</v>
      </c>
      <c r="AG273" s="104">
        <f t="shared" si="152"/>
        <v>1</v>
      </c>
      <c r="AH273" s="104">
        <f t="shared" si="153"/>
        <v>1</v>
      </c>
      <c r="AI273" s="104">
        <f t="shared" si="154"/>
        <v>0</v>
      </c>
      <c r="AJ273" s="210" t="s">
        <v>6314</v>
      </c>
      <c r="AK273" s="210" t="s">
        <v>6314</v>
      </c>
      <c r="AL273" s="210" t="s">
        <v>6314</v>
      </c>
      <c r="AM273" s="104">
        <f t="shared" si="155"/>
        <v>0</v>
      </c>
      <c r="AN273" s="104">
        <f t="shared" si="156"/>
        <v>0</v>
      </c>
      <c r="AO273" s="104" t="e">
        <f t="shared" si="157"/>
        <v>#VALUE!</v>
      </c>
      <c r="AP273" s="104" t="e">
        <f t="shared" si="158"/>
        <v>#VALUE!</v>
      </c>
      <c r="AQ273" s="104">
        <f t="shared" si="159"/>
        <v>0</v>
      </c>
    </row>
    <row r="274" spans="1:43">
      <c r="A274" s="70">
        <f t="shared" si="161"/>
        <v>273</v>
      </c>
      <c r="B274" s="70" t="e">
        <f>INDEX(monthly_gwh_mw!B:B,MATCH(A274,monthly_gwh_mw!AA:AA,0))</f>
        <v>#N/A</v>
      </c>
      <c r="C274" s="190" t="e">
        <f>INDEX(monthly_gwh_mw!K:K,MATCH(A274,monthly_gwh_mw!AA:AA,0))</f>
        <v>#N/A</v>
      </c>
      <c r="D274" s="70" t="e">
        <f>INDEX(monthly_gwh_mw!Y:Y,MATCH(A274,monthly_gwh_mw!AA:AA,0))</f>
        <v>#N/A</v>
      </c>
      <c r="E274" s="70" t="e">
        <f>INDEX(monthly_gwh_mw!N:N,MATCH(A274,monthly_gwh_mw!AA:AA,0))</f>
        <v>#N/A</v>
      </c>
      <c r="F274" s="67" t="e">
        <f t="shared" si="143"/>
        <v>#N/A</v>
      </c>
      <c r="G274" s="192">
        <v>43731</v>
      </c>
      <c r="H274" s="40">
        <v>43831</v>
      </c>
      <c r="I274" s="40">
        <v>44926</v>
      </c>
      <c r="J274" s="25" t="s">
        <v>9</v>
      </c>
      <c r="K274" s="25">
        <v>0</v>
      </c>
      <c r="M274" s="67" t="str">
        <f>IF(COUNTIFS(resources!B:B,B274)&gt;0,INDEX(resources!I:I,MATCH(B274,resources!B:B,0)),"fillme")</f>
        <v>fillme</v>
      </c>
      <c r="O274" s="67" t="e">
        <f t="shared" si="160"/>
        <v>#N/A</v>
      </c>
      <c r="P274" s="67" t="e">
        <f t="shared" si="160"/>
        <v>#N/A</v>
      </c>
      <c r="Q274" s="67" t="e">
        <f t="shared" si="160"/>
        <v>#N/A</v>
      </c>
      <c r="R274" s="67" t="e">
        <f t="shared" si="160"/>
        <v>#N/A</v>
      </c>
      <c r="Y274" s="26">
        <f t="shared" si="144"/>
        <v>2019</v>
      </c>
      <c r="Z274" s="26">
        <f t="shared" si="145"/>
        <v>9</v>
      </c>
      <c r="AA274" s="26">
        <f t="shared" si="146"/>
        <v>2020</v>
      </c>
      <c r="AB274" s="26">
        <f t="shared" si="147"/>
        <v>1</v>
      </c>
      <c r="AC274" s="26">
        <f t="shared" si="148"/>
        <v>2022</v>
      </c>
      <c r="AD274" s="26">
        <f t="shared" si="149"/>
        <v>12</v>
      </c>
      <c r="AE274" s="104">
        <f t="shared" si="150"/>
        <v>1</v>
      </c>
      <c r="AF274" s="104">
        <f t="shared" si="151"/>
        <v>1</v>
      </c>
      <c r="AG274" s="104">
        <f t="shared" si="152"/>
        <v>1</v>
      </c>
      <c r="AH274" s="104">
        <f t="shared" si="153"/>
        <v>1</v>
      </c>
      <c r="AI274" s="104">
        <f t="shared" si="154"/>
        <v>0</v>
      </c>
      <c r="AJ274" s="210" t="s">
        <v>6314</v>
      </c>
      <c r="AK274" s="210" t="s">
        <v>6314</v>
      </c>
      <c r="AL274" s="210" t="s">
        <v>6314</v>
      </c>
      <c r="AM274" s="104">
        <f t="shared" si="155"/>
        <v>0</v>
      </c>
      <c r="AN274" s="104">
        <f t="shared" si="156"/>
        <v>0</v>
      </c>
      <c r="AO274" s="104" t="e">
        <f t="shared" si="157"/>
        <v>#VALUE!</v>
      </c>
      <c r="AP274" s="104" t="e">
        <f t="shared" si="158"/>
        <v>#VALUE!</v>
      </c>
      <c r="AQ274" s="104">
        <f t="shared" si="159"/>
        <v>0</v>
      </c>
    </row>
    <row r="275" spans="1:43">
      <c r="A275" s="70">
        <f t="shared" si="161"/>
        <v>274</v>
      </c>
      <c r="B275" s="70" t="e">
        <f>INDEX(monthly_gwh_mw!B:B,MATCH(A275,monthly_gwh_mw!AA:AA,0))</f>
        <v>#N/A</v>
      </c>
      <c r="C275" s="190" t="e">
        <f>INDEX(monthly_gwh_mw!K:K,MATCH(A275,monthly_gwh_mw!AA:AA,0))</f>
        <v>#N/A</v>
      </c>
      <c r="D275" s="70" t="e">
        <f>INDEX(monthly_gwh_mw!Y:Y,MATCH(A275,monthly_gwh_mw!AA:AA,0))</f>
        <v>#N/A</v>
      </c>
      <c r="E275" s="70" t="e">
        <f>INDEX(monthly_gwh_mw!N:N,MATCH(A275,monthly_gwh_mw!AA:AA,0))</f>
        <v>#N/A</v>
      </c>
      <c r="F275" s="67" t="e">
        <f t="shared" si="143"/>
        <v>#N/A</v>
      </c>
      <c r="G275" s="192">
        <v>43731</v>
      </c>
      <c r="H275" s="40">
        <v>43831</v>
      </c>
      <c r="I275" s="40">
        <v>44926</v>
      </c>
      <c r="J275" s="25" t="s">
        <v>9</v>
      </c>
      <c r="K275" s="25">
        <v>0</v>
      </c>
      <c r="M275" s="67" t="str">
        <f>IF(COUNTIFS(resources!B:B,B275)&gt;0,INDEX(resources!I:I,MATCH(B275,resources!B:B,0)),"fillme")</f>
        <v>fillme</v>
      </c>
      <c r="O275" s="67" t="e">
        <f t="shared" si="160"/>
        <v>#N/A</v>
      </c>
      <c r="P275" s="67" t="e">
        <f t="shared" si="160"/>
        <v>#N/A</v>
      </c>
      <c r="Q275" s="67" t="e">
        <f t="shared" si="160"/>
        <v>#N/A</v>
      </c>
      <c r="R275" s="67" t="e">
        <f t="shared" si="160"/>
        <v>#N/A</v>
      </c>
      <c r="Y275" s="26">
        <f t="shared" si="144"/>
        <v>2019</v>
      </c>
      <c r="Z275" s="26">
        <f t="shared" si="145"/>
        <v>9</v>
      </c>
      <c r="AA275" s="26">
        <f t="shared" si="146"/>
        <v>2020</v>
      </c>
      <c r="AB275" s="26">
        <f t="shared" si="147"/>
        <v>1</v>
      </c>
      <c r="AC275" s="26">
        <f t="shared" si="148"/>
        <v>2022</v>
      </c>
      <c r="AD275" s="26">
        <f t="shared" si="149"/>
        <v>12</v>
      </c>
      <c r="AE275" s="104">
        <f t="shared" si="150"/>
        <v>1</v>
      </c>
      <c r="AF275" s="104">
        <f t="shared" si="151"/>
        <v>1</v>
      </c>
      <c r="AG275" s="104">
        <f t="shared" si="152"/>
        <v>1</v>
      </c>
      <c r="AH275" s="104">
        <f t="shared" si="153"/>
        <v>1</v>
      </c>
      <c r="AI275" s="104">
        <f t="shared" si="154"/>
        <v>0</v>
      </c>
      <c r="AJ275" s="210" t="s">
        <v>6314</v>
      </c>
      <c r="AK275" s="210" t="s">
        <v>6314</v>
      </c>
      <c r="AL275" s="210" t="s">
        <v>6314</v>
      </c>
      <c r="AM275" s="104">
        <f t="shared" si="155"/>
        <v>0</v>
      </c>
      <c r="AN275" s="104">
        <f t="shared" si="156"/>
        <v>0</v>
      </c>
      <c r="AO275" s="104" t="e">
        <f t="shared" si="157"/>
        <v>#VALUE!</v>
      </c>
      <c r="AP275" s="104" t="e">
        <f t="shared" si="158"/>
        <v>#VALUE!</v>
      </c>
      <c r="AQ275" s="104">
        <f t="shared" si="159"/>
        <v>0</v>
      </c>
    </row>
    <row r="276" spans="1:43">
      <c r="A276" s="70">
        <f t="shared" si="161"/>
        <v>275</v>
      </c>
      <c r="B276" s="70" t="e">
        <f>INDEX(monthly_gwh_mw!B:B,MATCH(A276,monthly_gwh_mw!AA:AA,0))</f>
        <v>#N/A</v>
      </c>
      <c r="C276" s="190" t="e">
        <f>INDEX(monthly_gwh_mw!K:K,MATCH(A276,monthly_gwh_mw!AA:AA,0))</f>
        <v>#N/A</v>
      </c>
      <c r="D276" s="70" t="e">
        <f>INDEX(monthly_gwh_mw!Y:Y,MATCH(A276,monthly_gwh_mw!AA:AA,0))</f>
        <v>#N/A</v>
      </c>
      <c r="E276" s="70" t="e">
        <f>INDEX(monthly_gwh_mw!N:N,MATCH(A276,monthly_gwh_mw!AA:AA,0))</f>
        <v>#N/A</v>
      </c>
      <c r="F276" s="67" t="e">
        <f t="shared" si="143"/>
        <v>#N/A</v>
      </c>
      <c r="G276" s="192">
        <v>43739</v>
      </c>
      <c r="H276" s="40">
        <v>44197</v>
      </c>
      <c r="I276" s="40">
        <v>44561</v>
      </c>
      <c r="J276" s="25" t="s">
        <v>9</v>
      </c>
      <c r="K276" s="25">
        <v>0</v>
      </c>
      <c r="M276" s="67" t="str">
        <f>IF(COUNTIFS(resources!B:B,B276)&gt;0,INDEX(resources!I:I,MATCH(B276,resources!B:B,0)),"fillme")</f>
        <v>fillme</v>
      </c>
      <c r="O276" s="67" t="e">
        <f t="shared" si="160"/>
        <v>#N/A</v>
      </c>
      <c r="P276" s="67" t="e">
        <f t="shared" si="160"/>
        <v>#N/A</v>
      </c>
      <c r="Q276" s="67" t="e">
        <f t="shared" si="160"/>
        <v>#N/A</v>
      </c>
      <c r="R276" s="67" t="e">
        <f t="shared" si="160"/>
        <v>#N/A</v>
      </c>
      <c r="Y276" s="26">
        <f t="shared" si="144"/>
        <v>2019</v>
      </c>
      <c r="Z276" s="26">
        <f t="shared" si="145"/>
        <v>10</v>
      </c>
      <c r="AA276" s="26">
        <f t="shared" si="146"/>
        <v>2021</v>
      </c>
      <c r="AB276" s="26">
        <f t="shared" si="147"/>
        <v>1</v>
      </c>
      <c r="AC276" s="26">
        <f t="shared" si="148"/>
        <v>2021</v>
      </c>
      <c r="AD276" s="26">
        <f t="shared" si="149"/>
        <v>12</v>
      </c>
      <c r="AE276" s="104">
        <f t="shared" si="150"/>
        <v>1</v>
      </c>
      <c r="AF276" s="104">
        <f t="shared" si="151"/>
        <v>1</v>
      </c>
      <c r="AG276" s="104">
        <f t="shared" si="152"/>
        <v>1</v>
      </c>
      <c r="AH276" s="104">
        <f t="shared" si="153"/>
        <v>1</v>
      </c>
      <c r="AI276" s="104">
        <f t="shared" si="154"/>
        <v>0</v>
      </c>
      <c r="AJ276" s="210" t="s">
        <v>6314</v>
      </c>
      <c r="AK276" s="210" t="s">
        <v>6314</v>
      </c>
      <c r="AL276" s="210" t="s">
        <v>6314</v>
      </c>
      <c r="AM276" s="104">
        <f t="shared" si="155"/>
        <v>0</v>
      </c>
      <c r="AN276" s="104">
        <f t="shared" si="156"/>
        <v>0</v>
      </c>
      <c r="AO276" s="104" t="e">
        <f t="shared" si="157"/>
        <v>#VALUE!</v>
      </c>
      <c r="AP276" s="104" t="e">
        <f t="shared" si="158"/>
        <v>#VALUE!</v>
      </c>
      <c r="AQ276" s="104">
        <f t="shared" si="159"/>
        <v>0</v>
      </c>
    </row>
    <row r="277" spans="1:43">
      <c r="A277" s="70">
        <f t="shared" si="161"/>
        <v>276</v>
      </c>
      <c r="B277" s="70" t="e">
        <f>INDEX(monthly_gwh_mw!B:B,MATCH(A277,monthly_gwh_mw!AA:AA,0))</f>
        <v>#N/A</v>
      </c>
      <c r="C277" s="190" t="e">
        <f>INDEX(monthly_gwh_mw!K:K,MATCH(A277,monthly_gwh_mw!AA:AA,0))</f>
        <v>#N/A</v>
      </c>
      <c r="D277" s="70" t="e">
        <f>INDEX(monthly_gwh_mw!Y:Y,MATCH(A277,monthly_gwh_mw!AA:AA,0))</f>
        <v>#N/A</v>
      </c>
      <c r="E277" s="70" t="e">
        <f>INDEX(monthly_gwh_mw!N:N,MATCH(A277,monthly_gwh_mw!AA:AA,0))</f>
        <v>#N/A</v>
      </c>
      <c r="F277" s="67" t="e">
        <f t="shared" si="143"/>
        <v>#N/A</v>
      </c>
      <c r="G277" s="192">
        <v>43755</v>
      </c>
      <c r="H277" s="40">
        <v>44197</v>
      </c>
      <c r="I277" s="40">
        <v>44926</v>
      </c>
      <c r="J277" s="25" t="s">
        <v>9</v>
      </c>
      <c r="K277" s="25">
        <v>0</v>
      </c>
      <c r="M277" s="67" t="str">
        <f>IF(COUNTIFS(resources!B:B,B277)&gt;0,INDEX(resources!I:I,MATCH(B277,resources!B:B,0)),"fillme")</f>
        <v>fillme</v>
      </c>
      <c r="O277" s="67" t="e">
        <f t="shared" si="160"/>
        <v>#N/A</v>
      </c>
      <c r="P277" s="67" t="e">
        <f t="shared" si="160"/>
        <v>#N/A</v>
      </c>
      <c r="Q277" s="67" t="e">
        <f t="shared" si="160"/>
        <v>#N/A</v>
      </c>
      <c r="R277" s="67" t="e">
        <f t="shared" si="160"/>
        <v>#N/A</v>
      </c>
      <c r="Y277" s="26">
        <f t="shared" si="144"/>
        <v>2019</v>
      </c>
      <c r="Z277" s="26">
        <f t="shared" si="145"/>
        <v>10</v>
      </c>
      <c r="AA277" s="26">
        <f t="shared" si="146"/>
        <v>2021</v>
      </c>
      <c r="AB277" s="26">
        <f t="shared" si="147"/>
        <v>1</v>
      </c>
      <c r="AC277" s="26">
        <f t="shared" si="148"/>
        <v>2022</v>
      </c>
      <c r="AD277" s="26">
        <f t="shared" si="149"/>
        <v>12</v>
      </c>
      <c r="AE277" s="104">
        <f t="shared" si="150"/>
        <v>1</v>
      </c>
      <c r="AF277" s="104">
        <f t="shared" si="151"/>
        <v>1</v>
      </c>
      <c r="AG277" s="104">
        <f t="shared" si="152"/>
        <v>1</v>
      </c>
      <c r="AH277" s="104">
        <f t="shared" si="153"/>
        <v>1</v>
      </c>
      <c r="AI277" s="104">
        <f t="shared" si="154"/>
        <v>0</v>
      </c>
      <c r="AJ277" s="210" t="s">
        <v>6314</v>
      </c>
      <c r="AK277" s="210" t="s">
        <v>6314</v>
      </c>
      <c r="AL277" s="210" t="s">
        <v>6314</v>
      </c>
      <c r="AM277" s="104">
        <f t="shared" si="155"/>
        <v>0</v>
      </c>
      <c r="AN277" s="104">
        <f t="shared" si="156"/>
        <v>0</v>
      </c>
      <c r="AO277" s="104" t="e">
        <f t="shared" si="157"/>
        <v>#VALUE!</v>
      </c>
      <c r="AP277" s="104" t="e">
        <f t="shared" si="158"/>
        <v>#VALUE!</v>
      </c>
      <c r="AQ277" s="104">
        <f t="shared" si="159"/>
        <v>0</v>
      </c>
    </row>
    <row r="278" spans="1:43">
      <c r="A278" s="70">
        <f t="shared" si="161"/>
        <v>277</v>
      </c>
      <c r="B278" s="70" t="e">
        <f>INDEX(monthly_gwh_mw!B:B,MATCH(A278,monthly_gwh_mw!AA:AA,0))</f>
        <v>#N/A</v>
      </c>
      <c r="C278" s="190" t="e">
        <f>INDEX(monthly_gwh_mw!K:K,MATCH(A278,monthly_gwh_mw!AA:AA,0))</f>
        <v>#N/A</v>
      </c>
      <c r="D278" s="70" t="e">
        <f>INDEX(monthly_gwh_mw!Y:Y,MATCH(A278,monthly_gwh_mw!AA:AA,0))</f>
        <v>#N/A</v>
      </c>
      <c r="E278" s="70" t="e">
        <f>INDEX(monthly_gwh_mw!N:N,MATCH(A278,monthly_gwh_mw!AA:AA,0))</f>
        <v>#N/A</v>
      </c>
      <c r="F278" s="67" t="e">
        <f t="shared" si="143"/>
        <v>#N/A</v>
      </c>
      <c r="G278" s="192">
        <v>43755</v>
      </c>
      <c r="H278" s="40">
        <v>43862</v>
      </c>
      <c r="I278" s="40">
        <v>44561</v>
      </c>
      <c r="J278" s="25" t="s">
        <v>9</v>
      </c>
      <c r="K278" s="25">
        <v>0</v>
      </c>
      <c r="M278" s="67" t="str">
        <f>IF(COUNTIFS(resources!B:B,B278)&gt;0,INDEX(resources!I:I,MATCH(B278,resources!B:B,0)),"fillme")</f>
        <v>fillme</v>
      </c>
      <c r="O278" s="67" t="e">
        <f t="shared" si="160"/>
        <v>#N/A</v>
      </c>
      <c r="P278" s="67" t="e">
        <f t="shared" si="160"/>
        <v>#N/A</v>
      </c>
      <c r="Q278" s="67" t="e">
        <f t="shared" si="160"/>
        <v>#N/A</v>
      </c>
      <c r="R278" s="67" t="e">
        <f t="shared" si="160"/>
        <v>#N/A</v>
      </c>
      <c r="Y278" s="26">
        <f t="shared" si="144"/>
        <v>2019</v>
      </c>
      <c r="Z278" s="26">
        <f t="shared" si="145"/>
        <v>10</v>
      </c>
      <c r="AA278" s="26">
        <f t="shared" si="146"/>
        <v>2020</v>
      </c>
      <c r="AB278" s="26">
        <f t="shared" si="147"/>
        <v>2</v>
      </c>
      <c r="AC278" s="26">
        <f t="shared" si="148"/>
        <v>2021</v>
      </c>
      <c r="AD278" s="26">
        <f t="shared" si="149"/>
        <v>12</v>
      </c>
      <c r="AE278" s="104">
        <f t="shared" si="150"/>
        <v>1</v>
      </c>
      <c r="AF278" s="104">
        <f t="shared" si="151"/>
        <v>1</v>
      </c>
      <c r="AG278" s="104">
        <f t="shared" si="152"/>
        <v>1</v>
      </c>
      <c r="AH278" s="104">
        <f t="shared" si="153"/>
        <v>1</v>
      </c>
      <c r="AI278" s="104">
        <f t="shared" si="154"/>
        <v>0</v>
      </c>
      <c r="AJ278" s="210" t="s">
        <v>6314</v>
      </c>
      <c r="AK278" s="210" t="s">
        <v>6314</v>
      </c>
      <c r="AL278" s="210" t="s">
        <v>6314</v>
      </c>
      <c r="AM278" s="104">
        <f t="shared" si="155"/>
        <v>0</v>
      </c>
      <c r="AN278" s="104">
        <f t="shared" si="156"/>
        <v>0</v>
      </c>
      <c r="AO278" s="104" t="e">
        <f t="shared" si="157"/>
        <v>#VALUE!</v>
      </c>
      <c r="AP278" s="104" t="e">
        <f t="shared" si="158"/>
        <v>#VALUE!</v>
      </c>
      <c r="AQ278" s="104">
        <f t="shared" si="159"/>
        <v>0</v>
      </c>
    </row>
    <row r="279" spans="1:43">
      <c r="A279" s="70">
        <f t="shared" si="161"/>
        <v>278</v>
      </c>
      <c r="B279" s="70" t="e">
        <f>INDEX(monthly_gwh_mw!B:B,MATCH(A279,monthly_gwh_mw!AA:AA,0))</f>
        <v>#N/A</v>
      </c>
      <c r="C279" s="190" t="e">
        <f>INDEX(monthly_gwh_mw!K:K,MATCH(A279,monthly_gwh_mw!AA:AA,0))</f>
        <v>#N/A</v>
      </c>
      <c r="D279" s="70" t="e">
        <f>INDEX(monthly_gwh_mw!Y:Y,MATCH(A279,monthly_gwh_mw!AA:AA,0))</f>
        <v>#N/A</v>
      </c>
      <c r="E279" s="70" t="e">
        <f>INDEX(monthly_gwh_mw!N:N,MATCH(A279,monthly_gwh_mw!AA:AA,0))</f>
        <v>#N/A</v>
      </c>
      <c r="F279" s="67" t="e">
        <f t="shared" si="143"/>
        <v>#N/A</v>
      </c>
      <c r="G279" s="192">
        <v>43755</v>
      </c>
      <c r="H279" s="40">
        <v>44470</v>
      </c>
      <c r="I279" s="40">
        <v>44500</v>
      </c>
      <c r="J279" s="25" t="s">
        <v>9</v>
      </c>
      <c r="K279" s="25">
        <v>0</v>
      </c>
      <c r="M279" s="67" t="str">
        <f>IF(COUNTIFS(resources!B:B,B279)&gt;0,INDEX(resources!I:I,MATCH(B279,resources!B:B,0)),"fillme")</f>
        <v>fillme</v>
      </c>
      <c r="O279" s="67" t="e">
        <f t="shared" si="160"/>
        <v>#N/A</v>
      </c>
      <c r="P279" s="67" t="e">
        <f t="shared" si="160"/>
        <v>#N/A</v>
      </c>
      <c r="Q279" s="67" t="e">
        <f t="shared" si="160"/>
        <v>#N/A</v>
      </c>
      <c r="R279" s="67" t="e">
        <f t="shared" si="160"/>
        <v>#N/A</v>
      </c>
      <c r="Y279" s="26">
        <f t="shared" si="144"/>
        <v>2019</v>
      </c>
      <c r="Z279" s="26">
        <f t="shared" si="145"/>
        <v>10</v>
      </c>
      <c r="AA279" s="26">
        <f t="shared" si="146"/>
        <v>2021</v>
      </c>
      <c r="AB279" s="26">
        <f t="shared" si="147"/>
        <v>10</v>
      </c>
      <c r="AC279" s="26">
        <f t="shared" si="148"/>
        <v>2021</v>
      </c>
      <c r="AD279" s="26">
        <f t="shared" si="149"/>
        <v>10</v>
      </c>
      <c r="AE279" s="104">
        <f t="shared" si="150"/>
        <v>1</v>
      </c>
      <c r="AF279" s="104">
        <f t="shared" si="151"/>
        <v>1</v>
      </c>
      <c r="AG279" s="104">
        <f t="shared" si="152"/>
        <v>1</v>
      </c>
      <c r="AH279" s="104">
        <f t="shared" si="153"/>
        <v>1</v>
      </c>
      <c r="AI279" s="104">
        <f t="shared" si="154"/>
        <v>0</v>
      </c>
      <c r="AJ279" s="210" t="s">
        <v>6314</v>
      </c>
      <c r="AK279" s="210" t="s">
        <v>6314</v>
      </c>
      <c r="AL279" s="210" t="s">
        <v>6314</v>
      </c>
      <c r="AM279" s="104">
        <f t="shared" si="155"/>
        <v>0</v>
      </c>
      <c r="AN279" s="104">
        <f t="shared" si="156"/>
        <v>0</v>
      </c>
      <c r="AO279" s="104" t="e">
        <f t="shared" si="157"/>
        <v>#VALUE!</v>
      </c>
      <c r="AP279" s="104" t="e">
        <f t="shared" si="158"/>
        <v>#VALUE!</v>
      </c>
      <c r="AQ279" s="104">
        <f t="shared" si="159"/>
        <v>0</v>
      </c>
    </row>
    <row r="280" spans="1:43">
      <c r="A280" s="70">
        <f t="shared" si="161"/>
        <v>279</v>
      </c>
      <c r="B280" s="70" t="e">
        <f>INDEX(monthly_gwh_mw!B:B,MATCH(A280,monthly_gwh_mw!AA:AA,0))</f>
        <v>#N/A</v>
      </c>
      <c r="C280" s="190" t="e">
        <f>INDEX(monthly_gwh_mw!K:K,MATCH(A280,monthly_gwh_mw!AA:AA,0))</f>
        <v>#N/A</v>
      </c>
      <c r="D280" s="70" t="e">
        <f>INDEX(monthly_gwh_mw!Y:Y,MATCH(A280,monthly_gwh_mw!AA:AA,0))</f>
        <v>#N/A</v>
      </c>
      <c r="E280" s="70" t="e">
        <f>INDEX(monthly_gwh_mw!N:N,MATCH(A280,monthly_gwh_mw!AA:AA,0))</f>
        <v>#N/A</v>
      </c>
      <c r="F280" s="67" t="e">
        <f t="shared" si="143"/>
        <v>#N/A</v>
      </c>
      <c r="G280" s="192">
        <v>43759</v>
      </c>
      <c r="H280" s="40">
        <v>43922</v>
      </c>
      <c r="I280" s="40">
        <v>44500</v>
      </c>
      <c r="J280" s="25" t="s">
        <v>9</v>
      </c>
      <c r="K280" s="25">
        <v>0</v>
      </c>
      <c r="M280" s="67" t="str">
        <f>IF(COUNTIFS(resources!B:B,B280)&gt;0,INDEX(resources!I:I,MATCH(B280,resources!B:B,0)),"fillme")</f>
        <v>fillme</v>
      </c>
      <c r="O280" s="67" t="e">
        <f t="shared" si="160"/>
        <v>#N/A</v>
      </c>
      <c r="P280" s="67" t="e">
        <f t="shared" si="160"/>
        <v>#N/A</v>
      </c>
      <c r="Q280" s="67" t="e">
        <f t="shared" si="160"/>
        <v>#N/A</v>
      </c>
      <c r="R280" s="67" t="e">
        <f t="shared" si="160"/>
        <v>#N/A</v>
      </c>
      <c r="Y280" s="26">
        <f t="shared" si="144"/>
        <v>2019</v>
      </c>
      <c r="Z280" s="26">
        <f t="shared" si="145"/>
        <v>10</v>
      </c>
      <c r="AA280" s="26">
        <f t="shared" si="146"/>
        <v>2020</v>
      </c>
      <c r="AB280" s="26">
        <f t="shared" si="147"/>
        <v>4</v>
      </c>
      <c r="AC280" s="26">
        <f t="shared" si="148"/>
        <v>2021</v>
      </c>
      <c r="AD280" s="26">
        <f t="shared" si="149"/>
        <v>10</v>
      </c>
      <c r="AE280" s="104">
        <f t="shared" si="150"/>
        <v>1</v>
      </c>
      <c r="AF280" s="104">
        <f t="shared" si="151"/>
        <v>1</v>
      </c>
      <c r="AG280" s="104">
        <f t="shared" si="152"/>
        <v>1</v>
      </c>
      <c r="AH280" s="104">
        <f t="shared" si="153"/>
        <v>1</v>
      </c>
      <c r="AI280" s="104">
        <f t="shared" si="154"/>
        <v>0</v>
      </c>
      <c r="AJ280" s="210" t="s">
        <v>6314</v>
      </c>
      <c r="AK280" s="210" t="s">
        <v>6314</v>
      </c>
      <c r="AL280" s="210" t="s">
        <v>6314</v>
      </c>
      <c r="AM280" s="104">
        <f t="shared" si="155"/>
        <v>0</v>
      </c>
      <c r="AN280" s="104">
        <f t="shared" si="156"/>
        <v>0</v>
      </c>
      <c r="AO280" s="104" t="e">
        <f t="shared" si="157"/>
        <v>#VALUE!</v>
      </c>
      <c r="AP280" s="104" t="e">
        <f t="shared" si="158"/>
        <v>#VALUE!</v>
      </c>
      <c r="AQ280" s="104">
        <f t="shared" si="159"/>
        <v>0</v>
      </c>
    </row>
    <row r="281" spans="1:43">
      <c r="A281" s="70">
        <f t="shared" si="161"/>
        <v>280</v>
      </c>
      <c r="B281" s="70" t="e">
        <f>INDEX(monthly_gwh_mw!B:B,MATCH(A281,monthly_gwh_mw!AA:AA,0))</f>
        <v>#N/A</v>
      </c>
      <c r="C281" s="190" t="e">
        <f>INDEX(monthly_gwh_mw!K:K,MATCH(A281,monthly_gwh_mw!AA:AA,0))</f>
        <v>#N/A</v>
      </c>
      <c r="D281" s="70" t="e">
        <f>INDEX(monthly_gwh_mw!Y:Y,MATCH(A281,monthly_gwh_mw!AA:AA,0))</f>
        <v>#N/A</v>
      </c>
      <c r="E281" s="70" t="e">
        <f>INDEX(monthly_gwh_mw!N:N,MATCH(A281,monthly_gwh_mw!AA:AA,0))</f>
        <v>#N/A</v>
      </c>
      <c r="F281" s="67" t="e">
        <f t="shared" si="143"/>
        <v>#N/A</v>
      </c>
      <c r="G281" s="192">
        <v>43759</v>
      </c>
      <c r="H281" s="40">
        <v>43922</v>
      </c>
      <c r="I281" s="40">
        <v>44500</v>
      </c>
      <c r="J281" s="25" t="s">
        <v>9</v>
      </c>
      <c r="K281" s="25">
        <v>0</v>
      </c>
      <c r="M281" s="67" t="str">
        <f>IF(COUNTIFS(resources!B:B,B281)&gt;0,INDEX(resources!I:I,MATCH(B281,resources!B:B,0)),"fillme")</f>
        <v>fillme</v>
      </c>
      <c r="O281" s="67" t="e">
        <f t="shared" si="160"/>
        <v>#N/A</v>
      </c>
      <c r="P281" s="67" t="e">
        <f t="shared" si="160"/>
        <v>#N/A</v>
      </c>
      <c r="Q281" s="67" t="e">
        <f t="shared" si="160"/>
        <v>#N/A</v>
      </c>
      <c r="R281" s="67" t="e">
        <f t="shared" si="160"/>
        <v>#N/A</v>
      </c>
      <c r="Y281" s="26">
        <f t="shared" si="144"/>
        <v>2019</v>
      </c>
      <c r="Z281" s="26">
        <f t="shared" si="145"/>
        <v>10</v>
      </c>
      <c r="AA281" s="26">
        <f t="shared" si="146"/>
        <v>2020</v>
      </c>
      <c r="AB281" s="26">
        <f t="shared" si="147"/>
        <v>4</v>
      </c>
      <c r="AC281" s="26">
        <f t="shared" si="148"/>
        <v>2021</v>
      </c>
      <c r="AD281" s="26">
        <f t="shared" si="149"/>
        <v>10</v>
      </c>
      <c r="AE281" s="104">
        <f t="shared" si="150"/>
        <v>1</v>
      </c>
      <c r="AF281" s="104">
        <f t="shared" si="151"/>
        <v>1</v>
      </c>
      <c r="AG281" s="104">
        <f t="shared" si="152"/>
        <v>1</v>
      </c>
      <c r="AH281" s="104">
        <f t="shared" si="153"/>
        <v>1</v>
      </c>
      <c r="AI281" s="104">
        <f t="shared" si="154"/>
        <v>0</v>
      </c>
      <c r="AJ281" s="210" t="s">
        <v>6314</v>
      </c>
      <c r="AK281" s="210" t="s">
        <v>6314</v>
      </c>
      <c r="AL281" s="210" t="s">
        <v>6314</v>
      </c>
      <c r="AM281" s="104">
        <f t="shared" si="155"/>
        <v>0</v>
      </c>
      <c r="AN281" s="104">
        <f t="shared" si="156"/>
        <v>0</v>
      </c>
      <c r="AO281" s="104" t="e">
        <f t="shared" si="157"/>
        <v>#VALUE!</v>
      </c>
      <c r="AP281" s="104" t="e">
        <f t="shared" si="158"/>
        <v>#VALUE!</v>
      </c>
      <c r="AQ281" s="104">
        <f t="shared" si="159"/>
        <v>0</v>
      </c>
    </row>
    <row r="282" spans="1:43">
      <c r="A282" s="70">
        <f t="shared" si="161"/>
        <v>281</v>
      </c>
      <c r="B282" s="70" t="e">
        <f>INDEX(monthly_gwh_mw!B:B,MATCH(A282,monthly_gwh_mw!AA:AA,0))</f>
        <v>#N/A</v>
      </c>
      <c r="C282" s="190" t="e">
        <f>INDEX(monthly_gwh_mw!K:K,MATCH(A282,monthly_gwh_mw!AA:AA,0))</f>
        <v>#N/A</v>
      </c>
      <c r="D282" s="70" t="e">
        <f>INDEX(monthly_gwh_mw!Y:Y,MATCH(A282,monthly_gwh_mw!AA:AA,0))</f>
        <v>#N/A</v>
      </c>
      <c r="E282" s="70" t="e">
        <f>INDEX(monthly_gwh_mw!N:N,MATCH(A282,monthly_gwh_mw!AA:AA,0))</f>
        <v>#N/A</v>
      </c>
      <c r="F282" s="67" t="e">
        <f t="shared" si="143"/>
        <v>#N/A</v>
      </c>
      <c r="G282" s="192">
        <v>43759</v>
      </c>
      <c r="H282" s="40">
        <v>43922</v>
      </c>
      <c r="I282" s="40">
        <v>44500</v>
      </c>
      <c r="J282" s="25" t="s">
        <v>9</v>
      </c>
      <c r="K282" s="25">
        <v>0</v>
      </c>
      <c r="M282" s="67" t="str">
        <f>IF(COUNTIFS(resources!B:B,B282)&gt;0,INDEX(resources!I:I,MATCH(B282,resources!B:B,0)),"fillme")</f>
        <v>fillme</v>
      </c>
      <c r="O282" s="67" t="e">
        <f t="shared" si="160"/>
        <v>#N/A</v>
      </c>
      <c r="P282" s="67" t="e">
        <f t="shared" si="160"/>
        <v>#N/A</v>
      </c>
      <c r="Q282" s="67" t="e">
        <f t="shared" si="160"/>
        <v>#N/A</v>
      </c>
      <c r="R282" s="67" t="e">
        <f t="shared" si="160"/>
        <v>#N/A</v>
      </c>
      <c r="Y282" s="26">
        <f t="shared" si="144"/>
        <v>2019</v>
      </c>
      <c r="Z282" s="26">
        <f t="shared" si="145"/>
        <v>10</v>
      </c>
      <c r="AA282" s="26">
        <f t="shared" si="146"/>
        <v>2020</v>
      </c>
      <c r="AB282" s="26">
        <f t="shared" si="147"/>
        <v>4</v>
      </c>
      <c r="AC282" s="26">
        <f t="shared" si="148"/>
        <v>2021</v>
      </c>
      <c r="AD282" s="26">
        <f t="shared" si="149"/>
        <v>10</v>
      </c>
      <c r="AE282" s="104">
        <f t="shared" si="150"/>
        <v>1</v>
      </c>
      <c r="AF282" s="104">
        <f t="shared" si="151"/>
        <v>1</v>
      </c>
      <c r="AG282" s="104">
        <f t="shared" si="152"/>
        <v>1</v>
      </c>
      <c r="AH282" s="104">
        <f t="shared" si="153"/>
        <v>1</v>
      </c>
      <c r="AI282" s="104">
        <f t="shared" si="154"/>
        <v>0</v>
      </c>
      <c r="AJ282" s="210" t="s">
        <v>6314</v>
      </c>
      <c r="AK282" s="210" t="s">
        <v>6314</v>
      </c>
      <c r="AL282" s="210" t="s">
        <v>6314</v>
      </c>
      <c r="AM282" s="104">
        <f t="shared" si="155"/>
        <v>0</v>
      </c>
      <c r="AN282" s="104">
        <f t="shared" si="156"/>
        <v>0</v>
      </c>
      <c r="AO282" s="104" t="e">
        <f t="shared" si="157"/>
        <v>#VALUE!</v>
      </c>
      <c r="AP282" s="104" t="e">
        <f t="shared" si="158"/>
        <v>#VALUE!</v>
      </c>
      <c r="AQ282" s="104">
        <f t="shared" si="159"/>
        <v>0</v>
      </c>
    </row>
    <row r="283" spans="1:43">
      <c r="A283" s="70">
        <f t="shared" si="161"/>
        <v>282</v>
      </c>
      <c r="B283" s="70" t="e">
        <f>INDEX(monthly_gwh_mw!B:B,MATCH(A283,monthly_gwh_mw!AA:AA,0))</f>
        <v>#N/A</v>
      </c>
      <c r="C283" s="190" t="e">
        <f>INDEX(monthly_gwh_mw!K:K,MATCH(A283,monthly_gwh_mw!AA:AA,0))</f>
        <v>#N/A</v>
      </c>
      <c r="D283" s="70" t="e">
        <f>INDEX(monthly_gwh_mw!Y:Y,MATCH(A283,monthly_gwh_mw!AA:AA,0))</f>
        <v>#N/A</v>
      </c>
      <c r="E283" s="70" t="e">
        <f>INDEX(monthly_gwh_mw!N:N,MATCH(A283,monthly_gwh_mw!AA:AA,0))</f>
        <v>#N/A</v>
      </c>
      <c r="F283" s="67" t="e">
        <f t="shared" si="143"/>
        <v>#N/A</v>
      </c>
      <c r="G283" s="192">
        <v>43759</v>
      </c>
      <c r="H283" s="40">
        <v>43922</v>
      </c>
      <c r="I283" s="40">
        <v>44500</v>
      </c>
      <c r="J283" s="25" t="s">
        <v>9</v>
      </c>
      <c r="K283" s="25">
        <v>0</v>
      </c>
      <c r="M283" s="67" t="str">
        <f>IF(COUNTIFS(resources!B:B,B283)&gt;0,INDEX(resources!I:I,MATCH(B283,resources!B:B,0)),"fillme")</f>
        <v>fillme</v>
      </c>
      <c r="O283" s="67" t="e">
        <f t="shared" si="160"/>
        <v>#N/A</v>
      </c>
      <c r="P283" s="67" t="e">
        <f t="shared" si="160"/>
        <v>#N/A</v>
      </c>
      <c r="Q283" s="67" t="e">
        <f t="shared" si="160"/>
        <v>#N/A</v>
      </c>
      <c r="R283" s="67" t="e">
        <f t="shared" si="160"/>
        <v>#N/A</v>
      </c>
      <c r="Y283" s="26">
        <f t="shared" si="144"/>
        <v>2019</v>
      </c>
      <c r="Z283" s="26">
        <f t="shared" si="145"/>
        <v>10</v>
      </c>
      <c r="AA283" s="26">
        <f t="shared" si="146"/>
        <v>2020</v>
      </c>
      <c r="AB283" s="26">
        <f t="shared" si="147"/>
        <v>4</v>
      </c>
      <c r="AC283" s="26">
        <f t="shared" si="148"/>
        <v>2021</v>
      </c>
      <c r="AD283" s="26">
        <f t="shared" si="149"/>
        <v>10</v>
      </c>
      <c r="AE283" s="104">
        <f t="shared" si="150"/>
        <v>1</v>
      </c>
      <c r="AF283" s="104">
        <f t="shared" si="151"/>
        <v>1</v>
      </c>
      <c r="AG283" s="104">
        <f t="shared" si="152"/>
        <v>1</v>
      </c>
      <c r="AH283" s="104">
        <f t="shared" si="153"/>
        <v>1</v>
      </c>
      <c r="AI283" s="104">
        <f t="shared" si="154"/>
        <v>0</v>
      </c>
      <c r="AJ283" s="210" t="s">
        <v>6314</v>
      </c>
      <c r="AK283" s="210" t="s">
        <v>6314</v>
      </c>
      <c r="AL283" s="210" t="s">
        <v>6314</v>
      </c>
      <c r="AM283" s="104">
        <f t="shared" si="155"/>
        <v>0</v>
      </c>
      <c r="AN283" s="104">
        <f t="shared" si="156"/>
        <v>0</v>
      </c>
      <c r="AO283" s="104" t="e">
        <f t="shared" si="157"/>
        <v>#VALUE!</v>
      </c>
      <c r="AP283" s="104" t="e">
        <f t="shared" si="158"/>
        <v>#VALUE!</v>
      </c>
      <c r="AQ283" s="104">
        <f t="shared" si="159"/>
        <v>0</v>
      </c>
    </row>
    <row r="284" spans="1:43">
      <c r="A284" s="70">
        <f t="shared" si="161"/>
        <v>283</v>
      </c>
      <c r="B284" s="70" t="e">
        <f>INDEX(monthly_gwh_mw!B:B,MATCH(A284,monthly_gwh_mw!AA:AA,0))</f>
        <v>#N/A</v>
      </c>
      <c r="C284" s="190" t="e">
        <f>INDEX(monthly_gwh_mw!K:K,MATCH(A284,monthly_gwh_mw!AA:AA,0))</f>
        <v>#N/A</v>
      </c>
      <c r="D284" s="70" t="e">
        <f>INDEX(monthly_gwh_mw!Y:Y,MATCH(A284,monthly_gwh_mw!AA:AA,0))</f>
        <v>#N/A</v>
      </c>
      <c r="E284" s="70" t="e">
        <f>INDEX(monthly_gwh_mw!N:N,MATCH(A284,monthly_gwh_mw!AA:AA,0))</f>
        <v>#N/A</v>
      </c>
      <c r="F284" s="67" t="e">
        <f t="shared" si="143"/>
        <v>#N/A</v>
      </c>
      <c r="G284" s="192">
        <v>43759</v>
      </c>
      <c r="H284" s="40">
        <v>43922</v>
      </c>
      <c r="I284" s="40">
        <v>44500</v>
      </c>
      <c r="J284" s="25" t="s">
        <v>9</v>
      </c>
      <c r="K284" s="25">
        <v>0</v>
      </c>
      <c r="M284" s="67" t="str">
        <f>IF(COUNTIFS(resources!B:B,B284)&gt;0,INDEX(resources!I:I,MATCH(B284,resources!B:B,0)),"fillme")</f>
        <v>fillme</v>
      </c>
      <c r="O284" s="67" t="e">
        <f t="shared" si="160"/>
        <v>#N/A</v>
      </c>
      <c r="P284" s="67" t="e">
        <f t="shared" si="160"/>
        <v>#N/A</v>
      </c>
      <c r="Q284" s="67" t="e">
        <f t="shared" si="160"/>
        <v>#N/A</v>
      </c>
      <c r="R284" s="67" t="e">
        <f t="shared" si="160"/>
        <v>#N/A</v>
      </c>
      <c r="Y284" s="26">
        <f t="shared" si="144"/>
        <v>2019</v>
      </c>
      <c r="Z284" s="26">
        <f t="shared" si="145"/>
        <v>10</v>
      </c>
      <c r="AA284" s="26">
        <f t="shared" si="146"/>
        <v>2020</v>
      </c>
      <c r="AB284" s="26">
        <f t="shared" si="147"/>
        <v>4</v>
      </c>
      <c r="AC284" s="26">
        <f t="shared" si="148"/>
        <v>2021</v>
      </c>
      <c r="AD284" s="26">
        <f t="shared" si="149"/>
        <v>10</v>
      </c>
      <c r="AE284" s="104">
        <f t="shared" si="150"/>
        <v>1</v>
      </c>
      <c r="AF284" s="104">
        <f t="shared" si="151"/>
        <v>1</v>
      </c>
      <c r="AG284" s="104">
        <f t="shared" si="152"/>
        <v>1</v>
      </c>
      <c r="AH284" s="104">
        <f t="shared" si="153"/>
        <v>1</v>
      </c>
      <c r="AI284" s="104">
        <f t="shared" si="154"/>
        <v>0</v>
      </c>
      <c r="AJ284" s="210" t="s">
        <v>6314</v>
      </c>
      <c r="AK284" s="210" t="s">
        <v>6314</v>
      </c>
      <c r="AL284" s="210" t="s">
        <v>6314</v>
      </c>
      <c r="AM284" s="104">
        <f t="shared" si="155"/>
        <v>0</v>
      </c>
      <c r="AN284" s="104">
        <f t="shared" si="156"/>
        <v>0</v>
      </c>
      <c r="AO284" s="104" t="e">
        <f t="shared" si="157"/>
        <v>#VALUE!</v>
      </c>
      <c r="AP284" s="104" t="e">
        <f t="shared" si="158"/>
        <v>#VALUE!</v>
      </c>
      <c r="AQ284" s="104">
        <f t="shared" si="159"/>
        <v>0</v>
      </c>
    </row>
    <row r="285" spans="1:43">
      <c r="A285" s="70">
        <f t="shared" si="161"/>
        <v>284</v>
      </c>
      <c r="B285" s="70" t="e">
        <f>INDEX(monthly_gwh_mw!B:B,MATCH(A285,monthly_gwh_mw!AA:AA,0))</f>
        <v>#N/A</v>
      </c>
      <c r="C285" s="190" t="e">
        <f>INDEX(monthly_gwh_mw!K:K,MATCH(A285,monthly_gwh_mw!AA:AA,0))</f>
        <v>#N/A</v>
      </c>
      <c r="D285" s="70" t="e">
        <f>INDEX(monthly_gwh_mw!Y:Y,MATCH(A285,monthly_gwh_mw!AA:AA,0))</f>
        <v>#N/A</v>
      </c>
      <c r="E285" s="70" t="e">
        <f>INDEX(monthly_gwh_mw!N:N,MATCH(A285,monthly_gwh_mw!AA:AA,0))</f>
        <v>#N/A</v>
      </c>
      <c r="F285" s="67" t="e">
        <f t="shared" si="143"/>
        <v>#N/A</v>
      </c>
      <c r="G285" s="192">
        <v>43762</v>
      </c>
      <c r="H285" s="40">
        <v>43831</v>
      </c>
      <c r="I285" s="40">
        <v>44926</v>
      </c>
      <c r="J285" s="25" t="s">
        <v>9</v>
      </c>
      <c r="K285" s="25">
        <v>0</v>
      </c>
      <c r="M285" s="67" t="str">
        <f>IF(COUNTIFS(resources!B:B,B285)&gt;0,INDEX(resources!I:I,MATCH(B285,resources!B:B,0)),"fillme")</f>
        <v>fillme</v>
      </c>
      <c r="O285" s="67" t="e">
        <f t="shared" si="160"/>
        <v>#N/A</v>
      </c>
      <c r="P285" s="67" t="e">
        <f t="shared" si="160"/>
        <v>#N/A</v>
      </c>
      <c r="Q285" s="67" t="e">
        <f t="shared" si="160"/>
        <v>#N/A</v>
      </c>
      <c r="R285" s="67" t="e">
        <f t="shared" si="160"/>
        <v>#N/A</v>
      </c>
      <c r="Y285" s="26">
        <f t="shared" si="144"/>
        <v>2019</v>
      </c>
      <c r="Z285" s="26">
        <f t="shared" si="145"/>
        <v>10</v>
      </c>
      <c r="AA285" s="26">
        <f t="shared" si="146"/>
        <v>2020</v>
      </c>
      <c r="AB285" s="26">
        <f t="shared" si="147"/>
        <v>1</v>
      </c>
      <c r="AC285" s="26">
        <f t="shared" si="148"/>
        <v>2022</v>
      </c>
      <c r="AD285" s="26">
        <f t="shared" si="149"/>
        <v>12</v>
      </c>
      <c r="AE285" s="104">
        <f t="shared" si="150"/>
        <v>1</v>
      </c>
      <c r="AF285" s="104">
        <f t="shared" si="151"/>
        <v>1</v>
      </c>
      <c r="AG285" s="104">
        <f t="shared" si="152"/>
        <v>1</v>
      </c>
      <c r="AH285" s="104">
        <f t="shared" si="153"/>
        <v>1</v>
      </c>
      <c r="AI285" s="104">
        <f t="shared" si="154"/>
        <v>0</v>
      </c>
      <c r="AJ285" s="210" t="s">
        <v>6314</v>
      </c>
      <c r="AK285" s="210" t="s">
        <v>6314</v>
      </c>
      <c r="AL285" s="210" t="s">
        <v>6314</v>
      </c>
      <c r="AM285" s="104">
        <f t="shared" si="155"/>
        <v>0</v>
      </c>
      <c r="AN285" s="104">
        <f t="shared" si="156"/>
        <v>0</v>
      </c>
      <c r="AO285" s="104" t="e">
        <f t="shared" si="157"/>
        <v>#VALUE!</v>
      </c>
      <c r="AP285" s="104" t="e">
        <f t="shared" si="158"/>
        <v>#VALUE!</v>
      </c>
      <c r="AQ285" s="104">
        <f t="shared" si="159"/>
        <v>0</v>
      </c>
    </row>
    <row r="286" spans="1:43">
      <c r="A286" s="70">
        <f t="shared" si="161"/>
        <v>285</v>
      </c>
      <c r="B286" s="70" t="e">
        <f>INDEX(monthly_gwh_mw!B:B,MATCH(A286,monthly_gwh_mw!AA:AA,0))</f>
        <v>#N/A</v>
      </c>
      <c r="C286" s="190" t="e">
        <f>INDEX(monthly_gwh_mw!K:K,MATCH(A286,monthly_gwh_mw!AA:AA,0))</f>
        <v>#N/A</v>
      </c>
      <c r="D286" s="70" t="e">
        <f>INDEX(monthly_gwh_mw!Y:Y,MATCH(A286,monthly_gwh_mw!AA:AA,0))</f>
        <v>#N/A</v>
      </c>
      <c r="E286" s="70" t="e">
        <f>INDEX(monthly_gwh_mw!N:N,MATCH(A286,monthly_gwh_mw!AA:AA,0))</f>
        <v>#N/A</v>
      </c>
      <c r="F286" s="67" t="e">
        <f t="shared" si="143"/>
        <v>#N/A</v>
      </c>
      <c r="G286" s="192">
        <v>43763</v>
      </c>
      <c r="H286" s="40">
        <v>44197</v>
      </c>
      <c r="I286" s="40">
        <v>44561</v>
      </c>
      <c r="J286" s="25" t="s">
        <v>9</v>
      </c>
      <c r="K286" s="25">
        <v>0</v>
      </c>
      <c r="M286" s="67" t="str">
        <f>IF(COUNTIFS(resources!B:B,B286)&gt;0,INDEX(resources!I:I,MATCH(B286,resources!B:B,0)),"fillme")</f>
        <v>fillme</v>
      </c>
      <c r="O286" s="67" t="e">
        <f t="shared" si="160"/>
        <v>#N/A</v>
      </c>
      <c r="P286" s="67" t="e">
        <f t="shared" si="160"/>
        <v>#N/A</v>
      </c>
      <c r="Q286" s="67" t="e">
        <f t="shared" si="160"/>
        <v>#N/A</v>
      </c>
      <c r="R286" s="67" t="e">
        <f t="shared" si="160"/>
        <v>#N/A</v>
      </c>
      <c r="Y286" s="26">
        <f t="shared" si="144"/>
        <v>2019</v>
      </c>
      <c r="Z286" s="26">
        <f t="shared" si="145"/>
        <v>10</v>
      </c>
      <c r="AA286" s="26">
        <f t="shared" si="146"/>
        <v>2021</v>
      </c>
      <c r="AB286" s="26">
        <f t="shared" si="147"/>
        <v>1</v>
      </c>
      <c r="AC286" s="26">
        <f t="shared" si="148"/>
        <v>2021</v>
      </c>
      <c r="AD286" s="26">
        <f t="shared" si="149"/>
        <v>12</v>
      </c>
      <c r="AE286" s="104">
        <f t="shared" si="150"/>
        <v>1</v>
      </c>
      <c r="AF286" s="104">
        <f t="shared" si="151"/>
        <v>1</v>
      </c>
      <c r="AG286" s="104">
        <f t="shared" si="152"/>
        <v>1</v>
      </c>
      <c r="AH286" s="104">
        <f t="shared" si="153"/>
        <v>1</v>
      </c>
      <c r="AI286" s="104">
        <f t="shared" si="154"/>
        <v>0</v>
      </c>
      <c r="AJ286" s="210" t="s">
        <v>6314</v>
      </c>
      <c r="AK286" s="210" t="s">
        <v>6314</v>
      </c>
      <c r="AL286" s="210" t="s">
        <v>6314</v>
      </c>
      <c r="AM286" s="104">
        <f t="shared" si="155"/>
        <v>0</v>
      </c>
      <c r="AN286" s="104">
        <f t="shared" si="156"/>
        <v>0</v>
      </c>
      <c r="AO286" s="104" t="e">
        <f t="shared" si="157"/>
        <v>#VALUE!</v>
      </c>
      <c r="AP286" s="104" t="e">
        <f t="shared" si="158"/>
        <v>#VALUE!</v>
      </c>
      <c r="AQ286" s="104">
        <f t="shared" si="159"/>
        <v>0</v>
      </c>
    </row>
    <row r="287" spans="1:43">
      <c r="A287" s="70">
        <f t="shared" si="161"/>
        <v>286</v>
      </c>
      <c r="B287" s="70" t="e">
        <f>INDEX(monthly_gwh_mw!B:B,MATCH(A287,monthly_gwh_mw!AA:AA,0))</f>
        <v>#N/A</v>
      </c>
      <c r="C287" s="190" t="e">
        <f>INDEX(monthly_gwh_mw!K:K,MATCH(A287,monthly_gwh_mw!AA:AA,0))</f>
        <v>#N/A</v>
      </c>
      <c r="D287" s="70" t="e">
        <f>INDEX(monthly_gwh_mw!Y:Y,MATCH(A287,monthly_gwh_mw!AA:AA,0))</f>
        <v>#N/A</v>
      </c>
      <c r="E287" s="70" t="e">
        <f>INDEX(monthly_gwh_mw!N:N,MATCH(A287,monthly_gwh_mw!AA:AA,0))</f>
        <v>#N/A</v>
      </c>
      <c r="F287" s="67" t="e">
        <f t="shared" si="143"/>
        <v>#N/A</v>
      </c>
      <c r="G287" s="192">
        <v>43763</v>
      </c>
      <c r="H287" s="40">
        <v>43831</v>
      </c>
      <c r="I287" s="40">
        <v>44196</v>
      </c>
      <c r="J287" s="25" t="s">
        <v>9</v>
      </c>
      <c r="K287" s="25">
        <v>0</v>
      </c>
      <c r="M287" s="67" t="str">
        <f>IF(COUNTIFS(resources!B:B,B287)&gt;0,INDEX(resources!I:I,MATCH(B287,resources!B:B,0)),"fillme")</f>
        <v>fillme</v>
      </c>
      <c r="O287" s="67" t="e">
        <f t="shared" si="160"/>
        <v>#N/A</v>
      </c>
      <c r="P287" s="67" t="e">
        <f t="shared" si="160"/>
        <v>#N/A</v>
      </c>
      <c r="Q287" s="67" t="e">
        <f t="shared" si="160"/>
        <v>#N/A</v>
      </c>
      <c r="R287" s="67" t="e">
        <f t="shared" si="160"/>
        <v>#N/A</v>
      </c>
      <c r="Y287" s="26">
        <f t="shared" si="144"/>
        <v>2019</v>
      </c>
      <c r="Z287" s="26">
        <f t="shared" si="145"/>
        <v>10</v>
      </c>
      <c r="AA287" s="26">
        <f t="shared" si="146"/>
        <v>2020</v>
      </c>
      <c r="AB287" s="26">
        <f t="shared" si="147"/>
        <v>1</v>
      </c>
      <c r="AC287" s="26">
        <f t="shared" si="148"/>
        <v>2020</v>
      </c>
      <c r="AD287" s="26">
        <f t="shared" si="149"/>
        <v>12</v>
      </c>
      <c r="AE287" s="104">
        <f t="shared" si="150"/>
        <v>1</v>
      </c>
      <c r="AF287" s="104">
        <f t="shared" si="151"/>
        <v>1</v>
      </c>
      <c r="AG287" s="104">
        <f t="shared" si="152"/>
        <v>1</v>
      </c>
      <c r="AH287" s="104">
        <f t="shared" si="153"/>
        <v>1</v>
      </c>
      <c r="AI287" s="104">
        <f t="shared" si="154"/>
        <v>0</v>
      </c>
      <c r="AJ287" s="210" t="s">
        <v>6314</v>
      </c>
      <c r="AK287" s="210" t="s">
        <v>6314</v>
      </c>
      <c r="AL287" s="210" t="s">
        <v>6314</v>
      </c>
      <c r="AM287" s="104">
        <f t="shared" si="155"/>
        <v>0</v>
      </c>
      <c r="AN287" s="104">
        <f t="shared" si="156"/>
        <v>0</v>
      </c>
      <c r="AO287" s="104" t="e">
        <f t="shared" si="157"/>
        <v>#VALUE!</v>
      </c>
      <c r="AP287" s="104" t="e">
        <f t="shared" si="158"/>
        <v>#VALUE!</v>
      </c>
      <c r="AQ287" s="104">
        <f t="shared" si="159"/>
        <v>0</v>
      </c>
    </row>
    <row r="288" spans="1:43">
      <c r="A288" s="70">
        <f t="shared" si="161"/>
        <v>287</v>
      </c>
      <c r="B288" s="70" t="e">
        <f>INDEX(monthly_gwh_mw!B:B,MATCH(A288,monthly_gwh_mw!AA:AA,0))</f>
        <v>#N/A</v>
      </c>
      <c r="C288" s="190" t="e">
        <f>INDEX(monthly_gwh_mw!K:K,MATCH(A288,monthly_gwh_mw!AA:AA,0))</f>
        <v>#N/A</v>
      </c>
      <c r="D288" s="70" t="e">
        <f>INDEX(monthly_gwh_mw!Y:Y,MATCH(A288,monthly_gwh_mw!AA:AA,0))</f>
        <v>#N/A</v>
      </c>
      <c r="E288" s="70" t="e">
        <f>INDEX(monthly_gwh_mw!N:N,MATCH(A288,monthly_gwh_mw!AA:AA,0))</f>
        <v>#N/A</v>
      </c>
      <c r="F288" s="67" t="e">
        <f t="shared" si="143"/>
        <v>#N/A</v>
      </c>
      <c r="G288" s="192">
        <v>43767</v>
      </c>
      <c r="H288" s="40">
        <v>44044</v>
      </c>
      <c r="I288" s="40">
        <v>44561</v>
      </c>
      <c r="J288" s="25" t="s">
        <v>9</v>
      </c>
      <c r="K288" s="25">
        <v>0</v>
      </c>
      <c r="M288" s="67" t="str">
        <f>IF(COUNTIFS(resources!B:B,B288)&gt;0,INDEX(resources!I:I,MATCH(B288,resources!B:B,0)),"fillme")</f>
        <v>fillme</v>
      </c>
      <c r="O288" s="67" t="e">
        <f t="shared" si="160"/>
        <v>#N/A</v>
      </c>
      <c r="P288" s="67" t="e">
        <f t="shared" si="160"/>
        <v>#N/A</v>
      </c>
      <c r="Q288" s="67" t="e">
        <f t="shared" si="160"/>
        <v>#N/A</v>
      </c>
      <c r="R288" s="67" t="e">
        <f t="shared" si="160"/>
        <v>#N/A</v>
      </c>
      <c r="Y288" s="26">
        <f t="shared" si="144"/>
        <v>2019</v>
      </c>
      <c r="Z288" s="26">
        <f t="shared" si="145"/>
        <v>10</v>
      </c>
      <c r="AA288" s="26">
        <f t="shared" si="146"/>
        <v>2020</v>
      </c>
      <c r="AB288" s="26">
        <f t="shared" si="147"/>
        <v>8</v>
      </c>
      <c r="AC288" s="26">
        <f t="shared" si="148"/>
        <v>2021</v>
      </c>
      <c r="AD288" s="26">
        <f t="shared" si="149"/>
        <v>12</v>
      </c>
      <c r="AE288" s="104">
        <f t="shared" si="150"/>
        <v>1</v>
      </c>
      <c r="AF288" s="104">
        <f t="shared" si="151"/>
        <v>1</v>
      </c>
      <c r="AG288" s="104">
        <f t="shared" si="152"/>
        <v>1</v>
      </c>
      <c r="AH288" s="104">
        <f t="shared" si="153"/>
        <v>1</v>
      </c>
      <c r="AI288" s="104">
        <f t="shared" si="154"/>
        <v>0</v>
      </c>
      <c r="AJ288" s="210" t="s">
        <v>6314</v>
      </c>
      <c r="AK288" s="210" t="s">
        <v>6314</v>
      </c>
      <c r="AL288" s="210" t="s">
        <v>6314</v>
      </c>
      <c r="AM288" s="104">
        <f t="shared" si="155"/>
        <v>0</v>
      </c>
      <c r="AN288" s="104">
        <f t="shared" si="156"/>
        <v>0</v>
      </c>
      <c r="AO288" s="104" t="e">
        <f t="shared" si="157"/>
        <v>#VALUE!</v>
      </c>
      <c r="AP288" s="104" t="e">
        <f t="shared" si="158"/>
        <v>#VALUE!</v>
      </c>
      <c r="AQ288" s="104">
        <f t="shared" si="159"/>
        <v>0</v>
      </c>
    </row>
    <row r="289" spans="1:43">
      <c r="A289" s="70">
        <f t="shared" si="161"/>
        <v>288</v>
      </c>
      <c r="B289" s="70" t="e">
        <f>INDEX(monthly_gwh_mw!B:B,MATCH(A289,monthly_gwh_mw!AA:AA,0))</f>
        <v>#N/A</v>
      </c>
      <c r="C289" s="190" t="e">
        <f>INDEX(monthly_gwh_mw!K:K,MATCH(A289,monthly_gwh_mw!AA:AA,0))</f>
        <v>#N/A</v>
      </c>
      <c r="D289" s="70" t="e">
        <f>INDEX(monthly_gwh_mw!Y:Y,MATCH(A289,monthly_gwh_mw!AA:AA,0))</f>
        <v>#N/A</v>
      </c>
      <c r="E289" s="70" t="e">
        <f>INDEX(monthly_gwh_mw!N:N,MATCH(A289,monthly_gwh_mw!AA:AA,0))</f>
        <v>#N/A</v>
      </c>
      <c r="F289" s="67" t="e">
        <f t="shared" si="143"/>
        <v>#N/A</v>
      </c>
      <c r="G289" s="192">
        <v>43767</v>
      </c>
      <c r="H289" s="40">
        <v>44044</v>
      </c>
      <c r="I289" s="40">
        <v>44561</v>
      </c>
      <c r="J289" s="25" t="s">
        <v>9</v>
      </c>
      <c r="K289" s="25">
        <v>0</v>
      </c>
      <c r="M289" s="67" t="str">
        <f>IF(COUNTIFS(resources!B:B,B289)&gt;0,INDEX(resources!I:I,MATCH(B289,resources!B:B,0)),"fillme")</f>
        <v>fillme</v>
      </c>
      <c r="O289" s="67" t="e">
        <f t="shared" si="160"/>
        <v>#N/A</v>
      </c>
      <c r="P289" s="67" t="e">
        <f t="shared" si="160"/>
        <v>#N/A</v>
      </c>
      <c r="Q289" s="67" t="e">
        <f t="shared" si="160"/>
        <v>#N/A</v>
      </c>
      <c r="R289" s="67" t="e">
        <f t="shared" si="160"/>
        <v>#N/A</v>
      </c>
      <c r="Y289" s="26">
        <f t="shared" si="144"/>
        <v>2019</v>
      </c>
      <c r="Z289" s="26">
        <f t="shared" si="145"/>
        <v>10</v>
      </c>
      <c r="AA289" s="26">
        <f t="shared" si="146"/>
        <v>2020</v>
      </c>
      <c r="AB289" s="26">
        <f t="shared" si="147"/>
        <v>8</v>
      </c>
      <c r="AC289" s="26">
        <f t="shared" si="148"/>
        <v>2021</v>
      </c>
      <c r="AD289" s="26">
        <f t="shared" si="149"/>
        <v>12</v>
      </c>
      <c r="AE289" s="104">
        <f t="shared" si="150"/>
        <v>1</v>
      </c>
      <c r="AF289" s="104">
        <f t="shared" si="151"/>
        <v>1</v>
      </c>
      <c r="AG289" s="104">
        <f t="shared" si="152"/>
        <v>1</v>
      </c>
      <c r="AH289" s="104">
        <f t="shared" si="153"/>
        <v>1</v>
      </c>
      <c r="AI289" s="104">
        <f t="shared" si="154"/>
        <v>0</v>
      </c>
      <c r="AJ289" s="210" t="s">
        <v>6314</v>
      </c>
      <c r="AK289" s="210" t="s">
        <v>6314</v>
      </c>
      <c r="AL289" s="210" t="s">
        <v>6314</v>
      </c>
      <c r="AM289" s="104">
        <f t="shared" si="155"/>
        <v>0</v>
      </c>
      <c r="AN289" s="104">
        <f t="shared" si="156"/>
        <v>0</v>
      </c>
      <c r="AO289" s="104" t="e">
        <f t="shared" si="157"/>
        <v>#VALUE!</v>
      </c>
      <c r="AP289" s="104" t="e">
        <f t="shared" si="158"/>
        <v>#VALUE!</v>
      </c>
      <c r="AQ289" s="104">
        <f t="shared" si="159"/>
        <v>0</v>
      </c>
    </row>
    <row r="290" spans="1:43">
      <c r="A290" s="70">
        <f t="shared" si="161"/>
        <v>289</v>
      </c>
      <c r="B290" s="70" t="e">
        <f>INDEX(monthly_gwh_mw!B:B,MATCH(A290,monthly_gwh_mw!AA:AA,0))</f>
        <v>#N/A</v>
      </c>
      <c r="C290" s="190" t="e">
        <f>INDEX(monthly_gwh_mw!K:K,MATCH(A290,monthly_gwh_mw!AA:AA,0))</f>
        <v>#N/A</v>
      </c>
      <c r="D290" s="70" t="e">
        <f>INDEX(monthly_gwh_mw!Y:Y,MATCH(A290,monthly_gwh_mw!AA:AA,0))</f>
        <v>#N/A</v>
      </c>
      <c r="E290" s="70" t="e">
        <f>INDEX(monthly_gwh_mw!N:N,MATCH(A290,monthly_gwh_mw!AA:AA,0))</f>
        <v>#N/A</v>
      </c>
      <c r="F290" s="67" t="e">
        <f t="shared" si="143"/>
        <v>#N/A</v>
      </c>
      <c r="G290" s="192">
        <v>43767</v>
      </c>
      <c r="H290" s="40">
        <v>44044</v>
      </c>
      <c r="I290" s="40">
        <v>44561</v>
      </c>
      <c r="J290" s="25" t="s">
        <v>9</v>
      </c>
      <c r="K290" s="25">
        <v>0</v>
      </c>
      <c r="M290" s="67" t="str">
        <f>IF(COUNTIFS(resources!B:B,B290)&gt;0,INDEX(resources!I:I,MATCH(B290,resources!B:B,0)),"fillme")</f>
        <v>fillme</v>
      </c>
      <c r="O290" s="67" t="e">
        <f t="shared" si="160"/>
        <v>#N/A</v>
      </c>
      <c r="P290" s="67" t="e">
        <f t="shared" si="160"/>
        <v>#N/A</v>
      </c>
      <c r="Q290" s="67" t="e">
        <f t="shared" si="160"/>
        <v>#N/A</v>
      </c>
      <c r="R290" s="67" t="e">
        <f t="shared" si="160"/>
        <v>#N/A</v>
      </c>
      <c r="Y290" s="26">
        <f t="shared" si="144"/>
        <v>2019</v>
      </c>
      <c r="Z290" s="26">
        <f t="shared" si="145"/>
        <v>10</v>
      </c>
      <c r="AA290" s="26">
        <f t="shared" si="146"/>
        <v>2020</v>
      </c>
      <c r="AB290" s="26">
        <f t="shared" si="147"/>
        <v>8</v>
      </c>
      <c r="AC290" s="26">
        <f t="shared" si="148"/>
        <v>2021</v>
      </c>
      <c r="AD290" s="26">
        <f t="shared" si="149"/>
        <v>12</v>
      </c>
      <c r="AE290" s="104">
        <f t="shared" si="150"/>
        <v>1</v>
      </c>
      <c r="AF290" s="104">
        <f t="shared" si="151"/>
        <v>1</v>
      </c>
      <c r="AG290" s="104">
        <f t="shared" si="152"/>
        <v>1</v>
      </c>
      <c r="AH290" s="104">
        <f t="shared" si="153"/>
        <v>1</v>
      </c>
      <c r="AI290" s="104">
        <f t="shared" si="154"/>
        <v>0</v>
      </c>
      <c r="AJ290" s="210" t="s">
        <v>6314</v>
      </c>
      <c r="AK290" s="210" t="s">
        <v>6314</v>
      </c>
      <c r="AL290" s="210" t="s">
        <v>6314</v>
      </c>
      <c r="AM290" s="104">
        <f t="shared" si="155"/>
        <v>0</v>
      </c>
      <c r="AN290" s="104">
        <f t="shared" si="156"/>
        <v>0</v>
      </c>
      <c r="AO290" s="104" t="e">
        <f t="shared" si="157"/>
        <v>#VALUE!</v>
      </c>
      <c r="AP290" s="104" t="e">
        <f t="shared" si="158"/>
        <v>#VALUE!</v>
      </c>
      <c r="AQ290" s="104">
        <f t="shared" si="159"/>
        <v>0</v>
      </c>
    </row>
    <row r="291" spans="1:43">
      <c r="A291" s="70">
        <f t="shared" si="161"/>
        <v>290</v>
      </c>
      <c r="B291" s="70" t="e">
        <f>INDEX(monthly_gwh_mw!B:B,MATCH(A291,monthly_gwh_mw!AA:AA,0))</f>
        <v>#N/A</v>
      </c>
      <c r="C291" s="190" t="e">
        <f>INDEX(monthly_gwh_mw!K:K,MATCH(A291,monthly_gwh_mw!AA:AA,0))</f>
        <v>#N/A</v>
      </c>
      <c r="D291" s="70" t="e">
        <f>INDEX(monthly_gwh_mw!Y:Y,MATCH(A291,monthly_gwh_mw!AA:AA,0))</f>
        <v>#N/A</v>
      </c>
      <c r="E291" s="70" t="e">
        <f>INDEX(monthly_gwh_mw!N:N,MATCH(A291,monthly_gwh_mw!AA:AA,0))</f>
        <v>#N/A</v>
      </c>
      <c r="F291" s="67" t="e">
        <f t="shared" si="143"/>
        <v>#N/A</v>
      </c>
      <c r="G291" s="192">
        <v>43768</v>
      </c>
      <c r="H291" s="40">
        <v>44197</v>
      </c>
      <c r="I291" s="40">
        <v>44286</v>
      </c>
      <c r="J291" s="25" t="s">
        <v>9</v>
      </c>
      <c r="K291" s="25">
        <v>0</v>
      </c>
      <c r="M291" s="67" t="str">
        <f>IF(COUNTIFS(resources!B:B,B291)&gt;0,INDEX(resources!I:I,MATCH(B291,resources!B:B,0)),"fillme")</f>
        <v>fillme</v>
      </c>
      <c r="O291" s="67" t="e">
        <f t="shared" si="160"/>
        <v>#N/A</v>
      </c>
      <c r="P291" s="67" t="e">
        <f t="shared" si="160"/>
        <v>#N/A</v>
      </c>
      <c r="Q291" s="67" t="e">
        <f t="shared" si="160"/>
        <v>#N/A</v>
      </c>
      <c r="R291" s="67" t="e">
        <f t="shared" si="160"/>
        <v>#N/A</v>
      </c>
      <c r="Y291" s="26">
        <f t="shared" si="144"/>
        <v>2019</v>
      </c>
      <c r="Z291" s="26">
        <f t="shared" si="145"/>
        <v>10</v>
      </c>
      <c r="AA291" s="26">
        <f t="shared" si="146"/>
        <v>2021</v>
      </c>
      <c r="AB291" s="26">
        <f t="shared" si="147"/>
        <v>1</v>
      </c>
      <c r="AC291" s="26">
        <f t="shared" si="148"/>
        <v>2021</v>
      </c>
      <c r="AD291" s="26">
        <f t="shared" si="149"/>
        <v>3</v>
      </c>
      <c r="AE291" s="104">
        <f t="shared" si="150"/>
        <v>1</v>
      </c>
      <c r="AF291" s="104">
        <f t="shared" si="151"/>
        <v>1</v>
      </c>
      <c r="AG291" s="104">
        <f t="shared" si="152"/>
        <v>1</v>
      </c>
      <c r="AH291" s="104">
        <f t="shared" si="153"/>
        <v>1</v>
      </c>
      <c r="AI291" s="104">
        <f t="shared" si="154"/>
        <v>0</v>
      </c>
      <c r="AJ291" s="210" t="s">
        <v>6314</v>
      </c>
      <c r="AK291" s="210" t="s">
        <v>6314</v>
      </c>
      <c r="AL291" s="210" t="s">
        <v>6314</v>
      </c>
      <c r="AM291" s="104">
        <f t="shared" si="155"/>
        <v>0</v>
      </c>
      <c r="AN291" s="104">
        <f t="shared" si="156"/>
        <v>0</v>
      </c>
      <c r="AO291" s="104" t="e">
        <f t="shared" si="157"/>
        <v>#VALUE!</v>
      </c>
      <c r="AP291" s="104" t="e">
        <f t="shared" si="158"/>
        <v>#VALUE!</v>
      </c>
      <c r="AQ291" s="104">
        <f t="shared" si="159"/>
        <v>0</v>
      </c>
    </row>
    <row r="292" spans="1:43">
      <c r="A292" s="70">
        <f t="shared" si="161"/>
        <v>291</v>
      </c>
      <c r="B292" s="70" t="e">
        <f>INDEX(monthly_gwh_mw!B:B,MATCH(A292,monthly_gwh_mw!AA:AA,0))</f>
        <v>#N/A</v>
      </c>
      <c r="C292" s="190" t="e">
        <f>INDEX(monthly_gwh_mw!K:K,MATCH(A292,monthly_gwh_mw!AA:AA,0))</f>
        <v>#N/A</v>
      </c>
      <c r="D292" s="70" t="e">
        <f>INDEX(monthly_gwh_mw!Y:Y,MATCH(A292,monthly_gwh_mw!AA:AA,0))</f>
        <v>#N/A</v>
      </c>
      <c r="E292" s="70" t="e">
        <f>INDEX(monthly_gwh_mw!N:N,MATCH(A292,monthly_gwh_mw!AA:AA,0))</f>
        <v>#N/A</v>
      </c>
      <c r="F292" s="67" t="e">
        <f t="shared" si="143"/>
        <v>#N/A</v>
      </c>
      <c r="G292" s="192">
        <v>43910</v>
      </c>
      <c r="H292" s="40">
        <v>44197</v>
      </c>
      <c r="I292" s="40">
        <v>45291</v>
      </c>
      <c r="J292" s="25" t="s">
        <v>9</v>
      </c>
      <c r="K292" s="25">
        <v>0</v>
      </c>
      <c r="M292" s="67">
        <v>1</v>
      </c>
      <c r="O292" s="67" t="e">
        <f t="shared" si="160"/>
        <v>#N/A</v>
      </c>
      <c r="P292" s="67" t="e">
        <f t="shared" si="160"/>
        <v>#N/A</v>
      </c>
      <c r="Q292" s="67" t="e">
        <f t="shared" si="160"/>
        <v>#N/A</v>
      </c>
      <c r="R292" s="67" t="e">
        <f t="shared" si="160"/>
        <v>#N/A</v>
      </c>
      <c r="Y292" s="26">
        <f t="shared" si="144"/>
        <v>2020</v>
      </c>
      <c r="Z292" s="26">
        <f t="shared" si="145"/>
        <v>3</v>
      </c>
      <c r="AA292" s="26">
        <f t="shared" si="146"/>
        <v>2021</v>
      </c>
      <c r="AB292" s="26">
        <f t="shared" si="147"/>
        <v>1</v>
      </c>
      <c r="AC292" s="26">
        <f t="shared" si="148"/>
        <v>2023</v>
      </c>
      <c r="AD292" s="26">
        <f t="shared" si="149"/>
        <v>12</v>
      </c>
      <c r="AE292" s="104">
        <f t="shared" si="150"/>
        <v>1</v>
      </c>
      <c r="AF292" s="104">
        <f t="shared" si="151"/>
        <v>1</v>
      </c>
      <c r="AG292" s="104">
        <f t="shared" si="152"/>
        <v>1</v>
      </c>
      <c r="AH292" s="104">
        <f t="shared" si="153"/>
        <v>1</v>
      </c>
      <c r="AI292" s="104">
        <f t="shared" si="154"/>
        <v>1</v>
      </c>
      <c r="AJ292" s="210" t="s">
        <v>6314</v>
      </c>
      <c r="AK292" s="210" t="s">
        <v>6314</v>
      </c>
      <c r="AL292" s="210" t="s">
        <v>6314</v>
      </c>
      <c r="AM292" s="104">
        <f t="shared" si="155"/>
        <v>0</v>
      </c>
      <c r="AN292" s="104">
        <f t="shared" si="156"/>
        <v>0</v>
      </c>
      <c r="AO292" s="104" t="e">
        <f t="shared" si="157"/>
        <v>#VALUE!</v>
      </c>
      <c r="AP292" s="104" t="e">
        <f t="shared" si="158"/>
        <v>#VALUE!</v>
      </c>
      <c r="AQ292" s="104">
        <f t="shared" si="159"/>
        <v>0</v>
      </c>
    </row>
    <row r="293" spans="1:43">
      <c r="A293" s="70">
        <f t="shared" si="161"/>
        <v>292</v>
      </c>
      <c r="B293" s="70" t="e">
        <f>INDEX(monthly_gwh_mw!B:B,MATCH(A293,monthly_gwh_mw!AA:AA,0))</f>
        <v>#N/A</v>
      </c>
      <c r="C293" s="190" t="e">
        <f>INDEX(monthly_gwh_mw!K:K,MATCH(A293,monthly_gwh_mw!AA:AA,0))</f>
        <v>#N/A</v>
      </c>
      <c r="D293" s="70" t="e">
        <f>INDEX(monthly_gwh_mw!Y:Y,MATCH(A293,monthly_gwh_mw!AA:AA,0))</f>
        <v>#N/A</v>
      </c>
      <c r="E293" s="70" t="e">
        <f>INDEX(monthly_gwh_mw!N:N,MATCH(A293,monthly_gwh_mw!AA:AA,0))</f>
        <v>#N/A</v>
      </c>
      <c r="F293" s="67" t="e">
        <f t="shared" si="143"/>
        <v>#N/A</v>
      </c>
      <c r="G293" s="192">
        <v>43916</v>
      </c>
      <c r="H293" s="40">
        <v>44197</v>
      </c>
      <c r="I293" s="40">
        <v>44561</v>
      </c>
      <c r="J293" s="25" t="s">
        <v>9</v>
      </c>
      <c r="K293" s="25">
        <v>0</v>
      </c>
      <c r="M293" s="67" t="str">
        <f>IF(COUNTIFS(resources!B:B,B293)&gt;0,INDEX(resources!I:I,MATCH(B293,resources!B:B,0)),"fillme")</f>
        <v>fillme</v>
      </c>
      <c r="O293" s="67" t="e">
        <f t="shared" si="160"/>
        <v>#N/A</v>
      </c>
      <c r="P293" s="67" t="e">
        <f t="shared" si="160"/>
        <v>#N/A</v>
      </c>
      <c r="Q293" s="67" t="e">
        <f t="shared" si="160"/>
        <v>#N/A</v>
      </c>
      <c r="R293" s="67" t="e">
        <f t="shared" si="160"/>
        <v>#N/A</v>
      </c>
      <c r="Y293" s="26">
        <f t="shared" si="144"/>
        <v>2020</v>
      </c>
      <c r="Z293" s="26">
        <f t="shared" si="145"/>
        <v>3</v>
      </c>
      <c r="AA293" s="26">
        <f t="shared" si="146"/>
        <v>2021</v>
      </c>
      <c r="AB293" s="26">
        <f t="shared" si="147"/>
        <v>1</v>
      </c>
      <c r="AC293" s="26">
        <f t="shared" si="148"/>
        <v>2021</v>
      </c>
      <c r="AD293" s="26">
        <f t="shared" si="149"/>
        <v>12</v>
      </c>
      <c r="AE293" s="104">
        <f t="shared" si="150"/>
        <v>1</v>
      </c>
      <c r="AF293" s="104">
        <f t="shared" si="151"/>
        <v>1</v>
      </c>
      <c r="AG293" s="104">
        <f t="shared" si="152"/>
        <v>1</v>
      </c>
      <c r="AH293" s="104">
        <f t="shared" si="153"/>
        <v>1</v>
      </c>
      <c r="AI293" s="104">
        <f t="shared" si="154"/>
        <v>0</v>
      </c>
      <c r="AJ293" s="210" t="s">
        <v>6314</v>
      </c>
      <c r="AK293" s="210" t="s">
        <v>6314</v>
      </c>
      <c r="AL293" s="210" t="s">
        <v>6314</v>
      </c>
      <c r="AM293" s="104">
        <f t="shared" si="155"/>
        <v>0</v>
      </c>
      <c r="AN293" s="104">
        <f t="shared" si="156"/>
        <v>0</v>
      </c>
      <c r="AO293" s="104" t="e">
        <f t="shared" si="157"/>
        <v>#VALUE!</v>
      </c>
      <c r="AP293" s="104" t="e">
        <f t="shared" si="158"/>
        <v>#VALUE!</v>
      </c>
      <c r="AQ293" s="104">
        <f t="shared" si="159"/>
        <v>0</v>
      </c>
    </row>
    <row r="294" spans="1:43">
      <c r="A294" s="70">
        <f t="shared" si="161"/>
        <v>293</v>
      </c>
      <c r="B294" s="70" t="e">
        <f>INDEX(monthly_gwh_mw!B:B,MATCH(A294,monthly_gwh_mw!AA:AA,0))</f>
        <v>#N/A</v>
      </c>
      <c r="C294" s="190" t="e">
        <f>INDEX(monthly_gwh_mw!K:K,MATCH(A294,monthly_gwh_mw!AA:AA,0))</f>
        <v>#N/A</v>
      </c>
      <c r="D294" s="70" t="e">
        <f>INDEX(monthly_gwh_mw!Y:Y,MATCH(A294,monthly_gwh_mw!AA:AA,0))</f>
        <v>#N/A</v>
      </c>
      <c r="E294" s="70" t="e">
        <f>INDEX(monthly_gwh_mw!N:N,MATCH(A294,monthly_gwh_mw!AA:AA,0))</f>
        <v>#N/A</v>
      </c>
      <c r="F294" s="67" t="e">
        <f t="shared" si="143"/>
        <v>#N/A</v>
      </c>
      <c r="G294" s="192">
        <v>44136</v>
      </c>
      <c r="H294" s="40">
        <v>44197</v>
      </c>
      <c r="I294" s="40">
        <v>44561</v>
      </c>
      <c r="J294" s="25" t="s">
        <v>9</v>
      </c>
      <c r="K294" s="25">
        <v>0</v>
      </c>
      <c r="M294" s="67" t="str">
        <f>IF(COUNTIFS(resources!B:B,B294)&gt;0,INDEX(resources!I:I,MATCH(B294,resources!B:B,0)),"fillme")</f>
        <v>fillme</v>
      </c>
      <c r="O294" s="67" t="e">
        <f t="shared" si="160"/>
        <v>#N/A</v>
      </c>
      <c r="P294" s="67" t="e">
        <f t="shared" si="160"/>
        <v>#N/A</v>
      </c>
      <c r="Q294" s="67" t="e">
        <f t="shared" si="160"/>
        <v>#N/A</v>
      </c>
      <c r="R294" s="67" t="e">
        <f t="shared" si="160"/>
        <v>#N/A</v>
      </c>
      <c r="Y294" s="26">
        <f t="shared" si="144"/>
        <v>2020</v>
      </c>
      <c r="Z294" s="26">
        <f t="shared" si="145"/>
        <v>11</v>
      </c>
      <c r="AA294" s="26">
        <f t="shared" si="146"/>
        <v>2021</v>
      </c>
      <c r="AB294" s="26">
        <f t="shared" si="147"/>
        <v>1</v>
      </c>
      <c r="AC294" s="26">
        <f t="shared" si="148"/>
        <v>2021</v>
      </c>
      <c r="AD294" s="26">
        <f t="shared" si="149"/>
        <v>12</v>
      </c>
      <c r="AE294" s="104">
        <f t="shared" si="150"/>
        <v>1</v>
      </c>
      <c r="AF294" s="104">
        <f t="shared" si="151"/>
        <v>1</v>
      </c>
      <c r="AG294" s="104">
        <f t="shared" si="152"/>
        <v>1</v>
      </c>
      <c r="AH294" s="104">
        <f t="shared" si="153"/>
        <v>1</v>
      </c>
      <c r="AI294" s="104">
        <f t="shared" si="154"/>
        <v>0</v>
      </c>
      <c r="AJ294" s="210" t="s">
        <v>6314</v>
      </c>
      <c r="AK294" s="210" t="s">
        <v>6314</v>
      </c>
      <c r="AL294" s="210" t="s">
        <v>6314</v>
      </c>
      <c r="AM294" s="104">
        <f t="shared" si="155"/>
        <v>0</v>
      </c>
      <c r="AN294" s="104">
        <f t="shared" si="156"/>
        <v>0</v>
      </c>
      <c r="AO294" s="104" t="e">
        <f t="shared" si="157"/>
        <v>#VALUE!</v>
      </c>
      <c r="AP294" s="104" t="e">
        <f t="shared" si="158"/>
        <v>#VALUE!</v>
      </c>
      <c r="AQ294" s="104">
        <f t="shared" si="159"/>
        <v>0</v>
      </c>
    </row>
    <row r="295" spans="1:43">
      <c r="A295" s="70">
        <f t="shared" si="161"/>
        <v>294</v>
      </c>
      <c r="B295" s="70" t="e">
        <f>INDEX(monthly_gwh_mw!B:B,MATCH(A295,monthly_gwh_mw!AA:AA,0))</f>
        <v>#N/A</v>
      </c>
      <c r="C295" s="190" t="e">
        <f>INDEX(monthly_gwh_mw!K:K,MATCH(A295,monthly_gwh_mw!AA:AA,0))</f>
        <v>#N/A</v>
      </c>
      <c r="D295" s="70" t="e">
        <f>INDEX(monthly_gwh_mw!Y:Y,MATCH(A295,monthly_gwh_mw!AA:AA,0))</f>
        <v>#N/A</v>
      </c>
      <c r="E295" s="70" t="e">
        <f>INDEX(monthly_gwh_mw!N:N,MATCH(A295,monthly_gwh_mw!AA:AA,0))</f>
        <v>#N/A</v>
      </c>
      <c r="F295" s="67" t="e">
        <f t="shared" si="143"/>
        <v>#N/A</v>
      </c>
      <c r="G295" s="192">
        <v>44136</v>
      </c>
      <c r="H295" s="40">
        <v>44197</v>
      </c>
      <c r="I295" s="40">
        <v>45291</v>
      </c>
      <c r="J295" s="25" t="s">
        <v>9</v>
      </c>
      <c r="K295" s="25">
        <v>0</v>
      </c>
      <c r="M295" s="67" t="str">
        <f>IF(COUNTIFS(resources!B:B,B295)&gt;0,INDEX(resources!I:I,MATCH(B295,resources!B:B,0)),"fillme")</f>
        <v>fillme</v>
      </c>
      <c r="O295" s="67" t="e">
        <f t="shared" si="160"/>
        <v>#N/A</v>
      </c>
      <c r="P295" s="67" t="e">
        <f t="shared" si="160"/>
        <v>#N/A</v>
      </c>
      <c r="Q295" s="67" t="e">
        <f t="shared" si="160"/>
        <v>#N/A</v>
      </c>
      <c r="R295" s="67" t="e">
        <f t="shared" si="160"/>
        <v>#N/A</v>
      </c>
      <c r="Y295" s="26">
        <f t="shared" si="144"/>
        <v>2020</v>
      </c>
      <c r="Z295" s="26">
        <f t="shared" si="145"/>
        <v>11</v>
      </c>
      <c r="AA295" s="26">
        <f t="shared" si="146"/>
        <v>2021</v>
      </c>
      <c r="AB295" s="26">
        <f t="shared" si="147"/>
        <v>1</v>
      </c>
      <c r="AC295" s="26">
        <f t="shared" si="148"/>
        <v>2023</v>
      </c>
      <c r="AD295" s="26">
        <f t="shared" si="149"/>
        <v>12</v>
      </c>
      <c r="AE295" s="104">
        <f t="shared" si="150"/>
        <v>1</v>
      </c>
      <c r="AF295" s="104">
        <f t="shared" si="151"/>
        <v>1</v>
      </c>
      <c r="AG295" s="104">
        <f t="shared" si="152"/>
        <v>1</v>
      </c>
      <c r="AH295" s="104">
        <f t="shared" si="153"/>
        <v>1</v>
      </c>
      <c r="AI295" s="104">
        <f t="shared" si="154"/>
        <v>0</v>
      </c>
      <c r="AJ295" s="210" t="s">
        <v>6314</v>
      </c>
      <c r="AK295" s="210" t="s">
        <v>6314</v>
      </c>
      <c r="AL295" s="210" t="s">
        <v>6314</v>
      </c>
      <c r="AM295" s="104">
        <f t="shared" si="155"/>
        <v>0</v>
      </c>
      <c r="AN295" s="104">
        <f t="shared" si="156"/>
        <v>0</v>
      </c>
      <c r="AO295" s="104" t="e">
        <f t="shared" si="157"/>
        <v>#VALUE!</v>
      </c>
      <c r="AP295" s="104" t="e">
        <f t="shared" si="158"/>
        <v>#VALUE!</v>
      </c>
      <c r="AQ295" s="104">
        <f t="shared" si="159"/>
        <v>0</v>
      </c>
    </row>
    <row r="296" spans="1:43">
      <c r="A296" s="70">
        <f t="shared" si="161"/>
        <v>295</v>
      </c>
      <c r="B296" s="70" t="e">
        <f>INDEX(monthly_gwh_mw!B:B,MATCH(A296,monthly_gwh_mw!AA:AA,0))</f>
        <v>#N/A</v>
      </c>
      <c r="C296" s="190" t="e">
        <f>INDEX(monthly_gwh_mw!K:K,MATCH(A296,monthly_gwh_mw!AA:AA,0))</f>
        <v>#N/A</v>
      </c>
      <c r="D296" s="70" t="e">
        <f>INDEX(monthly_gwh_mw!Y:Y,MATCH(A296,monthly_gwh_mw!AA:AA,0))</f>
        <v>#N/A</v>
      </c>
      <c r="E296" s="70" t="e">
        <f>INDEX(monthly_gwh_mw!N:N,MATCH(A296,monthly_gwh_mw!AA:AA,0))</f>
        <v>#N/A</v>
      </c>
      <c r="F296" s="67" t="e">
        <f t="shared" si="143"/>
        <v>#N/A</v>
      </c>
      <c r="G296" s="192">
        <v>44136</v>
      </c>
      <c r="H296" s="40">
        <v>44197</v>
      </c>
      <c r="I296" s="40">
        <v>44561</v>
      </c>
      <c r="J296" s="25" t="s">
        <v>9</v>
      </c>
      <c r="K296" s="25">
        <v>0</v>
      </c>
      <c r="M296" s="67" t="str">
        <f>IF(COUNTIFS(resources!B:B,B296)&gt;0,INDEX(resources!I:I,MATCH(B296,resources!B:B,0)),"fillme")</f>
        <v>fillme</v>
      </c>
      <c r="O296" s="67" t="e">
        <f t="shared" si="160"/>
        <v>#N/A</v>
      </c>
      <c r="P296" s="67" t="e">
        <f t="shared" si="160"/>
        <v>#N/A</v>
      </c>
      <c r="Q296" s="67" t="e">
        <f t="shared" si="160"/>
        <v>#N/A</v>
      </c>
      <c r="R296" s="67" t="e">
        <f t="shared" si="160"/>
        <v>#N/A</v>
      </c>
      <c r="Y296" s="26">
        <f t="shared" si="144"/>
        <v>2020</v>
      </c>
      <c r="Z296" s="26">
        <f t="shared" si="145"/>
        <v>11</v>
      </c>
      <c r="AA296" s="26">
        <f t="shared" si="146"/>
        <v>2021</v>
      </c>
      <c r="AB296" s="26">
        <f t="shared" si="147"/>
        <v>1</v>
      </c>
      <c r="AC296" s="26">
        <f t="shared" si="148"/>
        <v>2021</v>
      </c>
      <c r="AD296" s="26">
        <f t="shared" si="149"/>
        <v>12</v>
      </c>
      <c r="AE296" s="104">
        <f t="shared" si="150"/>
        <v>1</v>
      </c>
      <c r="AF296" s="104">
        <f t="shared" si="151"/>
        <v>1</v>
      </c>
      <c r="AG296" s="104">
        <f t="shared" si="152"/>
        <v>1</v>
      </c>
      <c r="AH296" s="104">
        <f t="shared" si="153"/>
        <v>1</v>
      </c>
      <c r="AI296" s="104">
        <f t="shared" si="154"/>
        <v>0</v>
      </c>
      <c r="AJ296" s="210" t="s">
        <v>6314</v>
      </c>
      <c r="AK296" s="210" t="s">
        <v>6314</v>
      </c>
      <c r="AL296" s="210" t="s">
        <v>6314</v>
      </c>
      <c r="AM296" s="104">
        <f t="shared" si="155"/>
        <v>0</v>
      </c>
      <c r="AN296" s="104">
        <f t="shared" si="156"/>
        <v>0</v>
      </c>
      <c r="AO296" s="104" t="e">
        <f t="shared" si="157"/>
        <v>#VALUE!</v>
      </c>
      <c r="AP296" s="104" t="e">
        <f t="shared" si="158"/>
        <v>#VALUE!</v>
      </c>
      <c r="AQ296" s="104">
        <f t="shared" si="159"/>
        <v>0</v>
      </c>
    </row>
    <row r="297" spans="1:43">
      <c r="A297" s="70">
        <f t="shared" si="161"/>
        <v>296</v>
      </c>
      <c r="B297" s="70" t="e">
        <f>INDEX(monthly_gwh_mw!B:B,MATCH(A297,monthly_gwh_mw!AA:AA,0))</f>
        <v>#N/A</v>
      </c>
      <c r="C297" s="190" t="e">
        <f>INDEX(monthly_gwh_mw!K:K,MATCH(A297,monthly_gwh_mw!AA:AA,0))</f>
        <v>#N/A</v>
      </c>
      <c r="D297" s="70" t="e">
        <f>INDEX(monthly_gwh_mw!Y:Y,MATCH(A297,monthly_gwh_mw!AA:AA,0))</f>
        <v>#N/A</v>
      </c>
      <c r="E297" s="70" t="e">
        <f>INDEX(monthly_gwh_mw!N:N,MATCH(A297,monthly_gwh_mw!AA:AA,0))</f>
        <v>#N/A</v>
      </c>
      <c r="F297" s="67" t="e">
        <f t="shared" si="143"/>
        <v>#N/A</v>
      </c>
      <c r="G297" s="192">
        <v>44136</v>
      </c>
      <c r="H297" s="40">
        <v>44197</v>
      </c>
      <c r="I297" s="40">
        <v>44561</v>
      </c>
      <c r="J297" s="25" t="s">
        <v>9</v>
      </c>
      <c r="K297" s="25">
        <v>0</v>
      </c>
      <c r="M297" s="67" t="str">
        <f>IF(COUNTIFS(resources!B:B,B297)&gt;0,INDEX(resources!I:I,MATCH(B297,resources!B:B,0)),"fillme")</f>
        <v>fillme</v>
      </c>
      <c r="O297" s="67" t="e">
        <f t="shared" si="160"/>
        <v>#N/A</v>
      </c>
      <c r="P297" s="67" t="e">
        <f t="shared" si="160"/>
        <v>#N/A</v>
      </c>
      <c r="Q297" s="67" t="e">
        <f t="shared" si="160"/>
        <v>#N/A</v>
      </c>
      <c r="R297" s="67" t="e">
        <f t="shared" si="160"/>
        <v>#N/A</v>
      </c>
      <c r="Y297" s="26">
        <f t="shared" si="144"/>
        <v>2020</v>
      </c>
      <c r="Z297" s="26">
        <f t="shared" si="145"/>
        <v>11</v>
      </c>
      <c r="AA297" s="26">
        <f t="shared" si="146"/>
        <v>2021</v>
      </c>
      <c r="AB297" s="26">
        <f t="shared" si="147"/>
        <v>1</v>
      </c>
      <c r="AC297" s="26">
        <f t="shared" si="148"/>
        <v>2021</v>
      </c>
      <c r="AD297" s="26">
        <f t="shared" si="149"/>
        <v>12</v>
      </c>
      <c r="AE297" s="104">
        <f t="shared" si="150"/>
        <v>1</v>
      </c>
      <c r="AF297" s="104">
        <f t="shared" si="151"/>
        <v>1</v>
      </c>
      <c r="AG297" s="104">
        <f t="shared" si="152"/>
        <v>1</v>
      </c>
      <c r="AH297" s="104">
        <f t="shared" si="153"/>
        <v>1</v>
      </c>
      <c r="AI297" s="104">
        <f t="shared" si="154"/>
        <v>0</v>
      </c>
      <c r="AJ297" s="210" t="s">
        <v>6314</v>
      </c>
      <c r="AK297" s="210" t="s">
        <v>6314</v>
      </c>
      <c r="AL297" s="210" t="s">
        <v>6314</v>
      </c>
      <c r="AM297" s="104">
        <f t="shared" si="155"/>
        <v>0</v>
      </c>
      <c r="AN297" s="104">
        <f t="shared" si="156"/>
        <v>0</v>
      </c>
      <c r="AO297" s="104" t="e">
        <f t="shared" si="157"/>
        <v>#VALUE!</v>
      </c>
      <c r="AP297" s="104" t="e">
        <f t="shared" si="158"/>
        <v>#VALUE!</v>
      </c>
      <c r="AQ297" s="104">
        <f t="shared" si="159"/>
        <v>0</v>
      </c>
    </row>
    <row r="298" spans="1:43">
      <c r="A298" s="70">
        <f t="shared" si="161"/>
        <v>297</v>
      </c>
      <c r="B298" s="70" t="e">
        <f>INDEX(monthly_gwh_mw!B:B,MATCH(A298,monthly_gwh_mw!AA:AA,0))</f>
        <v>#N/A</v>
      </c>
      <c r="C298" s="190" t="e">
        <f>INDEX(monthly_gwh_mw!K:K,MATCH(A298,monthly_gwh_mw!AA:AA,0))</f>
        <v>#N/A</v>
      </c>
      <c r="D298" s="70" t="e">
        <f>INDEX(monthly_gwh_mw!Y:Y,MATCH(A298,monthly_gwh_mw!AA:AA,0))</f>
        <v>#N/A</v>
      </c>
      <c r="E298" s="70" t="e">
        <f>INDEX(monthly_gwh_mw!N:N,MATCH(A298,monthly_gwh_mw!AA:AA,0))</f>
        <v>#N/A</v>
      </c>
      <c r="F298" s="67" t="e">
        <f t="shared" ref="F298:F304" si="162">IF(E298=1,"ok","fillme")</f>
        <v>#N/A</v>
      </c>
      <c r="G298" s="192">
        <v>43649</v>
      </c>
      <c r="H298" s="40">
        <v>44562</v>
      </c>
      <c r="I298" s="40">
        <v>44926</v>
      </c>
      <c r="J298" s="25" t="s">
        <v>9</v>
      </c>
      <c r="K298" s="25">
        <v>0</v>
      </c>
      <c r="M298" s="67" t="str">
        <f>IF(COUNTIFS(resources!B:B,B298)&gt;0,INDEX(resources!I:I,MATCH(B298,resources!B:B,0)),"fillme")</f>
        <v>fillme</v>
      </c>
      <c r="O298" s="67" t="e">
        <f t="shared" si="160"/>
        <v>#N/A</v>
      </c>
      <c r="P298" s="67" t="e">
        <f t="shared" si="160"/>
        <v>#N/A</v>
      </c>
      <c r="Q298" s="67" t="e">
        <f t="shared" si="160"/>
        <v>#N/A</v>
      </c>
      <c r="R298" s="67" t="e">
        <f t="shared" si="160"/>
        <v>#N/A</v>
      </c>
      <c r="Y298" s="26">
        <f t="shared" ref="Y298:Y304" si="163">YEAR(G298)</f>
        <v>2019</v>
      </c>
      <c r="Z298" s="26">
        <f t="shared" ref="Z298:Z304" si="164">MONTH(G298)</f>
        <v>7</v>
      </c>
      <c r="AA298" s="26">
        <f t="shared" ref="AA298:AA304" si="165">YEAR(H298)</f>
        <v>2022</v>
      </c>
      <c r="AB298" s="26">
        <f t="shared" ref="AB298:AB304" si="166">MONTH(H298)</f>
        <v>1</v>
      </c>
      <c r="AC298" s="26">
        <f t="shared" ref="AC298:AC304" si="167">YEAR(I298)</f>
        <v>2022</v>
      </c>
      <c r="AD298" s="26">
        <f t="shared" ref="AD298:AD304" si="168">MONTH(I298)</f>
        <v>12</v>
      </c>
      <c r="AE298" s="104">
        <f t="shared" ref="AE298:AE304" si="169">OR(K298=0,K298=1)*1</f>
        <v>1</v>
      </c>
      <c r="AF298" s="104">
        <f t="shared" ref="AF298:AF304" si="170">OR(L298=0,L298=1)*1</f>
        <v>1</v>
      </c>
      <c r="AG298" s="104">
        <f t="shared" ref="AG298:AG304" si="171">IF(U298=1,COUNT(S298:X298)=6,1)*1</f>
        <v>1</v>
      </c>
      <c r="AH298" s="104">
        <f t="shared" ref="AH298:AH304" si="172">ISNUMBER(G298)*ISNUMBER(H298)*ISNUMBER(I298)</f>
        <v>1</v>
      </c>
      <c r="AI298" s="104">
        <f t="shared" ref="AI298:AI304" si="173">(COUNTIFS(E298:R298,"fillme")=0)*1</f>
        <v>0</v>
      </c>
      <c r="AJ298" s="210" t="s">
        <v>6314</v>
      </c>
      <c r="AK298" s="210" t="s">
        <v>6314</v>
      </c>
      <c r="AL298" s="210" t="s">
        <v>6314</v>
      </c>
      <c r="AM298" s="104">
        <f t="shared" ref="AM298:AM304" si="174">IFERROR(AK298*(N298="eo2021")*M298,0)</f>
        <v>0</v>
      </c>
      <c r="AN298" s="104">
        <f t="shared" ref="AN298:AN304" si="175">IFERROR(AK298*(N298="not in IEPR demand forecast")*M298,0)</f>
        <v>0</v>
      </c>
      <c r="AO298" s="104" t="e">
        <f t="shared" ref="AO298:AO304" si="176">FIND("adding ",N298)+LEN("adding")</f>
        <v>#VALUE!</v>
      </c>
      <c r="AP298" s="104" t="e">
        <f t="shared" ref="AP298:AP304" si="177">FIND(" MW",N298)</f>
        <v>#VALUE!</v>
      </c>
      <c r="AQ298" s="104">
        <f t="shared" ref="AQ298:AQ304" si="178">IFERROR(MID(N298,AO298,AP298-AO298)*1,0)</f>
        <v>0</v>
      </c>
    </row>
    <row r="299" spans="1:43">
      <c r="A299" s="70">
        <f t="shared" si="161"/>
        <v>298</v>
      </c>
      <c r="B299" s="70" t="e">
        <f>INDEX(monthly_gwh_mw!B:B,MATCH(A299,monthly_gwh_mw!AA:AA,0))</f>
        <v>#N/A</v>
      </c>
      <c r="C299" s="190" t="e">
        <f>INDEX(monthly_gwh_mw!K:K,MATCH(A299,monthly_gwh_mw!AA:AA,0))</f>
        <v>#N/A</v>
      </c>
      <c r="D299" s="70" t="e">
        <f>INDEX(monthly_gwh_mw!Y:Y,MATCH(A299,monthly_gwh_mw!AA:AA,0))</f>
        <v>#N/A</v>
      </c>
      <c r="E299" s="70" t="e">
        <f>INDEX(monthly_gwh_mw!N:N,MATCH(A299,monthly_gwh_mw!AA:AA,0))</f>
        <v>#N/A</v>
      </c>
      <c r="F299" s="67" t="e">
        <f t="shared" si="162"/>
        <v>#N/A</v>
      </c>
      <c r="G299" s="192">
        <v>43731</v>
      </c>
      <c r="H299" s="40">
        <v>43831</v>
      </c>
      <c r="I299" s="40">
        <v>44926</v>
      </c>
      <c r="J299" s="25" t="s">
        <v>9</v>
      </c>
      <c r="K299" s="25">
        <v>0</v>
      </c>
      <c r="M299" s="67" t="str">
        <f>IF(COUNTIFS(resources!B:B,B299)&gt;0,INDEX(resources!I:I,MATCH(B299,resources!B:B,0)),"fillme")</f>
        <v>fillme</v>
      </c>
      <c r="O299" s="67" t="e">
        <f t="shared" si="160"/>
        <v>#N/A</v>
      </c>
      <c r="P299" s="67" t="e">
        <f t="shared" si="160"/>
        <v>#N/A</v>
      </c>
      <c r="Q299" s="67" t="e">
        <f t="shared" si="160"/>
        <v>#N/A</v>
      </c>
      <c r="R299" s="67" t="e">
        <f t="shared" si="160"/>
        <v>#N/A</v>
      </c>
      <c r="Y299" s="26">
        <f t="shared" si="163"/>
        <v>2019</v>
      </c>
      <c r="Z299" s="26">
        <f t="shared" si="164"/>
        <v>9</v>
      </c>
      <c r="AA299" s="26">
        <f t="shared" si="165"/>
        <v>2020</v>
      </c>
      <c r="AB299" s="26">
        <f t="shared" si="166"/>
        <v>1</v>
      </c>
      <c r="AC299" s="26">
        <f t="shared" si="167"/>
        <v>2022</v>
      </c>
      <c r="AD299" s="26">
        <f t="shared" si="168"/>
        <v>12</v>
      </c>
      <c r="AE299" s="104">
        <f t="shared" si="169"/>
        <v>1</v>
      </c>
      <c r="AF299" s="104">
        <f t="shared" si="170"/>
        <v>1</v>
      </c>
      <c r="AG299" s="104">
        <f t="shared" si="171"/>
        <v>1</v>
      </c>
      <c r="AH299" s="104">
        <f t="shared" si="172"/>
        <v>1</v>
      </c>
      <c r="AI299" s="104">
        <f t="shared" si="173"/>
        <v>0</v>
      </c>
      <c r="AJ299" s="210" t="s">
        <v>6314</v>
      </c>
      <c r="AK299" s="210" t="s">
        <v>6314</v>
      </c>
      <c r="AL299" s="210" t="s">
        <v>6314</v>
      </c>
      <c r="AM299" s="104">
        <f t="shared" si="174"/>
        <v>0</v>
      </c>
      <c r="AN299" s="104">
        <f t="shared" si="175"/>
        <v>0</v>
      </c>
      <c r="AO299" s="104" t="e">
        <f t="shared" si="176"/>
        <v>#VALUE!</v>
      </c>
      <c r="AP299" s="104" t="e">
        <f t="shared" si="177"/>
        <v>#VALUE!</v>
      </c>
      <c r="AQ299" s="104">
        <f t="shared" si="178"/>
        <v>0</v>
      </c>
    </row>
    <row r="300" spans="1:43">
      <c r="A300" s="70">
        <f t="shared" si="161"/>
        <v>299</v>
      </c>
      <c r="B300" s="70" t="e">
        <f>INDEX(monthly_gwh_mw!B:B,MATCH(A300,monthly_gwh_mw!AA:AA,0))</f>
        <v>#N/A</v>
      </c>
      <c r="C300" s="190" t="e">
        <f>INDEX(monthly_gwh_mw!K:K,MATCH(A300,monthly_gwh_mw!AA:AA,0))</f>
        <v>#N/A</v>
      </c>
      <c r="D300" s="70" t="e">
        <f>INDEX(monthly_gwh_mw!Y:Y,MATCH(A300,monthly_gwh_mw!AA:AA,0))</f>
        <v>#N/A</v>
      </c>
      <c r="E300" s="70" t="e">
        <f>INDEX(monthly_gwh_mw!N:N,MATCH(A300,monthly_gwh_mw!AA:AA,0))</f>
        <v>#N/A</v>
      </c>
      <c r="F300" s="67" t="e">
        <f t="shared" si="162"/>
        <v>#N/A</v>
      </c>
      <c r="G300" s="192">
        <v>43755</v>
      </c>
      <c r="H300" s="40">
        <v>44562</v>
      </c>
      <c r="I300" s="40">
        <v>44926</v>
      </c>
      <c r="J300" s="25" t="s">
        <v>9</v>
      </c>
      <c r="K300" s="25">
        <v>0</v>
      </c>
      <c r="M300" s="67" t="str">
        <f>IF(COUNTIFS(resources!B:B,B300)&gt;0,INDEX(resources!I:I,MATCH(B300,resources!B:B,0)),"fillme")</f>
        <v>fillme</v>
      </c>
      <c r="O300" s="67" t="e">
        <f t="shared" si="160"/>
        <v>#N/A</v>
      </c>
      <c r="P300" s="67" t="e">
        <f t="shared" si="160"/>
        <v>#N/A</v>
      </c>
      <c r="Q300" s="67" t="e">
        <f t="shared" si="160"/>
        <v>#N/A</v>
      </c>
      <c r="R300" s="67" t="e">
        <f t="shared" si="160"/>
        <v>#N/A</v>
      </c>
      <c r="Y300" s="26">
        <f t="shared" si="163"/>
        <v>2019</v>
      </c>
      <c r="Z300" s="26">
        <f t="shared" si="164"/>
        <v>10</v>
      </c>
      <c r="AA300" s="26">
        <f t="shared" si="165"/>
        <v>2022</v>
      </c>
      <c r="AB300" s="26">
        <f t="shared" si="166"/>
        <v>1</v>
      </c>
      <c r="AC300" s="26">
        <f t="shared" si="167"/>
        <v>2022</v>
      </c>
      <c r="AD300" s="26">
        <f t="shared" si="168"/>
        <v>12</v>
      </c>
      <c r="AE300" s="104">
        <f t="shared" si="169"/>
        <v>1</v>
      </c>
      <c r="AF300" s="104">
        <f t="shared" si="170"/>
        <v>1</v>
      </c>
      <c r="AG300" s="104">
        <f t="shared" si="171"/>
        <v>1</v>
      </c>
      <c r="AH300" s="104">
        <f t="shared" si="172"/>
        <v>1</v>
      </c>
      <c r="AI300" s="104">
        <f t="shared" si="173"/>
        <v>0</v>
      </c>
      <c r="AJ300" s="210" t="s">
        <v>6314</v>
      </c>
      <c r="AK300" s="210" t="s">
        <v>6314</v>
      </c>
      <c r="AL300" s="210" t="s">
        <v>6314</v>
      </c>
      <c r="AM300" s="104">
        <f t="shared" si="174"/>
        <v>0</v>
      </c>
      <c r="AN300" s="104">
        <f t="shared" si="175"/>
        <v>0</v>
      </c>
      <c r="AO300" s="104" t="e">
        <f t="shared" si="176"/>
        <v>#VALUE!</v>
      </c>
      <c r="AP300" s="104" t="e">
        <f t="shared" si="177"/>
        <v>#VALUE!</v>
      </c>
      <c r="AQ300" s="104">
        <f t="shared" si="178"/>
        <v>0</v>
      </c>
    </row>
    <row r="301" spans="1:43">
      <c r="A301" s="70">
        <f t="shared" si="161"/>
        <v>300</v>
      </c>
      <c r="B301" s="70" t="e">
        <f>INDEX(monthly_gwh_mw!B:B,MATCH(A301,monthly_gwh_mw!AA:AA,0))</f>
        <v>#N/A</v>
      </c>
      <c r="C301" s="190" t="e">
        <f>INDEX(monthly_gwh_mw!K:K,MATCH(A301,monthly_gwh_mw!AA:AA,0))</f>
        <v>#N/A</v>
      </c>
      <c r="D301" s="70" t="e">
        <f>INDEX(monthly_gwh_mw!Y:Y,MATCH(A301,monthly_gwh_mw!AA:AA,0))</f>
        <v>#N/A</v>
      </c>
      <c r="E301" s="70" t="e">
        <f>INDEX(monthly_gwh_mw!N:N,MATCH(A301,monthly_gwh_mw!AA:AA,0))</f>
        <v>#N/A</v>
      </c>
      <c r="F301" s="67" t="e">
        <f t="shared" si="162"/>
        <v>#N/A</v>
      </c>
      <c r="G301" s="192">
        <v>43768</v>
      </c>
      <c r="H301" s="40">
        <v>44866</v>
      </c>
      <c r="I301" s="40">
        <v>44926</v>
      </c>
      <c r="J301" s="25" t="s">
        <v>9</v>
      </c>
      <c r="K301" s="25">
        <v>0</v>
      </c>
      <c r="M301" s="67" t="str">
        <f>IF(COUNTIFS(resources!B:B,B301)&gt;0,INDEX(resources!I:I,MATCH(B301,resources!B:B,0)),"fillme")</f>
        <v>fillme</v>
      </c>
      <c r="O301" s="67" t="e">
        <f t="shared" si="160"/>
        <v>#N/A</v>
      </c>
      <c r="P301" s="67" t="e">
        <f t="shared" si="160"/>
        <v>#N/A</v>
      </c>
      <c r="Q301" s="67" t="e">
        <f t="shared" si="160"/>
        <v>#N/A</v>
      </c>
      <c r="R301" s="67" t="e">
        <f t="shared" si="160"/>
        <v>#N/A</v>
      </c>
      <c r="Y301" s="26">
        <f t="shared" si="163"/>
        <v>2019</v>
      </c>
      <c r="Z301" s="26">
        <f t="shared" si="164"/>
        <v>10</v>
      </c>
      <c r="AA301" s="26">
        <f t="shared" si="165"/>
        <v>2022</v>
      </c>
      <c r="AB301" s="26">
        <f t="shared" si="166"/>
        <v>11</v>
      </c>
      <c r="AC301" s="26">
        <f t="shared" si="167"/>
        <v>2022</v>
      </c>
      <c r="AD301" s="26">
        <f t="shared" si="168"/>
        <v>12</v>
      </c>
      <c r="AE301" s="104">
        <f t="shared" si="169"/>
        <v>1</v>
      </c>
      <c r="AF301" s="104">
        <f t="shared" si="170"/>
        <v>1</v>
      </c>
      <c r="AG301" s="104">
        <f t="shared" si="171"/>
        <v>1</v>
      </c>
      <c r="AH301" s="104">
        <f t="shared" si="172"/>
        <v>1</v>
      </c>
      <c r="AI301" s="104">
        <f t="shared" si="173"/>
        <v>0</v>
      </c>
      <c r="AJ301" s="210" t="s">
        <v>6314</v>
      </c>
      <c r="AK301" s="210" t="s">
        <v>6314</v>
      </c>
      <c r="AL301" s="210" t="s">
        <v>6314</v>
      </c>
      <c r="AM301" s="104">
        <f t="shared" si="174"/>
        <v>0</v>
      </c>
      <c r="AN301" s="104">
        <f t="shared" si="175"/>
        <v>0</v>
      </c>
      <c r="AO301" s="104" t="e">
        <f t="shared" si="176"/>
        <v>#VALUE!</v>
      </c>
      <c r="AP301" s="104" t="e">
        <f t="shared" si="177"/>
        <v>#VALUE!</v>
      </c>
      <c r="AQ301" s="104">
        <f t="shared" si="178"/>
        <v>0</v>
      </c>
    </row>
    <row r="302" spans="1:43">
      <c r="A302" s="70">
        <f t="shared" si="161"/>
        <v>301</v>
      </c>
      <c r="B302" s="70" t="e">
        <f>INDEX(monthly_gwh_mw!B:B,MATCH(A302,monthly_gwh_mw!AA:AA,0))</f>
        <v>#N/A</v>
      </c>
      <c r="C302" s="190" t="e">
        <f>INDEX(monthly_gwh_mw!K:K,MATCH(A302,monthly_gwh_mw!AA:AA,0))</f>
        <v>#N/A</v>
      </c>
      <c r="D302" s="70" t="e">
        <f>INDEX(monthly_gwh_mw!Y:Y,MATCH(A302,monthly_gwh_mw!AA:AA,0))</f>
        <v>#N/A</v>
      </c>
      <c r="E302" s="70" t="e">
        <f>INDEX(monthly_gwh_mw!N:N,MATCH(A302,monthly_gwh_mw!AA:AA,0))</f>
        <v>#N/A</v>
      </c>
      <c r="F302" s="67" t="e">
        <f t="shared" si="162"/>
        <v>#N/A</v>
      </c>
      <c r="G302" s="192">
        <v>43768</v>
      </c>
      <c r="H302" s="40">
        <v>43831</v>
      </c>
      <c r="I302" s="40">
        <v>44681</v>
      </c>
      <c r="J302" s="25" t="s">
        <v>9</v>
      </c>
      <c r="K302" s="25">
        <v>0</v>
      </c>
      <c r="M302" s="67" t="str">
        <f>IF(COUNTIFS(resources!B:B,B302)&gt;0,INDEX(resources!I:I,MATCH(B302,resources!B:B,0)),"fillme")</f>
        <v>fillme</v>
      </c>
      <c r="O302" s="67" t="e">
        <f t="shared" si="160"/>
        <v>#N/A</v>
      </c>
      <c r="P302" s="67" t="e">
        <f t="shared" si="160"/>
        <v>#N/A</v>
      </c>
      <c r="Q302" s="67" t="e">
        <f t="shared" si="160"/>
        <v>#N/A</v>
      </c>
      <c r="R302" s="67" t="e">
        <f t="shared" si="160"/>
        <v>#N/A</v>
      </c>
      <c r="Y302" s="26">
        <f t="shared" si="163"/>
        <v>2019</v>
      </c>
      <c r="Z302" s="26">
        <f t="shared" si="164"/>
        <v>10</v>
      </c>
      <c r="AA302" s="26">
        <f t="shared" si="165"/>
        <v>2020</v>
      </c>
      <c r="AB302" s="26">
        <f t="shared" si="166"/>
        <v>1</v>
      </c>
      <c r="AC302" s="26">
        <f t="shared" si="167"/>
        <v>2022</v>
      </c>
      <c r="AD302" s="26">
        <f t="shared" si="168"/>
        <v>4</v>
      </c>
      <c r="AE302" s="104">
        <f t="shared" si="169"/>
        <v>1</v>
      </c>
      <c r="AF302" s="104">
        <f t="shared" si="170"/>
        <v>1</v>
      </c>
      <c r="AG302" s="104">
        <f t="shared" si="171"/>
        <v>1</v>
      </c>
      <c r="AH302" s="104">
        <f t="shared" si="172"/>
        <v>1</v>
      </c>
      <c r="AI302" s="104">
        <f t="shared" si="173"/>
        <v>0</v>
      </c>
      <c r="AJ302" s="210" t="s">
        <v>6314</v>
      </c>
      <c r="AK302" s="210" t="s">
        <v>6314</v>
      </c>
      <c r="AL302" s="210" t="s">
        <v>6314</v>
      </c>
      <c r="AM302" s="104">
        <f t="shared" si="174"/>
        <v>0</v>
      </c>
      <c r="AN302" s="104">
        <f t="shared" si="175"/>
        <v>0</v>
      </c>
      <c r="AO302" s="104" t="e">
        <f t="shared" si="176"/>
        <v>#VALUE!</v>
      </c>
      <c r="AP302" s="104" t="e">
        <f t="shared" si="177"/>
        <v>#VALUE!</v>
      </c>
      <c r="AQ302" s="104">
        <f t="shared" si="178"/>
        <v>0</v>
      </c>
    </row>
    <row r="303" spans="1:43">
      <c r="A303" s="70">
        <f t="shared" si="161"/>
        <v>302</v>
      </c>
      <c r="B303" s="70" t="e">
        <f>INDEX(monthly_gwh_mw!B:B,MATCH(A303,monthly_gwh_mw!AA:AA,0))</f>
        <v>#N/A</v>
      </c>
      <c r="C303" s="190" t="e">
        <f>INDEX(monthly_gwh_mw!K:K,MATCH(A303,monthly_gwh_mw!AA:AA,0))</f>
        <v>#N/A</v>
      </c>
      <c r="D303" s="70" t="e">
        <f>INDEX(monthly_gwh_mw!Y:Y,MATCH(A303,monthly_gwh_mw!AA:AA,0))</f>
        <v>#N/A</v>
      </c>
      <c r="E303" s="70" t="e">
        <f>INDEX(monthly_gwh_mw!N:N,MATCH(A303,monthly_gwh_mw!AA:AA,0))</f>
        <v>#N/A</v>
      </c>
      <c r="F303" s="67" t="e">
        <f t="shared" si="162"/>
        <v>#N/A</v>
      </c>
      <c r="G303" s="192">
        <v>43945</v>
      </c>
      <c r="H303" s="40">
        <v>44562</v>
      </c>
      <c r="I303" s="40">
        <v>44926</v>
      </c>
      <c r="J303" s="25" t="s">
        <v>9</v>
      </c>
      <c r="K303" s="25">
        <v>0</v>
      </c>
      <c r="M303" s="67" t="str">
        <f>IF(COUNTIFS(resources!B:B,B303)&gt;0,INDEX(resources!I:I,MATCH(B303,resources!B:B,0)),"fillme")</f>
        <v>fillme</v>
      </c>
      <c r="O303" s="67" t="e">
        <f t="shared" si="160"/>
        <v>#N/A</v>
      </c>
      <c r="P303" s="67" t="e">
        <f t="shared" si="160"/>
        <v>#N/A</v>
      </c>
      <c r="Q303" s="67" t="e">
        <f t="shared" si="160"/>
        <v>#N/A</v>
      </c>
      <c r="R303" s="67" t="e">
        <f t="shared" si="160"/>
        <v>#N/A</v>
      </c>
      <c r="Y303" s="26">
        <f t="shared" si="163"/>
        <v>2020</v>
      </c>
      <c r="Z303" s="26">
        <f t="shared" si="164"/>
        <v>4</v>
      </c>
      <c r="AA303" s="26">
        <f t="shared" si="165"/>
        <v>2022</v>
      </c>
      <c r="AB303" s="26">
        <f t="shared" si="166"/>
        <v>1</v>
      </c>
      <c r="AC303" s="26">
        <f t="shared" si="167"/>
        <v>2022</v>
      </c>
      <c r="AD303" s="26">
        <f t="shared" si="168"/>
        <v>12</v>
      </c>
      <c r="AE303" s="104">
        <f t="shared" si="169"/>
        <v>1</v>
      </c>
      <c r="AF303" s="104">
        <f t="shared" si="170"/>
        <v>1</v>
      </c>
      <c r="AG303" s="104">
        <f t="shared" si="171"/>
        <v>1</v>
      </c>
      <c r="AH303" s="104">
        <f t="shared" si="172"/>
        <v>1</v>
      </c>
      <c r="AI303" s="104">
        <f t="shared" si="173"/>
        <v>0</v>
      </c>
      <c r="AJ303" s="210" t="s">
        <v>6314</v>
      </c>
      <c r="AK303" s="210" t="s">
        <v>6314</v>
      </c>
      <c r="AL303" s="210" t="s">
        <v>6314</v>
      </c>
      <c r="AM303" s="104">
        <f t="shared" si="174"/>
        <v>0</v>
      </c>
      <c r="AN303" s="104">
        <f t="shared" si="175"/>
        <v>0</v>
      </c>
      <c r="AO303" s="104" t="e">
        <f t="shared" si="176"/>
        <v>#VALUE!</v>
      </c>
      <c r="AP303" s="104" t="e">
        <f t="shared" si="177"/>
        <v>#VALUE!</v>
      </c>
      <c r="AQ303" s="104">
        <f t="shared" si="178"/>
        <v>0</v>
      </c>
    </row>
    <row r="304" spans="1:43">
      <c r="A304" s="70">
        <f t="shared" si="161"/>
        <v>303</v>
      </c>
      <c r="B304" s="70" t="e">
        <f>INDEX(monthly_gwh_mw!B:B,MATCH(A304,monthly_gwh_mw!AA:AA,0))</f>
        <v>#N/A</v>
      </c>
      <c r="C304" s="190" t="e">
        <f>INDEX(monthly_gwh_mw!K:K,MATCH(A304,monthly_gwh_mw!AA:AA,0))</f>
        <v>#N/A</v>
      </c>
      <c r="D304" s="70" t="e">
        <f>INDEX(monthly_gwh_mw!Y:Y,MATCH(A304,monthly_gwh_mw!AA:AA,0))</f>
        <v>#N/A</v>
      </c>
      <c r="E304" s="70" t="e">
        <f>INDEX(monthly_gwh_mw!N:N,MATCH(A304,monthly_gwh_mw!AA:AA,0))</f>
        <v>#N/A</v>
      </c>
      <c r="F304" s="67" t="e">
        <f t="shared" si="162"/>
        <v>#N/A</v>
      </c>
      <c r="G304" s="192">
        <v>44136</v>
      </c>
      <c r="H304" s="40">
        <v>44562</v>
      </c>
      <c r="I304" s="40">
        <v>44926</v>
      </c>
      <c r="J304" s="25" t="s">
        <v>9</v>
      </c>
      <c r="K304" s="25">
        <v>0</v>
      </c>
      <c r="M304" s="67" t="str">
        <f>IF(COUNTIFS(resources!B:B,B304)&gt;0,INDEX(resources!I:I,MATCH(B304,resources!B:B,0)),"fillme")</f>
        <v>fillme</v>
      </c>
      <c r="O304" s="67" t="e">
        <f t="shared" si="160"/>
        <v>#N/A</v>
      </c>
      <c r="P304" s="67" t="e">
        <f t="shared" si="160"/>
        <v>#N/A</v>
      </c>
      <c r="Q304" s="67" t="e">
        <f t="shared" si="160"/>
        <v>#N/A</v>
      </c>
      <c r="R304" s="67" t="e">
        <f t="shared" si="160"/>
        <v>#N/A</v>
      </c>
      <c r="Y304" s="26">
        <f t="shared" si="163"/>
        <v>2020</v>
      </c>
      <c r="Z304" s="26">
        <f t="shared" si="164"/>
        <v>11</v>
      </c>
      <c r="AA304" s="26">
        <f t="shared" si="165"/>
        <v>2022</v>
      </c>
      <c r="AB304" s="26">
        <f t="shared" si="166"/>
        <v>1</v>
      </c>
      <c r="AC304" s="26">
        <f t="shared" si="167"/>
        <v>2022</v>
      </c>
      <c r="AD304" s="26">
        <f t="shared" si="168"/>
        <v>12</v>
      </c>
      <c r="AE304" s="104">
        <f t="shared" si="169"/>
        <v>1</v>
      </c>
      <c r="AF304" s="104">
        <f t="shared" si="170"/>
        <v>1</v>
      </c>
      <c r="AG304" s="104">
        <f t="shared" si="171"/>
        <v>1</v>
      </c>
      <c r="AH304" s="104">
        <f t="shared" si="172"/>
        <v>1</v>
      </c>
      <c r="AI304" s="104">
        <f t="shared" si="173"/>
        <v>0</v>
      </c>
      <c r="AJ304" s="210" t="s">
        <v>6314</v>
      </c>
      <c r="AK304" s="210" t="s">
        <v>6314</v>
      </c>
      <c r="AL304" s="210" t="s">
        <v>6314</v>
      </c>
      <c r="AM304" s="104">
        <f t="shared" si="174"/>
        <v>0</v>
      </c>
      <c r="AN304" s="104">
        <f t="shared" si="175"/>
        <v>0</v>
      </c>
      <c r="AO304" s="104" t="e">
        <f t="shared" si="176"/>
        <v>#VALUE!</v>
      </c>
      <c r="AP304" s="104" t="e">
        <f t="shared" si="177"/>
        <v>#VALUE!</v>
      </c>
      <c r="AQ304" s="104">
        <f t="shared" si="178"/>
        <v>0</v>
      </c>
    </row>
    <row r="305" spans="1:43">
      <c r="A305" s="70">
        <f t="shared" si="161"/>
        <v>304</v>
      </c>
      <c r="B305" s="70" t="e">
        <f>INDEX(monthly_gwh_mw!B:B,MATCH(A305,monthly_gwh_mw!AA:AA,0))</f>
        <v>#N/A</v>
      </c>
      <c r="C305" s="190" t="e">
        <f>INDEX(monthly_gwh_mw!K:K,MATCH(A305,monthly_gwh_mw!AA:AA,0))</f>
        <v>#N/A</v>
      </c>
      <c r="D305" s="70" t="e">
        <f>INDEX(monthly_gwh_mw!Y:Y,MATCH(A305,monthly_gwh_mw!AA:AA,0))</f>
        <v>#N/A</v>
      </c>
      <c r="E305" s="70" t="e">
        <f>INDEX(monthly_gwh_mw!N:N,MATCH(A305,monthly_gwh_mw!AA:AA,0))</f>
        <v>#N/A</v>
      </c>
      <c r="F305" s="67" t="e">
        <f t="shared" ref="F305" si="179">IF(E305=1,"ok","fillme")</f>
        <v>#N/A</v>
      </c>
      <c r="G305" s="192">
        <v>44197</v>
      </c>
      <c r="H305" s="40">
        <v>44197</v>
      </c>
      <c r="I305" s="40">
        <v>47848</v>
      </c>
      <c r="J305" s="25" t="s">
        <v>9</v>
      </c>
      <c r="K305" s="25">
        <v>0</v>
      </c>
      <c r="M305" s="67" t="str">
        <f>IF(COUNTIFS(resources!B:B,B305)&gt;0,INDEX(resources!I:I,MATCH(B305,resources!B:B,0)),"fillme")</f>
        <v>fillme</v>
      </c>
      <c r="O305" s="67" t="e">
        <f t="shared" si="160"/>
        <v>#N/A</v>
      </c>
      <c r="P305" s="67" t="e">
        <f t="shared" si="160"/>
        <v>#N/A</v>
      </c>
      <c r="Q305" s="67" t="e">
        <f t="shared" si="160"/>
        <v>#N/A</v>
      </c>
      <c r="R305" s="67" t="e">
        <f t="shared" si="160"/>
        <v>#N/A</v>
      </c>
      <c r="Y305" s="26">
        <f t="shared" ref="Y305" si="180">YEAR(G305)</f>
        <v>2021</v>
      </c>
      <c r="Z305" s="26">
        <f t="shared" ref="Z305" si="181">MONTH(G305)</f>
        <v>1</v>
      </c>
      <c r="AA305" s="26">
        <f t="shared" ref="AA305" si="182">YEAR(H305)</f>
        <v>2021</v>
      </c>
      <c r="AB305" s="26">
        <f t="shared" ref="AB305" si="183">MONTH(H305)</f>
        <v>1</v>
      </c>
      <c r="AC305" s="26">
        <f t="shared" ref="AC305" si="184">YEAR(I305)</f>
        <v>2030</v>
      </c>
      <c r="AD305" s="26">
        <f t="shared" ref="AD305" si="185">MONTH(I305)</f>
        <v>12</v>
      </c>
      <c r="AE305" s="104">
        <f t="shared" ref="AE305" si="186">OR(K305=0,K305=1)*1</f>
        <v>1</v>
      </c>
      <c r="AF305" s="104">
        <f t="shared" ref="AF305" si="187">OR(L305=0,L305=1)*1</f>
        <v>1</v>
      </c>
      <c r="AG305" s="104">
        <f t="shared" ref="AG305" si="188">IF(U305=1,COUNT(S305:X305)=6,1)*1</f>
        <v>1</v>
      </c>
      <c r="AH305" s="104">
        <f t="shared" ref="AH305" si="189">ISNUMBER(G305)*ISNUMBER(H305)*ISNUMBER(I305)</f>
        <v>1</v>
      </c>
      <c r="AI305" s="104">
        <f t="shared" ref="AI305" si="190">(COUNTIFS(E305:R305,"fillme")=0)*1</f>
        <v>0</v>
      </c>
      <c r="AJ305" s="210" t="s">
        <v>6314</v>
      </c>
      <c r="AK305" s="210" t="s">
        <v>6314</v>
      </c>
      <c r="AL305" s="210" t="s">
        <v>6314</v>
      </c>
      <c r="AM305" s="104">
        <f t="shared" ref="AM305" si="191">IFERROR(AK305*(N305="eo2021")*M305,0)</f>
        <v>0</v>
      </c>
      <c r="AN305" s="104">
        <f t="shared" ref="AN305" si="192">IFERROR(AK305*(N305="not in IEPR demand forecast")*M305,0)</f>
        <v>0</v>
      </c>
      <c r="AO305" s="104" t="e">
        <f t="shared" ref="AO305" si="193">FIND("adding ",N305)+LEN("adding")</f>
        <v>#VALUE!</v>
      </c>
      <c r="AP305" s="104" t="e">
        <f t="shared" ref="AP305" si="194">FIND(" MW",N305)</f>
        <v>#VALUE!</v>
      </c>
      <c r="AQ305" s="104">
        <f t="shared" ref="AQ305" si="195">IFERROR(MID(N305,AO305,AP305-AO305)*1,0)</f>
        <v>0</v>
      </c>
    </row>
    <row r="306" spans="1:43">
      <c r="A306" s="70">
        <f t="shared" si="161"/>
        <v>305</v>
      </c>
      <c r="B306" s="70" t="e">
        <f>INDEX(monthly_gwh_mw!B:B,MATCH(A306,monthly_gwh_mw!AA:AA,0))</f>
        <v>#N/A</v>
      </c>
      <c r="C306" s="190" t="e">
        <f>INDEX(monthly_gwh_mw!K:K,MATCH(A306,monthly_gwh_mw!AA:AA,0))</f>
        <v>#N/A</v>
      </c>
      <c r="D306" s="70" t="e">
        <f>INDEX(monthly_gwh_mw!Y:Y,MATCH(A306,monthly_gwh_mw!AA:AA,0))</f>
        <v>#N/A</v>
      </c>
      <c r="E306" s="70" t="e">
        <f>INDEX(monthly_gwh_mw!N:N,MATCH(A306,monthly_gwh_mw!AA:AA,0))</f>
        <v>#N/A</v>
      </c>
      <c r="F306" s="67" t="e">
        <f t="shared" ref="F306" si="196">IF(E306=1,"ok","fillme")</f>
        <v>#N/A</v>
      </c>
      <c r="G306" s="192">
        <v>43997</v>
      </c>
      <c r="H306" s="40">
        <v>43997</v>
      </c>
      <c r="I306" s="40">
        <v>44196</v>
      </c>
      <c r="J306" s="25" t="s">
        <v>9</v>
      </c>
      <c r="K306" s="25">
        <v>0</v>
      </c>
      <c r="M306" s="67" t="str">
        <f>IF(COUNTIFS(resources!B:B,B306)&gt;0,INDEX(resources!I:I,MATCH(B306,resources!B:B,0)),"fillme")</f>
        <v>fillme</v>
      </c>
      <c r="O306" s="67" t="e">
        <f t="shared" si="160"/>
        <v>#N/A</v>
      </c>
      <c r="P306" s="67" t="e">
        <f t="shared" si="160"/>
        <v>#N/A</v>
      </c>
      <c r="Q306" s="67" t="e">
        <f t="shared" si="160"/>
        <v>#N/A</v>
      </c>
      <c r="R306" s="67" t="e">
        <f t="shared" si="160"/>
        <v>#N/A</v>
      </c>
      <c r="Y306" s="26">
        <f t="shared" ref="Y306" si="197">YEAR(G306)</f>
        <v>2020</v>
      </c>
      <c r="Z306" s="26">
        <f t="shared" ref="Z306" si="198">MONTH(G306)</f>
        <v>6</v>
      </c>
      <c r="AA306" s="26">
        <f t="shared" ref="AA306" si="199">YEAR(H306)</f>
        <v>2020</v>
      </c>
      <c r="AB306" s="26">
        <f t="shared" ref="AB306" si="200">MONTH(H306)</f>
        <v>6</v>
      </c>
      <c r="AC306" s="26">
        <f t="shared" ref="AC306" si="201">YEAR(I306)</f>
        <v>2020</v>
      </c>
      <c r="AD306" s="26">
        <f t="shared" ref="AD306" si="202">MONTH(I306)</f>
        <v>12</v>
      </c>
      <c r="AE306" s="104">
        <f t="shared" ref="AE306" si="203">OR(K306=0,K306=1)*1</f>
        <v>1</v>
      </c>
      <c r="AF306" s="104">
        <f t="shared" ref="AF306" si="204">OR(L306=0,L306=1)*1</f>
        <v>1</v>
      </c>
      <c r="AG306" s="104">
        <f t="shared" ref="AG306" si="205">IF(U306=1,COUNT(S306:X306)=6,1)*1</f>
        <v>1</v>
      </c>
      <c r="AH306" s="104">
        <f t="shared" ref="AH306" si="206">ISNUMBER(G306)*ISNUMBER(H306)*ISNUMBER(I306)</f>
        <v>1</v>
      </c>
      <c r="AI306" s="104">
        <f t="shared" ref="AI306" si="207">(COUNTIFS(E306:R306,"fillme")=0)*1</f>
        <v>0</v>
      </c>
      <c r="AJ306" s="210" t="s">
        <v>6314</v>
      </c>
      <c r="AK306" s="210" t="s">
        <v>6314</v>
      </c>
      <c r="AL306" s="210" t="s">
        <v>6314</v>
      </c>
      <c r="AM306" s="104">
        <f t="shared" ref="AM306" si="208">IFERROR(AK306*(N306="eo2021")*M306,0)</f>
        <v>0</v>
      </c>
      <c r="AN306" s="104">
        <f t="shared" ref="AN306" si="209">IFERROR(AK306*(N306="not in IEPR demand forecast")*M306,0)</f>
        <v>0</v>
      </c>
      <c r="AO306" s="104" t="e">
        <f t="shared" ref="AO306" si="210">FIND("adding ",N306)+LEN("adding")</f>
        <v>#VALUE!</v>
      </c>
      <c r="AP306" s="104" t="e">
        <f t="shared" ref="AP306" si="211">FIND(" MW",N306)</f>
        <v>#VALUE!</v>
      </c>
      <c r="AQ306" s="104">
        <f t="shared" ref="AQ306" si="212">IFERROR(MID(N306,AO306,AP306-AO306)*1,0)</f>
        <v>0</v>
      </c>
    </row>
    <row r="307" spans="1:43">
      <c r="A307" s="70">
        <f t="shared" si="161"/>
        <v>306</v>
      </c>
      <c r="B307" s="70" t="e">
        <f>INDEX(monthly_gwh_mw!B:B,MATCH(A307,monthly_gwh_mw!AA:AA,0))</f>
        <v>#N/A</v>
      </c>
      <c r="C307" s="190" t="e">
        <f>INDEX(monthly_gwh_mw!K:K,MATCH(A307,monthly_gwh_mw!AA:AA,0))</f>
        <v>#N/A</v>
      </c>
      <c r="D307" s="70" t="e">
        <f>INDEX(monthly_gwh_mw!Y:Y,MATCH(A307,monthly_gwh_mw!AA:AA,0))</f>
        <v>#N/A</v>
      </c>
      <c r="E307" s="70" t="e">
        <f>INDEX(monthly_gwh_mw!N:N,MATCH(A307,monthly_gwh_mw!AA:AA,0))</f>
        <v>#N/A</v>
      </c>
      <c r="F307" s="67" t="e">
        <f t="shared" ref="F307" si="213">IF(E307=1,"ok","fillme")</f>
        <v>#N/A</v>
      </c>
      <c r="G307" s="192">
        <v>43936</v>
      </c>
      <c r="H307" s="40">
        <v>43941</v>
      </c>
      <c r="I307" s="40">
        <v>44196</v>
      </c>
      <c r="J307" s="25" t="s">
        <v>9</v>
      </c>
      <c r="K307" s="25">
        <v>0</v>
      </c>
      <c r="M307" s="67" t="str">
        <f>IF(COUNTIFS(resources!B:B,B307)&gt;0,INDEX(resources!I:I,MATCH(B307,resources!B:B,0)),"fillme")</f>
        <v>fillme</v>
      </c>
      <c r="O307" s="67" t="e">
        <f t="shared" si="160"/>
        <v>#N/A</v>
      </c>
      <c r="P307" s="67" t="e">
        <f t="shared" si="160"/>
        <v>#N/A</v>
      </c>
      <c r="Q307" s="67" t="e">
        <f t="shared" si="160"/>
        <v>#N/A</v>
      </c>
      <c r="R307" s="67" t="e">
        <f t="shared" si="160"/>
        <v>#N/A</v>
      </c>
      <c r="Y307" s="26">
        <f t="shared" ref="Y307" si="214">YEAR(G307)</f>
        <v>2020</v>
      </c>
      <c r="Z307" s="26">
        <f t="shared" ref="Z307" si="215">MONTH(G307)</f>
        <v>4</v>
      </c>
      <c r="AA307" s="26">
        <f t="shared" ref="AA307" si="216">YEAR(H307)</f>
        <v>2020</v>
      </c>
      <c r="AB307" s="26">
        <f t="shared" ref="AB307" si="217">MONTH(H307)</f>
        <v>4</v>
      </c>
      <c r="AC307" s="26">
        <f t="shared" ref="AC307" si="218">YEAR(I307)</f>
        <v>2020</v>
      </c>
      <c r="AD307" s="26">
        <f t="shared" ref="AD307" si="219">MONTH(I307)</f>
        <v>12</v>
      </c>
      <c r="AE307" s="104">
        <f t="shared" ref="AE307" si="220">OR(K307=0,K307=1)*1</f>
        <v>1</v>
      </c>
      <c r="AF307" s="104">
        <f t="shared" ref="AF307" si="221">OR(L307=0,L307=1)*1</f>
        <v>1</v>
      </c>
      <c r="AG307" s="104">
        <f t="shared" ref="AG307" si="222">IF(U307=1,COUNT(S307:X307)=6,1)*1</f>
        <v>1</v>
      </c>
      <c r="AH307" s="104">
        <f t="shared" ref="AH307" si="223">ISNUMBER(G307)*ISNUMBER(H307)*ISNUMBER(I307)</f>
        <v>1</v>
      </c>
      <c r="AI307" s="104">
        <f t="shared" ref="AI307" si="224">(COUNTIFS(E307:R307,"fillme")=0)*1</f>
        <v>0</v>
      </c>
      <c r="AJ307" s="210" t="s">
        <v>6314</v>
      </c>
      <c r="AK307" s="210" t="s">
        <v>6314</v>
      </c>
      <c r="AL307" s="210" t="s">
        <v>6314</v>
      </c>
      <c r="AM307" s="104">
        <f t="shared" ref="AM307" si="225">IFERROR(AK307*(N307="eo2021")*M307,0)</f>
        <v>0</v>
      </c>
      <c r="AN307" s="104">
        <f t="shared" ref="AN307" si="226">IFERROR(AK307*(N307="not in IEPR demand forecast")*M307,0)</f>
        <v>0</v>
      </c>
      <c r="AO307" s="104" t="e">
        <f t="shared" ref="AO307" si="227">FIND("adding ",N307)+LEN("adding")</f>
        <v>#VALUE!</v>
      </c>
      <c r="AP307" s="104" t="e">
        <f t="shared" ref="AP307" si="228">FIND(" MW",N307)</f>
        <v>#VALUE!</v>
      </c>
      <c r="AQ307" s="104">
        <f t="shared" ref="AQ307" si="229">IFERROR(MID(N307,AO307,AP307-AO307)*1,0)</f>
        <v>0</v>
      </c>
    </row>
    <row r="308" spans="1:43">
      <c r="G308" s="192"/>
      <c r="M308" s="67"/>
      <c r="O308" s="67"/>
      <c r="P308" s="67"/>
      <c r="Q308" s="67"/>
      <c r="R308" s="67"/>
    </row>
    <row r="309" spans="1:43">
      <c r="G309" s="192"/>
      <c r="M309" s="67"/>
      <c r="O309" s="67"/>
      <c r="P309" s="67"/>
      <c r="Q309" s="67"/>
      <c r="R309" s="67"/>
    </row>
    <row r="310" spans="1:43">
      <c r="G310" s="192"/>
      <c r="M310" s="67"/>
      <c r="O310" s="67"/>
      <c r="P310" s="67"/>
      <c r="Q310" s="67"/>
      <c r="R310" s="67"/>
    </row>
    <row r="311" spans="1:43">
      <c r="G311" s="192"/>
      <c r="M311" s="67"/>
      <c r="O311" s="67"/>
      <c r="P311" s="67"/>
      <c r="Q311" s="67"/>
      <c r="R311" s="67"/>
    </row>
    <row r="312" spans="1:43">
      <c r="G312" s="192"/>
      <c r="M312" s="67"/>
      <c r="O312" s="67"/>
      <c r="P312" s="67"/>
      <c r="Q312" s="67"/>
      <c r="R312" s="67"/>
    </row>
    <row r="313" spans="1:43">
      <c r="G313" s="192"/>
      <c r="M313" s="67"/>
      <c r="O313" s="67"/>
      <c r="P313" s="67"/>
      <c r="Q313" s="67"/>
      <c r="R313" s="67"/>
    </row>
    <row r="314" spans="1:43">
      <c r="G314" s="192"/>
      <c r="M314" s="67"/>
      <c r="O314" s="67"/>
      <c r="P314" s="67"/>
      <c r="Q314" s="67"/>
      <c r="R314" s="67"/>
    </row>
    <row r="315" spans="1:43">
      <c r="G315" s="192"/>
      <c r="M315" s="67"/>
      <c r="O315" s="67"/>
      <c r="P315" s="67"/>
      <c r="Q315" s="67"/>
      <c r="R315" s="67"/>
    </row>
    <row r="316" spans="1:43">
      <c r="G316" s="192"/>
      <c r="M316" s="67"/>
      <c r="O316" s="67"/>
      <c r="P316" s="67"/>
      <c r="Q316" s="67"/>
      <c r="R316" s="67"/>
    </row>
    <row r="317" spans="1:43">
      <c r="G317" s="192"/>
      <c r="M317" s="67"/>
      <c r="O317" s="67"/>
      <c r="P317" s="67"/>
      <c r="Q317" s="67"/>
      <c r="R317" s="67"/>
    </row>
    <row r="318" spans="1:43">
      <c r="M318" s="67"/>
      <c r="O318" s="68"/>
      <c r="P318" s="68"/>
      <c r="Q318" s="68"/>
      <c r="R318" s="68"/>
    </row>
    <row r="319" spans="1:43">
      <c r="M319" s="67"/>
      <c r="O319" s="68"/>
      <c r="P319" s="68"/>
      <c r="Q319" s="68"/>
      <c r="R319" s="68"/>
    </row>
    <row r="320" spans="1:43">
      <c r="M320" s="67"/>
      <c r="O320" s="68"/>
      <c r="P320" s="68"/>
      <c r="Q320" s="68"/>
      <c r="R320" s="68"/>
    </row>
    <row r="321" spans="13:18">
      <c r="M321" s="67"/>
      <c r="O321" s="68"/>
      <c r="P321" s="68"/>
      <c r="Q321" s="68"/>
      <c r="R321" s="68"/>
    </row>
    <row r="322" spans="13:18">
      <c r="M322" s="67"/>
      <c r="O322" s="68"/>
      <c r="P322" s="68"/>
      <c r="Q322" s="68"/>
      <c r="R322" s="68"/>
    </row>
    <row r="323" spans="13:18">
      <c r="M323" s="67"/>
      <c r="O323" s="68"/>
      <c r="P323" s="68"/>
      <c r="Q323" s="68"/>
      <c r="R323" s="68"/>
    </row>
    <row r="324" spans="13:18">
      <c r="M324" s="67"/>
      <c r="O324" s="68"/>
      <c r="P324" s="68"/>
      <c r="Q324" s="68"/>
      <c r="R324" s="68"/>
    </row>
    <row r="325" spans="13:18">
      <c r="M325" s="67"/>
      <c r="O325" s="68"/>
      <c r="P325" s="68"/>
      <c r="Q325" s="68"/>
      <c r="R325" s="68"/>
    </row>
    <row r="326" spans="13:18">
      <c r="M326" s="67"/>
      <c r="O326" s="68"/>
      <c r="P326" s="68"/>
      <c r="Q326" s="68"/>
      <c r="R326" s="68"/>
    </row>
    <row r="327" spans="13:18">
      <c r="M327" s="67"/>
      <c r="O327" s="68"/>
      <c r="P327" s="68"/>
      <c r="Q327" s="68"/>
      <c r="R327" s="68"/>
    </row>
    <row r="328" spans="13:18">
      <c r="M328" s="67"/>
      <c r="O328" s="68"/>
      <c r="P328" s="68"/>
      <c r="Q328" s="68"/>
      <c r="R328" s="68"/>
    </row>
    <row r="329" spans="13:18">
      <c r="M329" s="67"/>
      <c r="O329" s="68"/>
      <c r="P329" s="68"/>
      <c r="Q329" s="68"/>
      <c r="R329" s="68"/>
    </row>
    <row r="330" spans="13:18">
      <c r="M330" s="67"/>
      <c r="O330" s="68"/>
      <c r="P330" s="68"/>
      <c r="Q330" s="68"/>
      <c r="R330" s="68"/>
    </row>
    <row r="331" spans="13:18">
      <c r="M331" s="67"/>
      <c r="O331" s="68"/>
      <c r="P331" s="68"/>
      <c r="Q331" s="68"/>
      <c r="R331" s="68"/>
    </row>
    <row r="332" spans="13:18">
      <c r="M332" s="67"/>
      <c r="O332" s="68"/>
      <c r="P332" s="68"/>
      <c r="Q332" s="68"/>
      <c r="R332" s="68"/>
    </row>
    <row r="333" spans="13:18">
      <c r="M333" s="67"/>
      <c r="O333" s="68"/>
      <c r="P333" s="68"/>
      <c r="Q333" s="68"/>
      <c r="R333" s="68"/>
    </row>
    <row r="334" spans="13:18">
      <c r="M334" s="67"/>
      <c r="O334" s="68"/>
      <c r="P334" s="68"/>
      <c r="Q334" s="68"/>
      <c r="R334" s="68"/>
    </row>
    <row r="335" spans="13:18">
      <c r="M335" s="67"/>
      <c r="O335" s="68"/>
      <c r="P335" s="68"/>
      <c r="Q335" s="68"/>
      <c r="R335" s="68"/>
    </row>
    <row r="336" spans="13:18">
      <c r="M336" s="67"/>
      <c r="O336" s="68"/>
      <c r="P336" s="68"/>
      <c r="Q336" s="68"/>
      <c r="R336" s="68"/>
    </row>
    <row r="337" spans="13:18">
      <c r="M337" s="67"/>
      <c r="O337" s="68"/>
      <c r="P337" s="68"/>
      <c r="Q337" s="68"/>
      <c r="R337" s="68"/>
    </row>
    <row r="338" spans="13:18">
      <c r="M338" s="67"/>
      <c r="O338" s="68"/>
      <c r="P338" s="68"/>
      <c r="Q338" s="68"/>
      <c r="R338" s="68"/>
    </row>
    <row r="339" spans="13:18">
      <c r="M339" s="67"/>
      <c r="O339" s="68"/>
      <c r="P339" s="68"/>
      <c r="Q339" s="68"/>
      <c r="R339" s="68"/>
    </row>
    <row r="340" spans="13:18">
      <c r="M340" s="67"/>
      <c r="O340" s="68"/>
      <c r="P340" s="68"/>
      <c r="Q340" s="68"/>
      <c r="R340" s="68"/>
    </row>
    <row r="341" spans="13:18">
      <c r="M341" s="67"/>
      <c r="O341" s="68"/>
      <c r="P341" s="68"/>
      <c r="Q341" s="68"/>
      <c r="R341" s="68"/>
    </row>
    <row r="342" spans="13:18">
      <c r="M342" s="67"/>
      <c r="O342" s="68"/>
      <c r="P342" s="68"/>
      <c r="Q342" s="68"/>
      <c r="R342" s="68"/>
    </row>
    <row r="343" spans="13:18">
      <c r="M343" s="67"/>
      <c r="O343" s="68"/>
      <c r="P343" s="68"/>
      <c r="Q343" s="68"/>
      <c r="R343" s="68"/>
    </row>
    <row r="344" spans="13:18">
      <c r="M344" s="67"/>
      <c r="O344" s="68"/>
      <c r="P344" s="68"/>
      <c r="Q344" s="68"/>
      <c r="R344" s="68"/>
    </row>
    <row r="345" spans="13:18">
      <c r="M345" s="67"/>
      <c r="O345" s="68"/>
      <c r="P345" s="68"/>
      <c r="Q345" s="68"/>
      <c r="R345" s="68"/>
    </row>
    <row r="346" spans="13:18">
      <c r="M346" s="67"/>
      <c r="O346" s="68"/>
      <c r="P346" s="68"/>
      <c r="Q346" s="68"/>
      <c r="R346" s="68"/>
    </row>
    <row r="347" spans="13:18">
      <c r="M347" s="67"/>
      <c r="O347" s="68"/>
      <c r="P347" s="68"/>
      <c r="Q347" s="68"/>
      <c r="R347" s="68"/>
    </row>
    <row r="348" spans="13:18">
      <c r="M348" s="67"/>
      <c r="O348" s="68"/>
      <c r="P348" s="68"/>
      <c r="Q348" s="68"/>
      <c r="R348" s="68"/>
    </row>
    <row r="349" spans="13:18">
      <c r="M349" s="67"/>
      <c r="O349" s="68"/>
      <c r="P349" s="68"/>
      <c r="Q349" s="68"/>
      <c r="R349" s="68"/>
    </row>
    <row r="350" spans="13:18">
      <c r="M350" s="67"/>
      <c r="O350" s="68"/>
      <c r="P350" s="68"/>
      <c r="Q350" s="68"/>
      <c r="R350" s="68"/>
    </row>
    <row r="351" spans="13:18">
      <c r="M351" s="67"/>
      <c r="O351" s="68"/>
      <c r="P351" s="68"/>
      <c r="Q351" s="68"/>
      <c r="R351" s="68"/>
    </row>
    <row r="352" spans="13:18">
      <c r="M352" s="67"/>
      <c r="O352" s="68"/>
      <c r="P352" s="68"/>
      <c r="Q352" s="68"/>
      <c r="R352" s="68"/>
    </row>
    <row r="353" spans="13:18">
      <c r="M353" s="67"/>
      <c r="O353" s="68"/>
      <c r="P353" s="68"/>
      <c r="Q353" s="68"/>
      <c r="R353" s="68"/>
    </row>
    <row r="354" spans="13:18">
      <c r="M354" s="67"/>
      <c r="O354" s="68"/>
      <c r="P354" s="68"/>
      <c r="Q354" s="68"/>
      <c r="R354" s="68"/>
    </row>
    <row r="355" spans="13:18">
      <c r="M355" s="67"/>
      <c r="O355" s="68"/>
      <c r="P355" s="68"/>
      <c r="Q355" s="68"/>
      <c r="R355" s="68"/>
    </row>
    <row r="356" spans="13:18">
      <c r="M356" s="67"/>
      <c r="O356" s="68"/>
      <c r="P356" s="68"/>
      <c r="Q356" s="68"/>
      <c r="R356" s="68"/>
    </row>
    <row r="357" spans="13:18">
      <c r="M357" s="67"/>
      <c r="O357" s="68"/>
      <c r="P357" s="68"/>
      <c r="Q357" s="68"/>
      <c r="R357" s="68"/>
    </row>
    <row r="358" spans="13:18">
      <c r="M358" s="67"/>
      <c r="O358" s="68"/>
      <c r="P358" s="68"/>
      <c r="Q358" s="68"/>
      <c r="R358" s="68"/>
    </row>
    <row r="359" spans="13:18">
      <c r="M359" s="67"/>
      <c r="O359" s="68"/>
      <c r="P359" s="68"/>
      <c r="Q359" s="68"/>
      <c r="R359" s="68"/>
    </row>
    <row r="360" spans="13:18">
      <c r="M360" s="67"/>
      <c r="O360" s="68"/>
      <c r="P360" s="68"/>
      <c r="Q360" s="68"/>
      <c r="R360" s="68"/>
    </row>
    <row r="361" spans="13:18">
      <c r="M361" s="67"/>
      <c r="O361" s="68"/>
      <c r="P361" s="68"/>
      <c r="Q361" s="68"/>
      <c r="R361" s="68"/>
    </row>
    <row r="362" spans="13:18">
      <c r="M362" s="67"/>
      <c r="O362" s="68"/>
      <c r="P362" s="68"/>
      <c r="Q362" s="68"/>
      <c r="R362" s="68"/>
    </row>
    <row r="363" spans="13:18">
      <c r="M363" s="67"/>
      <c r="O363" s="68"/>
      <c r="P363" s="68"/>
      <c r="Q363" s="68"/>
      <c r="R363" s="68"/>
    </row>
    <row r="364" spans="13:18">
      <c r="M364" s="67"/>
      <c r="O364" s="68"/>
      <c r="P364" s="68"/>
      <c r="Q364" s="68"/>
      <c r="R364" s="68"/>
    </row>
    <row r="365" spans="13:18">
      <c r="M365" s="67"/>
      <c r="O365" s="68"/>
      <c r="P365" s="68"/>
      <c r="Q365" s="68"/>
      <c r="R365" s="68"/>
    </row>
    <row r="366" spans="13:18">
      <c r="M366" s="67"/>
      <c r="O366" s="68"/>
      <c r="P366" s="68"/>
      <c r="Q366" s="68"/>
      <c r="R366" s="68"/>
    </row>
    <row r="367" spans="13:18">
      <c r="M367" s="67"/>
      <c r="O367" s="68"/>
      <c r="P367" s="68"/>
      <c r="Q367" s="68"/>
      <c r="R367" s="68"/>
    </row>
    <row r="368" spans="13:18">
      <c r="M368" s="67"/>
      <c r="O368" s="68"/>
      <c r="P368" s="68"/>
      <c r="Q368" s="68"/>
      <c r="R368" s="68"/>
    </row>
    <row r="369" spans="13:18">
      <c r="M369" s="67"/>
      <c r="O369" s="68"/>
      <c r="P369" s="68"/>
      <c r="Q369" s="68"/>
      <c r="R369" s="68"/>
    </row>
    <row r="370" spans="13:18">
      <c r="M370" s="67"/>
      <c r="O370" s="68"/>
      <c r="P370" s="68"/>
      <c r="Q370" s="68"/>
      <c r="R370" s="68"/>
    </row>
    <row r="371" spans="13:18">
      <c r="M371" s="67"/>
      <c r="O371" s="68"/>
      <c r="P371" s="68"/>
      <c r="Q371" s="68"/>
      <c r="R371" s="68"/>
    </row>
    <row r="372" spans="13:18">
      <c r="M372" s="67"/>
      <c r="O372" s="68"/>
      <c r="P372" s="68"/>
      <c r="Q372" s="68"/>
      <c r="R372" s="68"/>
    </row>
    <row r="373" spans="13:18">
      <c r="M373" s="67"/>
      <c r="O373" s="68"/>
      <c r="P373" s="68"/>
      <c r="Q373" s="68"/>
      <c r="R373" s="68"/>
    </row>
    <row r="374" spans="13:18">
      <c r="M374" s="67"/>
      <c r="O374" s="68"/>
      <c r="P374" s="68"/>
      <c r="Q374" s="68"/>
      <c r="R374" s="68"/>
    </row>
    <row r="375" spans="13:18">
      <c r="M375" s="67"/>
      <c r="O375" s="68"/>
      <c r="P375" s="68"/>
      <c r="Q375" s="68"/>
      <c r="R375" s="68"/>
    </row>
    <row r="376" spans="13:18">
      <c r="M376" s="67"/>
      <c r="O376" s="68"/>
      <c r="P376" s="68"/>
      <c r="Q376" s="68"/>
      <c r="R376" s="68"/>
    </row>
    <row r="377" spans="13:18">
      <c r="M377" s="67"/>
      <c r="O377" s="68"/>
      <c r="P377" s="68"/>
      <c r="Q377" s="68"/>
      <c r="R377" s="68"/>
    </row>
    <row r="378" spans="13:18">
      <c r="M378" s="67"/>
      <c r="O378" s="68"/>
      <c r="P378" s="68"/>
      <c r="Q378" s="68"/>
      <c r="R378" s="68"/>
    </row>
    <row r="379" spans="13:18">
      <c r="M379" s="67"/>
      <c r="O379" s="68"/>
      <c r="P379" s="68"/>
      <c r="Q379" s="68"/>
      <c r="R379" s="68"/>
    </row>
    <row r="380" spans="13:18">
      <c r="M380" s="67"/>
      <c r="O380" s="68"/>
      <c r="P380" s="68"/>
      <c r="Q380" s="68"/>
      <c r="R380" s="68"/>
    </row>
    <row r="381" spans="13:18">
      <c r="M381" s="67"/>
      <c r="O381" s="68"/>
      <c r="P381" s="68"/>
      <c r="Q381" s="68"/>
      <c r="R381" s="68"/>
    </row>
    <row r="382" spans="13:18">
      <c r="M382" s="67"/>
      <c r="O382" s="68"/>
      <c r="P382" s="68"/>
      <c r="Q382" s="68"/>
      <c r="R382" s="68"/>
    </row>
    <row r="383" spans="13:18">
      <c r="M383" s="67"/>
      <c r="O383" s="68"/>
      <c r="P383" s="68"/>
      <c r="Q383" s="68"/>
      <c r="R383" s="68"/>
    </row>
    <row r="384" spans="13:18">
      <c r="M384" s="67"/>
      <c r="O384" s="68"/>
      <c r="P384" s="68"/>
      <c r="Q384" s="68"/>
      <c r="R384" s="68"/>
    </row>
    <row r="385" spans="13:18">
      <c r="M385" s="67"/>
      <c r="O385" s="68"/>
      <c r="P385" s="68"/>
      <c r="Q385" s="68"/>
      <c r="R385" s="68"/>
    </row>
    <row r="386" spans="13:18">
      <c r="M386" s="67"/>
      <c r="O386" s="68"/>
      <c r="P386" s="68"/>
      <c r="Q386" s="68"/>
      <c r="R386" s="68"/>
    </row>
    <row r="387" spans="13:18">
      <c r="M387" s="67"/>
      <c r="O387" s="68"/>
      <c r="P387" s="68"/>
      <c r="Q387" s="68"/>
      <c r="R387" s="68"/>
    </row>
    <row r="388" spans="13:18">
      <c r="M388" s="67"/>
      <c r="O388" s="68"/>
      <c r="P388" s="68"/>
      <c r="Q388" s="68"/>
      <c r="R388" s="68"/>
    </row>
    <row r="389" spans="13:18">
      <c r="M389" s="67"/>
      <c r="O389" s="68"/>
      <c r="P389" s="68"/>
      <c r="Q389" s="68"/>
      <c r="R389" s="68"/>
    </row>
    <row r="390" spans="13:18">
      <c r="M390" s="67"/>
      <c r="O390" s="68"/>
      <c r="P390" s="68"/>
      <c r="Q390" s="68"/>
      <c r="R390" s="68"/>
    </row>
    <row r="391" spans="13:18">
      <c r="M391" s="67"/>
      <c r="O391" s="68"/>
      <c r="P391" s="68"/>
      <c r="Q391" s="68"/>
      <c r="R391" s="68"/>
    </row>
    <row r="392" spans="13:18">
      <c r="M392" s="67"/>
      <c r="O392" s="68"/>
      <c r="P392" s="68"/>
      <c r="Q392" s="68"/>
      <c r="R392" s="68"/>
    </row>
    <row r="393" spans="13:18">
      <c r="M393" s="67"/>
      <c r="O393" s="68"/>
      <c r="P393" s="68"/>
      <c r="Q393" s="68"/>
      <c r="R393" s="68"/>
    </row>
    <row r="394" spans="13:18">
      <c r="M394" s="67"/>
      <c r="O394" s="68"/>
      <c r="P394" s="68"/>
      <c r="Q394" s="68"/>
      <c r="R394" s="68"/>
    </row>
    <row r="395" spans="13:18">
      <c r="M395" s="67"/>
      <c r="O395" s="68"/>
      <c r="P395" s="68"/>
      <c r="Q395" s="68"/>
      <c r="R395" s="68"/>
    </row>
    <row r="396" spans="13:18">
      <c r="M396" s="67"/>
      <c r="O396" s="68"/>
      <c r="P396" s="68"/>
      <c r="Q396" s="68"/>
      <c r="R396" s="68"/>
    </row>
    <row r="397" spans="13:18">
      <c r="M397" s="67"/>
      <c r="O397" s="68"/>
      <c r="P397" s="68"/>
      <c r="Q397" s="68"/>
      <c r="R397" s="68"/>
    </row>
    <row r="398" spans="13:18">
      <c r="M398" s="67"/>
      <c r="O398" s="68"/>
      <c r="P398" s="68"/>
      <c r="Q398" s="68"/>
      <c r="R398" s="68"/>
    </row>
    <row r="399" spans="13:18">
      <c r="M399" s="67"/>
      <c r="O399" s="68"/>
      <c r="P399" s="68"/>
      <c r="Q399" s="68"/>
      <c r="R399" s="68"/>
    </row>
    <row r="400" spans="13:18">
      <c r="M400" s="67"/>
      <c r="O400" s="68"/>
      <c r="P400" s="68"/>
      <c r="Q400" s="68"/>
      <c r="R400" s="68"/>
    </row>
    <row r="401" spans="13:18">
      <c r="M401" s="67"/>
      <c r="O401" s="68"/>
      <c r="P401" s="68"/>
      <c r="Q401" s="68"/>
      <c r="R401" s="68"/>
    </row>
    <row r="402" spans="13:18">
      <c r="M402" s="67"/>
      <c r="O402" s="68"/>
      <c r="P402" s="68"/>
      <c r="Q402" s="68"/>
      <c r="R402" s="68"/>
    </row>
    <row r="403" spans="13:18">
      <c r="M403" s="67"/>
      <c r="O403" s="68"/>
      <c r="P403" s="68"/>
      <c r="Q403" s="68"/>
      <c r="R403" s="68"/>
    </row>
    <row r="404" spans="13:18">
      <c r="M404" s="67"/>
      <c r="O404" s="68"/>
      <c r="P404" s="68"/>
      <c r="Q404" s="68"/>
      <c r="R404" s="68"/>
    </row>
    <row r="405" spans="13:18">
      <c r="M405" s="67"/>
      <c r="O405" s="68"/>
      <c r="P405" s="68"/>
      <c r="Q405" s="68"/>
      <c r="R405" s="68"/>
    </row>
    <row r="406" spans="13:18">
      <c r="M406" s="67"/>
      <c r="O406" s="68"/>
      <c r="P406" s="68"/>
      <c r="Q406" s="68"/>
      <c r="R406" s="68"/>
    </row>
    <row r="407" spans="13:18">
      <c r="M407" s="67"/>
      <c r="O407" s="68"/>
      <c r="P407" s="68"/>
      <c r="Q407" s="68"/>
      <c r="R407" s="68"/>
    </row>
    <row r="408" spans="13:18">
      <c r="M408" s="67"/>
      <c r="O408" s="68"/>
      <c r="P408" s="68"/>
      <c r="Q408" s="68"/>
      <c r="R408" s="68"/>
    </row>
    <row r="409" spans="13:18">
      <c r="M409" s="67"/>
      <c r="O409" s="68"/>
      <c r="P409" s="68"/>
      <c r="Q409" s="68"/>
      <c r="R409" s="68"/>
    </row>
    <row r="410" spans="13:18">
      <c r="M410" s="67"/>
      <c r="O410" s="68"/>
      <c r="P410" s="68"/>
      <c r="Q410" s="68"/>
      <c r="R410" s="68"/>
    </row>
    <row r="411" spans="13:18">
      <c r="M411" s="67"/>
      <c r="O411" s="68"/>
      <c r="P411" s="68"/>
      <c r="Q411" s="68"/>
      <c r="R411" s="68"/>
    </row>
    <row r="412" spans="13:18">
      <c r="M412" s="67"/>
      <c r="O412" s="68"/>
      <c r="P412" s="68"/>
      <c r="Q412" s="68"/>
      <c r="R412" s="68"/>
    </row>
    <row r="413" spans="13:18">
      <c r="M413" s="67"/>
      <c r="O413" s="68"/>
      <c r="P413" s="68"/>
      <c r="Q413" s="68"/>
      <c r="R413" s="68"/>
    </row>
    <row r="414" spans="13:18">
      <c r="M414" s="67"/>
      <c r="O414" s="68"/>
      <c r="P414" s="68"/>
      <c r="Q414" s="68"/>
      <c r="R414" s="68"/>
    </row>
    <row r="415" spans="13:18">
      <c r="M415" s="67"/>
      <c r="O415" s="68"/>
      <c r="P415" s="68"/>
      <c r="Q415" s="68"/>
      <c r="R415" s="68"/>
    </row>
    <row r="416" spans="13:18">
      <c r="M416" s="67"/>
      <c r="O416" s="68"/>
      <c r="P416" s="68"/>
      <c r="Q416" s="68"/>
      <c r="R416" s="68"/>
    </row>
    <row r="417" spans="13:18">
      <c r="M417" s="67"/>
      <c r="O417" s="68"/>
      <c r="P417" s="68"/>
      <c r="Q417" s="68"/>
      <c r="R417" s="68"/>
    </row>
    <row r="418" spans="13:18">
      <c r="M418" s="67"/>
      <c r="O418" s="68"/>
      <c r="P418" s="68"/>
      <c r="Q418" s="68"/>
      <c r="R418" s="68"/>
    </row>
    <row r="419" spans="13:18">
      <c r="M419" s="67"/>
      <c r="O419" s="68"/>
      <c r="P419" s="68"/>
      <c r="Q419" s="68"/>
      <c r="R419" s="68"/>
    </row>
    <row r="420" spans="13:18">
      <c r="M420" s="67"/>
      <c r="O420" s="68"/>
      <c r="P420" s="68"/>
      <c r="Q420" s="68"/>
      <c r="R420" s="68"/>
    </row>
    <row r="421" spans="13:18">
      <c r="M421" s="67"/>
      <c r="O421" s="68"/>
      <c r="P421" s="68"/>
      <c r="Q421" s="68"/>
      <c r="R421" s="68"/>
    </row>
    <row r="422" spans="13:18">
      <c r="M422" s="67"/>
      <c r="O422" s="68"/>
      <c r="P422" s="68"/>
      <c r="Q422" s="68"/>
      <c r="R422" s="68"/>
    </row>
    <row r="423" spans="13:18">
      <c r="M423" s="67"/>
      <c r="O423" s="68"/>
      <c r="P423" s="68"/>
      <c r="Q423" s="68"/>
      <c r="R423" s="68"/>
    </row>
    <row r="424" spans="13:18">
      <c r="M424" s="67"/>
      <c r="O424" s="68"/>
      <c r="P424" s="68"/>
      <c r="Q424" s="68"/>
      <c r="R424" s="68"/>
    </row>
    <row r="425" spans="13:18">
      <c r="M425" s="67"/>
      <c r="O425" s="68"/>
      <c r="P425" s="68"/>
      <c r="Q425" s="68"/>
      <c r="R425" s="68"/>
    </row>
    <row r="426" spans="13:18">
      <c r="M426" s="67"/>
      <c r="O426" s="68"/>
      <c r="P426" s="68"/>
      <c r="Q426" s="68"/>
      <c r="R426" s="68"/>
    </row>
    <row r="427" spans="13:18">
      <c r="M427" s="67"/>
      <c r="O427" s="68"/>
      <c r="P427" s="68"/>
      <c r="Q427" s="68"/>
      <c r="R427" s="68"/>
    </row>
    <row r="428" spans="13:18">
      <c r="M428" s="67"/>
      <c r="O428" s="68"/>
      <c r="P428" s="68"/>
      <c r="Q428" s="68"/>
      <c r="R428" s="68"/>
    </row>
    <row r="429" spans="13:18">
      <c r="M429" s="67"/>
      <c r="O429" s="68"/>
      <c r="P429" s="68"/>
      <c r="Q429" s="68"/>
      <c r="R429" s="68"/>
    </row>
    <row r="430" spans="13:18">
      <c r="M430" s="67"/>
      <c r="O430" s="68"/>
      <c r="P430" s="68"/>
      <c r="Q430" s="68"/>
      <c r="R430" s="68"/>
    </row>
    <row r="431" spans="13:18">
      <c r="M431" s="67"/>
      <c r="O431" s="68"/>
      <c r="P431" s="68"/>
      <c r="Q431" s="68"/>
      <c r="R431" s="68"/>
    </row>
    <row r="432" spans="13:18">
      <c r="M432" s="67"/>
      <c r="O432" s="68"/>
      <c r="P432" s="68"/>
      <c r="Q432" s="68"/>
      <c r="R432" s="68"/>
    </row>
    <row r="433" spans="13:18">
      <c r="M433" s="67"/>
      <c r="O433" s="68"/>
      <c r="P433" s="68"/>
      <c r="Q433" s="68"/>
      <c r="R433" s="68"/>
    </row>
    <row r="434" spans="13:18">
      <c r="M434" s="67"/>
      <c r="O434" s="68"/>
      <c r="P434" s="68"/>
      <c r="Q434" s="68"/>
      <c r="R434" s="68"/>
    </row>
    <row r="435" spans="13:18">
      <c r="M435" s="67"/>
      <c r="O435" s="68"/>
      <c r="P435" s="68"/>
      <c r="Q435" s="68"/>
      <c r="R435" s="68"/>
    </row>
    <row r="436" spans="13:18">
      <c r="M436" s="67"/>
      <c r="O436" s="68"/>
      <c r="P436" s="68"/>
      <c r="Q436" s="68"/>
      <c r="R436" s="68"/>
    </row>
    <row r="437" spans="13:18">
      <c r="M437" s="67"/>
      <c r="O437" s="68"/>
      <c r="P437" s="68"/>
      <c r="Q437" s="68"/>
      <c r="R437" s="68"/>
    </row>
    <row r="438" spans="13:18">
      <c r="M438" s="67"/>
      <c r="O438" s="68"/>
      <c r="P438" s="68"/>
      <c r="Q438" s="68"/>
      <c r="R438" s="68"/>
    </row>
    <row r="439" spans="13:18">
      <c r="M439" s="67"/>
      <c r="O439" s="68"/>
      <c r="P439" s="68"/>
      <c r="Q439" s="68"/>
      <c r="R439" s="68"/>
    </row>
    <row r="440" spans="13:18">
      <c r="M440" s="67"/>
      <c r="O440" s="68"/>
      <c r="P440" s="68"/>
      <c r="Q440" s="68"/>
      <c r="R440" s="68"/>
    </row>
    <row r="441" spans="13:18">
      <c r="M441" s="67"/>
      <c r="O441" s="68"/>
      <c r="P441" s="68"/>
      <c r="Q441" s="68"/>
      <c r="R441" s="68"/>
    </row>
    <row r="442" spans="13:18">
      <c r="M442" s="67"/>
      <c r="O442" s="68"/>
      <c r="P442" s="68"/>
      <c r="Q442" s="68"/>
      <c r="R442" s="68"/>
    </row>
    <row r="443" spans="13:18">
      <c r="M443" s="67"/>
      <c r="O443" s="68"/>
      <c r="P443" s="68"/>
      <c r="Q443" s="68"/>
      <c r="R443" s="68"/>
    </row>
    <row r="444" spans="13:18">
      <c r="M444" s="67"/>
      <c r="O444" s="68"/>
      <c r="P444" s="68"/>
      <c r="Q444" s="68"/>
      <c r="R444" s="68"/>
    </row>
    <row r="445" spans="13:18">
      <c r="M445" s="67"/>
      <c r="O445" s="68"/>
      <c r="P445" s="68"/>
      <c r="Q445" s="68"/>
      <c r="R445" s="68"/>
    </row>
    <row r="446" spans="13:18">
      <c r="M446" s="67"/>
      <c r="O446" s="68"/>
      <c r="P446" s="68"/>
      <c r="Q446" s="68"/>
      <c r="R446" s="68"/>
    </row>
    <row r="447" spans="13:18">
      <c r="M447" s="67"/>
      <c r="O447" s="68"/>
      <c r="P447" s="68"/>
      <c r="Q447" s="68"/>
      <c r="R447" s="68"/>
    </row>
    <row r="448" spans="13:18">
      <c r="M448" s="67"/>
      <c r="O448" s="68"/>
      <c r="P448" s="68"/>
      <c r="Q448" s="68"/>
      <c r="R448" s="68"/>
    </row>
    <row r="449" spans="13:18">
      <c r="M449" s="67"/>
      <c r="O449" s="68"/>
      <c r="P449" s="68"/>
      <c r="Q449" s="68"/>
      <c r="R449" s="68"/>
    </row>
    <row r="450" spans="13:18">
      <c r="M450" s="67"/>
      <c r="O450" s="68"/>
      <c r="P450" s="68"/>
      <c r="Q450" s="68"/>
      <c r="R450" s="68"/>
    </row>
    <row r="451" spans="13:18">
      <c r="M451" s="67"/>
      <c r="O451" s="68"/>
      <c r="P451" s="68"/>
      <c r="Q451" s="68"/>
      <c r="R451" s="68"/>
    </row>
    <row r="452" spans="13:18">
      <c r="M452" s="67"/>
      <c r="O452" s="68"/>
      <c r="P452" s="68"/>
      <c r="Q452" s="68"/>
      <c r="R452" s="68"/>
    </row>
    <row r="453" spans="13:18">
      <c r="M453" s="67"/>
      <c r="O453" s="68"/>
      <c r="P453" s="68"/>
      <c r="Q453" s="68"/>
      <c r="R453" s="68"/>
    </row>
    <row r="454" spans="13:18">
      <c r="M454" s="67"/>
      <c r="O454" s="68"/>
      <c r="P454" s="68"/>
      <c r="Q454" s="68"/>
      <c r="R454" s="68"/>
    </row>
    <row r="455" spans="13:18">
      <c r="M455" s="67"/>
      <c r="O455" s="68"/>
      <c r="P455" s="68"/>
      <c r="Q455" s="68"/>
      <c r="R455" s="68"/>
    </row>
    <row r="456" spans="13:18">
      <c r="M456" s="67"/>
      <c r="O456" s="68"/>
      <c r="P456" s="68"/>
      <c r="Q456" s="68"/>
      <c r="R456" s="68"/>
    </row>
    <row r="457" spans="13:18">
      <c r="M457" s="67"/>
      <c r="O457" s="68"/>
      <c r="P457" s="68"/>
      <c r="Q457" s="68"/>
      <c r="R457" s="68"/>
    </row>
    <row r="458" spans="13:18">
      <c r="M458" s="67"/>
      <c r="O458" s="68"/>
      <c r="P458" s="68"/>
      <c r="Q458" s="68"/>
      <c r="R458" s="68"/>
    </row>
    <row r="459" spans="13:18">
      <c r="M459" s="67"/>
      <c r="O459" s="68"/>
      <c r="P459" s="68"/>
      <c r="Q459" s="68"/>
      <c r="R459" s="68"/>
    </row>
    <row r="460" spans="13:18">
      <c r="M460" s="67"/>
      <c r="O460" s="68"/>
      <c r="P460" s="68"/>
      <c r="Q460" s="68"/>
      <c r="R460" s="68"/>
    </row>
    <row r="461" spans="13:18">
      <c r="M461" s="67"/>
      <c r="O461" s="68"/>
      <c r="P461" s="68"/>
      <c r="Q461" s="68"/>
      <c r="R461" s="68"/>
    </row>
    <row r="462" spans="13:18">
      <c r="M462" s="67"/>
      <c r="O462" s="68"/>
      <c r="P462" s="68"/>
      <c r="Q462" s="68"/>
      <c r="R462" s="68"/>
    </row>
    <row r="463" spans="13:18">
      <c r="M463" s="67"/>
      <c r="O463" s="68"/>
      <c r="P463" s="68"/>
      <c r="Q463" s="68"/>
      <c r="R463" s="68"/>
    </row>
    <row r="464" spans="13:18">
      <c r="M464" s="67"/>
      <c r="O464" s="68"/>
      <c r="P464" s="68"/>
      <c r="Q464" s="68"/>
      <c r="R464" s="68"/>
    </row>
    <row r="465" spans="13:18">
      <c r="M465" s="67"/>
      <c r="O465" s="68"/>
      <c r="P465" s="68"/>
      <c r="Q465" s="68"/>
      <c r="R465" s="68"/>
    </row>
    <row r="466" spans="13:18">
      <c r="M466" s="67"/>
      <c r="O466" s="68"/>
      <c r="P466" s="68"/>
      <c r="Q466" s="68"/>
      <c r="R466" s="68"/>
    </row>
    <row r="467" spans="13:18">
      <c r="M467" s="67"/>
      <c r="O467" s="68"/>
      <c r="P467" s="68"/>
      <c r="Q467" s="68"/>
      <c r="R467" s="68"/>
    </row>
    <row r="468" spans="13:18">
      <c r="M468" s="67"/>
      <c r="O468" s="68"/>
      <c r="P468" s="68"/>
      <c r="Q468" s="68"/>
      <c r="R468" s="68"/>
    </row>
    <row r="469" spans="13:18">
      <c r="M469" s="67"/>
      <c r="O469" s="68"/>
      <c r="P469" s="68"/>
      <c r="Q469" s="68"/>
      <c r="R469" s="68"/>
    </row>
    <row r="470" spans="13:18">
      <c r="M470" s="67"/>
      <c r="O470" s="68"/>
      <c r="P470" s="68"/>
      <c r="Q470" s="68"/>
      <c r="R470" s="68"/>
    </row>
    <row r="471" spans="13:18">
      <c r="M471" s="67"/>
      <c r="O471" s="68"/>
      <c r="P471" s="68"/>
      <c r="Q471" s="68"/>
      <c r="R471" s="68"/>
    </row>
    <row r="472" spans="13:18">
      <c r="M472" s="67"/>
      <c r="O472" s="68"/>
      <c r="P472" s="68"/>
      <c r="Q472" s="68"/>
      <c r="R472" s="68"/>
    </row>
    <row r="473" spans="13:18">
      <c r="M473" s="67"/>
      <c r="O473" s="68"/>
      <c r="P473" s="68"/>
      <c r="Q473" s="68"/>
      <c r="R473" s="68"/>
    </row>
    <row r="474" spans="13:18">
      <c r="M474" s="67"/>
      <c r="O474" s="68"/>
      <c r="P474" s="68"/>
      <c r="Q474" s="68"/>
      <c r="R474" s="68"/>
    </row>
    <row r="475" spans="13:18">
      <c r="M475" s="67"/>
      <c r="O475" s="68"/>
      <c r="P475" s="68"/>
      <c r="Q475" s="68"/>
      <c r="R475" s="68"/>
    </row>
    <row r="476" spans="13:18">
      <c r="M476" s="67"/>
      <c r="O476" s="68"/>
      <c r="P476" s="68"/>
      <c r="Q476" s="68"/>
      <c r="R476" s="68"/>
    </row>
    <row r="477" spans="13:18">
      <c r="M477" s="67"/>
      <c r="O477" s="68"/>
      <c r="P477" s="68"/>
      <c r="Q477" s="68"/>
      <c r="R477" s="68"/>
    </row>
    <row r="478" spans="13:18">
      <c r="M478" s="67"/>
      <c r="O478" s="68"/>
      <c r="P478" s="68"/>
      <c r="Q478" s="68"/>
      <c r="R478" s="68"/>
    </row>
    <row r="479" spans="13:18">
      <c r="M479" s="67"/>
      <c r="O479" s="68"/>
      <c r="P479" s="68"/>
      <c r="Q479" s="68"/>
      <c r="R479" s="68"/>
    </row>
    <row r="480" spans="13:18">
      <c r="M480" s="67"/>
      <c r="O480" s="68"/>
      <c r="P480" s="68"/>
      <c r="Q480" s="68"/>
      <c r="R480" s="68"/>
    </row>
    <row r="481" spans="13:18">
      <c r="M481" s="67"/>
      <c r="O481" s="68"/>
      <c r="P481" s="68"/>
      <c r="Q481" s="68"/>
      <c r="R481" s="68"/>
    </row>
    <row r="482" spans="13:18">
      <c r="M482" s="67"/>
      <c r="O482" s="68"/>
      <c r="P482" s="68"/>
      <c r="Q482" s="68"/>
      <c r="R482" s="68"/>
    </row>
    <row r="483" spans="13:18">
      <c r="M483" s="67"/>
      <c r="O483" s="68"/>
      <c r="P483" s="68"/>
      <c r="Q483" s="68"/>
      <c r="R483" s="68"/>
    </row>
    <row r="484" spans="13:18">
      <c r="M484" s="67"/>
      <c r="O484" s="68"/>
      <c r="P484" s="68"/>
      <c r="Q484" s="68"/>
      <c r="R484" s="68"/>
    </row>
    <row r="485" spans="13:18">
      <c r="M485" s="67"/>
      <c r="O485" s="68"/>
      <c r="P485" s="68"/>
      <c r="Q485" s="68"/>
      <c r="R485" s="68"/>
    </row>
    <row r="486" spans="13:18">
      <c r="M486" s="67"/>
      <c r="O486" s="68"/>
      <c r="P486" s="68"/>
      <c r="Q486" s="68"/>
      <c r="R486" s="68"/>
    </row>
    <row r="487" spans="13:18">
      <c r="M487" s="67"/>
      <c r="O487" s="68"/>
      <c r="P487" s="68"/>
      <c r="Q487" s="68"/>
      <c r="R487" s="68"/>
    </row>
    <row r="488" spans="13:18">
      <c r="M488" s="67"/>
      <c r="O488" s="68"/>
      <c r="P488" s="68"/>
      <c r="Q488" s="68"/>
      <c r="R488" s="68"/>
    </row>
    <row r="489" spans="13:18">
      <c r="M489" s="67"/>
      <c r="O489" s="68"/>
      <c r="P489" s="68"/>
      <c r="Q489" s="68"/>
      <c r="R489" s="68"/>
    </row>
    <row r="490" spans="13:18">
      <c r="M490" s="67"/>
      <c r="O490" s="68"/>
      <c r="P490" s="68"/>
      <c r="Q490" s="68"/>
      <c r="R490" s="68"/>
    </row>
    <row r="491" spans="13:18">
      <c r="M491" s="67"/>
      <c r="O491" s="68"/>
      <c r="P491" s="68"/>
      <c r="Q491" s="68"/>
      <c r="R491" s="68"/>
    </row>
    <row r="492" spans="13:18">
      <c r="M492" s="67"/>
      <c r="O492" s="68"/>
      <c r="P492" s="68"/>
      <c r="Q492" s="68"/>
      <c r="R492" s="68"/>
    </row>
    <row r="493" spans="13:18">
      <c r="M493" s="67"/>
      <c r="O493" s="68"/>
      <c r="P493" s="68"/>
      <c r="Q493" s="68"/>
      <c r="R493" s="68"/>
    </row>
    <row r="494" spans="13:18">
      <c r="M494" s="67"/>
      <c r="O494" s="68"/>
      <c r="P494" s="68"/>
      <c r="Q494" s="68"/>
      <c r="R494" s="68"/>
    </row>
    <row r="495" spans="13:18">
      <c r="M495" s="67"/>
      <c r="O495" s="68"/>
      <c r="P495" s="68"/>
      <c r="Q495" s="68"/>
      <c r="R495" s="68"/>
    </row>
    <row r="496" spans="13:18">
      <c r="M496" s="67"/>
      <c r="O496" s="68"/>
      <c r="P496" s="68"/>
      <c r="Q496" s="68"/>
      <c r="R496" s="68"/>
    </row>
    <row r="497" spans="13:18">
      <c r="M497" s="67"/>
      <c r="O497" s="68"/>
      <c r="P497" s="68"/>
      <c r="Q497" s="68"/>
      <c r="R497" s="68"/>
    </row>
    <row r="498" spans="13:18">
      <c r="M498" s="67"/>
      <c r="O498" s="68"/>
      <c r="P498" s="68"/>
      <c r="Q498" s="68"/>
      <c r="R498" s="68"/>
    </row>
    <row r="499" spans="13:18">
      <c r="M499" s="67"/>
      <c r="O499" s="68"/>
      <c r="P499" s="68"/>
      <c r="Q499" s="68"/>
      <c r="R499" s="68"/>
    </row>
    <row r="500" spans="13:18">
      <c r="M500" s="67"/>
      <c r="O500" s="68"/>
      <c r="P500" s="68"/>
      <c r="Q500" s="68"/>
      <c r="R500" s="68"/>
    </row>
    <row r="501" spans="13:18">
      <c r="M501" s="67"/>
      <c r="O501" s="68"/>
      <c r="P501" s="68"/>
      <c r="Q501" s="68"/>
      <c r="R501" s="68"/>
    </row>
    <row r="502" spans="13:18">
      <c r="M502" s="67"/>
      <c r="O502" s="68"/>
      <c r="P502" s="68"/>
      <c r="Q502" s="68"/>
      <c r="R502" s="68"/>
    </row>
    <row r="503" spans="13:18">
      <c r="M503" s="67"/>
      <c r="O503" s="68"/>
      <c r="P503" s="68"/>
      <c r="Q503" s="68"/>
      <c r="R503" s="68"/>
    </row>
    <row r="504" spans="13:18">
      <c r="M504" s="67"/>
      <c r="O504" s="68"/>
      <c r="P504" s="68"/>
      <c r="Q504" s="68"/>
      <c r="R504" s="68"/>
    </row>
    <row r="505" spans="13:18">
      <c r="M505" s="67"/>
      <c r="O505" s="68"/>
      <c r="P505" s="68"/>
      <c r="Q505" s="68"/>
      <c r="R505" s="68"/>
    </row>
    <row r="506" spans="13:18">
      <c r="M506" s="67"/>
      <c r="O506" s="68"/>
      <c r="P506" s="68"/>
      <c r="Q506" s="68"/>
      <c r="R506" s="68"/>
    </row>
    <row r="507" spans="13:18">
      <c r="M507" s="67"/>
      <c r="O507" s="68"/>
      <c r="P507" s="68"/>
      <c r="Q507" s="68"/>
      <c r="R507" s="68"/>
    </row>
    <row r="508" spans="13:18">
      <c r="M508" s="67"/>
      <c r="O508" s="68"/>
      <c r="P508" s="68"/>
      <c r="Q508" s="68"/>
      <c r="R508" s="68"/>
    </row>
    <row r="509" spans="13:18">
      <c r="M509" s="67"/>
      <c r="O509" s="68"/>
      <c r="P509" s="68"/>
      <c r="Q509" s="68"/>
      <c r="R509" s="68"/>
    </row>
    <row r="510" spans="13:18">
      <c r="M510" s="67"/>
      <c r="O510" s="68"/>
      <c r="P510" s="68"/>
      <c r="Q510" s="68"/>
      <c r="R510" s="68"/>
    </row>
    <row r="511" spans="13:18">
      <c r="M511" s="67"/>
      <c r="O511" s="68"/>
      <c r="P511" s="68"/>
      <c r="Q511" s="68"/>
      <c r="R511" s="68"/>
    </row>
    <row r="512" spans="13:18">
      <c r="M512" s="67"/>
      <c r="O512" s="68"/>
      <c r="P512" s="68"/>
      <c r="Q512" s="68"/>
      <c r="R512" s="68"/>
    </row>
    <row r="513" spans="13:18">
      <c r="M513" s="67"/>
      <c r="O513" s="68"/>
      <c r="P513" s="68"/>
      <c r="Q513" s="68"/>
      <c r="R513" s="68"/>
    </row>
    <row r="514" spans="13:18">
      <c r="M514" s="67"/>
      <c r="O514" s="68"/>
      <c r="P514" s="68"/>
      <c r="Q514" s="68"/>
      <c r="R514" s="68"/>
    </row>
    <row r="515" spans="13:18">
      <c r="M515" s="67"/>
      <c r="O515" s="68"/>
      <c r="P515" s="68"/>
      <c r="Q515" s="68"/>
      <c r="R515" s="68"/>
    </row>
    <row r="516" spans="13:18">
      <c r="M516" s="67"/>
      <c r="O516" s="68"/>
      <c r="P516" s="68"/>
      <c r="Q516" s="68"/>
      <c r="R516" s="68"/>
    </row>
    <row r="517" spans="13:18">
      <c r="M517" s="67"/>
      <c r="O517" s="68"/>
      <c r="P517" s="68"/>
      <c r="Q517" s="68"/>
      <c r="R517" s="68"/>
    </row>
    <row r="518" spans="13:18">
      <c r="M518" s="67"/>
      <c r="O518" s="68"/>
      <c r="P518" s="68"/>
      <c r="Q518" s="68"/>
      <c r="R518" s="68"/>
    </row>
    <row r="519" spans="13:18">
      <c r="M519" s="67"/>
      <c r="O519" s="68"/>
      <c r="P519" s="68"/>
      <c r="Q519" s="68"/>
      <c r="R519" s="68"/>
    </row>
    <row r="520" spans="13:18">
      <c r="M520" s="67"/>
      <c r="O520" s="68"/>
      <c r="P520" s="68"/>
      <c r="Q520" s="68"/>
      <c r="R520" s="68"/>
    </row>
    <row r="521" spans="13:18">
      <c r="M521" s="67"/>
      <c r="O521" s="68"/>
      <c r="P521" s="68"/>
      <c r="Q521" s="68"/>
      <c r="R521" s="68"/>
    </row>
    <row r="522" spans="13:18">
      <c r="M522" s="67"/>
      <c r="O522" s="68"/>
      <c r="P522" s="68"/>
      <c r="Q522" s="68"/>
      <c r="R522" s="68"/>
    </row>
    <row r="523" spans="13:18">
      <c r="M523" s="67"/>
      <c r="O523" s="68"/>
      <c r="P523" s="68"/>
      <c r="Q523" s="68"/>
      <c r="R523" s="68"/>
    </row>
    <row r="524" spans="13:18">
      <c r="M524" s="67"/>
      <c r="O524" s="68"/>
      <c r="P524" s="68"/>
      <c r="Q524" s="68"/>
      <c r="R524" s="68"/>
    </row>
    <row r="525" spans="13:18">
      <c r="M525" s="67"/>
      <c r="O525" s="68"/>
      <c r="P525" s="68"/>
      <c r="Q525" s="68"/>
      <c r="R525" s="68"/>
    </row>
    <row r="526" spans="13:18">
      <c r="M526" s="67"/>
      <c r="O526" s="68"/>
      <c r="P526" s="68"/>
      <c r="Q526" s="68"/>
      <c r="R526" s="68"/>
    </row>
    <row r="527" spans="13:18">
      <c r="M527" s="67"/>
      <c r="O527" s="68"/>
      <c r="P527" s="68"/>
      <c r="Q527" s="68"/>
      <c r="R527" s="68"/>
    </row>
    <row r="528" spans="13:18">
      <c r="M528" s="67"/>
      <c r="O528" s="68"/>
      <c r="P528" s="68"/>
      <c r="Q528" s="68"/>
      <c r="R528" s="68"/>
    </row>
    <row r="529" spans="13:18">
      <c r="M529" s="67"/>
      <c r="O529" s="68"/>
      <c r="P529" s="68"/>
      <c r="Q529" s="68"/>
      <c r="R529" s="68"/>
    </row>
    <row r="530" spans="13:18">
      <c r="M530" s="67"/>
      <c r="O530" s="68"/>
      <c r="P530" s="68"/>
      <c r="Q530" s="68"/>
      <c r="R530" s="68"/>
    </row>
    <row r="531" spans="13:18">
      <c r="M531" s="67"/>
      <c r="O531" s="68"/>
      <c r="P531" s="68"/>
      <c r="Q531" s="68"/>
      <c r="R531" s="68"/>
    </row>
    <row r="532" spans="13:18">
      <c r="M532" s="67"/>
      <c r="O532" s="68"/>
      <c r="P532" s="68"/>
      <c r="Q532" s="68"/>
      <c r="R532" s="68"/>
    </row>
    <row r="533" spans="13:18">
      <c r="M533" s="67"/>
      <c r="O533" s="68"/>
      <c r="P533" s="68"/>
      <c r="Q533" s="68"/>
      <c r="R533" s="68"/>
    </row>
    <row r="534" spans="13:18">
      <c r="M534" s="67"/>
      <c r="O534" s="68"/>
      <c r="P534" s="68"/>
      <c r="Q534" s="68"/>
      <c r="R534" s="68"/>
    </row>
    <row r="535" spans="13:18">
      <c r="M535" s="67"/>
      <c r="O535" s="68"/>
      <c r="P535" s="68"/>
      <c r="Q535" s="68"/>
      <c r="R535" s="68"/>
    </row>
    <row r="536" spans="13:18">
      <c r="M536" s="67"/>
      <c r="O536" s="68"/>
      <c r="P536" s="68"/>
      <c r="Q536" s="68"/>
      <c r="R536" s="68"/>
    </row>
    <row r="537" spans="13:18">
      <c r="M537" s="67"/>
      <c r="O537" s="68"/>
      <c r="P537" s="68"/>
      <c r="Q537" s="68"/>
      <c r="R537" s="68"/>
    </row>
    <row r="538" spans="13:18">
      <c r="M538" s="67"/>
      <c r="O538" s="68"/>
      <c r="P538" s="68"/>
      <c r="Q538" s="68"/>
      <c r="R538" s="68"/>
    </row>
    <row r="539" spans="13:18">
      <c r="M539" s="67"/>
      <c r="O539" s="68"/>
      <c r="P539" s="68"/>
      <c r="Q539" s="68"/>
      <c r="R539" s="68"/>
    </row>
    <row r="540" spans="13:18">
      <c r="M540" s="67"/>
      <c r="O540" s="68"/>
      <c r="P540" s="68"/>
      <c r="Q540" s="68"/>
      <c r="R540" s="68"/>
    </row>
    <row r="541" spans="13:18">
      <c r="M541" s="67"/>
      <c r="O541" s="68"/>
      <c r="P541" s="68"/>
      <c r="Q541" s="68"/>
      <c r="R541" s="68"/>
    </row>
    <row r="542" spans="13:18">
      <c r="M542" s="67"/>
      <c r="O542" s="68"/>
      <c r="P542" s="68"/>
      <c r="Q542" s="68"/>
      <c r="R542" s="68"/>
    </row>
    <row r="543" spans="13:18">
      <c r="M543" s="67"/>
      <c r="O543" s="68"/>
      <c r="P543" s="68"/>
      <c r="Q543" s="68"/>
      <c r="R543" s="68"/>
    </row>
    <row r="544" spans="13:18">
      <c r="M544" s="67"/>
      <c r="O544" s="68"/>
      <c r="P544" s="68"/>
      <c r="Q544" s="68"/>
      <c r="R544" s="68"/>
    </row>
    <row r="545" spans="13:18">
      <c r="M545" s="67"/>
      <c r="O545" s="68"/>
      <c r="P545" s="68"/>
      <c r="Q545" s="68"/>
      <c r="R545" s="68"/>
    </row>
    <row r="546" spans="13:18">
      <c r="M546" s="67"/>
      <c r="O546" s="68"/>
      <c r="P546" s="68"/>
      <c r="Q546" s="68"/>
      <c r="R546" s="68"/>
    </row>
    <row r="547" spans="13:18">
      <c r="M547" s="67"/>
      <c r="O547" s="68"/>
      <c r="P547" s="68"/>
      <c r="Q547" s="68"/>
      <c r="R547" s="68"/>
    </row>
    <row r="548" spans="13:18">
      <c r="M548" s="67"/>
      <c r="O548" s="68"/>
      <c r="P548" s="68"/>
      <c r="Q548" s="68"/>
      <c r="R548" s="68"/>
    </row>
    <row r="549" spans="13:18">
      <c r="M549" s="67"/>
      <c r="O549" s="68"/>
      <c r="P549" s="68"/>
      <c r="Q549" s="68"/>
      <c r="R549" s="68"/>
    </row>
    <row r="550" spans="13:18">
      <c r="M550" s="67"/>
      <c r="O550" s="68"/>
      <c r="P550" s="68"/>
      <c r="Q550" s="68"/>
      <c r="R550" s="68"/>
    </row>
    <row r="551" spans="13:18">
      <c r="M551" s="67"/>
      <c r="O551" s="68"/>
      <c r="P551" s="68"/>
      <c r="Q551" s="68"/>
      <c r="R551" s="68"/>
    </row>
    <row r="552" spans="13:18">
      <c r="M552" s="67"/>
      <c r="O552" s="68"/>
      <c r="P552" s="68"/>
      <c r="Q552" s="68"/>
      <c r="R552" s="68"/>
    </row>
    <row r="553" spans="13:18">
      <c r="M553" s="67"/>
      <c r="O553" s="68"/>
      <c r="P553" s="68"/>
      <c r="Q553" s="68"/>
      <c r="R553" s="68"/>
    </row>
    <row r="554" spans="13:18">
      <c r="M554" s="67"/>
      <c r="O554" s="68"/>
      <c r="P554" s="68"/>
      <c r="Q554" s="68"/>
      <c r="R554" s="68"/>
    </row>
    <row r="555" spans="13:18">
      <c r="M555" s="67"/>
      <c r="O555" s="68"/>
      <c r="P555" s="68"/>
      <c r="Q555" s="68"/>
      <c r="R555" s="68"/>
    </row>
    <row r="556" spans="13:18">
      <c r="M556" s="67"/>
      <c r="O556" s="68"/>
      <c r="P556" s="68"/>
      <c r="Q556" s="68"/>
      <c r="R556" s="68"/>
    </row>
    <row r="557" spans="13:18">
      <c r="M557" s="67"/>
      <c r="O557" s="68"/>
      <c r="P557" s="68"/>
      <c r="Q557" s="68"/>
      <c r="R557" s="68"/>
    </row>
    <row r="558" spans="13:18">
      <c r="M558" s="67"/>
      <c r="O558" s="68"/>
      <c r="P558" s="68"/>
      <c r="Q558" s="68"/>
      <c r="R558" s="68"/>
    </row>
    <row r="559" spans="13:18">
      <c r="M559" s="67"/>
      <c r="O559" s="68"/>
      <c r="P559" s="68"/>
      <c r="Q559" s="68"/>
      <c r="R559" s="68"/>
    </row>
    <row r="560" spans="13:18">
      <c r="M560" s="67"/>
      <c r="O560" s="68"/>
      <c r="P560" s="68"/>
      <c r="Q560" s="68"/>
      <c r="R560" s="68"/>
    </row>
    <row r="561" spans="13:18">
      <c r="M561" s="67"/>
      <c r="O561" s="68"/>
      <c r="P561" s="68"/>
      <c r="Q561" s="68"/>
      <c r="R561" s="68"/>
    </row>
    <row r="562" spans="13:18">
      <c r="M562" s="67"/>
      <c r="O562" s="68"/>
      <c r="P562" s="68"/>
      <c r="Q562" s="68"/>
      <c r="R562" s="68"/>
    </row>
    <row r="563" spans="13:18">
      <c r="M563" s="67"/>
      <c r="O563" s="68"/>
      <c r="P563" s="68"/>
      <c r="Q563" s="68"/>
      <c r="R563" s="68"/>
    </row>
    <row r="564" spans="13:18">
      <c r="M564" s="67"/>
      <c r="O564" s="68"/>
      <c r="P564" s="68"/>
      <c r="Q564" s="68"/>
      <c r="R564" s="68"/>
    </row>
    <row r="565" spans="13:18">
      <c r="M565" s="67"/>
      <c r="O565" s="68"/>
      <c r="P565" s="68"/>
      <c r="Q565" s="68"/>
      <c r="R565" s="68"/>
    </row>
    <row r="566" spans="13:18">
      <c r="M566" s="67"/>
      <c r="O566" s="68"/>
      <c r="P566" s="68"/>
      <c r="Q566" s="68"/>
      <c r="R566" s="68"/>
    </row>
    <row r="567" spans="13:18">
      <c r="M567" s="67"/>
      <c r="O567" s="68"/>
      <c r="P567" s="68"/>
      <c r="Q567" s="68"/>
      <c r="R567" s="68"/>
    </row>
    <row r="568" spans="13:18">
      <c r="M568" s="67"/>
      <c r="O568" s="68"/>
      <c r="P568" s="68"/>
      <c r="Q568" s="68"/>
      <c r="R568" s="68"/>
    </row>
    <row r="569" spans="13:18">
      <c r="M569" s="67"/>
      <c r="O569" s="68"/>
      <c r="P569" s="68"/>
      <c r="Q569" s="68"/>
      <c r="R569" s="68"/>
    </row>
    <row r="570" spans="13:18">
      <c r="M570" s="67"/>
      <c r="O570" s="68"/>
      <c r="P570" s="68"/>
      <c r="Q570" s="68"/>
      <c r="R570" s="68"/>
    </row>
    <row r="571" spans="13:18">
      <c r="M571" s="67"/>
      <c r="O571" s="68"/>
      <c r="P571" s="68"/>
      <c r="Q571" s="68"/>
      <c r="R571" s="68"/>
    </row>
    <row r="572" spans="13:18">
      <c r="M572" s="67"/>
      <c r="O572" s="68"/>
      <c r="P572" s="68"/>
      <c r="Q572" s="68"/>
      <c r="R572" s="68"/>
    </row>
    <row r="573" spans="13:18">
      <c r="M573" s="67"/>
      <c r="O573" s="68"/>
      <c r="P573" s="68"/>
      <c r="Q573" s="68"/>
      <c r="R573" s="68"/>
    </row>
    <row r="574" spans="13:18">
      <c r="M574" s="67"/>
      <c r="O574" s="68"/>
      <c r="P574" s="68"/>
      <c r="Q574" s="68"/>
      <c r="R574" s="68"/>
    </row>
    <row r="575" spans="13:18">
      <c r="M575" s="67"/>
      <c r="O575" s="68"/>
      <c r="P575" s="68"/>
      <c r="Q575" s="68"/>
      <c r="R575" s="68"/>
    </row>
    <row r="576" spans="13:18">
      <c r="M576" s="67"/>
      <c r="O576" s="68"/>
      <c r="P576" s="68"/>
      <c r="Q576" s="68"/>
      <c r="R576" s="68"/>
    </row>
    <row r="577" spans="13:18">
      <c r="M577" s="67"/>
      <c r="O577" s="68"/>
      <c r="P577" s="68"/>
      <c r="Q577" s="68"/>
      <c r="R577" s="68"/>
    </row>
    <row r="578" spans="13:18">
      <c r="M578" s="67"/>
      <c r="O578" s="68"/>
      <c r="P578" s="68"/>
      <c r="Q578" s="68"/>
      <c r="R578" s="68"/>
    </row>
    <row r="579" spans="13:18">
      <c r="M579" s="67"/>
      <c r="O579" s="68"/>
      <c r="P579" s="68"/>
      <c r="Q579" s="68"/>
      <c r="R579" s="68"/>
    </row>
    <row r="580" spans="13:18">
      <c r="M580" s="67"/>
      <c r="O580" s="68"/>
      <c r="P580" s="68"/>
      <c r="Q580" s="68"/>
      <c r="R580" s="68"/>
    </row>
    <row r="581" spans="13:18">
      <c r="M581" s="67"/>
      <c r="O581" s="68"/>
      <c r="P581" s="68"/>
      <c r="Q581" s="68"/>
      <c r="R581" s="68"/>
    </row>
    <row r="582" spans="13:18">
      <c r="M582" s="67"/>
      <c r="O582" s="68"/>
      <c r="P582" s="68"/>
      <c r="Q582" s="68"/>
      <c r="R582" s="68"/>
    </row>
    <row r="583" spans="13:18">
      <c r="M583" s="67"/>
      <c r="O583" s="68"/>
      <c r="P583" s="68"/>
      <c r="Q583" s="68"/>
      <c r="R583" s="68"/>
    </row>
    <row r="584" spans="13:18">
      <c r="M584" s="67"/>
      <c r="O584" s="68"/>
      <c r="P584" s="68"/>
      <c r="Q584" s="68"/>
      <c r="R584" s="68"/>
    </row>
    <row r="585" spans="13:18">
      <c r="M585" s="67"/>
      <c r="O585" s="68"/>
      <c r="P585" s="68"/>
      <c r="Q585" s="68"/>
      <c r="R585" s="68"/>
    </row>
    <row r="586" spans="13:18">
      <c r="M586" s="67"/>
      <c r="O586" s="68"/>
      <c r="P586" s="68"/>
      <c r="Q586" s="68"/>
      <c r="R586" s="68"/>
    </row>
    <row r="587" spans="13:18">
      <c r="M587" s="67"/>
      <c r="O587" s="68"/>
      <c r="P587" s="68"/>
      <c r="Q587" s="68"/>
      <c r="R587" s="68"/>
    </row>
    <row r="588" spans="13:18">
      <c r="M588" s="67"/>
      <c r="O588" s="68"/>
      <c r="P588" s="68"/>
      <c r="Q588" s="68"/>
      <c r="R588" s="68"/>
    </row>
    <row r="589" spans="13:18">
      <c r="M589" s="67"/>
      <c r="O589" s="68"/>
      <c r="P589" s="68"/>
      <c r="Q589" s="68"/>
      <c r="R589" s="68"/>
    </row>
    <row r="590" spans="13:18">
      <c r="M590" s="67"/>
      <c r="O590" s="68"/>
      <c r="P590" s="68"/>
      <c r="Q590" s="68"/>
      <c r="R590" s="68"/>
    </row>
    <row r="591" spans="13:18">
      <c r="M591" s="67"/>
      <c r="O591" s="68"/>
      <c r="P591" s="68"/>
      <c r="Q591" s="68"/>
      <c r="R591" s="68"/>
    </row>
    <row r="592" spans="13:18">
      <c r="M592" s="67"/>
      <c r="O592" s="68"/>
      <c r="P592" s="68"/>
      <c r="Q592" s="68"/>
      <c r="R592" s="68"/>
    </row>
    <row r="593" spans="13:18">
      <c r="M593" s="67"/>
      <c r="O593" s="68"/>
      <c r="P593" s="68"/>
      <c r="Q593" s="68"/>
      <c r="R593" s="68"/>
    </row>
    <row r="594" spans="13:18">
      <c r="M594" s="67"/>
      <c r="O594" s="68"/>
      <c r="P594" s="68"/>
      <c r="Q594" s="68"/>
      <c r="R594" s="68"/>
    </row>
    <row r="595" spans="13:18">
      <c r="M595" s="67"/>
      <c r="O595" s="68"/>
      <c r="P595" s="68"/>
      <c r="Q595" s="68"/>
      <c r="R595" s="68"/>
    </row>
    <row r="596" spans="13:18">
      <c r="M596" s="67"/>
      <c r="O596" s="68"/>
      <c r="P596" s="68"/>
      <c r="Q596" s="68"/>
      <c r="R596" s="68"/>
    </row>
    <row r="597" spans="13:18">
      <c r="M597" s="67"/>
      <c r="O597" s="68"/>
      <c r="P597" s="68"/>
      <c r="Q597" s="68"/>
      <c r="R597" s="68"/>
    </row>
    <row r="598" spans="13:18">
      <c r="M598" s="67"/>
      <c r="O598" s="68"/>
      <c r="P598" s="68"/>
      <c r="Q598" s="68"/>
      <c r="R598" s="68"/>
    </row>
    <row r="599" spans="13:18">
      <c r="M599" s="67"/>
      <c r="O599" s="68"/>
      <c r="P599" s="68"/>
      <c r="Q599" s="68"/>
      <c r="R599" s="68"/>
    </row>
    <row r="600" spans="13:18">
      <c r="M600" s="67"/>
      <c r="O600" s="68"/>
      <c r="P600" s="68"/>
      <c r="Q600" s="68"/>
      <c r="R600" s="68"/>
    </row>
    <row r="601" spans="13:18">
      <c r="M601" s="67"/>
      <c r="O601" s="68"/>
      <c r="P601" s="68"/>
      <c r="Q601" s="68"/>
      <c r="R601" s="68"/>
    </row>
    <row r="602" spans="13:18">
      <c r="M602" s="67"/>
      <c r="O602" s="68"/>
      <c r="P602" s="68"/>
      <c r="Q602" s="68"/>
      <c r="R602" s="68"/>
    </row>
    <row r="603" spans="13:18">
      <c r="M603" s="67"/>
      <c r="O603" s="68"/>
      <c r="P603" s="68"/>
      <c r="Q603" s="68"/>
      <c r="R603" s="68"/>
    </row>
    <row r="604" spans="13:18">
      <c r="M604" s="67"/>
      <c r="O604" s="68"/>
      <c r="P604" s="68"/>
      <c r="Q604" s="68"/>
      <c r="R604" s="68"/>
    </row>
    <row r="605" spans="13:18">
      <c r="M605" s="67"/>
      <c r="O605" s="68"/>
      <c r="P605" s="68"/>
      <c r="Q605" s="68"/>
      <c r="R605" s="68"/>
    </row>
    <row r="606" spans="13:18">
      <c r="M606" s="67"/>
      <c r="O606" s="68"/>
      <c r="P606" s="68"/>
      <c r="Q606" s="68"/>
      <c r="R606" s="68"/>
    </row>
    <row r="607" spans="13:18">
      <c r="M607" s="67"/>
      <c r="O607" s="68"/>
      <c r="P607" s="68"/>
      <c r="Q607" s="68"/>
      <c r="R607" s="68"/>
    </row>
    <row r="608" spans="13:18">
      <c r="M608" s="67"/>
      <c r="O608" s="68"/>
      <c r="P608" s="68"/>
      <c r="Q608" s="68"/>
      <c r="R608" s="68"/>
    </row>
    <row r="609" spans="13:18">
      <c r="M609" s="67"/>
      <c r="O609" s="68"/>
      <c r="P609" s="68"/>
      <c r="Q609" s="68"/>
      <c r="R609" s="68"/>
    </row>
    <row r="610" spans="13:18">
      <c r="M610" s="67"/>
      <c r="O610" s="68"/>
      <c r="P610" s="68"/>
      <c r="Q610" s="68"/>
      <c r="R610" s="68"/>
    </row>
    <row r="611" spans="13:18">
      <c r="M611" s="67"/>
      <c r="O611" s="68"/>
      <c r="P611" s="68"/>
      <c r="Q611" s="68"/>
      <c r="R611" s="68"/>
    </row>
    <row r="612" spans="13:18">
      <c r="M612" s="67"/>
      <c r="O612" s="68"/>
      <c r="P612" s="68"/>
      <c r="Q612" s="68"/>
      <c r="R612" s="68"/>
    </row>
    <row r="613" spans="13:18">
      <c r="M613" s="67"/>
      <c r="O613" s="68"/>
      <c r="P613" s="68"/>
      <c r="Q613" s="68"/>
      <c r="R613" s="68"/>
    </row>
    <row r="614" spans="13:18">
      <c r="M614" s="67"/>
      <c r="O614" s="68"/>
      <c r="P614" s="68"/>
      <c r="Q614" s="68"/>
      <c r="R614" s="68"/>
    </row>
    <row r="615" spans="13:18">
      <c r="M615" s="67"/>
      <c r="O615" s="68"/>
      <c r="P615" s="68"/>
      <c r="Q615" s="68"/>
      <c r="R615" s="68"/>
    </row>
    <row r="616" spans="13:18">
      <c r="M616" s="67"/>
      <c r="O616" s="68"/>
      <c r="P616" s="68"/>
      <c r="Q616" s="68"/>
      <c r="R616" s="68"/>
    </row>
    <row r="617" spans="13:18">
      <c r="M617" s="67"/>
      <c r="O617" s="68"/>
      <c r="P617" s="68"/>
      <c r="Q617" s="68"/>
      <c r="R617" s="68"/>
    </row>
    <row r="618" spans="13:18">
      <c r="M618" s="67"/>
      <c r="O618" s="68"/>
      <c r="P618" s="68"/>
      <c r="Q618" s="68"/>
      <c r="R618" s="68"/>
    </row>
    <row r="619" spans="13:18">
      <c r="M619" s="67"/>
      <c r="O619" s="68"/>
      <c r="P619" s="68"/>
      <c r="Q619" s="68"/>
      <c r="R619" s="68"/>
    </row>
    <row r="620" spans="13:18">
      <c r="M620" s="67"/>
      <c r="O620" s="68"/>
      <c r="P620" s="68"/>
      <c r="Q620" s="68"/>
      <c r="R620" s="68"/>
    </row>
    <row r="621" spans="13:18">
      <c r="M621" s="67"/>
      <c r="O621" s="68"/>
      <c r="P621" s="68"/>
      <c r="Q621" s="68"/>
      <c r="R621" s="68"/>
    </row>
    <row r="622" spans="13:18">
      <c r="M622" s="67"/>
      <c r="O622" s="68"/>
      <c r="P622" s="68"/>
      <c r="Q622" s="68"/>
      <c r="R622" s="68"/>
    </row>
    <row r="623" spans="13:18">
      <c r="M623" s="67"/>
      <c r="O623" s="68"/>
      <c r="P623" s="68"/>
      <c r="Q623" s="68"/>
      <c r="R623" s="68"/>
    </row>
    <row r="624" spans="13:18">
      <c r="M624" s="67"/>
      <c r="O624" s="68"/>
      <c r="P624" s="68"/>
      <c r="Q624" s="68"/>
      <c r="R624" s="68"/>
    </row>
    <row r="625" spans="13:18">
      <c r="M625" s="67"/>
      <c r="O625" s="68"/>
      <c r="P625" s="68"/>
      <c r="Q625" s="68"/>
      <c r="R625" s="68"/>
    </row>
    <row r="626" spans="13:18">
      <c r="M626" s="67"/>
      <c r="O626" s="68"/>
      <c r="P626" s="68"/>
      <c r="Q626" s="68"/>
      <c r="R626" s="68"/>
    </row>
    <row r="627" spans="13:18">
      <c r="M627" s="67"/>
      <c r="O627" s="68"/>
      <c r="P627" s="68"/>
      <c r="Q627" s="68"/>
      <c r="R627" s="68"/>
    </row>
    <row r="628" spans="13:18">
      <c r="M628" s="67"/>
      <c r="O628" s="68"/>
      <c r="P628" s="68"/>
      <c r="Q628" s="68"/>
      <c r="R628" s="68"/>
    </row>
    <row r="629" spans="13:18">
      <c r="M629" s="67"/>
      <c r="O629" s="68"/>
      <c r="P629" s="68"/>
      <c r="Q629" s="68"/>
      <c r="R629" s="68"/>
    </row>
    <row r="630" spans="13:18">
      <c r="M630" s="67"/>
      <c r="O630" s="68"/>
      <c r="P630" s="68"/>
      <c r="Q630" s="68"/>
      <c r="R630" s="68"/>
    </row>
    <row r="631" spans="13:18">
      <c r="M631" s="67"/>
      <c r="O631" s="68"/>
      <c r="P631" s="68"/>
      <c r="Q631" s="68"/>
      <c r="R631" s="68"/>
    </row>
    <row r="632" spans="13:18">
      <c r="M632" s="67"/>
      <c r="O632" s="68"/>
      <c r="P632" s="68"/>
      <c r="Q632" s="68"/>
      <c r="R632" s="68"/>
    </row>
    <row r="633" spans="13:18">
      <c r="M633" s="67"/>
      <c r="O633" s="68"/>
      <c r="P633" s="68"/>
      <c r="Q633" s="68"/>
      <c r="R633" s="68"/>
    </row>
    <row r="634" spans="13:18">
      <c r="M634" s="67"/>
      <c r="O634" s="68"/>
      <c r="P634" s="68"/>
      <c r="Q634" s="68"/>
      <c r="R634" s="68"/>
    </row>
    <row r="635" spans="13:18">
      <c r="M635" s="67"/>
      <c r="O635" s="68"/>
      <c r="P635" s="68"/>
      <c r="Q635" s="68"/>
      <c r="R635" s="68"/>
    </row>
    <row r="636" spans="13:18">
      <c r="M636" s="67"/>
      <c r="O636" s="68"/>
      <c r="P636" s="68"/>
      <c r="Q636" s="68"/>
      <c r="R636" s="68"/>
    </row>
    <row r="637" spans="13:18">
      <c r="M637" s="67"/>
      <c r="O637" s="68"/>
      <c r="P637" s="68"/>
      <c r="Q637" s="68"/>
      <c r="R637" s="68"/>
    </row>
    <row r="638" spans="13:18">
      <c r="M638" s="67"/>
      <c r="O638" s="68"/>
      <c r="P638" s="68"/>
      <c r="Q638" s="68"/>
      <c r="R638" s="68"/>
    </row>
    <row r="639" spans="13:18">
      <c r="M639" s="67"/>
      <c r="O639" s="68"/>
      <c r="P639" s="68"/>
      <c r="Q639" s="68"/>
      <c r="R639" s="68"/>
    </row>
    <row r="640" spans="13:18">
      <c r="M640" s="67"/>
      <c r="O640" s="68"/>
      <c r="P640" s="68"/>
      <c r="Q640" s="68"/>
      <c r="R640" s="68"/>
    </row>
    <row r="641" spans="13:18">
      <c r="M641" s="67"/>
      <c r="O641" s="68"/>
      <c r="P641" s="68"/>
      <c r="Q641" s="68"/>
      <c r="R641" s="68"/>
    </row>
    <row r="642" spans="13:18">
      <c r="M642" s="67"/>
      <c r="O642" s="68"/>
      <c r="P642" s="68"/>
      <c r="Q642" s="68"/>
      <c r="R642" s="68"/>
    </row>
    <row r="643" spans="13:18">
      <c r="M643" s="67"/>
      <c r="O643" s="68"/>
      <c r="P643" s="68"/>
      <c r="Q643" s="68"/>
      <c r="R643" s="68"/>
    </row>
    <row r="644" spans="13:18">
      <c r="M644" s="67"/>
      <c r="O644" s="68"/>
      <c r="P644" s="68"/>
      <c r="Q644" s="68"/>
      <c r="R644" s="68"/>
    </row>
    <row r="645" spans="13:18">
      <c r="M645" s="67"/>
      <c r="O645" s="68"/>
      <c r="P645" s="68"/>
      <c r="Q645" s="68"/>
      <c r="R645" s="68"/>
    </row>
    <row r="646" spans="13:18">
      <c r="M646" s="67"/>
      <c r="O646" s="68"/>
      <c r="P646" s="68"/>
      <c r="Q646" s="68"/>
      <c r="R646" s="68"/>
    </row>
    <row r="647" spans="13:18">
      <c r="M647" s="67"/>
      <c r="O647" s="68"/>
      <c r="P647" s="68"/>
      <c r="Q647" s="68"/>
      <c r="R647" s="68"/>
    </row>
    <row r="648" spans="13:18">
      <c r="M648" s="67"/>
      <c r="O648" s="68"/>
      <c r="P648" s="68"/>
      <c r="Q648" s="68"/>
      <c r="R648" s="68"/>
    </row>
    <row r="649" spans="13:18">
      <c r="M649" s="67"/>
      <c r="O649" s="68"/>
      <c r="P649" s="68"/>
      <c r="Q649" s="68"/>
      <c r="R649" s="68"/>
    </row>
    <row r="650" spans="13:18">
      <c r="M650" s="67"/>
      <c r="O650" s="68"/>
      <c r="P650" s="68"/>
      <c r="Q650" s="68"/>
      <c r="R650" s="68"/>
    </row>
    <row r="651" spans="13:18">
      <c r="M651" s="67"/>
      <c r="O651" s="68"/>
      <c r="P651" s="68"/>
      <c r="Q651" s="68"/>
      <c r="R651" s="68"/>
    </row>
    <row r="652" spans="13:18">
      <c r="M652" s="67"/>
      <c r="O652" s="68"/>
      <c r="P652" s="68"/>
      <c r="Q652" s="68"/>
      <c r="R652" s="68"/>
    </row>
    <row r="653" spans="13:18">
      <c r="M653" s="67"/>
      <c r="O653" s="68"/>
      <c r="P653" s="68"/>
      <c r="Q653" s="68"/>
      <c r="R653" s="68"/>
    </row>
    <row r="654" spans="13:18">
      <c r="M654" s="67"/>
      <c r="O654" s="68"/>
      <c r="P654" s="68"/>
      <c r="Q654" s="68"/>
      <c r="R654" s="68"/>
    </row>
    <row r="655" spans="13:18">
      <c r="M655" s="67"/>
      <c r="O655" s="68"/>
      <c r="P655" s="68"/>
      <c r="Q655" s="68"/>
      <c r="R655" s="68"/>
    </row>
    <row r="656" spans="13:18">
      <c r="M656" s="67"/>
      <c r="O656" s="68"/>
      <c r="P656" s="68"/>
      <c r="Q656" s="68"/>
      <c r="R656" s="68"/>
    </row>
    <row r="657" spans="13:18">
      <c r="M657" s="67"/>
      <c r="O657" s="68"/>
      <c r="P657" s="68"/>
      <c r="Q657" s="68"/>
      <c r="R657" s="68"/>
    </row>
    <row r="658" spans="13:18">
      <c r="M658" s="67"/>
      <c r="O658" s="68"/>
      <c r="P658" s="68"/>
      <c r="Q658" s="68"/>
      <c r="R658" s="68"/>
    </row>
    <row r="659" spans="13:18">
      <c r="M659" s="67"/>
      <c r="O659" s="68"/>
      <c r="P659" s="68"/>
      <c r="Q659" s="68"/>
      <c r="R659" s="68"/>
    </row>
    <row r="660" spans="13:18">
      <c r="M660" s="67"/>
      <c r="O660" s="68"/>
      <c r="P660" s="68"/>
      <c r="Q660" s="68"/>
      <c r="R660" s="68"/>
    </row>
    <row r="661" spans="13:18">
      <c r="M661" s="67"/>
      <c r="O661" s="68"/>
      <c r="P661" s="68"/>
      <c r="Q661" s="68"/>
      <c r="R661" s="68"/>
    </row>
    <row r="662" spans="13:18">
      <c r="M662" s="67"/>
      <c r="O662" s="68"/>
      <c r="P662" s="68"/>
      <c r="Q662" s="68"/>
      <c r="R662" s="68"/>
    </row>
    <row r="663" spans="13:18">
      <c r="M663" s="67"/>
      <c r="O663" s="68"/>
      <c r="P663" s="68"/>
      <c r="Q663" s="68"/>
      <c r="R663" s="68"/>
    </row>
    <row r="664" spans="13:18">
      <c r="M664" s="67"/>
      <c r="O664" s="68"/>
      <c r="P664" s="68"/>
      <c r="Q664" s="68"/>
      <c r="R664" s="68"/>
    </row>
    <row r="665" spans="13:18">
      <c r="M665" s="67"/>
      <c r="O665" s="68"/>
      <c r="P665" s="68"/>
      <c r="Q665" s="68"/>
      <c r="R665" s="68"/>
    </row>
    <row r="666" spans="13:18">
      <c r="M666" s="67"/>
      <c r="O666" s="68"/>
      <c r="P666" s="68"/>
      <c r="Q666" s="68"/>
      <c r="R666" s="68"/>
    </row>
    <row r="667" spans="13:18">
      <c r="M667" s="67"/>
      <c r="O667" s="68"/>
      <c r="P667" s="68"/>
      <c r="Q667" s="68"/>
      <c r="R667" s="68"/>
    </row>
    <row r="668" spans="13:18">
      <c r="M668" s="67"/>
      <c r="O668" s="68"/>
      <c r="P668" s="68"/>
      <c r="Q668" s="68"/>
      <c r="R668" s="68"/>
    </row>
    <row r="669" spans="13:18">
      <c r="M669" s="67"/>
      <c r="O669" s="68"/>
      <c r="P669" s="68"/>
      <c r="Q669" s="68"/>
      <c r="R669" s="68"/>
    </row>
    <row r="670" spans="13:18">
      <c r="M670" s="67"/>
      <c r="O670" s="68"/>
      <c r="P670" s="68"/>
      <c r="Q670" s="68"/>
      <c r="R670" s="68"/>
    </row>
    <row r="671" spans="13:18">
      <c r="M671" s="67"/>
      <c r="O671" s="68"/>
      <c r="P671" s="68"/>
      <c r="Q671" s="68"/>
      <c r="R671" s="68"/>
    </row>
    <row r="672" spans="13:18">
      <c r="M672" s="67"/>
      <c r="O672" s="68"/>
      <c r="P672" s="68"/>
      <c r="Q672" s="68"/>
      <c r="R672" s="68"/>
    </row>
    <row r="673" spans="13:18">
      <c r="M673" s="67"/>
      <c r="O673" s="68"/>
      <c r="P673" s="68"/>
      <c r="Q673" s="68"/>
      <c r="R673" s="68"/>
    </row>
    <row r="674" spans="13:18">
      <c r="M674" s="67"/>
      <c r="O674" s="68"/>
      <c r="P674" s="68"/>
      <c r="Q674" s="68"/>
      <c r="R674" s="68"/>
    </row>
    <row r="675" spans="13:18">
      <c r="M675" s="67"/>
      <c r="O675" s="68"/>
      <c r="P675" s="68"/>
      <c r="Q675" s="68"/>
      <c r="R675" s="68"/>
    </row>
    <row r="676" spans="13:18">
      <c r="M676" s="67"/>
      <c r="O676" s="68"/>
      <c r="P676" s="68"/>
      <c r="Q676" s="68"/>
      <c r="R676" s="68"/>
    </row>
    <row r="677" spans="13:18">
      <c r="M677" s="67"/>
      <c r="O677" s="68"/>
      <c r="P677" s="68"/>
      <c r="Q677" s="68"/>
      <c r="R677" s="68"/>
    </row>
    <row r="678" spans="13:18">
      <c r="M678" s="67"/>
      <c r="O678" s="68"/>
      <c r="P678" s="68"/>
      <c r="Q678" s="68"/>
      <c r="R678" s="68"/>
    </row>
    <row r="679" spans="13:18">
      <c r="M679" s="67"/>
      <c r="O679" s="68"/>
      <c r="P679" s="68"/>
      <c r="Q679" s="68"/>
      <c r="R679" s="68"/>
    </row>
    <row r="680" spans="13:18">
      <c r="M680" s="67"/>
      <c r="O680" s="68"/>
      <c r="P680" s="68"/>
      <c r="Q680" s="68"/>
      <c r="R680" s="68"/>
    </row>
    <row r="681" spans="13:18">
      <c r="M681" s="67"/>
      <c r="O681" s="68"/>
      <c r="P681" s="68"/>
      <c r="Q681" s="68"/>
      <c r="R681" s="68"/>
    </row>
    <row r="682" spans="13:18">
      <c r="M682" s="67"/>
      <c r="O682" s="68"/>
      <c r="P682" s="68"/>
      <c r="Q682" s="68"/>
      <c r="R682" s="68"/>
    </row>
    <row r="683" spans="13:18">
      <c r="M683" s="67"/>
      <c r="O683" s="68"/>
      <c r="P683" s="68"/>
      <c r="Q683" s="68"/>
      <c r="R683" s="68"/>
    </row>
    <row r="684" spans="13:18">
      <c r="M684" s="67"/>
      <c r="O684" s="68"/>
      <c r="P684" s="68"/>
      <c r="Q684" s="68"/>
      <c r="R684" s="68"/>
    </row>
    <row r="685" spans="13:18">
      <c r="M685" s="67"/>
      <c r="O685" s="68"/>
      <c r="P685" s="68"/>
      <c r="Q685" s="68"/>
      <c r="R685" s="68"/>
    </row>
    <row r="686" spans="13:18">
      <c r="M686" s="67"/>
      <c r="O686" s="68"/>
      <c r="P686" s="68"/>
      <c r="Q686" s="68"/>
      <c r="R686" s="68"/>
    </row>
    <row r="687" spans="13:18">
      <c r="M687" s="67"/>
      <c r="O687" s="68"/>
      <c r="P687" s="68"/>
      <c r="Q687" s="68"/>
      <c r="R687" s="68"/>
    </row>
    <row r="688" spans="13:18">
      <c r="M688" s="67"/>
      <c r="O688" s="68"/>
      <c r="P688" s="68"/>
      <c r="Q688" s="68"/>
      <c r="R688" s="68"/>
    </row>
    <row r="689" spans="13:18">
      <c r="M689" s="67"/>
      <c r="O689" s="68"/>
      <c r="P689" s="68"/>
      <c r="Q689" s="68"/>
      <c r="R689" s="68"/>
    </row>
    <row r="690" spans="13:18">
      <c r="M690" s="67"/>
      <c r="O690" s="68"/>
      <c r="P690" s="68"/>
      <c r="Q690" s="68"/>
      <c r="R690" s="68"/>
    </row>
    <row r="691" spans="13:18">
      <c r="M691" s="67"/>
      <c r="O691" s="68"/>
      <c r="P691" s="68"/>
      <c r="Q691" s="68"/>
      <c r="R691" s="68"/>
    </row>
    <row r="692" spans="13:18">
      <c r="M692" s="67"/>
      <c r="O692" s="68"/>
      <c r="P692" s="68"/>
      <c r="Q692" s="68"/>
      <c r="R692" s="68"/>
    </row>
    <row r="693" spans="13:18">
      <c r="M693" s="67"/>
      <c r="O693" s="68"/>
      <c r="P693" s="68"/>
      <c r="Q693" s="68"/>
      <c r="R693" s="68"/>
    </row>
    <row r="694" spans="13:18">
      <c r="M694" s="67"/>
      <c r="O694" s="68"/>
      <c r="P694" s="68"/>
      <c r="Q694" s="68"/>
      <c r="R694" s="68"/>
    </row>
    <row r="695" spans="13:18">
      <c r="M695" s="67"/>
      <c r="O695" s="68"/>
      <c r="P695" s="68"/>
      <c r="Q695" s="68"/>
      <c r="R695" s="68"/>
    </row>
    <row r="696" spans="13:18">
      <c r="M696" s="67"/>
      <c r="O696" s="68"/>
      <c r="P696" s="68"/>
      <c r="Q696" s="68"/>
      <c r="R696" s="68"/>
    </row>
    <row r="697" spans="13:18">
      <c r="M697" s="67"/>
      <c r="O697" s="68"/>
      <c r="P697" s="68"/>
      <c r="Q697" s="68"/>
      <c r="R697" s="68"/>
    </row>
    <row r="698" spans="13:18">
      <c r="M698" s="67"/>
      <c r="O698" s="68"/>
      <c r="P698" s="68"/>
      <c r="Q698" s="68"/>
      <c r="R698" s="68"/>
    </row>
    <row r="699" spans="13:18">
      <c r="M699" s="67"/>
      <c r="O699" s="68"/>
      <c r="P699" s="68"/>
      <c r="Q699" s="68"/>
      <c r="R699" s="68"/>
    </row>
    <row r="700" spans="13:18">
      <c r="M700" s="67"/>
      <c r="O700" s="68"/>
      <c r="P700" s="68"/>
      <c r="Q700" s="68"/>
      <c r="R700" s="68"/>
    </row>
    <row r="701" spans="13:18">
      <c r="M701" s="67"/>
      <c r="O701" s="68"/>
      <c r="P701" s="68"/>
      <c r="Q701" s="68"/>
      <c r="R701" s="68"/>
    </row>
    <row r="702" spans="13:18">
      <c r="M702" s="67"/>
      <c r="O702" s="68"/>
      <c r="P702" s="68"/>
      <c r="Q702" s="68"/>
      <c r="R702" s="68"/>
    </row>
    <row r="703" spans="13:18">
      <c r="M703" s="67"/>
      <c r="O703" s="68"/>
      <c r="P703" s="68"/>
      <c r="Q703" s="68"/>
      <c r="R703" s="68"/>
    </row>
    <row r="704" spans="13:18">
      <c r="M704" s="67"/>
      <c r="O704" s="68"/>
      <c r="P704" s="68"/>
      <c r="Q704" s="68"/>
      <c r="R704" s="68"/>
    </row>
    <row r="705" spans="13:18">
      <c r="M705" s="67"/>
      <c r="O705" s="68"/>
      <c r="P705" s="68"/>
      <c r="Q705" s="68"/>
      <c r="R705" s="68"/>
    </row>
    <row r="706" spans="13:18">
      <c r="M706" s="67"/>
      <c r="O706" s="68"/>
      <c r="P706" s="68"/>
      <c r="Q706" s="68"/>
      <c r="R706" s="68"/>
    </row>
    <row r="707" spans="13:18">
      <c r="M707" s="67"/>
      <c r="O707" s="68"/>
      <c r="P707" s="68"/>
      <c r="Q707" s="68"/>
      <c r="R707" s="68"/>
    </row>
    <row r="708" spans="13:18">
      <c r="M708" s="67"/>
      <c r="O708" s="68"/>
      <c r="P708" s="68"/>
      <c r="Q708" s="68"/>
      <c r="R708" s="68"/>
    </row>
    <row r="709" spans="13:18">
      <c r="M709" s="67"/>
      <c r="O709" s="68"/>
      <c r="P709" s="68"/>
      <c r="Q709" s="68"/>
      <c r="R709" s="68"/>
    </row>
    <row r="710" spans="13:18">
      <c r="M710" s="67"/>
      <c r="O710" s="68"/>
      <c r="P710" s="68"/>
      <c r="Q710" s="68"/>
      <c r="R710" s="68"/>
    </row>
    <row r="711" spans="13:18">
      <c r="M711" s="67"/>
      <c r="O711" s="68"/>
      <c r="P711" s="68"/>
      <c r="Q711" s="68"/>
      <c r="R711" s="68"/>
    </row>
    <row r="712" spans="13:18">
      <c r="M712" s="67"/>
      <c r="O712" s="68"/>
      <c r="P712" s="68"/>
      <c r="Q712" s="68"/>
      <c r="R712" s="68"/>
    </row>
    <row r="713" spans="13:18">
      <c r="M713" s="67"/>
      <c r="O713" s="68"/>
      <c r="P713" s="68"/>
      <c r="Q713" s="68"/>
      <c r="R713" s="68"/>
    </row>
    <row r="714" spans="13:18">
      <c r="M714" s="67"/>
      <c r="O714" s="68"/>
      <c r="P714" s="68"/>
      <c r="Q714" s="68"/>
      <c r="R714" s="68"/>
    </row>
    <row r="715" spans="13:18">
      <c r="M715" s="67"/>
      <c r="O715" s="68"/>
      <c r="P715" s="68"/>
      <c r="Q715" s="68"/>
      <c r="R715" s="68"/>
    </row>
    <row r="716" spans="13:18">
      <c r="M716" s="67"/>
      <c r="O716" s="68"/>
      <c r="P716" s="68"/>
      <c r="Q716" s="68"/>
      <c r="R716" s="68"/>
    </row>
    <row r="717" spans="13:18">
      <c r="M717" s="67"/>
      <c r="O717" s="68"/>
      <c r="P717" s="68"/>
      <c r="Q717" s="68"/>
      <c r="R717" s="68"/>
    </row>
    <row r="718" spans="13:18">
      <c r="M718" s="67"/>
      <c r="O718" s="68"/>
      <c r="P718" s="68"/>
      <c r="Q718" s="68"/>
      <c r="R718" s="68"/>
    </row>
    <row r="719" spans="13:18">
      <c r="M719" s="67"/>
      <c r="O719" s="68"/>
      <c r="P719" s="68"/>
      <c r="Q719" s="68"/>
      <c r="R719" s="68"/>
    </row>
    <row r="720" spans="13:18">
      <c r="M720" s="67"/>
      <c r="O720" s="68"/>
      <c r="P720" s="68"/>
      <c r="Q720" s="68"/>
      <c r="R720" s="68"/>
    </row>
    <row r="721" spans="13:18">
      <c r="M721" s="67"/>
      <c r="O721" s="68"/>
      <c r="P721" s="68"/>
      <c r="Q721" s="68"/>
      <c r="R721" s="68"/>
    </row>
    <row r="722" spans="13:18">
      <c r="M722" s="67"/>
      <c r="O722" s="68"/>
      <c r="P722" s="68"/>
      <c r="Q722" s="68"/>
      <c r="R722" s="68"/>
    </row>
    <row r="723" spans="13:18">
      <c r="M723" s="67"/>
      <c r="O723" s="68"/>
      <c r="P723" s="68"/>
      <c r="Q723" s="68"/>
      <c r="R723" s="68"/>
    </row>
    <row r="724" spans="13:18">
      <c r="M724" s="67"/>
      <c r="O724" s="68"/>
      <c r="P724" s="68"/>
      <c r="Q724" s="68"/>
      <c r="R724" s="68"/>
    </row>
    <row r="725" spans="13:18">
      <c r="M725" s="67"/>
      <c r="O725" s="68"/>
      <c r="P725" s="68"/>
      <c r="Q725" s="68"/>
      <c r="R725" s="68"/>
    </row>
    <row r="726" spans="13:18">
      <c r="M726" s="67"/>
      <c r="O726" s="68"/>
      <c r="P726" s="68"/>
      <c r="Q726" s="68"/>
      <c r="R726" s="68"/>
    </row>
    <row r="727" spans="13:18">
      <c r="M727" s="67"/>
      <c r="O727" s="68"/>
      <c r="P727" s="68"/>
      <c r="Q727" s="68"/>
      <c r="R727" s="68"/>
    </row>
    <row r="728" spans="13:18">
      <c r="M728" s="67"/>
      <c r="O728" s="68"/>
      <c r="P728" s="68"/>
      <c r="Q728" s="68"/>
      <c r="R728" s="68"/>
    </row>
    <row r="729" spans="13:18">
      <c r="M729" s="67"/>
      <c r="O729" s="68"/>
      <c r="P729" s="68"/>
      <c r="Q729" s="68"/>
      <c r="R729" s="68"/>
    </row>
    <row r="730" spans="13:18">
      <c r="M730" s="67"/>
      <c r="O730" s="68"/>
      <c r="P730" s="68"/>
      <c r="Q730" s="68"/>
      <c r="R730" s="68"/>
    </row>
    <row r="731" spans="13:18">
      <c r="M731" s="67"/>
      <c r="O731" s="68"/>
      <c r="P731" s="68"/>
      <c r="Q731" s="68"/>
      <c r="R731" s="68"/>
    </row>
    <row r="732" spans="13:18">
      <c r="M732" s="67"/>
      <c r="O732" s="68"/>
      <c r="P732" s="68"/>
      <c r="Q732" s="68"/>
      <c r="R732" s="68"/>
    </row>
    <row r="733" spans="13:18">
      <c r="M733" s="67"/>
      <c r="O733" s="68"/>
      <c r="P733" s="68"/>
      <c r="Q733" s="68"/>
      <c r="R733" s="68"/>
    </row>
    <row r="734" spans="13:18">
      <c r="M734" s="67"/>
      <c r="O734" s="68"/>
      <c r="P734" s="68"/>
      <c r="Q734" s="68"/>
      <c r="R734" s="68"/>
    </row>
    <row r="735" spans="13:18">
      <c r="M735" s="67"/>
      <c r="O735" s="68"/>
      <c r="P735" s="68"/>
      <c r="Q735" s="68"/>
      <c r="R735" s="68"/>
    </row>
    <row r="736" spans="13:18">
      <c r="M736" s="67"/>
      <c r="O736" s="68"/>
      <c r="P736" s="68"/>
      <c r="Q736" s="68"/>
      <c r="R736" s="68"/>
    </row>
    <row r="737" spans="13:18">
      <c r="M737" s="67"/>
      <c r="O737" s="68"/>
      <c r="P737" s="68"/>
      <c r="Q737" s="68"/>
      <c r="R737" s="68"/>
    </row>
    <row r="738" spans="13:18">
      <c r="M738" s="67"/>
      <c r="O738" s="68"/>
      <c r="P738" s="68"/>
      <c r="Q738" s="68"/>
      <c r="R738" s="68"/>
    </row>
    <row r="739" spans="13:18">
      <c r="M739" s="67"/>
      <c r="O739" s="68"/>
      <c r="P739" s="68"/>
      <c r="Q739" s="68"/>
      <c r="R739" s="68"/>
    </row>
    <row r="740" spans="13:18">
      <c r="M740" s="67"/>
      <c r="O740" s="68"/>
      <c r="P740" s="68"/>
      <c r="Q740" s="68"/>
      <c r="R740" s="68"/>
    </row>
    <row r="741" spans="13:18">
      <c r="M741" s="67"/>
      <c r="O741" s="68"/>
      <c r="P741" s="68"/>
      <c r="Q741" s="68"/>
      <c r="R741" s="68"/>
    </row>
    <row r="742" spans="13:18">
      <c r="M742" s="67"/>
      <c r="O742" s="68"/>
      <c r="P742" s="68"/>
      <c r="Q742" s="68"/>
      <c r="R742" s="68"/>
    </row>
    <row r="743" spans="13:18">
      <c r="M743" s="67"/>
      <c r="O743" s="68"/>
      <c r="P743" s="68"/>
      <c r="Q743" s="68"/>
      <c r="R743" s="68"/>
    </row>
    <row r="744" spans="13:18">
      <c r="M744" s="67"/>
      <c r="O744" s="68"/>
      <c r="P744" s="68"/>
      <c r="Q744" s="68"/>
      <c r="R744" s="68"/>
    </row>
    <row r="745" spans="13:18">
      <c r="M745" s="67"/>
      <c r="O745" s="68"/>
      <c r="P745" s="68"/>
      <c r="Q745" s="68"/>
      <c r="R745" s="68"/>
    </row>
    <row r="746" spans="13:18">
      <c r="M746" s="67"/>
      <c r="O746" s="68"/>
      <c r="P746" s="68"/>
      <c r="Q746" s="68"/>
      <c r="R746" s="68"/>
    </row>
    <row r="747" spans="13:18">
      <c r="M747" s="67"/>
      <c r="O747" s="68"/>
      <c r="P747" s="68"/>
      <c r="Q747" s="68"/>
      <c r="R747" s="68"/>
    </row>
    <row r="748" spans="13:18">
      <c r="M748" s="67"/>
      <c r="O748" s="68"/>
      <c r="P748" s="68"/>
      <c r="Q748" s="68"/>
      <c r="R748" s="68"/>
    </row>
    <row r="749" spans="13:18">
      <c r="M749" s="67"/>
      <c r="O749" s="68"/>
      <c r="P749" s="68"/>
      <c r="Q749" s="68"/>
      <c r="R749" s="68"/>
    </row>
    <row r="750" spans="13:18">
      <c r="M750" s="67"/>
      <c r="O750" s="68"/>
      <c r="P750" s="68"/>
      <c r="Q750" s="68"/>
      <c r="R750" s="68"/>
    </row>
    <row r="751" spans="13:18">
      <c r="M751" s="67"/>
      <c r="O751" s="68"/>
      <c r="P751" s="68"/>
      <c r="Q751" s="68"/>
      <c r="R751" s="68"/>
    </row>
    <row r="752" spans="13:18">
      <c r="M752" s="67"/>
      <c r="O752" s="68"/>
      <c r="P752" s="68"/>
      <c r="Q752" s="68"/>
      <c r="R752" s="68"/>
    </row>
    <row r="753" spans="13:18">
      <c r="M753" s="67"/>
      <c r="O753" s="68"/>
      <c r="P753" s="68"/>
      <c r="Q753" s="68"/>
      <c r="R753" s="68"/>
    </row>
    <row r="754" spans="13:18">
      <c r="M754" s="67"/>
      <c r="O754" s="68"/>
      <c r="P754" s="68"/>
      <c r="Q754" s="68"/>
      <c r="R754" s="68"/>
    </row>
    <row r="755" spans="13:18">
      <c r="M755" s="67"/>
      <c r="O755" s="68"/>
      <c r="P755" s="68"/>
      <c r="Q755" s="68"/>
      <c r="R755" s="68"/>
    </row>
    <row r="756" spans="13:18">
      <c r="M756" s="67"/>
      <c r="O756" s="68"/>
      <c r="P756" s="68"/>
      <c r="Q756" s="68"/>
      <c r="R756" s="68"/>
    </row>
    <row r="757" spans="13:18">
      <c r="M757" s="67"/>
      <c r="O757" s="68"/>
      <c r="P757" s="68"/>
      <c r="Q757" s="68"/>
      <c r="R757" s="68"/>
    </row>
    <row r="758" spans="13:18">
      <c r="M758" s="67"/>
      <c r="O758" s="68"/>
      <c r="P758" s="68"/>
      <c r="Q758" s="68"/>
      <c r="R758" s="68"/>
    </row>
    <row r="759" spans="13:18">
      <c r="M759" s="67"/>
      <c r="O759" s="68"/>
      <c r="P759" s="68"/>
      <c r="Q759" s="68"/>
      <c r="R759" s="68"/>
    </row>
    <row r="760" spans="13:18">
      <c r="M760" s="67"/>
      <c r="O760" s="68"/>
      <c r="P760" s="68"/>
      <c r="Q760" s="68"/>
      <c r="R760" s="68"/>
    </row>
    <row r="761" spans="13:18">
      <c r="M761" s="67"/>
      <c r="O761" s="68"/>
      <c r="P761" s="68"/>
      <c r="Q761" s="68"/>
      <c r="R761" s="68"/>
    </row>
    <row r="762" spans="13:18">
      <c r="M762" s="67"/>
      <c r="O762" s="68"/>
      <c r="P762" s="68"/>
      <c r="Q762" s="68"/>
      <c r="R762" s="68"/>
    </row>
    <row r="763" spans="13:18">
      <c r="M763" s="67"/>
      <c r="O763" s="68"/>
      <c r="P763" s="68"/>
      <c r="Q763" s="68"/>
      <c r="R763" s="68"/>
    </row>
    <row r="764" spans="13:18">
      <c r="M764" s="67"/>
      <c r="O764" s="68"/>
      <c r="P764" s="68"/>
      <c r="Q764" s="68"/>
      <c r="R764" s="68"/>
    </row>
    <row r="765" spans="13:18">
      <c r="M765" s="67"/>
      <c r="O765" s="68"/>
      <c r="P765" s="68"/>
      <c r="Q765" s="68"/>
      <c r="R765" s="68"/>
    </row>
    <row r="766" spans="13:18">
      <c r="M766" s="67"/>
      <c r="O766" s="68"/>
      <c r="P766" s="68"/>
      <c r="Q766" s="68"/>
      <c r="R766" s="68"/>
    </row>
    <row r="767" spans="13:18">
      <c r="M767" s="67"/>
      <c r="O767" s="68"/>
      <c r="P767" s="68"/>
      <c r="Q767" s="68"/>
      <c r="R767" s="68"/>
    </row>
    <row r="768" spans="13:18">
      <c r="M768" s="67"/>
      <c r="O768" s="68"/>
      <c r="P768" s="68"/>
      <c r="Q768" s="68"/>
      <c r="R768" s="68"/>
    </row>
    <row r="769" spans="13:18">
      <c r="M769" s="67"/>
      <c r="O769" s="68"/>
      <c r="P769" s="68"/>
      <c r="Q769" s="68"/>
      <c r="R769" s="68"/>
    </row>
    <row r="770" spans="13:18">
      <c r="M770" s="67"/>
      <c r="O770" s="68"/>
      <c r="P770" s="68"/>
      <c r="Q770" s="68"/>
      <c r="R770" s="68"/>
    </row>
    <row r="771" spans="13:18">
      <c r="M771" s="67"/>
      <c r="O771" s="68"/>
      <c r="P771" s="68"/>
      <c r="Q771" s="68"/>
      <c r="R771" s="68"/>
    </row>
    <row r="772" spans="13:18">
      <c r="M772" s="67"/>
      <c r="O772" s="68"/>
      <c r="P772" s="68"/>
      <c r="Q772" s="68"/>
      <c r="R772" s="68"/>
    </row>
    <row r="773" spans="13:18">
      <c r="M773" s="67"/>
      <c r="O773" s="68"/>
      <c r="P773" s="68"/>
      <c r="Q773" s="68"/>
      <c r="R773" s="68"/>
    </row>
    <row r="774" spans="13:18">
      <c r="M774" s="67"/>
      <c r="O774" s="68"/>
      <c r="P774" s="68"/>
      <c r="Q774" s="68"/>
      <c r="R774" s="68"/>
    </row>
    <row r="775" spans="13:18">
      <c r="M775" s="67"/>
      <c r="O775" s="68"/>
      <c r="P775" s="68"/>
      <c r="Q775" s="68"/>
      <c r="R775" s="68"/>
    </row>
    <row r="776" spans="13:18">
      <c r="M776" s="67"/>
      <c r="O776" s="68"/>
      <c r="P776" s="68"/>
      <c r="Q776" s="68"/>
      <c r="R776" s="68"/>
    </row>
    <row r="777" spans="13:18">
      <c r="M777" s="67"/>
      <c r="O777" s="68"/>
      <c r="P777" s="68"/>
      <c r="Q777" s="68"/>
      <c r="R777" s="68"/>
    </row>
    <row r="778" spans="13:18">
      <c r="M778" s="67"/>
      <c r="O778" s="68"/>
      <c r="P778" s="68"/>
      <c r="Q778" s="68"/>
      <c r="R778" s="68"/>
    </row>
    <row r="779" spans="13:18">
      <c r="M779" s="67"/>
      <c r="O779" s="68"/>
      <c r="P779" s="68"/>
      <c r="Q779" s="68"/>
      <c r="R779" s="68"/>
    </row>
    <row r="780" spans="13:18">
      <c r="M780" s="67"/>
      <c r="O780" s="68"/>
      <c r="P780" s="68"/>
      <c r="Q780" s="68"/>
      <c r="R780" s="68"/>
    </row>
    <row r="781" spans="13:18">
      <c r="M781" s="67"/>
      <c r="O781" s="68"/>
      <c r="P781" s="68"/>
      <c r="Q781" s="68"/>
      <c r="R781" s="68"/>
    </row>
    <row r="782" spans="13:18">
      <c r="M782" s="67"/>
      <c r="O782" s="68"/>
      <c r="P782" s="68"/>
      <c r="Q782" s="68"/>
      <c r="R782" s="68"/>
    </row>
    <row r="783" spans="13:18">
      <c r="M783" s="67"/>
      <c r="O783" s="68"/>
      <c r="P783" s="68"/>
      <c r="Q783" s="68"/>
      <c r="R783" s="68"/>
    </row>
    <row r="784" spans="13:18">
      <c r="M784" s="67"/>
      <c r="O784" s="68"/>
      <c r="P784" s="68"/>
      <c r="Q784" s="68"/>
      <c r="R784" s="68"/>
    </row>
    <row r="785" spans="13:18">
      <c r="M785" s="67"/>
      <c r="O785" s="68"/>
      <c r="P785" s="68"/>
      <c r="Q785" s="68"/>
      <c r="R785" s="68"/>
    </row>
    <row r="786" spans="13:18">
      <c r="M786" s="67"/>
      <c r="O786" s="68"/>
      <c r="P786" s="68"/>
      <c r="Q786" s="68"/>
      <c r="R786" s="68"/>
    </row>
    <row r="787" spans="13:18">
      <c r="M787" s="67"/>
      <c r="O787" s="68"/>
      <c r="P787" s="68"/>
      <c r="Q787" s="68"/>
      <c r="R787" s="68"/>
    </row>
    <row r="788" spans="13:18">
      <c r="M788" s="67"/>
      <c r="O788" s="68"/>
      <c r="P788" s="68"/>
      <c r="Q788" s="68"/>
      <c r="R788" s="68"/>
    </row>
    <row r="789" spans="13:18">
      <c r="M789" s="67"/>
      <c r="O789" s="68"/>
      <c r="P789" s="68"/>
      <c r="Q789" s="68"/>
      <c r="R789" s="68"/>
    </row>
    <row r="790" spans="13:18">
      <c r="M790" s="67"/>
      <c r="O790" s="68"/>
      <c r="P790" s="68"/>
      <c r="Q790" s="68"/>
      <c r="R790" s="68"/>
    </row>
    <row r="791" spans="13:18">
      <c r="M791" s="67"/>
      <c r="O791" s="68"/>
      <c r="P791" s="68"/>
      <c r="Q791" s="68"/>
      <c r="R791" s="68"/>
    </row>
    <row r="792" spans="13:18">
      <c r="M792" s="67"/>
      <c r="O792" s="68"/>
      <c r="P792" s="68"/>
      <c r="Q792" s="68"/>
      <c r="R792" s="68"/>
    </row>
    <row r="793" spans="13:18">
      <c r="M793" s="67"/>
      <c r="O793" s="68"/>
      <c r="P793" s="68"/>
      <c r="Q793" s="68"/>
      <c r="R793" s="68"/>
    </row>
    <row r="794" spans="13:18">
      <c r="M794" s="67"/>
      <c r="O794" s="68"/>
      <c r="P794" s="68"/>
      <c r="Q794" s="68"/>
      <c r="R794" s="68"/>
    </row>
    <row r="795" spans="13:18">
      <c r="M795" s="67"/>
      <c r="O795" s="68"/>
      <c r="P795" s="68"/>
      <c r="Q795" s="68"/>
      <c r="R795" s="68"/>
    </row>
    <row r="796" spans="13:18">
      <c r="M796" s="67"/>
      <c r="O796" s="68"/>
      <c r="P796" s="68"/>
      <c r="Q796" s="68"/>
      <c r="R796" s="68"/>
    </row>
    <row r="797" spans="13:18">
      <c r="M797" s="67"/>
      <c r="O797" s="68"/>
      <c r="P797" s="68"/>
      <c r="Q797" s="68"/>
      <c r="R797" s="68"/>
    </row>
    <row r="798" spans="13:18">
      <c r="M798" s="67"/>
      <c r="O798" s="68"/>
      <c r="P798" s="68"/>
      <c r="Q798" s="68"/>
      <c r="R798" s="68"/>
    </row>
    <row r="799" spans="13:18">
      <c r="M799" s="67"/>
      <c r="O799" s="68"/>
      <c r="P799" s="68"/>
      <c r="Q799" s="68"/>
      <c r="R799" s="68"/>
    </row>
    <row r="800" spans="13:18">
      <c r="M800" s="67"/>
      <c r="O800" s="68"/>
      <c r="P800" s="68"/>
      <c r="Q800" s="68"/>
      <c r="R800" s="68"/>
    </row>
    <row r="801" spans="13:18">
      <c r="M801" s="67"/>
      <c r="O801" s="68"/>
      <c r="P801" s="68"/>
      <c r="Q801" s="68"/>
      <c r="R801" s="68"/>
    </row>
    <row r="802" spans="13:18">
      <c r="M802" s="67"/>
      <c r="O802" s="68"/>
      <c r="P802" s="68"/>
      <c r="Q802" s="68"/>
      <c r="R802" s="68"/>
    </row>
    <row r="803" spans="13:18">
      <c r="M803" s="67"/>
      <c r="O803" s="68"/>
      <c r="P803" s="68"/>
      <c r="Q803" s="68"/>
      <c r="R803" s="68"/>
    </row>
    <row r="804" spans="13:18">
      <c r="M804" s="67"/>
      <c r="O804" s="68"/>
      <c r="P804" s="68"/>
      <c r="Q804" s="68"/>
      <c r="R804" s="68"/>
    </row>
    <row r="805" spans="13:18">
      <c r="M805" s="67"/>
      <c r="O805" s="68"/>
      <c r="P805" s="68"/>
      <c r="Q805" s="68"/>
      <c r="R805" s="68"/>
    </row>
    <row r="806" spans="13:18">
      <c r="M806" s="67"/>
      <c r="O806" s="68"/>
      <c r="P806" s="68"/>
      <c r="Q806" s="68"/>
      <c r="R806" s="68"/>
    </row>
    <row r="807" spans="13:18">
      <c r="M807" s="67"/>
      <c r="O807" s="68"/>
      <c r="P807" s="68"/>
      <c r="Q807" s="68"/>
      <c r="R807" s="68"/>
    </row>
    <row r="808" spans="13:18">
      <c r="M808" s="67"/>
      <c r="O808" s="68"/>
      <c r="P808" s="68"/>
      <c r="Q808" s="68"/>
      <c r="R808" s="68"/>
    </row>
    <row r="809" spans="13:18">
      <c r="M809" s="67"/>
      <c r="O809" s="68"/>
      <c r="P809" s="68"/>
      <c r="Q809" s="68"/>
      <c r="R809" s="68"/>
    </row>
    <row r="810" spans="13:18">
      <c r="M810" s="67"/>
      <c r="O810" s="68"/>
      <c r="P810" s="68"/>
      <c r="Q810" s="68"/>
      <c r="R810" s="68"/>
    </row>
    <row r="811" spans="13:18">
      <c r="M811" s="67"/>
      <c r="O811" s="68"/>
      <c r="P811" s="68"/>
      <c r="Q811" s="68"/>
      <c r="R811" s="68"/>
    </row>
    <row r="812" spans="13:18">
      <c r="M812" s="67"/>
      <c r="O812" s="68"/>
      <c r="P812" s="68"/>
      <c r="Q812" s="68"/>
      <c r="R812" s="68"/>
    </row>
    <row r="813" spans="13:18">
      <c r="M813" s="67"/>
      <c r="O813" s="68"/>
      <c r="P813" s="68"/>
      <c r="Q813" s="68"/>
      <c r="R813" s="68"/>
    </row>
    <row r="814" spans="13:18">
      <c r="M814" s="67"/>
      <c r="O814" s="68"/>
      <c r="P814" s="68"/>
      <c r="Q814" s="68"/>
      <c r="R814" s="68"/>
    </row>
    <row r="815" spans="13:18">
      <c r="M815" s="67"/>
      <c r="O815" s="68"/>
      <c r="P815" s="68"/>
      <c r="Q815" s="68"/>
      <c r="R815" s="68"/>
    </row>
    <row r="816" spans="13:18">
      <c r="M816" s="67"/>
      <c r="O816" s="68"/>
      <c r="P816" s="68"/>
      <c r="Q816" s="68"/>
      <c r="R816" s="68"/>
    </row>
    <row r="817" spans="13:18">
      <c r="M817" s="67"/>
      <c r="O817" s="68"/>
      <c r="P817" s="68"/>
      <c r="Q817" s="68"/>
      <c r="R817" s="68"/>
    </row>
    <row r="818" spans="13:18">
      <c r="M818" s="67"/>
      <c r="O818" s="68"/>
      <c r="P818" s="68"/>
      <c r="Q818" s="68"/>
      <c r="R818" s="68"/>
    </row>
    <row r="819" spans="13:18">
      <c r="M819" s="67"/>
      <c r="O819" s="68"/>
      <c r="P819" s="68"/>
      <c r="Q819" s="68"/>
      <c r="R819" s="68"/>
    </row>
    <row r="820" spans="13:18">
      <c r="M820" s="67"/>
      <c r="O820" s="68"/>
      <c r="P820" s="68"/>
      <c r="Q820" s="68"/>
      <c r="R820" s="68"/>
    </row>
    <row r="821" spans="13:18">
      <c r="M821" s="67"/>
      <c r="O821" s="68"/>
      <c r="P821" s="68"/>
      <c r="Q821" s="68"/>
      <c r="R821" s="68"/>
    </row>
    <row r="822" spans="13:18">
      <c r="M822" s="67"/>
      <c r="O822" s="68"/>
      <c r="P822" s="68"/>
      <c r="Q822" s="68"/>
      <c r="R822" s="68"/>
    </row>
    <row r="823" spans="13:18">
      <c r="M823" s="67"/>
      <c r="O823" s="68"/>
      <c r="P823" s="68"/>
      <c r="Q823" s="68"/>
      <c r="R823" s="68"/>
    </row>
    <row r="824" spans="13:18">
      <c r="M824" s="67"/>
      <c r="O824" s="68"/>
      <c r="P824" s="68"/>
      <c r="Q824" s="68"/>
      <c r="R824" s="68"/>
    </row>
    <row r="825" spans="13:18">
      <c r="M825" s="67"/>
      <c r="O825" s="68"/>
      <c r="P825" s="68"/>
      <c r="Q825" s="68"/>
      <c r="R825" s="68"/>
    </row>
    <row r="826" spans="13:18">
      <c r="M826" s="67"/>
      <c r="O826" s="68"/>
      <c r="P826" s="68"/>
      <c r="Q826" s="68"/>
      <c r="R826" s="68"/>
    </row>
    <row r="827" spans="13:18">
      <c r="M827" s="67"/>
      <c r="O827" s="68"/>
      <c r="P827" s="68"/>
      <c r="Q827" s="68"/>
      <c r="R827" s="68"/>
    </row>
    <row r="828" spans="13:18">
      <c r="M828" s="67"/>
      <c r="O828" s="68"/>
      <c r="P828" s="68"/>
      <c r="Q828" s="68"/>
      <c r="R828" s="68"/>
    </row>
    <row r="829" spans="13:18">
      <c r="M829" s="67"/>
      <c r="O829" s="68"/>
      <c r="P829" s="68"/>
      <c r="Q829" s="68"/>
      <c r="R829" s="68"/>
    </row>
    <row r="830" spans="13:18">
      <c r="M830" s="67"/>
      <c r="O830" s="68"/>
      <c r="P830" s="68"/>
      <c r="Q830" s="68"/>
      <c r="R830" s="68"/>
    </row>
    <row r="831" spans="13:18">
      <c r="M831" s="67"/>
      <c r="O831" s="68"/>
      <c r="P831" s="68"/>
      <c r="Q831" s="68"/>
      <c r="R831" s="68"/>
    </row>
    <row r="832" spans="13:18">
      <c r="M832" s="67"/>
      <c r="O832" s="68"/>
      <c r="P832" s="68"/>
      <c r="Q832" s="68"/>
      <c r="R832" s="68"/>
    </row>
    <row r="833" spans="13:18">
      <c r="M833" s="67"/>
      <c r="O833" s="68"/>
      <c r="P833" s="68"/>
      <c r="Q833" s="68"/>
      <c r="R833" s="68"/>
    </row>
    <row r="834" spans="13:18">
      <c r="M834" s="67"/>
      <c r="O834" s="68"/>
      <c r="P834" s="68"/>
      <c r="Q834" s="68"/>
      <c r="R834" s="68"/>
    </row>
    <row r="835" spans="13:18">
      <c r="M835" s="67"/>
      <c r="O835" s="68"/>
      <c r="P835" s="68"/>
      <c r="Q835" s="68"/>
      <c r="R835" s="68"/>
    </row>
    <row r="836" spans="13:18">
      <c r="M836" s="67"/>
      <c r="O836" s="68"/>
      <c r="P836" s="68"/>
      <c r="Q836" s="68"/>
      <c r="R836" s="68"/>
    </row>
    <row r="837" spans="13:18">
      <c r="M837" s="67"/>
      <c r="O837" s="68"/>
      <c r="P837" s="68"/>
      <c r="Q837" s="68"/>
      <c r="R837" s="68"/>
    </row>
    <row r="838" spans="13:18">
      <c r="M838" s="67"/>
      <c r="O838" s="68"/>
      <c r="P838" s="68"/>
      <c r="Q838" s="68"/>
      <c r="R838" s="68"/>
    </row>
    <row r="839" spans="13:18">
      <c r="M839" s="67"/>
      <c r="O839" s="68"/>
      <c r="P839" s="68"/>
      <c r="Q839" s="68"/>
      <c r="R839" s="68"/>
    </row>
    <row r="840" spans="13:18">
      <c r="M840" s="67"/>
      <c r="O840" s="68"/>
      <c r="P840" s="68"/>
      <c r="Q840" s="68"/>
      <c r="R840" s="68"/>
    </row>
    <row r="841" spans="13:18">
      <c r="M841" s="67"/>
      <c r="O841" s="68"/>
      <c r="P841" s="68"/>
      <c r="Q841" s="68"/>
      <c r="R841" s="68"/>
    </row>
    <row r="842" spans="13:18">
      <c r="M842" s="67"/>
      <c r="O842" s="68"/>
      <c r="P842" s="68"/>
      <c r="Q842" s="68"/>
      <c r="R842" s="68"/>
    </row>
    <row r="843" spans="13:18">
      <c r="M843" s="67"/>
      <c r="O843" s="68"/>
      <c r="P843" s="68"/>
      <c r="Q843" s="68"/>
      <c r="R843" s="68"/>
    </row>
    <row r="844" spans="13:18">
      <c r="M844" s="67"/>
      <c r="O844" s="68"/>
      <c r="P844" s="68"/>
      <c r="Q844" s="68"/>
      <c r="R844" s="68"/>
    </row>
    <row r="845" spans="13:18">
      <c r="M845" s="67"/>
      <c r="O845" s="68"/>
      <c r="P845" s="68"/>
      <c r="Q845" s="68"/>
      <c r="R845" s="68"/>
    </row>
    <row r="846" spans="13:18">
      <c r="M846" s="67"/>
      <c r="O846" s="68"/>
      <c r="P846" s="68"/>
      <c r="Q846" s="68"/>
      <c r="R846" s="68"/>
    </row>
    <row r="847" spans="13:18">
      <c r="M847" s="67"/>
      <c r="O847" s="68"/>
      <c r="P847" s="68"/>
      <c r="Q847" s="68"/>
      <c r="R847" s="68"/>
    </row>
    <row r="848" spans="13:18">
      <c r="M848" s="67"/>
      <c r="O848" s="68"/>
      <c r="P848" s="68"/>
      <c r="Q848" s="68"/>
      <c r="R848" s="68"/>
    </row>
    <row r="849" spans="13:18">
      <c r="M849" s="67"/>
      <c r="O849" s="68"/>
      <c r="P849" s="68"/>
      <c r="Q849" s="68"/>
      <c r="R849" s="68"/>
    </row>
    <row r="850" spans="13:18">
      <c r="M850" s="67"/>
      <c r="O850" s="68"/>
      <c r="P850" s="68"/>
      <c r="Q850" s="68"/>
      <c r="R850" s="68"/>
    </row>
    <row r="851" spans="13:18">
      <c r="M851" s="67"/>
      <c r="O851" s="68"/>
      <c r="P851" s="68"/>
      <c r="Q851" s="68"/>
      <c r="R851" s="68"/>
    </row>
    <row r="852" spans="13:18">
      <c r="M852" s="67"/>
      <c r="O852" s="68"/>
      <c r="P852" s="68"/>
      <c r="Q852" s="68"/>
      <c r="R852" s="68"/>
    </row>
    <row r="853" spans="13:18">
      <c r="M853" s="67"/>
      <c r="O853" s="68"/>
      <c r="P853" s="68"/>
      <c r="Q853" s="68"/>
      <c r="R853" s="68"/>
    </row>
    <row r="854" spans="13:18">
      <c r="M854" s="67"/>
      <c r="O854" s="68"/>
      <c r="P854" s="68"/>
      <c r="Q854" s="68"/>
      <c r="R854" s="68"/>
    </row>
    <row r="855" spans="13:18">
      <c r="M855" s="67"/>
      <c r="O855" s="68"/>
      <c r="P855" s="68"/>
      <c r="Q855" s="68"/>
      <c r="R855" s="68"/>
    </row>
    <row r="856" spans="13:18">
      <c r="M856" s="67"/>
      <c r="O856" s="68"/>
      <c r="P856" s="68"/>
      <c r="Q856" s="68"/>
      <c r="R856" s="68"/>
    </row>
    <row r="857" spans="13:18">
      <c r="M857" s="67"/>
      <c r="O857" s="68"/>
      <c r="P857" s="68"/>
      <c r="Q857" s="68"/>
      <c r="R857" s="68"/>
    </row>
    <row r="858" spans="13:18">
      <c r="M858" s="67"/>
      <c r="O858" s="68"/>
      <c r="P858" s="68"/>
      <c r="Q858" s="68"/>
      <c r="R858" s="68"/>
    </row>
    <row r="859" spans="13:18">
      <c r="M859" s="67"/>
      <c r="O859" s="68"/>
      <c r="P859" s="68"/>
      <c r="Q859" s="68"/>
      <c r="R859" s="68"/>
    </row>
    <row r="860" spans="13:18">
      <c r="M860" s="67"/>
      <c r="O860" s="68"/>
      <c r="P860" s="68"/>
      <c r="Q860" s="68"/>
      <c r="R860" s="68"/>
    </row>
    <row r="861" spans="13:18">
      <c r="M861" s="67"/>
      <c r="O861" s="68"/>
      <c r="P861" s="68"/>
      <c r="Q861" s="68"/>
      <c r="R861" s="68"/>
    </row>
    <row r="862" spans="13:18">
      <c r="M862" s="67"/>
      <c r="O862" s="68"/>
      <c r="P862" s="68"/>
      <c r="Q862" s="68"/>
      <c r="R862" s="68"/>
    </row>
    <row r="863" spans="13:18">
      <c r="M863" s="67"/>
      <c r="O863" s="68"/>
      <c r="P863" s="68"/>
      <c r="Q863" s="68"/>
      <c r="R863" s="68"/>
    </row>
    <row r="864" spans="13:18">
      <c r="M864" s="67"/>
      <c r="O864" s="68"/>
      <c r="P864" s="68"/>
      <c r="Q864" s="68"/>
      <c r="R864" s="68"/>
    </row>
    <row r="865" spans="13:18">
      <c r="M865" s="67"/>
      <c r="O865" s="68"/>
      <c r="P865" s="68"/>
      <c r="Q865" s="68"/>
      <c r="R865" s="68"/>
    </row>
    <row r="866" spans="13:18">
      <c r="M866" s="67"/>
      <c r="O866" s="68"/>
      <c r="P866" s="68"/>
      <c r="Q866" s="68"/>
      <c r="R866" s="68"/>
    </row>
    <row r="867" spans="13:18">
      <c r="M867" s="67"/>
      <c r="O867" s="68"/>
      <c r="P867" s="68"/>
      <c r="Q867" s="68"/>
      <c r="R867" s="68"/>
    </row>
    <row r="868" spans="13:18">
      <c r="M868" s="67"/>
      <c r="O868" s="68"/>
      <c r="P868" s="68"/>
      <c r="Q868" s="68"/>
      <c r="R868" s="68"/>
    </row>
    <row r="869" spans="13:18">
      <c r="M869" s="67"/>
      <c r="O869" s="68"/>
      <c r="P869" s="68"/>
      <c r="Q869" s="68"/>
      <c r="R869" s="68"/>
    </row>
    <row r="870" spans="13:18">
      <c r="M870" s="67"/>
      <c r="O870" s="68"/>
      <c r="P870" s="68"/>
      <c r="Q870" s="68"/>
      <c r="R870" s="68"/>
    </row>
    <row r="871" spans="13:18">
      <c r="M871" s="67"/>
      <c r="O871" s="68"/>
      <c r="P871" s="68"/>
      <c r="Q871" s="68"/>
      <c r="R871" s="68"/>
    </row>
    <row r="872" spans="13:18">
      <c r="M872" s="67"/>
      <c r="O872" s="68"/>
      <c r="P872" s="68"/>
      <c r="Q872" s="68"/>
      <c r="R872" s="68"/>
    </row>
    <row r="873" spans="13:18">
      <c r="M873" s="67"/>
      <c r="O873" s="68"/>
      <c r="P873" s="68"/>
      <c r="Q873" s="68"/>
      <c r="R873" s="68"/>
    </row>
    <row r="874" spans="13:18">
      <c r="M874" s="67"/>
      <c r="O874" s="68"/>
      <c r="P874" s="68"/>
      <c r="Q874" s="68"/>
      <c r="R874" s="68"/>
    </row>
    <row r="875" spans="13:18">
      <c r="M875" s="67"/>
      <c r="O875" s="68"/>
      <c r="P875" s="68"/>
      <c r="Q875" s="68"/>
      <c r="R875" s="68"/>
    </row>
    <row r="876" spans="13:18">
      <c r="M876" s="67"/>
      <c r="O876" s="68"/>
      <c r="P876" s="68"/>
      <c r="Q876" s="68"/>
      <c r="R876" s="68"/>
    </row>
    <row r="877" spans="13:18">
      <c r="M877" s="67"/>
      <c r="O877" s="68"/>
      <c r="P877" s="68"/>
      <c r="Q877" s="68"/>
      <c r="R877" s="68"/>
    </row>
    <row r="878" spans="13:18">
      <c r="M878" s="67"/>
      <c r="O878" s="68"/>
      <c r="P878" s="68"/>
      <c r="Q878" s="68"/>
      <c r="R878" s="68"/>
    </row>
    <row r="879" spans="13:18">
      <c r="M879" s="67"/>
      <c r="O879" s="68"/>
      <c r="P879" s="68"/>
      <c r="Q879" s="68"/>
      <c r="R879" s="68"/>
    </row>
    <row r="880" spans="13:18">
      <c r="M880" s="67"/>
      <c r="O880" s="68"/>
      <c r="P880" s="68"/>
      <c r="Q880" s="68"/>
      <c r="R880" s="68"/>
    </row>
    <row r="881" spans="13:18">
      <c r="M881" s="67"/>
      <c r="O881" s="68"/>
      <c r="P881" s="68"/>
      <c r="Q881" s="68"/>
      <c r="R881" s="68"/>
    </row>
    <row r="882" spans="13:18">
      <c r="M882" s="67"/>
      <c r="O882" s="68"/>
      <c r="P882" s="68"/>
      <c r="Q882" s="68"/>
      <c r="R882" s="68"/>
    </row>
    <row r="883" spans="13:18">
      <c r="M883" s="67"/>
      <c r="O883" s="68"/>
      <c r="P883" s="68"/>
      <c r="Q883" s="68"/>
      <c r="R883" s="68"/>
    </row>
    <row r="884" spans="13:18">
      <c r="M884" s="67"/>
      <c r="O884" s="68"/>
      <c r="P884" s="68"/>
      <c r="Q884" s="68"/>
      <c r="R884" s="68"/>
    </row>
    <row r="885" spans="13:18">
      <c r="M885" s="67"/>
      <c r="O885" s="68"/>
      <c r="P885" s="68"/>
      <c r="Q885" s="68"/>
      <c r="R885" s="68"/>
    </row>
    <row r="886" spans="13:18">
      <c r="M886" s="67"/>
      <c r="O886" s="68"/>
      <c r="P886" s="68"/>
      <c r="Q886" s="68"/>
      <c r="R886" s="68"/>
    </row>
    <row r="887" spans="13:18">
      <c r="M887" s="67"/>
      <c r="O887" s="68"/>
      <c r="P887" s="68"/>
      <c r="Q887" s="68"/>
      <c r="R887" s="68"/>
    </row>
    <row r="888" spans="13:18">
      <c r="M888" s="67"/>
      <c r="O888" s="68"/>
      <c r="P888" s="68"/>
      <c r="Q888" s="68"/>
      <c r="R888" s="68"/>
    </row>
    <row r="889" spans="13:18">
      <c r="M889" s="67"/>
      <c r="O889" s="68"/>
      <c r="P889" s="68"/>
      <c r="Q889" s="68"/>
      <c r="R889" s="68"/>
    </row>
    <row r="890" spans="13:18">
      <c r="M890" s="67"/>
      <c r="O890" s="68"/>
      <c r="P890" s="68"/>
      <c r="Q890" s="68"/>
      <c r="R890" s="68"/>
    </row>
    <row r="891" spans="13:18">
      <c r="M891" s="67"/>
      <c r="O891" s="68"/>
      <c r="P891" s="68"/>
      <c r="Q891" s="68"/>
      <c r="R891" s="68"/>
    </row>
    <row r="892" spans="13:18">
      <c r="M892" s="67"/>
      <c r="O892" s="68"/>
      <c r="P892" s="68"/>
      <c r="Q892" s="68"/>
      <c r="R892" s="68"/>
    </row>
    <row r="893" spans="13:18">
      <c r="M893" s="67"/>
      <c r="O893" s="68"/>
      <c r="P893" s="68"/>
      <c r="Q893" s="68"/>
      <c r="R893" s="68"/>
    </row>
    <row r="894" spans="13:18">
      <c r="M894" s="67"/>
      <c r="O894" s="68"/>
      <c r="P894" s="68"/>
      <c r="Q894" s="68"/>
      <c r="R894" s="68"/>
    </row>
    <row r="895" spans="13:18">
      <c r="M895" s="67"/>
      <c r="O895" s="68"/>
      <c r="P895" s="68"/>
      <c r="Q895" s="68"/>
      <c r="R895" s="68"/>
    </row>
    <row r="896" spans="13:18">
      <c r="M896" s="67"/>
      <c r="O896" s="68"/>
      <c r="P896" s="68"/>
      <c r="Q896" s="68"/>
      <c r="R896" s="68"/>
    </row>
    <row r="897" spans="13:18">
      <c r="M897" s="67"/>
      <c r="O897" s="68"/>
      <c r="P897" s="68"/>
      <c r="Q897" s="68"/>
      <c r="R897" s="68"/>
    </row>
    <row r="898" spans="13:18">
      <c r="M898" s="67"/>
      <c r="O898" s="68"/>
      <c r="P898" s="68"/>
      <c r="Q898" s="68"/>
      <c r="R898" s="68"/>
    </row>
    <row r="899" spans="13:18">
      <c r="M899" s="67"/>
      <c r="O899" s="68"/>
      <c r="P899" s="68"/>
      <c r="Q899" s="68"/>
      <c r="R899" s="68"/>
    </row>
    <row r="900" spans="13:18">
      <c r="M900" s="67"/>
      <c r="O900" s="68"/>
      <c r="P900" s="68"/>
      <c r="Q900" s="68"/>
      <c r="R900" s="68"/>
    </row>
    <row r="901" spans="13:18">
      <c r="M901" s="67"/>
      <c r="O901" s="68"/>
      <c r="P901" s="68"/>
      <c r="Q901" s="68"/>
      <c r="R901" s="68"/>
    </row>
    <row r="902" spans="13:18">
      <c r="M902" s="67"/>
      <c r="O902" s="68"/>
      <c r="P902" s="68"/>
      <c r="Q902" s="68"/>
      <c r="R902" s="68"/>
    </row>
    <row r="903" spans="13:18">
      <c r="M903" s="67"/>
      <c r="O903" s="68"/>
      <c r="P903" s="68"/>
      <c r="Q903" s="68"/>
      <c r="R903" s="68"/>
    </row>
    <row r="904" spans="13:18">
      <c r="M904" s="67"/>
      <c r="O904" s="68"/>
      <c r="P904" s="68"/>
      <c r="Q904" s="68"/>
      <c r="R904" s="68"/>
    </row>
    <row r="905" spans="13:18">
      <c r="M905" s="67"/>
      <c r="O905" s="68"/>
      <c r="P905" s="68"/>
      <c r="Q905" s="68"/>
      <c r="R905" s="68"/>
    </row>
    <row r="906" spans="13:18">
      <c r="M906" s="67"/>
      <c r="O906" s="68"/>
      <c r="P906" s="68"/>
      <c r="Q906" s="68"/>
      <c r="R906" s="68"/>
    </row>
    <row r="907" spans="13:18">
      <c r="M907" s="67"/>
      <c r="O907" s="68"/>
      <c r="P907" s="68"/>
      <c r="Q907" s="68"/>
      <c r="R907" s="68"/>
    </row>
    <row r="908" spans="13:18">
      <c r="M908" s="67"/>
      <c r="O908" s="68"/>
      <c r="P908" s="68"/>
      <c r="Q908" s="68"/>
      <c r="R908" s="68"/>
    </row>
    <row r="909" spans="13:18">
      <c r="M909" s="67"/>
      <c r="O909" s="68"/>
      <c r="P909" s="68"/>
      <c r="Q909" s="68"/>
      <c r="R909" s="68"/>
    </row>
    <row r="910" spans="13:18">
      <c r="M910" s="67"/>
      <c r="O910" s="68"/>
      <c r="P910" s="68"/>
      <c r="Q910" s="68"/>
      <c r="R910" s="68"/>
    </row>
    <row r="911" spans="13:18">
      <c r="M911" s="67"/>
      <c r="O911" s="68"/>
      <c r="P911" s="68"/>
      <c r="Q911" s="68"/>
      <c r="R911" s="68"/>
    </row>
    <row r="912" spans="13:18">
      <c r="M912" s="67"/>
      <c r="O912" s="68"/>
      <c r="P912" s="68"/>
      <c r="Q912" s="68"/>
      <c r="R912" s="68"/>
    </row>
    <row r="913" spans="13:18">
      <c r="M913" s="67"/>
      <c r="O913" s="68"/>
      <c r="P913" s="68"/>
      <c r="Q913" s="68"/>
      <c r="R913" s="68"/>
    </row>
    <row r="914" spans="13:18">
      <c r="M914" s="67"/>
      <c r="O914" s="68"/>
      <c r="P914" s="68"/>
      <c r="Q914" s="68"/>
      <c r="R914" s="68"/>
    </row>
    <row r="915" spans="13:18">
      <c r="M915" s="67"/>
      <c r="O915" s="68"/>
      <c r="P915" s="68"/>
      <c r="Q915" s="68"/>
      <c r="R915" s="68"/>
    </row>
    <row r="916" spans="13:18">
      <c r="M916" s="67"/>
      <c r="O916" s="68"/>
      <c r="P916" s="68"/>
      <c r="Q916" s="68"/>
      <c r="R916" s="68"/>
    </row>
    <row r="917" spans="13:18">
      <c r="M917" s="67"/>
      <c r="O917" s="68"/>
      <c r="P917" s="68"/>
      <c r="Q917" s="68"/>
      <c r="R917" s="68"/>
    </row>
    <row r="918" spans="13:18">
      <c r="M918" s="67"/>
      <c r="O918" s="68"/>
      <c r="P918" s="68"/>
      <c r="Q918" s="68"/>
      <c r="R918" s="68"/>
    </row>
    <row r="919" spans="13:18">
      <c r="M919" s="67"/>
      <c r="O919" s="68"/>
      <c r="P919" s="68"/>
      <c r="Q919" s="68"/>
      <c r="R919" s="68"/>
    </row>
    <row r="920" spans="13:18">
      <c r="M920" s="67"/>
      <c r="O920" s="68"/>
      <c r="P920" s="68"/>
      <c r="Q920" s="68"/>
      <c r="R920" s="68"/>
    </row>
    <row r="921" spans="13:18">
      <c r="M921" s="67"/>
      <c r="O921" s="68"/>
      <c r="P921" s="68"/>
      <c r="Q921" s="68"/>
      <c r="R921" s="68"/>
    </row>
    <row r="922" spans="13:18">
      <c r="M922" s="67"/>
      <c r="O922" s="68"/>
      <c r="P922" s="68"/>
      <c r="Q922" s="68"/>
      <c r="R922" s="68"/>
    </row>
    <row r="923" spans="13:18">
      <c r="M923" s="67"/>
      <c r="O923" s="68"/>
      <c r="P923" s="68"/>
      <c r="Q923" s="68"/>
      <c r="R923" s="68"/>
    </row>
    <row r="924" spans="13:18">
      <c r="M924" s="67"/>
      <c r="O924" s="68"/>
      <c r="P924" s="68"/>
      <c r="Q924" s="68"/>
      <c r="R924" s="68"/>
    </row>
    <row r="925" spans="13:18">
      <c r="M925" s="67"/>
      <c r="O925" s="68"/>
      <c r="P925" s="68"/>
      <c r="Q925" s="68"/>
      <c r="R925" s="68"/>
    </row>
    <row r="926" spans="13:18">
      <c r="M926" s="67"/>
      <c r="O926" s="68"/>
      <c r="P926" s="68"/>
      <c r="Q926" s="68"/>
      <c r="R926" s="68"/>
    </row>
    <row r="927" spans="13:18">
      <c r="M927" s="67"/>
      <c r="O927" s="68"/>
      <c r="P927" s="68"/>
      <c r="Q927" s="68"/>
      <c r="R927" s="68"/>
    </row>
    <row r="928" spans="13:18">
      <c r="M928" s="67"/>
      <c r="O928" s="68"/>
      <c r="P928" s="68"/>
      <c r="Q928" s="68"/>
      <c r="R928" s="68"/>
    </row>
    <row r="929" spans="13:18">
      <c r="M929" s="67"/>
      <c r="O929" s="68"/>
      <c r="P929" s="68"/>
      <c r="Q929" s="68"/>
      <c r="R929" s="68"/>
    </row>
    <row r="930" spans="13:18">
      <c r="M930" s="67"/>
      <c r="O930" s="68"/>
      <c r="P930" s="68"/>
      <c r="Q930" s="68"/>
      <c r="R930" s="68"/>
    </row>
    <row r="931" spans="13:18">
      <c r="M931" s="67"/>
      <c r="O931" s="68"/>
      <c r="P931" s="68"/>
      <c r="Q931" s="68"/>
      <c r="R931" s="68"/>
    </row>
    <row r="932" spans="13:18">
      <c r="M932" s="67"/>
      <c r="O932" s="68"/>
      <c r="P932" s="68"/>
      <c r="Q932" s="68"/>
      <c r="R932" s="68"/>
    </row>
    <row r="933" spans="13:18">
      <c r="M933" s="67"/>
      <c r="O933" s="68"/>
      <c r="P933" s="68"/>
      <c r="Q933" s="68"/>
      <c r="R933" s="68"/>
    </row>
    <row r="934" spans="13:18">
      <c r="M934" s="67"/>
      <c r="O934" s="68"/>
      <c r="P934" s="68"/>
      <c r="Q934" s="68"/>
      <c r="R934" s="68"/>
    </row>
    <row r="935" spans="13:18">
      <c r="M935" s="67"/>
      <c r="O935" s="68"/>
      <c r="P935" s="68"/>
      <c r="Q935" s="68"/>
      <c r="R935" s="68"/>
    </row>
    <row r="936" spans="13:18">
      <c r="M936" s="67"/>
      <c r="O936" s="68"/>
      <c r="P936" s="68"/>
      <c r="Q936" s="68"/>
      <c r="R936" s="68"/>
    </row>
    <row r="937" spans="13:18">
      <c r="M937" s="67"/>
      <c r="O937" s="68"/>
      <c r="P937" s="68"/>
      <c r="Q937" s="68"/>
      <c r="R937" s="68"/>
    </row>
    <row r="938" spans="13:18">
      <c r="M938" s="67"/>
      <c r="O938" s="68"/>
      <c r="P938" s="68"/>
      <c r="Q938" s="68"/>
      <c r="R938" s="68"/>
    </row>
    <row r="939" spans="13:18">
      <c r="M939" s="67"/>
      <c r="O939" s="68"/>
      <c r="P939" s="68"/>
      <c r="Q939" s="68"/>
      <c r="R939" s="68"/>
    </row>
    <row r="940" spans="13:18">
      <c r="M940" s="67"/>
      <c r="O940" s="68"/>
      <c r="P940" s="68"/>
      <c r="Q940" s="68"/>
      <c r="R940" s="68"/>
    </row>
    <row r="941" spans="13:18">
      <c r="M941" s="67"/>
      <c r="O941" s="68"/>
      <c r="P941" s="68"/>
      <c r="Q941" s="68"/>
      <c r="R941" s="68"/>
    </row>
    <row r="942" spans="13:18">
      <c r="M942" s="67"/>
      <c r="O942" s="68"/>
      <c r="P942" s="68"/>
      <c r="Q942" s="68"/>
      <c r="R942" s="68"/>
    </row>
    <row r="943" spans="13:18">
      <c r="M943" s="67"/>
      <c r="O943" s="68"/>
      <c r="P943" s="68"/>
      <c r="Q943" s="68"/>
      <c r="R943" s="68"/>
    </row>
    <row r="944" spans="13:18">
      <c r="M944" s="67"/>
      <c r="O944" s="68"/>
      <c r="P944" s="68"/>
      <c r="Q944" s="68"/>
      <c r="R944" s="68"/>
    </row>
    <row r="945" spans="13:18">
      <c r="M945" s="67"/>
      <c r="O945" s="68"/>
      <c r="P945" s="68"/>
      <c r="Q945" s="68"/>
      <c r="R945" s="68"/>
    </row>
    <row r="946" spans="13:18">
      <c r="M946" s="67"/>
      <c r="O946" s="68"/>
      <c r="P946" s="68"/>
      <c r="Q946" s="68"/>
      <c r="R946" s="68"/>
    </row>
    <row r="947" spans="13:18">
      <c r="M947" s="67"/>
      <c r="O947" s="68"/>
      <c r="P947" s="68"/>
      <c r="Q947" s="68"/>
      <c r="R947" s="68"/>
    </row>
    <row r="948" spans="13:18">
      <c r="M948" s="67"/>
      <c r="O948" s="68"/>
      <c r="P948" s="68"/>
      <c r="Q948" s="68"/>
      <c r="R948" s="68"/>
    </row>
    <row r="949" spans="13:18">
      <c r="M949" s="67"/>
      <c r="O949" s="68"/>
      <c r="P949" s="68"/>
      <c r="Q949" s="68"/>
      <c r="R949" s="68"/>
    </row>
    <row r="950" spans="13:18">
      <c r="M950" s="67"/>
      <c r="O950" s="68"/>
      <c r="P950" s="68"/>
      <c r="Q950" s="68"/>
      <c r="R950" s="68"/>
    </row>
    <row r="951" spans="13:18">
      <c r="M951" s="67"/>
      <c r="O951" s="68"/>
      <c r="P951" s="68"/>
      <c r="Q951" s="68"/>
      <c r="R951" s="68"/>
    </row>
    <row r="952" spans="13:18">
      <c r="M952" s="67"/>
      <c r="O952" s="68"/>
      <c r="P952" s="68"/>
      <c r="Q952" s="68"/>
      <c r="R952" s="68"/>
    </row>
    <row r="953" spans="13:18">
      <c r="M953" s="67"/>
      <c r="O953" s="68"/>
      <c r="P953" s="68"/>
      <c r="Q953" s="68"/>
      <c r="R953" s="68"/>
    </row>
    <row r="954" spans="13:18">
      <c r="M954" s="67"/>
      <c r="O954" s="68"/>
      <c r="P954" s="68"/>
      <c r="Q954" s="68"/>
      <c r="R954" s="68"/>
    </row>
    <row r="955" spans="13:18">
      <c r="M955" s="67"/>
      <c r="O955" s="68"/>
      <c r="P955" s="68"/>
      <c r="Q955" s="68"/>
      <c r="R955" s="68"/>
    </row>
    <row r="956" spans="13:18">
      <c r="M956" s="67"/>
      <c r="O956" s="68"/>
      <c r="P956" s="68"/>
      <c r="Q956" s="68"/>
      <c r="R956" s="68"/>
    </row>
    <row r="957" spans="13:18">
      <c r="M957" s="67"/>
      <c r="O957" s="68"/>
      <c r="P957" s="68"/>
      <c r="Q957" s="68"/>
      <c r="R957" s="68"/>
    </row>
    <row r="958" spans="13:18">
      <c r="M958" s="67"/>
      <c r="O958" s="68"/>
      <c r="P958" s="68"/>
      <c r="Q958" s="68"/>
      <c r="R958" s="68"/>
    </row>
    <row r="959" spans="13:18">
      <c r="M959" s="67"/>
      <c r="O959" s="68"/>
      <c r="P959" s="68"/>
      <c r="Q959" s="68"/>
      <c r="R959" s="68"/>
    </row>
    <row r="960" spans="13:18">
      <c r="M960" s="67"/>
      <c r="O960" s="68"/>
      <c r="P960" s="68"/>
      <c r="Q960" s="68"/>
      <c r="R960" s="68"/>
    </row>
    <row r="961" spans="13:18">
      <c r="M961" s="67"/>
      <c r="O961" s="68"/>
      <c r="P961" s="68"/>
      <c r="Q961" s="68"/>
      <c r="R961" s="68"/>
    </row>
    <row r="962" spans="13:18">
      <c r="M962" s="67"/>
      <c r="O962" s="68"/>
      <c r="P962" s="68"/>
      <c r="Q962" s="68"/>
      <c r="R962" s="68"/>
    </row>
    <row r="963" spans="13:18">
      <c r="M963" s="67"/>
      <c r="O963" s="68"/>
      <c r="P963" s="68"/>
      <c r="Q963" s="68"/>
      <c r="R963" s="68"/>
    </row>
    <row r="964" spans="13:18">
      <c r="M964" s="67"/>
      <c r="O964" s="68"/>
      <c r="P964" s="68"/>
      <c r="Q964" s="68"/>
      <c r="R964" s="68"/>
    </row>
    <row r="965" spans="13:18">
      <c r="M965" s="67"/>
      <c r="O965" s="68"/>
      <c r="P965" s="68"/>
      <c r="Q965" s="68"/>
      <c r="R965" s="68"/>
    </row>
    <row r="966" spans="13:18">
      <c r="M966" s="67"/>
      <c r="O966" s="68"/>
      <c r="P966" s="68"/>
      <c r="Q966" s="68"/>
      <c r="R966" s="68"/>
    </row>
    <row r="967" spans="13:18">
      <c r="M967" s="67"/>
      <c r="O967" s="68"/>
      <c r="P967" s="68"/>
      <c r="Q967" s="68"/>
      <c r="R967" s="68"/>
    </row>
    <row r="968" spans="13:18">
      <c r="M968" s="67"/>
      <c r="O968" s="68"/>
      <c r="P968" s="68"/>
      <c r="Q968" s="68"/>
      <c r="R968" s="68"/>
    </row>
    <row r="969" spans="13:18">
      <c r="M969" s="67"/>
      <c r="O969" s="68"/>
      <c r="P969" s="68"/>
      <c r="Q969" s="68"/>
      <c r="R969" s="68"/>
    </row>
    <row r="970" spans="13:18">
      <c r="M970" s="67"/>
      <c r="O970" s="68"/>
      <c r="P970" s="68"/>
      <c r="Q970" s="68"/>
      <c r="R970" s="68"/>
    </row>
    <row r="971" spans="13:18">
      <c r="M971" s="67"/>
      <c r="O971" s="68"/>
      <c r="P971" s="68"/>
      <c r="Q971" s="68"/>
      <c r="R971" s="68"/>
    </row>
    <row r="972" spans="13:18">
      <c r="M972" s="67"/>
      <c r="O972" s="68"/>
      <c r="P972" s="68"/>
      <c r="Q972" s="68"/>
      <c r="R972" s="68"/>
    </row>
    <row r="973" spans="13:18">
      <c r="M973" s="67"/>
      <c r="O973" s="68"/>
      <c r="P973" s="68"/>
      <c r="Q973" s="68"/>
      <c r="R973" s="68"/>
    </row>
    <row r="974" spans="13:18">
      <c r="M974" s="67"/>
      <c r="O974" s="68"/>
      <c r="P974" s="68"/>
      <c r="Q974" s="68"/>
      <c r="R974" s="68"/>
    </row>
    <row r="975" spans="13:18">
      <c r="M975" s="67"/>
      <c r="O975" s="68"/>
      <c r="P975" s="68"/>
      <c r="Q975" s="68"/>
      <c r="R975" s="68"/>
    </row>
    <row r="976" spans="13:18">
      <c r="M976" s="67"/>
      <c r="O976" s="68"/>
      <c r="P976" s="68"/>
      <c r="Q976" s="68"/>
      <c r="R976" s="68"/>
    </row>
    <row r="977" spans="13:18">
      <c r="M977" s="67"/>
      <c r="O977" s="68"/>
      <c r="P977" s="68"/>
      <c r="Q977" s="68"/>
      <c r="R977" s="68"/>
    </row>
    <row r="978" spans="13:18">
      <c r="M978" s="67"/>
      <c r="O978" s="68"/>
      <c r="P978" s="68"/>
      <c r="Q978" s="68"/>
      <c r="R978" s="68"/>
    </row>
    <row r="979" spans="13:18">
      <c r="M979" s="67"/>
      <c r="O979" s="68"/>
      <c r="P979" s="68"/>
      <c r="Q979" s="68"/>
      <c r="R979" s="68"/>
    </row>
    <row r="980" spans="13:18">
      <c r="M980" s="67"/>
      <c r="O980" s="68"/>
      <c r="P980" s="68"/>
      <c r="Q980" s="68"/>
      <c r="R980" s="68"/>
    </row>
    <row r="981" spans="13:18">
      <c r="M981" s="67"/>
      <c r="O981" s="68"/>
      <c r="P981" s="68"/>
      <c r="Q981" s="68"/>
      <c r="R981" s="68"/>
    </row>
    <row r="982" spans="13:18">
      <c r="M982" s="67"/>
      <c r="O982" s="68"/>
      <c r="P982" s="68"/>
      <c r="Q982" s="68"/>
      <c r="R982" s="68"/>
    </row>
    <row r="983" spans="13:18">
      <c r="M983" s="67"/>
      <c r="O983" s="68"/>
      <c r="P983" s="68"/>
      <c r="Q983" s="68"/>
      <c r="R983" s="68"/>
    </row>
    <row r="984" spans="13:18">
      <c r="M984" s="67"/>
      <c r="O984" s="68"/>
      <c r="P984" s="68"/>
      <c r="Q984" s="68"/>
      <c r="R984" s="68"/>
    </row>
    <row r="985" spans="13:18">
      <c r="M985" s="67"/>
      <c r="O985" s="68"/>
      <c r="P985" s="68"/>
      <c r="Q985" s="68"/>
      <c r="R985" s="68"/>
    </row>
    <row r="986" spans="13:18">
      <c r="M986" s="67"/>
      <c r="O986" s="68"/>
      <c r="P986" s="68"/>
      <c r="Q986" s="68"/>
      <c r="R986" s="68"/>
    </row>
    <row r="987" spans="13:18">
      <c r="M987" s="67"/>
      <c r="O987" s="68"/>
      <c r="P987" s="68"/>
      <c r="Q987" s="68"/>
      <c r="R987" s="68"/>
    </row>
    <row r="988" spans="13:18">
      <c r="M988" s="67"/>
      <c r="O988" s="68"/>
      <c r="P988" s="68"/>
      <c r="Q988" s="68"/>
      <c r="R988" s="68"/>
    </row>
    <row r="989" spans="13:18">
      <c r="M989" s="67"/>
      <c r="O989" s="68"/>
      <c r="P989" s="68"/>
      <c r="Q989" s="68"/>
      <c r="R989" s="68"/>
    </row>
    <row r="990" spans="13:18">
      <c r="M990" s="67"/>
      <c r="O990" s="68"/>
      <c r="P990" s="68"/>
      <c r="Q990" s="68"/>
      <c r="R990" s="68"/>
    </row>
    <row r="991" spans="13:18">
      <c r="M991" s="67"/>
      <c r="O991" s="68"/>
      <c r="P991" s="68"/>
      <c r="Q991" s="68"/>
      <c r="R991" s="68"/>
    </row>
    <row r="992" spans="13:18">
      <c r="M992" s="67"/>
      <c r="O992" s="68"/>
      <c r="P992" s="68"/>
      <c r="Q992" s="68"/>
      <c r="R992" s="68"/>
    </row>
    <row r="993" spans="13:18">
      <c r="M993" s="67"/>
      <c r="O993" s="68"/>
      <c r="P993" s="68"/>
      <c r="Q993" s="68"/>
      <c r="R993" s="68"/>
    </row>
    <row r="994" spans="13:18">
      <c r="M994" s="67"/>
      <c r="O994" s="68"/>
      <c r="P994" s="68"/>
      <c r="Q994" s="68"/>
      <c r="R994" s="68"/>
    </row>
    <row r="995" spans="13:18">
      <c r="M995" s="67"/>
      <c r="O995" s="68"/>
      <c r="P995" s="68"/>
      <c r="Q995" s="68"/>
      <c r="R995" s="68"/>
    </row>
    <row r="996" spans="13:18">
      <c r="M996" s="67"/>
      <c r="O996" s="68"/>
      <c r="P996" s="68"/>
      <c r="Q996" s="68"/>
      <c r="R996" s="68"/>
    </row>
    <row r="997" spans="13:18">
      <c r="M997" s="67"/>
      <c r="O997" s="68"/>
      <c r="P997" s="68"/>
      <c r="Q997" s="68"/>
      <c r="R997" s="68"/>
    </row>
    <row r="998" spans="13:18">
      <c r="M998" s="67"/>
      <c r="O998" s="68"/>
      <c r="P998" s="68"/>
      <c r="Q998" s="68"/>
      <c r="R998" s="68"/>
    </row>
    <row r="999" spans="13:18">
      <c r="M999" s="67"/>
      <c r="O999" s="68"/>
      <c r="P999" s="68"/>
      <c r="Q999" s="68"/>
      <c r="R999" s="68"/>
    </row>
    <row r="1000" spans="13:18">
      <c r="M1000" s="67"/>
      <c r="O1000" s="68"/>
      <c r="P1000" s="68"/>
      <c r="Q1000" s="68"/>
      <c r="R1000" s="68"/>
    </row>
    <row r="1001" spans="13:18">
      <c r="M1001" s="67"/>
      <c r="O1001" s="68"/>
      <c r="P1001" s="68"/>
      <c r="Q1001" s="68"/>
      <c r="R1001" s="68"/>
    </row>
    <row r="1002" spans="13:18">
      <c r="M1002" s="67"/>
      <c r="O1002" s="68"/>
      <c r="P1002" s="68"/>
      <c r="Q1002" s="68"/>
      <c r="R1002" s="68"/>
    </row>
    <row r="1003" spans="13:18">
      <c r="M1003" s="67"/>
      <c r="O1003" s="68"/>
      <c r="P1003" s="68"/>
      <c r="Q1003" s="68"/>
      <c r="R1003" s="68"/>
    </row>
    <row r="1004" spans="13:18">
      <c r="M1004" s="67"/>
      <c r="O1004" s="68"/>
      <c r="P1004" s="68"/>
      <c r="Q1004" s="68"/>
      <c r="R1004" s="68"/>
    </row>
    <row r="1005" spans="13:18">
      <c r="M1005" s="67"/>
      <c r="O1005" s="68"/>
      <c r="P1005" s="68"/>
      <c r="Q1005" s="68"/>
      <c r="R1005" s="68"/>
    </row>
    <row r="1006" spans="13:18">
      <c r="M1006" s="67"/>
      <c r="O1006" s="68"/>
      <c r="P1006" s="68"/>
      <c r="Q1006" s="68"/>
      <c r="R1006" s="68"/>
    </row>
    <row r="1007" spans="13:18">
      <c r="M1007" s="67"/>
      <c r="O1007" s="68"/>
      <c r="P1007" s="68"/>
      <c r="Q1007" s="68"/>
      <c r="R1007" s="68"/>
    </row>
    <row r="1008" spans="13:18">
      <c r="M1008" s="67"/>
      <c r="O1008" s="68"/>
      <c r="P1008" s="68"/>
      <c r="Q1008" s="68"/>
      <c r="R1008" s="68"/>
    </row>
    <row r="1009" spans="13:18">
      <c r="M1009" s="67"/>
      <c r="O1009" s="68"/>
      <c r="P1009" s="68"/>
      <c r="Q1009" s="68"/>
      <c r="R1009" s="68"/>
    </row>
    <row r="1010" spans="13:18">
      <c r="M1010" s="67"/>
      <c r="O1010" s="68"/>
      <c r="P1010" s="68"/>
      <c r="Q1010" s="68"/>
      <c r="R1010" s="68"/>
    </row>
    <row r="1011" spans="13:18">
      <c r="M1011" s="67"/>
      <c r="O1011" s="68"/>
      <c r="P1011" s="68"/>
      <c r="Q1011" s="68"/>
      <c r="R1011" s="68"/>
    </row>
    <row r="1012" spans="13:18">
      <c r="M1012" s="67"/>
      <c r="O1012" s="68"/>
      <c r="P1012" s="68"/>
      <c r="Q1012" s="68"/>
      <c r="R1012" s="68"/>
    </row>
    <row r="1013" spans="13:18">
      <c r="M1013" s="67"/>
      <c r="O1013" s="68"/>
      <c r="P1013" s="68"/>
      <c r="Q1013" s="68"/>
      <c r="R1013" s="68"/>
    </row>
    <row r="1014" spans="13:18">
      <c r="M1014" s="67"/>
      <c r="O1014" s="68"/>
      <c r="P1014" s="68"/>
      <c r="Q1014" s="68"/>
      <c r="R1014" s="68"/>
    </row>
    <row r="1015" spans="13:18">
      <c r="M1015" s="67"/>
      <c r="O1015" s="68"/>
      <c r="P1015" s="68"/>
      <c r="Q1015" s="68"/>
      <c r="R1015" s="68"/>
    </row>
    <row r="1016" spans="13:18">
      <c r="M1016" s="67"/>
      <c r="O1016" s="68"/>
      <c r="P1016" s="68"/>
      <c r="Q1016" s="68"/>
      <c r="R1016" s="68"/>
    </row>
    <row r="1017" spans="13:18">
      <c r="M1017" s="67"/>
      <c r="O1017" s="68"/>
      <c r="P1017" s="68"/>
      <c r="Q1017" s="68"/>
      <c r="R1017" s="68"/>
    </row>
    <row r="1018" spans="13:18">
      <c r="M1018" s="67"/>
      <c r="O1018" s="68"/>
      <c r="P1018" s="68"/>
      <c r="Q1018" s="68"/>
      <c r="R1018" s="68"/>
    </row>
    <row r="1019" spans="13:18">
      <c r="M1019" s="67"/>
      <c r="O1019" s="68"/>
      <c r="P1019" s="68"/>
      <c r="Q1019" s="68"/>
      <c r="R1019" s="68"/>
    </row>
    <row r="1020" spans="13:18">
      <c r="M1020" s="67"/>
      <c r="O1020" s="68"/>
      <c r="P1020" s="68"/>
      <c r="Q1020" s="68"/>
      <c r="R1020" s="68"/>
    </row>
    <row r="1021" spans="13:18">
      <c r="M1021" s="67"/>
      <c r="O1021" s="68"/>
      <c r="P1021" s="68"/>
      <c r="Q1021" s="68"/>
      <c r="R1021" s="68"/>
    </row>
    <row r="1022" spans="13:18">
      <c r="M1022" s="67"/>
      <c r="O1022" s="68"/>
      <c r="P1022" s="68"/>
      <c r="Q1022" s="68"/>
      <c r="R1022" s="68"/>
    </row>
    <row r="1023" spans="13:18">
      <c r="M1023" s="67"/>
      <c r="O1023" s="68"/>
      <c r="P1023" s="68"/>
      <c r="Q1023" s="68"/>
      <c r="R1023" s="68"/>
    </row>
    <row r="1024" spans="13:18">
      <c r="M1024" s="67"/>
      <c r="O1024" s="68"/>
      <c r="P1024" s="68"/>
      <c r="Q1024" s="68"/>
      <c r="R1024" s="68"/>
    </row>
    <row r="1025" spans="13:18">
      <c r="M1025" s="67"/>
      <c r="O1025" s="68"/>
      <c r="P1025" s="68"/>
      <c r="Q1025" s="68"/>
      <c r="R1025" s="68"/>
    </row>
    <row r="1026" spans="13:18">
      <c r="M1026" s="67"/>
      <c r="O1026" s="68"/>
      <c r="P1026" s="68"/>
      <c r="Q1026" s="68"/>
      <c r="R1026" s="68"/>
    </row>
    <row r="1027" spans="13:18">
      <c r="M1027" s="67"/>
      <c r="O1027" s="68"/>
      <c r="P1027" s="68"/>
      <c r="Q1027" s="68"/>
      <c r="R1027" s="68"/>
    </row>
    <row r="1028" spans="13:18">
      <c r="M1028" s="67"/>
      <c r="O1028" s="68"/>
      <c r="P1028" s="68"/>
      <c r="Q1028" s="68"/>
      <c r="R1028" s="68"/>
    </row>
    <row r="1029" spans="13:18">
      <c r="M1029" s="67"/>
      <c r="O1029" s="68"/>
      <c r="P1029" s="68"/>
      <c r="Q1029" s="68"/>
      <c r="R1029" s="68"/>
    </row>
    <row r="1030" spans="13:18">
      <c r="M1030" s="67"/>
      <c r="O1030" s="68"/>
      <c r="P1030" s="68"/>
      <c r="Q1030" s="68"/>
      <c r="R1030" s="68"/>
    </row>
    <row r="1031" spans="13:18">
      <c r="M1031" s="67"/>
      <c r="O1031" s="68"/>
      <c r="P1031" s="68"/>
      <c r="Q1031" s="68"/>
      <c r="R1031" s="68"/>
    </row>
    <row r="1032" spans="13:18">
      <c r="M1032" s="67"/>
      <c r="O1032" s="68"/>
      <c r="P1032" s="68"/>
      <c r="Q1032" s="68"/>
      <c r="R1032" s="68"/>
    </row>
    <row r="1033" spans="13:18">
      <c r="M1033" s="67"/>
      <c r="O1033" s="68"/>
      <c r="P1033" s="68"/>
      <c r="Q1033" s="68"/>
      <c r="R1033" s="68"/>
    </row>
    <row r="1034" spans="13:18">
      <c r="M1034" s="67"/>
      <c r="O1034" s="68"/>
      <c r="P1034" s="68"/>
      <c r="Q1034" s="68"/>
      <c r="R1034" s="68"/>
    </row>
    <row r="1035" spans="13:18">
      <c r="M1035" s="67"/>
      <c r="O1035" s="68"/>
      <c r="P1035" s="68"/>
      <c r="Q1035" s="68"/>
      <c r="R1035" s="68"/>
    </row>
    <row r="1036" spans="13:18">
      <c r="M1036" s="67"/>
      <c r="O1036" s="68"/>
      <c r="P1036" s="68"/>
      <c r="Q1036" s="68"/>
      <c r="R1036" s="68"/>
    </row>
    <row r="1037" spans="13:18">
      <c r="M1037" s="67"/>
      <c r="O1037" s="68"/>
      <c r="P1037" s="68"/>
      <c r="Q1037" s="68"/>
      <c r="R1037" s="68"/>
    </row>
    <row r="1038" spans="13:18">
      <c r="M1038" s="67"/>
      <c r="O1038" s="68"/>
      <c r="P1038" s="68"/>
      <c r="Q1038" s="68"/>
      <c r="R1038" s="68"/>
    </row>
    <row r="1039" spans="13:18">
      <c r="M1039" s="67"/>
      <c r="O1039" s="68"/>
      <c r="P1039" s="68"/>
      <c r="Q1039" s="68"/>
      <c r="R1039" s="68"/>
    </row>
    <row r="1040" spans="13:18">
      <c r="M1040" s="67"/>
      <c r="O1040" s="68"/>
      <c r="P1040" s="68"/>
      <c r="Q1040" s="68"/>
      <c r="R1040" s="68"/>
    </row>
    <row r="1041" spans="13:18">
      <c r="M1041" s="67"/>
      <c r="O1041" s="68"/>
      <c r="P1041" s="68"/>
      <c r="Q1041" s="68"/>
      <c r="R1041" s="68"/>
    </row>
    <row r="1042" spans="13:18">
      <c r="M1042" s="67"/>
      <c r="O1042" s="68"/>
      <c r="P1042" s="68"/>
      <c r="Q1042" s="68"/>
      <c r="R1042" s="68"/>
    </row>
    <row r="1043" spans="13:18">
      <c r="M1043" s="67"/>
      <c r="O1043" s="68"/>
      <c r="P1043" s="68"/>
      <c r="Q1043" s="68"/>
      <c r="R1043" s="68"/>
    </row>
    <row r="1044" spans="13:18">
      <c r="M1044" s="67"/>
      <c r="O1044" s="68"/>
      <c r="P1044" s="68"/>
      <c r="Q1044" s="68"/>
      <c r="R1044" s="68"/>
    </row>
    <row r="1045" spans="13:18">
      <c r="M1045" s="67"/>
      <c r="O1045" s="68"/>
      <c r="P1045" s="68"/>
      <c r="Q1045" s="68"/>
      <c r="R1045" s="68"/>
    </row>
    <row r="1046" spans="13:18">
      <c r="M1046" s="67"/>
      <c r="O1046" s="68"/>
      <c r="P1046" s="68"/>
      <c r="Q1046" s="68"/>
      <c r="R1046" s="68"/>
    </row>
    <row r="1047" spans="13:18">
      <c r="M1047" s="67"/>
      <c r="O1047" s="68"/>
      <c r="P1047" s="68"/>
      <c r="Q1047" s="68"/>
      <c r="R1047" s="68"/>
    </row>
    <row r="1048" spans="13:18">
      <c r="M1048" s="67"/>
      <c r="O1048" s="68"/>
      <c r="P1048" s="68"/>
      <c r="Q1048" s="68"/>
      <c r="R1048" s="68"/>
    </row>
    <row r="1049" spans="13:18">
      <c r="M1049" s="67"/>
      <c r="O1049" s="68"/>
      <c r="P1049" s="68"/>
      <c r="Q1049" s="68"/>
      <c r="R1049" s="68"/>
    </row>
    <row r="1050" spans="13:18">
      <c r="M1050" s="67"/>
      <c r="O1050" s="68"/>
      <c r="P1050" s="68"/>
      <c r="Q1050" s="68"/>
      <c r="R1050" s="68"/>
    </row>
    <row r="1051" spans="13:18">
      <c r="M1051" s="67"/>
      <c r="O1051" s="68"/>
      <c r="P1051" s="68"/>
      <c r="Q1051" s="68"/>
      <c r="R1051" s="68"/>
    </row>
    <row r="1052" spans="13:18">
      <c r="M1052" s="67"/>
      <c r="O1052" s="68"/>
      <c r="P1052" s="68"/>
      <c r="Q1052" s="68"/>
      <c r="R1052" s="68"/>
    </row>
    <row r="1053" spans="13:18">
      <c r="M1053" s="67"/>
      <c r="O1053" s="68"/>
      <c r="P1053" s="68"/>
      <c r="Q1053" s="68"/>
      <c r="R1053" s="68"/>
    </row>
    <row r="1054" spans="13:18">
      <c r="M1054" s="67"/>
      <c r="O1054" s="68"/>
      <c r="P1054" s="68"/>
      <c r="Q1054" s="68"/>
      <c r="R1054" s="68"/>
    </row>
    <row r="1055" spans="13:18">
      <c r="M1055" s="67"/>
      <c r="O1055" s="68"/>
      <c r="P1055" s="68"/>
      <c r="Q1055" s="68"/>
      <c r="R1055" s="68"/>
    </row>
    <row r="1056" spans="13:18">
      <c r="M1056" s="67"/>
      <c r="O1056" s="68"/>
      <c r="P1056" s="68"/>
      <c r="Q1056" s="68"/>
      <c r="R1056" s="68"/>
    </row>
    <row r="1057" spans="13:18">
      <c r="M1057" s="67"/>
      <c r="O1057" s="68"/>
      <c r="P1057" s="68"/>
      <c r="Q1057" s="68"/>
      <c r="R1057" s="68"/>
    </row>
    <row r="1058" spans="13:18">
      <c r="M1058" s="67"/>
      <c r="O1058" s="68"/>
      <c r="P1058" s="68"/>
      <c r="Q1058" s="68"/>
      <c r="R1058" s="68"/>
    </row>
    <row r="1059" spans="13:18">
      <c r="M1059" s="67"/>
      <c r="O1059" s="68"/>
      <c r="P1059" s="68"/>
      <c r="Q1059" s="68"/>
      <c r="R1059" s="68"/>
    </row>
    <row r="1060" spans="13:18">
      <c r="M1060" s="67"/>
      <c r="O1060" s="68"/>
      <c r="P1060" s="68"/>
      <c r="Q1060" s="68"/>
      <c r="R1060" s="68"/>
    </row>
    <row r="1061" spans="13:18">
      <c r="M1061" s="67"/>
      <c r="O1061" s="68"/>
      <c r="P1061" s="68"/>
      <c r="Q1061" s="68"/>
      <c r="R1061" s="68"/>
    </row>
    <row r="1062" spans="13:18">
      <c r="M1062" s="67"/>
      <c r="O1062" s="68"/>
      <c r="P1062" s="68"/>
      <c r="Q1062" s="68"/>
      <c r="R1062" s="68"/>
    </row>
    <row r="1063" spans="13:18">
      <c r="M1063" s="67"/>
      <c r="O1063" s="68"/>
      <c r="P1063" s="68"/>
      <c r="Q1063" s="68"/>
      <c r="R1063" s="68"/>
    </row>
    <row r="1064" spans="13:18">
      <c r="M1064" s="67"/>
      <c r="O1064" s="68"/>
      <c r="P1064" s="68"/>
      <c r="Q1064" s="68"/>
      <c r="R1064" s="68"/>
    </row>
    <row r="1065" spans="13:18">
      <c r="M1065" s="67"/>
      <c r="O1065" s="68"/>
      <c r="P1065" s="68"/>
      <c r="Q1065" s="68"/>
      <c r="R1065" s="68"/>
    </row>
    <row r="1066" spans="13:18">
      <c r="M1066" s="67"/>
      <c r="O1066" s="68"/>
      <c r="P1066" s="68"/>
      <c r="Q1066" s="68"/>
      <c r="R1066" s="68"/>
    </row>
    <row r="1067" spans="13:18">
      <c r="M1067" s="67"/>
      <c r="O1067" s="68"/>
      <c r="P1067" s="68"/>
      <c r="Q1067" s="68"/>
      <c r="R1067" s="68"/>
    </row>
    <row r="1068" spans="13:18">
      <c r="M1068" s="67"/>
      <c r="O1068" s="68"/>
      <c r="P1068" s="68"/>
      <c r="Q1068" s="68"/>
      <c r="R1068" s="68"/>
    </row>
    <row r="1069" spans="13:18">
      <c r="M1069" s="67"/>
      <c r="O1069" s="68"/>
      <c r="P1069" s="68"/>
      <c r="Q1069" s="68"/>
      <c r="R1069" s="68"/>
    </row>
    <row r="1070" spans="13:18">
      <c r="M1070" s="67"/>
      <c r="O1070" s="68"/>
      <c r="P1070" s="68"/>
      <c r="Q1070" s="68"/>
      <c r="R1070" s="68"/>
    </row>
    <row r="1071" spans="13:18">
      <c r="M1071" s="67"/>
      <c r="O1071" s="68"/>
      <c r="P1071" s="68"/>
      <c r="Q1071" s="68"/>
      <c r="R1071" s="68"/>
    </row>
    <row r="1072" spans="13:18">
      <c r="M1072" s="67"/>
      <c r="O1072" s="68"/>
      <c r="P1072" s="68"/>
      <c r="Q1072" s="68"/>
      <c r="R1072" s="68"/>
    </row>
    <row r="1073" spans="13:18">
      <c r="M1073" s="67"/>
      <c r="O1073" s="68"/>
      <c r="P1073" s="68"/>
      <c r="Q1073" s="68"/>
      <c r="R1073" s="68"/>
    </row>
    <row r="1074" spans="13:18">
      <c r="M1074" s="67"/>
      <c r="O1074" s="68"/>
      <c r="P1074" s="68"/>
      <c r="Q1074" s="68"/>
      <c r="R1074" s="68"/>
    </row>
    <row r="1075" spans="13:18">
      <c r="M1075" s="67"/>
      <c r="O1075" s="68"/>
      <c r="P1075" s="68"/>
      <c r="Q1075" s="68"/>
      <c r="R1075" s="68"/>
    </row>
    <row r="1076" spans="13:18">
      <c r="M1076" s="67"/>
      <c r="O1076" s="68"/>
      <c r="P1076" s="68"/>
      <c r="Q1076" s="68"/>
      <c r="R1076" s="68"/>
    </row>
    <row r="1077" spans="13:18">
      <c r="M1077" s="67"/>
      <c r="O1077" s="68"/>
      <c r="P1077" s="68"/>
      <c r="Q1077" s="68"/>
      <c r="R1077" s="68"/>
    </row>
    <row r="1078" spans="13:18">
      <c r="M1078" s="67"/>
      <c r="O1078" s="68"/>
      <c r="P1078" s="68"/>
      <c r="Q1078" s="68"/>
      <c r="R1078" s="68"/>
    </row>
    <row r="1079" spans="13:18">
      <c r="M1079" s="67"/>
      <c r="O1079" s="68"/>
      <c r="P1079" s="68"/>
      <c r="Q1079" s="68"/>
      <c r="R1079" s="68"/>
    </row>
    <row r="1080" spans="13:18">
      <c r="M1080" s="67"/>
      <c r="O1080" s="68"/>
      <c r="P1080" s="68"/>
      <c r="Q1080" s="68"/>
      <c r="R1080" s="68"/>
    </row>
    <row r="1081" spans="13:18">
      <c r="M1081" s="67"/>
      <c r="O1081" s="68"/>
      <c r="P1081" s="68"/>
      <c r="Q1081" s="68"/>
      <c r="R1081" s="68"/>
    </row>
    <row r="1082" spans="13:18">
      <c r="M1082" s="67"/>
      <c r="O1082" s="68"/>
      <c r="P1082" s="68"/>
      <c r="Q1082" s="68"/>
      <c r="R1082" s="68"/>
    </row>
    <row r="1083" spans="13:18">
      <c r="M1083" s="67"/>
      <c r="O1083" s="68"/>
      <c r="P1083" s="68"/>
      <c r="Q1083" s="68"/>
      <c r="R1083" s="68"/>
    </row>
    <row r="1084" spans="13:18">
      <c r="M1084" s="67"/>
      <c r="O1084" s="68"/>
      <c r="P1084" s="68"/>
      <c r="Q1084" s="68"/>
      <c r="R1084" s="68"/>
    </row>
    <row r="1085" spans="13:18">
      <c r="M1085" s="67"/>
      <c r="O1085" s="68"/>
      <c r="P1085" s="68"/>
      <c r="Q1085" s="68"/>
      <c r="R1085" s="68"/>
    </row>
    <row r="1086" spans="13:18">
      <c r="M1086" s="67"/>
      <c r="O1086" s="68"/>
      <c r="P1086" s="68"/>
      <c r="Q1086" s="68"/>
      <c r="R1086" s="68"/>
    </row>
    <row r="1087" spans="13:18">
      <c r="M1087" s="67"/>
      <c r="O1087" s="68"/>
      <c r="P1087" s="68"/>
      <c r="Q1087" s="68"/>
      <c r="R1087" s="68"/>
    </row>
    <row r="1088" spans="13:18">
      <c r="M1088" s="67"/>
      <c r="O1088" s="68"/>
      <c r="P1088" s="68"/>
      <c r="Q1088" s="68"/>
      <c r="R1088" s="68"/>
    </row>
    <row r="1089" spans="13:18">
      <c r="M1089" s="67"/>
      <c r="O1089" s="68"/>
      <c r="P1089" s="68"/>
      <c r="Q1089" s="68"/>
      <c r="R1089" s="68"/>
    </row>
    <row r="1090" spans="13:18">
      <c r="M1090" s="67"/>
      <c r="O1090" s="68"/>
      <c r="P1090" s="68"/>
      <c r="Q1090" s="68"/>
      <c r="R1090" s="68"/>
    </row>
    <row r="1091" spans="13:18">
      <c r="M1091" s="67"/>
      <c r="O1091" s="68"/>
      <c r="P1091" s="68"/>
      <c r="Q1091" s="68"/>
      <c r="R1091" s="68"/>
    </row>
    <row r="1092" spans="13:18">
      <c r="M1092" s="67"/>
      <c r="O1092" s="68"/>
      <c r="P1092" s="68"/>
      <c r="Q1092" s="68"/>
      <c r="R1092" s="68"/>
    </row>
    <row r="1093" spans="13:18">
      <c r="M1093" s="67"/>
      <c r="O1093" s="68"/>
      <c r="P1093" s="68"/>
      <c r="Q1093" s="68"/>
      <c r="R1093" s="68"/>
    </row>
    <row r="1094" spans="13:18">
      <c r="M1094" s="67"/>
      <c r="O1094" s="68"/>
      <c r="P1094" s="68"/>
      <c r="Q1094" s="68"/>
      <c r="R1094" s="68"/>
    </row>
    <row r="1095" spans="13:18">
      <c r="M1095" s="67"/>
      <c r="O1095" s="68"/>
      <c r="P1095" s="68"/>
      <c r="Q1095" s="68"/>
      <c r="R1095" s="68"/>
    </row>
    <row r="1096" spans="13:18">
      <c r="M1096" s="67"/>
      <c r="O1096" s="68"/>
      <c r="P1096" s="68"/>
      <c r="Q1096" s="68"/>
      <c r="R1096" s="68"/>
    </row>
    <row r="1097" spans="13:18">
      <c r="M1097" s="67"/>
      <c r="O1097" s="68"/>
      <c r="P1097" s="68"/>
      <c r="Q1097" s="68"/>
      <c r="R1097" s="68"/>
    </row>
    <row r="1098" spans="13:18">
      <c r="M1098" s="67"/>
      <c r="O1098" s="68"/>
      <c r="P1098" s="68"/>
      <c r="Q1098" s="68"/>
      <c r="R1098" s="68"/>
    </row>
    <row r="1099" spans="13:18">
      <c r="M1099" s="67"/>
      <c r="O1099" s="68"/>
      <c r="P1099" s="68"/>
      <c r="Q1099" s="68"/>
      <c r="R1099" s="68"/>
    </row>
    <row r="1100" spans="13:18">
      <c r="M1100" s="67"/>
      <c r="O1100" s="68"/>
      <c r="P1100" s="68"/>
      <c r="Q1100" s="68"/>
      <c r="R1100" s="68"/>
    </row>
    <row r="1101" spans="13:18">
      <c r="M1101" s="67"/>
      <c r="O1101" s="68"/>
      <c r="P1101" s="68"/>
      <c r="Q1101" s="68"/>
      <c r="R1101" s="68"/>
    </row>
    <row r="1102" spans="13:18">
      <c r="M1102" s="67"/>
      <c r="O1102" s="68"/>
      <c r="P1102" s="68"/>
      <c r="Q1102" s="68"/>
      <c r="R1102" s="68"/>
    </row>
    <row r="1103" spans="13:18">
      <c r="M1103" s="67"/>
      <c r="O1103" s="68"/>
      <c r="P1103" s="68"/>
      <c r="Q1103" s="68"/>
      <c r="R1103" s="68"/>
    </row>
    <row r="1104" spans="13:18">
      <c r="M1104" s="67"/>
      <c r="O1104" s="68"/>
      <c r="P1104" s="68"/>
      <c r="Q1104" s="68"/>
      <c r="R1104" s="68"/>
    </row>
    <row r="1105" spans="13:18">
      <c r="M1105" s="67"/>
      <c r="O1105" s="68"/>
      <c r="P1105" s="68"/>
      <c r="Q1105" s="68"/>
      <c r="R1105" s="68"/>
    </row>
    <row r="1106" spans="13:18">
      <c r="M1106" s="67"/>
      <c r="O1106" s="68"/>
      <c r="P1106" s="68"/>
      <c r="Q1106" s="68"/>
      <c r="R1106" s="68"/>
    </row>
    <row r="1107" spans="13:18">
      <c r="M1107" s="67"/>
      <c r="O1107" s="68"/>
      <c r="P1107" s="68"/>
      <c r="Q1107" s="68"/>
      <c r="R1107" s="68"/>
    </row>
    <row r="1108" spans="13:18">
      <c r="M1108" s="67"/>
      <c r="O1108" s="68"/>
      <c r="P1108" s="68"/>
      <c r="Q1108" s="68"/>
      <c r="R1108" s="68"/>
    </row>
    <row r="1109" spans="13:18">
      <c r="M1109" s="67"/>
      <c r="O1109" s="68"/>
      <c r="P1109" s="68"/>
      <c r="Q1109" s="68"/>
      <c r="R1109" s="68"/>
    </row>
    <row r="1110" spans="13:18">
      <c r="M1110" s="67"/>
      <c r="O1110" s="68"/>
      <c r="P1110" s="68"/>
      <c r="Q1110" s="68"/>
      <c r="R1110" s="68"/>
    </row>
    <row r="1111" spans="13:18">
      <c r="M1111" s="67"/>
      <c r="O1111" s="68"/>
      <c r="P1111" s="68"/>
      <c r="Q1111" s="68"/>
      <c r="R1111" s="68"/>
    </row>
    <row r="1112" spans="13:18">
      <c r="M1112" s="67"/>
      <c r="O1112" s="68"/>
      <c r="P1112" s="68"/>
      <c r="Q1112" s="68"/>
      <c r="R1112" s="68"/>
    </row>
    <row r="1113" spans="13:18">
      <c r="M1113" s="67"/>
      <c r="O1113" s="68"/>
      <c r="P1113" s="68"/>
      <c r="Q1113" s="68"/>
      <c r="R1113" s="68"/>
    </row>
    <row r="1114" spans="13:18">
      <c r="M1114" s="67"/>
      <c r="O1114" s="68"/>
      <c r="P1114" s="68"/>
      <c r="Q1114" s="68"/>
      <c r="R1114" s="68"/>
    </row>
    <row r="1115" spans="13:18">
      <c r="M1115" s="67"/>
      <c r="O1115" s="68"/>
      <c r="P1115" s="68"/>
      <c r="Q1115" s="68"/>
      <c r="R1115" s="68"/>
    </row>
    <row r="1116" spans="13:18">
      <c r="M1116" s="67"/>
      <c r="O1116" s="68"/>
      <c r="P1116" s="68"/>
      <c r="Q1116" s="68"/>
      <c r="R1116" s="68"/>
    </row>
    <row r="1117" spans="13:18">
      <c r="M1117" s="67"/>
      <c r="O1117" s="68"/>
      <c r="P1117" s="68"/>
      <c r="Q1117" s="68"/>
      <c r="R1117" s="68"/>
    </row>
    <row r="1118" spans="13:18">
      <c r="M1118" s="67"/>
      <c r="O1118" s="68"/>
      <c r="P1118" s="68"/>
      <c r="Q1118" s="68"/>
      <c r="R1118" s="68"/>
    </row>
    <row r="1119" spans="13:18">
      <c r="M1119" s="67"/>
      <c r="O1119" s="68"/>
      <c r="P1119" s="68"/>
      <c r="Q1119" s="68"/>
      <c r="R1119" s="68"/>
    </row>
    <row r="1120" spans="13:18">
      <c r="M1120" s="67"/>
      <c r="O1120" s="68"/>
      <c r="P1120" s="68"/>
      <c r="Q1120" s="68"/>
      <c r="R1120" s="68"/>
    </row>
    <row r="1121" spans="13:18">
      <c r="M1121" s="67"/>
      <c r="O1121" s="68"/>
      <c r="P1121" s="68"/>
      <c r="Q1121" s="68"/>
      <c r="R1121" s="68"/>
    </row>
    <row r="1122" spans="13:18">
      <c r="M1122" s="67"/>
      <c r="O1122" s="68"/>
      <c r="P1122" s="68"/>
      <c r="Q1122" s="68"/>
      <c r="R1122" s="68"/>
    </row>
    <row r="1123" spans="13:18">
      <c r="M1123" s="67"/>
      <c r="O1123" s="68"/>
      <c r="P1123" s="68"/>
      <c r="Q1123" s="68"/>
      <c r="R1123" s="68"/>
    </row>
    <row r="1124" spans="13:18">
      <c r="M1124" s="67"/>
      <c r="O1124" s="68"/>
      <c r="P1124" s="68"/>
      <c r="Q1124" s="68"/>
      <c r="R1124" s="68"/>
    </row>
    <row r="1125" spans="13:18">
      <c r="M1125" s="67"/>
      <c r="O1125" s="68"/>
      <c r="P1125" s="68"/>
      <c r="Q1125" s="68"/>
      <c r="R1125" s="68"/>
    </row>
    <row r="1126" spans="13:18">
      <c r="M1126" s="67"/>
      <c r="O1126" s="68"/>
      <c r="P1126" s="68"/>
      <c r="Q1126" s="68"/>
      <c r="R1126" s="68"/>
    </row>
    <row r="1127" spans="13:18">
      <c r="M1127" s="67"/>
      <c r="O1127" s="68"/>
      <c r="P1127" s="68"/>
      <c r="Q1127" s="68"/>
      <c r="R1127" s="68"/>
    </row>
    <row r="1128" spans="13:18">
      <c r="M1128" s="67"/>
      <c r="O1128" s="68"/>
      <c r="P1128" s="68"/>
      <c r="Q1128" s="68"/>
      <c r="R1128" s="68"/>
    </row>
    <row r="1129" spans="13:18">
      <c r="M1129" s="67"/>
      <c r="O1129" s="68"/>
      <c r="P1129" s="68"/>
      <c r="Q1129" s="68"/>
      <c r="R1129" s="68"/>
    </row>
    <row r="1130" spans="13:18">
      <c r="M1130" s="67"/>
      <c r="O1130" s="68"/>
      <c r="P1130" s="68"/>
      <c r="Q1130" s="68"/>
      <c r="R1130" s="68"/>
    </row>
    <row r="1131" spans="13:18">
      <c r="M1131" s="67"/>
      <c r="O1131" s="68"/>
      <c r="P1131" s="68"/>
      <c r="Q1131" s="68"/>
      <c r="R1131" s="68"/>
    </row>
    <row r="1132" spans="13:18">
      <c r="M1132" s="67"/>
      <c r="O1132" s="68"/>
      <c r="P1132" s="68"/>
      <c r="Q1132" s="68"/>
      <c r="R1132" s="68"/>
    </row>
    <row r="1133" spans="13:18">
      <c r="M1133" s="67"/>
      <c r="O1133" s="68"/>
      <c r="P1133" s="68"/>
      <c r="Q1133" s="68"/>
      <c r="R1133" s="68"/>
    </row>
    <row r="1134" spans="13:18">
      <c r="M1134" s="67"/>
      <c r="O1134" s="68"/>
      <c r="P1134" s="68"/>
      <c r="Q1134" s="68"/>
      <c r="R1134" s="68"/>
    </row>
    <row r="1135" spans="13:18">
      <c r="M1135" s="67"/>
      <c r="O1135" s="68"/>
      <c r="P1135" s="68"/>
      <c r="Q1135" s="68"/>
      <c r="R1135" s="68"/>
    </row>
    <row r="1136" spans="13:18">
      <c r="M1136" s="67"/>
      <c r="O1136" s="68"/>
      <c r="P1136" s="68"/>
      <c r="Q1136" s="68"/>
      <c r="R1136" s="68"/>
    </row>
    <row r="1137" spans="13:18">
      <c r="M1137" s="67"/>
      <c r="O1137" s="68"/>
      <c r="P1137" s="68"/>
      <c r="Q1137" s="68"/>
      <c r="R1137" s="68"/>
    </row>
    <row r="1138" spans="13:18">
      <c r="M1138" s="67"/>
      <c r="O1138" s="68"/>
      <c r="P1138" s="68"/>
      <c r="Q1138" s="68"/>
      <c r="R1138" s="68"/>
    </row>
    <row r="1139" spans="13:18">
      <c r="M1139" s="67"/>
      <c r="O1139" s="68"/>
      <c r="P1139" s="68"/>
      <c r="Q1139" s="68"/>
      <c r="R1139" s="68"/>
    </row>
    <row r="1140" spans="13:18">
      <c r="M1140" s="67"/>
      <c r="O1140" s="68"/>
      <c r="P1140" s="68"/>
      <c r="Q1140" s="68"/>
      <c r="R1140" s="68"/>
    </row>
    <row r="1141" spans="13:18">
      <c r="M1141" s="67"/>
      <c r="O1141" s="68"/>
      <c r="P1141" s="68"/>
      <c r="Q1141" s="68"/>
      <c r="R1141" s="68"/>
    </row>
    <row r="1142" spans="13:18">
      <c r="M1142" s="67"/>
      <c r="O1142" s="68"/>
      <c r="P1142" s="68"/>
      <c r="Q1142" s="68"/>
      <c r="R1142" s="68"/>
    </row>
    <row r="1143" spans="13:18">
      <c r="M1143" s="67"/>
      <c r="O1143" s="68"/>
      <c r="P1143" s="68"/>
      <c r="Q1143" s="68"/>
      <c r="R1143" s="68"/>
    </row>
    <row r="1144" spans="13:18">
      <c r="M1144" s="67"/>
      <c r="O1144" s="68"/>
      <c r="P1144" s="68"/>
      <c r="Q1144" s="68"/>
      <c r="R1144" s="68"/>
    </row>
    <row r="1145" spans="13:18">
      <c r="M1145" s="67"/>
      <c r="O1145" s="68"/>
      <c r="P1145" s="68"/>
      <c r="Q1145" s="68"/>
      <c r="R1145" s="68"/>
    </row>
    <row r="1146" spans="13:18">
      <c r="M1146" s="67"/>
      <c r="O1146" s="68"/>
      <c r="P1146" s="68"/>
      <c r="Q1146" s="68"/>
      <c r="R1146" s="68"/>
    </row>
    <row r="1147" spans="13:18">
      <c r="M1147" s="67"/>
      <c r="O1147" s="68"/>
      <c r="P1147" s="68"/>
      <c r="Q1147" s="68"/>
      <c r="R1147" s="68"/>
    </row>
    <row r="1148" spans="13:18">
      <c r="M1148" s="67"/>
      <c r="O1148" s="68"/>
      <c r="P1148" s="68"/>
      <c r="Q1148" s="68"/>
      <c r="R1148" s="68"/>
    </row>
    <row r="1149" spans="13:18">
      <c r="M1149" s="67"/>
      <c r="O1149" s="68"/>
      <c r="P1149" s="68"/>
      <c r="Q1149" s="68"/>
      <c r="R1149" s="68"/>
    </row>
    <row r="1150" spans="13:18">
      <c r="M1150" s="67"/>
      <c r="O1150" s="68"/>
      <c r="P1150" s="68"/>
      <c r="Q1150" s="68"/>
      <c r="R1150" s="68"/>
    </row>
    <row r="1151" spans="13:18">
      <c r="M1151" s="67"/>
      <c r="O1151" s="68"/>
      <c r="P1151" s="68"/>
      <c r="Q1151" s="68"/>
      <c r="R1151" s="68"/>
    </row>
    <row r="1152" spans="13:18">
      <c r="M1152" s="67"/>
      <c r="O1152" s="68"/>
      <c r="P1152" s="68"/>
      <c r="Q1152" s="68"/>
      <c r="R1152" s="68"/>
    </row>
    <row r="1153" spans="13:18">
      <c r="M1153" s="67"/>
      <c r="O1153" s="68"/>
      <c r="P1153" s="68"/>
      <c r="Q1153" s="68"/>
      <c r="R1153" s="68"/>
    </row>
    <row r="1154" spans="13:18">
      <c r="M1154" s="67"/>
      <c r="O1154" s="68"/>
      <c r="P1154" s="68"/>
      <c r="Q1154" s="68"/>
      <c r="R1154" s="68"/>
    </row>
    <row r="1155" spans="13:18">
      <c r="M1155" s="67"/>
      <c r="O1155" s="68"/>
      <c r="P1155" s="68"/>
      <c r="Q1155" s="68"/>
      <c r="R1155" s="68"/>
    </row>
    <row r="1156" spans="13:18">
      <c r="M1156" s="67"/>
      <c r="O1156" s="68"/>
      <c r="P1156" s="68"/>
      <c r="Q1156" s="68"/>
      <c r="R1156" s="68"/>
    </row>
    <row r="1157" spans="13:18">
      <c r="M1157" s="67"/>
      <c r="O1157" s="68"/>
      <c r="P1157" s="68"/>
      <c r="Q1157" s="68"/>
      <c r="R1157" s="68"/>
    </row>
    <row r="1158" spans="13:18">
      <c r="M1158" s="67"/>
      <c r="O1158" s="68"/>
      <c r="P1158" s="68"/>
      <c r="Q1158" s="68"/>
      <c r="R1158" s="68"/>
    </row>
    <row r="1159" spans="13:18">
      <c r="M1159" s="67"/>
      <c r="O1159" s="68"/>
      <c r="P1159" s="68"/>
      <c r="Q1159" s="68"/>
      <c r="R1159" s="68"/>
    </row>
    <row r="1160" spans="13:18">
      <c r="M1160" s="67"/>
      <c r="O1160" s="68"/>
      <c r="P1160" s="68"/>
      <c r="Q1160" s="68"/>
      <c r="R1160" s="68"/>
    </row>
    <row r="1161" spans="13:18">
      <c r="M1161" s="67"/>
      <c r="O1161" s="68"/>
      <c r="P1161" s="68"/>
      <c r="Q1161" s="68"/>
      <c r="R1161" s="68"/>
    </row>
    <row r="1162" spans="13:18">
      <c r="M1162" s="67"/>
      <c r="O1162" s="68"/>
      <c r="P1162" s="68"/>
      <c r="Q1162" s="68"/>
      <c r="R1162" s="68"/>
    </row>
    <row r="1163" spans="13:18">
      <c r="M1163" s="67"/>
      <c r="O1163" s="68"/>
      <c r="P1163" s="68"/>
      <c r="Q1163" s="68"/>
      <c r="R1163" s="68"/>
    </row>
    <row r="1164" spans="13:18">
      <c r="M1164" s="67"/>
      <c r="O1164" s="68"/>
      <c r="P1164" s="68"/>
      <c r="Q1164" s="68"/>
      <c r="R1164" s="68"/>
    </row>
    <row r="1165" spans="13:18">
      <c r="M1165" s="67"/>
      <c r="O1165" s="68"/>
      <c r="P1165" s="68"/>
      <c r="Q1165" s="68"/>
      <c r="R1165" s="68"/>
    </row>
    <row r="1166" spans="13:18">
      <c r="M1166" s="67"/>
      <c r="O1166" s="68"/>
      <c r="P1166" s="68"/>
      <c r="Q1166" s="68"/>
      <c r="R1166" s="68"/>
    </row>
    <row r="1167" spans="13:18">
      <c r="M1167" s="67"/>
      <c r="O1167" s="68"/>
      <c r="P1167" s="68"/>
      <c r="Q1167" s="68"/>
      <c r="R1167" s="68"/>
    </row>
    <row r="1168" spans="13:18">
      <c r="M1168" s="67"/>
      <c r="O1168" s="68"/>
      <c r="P1168" s="68"/>
      <c r="Q1168" s="68"/>
      <c r="R1168" s="68"/>
    </row>
    <row r="1169" spans="13:18">
      <c r="M1169" s="67"/>
      <c r="O1169" s="68"/>
      <c r="P1169" s="68"/>
      <c r="Q1169" s="68"/>
      <c r="R1169" s="68"/>
    </row>
    <row r="1170" spans="13:18">
      <c r="M1170" s="67"/>
      <c r="O1170" s="68"/>
      <c r="P1170" s="68"/>
      <c r="Q1170" s="68"/>
      <c r="R1170" s="68"/>
    </row>
    <row r="1171" spans="13:18">
      <c r="M1171" s="67"/>
      <c r="O1171" s="68"/>
      <c r="P1171" s="68"/>
      <c r="Q1171" s="68"/>
      <c r="R1171" s="68"/>
    </row>
    <row r="1172" spans="13:18">
      <c r="M1172" s="67"/>
      <c r="O1172" s="68"/>
      <c r="P1172" s="68"/>
      <c r="Q1172" s="68"/>
      <c r="R1172" s="68"/>
    </row>
    <row r="1173" spans="13:18">
      <c r="M1173" s="67"/>
      <c r="O1173" s="68"/>
      <c r="P1173" s="68"/>
      <c r="Q1173" s="68"/>
      <c r="R1173" s="68"/>
    </row>
    <row r="1174" spans="13:18">
      <c r="M1174" s="67"/>
      <c r="O1174" s="68"/>
      <c r="P1174" s="68"/>
      <c r="Q1174" s="68"/>
      <c r="R1174" s="68"/>
    </row>
    <row r="1175" spans="13:18">
      <c r="M1175" s="67"/>
      <c r="O1175" s="68"/>
      <c r="P1175" s="68"/>
      <c r="Q1175" s="68"/>
      <c r="R1175" s="68"/>
    </row>
    <row r="1176" spans="13:18">
      <c r="M1176" s="67"/>
      <c r="O1176" s="68"/>
      <c r="P1176" s="68"/>
      <c r="Q1176" s="68"/>
      <c r="R1176" s="68"/>
    </row>
    <row r="1177" spans="13:18">
      <c r="M1177" s="67"/>
      <c r="O1177" s="68"/>
      <c r="P1177" s="68"/>
      <c r="Q1177" s="68"/>
      <c r="R1177" s="68"/>
    </row>
    <row r="1178" spans="13:18">
      <c r="M1178" s="67"/>
      <c r="O1178" s="68"/>
      <c r="P1178" s="68"/>
      <c r="Q1178" s="68"/>
      <c r="R1178" s="68"/>
    </row>
    <row r="1179" spans="13:18">
      <c r="M1179" s="67"/>
      <c r="O1179" s="68"/>
      <c r="P1179" s="68"/>
      <c r="Q1179" s="68"/>
      <c r="R1179" s="68"/>
    </row>
    <row r="1180" spans="13:18">
      <c r="M1180" s="67"/>
      <c r="O1180" s="68"/>
      <c r="P1180" s="68"/>
      <c r="Q1180" s="68"/>
      <c r="R1180" s="68"/>
    </row>
    <row r="1181" spans="13:18">
      <c r="M1181" s="67"/>
      <c r="O1181" s="68"/>
      <c r="P1181" s="68"/>
      <c r="Q1181" s="68"/>
      <c r="R1181" s="68"/>
    </row>
    <row r="1182" spans="13:18">
      <c r="M1182" s="67"/>
      <c r="O1182" s="68"/>
      <c r="P1182" s="68"/>
      <c r="Q1182" s="68"/>
      <c r="R1182" s="68"/>
    </row>
    <row r="1183" spans="13:18">
      <c r="M1183" s="67"/>
      <c r="O1183" s="68"/>
      <c r="P1183" s="68"/>
      <c r="Q1183" s="68"/>
      <c r="R1183" s="68"/>
    </row>
    <row r="1184" spans="13:18">
      <c r="M1184" s="67"/>
      <c r="O1184" s="68"/>
      <c r="P1184" s="68"/>
      <c r="Q1184" s="68"/>
      <c r="R1184" s="68"/>
    </row>
    <row r="1185" spans="13:18">
      <c r="M1185" s="67"/>
      <c r="O1185" s="68"/>
      <c r="P1185" s="68"/>
      <c r="Q1185" s="68"/>
      <c r="R1185" s="68"/>
    </row>
    <row r="1186" spans="13:18">
      <c r="M1186" s="67"/>
      <c r="O1186" s="68"/>
      <c r="P1186" s="68"/>
      <c r="Q1186" s="68"/>
      <c r="R1186" s="68"/>
    </row>
    <row r="1187" spans="13:18">
      <c r="M1187" s="67"/>
      <c r="O1187" s="68"/>
      <c r="P1187" s="68"/>
      <c r="Q1187" s="68"/>
      <c r="R1187" s="68"/>
    </row>
    <row r="1188" spans="13:18">
      <c r="M1188" s="67"/>
      <c r="O1188" s="68"/>
      <c r="P1188" s="68"/>
      <c r="Q1188" s="68"/>
      <c r="R1188" s="68"/>
    </row>
    <row r="1189" spans="13:18">
      <c r="M1189" s="67"/>
      <c r="O1189" s="68"/>
      <c r="P1189" s="68"/>
      <c r="Q1189" s="68"/>
      <c r="R1189" s="68"/>
    </row>
    <row r="1190" spans="13:18">
      <c r="M1190" s="67"/>
      <c r="O1190" s="68"/>
      <c r="P1190" s="68"/>
      <c r="Q1190" s="68"/>
      <c r="R1190" s="68"/>
    </row>
    <row r="1191" spans="13:18">
      <c r="M1191" s="67"/>
      <c r="O1191" s="68"/>
      <c r="P1191" s="68"/>
      <c r="Q1191" s="68"/>
      <c r="R1191" s="68"/>
    </row>
    <row r="1192" spans="13:18">
      <c r="M1192" s="67"/>
      <c r="O1192" s="68"/>
      <c r="P1192" s="68"/>
      <c r="Q1192" s="68"/>
      <c r="R1192" s="68"/>
    </row>
    <row r="1193" spans="13:18">
      <c r="M1193" s="67"/>
      <c r="O1193" s="68"/>
      <c r="P1193" s="68"/>
      <c r="Q1193" s="68"/>
      <c r="R1193" s="68"/>
    </row>
    <row r="1194" spans="13:18">
      <c r="M1194" s="67"/>
      <c r="O1194" s="68"/>
      <c r="P1194" s="68"/>
      <c r="Q1194" s="68"/>
      <c r="R1194" s="68"/>
    </row>
    <row r="1195" spans="13:18">
      <c r="M1195" s="67"/>
      <c r="O1195" s="68"/>
      <c r="P1195" s="68"/>
      <c r="Q1195" s="68"/>
      <c r="R1195" s="68"/>
    </row>
    <row r="1196" spans="13:18">
      <c r="M1196" s="67"/>
      <c r="O1196" s="68"/>
      <c r="P1196" s="68"/>
      <c r="Q1196" s="68"/>
      <c r="R1196" s="68"/>
    </row>
    <row r="1197" spans="13:18">
      <c r="M1197" s="67"/>
      <c r="O1197" s="68"/>
      <c r="P1197" s="68"/>
      <c r="Q1197" s="68"/>
      <c r="R1197" s="68"/>
    </row>
    <row r="1198" spans="13:18">
      <c r="M1198" s="67"/>
      <c r="O1198" s="68"/>
      <c r="P1198" s="68"/>
      <c r="Q1198" s="68"/>
      <c r="R1198" s="68"/>
    </row>
    <row r="1199" spans="13:18">
      <c r="M1199" s="67"/>
      <c r="O1199" s="68"/>
      <c r="P1199" s="68"/>
      <c r="Q1199" s="68"/>
      <c r="R1199" s="68"/>
    </row>
    <row r="1200" spans="13:18">
      <c r="M1200" s="67"/>
      <c r="O1200" s="68"/>
      <c r="P1200" s="68"/>
      <c r="Q1200" s="68"/>
      <c r="R1200" s="68"/>
    </row>
    <row r="1201" spans="13:18">
      <c r="M1201" s="67"/>
      <c r="O1201" s="68"/>
      <c r="P1201" s="68"/>
      <c r="Q1201" s="68"/>
      <c r="R1201" s="68"/>
    </row>
    <row r="1202" spans="13:18">
      <c r="M1202" s="67"/>
      <c r="O1202" s="68"/>
      <c r="P1202" s="68"/>
      <c r="Q1202" s="68"/>
      <c r="R1202" s="68"/>
    </row>
    <row r="1203" spans="13:18">
      <c r="M1203" s="67"/>
      <c r="O1203" s="68"/>
      <c r="P1203" s="68"/>
      <c r="Q1203" s="68"/>
      <c r="R1203" s="68"/>
    </row>
    <row r="1204" spans="13:18">
      <c r="M1204" s="67"/>
      <c r="O1204" s="68"/>
      <c r="P1204" s="68"/>
      <c r="Q1204" s="68"/>
      <c r="R1204" s="68"/>
    </row>
    <row r="1205" spans="13:18">
      <c r="M1205" s="67"/>
      <c r="O1205" s="68"/>
      <c r="P1205" s="68"/>
      <c r="Q1205" s="68"/>
      <c r="R1205" s="68"/>
    </row>
    <row r="1206" spans="13:18">
      <c r="M1206" s="67"/>
      <c r="O1206" s="68"/>
      <c r="P1206" s="68"/>
      <c r="Q1206" s="68"/>
      <c r="R1206" s="68"/>
    </row>
    <row r="1207" spans="13:18">
      <c r="M1207" s="67"/>
      <c r="O1207" s="68"/>
      <c r="P1207" s="68"/>
      <c r="Q1207" s="68"/>
      <c r="R1207" s="68"/>
    </row>
    <row r="1208" spans="13:18">
      <c r="M1208" s="67"/>
      <c r="O1208" s="68"/>
      <c r="P1208" s="68"/>
      <c r="Q1208" s="68"/>
      <c r="R1208" s="68"/>
    </row>
    <row r="1209" spans="13:18">
      <c r="M1209" s="67"/>
      <c r="O1209" s="68"/>
      <c r="P1209" s="68"/>
      <c r="Q1209" s="68"/>
      <c r="R1209" s="68"/>
    </row>
    <row r="1210" spans="13:18">
      <c r="M1210" s="67"/>
      <c r="O1210" s="68"/>
      <c r="P1210" s="68"/>
      <c r="Q1210" s="68"/>
      <c r="R1210" s="68"/>
    </row>
    <row r="1211" spans="13:18">
      <c r="M1211" s="67"/>
      <c r="O1211" s="68"/>
      <c r="P1211" s="68"/>
      <c r="Q1211" s="68"/>
      <c r="R1211" s="68"/>
    </row>
    <row r="1212" spans="13:18">
      <c r="M1212" s="67"/>
      <c r="O1212" s="68"/>
      <c r="P1212" s="68"/>
      <c r="Q1212" s="68"/>
      <c r="R1212" s="68"/>
    </row>
    <row r="1213" spans="13:18">
      <c r="M1213" s="67"/>
      <c r="O1213" s="68"/>
      <c r="P1213" s="68"/>
      <c r="Q1213" s="68"/>
      <c r="R1213" s="68"/>
    </row>
    <row r="1214" spans="13:18">
      <c r="M1214" s="67"/>
      <c r="O1214" s="68"/>
      <c r="P1214" s="68"/>
      <c r="Q1214" s="68"/>
      <c r="R1214" s="68"/>
    </row>
    <row r="1215" spans="13:18">
      <c r="M1215" s="67"/>
      <c r="O1215" s="68"/>
      <c r="P1215" s="68"/>
      <c r="Q1215" s="68"/>
      <c r="R1215" s="68"/>
    </row>
    <row r="1216" spans="13:18">
      <c r="M1216" s="67"/>
      <c r="O1216" s="68"/>
      <c r="P1216" s="68"/>
      <c r="Q1216" s="68"/>
      <c r="R1216" s="68"/>
    </row>
    <row r="1217" spans="13:18">
      <c r="M1217" s="67"/>
      <c r="O1217" s="68"/>
      <c r="P1217" s="68"/>
      <c r="Q1217" s="68"/>
      <c r="R1217" s="68"/>
    </row>
    <row r="1218" spans="13:18">
      <c r="M1218" s="67"/>
      <c r="O1218" s="68"/>
      <c r="P1218" s="68"/>
      <c r="Q1218" s="68"/>
      <c r="R1218" s="68"/>
    </row>
    <row r="1219" spans="13:18">
      <c r="M1219" s="67"/>
      <c r="O1219" s="68"/>
      <c r="P1219" s="68"/>
      <c r="Q1219" s="68"/>
      <c r="R1219" s="68"/>
    </row>
    <row r="1220" spans="13:18">
      <c r="M1220" s="67"/>
      <c r="O1220" s="68"/>
      <c r="P1220" s="68"/>
      <c r="Q1220" s="68"/>
      <c r="R1220" s="68"/>
    </row>
    <row r="1221" spans="13:18">
      <c r="M1221" s="67"/>
      <c r="O1221" s="68"/>
      <c r="P1221" s="68"/>
      <c r="Q1221" s="68"/>
      <c r="R1221" s="68"/>
    </row>
    <row r="1222" spans="13:18">
      <c r="M1222" s="67"/>
      <c r="O1222" s="68"/>
      <c r="P1222" s="68"/>
      <c r="Q1222" s="68"/>
      <c r="R1222" s="68"/>
    </row>
    <row r="1223" spans="13:18">
      <c r="M1223" s="67"/>
      <c r="O1223" s="68"/>
      <c r="P1223" s="68"/>
      <c r="Q1223" s="68"/>
      <c r="R1223" s="68"/>
    </row>
    <row r="1224" spans="13:18">
      <c r="M1224" s="67"/>
      <c r="O1224" s="68"/>
      <c r="P1224" s="68"/>
      <c r="Q1224" s="68"/>
      <c r="R1224" s="68"/>
    </row>
    <row r="1225" spans="13:18">
      <c r="M1225" s="67"/>
      <c r="O1225" s="68"/>
      <c r="P1225" s="68"/>
      <c r="Q1225" s="68"/>
      <c r="R1225" s="68"/>
    </row>
    <row r="1226" spans="13:18">
      <c r="M1226" s="67"/>
      <c r="O1226" s="68"/>
      <c r="P1226" s="68"/>
      <c r="Q1226" s="68"/>
      <c r="R1226" s="68"/>
    </row>
    <row r="1227" spans="13:18">
      <c r="M1227" s="67"/>
      <c r="O1227" s="68"/>
      <c r="P1227" s="68"/>
      <c r="Q1227" s="68"/>
      <c r="R1227" s="68"/>
    </row>
    <row r="1228" spans="13:18">
      <c r="M1228" s="67"/>
      <c r="O1228" s="68"/>
      <c r="P1228" s="68"/>
      <c r="Q1228" s="68"/>
      <c r="R1228" s="68"/>
    </row>
    <row r="1229" spans="13:18">
      <c r="M1229" s="67"/>
      <c r="O1229" s="68"/>
      <c r="P1229" s="68"/>
      <c r="Q1229" s="68"/>
      <c r="R1229" s="68"/>
    </row>
    <row r="1230" spans="13:18">
      <c r="M1230" s="67"/>
      <c r="O1230" s="68"/>
      <c r="P1230" s="68"/>
      <c r="Q1230" s="68"/>
      <c r="R1230" s="68"/>
    </row>
    <row r="1231" spans="13:18">
      <c r="M1231" s="67"/>
      <c r="O1231" s="68"/>
      <c r="P1231" s="68"/>
      <c r="Q1231" s="68"/>
      <c r="R1231" s="68"/>
    </row>
    <row r="1232" spans="13:18">
      <c r="M1232" s="67"/>
      <c r="O1232" s="68"/>
      <c r="P1232" s="68"/>
      <c r="Q1232" s="68"/>
      <c r="R1232" s="68"/>
    </row>
    <row r="1233" spans="13:18">
      <c r="M1233" s="67"/>
      <c r="O1233" s="68"/>
      <c r="P1233" s="68"/>
      <c r="Q1233" s="68"/>
      <c r="R1233" s="68"/>
    </row>
    <row r="1234" spans="13:18">
      <c r="M1234" s="67"/>
      <c r="O1234" s="68"/>
      <c r="P1234" s="68"/>
      <c r="Q1234" s="68"/>
      <c r="R1234" s="68"/>
    </row>
    <row r="1235" spans="13:18">
      <c r="M1235" s="67"/>
      <c r="O1235" s="68"/>
      <c r="P1235" s="68"/>
      <c r="Q1235" s="68"/>
      <c r="R1235" s="68"/>
    </row>
    <row r="1236" spans="13:18">
      <c r="M1236" s="67"/>
      <c r="O1236" s="68"/>
      <c r="P1236" s="68"/>
      <c r="Q1236" s="68"/>
      <c r="R1236" s="68"/>
    </row>
    <row r="1237" spans="13:18">
      <c r="M1237" s="67"/>
      <c r="O1237" s="68"/>
      <c r="P1237" s="68"/>
      <c r="Q1237" s="68"/>
      <c r="R1237" s="68"/>
    </row>
    <row r="1238" spans="13:18">
      <c r="M1238" s="67"/>
      <c r="O1238" s="68"/>
      <c r="P1238" s="68"/>
      <c r="Q1238" s="68"/>
      <c r="R1238" s="68"/>
    </row>
    <row r="1239" spans="13:18">
      <c r="M1239" s="67"/>
      <c r="O1239" s="68"/>
      <c r="P1239" s="68"/>
      <c r="Q1239" s="68"/>
      <c r="R1239" s="68"/>
    </row>
    <row r="1240" spans="13:18">
      <c r="M1240" s="67"/>
      <c r="O1240" s="68"/>
      <c r="P1240" s="68"/>
      <c r="Q1240" s="68"/>
      <c r="R1240" s="68"/>
    </row>
    <row r="1241" spans="13:18">
      <c r="M1241" s="67"/>
      <c r="O1241" s="68"/>
      <c r="P1241" s="68"/>
      <c r="Q1241" s="68"/>
      <c r="R1241" s="68"/>
    </row>
    <row r="1242" spans="13:18">
      <c r="M1242" s="67"/>
      <c r="O1242" s="68"/>
      <c r="P1242" s="68"/>
      <c r="Q1242" s="68"/>
      <c r="R1242" s="68"/>
    </row>
    <row r="1243" spans="13:18">
      <c r="M1243" s="67"/>
      <c r="O1243" s="68"/>
      <c r="P1243" s="68"/>
      <c r="Q1243" s="68"/>
      <c r="R1243" s="68"/>
    </row>
    <row r="1244" spans="13:18">
      <c r="M1244" s="67"/>
      <c r="O1244" s="68"/>
      <c r="P1244" s="68"/>
      <c r="Q1244" s="68"/>
      <c r="R1244" s="68"/>
    </row>
    <row r="1245" spans="13:18">
      <c r="M1245" s="67"/>
      <c r="O1245" s="68"/>
      <c r="P1245" s="68"/>
      <c r="Q1245" s="68"/>
      <c r="R1245" s="68"/>
    </row>
    <row r="1246" spans="13:18">
      <c r="M1246" s="67"/>
      <c r="O1246" s="68"/>
      <c r="P1246" s="68"/>
      <c r="Q1246" s="68"/>
      <c r="R1246" s="68"/>
    </row>
    <row r="1247" spans="13:18">
      <c r="M1247" s="67"/>
      <c r="O1247" s="68"/>
      <c r="P1247" s="68"/>
      <c r="Q1247" s="68"/>
      <c r="R1247" s="68"/>
    </row>
    <row r="1248" spans="13:18">
      <c r="M1248" s="67"/>
      <c r="O1248" s="68"/>
      <c r="P1248" s="68"/>
      <c r="Q1248" s="68"/>
      <c r="R1248" s="68"/>
    </row>
    <row r="1249" spans="13:18">
      <c r="M1249" s="67"/>
      <c r="O1249" s="68"/>
      <c r="P1249" s="68"/>
      <c r="Q1249" s="68"/>
      <c r="R1249" s="68"/>
    </row>
    <row r="1250" spans="13:18">
      <c r="M1250" s="67"/>
      <c r="O1250" s="68"/>
      <c r="P1250" s="68"/>
      <c r="Q1250" s="68"/>
      <c r="R1250" s="68"/>
    </row>
    <row r="1251" spans="13:18">
      <c r="M1251" s="67"/>
      <c r="O1251" s="68"/>
      <c r="P1251" s="68"/>
      <c r="Q1251" s="68"/>
      <c r="R1251" s="68"/>
    </row>
    <row r="1252" spans="13:18">
      <c r="M1252" s="67"/>
      <c r="O1252" s="68"/>
      <c r="P1252" s="68"/>
      <c r="Q1252" s="68"/>
      <c r="R1252" s="68"/>
    </row>
    <row r="1253" spans="13:18">
      <c r="M1253" s="67"/>
      <c r="O1253" s="68"/>
      <c r="P1253" s="68"/>
      <c r="Q1253" s="68"/>
      <c r="R1253" s="68"/>
    </row>
    <row r="1254" spans="13:18">
      <c r="M1254" s="67"/>
      <c r="O1254" s="68"/>
      <c r="P1254" s="68"/>
      <c r="Q1254" s="68"/>
      <c r="R1254" s="68"/>
    </row>
    <row r="1255" spans="13:18">
      <c r="M1255" s="67"/>
      <c r="O1255" s="68"/>
      <c r="P1255" s="68"/>
      <c r="Q1255" s="68"/>
      <c r="R1255" s="68"/>
    </row>
    <row r="1256" spans="13:18">
      <c r="M1256" s="67"/>
      <c r="O1256" s="68"/>
      <c r="P1256" s="68"/>
      <c r="Q1256" s="68"/>
      <c r="R1256" s="68"/>
    </row>
    <row r="1257" spans="13:18">
      <c r="M1257" s="67"/>
      <c r="O1257" s="68"/>
      <c r="P1257" s="68"/>
      <c r="Q1257" s="68"/>
      <c r="R1257" s="68"/>
    </row>
    <row r="1258" spans="13:18">
      <c r="M1258" s="67"/>
      <c r="O1258" s="68"/>
      <c r="P1258" s="68"/>
      <c r="Q1258" s="68"/>
      <c r="R1258" s="68"/>
    </row>
    <row r="1259" spans="13:18">
      <c r="M1259" s="67"/>
      <c r="O1259" s="68"/>
      <c r="P1259" s="68"/>
      <c r="Q1259" s="68"/>
      <c r="R1259" s="68"/>
    </row>
    <row r="1260" spans="13:18">
      <c r="M1260" s="67"/>
      <c r="O1260" s="68"/>
      <c r="P1260" s="68"/>
      <c r="Q1260" s="68"/>
      <c r="R1260" s="68"/>
    </row>
    <row r="1261" spans="13:18">
      <c r="M1261" s="67"/>
      <c r="O1261" s="68"/>
      <c r="P1261" s="68"/>
      <c r="Q1261" s="68"/>
      <c r="R1261" s="68"/>
    </row>
    <row r="1262" spans="13:18">
      <c r="M1262" s="67"/>
      <c r="O1262" s="68"/>
      <c r="P1262" s="68"/>
      <c r="Q1262" s="68"/>
      <c r="R1262" s="68"/>
    </row>
    <row r="1263" spans="13:18">
      <c r="M1263" s="67"/>
      <c r="O1263" s="68"/>
      <c r="P1263" s="68"/>
      <c r="Q1263" s="68"/>
      <c r="R1263" s="68"/>
    </row>
    <row r="1264" spans="13:18">
      <c r="M1264" s="67"/>
      <c r="O1264" s="68"/>
      <c r="P1264" s="68"/>
      <c r="Q1264" s="68"/>
      <c r="R1264" s="68"/>
    </row>
    <row r="1265" spans="13:18">
      <c r="M1265" s="67"/>
      <c r="O1265" s="68"/>
      <c r="P1265" s="68"/>
      <c r="Q1265" s="68"/>
      <c r="R1265" s="68"/>
    </row>
    <row r="1266" spans="13:18">
      <c r="M1266" s="67"/>
      <c r="O1266" s="68"/>
      <c r="P1266" s="68"/>
      <c r="Q1266" s="68"/>
      <c r="R1266" s="68"/>
    </row>
    <row r="1267" spans="13:18">
      <c r="M1267" s="67"/>
      <c r="O1267" s="68"/>
      <c r="P1267" s="68"/>
      <c r="Q1267" s="68"/>
      <c r="R1267" s="68"/>
    </row>
    <row r="1268" spans="13:18">
      <c r="M1268" s="67"/>
      <c r="O1268" s="68"/>
      <c r="P1268" s="68"/>
      <c r="Q1268" s="68"/>
      <c r="R1268" s="68"/>
    </row>
    <row r="1269" spans="13:18">
      <c r="M1269" s="67"/>
      <c r="O1269" s="68"/>
      <c r="P1269" s="68"/>
      <c r="Q1269" s="68"/>
      <c r="R1269" s="68"/>
    </row>
    <row r="1270" spans="13:18">
      <c r="M1270" s="67"/>
      <c r="O1270" s="68"/>
      <c r="P1270" s="68"/>
      <c r="Q1270" s="68"/>
      <c r="R1270" s="68"/>
    </row>
    <row r="1271" spans="13:18">
      <c r="M1271" s="67"/>
      <c r="O1271" s="68"/>
      <c r="P1271" s="68"/>
      <c r="Q1271" s="68"/>
      <c r="R1271" s="68"/>
    </row>
    <row r="1272" spans="13:18">
      <c r="M1272" s="67"/>
      <c r="O1272" s="68"/>
      <c r="P1272" s="68"/>
      <c r="Q1272" s="68"/>
      <c r="R1272" s="68"/>
    </row>
    <row r="1273" spans="13:18">
      <c r="M1273" s="67"/>
      <c r="O1273" s="68"/>
      <c r="P1273" s="68"/>
      <c r="Q1273" s="68"/>
      <c r="R1273" s="68"/>
    </row>
    <row r="1274" spans="13:18">
      <c r="M1274" s="67"/>
      <c r="O1274" s="68"/>
      <c r="P1274" s="68"/>
      <c r="Q1274" s="68"/>
      <c r="R1274" s="68"/>
    </row>
    <row r="1275" spans="13:18">
      <c r="M1275" s="67"/>
      <c r="O1275" s="68"/>
      <c r="P1275" s="68"/>
      <c r="Q1275" s="68"/>
      <c r="R1275" s="68"/>
    </row>
    <row r="1276" spans="13:18">
      <c r="M1276" s="67"/>
      <c r="O1276" s="68"/>
      <c r="P1276" s="68"/>
      <c r="Q1276" s="68"/>
      <c r="R1276" s="68"/>
    </row>
    <row r="1277" spans="13:18">
      <c r="M1277" s="67"/>
      <c r="O1277" s="68"/>
      <c r="P1277" s="68"/>
      <c r="Q1277" s="68"/>
      <c r="R1277" s="68"/>
    </row>
    <row r="1278" spans="13:18">
      <c r="M1278" s="67"/>
      <c r="O1278" s="68"/>
      <c r="P1278" s="68"/>
      <c r="Q1278" s="68"/>
      <c r="R1278" s="68"/>
    </row>
    <row r="1279" spans="13:18">
      <c r="M1279" s="67"/>
      <c r="O1279" s="68"/>
      <c r="P1279" s="68"/>
      <c r="Q1279" s="68"/>
      <c r="R1279" s="68"/>
    </row>
    <row r="1280" spans="13:18">
      <c r="M1280" s="67"/>
      <c r="O1280" s="68"/>
      <c r="P1280" s="68"/>
      <c r="Q1280" s="68"/>
      <c r="R1280" s="68"/>
    </row>
    <row r="1281" spans="13:18">
      <c r="M1281" s="67"/>
      <c r="O1281" s="68"/>
      <c r="P1281" s="68"/>
      <c r="Q1281" s="68"/>
      <c r="R1281" s="68"/>
    </row>
    <row r="1282" spans="13:18">
      <c r="M1282" s="67"/>
      <c r="O1282" s="68"/>
      <c r="P1282" s="68"/>
      <c r="Q1282" s="68"/>
      <c r="R1282" s="68"/>
    </row>
    <row r="1283" spans="13:18">
      <c r="M1283" s="67"/>
      <c r="O1283" s="68"/>
      <c r="P1283" s="68"/>
      <c r="Q1283" s="68"/>
      <c r="R1283" s="68"/>
    </row>
    <row r="1284" spans="13:18">
      <c r="M1284" s="67"/>
      <c r="O1284" s="68"/>
      <c r="P1284" s="68"/>
      <c r="Q1284" s="68"/>
      <c r="R1284" s="68"/>
    </row>
    <row r="1285" spans="13:18">
      <c r="M1285" s="67"/>
      <c r="O1285" s="68"/>
      <c r="P1285" s="68"/>
      <c r="Q1285" s="68"/>
      <c r="R1285" s="68"/>
    </row>
    <row r="1286" spans="13:18">
      <c r="M1286" s="67"/>
      <c r="O1286" s="68"/>
      <c r="P1286" s="68"/>
      <c r="Q1286" s="68"/>
      <c r="R1286" s="68"/>
    </row>
    <row r="1287" spans="13:18">
      <c r="M1287" s="67"/>
      <c r="O1287" s="68"/>
      <c r="P1287" s="68"/>
      <c r="Q1287" s="68"/>
      <c r="R1287" s="68"/>
    </row>
    <row r="1288" spans="13:18">
      <c r="M1288" s="67"/>
      <c r="O1288" s="68"/>
      <c r="P1288" s="68"/>
      <c r="Q1288" s="68"/>
      <c r="R1288" s="68"/>
    </row>
    <row r="1289" spans="13:18">
      <c r="M1289" s="67"/>
      <c r="O1289" s="68"/>
      <c r="P1289" s="68"/>
      <c r="Q1289" s="68"/>
      <c r="R1289" s="68"/>
    </row>
    <row r="1290" spans="13:18">
      <c r="M1290" s="67"/>
      <c r="O1290" s="68"/>
      <c r="P1290" s="68"/>
      <c r="Q1290" s="68"/>
      <c r="R1290" s="68"/>
    </row>
    <row r="1291" spans="13:18">
      <c r="M1291" s="67"/>
      <c r="O1291" s="68"/>
      <c r="P1291" s="68"/>
      <c r="Q1291" s="68"/>
      <c r="R1291" s="68"/>
    </row>
    <row r="1292" spans="13:18">
      <c r="M1292" s="67"/>
      <c r="O1292" s="68"/>
      <c r="P1292" s="68"/>
      <c r="Q1292" s="68"/>
      <c r="R1292" s="68"/>
    </row>
    <row r="1293" spans="13:18">
      <c r="M1293" s="67"/>
      <c r="O1293" s="68"/>
      <c r="P1293" s="68"/>
      <c r="Q1293" s="68"/>
      <c r="R1293" s="68"/>
    </row>
    <row r="1294" spans="13:18">
      <c r="M1294" s="67"/>
      <c r="O1294" s="68"/>
      <c r="P1294" s="68"/>
      <c r="Q1294" s="68"/>
      <c r="R1294" s="68"/>
    </row>
    <row r="1295" spans="13:18">
      <c r="M1295" s="67"/>
      <c r="O1295" s="68"/>
      <c r="P1295" s="68"/>
      <c r="Q1295" s="68"/>
      <c r="R1295" s="68"/>
    </row>
    <row r="1296" spans="13:18">
      <c r="M1296" s="67"/>
      <c r="O1296" s="68"/>
      <c r="P1296" s="68"/>
      <c r="Q1296" s="68"/>
      <c r="R1296" s="68"/>
    </row>
    <row r="1297" spans="13:18">
      <c r="M1297" s="67"/>
      <c r="O1297" s="68"/>
      <c r="P1297" s="68"/>
      <c r="Q1297" s="68"/>
      <c r="R1297" s="68"/>
    </row>
    <row r="1298" spans="13:18">
      <c r="M1298" s="67"/>
      <c r="O1298" s="68"/>
      <c r="P1298" s="68"/>
      <c r="Q1298" s="68"/>
      <c r="R1298" s="68"/>
    </row>
    <row r="1299" spans="13:18">
      <c r="M1299" s="67"/>
      <c r="O1299" s="68"/>
      <c r="P1299" s="68"/>
      <c r="Q1299" s="68"/>
      <c r="R1299" s="68"/>
    </row>
    <row r="1300" spans="13:18">
      <c r="M1300" s="67"/>
      <c r="O1300" s="68"/>
      <c r="P1300" s="68"/>
      <c r="Q1300" s="68"/>
      <c r="R1300" s="68"/>
    </row>
    <row r="1301" spans="13:18">
      <c r="M1301" s="67"/>
      <c r="O1301" s="68"/>
      <c r="P1301" s="68"/>
      <c r="Q1301" s="68"/>
      <c r="R1301" s="68"/>
    </row>
    <row r="1302" spans="13:18">
      <c r="M1302" s="67"/>
      <c r="O1302" s="68"/>
      <c r="P1302" s="68"/>
      <c r="Q1302" s="68"/>
      <c r="R1302" s="68"/>
    </row>
    <row r="1303" spans="13:18">
      <c r="M1303" s="67"/>
      <c r="O1303" s="68"/>
      <c r="P1303" s="68"/>
      <c r="Q1303" s="68"/>
      <c r="R1303" s="68"/>
    </row>
    <row r="1304" spans="13:18">
      <c r="M1304" s="67"/>
      <c r="O1304" s="68"/>
      <c r="P1304" s="68"/>
      <c r="Q1304" s="68"/>
      <c r="R1304" s="68"/>
    </row>
    <row r="1305" spans="13:18">
      <c r="M1305" s="67"/>
      <c r="O1305" s="68"/>
      <c r="P1305" s="68"/>
      <c r="Q1305" s="68"/>
      <c r="R1305" s="68"/>
    </row>
    <row r="1306" spans="13:18">
      <c r="M1306" s="67"/>
      <c r="O1306" s="68"/>
      <c r="P1306" s="68"/>
      <c r="Q1306" s="68"/>
      <c r="R1306" s="68"/>
    </row>
    <row r="1307" spans="13:18">
      <c r="M1307" s="67"/>
      <c r="O1307" s="68"/>
      <c r="P1307" s="68"/>
      <c r="Q1307" s="68"/>
      <c r="R1307" s="68"/>
    </row>
    <row r="1308" spans="13:18">
      <c r="M1308" s="67"/>
      <c r="O1308" s="68"/>
      <c r="P1308" s="68"/>
      <c r="Q1308" s="68"/>
      <c r="R1308" s="68"/>
    </row>
    <row r="1309" spans="13:18">
      <c r="M1309" s="67"/>
      <c r="O1309" s="68"/>
      <c r="P1309" s="68"/>
      <c r="Q1309" s="68"/>
      <c r="R1309" s="68"/>
    </row>
    <row r="1310" spans="13:18">
      <c r="M1310" s="67"/>
      <c r="O1310" s="68"/>
      <c r="P1310" s="68"/>
      <c r="Q1310" s="68"/>
      <c r="R1310" s="68"/>
    </row>
    <row r="1311" spans="13:18">
      <c r="M1311" s="67"/>
      <c r="O1311" s="68"/>
      <c r="P1311" s="68"/>
      <c r="Q1311" s="68"/>
      <c r="R1311" s="68"/>
    </row>
    <row r="1312" spans="13:18">
      <c r="M1312" s="67"/>
      <c r="O1312" s="68"/>
      <c r="P1312" s="68"/>
      <c r="Q1312" s="68"/>
      <c r="R1312" s="68"/>
    </row>
    <row r="1313" spans="13:18">
      <c r="M1313" s="67"/>
      <c r="O1313" s="68"/>
      <c r="P1313" s="68"/>
      <c r="Q1313" s="68"/>
      <c r="R1313" s="68"/>
    </row>
    <row r="1314" spans="13:18">
      <c r="M1314" s="67"/>
      <c r="O1314" s="68"/>
      <c r="P1314" s="68"/>
      <c r="Q1314" s="68"/>
      <c r="R1314" s="68"/>
    </row>
    <row r="1315" spans="13:18">
      <c r="M1315" s="67"/>
      <c r="O1315" s="68"/>
      <c r="P1315" s="68"/>
      <c r="Q1315" s="68"/>
      <c r="R1315" s="68"/>
    </row>
    <row r="1316" spans="13:18">
      <c r="M1316" s="67"/>
      <c r="O1316" s="68"/>
      <c r="P1316" s="68"/>
      <c r="Q1316" s="68"/>
      <c r="R1316" s="68"/>
    </row>
    <row r="1317" spans="13:18">
      <c r="M1317" s="67"/>
      <c r="O1317" s="68"/>
      <c r="P1317" s="68"/>
      <c r="Q1317" s="68"/>
      <c r="R1317" s="68"/>
    </row>
    <row r="1318" spans="13:18">
      <c r="M1318" s="67"/>
      <c r="O1318" s="68"/>
      <c r="P1318" s="68"/>
      <c r="Q1318" s="68"/>
      <c r="R1318" s="68"/>
    </row>
    <row r="1319" spans="13:18">
      <c r="M1319" s="67"/>
      <c r="O1319" s="68"/>
      <c r="P1319" s="68"/>
      <c r="Q1319" s="68"/>
      <c r="R1319" s="68"/>
    </row>
    <row r="1320" spans="13:18">
      <c r="M1320" s="67"/>
      <c r="O1320" s="68"/>
      <c r="P1320" s="68"/>
      <c r="Q1320" s="68"/>
      <c r="R1320" s="68"/>
    </row>
    <row r="1321" spans="13:18">
      <c r="M1321" s="67"/>
      <c r="O1321" s="68"/>
      <c r="P1321" s="68"/>
      <c r="Q1321" s="68"/>
      <c r="R1321" s="68"/>
    </row>
    <row r="1322" spans="13:18">
      <c r="M1322" s="67"/>
      <c r="O1322" s="68"/>
      <c r="P1322" s="68"/>
      <c r="Q1322" s="68"/>
      <c r="R1322" s="68"/>
    </row>
    <row r="1323" spans="13:18">
      <c r="M1323" s="67"/>
      <c r="O1323" s="68"/>
      <c r="P1323" s="68"/>
      <c r="Q1323" s="68"/>
      <c r="R1323" s="68"/>
    </row>
    <row r="1324" spans="13:18">
      <c r="M1324" s="67"/>
      <c r="O1324" s="68"/>
      <c r="P1324" s="68"/>
      <c r="Q1324" s="68"/>
      <c r="R1324" s="68"/>
    </row>
    <row r="1325" spans="13:18">
      <c r="M1325" s="67"/>
      <c r="O1325" s="68"/>
      <c r="P1325" s="68"/>
      <c r="Q1325" s="68"/>
      <c r="R1325" s="68"/>
    </row>
    <row r="1326" spans="13:18">
      <c r="M1326" s="67"/>
      <c r="O1326" s="68"/>
      <c r="P1326" s="68"/>
      <c r="Q1326" s="68"/>
      <c r="R1326" s="68"/>
    </row>
    <row r="1327" spans="13:18">
      <c r="M1327" s="67"/>
      <c r="O1327" s="68"/>
      <c r="P1327" s="68"/>
      <c r="Q1327" s="68"/>
      <c r="R1327" s="68"/>
    </row>
    <row r="1328" spans="13:18">
      <c r="M1328" s="67"/>
      <c r="O1328" s="68"/>
      <c r="P1328" s="68"/>
      <c r="Q1328" s="68"/>
      <c r="R1328" s="68"/>
    </row>
    <row r="1329" spans="13:18">
      <c r="M1329" s="67"/>
      <c r="O1329" s="68"/>
      <c r="P1329" s="68"/>
      <c r="Q1329" s="68"/>
      <c r="R1329" s="68"/>
    </row>
    <row r="1330" spans="13:18">
      <c r="M1330" s="67"/>
      <c r="O1330" s="68"/>
      <c r="P1330" s="68"/>
      <c r="Q1330" s="68"/>
      <c r="R1330" s="68"/>
    </row>
    <row r="1331" spans="13:18">
      <c r="M1331" s="67"/>
      <c r="O1331" s="68"/>
      <c r="P1331" s="68"/>
      <c r="Q1331" s="68"/>
      <c r="R1331" s="68"/>
    </row>
    <row r="1332" spans="13:18">
      <c r="M1332" s="67"/>
      <c r="O1332" s="68"/>
      <c r="P1332" s="68"/>
      <c r="Q1332" s="68"/>
      <c r="R1332" s="68"/>
    </row>
    <row r="1333" spans="13:18">
      <c r="M1333" s="67"/>
      <c r="O1333" s="68"/>
      <c r="P1333" s="68"/>
      <c r="Q1333" s="68"/>
      <c r="R1333" s="68"/>
    </row>
    <row r="1334" spans="13:18">
      <c r="M1334" s="67"/>
      <c r="O1334" s="68"/>
      <c r="P1334" s="68"/>
      <c r="Q1334" s="68"/>
      <c r="R1334" s="68"/>
    </row>
    <row r="1335" spans="13:18">
      <c r="M1335" s="67"/>
      <c r="O1335" s="68"/>
      <c r="P1335" s="68"/>
      <c r="Q1335" s="68"/>
      <c r="R1335" s="68"/>
    </row>
    <row r="1336" spans="13:18">
      <c r="M1336" s="67"/>
      <c r="O1336" s="68"/>
      <c r="P1336" s="68"/>
      <c r="Q1336" s="68"/>
      <c r="R1336" s="68"/>
    </row>
    <row r="1337" spans="13:18">
      <c r="M1337" s="67"/>
      <c r="O1337" s="68"/>
      <c r="P1337" s="68"/>
      <c r="Q1337" s="68"/>
      <c r="R1337" s="68"/>
    </row>
    <row r="1338" spans="13:18">
      <c r="M1338" s="67"/>
      <c r="O1338" s="68"/>
      <c r="P1338" s="68"/>
      <c r="Q1338" s="68"/>
      <c r="R1338" s="68"/>
    </row>
    <row r="1339" spans="13:18">
      <c r="M1339" s="67"/>
      <c r="O1339" s="68"/>
      <c r="P1339" s="68"/>
      <c r="Q1339" s="68"/>
      <c r="R1339" s="68"/>
    </row>
    <row r="1340" spans="13:18">
      <c r="M1340" s="67"/>
      <c r="O1340" s="68"/>
      <c r="P1340" s="68"/>
      <c r="Q1340" s="68"/>
      <c r="R1340" s="68"/>
    </row>
    <row r="1341" spans="13:18">
      <c r="M1341" s="67"/>
      <c r="O1341" s="68"/>
      <c r="P1341" s="68"/>
      <c r="Q1341" s="68"/>
      <c r="R1341" s="68"/>
    </row>
    <row r="1342" spans="13:18">
      <c r="M1342" s="67"/>
      <c r="O1342" s="68"/>
      <c r="P1342" s="68"/>
      <c r="Q1342" s="68"/>
      <c r="R1342" s="68"/>
    </row>
    <row r="1343" spans="13:18">
      <c r="M1343" s="67"/>
      <c r="O1343" s="68"/>
      <c r="P1343" s="68"/>
      <c r="Q1343" s="68"/>
      <c r="R1343" s="68"/>
    </row>
    <row r="1344" spans="13:18">
      <c r="M1344" s="67"/>
      <c r="O1344" s="68"/>
      <c r="P1344" s="68"/>
      <c r="Q1344" s="68"/>
      <c r="R1344" s="68"/>
    </row>
    <row r="1345" spans="13:18">
      <c r="M1345" s="67"/>
      <c r="O1345" s="68"/>
      <c r="P1345" s="68"/>
      <c r="Q1345" s="68"/>
      <c r="R1345" s="68"/>
    </row>
    <row r="1346" spans="13:18">
      <c r="M1346" s="67"/>
      <c r="O1346" s="68"/>
      <c r="P1346" s="68"/>
      <c r="Q1346" s="68"/>
      <c r="R1346" s="68"/>
    </row>
    <row r="1347" spans="13:18">
      <c r="M1347" s="67"/>
      <c r="O1347" s="68"/>
      <c r="P1347" s="68"/>
      <c r="Q1347" s="68"/>
      <c r="R1347" s="68"/>
    </row>
    <row r="1348" spans="13:18">
      <c r="M1348" s="67"/>
      <c r="O1348" s="68"/>
      <c r="P1348" s="68"/>
      <c r="Q1348" s="68"/>
      <c r="R1348" s="68"/>
    </row>
    <row r="1349" spans="13:18">
      <c r="M1349" s="67"/>
      <c r="O1349" s="68"/>
      <c r="P1349" s="68"/>
      <c r="Q1349" s="68"/>
      <c r="R1349" s="68"/>
    </row>
    <row r="1350" spans="13:18">
      <c r="M1350" s="67"/>
      <c r="O1350" s="68"/>
      <c r="P1350" s="68"/>
      <c r="Q1350" s="68"/>
      <c r="R1350" s="68"/>
    </row>
    <row r="1351" spans="13:18">
      <c r="M1351" s="67"/>
      <c r="O1351" s="68"/>
      <c r="P1351" s="68"/>
      <c r="Q1351" s="68"/>
      <c r="R1351" s="68"/>
    </row>
    <row r="1352" spans="13:18">
      <c r="M1352" s="67"/>
      <c r="O1352" s="68"/>
      <c r="P1352" s="68"/>
      <c r="Q1352" s="68"/>
      <c r="R1352" s="68"/>
    </row>
    <row r="1353" spans="13:18">
      <c r="M1353" s="67"/>
      <c r="O1353" s="68"/>
      <c r="P1353" s="68"/>
      <c r="Q1353" s="68"/>
      <c r="R1353" s="68"/>
    </row>
    <row r="1354" spans="13:18">
      <c r="M1354" s="67"/>
      <c r="O1354" s="68"/>
      <c r="P1354" s="68"/>
      <c r="Q1354" s="68"/>
      <c r="R1354" s="68"/>
    </row>
    <row r="1355" spans="13:18">
      <c r="M1355" s="67"/>
      <c r="O1355" s="68"/>
      <c r="P1355" s="68"/>
      <c r="Q1355" s="68"/>
      <c r="R1355" s="68"/>
    </row>
    <row r="1356" spans="13:18">
      <c r="M1356" s="67"/>
      <c r="O1356" s="68"/>
      <c r="P1356" s="68"/>
      <c r="Q1356" s="68"/>
      <c r="R1356" s="68"/>
    </row>
    <row r="1357" spans="13:18">
      <c r="M1357" s="67"/>
      <c r="O1357" s="68"/>
      <c r="P1357" s="68"/>
      <c r="Q1357" s="68"/>
      <c r="R1357" s="68"/>
    </row>
    <row r="1358" spans="13:18">
      <c r="M1358" s="67"/>
      <c r="O1358" s="68"/>
      <c r="P1358" s="68"/>
      <c r="Q1358" s="68"/>
      <c r="R1358" s="68"/>
    </row>
    <row r="1359" spans="13:18">
      <c r="M1359" s="67"/>
      <c r="O1359" s="68"/>
      <c r="P1359" s="68"/>
      <c r="Q1359" s="68"/>
      <c r="R1359" s="68"/>
    </row>
    <row r="1360" spans="13:18">
      <c r="M1360" s="67"/>
      <c r="O1360" s="68"/>
      <c r="P1360" s="68"/>
      <c r="Q1360" s="68"/>
      <c r="R1360" s="68"/>
    </row>
    <row r="1361" spans="13:18">
      <c r="M1361" s="67"/>
      <c r="O1361" s="68"/>
      <c r="P1361" s="68"/>
      <c r="Q1361" s="68"/>
      <c r="R1361" s="68"/>
    </row>
    <row r="1362" spans="13:18">
      <c r="M1362" s="67"/>
      <c r="O1362" s="68"/>
      <c r="P1362" s="68"/>
      <c r="Q1362" s="68"/>
      <c r="R1362" s="68"/>
    </row>
    <row r="1363" spans="13:18">
      <c r="M1363" s="67"/>
      <c r="O1363" s="68"/>
      <c r="P1363" s="68"/>
      <c r="Q1363" s="68"/>
      <c r="R1363" s="68"/>
    </row>
    <row r="1364" spans="13:18">
      <c r="M1364" s="67"/>
      <c r="O1364" s="68"/>
      <c r="P1364" s="68"/>
      <c r="Q1364" s="68"/>
      <c r="R1364" s="68"/>
    </row>
    <row r="1365" spans="13:18">
      <c r="M1365" s="67"/>
      <c r="O1365" s="68"/>
      <c r="P1365" s="68"/>
      <c r="Q1365" s="68"/>
      <c r="R1365" s="68"/>
    </row>
    <row r="1366" spans="13:18">
      <c r="M1366" s="67"/>
      <c r="O1366" s="68"/>
      <c r="P1366" s="68"/>
      <c r="Q1366" s="68"/>
      <c r="R1366" s="68"/>
    </row>
    <row r="1367" spans="13:18">
      <c r="M1367" s="67"/>
      <c r="O1367" s="68"/>
      <c r="P1367" s="68"/>
      <c r="Q1367" s="68"/>
      <c r="R1367" s="68"/>
    </row>
    <row r="1368" spans="13:18">
      <c r="M1368" s="67"/>
      <c r="O1368" s="68"/>
      <c r="P1368" s="68"/>
      <c r="Q1368" s="68"/>
      <c r="R1368" s="68"/>
    </row>
    <row r="1369" spans="13:18">
      <c r="M1369" s="67"/>
      <c r="O1369" s="68"/>
      <c r="P1369" s="68"/>
      <c r="Q1369" s="68"/>
      <c r="R1369" s="68"/>
    </row>
    <row r="1370" spans="13:18">
      <c r="M1370" s="67"/>
      <c r="O1370" s="68"/>
      <c r="P1370" s="68"/>
      <c r="Q1370" s="68"/>
      <c r="R1370" s="68"/>
    </row>
    <row r="1371" spans="13:18">
      <c r="M1371" s="67"/>
      <c r="O1371" s="68"/>
      <c r="P1371" s="68"/>
      <c r="Q1371" s="68"/>
      <c r="R1371" s="68"/>
    </row>
    <row r="1372" spans="13:18">
      <c r="M1372" s="67"/>
      <c r="O1372" s="68"/>
      <c r="P1372" s="68"/>
      <c r="Q1372" s="68"/>
      <c r="R1372" s="68"/>
    </row>
    <row r="1373" spans="13:18">
      <c r="M1373" s="67"/>
      <c r="O1373" s="68"/>
      <c r="P1373" s="68"/>
      <c r="Q1373" s="68"/>
      <c r="R1373" s="68"/>
    </row>
    <row r="1374" spans="13:18">
      <c r="M1374" s="67"/>
      <c r="O1374" s="68"/>
      <c r="P1374" s="68"/>
      <c r="Q1374" s="68"/>
      <c r="R1374" s="68"/>
    </row>
    <row r="1375" spans="13:18">
      <c r="M1375" s="67"/>
      <c r="O1375" s="68"/>
      <c r="P1375" s="68"/>
      <c r="Q1375" s="68"/>
      <c r="R1375" s="68"/>
    </row>
    <row r="1376" spans="13:18">
      <c r="M1376" s="67"/>
      <c r="O1376" s="68"/>
      <c r="P1376" s="68"/>
      <c r="Q1376" s="68"/>
      <c r="R1376" s="68"/>
    </row>
    <row r="1377" spans="13:18">
      <c r="M1377" s="67"/>
      <c r="O1377" s="68"/>
      <c r="P1377" s="68"/>
      <c r="Q1377" s="68"/>
      <c r="R1377" s="68"/>
    </row>
    <row r="1378" spans="13:18">
      <c r="M1378" s="67"/>
      <c r="O1378" s="68"/>
      <c r="P1378" s="68"/>
      <c r="Q1378" s="68"/>
      <c r="R1378" s="68"/>
    </row>
    <row r="1379" spans="13:18">
      <c r="M1379" s="67"/>
      <c r="O1379" s="68"/>
      <c r="P1379" s="68"/>
      <c r="Q1379" s="68"/>
      <c r="R1379" s="68"/>
    </row>
    <row r="1380" spans="13:18">
      <c r="M1380" s="67"/>
      <c r="O1380" s="68"/>
      <c r="P1380" s="68"/>
      <c r="Q1380" s="68"/>
      <c r="R1380" s="68"/>
    </row>
    <row r="1381" spans="13:18">
      <c r="M1381" s="67"/>
      <c r="O1381" s="68"/>
      <c r="P1381" s="68"/>
      <c r="Q1381" s="68"/>
      <c r="R1381" s="68"/>
    </row>
    <row r="1382" spans="13:18">
      <c r="M1382" s="67"/>
      <c r="O1382" s="68"/>
      <c r="P1382" s="68"/>
      <c r="Q1382" s="68"/>
      <c r="R1382" s="68"/>
    </row>
    <row r="1383" spans="13:18">
      <c r="M1383" s="67"/>
      <c r="O1383" s="68"/>
      <c r="P1383" s="68"/>
      <c r="Q1383" s="68"/>
      <c r="R1383" s="68"/>
    </row>
    <row r="1384" spans="13:18">
      <c r="M1384" s="67"/>
      <c r="O1384" s="68"/>
      <c r="P1384" s="68"/>
      <c r="Q1384" s="68"/>
      <c r="R1384" s="68"/>
    </row>
    <row r="1385" spans="13:18">
      <c r="M1385" s="67"/>
      <c r="O1385" s="68"/>
      <c r="P1385" s="68"/>
      <c r="Q1385" s="68"/>
      <c r="R1385" s="68"/>
    </row>
    <row r="1386" spans="13:18">
      <c r="M1386" s="67"/>
      <c r="O1386" s="68"/>
      <c r="P1386" s="68"/>
      <c r="Q1386" s="68"/>
      <c r="R1386" s="68"/>
    </row>
    <row r="1387" spans="13:18">
      <c r="M1387" s="67"/>
      <c r="O1387" s="68"/>
      <c r="P1387" s="68"/>
      <c r="Q1387" s="68"/>
      <c r="R1387" s="68"/>
    </row>
    <row r="1388" spans="13:18">
      <c r="M1388" s="67"/>
      <c r="O1388" s="68"/>
      <c r="P1388" s="68"/>
      <c r="Q1388" s="68"/>
      <c r="R1388" s="68"/>
    </row>
    <row r="1389" spans="13:18">
      <c r="M1389" s="67"/>
      <c r="O1389" s="68"/>
      <c r="P1389" s="68"/>
      <c r="Q1389" s="68"/>
      <c r="R1389" s="68"/>
    </row>
    <row r="1390" spans="13:18">
      <c r="M1390" s="67"/>
      <c r="O1390" s="68"/>
      <c r="P1390" s="68"/>
      <c r="Q1390" s="68"/>
      <c r="R1390" s="68"/>
    </row>
    <row r="1391" spans="13:18">
      <c r="M1391" s="67"/>
      <c r="O1391" s="68"/>
      <c r="P1391" s="68"/>
      <c r="Q1391" s="68"/>
      <c r="R1391" s="68"/>
    </row>
    <row r="1392" spans="13:18">
      <c r="M1392" s="67"/>
      <c r="O1392" s="68"/>
      <c r="P1392" s="68"/>
      <c r="Q1392" s="68"/>
      <c r="R1392" s="68"/>
    </row>
    <row r="1393" spans="13:18">
      <c r="M1393" s="67"/>
      <c r="O1393" s="68"/>
      <c r="P1393" s="68"/>
      <c r="Q1393" s="68"/>
      <c r="R1393" s="68"/>
    </row>
    <row r="1394" spans="13:18">
      <c r="M1394" s="67"/>
      <c r="O1394" s="68"/>
      <c r="P1394" s="68"/>
      <c r="Q1394" s="68"/>
      <c r="R1394" s="68"/>
    </row>
    <row r="1395" spans="13:18">
      <c r="M1395" s="67"/>
      <c r="O1395" s="68"/>
      <c r="P1395" s="68"/>
      <c r="Q1395" s="68"/>
      <c r="R1395" s="68"/>
    </row>
    <row r="1396" spans="13:18">
      <c r="M1396" s="67"/>
      <c r="O1396" s="68"/>
      <c r="P1396" s="68"/>
      <c r="Q1396" s="68"/>
      <c r="R1396" s="68"/>
    </row>
    <row r="1397" spans="13:18">
      <c r="M1397" s="67"/>
      <c r="O1397" s="68"/>
      <c r="P1397" s="68"/>
      <c r="Q1397" s="68"/>
      <c r="R1397" s="68"/>
    </row>
    <row r="1398" spans="13:18">
      <c r="M1398" s="67"/>
      <c r="O1398" s="68"/>
      <c r="P1398" s="68"/>
      <c r="Q1398" s="68"/>
      <c r="R1398" s="68"/>
    </row>
    <row r="1399" spans="13:18">
      <c r="M1399" s="67"/>
      <c r="O1399" s="68"/>
      <c r="P1399" s="68"/>
      <c r="Q1399" s="68"/>
      <c r="R1399" s="68"/>
    </row>
    <row r="1400" spans="13:18">
      <c r="M1400" s="67"/>
      <c r="O1400" s="68"/>
      <c r="P1400" s="68"/>
      <c r="Q1400" s="68"/>
      <c r="R1400" s="68"/>
    </row>
    <row r="1401" spans="13:18">
      <c r="M1401" s="67"/>
      <c r="O1401" s="68"/>
      <c r="P1401" s="68"/>
      <c r="Q1401" s="68"/>
      <c r="R1401" s="68"/>
    </row>
    <row r="1402" spans="13:18">
      <c r="M1402" s="67"/>
      <c r="O1402" s="68"/>
      <c r="P1402" s="68"/>
      <c r="Q1402" s="68"/>
      <c r="R1402" s="68"/>
    </row>
    <row r="1403" spans="13:18">
      <c r="M1403" s="67"/>
      <c r="O1403" s="68"/>
      <c r="P1403" s="68"/>
      <c r="Q1403" s="68"/>
      <c r="R1403" s="68"/>
    </row>
    <row r="1404" spans="13:18">
      <c r="M1404" s="67"/>
      <c r="O1404" s="68"/>
      <c r="P1404" s="68"/>
      <c r="Q1404" s="68"/>
      <c r="R1404" s="68"/>
    </row>
    <row r="1405" spans="13:18">
      <c r="M1405" s="67"/>
      <c r="O1405" s="68"/>
      <c r="P1405" s="68"/>
      <c r="Q1405" s="68"/>
      <c r="R1405" s="68"/>
    </row>
    <row r="1406" spans="13:18">
      <c r="M1406" s="67"/>
      <c r="O1406" s="68"/>
      <c r="P1406" s="68"/>
      <c r="Q1406" s="68"/>
      <c r="R1406" s="68"/>
    </row>
    <row r="1407" spans="13:18">
      <c r="M1407" s="67"/>
      <c r="O1407" s="68"/>
      <c r="P1407" s="68"/>
      <c r="Q1407" s="68"/>
      <c r="R1407" s="68"/>
    </row>
    <row r="1408" spans="13:18">
      <c r="M1408" s="67"/>
      <c r="O1408" s="68"/>
      <c r="P1408" s="68"/>
      <c r="Q1408" s="68"/>
      <c r="R1408" s="68"/>
    </row>
    <row r="1409" spans="13:18">
      <c r="M1409" s="67"/>
      <c r="O1409" s="68"/>
      <c r="P1409" s="68"/>
      <c r="Q1409" s="68"/>
      <c r="R1409" s="68"/>
    </row>
    <row r="1410" spans="13:18">
      <c r="M1410" s="67"/>
      <c r="O1410" s="68"/>
      <c r="P1410" s="68"/>
      <c r="Q1410" s="68"/>
      <c r="R1410" s="68"/>
    </row>
    <row r="1411" spans="13:18">
      <c r="M1411" s="67"/>
      <c r="O1411" s="68"/>
      <c r="P1411" s="68"/>
      <c r="Q1411" s="68"/>
      <c r="R1411" s="68"/>
    </row>
    <row r="1412" spans="13:18">
      <c r="M1412" s="67"/>
      <c r="O1412" s="68"/>
      <c r="P1412" s="68"/>
      <c r="Q1412" s="68"/>
      <c r="R1412" s="68"/>
    </row>
    <row r="1413" spans="13:18">
      <c r="M1413" s="67"/>
      <c r="O1413" s="68"/>
      <c r="P1413" s="68"/>
      <c r="Q1413" s="68"/>
      <c r="R1413" s="68"/>
    </row>
    <row r="1414" spans="13:18">
      <c r="M1414" s="67"/>
      <c r="O1414" s="68"/>
      <c r="P1414" s="68"/>
      <c r="Q1414" s="68"/>
      <c r="R1414" s="68"/>
    </row>
    <row r="1415" spans="13:18">
      <c r="M1415" s="67"/>
      <c r="O1415" s="68"/>
      <c r="P1415" s="68"/>
      <c r="Q1415" s="68"/>
      <c r="R1415" s="68"/>
    </row>
    <row r="1416" spans="13:18">
      <c r="M1416" s="67"/>
      <c r="O1416" s="68"/>
      <c r="P1416" s="68"/>
      <c r="Q1416" s="68"/>
      <c r="R1416" s="68"/>
    </row>
    <row r="1417" spans="13:18">
      <c r="M1417" s="67"/>
      <c r="O1417" s="68"/>
      <c r="P1417" s="68"/>
      <c r="Q1417" s="68"/>
      <c r="R1417" s="68"/>
    </row>
    <row r="1418" spans="13:18">
      <c r="M1418" s="67"/>
      <c r="O1418" s="68"/>
      <c r="P1418" s="68"/>
      <c r="Q1418" s="68"/>
      <c r="R1418" s="68"/>
    </row>
    <row r="1419" spans="13:18">
      <c r="M1419" s="67"/>
      <c r="O1419" s="68"/>
      <c r="P1419" s="68"/>
      <c r="Q1419" s="68"/>
      <c r="R1419" s="68"/>
    </row>
    <row r="1420" spans="13:18">
      <c r="M1420" s="67"/>
      <c r="O1420" s="68"/>
      <c r="P1420" s="68"/>
      <c r="Q1420" s="68"/>
      <c r="R1420" s="68"/>
    </row>
    <row r="1421" spans="13:18">
      <c r="M1421" s="67"/>
      <c r="O1421" s="68"/>
      <c r="P1421" s="68"/>
      <c r="Q1421" s="68"/>
      <c r="R1421" s="68"/>
    </row>
    <row r="1422" spans="13:18">
      <c r="M1422" s="67"/>
      <c r="O1422" s="68"/>
      <c r="P1422" s="68"/>
      <c r="Q1422" s="68"/>
      <c r="R1422" s="68"/>
    </row>
    <row r="1423" spans="13:18">
      <c r="M1423" s="67"/>
      <c r="O1423" s="68"/>
      <c r="P1423" s="68"/>
      <c r="Q1423" s="68"/>
      <c r="R1423" s="68"/>
    </row>
    <row r="1424" spans="13:18">
      <c r="M1424" s="67"/>
      <c r="O1424" s="68"/>
      <c r="P1424" s="68"/>
      <c r="Q1424" s="68"/>
      <c r="R1424" s="68"/>
    </row>
    <row r="1425" spans="13:18">
      <c r="M1425" s="67"/>
      <c r="O1425" s="68"/>
      <c r="P1425" s="68"/>
      <c r="Q1425" s="68"/>
      <c r="R1425" s="68"/>
    </row>
    <row r="1426" spans="13:18">
      <c r="M1426" s="67"/>
      <c r="O1426" s="68"/>
      <c r="P1426" s="68"/>
      <c r="Q1426" s="68"/>
      <c r="R1426" s="68"/>
    </row>
    <row r="1427" spans="13:18">
      <c r="M1427" s="67"/>
      <c r="O1427" s="68"/>
      <c r="P1427" s="68"/>
      <c r="Q1427" s="68"/>
      <c r="R1427" s="68"/>
    </row>
    <row r="1428" spans="13:18">
      <c r="M1428" s="67"/>
      <c r="O1428" s="68"/>
      <c r="P1428" s="68"/>
      <c r="Q1428" s="68"/>
      <c r="R1428" s="68"/>
    </row>
    <row r="1429" spans="13:18">
      <c r="M1429" s="67"/>
      <c r="O1429" s="68"/>
      <c r="P1429" s="68"/>
      <c r="Q1429" s="68"/>
      <c r="R1429" s="68"/>
    </row>
    <row r="1430" spans="13:18">
      <c r="M1430" s="67"/>
      <c r="O1430" s="68"/>
      <c r="P1430" s="68"/>
      <c r="Q1430" s="68"/>
      <c r="R1430" s="68"/>
    </row>
    <row r="1431" spans="13:18">
      <c r="M1431" s="67"/>
      <c r="O1431" s="68"/>
      <c r="P1431" s="68"/>
      <c r="Q1431" s="68"/>
      <c r="R1431" s="68"/>
    </row>
    <row r="1432" spans="13:18">
      <c r="M1432" s="67"/>
      <c r="O1432" s="68"/>
      <c r="P1432" s="68"/>
      <c r="Q1432" s="68"/>
      <c r="R1432" s="68"/>
    </row>
    <row r="1433" spans="13:18">
      <c r="M1433" s="67"/>
      <c r="O1433" s="68"/>
      <c r="P1433" s="68"/>
      <c r="Q1433" s="68"/>
      <c r="R1433" s="68"/>
    </row>
    <row r="1434" spans="13:18">
      <c r="M1434" s="67"/>
      <c r="O1434" s="68"/>
      <c r="P1434" s="68"/>
      <c r="Q1434" s="68"/>
      <c r="R1434" s="68"/>
    </row>
    <row r="1435" spans="13:18">
      <c r="M1435" s="67"/>
      <c r="O1435" s="68"/>
      <c r="P1435" s="68"/>
      <c r="Q1435" s="68"/>
      <c r="R1435" s="68"/>
    </row>
    <row r="1436" spans="13:18">
      <c r="M1436" s="67"/>
      <c r="O1436" s="68"/>
      <c r="P1436" s="68"/>
      <c r="Q1436" s="68"/>
      <c r="R1436" s="68"/>
    </row>
    <row r="1437" spans="13:18">
      <c r="M1437" s="67"/>
      <c r="O1437" s="68"/>
      <c r="P1437" s="68"/>
      <c r="Q1437" s="68"/>
      <c r="R1437" s="68"/>
    </row>
    <row r="1438" spans="13:18">
      <c r="M1438" s="67"/>
      <c r="O1438" s="68"/>
      <c r="P1438" s="68"/>
      <c r="Q1438" s="68"/>
      <c r="R1438" s="68"/>
    </row>
    <row r="1439" spans="13:18">
      <c r="M1439" s="67"/>
      <c r="O1439" s="68"/>
      <c r="P1439" s="68"/>
      <c r="Q1439" s="68"/>
      <c r="R1439" s="68"/>
    </row>
    <row r="1440" spans="13:18">
      <c r="M1440" s="67"/>
      <c r="O1440" s="68"/>
      <c r="P1440" s="68"/>
      <c r="Q1440" s="68"/>
      <c r="R1440" s="68"/>
    </row>
    <row r="1441" spans="13:18">
      <c r="M1441" s="67"/>
      <c r="O1441" s="68"/>
      <c r="P1441" s="68"/>
      <c r="Q1441" s="68"/>
      <c r="R1441" s="68"/>
    </row>
    <row r="1442" spans="13:18">
      <c r="M1442" s="67"/>
      <c r="O1442" s="68"/>
      <c r="P1442" s="68"/>
      <c r="Q1442" s="68"/>
      <c r="R1442" s="68"/>
    </row>
    <row r="1443" spans="13:18">
      <c r="M1443" s="67"/>
      <c r="O1443" s="68"/>
      <c r="P1443" s="68"/>
      <c r="Q1443" s="68"/>
      <c r="R1443" s="68"/>
    </row>
    <row r="1444" spans="13:18">
      <c r="M1444" s="67"/>
      <c r="O1444" s="68"/>
      <c r="P1444" s="68"/>
      <c r="Q1444" s="68"/>
      <c r="R1444" s="68"/>
    </row>
    <row r="1445" spans="13:18">
      <c r="M1445" s="67"/>
      <c r="O1445" s="68"/>
      <c r="P1445" s="68"/>
      <c r="Q1445" s="68"/>
      <c r="R1445" s="68"/>
    </row>
    <row r="1446" spans="13:18">
      <c r="M1446" s="67"/>
      <c r="O1446" s="68"/>
      <c r="P1446" s="68"/>
      <c r="Q1446" s="68"/>
      <c r="R1446" s="68"/>
    </row>
    <row r="1447" spans="13:18">
      <c r="M1447" s="67"/>
      <c r="O1447" s="68"/>
      <c r="P1447" s="68"/>
      <c r="Q1447" s="68"/>
      <c r="R1447" s="68"/>
    </row>
    <row r="1448" spans="13:18">
      <c r="M1448" s="67"/>
      <c r="O1448" s="68"/>
      <c r="P1448" s="68"/>
      <c r="Q1448" s="68"/>
      <c r="R1448" s="68"/>
    </row>
    <row r="1449" spans="13:18">
      <c r="M1449" s="67"/>
      <c r="O1449" s="68"/>
      <c r="P1449" s="68"/>
      <c r="Q1449" s="68"/>
      <c r="R1449" s="68"/>
    </row>
    <row r="1450" spans="13:18">
      <c r="M1450" s="67"/>
      <c r="O1450" s="68"/>
      <c r="P1450" s="68"/>
      <c r="Q1450" s="68"/>
      <c r="R1450" s="68"/>
    </row>
    <row r="1451" spans="13:18">
      <c r="M1451" s="67"/>
      <c r="O1451" s="68"/>
      <c r="P1451" s="68"/>
      <c r="Q1451" s="68"/>
      <c r="R1451" s="68"/>
    </row>
    <row r="1452" spans="13:18">
      <c r="M1452" s="67"/>
      <c r="O1452" s="68"/>
      <c r="P1452" s="68"/>
      <c r="Q1452" s="68"/>
      <c r="R1452" s="68"/>
    </row>
    <row r="1453" spans="13:18">
      <c r="M1453" s="67"/>
      <c r="O1453" s="68"/>
      <c r="P1453" s="68"/>
      <c r="Q1453" s="68"/>
      <c r="R1453" s="68"/>
    </row>
    <row r="1454" spans="13:18">
      <c r="M1454" s="67"/>
      <c r="O1454" s="68"/>
      <c r="P1454" s="68"/>
      <c r="Q1454" s="68"/>
      <c r="R1454" s="68"/>
    </row>
    <row r="1455" spans="13:18">
      <c r="M1455" s="67"/>
      <c r="O1455" s="68"/>
      <c r="P1455" s="68"/>
      <c r="Q1455" s="68"/>
      <c r="R1455" s="68"/>
    </row>
    <row r="1456" spans="13:18">
      <c r="M1456" s="67"/>
      <c r="O1456" s="68"/>
      <c r="P1456" s="68"/>
      <c r="Q1456" s="68"/>
      <c r="R1456" s="68"/>
    </row>
    <row r="1457" spans="13:18">
      <c r="M1457" s="67"/>
      <c r="O1457" s="68"/>
      <c r="P1457" s="68"/>
      <c r="Q1457" s="68"/>
      <c r="R1457" s="68"/>
    </row>
    <row r="1458" spans="13:18">
      <c r="M1458" s="67"/>
      <c r="O1458" s="68"/>
      <c r="P1458" s="68"/>
      <c r="Q1458" s="68"/>
      <c r="R1458" s="68"/>
    </row>
    <row r="1459" spans="13:18">
      <c r="M1459" s="67"/>
      <c r="O1459" s="68"/>
      <c r="P1459" s="68"/>
      <c r="Q1459" s="68"/>
      <c r="R1459" s="68"/>
    </row>
    <row r="1460" spans="13:18">
      <c r="M1460" s="67"/>
      <c r="O1460" s="68"/>
      <c r="P1460" s="68"/>
      <c r="Q1460" s="68"/>
      <c r="R1460" s="68"/>
    </row>
    <row r="1461" spans="13:18">
      <c r="M1461" s="67"/>
      <c r="O1461" s="68"/>
      <c r="P1461" s="68"/>
      <c r="Q1461" s="68"/>
      <c r="R1461" s="68"/>
    </row>
    <row r="1462" spans="13:18">
      <c r="M1462" s="67"/>
      <c r="O1462" s="68"/>
      <c r="P1462" s="68"/>
      <c r="Q1462" s="68"/>
      <c r="R1462" s="68"/>
    </row>
    <row r="1463" spans="13:18">
      <c r="M1463" s="67"/>
      <c r="O1463" s="68"/>
      <c r="P1463" s="68"/>
      <c r="Q1463" s="68"/>
      <c r="R1463" s="68"/>
    </row>
    <row r="1464" spans="13:18">
      <c r="M1464" s="67"/>
      <c r="O1464" s="68"/>
      <c r="P1464" s="68"/>
      <c r="Q1464" s="68"/>
      <c r="R1464" s="68"/>
    </row>
    <row r="1465" spans="13:18">
      <c r="M1465" s="67"/>
      <c r="O1465" s="68"/>
      <c r="P1465" s="68"/>
      <c r="Q1465" s="68"/>
      <c r="R1465" s="68"/>
    </row>
    <row r="1466" spans="13:18">
      <c r="M1466" s="67"/>
      <c r="O1466" s="68"/>
      <c r="P1466" s="68"/>
      <c r="Q1466" s="68"/>
      <c r="R1466" s="68"/>
    </row>
    <row r="1467" spans="13:18">
      <c r="M1467" s="67"/>
      <c r="O1467" s="68"/>
      <c r="P1467" s="68"/>
      <c r="Q1467" s="68"/>
      <c r="R1467" s="68"/>
    </row>
    <row r="1468" spans="13:18">
      <c r="M1468" s="67"/>
      <c r="O1468" s="68"/>
      <c r="P1468" s="68"/>
      <c r="Q1468" s="68"/>
      <c r="R1468" s="68"/>
    </row>
    <row r="1469" spans="13:18">
      <c r="M1469" s="67"/>
      <c r="O1469" s="68"/>
      <c r="P1469" s="68"/>
      <c r="Q1469" s="68"/>
      <c r="R1469" s="68"/>
    </row>
    <row r="1470" spans="13:18">
      <c r="M1470" s="67"/>
      <c r="O1470" s="68"/>
      <c r="P1470" s="68"/>
      <c r="Q1470" s="68"/>
      <c r="R1470" s="68"/>
    </row>
    <row r="1471" spans="13:18">
      <c r="M1471" s="67"/>
      <c r="O1471" s="68"/>
      <c r="P1471" s="68"/>
      <c r="Q1471" s="68"/>
      <c r="R1471" s="68"/>
    </row>
    <row r="1472" spans="13:18">
      <c r="M1472" s="67"/>
      <c r="O1472" s="68"/>
      <c r="P1472" s="68"/>
      <c r="Q1472" s="68"/>
      <c r="R1472" s="68"/>
    </row>
    <row r="1473" spans="13:18">
      <c r="M1473" s="67"/>
      <c r="O1473" s="68"/>
      <c r="P1473" s="68"/>
      <c r="Q1473" s="68"/>
      <c r="R1473" s="68"/>
    </row>
    <row r="1474" spans="13:18">
      <c r="M1474" s="67"/>
      <c r="O1474" s="68"/>
      <c r="P1474" s="68"/>
      <c r="Q1474" s="68"/>
      <c r="R1474" s="68"/>
    </row>
    <row r="1475" spans="13:18">
      <c r="M1475" s="67"/>
      <c r="O1475" s="68"/>
      <c r="P1475" s="68"/>
      <c r="Q1475" s="68"/>
      <c r="R1475" s="68"/>
    </row>
    <row r="1476" spans="13:18">
      <c r="M1476" s="67"/>
      <c r="O1476" s="68"/>
      <c r="P1476" s="68"/>
      <c r="Q1476" s="68"/>
      <c r="R1476" s="68"/>
    </row>
    <row r="1477" spans="13:18">
      <c r="M1477" s="67"/>
      <c r="O1477" s="68"/>
      <c r="P1477" s="68"/>
      <c r="Q1477" s="68"/>
      <c r="R1477" s="68"/>
    </row>
    <row r="1478" spans="13:18">
      <c r="M1478" s="67"/>
      <c r="O1478" s="68"/>
      <c r="P1478" s="68"/>
      <c r="Q1478" s="68"/>
      <c r="R1478" s="68"/>
    </row>
    <row r="1479" spans="13:18">
      <c r="M1479" s="67"/>
      <c r="O1479" s="68"/>
      <c r="P1479" s="68"/>
      <c r="Q1479" s="68"/>
      <c r="R1479" s="68"/>
    </row>
    <row r="1480" spans="13:18">
      <c r="M1480" s="67"/>
      <c r="O1480" s="68"/>
      <c r="P1480" s="68"/>
      <c r="Q1480" s="68"/>
      <c r="R1480" s="68"/>
    </row>
    <row r="1481" spans="13:18">
      <c r="M1481" s="67"/>
      <c r="O1481" s="68"/>
      <c r="P1481" s="68"/>
      <c r="Q1481" s="68"/>
      <c r="R1481" s="68"/>
    </row>
    <row r="1482" spans="13:18">
      <c r="M1482" s="67"/>
      <c r="O1482" s="68"/>
      <c r="P1482" s="68"/>
      <c r="Q1482" s="68"/>
      <c r="R1482" s="68"/>
    </row>
    <row r="1483" spans="13:18">
      <c r="M1483" s="67"/>
      <c r="O1483" s="68"/>
      <c r="P1483" s="68"/>
      <c r="Q1483" s="68"/>
      <c r="R1483" s="68"/>
    </row>
    <row r="1484" spans="13:18">
      <c r="M1484" s="67"/>
      <c r="O1484" s="68"/>
      <c r="P1484" s="68"/>
      <c r="Q1484" s="68"/>
      <c r="R1484" s="68"/>
    </row>
    <row r="1485" spans="13:18">
      <c r="M1485" s="67"/>
      <c r="O1485" s="68"/>
      <c r="P1485" s="68"/>
      <c r="Q1485" s="68"/>
      <c r="R1485" s="68"/>
    </row>
    <row r="1486" spans="13:18">
      <c r="M1486" s="67"/>
      <c r="O1486" s="68"/>
      <c r="P1486" s="68"/>
      <c r="Q1486" s="68"/>
      <c r="R1486" s="68"/>
    </row>
    <row r="1487" spans="13:18">
      <c r="M1487" s="67"/>
      <c r="O1487" s="68"/>
      <c r="P1487" s="68"/>
      <c r="Q1487" s="68"/>
      <c r="R1487" s="68"/>
    </row>
    <row r="1488" spans="13:18">
      <c r="M1488" s="67"/>
      <c r="O1488" s="68"/>
      <c r="P1488" s="68"/>
      <c r="Q1488" s="68"/>
      <c r="R1488" s="68"/>
    </row>
    <row r="1489" spans="13:18">
      <c r="M1489" s="67"/>
      <c r="O1489" s="68"/>
      <c r="P1489" s="68"/>
      <c r="Q1489" s="68"/>
      <c r="R1489" s="68"/>
    </row>
    <row r="1490" spans="13:18">
      <c r="M1490" s="67"/>
      <c r="O1490" s="68"/>
      <c r="P1490" s="68"/>
      <c r="Q1490" s="68"/>
      <c r="R1490" s="68"/>
    </row>
    <row r="1491" spans="13:18">
      <c r="M1491" s="67"/>
      <c r="O1491" s="68"/>
      <c r="P1491" s="68"/>
      <c r="Q1491" s="68"/>
      <c r="R1491" s="68"/>
    </row>
    <row r="1492" spans="13:18">
      <c r="M1492" s="67"/>
      <c r="O1492" s="68"/>
      <c r="P1492" s="68"/>
      <c r="Q1492" s="68"/>
      <c r="R1492" s="68"/>
    </row>
    <row r="1493" spans="13:18">
      <c r="M1493" s="67"/>
      <c r="O1493" s="68"/>
      <c r="P1493" s="68"/>
      <c r="Q1493" s="68"/>
      <c r="R1493" s="68"/>
    </row>
    <row r="1494" spans="13:18">
      <c r="M1494" s="67"/>
      <c r="O1494" s="68"/>
      <c r="P1494" s="68"/>
      <c r="Q1494" s="68"/>
      <c r="R1494" s="68"/>
    </row>
    <row r="1495" spans="13:18">
      <c r="M1495" s="67"/>
      <c r="O1495" s="68"/>
      <c r="P1495" s="68"/>
      <c r="Q1495" s="68"/>
      <c r="R1495" s="68"/>
    </row>
    <row r="1496" spans="13:18">
      <c r="M1496" s="67"/>
      <c r="O1496" s="68"/>
      <c r="P1496" s="68"/>
      <c r="Q1496" s="68"/>
      <c r="R1496" s="68"/>
    </row>
    <row r="1497" spans="13:18">
      <c r="M1497" s="67"/>
      <c r="O1497" s="68"/>
      <c r="P1497" s="68"/>
      <c r="Q1497" s="68"/>
      <c r="R1497" s="68"/>
    </row>
    <row r="1498" spans="13:18">
      <c r="M1498" s="67"/>
      <c r="O1498" s="68"/>
      <c r="P1498" s="68"/>
      <c r="Q1498" s="68"/>
      <c r="R1498" s="68"/>
    </row>
    <row r="1499" spans="13:18">
      <c r="M1499" s="67"/>
      <c r="O1499" s="68"/>
      <c r="P1499" s="68"/>
      <c r="Q1499" s="68"/>
      <c r="R1499" s="68"/>
    </row>
    <row r="1500" spans="13:18">
      <c r="M1500" s="67"/>
      <c r="O1500" s="68"/>
      <c r="P1500" s="68"/>
      <c r="Q1500" s="68"/>
      <c r="R1500" s="68"/>
    </row>
    <row r="1501" spans="13:18">
      <c r="M1501" s="67"/>
      <c r="O1501" s="68"/>
      <c r="P1501" s="68"/>
      <c r="Q1501" s="68"/>
      <c r="R1501" s="68"/>
    </row>
    <row r="1502" spans="13:18">
      <c r="M1502" s="67"/>
      <c r="O1502" s="68"/>
      <c r="P1502" s="68"/>
      <c r="Q1502" s="68"/>
      <c r="R1502" s="68"/>
    </row>
    <row r="1503" spans="13:18">
      <c r="M1503" s="67"/>
      <c r="O1503" s="68"/>
      <c r="P1503" s="68"/>
      <c r="Q1503" s="68"/>
      <c r="R1503" s="68"/>
    </row>
    <row r="1504" spans="13:18">
      <c r="M1504" s="67"/>
      <c r="O1504" s="68"/>
      <c r="P1504" s="68"/>
      <c r="Q1504" s="68"/>
      <c r="R1504" s="68"/>
    </row>
    <row r="1505" spans="13:18">
      <c r="M1505" s="67"/>
      <c r="O1505" s="68"/>
      <c r="P1505" s="68"/>
      <c r="Q1505" s="68"/>
      <c r="R1505" s="68"/>
    </row>
    <row r="1506" spans="13:18">
      <c r="M1506" s="67"/>
      <c r="O1506" s="68"/>
      <c r="P1506" s="68"/>
      <c r="Q1506" s="68"/>
      <c r="R1506" s="68"/>
    </row>
    <row r="1507" spans="13:18">
      <c r="M1507" s="67"/>
      <c r="O1507" s="68"/>
      <c r="P1507" s="68"/>
      <c r="Q1507" s="68"/>
      <c r="R1507" s="68"/>
    </row>
    <row r="1508" spans="13:18">
      <c r="M1508" s="67"/>
      <c r="O1508" s="68"/>
      <c r="P1508" s="68"/>
      <c r="Q1508" s="68"/>
      <c r="R1508" s="68"/>
    </row>
    <row r="1509" spans="13:18">
      <c r="M1509" s="67"/>
      <c r="O1509" s="68"/>
      <c r="P1509" s="68"/>
      <c r="Q1509" s="68"/>
      <c r="R1509" s="68"/>
    </row>
    <row r="1510" spans="13:18">
      <c r="M1510" s="67"/>
      <c r="O1510" s="68"/>
      <c r="P1510" s="68"/>
      <c r="Q1510" s="68"/>
      <c r="R1510" s="68"/>
    </row>
    <row r="1511" spans="13:18">
      <c r="M1511" s="67"/>
      <c r="O1511" s="68"/>
      <c r="P1511" s="68"/>
      <c r="Q1511" s="68"/>
      <c r="R1511" s="68"/>
    </row>
    <row r="1512" spans="13:18">
      <c r="M1512" s="67"/>
      <c r="O1512" s="68"/>
      <c r="P1512" s="68"/>
      <c r="Q1512" s="68"/>
      <c r="R1512" s="68"/>
    </row>
    <row r="1513" spans="13:18">
      <c r="M1513" s="67"/>
      <c r="O1513" s="68"/>
      <c r="P1513" s="68"/>
      <c r="Q1513" s="68"/>
      <c r="R1513" s="68"/>
    </row>
    <row r="1514" spans="13:18">
      <c r="M1514" s="67"/>
      <c r="O1514" s="68"/>
      <c r="P1514" s="68"/>
      <c r="Q1514" s="68"/>
      <c r="R1514" s="68"/>
    </row>
    <row r="1515" spans="13:18">
      <c r="M1515" s="67"/>
      <c r="O1515" s="68"/>
      <c r="P1515" s="68"/>
      <c r="Q1515" s="68"/>
      <c r="R1515" s="68"/>
    </row>
    <row r="1516" spans="13:18">
      <c r="M1516" s="67"/>
      <c r="O1516" s="68"/>
      <c r="P1516" s="68"/>
      <c r="Q1516" s="68"/>
      <c r="R1516" s="68"/>
    </row>
    <row r="1517" spans="13:18">
      <c r="M1517" s="67"/>
      <c r="O1517" s="68"/>
      <c r="P1517" s="68"/>
      <c r="Q1517" s="68"/>
      <c r="R1517" s="68"/>
    </row>
    <row r="1518" spans="13:18">
      <c r="M1518" s="67"/>
      <c r="O1518" s="68"/>
      <c r="P1518" s="68"/>
      <c r="Q1518" s="68"/>
      <c r="R1518" s="68"/>
    </row>
    <row r="1519" spans="13:18">
      <c r="M1519" s="67"/>
      <c r="O1519" s="68"/>
      <c r="P1519" s="68"/>
      <c r="Q1519" s="68"/>
      <c r="R1519" s="68"/>
    </row>
    <row r="1520" spans="13:18">
      <c r="M1520" s="67"/>
      <c r="O1520" s="68"/>
      <c r="P1520" s="68"/>
      <c r="Q1520" s="68"/>
      <c r="R1520" s="68"/>
    </row>
    <row r="1521" spans="13:18">
      <c r="M1521" s="67"/>
      <c r="O1521" s="68"/>
      <c r="P1521" s="68"/>
      <c r="Q1521" s="68"/>
      <c r="R1521" s="68"/>
    </row>
    <row r="1522" spans="13:18">
      <c r="M1522" s="67"/>
      <c r="O1522" s="68"/>
      <c r="P1522" s="68"/>
      <c r="Q1522" s="68"/>
      <c r="R1522" s="68"/>
    </row>
    <row r="1523" spans="13:18">
      <c r="M1523" s="67"/>
      <c r="O1523" s="68"/>
      <c r="P1523" s="68"/>
      <c r="Q1523" s="68"/>
      <c r="R1523" s="68"/>
    </row>
    <row r="1524" spans="13:18">
      <c r="M1524" s="67"/>
      <c r="O1524" s="68"/>
      <c r="P1524" s="68"/>
      <c r="Q1524" s="68"/>
      <c r="R1524" s="68"/>
    </row>
    <row r="1525" spans="13:18">
      <c r="M1525" s="67"/>
      <c r="O1525" s="68"/>
      <c r="P1525" s="68"/>
      <c r="Q1525" s="68"/>
      <c r="R1525" s="68"/>
    </row>
    <row r="1526" spans="13:18">
      <c r="M1526" s="67"/>
      <c r="O1526" s="68"/>
      <c r="P1526" s="68"/>
      <c r="Q1526" s="68"/>
      <c r="R1526" s="68"/>
    </row>
    <row r="1527" spans="13:18">
      <c r="M1527" s="67"/>
      <c r="O1527" s="68"/>
      <c r="P1527" s="68"/>
      <c r="Q1527" s="68"/>
      <c r="R1527" s="68"/>
    </row>
    <row r="1528" spans="13:18">
      <c r="M1528" s="67"/>
      <c r="O1528" s="68"/>
      <c r="P1528" s="68"/>
      <c r="Q1528" s="68"/>
      <c r="R1528" s="68"/>
    </row>
    <row r="1529" spans="13:18">
      <c r="M1529" s="67"/>
      <c r="O1529" s="68"/>
      <c r="P1529" s="68"/>
      <c r="Q1529" s="68"/>
      <c r="R1529" s="68"/>
    </row>
    <row r="1530" spans="13:18">
      <c r="M1530" s="67"/>
      <c r="O1530" s="68"/>
      <c r="P1530" s="68"/>
      <c r="Q1530" s="68"/>
      <c r="R1530" s="68"/>
    </row>
    <row r="1531" spans="13:18">
      <c r="M1531" s="67"/>
      <c r="O1531" s="68"/>
      <c r="P1531" s="68"/>
      <c r="Q1531" s="68"/>
      <c r="R1531" s="68"/>
    </row>
    <row r="1532" spans="13:18">
      <c r="M1532" s="67"/>
      <c r="O1532" s="68"/>
      <c r="P1532" s="68"/>
      <c r="Q1532" s="68"/>
      <c r="R1532" s="68"/>
    </row>
    <row r="1533" spans="13:18">
      <c r="M1533" s="67"/>
      <c r="O1533" s="68"/>
      <c r="P1533" s="68"/>
      <c r="Q1533" s="68"/>
      <c r="R1533" s="68"/>
    </row>
    <row r="1534" spans="13:18">
      <c r="M1534" s="67"/>
      <c r="O1534" s="68"/>
      <c r="P1534" s="68"/>
      <c r="Q1534" s="68"/>
      <c r="R1534" s="68"/>
    </row>
    <row r="1535" spans="13:18">
      <c r="M1535" s="67"/>
      <c r="O1535" s="68"/>
      <c r="P1535" s="68"/>
      <c r="Q1535" s="68"/>
      <c r="R1535" s="68"/>
    </row>
    <row r="1536" spans="13:18">
      <c r="M1536" s="67"/>
      <c r="O1536" s="68"/>
      <c r="P1536" s="68"/>
      <c r="Q1536" s="68"/>
      <c r="R1536" s="68"/>
    </row>
    <row r="1537" spans="13:18">
      <c r="M1537" s="67"/>
      <c r="O1537" s="68"/>
      <c r="P1537" s="68"/>
      <c r="Q1537" s="68"/>
      <c r="R1537" s="68"/>
    </row>
    <row r="1538" spans="13:18">
      <c r="M1538" s="67"/>
      <c r="O1538" s="68"/>
      <c r="P1538" s="68"/>
      <c r="Q1538" s="68"/>
      <c r="R1538" s="68"/>
    </row>
    <row r="1539" spans="13:18">
      <c r="M1539" s="67"/>
      <c r="O1539" s="68"/>
      <c r="P1539" s="68"/>
      <c r="Q1539" s="68"/>
      <c r="R1539" s="68"/>
    </row>
    <row r="1540" spans="13:18">
      <c r="M1540" s="67"/>
      <c r="O1540" s="68"/>
      <c r="P1540" s="68"/>
      <c r="Q1540" s="68"/>
      <c r="R1540" s="68"/>
    </row>
    <row r="1541" spans="13:18">
      <c r="M1541" s="67"/>
      <c r="O1541" s="68"/>
      <c r="P1541" s="68"/>
      <c r="Q1541" s="68"/>
      <c r="R1541" s="68"/>
    </row>
    <row r="1542" spans="13:18">
      <c r="M1542" s="67"/>
      <c r="O1542" s="68"/>
      <c r="P1542" s="68"/>
      <c r="Q1542" s="68"/>
      <c r="R1542" s="68"/>
    </row>
    <row r="1543" spans="13:18">
      <c r="M1543" s="67"/>
      <c r="O1543" s="68"/>
      <c r="P1543" s="68"/>
      <c r="Q1543" s="68"/>
      <c r="R1543" s="68"/>
    </row>
    <row r="1544" spans="13:18">
      <c r="M1544" s="67"/>
      <c r="O1544" s="68"/>
      <c r="P1544" s="68"/>
      <c r="Q1544" s="68"/>
      <c r="R1544" s="68"/>
    </row>
    <row r="1545" spans="13:18">
      <c r="M1545" s="67"/>
      <c r="O1545" s="68"/>
      <c r="P1545" s="68"/>
      <c r="Q1545" s="68"/>
      <c r="R1545" s="68"/>
    </row>
    <row r="1546" spans="13:18">
      <c r="M1546" s="67"/>
      <c r="O1546" s="68"/>
      <c r="P1546" s="68"/>
      <c r="Q1546" s="68"/>
      <c r="R1546" s="68"/>
    </row>
    <row r="1547" spans="13:18">
      <c r="M1547" s="67"/>
      <c r="O1547" s="68"/>
      <c r="P1547" s="68"/>
      <c r="Q1547" s="68"/>
      <c r="R1547" s="68"/>
    </row>
    <row r="1548" spans="13:18">
      <c r="M1548" s="67"/>
      <c r="O1548" s="68"/>
      <c r="P1548" s="68"/>
      <c r="Q1548" s="68"/>
      <c r="R1548" s="68"/>
    </row>
    <row r="1549" spans="13:18">
      <c r="M1549" s="67"/>
      <c r="O1549" s="68"/>
      <c r="P1549" s="68"/>
      <c r="Q1549" s="68"/>
      <c r="R1549" s="68"/>
    </row>
    <row r="1550" spans="13:18">
      <c r="M1550" s="67"/>
      <c r="O1550" s="68"/>
      <c r="P1550" s="68"/>
      <c r="Q1550" s="68"/>
      <c r="R1550" s="68"/>
    </row>
    <row r="1551" spans="13:18">
      <c r="M1551" s="67"/>
      <c r="O1551" s="68"/>
      <c r="P1551" s="68"/>
      <c r="Q1551" s="68"/>
      <c r="R1551" s="68"/>
    </row>
    <row r="1552" spans="13:18">
      <c r="M1552" s="67"/>
      <c r="O1552" s="68"/>
      <c r="P1552" s="68"/>
      <c r="Q1552" s="68"/>
      <c r="R1552" s="68"/>
    </row>
    <row r="1553" spans="13:18">
      <c r="M1553" s="67"/>
      <c r="O1553" s="68"/>
      <c r="P1553" s="68"/>
      <c r="Q1553" s="68"/>
      <c r="R1553" s="68"/>
    </row>
    <row r="1554" spans="13:18">
      <c r="M1554" s="67"/>
      <c r="O1554" s="68"/>
      <c r="P1554" s="68"/>
      <c r="Q1554" s="68"/>
      <c r="R1554" s="68"/>
    </row>
    <row r="1555" spans="13:18">
      <c r="M1555" s="67"/>
      <c r="O1555" s="68"/>
      <c r="P1555" s="68"/>
      <c r="Q1555" s="68"/>
      <c r="R1555" s="68"/>
    </row>
    <row r="1556" spans="13:18">
      <c r="M1556" s="67"/>
      <c r="O1556" s="68"/>
      <c r="P1556" s="68"/>
      <c r="Q1556" s="68"/>
      <c r="R1556" s="68"/>
    </row>
    <row r="1557" spans="13:18">
      <c r="M1557" s="67"/>
      <c r="O1557" s="68"/>
      <c r="P1557" s="68"/>
      <c r="Q1557" s="68"/>
      <c r="R1557" s="68"/>
    </row>
    <row r="1558" spans="13:18">
      <c r="M1558" s="67"/>
      <c r="O1558" s="68"/>
      <c r="P1558" s="68"/>
      <c r="Q1558" s="68"/>
      <c r="R1558" s="68"/>
    </row>
    <row r="1559" spans="13:18">
      <c r="M1559" s="67"/>
      <c r="O1559" s="68"/>
      <c r="P1559" s="68"/>
      <c r="Q1559" s="68"/>
      <c r="R1559" s="68"/>
    </row>
    <row r="1560" spans="13:18">
      <c r="M1560" s="67"/>
      <c r="O1560" s="68"/>
      <c r="P1560" s="68"/>
      <c r="Q1560" s="68"/>
      <c r="R1560" s="68"/>
    </row>
    <row r="1561" spans="13:18">
      <c r="M1561" s="67"/>
      <c r="O1561" s="68"/>
      <c r="P1561" s="68"/>
      <c r="Q1561" s="68"/>
      <c r="R1561" s="68"/>
    </row>
    <row r="1562" spans="13:18">
      <c r="M1562" s="67"/>
      <c r="O1562" s="68"/>
      <c r="P1562" s="68"/>
      <c r="Q1562" s="68"/>
      <c r="R1562" s="68"/>
    </row>
    <row r="1563" spans="13:18">
      <c r="M1563" s="67"/>
      <c r="O1563" s="68"/>
      <c r="P1563" s="68"/>
      <c r="Q1563" s="68"/>
      <c r="R1563" s="68"/>
    </row>
    <row r="1564" spans="13:18">
      <c r="M1564" s="67"/>
      <c r="O1564" s="68"/>
      <c r="P1564" s="68"/>
      <c r="Q1564" s="68"/>
      <c r="R1564" s="68"/>
    </row>
    <row r="1565" spans="13:18">
      <c r="M1565" s="67"/>
      <c r="O1565" s="68"/>
      <c r="P1565" s="68"/>
      <c r="Q1565" s="68"/>
      <c r="R1565" s="68"/>
    </row>
    <row r="1566" spans="13:18">
      <c r="M1566" s="67"/>
      <c r="O1566" s="68"/>
      <c r="P1566" s="68"/>
      <c r="Q1566" s="68"/>
      <c r="R1566" s="68"/>
    </row>
    <row r="1567" spans="13:18">
      <c r="M1567" s="67"/>
      <c r="O1567" s="68"/>
      <c r="P1567" s="68"/>
      <c r="Q1567" s="68"/>
      <c r="R1567" s="68"/>
    </row>
    <row r="1568" spans="13:18">
      <c r="M1568" s="67"/>
      <c r="O1568" s="68"/>
      <c r="P1568" s="68"/>
      <c r="Q1568" s="68"/>
      <c r="R1568" s="68"/>
    </row>
    <row r="1569" spans="13:18">
      <c r="M1569" s="67"/>
      <c r="O1569" s="68"/>
      <c r="P1569" s="68"/>
      <c r="Q1569" s="68"/>
      <c r="R1569" s="68"/>
    </row>
    <row r="1570" spans="13:18">
      <c r="M1570" s="67"/>
      <c r="O1570" s="68"/>
      <c r="P1570" s="68"/>
      <c r="Q1570" s="68"/>
      <c r="R1570" s="68"/>
    </row>
    <row r="1571" spans="13:18">
      <c r="M1571" s="67"/>
      <c r="O1571" s="68"/>
      <c r="P1571" s="68"/>
      <c r="Q1571" s="68"/>
      <c r="R1571" s="68"/>
    </row>
    <row r="1572" spans="13:18">
      <c r="M1572" s="67"/>
      <c r="O1572" s="68"/>
      <c r="P1572" s="68"/>
      <c r="Q1572" s="68"/>
      <c r="R1572" s="68"/>
    </row>
    <row r="1573" spans="13:18">
      <c r="M1573" s="67"/>
      <c r="O1573" s="68"/>
      <c r="P1573" s="68"/>
      <c r="Q1573" s="68"/>
      <c r="R1573" s="68"/>
    </row>
    <row r="1574" spans="13:18">
      <c r="M1574" s="67"/>
      <c r="O1574" s="68"/>
      <c r="P1574" s="68"/>
      <c r="Q1574" s="68"/>
      <c r="R1574" s="68"/>
    </row>
    <row r="1575" spans="13:18">
      <c r="M1575" s="67"/>
      <c r="O1575" s="68"/>
      <c r="P1575" s="68"/>
      <c r="Q1575" s="68"/>
      <c r="R1575" s="68"/>
    </row>
    <row r="1576" spans="13:18">
      <c r="M1576" s="67"/>
      <c r="O1576" s="68"/>
      <c r="P1576" s="68"/>
      <c r="Q1576" s="68"/>
      <c r="R1576" s="68"/>
    </row>
    <row r="1577" spans="13:18">
      <c r="M1577" s="67"/>
      <c r="O1577" s="68"/>
      <c r="P1577" s="68"/>
      <c r="Q1577" s="68"/>
      <c r="R1577" s="68"/>
    </row>
    <row r="1578" spans="13:18">
      <c r="M1578" s="67"/>
      <c r="O1578" s="68"/>
      <c r="P1578" s="68"/>
      <c r="Q1578" s="68"/>
      <c r="R1578" s="68"/>
    </row>
    <row r="1579" spans="13:18">
      <c r="M1579" s="67"/>
      <c r="O1579" s="68"/>
      <c r="P1579" s="68"/>
      <c r="Q1579" s="68"/>
      <c r="R1579" s="68"/>
    </row>
    <row r="1580" spans="13:18">
      <c r="M1580" s="67"/>
      <c r="O1580" s="68"/>
      <c r="P1580" s="68"/>
      <c r="Q1580" s="68"/>
      <c r="R1580" s="68"/>
    </row>
    <row r="1581" spans="13:18">
      <c r="M1581" s="67"/>
      <c r="O1581" s="68"/>
      <c r="P1581" s="68"/>
      <c r="Q1581" s="68"/>
      <c r="R1581" s="68"/>
    </row>
    <row r="1582" spans="13:18">
      <c r="M1582" s="67"/>
      <c r="O1582" s="68"/>
      <c r="P1582" s="68"/>
      <c r="Q1582" s="68"/>
      <c r="R1582" s="68"/>
    </row>
    <row r="1583" spans="13:18">
      <c r="M1583" s="67"/>
      <c r="O1583" s="68"/>
      <c r="P1583" s="68"/>
      <c r="Q1583" s="68"/>
      <c r="R1583" s="68"/>
    </row>
    <row r="1584" spans="13:18">
      <c r="M1584" s="67"/>
      <c r="O1584" s="68"/>
      <c r="P1584" s="68"/>
      <c r="Q1584" s="68"/>
      <c r="R1584" s="68"/>
    </row>
    <row r="1585" spans="13:18">
      <c r="M1585" s="67"/>
      <c r="O1585" s="68"/>
      <c r="P1585" s="68"/>
      <c r="Q1585" s="68"/>
      <c r="R1585" s="68"/>
    </row>
    <row r="1586" spans="13:18">
      <c r="M1586" s="67"/>
      <c r="O1586" s="68"/>
      <c r="P1586" s="68"/>
      <c r="Q1586" s="68"/>
      <c r="R1586" s="68"/>
    </row>
    <row r="1587" spans="13:18">
      <c r="M1587" s="67"/>
      <c r="O1587" s="68"/>
      <c r="P1587" s="68"/>
      <c r="Q1587" s="68"/>
      <c r="R1587" s="68"/>
    </row>
    <row r="1588" spans="13:18">
      <c r="M1588" s="67"/>
      <c r="O1588" s="68"/>
      <c r="P1588" s="68"/>
      <c r="Q1588" s="68"/>
      <c r="R1588" s="68"/>
    </row>
    <row r="1589" spans="13:18">
      <c r="M1589" s="67"/>
      <c r="O1589" s="68"/>
      <c r="P1589" s="68"/>
      <c r="Q1589" s="68"/>
      <c r="R1589" s="68"/>
    </row>
    <row r="1590" spans="13:18">
      <c r="M1590" s="67"/>
      <c r="O1590" s="68"/>
      <c r="P1590" s="68"/>
      <c r="Q1590" s="68"/>
      <c r="R1590" s="68"/>
    </row>
    <row r="1591" spans="13:18">
      <c r="M1591" s="67"/>
      <c r="O1591" s="68"/>
      <c r="P1591" s="68"/>
      <c r="Q1591" s="68"/>
      <c r="R1591" s="68"/>
    </row>
    <row r="1592" spans="13:18">
      <c r="M1592" s="67"/>
      <c r="O1592" s="68"/>
      <c r="P1592" s="68"/>
      <c r="Q1592" s="68"/>
      <c r="R1592" s="68"/>
    </row>
    <row r="1593" spans="13:18">
      <c r="M1593" s="67"/>
      <c r="O1593" s="68"/>
      <c r="P1593" s="68"/>
      <c r="Q1593" s="68"/>
      <c r="R1593" s="68"/>
    </row>
    <row r="1594" spans="13:18">
      <c r="M1594" s="67"/>
      <c r="O1594" s="68"/>
      <c r="P1594" s="68"/>
      <c r="Q1594" s="68"/>
      <c r="R1594" s="68"/>
    </row>
    <row r="1595" spans="13:18">
      <c r="M1595" s="67"/>
      <c r="O1595" s="68"/>
      <c r="P1595" s="68"/>
      <c r="Q1595" s="68"/>
      <c r="R1595" s="68"/>
    </row>
    <row r="1596" spans="13:18">
      <c r="M1596" s="67"/>
      <c r="O1596" s="68"/>
      <c r="P1596" s="68"/>
      <c r="Q1596" s="68"/>
      <c r="R1596" s="68"/>
    </row>
    <row r="1597" spans="13:18">
      <c r="M1597" s="67"/>
      <c r="O1597" s="68"/>
      <c r="P1597" s="68"/>
      <c r="Q1597" s="68"/>
      <c r="R1597" s="68"/>
    </row>
    <row r="1598" spans="13:18">
      <c r="M1598" s="67"/>
      <c r="O1598" s="68"/>
      <c r="P1598" s="68"/>
      <c r="Q1598" s="68"/>
      <c r="R1598" s="68"/>
    </row>
    <row r="1599" spans="13:18">
      <c r="M1599" s="67"/>
      <c r="O1599" s="68"/>
      <c r="P1599" s="68"/>
      <c r="Q1599" s="68"/>
      <c r="R1599" s="68"/>
    </row>
    <row r="1600" spans="13:18">
      <c r="M1600" s="67"/>
      <c r="O1600" s="68"/>
      <c r="P1600" s="68"/>
      <c r="Q1600" s="68"/>
      <c r="R1600" s="68"/>
    </row>
    <row r="1601" spans="13:18">
      <c r="M1601" s="67"/>
      <c r="O1601" s="68"/>
      <c r="P1601" s="68"/>
      <c r="Q1601" s="68"/>
      <c r="R1601" s="68"/>
    </row>
    <row r="1602" spans="13:18">
      <c r="M1602" s="67"/>
      <c r="O1602" s="68"/>
      <c r="P1602" s="68"/>
      <c r="Q1602" s="68"/>
      <c r="R1602" s="68"/>
    </row>
    <row r="1603" spans="13:18">
      <c r="M1603" s="67"/>
      <c r="O1603" s="68"/>
      <c r="P1603" s="68"/>
      <c r="Q1603" s="68"/>
      <c r="R1603" s="68"/>
    </row>
    <row r="1604" spans="13:18">
      <c r="M1604" s="67"/>
      <c r="O1604" s="68"/>
      <c r="P1604" s="68"/>
      <c r="Q1604" s="68"/>
      <c r="R1604" s="68"/>
    </row>
    <row r="1605" spans="13:18">
      <c r="M1605" s="67"/>
      <c r="O1605" s="68"/>
      <c r="P1605" s="68"/>
      <c r="Q1605" s="68"/>
      <c r="R1605" s="68"/>
    </row>
    <row r="1606" spans="13:18">
      <c r="M1606" s="67"/>
      <c r="O1606" s="68"/>
      <c r="P1606" s="68"/>
      <c r="Q1606" s="68"/>
      <c r="R1606" s="68"/>
    </row>
    <row r="1607" spans="13:18">
      <c r="M1607" s="67"/>
      <c r="O1607" s="68"/>
      <c r="P1607" s="68"/>
      <c r="Q1607" s="68"/>
      <c r="R1607" s="68"/>
    </row>
    <row r="1608" spans="13:18">
      <c r="M1608" s="67"/>
      <c r="O1608" s="68"/>
      <c r="P1608" s="68"/>
      <c r="Q1608" s="68"/>
      <c r="R1608" s="68"/>
    </row>
    <row r="1609" spans="13:18">
      <c r="M1609" s="67"/>
      <c r="O1609" s="68"/>
      <c r="P1609" s="68"/>
      <c r="Q1609" s="68"/>
      <c r="R1609" s="68"/>
    </row>
    <row r="1610" spans="13:18">
      <c r="M1610" s="67"/>
      <c r="O1610" s="68"/>
      <c r="P1610" s="68"/>
      <c r="Q1610" s="68"/>
      <c r="R1610" s="68"/>
    </row>
    <row r="1611" spans="13:18">
      <c r="M1611" s="67"/>
      <c r="O1611" s="68"/>
      <c r="P1611" s="68"/>
      <c r="Q1611" s="68"/>
      <c r="R1611" s="68"/>
    </row>
    <row r="1612" spans="13:18">
      <c r="M1612" s="67"/>
      <c r="O1612" s="68"/>
      <c r="P1612" s="68"/>
      <c r="Q1612" s="68"/>
      <c r="R1612" s="68"/>
    </row>
    <row r="1613" spans="13:18">
      <c r="M1613" s="67"/>
      <c r="O1613" s="68"/>
      <c r="P1613" s="68"/>
      <c r="Q1613" s="68"/>
      <c r="R1613" s="68"/>
    </row>
    <row r="1614" spans="13:18">
      <c r="M1614" s="67"/>
      <c r="O1614" s="68"/>
      <c r="P1614" s="68"/>
      <c r="Q1614" s="68"/>
      <c r="R1614" s="68"/>
    </row>
    <row r="1615" spans="13:18">
      <c r="M1615" s="67"/>
      <c r="O1615" s="68"/>
      <c r="P1615" s="68"/>
      <c r="Q1615" s="68"/>
      <c r="R1615" s="68"/>
    </row>
    <row r="1616" spans="13:18">
      <c r="M1616" s="67"/>
      <c r="O1616" s="68"/>
      <c r="P1616" s="68"/>
      <c r="Q1616" s="68"/>
      <c r="R1616" s="68"/>
    </row>
    <row r="1617" spans="13:18">
      <c r="M1617" s="67"/>
      <c r="O1617" s="68"/>
      <c r="P1617" s="68"/>
      <c r="Q1617" s="68"/>
      <c r="R1617" s="68"/>
    </row>
    <row r="1618" spans="13:18">
      <c r="M1618" s="67"/>
      <c r="O1618" s="68"/>
      <c r="P1618" s="68"/>
      <c r="Q1618" s="68"/>
      <c r="R1618" s="68"/>
    </row>
    <row r="1619" spans="13:18">
      <c r="M1619" s="67"/>
      <c r="O1619" s="68"/>
      <c r="P1619" s="68"/>
      <c r="Q1619" s="68"/>
      <c r="R1619" s="68"/>
    </row>
    <row r="1620" spans="13:18">
      <c r="M1620" s="67"/>
      <c r="O1620" s="68"/>
      <c r="P1620" s="68"/>
      <c r="Q1620" s="68"/>
      <c r="R1620" s="68"/>
    </row>
    <row r="1621" spans="13:18">
      <c r="M1621" s="67"/>
      <c r="O1621" s="68"/>
      <c r="P1621" s="68"/>
      <c r="Q1621" s="68"/>
      <c r="R1621" s="68"/>
    </row>
    <row r="1622" spans="13:18">
      <c r="M1622" s="67"/>
      <c r="O1622" s="68"/>
      <c r="P1622" s="68"/>
      <c r="Q1622" s="68"/>
      <c r="R1622" s="68"/>
    </row>
    <row r="1623" spans="13:18">
      <c r="M1623" s="67"/>
      <c r="O1623" s="68"/>
      <c r="P1623" s="68"/>
      <c r="Q1623" s="68"/>
      <c r="R1623" s="68"/>
    </row>
    <row r="1624" spans="13:18">
      <c r="M1624" s="67"/>
      <c r="O1624" s="68"/>
      <c r="P1624" s="68"/>
      <c r="Q1624" s="68"/>
      <c r="R1624" s="68"/>
    </row>
    <row r="1625" spans="13:18">
      <c r="M1625" s="67"/>
      <c r="O1625" s="68"/>
      <c r="P1625" s="68"/>
      <c r="Q1625" s="68"/>
      <c r="R1625" s="68"/>
    </row>
    <row r="1626" spans="13:18">
      <c r="M1626" s="67"/>
      <c r="O1626" s="68"/>
      <c r="P1626" s="68"/>
      <c r="Q1626" s="68"/>
      <c r="R1626" s="68"/>
    </row>
    <row r="1627" spans="13:18">
      <c r="M1627" s="67"/>
      <c r="O1627" s="68"/>
      <c r="P1627" s="68"/>
      <c r="Q1627" s="68"/>
      <c r="R1627" s="68"/>
    </row>
    <row r="1628" spans="13:18">
      <c r="M1628" s="67"/>
      <c r="O1628" s="68"/>
      <c r="P1628" s="68"/>
      <c r="Q1628" s="68"/>
      <c r="R1628" s="68"/>
    </row>
    <row r="1629" spans="13:18">
      <c r="M1629" s="67"/>
      <c r="O1629" s="68"/>
      <c r="P1629" s="68"/>
      <c r="Q1629" s="68"/>
      <c r="R1629" s="68"/>
    </row>
    <row r="1630" spans="13:18">
      <c r="M1630" s="67"/>
      <c r="O1630" s="68"/>
      <c r="P1630" s="68"/>
      <c r="Q1630" s="68"/>
      <c r="R1630" s="68"/>
    </row>
    <row r="1631" spans="13:18">
      <c r="M1631" s="67"/>
      <c r="O1631" s="68"/>
      <c r="P1631" s="68"/>
      <c r="Q1631" s="68"/>
      <c r="R1631" s="68"/>
    </row>
    <row r="1632" spans="13:18">
      <c r="M1632" s="67"/>
      <c r="O1632" s="68"/>
      <c r="P1632" s="68"/>
      <c r="Q1632" s="68"/>
      <c r="R1632" s="68"/>
    </row>
    <row r="1633" spans="13:18">
      <c r="M1633" s="67"/>
      <c r="O1633" s="68"/>
      <c r="P1633" s="68"/>
      <c r="Q1633" s="68"/>
      <c r="R1633" s="68"/>
    </row>
    <row r="1634" spans="13:18">
      <c r="M1634" s="67"/>
      <c r="O1634" s="68"/>
      <c r="P1634" s="68"/>
      <c r="Q1634" s="68"/>
      <c r="R1634" s="68"/>
    </row>
    <row r="1635" spans="13:18">
      <c r="M1635" s="67"/>
      <c r="O1635" s="68"/>
      <c r="P1635" s="68"/>
      <c r="Q1635" s="68"/>
      <c r="R1635" s="68"/>
    </row>
    <row r="1636" spans="13:18">
      <c r="M1636" s="67"/>
      <c r="O1636" s="68"/>
      <c r="P1636" s="68"/>
      <c r="Q1636" s="68"/>
      <c r="R1636" s="68"/>
    </row>
    <row r="1637" spans="13:18">
      <c r="M1637" s="67"/>
      <c r="O1637" s="68"/>
      <c r="P1637" s="68"/>
      <c r="Q1637" s="68"/>
      <c r="R1637" s="68"/>
    </row>
    <row r="1638" spans="13:18">
      <c r="M1638" s="67"/>
      <c r="O1638" s="68"/>
      <c r="P1638" s="68"/>
      <c r="Q1638" s="68"/>
      <c r="R1638" s="68"/>
    </row>
    <row r="1639" spans="13:18">
      <c r="M1639" s="67"/>
      <c r="O1639" s="68"/>
      <c r="P1639" s="68"/>
      <c r="Q1639" s="68"/>
      <c r="R1639" s="68"/>
    </row>
    <row r="1640" spans="13:18">
      <c r="M1640" s="67"/>
      <c r="O1640" s="68"/>
      <c r="P1640" s="68"/>
      <c r="Q1640" s="68"/>
      <c r="R1640" s="68"/>
    </row>
    <row r="1641" spans="13:18">
      <c r="M1641" s="67"/>
      <c r="O1641" s="68"/>
      <c r="P1641" s="68"/>
      <c r="Q1641" s="68"/>
      <c r="R1641" s="68"/>
    </row>
    <row r="1642" spans="13:18">
      <c r="M1642" s="67"/>
      <c r="O1642" s="68"/>
      <c r="P1642" s="68"/>
      <c r="Q1642" s="68"/>
      <c r="R1642" s="68"/>
    </row>
    <row r="1643" spans="13:18">
      <c r="M1643" s="67"/>
      <c r="O1643" s="68"/>
      <c r="P1643" s="68"/>
      <c r="Q1643" s="68"/>
      <c r="R1643" s="68"/>
    </row>
    <row r="1644" spans="13:18">
      <c r="M1644" s="67"/>
      <c r="O1644" s="68"/>
      <c r="P1644" s="68"/>
      <c r="Q1644" s="68"/>
      <c r="R1644" s="68"/>
    </row>
    <row r="1645" spans="13:18">
      <c r="M1645" s="67"/>
      <c r="O1645" s="68"/>
      <c r="P1645" s="68"/>
      <c r="Q1645" s="68"/>
      <c r="R1645" s="68"/>
    </row>
    <row r="1646" spans="13:18">
      <c r="M1646" s="67"/>
      <c r="O1646" s="68"/>
      <c r="P1646" s="68"/>
      <c r="Q1646" s="68"/>
      <c r="R1646" s="68"/>
    </row>
    <row r="1647" spans="13:18">
      <c r="M1647" s="67"/>
      <c r="O1647" s="68"/>
      <c r="P1647" s="68"/>
      <c r="Q1647" s="68"/>
      <c r="R1647" s="68"/>
    </row>
    <row r="1648" spans="13:18">
      <c r="M1648" s="67"/>
      <c r="O1648" s="68"/>
      <c r="P1648" s="68"/>
      <c r="Q1648" s="68"/>
      <c r="R1648" s="68"/>
    </row>
    <row r="1649" spans="13:18">
      <c r="M1649" s="67"/>
      <c r="O1649" s="68"/>
      <c r="P1649" s="68"/>
      <c r="Q1649" s="68"/>
      <c r="R1649" s="68"/>
    </row>
    <row r="1650" spans="13:18">
      <c r="M1650" s="67"/>
      <c r="O1650" s="68"/>
      <c r="P1650" s="68"/>
      <c r="Q1650" s="68"/>
      <c r="R1650" s="68"/>
    </row>
    <row r="1651" spans="13:18">
      <c r="M1651" s="67"/>
      <c r="O1651" s="68"/>
      <c r="P1651" s="68"/>
      <c r="Q1651" s="68"/>
      <c r="R1651" s="68"/>
    </row>
    <row r="1652" spans="13:18">
      <c r="M1652" s="67"/>
      <c r="O1652" s="68"/>
      <c r="P1652" s="68"/>
      <c r="Q1652" s="68"/>
      <c r="R1652" s="68"/>
    </row>
    <row r="1653" spans="13:18">
      <c r="M1653" s="67"/>
      <c r="O1653" s="68"/>
      <c r="P1653" s="68"/>
      <c r="Q1653" s="68"/>
      <c r="R1653" s="68"/>
    </row>
    <row r="1654" spans="13:18">
      <c r="M1654" s="67"/>
      <c r="O1654" s="68"/>
      <c r="P1654" s="68"/>
      <c r="Q1654" s="68"/>
      <c r="R1654" s="68"/>
    </row>
    <row r="1655" spans="13:18">
      <c r="M1655" s="67"/>
      <c r="O1655" s="68"/>
      <c r="P1655" s="68"/>
      <c r="Q1655" s="68"/>
      <c r="R1655" s="68"/>
    </row>
    <row r="1656" spans="13:18">
      <c r="M1656" s="67"/>
      <c r="O1656" s="68"/>
      <c r="P1656" s="68"/>
      <c r="Q1656" s="68"/>
      <c r="R1656" s="68"/>
    </row>
    <row r="1657" spans="13:18">
      <c r="M1657" s="67"/>
      <c r="O1657" s="68"/>
      <c r="P1657" s="68"/>
      <c r="Q1657" s="68"/>
      <c r="R1657" s="68"/>
    </row>
    <row r="1658" spans="13:18">
      <c r="M1658" s="67"/>
      <c r="O1658" s="68"/>
      <c r="P1658" s="68"/>
      <c r="Q1658" s="68"/>
      <c r="R1658" s="68"/>
    </row>
    <row r="1659" spans="13:18">
      <c r="M1659" s="67"/>
      <c r="O1659" s="68"/>
      <c r="P1659" s="68"/>
      <c r="Q1659" s="68"/>
      <c r="R1659" s="68"/>
    </row>
    <row r="1660" spans="13:18">
      <c r="M1660" s="67"/>
      <c r="O1660" s="68"/>
      <c r="P1660" s="68"/>
      <c r="Q1660" s="68"/>
      <c r="R1660" s="68"/>
    </row>
    <row r="1661" spans="13:18">
      <c r="M1661" s="67"/>
      <c r="O1661" s="68"/>
      <c r="P1661" s="68"/>
      <c r="Q1661" s="68"/>
      <c r="R1661" s="68"/>
    </row>
    <row r="1662" spans="13:18">
      <c r="M1662" s="67"/>
      <c r="O1662" s="68"/>
      <c r="P1662" s="68"/>
      <c r="Q1662" s="68"/>
      <c r="R1662" s="68"/>
    </row>
    <row r="1663" spans="13:18">
      <c r="M1663" s="67"/>
      <c r="O1663" s="68"/>
      <c r="P1663" s="68"/>
      <c r="Q1663" s="68"/>
      <c r="R1663" s="68"/>
    </row>
    <row r="1664" spans="13:18">
      <c r="M1664" s="67"/>
      <c r="O1664" s="68"/>
      <c r="P1664" s="68"/>
      <c r="Q1664" s="68"/>
      <c r="R1664" s="68"/>
    </row>
    <row r="1665" spans="13:18">
      <c r="M1665" s="67"/>
      <c r="O1665" s="68"/>
      <c r="P1665" s="68"/>
      <c r="Q1665" s="68"/>
      <c r="R1665" s="68"/>
    </row>
    <row r="1666" spans="13:18">
      <c r="M1666" s="67"/>
      <c r="O1666" s="68"/>
      <c r="P1666" s="68"/>
      <c r="Q1666" s="68"/>
      <c r="R1666" s="68"/>
    </row>
    <row r="1667" spans="13:18">
      <c r="M1667" s="67"/>
      <c r="O1667" s="68"/>
      <c r="P1667" s="68"/>
      <c r="Q1667" s="68"/>
      <c r="R1667" s="68"/>
    </row>
    <row r="1668" spans="13:18">
      <c r="M1668" s="67"/>
      <c r="O1668" s="68"/>
      <c r="P1668" s="68"/>
      <c r="Q1668" s="68"/>
      <c r="R1668" s="68"/>
    </row>
    <row r="1669" spans="13:18">
      <c r="M1669" s="67"/>
      <c r="O1669" s="68"/>
      <c r="P1669" s="68"/>
      <c r="Q1669" s="68"/>
      <c r="R1669" s="68"/>
    </row>
    <row r="1670" spans="13:18">
      <c r="M1670" s="67"/>
      <c r="O1670" s="68"/>
      <c r="P1670" s="68"/>
      <c r="Q1670" s="68"/>
      <c r="R1670" s="68"/>
    </row>
    <row r="1671" spans="13:18">
      <c r="M1671" s="67"/>
      <c r="O1671" s="68"/>
      <c r="P1671" s="68"/>
      <c r="Q1671" s="68"/>
      <c r="R1671" s="68"/>
    </row>
    <row r="1672" spans="13:18">
      <c r="M1672" s="67"/>
      <c r="O1672" s="68"/>
      <c r="P1672" s="68"/>
      <c r="Q1672" s="68"/>
      <c r="R1672" s="68"/>
    </row>
    <row r="1673" spans="13:18">
      <c r="M1673" s="67"/>
      <c r="O1673" s="68"/>
      <c r="P1673" s="68"/>
      <c r="Q1673" s="68"/>
      <c r="R1673" s="68"/>
    </row>
    <row r="1674" spans="13:18">
      <c r="M1674" s="67"/>
      <c r="O1674" s="68"/>
      <c r="P1674" s="68"/>
      <c r="Q1674" s="68"/>
      <c r="R1674" s="68"/>
    </row>
    <row r="1675" spans="13:18">
      <c r="M1675" s="67"/>
      <c r="O1675" s="68"/>
      <c r="P1675" s="68"/>
      <c r="Q1675" s="68"/>
      <c r="R1675" s="68"/>
    </row>
    <row r="1676" spans="13:18">
      <c r="M1676" s="67"/>
      <c r="O1676" s="68"/>
      <c r="P1676" s="68"/>
      <c r="Q1676" s="68"/>
      <c r="R1676" s="68"/>
    </row>
    <row r="1677" spans="13:18">
      <c r="M1677" s="67"/>
      <c r="O1677" s="68"/>
      <c r="P1677" s="68"/>
      <c r="Q1677" s="68"/>
      <c r="R1677" s="68"/>
    </row>
    <row r="1678" spans="13:18">
      <c r="M1678" s="67"/>
      <c r="O1678" s="68"/>
      <c r="P1678" s="68"/>
      <c r="Q1678" s="68"/>
      <c r="R1678" s="68"/>
    </row>
    <row r="1679" spans="13:18">
      <c r="M1679" s="67"/>
      <c r="O1679" s="68"/>
      <c r="P1679" s="68"/>
      <c r="Q1679" s="68"/>
      <c r="R1679" s="68"/>
    </row>
    <row r="1680" spans="13:18">
      <c r="M1680" s="67"/>
      <c r="O1680" s="68"/>
      <c r="P1680" s="68"/>
      <c r="Q1680" s="68"/>
      <c r="R1680" s="68"/>
    </row>
    <row r="1681" spans="13:18">
      <c r="M1681" s="67"/>
      <c r="O1681" s="68"/>
      <c r="P1681" s="68"/>
      <c r="Q1681" s="68"/>
      <c r="R1681" s="68"/>
    </row>
    <row r="1682" spans="13:18">
      <c r="M1682" s="67"/>
      <c r="O1682" s="68"/>
      <c r="P1682" s="68"/>
      <c r="Q1682" s="68"/>
      <c r="R1682" s="68"/>
    </row>
    <row r="1683" spans="13:18">
      <c r="M1683" s="67"/>
      <c r="O1683" s="68"/>
      <c r="P1683" s="68"/>
      <c r="Q1683" s="68"/>
      <c r="R1683" s="68"/>
    </row>
    <row r="1684" spans="13:18">
      <c r="M1684" s="67"/>
      <c r="O1684" s="68"/>
      <c r="P1684" s="68"/>
      <c r="Q1684" s="68"/>
      <c r="R1684" s="68"/>
    </row>
    <row r="1685" spans="13:18">
      <c r="M1685" s="67"/>
      <c r="O1685" s="68"/>
      <c r="P1685" s="68"/>
      <c r="Q1685" s="68"/>
      <c r="R1685" s="68"/>
    </row>
    <row r="1686" spans="13:18">
      <c r="M1686" s="67"/>
      <c r="O1686" s="68"/>
      <c r="P1686" s="68"/>
      <c r="Q1686" s="68"/>
      <c r="R1686" s="68"/>
    </row>
    <row r="1687" spans="13:18">
      <c r="M1687" s="67"/>
      <c r="O1687" s="68"/>
      <c r="P1687" s="68"/>
      <c r="Q1687" s="68"/>
      <c r="R1687" s="68"/>
    </row>
    <row r="1688" spans="13:18">
      <c r="M1688" s="67"/>
      <c r="O1688" s="68"/>
      <c r="P1688" s="68"/>
      <c r="Q1688" s="68"/>
      <c r="R1688" s="68"/>
    </row>
    <row r="1689" spans="13:18">
      <c r="M1689" s="67"/>
      <c r="O1689" s="68"/>
      <c r="P1689" s="68"/>
      <c r="Q1689" s="68"/>
      <c r="R1689" s="68"/>
    </row>
    <row r="1690" spans="13:18">
      <c r="M1690" s="67"/>
      <c r="O1690" s="68"/>
      <c r="P1690" s="68"/>
      <c r="Q1690" s="68"/>
      <c r="R1690" s="68"/>
    </row>
    <row r="1691" spans="13:18">
      <c r="M1691" s="67"/>
      <c r="O1691" s="68"/>
      <c r="P1691" s="68"/>
      <c r="Q1691" s="68"/>
      <c r="R1691" s="68"/>
    </row>
    <row r="1692" spans="13:18">
      <c r="M1692" s="67"/>
      <c r="O1692" s="68"/>
      <c r="P1692" s="68"/>
      <c r="Q1692" s="68"/>
      <c r="R1692" s="68"/>
    </row>
    <row r="1693" spans="13:18">
      <c r="M1693" s="67"/>
      <c r="O1693" s="68"/>
      <c r="P1693" s="68"/>
      <c r="Q1693" s="68"/>
      <c r="R1693" s="68"/>
    </row>
    <row r="1694" spans="13:18">
      <c r="M1694" s="67"/>
      <c r="O1694" s="68"/>
      <c r="P1694" s="68"/>
      <c r="Q1694" s="68"/>
      <c r="R1694" s="68"/>
    </row>
    <row r="1695" spans="13:18">
      <c r="M1695" s="67"/>
      <c r="O1695" s="68"/>
      <c r="P1695" s="68"/>
      <c r="Q1695" s="68"/>
      <c r="R1695" s="68"/>
    </row>
    <row r="1696" spans="13:18">
      <c r="M1696" s="67"/>
      <c r="O1696" s="68"/>
      <c r="P1696" s="68"/>
      <c r="Q1696" s="68"/>
      <c r="R1696" s="68"/>
    </row>
    <row r="1697" spans="13:18">
      <c r="M1697" s="67"/>
      <c r="O1697" s="68"/>
      <c r="P1697" s="68"/>
      <c r="Q1697" s="68"/>
      <c r="R1697" s="68"/>
    </row>
    <row r="1698" spans="13:18">
      <c r="M1698" s="67"/>
      <c r="O1698" s="68"/>
      <c r="P1698" s="68"/>
      <c r="Q1698" s="68"/>
      <c r="R1698" s="68"/>
    </row>
    <row r="1699" spans="13:18">
      <c r="M1699" s="67"/>
      <c r="O1699" s="68"/>
      <c r="P1699" s="68"/>
      <c r="Q1699" s="68"/>
      <c r="R1699" s="68"/>
    </row>
    <row r="1700" spans="13:18">
      <c r="M1700" s="67"/>
      <c r="O1700" s="68"/>
      <c r="P1700" s="68"/>
      <c r="Q1700" s="68"/>
      <c r="R1700" s="68"/>
    </row>
    <row r="1701" spans="13:18">
      <c r="M1701" s="67"/>
      <c r="O1701" s="68"/>
      <c r="P1701" s="68"/>
      <c r="Q1701" s="68"/>
      <c r="R1701" s="68"/>
    </row>
    <row r="1702" spans="13:18">
      <c r="M1702" s="67"/>
      <c r="O1702" s="68"/>
      <c r="P1702" s="68"/>
      <c r="Q1702" s="68"/>
      <c r="R1702" s="68"/>
    </row>
    <row r="1703" spans="13:18">
      <c r="M1703" s="67"/>
      <c r="O1703" s="68"/>
      <c r="P1703" s="68"/>
      <c r="Q1703" s="68"/>
      <c r="R1703" s="68"/>
    </row>
    <row r="1704" spans="13:18">
      <c r="M1704" s="67"/>
      <c r="O1704" s="68"/>
      <c r="P1704" s="68"/>
      <c r="Q1704" s="68"/>
      <c r="R1704" s="68"/>
    </row>
    <row r="1705" spans="13:18">
      <c r="M1705" s="67"/>
      <c r="O1705" s="68"/>
      <c r="P1705" s="68"/>
      <c r="Q1705" s="68"/>
      <c r="R1705" s="68"/>
    </row>
    <row r="1706" spans="13:18">
      <c r="M1706" s="67"/>
      <c r="O1706" s="68"/>
      <c r="P1706" s="68"/>
      <c r="Q1706" s="68"/>
      <c r="R1706" s="68"/>
    </row>
    <row r="1707" spans="13:18">
      <c r="M1707" s="67"/>
      <c r="O1707" s="68"/>
      <c r="P1707" s="68"/>
      <c r="Q1707" s="68"/>
      <c r="R1707" s="68"/>
    </row>
    <row r="1708" spans="13:18">
      <c r="M1708" s="67"/>
      <c r="O1708" s="68"/>
      <c r="P1708" s="68"/>
      <c r="Q1708" s="68"/>
      <c r="R1708" s="68"/>
    </row>
    <row r="1709" spans="13:18">
      <c r="M1709" s="67"/>
      <c r="O1709" s="68"/>
      <c r="P1709" s="68"/>
      <c r="Q1709" s="68"/>
      <c r="R1709" s="68"/>
    </row>
    <row r="1710" spans="13:18">
      <c r="M1710" s="67"/>
      <c r="O1710" s="68"/>
      <c r="P1710" s="68"/>
      <c r="Q1710" s="68"/>
      <c r="R1710" s="68"/>
    </row>
    <row r="1711" spans="13:18">
      <c r="M1711" s="67"/>
      <c r="O1711" s="68"/>
      <c r="P1711" s="68"/>
      <c r="Q1711" s="68"/>
      <c r="R1711" s="68"/>
    </row>
    <row r="1712" spans="13:18">
      <c r="M1712" s="67"/>
      <c r="O1712" s="68"/>
      <c r="P1712" s="68"/>
      <c r="Q1712" s="68"/>
      <c r="R1712" s="68"/>
    </row>
    <row r="1713" spans="13:18">
      <c r="M1713" s="67"/>
      <c r="O1713" s="68"/>
      <c r="P1713" s="68"/>
      <c r="Q1713" s="68"/>
      <c r="R1713" s="68"/>
    </row>
    <row r="1714" spans="13:18">
      <c r="M1714" s="67"/>
      <c r="O1714" s="68"/>
      <c r="P1714" s="68"/>
      <c r="Q1714" s="68"/>
      <c r="R1714" s="68"/>
    </row>
    <row r="1715" spans="13:18">
      <c r="M1715" s="67"/>
      <c r="O1715" s="68"/>
      <c r="P1715" s="68"/>
      <c r="Q1715" s="68"/>
      <c r="R1715" s="68"/>
    </row>
    <row r="1716" spans="13:18">
      <c r="M1716" s="67"/>
      <c r="O1716" s="68"/>
      <c r="P1716" s="68"/>
      <c r="Q1716" s="68"/>
      <c r="R1716" s="68"/>
    </row>
    <row r="1717" spans="13:18">
      <c r="M1717" s="67"/>
      <c r="O1717" s="68"/>
      <c r="P1717" s="68"/>
      <c r="Q1717" s="68"/>
      <c r="R1717" s="68"/>
    </row>
    <row r="1718" spans="13:18">
      <c r="M1718" s="67"/>
      <c r="O1718" s="68"/>
      <c r="P1718" s="68"/>
      <c r="Q1718" s="68"/>
      <c r="R1718" s="68"/>
    </row>
    <row r="1719" spans="13:18">
      <c r="M1719" s="67"/>
      <c r="O1719" s="68"/>
      <c r="P1719" s="68"/>
      <c r="Q1719" s="68"/>
      <c r="R1719" s="68"/>
    </row>
    <row r="1720" spans="13:18">
      <c r="M1720" s="67"/>
      <c r="O1720" s="68"/>
      <c r="P1720" s="68"/>
      <c r="Q1720" s="68"/>
      <c r="R1720" s="68"/>
    </row>
    <row r="1721" spans="13:18">
      <c r="M1721" s="67"/>
      <c r="O1721" s="68"/>
      <c r="P1721" s="68"/>
      <c r="Q1721" s="68"/>
      <c r="R1721" s="68"/>
    </row>
    <row r="1722" spans="13:18">
      <c r="M1722" s="67"/>
      <c r="O1722" s="68"/>
      <c r="P1722" s="68"/>
      <c r="Q1722" s="68"/>
      <c r="R1722" s="68"/>
    </row>
    <row r="1723" spans="13:18">
      <c r="M1723" s="67"/>
      <c r="O1723" s="68"/>
      <c r="P1723" s="68"/>
      <c r="Q1723" s="68"/>
      <c r="R1723" s="68"/>
    </row>
    <row r="1724" spans="13:18">
      <c r="M1724" s="67"/>
      <c r="O1724" s="68"/>
      <c r="P1724" s="68"/>
      <c r="Q1724" s="68"/>
      <c r="R1724" s="68"/>
    </row>
    <row r="1725" spans="13:18">
      <c r="M1725" s="67"/>
      <c r="O1725" s="68"/>
      <c r="P1725" s="68"/>
      <c r="Q1725" s="68"/>
      <c r="R1725" s="68"/>
    </row>
    <row r="1726" spans="13:18">
      <c r="M1726" s="67"/>
      <c r="O1726" s="68"/>
      <c r="P1726" s="68"/>
      <c r="Q1726" s="68"/>
      <c r="R1726" s="68"/>
    </row>
    <row r="1727" spans="13:18">
      <c r="M1727" s="67"/>
      <c r="O1727" s="68"/>
      <c r="P1727" s="68"/>
      <c r="Q1727" s="68"/>
      <c r="R1727" s="68"/>
    </row>
    <row r="1728" spans="13:18">
      <c r="M1728" s="67"/>
      <c r="O1728" s="68"/>
      <c r="P1728" s="68"/>
      <c r="Q1728" s="68"/>
      <c r="R1728" s="68"/>
    </row>
    <row r="1729" spans="13:18">
      <c r="M1729" s="67"/>
      <c r="O1729" s="68"/>
      <c r="P1729" s="68"/>
      <c r="Q1729" s="68"/>
      <c r="R1729" s="68"/>
    </row>
    <row r="1730" spans="13:18">
      <c r="M1730" s="67"/>
      <c r="O1730" s="68"/>
      <c r="P1730" s="68"/>
      <c r="Q1730" s="68"/>
      <c r="R1730" s="68"/>
    </row>
    <row r="1731" spans="13:18">
      <c r="M1731" s="67"/>
      <c r="O1731" s="68"/>
      <c r="P1731" s="68"/>
      <c r="Q1731" s="68"/>
      <c r="R1731" s="68"/>
    </row>
    <row r="1732" spans="13:18">
      <c r="M1732" s="67"/>
      <c r="O1732" s="68"/>
      <c r="P1732" s="68"/>
      <c r="Q1732" s="68"/>
      <c r="R1732" s="68"/>
    </row>
    <row r="1733" spans="13:18">
      <c r="M1733" s="67"/>
      <c r="O1733" s="68"/>
      <c r="P1733" s="68"/>
      <c r="Q1733" s="68"/>
      <c r="R1733" s="68"/>
    </row>
    <row r="1734" spans="13:18">
      <c r="M1734" s="67"/>
      <c r="O1734" s="68"/>
      <c r="P1734" s="68"/>
      <c r="Q1734" s="68"/>
      <c r="R1734" s="68"/>
    </row>
    <row r="1735" spans="13:18">
      <c r="M1735" s="67"/>
      <c r="O1735" s="68"/>
      <c r="P1735" s="68"/>
      <c r="Q1735" s="68"/>
      <c r="R1735" s="68"/>
    </row>
    <row r="1736" spans="13:18">
      <c r="M1736" s="67"/>
      <c r="O1736" s="68"/>
      <c r="P1736" s="68"/>
      <c r="Q1736" s="68"/>
      <c r="R1736" s="68"/>
    </row>
    <row r="1737" spans="13:18">
      <c r="M1737" s="67"/>
      <c r="O1737" s="68"/>
      <c r="P1737" s="68"/>
      <c r="Q1737" s="68"/>
      <c r="R1737" s="68"/>
    </row>
    <row r="1738" spans="13:18">
      <c r="M1738" s="67"/>
      <c r="O1738" s="68"/>
      <c r="P1738" s="68"/>
      <c r="Q1738" s="68"/>
      <c r="R1738" s="68"/>
    </row>
    <row r="1739" spans="13:18">
      <c r="M1739" s="67"/>
      <c r="O1739" s="68"/>
      <c r="P1739" s="68"/>
      <c r="Q1739" s="68"/>
      <c r="R1739" s="68"/>
    </row>
    <row r="1740" spans="13:18">
      <c r="M1740" s="67"/>
      <c r="O1740" s="68"/>
      <c r="P1740" s="68"/>
      <c r="Q1740" s="68"/>
      <c r="R1740" s="68"/>
    </row>
    <row r="1741" spans="13:18">
      <c r="M1741" s="67"/>
      <c r="O1741" s="68"/>
      <c r="P1741" s="68"/>
      <c r="Q1741" s="68"/>
      <c r="R1741" s="68"/>
    </row>
    <row r="1742" spans="13:18">
      <c r="M1742" s="67"/>
      <c r="O1742" s="68"/>
      <c r="P1742" s="68"/>
      <c r="Q1742" s="68"/>
      <c r="R1742" s="68"/>
    </row>
    <row r="1743" spans="13:18">
      <c r="M1743" s="67"/>
      <c r="O1743" s="68"/>
      <c r="P1743" s="68"/>
      <c r="Q1743" s="68"/>
      <c r="R1743" s="68"/>
    </row>
    <row r="1744" spans="13:18">
      <c r="M1744" s="67"/>
      <c r="O1744" s="68"/>
      <c r="P1744" s="68"/>
      <c r="Q1744" s="68"/>
      <c r="R1744" s="68"/>
    </row>
    <row r="1745" spans="13:18">
      <c r="M1745" s="67"/>
      <c r="O1745" s="68"/>
      <c r="P1745" s="68"/>
      <c r="Q1745" s="68"/>
      <c r="R1745" s="68"/>
    </row>
    <row r="1746" spans="13:18">
      <c r="M1746" s="67"/>
      <c r="O1746" s="68"/>
      <c r="P1746" s="68"/>
      <c r="Q1746" s="68"/>
      <c r="R1746" s="68"/>
    </row>
    <row r="1747" spans="13:18">
      <c r="M1747" s="67"/>
      <c r="O1747" s="68"/>
      <c r="P1747" s="68"/>
      <c r="Q1747" s="68"/>
      <c r="R1747" s="68"/>
    </row>
    <row r="1748" spans="13:18">
      <c r="M1748" s="67"/>
      <c r="O1748" s="68"/>
      <c r="P1748" s="68"/>
      <c r="Q1748" s="68"/>
      <c r="R1748" s="68"/>
    </row>
    <row r="1749" spans="13:18">
      <c r="M1749" s="67"/>
      <c r="O1749" s="68"/>
      <c r="P1749" s="68"/>
      <c r="Q1749" s="68"/>
      <c r="R1749" s="68"/>
    </row>
    <row r="1750" spans="13:18">
      <c r="M1750" s="67"/>
      <c r="O1750" s="68"/>
      <c r="P1750" s="68"/>
      <c r="Q1750" s="68"/>
      <c r="R1750" s="68"/>
    </row>
    <row r="1751" spans="13:18">
      <c r="M1751" s="67"/>
      <c r="O1751" s="68"/>
      <c r="P1751" s="68"/>
      <c r="Q1751" s="68"/>
      <c r="R1751" s="68"/>
    </row>
    <row r="1752" spans="13:18">
      <c r="M1752" s="67"/>
      <c r="O1752" s="68"/>
      <c r="P1752" s="68"/>
      <c r="Q1752" s="68"/>
      <c r="R1752" s="68"/>
    </row>
    <row r="1753" spans="13:18">
      <c r="M1753" s="67"/>
      <c r="O1753" s="68"/>
      <c r="P1753" s="68"/>
      <c r="Q1753" s="68"/>
      <c r="R1753" s="68"/>
    </row>
    <row r="1754" spans="13:18">
      <c r="M1754" s="67"/>
      <c r="O1754" s="68"/>
      <c r="P1754" s="68"/>
      <c r="Q1754" s="68"/>
      <c r="R1754" s="68"/>
    </row>
    <row r="1755" spans="13:18">
      <c r="M1755" s="67"/>
      <c r="O1755" s="68"/>
      <c r="P1755" s="68"/>
      <c r="Q1755" s="68"/>
      <c r="R1755" s="68"/>
    </row>
    <row r="1756" spans="13:18">
      <c r="M1756" s="67"/>
      <c r="O1756" s="68"/>
      <c r="P1756" s="68"/>
      <c r="Q1756" s="68"/>
      <c r="R1756" s="68"/>
    </row>
    <row r="1757" spans="13:18">
      <c r="M1757" s="67"/>
      <c r="O1757" s="68"/>
      <c r="P1757" s="68"/>
      <c r="Q1757" s="68"/>
      <c r="R1757" s="68"/>
    </row>
    <row r="1758" spans="13:18">
      <c r="M1758" s="67"/>
      <c r="O1758" s="68"/>
      <c r="P1758" s="68"/>
      <c r="Q1758" s="68"/>
      <c r="R1758" s="68"/>
    </row>
    <row r="1759" spans="13:18">
      <c r="M1759" s="67"/>
      <c r="O1759" s="68"/>
      <c r="P1759" s="68"/>
      <c r="Q1759" s="68"/>
      <c r="R1759" s="68"/>
    </row>
    <row r="1760" spans="13:18">
      <c r="M1760" s="67"/>
      <c r="O1760" s="68"/>
      <c r="P1760" s="68"/>
      <c r="Q1760" s="68"/>
      <c r="R1760" s="68"/>
    </row>
    <row r="1761" spans="13:18">
      <c r="M1761" s="67"/>
      <c r="O1761" s="68"/>
      <c r="P1761" s="68"/>
      <c r="Q1761" s="68"/>
      <c r="R1761" s="68"/>
    </row>
    <row r="1762" spans="13:18">
      <c r="M1762" s="67"/>
      <c r="O1762" s="68"/>
      <c r="P1762" s="68"/>
      <c r="Q1762" s="68"/>
      <c r="R1762" s="68"/>
    </row>
    <row r="1763" spans="13:18">
      <c r="M1763" s="67"/>
      <c r="O1763" s="68"/>
      <c r="P1763" s="68"/>
      <c r="Q1763" s="68"/>
      <c r="R1763" s="68"/>
    </row>
    <row r="1764" spans="13:18">
      <c r="M1764" s="67"/>
      <c r="O1764" s="68"/>
      <c r="P1764" s="68"/>
      <c r="Q1764" s="68"/>
      <c r="R1764" s="68"/>
    </row>
    <row r="1765" spans="13:18">
      <c r="M1765" s="67"/>
      <c r="O1765" s="68"/>
      <c r="P1765" s="68"/>
      <c r="Q1765" s="68"/>
      <c r="R1765" s="68"/>
    </row>
    <row r="1766" spans="13:18">
      <c r="M1766" s="67"/>
      <c r="O1766" s="68"/>
      <c r="P1766" s="68"/>
      <c r="Q1766" s="68"/>
      <c r="R1766" s="68"/>
    </row>
    <row r="1767" spans="13:18">
      <c r="M1767" s="67"/>
      <c r="O1767" s="68"/>
      <c r="P1767" s="68"/>
      <c r="Q1767" s="68"/>
      <c r="R1767" s="68"/>
    </row>
    <row r="1768" spans="13:18">
      <c r="M1768" s="67"/>
      <c r="O1768" s="68"/>
      <c r="P1768" s="68"/>
      <c r="Q1768" s="68"/>
      <c r="R1768" s="68"/>
    </row>
    <row r="1769" spans="13:18">
      <c r="M1769" s="67"/>
      <c r="O1769" s="68"/>
      <c r="P1769" s="68"/>
      <c r="Q1769" s="68"/>
      <c r="R1769" s="68"/>
    </row>
    <row r="1770" spans="13:18">
      <c r="M1770" s="67"/>
      <c r="O1770" s="68"/>
      <c r="P1770" s="68"/>
      <c r="Q1770" s="68"/>
      <c r="R1770" s="68"/>
    </row>
    <row r="1771" spans="13:18">
      <c r="M1771" s="67"/>
      <c r="O1771" s="68"/>
      <c r="P1771" s="68"/>
      <c r="Q1771" s="68"/>
      <c r="R1771" s="68"/>
    </row>
    <row r="1772" spans="13:18">
      <c r="M1772" s="67"/>
      <c r="O1772" s="68"/>
      <c r="P1772" s="68"/>
      <c r="Q1772" s="68"/>
      <c r="R1772" s="68"/>
    </row>
    <row r="1773" spans="13:18">
      <c r="M1773" s="67"/>
      <c r="O1773" s="68"/>
      <c r="P1773" s="68"/>
      <c r="Q1773" s="68"/>
      <c r="R1773" s="68"/>
    </row>
    <row r="1774" spans="13:18">
      <c r="M1774" s="67"/>
      <c r="O1774" s="68"/>
      <c r="P1774" s="68"/>
      <c r="Q1774" s="68"/>
      <c r="R1774" s="68"/>
    </row>
    <row r="1775" spans="13:18">
      <c r="M1775" s="67"/>
      <c r="O1775" s="68"/>
      <c r="P1775" s="68"/>
      <c r="Q1775" s="68"/>
      <c r="R1775" s="68"/>
    </row>
    <row r="1776" spans="13:18">
      <c r="M1776" s="67"/>
      <c r="O1776" s="68"/>
      <c r="P1776" s="68"/>
      <c r="Q1776" s="68"/>
      <c r="R1776" s="68"/>
    </row>
    <row r="1777" spans="13:18">
      <c r="M1777" s="67"/>
      <c r="O1777" s="68"/>
      <c r="P1777" s="68"/>
      <c r="Q1777" s="68"/>
      <c r="R1777" s="68"/>
    </row>
    <row r="1778" spans="13:18">
      <c r="M1778" s="67"/>
      <c r="O1778" s="68"/>
      <c r="P1778" s="68"/>
      <c r="Q1778" s="68"/>
      <c r="R1778" s="68"/>
    </row>
    <row r="1779" spans="13:18">
      <c r="M1779" s="67"/>
      <c r="O1779" s="68"/>
      <c r="P1779" s="68"/>
      <c r="Q1779" s="68"/>
      <c r="R1779" s="68"/>
    </row>
    <row r="1780" spans="13:18">
      <c r="M1780" s="67"/>
      <c r="O1780" s="68"/>
      <c r="P1780" s="68"/>
      <c r="Q1780" s="68"/>
      <c r="R1780" s="68"/>
    </row>
    <row r="1781" spans="13:18">
      <c r="M1781" s="67"/>
      <c r="O1781" s="68"/>
      <c r="P1781" s="68"/>
      <c r="Q1781" s="68"/>
      <c r="R1781" s="68"/>
    </row>
    <row r="1782" spans="13:18">
      <c r="M1782" s="67"/>
      <c r="O1782" s="68"/>
      <c r="P1782" s="68"/>
      <c r="Q1782" s="68"/>
      <c r="R1782" s="68"/>
    </row>
    <row r="1783" spans="13:18">
      <c r="M1783" s="67"/>
      <c r="O1783" s="68"/>
      <c r="P1783" s="68"/>
      <c r="Q1783" s="68"/>
      <c r="R1783" s="68"/>
    </row>
    <row r="1784" spans="13:18">
      <c r="M1784" s="67"/>
      <c r="O1784" s="68"/>
      <c r="P1784" s="68"/>
      <c r="Q1784" s="68"/>
      <c r="R1784" s="68"/>
    </row>
    <row r="1785" spans="13:18">
      <c r="M1785" s="67"/>
      <c r="O1785" s="68"/>
      <c r="P1785" s="68"/>
      <c r="Q1785" s="68"/>
      <c r="R1785" s="68"/>
    </row>
    <row r="1786" spans="13:18">
      <c r="M1786" s="67"/>
      <c r="O1786" s="68"/>
      <c r="P1786" s="68"/>
      <c r="Q1786" s="68"/>
      <c r="R1786" s="68"/>
    </row>
    <row r="1787" spans="13:18">
      <c r="M1787" s="67"/>
      <c r="O1787" s="68"/>
      <c r="P1787" s="68"/>
      <c r="Q1787" s="68"/>
      <c r="R1787" s="68"/>
    </row>
    <row r="1788" spans="13:18">
      <c r="M1788" s="67"/>
      <c r="O1788" s="68"/>
      <c r="P1788" s="68"/>
      <c r="Q1788" s="68"/>
      <c r="R1788" s="68"/>
    </row>
    <row r="1789" spans="13:18">
      <c r="M1789" s="67"/>
      <c r="O1789" s="68"/>
      <c r="P1789" s="68"/>
      <c r="Q1789" s="68"/>
      <c r="R1789" s="68"/>
    </row>
    <row r="1790" spans="13:18">
      <c r="M1790" s="67"/>
      <c r="O1790" s="68"/>
      <c r="P1790" s="68"/>
      <c r="Q1790" s="68"/>
      <c r="R1790" s="68"/>
    </row>
    <row r="1791" spans="13:18">
      <c r="M1791" s="67"/>
      <c r="O1791" s="68"/>
      <c r="P1791" s="68"/>
      <c r="Q1791" s="68"/>
      <c r="R1791" s="68"/>
    </row>
    <row r="1792" spans="13:18">
      <c r="M1792" s="67"/>
      <c r="O1792" s="68"/>
      <c r="P1792" s="68"/>
      <c r="Q1792" s="68"/>
      <c r="R1792" s="68"/>
    </row>
    <row r="1793" spans="13:18">
      <c r="M1793" s="67"/>
      <c r="O1793" s="68"/>
      <c r="P1793" s="68"/>
      <c r="Q1793" s="68"/>
      <c r="R1793" s="68"/>
    </row>
    <row r="1794" spans="13:18">
      <c r="M1794" s="67"/>
      <c r="O1794" s="68"/>
      <c r="P1794" s="68"/>
      <c r="Q1794" s="68"/>
      <c r="R1794" s="68"/>
    </row>
    <row r="1795" spans="13:18">
      <c r="M1795" s="67"/>
      <c r="O1795" s="68"/>
      <c r="P1795" s="68"/>
      <c r="Q1795" s="68"/>
      <c r="R1795" s="68"/>
    </row>
    <row r="1796" spans="13:18">
      <c r="M1796" s="67"/>
      <c r="O1796" s="68"/>
      <c r="P1796" s="68"/>
      <c r="Q1796" s="68"/>
      <c r="R1796" s="68"/>
    </row>
    <row r="1797" spans="13:18">
      <c r="M1797" s="67"/>
      <c r="O1797" s="68"/>
      <c r="P1797" s="68"/>
      <c r="Q1797" s="68"/>
      <c r="R1797" s="68"/>
    </row>
    <row r="1798" spans="13:18">
      <c r="M1798" s="67"/>
      <c r="O1798" s="68"/>
      <c r="P1798" s="68"/>
      <c r="Q1798" s="68"/>
      <c r="R1798" s="68"/>
    </row>
    <row r="1799" spans="13:18">
      <c r="M1799" s="67"/>
      <c r="O1799" s="68"/>
      <c r="P1799" s="68"/>
      <c r="Q1799" s="68"/>
      <c r="R1799" s="68"/>
    </row>
    <row r="1800" spans="13:18">
      <c r="M1800" s="67"/>
      <c r="O1800" s="68"/>
      <c r="P1800" s="68"/>
      <c r="Q1800" s="68"/>
      <c r="R1800" s="68"/>
    </row>
    <row r="1801" spans="13:18">
      <c r="M1801" s="67"/>
      <c r="O1801" s="68"/>
      <c r="P1801" s="68"/>
      <c r="Q1801" s="68"/>
      <c r="R1801" s="68"/>
    </row>
    <row r="1802" spans="13:18">
      <c r="M1802" s="67"/>
      <c r="O1802" s="68"/>
      <c r="P1802" s="68"/>
      <c r="Q1802" s="68"/>
      <c r="R1802" s="68"/>
    </row>
    <row r="1803" spans="13:18">
      <c r="M1803" s="67"/>
      <c r="O1803" s="68"/>
      <c r="P1803" s="68"/>
      <c r="Q1803" s="68"/>
      <c r="R1803" s="68"/>
    </row>
    <row r="1804" spans="13:18">
      <c r="M1804" s="67"/>
      <c r="O1804" s="68"/>
      <c r="P1804" s="68"/>
      <c r="Q1804" s="68"/>
      <c r="R1804" s="68"/>
    </row>
    <row r="1805" spans="13:18">
      <c r="M1805" s="67"/>
      <c r="O1805" s="68"/>
      <c r="P1805" s="68"/>
      <c r="Q1805" s="68"/>
      <c r="R1805" s="68"/>
    </row>
    <row r="1806" spans="13:18">
      <c r="M1806" s="67"/>
      <c r="O1806" s="68"/>
      <c r="P1806" s="68"/>
      <c r="Q1806" s="68"/>
      <c r="R1806" s="68"/>
    </row>
    <row r="1807" spans="13:18">
      <c r="M1807" s="67"/>
      <c r="O1807" s="68"/>
      <c r="P1807" s="68"/>
      <c r="Q1807" s="68"/>
      <c r="R1807" s="68"/>
    </row>
    <row r="1808" spans="13:18">
      <c r="M1808" s="67"/>
      <c r="O1808" s="68"/>
      <c r="P1808" s="68"/>
      <c r="Q1808" s="68"/>
      <c r="R1808" s="68"/>
    </row>
    <row r="1809" spans="13:18">
      <c r="M1809" s="67"/>
      <c r="O1809" s="68"/>
      <c r="P1809" s="68"/>
      <c r="Q1809" s="68"/>
      <c r="R1809" s="68"/>
    </row>
    <row r="1810" spans="13:18">
      <c r="M1810" s="67"/>
      <c r="O1810" s="68"/>
      <c r="P1810" s="68"/>
      <c r="Q1810" s="68"/>
      <c r="R1810" s="68"/>
    </row>
    <row r="1811" spans="13:18">
      <c r="M1811" s="67"/>
      <c r="O1811" s="68"/>
      <c r="P1811" s="68"/>
      <c r="Q1811" s="68"/>
      <c r="R1811" s="68"/>
    </row>
    <row r="1812" spans="13:18">
      <c r="M1812" s="67"/>
      <c r="O1812" s="68"/>
      <c r="P1812" s="68"/>
      <c r="Q1812" s="68"/>
      <c r="R1812" s="68"/>
    </row>
    <row r="1813" spans="13:18">
      <c r="M1813" s="67"/>
      <c r="O1813" s="68"/>
      <c r="P1813" s="68"/>
      <c r="Q1813" s="68"/>
      <c r="R1813" s="68"/>
    </row>
    <row r="1814" spans="13:18">
      <c r="M1814" s="67"/>
      <c r="O1814" s="68"/>
      <c r="P1814" s="68"/>
      <c r="Q1814" s="68"/>
      <c r="R1814" s="68"/>
    </row>
    <row r="1815" spans="13:18">
      <c r="M1815" s="67"/>
      <c r="O1815" s="68"/>
      <c r="P1815" s="68"/>
      <c r="Q1815" s="68"/>
      <c r="R1815" s="68"/>
    </row>
    <row r="1816" spans="13:18">
      <c r="M1816" s="67"/>
      <c r="O1816" s="68"/>
      <c r="P1816" s="68"/>
      <c r="Q1816" s="68"/>
      <c r="R1816" s="68"/>
    </row>
    <row r="1817" spans="13:18">
      <c r="M1817" s="67"/>
      <c r="O1817" s="68"/>
      <c r="P1817" s="68"/>
      <c r="Q1817" s="68"/>
      <c r="R1817" s="68"/>
    </row>
    <row r="1818" spans="13:18">
      <c r="M1818" s="67"/>
      <c r="O1818" s="68"/>
      <c r="P1818" s="68"/>
      <c r="Q1818" s="68"/>
      <c r="R1818" s="68"/>
    </row>
    <row r="1819" spans="13:18">
      <c r="M1819" s="67"/>
      <c r="O1819" s="68"/>
      <c r="P1819" s="68"/>
      <c r="Q1819" s="68"/>
      <c r="R1819" s="68"/>
    </row>
    <row r="1820" spans="13:18">
      <c r="M1820" s="67"/>
      <c r="O1820" s="68"/>
      <c r="P1820" s="68"/>
      <c r="Q1820" s="68"/>
      <c r="R1820" s="68"/>
    </row>
    <row r="1821" spans="13:18">
      <c r="M1821" s="67"/>
      <c r="O1821" s="68"/>
      <c r="P1821" s="68"/>
      <c r="Q1821" s="68"/>
      <c r="R1821" s="68"/>
    </row>
    <row r="1822" spans="13:18">
      <c r="M1822" s="67"/>
      <c r="O1822" s="68"/>
      <c r="P1822" s="68"/>
      <c r="Q1822" s="68"/>
      <c r="R1822" s="68"/>
    </row>
    <row r="1823" spans="13:18">
      <c r="M1823" s="67"/>
      <c r="O1823" s="68"/>
      <c r="P1823" s="68"/>
      <c r="Q1823" s="68"/>
      <c r="R1823" s="68"/>
    </row>
    <row r="1824" spans="13:18">
      <c r="M1824" s="67"/>
      <c r="O1824" s="68"/>
      <c r="P1824" s="68"/>
      <c r="Q1824" s="68"/>
      <c r="R1824" s="68"/>
    </row>
    <row r="1825" spans="13:18">
      <c r="M1825" s="67"/>
      <c r="O1825" s="68"/>
      <c r="P1825" s="68"/>
      <c r="Q1825" s="68"/>
      <c r="R1825" s="68"/>
    </row>
    <row r="1826" spans="13:18">
      <c r="M1826" s="67"/>
      <c r="O1826" s="68"/>
      <c r="P1826" s="68"/>
      <c r="Q1826" s="68"/>
      <c r="R1826" s="68"/>
    </row>
    <row r="1827" spans="13:18">
      <c r="M1827" s="67"/>
      <c r="O1827" s="68"/>
      <c r="P1827" s="68"/>
      <c r="Q1827" s="68"/>
      <c r="R1827" s="68"/>
    </row>
    <row r="1828" spans="13:18">
      <c r="M1828" s="67"/>
      <c r="O1828" s="68"/>
      <c r="P1828" s="68"/>
      <c r="Q1828" s="68"/>
      <c r="R1828" s="68"/>
    </row>
    <row r="1829" spans="13:18">
      <c r="M1829" s="67"/>
      <c r="O1829" s="68"/>
      <c r="P1829" s="68"/>
      <c r="Q1829" s="68"/>
      <c r="R1829" s="68"/>
    </row>
    <row r="1830" spans="13:18">
      <c r="M1830" s="67"/>
      <c r="O1830" s="68"/>
      <c r="P1830" s="68"/>
      <c r="Q1830" s="68"/>
      <c r="R1830" s="68"/>
    </row>
    <row r="1831" spans="13:18">
      <c r="M1831" s="67"/>
      <c r="O1831" s="68"/>
      <c r="P1831" s="68"/>
      <c r="Q1831" s="68"/>
      <c r="R1831" s="68"/>
    </row>
    <row r="1832" spans="13:18">
      <c r="M1832" s="67"/>
      <c r="O1832" s="68"/>
      <c r="P1832" s="68"/>
      <c r="Q1832" s="68"/>
      <c r="R1832" s="68"/>
    </row>
    <row r="1833" spans="13:18">
      <c r="M1833" s="67"/>
      <c r="O1833" s="68"/>
      <c r="P1833" s="68"/>
      <c r="Q1833" s="68"/>
      <c r="R1833" s="68"/>
    </row>
    <row r="1834" spans="13:18">
      <c r="M1834" s="67"/>
      <c r="O1834" s="68"/>
      <c r="P1834" s="68"/>
      <c r="Q1834" s="68"/>
      <c r="R1834" s="68"/>
    </row>
    <row r="1835" spans="13:18">
      <c r="M1835" s="67"/>
      <c r="O1835" s="68"/>
      <c r="P1835" s="68"/>
      <c r="Q1835" s="68"/>
      <c r="R1835" s="68"/>
    </row>
    <row r="1836" spans="13:18">
      <c r="M1836" s="67"/>
      <c r="O1836" s="68"/>
      <c r="P1836" s="68"/>
      <c r="Q1836" s="68"/>
      <c r="R1836" s="68"/>
    </row>
    <row r="1837" spans="13:18">
      <c r="M1837" s="67"/>
      <c r="O1837" s="68"/>
      <c r="P1837" s="68"/>
      <c r="Q1837" s="68"/>
      <c r="R1837" s="68"/>
    </row>
    <row r="1838" spans="13:18">
      <c r="M1838" s="67"/>
      <c r="O1838" s="68"/>
      <c r="P1838" s="68"/>
      <c r="Q1838" s="68"/>
      <c r="R1838" s="68"/>
    </row>
    <row r="1839" spans="13:18">
      <c r="M1839" s="67"/>
      <c r="O1839" s="68"/>
      <c r="P1839" s="68"/>
      <c r="Q1839" s="68"/>
      <c r="R1839" s="68"/>
    </row>
    <row r="1840" spans="13:18">
      <c r="M1840" s="67"/>
      <c r="O1840" s="68"/>
      <c r="P1840" s="68"/>
      <c r="Q1840" s="68"/>
      <c r="R1840" s="68"/>
    </row>
    <row r="1841" spans="13:18">
      <c r="M1841" s="67"/>
      <c r="O1841" s="68"/>
      <c r="P1841" s="68"/>
      <c r="Q1841" s="68"/>
      <c r="R1841" s="68"/>
    </row>
    <row r="1842" spans="13:18">
      <c r="M1842" s="67"/>
      <c r="O1842" s="68"/>
      <c r="P1842" s="68"/>
      <c r="Q1842" s="68"/>
      <c r="R1842" s="68"/>
    </row>
    <row r="1843" spans="13:18">
      <c r="M1843" s="67"/>
      <c r="O1843" s="68"/>
      <c r="P1843" s="68"/>
      <c r="Q1843" s="68"/>
      <c r="R1843" s="68"/>
    </row>
    <row r="1844" spans="13:18">
      <c r="M1844" s="67"/>
      <c r="O1844" s="68"/>
      <c r="P1844" s="68"/>
      <c r="Q1844" s="68"/>
      <c r="R1844" s="68"/>
    </row>
    <row r="1845" spans="13:18">
      <c r="M1845" s="67"/>
      <c r="O1845" s="68"/>
      <c r="P1845" s="68"/>
      <c r="Q1845" s="68"/>
      <c r="R1845" s="68"/>
    </row>
    <row r="1846" spans="13:18">
      <c r="M1846" s="67"/>
      <c r="O1846" s="68"/>
      <c r="P1846" s="68"/>
      <c r="Q1846" s="68"/>
      <c r="R1846" s="68"/>
    </row>
    <row r="1847" spans="13:18">
      <c r="M1847" s="67"/>
      <c r="O1847" s="68"/>
      <c r="P1847" s="68"/>
      <c r="Q1847" s="68"/>
      <c r="R1847" s="68"/>
    </row>
    <row r="1848" spans="13:18">
      <c r="M1848" s="67"/>
      <c r="O1848" s="68"/>
      <c r="P1848" s="68"/>
      <c r="Q1848" s="68"/>
      <c r="R1848" s="68"/>
    </row>
    <row r="1849" spans="13:18">
      <c r="M1849" s="67"/>
      <c r="O1849" s="68"/>
      <c r="P1849" s="68"/>
      <c r="Q1849" s="68"/>
      <c r="R1849" s="68"/>
    </row>
    <row r="1850" spans="13:18">
      <c r="M1850" s="67"/>
      <c r="O1850" s="68"/>
      <c r="P1850" s="68"/>
      <c r="Q1850" s="68"/>
      <c r="R1850" s="68"/>
    </row>
    <row r="1851" spans="13:18">
      <c r="M1851" s="67"/>
      <c r="O1851" s="68"/>
      <c r="P1851" s="68"/>
      <c r="Q1851" s="68"/>
      <c r="R1851" s="68"/>
    </row>
    <row r="1852" spans="13:18">
      <c r="M1852" s="67"/>
      <c r="O1852" s="68"/>
      <c r="P1852" s="68"/>
      <c r="Q1852" s="68"/>
      <c r="R1852" s="68"/>
    </row>
    <row r="1853" spans="13:18">
      <c r="M1853" s="67"/>
      <c r="O1853" s="68"/>
      <c r="P1853" s="68"/>
      <c r="Q1853" s="68"/>
      <c r="R1853" s="68"/>
    </row>
    <row r="1854" spans="13:18">
      <c r="M1854" s="67"/>
      <c r="O1854" s="68"/>
      <c r="P1854" s="68"/>
      <c r="Q1854" s="68"/>
      <c r="R1854" s="68"/>
    </row>
    <row r="1855" spans="13:18">
      <c r="M1855" s="67"/>
      <c r="O1855" s="68"/>
      <c r="P1855" s="68"/>
      <c r="Q1855" s="68"/>
      <c r="R1855" s="68"/>
    </row>
    <row r="1856" spans="13:18">
      <c r="M1856" s="67"/>
      <c r="O1856" s="68"/>
      <c r="P1856" s="68"/>
      <c r="Q1856" s="68"/>
      <c r="R1856" s="68"/>
    </row>
    <row r="1857" spans="13:18">
      <c r="M1857" s="67"/>
      <c r="O1857" s="68"/>
      <c r="P1857" s="68"/>
      <c r="Q1857" s="68"/>
      <c r="R1857" s="68"/>
    </row>
    <row r="1858" spans="13:18">
      <c r="M1858" s="67"/>
      <c r="O1858" s="68"/>
      <c r="P1858" s="68"/>
      <c r="Q1858" s="68"/>
      <c r="R1858" s="68"/>
    </row>
    <row r="1859" spans="13:18">
      <c r="M1859" s="67"/>
      <c r="O1859" s="68"/>
      <c r="P1859" s="68"/>
      <c r="Q1859" s="68"/>
      <c r="R1859" s="68"/>
    </row>
    <row r="1860" spans="13:18">
      <c r="M1860" s="67"/>
      <c r="O1860" s="68"/>
      <c r="P1860" s="68"/>
      <c r="Q1860" s="68"/>
      <c r="R1860" s="68"/>
    </row>
    <row r="1861" spans="13:18">
      <c r="M1861" s="67"/>
      <c r="O1861" s="68"/>
      <c r="P1861" s="68"/>
      <c r="Q1861" s="68"/>
      <c r="R1861" s="68"/>
    </row>
    <row r="1862" spans="13:18">
      <c r="M1862" s="67"/>
      <c r="O1862" s="68"/>
      <c r="P1862" s="68"/>
      <c r="Q1862" s="68"/>
      <c r="R1862" s="68"/>
    </row>
    <row r="1863" spans="13:18">
      <c r="M1863" s="67"/>
      <c r="O1863" s="68"/>
      <c r="P1863" s="68"/>
      <c r="Q1863" s="68"/>
      <c r="R1863" s="68"/>
    </row>
    <row r="1864" spans="13:18">
      <c r="M1864" s="67"/>
      <c r="O1864" s="68"/>
      <c r="P1864" s="68"/>
      <c r="Q1864" s="68"/>
      <c r="R1864" s="68"/>
    </row>
    <row r="1865" spans="13:18">
      <c r="M1865" s="67"/>
      <c r="O1865" s="68"/>
      <c r="P1865" s="68"/>
      <c r="Q1865" s="68"/>
      <c r="R1865" s="68"/>
    </row>
    <row r="1866" spans="13:18">
      <c r="M1866" s="67"/>
      <c r="O1866" s="68"/>
      <c r="P1866" s="68"/>
      <c r="Q1866" s="68"/>
      <c r="R1866" s="68"/>
    </row>
    <row r="1867" spans="13:18">
      <c r="M1867" s="67"/>
      <c r="O1867" s="68"/>
      <c r="P1867" s="68"/>
      <c r="Q1867" s="68"/>
      <c r="R1867" s="68"/>
    </row>
    <row r="1868" spans="13:18">
      <c r="M1868" s="67"/>
      <c r="O1868" s="68"/>
      <c r="P1868" s="68"/>
      <c r="Q1868" s="68"/>
      <c r="R1868" s="68"/>
    </row>
    <row r="1869" spans="13:18">
      <c r="M1869" s="67"/>
      <c r="O1869" s="68"/>
      <c r="P1869" s="68"/>
      <c r="Q1869" s="68"/>
      <c r="R1869" s="68"/>
    </row>
    <row r="1870" spans="13:18">
      <c r="M1870" s="67"/>
      <c r="O1870" s="68"/>
      <c r="P1870" s="68"/>
      <c r="Q1870" s="68"/>
      <c r="R1870" s="68"/>
    </row>
    <row r="1871" spans="13:18">
      <c r="M1871" s="67"/>
      <c r="O1871" s="68"/>
      <c r="P1871" s="68"/>
      <c r="Q1871" s="68"/>
      <c r="R1871" s="68"/>
    </row>
    <row r="1872" spans="13:18">
      <c r="M1872" s="67"/>
      <c r="O1872" s="68"/>
      <c r="P1872" s="68"/>
      <c r="Q1872" s="68"/>
      <c r="R1872" s="68"/>
    </row>
    <row r="1873" spans="13:18">
      <c r="M1873" s="67"/>
      <c r="O1873" s="68"/>
      <c r="P1873" s="68"/>
      <c r="Q1873" s="68"/>
      <c r="R1873" s="68"/>
    </row>
    <row r="1874" spans="13:18">
      <c r="M1874" s="67"/>
      <c r="O1874" s="68"/>
      <c r="P1874" s="68"/>
      <c r="Q1874" s="68"/>
      <c r="R1874" s="68"/>
    </row>
    <row r="1875" spans="13:18">
      <c r="M1875" s="67"/>
      <c r="O1875" s="68"/>
      <c r="P1875" s="68"/>
      <c r="Q1875" s="68"/>
      <c r="R1875" s="68"/>
    </row>
    <row r="1876" spans="13:18">
      <c r="M1876" s="67"/>
      <c r="O1876" s="68"/>
      <c r="P1876" s="68"/>
      <c r="Q1876" s="68"/>
      <c r="R1876" s="68"/>
    </row>
    <row r="1877" spans="13:18">
      <c r="M1877" s="67"/>
      <c r="O1877" s="68"/>
      <c r="P1877" s="68"/>
      <c r="Q1877" s="68"/>
      <c r="R1877" s="68"/>
    </row>
    <row r="1878" spans="13:18">
      <c r="M1878" s="67"/>
      <c r="O1878" s="68"/>
      <c r="P1878" s="68"/>
      <c r="Q1878" s="68"/>
      <c r="R1878" s="68"/>
    </row>
    <row r="1879" spans="13:18">
      <c r="M1879" s="67"/>
      <c r="O1879" s="68"/>
      <c r="P1879" s="68"/>
      <c r="Q1879" s="68"/>
      <c r="R1879" s="68"/>
    </row>
    <row r="1880" spans="13:18">
      <c r="M1880" s="67"/>
      <c r="O1880" s="68"/>
      <c r="P1880" s="68"/>
      <c r="Q1880" s="68"/>
      <c r="R1880" s="68"/>
    </row>
    <row r="1881" spans="13:18">
      <c r="M1881" s="67"/>
      <c r="O1881" s="68"/>
      <c r="P1881" s="68"/>
      <c r="Q1881" s="68"/>
      <c r="R1881" s="68"/>
    </row>
    <row r="1882" spans="13:18">
      <c r="M1882" s="67"/>
      <c r="O1882" s="68"/>
      <c r="P1882" s="68"/>
      <c r="Q1882" s="68"/>
      <c r="R1882" s="68"/>
    </row>
    <row r="1883" spans="13:18">
      <c r="M1883" s="67"/>
      <c r="O1883" s="68"/>
      <c r="P1883" s="68"/>
      <c r="Q1883" s="68"/>
      <c r="R1883" s="68"/>
    </row>
    <row r="1884" spans="13:18">
      <c r="M1884" s="67"/>
      <c r="O1884" s="68"/>
      <c r="P1884" s="68"/>
      <c r="Q1884" s="68"/>
      <c r="R1884" s="68"/>
    </row>
    <row r="1885" spans="13:18">
      <c r="M1885" s="67"/>
      <c r="O1885" s="68"/>
      <c r="P1885" s="68"/>
      <c r="Q1885" s="68"/>
      <c r="R1885" s="68"/>
    </row>
    <row r="1886" spans="13:18">
      <c r="M1886" s="67"/>
      <c r="O1886" s="68"/>
      <c r="P1886" s="68"/>
      <c r="Q1886" s="68"/>
      <c r="R1886" s="68"/>
    </row>
    <row r="1887" spans="13:18">
      <c r="M1887" s="67"/>
      <c r="O1887" s="68"/>
      <c r="P1887" s="68"/>
      <c r="Q1887" s="68"/>
      <c r="R1887" s="68"/>
    </row>
    <row r="1888" spans="13:18">
      <c r="M1888" s="67"/>
      <c r="O1888" s="68"/>
      <c r="P1888" s="68"/>
      <c r="Q1888" s="68"/>
      <c r="R1888" s="68"/>
    </row>
    <row r="1889" spans="13:18">
      <c r="M1889" s="67"/>
      <c r="O1889" s="68"/>
      <c r="P1889" s="68"/>
      <c r="Q1889" s="68"/>
      <c r="R1889" s="68"/>
    </row>
    <row r="1890" spans="13:18">
      <c r="M1890" s="67"/>
      <c r="O1890" s="68"/>
      <c r="P1890" s="68"/>
      <c r="Q1890" s="68"/>
      <c r="R1890" s="68"/>
    </row>
    <row r="1891" spans="13:18">
      <c r="M1891" s="67"/>
      <c r="O1891" s="68"/>
      <c r="P1891" s="68"/>
      <c r="Q1891" s="68"/>
      <c r="R1891" s="68"/>
    </row>
    <row r="1892" spans="13:18">
      <c r="M1892" s="67"/>
      <c r="O1892" s="68"/>
      <c r="P1892" s="68"/>
      <c r="Q1892" s="68"/>
      <c r="R1892" s="68"/>
    </row>
    <row r="1893" spans="13:18">
      <c r="M1893" s="67"/>
      <c r="O1893" s="68"/>
      <c r="P1893" s="68"/>
      <c r="Q1893" s="68"/>
      <c r="R1893" s="68"/>
    </row>
    <row r="1894" spans="13:18">
      <c r="M1894" s="67"/>
      <c r="O1894" s="68"/>
      <c r="P1894" s="68"/>
      <c r="Q1894" s="68"/>
      <c r="R1894" s="68"/>
    </row>
    <row r="1895" spans="13:18">
      <c r="M1895" s="67"/>
      <c r="O1895" s="68"/>
      <c r="P1895" s="68"/>
      <c r="Q1895" s="68"/>
      <c r="R1895" s="68"/>
    </row>
    <row r="1896" spans="13:18">
      <c r="M1896" s="67"/>
      <c r="O1896" s="68"/>
      <c r="P1896" s="68"/>
      <c r="Q1896" s="68"/>
      <c r="R1896" s="68"/>
    </row>
    <row r="1897" spans="13:18">
      <c r="M1897" s="67"/>
      <c r="O1897" s="68"/>
      <c r="P1897" s="68"/>
      <c r="Q1897" s="68"/>
      <c r="R1897" s="68"/>
    </row>
    <row r="1898" spans="13:18">
      <c r="M1898" s="67"/>
      <c r="O1898" s="68"/>
      <c r="P1898" s="68"/>
      <c r="Q1898" s="68"/>
      <c r="R1898" s="68"/>
    </row>
    <row r="1899" spans="13:18">
      <c r="M1899" s="67"/>
      <c r="O1899" s="68"/>
      <c r="P1899" s="68"/>
      <c r="Q1899" s="68"/>
      <c r="R1899" s="68"/>
    </row>
    <row r="1900" spans="13:18">
      <c r="M1900" s="67"/>
      <c r="O1900" s="68"/>
      <c r="P1900" s="68"/>
      <c r="Q1900" s="68"/>
      <c r="R1900" s="68"/>
    </row>
    <row r="1901" spans="13:18">
      <c r="M1901" s="67"/>
      <c r="O1901" s="68"/>
      <c r="P1901" s="68"/>
      <c r="Q1901" s="68"/>
      <c r="R1901" s="68"/>
    </row>
    <row r="1902" spans="13:18">
      <c r="M1902" s="67"/>
      <c r="O1902" s="68"/>
      <c r="P1902" s="68"/>
      <c r="Q1902" s="68"/>
      <c r="R1902" s="68"/>
    </row>
    <row r="1903" spans="13:18">
      <c r="M1903" s="67"/>
      <c r="O1903" s="68"/>
      <c r="P1903" s="68"/>
      <c r="Q1903" s="68"/>
      <c r="R1903" s="68"/>
    </row>
    <row r="1904" spans="13:18">
      <c r="M1904" s="67"/>
      <c r="O1904" s="68"/>
      <c r="P1904" s="68"/>
      <c r="Q1904" s="68"/>
      <c r="R1904" s="68"/>
    </row>
    <row r="1905" spans="13:18">
      <c r="M1905" s="67"/>
      <c r="O1905" s="68"/>
      <c r="P1905" s="68"/>
      <c r="Q1905" s="68"/>
      <c r="R1905" s="68"/>
    </row>
    <row r="1906" spans="13:18">
      <c r="M1906" s="67"/>
      <c r="O1906" s="68"/>
      <c r="P1906" s="68"/>
      <c r="Q1906" s="68"/>
      <c r="R1906" s="68"/>
    </row>
    <row r="1907" spans="13:18">
      <c r="M1907" s="67"/>
      <c r="O1907" s="68"/>
      <c r="P1907" s="68"/>
      <c r="Q1907" s="68"/>
      <c r="R1907" s="68"/>
    </row>
    <row r="1908" spans="13:18">
      <c r="M1908" s="67"/>
      <c r="O1908" s="68"/>
      <c r="P1908" s="68"/>
      <c r="Q1908" s="68"/>
      <c r="R1908" s="68"/>
    </row>
    <row r="1909" spans="13:18">
      <c r="M1909" s="67"/>
      <c r="O1909" s="68"/>
      <c r="P1909" s="68"/>
      <c r="Q1909" s="68"/>
      <c r="R1909" s="68"/>
    </row>
    <row r="1910" spans="13:18">
      <c r="M1910" s="67"/>
      <c r="O1910" s="68"/>
      <c r="P1910" s="68"/>
      <c r="Q1910" s="68"/>
      <c r="R1910" s="68"/>
    </row>
    <row r="1911" spans="13:18">
      <c r="M1911" s="67"/>
      <c r="O1911" s="68"/>
      <c r="P1911" s="68"/>
      <c r="Q1911" s="68"/>
      <c r="R1911" s="68"/>
    </row>
    <row r="1912" spans="13:18">
      <c r="M1912" s="67"/>
      <c r="O1912" s="68"/>
      <c r="P1912" s="68"/>
      <c r="Q1912" s="68"/>
      <c r="R1912" s="68"/>
    </row>
    <row r="1913" spans="13:18">
      <c r="M1913" s="67"/>
      <c r="O1913" s="68"/>
      <c r="P1913" s="68"/>
      <c r="Q1913" s="68"/>
      <c r="R1913" s="68"/>
    </row>
    <row r="1914" spans="13:18">
      <c r="M1914" s="67"/>
      <c r="O1914" s="68"/>
      <c r="P1914" s="68"/>
      <c r="Q1914" s="68"/>
      <c r="R1914" s="68"/>
    </row>
    <row r="1915" spans="13:18">
      <c r="M1915" s="67"/>
      <c r="O1915" s="68"/>
      <c r="P1915" s="68"/>
      <c r="Q1915" s="68"/>
      <c r="R1915" s="68"/>
    </row>
    <row r="1916" spans="13:18">
      <c r="M1916" s="67"/>
      <c r="O1916" s="68"/>
      <c r="P1916" s="68"/>
      <c r="Q1916" s="68"/>
      <c r="R1916" s="68"/>
    </row>
    <row r="1917" spans="13:18">
      <c r="M1917" s="67"/>
      <c r="O1917" s="68"/>
      <c r="P1917" s="68"/>
      <c r="Q1917" s="68"/>
      <c r="R1917" s="68"/>
    </row>
    <row r="1918" spans="13:18">
      <c r="M1918" s="67"/>
      <c r="O1918" s="68"/>
      <c r="P1918" s="68"/>
      <c r="Q1918" s="68"/>
      <c r="R1918" s="68"/>
    </row>
    <row r="1919" spans="13:18">
      <c r="M1919" s="67"/>
      <c r="O1919" s="68"/>
      <c r="P1919" s="68"/>
      <c r="Q1919" s="68"/>
      <c r="R1919" s="68"/>
    </row>
    <row r="1920" spans="13:18">
      <c r="M1920" s="67"/>
      <c r="O1920" s="68"/>
      <c r="P1920" s="68"/>
      <c r="Q1920" s="68"/>
      <c r="R1920" s="68"/>
    </row>
    <row r="1921" spans="13:18">
      <c r="M1921" s="67"/>
      <c r="O1921" s="68"/>
      <c r="P1921" s="68"/>
      <c r="Q1921" s="68"/>
      <c r="R1921" s="68"/>
    </row>
    <row r="1922" spans="13:18">
      <c r="M1922" s="67"/>
      <c r="O1922" s="68"/>
      <c r="P1922" s="68"/>
      <c r="Q1922" s="68"/>
      <c r="R1922" s="68"/>
    </row>
    <row r="1923" spans="13:18">
      <c r="M1923" s="67"/>
      <c r="O1923" s="68"/>
      <c r="P1923" s="68"/>
      <c r="Q1923" s="68"/>
      <c r="R1923" s="68"/>
    </row>
    <row r="1924" spans="13:18">
      <c r="M1924" s="67"/>
      <c r="O1924" s="68"/>
      <c r="P1924" s="68"/>
      <c r="Q1924" s="68"/>
      <c r="R1924" s="68"/>
    </row>
    <row r="1925" spans="13:18">
      <c r="M1925" s="67"/>
      <c r="O1925" s="68"/>
      <c r="P1925" s="68"/>
      <c r="Q1925" s="68"/>
      <c r="R1925" s="68"/>
    </row>
    <row r="1926" spans="13:18">
      <c r="M1926" s="67"/>
      <c r="O1926" s="68"/>
      <c r="P1926" s="68"/>
      <c r="Q1926" s="68"/>
      <c r="R1926" s="68"/>
    </row>
    <row r="1927" spans="13:18">
      <c r="M1927" s="67"/>
      <c r="O1927" s="68"/>
      <c r="P1927" s="68"/>
      <c r="Q1927" s="68"/>
      <c r="R1927" s="68"/>
    </row>
    <row r="1928" spans="13:18">
      <c r="M1928" s="67"/>
      <c r="O1928" s="68"/>
      <c r="P1928" s="68"/>
      <c r="Q1928" s="68"/>
      <c r="R1928" s="68"/>
    </row>
    <row r="1929" spans="13:18">
      <c r="M1929" s="67"/>
      <c r="O1929" s="68"/>
      <c r="P1929" s="68"/>
      <c r="Q1929" s="68"/>
      <c r="R1929" s="68"/>
    </row>
    <row r="1930" spans="13:18">
      <c r="M1930" s="67"/>
      <c r="O1930" s="68"/>
      <c r="P1930" s="68"/>
      <c r="Q1930" s="68"/>
      <c r="R1930" s="68"/>
    </row>
    <row r="1931" spans="13:18">
      <c r="M1931" s="67"/>
      <c r="O1931" s="68"/>
      <c r="P1931" s="68"/>
      <c r="Q1931" s="68"/>
      <c r="R1931" s="68"/>
    </row>
    <row r="1932" spans="13:18">
      <c r="M1932" s="67"/>
      <c r="O1932" s="68"/>
      <c r="P1932" s="68"/>
      <c r="Q1932" s="68"/>
      <c r="R1932" s="68"/>
    </row>
    <row r="1933" spans="13:18">
      <c r="M1933" s="67"/>
      <c r="O1933" s="68"/>
      <c r="P1933" s="68"/>
      <c r="Q1933" s="68"/>
      <c r="R1933" s="68"/>
    </row>
    <row r="1934" spans="13:18">
      <c r="M1934" s="67"/>
      <c r="O1934" s="68"/>
      <c r="P1934" s="68"/>
      <c r="Q1934" s="68"/>
      <c r="R1934" s="68"/>
    </row>
    <row r="1935" spans="13:18">
      <c r="M1935" s="67"/>
      <c r="O1935" s="68"/>
      <c r="P1935" s="68"/>
      <c r="Q1935" s="68"/>
      <c r="R1935" s="68"/>
    </row>
    <row r="1936" spans="13:18">
      <c r="M1936" s="67"/>
      <c r="O1936" s="68"/>
      <c r="P1936" s="68"/>
      <c r="Q1936" s="68"/>
      <c r="R1936" s="68"/>
    </row>
    <row r="1937" spans="13:18">
      <c r="M1937" s="67"/>
      <c r="O1937" s="68"/>
      <c r="P1937" s="68"/>
      <c r="Q1937" s="68"/>
      <c r="R1937" s="68"/>
    </row>
    <row r="1938" spans="13:18">
      <c r="M1938" s="67"/>
      <c r="O1938" s="68"/>
      <c r="P1938" s="68"/>
      <c r="Q1938" s="68"/>
      <c r="R1938" s="68"/>
    </row>
    <row r="1939" spans="13:18">
      <c r="M1939" s="67"/>
      <c r="O1939" s="68"/>
      <c r="P1939" s="68"/>
      <c r="Q1939" s="68"/>
      <c r="R1939" s="68"/>
    </row>
    <row r="1940" spans="13:18">
      <c r="M1940" s="67"/>
      <c r="O1940" s="68"/>
      <c r="P1940" s="68"/>
      <c r="Q1940" s="68"/>
      <c r="R1940" s="68"/>
    </row>
    <row r="1941" spans="13:18">
      <c r="M1941" s="67"/>
      <c r="O1941" s="68"/>
      <c r="P1941" s="68"/>
      <c r="Q1941" s="68"/>
      <c r="R1941" s="68"/>
    </row>
    <row r="1942" spans="13:18">
      <c r="M1942" s="67"/>
      <c r="O1942" s="68"/>
      <c r="P1942" s="68"/>
      <c r="Q1942" s="68"/>
      <c r="R1942" s="68"/>
    </row>
    <row r="1943" spans="13:18">
      <c r="M1943" s="67"/>
      <c r="O1943" s="68"/>
      <c r="P1943" s="68"/>
      <c r="Q1943" s="68"/>
      <c r="R1943" s="68"/>
    </row>
    <row r="1944" spans="13:18">
      <c r="M1944" s="67"/>
      <c r="O1944" s="68"/>
      <c r="P1944" s="68"/>
      <c r="Q1944" s="68"/>
      <c r="R1944" s="68"/>
    </row>
    <row r="1945" spans="13:18">
      <c r="M1945" s="67"/>
      <c r="O1945" s="68"/>
      <c r="P1945" s="68"/>
      <c r="Q1945" s="68"/>
      <c r="R1945" s="68"/>
    </row>
    <row r="1946" spans="13:18">
      <c r="M1946" s="67"/>
      <c r="O1946" s="68"/>
      <c r="P1946" s="68"/>
      <c r="Q1946" s="68"/>
      <c r="R1946" s="68"/>
    </row>
    <row r="1947" spans="13:18">
      <c r="M1947" s="67"/>
      <c r="O1947" s="68"/>
      <c r="P1947" s="68"/>
      <c r="Q1947" s="68"/>
      <c r="R1947" s="68"/>
    </row>
    <row r="1948" spans="13:18">
      <c r="M1948" s="67"/>
      <c r="O1948" s="68"/>
      <c r="P1948" s="68"/>
      <c r="Q1948" s="68"/>
      <c r="R1948" s="68"/>
    </row>
    <row r="1949" spans="13:18">
      <c r="M1949" s="67"/>
      <c r="O1949" s="68"/>
      <c r="P1949" s="68"/>
      <c r="Q1949" s="68"/>
      <c r="R1949" s="68"/>
    </row>
    <row r="1950" spans="13:18">
      <c r="M1950" s="67"/>
      <c r="O1950" s="68"/>
      <c r="P1950" s="68"/>
      <c r="Q1950" s="68"/>
      <c r="R1950" s="68"/>
    </row>
    <row r="1951" spans="13:18">
      <c r="M1951" s="67"/>
      <c r="O1951" s="68"/>
      <c r="P1951" s="68"/>
      <c r="Q1951" s="68"/>
      <c r="R1951" s="68"/>
    </row>
    <row r="1952" spans="13:18">
      <c r="M1952" s="67"/>
      <c r="O1952" s="68"/>
      <c r="P1952" s="68"/>
      <c r="Q1952" s="68"/>
      <c r="R1952" s="68"/>
    </row>
    <row r="1953" spans="13:18">
      <c r="M1953" s="67"/>
      <c r="O1953" s="68"/>
      <c r="P1953" s="68"/>
      <c r="Q1953" s="68"/>
      <c r="R1953" s="68"/>
    </row>
    <row r="1954" spans="13:18">
      <c r="M1954" s="67"/>
      <c r="O1954" s="68"/>
      <c r="P1954" s="68"/>
      <c r="Q1954" s="68"/>
      <c r="R1954" s="68"/>
    </row>
    <row r="1955" spans="13:18">
      <c r="M1955" s="67"/>
      <c r="O1955" s="68"/>
      <c r="P1955" s="68"/>
      <c r="Q1955" s="68"/>
      <c r="R1955" s="68"/>
    </row>
    <row r="1956" spans="13:18">
      <c r="M1956" s="67"/>
      <c r="O1956" s="68"/>
      <c r="P1956" s="68"/>
      <c r="Q1956" s="68"/>
      <c r="R1956" s="68"/>
    </row>
    <row r="1957" spans="13:18">
      <c r="M1957" s="67"/>
      <c r="O1957" s="68"/>
      <c r="P1957" s="68"/>
      <c r="Q1957" s="68"/>
      <c r="R1957" s="68"/>
    </row>
    <row r="1958" spans="13:18">
      <c r="M1958" s="67"/>
      <c r="O1958" s="68"/>
      <c r="P1958" s="68"/>
      <c r="Q1958" s="68"/>
      <c r="R1958" s="68"/>
    </row>
    <row r="1959" spans="13:18">
      <c r="M1959" s="67"/>
      <c r="O1959" s="68"/>
      <c r="P1959" s="68"/>
      <c r="Q1959" s="68"/>
      <c r="R1959" s="68"/>
    </row>
    <row r="1960" spans="13:18">
      <c r="M1960" s="67"/>
      <c r="O1960" s="68"/>
      <c r="P1960" s="68"/>
      <c r="Q1960" s="68"/>
      <c r="R1960" s="68"/>
    </row>
    <row r="1961" spans="13:18">
      <c r="M1961" s="67"/>
      <c r="O1961" s="68"/>
      <c r="P1961" s="68"/>
      <c r="Q1961" s="68"/>
      <c r="R1961" s="68"/>
    </row>
    <row r="1962" spans="13:18">
      <c r="M1962" s="67"/>
      <c r="O1962" s="68"/>
      <c r="P1962" s="68"/>
      <c r="Q1962" s="68"/>
      <c r="R1962" s="68"/>
    </row>
    <row r="1963" spans="13:18">
      <c r="M1963" s="67"/>
      <c r="O1963" s="68"/>
      <c r="P1963" s="68"/>
      <c r="Q1963" s="68"/>
      <c r="R1963" s="68"/>
    </row>
    <row r="1964" spans="13:18">
      <c r="M1964" s="67"/>
      <c r="O1964" s="68"/>
      <c r="P1964" s="68"/>
      <c r="Q1964" s="68"/>
      <c r="R1964" s="68"/>
    </row>
    <row r="1965" spans="13:18">
      <c r="M1965" s="67"/>
      <c r="O1965" s="68"/>
      <c r="P1965" s="68"/>
      <c r="Q1965" s="68"/>
      <c r="R1965" s="68"/>
    </row>
    <row r="1966" spans="13:18">
      <c r="M1966" s="67"/>
      <c r="O1966" s="68"/>
      <c r="P1966" s="68"/>
      <c r="Q1966" s="68"/>
      <c r="R1966" s="68"/>
    </row>
    <row r="1967" spans="13:18">
      <c r="M1967" s="67"/>
      <c r="O1967" s="68"/>
      <c r="P1967" s="68"/>
      <c r="Q1967" s="68"/>
      <c r="R1967" s="68"/>
    </row>
    <row r="1968" spans="13:18">
      <c r="M1968" s="67"/>
      <c r="O1968" s="68"/>
      <c r="P1968" s="68"/>
      <c r="Q1968" s="68"/>
      <c r="R1968" s="68"/>
    </row>
    <row r="1969" spans="13:18">
      <c r="M1969" s="67"/>
      <c r="O1969" s="68"/>
      <c r="P1969" s="68"/>
      <c r="Q1969" s="68"/>
      <c r="R1969" s="68"/>
    </row>
    <row r="1970" spans="13:18">
      <c r="M1970" s="67"/>
      <c r="O1970" s="68"/>
      <c r="P1970" s="68"/>
      <c r="Q1970" s="68"/>
      <c r="R1970" s="68"/>
    </row>
    <row r="1971" spans="13:18">
      <c r="M1971" s="67"/>
      <c r="O1971" s="68"/>
      <c r="P1971" s="68"/>
      <c r="Q1971" s="68"/>
      <c r="R1971" s="68"/>
    </row>
    <row r="1972" spans="13:18">
      <c r="M1972" s="67"/>
      <c r="O1972" s="68"/>
      <c r="P1972" s="68"/>
      <c r="Q1972" s="68"/>
      <c r="R1972" s="68"/>
    </row>
    <row r="1973" spans="13:18">
      <c r="M1973" s="67"/>
      <c r="O1973" s="68"/>
      <c r="P1973" s="68"/>
      <c r="Q1973" s="68"/>
      <c r="R1973" s="68"/>
    </row>
    <row r="1974" spans="13:18">
      <c r="M1974" s="67"/>
      <c r="O1974" s="68"/>
      <c r="P1974" s="68"/>
      <c r="Q1974" s="68"/>
      <c r="R1974" s="68"/>
    </row>
    <row r="1975" spans="13:18">
      <c r="M1975" s="67"/>
      <c r="O1975" s="68"/>
      <c r="P1975" s="68"/>
      <c r="Q1975" s="68"/>
      <c r="R1975" s="68"/>
    </row>
    <row r="1976" spans="13:18">
      <c r="M1976" s="67"/>
      <c r="O1976" s="68"/>
      <c r="P1976" s="68"/>
      <c r="Q1976" s="68"/>
      <c r="R1976" s="68"/>
    </row>
    <row r="1977" spans="13:18">
      <c r="M1977" s="67"/>
      <c r="O1977" s="68"/>
      <c r="P1977" s="68"/>
      <c r="Q1977" s="68"/>
      <c r="R1977" s="68"/>
    </row>
    <row r="1978" spans="13:18">
      <c r="M1978" s="67"/>
      <c r="O1978" s="68"/>
      <c r="P1978" s="68"/>
      <c r="Q1978" s="68"/>
      <c r="R1978" s="68"/>
    </row>
    <row r="1979" spans="13:18">
      <c r="M1979" s="67"/>
      <c r="O1979" s="68"/>
      <c r="P1979" s="68"/>
      <c r="Q1979" s="68"/>
      <c r="R1979" s="68"/>
    </row>
    <row r="1980" spans="13:18">
      <c r="M1980" s="67"/>
      <c r="O1980" s="68"/>
      <c r="P1980" s="68"/>
      <c r="Q1980" s="68"/>
      <c r="R1980" s="68"/>
    </row>
    <row r="1981" spans="13:18">
      <c r="M1981" s="67"/>
      <c r="O1981" s="68"/>
      <c r="P1981" s="68"/>
      <c r="Q1981" s="68"/>
      <c r="R1981" s="68"/>
    </row>
    <row r="1982" spans="13:18">
      <c r="M1982" s="67"/>
      <c r="O1982" s="68"/>
      <c r="P1982" s="68"/>
      <c r="Q1982" s="68"/>
      <c r="R1982" s="68"/>
    </row>
    <row r="1983" spans="13:18">
      <c r="M1983" s="67"/>
      <c r="O1983" s="68"/>
      <c r="P1983" s="68"/>
      <c r="Q1983" s="68"/>
      <c r="R1983" s="68"/>
    </row>
    <row r="1984" spans="13:18">
      <c r="M1984" s="67"/>
      <c r="O1984" s="68"/>
      <c r="P1984" s="68"/>
      <c r="Q1984" s="68"/>
      <c r="R1984" s="68"/>
    </row>
    <row r="1985" spans="13:18">
      <c r="M1985" s="67"/>
      <c r="O1985" s="68"/>
      <c r="P1985" s="68"/>
      <c r="Q1985" s="68"/>
      <c r="R1985" s="68"/>
    </row>
    <row r="1986" spans="13:18">
      <c r="M1986" s="67"/>
      <c r="O1986" s="68"/>
      <c r="P1986" s="68"/>
      <c r="Q1986" s="68"/>
      <c r="R1986" s="68"/>
    </row>
    <row r="1987" spans="13:18">
      <c r="M1987" s="67"/>
      <c r="O1987" s="68"/>
      <c r="P1987" s="68"/>
      <c r="Q1987" s="68"/>
      <c r="R1987" s="68"/>
    </row>
    <row r="1988" spans="13:18">
      <c r="M1988" s="67"/>
      <c r="O1988" s="68"/>
      <c r="P1988" s="68"/>
      <c r="Q1988" s="68"/>
      <c r="R1988" s="68"/>
    </row>
    <row r="1989" spans="13:18">
      <c r="M1989" s="67"/>
      <c r="O1989" s="68"/>
      <c r="P1989" s="68"/>
      <c r="Q1989" s="68"/>
      <c r="R1989" s="68"/>
    </row>
    <row r="1990" spans="13:18">
      <c r="M1990" s="67"/>
      <c r="O1990" s="68"/>
      <c r="P1990" s="68"/>
      <c r="Q1990" s="68"/>
      <c r="R1990" s="68"/>
    </row>
    <row r="1991" spans="13:18">
      <c r="M1991" s="67"/>
      <c r="O1991" s="68"/>
      <c r="P1991" s="68"/>
      <c r="Q1991" s="68"/>
      <c r="R1991" s="68"/>
    </row>
    <row r="1992" spans="13:18">
      <c r="M1992" s="67"/>
      <c r="O1992" s="68"/>
      <c r="P1992" s="68"/>
      <c r="Q1992" s="68"/>
      <c r="R1992" s="68"/>
    </row>
    <row r="1993" spans="13:18">
      <c r="M1993" s="67"/>
      <c r="O1993" s="68"/>
      <c r="P1993" s="68"/>
      <c r="Q1993" s="68"/>
      <c r="R1993" s="68"/>
    </row>
    <row r="1994" spans="13:18">
      <c r="M1994" s="67"/>
      <c r="O1994" s="68"/>
      <c r="P1994" s="68"/>
      <c r="Q1994" s="68"/>
      <c r="R1994" s="68"/>
    </row>
    <row r="1995" spans="13:18">
      <c r="M1995" s="67"/>
      <c r="O1995" s="68"/>
      <c r="P1995" s="68"/>
      <c r="Q1995" s="68"/>
      <c r="R1995" s="68"/>
    </row>
    <row r="1996" spans="13:18">
      <c r="M1996" s="67"/>
      <c r="O1996" s="68"/>
      <c r="P1996" s="68"/>
      <c r="Q1996" s="68"/>
      <c r="R1996" s="68"/>
    </row>
    <row r="1997" spans="13:18">
      <c r="M1997" s="67"/>
      <c r="O1997" s="68"/>
      <c r="P1997" s="68"/>
      <c r="Q1997" s="68"/>
      <c r="R1997" s="68"/>
    </row>
    <row r="1998" spans="13:18">
      <c r="M1998" s="67"/>
      <c r="O1998" s="68"/>
      <c r="P1998" s="68"/>
      <c r="Q1998" s="68"/>
      <c r="R1998" s="68"/>
    </row>
    <row r="1999" spans="13:18">
      <c r="M1999" s="67"/>
      <c r="O1999" s="68"/>
      <c r="P1999" s="68"/>
      <c r="Q1999" s="68"/>
      <c r="R1999" s="68"/>
    </row>
    <row r="2000" spans="13:18">
      <c r="M2000" s="67"/>
      <c r="O2000" s="68"/>
      <c r="P2000" s="68"/>
      <c r="Q2000" s="68"/>
      <c r="R2000" s="68"/>
    </row>
    <row r="2001" spans="13:18">
      <c r="M2001" s="67"/>
      <c r="O2001" s="68"/>
      <c r="P2001" s="68"/>
      <c r="Q2001" s="68"/>
      <c r="R2001" s="68"/>
    </row>
    <row r="2002" spans="13:18">
      <c r="M2002" s="67"/>
      <c r="O2002" s="68"/>
      <c r="P2002" s="68"/>
      <c r="Q2002" s="68"/>
      <c r="R2002" s="68"/>
    </row>
    <row r="2003" spans="13:18">
      <c r="M2003" s="67"/>
      <c r="O2003" s="68"/>
      <c r="P2003" s="68"/>
      <c r="Q2003" s="68"/>
      <c r="R2003" s="68"/>
    </row>
    <row r="2004" spans="13:18">
      <c r="M2004" s="67"/>
      <c r="O2004" s="68"/>
      <c r="P2004" s="68"/>
      <c r="Q2004" s="68"/>
      <c r="R2004" s="68"/>
    </row>
    <row r="2005" spans="13:18">
      <c r="M2005" s="67"/>
      <c r="O2005" s="68"/>
      <c r="P2005" s="68"/>
      <c r="Q2005" s="68"/>
      <c r="R2005" s="68"/>
    </row>
    <row r="2006" spans="13:18">
      <c r="M2006" s="67"/>
      <c r="O2006" s="68"/>
      <c r="P2006" s="68"/>
      <c r="Q2006" s="68"/>
      <c r="R2006" s="68"/>
    </row>
    <row r="2007" spans="13:18">
      <c r="M2007" s="67"/>
      <c r="O2007" s="68"/>
      <c r="P2007" s="68"/>
      <c r="Q2007" s="68"/>
      <c r="R2007" s="68"/>
    </row>
    <row r="2008" spans="13:18">
      <c r="M2008" s="67"/>
      <c r="O2008" s="68"/>
      <c r="P2008" s="68"/>
      <c r="Q2008" s="68"/>
      <c r="R2008" s="68"/>
    </row>
    <row r="2009" spans="13:18">
      <c r="M2009" s="67"/>
      <c r="O2009" s="68"/>
      <c r="P2009" s="68"/>
      <c r="Q2009" s="68"/>
      <c r="R2009" s="68"/>
    </row>
    <row r="2010" spans="13:18">
      <c r="M2010" s="67"/>
      <c r="O2010" s="68"/>
      <c r="P2010" s="68"/>
      <c r="Q2010" s="68"/>
      <c r="R2010" s="68"/>
    </row>
    <row r="2011" spans="13:18">
      <c r="M2011" s="67"/>
      <c r="O2011" s="68"/>
      <c r="P2011" s="68"/>
      <c r="Q2011" s="68"/>
      <c r="R2011" s="68"/>
    </row>
    <row r="2012" spans="13:18">
      <c r="M2012" s="67"/>
      <c r="O2012" s="68"/>
      <c r="P2012" s="68"/>
      <c r="Q2012" s="68"/>
      <c r="R2012" s="68"/>
    </row>
    <row r="2013" spans="13:18">
      <c r="M2013" s="67"/>
      <c r="O2013" s="68"/>
      <c r="P2013" s="68"/>
      <c r="Q2013" s="68"/>
      <c r="R2013" s="68"/>
    </row>
    <row r="2014" spans="13:18">
      <c r="M2014" s="67"/>
      <c r="O2014" s="68"/>
      <c r="P2014" s="68"/>
      <c r="Q2014" s="68"/>
      <c r="R2014" s="68"/>
    </row>
    <row r="2015" spans="13:18">
      <c r="M2015" s="67"/>
      <c r="O2015" s="68"/>
      <c r="P2015" s="68"/>
      <c r="Q2015" s="68"/>
      <c r="R2015" s="68"/>
    </row>
    <row r="2016" spans="13:18">
      <c r="M2016" s="67"/>
      <c r="O2016" s="68"/>
      <c r="P2016" s="68"/>
      <c r="Q2016" s="68"/>
      <c r="R2016" s="68"/>
    </row>
    <row r="2017" spans="13:18">
      <c r="M2017" s="67"/>
      <c r="O2017" s="68"/>
      <c r="P2017" s="68"/>
      <c r="Q2017" s="68"/>
      <c r="R2017" s="68"/>
    </row>
    <row r="2018" spans="13:18">
      <c r="M2018" s="67"/>
      <c r="O2018" s="68"/>
      <c r="P2018" s="68"/>
      <c r="Q2018" s="68"/>
      <c r="R2018" s="68"/>
    </row>
    <row r="2019" spans="13:18">
      <c r="M2019" s="67"/>
      <c r="O2019" s="68"/>
      <c r="P2019" s="68"/>
      <c r="Q2019" s="68"/>
      <c r="R2019" s="68"/>
    </row>
    <row r="2020" spans="13:18">
      <c r="M2020" s="67"/>
      <c r="O2020" s="68"/>
      <c r="P2020" s="68"/>
      <c r="Q2020" s="68"/>
      <c r="R2020" s="68"/>
    </row>
    <row r="2021" spans="13:18">
      <c r="M2021" s="67"/>
      <c r="O2021" s="68"/>
      <c r="P2021" s="68"/>
      <c r="Q2021" s="68"/>
      <c r="R2021" s="68"/>
    </row>
    <row r="2022" spans="13:18">
      <c r="M2022" s="67"/>
      <c r="O2022" s="68"/>
      <c r="P2022" s="68"/>
      <c r="Q2022" s="68"/>
      <c r="R2022" s="68"/>
    </row>
    <row r="2023" spans="13:18">
      <c r="M2023" s="67"/>
      <c r="O2023" s="68"/>
      <c r="P2023" s="68"/>
      <c r="Q2023" s="68"/>
      <c r="R2023" s="68"/>
    </row>
    <row r="2024" spans="13:18">
      <c r="M2024" s="67"/>
      <c r="O2024" s="68"/>
      <c r="P2024" s="68"/>
      <c r="Q2024" s="68"/>
      <c r="R2024" s="68"/>
    </row>
    <row r="2025" spans="13:18">
      <c r="M2025" s="67"/>
      <c r="O2025" s="68"/>
      <c r="P2025" s="68"/>
      <c r="Q2025" s="68"/>
      <c r="R2025" s="68"/>
    </row>
    <row r="2026" spans="13:18">
      <c r="M2026" s="67"/>
      <c r="O2026" s="68"/>
      <c r="P2026" s="68"/>
      <c r="Q2026" s="68"/>
      <c r="R2026" s="68"/>
    </row>
    <row r="2027" spans="13:18">
      <c r="M2027" s="67"/>
      <c r="O2027" s="68"/>
      <c r="P2027" s="68"/>
      <c r="Q2027" s="68"/>
      <c r="R2027" s="68"/>
    </row>
    <row r="2028" spans="13:18">
      <c r="M2028" s="67"/>
      <c r="O2028" s="68"/>
      <c r="P2028" s="68"/>
      <c r="Q2028" s="68"/>
      <c r="R2028" s="68"/>
    </row>
    <row r="2029" spans="13:18">
      <c r="M2029" s="67"/>
      <c r="O2029" s="68"/>
      <c r="P2029" s="68"/>
      <c r="Q2029" s="68"/>
      <c r="R2029" s="68"/>
    </row>
    <row r="2030" spans="13:18">
      <c r="M2030" s="67"/>
      <c r="O2030" s="68"/>
      <c r="P2030" s="68"/>
      <c r="Q2030" s="68"/>
      <c r="R2030" s="68"/>
    </row>
    <row r="2031" spans="13:18">
      <c r="M2031" s="67"/>
      <c r="O2031" s="68"/>
      <c r="P2031" s="68"/>
      <c r="Q2031" s="68"/>
      <c r="R2031" s="68"/>
    </row>
    <row r="2032" spans="13:18">
      <c r="M2032" s="67"/>
      <c r="O2032" s="68"/>
      <c r="P2032" s="68"/>
      <c r="Q2032" s="68"/>
      <c r="R2032" s="68"/>
    </row>
    <row r="2033" spans="13:18">
      <c r="M2033" s="67"/>
      <c r="O2033" s="68"/>
      <c r="P2033" s="68"/>
      <c r="Q2033" s="68"/>
      <c r="R2033" s="68"/>
    </row>
    <row r="2034" spans="13:18">
      <c r="M2034" s="67"/>
      <c r="O2034" s="68"/>
      <c r="P2034" s="68"/>
      <c r="Q2034" s="68"/>
      <c r="R2034" s="68"/>
    </row>
    <row r="2035" spans="13:18">
      <c r="M2035" s="67"/>
      <c r="O2035" s="68"/>
      <c r="P2035" s="68"/>
      <c r="Q2035" s="68"/>
      <c r="R2035" s="68"/>
    </row>
    <row r="2036" spans="13:18">
      <c r="M2036" s="67"/>
      <c r="O2036" s="68"/>
      <c r="P2036" s="68"/>
      <c r="Q2036" s="68"/>
      <c r="R2036" s="68"/>
    </row>
    <row r="2037" spans="13:18">
      <c r="M2037" s="67"/>
      <c r="O2037" s="68"/>
      <c r="P2037" s="68"/>
      <c r="Q2037" s="68"/>
      <c r="R2037" s="68"/>
    </row>
    <row r="2038" spans="13:18">
      <c r="M2038" s="67"/>
      <c r="O2038" s="68"/>
      <c r="P2038" s="68"/>
      <c r="Q2038" s="68"/>
      <c r="R2038" s="68"/>
    </row>
    <row r="2039" spans="13:18">
      <c r="M2039" s="67"/>
      <c r="O2039" s="68"/>
      <c r="P2039" s="68"/>
      <c r="Q2039" s="68"/>
      <c r="R2039" s="68"/>
    </row>
    <row r="2040" spans="13:18">
      <c r="M2040" s="67"/>
      <c r="O2040" s="68"/>
      <c r="P2040" s="68"/>
      <c r="Q2040" s="68"/>
      <c r="R2040" s="68"/>
    </row>
    <row r="2041" spans="13:18">
      <c r="M2041" s="67"/>
      <c r="O2041" s="68"/>
      <c r="P2041" s="68"/>
      <c r="Q2041" s="68"/>
      <c r="R2041" s="68"/>
    </row>
    <row r="2042" spans="13:18">
      <c r="M2042" s="67"/>
      <c r="O2042" s="68"/>
      <c r="P2042" s="68"/>
      <c r="Q2042" s="68"/>
      <c r="R2042" s="68"/>
    </row>
    <row r="2043" spans="13:18">
      <c r="M2043" s="67"/>
      <c r="O2043" s="68"/>
      <c r="P2043" s="68"/>
      <c r="Q2043" s="68"/>
      <c r="R2043" s="68"/>
    </row>
    <row r="2044" spans="13:18">
      <c r="M2044" s="67"/>
      <c r="O2044" s="68"/>
      <c r="P2044" s="68"/>
      <c r="Q2044" s="68"/>
      <c r="R2044" s="68"/>
    </row>
    <row r="2045" spans="13:18">
      <c r="M2045" s="67"/>
      <c r="O2045" s="68"/>
      <c r="P2045" s="68"/>
      <c r="Q2045" s="68"/>
      <c r="R2045" s="68"/>
    </row>
    <row r="2046" spans="13:18">
      <c r="M2046" s="67"/>
      <c r="O2046" s="68"/>
      <c r="P2046" s="68"/>
      <c r="Q2046" s="68"/>
      <c r="R2046" s="68"/>
    </row>
    <row r="2047" spans="13:18">
      <c r="M2047" s="67"/>
      <c r="O2047" s="68"/>
      <c r="P2047" s="68"/>
      <c r="Q2047" s="68"/>
      <c r="R2047" s="68"/>
    </row>
    <row r="2048" spans="13:18">
      <c r="M2048" s="67"/>
      <c r="O2048" s="68"/>
      <c r="P2048" s="68"/>
      <c r="Q2048" s="68"/>
      <c r="R2048" s="68"/>
    </row>
    <row r="2049" spans="13:18">
      <c r="M2049" s="67"/>
      <c r="O2049" s="68"/>
      <c r="P2049" s="68"/>
      <c r="Q2049" s="68"/>
      <c r="R2049" s="68"/>
    </row>
    <row r="2050" spans="13:18">
      <c r="M2050" s="67"/>
      <c r="O2050" s="68"/>
      <c r="P2050" s="68"/>
      <c r="Q2050" s="68"/>
      <c r="R2050" s="68"/>
    </row>
    <row r="2051" spans="13:18">
      <c r="M2051" s="67"/>
      <c r="O2051" s="68"/>
      <c r="P2051" s="68"/>
      <c r="Q2051" s="68"/>
      <c r="R2051" s="68"/>
    </row>
    <row r="2052" spans="13:18">
      <c r="M2052" s="67"/>
      <c r="O2052" s="68"/>
      <c r="P2052" s="68"/>
      <c r="Q2052" s="68"/>
      <c r="R2052" s="68"/>
    </row>
    <row r="2053" spans="13:18">
      <c r="M2053" s="67"/>
      <c r="O2053" s="68"/>
      <c r="P2053" s="68"/>
      <c r="Q2053" s="68"/>
      <c r="R2053" s="68"/>
    </row>
    <row r="2054" spans="13:18">
      <c r="M2054" s="67"/>
      <c r="O2054" s="68"/>
      <c r="P2054" s="68"/>
      <c r="Q2054" s="68"/>
      <c r="R2054" s="68"/>
    </row>
    <row r="2055" spans="13:18">
      <c r="M2055" s="67"/>
      <c r="O2055" s="68"/>
      <c r="P2055" s="68"/>
      <c r="Q2055" s="68"/>
      <c r="R2055" s="68"/>
    </row>
    <row r="2056" spans="13:18">
      <c r="M2056" s="67"/>
      <c r="O2056" s="68"/>
      <c r="P2056" s="68"/>
      <c r="Q2056" s="68"/>
      <c r="R2056" s="68"/>
    </row>
    <row r="2057" spans="13:18">
      <c r="M2057" s="67"/>
      <c r="O2057" s="68"/>
      <c r="P2057" s="68"/>
      <c r="Q2057" s="68"/>
      <c r="R2057" s="68"/>
    </row>
    <row r="2058" spans="13:18">
      <c r="M2058" s="67"/>
      <c r="O2058" s="68"/>
      <c r="P2058" s="68"/>
      <c r="Q2058" s="68"/>
      <c r="R2058" s="68"/>
    </row>
    <row r="2059" spans="13:18">
      <c r="M2059" s="67"/>
      <c r="O2059" s="68"/>
      <c r="P2059" s="68"/>
      <c r="Q2059" s="68"/>
      <c r="R2059" s="68"/>
    </row>
    <row r="2060" spans="13:18">
      <c r="M2060" s="67"/>
      <c r="O2060" s="68"/>
      <c r="P2060" s="68"/>
      <c r="Q2060" s="68"/>
      <c r="R2060" s="68"/>
    </row>
    <row r="2061" spans="13:18">
      <c r="M2061" s="67"/>
      <c r="O2061" s="68"/>
      <c r="P2061" s="68"/>
      <c r="Q2061" s="68"/>
      <c r="R2061" s="68"/>
    </row>
    <row r="2062" spans="13:18">
      <c r="M2062" s="67"/>
      <c r="O2062" s="68"/>
      <c r="P2062" s="68"/>
      <c r="Q2062" s="68"/>
      <c r="R2062" s="68"/>
    </row>
    <row r="2063" spans="13:18">
      <c r="M2063" s="67"/>
      <c r="O2063" s="68"/>
      <c r="P2063" s="68"/>
      <c r="Q2063" s="68"/>
      <c r="R2063" s="68"/>
    </row>
    <row r="2064" spans="13:18">
      <c r="M2064" s="67"/>
      <c r="O2064" s="68"/>
      <c r="P2064" s="68"/>
      <c r="Q2064" s="68"/>
      <c r="R2064" s="68"/>
    </row>
    <row r="2065" spans="13:18">
      <c r="M2065" s="67"/>
      <c r="O2065" s="68"/>
      <c r="P2065" s="68"/>
      <c r="Q2065" s="68"/>
      <c r="R2065" s="68"/>
    </row>
    <row r="2066" spans="13:18">
      <c r="M2066" s="67"/>
      <c r="O2066" s="68"/>
      <c r="P2066" s="68"/>
      <c r="Q2066" s="68"/>
      <c r="R2066" s="68"/>
    </row>
    <row r="2067" spans="13:18">
      <c r="M2067" s="67"/>
      <c r="O2067" s="68"/>
      <c r="P2067" s="68"/>
      <c r="Q2067" s="68"/>
      <c r="R2067" s="68"/>
    </row>
    <row r="2068" spans="13:18">
      <c r="M2068" s="67"/>
      <c r="O2068" s="68"/>
      <c r="P2068" s="68"/>
      <c r="Q2068" s="68"/>
      <c r="R2068" s="68"/>
    </row>
    <row r="2069" spans="13:18">
      <c r="M2069" s="67"/>
      <c r="O2069" s="68"/>
      <c r="P2069" s="68"/>
      <c r="Q2069" s="68"/>
      <c r="R2069" s="68"/>
    </row>
    <row r="2070" spans="13:18">
      <c r="M2070" s="67"/>
      <c r="O2070" s="68"/>
      <c r="P2070" s="68"/>
      <c r="Q2070" s="68"/>
      <c r="R2070" s="68"/>
    </row>
    <row r="2071" spans="13:18">
      <c r="M2071" s="67"/>
      <c r="O2071" s="68"/>
      <c r="P2071" s="68"/>
      <c r="Q2071" s="68"/>
      <c r="R2071" s="68"/>
    </row>
    <row r="2072" spans="13:18">
      <c r="M2072" s="67"/>
      <c r="O2072" s="68"/>
      <c r="P2072" s="68"/>
      <c r="Q2072" s="68"/>
      <c r="R2072" s="68"/>
    </row>
    <row r="2073" spans="13:18">
      <c r="M2073" s="67"/>
      <c r="O2073" s="68"/>
      <c r="P2073" s="68"/>
      <c r="Q2073" s="68"/>
      <c r="R2073" s="68"/>
    </row>
    <row r="2074" spans="13:18">
      <c r="M2074" s="67"/>
      <c r="O2074" s="68"/>
      <c r="P2074" s="68"/>
      <c r="Q2074" s="68"/>
      <c r="R2074" s="68"/>
    </row>
    <row r="2075" spans="13:18">
      <c r="M2075" s="67"/>
      <c r="O2075" s="68"/>
      <c r="P2075" s="68"/>
      <c r="Q2075" s="68"/>
      <c r="R2075" s="68"/>
    </row>
    <row r="2076" spans="13:18">
      <c r="M2076" s="67"/>
      <c r="O2076" s="68"/>
      <c r="P2076" s="68"/>
      <c r="Q2076" s="68"/>
      <c r="R2076" s="68"/>
    </row>
    <row r="2077" spans="13:18">
      <c r="M2077" s="67"/>
      <c r="O2077" s="68"/>
      <c r="P2077" s="68"/>
      <c r="Q2077" s="68"/>
      <c r="R2077" s="68"/>
    </row>
    <row r="2078" spans="13:18">
      <c r="M2078" s="67"/>
      <c r="O2078" s="68"/>
      <c r="P2078" s="68"/>
      <c r="Q2078" s="68"/>
      <c r="R2078" s="68"/>
    </row>
    <row r="2079" spans="13:18">
      <c r="M2079" s="67"/>
      <c r="O2079" s="68"/>
      <c r="P2079" s="68"/>
      <c r="Q2079" s="68"/>
      <c r="R2079" s="68"/>
    </row>
    <row r="2080" spans="13:18">
      <c r="M2080" s="67"/>
      <c r="O2080" s="68"/>
      <c r="P2080" s="68"/>
      <c r="Q2080" s="68"/>
      <c r="R2080" s="68"/>
    </row>
    <row r="2081" spans="13:18">
      <c r="M2081" s="67"/>
      <c r="O2081" s="68"/>
      <c r="P2081" s="68"/>
      <c r="Q2081" s="68"/>
      <c r="R2081" s="68"/>
    </row>
    <row r="2082" spans="13:18">
      <c r="M2082" s="67"/>
      <c r="O2082" s="68"/>
      <c r="P2082" s="68"/>
      <c r="Q2082" s="68"/>
      <c r="R2082" s="68"/>
    </row>
    <row r="2083" spans="13:18">
      <c r="M2083" s="67"/>
      <c r="O2083" s="68"/>
      <c r="P2083" s="68"/>
      <c r="Q2083" s="68"/>
      <c r="R2083" s="68"/>
    </row>
    <row r="2084" spans="13:18">
      <c r="M2084" s="67"/>
      <c r="O2084" s="68"/>
      <c r="P2084" s="68"/>
      <c r="Q2084" s="68"/>
      <c r="R2084" s="68"/>
    </row>
    <row r="2085" spans="13:18">
      <c r="M2085" s="67"/>
      <c r="O2085" s="68"/>
      <c r="P2085" s="68"/>
      <c r="Q2085" s="68"/>
      <c r="R2085" s="68"/>
    </row>
    <row r="2086" spans="13:18">
      <c r="M2086" s="67"/>
      <c r="O2086" s="68"/>
      <c r="P2086" s="68"/>
      <c r="Q2086" s="68"/>
      <c r="R2086" s="68"/>
    </row>
    <row r="2087" spans="13:18">
      <c r="M2087" s="67"/>
      <c r="O2087" s="68"/>
      <c r="P2087" s="68"/>
      <c r="Q2087" s="68"/>
      <c r="R2087" s="68"/>
    </row>
    <row r="2088" spans="13:18">
      <c r="M2088" s="67"/>
      <c r="O2088" s="68"/>
      <c r="P2088" s="68"/>
      <c r="Q2088" s="68"/>
      <c r="R2088" s="68"/>
    </row>
    <row r="2089" spans="13:18">
      <c r="M2089" s="67"/>
      <c r="O2089" s="68"/>
      <c r="P2089" s="68"/>
      <c r="Q2089" s="68"/>
      <c r="R2089" s="68"/>
    </row>
    <row r="2090" spans="13:18">
      <c r="M2090" s="67"/>
      <c r="O2090" s="68"/>
      <c r="P2090" s="68"/>
      <c r="Q2090" s="68"/>
      <c r="R2090" s="68"/>
    </row>
    <row r="2091" spans="13:18">
      <c r="M2091" s="67"/>
      <c r="O2091" s="68"/>
      <c r="P2091" s="68"/>
      <c r="Q2091" s="68"/>
      <c r="R2091" s="68"/>
    </row>
    <row r="2092" spans="13:18">
      <c r="M2092" s="67"/>
      <c r="O2092" s="68"/>
      <c r="P2092" s="68"/>
      <c r="Q2092" s="68"/>
      <c r="R2092" s="68"/>
    </row>
    <row r="2093" spans="13:18">
      <c r="M2093" s="67"/>
      <c r="O2093" s="68"/>
      <c r="P2093" s="68"/>
      <c r="Q2093" s="68"/>
      <c r="R2093" s="68"/>
    </row>
    <row r="2094" spans="13:18">
      <c r="M2094" s="67"/>
      <c r="O2094" s="68"/>
      <c r="P2094" s="68"/>
      <c r="Q2094" s="68"/>
      <c r="R2094" s="68"/>
    </row>
    <row r="2095" spans="13:18">
      <c r="M2095" s="67"/>
      <c r="O2095" s="68"/>
      <c r="P2095" s="68"/>
      <c r="Q2095" s="68"/>
      <c r="R2095" s="68"/>
    </row>
    <row r="2096" spans="13:18">
      <c r="M2096" s="67"/>
      <c r="O2096" s="68"/>
      <c r="P2096" s="68"/>
      <c r="Q2096" s="68"/>
      <c r="R2096" s="68"/>
    </row>
    <row r="2097" spans="13:18">
      <c r="M2097" s="67"/>
      <c r="O2097" s="68"/>
      <c r="P2097" s="68"/>
      <c r="Q2097" s="68"/>
      <c r="R2097" s="68"/>
    </row>
    <row r="2098" spans="13:18">
      <c r="M2098" s="67"/>
      <c r="O2098" s="68"/>
      <c r="P2098" s="68"/>
      <c r="Q2098" s="68"/>
      <c r="R2098" s="68"/>
    </row>
    <row r="2099" spans="13:18">
      <c r="M2099" s="67"/>
      <c r="O2099" s="68"/>
      <c r="P2099" s="68"/>
      <c r="Q2099" s="68"/>
      <c r="R2099" s="68"/>
    </row>
    <row r="2100" spans="13:18">
      <c r="M2100" s="67"/>
      <c r="O2100" s="68"/>
      <c r="P2100" s="68"/>
      <c r="Q2100" s="68"/>
      <c r="R2100" s="68"/>
    </row>
    <row r="2101" spans="13:18">
      <c r="M2101" s="67"/>
      <c r="O2101" s="68"/>
      <c r="P2101" s="68"/>
      <c r="Q2101" s="68"/>
      <c r="R2101" s="68"/>
    </row>
    <row r="2102" spans="13:18">
      <c r="M2102" s="67"/>
      <c r="O2102" s="68"/>
      <c r="P2102" s="68"/>
      <c r="Q2102" s="68"/>
      <c r="R2102" s="68"/>
    </row>
    <row r="2103" spans="13:18">
      <c r="M2103" s="67"/>
      <c r="O2103" s="68"/>
      <c r="P2103" s="68"/>
      <c r="Q2103" s="68"/>
      <c r="R2103" s="68"/>
    </row>
    <row r="2104" spans="13:18">
      <c r="M2104" s="67"/>
      <c r="O2104" s="68"/>
      <c r="P2104" s="68"/>
      <c r="Q2104" s="68"/>
      <c r="R2104" s="68"/>
    </row>
    <row r="2105" spans="13:18">
      <c r="M2105" s="67"/>
      <c r="O2105" s="68"/>
      <c r="P2105" s="68"/>
      <c r="Q2105" s="68"/>
      <c r="R2105" s="68"/>
    </row>
    <row r="2106" spans="13:18">
      <c r="M2106" s="67"/>
      <c r="O2106" s="68"/>
      <c r="P2106" s="68"/>
      <c r="Q2106" s="68"/>
      <c r="R2106" s="68"/>
    </row>
    <row r="2107" spans="13:18">
      <c r="M2107" s="67"/>
      <c r="O2107" s="68"/>
      <c r="P2107" s="68"/>
      <c r="Q2107" s="68"/>
      <c r="R2107" s="68"/>
    </row>
    <row r="2108" spans="13:18">
      <c r="M2108" s="67"/>
      <c r="O2108" s="68"/>
      <c r="P2108" s="68"/>
      <c r="Q2108" s="68"/>
      <c r="R2108" s="68"/>
    </row>
    <row r="2109" spans="13:18">
      <c r="M2109" s="67"/>
      <c r="O2109" s="68"/>
      <c r="P2109" s="68"/>
      <c r="Q2109" s="68"/>
      <c r="R2109" s="68"/>
    </row>
    <row r="2110" spans="13:18">
      <c r="M2110" s="67"/>
      <c r="O2110" s="68"/>
      <c r="P2110" s="68"/>
      <c r="Q2110" s="68"/>
      <c r="R2110" s="68"/>
    </row>
    <row r="2111" spans="13:18">
      <c r="M2111" s="67"/>
      <c r="O2111" s="68"/>
      <c r="P2111" s="68"/>
      <c r="Q2111" s="68"/>
      <c r="R2111" s="68"/>
    </row>
    <row r="2112" spans="13:18">
      <c r="M2112" s="67"/>
      <c r="O2112" s="68"/>
      <c r="P2112" s="68"/>
      <c r="Q2112" s="68"/>
      <c r="R2112" s="68"/>
    </row>
    <row r="2113" spans="13:18">
      <c r="M2113" s="67"/>
      <c r="O2113" s="68"/>
      <c r="P2113" s="68"/>
      <c r="Q2113" s="68"/>
      <c r="R2113" s="68"/>
    </row>
    <row r="2114" spans="13:18">
      <c r="M2114" s="67"/>
      <c r="O2114" s="68"/>
      <c r="P2114" s="68"/>
      <c r="Q2114" s="68"/>
      <c r="R2114" s="68"/>
    </row>
    <row r="2115" spans="13:18">
      <c r="M2115" s="67"/>
      <c r="O2115" s="68"/>
      <c r="P2115" s="68"/>
      <c r="Q2115" s="68"/>
      <c r="R2115" s="68"/>
    </row>
    <row r="2116" spans="13:18">
      <c r="M2116" s="67"/>
      <c r="O2116" s="68"/>
      <c r="P2116" s="68"/>
      <c r="Q2116" s="68"/>
      <c r="R2116" s="68"/>
    </row>
    <row r="2117" spans="13:18">
      <c r="M2117" s="67"/>
      <c r="O2117" s="68"/>
      <c r="P2117" s="68"/>
      <c r="Q2117" s="68"/>
      <c r="R2117" s="68"/>
    </row>
    <row r="2118" spans="13:18">
      <c r="M2118" s="67"/>
      <c r="O2118" s="68"/>
      <c r="P2118" s="68"/>
      <c r="Q2118" s="68"/>
      <c r="R2118" s="68"/>
    </row>
    <row r="2119" spans="13:18">
      <c r="M2119" s="67"/>
      <c r="O2119" s="68"/>
      <c r="P2119" s="68"/>
      <c r="Q2119" s="68"/>
      <c r="R2119" s="68"/>
    </row>
    <row r="2120" spans="13:18">
      <c r="M2120" s="67"/>
      <c r="O2120" s="68"/>
      <c r="P2120" s="68"/>
      <c r="Q2120" s="68"/>
      <c r="R2120" s="68"/>
    </row>
    <row r="2121" spans="13:18">
      <c r="M2121" s="67"/>
      <c r="O2121" s="68"/>
      <c r="P2121" s="68"/>
      <c r="Q2121" s="68"/>
      <c r="R2121" s="68"/>
    </row>
    <row r="2122" spans="13:18">
      <c r="M2122" s="67"/>
      <c r="O2122" s="68"/>
      <c r="P2122" s="68"/>
      <c r="Q2122" s="68"/>
      <c r="R2122" s="68"/>
    </row>
    <row r="2123" spans="13:18">
      <c r="M2123" s="67"/>
      <c r="O2123" s="68"/>
      <c r="P2123" s="68"/>
      <c r="Q2123" s="68"/>
      <c r="R2123" s="68"/>
    </row>
    <row r="2124" spans="13:18">
      <c r="M2124" s="67"/>
      <c r="O2124" s="68"/>
      <c r="P2124" s="68"/>
      <c r="Q2124" s="68"/>
      <c r="R2124" s="68"/>
    </row>
    <row r="2125" spans="13:18">
      <c r="M2125" s="67"/>
      <c r="O2125" s="68"/>
      <c r="P2125" s="68"/>
      <c r="Q2125" s="68"/>
      <c r="R2125" s="68"/>
    </row>
    <row r="2126" spans="13:18">
      <c r="M2126" s="67"/>
      <c r="O2126" s="68"/>
      <c r="P2126" s="68"/>
      <c r="Q2126" s="68"/>
      <c r="R2126" s="68"/>
    </row>
    <row r="2127" spans="13:18">
      <c r="M2127" s="67"/>
      <c r="O2127" s="68"/>
      <c r="P2127" s="68"/>
      <c r="Q2127" s="68"/>
      <c r="R2127" s="68"/>
    </row>
    <row r="2128" spans="13:18">
      <c r="M2128" s="67"/>
      <c r="O2128" s="68"/>
      <c r="P2128" s="68"/>
      <c r="Q2128" s="68"/>
      <c r="R2128" s="68"/>
    </row>
    <row r="2129" spans="13:18">
      <c r="M2129" s="67"/>
      <c r="O2129" s="68"/>
      <c r="P2129" s="68"/>
      <c r="Q2129" s="68"/>
      <c r="R2129" s="68"/>
    </row>
    <row r="2130" spans="13:18">
      <c r="M2130" s="67"/>
      <c r="O2130" s="68"/>
      <c r="P2130" s="68"/>
      <c r="Q2130" s="68"/>
      <c r="R2130" s="68"/>
    </row>
    <row r="2131" spans="13:18">
      <c r="M2131" s="67"/>
      <c r="O2131" s="68"/>
      <c r="P2131" s="68"/>
      <c r="Q2131" s="68"/>
      <c r="R2131" s="68"/>
    </row>
    <row r="2132" spans="13:18">
      <c r="M2132" s="67"/>
      <c r="O2132" s="68"/>
      <c r="P2132" s="68"/>
      <c r="Q2132" s="68"/>
      <c r="R2132" s="68"/>
    </row>
    <row r="2133" spans="13:18">
      <c r="M2133" s="67"/>
      <c r="O2133" s="68"/>
      <c r="P2133" s="68"/>
      <c r="Q2133" s="68"/>
      <c r="R2133" s="68"/>
    </row>
    <row r="2134" spans="13:18">
      <c r="M2134" s="67"/>
      <c r="O2134" s="68"/>
      <c r="P2134" s="68"/>
      <c r="Q2134" s="68"/>
      <c r="R2134" s="68"/>
    </row>
    <row r="2135" spans="13:18">
      <c r="M2135" s="67"/>
      <c r="O2135" s="68"/>
      <c r="P2135" s="68"/>
      <c r="Q2135" s="68"/>
      <c r="R2135" s="68"/>
    </row>
    <row r="2136" spans="13:18">
      <c r="M2136" s="67"/>
      <c r="O2136" s="68"/>
      <c r="P2136" s="68"/>
      <c r="Q2136" s="68"/>
      <c r="R2136" s="68"/>
    </row>
    <row r="2137" spans="13:18">
      <c r="M2137" s="67"/>
      <c r="O2137" s="68"/>
      <c r="P2137" s="68"/>
      <c r="Q2137" s="68"/>
      <c r="R2137" s="68"/>
    </row>
    <row r="2138" spans="13:18">
      <c r="M2138" s="67"/>
      <c r="O2138" s="68"/>
      <c r="P2138" s="68"/>
      <c r="Q2138" s="68"/>
      <c r="R2138" s="68"/>
    </row>
    <row r="2139" spans="13:18">
      <c r="M2139" s="67"/>
      <c r="O2139" s="68"/>
      <c r="P2139" s="68"/>
      <c r="Q2139" s="68"/>
      <c r="R2139" s="68"/>
    </row>
    <row r="2140" spans="13:18">
      <c r="M2140" s="67"/>
      <c r="O2140" s="68"/>
      <c r="P2140" s="68"/>
      <c r="Q2140" s="68"/>
      <c r="R2140" s="68"/>
    </row>
    <row r="2141" spans="13:18">
      <c r="M2141" s="67"/>
      <c r="O2141" s="68"/>
      <c r="P2141" s="68"/>
      <c r="Q2141" s="68"/>
      <c r="R2141" s="68"/>
    </row>
    <row r="2142" spans="13:18">
      <c r="M2142" s="67"/>
      <c r="O2142" s="68"/>
      <c r="P2142" s="68"/>
      <c r="Q2142" s="68"/>
      <c r="R2142" s="68"/>
    </row>
    <row r="2143" spans="13:18">
      <c r="M2143" s="67"/>
      <c r="O2143" s="68"/>
      <c r="P2143" s="68"/>
      <c r="Q2143" s="68"/>
      <c r="R2143" s="68"/>
    </row>
    <row r="2144" spans="13:18">
      <c r="M2144" s="67"/>
      <c r="O2144" s="68"/>
      <c r="P2144" s="68"/>
      <c r="Q2144" s="68"/>
      <c r="R2144" s="68"/>
    </row>
    <row r="2145" spans="13:18">
      <c r="M2145" s="67"/>
      <c r="O2145" s="68"/>
      <c r="P2145" s="68"/>
      <c r="Q2145" s="68"/>
      <c r="R2145" s="68"/>
    </row>
    <row r="2146" spans="13:18">
      <c r="M2146" s="67"/>
      <c r="O2146" s="68"/>
      <c r="P2146" s="68"/>
      <c r="Q2146" s="68"/>
      <c r="R2146" s="68"/>
    </row>
    <row r="2147" spans="13:18">
      <c r="M2147" s="67"/>
      <c r="O2147" s="68"/>
      <c r="P2147" s="68"/>
      <c r="Q2147" s="68"/>
      <c r="R2147" s="68"/>
    </row>
    <row r="2148" spans="13:18">
      <c r="M2148" s="67"/>
      <c r="O2148" s="68"/>
      <c r="P2148" s="68"/>
      <c r="Q2148" s="68"/>
      <c r="R2148" s="68"/>
    </row>
    <row r="2149" spans="13:18">
      <c r="M2149" s="67"/>
      <c r="O2149" s="68"/>
      <c r="P2149" s="68"/>
      <c r="Q2149" s="68"/>
      <c r="R2149" s="68"/>
    </row>
    <row r="2150" spans="13:18">
      <c r="M2150" s="67"/>
      <c r="O2150" s="68"/>
      <c r="P2150" s="68"/>
      <c r="Q2150" s="68"/>
      <c r="R2150" s="68"/>
    </row>
    <row r="2151" spans="13:18">
      <c r="M2151" s="67"/>
      <c r="O2151" s="68"/>
      <c r="P2151" s="68"/>
      <c r="Q2151" s="68"/>
      <c r="R2151" s="68"/>
    </row>
    <row r="2152" spans="13:18">
      <c r="M2152" s="67"/>
      <c r="O2152" s="68"/>
      <c r="P2152" s="68"/>
      <c r="Q2152" s="68"/>
      <c r="R2152" s="68"/>
    </row>
    <row r="2153" spans="13:18">
      <c r="M2153" s="67"/>
      <c r="O2153" s="68"/>
      <c r="P2153" s="68"/>
      <c r="Q2153" s="68"/>
      <c r="R2153" s="68"/>
    </row>
    <row r="2154" spans="13:18">
      <c r="M2154" s="67"/>
      <c r="O2154" s="68"/>
      <c r="P2154" s="68"/>
      <c r="Q2154" s="68"/>
      <c r="R2154" s="68"/>
    </row>
    <row r="2155" spans="13:18">
      <c r="M2155" s="67"/>
      <c r="O2155" s="68"/>
      <c r="P2155" s="68"/>
      <c r="Q2155" s="68"/>
      <c r="R2155" s="68"/>
    </row>
    <row r="2156" spans="13:18">
      <c r="M2156" s="67"/>
      <c r="O2156" s="68"/>
      <c r="P2156" s="68"/>
      <c r="Q2156" s="68"/>
      <c r="R2156" s="68"/>
    </row>
    <row r="2157" spans="13:18">
      <c r="M2157" s="67"/>
      <c r="O2157" s="68"/>
      <c r="P2157" s="68"/>
      <c r="Q2157" s="68"/>
      <c r="R2157" s="68"/>
    </row>
    <row r="2158" spans="13:18">
      <c r="M2158" s="67"/>
      <c r="O2158" s="68"/>
      <c r="P2158" s="68"/>
      <c r="Q2158" s="68"/>
      <c r="R2158" s="68"/>
    </row>
    <row r="2159" spans="13:18">
      <c r="M2159" s="67"/>
      <c r="O2159" s="68"/>
      <c r="P2159" s="68"/>
      <c r="Q2159" s="68"/>
      <c r="R2159" s="68"/>
    </row>
    <row r="2160" spans="13:18">
      <c r="M2160" s="67"/>
      <c r="O2160" s="68"/>
      <c r="P2160" s="68"/>
      <c r="Q2160" s="68"/>
      <c r="R2160" s="68"/>
    </row>
    <row r="2161" spans="13:18">
      <c r="M2161" s="67"/>
      <c r="O2161" s="68"/>
      <c r="P2161" s="68"/>
      <c r="Q2161" s="68"/>
      <c r="R2161" s="68"/>
    </row>
    <row r="2162" spans="13:18">
      <c r="M2162" s="67"/>
      <c r="O2162" s="68"/>
      <c r="P2162" s="68"/>
      <c r="Q2162" s="68"/>
      <c r="R2162" s="68"/>
    </row>
    <row r="2163" spans="13:18">
      <c r="M2163" s="67"/>
      <c r="O2163" s="68"/>
      <c r="P2163" s="68"/>
      <c r="Q2163" s="68"/>
      <c r="R2163" s="68"/>
    </row>
    <row r="2164" spans="13:18">
      <c r="M2164" s="67"/>
      <c r="O2164" s="68"/>
      <c r="P2164" s="68"/>
      <c r="Q2164" s="68"/>
      <c r="R2164" s="68"/>
    </row>
    <row r="2165" spans="13:18">
      <c r="M2165" s="67"/>
      <c r="O2165" s="68"/>
      <c r="P2165" s="68"/>
      <c r="Q2165" s="68"/>
      <c r="R2165" s="68"/>
    </row>
    <row r="2166" spans="13:18">
      <c r="M2166" s="67"/>
      <c r="O2166" s="68"/>
      <c r="P2166" s="68"/>
      <c r="Q2166" s="68"/>
      <c r="R2166" s="68"/>
    </row>
    <row r="2167" spans="13:18">
      <c r="M2167" s="67"/>
      <c r="O2167" s="68"/>
      <c r="P2167" s="68"/>
      <c r="Q2167" s="68"/>
      <c r="R2167" s="68"/>
    </row>
    <row r="2168" spans="13:18">
      <c r="M2168" s="67"/>
      <c r="O2168" s="68"/>
      <c r="P2168" s="68"/>
      <c r="Q2168" s="68"/>
      <c r="R2168" s="68"/>
    </row>
    <row r="2169" spans="13:18">
      <c r="M2169" s="67"/>
      <c r="O2169" s="68"/>
      <c r="P2169" s="68"/>
      <c r="Q2169" s="68"/>
      <c r="R2169" s="68"/>
    </row>
    <row r="2170" spans="13:18">
      <c r="M2170" s="67"/>
      <c r="O2170" s="68"/>
      <c r="P2170" s="68"/>
      <c r="Q2170" s="68"/>
      <c r="R2170" s="68"/>
    </row>
    <row r="2171" spans="13:18">
      <c r="M2171" s="67"/>
      <c r="O2171" s="68"/>
      <c r="P2171" s="68"/>
      <c r="Q2171" s="68"/>
      <c r="R2171" s="68"/>
    </row>
    <row r="2172" spans="13:18">
      <c r="M2172" s="67"/>
      <c r="O2172" s="68"/>
      <c r="P2172" s="68"/>
      <c r="Q2172" s="68"/>
      <c r="R2172" s="68"/>
    </row>
    <row r="2173" spans="13:18">
      <c r="M2173" s="67"/>
      <c r="O2173" s="68"/>
      <c r="P2173" s="68"/>
      <c r="Q2173" s="68"/>
      <c r="R2173" s="68"/>
    </row>
    <row r="2174" spans="13:18">
      <c r="M2174" s="67"/>
      <c r="O2174" s="68"/>
      <c r="P2174" s="68"/>
      <c r="Q2174" s="68"/>
      <c r="R2174" s="68"/>
    </row>
    <row r="2175" spans="13:18">
      <c r="M2175" s="67"/>
      <c r="O2175" s="68"/>
      <c r="P2175" s="68"/>
      <c r="Q2175" s="68"/>
      <c r="R2175" s="68"/>
    </row>
    <row r="2176" spans="13:18">
      <c r="M2176" s="67"/>
      <c r="O2176" s="68"/>
      <c r="P2176" s="68"/>
      <c r="Q2176" s="68"/>
      <c r="R2176" s="68"/>
    </row>
    <row r="2177" spans="13:18">
      <c r="M2177" s="67"/>
      <c r="O2177" s="68"/>
      <c r="P2177" s="68"/>
      <c r="Q2177" s="68"/>
      <c r="R2177" s="68"/>
    </row>
    <row r="2178" spans="13:18">
      <c r="M2178" s="67"/>
      <c r="O2178" s="68"/>
      <c r="P2178" s="68"/>
      <c r="Q2178" s="68"/>
      <c r="R2178" s="68"/>
    </row>
    <row r="2179" spans="13:18">
      <c r="M2179" s="67"/>
      <c r="O2179" s="68"/>
      <c r="P2179" s="68"/>
      <c r="Q2179" s="68"/>
      <c r="R2179" s="68"/>
    </row>
    <row r="2180" spans="13:18">
      <c r="M2180" s="67"/>
      <c r="O2180" s="68"/>
      <c r="P2180" s="68"/>
      <c r="Q2180" s="68"/>
      <c r="R2180" s="68"/>
    </row>
    <row r="2181" spans="13:18">
      <c r="M2181" s="67"/>
      <c r="O2181" s="68"/>
      <c r="P2181" s="68"/>
      <c r="Q2181" s="68"/>
      <c r="R2181" s="68"/>
    </row>
    <row r="2182" spans="13:18">
      <c r="M2182" s="67"/>
      <c r="O2182" s="68"/>
      <c r="P2182" s="68"/>
      <c r="Q2182" s="68"/>
      <c r="R2182" s="68"/>
    </row>
    <row r="2183" spans="13:18">
      <c r="M2183" s="67"/>
      <c r="O2183" s="68"/>
      <c r="P2183" s="68"/>
      <c r="Q2183" s="68"/>
      <c r="R2183" s="68"/>
    </row>
    <row r="2184" spans="13:18">
      <c r="M2184" s="67"/>
      <c r="O2184" s="68"/>
      <c r="P2184" s="68"/>
      <c r="Q2184" s="68"/>
      <c r="R2184" s="68"/>
    </row>
    <row r="2185" spans="13:18">
      <c r="M2185" s="67"/>
      <c r="O2185" s="68"/>
      <c r="P2185" s="68"/>
      <c r="Q2185" s="68"/>
      <c r="R2185" s="68"/>
    </row>
    <row r="2186" spans="13:18">
      <c r="M2186" s="67"/>
      <c r="O2186" s="68"/>
      <c r="P2186" s="68"/>
      <c r="Q2186" s="68"/>
      <c r="R2186" s="68"/>
    </row>
    <row r="2187" spans="13:18">
      <c r="M2187" s="67"/>
      <c r="O2187" s="68"/>
      <c r="P2187" s="68"/>
      <c r="Q2187" s="68"/>
      <c r="R2187" s="68"/>
    </row>
    <row r="2188" spans="13:18">
      <c r="M2188" s="67"/>
      <c r="O2188" s="68"/>
      <c r="P2188" s="68"/>
      <c r="Q2188" s="68"/>
      <c r="R2188" s="68"/>
    </row>
    <row r="2189" spans="13:18">
      <c r="M2189" s="67"/>
      <c r="O2189" s="68"/>
      <c r="P2189" s="68"/>
      <c r="Q2189" s="68"/>
      <c r="R2189" s="68"/>
    </row>
    <row r="2190" spans="13:18">
      <c r="M2190" s="67"/>
      <c r="O2190" s="68"/>
      <c r="P2190" s="68"/>
      <c r="Q2190" s="68"/>
      <c r="R2190" s="68"/>
    </row>
    <row r="2191" spans="13:18">
      <c r="M2191" s="67"/>
      <c r="O2191" s="68"/>
      <c r="P2191" s="68"/>
      <c r="Q2191" s="68"/>
      <c r="R2191" s="68"/>
    </row>
    <row r="2192" spans="13:18">
      <c r="M2192" s="67"/>
      <c r="O2192" s="68"/>
      <c r="P2192" s="68"/>
      <c r="Q2192" s="68"/>
      <c r="R2192" s="68"/>
    </row>
    <row r="2193" spans="13:18">
      <c r="M2193" s="67"/>
      <c r="O2193" s="68"/>
      <c r="P2193" s="68"/>
      <c r="Q2193" s="68"/>
      <c r="R2193" s="68"/>
    </row>
    <row r="2194" spans="13:18">
      <c r="M2194" s="67"/>
      <c r="O2194" s="68"/>
      <c r="P2194" s="68"/>
      <c r="Q2194" s="68"/>
      <c r="R2194" s="68"/>
    </row>
    <row r="2195" spans="13:18">
      <c r="M2195" s="67"/>
      <c r="O2195" s="68"/>
      <c r="P2195" s="68"/>
      <c r="Q2195" s="68"/>
      <c r="R2195" s="68"/>
    </row>
    <row r="2196" spans="13:18">
      <c r="M2196" s="67"/>
      <c r="O2196" s="68"/>
      <c r="P2196" s="68"/>
      <c r="Q2196" s="68"/>
      <c r="R2196" s="68"/>
    </row>
    <row r="2197" spans="13:18">
      <c r="M2197" s="67"/>
      <c r="O2197" s="68"/>
      <c r="P2197" s="68"/>
      <c r="Q2197" s="68"/>
      <c r="R2197" s="68"/>
    </row>
    <row r="2198" spans="13:18">
      <c r="M2198" s="67"/>
      <c r="O2198" s="68"/>
      <c r="P2198" s="68"/>
      <c r="Q2198" s="68"/>
      <c r="R2198" s="68"/>
    </row>
    <row r="2199" spans="13:18">
      <c r="M2199" s="67"/>
      <c r="O2199" s="68"/>
      <c r="P2199" s="68"/>
      <c r="Q2199" s="68"/>
      <c r="R2199" s="68"/>
    </row>
    <row r="2200" spans="13:18">
      <c r="M2200" s="67"/>
      <c r="O2200" s="68"/>
      <c r="P2200" s="68"/>
      <c r="Q2200" s="68"/>
      <c r="R2200" s="68"/>
    </row>
    <row r="2201" spans="13:18">
      <c r="M2201" s="67"/>
      <c r="O2201" s="68"/>
      <c r="P2201" s="68"/>
      <c r="Q2201" s="68"/>
      <c r="R2201" s="68"/>
    </row>
    <row r="2202" spans="13:18">
      <c r="M2202" s="67"/>
      <c r="O2202" s="68"/>
      <c r="P2202" s="68"/>
      <c r="Q2202" s="68"/>
      <c r="R2202" s="68"/>
    </row>
    <row r="2203" spans="13:18">
      <c r="M2203" s="67"/>
      <c r="O2203" s="68"/>
      <c r="P2203" s="68"/>
      <c r="Q2203" s="68"/>
      <c r="R2203" s="68"/>
    </row>
    <row r="2204" spans="13:18">
      <c r="M2204" s="67"/>
      <c r="O2204" s="68"/>
      <c r="P2204" s="68"/>
      <c r="Q2204" s="68"/>
      <c r="R2204" s="68"/>
    </row>
    <row r="2205" spans="13:18">
      <c r="M2205" s="67"/>
      <c r="O2205" s="68"/>
      <c r="P2205" s="68"/>
      <c r="Q2205" s="68"/>
      <c r="R2205" s="68"/>
    </row>
    <row r="2206" spans="13:18">
      <c r="M2206" s="67"/>
      <c r="O2206" s="68"/>
      <c r="P2206" s="68"/>
      <c r="Q2206" s="68"/>
      <c r="R2206" s="68"/>
    </row>
    <row r="2207" spans="13:18">
      <c r="M2207" s="67"/>
      <c r="O2207" s="68"/>
      <c r="P2207" s="68"/>
      <c r="Q2207" s="68"/>
      <c r="R2207" s="68"/>
    </row>
    <row r="2208" spans="13:18">
      <c r="M2208" s="67"/>
      <c r="O2208" s="68"/>
      <c r="P2208" s="68"/>
      <c r="Q2208" s="68"/>
      <c r="R2208" s="68"/>
    </row>
    <row r="2209" spans="13:18">
      <c r="M2209" s="67"/>
      <c r="O2209" s="68"/>
      <c r="P2209" s="68"/>
      <c r="Q2209" s="68"/>
      <c r="R2209" s="68"/>
    </row>
    <row r="2210" spans="13:18">
      <c r="M2210" s="67"/>
      <c r="O2210" s="68"/>
      <c r="P2210" s="68"/>
      <c r="Q2210" s="68"/>
      <c r="R2210" s="68"/>
    </row>
    <row r="2211" spans="13:18">
      <c r="M2211" s="67"/>
      <c r="O2211" s="68"/>
      <c r="P2211" s="68"/>
      <c r="Q2211" s="68"/>
      <c r="R2211" s="68"/>
    </row>
    <row r="2212" spans="13:18">
      <c r="M2212" s="67"/>
      <c r="O2212" s="68"/>
      <c r="P2212" s="68"/>
      <c r="Q2212" s="68"/>
      <c r="R2212" s="68"/>
    </row>
    <row r="2213" spans="13:18">
      <c r="M2213" s="67"/>
      <c r="O2213" s="68"/>
      <c r="P2213" s="68"/>
      <c r="Q2213" s="68"/>
      <c r="R2213" s="68"/>
    </row>
    <row r="2214" spans="13:18">
      <c r="M2214" s="67"/>
      <c r="O2214" s="68"/>
      <c r="P2214" s="68"/>
      <c r="Q2214" s="68"/>
      <c r="R2214" s="68"/>
    </row>
    <row r="2215" spans="13:18">
      <c r="M2215" s="67"/>
      <c r="O2215" s="68"/>
      <c r="P2215" s="68"/>
      <c r="Q2215" s="68"/>
      <c r="R2215" s="68"/>
    </row>
    <row r="2216" spans="13:18">
      <c r="M2216" s="67"/>
      <c r="O2216" s="68"/>
      <c r="P2216" s="68"/>
      <c r="Q2216" s="68"/>
      <c r="R2216" s="68"/>
    </row>
    <row r="2217" spans="13:18">
      <c r="M2217" s="67"/>
      <c r="O2217" s="68"/>
      <c r="P2217" s="68"/>
      <c r="Q2217" s="68"/>
      <c r="R2217" s="68"/>
    </row>
    <row r="2218" spans="13:18">
      <c r="M2218" s="67"/>
      <c r="O2218" s="68"/>
      <c r="P2218" s="68"/>
      <c r="Q2218" s="68"/>
      <c r="R2218" s="68"/>
    </row>
    <row r="2219" spans="13:18">
      <c r="M2219" s="67"/>
      <c r="O2219" s="68"/>
      <c r="P2219" s="68"/>
      <c r="Q2219" s="68"/>
      <c r="R2219" s="68"/>
    </row>
    <row r="2220" spans="13:18">
      <c r="M2220" s="67"/>
      <c r="O2220" s="68"/>
      <c r="P2220" s="68"/>
      <c r="Q2220" s="68"/>
      <c r="R2220" s="68"/>
    </row>
    <row r="2221" spans="13:18">
      <c r="M2221" s="67"/>
      <c r="O2221" s="68"/>
      <c r="P2221" s="68"/>
      <c r="Q2221" s="68"/>
      <c r="R2221" s="68"/>
    </row>
    <row r="2222" spans="13:18">
      <c r="M2222" s="67"/>
      <c r="O2222" s="68"/>
      <c r="P2222" s="68"/>
      <c r="Q2222" s="68"/>
      <c r="R2222" s="68"/>
    </row>
    <row r="2223" spans="13:18">
      <c r="M2223" s="67"/>
      <c r="O2223" s="68"/>
      <c r="P2223" s="68"/>
      <c r="Q2223" s="68"/>
      <c r="R2223" s="68"/>
    </row>
    <row r="2224" spans="13:18">
      <c r="M2224" s="67"/>
      <c r="O2224" s="68"/>
      <c r="P2224" s="68"/>
      <c r="Q2224" s="68"/>
      <c r="R2224" s="68"/>
    </row>
    <row r="2225" spans="13:18">
      <c r="M2225" s="67"/>
      <c r="O2225" s="68"/>
      <c r="P2225" s="68"/>
      <c r="Q2225" s="68"/>
      <c r="R2225" s="68"/>
    </row>
    <row r="2226" spans="13:18">
      <c r="M2226" s="67"/>
      <c r="O2226" s="68"/>
      <c r="P2226" s="68"/>
      <c r="Q2226" s="68"/>
      <c r="R2226" s="68"/>
    </row>
    <row r="2227" spans="13:18">
      <c r="M2227" s="67"/>
      <c r="O2227" s="68"/>
      <c r="P2227" s="68"/>
      <c r="Q2227" s="68"/>
      <c r="R2227" s="68"/>
    </row>
    <row r="2228" spans="13:18">
      <c r="M2228" s="67"/>
      <c r="O2228" s="68"/>
      <c r="P2228" s="68"/>
      <c r="Q2228" s="68"/>
      <c r="R2228" s="68"/>
    </row>
    <row r="2229" spans="13:18">
      <c r="M2229" s="67"/>
      <c r="O2229" s="68"/>
      <c r="P2229" s="68"/>
      <c r="Q2229" s="68"/>
      <c r="R2229" s="68"/>
    </row>
    <row r="2230" spans="13:18">
      <c r="M2230" s="67"/>
      <c r="O2230" s="68"/>
      <c r="P2230" s="68"/>
      <c r="Q2230" s="68"/>
      <c r="R2230" s="68"/>
    </row>
    <row r="2231" spans="13:18">
      <c r="M2231" s="67"/>
      <c r="O2231" s="68"/>
      <c r="P2231" s="68"/>
      <c r="Q2231" s="68"/>
      <c r="R2231" s="68"/>
    </row>
    <row r="2232" spans="13:18">
      <c r="M2232" s="67"/>
      <c r="O2232" s="68"/>
      <c r="P2232" s="68"/>
      <c r="Q2232" s="68"/>
      <c r="R2232" s="68"/>
    </row>
    <row r="2233" spans="13:18">
      <c r="M2233" s="67"/>
      <c r="O2233" s="68"/>
      <c r="P2233" s="68"/>
      <c r="Q2233" s="68"/>
      <c r="R2233" s="68"/>
    </row>
    <row r="2234" spans="13:18">
      <c r="M2234" s="67"/>
      <c r="O2234" s="68"/>
      <c r="P2234" s="68"/>
      <c r="Q2234" s="68"/>
      <c r="R2234" s="68"/>
    </row>
    <row r="2235" spans="13:18">
      <c r="M2235" s="67"/>
      <c r="O2235" s="68"/>
      <c r="P2235" s="68"/>
      <c r="Q2235" s="68"/>
      <c r="R2235" s="68"/>
    </row>
    <row r="2236" spans="13:18">
      <c r="M2236" s="67"/>
      <c r="O2236" s="68"/>
      <c r="P2236" s="68"/>
      <c r="Q2236" s="68"/>
      <c r="R2236" s="68"/>
    </row>
    <row r="2237" spans="13:18">
      <c r="M2237" s="67"/>
      <c r="O2237" s="68"/>
      <c r="P2237" s="68"/>
      <c r="Q2237" s="68"/>
      <c r="R2237" s="68"/>
    </row>
    <row r="2238" spans="13:18">
      <c r="M2238" s="67"/>
      <c r="O2238" s="68"/>
      <c r="P2238" s="68"/>
      <c r="Q2238" s="68"/>
      <c r="R2238" s="68"/>
    </row>
    <row r="2239" spans="13:18">
      <c r="M2239" s="67"/>
      <c r="O2239" s="68"/>
      <c r="P2239" s="68"/>
      <c r="Q2239" s="68"/>
      <c r="R2239" s="68"/>
    </row>
    <row r="2240" spans="13:18">
      <c r="M2240" s="67"/>
      <c r="O2240" s="68"/>
      <c r="P2240" s="68"/>
      <c r="Q2240" s="68"/>
      <c r="R2240" s="68"/>
    </row>
    <row r="2241" spans="13:18">
      <c r="M2241" s="67"/>
      <c r="O2241" s="68"/>
      <c r="P2241" s="68"/>
      <c r="Q2241" s="68"/>
      <c r="R2241" s="68"/>
    </row>
    <row r="2242" spans="13:18">
      <c r="M2242" s="67"/>
      <c r="O2242" s="68"/>
      <c r="P2242" s="68"/>
      <c r="Q2242" s="68"/>
      <c r="R2242" s="68"/>
    </row>
    <row r="2243" spans="13:18">
      <c r="M2243" s="67"/>
      <c r="O2243" s="68"/>
      <c r="P2243" s="68"/>
      <c r="Q2243" s="68"/>
      <c r="R2243" s="68"/>
    </row>
    <row r="2244" spans="13:18">
      <c r="M2244" s="67"/>
      <c r="O2244" s="68"/>
      <c r="P2244" s="68"/>
      <c r="Q2244" s="68"/>
      <c r="R2244" s="68"/>
    </row>
    <row r="2245" spans="13:18">
      <c r="M2245" s="67"/>
      <c r="O2245" s="68"/>
      <c r="P2245" s="68"/>
      <c r="Q2245" s="68"/>
      <c r="R2245" s="68"/>
    </row>
    <row r="2246" spans="13:18">
      <c r="M2246" s="67"/>
      <c r="O2246" s="68"/>
      <c r="P2246" s="68"/>
      <c r="Q2246" s="68"/>
      <c r="R2246" s="68"/>
    </row>
    <row r="2247" spans="13:18">
      <c r="M2247" s="67"/>
      <c r="O2247" s="68"/>
      <c r="P2247" s="68"/>
      <c r="Q2247" s="68"/>
      <c r="R2247" s="68"/>
    </row>
    <row r="2248" spans="13:18">
      <c r="M2248" s="67"/>
      <c r="O2248" s="68"/>
      <c r="P2248" s="68"/>
      <c r="Q2248" s="68"/>
      <c r="R2248" s="68"/>
    </row>
    <row r="2249" spans="13:18">
      <c r="M2249" s="67"/>
      <c r="O2249" s="68"/>
      <c r="P2249" s="68"/>
      <c r="Q2249" s="68"/>
      <c r="R2249" s="68"/>
    </row>
    <row r="2250" spans="13:18">
      <c r="M2250" s="67"/>
      <c r="O2250" s="68"/>
      <c r="P2250" s="68"/>
      <c r="Q2250" s="68"/>
      <c r="R2250" s="68"/>
    </row>
    <row r="2251" spans="13:18">
      <c r="M2251" s="67"/>
      <c r="O2251" s="68"/>
      <c r="P2251" s="68"/>
      <c r="Q2251" s="68"/>
      <c r="R2251" s="68"/>
    </row>
    <row r="2252" spans="13:18">
      <c r="M2252" s="67"/>
      <c r="O2252" s="68"/>
      <c r="P2252" s="68"/>
      <c r="Q2252" s="68"/>
      <c r="R2252" s="68"/>
    </row>
    <row r="2253" spans="13:18">
      <c r="M2253" s="67"/>
      <c r="O2253" s="68"/>
      <c r="P2253" s="68"/>
      <c r="Q2253" s="68"/>
      <c r="R2253" s="68"/>
    </row>
    <row r="2254" spans="13:18">
      <c r="M2254" s="67"/>
      <c r="O2254" s="68"/>
      <c r="P2254" s="68"/>
      <c r="Q2254" s="68"/>
      <c r="R2254" s="68"/>
    </row>
    <row r="2255" spans="13:18">
      <c r="M2255" s="67"/>
      <c r="O2255" s="68"/>
      <c r="P2255" s="68"/>
      <c r="Q2255" s="68"/>
      <c r="R2255" s="68"/>
    </row>
    <row r="2256" spans="13:18">
      <c r="M2256" s="67"/>
      <c r="O2256" s="68"/>
      <c r="P2256" s="68"/>
      <c r="Q2256" s="68"/>
      <c r="R2256" s="68"/>
    </row>
    <row r="2257" spans="13:18">
      <c r="M2257" s="67"/>
      <c r="O2257" s="68"/>
      <c r="P2257" s="68"/>
      <c r="Q2257" s="68"/>
      <c r="R2257" s="68"/>
    </row>
    <row r="2258" spans="13:18">
      <c r="M2258" s="67"/>
      <c r="O2258" s="68"/>
      <c r="P2258" s="68"/>
      <c r="Q2258" s="68"/>
      <c r="R2258" s="68"/>
    </row>
    <row r="2259" spans="13:18">
      <c r="M2259" s="67"/>
      <c r="O2259" s="68"/>
      <c r="P2259" s="68"/>
      <c r="Q2259" s="68"/>
      <c r="R2259" s="68"/>
    </row>
    <row r="2260" spans="13:18">
      <c r="M2260" s="67"/>
      <c r="O2260" s="68"/>
      <c r="P2260" s="68"/>
      <c r="Q2260" s="68"/>
      <c r="R2260" s="68"/>
    </row>
    <row r="2261" spans="13:18">
      <c r="M2261" s="67"/>
      <c r="O2261" s="68"/>
      <c r="P2261" s="68"/>
      <c r="Q2261" s="68"/>
      <c r="R2261" s="68"/>
    </row>
    <row r="2262" spans="13:18">
      <c r="M2262" s="67"/>
      <c r="O2262" s="68"/>
      <c r="P2262" s="68"/>
      <c r="Q2262" s="68"/>
      <c r="R2262" s="68"/>
    </row>
    <row r="2263" spans="13:18">
      <c r="M2263" s="67"/>
      <c r="O2263" s="68"/>
      <c r="P2263" s="68"/>
      <c r="Q2263" s="68"/>
      <c r="R2263" s="68"/>
    </row>
    <row r="2264" spans="13:18">
      <c r="M2264" s="67"/>
      <c r="O2264" s="68"/>
      <c r="P2264" s="68"/>
      <c r="Q2264" s="68"/>
      <c r="R2264" s="68"/>
    </row>
    <row r="2265" spans="13:18">
      <c r="M2265" s="67"/>
      <c r="O2265" s="68"/>
      <c r="P2265" s="68"/>
      <c r="Q2265" s="68"/>
      <c r="R2265" s="68"/>
    </row>
    <row r="2266" spans="13:18">
      <c r="M2266" s="67"/>
      <c r="O2266" s="68"/>
      <c r="P2266" s="68"/>
      <c r="Q2266" s="68"/>
      <c r="R2266" s="68"/>
    </row>
    <row r="2267" spans="13:18">
      <c r="M2267" s="67"/>
      <c r="O2267" s="68"/>
      <c r="P2267" s="68"/>
      <c r="Q2267" s="68"/>
      <c r="R2267" s="68"/>
    </row>
    <row r="2268" spans="13:18">
      <c r="M2268" s="67"/>
      <c r="O2268" s="68"/>
      <c r="P2268" s="68"/>
      <c r="Q2268" s="68"/>
      <c r="R2268" s="68"/>
    </row>
    <row r="2269" spans="13:18">
      <c r="M2269" s="67"/>
      <c r="O2269" s="68"/>
      <c r="P2269" s="68"/>
      <c r="Q2269" s="68"/>
      <c r="R2269" s="68"/>
    </row>
    <row r="2270" spans="13:18">
      <c r="M2270" s="67"/>
      <c r="O2270" s="68"/>
      <c r="P2270" s="68"/>
      <c r="Q2270" s="68"/>
      <c r="R2270" s="68"/>
    </row>
    <row r="2271" spans="13:18">
      <c r="M2271" s="67"/>
      <c r="O2271" s="68"/>
      <c r="P2271" s="68"/>
      <c r="Q2271" s="68"/>
      <c r="R2271" s="68"/>
    </row>
    <row r="2272" spans="13:18">
      <c r="M2272" s="67"/>
      <c r="O2272" s="68"/>
      <c r="P2272" s="68"/>
      <c r="Q2272" s="68"/>
      <c r="R2272" s="68"/>
    </row>
    <row r="2273" spans="13:18">
      <c r="M2273" s="67"/>
      <c r="O2273" s="68"/>
      <c r="P2273" s="68"/>
      <c r="Q2273" s="68"/>
      <c r="R2273" s="68"/>
    </row>
    <row r="2274" spans="13:18">
      <c r="M2274" s="67"/>
      <c r="O2274" s="68"/>
      <c r="P2274" s="68"/>
      <c r="Q2274" s="68"/>
      <c r="R2274" s="68"/>
    </row>
    <row r="2275" spans="13:18">
      <c r="M2275" s="67"/>
      <c r="O2275" s="68"/>
      <c r="P2275" s="68"/>
      <c r="Q2275" s="68"/>
      <c r="R2275" s="68"/>
    </row>
    <row r="2276" spans="13:18">
      <c r="M2276" s="67"/>
      <c r="O2276" s="68"/>
      <c r="P2276" s="68"/>
      <c r="Q2276" s="68"/>
      <c r="R2276" s="68"/>
    </row>
    <row r="2277" spans="13:18">
      <c r="M2277" s="67"/>
      <c r="O2277" s="68"/>
      <c r="P2277" s="68"/>
      <c r="Q2277" s="68"/>
      <c r="R2277" s="68"/>
    </row>
    <row r="2278" spans="13:18">
      <c r="M2278" s="67"/>
      <c r="O2278" s="68"/>
      <c r="P2278" s="68"/>
      <c r="Q2278" s="68"/>
      <c r="R2278" s="68"/>
    </row>
    <row r="2279" spans="13:18">
      <c r="M2279" s="67"/>
      <c r="O2279" s="68"/>
      <c r="P2279" s="68"/>
      <c r="Q2279" s="68"/>
      <c r="R2279" s="68"/>
    </row>
    <row r="2280" spans="13:18">
      <c r="M2280" s="67"/>
      <c r="O2280" s="68"/>
      <c r="P2280" s="68"/>
      <c r="Q2280" s="68"/>
      <c r="R2280" s="68"/>
    </row>
    <row r="2281" spans="13:18">
      <c r="M2281" s="67"/>
      <c r="O2281" s="68"/>
      <c r="P2281" s="68"/>
      <c r="Q2281" s="68"/>
      <c r="R2281" s="68"/>
    </row>
    <row r="2282" spans="13:18">
      <c r="M2282" s="67"/>
      <c r="O2282" s="68"/>
      <c r="P2282" s="68"/>
      <c r="Q2282" s="68"/>
      <c r="R2282" s="68"/>
    </row>
    <row r="2283" spans="13:18">
      <c r="M2283" s="67"/>
      <c r="O2283" s="68"/>
      <c r="P2283" s="68"/>
      <c r="Q2283" s="68"/>
      <c r="R2283" s="68"/>
    </row>
    <row r="2284" spans="13:18">
      <c r="M2284" s="67"/>
      <c r="O2284" s="68"/>
      <c r="P2284" s="68"/>
      <c r="Q2284" s="68"/>
      <c r="R2284" s="68"/>
    </row>
    <row r="2285" spans="13:18">
      <c r="M2285" s="67"/>
      <c r="O2285" s="68"/>
      <c r="P2285" s="68"/>
      <c r="Q2285" s="68"/>
      <c r="R2285" s="68"/>
    </row>
    <row r="2286" spans="13:18">
      <c r="M2286" s="67"/>
      <c r="O2286" s="68"/>
      <c r="P2286" s="68"/>
      <c r="Q2286" s="68"/>
      <c r="R2286" s="68"/>
    </row>
    <row r="2287" spans="13:18">
      <c r="M2287" s="67"/>
      <c r="O2287" s="68"/>
      <c r="P2287" s="68"/>
      <c r="Q2287" s="68"/>
      <c r="R2287" s="68"/>
    </row>
    <row r="2288" spans="13:18">
      <c r="M2288" s="67"/>
      <c r="O2288" s="68"/>
      <c r="P2288" s="68"/>
      <c r="Q2288" s="68"/>
      <c r="R2288" s="68"/>
    </row>
    <row r="2289" spans="13:18">
      <c r="M2289" s="67"/>
      <c r="O2289" s="68"/>
      <c r="P2289" s="68"/>
      <c r="Q2289" s="68"/>
      <c r="R2289" s="68"/>
    </row>
    <row r="2290" spans="13:18">
      <c r="M2290" s="67"/>
      <c r="O2290" s="68"/>
      <c r="P2290" s="68"/>
      <c r="Q2290" s="68"/>
      <c r="R2290" s="68"/>
    </row>
    <row r="2291" spans="13:18">
      <c r="M2291" s="67"/>
      <c r="O2291" s="68"/>
      <c r="P2291" s="68"/>
      <c r="Q2291" s="68"/>
      <c r="R2291" s="68"/>
    </row>
    <row r="2292" spans="13:18">
      <c r="M2292" s="67"/>
      <c r="O2292" s="68"/>
      <c r="P2292" s="68"/>
      <c r="Q2292" s="68"/>
      <c r="R2292" s="68"/>
    </row>
    <row r="2293" spans="13:18">
      <c r="M2293" s="67"/>
      <c r="O2293" s="68"/>
      <c r="P2293" s="68"/>
      <c r="Q2293" s="68"/>
      <c r="R2293" s="68"/>
    </row>
    <row r="2294" spans="13:18">
      <c r="M2294" s="67"/>
      <c r="O2294" s="68"/>
      <c r="P2294" s="68"/>
      <c r="Q2294" s="68"/>
      <c r="R2294" s="68"/>
    </row>
    <row r="2295" spans="13:18">
      <c r="M2295" s="67"/>
      <c r="O2295" s="68"/>
      <c r="P2295" s="68"/>
      <c r="Q2295" s="68"/>
      <c r="R2295" s="68"/>
    </row>
    <row r="2296" spans="13:18">
      <c r="M2296" s="67"/>
      <c r="O2296" s="68"/>
      <c r="P2296" s="68"/>
      <c r="Q2296" s="68"/>
      <c r="R2296" s="68"/>
    </row>
    <row r="2297" spans="13:18">
      <c r="M2297" s="67"/>
      <c r="O2297" s="68"/>
      <c r="P2297" s="68"/>
      <c r="Q2297" s="68"/>
      <c r="R2297" s="68"/>
    </row>
    <row r="2298" spans="13:18">
      <c r="M2298" s="67"/>
      <c r="O2298" s="68"/>
      <c r="P2298" s="68"/>
      <c r="Q2298" s="68"/>
      <c r="R2298" s="68"/>
    </row>
    <row r="2299" spans="13:18">
      <c r="M2299" s="67"/>
      <c r="O2299" s="68"/>
      <c r="P2299" s="68"/>
      <c r="Q2299" s="68"/>
      <c r="R2299" s="68"/>
    </row>
    <row r="2300" spans="13:18">
      <c r="M2300" s="67"/>
      <c r="O2300" s="68"/>
      <c r="P2300" s="68"/>
      <c r="Q2300" s="68"/>
      <c r="R2300" s="68"/>
    </row>
    <row r="2301" spans="13:18">
      <c r="M2301" s="67"/>
      <c r="O2301" s="68"/>
      <c r="P2301" s="68"/>
      <c r="Q2301" s="68"/>
      <c r="R2301" s="68"/>
    </row>
    <row r="2302" spans="13:18">
      <c r="M2302" s="67"/>
      <c r="O2302" s="68"/>
      <c r="P2302" s="68"/>
      <c r="Q2302" s="68"/>
      <c r="R2302" s="68"/>
    </row>
    <row r="2303" spans="13:18">
      <c r="M2303" s="67"/>
      <c r="O2303" s="68"/>
      <c r="P2303" s="68"/>
      <c r="Q2303" s="68"/>
      <c r="R2303" s="68"/>
    </row>
    <row r="2304" spans="13:18">
      <c r="M2304" s="67"/>
      <c r="O2304" s="68"/>
      <c r="P2304" s="68"/>
      <c r="Q2304" s="68"/>
      <c r="R2304" s="68"/>
    </row>
    <row r="2305" spans="13:18">
      <c r="M2305" s="67"/>
      <c r="O2305" s="68"/>
      <c r="P2305" s="68"/>
      <c r="Q2305" s="68"/>
      <c r="R2305" s="68"/>
    </row>
    <row r="2306" spans="13:18">
      <c r="M2306" s="67"/>
      <c r="O2306" s="68"/>
      <c r="P2306" s="68"/>
      <c r="Q2306" s="68"/>
      <c r="R2306" s="68"/>
    </row>
    <row r="2307" spans="13:18">
      <c r="M2307" s="67"/>
      <c r="O2307" s="68"/>
      <c r="P2307" s="68"/>
      <c r="Q2307" s="68"/>
      <c r="R2307" s="68"/>
    </row>
    <row r="2308" spans="13:18">
      <c r="M2308" s="67"/>
      <c r="O2308" s="68"/>
      <c r="P2308" s="68"/>
      <c r="Q2308" s="68"/>
      <c r="R2308" s="68"/>
    </row>
    <row r="2309" spans="13:18">
      <c r="M2309" s="67"/>
      <c r="O2309" s="68"/>
      <c r="P2309" s="68"/>
      <c r="Q2309" s="68"/>
      <c r="R2309" s="68"/>
    </row>
    <row r="2310" spans="13:18">
      <c r="M2310" s="67"/>
      <c r="O2310" s="68"/>
      <c r="P2310" s="68"/>
      <c r="Q2310" s="68"/>
      <c r="R2310" s="68"/>
    </row>
    <row r="2311" spans="13:18">
      <c r="M2311" s="67"/>
      <c r="O2311" s="68"/>
      <c r="P2311" s="68"/>
      <c r="Q2311" s="68"/>
      <c r="R2311" s="68"/>
    </row>
    <row r="2312" spans="13:18">
      <c r="M2312" s="67"/>
      <c r="O2312" s="68"/>
      <c r="P2312" s="68"/>
      <c r="Q2312" s="68"/>
      <c r="R2312" s="68"/>
    </row>
    <row r="2313" spans="13:18">
      <c r="M2313" s="67"/>
      <c r="O2313" s="68"/>
      <c r="P2313" s="68"/>
      <c r="Q2313" s="68"/>
      <c r="R2313" s="68"/>
    </row>
    <row r="2314" spans="13:18">
      <c r="M2314" s="67"/>
      <c r="O2314" s="68"/>
      <c r="P2314" s="68"/>
      <c r="Q2314" s="68"/>
      <c r="R2314" s="68"/>
    </row>
    <row r="2315" spans="13:18">
      <c r="M2315" s="67"/>
      <c r="O2315" s="68"/>
      <c r="P2315" s="68"/>
      <c r="Q2315" s="68"/>
      <c r="R2315" s="68"/>
    </row>
    <row r="2316" spans="13:18">
      <c r="M2316" s="67"/>
      <c r="O2316" s="68"/>
      <c r="P2316" s="68"/>
      <c r="Q2316" s="68"/>
      <c r="R2316" s="68"/>
    </row>
    <row r="2317" spans="13:18">
      <c r="M2317" s="67"/>
      <c r="O2317" s="68"/>
      <c r="P2317" s="68"/>
      <c r="Q2317" s="68"/>
      <c r="R2317" s="68"/>
    </row>
    <row r="2318" spans="13:18">
      <c r="M2318" s="67"/>
      <c r="O2318" s="68"/>
      <c r="P2318" s="68"/>
      <c r="Q2318" s="68"/>
      <c r="R2318" s="68"/>
    </row>
    <row r="2319" spans="13:18">
      <c r="M2319" s="67"/>
      <c r="O2319" s="68"/>
      <c r="P2319" s="68"/>
      <c r="Q2319" s="68"/>
      <c r="R2319" s="68"/>
    </row>
    <row r="2320" spans="13:18">
      <c r="M2320" s="67"/>
      <c r="O2320" s="68"/>
      <c r="P2320" s="68"/>
      <c r="Q2320" s="68"/>
      <c r="R2320" s="68"/>
    </row>
    <row r="2321" spans="13:18">
      <c r="M2321" s="67"/>
      <c r="O2321" s="68"/>
      <c r="P2321" s="68"/>
      <c r="Q2321" s="68"/>
      <c r="R2321" s="68"/>
    </row>
    <row r="2322" spans="13:18">
      <c r="M2322" s="67"/>
      <c r="O2322" s="68"/>
      <c r="P2322" s="68"/>
      <c r="Q2322" s="68"/>
      <c r="R2322" s="68"/>
    </row>
    <row r="2323" spans="13:18">
      <c r="M2323" s="67"/>
      <c r="O2323" s="68"/>
      <c r="P2323" s="68"/>
      <c r="Q2323" s="68"/>
      <c r="R2323" s="68"/>
    </row>
    <row r="2324" spans="13:18">
      <c r="M2324" s="67"/>
      <c r="O2324" s="68"/>
      <c r="P2324" s="68"/>
      <c r="Q2324" s="68"/>
      <c r="R2324" s="68"/>
    </row>
    <row r="2325" spans="13:18">
      <c r="M2325" s="67"/>
      <c r="O2325" s="68"/>
      <c r="P2325" s="68"/>
      <c r="Q2325" s="68"/>
      <c r="R2325" s="68"/>
    </row>
    <row r="2326" spans="13:18">
      <c r="M2326" s="67"/>
      <c r="O2326" s="68"/>
      <c r="P2326" s="68"/>
      <c r="Q2326" s="68"/>
      <c r="R2326" s="68"/>
    </row>
    <row r="2327" spans="13:18">
      <c r="M2327" s="67"/>
      <c r="O2327" s="68"/>
      <c r="P2327" s="68"/>
      <c r="Q2327" s="68"/>
      <c r="R2327" s="68"/>
    </row>
    <row r="2328" spans="13:18">
      <c r="M2328" s="67"/>
      <c r="O2328" s="68"/>
      <c r="P2328" s="68"/>
      <c r="Q2328" s="68"/>
      <c r="R2328" s="68"/>
    </row>
    <row r="2329" spans="13:18">
      <c r="M2329" s="67"/>
      <c r="O2329" s="68"/>
      <c r="P2329" s="68"/>
      <c r="Q2329" s="68"/>
      <c r="R2329" s="68"/>
    </row>
    <row r="2330" spans="13:18">
      <c r="M2330" s="67"/>
      <c r="O2330" s="68"/>
      <c r="P2330" s="68"/>
      <c r="Q2330" s="68"/>
      <c r="R2330" s="68"/>
    </row>
    <row r="2331" spans="13:18">
      <c r="M2331" s="67"/>
      <c r="O2331" s="68"/>
      <c r="P2331" s="68"/>
      <c r="Q2331" s="68"/>
      <c r="R2331" s="68"/>
    </row>
    <row r="2332" spans="13:18">
      <c r="M2332" s="67"/>
      <c r="O2332" s="68"/>
      <c r="P2332" s="68"/>
      <c r="Q2332" s="68"/>
      <c r="R2332" s="68"/>
    </row>
    <row r="2333" spans="13:18">
      <c r="M2333" s="67"/>
      <c r="O2333" s="68"/>
      <c r="P2333" s="68"/>
      <c r="Q2333" s="68"/>
      <c r="R2333" s="68"/>
    </row>
    <row r="2334" spans="13:18">
      <c r="M2334" s="67"/>
      <c r="O2334" s="68"/>
      <c r="P2334" s="68"/>
      <c r="Q2334" s="68"/>
      <c r="R2334" s="68"/>
    </row>
    <row r="2335" spans="13:18">
      <c r="M2335" s="67"/>
      <c r="O2335" s="68"/>
      <c r="P2335" s="68"/>
      <c r="Q2335" s="68"/>
      <c r="R2335" s="68"/>
    </row>
    <row r="2336" spans="13:18">
      <c r="M2336" s="67"/>
      <c r="O2336" s="68"/>
      <c r="P2336" s="68"/>
      <c r="Q2336" s="68"/>
      <c r="R2336" s="68"/>
    </row>
    <row r="2337" spans="13:18">
      <c r="M2337" s="67"/>
      <c r="O2337" s="68"/>
      <c r="P2337" s="68"/>
      <c r="Q2337" s="68"/>
      <c r="R2337" s="68"/>
    </row>
    <row r="2338" spans="13:18">
      <c r="M2338" s="67"/>
      <c r="O2338" s="68"/>
      <c r="P2338" s="68"/>
      <c r="Q2338" s="68"/>
      <c r="R2338" s="68"/>
    </row>
    <row r="2339" spans="13:18">
      <c r="M2339" s="67"/>
      <c r="O2339" s="68"/>
      <c r="P2339" s="68"/>
      <c r="Q2339" s="68"/>
      <c r="R2339" s="68"/>
    </row>
    <row r="2340" spans="13:18">
      <c r="M2340" s="67"/>
      <c r="O2340" s="68"/>
      <c r="P2340" s="68"/>
      <c r="Q2340" s="68"/>
      <c r="R2340" s="68"/>
    </row>
    <row r="2341" spans="13:18">
      <c r="M2341" s="67"/>
      <c r="O2341" s="68"/>
      <c r="P2341" s="68"/>
      <c r="Q2341" s="68"/>
      <c r="R2341" s="68"/>
    </row>
    <row r="2342" spans="13:18">
      <c r="M2342" s="67"/>
      <c r="O2342" s="68"/>
      <c r="P2342" s="68"/>
      <c r="Q2342" s="68"/>
      <c r="R2342" s="68"/>
    </row>
    <row r="2343" spans="13:18">
      <c r="M2343" s="67"/>
      <c r="O2343" s="68"/>
      <c r="P2343" s="68"/>
      <c r="Q2343" s="68"/>
      <c r="R2343" s="68"/>
    </row>
    <row r="2344" spans="13:18">
      <c r="M2344" s="67"/>
      <c r="O2344" s="68"/>
      <c r="P2344" s="68"/>
      <c r="Q2344" s="68"/>
      <c r="R2344" s="68"/>
    </row>
    <row r="2345" spans="13:18">
      <c r="M2345" s="67"/>
      <c r="O2345" s="68"/>
      <c r="P2345" s="68"/>
      <c r="Q2345" s="68"/>
      <c r="R2345" s="68"/>
    </row>
    <row r="2346" spans="13:18">
      <c r="M2346" s="67"/>
      <c r="O2346" s="68"/>
      <c r="P2346" s="68"/>
      <c r="Q2346" s="68"/>
      <c r="R2346" s="68"/>
    </row>
    <row r="2347" spans="13:18">
      <c r="M2347" s="67"/>
      <c r="O2347" s="68"/>
      <c r="P2347" s="68"/>
      <c r="Q2347" s="68"/>
      <c r="R2347" s="68"/>
    </row>
    <row r="2348" spans="13:18">
      <c r="M2348" s="67"/>
      <c r="O2348" s="68"/>
      <c r="P2348" s="68"/>
      <c r="Q2348" s="68"/>
      <c r="R2348" s="68"/>
    </row>
    <row r="2349" spans="13:18">
      <c r="M2349" s="67"/>
      <c r="O2349" s="68"/>
      <c r="P2349" s="68"/>
      <c r="Q2349" s="68"/>
      <c r="R2349" s="68"/>
    </row>
    <row r="2350" spans="13:18">
      <c r="M2350" s="67"/>
      <c r="O2350" s="68"/>
      <c r="P2350" s="68"/>
      <c r="Q2350" s="68"/>
      <c r="R2350" s="68"/>
    </row>
    <row r="2351" spans="13:18">
      <c r="M2351" s="67"/>
      <c r="O2351" s="68"/>
      <c r="P2351" s="68"/>
      <c r="Q2351" s="68"/>
      <c r="R2351" s="68"/>
    </row>
    <row r="2352" spans="13:18">
      <c r="M2352" s="67"/>
      <c r="O2352" s="68"/>
      <c r="P2352" s="68"/>
      <c r="Q2352" s="68"/>
      <c r="R2352" s="68"/>
    </row>
    <row r="2353" spans="13:18">
      <c r="M2353" s="67"/>
      <c r="O2353" s="68"/>
      <c r="P2353" s="68"/>
      <c r="Q2353" s="68"/>
      <c r="R2353" s="68"/>
    </row>
    <row r="2354" spans="13:18">
      <c r="M2354" s="67"/>
      <c r="O2354" s="68"/>
      <c r="P2354" s="68"/>
      <c r="Q2354" s="68"/>
      <c r="R2354" s="68"/>
    </row>
    <row r="2355" spans="13:18">
      <c r="M2355" s="67"/>
      <c r="O2355" s="68"/>
      <c r="P2355" s="68"/>
      <c r="Q2355" s="68"/>
      <c r="R2355" s="68"/>
    </row>
    <row r="2356" spans="13:18">
      <c r="M2356" s="67"/>
      <c r="O2356" s="68"/>
      <c r="P2356" s="68"/>
      <c r="Q2356" s="68"/>
      <c r="R2356" s="68"/>
    </row>
    <row r="2357" spans="13:18">
      <c r="M2357" s="67"/>
      <c r="O2357" s="68"/>
      <c r="P2357" s="68"/>
      <c r="Q2357" s="68"/>
      <c r="R2357" s="68"/>
    </row>
    <row r="2358" spans="13:18">
      <c r="M2358" s="67"/>
      <c r="O2358" s="68"/>
      <c r="P2358" s="68"/>
      <c r="Q2358" s="68"/>
      <c r="R2358" s="68"/>
    </row>
    <row r="2359" spans="13:18">
      <c r="M2359" s="67"/>
      <c r="O2359" s="68"/>
      <c r="P2359" s="68"/>
      <c r="Q2359" s="68"/>
      <c r="R2359" s="68"/>
    </row>
    <row r="2360" spans="13:18">
      <c r="M2360" s="67"/>
      <c r="O2360" s="68"/>
      <c r="P2360" s="68"/>
      <c r="Q2360" s="68"/>
      <c r="R2360" s="68"/>
    </row>
    <row r="2361" spans="13:18">
      <c r="M2361" s="67"/>
      <c r="O2361" s="68"/>
      <c r="P2361" s="68"/>
      <c r="Q2361" s="68"/>
      <c r="R2361" s="68"/>
    </row>
    <row r="2362" spans="13:18">
      <c r="M2362" s="67"/>
      <c r="O2362" s="68"/>
      <c r="P2362" s="68"/>
      <c r="Q2362" s="68"/>
      <c r="R2362" s="68"/>
    </row>
    <row r="2363" spans="13:18">
      <c r="M2363" s="67"/>
      <c r="O2363" s="68"/>
      <c r="P2363" s="68"/>
      <c r="Q2363" s="68"/>
      <c r="R2363" s="68"/>
    </row>
    <row r="2364" spans="13:18">
      <c r="M2364" s="67"/>
      <c r="O2364" s="68"/>
      <c r="P2364" s="68"/>
      <c r="Q2364" s="68"/>
      <c r="R2364" s="68"/>
    </row>
    <row r="2365" spans="13:18">
      <c r="M2365" s="67"/>
      <c r="O2365" s="68"/>
      <c r="P2365" s="68"/>
      <c r="Q2365" s="68"/>
      <c r="R2365" s="68"/>
    </row>
    <row r="2366" spans="13:18">
      <c r="M2366" s="67"/>
      <c r="O2366" s="68"/>
      <c r="P2366" s="68"/>
      <c r="Q2366" s="68"/>
      <c r="R2366" s="68"/>
    </row>
    <row r="2367" spans="13:18">
      <c r="M2367" s="67"/>
      <c r="O2367" s="68"/>
      <c r="P2367" s="68"/>
      <c r="Q2367" s="68"/>
      <c r="R2367" s="68"/>
    </row>
    <row r="2368" spans="13:18">
      <c r="M2368" s="67"/>
      <c r="O2368" s="68"/>
      <c r="P2368" s="68"/>
      <c r="Q2368" s="68"/>
      <c r="R2368" s="68"/>
    </row>
    <row r="2369" spans="13:18">
      <c r="M2369" s="67"/>
      <c r="O2369" s="68"/>
      <c r="P2369" s="68"/>
      <c r="Q2369" s="68"/>
      <c r="R2369" s="68"/>
    </row>
    <row r="2370" spans="13:18">
      <c r="M2370" s="67"/>
      <c r="O2370" s="68"/>
      <c r="P2370" s="68"/>
      <c r="Q2370" s="68"/>
      <c r="R2370" s="68"/>
    </row>
    <row r="2371" spans="13:18">
      <c r="M2371" s="67"/>
      <c r="O2371" s="68"/>
      <c r="P2371" s="68"/>
      <c r="Q2371" s="68"/>
      <c r="R2371" s="68"/>
    </row>
    <row r="2372" spans="13:18">
      <c r="M2372" s="67"/>
      <c r="O2372" s="68"/>
      <c r="P2372" s="68"/>
      <c r="Q2372" s="68"/>
      <c r="R2372" s="68"/>
    </row>
    <row r="2373" spans="13:18">
      <c r="M2373" s="67"/>
      <c r="O2373" s="68"/>
      <c r="P2373" s="68"/>
      <c r="Q2373" s="68"/>
      <c r="R2373" s="68"/>
    </row>
    <row r="2374" spans="13:18">
      <c r="M2374" s="67"/>
      <c r="O2374" s="68"/>
      <c r="P2374" s="68"/>
      <c r="Q2374" s="68"/>
      <c r="R2374" s="68"/>
    </row>
    <row r="2375" spans="13:18">
      <c r="M2375" s="67"/>
      <c r="O2375" s="68"/>
      <c r="P2375" s="68"/>
      <c r="Q2375" s="68"/>
      <c r="R2375" s="68"/>
    </row>
    <row r="2376" spans="13:18">
      <c r="M2376" s="67"/>
      <c r="O2376" s="68"/>
      <c r="P2376" s="68"/>
      <c r="Q2376" s="68"/>
      <c r="R2376" s="68"/>
    </row>
    <row r="2377" spans="13:18">
      <c r="M2377" s="67"/>
      <c r="O2377" s="68"/>
      <c r="P2377" s="68"/>
      <c r="Q2377" s="68"/>
      <c r="R2377" s="68"/>
    </row>
    <row r="2378" spans="13:18">
      <c r="M2378" s="67"/>
      <c r="O2378" s="68"/>
      <c r="P2378" s="68"/>
      <c r="Q2378" s="68"/>
      <c r="R2378" s="68"/>
    </row>
    <row r="2379" spans="13:18">
      <c r="M2379" s="67"/>
      <c r="O2379" s="68"/>
      <c r="P2379" s="68"/>
      <c r="Q2379" s="68"/>
      <c r="R2379" s="68"/>
    </row>
    <row r="2380" spans="13:18">
      <c r="M2380" s="67"/>
      <c r="O2380" s="68"/>
      <c r="P2380" s="68"/>
      <c r="Q2380" s="68"/>
      <c r="R2380" s="68"/>
    </row>
    <row r="2381" spans="13:18">
      <c r="M2381" s="67"/>
      <c r="O2381" s="68"/>
      <c r="P2381" s="68"/>
      <c r="Q2381" s="68"/>
      <c r="R2381" s="68"/>
    </row>
    <row r="2382" spans="13:18">
      <c r="M2382" s="67"/>
      <c r="O2382" s="68"/>
      <c r="P2382" s="68"/>
      <c r="Q2382" s="68"/>
      <c r="R2382" s="68"/>
    </row>
    <row r="2383" spans="13:18">
      <c r="M2383" s="67"/>
      <c r="O2383" s="68"/>
      <c r="P2383" s="68"/>
      <c r="Q2383" s="68"/>
      <c r="R2383" s="68"/>
    </row>
    <row r="2384" spans="13:18">
      <c r="M2384" s="67"/>
      <c r="O2384" s="68"/>
      <c r="P2384" s="68"/>
      <c r="Q2384" s="68"/>
      <c r="R2384" s="68"/>
    </row>
    <row r="2385" spans="13:18">
      <c r="M2385" s="67"/>
      <c r="O2385" s="68"/>
      <c r="P2385" s="68"/>
      <c r="Q2385" s="68"/>
      <c r="R2385" s="68"/>
    </row>
    <row r="2386" spans="13:18">
      <c r="M2386" s="67"/>
      <c r="O2386" s="68"/>
      <c r="P2386" s="68"/>
      <c r="Q2386" s="68"/>
      <c r="R2386" s="68"/>
    </row>
    <row r="2387" spans="13:18">
      <c r="M2387" s="67"/>
      <c r="O2387" s="68"/>
      <c r="P2387" s="68"/>
      <c r="Q2387" s="68"/>
      <c r="R2387" s="68"/>
    </row>
    <row r="2388" spans="13:18">
      <c r="M2388" s="67"/>
      <c r="O2388" s="68"/>
      <c r="P2388" s="68"/>
      <c r="Q2388" s="68"/>
      <c r="R2388" s="68"/>
    </row>
    <row r="2389" spans="13:18">
      <c r="M2389" s="67"/>
      <c r="O2389" s="68"/>
      <c r="P2389" s="68"/>
      <c r="Q2389" s="68"/>
      <c r="R2389" s="68"/>
    </row>
    <row r="2390" spans="13:18">
      <c r="M2390" s="67"/>
      <c r="O2390" s="68"/>
      <c r="P2390" s="68"/>
      <c r="Q2390" s="68"/>
      <c r="R2390" s="68"/>
    </row>
    <row r="2391" spans="13:18">
      <c r="M2391" s="67"/>
      <c r="O2391" s="68"/>
      <c r="P2391" s="68"/>
      <c r="Q2391" s="68"/>
      <c r="R2391" s="68"/>
    </row>
    <row r="2392" spans="13:18">
      <c r="M2392" s="67"/>
      <c r="O2392" s="68"/>
      <c r="P2392" s="68"/>
      <c r="Q2392" s="68"/>
      <c r="R2392" s="68"/>
    </row>
    <row r="2393" spans="13:18">
      <c r="M2393" s="67"/>
      <c r="O2393" s="68"/>
      <c r="P2393" s="68"/>
      <c r="Q2393" s="68"/>
      <c r="R2393" s="68"/>
    </row>
    <row r="2394" spans="13:18">
      <c r="M2394" s="67"/>
      <c r="O2394" s="68"/>
      <c r="P2394" s="68"/>
      <c r="Q2394" s="68"/>
      <c r="R2394" s="68"/>
    </row>
    <row r="2395" spans="13:18">
      <c r="M2395" s="67"/>
      <c r="O2395" s="68"/>
      <c r="P2395" s="68"/>
      <c r="Q2395" s="68"/>
      <c r="R2395" s="68"/>
    </row>
    <row r="2396" spans="13:18">
      <c r="M2396" s="67"/>
      <c r="O2396" s="68"/>
      <c r="P2396" s="68"/>
      <c r="Q2396" s="68"/>
      <c r="R2396" s="68"/>
    </row>
    <row r="2397" spans="13:18">
      <c r="M2397" s="67"/>
      <c r="O2397" s="68"/>
      <c r="P2397" s="68"/>
      <c r="Q2397" s="68"/>
      <c r="R2397" s="68"/>
    </row>
    <row r="2398" spans="13:18">
      <c r="M2398" s="67"/>
      <c r="O2398" s="68"/>
      <c r="P2398" s="68"/>
      <c r="Q2398" s="68"/>
      <c r="R2398" s="68"/>
    </row>
    <row r="2399" spans="13:18">
      <c r="M2399" s="67"/>
      <c r="O2399" s="68"/>
      <c r="P2399" s="68"/>
      <c r="Q2399" s="68"/>
      <c r="R2399" s="68"/>
    </row>
    <row r="2400" spans="13:18">
      <c r="M2400" s="67"/>
      <c r="O2400" s="68"/>
      <c r="P2400" s="68"/>
      <c r="Q2400" s="68"/>
      <c r="R2400" s="68"/>
    </row>
    <row r="2401" spans="13:18">
      <c r="M2401" s="67"/>
      <c r="O2401" s="68"/>
      <c r="P2401" s="68"/>
      <c r="Q2401" s="68"/>
      <c r="R2401" s="68"/>
    </row>
    <row r="2402" spans="13:18">
      <c r="M2402" s="67"/>
      <c r="O2402" s="68"/>
      <c r="P2402" s="68"/>
      <c r="Q2402" s="68"/>
      <c r="R2402" s="68"/>
    </row>
    <row r="2403" spans="13:18">
      <c r="M2403" s="67"/>
      <c r="O2403" s="68"/>
      <c r="P2403" s="68"/>
      <c r="Q2403" s="68"/>
      <c r="R2403" s="68"/>
    </row>
    <row r="2404" spans="13:18">
      <c r="M2404" s="67"/>
      <c r="O2404" s="68"/>
      <c r="P2404" s="68"/>
      <c r="Q2404" s="68"/>
      <c r="R2404" s="68"/>
    </row>
    <row r="2405" spans="13:18">
      <c r="M2405" s="67"/>
      <c r="O2405" s="68"/>
      <c r="P2405" s="68"/>
      <c r="Q2405" s="68"/>
      <c r="R2405" s="68"/>
    </row>
    <row r="2406" spans="13:18">
      <c r="M2406" s="67"/>
      <c r="O2406" s="68"/>
      <c r="P2406" s="68"/>
      <c r="Q2406" s="68"/>
      <c r="R2406" s="68"/>
    </row>
    <row r="2407" spans="13:18">
      <c r="M2407" s="67"/>
      <c r="O2407" s="68"/>
      <c r="P2407" s="68"/>
      <c r="Q2407" s="68"/>
      <c r="R2407" s="68"/>
    </row>
    <row r="2408" spans="13:18">
      <c r="M2408" s="67"/>
      <c r="O2408" s="68"/>
      <c r="P2408" s="68"/>
      <c r="Q2408" s="68"/>
      <c r="R2408" s="68"/>
    </row>
    <row r="2409" spans="13:18">
      <c r="M2409" s="67"/>
      <c r="O2409" s="68"/>
      <c r="P2409" s="68"/>
      <c r="Q2409" s="68"/>
      <c r="R2409" s="68"/>
    </row>
    <row r="2410" spans="13:18">
      <c r="M2410" s="67"/>
      <c r="O2410" s="68"/>
      <c r="P2410" s="68"/>
      <c r="Q2410" s="68"/>
      <c r="R2410" s="68"/>
    </row>
    <row r="2411" spans="13:18">
      <c r="M2411" s="67"/>
      <c r="O2411" s="68"/>
      <c r="P2411" s="68"/>
      <c r="Q2411" s="68"/>
      <c r="R2411" s="68"/>
    </row>
    <row r="2412" spans="13:18">
      <c r="M2412" s="67"/>
      <c r="O2412" s="68"/>
      <c r="P2412" s="68"/>
      <c r="Q2412" s="68"/>
      <c r="R2412" s="68"/>
    </row>
    <row r="2413" spans="13:18">
      <c r="M2413" s="67"/>
      <c r="O2413" s="68"/>
      <c r="P2413" s="68"/>
      <c r="Q2413" s="68"/>
      <c r="R2413" s="68"/>
    </row>
    <row r="2414" spans="13:18">
      <c r="M2414" s="67"/>
      <c r="O2414" s="68"/>
      <c r="P2414" s="68"/>
      <c r="Q2414" s="68"/>
      <c r="R2414" s="68"/>
    </row>
    <row r="2415" spans="13:18">
      <c r="M2415" s="67"/>
      <c r="O2415" s="68"/>
      <c r="P2415" s="68"/>
      <c r="Q2415" s="68"/>
      <c r="R2415" s="68"/>
    </row>
    <row r="2416" spans="13:18">
      <c r="M2416" s="67"/>
      <c r="O2416" s="68"/>
      <c r="P2416" s="68"/>
      <c r="Q2416" s="68"/>
      <c r="R2416" s="68"/>
    </row>
    <row r="2417" spans="13:18">
      <c r="M2417" s="67"/>
      <c r="O2417" s="68"/>
      <c r="P2417" s="68"/>
      <c r="Q2417" s="68"/>
      <c r="R2417" s="68"/>
    </row>
    <row r="2418" spans="13:18">
      <c r="M2418" s="67"/>
      <c r="O2418" s="68"/>
      <c r="P2418" s="68"/>
      <c r="Q2418" s="68"/>
      <c r="R2418" s="68"/>
    </row>
    <row r="2419" spans="13:18">
      <c r="M2419" s="67"/>
      <c r="O2419" s="68"/>
      <c r="P2419" s="68"/>
      <c r="Q2419" s="68"/>
      <c r="R2419" s="68"/>
    </row>
    <row r="2420" spans="13:18">
      <c r="M2420" s="67"/>
      <c r="O2420" s="68"/>
      <c r="P2420" s="68"/>
      <c r="Q2420" s="68"/>
      <c r="R2420" s="68"/>
    </row>
    <row r="2421" spans="13:18">
      <c r="M2421" s="67"/>
      <c r="O2421" s="68"/>
      <c r="P2421" s="68"/>
      <c r="Q2421" s="68"/>
      <c r="R2421" s="68"/>
    </row>
    <row r="2422" spans="13:18">
      <c r="M2422" s="67"/>
      <c r="O2422" s="68"/>
      <c r="P2422" s="68"/>
      <c r="Q2422" s="68"/>
      <c r="R2422" s="68"/>
    </row>
    <row r="2423" spans="13:18">
      <c r="M2423" s="67"/>
      <c r="O2423" s="68"/>
      <c r="P2423" s="68"/>
      <c r="Q2423" s="68"/>
      <c r="R2423" s="68"/>
    </row>
    <row r="2424" spans="13:18">
      <c r="M2424" s="67"/>
      <c r="O2424" s="68"/>
      <c r="P2424" s="68"/>
      <c r="Q2424" s="68"/>
      <c r="R2424" s="68"/>
    </row>
    <row r="2425" spans="13:18">
      <c r="M2425" s="67"/>
      <c r="O2425" s="68"/>
      <c r="P2425" s="68"/>
      <c r="Q2425" s="68"/>
      <c r="R2425" s="68"/>
    </row>
    <row r="2426" spans="13:18">
      <c r="M2426" s="67"/>
      <c r="O2426" s="68"/>
      <c r="P2426" s="68"/>
      <c r="Q2426" s="68"/>
      <c r="R2426" s="68"/>
    </row>
    <row r="2427" spans="13:18">
      <c r="M2427" s="67"/>
      <c r="O2427" s="68"/>
      <c r="P2427" s="68"/>
      <c r="Q2427" s="68"/>
      <c r="R2427" s="68"/>
    </row>
    <row r="2428" spans="13:18">
      <c r="M2428" s="67"/>
      <c r="O2428" s="68"/>
      <c r="P2428" s="68"/>
      <c r="Q2428" s="68"/>
      <c r="R2428" s="68"/>
    </row>
    <row r="2429" spans="13:18">
      <c r="M2429" s="67"/>
      <c r="O2429" s="68"/>
      <c r="P2429" s="68"/>
      <c r="Q2429" s="68"/>
      <c r="R2429" s="68"/>
    </row>
    <row r="2430" spans="13:18">
      <c r="M2430" s="67"/>
      <c r="O2430" s="68"/>
      <c r="P2430" s="68"/>
      <c r="Q2430" s="68"/>
      <c r="R2430" s="68"/>
    </row>
    <row r="2431" spans="13:18">
      <c r="M2431" s="67"/>
      <c r="O2431" s="68"/>
      <c r="P2431" s="68"/>
      <c r="Q2431" s="68"/>
      <c r="R2431" s="68"/>
    </row>
    <row r="2432" spans="13:18">
      <c r="M2432" s="67"/>
      <c r="O2432" s="68"/>
      <c r="P2432" s="68"/>
      <c r="Q2432" s="68"/>
      <c r="R2432" s="68"/>
    </row>
    <row r="2433" spans="13:18">
      <c r="M2433" s="67"/>
      <c r="O2433" s="68"/>
      <c r="P2433" s="68"/>
      <c r="Q2433" s="68"/>
      <c r="R2433" s="68"/>
    </row>
    <row r="2434" spans="13:18">
      <c r="M2434" s="67"/>
      <c r="O2434" s="68"/>
      <c r="P2434" s="68"/>
      <c r="Q2434" s="68"/>
      <c r="R2434" s="68"/>
    </row>
    <row r="2435" spans="13:18">
      <c r="M2435" s="67"/>
      <c r="O2435" s="68"/>
      <c r="P2435" s="68"/>
      <c r="Q2435" s="68"/>
      <c r="R2435" s="68"/>
    </row>
    <row r="2436" spans="13:18">
      <c r="M2436" s="67"/>
      <c r="O2436" s="68"/>
      <c r="P2436" s="68"/>
      <c r="Q2436" s="68"/>
      <c r="R2436" s="68"/>
    </row>
    <row r="2437" spans="13:18">
      <c r="M2437" s="67"/>
      <c r="O2437" s="68"/>
      <c r="P2437" s="68"/>
      <c r="Q2437" s="68"/>
      <c r="R2437" s="68"/>
    </row>
    <row r="2438" spans="13:18">
      <c r="M2438" s="67"/>
      <c r="O2438" s="68"/>
      <c r="P2438" s="68"/>
      <c r="Q2438" s="68"/>
      <c r="R2438" s="68"/>
    </row>
    <row r="2439" spans="13:18">
      <c r="M2439" s="67"/>
      <c r="O2439" s="68"/>
      <c r="P2439" s="68"/>
      <c r="Q2439" s="68"/>
      <c r="R2439" s="68"/>
    </row>
    <row r="2440" spans="13:18">
      <c r="M2440" s="67"/>
      <c r="O2440" s="68"/>
      <c r="P2440" s="68"/>
      <c r="Q2440" s="68"/>
      <c r="R2440" s="68"/>
    </row>
    <row r="2441" spans="13:18">
      <c r="M2441" s="67"/>
      <c r="O2441" s="68"/>
      <c r="P2441" s="68"/>
      <c r="Q2441" s="68"/>
      <c r="R2441" s="68"/>
    </row>
    <row r="2442" spans="13:18">
      <c r="M2442" s="67"/>
      <c r="O2442" s="68"/>
      <c r="P2442" s="68"/>
      <c r="Q2442" s="68"/>
      <c r="R2442" s="68"/>
    </row>
    <row r="2443" spans="13:18">
      <c r="M2443" s="67"/>
      <c r="O2443" s="68"/>
      <c r="P2443" s="68"/>
      <c r="Q2443" s="68"/>
      <c r="R2443" s="68"/>
    </row>
    <row r="2444" spans="13:18">
      <c r="M2444" s="67"/>
      <c r="O2444" s="68"/>
      <c r="P2444" s="68"/>
      <c r="Q2444" s="68"/>
      <c r="R2444" s="68"/>
    </row>
    <row r="2445" spans="13:18">
      <c r="M2445" s="67"/>
      <c r="O2445" s="68"/>
      <c r="P2445" s="68"/>
      <c r="Q2445" s="68"/>
      <c r="R2445" s="68"/>
    </row>
    <row r="2446" spans="13:18">
      <c r="M2446" s="67"/>
      <c r="O2446" s="68"/>
      <c r="P2446" s="68"/>
      <c r="Q2446" s="68"/>
      <c r="R2446" s="68"/>
    </row>
    <row r="2447" spans="13:18">
      <c r="M2447" s="67"/>
      <c r="O2447" s="68"/>
      <c r="P2447" s="68"/>
      <c r="Q2447" s="68"/>
      <c r="R2447" s="68"/>
    </row>
    <row r="2448" spans="13:18">
      <c r="M2448" s="67"/>
      <c r="O2448" s="68"/>
      <c r="P2448" s="68"/>
      <c r="Q2448" s="68"/>
      <c r="R2448" s="68"/>
    </row>
    <row r="2449" spans="13:18">
      <c r="M2449" s="67"/>
      <c r="O2449" s="68"/>
      <c r="P2449" s="68"/>
      <c r="Q2449" s="68"/>
      <c r="R2449" s="68"/>
    </row>
    <row r="2450" spans="13:18">
      <c r="M2450" s="67"/>
      <c r="O2450" s="68"/>
      <c r="P2450" s="68"/>
      <c r="Q2450" s="68"/>
      <c r="R2450" s="68"/>
    </row>
    <row r="2451" spans="13:18">
      <c r="M2451" s="67"/>
      <c r="O2451" s="68"/>
      <c r="P2451" s="68"/>
      <c r="Q2451" s="68"/>
      <c r="R2451" s="68"/>
    </row>
    <row r="2452" spans="13:18">
      <c r="M2452" s="67"/>
      <c r="O2452" s="68"/>
      <c r="P2452" s="68"/>
      <c r="Q2452" s="68"/>
      <c r="R2452" s="68"/>
    </row>
    <row r="2453" spans="13:18">
      <c r="M2453" s="67"/>
      <c r="O2453" s="68"/>
      <c r="P2453" s="68"/>
      <c r="Q2453" s="68"/>
      <c r="R2453" s="68"/>
    </row>
    <row r="2454" spans="13:18">
      <c r="M2454" s="67"/>
      <c r="O2454" s="68"/>
      <c r="P2454" s="68"/>
      <c r="Q2454" s="68"/>
      <c r="R2454" s="68"/>
    </row>
    <row r="2455" spans="13:18">
      <c r="M2455" s="67"/>
      <c r="O2455" s="68"/>
      <c r="P2455" s="68"/>
      <c r="Q2455" s="68"/>
      <c r="R2455" s="68"/>
    </row>
    <row r="2456" spans="13:18">
      <c r="M2456" s="67"/>
      <c r="O2456" s="68"/>
      <c r="P2456" s="68"/>
      <c r="Q2456" s="68"/>
      <c r="R2456" s="68"/>
    </row>
    <row r="2457" spans="13:18">
      <c r="M2457" s="67"/>
      <c r="O2457" s="68"/>
      <c r="P2457" s="68"/>
      <c r="Q2457" s="68"/>
      <c r="R2457" s="68"/>
    </row>
    <row r="2458" spans="13:18">
      <c r="M2458" s="67"/>
      <c r="O2458" s="68"/>
      <c r="P2458" s="68"/>
      <c r="Q2458" s="68"/>
      <c r="R2458" s="68"/>
    </row>
    <row r="2459" spans="13:18">
      <c r="M2459" s="67"/>
      <c r="O2459" s="68"/>
      <c r="P2459" s="68"/>
      <c r="Q2459" s="68"/>
      <c r="R2459" s="68"/>
    </row>
    <row r="2460" spans="13:18">
      <c r="M2460" s="67"/>
      <c r="O2460" s="68"/>
      <c r="P2460" s="68"/>
      <c r="Q2460" s="68"/>
      <c r="R2460" s="68"/>
    </row>
    <row r="2461" spans="13:18">
      <c r="M2461" s="67"/>
      <c r="O2461" s="68"/>
      <c r="P2461" s="68"/>
      <c r="Q2461" s="68"/>
      <c r="R2461" s="68"/>
    </row>
    <row r="2462" spans="13:18">
      <c r="M2462" s="67"/>
      <c r="O2462" s="68"/>
      <c r="P2462" s="68"/>
      <c r="Q2462" s="68"/>
      <c r="R2462" s="68"/>
    </row>
    <row r="2463" spans="13:18">
      <c r="M2463" s="67"/>
      <c r="O2463" s="68"/>
      <c r="P2463" s="68"/>
      <c r="Q2463" s="68"/>
      <c r="R2463" s="68"/>
    </row>
    <row r="2464" spans="13:18">
      <c r="M2464" s="67"/>
      <c r="O2464" s="68"/>
      <c r="P2464" s="68"/>
      <c r="Q2464" s="68"/>
      <c r="R2464" s="68"/>
    </row>
    <row r="2465" spans="13:18">
      <c r="M2465" s="67"/>
      <c r="O2465" s="68"/>
      <c r="P2465" s="68"/>
      <c r="Q2465" s="68"/>
      <c r="R2465" s="68"/>
    </row>
    <row r="2466" spans="13:18">
      <c r="M2466" s="67"/>
      <c r="O2466" s="68"/>
      <c r="P2466" s="68"/>
      <c r="Q2466" s="68"/>
      <c r="R2466" s="68"/>
    </row>
    <row r="2467" spans="13:18">
      <c r="M2467" s="67"/>
      <c r="O2467" s="68"/>
      <c r="P2467" s="68"/>
      <c r="Q2467" s="68"/>
      <c r="R2467" s="68"/>
    </row>
    <row r="2468" spans="13:18">
      <c r="M2468" s="67"/>
      <c r="O2468" s="68"/>
      <c r="P2468" s="68"/>
      <c r="Q2468" s="68"/>
      <c r="R2468" s="68"/>
    </row>
    <row r="2469" spans="13:18">
      <c r="M2469" s="67"/>
      <c r="O2469" s="68"/>
      <c r="P2469" s="68"/>
      <c r="Q2469" s="68"/>
      <c r="R2469" s="68"/>
    </row>
    <row r="2470" spans="13:18">
      <c r="M2470" s="67"/>
      <c r="O2470" s="68"/>
      <c r="P2470" s="68"/>
      <c r="Q2470" s="68"/>
      <c r="R2470" s="68"/>
    </row>
    <row r="2471" spans="13:18">
      <c r="M2471" s="67"/>
      <c r="O2471" s="68"/>
      <c r="P2471" s="68"/>
      <c r="Q2471" s="68"/>
      <c r="R2471" s="68"/>
    </row>
    <row r="2472" spans="13:18">
      <c r="M2472" s="67"/>
      <c r="O2472" s="68"/>
      <c r="P2472" s="68"/>
      <c r="Q2472" s="68"/>
      <c r="R2472" s="68"/>
    </row>
    <row r="2473" spans="13:18">
      <c r="M2473" s="67"/>
      <c r="O2473" s="68"/>
      <c r="P2473" s="68"/>
      <c r="Q2473" s="68"/>
      <c r="R2473" s="68"/>
    </row>
    <row r="2474" spans="13:18">
      <c r="M2474" s="67"/>
      <c r="O2474" s="68"/>
      <c r="P2474" s="68"/>
      <c r="Q2474" s="68"/>
      <c r="R2474" s="68"/>
    </row>
    <row r="2475" spans="13:18">
      <c r="M2475" s="67"/>
      <c r="O2475" s="68"/>
      <c r="P2475" s="68"/>
      <c r="Q2475" s="68"/>
      <c r="R2475" s="68"/>
    </row>
    <row r="2476" spans="13:18">
      <c r="M2476" s="67"/>
      <c r="O2476" s="68"/>
      <c r="P2476" s="68"/>
      <c r="Q2476" s="68"/>
      <c r="R2476" s="68"/>
    </row>
    <row r="2477" spans="13:18">
      <c r="M2477" s="67"/>
      <c r="O2477" s="68"/>
      <c r="P2477" s="68"/>
      <c r="Q2477" s="68"/>
      <c r="R2477" s="68"/>
    </row>
    <row r="2478" spans="13:18">
      <c r="M2478" s="67"/>
      <c r="O2478" s="68"/>
      <c r="P2478" s="68"/>
      <c r="Q2478" s="68"/>
      <c r="R2478" s="68"/>
    </row>
    <row r="2479" spans="13:18">
      <c r="M2479" s="67"/>
      <c r="O2479" s="68"/>
      <c r="P2479" s="68"/>
      <c r="Q2479" s="68"/>
      <c r="R2479" s="68"/>
    </row>
    <row r="2480" spans="13:18">
      <c r="M2480" s="67"/>
      <c r="O2480" s="68"/>
      <c r="P2480" s="68"/>
      <c r="Q2480" s="68"/>
      <c r="R2480" s="68"/>
    </row>
    <row r="2481" spans="13:18">
      <c r="M2481" s="67"/>
      <c r="O2481" s="68"/>
      <c r="P2481" s="68"/>
      <c r="Q2481" s="68"/>
      <c r="R2481" s="68"/>
    </row>
    <row r="2482" spans="13:18">
      <c r="M2482" s="67"/>
      <c r="O2482" s="68"/>
      <c r="P2482" s="68"/>
      <c r="Q2482" s="68"/>
      <c r="R2482" s="68"/>
    </row>
    <row r="2483" spans="13:18">
      <c r="M2483" s="67"/>
      <c r="O2483" s="68"/>
      <c r="P2483" s="68"/>
      <c r="Q2483" s="68"/>
      <c r="R2483" s="68"/>
    </row>
    <row r="2484" spans="13:18">
      <c r="M2484" s="67"/>
      <c r="O2484" s="68"/>
      <c r="P2484" s="68"/>
      <c r="Q2484" s="68"/>
      <c r="R2484" s="68"/>
    </row>
    <row r="2485" spans="13:18">
      <c r="M2485" s="67"/>
      <c r="O2485" s="68"/>
      <c r="P2485" s="68"/>
      <c r="Q2485" s="68"/>
      <c r="R2485" s="68"/>
    </row>
    <row r="2486" spans="13:18">
      <c r="M2486" s="67"/>
      <c r="O2486" s="68"/>
      <c r="P2486" s="68"/>
      <c r="Q2486" s="68"/>
      <c r="R2486" s="68"/>
    </row>
    <row r="2487" spans="13:18">
      <c r="M2487" s="67"/>
      <c r="O2487" s="68"/>
      <c r="P2487" s="68"/>
      <c r="Q2487" s="68"/>
      <c r="R2487" s="68"/>
    </row>
    <row r="2488" spans="13:18">
      <c r="M2488" s="67"/>
      <c r="O2488" s="68"/>
      <c r="P2488" s="68"/>
      <c r="Q2488" s="68"/>
      <c r="R2488" s="68"/>
    </row>
    <row r="2489" spans="13:18">
      <c r="M2489" s="67"/>
      <c r="O2489" s="68"/>
      <c r="P2489" s="68"/>
      <c r="Q2489" s="68"/>
      <c r="R2489" s="68"/>
    </row>
    <row r="2490" spans="13:18">
      <c r="M2490" s="67"/>
      <c r="O2490" s="68"/>
      <c r="P2490" s="68"/>
      <c r="Q2490" s="68"/>
      <c r="R2490" s="68"/>
    </row>
    <row r="2491" spans="13:18">
      <c r="M2491" s="67"/>
      <c r="O2491" s="68"/>
      <c r="P2491" s="68"/>
      <c r="Q2491" s="68"/>
      <c r="R2491" s="68"/>
    </row>
    <row r="2492" spans="13:18">
      <c r="M2492" s="67"/>
      <c r="O2492" s="68"/>
      <c r="P2492" s="68"/>
      <c r="Q2492" s="68"/>
      <c r="R2492" s="68"/>
    </row>
    <row r="2493" spans="13:18">
      <c r="M2493" s="67"/>
      <c r="O2493" s="68"/>
      <c r="P2493" s="68"/>
      <c r="Q2493" s="68"/>
      <c r="R2493" s="68"/>
    </row>
    <row r="2494" spans="13:18">
      <c r="M2494" s="67"/>
      <c r="O2494" s="68"/>
      <c r="P2494" s="68"/>
      <c r="Q2494" s="68"/>
      <c r="R2494" s="68"/>
    </row>
    <row r="2495" spans="13:18">
      <c r="M2495" s="67"/>
      <c r="O2495" s="68"/>
      <c r="P2495" s="68"/>
      <c r="Q2495" s="68"/>
      <c r="R2495" s="68"/>
    </row>
    <row r="2496" spans="13:18">
      <c r="M2496" s="67"/>
      <c r="O2496" s="68"/>
      <c r="P2496" s="68"/>
      <c r="Q2496" s="68"/>
      <c r="R2496" s="68"/>
    </row>
    <row r="2497" spans="13:18">
      <c r="M2497" s="67"/>
      <c r="O2497" s="68"/>
      <c r="P2497" s="68"/>
      <c r="Q2497" s="68"/>
      <c r="R2497" s="68"/>
    </row>
    <row r="2498" spans="13:18">
      <c r="M2498" s="67"/>
      <c r="O2498" s="68"/>
      <c r="P2498" s="68"/>
      <c r="Q2498" s="68"/>
      <c r="R2498" s="68"/>
    </row>
    <row r="2499" spans="13:18">
      <c r="M2499" s="67"/>
      <c r="O2499" s="68"/>
      <c r="P2499" s="68"/>
      <c r="Q2499" s="68"/>
      <c r="R2499" s="68"/>
    </row>
    <row r="2500" spans="13:18">
      <c r="M2500" s="67"/>
      <c r="O2500" s="68"/>
      <c r="P2500" s="68"/>
      <c r="Q2500" s="68"/>
      <c r="R2500" s="68"/>
    </row>
    <row r="2501" spans="13:18">
      <c r="M2501" s="67"/>
      <c r="O2501" s="68"/>
      <c r="P2501" s="68"/>
      <c r="Q2501" s="68"/>
      <c r="R2501" s="68"/>
    </row>
    <row r="2502" spans="13:18">
      <c r="M2502" s="67"/>
      <c r="O2502" s="68"/>
      <c r="P2502" s="68"/>
      <c r="Q2502" s="68"/>
      <c r="R2502" s="68"/>
    </row>
    <row r="2503" spans="13:18">
      <c r="M2503" s="67"/>
      <c r="O2503" s="68"/>
      <c r="P2503" s="68"/>
      <c r="Q2503" s="68"/>
      <c r="R2503" s="68"/>
    </row>
    <row r="2504" spans="13:18">
      <c r="M2504" s="67"/>
      <c r="O2504" s="68"/>
      <c r="P2504" s="68"/>
      <c r="Q2504" s="68"/>
      <c r="R2504" s="68"/>
    </row>
    <row r="2505" spans="13:18">
      <c r="M2505" s="67"/>
      <c r="O2505" s="68"/>
      <c r="P2505" s="68"/>
      <c r="Q2505" s="68"/>
      <c r="R2505" s="68"/>
    </row>
    <row r="2506" spans="13:18">
      <c r="M2506" s="67"/>
      <c r="O2506" s="68"/>
      <c r="P2506" s="68"/>
      <c r="Q2506" s="68"/>
      <c r="R2506" s="68"/>
    </row>
    <row r="2507" spans="13:18">
      <c r="M2507" s="67"/>
      <c r="O2507" s="68"/>
      <c r="P2507" s="68"/>
      <c r="Q2507" s="68"/>
      <c r="R2507" s="68"/>
    </row>
    <row r="2508" spans="13:18">
      <c r="M2508" s="67"/>
      <c r="O2508" s="68"/>
      <c r="P2508" s="68"/>
      <c r="Q2508" s="68"/>
      <c r="R2508" s="68"/>
    </row>
    <row r="2509" spans="13:18">
      <c r="M2509" s="67"/>
      <c r="O2509" s="68"/>
      <c r="P2509" s="68"/>
      <c r="Q2509" s="68"/>
      <c r="R2509" s="68"/>
    </row>
    <row r="2510" spans="13:18">
      <c r="M2510" s="67"/>
      <c r="O2510" s="68"/>
      <c r="P2510" s="68"/>
      <c r="Q2510" s="68"/>
      <c r="R2510" s="68"/>
    </row>
    <row r="2511" spans="13:18">
      <c r="M2511" s="67"/>
      <c r="O2511" s="68"/>
      <c r="P2511" s="68"/>
      <c r="Q2511" s="68"/>
      <c r="R2511" s="68"/>
    </row>
    <row r="2512" spans="13:18">
      <c r="M2512" s="67"/>
      <c r="O2512" s="68"/>
      <c r="P2512" s="68"/>
      <c r="Q2512" s="68"/>
      <c r="R2512" s="68"/>
    </row>
    <row r="2513" spans="13:18">
      <c r="M2513" s="67"/>
      <c r="O2513" s="68"/>
      <c r="P2513" s="68"/>
      <c r="Q2513" s="68"/>
      <c r="R2513" s="68"/>
    </row>
    <row r="2514" spans="13:18">
      <c r="M2514" s="67"/>
      <c r="O2514" s="68"/>
      <c r="P2514" s="68"/>
      <c r="Q2514" s="68"/>
      <c r="R2514" s="68"/>
    </row>
    <row r="2515" spans="13:18">
      <c r="M2515" s="67"/>
      <c r="O2515" s="68"/>
      <c r="P2515" s="68"/>
      <c r="Q2515" s="68"/>
      <c r="R2515" s="68"/>
    </row>
    <row r="2516" spans="13:18">
      <c r="M2516" s="67"/>
      <c r="O2516" s="68"/>
      <c r="P2516" s="68"/>
      <c r="Q2516" s="68"/>
      <c r="R2516" s="68"/>
    </row>
    <row r="2517" spans="13:18">
      <c r="M2517" s="67"/>
      <c r="O2517" s="68"/>
      <c r="P2517" s="68"/>
      <c r="Q2517" s="68"/>
      <c r="R2517" s="68"/>
    </row>
    <row r="2518" spans="13:18">
      <c r="M2518" s="67"/>
      <c r="O2518" s="68"/>
      <c r="P2518" s="68"/>
      <c r="Q2518" s="68"/>
      <c r="R2518" s="68"/>
    </row>
    <row r="2519" spans="13:18">
      <c r="M2519" s="67"/>
      <c r="O2519" s="68"/>
      <c r="P2519" s="68"/>
      <c r="Q2519" s="68"/>
      <c r="R2519" s="68"/>
    </row>
    <row r="2520" spans="13:18">
      <c r="M2520" s="67"/>
      <c r="O2520" s="68"/>
      <c r="P2520" s="68"/>
      <c r="Q2520" s="68"/>
      <c r="R2520" s="68"/>
    </row>
    <row r="2521" spans="13:18">
      <c r="M2521" s="67"/>
      <c r="O2521" s="68"/>
      <c r="P2521" s="68"/>
      <c r="Q2521" s="68"/>
      <c r="R2521" s="68"/>
    </row>
    <row r="2522" spans="13:18">
      <c r="M2522" s="67"/>
      <c r="O2522" s="68"/>
      <c r="P2522" s="68"/>
      <c r="Q2522" s="68"/>
      <c r="R2522" s="68"/>
    </row>
    <row r="2523" spans="13:18">
      <c r="M2523" s="67"/>
      <c r="O2523" s="68"/>
      <c r="P2523" s="68"/>
      <c r="Q2523" s="68"/>
      <c r="R2523" s="68"/>
    </row>
    <row r="2524" spans="13:18">
      <c r="M2524" s="67"/>
      <c r="O2524" s="68"/>
      <c r="P2524" s="68"/>
      <c r="Q2524" s="68"/>
      <c r="R2524" s="68"/>
    </row>
    <row r="2525" spans="13:18">
      <c r="M2525" s="67"/>
      <c r="O2525" s="68"/>
      <c r="P2525" s="68"/>
      <c r="Q2525" s="68"/>
      <c r="R2525" s="68"/>
    </row>
    <row r="2526" spans="13:18">
      <c r="M2526" s="67"/>
      <c r="O2526" s="68"/>
      <c r="P2526" s="68"/>
      <c r="Q2526" s="68"/>
      <c r="R2526" s="68"/>
    </row>
    <row r="2527" spans="13:18">
      <c r="M2527" s="67"/>
      <c r="O2527" s="68"/>
      <c r="P2527" s="68"/>
      <c r="Q2527" s="68"/>
      <c r="R2527" s="68"/>
    </row>
    <row r="2528" spans="13:18">
      <c r="M2528" s="67"/>
      <c r="O2528" s="68"/>
      <c r="P2528" s="68"/>
      <c r="Q2528" s="68"/>
      <c r="R2528" s="68"/>
    </row>
    <row r="2529" spans="13:18">
      <c r="M2529" s="67"/>
      <c r="O2529" s="68"/>
      <c r="P2529" s="68"/>
      <c r="Q2529" s="68"/>
      <c r="R2529" s="68"/>
    </row>
    <row r="2530" spans="13:18">
      <c r="M2530" s="67"/>
      <c r="O2530" s="68"/>
      <c r="P2530" s="68"/>
      <c r="Q2530" s="68"/>
      <c r="R2530" s="68"/>
    </row>
    <row r="2531" spans="13:18">
      <c r="M2531" s="67"/>
      <c r="O2531" s="68"/>
      <c r="P2531" s="68"/>
      <c r="Q2531" s="68"/>
      <c r="R2531" s="68"/>
    </row>
    <row r="2532" spans="13:18">
      <c r="M2532" s="67"/>
      <c r="O2532" s="68"/>
      <c r="P2532" s="68"/>
      <c r="Q2532" s="68"/>
      <c r="R2532" s="68"/>
    </row>
    <row r="2533" spans="13:18">
      <c r="M2533" s="67"/>
      <c r="O2533" s="68"/>
      <c r="P2533" s="68"/>
      <c r="Q2533" s="68"/>
      <c r="R2533" s="68"/>
    </row>
    <row r="2534" spans="13:18">
      <c r="M2534" s="67"/>
      <c r="O2534" s="68"/>
      <c r="P2534" s="68"/>
      <c r="Q2534" s="68"/>
      <c r="R2534" s="68"/>
    </row>
    <row r="2535" spans="13:18">
      <c r="M2535" s="67"/>
      <c r="O2535" s="68"/>
      <c r="P2535" s="68"/>
      <c r="Q2535" s="68"/>
      <c r="R2535" s="68"/>
    </row>
    <row r="2536" spans="13:18">
      <c r="M2536" s="67"/>
      <c r="O2536" s="68"/>
      <c r="P2536" s="68"/>
      <c r="Q2536" s="68"/>
      <c r="R2536" s="68"/>
    </row>
    <row r="2537" spans="13:18">
      <c r="M2537" s="67"/>
      <c r="O2537" s="68"/>
      <c r="P2537" s="68"/>
      <c r="Q2537" s="68"/>
      <c r="R2537" s="68"/>
    </row>
    <row r="2538" spans="13:18">
      <c r="M2538" s="67"/>
      <c r="O2538" s="68"/>
      <c r="P2538" s="68"/>
      <c r="Q2538" s="68"/>
      <c r="R2538" s="68"/>
    </row>
    <row r="2539" spans="13:18">
      <c r="M2539" s="67"/>
      <c r="O2539" s="68"/>
      <c r="P2539" s="68"/>
      <c r="Q2539" s="68"/>
      <c r="R2539" s="68"/>
    </row>
    <row r="2540" spans="13:18">
      <c r="M2540" s="67"/>
      <c r="O2540" s="68"/>
      <c r="P2540" s="68"/>
      <c r="Q2540" s="68"/>
      <c r="R2540" s="68"/>
    </row>
    <row r="2541" spans="13:18">
      <c r="M2541" s="67"/>
      <c r="O2541" s="68"/>
      <c r="P2541" s="68"/>
      <c r="Q2541" s="68"/>
      <c r="R2541" s="68"/>
    </row>
    <row r="2542" spans="13:18">
      <c r="M2542" s="67"/>
      <c r="O2542" s="68"/>
      <c r="P2542" s="68"/>
      <c r="Q2542" s="68"/>
      <c r="R2542" s="68"/>
    </row>
    <row r="2543" spans="13:18">
      <c r="M2543" s="67"/>
      <c r="O2543" s="68"/>
      <c r="P2543" s="68"/>
      <c r="Q2543" s="68"/>
      <c r="R2543" s="68"/>
    </row>
    <row r="2544" spans="13:18">
      <c r="M2544" s="67"/>
      <c r="O2544" s="68"/>
      <c r="P2544" s="68"/>
      <c r="Q2544" s="68"/>
      <c r="R2544" s="68"/>
    </row>
    <row r="2545" spans="13:18">
      <c r="M2545" s="67"/>
      <c r="O2545" s="68"/>
      <c r="P2545" s="68"/>
      <c r="Q2545" s="68"/>
      <c r="R2545" s="68"/>
    </row>
    <row r="2546" spans="13:18">
      <c r="M2546" s="67"/>
      <c r="O2546" s="68"/>
      <c r="P2546" s="68"/>
      <c r="Q2546" s="68"/>
      <c r="R2546" s="68"/>
    </row>
    <row r="2547" spans="13:18">
      <c r="M2547" s="67"/>
      <c r="O2547" s="68"/>
      <c r="P2547" s="68"/>
      <c r="Q2547" s="68"/>
      <c r="R2547" s="68"/>
    </row>
    <row r="2548" spans="13:18">
      <c r="M2548" s="67"/>
      <c r="O2548" s="68"/>
      <c r="P2548" s="68"/>
      <c r="Q2548" s="68"/>
      <c r="R2548" s="68"/>
    </row>
    <row r="2549" spans="13:18">
      <c r="M2549" s="67"/>
      <c r="O2549" s="68"/>
      <c r="P2549" s="68"/>
      <c r="Q2549" s="68"/>
      <c r="R2549" s="68"/>
    </row>
    <row r="2550" spans="13:18">
      <c r="M2550" s="67"/>
      <c r="O2550" s="68"/>
      <c r="P2550" s="68"/>
      <c r="Q2550" s="68"/>
      <c r="R2550" s="68"/>
    </row>
    <row r="2551" spans="13:18">
      <c r="M2551" s="67"/>
      <c r="O2551" s="68"/>
      <c r="P2551" s="68"/>
      <c r="Q2551" s="68"/>
      <c r="R2551" s="68"/>
    </row>
    <row r="2552" spans="13:18">
      <c r="M2552" s="67"/>
      <c r="O2552" s="68"/>
      <c r="P2552" s="68"/>
      <c r="Q2552" s="68"/>
      <c r="R2552" s="68"/>
    </row>
    <row r="2553" spans="13:18">
      <c r="M2553" s="67"/>
      <c r="O2553" s="68"/>
      <c r="P2553" s="68"/>
      <c r="Q2553" s="68"/>
      <c r="R2553" s="68"/>
    </row>
    <row r="2554" spans="13:18">
      <c r="M2554" s="67"/>
      <c r="O2554" s="68"/>
      <c r="P2554" s="68"/>
      <c r="Q2554" s="68"/>
      <c r="R2554" s="68"/>
    </row>
    <row r="2555" spans="13:18">
      <c r="M2555" s="67"/>
      <c r="O2555" s="68"/>
      <c r="P2555" s="68"/>
      <c r="Q2555" s="68"/>
      <c r="R2555" s="68"/>
    </row>
    <row r="2556" spans="13:18">
      <c r="M2556" s="67"/>
      <c r="O2556" s="68"/>
      <c r="P2556" s="68"/>
      <c r="Q2556" s="68"/>
      <c r="R2556" s="68"/>
    </row>
    <row r="2557" spans="13:18">
      <c r="M2557" s="67"/>
      <c r="O2557" s="68"/>
      <c r="P2557" s="68"/>
      <c r="Q2557" s="68"/>
      <c r="R2557" s="68"/>
    </row>
    <row r="2558" spans="13:18">
      <c r="M2558" s="67"/>
      <c r="O2558" s="68"/>
      <c r="P2558" s="68"/>
      <c r="Q2558" s="68"/>
      <c r="R2558" s="68"/>
    </row>
    <row r="2559" spans="13:18">
      <c r="M2559" s="67"/>
      <c r="O2559" s="68"/>
      <c r="P2559" s="68"/>
      <c r="Q2559" s="68"/>
      <c r="R2559" s="68"/>
    </row>
    <row r="2560" spans="13:18">
      <c r="M2560" s="67"/>
      <c r="O2560" s="68"/>
      <c r="P2560" s="68"/>
      <c r="Q2560" s="68"/>
      <c r="R2560" s="68"/>
    </row>
    <row r="2561" spans="13:18">
      <c r="M2561" s="67"/>
      <c r="O2561" s="68"/>
      <c r="P2561" s="68"/>
      <c r="Q2561" s="68"/>
      <c r="R2561" s="68"/>
    </row>
    <row r="2562" spans="13:18">
      <c r="M2562" s="67"/>
      <c r="O2562" s="68"/>
      <c r="P2562" s="68"/>
      <c r="Q2562" s="68"/>
      <c r="R2562" s="68"/>
    </row>
    <row r="2563" spans="13:18">
      <c r="M2563" s="67"/>
      <c r="O2563" s="68"/>
      <c r="P2563" s="68"/>
      <c r="Q2563" s="68"/>
      <c r="R2563" s="68"/>
    </row>
    <row r="2564" spans="13:18">
      <c r="M2564" s="67"/>
      <c r="O2564" s="68"/>
      <c r="P2564" s="68"/>
      <c r="Q2564" s="68"/>
      <c r="R2564" s="68"/>
    </row>
    <row r="2565" spans="13:18">
      <c r="M2565" s="67"/>
      <c r="O2565" s="68"/>
      <c r="P2565" s="68"/>
      <c r="Q2565" s="68"/>
      <c r="R2565" s="68"/>
    </row>
    <row r="2566" spans="13:18">
      <c r="M2566" s="67"/>
      <c r="O2566" s="68"/>
      <c r="P2566" s="68"/>
      <c r="Q2566" s="68"/>
      <c r="R2566" s="68"/>
    </row>
    <row r="2567" spans="13:18">
      <c r="M2567" s="67"/>
      <c r="O2567" s="68"/>
      <c r="P2567" s="68"/>
      <c r="Q2567" s="68"/>
      <c r="R2567" s="68"/>
    </row>
    <row r="2568" spans="13:18">
      <c r="M2568" s="67"/>
      <c r="O2568" s="68"/>
      <c r="P2568" s="68"/>
      <c r="Q2568" s="68"/>
      <c r="R2568" s="68"/>
    </row>
    <row r="2569" spans="13:18">
      <c r="M2569" s="67"/>
      <c r="O2569" s="68"/>
      <c r="P2569" s="68"/>
      <c r="Q2569" s="68"/>
      <c r="R2569" s="68"/>
    </row>
    <row r="2570" spans="13:18">
      <c r="M2570" s="67"/>
      <c r="O2570" s="68"/>
      <c r="P2570" s="68"/>
      <c r="Q2570" s="68"/>
      <c r="R2570" s="68"/>
    </row>
    <row r="2571" spans="13:18">
      <c r="M2571" s="67"/>
      <c r="O2571" s="68"/>
      <c r="P2571" s="68"/>
      <c r="Q2571" s="68"/>
      <c r="R2571" s="68"/>
    </row>
    <row r="2572" spans="13:18">
      <c r="M2572" s="67"/>
      <c r="O2572" s="68"/>
      <c r="P2572" s="68"/>
      <c r="Q2572" s="68"/>
      <c r="R2572" s="68"/>
    </row>
    <row r="2573" spans="13:18">
      <c r="M2573" s="67"/>
      <c r="O2573" s="68"/>
      <c r="P2573" s="68"/>
      <c r="Q2573" s="68"/>
      <c r="R2573" s="68"/>
    </row>
    <row r="2574" spans="13:18">
      <c r="M2574" s="67"/>
      <c r="O2574" s="68"/>
      <c r="P2574" s="68"/>
      <c r="Q2574" s="68"/>
      <c r="R2574" s="68"/>
    </row>
    <row r="2575" spans="13:18">
      <c r="M2575" s="67"/>
      <c r="O2575" s="68"/>
      <c r="P2575" s="68"/>
      <c r="Q2575" s="68"/>
      <c r="R2575" s="68"/>
    </row>
    <row r="2576" spans="13:18">
      <c r="M2576" s="67"/>
      <c r="O2576" s="68"/>
      <c r="P2576" s="68"/>
      <c r="Q2576" s="68"/>
      <c r="R2576" s="68"/>
    </row>
    <row r="2577" spans="13:18">
      <c r="M2577" s="67"/>
      <c r="O2577" s="68"/>
      <c r="P2577" s="68"/>
      <c r="Q2577" s="68"/>
      <c r="R2577" s="68"/>
    </row>
    <row r="2578" spans="13:18">
      <c r="M2578" s="67"/>
      <c r="O2578" s="68"/>
      <c r="P2578" s="68"/>
      <c r="Q2578" s="68"/>
      <c r="R2578" s="68"/>
    </row>
    <row r="2579" spans="13:18">
      <c r="M2579" s="67"/>
      <c r="O2579" s="68"/>
      <c r="P2579" s="68"/>
      <c r="Q2579" s="68"/>
      <c r="R2579" s="68"/>
    </row>
    <row r="2580" spans="13:18">
      <c r="M2580" s="67"/>
      <c r="O2580" s="68"/>
      <c r="P2580" s="68"/>
      <c r="Q2580" s="68"/>
      <c r="R2580" s="68"/>
    </row>
    <row r="2581" spans="13:18">
      <c r="M2581" s="67"/>
      <c r="O2581" s="68"/>
      <c r="P2581" s="68"/>
      <c r="Q2581" s="68"/>
      <c r="R2581" s="68"/>
    </row>
    <row r="2582" spans="13:18">
      <c r="M2582" s="67"/>
      <c r="O2582" s="68"/>
      <c r="P2582" s="68"/>
      <c r="Q2582" s="68"/>
      <c r="R2582" s="68"/>
    </row>
    <row r="2583" spans="13:18">
      <c r="M2583" s="67"/>
      <c r="O2583" s="68"/>
      <c r="P2583" s="68"/>
      <c r="Q2583" s="68"/>
      <c r="R2583" s="68"/>
    </row>
    <row r="2584" spans="13:18">
      <c r="M2584" s="67"/>
      <c r="O2584" s="68"/>
      <c r="P2584" s="68"/>
      <c r="Q2584" s="68"/>
      <c r="R2584" s="68"/>
    </row>
    <row r="2585" spans="13:18">
      <c r="M2585" s="67"/>
      <c r="O2585" s="68"/>
      <c r="P2585" s="68"/>
      <c r="Q2585" s="68"/>
      <c r="R2585" s="68"/>
    </row>
    <row r="2586" spans="13:18">
      <c r="M2586" s="67"/>
      <c r="O2586" s="68"/>
      <c r="P2586" s="68"/>
      <c r="Q2586" s="68"/>
      <c r="R2586" s="68"/>
    </row>
    <row r="2587" spans="13:18">
      <c r="M2587" s="67"/>
      <c r="O2587" s="68"/>
      <c r="P2587" s="68"/>
      <c r="Q2587" s="68"/>
      <c r="R2587" s="68"/>
    </row>
    <row r="2588" spans="13:18">
      <c r="M2588" s="67"/>
      <c r="O2588" s="68"/>
      <c r="P2588" s="68"/>
      <c r="Q2588" s="68"/>
      <c r="R2588" s="68"/>
    </row>
    <row r="2589" spans="13:18">
      <c r="M2589" s="67"/>
      <c r="O2589" s="68"/>
      <c r="P2589" s="68"/>
      <c r="Q2589" s="68"/>
      <c r="R2589" s="68"/>
    </row>
    <row r="2590" spans="13:18">
      <c r="M2590" s="67"/>
      <c r="O2590" s="68"/>
      <c r="P2590" s="68"/>
      <c r="Q2590" s="68"/>
      <c r="R2590" s="68"/>
    </row>
    <row r="2591" spans="13:18">
      <c r="M2591" s="67"/>
      <c r="O2591" s="68"/>
      <c r="P2591" s="68"/>
      <c r="Q2591" s="68"/>
      <c r="R2591" s="68"/>
    </row>
    <row r="2592" spans="13:18">
      <c r="M2592" s="67"/>
      <c r="O2592" s="68"/>
      <c r="P2592" s="68"/>
      <c r="Q2592" s="68"/>
      <c r="R2592" s="68"/>
    </row>
    <row r="2593" spans="13:18">
      <c r="M2593" s="67"/>
      <c r="O2593" s="68"/>
      <c r="P2593" s="68"/>
      <c r="Q2593" s="68"/>
      <c r="R2593" s="68"/>
    </row>
    <row r="2594" spans="13:18">
      <c r="M2594" s="67"/>
      <c r="O2594" s="68"/>
      <c r="P2594" s="68"/>
      <c r="Q2594" s="68"/>
      <c r="R2594" s="68"/>
    </row>
    <row r="2595" spans="13:18">
      <c r="M2595" s="67"/>
      <c r="O2595" s="68"/>
      <c r="P2595" s="68"/>
      <c r="Q2595" s="68"/>
      <c r="R2595" s="68"/>
    </row>
    <row r="2596" spans="13:18">
      <c r="M2596" s="67"/>
      <c r="O2596" s="68"/>
      <c r="P2596" s="68"/>
      <c r="Q2596" s="68"/>
      <c r="R2596" s="68"/>
    </row>
    <row r="2597" spans="13:18">
      <c r="M2597" s="67"/>
      <c r="O2597" s="68"/>
      <c r="P2597" s="68"/>
      <c r="Q2597" s="68"/>
      <c r="R2597" s="68"/>
    </row>
    <row r="2598" spans="13:18">
      <c r="M2598" s="67"/>
      <c r="O2598" s="68"/>
      <c r="P2598" s="68"/>
      <c r="Q2598" s="68"/>
      <c r="R2598" s="68"/>
    </row>
    <row r="2599" spans="13:18">
      <c r="M2599" s="67"/>
      <c r="O2599" s="68"/>
      <c r="P2599" s="68"/>
      <c r="Q2599" s="68"/>
      <c r="R2599" s="68"/>
    </row>
    <row r="2600" spans="13:18">
      <c r="M2600" s="67"/>
      <c r="O2600" s="68"/>
      <c r="P2600" s="68"/>
      <c r="Q2600" s="68"/>
      <c r="R2600" s="68"/>
    </row>
    <row r="2601" spans="13:18">
      <c r="M2601" s="67"/>
      <c r="O2601" s="68"/>
      <c r="P2601" s="68"/>
      <c r="Q2601" s="68"/>
      <c r="R2601" s="68"/>
    </row>
    <row r="2602" spans="13:18">
      <c r="M2602" s="67"/>
      <c r="O2602" s="68"/>
      <c r="P2602" s="68"/>
      <c r="Q2602" s="68"/>
      <c r="R2602" s="68"/>
    </row>
    <row r="2603" spans="13:18">
      <c r="M2603" s="67"/>
      <c r="O2603" s="68"/>
      <c r="P2603" s="68"/>
      <c r="Q2603" s="68"/>
      <c r="R2603" s="68"/>
    </row>
    <row r="2604" spans="13:18">
      <c r="M2604" s="67"/>
      <c r="O2604" s="68"/>
      <c r="P2604" s="68"/>
      <c r="Q2604" s="68"/>
      <c r="R2604" s="68"/>
    </row>
    <row r="2605" spans="13:18">
      <c r="M2605" s="67"/>
      <c r="O2605" s="68"/>
      <c r="P2605" s="68"/>
      <c r="Q2605" s="68"/>
      <c r="R2605" s="68"/>
    </row>
    <row r="2606" spans="13:18">
      <c r="M2606" s="67"/>
      <c r="O2606" s="68"/>
      <c r="P2606" s="68"/>
      <c r="Q2606" s="68"/>
      <c r="R2606" s="68"/>
    </row>
    <row r="2607" spans="13:18">
      <c r="M2607" s="67"/>
      <c r="O2607" s="68"/>
      <c r="P2607" s="68"/>
      <c r="Q2607" s="68"/>
      <c r="R2607" s="68"/>
    </row>
    <row r="2608" spans="13:18">
      <c r="M2608" s="67"/>
      <c r="O2608" s="68"/>
      <c r="P2608" s="68"/>
      <c r="Q2608" s="68"/>
      <c r="R2608" s="68"/>
    </row>
    <row r="2609" spans="13:18">
      <c r="M2609" s="67"/>
      <c r="O2609" s="68"/>
      <c r="P2609" s="68"/>
      <c r="Q2609" s="68"/>
      <c r="R2609" s="68"/>
    </row>
    <row r="2610" spans="13:18">
      <c r="M2610" s="67"/>
      <c r="O2610" s="68"/>
      <c r="P2610" s="68"/>
      <c r="Q2610" s="68"/>
      <c r="R2610" s="68"/>
    </row>
    <row r="2611" spans="13:18">
      <c r="M2611" s="67"/>
      <c r="O2611" s="68"/>
      <c r="P2611" s="68"/>
      <c r="Q2611" s="68"/>
      <c r="R2611" s="68"/>
    </row>
    <row r="2612" spans="13:18">
      <c r="M2612" s="67"/>
      <c r="O2612" s="68"/>
      <c r="P2612" s="68"/>
      <c r="Q2612" s="68"/>
      <c r="R2612" s="68"/>
    </row>
    <row r="2613" spans="13:18">
      <c r="M2613" s="67"/>
      <c r="O2613" s="68"/>
      <c r="P2613" s="68"/>
      <c r="Q2613" s="68"/>
      <c r="R2613" s="68"/>
    </row>
    <row r="2614" spans="13:18">
      <c r="M2614" s="67"/>
      <c r="O2614" s="68"/>
      <c r="P2614" s="68"/>
      <c r="Q2614" s="68"/>
      <c r="R2614" s="68"/>
    </row>
    <row r="2615" spans="13:18">
      <c r="M2615" s="67"/>
      <c r="O2615" s="68"/>
      <c r="P2615" s="68"/>
      <c r="Q2615" s="68"/>
      <c r="R2615" s="68"/>
    </row>
    <row r="2616" spans="13:18">
      <c r="M2616" s="67"/>
      <c r="O2616" s="68"/>
      <c r="P2616" s="68"/>
      <c r="Q2616" s="68"/>
      <c r="R2616" s="68"/>
    </row>
    <row r="2617" spans="13:18">
      <c r="M2617" s="67"/>
      <c r="O2617" s="68"/>
      <c r="P2617" s="68"/>
      <c r="Q2617" s="68"/>
      <c r="R2617" s="68"/>
    </row>
    <row r="2618" spans="13:18">
      <c r="M2618" s="67"/>
      <c r="O2618" s="68"/>
      <c r="P2618" s="68"/>
      <c r="Q2618" s="68"/>
      <c r="R2618" s="68"/>
    </row>
    <row r="2619" spans="13:18">
      <c r="M2619" s="67"/>
      <c r="O2619" s="68"/>
      <c r="P2619" s="68"/>
      <c r="Q2619" s="68"/>
      <c r="R2619" s="68"/>
    </row>
    <row r="2620" spans="13:18">
      <c r="M2620" s="67"/>
      <c r="O2620" s="68"/>
      <c r="P2620" s="68"/>
      <c r="Q2620" s="68"/>
      <c r="R2620" s="68"/>
    </row>
    <row r="2621" spans="13:18">
      <c r="M2621" s="67"/>
      <c r="O2621" s="68"/>
      <c r="P2621" s="68"/>
      <c r="Q2621" s="68"/>
      <c r="R2621" s="68"/>
    </row>
    <row r="2622" spans="13:18">
      <c r="M2622" s="67"/>
      <c r="O2622" s="68"/>
      <c r="P2622" s="68"/>
      <c r="Q2622" s="68"/>
      <c r="R2622" s="68"/>
    </row>
    <row r="2623" spans="13:18">
      <c r="M2623" s="67"/>
      <c r="O2623" s="68"/>
      <c r="P2623" s="68"/>
      <c r="Q2623" s="68"/>
      <c r="R2623" s="68"/>
    </row>
    <row r="2624" spans="13:18">
      <c r="M2624" s="67"/>
      <c r="O2624" s="68"/>
      <c r="P2624" s="68"/>
      <c r="Q2624" s="68"/>
      <c r="R2624" s="68"/>
    </row>
    <row r="2625" spans="13:18">
      <c r="M2625" s="67"/>
      <c r="O2625" s="68"/>
      <c r="P2625" s="68"/>
      <c r="Q2625" s="68"/>
      <c r="R2625" s="68"/>
    </row>
    <row r="2626" spans="13:18">
      <c r="M2626" s="67"/>
      <c r="O2626" s="68"/>
      <c r="P2626" s="68"/>
      <c r="Q2626" s="68"/>
      <c r="R2626" s="68"/>
    </row>
    <row r="2627" spans="13:18">
      <c r="M2627" s="67"/>
      <c r="O2627" s="68"/>
      <c r="P2627" s="68"/>
      <c r="Q2627" s="68"/>
      <c r="R2627" s="68"/>
    </row>
    <row r="2628" spans="13:18">
      <c r="M2628" s="67"/>
      <c r="O2628" s="68"/>
      <c r="P2628" s="68"/>
      <c r="Q2628" s="68"/>
      <c r="R2628" s="68"/>
    </row>
    <row r="2629" spans="13:18">
      <c r="M2629" s="67"/>
      <c r="O2629" s="68"/>
      <c r="P2629" s="68"/>
      <c r="Q2629" s="68"/>
      <c r="R2629" s="68"/>
    </row>
    <row r="2630" spans="13:18">
      <c r="M2630" s="67"/>
      <c r="O2630" s="68"/>
      <c r="P2630" s="68"/>
      <c r="Q2630" s="68"/>
      <c r="R2630" s="68"/>
    </row>
    <row r="2631" spans="13:18">
      <c r="M2631" s="67"/>
      <c r="O2631" s="68"/>
      <c r="P2631" s="68"/>
      <c r="Q2631" s="68"/>
      <c r="R2631" s="68"/>
    </row>
    <row r="2632" spans="13:18">
      <c r="M2632" s="67"/>
      <c r="O2632" s="68"/>
      <c r="P2632" s="68"/>
      <c r="Q2632" s="68"/>
      <c r="R2632" s="68"/>
    </row>
    <row r="2633" spans="13:18">
      <c r="M2633" s="67"/>
      <c r="O2633" s="68"/>
      <c r="P2633" s="68"/>
      <c r="Q2633" s="68"/>
      <c r="R2633" s="68"/>
    </row>
    <row r="2634" spans="13:18">
      <c r="M2634" s="67"/>
      <c r="O2634" s="68"/>
      <c r="P2634" s="68"/>
      <c r="Q2634" s="68"/>
      <c r="R2634" s="68"/>
    </row>
    <row r="2635" spans="13:18">
      <c r="M2635" s="67"/>
      <c r="O2635" s="68"/>
      <c r="P2635" s="68"/>
      <c r="Q2635" s="68"/>
      <c r="R2635" s="68"/>
    </row>
    <row r="2636" spans="13:18">
      <c r="M2636" s="67"/>
      <c r="O2636" s="68"/>
      <c r="P2636" s="68"/>
      <c r="Q2636" s="68"/>
      <c r="R2636" s="68"/>
    </row>
    <row r="2637" spans="13:18">
      <c r="M2637" s="67"/>
      <c r="O2637" s="68"/>
      <c r="P2637" s="68"/>
      <c r="Q2637" s="68"/>
      <c r="R2637" s="68"/>
    </row>
    <row r="2638" spans="13:18">
      <c r="M2638" s="67"/>
      <c r="O2638" s="68"/>
      <c r="P2638" s="68"/>
      <c r="Q2638" s="68"/>
      <c r="R2638" s="68"/>
    </row>
    <row r="2639" spans="13:18">
      <c r="M2639" s="67"/>
      <c r="O2639" s="68"/>
      <c r="P2639" s="68"/>
      <c r="Q2639" s="68"/>
      <c r="R2639" s="68"/>
    </row>
    <row r="2640" spans="13:18">
      <c r="M2640" s="67"/>
      <c r="O2640" s="68"/>
      <c r="P2640" s="68"/>
      <c r="Q2640" s="68"/>
      <c r="R2640" s="68"/>
    </row>
    <row r="2641" spans="13:18">
      <c r="M2641" s="67"/>
      <c r="O2641" s="68"/>
      <c r="P2641" s="68"/>
      <c r="Q2641" s="68"/>
      <c r="R2641" s="68"/>
    </row>
    <row r="2642" spans="13:18">
      <c r="M2642" s="67"/>
      <c r="O2642" s="68"/>
      <c r="P2642" s="68"/>
      <c r="Q2642" s="68"/>
      <c r="R2642" s="68"/>
    </row>
    <row r="2643" spans="13:18">
      <c r="M2643" s="67"/>
      <c r="O2643" s="68"/>
      <c r="P2643" s="68"/>
      <c r="Q2643" s="68"/>
      <c r="R2643" s="68"/>
    </row>
    <row r="2644" spans="13:18">
      <c r="M2644" s="67"/>
      <c r="O2644" s="68"/>
      <c r="P2644" s="68"/>
      <c r="Q2644" s="68"/>
      <c r="R2644" s="68"/>
    </row>
    <row r="2645" spans="13:18">
      <c r="M2645" s="67"/>
      <c r="O2645" s="68"/>
      <c r="P2645" s="68"/>
      <c r="Q2645" s="68"/>
      <c r="R2645" s="68"/>
    </row>
    <row r="2646" spans="13:18">
      <c r="M2646" s="67"/>
      <c r="O2646" s="68"/>
      <c r="P2646" s="68"/>
      <c r="Q2646" s="68"/>
      <c r="R2646" s="68"/>
    </row>
    <row r="2647" spans="13:18">
      <c r="M2647" s="67"/>
      <c r="O2647" s="68"/>
      <c r="P2647" s="68"/>
      <c r="Q2647" s="68"/>
      <c r="R2647" s="68"/>
    </row>
    <row r="2648" spans="13:18">
      <c r="M2648" s="67"/>
      <c r="O2648" s="68"/>
      <c r="P2648" s="68"/>
      <c r="Q2648" s="68"/>
      <c r="R2648" s="68"/>
    </row>
    <row r="2649" spans="13:18">
      <c r="M2649" s="67"/>
      <c r="O2649" s="68"/>
      <c r="P2649" s="68"/>
      <c r="Q2649" s="68"/>
      <c r="R2649" s="68"/>
    </row>
    <row r="2650" spans="13:18">
      <c r="M2650" s="67"/>
      <c r="O2650" s="68"/>
      <c r="P2650" s="68"/>
      <c r="Q2650" s="68"/>
      <c r="R2650" s="68"/>
    </row>
    <row r="2651" spans="13:18">
      <c r="M2651" s="67"/>
      <c r="O2651" s="68"/>
      <c r="P2651" s="68"/>
      <c r="Q2651" s="68"/>
      <c r="R2651" s="68"/>
    </row>
    <row r="2652" spans="13:18">
      <c r="M2652" s="67"/>
      <c r="O2652" s="68"/>
      <c r="P2652" s="68"/>
      <c r="Q2652" s="68"/>
      <c r="R2652" s="68"/>
    </row>
    <row r="2653" spans="13:18">
      <c r="M2653" s="67"/>
      <c r="O2653" s="68"/>
      <c r="P2653" s="68"/>
      <c r="Q2653" s="68"/>
      <c r="R2653" s="68"/>
    </row>
    <row r="2654" spans="13:18">
      <c r="M2654" s="67"/>
      <c r="O2654" s="68"/>
      <c r="P2654" s="68"/>
      <c r="Q2654" s="68"/>
      <c r="R2654" s="68"/>
    </row>
    <row r="2655" spans="13:18">
      <c r="M2655" s="67"/>
      <c r="O2655" s="68"/>
      <c r="P2655" s="68"/>
      <c r="Q2655" s="68"/>
      <c r="R2655" s="68"/>
    </row>
    <row r="2656" spans="13:18">
      <c r="M2656" s="67"/>
      <c r="O2656" s="68"/>
      <c r="P2656" s="68"/>
      <c r="Q2656" s="68"/>
      <c r="R2656" s="68"/>
    </row>
    <row r="2657" spans="13:18">
      <c r="M2657" s="67"/>
      <c r="O2657" s="68"/>
      <c r="P2657" s="68"/>
      <c r="Q2657" s="68"/>
      <c r="R2657" s="68"/>
    </row>
    <row r="2658" spans="13:18">
      <c r="M2658" s="67"/>
      <c r="O2658" s="68"/>
      <c r="P2658" s="68"/>
      <c r="Q2658" s="68"/>
      <c r="R2658" s="68"/>
    </row>
    <row r="2659" spans="13:18">
      <c r="M2659" s="67"/>
      <c r="O2659" s="68"/>
      <c r="P2659" s="68"/>
      <c r="Q2659" s="68"/>
      <c r="R2659" s="68"/>
    </row>
    <row r="2660" spans="13:18">
      <c r="M2660" s="67"/>
      <c r="O2660" s="68"/>
      <c r="P2660" s="68"/>
      <c r="Q2660" s="68"/>
      <c r="R2660" s="68"/>
    </row>
    <row r="2661" spans="13:18">
      <c r="M2661" s="67"/>
      <c r="O2661" s="68"/>
      <c r="P2661" s="68"/>
      <c r="Q2661" s="68"/>
      <c r="R2661" s="68"/>
    </row>
    <row r="2662" spans="13:18">
      <c r="M2662" s="67"/>
      <c r="O2662" s="68"/>
      <c r="P2662" s="68"/>
      <c r="Q2662" s="68"/>
      <c r="R2662" s="68"/>
    </row>
    <row r="2663" spans="13:18">
      <c r="M2663" s="67"/>
      <c r="O2663" s="68"/>
      <c r="P2663" s="68"/>
      <c r="Q2663" s="68"/>
      <c r="R2663" s="68"/>
    </row>
    <row r="2664" spans="13:18">
      <c r="M2664" s="67"/>
      <c r="O2664" s="68"/>
      <c r="P2664" s="68"/>
      <c r="Q2664" s="68"/>
      <c r="R2664" s="68"/>
    </row>
    <row r="2665" spans="13:18">
      <c r="M2665" s="67"/>
      <c r="O2665" s="68"/>
      <c r="P2665" s="68"/>
      <c r="Q2665" s="68"/>
      <c r="R2665" s="68"/>
    </row>
    <row r="2666" spans="13:18">
      <c r="M2666" s="67"/>
      <c r="O2666" s="68"/>
      <c r="P2666" s="68"/>
      <c r="Q2666" s="68"/>
      <c r="R2666" s="68"/>
    </row>
    <row r="2667" spans="13:18">
      <c r="M2667" s="67"/>
      <c r="O2667" s="68"/>
      <c r="P2667" s="68"/>
      <c r="Q2667" s="68"/>
      <c r="R2667" s="68"/>
    </row>
    <row r="2668" spans="13:18">
      <c r="M2668" s="67"/>
      <c r="O2668" s="68"/>
      <c r="P2668" s="68"/>
      <c r="Q2668" s="68"/>
      <c r="R2668" s="68"/>
    </row>
    <row r="2669" spans="13:18">
      <c r="M2669" s="67"/>
      <c r="O2669" s="68"/>
      <c r="P2669" s="68"/>
      <c r="Q2669" s="68"/>
      <c r="R2669" s="68"/>
    </row>
    <row r="2670" spans="13:18">
      <c r="M2670" s="67"/>
      <c r="O2670" s="68"/>
      <c r="P2670" s="68"/>
      <c r="Q2670" s="68"/>
      <c r="R2670" s="68"/>
    </row>
    <row r="2671" spans="13:18">
      <c r="M2671" s="67"/>
      <c r="O2671" s="68"/>
      <c r="P2671" s="68"/>
      <c r="Q2671" s="68"/>
      <c r="R2671" s="68"/>
    </row>
    <row r="2672" spans="13:18">
      <c r="M2672" s="67"/>
      <c r="O2672" s="68"/>
      <c r="P2672" s="68"/>
      <c r="Q2672" s="68"/>
      <c r="R2672" s="68"/>
    </row>
    <row r="2673" spans="13:18">
      <c r="M2673" s="67"/>
      <c r="O2673" s="68"/>
      <c r="P2673" s="68"/>
      <c r="Q2673" s="68"/>
      <c r="R2673" s="68"/>
    </row>
    <row r="2674" spans="13:18">
      <c r="M2674" s="67"/>
      <c r="O2674" s="68"/>
      <c r="P2674" s="68"/>
      <c r="Q2674" s="68"/>
      <c r="R2674" s="68"/>
    </row>
    <row r="2675" spans="13:18">
      <c r="M2675" s="67"/>
      <c r="O2675" s="68"/>
      <c r="P2675" s="68"/>
      <c r="Q2675" s="68"/>
      <c r="R2675" s="68"/>
    </row>
    <row r="2676" spans="13:18">
      <c r="M2676" s="67"/>
      <c r="O2676" s="68"/>
      <c r="P2676" s="68"/>
      <c r="Q2676" s="68"/>
      <c r="R2676" s="68"/>
    </row>
    <row r="2677" spans="13:18">
      <c r="M2677" s="67"/>
      <c r="O2677" s="68"/>
      <c r="P2677" s="68"/>
      <c r="Q2677" s="68"/>
      <c r="R2677" s="68"/>
    </row>
    <row r="2678" spans="13:18">
      <c r="M2678" s="67"/>
      <c r="O2678" s="68"/>
      <c r="P2678" s="68"/>
      <c r="Q2678" s="68"/>
      <c r="R2678" s="68"/>
    </row>
    <row r="2679" spans="13:18">
      <c r="M2679" s="67"/>
      <c r="O2679" s="68"/>
      <c r="P2679" s="68"/>
      <c r="Q2679" s="68"/>
      <c r="R2679" s="68"/>
    </row>
    <row r="2680" spans="13:18">
      <c r="M2680" s="67"/>
      <c r="O2680" s="68"/>
      <c r="P2680" s="68"/>
      <c r="Q2680" s="68"/>
      <c r="R2680" s="68"/>
    </row>
    <row r="2681" spans="13:18">
      <c r="M2681" s="67"/>
      <c r="O2681" s="68"/>
      <c r="P2681" s="68"/>
      <c r="Q2681" s="68"/>
      <c r="R2681" s="68"/>
    </row>
    <row r="2682" spans="13:18">
      <c r="M2682" s="67"/>
      <c r="O2682" s="68"/>
      <c r="P2682" s="68"/>
      <c r="Q2682" s="68"/>
      <c r="R2682" s="68"/>
    </row>
    <row r="2683" spans="13:18">
      <c r="M2683" s="67"/>
      <c r="O2683" s="68"/>
      <c r="P2683" s="68"/>
      <c r="Q2683" s="68"/>
      <c r="R2683" s="68"/>
    </row>
    <row r="2684" spans="13:18">
      <c r="M2684" s="67"/>
      <c r="O2684" s="68"/>
      <c r="P2684" s="68"/>
      <c r="Q2684" s="68"/>
      <c r="R2684" s="68"/>
    </row>
    <row r="2685" spans="13:18">
      <c r="M2685" s="67"/>
      <c r="O2685" s="68"/>
      <c r="P2685" s="68"/>
      <c r="Q2685" s="68"/>
      <c r="R2685" s="68"/>
    </row>
    <row r="2686" spans="13:18">
      <c r="M2686" s="67"/>
      <c r="O2686" s="68"/>
      <c r="P2686" s="68"/>
      <c r="Q2686" s="68"/>
      <c r="R2686" s="68"/>
    </row>
    <row r="2687" spans="13:18">
      <c r="M2687" s="67"/>
      <c r="O2687" s="68"/>
      <c r="P2687" s="68"/>
      <c r="Q2687" s="68"/>
      <c r="R2687" s="68"/>
    </row>
    <row r="2688" spans="13:18">
      <c r="M2688" s="67"/>
      <c r="O2688" s="68"/>
      <c r="P2688" s="68"/>
      <c r="Q2688" s="68"/>
      <c r="R2688" s="68"/>
    </row>
    <row r="2689" spans="13:18">
      <c r="M2689" s="67"/>
      <c r="O2689" s="68"/>
      <c r="P2689" s="68"/>
      <c r="Q2689" s="68"/>
      <c r="R2689" s="68"/>
    </row>
    <row r="2690" spans="13:18">
      <c r="M2690" s="67"/>
      <c r="O2690" s="68"/>
      <c r="P2690" s="68"/>
      <c r="Q2690" s="68"/>
      <c r="R2690" s="68"/>
    </row>
    <row r="2691" spans="13:18">
      <c r="M2691" s="67"/>
      <c r="O2691" s="68"/>
      <c r="P2691" s="68"/>
      <c r="Q2691" s="68"/>
      <c r="R2691" s="68"/>
    </row>
    <row r="2692" spans="13:18">
      <c r="M2692" s="67"/>
      <c r="O2692" s="68"/>
      <c r="P2692" s="68"/>
      <c r="Q2692" s="68"/>
      <c r="R2692" s="68"/>
    </row>
    <row r="2693" spans="13:18">
      <c r="M2693" s="67"/>
      <c r="O2693" s="68"/>
      <c r="P2693" s="68"/>
      <c r="Q2693" s="68"/>
      <c r="R2693" s="68"/>
    </row>
    <row r="2694" spans="13:18">
      <c r="M2694" s="67"/>
      <c r="O2694" s="68"/>
      <c r="P2694" s="68"/>
      <c r="Q2694" s="68"/>
      <c r="R2694" s="68"/>
    </row>
    <row r="2695" spans="13:18">
      <c r="M2695" s="67"/>
      <c r="O2695" s="68"/>
      <c r="P2695" s="68"/>
      <c r="Q2695" s="68"/>
      <c r="R2695" s="68"/>
    </row>
    <row r="2696" spans="13:18">
      <c r="M2696" s="67"/>
      <c r="O2696" s="68"/>
      <c r="P2696" s="68"/>
      <c r="Q2696" s="68"/>
      <c r="R2696" s="68"/>
    </row>
    <row r="2697" spans="13:18">
      <c r="M2697" s="67"/>
      <c r="O2697" s="68"/>
      <c r="P2697" s="68"/>
      <c r="Q2697" s="68"/>
      <c r="R2697" s="68"/>
    </row>
    <row r="2698" spans="13:18">
      <c r="M2698" s="67"/>
      <c r="O2698" s="68"/>
      <c r="P2698" s="68"/>
      <c r="Q2698" s="68"/>
      <c r="R2698" s="68"/>
    </row>
    <row r="2699" spans="13:18">
      <c r="M2699" s="67"/>
      <c r="O2699" s="68"/>
      <c r="P2699" s="68"/>
      <c r="Q2699" s="68"/>
      <c r="R2699" s="68"/>
    </row>
    <row r="2700" spans="13:18">
      <c r="M2700" s="67"/>
      <c r="O2700" s="68"/>
      <c r="P2700" s="68"/>
      <c r="Q2700" s="68"/>
      <c r="R2700" s="68"/>
    </row>
    <row r="2701" spans="13:18">
      <c r="M2701" s="67"/>
      <c r="O2701" s="68"/>
      <c r="P2701" s="68"/>
      <c r="Q2701" s="68"/>
      <c r="R2701" s="68"/>
    </row>
    <row r="2702" spans="13:18">
      <c r="M2702" s="67"/>
      <c r="O2702" s="68"/>
      <c r="P2702" s="68"/>
      <c r="Q2702" s="68"/>
      <c r="R2702" s="68"/>
    </row>
    <row r="2703" spans="13:18">
      <c r="M2703" s="67"/>
      <c r="O2703" s="68"/>
      <c r="P2703" s="68"/>
      <c r="Q2703" s="68"/>
      <c r="R2703" s="68"/>
    </row>
    <row r="2704" spans="13:18">
      <c r="M2704" s="67"/>
      <c r="O2704" s="68"/>
      <c r="P2704" s="68"/>
      <c r="Q2704" s="68"/>
      <c r="R2704" s="68"/>
    </row>
    <row r="2705" spans="13:18">
      <c r="M2705" s="67"/>
      <c r="O2705" s="68"/>
      <c r="P2705" s="68"/>
      <c r="Q2705" s="68"/>
      <c r="R2705" s="68"/>
    </row>
    <row r="2706" spans="13:18">
      <c r="M2706" s="67"/>
      <c r="O2706" s="68"/>
      <c r="P2706" s="68"/>
      <c r="Q2706" s="68"/>
      <c r="R2706" s="68"/>
    </row>
    <row r="2707" spans="13:18">
      <c r="M2707" s="67"/>
      <c r="O2707" s="68"/>
      <c r="P2707" s="68"/>
      <c r="Q2707" s="68"/>
      <c r="R2707" s="68"/>
    </row>
    <row r="2708" spans="13:18">
      <c r="M2708" s="67"/>
      <c r="O2708" s="68"/>
      <c r="P2708" s="68"/>
      <c r="Q2708" s="68"/>
      <c r="R2708" s="68"/>
    </row>
    <row r="2709" spans="13:18">
      <c r="M2709" s="67"/>
      <c r="O2709" s="68"/>
      <c r="P2709" s="68"/>
      <c r="Q2709" s="68"/>
      <c r="R2709" s="68"/>
    </row>
    <row r="2710" spans="13:18">
      <c r="M2710" s="67"/>
      <c r="O2710" s="68"/>
      <c r="P2710" s="68"/>
      <c r="Q2710" s="68"/>
      <c r="R2710" s="68"/>
    </row>
    <row r="2711" spans="13:18">
      <c r="M2711" s="67"/>
      <c r="O2711" s="68"/>
      <c r="P2711" s="68"/>
      <c r="Q2711" s="68"/>
      <c r="R2711" s="68"/>
    </row>
    <row r="2712" spans="13:18">
      <c r="M2712" s="67"/>
      <c r="O2712" s="68"/>
      <c r="P2712" s="68"/>
      <c r="Q2712" s="68"/>
      <c r="R2712" s="68"/>
    </row>
    <row r="2713" spans="13:18">
      <c r="M2713" s="67"/>
      <c r="O2713" s="68"/>
      <c r="P2713" s="68"/>
      <c r="Q2713" s="68"/>
      <c r="R2713" s="68"/>
    </row>
    <row r="2714" spans="13:18">
      <c r="M2714" s="67"/>
      <c r="O2714" s="68"/>
      <c r="P2714" s="68"/>
      <c r="Q2714" s="68"/>
      <c r="R2714" s="68"/>
    </row>
    <row r="2715" spans="13:18">
      <c r="M2715" s="67"/>
      <c r="O2715" s="68"/>
      <c r="P2715" s="68"/>
      <c r="Q2715" s="68"/>
      <c r="R2715" s="68"/>
    </row>
    <row r="2716" spans="13:18">
      <c r="M2716" s="67"/>
      <c r="O2716" s="68"/>
      <c r="P2716" s="68"/>
      <c r="Q2716" s="68"/>
      <c r="R2716" s="68"/>
    </row>
    <row r="2717" spans="13:18">
      <c r="M2717" s="67"/>
      <c r="O2717" s="68"/>
      <c r="P2717" s="68"/>
      <c r="Q2717" s="68"/>
      <c r="R2717" s="68"/>
    </row>
    <row r="2718" spans="13:18">
      <c r="M2718" s="67"/>
      <c r="O2718" s="68"/>
      <c r="P2718" s="68"/>
      <c r="Q2718" s="68"/>
      <c r="R2718" s="68"/>
    </row>
    <row r="2719" spans="13:18">
      <c r="M2719" s="67"/>
      <c r="O2719" s="68"/>
      <c r="P2719" s="68"/>
      <c r="Q2719" s="68"/>
      <c r="R2719" s="68"/>
    </row>
    <row r="2720" spans="13:18">
      <c r="M2720" s="67"/>
      <c r="O2720" s="68"/>
      <c r="P2720" s="68"/>
      <c r="Q2720" s="68"/>
      <c r="R2720" s="68"/>
    </row>
    <row r="2721" spans="13:18">
      <c r="M2721" s="67"/>
      <c r="O2721" s="68"/>
      <c r="P2721" s="68"/>
      <c r="Q2721" s="68"/>
      <c r="R2721" s="68"/>
    </row>
    <row r="2722" spans="13:18">
      <c r="M2722" s="67"/>
      <c r="O2722" s="68"/>
      <c r="P2722" s="68"/>
      <c r="Q2722" s="68"/>
      <c r="R2722" s="68"/>
    </row>
    <row r="2723" spans="13:18">
      <c r="M2723" s="67"/>
      <c r="O2723" s="68"/>
      <c r="P2723" s="68"/>
      <c r="Q2723" s="68"/>
      <c r="R2723" s="68"/>
    </row>
    <row r="2724" spans="13:18">
      <c r="M2724" s="67"/>
      <c r="O2724" s="68"/>
      <c r="P2724" s="68"/>
      <c r="Q2724" s="68"/>
      <c r="R2724" s="68"/>
    </row>
    <row r="2725" spans="13:18">
      <c r="M2725" s="67"/>
      <c r="O2725" s="68"/>
      <c r="P2725" s="68"/>
      <c r="Q2725" s="68"/>
      <c r="R2725" s="68"/>
    </row>
    <row r="2726" spans="13:18">
      <c r="M2726" s="67"/>
      <c r="O2726" s="68"/>
      <c r="P2726" s="68"/>
      <c r="Q2726" s="68"/>
      <c r="R2726" s="68"/>
    </row>
    <row r="2727" spans="13:18">
      <c r="M2727" s="67"/>
      <c r="O2727" s="68"/>
      <c r="P2727" s="68"/>
      <c r="Q2727" s="68"/>
      <c r="R2727" s="68"/>
    </row>
    <row r="2728" spans="13:18">
      <c r="M2728" s="67"/>
      <c r="O2728" s="68"/>
      <c r="P2728" s="68"/>
      <c r="Q2728" s="68"/>
      <c r="R2728" s="68"/>
    </row>
    <row r="2729" spans="13:18">
      <c r="M2729" s="67"/>
      <c r="O2729" s="68"/>
      <c r="P2729" s="68"/>
      <c r="Q2729" s="68"/>
      <c r="R2729" s="68"/>
    </row>
    <row r="2730" spans="13:18">
      <c r="M2730" s="67"/>
      <c r="O2730" s="68"/>
      <c r="P2730" s="68"/>
      <c r="Q2730" s="68"/>
      <c r="R2730" s="68"/>
    </row>
    <row r="2731" spans="13:18">
      <c r="M2731" s="67"/>
      <c r="O2731" s="68"/>
      <c r="P2731" s="68"/>
      <c r="Q2731" s="68"/>
      <c r="R2731" s="68"/>
    </row>
    <row r="2732" spans="13:18">
      <c r="M2732" s="67"/>
      <c r="O2732" s="68"/>
      <c r="P2732" s="68"/>
      <c r="Q2732" s="68"/>
      <c r="R2732" s="68"/>
    </row>
    <row r="2733" spans="13:18">
      <c r="M2733" s="67"/>
      <c r="O2733" s="68"/>
      <c r="P2733" s="68"/>
      <c r="Q2733" s="68"/>
      <c r="R2733" s="68"/>
    </row>
    <row r="2734" spans="13:18">
      <c r="M2734" s="67"/>
      <c r="O2734" s="68"/>
      <c r="P2734" s="68"/>
      <c r="Q2734" s="68"/>
      <c r="R2734" s="68"/>
    </row>
    <row r="2735" spans="13:18">
      <c r="M2735" s="67"/>
      <c r="O2735" s="68"/>
      <c r="P2735" s="68"/>
      <c r="Q2735" s="68"/>
      <c r="R2735" s="68"/>
    </row>
    <row r="2736" spans="13:18">
      <c r="M2736" s="67"/>
      <c r="O2736" s="68"/>
      <c r="P2736" s="68"/>
      <c r="Q2736" s="68"/>
      <c r="R2736" s="68"/>
    </row>
    <row r="2737" spans="13:18">
      <c r="M2737" s="67"/>
      <c r="O2737" s="68"/>
      <c r="P2737" s="68"/>
      <c r="Q2737" s="68"/>
      <c r="R2737" s="68"/>
    </row>
    <row r="2738" spans="13:18">
      <c r="M2738" s="67"/>
      <c r="O2738" s="68"/>
      <c r="P2738" s="68"/>
      <c r="Q2738" s="68"/>
      <c r="R2738" s="68"/>
    </row>
    <row r="2739" spans="13:18">
      <c r="M2739" s="67"/>
      <c r="O2739" s="68"/>
      <c r="P2739" s="68"/>
      <c r="Q2739" s="68"/>
      <c r="R2739" s="68"/>
    </row>
    <row r="2740" spans="13:18">
      <c r="M2740" s="67"/>
      <c r="O2740" s="68"/>
      <c r="P2740" s="68"/>
      <c r="Q2740" s="68"/>
      <c r="R2740" s="68"/>
    </row>
    <row r="2741" spans="13:18">
      <c r="M2741" s="67"/>
      <c r="O2741" s="68"/>
      <c r="P2741" s="68"/>
      <c r="Q2741" s="68"/>
      <c r="R2741" s="68"/>
    </row>
    <row r="2742" spans="13:18">
      <c r="M2742" s="67"/>
      <c r="O2742" s="68"/>
      <c r="P2742" s="68"/>
      <c r="Q2742" s="68"/>
      <c r="R2742" s="68"/>
    </row>
    <row r="2743" spans="13:18">
      <c r="M2743" s="67"/>
      <c r="O2743" s="68"/>
      <c r="P2743" s="68"/>
      <c r="Q2743" s="68"/>
      <c r="R2743" s="68"/>
    </row>
    <row r="2744" spans="13:18">
      <c r="M2744" s="67"/>
      <c r="O2744" s="68"/>
      <c r="P2744" s="68"/>
      <c r="Q2744" s="68"/>
      <c r="R2744" s="68"/>
    </row>
    <row r="2745" spans="13:18">
      <c r="M2745" s="67"/>
      <c r="O2745" s="68"/>
      <c r="P2745" s="68"/>
      <c r="Q2745" s="68"/>
      <c r="R2745" s="68"/>
    </row>
    <row r="2746" spans="13:18">
      <c r="M2746" s="67"/>
      <c r="O2746" s="68"/>
      <c r="P2746" s="68"/>
      <c r="Q2746" s="68"/>
      <c r="R2746" s="68"/>
    </row>
    <row r="2747" spans="13:18">
      <c r="M2747" s="67"/>
      <c r="O2747" s="68"/>
      <c r="P2747" s="68"/>
      <c r="Q2747" s="68"/>
      <c r="R2747" s="68"/>
    </row>
    <row r="2748" spans="13:18">
      <c r="M2748" s="67"/>
      <c r="O2748" s="68"/>
      <c r="P2748" s="68"/>
      <c r="Q2748" s="68"/>
      <c r="R2748" s="68"/>
    </row>
    <row r="2749" spans="13:18">
      <c r="M2749" s="67"/>
      <c r="O2749" s="68"/>
      <c r="P2749" s="68"/>
      <c r="Q2749" s="68"/>
      <c r="R2749" s="68"/>
    </row>
    <row r="2750" spans="13:18">
      <c r="M2750" s="67"/>
      <c r="O2750" s="68"/>
      <c r="P2750" s="68"/>
      <c r="Q2750" s="68"/>
      <c r="R2750" s="68"/>
    </row>
    <row r="2751" spans="13:18">
      <c r="M2751" s="67"/>
      <c r="O2751" s="68"/>
      <c r="P2751" s="68"/>
      <c r="Q2751" s="68"/>
      <c r="R2751" s="68"/>
    </row>
    <row r="2752" spans="13:18">
      <c r="M2752" s="67"/>
      <c r="O2752" s="68"/>
      <c r="P2752" s="68"/>
      <c r="Q2752" s="68"/>
      <c r="R2752" s="68"/>
    </row>
    <row r="2753" spans="13:18">
      <c r="M2753" s="67"/>
      <c r="O2753" s="68"/>
      <c r="P2753" s="68"/>
      <c r="Q2753" s="68"/>
      <c r="R2753" s="68"/>
    </row>
    <row r="2754" spans="13:18">
      <c r="M2754" s="67"/>
      <c r="O2754" s="68"/>
      <c r="P2754" s="68"/>
      <c r="Q2754" s="68"/>
      <c r="R2754" s="68"/>
    </row>
    <row r="2755" spans="13:18">
      <c r="M2755" s="67"/>
      <c r="O2755" s="68"/>
      <c r="P2755" s="68"/>
      <c r="Q2755" s="68"/>
      <c r="R2755" s="68"/>
    </row>
    <row r="2756" spans="13:18">
      <c r="M2756" s="67"/>
      <c r="O2756" s="68"/>
      <c r="P2756" s="68"/>
      <c r="Q2756" s="68"/>
      <c r="R2756" s="68"/>
    </row>
    <row r="2757" spans="13:18">
      <c r="M2757" s="67"/>
      <c r="O2757" s="68"/>
      <c r="P2757" s="68"/>
      <c r="Q2757" s="68"/>
      <c r="R2757" s="68"/>
    </row>
    <row r="2758" spans="13:18">
      <c r="M2758" s="67"/>
      <c r="O2758" s="68"/>
      <c r="P2758" s="68"/>
      <c r="Q2758" s="68"/>
      <c r="R2758" s="68"/>
    </row>
    <row r="2759" spans="13:18">
      <c r="M2759" s="67"/>
      <c r="O2759" s="68"/>
      <c r="P2759" s="68"/>
      <c r="Q2759" s="68"/>
      <c r="R2759" s="68"/>
    </row>
    <row r="2760" spans="13:18">
      <c r="M2760" s="67"/>
      <c r="O2760" s="68"/>
      <c r="P2760" s="68"/>
      <c r="Q2760" s="68"/>
      <c r="R2760" s="68"/>
    </row>
    <row r="2761" spans="13:18">
      <c r="M2761" s="67"/>
      <c r="O2761" s="68"/>
      <c r="P2761" s="68"/>
      <c r="Q2761" s="68"/>
      <c r="R2761" s="68"/>
    </row>
    <row r="2762" spans="13:18">
      <c r="M2762" s="67"/>
      <c r="O2762" s="68"/>
      <c r="P2762" s="68"/>
      <c r="Q2762" s="68"/>
      <c r="R2762" s="68"/>
    </row>
    <row r="2763" spans="13:18">
      <c r="M2763" s="67"/>
      <c r="O2763" s="68"/>
      <c r="P2763" s="68"/>
      <c r="Q2763" s="68"/>
      <c r="R2763" s="68"/>
    </row>
    <row r="2764" spans="13:18">
      <c r="M2764" s="67"/>
      <c r="O2764" s="68"/>
      <c r="P2764" s="68"/>
      <c r="Q2764" s="68"/>
      <c r="R2764" s="68"/>
    </row>
    <row r="2765" spans="13:18">
      <c r="M2765" s="67"/>
      <c r="O2765" s="68"/>
      <c r="P2765" s="68"/>
      <c r="Q2765" s="68"/>
      <c r="R2765" s="68"/>
    </row>
    <row r="2766" spans="13:18">
      <c r="M2766" s="67"/>
      <c r="O2766" s="68"/>
      <c r="P2766" s="68"/>
      <c r="Q2766" s="68"/>
      <c r="R2766" s="68"/>
    </row>
    <row r="2767" spans="13:18">
      <c r="M2767" s="67"/>
      <c r="O2767" s="68"/>
      <c r="P2767" s="68"/>
      <c r="Q2767" s="68"/>
      <c r="R2767" s="68"/>
    </row>
    <row r="2768" spans="13:18">
      <c r="M2768" s="67"/>
      <c r="O2768" s="68"/>
      <c r="P2768" s="68"/>
      <c r="Q2768" s="68"/>
      <c r="R2768" s="68"/>
    </row>
    <row r="2769" spans="13:18">
      <c r="M2769" s="67"/>
      <c r="O2769" s="68"/>
      <c r="P2769" s="68"/>
      <c r="Q2769" s="68"/>
      <c r="R2769" s="68"/>
    </row>
    <row r="2770" spans="13:18">
      <c r="M2770" s="67"/>
      <c r="O2770" s="68"/>
      <c r="P2770" s="68"/>
      <c r="Q2770" s="68"/>
      <c r="R2770" s="68"/>
    </row>
    <row r="2771" spans="13:18">
      <c r="M2771" s="67"/>
      <c r="O2771" s="68"/>
      <c r="P2771" s="68"/>
      <c r="Q2771" s="68"/>
      <c r="R2771" s="68"/>
    </row>
    <row r="2772" spans="13:18">
      <c r="M2772" s="67"/>
      <c r="O2772" s="68"/>
      <c r="P2772" s="68"/>
      <c r="Q2772" s="68"/>
      <c r="R2772" s="68"/>
    </row>
    <row r="2773" spans="13:18">
      <c r="M2773" s="67"/>
      <c r="O2773" s="68"/>
      <c r="P2773" s="68"/>
      <c r="Q2773" s="68"/>
      <c r="R2773" s="68"/>
    </row>
    <row r="2774" spans="13:18">
      <c r="M2774" s="67"/>
      <c r="O2774" s="68"/>
      <c r="P2774" s="68"/>
      <c r="Q2774" s="68"/>
      <c r="R2774" s="68"/>
    </row>
    <row r="2775" spans="13:18">
      <c r="M2775" s="67"/>
      <c r="O2775" s="68"/>
      <c r="P2775" s="68"/>
      <c r="Q2775" s="68"/>
      <c r="R2775" s="68"/>
    </row>
    <row r="2776" spans="13:18">
      <c r="M2776" s="67"/>
      <c r="O2776" s="68"/>
      <c r="P2776" s="68"/>
      <c r="Q2776" s="68"/>
      <c r="R2776" s="68"/>
    </row>
    <row r="2777" spans="13:18">
      <c r="M2777" s="67"/>
      <c r="O2777" s="68"/>
      <c r="P2777" s="68"/>
      <c r="Q2777" s="68"/>
      <c r="R2777" s="68"/>
    </row>
    <row r="2778" spans="13:18">
      <c r="M2778" s="67"/>
      <c r="O2778" s="68"/>
      <c r="P2778" s="68"/>
      <c r="Q2778" s="68"/>
      <c r="R2778" s="68"/>
    </row>
    <row r="2779" spans="13:18">
      <c r="M2779" s="67"/>
      <c r="O2779" s="68"/>
      <c r="P2779" s="68"/>
      <c r="Q2779" s="68"/>
      <c r="R2779" s="68"/>
    </row>
    <row r="2780" spans="13:18">
      <c r="M2780" s="67"/>
      <c r="O2780" s="68"/>
      <c r="P2780" s="68"/>
      <c r="Q2780" s="68"/>
      <c r="R2780" s="68"/>
    </row>
    <row r="2781" spans="13:18">
      <c r="M2781" s="67"/>
      <c r="O2781" s="68"/>
      <c r="P2781" s="68"/>
      <c r="Q2781" s="68"/>
      <c r="R2781" s="68"/>
    </row>
    <row r="2782" spans="13:18">
      <c r="M2782" s="67"/>
      <c r="O2782" s="68"/>
      <c r="P2782" s="68"/>
      <c r="Q2782" s="68"/>
      <c r="R2782" s="68"/>
    </row>
    <row r="2783" spans="13:18">
      <c r="M2783" s="67"/>
      <c r="O2783" s="68"/>
      <c r="P2783" s="68"/>
      <c r="Q2783" s="68"/>
      <c r="R2783" s="68"/>
    </row>
    <row r="2784" spans="13:18">
      <c r="M2784" s="67"/>
      <c r="O2784" s="68"/>
      <c r="P2784" s="68"/>
      <c r="Q2784" s="68"/>
      <c r="R2784" s="68"/>
    </row>
    <row r="2785" spans="13:18">
      <c r="M2785" s="67"/>
      <c r="O2785" s="68"/>
      <c r="P2785" s="68"/>
      <c r="Q2785" s="68"/>
      <c r="R2785" s="68"/>
    </row>
    <row r="2786" spans="13:18">
      <c r="M2786" s="67"/>
      <c r="O2786" s="68"/>
      <c r="P2786" s="68"/>
      <c r="Q2786" s="68"/>
      <c r="R2786" s="68"/>
    </row>
    <row r="2787" spans="13:18">
      <c r="M2787" s="67"/>
      <c r="O2787" s="68"/>
      <c r="P2787" s="68"/>
      <c r="Q2787" s="68"/>
      <c r="R2787" s="68"/>
    </row>
    <row r="2788" spans="13:18">
      <c r="M2788" s="67"/>
      <c r="O2788" s="68"/>
      <c r="P2788" s="68"/>
      <c r="Q2788" s="68"/>
      <c r="R2788" s="68"/>
    </row>
    <row r="2789" spans="13:18">
      <c r="M2789" s="67"/>
      <c r="O2789" s="68"/>
      <c r="P2789" s="68"/>
      <c r="Q2789" s="68"/>
      <c r="R2789" s="68"/>
    </row>
    <row r="2790" spans="13:18">
      <c r="M2790" s="67"/>
      <c r="O2790" s="68"/>
      <c r="P2790" s="68"/>
      <c r="Q2790" s="68"/>
      <c r="R2790" s="68"/>
    </row>
    <row r="2791" spans="13:18">
      <c r="M2791" s="67"/>
      <c r="O2791" s="68"/>
      <c r="P2791" s="68"/>
      <c r="Q2791" s="68"/>
      <c r="R2791" s="68"/>
    </row>
    <row r="2792" spans="13:18">
      <c r="M2792" s="67"/>
      <c r="O2792" s="68"/>
      <c r="P2792" s="68"/>
      <c r="Q2792" s="68"/>
      <c r="R2792" s="68"/>
    </row>
    <row r="2793" spans="13:18">
      <c r="M2793" s="67"/>
      <c r="O2793" s="68"/>
      <c r="P2793" s="68"/>
      <c r="Q2793" s="68"/>
      <c r="R2793" s="68"/>
    </row>
    <row r="2794" spans="13:18">
      <c r="M2794" s="67"/>
      <c r="O2794" s="68"/>
      <c r="P2794" s="68"/>
      <c r="Q2794" s="68"/>
      <c r="R2794" s="68"/>
    </row>
    <row r="2795" spans="13:18">
      <c r="M2795" s="67"/>
      <c r="O2795" s="68"/>
      <c r="P2795" s="68"/>
      <c r="Q2795" s="68"/>
      <c r="R2795" s="68"/>
    </row>
    <row r="2796" spans="13:18">
      <c r="M2796" s="67"/>
      <c r="O2796" s="68"/>
      <c r="P2796" s="68"/>
      <c r="Q2796" s="68"/>
      <c r="R2796" s="68"/>
    </row>
    <row r="2797" spans="13:18">
      <c r="M2797" s="67"/>
      <c r="O2797" s="68"/>
      <c r="P2797" s="68"/>
      <c r="Q2797" s="68"/>
      <c r="R2797" s="68"/>
    </row>
    <row r="2798" spans="13:18">
      <c r="M2798" s="67"/>
      <c r="O2798" s="68"/>
      <c r="P2798" s="68"/>
      <c r="Q2798" s="68"/>
      <c r="R2798" s="68"/>
    </row>
    <row r="2799" spans="13:18">
      <c r="M2799" s="67"/>
      <c r="O2799" s="68"/>
      <c r="P2799" s="68"/>
      <c r="Q2799" s="68"/>
      <c r="R2799" s="68"/>
    </row>
    <row r="2800" spans="13:18">
      <c r="M2800" s="67"/>
      <c r="O2800" s="68"/>
      <c r="P2800" s="68"/>
      <c r="Q2800" s="68"/>
      <c r="R2800" s="68"/>
    </row>
    <row r="2801" spans="13:18">
      <c r="M2801" s="67"/>
      <c r="O2801" s="68"/>
      <c r="P2801" s="68"/>
      <c r="Q2801" s="68"/>
      <c r="R2801" s="68"/>
    </row>
    <row r="2802" spans="13:18">
      <c r="M2802" s="67"/>
      <c r="O2802" s="68"/>
      <c r="P2802" s="68"/>
      <c r="Q2802" s="68"/>
      <c r="R2802" s="68"/>
    </row>
    <row r="2803" spans="13:18">
      <c r="M2803" s="67"/>
      <c r="O2803" s="68"/>
      <c r="P2803" s="68"/>
      <c r="Q2803" s="68"/>
      <c r="R2803" s="68"/>
    </row>
    <row r="2804" spans="13:18">
      <c r="M2804" s="67"/>
      <c r="O2804" s="68"/>
      <c r="P2804" s="68"/>
      <c r="Q2804" s="68"/>
      <c r="R2804" s="68"/>
    </row>
    <row r="2805" spans="13:18">
      <c r="M2805" s="67"/>
      <c r="O2805" s="68"/>
      <c r="P2805" s="68"/>
      <c r="Q2805" s="68"/>
      <c r="R2805" s="68"/>
    </row>
    <row r="2806" spans="13:18">
      <c r="M2806" s="67"/>
      <c r="O2806" s="68"/>
      <c r="P2806" s="68"/>
      <c r="Q2806" s="68"/>
      <c r="R2806" s="68"/>
    </row>
    <row r="2807" spans="13:18">
      <c r="M2807" s="67"/>
      <c r="O2807" s="68"/>
      <c r="P2807" s="68"/>
      <c r="Q2807" s="68"/>
      <c r="R2807" s="68"/>
    </row>
    <row r="2808" spans="13:18">
      <c r="M2808" s="67"/>
      <c r="O2808" s="68"/>
      <c r="P2808" s="68"/>
      <c r="Q2808" s="68"/>
      <c r="R2808" s="68"/>
    </row>
    <row r="2809" spans="13:18">
      <c r="M2809" s="67"/>
      <c r="O2809" s="68"/>
      <c r="P2809" s="68"/>
      <c r="Q2809" s="68"/>
      <c r="R2809" s="68"/>
    </row>
    <row r="2810" spans="13:18">
      <c r="M2810" s="67"/>
      <c r="O2810" s="68"/>
      <c r="P2810" s="68"/>
      <c r="Q2810" s="68"/>
      <c r="R2810" s="68"/>
    </row>
    <row r="2811" spans="13:18">
      <c r="M2811" s="67"/>
      <c r="O2811" s="68"/>
      <c r="P2811" s="68"/>
      <c r="Q2811" s="68"/>
      <c r="R2811" s="68"/>
    </row>
    <row r="2812" spans="13:18">
      <c r="M2812" s="67"/>
      <c r="O2812" s="68"/>
      <c r="P2812" s="68"/>
      <c r="Q2812" s="68"/>
      <c r="R2812" s="68"/>
    </row>
    <row r="2813" spans="13:18">
      <c r="M2813" s="67"/>
      <c r="O2813" s="68"/>
      <c r="P2813" s="68"/>
      <c r="Q2813" s="68"/>
      <c r="R2813" s="68"/>
    </row>
    <row r="2814" spans="13:18">
      <c r="M2814" s="67"/>
      <c r="O2814" s="68"/>
      <c r="P2814" s="68"/>
      <c r="Q2814" s="68"/>
      <c r="R2814" s="68"/>
    </row>
    <row r="2815" spans="13:18">
      <c r="M2815" s="67"/>
      <c r="O2815" s="68"/>
      <c r="P2815" s="68"/>
      <c r="Q2815" s="68"/>
      <c r="R2815" s="68"/>
    </row>
    <row r="2816" spans="13:18">
      <c r="M2816" s="67"/>
      <c r="O2816" s="68"/>
      <c r="P2816" s="68"/>
      <c r="Q2816" s="68"/>
      <c r="R2816" s="68"/>
    </row>
    <row r="2817" spans="13:18">
      <c r="M2817" s="67"/>
      <c r="O2817" s="68"/>
      <c r="P2817" s="68"/>
      <c r="Q2817" s="68"/>
      <c r="R2817" s="68"/>
    </row>
    <row r="2818" spans="13:18">
      <c r="M2818" s="67"/>
      <c r="O2818" s="68"/>
      <c r="P2818" s="68"/>
      <c r="Q2818" s="68"/>
      <c r="R2818" s="68"/>
    </row>
    <row r="2819" spans="13:18">
      <c r="M2819" s="67"/>
      <c r="O2819" s="68"/>
      <c r="P2819" s="68"/>
      <c r="Q2819" s="68"/>
      <c r="R2819" s="68"/>
    </row>
    <row r="2820" spans="13:18">
      <c r="M2820" s="67"/>
      <c r="O2820" s="68"/>
      <c r="P2820" s="68"/>
      <c r="Q2820" s="68"/>
      <c r="R2820" s="68"/>
    </row>
    <row r="2821" spans="13:18">
      <c r="M2821" s="67"/>
      <c r="O2821" s="68"/>
      <c r="P2821" s="68"/>
      <c r="Q2821" s="68"/>
      <c r="R2821" s="68"/>
    </row>
    <row r="2822" spans="13:18">
      <c r="M2822" s="67"/>
      <c r="O2822" s="68"/>
      <c r="P2822" s="68"/>
      <c r="Q2822" s="68"/>
      <c r="R2822" s="68"/>
    </row>
    <row r="2823" spans="13:18">
      <c r="M2823" s="67"/>
      <c r="O2823" s="68"/>
      <c r="P2823" s="68"/>
      <c r="Q2823" s="68"/>
      <c r="R2823" s="68"/>
    </row>
    <row r="2824" spans="13:18">
      <c r="M2824" s="67"/>
      <c r="O2824" s="68"/>
      <c r="P2824" s="68"/>
      <c r="Q2824" s="68"/>
      <c r="R2824" s="68"/>
    </row>
    <row r="2825" spans="13:18">
      <c r="M2825" s="67"/>
      <c r="O2825" s="68"/>
      <c r="P2825" s="68"/>
      <c r="Q2825" s="68"/>
      <c r="R2825" s="68"/>
    </row>
    <row r="2826" spans="13:18">
      <c r="M2826" s="67"/>
      <c r="O2826" s="68"/>
      <c r="P2826" s="68"/>
      <c r="Q2826" s="68"/>
      <c r="R2826" s="68"/>
    </row>
    <row r="2827" spans="13:18">
      <c r="M2827" s="67"/>
      <c r="O2827" s="68"/>
      <c r="P2827" s="68"/>
      <c r="Q2827" s="68"/>
      <c r="R2827" s="68"/>
    </row>
    <row r="2828" spans="13:18">
      <c r="M2828" s="67"/>
      <c r="O2828" s="68"/>
      <c r="P2828" s="68"/>
      <c r="Q2828" s="68"/>
      <c r="R2828" s="68"/>
    </row>
    <row r="2829" spans="13:18">
      <c r="M2829" s="67"/>
      <c r="O2829" s="68"/>
      <c r="P2829" s="68"/>
      <c r="Q2829" s="68"/>
      <c r="R2829" s="68"/>
    </row>
    <row r="2830" spans="13:18">
      <c r="M2830" s="67"/>
      <c r="O2830" s="68"/>
      <c r="P2830" s="68"/>
      <c r="Q2830" s="68"/>
      <c r="R2830" s="68"/>
    </row>
    <row r="2831" spans="13:18">
      <c r="M2831" s="67"/>
      <c r="O2831" s="68"/>
      <c r="P2831" s="68"/>
      <c r="Q2831" s="68"/>
      <c r="R2831" s="68"/>
    </row>
    <row r="2832" spans="13:18">
      <c r="M2832" s="67"/>
      <c r="O2832" s="68"/>
      <c r="P2832" s="68"/>
      <c r="Q2832" s="68"/>
      <c r="R2832" s="68"/>
    </row>
    <row r="2833" spans="13:18">
      <c r="M2833" s="67"/>
      <c r="O2833" s="68"/>
      <c r="P2833" s="68"/>
      <c r="Q2833" s="68"/>
      <c r="R2833" s="68"/>
    </row>
    <row r="2834" spans="13:18">
      <c r="M2834" s="67"/>
      <c r="O2834" s="68"/>
      <c r="P2834" s="68"/>
      <c r="Q2834" s="68"/>
      <c r="R2834" s="68"/>
    </row>
    <row r="2835" spans="13:18">
      <c r="M2835" s="67"/>
      <c r="O2835" s="68"/>
      <c r="P2835" s="68"/>
      <c r="Q2835" s="68"/>
      <c r="R2835" s="68"/>
    </row>
    <row r="2836" spans="13:18">
      <c r="M2836" s="67"/>
      <c r="O2836" s="68"/>
      <c r="P2836" s="68"/>
      <c r="Q2836" s="68"/>
      <c r="R2836" s="68"/>
    </row>
    <row r="2837" spans="13:18">
      <c r="M2837" s="67"/>
      <c r="O2837" s="68"/>
      <c r="P2837" s="68"/>
      <c r="Q2837" s="68"/>
      <c r="R2837" s="68"/>
    </row>
    <row r="2838" spans="13:18">
      <c r="M2838" s="67"/>
      <c r="O2838" s="68"/>
      <c r="P2838" s="68"/>
      <c r="Q2838" s="68"/>
      <c r="R2838" s="68"/>
    </row>
    <row r="2839" spans="13:18">
      <c r="M2839" s="67"/>
      <c r="O2839" s="68"/>
      <c r="P2839" s="68"/>
      <c r="Q2839" s="68"/>
      <c r="R2839" s="68"/>
    </row>
    <row r="2840" spans="13:18">
      <c r="M2840" s="67"/>
      <c r="O2840" s="68"/>
      <c r="P2840" s="68"/>
      <c r="Q2840" s="68"/>
      <c r="R2840" s="68"/>
    </row>
    <row r="2841" spans="13:18">
      <c r="M2841" s="67"/>
      <c r="O2841" s="68"/>
      <c r="P2841" s="68"/>
      <c r="Q2841" s="68"/>
      <c r="R2841" s="68"/>
    </row>
    <row r="2842" spans="13:18">
      <c r="M2842" s="67"/>
      <c r="O2842" s="68"/>
      <c r="P2842" s="68"/>
      <c r="Q2842" s="68"/>
      <c r="R2842" s="68"/>
    </row>
    <row r="2843" spans="13:18">
      <c r="M2843" s="67"/>
      <c r="O2843" s="68"/>
      <c r="P2843" s="68"/>
      <c r="Q2843" s="68"/>
      <c r="R2843" s="68"/>
    </row>
    <row r="2844" spans="13:18">
      <c r="M2844" s="67"/>
      <c r="O2844" s="68"/>
      <c r="P2844" s="68"/>
      <c r="Q2844" s="68"/>
      <c r="R2844" s="68"/>
    </row>
    <row r="2845" spans="13:18">
      <c r="M2845" s="67"/>
      <c r="O2845" s="68"/>
      <c r="P2845" s="68"/>
      <c r="Q2845" s="68"/>
      <c r="R2845" s="68"/>
    </row>
    <row r="2846" spans="13:18">
      <c r="M2846" s="67"/>
      <c r="O2846" s="68"/>
      <c r="P2846" s="68"/>
      <c r="Q2846" s="68"/>
      <c r="R2846" s="68"/>
    </row>
    <row r="2847" spans="13:18">
      <c r="M2847" s="67"/>
      <c r="O2847" s="68"/>
      <c r="P2847" s="68"/>
      <c r="Q2847" s="68"/>
      <c r="R2847" s="68"/>
    </row>
    <row r="2848" spans="13:18">
      <c r="M2848" s="67"/>
      <c r="O2848" s="68"/>
      <c r="P2848" s="68"/>
      <c r="Q2848" s="68"/>
      <c r="R2848" s="68"/>
    </row>
    <row r="2849" spans="13:18">
      <c r="M2849" s="67"/>
      <c r="O2849" s="68"/>
      <c r="P2849" s="68"/>
      <c r="Q2849" s="68"/>
      <c r="R2849" s="68"/>
    </row>
    <row r="2850" spans="13:18">
      <c r="M2850" s="67"/>
      <c r="O2850" s="68"/>
      <c r="P2850" s="68"/>
      <c r="Q2850" s="68"/>
      <c r="R2850" s="68"/>
    </row>
    <row r="2851" spans="13:18">
      <c r="M2851" s="67"/>
      <c r="O2851" s="68"/>
      <c r="P2851" s="68"/>
      <c r="Q2851" s="68"/>
      <c r="R2851" s="68"/>
    </row>
    <row r="2852" spans="13:18">
      <c r="M2852" s="67"/>
      <c r="O2852" s="68"/>
      <c r="P2852" s="68"/>
      <c r="Q2852" s="68"/>
      <c r="R2852" s="68"/>
    </row>
    <row r="2853" spans="13:18">
      <c r="M2853" s="67"/>
      <c r="O2853" s="68"/>
      <c r="P2853" s="68"/>
      <c r="Q2853" s="68"/>
      <c r="R2853" s="68"/>
    </row>
    <row r="2854" spans="13:18">
      <c r="M2854" s="67"/>
      <c r="O2854" s="68"/>
      <c r="P2854" s="68"/>
      <c r="Q2854" s="68"/>
      <c r="R2854" s="68"/>
    </row>
    <row r="2855" spans="13:18">
      <c r="M2855" s="67"/>
      <c r="O2855" s="68"/>
      <c r="P2855" s="68"/>
      <c r="Q2855" s="68"/>
      <c r="R2855" s="68"/>
    </row>
    <row r="2856" spans="13:18">
      <c r="M2856" s="67"/>
      <c r="O2856" s="68"/>
      <c r="P2856" s="68"/>
      <c r="Q2856" s="68"/>
      <c r="R2856" s="68"/>
    </row>
    <row r="2857" spans="13:18">
      <c r="M2857" s="67"/>
      <c r="O2857" s="68"/>
      <c r="P2857" s="68"/>
      <c r="Q2857" s="68"/>
      <c r="R2857" s="68"/>
    </row>
    <row r="2858" spans="13:18">
      <c r="M2858" s="67"/>
      <c r="O2858" s="68"/>
      <c r="P2858" s="68"/>
      <c r="Q2858" s="68"/>
      <c r="R2858" s="68"/>
    </row>
    <row r="2859" spans="13:18">
      <c r="M2859" s="67"/>
      <c r="O2859" s="68"/>
      <c r="P2859" s="68"/>
      <c r="Q2859" s="68"/>
      <c r="R2859" s="68"/>
    </row>
    <row r="2860" spans="13:18">
      <c r="M2860" s="67"/>
      <c r="O2860" s="68"/>
      <c r="P2860" s="68"/>
      <c r="Q2860" s="68"/>
      <c r="R2860" s="68"/>
    </row>
    <row r="2861" spans="13:18">
      <c r="M2861" s="67"/>
      <c r="O2861" s="68"/>
      <c r="P2861" s="68"/>
      <c r="Q2861" s="68"/>
      <c r="R2861" s="68"/>
    </row>
    <row r="2862" spans="13:18">
      <c r="M2862" s="67"/>
      <c r="O2862" s="68"/>
      <c r="P2862" s="68"/>
      <c r="Q2862" s="68"/>
      <c r="R2862" s="68"/>
    </row>
    <row r="2863" spans="13:18">
      <c r="M2863" s="67"/>
      <c r="O2863" s="68"/>
      <c r="P2863" s="68"/>
      <c r="Q2863" s="68"/>
      <c r="R2863" s="68"/>
    </row>
    <row r="2864" spans="13:18">
      <c r="M2864" s="67"/>
      <c r="O2864" s="68"/>
      <c r="P2864" s="68"/>
      <c r="Q2864" s="68"/>
      <c r="R2864" s="68"/>
    </row>
    <row r="2865" spans="13:18">
      <c r="M2865" s="67"/>
      <c r="O2865" s="68"/>
      <c r="P2865" s="68"/>
      <c r="Q2865" s="68"/>
      <c r="R2865" s="68"/>
    </row>
    <row r="2866" spans="13:18">
      <c r="M2866" s="67"/>
      <c r="O2866" s="68"/>
      <c r="P2866" s="68"/>
      <c r="Q2866" s="68"/>
      <c r="R2866" s="68"/>
    </row>
    <row r="2867" spans="13:18">
      <c r="M2867" s="67"/>
      <c r="O2867" s="68"/>
      <c r="P2867" s="68"/>
      <c r="Q2867" s="68"/>
      <c r="R2867" s="68"/>
    </row>
    <row r="2868" spans="13:18">
      <c r="M2868" s="67"/>
      <c r="O2868" s="68"/>
      <c r="P2868" s="68"/>
      <c r="Q2868" s="68"/>
      <c r="R2868" s="68"/>
    </row>
    <row r="2869" spans="13:18">
      <c r="M2869" s="67"/>
      <c r="O2869" s="68"/>
      <c r="P2869" s="68"/>
      <c r="Q2869" s="68"/>
      <c r="R2869" s="68"/>
    </row>
    <row r="2870" spans="13:18">
      <c r="M2870" s="67"/>
      <c r="O2870" s="68"/>
      <c r="P2870" s="68"/>
      <c r="Q2870" s="68"/>
      <c r="R2870" s="68"/>
    </row>
    <row r="2871" spans="13:18">
      <c r="M2871" s="67"/>
      <c r="O2871" s="68"/>
      <c r="P2871" s="68"/>
      <c r="Q2871" s="68"/>
      <c r="R2871" s="68"/>
    </row>
    <row r="2872" spans="13:18">
      <c r="M2872" s="67"/>
      <c r="O2872" s="68"/>
      <c r="P2872" s="68"/>
      <c r="Q2872" s="68"/>
      <c r="R2872" s="68"/>
    </row>
    <row r="2873" spans="13:18">
      <c r="M2873" s="67"/>
      <c r="O2873" s="68"/>
      <c r="P2873" s="68"/>
      <c r="Q2873" s="68"/>
      <c r="R2873" s="68"/>
    </row>
    <row r="2874" spans="13:18">
      <c r="M2874" s="67"/>
      <c r="O2874" s="68"/>
      <c r="P2874" s="68"/>
      <c r="Q2874" s="68"/>
      <c r="R2874" s="68"/>
    </row>
    <row r="2875" spans="13:18">
      <c r="M2875" s="67"/>
      <c r="O2875" s="68"/>
      <c r="P2875" s="68"/>
      <c r="Q2875" s="68"/>
      <c r="R2875" s="68"/>
    </row>
    <row r="2876" spans="13:18">
      <c r="M2876" s="67"/>
      <c r="O2876" s="68"/>
      <c r="P2876" s="68"/>
      <c r="Q2876" s="68"/>
      <c r="R2876" s="68"/>
    </row>
    <row r="2877" spans="13:18">
      <c r="M2877" s="67"/>
      <c r="O2877" s="68"/>
      <c r="P2877" s="68"/>
      <c r="Q2877" s="68"/>
      <c r="R2877" s="68"/>
    </row>
    <row r="2878" spans="13:18">
      <c r="M2878" s="67"/>
      <c r="O2878" s="68"/>
      <c r="P2878" s="68"/>
      <c r="Q2878" s="68"/>
      <c r="R2878" s="68"/>
    </row>
    <row r="2879" spans="13:18">
      <c r="M2879" s="67"/>
      <c r="O2879" s="68"/>
      <c r="P2879" s="68"/>
      <c r="Q2879" s="68"/>
      <c r="R2879" s="68"/>
    </row>
    <row r="2880" spans="13:18">
      <c r="M2880" s="67"/>
      <c r="O2880" s="68"/>
      <c r="P2880" s="68"/>
      <c r="Q2880" s="68"/>
      <c r="R2880" s="68"/>
    </row>
    <row r="2881" spans="13:18">
      <c r="M2881" s="67"/>
      <c r="O2881" s="68"/>
      <c r="P2881" s="68"/>
      <c r="Q2881" s="68"/>
      <c r="R2881" s="68"/>
    </row>
    <row r="2882" spans="13:18">
      <c r="M2882" s="67"/>
      <c r="O2882" s="68"/>
      <c r="P2882" s="68"/>
      <c r="Q2882" s="68"/>
      <c r="R2882" s="68"/>
    </row>
    <row r="2883" spans="13:18">
      <c r="M2883" s="67"/>
      <c r="O2883" s="68"/>
      <c r="P2883" s="68"/>
      <c r="Q2883" s="68"/>
      <c r="R2883" s="68"/>
    </row>
    <row r="2884" spans="13:18">
      <c r="M2884" s="67"/>
      <c r="O2884" s="68"/>
      <c r="P2884" s="68"/>
      <c r="Q2884" s="68"/>
      <c r="R2884" s="68"/>
    </row>
    <row r="2885" spans="13:18">
      <c r="M2885" s="67"/>
      <c r="O2885" s="68"/>
      <c r="P2885" s="68"/>
      <c r="Q2885" s="68"/>
      <c r="R2885" s="68"/>
    </row>
    <row r="2886" spans="13:18">
      <c r="M2886" s="67"/>
      <c r="O2886" s="68"/>
      <c r="P2886" s="68"/>
      <c r="Q2886" s="68"/>
      <c r="R2886" s="68"/>
    </row>
    <row r="2887" spans="13:18">
      <c r="M2887" s="67"/>
      <c r="O2887" s="68"/>
      <c r="P2887" s="68"/>
      <c r="Q2887" s="68"/>
      <c r="R2887" s="68"/>
    </row>
    <row r="2888" spans="13:18">
      <c r="M2888" s="67"/>
      <c r="O2888" s="68"/>
      <c r="P2888" s="68"/>
      <c r="Q2888" s="68"/>
      <c r="R2888" s="68"/>
    </row>
    <row r="2889" spans="13:18">
      <c r="M2889" s="67"/>
      <c r="O2889" s="68"/>
      <c r="P2889" s="68"/>
      <c r="Q2889" s="68"/>
      <c r="R2889" s="68"/>
    </row>
    <row r="2890" spans="13:18">
      <c r="M2890" s="67"/>
      <c r="O2890" s="68"/>
      <c r="P2890" s="68"/>
      <c r="Q2890" s="68"/>
      <c r="R2890" s="68"/>
    </row>
    <row r="2891" spans="13:18">
      <c r="M2891" s="67"/>
      <c r="O2891" s="68"/>
      <c r="P2891" s="68"/>
      <c r="Q2891" s="68"/>
      <c r="R2891" s="68"/>
    </row>
    <row r="2892" spans="13:18">
      <c r="M2892" s="67"/>
      <c r="O2892" s="68"/>
      <c r="P2892" s="68"/>
      <c r="Q2892" s="68"/>
      <c r="R2892" s="68"/>
    </row>
    <row r="2893" spans="13:18">
      <c r="M2893" s="67"/>
      <c r="O2893" s="68"/>
      <c r="P2893" s="68"/>
      <c r="Q2893" s="68"/>
      <c r="R2893" s="68"/>
    </row>
    <row r="2894" spans="13:18">
      <c r="M2894" s="67"/>
      <c r="O2894" s="68"/>
      <c r="P2894" s="68"/>
      <c r="Q2894" s="68"/>
      <c r="R2894" s="68"/>
    </row>
    <row r="2895" spans="13:18">
      <c r="M2895" s="67"/>
      <c r="O2895" s="68"/>
      <c r="P2895" s="68"/>
      <c r="Q2895" s="68"/>
      <c r="R2895" s="68"/>
    </row>
    <row r="2896" spans="13:18">
      <c r="M2896" s="67"/>
      <c r="O2896" s="68"/>
      <c r="P2896" s="68"/>
      <c r="Q2896" s="68"/>
      <c r="R2896" s="68"/>
    </row>
    <row r="2897" spans="13:18">
      <c r="M2897" s="67"/>
      <c r="O2897" s="68"/>
      <c r="P2897" s="68"/>
      <c r="Q2897" s="68"/>
      <c r="R2897" s="68"/>
    </row>
    <row r="2898" spans="13:18">
      <c r="M2898" s="67"/>
      <c r="O2898" s="68"/>
      <c r="P2898" s="68"/>
      <c r="Q2898" s="68"/>
      <c r="R2898" s="68"/>
    </row>
    <row r="2899" spans="13:18">
      <c r="M2899" s="67"/>
      <c r="O2899" s="68"/>
      <c r="P2899" s="68"/>
      <c r="Q2899" s="68"/>
      <c r="R2899" s="68"/>
    </row>
    <row r="2900" spans="13:18">
      <c r="M2900" s="67"/>
      <c r="O2900" s="68"/>
      <c r="P2900" s="68"/>
      <c r="Q2900" s="68"/>
      <c r="R2900" s="68"/>
    </row>
    <row r="2901" spans="13:18">
      <c r="M2901" s="67"/>
      <c r="O2901" s="68"/>
      <c r="P2901" s="68"/>
      <c r="Q2901" s="68"/>
      <c r="R2901" s="68"/>
    </row>
    <row r="2902" spans="13:18">
      <c r="M2902" s="67"/>
      <c r="O2902" s="68"/>
      <c r="P2902" s="68"/>
      <c r="Q2902" s="68"/>
      <c r="R2902" s="68"/>
    </row>
    <row r="2903" spans="13:18">
      <c r="M2903" s="67"/>
      <c r="O2903" s="68"/>
      <c r="P2903" s="68"/>
      <c r="Q2903" s="68"/>
      <c r="R2903" s="68"/>
    </row>
    <row r="2904" spans="13:18">
      <c r="M2904" s="67"/>
      <c r="O2904" s="68"/>
      <c r="P2904" s="68"/>
      <c r="Q2904" s="68"/>
      <c r="R2904" s="68"/>
    </row>
    <row r="2905" spans="13:18">
      <c r="M2905" s="67"/>
      <c r="O2905" s="68"/>
      <c r="P2905" s="68"/>
      <c r="Q2905" s="68"/>
      <c r="R2905" s="68"/>
    </row>
    <row r="2906" spans="13:18">
      <c r="M2906" s="67"/>
      <c r="O2906" s="68"/>
      <c r="P2906" s="68"/>
      <c r="Q2906" s="68"/>
      <c r="R2906" s="68"/>
    </row>
    <row r="2907" spans="13:18">
      <c r="M2907" s="67"/>
      <c r="O2907" s="68"/>
      <c r="P2907" s="68"/>
      <c r="Q2907" s="68"/>
      <c r="R2907" s="68"/>
    </row>
    <row r="2908" spans="13:18">
      <c r="M2908" s="67"/>
      <c r="O2908" s="68"/>
      <c r="P2908" s="68"/>
      <c r="Q2908" s="68"/>
      <c r="R2908" s="68"/>
    </row>
    <row r="2909" spans="13:18">
      <c r="M2909" s="67"/>
      <c r="O2909" s="68"/>
      <c r="P2909" s="68"/>
      <c r="Q2909" s="68"/>
      <c r="R2909" s="68"/>
    </row>
    <row r="2910" spans="13:18">
      <c r="M2910" s="67"/>
      <c r="O2910" s="68"/>
      <c r="P2910" s="68"/>
      <c r="Q2910" s="68"/>
      <c r="R2910" s="68"/>
    </row>
    <row r="2911" spans="13:18">
      <c r="M2911" s="67"/>
      <c r="O2911" s="68"/>
      <c r="P2911" s="68"/>
      <c r="Q2911" s="68"/>
      <c r="R2911" s="68"/>
    </row>
    <row r="2912" spans="13:18">
      <c r="M2912" s="67"/>
      <c r="O2912" s="68"/>
      <c r="P2912" s="68"/>
      <c r="Q2912" s="68"/>
      <c r="R2912" s="68"/>
    </row>
    <row r="2913" spans="13:18">
      <c r="M2913" s="67"/>
      <c r="O2913" s="68"/>
      <c r="P2913" s="68"/>
      <c r="Q2913" s="68"/>
      <c r="R2913" s="68"/>
    </row>
    <row r="2914" spans="13:18">
      <c r="M2914" s="67"/>
      <c r="O2914" s="68"/>
      <c r="P2914" s="68"/>
      <c r="Q2914" s="68"/>
      <c r="R2914" s="68"/>
    </row>
    <row r="2915" spans="13:18">
      <c r="M2915" s="67"/>
      <c r="O2915" s="68"/>
      <c r="P2915" s="68"/>
      <c r="Q2915" s="68"/>
      <c r="R2915" s="68"/>
    </row>
    <row r="2916" spans="13:18">
      <c r="M2916" s="67"/>
      <c r="O2916" s="68"/>
      <c r="P2916" s="68"/>
      <c r="Q2916" s="68"/>
      <c r="R2916" s="68"/>
    </row>
    <row r="2917" spans="13:18">
      <c r="M2917" s="67"/>
      <c r="O2917" s="68"/>
      <c r="P2917" s="68"/>
      <c r="Q2917" s="68"/>
      <c r="R2917" s="68"/>
    </row>
    <row r="2918" spans="13:18">
      <c r="M2918" s="67"/>
      <c r="O2918" s="68"/>
      <c r="P2918" s="68"/>
      <c r="Q2918" s="68"/>
      <c r="R2918" s="68"/>
    </row>
    <row r="2919" spans="13:18">
      <c r="M2919" s="67"/>
      <c r="O2919" s="68"/>
      <c r="P2919" s="68"/>
      <c r="Q2919" s="68"/>
      <c r="R2919" s="68"/>
    </row>
    <row r="2920" spans="13:18">
      <c r="M2920" s="67"/>
      <c r="O2920" s="68"/>
      <c r="P2920" s="68"/>
      <c r="Q2920" s="68"/>
      <c r="R2920" s="68"/>
    </row>
    <row r="2921" spans="13:18">
      <c r="M2921" s="67"/>
      <c r="O2921" s="68"/>
      <c r="P2921" s="68"/>
      <c r="Q2921" s="68"/>
      <c r="R2921" s="68"/>
    </row>
    <row r="2922" spans="13:18">
      <c r="M2922" s="67"/>
      <c r="O2922" s="68"/>
      <c r="P2922" s="68"/>
      <c r="Q2922" s="68"/>
      <c r="R2922" s="68"/>
    </row>
    <row r="2923" spans="13:18">
      <c r="M2923" s="67"/>
      <c r="O2923" s="68"/>
      <c r="P2923" s="68"/>
      <c r="Q2923" s="68"/>
      <c r="R2923" s="68"/>
    </row>
    <row r="2924" spans="13:18">
      <c r="M2924" s="67"/>
      <c r="O2924" s="68"/>
      <c r="P2924" s="68"/>
      <c r="Q2924" s="68"/>
      <c r="R2924" s="68"/>
    </row>
    <row r="2925" spans="13:18">
      <c r="M2925" s="67"/>
      <c r="O2925" s="68"/>
      <c r="P2925" s="68"/>
      <c r="Q2925" s="68"/>
      <c r="R2925" s="68"/>
    </row>
    <row r="2926" spans="13:18">
      <c r="M2926" s="67"/>
      <c r="O2926" s="68"/>
      <c r="P2926" s="68"/>
      <c r="Q2926" s="68"/>
      <c r="R2926" s="68"/>
    </row>
    <row r="2927" spans="13:18">
      <c r="M2927" s="67"/>
      <c r="O2927" s="68"/>
      <c r="P2927" s="68"/>
      <c r="Q2927" s="68"/>
      <c r="R2927" s="68"/>
    </row>
    <row r="2928" spans="13:18">
      <c r="M2928" s="67"/>
      <c r="O2928" s="68"/>
      <c r="P2928" s="68"/>
      <c r="Q2928" s="68"/>
      <c r="R2928" s="68"/>
    </row>
    <row r="2929" spans="13:18">
      <c r="M2929" s="67"/>
      <c r="O2929" s="68"/>
      <c r="P2929" s="68"/>
      <c r="Q2929" s="68"/>
      <c r="R2929" s="68"/>
    </row>
    <row r="2930" spans="13:18">
      <c r="M2930" s="67"/>
      <c r="O2930" s="68"/>
      <c r="P2930" s="68"/>
      <c r="Q2930" s="68"/>
      <c r="R2930" s="68"/>
    </row>
    <row r="2931" spans="13:18">
      <c r="M2931" s="67"/>
      <c r="O2931" s="68"/>
      <c r="P2931" s="68"/>
      <c r="Q2931" s="68"/>
      <c r="R2931" s="68"/>
    </row>
    <row r="2932" spans="13:18">
      <c r="M2932" s="67"/>
      <c r="O2932" s="68"/>
      <c r="P2932" s="68"/>
      <c r="Q2932" s="68"/>
      <c r="R2932" s="68"/>
    </row>
    <row r="2933" spans="13:18">
      <c r="M2933" s="67"/>
      <c r="O2933" s="68"/>
      <c r="P2933" s="68"/>
      <c r="Q2933" s="68"/>
      <c r="R2933" s="68"/>
    </row>
    <row r="2934" spans="13:18">
      <c r="M2934" s="67"/>
      <c r="O2934" s="68"/>
      <c r="P2934" s="68"/>
      <c r="Q2934" s="68"/>
      <c r="R2934" s="68"/>
    </row>
    <row r="2935" spans="13:18">
      <c r="M2935" s="67"/>
      <c r="O2935" s="68"/>
      <c r="P2935" s="68"/>
      <c r="Q2935" s="68"/>
      <c r="R2935" s="68"/>
    </row>
    <row r="2936" spans="13:18">
      <c r="M2936" s="67"/>
      <c r="O2936" s="68"/>
      <c r="P2936" s="68"/>
      <c r="Q2936" s="68"/>
      <c r="R2936" s="68"/>
    </row>
    <row r="2937" spans="13:18">
      <c r="M2937" s="67"/>
      <c r="O2937" s="68"/>
      <c r="P2937" s="68"/>
      <c r="Q2937" s="68"/>
      <c r="R2937" s="68"/>
    </row>
    <row r="2938" spans="13:18">
      <c r="M2938" s="67"/>
      <c r="O2938" s="68"/>
      <c r="P2938" s="68"/>
      <c r="Q2938" s="68"/>
      <c r="R2938" s="68"/>
    </row>
    <row r="2939" spans="13:18">
      <c r="M2939" s="67"/>
      <c r="O2939" s="68"/>
      <c r="P2939" s="68"/>
      <c r="Q2939" s="68"/>
      <c r="R2939" s="68"/>
    </row>
    <row r="2940" spans="13:18">
      <c r="M2940" s="67"/>
      <c r="O2940" s="68"/>
      <c r="P2940" s="68"/>
      <c r="Q2940" s="68"/>
      <c r="R2940" s="68"/>
    </row>
    <row r="2941" spans="13:18">
      <c r="M2941" s="67"/>
      <c r="O2941" s="68"/>
      <c r="P2941" s="68"/>
      <c r="Q2941" s="68"/>
      <c r="R2941" s="68"/>
    </row>
    <row r="2942" spans="13:18">
      <c r="M2942" s="67"/>
      <c r="O2942" s="68"/>
      <c r="P2942" s="68"/>
      <c r="Q2942" s="68"/>
      <c r="R2942" s="68"/>
    </row>
    <row r="2943" spans="13:18">
      <c r="M2943" s="67"/>
      <c r="O2943" s="68"/>
      <c r="P2943" s="68"/>
      <c r="Q2943" s="68"/>
      <c r="R2943" s="68"/>
    </row>
    <row r="2944" spans="13:18">
      <c r="M2944" s="67"/>
      <c r="O2944" s="68"/>
      <c r="P2944" s="68"/>
      <c r="Q2944" s="68"/>
      <c r="R2944" s="68"/>
    </row>
    <row r="2945" spans="13:18">
      <c r="M2945" s="67"/>
      <c r="O2945" s="68"/>
      <c r="P2945" s="68"/>
      <c r="Q2945" s="68"/>
      <c r="R2945" s="68"/>
    </row>
    <row r="2946" spans="13:18">
      <c r="M2946" s="67"/>
      <c r="O2946" s="68"/>
      <c r="P2946" s="68"/>
      <c r="Q2946" s="68"/>
      <c r="R2946" s="68"/>
    </row>
    <row r="2947" spans="13:18">
      <c r="M2947" s="67"/>
      <c r="O2947" s="68"/>
      <c r="P2947" s="68"/>
      <c r="Q2947" s="68"/>
      <c r="R2947" s="68"/>
    </row>
    <row r="2948" spans="13:18">
      <c r="M2948" s="67"/>
      <c r="O2948" s="68"/>
      <c r="P2948" s="68"/>
      <c r="Q2948" s="68"/>
      <c r="R2948" s="68"/>
    </row>
    <row r="2949" spans="13:18">
      <c r="M2949" s="67"/>
      <c r="O2949" s="68"/>
      <c r="P2949" s="68"/>
      <c r="Q2949" s="68"/>
      <c r="R2949" s="68"/>
    </row>
    <row r="2950" spans="13:18">
      <c r="M2950" s="67"/>
      <c r="O2950" s="68"/>
      <c r="P2950" s="68"/>
      <c r="Q2950" s="68"/>
      <c r="R2950" s="68"/>
    </row>
    <row r="2951" spans="13:18">
      <c r="M2951" s="67"/>
      <c r="O2951" s="68"/>
      <c r="P2951" s="68"/>
      <c r="Q2951" s="68"/>
      <c r="R2951" s="68"/>
    </row>
    <row r="2952" spans="13:18">
      <c r="M2952" s="67"/>
      <c r="O2952" s="68"/>
      <c r="P2952" s="68"/>
      <c r="Q2952" s="68"/>
      <c r="R2952" s="68"/>
    </row>
    <row r="2953" spans="13:18">
      <c r="M2953" s="67"/>
      <c r="O2953" s="68"/>
      <c r="P2953" s="68"/>
      <c r="Q2953" s="68"/>
      <c r="R2953" s="68"/>
    </row>
    <row r="2954" spans="13:18">
      <c r="M2954" s="67"/>
      <c r="O2954" s="68"/>
      <c r="P2954" s="68"/>
      <c r="Q2954" s="68"/>
      <c r="R2954" s="68"/>
    </row>
    <row r="2955" spans="13:18">
      <c r="M2955" s="67"/>
      <c r="O2955" s="68"/>
      <c r="P2955" s="68"/>
      <c r="Q2955" s="68"/>
      <c r="R2955" s="68"/>
    </row>
    <row r="2956" spans="13:18">
      <c r="M2956" s="67"/>
      <c r="O2956" s="68"/>
      <c r="P2956" s="68"/>
      <c r="Q2956" s="68"/>
      <c r="R2956" s="68"/>
    </row>
    <row r="2957" spans="13:18">
      <c r="M2957" s="67"/>
      <c r="O2957" s="68"/>
      <c r="P2957" s="68"/>
      <c r="Q2957" s="68"/>
      <c r="R2957" s="68"/>
    </row>
    <row r="2958" spans="13:18">
      <c r="M2958" s="67"/>
      <c r="O2958" s="68"/>
      <c r="P2958" s="68"/>
      <c r="Q2958" s="68"/>
      <c r="R2958" s="68"/>
    </row>
    <row r="2959" spans="13:18">
      <c r="M2959" s="67"/>
      <c r="O2959" s="68"/>
      <c r="P2959" s="68"/>
      <c r="Q2959" s="68"/>
      <c r="R2959" s="68"/>
    </row>
    <row r="2960" spans="13:18">
      <c r="M2960" s="67"/>
      <c r="O2960" s="68"/>
      <c r="P2960" s="68"/>
      <c r="Q2960" s="68"/>
      <c r="R2960" s="68"/>
    </row>
    <row r="2961" spans="13:18">
      <c r="M2961" s="67"/>
      <c r="O2961" s="68"/>
      <c r="P2961" s="68"/>
      <c r="Q2961" s="68"/>
      <c r="R2961" s="68"/>
    </row>
    <row r="2962" spans="13:18">
      <c r="M2962" s="67"/>
      <c r="O2962" s="68"/>
      <c r="P2962" s="68"/>
      <c r="Q2962" s="68"/>
      <c r="R2962" s="68"/>
    </row>
    <row r="2963" spans="13:18">
      <c r="M2963" s="67"/>
      <c r="O2963" s="68"/>
      <c r="P2963" s="68"/>
      <c r="Q2963" s="68"/>
      <c r="R2963" s="68"/>
    </row>
    <row r="2964" spans="13:18">
      <c r="M2964" s="67"/>
      <c r="O2964" s="68"/>
      <c r="P2964" s="68"/>
      <c r="Q2964" s="68"/>
      <c r="R2964" s="68"/>
    </row>
    <row r="2965" spans="13:18">
      <c r="M2965" s="67"/>
      <c r="O2965" s="68"/>
      <c r="P2965" s="68"/>
      <c r="Q2965" s="68"/>
      <c r="R2965" s="68"/>
    </row>
    <row r="2966" spans="13:18">
      <c r="M2966" s="67"/>
      <c r="O2966" s="68"/>
      <c r="P2966" s="68"/>
      <c r="Q2966" s="68"/>
      <c r="R2966" s="68"/>
    </row>
    <row r="2967" spans="13:18">
      <c r="M2967" s="67"/>
      <c r="O2967" s="68"/>
      <c r="P2967" s="68"/>
      <c r="Q2967" s="68"/>
      <c r="R2967" s="68"/>
    </row>
    <row r="2968" spans="13:18">
      <c r="M2968" s="67"/>
      <c r="O2968" s="68"/>
      <c r="P2968" s="68"/>
      <c r="Q2968" s="68"/>
      <c r="R2968" s="68"/>
    </row>
    <row r="2969" spans="13:18">
      <c r="M2969" s="67"/>
      <c r="O2969" s="68"/>
      <c r="P2969" s="68"/>
      <c r="Q2969" s="68"/>
      <c r="R2969" s="68"/>
    </row>
    <row r="2970" spans="13:18">
      <c r="M2970" s="67"/>
      <c r="O2970" s="68"/>
      <c r="P2970" s="68"/>
      <c r="Q2970" s="68"/>
      <c r="R2970" s="68"/>
    </row>
    <row r="2971" spans="13:18">
      <c r="M2971" s="67"/>
      <c r="O2971" s="68"/>
      <c r="P2971" s="68"/>
      <c r="Q2971" s="68"/>
      <c r="R2971" s="68"/>
    </row>
    <row r="2972" spans="13:18">
      <c r="M2972" s="67"/>
      <c r="O2972" s="68"/>
      <c r="P2972" s="68"/>
      <c r="Q2972" s="68"/>
      <c r="R2972" s="68"/>
    </row>
    <row r="2973" spans="13:18">
      <c r="M2973" s="67"/>
      <c r="O2973" s="68"/>
      <c r="P2973" s="68"/>
      <c r="Q2973" s="68"/>
      <c r="R2973" s="68"/>
    </row>
    <row r="2974" spans="13:18">
      <c r="M2974" s="67"/>
      <c r="O2974" s="68"/>
      <c r="P2974" s="68"/>
      <c r="Q2974" s="68"/>
      <c r="R2974" s="68"/>
    </row>
    <row r="2975" spans="13:18">
      <c r="M2975" s="67"/>
      <c r="O2975" s="68"/>
      <c r="P2975" s="68"/>
      <c r="Q2975" s="68"/>
      <c r="R2975" s="68"/>
    </row>
    <row r="2976" spans="13:18">
      <c r="M2976" s="67"/>
      <c r="O2976" s="68"/>
      <c r="P2976" s="68"/>
      <c r="Q2976" s="68"/>
      <c r="R2976" s="68"/>
    </row>
    <row r="2977" spans="13:18">
      <c r="M2977" s="67"/>
      <c r="O2977" s="68"/>
      <c r="P2977" s="68"/>
      <c r="Q2977" s="68"/>
      <c r="R2977" s="68"/>
    </row>
    <row r="2978" spans="13:18">
      <c r="M2978" s="67"/>
      <c r="O2978" s="68"/>
      <c r="P2978" s="68"/>
      <c r="Q2978" s="68"/>
      <c r="R2978" s="68"/>
    </row>
    <row r="2979" spans="13:18">
      <c r="M2979" s="67"/>
      <c r="O2979" s="68"/>
      <c r="P2979" s="68"/>
      <c r="Q2979" s="68"/>
      <c r="R2979" s="68"/>
    </row>
    <row r="2980" spans="13:18">
      <c r="M2980" s="67"/>
      <c r="O2980" s="68"/>
      <c r="P2980" s="68"/>
      <c r="Q2980" s="68"/>
      <c r="R2980" s="68"/>
    </row>
    <row r="2981" spans="13:18">
      <c r="M2981" s="67"/>
      <c r="O2981" s="68"/>
      <c r="P2981" s="68"/>
      <c r="Q2981" s="68"/>
      <c r="R2981" s="68"/>
    </row>
    <row r="2982" spans="13:18">
      <c r="M2982" s="67"/>
      <c r="O2982" s="68"/>
      <c r="P2982" s="68"/>
      <c r="Q2982" s="68"/>
      <c r="R2982" s="68"/>
    </row>
    <row r="2983" spans="13:18">
      <c r="M2983" s="67"/>
      <c r="O2983" s="68"/>
      <c r="P2983" s="68"/>
      <c r="Q2983" s="68"/>
      <c r="R2983" s="68"/>
    </row>
    <row r="2984" spans="13:18">
      <c r="M2984" s="67"/>
      <c r="O2984" s="68"/>
      <c r="P2984" s="68"/>
      <c r="Q2984" s="68"/>
      <c r="R2984" s="68"/>
    </row>
    <row r="2985" spans="13:18">
      <c r="M2985" s="67"/>
      <c r="O2985" s="68"/>
      <c r="P2985" s="68"/>
      <c r="Q2985" s="68"/>
      <c r="R2985" s="68"/>
    </row>
    <row r="2986" spans="13:18">
      <c r="M2986" s="67"/>
      <c r="O2986" s="68"/>
      <c r="P2986" s="68"/>
      <c r="Q2986" s="68"/>
      <c r="R2986" s="68"/>
    </row>
    <row r="2987" spans="13:18">
      <c r="M2987" s="67"/>
      <c r="O2987" s="68"/>
      <c r="P2987" s="68"/>
      <c r="Q2987" s="68"/>
      <c r="R2987" s="68"/>
    </row>
    <row r="2988" spans="13:18">
      <c r="M2988" s="67"/>
      <c r="O2988" s="68"/>
      <c r="P2988" s="68"/>
      <c r="Q2988" s="68"/>
      <c r="R2988" s="68"/>
    </row>
    <row r="2989" spans="13:18">
      <c r="M2989" s="67"/>
      <c r="O2989" s="68"/>
      <c r="P2989" s="68"/>
      <c r="Q2989" s="68"/>
      <c r="R2989" s="68"/>
    </row>
    <row r="2990" spans="13:18">
      <c r="M2990" s="67"/>
      <c r="O2990" s="68"/>
      <c r="P2990" s="68"/>
      <c r="Q2990" s="68"/>
      <c r="R2990" s="68"/>
    </row>
    <row r="2991" spans="13:18">
      <c r="M2991" s="67"/>
      <c r="O2991" s="68"/>
      <c r="P2991" s="68"/>
      <c r="Q2991" s="68"/>
      <c r="R2991" s="68"/>
    </row>
    <row r="2992" spans="13:18">
      <c r="M2992" s="67"/>
      <c r="O2992" s="68"/>
      <c r="P2992" s="68"/>
      <c r="Q2992" s="68"/>
      <c r="R2992" s="68"/>
    </row>
    <row r="2993" spans="13:18">
      <c r="M2993" s="67"/>
      <c r="O2993" s="68"/>
      <c r="P2993" s="68"/>
      <c r="Q2993" s="68"/>
      <c r="R2993" s="68"/>
    </row>
    <row r="2994" spans="13:18">
      <c r="M2994" s="67"/>
      <c r="O2994" s="68"/>
      <c r="P2994" s="68"/>
      <c r="Q2994" s="68"/>
      <c r="R2994" s="68"/>
    </row>
    <row r="2995" spans="13:18">
      <c r="M2995" s="67"/>
      <c r="O2995" s="68"/>
      <c r="P2995" s="68"/>
      <c r="Q2995" s="68"/>
      <c r="R2995" s="68"/>
    </row>
    <row r="2996" spans="13:18">
      <c r="M2996" s="67"/>
      <c r="O2996" s="68"/>
      <c r="P2996" s="68"/>
      <c r="Q2996" s="68"/>
      <c r="R2996" s="68"/>
    </row>
    <row r="2997" spans="13:18">
      <c r="M2997" s="67"/>
      <c r="O2997" s="68"/>
      <c r="P2997" s="68"/>
      <c r="Q2997" s="68"/>
      <c r="R2997" s="68"/>
    </row>
    <row r="2998" spans="13:18">
      <c r="M2998" s="67"/>
      <c r="O2998" s="68"/>
      <c r="P2998" s="68"/>
      <c r="Q2998" s="68"/>
      <c r="R2998" s="68"/>
    </row>
    <row r="2999" spans="13:18">
      <c r="M2999" s="67"/>
      <c r="O2999" s="68"/>
      <c r="P2999" s="68"/>
      <c r="Q2999" s="68"/>
      <c r="R2999" s="68"/>
    </row>
    <row r="3000" spans="13:18">
      <c r="M3000" s="67"/>
      <c r="O3000" s="68"/>
      <c r="P3000" s="68"/>
      <c r="Q3000" s="68"/>
      <c r="R3000" s="68"/>
    </row>
    <row r="3001" spans="13:18">
      <c r="M3001" s="67"/>
      <c r="O3001" s="68"/>
      <c r="P3001" s="68"/>
      <c r="Q3001" s="68"/>
      <c r="R3001" s="68"/>
    </row>
    <row r="3002" spans="13:18">
      <c r="M3002" s="67"/>
      <c r="O3002" s="68"/>
      <c r="P3002" s="68"/>
      <c r="Q3002" s="68"/>
      <c r="R3002" s="68"/>
    </row>
    <row r="3003" spans="13:18">
      <c r="M3003" s="67"/>
      <c r="O3003" s="68"/>
      <c r="P3003" s="68"/>
      <c r="Q3003" s="68"/>
      <c r="R3003" s="68"/>
    </row>
    <row r="3004" spans="13:18">
      <c r="M3004" s="67"/>
      <c r="O3004" s="68"/>
      <c r="P3004" s="68"/>
      <c r="Q3004" s="68"/>
      <c r="R3004" s="68"/>
    </row>
    <row r="3005" spans="13:18">
      <c r="M3005" s="67"/>
      <c r="O3005" s="68"/>
      <c r="P3005" s="68"/>
      <c r="Q3005" s="68"/>
      <c r="R3005" s="68"/>
    </row>
    <row r="3006" spans="13:18">
      <c r="M3006" s="67"/>
      <c r="O3006" s="68"/>
      <c r="P3006" s="68"/>
      <c r="Q3006" s="68"/>
      <c r="R3006" s="68"/>
    </row>
    <row r="3007" spans="13:18">
      <c r="M3007" s="67"/>
      <c r="O3007" s="68"/>
      <c r="P3007" s="68"/>
      <c r="Q3007" s="68"/>
      <c r="R3007" s="68"/>
    </row>
    <row r="3008" spans="13:18">
      <c r="M3008" s="67"/>
      <c r="O3008" s="68"/>
      <c r="P3008" s="68"/>
      <c r="Q3008" s="68"/>
      <c r="R3008" s="68"/>
    </row>
    <row r="3009" spans="13:18">
      <c r="M3009" s="67"/>
      <c r="O3009" s="68"/>
      <c r="P3009" s="68"/>
      <c r="Q3009" s="68"/>
      <c r="R3009" s="68"/>
    </row>
    <row r="3010" spans="13:18">
      <c r="M3010" s="67"/>
      <c r="O3010" s="68"/>
      <c r="P3010" s="68"/>
      <c r="Q3010" s="68"/>
      <c r="R3010" s="68"/>
    </row>
    <row r="3011" spans="13:18">
      <c r="M3011" s="67"/>
      <c r="O3011" s="68"/>
      <c r="P3011" s="68"/>
      <c r="Q3011" s="68"/>
      <c r="R3011" s="68"/>
    </row>
    <row r="3012" spans="13:18">
      <c r="M3012" s="67"/>
      <c r="O3012" s="68"/>
      <c r="P3012" s="68"/>
      <c r="Q3012" s="68"/>
      <c r="R3012" s="68"/>
    </row>
    <row r="3013" spans="13:18">
      <c r="M3013" s="67"/>
      <c r="O3013" s="68"/>
      <c r="P3013" s="68"/>
      <c r="Q3013" s="68"/>
      <c r="R3013" s="68"/>
    </row>
    <row r="3014" spans="13:18">
      <c r="M3014" s="67"/>
      <c r="O3014" s="68"/>
      <c r="P3014" s="68"/>
      <c r="Q3014" s="68"/>
      <c r="R3014" s="68"/>
    </row>
    <row r="3015" spans="13:18">
      <c r="M3015" s="67"/>
      <c r="O3015" s="68"/>
      <c r="P3015" s="68"/>
      <c r="Q3015" s="68"/>
      <c r="R3015" s="68"/>
    </row>
    <row r="3016" spans="13:18">
      <c r="M3016" s="67"/>
      <c r="O3016" s="68"/>
      <c r="P3016" s="68"/>
      <c r="Q3016" s="68"/>
      <c r="R3016" s="68"/>
    </row>
    <row r="3017" spans="13:18">
      <c r="M3017" s="67"/>
      <c r="O3017" s="68"/>
      <c r="P3017" s="68"/>
      <c r="Q3017" s="68"/>
      <c r="R3017" s="68"/>
    </row>
    <row r="3018" spans="13:18">
      <c r="M3018" s="67"/>
      <c r="O3018" s="68"/>
      <c r="P3018" s="68"/>
      <c r="Q3018" s="68"/>
      <c r="R3018" s="68"/>
    </row>
    <row r="3019" spans="13:18">
      <c r="M3019" s="67"/>
      <c r="O3019" s="68"/>
      <c r="P3019" s="68"/>
      <c r="Q3019" s="68"/>
      <c r="R3019" s="68"/>
    </row>
    <row r="3020" spans="13:18">
      <c r="M3020" s="67"/>
      <c r="O3020" s="68"/>
      <c r="P3020" s="68"/>
      <c r="Q3020" s="68"/>
      <c r="R3020" s="68"/>
    </row>
    <row r="3021" spans="13:18">
      <c r="M3021" s="67"/>
      <c r="O3021" s="68"/>
      <c r="P3021" s="68"/>
      <c r="Q3021" s="68"/>
      <c r="R3021" s="68"/>
    </row>
    <row r="3022" spans="13:18">
      <c r="M3022" s="67"/>
      <c r="O3022" s="68"/>
      <c r="P3022" s="68"/>
      <c r="Q3022" s="68"/>
      <c r="R3022" s="68"/>
    </row>
    <row r="3023" spans="13:18">
      <c r="M3023" s="67"/>
      <c r="O3023" s="68"/>
      <c r="P3023" s="68"/>
      <c r="Q3023" s="68"/>
      <c r="R3023" s="68"/>
    </row>
    <row r="3024" spans="13:18">
      <c r="M3024" s="67"/>
      <c r="O3024" s="68"/>
      <c r="P3024" s="68"/>
      <c r="Q3024" s="68"/>
      <c r="R3024" s="68"/>
    </row>
    <row r="3025" spans="13:18">
      <c r="M3025" s="67"/>
      <c r="O3025" s="68"/>
      <c r="P3025" s="68"/>
      <c r="Q3025" s="68"/>
      <c r="R3025" s="68"/>
    </row>
    <row r="3026" spans="13:18">
      <c r="M3026" s="67"/>
      <c r="O3026" s="68"/>
      <c r="P3026" s="68"/>
      <c r="Q3026" s="68"/>
      <c r="R3026" s="68"/>
    </row>
    <row r="3027" spans="13:18">
      <c r="M3027" s="67"/>
      <c r="O3027" s="68"/>
      <c r="P3027" s="68"/>
      <c r="Q3027" s="68"/>
      <c r="R3027" s="68"/>
    </row>
    <row r="3028" spans="13:18">
      <c r="M3028" s="67"/>
      <c r="O3028" s="68"/>
      <c r="P3028" s="68"/>
      <c r="Q3028" s="68"/>
      <c r="R3028" s="68"/>
    </row>
    <row r="3029" spans="13:18">
      <c r="M3029" s="67"/>
      <c r="O3029" s="68"/>
      <c r="P3029" s="68"/>
      <c r="Q3029" s="68"/>
      <c r="R3029" s="68"/>
    </row>
    <row r="3030" spans="13:18">
      <c r="M3030" s="67"/>
      <c r="O3030" s="68"/>
      <c r="P3030" s="68"/>
      <c r="Q3030" s="68"/>
      <c r="R3030" s="68"/>
    </row>
    <row r="3031" spans="13:18">
      <c r="M3031" s="67"/>
      <c r="O3031" s="68"/>
      <c r="P3031" s="68"/>
      <c r="Q3031" s="68"/>
      <c r="R3031" s="68"/>
    </row>
    <row r="3032" spans="13:18">
      <c r="M3032" s="67"/>
      <c r="O3032" s="68"/>
      <c r="P3032" s="68"/>
      <c r="Q3032" s="68"/>
      <c r="R3032" s="68"/>
    </row>
    <row r="3033" spans="13:18">
      <c r="M3033" s="67"/>
      <c r="O3033" s="68"/>
      <c r="P3033" s="68"/>
      <c r="Q3033" s="68"/>
      <c r="R3033" s="68"/>
    </row>
    <row r="3034" spans="13:18">
      <c r="M3034" s="67"/>
      <c r="O3034" s="68"/>
      <c r="P3034" s="68"/>
      <c r="Q3034" s="68"/>
      <c r="R3034" s="68"/>
    </row>
    <row r="3035" spans="13:18">
      <c r="M3035" s="67"/>
      <c r="O3035" s="68"/>
      <c r="P3035" s="68"/>
      <c r="Q3035" s="68"/>
      <c r="R3035" s="68"/>
    </row>
    <row r="3036" spans="13:18">
      <c r="M3036" s="67"/>
      <c r="O3036" s="68"/>
      <c r="P3036" s="68"/>
      <c r="Q3036" s="68"/>
      <c r="R3036" s="68"/>
    </row>
    <row r="3037" spans="13:18">
      <c r="M3037" s="67"/>
      <c r="O3037" s="68"/>
      <c r="P3037" s="68"/>
      <c r="Q3037" s="68"/>
      <c r="R3037" s="68"/>
    </row>
    <row r="3038" spans="13:18">
      <c r="M3038" s="67"/>
      <c r="O3038" s="68"/>
      <c r="P3038" s="68"/>
      <c r="Q3038" s="68"/>
      <c r="R3038" s="68"/>
    </row>
    <row r="3039" spans="13:18">
      <c r="M3039" s="67"/>
      <c r="O3039" s="68"/>
      <c r="P3039" s="68"/>
      <c r="Q3039" s="68"/>
      <c r="R3039" s="68"/>
    </row>
    <row r="3040" spans="13:18">
      <c r="M3040" s="67"/>
      <c r="O3040" s="68"/>
      <c r="P3040" s="68"/>
      <c r="Q3040" s="68"/>
      <c r="R3040" s="68"/>
    </row>
    <row r="3041" spans="13:18">
      <c r="M3041" s="67"/>
      <c r="O3041" s="68"/>
      <c r="P3041" s="68"/>
      <c r="Q3041" s="68"/>
      <c r="R3041" s="68"/>
    </row>
    <row r="3042" spans="13:18">
      <c r="M3042" s="67"/>
      <c r="O3042" s="68"/>
      <c r="P3042" s="68"/>
      <c r="Q3042" s="68"/>
      <c r="R3042" s="68"/>
    </row>
    <row r="3043" spans="13:18">
      <c r="M3043" s="67"/>
      <c r="O3043" s="68"/>
      <c r="P3043" s="68"/>
      <c r="Q3043" s="68"/>
      <c r="R3043" s="68"/>
    </row>
    <row r="3044" spans="13:18">
      <c r="M3044" s="67"/>
      <c r="O3044" s="68"/>
      <c r="P3044" s="68"/>
      <c r="Q3044" s="68"/>
      <c r="R3044" s="68"/>
    </row>
    <row r="3045" spans="13:18">
      <c r="M3045" s="67"/>
      <c r="O3045" s="68"/>
      <c r="P3045" s="68"/>
      <c r="Q3045" s="68"/>
      <c r="R3045" s="68"/>
    </row>
    <row r="3046" spans="13:18">
      <c r="M3046" s="67"/>
      <c r="O3046" s="68"/>
      <c r="P3046" s="68"/>
      <c r="Q3046" s="68"/>
      <c r="R3046" s="68"/>
    </row>
    <row r="3047" spans="13:18">
      <c r="M3047" s="67"/>
      <c r="O3047" s="68"/>
      <c r="P3047" s="68"/>
      <c r="Q3047" s="68"/>
      <c r="R3047" s="68"/>
    </row>
    <row r="3048" spans="13:18">
      <c r="M3048" s="67"/>
      <c r="O3048" s="68"/>
      <c r="P3048" s="68"/>
      <c r="Q3048" s="68"/>
      <c r="R3048" s="68"/>
    </row>
    <row r="3049" spans="13:18">
      <c r="M3049" s="67"/>
      <c r="O3049" s="68"/>
      <c r="P3049" s="68"/>
      <c r="Q3049" s="68"/>
      <c r="R3049" s="68"/>
    </row>
    <row r="3050" spans="13:18">
      <c r="M3050" s="67"/>
      <c r="O3050" s="68"/>
      <c r="P3050" s="68"/>
      <c r="Q3050" s="68"/>
      <c r="R3050" s="68"/>
    </row>
    <row r="3051" spans="13:18">
      <c r="M3051" s="67"/>
      <c r="O3051" s="68"/>
      <c r="P3051" s="68"/>
      <c r="Q3051" s="68"/>
      <c r="R3051" s="68"/>
    </row>
    <row r="3052" spans="13:18">
      <c r="M3052" s="67"/>
      <c r="O3052" s="68"/>
      <c r="P3052" s="68"/>
      <c r="Q3052" s="68"/>
      <c r="R3052" s="68"/>
    </row>
    <row r="3053" spans="13:18">
      <c r="M3053" s="67"/>
      <c r="O3053" s="68"/>
      <c r="P3053" s="68"/>
      <c r="Q3053" s="68"/>
      <c r="R3053" s="68"/>
    </row>
    <row r="3054" spans="13:18">
      <c r="M3054" s="67"/>
      <c r="O3054" s="68"/>
      <c r="P3054" s="68"/>
      <c r="Q3054" s="68"/>
      <c r="R3054" s="68"/>
    </row>
    <row r="3055" spans="13:18">
      <c r="M3055" s="67"/>
      <c r="O3055" s="68"/>
      <c r="P3055" s="68"/>
      <c r="Q3055" s="68"/>
      <c r="R3055" s="68"/>
    </row>
    <row r="3056" spans="13:18">
      <c r="M3056" s="67"/>
      <c r="O3056" s="68"/>
      <c r="P3056" s="68"/>
      <c r="Q3056" s="68"/>
      <c r="R3056" s="68"/>
    </row>
    <row r="3057" spans="13:18">
      <c r="M3057" s="67"/>
      <c r="O3057" s="68"/>
      <c r="P3057" s="68"/>
      <c r="Q3057" s="68"/>
      <c r="R3057" s="68"/>
    </row>
    <row r="3058" spans="13:18">
      <c r="M3058" s="67"/>
      <c r="O3058" s="68"/>
      <c r="P3058" s="68"/>
      <c r="Q3058" s="68"/>
      <c r="R3058" s="68"/>
    </row>
    <row r="3059" spans="13:18">
      <c r="M3059" s="67"/>
      <c r="O3059" s="68"/>
      <c r="P3059" s="68"/>
      <c r="Q3059" s="68"/>
      <c r="R3059" s="68"/>
    </row>
    <row r="3060" spans="13:18">
      <c r="M3060" s="67"/>
      <c r="O3060" s="68"/>
      <c r="P3060" s="68"/>
      <c r="Q3060" s="68"/>
      <c r="R3060" s="68"/>
    </row>
    <row r="3061" spans="13:18">
      <c r="M3061" s="67"/>
      <c r="O3061" s="68"/>
      <c r="P3061" s="68"/>
      <c r="Q3061" s="68"/>
      <c r="R3061" s="68"/>
    </row>
    <row r="3062" spans="13:18">
      <c r="M3062" s="67"/>
      <c r="O3062" s="68"/>
      <c r="P3062" s="68"/>
      <c r="Q3062" s="68"/>
      <c r="R3062" s="68"/>
    </row>
    <row r="3063" spans="13:18">
      <c r="M3063" s="67"/>
      <c r="O3063" s="68"/>
      <c r="P3063" s="68"/>
      <c r="Q3063" s="68"/>
      <c r="R3063" s="68"/>
    </row>
    <row r="3064" spans="13:18">
      <c r="M3064" s="67"/>
      <c r="O3064" s="68"/>
      <c r="P3064" s="68"/>
      <c r="Q3064" s="68"/>
      <c r="R3064" s="68"/>
    </row>
    <row r="3065" spans="13:18">
      <c r="M3065" s="67"/>
      <c r="O3065" s="68"/>
      <c r="P3065" s="68"/>
      <c r="Q3065" s="68"/>
      <c r="R3065" s="68"/>
    </row>
    <row r="3066" spans="13:18">
      <c r="M3066" s="67"/>
      <c r="O3066" s="68"/>
      <c r="P3066" s="68"/>
      <c r="Q3066" s="68"/>
      <c r="R3066" s="68"/>
    </row>
    <row r="3067" spans="13:18">
      <c r="M3067" s="67"/>
      <c r="O3067" s="68"/>
      <c r="P3067" s="68"/>
      <c r="Q3067" s="68"/>
      <c r="R3067" s="68"/>
    </row>
    <row r="3068" spans="13:18">
      <c r="M3068" s="67"/>
      <c r="O3068" s="68"/>
      <c r="P3068" s="68"/>
      <c r="Q3068" s="68"/>
      <c r="R3068" s="68"/>
    </row>
    <row r="3069" spans="13:18">
      <c r="M3069" s="67"/>
      <c r="O3069" s="68"/>
      <c r="P3069" s="68"/>
      <c r="Q3069" s="68"/>
      <c r="R3069" s="68"/>
    </row>
    <row r="3070" spans="13:18">
      <c r="M3070" s="67"/>
      <c r="O3070" s="68"/>
      <c r="P3070" s="68"/>
      <c r="Q3070" s="68"/>
      <c r="R3070" s="68"/>
    </row>
    <row r="3071" spans="13:18">
      <c r="M3071" s="67"/>
      <c r="O3071" s="68"/>
      <c r="P3071" s="68"/>
      <c r="Q3071" s="68"/>
      <c r="R3071" s="68"/>
    </row>
    <row r="3072" spans="13:18">
      <c r="M3072" s="67"/>
      <c r="O3072" s="68"/>
      <c r="P3072" s="68"/>
      <c r="Q3072" s="68"/>
      <c r="R3072" s="68"/>
    </row>
    <row r="3073" spans="13:18">
      <c r="M3073" s="67"/>
      <c r="O3073" s="68"/>
      <c r="P3073" s="68"/>
      <c r="Q3073" s="68"/>
      <c r="R3073" s="68"/>
    </row>
    <row r="3074" spans="13:18">
      <c r="M3074" s="67"/>
      <c r="O3074" s="68"/>
      <c r="P3074" s="68"/>
      <c r="Q3074" s="68"/>
      <c r="R3074" s="68"/>
    </row>
    <row r="3075" spans="13:18">
      <c r="M3075" s="67"/>
      <c r="O3075" s="68"/>
      <c r="P3075" s="68"/>
      <c r="Q3075" s="68"/>
      <c r="R3075" s="68"/>
    </row>
    <row r="3076" spans="13:18">
      <c r="M3076" s="67"/>
      <c r="O3076" s="68"/>
      <c r="P3076" s="68"/>
      <c r="Q3076" s="68"/>
      <c r="R3076" s="68"/>
    </row>
    <row r="3077" spans="13:18">
      <c r="M3077" s="67"/>
      <c r="O3077" s="68"/>
      <c r="P3077" s="68"/>
      <c r="Q3077" s="68"/>
      <c r="R3077" s="68"/>
    </row>
    <row r="3078" spans="13:18">
      <c r="M3078" s="67"/>
      <c r="O3078" s="68"/>
      <c r="P3078" s="68"/>
      <c r="Q3078" s="68"/>
      <c r="R3078" s="68"/>
    </row>
    <row r="3079" spans="13:18">
      <c r="M3079" s="67"/>
      <c r="O3079" s="68"/>
      <c r="P3079" s="68"/>
      <c r="Q3079" s="68"/>
      <c r="R3079" s="68"/>
    </row>
    <row r="3080" spans="13:18">
      <c r="M3080" s="67"/>
      <c r="O3080" s="68"/>
      <c r="P3080" s="68"/>
      <c r="Q3080" s="68"/>
      <c r="R3080" s="68"/>
    </row>
    <row r="3081" spans="13:18">
      <c r="M3081" s="67"/>
      <c r="O3081" s="68"/>
      <c r="P3081" s="68"/>
      <c r="Q3081" s="68"/>
      <c r="R3081" s="68"/>
    </row>
    <row r="3082" spans="13:18">
      <c r="M3082" s="67"/>
      <c r="O3082" s="68"/>
      <c r="P3082" s="68"/>
      <c r="Q3082" s="68"/>
      <c r="R3082" s="68"/>
    </row>
    <row r="3083" spans="13:18">
      <c r="M3083" s="67"/>
      <c r="O3083" s="68"/>
      <c r="P3083" s="68"/>
      <c r="Q3083" s="68"/>
      <c r="R3083" s="68"/>
    </row>
    <row r="3084" spans="13:18">
      <c r="M3084" s="67"/>
      <c r="O3084" s="68"/>
      <c r="P3084" s="68"/>
      <c r="Q3084" s="68"/>
      <c r="R3084" s="68"/>
    </row>
    <row r="3085" spans="13:18">
      <c r="M3085" s="67"/>
      <c r="O3085" s="68"/>
      <c r="P3085" s="68"/>
      <c r="Q3085" s="68"/>
      <c r="R3085" s="68"/>
    </row>
    <row r="3086" spans="13:18">
      <c r="M3086" s="67"/>
      <c r="O3086" s="68"/>
      <c r="P3086" s="68"/>
      <c r="Q3086" s="68"/>
      <c r="R3086" s="68"/>
    </row>
    <row r="3087" spans="13:18">
      <c r="M3087" s="67"/>
      <c r="O3087" s="68"/>
      <c r="P3087" s="68"/>
      <c r="Q3087" s="68"/>
      <c r="R3087" s="68"/>
    </row>
    <row r="3088" spans="13:18">
      <c r="M3088" s="67"/>
      <c r="O3088" s="68"/>
      <c r="P3088" s="68"/>
      <c r="Q3088" s="68"/>
      <c r="R3088" s="68"/>
    </row>
    <row r="3089" spans="13:18">
      <c r="M3089" s="67"/>
      <c r="O3089" s="68"/>
      <c r="P3089" s="68"/>
      <c r="Q3089" s="68"/>
      <c r="R3089" s="68"/>
    </row>
    <row r="3090" spans="13:18">
      <c r="M3090" s="67"/>
      <c r="O3090" s="68"/>
      <c r="P3090" s="68"/>
      <c r="Q3090" s="68"/>
      <c r="R3090" s="68"/>
    </row>
    <row r="3091" spans="13:18">
      <c r="M3091" s="67"/>
      <c r="O3091" s="68"/>
      <c r="P3091" s="68"/>
      <c r="Q3091" s="68"/>
      <c r="R3091" s="68"/>
    </row>
    <row r="3092" spans="13:18">
      <c r="M3092" s="67"/>
      <c r="O3092" s="68"/>
      <c r="P3092" s="68"/>
      <c r="Q3092" s="68"/>
      <c r="R3092" s="68"/>
    </row>
    <row r="3093" spans="13:18">
      <c r="M3093" s="67"/>
      <c r="O3093" s="68"/>
      <c r="P3093" s="68"/>
      <c r="Q3093" s="68"/>
      <c r="R3093" s="68"/>
    </row>
    <row r="3094" spans="13:18">
      <c r="M3094" s="67"/>
      <c r="O3094" s="68"/>
      <c r="P3094" s="68"/>
      <c r="Q3094" s="68"/>
      <c r="R3094" s="68"/>
    </row>
    <row r="3095" spans="13:18">
      <c r="M3095" s="67"/>
      <c r="O3095" s="68"/>
      <c r="P3095" s="68"/>
      <c r="Q3095" s="68"/>
      <c r="R3095" s="68"/>
    </row>
    <row r="3096" spans="13:18">
      <c r="M3096" s="67"/>
      <c r="O3096" s="68"/>
      <c r="P3096" s="68"/>
      <c r="Q3096" s="68"/>
      <c r="R3096" s="68"/>
    </row>
    <row r="3097" spans="13:18">
      <c r="M3097" s="67"/>
      <c r="O3097" s="68"/>
      <c r="P3097" s="68"/>
      <c r="Q3097" s="68"/>
      <c r="R3097" s="68"/>
    </row>
    <row r="3098" spans="13:18">
      <c r="M3098" s="67"/>
      <c r="O3098" s="68"/>
      <c r="P3098" s="68"/>
      <c r="Q3098" s="68"/>
      <c r="R3098" s="68"/>
    </row>
    <row r="3099" spans="13:18">
      <c r="M3099" s="67"/>
      <c r="O3099" s="68"/>
      <c r="P3099" s="68"/>
      <c r="Q3099" s="68"/>
      <c r="R3099" s="68"/>
    </row>
    <row r="3100" spans="13:18">
      <c r="M3100" s="67"/>
      <c r="O3100" s="68"/>
      <c r="P3100" s="68"/>
      <c r="Q3100" s="68"/>
      <c r="R3100" s="68"/>
    </row>
    <row r="3101" spans="13:18">
      <c r="M3101" s="67"/>
      <c r="O3101" s="68"/>
      <c r="P3101" s="68"/>
      <c r="Q3101" s="68"/>
      <c r="R3101" s="68"/>
    </row>
    <row r="3102" spans="13:18">
      <c r="M3102" s="67"/>
      <c r="O3102" s="68"/>
      <c r="P3102" s="68"/>
      <c r="Q3102" s="68"/>
      <c r="R3102" s="68"/>
    </row>
    <row r="3103" spans="13:18">
      <c r="M3103" s="67"/>
      <c r="O3103" s="68"/>
      <c r="P3103" s="68"/>
      <c r="Q3103" s="68"/>
      <c r="R3103" s="68"/>
    </row>
    <row r="3104" spans="13:18">
      <c r="M3104" s="67"/>
      <c r="O3104" s="68"/>
      <c r="P3104" s="68"/>
      <c r="Q3104" s="68"/>
      <c r="R3104" s="68"/>
    </row>
    <row r="3105" spans="13:18">
      <c r="M3105" s="67"/>
      <c r="O3105" s="68"/>
      <c r="P3105" s="68"/>
      <c r="Q3105" s="68"/>
      <c r="R3105" s="68"/>
    </row>
    <row r="3106" spans="13:18">
      <c r="M3106" s="67"/>
      <c r="O3106" s="68"/>
      <c r="P3106" s="68"/>
      <c r="Q3106" s="68"/>
      <c r="R3106" s="68"/>
    </row>
    <row r="3107" spans="13:18">
      <c r="M3107" s="67"/>
      <c r="O3107" s="68"/>
      <c r="P3107" s="68"/>
      <c r="Q3107" s="68"/>
      <c r="R3107" s="68"/>
    </row>
    <row r="3108" spans="13:18">
      <c r="M3108" s="67"/>
      <c r="O3108" s="68"/>
      <c r="P3108" s="68"/>
      <c r="Q3108" s="68"/>
      <c r="R3108" s="68"/>
    </row>
    <row r="3109" spans="13:18">
      <c r="M3109" s="67"/>
      <c r="O3109" s="68"/>
      <c r="P3109" s="68"/>
      <c r="Q3109" s="68"/>
      <c r="R3109" s="68"/>
    </row>
    <row r="3110" spans="13:18">
      <c r="M3110" s="67"/>
      <c r="O3110" s="68"/>
      <c r="P3110" s="68"/>
      <c r="Q3110" s="68"/>
      <c r="R3110" s="68"/>
    </row>
    <row r="3111" spans="13:18">
      <c r="M3111" s="67"/>
      <c r="O3111" s="68"/>
      <c r="P3111" s="68"/>
      <c r="Q3111" s="68"/>
      <c r="R3111" s="68"/>
    </row>
    <row r="3112" spans="13:18">
      <c r="M3112" s="67"/>
      <c r="O3112" s="68"/>
      <c r="P3112" s="68"/>
      <c r="Q3112" s="68"/>
      <c r="R3112" s="68"/>
    </row>
    <row r="3113" spans="13:18">
      <c r="M3113" s="67"/>
      <c r="O3113" s="68"/>
      <c r="P3113" s="68"/>
      <c r="Q3113" s="68"/>
      <c r="R3113" s="68"/>
    </row>
    <row r="3114" spans="13:18">
      <c r="M3114" s="67"/>
      <c r="O3114" s="68"/>
      <c r="P3114" s="68"/>
      <c r="Q3114" s="68"/>
      <c r="R3114" s="68"/>
    </row>
    <row r="3115" spans="13:18">
      <c r="M3115" s="67"/>
      <c r="O3115" s="68"/>
      <c r="P3115" s="68"/>
      <c r="Q3115" s="68"/>
      <c r="R3115" s="68"/>
    </row>
    <row r="3116" spans="13:18">
      <c r="M3116" s="67"/>
      <c r="O3116" s="68"/>
      <c r="P3116" s="68"/>
      <c r="Q3116" s="68"/>
      <c r="R3116" s="68"/>
    </row>
    <row r="3117" spans="13:18">
      <c r="M3117" s="67"/>
      <c r="O3117" s="68"/>
      <c r="P3117" s="68"/>
      <c r="Q3117" s="68"/>
      <c r="R3117" s="68"/>
    </row>
    <row r="3118" spans="13:18">
      <c r="M3118" s="67"/>
      <c r="O3118" s="68"/>
      <c r="P3118" s="68"/>
      <c r="Q3118" s="68"/>
      <c r="R3118" s="68"/>
    </row>
    <row r="3119" spans="13:18">
      <c r="M3119" s="67"/>
      <c r="O3119" s="68"/>
      <c r="P3119" s="68"/>
      <c r="Q3119" s="68"/>
      <c r="R3119" s="68"/>
    </row>
    <row r="3120" spans="13:18">
      <c r="M3120" s="67"/>
      <c r="O3120" s="68"/>
      <c r="P3120" s="68"/>
      <c r="Q3120" s="68"/>
      <c r="R3120" s="68"/>
    </row>
    <row r="3121" spans="13:18">
      <c r="M3121" s="67"/>
      <c r="O3121" s="68"/>
      <c r="P3121" s="68"/>
      <c r="Q3121" s="68"/>
      <c r="R3121" s="68"/>
    </row>
    <row r="3122" spans="13:18">
      <c r="M3122" s="67"/>
      <c r="O3122" s="68"/>
      <c r="P3122" s="68"/>
      <c r="Q3122" s="68"/>
      <c r="R3122" s="68"/>
    </row>
    <row r="3123" spans="13:18">
      <c r="M3123" s="67"/>
      <c r="O3123" s="68"/>
      <c r="P3123" s="68"/>
      <c r="Q3123" s="68"/>
      <c r="R3123" s="68"/>
    </row>
    <row r="3124" spans="13:18">
      <c r="M3124" s="67"/>
      <c r="O3124" s="68"/>
      <c r="P3124" s="68"/>
      <c r="Q3124" s="68"/>
      <c r="R3124" s="68"/>
    </row>
    <row r="3125" spans="13:18">
      <c r="M3125" s="67"/>
      <c r="O3125" s="68"/>
      <c r="P3125" s="68"/>
      <c r="Q3125" s="68"/>
      <c r="R3125" s="68"/>
    </row>
    <row r="3126" spans="13:18">
      <c r="M3126" s="67"/>
      <c r="O3126" s="68"/>
      <c r="P3126" s="68"/>
      <c r="Q3126" s="68"/>
      <c r="R3126" s="68"/>
    </row>
    <row r="3127" spans="13:18">
      <c r="M3127" s="67"/>
      <c r="O3127" s="68"/>
      <c r="P3127" s="68"/>
      <c r="Q3127" s="68"/>
      <c r="R3127" s="68"/>
    </row>
    <row r="3128" spans="13:18">
      <c r="M3128" s="67"/>
      <c r="O3128" s="68"/>
      <c r="P3128" s="68"/>
      <c r="Q3128" s="68"/>
      <c r="R3128" s="68"/>
    </row>
    <row r="3129" spans="13:18">
      <c r="M3129" s="67"/>
      <c r="O3129" s="68"/>
      <c r="P3129" s="68"/>
      <c r="Q3129" s="68"/>
      <c r="R3129" s="68"/>
    </row>
    <row r="3130" spans="13:18">
      <c r="M3130" s="67"/>
      <c r="O3130" s="68"/>
      <c r="P3130" s="68"/>
      <c r="Q3130" s="68"/>
      <c r="R3130" s="68"/>
    </row>
    <row r="3131" spans="13:18">
      <c r="M3131" s="67"/>
      <c r="O3131" s="68"/>
      <c r="P3131" s="68"/>
      <c r="Q3131" s="68"/>
      <c r="R3131" s="68"/>
    </row>
    <row r="3132" spans="13:18">
      <c r="M3132" s="67"/>
      <c r="O3132" s="68"/>
      <c r="P3132" s="68"/>
      <c r="Q3132" s="68"/>
      <c r="R3132" s="68"/>
    </row>
    <row r="3133" spans="13:18">
      <c r="M3133" s="67"/>
      <c r="O3133" s="68"/>
      <c r="P3133" s="68"/>
      <c r="Q3133" s="68"/>
      <c r="R3133" s="68"/>
    </row>
    <row r="3134" spans="13:18">
      <c r="M3134" s="67"/>
      <c r="O3134" s="68"/>
      <c r="P3134" s="68"/>
      <c r="Q3134" s="68"/>
      <c r="R3134" s="68"/>
    </row>
    <row r="3135" spans="13:18">
      <c r="M3135" s="67"/>
      <c r="O3135" s="68"/>
      <c r="P3135" s="68"/>
      <c r="Q3135" s="68"/>
      <c r="R3135" s="68"/>
    </row>
    <row r="3136" spans="13:18">
      <c r="M3136" s="67"/>
      <c r="O3136" s="68"/>
      <c r="P3136" s="68"/>
      <c r="Q3136" s="68"/>
      <c r="R3136" s="68"/>
    </row>
    <row r="3137" spans="13:18">
      <c r="M3137" s="67"/>
      <c r="O3137" s="68"/>
      <c r="P3137" s="68"/>
      <c r="Q3137" s="68"/>
      <c r="R3137" s="68"/>
    </row>
    <row r="3138" spans="13:18">
      <c r="M3138" s="67"/>
      <c r="O3138" s="68"/>
      <c r="P3138" s="68"/>
      <c r="Q3138" s="68"/>
      <c r="R3138" s="68"/>
    </row>
    <row r="3139" spans="13:18">
      <c r="M3139" s="67"/>
      <c r="O3139" s="68"/>
      <c r="P3139" s="68"/>
      <c r="Q3139" s="68"/>
      <c r="R3139" s="68"/>
    </row>
    <row r="3140" spans="13:18">
      <c r="M3140" s="67"/>
      <c r="O3140" s="68"/>
      <c r="P3140" s="68"/>
      <c r="Q3140" s="68"/>
      <c r="R3140" s="68"/>
    </row>
    <row r="3141" spans="13:18">
      <c r="M3141" s="67"/>
      <c r="O3141" s="68"/>
      <c r="P3141" s="68"/>
      <c r="Q3141" s="68"/>
      <c r="R3141" s="68"/>
    </row>
    <row r="3142" spans="13:18">
      <c r="M3142" s="67"/>
      <c r="O3142" s="68"/>
      <c r="P3142" s="68"/>
      <c r="Q3142" s="68"/>
      <c r="R3142" s="68"/>
    </row>
    <row r="3143" spans="13:18">
      <c r="M3143" s="67"/>
      <c r="O3143" s="68"/>
      <c r="P3143" s="68"/>
      <c r="Q3143" s="68"/>
      <c r="R3143" s="68"/>
    </row>
    <row r="3144" spans="13:18">
      <c r="M3144" s="67"/>
      <c r="O3144" s="68"/>
      <c r="P3144" s="68"/>
      <c r="Q3144" s="68"/>
      <c r="R3144" s="68"/>
    </row>
    <row r="3145" spans="13:18">
      <c r="M3145" s="67"/>
      <c r="O3145" s="68"/>
      <c r="P3145" s="68"/>
      <c r="Q3145" s="68"/>
      <c r="R3145" s="68"/>
    </row>
    <row r="3146" spans="13:18">
      <c r="M3146" s="67"/>
      <c r="O3146" s="68"/>
      <c r="P3146" s="68"/>
      <c r="Q3146" s="68"/>
      <c r="R3146" s="68"/>
    </row>
    <row r="3147" spans="13:18">
      <c r="M3147" s="67"/>
      <c r="O3147" s="68"/>
      <c r="P3147" s="68"/>
      <c r="Q3147" s="68"/>
      <c r="R3147" s="68"/>
    </row>
    <row r="3148" spans="13:18">
      <c r="M3148" s="67"/>
      <c r="O3148" s="68"/>
      <c r="P3148" s="68"/>
      <c r="Q3148" s="68"/>
      <c r="R3148" s="68"/>
    </row>
    <row r="3149" spans="13:18">
      <c r="M3149" s="67"/>
      <c r="O3149" s="68"/>
      <c r="P3149" s="68"/>
      <c r="Q3149" s="68"/>
      <c r="R3149" s="68"/>
    </row>
    <row r="3150" spans="13:18">
      <c r="M3150" s="67"/>
      <c r="O3150" s="68"/>
      <c r="P3150" s="68"/>
      <c r="Q3150" s="68"/>
      <c r="R3150" s="68"/>
    </row>
    <row r="3151" spans="13:18">
      <c r="M3151" s="67"/>
      <c r="O3151" s="68"/>
      <c r="P3151" s="68"/>
      <c r="Q3151" s="68"/>
      <c r="R3151" s="68"/>
    </row>
    <row r="3152" spans="13:18">
      <c r="M3152" s="67"/>
      <c r="O3152" s="68"/>
      <c r="P3152" s="68"/>
      <c r="Q3152" s="68"/>
      <c r="R3152" s="68"/>
    </row>
    <row r="3153" spans="13:18">
      <c r="M3153" s="67"/>
      <c r="O3153" s="68"/>
      <c r="P3153" s="68"/>
      <c r="Q3153" s="68"/>
      <c r="R3153" s="68"/>
    </row>
    <row r="3154" spans="13:18">
      <c r="M3154" s="67"/>
      <c r="O3154" s="68"/>
      <c r="P3154" s="68"/>
      <c r="Q3154" s="68"/>
      <c r="R3154" s="68"/>
    </row>
    <row r="3155" spans="13:18">
      <c r="M3155" s="67"/>
      <c r="O3155" s="68"/>
      <c r="P3155" s="68"/>
      <c r="Q3155" s="68"/>
      <c r="R3155" s="68"/>
    </row>
    <row r="3156" spans="13:18">
      <c r="M3156" s="67"/>
      <c r="O3156" s="68"/>
      <c r="P3156" s="68"/>
      <c r="Q3156" s="68"/>
      <c r="R3156" s="68"/>
    </row>
    <row r="3157" spans="13:18">
      <c r="M3157" s="67"/>
      <c r="O3157" s="68"/>
      <c r="P3157" s="68"/>
      <c r="Q3157" s="68"/>
      <c r="R3157" s="68"/>
    </row>
    <row r="3158" spans="13:18">
      <c r="M3158" s="67"/>
      <c r="O3158" s="68"/>
      <c r="P3158" s="68"/>
      <c r="Q3158" s="68"/>
      <c r="R3158" s="68"/>
    </row>
    <row r="3159" spans="13:18">
      <c r="M3159" s="67"/>
      <c r="O3159" s="68"/>
      <c r="P3159" s="68"/>
      <c r="Q3159" s="68"/>
      <c r="R3159" s="68"/>
    </row>
    <row r="3160" spans="13:18">
      <c r="M3160" s="67"/>
      <c r="O3160" s="68"/>
      <c r="P3160" s="68"/>
      <c r="Q3160" s="68"/>
      <c r="R3160" s="68"/>
    </row>
    <row r="3161" spans="13:18">
      <c r="M3161" s="67"/>
      <c r="O3161" s="68"/>
      <c r="P3161" s="68"/>
      <c r="Q3161" s="68"/>
      <c r="R3161" s="68"/>
    </row>
    <row r="3162" spans="13:18">
      <c r="M3162" s="67"/>
      <c r="O3162" s="68"/>
      <c r="P3162" s="68"/>
      <c r="Q3162" s="68"/>
      <c r="R3162" s="68"/>
    </row>
    <row r="3163" spans="13:18">
      <c r="M3163" s="67"/>
      <c r="O3163" s="68"/>
      <c r="P3163" s="68"/>
      <c r="Q3163" s="68"/>
      <c r="R3163" s="68"/>
    </row>
    <row r="3164" spans="13:18">
      <c r="M3164" s="67"/>
      <c r="O3164" s="68"/>
      <c r="P3164" s="68"/>
      <c r="Q3164" s="68"/>
      <c r="R3164" s="68"/>
    </row>
    <row r="3165" spans="13:18">
      <c r="M3165" s="67"/>
      <c r="O3165" s="68"/>
      <c r="P3165" s="68"/>
      <c r="Q3165" s="68"/>
      <c r="R3165" s="68"/>
    </row>
    <row r="3166" spans="13:18">
      <c r="M3166" s="67"/>
      <c r="O3166" s="68"/>
      <c r="P3166" s="68"/>
      <c r="Q3166" s="68"/>
      <c r="R3166" s="68"/>
    </row>
    <row r="3167" spans="13:18">
      <c r="M3167" s="67"/>
      <c r="O3167" s="68"/>
      <c r="P3167" s="68"/>
      <c r="Q3167" s="68"/>
      <c r="R3167" s="68"/>
    </row>
    <row r="3168" spans="13:18">
      <c r="M3168" s="67"/>
      <c r="O3168" s="68"/>
      <c r="P3168" s="68"/>
      <c r="Q3168" s="68"/>
      <c r="R3168" s="68"/>
    </row>
    <row r="3169" spans="13:18">
      <c r="M3169" s="67"/>
      <c r="O3169" s="68"/>
      <c r="P3169" s="68"/>
      <c r="Q3169" s="68"/>
      <c r="R3169" s="68"/>
    </row>
    <row r="3170" spans="13:18">
      <c r="M3170" s="67"/>
      <c r="O3170" s="68"/>
      <c r="P3170" s="68"/>
      <c r="Q3170" s="68"/>
      <c r="R3170" s="68"/>
    </row>
    <row r="3171" spans="13:18">
      <c r="M3171" s="67"/>
      <c r="O3171" s="68"/>
      <c r="P3171" s="68"/>
      <c r="Q3171" s="68"/>
      <c r="R3171" s="68"/>
    </row>
    <row r="3172" spans="13:18">
      <c r="M3172" s="67"/>
      <c r="O3172" s="68"/>
      <c r="P3172" s="68"/>
      <c r="Q3172" s="68"/>
      <c r="R3172" s="68"/>
    </row>
    <row r="3173" spans="13:18">
      <c r="M3173" s="67"/>
      <c r="O3173" s="68"/>
      <c r="P3173" s="68"/>
      <c r="Q3173" s="68"/>
      <c r="R3173" s="68"/>
    </row>
    <row r="3174" spans="13:18">
      <c r="M3174" s="67"/>
      <c r="O3174" s="68"/>
      <c r="P3174" s="68"/>
      <c r="Q3174" s="68"/>
      <c r="R3174" s="68"/>
    </row>
    <row r="3175" spans="13:18">
      <c r="M3175" s="67"/>
      <c r="O3175" s="68"/>
      <c r="P3175" s="68"/>
      <c r="Q3175" s="68"/>
      <c r="R3175" s="68"/>
    </row>
    <row r="3176" spans="13:18">
      <c r="M3176" s="67"/>
      <c r="O3176" s="68"/>
      <c r="P3176" s="68"/>
      <c r="Q3176" s="68"/>
      <c r="R3176" s="68"/>
    </row>
    <row r="3177" spans="13:18">
      <c r="M3177" s="67"/>
      <c r="O3177" s="68"/>
      <c r="P3177" s="68"/>
      <c r="Q3177" s="68"/>
      <c r="R3177" s="68"/>
    </row>
    <row r="3178" spans="13:18">
      <c r="M3178" s="67"/>
      <c r="O3178" s="68"/>
      <c r="P3178" s="68"/>
      <c r="Q3178" s="68"/>
      <c r="R3178" s="68"/>
    </row>
    <row r="3179" spans="13:18">
      <c r="M3179" s="67"/>
      <c r="O3179" s="68"/>
      <c r="P3179" s="68"/>
      <c r="Q3179" s="68"/>
      <c r="R3179" s="68"/>
    </row>
    <row r="3180" spans="13:18">
      <c r="M3180" s="67"/>
      <c r="O3180" s="68"/>
      <c r="P3180" s="68"/>
      <c r="Q3180" s="68"/>
      <c r="R3180" s="68"/>
    </row>
    <row r="3181" spans="13:18">
      <c r="M3181" s="67"/>
      <c r="O3181" s="68"/>
      <c r="P3181" s="68"/>
      <c r="Q3181" s="68"/>
      <c r="R3181" s="68"/>
    </row>
    <row r="3182" spans="13:18">
      <c r="M3182" s="67"/>
      <c r="O3182" s="68"/>
      <c r="P3182" s="68"/>
      <c r="Q3182" s="68"/>
      <c r="R3182" s="68"/>
    </row>
    <row r="3183" spans="13:18">
      <c r="M3183" s="67"/>
      <c r="O3183" s="68"/>
      <c r="P3183" s="68"/>
      <c r="Q3183" s="68"/>
      <c r="R3183" s="68"/>
    </row>
    <row r="3184" spans="13:18">
      <c r="M3184" s="67"/>
      <c r="O3184" s="68"/>
      <c r="P3184" s="68"/>
      <c r="Q3184" s="68"/>
      <c r="R3184" s="68"/>
    </row>
    <row r="3185" spans="13:18">
      <c r="M3185" s="67"/>
      <c r="O3185" s="68"/>
      <c r="P3185" s="68"/>
      <c r="Q3185" s="68"/>
      <c r="R3185" s="68"/>
    </row>
    <row r="3186" spans="13:18">
      <c r="M3186" s="67"/>
      <c r="O3186" s="68"/>
      <c r="P3186" s="68"/>
      <c r="Q3186" s="68"/>
      <c r="R3186" s="68"/>
    </row>
    <row r="3187" spans="13:18">
      <c r="M3187" s="67"/>
      <c r="O3187" s="68"/>
      <c r="P3187" s="68"/>
      <c r="Q3187" s="68"/>
      <c r="R3187" s="68"/>
    </row>
    <row r="3188" spans="13:18">
      <c r="M3188" s="67"/>
      <c r="O3188" s="68"/>
      <c r="P3188" s="68"/>
      <c r="Q3188" s="68"/>
      <c r="R3188" s="68"/>
    </row>
    <row r="3189" spans="13:18">
      <c r="M3189" s="67"/>
      <c r="O3189" s="68"/>
      <c r="P3189" s="68"/>
      <c r="Q3189" s="68"/>
      <c r="R3189" s="68"/>
    </row>
    <row r="3190" spans="13:18">
      <c r="M3190" s="67"/>
      <c r="O3190" s="68"/>
      <c r="P3190" s="68"/>
      <c r="Q3190" s="68"/>
      <c r="R3190" s="68"/>
    </row>
    <row r="3191" spans="13:18">
      <c r="M3191" s="67"/>
      <c r="O3191" s="68"/>
      <c r="P3191" s="68"/>
      <c r="Q3191" s="68"/>
      <c r="R3191" s="68"/>
    </row>
    <row r="3192" spans="13:18">
      <c r="M3192" s="67"/>
      <c r="O3192" s="68"/>
      <c r="P3192" s="68"/>
      <c r="Q3192" s="68"/>
      <c r="R3192" s="68"/>
    </row>
    <row r="3193" spans="13:18">
      <c r="M3193" s="67"/>
      <c r="O3193" s="68"/>
      <c r="P3193" s="68"/>
      <c r="Q3193" s="68"/>
      <c r="R3193" s="68"/>
    </row>
    <row r="3194" spans="13:18">
      <c r="M3194" s="67"/>
      <c r="O3194" s="68"/>
      <c r="P3194" s="68"/>
      <c r="Q3194" s="68"/>
      <c r="R3194" s="68"/>
    </row>
    <row r="3195" spans="13:18">
      <c r="M3195" s="67"/>
      <c r="O3195" s="68"/>
      <c r="P3195" s="68"/>
      <c r="Q3195" s="68"/>
      <c r="R3195" s="68"/>
    </row>
    <row r="3196" spans="13:18">
      <c r="M3196" s="67"/>
      <c r="O3196" s="68"/>
      <c r="P3196" s="68"/>
      <c r="Q3196" s="68"/>
      <c r="R3196" s="68"/>
    </row>
    <row r="3197" spans="13:18">
      <c r="M3197" s="67"/>
      <c r="O3197" s="68"/>
      <c r="P3197" s="68"/>
      <c r="Q3197" s="68"/>
      <c r="R3197" s="68"/>
    </row>
    <row r="3198" spans="13:18">
      <c r="M3198" s="67"/>
      <c r="O3198" s="68"/>
      <c r="P3198" s="68"/>
      <c r="Q3198" s="68"/>
      <c r="R3198" s="68"/>
    </row>
    <row r="3199" spans="13:18">
      <c r="M3199" s="67"/>
      <c r="O3199" s="68"/>
      <c r="P3199" s="68"/>
      <c r="Q3199" s="68"/>
      <c r="R3199" s="68"/>
    </row>
    <row r="3200" spans="13:18">
      <c r="M3200" s="67"/>
      <c r="O3200" s="68"/>
      <c r="P3200" s="68"/>
      <c r="Q3200" s="68"/>
      <c r="R3200" s="68"/>
    </row>
    <row r="3201" spans="13:18">
      <c r="M3201" s="67"/>
      <c r="O3201" s="68"/>
      <c r="P3201" s="68"/>
      <c r="Q3201" s="68"/>
      <c r="R3201" s="68"/>
    </row>
    <row r="3202" spans="13:18">
      <c r="M3202" s="67"/>
      <c r="O3202" s="68"/>
      <c r="P3202" s="68"/>
      <c r="Q3202" s="68"/>
      <c r="R3202" s="68"/>
    </row>
    <row r="3203" spans="13:18">
      <c r="M3203" s="67"/>
      <c r="O3203" s="68"/>
      <c r="P3203" s="68"/>
      <c r="Q3203" s="68"/>
      <c r="R3203" s="68"/>
    </row>
    <row r="3204" spans="13:18">
      <c r="M3204" s="67"/>
      <c r="O3204" s="68"/>
      <c r="P3204" s="68"/>
      <c r="Q3204" s="68"/>
      <c r="R3204" s="68"/>
    </row>
    <row r="3205" spans="13:18">
      <c r="M3205" s="67"/>
      <c r="O3205" s="68"/>
      <c r="P3205" s="68"/>
      <c r="Q3205" s="68"/>
      <c r="R3205" s="68"/>
    </row>
    <row r="3206" spans="13:18">
      <c r="M3206" s="67"/>
      <c r="O3206" s="68"/>
      <c r="P3206" s="68"/>
      <c r="Q3206" s="68"/>
      <c r="R3206" s="68"/>
    </row>
    <row r="3207" spans="13:18">
      <c r="M3207" s="67"/>
      <c r="O3207" s="68"/>
      <c r="P3207" s="68"/>
      <c r="Q3207" s="68"/>
      <c r="R3207" s="68"/>
    </row>
    <row r="3208" spans="13:18">
      <c r="M3208" s="67"/>
      <c r="O3208" s="68"/>
      <c r="P3208" s="68"/>
      <c r="Q3208" s="68"/>
      <c r="R3208" s="68"/>
    </row>
    <row r="3209" spans="13:18">
      <c r="M3209" s="67"/>
      <c r="O3209" s="68"/>
      <c r="P3209" s="68"/>
      <c r="Q3209" s="68"/>
      <c r="R3209" s="68"/>
    </row>
    <row r="3210" spans="13:18">
      <c r="M3210" s="67"/>
      <c r="O3210" s="68"/>
      <c r="P3210" s="68"/>
      <c r="Q3210" s="68"/>
      <c r="R3210" s="68"/>
    </row>
    <row r="3211" spans="13:18">
      <c r="M3211" s="67"/>
      <c r="O3211" s="68"/>
      <c r="P3211" s="68"/>
      <c r="Q3211" s="68"/>
      <c r="R3211" s="68"/>
    </row>
    <row r="3212" spans="13:18">
      <c r="M3212" s="67"/>
      <c r="O3212" s="68"/>
      <c r="P3212" s="68"/>
      <c r="Q3212" s="68"/>
      <c r="R3212" s="68"/>
    </row>
    <row r="3213" spans="13:18">
      <c r="M3213" s="67"/>
      <c r="O3213" s="68"/>
      <c r="P3213" s="68"/>
      <c r="Q3213" s="68"/>
      <c r="R3213" s="68"/>
    </row>
    <row r="3214" spans="13:18">
      <c r="M3214" s="67"/>
      <c r="O3214" s="68"/>
      <c r="P3214" s="68"/>
      <c r="Q3214" s="68"/>
      <c r="R3214" s="68"/>
    </row>
    <row r="3215" spans="13:18">
      <c r="M3215" s="67"/>
      <c r="O3215" s="68"/>
      <c r="P3215" s="68"/>
      <c r="Q3215" s="68"/>
      <c r="R3215" s="68"/>
    </row>
    <row r="3216" spans="13:18">
      <c r="M3216" s="67"/>
      <c r="O3216" s="68"/>
      <c r="P3216" s="68"/>
      <c r="Q3216" s="68"/>
      <c r="R3216" s="68"/>
    </row>
    <row r="3217" spans="13:18">
      <c r="M3217" s="67"/>
      <c r="O3217" s="68"/>
      <c r="P3217" s="68"/>
      <c r="Q3217" s="68"/>
      <c r="R3217" s="68"/>
    </row>
    <row r="3218" spans="13:18">
      <c r="M3218" s="67"/>
      <c r="O3218" s="68"/>
      <c r="P3218" s="68"/>
      <c r="Q3218" s="68"/>
      <c r="R3218" s="68"/>
    </row>
    <row r="3219" spans="13:18">
      <c r="M3219" s="67"/>
      <c r="O3219" s="68"/>
      <c r="P3219" s="68"/>
      <c r="Q3219" s="68"/>
      <c r="R3219" s="68"/>
    </row>
    <row r="3220" spans="13:18">
      <c r="M3220" s="67"/>
      <c r="O3220" s="68"/>
      <c r="P3220" s="68"/>
      <c r="Q3220" s="68"/>
      <c r="R3220" s="68"/>
    </row>
    <row r="3221" spans="13:18">
      <c r="M3221" s="67"/>
      <c r="O3221" s="68"/>
      <c r="P3221" s="68"/>
      <c r="Q3221" s="68"/>
      <c r="R3221" s="68"/>
    </row>
    <row r="3222" spans="13:18">
      <c r="M3222" s="67"/>
      <c r="O3222" s="68"/>
      <c r="P3222" s="68"/>
      <c r="Q3222" s="68"/>
      <c r="R3222" s="68"/>
    </row>
    <row r="3223" spans="13:18">
      <c r="M3223" s="67"/>
      <c r="O3223" s="68"/>
      <c r="P3223" s="68"/>
      <c r="Q3223" s="68"/>
      <c r="R3223" s="68"/>
    </row>
    <row r="3224" spans="13:18">
      <c r="M3224" s="67"/>
      <c r="O3224" s="68"/>
      <c r="P3224" s="68"/>
      <c r="Q3224" s="68"/>
      <c r="R3224" s="68"/>
    </row>
    <row r="3225" spans="13:18">
      <c r="M3225" s="67"/>
      <c r="O3225" s="68"/>
      <c r="P3225" s="68"/>
      <c r="Q3225" s="68"/>
      <c r="R3225" s="68"/>
    </row>
    <row r="3226" spans="13:18">
      <c r="M3226" s="67"/>
      <c r="O3226" s="68"/>
      <c r="P3226" s="68"/>
      <c r="Q3226" s="68"/>
      <c r="R3226" s="68"/>
    </row>
    <row r="3227" spans="13:18">
      <c r="M3227" s="67"/>
      <c r="O3227" s="68"/>
      <c r="P3227" s="68"/>
      <c r="Q3227" s="68"/>
      <c r="R3227" s="68"/>
    </row>
    <row r="3228" spans="13:18">
      <c r="M3228" s="67"/>
      <c r="O3228" s="68"/>
      <c r="P3228" s="68"/>
      <c r="Q3228" s="68"/>
      <c r="R3228" s="68"/>
    </row>
    <row r="3229" spans="13:18">
      <c r="M3229" s="67"/>
      <c r="O3229" s="68"/>
      <c r="P3229" s="68"/>
      <c r="Q3229" s="68"/>
      <c r="R3229" s="68"/>
    </row>
    <row r="3230" spans="13:18">
      <c r="M3230" s="67"/>
      <c r="O3230" s="68"/>
      <c r="P3230" s="68"/>
      <c r="Q3230" s="68"/>
      <c r="R3230" s="68"/>
    </row>
    <row r="3231" spans="13:18">
      <c r="M3231" s="67"/>
      <c r="O3231" s="68"/>
      <c r="P3231" s="68"/>
      <c r="Q3231" s="68"/>
      <c r="R3231" s="68"/>
    </row>
    <row r="3232" spans="13:18">
      <c r="M3232" s="67"/>
      <c r="O3232" s="68"/>
      <c r="P3232" s="68"/>
      <c r="Q3232" s="68"/>
      <c r="R3232" s="68"/>
    </row>
    <row r="3233" spans="13:18">
      <c r="M3233" s="67"/>
      <c r="O3233" s="68"/>
      <c r="P3233" s="68"/>
      <c r="Q3233" s="68"/>
      <c r="R3233" s="68"/>
    </row>
    <row r="3234" spans="13:18">
      <c r="M3234" s="67"/>
      <c r="O3234" s="68"/>
      <c r="P3234" s="68"/>
      <c r="Q3234" s="68"/>
      <c r="R3234" s="68"/>
    </row>
    <row r="3235" spans="13:18">
      <c r="M3235" s="67"/>
      <c r="O3235" s="68"/>
      <c r="P3235" s="68"/>
      <c r="Q3235" s="68"/>
      <c r="R3235" s="68"/>
    </row>
    <row r="3236" spans="13:18">
      <c r="M3236" s="67"/>
      <c r="O3236" s="68"/>
      <c r="P3236" s="68"/>
      <c r="Q3236" s="68"/>
      <c r="R3236" s="68"/>
    </row>
    <row r="3237" spans="13:18">
      <c r="M3237" s="67"/>
      <c r="O3237" s="68"/>
      <c r="P3237" s="68"/>
      <c r="Q3237" s="68"/>
      <c r="R3237" s="68"/>
    </row>
    <row r="3238" spans="13:18">
      <c r="M3238" s="67"/>
      <c r="O3238" s="68"/>
      <c r="P3238" s="68"/>
      <c r="Q3238" s="68"/>
      <c r="R3238" s="68"/>
    </row>
    <row r="3239" spans="13:18">
      <c r="M3239" s="67"/>
      <c r="O3239" s="68"/>
      <c r="P3239" s="68"/>
      <c r="Q3239" s="68"/>
      <c r="R3239" s="68"/>
    </row>
    <row r="3240" spans="13:18">
      <c r="M3240" s="67"/>
      <c r="O3240" s="68"/>
      <c r="P3240" s="68"/>
      <c r="Q3240" s="68"/>
      <c r="R3240" s="68"/>
    </row>
    <row r="3241" spans="13:18">
      <c r="M3241" s="67"/>
      <c r="O3241" s="68"/>
      <c r="P3241" s="68"/>
      <c r="Q3241" s="68"/>
      <c r="R3241" s="68"/>
    </row>
    <row r="3242" spans="13:18">
      <c r="M3242" s="67"/>
      <c r="O3242" s="68"/>
      <c r="P3242" s="68"/>
      <c r="Q3242" s="68"/>
      <c r="R3242" s="68"/>
    </row>
    <row r="3243" spans="13:18">
      <c r="M3243" s="67"/>
      <c r="O3243" s="68"/>
      <c r="P3243" s="68"/>
      <c r="Q3243" s="68"/>
      <c r="R3243" s="68"/>
    </row>
    <row r="3244" spans="13:18">
      <c r="M3244" s="67"/>
      <c r="O3244" s="68"/>
      <c r="P3244" s="68"/>
      <c r="Q3244" s="68"/>
      <c r="R3244" s="68"/>
    </row>
    <row r="3245" spans="13:18">
      <c r="M3245" s="67"/>
      <c r="O3245" s="68"/>
      <c r="P3245" s="68"/>
      <c r="Q3245" s="68"/>
      <c r="R3245" s="68"/>
    </row>
    <row r="3246" spans="13:18">
      <c r="M3246" s="67"/>
      <c r="O3246" s="68"/>
      <c r="P3246" s="68"/>
      <c r="Q3246" s="68"/>
      <c r="R3246" s="68"/>
    </row>
    <row r="3247" spans="13:18">
      <c r="M3247" s="67"/>
      <c r="O3247" s="68"/>
      <c r="P3247" s="68"/>
      <c r="Q3247" s="68"/>
      <c r="R3247" s="68"/>
    </row>
    <row r="3248" spans="13:18">
      <c r="M3248" s="67"/>
      <c r="O3248" s="68"/>
      <c r="P3248" s="68"/>
      <c r="Q3248" s="68"/>
      <c r="R3248" s="68"/>
    </row>
    <row r="3249" spans="13:18">
      <c r="M3249" s="67"/>
      <c r="O3249" s="68"/>
      <c r="P3249" s="68"/>
      <c r="Q3249" s="68"/>
      <c r="R3249" s="68"/>
    </row>
    <row r="3250" spans="13:18">
      <c r="M3250" s="67"/>
      <c r="O3250" s="68"/>
      <c r="P3250" s="68"/>
      <c r="Q3250" s="68"/>
      <c r="R3250" s="68"/>
    </row>
    <row r="3251" spans="13:18">
      <c r="M3251" s="67"/>
      <c r="O3251" s="68"/>
      <c r="P3251" s="68"/>
      <c r="Q3251" s="68"/>
      <c r="R3251" s="68"/>
    </row>
    <row r="3252" spans="13:18">
      <c r="M3252" s="67"/>
      <c r="O3252" s="68"/>
      <c r="P3252" s="68"/>
      <c r="Q3252" s="68"/>
      <c r="R3252" s="68"/>
    </row>
    <row r="3253" spans="13:18">
      <c r="M3253" s="67"/>
      <c r="O3253" s="68"/>
      <c r="P3253" s="68"/>
      <c r="Q3253" s="68"/>
      <c r="R3253" s="68"/>
    </row>
    <row r="3254" spans="13:18">
      <c r="M3254" s="67"/>
      <c r="O3254" s="68"/>
      <c r="P3254" s="68"/>
      <c r="Q3254" s="68"/>
      <c r="R3254" s="68"/>
    </row>
    <row r="3255" spans="13:18">
      <c r="M3255" s="67"/>
      <c r="O3255" s="68"/>
      <c r="P3255" s="68"/>
      <c r="Q3255" s="68"/>
      <c r="R3255" s="68"/>
    </row>
    <row r="3256" spans="13:18">
      <c r="M3256" s="67"/>
      <c r="O3256" s="68"/>
      <c r="P3256" s="68"/>
      <c r="Q3256" s="68"/>
      <c r="R3256" s="68"/>
    </row>
    <row r="3257" spans="13:18">
      <c r="M3257" s="67"/>
      <c r="O3257" s="68"/>
      <c r="P3257" s="68"/>
      <c r="Q3257" s="68"/>
      <c r="R3257" s="68"/>
    </row>
    <row r="3258" spans="13:18">
      <c r="M3258" s="67"/>
      <c r="O3258" s="68"/>
      <c r="P3258" s="68"/>
      <c r="Q3258" s="68"/>
      <c r="R3258" s="68"/>
    </row>
    <row r="3259" spans="13:18">
      <c r="M3259" s="67"/>
      <c r="O3259" s="68"/>
      <c r="P3259" s="68"/>
      <c r="Q3259" s="68"/>
      <c r="R3259" s="68"/>
    </row>
    <row r="3260" spans="13:18">
      <c r="M3260" s="67"/>
      <c r="O3260" s="68"/>
      <c r="P3260" s="68"/>
      <c r="Q3260" s="68"/>
      <c r="R3260" s="68"/>
    </row>
    <row r="3261" spans="13:18">
      <c r="M3261" s="67"/>
      <c r="O3261" s="68"/>
      <c r="P3261" s="68"/>
      <c r="Q3261" s="68"/>
      <c r="R3261" s="68"/>
    </row>
    <row r="3262" spans="13:18">
      <c r="M3262" s="67"/>
      <c r="O3262" s="68"/>
      <c r="P3262" s="68"/>
      <c r="Q3262" s="68"/>
      <c r="R3262" s="68"/>
    </row>
    <row r="3263" spans="13:18">
      <c r="M3263" s="67"/>
      <c r="O3263" s="68"/>
      <c r="P3263" s="68"/>
      <c r="Q3263" s="68"/>
      <c r="R3263" s="68"/>
    </row>
    <row r="3264" spans="13:18">
      <c r="M3264" s="67"/>
      <c r="O3264" s="68"/>
      <c r="P3264" s="68"/>
      <c r="Q3264" s="68"/>
      <c r="R3264" s="68"/>
    </row>
    <row r="3265" spans="13:18">
      <c r="M3265" s="67"/>
      <c r="O3265" s="68"/>
      <c r="P3265" s="68"/>
      <c r="Q3265" s="68"/>
      <c r="R3265" s="68"/>
    </row>
    <row r="3266" spans="13:18">
      <c r="M3266" s="67"/>
      <c r="O3266" s="68"/>
      <c r="P3266" s="68"/>
      <c r="Q3266" s="68"/>
      <c r="R3266" s="68"/>
    </row>
    <row r="3267" spans="13:18">
      <c r="M3267" s="67"/>
      <c r="O3267" s="68"/>
      <c r="P3267" s="68"/>
      <c r="Q3267" s="68"/>
      <c r="R3267" s="68"/>
    </row>
    <row r="3268" spans="13:18">
      <c r="M3268" s="67"/>
      <c r="O3268" s="68"/>
      <c r="P3268" s="68"/>
      <c r="Q3268" s="68"/>
      <c r="R3268" s="68"/>
    </row>
    <row r="3269" spans="13:18">
      <c r="M3269" s="67"/>
      <c r="O3269" s="68"/>
      <c r="P3269" s="68"/>
      <c r="Q3269" s="68"/>
      <c r="R3269" s="68"/>
    </row>
    <row r="3270" spans="13:18">
      <c r="M3270" s="67"/>
      <c r="O3270" s="68"/>
      <c r="P3270" s="68"/>
      <c r="Q3270" s="68"/>
      <c r="R3270" s="68"/>
    </row>
    <row r="3271" spans="13:18">
      <c r="M3271" s="67"/>
      <c r="O3271" s="68"/>
      <c r="P3271" s="68"/>
      <c r="Q3271" s="68"/>
      <c r="R3271" s="68"/>
    </row>
    <row r="3272" spans="13:18">
      <c r="M3272" s="67"/>
      <c r="O3272" s="68"/>
      <c r="P3272" s="68"/>
      <c r="Q3272" s="68"/>
      <c r="R3272" s="68"/>
    </row>
    <row r="3273" spans="13:18">
      <c r="M3273" s="67"/>
      <c r="O3273" s="68"/>
      <c r="P3273" s="68"/>
      <c r="Q3273" s="68"/>
      <c r="R3273" s="68"/>
    </row>
    <row r="3274" spans="13:18">
      <c r="M3274" s="67"/>
      <c r="O3274" s="68"/>
      <c r="P3274" s="68"/>
      <c r="Q3274" s="68"/>
      <c r="R3274" s="68"/>
    </row>
    <row r="3275" spans="13:18">
      <c r="M3275" s="67"/>
      <c r="O3275" s="68"/>
      <c r="P3275" s="68"/>
      <c r="Q3275" s="68"/>
      <c r="R3275" s="68"/>
    </row>
    <row r="3276" spans="13:18">
      <c r="M3276" s="67"/>
      <c r="O3276" s="68"/>
      <c r="P3276" s="68"/>
      <c r="Q3276" s="68"/>
      <c r="R3276" s="68"/>
    </row>
    <row r="3277" spans="13:18">
      <c r="M3277" s="67"/>
      <c r="O3277" s="68"/>
      <c r="P3277" s="68"/>
      <c r="Q3277" s="68"/>
      <c r="R3277" s="68"/>
    </row>
    <row r="3278" spans="13:18">
      <c r="M3278" s="67"/>
      <c r="O3278" s="68"/>
      <c r="P3278" s="68"/>
      <c r="Q3278" s="68"/>
      <c r="R3278" s="68"/>
    </row>
    <row r="3279" spans="13:18">
      <c r="M3279" s="67"/>
      <c r="O3279" s="68"/>
      <c r="P3279" s="68"/>
      <c r="Q3279" s="68"/>
      <c r="R3279" s="68"/>
    </row>
    <row r="3280" spans="13:18">
      <c r="M3280" s="67"/>
      <c r="O3280" s="68"/>
      <c r="P3280" s="68"/>
      <c r="Q3280" s="68"/>
      <c r="R3280" s="68"/>
    </row>
    <row r="3281" spans="13:18">
      <c r="M3281" s="67"/>
      <c r="O3281" s="68"/>
      <c r="P3281" s="68"/>
      <c r="Q3281" s="68"/>
      <c r="R3281" s="68"/>
    </row>
    <row r="3282" spans="13:18">
      <c r="M3282" s="67"/>
      <c r="O3282" s="68"/>
      <c r="P3282" s="68"/>
      <c r="Q3282" s="68"/>
      <c r="R3282" s="68"/>
    </row>
    <row r="3283" spans="13:18">
      <c r="M3283" s="67"/>
      <c r="O3283" s="68"/>
      <c r="P3283" s="68"/>
      <c r="Q3283" s="68"/>
      <c r="R3283" s="68"/>
    </row>
    <row r="3284" spans="13:18">
      <c r="M3284" s="67"/>
      <c r="O3284" s="68"/>
      <c r="P3284" s="68"/>
      <c r="Q3284" s="68"/>
      <c r="R3284" s="68"/>
    </row>
    <row r="3285" spans="13:18">
      <c r="M3285" s="67"/>
      <c r="O3285" s="68"/>
      <c r="P3285" s="68"/>
      <c r="Q3285" s="68"/>
      <c r="R3285" s="68"/>
    </row>
    <row r="3286" spans="13:18">
      <c r="M3286" s="67"/>
      <c r="O3286" s="68"/>
      <c r="P3286" s="68"/>
      <c r="Q3286" s="68"/>
      <c r="R3286" s="68"/>
    </row>
    <row r="3287" spans="13:18">
      <c r="M3287" s="67"/>
      <c r="O3287" s="68"/>
      <c r="P3287" s="68"/>
      <c r="Q3287" s="68"/>
      <c r="R3287" s="68"/>
    </row>
    <row r="3288" spans="13:18">
      <c r="M3288" s="67"/>
      <c r="O3288" s="68"/>
      <c r="P3288" s="68"/>
      <c r="Q3288" s="68"/>
      <c r="R3288" s="68"/>
    </row>
    <row r="3289" spans="13:18">
      <c r="M3289" s="67"/>
      <c r="O3289" s="68"/>
      <c r="P3289" s="68"/>
      <c r="Q3289" s="68"/>
      <c r="R3289" s="68"/>
    </row>
    <row r="3290" spans="13:18">
      <c r="M3290" s="67"/>
      <c r="O3290" s="68"/>
      <c r="P3290" s="68"/>
      <c r="Q3290" s="68"/>
      <c r="R3290" s="68"/>
    </row>
    <row r="3291" spans="13:18">
      <c r="M3291" s="67"/>
      <c r="O3291" s="68"/>
      <c r="P3291" s="68"/>
      <c r="Q3291" s="68"/>
      <c r="R3291" s="68"/>
    </row>
    <row r="3292" spans="13:18">
      <c r="M3292" s="67"/>
      <c r="O3292" s="68"/>
      <c r="P3292" s="68"/>
      <c r="Q3292" s="68"/>
      <c r="R3292" s="68"/>
    </row>
    <row r="3293" spans="13:18">
      <c r="M3293" s="67"/>
      <c r="O3293" s="68"/>
      <c r="P3293" s="68"/>
      <c r="Q3293" s="68"/>
      <c r="R3293" s="68"/>
    </row>
    <row r="3294" spans="13:18">
      <c r="M3294" s="67"/>
      <c r="O3294" s="68"/>
      <c r="P3294" s="68"/>
      <c r="Q3294" s="68"/>
      <c r="R3294" s="68"/>
    </row>
    <row r="3295" spans="13:18">
      <c r="M3295" s="67"/>
      <c r="O3295" s="68"/>
      <c r="P3295" s="68"/>
      <c r="Q3295" s="68"/>
      <c r="R3295" s="68"/>
    </row>
    <row r="3296" spans="13:18">
      <c r="M3296" s="67"/>
      <c r="O3296" s="68"/>
      <c r="P3296" s="68"/>
      <c r="Q3296" s="68"/>
      <c r="R3296" s="68"/>
    </row>
    <row r="3297" spans="13:18">
      <c r="M3297" s="67"/>
      <c r="O3297" s="68"/>
      <c r="P3297" s="68"/>
      <c r="Q3297" s="68"/>
      <c r="R3297" s="68"/>
    </row>
    <row r="3298" spans="13:18">
      <c r="M3298" s="67"/>
      <c r="O3298" s="68"/>
      <c r="P3298" s="68"/>
      <c r="Q3298" s="68"/>
      <c r="R3298" s="68"/>
    </row>
    <row r="3299" spans="13:18">
      <c r="M3299" s="67"/>
      <c r="O3299" s="68"/>
      <c r="P3299" s="68"/>
      <c r="Q3299" s="68"/>
      <c r="R3299" s="68"/>
    </row>
    <row r="3300" spans="13:18">
      <c r="M3300" s="67"/>
      <c r="O3300" s="68"/>
      <c r="P3300" s="68"/>
      <c r="Q3300" s="68"/>
      <c r="R3300" s="68"/>
    </row>
    <row r="3301" spans="13:18">
      <c r="M3301" s="67"/>
      <c r="O3301" s="68"/>
      <c r="P3301" s="68"/>
      <c r="Q3301" s="68"/>
      <c r="R3301" s="68"/>
    </row>
    <row r="3302" spans="13:18">
      <c r="M3302" s="67"/>
      <c r="O3302" s="68"/>
      <c r="P3302" s="68"/>
      <c r="Q3302" s="68"/>
      <c r="R3302" s="68"/>
    </row>
    <row r="3303" spans="13:18">
      <c r="M3303" s="67"/>
      <c r="O3303" s="68"/>
      <c r="P3303" s="68"/>
      <c r="Q3303" s="68"/>
      <c r="R3303" s="68"/>
    </row>
    <row r="3304" spans="13:18">
      <c r="M3304" s="67"/>
      <c r="O3304" s="68"/>
      <c r="P3304" s="68"/>
      <c r="Q3304" s="68"/>
      <c r="R3304" s="68"/>
    </row>
    <row r="3305" spans="13:18">
      <c r="M3305" s="67"/>
      <c r="O3305" s="68"/>
      <c r="P3305" s="68"/>
      <c r="Q3305" s="68"/>
      <c r="R3305" s="68"/>
    </row>
    <row r="3306" spans="13:18">
      <c r="M3306" s="67"/>
      <c r="O3306" s="68"/>
      <c r="P3306" s="68"/>
      <c r="Q3306" s="68"/>
      <c r="R3306" s="68"/>
    </row>
    <row r="3307" spans="13:18">
      <c r="M3307" s="67"/>
      <c r="O3307" s="68"/>
      <c r="P3307" s="68"/>
      <c r="Q3307" s="68"/>
      <c r="R3307" s="68"/>
    </row>
    <row r="3308" spans="13:18">
      <c r="M3308" s="67"/>
      <c r="O3308" s="68"/>
      <c r="P3308" s="68"/>
      <c r="Q3308" s="68"/>
      <c r="R3308" s="68"/>
    </row>
    <row r="3309" spans="13:18">
      <c r="M3309" s="67"/>
      <c r="O3309" s="68"/>
      <c r="P3309" s="68"/>
      <c r="Q3309" s="68"/>
      <c r="R3309" s="68"/>
    </row>
    <row r="3310" spans="13:18">
      <c r="M3310" s="67"/>
      <c r="O3310" s="68"/>
      <c r="P3310" s="68"/>
      <c r="Q3310" s="68"/>
      <c r="R3310" s="68"/>
    </row>
    <row r="3311" spans="13:18">
      <c r="M3311" s="67"/>
      <c r="O3311" s="68"/>
      <c r="P3311" s="68"/>
      <c r="Q3311" s="68"/>
      <c r="R3311" s="68"/>
    </row>
    <row r="3312" spans="13:18">
      <c r="M3312" s="67"/>
      <c r="O3312" s="68"/>
      <c r="P3312" s="68"/>
      <c r="Q3312" s="68"/>
      <c r="R3312" s="68"/>
    </row>
    <row r="3313" spans="13:18">
      <c r="M3313" s="67"/>
      <c r="O3313" s="68"/>
      <c r="P3313" s="68"/>
      <c r="Q3313" s="68"/>
      <c r="R3313" s="68"/>
    </row>
    <row r="3314" spans="13:18">
      <c r="M3314" s="67"/>
      <c r="O3314" s="68"/>
      <c r="P3314" s="68"/>
      <c r="Q3314" s="68"/>
      <c r="R3314" s="68"/>
    </row>
    <row r="3315" spans="13:18">
      <c r="M3315" s="67"/>
      <c r="O3315" s="68"/>
      <c r="P3315" s="68"/>
      <c r="Q3315" s="68"/>
      <c r="R3315" s="68"/>
    </row>
    <row r="3316" spans="13:18">
      <c r="M3316" s="67"/>
      <c r="O3316" s="68"/>
      <c r="P3316" s="68"/>
      <c r="Q3316" s="68"/>
      <c r="R3316" s="68"/>
    </row>
    <row r="3317" spans="13:18">
      <c r="M3317" s="67"/>
      <c r="O3317" s="68"/>
      <c r="P3317" s="68"/>
      <c r="Q3317" s="68"/>
      <c r="R3317" s="68"/>
    </row>
    <row r="3318" spans="13:18">
      <c r="M3318" s="67"/>
      <c r="O3318" s="68"/>
      <c r="P3318" s="68"/>
      <c r="Q3318" s="68"/>
      <c r="R3318" s="68"/>
    </row>
    <row r="3319" spans="13:18">
      <c r="M3319" s="67"/>
      <c r="O3319" s="68"/>
      <c r="P3319" s="68"/>
      <c r="Q3319" s="68"/>
      <c r="R3319" s="68"/>
    </row>
    <row r="3320" spans="13:18">
      <c r="M3320" s="67"/>
      <c r="O3320" s="68"/>
      <c r="P3320" s="68"/>
      <c r="Q3320" s="68"/>
      <c r="R3320" s="68"/>
    </row>
    <row r="3321" spans="13:18">
      <c r="M3321" s="67"/>
      <c r="O3321" s="68"/>
      <c r="P3321" s="68"/>
      <c r="Q3321" s="68"/>
      <c r="R3321" s="68"/>
    </row>
    <row r="3322" spans="13:18">
      <c r="M3322" s="67"/>
      <c r="O3322" s="68"/>
      <c r="P3322" s="68"/>
      <c r="Q3322" s="68"/>
      <c r="R3322" s="68"/>
    </row>
    <row r="3323" spans="13:18">
      <c r="M3323" s="67"/>
      <c r="O3323" s="68"/>
      <c r="P3323" s="68"/>
      <c r="Q3323" s="68"/>
      <c r="R3323" s="68"/>
    </row>
    <row r="3324" spans="13:18">
      <c r="M3324" s="67"/>
      <c r="O3324" s="68"/>
      <c r="P3324" s="68"/>
      <c r="Q3324" s="68"/>
      <c r="R3324" s="68"/>
    </row>
    <row r="3325" spans="13:18">
      <c r="M3325" s="67"/>
      <c r="O3325" s="68"/>
      <c r="P3325" s="68"/>
      <c r="Q3325" s="68"/>
      <c r="R3325" s="68"/>
    </row>
    <row r="3326" spans="13:18">
      <c r="M3326" s="67"/>
      <c r="O3326" s="68"/>
      <c r="P3326" s="68"/>
      <c r="Q3326" s="68"/>
      <c r="R3326" s="68"/>
    </row>
    <row r="3327" spans="13:18">
      <c r="M3327" s="67"/>
      <c r="O3327" s="68"/>
      <c r="P3327" s="68"/>
      <c r="Q3327" s="68"/>
      <c r="R3327" s="68"/>
    </row>
    <row r="3328" spans="13:18">
      <c r="M3328" s="67"/>
      <c r="O3328" s="68"/>
      <c r="P3328" s="68"/>
      <c r="Q3328" s="68"/>
      <c r="R3328" s="68"/>
    </row>
    <row r="3329" spans="13:18">
      <c r="M3329" s="67"/>
      <c r="O3329" s="68"/>
      <c r="P3329" s="68"/>
      <c r="Q3329" s="68"/>
      <c r="R3329" s="68"/>
    </row>
    <row r="3330" spans="13:18">
      <c r="M3330" s="67"/>
      <c r="O3330" s="68"/>
      <c r="P3330" s="68"/>
      <c r="Q3330" s="68"/>
      <c r="R3330" s="68"/>
    </row>
    <row r="3331" spans="13:18">
      <c r="M3331" s="67"/>
      <c r="O3331" s="68"/>
      <c r="P3331" s="68"/>
      <c r="Q3331" s="68"/>
      <c r="R3331" s="68"/>
    </row>
    <row r="3332" spans="13:18">
      <c r="M3332" s="67"/>
      <c r="O3332" s="68"/>
      <c r="P3332" s="68"/>
      <c r="Q3332" s="68"/>
      <c r="R3332" s="68"/>
    </row>
    <row r="3333" spans="13:18">
      <c r="M3333" s="67"/>
      <c r="O3333" s="68"/>
      <c r="P3333" s="68"/>
      <c r="Q3333" s="68"/>
      <c r="R3333" s="68"/>
    </row>
    <row r="3334" spans="13:18">
      <c r="M3334" s="67"/>
      <c r="O3334" s="68"/>
      <c r="P3334" s="68"/>
      <c r="Q3334" s="68"/>
      <c r="R3334" s="68"/>
    </row>
    <row r="3335" spans="13:18">
      <c r="M3335" s="67"/>
      <c r="O3335" s="68"/>
      <c r="P3335" s="68"/>
      <c r="Q3335" s="68"/>
      <c r="R3335" s="68"/>
    </row>
    <row r="3336" spans="13:18">
      <c r="M3336" s="67"/>
      <c r="O3336" s="68"/>
      <c r="P3336" s="68"/>
      <c r="Q3336" s="68"/>
      <c r="R3336" s="68"/>
    </row>
    <row r="3337" spans="13:18">
      <c r="M3337" s="67"/>
      <c r="O3337" s="68"/>
      <c r="P3337" s="68"/>
      <c r="Q3337" s="68"/>
      <c r="R3337" s="68"/>
    </row>
    <row r="3338" spans="13:18">
      <c r="M3338" s="67"/>
      <c r="O3338" s="68"/>
      <c r="P3338" s="68"/>
      <c r="Q3338" s="68"/>
      <c r="R3338" s="68"/>
    </row>
    <row r="3339" spans="13:18">
      <c r="M3339" s="67"/>
      <c r="O3339" s="68"/>
      <c r="P3339" s="68"/>
      <c r="Q3339" s="68"/>
      <c r="R3339" s="68"/>
    </row>
    <row r="3340" spans="13:18">
      <c r="M3340" s="67"/>
      <c r="O3340" s="68"/>
      <c r="P3340" s="68"/>
      <c r="Q3340" s="68"/>
      <c r="R3340" s="68"/>
    </row>
    <row r="3341" spans="13:18">
      <c r="M3341" s="67"/>
      <c r="O3341" s="68"/>
      <c r="P3341" s="68"/>
      <c r="Q3341" s="68"/>
      <c r="R3341" s="68"/>
    </row>
    <row r="3342" spans="13:18">
      <c r="M3342" s="67"/>
      <c r="O3342" s="68"/>
      <c r="P3342" s="68"/>
      <c r="Q3342" s="68"/>
      <c r="R3342" s="68"/>
    </row>
    <row r="3343" spans="13:18">
      <c r="M3343" s="67"/>
      <c r="O3343" s="68"/>
      <c r="P3343" s="68"/>
      <c r="Q3343" s="68"/>
      <c r="R3343" s="68"/>
    </row>
    <row r="3344" spans="13:18">
      <c r="M3344" s="67"/>
      <c r="O3344" s="68"/>
      <c r="P3344" s="68"/>
      <c r="Q3344" s="68"/>
      <c r="R3344" s="68"/>
    </row>
    <row r="3345" spans="13:18">
      <c r="M3345" s="67"/>
      <c r="O3345" s="68"/>
      <c r="P3345" s="68"/>
      <c r="Q3345" s="68"/>
      <c r="R3345" s="68"/>
    </row>
    <row r="3346" spans="13:18">
      <c r="M3346" s="67"/>
      <c r="O3346" s="68"/>
      <c r="P3346" s="68"/>
      <c r="Q3346" s="68"/>
      <c r="R3346" s="68"/>
    </row>
    <row r="3347" spans="13:18">
      <c r="M3347" s="67"/>
      <c r="O3347" s="68"/>
      <c r="P3347" s="68"/>
      <c r="Q3347" s="68"/>
      <c r="R3347" s="68"/>
    </row>
    <row r="3348" spans="13:18">
      <c r="M3348" s="67"/>
      <c r="O3348" s="68"/>
      <c r="P3348" s="68"/>
      <c r="Q3348" s="68"/>
      <c r="R3348" s="68"/>
    </row>
    <row r="3349" spans="13:18">
      <c r="M3349" s="67"/>
      <c r="O3349" s="68"/>
      <c r="P3349" s="68"/>
      <c r="Q3349" s="68"/>
      <c r="R3349" s="68"/>
    </row>
    <row r="3350" spans="13:18">
      <c r="M3350" s="67"/>
      <c r="O3350" s="68"/>
      <c r="P3350" s="68"/>
      <c r="Q3350" s="68"/>
      <c r="R3350" s="68"/>
    </row>
    <row r="3351" spans="13:18">
      <c r="M3351" s="67"/>
      <c r="O3351" s="68"/>
      <c r="P3351" s="68"/>
      <c r="Q3351" s="68"/>
      <c r="R3351" s="68"/>
    </row>
    <row r="3352" spans="13:18">
      <c r="M3352" s="67"/>
      <c r="O3352" s="68"/>
      <c r="P3352" s="68"/>
      <c r="Q3352" s="68"/>
      <c r="R3352" s="68"/>
    </row>
    <row r="3353" spans="13:18">
      <c r="M3353" s="67"/>
      <c r="O3353" s="68"/>
      <c r="P3353" s="68"/>
      <c r="Q3353" s="68"/>
      <c r="R3353" s="68"/>
    </row>
    <row r="3354" spans="13:18">
      <c r="M3354" s="67"/>
      <c r="O3354" s="68"/>
      <c r="P3354" s="68"/>
      <c r="Q3354" s="68"/>
      <c r="R3354" s="68"/>
    </row>
    <row r="3355" spans="13:18">
      <c r="M3355" s="67"/>
      <c r="O3355" s="68"/>
      <c r="P3355" s="68"/>
      <c r="Q3355" s="68"/>
      <c r="R3355" s="68"/>
    </row>
    <row r="3356" spans="13:18">
      <c r="M3356" s="67"/>
      <c r="O3356" s="68"/>
      <c r="P3356" s="68"/>
      <c r="Q3356" s="68"/>
      <c r="R3356" s="68"/>
    </row>
    <row r="3357" spans="13:18">
      <c r="M3357" s="67"/>
      <c r="O3357" s="68"/>
      <c r="P3357" s="68"/>
      <c r="Q3357" s="68"/>
      <c r="R3357" s="68"/>
    </row>
    <row r="3358" spans="13:18">
      <c r="M3358" s="67"/>
      <c r="O3358" s="68"/>
      <c r="P3358" s="68"/>
      <c r="Q3358" s="68"/>
      <c r="R3358" s="68"/>
    </row>
    <row r="3359" spans="13:18">
      <c r="M3359" s="67"/>
      <c r="O3359" s="68"/>
      <c r="P3359" s="68"/>
      <c r="Q3359" s="68"/>
      <c r="R3359" s="68"/>
    </row>
    <row r="3360" spans="13:18">
      <c r="M3360" s="67"/>
      <c r="O3360" s="68"/>
      <c r="P3360" s="68"/>
      <c r="Q3360" s="68"/>
      <c r="R3360" s="68"/>
    </row>
    <row r="3361" spans="13:18">
      <c r="M3361" s="67"/>
      <c r="O3361" s="68"/>
      <c r="P3361" s="68"/>
      <c r="Q3361" s="68"/>
      <c r="R3361" s="68"/>
    </row>
    <row r="3362" spans="13:18">
      <c r="M3362" s="67"/>
      <c r="O3362" s="68"/>
      <c r="P3362" s="68"/>
      <c r="Q3362" s="68"/>
      <c r="R3362" s="68"/>
    </row>
    <row r="3363" spans="13:18">
      <c r="M3363" s="67"/>
      <c r="O3363" s="68"/>
      <c r="P3363" s="68"/>
      <c r="Q3363" s="68"/>
      <c r="R3363" s="68"/>
    </row>
    <row r="3364" spans="13:18">
      <c r="M3364" s="67"/>
      <c r="O3364" s="68"/>
      <c r="P3364" s="68"/>
      <c r="Q3364" s="68"/>
      <c r="R3364" s="68"/>
    </row>
    <row r="3365" spans="13:18">
      <c r="M3365" s="67"/>
      <c r="O3365" s="68"/>
      <c r="P3365" s="68"/>
      <c r="Q3365" s="68"/>
      <c r="R3365" s="68"/>
    </row>
    <row r="3366" spans="13:18">
      <c r="M3366" s="67"/>
      <c r="O3366" s="68"/>
      <c r="P3366" s="68"/>
      <c r="Q3366" s="68"/>
      <c r="R3366" s="68"/>
    </row>
    <row r="3367" spans="13:18">
      <c r="M3367" s="67"/>
      <c r="O3367" s="68"/>
      <c r="P3367" s="68"/>
      <c r="Q3367" s="68"/>
      <c r="R3367" s="68"/>
    </row>
    <row r="3368" spans="13:18">
      <c r="M3368" s="67"/>
      <c r="O3368" s="68"/>
      <c r="P3368" s="68"/>
      <c r="Q3368" s="68"/>
      <c r="R3368" s="68"/>
    </row>
    <row r="3369" spans="13:18">
      <c r="M3369" s="67"/>
      <c r="O3369" s="68"/>
      <c r="P3369" s="68"/>
      <c r="Q3369" s="68"/>
      <c r="R3369" s="68"/>
    </row>
    <row r="3370" spans="13:18">
      <c r="M3370" s="67"/>
      <c r="O3370" s="68"/>
      <c r="P3370" s="68"/>
      <c r="Q3370" s="68"/>
      <c r="R3370" s="68"/>
    </row>
    <row r="3371" spans="13:18">
      <c r="M3371" s="67"/>
      <c r="O3371" s="68"/>
      <c r="P3371" s="68"/>
      <c r="Q3371" s="68"/>
      <c r="R3371" s="68"/>
    </row>
    <row r="3372" spans="13:18">
      <c r="M3372" s="67"/>
      <c r="O3372" s="68"/>
      <c r="P3372" s="68"/>
      <c r="Q3372" s="68"/>
      <c r="R3372" s="68"/>
    </row>
    <row r="3373" spans="13:18">
      <c r="M3373" s="67"/>
      <c r="O3373" s="68"/>
      <c r="P3373" s="68"/>
      <c r="Q3373" s="68"/>
      <c r="R3373" s="68"/>
    </row>
    <row r="3374" spans="13:18">
      <c r="M3374" s="67"/>
      <c r="O3374" s="68"/>
      <c r="P3374" s="68"/>
      <c r="Q3374" s="68"/>
      <c r="R3374" s="68"/>
    </row>
    <row r="3375" spans="13:18">
      <c r="M3375" s="67"/>
      <c r="O3375" s="68"/>
      <c r="P3375" s="68"/>
      <c r="Q3375" s="68"/>
      <c r="R3375" s="68"/>
    </row>
    <row r="3376" spans="13:18">
      <c r="M3376" s="67"/>
      <c r="O3376" s="68"/>
      <c r="P3376" s="68"/>
      <c r="Q3376" s="68"/>
      <c r="R3376" s="68"/>
    </row>
    <row r="3377" spans="13:18">
      <c r="M3377" s="67"/>
      <c r="O3377" s="68"/>
      <c r="P3377" s="68"/>
      <c r="Q3377" s="68"/>
      <c r="R3377" s="68"/>
    </row>
    <row r="3378" spans="13:18">
      <c r="M3378" s="67"/>
      <c r="O3378" s="68"/>
      <c r="P3378" s="68"/>
      <c r="Q3378" s="68"/>
      <c r="R3378" s="68"/>
    </row>
    <row r="3379" spans="13:18">
      <c r="M3379" s="67"/>
      <c r="O3379" s="68"/>
      <c r="P3379" s="68"/>
      <c r="Q3379" s="68"/>
      <c r="R3379" s="68"/>
    </row>
    <row r="3380" spans="13:18">
      <c r="M3380" s="67"/>
      <c r="O3380" s="68"/>
      <c r="P3380" s="68"/>
      <c r="Q3380" s="68"/>
      <c r="R3380" s="68"/>
    </row>
    <row r="3381" spans="13:18">
      <c r="M3381" s="67"/>
      <c r="O3381" s="68"/>
      <c r="P3381" s="68"/>
      <c r="Q3381" s="68"/>
      <c r="R3381" s="68"/>
    </row>
    <row r="3382" spans="13:18">
      <c r="M3382" s="67"/>
      <c r="O3382" s="68"/>
      <c r="P3382" s="68"/>
      <c r="Q3382" s="68"/>
      <c r="R3382" s="68"/>
    </row>
    <row r="3383" spans="13:18">
      <c r="M3383" s="67"/>
      <c r="O3383" s="68"/>
      <c r="P3383" s="68"/>
      <c r="Q3383" s="68"/>
      <c r="R3383" s="68"/>
    </row>
    <row r="3384" spans="13:18">
      <c r="M3384" s="67"/>
      <c r="O3384" s="68"/>
      <c r="P3384" s="68"/>
      <c r="Q3384" s="68"/>
      <c r="R3384" s="68"/>
    </row>
    <row r="3385" spans="13:18">
      <c r="M3385" s="67"/>
      <c r="O3385" s="68"/>
      <c r="P3385" s="68"/>
      <c r="Q3385" s="68"/>
      <c r="R3385" s="68"/>
    </row>
    <row r="3386" spans="13:18">
      <c r="M3386" s="67"/>
      <c r="O3386" s="68"/>
      <c r="P3386" s="68"/>
      <c r="Q3386" s="68"/>
      <c r="R3386" s="68"/>
    </row>
    <row r="3387" spans="13:18">
      <c r="M3387" s="67"/>
      <c r="O3387" s="68"/>
      <c r="P3387" s="68"/>
      <c r="Q3387" s="68"/>
      <c r="R3387" s="68"/>
    </row>
    <row r="3388" spans="13:18">
      <c r="M3388" s="67"/>
      <c r="O3388" s="68"/>
      <c r="P3388" s="68"/>
      <c r="Q3388" s="68"/>
      <c r="R3388" s="68"/>
    </row>
    <row r="3389" spans="13:18">
      <c r="M3389" s="67"/>
      <c r="O3389" s="68"/>
      <c r="P3389" s="68"/>
      <c r="Q3389" s="68"/>
      <c r="R3389" s="68"/>
    </row>
    <row r="3390" spans="13:18">
      <c r="M3390" s="67"/>
      <c r="O3390" s="68"/>
      <c r="P3390" s="68"/>
      <c r="Q3390" s="68"/>
      <c r="R3390" s="68"/>
    </row>
    <row r="3391" spans="13:18">
      <c r="M3391" s="67"/>
      <c r="O3391" s="68"/>
      <c r="P3391" s="68"/>
      <c r="Q3391" s="68"/>
      <c r="R3391" s="68"/>
    </row>
    <row r="3392" spans="13:18">
      <c r="M3392" s="67"/>
      <c r="O3392" s="68"/>
      <c r="P3392" s="68"/>
      <c r="Q3392" s="68"/>
      <c r="R3392" s="68"/>
    </row>
    <row r="3393" spans="13:18">
      <c r="M3393" s="67"/>
      <c r="O3393" s="68"/>
      <c r="P3393" s="68"/>
      <c r="Q3393" s="68"/>
      <c r="R3393" s="68"/>
    </row>
    <row r="3394" spans="13:18">
      <c r="M3394" s="67"/>
      <c r="O3394" s="68"/>
      <c r="P3394" s="68"/>
      <c r="Q3394" s="68"/>
      <c r="R3394" s="68"/>
    </row>
    <row r="3395" spans="13:18">
      <c r="M3395" s="67"/>
      <c r="O3395" s="68"/>
      <c r="P3395" s="68"/>
      <c r="Q3395" s="68"/>
      <c r="R3395" s="68"/>
    </row>
    <row r="3396" spans="13:18">
      <c r="M3396" s="67"/>
      <c r="O3396" s="68"/>
      <c r="P3396" s="68"/>
      <c r="Q3396" s="68"/>
      <c r="R3396" s="68"/>
    </row>
    <row r="3397" spans="13:18">
      <c r="M3397" s="67"/>
      <c r="O3397" s="68"/>
      <c r="P3397" s="68"/>
      <c r="Q3397" s="68"/>
      <c r="R3397" s="68"/>
    </row>
    <row r="3398" spans="13:18">
      <c r="M3398" s="67"/>
      <c r="O3398" s="68"/>
      <c r="P3398" s="68"/>
      <c r="Q3398" s="68"/>
      <c r="R3398" s="68"/>
    </row>
    <row r="3399" spans="13:18">
      <c r="M3399" s="67"/>
      <c r="O3399" s="68"/>
      <c r="P3399" s="68"/>
      <c r="Q3399" s="68"/>
      <c r="R3399" s="68"/>
    </row>
    <row r="3400" spans="13:18">
      <c r="M3400" s="67"/>
      <c r="O3400" s="68"/>
      <c r="P3400" s="68"/>
      <c r="Q3400" s="68"/>
      <c r="R3400" s="68"/>
    </row>
    <row r="3401" spans="13:18">
      <c r="M3401" s="67"/>
      <c r="O3401" s="68"/>
      <c r="P3401" s="68"/>
      <c r="Q3401" s="68"/>
      <c r="R3401" s="68"/>
    </row>
    <row r="3402" spans="13:18">
      <c r="M3402" s="67"/>
      <c r="O3402" s="68"/>
      <c r="P3402" s="68"/>
      <c r="Q3402" s="68"/>
      <c r="R3402" s="68"/>
    </row>
    <row r="3403" spans="13:18">
      <c r="M3403" s="67"/>
      <c r="O3403" s="68"/>
      <c r="P3403" s="68"/>
      <c r="Q3403" s="68"/>
      <c r="R3403" s="68"/>
    </row>
    <row r="3404" spans="13:18">
      <c r="M3404" s="67"/>
      <c r="O3404" s="68"/>
      <c r="P3404" s="68"/>
      <c r="Q3404" s="68"/>
      <c r="R3404" s="68"/>
    </row>
    <row r="3405" spans="13:18">
      <c r="M3405" s="67"/>
      <c r="O3405" s="68"/>
      <c r="P3405" s="68"/>
      <c r="Q3405" s="68"/>
      <c r="R3405" s="68"/>
    </row>
    <row r="3406" spans="13:18">
      <c r="M3406" s="67"/>
      <c r="O3406" s="68"/>
      <c r="P3406" s="68"/>
      <c r="Q3406" s="68"/>
      <c r="R3406" s="68"/>
    </row>
    <row r="3407" spans="13:18">
      <c r="M3407" s="67"/>
      <c r="O3407" s="68"/>
      <c r="P3407" s="68"/>
      <c r="Q3407" s="68"/>
      <c r="R3407" s="68"/>
    </row>
    <row r="3408" spans="13:18">
      <c r="M3408" s="67"/>
      <c r="O3408" s="68"/>
      <c r="P3408" s="68"/>
      <c r="Q3408" s="68"/>
      <c r="R3408" s="68"/>
    </row>
    <row r="3409" spans="13:18">
      <c r="M3409" s="67"/>
      <c r="O3409" s="68"/>
      <c r="P3409" s="68"/>
      <c r="Q3409" s="68"/>
      <c r="R3409" s="68"/>
    </row>
    <row r="3410" spans="13:18">
      <c r="M3410" s="67"/>
      <c r="O3410" s="68"/>
      <c r="P3410" s="68"/>
      <c r="Q3410" s="68"/>
      <c r="R3410" s="68"/>
    </row>
    <row r="3411" spans="13:18">
      <c r="M3411" s="67"/>
      <c r="O3411" s="68"/>
      <c r="P3411" s="68"/>
      <c r="Q3411" s="68"/>
      <c r="R3411" s="68"/>
    </row>
    <row r="3412" spans="13:18">
      <c r="M3412" s="67"/>
      <c r="O3412" s="68"/>
      <c r="P3412" s="68"/>
      <c r="Q3412" s="68"/>
      <c r="R3412" s="68"/>
    </row>
    <row r="3413" spans="13:18">
      <c r="M3413" s="67"/>
      <c r="O3413" s="68"/>
      <c r="P3413" s="68"/>
      <c r="Q3413" s="68"/>
      <c r="R3413" s="68"/>
    </row>
    <row r="3414" spans="13:18">
      <c r="M3414" s="67"/>
      <c r="O3414" s="68"/>
      <c r="P3414" s="68"/>
      <c r="Q3414" s="68"/>
      <c r="R3414" s="68"/>
    </row>
    <row r="3415" spans="13:18">
      <c r="M3415" s="67"/>
      <c r="O3415" s="68"/>
      <c r="P3415" s="68"/>
      <c r="Q3415" s="68"/>
      <c r="R3415" s="68"/>
    </row>
    <row r="3416" spans="13:18">
      <c r="M3416" s="67"/>
      <c r="O3416" s="68"/>
      <c r="P3416" s="68"/>
      <c r="Q3416" s="68"/>
      <c r="R3416" s="68"/>
    </row>
    <row r="3417" spans="13:18">
      <c r="M3417" s="67"/>
      <c r="O3417" s="68"/>
      <c r="P3417" s="68"/>
      <c r="Q3417" s="68"/>
      <c r="R3417" s="68"/>
    </row>
    <row r="3418" spans="13:18">
      <c r="M3418" s="67"/>
      <c r="O3418" s="68"/>
      <c r="P3418" s="68"/>
      <c r="Q3418" s="68"/>
      <c r="R3418" s="68"/>
    </row>
    <row r="3419" spans="13:18">
      <c r="M3419" s="67"/>
      <c r="O3419" s="68"/>
      <c r="P3419" s="68"/>
      <c r="Q3419" s="68"/>
      <c r="R3419" s="68"/>
    </row>
    <row r="3420" spans="13:18">
      <c r="M3420" s="67"/>
      <c r="O3420" s="68"/>
      <c r="P3420" s="68"/>
      <c r="Q3420" s="68"/>
      <c r="R3420" s="68"/>
    </row>
    <row r="3421" spans="13:18">
      <c r="M3421" s="67"/>
      <c r="O3421" s="68"/>
      <c r="P3421" s="68"/>
      <c r="Q3421" s="68"/>
      <c r="R3421" s="68"/>
    </row>
    <row r="3422" spans="13:18">
      <c r="M3422" s="67"/>
      <c r="O3422" s="68"/>
      <c r="P3422" s="68"/>
      <c r="Q3422" s="68"/>
      <c r="R3422" s="68"/>
    </row>
    <row r="3423" spans="13:18">
      <c r="M3423" s="67"/>
      <c r="O3423" s="68"/>
      <c r="P3423" s="68"/>
      <c r="Q3423" s="68"/>
      <c r="R3423" s="68"/>
    </row>
    <row r="3424" spans="13:18">
      <c r="M3424" s="67"/>
      <c r="O3424" s="68"/>
      <c r="P3424" s="68"/>
      <c r="Q3424" s="68"/>
      <c r="R3424" s="68"/>
    </row>
    <row r="3425" spans="13:18">
      <c r="M3425" s="67"/>
      <c r="O3425" s="68"/>
      <c r="P3425" s="68"/>
      <c r="Q3425" s="68"/>
      <c r="R3425" s="68"/>
    </row>
    <row r="3426" spans="13:18">
      <c r="M3426" s="67"/>
      <c r="O3426" s="68"/>
      <c r="P3426" s="68"/>
      <c r="Q3426" s="68"/>
      <c r="R3426" s="68"/>
    </row>
    <row r="3427" spans="13:18">
      <c r="M3427" s="67"/>
      <c r="O3427" s="68"/>
      <c r="P3427" s="68"/>
      <c r="Q3427" s="68"/>
      <c r="R3427" s="68"/>
    </row>
    <row r="3428" spans="13:18">
      <c r="M3428" s="67"/>
      <c r="O3428" s="68"/>
      <c r="P3428" s="68"/>
      <c r="Q3428" s="68"/>
      <c r="R3428" s="68"/>
    </row>
    <row r="3429" spans="13:18">
      <c r="M3429" s="67"/>
      <c r="O3429" s="68"/>
      <c r="P3429" s="68"/>
      <c r="Q3429" s="68"/>
      <c r="R3429" s="68"/>
    </row>
    <row r="3430" spans="13:18">
      <c r="M3430" s="67"/>
      <c r="O3430" s="68"/>
      <c r="P3430" s="68"/>
      <c r="Q3430" s="68"/>
      <c r="R3430" s="68"/>
    </row>
    <row r="3431" spans="13:18">
      <c r="M3431" s="67"/>
      <c r="O3431" s="68"/>
      <c r="P3431" s="68"/>
      <c r="Q3431" s="68"/>
      <c r="R3431" s="68"/>
    </row>
    <row r="3432" spans="13:18">
      <c r="M3432" s="67"/>
      <c r="O3432" s="68"/>
      <c r="P3432" s="68"/>
      <c r="Q3432" s="68"/>
      <c r="R3432" s="68"/>
    </row>
    <row r="3433" spans="13:18">
      <c r="M3433" s="67"/>
      <c r="O3433" s="68"/>
      <c r="P3433" s="68"/>
      <c r="Q3433" s="68"/>
      <c r="R3433" s="68"/>
    </row>
    <row r="3434" spans="13:18">
      <c r="M3434" s="67"/>
      <c r="O3434" s="68"/>
      <c r="P3434" s="68"/>
      <c r="Q3434" s="68"/>
      <c r="R3434" s="68"/>
    </row>
    <row r="3435" spans="13:18">
      <c r="M3435" s="67"/>
      <c r="O3435" s="68"/>
      <c r="P3435" s="68"/>
      <c r="Q3435" s="68"/>
      <c r="R3435" s="68"/>
    </row>
    <row r="3436" spans="13:18">
      <c r="M3436" s="67"/>
      <c r="O3436" s="68"/>
      <c r="P3436" s="68"/>
      <c r="Q3436" s="68"/>
      <c r="R3436" s="68"/>
    </row>
    <row r="3437" spans="13:18">
      <c r="M3437" s="67"/>
      <c r="O3437" s="68"/>
      <c r="P3437" s="68"/>
      <c r="Q3437" s="68"/>
      <c r="R3437" s="68"/>
    </row>
    <row r="3438" spans="13:18">
      <c r="M3438" s="67"/>
      <c r="O3438" s="68"/>
      <c r="P3438" s="68"/>
      <c r="Q3438" s="68"/>
      <c r="R3438" s="68"/>
    </row>
    <row r="3439" spans="13:18">
      <c r="M3439" s="67"/>
      <c r="O3439" s="68"/>
      <c r="P3439" s="68"/>
      <c r="Q3439" s="68"/>
      <c r="R3439" s="68"/>
    </row>
    <row r="3440" spans="13:18">
      <c r="M3440" s="67"/>
      <c r="O3440" s="68"/>
      <c r="P3440" s="68"/>
      <c r="Q3440" s="68"/>
      <c r="R3440" s="68"/>
    </row>
    <row r="3441" spans="13:18">
      <c r="M3441" s="67"/>
      <c r="O3441" s="68"/>
      <c r="P3441" s="68"/>
      <c r="Q3441" s="68"/>
      <c r="R3441" s="68"/>
    </row>
    <row r="3442" spans="13:18">
      <c r="M3442" s="67"/>
      <c r="O3442" s="68"/>
      <c r="P3442" s="68"/>
      <c r="Q3442" s="68"/>
      <c r="R3442" s="68"/>
    </row>
    <row r="3443" spans="13:18">
      <c r="M3443" s="67"/>
      <c r="O3443" s="68"/>
      <c r="P3443" s="68"/>
      <c r="Q3443" s="68"/>
      <c r="R3443" s="68"/>
    </row>
    <row r="3444" spans="13:18">
      <c r="M3444" s="67"/>
      <c r="O3444" s="68"/>
      <c r="P3444" s="68"/>
      <c r="Q3444" s="68"/>
      <c r="R3444" s="68"/>
    </row>
    <row r="3445" spans="13:18">
      <c r="M3445" s="67"/>
      <c r="O3445" s="68"/>
      <c r="P3445" s="68"/>
      <c r="Q3445" s="68"/>
      <c r="R3445" s="68"/>
    </row>
    <row r="3446" spans="13:18">
      <c r="M3446" s="67"/>
      <c r="O3446" s="68"/>
      <c r="P3446" s="68"/>
      <c r="Q3446" s="68"/>
      <c r="R3446" s="68"/>
    </row>
    <row r="3447" spans="13:18">
      <c r="M3447" s="67"/>
      <c r="O3447" s="68"/>
      <c r="P3447" s="68"/>
      <c r="Q3447" s="68"/>
      <c r="R3447" s="68"/>
    </row>
    <row r="3448" spans="13:18">
      <c r="M3448" s="67"/>
      <c r="O3448" s="68"/>
      <c r="P3448" s="68"/>
      <c r="Q3448" s="68"/>
      <c r="R3448" s="68"/>
    </row>
    <row r="3449" spans="13:18">
      <c r="M3449" s="67"/>
      <c r="O3449" s="68"/>
      <c r="P3449" s="68"/>
      <c r="Q3449" s="68"/>
      <c r="R3449" s="68"/>
    </row>
    <row r="3450" spans="13:18">
      <c r="M3450" s="67"/>
      <c r="O3450" s="68"/>
      <c r="P3450" s="68"/>
      <c r="Q3450" s="68"/>
      <c r="R3450" s="68"/>
    </row>
    <row r="3451" spans="13:18">
      <c r="M3451" s="67"/>
      <c r="O3451" s="68"/>
      <c r="P3451" s="68"/>
      <c r="Q3451" s="68"/>
      <c r="R3451" s="68"/>
    </row>
    <row r="3452" spans="13:18">
      <c r="M3452" s="67"/>
      <c r="O3452" s="68"/>
      <c r="P3452" s="68"/>
      <c r="Q3452" s="68"/>
      <c r="R3452" s="68"/>
    </row>
    <row r="3453" spans="13:18">
      <c r="M3453" s="67"/>
      <c r="O3453" s="68"/>
      <c r="P3453" s="68"/>
      <c r="Q3453" s="68"/>
      <c r="R3453" s="68"/>
    </row>
    <row r="3454" spans="13:18">
      <c r="M3454" s="67"/>
      <c r="O3454" s="68"/>
      <c r="P3454" s="68"/>
      <c r="Q3454" s="68"/>
      <c r="R3454" s="68"/>
    </row>
    <row r="3455" spans="13:18">
      <c r="M3455" s="67"/>
      <c r="O3455" s="68"/>
      <c r="P3455" s="68"/>
      <c r="Q3455" s="68"/>
      <c r="R3455" s="68"/>
    </row>
    <row r="3456" spans="13:18">
      <c r="M3456" s="67"/>
      <c r="O3456" s="68"/>
      <c r="P3456" s="68"/>
      <c r="Q3456" s="68"/>
      <c r="R3456" s="68"/>
    </row>
    <row r="3457" spans="13:18">
      <c r="M3457" s="67"/>
      <c r="O3457" s="68"/>
      <c r="P3457" s="68"/>
      <c r="Q3457" s="68"/>
      <c r="R3457" s="68"/>
    </row>
    <row r="3458" spans="13:18">
      <c r="M3458" s="67"/>
      <c r="O3458" s="68"/>
      <c r="P3458" s="68"/>
      <c r="Q3458" s="68"/>
      <c r="R3458" s="68"/>
    </row>
    <row r="3459" spans="13:18">
      <c r="M3459" s="67"/>
      <c r="O3459" s="68"/>
      <c r="P3459" s="68"/>
      <c r="Q3459" s="68"/>
      <c r="R3459" s="68"/>
    </row>
    <row r="3460" spans="13:18">
      <c r="M3460" s="67"/>
      <c r="O3460" s="68"/>
      <c r="P3460" s="68"/>
      <c r="Q3460" s="68"/>
      <c r="R3460" s="68"/>
    </row>
    <row r="3461" spans="13:18">
      <c r="M3461" s="67"/>
      <c r="O3461" s="68"/>
      <c r="P3461" s="68"/>
      <c r="Q3461" s="68"/>
      <c r="R3461" s="68"/>
    </row>
    <row r="3462" spans="13:18">
      <c r="M3462" s="67"/>
      <c r="O3462" s="68"/>
      <c r="P3462" s="68"/>
      <c r="Q3462" s="68"/>
      <c r="R3462" s="68"/>
    </row>
    <row r="3463" spans="13:18">
      <c r="M3463" s="67"/>
      <c r="O3463" s="68"/>
      <c r="P3463" s="68"/>
      <c r="Q3463" s="68"/>
      <c r="R3463" s="68"/>
    </row>
    <row r="3464" spans="13:18">
      <c r="M3464" s="67"/>
      <c r="O3464" s="68"/>
      <c r="P3464" s="68"/>
      <c r="Q3464" s="68"/>
      <c r="R3464" s="68"/>
    </row>
    <row r="3465" spans="13:18">
      <c r="M3465" s="67"/>
      <c r="O3465" s="68"/>
      <c r="P3465" s="68"/>
      <c r="Q3465" s="68"/>
      <c r="R3465" s="68"/>
    </row>
    <row r="3466" spans="13:18">
      <c r="M3466" s="67"/>
      <c r="O3466" s="68"/>
      <c r="P3466" s="68"/>
      <c r="Q3466" s="68"/>
      <c r="R3466" s="68"/>
    </row>
    <row r="3467" spans="13:18">
      <c r="M3467" s="67"/>
      <c r="O3467" s="68"/>
      <c r="P3467" s="68"/>
      <c r="Q3467" s="68"/>
      <c r="R3467" s="68"/>
    </row>
    <row r="3468" spans="13:18">
      <c r="M3468" s="67"/>
      <c r="O3468" s="68"/>
      <c r="P3468" s="68"/>
      <c r="Q3468" s="68"/>
      <c r="R3468" s="68"/>
    </row>
    <row r="3469" spans="13:18">
      <c r="M3469" s="67"/>
      <c r="O3469" s="68"/>
      <c r="P3469" s="68"/>
      <c r="Q3469" s="68"/>
      <c r="R3469" s="68"/>
    </row>
    <row r="3470" spans="13:18">
      <c r="M3470" s="67"/>
      <c r="O3470" s="68"/>
      <c r="P3470" s="68"/>
      <c r="Q3470" s="68"/>
      <c r="R3470" s="68"/>
    </row>
    <row r="3471" spans="13:18">
      <c r="M3471" s="67"/>
      <c r="O3471" s="68"/>
      <c r="P3471" s="68"/>
      <c r="Q3471" s="68"/>
      <c r="R3471" s="68"/>
    </row>
    <row r="3472" spans="13:18">
      <c r="M3472" s="67"/>
      <c r="O3472" s="68"/>
      <c r="P3472" s="68"/>
      <c r="Q3472" s="68"/>
      <c r="R3472" s="68"/>
    </row>
    <row r="3473" spans="13:18">
      <c r="M3473" s="67"/>
      <c r="O3473" s="68"/>
      <c r="P3473" s="68"/>
      <c r="Q3473" s="68"/>
      <c r="R3473" s="68"/>
    </row>
    <row r="3474" spans="13:18">
      <c r="M3474" s="67"/>
      <c r="O3474" s="68"/>
      <c r="P3474" s="68"/>
      <c r="Q3474" s="68"/>
      <c r="R3474" s="68"/>
    </row>
    <row r="3475" spans="13:18">
      <c r="M3475" s="67"/>
      <c r="O3475" s="68"/>
      <c r="P3475" s="68"/>
      <c r="Q3475" s="68"/>
      <c r="R3475" s="68"/>
    </row>
    <row r="3476" spans="13:18">
      <c r="M3476" s="67"/>
      <c r="O3476" s="68"/>
      <c r="P3476" s="68"/>
      <c r="Q3476" s="68"/>
      <c r="R3476" s="68"/>
    </row>
    <row r="3477" spans="13:18">
      <c r="M3477" s="67"/>
      <c r="O3477" s="68"/>
      <c r="P3477" s="68"/>
      <c r="Q3477" s="68"/>
      <c r="R3477" s="68"/>
    </row>
    <row r="3478" spans="13:18">
      <c r="M3478" s="67"/>
      <c r="O3478" s="68"/>
      <c r="P3478" s="68"/>
      <c r="Q3478" s="68"/>
      <c r="R3478" s="68"/>
    </row>
    <row r="3479" spans="13:18">
      <c r="M3479" s="67"/>
      <c r="O3479" s="68"/>
      <c r="P3479" s="68"/>
      <c r="Q3479" s="68"/>
      <c r="R3479" s="68"/>
    </row>
    <row r="3480" spans="13:18">
      <c r="M3480" s="67"/>
      <c r="O3480" s="68"/>
      <c r="P3480" s="68"/>
      <c r="Q3480" s="68"/>
      <c r="R3480" s="68"/>
    </row>
    <row r="3481" spans="13:18">
      <c r="M3481" s="67"/>
      <c r="O3481" s="68"/>
      <c r="P3481" s="68"/>
      <c r="Q3481" s="68"/>
      <c r="R3481" s="68"/>
    </row>
    <row r="3482" spans="13:18">
      <c r="M3482" s="67"/>
      <c r="O3482" s="68"/>
      <c r="P3482" s="68"/>
      <c r="Q3482" s="68"/>
      <c r="R3482" s="68"/>
    </row>
    <row r="3483" spans="13:18">
      <c r="M3483" s="67"/>
      <c r="O3483" s="68"/>
      <c r="P3483" s="68"/>
      <c r="Q3483" s="68"/>
      <c r="R3483" s="68"/>
    </row>
    <row r="3484" spans="13:18">
      <c r="M3484" s="67"/>
      <c r="O3484" s="68"/>
      <c r="P3484" s="68"/>
      <c r="Q3484" s="68"/>
      <c r="R3484" s="68"/>
    </row>
    <row r="3485" spans="13:18">
      <c r="M3485" s="67"/>
      <c r="O3485" s="68"/>
      <c r="P3485" s="68"/>
      <c r="Q3485" s="68"/>
      <c r="R3485" s="68"/>
    </row>
    <row r="3486" spans="13:18">
      <c r="M3486" s="67"/>
      <c r="O3486" s="68"/>
      <c r="P3486" s="68"/>
      <c r="Q3486" s="68"/>
      <c r="R3486" s="68"/>
    </row>
    <row r="3487" spans="13:18">
      <c r="M3487" s="67"/>
      <c r="O3487" s="68"/>
      <c r="P3487" s="68"/>
      <c r="Q3487" s="68"/>
      <c r="R3487" s="68"/>
    </row>
    <row r="3488" spans="13:18">
      <c r="M3488" s="67"/>
      <c r="O3488" s="68"/>
      <c r="P3488" s="68"/>
      <c r="Q3488" s="68"/>
      <c r="R3488" s="68"/>
    </row>
    <row r="3489" spans="13:18">
      <c r="M3489" s="67"/>
      <c r="O3489" s="68"/>
      <c r="P3489" s="68"/>
      <c r="Q3489" s="68"/>
      <c r="R3489" s="68"/>
    </row>
    <row r="3490" spans="13:18">
      <c r="M3490" s="67"/>
      <c r="O3490" s="68"/>
      <c r="P3490" s="68"/>
      <c r="Q3490" s="68"/>
      <c r="R3490" s="68"/>
    </row>
    <row r="3491" spans="13:18">
      <c r="M3491" s="67"/>
      <c r="O3491" s="68"/>
      <c r="P3491" s="68"/>
      <c r="Q3491" s="68"/>
      <c r="R3491" s="68"/>
    </row>
    <row r="3492" spans="13:18">
      <c r="M3492" s="67"/>
      <c r="O3492" s="68"/>
      <c r="P3492" s="68"/>
      <c r="Q3492" s="68"/>
      <c r="R3492" s="68"/>
    </row>
    <row r="3493" spans="13:18">
      <c r="M3493" s="67"/>
      <c r="O3493" s="68"/>
      <c r="P3493" s="68"/>
      <c r="Q3493" s="68"/>
      <c r="R3493" s="68"/>
    </row>
    <row r="3494" spans="13:18">
      <c r="M3494" s="67"/>
      <c r="O3494" s="68"/>
      <c r="P3494" s="68"/>
      <c r="Q3494" s="68"/>
      <c r="R3494" s="68"/>
    </row>
    <row r="3495" spans="13:18">
      <c r="M3495" s="67"/>
      <c r="O3495" s="68"/>
      <c r="P3495" s="68"/>
      <c r="Q3495" s="68"/>
      <c r="R3495" s="68"/>
    </row>
    <row r="3496" spans="13:18">
      <c r="M3496" s="67"/>
      <c r="O3496" s="68"/>
      <c r="P3496" s="68"/>
      <c r="Q3496" s="68"/>
      <c r="R3496" s="68"/>
    </row>
    <row r="3497" spans="13:18">
      <c r="M3497" s="67"/>
      <c r="O3497" s="68"/>
      <c r="P3497" s="68"/>
      <c r="Q3497" s="68"/>
      <c r="R3497" s="68"/>
    </row>
    <row r="3498" spans="13:18">
      <c r="M3498" s="67"/>
      <c r="O3498" s="68"/>
      <c r="P3498" s="68"/>
      <c r="Q3498" s="68"/>
      <c r="R3498" s="68"/>
    </row>
    <row r="3499" spans="13:18">
      <c r="M3499" s="67"/>
      <c r="O3499" s="68"/>
      <c r="P3499" s="68"/>
      <c r="Q3499" s="68"/>
      <c r="R3499" s="68"/>
    </row>
    <row r="3500" spans="13:18">
      <c r="M3500" s="67"/>
      <c r="O3500" s="68"/>
      <c r="P3500" s="68"/>
      <c r="Q3500" s="68"/>
      <c r="R3500" s="68"/>
    </row>
    <row r="3501" spans="13:18">
      <c r="M3501" s="67"/>
      <c r="O3501" s="68"/>
      <c r="P3501" s="68"/>
      <c r="Q3501" s="68"/>
      <c r="R3501" s="68"/>
    </row>
    <row r="3502" spans="13:18">
      <c r="M3502" s="67"/>
      <c r="O3502" s="68"/>
      <c r="P3502" s="68"/>
      <c r="Q3502" s="68"/>
      <c r="R3502" s="68"/>
    </row>
    <row r="3503" spans="13:18">
      <c r="M3503" s="67"/>
      <c r="O3503" s="68"/>
      <c r="P3503" s="68"/>
      <c r="Q3503" s="68"/>
      <c r="R3503" s="68"/>
    </row>
    <row r="3504" spans="13:18">
      <c r="M3504" s="67"/>
      <c r="O3504" s="68"/>
      <c r="P3504" s="68"/>
      <c r="Q3504" s="68"/>
      <c r="R3504" s="68"/>
    </row>
    <row r="3505" spans="13:18">
      <c r="M3505" s="67"/>
      <c r="O3505" s="68"/>
      <c r="P3505" s="68"/>
      <c r="Q3505" s="68"/>
      <c r="R3505" s="68"/>
    </row>
    <row r="3506" spans="13:18">
      <c r="M3506" s="67"/>
      <c r="O3506" s="68"/>
      <c r="P3506" s="68"/>
      <c r="Q3506" s="68"/>
      <c r="R3506" s="68"/>
    </row>
    <row r="3507" spans="13:18">
      <c r="M3507" s="67"/>
      <c r="O3507" s="68"/>
      <c r="P3507" s="68"/>
      <c r="Q3507" s="68"/>
      <c r="R3507" s="68"/>
    </row>
    <row r="3508" spans="13:18">
      <c r="M3508" s="67"/>
      <c r="O3508" s="68"/>
      <c r="P3508" s="68"/>
      <c r="Q3508" s="68"/>
      <c r="R3508" s="68"/>
    </row>
    <row r="3509" spans="13:18">
      <c r="M3509" s="67"/>
      <c r="O3509" s="68"/>
      <c r="P3509" s="68"/>
      <c r="Q3509" s="68"/>
      <c r="R3509" s="68"/>
    </row>
    <row r="3510" spans="13:18">
      <c r="M3510" s="67"/>
      <c r="O3510" s="68"/>
      <c r="P3510" s="68"/>
      <c r="Q3510" s="68"/>
      <c r="R3510" s="68"/>
    </row>
    <row r="3511" spans="13:18">
      <c r="M3511" s="67"/>
      <c r="O3511" s="68"/>
      <c r="P3511" s="68"/>
      <c r="Q3511" s="68"/>
      <c r="R3511" s="68"/>
    </row>
    <row r="3512" spans="13:18">
      <c r="M3512" s="67"/>
      <c r="O3512" s="68"/>
      <c r="P3512" s="68"/>
      <c r="Q3512" s="68"/>
      <c r="R3512" s="68"/>
    </row>
    <row r="3513" spans="13:18">
      <c r="M3513" s="67"/>
      <c r="O3513" s="68"/>
      <c r="P3513" s="68"/>
      <c r="Q3513" s="68"/>
      <c r="R3513" s="68"/>
    </row>
    <row r="3514" spans="13:18">
      <c r="M3514" s="67"/>
      <c r="O3514" s="68"/>
      <c r="P3514" s="68"/>
      <c r="Q3514" s="68"/>
      <c r="R3514" s="68"/>
    </row>
    <row r="3515" spans="13:18">
      <c r="M3515" s="67"/>
      <c r="O3515" s="68"/>
      <c r="P3515" s="68"/>
      <c r="Q3515" s="68"/>
      <c r="R3515" s="68"/>
    </row>
    <row r="3516" spans="13:18">
      <c r="M3516" s="67"/>
      <c r="O3516" s="68"/>
      <c r="P3516" s="68"/>
      <c r="Q3516" s="68"/>
      <c r="R3516" s="68"/>
    </row>
    <row r="3517" spans="13:18">
      <c r="M3517" s="67"/>
      <c r="O3517" s="68"/>
      <c r="P3517" s="68"/>
      <c r="Q3517" s="68"/>
      <c r="R3517" s="68"/>
    </row>
    <row r="3518" spans="13:18">
      <c r="M3518" s="67"/>
      <c r="O3518" s="68"/>
      <c r="P3518" s="68"/>
      <c r="Q3518" s="68"/>
      <c r="R3518" s="68"/>
    </row>
    <row r="3519" spans="13:18">
      <c r="M3519" s="67"/>
      <c r="O3519" s="68"/>
      <c r="P3519" s="68"/>
      <c r="Q3519" s="68"/>
      <c r="R3519" s="68"/>
    </row>
    <row r="3520" spans="13:18">
      <c r="M3520" s="67"/>
      <c r="O3520" s="68"/>
      <c r="P3520" s="68"/>
      <c r="Q3520" s="68"/>
      <c r="R3520" s="68"/>
    </row>
    <row r="3521" spans="13:18">
      <c r="M3521" s="67"/>
      <c r="O3521" s="68"/>
      <c r="P3521" s="68"/>
      <c r="Q3521" s="68"/>
      <c r="R3521" s="68"/>
    </row>
    <row r="3522" spans="13:18">
      <c r="M3522" s="67"/>
      <c r="O3522" s="68"/>
      <c r="P3522" s="68"/>
      <c r="Q3522" s="68"/>
      <c r="R3522" s="68"/>
    </row>
    <row r="3523" spans="13:18">
      <c r="M3523" s="67"/>
      <c r="O3523" s="68"/>
      <c r="P3523" s="68"/>
      <c r="Q3523" s="68"/>
      <c r="R3523" s="68"/>
    </row>
    <row r="3524" spans="13:18">
      <c r="M3524" s="67"/>
      <c r="O3524" s="68"/>
      <c r="P3524" s="68"/>
      <c r="Q3524" s="68"/>
      <c r="R3524" s="68"/>
    </row>
    <row r="3525" spans="13:18">
      <c r="M3525" s="67"/>
      <c r="O3525" s="68"/>
      <c r="P3525" s="68"/>
      <c r="Q3525" s="68"/>
      <c r="R3525" s="68"/>
    </row>
    <row r="3526" spans="13:18">
      <c r="M3526" s="67"/>
      <c r="O3526" s="68"/>
      <c r="P3526" s="68"/>
      <c r="Q3526" s="68"/>
      <c r="R3526" s="68"/>
    </row>
    <row r="3527" spans="13:18">
      <c r="M3527" s="67"/>
      <c r="O3527" s="68"/>
      <c r="P3527" s="68"/>
      <c r="Q3527" s="68"/>
      <c r="R3527" s="68"/>
    </row>
    <row r="3528" spans="13:18">
      <c r="M3528" s="67"/>
      <c r="O3528" s="68"/>
      <c r="P3528" s="68"/>
      <c r="Q3528" s="68"/>
      <c r="R3528" s="68"/>
    </row>
    <row r="3529" spans="13:18">
      <c r="M3529" s="67"/>
      <c r="O3529" s="68"/>
      <c r="P3529" s="68"/>
      <c r="Q3529" s="68"/>
      <c r="R3529" s="68"/>
    </row>
    <row r="3530" spans="13:18">
      <c r="M3530" s="67"/>
      <c r="O3530" s="68"/>
      <c r="P3530" s="68"/>
      <c r="Q3530" s="68"/>
      <c r="R3530" s="68"/>
    </row>
    <row r="3531" spans="13:18">
      <c r="M3531" s="67"/>
      <c r="O3531" s="68"/>
      <c r="P3531" s="68"/>
      <c r="Q3531" s="68"/>
      <c r="R3531" s="68"/>
    </row>
    <row r="3532" spans="13:18">
      <c r="M3532" s="67"/>
      <c r="O3532" s="68"/>
      <c r="P3532" s="68"/>
      <c r="Q3532" s="68"/>
      <c r="R3532" s="68"/>
    </row>
    <row r="3533" spans="13:18">
      <c r="M3533" s="67"/>
      <c r="O3533" s="68"/>
      <c r="P3533" s="68"/>
      <c r="Q3533" s="68"/>
      <c r="R3533" s="68"/>
    </row>
    <row r="3534" spans="13:18">
      <c r="M3534" s="67"/>
      <c r="O3534" s="68"/>
      <c r="P3534" s="68"/>
      <c r="Q3534" s="68"/>
      <c r="R3534" s="68"/>
    </row>
    <row r="3535" spans="13:18">
      <c r="M3535" s="67"/>
      <c r="O3535" s="68"/>
      <c r="P3535" s="68"/>
      <c r="Q3535" s="68"/>
      <c r="R3535" s="68"/>
    </row>
    <row r="3536" spans="13:18">
      <c r="M3536" s="67"/>
      <c r="O3536" s="68"/>
      <c r="P3536" s="68"/>
      <c r="Q3536" s="68"/>
      <c r="R3536" s="68"/>
    </row>
    <row r="3537" spans="13:18">
      <c r="M3537" s="67"/>
      <c r="O3537" s="68"/>
      <c r="P3537" s="68"/>
      <c r="Q3537" s="68"/>
      <c r="R3537" s="68"/>
    </row>
    <row r="3538" spans="13:18">
      <c r="M3538" s="67"/>
      <c r="O3538" s="68"/>
      <c r="P3538" s="68"/>
      <c r="Q3538" s="68"/>
      <c r="R3538" s="68"/>
    </row>
    <row r="3539" spans="13:18">
      <c r="M3539" s="67"/>
      <c r="O3539" s="68"/>
      <c r="P3539" s="68"/>
      <c r="Q3539" s="68"/>
      <c r="R3539" s="68"/>
    </row>
    <row r="3540" spans="13:18">
      <c r="M3540" s="67"/>
      <c r="O3540" s="68"/>
      <c r="P3540" s="68"/>
      <c r="Q3540" s="68"/>
      <c r="R3540" s="68"/>
    </row>
    <row r="3541" spans="13:18">
      <c r="M3541" s="67"/>
      <c r="O3541" s="68"/>
      <c r="P3541" s="68"/>
      <c r="Q3541" s="68"/>
      <c r="R3541" s="68"/>
    </row>
    <row r="3542" spans="13:18">
      <c r="M3542" s="67"/>
      <c r="O3542" s="68"/>
      <c r="P3542" s="68"/>
      <c r="Q3542" s="68"/>
      <c r="R3542" s="68"/>
    </row>
    <row r="3543" spans="13:18">
      <c r="M3543" s="67"/>
      <c r="O3543" s="68"/>
      <c r="P3543" s="68"/>
      <c r="Q3543" s="68"/>
      <c r="R3543" s="68"/>
    </row>
    <row r="3544" spans="13:18">
      <c r="M3544" s="67"/>
      <c r="O3544" s="68"/>
      <c r="P3544" s="68"/>
      <c r="Q3544" s="68"/>
      <c r="R3544" s="68"/>
    </row>
    <row r="3545" spans="13:18">
      <c r="M3545" s="67"/>
      <c r="O3545" s="68"/>
      <c r="P3545" s="68"/>
      <c r="Q3545" s="68"/>
      <c r="R3545" s="68"/>
    </row>
    <row r="3546" spans="13:18">
      <c r="M3546" s="67"/>
      <c r="O3546" s="68"/>
      <c r="P3546" s="68"/>
      <c r="Q3546" s="68"/>
      <c r="R3546" s="68"/>
    </row>
    <row r="3547" spans="13:18">
      <c r="M3547" s="67"/>
      <c r="O3547" s="68"/>
      <c r="P3547" s="68"/>
      <c r="Q3547" s="68"/>
      <c r="R3547" s="68"/>
    </row>
    <row r="3548" spans="13:18">
      <c r="M3548" s="67"/>
      <c r="O3548" s="68"/>
      <c r="P3548" s="68"/>
      <c r="Q3548" s="68"/>
      <c r="R3548" s="68"/>
    </row>
    <row r="3549" spans="13:18">
      <c r="M3549" s="67"/>
      <c r="O3549" s="68"/>
      <c r="P3549" s="68"/>
      <c r="Q3549" s="68"/>
      <c r="R3549" s="68"/>
    </row>
    <row r="3550" spans="13:18">
      <c r="M3550" s="67"/>
      <c r="O3550" s="68"/>
      <c r="P3550" s="68"/>
      <c r="Q3550" s="68"/>
      <c r="R3550" s="68"/>
    </row>
    <row r="3551" spans="13:18">
      <c r="M3551" s="67"/>
      <c r="O3551" s="68"/>
      <c r="P3551" s="68"/>
      <c r="Q3551" s="68"/>
      <c r="R3551" s="68"/>
    </row>
    <row r="3552" spans="13:18">
      <c r="M3552" s="67"/>
      <c r="O3552" s="68"/>
      <c r="P3552" s="68"/>
      <c r="Q3552" s="68"/>
      <c r="R3552" s="68"/>
    </row>
    <row r="3553" spans="13:18">
      <c r="M3553" s="67"/>
      <c r="O3553" s="68"/>
      <c r="P3553" s="68"/>
      <c r="Q3553" s="68"/>
      <c r="R3553" s="68"/>
    </row>
    <row r="3554" spans="13:18">
      <c r="M3554" s="67"/>
      <c r="O3554" s="68"/>
      <c r="P3554" s="68"/>
      <c r="Q3554" s="68"/>
      <c r="R3554" s="68"/>
    </row>
    <row r="3555" spans="13:18">
      <c r="M3555" s="67"/>
      <c r="O3555" s="68"/>
      <c r="P3555" s="68"/>
      <c r="Q3555" s="68"/>
      <c r="R3555" s="68"/>
    </row>
    <row r="3556" spans="13:18">
      <c r="M3556" s="67"/>
      <c r="O3556" s="68"/>
      <c r="P3556" s="68"/>
      <c r="Q3556" s="68"/>
      <c r="R3556" s="68"/>
    </row>
    <row r="3557" spans="13:18">
      <c r="M3557" s="67"/>
      <c r="O3557" s="68"/>
      <c r="P3557" s="68"/>
      <c r="Q3557" s="68"/>
      <c r="R3557" s="68"/>
    </row>
    <row r="3558" spans="13:18">
      <c r="M3558" s="67"/>
      <c r="O3558" s="68"/>
      <c r="P3558" s="68"/>
      <c r="Q3558" s="68"/>
      <c r="R3558" s="68"/>
    </row>
    <row r="3559" spans="13:18">
      <c r="M3559" s="67"/>
      <c r="O3559" s="68"/>
      <c r="P3559" s="68"/>
      <c r="Q3559" s="68"/>
      <c r="R3559" s="68"/>
    </row>
    <row r="3560" spans="13:18">
      <c r="M3560" s="67"/>
      <c r="O3560" s="68"/>
      <c r="P3560" s="68"/>
      <c r="Q3560" s="68"/>
      <c r="R3560" s="68"/>
    </row>
    <row r="3561" spans="13:18">
      <c r="M3561" s="67"/>
      <c r="O3561" s="68"/>
      <c r="P3561" s="68"/>
      <c r="Q3561" s="68"/>
      <c r="R3561" s="68"/>
    </row>
    <row r="3562" spans="13:18">
      <c r="M3562" s="67"/>
      <c r="O3562" s="68"/>
      <c r="P3562" s="68"/>
      <c r="Q3562" s="68"/>
      <c r="R3562" s="68"/>
    </row>
    <row r="3563" spans="13:18">
      <c r="M3563" s="67"/>
      <c r="O3563" s="68"/>
      <c r="P3563" s="68"/>
      <c r="Q3563" s="68"/>
      <c r="R3563" s="68"/>
    </row>
    <row r="3564" spans="13:18">
      <c r="M3564" s="67"/>
      <c r="O3564" s="68"/>
      <c r="P3564" s="68"/>
      <c r="Q3564" s="68"/>
      <c r="R3564" s="68"/>
    </row>
    <row r="3565" spans="13:18">
      <c r="M3565" s="67"/>
      <c r="O3565" s="68"/>
      <c r="P3565" s="68"/>
      <c r="Q3565" s="68"/>
      <c r="R3565" s="68"/>
    </row>
    <row r="3566" spans="13:18">
      <c r="M3566" s="67"/>
      <c r="O3566" s="68"/>
      <c r="P3566" s="68"/>
      <c r="Q3566" s="68"/>
      <c r="R3566" s="68"/>
    </row>
    <row r="3567" spans="13:18">
      <c r="M3567" s="67"/>
      <c r="O3567" s="68"/>
      <c r="P3567" s="68"/>
      <c r="Q3567" s="68"/>
      <c r="R3567" s="68"/>
    </row>
    <row r="3568" spans="13:18">
      <c r="M3568" s="67"/>
      <c r="O3568" s="68"/>
      <c r="P3568" s="68"/>
      <c r="Q3568" s="68"/>
      <c r="R3568" s="68"/>
    </row>
    <row r="3569" spans="13:18">
      <c r="M3569" s="67"/>
      <c r="O3569" s="68"/>
      <c r="P3569" s="68"/>
      <c r="Q3569" s="68"/>
      <c r="R3569" s="68"/>
    </row>
    <row r="3570" spans="13:18">
      <c r="M3570" s="67"/>
      <c r="O3570" s="68"/>
      <c r="P3570" s="68"/>
      <c r="Q3570" s="68"/>
      <c r="R3570" s="68"/>
    </row>
    <row r="3571" spans="13:18">
      <c r="M3571" s="67"/>
      <c r="O3571" s="68"/>
      <c r="P3571" s="68"/>
      <c r="Q3571" s="68"/>
      <c r="R3571" s="68"/>
    </row>
    <row r="3572" spans="13:18">
      <c r="M3572" s="67"/>
      <c r="O3572" s="68"/>
      <c r="P3572" s="68"/>
      <c r="Q3572" s="68"/>
      <c r="R3572" s="68"/>
    </row>
    <row r="3573" spans="13:18">
      <c r="M3573" s="67"/>
      <c r="O3573" s="68"/>
      <c r="P3573" s="68"/>
      <c r="Q3573" s="68"/>
      <c r="R3573" s="68"/>
    </row>
    <row r="3574" spans="13:18">
      <c r="M3574" s="67"/>
      <c r="O3574" s="68"/>
      <c r="P3574" s="68"/>
      <c r="Q3574" s="68"/>
      <c r="R3574" s="68"/>
    </row>
    <row r="3575" spans="13:18">
      <c r="M3575" s="67"/>
      <c r="O3575" s="68"/>
      <c r="P3575" s="68"/>
      <c r="Q3575" s="68"/>
      <c r="R3575" s="68"/>
    </row>
    <row r="3576" spans="13:18">
      <c r="M3576" s="67"/>
      <c r="O3576" s="68"/>
      <c r="P3576" s="68"/>
      <c r="Q3576" s="68"/>
      <c r="R3576" s="68"/>
    </row>
    <row r="3577" spans="13:18">
      <c r="M3577" s="67"/>
      <c r="O3577" s="68"/>
      <c r="P3577" s="68"/>
      <c r="Q3577" s="68"/>
      <c r="R3577" s="68"/>
    </row>
    <row r="3578" spans="13:18">
      <c r="M3578" s="67"/>
      <c r="O3578" s="68"/>
      <c r="P3578" s="68"/>
      <c r="Q3578" s="68"/>
      <c r="R3578" s="68"/>
    </row>
    <row r="3579" spans="13:18">
      <c r="M3579" s="67"/>
      <c r="O3579" s="68"/>
      <c r="P3579" s="68"/>
      <c r="Q3579" s="68"/>
      <c r="R3579" s="68"/>
    </row>
    <row r="3580" spans="13:18">
      <c r="M3580" s="67"/>
      <c r="O3580" s="68"/>
      <c r="P3580" s="68"/>
      <c r="Q3580" s="68"/>
      <c r="R3580" s="68"/>
    </row>
    <row r="3581" spans="13:18">
      <c r="M3581" s="67"/>
      <c r="O3581" s="68"/>
      <c r="P3581" s="68"/>
      <c r="Q3581" s="68"/>
      <c r="R3581" s="68"/>
    </row>
    <row r="3582" spans="13:18">
      <c r="M3582" s="67"/>
      <c r="O3582" s="68"/>
      <c r="P3582" s="68"/>
      <c r="Q3582" s="68"/>
      <c r="R3582" s="68"/>
    </row>
    <row r="3583" spans="13:18">
      <c r="M3583" s="67"/>
      <c r="O3583" s="68"/>
      <c r="P3583" s="68"/>
      <c r="Q3583" s="68"/>
      <c r="R3583" s="68"/>
    </row>
    <row r="3584" spans="13:18">
      <c r="M3584" s="67"/>
      <c r="O3584" s="68"/>
      <c r="P3584" s="68"/>
      <c r="Q3584" s="68"/>
      <c r="R3584" s="68"/>
    </row>
    <row r="3585" spans="13:18">
      <c r="M3585" s="67"/>
      <c r="O3585" s="68"/>
      <c r="P3585" s="68"/>
      <c r="Q3585" s="68"/>
      <c r="R3585" s="68"/>
    </row>
    <row r="3586" spans="13:18">
      <c r="M3586" s="67"/>
      <c r="O3586" s="68"/>
      <c r="P3586" s="68"/>
      <c r="Q3586" s="68"/>
      <c r="R3586" s="68"/>
    </row>
    <row r="3587" spans="13:18">
      <c r="M3587" s="67"/>
      <c r="O3587" s="68"/>
      <c r="P3587" s="68"/>
      <c r="Q3587" s="68"/>
      <c r="R3587" s="68"/>
    </row>
    <row r="3588" spans="13:18">
      <c r="M3588" s="67"/>
      <c r="O3588" s="68"/>
      <c r="P3588" s="68"/>
      <c r="Q3588" s="68"/>
      <c r="R3588" s="68"/>
    </row>
    <row r="3589" spans="13:18">
      <c r="M3589" s="67"/>
      <c r="O3589" s="68"/>
      <c r="P3589" s="68"/>
      <c r="Q3589" s="68"/>
      <c r="R3589" s="68"/>
    </row>
    <row r="3590" spans="13:18">
      <c r="M3590" s="67"/>
      <c r="O3590" s="68"/>
      <c r="P3590" s="68"/>
      <c r="Q3590" s="68"/>
      <c r="R3590" s="68"/>
    </row>
    <row r="3591" spans="13:18">
      <c r="M3591" s="67"/>
      <c r="O3591" s="68"/>
      <c r="P3591" s="68"/>
      <c r="Q3591" s="68"/>
      <c r="R3591" s="68"/>
    </row>
    <row r="3592" spans="13:18">
      <c r="M3592" s="67"/>
      <c r="O3592" s="68"/>
      <c r="P3592" s="68"/>
      <c r="Q3592" s="68"/>
      <c r="R3592" s="68"/>
    </row>
    <row r="3593" spans="13:18">
      <c r="M3593" s="67"/>
      <c r="O3593" s="68"/>
      <c r="P3593" s="68"/>
      <c r="Q3593" s="68"/>
      <c r="R3593" s="68"/>
    </row>
    <row r="3594" spans="13:18">
      <c r="M3594" s="67"/>
      <c r="O3594" s="68"/>
      <c r="P3594" s="68"/>
      <c r="Q3594" s="68"/>
      <c r="R3594" s="68"/>
    </row>
    <row r="3595" spans="13:18">
      <c r="M3595" s="67"/>
      <c r="O3595" s="68"/>
      <c r="P3595" s="68"/>
      <c r="Q3595" s="68"/>
      <c r="R3595" s="68"/>
    </row>
    <row r="3596" spans="13:18">
      <c r="M3596" s="67"/>
      <c r="O3596" s="68"/>
      <c r="P3596" s="68"/>
      <c r="Q3596" s="68"/>
      <c r="R3596" s="68"/>
    </row>
    <row r="3597" spans="13:18">
      <c r="M3597" s="67"/>
      <c r="O3597" s="68"/>
      <c r="P3597" s="68"/>
      <c r="Q3597" s="68"/>
      <c r="R3597" s="68"/>
    </row>
    <row r="3598" spans="13:18">
      <c r="M3598" s="67"/>
      <c r="O3598" s="68"/>
      <c r="P3598" s="68"/>
      <c r="Q3598" s="68"/>
      <c r="R3598" s="68"/>
    </row>
    <row r="3599" spans="13:18">
      <c r="M3599" s="67"/>
      <c r="O3599" s="68"/>
      <c r="P3599" s="68"/>
      <c r="Q3599" s="68"/>
      <c r="R3599" s="68"/>
    </row>
    <row r="3600" spans="13:18">
      <c r="M3600" s="67"/>
      <c r="O3600" s="68"/>
      <c r="P3600" s="68"/>
      <c r="Q3600" s="68"/>
      <c r="R3600" s="68"/>
    </row>
    <row r="3601" spans="13:18">
      <c r="M3601" s="67"/>
      <c r="O3601" s="68"/>
      <c r="P3601" s="68"/>
      <c r="Q3601" s="68"/>
      <c r="R3601" s="68"/>
    </row>
    <row r="3602" spans="13:18">
      <c r="M3602" s="67"/>
      <c r="O3602" s="68"/>
      <c r="P3602" s="68"/>
      <c r="Q3602" s="68"/>
      <c r="R3602" s="68"/>
    </row>
    <row r="3603" spans="13:18">
      <c r="M3603" s="67"/>
      <c r="O3603" s="68"/>
      <c r="P3603" s="68"/>
      <c r="Q3603" s="68"/>
      <c r="R3603" s="68"/>
    </row>
    <row r="3604" spans="13:18">
      <c r="M3604" s="67"/>
      <c r="O3604" s="68"/>
      <c r="P3604" s="68"/>
      <c r="Q3604" s="68"/>
      <c r="R3604" s="68"/>
    </row>
    <row r="3605" spans="13:18">
      <c r="M3605" s="67"/>
      <c r="O3605" s="68"/>
      <c r="P3605" s="68"/>
      <c r="Q3605" s="68"/>
      <c r="R3605" s="68"/>
    </row>
    <row r="3606" spans="13:18">
      <c r="M3606" s="67"/>
      <c r="O3606" s="68"/>
      <c r="P3606" s="68"/>
      <c r="Q3606" s="68"/>
      <c r="R3606" s="68"/>
    </row>
    <row r="3607" spans="13:18">
      <c r="M3607" s="67"/>
      <c r="O3607" s="68"/>
      <c r="P3607" s="68"/>
      <c r="Q3607" s="68"/>
      <c r="R3607" s="68"/>
    </row>
    <row r="3608" spans="13:18">
      <c r="M3608" s="67"/>
      <c r="O3608" s="68"/>
      <c r="P3608" s="68"/>
      <c r="Q3608" s="68"/>
      <c r="R3608" s="68"/>
    </row>
    <row r="3609" spans="13:18">
      <c r="M3609" s="67"/>
      <c r="O3609" s="68"/>
      <c r="P3609" s="68"/>
      <c r="Q3609" s="68"/>
      <c r="R3609" s="68"/>
    </row>
    <row r="3610" spans="13:18">
      <c r="M3610" s="67"/>
      <c r="O3610" s="68"/>
      <c r="P3610" s="68"/>
      <c r="Q3610" s="68"/>
      <c r="R3610" s="68"/>
    </row>
    <row r="3611" spans="13:18">
      <c r="M3611" s="67"/>
      <c r="O3611" s="68"/>
      <c r="P3611" s="68"/>
      <c r="Q3611" s="68"/>
      <c r="R3611" s="68"/>
    </row>
    <row r="3612" spans="13:18">
      <c r="M3612" s="67"/>
      <c r="O3612" s="68"/>
      <c r="P3612" s="68"/>
      <c r="Q3612" s="68"/>
      <c r="R3612" s="68"/>
    </row>
    <row r="3613" spans="13:18">
      <c r="M3613" s="67"/>
      <c r="O3613" s="68"/>
      <c r="P3613" s="68"/>
      <c r="Q3613" s="68"/>
      <c r="R3613" s="68"/>
    </row>
    <row r="3614" spans="13:18">
      <c r="M3614" s="67"/>
      <c r="O3614" s="68"/>
      <c r="P3614" s="68"/>
      <c r="Q3614" s="68"/>
      <c r="R3614" s="68"/>
    </row>
    <row r="3615" spans="13:18">
      <c r="M3615" s="67"/>
      <c r="O3615" s="68"/>
      <c r="P3615" s="68"/>
      <c r="Q3615" s="68"/>
      <c r="R3615" s="68"/>
    </row>
    <row r="3616" spans="13:18">
      <c r="M3616" s="67"/>
      <c r="O3616" s="68"/>
      <c r="P3616" s="68"/>
      <c r="Q3616" s="68"/>
      <c r="R3616" s="68"/>
    </row>
    <row r="3617" spans="13:18">
      <c r="M3617" s="67"/>
      <c r="O3617" s="68"/>
      <c r="P3617" s="68"/>
      <c r="Q3617" s="68"/>
      <c r="R3617" s="68"/>
    </row>
    <row r="3618" spans="13:18">
      <c r="M3618" s="67"/>
      <c r="O3618" s="68"/>
      <c r="P3618" s="68"/>
      <c r="Q3618" s="68"/>
      <c r="R3618" s="68"/>
    </row>
    <row r="3619" spans="13:18">
      <c r="M3619" s="67"/>
      <c r="O3619" s="68"/>
      <c r="P3619" s="68"/>
      <c r="Q3619" s="68"/>
      <c r="R3619" s="68"/>
    </row>
    <row r="3620" spans="13:18">
      <c r="M3620" s="67"/>
      <c r="O3620" s="68"/>
      <c r="P3620" s="68"/>
      <c r="Q3620" s="68"/>
      <c r="R3620" s="68"/>
    </row>
    <row r="3621" spans="13:18">
      <c r="M3621" s="67"/>
      <c r="O3621" s="68"/>
      <c r="P3621" s="68"/>
      <c r="Q3621" s="68"/>
      <c r="R3621" s="68"/>
    </row>
    <row r="3622" spans="13:18">
      <c r="M3622" s="67"/>
      <c r="O3622" s="68"/>
      <c r="P3622" s="68"/>
      <c r="Q3622" s="68"/>
      <c r="R3622" s="68"/>
    </row>
    <row r="3623" spans="13:18">
      <c r="M3623" s="67"/>
      <c r="O3623" s="68"/>
      <c r="P3623" s="68"/>
      <c r="Q3623" s="68"/>
      <c r="R3623" s="68"/>
    </row>
    <row r="3624" spans="13:18">
      <c r="M3624" s="67"/>
      <c r="O3624" s="68"/>
      <c r="P3624" s="68"/>
      <c r="Q3624" s="68"/>
      <c r="R3624" s="68"/>
    </row>
    <row r="3625" spans="13:18">
      <c r="M3625" s="67"/>
      <c r="O3625" s="68"/>
      <c r="P3625" s="68"/>
      <c r="Q3625" s="68"/>
      <c r="R3625" s="68"/>
    </row>
    <row r="3626" spans="13:18">
      <c r="M3626" s="67"/>
      <c r="O3626" s="68"/>
      <c r="P3626" s="68"/>
      <c r="Q3626" s="68"/>
      <c r="R3626" s="68"/>
    </row>
    <row r="3627" spans="13:18">
      <c r="M3627" s="67"/>
      <c r="O3627" s="68"/>
      <c r="P3627" s="68"/>
      <c r="Q3627" s="68"/>
      <c r="R3627" s="68"/>
    </row>
    <row r="3628" spans="13:18">
      <c r="M3628" s="67"/>
      <c r="O3628" s="68"/>
      <c r="P3628" s="68"/>
      <c r="Q3628" s="68"/>
      <c r="R3628" s="68"/>
    </row>
    <row r="3629" spans="13:18">
      <c r="M3629" s="67"/>
      <c r="O3629" s="68"/>
      <c r="P3629" s="68"/>
      <c r="Q3629" s="68"/>
      <c r="R3629" s="68"/>
    </row>
    <row r="3630" spans="13:18">
      <c r="M3630" s="67"/>
      <c r="O3630" s="68"/>
      <c r="P3630" s="68"/>
      <c r="Q3630" s="68"/>
      <c r="R3630" s="68"/>
    </row>
    <row r="3631" spans="13:18">
      <c r="M3631" s="67"/>
      <c r="O3631" s="68"/>
      <c r="P3631" s="68"/>
      <c r="Q3631" s="68"/>
      <c r="R3631" s="68"/>
    </row>
  </sheetData>
  <conditionalFormatting sqref="AE2:AF1048576">
    <cfRule type="cellIs" dxfId="72" priority="36" operator="greaterThan">
      <formula>0</formula>
    </cfRule>
    <cfRule type="containsText" dxfId="71" priority="37" operator="containsText" text="0">
      <formula>NOT(ISERROR(SEARCH("0",AE2)))</formula>
    </cfRule>
  </conditionalFormatting>
  <conditionalFormatting sqref="Y2:AD1048576">
    <cfRule type="containsText" dxfId="70" priority="17" operator="containsText" text="please fill out">
      <formula>NOT(ISERROR(SEARCH("please fill out",Y2)))</formula>
    </cfRule>
  </conditionalFormatting>
  <conditionalFormatting sqref="O1:R1048576">
    <cfRule type="containsText" dxfId="69" priority="14" operator="containsText" text="fillme">
      <formula>NOT(ISERROR(SEARCH("fillme",O1)))</formula>
    </cfRule>
  </conditionalFormatting>
  <conditionalFormatting sqref="AG2:AG1048576">
    <cfRule type="cellIs" dxfId="68" priority="10" operator="greaterThan">
      <formula>0</formula>
    </cfRule>
    <cfRule type="containsText" dxfId="67" priority="11" operator="containsText" text="0">
      <formula>NOT(ISERROR(SEARCH("0",AG2)))</formula>
    </cfRule>
  </conditionalFormatting>
  <conditionalFormatting sqref="AH2:AH1048576">
    <cfRule type="cellIs" dxfId="66" priority="8" operator="greaterThan">
      <formula>0</formula>
    </cfRule>
    <cfRule type="containsText" dxfId="65" priority="9" operator="containsText" text="0">
      <formula>NOT(ISERROR(SEARCH("0",AH2)))</formula>
    </cfRule>
  </conditionalFormatting>
  <conditionalFormatting sqref="M2:M1048576">
    <cfRule type="containsText" dxfId="64" priority="7" operator="containsText" text="fillme">
      <formula>NOT(ISERROR(SEARCH("fillme",M2)))</formula>
    </cfRule>
  </conditionalFormatting>
  <conditionalFormatting sqref="D1:D1048576">
    <cfRule type="duplicateValues" dxfId="63" priority="6"/>
  </conditionalFormatting>
  <conditionalFormatting sqref="E1:E1048576">
    <cfRule type="containsText" dxfId="62" priority="5" operator="containsText" text="fillme">
      <formula>NOT(ISERROR(SEARCH("fillme",E1)))</formula>
    </cfRule>
  </conditionalFormatting>
  <conditionalFormatting sqref="F2:F1048576">
    <cfRule type="containsText" dxfId="61" priority="4" operator="containsText" text="fillme">
      <formula>NOT(ISERROR(SEARCH("fillme",F2)))</formula>
    </cfRule>
  </conditionalFormatting>
  <conditionalFormatting sqref="F1">
    <cfRule type="containsText" dxfId="60" priority="3" operator="containsText" text="fillme">
      <formula>NOT(ISERROR(SEARCH("fillme",F1)))</formula>
    </cfRule>
  </conditionalFormatting>
  <conditionalFormatting sqref="AI2:AI1048576">
    <cfRule type="cellIs" dxfId="59" priority="1" operator="greaterThan">
      <formula>0</formula>
    </cfRule>
    <cfRule type="containsText" dxfId="58" priority="2" operator="containsText" text="0">
      <formula>NOT(ISERROR(SEARCH("0",AI2)))</formula>
    </cfRule>
  </conditionalFormatting>
  <dataValidations disablePrompts="1" count="1">
    <dataValidation type="list" allowBlank="1" showInputMessage="1" showErrorMessage="1" sqref="Y3632:AD1048576 M3632:M1048576 N507:X1048576 K507:L1048576" xr:uid="{00000000-0002-0000-1000-000000000000}">
      <formula1>#REF!</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rgb="FF00B0F0"/>
  </sheetPr>
  <dimension ref="A1:AK3811"/>
  <sheetViews>
    <sheetView topLeftCell="K1" zoomScale="85" zoomScaleNormal="85" workbookViewId="0">
      <pane ySplit="1" topLeftCell="A2" activePane="bottomLeft" state="frozen"/>
      <selection activeCell="B29" sqref="B29"/>
      <selection pane="bottomLeft" activeCell="S2" sqref="S2:T3811"/>
    </sheetView>
  </sheetViews>
  <sheetFormatPr baseColWidth="10" defaultColWidth="9.1640625" defaultRowHeight="19"/>
  <cols>
    <col min="1" max="1" width="17.5" style="106" bestFit="1" customWidth="1"/>
    <col min="2" max="2" width="30" style="106" bestFit="1" customWidth="1"/>
    <col min="3" max="3" width="31.83203125" style="106" bestFit="1" customWidth="1"/>
    <col min="4" max="4" width="16" style="168" bestFit="1" customWidth="1"/>
    <col min="5" max="5" width="18" style="168" bestFit="1" customWidth="1"/>
    <col min="6" max="6" width="26.83203125" style="199" bestFit="1" customWidth="1"/>
    <col min="7" max="7" width="32.83203125" style="169" bestFit="1" customWidth="1"/>
    <col min="8" max="8" width="30.83203125" style="168" customWidth="1"/>
    <col min="9" max="9" width="29.5" style="106" customWidth="1"/>
    <col min="10" max="10" width="29.5" style="88" customWidth="1"/>
    <col min="11" max="11" width="60.1640625" style="45" bestFit="1" customWidth="1"/>
    <col min="12" max="12" width="20.5" style="187" customWidth="1"/>
    <col min="13" max="13" width="32.5" style="45" customWidth="1"/>
    <col min="14" max="14" width="29.5" style="45" customWidth="1"/>
    <col min="15" max="15" width="22" style="83" customWidth="1"/>
    <col min="16" max="16" width="33.5" style="89" customWidth="1"/>
    <col min="17" max="19" width="22" style="89" customWidth="1"/>
    <col min="20" max="20" width="56.6640625" style="90" customWidth="1"/>
    <col min="21" max="21" width="31.5" style="90" customWidth="1"/>
    <col min="22" max="22" width="22" style="63" customWidth="1"/>
    <col min="23" max="23" width="22.5" style="110" customWidth="1"/>
    <col min="24" max="24" width="22.6640625" style="110" customWidth="1"/>
    <col min="25" max="25" width="57.5" style="110" customWidth="1"/>
    <col min="26" max="26" width="28.5" style="110" customWidth="1"/>
    <col min="27" max="27" width="31.83203125" style="110" customWidth="1"/>
    <col min="28" max="30" width="32.83203125" style="110" customWidth="1"/>
    <col min="31" max="31" width="34.5" style="110" customWidth="1"/>
    <col min="32" max="32" width="31.83203125" style="110" customWidth="1"/>
    <col min="33" max="33" width="39.1640625" style="110" customWidth="1"/>
    <col min="34" max="34" width="41.6640625" style="110" customWidth="1"/>
    <col min="35" max="35" width="23" style="104" customWidth="1"/>
    <col min="36" max="37" width="9.1640625" style="100"/>
    <col min="38" max="16384" width="9.1640625" style="104"/>
  </cols>
  <sheetData>
    <row r="1" spans="1:37" s="17" customFormat="1" ht="90" customHeight="1">
      <c r="A1" s="111" t="s">
        <v>303</v>
      </c>
      <c r="B1" s="111" t="s">
        <v>308</v>
      </c>
      <c r="C1" s="111" t="s">
        <v>311</v>
      </c>
      <c r="D1" s="167" t="s">
        <v>151</v>
      </c>
      <c r="E1" s="167" t="s">
        <v>316</v>
      </c>
      <c r="F1" s="198" t="s">
        <v>319</v>
      </c>
      <c r="G1" s="170" t="s">
        <v>324</v>
      </c>
      <c r="H1" s="167" t="s">
        <v>327</v>
      </c>
      <c r="I1" s="111" t="s">
        <v>42</v>
      </c>
      <c r="J1" s="115" t="s">
        <v>332</v>
      </c>
      <c r="K1" s="112" t="s">
        <v>336</v>
      </c>
      <c r="L1" s="186" t="s">
        <v>339</v>
      </c>
      <c r="M1" s="112" t="s">
        <v>342</v>
      </c>
      <c r="N1" s="45" t="s">
        <v>345</v>
      </c>
      <c r="O1" s="84" t="s">
        <v>348</v>
      </c>
      <c r="P1" s="93" t="s">
        <v>351</v>
      </c>
      <c r="Q1" s="93" t="s">
        <v>354</v>
      </c>
      <c r="R1" s="93" t="s">
        <v>358</v>
      </c>
      <c r="S1" s="93" t="s">
        <v>360</v>
      </c>
      <c r="T1" s="91" t="s">
        <v>362</v>
      </c>
      <c r="U1" s="91" t="s">
        <v>364</v>
      </c>
      <c r="V1" s="31" t="s">
        <v>544</v>
      </c>
      <c r="W1" s="21" t="s">
        <v>545</v>
      </c>
      <c r="X1" s="21" t="s">
        <v>546</v>
      </c>
      <c r="Y1" s="21" t="s">
        <v>547</v>
      </c>
      <c r="Z1" s="21" t="s">
        <v>548</v>
      </c>
      <c r="AA1" s="21" t="s">
        <v>549</v>
      </c>
      <c r="AB1" s="113" t="str">
        <f>"Test: Correct data type for "&amp;B1</f>
        <v>Test: Correct data type for resource</v>
      </c>
      <c r="AC1" s="113" t="str">
        <f>"Test: Correct data type for "&amp;D1</f>
        <v>Test: Correct data type for Year</v>
      </c>
      <c r="AD1" s="113" t="str">
        <f>"Test: Correct data type for "&amp;E1</f>
        <v>Test: Correct data type for Month</v>
      </c>
      <c r="AE1" s="113" t="s">
        <v>550</v>
      </c>
      <c r="AF1" s="113" t="s">
        <v>551</v>
      </c>
      <c r="AG1" s="113" t="str">
        <f>"Test: Correct data type for "&amp;L1</f>
        <v>Test: Correct data type for max_mw</v>
      </c>
      <c r="AH1" s="113" t="s">
        <v>552</v>
      </c>
      <c r="AI1" s="113" t="s">
        <v>553</v>
      </c>
      <c r="AJ1" s="105" t="s">
        <v>6294</v>
      </c>
      <c r="AK1" s="105" t="s">
        <v>6295</v>
      </c>
    </row>
    <row r="2" spans="1:37" ht="20">
      <c r="A2" s="106" t="s">
        <v>3907</v>
      </c>
      <c r="B2" s="106" t="s">
        <v>1583</v>
      </c>
      <c r="C2" s="106" t="s">
        <v>6298</v>
      </c>
      <c r="D2" s="168">
        <v>2020</v>
      </c>
      <c r="E2" s="168">
        <v>1</v>
      </c>
      <c r="F2" s="199">
        <v>1.0133279999999911</v>
      </c>
      <c r="G2" s="212" t="s">
        <v>6314</v>
      </c>
      <c r="H2" s="212" t="s">
        <v>6314</v>
      </c>
      <c r="I2" s="106" t="s">
        <v>556</v>
      </c>
      <c r="K2" s="83" t="s">
        <v>6314</v>
      </c>
      <c r="L2" s="83" t="s">
        <v>6314</v>
      </c>
      <c r="M2" s="45" t="str">
        <f>IF(
ISNA(INDEX(resources!E:E,MATCH(B2,resources!B:B,0))),"fillme",
INDEX(resources!E:E,MATCH(B2,resources!B:B,0)))</f>
        <v>CAISO_Hydro</v>
      </c>
      <c r="N2" s="45">
        <f>IF(
ISNA(INDEX(resources!J:J,MATCH(B2,resources!B:B,0))),"fillme",
INDEX(resources!J:J,MATCH(B2,resources!B:B,0)))</f>
        <v>1</v>
      </c>
      <c r="O2" s="83" t="str">
        <f>IFERROR(INDEX(resources!K:K,MATCH(B2,resources!B:B,0)),"fillme")</f>
        <v>hydro</v>
      </c>
      <c r="P2" s="89" t="str">
        <f>O2&amp;"_"&amp;D2&amp;"_"&amp;E2</f>
        <v>hydro_2020_1</v>
      </c>
      <c r="Q2" s="87">
        <f>INDEX(elcc!G:G,MATCH(P2,elcc!D:D,0))</f>
        <v>0.6</v>
      </c>
      <c r="R2" s="89">
        <f>IF(O2="battery",MIN(1,J2/4),1)</f>
        <v>1</v>
      </c>
      <c r="S2" s="89" t="s">
        <v>6314</v>
      </c>
      <c r="T2" s="89" t="s">
        <v>6314</v>
      </c>
      <c r="U2" s="90" t="str">
        <f>IF(ISERROR(T2),"error in NQC data entry; please check blue and purple data entered. You need to provide either a contracted NQC value in Column G, or allow the template to calculate one using Columns H,L,Q, and R","ok")</f>
        <v>ok</v>
      </c>
      <c r="V2" s="63" t="str">
        <f>INDEX(resources!F:F,MATCH(B2,resources!B:B,0))</f>
        <v>physical</v>
      </c>
      <c r="W2" s="110">
        <f t="shared" ref="W2:W33" si="0">(F2&gt;0)*1</f>
        <v>1</v>
      </c>
      <c r="X2" s="110">
        <f t="shared" ref="X2:X33" si="1">COUNTIFS(G2:H2,"&gt;0")</f>
        <v>0</v>
      </c>
      <c r="Y2" s="110" t="str">
        <f t="shared" ref="Y2:Y33" si="2">B2&amp;"_"&amp;C2&amp;"_"&amp;K2</f>
        <v>HATLOS_6_BWDHY1_energy_PCE40001_CONFIDENTIAL</v>
      </c>
      <c r="Z2" s="110">
        <f>IF(COUNTIFS($Y$2:Y2,Y2)=1,1,0)</f>
        <v>1</v>
      </c>
      <c r="AA2" s="110">
        <f>SUM($Z$2:Z2)*Z2</f>
        <v>1</v>
      </c>
      <c r="AB2" s="110">
        <f>COUNTIFS(resources!B:B,B2)</f>
        <v>1</v>
      </c>
      <c r="AC2" s="110">
        <f>AND(ISNUMBER(D2),(D2&gt;2019))*1</f>
        <v>1</v>
      </c>
      <c r="AD2" s="110">
        <f t="shared" ref="AD2:AD33" si="3">AND(ISNUMBER(E2),E2&gt;=1,E2&lt;=12)*1</f>
        <v>1</v>
      </c>
      <c r="AE2" s="110">
        <f t="shared" ref="AE2:AE33" si="4">AND(COUNT(G2:H2)=1,COUNT(F2)=1)*1</f>
        <v>0</v>
      </c>
      <c r="AF2" s="110">
        <f>(COUNTIFS(K2:O2,"fillme")=0)*1</f>
        <v>1</v>
      </c>
      <c r="AG2" s="110">
        <f t="shared" ref="AG2:AG48" si="5">ISNUMBER(L2)*1</f>
        <v>0</v>
      </c>
      <c r="AH2" s="110">
        <f t="shared" ref="AH2:AH48" si="6">NOT(AND(G2&gt;0,H2&gt;0))*1</f>
        <v>0</v>
      </c>
      <c r="AI2" s="110">
        <f>(U2="ok")*1</f>
        <v>1</v>
      </c>
      <c r="AJ2" s="100">
        <f>ROW()</f>
        <v>2</v>
      </c>
      <c r="AK2" s="100" t="e">
        <f>INDEX('BadRows RECART'!$C$2:$C$1207,MATCH(monthly_gwh_mw!AJ2,'BadRows RECART'!$D$2:$D$1207,0))</f>
        <v>#N/A</v>
      </c>
    </row>
    <row r="3" spans="1:37" ht="20">
      <c r="A3" s="106" t="s">
        <v>3907</v>
      </c>
      <c r="B3" s="106" t="s">
        <v>1583</v>
      </c>
      <c r="C3" s="106" t="s">
        <v>6298</v>
      </c>
      <c r="D3" s="168">
        <v>2020</v>
      </c>
      <c r="E3" s="168">
        <v>2</v>
      </c>
      <c r="F3" s="199">
        <v>0.97036799999998935</v>
      </c>
      <c r="G3" s="212" t="s">
        <v>6314</v>
      </c>
      <c r="H3" s="212" t="s">
        <v>6314</v>
      </c>
      <c r="I3" s="106" t="s">
        <v>556</v>
      </c>
      <c r="K3" s="83" t="s">
        <v>6314</v>
      </c>
      <c r="L3" s="83" t="s">
        <v>6314</v>
      </c>
      <c r="M3" s="45" t="str">
        <f>IF(
ISNA(INDEX(resources!E:E,MATCH(B3,resources!B:B,0))),"fillme",
INDEX(resources!E:E,MATCH(B3,resources!B:B,0)))</f>
        <v>CAISO_Hydro</v>
      </c>
      <c r="N3" s="45">
        <f>IF(
ISNA(INDEX(resources!J:J,MATCH(B3,resources!B:B,0))),"fillme",
INDEX(resources!J:J,MATCH(B3,resources!B:B,0)))</f>
        <v>1</v>
      </c>
      <c r="O3" s="83" t="str">
        <f>IFERROR(INDEX(resources!K:K,MATCH(B3,resources!B:B,0)),"fillme")</f>
        <v>hydro</v>
      </c>
      <c r="P3" s="89" t="str">
        <f t="shared" ref="P3:P48" si="7">O3&amp;"_"&amp;D3&amp;"_"&amp;E3</f>
        <v>hydro_2020_2</v>
      </c>
      <c r="Q3" s="87">
        <f>INDEX(elcc!G:G,MATCH(P3,elcc!D:D,0))</f>
        <v>0.7</v>
      </c>
      <c r="R3" s="89">
        <f t="shared" ref="R3:R48" si="8">IF(O3="battery",MIN(1,J3/4),1)</f>
        <v>1</v>
      </c>
      <c r="S3" s="89" t="s">
        <v>6314</v>
      </c>
      <c r="T3" s="89" t="s">
        <v>6314</v>
      </c>
      <c r="U3" s="90" t="str">
        <f t="shared" ref="U3:U48" si="9">IF(ISERROR(T3),"error in NQC data entry; please check blue and purple data entered. You need to provide either a contracted NQC value in Column G, or allow the template to calculate one using Columns H,L,Q, and R","ok")</f>
        <v>ok</v>
      </c>
      <c r="V3" s="63" t="str">
        <f>INDEX(resources!F:F,MATCH(B3,resources!B:B,0))</f>
        <v>physical</v>
      </c>
      <c r="W3" s="110">
        <f t="shared" si="0"/>
        <v>1</v>
      </c>
      <c r="X3" s="110">
        <f t="shared" si="1"/>
        <v>0</v>
      </c>
      <c r="Y3" s="110" t="str">
        <f t="shared" si="2"/>
        <v>HATLOS_6_BWDHY1_energy_PCE40001_CONFIDENTIAL</v>
      </c>
      <c r="Z3" s="110">
        <f>IF(COUNTIFS($Y$2:Y3,Y3)=1,1,0)</f>
        <v>0</v>
      </c>
      <c r="AA3" s="110">
        <f>SUM($Z$2:Z3)*Z3</f>
        <v>0</v>
      </c>
      <c r="AB3" s="110">
        <f>COUNTIFS(resources!B:B,B3)</f>
        <v>1</v>
      </c>
      <c r="AC3" s="110">
        <f t="shared" ref="AC3:AC48" si="10">AND(ISNUMBER(D3),(D3&gt;2019))*1</f>
        <v>1</v>
      </c>
      <c r="AD3" s="110">
        <f t="shared" si="3"/>
        <v>1</v>
      </c>
      <c r="AE3" s="110">
        <f t="shared" si="4"/>
        <v>0</v>
      </c>
      <c r="AF3" s="110">
        <f t="shared" ref="AF3:AF48" si="11">(COUNTIFS(K3:O3,"fillme")=0)*1</f>
        <v>1</v>
      </c>
      <c r="AG3" s="110">
        <f t="shared" si="5"/>
        <v>0</v>
      </c>
      <c r="AH3" s="110">
        <f t="shared" si="6"/>
        <v>0</v>
      </c>
      <c r="AI3" s="110">
        <f t="shared" ref="AI3:AI48" si="12">(U3="ok")*1</f>
        <v>1</v>
      </c>
      <c r="AJ3" s="100">
        <f>ROW()</f>
        <v>3</v>
      </c>
      <c r="AK3" s="100" t="e">
        <f>INDEX('BadRows RECART'!$C$2:$C$1207,MATCH(monthly_gwh_mw!AJ3,'BadRows RECART'!$D$2:$D$1207,0))</f>
        <v>#N/A</v>
      </c>
    </row>
    <row r="4" spans="1:37" ht="20">
      <c r="A4" s="106" t="s">
        <v>3907</v>
      </c>
      <c r="B4" s="106" t="s">
        <v>1583</v>
      </c>
      <c r="C4" s="106" t="s">
        <v>6298</v>
      </c>
      <c r="D4" s="168">
        <v>2020</v>
      </c>
      <c r="E4" s="168">
        <v>3</v>
      </c>
      <c r="F4" s="199">
        <v>0.98059199999999203</v>
      </c>
      <c r="G4" s="212" t="s">
        <v>6314</v>
      </c>
      <c r="H4" s="212" t="s">
        <v>6314</v>
      </c>
      <c r="I4" s="106" t="s">
        <v>556</v>
      </c>
      <c r="K4" s="83" t="s">
        <v>6314</v>
      </c>
      <c r="L4" s="83" t="s">
        <v>6314</v>
      </c>
      <c r="M4" s="45" t="str">
        <f>IF(
ISNA(INDEX(resources!E:E,MATCH(B4,resources!B:B,0))),"fillme",
INDEX(resources!E:E,MATCH(B4,resources!B:B,0)))</f>
        <v>CAISO_Hydro</v>
      </c>
      <c r="N4" s="45">
        <f>IF(
ISNA(INDEX(resources!J:J,MATCH(B4,resources!B:B,0))),"fillme",
INDEX(resources!J:J,MATCH(B4,resources!B:B,0)))</f>
        <v>1</v>
      </c>
      <c r="O4" s="83" t="str">
        <f>IFERROR(INDEX(resources!K:K,MATCH(B4,resources!B:B,0)),"fillme")</f>
        <v>hydro</v>
      </c>
      <c r="P4" s="89" t="str">
        <f t="shared" si="7"/>
        <v>hydro_2020_3</v>
      </c>
      <c r="Q4" s="87">
        <f>INDEX(elcc!G:G,MATCH(P4,elcc!D:D,0))</f>
        <v>0.73</v>
      </c>
      <c r="R4" s="89">
        <f t="shared" si="8"/>
        <v>1</v>
      </c>
      <c r="S4" s="89" t="s">
        <v>6314</v>
      </c>
      <c r="T4" s="89" t="s">
        <v>6314</v>
      </c>
      <c r="U4" s="90" t="str">
        <f t="shared" si="9"/>
        <v>ok</v>
      </c>
      <c r="V4" s="63" t="str">
        <f>INDEX(resources!F:F,MATCH(B4,resources!B:B,0))</f>
        <v>physical</v>
      </c>
      <c r="W4" s="110">
        <f t="shared" si="0"/>
        <v>1</v>
      </c>
      <c r="X4" s="110">
        <f t="shared" si="1"/>
        <v>0</v>
      </c>
      <c r="Y4" s="110" t="str">
        <f t="shared" si="2"/>
        <v>HATLOS_6_BWDHY1_energy_PCE40001_CONFIDENTIAL</v>
      </c>
      <c r="Z4" s="110">
        <f>IF(COUNTIFS($Y$2:Y4,Y4)=1,1,0)</f>
        <v>0</v>
      </c>
      <c r="AA4" s="110">
        <f>SUM($Z$2:Z4)*Z4</f>
        <v>0</v>
      </c>
      <c r="AB4" s="110">
        <f>COUNTIFS(resources!B:B,B4)</f>
        <v>1</v>
      </c>
      <c r="AC4" s="110">
        <f t="shared" si="10"/>
        <v>1</v>
      </c>
      <c r="AD4" s="110">
        <f t="shared" si="3"/>
        <v>1</v>
      </c>
      <c r="AE4" s="110">
        <f t="shared" si="4"/>
        <v>0</v>
      </c>
      <c r="AF4" s="110">
        <f t="shared" si="11"/>
        <v>1</v>
      </c>
      <c r="AG4" s="110">
        <f t="shared" si="5"/>
        <v>0</v>
      </c>
      <c r="AH4" s="110">
        <f t="shared" si="6"/>
        <v>0</v>
      </c>
      <c r="AI4" s="110">
        <f t="shared" si="12"/>
        <v>1</v>
      </c>
      <c r="AJ4" s="100">
        <f>ROW()</f>
        <v>4</v>
      </c>
      <c r="AK4" s="100" t="e">
        <f>INDEX('BadRows RECART'!$C$2:$C$1207,MATCH(monthly_gwh_mw!AJ4,'BadRows RECART'!$D$2:$D$1207,0))</f>
        <v>#N/A</v>
      </c>
    </row>
    <row r="5" spans="1:37" ht="20">
      <c r="A5" s="106" t="s">
        <v>3907</v>
      </c>
      <c r="B5" s="106" t="s">
        <v>1583</v>
      </c>
      <c r="C5" s="106" t="s">
        <v>6298</v>
      </c>
      <c r="D5" s="168">
        <v>2020</v>
      </c>
      <c r="E5" s="168">
        <v>4</v>
      </c>
      <c r="F5" s="199">
        <v>0.92016000000000975</v>
      </c>
      <c r="G5" s="212" t="s">
        <v>6314</v>
      </c>
      <c r="H5" s="212" t="s">
        <v>6314</v>
      </c>
      <c r="I5" s="106" t="s">
        <v>556</v>
      </c>
      <c r="K5" s="83" t="s">
        <v>6314</v>
      </c>
      <c r="L5" s="83" t="s">
        <v>6314</v>
      </c>
      <c r="M5" s="45" t="str">
        <f>IF(
ISNA(INDEX(resources!E:E,MATCH(B5,resources!B:B,0))),"fillme",
INDEX(resources!E:E,MATCH(B5,resources!B:B,0)))</f>
        <v>CAISO_Hydro</v>
      </c>
      <c r="N5" s="45">
        <f>IF(
ISNA(INDEX(resources!J:J,MATCH(B5,resources!B:B,0))),"fillme",
INDEX(resources!J:J,MATCH(B5,resources!B:B,0)))</f>
        <v>1</v>
      </c>
      <c r="O5" s="83" t="str">
        <f>IFERROR(INDEX(resources!K:K,MATCH(B5,resources!B:B,0)),"fillme")</f>
        <v>hydro</v>
      </c>
      <c r="P5" s="89" t="str">
        <f t="shared" si="7"/>
        <v>hydro_2020_4</v>
      </c>
      <c r="Q5" s="87">
        <f>INDEX(elcc!G:G,MATCH(P5,elcc!D:D,0))</f>
        <v>0.72</v>
      </c>
      <c r="R5" s="89">
        <f t="shared" si="8"/>
        <v>1</v>
      </c>
      <c r="S5" s="89" t="s">
        <v>6314</v>
      </c>
      <c r="T5" s="89" t="s">
        <v>6314</v>
      </c>
      <c r="U5" s="90" t="str">
        <f t="shared" si="9"/>
        <v>ok</v>
      </c>
      <c r="V5" s="63" t="str">
        <f>INDEX(resources!F:F,MATCH(B5,resources!B:B,0))</f>
        <v>physical</v>
      </c>
      <c r="W5" s="110">
        <f t="shared" si="0"/>
        <v>1</v>
      </c>
      <c r="X5" s="110">
        <f t="shared" si="1"/>
        <v>0</v>
      </c>
      <c r="Y5" s="110" t="str">
        <f t="shared" si="2"/>
        <v>HATLOS_6_BWDHY1_energy_PCE40001_CONFIDENTIAL</v>
      </c>
      <c r="Z5" s="110">
        <f>IF(COUNTIFS($Y$2:Y5,Y5)=1,1,0)</f>
        <v>0</v>
      </c>
      <c r="AA5" s="110">
        <f>SUM($Z$2:Z5)*Z5</f>
        <v>0</v>
      </c>
      <c r="AB5" s="110">
        <f>COUNTIFS(resources!B:B,B5)</f>
        <v>1</v>
      </c>
      <c r="AC5" s="110">
        <f t="shared" si="10"/>
        <v>1</v>
      </c>
      <c r="AD5" s="110">
        <f t="shared" si="3"/>
        <v>1</v>
      </c>
      <c r="AE5" s="110">
        <f t="shared" si="4"/>
        <v>0</v>
      </c>
      <c r="AF5" s="110">
        <f t="shared" si="11"/>
        <v>1</v>
      </c>
      <c r="AG5" s="110">
        <f t="shared" si="5"/>
        <v>0</v>
      </c>
      <c r="AH5" s="110">
        <f t="shared" si="6"/>
        <v>0</v>
      </c>
      <c r="AI5" s="110">
        <f t="shared" si="12"/>
        <v>1</v>
      </c>
      <c r="AJ5" s="100">
        <f>ROW()</f>
        <v>5</v>
      </c>
      <c r="AK5" s="100" t="e">
        <f>INDEX('BadRows RECART'!$C$2:$C$1207,MATCH(monthly_gwh_mw!AJ5,'BadRows RECART'!$D$2:$D$1207,0))</f>
        <v>#N/A</v>
      </c>
    </row>
    <row r="6" spans="1:37" ht="20">
      <c r="A6" s="106" t="s">
        <v>3907</v>
      </c>
      <c r="B6" s="106" t="s">
        <v>1583</v>
      </c>
      <c r="C6" s="106" t="s">
        <v>6298</v>
      </c>
      <c r="D6" s="168">
        <v>2020</v>
      </c>
      <c r="E6" s="168">
        <v>5</v>
      </c>
      <c r="F6" s="199">
        <v>0.95827200000000679</v>
      </c>
      <c r="G6" s="212" t="s">
        <v>6314</v>
      </c>
      <c r="H6" s="212" t="s">
        <v>6314</v>
      </c>
      <c r="I6" s="106" t="s">
        <v>556</v>
      </c>
      <c r="K6" s="83" t="s">
        <v>6314</v>
      </c>
      <c r="L6" s="83" t="s">
        <v>6314</v>
      </c>
      <c r="M6" s="45" t="str">
        <f>IF(
ISNA(INDEX(resources!E:E,MATCH(B6,resources!B:B,0))),"fillme",
INDEX(resources!E:E,MATCH(B6,resources!B:B,0)))</f>
        <v>CAISO_Hydro</v>
      </c>
      <c r="N6" s="45">
        <f>IF(
ISNA(INDEX(resources!J:J,MATCH(B6,resources!B:B,0))),"fillme",
INDEX(resources!J:J,MATCH(B6,resources!B:B,0)))</f>
        <v>1</v>
      </c>
      <c r="O6" s="83" t="str">
        <f>IFERROR(INDEX(resources!K:K,MATCH(B6,resources!B:B,0)),"fillme")</f>
        <v>hydro</v>
      </c>
      <c r="P6" s="89" t="str">
        <f t="shared" si="7"/>
        <v>hydro_2020_5</v>
      </c>
      <c r="Q6" s="87">
        <f>INDEX(elcc!G:G,MATCH(P6,elcc!D:D,0))</f>
        <v>0.69</v>
      </c>
      <c r="R6" s="89">
        <f t="shared" si="8"/>
        <v>1</v>
      </c>
      <c r="S6" s="89" t="s">
        <v>6314</v>
      </c>
      <c r="T6" s="89" t="s">
        <v>6314</v>
      </c>
      <c r="U6" s="90" t="str">
        <f t="shared" si="9"/>
        <v>ok</v>
      </c>
      <c r="V6" s="63" t="str">
        <f>INDEX(resources!F:F,MATCH(B6,resources!B:B,0))</f>
        <v>physical</v>
      </c>
      <c r="W6" s="110">
        <f t="shared" si="0"/>
        <v>1</v>
      </c>
      <c r="X6" s="110">
        <f t="shared" si="1"/>
        <v>0</v>
      </c>
      <c r="Y6" s="110" t="str">
        <f t="shared" si="2"/>
        <v>HATLOS_6_BWDHY1_energy_PCE40001_CONFIDENTIAL</v>
      </c>
      <c r="Z6" s="110">
        <f>IF(COUNTIFS($Y$2:Y6,Y6)=1,1,0)</f>
        <v>0</v>
      </c>
      <c r="AA6" s="110">
        <f>SUM($Z$2:Z6)*Z6</f>
        <v>0</v>
      </c>
      <c r="AB6" s="110">
        <f>COUNTIFS(resources!B:B,B6)</f>
        <v>1</v>
      </c>
      <c r="AC6" s="110">
        <f t="shared" si="10"/>
        <v>1</v>
      </c>
      <c r="AD6" s="110">
        <f t="shared" si="3"/>
        <v>1</v>
      </c>
      <c r="AE6" s="110">
        <f t="shared" si="4"/>
        <v>0</v>
      </c>
      <c r="AF6" s="110">
        <f t="shared" si="11"/>
        <v>1</v>
      </c>
      <c r="AG6" s="110">
        <f t="shared" si="5"/>
        <v>0</v>
      </c>
      <c r="AH6" s="110">
        <f t="shared" si="6"/>
        <v>0</v>
      </c>
      <c r="AI6" s="110">
        <f t="shared" si="12"/>
        <v>1</v>
      </c>
      <c r="AJ6" s="100">
        <f>ROW()</f>
        <v>6</v>
      </c>
      <c r="AK6" s="100" t="e">
        <f>INDEX('BadRows RECART'!$C$2:$C$1207,MATCH(monthly_gwh_mw!AJ6,'BadRows RECART'!$D$2:$D$1207,0))</f>
        <v>#N/A</v>
      </c>
    </row>
    <row r="7" spans="1:37" ht="20">
      <c r="A7" s="106" t="s">
        <v>3907</v>
      </c>
      <c r="B7" s="106" t="s">
        <v>1583</v>
      </c>
      <c r="C7" s="106" t="s">
        <v>6298</v>
      </c>
      <c r="D7" s="168">
        <v>2020</v>
      </c>
      <c r="E7" s="168">
        <v>6</v>
      </c>
      <c r="F7" s="199">
        <v>0.93887999999998661</v>
      </c>
      <c r="G7" s="212" t="s">
        <v>6314</v>
      </c>
      <c r="H7" s="212" t="s">
        <v>6314</v>
      </c>
      <c r="I7" s="106" t="s">
        <v>556</v>
      </c>
      <c r="K7" s="83" t="s">
        <v>6314</v>
      </c>
      <c r="L7" s="83" t="s">
        <v>6314</v>
      </c>
      <c r="M7" s="45" t="str">
        <f>IF(
ISNA(INDEX(resources!E:E,MATCH(B7,resources!B:B,0))),"fillme",
INDEX(resources!E:E,MATCH(B7,resources!B:B,0)))</f>
        <v>CAISO_Hydro</v>
      </c>
      <c r="N7" s="45">
        <f>IF(
ISNA(INDEX(resources!J:J,MATCH(B7,resources!B:B,0))),"fillme",
INDEX(resources!J:J,MATCH(B7,resources!B:B,0)))</f>
        <v>1</v>
      </c>
      <c r="O7" s="83" t="str">
        <f>IFERROR(INDEX(resources!K:K,MATCH(B7,resources!B:B,0)),"fillme")</f>
        <v>hydro</v>
      </c>
      <c r="P7" s="89" t="str">
        <f t="shared" si="7"/>
        <v>hydro_2020_6</v>
      </c>
      <c r="Q7" s="87">
        <f>INDEX(elcc!G:G,MATCH(P7,elcc!D:D,0))</f>
        <v>0.74</v>
      </c>
      <c r="R7" s="89">
        <f t="shared" si="8"/>
        <v>1</v>
      </c>
      <c r="S7" s="89" t="s">
        <v>6314</v>
      </c>
      <c r="T7" s="89" t="s">
        <v>6314</v>
      </c>
      <c r="U7" s="90" t="str">
        <f t="shared" si="9"/>
        <v>ok</v>
      </c>
      <c r="V7" s="63" t="str">
        <f>INDEX(resources!F:F,MATCH(B7,resources!B:B,0))</f>
        <v>physical</v>
      </c>
      <c r="W7" s="110">
        <f t="shared" si="0"/>
        <v>1</v>
      </c>
      <c r="X7" s="110">
        <f t="shared" si="1"/>
        <v>0</v>
      </c>
      <c r="Y7" s="110" t="str">
        <f t="shared" si="2"/>
        <v>HATLOS_6_BWDHY1_energy_PCE40001_CONFIDENTIAL</v>
      </c>
      <c r="Z7" s="110">
        <f>IF(COUNTIFS($Y$2:Y7,Y7)=1,1,0)</f>
        <v>0</v>
      </c>
      <c r="AA7" s="110">
        <f>SUM($Z$2:Z7)*Z7</f>
        <v>0</v>
      </c>
      <c r="AB7" s="110">
        <f>COUNTIFS(resources!B:B,B7)</f>
        <v>1</v>
      </c>
      <c r="AC7" s="110">
        <f t="shared" si="10"/>
        <v>1</v>
      </c>
      <c r="AD7" s="110">
        <f t="shared" si="3"/>
        <v>1</v>
      </c>
      <c r="AE7" s="110">
        <f t="shared" si="4"/>
        <v>0</v>
      </c>
      <c r="AF7" s="110">
        <f t="shared" si="11"/>
        <v>1</v>
      </c>
      <c r="AG7" s="110">
        <f t="shared" si="5"/>
        <v>0</v>
      </c>
      <c r="AH7" s="110">
        <f t="shared" si="6"/>
        <v>0</v>
      </c>
      <c r="AI7" s="110">
        <f t="shared" si="12"/>
        <v>1</v>
      </c>
      <c r="AJ7" s="100">
        <f>ROW()</f>
        <v>7</v>
      </c>
      <c r="AK7" s="100" t="e">
        <f>INDEX('BadRows RECART'!$C$2:$C$1207,MATCH(monthly_gwh_mw!AJ7,'BadRows RECART'!$D$2:$D$1207,0))</f>
        <v>#N/A</v>
      </c>
    </row>
    <row r="8" spans="1:37" ht="20">
      <c r="A8" s="106" t="s">
        <v>3907</v>
      </c>
      <c r="B8" s="106" t="s">
        <v>1583</v>
      </c>
      <c r="C8" s="106" t="s">
        <v>6298</v>
      </c>
      <c r="D8" s="168">
        <v>2020</v>
      </c>
      <c r="E8" s="168">
        <v>7</v>
      </c>
      <c r="F8" s="199">
        <v>0.91809600000000902</v>
      </c>
      <c r="G8" s="212" t="s">
        <v>6314</v>
      </c>
      <c r="H8" s="212" t="s">
        <v>6314</v>
      </c>
      <c r="I8" s="106" t="s">
        <v>556</v>
      </c>
      <c r="K8" s="83" t="s">
        <v>6314</v>
      </c>
      <c r="L8" s="83" t="s">
        <v>6314</v>
      </c>
      <c r="M8" s="45" t="str">
        <f>IF(
ISNA(INDEX(resources!E:E,MATCH(B8,resources!B:B,0))),"fillme",
INDEX(resources!E:E,MATCH(B8,resources!B:B,0)))</f>
        <v>CAISO_Hydro</v>
      </c>
      <c r="N8" s="45">
        <f>IF(
ISNA(INDEX(resources!J:J,MATCH(B8,resources!B:B,0))),"fillme",
INDEX(resources!J:J,MATCH(B8,resources!B:B,0)))</f>
        <v>1</v>
      </c>
      <c r="O8" s="83" t="str">
        <f>IFERROR(INDEX(resources!K:K,MATCH(B8,resources!B:B,0)),"fillme")</f>
        <v>hydro</v>
      </c>
      <c r="P8" s="89" t="str">
        <f t="shared" si="7"/>
        <v>hydro_2020_7</v>
      </c>
      <c r="Q8" s="87">
        <f>INDEX(elcc!G:G,MATCH(P8,elcc!D:D,0))</f>
        <v>0.73</v>
      </c>
      <c r="R8" s="89">
        <f t="shared" si="8"/>
        <v>1</v>
      </c>
      <c r="S8" s="89" t="s">
        <v>6314</v>
      </c>
      <c r="T8" s="89" t="s">
        <v>6314</v>
      </c>
      <c r="U8" s="90" t="str">
        <f t="shared" si="9"/>
        <v>ok</v>
      </c>
      <c r="V8" s="63" t="str">
        <f>INDEX(resources!F:F,MATCH(B8,resources!B:B,0))</f>
        <v>physical</v>
      </c>
      <c r="W8" s="110">
        <f t="shared" si="0"/>
        <v>1</v>
      </c>
      <c r="X8" s="110">
        <f t="shared" si="1"/>
        <v>0</v>
      </c>
      <c r="Y8" s="110" t="str">
        <f t="shared" si="2"/>
        <v>HATLOS_6_BWDHY1_energy_PCE40001_CONFIDENTIAL</v>
      </c>
      <c r="Z8" s="110">
        <f>IF(COUNTIFS($Y$2:Y8,Y8)=1,1,0)</f>
        <v>0</v>
      </c>
      <c r="AA8" s="110">
        <f>SUM($Z$2:Z8)*Z8</f>
        <v>0</v>
      </c>
      <c r="AB8" s="110">
        <f>COUNTIFS(resources!B:B,B8)</f>
        <v>1</v>
      </c>
      <c r="AC8" s="110">
        <f t="shared" si="10"/>
        <v>1</v>
      </c>
      <c r="AD8" s="110">
        <f t="shared" si="3"/>
        <v>1</v>
      </c>
      <c r="AE8" s="110">
        <f t="shared" si="4"/>
        <v>0</v>
      </c>
      <c r="AF8" s="110">
        <f t="shared" si="11"/>
        <v>1</v>
      </c>
      <c r="AG8" s="110">
        <f t="shared" si="5"/>
        <v>0</v>
      </c>
      <c r="AH8" s="110">
        <f t="shared" si="6"/>
        <v>0</v>
      </c>
      <c r="AI8" s="110">
        <f t="shared" si="12"/>
        <v>1</v>
      </c>
      <c r="AJ8" s="100">
        <f>ROW()</f>
        <v>8</v>
      </c>
      <c r="AK8" s="100" t="e">
        <f>INDEX('BadRows RECART'!$C$2:$C$1207,MATCH(monthly_gwh_mw!AJ8,'BadRows RECART'!$D$2:$D$1207,0))</f>
        <v>#N/A</v>
      </c>
    </row>
    <row r="9" spans="1:37" ht="20">
      <c r="A9" s="106" t="s">
        <v>3907</v>
      </c>
      <c r="B9" s="106" t="s">
        <v>1583</v>
      </c>
      <c r="C9" s="106" t="s">
        <v>6298</v>
      </c>
      <c r="D9" s="168">
        <v>2020</v>
      </c>
      <c r="E9" s="168">
        <v>8</v>
      </c>
      <c r="F9" s="199">
        <v>0.98356800000000189</v>
      </c>
      <c r="G9" s="212" t="s">
        <v>6314</v>
      </c>
      <c r="H9" s="212" t="s">
        <v>6314</v>
      </c>
      <c r="I9" s="106" t="s">
        <v>556</v>
      </c>
      <c r="K9" s="83" t="s">
        <v>6314</v>
      </c>
      <c r="L9" s="83" t="s">
        <v>6314</v>
      </c>
      <c r="M9" s="45" t="str">
        <f>IF(
ISNA(INDEX(resources!E:E,MATCH(B9,resources!B:B,0))),"fillme",
INDEX(resources!E:E,MATCH(B9,resources!B:B,0)))</f>
        <v>CAISO_Hydro</v>
      </c>
      <c r="N9" s="45">
        <f>IF(
ISNA(INDEX(resources!J:J,MATCH(B9,resources!B:B,0))),"fillme",
INDEX(resources!J:J,MATCH(B9,resources!B:B,0)))</f>
        <v>1</v>
      </c>
      <c r="O9" s="83" t="str">
        <f>IFERROR(INDEX(resources!K:K,MATCH(B9,resources!B:B,0)),"fillme")</f>
        <v>hydro</v>
      </c>
      <c r="P9" s="89" t="str">
        <f t="shared" si="7"/>
        <v>hydro_2020_8</v>
      </c>
      <c r="Q9" s="87">
        <f>INDEX(elcc!G:G,MATCH(P9,elcc!D:D,0))</f>
        <v>0.72</v>
      </c>
      <c r="R9" s="89">
        <f t="shared" si="8"/>
        <v>1</v>
      </c>
      <c r="S9" s="89" t="s">
        <v>6314</v>
      </c>
      <c r="T9" s="89" t="s">
        <v>6314</v>
      </c>
      <c r="U9" s="90" t="str">
        <f t="shared" si="9"/>
        <v>ok</v>
      </c>
      <c r="V9" s="63" t="str">
        <f>INDEX(resources!F:F,MATCH(B9,resources!B:B,0))</f>
        <v>physical</v>
      </c>
      <c r="W9" s="110">
        <f t="shared" si="0"/>
        <v>1</v>
      </c>
      <c r="X9" s="110">
        <f t="shared" si="1"/>
        <v>0</v>
      </c>
      <c r="Y9" s="110" t="str">
        <f t="shared" si="2"/>
        <v>HATLOS_6_BWDHY1_energy_PCE40001_CONFIDENTIAL</v>
      </c>
      <c r="Z9" s="110">
        <f>IF(COUNTIFS($Y$2:Y9,Y9)=1,1,0)</f>
        <v>0</v>
      </c>
      <c r="AA9" s="110">
        <f>SUM($Z$2:Z9)*Z9</f>
        <v>0</v>
      </c>
      <c r="AB9" s="110">
        <f>COUNTIFS(resources!B:B,B9)</f>
        <v>1</v>
      </c>
      <c r="AC9" s="110">
        <f t="shared" si="10"/>
        <v>1</v>
      </c>
      <c r="AD9" s="110">
        <f t="shared" si="3"/>
        <v>1</v>
      </c>
      <c r="AE9" s="110">
        <f t="shared" si="4"/>
        <v>0</v>
      </c>
      <c r="AF9" s="110">
        <f t="shared" si="11"/>
        <v>1</v>
      </c>
      <c r="AG9" s="110">
        <f t="shared" si="5"/>
        <v>0</v>
      </c>
      <c r="AH9" s="110">
        <f t="shared" si="6"/>
        <v>0</v>
      </c>
      <c r="AI9" s="110">
        <f t="shared" si="12"/>
        <v>1</v>
      </c>
      <c r="AJ9" s="100">
        <f>ROW()</f>
        <v>9</v>
      </c>
      <c r="AK9" s="100" t="e">
        <f>INDEX('BadRows RECART'!$C$2:$C$1207,MATCH(monthly_gwh_mw!AJ9,'BadRows RECART'!$D$2:$D$1207,0))</f>
        <v>#N/A</v>
      </c>
    </row>
    <row r="10" spans="1:37" ht="20">
      <c r="A10" s="106" t="s">
        <v>3907</v>
      </c>
      <c r="B10" s="106" t="s">
        <v>1583</v>
      </c>
      <c r="C10" s="106" t="s">
        <v>6298</v>
      </c>
      <c r="D10" s="168">
        <v>2020</v>
      </c>
      <c r="E10" s="168">
        <v>9</v>
      </c>
      <c r="F10" s="199">
        <v>0.95327999999998858</v>
      </c>
      <c r="G10" s="212" t="s">
        <v>6314</v>
      </c>
      <c r="H10" s="212" t="s">
        <v>6314</v>
      </c>
      <c r="I10" s="106" t="s">
        <v>556</v>
      </c>
      <c r="K10" s="83" t="s">
        <v>6314</v>
      </c>
      <c r="L10" s="83" t="s">
        <v>6314</v>
      </c>
      <c r="M10" s="45" t="str">
        <f>IF(
ISNA(INDEX(resources!E:E,MATCH(B10,resources!B:B,0))),"fillme",
INDEX(resources!E:E,MATCH(B10,resources!B:B,0)))</f>
        <v>CAISO_Hydro</v>
      </c>
      <c r="N10" s="45">
        <f>IF(
ISNA(INDEX(resources!J:J,MATCH(B10,resources!B:B,0))),"fillme",
INDEX(resources!J:J,MATCH(B10,resources!B:B,0)))</f>
        <v>1</v>
      </c>
      <c r="O10" s="83" t="str">
        <f>IFERROR(INDEX(resources!K:K,MATCH(B10,resources!B:B,0)),"fillme")</f>
        <v>hydro</v>
      </c>
      <c r="P10" s="89" t="str">
        <f t="shared" si="7"/>
        <v>hydro_2020_9</v>
      </c>
      <c r="Q10" s="87">
        <f>INDEX(elcc!G:G,MATCH(P10,elcc!D:D,0))</f>
        <v>0.71</v>
      </c>
      <c r="R10" s="89">
        <f t="shared" si="8"/>
        <v>1</v>
      </c>
      <c r="S10" s="89" t="s">
        <v>6314</v>
      </c>
      <c r="T10" s="89" t="s">
        <v>6314</v>
      </c>
      <c r="U10" s="90" t="str">
        <f t="shared" si="9"/>
        <v>ok</v>
      </c>
      <c r="V10" s="63" t="str">
        <f>INDEX(resources!F:F,MATCH(B10,resources!B:B,0))</f>
        <v>physical</v>
      </c>
      <c r="W10" s="110">
        <f t="shared" si="0"/>
        <v>1</v>
      </c>
      <c r="X10" s="110">
        <f t="shared" si="1"/>
        <v>0</v>
      </c>
      <c r="Y10" s="110" t="str">
        <f t="shared" si="2"/>
        <v>HATLOS_6_BWDHY1_energy_PCE40001_CONFIDENTIAL</v>
      </c>
      <c r="Z10" s="110">
        <f>IF(COUNTIFS($Y$2:Y10,Y10)=1,1,0)</f>
        <v>0</v>
      </c>
      <c r="AA10" s="110">
        <f>SUM($Z$2:Z10)*Z10</f>
        <v>0</v>
      </c>
      <c r="AB10" s="110">
        <f>COUNTIFS(resources!B:B,B10)</f>
        <v>1</v>
      </c>
      <c r="AC10" s="110">
        <f t="shared" si="10"/>
        <v>1</v>
      </c>
      <c r="AD10" s="110">
        <f t="shared" si="3"/>
        <v>1</v>
      </c>
      <c r="AE10" s="110">
        <f t="shared" si="4"/>
        <v>0</v>
      </c>
      <c r="AF10" s="110">
        <f t="shared" si="11"/>
        <v>1</v>
      </c>
      <c r="AG10" s="110">
        <f t="shared" si="5"/>
        <v>0</v>
      </c>
      <c r="AH10" s="110">
        <f t="shared" si="6"/>
        <v>0</v>
      </c>
      <c r="AI10" s="110">
        <f t="shared" si="12"/>
        <v>1</v>
      </c>
      <c r="AJ10" s="100">
        <f>ROW()</f>
        <v>10</v>
      </c>
      <c r="AK10" s="100" t="e">
        <f>INDEX('BadRows RECART'!$C$2:$C$1207,MATCH(monthly_gwh_mw!AJ10,'BadRows RECART'!$D$2:$D$1207,0))</f>
        <v>#N/A</v>
      </c>
    </row>
    <row r="11" spans="1:37" ht="20">
      <c r="A11" s="106" t="s">
        <v>3907</v>
      </c>
      <c r="B11" s="106" t="s">
        <v>1583</v>
      </c>
      <c r="C11" s="106" t="s">
        <v>6298</v>
      </c>
      <c r="D11" s="168">
        <v>2020</v>
      </c>
      <c r="E11" s="168">
        <v>10</v>
      </c>
      <c r="F11" s="199">
        <v>0.9776159999999906</v>
      </c>
      <c r="G11" s="212" t="s">
        <v>6314</v>
      </c>
      <c r="H11" s="212" t="s">
        <v>6314</v>
      </c>
      <c r="I11" s="106" t="s">
        <v>556</v>
      </c>
      <c r="K11" s="83" t="s">
        <v>6314</v>
      </c>
      <c r="L11" s="83" t="s">
        <v>6314</v>
      </c>
      <c r="M11" s="45" t="str">
        <f>IF(
ISNA(INDEX(resources!E:E,MATCH(B11,resources!B:B,0))),"fillme",
INDEX(resources!E:E,MATCH(B11,resources!B:B,0)))</f>
        <v>CAISO_Hydro</v>
      </c>
      <c r="N11" s="45">
        <f>IF(
ISNA(INDEX(resources!J:J,MATCH(B11,resources!B:B,0))),"fillme",
INDEX(resources!J:J,MATCH(B11,resources!B:B,0)))</f>
        <v>1</v>
      </c>
      <c r="O11" s="83" t="str">
        <f>IFERROR(INDEX(resources!K:K,MATCH(B11,resources!B:B,0)),"fillme")</f>
        <v>hydro</v>
      </c>
      <c r="P11" s="89" t="str">
        <f t="shared" si="7"/>
        <v>hydro_2020_10</v>
      </c>
      <c r="Q11" s="87">
        <f>INDEX(elcc!G:G,MATCH(P11,elcc!D:D,0))</f>
        <v>0.64</v>
      </c>
      <c r="R11" s="89">
        <f t="shared" si="8"/>
        <v>1</v>
      </c>
      <c r="S11" s="89" t="s">
        <v>6314</v>
      </c>
      <c r="T11" s="89" t="s">
        <v>6314</v>
      </c>
      <c r="U11" s="90" t="str">
        <f t="shared" si="9"/>
        <v>ok</v>
      </c>
      <c r="V11" s="63" t="str">
        <f>INDEX(resources!F:F,MATCH(B11,resources!B:B,0))</f>
        <v>physical</v>
      </c>
      <c r="W11" s="110">
        <f t="shared" si="0"/>
        <v>1</v>
      </c>
      <c r="X11" s="110">
        <f t="shared" si="1"/>
        <v>0</v>
      </c>
      <c r="Y11" s="110" t="str">
        <f t="shared" si="2"/>
        <v>HATLOS_6_BWDHY1_energy_PCE40001_CONFIDENTIAL</v>
      </c>
      <c r="Z11" s="110">
        <f>IF(COUNTIFS($Y$2:Y11,Y11)=1,1,0)</f>
        <v>0</v>
      </c>
      <c r="AA11" s="110">
        <f>SUM($Z$2:Z11)*Z11</f>
        <v>0</v>
      </c>
      <c r="AB11" s="110">
        <f>COUNTIFS(resources!B:B,B11)</f>
        <v>1</v>
      </c>
      <c r="AC11" s="110">
        <f t="shared" si="10"/>
        <v>1</v>
      </c>
      <c r="AD11" s="110">
        <f t="shared" si="3"/>
        <v>1</v>
      </c>
      <c r="AE11" s="110">
        <f t="shared" si="4"/>
        <v>0</v>
      </c>
      <c r="AF11" s="110">
        <f t="shared" si="11"/>
        <v>1</v>
      </c>
      <c r="AG11" s="110">
        <f t="shared" si="5"/>
        <v>0</v>
      </c>
      <c r="AH11" s="110">
        <f t="shared" si="6"/>
        <v>0</v>
      </c>
      <c r="AI11" s="110">
        <f t="shared" si="12"/>
        <v>1</v>
      </c>
      <c r="AJ11" s="100">
        <f>ROW()</f>
        <v>11</v>
      </c>
      <c r="AK11" s="100" t="e">
        <f>INDEX('BadRows RECART'!$C$2:$C$1207,MATCH(monthly_gwh_mw!AJ11,'BadRows RECART'!$D$2:$D$1207,0))</f>
        <v>#N/A</v>
      </c>
    </row>
    <row r="12" spans="1:37" ht="20">
      <c r="A12" s="106" t="s">
        <v>3907</v>
      </c>
      <c r="B12" s="106" t="s">
        <v>1583</v>
      </c>
      <c r="C12" s="106" t="s">
        <v>6298</v>
      </c>
      <c r="D12" s="168">
        <v>2020</v>
      </c>
      <c r="E12" s="168">
        <v>11</v>
      </c>
      <c r="F12" s="199">
        <v>0.92591999999998265</v>
      </c>
      <c r="G12" s="212" t="s">
        <v>6314</v>
      </c>
      <c r="H12" s="212" t="s">
        <v>6314</v>
      </c>
      <c r="I12" s="106" t="s">
        <v>556</v>
      </c>
      <c r="K12" s="83" t="s">
        <v>6314</v>
      </c>
      <c r="L12" s="83" t="s">
        <v>6314</v>
      </c>
      <c r="M12" s="45" t="str">
        <f>IF(
ISNA(INDEX(resources!E:E,MATCH(B12,resources!B:B,0))),"fillme",
INDEX(resources!E:E,MATCH(B12,resources!B:B,0)))</f>
        <v>CAISO_Hydro</v>
      </c>
      <c r="N12" s="45">
        <f>IF(
ISNA(INDEX(resources!J:J,MATCH(B12,resources!B:B,0))),"fillme",
INDEX(resources!J:J,MATCH(B12,resources!B:B,0)))</f>
        <v>1</v>
      </c>
      <c r="O12" s="83" t="str">
        <f>IFERROR(INDEX(resources!K:K,MATCH(B12,resources!B:B,0)),"fillme")</f>
        <v>hydro</v>
      </c>
      <c r="P12" s="89" t="str">
        <f t="shared" si="7"/>
        <v>hydro_2020_11</v>
      </c>
      <c r="Q12" s="87">
        <f>INDEX(elcc!G:G,MATCH(P12,elcc!D:D,0))</f>
        <v>0.56000000000000005</v>
      </c>
      <c r="R12" s="89">
        <f t="shared" si="8"/>
        <v>1</v>
      </c>
      <c r="S12" s="89" t="s">
        <v>6314</v>
      </c>
      <c r="T12" s="89" t="s">
        <v>6314</v>
      </c>
      <c r="U12" s="90" t="str">
        <f t="shared" si="9"/>
        <v>ok</v>
      </c>
      <c r="V12" s="63" t="str">
        <f>INDEX(resources!F:F,MATCH(B12,resources!B:B,0))</f>
        <v>physical</v>
      </c>
      <c r="W12" s="110">
        <f t="shared" si="0"/>
        <v>1</v>
      </c>
      <c r="X12" s="110">
        <f t="shared" si="1"/>
        <v>0</v>
      </c>
      <c r="Y12" s="110" t="str">
        <f t="shared" si="2"/>
        <v>HATLOS_6_BWDHY1_energy_PCE40001_CONFIDENTIAL</v>
      </c>
      <c r="Z12" s="110">
        <f>IF(COUNTIFS($Y$2:Y12,Y12)=1,1,0)</f>
        <v>0</v>
      </c>
      <c r="AA12" s="110">
        <f>SUM($Z$2:Z12)*Z12</f>
        <v>0</v>
      </c>
      <c r="AB12" s="110">
        <f>COUNTIFS(resources!B:B,B12)</f>
        <v>1</v>
      </c>
      <c r="AC12" s="110">
        <f t="shared" si="10"/>
        <v>1</v>
      </c>
      <c r="AD12" s="110">
        <f t="shared" si="3"/>
        <v>1</v>
      </c>
      <c r="AE12" s="110">
        <f t="shared" si="4"/>
        <v>0</v>
      </c>
      <c r="AF12" s="110">
        <f t="shared" si="11"/>
        <v>1</v>
      </c>
      <c r="AG12" s="110">
        <f t="shared" si="5"/>
        <v>0</v>
      </c>
      <c r="AH12" s="110">
        <f t="shared" si="6"/>
        <v>0</v>
      </c>
      <c r="AI12" s="110">
        <f t="shared" si="12"/>
        <v>1</v>
      </c>
      <c r="AJ12" s="100">
        <f>ROW()</f>
        <v>12</v>
      </c>
      <c r="AK12" s="100" t="e">
        <f>INDEX('BadRows RECART'!$C$2:$C$1207,MATCH(monthly_gwh_mw!AJ12,'BadRows RECART'!$D$2:$D$1207,0))</f>
        <v>#N/A</v>
      </c>
    </row>
    <row r="13" spans="1:37" ht="20">
      <c r="A13" s="106" t="s">
        <v>3907</v>
      </c>
      <c r="B13" s="106" t="s">
        <v>1583</v>
      </c>
      <c r="C13" s="106" t="s">
        <v>6298</v>
      </c>
      <c r="D13" s="168">
        <v>2020</v>
      </c>
      <c r="E13" s="168">
        <v>12</v>
      </c>
      <c r="F13" s="199">
        <v>0.90180199999999333</v>
      </c>
      <c r="G13" s="212" t="s">
        <v>6314</v>
      </c>
      <c r="H13" s="212" t="s">
        <v>6314</v>
      </c>
      <c r="I13" s="106" t="s">
        <v>556</v>
      </c>
      <c r="K13" s="83" t="s">
        <v>6314</v>
      </c>
      <c r="L13" s="83" t="s">
        <v>6314</v>
      </c>
      <c r="M13" s="45" t="str">
        <f>IF(
ISNA(INDEX(resources!E:E,MATCH(B13,resources!B:B,0))),"fillme",
INDEX(resources!E:E,MATCH(B13,resources!B:B,0)))</f>
        <v>CAISO_Hydro</v>
      </c>
      <c r="N13" s="45">
        <f>IF(
ISNA(INDEX(resources!J:J,MATCH(B13,resources!B:B,0))),"fillme",
INDEX(resources!J:J,MATCH(B13,resources!B:B,0)))</f>
        <v>1</v>
      </c>
      <c r="O13" s="83" t="str">
        <f>IFERROR(INDEX(resources!K:K,MATCH(B13,resources!B:B,0)),"fillme")</f>
        <v>hydro</v>
      </c>
      <c r="P13" s="89" t="str">
        <f t="shared" si="7"/>
        <v>hydro_2020_12</v>
      </c>
      <c r="Q13" s="87">
        <f>INDEX(elcc!G:G,MATCH(P13,elcc!D:D,0))</f>
        <v>0.64</v>
      </c>
      <c r="R13" s="89">
        <f t="shared" si="8"/>
        <v>1</v>
      </c>
      <c r="S13" s="89" t="s">
        <v>6314</v>
      </c>
      <c r="T13" s="89" t="s">
        <v>6314</v>
      </c>
      <c r="U13" s="90" t="str">
        <f t="shared" si="9"/>
        <v>ok</v>
      </c>
      <c r="V13" s="63" t="str">
        <f>INDEX(resources!F:F,MATCH(B13,resources!B:B,0))</f>
        <v>physical</v>
      </c>
      <c r="W13" s="110">
        <f t="shared" si="0"/>
        <v>1</v>
      </c>
      <c r="X13" s="110">
        <f t="shared" si="1"/>
        <v>0</v>
      </c>
      <c r="Y13" s="110" t="str">
        <f t="shared" si="2"/>
        <v>HATLOS_6_BWDHY1_energy_PCE40001_CONFIDENTIAL</v>
      </c>
      <c r="Z13" s="110">
        <f>IF(COUNTIFS($Y$2:Y13,Y13)=1,1,0)</f>
        <v>0</v>
      </c>
      <c r="AA13" s="110">
        <f>SUM($Z$2:Z13)*Z13</f>
        <v>0</v>
      </c>
      <c r="AB13" s="110">
        <f>COUNTIFS(resources!B:B,B13)</f>
        <v>1</v>
      </c>
      <c r="AC13" s="110">
        <f t="shared" si="10"/>
        <v>1</v>
      </c>
      <c r="AD13" s="110">
        <f t="shared" si="3"/>
        <v>1</v>
      </c>
      <c r="AE13" s="110">
        <f t="shared" si="4"/>
        <v>0</v>
      </c>
      <c r="AF13" s="110">
        <f t="shared" si="11"/>
        <v>1</v>
      </c>
      <c r="AG13" s="110">
        <f t="shared" si="5"/>
        <v>0</v>
      </c>
      <c r="AH13" s="110">
        <f t="shared" si="6"/>
        <v>0</v>
      </c>
      <c r="AI13" s="110">
        <f t="shared" si="12"/>
        <v>1</v>
      </c>
      <c r="AJ13" s="100">
        <f>ROW()</f>
        <v>13</v>
      </c>
      <c r="AK13" s="100" t="e">
        <f>INDEX('BadRows RECART'!$C$2:$C$1207,MATCH(monthly_gwh_mw!AJ13,'BadRows RECART'!$D$2:$D$1207,0))</f>
        <v>#N/A</v>
      </c>
    </row>
    <row r="14" spans="1:37" ht="20">
      <c r="A14" s="106" t="s">
        <v>3907</v>
      </c>
      <c r="B14" s="106" t="s">
        <v>1583</v>
      </c>
      <c r="C14" s="106" t="s">
        <v>6298</v>
      </c>
      <c r="D14" s="168">
        <v>2021</v>
      </c>
      <c r="E14" s="168">
        <v>1</v>
      </c>
      <c r="F14" s="199">
        <v>1.0133279999999911</v>
      </c>
      <c r="G14" s="212" t="s">
        <v>6314</v>
      </c>
      <c r="H14" s="212" t="s">
        <v>6314</v>
      </c>
      <c r="I14" s="106" t="s">
        <v>556</v>
      </c>
      <c r="K14" s="83" t="s">
        <v>6314</v>
      </c>
      <c r="L14" s="83" t="s">
        <v>6314</v>
      </c>
      <c r="M14" s="45" t="str">
        <f>IF(
ISNA(INDEX(resources!E:E,MATCH(B14,resources!B:B,0))),"fillme",
INDEX(resources!E:E,MATCH(B14,resources!B:B,0)))</f>
        <v>CAISO_Hydro</v>
      </c>
      <c r="N14" s="45">
        <f>IF(
ISNA(INDEX(resources!J:J,MATCH(B14,resources!B:B,0))),"fillme",
INDEX(resources!J:J,MATCH(B14,resources!B:B,0)))</f>
        <v>1</v>
      </c>
      <c r="O14" s="83" t="str">
        <f>IFERROR(INDEX(resources!K:K,MATCH(B14,resources!B:B,0)),"fillme")</f>
        <v>hydro</v>
      </c>
      <c r="P14" s="89" t="str">
        <f t="shared" si="7"/>
        <v>hydro_2021_1</v>
      </c>
      <c r="Q14" s="87">
        <f>INDEX(elcc!G:G,MATCH(P14,elcc!D:D,0))</f>
        <v>0.6</v>
      </c>
      <c r="R14" s="89">
        <f t="shared" si="8"/>
        <v>1</v>
      </c>
      <c r="S14" s="89" t="s">
        <v>6314</v>
      </c>
      <c r="T14" s="89" t="s">
        <v>6314</v>
      </c>
      <c r="U14" s="90" t="str">
        <f t="shared" si="9"/>
        <v>ok</v>
      </c>
      <c r="V14" s="63" t="str">
        <f>INDEX(resources!F:F,MATCH(B14,resources!B:B,0))</f>
        <v>physical</v>
      </c>
      <c r="W14" s="110">
        <f t="shared" si="0"/>
        <v>1</v>
      </c>
      <c r="X14" s="110">
        <f t="shared" si="1"/>
        <v>0</v>
      </c>
      <c r="Y14" s="110" t="str">
        <f t="shared" si="2"/>
        <v>HATLOS_6_BWDHY1_energy_PCE40001_CONFIDENTIAL</v>
      </c>
      <c r="Z14" s="110">
        <f>IF(COUNTIFS($Y$2:Y14,Y14)=1,1,0)</f>
        <v>0</v>
      </c>
      <c r="AA14" s="110">
        <f>SUM($Z$2:Z14)*Z14</f>
        <v>0</v>
      </c>
      <c r="AB14" s="110">
        <f>COUNTIFS(resources!B:B,B14)</f>
        <v>1</v>
      </c>
      <c r="AC14" s="110">
        <f t="shared" si="10"/>
        <v>1</v>
      </c>
      <c r="AD14" s="110">
        <f t="shared" si="3"/>
        <v>1</v>
      </c>
      <c r="AE14" s="110">
        <f t="shared" si="4"/>
        <v>0</v>
      </c>
      <c r="AF14" s="110">
        <f t="shared" si="11"/>
        <v>1</v>
      </c>
      <c r="AG14" s="110">
        <f t="shared" si="5"/>
        <v>0</v>
      </c>
      <c r="AH14" s="110">
        <f t="shared" si="6"/>
        <v>0</v>
      </c>
      <c r="AI14" s="110">
        <f t="shared" si="12"/>
        <v>1</v>
      </c>
      <c r="AJ14" s="100">
        <f>ROW()</f>
        <v>14</v>
      </c>
      <c r="AK14" s="100" t="e">
        <f>INDEX('BadRows RECART'!$C$2:$C$1207,MATCH(monthly_gwh_mw!AJ14,'BadRows RECART'!$D$2:$D$1207,0))</f>
        <v>#N/A</v>
      </c>
    </row>
    <row r="15" spans="1:37" ht="20">
      <c r="A15" s="106" t="s">
        <v>3907</v>
      </c>
      <c r="B15" s="106" t="s">
        <v>1583</v>
      </c>
      <c r="C15" s="106" t="s">
        <v>6298</v>
      </c>
      <c r="D15" s="168">
        <v>2021</v>
      </c>
      <c r="E15" s="168">
        <v>2</v>
      </c>
      <c r="F15" s="199">
        <v>0.97036799999998935</v>
      </c>
      <c r="G15" s="212" t="s">
        <v>6314</v>
      </c>
      <c r="H15" s="212" t="s">
        <v>6314</v>
      </c>
      <c r="I15" s="106" t="s">
        <v>556</v>
      </c>
      <c r="K15" s="83" t="s">
        <v>6314</v>
      </c>
      <c r="L15" s="83" t="s">
        <v>6314</v>
      </c>
      <c r="M15" s="45" t="str">
        <f>IF(
ISNA(INDEX(resources!E:E,MATCH(B15,resources!B:B,0))),"fillme",
INDEX(resources!E:E,MATCH(B15,resources!B:B,0)))</f>
        <v>CAISO_Hydro</v>
      </c>
      <c r="N15" s="45">
        <f>IF(
ISNA(INDEX(resources!J:J,MATCH(B15,resources!B:B,0))),"fillme",
INDEX(resources!J:J,MATCH(B15,resources!B:B,0)))</f>
        <v>1</v>
      </c>
      <c r="O15" s="83" t="str">
        <f>IFERROR(INDEX(resources!K:K,MATCH(B15,resources!B:B,0)),"fillme")</f>
        <v>hydro</v>
      </c>
      <c r="P15" s="89" t="str">
        <f t="shared" si="7"/>
        <v>hydro_2021_2</v>
      </c>
      <c r="Q15" s="87">
        <f>INDEX(elcc!G:G,MATCH(P15,elcc!D:D,0))</f>
        <v>0.7</v>
      </c>
      <c r="R15" s="89">
        <f t="shared" si="8"/>
        <v>1</v>
      </c>
      <c r="S15" s="89" t="s">
        <v>6314</v>
      </c>
      <c r="T15" s="89" t="s">
        <v>6314</v>
      </c>
      <c r="U15" s="90" t="str">
        <f t="shared" si="9"/>
        <v>ok</v>
      </c>
      <c r="V15" s="63" t="str">
        <f>INDEX(resources!F:F,MATCH(B15,resources!B:B,0))</f>
        <v>physical</v>
      </c>
      <c r="W15" s="110">
        <f t="shared" si="0"/>
        <v>1</v>
      </c>
      <c r="X15" s="110">
        <f t="shared" si="1"/>
        <v>0</v>
      </c>
      <c r="Y15" s="110" t="str">
        <f t="shared" si="2"/>
        <v>HATLOS_6_BWDHY1_energy_PCE40001_CONFIDENTIAL</v>
      </c>
      <c r="Z15" s="110">
        <f>IF(COUNTIFS($Y$2:Y15,Y15)=1,1,0)</f>
        <v>0</v>
      </c>
      <c r="AA15" s="110">
        <f>SUM($Z$2:Z15)*Z15</f>
        <v>0</v>
      </c>
      <c r="AB15" s="110">
        <f>COUNTIFS(resources!B:B,B15)</f>
        <v>1</v>
      </c>
      <c r="AC15" s="110">
        <f t="shared" si="10"/>
        <v>1</v>
      </c>
      <c r="AD15" s="110">
        <f t="shared" si="3"/>
        <v>1</v>
      </c>
      <c r="AE15" s="110">
        <f t="shared" si="4"/>
        <v>0</v>
      </c>
      <c r="AF15" s="110">
        <f t="shared" si="11"/>
        <v>1</v>
      </c>
      <c r="AG15" s="110">
        <f t="shared" si="5"/>
        <v>0</v>
      </c>
      <c r="AH15" s="110">
        <f t="shared" si="6"/>
        <v>0</v>
      </c>
      <c r="AI15" s="110">
        <f t="shared" si="12"/>
        <v>1</v>
      </c>
      <c r="AJ15" s="100">
        <f>ROW()</f>
        <v>15</v>
      </c>
      <c r="AK15" s="100" t="e">
        <f>INDEX('BadRows RECART'!$C$2:$C$1207,MATCH(monthly_gwh_mw!AJ15,'BadRows RECART'!$D$2:$D$1207,0))</f>
        <v>#N/A</v>
      </c>
    </row>
    <row r="16" spans="1:37" ht="20">
      <c r="A16" s="106" t="s">
        <v>3907</v>
      </c>
      <c r="B16" s="106" t="s">
        <v>1583</v>
      </c>
      <c r="C16" s="106" t="s">
        <v>6298</v>
      </c>
      <c r="D16" s="168">
        <v>2021</v>
      </c>
      <c r="E16" s="168">
        <v>3</v>
      </c>
      <c r="F16" s="199">
        <v>0.98059199999999203</v>
      </c>
      <c r="G16" s="212" t="s">
        <v>6314</v>
      </c>
      <c r="H16" s="212" t="s">
        <v>6314</v>
      </c>
      <c r="I16" s="106" t="s">
        <v>556</v>
      </c>
      <c r="K16" s="83" t="s">
        <v>6314</v>
      </c>
      <c r="L16" s="83" t="s">
        <v>6314</v>
      </c>
      <c r="M16" s="45" t="str">
        <f>IF(
ISNA(INDEX(resources!E:E,MATCH(B16,resources!B:B,0))),"fillme",
INDEX(resources!E:E,MATCH(B16,resources!B:B,0)))</f>
        <v>CAISO_Hydro</v>
      </c>
      <c r="N16" s="45">
        <f>IF(
ISNA(INDEX(resources!J:J,MATCH(B16,resources!B:B,0))),"fillme",
INDEX(resources!J:J,MATCH(B16,resources!B:B,0)))</f>
        <v>1</v>
      </c>
      <c r="O16" s="83" t="str">
        <f>IFERROR(INDEX(resources!K:K,MATCH(B16,resources!B:B,0)),"fillme")</f>
        <v>hydro</v>
      </c>
      <c r="P16" s="89" t="str">
        <f t="shared" si="7"/>
        <v>hydro_2021_3</v>
      </c>
      <c r="Q16" s="87">
        <f>INDEX(elcc!G:G,MATCH(P16,elcc!D:D,0))</f>
        <v>0.73</v>
      </c>
      <c r="R16" s="89">
        <f t="shared" si="8"/>
        <v>1</v>
      </c>
      <c r="S16" s="89" t="s">
        <v>6314</v>
      </c>
      <c r="T16" s="89" t="s">
        <v>6314</v>
      </c>
      <c r="U16" s="90" t="str">
        <f t="shared" si="9"/>
        <v>ok</v>
      </c>
      <c r="V16" s="63" t="str">
        <f>INDEX(resources!F:F,MATCH(B16,resources!B:B,0))</f>
        <v>physical</v>
      </c>
      <c r="W16" s="110">
        <f t="shared" si="0"/>
        <v>1</v>
      </c>
      <c r="X16" s="110">
        <f t="shared" si="1"/>
        <v>0</v>
      </c>
      <c r="Y16" s="110" t="str">
        <f t="shared" si="2"/>
        <v>HATLOS_6_BWDHY1_energy_PCE40001_CONFIDENTIAL</v>
      </c>
      <c r="Z16" s="110">
        <f>IF(COUNTIFS($Y$2:Y16,Y16)=1,1,0)</f>
        <v>0</v>
      </c>
      <c r="AA16" s="110">
        <f>SUM($Z$2:Z16)*Z16</f>
        <v>0</v>
      </c>
      <c r="AB16" s="110">
        <f>COUNTIFS(resources!B:B,B16)</f>
        <v>1</v>
      </c>
      <c r="AC16" s="110">
        <f t="shared" si="10"/>
        <v>1</v>
      </c>
      <c r="AD16" s="110">
        <f t="shared" si="3"/>
        <v>1</v>
      </c>
      <c r="AE16" s="110">
        <f t="shared" si="4"/>
        <v>0</v>
      </c>
      <c r="AF16" s="110">
        <f t="shared" si="11"/>
        <v>1</v>
      </c>
      <c r="AG16" s="110">
        <f t="shared" si="5"/>
        <v>0</v>
      </c>
      <c r="AH16" s="110">
        <f t="shared" si="6"/>
        <v>0</v>
      </c>
      <c r="AI16" s="110">
        <f t="shared" si="12"/>
        <v>1</v>
      </c>
      <c r="AJ16" s="100">
        <f>ROW()</f>
        <v>16</v>
      </c>
      <c r="AK16" s="100" t="e">
        <f>INDEX('BadRows RECART'!$C$2:$C$1207,MATCH(monthly_gwh_mw!AJ16,'BadRows RECART'!$D$2:$D$1207,0))</f>
        <v>#N/A</v>
      </c>
    </row>
    <row r="17" spans="1:37" ht="20">
      <c r="A17" s="106" t="s">
        <v>3907</v>
      </c>
      <c r="B17" s="106" t="s">
        <v>1583</v>
      </c>
      <c r="C17" s="106" t="s">
        <v>6298</v>
      </c>
      <c r="D17" s="168">
        <v>2021</v>
      </c>
      <c r="E17" s="168">
        <v>4</v>
      </c>
      <c r="F17" s="199">
        <v>0.92016000000000975</v>
      </c>
      <c r="G17" s="212" t="s">
        <v>6314</v>
      </c>
      <c r="H17" s="212" t="s">
        <v>6314</v>
      </c>
      <c r="I17" s="106" t="s">
        <v>556</v>
      </c>
      <c r="K17" s="83" t="s">
        <v>6314</v>
      </c>
      <c r="L17" s="83" t="s">
        <v>6314</v>
      </c>
      <c r="M17" s="45" t="str">
        <f>IF(
ISNA(INDEX(resources!E:E,MATCH(B17,resources!B:B,0))),"fillme",
INDEX(resources!E:E,MATCH(B17,resources!B:B,0)))</f>
        <v>CAISO_Hydro</v>
      </c>
      <c r="N17" s="45">
        <f>IF(
ISNA(INDEX(resources!J:J,MATCH(B17,resources!B:B,0))),"fillme",
INDEX(resources!J:J,MATCH(B17,resources!B:B,0)))</f>
        <v>1</v>
      </c>
      <c r="O17" s="83" t="str">
        <f>IFERROR(INDEX(resources!K:K,MATCH(B17,resources!B:B,0)),"fillme")</f>
        <v>hydro</v>
      </c>
      <c r="P17" s="89" t="str">
        <f t="shared" si="7"/>
        <v>hydro_2021_4</v>
      </c>
      <c r="Q17" s="87">
        <f>INDEX(elcc!G:G,MATCH(P17,elcc!D:D,0))</f>
        <v>0.72</v>
      </c>
      <c r="R17" s="89">
        <f t="shared" si="8"/>
        <v>1</v>
      </c>
      <c r="S17" s="89" t="s">
        <v>6314</v>
      </c>
      <c r="T17" s="89" t="s">
        <v>6314</v>
      </c>
      <c r="U17" s="90" t="str">
        <f t="shared" si="9"/>
        <v>ok</v>
      </c>
      <c r="V17" s="63" t="str">
        <f>INDEX(resources!F:F,MATCH(B17,resources!B:B,0))</f>
        <v>physical</v>
      </c>
      <c r="W17" s="110">
        <f t="shared" si="0"/>
        <v>1</v>
      </c>
      <c r="X17" s="110">
        <f t="shared" si="1"/>
        <v>0</v>
      </c>
      <c r="Y17" s="110" t="str">
        <f t="shared" si="2"/>
        <v>HATLOS_6_BWDHY1_energy_PCE40001_CONFIDENTIAL</v>
      </c>
      <c r="Z17" s="110">
        <f>IF(COUNTIFS($Y$2:Y17,Y17)=1,1,0)</f>
        <v>0</v>
      </c>
      <c r="AA17" s="110">
        <f>SUM($Z$2:Z17)*Z17</f>
        <v>0</v>
      </c>
      <c r="AB17" s="110">
        <f>COUNTIFS(resources!B:B,B17)</f>
        <v>1</v>
      </c>
      <c r="AC17" s="110">
        <f t="shared" si="10"/>
        <v>1</v>
      </c>
      <c r="AD17" s="110">
        <f t="shared" si="3"/>
        <v>1</v>
      </c>
      <c r="AE17" s="110">
        <f t="shared" si="4"/>
        <v>0</v>
      </c>
      <c r="AF17" s="110">
        <f t="shared" si="11"/>
        <v>1</v>
      </c>
      <c r="AG17" s="110">
        <f t="shared" si="5"/>
        <v>0</v>
      </c>
      <c r="AH17" s="110">
        <f t="shared" si="6"/>
        <v>0</v>
      </c>
      <c r="AI17" s="110">
        <f t="shared" si="12"/>
        <v>1</v>
      </c>
      <c r="AJ17" s="100">
        <f>ROW()</f>
        <v>17</v>
      </c>
      <c r="AK17" s="100" t="e">
        <f>INDEX('BadRows RECART'!$C$2:$C$1207,MATCH(monthly_gwh_mw!AJ17,'BadRows RECART'!$D$2:$D$1207,0))</f>
        <v>#N/A</v>
      </c>
    </row>
    <row r="18" spans="1:37" ht="20">
      <c r="A18" s="106" t="s">
        <v>3907</v>
      </c>
      <c r="B18" s="106" t="s">
        <v>1583</v>
      </c>
      <c r="C18" s="106" t="s">
        <v>6298</v>
      </c>
      <c r="D18" s="168">
        <v>2021</v>
      </c>
      <c r="E18" s="168">
        <v>5</v>
      </c>
      <c r="F18" s="199">
        <v>0.95827200000000679</v>
      </c>
      <c r="G18" s="212" t="s">
        <v>6314</v>
      </c>
      <c r="H18" s="212" t="s">
        <v>6314</v>
      </c>
      <c r="I18" s="106" t="s">
        <v>556</v>
      </c>
      <c r="K18" s="83" t="s">
        <v>6314</v>
      </c>
      <c r="L18" s="83" t="s">
        <v>6314</v>
      </c>
      <c r="M18" s="45" t="str">
        <f>IF(
ISNA(INDEX(resources!E:E,MATCH(B18,resources!B:B,0))),"fillme",
INDEX(resources!E:E,MATCH(B18,resources!B:B,0)))</f>
        <v>CAISO_Hydro</v>
      </c>
      <c r="N18" s="45">
        <f>IF(
ISNA(INDEX(resources!J:J,MATCH(B18,resources!B:B,0))),"fillme",
INDEX(resources!J:J,MATCH(B18,resources!B:B,0)))</f>
        <v>1</v>
      </c>
      <c r="O18" s="83" t="str">
        <f>IFERROR(INDEX(resources!K:K,MATCH(B18,resources!B:B,0)),"fillme")</f>
        <v>hydro</v>
      </c>
      <c r="P18" s="89" t="str">
        <f t="shared" si="7"/>
        <v>hydro_2021_5</v>
      </c>
      <c r="Q18" s="87">
        <f>INDEX(elcc!G:G,MATCH(P18,elcc!D:D,0))</f>
        <v>0.69</v>
      </c>
      <c r="R18" s="89">
        <f t="shared" si="8"/>
        <v>1</v>
      </c>
      <c r="S18" s="89" t="s">
        <v>6314</v>
      </c>
      <c r="T18" s="89" t="s">
        <v>6314</v>
      </c>
      <c r="U18" s="90" t="str">
        <f t="shared" si="9"/>
        <v>ok</v>
      </c>
      <c r="V18" s="63" t="str">
        <f>INDEX(resources!F:F,MATCH(B18,resources!B:B,0))</f>
        <v>physical</v>
      </c>
      <c r="W18" s="110">
        <f t="shared" si="0"/>
        <v>1</v>
      </c>
      <c r="X18" s="110">
        <f t="shared" si="1"/>
        <v>0</v>
      </c>
      <c r="Y18" s="110" t="str">
        <f t="shared" si="2"/>
        <v>HATLOS_6_BWDHY1_energy_PCE40001_CONFIDENTIAL</v>
      </c>
      <c r="Z18" s="110">
        <f>IF(COUNTIFS($Y$2:Y18,Y18)=1,1,0)</f>
        <v>0</v>
      </c>
      <c r="AA18" s="110">
        <f>SUM($Z$2:Z18)*Z18</f>
        <v>0</v>
      </c>
      <c r="AB18" s="110">
        <f>COUNTIFS(resources!B:B,B18)</f>
        <v>1</v>
      </c>
      <c r="AC18" s="110">
        <f t="shared" si="10"/>
        <v>1</v>
      </c>
      <c r="AD18" s="110">
        <f t="shared" si="3"/>
        <v>1</v>
      </c>
      <c r="AE18" s="110">
        <f t="shared" si="4"/>
        <v>0</v>
      </c>
      <c r="AF18" s="110">
        <f t="shared" si="11"/>
        <v>1</v>
      </c>
      <c r="AG18" s="110">
        <f t="shared" si="5"/>
        <v>0</v>
      </c>
      <c r="AH18" s="110">
        <f t="shared" si="6"/>
        <v>0</v>
      </c>
      <c r="AI18" s="110">
        <f t="shared" si="12"/>
        <v>1</v>
      </c>
      <c r="AJ18" s="100">
        <f>ROW()</f>
        <v>18</v>
      </c>
      <c r="AK18" s="100" t="e">
        <f>INDEX('BadRows RECART'!$C$2:$C$1207,MATCH(monthly_gwh_mw!AJ18,'BadRows RECART'!$D$2:$D$1207,0))</f>
        <v>#N/A</v>
      </c>
    </row>
    <row r="19" spans="1:37" ht="20">
      <c r="A19" s="106" t="s">
        <v>3907</v>
      </c>
      <c r="B19" s="106" t="s">
        <v>1583</v>
      </c>
      <c r="C19" s="106" t="s">
        <v>6298</v>
      </c>
      <c r="D19" s="168">
        <v>2021</v>
      </c>
      <c r="E19" s="168">
        <v>6</v>
      </c>
      <c r="F19" s="199">
        <v>0.93887999999998661</v>
      </c>
      <c r="G19" s="212" t="s">
        <v>6314</v>
      </c>
      <c r="H19" s="212" t="s">
        <v>6314</v>
      </c>
      <c r="I19" s="106" t="s">
        <v>556</v>
      </c>
      <c r="K19" s="83" t="s">
        <v>6314</v>
      </c>
      <c r="L19" s="83" t="s">
        <v>6314</v>
      </c>
      <c r="M19" s="45" t="str">
        <f>IF(
ISNA(INDEX(resources!E:E,MATCH(B19,resources!B:B,0))),"fillme",
INDEX(resources!E:E,MATCH(B19,resources!B:B,0)))</f>
        <v>CAISO_Hydro</v>
      </c>
      <c r="N19" s="45">
        <f>IF(
ISNA(INDEX(resources!J:J,MATCH(B19,resources!B:B,0))),"fillme",
INDEX(resources!J:J,MATCH(B19,resources!B:B,0)))</f>
        <v>1</v>
      </c>
      <c r="O19" s="83" t="str">
        <f>IFERROR(INDEX(resources!K:K,MATCH(B19,resources!B:B,0)),"fillme")</f>
        <v>hydro</v>
      </c>
      <c r="P19" s="89" t="str">
        <f t="shared" si="7"/>
        <v>hydro_2021_6</v>
      </c>
      <c r="Q19" s="87">
        <f>INDEX(elcc!G:G,MATCH(P19,elcc!D:D,0))</f>
        <v>0.74</v>
      </c>
      <c r="R19" s="89">
        <f t="shared" si="8"/>
        <v>1</v>
      </c>
      <c r="S19" s="89" t="s">
        <v>6314</v>
      </c>
      <c r="T19" s="89" t="s">
        <v>6314</v>
      </c>
      <c r="U19" s="90" t="str">
        <f t="shared" si="9"/>
        <v>ok</v>
      </c>
      <c r="V19" s="63" t="str">
        <f>INDEX(resources!F:F,MATCH(B19,resources!B:B,0))</f>
        <v>physical</v>
      </c>
      <c r="W19" s="110">
        <f t="shared" si="0"/>
        <v>1</v>
      </c>
      <c r="X19" s="110">
        <f t="shared" si="1"/>
        <v>0</v>
      </c>
      <c r="Y19" s="110" t="str">
        <f t="shared" si="2"/>
        <v>HATLOS_6_BWDHY1_energy_PCE40001_CONFIDENTIAL</v>
      </c>
      <c r="Z19" s="110">
        <f>IF(COUNTIFS($Y$2:Y19,Y19)=1,1,0)</f>
        <v>0</v>
      </c>
      <c r="AA19" s="110">
        <f>SUM($Z$2:Z19)*Z19</f>
        <v>0</v>
      </c>
      <c r="AB19" s="110">
        <f>COUNTIFS(resources!B:B,B19)</f>
        <v>1</v>
      </c>
      <c r="AC19" s="110">
        <f t="shared" si="10"/>
        <v>1</v>
      </c>
      <c r="AD19" s="110">
        <f t="shared" si="3"/>
        <v>1</v>
      </c>
      <c r="AE19" s="110">
        <f t="shared" si="4"/>
        <v>0</v>
      </c>
      <c r="AF19" s="110">
        <f t="shared" si="11"/>
        <v>1</v>
      </c>
      <c r="AG19" s="110">
        <f t="shared" si="5"/>
        <v>0</v>
      </c>
      <c r="AH19" s="110">
        <f t="shared" si="6"/>
        <v>0</v>
      </c>
      <c r="AI19" s="110">
        <f t="shared" si="12"/>
        <v>1</v>
      </c>
      <c r="AJ19" s="100">
        <f>ROW()</f>
        <v>19</v>
      </c>
      <c r="AK19" s="100" t="e">
        <f>INDEX('BadRows RECART'!$C$2:$C$1207,MATCH(monthly_gwh_mw!AJ19,'BadRows RECART'!$D$2:$D$1207,0))</f>
        <v>#N/A</v>
      </c>
    </row>
    <row r="20" spans="1:37" ht="20">
      <c r="A20" s="106" t="s">
        <v>3907</v>
      </c>
      <c r="B20" s="106" t="s">
        <v>1583</v>
      </c>
      <c r="C20" s="106" t="s">
        <v>6298</v>
      </c>
      <c r="D20" s="168">
        <v>2021</v>
      </c>
      <c r="E20" s="168">
        <v>7</v>
      </c>
      <c r="F20" s="199">
        <v>0.91809600000000902</v>
      </c>
      <c r="G20" s="212" t="s">
        <v>6314</v>
      </c>
      <c r="H20" s="212" t="s">
        <v>6314</v>
      </c>
      <c r="I20" s="106" t="s">
        <v>556</v>
      </c>
      <c r="K20" s="83" t="s">
        <v>6314</v>
      </c>
      <c r="L20" s="83" t="s">
        <v>6314</v>
      </c>
      <c r="M20" s="45" t="str">
        <f>IF(
ISNA(INDEX(resources!E:E,MATCH(B20,resources!B:B,0))),"fillme",
INDEX(resources!E:E,MATCH(B20,resources!B:B,0)))</f>
        <v>CAISO_Hydro</v>
      </c>
      <c r="N20" s="45">
        <f>IF(
ISNA(INDEX(resources!J:J,MATCH(B20,resources!B:B,0))),"fillme",
INDEX(resources!J:J,MATCH(B20,resources!B:B,0)))</f>
        <v>1</v>
      </c>
      <c r="O20" s="83" t="str">
        <f>IFERROR(INDEX(resources!K:K,MATCH(B20,resources!B:B,0)),"fillme")</f>
        <v>hydro</v>
      </c>
      <c r="P20" s="89" t="str">
        <f t="shared" si="7"/>
        <v>hydro_2021_7</v>
      </c>
      <c r="Q20" s="87">
        <f>INDEX(elcc!G:G,MATCH(P20,elcc!D:D,0))</f>
        <v>0.73</v>
      </c>
      <c r="R20" s="89">
        <f t="shared" si="8"/>
        <v>1</v>
      </c>
      <c r="S20" s="89" t="s">
        <v>6314</v>
      </c>
      <c r="T20" s="89" t="s">
        <v>6314</v>
      </c>
      <c r="U20" s="90" t="str">
        <f t="shared" si="9"/>
        <v>ok</v>
      </c>
      <c r="V20" s="63" t="str">
        <f>INDEX(resources!F:F,MATCH(B20,resources!B:B,0))</f>
        <v>physical</v>
      </c>
      <c r="W20" s="110">
        <f t="shared" si="0"/>
        <v>1</v>
      </c>
      <c r="X20" s="110">
        <f t="shared" si="1"/>
        <v>0</v>
      </c>
      <c r="Y20" s="110" t="str">
        <f t="shared" si="2"/>
        <v>HATLOS_6_BWDHY1_energy_PCE40001_CONFIDENTIAL</v>
      </c>
      <c r="Z20" s="110">
        <f>IF(COUNTIFS($Y$2:Y20,Y20)=1,1,0)</f>
        <v>0</v>
      </c>
      <c r="AA20" s="110">
        <f>SUM($Z$2:Z20)*Z20</f>
        <v>0</v>
      </c>
      <c r="AB20" s="110">
        <f>COUNTIFS(resources!B:B,B20)</f>
        <v>1</v>
      </c>
      <c r="AC20" s="110">
        <f t="shared" si="10"/>
        <v>1</v>
      </c>
      <c r="AD20" s="110">
        <f t="shared" si="3"/>
        <v>1</v>
      </c>
      <c r="AE20" s="110">
        <f t="shared" si="4"/>
        <v>0</v>
      </c>
      <c r="AF20" s="110">
        <f t="shared" si="11"/>
        <v>1</v>
      </c>
      <c r="AG20" s="110">
        <f t="shared" si="5"/>
        <v>0</v>
      </c>
      <c r="AH20" s="110">
        <f t="shared" si="6"/>
        <v>0</v>
      </c>
      <c r="AI20" s="110">
        <f t="shared" si="12"/>
        <v>1</v>
      </c>
      <c r="AJ20" s="100">
        <f>ROW()</f>
        <v>20</v>
      </c>
      <c r="AK20" s="100" t="e">
        <f>INDEX('BadRows RECART'!$C$2:$C$1207,MATCH(monthly_gwh_mw!AJ20,'BadRows RECART'!$D$2:$D$1207,0))</f>
        <v>#N/A</v>
      </c>
    </row>
    <row r="21" spans="1:37" ht="20">
      <c r="A21" s="106" t="s">
        <v>3907</v>
      </c>
      <c r="B21" s="106" t="s">
        <v>1583</v>
      </c>
      <c r="C21" s="106" t="s">
        <v>6298</v>
      </c>
      <c r="D21" s="168">
        <v>2021</v>
      </c>
      <c r="E21" s="168">
        <v>8</v>
      </c>
      <c r="F21" s="199">
        <v>0.98356800000000189</v>
      </c>
      <c r="G21" s="212" t="s">
        <v>6314</v>
      </c>
      <c r="H21" s="212" t="s">
        <v>6314</v>
      </c>
      <c r="I21" s="106" t="s">
        <v>556</v>
      </c>
      <c r="K21" s="83" t="s">
        <v>6314</v>
      </c>
      <c r="L21" s="83" t="s">
        <v>6314</v>
      </c>
      <c r="M21" s="45" t="str">
        <f>IF(
ISNA(INDEX(resources!E:E,MATCH(B21,resources!B:B,0))),"fillme",
INDEX(resources!E:E,MATCH(B21,resources!B:B,0)))</f>
        <v>CAISO_Hydro</v>
      </c>
      <c r="N21" s="45">
        <f>IF(
ISNA(INDEX(resources!J:J,MATCH(B21,resources!B:B,0))),"fillme",
INDEX(resources!J:J,MATCH(B21,resources!B:B,0)))</f>
        <v>1</v>
      </c>
      <c r="O21" s="83" t="str">
        <f>IFERROR(INDEX(resources!K:K,MATCH(B21,resources!B:B,0)),"fillme")</f>
        <v>hydro</v>
      </c>
      <c r="P21" s="89" t="str">
        <f t="shared" si="7"/>
        <v>hydro_2021_8</v>
      </c>
      <c r="Q21" s="87">
        <f>INDEX(elcc!G:G,MATCH(P21,elcc!D:D,0))</f>
        <v>0.72</v>
      </c>
      <c r="R21" s="89">
        <f t="shared" si="8"/>
        <v>1</v>
      </c>
      <c r="S21" s="89" t="s">
        <v>6314</v>
      </c>
      <c r="T21" s="89" t="s">
        <v>6314</v>
      </c>
      <c r="U21" s="90" t="str">
        <f t="shared" si="9"/>
        <v>ok</v>
      </c>
      <c r="V21" s="63" t="str">
        <f>INDEX(resources!F:F,MATCH(B21,resources!B:B,0))</f>
        <v>physical</v>
      </c>
      <c r="W21" s="110">
        <f t="shared" si="0"/>
        <v>1</v>
      </c>
      <c r="X21" s="110">
        <f t="shared" si="1"/>
        <v>0</v>
      </c>
      <c r="Y21" s="110" t="str">
        <f t="shared" si="2"/>
        <v>HATLOS_6_BWDHY1_energy_PCE40001_CONFIDENTIAL</v>
      </c>
      <c r="Z21" s="110">
        <f>IF(COUNTIFS($Y$2:Y21,Y21)=1,1,0)</f>
        <v>0</v>
      </c>
      <c r="AA21" s="110">
        <f>SUM($Z$2:Z21)*Z21</f>
        <v>0</v>
      </c>
      <c r="AB21" s="110">
        <f>COUNTIFS(resources!B:B,B21)</f>
        <v>1</v>
      </c>
      <c r="AC21" s="110">
        <f t="shared" si="10"/>
        <v>1</v>
      </c>
      <c r="AD21" s="110">
        <f t="shared" si="3"/>
        <v>1</v>
      </c>
      <c r="AE21" s="110">
        <f t="shared" si="4"/>
        <v>0</v>
      </c>
      <c r="AF21" s="110">
        <f t="shared" si="11"/>
        <v>1</v>
      </c>
      <c r="AG21" s="110">
        <f t="shared" si="5"/>
        <v>0</v>
      </c>
      <c r="AH21" s="110">
        <f t="shared" si="6"/>
        <v>0</v>
      </c>
      <c r="AI21" s="110">
        <f t="shared" si="12"/>
        <v>1</v>
      </c>
      <c r="AJ21" s="100">
        <f>ROW()</f>
        <v>21</v>
      </c>
      <c r="AK21" s="100" t="e">
        <f>INDEX('BadRows RECART'!$C$2:$C$1207,MATCH(monthly_gwh_mw!AJ21,'BadRows RECART'!$D$2:$D$1207,0))</f>
        <v>#N/A</v>
      </c>
    </row>
    <row r="22" spans="1:37" ht="20">
      <c r="A22" s="106" t="s">
        <v>3907</v>
      </c>
      <c r="B22" s="106" t="s">
        <v>1583</v>
      </c>
      <c r="C22" s="106" t="s">
        <v>6298</v>
      </c>
      <c r="D22" s="168">
        <v>2021</v>
      </c>
      <c r="E22" s="168">
        <v>9</v>
      </c>
      <c r="F22" s="199">
        <v>0.95327999999998858</v>
      </c>
      <c r="G22" s="212" t="s">
        <v>6314</v>
      </c>
      <c r="H22" s="212" t="s">
        <v>6314</v>
      </c>
      <c r="I22" s="106" t="s">
        <v>556</v>
      </c>
      <c r="K22" s="83" t="s">
        <v>6314</v>
      </c>
      <c r="L22" s="83" t="s">
        <v>6314</v>
      </c>
      <c r="M22" s="45" t="str">
        <f>IF(
ISNA(INDEX(resources!E:E,MATCH(B22,resources!B:B,0))),"fillme",
INDEX(resources!E:E,MATCH(B22,resources!B:B,0)))</f>
        <v>CAISO_Hydro</v>
      </c>
      <c r="N22" s="45">
        <f>IF(
ISNA(INDEX(resources!J:J,MATCH(B22,resources!B:B,0))),"fillme",
INDEX(resources!J:J,MATCH(B22,resources!B:B,0)))</f>
        <v>1</v>
      </c>
      <c r="O22" s="83" t="str">
        <f>IFERROR(INDEX(resources!K:K,MATCH(B22,resources!B:B,0)),"fillme")</f>
        <v>hydro</v>
      </c>
      <c r="P22" s="89" t="str">
        <f t="shared" si="7"/>
        <v>hydro_2021_9</v>
      </c>
      <c r="Q22" s="87">
        <f>INDEX(elcc!G:G,MATCH(P22,elcc!D:D,0))</f>
        <v>0.71</v>
      </c>
      <c r="R22" s="89">
        <f t="shared" si="8"/>
        <v>1</v>
      </c>
      <c r="S22" s="89" t="s">
        <v>6314</v>
      </c>
      <c r="T22" s="89" t="s">
        <v>6314</v>
      </c>
      <c r="U22" s="90" t="str">
        <f t="shared" si="9"/>
        <v>ok</v>
      </c>
      <c r="V22" s="63" t="str">
        <f>INDEX(resources!F:F,MATCH(B22,resources!B:B,0))</f>
        <v>physical</v>
      </c>
      <c r="W22" s="110">
        <f t="shared" si="0"/>
        <v>1</v>
      </c>
      <c r="X22" s="110">
        <f t="shared" si="1"/>
        <v>0</v>
      </c>
      <c r="Y22" s="110" t="str">
        <f t="shared" si="2"/>
        <v>HATLOS_6_BWDHY1_energy_PCE40001_CONFIDENTIAL</v>
      </c>
      <c r="Z22" s="110">
        <f>IF(COUNTIFS($Y$2:Y22,Y22)=1,1,0)</f>
        <v>0</v>
      </c>
      <c r="AA22" s="110">
        <f>SUM($Z$2:Z22)*Z22</f>
        <v>0</v>
      </c>
      <c r="AB22" s="110">
        <f>COUNTIFS(resources!B:B,B22)</f>
        <v>1</v>
      </c>
      <c r="AC22" s="110">
        <f t="shared" si="10"/>
        <v>1</v>
      </c>
      <c r="AD22" s="110">
        <f t="shared" si="3"/>
        <v>1</v>
      </c>
      <c r="AE22" s="110">
        <f t="shared" si="4"/>
        <v>0</v>
      </c>
      <c r="AF22" s="110">
        <f t="shared" si="11"/>
        <v>1</v>
      </c>
      <c r="AG22" s="110">
        <f t="shared" si="5"/>
        <v>0</v>
      </c>
      <c r="AH22" s="110">
        <f t="shared" si="6"/>
        <v>0</v>
      </c>
      <c r="AI22" s="110">
        <f t="shared" si="12"/>
        <v>1</v>
      </c>
      <c r="AJ22" s="100">
        <f>ROW()</f>
        <v>22</v>
      </c>
      <c r="AK22" s="100" t="e">
        <f>INDEX('BadRows RECART'!$C$2:$C$1207,MATCH(monthly_gwh_mw!AJ22,'BadRows RECART'!$D$2:$D$1207,0))</f>
        <v>#N/A</v>
      </c>
    </row>
    <row r="23" spans="1:37" ht="20">
      <c r="A23" s="106" t="s">
        <v>3907</v>
      </c>
      <c r="B23" s="106" t="s">
        <v>1583</v>
      </c>
      <c r="C23" s="106" t="s">
        <v>6298</v>
      </c>
      <c r="D23" s="168">
        <v>2021</v>
      </c>
      <c r="E23" s="168">
        <v>10</v>
      </c>
      <c r="F23" s="199">
        <v>0.9776159999999906</v>
      </c>
      <c r="G23" s="212" t="s">
        <v>6314</v>
      </c>
      <c r="H23" s="212" t="s">
        <v>6314</v>
      </c>
      <c r="I23" s="106" t="s">
        <v>556</v>
      </c>
      <c r="K23" s="83" t="s">
        <v>6314</v>
      </c>
      <c r="L23" s="83" t="s">
        <v>6314</v>
      </c>
      <c r="M23" s="45" t="str">
        <f>IF(
ISNA(INDEX(resources!E:E,MATCH(B23,resources!B:B,0))),"fillme",
INDEX(resources!E:E,MATCH(B23,resources!B:B,0)))</f>
        <v>CAISO_Hydro</v>
      </c>
      <c r="N23" s="45">
        <f>IF(
ISNA(INDEX(resources!J:J,MATCH(B23,resources!B:B,0))),"fillme",
INDEX(resources!J:J,MATCH(B23,resources!B:B,0)))</f>
        <v>1</v>
      </c>
      <c r="O23" s="83" t="str">
        <f>IFERROR(INDEX(resources!K:K,MATCH(B23,resources!B:B,0)),"fillme")</f>
        <v>hydro</v>
      </c>
      <c r="P23" s="89" t="str">
        <f t="shared" si="7"/>
        <v>hydro_2021_10</v>
      </c>
      <c r="Q23" s="87">
        <f>INDEX(elcc!G:G,MATCH(P23,elcc!D:D,0))</f>
        <v>0.64</v>
      </c>
      <c r="R23" s="89">
        <f t="shared" si="8"/>
        <v>1</v>
      </c>
      <c r="S23" s="89" t="s">
        <v>6314</v>
      </c>
      <c r="T23" s="89" t="s">
        <v>6314</v>
      </c>
      <c r="U23" s="90" t="str">
        <f t="shared" si="9"/>
        <v>ok</v>
      </c>
      <c r="V23" s="63" t="str">
        <f>INDEX(resources!F:F,MATCH(B23,resources!B:B,0))</f>
        <v>physical</v>
      </c>
      <c r="W23" s="110">
        <f t="shared" si="0"/>
        <v>1</v>
      </c>
      <c r="X23" s="110">
        <f t="shared" si="1"/>
        <v>0</v>
      </c>
      <c r="Y23" s="110" t="str">
        <f t="shared" si="2"/>
        <v>HATLOS_6_BWDHY1_energy_PCE40001_CONFIDENTIAL</v>
      </c>
      <c r="Z23" s="110">
        <f>IF(COUNTIFS($Y$2:Y23,Y23)=1,1,0)</f>
        <v>0</v>
      </c>
      <c r="AA23" s="110">
        <f>SUM($Z$2:Z23)*Z23</f>
        <v>0</v>
      </c>
      <c r="AB23" s="110">
        <f>COUNTIFS(resources!B:B,B23)</f>
        <v>1</v>
      </c>
      <c r="AC23" s="110">
        <f t="shared" si="10"/>
        <v>1</v>
      </c>
      <c r="AD23" s="110">
        <f t="shared" si="3"/>
        <v>1</v>
      </c>
      <c r="AE23" s="110">
        <f t="shared" si="4"/>
        <v>0</v>
      </c>
      <c r="AF23" s="110">
        <f t="shared" si="11"/>
        <v>1</v>
      </c>
      <c r="AG23" s="110">
        <f t="shared" si="5"/>
        <v>0</v>
      </c>
      <c r="AH23" s="110">
        <f t="shared" si="6"/>
        <v>0</v>
      </c>
      <c r="AI23" s="110">
        <f t="shared" si="12"/>
        <v>1</v>
      </c>
      <c r="AJ23" s="100">
        <f>ROW()</f>
        <v>23</v>
      </c>
      <c r="AK23" s="100" t="e">
        <f>INDEX('BadRows RECART'!$C$2:$C$1207,MATCH(monthly_gwh_mw!AJ23,'BadRows RECART'!$D$2:$D$1207,0))</f>
        <v>#N/A</v>
      </c>
    </row>
    <row r="24" spans="1:37" ht="20">
      <c r="A24" s="106" t="s">
        <v>3907</v>
      </c>
      <c r="B24" s="106" t="s">
        <v>1583</v>
      </c>
      <c r="C24" s="106" t="s">
        <v>6298</v>
      </c>
      <c r="D24" s="168">
        <v>2021</v>
      </c>
      <c r="E24" s="168">
        <v>11</v>
      </c>
      <c r="F24" s="199">
        <v>0.92591999999998265</v>
      </c>
      <c r="G24" s="212" t="s">
        <v>6314</v>
      </c>
      <c r="H24" s="212" t="s">
        <v>6314</v>
      </c>
      <c r="I24" s="106" t="s">
        <v>556</v>
      </c>
      <c r="K24" s="83" t="s">
        <v>6314</v>
      </c>
      <c r="L24" s="83" t="s">
        <v>6314</v>
      </c>
      <c r="M24" s="45" t="str">
        <f>IF(
ISNA(INDEX(resources!E:E,MATCH(B24,resources!B:B,0))),"fillme",
INDEX(resources!E:E,MATCH(B24,resources!B:B,0)))</f>
        <v>CAISO_Hydro</v>
      </c>
      <c r="N24" s="45">
        <f>IF(
ISNA(INDEX(resources!J:J,MATCH(B24,resources!B:B,0))),"fillme",
INDEX(resources!J:J,MATCH(B24,resources!B:B,0)))</f>
        <v>1</v>
      </c>
      <c r="O24" s="83" t="str">
        <f>IFERROR(INDEX(resources!K:K,MATCH(B24,resources!B:B,0)),"fillme")</f>
        <v>hydro</v>
      </c>
      <c r="P24" s="89" t="str">
        <f t="shared" si="7"/>
        <v>hydro_2021_11</v>
      </c>
      <c r="Q24" s="87">
        <f>INDEX(elcc!G:G,MATCH(P24,elcc!D:D,0))</f>
        <v>0.56000000000000005</v>
      </c>
      <c r="R24" s="89">
        <f t="shared" si="8"/>
        <v>1</v>
      </c>
      <c r="S24" s="89" t="s">
        <v>6314</v>
      </c>
      <c r="T24" s="89" t="s">
        <v>6314</v>
      </c>
      <c r="U24" s="90" t="str">
        <f t="shared" si="9"/>
        <v>ok</v>
      </c>
      <c r="V24" s="63" t="str">
        <f>INDEX(resources!F:F,MATCH(B24,resources!B:B,0))</f>
        <v>physical</v>
      </c>
      <c r="W24" s="110">
        <f t="shared" si="0"/>
        <v>1</v>
      </c>
      <c r="X24" s="110">
        <f t="shared" si="1"/>
        <v>0</v>
      </c>
      <c r="Y24" s="110" t="str">
        <f t="shared" si="2"/>
        <v>HATLOS_6_BWDHY1_energy_PCE40001_CONFIDENTIAL</v>
      </c>
      <c r="Z24" s="110">
        <f>IF(COUNTIFS($Y$2:Y24,Y24)=1,1,0)</f>
        <v>0</v>
      </c>
      <c r="AA24" s="110">
        <f>SUM($Z$2:Z24)*Z24</f>
        <v>0</v>
      </c>
      <c r="AB24" s="110">
        <f>COUNTIFS(resources!B:B,B24)</f>
        <v>1</v>
      </c>
      <c r="AC24" s="110">
        <f t="shared" si="10"/>
        <v>1</v>
      </c>
      <c r="AD24" s="110">
        <f t="shared" si="3"/>
        <v>1</v>
      </c>
      <c r="AE24" s="110">
        <f t="shared" si="4"/>
        <v>0</v>
      </c>
      <c r="AF24" s="110">
        <f t="shared" si="11"/>
        <v>1</v>
      </c>
      <c r="AG24" s="110">
        <f t="shared" si="5"/>
        <v>0</v>
      </c>
      <c r="AH24" s="110">
        <f t="shared" si="6"/>
        <v>0</v>
      </c>
      <c r="AI24" s="110">
        <f t="shared" si="12"/>
        <v>1</v>
      </c>
      <c r="AJ24" s="100">
        <f>ROW()</f>
        <v>24</v>
      </c>
      <c r="AK24" s="100" t="e">
        <f>INDEX('BadRows RECART'!$C$2:$C$1207,MATCH(monthly_gwh_mw!AJ24,'BadRows RECART'!$D$2:$D$1207,0))</f>
        <v>#N/A</v>
      </c>
    </row>
    <row r="25" spans="1:37" ht="20">
      <c r="A25" s="106" t="s">
        <v>3907</v>
      </c>
      <c r="B25" s="106" t="s">
        <v>1583</v>
      </c>
      <c r="C25" s="106" t="s">
        <v>6298</v>
      </c>
      <c r="D25" s="168">
        <v>2021</v>
      </c>
      <c r="E25" s="168">
        <v>12</v>
      </c>
      <c r="F25" s="199">
        <v>0.90180199999999333</v>
      </c>
      <c r="G25" s="212" t="s">
        <v>6314</v>
      </c>
      <c r="H25" s="212" t="s">
        <v>6314</v>
      </c>
      <c r="I25" s="106" t="s">
        <v>556</v>
      </c>
      <c r="K25" s="83" t="s">
        <v>6314</v>
      </c>
      <c r="L25" s="83" t="s">
        <v>6314</v>
      </c>
      <c r="M25" s="45" t="str">
        <f>IF(
ISNA(INDEX(resources!E:E,MATCH(B25,resources!B:B,0))),"fillme",
INDEX(resources!E:E,MATCH(B25,resources!B:B,0)))</f>
        <v>CAISO_Hydro</v>
      </c>
      <c r="N25" s="45">
        <f>IF(
ISNA(INDEX(resources!J:J,MATCH(B25,resources!B:B,0))),"fillme",
INDEX(resources!J:J,MATCH(B25,resources!B:B,0)))</f>
        <v>1</v>
      </c>
      <c r="O25" s="83" t="str">
        <f>IFERROR(INDEX(resources!K:K,MATCH(B25,resources!B:B,0)),"fillme")</f>
        <v>hydro</v>
      </c>
      <c r="P25" s="89" t="str">
        <f t="shared" si="7"/>
        <v>hydro_2021_12</v>
      </c>
      <c r="Q25" s="87">
        <f>INDEX(elcc!G:G,MATCH(P25,elcc!D:D,0))</f>
        <v>0.64</v>
      </c>
      <c r="R25" s="89">
        <f t="shared" si="8"/>
        <v>1</v>
      </c>
      <c r="S25" s="89" t="s">
        <v>6314</v>
      </c>
      <c r="T25" s="89" t="s">
        <v>6314</v>
      </c>
      <c r="U25" s="90" t="str">
        <f t="shared" si="9"/>
        <v>ok</v>
      </c>
      <c r="V25" s="63" t="str">
        <f>INDEX(resources!F:F,MATCH(B25,resources!B:B,0))</f>
        <v>physical</v>
      </c>
      <c r="W25" s="110">
        <f t="shared" si="0"/>
        <v>1</v>
      </c>
      <c r="X25" s="110">
        <f t="shared" si="1"/>
        <v>0</v>
      </c>
      <c r="Y25" s="110" t="str">
        <f t="shared" si="2"/>
        <v>HATLOS_6_BWDHY1_energy_PCE40001_CONFIDENTIAL</v>
      </c>
      <c r="Z25" s="110">
        <f>IF(COUNTIFS($Y$2:Y25,Y25)=1,1,0)</f>
        <v>0</v>
      </c>
      <c r="AA25" s="110">
        <f>SUM($Z$2:Z25)*Z25</f>
        <v>0</v>
      </c>
      <c r="AB25" s="110">
        <f>COUNTIFS(resources!B:B,B25)</f>
        <v>1</v>
      </c>
      <c r="AC25" s="110">
        <f t="shared" si="10"/>
        <v>1</v>
      </c>
      <c r="AD25" s="110">
        <f t="shared" si="3"/>
        <v>1</v>
      </c>
      <c r="AE25" s="110">
        <f t="shared" si="4"/>
        <v>0</v>
      </c>
      <c r="AF25" s="110">
        <f t="shared" si="11"/>
        <v>1</v>
      </c>
      <c r="AG25" s="110">
        <f t="shared" si="5"/>
        <v>0</v>
      </c>
      <c r="AH25" s="110">
        <f t="shared" si="6"/>
        <v>0</v>
      </c>
      <c r="AI25" s="110">
        <f t="shared" si="12"/>
        <v>1</v>
      </c>
      <c r="AJ25" s="100">
        <f>ROW()</f>
        <v>25</v>
      </c>
      <c r="AK25" s="100" t="e">
        <f>INDEX('BadRows RECART'!$C$2:$C$1207,MATCH(monthly_gwh_mw!AJ25,'BadRows RECART'!$D$2:$D$1207,0))</f>
        <v>#N/A</v>
      </c>
    </row>
    <row r="26" spans="1:37" ht="20">
      <c r="A26" s="106" t="s">
        <v>3907</v>
      </c>
      <c r="B26" s="106" t="s">
        <v>1583</v>
      </c>
      <c r="C26" s="106" t="s">
        <v>6298</v>
      </c>
      <c r="D26" s="168">
        <v>2022</v>
      </c>
      <c r="E26" s="168">
        <v>1</v>
      </c>
      <c r="F26" s="199">
        <v>1.0133279999999911</v>
      </c>
      <c r="G26" s="212" t="s">
        <v>6314</v>
      </c>
      <c r="H26" s="212" t="s">
        <v>6314</v>
      </c>
      <c r="I26" s="106" t="s">
        <v>556</v>
      </c>
      <c r="K26" s="83" t="s">
        <v>6314</v>
      </c>
      <c r="L26" s="83" t="s">
        <v>6314</v>
      </c>
      <c r="M26" s="45" t="str">
        <f>IF(
ISNA(INDEX(resources!E:E,MATCH(B26,resources!B:B,0))),"fillme",
INDEX(resources!E:E,MATCH(B26,resources!B:B,0)))</f>
        <v>CAISO_Hydro</v>
      </c>
      <c r="N26" s="45">
        <f>IF(
ISNA(INDEX(resources!J:J,MATCH(B26,resources!B:B,0))),"fillme",
INDEX(resources!J:J,MATCH(B26,resources!B:B,0)))</f>
        <v>1</v>
      </c>
      <c r="O26" s="83" t="str">
        <f>IFERROR(INDEX(resources!K:K,MATCH(B26,resources!B:B,0)),"fillme")</f>
        <v>hydro</v>
      </c>
      <c r="P26" s="89" t="str">
        <f t="shared" si="7"/>
        <v>hydro_2022_1</v>
      </c>
      <c r="Q26" s="87">
        <f>INDEX(elcc!G:G,MATCH(P26,elcc!D:D,0))</f>
        <v>0.6</v>
      </c>
      <c r="R26" s="89">
        <f t="shared" si="8"/>
        <v>1</v>
      </c>
      <c r="S26" s="89" t="s">
        <v>6314</v>
      </c>
      <c r="T26" s="89" t="s">
        <v>6314</v>
      </c>
      <c r="U26" s="90" t="str">
        <f t="shared" si="9"/>
        <v>ok</v>
      </c>
      <c r="V26" s="63" t="str">
        <f>INDEX(resources!F:F,MATCH(B26,resources!B:B,0))</f>
        <v>physical</v>
      </c>
      <c r="W26" s="110">
        <f t="shared" si="0"/>
        <v>1</v>
      </c>
      <c r="X26" s="110">
        <f t="shared" si="1"/>
        <v>0</v>
      </c>
      <c r="Y26" s="110" t="str">
        <f t="shared" si="2"/>
        <v>HATLOS_6_BWDHY1_energy_PCE40001_CONFIDENTIAL</v>
      </c>
      <c r="Z26" s="110">
        <f>IF(COUNTIFS($Y$2:Y26,Y26)=1,1,0)</f>
        <v>0</v>
      </c>
      <c r="AA26" s="110">
        <f>SUM($Z$2:Z26)*Z26</f>
        <v>0</v>
      </c>
      <c r="AB26" s="110">
        <f>COUNTIFS(resources!B:B,B26)</f>
        <v>1</v>
      </c>
      <c r="AC26" s="110">
        <f t="shared" si="10"/>
        <v>1</v>
      </c>
      <c r="AD26" s="110">
        <f t="shared" si="3"/>
        <v>1</v>
      </c>
      <c r="AE26" s="110">
        <f t="shared" si="4"/>
        <v>0</v>
      </c>
      <c r="AF26" s="110">
        <f t="shared" si="11"/>
        <v>1</v>
      </c>
      <c r="AG26" s="110">
        <f t="shared" si="5"/>
        <v>0</v>
      </c>
      <c r="AH26" s="110">
        <f t="shared" si="6"/>
        <v>0</v>
      </c>
      <c r="AI26" s="110">
        <f t="shared" si="12"/>
        <v>1</v>
      </c>
      <c r="AJ26" s="100">
        <f>ROW()</f>
        <v>26</v>
      </c>
      <c r="AK26" s="100" t="e">
        <f>INDEX('BadRows RECART'!$C$2:$C$1207,MATCH(monthly_gwh_mw!AJ26,'BadRows RECART'!$D$2:$D$1207,0))</f>
        <v>#N/A</v>
      </c>
    </row>
    <row r="27" spans="1:37" ht="20">
      <c r="A27" s="106" t="s">
        <v>3907</v>
      </c>
      <c r="B27" s="106" t="s">
        <v>1583</v>
      </c>
      <c r="C27" s="106" t="s">
        <v>6298</v>
      </c>
      <c r="D27" s="168">
        <v>2022</v>
      </c>
      <c r="E27" s="168">
        <v>2</v>
      </c>
      <c r="F27" s="199">
        <v>0.97036799999998935</v>
      </c>
      <c r="G27" s="212" t="s">
        <v>6314</v>
      </c>
      <c r="H27" s="212" t="s">
        <v>6314</v>
      </c>
      <c r="I27" s="106" t="s">
        <v>556</v>
      </c>
      <c r="K27" s="83" t="s">
        <v>6314</v>
      </c>
      <c r="L27" s="83" t="s">
        <v>6314</v>
      </c>
      <c r="M27" s="45" t="str">
        <f>IF(
ISNA(INDEX(resources!E:E,MATCH(B27,resources!B:B,0))),"fillme",
INDEX(resources!E:E,MATCH(B27,resources!B:B,0)))</f>
        <v>CAISO_Hydro</v>
      </c>
      <c r="N27" s="45">
        <f>IF(
ISNA(INDEX(resources!J:J,MATCH(B27,resources!B:B,0))),"fillme",
INDEX(resources!J:J,MATCH(B27,resources!B:B,0)))</f>
        <v>1</v>
      </c>
      <c r="O27" s="83" t="str">
        <f>IFERROR(INDEX(resources!K:K,MATCH(B27,resources!B:B,0)),"fillme")</f>
        <v>hydro</v>
      </c>
      <c r="P27" s="89" t="str">
        <f t="shared" si="7"/>
        <v>hydro_2022_2</v>
      </c>
      <c r="Q27" s="87">
        <f>INDEX(elcc!G:G,MATCH(P27,elcc!D:D,0))</f>
        <v>0.7</v>
      </c>
      <c r="R27" s="89">
        <f t="shared" si="8"/>
        <v>1</v>
      </c>
      <c r="S27" s="89" t="s">
        <v>6314</v>
      </c>
      <c r="T27" s="89" t="s">
        <v>6314</v>
      </c>
      <c r="U27" s="90" t="str">
        <f t="shared" si="9"/>
        <v>ok</v>
      </c>
      <c r="V27" s="63" t="str">
        <f>INDEX(resources!F:F,MATCH(B27,resources!B:B,0))</f>
        <v>physical</v>
      </c>
      <c r="W27" s="110">
        <f t="shared" si="0"/>
        <v>1</v>
      </c>
      <c r="X27" s="110">
        <f t="shared" si="1"/>
        <v>0</v>
      </c>
      <c r="Y27" s="110" t="str">
        <f t="shared" si="2"/>
        <v>HATLOS_6_BWDHY1_energy_PCE40001_CONFIDENTIAL</v>
      </c>
      <c r="Z27" s="110">
        <f>IF(COUNTIFS($Y$2:Y27,Y27)=1,1,0)</f>
        <v>0</v>
      </c>
      <c r="AA27" s="110">
        <f>SUM($Z$2:Z27)*Z27</f>
        <v>0</v>
      </c>
      <c r="AB27" s="110">
        <f>COUNTIFS(resources!B:B,B27)</f>
        <v>1</v>
      </c>
      <c r="AC27" s="110">
        <f t="shared" si="10"/>
        <v>1</v>
      </c>
      <c r="AD27" s="110">
        <f t="shared" si="3"/>
        <v>1</v>
      </c>
      <c r="AE27" s="110">
        <f t="shared" si="4"/>
        <v>0</v>
      </c>
      <c r="AF27" s="110">
        <f t="shared" si="11"/>
        <v>1</v>
      </c>
      <c r="AG27" s="110">
        <f t="shared" si="5"/>
        <v>0</v>
      </c>
      <c r="AH27" s="110">
        <f t="shared" si="6"/>
        <v>0</v>
      </c>
      <c r="AI27" s="110">
        <f t="shared" si="12"/>
        <v>1</v>
      </c>
      <c r="AJ27" s="100">
        <f>ROW()</f>
        <v>27</v>
      </c>
      <c r="AK27" s="100" t="e">
        <f>INDEX('BadRows RECART'!$C$2:$C$1207,MATCH(monthly_gwh_mw!AJ27,'BadRows RECART'!$D$2:$D$1207,0))</f>
        <v>#N/A</v>
      </c>
    </row>
    <row r="28" spans="1:37" ht="20">
      <c r="A28" s="106" t="s">
        <v>3907</v>
      </c>
      <c r="B28" s="106" t="s">
        <v>1583</v>
      </c>
      <c r="C28" s="106" t="s">
        <v>6298</v>
      </c>
      <c r="D28" s="168">
        <v>2022</v>
      </c>
      <c r="E28" s="168">
        <v>3</v>
      </c>
      <c r="F28" s="199">
        <v>0.98059199999999203</v>
      </c>
      <c r="G28" s="212" t="s">
        <v>6314</v>
      </c>
      <c r="H28" s="212" t="s">
        <v>6314</v>
      </c>
      <c r="I28" s="106" t="s">
        <v>556</v>
      </c>
      <c r="K28" s="83" t="s">
        <v>6314</v>
      </c>
      <c r="L28" s="83" t="s">
        <v>6314</v>
      </c>
      <c r="M28" s="45" t="str">
        <f>IF(
ISNA(INDEX(resources!E:E,MATCH(B28,resources!B:B,0))),"fillme",
INDEX(resources!E:E,MATCH(B28,resources!B:B,0)))</f>
        <v>CAISO_Hydro</v>
      </c>
      <c r="N28" s="45">
        <f>IF(
ISNA(INDEX(resources!J:J,MATCH(B28,resources!B:B,0))),"fillme",
INDEX(resources!J:J,MATCH(B28,resources!B:B,0)))</f>
        <v>1</v>
      </c>
      <c r="O28" s="83" t="str">
        <f>IFERROR(INDEX(resources!K:K,MATCH(B28,resources!B:B,0)),"fillme")</f>
        <v>hydro</v>
      </c>
      <c r="P28" s="89" t="str">
        <f t="shared" si="7"/>
        <v>hydro_2022_3</v>
      </c>
      <c r="Q28" s="87">
        <f>INDEX(elcc!G:G,MATCH(P28,elcc!D:D,0))</f>
        <v>0.73</v>
      </c>
      <c r="R28" s="89">
        <f t="shared" si="8"/>
        <v>1</v>
      </c>
      <c r="S28" s="89" t="s">
        <v>6314</v>
      </c>
      <c r="T28" s="89" t="s">
        <v>6314</v>
      </c>
      <c r="U28" s="90" t="str">
        <f t="shared" si="9"/>
        <v>ok</v>
      </c>
      <c r="V28" s="63" t="str">
        <f>INDEX(resources!F:F,MATCH(B28,resources!B:B,0))</f>
        <v>physical</v>
      </c>
      <c r="W28" s="110">
        <f t="shared" si="0"/>
        <v>1</v>
      </c>
      <c r="X28" s="110">
        <f t="shared" si="1"/>
        <v>0</v>
      </c>
      <c r="Y28" s="110" t="str">
        <f t="shared" si="2"/>
        <v>HATLOS_6_BWDHY1_energy_PCE40001_CONFIDENTIAL</v>
      </c>
      <c r="Z28" s="110">
        <f>IF(COUNTIFS($Y$2:Y28,Y28)=1,1,0)</f>
        <v>0</v>
      </c>
      <c r="AA28" s="110">
        <f>SUM($Z$2:Z28)*Z28</f>
        <v>0</v>
      </c>
      <c r="AB28" s="110">
        <f>COUNTIFS(resources!B:B,B28)</f>
        <v>1</v>
      </c>
      <c r="AC28" s="110">
        <f t="shared" si="10"/>
        <v>1</v>
      </c>
      <c r="AD28" s="110">
        <f t="shared" si="3"/>
        <v>1</v>
      </c>
      <c r="AE28" s="110">
        <f t="shared" si="4"/>
        <v>0</v>
      </c>
      <c r="AF28" s="110">
        <f t="shared" si="11"/>
        <v>1</v>
      </c>
      <c r="AG28" s="110">
        <f t="shared" si="5"/>
        <v>0</v>
      </c>
      <c r="AH28" s="110">
        <f t="shared" si="6"/>
        <v>0</v>
      </c>
      <c r="AI28" s="110">
        <f t="shared" si="12"/>
        <v>1</v>
      </c>
      <c r="AJ28" s="100">
        <f>ROW()</f>
        <v>28</v>
      </c>
      <c r="AK28" s="100" t="e">
        <f>INDEX('BadRows RECART'!$C$2:$C$1207,MATCH(monthly_gwh_mw!AJ28,'BadRows RECART'!$D$2:$D$1207,0))</f>
        <v>#N/A</v>
      </c>
    </row>
    <row r="29" spans="1:37" ht="20">
      <c r="A29" s="106" t="s">
        <v>3907</v>
      </c>
      <c r="B29" s="106" t="s">
        <v>1583</v>
      </c>
      <c r="C29" s="106" t="s">
        <v>6298</v>
      </c>
      <c r="D29" s="168">
        <v>2022</v>
      </c>
      <c r="E29" s="168">
        <v>4</v>
      </c>
      <c r="F29" s="199">
        <v>0.92016000000000975</v>
      </c>
      <c r="G29" s="212" t="s">
        <v>6314</v>
      </c>
      <c r="H29" s="212" t="s">
        <v>6314</v>
      </c>
      <c r="I29" s="106" t="s">
        <v>556</v>
      </c>
      <c r="K29" s="83" t="s">
        <v>6314</v>
      </c>
      <c r="L29" s="83" t="s">
        <v>6314</v>
      </c>
      <c r="M29" s="45" t="str">
        <f>IF(
ISNA(INDEX(resources!E:E,MATCH(B29,resources!B:B,0))),"fillme",
INDEX(resources!E:E,MATCH(B29,resources!B:B,0)))</f>
        <v>CAISO_Hydro</v>
      </c>
      <c r="N29" s="45">
        <f>IF(
ISNA(INDEX(resources!J:J,MATCH(B29,resources!B:B,0))),"fillme",
INDEX(resources!J:J,MATCH(B29,resources!B:B,0)))</f>
        <v>1</v>
      </c>
      <c r="O29" s="83" t="str">
        <f>IFERROR(INDEX(resources!K:K,MATCH(B29,resources!B:B,0)),"fillme")</f>
        <v>hydro</v>
      </c>
      <c r="P29" s="89" t="str">
        <f t="shared" si="7"/>
        <v>hydro_2022_4</v>
      </c>
      <c r="Q29" s="87">
        <f>INDEX(elcc!G:G,MATCH(P29,elcc!D:D,0))</f>
        <v>0.72</v>
      </c>
      <c r="R29" s="89">
        <f t="shared" si="8"/>
        <v>1</v>
      </c>
      <c r="S29" s="89" t="s">
        <v>6314</v>
      </c>
      <c r="T29" s="89" t="s">
        <v>6314</v>
      </c>
      <c r="U29" s="90" t="str">
        <f t="shared" si="9"/>
        <v>ok</v>
      </c>
      <c r="V29" s="63" t="str">
        <f>INDEX(resources!F:F,MATCH(B29,resources!B:B,0))</f>
        <v>physical</v>
      </c>
      <c r="W29" s="110">
        <f t="shared" si="0"/>
        <v>1</v>
      </c>
      <c r="X29" s="110">
        <f t="shared" si="1"/>
        <v>0</v>
      </c>
      <c r="Y29" s="110" t="str">
        <f t="shared" si="2"/>
        <v>HATLOS_6_BWDHY1_energy_PCE40001_CONFIDENTIAL</v>
      </c>
      <c r="Z29" s="110">
        <f>IF(COUNTIFS($Y$2:Y29,Y29)=1,1,0)</f>
        <v>0</v>
      </c>
      <c r="AA29" s="110">
        <f>SUM($Z$2:Z29)*Z29</f>
        <v>0</v>
      </c>
      <c r="AB29" s="110">
        <f>COUNTIFS(resources!B:B,B29)</f>
        <v>1</v>
      </c>
      <c r="AC29" s="110">
        <f t="shared" si="10"/>
        <v>1</v>
      </c>
      <c r="AD29" s="110">
        <f t="shared" si="3"/>
        <v>1</v>
      </c>
      <c r="AE29" s="110">
        <f t="shared" si="4"/>
        <v>0</v>
      </c>
      <c r="AF29" s="110">
        <f t="shared" si="11"/>
        <v>1</v>
      </c>
      <c r="AG29" s="110">
        <f t="shared" si="5"/>
        <v>0</v>
      </c>
      <c r="AH29" s="110">
        <f t="shared" si="6"/>
        <v>0</v>
      </c>
      <c r="AI29" s="110">
        <f t="shared" si="12"/>
        <v>1</v>
      </c>
      <c r="AJ29" s="100">
        <f>ROW()</f>
        <v>29</v>
      </c>
      <c r="AK29" s="100" t="e">
        <f>INDEX('BadRows RECART'!$C$2:$C$1207,MATCH(monthly_gwh_mw!AJ29,'BadRows RECART'!$D$2:$D$1207,0))</f>
        <v>#N/A</v>
      </c>
    </row>
    <row r="30" spans="1:37" ht="20">
      <c r="A30" s="106" t="s">
        <v>3907</v>
      </c>
      <c r="B30" s="106" t="s">
        <v>1583</v>
      </c>
      <c r="C30" s="106" t="s">
        <v>6298</v>
      </c>
      <c r="D30" s="168">
        <v>2022</v>
      </c>
      <c r="E30" s="168">
        <v>5</v>
      </c>
      <c r="F30" s="199">
        <v>0.95827200000000679</v>
      </c>
      <c r="G30" s="212" t="s">
        <v>6314</v>
      </c>
      <c r="H30" s="212" t="s">
        <v>6314</v>
      </c>
      <c r="I30" s="106" t="s">
        <v>556</v>
      </c>
      <c r="K30" s="83" t="s">
        <v>6314</v>
      </c>
      <c r="L30" s="83" t="s">
        <v>6314</v>
      </c>
      <c r="M30" s="45" t="str">
        <f>IF(
ISNA(INDEX(resources!E:E,MATCH(B30,resources!B:B,0))),"fillme",
INDEX(resources!E:E,MATCH(B30,resources!B:B,0)))</f>
        <v>CAISO_Hydro</v>
      </c>
      <c r="N30" s="45">
        <f>IF(
ISNA(INDEX(resources!J:J,MATCH(B30,resources!B:B,0))),"fillme",
INDEX(resources!J:J,MATCH(B30,resources!B:B,0)))</f>
        <v>1</v>
      </c>
      <c r="O30" s="83" t="str">
        <f>IFERROR(INDEX(resources!K:K,MATCH(B30,resources!B:B,0)),"fillme")</f>
        <v>hydro</v>
      </c>
      <c r="P30" s="89" t="str">
        <f t="shared" si="7"/>
        <v>hydro_2022_5</v>
      </c>
      <c r="Q30" s="87">
        <f>INDEX(elcc!G:G,MATCH(P30,elcc!D:D,0))</f>
        <v>0.69</v>
      </c>
      <c r="R30" s="89">
        <f t="shared" si="8"/>
        <v>1</v>
      </c>
      <c r="S30" s="89" t="s">
        <v>6314</v>
      </c>
      <c r="T30" s="89" t="s">
        <v>6314</v>
      </c>
      <c r="U30" s="90" t="str">
        <f t="shared" si="9"/>
        <v>ok</v>
      </c>
      <c r="V30" s="63" t="str">
        <f>INDEX(resources!F:F,MATCH(B30,resources!B:B,0))</f>
        <v>physical</v>
      </c>
      <c r="W30" s="110">
        <f t="shared" si="0"/>
        <v>1</v>
      </c>
      <c r="X30" s="110">
        <f t="shared" si="1"/>
        <v>0</v>
      </c>
      <c r="Y30" s="110" t="str">
        <f t="shared" si="2"/>
        <v>HATLOS_6_BWDHY1_energy_PCE40001_CONFIDENTIAL</v>
      </c>
      <c r="Z30" s="110">
        <f>IF(COUNTIFS($Y$2:Y30,Y30)=1,1,0)</f>
        <v>0</v>
      </c>
      <c r="AA30" s="110">
        <f>SUM($Z$2:Z30)*Z30</f>
        <v>0</v>
      </c>
      <c r="AB30" s="110">
        <f>COUNTIFS(resources!B:B,B30)</f>
        <v>1</v>
      </c>
      <c r="AC30" s="110">
        <f t="shared" si="10"/>
        <v>1</v>
      </c>
      <c r="AD30" s="110">
        <f t="shared" si="3"/>
        <v>1</v>
      </c>
      <c r="AE30" s="110">
        <f t="shared" si="4"/>
        <v>0</v>
      </c>
      <c r="AF30" s="110">
        <f t="shared" si="11"/>
        <v>1</v>
      </c>
      <c r="AG30" s="110">
        <f t="shared" si="5"/>
        <v>0</v>
      </c>
      <c r="AH30" s="110">
        <f t="shared" si="6"/>
        <v>0</v>
      </c>
      <c r="AI30" s="110">
        <f t="shared" si="12"/>
        <v>1</v>
      </c>
      <c r="AJ30" s="100">
        <f>ROW()</f>
        <v>30</v>
      </c>
      <c r="AK30" s="100" t="e">
        <f>INDEX('BadRows RECART'!$C$2:$C$1207,MATCH(monthly_gwh_mw!AJ30,'BadRows RECART'!$D$2:$D$1207,0))</f>
        <v>#N/A</v>
      </c>
    </row>
    <row r="31" spans="1:37" ht="20">
      <c r="A31" s="106" t="s">
        <v>3907</v>
      </c>
      <c r="B31" s="106" t="s">
        <v>1583</v>
      </c>
      <c r="C31" s="106" t="s">
        <v>6298</v>
      </c>
      <c r="D31" s="168">
        <v>2022</v>
      </c>
      <c r="E31" s="168">
        <v>6</v>
      </c>
      <c r="F31" s="199">
        <v>0.93887999999998661</v>
      </c>
      <c r="G31" s="212" t="s">
        <v>6314</v>
      </c>
      <c r="H31" s="212" t="s">
        <v>6314</v>
      </c>
      <c r="I31" s="106" t="s">
        <v>556</v>
      </c>
      <c r="K31" s="83" t="s">
        <v>6314</v>
      </c>
      <c r="L31" s="83" t="s">
        <v>6314</v>
      </c>
      <c r="M31" s="45" t="str">
        <f>IF(
ISNA(INDEX(resources!E:E,MATCH(B31,resources!B:B,0))),"fillme",
INDEX(resources!E:E,MATCH(B31,resources!B:B,0)))</f>
        <v>CAISO_Hydro</v>
      </c>
      <c r="N31" s="45">
        <f>IF(
ISNA(INDEX(resources!J:J,MATCH(B31,resources!B:B,0))),"fillme",
INDEX(resources!J:J,MATCH(B31,resources!B:B,0)))</f>
        <v>1</v>
      </c>
      <c r="O31" s="83" t="str">
        <f>IFERROR(INDEX(resources!K:K,MATCH(B31,resources!B:B,0)),"fillme")</f>
        <v>hydro</v>
      </c>
      <c r="P31" s="89" t="str">
        <f t="shared" si="7"/>
        <v>hydro_2022_6</v>
      </c>
      <c r="Q31" s="87">
        <f>INDEX(elcc!G:G,MATCH(P31,elcc!D:D,0))</f>
        <v>0.74</v>
      </c>
      <c r="R31" s="89">
        <f t="shared" si="8"/>
        <v>1</v>
      </c>
      <c r="S31" s="89" t="s">
        <v>6314</v>
      </c>
      <c r="T31" s="89" t="s">
        <v>6314</v>
      </c>
      <c r="U31" s="90" t="str">
        <f t="shared" si="9"/>
        <v>ok</v>
      </c>
      <c r="V31" s="63" t="str">
        <f>INDEX(resources!F:F,MATCH(B31,resources!B:B,0))</f>
        <v>physical</v>
      </c>
      <c r="W31" s="110">
        <f t="shared" si="0"/>
        <v>1</v>
      </c>
      <c r="X31" s="110">
        <f t="shared" si="1"/>
        <v>0</v>
      </c>
      <c r="Y31" s="110" t="str">
        <f t="shared" si="2"/>
        <v>HATLOS_6_BWDHY1_energy_PCE40001_CONFIDENTIAL</v>
      </c>
      <c r="Z31" s="110">
        <f>IF(COUNTIFS($Y$2:Y31,Y31)=1,1,0)</f>
        <v>0</v>
      </c>
      <c r="AA31" s="110">
        <f>SUM($Z$2:Z31)*Z31</f>
        <v>0</v>
      </c>
      <c r="AB31" s="110">
        <f>COUNTIFS(resources!B:B,B31)</f>
        <v>1</v>
      </c>
      <c r="AC31" s="110">
        <f t="shared" si="10"/>
        <v>1</v>
      </c>
      <c r="AD31" s="110">
        <f t="shared" si="3"/>
        <v>1</v>
      </c>
      <c r="AE31" s="110">
        <f t="shared" si="4"/>
        <v>0</v>
      </c>
      <c r="AF31" s="110">
        <f t="shared" si="11"/>
        <v>1</v>
      </c>
      <c r="AG31" s="110">
        <f t="shared" si="5"/>
        <v>0</v>
      </c>
      <c r="AH31" s="110">
        <f t="shared" si="6"/>
        <v>0</v>
      </c>
      <c r="AI31" s="110">
        <f t="shared" si="12"/>
        <v>1</v>
      </c>
      <c r="AJ31" s="100">
        <f>ROW()</f>
        <v>31</v>
      </c>
      <c r="AK31" s="100" t="e">
        <f>INDEX('BadRows RECART'!$C$2:$C$1207,MATCH(monthly_gwh_mw!AJ31,'BadRows RECART'!$D$2:$D$1207,0))</f>
        <v>#N/A</v>
      </c>
    </row>
    <row r="32" spans="1:37" ht="20">
      <c r="A32" s="106" t="s">
        <v>3907</v>
      </c>
      <c r="B32" s="106" t="s">
        <v>1583</v>
      </c>
      <c r="C32" s="106" t="s">
        <v>6298</v>
      </c>
      <c r="D32" s="168">
        <v>2022</v>
      </c>
      <c r="E32" s="168">
        <v>7</v>
      </c>
      <c r="F32" s="199">
        <v>0.91809600000000902</v>
      </c>
      <c r="G32" s="212" t="s">
        <v>6314</v>
      </c>
      <c r="H32" s="212" t="s">
        <v>6314</v>
      </c>
      <c r="I32" s="106" t="s">
        <v>556</v>
      </c>
      <c r="K32" s="83" t="s">
        <v>6314</v>
      </c>
      <c r="L32" s="83" t="s">
        <v>6314</v>
      </c>
      <c r="M32" s="45" t="str">
        <f>IF(
ISNA(INDEX(resources!E:E,MATCH(B32,resources!B:B,0))),"fillme",
INDEX(resources!E:E,MATCH(B32,resources!B:B,0)))</f>
        <v>CAISO_Hydro</v>
      </c>
      <c r="N32" s="45">
        <f>IF(
ISNA(INDEX(resources!J:J,MATCH(B32,resources!B:B,0))),"fillme",
INDEX(resources!J:J,MATCH(B32,resources!B:B,0)))</f>
        <v>1</v>
      </c>
      <c r="O32" s="83" t="str">
        <f>IFERROR(INDEX(resources!K:K,MATCH(B32,resources!B:B,0)),"fillme")</f>
        <v>hydro</v>
      </c>
      <c r="P32" s="89" t="str">
        <f t="shared" si="7"/>
        <v>hydro_2022_7</v>
      </c>
      <c r="Q32" s="87">
        <f>INDEX(elcc!G:G,MATCH(P32,elcc!D:D,0))</f>
        <v>0.73</v>
      </c>
      <c r="R32" s="89">
        <f t="shared" si="8"/>
        <v>1</v>
      </c>
      <c r="S32" s="89" t="s">
        <v>6314</v>
      </c>
      <c r="T32" s="89" t="s">
        <v>6314</v>
      </c>
      <c r="U32" s="90" t="str">
        <f t="shared" si="9"/>
        <v>ok</v>
      </c>
      <c r="V32" s="63" t="str">
        <f>INDEX(resources!F:F,MATCH(B32,resources!B:B,0))</f>
        <v>physical</v>
      </c>
      <c r="W32" s="110">
        <f t="shared" si="0"/>
        <v>1</v>
      </c>
      <c r="X32" s="110">
        <f t="shared" si="1"/>
        <v>0</v>
      </c>
      <c r="Y32" s="110" t="str">
        <f t="shared" si="2"/>
        <v>HATLOS_6_BWDHY1_energy_PCE40001_CONFIDENTIAL</v>
      </c>
      <c r="Z32" s="110">
        <f>IF(COUNTIFS($Y$2:Y32,Y32)=1,1,0)</f>
        <v>0</v>
      </c>
      <c r="AA32" s="110">
        <f>SUM($Z$2:Z32)*Z32</f>
        <v>0</v>
      </c>
      <c r="AB32" s="110">
        <f>COUNTIFS(resources!B:B,B32)</f>
        <v>1</v>
      </c>
      <c r="AC32" s="110">
        <f t="shared" si="10"/>
        <v>1</v>
      </c>
      <c r="AD32" s="110">
        <f t="shared" si="3"/>
        <v>1</v>
      </c>
      <c r="AE32" s="110">
        <f t="shared" si="4"/>
        <v>0</v>
      </c>
      <c r="AF32" s="110">
        <f t="shared" si="11"/>
        <v>1</v>
      </c>
      <c r="AG32" s="110">
        <f t="shared" si="5"/>
        <v>0</v>
      </c>
      <c r="AH32" s="110">
        <f t="shared" si="6"/>
        <v>0</v>
      </c>
      <c r="AI32" s="110">
        <f t="shared" si="12"/>
        <v>1</v>
      </c>
      <c r="AJ32" s="100">
        <f>ROW()</f>
        <v>32</v>
      </c>
      <c r="AK32" s="100" t="e">
        <f>INDEX('BadRows RECART'!$C$2:$C$1207,MATCH(monthly_gwh_mw!AJ32,'BadRows RECART'!$D$2:$D$1207,0))</f>
        <v>#N/A</v>
      </c>
    </row>
    <row r="33" spans="1:37" ht="20">
      <c r="A33" s="106" t="s">
        <v>3907</v>
      </c>
      <c r="B33" s="106" t="s">
        <v>1583</v>
      </c>
      <c r="C33" s="106" t="s">
        <v>6298</v>
      </c>
      <c r="D33" s="168">
        <v>2022</v>
      </c>
      <c r="E33" s="168">
        <v>8</v>
      </c>
      <c r="F33" s="199">
        <v>0.98356800000000189</v>
      </c>
      <c r="G33" s="212" t="s">
        <v>6314</v>
      </c>
      <c r="H33" s="212" t="s">
        <v>6314</v>
      </c>
      <c r="I33" s="106" t="s">
        <v>556</v>
      </c>
      <c r="K33" s="83" t="s">
        <v>6314</v>
      </c>
      <c r="L33" s="83" t="s">
        <v>6314</v>
      </c>
      <c r="M33" s="45" t="str">
        <f>IF(
ISNA(INDEX(resources!E:E,MATCH(B33,resources!B:B,0))),"fillme",
INDEX(resources!E:E,MATCH(B33,resources!B:B,0)))</f>
        <v>CAISO_Hydro</v>
      </c>
      <c r="N33" s="45">
        <f>IF(
ISNA(INDEX(resources!J:J,MATCH(B33,resources!B:B,0))),"fillme",
INDEX(resources!J:J,MATCH(B33,resources!B:B,0)))</f>
        <v>1</v>
      </c>
      <c r="O33" s="83" t="str">
        <f>IFERROR(INDEX(resources!K:K,MATCH(B33,resources!B:B,0)),"fillme")</f>
        <v>hydro</v>
      </c>
      <c r="P33" s="89" t="str">
        <f t="shared" si="7"/>
        <v>hydro_2022_8</v>
      </c>
      <c r="Q33" s="87">
        <f>INDEX(elcc!G:G,MATCH(P33,elcc!D:D,0))</f>
        <v>0.72</v>
      </c>
      <c r="R33" s="89">
        <f t="shared" si="8"/>
        <v>1</v>
      </c>
      <c r="S33" s="89" t="s">
        <v>6314</v>
      </c>
      <c r="T33" s="89" t="s">
        <v>6314</v>
      </c>
      <c r="U33" s="90" t="str">
        <f t="shared" si="9"/>
        <v>ok</v>
      </c>
      <c r="V33" s="63" t="str">
        <f>INDEX(resources!F:F,MATCH(B33,resources!B:B,0))</f>
        <v>physical</v>
      </c>
      <c r="W33" s="110">
        <f t="shared" si="0"/>
        <v>1</v>
      </c>
      <c r="X33" s="110">
        <f t="shared" si="1"/>
        <v>0</v>
      </c>
      <c r="Y33" s="110" t="str">
        <f t="shared" si="2"/>
        <v>HATLOS_6_BWDHY1_energy_PCE40001_CONFIDENTIAL</v>
      </c>
      <c r="Z33" s="110">
        <f>IF(COUNTIFS($Y$2:Y33,Y33)=1,1,0)</f>
        <v>0</v>
      </c>
      <c r="AA33" s="110">
        <f>SUM($Z$2:Z33)*Z33</f>
        <v>0</v>
      </c>
      <c r="AB33" s="110">
        <f>COUNTIFS(resources!B:B,B33)</f>
        <v>1</v>
      </c>
      <c r="AC33" s="110">
        <f t="shared" si="10"/>
        <v>1</v>
      </c>
      <c r="AD33" s="110">
        <f t="shared" si="3"/>
        <v>1</v>
      </c>
      <c r="AE33" s="110">
        <f t="shared" si="4"/>
        <v>0</v>
      </c>
      <c r="AF33" s="110">
        <f t="shared" si="11"/>
        <v>1</v>
      </c>
      <c r="AG33" s="110">
        <f t="shared" si="5"/>
        <v>0</v>
      </c>
      <c r="AH33" s="110">
        <f t="shared" si="6"/>
        <v>0</v>
      </c>
      <c r="AI33" s="110">
        <f t="shared" si="12"/>
        <v>1</v>
      </c>
      <c r="AJ33" s="100">
        <f>ROW()</f>
        <v>33</v>
      </c>
      <c r="AK33" s="100" t="e">
        <f>INDEX('BadRows RECART'!$C$2:$C$1207,MATCH(monthly_gwh_mw!AJ33,'BadRows RECART'!$D$2:$D$1207,0))</f>
        <v>#N/A</v>
      </c>
    </row>
    <row r="34" spans="1:37" ht="20">
      <c r="A34" s="106" t="s">
        <v>3907</v>
      </c>
      <c r="B34" s="106" t="s">
        <v>1583</v>
      </c>
      <c r="C34" s="106" t="s">
        <v>6298</v>
      </c>
      <c r="D34" s="168">
        <v>2022</v>
      </c>
      <c r="E34" s="168">
        <v>9</v>
      </c>
      <c r="F34" s="199">
        <v>0.95327999999998858</v>
      </c>
      <c r="G34" s="212" t="s">
        <v>6314</v>
      </c>
      <c r="H34" s="212" t="s">
        <v>6314</v>
      </c>
      <c r="I34" s="106" t="s">
        <v>556</v>
      </c>
      <c r="K34" s="83" t="s">
        <v>6314</v>
      </c>
      <c r="L34" s="83" t="s">
        <v>6314</v>
      </c>
      <c r="M34" s="45" t="str">
        <f>IF(
ISNA(INDEX(resources!E:E,MATCH(B34,resources!B:B,0))),"fillme",
INDEX(resources!E:E,MATCH(B34,resources!B:B,0)))</f>
        <v>CAISO_Hydro</v>
      </c>
      <c r="N34" s="45">
        <f>IF(
ISNA(INDEX(resources!J:J,MATCH(B34,resources!B:B,0))),"fillme",
INDEX(resources!J:J,MATCH(B34,resources!B:B,0)))</f>
        <v>1</v>
      </c>
      <c r="O34" s="83" t="str">
        <f>IFERROR(INDEX(resources!K:K,MATCH(B34,resources!B:B,0)),"fillme")</f>
        <v>hydro</v>
      </c>
      <c r="P34" s="89" t="str">
        <f t="shared" si="7"/>
        <v>hydro_2022_9</v>
      </c>
      <c r="Q34" s="87">
        <f>INDEX(elcc!G:G,MATCH(P34,elcc!D:D,0))</f>
        <v>0.71</v>
      </c>
      <c r="R34" s="89">
        <f t="shared" si="8"/>
        <v>1</v>
      </c>
      <c r="S34" s="89" t="s">
        <v>6314</v>
      </c>
      <c r="T34" s="89" t="s">
        <v>6314</v>
      </c>
      <c r="U34" s="90" t="str">
        <f t="shared" si="9"/>
        <v>ok</v>
      </c>
      <c r="V34" s="63" t="str">
        <f>INDEX(resources!F:F,MATCH(B34,resources!B:B,0))</f>
        <v>physical</v>
      </c>
      <c r="W34" s="110">
        <f t="shared" ref="W34:W48" si="13">(F34&gt;0)*1</f>
        <v>1</v>
      </c>
      <c r="X34" s="110">
        <f t="shared" ref="X34:X48" si="14">COUNTIFS(G34:H34,"&gt;0")</f>
        <v>0</v>
      </c>
      <c r="Y34" s="110" t="str">
        <f t="shared" ref="Y34:Y48" si="15">B34&amp;"_"&amp;C34&amp;"_"&amp;K34</f>
        <v>HATLOS_6_BWDHY1_energy_PCE40001_CONFIDENTIAL</v>
      </c>
      <c r="Z34" s="110">
        <f>IF(COUNTIFS($Y$2:Y34,Y34)=1,1,0)</f>
        <v>0</v>
      </c>
      <c r="AA34" s="110">
        <f>SUM($Z$2:Z34)*Z34</f>
        <v>0</v>
      </c>
      <c r="AB34" s="110">
        <f>COUNTIFS(resources!B:B,B34)</f>
        <v>1</v>
      </c>
      <c r="AC34" s="110">
        <f t="shared" si="10"/>
        <v>1</v>
      </c>
      <c r="AD34" s="110">
        <f t="shared" ref="AD34:AD48" si="16">AND(ISNUMBER(E34),E34&gt;=1,E34&lt;=12)*1</f>
        <v>1</v>
      </c>
      <c r="AE34" s="110">
        <f t="shared" ref="AE34:AE48" si="17">AND(COUNT(G34:H34)=1,COUNT(F34)=1)*1</f>
        <v>0</v>
      </c>
      <c r="AF34" s="110">
        <f t="shared" si="11"/>
        <v>1</v>
      </c>
      <c r="AG34" s="110">
        <f t="shared" si="5"/>
        <v>0</v>
      </c>
      <c r="AH34" s="110">
        <f t="shared" si="6"/>
        <v>0</v>
      </c>
      <c r="AI34" s="110">
        <f t="shared" si="12"/>
        <v>1</v>
      </c>
      <c r="AJ34" s="100">
        <f>ROW()</f>
        <v>34</v>
      </c>
      <c r="AK34" s="100" t="e">
        <f>INDEX('BadRows RECART'!$C$2:$C$1207,MATCH(monthly_gwh_mw!AJ34,'BadRows RECART'!$D$2:$D$1207,0))</f>
        <v>#N/A</v>
      </c>
    </row>
    <row r="35" spans="1:37" ht="20">
      <c r="A35" s="106" t="s">
        <v>3907</v>
      </c>
      <c r="B35" s="106" t="s">
        <v>1583</v>
      </c>
      <c r="C35" s="106" t="s">
        <v>6298</v>
      </c>
      <c r="D35" s="168">
        <v>2022</v>
      </c>
      <c r="E35" s="168">
        <v>10</v>
      </c>
      <c r="F35" s="199">
        <v>0.9776159999999906</v>
      </c>
      <c r="G35" s="212" t="s">
        <v>6314</v>
      </c>
      <c r="H35" s="212" t="s">
        <v>6314</v>
      </c>
      <c r="I35" s="106" t="s">
        <v>556</v>
      </c>
      <c r="K35" s="83" t="s">
        <v>6314</v>
      </c>
      <c r="L35" s="83" t="s">
        <v>6314</v>
      </c>
      <c r="M35" s="45" t="str">
        <f>IF(
ISNA(INDEX(resources!E:E,MATCH(B35,resources!B:B,0))),"fillme",
INDEX(resources!E:E,MATCH(B35,resources!B:B,0)))</f>
        <v>CAISO_Hydro</v>
      </c>
      <c r="N35" s="45">
        <f>IF(
ISNA(INDEX(resources!J:J,MATCH(B35,resources!B:B,0))),"fillme",
INDEX(resources!J:J,MATCH(B35,resources!B:B,0)))</f>
        <v>1</v>
      </c>
      <c r="O35" s="83" t="str">
        <f>IFERROR(INDEX(resources!K:K,MATCH(B35,resources!B:B,0)),"fillme")</f>
        <v>hydro</v>
      </c>
      <c r="P35" s="89" t="str">
        <f t="shared" si="7"/>
        <v>hydro_2022_10</v>
      </c>
      <c r="Q35" s="87">
        <f>INDEX(elcc!G:G,MATCH(P35,elcc!D:D,0))</f>
        <v>0.64</v>
      </c>
      <c r="R35" s="89">
        <f t="shared" si="8"/>
        <v>1</v>
      </c>
      <c r="S35" s="89" t="s">
        <v>6314</v>
      </c>
      <c r="T35" s="89" t="s">
        <v>6314</v>
      </c>
      <c r="U35" s="90" t="str">
        <f t="shared" si="9"/>
        <v>ok</v>
      </c>
      <c r="V35" s="63" t="str">
        <f>INDEX(resources!F:F,MATCH(B35,resources!B:B,0))</f>
        <v>physical</v>
      </c>
      <c r="W35" s="110">
        <f t="shared" si="13"/>
        <v>1</v>
      </c>
      <c r="X35" s="110">
        <f t="shared" si="14"/>
        <v>0</v>
      </c>
      <c r="Y35" s="110" t="str">
        <f t="shared" si="15"/>
        <v>HATLOS_6_BWDHY1_energy_PCE40001_CONFIDENTIAL</v>
      </c>
      <c r="Z35" s="110">
        <f>IF(COUNTIFS($Y$2:Y35,Y35)=1,1,0)</f>
        <v>0</v>
      </c>
      <c r="AA35" s="110">
        <f>SUM($Z$2:Z35)*Z35</f>
        <v>0</v>
      </c>
      <c r="AB35" s="110">
        <f>COUNTIFS(resources!B:B,B35)</f>
        <v>1</v>
      </c>
      <c r="AC35" s="110">
        <f t="shared" si="10"/>
        <v>1</v>
      </c>
      <c r="AD35" s="110">
        <f t="shared" si="16"/>
        <v>1</v>
      </c>
      <c r="AE35" s="110">
        <f t="shared" si="17"/>
        <v>0</v>
      </c>
      <c r="AF35" s="110">
        <f t="shared" si="11"/>
        <v>1</v>
      </c>
      <c r="AG35" s="110">
        <f t="shared" si="5"/>
        <v>0</v>
      </c>
      <c r="AH35" s="110">
        <f t="shared" si="6"/>
        <v>0</v>
      </c>
      <c r="AI35" s="110">
        <f t="shared" si="12"/>
        <v>1</v>
      </c>
      <c r="AJ35" s="100">
        <f>ROW()</f>
        <v>35</v>
      </c>
      <c r="AK35" s="100" t="e">
        <f>INDEX('BadRows RECART'!$C$2:$C$1207,MATCH(monthly_gwh_mw!AJ35,'BadRows RECART'!$D$2:$D$1207,0))</f>
        <v>#N/A</v>
      </c>
    </row>
    <row r="36" spans="1:37" ht="20">
      <c r="A36" s="106" t="s">
        <v>3907</v>
      </c>
      <c r="B36" s="106" t="s">
        <v>1583</v>
      </c>
      <c r="C36" s="106" t="s">
        <v>6298</v>
      </c>
      <c r="D36" s="168">
        <v>2022</v>
      </c>
      <c r="E36" s="168">
        <v>11</v>
      </c>
      <c r="F36" s="199">
        <v>0.92591999999998265</v>
      </c>
      <c r="G36" s="212" t="s">
        <v>6314</v>
      </c>
      <c r="H36" s="212" t="s">
        <v>6314</v>
      </c>
      <c r="I36" s="106" t="s">
        <v>556</v>
      </c>
      <c r="K36" s="83" t="s">
        <v>6314</v>
      </c>
      <c r="L36" s="83" t="s">
        <v>6314</v>
      </c>
      <c r="M36" s="45" t="str">
        <f>IF(
ISNA(INDEX(resources!E:E,MATCH(B36,resources!B:B,0))),"fillme",
INDEX(resources!E:E,MATCH(B36,resources!B:B,0)))</f>
        <v>CAISO_Hydro</v>
      </c>
      <c r="N36" s="45">
        <f>IF(
ISNA(INDEX(resources!J:J,MATCH(B36,resources!B:B,0))),"fillme",
INDEX(resources!J:J,MATCH(B36,resources!B:B,0)))</f>
        <v>1</v>
      </c>
      <c r="O36" s="83" t="str">
        <f>IFERROR(INDEX(resources!K:K,MATCH(B36,resources!B:B,0)),"fillme")</f>
        <v>hydro</v>
      </c>
      <c r="P36" s="89" t="str">
        <f t="shared" si="7"/>
        <v>hydro_2022_11</v>
      </c>
      <c r="Q36" s="87">
        <f>INDEX(elcc!G:G,MATCH(P36,elcc!D:D,0))</f>
        <v>0.56000000000000005</v>
      </c>
      <c r="R36" s="89">
        <f t="shared" si="8"/>
        <v>1</v>
      </c>
      <c r="S36" s="89" t="s">
        <v>6314</v>
      </c>
      <c r="T36" s="89" t="s">
        <v>6314</v>
      </c>
      <c r="U36" s="90" t="str">
        <f t="shared" si="9"/>
        <v>ok</v>
      </c>
      <c r="V36" s="63" t="str">
        <f>INDEX(resources!F:F,MATCH(B36,resources!B:B,0))</f>
        <v>physical</v>
      </c>
      <c r="W36" s="110">
        <f t="shared" si="13"/>
        <v>1</v>
      </c>
      <c r="X36" s="110">
        <f t="shared" si="14"/>
        <v>0</v>
      </c>
      <c r="Y36" s="110" t="str">
        <f t="shared" si="15"/>
        <v>HATLOS_6_BWDHY1_energy_PCE40001_CONFIDENTIAL</v>
      </c>
      <c r="Z36" s="110">
        <f>IF(COUNTIFS($Y$2:Y36,Y36)=1,1,0)</f>
        <v>0</v>
      </c>
      <c r="AA36" s="110">
        <f>SUM($Z$2:Z36)*Z36</f>
        <v>0</v>
      </c>
      <c r="AB36" s="110">
        <f>COUNTIFS(resources!B:B,B36)</f>
        <v>1</v>
      </c>
      <c r="AC36" s="110">
        <f t="shared" si="10"/>
        <v>1</v>
      </c>
      <c r="AD36" s="110">
        <f t="shared" si="16"/>
        <v>1</v>
      </c>
      <c r="AE36" s="110">
        <f t="shared" si="17"/>
        <v>0</v>
      </c>
      <c r="AF36" s="110">
        <f t="shared" si="11"/>
        <v>1</v>
      </c>
      <c r="AG36" s="110">
        <f t="shared" si="5"/>
        <v>0</v>
      </c>
      <c r="AH36" s="110">
        <f t="shared" si="6"/>
        <v>0</v>
      </c>
      <c r="AI36" s="110">
        <f t="shared" si="12"/>
        <v>1</v>
      </c>
      <c r="AJ36" s="100">
        <f>ROW()</f>
        <v>36</v>
      </c>
      <c r="AK36" s="100" t="e">
        <f>INDEX('BadRows RECART'!$C$2:$C$1207,MATCH(monthly_gwh_mw!AJ36,'BadRows RECART'!$D$2:$D$1207,0))</f>
        <v>#N/A</v>
      </c>
    </row>
    <row r="37" spans="1:37" ht="20">
      <c r="A37" s="106" t="s">
        <v>3907</v>
      </c>
      <c r="B37" s="106" t="s">
        <v>1583</v>
      </c>
      <c r="C37" s="106" t="s">
        <v>6298</v>
      </c>
      <c r="D37" s="168">
        <v>2022</v>
      </c>
      <c r="E37" s="168">
        <v>12</v>
      </c>
      <c r="F37" s="199">
        <v>0.90180199999999333</v>
      </c>
      <c r="G37" s="212" t="s">
        <v>6314</v>
      </c>
      <c r="H37" s="212" t="s">
        <v>6314</v>
      </c>
      <c r="I37" s="106" t="s">
        <v>556</v>
      </c>
      <c r="K37" s="83" t="s">
        <v>6314</v>
      </c>
      <c r="L37" s="83" t="s">
        <v>6314</v>
      </c>
      <c r="M37" s="45" t="str">
        <f>IF(
ISNA(INDEX(resources!E:E,MATCH(B37,resources!B:B,0))),"fillme",
INDEX(resources!E:E,MATCH(B37,resources!B:B,0)))</f>
        <v>CAISO_Hydro</v>
      </c>
      <c r="N37" s="45">
        <f>IF(
ISNA(INDEX(resources!J:J,MATCH(B37,resources!B:B,0))),"fillme",
INDEX(resources!J:J,MATCH(B37,resources!B:B,0)))</f>
        <v>1</v>
      </c>
      <c r="O37" s="83" t="str">
        <f>IFERROR(INDEX(resources!K:K,MATCH(B37,resources!B:B,0)),"fillme")</f>
        <v>hydro</v>
      </c>
      <c r="P37" s="89" t="str">
        <f t="shared" si="7"/>
        <v>hydro_2022_12</v>
      </c>
      <c r="Q37" s="87">
        <f>INDEX(elcc!G:G,MATCH(P37,elcc!D:D,0))</f>
        <v>0.64</v>
      </c>
      <c r="R37" s="89">
        <f t="shared" si="8"/>
        <v>1</v>
      </c>
      <c r="S37" s="89" t="s">
        <v>6314</v>
      </c>
      <c r="T37" s="89" t="s">
        <v>6314</v>
      </c>
      <c r="U37" s="90" t="str">
        <f t="shared" si="9"/>
        <v>ok</v>
      </c>
      <c r="V37" s="63" t="str">
        <f>INDEX(resources!F:F,MATCH(B37,resources!B:B,0))</f>
        <v>physical</v>
      </c>
      <c r="W37" s="110">
        <f t="shared" si="13"/>
        <v>1</v>
      </c>
      <c r="X37" s="110">
        <f t="shared" si="14"/>
        <v>0</v>
      </c>
      <c r="Y37" s="110" t="str">
        <f t="shared" si="15"/>
        <v>HATLOS_6_BWDHY1_energy_PCE40001_CONFIDENTIAL</v>
      </c>
      <c r="Z37" s="110">
        <f>IF(COUNTIFS($Y$2:Y37,Y37)=1,1,0)</f>
        <v>0</v>
      </c>
      <c r="AA37" s="110">
        <f>SUM($Z$2:Z37)*Z37</f>
        <v>0</v>
      </c>
      <c r="AB37" s="110">
        <f>COUNTIFS(resources!B:B,B37)</f>
        <v>1</v>
      </c>
      <c r="AC37" s="110">
        <f t="shared" si="10"/>
        <v>1</v>
      </c>
      <c r="AD37" s="110">
        <f t="shared" si="16"/>
        <v>1</v>
      </c>
      <c r="AE37" s="110">
        <f t="shared" si="17"/>
        <v>0</v>
      </c>
      <c r="AF37" s="110">
        <f t="shared" si="11"/>
        <v>1</v>
      </c>
      <c r="AG37" s="110">
        <f t="shared" si="5"/>
        <v>0</v>
      </c>
      <c r="AH37" s="110">
        <f t="shared" si="6"/>
        <v>0</v>
      </c>
      <c r="AI37" s="110">
        <f t="shared" si="12"/>
        <v>1</v>
      </c>
      <c r="AJ37" s="100">
        <f>ROW()</f>
        <v>37</v>
      </c>
      <c r="AK37" s="100" t="e">
        <f>INDEX('BadRows RECART'!$C$2:$C$1207,MATCH(monthly_gwh_mw!AJ37,'BadRows RECART'!$D$2:$D$1207,0))</f>
        <v>#N/A</v>
      </c>
    </row>
    <row r="38" spans="1:37" ht="20">
      <c r="A38" s="106" t="s">
        <v>3907</v>
      </c>
      <c r="B38" s="106" t="s">
        <v>1583</v>
      </c>
      <c r="C38" s="106" t="s">
        <v>6298</v>
      </c>
      <c r="D38" s="168">
        <v>2023</v>
      </c>
      <c r="E38" s="168">
        <v>1</v>
      </c>
      <c r="F38" s="199">
        <v>1.0133279999999911</v>
      </c>
      <c r="G38" s="212" t="s">
        <v>6314</v>
      </c>
      <c r="H38" s="212" t="s">
        <v>6314</v>
      </c>
      <c r="I38" s="106" t="s">
        <v>556</v>
      </c>
      <c r="K38" s="83" t="s">
        <v>6314</v>
      </c>
      <c r="L38" s="83" t="s">
        <v>6314</v>
      </c>
      <c r="M38" s="45" t="str">
        <f>IF(
ISNA(INDEX(resources!E:E,MATCH(B38,resources!B:B,0))),"fillme",
INDEX(resources!E:E,MATCH(B38,resources!B:B,0)))</f>
        <v>CAISO_Hydro</v>
      </c>
      <c r="N38" s="45">
        <f>IF(
ISNA(INDEX(resources!J:J,MATCH(B38,resources!B:B,0))),"fillme",
INDEX(resources!J:J,MATCH(B38,resources!B:B,0)))</f>
        <v>1</v>
      </c>
      <c r="O38" s="83" t="str">
        <f>IFERROR(INDEX(resources!K:K,MATCH(B38,resources!B:B,0)),"fillme")</f>
        <v>hydro</v>
      </c>
      <c r="P38" s="89" t="str">
        <f t="shared" si="7"/>
        <v>hydro_2023_1</v>
      </c>
      <c r="Q38" s="87">
        <f>INDEX(elcc!G:G,MATCH(P38,elcc!D:D,0))</f>
        <v>0.6</v>
      </c>
      <c r="R38" s="89">
        <f t="shared" si="8"/>
        <v>1</v>
      </c>
      <c r="S38" s="89" t="s">
        <v>6314</v>
      </c>
      <c r="T38" s="89" t="s">
        <v>6314</v>
      </c>
      <c r="U38" s="90" t="str">
        <f t="shared" si="9"/>
        <v>ok</v>
      </c>
      <c r="V38" s="63" t="str">
        <f>INDEX(resources!F:F,MATCH(B38,resources!B:B,0))</f>
        <v>physical</v>
      </c>
      <c r="W38" s="110">
        <f t="shared" si="13"/>
        <v>1</v>
      </c>
      <c r="X38" s="110">
        <f t="shared" si="14"/>
        <v>0</v>
      </c>
      <c r="Y38" s="110" t="str">
        <f t="shared" si="15"/>
        <v>HATLOS_6_BWDHY1_energy_PCE40001_CONFIDENTIAL</v>
      </c>
      <c r="Z38" s="110">
        <f>IF(COUNTIFS($Y$2:Y38,Y38)=1,1,0)</f>
        <v>0</v>
      </c>
      <c r="AA38" s="110">
        <f>SUM($Z$2:Z38)*Z38</f>
        <v>0</v>
      </c>
      <c r="AB38" s="110">
        <f>COUNTIFS(resources!B:B,B38)</f>
        <v>1</v>
      </c>
      <c r="AC38" s="110">
        <f t="shared" si="10"/>
        <v>1</v>
      </c>
      <c r="AD38" s="110">
        <f t="shared" si="16"/>
        <v>1</v>
      </c>
      <c r="AE38" s="110">
        <f t="shared" si="17"/>
        <v>0</v>
      </c>
      <c r="AF38" s="110">
        <f t="shared" si="11"/>
        <v>1</v>
      </c>
      <c r="AG38" s="110">
        <f t="shared" si="5"/>
        <v>0</v>
      </c>
      <c r="AH38" s="110">
        <f t="shared" si="6"/>
        <v>0</v>
      </c>
      <c r="AI38" s="110">
        <f t="shared" si="12"/>
        <v>1</v>
      </c>
      <c r="AJ38" s="100">
        <f>ROW()</f>
        <v>38</v>
      </c>
      <c r="AK38" s="100" t="e">
        <f>INDEX('BadRows RECART'!$C$2:$C$1207,MATCH(monthly_gwh_mw!AJ38,'BadRows RECART'!$D$2:$D$1207,0))</f>
        <v>#N/A</v>
      </c>
    </row>
    <row r="39" spans="1:37" ht="20">
      <c r="A39" s="106" t="s">
        <v>3907</v>
      </c>
      <c r="B39" s="106" t="s">
        <v>1583</v>
      </c>
      <c r="C39" s="106" t="s">
        <v>6298</v>
      </c>
      <c r="D39" s="168">
        <v>2023</v>
      </c>
      <c r="E39" s="168">
        <v>2</v>
      </c>
      <c r="F39" s="199">
        <v>0.97036799999998935</v>
      </c>
      <c r="G39" s="212" t="s">
        <v>6314</v>
      </c>
      <c r="H39" s="212" t="s">
        <v>6314</v>
      </c>
      <c r="I39" s="106" t="s">
        <v>556</v>
      </c>
      <c r="K39" s="83" t="s">
        <v>6314</v>
      </c>
      <c r="L39" s="83" t="s">
        <v>6314</v>
      </c>
      <c r="M39" s="45" t="str">
        <f>IF(
ISNA(INDEX(resources!E:E,MATCH(B39,resources!B:B,0))),"fillme",
INDEX(resources!E:E,MATCH(B39,resources!B:B,0)))</f>
        <v>CAISO_Hydro</v>
      </c>
      <c r="N39" s="45">
        <f>IF(
ISNA(INDEX(resources!J:J,MATCH(B39,resources!B:B,0))),"fillme",
INDEX(resources!J:J,MATCH(B39,resources!B:B,0)))</f>
        <v>1</v>
      </c>
      <c r="O39" s="83" t="str">
        <f>IFERROR(INDEX(resources!K:K,MATCH(B39,resources!B:B,0)),"fillme")</f>
        <v>hydro</v>
      </c>
      <c r="P39" s="89" t="str">
        <f t="shared" si="7"/>
        <v>hydro_2023_2</v>
      </c>
      <c r="Q39" s="87">
        <f>INDEX(elcc!G:G,MATCH(P39,elcc!D:D,0))</f>
        <v>0.7</v>
      </c>
      <c r="R39" s="89">
        <f t="shared" si="8"/>
        <v>1</v>
      </c>
      <c r="S39" s="89" t="s">
        <v>6314</v>
      </c>
      <c r="T39" s="89" t="s">
        <v>6314</v>
      </c>
      <c r="U39" s="90" t="str">
        <f t="shared" si="9"/>
        <v>ok</v>
      </c>
      <c r="V39" s="63" t="str">
        <f>INDEX(resources!F:F,MATCH(B39,resources!B:B,0))</f>
        <v>physical</v>
      </c>
      <c r="W39" s="110">
        <f t="shared" si="13"/>
        <v>1</v>
      </c>
      <c r="X39" s="110">
        <f t="shared" si="14"/>
        <v>0</v>
      </c>
      <c r="Y39" s="110" t="str">
        <f t="shared" si="15"/>
        <v>HATLOS_6_BWDHY1_energy_PCE40001_CONFIDENTIAL</v>
      </c>
      <c r="Z39" s="110">
        <f>IF(COUNTIFS($Y$2:Y39,Y39)=1,1,0)</f>
        <v>0</v>
      </c>
      <c r="AA39" s="110">
        <f>SUM($Z$2:Z39)*Z39</f>
        <v>0</v>
      </c>
      <c r="AB39" s="110">
        <f>COUNTIFS(resources!B:B,B39)</f>
        <v>1</v>
      </c>
      <c r="AC39" s="110">
        <f t="shared" si="10"/>
        <v>1</v>
      </c>
      <c r="AD39" s="110">
        <f t="shared" si="16"/>
        <v>1</v>
      </c>
      <c r="AE39" s="110">
        <f t="shared" si="17"/>
        <v>0</v>
      </c>
      <c r="AF39" s="110">
        <f t="shared" si="11"/>
        <v>1</v>
      </c>
      <c r="AG39" s="110">
        <f t="shared" si="5"/>
        <v>0</v>
      </c>
      <c r="AH39" s="110">
        <f t="shared" si="6"/>
        <v>0</v>
      </c>
      <c r="AI39" s="110">
        <f t="shared" si="12"/>
        <v>1</v>
      </c>
      <c r="AJ39" s="100">
        <f>ROW()</f>
        <v>39</v>
      </c>
      <c r="AK39" s="100" t="e">
        <f>INDEX('BadRows RECART'!$C$2:$C$1207,MATCH(monthly_gwh_mw!AJ39,'BadRows RECART'!$D$2:$D$1207,0))</f>
        <v>#N/A</v>
      </c>
    </row>
    <row r="40" spans="1:37" ht="20">
      <c r="A40" s="106" t="s">
        <v>3907</v>
      </c>
      <c r="B40" s="106" t="s">
        <v>1583</v>
      </c>
      <c r="C40" s="106" t="s">
        <v>6298</v>
      </c>
      <c r="D40" s="168">
        <v>2023</v>
      </c>
      <c r="E40" s="168">
        <v>3</v>
      </c>
      <c r="F40" s="199">
        <v>0.98059199999999203</v>
      </c>
      <c r="G40" s="212" t="s">
        <v>6314</v>
      </c>
      <c r="H40" s="212" t="s">
        <v>6314</v>
      </c>
      <c r="I40" s="106" t="s">
        <v>556</v>
      </c>
      <c r="K40" s="83" t="s">
        <v>6314</v>
      </c>
      <c r="L40" s="83" t="s">
        <v>6314</v>
      </c>
      <c r="M40" s="45" t="str">
        <f>IF(
ISNA(INDEX(resources!E:E,MATCH(B40,resources!B:B,0))),"fillme",
INDEX(resources!E:E,MATCH(B40,resources!B:B,0)))</f>
        <v>CAISO_Hydro</v>
      </c>
      <c r="N40" s="45">
        <f>IF(
ISNA(INDEX(resources!J:J,MATCH(B40,resources!B:B,0))),"fillme",
INDEX(resources!J:J,MATCH(B40,resources!B:B,0)))</f>
        <v>1</v>
      </c>
      <c r="O40" s="83" t="str">
        <f>IFERROR(INDEX(resources!K:K,MATCH(B40,resources!B:B,0)),"fillme")</f>
        <v>hydro</v>
      </c>
      <c r="P40" s="89" t="str">
        <f t="shared" si="7"/>
        <v>hydro_2023_3</v>
      </c>
      <c r="Q40" s="87">
        <f>INDEX(elcc!G:G,MATCH(P40,elcc!D:D,0))</f>
        <v>0.73</v>
      </c>
      <c r="R40" s="89">
        <f t="shared" si="8"/>
        <v>1</v>
      </c>
      <c r="S40" s="89" t="s">
        <v>6314</v>
      </c>
      <c r="T40" s="89" t="s">
        <v>6314</v>
      </c>
      <c r="U40" s="90" t="str">
        <f t="shared" si="9"/>
        <v>ok</v>
      </c>
      <c r="V40" s="63" t="str">
        <f>INDEX(resources!F:F,MATCH(B40,resources!B:B,0))</f>
        <v>physical</v>
      </c>
      <c r="W40" s="110">
        <f t="shared" si="13"/>
        <v>1</v>
      </c>
      <c r="X40" s="110">
        <f t="shared" si="14"/>
        <v>0</v>
      </c>
      <c r="Y40" s="110" t="str">
        <f t="shared" si="15"/>
        <v>HATLOS_6_BWDHY1_energy_PCE40001_CONFIDENTIAL</v>
      </c>
      <c r="Z40" s="110">
        <f>IF(COUNTIFS($Y$2:Y40,Y40)=1,1,0)</f>
        <v>0</v>
      </c>
      <c r="AA40" s="110">
        <f>SUM($Z$2:Z40)*Z40</f>
        <v>0</v>
      </c>
      <c r="AB40" s="110">
        <f>COUNTIFS(resources!B:B,B40)</f>
        <v>1</v>
      </c>
      <c r="AC40" s="110">
        <f t="shared" si="10"/>
        <v>1</v>
      </c>
      <c r="AD40" s="110">
        <f t="shared" si="16"/>
        <v>1</v>
      </c>
      <c r="AE40" s="110">
        <f t="shared" si="17"/>
        <v>0</v>
      </c>
      <c r="AF40" s="110">
        <f t="shared" si="11"/>
        <v>1</v>
      </c>
      <c r="AG40" s="110">
        <f t="shared" si="5"/>
        <v>0</v>
      </c>
      <c r="AH40" s="110">
        <f t="shared" si="6"/>
        <v>0</v>
      </c>
      <c r="AI40" s="110">
        <f t="shared" si="12"/>
        <v>1</v>
      </c>
      <c r="AJ40" s="100">
        <f>ROW()</f>
        <v>40</v>
      </c>
      <c r="AK40" s="100" t="e">
        <f>INDEX('BadRows RECART'!$C$2:$C$1207,MATCH(monthly_gwh_mw!AJ40,'BadRows RECART'!$D$2:$D$1207,0))</f>
        <v>#N/A</v>
      </c>
    </row>
    <row r="41" spans="1:37" ht="20">
      <c r="A41" s="106" t="s">
        <v>3907</v>
      </c>
      <c r="B41" s="106" t="s">
        <v>1583</v>
      </c>
      <c r="C41" s="106" t="s">
        <v>6298</v>
      </c>
      <c r="D41" s="168">
        <v>2023</v>
      </c>
      <c r="E41" s="168">
        <v>4</v>
      </c>
      <c r="F41" s="199">
        <v>0.92016000000000975</v>
      </c>
      <c r="G41" s="212" t="s">
        <v>6314</v>
      </c>
      <c r="H41" s="212" t="s">
        <v>6314</v>
      </c>
      <c r="I41" s="106" t="s">
        <v>556</v>
      </c>
      <c r="K41" s="83" t="s">
        <v>6314</v>
      </c>
      <c r="L41" s="83" t="s">
        <v>6314</v>
      </c>
      <c r="M41" s="45" t="str">
        <f>IF(
ISNA(INDEX(resources!E:E,MATCH(B41,resources!B:B,0))),"fillme",
INDEX(resources!E:E,MATCH(B41,resources!B:B,0)))</f>
        <v>CAISO_Hydro</v>
      </c>
      <c r="N41" s="45">
        <f>IF(
ISNA(INDEX(resources!J:J,MATCH(B41,resources!B:B,0))),"fillme",
INDEX(resources!J:J,MATCH(B41,resources!B:B,0)))</f>
        <v>1</v>
      </c>
      <c r="O41" s="83" t="str">
        <f>IFERROR(INDEX(resources!K:K,MATCH(B41,resources!B:B,0)),"fillme")</f>
        <v>hydro</v>
      </c>
      <c r="P41" s="89" t="str">
        <f t="shared" si="7"/>
        <v>hydro_2023_4</v>
      </c>
      <c r="Q41" s="87">
        <f>INDEX(elcc!G:G,MATCH(P41,elcc!D:D,0))</f>
        <v>0.72</v>
      </c>
      <c r="R41" s="89">
        <f t="shared" si="8"/>
        <v>1</v>
      </c>
      <c r="S41" s="89" t="s">
        <v>6314</v>
      </c>
      <c r="T41" s="89" t="s">
        <v>6314</v>
      </c>
      <c r="U41" s="90" t="str">
        <f t="shared" si="9"/>
        <v>ok</v>
      </c>
      <c r="V41" s="63" t="str">
        <f>INDEX(resources!F:F,MATCH(B41,resources!B:B,0))</f>
        <v>physical</v>
      </c>
      <c r="W41" s="110">
        <f t="shared" si="13"/>
        <v>1</v>
      </c>
      <c r="X41" s="110">
        <f t="shared" si="14"/>
        <v>0</v>
      </c>
      <c r="Y41" s="110" t="str">
        <f t="shared" si="15"/>
        <v>HATLOS_6_BWDHY1_energy_PCE40001_CONFIDENTIAL</v>
      </c>
      <c r="Z41" s="110">
        <f>IF(COUNTIFS($Y$2:Y41,Y41)=1,1,0)</f>
        <v>0</v>
      </c>
      <c r="AA41" s="110">
        <f>SUM($Z$2:Z41)*Z41</f>
        <v>0</v>
      </c>
      <c r="AB41" s="110">
        <f>COUNTIFS(resources!B:B,B41)</f>
        <v>1</v>
      </c>
      <c r="AC41" s="110">
        <f t="shared" si="10"/>
        <v>1</v>
      </c>
      <c r="AD41" s="110">
        <f t="shared" si="16"/>
        <v>1</v>
      </c>
      <c r="AE41" s="110">
        <f t="shared" si="17"/>
        <v>0</v>
      </c>
      <c r="AF41" s="110">
        <f t="shared" si="11"/>
        <v>1</v>
      </c>
      <c r="AG41" s="110">
        <f t="shared" si="5"/>
        <v>0</v>
      </c>
      <c r="AH41" s="110">
        <f t="shared" si="6"/>
        <v>0</v>
      </c>
      <c r="AI41" s="110">
        <f t="shared" si="12"/>
        <v>1</v>
      </c>
      <c r="AJ41" s="100">
        <f>ROW()</f>
        <v>41</v>
      </c>
      <c r="AK41" s="100" t="e">
        <f>INDEX('BadRows RECART'!$C$2:$C$1207,MATCH(monthly_gwh_mw!AJ41,'BadRows RECART'!$D$2:$D$1207,0))</f>
        <v>#N/A</v>
      </c>
    </row>
    <row r="42" spans="1:37" ht="20">
      <c r="A42" s="106" t="s">
        <v>3907</v>
      </c>
      <c r="B42" s="106" t="s">
        <v>1583</v>
      </c>
      <c r="C42" s="106" t="s">
        <v>6298</v>
      </c>
      <c r="D42" s="168">
        <v>2023</v>
      </c>
      <c r="E42" s="168">
        <v>5</v>
      </c>
      <c r="F42" s="199">
        <v>0.95827200000000679</v>
      </c>
      <c r="G42" s="212" t="s">
        <v>6314</v>
      </c>
      <c r="H42" s="212" t="s">
        <v>6314</v>
      </c>
      <c r="I42" s="106" t="s">
        <v>556</v>
      </c>
      <c r="K42" s="83" t="s">
        <v>6314</v>
      </c>
      <c r="L42" s="83" t="s">
        <v>6314</v>
      </c>
      <c r="M42" s="45" t="str">
        <f>IF(
ISNA(INDEX(resources!E:E,MATCH(B42,resources!B:B,0))),"fillme",
INDEX(resources!E:E,MATCH(B42,resources!B:B,0)))</f>
        <v>CAISO_Hydro</v>
      </c>
      <c r="N42" s="45">
        <f>IF(
ISNA(INDEX(resources!J:J,MATCH(B42,resources!B:B,0))),"fillme",
INDEX(resources!J:J,MATCH(B42,resources!B:B,0)))</f>
        <v>1</v>
      </c>
      <c r="O42" s="83" t="str">
        <f>IFERROR(INDEX(resources!K:K,MATCH(B42,resources!B:B,0)),"fillme")</f>
        <v>hydro</v>
      </c>
      <c r="P42" s="89" t="str">
        <f t="shared" si="7"/>
        <v>hydro_2023_5</v>
      </c>
      <c r="Q42" s="87">
        <f>INDEX(elcc!G:G,MATCH(P42,elcc!D:D,0))</f>
        <v>0.69</v>
      </c>
      <c r="R42" s="89">
        <f t="shared" si="8"/>
        <v>1</v>
      </c>
      <c r="S42" s="89" t="s">
        <v>6314</v>
      </c>
      <c r="T42" s="89" t="s">
        <v>6314</v>
      </c>
      <c r="U42" s="90" t="str">
        <f t="shared" si="9"/>
        <v>ok</v>
      </c>
      <c r="V42" s="63" t="str">
        <f>INDEX(resources!F:F,MATCH(B42,resources!B:B,0))</f>
        <v>physical</v>
      </c>
      <c r="W42" s="110">
        <f t="shared" si="13"/>
        <v>1</v>
      </c>
      <c r="X42" s="110">
        <f t="shared" si="14"/>
        <v>0</v>
      </c>
      <c r="Y42" s="110" t="str">
        <f t="shared" si="15"/>
        <v>HATLOS_6_BWDHY1_energy_PCE40001_CONFIDENTIAL</v>
      </c>
      <c r="Z42" s="110">
        <f>IF(COUNTIFS($Y$2:Y42,Y42)=1,1,0)</f>
        <v>0</v>
      </c>
      <c r="AA42" s="110">
        <f>SUM($Z$2:Z42)*Z42</f>
        <v>0</v>
      </c>
      <c r="AB42" s="110">
        <f>COUNTIFS(resources!B:B,B42)</f>
        <v>1</v>
      </c>
      <c r="AC42" s="110">
        <f t="shared" si="10"/>
        <v>1</v>
      </c>
      <c r="AD42" s="110">
        <f t="shared" si="16"/>
        <v>1</v>
      </c>
      <c r="AE42" s="110">
        <f t="shared" si="17"/>
        <v>0</v>
      </c>
      <c r="AF42" s="110">
        <f t="shared" si="11"/>
        <v>1</v>
      </c>
      <c r="AG42" s="110">
        <f t="shared" si="5"/>
        <v>0</v>
      </c>
      <c r="AH42" s="110">
        <f t="shared" si="6"/>
        <v>0</v>
      </c>
      <c r="AI42" s="110">
        <f t="shared" si="12"/>
        <v>1</v>
      </c>
      <c r="AJ42" s="100">
        <f>ROW()</f>
        <v>42</v>
      </c>
      <c r="AK42" s="100" t="e">
        <f>INDEX('BadRows RECART'!$C$2:$C$1207,MATCH(monthly_gwh_mw!AJ42,'BadRows RECART'!$D$2:$D$1207,0))</f>
        <v>#N/A</v>
      </c>
    </row>
    <row r="43" spans="1:37" ht="20">
      <c r="A43" s="106" t="s">
        <v>3907</v>
      </c>
      <c r="B43" s="106" t="s">
        <v>1583</v>
      </c>
      <c r="C43" s="106" t="s">
        <v>6298</v>
      </c>
      <c r="D43" s="168">
        <v>2023</v>
      </c>
      <c r="E43" s="168">
        <v>6</v>
      </c>
      <c r="F43" s="199">
        <v>0.93887999999998661</v>
      </c>
      <c r="G43" s="212" t="s">
        <v>6314</v>
      </c>
      <c r="H43" s="212" t="s">
        <v>6314</v>
      </c>
      <c r="I43" s="106" t="s">
        <v>556</v>
      </c>
      <c r="K43" s="83" t="s">
        <v>6314</v>
      </c>
      <c r="L43" s="83" t="s">
        <v>6314</v>
      </c>
      <c r="M43" s="45" t="str">
        <f>IF(
ISNA(INDEX(resources!E:E,MATCH(B43,resources!B:B,0))),"fillme",
INDEX(resources!E:E,MATCH(B43,resources!B:B,0)))</f>
        <v>CAISO_Hydro</v>
      </c>
      <c r="N43" s="45">
        <f>IF(
ISNA(INDEX(resources!J:J,MATCH(B43,resources!B:B,0))),"fillme",
INDEX(resources!J:J,MATCH(B43,resources!B:B,0)))</f>
        <v>1</v>
      </c>
      <c r="O43" s="83" t="str">
        <f>IFERROR(INDEX(resources!K:K,MATCH(B43,resources!B:B,0)),"fillme")</f>
        <v>hydro</v>
      </c>
      <c r="P43" s="89" t="str">
        <f t="shared" si="7"/>
        <v>hydro_2023_6</v>
      </c>
      <c r="Q43" s="87">
        <f>INDEX(elcc!G:G,MATCH(P43,elcc!D:D,0))</f>
        <v>0.74</v>
      </c>
      <c r="R43" s="89">
        <f t="shared" si="8"/>
        <v>1</v>
      </c>
      <c r="S43" s="89" t="s">
        <v>6314</v>
      </c>
      <c r="T43" s="89" t="s">
        <v>6314</v>
      </c>
      <c r="U43" s="90" t="str">
        <f t="shared" si="9"/>
        <v>ok</v>
      </c>
      <c r="V43" s="63" t="str">
        <f>INDEX(resources!F:F,MATCH(B43,resources!B:B,0))</f>
        <v>physical</v>
      </c>
      <c r="W43" s="110">
        <f t="shared" si="13"/>
        <v>1</v>
      </c>
      <c r="X43" s="110">
        <f t="shared" si="14"/>
        <v>0</v>
      </c>
      <c r="Y43" s="110" t="str">
        <f t="shared" si="15"/>
        <v>HATLOS_6_BWDHY1_energy_PCE40001_CONFIDENTIAL</v>
      </c>
      <c r="Z43" s="110">
        <f>IF(COUNTIFS($Y$2:Y43,Y43)=1,1,0)</f>
        <v>0</v>
      </c>
      <c r="AA43" s="110">
        <f>SUM($Z$2:Z43)*Z43</f>
        <v>0</v>
      </c>
      <c r="AB43" s="110">
        <f>COUNTIFS(resources!B:B,B43)</f>
        <v>1</v>
      </c>
      <c r="AC43" s="110">
        <f t="shared" si="10"/>
        <v>1</v>
      </c>
      <c r="AD43" s="110">
        <f t="shared" si="16"/>
        <v>1</v>
      </c>
      <c r="AE43" s="110">
        <f t="shared" si="17"/>
        <v>0</v>
      </c>
      <c r="AF43" s="110">
        <f t="shared" si="11"/>
        <v>1</v>
      </c>
      <c r="AG43" s="110">
        <f t="shared" si="5"/>
        <v>0</v>
      </c>
      <c r="AH43" s="110">
        <f t="shared" si="6"/>
        <v>0</v>
      </c>
      <c r="AI43" s="110">
        <f t="shared" si="12"/>
        <v>1</v>
      </c>
      <c r="AJ43" s="100">
        <f>ROW()</f>
        <v>43</v>
      </c>
      <c r="AK43" s="100" t="e">
        <f>INDEX('BadRows RECART'!$C$2:$C$1207,MATCH(monthly_gwh_mw!AJ43,'BadRows RECART'!$D$2:$D$1207,0))</f>
        <v>#N/A</v>
      </c>
    </row>
    <row r="44" spans="1:37" ht="20">
      <c r="A44" s="106" t="s">
        <v>3907</v>
      </c>
      <c r="B44" s="106" t="s">
        <v>1583</v>
      </c>
      <c r="C44" s="106" t="s">
        <v>6298</v>
      </c>
      <c r="D44" s="168">
        <v>2023</v>
      </c>
      <c r="E44" s="168">
        <v>7</v>
      </c>
      <c r="F44" s="199">
        <v>0.91809600000000902</v>
      </c>
      <c r="G44" s="212" t="s">
        <v>6314</v>
      </c>
      <c r="H44" s="212" t="s">
        <v>6314</v>
      </c>
      <c r="I44" s="106" t="s">
        <v>556</v>
      </c>
      <c r="K44" s="83" t="s">
        <v>6314</v>
      </c>
      <c r="L44" s="83" t="s">
        <v>6314</v>
      </c>
      <c r="M44" s="45" t="str">
        <f>IF(
ISNA(INDEX(resources!E:E,MATCH(B44,resources!B:B,0))),"fillme",
INDEX(resources!E:E,MATCH(B44,resources!B:B,0)))</f>
        <v>CAISO_Hydro</v>
      </c>
      <c r="N44" s="45">
        <f>IF(
ISNA(INDEX(resources!J:J,MATCH(B44,resources!B:B,0))),"fillme",
INDEX(resources!J:J,MATCH(B44,resources!B:B,0)))</f>
        <v>1</v>
      </c>
      <c r="O44" s="83" t="str">
        <f>IFERROR(INDEX(resources!K:K,MATCH(B44,resources!B:B,0)),"fillme")</f>
        <v>hydro</v>
      </c>
      <c r="P44" s="89" t="str">
        <f t="shared" si="7"/>
        <v>hydro_2023_7</v>
      </c>
      <c r="Q44" s="87">
        <f>INDEX(elcc!G:G,MATCH(P44,elcc!D:D,0))</f>
        <v>0.73</v>
      </c>
      <c r="R44" s="89">
        <f t="shared" si="8"/>
        <v>1</v>
      </c>
      <c r="S44" s="89" t="s">
        <v>6314</v>
      </c>
      <c r="T44" s="89" t="s">
        <v>6314</v>
      </c>
      <c r="U44" s="90" t="str">
        <f t="shared" si="9"/>
        <v>ok</v>
      </c>
      <c r="V44" s="63" t="str">
        <f>INDEX(resources!F:F,MATCH(B44,resources!B:B,0))</f>
        <v>physical</v>
      </c>
      <c r="W44" s="110">
        <f t="shared" si="13"/>
        <v>1</v>
      </c>
      <c r="X44" s="110">
        <f t="shared" si="14"/>
        <v>0</v>
      </c>
      <c r="Y44" s="110" t="str">
        <f t="shared" si="15"/>
        <v>HATLOS_6_BWDHY1_energy_PCE40001_CONFIDENTIAL</v>
      </c>
      <c r="Z44" s="110">
        <f>IF(COUNTIFS($Y$2:Y44,Y44)=1,1,0)</f>
        <v>0</v>
      </c>
      <c r="AA44" s="110">
        <f>SUM($Z$2:Z44)*Z44</f>
        <v>0</v>
      </c>
      <c r="AB44" s="110">
        <f>COUNTIFS(resources!B:B,B44)</f>
        <v>1</v>
      </c>
      <c r="AC44" s="110">
        <f t="shared" si="10"/>
        <v>1</v>
      </c>
      <c r="AD44" s="110">
        <f t="shared" si="16"/>
        <v>1</v>
      </c>
      <c r="AE44" s="110">
        <f t="shared" si="17"/>
        <v>0</v>
      </c>
      <c r="AF44" s="110">
        <f t="shared" si="11"/>
        <v>1</v>
      </c>
      <c r="AG44" s="110">
        <f t="shared" si="5"/>
        <v>0</v>
      </c>
      <c r="AH44" s="110">
        <f t="shared" si="6"/>
        <v>0</v>
      </c>
      <c r="AI44" s="110">
        <f t="shared" si="12"/>
        <v>1</v>
      </c>
      <c r="AJ44" s="100">
        <f>ROW()</f>
        <v>44</v>
      </c>
      <c r="AK44" s="100" t="e">
        <f>INDEX('BadRows RECART'!$C$2:$C$1207,MATCH(monthly_gwh_mw!AJ44,'BadRows RECART'!$D$2:$D$1207,0))</f>
        <v>#N/A</v>
      </c>
    </row>
    <row r="45" spans="1:37" ht="20">
      <c r="A45" s="106" t="s">
        <v>3907</v>
      </c>
      <c r="B45" s="106" t="s">
        <v>1583</v>
      </c>
      <c r="C45" s="106" t="s">
        <v>6298</v>
      </c>
      <c r="D45" s="168">
        <v>2023</v>
      </c>
      <c r="E45" s="168">
        <v>8</v>
      </c>
      <c r="F45" s="199">
        <v>0.98356800000000189</v>
      </c>
      <c r="G45" s="212" t="s">
        <v>6314</v>
      </c>
      <c r="H45" s="212" t="s">
        <v>6314</v>
      </c>
      <c r="I45" s="106" t="s">
        <v>556</v>
      </c>
      <c r="K45" s="83" t="s">
        <v>6314</v>
      </c>
      <c r="L45" s="83" t="s">
        <v>6314</v>
      </c>
      <c r="M45" s="45" t="str">
        <f>IF(
ISNA(INDEX(resources!E:E,MATCH(B45,resources!B:B,0))),"fillme",
INDEX(resources!E:E,MATCH(B45,resources!B:B,0)))</f>
        <v>CAISO_Hydro</v>
      </c>
      <c r="N45" s="45">
        <f>IF(
ISNA(INDEX(resources!J:J,MATCH(B45,resources!B:B,0))),"fillme",
INDEX(resources!J:J,MATCH(B45,resources!B:B,0)))</f>
        <v>1</v>
      </c>
      <c r="O45" s="83" t="str">
        <f>IFERROR(INDEX(resources!K:K,MATCH(B45,resources!B:B,0)),"fillme")</f>
        <v>hydro</v>
      </c>
      <c r="P45" s="89" t="str">
        <f t="shared" si="7"/>
        <v>hydro_2023_8</v>
      </c>
      <c r="Q45" s="87">
        <f>INDEX(elcc!G:G,MATCH(P45,elcc!D:D,0))</f>
        <v>0.72</v>
      </c>
      <c r="R45" s="89">
        <f t="shared" si="8"/>
        <v>1</v>
      </c>
      <c r="S45" s="89" t="s">
        <v>6314</v>
      </c>
      <c r="T45" s="89" t="s">
        <v>6314</v>
      </c>
      <c r="U45" s="90" t="str">
        <f t="shared" si="9"/>
        <v>ok</v>
      </c>
      <c r="V45" s="63" t="str">
        <f>INDEX(resources!F:F,MATCH(B45,resources!B:B,0))</f>
        <v>physical</v>
      </c>
      <c r="W45" s="110">
        <f t="shared" si="13"/>
        <v>1</v>
      </c>
      <c r="X45" s="110">
        <f t="shared" si="14"/>
        <v>0</v>
      </c>
      <c r="Y45" s="110" t="str">
        <f t="shared" si="15"/>
        <v>HATLOS_6_BWDHY1_energy_PCE40001_CONFIDENTIAL</v>
      </c>
      <c r="Z45" s="110">
        <f>IF(COUNTIFS($Y$2:Y45,Y45)=1,1,0)</f>
        <v>0</v>
      </c>
      <c r="AA45" s="110">
        <f>SUM($Z$2:Z45)*Z45</f>
        <v>0</v>
      </c>
      <c r="AB45" s="110">
        <f>COUNTIFS(resources!B:B,B45)</f>
        <v>1</v>
      </c>
      <c r="AC45" s="110">
        <f t="shared" si="10"/>
        <v>1</v>
      </c>
      <c r="AD45" s="110">
        <f t="shared" si="16"/>
        <v>1</v>
      </c>
      <c r="AE45" s="110">
        <f t="shared" si="17"/>
        <v>0</v>
      </c>
      <c r="AF45" s="110">
        <f t="shared" si="11"/>
        <v>1</v>
      </c>
      <c r="AG45" s="110">
        <f t="shared" si="5"/>
        <v>0</v>
      </c>
      <c r="AH45" s="110">
        <f t="shared" si="6"/>
        <v>0</v>
      </c>
      <c r="AI45" s="110">
        <f t="shared" si="12"/>
        <v>1</v>
      </c>
      <c r="AJ45" s="100">
        <f>ROW()</f>
        <v>45</v>
      </c>
      <c r="AK45" s="100" t="e">
        <f>INDEX('BadRows RECART'!$C$2:$C$1207,MATCH(monthly_gwh_mw!AJ45,'BadRows RECART'!$D$2:$D$1207,0))</f>
        <v>#N/A</v>
      </c>
    </row>
    <row r="46" spans="1:37" ht="20">
      <c r="A46" s="106" t="s">
        <v>3907</v>
      </c>
      <c r="B46" s="106" t="s">
        <v>1583</v>
      </c>
      <c r="C46" s="106" t="s">
        <v>6298</v>
      </c>
      <c r="D46" s="168">
        <v>2023</v>
      </c>
      <c r="E46" s="168">
        <v>9</v>
      </c>
      <c r="F46" s="199">
        <v>0.95327999999998858</v>
      </c>
      <c r="G46" s="212" t="s">
        <v>6314</v>
      </c>
      <c r="H46" s="212" t="s">
        <v>6314</v>
      </c>
      <c r="I46" s="106" t="s">
        <v>556</v>
      </c>
      <c r="K46" s="83" t="s">
        <v>6314</v>
      </c>
      <c r="L46" s="83" t="s">
        <v>6314</v>
      </c>
      <c r="M46" s="45" t="str">
        <f>IF(
ISNA(INDEX(resources!E:E,MATCH(B46,resources!B:B,0))),"fillme",
INDEX(resources!E:E,MATCH(B46,resources!B:B,0)))</f>
        <v>CAISO_Hydro</v>
      </c>
      <c r="N46" s="45">
        <f>IF(
ISNA(INDEX(resources!J:J,MATCH(B46,resources!B:B,0))),"fillme",
INDEX(resources!J:J,MATCH(B46,resources!B:B,0)))</f>
        <v>1</v>
      </c>
      <c r="O46" s="83" t="str">
        <f>IFERROR(INDEX(resources!K:K,MATCH(B46,resources!B:B,0)),"fillme")</f>
        <v>hydro</v>
      </c>
      <c r="P46" s="89" t="str">
        <f t="shared" si="7"/>
        <v>hydro_2023_9</v>
      </c>
      <c r="Q46" s="87">
        <f>INDEX(elcc!G:G,MATCH(P46,elcc!D:D,0))</f>
        <v>0.71</v>
      </c>
      <c r="R46" s="89">
        <f t="shared" si="8"/>
        <v>1</v>
      </c>
      <c r="S46" s="89" t="s">
        <v>6314</v>
      </c>
      <c r="T46" s="89" t="s">
        <v>6314</v>
      </c>
      <c r="U46" s="90" t="str">
        <f t="shared" si="9"/>
        <v>ok</v>
      </c>
      <c r="V46" s="63" t="str">
        <f>INDEX(resources!F:F,MATCH(B46,resources!B:B,0))</f>
        <v>physical</v>
      </c>
      <c r="W46" s="110">
        <f t="shared" si="13"/>
        <v>1</v>
      </c>
      <c r="X46" s="110">
        <f t="shared" si="14"/>
        <v>0</v>
      </c>
      <c r="Y46" s="110" t="str">
        <f t="shared" si="15"/>
        <v>HATLOS_6_BWDHY1_energy_PCE40001_CONFIDENTIAL</v>
      </c>
      <c r="Z46" s="110">
        <f>IF(COUNTIFS($Y$2:Y46,Y46)=1,1,0)</f>
        <v>0</v>
      </c>
      <c r="AA46" s="110">
        <f>SUM($Z$2:Z46)*Z46</f>
        <v>0</v>
      </c>
      <c r="AB46" s="110">
        <f>COUNTIFS(resources!B:B,B46)</f>
        <v>1</v>
      </c>
      <c r="AC46" s="110">
        <f t="shared" si="10"/>
        <v>1</v>
      </c>
      <c r="AD46" s="110">
        <f t="shared" si="16"/>
        <v>1</v>
      </c>
      <c r="AE46" s="110">
        <f t="shared" si="17"/>
        <v>0</v>
      </c>
      <c r="AF46" s="110">
        <f t="shared" si="11"/>
        <v>1</v>
      </c>
      <c r="AG46" s="110">
        <f t="shared" si="5"/>
        <v>0</v>
      </c>
      <c r="AH46" s="110">
        <f t="shared" si="6"/>
        <v>0</v>
      </c>
      <c r="AI46" s="110">
        <f t="shared" si="12"/>
        <v>1</v>
      </c>
      <c r="AJ46" s="100">
        <f>ROW()</f>
        <v>46</v>
      </c>
      <c r="AK46" s="100" t="e">
        <f>INDEX('BadRows RECART'!$C$2:$C$1207,MATCH(monthly_gwh_mw!AJ46,'BadRows RECART'!$D$2:$D$1207,0))</f>
        <v>#N/A</v>
      </c>
    </row>
    <row r="47" spans="1:37" ht="20">
      <c r="A47" s="106" t="s">
        <v>3907</v>
      </c>
      <c r="B47" s="106" t="s">
        <v>1583</v>
      </c>
      <c r="C47" s="106" t="s">
        <v>6298</v>
      </c>
      <c r="D47" s="168">
        <v>2023</v>
      </c>
      <c r="E47" s="168">
        <v>10</v>
      </c>
      <c r="F47" s="199">
        <v>0.9776159999999906</v>
      </c>
      <c r="G47" s="212" t="s">
        <v>6314</v>
      </c>
      <c r="H47" s="212" t="s">
        <v>6314</v>
      </c>
      <c r="I47" s="106" t="s">
        <v>556</v>
      </c>
      <c r="K47" s="83" t="s">
        <v>6314</v>
      </c>
      <c r="L47" s="83" t="s">
        <v>6314</v>
      </c>
      <c r="M47" s="45" t="str">
        <f>IF(
ISNA(INDEX(resources!E:E,MATCH(B47,resources!B:B,0))),"fillme",
INDEX(resources!E:E,MATCH(B47,resources!B:B,0)))</f>
        <v>CAISO_Hydro</v>
      </c>
      <c r="N47" s="45">
        <f>IF(
ISNA(INDEX(resources!J:J,MATCH(B47,resources!B:B,0))),"fillme",
INDEX(resources!J:J,MATCH(B47,resources!B:B,0)))</f>
        <v>1</v>
      </c>
      <c r="O47" s="83" t="str">
        <f>IFERROR(INDEX(resources!K:K,MATCH(B47,resources!B:B,0)),"fillme")</f>
        <v>hydro</v>
      </c>
      <c r="P47" s="89" t="str">
        <f t="shared" si="7"/>
        <v>hydro_2023_10</v>
      </c>
      <c r="Q47" s="87">
        <f>INDEX(elcc!G:G,MATCH(P47,elcc!D:D,0))</f>
        <v>0.64</v>
      </c>
      <c r="R47" s="89">
        <f t="shared" si="8"/>
        <v>1</v>
      </c>
      <c r="S47" s="89" t="s">
        <v>6314</v>
      </c>
      <c r="T47" s="89" t="s">
        <v>6314</v>
      </c>
      <c r="U47" s="90" t="str">
        <f t="shared" si="9"/>
        <v>ok</v>
      </c>
      <c r="V47" s="63" t="str">
        <f>INDEX(resources!F:F,MATCH(B47,resources!B:B,0))</f>
        <v>physical</v>
      </c>
      <c r="W47" s="110">
        <f t="shared" si="13"/>
        <v>1</v>
      </c>
      <c r="X47" s="110">
        <f t="shared" si="14"/>
        <v>0</v>
      </c>
      <c r="Y47" s="110" t="str">
        <f t="shared" si="15"/>
        <v>HATLOS_6_BWDHY1_energy_PCE40001_CONFIDENTIAL</v>
      </c>
      <c r="Z47" s="110">
        <f>IF(COUNTIFS($Y$2:Y47,Y47)=1,1,0)</f>
        <v>0</v>
      </c>
      <c r="AA47" s="110">
        <f>SUM($Z$2:Z47)*Z47</f>
        <v>0</v>
      </c>
      <c r="AB47" s="110">
        <f>COUNTIFS(resources!B:B,B47)</f>
        <v>1</v>
      </c>
      <c r="AC47" s="110">
        <f t="shared" si="10"/>
        <v>1</v>
      </c>
      <c r="AD47" s="110">
        <f t="shared" si="16"/>
        <v>1</v>
      </c>
      <c r="AE47" s="110">
        <f t="shared" si="17"/>
        <v>0</v>
      </c>
      <c r="AF47" s="110">
        <f t="shared" si="11"/>
        <v>1</v>
      </c>
      <c r="AG47" s="110">
        <f t="shared" si="5"/>
        <v>0</v>
      </c>
      <c r="AH47" s="110">
        <f t="shared" si="6"/>
        <v>0</v>
      </c>
      <c r="AI47" s="110">
        <f t="shared" si="12"/>
        <v>1</v>
      </c>
      <c r="AJ47" s="100">
        <f>ROW()</f>
        <v>47</v>
      </c>
      <c r="AK47" s="100" t="e">
        <f>INDEX('BadRows RECART'!$C$2:$C$1207,MATCH(monthly_gwh_mw!AJ47,'BadRows RECART'!$D$2:$D$1207,0))</f>
        <v>#N/A</v>
      </c>
    </row>
    <row r="48" spans="1:37" ht="20">
      <c r="A48" s="106" t="s">
        <v>3907</v>
      </c>
      <c r="B48" s="106" t="s">
        <v>1583</v>
      </c>
      <c r="C48" s="106" t="s">
        <v>6298</v>
      </c>
      <c r="D48" s="168">
        <v>2023</v>
      </c>
      <c r="E48" s="168">
        <v>11</v>
      </c>
      <c r="F48" s="199">
        <v>0.92591999999998265</v>
      </c>
      <c r="G48" s="212" t="s">
        <v>6314</v>
      </c>
      <c r="H48" s="212" t="s">
        <v>6314</v>
      </c>
      <c r="I48" s="106" t="s">
        <v>556</v>
      </c>
      <c r="K48" s="83" t="s">
        <v>6314</v>
      </c>
      <c r="L48" s="83" t="s">
        <v>6314</v>
      </c>
      <c r="M48" s="45" t="str">
        <f>IF(
ISNA(INDEX(resources!E:E,MATCH(B48,resources!B:B,0))),"fillme",
INDEX(resources!E:E,MATCH(B48,resources!B:B,0)))</f>
        <v>CAISO_Hydro</v>
      </c>
      <c r="N48" s="45">
        <f>IF(
ISNA(INDEX(resources!J:J,MATCH(B48,resources!B:B,0))),"fillme",
INDEX(resources!J:J,MATCH(B48,resources!B:B,0)))</f>
        <v>1</v>
      </c>
      <c r="O48" s="83" t="str">
        <f>IFERROR(INDEX(resources!K:K,MATCH(B48,resources!B:B,0)),"fillme")</f>
        <v>hydro</v>
      </c>
      <c r="P48" s="89" t="str">
        <f t="shared" si="7"/>
        <v>hydro_2023_11</v>
      </c>
      <c r="Q48" s="87">
        <f>INDEX(elcc!G:G,MATCH(P48,elcc!D:D,0))</f>
        <v>0.56000000000000005</v>
      </c>
      <c r="R48" s="89">
        <f t="shared" si="8"/>
        <v>1</v>
      </c>
      <c r="S48" s="89" t="s">
        <v>6314</v>
      </c>
      <c r="T48" s="89" t="s">
        <v>6314</v>
      </c>
      <c r="U48" s="90" t="str">
        <f t="shared" si="9"/>
        <v>ok</v>
      </c>
      <c r="V48" s="63" t="str">
        <f>INDEX(resources!F:F,MATCH(B48,resources!B:B,0))</f>
        <v>physical</v>
      </c>
      <c r="W48" s="110">
        <f t="shared" si="13"/>
        <v>1</v>
      </c>
      <c r="X48" s="110">
        <f t="shared" si="14"/>
        <v>0</v>
      </c>
      <c r="Y48" s="110" t="str">
        <f t="shared" si="15"/>
        <v>HATLOS_6_BWDHY1_energy_PCE40001_CONFIDENTIAL</v>
      </c>
      <c r="Z48" s="110">
        <f>IF(COUNTIFS($Y$2:Y48,Y48)=1,1,0)</f>
        <v>0</v>
      </c>
      <c r="AA48" s="110">
        <f>SUM($Z$2:Z48)*Z48</f>
        <v>0</v>
      </c>
      <c r="AB48" s="110">
        <f>COUNTIFS(resources!B:B,B48)</f>
        <v>1</v>
      </c>
      <c r="AC48" s="110">
        <f t="shared" si="10"/>
        <v>1</v>
      </c>
      <c r="AD48" s="110">
        <f t="shared" si="16"/>
        <v>1</v>
      </c>
      <c r="AE48" s="110">
        <f t="shared" si="17"/>
        <v>0</v>
      </c>
      <c r="AF48" s="110">
        <f t="shared" si="11"/>
        <v>1</v>
      </c>
      <c r="AG48" s="110">
        <f t="shared" si="5"/>
        <v>0</v>
      </c>
      <c r="AH48" s="110">
        <f t="shared" si="6"/>
        <v>0</v>
      </c>
      <c r="AI48" s="110">
        <f t="shared" si="12"/>
        <v>1</v>
      </c>
      <c r="AJ48" s="100">
        <f>ROW()</f>
        <v>48</v>
      </c>
      <c r="AK48" s="100" t="e">
        <f>INDEX('BadRows RECART'!$C$2:$C$1207,MATCH(monthly_gwh_mw!AJ48,'BadRows RECART'!$D$2:$D$1207,0))</f>
        <v>#N/A</v>
      </c>
    </row>
    <row r="49" spans="1:37" s="78" customFormat="1" ht="20">
      <c r="A49" s="106" t="s">
        <v>3907</v>
      </c>
      <c r="B49" s="106" t="s">
        <v>1583</v>
      </c>
      <c r="C49" s="106" t="s">
        <v>6298</v>
      </c>
      <c r="D49" s="168">
        <v>2023</v>
      </c>
      <c r="E49" s="168">
        <v>12</v>
      </c>
      <c r="F49" s="199">
        <v>0.90180199999999333</v>
      </c>
      <c r="G49" s="212" t="s">
        <v>6314</v>
      </c>
      <c r="H49" s="212" t="s">
        <v>6314</v>
      </c>
      <c r="I49" s="106" t="s">
        <v>556</v>
      </c>
      <c r="J49" s="86"/>
      <c r="K49" s="83" t="s">
        <v>6314</v>
      </c>
      <c r="L49" s="83" t="s">
        <v>6314</v>
      </c>
      <c r="M49" s="45" t="str">
        <f>IF(
ISNA(INDEX(resources!E:E,MATCH(B49,resources!B:B,0))),"fillme",
INDEX(resources!E:E,MATCH(B49,resources!B:B,0)))</f>
        <v>CAISO_Hydro</v>
      </c>
      <c r="N49" s="45">
        <f>IF(
ISNA(INDEX(resources!J:J,MATCH(B49,resources!B:B,0))),"fillme",
INDEX(resources!J:J,MATCH(B49,resources!B:B,0)))</f>
        <v>1</v>
      </c>
      <c r="O49" s="83" t="str">
        <f>IFERROR(INDEX(resources!K:K,MATCH(B49,resources!B:B,0)),"fillme")</f>
        <v>hydro</v>
      </c>
      <c r="P49" s="89" t="str">
        <f t="shared" ref="P49:P52" si="18">O49&amp;"_"&amp;D49&amp;"_"&amp;E49</f>
        <v>hydro_2023_12</v>
      </c>
      <c r="Q49" s="87">
        <f>INDEX(elcc!G:G,MATCH(P49,elcc!D:D,0))</f>
        <v>0.64</v>
      </c>
      <c r="R49" s="89">
        <f t="shared" ref="R49:R52" si="19">IF(O49="battery",MIN(1,J49/4),1)</f>
        <v>1</v>
      </c>
      <c r="S49" s="89" t="s">
        <v>6314</v>
      </c>
      <c r="T49" s="89" t="s">
        <v>6314</v>
      </c>
      <c r="U49" s="90" t="str">
        <f t="shared" ref="U49:U52" si="20">IF(ISERROR(T49),"error in NQC data entry; please check blue and purple data entered. You need to provide either a contracted NQC value in Column G, or allow the template to calculate one using Columns H,L,Q, and R","ok")</f>
        <v>ok</v>
      </c>
      <c r="V49" s="63" t="str">
        <f>INDEX(resources!F:F,MATCH(B49,resources!B:B,0))</f>
        <v>physical</v>
      </c>
      <c r="W49" s="110">
        <f t="shared" ref="W49:W52" si="21">(F49&gt;0)*1</f>
        <v>1</v>
      </c>
      <c r="X49" s="110">
        <f t="shared" ref="X49:X52" si="22">COUNTIFS(G49:H49,"&gt;0")</f>
        <v>0</v>
      </c>
      <c r="Y49" s="110" t="str">
        <f t="shared" ref="Y49:Y52" si="23">B49&amp;"_"&amp;C49&amp;"_"&amp;K49</f>
        <v>HATLOS_6_BWDHY1_energy_PCE40001_CONFIDENTIAL</v>
      </c>
      <c r="Z49" s="110">
        <f>IF(COUNTIFS($Y$2:Y49,Y49)=1,1,0)</f>
        <v>0</v>
      </c>
      <c r="AA49" s="110">
        <f>SUM($Z$2:Z49)*Z49</f>
        <v>0</v>
      </c>
      <c r="AB49" s="110">
        <f>COUNTIFS(resources!B:B,B49)</f>
        <v>1</v>
      </c>
      <c r="AC49" s="110">
        <f t="shared" ref="AC49:AC52" si="24">AND(ISNUMBER(D49),(D49&gt;2019))*1</f>
        <v>1</v>
      </c>
      <c r="AD49" s="110">
        <f t="shared" ref="AD49:AD52" si="25">AND(ISNUMBER(E49),E49&gt;=1,E49&lt;=12)*1</f>
        <v>1</v>
      </c>
      <c r="AE49" s="110">
        <f t="shared" ref="AE49:AE52" si="26">AND(COUNT(G49:H49)=1,COUNT(F49)=1)*1</f>
        <v>0</v>
      </c>
      <c r="AF49" s="110">
        <f t="shared" ref="AF49:AF52" si="27">(COUNTIFS(K49:O49,"fillme")=0)*1</f>
        <v>1</v>
      </c>
      <c r="AG49" s="110">
        <f t="shared" ref="AG49:AG52" si="28">ISNUMBER(L49)*1</f>
        <v>0</v>
      </c>
      <c r="AH49" s="110">
        <f t="shared" ref="AH49:AH52" si="29">NOT(AND(G49&gt;0,H49&gt;0))*1</f>
        <v>0</v>
      </c>
      <c r="AI49" s="110">
        <f t="shared" ref="AI49:AI52" si="30">(U49="ok")*1</f>
        <v>1</v>
      </c>
      <c r="AJ49" s="100">
        <f>ROW()</f>
        <v>49</v>
      </c>
      <c r="AK49" s="100" t="e">
        <f>INDEX('BadRows RECART'!$C$2:$C$1207,MATCH(monthly_gwh_mw!AJ49,'BadRows RECART'!$D$2:$D$1207,0))</f>
        <v>#N/A</v>
      </c>
    </row>
    <row r="50" spans="1:37" s="78" customFormat="1" ht="20">
      <c r="A50" s="106" t="s">
        <v>3907</v>
      </c>
      <c r="B50" s="106" t="s">
        <v>1583</v>
      </c>
      <c r="C50" s="106" t="s">
        <v>6298</v>
      </c>
      <c r="D50" s="168">
        <v>2024</v>
      </c>
      <c r="E50" s="168">
        <v>1</v>
      </c>
      <c r="F50" s="199">
        <v>1.0133279999999911</v>
      </c>
      <c r="G50" s="212" t="s">
        <v>6314</v>
      </c>
      <c r="H50" s="212" t="s">
        <v>6314</v>
      </c>
      <c r="I50" s="106" t="s">
        <v>556</v>
      </c>
      <c r="J50" s="86"/>
      <c r="K50" s="83" t="s">
        <v>6314</v>
      </c>
      <c r="L50" s="83" t="s">
        <v>6314</v>
      </c>
      <c r="M50" s="45" t="str">
        <f>IF(
ISNA(INDEX(resources!E:E,MATCH(B50,resources!B:B,0))),"fillme",
INDEX(resources!E:E,MATCH(B50,resources!B:B,0)))</f>
        <v>CAISO_Hydro</v>
      </c>
      <c r="N50" s="45">
        <f>IF(
ISNA(INDEX(resources!J:J,MATCH(B50,resources!B:B,0))),"fillme",
INDEX(resources!J:J,MATCH(B50,resources!B:B,0)))</f>
        <v>1</v>
      </c>
      <c r="O50" s="83" t="str">
        <f>IFERROR(INDEX(resources!K:K,MATCH(B50,resources!B:B,0)),"fillme")</f>
        <v>hydro</v>
      </c>
      <c r="P50" s="89" t="str">
        <f t="shared" si="18"/>
        <v>hydro_2024_1</v>
      </c>
      <c r="Q50" s="87">
        <f>INDEX(elcc!G:G,MATCH(P50,elcc!D:D,0))</f>
        <v>0.6</v>
      </c>
      <c r="R50" s="89">
        <f t="shared" si="19"/>
        <v>1</v>
      </c>
      <c r="S50" s="89" t="s">
        <v>6314</v>
      </c>
      <c r="T50" s="89" t="s">
        <v>6314</v>
      </c>
      <c r="U50" s="90" t="str">
        <f t="shared" si="20"/>
        <v>ok</v>
      </c>
      <c r="V50" s="63" t="str">
        <f>INDEX(resources!F:F,MATCH(B50,resources!B:B,0))</f>
        <v>physical</v>
      </c>
      <c r="W50" s="110">
        <f t="shared" si="21"/>
        <v>1</v>
      </c>
      <c r="X50" s="110">
        <f t="shared" si="22"/>
        <v>0</v>
      </c>
      <c r="Y50" s="110" t="str">
        <f t="shared" si="23"/>
        <v>HATLOS_6_BWDHY1_energy_PCE40001_CONFIDENTIAL</v>
      </c>
      <c r="Z50" s="110">
        <f>IF(COUNTIFS($Y$2:Y50,Y50)=1,1,0)</f>
        <v>0</v>
      </c>
      <c r="AA50" s="110">
        <f>SUM($Z$2:Z50)*Z50</f>
        <v>0</v>
      </c>
      <c r="AB50" s="110">
        <f>COUNTIFS(resources!B:B,B50)</f>
        <v>1</v>
      </c>
      <c r="AC50" s="110">
        <f t="shared" si="24"/>
        <v>1</v>
      </c>
      <c r="AD50" s="110">
        <f t="shared" si="25"/>
        <v>1</v>
      </c>
      <c r="AE50" s="110">
        <f t="shared" si="26"/>
        <v>0</v>
      </c>
      <c r="AF50" s="110">
        <f t="shared" si="27"/>
        <v>1</v>
      </c>
      <c r="AG50" s="110">
        <f t="shared" si="28"/>
        <v>0</v>
      </c>
      <c r="AH50" s="110">
        <f t="shared" si="29"/>
        <v>0</v>
      </c>
      <c r="AI50" s="110">
        <f t="shared" si="30"/>
        <v>1</v>
      </c>
      <c r="AJ50" s="100">
        <f>ROW()</f>
        <v>50</v>
      </c>
      <c r="AK50" s="100" t="e">
        <f>INDEX('BadRows RECART'!$C$2:$C$1207,MATCH(monthly_gwh_mw!AJ50,'BadRows RECART'!$D$2:$D$1207,0))</f>
        <v>#N/A</v>
      </c>
    </row>
    <row r="51" spans="1:37" s="78" customFormat="1" ht="20">
      <c r="A51" s="106" t="s">
        <v>3907</v>
      </c>
      <c r="B51" s="106" t="s">
        <v>1583</v>
      </c>
      <c r="C51" s="106" t="s">
        <v>6298</v>
      </c>
      <c r="D51" s="168">
        <v>2024</v>
      </c>
      <c r="E51" s="168">
        <v>2</v>
      </c>
      <c r="F51" s="199">
        <v>0.97036799999998935</v>
      </c>
      <c r="G51" s="212" t="s">
        <v>6314</v>
      </c>
      <c r="H51" s="212" t="s">
        <v>6314</v>
      </c>
      <c r="I51" s="106" t="s">
        <v>556</v>
      </c>
      <c r="J51" s="86"/>
      <c r="K51" s="83" t="s">
        <v>6314</v>
      </c>
      <c r="L51" s="83" t="s">
        <v>6314</v>
      </c>
      <c r="M51" s="45" t="str">
        <f>IF(
ISNA(INDEX(resources!E:E,MATCH(B51,resources!B:B,0))),"fillme",
INDEX(resources!E:E,MATCH(B51,resources!B:B,0)))</f>
        <v>CAISO_Hydro</v>
      </c>
      <c r="N51" s="45">
        <f>IF(
ISNA(INDEX(resources!J:J,MATCH(B51,resources!B:B,0))),"fillme",
INDEX(resources!J:J,MATCH(B51,resources!B:B,0)))</f>
        <v>1</v>
      </c>
      <c r="O51" s="83" t="str">
        <f>IFERROR(INDEX(resources!K:K,MATCH(B51,resources!B:B,0)),"fillme")</f>
        <v>hydro</v>
      </c>
      <c r="P51" s="89" t="str">
        <f t="shared" si="18"/>
        <v>hydro_2024_2</v>
      </c>
      <c r="Q51" s="87">
        <f>INDEX(elcc!G:G,MATCH(P51,elcc!D:D,0))</f>
        <v>0.7</v>
      </c>
      <c r="R51" s="89">
        <f t="shared" si="19"/>
        <v>1</v>
      </c>
      <c r="S51" s="89" t="s">
        <v>6314</v>
      </c>
      <c r="T51" s="89" t="s">
        <v>6314</v>
      </c>
      <c r="U51" s="90" t="str">
        <f t="shared" si="20"/>
        <v>ok</v>
      </c>
      <c r="V51" s="63" t="str">
        <f>INDEX(resources!F:F,MATCH(B51,resources!B:B,0))</f>
        <v>physical</v>
      </c>
      <c r="W51" s="110">
        <f t="shared" si="21"/>
        <v>1</v>
      </c>
      <c r="X51" s="110">
        <f t="shared" si="22"/>
        <v>0</v>
      </c>
      <c r="Y51" s="110" t="str">
        <f t="shared" si="23"/>
        <v>HATLOS_6_BWDHY1_energy_PCE40001_CONFIDENTIAL</v>
      </c>
      <c r="Z51" s="110">
        <f>IF(COUNTIFS($Y$2:Y51,Y51)=1,1,0)</f>
        <v>0</v>
      </c>
      <c r="AA51" s="110">
        <f>SUM($Z$2:Z51)*Z51</f>
        <v>0</v>
      </c>
      <c r="AB51" s="110">
        <f>COUNTIFS(resources!B:B,B51)</f>
        <v>1</v>
      </c>
      <c r="AC51" s="110">
        <f t="shared" si="24"/>
        <v>1</v>
      </c>
      <c r="AD51" s="110">
        <f t="shared" si="25"/>
        <v>1</v>
      </c>
      <c r="AE51" s="110">
        <f t="shared" si="26"/>
        <v>0</v>
      </c>
      <c r="AF51" s="110">
        <f t="shared" si="27"/>
        <v>1</v>
      </c>
      <c r="AG51" s="110">
        <f t="shared" si="28"/>
        <v>0</v>
      </c>
      <c r="AH51" s="110">
        <f t="shared" si="29"/>
        <v>0</v>
      </c>
      <c r="AI51" s="110">
        <f t="shared" si="30"/>
        <v>1</v>
      </c>
      <c r="AJ51" s="100">
        <f>ROW()</f>
        <v>51</v>
      </c>
      <c r="AK51" s="100" t="e">
        <f>INDEX('BadRows RECART'!$C$2:$C$1207,MATCH(monthly_gwh_mw!AJ51,'BadRows RECART'!$D$2:$D$1207,0))</f>
        <v>#N/A</v>
      </c>
    </row>
    <row r="52" spans="1:37" ht="20">
      <c r="A52" s="106" t="s">
        <v>3907</v>
      </c>
      <c r="B52" s="106" t="s">
        <v>1583</v>
      </c>
      <c r="C52" s="106" t="s">
        <v>6298</v>
      </c>
      <c r="D52" s="168">
        <v>2024</v>
      </c>
      <c r="E52" s="168">
        <v>3</v>
      </c>
      <c r="F52" s="199">
        <v>0.98059199999999203</v>
      </c>
      <c r="G52" s="212" t="s">
        <v>6314</v>
      </c>
      <c r="H52" s="212" t="s">
        <v>6314</v>
      </c>
      <c r="I52" s="106" t="s">
        <v>556</v>
      </c>
      <c r="K52" s="83" t="s">
        <v>6314</v>
      </c>
      <c r="L52" s="83" t="s">
        <v>6314</v>
      </c>
      <c r="M52" s="45" t="str">
        <f>IF(
ISNA(INDEX(resources!E:E,MATCH(B52,resources!B:B,0))),"fillme",
INDEX(resources!E:E,MATCH(B52,resources!B:B,0)))</f>
        <v>CAISO_Hydro</v>
      </c>
      <c r="N52" s="45">
        <f>IF(
ISNA(INDEX(resources!J:J,MATCH(B52,resources!B:B,0))),"fillme",
INDEX(resources!J:J,MATCH(B52,resources!B:B,0)))</f>
        <v>1</v>
      </c>
      <c r="O52" s="83" t="str">
        <f>IFERROR(INDEX(resources!K:K,MATCH(B52,resources!B:B,0)),"fillme")</f>
        <v>hydro</v>
      </c>
      <c r="P52" s="89" t="str">
        <f t="shared" si="18"/>
        <v>hydro_2024_3</v>
      </c>
      <c r="Q52" s="87">
        <f>INDEX(elcc!G:G,MATCH(P52,elcc!D:D,0))</f>
        <v>0.73</v>
      </c>
      <c r="R52" s="89">
        <f t="shared" si="19"/>
        <v>1</v>
      </c>
      <c r="S52" s="89" t="s">
        <v>6314</v>
      </c>
      <c r="T52" s="89" t="s">
        <v>6314</v>
      </c>
      <c r="U52" s="90" t="str">
        <f t="shared" si="20"/>
        <v>ok</v>
      </c>
      <c r="V52" s="63" t="str">
        <f>INDEX(resources!F:F,MATCH(B52,resources!B:B,0))</f>
        <v>physical</v>
      </c>
      <c r="W52" s="110">
        <f t="shared" si="21"/>
        <v>1</v>
      </c>
      <c r="X52" s="110">
        <f t="shared" si="22"/>
        <v>0</v>
      </c>
      <c r="Y52" s="110" t="str">
        <f t="shared" si="23"/>
        <v>HATLOS_6_BWDHY1_energy_PCE40001_CONFIDENTIAL</v>
      </c>
      <c r="Z52" s="110">
        <f>IF(COUNTIFS($Y$2:Y52,Y52)=1,1,0)</f>
        <v>0</v>
      </c>
      <c r="AA52" s="110">
        <f>SUM($Z$2:Z52)*Z52</f>
        <v>0</v>
      </c>
      <c r="AB52" s="110">
        <f>COUNTIFS(resources!B:B,B52)</f>
        <v>1</v>
      </c>
      <c r="AC52" s="110">
        <f t="shared" si="24"/>
        <v>1</v>
      </c>
      <c r="AD52" s="110">
        <f t="shared" si="25"/>
        <v>1</v>
      </c>
      <c r="AE52" s="110">
        <f t="shared" si="26"/>
        <v>0</v>
      </c>
      <c r="AF52" s="110">
        <f t="shared" si="27"/>
        <v>1</v>
      </c>
      <c r="AG52" s="110">
        <f t="shared" si="28"/>
        <v>0</v>
      </c>
      <c r="AH52" s="110">
        <f t="shared" si="29"/>
        <v>0</v>
      </c>
      <c r="AI52" s="110">
        <f t="shared" si="30"/>
        <v>1</v>
      </c>
      <c r="AJ52" s="100">
        <f>ROW()</f>
        <v>52</v>
      </c>
      <c r="AK52" s="100" t="e">
        <f>INDEX('BadRows RECART'!$C$2:$C$1207,MATCH(monthly_gwh_mw!AJ52,'BadRows RECART'!$D$2:$D$1207,0))</f>
        <v>#N/A</v>
      </c>
    </row>
    <row r="53" spans="1:37" ht="20">
      <c r="A53" s="106" t="s">
        <v>3907</v>
      </c>
      <c r="B53" s="106" t="s">
        <v>1583</v>
      </c>
      <c r="C53" s="106" t="s">
        <v>6298</v>
      </c>
      <c r="D53" s="168">
        <v>2024</v>
      </c>
      <c r="E53" s="168">
        <v>4</v>
      </c>
      <c r="F53" s="199">
        <v>0.92016000000000975</v>
      </c>
      <c r="G53" s="212" t="s">
        <v>6314</v>
      </c>
      <c r="H53" s="212" t="s">
        <v>6314</v>
      </c>
      <c r="I53" s="106" t="s">
        <v>556</v>
      </c>
      <c r="K53" s="83" t="s">
        <v>6314</v>
      </c>
      <c r="L53" s="83" t="s">
        <v>6314</v>
      </c>
      <c r="M53" s="45" t="str">
        <f>IF(
ISNA(INDEX(resources!E:E,MATCH(B53,resources!B:B,0))),"fillme",
INDEX(resources!E:E,MATCH(B53,resources!B:B,0)))</f>
        <v>CAISO_Hydro</v>
      </c>
      <c r="N53" s="45">
        <f>IF(
ISNA(INDEX(resources!J:J,MATCH(B53,resources!B:B,0))),"fillme",
INDEX(resources!J:J,MATCH(B53,resources!B:B,0)))</f>
        <v>1</v>
      </c>
      <c r="O53" s="83" t="str">
        <f>IFERROR(INDEX(resources!K:K,MATCH(B53,resources!B:B,0)),"fillme")</f>
        <v>hydro</v>
      </c>
      <c r="P53" s="89" t="str">
        <f t="shared" ref="P53:P116" si="31">O53&amp;"_"&amp;D53&amp;"_"&amp;E53</f>
        <v>hydro_2024_4</v>
      </c>
      <c r="Q53" s="87">
        <f>INDEX(elcc!G:G,MATCH(P53,elcc!D:D,0))</f>
        <v>0.72</v>
      </c>
      <c r="R53" s="89">
        <f t="shared" ref="R53:R116" si="32">IF(O53="battery",MIN(1,J53/4),1)</f>
        <v>1</v>
      </c>
      <c r="S53" s="89" t="s">
        <v>6314</v>
      </c>
      <c r="T53" s="89" t="s">
        <v>6314</v>
      </c>
      <c r="U53" s="90" t="str">
        <f t="shared" ref="U53:U116" si="33">IF(ISERROR(T53),"error in NQC data entry; please check blue and purple data entered. You need to provide either a contracted NQC value in Column G, or allow the template to calculate one using Columns H,L,Q, and R","ok")</f>
        <v>ok</v>
      </c>
      <c r="V53" s="63" t="str">
        <f>INDEX(resources!F:F,MATCH(B53,resources!B:B,0))</f>
        <v>physical</v>
      </c>
      <c r="W53" s="110">
        <f t="shared" ref="W53:W116" si="34">(F53&gt;0)*1</f>
        <v>1</v>
      </c>
      <c r="X53" s="110">
        <f t="shared" ref="X53:X116" si="35">COUNTIFS(G53:H53,"&gt;0")</f>
        <v>0</v>
      </c>
      <c r="Y53" s="110" t="str">
        <f t="shared" ref="Y53:Y116" si="36">B53&amp;"_"&amp;C53&amp;"_"&amp;K53</f>
        <v>HATLOS_6_BWDHY1_energy_PCE40001_CONFIDENTIAL</v>
      </c>
      <c r="Z53" s="110">
        <f>IF(COUNTIFS($Y$2:Y53,Y53)=1,1,0)</f>
        <v>0</v>
      </c>
      <c r="AA53" s="110">
        <f>SUM($Z$2:Z53)*Z53</f>
        <v>0</v>
      </c>
      <c r="AB53" s="110">
        <f>COUNTIFS(resources!B:B,B53)</f>
        <v>1</v>
      </c>
      <c r="AC53" s="110">
        <f t="shared" ref="AC53:AC116" si="37">AND(ISNUMBER(D53),(D53&gt;2019))*1</f>
        <v>1</v>
      </c>
      <c r="AD53" s="110">
        <f t="shared" ref="AD53:AD116" si="38">AND(ISNUMBER(E53),E53&gt;=1,E53&lt;=12)*1</f>
        <v>1</v>
      </c>
      <c r="AE53" s="110">
        <f t="shared" ref="AE53:AE116" si="39">AND(COUNT(G53:H53)=1,COUNT(F53)=1)*1</f>
        <v>0</v>
      </c>
      <c r="AF53" s="110">
        <f t="shared" ref="AF53:AF116" si="40">(COUNTIFS(K53:O53,"fillme")=0)*1</f>
        <v>1</v>
      </c>
      <c r="AG53" s="110">
        <f t="shared" ref="AG53:AG116" si="41">ISNUMBER(L53)*1</f>
        <v>0</v>
      </c>
      <c r="AH53" s="110">
        <f t="shared" ref="AH53:AH116" si="42">NOT(AND(G53&gt;0,H53&gt;0))*1</f>
        <v>0</v>
      </c>
      <c r="AI53" s="110">
        <f t="shared" ref="AI53:AI116" si="43">(U53="ok")*1</f>
        <v>1</v>
      </c>
      <c r="AJ53" s="100">
        <f>ROW()</f>
        <v>53</v>
      </c>
      <c r="AK53" s="100" t="e">
        <f>INDEX('BadRows RECART'!$C$2:$C$1207,MATCH(monthly_gwh_mw!AJ53,'BadRows RECART'!$D$2:$D$1207,0))</f>
        <v>#N/A</v>
      </c>
    </row>
    <row r="54" spans="1:37" ht="20">
      <c r="A54" s="106" t="s">
        <v>3907</v>
      </c>
      <c r="B54" s="106" t="s">
        <v>1583</v>
      </c>
      <c r="C54" s="106" t="s">
        <v>6298</v>
      </c>
      <c r="D54" s="168">
        <v>2024</v>
      </c>
      <c r="E54" s="168">
        <v>5</v>
      </c>
      <c r="F54" s="199">
        <v>0.95827200000000679</v>
      </c>
      <c r="G54" s="212" t="s">
        <v>6314</v>
      </c>
      <c r="H54" s="212" t="s">
        <v>6314</v>
      </c>
      <c r="I54" s="106" t="s">
        <v>556</v>
      </c>
      <c r="K54" s="83" t="s">
        <v>6314</v>
      </c>
      <c r="L54" s="83" t="s">
        <v>6314</v>
      </c>
      <c r="M54" s="45" t="str">
        <f>IF(
ISNA(INDEX(resources!E:E,MATCH(B54,resources!B:B,0))),"fillme",
INDEX(resources!E:E,MATCH(B54,resources!B:B,0)))</f>
        <v>CAISO_Hydro</v>
      </c>
      <c r="N54" s="45">
        <f>IF(
ISNA(INDEX(resources!J:J,MATCH(B54,resources!B:B,0))),"fillme",
INDEX(resources!J:J,MATCH(B54,resources!B:B,0)))</f>
        <v>1</v>
      </c>
      <c r="O54" s="83" t="str">
        <f>IFERROR(INDEX(resources!K:K,MATCH(B54,resources!B:B,0)),"fillme")</f>
        <v>hydro</v>
      </c>
      <c r="P54" s="89" t="str">
        <f t="shared" si="31"/>
        <v>hydro_2024_5</v>
      </c>
      <c r="Q54" s="87">
        <f>INDEX(elcc!G:G,MATCH(P54,elcc!D:D,0))</f>
        <v>0.69</v>
      </c>
      <c r="R54" s="89">
        <f t="shared" si="32"/>
        <v>1</v>
      </c>
      <c r="S54" s="89" t="s">
        <v>6314</v>
      </c>
      <c r="T54" s="89" t="s">
        <v>6314</v>
      </c>
      <c r="U54" s="90" t="str">
        <f t="shared" si="33"/>
        <v>ok</v>
      </c>
      <c r="V54" s="63" t="str">
        <f>INDEX(resources!F:F,MATCH(B54,resources!B:B,0))</f>
        <v>physical</v>
      </c>
      <c r="W54" s="110">
        <f t="shared" si="34"/>
        <v>1</v>
      </c>
      <c r="X54" s="110">
        <f t="shared" si="35"/>
        <v>0</v>
      </c>
      <c r="Y54" s="110" t="str">
        <f t="shared" si="36"/>
        <v>HATLOS_6_BWDHY1_energy_PCE40001_CONFIDENTIAL</v>
      </c>
      <c r="Z54" s="110">
        <f>IF(COUNTIFS($Y$2:Y54,Y54)=1,1,0)</f>
        <v>0</v>
      </c>
      <c r="AA54" s="110">
        <f>SUM($Z$2:Z54)*Z54</f>
        <v>0</v>
      </c>
      <c r="AB54" s="110">
        <f>COUNTIFS(resources!B:B,B54)</f>
        <v>1</v>
      </c>
      <c r="AC54" s="110">
        <f t="shared" si="37"/>
        <v>1</v>
      </c>
      <c r="AD54" s="110">
        <f t="shared" si="38"/>
        <v>1</v>
      </c>
      <c r="AE54" s="110">
        <f t="shared" si="39"/>
        <v>0</v>
      </c>
      <c r="AF54" s="110">
        <f t="shared" si="40"/>
        <v>1</v>
      </c>
      <c r="AG54" s="110">
        <f t="shared" si="41"/>
        <v>0</v>
      </c>
      <c r="AH54" s="110">
        <f t="shared" si="42"/>
        <v>0</v>
      </c>
      <c r="AI54" s="110">
        <f t="shared" si="43"/>
        <v>1</v>
      </c>
      <c r="AJ54" s="100">
        <f>ROW()</f>
        <v>54</v>
      </c>
      <c r="AK54" s="100" t="e">
        <f>INDEX('BadRows RECART'!$C$2:$C$1207,MATCH(monthly_gwh_mw!AJ54,'BadRows RECART'!$D$2:$D$1207,0))</f>
        <v>#N/A</v>
      </c>
    </row>
    <row r="55" spans="1:37" ht="20">
      <c r="A55" s="106" t="s">
        <v>3907</v>
      </c>
      <c r="B55" s="106" t="s">
        <v>1583</v>
      </c>
      <c r="C55" s="106" t="s">
        <v>6298</v>
      </c>
      <c r="D55" s="168">
        <v>2024</v>
      </c>
      <c r="E55" s="168">
        <v>6</v>
      </c>
      <c r="F55" s="199">
        <v>0.93887999999998661</v>
      </c>
      <c r="G55" s="212" t="s">
        <v>6314</v>
      </c>
      <c r="H55" s="212" t="s">
        <v>6314</v>
      </c>
      <c r="I55" s="106" t="s">
        <v>556</v>
      </c>
      <c r="K55" s="83" t="s">
        <v>6314</v>
      </c>
      <c r="L55" s="83" t="s">
        <v>6314</v>
      </c>
      <c r="M55" s="45" t="str">
        <f>IF(
ISNA(INDEX(resources!E:E,MATCH(B55,resources!B:B,0))),"fillme",
INDEX(resources!E:E,MATCH(B55,resources!B:B,0)))</f>
        <v>CAISO_Hydro</v>
      </c>
      <c r="N55" s="45">
        <f>IF(
ISNA(INDEX(resources!J:J,MATCH(B55,resources!B:B,0))),"fillme",
INDEX(resources!J:J,MATCH(B55,resources!B:B,0)))</f>
        <v>1</v>
      </c>
      <c r="O55" s="83" t="str">
        <f>IFERROR(INDEX(resources!K:K,MATCH(B55,resources!B:B,0)),"fillme")</f>
        <v>hydro</v>
      </c>
      <c r="P55" s="89" t="str">
        <f t="shared" si="31"/>
        <v>hydro_2024_6</v>
      </c>
      <c r="Q55" s="87">
        <f>INDEX(elcc!G:G,MATCH(P55,elcc!D:D,0))</f>
        <v>0.74</v>
      </c>
      <c r="R55" s="89">
        <f t="shared" si="32"/>
        <v>1</v>
      </c>
      <c r="S55" s="89" t="s">
        <v>6314</v>
      </c>
      <c r="T55" s="89" t="s">
        <v>6314</v>
      </c>
      <c r="U55" s="90" t="str">
        <f t="shared" si="33"/>
        <v>ok</v>
      </c>
      <c r="V55" s="63" t="str">
        <f>INDEX(resources!F:F,MATCH(B55,resources!B:B,0))</f>
        <v>physical</v>
      </c>
      <c r="W55" s="110">
        <f t="shared" si="34"/>
        <v>1</v>
      </c>
      <c r="X55" s="110">
        <f t="shared" si="35"/>
        <v>0</v>
      </c>
      <c r="Y55" s="110" t="str">
        <f t="shared" si="36"/>
        <v>HATLOS_6_BWDHY1_energy_PCE40001_CONFIDENTIAL</v>
      </c>
      <c r="Z55" s="110">
        <f>IF(COUNTIFS($Y$2:Y55,Y55)=1,1,0)</f>
        <v>0</v>
      </c>
      <c r="AA55" s="110">
        <f>SUM($Z$2:Z55)*Z55</f>
        <v>0</v>
      </c>
      <c r="AB55" s="110">
        <f>COUNTIFS(resources!B:B,B55)</f>
        <v>1</v>
      </c>
      <c r="AC55" s="110">
        <f t="shared" si="37"/>
        <v>1</v>
      </c>
      <c r="AD55" s="110">
        <f t="shared" si="38"/>
        <v>1</v>
      </c>
      <c r="AE55" s="110">
        <f t="shared" si="39"/>
        <v>0</v>
      </c>
      <c r="AF55" s="110">
        <f t="shared" si="40"/>
        <v>1</v>
      </c>
      <c r="AG55" s="110">
        <f t="shared" si="41"/>
        <v>0</v>
      </c>
      <c r="AH55" s="110">
        <f t="shared" si="42"/>
        <v>0</v>
      </c>
      <c r="AI55" s="110">
        <f t="shared" si="43"/>
        <v>1</v>
      </c>
      <c r="AJ55" s="100">
        <f>ROW()</f>
        <v>55</v>
      </c>
      <c r="AK55" s="100" t="e">
        <f>INDEX('BadRows RECART'!$C$2:$C$1207,MATCH(monthly_gwh_mw!AJ55,'BadRows RECART'!$D$2:$D$1207,0))</f>
        <v>#N/A</v>
      </c>
    </row>
    <row r="56" spans="1:37" ht="20">
      <c r="A56" s="106" t="s">
        <v>3907</v>
      </c>
      <c r="B56" s="106" t="s">
        <v>1583</v>
      </c>
      <c r="C56" s="106" t="s">
        <v>6298</v>
      </c>
      <c r="D56" s="168">
        <v>2024</v>
      </c>
      <c r="E56" s="168">
        <v>7</v>
      </c>
      <c r="F56" s="199">
        <v>0.91809600000000902</v>
      </c>
      <c r="G56" s="212" t="s">
        <v>6314</v>
      </c>
      <c r="H56" s="212" t="s">
        <v>6314</v>
      </c>
      <c r="I56" s="106" t="s">
        <v>556</v>
      </c>
      <c r="K56" s="83" t="s">
        <v>6314</v>
      </c>
      <c r="L56" s="83" t="s">
        <v>6314</v>
      </c>
      <c r="M56" s="45" t="str">
        <f>IF(
ISNA(INDEX(resources!E:E,MATCH(B56,resources!B:B,0))),"fillme",
INDEX(resources!E:E,MATCH(B56,resources!B:B,0)))</f>
        <v>CAISO_Hydro</v>
      </c>
      <c r="N56" s="45">
        <f>IF(
ISNA(INDEX(resources!J:J,MATCH(B56,resources!B:B,0))),"fillme",
INDEX(resources!J:J,MATCH(B56,resources!B:B,0)))</f>
        <v>1</v>
      </c>
      <c r="O56" s="83" t="str">
        <f>IFERROR(INDEX(resources!K:K,MATCH(B56,resources!B:B,0)),"fillme")</f>
        <v>hydro</v>
      </c>
      <c r="P56" s="89" t="str">
        <f t="shared" si="31"/>
        <v>hydro_2024_7</v>
      </c>
      <c r="Q56" s="87">
        <f>INDEX(elcc!G:G,MATCH(P56,elcc!D:D,0))</f>
        <v>0.73</v>
      </c>
      <c r="R56" s="89">
        <f t="shared" si="32"/>
        <v>1</v>
      </c>
      <c r="S56" s="89" t="s">
        <v>6314</v>
      </c>
      <c r="T56" s="89" t="s">
        <v>6314</v>
      </c>
      <c r="U56" s="90" t="str">
        <f t="shared" si="33"/>
        <v>ok</v>
      </c>
      <c r="V56" s="63" t="str">
        <f>INDEX(resources!F:F,MATCH(B56,resources!B:B,0))</f>
        <v>physical</v>
      </c>
      <c r="W56" s="110">
        <f t="shared" si="34"/>
        <v>1</v>
      </c>
      <c r="X56" s="110">
        <f t="shared" si="35"/>
        <v>0</v>
      </c>
      <c r="Y56" s="110" t="str">
        <f t="shared" si="36"/>
        <v>HATLOS_6_BWDHY1_energy_PCE40001_CONFIDENTIAL</v>
      </c>
      <c r="Z56" s="110">
        <f>IF(COUNTIFS($Y$2:Y56,Y56)=1,1,0)</f>
        <v>0</v>
      </c>
      <c r="AA56" s="110">
        <f>SUM($Z$2:Z56)*Z56</f>
        <v>0</v>
      </c>
      <c r="AB56" s="110">
        <f>COUNTIFS(resources!B:B,B56)</f>
        <v>1</v>
      </c>
      <c r="AC56" s="110">
        <f t="shared" si="37"/>
        <v>1</v>
      </c>
      <c r="AD56" s="110">
        <f t="shared" si="38"/>
        <v>1</v>
      </c>
      <c r="AE56" s="110">
        <f t="shared" si="39"/>
        <v>0</v>
      </c>
      <c r="AF56" s="110">
        <f t="shared" si="40"/>
        <v>1</v>
      </c>
      <c r="AG56" s="110">
        <f t="shared" si="41"/>
        <v>0</v>
      </c>
      <c r="AH56" s="110">
        <f t="shared" si="42"/>
        <v>0</v>
      </c>
      <c r="AI56" s="110">
        <f t="shared" si="43"/>
        <v>1</v>
      </c>
      <c r="AJ56" s="100">
        <f>ROW()</f>
        <v>56</v>
      </c>
      <c r="AK56" s="100" t="e">
        <f>INDEX('BadRows RECART'!$C$2:$C$1207,MATCH(monthly_gwh_mw!AJ56,'BadRows RECART'!$D$2:$D$1207,0))</f>
        <v>#N/A</v>
      </c>
    </row>
    <row r="57" spans="1:37" ht="20">
      <c r="A57" s="106" t="s">
        <v>3907</v>
      </c>
      <c r="B57" s="106" t="s">
        <v>1583</v>
      </c>
      <c r="C57" s="106" t="s">
        <v>6298</v>
      </c>
      <c r="D57" s="168">
        <v>2024</v>
      </c>
      <c r="E57" s="168">
        <v>8</v>
      </c>
      <c r="F57" s="199">
        <v>0.98356800000000189</v>
      </c>
      <c r="G57" s="212" t="s">
        <v>6314</v>
      </c>
      <c r="H57" s="212" t="s">
        <v>6314</v>
      </c>
      <c r="I57" s="106" t="s">
        <v>556</v>
      </c>
      <c r="K57" s="83" t="s">
        <v>6314</v>
      </c>
      <c r="L57" s="83" t="s">
        <v>6314</v>
      </c>
      <c r="M57" s="45" t="str">
        <f>IF(
ISNA(INDEX(resources!E:E,MATCH(B57,resources!B:B,0))),"fillme",
INDEX(resources!E:E,MATCH(B57,resources!B:B,0)))</f>
        <v>CAISO_Hydro</v>
      </c>
      <c r="N57" s="45">
        <f>IF(
ISNA(INDEX(resources!J:J,MATCH(B57,resources!B:B,0))),"fillme",
INDEX(resources!J:J,MATCH(B57,resources!B:B,0)))</f>
        <v>1</v>
      </c>
      <c r="O57" s="83" t="str">
        <f>IFERROR(INDEX(resources!K:K,MATCH(B57,resources!B:B,0)),"fillme")</f>
        <v>hydro</v>
      </c>
      <c r="P57" s="89" t="str">
        <f t="shared" si="31"/>
        <v>hydro_2024_8</v>
      </c>
      <c r="Q57" s="87">
        <f>INDEX(elcc!G:G,MATCH(P57,elcc!D:D,0))</f>
        <v>0.72</v>
      </c>
      <c r="R57" s="89">
        <f t="shared" si="32"/>
        <v>1</v>
      </c>
      <c r="S57" s="89" t="s">
        <v>6314</v>
      </c>
      <c r="T57" s="89" t="s">
        <v>6314</v>
      </c>
      <c r="U57" s="90" t="str">
        <f t="shared" si="33"/>
        <v>ok</v>
      </c>
      <c r="V57" s="63" t="str">
        <f>INDEX(resources!F:F,MATCH(B57,resources!B:B,0))</f>
        <v>physical</v>
      </c>
      <c r="W57" s="110">
        <f t="shared" si="34"/>
        <v>1</v>
      </c>
      <c r="X57" s="110">
        <f t="shared" si="35"/>
        <v>0</v>
      </c>
      <c r="Y57" s="110" t="str">
        <f t="shared" si="36"/>
        <v>HATLOS_6_BWDHY1_energy_PCE40001_CONFIDENTIAL</v>
      </c>
      <c r="Z57" s="110">
        <f>IF(COUNTIFS($Y$2:Y57,Y57)=1,1,0)</f>
        <v>0</v>
      </c>
      <c r="AA57" s="110">
        <f>SUM($Z$2:Z57)*Z57</f>
        <v>0</v>
      </c>
      <c r="AB57" s="110">
        <f>COUNTIFS(resources!B:B,B57)</f>
        <v>1</v>
      </c>
      <c r="AC57" s="110">
        <f t="shared" si="37"/>
        <v>1</v>
      </c>
      <c r="AD57" s="110">
        <f t="shared" si="38"/>
        <v>1</v>
      </c>
      <c r="AE57" s="110">
        <f t="shared" si="39"/>
        <v>0</v>
      </c>
      <c r="AF57" s="110">
        <f t="shared" si="40"/>
        <v>1</v>
      </c>
      <c r="AG57" s="110">
        <f t="shared" si="41"/>
        <v>0</v>
      </c>
      <c r="AH57" s="110">
        <f t="shared" si="42"/>
        <v>0</v>
      </c>
      <c r="AI57" s="110">
        <f t="shared" si="43"/>
        <v>1</v>
      </c>
      <c r="AJ57" s="100">
        <f>ROW()</f>
        <v>57</v>
      </c>
      <c r="AK57" s="100" t="e">
        <f>INDEX('BadRows RECART'!$C$2:$C$1207,MATCH(monthly_gwh_mw!AJ57,'BadRows RECART'!$D$2:$D$1207,0))</f>
        <v>#N/A</v>
      </c>
    </row>
    <row r="58" spans="1:37" ht="20">
      <c r="A58" s="106" t="s">
        <v>3907</v>
      </c>
      <c r="B58" s="106" t="s">
        <v>1583</v>
      </c>
      <c r="C58" s="106" t="s">
        <v>6298</v>
      </c>
      <c r="D58" s="168">
        <v>2024</v>
      </c>
      <c r="E58" s="168">
        <v>9</v>
      </c>
      <c r="F58" s="199">
        <v>0.95327999999998858</v>
      </c>
      <c r="G58" s="212" t="s">
        <v>6314</v>
      </c>
      <c r="H58" s="212" t="s">
        <v>6314</v>
      </c>
      <c r="I58" s="106" t="s">
        <v>556</v>
      </c>
      <c r="K58" s="83" t="s">
        <v>6314</v>
      </c>
      <c r="L58" s="83" t="s">
        <v>6314</v>
      </c>
      <c r="M58" s="45" t="str">
        <f>IF(
ISNA(INDEX(resources!E:E,MATCH(B58,resources!B:B,0))),"fillme",
INDEX(resources!E:E,MATCH(B58,resources!B:B,0)))</f>
        <v>CAISO_Hydro</v>
      </c>
      <c r="N58" s="45">
        <f>IF(
ISNA(INDEX(resources!J:J,MATCH(B58,resources!B:B,0))),"fillme",
INDEX(resources!J:J,MATCH(B58,resources!B:B,0)))</f>
        <v>1</v>
      </c>
      <c r="O58" s="83" t="str">
        <f>IFERROR(INDEX(resources!K:K,MATCH(B58,resources!B:B,0)),"fillme")</f>
        <v>hydro</v>
      </c>
      <c r="P58" s="89" t="str">
        <f t="shared" si="31"/>
        <v>hydro_2024_9</v>
      </c>
      <c r="Q58" s="87">
        <f>INDEX(elcc!G:G,MATCH(P58,elcc!D:D,0))</f>
        <v>0.71</v>
      </c>
      <c r="R58" s="89">
        <f t="shared" si="32"/>
        <v>1</v>
      </c>
      <c r="S58" s="89" t="s">
        <v>6314</v>
      </c>
      <c r="T58" s="89" t="s">
        <v>6314</v>
      </c>
      <c r="U58" s="90" t="str">
        <f t="shared" si="33"/>
        <v>ok</v>
      </c>
      <c r="V58" s="63" t="str">
        <f>INDEX(resources!F:F,MATCH(B58,resources!B:B,0))</f>
        <v>physical</v>
      </c>
      <c r="W58" s="110">
        <f t="shared" si="34"/>
        <v>1</v>
      </c>
      <c r="X58" s="110">
        <f t="shared" si="35"/>
        <v>0</v>
      </c>
      <c r="Y58" s="110" t="str">
        <f t="shared" si="36"/>
        <v>HATLOS_6_BWDHY1_energy_PCE40001_CONFIDENTIAL</v>
      </c>
      <c r="Z58" s="110">
        <f>IF(COUNTIFS($Y$2:Y58,Y58)=1,1,0)</f>
        <v>0</v>
      </c>
      <c r="AA58" s="110">
        <f>SUM($Z$2:Z58)*Z58</f>
        <v>0</v>
      </c>
      <c r="AB58" s="110">
        <f>COUNTIFS(resources!B:B,B58)</f>
        <v>1</v>
      </c>
      <c r="AC58" s="110">
        <f t="shared" si="37"/>
        <v>1</v>
      </c>
      <c r="AD58" s="110">
        <f t="shared" si="38"/>
        <v>1</v>
      </c>
      <c r="AE58" s="110">
        <f t="shared" si="39"/>
        <v>0</v>
      </c>
      <c r="AF58" s="110">
        <f t="shared" si="40"/>
        <v>1</v>
      </c>
      <c r="AG58" s="110">
        <f t="shared" si="41"/>
        <v>0</v>
      </c>
      <c r="AH58" s="110">
        <f t="shared" si="42"/>
        <v>0</v>
      </c>
      <c r="AI58" s="110">
        <f t="shared" si="43"/>
        <v>1</v>
      </c>
      <c r="AJ58" s="100">
        <f>ROW()</f>
        <v>58</v>
      </c>
      <c r="AK58" s="100" t="e">
        <f>INDEX('BadRows RECART'!$C$2:$C$1207,MATCH(monthly_gwh_mw!AJ58,'BadRows RECART'!$D$2:$D$1207,0))</f>
        <v>#N/A</v>
      </c>
    </row>
    <row r="59" spans="1:37" ht="20">
      <c r="A59" s="106" t="s">
        <v>3907</v>
      </c>
      <c r="B59" s="106" t="s">
        <v>1583</v>
      </c>
      <c r="C59" s="106" t="s">
        <v>6298</v>
      </c>
      <c r="D59" s="168">
        <v>2024</v>
      </c>
      <c r="E59" s="168">
        <v>10</v>
      </c>
      <c r="F59" s="199">
        <v>0.9776159999999906</v>
      </c>
      <c r="G59" s="212" t="s">
        <v>6314</v>
      </c>
      <c r="H59" s="212" t="s">
        <v>6314</v>
      </c>
      <c r="I59" s="106" t="s">
        <v>556</v>
      </c>
      <c r="K59" s="83" t="s">
        <v>6314</v>
      </c>
      <c r="L59" s="83" t="s">
        <v>6314</v>
      </c>
      <c r="M59" s="45" t="str">
        <f>IF(
ISNA(INDEX(resources!E:E,MATCH(B59,resources!B:B,0))),"fillme",
INDEX(resources!E:E,MATCH(B59,resources!B:B,0)))</f>
        <v>CAISO_Hydro</v>
      </c>
      <c r="N59" s="45">
        <f>IF(
ISNA(INDEX(resources!J:J,MATCH(B59,resources!B:B,0))),"fillme",
INDEX(resources!J:J,MATCH(B59,resources!B:B,0)))</f>
        <v>1</v>
      </c>
      <c r="O59" s="83" t="str">
        <f>IFERROR(INDEX(resources!K:K,MATCH(B59,resources!B:B,0)),"fillme")</f>
        <v>hydro</v>
      </c>
      <c r="P59" s="89" t="str">
        <f t="shared" si="31"/>
        <v>hydro_2024_10</v>
      </c>
      <c r="Q59" s="87">
        <f>INDEX(elcc!G:G,MATCH(P59,elcc!D:D,0))</f>
        <v>0.64</v>
      </c>
      <c r="R59" s="89">
        <f t="shared" si="32"/>
        <v>1</v>
      </c>
      <c r="S59" s="89" t="s">
        <v>6314</v>
      </c>
      <c r="T59" s="89" t="s">
        <v>6314</v>
      </c>
      <c r="U59" s="90" t="str">
        <f t="shared" si="33"/>
        <v>ok</v>
      </c>
      <c r="V59" s="63" t="str">
        <f>INDEX(resources!F:F,MATCH(B59,resources!B:B,0))</f>
        <v>physical</v>
      </c>
      <c r="W59" s="110">
        <f t="shared" si="34"/>
        <v>1</v>
      </c>
      <c r="X59" s="110">
        <f t="shared" si="35"/>
        <v>0</v>
      </c>
      <c r="Y59" s="110" t="str">
        <f t="shared" si="36"/>
        <v>HATLOS_6_BWDHY1_energy_PCE40001_CONFIDENTIAL</v>
      </c>
      <c r="Z59" s="110">
        <f>IF(COUNTIFS($Y$2:Y59,Y59)=1,1,0)</f>
        <v>0</v>
      </c>
      <c r="AA59" s="110">
        <f>SUM($Z$2:Z59)*Z59</f>
        <v>0</v>
      </c>
      <c r="AB59" s="110">
        <f>COUNTIFS(resources!B:B,B59)</f>
        <v>1</v>
      </c>
      <c r="AC59" s="110">
        <f t="shared" si="37"/>
        <v>1</v>
      </c>
      <c r="AD59" s="110">
        <f t="shared" si="38"/>
        <v>1</v>
      </c>
      <c r="AE59" s="110">
        <f t="shared" si="39"/>
        <v>0</v>
      </c>
      <c r="AF59" s="110">
        <f t="shared" si="40"/>
        <v>1</v>
      </c>
      <c r="AG59" s="110">
        <f t="shared" si="41"/>
        <v>0</v>
      </c>
      <c r="AH59" s="110">
        <f t="shared" si="42"/>
        <v>0</v>
      </c>
      <c r="AI59" s="110">
        <f t="shared" si="43"/>
        <v>1</v>
      </c>
      <c r="AJ59" s="100">
        <f>ROW()</f>
        <v>59</v>
      </c>
      <c r="AK59" s="100" t="e">
        <f>INDEX('BadRows RECART'!$C$2:$C$1207,MATCH(monthly_gwh_mw!AJ59,'BadRows RECART'!$D$2:$D$1207,0))</f>
        <v>#N/A</v>
      </c>
    </row>
    <row r="60" spans="1:37" ht="20">
      <c r="A60" s="106" t="s">
        <v>3907</v>
      </c>
      <c r="B60" s="106" t="s">
        <v>1583</v>
      </c>
      <c r="C60" s="106" t="s">
        <v>6298</v>
      </c>
      <c r="D60" s="168">
        <v>2024</v>
      </c>
      <c r="E60" s="168">
        <v>11</v>
      </c>
      <c r="F60" s="199">
        <v>0.92591999999998265</v>
      </c>
      <c r="G60" s="212" t="s">
        <v>6314</v>
      </c>
      <c r="H60" s="212" t="s">
        <v>6314</v>
      </c>
      <c r="I60" s="106" t="s">
        <v>556</v>
      </c>
      <c r="K60" s="83" t="s">
        <v>6314</v>
      </c>
      <c r="L60" s="83" t="s">
        <v>6314</v>
      </c>
      <c r="M60" s="45" t="str">
        <f>IF(
ISNA(INDEX(resources!E:E,MATCH(B60,resources!B:B,0))),"fillme",
INDEX(resources!E:E,MATCH(B60,resources!B:B,0)))</f>
        <v>CAISO_Hydro</v>
      </c>
      <c r="N60" s="45">
        <f>IF(
ISNA(INDEX(resources!J:J,MATCH(B60,resources!B:B,0))),"fillme",
INDEX(resources!J:J,MATCH(B60,resources!B:B,0)))</f>
        <v>1</v>
      </c>
      <c r="O60" s="83" t="str">
        <f>IFERROR(INDEX(resources!K:K,MATCH(B60,resources!B:B,0)),"fillme")</f>
        <v>hydro</v>
      </c>
      <c r="P60" s="89" t="str">
        <f t="shared" si="31"/>
        <v>hydro_2024_11</v>
      </c>
      <c r="Q60" s="87">
        <f>INDEX(elcc!G:G,MATCH(P60,elcc!D:D,0))</f>
        <v>0.56000000000000005</v>
      </c>
      <c r="R60" s="89">
        <f t="shared" si="32"/>
        <v>1</v>
      </c>
      <c r="S60" s="89" t="s">
        <v>6314</v>
      </c>
      <c r="T60" s="89" t="s">
        <v>6314</v>
      </c>
      <c r="U60" s="90" t="str">
        <f t="shared" si="33"/>
        <v>ok</v>
      </c>
      <c r="V60" s="63" t="str">
        <f>INDEX(resources!F:F,MATCH(B60,resources!B:B,0))</f>
        <v>physical</v>
      </c>
      <c r="W60" s="110">
        <f t="shared" si="34"/>
        <v>1</v>
      </c>
      <c r="X60" s="110">
        <f t="shared" si="35"/>
        <v>0</v>
      </c>
      <c r="Y60" s="110" t="str">
        <f t="shared" si="36"/>
        <v>HATLOS_6_BWDHY1_energy_PCE40001_CONFIDENTIAL</v>
      </c>
      <c r="Z60" s="110">
        <f>IF(COUNTIFS($Y$2:Y60,Y60)=1,1,0)</f>
        <v>0</v>
      </c>
      <c r="AA60" s="110">
        <f>SUM($Z$2:Z60)*Z60</f>
        <v>0</v>
      </c>
      <c r="AB60" s="110">
        <f>COUNTIFS(resources!B:B,B60)</f>
        <v>1</v>
      </c>
      <c r="AC60" s="110">
        <f t="shared" si="37"/>
        <v>1</v>
      </c>
      <c r="AD60" s="110">
        <f t="shared" si="38"/>
        <v>1</v>
      </c>
      <c r="AE60" s="110">
        <f t="shared" si="39"/>
        <v>0</v>
      </c>
      <c r="AF60" s="110">
        <f t="shared" si="40"/>
        <v>1</v>
      </c>
      <c r="AG60" s="110">
        <f t="shared" si="41"/>
        <v>0</v>
      </c>
      <c r="AH60" s="110">
        <f t="shared" si="42"/>
        <v>0</v>
      </c>
      <c r="AI60" s="110">
        <f t="shared" si="43"/>
        <v>1</v>
      </c>
      <c r="AJ60" s="100">
        <f>ROW()</f>
        <v>60</v>
      </c>
      <c r="AK60" s="100" t="e">
        <f>INDEX('BadRows RECART'!$C$2:$C$1207,MATCH(monthly_gwh_mw!AJ60,'BadRows RECART'!$D$2:$D$1207,0))</f>
        <v>#N/A</v>
      </c>
    </row>
    <row r="61" spans="1:37" ht="20">
      <c r="A61" s="106" t="s">
        <v>3907</v>
      </c>
      <c r="B61" s="106" t="s">
        <v>1583</v>
      </c>
      <c r="C61" s="106" t="s">
        <v>6298</v>
      </c>
      <c r="D61" s="168">
        <v>2024</v>
      </c>
      <c r="E61" s="168">
        <v>12</v>
      </c>
      <c r="F61" s="199">
        <v>0.90180199999999333</v>
      </c>
      <c r="G61" s="212" t="s">
        <v>6314</v>
      </c>
      <c r="H61" s="212" t="s">
        <v>6314</v>
      </c>
      <c r="I61" s="106" t="s">
        <v>556</v>
      </c>
      <c r="K61" s="83" t="s">
        <v>6314</v>
      </c>
      <c r="L61" s="83" t="s">
        <v>6314</v>
      </c>
      <c r="M61" s="45" t="str">
        <f>IF(
ISNA(INDEX(resources!E:E,MATCH(B61,resources!B:B,0))),"fillme",
INDEX(resources!E:E,MATCH(B61,resources!B:B,0)))</f>
        <v>CAISO_Hydro</v>
      </c>
      <c r="N61" s="45">
        <f>IF(
ISNA(INDEX(resources!J:J,MATCH(B61,resources!B:B,0))),"fillme",
INDEX(resources!J:J,MATCH(B61,resources!B:B,0)))</f>
        <v>1</v>
      </c>
      <c r="O61" s="83" t="str">
        <f>IFERROR(INDEX(resources!K:K,MATCH(B61,resources!B:B,0)),"fillme")</f>
        <v>hydro</v>
      </c>
      <c r="P61" s="89" t="str">
        <f t="shared" si="31"/>
        <v>hydro_2024_12</v>
      </c>
      <c r="Q61" s="87">
        <f>INDEX(elcc!G:G,MATCH(P61,elcc!D:D,0))</f>
        <v>0.64</v>
      </c>
      <c r="R61" s="89">
        <f t="shared" si="32"/>
        <v>1</v>
      </c>
      <c r="S61" s="89" t="s">
        <v>6314</v>
      </c>
      <c r="T61" s="89" t="s">
        <v>6314</v>
      </c>
      <c r="U61" s="90" t="str">
        <f t="shared" si="33"/>
        <v>ok</v>
      </c>
      <c r="V61" s="63" t="str">
        <f>INDEX(resources!F:F,MATCH(B61,resources!B:B,0))</f>
        <v>physical</v>
      </c>
      <c r="W61" s="110">
        <f t="shared" si="34"/>
        <v>1</v>
      </c>
      <c r="X61" s="110">
        <f t="shared" si="35"/>
        <v>0</v>
      </c>
      <c r="Y61" s="110" t="str">
        <f t="shared" si="36"/>
        <v>HATLOS_6_BWDHY1_energy_PCE40001_CONFIDENTIAL</v>
      </c>
      <c r="Z61" s="110">
        <f>IF(COUNTIFS($Y$2:Y61,Y61)=1,1,0)</f>
        <v>0</v>
      </c>
      <c r="AA61" s="110">
        <f>SUM($Z$2:Z61)*Z61</f>
        <v>0</v>
      </c>
      <c r="AB61" s="110">
        <f>COUNTIFS(resources!B:B,B61)</f>
        <v>1</v>
      </c>
      <c r="AC61" s="110">
        <f t="shared" si="37"/>
        <v>1</v>
      </c>
      <c r="AD61" s="110">
        <f t="shared" si="38"/>
        <v>1</v>
      </c>
      <c r="AE61" s="110">
        <f t="shared" si="39"/>
        <v>0</v>
      </c>
      <c r="AF61" s="110">
        <f t="shared" si="40"/>
        <v>1</v>
      </c>
      <c r="AG61" s="110">
        <f t="shared" si="41"/>
        <v>0</v>
      </c>
      <c r="AH61" s="110">
        <f t="shared" si="42"/>
        <v>0</v>
      </c>
      <c r="AI61" s="110">
        <f t="shared" si="43"/>
        <v>1</v>
      </c>
      <c r="AJ61" s="100">
        <f>ROW()</f>
        <v>61</v>
      </c>
      <c r="AK61" s="100" t="e">
        <f>INDEX('BadRows RECART'!$C$2:$C$1207,MATCH(monthly_gwh_mw!AJ61,'BadRows RECART'!$D$2:$D$1207,0))</f>
        <v>#N/A</v>
      </c>
    </row>
    <row r="62" spans="1:37" ht="20">
      <c r="A62" s="106" t="s">
        <v>3907</v>
      </c>
      <c r="B62" s="106" t="s">
        <v>1583</v>
      </c>
      <c r="C62" s="106" t="s">
        <v>6298</v>
      </c>
      <c r="D62" s="168">
        <v>2025</v>
      </c>
      <c r="E62" s="168">
        <v>1</v>
      </c>
      <c r="F62" s="199">
        <v>1.0133279999999911</v>
      </c>
      <c r="G62" s="212" t="s">
        <v>6314</v>
      </c>
      <c r="H62" s="212" t="s">
        <v>6314</v>
      </c>
      <c r="I62" s="106" t="s">
        <v>556</v>
      </c>
      <c r="K62" s="83" t="s">
        <v>6314</v>
      </c>
      <c r="L62" s="83" t="s">
        <v>6314</v>
      </c>
      <c r="M62" s="45" t="str">
        <f>IF(
ISNA(INDEX(resources!E:E,MATCH(B62,resources!B:B,0))),"fillme",
INDEX(resources!E:E,MATCH(B62,resources!B:B,0)))</f>
        <v>CAISO_Hydro</v>
      </c>
      <c r="N62" s="45">
        <f>IF(
ISNA(INDEX(resources!J:J,MATCH(B62,resources!B:B,0))),"fillme",
INDEX(resources!J:J,MATCH(B62,resources!B:B,0)))</f>
        <v>1</v>
      </c>
      <c r="O62" s="83" t="str">
        <f>IFERROR(INDEX(resources!K:K,MATCH(B62,resources!B:B,0)),"fillme")</f>
        <v>hydro</v>
      </c>
      <c r="P62" s="89" t="str">
        <f t="shared" si="31"/>
        <v>hydro_2025_1</v>
      </c>
      <c r="Q62" s="87">
        <f>INDEX(elcc!G:G,MATCH(P62,elcc!D:D,0))</f>
        <v>0.6</v>
      </c>
      <c r="R62" s="89">
        <f t="shared" si="32"/>
        <v>1</v>
      </c>
      <c r="S62" s="89" t="s">
        <v>6314</v>
      </c>
      <c r="T62" s="89" t="s">
        <v>6314</v>
      </c>
      <c r="U62" s="90" t="str">
        <f t="shared" si="33"/>
        <v>ok</v>
      </c>
      <c r="V62" s="63" t="str">
        <f>INDEX(resources!F:F,MATCH(B62,resources!B:B,0))</f>
        <v>physical</v>
      </c>
      <c r="W62" s="110">
        <f t="shared" si="34"/>
        <v>1</v>
      </c>
      <c r="X62" s="110">
        <f t="shared" si="35"/>
        <v>0</v>
      </c>
      <c r="Y62" s="110" t="str">
        <f t="shared" si="36"/>
        <v>HATLOS_6_BWDHY1_energy_PCE40001_CONFIDENTIAL</v>
      </c>
      <c r="Z62" s="110">
        <f>IF(COUNTIFS($Y$2:Y62,Y62)=1,1,0)</f>
        <v>0</v>
      </c>
      <c r="AA62" s="110">
        <f>SUM($Z$2:Z62)*Z62</f>
        <v>0</v>
      </c>
      <c r="AB62" s="110">
        <f>COUNTIFS(resources!B:B,B62)</f>
        <v>1</v>
      </c>
      <c r="AC62" s="110">
        <f t="shared" si="37"/>
        <v>1</v>
      </c>
      <c r="AD62" s="110">
        <f t="shared" si="38"/>
        <v>1</v>
      </c>
      <c r="AE62" s="110">
        <f t="shared" si="39"/>
        <v>0</v>
      </c>
      <c r="AF62" s="110">
        <f t="shared" si="40"/>
        <v>1</v>
      </c>
      <c r="AG62" s="110">
        <f t="shared" si="41"/>
        <v>0</v>
      </c>
      <c r="AH62" s="110">
        <f t="shared" si="42"/>
        <v>0</v>
      </c>
      <c r="AI62" s="110">
        <f t="shared" si="43"/>
        <v>1</v>
      </c>
      <c r="AJ62" s="100">
        <f>ROW()</f>
        <v>62</v>
      </c>
      <c r="AK62" s="100" t="e">
        <f>INDEX('BadRows RECART'!$C$2:$C$1207,MATCH(monthly_gwh_mw!AJ62,'BadRows RECART'!$D$2:$D$1207,0))</f>
        <v>#N/A</v>
      </c>
    </row>
    <row r="63" spans="1:37" ht="20">
      <c r="A63" s="106" t="s">
        <v>3907</v>
      </c>
      <c r="B63" s="106" t="s">
        <v>1583</v>
      </c>
      <c r="C63" s="106" t="s">
        <v>6298</v>
      </c>
      <c r="D63" s="168">
        <v>2025</v>
      </c>
      <c r="E63" s="168">
        <v>2</v>
      </c>
      <c r="F63" s="199">
        <v>0.97036799999998935</v>
      </c>
      <c r="G63" s="212" t="s">
        <v>6314</v>
      </c>
      <c r="H63" s="212" t="s">
        <v>6314</v>
      </c>
      <c r="I63" s="106" t="s">
        <v>556</v>
      </c>
      <c r="K63" s="83" t="s">
        <v>6314</v>
      </c>
      <c r="L63" s="83" t="s">
        <v>6314</v>
      </c>
      <c r="M63" s="45" t="str">
        <f>IF(
ISNA(INDEX(resources!E:E,MATCH(B63,resources!B:B,0))),"fillme",
INDEX(resources!E:E,MATCH(B63,resources!B:B,0)))</f>
        <v>CAISO_Hydro</v>
      </c>
      <c r="N63" s="45">
        <f>IF(
ISNA(INDEX(resources!J:J,MATCH(B63,resources!B:B,0))),"fillme",
INDEX(resources!J:J,MATCH(B63,resources!B:B,0)))</f>
        <v>1</v>
      </c>
      <c r="O63" s="83" t="str">
        <f>IFERROR(INDEX(resources!K:K,MATCH(B63,resources!B:B,0)),"fillme")</f>
        <v>hydro</v>
      </c>
      <c r="P63" s="89" t="str">
        <f t="shared" si="31"/>
        <v>hydro_2025_2</v>
      </c>
      <c r="Q63" s="87">
        <f>INDEX(elcc!G:G,MATCH(P63,elcc!D:D,0))</f>
        <v>0.7</v>
      </c>
      <c r="R63" s="89">
        <f t="shared" si="32"/>
        <v>1</v>
      </c>
      <c r="S63" s="89" t="s">
        <v>6314</v>
      </c>
      <c r="T63" s="89" t="s">
        <v>6314</v>
      </c>
      <c r="U63" s="90" t="str">
        <f t="shared" si="33"/>
        <v>ok</v>
      </c>
      <c r="V63" s="63" t="str">
        <f>INDEX(resources!F:F,MATCH(B63,resources!B:B,0))</f>
        <v>physical</v>
      </c>
      <c r="W63" s="110">
        <f t="shared" si="34"/>
        <v>1</v>
      </c>
      <c r="X63" s="110">
        <f t="shared" si="35"/>
        <v>0</v>
      </c>
      <c r="Y63" s="110" t="str">
        <f t="shared" si="36"/>
        <v>HATLOS_6_BWDHY1_energy_PCE40001_CONFIDENTIAL</v>
      </c>
      <c r="Z63" s="110">
        <f>IF(COUNTIFS($Y$2:Y63,Y63)=1,1,0)</f>
        <v>0</v>
      </c>
      <c r="AA63" s="110">
        <f>SUM($Z$2:Z63)*Z63</f>
        <v>0</v>
      </c>
      <c r="AB63" s="110">
        <f>COUNTIFS(resources!B:B,B63)</f>
        <v>1</v>
      </c>
      <c r="AC63" s="110">
        <f t="shared" si="37"/>
        <v>1</v>
      </c>
      <c r="AD63" s="110">
        <f t="shared" si="38"/>
        <v>1</v>
      </c>
      <c r="AE63" s="110">
        <f t="shared" si="39"/>
        <v>0</v>
      </c>
      <c r="AF63" s="110">
        <f t="shared" si="40"/>
        <v>1</v>
      </c>
      <c r="AG63" s="110">
        <f t="shared" si="41"/>
        <v>0</v>
      </c>
      <c r="AH63" s="110">
        <f t="shared" si="42"/>
        <v>0</v>
      </c>
      <c r="AI63" s="110">
        <f t="shared" si="43"/>
        <v>1</v>
      </c>
      <c r="AJ63" s="100">
        <f>ROW()</f>
        <v>63</v>
      </c>
      <c r="AK63" s="100" t="e">
        <f>INDEX('BadRows RECART'!$C$2:$C$1207,MATCH(monthly_gwh_mw!AJ63,'BadRows RECART'!$D$2:$D$1207,0))</f>
        <v>#N/A</v>
      </c>
    </row>
    <row r="64" spans="1:37" ht="20">
      <c r="A64" s="106" t="s">
        <v>3907</v>
      </c>
      <c r="B64" s="106" t="s">
        <v>1583</v>
      </c>
      <c r="C64" s="106" t="s">
        <v>6298</v>
      </c>
      <c r="D64" s="168">
        <v>2025</v>
      </c>
      <c r="E64" s="168">
        <v>3</v>
      </c>
      <c r="F64" s="199">
        <v>0.98059199999999203</v>
      </c>
      <c r="G64" s="212" t="s">
        <v>6314</v>
      </c>
      <c r="H64" s="212" t="s">
        <v>6314</v>
      </c>
      <c r="I64" s="106" t="s">
        <v>556</v>
      </c>
      <c r="K64" s="83" t="s">
        <v>6314</v>
      </c>
      <c r="L64" s="83" t="s">
        <v>6314</v>
      </c>
      <c r="M64" s="45" t="str">
        <f>IF(
ISNA(INDEX(resources!E:E,MATCH(B64,resources!B:B,0))),"fillme",
INDEX(resources!E:E,MATCH(B64,resources!B:B,0)))</f>
        <v>CAISO_Hydro</v>
      </c>
      <c r="N64" s="45">
        <f>IF(
ISNA(INDEX(resources!J:J,MATCH(B64,resources!B:B,0))),"fillme",
INDEX(resources!J:J,MATCH(B64,resources!B:B,0)))</f>
        <v>1</v>
      </c>
      <c r="O64" s="83" t="str">
        <f>IFERROR(INDEX(resources!K:K,MATCH(B64,resources!B:B,0)),"fillme")</f>
        <v>hydro</v>
      </c>
      <c r="P64" s="89" t="str">
        <f t="shared" si="31"/>
        <v>hydro_2025_3</v>
      </c>
      <c r="Q64" s="87">
        <f>INDEX(elcc!G:G,MATCH(P64,elcc!D:D,0))</f>
        <v>0.73</v>
      </c>
      <c r="R64" s="89">
        <f t="shared" si="32"/>
        <v>1</v>
      </c>
      <c r="S64" s="89" t="s">
        <v>6314</v>
      </c>
      <c r="T64" s="89" t="s">
        <v>6314</v>
      </c>
      <c r="U64" s="90" t="str">
        <f t="shared" si="33"/>
        <v>ok</v>
      </c>
      <c r="V64" s="63" t="str">
        <f>INDEX(resources!F:F,MATCH(B64,resources!B:B,0))</f>
        <v>physical</v>
      </c>
      <c r="W64" s="110">
        <f t="shared" si="34"/>
        <v>1</v>
      </c>
      <c r="X64" s="110">
        <f t="shared" si="35"/>
        <v>0</v>
      </c>
      <c r="Y64" s="110" t="str">
        <f t="shared" si="36"/>
        <v>HATLOS_6_BWDHY1_energy_PCE40001_CONFIDENTIAL</v>
      </c>
      <c r="Z64" s="110">
        <f>IF(COUNTIFS($Y$2:Y64,Y64)=1,1,0)</f>
        <v>0</v>
      </c>
      <c r="AA64" s="110">
        <f>SUM($Z$2:Z64)*Z64</f>
        <v>0</v>
      </c>
      <c r="AB64" s="110">
        <f>COUNTIFS(resources!B:B,B64)</f>
        <v>1</v>
      </c>
      <c r="AC64" s="110">
        <f t="shared" si="37"/>
        <v>1</v>
      </c>
      <c r="AD64" s="110">
        <f t="shared" si="38"/>
        <v>1</v>
      </c>
      <c r="AE64" s="110">
        <f t="shared" si="39"/>
        <v>0</v>
      </c>
      <c r="AF64" s="110">
        <f t="shared" si="40"/>
        <v>1</v>
      </c>
      <c r="AG64" s="110">
        <f t="shared" si="41"/>
        <v>0</v>
      </c>
      <c r="AH64" s="110">
        <f t="shared" si="42"/>
        <v>0</v>
      </c>
      <c r="AI64" s="110">
        <f t="shared" si="43"/>
        <v>1</v>
      </c>
      <c r="AJ64" s="100">
        <f>ROW()</f>
        <v>64</v>
      </c>
      <c r="AK64" s="100" t="e">
        <f>INDEX('BadRows RECART'!$C$2:$C$1207,MATCH(monthly_gwh_mw!AJ64,'BadRows RECART'!$D$2:$D$1207,0))</f>
        <v>#N/A</v>
      </c>
    </row>
    <row r="65" spans="1:37" ht="20">
      <c r="A65" s="106" t="s">
        <v>3907</v>
      </c>
      <c r="B65" s="106" t="s">
        <v>1583</v>
      </c>
      <c r="C65" s="106" t="s">
        <v>6298</v>
      </c>
      <c r="D65" s="168">
        <v>2025</v>
      </c>
      <c r="E65" s="168">
        <v>4</v>
      </c>
      <c r="F65" s="199">
        <v>0.92016000000000975</v>
      </c>
      <c r="G65" s="212" t="s">
        <v>6314</v>
      </c>
      <c r="H65" s="212" t="s">
        <v>6314</v>
      </c>
      <c r="I65" s="106" t="s">
        <v>556</v>
      </c>
      <c r="K65" s="83" t="s">
        <v>6314</v>
      </c>
      <c r="L65" s="83" t="s">
        <v>6314</v>
      </c>
      <c r="M65" s="45" t="str">
        <f>IF(
ISNA(INDEX(resources!E:E,MATCH(B65,resources!B:B,0))),"fillme",
INDEX(resources!E:E,MATCH(B65,resources!B:B,0)))</f>
        <v>CAISO_Hydro</v>
      </c>
      <c r="N65" s="45">
        <f>IF(
ISNA(INDEX(resources!J:J,MATCH(B65,resources!B:B,0))),"fillme",
INDEX(resources!J:J,MATCH(B65,resources!B:B,0)))</f>
        <v>1</v>
      </c>
      <c r="O65" s="83" t="str">
        <f>IFERROR(INDEX(resources!K:K,MATCH(B65,resources!B:B,0)),"fillme")</f>
        <v>hydro</v>
      </c>
      <c r="P65" s="89" t="str">
        <f t="shared" si="31"/>
        <v>hydro_2025_4</v>
      </c>
      <c r="Q65" s="87">
        <f>INDEX(elcc!G:G,MATCH(P65,elcc!D:D,0))</f>
        <v>0.72</v>
      </c>
      <c r="R65" s="89">
        <f t="shared" si="32"/>
        <v>1</v>
      </c>
      <c r="S65" s="89" t="s">
        <v>6314</v>
      </c>
      <c r="T65" s="89" t="s">
        <v>6314</v>
      </c>
      <c r="U65" s="90" t="str">
        <f t="shared" si="33"/>
        <v>ok</v>
      </c>
      <c r="V65" s="63" t="str">
        <f>INDEX(resources!F:F,MATCH(B65,resources!B:B,0))</f>
        <v>physical</v>
      </c>
      <c r="W65" s="110">
        <f t="shared" si="34"/>
        <v>1</v>
      </c>
      <c r="X65" s="110">
        <f t="shared" si="35"/>
        <v>0</v>
      </c>
      <c r="Y65" s="110" t="str">
        <f t="shared" si="36"/>
        <v>HATLOS_6_BWDHY1_energy_PCE40001_CONFIDENTIAL</v>
      </c>
      <c r="Z65" s="110">
        <f>IF(COUNTIFS($Y$2:Y65,Y65)=1,1,0)</f>
        <v>0</v>
      </c>
      <c r="AA65" s="110">
        <f>SUM($Z$2:Z65)*Z65</f>
        <v>0</v>
      </c>
      <c r="AB65" s="110">
        <f>COUNTIFS(resources!B:B,B65)</f>
        <v>1</v>
      </c>
      <c r="AC65" s="110">
        <f t="shared" si="37"/>
        <v>1</v>
      </c>
      <c r="AD65" s="110">
        <f t="shared" si="38"/>
        <v>1</v>
      </c>
      <c r="AE65" s="110">
        <f t="shared" si="39"/>
        <v>0</v>
      </c>
      <c r="AF65" s="110">
        <f t="shared" si="40"/>
        <v>1</v>
      </c>
      <c r="AG65" s="110">
        <f t="shared" si="41"/>
        <v>0</v>
      </c>
      <c r="AH65" s="110">
        <f t="shared" si="42"/>
        <v>0</v>
      </c>
      <c r="AI65" s="110">
        <f t="shared" si="43"/>
        <v>1</v>
      </c>
      <c r="AJ65" s="100">
        <f>ROW()</f>
        <v>65</v>
      </c>
      <c r="AK65" s="100" t="e">
        <f>INDEX('BadRows RECART'!$C$2:$C$1207,MATCH(monthly_gwh_mw!AJ65,'BadRows RECART'!$D$2:$D$1207,0))</f>
        <v>#N/A</v>
      </c>
    </row>
    <row r="66" spans="1:37" ht="20">
      <c r="A66" s="106" t="s">
        <v>3907</v>
      </c>
      <c r="B66" s="106" t="s">
        <v>1583</v>
      </c>
      <c r="C66" s="106" t="s">
        <v>6298</v>
      </c>
      <c r="D66" s="168">
        <v>2025</v>
      </c>
      <c r="E66" s="168">
        <v>5</v>
      </c>
      <c r="F66" s="199">
        <v>0.95827200000000679</v>
      </c>
      <c r="G66" s="212" t="s">
        <v>6314</v>
      </c>
      <c r="H66" s="212" t="s">
        <v>6314</v>
      </c>
      <c r="I66" s="106" t="s">
        <v>556</v>
      </c>
      <c r="K66" s="83" t="s">
        <v>6314</v>
      </c>
      <c r="L66" s="83" t="s">
        <v>6314</v>
      </c>
      <c r="M66" s="45" t="str">
        <f>IF(
ISNA(INDEX(resources!E:E,MATCH(B66,resources!B:B,0))),"fillme",
INDEX(resources!E:E,MATCH(B66,resources!B:B,0)))</f>
        <v>CAISO_Hydro</v>
      </c>
      <c r="N66" s="45">
        <f>IF(
ISNA(INDEX(resources!J:J,MATCH(B66,resources!B:B,0))),"fillme",
INDEX(resources!J:J,MATCH(B66,resources!B:B,0)))</f>
        <v>1</v>
      </c>
      <c r="O66" s="83" t="str">
        <f>IFERROR(INDEX(resources!K:K,MATCH(B66,resources!B:B,0)),"fillme")</f>
        <v>hydro</v>
      </c>
      <c r="P66" s="89" t="str">
        <f t="shared" si="31"/>
        <v>hydro_2025_5</v>
      </c>
      <c r="Q66" s="87">
        <f>INDEX(elcc!G:G,MATCH(P66,elcc!D:D,0))</f>
        <v>0.69</v>
      </c>
      <c r="R66" s="89">
        <f t="shared" si="32"/>
        <v>1</v>
      </c>
      <c r="S66" s="89" t="s">
        <v>6314</v>
      </c>
      <c r="T66" s="89" t="s">
        <v>6314</v>
      </c>
      <c r="U66" s="90" t="str">
        <f t="shared" si="33"/>
        <v>ok</v>
      </c>
      <c r="V66" s="63" t="str">
        <f>INDEX(resources!F:F,MATCH(B66,resources!B:B,0))</f>
        <v>physical</v>
      </c>
      <c r="W66" s="110">
        <f t="shared" si="34"/>
        <v>1</v>
      </c>
      <c r="X66" s="110">
        <f t="shared" si="35"/>
        <v>0</v>
      </c>
      <c r="Y66" s="110" t="str">
        <f t="shared" si="36"/>
        <v>HATLOS_6_BWDHY1_energy_PCE40001_CONFIDENTIAL</v>
      </c>
      <c r="Z66" s="110">
        <f>IF(COUNTIFS($Y$2:Y66,Y66)=1,1,0)</f>
        <v>0</v>
      </c>
      <c r="AA66" s="110">
        <f>SUM($Z$2:Z66)*Z66</f>
        <v>0</v>
      </c>
      <c r="AB66" s="110">
        <f>COUNTIFS(resources!B:B,B66)</f>
        <v>1</v>
      </c>
      <c r="AC66" s="110">
        <f t="shared" si="37"/>
        <v>1</v>
      </c>
      <c r="AD66" s="110">
        <f t="shared" si="38"/>
        <v>1</v>
      </c>
      <c r="AE66" s="110">
        <f t="shared" si="39"/>
        <v>0</v>
      </c>
      <c r="AF66" s="110">
        <f t="shared" si="40"/>
        <v>1</v>
      </c>
      <c r="AG66" s="110">
        <f t="shared" si="41"/>
        <v>0</v>
      </c>
      <c r="AH66" s="110">
        <f t="shared" si="42"/>
        <v>0</v>
      </c>
      <c r="AI66" s="110">
        <f t="shared" si="43"/>
        <v>1</v>
      </c>
      <c r="AJ66" s="100">
        <f>ROW()</f>
        <v>66</v>
      </c>
      <c r="AK66" s="100" t="e">
        <f>INDEX('BadRows RECART'!$C$2:$C$1207,MATCH(monthly_gwh_mw!AJ66,'BadRows RECART'!$D$2:$D$1207,0))</f>
        <v>#N/A</v>
      </c>
    </row>
    <row r="67" spans="1:37" ht="20">
      <c r="A67" s="106" t="s">
        <v>3907</v>
      </c>
      <c r="B67" s="106" t="s">
        <v>1583</v>
      </c>
      <c r="C67" s="106" t="s">
        <v>6298</v>
      </c>
      <c r="D67" s="168">
        <v>2025</v>
      </c>
      <c r="E67" s="168">
        <v>6</v>
      </c>
      <c r="F67" s="199">
        <v>0.93887999999998661</v>
      </c>
      <c r="G67" s="212" t="s">
        <v>6314</v>
      </c>
      <c r="H67" s="212" t="s">
        <v>6314</v>
      </c>
      <c r="I67" s="106" t="s">
        <v>556</v>
      </c>
      <c r="K67" s="83" t="s">
        <v>6314</v>
      </c>
      <c r="L67" s="83" t="s">
        <v>6314</v>
      </c>
      <c r="M67" s="45" t="str">
        <f>IF(
ISNA(INDEX(resources!E:E,MATCH(B67,resources!B:B,0))),"fillme",
INDEX(resources!E:E,MATCH(B67,resources!B:B,0)))</f>
        <v>CAISO_Hydro</v>
      </c>
      <c r="N67" s="45">
        <f>IF(
ISNA(INDEX(resources!J:J,MATCH(B67,resources!B:B,0))),"fillme",
INDEX(resources!J:J,MATCH(B67,resources!B:B,0)))</f>
        <v>1</v>
      </c>
      <c r="O67" s="83" t="str">
        <f>IFERROR(INDEX(resources!K:K,MATCH(B67,resources!B:B,0)),"fillme")</f>
        <v>hydro</v>
      </c>
      <c r="P67" s="89" t="str">
        <f t="shared" si="31"/>
        <v>hydro_2025_6</v>
      </c>
      <c r="Q67" s="87">
        <f>INDEX(elcc!G:G,MATCH(P67,elcc!D:D,0))</f>
        <v>0.74</v>
      </c>
      <c r="R67" s="89">
        <f t="shared" si="32"/>
        <v>1</v>
      </c>
      <c r="S67" s="89" t="s">
        <v>6314</v>
      </c>
      <c r="T67" s="89" t="s">
        <v>6314</v>
      </c>
      <c r="U67" s="90" t="str">
        <f t="shared" si="33"/>
        <v>ok</v>
      </c>
      <c r="V67" s="63" t="str">
        <f>INDEX(resources!F:F,MATCH(B67,resources!B:B,0))</f>
        <v>physical</v>
      </c>
      <c r="W67" s="110">
        <f t="shared" si="34"/>
        <v>1</v>
      </c>
      <c r="X67" s="110">
        <f t="shared" si="35"/>
        <v>0</v>
      </c>
      <c r="Y67" s="110" t="str">
        <f t="shared" si="36"/>
        <v>HATLOS_6_BWDHY1_energy_PCE40001_CONFIDENTIAL</v>
      </c>
      <c r="Z67" s="110">
        <f>IF(COUNTIFS($Y$2:Y67,Y67)=1,1,0)</f>
        <v>0</v>
      </c>
      <c r="AA67" s="110">
        <f>SUM($Z$2:Z67)*Z67</f>
        <v>0</v>
      </c>
      <c r="AB67" s="110">
        <f>COUNTIFS(resources!B:B,B67)</f>
        <v>1</v>
      </c>
      <c r="AC67" s="110">
        <f t="shared" si="37"/>
        <v>1</v>
      </c>
      <c r="AD67" s="110">
        <f t="shared" si="38"/>
        <v>1</v>
      </c>
      <c r="AE67" s="110">
        <f t="shared" si="39"/>
        <v>0</v>
      </c>
      <c r="AF67" s="110">
        <f t="shared" si="40"/>
        <v>1</v>
      </c>
      <c r="AG67" s="110">
        <f t="shared" si="41"/>
        <v>0</v>
      </c>
      <c r="AH67" s="110">
        <f t="shared" si="42"/>
        <v>0</v>
      </c>
      <c r="AI67" s="110">
        <f t="shared" si="43"/>
        <v>1</v>
      </c>
      <c r="AJ67" s="100">
        <f>ROW()</f>
        <v>67</v>
      </c>
      <c r="AK67" s="100" t="e">
        <f>INDEX('BadRows RECART'!$C$2:$C$1207,MATCH(monthly_gwh_mw!AJ67,'BadRows RECART'!$D$2:$D$1207,0))</f>
        <v>#N/A</v>
      </c>
    </row>
    <row r="68" spans="1:37" ht="20">
      <c r="A68" s="106" t="s">
        <v>3907</v>
      </c>
      <c r="B68" s="106" t="s">
        <v>1583</v>
      </c>
      <c r="C68" s="106" t="s">
        <v>6298</v>
      </c>
      <c r="D68" s="168">
        <v>2025</v>
      </c>
      <c r="E68" s="168">
        <v>7</v>
      </c>
      <c r="F68" s="199">
        <v>0.91809600000000902</v>
      </c>
      <c r="G68" s="212" t="s">
        <v>6314</v>
      </c>
      <c r="H68" s="212" t="s">
        <v>6314</v>
      </c>
      <c r="I68" s="106" t="s">
        <v>556</v>
      </c>
      <c r="K68" s="83" t="s">
        <v>6314</v>
      </c>
      <c r="L68" s="83" t="s">
        <v>6314</v>
      </c>
      <c r="M68" s="45" t="str">
        <f>IF(
ISNA(INDEX(resources!E:E,MATCH(B68,resources!B:B,0))),"fillme",
INDEX(resources!E:E,MATCH(B68,resources!B:B,0)))</f>
        <v>CAISO_Hydro</v>
      </c>
      <c r="N68" s="45">
        <f>IF(
ISNA(INDEX(resources!J:J,MATCH(B68,resources!B:B,0))),"fillme",
INDEX(resources!J:J,MATCH(B68,resources!B:B,0)))</f>
        <v>1</v>
      </c>
      <c r="O68" s="83" t="str">
        <f>IFERROR(INDEX(resources!K:K,MATCH(B68,resources!B:B,0)),"fillme")</f>
        <v>hydro</v>
      </c>
      <c r="P68" s="89" t="str">
        <f t="shared" si="31"/>
        <v>hydro_2025_7</v>
      </c>
      <c r="Q68" s="87">
        <f>INDEX(elcc!G:G,MATCH(P68,elcc!D:D,0))</f>
        <v>0.73</v>
      </c>
      <c r="R68" s="89">
        <f t="shared" si="32"/>
        <v>1</v>
      </c>
      <c r="S68" s="89" t="s">
        <v>6314</v>
      </c>
      <c r="T68" s="89" t="s">
        <v>6314</v>
      </c>
      <c r="U68" s="90" t="str">
        <f t="shared" si="33"/>
        <v>ok</v>
      </c>
      <c r="V68" s="63" t="str">
        <f>INDEX(resources!F:F,MATCH(B68,resources!B:B,0))</f>
        <v>physical</v>
      </c>
      <c r="W68" s="110">
        <f t="shared" si="34"/>
        <v>1</v>
      </c>
      <c r="X68" s="110">
        <f t="shared" si="35"/>
        <v>0</v>
      </c>
      <c r="Y68" s="110" t="str">
        <f t="shared" si="36"/>
        <v>HATLOS_6_BWDHY1_energy_PCE40001_CONFIDENTIAL</v>
      </c>
      <c r="Z68" s="110">
        <f>IF(COUNTIFS($Y$2:Y68,Y68)=1,1,0)</f>
        <v>0</v>
      </c>
      <c r="AA68" s="110">
        <f>SUM($Z$2:Z68)*Z68</f>
        <v>0</v>
      </c>
      <c r="AB68" s="110">
        <f>COUNTIFS(resources!B:B,B68)</f>
        <v>1</v>
      </c>
      <c r="AC68" s="110">
        <f t="shared" si="37"/>
        <v>1</v>
      </c>
      <c r="AD68" s="110">
        <f t="shared" si="38"/>
        <v>1</v>
      </c>
      <c r="AE68" s="110">
        <f t="shared" si="39"/>
        <v>0</v>
      </c>
      <c r="AF68" s="110">
        <f t="shared" si="40"/>
        <v>1</v>
      </c>
      <c r="AG68" s="110">
        <f t="shared" si="41"/>
        <v>0</v>
      </c>
      <c r="AH68" s="110">
        <f t="shared" si="42"/>
        <v>0</v>
      </c>
      <c r="AI68" s="110">
        <f t="shared" si="43"/>
        <v>1</v>
      </c>
      <c r="AJ68" s="100">
        <f>ROW()</f>
        <v>68</v>
      </c>
      <c r="AK68" s="100" t="e">
        <f>INDEX('BadRows RECART'!$C$2:$C$1207,MATCH(monthly_gwh_mw!AJ68,'BadRows RECART'!$D$2:$D$1207,0))</f>
        <v>#N/A</v>
      </c>
    </row>
    <row r="69" spans="1:37" ht="20">
      <c r="A69" s="106" t="s">
        <v>3907</v>
      </c>
      <c r="B69" s="106" t="s">
        <v>1583</v>
      </c>
      <c r="C69" s="106" t="s">
        <v>6298</v>
      </c>
      <c r="D69" s="168">
        <v>2025</v>
      </c>
      <c r="E69" s="168">
        <v>8</v>
      </c>
      <c r="F69" s="199">
        <v>0.98356800000000189</v>
      </c>
      <c r="G69" s="212" t="s">
        <v>6314</v>
      </c>
      <c r="H69" s="212" t="s">
        <v>6314</v>
      </c>
      <c r="I69" s="106" t="s">
        <v>556</v>
      </c>
      <c r="K69" s="83" t="s">
        <v>6314</v>
      </c>
      <c r="L69" s="83" t="s">
        <v>6314</v>
      </c>
      <c r="M69" s="45" t="str">
        <f>IF(
ISNA(INDEX(resources!E:E,MATCH(B69,resources!B:B,0))),"fillme",
INDEX(resources!E:E,MATCH(B69,resources!B:B,0)))</f>
        <v>CAISO_Hydro</v>
      </c>
      <c r="N69" s="45">
        <f>IF(
ISNA(INDEX(resources!J:J,MATCH(B69,resources!B:B,0))),"fillme",
INDEX(resources!J:J,MATCH(B69,resources!B:B,0)))</f>
        <v>1</v>
      </c>
      <c r="O69" s="83" t="str">
        <f>IFERROR(INDEX(resources!K:K,MATCH(B69,resources!B:B,0)),"fillme")</f>
        <v>hydro</v>
      </c>
      <c r="P69" s="89" t="str">
        <f t="shared" si="31"/>
        <v>hydro_2025_8</v>
      </c>
      <c r="Q69" s="87">
        <f>INDEX(elcc!G:G,MATCH(P69,elcc!D:D,0))</f>
        <v>0.72</v>
      </c>
      <c r="R69" s="89">
        <f t="shared" si="32"/>
        <v>1</v>
      </c>
      <c r="S69" s="89" t="s">
        <v>6314</v>
      </c>
      <c r="T69" s="89" t="s">
        <v>6314</v>
      </c>
      <c r="U69" s="90" t="str">
        <f t="shared" si="33"/>
        <v>ok</v>
      </c>
      <c r="V69" s="63" t="str">
        <f>INDEX(resources!F:F,MATCH(B69,resources!B:B,0))</f>
        <v>physical</v>
      </c>
      <c r="W69" s="110">
        <f t="shared" si="34"/>
        <v>1</v>
      </c>
      <c r="X69" s="110">
        <f t="shared" si="35"/>
        <v>0</v>
      </c>
      <c r="Y69" s="110" t="str">
        <f t="shared" si="36"/>
        <v>HATLOS_6_BWDHY1_energy_PCE40001_CONFIDENTIAL</v>
      </c>
      <c r="Z69" s="110">
        <f>IF(COUNTIFS($Y$2:Y69,Y69)=1,1,0)</f>
        <v>0</v>
      </c>
      <c r="AA69" s="110">
        <f>SUM($Z$2:Z69)*Z69</f>
        <v>0</v>
      </c>
      <c r="AB69" s="110">
        <f>COUNTIFS(resources!B:B,B69)</f>
        <v>1</v>
      </c>
      <c r="AC69" s="110">
        <f t="shared" si="37"/>
        <v>1</v>
      </c>
      <c r="AD69" s="110">
        <f t="shared" si="38"/>
        <v>1</v>
      </c>
      <c r="AE69" s="110">
        <f t="shared" si="39"/>
        <v>0</v>
      </c>
      <c r="AF69" s="110">
        <f t="shared" si="40"/>
        <v>1</v>
      </c>
      <c r="AG69" s="110">
        <f t="shared" si="41"/>
        <v>0</v>
      </c>
      <c r="AH69" s="110">
        <f t="shared" si="42"/>
        <v>0</v>
      </c>
      <c r="AI69" s="110">
        <f t="shared" si="43"/>
        <v>1</v>
      </c>
      <c r="AJ69" s="100">
        <f>ROW()</f>
        <v>69</v>
      </c>
      <c r="AK69" s="100" t="e">
        <f>INDEX('BadRows RECART'!$C$2:$C$1207,MATCH(monthly_gwh_mw!AJ69,'BadRows RECART'!$D$2:$D$1207,0))</f>
        <v>#N/A</v>
      </c>
    </row>
    <row r="70" spans="1:37" ht="20">
      <c r="A70" s="106" t="s">
        <v>3907</v>
      </c>
      <c r="B70" s="106" t="s">
        <v>1583</v>
      </c>
      <c r="C70" s="106" t="s">
        <v>6298</v>
      </c>
      <c r="D70" s="168">
        <v>2025</v>
      </c>
      <c r="E70" s="168">
        <v>9</v>
      </c>
      <c r="F70" s="199">
        <v>0.95327999999998858</v>
      </c>
      <c r="G70" s="212" t="s">
        <v>6314</v>
      </c>
      <c r="H70" s="212" t="s">
        <v>6314</v>
      </c>
      <c r="I70" s="106" t="s">
        <v>556</v>
      </c>
      <c r="K70" s="83" t="s">
        <v>6314</v>
      </c>
      <c r="L70" s="83" t="s">
        <v>6314</v>
      </c>
      <c r="M70" s="45" t="str">
        <f>IF(
ISNA(INDEX(resources!E:E,MATCH(B70,resources!B:B,0))),"fillme",
INDEX(resources!E:E,MATCH(B70,resources!B:B,0)))</f>
        <v>CAISO_Hydro</v>
      </c>
      <c r="N70" s="45">
        <f>IF(
ISNA(INDEX(resources!J:J,MATCH(B70,resources!B:B,0))),"fillme",
INDEX(resources!J:J,MATCH(B70,resources!B:B,0)))</f>
        <v>1</v>
      </c>
      <c r="O70" s="83" t="str">
        <f>IFERROR(INDEX(resources!K:K,MATCH(B70,resources!B:B,0)),"fillme")</f>
        <v>hydro</v>
      </c>
      <c r="P70" s="89" t="str">
        <f t="shared" si="31"/>
        <v>hydro_2025_9</v>
      </c>
      <c r="Q70" s="87">
        <f>INDEX(elcc!G:G,MATCH(P70,elcc!D:D,0))</f>
        <v>0.71</v>
      </c>
      <c r="R70" s="89">
        <f t="shared" si="32"/>
        <v>1</v>
      </c>
      <c r="S70" s="89" t="s">
        <v>6314</v>
      </c>
      <c r="T70" s="89" t="s">
        <v>6314</v>
      </c>
      <c r="U70" s="90" t="str">
        <f t="shared" si="33"/>
        <v>ok</v>
      </c>
      <c r="V70" s="63" t="str">
        <f>INDEX(resources!F:F,MATCH(B70,resources!B:B,0))</f>
        <v>physical</v>
      </c>
      <c r="W70" s="110">
        <f t="shared" si="34"/>
        <v>1</v>
      </c>
      <c r="X70" s="110">
        <f t="shared" si="35"/>
        <v>0</v>
      </c>
      <c r="Y70" s="110" t="str">
        <f t="shared" si="36"/>
        <v>HATLOS_6_BWDHY1_energy_PCE40001_CONFIDENTIAL</v>
      </c>
      <c r="Z70" s="110">
        <f>IF(COUNTIFS($Y$2:Y70,Y70)=1,1,0)</f>
        <v>0</v>
      </c>
      <c r="AA70" s="110">
        <f>SUM($Z$2:Z70)*Z70</f>
        <v>0</v>
      </c>
      <c r="AB70" s="110">
        <f>COUNTIFS(resources!B:B,B70)</f>
        <v>1</v>
      </c>
      <c r="AC70" s="110">
        <f t="shared" si="37"/>
        <v>1</v>
      </c>
      <c r="AD70" s="110">
        <f t="shared" si="38"/>
        <v>1</v>
      </c>
      <c r="AE70" s="110">
        <f t="shared" si="39"/>
        <v>0</v>
      </c>
      <c r="AF70" s="110">
        <f t="shared" si="40"/>
        <v>1</v>
      </c>
      <c r="AG70" s="110">
        <f t="shared" si="41"/>
        <v>0</v>
      </c>
      <c r="AH70" s="110">
        <f t="shared" si="42"/>
        <v>0</v>
      </c>
      <c r="AI70" s="110">
        <f t="shared" si="43"/>
        <v>1</v>
      </c>
      <c r="AJ70" s="100">
        <f>ROW()</f>
        <v>70</v>
      </c>
      <c r="AK70" s="100" t="e">
        <f>INDEX('BadRows RECART'!$C$2:$C$1207,MATCH(monthly_gwh_mw!AJ70,'BadRows RECART'!$D$2:$D$1207,0))</f>
        <v>#N/A</v>
      </c>
    </row>
    <row r="71" spans="1:37" ht="20">
      <c r="A71" s="106" t="s">
        <v>3907</v>
      </c>
      <c r="B71" s="106" t="s">
        <v>1583</v>
      </c>
      <c r="C71" s="106" t="s">
        <v>6298</v>
      </c>
      <c r="D71" s="168">
        <v>2025</v>
      </c>
      <c r="E71" s="168">
        <v>10</v>
      </c>
      <c r="F71" s="199">
        <v>0.9776159999999906</v>
      </c>
      <c r="G71" s="212" t="s">
        <v>6314</v>
      </c>
      <c r="H71" s="212" t="s">
        <v>6314</v>
      </c>
      <c r="I71" s="106" t="s">
        <v>556</v>
      </c>
      <c r="K71" s="83" t="s">
        <v>6314</v>
      </c>
      <c r="L71" s="83" t="s">
        <v>6314</v>
      </c>
      <c r="M71" s="45" t="str">
        <f>IF(
ISNA(INDEX(resources!E:E,MATCH(B71,resources!B:B,0))),"fillme",
INDEX(resources!E:E,MATCH(B71,resources!B:B,0)))</f>
        <v>CAISO_Hydro</v>
      </c>
      <c r="N71" s="45">
        <f>IF(
ISNA(INDEX(resources!J:J,MATCH(B71,resources!B:B,0))),"fillme",
INDEX(resources!J:J,MATCH(B71,resources!B:B,0)))</f>
        <v>1</v>
      </c>
      <c r="O71" s="83" t="str">
        <f>IFERROR(INDEX(resources!K:K,MATCH(B71,resources!B:B,0)),"fillme")</f>
        <v>hydro</v>
      </c>
      <c r="P71" s="89" t="str">
        <f t="shared" si="31"/>
        <v>hydro_2025_10</v>
      </c>
      <c r="Q71" s="87">
        <f>INDEX(elcc!G:G,MATCH(P71,elcc!D:D,0))</f>
        <v>0.64</v>
      </c>
      <c r="R71" s="89">
        <f t="shared" si="32"/>
        <v>1</v>
      </c>
      <c r="S71" s="89" t="s">
        <v>6314</v>
      </c>
      <c r="T71" s="89" t="s">
        <v>6314</v>
      </c>
      <c r="U71" s="90" t="str">
        <f t="shared" si="33"/>
        <v>ok</v>
      </c>
      <c r="V71" s="63" t="str">
        <f>INDEX(resources!F:F,MATCH(B71,resources!B:B,0))</f>
        <v>physical</v>
      </c>
      <c r="W71" s="110">
        <f t="shared" si="34"/>
        <v>1</v>
      </c>
      <c r="X71" s="110">
        <f t="shared" si="35"/>
        <v>0</v>
      </c>
      <c r="Y71" s="110" t="str">
        <f t="shared" si="36"/>
        <v>HATLOS_6_BWDHY1_energy_PCE40001_CONFIDENTIAL</v>
      </c>
      <c r="Z71" s="110">
        <f>IF(COUNTIFS($Y$2:Y71,Y71)=1,1,0)</f>
        <v>0</v>
      </c>
      <c r="AA71" s="110">
        <f>SUM($Z$2:Z71)*Z71</f>
        <v>0</v>
      </c>
      <c r="AB71" s="110">
        <f>COUNTIFS(resources!B:B,B71)</f>
        <v>1</v>
      </c>
      <c r="AC71" s="110">
        <f t="shared" si="37"/>
        <v>1</v>
      </c>
      <c r="AD71" s="110">
        <f t="shared" si="38"/>
        <v>1</v>
      </c>
      <c r="AE71" s="110">
        <f t="shared" si="39"/>
        <v>0</v>
      </c>
      <c r="AF71" s="110">
        <f t="shared" si="40"/>
        <v>1</v>
      </c>
      <c r="AG71" s="110">
        <f t="shared" si="41"/>
        <v>0</v>
      </c>
      <c r="AH71" s="110">
        <f t="shared" si="42"/>
        <v>0</v>
      </c>
      <c r="AI71" s="110">
        <f t="shared" si="43"/>
        <v>1</v>
      </c>
      <c r="AJ71" s="100">
        <f>ROW()</f>
        <v>71</v>
      </c>
      <c r="AK71" s="100" t="e">
        <f>INDEX('BadRows RECART'!$C$2:$C$1207,MATCH(monthly_gwh_mw!AJ71,'BadRows RECART'!$D$2:$D$1207,0))</f>
        <v>#N/A</v>
      </c>
    </row>
    <row r="72" spans="1:37" ht="20">
      <c r="A72" s="106" t="s">
        <v>3907</v>
      </c>
      <c r="B72" s="106" t="s">
        <v>1583</v>
      </c>
      <c r="C72" s="106" t="s">
        <v>6298</v>
      </c>
      <c r="D72" s="168">
        <v>2025</v>
      </c>
      <c r="E72" s="168">
        <v>11</v>
      </c>
      <c r="F72" s="199">
        <v>0.92591999999998265</v>
      </c>
      <c r="G72" s="212" t="s">
        <v>6314</v>
      </c>
      <c r="H72" s="212" t="s">
        <v>6314</v>
      </c>
      <c r="I72" s="106" t="s">
        <v>556</v>
      </c>
      <c r="K72" s="83" t="s">
        <v>6314</v>
      </c>
      <c r="L72" s="83" t="s">
        <v>6314</v>
      </c>
      <c r="M72" s="45" t="str">
        <f>IF(
ISNA(INDEX(resources!E:E,MATCH(B72,resources!B:B,0))),"fillme",
INDEX(resources!E:E,MATCH(B72,resources!B:B,0)))</f>
        <v>CAISO_Hydro</v>
      </c>
      <c r="N72" s="45">
        <f>IF(
ISNA(INDEX(resources!J:J,MATCH(B72,resources!B:B,0))),"fillme",
INDEX(resources!J:J,MATCH(B72,resources!B:B,0)))</f>
        <v>1</v>
      </c>
      <c r="O72" s="83" t="str">
        <f>IFERROR(INDEX(resources!K:K,MATCH(B72,resources!B:B,0)),"fillme")</f>
        <v>hydro</v>
      </c>
      <c r="P72" s="89" t="str">
        <f t="shared" si="31"/>
        <v>hydro_2025_11</v>
      </c>
      <c r="Q72" s="87">
        <f>INDEX(elcc!G:G,MATCH(P72,elcc!D:D,0))</f>
        <v>0.56000000000000005</v>
      </c>
      <c r="R72" s="89">
        <f t="shared" si="32"/>
        <v>1</v>
      </c>
      <c r="S72" s="89" t="s">
        <v>6314</v>
      </c>
      <c r="T72" s="89" t="s">
        <v>6314</v>
      </c>
      <c r="U72" s="90" t="str">
        <f t="shared" si="33"/>
        <v>ok</v>
      </c>
      <c r="V72" s="63" t="str">
        <f>INDEX(resources!F:F,MATCH(B72,resources!B:B,0))</f>
        <v>physical</v>
      </c>
      <c r="W72" s="110">
        <f t="shared" si="34"/>
        <v>1</v>
      </c>
      <c r="X72" s="110">
        <f t="shared" si="35"/>
        <v>0</v>
      </c>
      <c r="Y72" s="110" t="str">
        <f t="shared" si="36"/>
        <v>HATLOS_6_BWDHY1_energy_PCE40001_CONFIDENTIAL</v>
      </c>
      <c r="Z72" s="110">
        <f>IF(COUNTIFS($Y$2:Y72,Y72)=1,1,0)</f>
        <v>0</v>
      </c>
      <c r="AA72" s="110">
        <f>SUM($Z$2:Z72)*Z72</f>
        <v>0</v>
      </c>
      <c r="AB72" s="110">
        <f>COUNTIFS(resources!B:B,B72)</f>
        <v>1</v>
      </c>
      <c r="AC72" s="110">
        <f t="shared" si="37"/>
        <v>1</v>
      </c>
      <c r="AD72" s="110">
        <f t="shared" si="38"/>
        <v>1</v>
      </c>
      <c r="AE72" s="110">
        <f t="shared" si="39"/>
        <v>0</v>
      </c>
      <c r="AF72" s="110">
        <f t="shared" si="40"/>
        <v>1</v>
      </c>
      <c r="AG72" s="110">
        <f t="shared" si="41"/>
        <v>0</v>
      </c>
      <c r="AH72" s="110">
        <f t="shared" si="42"/>
        <v>0</v>
      </c>
      <c r="AI72" s="110">
        <f t="shared" si="43"/>
        <v>1</v>
      </c>
      <c r="AJ72" s="100">
        <f>ROW()</f>
        <v>72</v>
      </c>
      <c r="AK72" s="100" t="e">
        <f>INDEX('BadRows RECART'!$C$2:$C$1207,MATCH(monthly_gwh_mw!AJ72,'BadRows RECART'!$D$2:$D$1207,0))</f>
        <v>#N/A</v>
      </c>
    </row>
    <row r="73" spans="1:37" ht="20">
      <c r="A73" s="106" t="s">
        <v>3907</v>
      </c>
      <c r="B73" s="106" t="s">
        <v>1583</v>
      </c>
      <c r="C73" s="106" t="s">
        <v>6298</v>
      </c>
      <c r="D73" s="168">
        <v>2025</v>
      </c>
      <c r="E73" s="168">
        <v>12</v>
      </c>
      <c r="F73" s="199">
        <v>0.90180199999999333</v>
      </c>
      <c r="G73" s="212" t="s">
        <v>6314</v>
      </c>
      <c r="H73" s="212" t="s">
        <v>6314</v>
      </c>
      <c r="I73" s="106" t="s">
        <v>556</v>
      </c>
      <c r="K73" s="83" t="s">
        <v>6314</v>
      </c>
      <c r="L73" s="83" t="s">
        <v>6314</v>
      </c>
      <c r="M73" s="45" t="str">
        <f>IF(
ISNA(INDEX(resources!E:E,MATCH(B73,resources!B:B,0))),"fillme",
INDEX(resources!E:E,MATCH(B73,resources!B:B,0)))</f>
        <v>CAISO_Hydro</v>
      </c>
      <c r="N73" s="45">
        <f>IF(
ISNA(INDEX(resources!J:J,MATCH(B73,resources!B:B,0))),"fillme",
INDEX(resources!J:J,MATCH(B73,resources!B:B,0)))</f>
        <v>1</v>
      </c>
      <c r="O73" s="83" t="str">
        <f>IFERROR(INDEX(resources!K:K,MATCH(B73,resources!B:B,0)),"fillme")</f>
        <v>hydro</v>
      </c>
      <c r="P73" s="89" t="str">
        <f t="shared" si="31"/>
        <v>hydro_2025_12</v>
      </c>
      <c r="Q73" s="87">
        <f>INDEX(elcc!G:G,MATCH(P73,elcc!D:D,0))</f>
        <v>0.64</v>
      </c>
      <c r="R73" s="89">
        <f t="shared" si="32"/>
        <v>1</v>
      </c>
      <c r="S73" s="89" t="s">
        <v>6314</v>
      </c>
      <c r="T73" s="89" t="s">
        <v>6314</v>
      </c>
      <c r="U73" s="90" t="str">
        <f t="shared" si="33"/>
        <v>ok</v>
      </c>
      <c r="V73" s="63" t="str">
        <f>INDEX(resources!F:F,MATCH(B73,resources!B:B,0))</f>
        <v>physical</v>
      </c>
      <c r="W73" s="110">
        <f t="shared" si="34"/>
        <v>1</v>
      </c>
      <c r="X73" s="110">
        <f t="shared" si="35"/>
        <v>0</v>
      </c>
      <c r="Y73" s="110" t="str">
        <f t="shared" si="36"/>
        <v>HATLOS_6_BWDHY1_energy_PCE40001_CONFIDENTIAL</v>
      </c>
      <c r="Z73" s="110">
        <f>IF(COUNTIFS($Y$2:Y73,Y73)=1,1,0)</f>
        <v>0</v>
      </c>
      <c r="AA73" s="110">
        <f>SUM($Z$2:Z73)*Z73</f>
        <v>0</v>
      </c>
      <c r="AB73" s="110">
        <f>COUNTIFS(resources!B:B,B73)</f>
        <v>1</v>
      </c>
      <c r="AC73" s="110">
        <f t="shared" si="37"/>
        <v>1</v>
      </c>
      <c r="AD73" s="110">
        <f t="shared" si="38"/>
        <v>1</v>
      </c>
      <c r="AE73" s="110">
        <f t="shared" si="39"/>
        <v>0</v>
      </c>
      <c r="AF73" s="110">
        <f t="shared" si="40"/>
        <v>1</v>
      </c>
      <c r="AG73" s="110">
        <f t="shared" si="41"/>
        <v>0</v>
      </c>
      <c r="AH73" s="110">
        <f t="shared" si="42"/>
        <v>0</v>
      </c>
      <c r="AI73" s="110">
        <f t="shared" si="43"/>
        <v>1</v>
      </c>
      <c r="AJ73" s="100">
        <f>ROW()</f>
        <v>73</v>
      </c>
      <c r="AK73" s="100" t="e">
        <f>INDEX('BadRows RECART'!$C$2:$C$1207,MATCH(monthly_gwh_mw!AJ73,'BadRows RECART'!$D$2:$D$1207,0))</f>
        <v>#N/A</v>
      </c>
    </row>
    <row r="74" spans="1:37" ht="20">
      <c r="A74" s="106" t="s">
        <v>3907</v>
      </c>
      <c r="B74" s="106" t="s">
        <v>1583</v>
      </c>
      <c r="C74" s="106" t="s">
        <v>6298</v>
      </c>
      <c r="D74" s="168">
        <v>2026</v>
      </c>
      <c r="E74" s="168">
        <v>1</v>
      </c>
      <c r="F74" s="199">
        <v>1.0133279999999911</v>
      </c>
      <c r="G74" s="212" t="s">
        <v>6314</v>
      </c>
      <c r="H74" s="212" t="s">
        <v>6314</v>
      </c>
      <c r="I74" s="106" t="s">
        <v>556</v>
      </c>
      <c r="K74" s="83" t="s">
        <v>6314</v>
      </c>
      <c r="L74" s="83" t="s">
        <v>6314</v>
      </c>
      <c r="M74" s="45" t="str">
        <f>IF(
ISNA(INDEX(resources!E:E,MATCH(B74,resources!B:B,0))),"fillme",
INDEX(resources!E:E,MATCH(B74,resources!B:B,0)))</f>
        <v>CAISO_Hydro</v>
      </c>
      <c r="N74" s="45">
        <f>IF(
ISNA(INDEX(resources!J:J,MATCH(B74,resources!B:B,0))),"fillme",
INDEX(resources!J:J,MATCH(B74,resources!B:B,0)))</f>
        <v>1</v>
      </c>
      <c r="O74" s="83" t="str">
        <f>IFERROR(INDEX(resources!K:K,MATCH(B74,resources!B:B,0)),"fillme")</f>
        <v>hydro</v>
      </c>
      <c r="P74" s="89" t="str">
        <f t="shared" si="31"/>
        <v>hydro_2026_1</v>
      </c>
      <c r="Q74" s="87">
        <f>INDEX(elcc!G:G,MATCH(P74,elcc!D:D,0))</f>
        <v>0.6</v>
      </c>
      <c r="R74" s="89">
        <f t="shared" si="32"/>
        <v>1</v>
      </c>
      <c r="S74" s="89" t="s">
        <v>6314</v>
      </c>
      <c r="T74" s="89" t="s">
        <v>6314</v>
      </c>
      <c r="U74" s="90" t="str">
        <f t="shared" si="33"/>
        <v>ok</v>
      </c>
      <c r="V74" s="63" t="str">
        <f>INDEX(resources!F:F,MATCH(B74,resources!B:B,0))</f>
        <v>physical</v>
      </c>
      <c r="W74" s="110">
        <f t="shared" si="34"/>
        <v>1</v>
      </c>
      <c r="X74" s="110">
        <f t="shared" si="35"/>
        <v>0</v>
      </c>
      <c r="Y74" s="110" t="str">
        <f t="shared" si="36"/>
        <v>HATLOS_6_BWDHY1_energy_PCE40001_CONFIDENTIAL</v>
      </c>
      <c r="Z74" s="110">
        <f>IF(COUNTIFS($Y$2:Y74,Y74)=1,1,0)</f>
        <v>0</v>
      </c>
      <c r="AA74" s="110">
        <f>SUM($Z$2:Z74)*Z74</f>
        <v>0</v>
      </c>
      <c r="AB74" s="110">
        <f>COUNTIFS(resources!B:B,B74)</f>
        <v>1</v>
      </c>
      <c r="AC74" s="110">
        <f t="shared" si="37"/>
        <v>1</v>
      </c>
      <c r="AD74" s="110">
        <f t="shared" si="38"/>
        <v>1</v>
      </c>
      <c r="AE74" s="110">
        <f t="shared" si="39"/>
        <v>0</v>
      </c>
      <c r="AF74" s="110">
        <f t="shared" si="40"/>
        <v>1</v>
      </c>
      <c r="AG74" s="110">
        <f t="shared" si="41"/>
        <v>0</v>
      </c>
      <c r="AH74" s="110">
        <f t="shared" si="42"/>
        <v>0</v>
      </c>
      <c r="AI74" s="110">
        <f t="shared" si="43"/>
        <v>1</v>
      </c>
      <c r="AJ74" s="100">
        <f>ROW()</f>
        <v>74</v>
      </c>
      <c r="AK74" s="100" t="e">
        <f>INDEX('BadRows RECART'!$C$2:$C$1207,MATCH(monthly_gwh_mw!AJ74,'BadRows RECART'!$D$2:$D$1207,0))</f>
        <v>#N/A</v>
      </c>
    </row>
    <row r="75" spans="1:37" ht="20">
      <c r="A75" s="106" t="s">
        <v>3907</v>
      </c>
      <c r="B75" s="106" t="s">
        <v>1583</v>
      </c>
      <c r="C75" s="106" t="s">
        <v>6298</v>
      </c>
      <c r="D75" s="168">
        <v>2026</v>
      </c>
      <c r="E75" s="168">
        <v>2</v>
      </c>
      <c r="F75" s="199">
        <v>0.97036799999998935</v>
      </c>
      <c r="G75" s="212" t="s">
        <v>6314</v>
      </c>
      <c r="H75" s="212" t="s">
        <v>6314</v>
      </c>
      <c r="I75" s="106" t="s">
        <v>556</v>
      </c>
      <c r="K75" s="83" t="s">
        <v>6314</v>
      </c>
      <c r="L75" s="83" t="s">
        <v>6314</v>
      </c>
      <c r="M75" s="45" t="str">
        <f>IF(
ISNA(INDEX(resources!E:E,MATCH(B75,resources!B:B,0))),"fillme",
INDEX(resources!E:E,MATCH(B75,resources!B:B,0)))</f>
        <v>CAISO_Hydro</v>
      </c>
      <c r="N75" s="45">
        <f>IF(
ISNA(INDEX(resources!J:J,MATCH(B75,resources!B:B,0))),"fillme",
INDEX(resources!J:J,MATCH(B75,resources!B:B,0)))</f>
        <v>1</v>
      </c>
      <c r="O75" s="83" t="str">
        <f>IFERROR(INDEX(resources!K:K,MATCH(B75,resources!B:B,0)),"fillme")</f>
        <v>hydro</v>
      </c>
      <c r="P75" s="89" t="str">
        <f t="shared" si="31"/>
        <v>hydro_2026_2</v>
      </c>
      <c r="Q75" s="87">
        <f>INDEX(elcc!G:G,MATCH(P75,elcc!D:D,0))</f>
        <v>0.7</v>
      </c>
      <c r="R75" s="89">
        <f t="shared" si="32"/>
        <v>1</v>
      </c>
      <c r="S75" s="89" t="s">
        <v>6314</v>
      </c>
      <c r="T75" s="89" t="s">
        <v>6314</v>
      </c>
      <c r="U75" s="90" t="str">
        <f t="shared" si="33"/>
        <v>ok</v>
      </c>
      <c r="V75" s="63" t="str">
        <f>INDEX(resources!F:F,MATCH(B75,resources!B:B,0))</f>
        <v>physical</v>
      </c>
      <c r="W75" s="110">
        <f t="shared" si="34"/>
        <v>1</v>
      </c>
      <c r="X75" s="110">
        <f t="shared" si="35"/>
        <v>0</v>
      </c>
      <c r="Y75" s="110" t="str">
        <f t="shared" si="36"/>
        <v>HATLOS_6_BWDHY1_energy_PCE40001_CONFIDENTIAL</v>
      </c>
      <c r="Z75" s="110">
        <f>IF(COUNTIFS($Y$2:Y75,Y75)=1,1,0)</f>
        <v>0</v>
      </c>
      <c r="AA75" s="110">
        <f>SUM($Z$2:Z75)*Z75</f>
        <v>0</v>
      </c>
      <c r="AB75" s="110">
        <f>COUNTIFS(resources!B:B,B75)</f>
        <v>1</v>
      </c>
      <c r="AC75" s="110">
        <f t="shared" si="37"/>
        <v>1</v>
      </c>
      <c r="AD75" s="110">
        <f t="shared" si="38"/>
        <v>1</v>
      </c>
      <c r="AE75" s="110">
        <f t="shared" si="39"/>
        <v>0</v>
      </c>
      <c r="AF75" s="110">
        <f t="shared" si="40"/>
        <v>1</v>
      </c>
      <c r="AG75" s="110">
        <f t="shared" si="41"/>
        <v>0</v>
      </c>
      <c r="AH75" s="110">
        <f t="shared" si="42"/>
        <v>0</v>
      </c>
      <c r="AI75" s="110">
        <f t="shared" si="43"/>
        <v>1</v>
      </c>
      <c r="AJ75" s="100">
        <f>ROW()</f>
        <v>75</v>
      </c>
      <c r="AK75" s="100" t="e">
        <f>INDEX('BadRows RECART'!$C$2:$C$1207,MATCH(monthly_gwh_mw!AJ75,'BadRows RECART'!$D$2:$D$1207,0))</f>
        <v>#N/A</v>
      </c>
    </row>
    <row r="76" spans="1:37" ht="20">
      <c r="A76" s="106" t="s">
        <v>3907</v>
      </c>
      <c r="B76" s="106" t="s">
        <v>1583</v>
      </c>
      <c r="C76" s="106" t="s">
        <v>6298</v>
      </c>
      <c r="D76" s="168">
        <v>2026</v>
      </c>
      <c r="E76" s="168">
        <v>3</v>
      </c>
      <c r="F76" s="199">
        <v>0.98059199999999203</v>
      </c>
      <c r="G76" s="212" t="s">
        <v>6314</v>
      </c>
      <c r="H76" s="212" t="s">
        <v>6314</v>
      </c>
      <c r="I76" s="106" t="s">
        <v>556</v>
      </c>
      <c r="K76" s="83" t="s">
        <v>6314</v>
      </c>
      <c r="L76" s="83" t="s">
        <v>6314</v>
      </c>
      <c r="M76" s="45" t="str">
        <f>IF(
ISNA(INDEX(resources!E:E,MATCH(B76,resources!B:B,0))),"fillme",
INDEX(resources!E:E,MATCH(B76,resources!B:B,0)))</f>
        <v>CAISO_Hydro</v>
      </c>
      <c r="N76" s="45">
        <f>IF(
ISNA(INDEX(resources!J:J,MATCH(B76,resources!B:B,0))),"fillme",
INDEX(resources!J:J,MATCH(B76,resources!B:B,0)))</f>
        <v>1</v>
      </c>
      <c r="O76" s="83" t="str">
        <f>IFERROR(INDEX(resources!K:K,MATCH(B76,resources!B:B,0)),"fillme")</f>
        <v>hydro</v>
      </c>
      <c r="P76" s="89" t="str">
        <f t="shared" si="31"/>
        <v>hydro_2026_3</v>
      </c>
      <c r="Q76" s="87">
        <f>INDEX(elcc!G:G,MATCH(P76,elcc!D:D,0))</f>
        <v>0.73</v>
      </c>
      <c r="R76" s="89">
        <f t="shared" si="32"/>
        <v>1</v>
      </c>
      <c r="S76" s="89" t="s">
        <v>6314</v>
      </c>
      <c r="T76" s="89" t="s">
        <v>6314</v>
      </c>
      <c r="U76" s="90" t="str">
        <f t="shared" si="33"/>
        <v>ok</v>
      </c>
      <c r="V76" s="63" t="str">
        <f>INDEX(resources!F:F,MATCH(B76,resources!B:B,0))</f>
        <v>physical</v>
      </c>
      <c r="W76" s="110">
        <f t="shared" si="34"/>
        <v>1</v>
      </c>
      <c r="X76" s="110">
        <f t="shared" si="35"/>
        <v>0</v>
      </c>
      <c r="Y76" s="110" t="str">
        <f t="shared" si="36"/>
        <v>HATLOS_6_BWDHY1_energy_PCE40001_CONFIDENTIAL</v>
      </c>
      <c r="Z76" s="110">
        <f>IF(COUNTIFS($Y$2:Y76,Y76)=1,1,0)</f>
        <v>0</v>
      </c>
      <c r="AA76" s="110">
        <f>SUM($Z$2:Z76)*Z76</f>
        <v>0</v>
      </c>
      <c r="AB76" s="110">
        <f>COUNTIFS(resources!B:B,B76)</f>
        <v>1</v>
      </c>
      <c r="AC76" s="110">
        <f t="shared" si="37"/>
        <v>1</v>
      </c>
      <c r="AD76" s="110">
        <f t="shared" si="38"/>
        <v>1</v>
      </c>
      <c r="AE76" s="110">
        <f t="shared" si="39"/>
        <v>0</v>
      </c>
      <c r="AF76" s="110">
        <f t="shared" si="40"/>
        <v>1</v>
      </c>
      <c r="AG76" s="110">
        <f t="shared" si="41"/>
        <v>0</v>
      </c>
      <c r="AH76" s="110">
        <f t="shared" si="42"/>
        <v>0</v>
      </c>
      <c r="AI76" s="110">
        <f t="shared" si="43"/>
        <v>1</v>
      </c>
      <c r="AJ76" s="100">
        <f>ROW()</f>
        <v>76</v>
      </c>
      <c r="AK76" s="100" t="e">
        <f>INDEX('BadRows RECART'!$C$2:$C$1207,MATCH(monthly_gwh_mw!AJ76,'BadRows RECART'!$D$2:$D$1207,0))</f>
        <v>#N/A</v>
      </c>
    </row>
    <row r="77" spans="1:37" ht="20">
      <c r="A77" s="106" t="s">
        <v>3907</v>
      </c>
      <c r="B77" s="106" t="s">
        <v>1583</v>
      </c>
      <c r="C77" s="106" t="s">
        <v>6298</v>
      </c>
      <c r="D77" s="168">
        <v>2026</v>
      </c>
      <c r="E77" s="168">
        <v>4</v>
      </c>
      <c r="F77" s="199">
        <v>0.92016000000000975</v>
      </c>
      <c r="G77" s="212" t="s">
        <v>6314</v>
      </c>
      <c r="H77" s="212" t="s">
        <v>6314</v>
      </c>
      <c r="I77" s="106" t="s">
        <v>556</v>
      </c>
      <c r="K77" s="83" t="s">
        <v>6314</v>
      </c>
      <c r="L77" s="83" t="s">
        <v>6314</v>
      </c>
      <c r="M77" s="45" t="str">
        <f>IF(
ISNA(INDEX(resources!E:E,MATCH(B77,resources!B:B,0))),"fillme",
INDEX(resources!E:E,MATCH(B77,resources!B:B,0)))</f>
        <v>CAISO_Hydro</v>
      </c>
      <c r="N77" s="45">
        <f>IF(
ISNA(INDEX(resources!J:J,MATCH(B77,resources!B:B,0))),"fillme",
INDEX(resources!J:J,MATCH(B77,resources!B:B,0)))</f>
        <v>1</v>
      </c>
      <c r="O77" s="83" t="str">
        <f>IFERROR(INDEX(resources!K:K,MATCH(B77,resources!B:B,0)),"fillme")</f>
        <v>hydro</v>
      </c>
      <c r="P77" s="89" t="str">
        <f t="shared" si="31"/>
        <v>hydro_2026_4</v>
      </c>
      <c r="Q77" s="87">
        <f>INDEX(elcc!G:G,MATCH(P77,elcc!D:D,0))</f>
        <v>0.72</v>
      </c>
      <c r="R77" s="89">
        <f t="shared" si="32"/>
        <v>1</v>
      </c>
      <c r="S77" s="89" t="s">
        <v>6314</v>
      </c>
      <c r="T77" s="89" t="s">
        <v>6314</v>
      </c>
      <c r="U77" s="90" t="str">
        <f t="shared" si="33"/>
        <v>ok</v>
      </c>
      <c r="V77" s="63" t="str">
        <f>INDEX(resources!F:F,MATCH(B77,resources!B:B,0))</f>
        <v>physical</v>
      </c>
      <c r="W77" s="110">
        <f t="shared" si="34"/>
        <v>1</v>
      </c>
      <c r="X77" s="110">
        <f t="shared" si="35"/>
        <v>0</v>
      </c>
      <c r="Y77" s="110" t="str">
        <f t="shared" si="36"/>
        <v>HATLOS_6_BWDHY1_energy_PCE40001_CONFIDENTIAL</v>
      </c>
      <c r="Z77" s="110">
        <f>IF(COUNTIFS($Y$2:Y77,Y77)=1,1,0)</f>
        <v>0</v>
      </c>
      <c r="AA77" s="110">
        <f>SUM($Z$2:Z77)*Z77</f>
        <v>0</v>
      </c>
      <c r="AB77" s="110">
        <f>COUNTIFS(resources!B:B,B77)</f>
        <v>1</v>
      </c>
      <c r="AC77" s="110">
        <f t="shared" si="37"/>
        <v>1</v>
      </c>
      <c r="AD77" s="110">
        <f t="shared" si="38"/>
        <v>1</v>
      </c>
      <c r="AE77" s="110">
        <f t="shared" si="39"/>
        <v>0</v>
      </c>
      <c r="AF77" s="110">
        <f t="shared" si="40"/>
        <v>1</v>
      </c>
      <c r="AG77" s="110">
        <f t="shared" si="41"/>
        <v>0</v>
      </c>
      <c r="AH77" s="110">
        <f t="shared" si="42"/>
        <v>0</v>
      </c>
      <c r="AI77" s="110">
        <f t="shared" si="43"/>
        <v>1</v>
      </c>
      <c r="AJ77" s="100">
        <f>ROW()</f>
        <v>77</v>
      </c>
      <c r="AK77" s="100" t="e">
        <f>INDEX('BadRows RECART'!$C$2:$C$1207,MATCH(monthly_gwh_mw!AJ77,'BadRows RECART'!$D$2:$D$1207,0))</f>
        <v>#N/A</v>
      </c>
    </row>
    <row r="78" spans="1:37" ht="20">
      <c r="A78" s="106" t="s">
        <v>3907</v>
      </c>
      <c r="B78" s="106" t="s">
        <v>1583</v>
      </c>
      <c r="C78" s="106" t="s">
        <v>6298</v>
      </c>
      <c r="D78" s="168">
        <v>2026</v>
      </c>
      <c r="E78" s="168">
        <v>5</v>
      </c>
      <c r="F78" s="199">
        <v>0.95827200000000679</v>
      </c>
      <c r="G78" s="212" t="s">
        <v>6314</v>
      </c>
      <c r="H78" s="212" t="s">
        <v>6314</v>
      </c>
      <c r="I78" s="106" t="s">
        <v>556</v>
      </c>
      <c r="K78" s="83" t="s">
        <v>6314</v>
      </c>
      <c r="L78" s="83" t="s">
        <v>6314</v>
      </c>
      <c r="M78" s="45" t="str">
        <f>IF(
ISNA(INDEX(resources!E:E,MATCH(B78,resources!B:B,0))),"fillme",
INDEX(resources!E:E,MATCH(B78,resources!B:B,0)))</f>
        <v>CAISO_Hydro</v>
      </c>
      <c r="N78" s="45">
        <f>IF(
ISNA(INDEX(resources!J:J,MATCH(B78,resources!B:B,0))),"fillme",
INDEX(resources!J:J,MATCH(B78,resources!B:B,0)))</f>
        <v>1</v>
      </c>
      <c r="O78" s="83" t="str">
        <f>IFERROR(INDEX(resources!K:K,MATCH(B78,resources!B:B,0)),"fillme")</f>
        <v>hydro</v>
      </c>
      <c r="P78" s="89" t="str">
        <f t="shared" si="31"/>
        <v>hydro_2026_5</v>
      </c>
      <c r="Q78" s="87">
        <f>INDEX(elcc!G:G,MATCH(P78,elcc!D:D,0))</f>
        <v>0.69</v>
      </c>
      <c r="R78" s="89">
        <f t="shared" si="32"/>
        <v>1</v>
      </c>
      <c r="S78" s="89" t="s">
        <v>6314</v>
      </c>
      <c r="T78" s="89" t="s">
        <v>6314</v>
      </c>
      <c r="U78" s="90" t="str">
        <f t="shared" si="33"/>
        <v>ok</v>
      </c>
      <c r="V78" s="63" t="str">
        <f>INDEX(resources!F:F,MATCH(B78,resources!B:B,0))</f>
        <v>physical</v>
      </c>
      <c r="W78" s="110">
        <f t="shared" si="34"/>
        <v>1</v>
      </c>
      <c r="X78" s="110">
        <f t="shared" si="35"/>
        <v>0</v>
      </c>
      <c r="Y78" s="110" t="str">
        <f t="shared" si="36"/>
        <v>HATLOS_6_BWDHY1_energy_PCE40001_CONFIDENTIAL</v>
      </c>
      <c r="Z78" s="110">
        <f>IF(COUNTIFS($Y$2:Y78,Y78)=1,1,0)</f>
        <v>0</v>
      </c>
      <c r="AA78" s="110">
        <f>SUM($Z$2:Z78)*Z78</f>
        <v>0</v>
      </c>
      <c r="AB78" s="110">
        <f>COUNTIFS(resources!B:B,B78)</f>
        <v>1</v>
      </c>
      <c r="AC78" s="110">
        <f t="shared" si="37"/>
        <v>1</v>
      </c>
      <c r="AD78" s="110">
        <f t="shared" si="38"/>
        <v>1</v>
      </c>
      <c r="AE78" s="110">
        <f t="shared" si="39"/>
        <v>0</v>
      </c>
      <c r="AF78" s="110">
        <f t="shared" si="40"/>
        <v>1</v>
      </c>
      <c r="AG78" s="110">
        <f t="shared" si="41"/>
        <v>0</v>
      </c>
      <c r="AH78" s="110">
        <f t="shared" si="42"/>
        <v>0</v>
      </c>
      <c r="AI78" s="110">
        <f t="shared" si="43"/>
        <v>1</v>
      </c>
      <c r="AJ78" s="100">
        <f>ROW()</f>
        <v>78</v>
      </c>
      <c r="AK78" s="100" t="e">
        <f>INDEX('BadRows RECART'!$C$2:$C$1207,MATCH(monthly_gwh_mw!AJ78,'BadRows RECART'!$D$2:$D$1207,0))</f>
        <v>#N/A</v>
      </c>
    </row>
    <row r="79" spans="1:37" ht="20">
      <c r="A79" s="106" t="s">
        <v>3907</v>
      </c>
      <c r="B79" s="106" t="s">
        <v>1583</v>
      </c>
      <c r="C79" s="106" t="s">
        <v>6298</v>
      </c>
      <c r="D79" s="168">
        <v>2026</v>
      </c>
      <c r="E79" s="168">
        <v>6</v>
      </c>
      <c r="F79" s="199">
        <v>0.93887999999998661</v>
      </c>
      <c r="G79" s="212" t="s">
        <v>6314</v>
      </c>
      <c r="H79" s="212" t="s">
        <v>6314</v>
      </c>
      <c r="I79" s="106" t="s">
        <v>556</v>
      </c>
      <c r="K79" s="83" t="s">
        <v>6314</v>
      </c>
      <c r="L79" s="83" t="s">
        <v>6314</v>
      </c>
      <c r="M79" s="45" t="str">
        <f>IF(
ISNA(INDEX(resources!E:E,MATCH(B79,resources!B:B,0))),"fillme",
INDEX(resources!E:E,MATCH(B79,resources!B:B,0)))</f>
        <v>CAISO_Hydro</v>
      </c>
      <c r="N79" s="45">
        <f>IF(
ISNA(INDEX(resources!J:J,MATCH(B79,resources!B:B,0))),"fillme",
INDEX(resources!J:J,MATCH(B79,resources!B:B,0)))</f>
        <v>1</v>
      </c>
      <c r="O79" s="83" t="str">
        <f>IFERROR(INDEX(resources!K:K,MATCH(B79,resources!B:B,0)),"fillme")</f>
        <v>hydro</v>
      </c>
      <c r="P79" s="89" t="str">
        <f t="shared" si="31"/>
        <v>hydro_2026_6</v>
      </c>
      <c r="Q79" s="87">
        <f>INDEX(elcc!G:G,MATCH(P79,elcc!D:D,0))</f>
        <v>0.74</v>
      </c>
      <c r="R79" s="89">
        <f t="shared" si="32"/>
        <v>1</v>
      </c>
      <c r="S79" s="89" t="s">
        <v>6314</v>
      </c>
      <c r="T79" s="89" t="s">
        <v>6314</v>
      </c>
      <c r="U79" s="90" t="str">
        <f t="shared" si="33"/>
        <v>ok</v>
      </c>
      <c r="V79" s="63" t="str">
        <f>INDEX(resources!F:F,MATCH(B79,resources!B:B,0))</f>
        <v>physical</v>
      </c>
      <c r="W79" s="110">
        <f t="shared" si="34"/>
        <v>1</v>
      </c>
      <c r="X79" s="110">
        <f t="shared" si="35"/>
        <v>0</v>
      </c>
      <c r="Y79" s="110" t="str">
        <f t="shared" si="36"/>
        <v>HATLOS_6_BWDHY1_energy_PCE40001_CONFIDENTIAL</v>
      </c>
      <c r="Z79" s="110">
        <f>IF(COUNTIFS($Y$2:Y79,Y79)=1,1,0)</f>
        <v>0</v>
      </c>
      <c r="AA79" s="110">
        <f>SUM($Z$2:Z79)*Z79</f>
        <v>0</v>
      </c>
      <c r="AB79" s="110">
        <f>COUNTIFS(resources!B:B,B79)</f>
        <v>1</v>
      </c>
      <c r="AC79" s="110">
        <f t="shared" si="37"/>
        <v>1</v>
      </c>
      <c r="AD79" s="110">
        <f t="shared" si="38"/>
        <v>1</v>
      </c>
      <c r="AE79" s="110">
        <f t="shared" si="39"/>
        <v>0</v>
      </c>
      <c r="AF79" s="110">
        <f t="shared" si="40"/>
        <v>1</v>
      </c>
      <c r="AG79" s="110">
        <f t="shared" si="41"/>
        <v>0</v>
      </c>
      <c r="AH79" s="110">
        <f t="shared" si="42"/>
        <v>0</v>
      </c>
      <c r="AI79" s="110">
        <f t="shared" si="43"/>
        <v>1</v>
      </c>
      <c r="AJ79" s="100">
        <f>ROW()</f>
        <v>79</v>
      </c>
      <c r="AK79" s="100" t="e">
        <f>INDEX('BadRows RECART'!$C$2:$C$1207,MATCH(monthly_gwh_mw!AJ79,'BadRows RECART'!$D$2:$D$1207,0))</f>
        <v>#N/A</v>
      </c>
    </row>
    <row r="80" spans="1:37" ht="20">
      <c r="A80" s="106" t="s">
        <v>3907</v>
      </c>
      <c r="B80" s="106" t="s">
        <v>1583</v>
      </c>
      <c r="C80" s="106" t="s">
        <v>6298</v>
      </c>
      <c r="D80" s="168">
        <v>2026</v>
      </c>
      <c r="E80" s="168">
        <v>7</v>
      </c>
      <c r="F80" s="199">
        <v>0.91809600000000902</v>
      </c>
      <c r="G80" s="212" t="s">
        <v>6314</v>
      </c>
      <c r="H80" s="212" t="s">
        <v>6314</v>
      </c>
      <c r="I80" s="106" t="s">
        <v>556</v>
      </c>
      <c r="K80" s="83" t="s">
        <v>6314</v>
      </c>
      <c r="L80" s="83" t="s">
        <v>6314</v>
      </c>
      <c r="M80" s="45" t="str">
        <f>IF(
ISNA(INDEX(resources!E:E,MATCH(B80,resources!B:B,0))),"fillme",
INDEX(resources!E:E,MATCH(B80,resources!B:B,0)))</f>
        <v>CAISO_Hydro</v>
      </c>
      <c r="N80" s="45">
        <f>IF(
ISNA(INDEX(resources!J:J,MATCH(B80,resources!B:B,0))),"fillme",
INDEX(resources!J:J,MATCH(B80,resources!B:B,0)))</f>
        <v>1</v>
      </c>
      <c r="O80" s="83" t="str">
        <f>IFERROR(INDEX(resources!K:K,MATCH(B80,resources!B:B,0)),"fillme")</f>
        <v>hydro</v>
      </c>
      <c r="P80" s="89" t="str">
        <f t="shared" si="31"/>
        <v>hydro_2026_7</v>
      </c>
      <c r="Q80" s="87">
        <f>INDEX(elcc!G:G,MATCH(P80,elcc!D:D,0))</f>
        <v>0.73</v>
      </c>
      <c r="R80" s="89">
        <f t="shared" si="32"/>
        <v>1</v>
      </c>
      <c r="S80" s="89" t="s">
        <v>6314</v>
      </c>
      <c r="T80" s="89" t="s">
        <v>6314</v>
      </c>
      <c r="U80" s="90" t="str">
        <f t="shared" si="33"/>
        <v>ok</v>
      </c>
      <c r="V80" s="63" t="str">
        <f>INDEX(resources!F:F,MATCH(B80,resources!B:B,0))</f>
        <v>physical</v>
      </c>
      <c r="W80" s="110">
        <f t="shared" si="34"/>
        <v>1</v>
      </c>
      <c r="X80" s="110">
        <f t="shared" si="35"/>
        <v>0</v>
      </c>
      <c r="Y80" s="110" t="str">
        <f t="shared" si="36"/>
        <v>HATLOS_6_BWDHY1_energy_PCE40001_CONFIDENTIAL</v>
      </c>
      <c r="Z80" s="110">
        <f>IF(COUNTIFS($Y$2:Y80,Y80)=1,1,0)</f>
        <v>0</v>
      </c>
      <c r="AA80" s="110">
        <f>SUM($Z$2:Z80)*Z80</f>
        <v>0</v>
      </c>
      <c r="AB80" s="110">
        <f>COUNTIFS(resources!B:B,B80)</f>
        <v>1</v>
      </c>
      <c r="AC80" s="110">
        <f t="shared" si="37"/>
        <v>1</v>
      </c>
      <c r="AD80" s="110">
        <f t="shared" si="38"/>
        <v>1</v>
      </c>
      <c r="AE80" s="110">
        <f t="shared" si="39"/>
        <v>0</v>
      </c>
      <c r="AF80" s="110">
        <f t="shared" si="40"/>
        <v>1</v>
      </c>
      <c r="AG80" s="110">
        <f t="shared" si="41"/>
        <v>0</v>
      </c>
      <c r="AH80" s="110">
        <f t="shared" si="42"/>
        <v>0</v>
      </c>
      <c r="AI80" s="110">
        <f t="shared" si="43"/>
        <v>1</v>
      </c>
      <c r="AJ80" s="100">
        <f>ROW()</f>
        <v>80</v>
      </c>
      <c r="AK80" s="100" t="e">
        <f>INDEX('BadRows RECART'!$C$2:$C$1207,MATCH(monthly_gwh_mw!AJ80,'BadRows RECART'!$D$2:$D$1207,0))</f>
        <v>#N/A</v>
      </c>
    </row>
    <row r="81" spans="1:37" ht="20">
      <c r="A81" s="106" t="s">
        <v>3907</v>
      </c>
      <c r="B81" s="106" t="s">
        <v>1583</v>
      </c>
      <c r="C81" s="106" t="s">
        <v>6298</v>
      </c>
      <c r="D81" s="168">
        <v>2026</v>
      </c>
      <c r="E81" s="168">
        <v>8</v>
      </c>
      <c r="F81" s="199">
        <v>0.98356800000000189</v>
      </c>
      <c r="G81" s="212" t="s">
        <v>6314</v>
      </c>
      <c r="H81" s="212" t="s">
        <v>6314</v>
      </c>
      <c r="I81" s="106" t="s">
        <v>556</v>
      </c>
      <c r="K81" s="83" t="s">
        <v>6314</v>
      </c>
      <c r="L81" s="83" t="s">
        <v>6314</v>
      </c>
      <c r="M81" s="45" t="str">
        <f>IF(
ISNA(INDEX(resources!E:E,MATCH(B81,resources!B:B,0))),"fillme",
INDEX(resources!E:E,MATCH(B81,resources!B:B,0)))</f>
        <v>CAISO_Hydro</v>
      </c>
      <c r="N81" s="45">
        <f>IF(
ISNA(INDEX(resources!J:J,MATCH(B81,resources!B:B,0))),"fillme",
INDEX(resources!J:J,MATCH(B81,resources!B:B,0)))</f>
        <v>1</v>
      </c>
      <c r="O81" s="83" t="str">
        <f>IFERROR(INDEX(resources!K:K,MATCH(B81,resources!B:B,0)),"fillme")</f>
        <v>hydro</v>
      </c>
      <c r="P81" s="89" t="str">
        <f t="shared" si="31"/>
        <v>hydro_2026_8</v>
      </c>
      <c r="Q81" s="87">
        <f>INDEX(elcc!G:G,MATCH(P81,elcc!D:D,0))</f>
        <v>0.72</v>
      </c>
      <c r="R81" s="89">
        <f t="shared" si="32"/>
        <v>1</v>
      </c>
      <c r="S81" s="89" t="s">
        <v>6314</v>
      </c>
      <c r="T81" s="89" t="s">
        <v>6314</v>
      </c>
      <c r="U81" s="90" t="str">
        <f t="shared" si="33"/>
        <v>ok</v>
      </c>
      <c r="V81" s="63" t="str">
        <f>INDEX(resources!F:F,MATCH(B81,resources!B:B,0))</f>
        <v>physical</v>
      </c>
      <c r="W81" s="110">
        <f t="shared" si="34"/>
        <v>1</v>
      </c>
      <c r="X81" s="110">
        <f t="shared" si="35"/>
        <v>0</v>
      </c>
      <c r="Y81" s="110" t="str">
        <f t="shared" si="36"/>
        <v>HATLOS_6_BWDHY1_energy_PCE40001_CONFIDENTIAL</v>
      </c>
      <c r="Z81" s="110">
        <f>IF(COUNTIFS($Y$2:Y81,Y81)=1,1,0)</f>
        <v>0</v>
      </c>
      <c r="AA81" s="110">
        <f>SUM($Z$2:Z81)*Z81</f>
        <v>0</v>
      </c>
      <c r="AB81" s="110">
        <f>COUNTIFS(resources!B:B,B81)</f>
        <v>1</v>
      </c>
      <c r="AC81" s="110">
        <f t="shared" si="37"/>
        <v>1</v>
      </c>
      <c r="AD81" s="110">
        <f t="shared" si="38"/>
        <v>1</v>
      </c>
      <c r="AE81" s="110">
        <f t="shared" si="39"/>
        <v>0</v>
      </c>
      <c r="AF81" s="110">
        <f t="shared" si="40"/>
        <v>1</v>
      </c>
      <c r="AG81" s="110">
        <f t="shared" si="41"/>
        <v>0</v>
      </c>
      <c r="AH81" s="110">
        <f t="shared" si="42"/>
        <v>0</v>
      </c>
      <c r="AI81" s="110">
        <f t="shared" si="43"/>
        <v>1</v>
      </c>
      <c r="AJ81" s="100">
        <f>ROW()</f>
        <v>81</v>
      </c>
      <c r="AK81" s="100" t="e">
        <f>INDEX('BadRows RECART'!$C$2:$C$1207,MATCH(monthly_gwh_mw!AJ81,'BadRows RECART'!$D$2:$D$1207,0))</f>
        <v>#N/A</v>
      </c>
    </row>
    <row r="82" spans="1:37" ht="20">
      <c r="A82" s="106" t="s">
        <v>3907</v>
      </c>
      <c r="B82" s="106" t="s">
        <v>1583</v>
      </c>
      <c r="C82" s="106" t="s">
        <v>6298</v>
      </c>
      <c r="D82" s="168">
        <v>2026</v>
      </c>
      <c r="E82" s="168">
        <v>9</v>
      </c>
      <c r="F82" s="199">
        <v>0.95327999999998858</v>
      </c>
      <c r="G82" s="212" t="s">
        <v>6314</v>
      </c>
      <c r="H82" s="212" t="s">
        <v>6314</v>
      </c>
      <c r="I82" s="106" t="s">
        <v>556</v>
      </c>
      <c r="K82" s="83" t="s">
        <v>6314</v>
      </c>
      <c r="L82" s="83" t="s">
        <v>6314</v>
      </c>
      <c r="M82" s="45" t="str">
        <f>IF(
ISNA(INDEX(resources!E:E,MATCH(B82,resources!B:B,0))),"fillme",
INDEX(resources!E:E,MATCH(B82,resources!B:B,0)))</f>
        <v>CAISO_Hydro</v>
      </c>
      <c r="N82" s="45">
        <f>IF(
ISNA(INDEX(resources!J:J,MATCH(B82,resources!B:B,0))),"fillme",
INDEX(resources!J:J,MATCH(B82,resources!B:B,0)))</f>
        <v>1</v>
      </c>
      <c r="O82" s="83" t="str">
        <f>IFERROR(INDEX(resources!K:K,MATCH(B82,resources!B:B,0)),"fillme")</f>
        <v>hydro</v>
      </c>
      <c r="P82" s="89" t="str">
        <f t="shared" si="31"/>
        <v>hydro_2026_9</v>
      </c>
      <c r="Q82" s="87">
        <f>INDEX(elcc!G:G,MATCH(P82,elcc!D:D,0))</f>
        <v>0.71</v>
      </c>
      <c r="R82" s="89">
        <f t="shared" si="32"/>
        <v>1</v>
      </c>
      <c r="S82" s="89" t="s">
        <v>6314</v>
      </c>
      <c r="T82" s="89" t="s">
        <v>6314</v>
      </c>
      <c r="U82" s="90" t="str">
        <f t="shared" si="33"/>
        <v>ok</v>
      </c>
      <c r="V82" s="63" t="str">
        <f>INDEX(resources!F:F,MATCH(B82,resources!B:B,0))</f>
        <v>physical</v>
      </c>
      <c r="W82" s="110">
        <f t="shared" si="34"/>
        <v>1</v>
      </c>
      <c r="X82" s="110">
        <f t="shared" si="35"/>
        <v>0</v>
      </c>
      <c r="Y82" s="110" t="str">
        <f t="shared" si="36"/>
        <v>HATLOS_6_BWDHY1_energy_PCE40001_CONFIDENTIAL</v>
      </c>
      <c r="Z82" s="110">
        <f>IF(COUNTIFS($Y$2:Y82,Y82)=1,1,0)</f>
        <v>0</v>
      </c>
      <c r="AA82" s="110">
        <f>SUM($Z$2:Z82)*Z82</f>
        <v>0</v>
      </c>
      <c r="AB82" s="110">
        <f>COUNTIFS(resources!B:B,B82)</f>
        <v>1</v>
      </c>
      <c r="AC82" s="110">
        <f t="shared" si="37"/>
        <v>1</v>
      </c>
      <c r="AD82" s="110">
        <f t="shared" si="38"/>
        <v>1</v>
      </c>
      <c r="AE82" s="110">
        <f t="shared" si="39"/>
        <v>0</v>
      </c>
      <c r="AF82" s="110">
        <f t="shared" si="40"/>
        <v>1</v>
      </c>
      <c r="AG82" s="110">
        <f t="shared" si="41"/>
        <v>0</v>
      </c>
      <c r="AH82" s="110">
        <f t="shared" si="42"/>
        <v>0</v>
      </c>
      <c r="AI82" s="110">
        <f t="shared" si="43"/>
        <v>1</v>
      </c>
      <c r="AJ82" s="100">
        <f>ROW()</f>
        <v>82</v>
      </c>
      <c r="AK82" s="100" t="e">
        <f>INDEX('BadRows RECART'!$C$2:$C$1207,MATCH(monthly_gwh_mw!AJ82,'BadRows RECART'!$D$2:$D$1207,0))</f>
        <v>#N/A</v>
      </c>
    </row>
    <row r="83" spans="1:37" ht="20">
      <c r="A83" s="106" t="s">
        <v>3907</v>
      </c>
      <c r="B83" s="106" t="s">
        <v>1583</v>
      </c>
      <c r="C83" s="106" t="s">
        <v>6298</v>
      </c>
      <c r="D83" s="168">
        <v>2026</v>
      </c>
      <c r="E83" s="168">
        <v>10</v>
      </c>
      <c r="F83" s="199">
        <v>0.9776159999999906</v>
      </c>
      <c r="G83" s="212" t="s">
        <v>6314</v>
      </c>
      <c r="H83" s="212" t="s">
        <v>6314</v>
      </c>
      <c r="I83" s="106" t="s">
        <v>556</v>
      </c>
      <c r="K83" s="83" t="s">
        <v>6314</v>
      </c>
      <c r="L83" s="83" t="s">
        <v>6314</v>
      </c>
      <c r="M83" s="45" t="str">
        <f>IF(
ISNA(INDEX(resources!E:E,MATCH(B83,resources!B:B,0))),"fillme",
INDEX(resources!E:E,MATCH(B83,resources!B:B,0)))</f>
        <v>CAISO_Hydro</v>
      </c>
      <c r="N83" s="45">
        <f>IF(
ISNA(INDEX(resources!J:J,MATCH(B83,resources!B:B,0))),"fillme",
INDEX(resources!J:J,MATCH(B83,resources!B:B,0)))</f>
        <v>1</v>
      </c>
      <c r="O83" s="83" t="str">
        <f>IFERROR(INDEX(resources!K:K,MATCH(B83,resources!B:B,0)),"fillme")</f>
        <v>hydro</v>
      </c>
      <c r="P83" s="89" t="str">
        <f t="shared" si="31"/>
        <v>hydro_2026_10</v>
      </c>
      <c r="Q83" s="87">
        <f>INDEX(elcc!G:G,MATCH(P83,elcc!D:D,0))</f>
        <v>0.64</v>
      </c>
      <c r="R83" s="89">
        <f t="shared" si="32"/>
        <v>1</v>
      </c>
      <c r="S83" s="89" t="s">
        <v>6314</v>
      </c>
      <c r="T83" s="89" t="s">
        <v>6314</v>
      </c>
      <c r="U83" s="90" t="str">
        <f t="shared" si="33"/>
        <v>ok</v>
      </c>
      <c r="V83" s="63" t="str">
        <f>INDEX(resources!F:F,MATCH(B83,resources!B:B,0))</f>
        <v>physical</v>
      </c>
      <c r="W83" s="110">
        <f t="shared" si="34"/>
        <v>1</v>
      </c>
      <c r="X83" s="110">
        <f t="shared" si="35"/>
        <v>0</v>
      </c>
      <c r="Y83" s="110" t="str">
        <f t="shared" si="36"/>
        <v>HATLOS_6_BWDHY1_energy_PCE40001_CONFIDENTIAL</v>
      </c>
      <c r="Z83" s="110">
        <f>IF(COUNTIFS($Y$2:Y83,Y83)=1,1,0)</f>
        <v>0</v>
      </c>
      <c r="AA83" s="110">
        <f>SUM($Z$2:Z83)*Z83</f>
        <v>0</v>
      </c>
      <c r="AB83" s="110">
        <f>COUNTIFS(resources!B:B,B83)</f>
        <v>1</v>
      </c>
      <c r="AC83" s="110">
        <f t="shared" si="37"/>
        <v>1</v>
      </c>
      <c r="AD83" s="110">
        <f t="shared" si="38"/>
        <v>1</v>
      </c>
      <c r="AE83" s="110">
        <f t="shared" si="39"/>
        <v>0</v>
      </c>
      <c r="AF83" s="110">
        <f t="shared" si="40"/>
        <v>1</v>
      </c>
      <c r="AG83" s="110">
        <f t="shared" si="41"/>
        <v>0</v>
      </c>
      <c r="AH83" s="110">
        <f t="shared" si="42"/>
        <v>0</v>
      </c>
      <c r="AI83" s="110">
        <f t="shared" si="43"/>
        <v>1</v>
      </c>
      <c r="AJ83" s="100">
        <f>ROW()</f>
        <v>83</v>
      </c>
      <c r="AK83" s="100" t="e">
        <f>INDEX('BadRows RECART'!$C$2:$C$1207,MATCH(monthly_gwh_mw!AJ83,'BadRows RECART'!$D$2:$D$1207,0))</f>
        <v>#N/A</v>
      </c>
    </row>
    <row r="84" spans="1:37" ht="20">
      <c r="A84" s="106" t="s">
        <v>3907</v>
      </c>
      <c r="B84" s="106" t="s">
        <v>1583</v>
      </c>
      <c r="C84" s="106" t="s">
        <v>6298</v>
      </c>
      <c r="D84" s="168">
        <v>2026</v>
      </c>
      <c r="E84" s="168">
        <v>11</v>
      </c>
      <c r="F84" s="199">
        <v>0.92591999999998265</v>
      </c>
      <c r="G84" s="212" t="s">
        <v>6314</v>
      </c>
      <c r="H84" s="212" t="s">
        <v>6314</v>
      </c>
      <c r="I84" s="106" t="s">
        <v>556</v>
      </c>
      <c r="K84" s="83" t="s">
        <v>6314</v>
      </c>
      <c r="L84" s="83" t="s">
        <v>6314</v>
      </c>
      <c r="M84" s="45" t="str">
        <f>IF(
ISNA(INDEX(resources!E:E,MATCH(B84,resources!B:B,0))),"fillme",
INDEX(resources!E:E,MATCH(B84,resources!B:B,0)))</f>
        <v>CAISO_Hydro</v>
      </c>
      <c r="N84" s="45">
        <f>IF(
ISNA(INDEX(resources!J:J,MATCH(B84,resources!B:B,0))),"fillme",
INDEX(resources!J:J,MATCH(B84,resources!B:B,0)))</f>
        <v>1</v>
      </c>
      <c r="O84" s="83" t="str">
        <f>IFERROR(INDEX(resources!K:K,MATCH(B84,resources!B:B,0)),"fillme")</f>
        <v>hydro</v>
      </c>
      <c r="P84" s="89" t="str">
        <f t="shared" si="31"/>
        <v>hydro_2026_11</v>
      </c>
      <c r="Q84" s="87">
        <f>INDEX(elcc!G:G,MATCH(P84,elcc!D:D,0))</f>
        <v>0.56000000000000005</v>
      </c>
      <c r="R84" s="89">
        <f t="shared" si="32"/>
        <v>1</v>
      </c>
      <c r="S84" s="89" t="s">
        <v>6314</v>
      </c>
      <c r="T84" s="89" t="s">
        <v>6314</v>
      </c>
      <c r="U84" s="90" t="str">
        <f t="shared" si="33"/>
        <v>ok</v>
      </c>
      <c r="V84" s="63" t="str">
        <f>INDEX(resources!F:F,MATCH(B84,resources!B:B,0))</f>
        <v>physical</v>
      </c>
      <c r="W84" s="110">
        <f t="shared" si="34"/>
        <v>1</v>
      </c>
      <c r="X84" s="110">
        <f t="shared" si="35"/>
        <v>0</v>
      </c>
      <c r="Y84" s="110" t="str">
        <f t="shared" si="36"/>
        <v>HATLOS_6_BWDHY1_energy_PCE40001_CONFIDENTIAL</v>
      </c>
      <c r="Z84" s="110">
        <f>IF(COUNTIFS($Y$2:Y84,Y84)=1,1,0)</f>
        <v>0</v>
      </c>
      <c r="AA84" s="110">
        <f>SUM($Z$2:Z84)*Z84</f>
        <v>0</v>
      </c>
      <c r="AB84" s="110">
        <f>COUNTIFS(resources!B:B,B84)</f>
        <v>1</v>
      </c>
      <c r="AC84" s="110">
        <f t="shared" si="37"/>
        <v>1</v>
      </c>
      <c r="AD84" s="110">
        <f t="shared" si="38"/>
        <v>1</v>
      </c>
      <c r="AE84" s="110">
        <f t="shared" si="39"/>
        <v>0</v>
      </c>
      <c r="AF84" s="110">
        <f t="shared" si="40"/>
        <v>1</v>
      </c>
      <c r="AG84" s="110">
        <f t="shared" si="41"/>
        <v>0</v>
      </c>
      <c r="AH84" s="110">
        <f t="shared" si="42"/>
        <v>0</v>
      </c>
      <c r="AI84" s="110">
        <f t="shared" si="43"/>
        <v>1</v>
      </c>
      <c r="AJ84" s="100">
        <f>ROW()</f>
        <v>84</v>
      </c>
      <c r="AK84" s="100" t="e">
        <f>INDEX('BadRows RECART'!$C$2:$C$1207,MATCH(monthly_gwh_mw!AJ84,'BadRows RECART'!$D$2:$D$1207,0))</f>
        <v>#N/A</v>
      </c>
    </row>
    <row r="85" spans="1:37" ht="20">
      <c r="A85" s="106" t="s">
        <v>3907</v>
      </c>
      <c r="B85" s="106" t="s">
        <v>1583</v>
      </c>
      <c r="C85" s="106" t="s">
        <v>6298</v>
      </c>
      <c r="D85" s="168">
        <v>2026</v>
      </c>
      <c r="E85" s="168">
        <v>12</v>
      </c>
      <c r="F85" s="199">
        <v>0.90180199999999333</v>
      </c>
      <c r="G85" s="212" t="s">
        <v>6314</v>
      </c>
      <c r="H85" s="212" t="s">
        <v>6314</v>
      </c>
      <c r="I85" s="106" t="s">
        <v>556</v>
      </c>
      <c r="K85" s="83" t="s">
        <v>6314</v>
      </c>
      <c r="L85" s="83" t="s">
        <v>6314</v>
      </c>
      <c r="M85" s="45" t="str">
        <f>IF(
ISNA(INDEX(resources!E:E,MATCH(B85,resources!B:B,0))),"fillme",
INDEX(resources!E:E,MATCH(B85,resources!B:B,0)))</f>
        <v>CAISO_Hydro</v>
      </c>
      <c r="N85" s="45">
        <f>IF(
ISNA(INDEX(resources!J:J,MATCH(B85,resources!B:B,0))),"fillme",
INDEX(resources!J:J,MATCH(B85,resources!B:B,0)))</f>
        <v>1</v>
      </c>
      <c r="O85" s="83" t="str">
        <f>IFERROR(INDEX(resources!K:K,MATCH(B85,resources!B:B,0)),"fillme")</f>
        <v>hydro</v>
      </c>
      <c r="P85" s="89" t="str">
        <f t="shared" si="31"/>
        <v>hydro_2026_12</v>
      </c>
      <c r="Q85" s="87">
        <f>INDEX(elcc!G:G,MATCH(P85,elcc!D:D,0))</f>
        <v>0.64</v>
      </c>
      <c r="R85" s="89">
        <f t="shared" si="32"/>
        <v>1</v>
      </c>
      <c r="S85" s="89" t="s">
        <v>6314</v>
      </c>
      <c r="T85" s="89" t="s">
        <v>6314</v>
      </c>
      <c r="U85" s="90" t="str">
        <f t="shared" si="33"/>
        <v>ok</v>
      </c>
      <c r="V85" s="63" t="str">
        <f>INDEX(resources!F:F,MATCH(B85,resources!B:B,0))</f>
        <v>physical</v>
      </c>
      <c r="W85" s="110">
        <f t="shared" si="34"/>
        <v>1</v>
      </c>
      <c r="X85" s="110">
        <f t="shared" si="35"/>
        <v>0</v>
      </c>
      <c r="Y85" s="110" t="str">
        <f t="shared" si="36"/>
        <v>HATLOS_6_BWDHY1_energy_PCE40001_CONFIDENTIAL</v>
      </c>
      <c r="Z85" s="110">
        <f>IF(COUNTIFS($Y$2:Y85,Y85)=1,1,0)</f>
        <v>0</v>
      </c>
      <c r="AA85" s="110">
        <f>SUM($Z$2:Z85)*Z85</f>
        <v>0</v>
      </c>
      <c r="AB85" s="110">
        <f>COUNTIFS(resources!B:B,B85)</f>
        <v>1</v>
      </c>
      <c r="AC85" s="110">
        <f t="shared" si="37"/>
        <v>1</v>
      </c>
      <c r="AD85" s="110">
        <f t="shared" si="38"/>
        <v>1</v>
      </c>
      <c r="AE85" s="110">
        <f t="shared" si="39"/>
        <v>0</v>
      </c>
      <c r="AF85" s="110">
        <f t="shared" si="40"/>
        <v>1</v>
      </c>
      <c r="AG85" s="110">
        <f t="shared" si="41"/>
        <v>0</v>
      </c>
      <c r="AH85" s="110">
        <f t="shared" si="42"/>
        <v>0</v>
      </c>
      <c r="AI85" s="110">
        <f t="shared" si="43"/>
        <v>1</v>
      </c>
      <c r="AJ85" s="100">
        <f>ROW()</f>
        <v>85</v>
      </c>
      <c r="AK85" s="100" t="e">
        <f>INDEX('BadRows RECART'!$C$2:$C$1207,MATCH(monthly_gwh_mw!AJ85,'BadRows RECART'!$D$2:$D$1207,0))</f>
        <v>#N/A</v>
      </c>
    </row>
    <row r="86" spans="1:37" ht="20">
      <c r="A86" s="106" t="s">
        <v>3907</v>
      </c>
      <c r="B86" s="106" t="s">
        <v>1583</v>
      </c>
      <c r="C86" s="106" t="s">
        <v>6298</v>
      </c>
      <c r="D86" s="168">
        <v>2027</v>
      </c>
      <c r="E86" s="168">
        <v>1</v>
      </c>
      <c r="F86" s="199">
        <v>1.0133279999999911</v>
      </c>
      <c r="G86" s="212" t="s">
        <v>6314</v>
      </c>
      <c r="H86" s="212" t="s">
        <v>6314</v>
      </c>
      <c r="I86" s="106" t="s">
        <v>556</v>
      </c>
      <c r="K86" s="83" t="s">
        <v>6314</v>
      </c>
      <c r="L86" s="83" t="s">
        <v>6314</v>
      </c>
      <c r="M86" s="45" t="str">
        <f>IF(
ISNA(INDEX(resources!E:E,MATCH(B86,resources!B:B,0))),"fillme",
INDEX(resources!E:E,MATCH(B86,resources!B:B,0)))</f>
        <v>CAISO_Hydro</v>
      </c>
      <c r="N86" s="45">
        <f>IF(
ISNA(INDEX(resources!J:J,MATCH(B86,resources!B:B,0))),"fillme",
INDEX(resources!J:J,MATCH(B86,resources!B:B,0)))</f>
        <v>1</v>
      </c>
      <c r="O86" s="83" t="str">
        <f>IFERROR(INDEX(resources!K:K,MATCH(B86,resources!B:B,0)),"fillme")</f>
        <v>hydro</v>
      </c>
      <c r="P86" s="89" t="str">
        <f t="shared" si="31"/>
        <v>hydro_2027_1</v>
      </c>
      <c r="Q86" s="87">
        <f>INDEX(elcc!G:G,MATCH(P86,elcc!D:D,0))</f>
        <v>0.6</v>
      </c>
      <c r="R86" s="89">
        <f t="shared" si="32"/>
        <v>1</v>
      </c>
      <c r="S86" s="89" t="s">
        <v>6314</v>
      </c>
      <c r="T86" s="89" t="s">
        <v>6314</v>
      </c>
      <c r="U86" s="90" t="str">
        <f t="shared" si="33"/>
        <v>ok</v>
      </c>
      <c r="V86" s="63" t="str">
        <f>INDEX(resources!F:F,MATCH(B86,resources!B:B,0))</f>
        <v>physical</v>
      </c>
      <c r="W86" s="110">
        <f t="shared" si="34"/>
        <v>1</v>
      </c>
      <c r="X86" s="110">
        <f t="shared" si="35"/>
        <v>0</v>
      </c>
      <c r="Y86" s="110" t="str">
        <f t="shared" si="36"/>
        <v>HATLOS_6_BWDHY1_energy_PCE40001_CONFIDENTIAL</v>
      </c>
      <c r="Z86" s="110">
        <f>IF(COUNTIFS($Y$2:Y86,Y86)=1,1,0)</f>
        <v>0</v>
      </c>
      <c r="AA86" s="110">
        <f>SUM($Z$2:Z86)*Z86</f>
        <v>0</v>
      </c>
      <c r="AB86" s="110">
        <f>COUNTIFS(resources!B:B,B86)</f>
        <v>1</v>
      </c>
      <c r="AC86" s="110">
        <f t="shared" si="37"/>
        <v>1</v>
      </c>
      <c r="AD86" s="110">
        <f t="shared" si="38"/>
        <v>1</v>
      </c>
      <c r="AE86" s="110">
        <f t="shared" si="39"/>
        <v>0</v>
      </c>
      <c r="AF86" s="110">
        <f t="shared" si="40"/>
        <v>1</v>
      </c>
      <c r="AG86" s="110">
        <f t="shared" si="41"/>
        <v>0</v>
      </c>
      <c r="AH86" s="110">
        <f t="shared" si="42"/>
        <v>0</v>
      </c>
      <c r="AI86" s="110">
        <f t="shared" si="43"/>
        <v>1</v>
      </c>
      <c r="AJ86" s="100">
        <f>ROW()</f>
        <v>86</v>
      </c>
      <c r="AK86" s="100" t="e">
        <f>INDEX('BadRows RECART'!$C$2:$C$1207,MATCH(monthly_gwh_mw!AJ86,'BadRows RECART'!$D$2:$D$1207,0))</f>
        <v>#N/A</v>
      </c>
    </row>
    <row r="87" spans="1:37" ht="20">
      <c r="A87" s="106" t="s">
        <v>3907</v>
      </c>
      <c r="B87" s="106" t="s">
        <v>1583</v>
      </c>
      <c r="C87" s="106" t="s">
        <v>6298</v>
      </c>
      <c r="D87" s="168">
        <v>2027</v>
      </c>
      <c r="E87" s="168">
        <v>2</v>
      </c>
      <c r="F87" s="199">
        <v>0.97036799999998935</v>
      </c>
      <c r="G87" s="212" t="s">
        <v>6314</v>
      </c>
      <c r="H87" s="212" t="s">
        <v>6314</v>
      </c>
      <c r="I87" s="106" t="s">
        <v>556</v>
      </c>
      <c r="K87" s="83" t="s">
        <v>6314</v>
      </c>
      <c r="L87" s="83" t="s">
        <v>6314</v>
      </c>
      <c r="M87" s="45" t="str">
        <f>IF(
ISNA(INDEX(resources!E:E,MATCH(B87,resources!B:B,0))),"fillme",
INDEX(resources!E:E,MATCH(B87,resources!B:B,0)))</f>
        <v>CAISO_Hydro</v>
      </c>
      <c r="N87" s="45">
        <f>IF(
ISNA(INDEX(resources!J:J,MATCH(B87,resources!B:B,0))),"fillme",
INDEX(resources!J:J,MATCH(B87,resources!B:B,0)))</f>
        <v>1</v>
      </c>
      <c r="O87" s="83" t="str">
        <f>IFERROR(INDEX(resources!K:K,MATCH(B87,resources!B:B,0)),"fillme")</f>
        <v>hydro</v>
      </c>
      <c r="P87" s="89" t="str">
        <f t="shared" si="31"/>
        <v>hydro_2027_2</v>
      </c>
      <c r="Q87" s="87">
        <f>INDEX(elcc!G:G,MATCH(P87,elcc!D:D,0))</f>
        <v>0.7</v>
      </c>
      <c r="R87" s="89">
        <f t="shared" si="32"/>
        <v>1</v>
      </c>
      <c r="S87" s="89" t="s">
        <v>6314</v>
      </c>
      <c r="T87" s="89" t="s">
        <v>6314</v>
      </c>
      <c r="U87" s="90" t="str">
        <f t="shared" si="33"/>
        <v>ok</v>
      </c>
      <c r="V87" s="63" t="str">
        <f>INDEX(resources!F:F,MATCH(B87,resources!B:B,0))</f>
        <v>physical</v>
      </c>
      <c r="W87" s="110">
        <f t="shared" si="34"/>
        <v>1</v>
      </c>
      <c r="X87" s="110">
        <f t="shared" si="35"/>
        <v>0</v>
      </c>
      <c r="Y87" s="110" t="str">
        <f t="shared" si="36"/>
        <v>HATLOS_6_BWDHY1_energy_PCE40001_CONFIDENTIAL</v>
      </c>
      <c r="Z87" s="110">
        <f>IF(COUNTIFS($Y$2:Y87,Y87)=1,1,0)</f>
        <v>0</v>
      </c>
      <c r="AA87" s="110">
        <f>SUM($Z$2:Z87)*Z87</f>
        <v>0</v>
      </c>
      <c r="AB87" s="110">
        <f>COUNTIFS(resources!B:B,B87)</f>
        <v>1</v>
      </c>
      <c r="AC87" s="110">
        <f t="shared" si="37"/>
        <v>1</v>
      </c>
      <c r="AD87" s="110">
        <f t="shared" si="38"/>
        <v>1</v>
      </c>
      <c r="AE87" s="110">
        <f t="shared" si="39"/>
        <v>0</v>
      </c>
      <c r="AF87" s="110">
        <f t="shared" si="40"/>
        <v>1</v>
      </c>
      <c r="AG87" s="110">
        <f t="shared" si="41"/>
        <v>0</v>
      </c>
      <c r="AH87" s="110">
        <f t="shared" si="42"/>
        <v>0</v>
      </c>
      <c r="AI87" s="110">
        <f t="shared" si="43"/>
        <v>1</v>
      </c>
      <c r="AJ87" s="100">
        <f>ROW()</f>
        <v>87</v>
      </c>
      <c r="AK87" s="100" t="e">
        <f>INDEX('BadRows RECART'!$C$2:$C$1207,MATCH(monthly_gwh_mw!AJ87,'BadRows RECART'!$D$2:$D$1207,0))</f>
        <v>#N/A</v>
      </c>
    </row>
    <row r="88" spans="1:37" ht="20">
      <c r="A88" s="106" t="s">
        <v>3907</v>
      </c>
      <c r="B88" s="106" t="s">
        <v>1583</v>
      </c>
      <c r="C88" s="106" t="s">
        <v>6298</v>
      </c>
      <c r="D88" s="168">
        <v>2027</v>
      </c>
      <c r="E88" s="168">
        <v>3</v>
      </c>
      <c r="F88" s="199">
        <v>0.98059199999999203</v>
      </c>
      <c r="G88" s="212" t="s">
        <v>6314</v>
      </c>
      <c r="H88" s="212" t="s">
        <v>6314</v>
      </c>
      <c r="I88" s="106" t="s">
        <v>556</v>
      </c>
      <c r="K88" s="83" t="s">
        <v>6314</v>
      </c>
      <c r="L88" s="83" t="s">
        <v>6314</v>
      </c>
      <c r="M88" s="45" t="str">
        <f>IF(
ISNA(INDEX(resources!E:E,MATCH(B88,resources!B:B,0))),"fillme",
INDEX(resources!E:E,MATCH(B88,resources!B:B,0)))</f>
        <v>CAISO_Hydro</v>
      </c>
      <c r="N88" s="45">
        <f>IF(
ISNA(INDEX(resources!J:J,MATCH(B88,resources!B:B,0))),"fillme",
INDEX(resources!J:J,MATCH(B88,resources!B:B,0)))</f>
        <v>1</v>
      </c>
      <c r="O88" s="83" t="str">
        <f>IFERROR(INDEX(resources!K:K,MATCH(B88,resources!B:B,0)),"fillme")</f>
        <v>hydro</v>
      </c>
      <c r="P88" s="89" t="str">
        <f t="shared" si="31"/>
        <v>hydro_2027_3</v>
      </c>
      <c r="Q88" s="87">
        <f>INDEX(elcc!G:G,MATCH(P88,elcc!D:D,0))</f>
        <v>0.73</v>
      </c>
      <c r="R88" s="89">
        <f t="shared" si="32"/>
        <v>1</v>
      </c>
      <c r="S88" s="89" t="s">
        <v>6314</v>
      </c>
      <c r="T88" s="89" t="s">
        <v>6314</v>
      </c>
      <c r="U88" s="90" t="str">
        <f t="shared" si="33"/>
        <v>ok</v>
      </c>
      <c r="V88" s="63" t="str">
        <f>INDEX(resources!F:F,MATCH(B88,resources!B:B,0))</f>
        <v>physical</v>
      </c>
      <c r="W88" s="110">
        <f t="shared" si="34"/>
        <v>1</v>
      </c>
      <c r="X88" s="110">
        <f t="shared" si="35"/>
        <v>0</v>
      </c>
      <c r="Y88" s="110" t="str">
        <f t="shared" si="36"/>
        <v>HATLOS_6_BWDHY1_energy_PCE40001_CONFIDENTIAL</v>
      </c>
      <c r="Z88" s="110">
        <f>IF(COUNTIFS($Y$2:Y88,Y88)=1,1,0)</f>
        <v>0</v>
      </c>
      <c r="AA88" s="110">
        <f>SUM($Z$2:Z88)*Z88</f>
        <v>0</v>
      </c>
      <c r="AB88" s="110">
        <f>COUNTIFS(resources!B:B,B88)</f>
        <v>1</v>
      </c>
      <c r="AC88" s="110">
        <f t="shared" si="37"/>
        <v>1</v>
      </c>
      <c r="AD88" s="110">
        <f t="shared" si="38"/>
        <v>1</v>
      </c>
      <c r="AE88" s="110">
        <f t="shared" si="39"/>
        <v>0</v>
      </c>
      <c r="AF88" s="110">
        <f t="shared" si="40"/>
        <v>1</v>
      </c>
      <c r="AG88" s="110">
        <f t="shared" si="41"/>
        <v>0</v>
      </c>
      <c r="AH88" s="110">
        <f t="shared" si="42"/>
        <v>0</v>
      </c>
      <c r="AI88" s="110">
        <f t="shared" si="43"/>
        <v>1</v>
      </c>
      <c r="AJ88" s="100">
        <f>ROW()</f>
        <v>88</v>
      </c>
      <c r="AK88" s="100" t="e">
        <f>INDEX('BadRows RECART'!$C$2:$C$1207,MATCH(monthly_gwh_mw!AJ88,'BadRows RECART'!$D$2:$D$1207,0))</f>
        <v>#N/A</v>
      </c>
    </row>
    <row r="89" spans="1:37" ht="20">
      <c r="A89" s="106" t="s">
        <v>3907</v>
      </c>
      <c r="B89" s="106" t="s">
        <v>1583</v>
      </c>
      <c r="C89" s="106" t="s">
        <v>6298</v>
      </c>
      <c r="D89" s="168">
        <v>2027</v>
      </c>
      <c r="E89" s="168">
        <v>4</v>
      </c>
      <c r="F89" s="199">
        <v>0.92016000000000975</v>
      </c>
      <c r="G89" s="212" t="s">
        <v>6314</v>
      </c>
      <c r="H89" s="212" t="s">
        <v>6314</v>
      </c>
      <c r="I89" s="106" t="s">
        <v>556</v>
      </c>
      <c r="K89" s="83" t="s">
        <v>6314</v>
      </c>
      <c r="L89" s="83" t="s">
        <v>6314</v>
      </c>
      <c r="M89" s="45" t="str">
        <f>IF(
ISNA(INDEX(resources!E:E,MATCH(B89,resources!B:B,0))),"fillme",
INDEX(resources!E:E,MATCH(B89,resources!B:B,0)))</f>
        <v>CAISO_Hydro</v>
      </c>
      <c r="N89" s="45">
        <f>IF(
ISNA(INDEX(resources!J:J,MATCH(B89,resources!B:B,0))),"fillme",
INDEX(resources!J:J,MATCH(B89,resources!B:B,0)))</f>
        <v>1</v>
      </c>
      <c r="O89" s="83" t="str">
        <f>IFERROR(INDEX(resources!K:K,MATCH(B89,resources!B:B,0)),"fillme")</f>
        <v>hydro</v>
      </c>
      <c r="P89" s="89" t="str">
        <f t="shared" si="31"/>
        <v>hydro_2027_4</v>
      </c>
      <c r="Q89" s="87">
        <f>INDEX(elcc!G:G,MATCH(P89,elcc!D:D,0))</f>
        <v>0.72</v>
      </c>
      <c r="R89" s="89">
        <f t="shared" si="32"/>
        <v>1</v>
      </c>
      <c r="S89" s="89" t="s">
        <v>6314</v>
      </c>
      <c r="T89" s="89" t="s">
        <v>6314</v>
      </c>
      <c r="U89" s="90" t="str">
        <f t="shared" si="33"/>
        <v>ok</v>
      </c>
      <c r="V89" s="63" t="str">
        <f>INDEX(resources!F:F,MATCH(B89,resources!B:B,0))</f>
        <v>physical</v>
      </c>
      <c r="W89" s="110">
        <f t="shared" si="34"/>
        <v>1</v>
      </c>
      <c r="X89" s="110">
        <f t="shared" si="35"/>
        <v>0</v>
      </c>
      <c r="Y89" s="110" t="str">
        <f t="shared" si="36"/>
        <v>HATLOS_6_BWDHY1_energy_PCE40001_CONFIDENTIAL</v>
      </c>
      <c r="Z89" s="110">
        <f>IF(COUNTIFS($Y$2:Y89,Y89)=1,1,0)</f>
        <v>0</v>
      </c>
      <c r="AA89" s="110">
        <f>SUM($Z$2:Z89)*Z89</f>
        <v>0</v>
      </c>
      <c r="AB89" s="110">
        <f>COUNTIFS(resources!B:B,B89)</f>
        <v>1</v>
      </c>
      <c r="AC89" s="110">
        <f t="shared" si="37"/>
        <v>1</v>
      </c>
      <c r="AD89" s="110">
        <f t="shared" si="38"/>
        <v>1</v>
      </c>
      <c r="AE89" s="110">
        <f t="shared" si="39"/>
        <v>0</v>
      </c>
      <c r="AF89" s="110">
        <f t="shared" si="40"/>
        <v>1</v>
      </c>
      <c r="AG89" s="110">
        <f t="shared" si="41"/>
        <v>0</v>
      </c>
      <c r="AH89" s="110">
        <f t="shared" si="42"/>
        <v>0</v>
      </c>
      <c r="AI89" s="110">
        <f t="shared" si="43"/>
        <v>1</v>
      </c>
      <c r="AJ89" s="100">
        <f>ROW()</f>
        <v>89</v>
      </c>
      <c r="AK89" s="100" t="e">
        <f>INDEX('BadRows RECART'!$C$2:$C$1207,MATCH(monthly_gwh_mw!AJ89,'BadRows RECART'!$D$2:$D$1207,0))</f>
        <v>#N/A</v>
      </c>
    </row>
    <row r="90" spans="1:37" ht="20">
      <c r="A90" s="106" t="s">
        <v>3907</v>
      </c>
      <c r="B90" s="106" t="s">
        <v>1583</v>
      </c>
      <c r="C90" s="106" t="s">
        <v>6298</v>
      </c>
      <c r="D90" s="168">
        <v>2027</v>
      </c>
      <c r="E90" s="168">
        <v>5</v>
      </c>
      <c r="F90" s="199">
        <v>0.95827200000000679</v>
      </c>
      <c r="G90" s="212" t="s">
        <v>6314</v>
      </c>
      <c r="H90" s="212" t="s">
        <v>6314</v>
      </c>
      <c r="I90" s="106" t="s">
        <v>556</v>
      </c>
      <c r="K90" s="83" t="s">
        <v>6314</v>
      </c>
      <c r="L90" s="83" t="s">
        <v>6314</v>
      </c>
      <c r="M90" s="45" t="str">
        <f>IF(
ISNA(INDEX(resources!E:E,MATCH(B90,resources!B:B,0))),"fillme",
INDEX(resources!E:E,MATCH(B90,resources!B:B,0)))</f>
        <v>CAISO_Hydro</v>
      </c>
      <c r="N90" s="45">
        <f>IF(
ISNA(INDEX(resources!J:J,MATCH(B90,resources!B:B,0))),"fillme",
INDEX(resources!J:J,MATCH(B90,resources!B:B,0)))</f>
        <v>1</v>
      </c>
      <c r="O90" s="83" t="str">
        <f>IFERROR(INDEX(resources!K:K,MATCH(B90,resources!B:B,0)),"fillme")</f>
        <v>hydro</v>
      </c>
      <c r="P90" s="89" t="str">
        <f t="shared" si="31"/>
        <v>hydro_2027_5</v>
      </c>
      <c r="Q90" s="87">
        <f>INDEX(elcc!G:G,MATCH(P90,elcc!D:D,0))</f>
        <v>0.69</v>
      </c>
      <c r="R90" s="89">
        <f t="shared" si="32"/>
        <v>1</v>
      </c>
      <c r="S90" s="89" t="s">
        <v>6314</v>
      </c>
      <c r="T90" s="89" t="s">
        <v>6314</v>
      </c>
      <c r="U90" s="90" t="str">
        <f t="shared" si="33"/>
        <v>ok</v>
      </c>
      <c r="V90" s="63" t="str">
        <f>INDEX(resources!F:F,MATCH(B90,resources!B:B,0))</f>
        <v>physical</v>
      </c>
      <c r="W90" s="110">
        <f t="shared" si="34"/>
        <v>1</v>
      </c>
      <c r="X90" s="110">
        <f t="shared" si="35"/>
        <v>0</v>
      </c>
      <c r="Y90" s="110" t="str">
        <f t="shared" si="36"/>
        <v>HATLOS_6_BWDHY1_energy_PCE40001_CONFIDENTIAL</v>
      </c>
      <c r="Z90" s="110">
        <f>IF(COUNTIFS($Y$2:Y90,Y90)=1,1,0)</f>
        <v>0</v>
      </c>
      <c r="AA90" s="110">
        <f>SUM($Z$2:Z90)*Z90</f>
        <v>0</v>
      </c>
      <c r="AB90" s="110">
        <f>COUNTIFS(resources!B:B,B90)</f>
        <v>1</v>
      </c>
      <c r="AC90" s="110">
        <f t="shared" si="37"/>
        <v>1</v>
      </c>
      <c r="AD90" s="110">
        <f t="shared" si="38"/>
        <v>1</v>
      </c>
      <c r="AE90" s="110">
        <f t="shared" si="39"/>
        <v>0</v>
      </c>
      <c r="AF90" s="110">
        <f t="shared" si="40"/>
        <v>1</v>
      </c>
      <c r="AG90" s="110">
        <f t="shared" si="41"/>
        <v>0</v>
      </c>
      <c r="AH90" s="110">
        <f t="shared" si="42"/>
        <v>0</v>
      </c>
      <c r="AI90" s="110">
        <f t="shared" si="43"/>
        <v>1</v>
      </c>
      <c r="AJ90" s="100">
        <f>ROW()</f>
        <v>90</v>
      </c>
      <c r="AK90" s="100" t="e">
        <f>INDEX('BadRows RECART'!$C$2:$C$1207,MATCH(monthly_gwh_mw!AJ90,'BadRows RECART'!$D$2:$D$1207,0))</f>
        <v>#N/A</v>
      </c>
    </row>
    <row r="91" spans="1:37" ht="20">
      <c r="A91" s="106" t="s">
        <v>3907</v>
      </c>
      <c r="B91" s="106" t="s">
        <v>1583</v>
      </c>
      <c r="C91" s="106" t="s">
        <v>6298</v>
      </c>
      <c r="D91" s="168">
        <v>2027</v>
      </c>
      <c r="E91" s="168">
        <v>6</v>
      </c>
      <c r="F91" s="199">
        <v>0.93887999999998661</v>
      </c>
      <c r="G91" s="212" t="s">
        <v>6314</v>
      </c>
      <c r="H91" s="212" t="s">
        <v>6314</v>
      </c>
      <c r="I91" s="106" t="s">
        <v>556</v>
      </c>
      <c r="K91" s="83" t="s">
        <v>6314</v>
      </c>
      <c r="L91" s="83" t="s">
        <v>6314</v>
      </c>
      <c r="M91" s="45" t="str">
        <f>IF(
ISNA(INDEX(resources!E:E,MATCH(B91,resources!B:B,0))),"fillme",
INDEX(resources!E:E,MATCH(B91,resources!B:B,0)))</f>
        <v>CAISO_Hydro</v>
      </c>
      <c r="N91" s="45">
        <f>IF(
ISNA(INDEX(resources!J:J,MATCH(B91,resources!B:B,0))),"fillme",
INDEX(resources!J:J,MATCH(B91,resources!B:B,0)))</f>
        <v>1</v>
      </c>
      <c r="O91" s="83" t="str">
        <f>IFERROR(INDEX(resources!K:K,MATCH(B91,resources!B:B,0)),"fillme")</f>
        <v>hydro</v>
      </c>
      <c r="P91" s="89" t="str">
        <f t="shared" si="31"/>
        <v>hydro_2027_6</v>
      </c>
      <c r="Q91" s="87">
        <f>INDEX(elcc!G:G,MATCH(P91,elcc!D:D,0))</f>
        <v>0.74</v>
      </c>
      <c r="R91" s="89">
        <f t="shared" si="32"/>
        <v>1</v>
      </c>
      <c r="S91" s="89" t="s">
        <v>6314</v>
      </c>
      <c r="T91" s="89" t="s">
        <v>6314</v>
      </c>
      <c r="U91" s="90" t="str">
        <f t="shared" si="33"/>
        <v>ok</v>
      </c>
      <c r="V91" s="63" t="str">
        <f>INDEX(resources!F:F,MATCH(B91,resources!B:B,0))</f>
        <v>physical</v>
      </c>
      <c r="W91" s="110">
        <f t="shared" si="34"/>
        <v>1</v>
      </c>
      <c r="X91" s="110">
        <f t="shared" si="35"/>
        <v>0</v>
      </c>
      <c r="Y91" s="110" t="str">
        <f t="shared" si="36"/>
        <v>HATLOS_6_BWDHY1_energy_PCE40001_CONFIDENTIAL</v>
      </c>
      <c r="Z91" s="110">
        <f>IF(COUNTIFS($Y$2:Y91,Y91)=1,1,0)</f>
        <v>0</v>
      </c>
      <c r="AA91" s="110">
        <f>SUM($Z$2:Z91)*Z91</f>
        <v>0</v>
      </c>
      <c r="AB91" s="110">
        <f>COUNTIFS(resources!B:B,B91)</f>
        <v>1</v>
      </c>
      <c r="AC91" s="110">
        <f t="shared" si="37"/>
        <v>1</v>
      </c>
      <c r="AD91" s="110">
        <f t="shared" si="38"/>
        <v>1</v>
      </c>
      <c r="AE91" s="110">
        <f t="shared" si="39"/>
        <v>0</v>
      </c>
      <c r="AF91" s="110">
        <f t="shared" si="40"/>
        <v>1</v>
      </c>
      <c r="AG91" s="110">
        <f t="shared" si="41"/>
        <v>0</v>
      </c>
      <c r="AH91" s="110">
        <f t="shared" si="42"/>
        <v>0</v>
      </c>
      <c r="AI91" s="110">
        <f t="shared" si="43"/>
        <v>1</v>
      </c>
      <c r="AJ91" s="100">
        <f>ROW()</f>
        <v>91</v>
      </c>
      <c r="AK91" s="100" t="e">
        <f>INDEX('BadRows RECART'!$C$2:$C$1207,MATCH(monthly_gwh_mw!AJ91,'BadRows RECART'!$D$2:$D$1207,0))</f>
        <v>#N/A</v>
      </c>
    </row>
    <row r="92" spans="1:37" ht="20">
      <c r="A92" s="106" t="s">
        <v>3907</v>
      </c>
      <c r="B92" s="106" t="s">
        <v>1583</v>
      </c>
      <c r="C92" s="106" t="s">
        <v>6298</v>
      </c>
      <c r="D92" s="168">
        <v>2027</v>
      </c>
      <c r="E92" s="168">
        <v>7</v>
      </c>
      <c r="F92" s="199">
        <v>0.91809600000000902</v>
      </c>
      <c r="G92" s="212" t="s">
        <v>6314</v>
      </c>
      <c r="H92" s="212" t="s">
        <v>6314</v>
      </c>
      <c r="I92" s="106" t="s">
        <v>556</v>
      </c>
      <c r="K92" s="83" t="s">
        <v>6314</v>
      </c>
      <c r="L92" s="83" t="s">
        <v>6314</v>
      </c>
      <c r="M92" s="45" t="str">
        <f>IF(
ISNA(INDEX(resources!E:E,MATCH(B92,resources!B:B,0))),"fillme",
INDEX(resources!E:E,MATCH(B92,resources!B:B,0)))</f>
        <v>CAISO_Hydro</v>
      </c>
      <c r="N92" s="45">
        <f>IF(
ISNA(INDEX(resources!J:J,MATCH(B92,resources!B:B,0))),"fillme",
INDEX(resources!J:J,MATCH(B92,resources!B:B,0)))</f>
        <v>1</v>
      </c>
      <c r="O92" s="83" t="str">
        <f>IFERROR(INDEX(resources!K:K,MATCH(B92,resources!B:B,0)),"fillme")</f>
        <v>hydro</v>
      </c>
      <c r="P92" s="89" t="str">
        <f t="shared" si="31"/>
        <v>hydro_2027_7</v>
      </c>
      <c r="Q92" s="87">
        <f>INDEX(elcc!G:G,MATCH(P92,elcc!D:D,0))</f>
        <v>0.73</v>
      </c>
      <c r="R92" s="89">
        <f t="shared" si="32"/>
        <v>1</v>
      </c>
      <c r="S92" s="89" t="s">
        <v>6314</v>
      </c>
      <c r="T92" s="89" t="s">
        <v>6314</v>
      </c>
      <c r="U92" s="90" t="str">
        <f t="shared" si="33"/>
        <v>ok</v>
      </c>
      <c r="V92" s="63" t="str">
        <f>INDEX(resources!F:F,MATCH(B92,resources!B:B,0))</f>
        <v>physical</v>
      </c>
      <c r="W92" s="110">
        <f t="shared" si="34"/>
        <v>1</v>
      </c>
      <c r="X92" s="110">
        <f t="shared" si="35"/>
        <v>0</v>
      </c>
      <c r="Y92" s="110" t="str">
        <f t="shared" si="36"/>
        <v>HATLOS_6_BWDHY1_energy_PCE40001_CONFIDENTIAL</v>
      </c>
      <c r="Z92" s="110">
        <f>IF(COUNTIFS($Y$2:Y92,Y92)=1,1,0)</f>
        <v>0</v>
      </c>
      <c r="AA92" s="110">
        <f>SUM($Z$2:Z92)*Z92</f>
        <v>0</v>
      </c>
      <c r="AB92" s="110">
        <f>COUNTIFS(resources!B:B,B92)</f>
        <v>1</v>
      </c>
      <c r="AC92" s="110">
        <f t="shared" si="37"/>
        <v>1</v>
      </c>
      <c r="AD92" s="110">
        <f t="shared" si="38"/>
        <v>1</v>
      </c>
      <c r="AE92" s="110">
        <f t="shared" si="39"/>
        <v>0</v>
      </c>
      <c r="AF92" s="110">
        <f t="shared" si="40"/>
        <v>1</v>
      </c>
      <c r="AG92" s="110">
        <f t="shared" si="41"/>
        <v>0</v>
      </c>
      <c r="AH92" s="110">
        <f t="shared" si="42"/>
        <v>0</v>
      </c>
      <c r="AI92" s="110">
        <f t="shared" si="43"/>
        <v>1</v>
      </c>
      <c r="AJ92" s="100">
        <f>ROW()</f>
        <v>92</v>
      </c>
      <c r="AK92" s="100" t="e">
        <f>INDEX('BadRows RECART'!$C$2:$C$1207,MATCH(monthly_gwh_mw!AJ92,'BadRows RECART'!$D$2:$D$1207,0))</f>
        <v>#N/A</v>
      </c>
    </row>
    <row r="93" spans="1:37" ht="20">
      <c r="A93" s="106" t="s">
        <v>3907</v>
      </c>
      <c r="B93" s="106" t="s">
        <v>1583</v>
      </c>
      <c r="C93" s="106" t="s">
        <v>6298</v>
      </c>
      <c r="D93" s="168">
        <v>2027</v>
      </c>
      <c r="E93" s="168">
        <v>8</v>
      </c>
      <c r="F93" s="199">
        <v>0.98356800000000189</v>
      </c>
      <c r="G93" s="212" t="s">
        <v>6314</v>
      </c>
      <c r="H93" s="212" t="s">
        <v>6314</v>
      </c>
      <c r="I93" s="106" t="s">
        <v>556</v>
      </c>
      <c r="K93" s="83" t="s">
        <v>6314</v>
      </c>
      <c r="L93" s="83" t="s">
        <v>6314</v>
      </c>
      <c r="M93" s="45" t="str">
        <f>IF(
ISNA(INDEX(resources!E:E,MATCH(B93,resources!B:B,0))),"fillme",
INDEX(resources!E:E,MATCH(B93,resources!B:B,0)))</f>
        <v>CAISO_Hydro</v>
      </c>
      <c r="N93" s="45">
        <f>IF(
ISNA(INDEX(resources!J:J,MATCH(B93,resources!B:B,0))),"fillme",
INDEX(resources!J:J,MATCH(B93,resources!B:B,0)))</f>
        <v>1</v>
      </c>
      <c r="O93" s="83" t="str">
        <f>IFERROR(INDEX(resources!K:K,MATCH(B93,resources!B:B,0)),"fillme")</f>
        <v>hydro</v>
      </c>
      <c r="P93" s="89" t="str">
        <f t="shared" si="31"/>
        <v>hydro_2027_8</v>
      </c>
      <c r="Q93" s="87">
        <f>INDEX(elcc!G:G,MATCH(P93,elcc!D:D,0))</f>
        <v>0.72</v>
      </c>
      <c r="R93" s="89">
        <f t="shared" si="32"/>
        <v>1</v>
      </c>
      <c r="S93" s="89" t="s">
        <v>6314</v>
      </c>
      <c r="T93" s="89" t="s">
        <v>6314</v>
      </c>
      <c r="U93" s="90" t="str">
        <f t="shared" si="33"/>
        <v>ok</v>
      </c>
      <c r="V93" s="63" t="str">
        <f>INDEX(resources!F:F,MATCH(B93,resources!B:B,0))</f>
        <v>physical</v>
      </c>
      <c r="W93" s="110">
        <f t="shared" si="34"/>
        <v>1</v>
      </c>
      <c r="X93" s="110">
        <f t="shared" si="35"/>
        <v>0</v>
      </c>
      <c r="Y93" s="110" t="str">
        <f t="shared" si="36"/>
        <v>HATLOS_6_BWDHY1_energy_PCE40001_CONFIDENTIAL</v>
      </c>
      <c r="Z93" s="110">
        <f>IF(COUNTIFS($Y$2:Y93,Y93)=1,1,0)</f>
        <v>0</v>
      </c>
      <c r="AA93" s="110">
        <f>SUM($Z$2:Z93)*Z93</f>
        <v>0</v>
      </c>
      <c r="AB93" s="110">
        <f>COUNTIFS(resources!B:B,B93)</f>
        <v>1</v>
      </c>
      <c r="AC93" s="110">
        <f t="shared" si="37"/>
        <v>1</v>
      </c>
      <c r="AD93" s="110">
        <f t="shared" si="38"/>
        <v>1</v>
      </c>
      <c r="AE93" s="110">
        <f t="shared" si="39"/>
        <v>0</v>
      </c>
      <c r="AF93" s="110">
        <f t="shared" si="40"/>
        <v>1</v>
      </c>
      <c r="AG93" s="110">
        <f t="shared" si="41"/>
        <v>0</v>
      </c>
      <c r="AH93" s="110">
        <f t="shared" si="42"/>
        <v>0</v>
      </c>
      <c r="AI93" s="110">
        <f t="shared" si="43"/>
        <v>1</v>
      </c>
      <c r="AJ93" s="100">
        <f>ROW()</f>
        <v>93</v>
      </c>
      <c r="AK93" s="100" t="e">
        <f>INDEX('BadRows RECART'!$C$2:$C$1207,MATCH(monthly_gwh_mw!AJ93,'BadRows RECART'!$D$2:$D$1207,0))</f>
        <v>#N/A</v>
      </c>
    </row>
    <row r="94" spans="1:37" ht="20">
      <c r="A94" s="106" t="s">
        <v>3907</v>
      </c>
      <c r="B94" s="106" t="s">
        <v>1583</v>
      </c>
      <c r="C94" s="106" t="s">
        <v>6298</v>
      </c>
      <c r="D94" s="168">
        <v>2027</v>
      </c>
      <c r="E94" s="168">
        <v>9</v>
      </c>
      <c r="F94" s="199">
        <v>0.95327999999998858</v>
      </c>
      <c r="G94" s="212" t="s">
        <v>6314</v>
      </c>
      <c r="H94" s="212" t="s">
        <v>6314</v>
      </c>
      <c r="I94" s="106" t="s">
        <v>556</v>
      </c>
      <c r="K94" s="83" t="s">
        <v>6314</v>
      </c>
      <c r="L94" s="83" t="s">
        <v>6314</v>
      </c>
      <c r="M94" s="45" t="str">
        <f>IF(
ISNA(INDEX(resources!E:E,MATCH(B94,resources!B:B,0))),"fillme",
INDEX(resources!E:E,MATCH(B94,resources!B:B,0)))</f>
        <v>CAISO_Hydro</v>
      </c>
      <c r="N94" s="45">
        <f>IF(
ISNA(INDEX(resources!J:J,MATCH(B94,resources!B:B,0))),"fillme",
INDEX(resources!J:J,MATCH(B94,resources!B:B,0)))</f>
        <v>1</v>
      </c>
      <c r="O94" s="83" t="str">
        <f>IFERROR(INDEX(resources!K:K,MATCH(B94,resources!B:B,0)),"fillme")</f>
        <v>hydro</v>
      </c>
      <c r="P94" s="89" t="str">
        <f t="shared" si="31"/>
        <v>hydro_2027_9</v>
      </c>
      <c r="Q94" s="87">
        <f>INDEX(elcc!G:G,MATCH(P94,elcc!D:D,0))</f>
        <v>0.71</v>
      </c>
      <c r="R94" s="89">
        <f t="shared" si="32"/>
        <v>1</v>
      </c>
      <c r="S94" s="89" t="s">
        <v>6314</v>
      </c>
      <c r="T94" s="89" t="s">
        <v>6314</v>
      </c>
      <c r="U94" s="90" t="str">
        <f t="shared" si="33"/>
        <v>ok</v>
      </c>
      <c r="V94" s="63" t="str">
        <f>INDEX(resources!F:F,MATCH(B94,resources!B:B,0))</f>
        <v>physical</v>
      </c>
      <c r="W94" s="110">
        <f t="shared" si="34"/>
        <v>1</v>
      </c>
      <c r="X94" s="110">
        <f t="shared" si="35"/>
        <v>0</v>
      </c>
      <c r="Y94" s="110" t="str">
        <f t="shared" si="36"/>
        <v>HATLOS_6_BWDHY1_energy_PCE40001_CONFIDENTIAL</v>
      </c>
      <c r="Z94" s="110">
        <f>IF(COUNTIFS($Y$2:Y94,Y94)=1,1,0)</f>
        <v>0</v>
      </c>
      <c r="AA94" s="110">
        <f>SUM($Z$2:Z94)*Z94</f>
        <v>0</v>
      </c>
      <c r="AB94" s="110">
        <f>COUNTIFS(resources!B:B,B94)</f>
        <v>1</v>
      </c>
      <c r="AC94" s="110">
        <f t="shared" si="37"/>
        <v>1</v>
      </c>
      <c r="AD94" s="110">
        <f t="shared" si="38"/>
        <v>1</v>
      </c>
      <c r="AE94" s="110">
        <f t="shared" si="39"/>
        <v>0</v>
      </c>
      <c r="AF94" s="110">
        <f t="shared" si="40"/>
        <v>1</v>
      </c>
      <c r="AG94" s="110">
        <f t="shared" si="41"/>
        <v>0</v>
      </c>
      <c r="AH94" s="110">
        <f t="shared" si="42"/>
        <v>0</v>
      </c>
      <c r="AI94" s="110">
        <f t="shared" si="43"/>
        <v>1</v>
      </c>
      <c r="AJ94" s="100">
        <f>ROW()</f>
        <v>94</v>
      </c>
      <c r="AK94" s="100" t="e">
        <f>INDEX('BadRows RECART'!$C$2:$C$1207,MATCH(monthly_gwh_mw!AJ94,'BadRows RECART'!$D$2:$D$1207,0))</f>
        <v>#N/A</v>
      </c>
    </row>
    <row r="95" spans="1:37" ht="20">
      <c r="A95" s="106" t="s">
        <v>3907</v>
      </c>
      <c r="B95" s="106" t="s">
        <v>1583</v>
      </c>
      <c r="C95" s="106" t="s">
        <v>6298</v>
      </c>
      <c r="D95" s="168">
        <v>2027</v>
      </c>
      <c r="E95" s="168">
        <v>10</v>
      </c>
      <c r="F95" s="199">
        <v>0.9776159999999906</v>
      </c>
      <c r="G95" s="212" t="s">
        <v>6314</v>
      </c>
      <c r="H95" s="212" t="s">
        <v>6314</v>
      </c>
      <c r="I95" s="106" t="s">
        <v>556</v>
      </c>
      <c r="K95" s="83" t="s">
        <v>6314</v>
      </c>
      <c r="L95" s="83" t="s">
        <v>6314</v>
      </c>
      <c r="M95" s="45" t="str">
        <f>IF(
ISNA(INDEX(resources!E:E,MATCH(B95,resources!B:B,0))),"fillme",
INDEX(resources!E:E,MATCH(B95,resources!B:B,0)))</f>
        <v>CAISO_Hydro</v>
      </c>
      <c r="N95" s="45">
        <f>IF(
ISNA(INDEX(resources!J:J,MATCH(B95,resources!B:B,0))),"fillme",
INDEX(resources!J:J,MATCH(B95,resources!B:B,0)))</f>
        <v>1</v>
      </c>
      <c r="O95" s="83" t="str">
        <f>IFERROR(INDEX(resources!K:K,MATCH(B95,resources!B:B,0)),"fillme")</f>
        <v>hydro</v>
      </c>
      <c r="P95" s="89" t="str">
        <f t="shared" si="31"/>
        <v>hydro_2027_10</v>
      </c>
      <c r="Q95" s="87">
        <f>INDEX(elcc!G:G,MATCH(P95,elcc!D:D,0))</f>
        <v>0.64</v>
      </c>
      <c r="R95" s="89">
        <f t="shared" si="32"/>
        <v>1</v>
      </c>
      <c r="S95" s="89" t="s">
        <v>6314</v>
      </c>
      <c r="T95" s="89" t="s">
        <v>6314</v>
      </c>
      <c r="U95" s="90" t="str">
        <f t="shared" si="33"/>
        <v>ok</v>
      </c>
      <c r="V95" s="63" t="str">
        <f>INDEX(resources!F:F,MATCH(B95,resources!B:B,0))</f>
        <v>physical</v>
      </c>
      <c r="W95" s="110">
        <f t="shared" si="34"/>
        <v>1</v>
      </c>
      <c r="X95" s="110">
        <f t="shared" si="35"/>
        <v>0</v>
      </c>
      <c r="Y95" s="110" t="str">
        <f t="shared" si="36"/>
        <v>HATLOS_6_BWDHY1_energy_PCE40001_CONFIDENTIAL</v>
      </c>
      <c r="Z95" s="110">
        <f>IF(COUNTIFS($Y$2:Y95,Y95)=1,1,0)</f>
        <v>0</v>
      </c>
      <c r="AA95" s="110">
        <f>SUM($Z$2:Z95)*Z95</f>
        <v>0</v>
      </c>
      <c r="AB95" s="110">
        <f>COUNTIFS(resources!B:B,B95)</f>
        <v>1</v>
      </c>
      <c r="AC95" s="110">
        <f t="shared" si="37"/>
        <v>1</v>
      </c>
      <c r="AD95" s="110">
        <f t="shared" si="38"/>
        <v>1</v>
      </c>
      <c r="AE95" s="110">
        <f t="shared" si="39"/>
        <v>0</v>
      </c>
      <c r="AF95" s="110">
        <f t="shared" si="40"/>
        <v>1</v>
      </c>
      <c r="AG95" s="110">
        <f t="shared" si="41"/>
        <v>0</v>
      </c>
      <c r="AH95" s="110">
        <f t="shared" si="42"/>
        <v>0</v>
      </c>
      <c r="AI95" s="110">
        <f t="shared" si="43"/>
        <v>1</v>
      </c>
      <c r="AJ95" s="100">
        <f>ROW()</f>
        <v>95</v>
      </c>
      <c r="AK95" s="100" t="e">
        <f>INDEX('BadRows RECART'!$C$2:$C$1207,MATCH(monthly_gwh_mw!AJ95,'BadRows RECART'!$D$2:$D$1207,0))</f>
        <v>#N/A</v>
      </c>
    </row>
    <row r="96" spans="1:37" ht="20">
      <c r="A96" s="106" t="s">
        <v>3907</v>
      </c>
      <c r="B96" s="106" t="s">
        <v>1583</v>
      </c>
      <c r="C96" s="106" t="s">
        <v>6298</v>
      </c>
      <c r="D96" s="168">
        <v>2027</v>
      </c>
      <c r="E96" s="168">
        <v>11</v>
      </c>
      <c r="F96" s="199">
        <v>0.92591999999998265</v>
      </c>
      <c r="G96" s="212" t="s">
        <v>6314</v>
      </c>
      <c r="H96" s="212" t="s">
        <v>6314</v>
      </c>
      <c r="I96" s="106" t="s">
        <v>556</v>
      </c>
      <c r="K96" s="83" t="s">
        <v>6314</v>
      </c>
      <c r="L96" s="83" t="s">
        <v>6314</v>
      </c>
      <c r="M96" s="45" t="str">
        <f>IF(
ISNA(INDEX(resources!E:E,MATCH(B96,resources!B:B,0))),"fillme",
INDEX(resources!E:E,MATCH(B96,resources!B:B,0)))</f>
        <v>CAISO_Hydro</v>
      </c>
      <c r="N96" s="45">
        <f>IF(
ISNA(INDEX(resources!J:J,MATCH(B96,resources!B:B,0))),"fillme",
INDEX(resources!J:J,MATCH(B96,resources!B:B,0)))</f>
        <v>1</v>
      </c>
      <c r="O96" s="83" t="str">
        <f>IFERROR(INDEX(resources!K:K,MATCH(B96,resources!B:B,0)),"fillme")</f>
        <v>hydro</v>
      </c>
      <c r="P96" s="89" t="str">
        <f t="shared" si="31"/>
        <v>hydro_2027_11</v>
      </c>
      <c r="Q96" s="87">
        <f>INDEX(elcc!G:G,MATCH(P96,elcc!D:D,0))</f>
        <v>0.56000000000000005</v>
      </c>
      <c r="R96" s="89">
        <f t="shared" si="32"/>
        <v>1</v>
      </c>
      <c r="S96" s="89" t="s">
        <v>6314</v>
      </c>
      <c r="T96" s="89" t="s">
        <v>6314</v>
      </c>
      <c r="U96" s="90" t="str">
        <f t="shared" si="33"/>
        <v>ok</v>
      </c>
      <c r="V96" s="63" t="str">
        <f>INDEX(resources!F:F,MATCH(B96,resources!B:B,0))</f>
        <v>physical</v>
      </c>
      <c r="W96" s="110">
        <f t="shared" si="34"/>
        <v>1</v>
      </c>
      <c r="X96" s="110">
        <f t="shared" si="35"/>
        <v>0</v>
      </c>
      <c r="Y96" s="110" t="str">
        <f t="shared" si="36"/>
        <v>HATLOS_6_BWDHY1_energy_PCE40001_CONFIDENTIAL</v>
      </c>
      <c r="Z96" s="110">
        <f>IF(COUNTIFS($Y$2:Y96,Y96)=1,1,0)</f>
        <v>0</v>
      </c>
      <c r="AA96" s="110">
        <f>SUM($Z$2:Z96)*Z96</f>
        <v>0</v>
      </c>
      <c r="AB96" s="110">
        <f>COUNTIFS(resources!B:B,B96)</f>
        <v>1</v>
      </c>
      <c r="AC96" s="110">
        <f t="shared" si="37"/>
        <v>1</v>
      </c>
      <c r="AD96" s="110">
        <f t="shared" si="38"/>
        <v>1</v>
      </c>
      <c r="AE96" s="110">
        <f t="shared" si="39"/>
        <v>0</v>
      </c>
      <c r="AF96" s="110">
        <f t="shared" si="40"/>
        <v>1</v>
      </c>
      <c r="AG96" s="110">
        <f t="shared" si="41"/>
        <v>0</v>
      </c>
      <c r="AH96" s="110">
        <f t="shared" si="42"/>
        <v>0</v>
      </c>
      <c r="AI96" s="110">
        <f t="shared" si="43"/>
        <v>1</v>
      </c>
      <c r="AJ96" s="100">
        <f>ROW()</f>
        <v>96</v>
      </c>
      <c r="AK96" s="100" t="e">
        <f>INDEX('BadRows RECART'!$C$2:$C$1207,MATCH(monthly_gwh_mw!AJ96,'BadRows RECART'!$D$2:$D$1207,0))</f>
        <v>#N/A</v>
      </c>
    </row>
    <row r="97" spans="1:37" ht="20">
      <c r="A97" s="106" t="s">
        <v>3907</v>
      </c>
      <c r="B97" s="106" t="s">
        <v>1583</v>
      </c>
      <c r="C97" s="106" t="s">
        <v>6298</v>
      </c>
      <c r="D97" s="168">
        <v>2027</v>
      </c>
      <c r="E97" s="168">
        <v>12</v>
      </c>
      <c r="F97" s="199">
        <v>0.90180199999999333</v>
      </c>
      <c r="G97" s="212" t="s">
        <v>6314</v>
      </c>
      <c r="H97" s="212" t="s">
        <v>6314</v>
      </c>
      <c r="I97" s="106" t="s">
        <v>556</v>
      </c>
      <c r="K97" s="83" t="s">
        <v>6314</v>
      </c>
      <c r="L97" s="83" t="s">
        <v>6314</v>
      </c>
      <c r="M97" s="45" t="str">
        <f>IF(
ISNA(INDEX(resources!E:E,MATCH(B97,resources!B:B,0))),"fillme",
INDEX(resources!E:E,MATCH(B97,resources!B:B,0)))</f>
        <v>CAISO_Hydro</v>
      </c>
      <c r="N97" s="45">
        <f>IF(
ISNA(INDEX(resources!J:J,MATCH(B97,resources!B:B,0))),"fillme",
INDEX(resources!J:J,MATCH(B97,resources!B:B,0)))</f>
        <v>1</v>
      </c>
      <c r="O97" s="83" t="str">
        <f>IFERROR(INDEX(resources!K:K,MATCH(B97,resources!B:B,0)),"fillme")</f>
        <v>hydro</v>
      </c>
      <c r="P97" s="89" t="str">
        <f t="shared" si="31"/>
        <v>hydro_2027_12</v>
      </c>
      <c r="Q97" s="87">
        <f>INDEX(elcc!G:G,MATCH(P97,elcc!D:D,0))</f>
        <v>0.64</v>
      </c>
      <c r="R97" s="89">
        <f t="shared" si="32"/>
        <v>1</v>
      </c>
      <c r="S97" s="89" t="s">
        <v>6314</v>
      </c>
      <c r="T97" s="89" t="s">
        <v>6314</v>
      </c>
      <c r="U97" s="90" t="str">
        <f t="shared" si="33"/>
        <v>ok</v>
      </c>
      <c r="V97" s="63" t="str">
        <f>INDEX(resources!F:F,MATCH(B97,resources!B:B,0))</f>
        <v>physical</v>
      </c>
      <c r="W97" s="110">
        <f t="shared" si="34"/>
        <v>1</v>
      </c>
      <c r="X97" s="110">
        <f t="shared" si="35"/>
        <v>0</v>
      </c>
      <c r="Y97" s="110" t="str">
        <f t="shared" si="36"/>
        <v>HATLOS_6_BWDHY1_energy_PCE40001_CONFIDENTIAL</v>
      </c>
      <c r="Z97" s="110">
        <f>IF(COUNTIFS($Y$2:Y97,Y97)=1,1,0)</f>
        <v>0</v>
      </c>
      <c r="AA97" s="110">
        <f>SUM($Z$2:Z97)*Z97</f>
        <v>0</v>
      </c>
      <c r="AB97" s="110">
        <f>COUNTIFS(resources!B:B,B97)</f>
        <v>1</v>
      </c>
      <c r="AC97" s="110">
        <f t="shared" si="37"/>
        <v>1</v>
      </c>
      <c r="AD97" s="110">
        <f t="shared" si="38"/>
        <v>1</v>
      </c>
      <c r="AE97" s="110">
        <f t="shared" si="39"/>
        <v>0</v>
      </c>
      <c r="AF97" s="110">
        <f t="shared" si="40"/>
        <v>1</v>
      </c>
      <c r="AG97" s="110">
        <f t="shared" si="41"/>
        <v>0</v>
      </c>
      <c r="AH97" s="110">
        <f t="shared" si="42"/>
        <v>0</v>
      </c>
      <c r="AI97" s="110">
        <f t="shared" si="43"/>
        <v>1</v>
      </c>
      <c r="AJ97" s="100">
        <f>ROW()</f>
        <v>97</v>
      </c>
      <c r="AK97" s="100" t="e">
        <f>INDEX('BadRows RECART'!$C$2:$C$1207,MATCH(monthly_gwh_mw!AJ97,'BadRows RECART'!$D$2:$D$1207,0))</f>
        <v>#N/A</v>
      </c>
    </row>
    <row r="98" spans="1:37" ht="20">
      <c r="A98" s="106" t="s">
        <v>3907</v>
      </c>
      <c r="B98" s="106" t="s">
        <v>1583</v>
      </c>
      <c r="C98" s="106" t="s">
        <v>6298</v>
      </c>
      <c r="D98" s="168">
        <v>2028</v>
      </c>
      <c r="E98" s="168">
        <v>1</v>
      </c>
      <c r="F98" s="199">
        <v>1.0133279999999911</v>
      </c>
      <c r="G98" s="212" t="s">
        <v>6314</v>
      </c>
      <c r="H98" s="212" t="s">
        <v>6314</v>
      </c>
      <c r="I98" s="106" t="s">
        <v>556</v>
      </c>
      <c r="K98" s="83" t="s">
        <v>6314</v>
      </c>
      <c r="L98" s="83" t="s">
        <v>6314</v>
      </c>
      <c r="M98" s="45" t="str">
        <f>IF(
ISNA(INDEX(resources!E:E,MATCH(B98,resources!B:B,0))),"fillme",
INDEX(resources!E:E,MATCH(B98,resources!B:B,0)))</f>
        <v>CAISO_Hydro</v>
      </c>
      <c r="N98" s="45">
        <f>IF(
ISNA(INDEX(resources!J:J,MATCH(B98,resources!B:B,0))),"fillme",
INDEX(resources!J:J,MATCH(B98,resources!B:B,0)))</f>
        <v>1</v>
      </c>
      <c r="O98" s="83" t="str">
        <f>IFERROR(INDEX(resources!K:K,MATCH(B98,resources!B:B,0)),"fillme")</f>
        <v>hydro</v>
      </c>
      <c r="P98" s="89" t="str">
        <f t="shared" si="31"/>
        <v>hydro_2028_1</v>
      </c>
      <c r="Q98" s="87">
        <f>INDEX(elcc!G:G,MATCH(P98,elcc!D:D,0))</f>
        <v>0.6</v>
      </c>
      <c r="R98" s="89">
        <f t="shared" si="32"/>
        <v>1</v>
      </c>
      <c r="S98" s="89" t="s">
        <v>6314</v>
      </c>
      <c r="T98" s="89" t="s">
        <v>6314</v>
      </c>
      <c r="U98" s="90" t="str">
        <f t="shared" si="33"/>
        <v>ok</v>
      </c>
      <c r="V98" s="63" t="str">
        <f>INDEX(resources!F:F,MATCH(B98,resources!B:B,0))</f>
        <v>physical</v>
      </c>
      <c r="W98" s="110">
        <f t="shared" si="34"/>
        <v>1</v>
      </c>
      <c r="X98" s="110">
        <f t="shared" si="35"/>
        <v>0</v>
      </c>
      <c r="Y98" s="110" t="str">
        <f t="shared" si="36"/>
        <v>HATLOS_6_BWDHY1_energy_PCE40001_CONFIDENTIAL</v>
      </c>
      <c r="Z98" s="110">
        <f>IF(COUNTIFS($Y$2:Y98,Y98)=1,1,0)</f>
        <v>0</v>
      </c>
      <c r="AA98" s="110">
        <f>SUM($Z$2:Z98)*Z98</f>
        <v>0</v>
      </c>
      <c r="AB98" s="110">
        <f>COUNTIFS(resources!B:B,B98)</f>
        <v>1</v>
      </c>
      <c r="AC98" s="110">
        <f t="shared" si="37"/>
        <v>1</v>
      </c>
      <c r="AD98" s="110">
        <f t="shared" si="38"/>
        <v>1</v>
      </c>
      <c r="AE98" s="110">
        <f t="shared" si="39"/>
        <v>0</v>
      </c>
      <c r="AF98" s="110">
        <f t="shared" si="40"/>
        <v>1</v>
      </c>
      <c r="AG98" s="110">
        <f t="shared" si="41"/>
        <v>0</v>
      </c>
      <c r="AH98" s="110">
        <f t="shared" si="42"/>
        <v>0</v>
      </c>
      <c r="AI98" s="110">
        <f t="shared" si="43"/>
        <v>1</v>
      </c>
      <c r="AJ98" s="100">
        <f>ROW()</f>
        <v>98</v>
      </c>
      <c r="AK98" s="100" t="e">
        <f>INDEX('BadRows RECART'!$C$2:$C$1207,MATCH(monthly_gwh_mw!AJ98,'BadRows RECART'!$D$2:$D$1207,0))</f>
        <v>#N/A</v>
      </c>
    </row>
    <row r="99" spans="1:37" ht="20">
      <c r="A99" s="106" t="s">
        <v>3907</v>
      </c>
      <c r="B99" s="106" t="s">
        <v>1583</v>
      </c>
      <c r="C99" s="106" t="s">
        <v>6298</v>
      </c>
      <c r="D99" s="168">
        <v>2028</v>
      </c>
      <c r="E99" s="168">
        <v>2</v>
      </c>
      <c r="F99" s="199">
        <v>0.97036799999998935</v>
      </c>
      <c r="G99" s="212" t="s">
        <v>6314</v>
      </c>
      <c r="H99" s="212" t="s">
        <v>6314</v>
      </c>
      <c r="I99" s="106" t="s">
        <v>556</v>
      </c>
      <c r="K99" s="83" t="s">
        <v>6314</v>
      </c>
      <c r="L99" s="83" t="s">
        <v>6314</v>
      </c>
      <c r="M99" s="45" t="str">
        <f>IF(
ISNA(INDEX(resources!E:E,MATCH(B99,resources!B:B,0))),"fillme",
INDEX(resources!E:E,MATCH(B99,resources!B:B,0)))</f>
        <v>CAISO_Hydro</v>
      </c>
      <c r="N99" s="45">
        <f>IF(
ISNA(INDEX(resources!J:J,MATCH(B99,resources!B:B,0))),"fillme",
INDEX(resources!J:J,MATCH(B99,resources!B:B,0)))</f>
        <v>1</v>
      </c>
      <c r="O99" s="83" t="str">
        <f>IFERROR(INDEX(resources!K:K,MATCH(B99,resources!B:B,0)),"fillme")</f>
        <v>hydro</v>
      </c>
      <c r="P99" s="89" t="str">
        <f t="shared" si="31"/>
        <v>hydro_2028_2</v>
      </c>
      <c r="Q99" s="87">
        <f>INDEX(elcc!G:G,MATCH(P99,elcc!D:D,0))</f>
        <v>0.7</v>
      </c>
      <c r="R99" s="89">
        <f t="shared" si="32"/>
        <v>1</v>
      </c>
      <c r="S99" s="89" t="s">
        <v>6314</v>
      </c>
      <c r="T99" s="89" t="s">
        <v>6314</v>
      </c>
      <c r="U99" s="90" t="str">
        <f t="shared" si="33"/>
        <v>ok</v>
      </c>
      <c r="V99" s="63" t="str">
        <f>INDEX(resources!F:F,MATCH(B99,resources!B:B,0))</f>
        <v>physical</v>
      </c>
      <c r="W99" s="110">
        <f t="shared" si="34"/>
        <v>1</v>
      </c>
      <c r="X99" s="110">
        <f t="shared" si="35"/>
        <v>0</v>
      </c>
      <c r="Y99" s="110" t="str">
        <f t="shared" si="36"/>
        <v>HATLOS_6_BWDHY1_energy_PCE40001_CONFIDENTIAL</v>
      </c>
      <c r="Z99" s="110">
        <f>IF(COUNTIFS($Y$2:Y99,Y99)=1,1,0)</f>
        <v>0</v>
      </c>
      <c r="AA99" s="110">
        <f>SUM($Z$2:Z99)*Z99</f>
        <v>0</v>
      </c>
      <c r="AB99" s="110">
        <f>COUNTIFS(resources!B:B,B99)</f>
        <v>1</v>
      </c>
      <c r="AC99" s="110">
        <f t="shared" si="37"/>
        <v>1</v>
      </c>
      <c r="AD99" s="110">
        <f t="shared" si="38"/>
        <v>1</v>
      </c>
      <c r="AE99" s="110">
        <f t="shared" si="39"/>
        <v>0</v>
      </c>
      <c r="AF99" s="110">
        <f t="shared" si="40"/>
        <v>1</v>
      </c>
      <c r="AG99" s="110">
        <f t="shared" si="41"/>
        <v>0</v>
      </c>
      <c r="AH99" s="110">
        <f t="shared" si="42"/>
        <v>0</v>
      </c>
      <c r="AI99" s="110">
        <f t="shared" si="43"/>
        <v>1</v>
      </c>
      <c r="AJ99" s="100">
        <f>ROW()</f>
        <v>99</v>
      </c>
      <c r="AK99" s="100" t="e">
        <f>INDEX('BadRows RECART'!$C$2:$C$1207,MATCH(monthly_gwh_mw!AJ99,'BadRows RECART'!$D$2:$D$1207,0))</f>
        <v>#N/A</v>
      </c>
    </row>
    <row r="100" spans="1:37" ht="20">
      <c r="A100" s="106" t="s">
        <v>3907</v>
      </c>
      <c r="B100" s="106" t="s">
        <v>1583</v>
      </c>
      <c r="C100" s="106" t="s">
        <v>6298</v>
      </c>
      <c r="D100" s="168">
        <v>2028</v>
      </c>
      <c r="E100" s="168">
        <v>3</v>
      </c>
      <c r="F100" s="199">
        <v>0.98059199999999203</v>
      </c>
      <c r="G100" s="212" t="s">
        <v>6314</v>
      </c>
      <c r="H100" s="212" t="s">
        <v>6314</v>
      </c>
      <c r="I100" s="106" t="s">
        <v>556</v>
      </c>
      <c r="K100" s="83" t="s">
        <v>6314</v>
      </c>
      <c r="L100" s="83" t="s">
        <v>6314</v>
      </c>
      <c r="M100" s="45" t="str">
        <f>IF(
ISNA(INDEX(resources!E:E,MATCH(B100,resources!B:B,0))),"fillme",
INDEX(resources!E:E,MATCH(B100,resources!B:B,0)))</f>
        <v>CAISO_Hydro</v>
      </c>
      <c r="N100" s="45">
        <f>IF(
ISNA(INDEX(resources!J:J,MATCH(B100,resources!B:B,0))),"fillme",
INDEX(resources!J:J,MATCH(B100,resources!B:B,0)))</f>
        <v>1</v>
      </c>
      <c r="O100" s="83" t="str">
        <f>IFERROR(INDEX(resources!K:K,MATCH(B100,resources!B:B,0)),"fillme")</f>
        <v>hydro</v>
      </c>
      <c r="P100" s="89" t="str">
        <f t="shared" si="31"/>
        <v>hydro_2028_3</v>
      </c>
      <c r="Q100" s="87">
        <f>INDEX(elcc!G:G,MATCH(P100,elcc!D:D,0))</f>
        <v>0.73</v>
      </c>
      <c r="R100" s="89">
        <f t="shared" si="32"/>
        <v>1</v>
      </c>
      <c r="S100" s="89" t="s">
        <v>6314</v>
      </c>
      <c r="T100" s="89" t="s">
        <v>6314</v>
      </c>
      <c r="U100" s="90" t="str">
        <f t="shared" si="33"/>
        <v>ok</v>
      </c>
      <c r="V100" s="63" t="str">
        <f>INDEX(resources!F:F,MATCH(B100,resources!B:B,0))</f>
        <v>physical</v>
      </c>
      <c r="W100" s="110">
        <f t="shared" si="34"/>
        <v>1</v>
      </c>
      <c r="X100" s="110">
        <f t="shared" si="35"/>
        <v>0</v>
      </c>
      <c r="Y100" s="110" t="str">
        <f t="shared" si="36"/>
        <v>HATLOS_6_BWDHY1_energy_PCE40001_CONFIDENTIAL</v>
      </c>
      <c r="Z100" s="110">
        <f>IF(COUNTIFS($Y$2:Y100,Y100)=1,1,0)</f>
        <v>0</v>
      </c>
      <c r="AA100" s="110">
        <f>SUM($Z$2:Z100)*Z100</f>
        <v>0</v>
      </c>
      <c r="AB100" s="110">
        <f>COUNTIFS(resources!B:B,B100)</f>
        <v>1</v>
      </c>
      <c r="AC100" s="110">
        <f t="shared" si="37"/>
        <v>1</v>
      </c>
      <c r="AD100" s="110">
        <f t="shared" si="38"/>
        <v>1</v>
      </c>
      <c r="AE100" s="110">
        <f t="shared" si="39"/>
        <v>0</v>
      </c>
      <c r="AF100" s="110">
        <f t="shared" si="40"/>
        <v>1</v>
      </c>
      <c r="AG100" s="110">
        <f t="shared" si="41"/>
        <v>0</v>
      </c>
      <c r="AH100" s="110">
        <f t="shared" si="42"/>
        <v>0</v>
      </c>
      <c r="AI100" s="110">
        <f t="shared" si="43"/>
        <v>1</v>
      </c>
      <c r="AJ100" s="100">
        <f>ROW()</f>
        <v>100</v>
      </c>
      <c r="AK100" s="100" t="e">
        <f>INDEX('BadRows RECART'!$C$2:$C$1207,MATCH(monthly_gwh_mw!AJ100,'BadRows RECART'!$D$2:$D$1207,0))</f>
        <v>#N/A</v>
      </c>
    </row>
    <row r="101" spans="1:37" ht="20">
      <c r="A101" s="106" t="s">
        <v>3907</v>
      </c>
      <c r="B101" s="106" t="s">
        <v>1583</v>
      </c>
      <c r="C101" s="106" t="s">
        <v>6298</v>
      </c>
      <c r="D101" s="168">
        <v>2028</v>
      </c>
      <c r="E101" s="168">
        <v>4</v>
      </c>
      <c r="F101" s="199">
        <v>0.92016000000000975</v>
      </c>
      <c r="G101" s="212" t="s">
        <v>6314</v>
      </c>
      <c r="H101" s="212" t="s">
        <v>6314</v>
      </c>
      <c r="I101" s="106" t="s">
        <v>556</v>
      </c>
      <c r="K101" s="83" t="s">
        <v>6314</v>
      </c>
      <c r="L101" s="83" t="s">
        <v>6314</v>
      </c>
      <c r="M101" s="45" t="str">
        <f>IF(
ISNA(INDEX(resources!E:E,MATCH(B101,resources!B:B,0))),"fillme",
INDEX(resources!E:E,MATCH(B101,resources!B:B,0)))</f>
        <v>CAISO_Hydro</v>
      </c>
      <c r="N101" s="45">
        <f>IF(
ISNA(INDEX(resources!J:J,MATCH(B101,resources!B:B,0))),"fillme",
INDEX(resources!J:J,MATCH(B101,resources!B:B,0)))</f>
        <v>1</v>
      </c>
      <c r="O101" s="83" t="str">
        <f>IFERROR(INDEX(resources!K:K,MATCH(B101,resources!B:B,0)),"fillme")</f>
        <v>hydro</v>
      </c>
      <c r="P101" s="89" t="str">
        <f t="shared" si="31"/>
        <v>hydro_2028_4</v>
      </c>
      <c r="Q101" s="87">
        <f>INDEX(elcc!G:G,MATCH(P101,elcc!D:D,0))</f>
        <v>0.72</v>
      </c>
      <c r="R101" s="89">
        <f t="shared" si="32"/>
        <v>1</v>
      </c>
      <c r="S101" s="89" t="s">
        <v>6314</v>
      </c>
      <c r="T101" s="89" t="s">
        <v>6314</v>
      </c>
      <c r="U101" s="90" t="str">
        <f t="shared" si="33"/>
        <v>ok</v>
      </c>
      <c r="V101" s="63" t="str">
        <f>INDEX(resources!F:F,MATCH(B101,resources!B:B,0))</f>
        <v>physical</v>
      </c>
      <c r="W101" s="110">
        <f t="shared" si="34"/>
        <v>1</v>
      </c>
      <c r="X101" s="110">
        <f t="shared" si="35"/>
        <v>0</v>
      </c>
      <c r="Y101" s="110" t="str">
        <f t="shared" si="36"/>
        <v>HATLOS_6_BWDHY1_energy_PCE40001_CONFIDENTIAL</v>
      </c>
      <c r="Z101" s="110">
        <f>IF(COUNTIFS($Y$2:Y101,Y101)=1,1,0)</f>
        <v>0</v>
      </c>
      <c r="AA101" s="110">
        <f>SUM($Z$2:Z101)*Z101</f>
        <v>0</v>
      </c>
      <c r="AB101" s="110">
        <f>COUNTIFS(resources!B:B,B101)</f>
        <v>1</v>
      </c>
      <c r="AC101" s="110">
        <f t="shared" si="37"/>
        <v>1</v>
      </c>
      <c r="AD101" s="110">
        <f t="shared" si="38"/>
        <v>1</v>
      </c>
      <c r="AE101" s="110">
        <f t="shared" si="39"/>
        <v>0</v>
      </c>
      <c r="AF101" s="110">
        <f t="shared" si="40"/>
        <v>1</v>
      </c>
      <c r="AG101" s="110">
        <f t="shared" si="41"/>
        <v>0</v>
      </c>
      <c r="AH101" s="110">
        <f t="shared" si="42"/>
        <v>0</v>
      </c>
      <c r="AI101" s="110">
        <f t="shared" si="43"/>
        <v>1</v>
      </c>
      <c r="AJ101" s="100">
        <f>ROW()</f>
        <v>101</v>
      </c>
      <c r="AK101" s="100" t="e">
        <f>INDEX('BadRows RECART'!$C$2:$C$1207,MATCH(monthly_gwh_mw!AJ101,'BadRows RECART'!$D$2:$D$1207,0))</f>
        <v>#N/A</v>
      </c>
    </row>
    <row r="102" spans="1:37" ht="20">
      <c r="A102" s="106" t="s">
        <v>3907</v>
      </c>
      <c r="B102" s="106" t="s">
        <v>1583</v>
      </c>
      <c r="C102" s="106" t="s">
        <v>6298</v>
      </c>
      <c r="D102" s="168">
        <v>2028</v>
      </c>
      <c r="E102" s="168">
        <v>5</v>
      </c>
      <c r="F102" s="199">
        <v>0.95827200000000679</v>
      </c>
      <c r="G102" s="212" t="s">
        <v>6314</v>
      </c>
      <c r="H102" s="212" t="s">
        <v>6314</v>
      </c>
      <c r="I102" s="106" t="s">
        <v>556</v>
      </c>
      <c r="K102" s="83" t="s">
        <v>6314</v>
      </c>
      <c r="L102" s="83" t="s">
        <v>6314</v>
      </c>
      <c r="M102" s="45" t="str">
        <f>IF(
ISNA(INDEX(resources!E:E,MATCH(B102,resources!B:B,0))),"fillme",
INDEX(resources!E:E,MATCH(B102,resources!B:B,0)))</f>
        <v>CAISO_Hydro</v>
      </c>
      <c r="N102" s="45">
        <f>IF(
ISNA(INDEX(resources!J:J,MATCH(B102,resources!B:B,0))),"fillme",
INDEX(resources!J:J,MATCH(B102,resources!B:B,0)))</f>
        <v>1</v>
      </c>
      <c r="O102" s="83" t="str">
        <f>IFERROR(INDEX(resources!K:K,MATCH(B102,resources!B:B,0)),"fillme")</f>
        <v>hydro</v>
      </c>
      <c r="P102" s="89" t="str">
        <f t="shared" si="31"/>
        <v>hydro_2028_5</v>
      </c>
      <c r="Q102" s="87">
        <f>INDEX(elcc!G:G,MATCH(P102,elcc!D:D,0))</f>
        <v>0.69</v>
      </c>
      <c r="R102" s="89">
        <f t="shared" si="32"/>
        <v>1</v>
      </c>
      <c r="S102" s="89" t="s">
        <v>6314</v>
      </c>
      <c r="T102" s="89" t="s">
        <v>6314</v>
      </c>
      <c r="U102" s="90" t="str">
        <f t="shared" si="33"/>
        <v>ok</v>
      </c>
      <c r="V102" s="63" t="str">
        <f>INDEX(resources!F:F,MATCH(B102,resources!B:B,0))</f>
        <v>physical</v>
      </c>
      <c r="W102" s="110">
        <f t="shared" si="34"/>
        <v>1</v>
      </c>
      <c r="X102" s="110">
        <f t="shared" si="35"/>
        <v>0</v>
      </c>
      <c r="Y102" s="110" t="str">
        <f t="shared" si="36"/>
        <v>HATLOS_6_BWDHY1_energy_PCE40001_CONFIDENTIAL</v>
      </c>
      <c r="Z102" s="110">
        <f>IF(COUNTIFS($Y$2:Y102,Y102)=1,1,0)</f>
        <v>0</v>
      </c>
      <c r="AA102" s="110">
        <f>SUM($Z$2:Z102)*Z102</f>
        <v>0</v>
      </c>
      <c r="AB102" s="110">
        <f>COUNTIFS(resources!B:B,B102)</f>
        <v>1</v>
      </c>
      <c r="AC102" s="110">
        <f t="shared" si="37"/>
        <v>1</v>
      </c>
      <c r="AD102" s="110">
        <f t="shared" si="38"/>
        <v>1</v>
      </c>
      <c r="AE102" s="110">
        <f t="shared" si="39"/>
        <v>0</v>
      </c>
      <c r="AF102" s="110">
        <f t="shared" si="40"/>
        <v>1</v>
      </c>
      <c r="AG102" s="110">
        <f t="shared" si="41"/>
        <v>0</v>
      </c>
      <c r="AH102" s="110">
        <f t="shared" si="42"/>
        <v>0</v>
      </c>
      <c r="AI102" s="110">
        <f t="shared" si="43"/>
        <v>1</v>
      </c>
      <c r="AJ102" s="100">
        <f>ROW()</f>
        <v>102</v>
      </c>
      <c r="AK102" s="100" t="e">
        <f>INDEX('BadRows RECART'!$C$2:$C$1207,MATCH(monthly_gwh_mw!AJ102,'BadRows RECART'!$D$2:$D$1207,0))</f>
        <v>#N/A</v>
      </c>
    </row>
    <row r="103" spans="1:37" ht="20">
      <c r="A103" s="106" t="s">
        <v>3907</v>
      </c>
      <c r="B103" s="106" t="s">
        <v>1583</v>
      </c>
      <c r="C103" s="106" t="s">
        <v>6298</v>
      </c>
      <c r="D103" s="168">
        <v>2028</v>
      </c>
      <c r="E103" s="168">
        <v>6</v>
      </c>
      <c r="F103" s="199">
        <v>0.93887999999998661</v>
      </c>
      <c r="G103" s="212" t="s">
        <v>6314</v>
      </c>
      <c r="H103" s="212" t="s">
        <v>6314</v>
      </c>
      <c r="I103" s="106" t="s">
        <v>556</v>
      </c>
      <c r="K103" s="83" t="s">
        <v>6314</v>
      </c>
      <c r="L103" s="83" t="s">
        <v>6314</v>
      </c>
      <c r="M103" s="45" t="str">
        <f>IF(
ISNA(INDEX(resources!E:E,MATCH(B103,resources!B:B,0))),"fillme",
INDEX(resources!E:E,MATCH(B103,resources!B:B,0)))</f>
        <v>CAISO_Hydro</v>
      </c>
      <c r="N103" s="45">
        <f>IF(
ISNA(INDEX(resources!J:J,MATCH(B103,resources!B:B,0))),"fillme",
INDEX(resources!J:J,MATCH(B103,resources!B:B,0)))</f>
        <v>1</v>
      </c>
      <c r="O103" s="83" t="str">
        <f>IFERROR(INDEX(resources!K:K,MATCH(B103,resources!B:B,0)),"fillme")</f>
        <v>hydro</v>
      </c>
      <c r="P103" s="89" t="str">
        <f t="shared" si="31"/>
        <v>hydro_2028_6</v>
      </c>
      <c r="Q103" s="87">
        <f>INDEX(elcc!G:G,MATCH(P103,elcc!D:D,0))</f>
        <v>0.74</v>
      </c>
      <c r="R103" s="89">
        <f t="shared" si="32"/>
        <v>1</v>
      </c>
      <c r="S103" s="89" t="s">
        <v>6314</v>
      </c>
      <c r="T103" s="89" t="s">
        <v>6314</v>
      </c>
      <c r="U103" s="90" t="str">
        <f t="shared" si="33"/>
        <v>ok</v>
      </c>
      <c r="V103" s="63" t="str">
        <f>INDEX(resources!F:F,MATCH(B103,resources!B:B,0))</f>
        <v>physical</v>
      </c>
      <c r="W103" s="110">
        <f t="shared" si="34"/>
        <v>1</v>
      </c>
      <c r="X103" s="110">
        <f t="shared" si="35"/>
        <v>0</v>
      </c>
      <c r="Y103" s="110" t="str">
        <f t="shared" si="36"/>
        <v>HATLOS_6_BWDHY1_energy_PCE40001_CONFIDENTIAL</v>
      </c>
      <c r="Z103" s="110">
        <f>IF(COUNTIFS($Y$2:Y103,Y103)=1,1,0)</f>
        <v>0</v>
      </c>
      <c r="AA103" s="110">
        <f>SUM($Z$2:Z103)*Z103</f>
        <v>0</v>
      </c>
      <c r="AB103" s="110">
        <f>COUNTIFS(resources!B:B,B103)</f>
        <v>1</v>
      </c>
      <c r="AC103" s="110">
        <f t="shared" si="37"/>
        <v>1</v>
      </c>
      <c r="AD103" s="110">
        <f t="shared" si="38"/>
        <v>1</v>
      </c>
      <c r="AE103" s="110">
        <f t="shared" si="39"/>
        <v>0</v>
      </c>
      <c r="AF103" s="110">
        <f t="shared" si="40"/>
        <v>1</v>
      </c>
      <c r="AG103" s="110">
        <f t="shared" si="41"/>
        <v>0</v>
      </c>
      <c r="AH103" s="110">
        <f t="shared" si="42"/>
        <v>0</v>
      </c>
      <c r="AI103" s="110">
        <f t="shared" si="43"/>
        <v>1</v>
      </c>
      <c r="AJ103" s="100">
        <f>ROW()</f>
        <v>103</v>
      </c>
      <c r="AK103" s="100" t="e">
        <f>INDEX('BadRows RECART'!$C$2:$C$1207,MATCH(monthly_gwh_mw!AJ103,'BadRows RECART'!$D$2:$D$1207,0))</f>
        <v>#N/A</v>
      </c>
    </row>
    <row r="104" spans="1:37" ht="20">
      <c r="A104" s="106" t="s">
        <v>3907</v>
      </c>
      <c r="B104" s="106" t="s">
        <v>1583</v>
      </c>
      <c r="C104" s="106" t="s">
        <v>6298</v>
      </c>
      <c r="D104" s="168">
        <v>2028</v>
      </c>
      <c r="E104" s="168">
        <v>7</v>
      </c>
      <c r="F104" s="199">
        <v>0.91809600000000902</v>
      </c>
      <c r="G104" s="212" t="s">
        <v>6314</v>
      </c>
      <c r="H104" s="212" t="s">
        <v>6314</v>
      </c>
      <c r="I104" s="106" t="s">
        <v>556</v>
      </c>
      <c r="K104" s="83" t="s">
        <v>6314</v>
      </c>
      <c r="L104" s="83" t="s">
        <v>6314</v>
      </c>
      <c r="M104" s="45" t="str">
        <f>IF(
ISNA(INDEX(resources!E:E,MATCH(B104,resources!B:B,0))),"fillme",
INDEX(resources!E:E,MATCH(B104,resources!B:B,0)))</f>
        <v>CAISO_Hydro</v>
      </c>
      <c r="N104" s="45">
        <f>IF(
ISNA(INDEX(resources!J:J,MATCH(B104,resources!B:B,0))),"fillme",
INDEX(resources!J:J,MATCH(B104,resources!B:B,0)))</f>
        <v>1</v>
      </c>
      <c r="O104" s="83" t="str">
        <f>IFERROR(INDEX(resources!K:K,MATCH(B104,resources!B:B,0)),"fillme")</f>
        <v>hydro</v>
      </c>
      <c r="P104" s="89" t="str">
        <f t="shared" si="31"/>
        <v>hydro_2028_7</v>
      </c>
      <c r="Q104" s="87">
        <f>INDEX(elcc!G:G,MATCH(P104,elcc!D:D,0))</f>
        <v>0.73</v>
      </c>
      <c r="R104" s="89">
        <f t="shared" si="32"/>
        <v>1</v>
      </c>
      <c r="S104" s="89" t="s">
        <v>6314</v>
      </c>
      <c r="T104" s="89" t="s">
        <v>6314</v>
      </c>
      <c r="U104" s="90" t="str">
        <f t="shared" si="33"/>
        <v>ok</v>
      </c>
      <c r="V104" s="63" t="str">
        <f>INDEX(resources!F:F,MATCH(B104,resources!B:B,0))</f>
        <v>physical</v>
      </c>
      <c r="W104" s="110">
        <f t="shared" si="34"/>
        <v>1</v>
      </c>
      <c r="X104" s="110">
        <f t="shared" si="35"/>
        <v>0</v>
      </c>
      <c r="Y104" s="110" t="str">
        <f t="shared" si="36"/>
        <v>HATLOS_6_BWDHY1_energy_PCE40001_CONFIDENTIAL</v>
      </c>
      <c r="Z104" s="110">
        <f>IF(COUNTIFS($Y$2:Y104,Y104)=1,1,0)</f>
        <v>0</v>
      </c>
      <c r="AA104" s="110">
        <f>SUM($Z$2:Z104)*Z104</f>
        <v>0</v>
      </c>
      <c r="AB104" s="110">
        <f>COUNTIFS(resources!B:B,B104)</f>
        <v>1</v>
      </c>
      <c r="AC104" s="110">
        <f t="shared" si="37"/>
        <v>1</v>
      </c>
      <c r="AD104" s="110">
        <f t="shared" si="38"/>
        <v>1</v>
      </c>
      <c r="AE104" s="110">
        <f t="shared" si="39"/>
        <v>0</v>
      </c>
      <c r="AF104" s="110">
        <f t="shared" si="40"/>
        <v>1</v>
      </c>
      <c r="AG104" s="110">
        <f t="shared" si="41"/>
        <v>0</v>
      </c>
      <c r="AH104" s="110">
        <f t="shared" si="42"/>
        <v>0</v>
      </c>
      <c r="AI104" s="110">
        <f t="shared" si="43"/>
        <v>1</v>
      </c>
      <c r="AJ104" s="100">
        <f>ROW()</f>
        <v>104</v>
      </c>
      <c r="AK104" s="100" t="e">
        <f>INDEX('BadRows RECART'!$C$2:$C$1207,MATCH(monthly_gwh_mw!AJ104,'BadRows RECART'!$D$2:$D$1207,0))</f>
        <v>#N/A</v>
      </c>
    </row>
    <row r="105" spans="1:37" ht="20">
      <c r="A105" s="106" t="s">
        <v>3907</v>
      </c>
      <c r="B105" s="106" t="s">
        <v>1583</v>
      </c>
      <c r="C105" s="106" t="s">
        <v>6298</v>
      </c>
      <c r="D105" s="168">
        <v>2028</v>
      </c>
      <c r="E105" s="168">
        <v>8</v>
      </c>
      <c r="F105" s="199">
        <v>0.98356800000000189</v>
      </c>
      <c r="G105" s="212" t="s">
        <v>6314</v>
      </c>
      <c r="H105" s="212" t="s">
        <v>6314</v>
      </c>
      <c r="I105" s="106" t="s">
        <v>556</v>
      </c>
      <c r="K105" s="83" t="s">
        <v>6314</v>
      </c>
      <c r="L105" s="83" t="s">
        <v>6314</v>
      </c>
      <c r="M105" s="45" t="str">
        <f>IF(
ISNA(INDEX(resources!E:E,MATCH(B105,resources!B:B,0))),"fillme",
INDEX(resources!E:E,MATCH(B105,resources!B:B,0)))</f>
        <v>CAISO_Hydro</v>
      </c>
      <c r="N105" s="45">
        <f>IF(
ISNA(INDEX(resources!J:J,MATCH(B105,resources!B:B,0))),"fillme",
INDEX(resources!J:J,MATCH(B105,resources!B:B,0)))</f>
        <v>1</v>
      </c>
      <c r="O105" s="83" t="str">
        <f>IFERROR(INDEX(resources!K:K,MATCH(B105,resources!B:B,0)),"fillme")</f>
        <v>hydro</v>
      </c>
      <c r="P105" s="89" t="str">
        <f t="shared" si="31"/>
        <v>hydro_2028_8</v>
      </c>
      <c r="Q105" s="87">
        <f>INDEX(elcc!G:G,MATCH(P105,elcc!D:D,0))</f>
        <v>0.72</v>
      </c>
      <c r="R105" s="89">
        <f t="shared" si="32"/>
        <v>1</v>
      </c>
      <c r="S105" s="89" t="s">
        <v>6314</v>
      </c>
      <c r="T105" s="89" t="s">
        <v>6314</v>
      </c>
      <c r="U105" s="90" t="str">
        <f t="shared" si="33"/>
        <v>ok</v>
      </c>
      <c r="V105" s="63" t="str">
        <f>INDEX(resources!F:F,MATCH(B105,resources!B:B,0))</f>
        <v>physical</v>
      </c>
      <c r="W105" s="110">
        <f t="shared" si="34"/>
        <v>1</v>
      </c>
      <c r="X105" s="110">
        <f t="shared" si="35"/>
        <v>0</v>
      </c>
      <c r="Y105" s="110" t="str">
        <f t="shared" si="36"/>
        <v>HATLOS_6_BWDHY1_energy_PCE40001_CONFIDENTIAL</v>
      </c>
      <c r="Z105" s="110">
        <f>IF(COUNTIFS($Y$2:Y105,Y105)=1,1,0)</f>
        <v>0</v>
      </c>
      <c r="AA105" s="110">
        <f>SUM($Z$2:Z105)*Z105</f>
        <v>0</v>
      </c>
      <c r="AB105" s="110">
        <f>COUNTIFS(resources!B:B,B105)</f>
        <v>1</v>
      </c>
      <c r="AC105" s="110">
        <f t="shared" si="37"/>
        <v>1</v>
      </c>
      <c r="AD105" s="110">
        <f t="shared" si="38"/>
        <v>1</v>
      </c>
      <c r="AE105" s="110">
        <f t="shared" si="39"/>
        <v>0</v>
      </c>
      <c r="AF105" s="110">
        <f t="shared" si="40"/>
        <v>1</v>
      </c>
      <c r="AG105" s="110">
        <f t="shared" si="41"/>
        <v>0</v>
      </c>
      <c r="AH105" s="110">
        <f t="shared" si="42"/>
        <v>0</v>
      </c>
      <c r="AI105" s="110">
        <f t="shared" si="43"/>
        <v>1</v>
      </c>
      <c r="AJ105" s="100">
        <f>ROW()</f>
        <v>105</v>
      </c>
      <c r="AK105" s="100" t="e">
        <f>INDEX('BadRows RECART'!$C$2:$C$1207,MATCH(monthly_gwh_mw!AJ105,'BadRows RECART'!$D$2:$D$1207,0))</f>
        <v>#N/A</v>
      </c>
    </row>
    <row r="106" spans="1:37" ht="20">
      <c r="A106" s="106" t="s">
        <v>3907</v>
      </c>
      <c r="B106" s="106" t="s">
        <v>1583</v>
      </c>
      <c r="C106" s="106" t="s">
        <v>6298</v>
      </c>
      <c r="D106" s="168">
        <v>2028</v>
      </c>
      <c r="E106" s="168">
        <v>9</v>
      </c>
      <c r="F106" s="199">
        <v>0.95327999999998858</v>
      </c>
      <c r="G106" s="212" t="s">
        <v>6314</v>
      </c>
      <c r="H106" s="212" t="s">
        <v>6314</v>
      </c>
      <c r="I106" s="106" t="s">
        <v>556</v>
      </c>
      <c r="K106" s="83" t="s">
        <v>6314</v>
      </c>
      <c r="L106" s="83" t="s">
        <v>6314</v>
      </c>
      <c r="M106" s="45" t="str">
        <f>IF(
ISNA(INDEX(resources!E:E,MATCH(B106,resources!B:B,0))),"fillme",
INDEX(resources!E:E,MATCH(B106,resources!B:B,0)))</f>
        <v>CAISO_Hydro</v>
      </c>
      <c r="N106" s="45">
        <f>IF(
ISNA(INDEX(resources!J:J,MATCH(B106,resources!B:B,0))),"fillme",
INDEX(resources!J:J,MATCH(B106,resources!B:B,0)))</f>
        <v>1</v>
      </c>
      <c r="O106" s="83" t="str">
        <f>IFERROR(INDEX(resources!K:K,MATCH(B106,resources!B:B,0)),"fillme")</f>
        <v>hydro</v>
      </c>
      <c r="P106" s="89" t="str">
        <f t="shared" si="31"/>
        <v>hydro_2028_9</v>
      </c>
      <c r="Q106" s="87">
        <f>INDEX(elcc!G:G,MATCH(P106,elcc!D:D,0))</f>
        <v>0.71</v>
      </c>
      <c r="R106" s="89">
        <f t="shared" si="32"/>
        <v>1</v>
      </c>
      <c r="S106" s="89" t="s">
        <v>6314</v>
      </c>
      <c r="T106" s="89" t="s">
        <v>6314</v>
      </c>
      <c r="U106" s="90" t="str">
        <f t="shared" si="33"/>
        <v>ok</v>
      </c>
      <c r="V106" s="63" t="str">
        <f>INDEX(resources!F:F,MATCH(B106,resources!B:B,0))</f>
        <v>physical</v>
      </c>
      <c r="W106" s="110">
        <f t="shared" si="34"/>
        <v>1</v>
      </c>
      <c r="X106" s="110">
        <f t="shared" si="35"/>
        <v>0</v>
      </c>
      <c r="Y106" s="110" t="str">
        <f t="shared" si="36"/>
        <v>HATLOS_6_BWDHY1_energy_PCE40001_CONFIDENTIAL</v>
      </c>
      <c r="Z106" s="110">
        <f>IF(COUNTIFS($Y$2:Y106,Y106)=1,1,0)</f>
        <v>0</v>
      </c>
      <c r="AA106" s="110">
        <f>SUM($Z$2:Z106)*Z106</f>
        <v>0</v>
      </c>
      <c r="AB106" s="110">
        <f>COUNTIFS(resources!B:B,B106)</f>
        <v>1</v>
      </c>
      <c r="AC106" s="110">
        <f t="shared" si="37"/>
        <v>1</v>
      </c>
      <c r="AD106" s="110">
        <f t="shared" si="38"/>
        <v>1</v>
      </c>
      <c r="AE106" s="110">
        <f t="shared" si="39"/>
        <v>0</v>
      </c>
      <c r="AF106" s="110">
        <f t="shared" si="40"/>
        <v>1</v>
      </c>
      <c r="AG106" s="110">
        <f t="shared" si="41"/>
        <v>0</v>
      </c>
      <c r="AH106" s="110">
        <f t="shared" si="42"/>
        <v>0</v>
      </c>
      <c r="AI106" s="110">
        <f t="shared" si="43"/>
        <v>1</v>
      </c>
      <c r="AJ106" s="100">
        <f>ROW()</f>
        <v>106</v>
      </c>
      <c r="AK106" s="100" t="e">
        <f>INDEX('BadRows RECART'!$C$2:$C$1207,MATCH(monthly_gwh_mw!AJ106,'BadRows RECART'!$D$2:$D$1207,0))</f>
        <v>#N/A</v>
      </c>
    </row>
    <row r="107" spans="1:37" ht="20">
      <c r="A107" s="106" t="s">
        <v>3907</v>
      </c>
      <c r="B107" s="106" t="s">
        <v>1583</v>
      </c>
      <c r="C107" s="106" t="s">
        <v>6298</v>
      </c>
      <c r="D107" s="168">
        <v>2028</v>
      </c>
      <c r="E107" s="168">
        <v>10</v>
      </c>
      <c r="F107" s="199">
        <v>0.9776159999999906</v>
      </c>
      <c r="G107" s="212" t="s">
        <v>6314</v>
      </c>
      <c r="H107" s="212" t="s">
        <v>6314</v>
      </c>
      <c r="I107" s="106" t="s">
        <v>556</v>
      </c>
      <c r="K107" s="83" t="s">
        <v>6314</v>
      </c>
      <c r="L107" s="83" t="s">
        <v>6314</v>
      </c>
      <c r="M107" s="45" t="str">
        <f>IF(
ISNA(INDEX(resources!E:E,MATCH(B107,resources!B:B,0))),"fillme",
INDEX(resources!E:E,MATCH(B107,resources!B:B,0)))</f>
        <v>CAISO_Hydro</v>
      </c>
      <c r="N107" s="45">
        <f>IF(
ISNA(INDEX(resources!J:J,MATCH(B107,resources!B:B,0))),"fillme",
INDEX(resources!J:J,MATCH(B107,resources!B:B,0)))</f>
        <v>1</v>
      </c>
      <c r="O107" s="83" t="str">
        <f>IFERROR(INDEX(resources!K:K,MATCH(B107,resources!B:B,0)),"fillme")</f>
        <v>hydro</v>
      </c>
      <c r="P107" s="89" t="str">
        <f t="shared" si="31"/>
        <v>hydro_2028_10</v>
      </c>
      <c r="Q107" s="87">
        <f>INDEX(elcc!G:G,MATCH(P107,elcc!D:D,0))</f>
        <v>0.64</v>
      </c>
      <c r="R107" s="89">
        <f t="shared" si="32"/>
        <v>1</v>
      </c>
      <c r="S107" s="89" t="s">
        <v>6314</v>
      </c>
      <c r="T107" s="89" t="s">
        <v>6314</v>
      </c>
      <c r="U107" s="90" t="str">
        <f t="shared" si="33"/>
        <v>ok</v>
      </c>
      <c r="V107" s="63" t="str">
        <f>INDEX(resources!F:F,MATCH(B107,resources!B:B,0))</f>
        <v>physical</v>
      </c>
      <c r="W107" s="110">
        <f t="shared" si="34"/>
        <v>1</v>
      </c>
      <c r="X107" s="110">
        <f t="shared" si="35"/>
        <v>0</v>
      </c>
      <c r="Y107" s="110" t="str">
        <f t="shared" si="36"/>
        <v>HATLOS_6_BWDHY1_energy_PCE40001_CONFIDENTIAL</v>
      </c>
      <c r="Z107" s="110">
        <f>IF(COUNTIFS($Y$2:Y107,Y107)=1,1,0)</f>
        <v>0</v>
      </c>
      <c r="AA107" s="110">
        <f>SUM($Z$2:Z107)*Z107</f>
        <v>0</v>
      </c>
      <c r="AB107" s="110">
        <f>COUNTIFS(resources!B:B,B107)</f>
        <v>1</v>
      </c>
      <c r="AC107" s="110">
        <f t="shared" si="37"/>
        <v>1</v>
      </c>
      <c r="AD107" s="110">
        <f t="shared" si="38"/>
        <v>1</v>
      </c>
      <c r="AE107" s="110">
        <f t="shared" si="39"/>
        <v>0</v>
      </c>
      <c r="AF107" s="110">
        <f t="shared" si="40"/>
        <v>1</v>
      </c>
      <c r="AG107" s="110">
        <f t="shared" si="41"/>
        <v>0</v>
      </c>
      <c r="AH107" s="110">
        <f t="shared" si="42"/>
        <v>0</v>
      </c>
      <c r="AI107" s="110">
        <f t="shared" si="43"/>
        <v>1</v>
      </c>
      <c r="AJ107" s="100">
        <f>ROW()</f>
        <v>107</v>
      </c>
      <c r="AK107" s="100" t="e">
        <f>INDEX('BadRows RECART'!$C$2:$C$1207,MATCH(monthly_gwh_mw!AJ107,'BadRows RECART'!$D$2:$D$1207,0))</f>
        <v>#N/A</v>
      </c>
    </row>
    <row r="108" spans="1:37" ht="20">
      <c r="A108" s="106" t="s">
        <v>3907</v>
      </c>
      <c r="B108" s="106" t="s">
        <v>1583</v>
      </c>
      <c r="C108" s="106" t="s">
        <v>6298</v>
      </c>
      <c r="D108" s="168">
        <v>2028</v>
      </c>
      <c r="E108" s="168">
        <v>11</v>
      </c>
      <c r="F108" s="199">
        <v>0.92591999999998265</v>
      </c>
      <c r="G108" s="212" t="s">
        <v>6314</v>
      </c>
      <c r="H108" s="212" t="s">
        <v>6314</v>
      </c>
      <c r="I108" s="106" t="s">
        <v>556</v>
      </c>
      <c r="K108" s="83" t="s">
        <v>6314</v>
      </c>
      <c r="L108" s="83" t="s">
        <v>6314</v>
      </c>
      <c r="M108" s="45" t="str">
        <f>IF(
ISNA(INDEX(resources!E:E,MATCH(B108,resources!B:B,0))),"fillme",
INDEX(resources!E:E,MATCH(B108,resources!B:B,0)))</f>
        <v>CAISO_Hydro</v>
      </c>
      <c r="N108" s="45">
        <f>IF(
ISNA(INDEX(resources!J:J,MATCH(B108,resources!B:B,0))),"fillme",
INDEX(resources!J:J,MATCH(B108,resources!B:B,0)))</f>
        <v>1</v>
      </c>
      <c r="O108" s="83" t="str">
        <f>IFERROR(INDEX(resources!K:K,MATCH(B108,resources!B:B,0)),"fillme")</f>
        <v>hydro</v>
      </c>
      <c r="P108" s="89" t="str">
        <f t="shared" si="31"/>
        <v>hydro_2028_11</v>
      </c>
      <c r="Q108" s="87">
        <f>INDEX(elcc!G:G,MATCH(P108,elcc!D:D,0))</f>
        <v>0.56000000000000005</v>
      </c>
      <c r="R108" s="89">
        <f t="shared" si="32"/>
        <v>1</v>
      </c>
      <c r="S108" s="89" t="s">
        <v>6314</v>
      </c>
      <c r="T108" s="89" t="s">
        <v>6314</v>
      </c>
      <c r="U108" s="90" t="str">
        <f t="shared" si="33"/>
        <v>ok</v>
      </c>
      <c r="V108" s="63" t="str">
        <f>INDEX(resources!F:F,MATCH(B108,resources!B:B,0))</f>
        <v>physical</v>
      </c>
      <c r="W108" s="110">
        <f t="shared" si="34"/>
        <v>1</v>
      </c>
      <c r="X108" s="110">
        <f t="shared" si="35"/>
        <v>0</v>
      </c>
      <c r="Y108" s="110" t="str">
        <f t="shared" si="36"/>
        <v>HATLOS_6_BWDHY1_energy_PCE40001_CONFIDENTIAL</v>
      </c>
      <c r="Z108" s="110">
        <f>IF(COUNTIFS($Y$2:Y108,Y108)=1,1,0)</f>
        <v>0</v>
      </c>
      <c r="AA108" s="110">
        <f>SUM($Z$2:Z108)*Z108</f>
        <v>0</v>
      </c>
      <c r="AB108" s="110">
        <f>COUNTIFS(resources!B:B,B108)</f>
        <v>1</v>
      </c>
      <c r="AC108" s="110">
        <f t="shared" si="37"/>
        <v>1</v>
      </c>
      <c r="AD108" s="110">
        <f t="shared" si="38"/>
        <v>1</v>
      </c>
      <c r="AE108" s="110">
        <f t="shared" si="39"/>
        <v>0</v>
      </c>
      <c r="AF108" s="110">
        <f t="shared" si="40"/>
        <v>1</v>
      </c>
      <c r="AG108" s="110">
        <f t="shared" si="41"/>
        <v>0</v>
      </c>
      <c r="AH108" s="110">
        <f t="shared" si="42"/>
        <v>0</v>
      </c>
      <c r="AI108" s="110">
        <f t="shared" si="43"/>
        <v>1</v>
      </c>
      <c r="AJ108" s="100">
        <f>ROW()</f>
        <v>108</v>
      </c>
      <c r="AK108" s="100" t="e">
        <f>INDEX('BadRows RECART'!$C$2:$C$1207,MATCH(monthly_gwh_mw!AJ108,'BadRows RECART'!$D$2:$D$1207,0))</f>
        <v>#N/A</v>
      </c>
    </row>
    <row r="109" spans="1:37" ht="20">
      <c r="A109" s="106" t="s">
        <v>3907</v>
      </c>
      <c r="B109" s="106" t="s">
        <v>1583</v>
      </c>
      <c r="C109" s="106" t="s">
        <v>6298</v>
      </c>
      <c r="D109" s="168">
        <v>2028</v>
      </c>
      <c r="E109" s="168">
        <v>12</v>
      </c>
      <c r="F109" s="199">
        <v>0.90180199999999333</v>
      </c>
      <c r="G109" s="212" t="s">
        <v>6314</v>
      </c>
      <c r="H109" s="212" t="s">
        <v>6314</v>
      </c>
      <c r="I109" s="106" t="s">
        <v>556</v>
      </c>
      <c r="K109" s="83" t="s">
        <v>6314</v>
      </c>
      <c r="L109" s="83" t="s">
        <v>6314</v>
      </c>
      <c r="M109" s="45" t="str">
        <f>IF(
ISNA(INDEX(resources!E:E,MATCH(B109,resources!B:B,0))),"fillme",
INDEX(resources!E:E,MATCH(B109,resources!B:B,0)))</f>
        <v>CAISO_Hydro</v>
      </c>
      <c r="N109" s="45">
        <f>IF(
ISNA(INDEX(resources!J:J,MATCH(B109,resources!B:B,0))),"fillme",
INDEX(resources!J:J,MATCH(B109,resources!B:B,0)))</f>
        <v>1</v>
      </c>
      <c r="O109" s="83" t="str">
        <f>IFERROR(INDEX(resources!K:K,MATCH(B109,resources!B:B,0)),"fillme")</f>
        <v>hydro</v>
      </c>
      <c r="P109" s="89" t="str">
        <f t="shared" si="31"/>
        <v>hydro_2028_12</v>
      </c>
      <c r="Q109" s="87">
        <f>INDEX(elcc!G:G,MATCH(P109,elcc!D:D,0))</f>
        <v>0.64</v>
      </c>
      <c r="R109" s="89">
        <f t="shared" si="32"/>
        <v>1</v>
      </c>
      <c r="S109" s="89" t="s">
        <v>6314</v>
      </c>
      <c r="T109" s="89" t="s">
        <v>6314</v>
      </c>
      <c r="U109" s="90" t="str">
        <f t="shared" si="33"/>
        <v>ok</v>
      </c>
      <c r="V109" s="63" t="str">
        <f>INDEX(resources!F:F,MATCH(B109,resources!B:B,0))</f>
        <v>physical</v>
      </c>
      <c r="W109" s="110">
        <f t="shared" si="34"/>
        <v>1</v>
      </c>
      <c r="X109" s="110">
        <f t="shared" si="35"/>
        <v>0</v>
      </c>
      <c r="Y109" s="110" t="str">
        <f t="shared" si="36"/>
        <v>HATLOS_6_BWDHY1_energy_PCE40001_CONFIDENTIAL</v>
      </c>
      <c r="Z109" s="110">
        <f>IF(COUNTIFS($Y$2:Y109,Y109)=1,1,0)</f>
        <v>0</v>
      </c>
      <c r="AA109" s="110">
        <f>SUM($Z$2:Z109)*Z109</f>
        <v>0</v>
      </c>
      <c r="AB109" s="110">
        <f>COUNTIFS(resources!B:B,B109)</f>
        <v>1</v>
      </c>
      <c r="AC109" s="110">
        <f t="shared" si="37"/>
        <v>1</v>
      </c>
      <c r="AD109" s="110">
        <f t="shared" si="38"/>
        <v>1</v>
      </c>
      <c r="AE109" s="110">
        <f t="shared" si="39"/>
        <v>0</v>
      </c>
      <c r="AF109" s="110">
        <f t="shared" si="40"/>
        <v>1</v>
      </c>
      <c r="AG109" s="110">
        <f t="shared" si="41"/>
        <v>0</v>
      </c>
      <c r="AH109" s="110">
        <f t="shared" si="42"/>
        <v>0</v>
      </c>
      <c r="AI109" s="110">
        <f t="shared" si="43"/>
        <v>1</v>
      </c>
      <c r="AJ109" s="100">
        <f>ROW()</f>
        <v>109</v>
      </c>
      <c r="AK109" s="100" t="e">
        <f>INDEX('BadRows RECART'!$C$2:$C$1207,MATCH(monthly_gwh_mw!AJ109,'BadRows RECART'!$D$2:$D$1207,0))</f>
        <v>#N/A</v>
      </c>
    </row>
    <row r="110" spans="1:37" ht="20">
      <c r="A110" s="106" t="s">
        <v>3907</v>
      </c>
      <c r="B110" s="106" t="s">
        <v>1583</v>
      </c>
      <c r="C110" s="106" t="s">
        <v>6298</v>
      </c>
      <c r="D110" s="168">
        <v>2029</v>
      </c>
      <c r="E110" s="168">
        <v>1</v>
      </c>
      <c r="F110" s="199">
        <v>1.0133279999999911</v>
      </c>
      <c r="G110" s="212" t="s">
        <v>6314</v>
      </c>
      <c r="H110" s="212" t="s">
        <v>6314</v>
      </c>
      <c r="I110" s="106" t="s">
        <v>556</v>
      </c>
      <c r="K110" s="83" t="s">
        <v>6314</v>
      </c>
      <c r="L110" s="83" t="s">
        <v>6314</v>
      </c>
      <c r="M110" s="45" t="str">
        <f>IF(
ISNA(INDEX(resources!E:E,MATCH(B110,resources!B:B,0))),"fillme",
INDEX(resources!E:E,MATCH(B110,resources!B:B,0)))</f>
        <v>CAISO_Hydro</v>
      </c>
      <c r="N110" s="45">
        <f>IF(
ISNA(INDEX(resources!J:J,MATCH(B110,resources!B:B,0))),"fillme",
INDEX(resources!J:J,MATCH(B110,resources!B:B,0)))</f>
        <v>1</v>
      </c>
      <c r="O110" s="83" t="str">
        <f>IFERROR(INDEX(resources!K:K,MATCH(B110,resources!B:B,0)),"fillme")</f>
        <v>hydro</v>
      </c>
      <c r="P110" s="89" t="str">
        <f t="shared" si="31"/>
        <v>hydro_2029_1</v>
      </c>
      <c r="Q110" s="87">
        <f>INDEX(elcc!G:G,MATCH(P110,elcc!D:D,0))</f>
        <v>0.6</v>
      </c>
      <c r="R110" s="89">
        <f t="shared" si="32"/>
        <v>1</v>
      </c>
      <c r="S110" s="89" t="s">
        <v>6314</v>
      </c>
      <c r="T110" s="89" t="s">
        <v>6314</v>
      </c>
      <c r="U110" s="90" t="str">
        <f t="shared" si="33"/>
        <v>ok</v>
      </c>
      <c r="V110" s="63" t="str">
        <f>INDEX(resources!F:F,MATCH(B110,resources!B:B,0))</f>
        <v>physical</v>
      </c>
      <c r="W110" s="110">
        <f t="shared" si="34"/>
        <v>1</v>
      </c>
      <c r="X110" s="110">
        <f t="shared" si="35"/>
        <v>0</v>
      </c>
      <c r="Y110" s="110" t="str">
        <f t="shared" si="36"/>
        <v>HATLOS_6_BWDHY1_energy_PCE40001_CONFIDENTIAL</v>
      </c>
      <c r="Z110" s="110">
        <f>IF(COUNTIFS($Y$2:Y110,Y110)=1,1,0)</f>
        <v>0</v>
      </c>
      <c r="AA110" s="110">
        <f>SUM($Z$2:Z110)*Z110</f>
        <v>0</v>
      </c>
      <c r="AB110" s="110">
        <f>COUNTIFS(resources!B:B,B110)</f>
        <v>1</v>
      </c>
      <c r="AC110" s="110">
        <f t="shared" si="37"/>
        <v>1</v>
      </c>
      <c r="AD110" s="110">
        <f t="shared" si="38"/>
        <v>1</v>
      </c>
      <c r="AE110" s="110">
        <f t="shared" si="39"/>
        <v>0</v>
      </c>
      <c r="AF110" s="110">
        <f t="shared" si="40"/>
        <v>1</v>
      </c>
      <c r="AG110" s="110">
        <f t="shared" si="41"/>
        <v>0</v>
      </c>
      <c r="AH110" s="110">
        <f t="shared" si="42"/>
        <v>0</v>
      </c>
      <c r="AI110" s="110">
        <f t="shared" si="43"/>
        <v>1</v>
      </c>
      <c r="AJ110" s="100">
        <f>ROW()</f>
        <v>110</v>
      </c>
      <c r="AK110" s="100" t="e">
        <f>INDEX('BadRows RECART'!$C$2:$C$1207,MATCH(monthly_gwh_mw!AJ110,'BadRows RECART'!$D$2:$D$1207,0))</f>
        <v>#N/A</v>
      </c>
    </row>
    <row r="111" spans="1:37" ht="20">
      <c r="A111" s="106" t="s">
        <v>3907</v>
      </c>
      <c r="B111" s="106" t="s">
        <v>1583</v>
      </c>
      <c r="C111" s="106" t="s">
        <v>6298</v>
      </c>
      <c r="D111" s="168">
        <v>2029</v>
      </c>
      <c r="E111" s="168">
        <v>2</v>
      </c>
      <c r="F111" s="199">
        <v>0.97036799999998935</v>
      </c>
      <c r="G111" s="212" t="s">
        <v>6314</v>
      </c>
      <c r="H111" s="212" t="s">
        <v>6314</v>
      </c>
      <c r="I111" s="106" t="s">
        <v>556</v>
      </c>
      <c r="K111" s="83" t="s">
        <v>6314</v>
      </c>
      <c r="L111" s="83" t="s">
        <v>6314</v>
      </c>
      <c r="M111" s="45" t="str">
        <f>IF(
ISNA(INDEX(resources!E:E,MATCH(B111,resources!B:B,0))),"fillme",
INDEX(resources!E:E,MATCH(B111,resources!B:B,0)))</f>
        <v>CAISO_Hydro</v>
      </c>
      <c r="N111" s="45">
        <f>IF(
ISNA(INDEX(resources!J:J,MATCH(B111,resources!B:B,0))),"fillme",
INDEX(resources!J:J,MATCH(B111,resources!B:B,0)))</f>
        <v>1</v>
      </c>
      <c r="O111" s="83" t="str">
        <f>IFERROR(INDEX(resources!K:K,MATCH(B111,resources!B:B,0)),"fillme")</f>
        <v>hydro</v>
      </c>
      <c r="P111" s="89" t="str">
        <f t="shared" si="31"/>
        <v>hydro_2029_2</v>
      </c>
      <c r="Q111" s="87">
        <f>INDEX(elcc!G:G,MATCH(P111,elcc!D:D,0))</f>
        <v>0.7</v>
      </c>
      <c r="R111" s="89">
        <f t="shared" si="32"/>
        <v>1</v>
      </c>
      <c r="S111" s="89" t="s">
        <v>6314</v>
      </c>
      <c r="T111" s="89" t="s">
        <v>6314</v>
      </c>
      <c r="U111" s="90" t="str">
        <f t="shared" si="33"/>
        <v>ok</v>
      </c>
      <c r="V111" s="63" t="str">
        <f>INDEX(resources!F:F,MATCH(B111,resources!B:B,0))</f>
        <v>physical</v>
      </c>
      <c r="W111" s="110">
        <f t="shared" si="34"/>
        <v>1</v>
      </c>
      <c r="X111" s="110">
        <f t="shared" si="35"/>
        <v>0</v>
      </c>
      <c r="Y111" s="110" t="str">
        <f t="shared" si="36"/>
        <v>HATLOS_6_BWDHY1_energy_PCE40001_CONFIDENTIAL</v>
      </c>
      <c r="Z111" s="110">
        <f>IF(COUNTIFS($Y$2:Y111,Y111)=1,1,0)</f>
        <v>0</v>
      </c>
      <c r="AA111" s="110">
        <f>SUM($Z$2:Z111)*Z111</f>
        <v>0</v>
      </c>
      <c r="AB111" s="110">
        <f>COUNTIFS(resources!B:B,B111)</f>
        <v>1</v>
      </c>
      <c r="AC111" s="110">
        <f t="shared" si="37"/>
        <v>1</v>
      </c>
      <c r="AD111" s="110">
        <f t="shared" si="38"/>
        <v>1</v>
      </c>
      <c r="AE111" s="110">
        <f t="shared" si="39"/>
        <v>0</v>
      </c>
      <c r="AF111" s="110">
        <f t="shared" si="40"/>
        <v>1</v>
      </c>
      <c r="AG111" s="110">
        <f t="shared" si="41"/>
        <v>0</v>
      </c>
      <c r="AH111" s="110">
        <f t="shared" si="42"/>
        <v>0</v>
      </c>
      <c r="AI111" s="110">
        <f t="shared" si="43"/>
        <v>1</v>
      </c>
      <c r="AJ111" s="100">
        <f>ROW()</f>
        <v>111</v>
      </c>
      <c r="AK111" s="100" t="e">
        <f>INDEX('BadRows RECART'!$C$2:$C$1207,MATCH(monthly_gwh_mw!AJ111,'BadRows RECART'!$D$2:$D$1207,0))</f>
        <v>#N/A</v>
      </c>
    </row>
    <row r="112" spans="1:37" ht="20">
      <c r="A112" s="106" t="s">
        <v>3907</v>
      </c>
      <c r="B112" s="106" t="s">
        <v>1583</v>
      </c>
      <c r="C112" s="106" t="s">
        <v>6298</v>
      </c>
      <c r="D112" s="168">
        <v>2029</v>
      </c>
      <c r="E112" s="168">
        <v>3</v>
      </c>
      <c r="F112" s="199">
        <v>0.98059199999999203</v>
      </c>
      <c r="G112" s="212" t="s">
        <v>6314</v>
      </c>
      <c r="H112" s="212" t="s">
        <v>6314</v>
      </c>
      <c r="I112" s="106" t="s">
        <v>556</v>
      </c>
      <c r="K112" s="83" t="s">
        <v>6314</v>
      </c>
      <c r="L112" s="83" t="s">
        <v>6314</v>
      </c>
      <c r="M112" s="45" t="str">
        <f>IF(
ISNA(INDEX(resources!E:E,MATCH(B112,resources!B:B,0))),"fillme",
INDEX(resources!E:E,MATCH(B112,resources!B:B,0)))</f>
        <v>CAISO_Hydro</v>
      </c>
      <c r="N112" s="45">
        <f>IF(
ISNA(INDEX(resources!J:J,MATCH(B112,resources!B:B,0))),"fillme",
INDEX(resources!J:J,MATCH(B112,resources!B:B,0)))</f>
        <v>1</v>
      </c>
      <c r="O112" s="83" t="str">
        <f>IFERROR(INDEX(resources!K:K,MATCH(B112,resources!B:B,0)),"fillme")</f>
        <v>hydro</v>
      </c>
      <c r="P112" s="89" t="str">
        <f t="shared" si="31"/>
        <v>hydro_2029_3</v>
      </c>
      <c r="Q112" s="87">
        <f>INDEX(elcc!G:G,MATCH(P112,elcc!D:D,0))</f>
        <v>0.73</v>
      </c>
      <c r="R112" s="89">
        <f t="shared" si="32"/>
        <v>1</v>
      </c>
      <c r="S112" s="89" t="s">
        <v>6314</v>
      </c>
      <c r="T112" s="89" t="s">
        <v>6314</v>
      </c>
      <c r="U112" s="90" t="str">
        <f t="shared" si="33"/>
        <v>ok</v>
      </c>
      <c r="V112" s="63" t="str">
        <f>INDEX(resources!F:F,MATCH(B112,resources!B:B,0))</f>
        <v>physical</v>
      </c>
      <c r="W112" s="110">
        <f t="shared" si="34"/>
        <v>1</v>
      </c>
      <c r="X112" s="110">
        <f t="shared" si="35"/>
        <v>0</v>
      </c>
      <c r="Y112" s="110" t="str">
        <f t="shared" si="36"/>
        <v>HATLOS_6_BWDHY1_energy_PCE40001_CONFIDENTIAL</v>
      </c>
      <c r="Z112" s="110">
        <f>IF(COUNTIFS($Y$2:Y112,Y112)=1,1,0)</f>
        <v>0</v>
      </c>
      <c r="AA112" s="110">
        <f>SUM($Z$2:Z112)*Z112</f>
        <v>0</v>
      </c>
      <c r="AB112" s="110">
        <f>COUNTIFS(resources!B:B,B112)</f>
        <v>1</v>
      </c>
      <c r="AC112" s="110">
        <f t="shared" si="37"/>
        <v>1</v>
      </c>
      <c r="AD112" s="110">
        <f t="shared" si="38"/>
        <v>1</v>
      </c>
      <c r="AE112" s="110">
        <f t="shared" si="39"/>
        <v>0</v>
      </c>
      <c r="AF112" s="110">
        <f t="shared" si="40"/>
        <v>1</v>
      </c>
      <c r="AG112" s="110">
        <f t="shared" si="41"/>
        <v>0</v>
      </c>
      <c r="AH112" s="110">
        <f t="shared" si="42"/>
        <v>0</v>
      </c>
      <c r="AI112" s="110">
        <f t="shared" si="43"/>
        <v>1</v>
      </c>
      <c r="AJ112" s="100">
        <f>ROW()</f>
        <v>112</v>
      </c>
      <c r="AK112" s="100" t="e">
        <f>INDEX('BadRows RECART'!$C$2:$C$1207,MATCH(monthly_gwh_mw!AJ112,'BadRows RECART'!$D$2:$D$1207,0))</f>
        <v>#N/A</v>
      </c>
    </row>
    <row r="113" spans="1:37" ht="20">
      <c r="A113" s="106" t="s">
        <v>3907</v>
      </c>
      <c r="B113" s="106" t="s">
        <v>1583</v>
      </c>
      <c r="C113" s="106" t="s">
        <v>6298</v>
      </c>
      <c r="D113" s="168">
        <v>2029</v>
      </c>
      <c r="E113" s="168">
        <v>4</v>
      </c>
      <c r="F113" s="199">
        <v>0.92016000000000975</v>
      </c>
      <c r="G113" s="212" t="s">
        <v>6314</v>
      </c>
      <c r="H113" s="212" t="s">
        <v>6314</v>
      </c>
      <c r="I113" s="106" t="s">
        <v>556</v>
      </c>
      <c r="K113" s="83" t="s">
        <v>6314</v>
      </c>
      <c r="L113" s="83" t="s">
        <v>6314</v>
      </c>
      <c r="M113" s="45" t="str">
        <f>IF(
ISNA(INDEX(resources!E:E,MATCH(B113,resources!B:B,0))),"fillme",
INDEX(resources!E:E,MATCH(B113,resources!B:B,0)))</f>
        <v>CAISO_Hydro</v>
      </c>
      <c r="N113" s="45">
        <f>IF(
ISNA(INDEX(resources!J:J,MATCH(B113,resources!B:B,0))),"fillme",
INDEX(resources!J:J,MATCH(B113,resources!B:B,0)))</f>
        <v>1</v>
      </c>
      <c r="O113" s="83" t="str">
        <f>IFERROR(INDEX(resources!K:K,MATCH(B113,resources!B:B,0)),"fillme")</f>
        <v>hydro</v>
      </c>
      <c r="P113" s="89" t="str">
        <f t="shared" si="31"/>
        <v>hydro_2029_4</v>
      </c>
      <c r="Q113" s="87">
        <f>INDEX(elcc!G:G,MATCH(P113,elcc!D:D,0))</f>
        <v>0.72</v>
      </c>
      <c r="R113" s="89">
        <f t="shared" si="32"/>
        <v>1</v>
      </c>
      <c r="S113" s="89" t="s">
        <v>6314</v>
      </c>
      <c r="T113" s="89" t="s">
        <v>6314</v>
      </c>
      <c r="U113" s="90" t="str">
        <f t="shared" si="33"/>
        <v>ok</v>
      </c>
      <c r="V113" s="63" t="str">
        <f>INDEX(resources!F:F,MATCH(B113,resources!B:B,0))</f>
        <v>physical</v>
      </c>
      <c r="W113" s="110">
        <f t="shared" si="34"/>
        <v>1</v>
      </c>
      <c r="X113" s="110">
        <f t="shared" si="35"/>
        <v>0</v>
      </c>
      <c r="Y113" s="110" t="str">
        <f t="shared" si="36"/>
        <v>HATLOS_6_BWDHY1_energy_PCE40001_CONFIDENTIAL</v>
      </c>
      <c r="Z113" s="110">
        <f>IF(COUNTIFS($Y$2:Y113,Y113)=1,1,0)</f>
        <v>0</v>
      </c>
      <c r="AA113" s="110">
        <f>SUM($Z$2:Z113)*Z113</f>
        <v>0</v>
      </c>
      <c r="AB113" s="110">
        <f>COUNTIFS(resources!B:B,B113)</f>
        <v>1</v>
      </c>
      <c r="AC113" s="110">
        <f t="shared" si="37"/>
        <v>1</v>
      </c>
      <c r="AD113" s="110">
        <f t="shared" si="38"/>
        <v>1</v>
      </c>
      <c r="AE113" s="110">
        <f t="shared" si="39"/>
        <v>0</v>
      </c>
      <c r="AF113" s="110">
        <f t="shared" si="40"/>
        <v>1</v>
      </c>
      <c r="AG113" s="110">
        <f t="shared" si="41"/>
        <v>0</v>
      </c>
      <c r="AH113" s="110">
        <f t="shared" si="42"/>
        <v>0</v>
      </c>
      <c r="AI113" s="110">
        <f t="shared" si="43"/>
        <v>1</v>
      </c>
      <c r="AJ113" s="100">
        <f>ROW()</f>
        <v>113</v>
      </c>
      <c r="AK113" s="100" t="e">
        <f>INDEX('BadRows RECART'!$C$2:$C$1207,MATCH(monthly_gwh_mw!AJ113,'BadRows RECART'!$D$2:$D$1207,0))</f>
        <v>#N/A</v>
      </c>
    </row>
    <row r="114" spans="1:37" ht="20">
      <c r="A114" s="106" t="s">
        <v>3907</v>
      </c>
      <c r="B114" s="106" t="s">
        <v>1583</v>
      </c>
      <c r="C114" s="106" t="s">
        <v>6298</v>
      </c>
      <c r="D114" s="168">
        <v>2029</v>
      </c>
      <c r="E114" s="168">
        <v>5</v>
      </c>
      <c r="F114" s="199">
        <v>0.95827200000000679</v>
      </c>
      <c r="G114" s="212" t="s">
        <v>6314</v>
      </c>
      <c r="H114" s="212" t="s">
        <v>6314</v>
      </c>
      <c r="I114" s="106" t="s">
        <v>556</v>
      </c>
      <c r="K114" s="83" t="s">
        <v>6314</v>
      </c>
      <c r="L114" s="83" t="s">
        <v>6314</v>
      </c>
      <c r="M114" s="45" t="str">
        <f>IF(
ISNA(INDEX(resources!E:E,MATCH(B114,resources!B:B,0))),"fillme",
INDEX(resources!E:E,MATCH(B114,resources!B:B,0)))</f>
        <v>CAISO_Hydro</v>
      </c>
      <c r="N114" s="45">
        <f>IF(
ISNA(INDEX(resources!J:J,MATCH(B114,resources!B:B,0))),"fillme",
INDEX(resources!J:J,MATCH(B114,resources!B:B,0)))</f>
        <v>1</v>
      </c>
      <c r="O114" s="83" t="str">
        <f>IFERROR(INDEX(resources!K:K,MATCH(B114,resources!B:B,0)),"fillme")</f>
        <v>hydro</v>
      </c>
      <c r="P114" s="89" t="str">
        <f t="shared" si="31"/>
        <v>hydro_2029_5</v>
      </c>
      <c r="Q114" s="87">
        <f>INDEX(elcc!G:G,MATCH(P114,elcc!D:D,0))</f>
        <v>0.69</v>
      </c>
      <c r="R114" s="89">
        <f t="shared" si="32"/>
        <v>1</v>
      </c>
      <c r="S114" s="89" t="s">
        <v>6314</v>
      </c>
      <c r="T114" s="89" t="s">
        <v>6314</v>
      </c>
      <c r="U114" s="90" t="str">
        <f t="shared" si="33"/>
        <v>ok</v>
      </c>
      <c r="V114" s="63" t="str">
        <f>INDEX(resources!F:F,MATCH(B114,resources!B:B,0))</f>
        <v>physical</v>
      </c>
      <c r="W114" s="110">
        <f t="shared" si="34"/>
        <v>1</v>
      </c>
      <c r="X114" s="110">
        <f t="shared" si="35"/>
        <v>0</v>
      </c>
      <c r="Y114" s="110" t="str">
        <f t="shared" si="36"/>
        <v>HATLOS_6_BWDHY1_energy_PCE40001_CONFIDENTIAL</v>
      </c>
      <c r="Z114" s="110">
        <f>IF(COUNTIFS($Y$2:Y114,Y114)=1,1,0)</f>
        <v>0</v>
      </c>
      <c r="AA114" s="110">
        <f>SUM($Z$2:Z114)*Z114</f>
        <v>0</v>
      </c>
      <c r="AB114" s="110">
        <f>COUNTIFS(resources!B:B,B114)</f>
        <v>1</v>
      </c>
      <c r="AC114" s="110">
        <f t="shared" si="37"/>
        <v>1</v>
      </c>
      <c r="AD114" s="110">
        <f t="shared" si="38"/>
        <v>1</v>
      </c>
      <c r="AE114" s="110">
        <f t="shared" si="39"/>
        <v>0</v>
      </c>
      <c r="AF114" s="110">
        <f t="shared" si="40"/>
        <v>1</v>
      </c>
      <c r="AG114" s="110">
        <f t="shared" si="41"/>
        <v>0</v>
      </c>
      <c r="AH114" s="110">
        <f t="shared" si="42"/>
        <v>0</v>
      </c>
      <c r="AI114" s="110">
        <f t="shared" si="43"/>
        <v>1</v>
      </c>
      <c r="AJ114" s="100">
        <f>ROW()</f>
        <v>114</v>
      </c>
      <c r="AK114" s="100" t="e">
        <f>INDEX('BadRows RECART'!$C$2:$C$1207,MATCH(monthly_gwh_mw!AJ114,'BadRows RECART'!$D$2:$D$1207,0))</f>
        <v>#N/A</v>
      </c>
    </row>
    <row r="115" spans="1:37" ht="20">
      <c r="A115" s="106" t="s">
        <v>3907</v>
      </c>
      <c r="B115" s="106" t="s">
        <v>1583</v>
      </c>
      <c r="C115" s="106" t="s">
        <v>6298</v>
      </c>
      <c r="D115" s="168">
        <v>2029</v>
      </c>
      <c r="E115" s="168">
        <v>6</v>
      </c>
      <c r="F115" s="199">
        <v>0.93887999999998661</v>
      </c>
      <c r="G115" s="212" t="s">
        <v>6314</v>
      </c>
      <c r="H115" s="212" t="s">
        <v>6314</v>
      </c>
      <c r="I115" s="106" t="s">
        <v>556</v>
      </c>
      <c r="K115" s="83" t="s">
        <v>6314</v>
      </c>
      <c r="L115" s="83" t="s">
        <v>6314</v>
      </c>
      <c r="M115" s="45" t="str">
        <f>IF(
ISNA(INDEX(resources!E:E,MATCH(B115,resources!B:B,0))),"fillme",
INDEX(resources!E:E,MATCH(B115,resources!B:B,0)))</f>
        <v>CAISO_Hydro</v>
      </c>
      <c r="N115" s="45">
        <f>IF(
ISNA(INDEX(resources!J:J,MATCH(B115,resources!B:B,0))),"fillme",
INDEX(resources!J:J,MATCH(B115,resources!B:B,0)))</f>
        <v>1</v>
      </c>
      <c r="O115" s="83" t="str">
        <f>IFERROR(INDEX(resources!K:K,MATCH(B115,resources!B:B,0)),"fillme")</f>
        <v>hydro</v>
      </c>
      <c r="P115" s="89" t="str">
        <f t="shared" si="31"/>
        <v>hydro_2029_6</v>
      </c>
      <c r="Q115" s="87">
        <f>INDEX(elcc!G:G,MATCH(P115,elcc!D:D,0))</f>
        <v>0.74</v>
      </c>
      <c r="R115" s="89">
        <f t="shared" si="32"/>
        <v>1</v>
      </c>
      <c r="S115" s="89" t="s">
        <v>6314</v>
      </c>
      <c r="T115" s="89" t="s">
        <v>6314</v>
      </c>
      <c r="U115" s="90" t="str">
        <f t="shared" si="33"/>
        <v>ok</v>
      </c>
      <c r="V115" s="63" t="str">
        <f>INDEX(resources!F:F,MATCH(B115,resources!B:B,0))</f>
        <v>physical</v>
      </c>
      <c r="W115" s="110">
        <f t="shared" si="34"/>
        <v>1</v>
      </c>
      <c r="X115" s="110">
        <f t="shared" si="35"/>
        <v>0</v>
      </c>
      <c r="Y115" s="110" t="str">
        <f t="shared" si="36"/>
        <v>HATLOS_6_BWDHY1_energy_PCE40001_CONFIDENTIAL</v>
      </c>
      <c r="Z115" s="110">
        <f>IF(COUNTIFS($Y$2:Y115,Y115)=1,1,0)</f>
        <v>0</v>
      </c>
      <c r="AA115" s="110">
        <f>SUM($Z$2:Z115)*Z115</f>
        <v>0</v>
      </c>
      <c r="AB115" s="110">
        <f>COUNTIFS(resources!B:B,B115)</f>
        <v>1</v>
      </c>
      <c r="AC115" s="110">
        <f t="shared" si="37"/>
        <v>1</v>
      </c>
      <c r="AD115" s="110">
        <f t="shared" si="38"/>
        <v>1</v>
      </c>
      <c r="AE115" s="110">
        <f t="shared" si="39"/>
        <v>0</v>
      </c>
      <c r="AF115" s="110">
        <f t="shared" si="40"/>
        <v>1</v>
      </c>
      <c r="AG115" s="110">
        <f t="shared" si="41"/>
        <v>0</v>
      </c>
      <c r="AH115" s="110">
        <f t="shared" si="42"/>
        <v>0</v>
      </c>
      <c r="AI115" s="110">
        <f t="shared" si="43"/>
        <v>1</v>
      </c>
      <c r="AJ115" s="100">
        <f>ROW()</f>
        <v>115</v>
      </c>
      <c r="AK115" s="100" t="e">
        <f>INDEX('BadRows RECART'!$C$2:$C$1207,MATCH(monthly_gwh_mw!AJ115,'BadRows RECART'!$D$2:$D$1207,0))</f>
        <v>#N/A</v>
      </c>
    </row>
    <row r="116" spans="1:37" ht="20">
      <c r="A116" s="106" t="s">
        <v>3907</v>
      </c>
      <c r="B116" s="106" t="s">
        <v>1583</v>
      </c>
      <c r="C116" s="106" t="s">
        <v>6298</v>
      </c>
      <c r="D116" s="168">
        <v>2029</v>
      </c>
      <c r="E116" s="168">
        <v>7</v>
      </c>
      <c r="F116" s="199">
        <v>0.91809600000000902</v>
      </c>
      <c r="G116" s="212" t="s">
        <v>6314</v>
      </c>
      <c r="H116" s="212" t="s">
        <v>6314</v>
      </c>
      <c r="I116" s="106" t="s">
        <v>556</v>
      </c>
      <c r="K116" s="83" t="s">
        <v>6314</v>
      </c>
      <c r="L116" s="83" t="s">
        <v>6314</v>
      </c>
      <c r="M116" s="45" t="str">
        <f>IF(
ISNA(INDEX(resources!E:E,MATCH(B116,resources!B:B,0))),"fillme",
INDEX(resources!E:E,MATCH(B116,resources!B:B,0)))</f>
        <v>CAISO_Hydro</v>
      </c>
      <c r="N116" s="45">
        <f>IF(
ISNA(INDEX(resources!J:J,MATCH(B116,resources!B:B,0))),"fillme",
INDEX(resources!J:J,MATCH(B116,resources!B:B,0)))</f>
        <v>1</v>
      </c>
      <c r="O116" s="83" t="str">
        <f>IFERROR(INDEX(resources!K:K,MATCH(B116,resources!B:B,0)),"fillme")</f>
        <v>hydro</v>
      </c>
      <c r="P116" s="89" t="str">
        <f t="shared" si="31"/>
        <v>hydro_2029_7</v>
      </c>
      <c r="Q116" s="87">
        <f>INDEX(elcc!G:G,MATCH(P116,elcc!D:D,0))</f>
        <v>0.73</v>
      </c>
      <c r="R116" s="89">
        <f t="shared" si="32"/>
        <v>1</v>
      </c>
      <c r="S116" s="89" t="s">
        <v>6314</v>
      </c>
      <c r="T116" s="89" t="s">
        <v>6314</v>
      </c>
      <c r="U116" s="90" t="str">
        <f t="shared" si="33"/>
        <v>ok</v>
      </c>
      <c r="V116" s="63" t="str">
        <f>INDEX(resources!F:F,MATCH(B116,resources!B:B,0))</f>
        <v>physical</v>
      </c>
      <c r="W116" s="110">
        <f t="shared" si="34"/>
        <v>1</v>
      </c>
      <c r="X116" s="110">
        <f t="shared" si="35"/>
        <v>0</v>
      </c>
      <c r="Y116" s="110" t="str">
        <f t="shared" si="36"/>
        <v>HATLOS_6_BWDHY1_energy_PCE40001_CONFIDENTIAL</v>
      </c>
      <c r="Z116" s="110">
        <f>IF(COUNTIFS($Y$2:Y116,Y116)=1,1,0)</f>
        <v>0</v>
      </c>
      <c r="AA116" s="110">
        <f>SUM($Z$2:Z116)*Z116</f>
        <v>0</v>
      </c>
      <c r="AB116" s="110">
        <f>COUNTIFS(resources!B:B,B116)</f>
        <v>1</v>
      </c>
      <c r="AC116" s="110">
        <f t="shared" si="37"/>
        <v>1</v>
      </c>
      <c r="AD116" s="110">
        <f t="shared" si="38"/>
        <v>1</v>
      </c>
      <c r="AE116" s="110">
        <f t="shared" si="39"/>
        <v>0</v>
      </c>
      <c r="AF116" s="110">
        <f t="shared" si="40"/>
        <v>1</v>
      </c>
      <c r="AG116" s="110">
        <f t="shared" si="41"/>
        <v>0</v>
      </c>
      <c r="AH116" s="110">
        <f t="shared" si="42"/>
        <v>0</v>
      </c>
      <c r="AI116" s="110">
        <f t="shared" si="43"/>
        <v>1</v>
      </c>
      <c r="AJ116" s="100">
        <f>ROW()</f>
        <v>116</v>
      </c>
      <c r="AK116" s="100" t="e">
        <f>INDEX('BadRows RECART'!$C$2:$C$1207,MATCH(monthly_gwh_mw!AJ116,'BadRows RECART'!$D$2:$D$1207,0))</f>
        <v>#N/A</v>
      </c>
    </row>
    <row r="117" spans="1:37" ht="20">
      <c r="A117" s="106" t="s">
        <v>3907</v>
      </c>
      <c r="B117" s="106" t="s">
        <v>1583</v>
      </c>
      <c r="C117" s="106" t="s">
        <v>6298</v>
      </c>
      <c r="D117" s="168">
        <v>2029</v>
      </c>
      <c r="E117" s="168">
        <v>8</v>
      </c>
      <c r="F117" s="199">
        <v>0.98356800000000189</v>
      </c>
      <c r="G117" s="212" t="s">
        <v>6314</v>
      </c>
      <c r="H117" s="212" t="s">
        <v>6314</v>
      </c>
      <c r="I117" s="106" t="s">
        <v>556</v>
      </c>
      <c r="K117" s="83" t="s">
        <v>6314</v>
      </c>
      <c r="L117" s="83" t="s">
        <v>6314</v>
      </c>
      <c r="M117" s="45" t="str">
        <f>IF(
ISNA(INDEX(resources!E:E,MATCH(B117,resources!B:B,0))),"fillme",
INDEX(resources!E:E,MATCH(B117,resources!B:B,0)))</f>
        <v>CAISO_Hydro</v>
      </c>
      <c r="N117" s="45">
        <f>IF(
ISNA(INDEX(resources!J:J,MATCH(B117,resources!B:B,0))),"fillme",
INDEX(resources!J:J,MATCH(B117,resources!B:B,0)))</f>
        <v>1</v>
      </c>
      <c r="O117" s="83" t="str">
        <f>IFERROR(INDEX(resources!K:K,MATCH(B117,resources!B:B,0)),"fillme")</f>
        <v>hydro</v>
      </c>
      <c r="P117" s="89" t="str">
        <f t="shared" ref="P117:P180" si="44">O117&amp;"_"&amp;D117&amp;"_"&amp;E117</f>
        <v>hydro_2029_8</v>
      </c>
      <c r="Q117" s="87">
        <f>INDEX(elcc!G:G,MATCH(P117,elcc!D:D,0))</f>
        <v>0.72</v>
      </c>
      <c r="R117" s="89">
        <f t="shared" ref="R117:R180" si="45">IF(O117="battery",MIN(1,J117/4),1)</f>
        <v>1</v>
      </c>
      <c r="S117" s="89" t="s">
        <v>6314</v>
      </c>
      <c r="T117" s="89" t="s">
        <v>6314</v>
      </c>
      <c r="U117" s="90" t="str">
        <f t="shared" ref="U117:U180" si="46">IF(ISERROR(T117),"error in NQC data entry; please check blue and purple data entered. You need to provide either a contracted NQC value in Column G, or allow the template to calculate one using Columns H,L,Q, and R","ok")</f>
        <v>ok</v>
      </c>
      <c r="V117" s="63" t="str">
        <f>INDEX(resources!F:F,MATCH(B117,resources!B:B,0))</f>
        <v>physical</v>
      </c>
      <c r="W117" s="110">
        <f t="shared" ref="W117:W180" si="47">(F117&gt;0)*1</f>
        <v>1</v>
      </c>
      <c r="X117" s="110">
        <f t="shared" ref="X117:X180" si="48">COUNTIFS(G117:H117,"&gt;0")</f>
        <v>0</v>
      </c>
      <c r="Y117" s="110" t="str">
        <f t="shared" ref="Y117:Y180" si="49">B117&amp;"_"&amp;C117&amp;"_"&amp;K117</f>
        <v>HATLOS_6_BWDHY1_energy_PCE40001_CONFIDENTIAL</v>
      </c>
      <c r="Z117" s="110">
        <f>IF(COUNTIFS($Y$2:Y117,Y117)=1,1,0)</f>
        <v>0</v>
      </c>
      <c r="AA117" s="110">
        <f>SUM($Z$2:Z117)*Z117</f>
        <v>0</v>
      </c>
      <c r="AB117" s="110">
        <f>COUNTIFS(resources!B:B,B117)</f>
        <v>1</v>
      </c>
      <c r="AC117" s="110">
        <f t="shared" ref="AC117:AC180" si="50">AND(ISNUMBER(D117),(D117&gt;2019))*1</f>
        <v>1</v>
      </c>
      <c r="AD117" s="110">
        <f t="shared" ref="AD117:AD180" si="51">AND(ISNUMBER(E117),E117&gt;=1,E117&lt;=12)*1</f>
        <v>1</v>
      </c>
      <c r="AE117" s="110">
        <f t="shared" ref="AE117:AE180" si="52">AND(COUNT(G117:H117)=1,COUNT(F117)=1)*1</f>
        <v>0</v>
      </c>
      <c r="AF117" s="110">
        <f t="shared" ref="AF117:AF180" si="53">(COUNTIFS(K117:O117,"fillme")=0)*1</f>
        <v>1</v>
      </c>
      <c r="AG117" s="110">
        <f t="shared" ref="AG117:AG180" si="54">ISNUMBER(L117)*1</f>
        <v>0</v>
      </c>
      <c r="AH117" s="110">
        <f t="shared" ref="AH117:AH180" si="55">NOT(AND(G117&gt;0,H117&gt;0))*1</f>
        <v>0</v>
      </c>
      <c r="AI117" s="110">
        <f t="shared" ref="AI117:AI180" si="56">(U117="ok")*1</f>
        <v>1</v>
      </c>
      <c r="AJ117" s="100">
        <f>ROW()</f>
        <v>117</v>
      </c>
      <c r="AK117" s="100" t="e">
        <f>INDEX('BadRows RECART'!$C$2:$C$1207,MATCH(monthly_gwh_mw!AJ117,'BadRows RECART'!$D$2:$D$1207,0))</f>
        <v>#N/A</v>
      </c>
    </row>
    <row r="118" spans="1:37" ht="20">
      <c r="A118" s="106" t="s">
        <v>3907</v>
      </c>
      <c r="B118" s="106" t="s">
        <v>1583</v>
      </c>
      <c r="C118" s="106" t="s">
        <v>6298</v>
      </c>
      <c r="D118" s="168">
        <v>2029</v>
      </c>
      <c r="E118" s="168">
        <v>9</v>
      </c>
      <c r="F118" s="199">
        <v>0.95327999999998858</v>
      </c>
      <c r="G118" s="212" t="s">
        <v>6314</v>
      </c>
      <c r="H118" s="212" t="s">
        <v>6314</v>
      </c>
      <c r="I118" s="106" t="s">
        <v>556</v>
      </c>
      <c r="K118" s="83" t="s">
        <v>6314</v>
      </c>
      <c r="L118" s="83" t="s">
        <v>6314</v>
      </c>
      <c r="M118" s="45" t="str">
        <f>IF(
ISNA(INDEX(resources!E:E,MATCH(B118,resources!B:B,0))),"fillme",
INDEX(resources!E:E,MATCH(B118,resources!B:B,0)))</f>
        <v>CAISO_Hydro</v>
      </c>
      <c r="N118" s="45">
        <f>IF(
ISNA(INDEX(resources!J:J,MATCH(B118,resources!B:B,0))),"fillme",
INDEX(resources!J:J,MATCH(B118,resources!B:B,0)))</f>
        <v>1</v>
      </c>
      <c r="O118" s="83" t="str">
        <f>IFERROR(INDEX(resources!K:K,MATCH(B118,resources!B:B,0)),"fillme")</f>
        <v>hydro</v>
      </c>
      <c r="P118" s="89" t="str">
        <f t="shared" si="44"/>
        <v>hydro_2029_9</v>
      </c>
      <c r="Q118" s="87">
        <f>INDEX(elcc!G:G,MATCH(P118,elcc!D:D,0))</f>
        <v>0.71</v>
      </c>
      <c r="R118" s="89">
        <f t="shared" si="45"/>
        <v>1</v>
      </c>
      <c r="S118" s="89" t="s">
        <v>6314</v>
      </c>
      <c r="T118" s="89" t="s">
        <v>6314</v>
      </c>
      <c r="U118" s="90" t="str">
        <f t="shared" si="46"/>
        <v>ok</v>
      </c>
      <c r="V118" s="63" t="str">
        <f>INDEX(resources!F:F,MATCH(B118,resources!B:B,0))</f>
        <v>physical</v>
      </c>
      <c r="W118" s="110">
        <f t="shared" si="47"/>
        <v>1</v>
      </c>
      <c r="X118" s="110">
        <f t="shared" si="48"/>
        <v>0</v>
      </c>
      <c r="Y118" s="110" t="str">
        <f t="shared" si="49"/>
        <v>HATLOS_6_BWDHY1_energy_PCE40001_CONFIDENTIAL</v>
      </c>
      <c r="Z118" s="110">
        <f>IF(COUNTIFS($Y$2:Y118,Y118)=1,1,0)</f>
        <v>0</v>
      </c>
      <c r="AA118" s="110">
        <f>SUM($Z$2:Z118)*Z118</f>
        <v>0</v>
      </c>
      <c r="AB118" s="110">
        <f>COUNTIFS(resources!B:B,B118)</f>
        <v>1</v>
      </c>
      <c r="AC118" s="110">
        <f t="shared" si="50"/>
        <v>1</v>
      </c>
      <c r="AD118" s="110">
        <f t="shared" si="51"/>
        <v>1</v>
      </c>
      <c r="AE118" s="110">
        <f t="shared" si="52"/>
        <v>0</v>
      </c>
      <c r="AF118" s="110">
        <f t="shared" si="53"/>
        <v>1</v>
      </c>
      <c r="AG118" s="110">
        <f t="shared" si="54"/>
        <v>0</v>
      </c>
      <c r="AH118" s="110">
        <f t="shared" si="55"/>
        <v>0</v>
      </c>
      <c r="AI118" s="110">
        <f t="shared" si="56"/>
        <v>1</v>
      </c>
      <c r="AJ118" s="100">
        <f>ROW()</f>
        <v>118</v>
      </c>
      <c r="AK118" s="100" t="e">
        <f>INDEX('BadRows RECART'!$C$2:$C$1207,MATCH(monthly_gwh_mw!AJ118,'BadRows RECART'!$D$2:$D$1207,0))</f>
        <v>#N/A</v>
      </c>
    </row>
    <row r="119" spans="1:37" ht="20">
      <c r="A119" s="106" t="s">
        <v>3907</v>
      </c>
      <c r="B119" s="106" t="s">
        <v>1583</v>
      </c>
      <c r="C119" s="106" t="s">
        <v>6298</v>
      </c>
      <c r="D119" s="168">
        <v>2029</v>
      </c>
      <c r="E119" s="168">
        <v>10</v>
      </c>
      <c r="F119" s="199">
        <v>0.9776159999999906</v>
      </c>
      <c r="G119" s="212" t="s">
        <v>6314</v>
      </c>
      <c r="H119" s="212" t="s">
        <v>6314</v>
      </c>
      <c r="I119" s="106" t="s">
        <v>556</v>
      </c>
      <c r="K119" s="83" t="s">
        <v>6314</v>
      </c>
      <c r="L119" s="83" t="s">
        <v>6314</v>
      </c>
      <c r="M119" s="45" t="str">
        <f>IF(
ISNA(INDEX(resources!E:E,MATCH(B119,resources!B:B,0))),"fillme",
INDEX(resources!E:E,MATCH(B119,resources!B:B,0)))</f>
        <v>CAISO_Hydro</v>
      </c>
      <c r="N119" s="45">
        <f>IF(
ISNA(INDEX(resources!J:J,MATCH(B119,resources!B:B,0))),"fillme",
INDEX(resources!J:J,MATCH(B119,resources!B:B,0)))</f>
        <v>1</v>
      </c>
      <c r="O119" s="83" t="str">
        <f>IFERROR(INDEX(resources!K:K,MATCH(B119,resources!B:B,0)),"fillme")</f>
        <v>hydro</v>
      </c>
      <c r="P119" s="89" t="str">
        <f t="shared" si="44"/>
        <v>hydro_2029_10</v>
      </c>
      <c r="Q119" s="87">
        <f>INDEX(elcc!G:G,MATCH(P119,elcc!D:D,0))</f>
        <v>0.64</v>
      </c>
      <c r="R119" s="89">
        <f t="shared" si="45"/>
        <v>1</v>
      </c>
      <c r="S119" s="89" t="s">
        <v>6314</v>
      </c>
      <c r="T119" s="89" t="s">
        <v>6314</v>
      </c>
      <c r="U119" s="90" t="str">
        <f t="shared" si="46"/>
        <v>ok</v>
      </c>
      <c r="V119" s="63" t="str">
        <f>INDEX(resources!F:F,MATCH(B119,resources!B:B,0))</f>
        <v>physical</v>
      </c>
      <c r="W119" s="110">
        <f t="shared" si="47"/>
        <v>1</v>
      </c>
      <c r="X119" s="110">
        <f t="shared" si="48"/>
        <v>0</v>
      </c>
      <c r="Y119" s="110" t="str">
        <f t="shared" si="49"/>
        <v>HATLOS_6_BWDHY1_energy_PCE40001_CONFIDENTIAL</v>
      </c>
      <c r="Z119" s="110">
        <f>IF(COUNTIFS($Y$2:Y119,Y119)=1,1,0)</f>
        <v>0</v>
      </c>
      <c r="AA119" s="110">
        <f>SUM($Z$2:Z119)*Z119</f>
        <v>0</v>
      </c>
      <c r="AB119" s="110">
        <f>COUNTIFS(resources!B:B,B119)</f>
        <v>1</v>
      </c>
      <c r="AC119" s="110">
        <f t="shared" si="50"/>
        <v>1</v>
      </c>
      <c r="AD119" s="110">
        <f t="shared" si="51"/>
        <v>1</v>
      </c>
      <c r="AE119" s="110">
        <f t="shared" si="52"/>
        <v>0</v>
      </c>
      <c r="AF119" s="110">
        <f t="shared" si="53"/>
        <v>1</v>
      </c>
      <c r="AG119" s="110">
        <f t="shared" si="54"/>
        <v>0</v>
      </c>
      <c r="AH119" s="110">
        <f t="shared" si="55"/>
        <v>0</v>
      </c>
      <c r="AI119" s="110">
        <f t="shared" si="56"/>
        <v>1</v>
      </c>
      <c r="AJ119" s="100">
        <f>ROW()</f>
        <v>119</v>
      </c>
      <c r="AK119" s="100" t="e">
        <f>INDEX('BadRows RECART'!$C$2:$C$1207,MATCH(monthly_gwh_mw!AJ119,'BadRows RECART'!$D$2:$D$1207,0))</f>
        <v>#N/A</v>
      </c>
    </row>
    <row r="120" spans="1:37" ht="20">
      <c r="A120" s="106" t="s">
        <v>3907</v>
      </c>
      <c r="B120" s="106" t="s">
        <v>1583</v>
      </c>
      <c r="C120" s="106" t="s">
        <v>6298</v>
      </c>
      <c r="D120" s="168">
        <v>2029</v>
      </c>
      <c r="E120" s="168">
        <v>11</v>
      </c>
      <c r="F120" s="199">
        <v>0.92591999999998265</v>
      </c>
      <c r="G120" s="212" t="s">
        <v>6314</v>
      </c>
      <c r="H120" s="212" t="s">
        <v>6314</v>
      </c>
      <c r="I120" s="106" t="s">
        <v>556</v>
      </c>
      <c r="K120" s="83" t="s">
        <v>6314</v>
      </c>
      <c r="L120" s="83" t="s">
        <v>6314</v>
      </c>
      <c r="M120" s="45" t="str">
        <f>IF(
ISNA(INDEX(resources!E:E,MATCH(B120,resources!B:B,0))),"fillme",
INDEX(resources!E:E,MATCH(B120,resources!B:B,0)))</f>
        <v>CAISO_Hydro</v>
      </c>
      <c r="N120" s="45">
        <f>IF(
ISNA(INDEX(resources!J:J,MATCH(B120,resources!B:B,0))),"fillme",
INDEX(resources!J:J,MATCH(B120,resources!B:B,0)))</f>
        <v>1</v>
      </c>
      <c r="O120" s="83" t="str">
        <f>IFERROR(INDEX(resources!K:K,MATCH(B120,resources!B:B,0)),"fillme")</f>
        <v>hydro</v>
      </c>
      <c r="P120" s="89" t="str">
        <f t="shared" si="44"/>
        <v>hydro_2029_11</v>
      </c>
      <c r="Q120" s="87">
        <f>INDEX(elcc!G:G,MATCH(P120,elcc!D:D,0))</f>
        <v>0.56000000000000005</v>
      </c>
      <c r="R120" s="89">
        <f t="shared" si="45"/>
        <v>1</v>
      </c>
      <c r="S120" s="89" t="s">
        <v>6314</v>
      </c>
      <c r="T120" s="89" t="s">
        <v>6314</v>
      </c>
      <c r="U120" s="90" t="str">
        <f t="shared" si="46"/>
        <v>ok</v>
      </c>
      <c r="V120" s="63" t="str">
        <f>INDEX(resources!F:F,MATCH(B120,resources!B:B,0))</f>
        <v>physical</v>
      </c>
      <c r="W120" s="110">
        <f t="shared" si="47"/>
        <v>1</v>
      </c>
      <c r="X120" s="110">
        <f t="shared" si="48"/>
        <v>0</v>
      </c>
      <c r="Y120" s="110" t="str">
        <f t="shared" si="49"/>
        <v>HATLOS_6_BWDHY1_energy_PCE40001_CONFIDENTIAL</v>
      </c>
      <c r="Z120" s="110">
        <f>IF(COUNTIFS($Y$2:Y120,Y120)=1,1,0)</f>
        <v>0</v>
      </c>
      <c r="AA120" s="110">
        <f>SUM($Z$2:Z120)*Z120</f>
        <v>0</v>
      </c>
      <c r="AB120" s="110">
        <f>COUNTIFS(resources!B:B,B120)</f>
        <v>1</v>
      </c>
      <c r="AC120" s="110">
        <f t="shared" si="50"/>
        <v>1</v>
      </c>
      <c r="AD120" s="110">
        <f t="shared" si="51"/>
        <v>1</v>
      </c>
      <c r="AE120" s="110">
        <f t="shared" si="52"/>
        <v>0</v>
      </c>
      <c r="AF120" s="110">
        <f t="shared" si="53"/>
        <v>1</v>
      </c>
      <c r="AG120" s="110">
        <f t="shared" si="54"/>
        <v>0</v>
      </c>
      <c r="AH120" s="110">
        <f t="shared" si="55"/>
        <v>0</v>
      </c>
      <c r="AI120" s="110">
        <f t="shared" si="56"/>
        <v>1</v>
      </c>
      <c r="AJ120" s="100">
        <f>ROW()</f>
        <v>120</v>
      </c>
      <c r="AK120" s="100" t="e">
        <f>INDEX('BadRows RECART'!$C$2:$C$1207,MATCH(monthly_gwh_mw!AJ120,'BadRows RECART'!$D$2:$D$1207,0))</f>
        <v>#N/A</v>
      </c>
    </row>
    <row r="121" spans="1:37" ht="20">
      <c r="A121" s="106" t="s">
        <v>3907</v>
      </c>
      <c r="B121" s="106" t="s">
        <v>1583</v>
      </c>
      <c r="C121" s="106" t="s">
        <v>6298</v>
      </c>
      <c r="D121" s="168">
        <v>2029</v>
      </c>
      <c r="E121" s="168">
        <v>12</v>
      </c>
      <c r="F121" s="199">
        <v>0.90180199999999333</v>
      </c>
      <c r="G121" s="212" t="s">
        <v>6314</v>
      </c>
      <c r="H121" s="212" t="s">
        <v>6314</v>
      </c>
      <c r="I121" s="106" t="s">
        <v>556</v>
      </c>
      <c r="K121" s="83" t="s">
        <v>6314</v>
      </c>
      <c r="L121" s="83" t="s">
        <v>6314</v>
      </c>
      <c r="M121" s="45" t="str">
        <f>IF(
ISNA(INDEX(resources!E:E,MATCH(B121,resources!B:B,0))),"fillme",
INDEX(resources!E:E,MATCH(B121,resources!B:B,0)))</f>
        <v>CAISO_Hydro</v>
      </c>
      <c r="N121" s="45">
        <f>IF(
ISNA(INDEX(resources!J:J,MATCH(B121,resources!B:B,0))),"fillme",
INDEX(resources!J:J,MATCH(B121,resources!B:B,0)))</f>
        <v>1</v>
      </c>
      <c r="O121" s="83" t="str">
        <f>IFERROR(INDEX(resources!K:K,MATCH(B121,resources!B:B,0)),"fillme")</f>
        <v>hydro</v>
      </c>
      <c r="P121" s="89" t="str">
        <f t="shared" si="44"/>
        <v>hydro_2029_12</v>
      </c>
      <c r="Q121" s="87">
        <f>INDEX(elcc!G:G,MATCH(P121,elcc!D:D,0))</f>
        <v>0.64</v>
      </c>
      <c r="R121" s="89">
        <f t="shared" si="45"/>
        <v>1</v>
      </c>
      <c r="S121" s="89" t="s">
        <v>6314</v>
      </c>
      <c r="T121" s="89" t="s">
        <v>6314</v>
      </c>
      <c r="U121" s="90" t="str">
        <f t="shared" si="46"/>
        <v>ok</v>
      </c>
      <c r="V121" s="63" t="str">
        <f>INDEX(resources!F:F,MATCH(B121,resources!B:B,0))</f>
        <v>physical</v>
      </c>
      <c r="W121" s="110">
        <f t="shared" si="47"/>
        <v>1</v>
      </c>
      <c r="X121" s="110">
        <f t="shared" si="48"/>
        <v>0</v>
      </c>
      <c r="Y121" s="110" t="str">
        <f t="shared" si="49"/>
        <v>HATLOS_6_BWDHY1_energy_PCE40001_CONFIDENTIAL</v>
      </c>
      <c r="Z121" s="110">
        <f>IF(COUNTIFS($Y$2:Y121,Y121)=1,1,0)</f>
        <v>0</v>
      </c>
      <c r="AA121" s="110">
        <f>SUM($Z$2:Z121)*Z121</f>
        <v>0</v>
      </c>
      <c r="AB121" s="110">
        <f>COUNTIFS(resources!B:B,B121)</f>
        <v>1</v>
      </c>
      <c r="AC121" s="110">
        <f t="shared" si="50"/>
        <v>1</v>
      </c>
      <c r="AD121" s="110">
        <f t="shared" si="51"/>
        <v>1</v>
      </c>
      <c r="AE121" s="110">
        <f t="shared" si="52"/>
        <v>0</v>
      </c>
      <c r="AF121" s="110">
        <f t="shared" si="53"/>
        <v>1</v>
      </c>
      <c r="AG121" s="110">
        <f t="shared" si="54"/>
        <v>0</v>
      </c>
      <c r="AH121" s="110">
        <f t="shared" si="55"/>
        <v>0</v>
      </c>
      <c r="AI121" s="110">
        <f t="shared" si="56"/>
        <v>1</v>
      </c>
      <c r="AJ121" s="100">
        <f>ROW()</f>
        <v>121</v>
      </c>
      <c r="AK121" s="100" t="e">
        <f>INDEX('BadRows RECART'!$C$2:$C$1207,MATCH(monthly_gwh_mw!AJ121,'BadRows RECART'!$D$2:$D$1207,0))</f>
        <v>#N/A</v>
      </c>
    </row>
    <row r="122" spans="1:37" ht="20">
      <c r="A122" s="106" t="s">
        <v>3907</v>
      </c>
      <c r="B122" s="106" t="s">
        <v>1583</v>
      </c>
      <c r="C122" s="106" t="s">
        <v>6298</v>
      </c>
      <c r="D122" s="168">
        <v>2030</v>
      </c>
      <c r="E122" s="168">
        <v>1</v>
      </c>
      <c r="F122" s="199">
        <v>1.0133279999999911</v>
      </c>
      <c r="G122" s="212" t="s">
        <v>6314</v>
      </c>
      <c r="H122" s="212" t="s">
        <v>6314</v>
      </c>
      <c r="I122" s="106" t="s">
        <v>556</v>
      </c>
      <c r="K122" s="83" t="s">
        <v>6314</v>
      </c>
      <c r="L122" s="83" t="s">
        <v>6314</v>
      </c>
      <c r="M122" s="45" t="str">
        <f>IF(
ISNA(INDEX(resources!E:E,MATCH(B122,resources!B:B,0))),"fillme",
INDEX(resources!E:E,MATCH(B122,resources!B:B,0)))</f>
        <v>CAISO_Hydro</v>
      </c>
      <c r="N122" s="45">
        <f>IF(
ISNA(INDEX(resources!J:J,MATCH(B122,resources!B:B,0))),"fillme",
INDEX(resources!J:J,MATCH(B122,resources!B:B,0)))</f>
        <v>1</v>
      </c>
      <c r="O122" s="83" t="str">
        <f>IFERROR(INDEX(resources!K:K,MATCH(B122,resources!B:B,0)),"fillme")</f>
        <v>hydro</v>
      </c>
      <c r="P122" s="89" t="str">
        <f t="shared" si="44"/>
        <v>hydro_2030_1</v>
      </c>
      <c r="Q122" s="87">
        <f>INDEX(elcc!G:G,MATCH(P122,elcc!D:D,0))</f>
        <v>0.6</v>
      </c>
      <c r="R122" s="89">
        <f t="shared" si="45"/>
        <v>1</v>
      </c>
      <c r="S122" s="89" t="s">
        <v>6314</v>
      </c>
      <c r="T122" s="89" t="s">
        <v>6314</v>
      </c>
      <c r="U122" s="90" t="str">
        <f t="shared" si="46"/>
        <v>ok</v>
      </c>
      <c r="V122" s="63" t="str">
        <f>INDEX(resources!F:F,MATCH(B122,resources!B:B,0))</f>
        <v>physical</v>
      </c>
      <c r="W122" s="110">
        <f t="shared" si="47"/>
        <v>1</v>
      </c>
      <c r="X122" s="110">
        <f t="shared" si="48"/>
        <v>0</v>
      </c>
      <c r="Y122" s="110" t="str">
        <f t="shared" si="49"/>
        <v>HATLOS_6_BWDHY1_energy_PCE40001_CONFIDENTIAL</v>
      </c>
      <c r="Z122" s="110">
        <f>IF(COUNTIFS($Y$2:Y122,Y122)=1,1,0)</f>
        <v>0</v>
      </c>
      <c r="AA122" s="110">
        <f>SUM($Z$2:Z122)*Z122</f>
        <v>0</v>
      </c>
      <c r="AB122" s="110">
        <f>COUNTIFS(resources!B:B,B122)</f>
        <v>1</v>
      </c>
      <c r="AC122" s="110">
        <f t="shared" si="50"/>
        <v>1</v>
      </c>
      <c r="AD122" s="110">
        <f t="shared" si="51"/>
        <v>1</v>
      </c>
      <c r="AE122" s="110">
        <f t="shared" si="52"/>
        <v>0</v>
      </c>
      <c r="AF122" s="110">
        <f t="shared" si="53"/>
        <v>1</v>
      </c>
      <c r="AG122" s="110">
        <f t="shared" si="54"/>
        <v>0</v>
      </c>
      <c r="AH122" s="110">
        <f t="shared" si="55"/>
        <v>0</v>
      </c>
      <c r="AI122" s="110">
        <f t="shared" si="56"/>
        <v>1</v>
      </c>
      <c r="AJ122" s="100">
        <f>ROW()</f>
        <v>122</v>
      </c>
      <c r="AK122" s="100" t="e">
        <f>INDEX('BadRows RECART'!$C$2:$C$1207,MATCH(monthly_gwh_mw!AJ122,'BadRows RECART'!$D$2:$D$1207,0))</f>
        <v>#N/A</v>
      </c>
    </row>
    <row r="123" spans="1:37" ht="20">
      <c r="A123" s="106" t="s">
        <v>3907</v>
      </c>
      <c r="B123" s="106" t="s">
        <v>1583</v>
      </c>
      <c r="C123" s="106" t="s">
        <v>6298</v>
      </c>
      <c r="D123" s="168">
        <v>2030</v>
      </c>
      <c r="E123" s="168">
        <v>2</v>
      </c>
      <c r="F123" s="199">
        <v>0.97036799999998935</v>
      </c>
      <c r="G123" s="212" t="s">
        <v>6314</v>
      </c>
      <c r="H123" s="212" t="s">
        <v>6314</v>
      </c>
      <c r="I123" s="106" t="s">
        <v>556</v>
      </c>
      <c r="K123" s="83" t="s">
        <v>6314</v>
      </c>
      <c r="L123" s="83" t="s">
        <v>6314</v>
      </c>
      <c r="M123" s="45" t="str">
        <f>IF(
ISNA(INDEX(resources!E:E,MATCH(B123,resources!B:B,0))),"fillme",
INDEX(resources!E:E,MATCH(B123,resources!B:B,0)))</f>
        <v>CAISO_Hydro</v>
      </c>
      <c r="N123" s="45">
        <f>IF(
ISNA(INDEX(resources!J:J,MATCH(B123,resources!B:B,0))),"fillme",
INDEX(resources!J:J,MATCH(B123,resources!B:B,0)))</f>
        <v>1</v>
      </c>
      <c r="O123" s="83" t="str">
        <f>IFERROR(INDEX(resources!K:K,MATCH(B123,resources!B:B,0)),"fillme")</f>
        <v>hydro</v>
      </c>
      <c r="P123" s="89" t="str">
        <f t="shared" si="44"/>
        <v>hydro_2030_2</v>
      </c>
      <c r="Q123" s="87">
        <f>INDEX(elcc!G:G,MATCH(P123,elcc!D:D,0))</f>
        <v>0.7</v>
      </c>
      <c r="R123" s="89">
        <f t="shared" si="45"/>
        <v>1</v>
      </c>
      <c r="S123" s="89" t="s">
        <v>6314</v>
      </c>
      <c r="T123" s="89" t="s">
        <v>6314</v>
      </c>
      <c r="U123" s="90" t="str">
        <f t="shared" si="46"/>
        <v>ok</v>
      </c>
      <c r="V123" s="63" t="str">
        <f>INDEX(resources!F:F,MATCH(B123,resources!B:B,0))</f>
        <v>physical</v>
      </c>
      <c r="W123" s="110">
        <f t="shared" si="47"/>
        <v>1</v>
      </c>
      <c r="X123" s="110">
        <f t="shared" si="48"/>
        <v>0</v>
      </c>
      <c r="Y123" s="110" t="str">
        <f t="shared" si="49"/>
        <v>HATLOS_6_BWDHY1_energy_PCE40001_CONFIDENTIAL</v>
      </c>
      <c r="Z123" s="110">
        <f>IF(COUNTIFS($Y$2:Y123,Y123)=1,1,0)</f>
        <v>0</v>
      </c>
      <c r="AA123" s="110">
        <f>SUM($Z$2:Z123)*Z123</f>
        <v>0</v>
      </c>
      <c r="AB123" s="110">
        <f>COUNTIFS(resources!B:B,B123)</f>
        <v>1</v>
      </c>
      <c r="AC123" s="110">
        <f t="shared" si="50"/>
        <v>1</v>
      </c>
      <c r="AD123" s="110">
        <f t="shared" si="51"/>
        <v>1</v>
      </c>
      <c r="AE123" s="110">
        <f t="shared" si="52"/>
        <v>0</v>
      </c>
      <c r="AF123" s="110">
        <f t="shared" si="53"/>
        <v>1</v>
      </c>
      <c r="AG123" s="110">
        <f t="shared" si="54"/>
        <v>0</v>
      </c>
      <c r="AH123" s="110">
        <f t="shared" si="55"/>
        <v>0</v>
      </c>
      <c r="AI123" s="110">
        <f t="shared" si="56"/>
        <v>1</v>
      </c>
      <c r="AJ123" s="100">
        <f>ROW()</f>
        <v>123</v>
      </c>
      <c r="AK123" s="100" t="e">
        <f>INDEX('BadRows RECART'!$C$2:$C$1207,MATCH(monthly_gwh_mw!AJ123,'BadRows RECART'!$D$2:$D$1207,0))</f>
        <v>#N/A</v>
      </c>
    </row>
    <row r="124" spans="1:37" ht="20">
      <c r="A124" s="106" t="s">
        <v>3907</v>
      </c>
      <c r="B124" s="106" t="s">
        <v>1583</v>
      </c>
      <c r="C124" s="106" t="s">
        <v>6298</v>
      </c>
      <c r="D124" s="168">
        <v>2030</v>
      </c>
      <c r="E124" s="168">
        <v>3</v>
      </c>
      <c r="F124" s="199">
        <v>0.98059199999999203</v>
      </c>
      <c r="G124" s="212" t="s">
        <v>6314</v>
      </c>
      <c r="H124" s="212" t="s">
        <v>6314</v>
      </c>
      <c r="I124" s="106" t="s">
        <v>556</v>
      </c>
      <c r="K124" s="83" t="s">
        <v>6314</v>
      </c>
      <c r="L124" s="83" t="s">
        <v>6314</v>
      </c>
      <c r="M124" s="45" t="str">
        <f>IF(
ISNA(INDEX(resources!E:E,MATCH(B124,resources!B:B,0))),"fillme",
INDEX(resources!E:E,MATCH(B124,resources!B:B,0)))</f>
        <v>CAISO_Hydro</v>
      </c>
      <c r="N124" s="45">
        <f>IF(
ISNA(INDEX(resources!J:J,MATCH(B124,resources!B:B,0))),"fillme",
INDEX(resources!J:J,MATCH(B124,resources!B:B,0)))</f>
        <v>1</v>
      </c>
      <c r="O124" s="83" t="str">
        <f>IFERROR(INDEX(resources!K:K,MATCH(B124,resources!B:B,0)),"fillme")</f>
        <v>hydro</v>
      </c>
      <c r="P124" s="89" t="str">
        <f t="shared" si="44"/>
        <v>hydro_2030_3</v>
      </c>
      <c r="Q124" s="87">
        <f>INDEX(elcc!G:G,MATCH(P124,elcc!D:D,0))</f>
        <v>0.73</v>
      </c>
      <c r="R124" s="89">
        <f t="shared" si="45"/>
        <v>1</v>
      </c>
      <c r="S124" s="89" t="s">
        <v>6314</v>
      </c>
      <c r="T124" s="89" t="s">
        <v>6314</v>
      </c>
      <c r="U124" s="90" t="str">
        <f t="shared" si="46"/>
        <v>ok</v>
      </c>
      <c r="V124" s="63" t="str">
        <f>INDEX(resources!F:F,MATCH(B124,resources!B:B,0))</f>
        <v>physical</v>
      </c>
      <c r="W124" s="110">
        <f t="shared" si="47"/>
        <v>1</v>
      </c>
      <c r="X124" s="110">
        <f t="shared" si="48"/>
        <v>0</v>
      </c>
      <c r="Y124" s="110" t="str">
        <f t="shared" si="49"/>
        <v>HATLOS_6_BWDHY1_energy_PCE40001_CONFIDENTIAL</v>
      </c>
      <c r="Z124" s="110">
        <f>IF(COUNTIFS($Y$2:Y124,Y124)=1,1,0)</f>
        <v>0</v>
      </c>
      <c r="AA124" s="110">
        <f>SUM($Z$2:Z124)*Z124</f>
        <v>0</v>
      </c>
      <c r="AB124" s="110">
        <f>COUNTIFS(resources!B:B,B124)</f>
        <v>1</v>
      </c>
      <c r="AC124" s="110">
        <f t="shared" si="50"/>
        <v>1</v>
      </c>
      <c r="AD124" s="110">
        <f t="shared" si="51"/>
        <v>1</v>
      </c>
      <c r="AE124" s="110">
        <f t="shared" si="52"/>
        <v>0</v>
      </c>
      <c r="AF124" s="110">
        <f t="shared" si="53"/>
        <v>1</v>
      </c>
      <c r="AG124" s="110">
        <f t="shared" si="54"/>
        <v>0</v>
      </c>
      <c r="AH124" s="110">
        <f t="shared" si="55"/>
        <v>0</v>
      </c>
      <c r="AI124" s="110">
        <f t="shared" si="56"/>
        <v>1</v>
      </c>
      <c r="AJ124" s="100">
        <f>ROW()</f>
        <v>124</v>
      </c>
      <c r="AK124" s="100" t="e">
        <f>INDEX('BadRows RECART'!$C$2:$C$1207,MATCH(monthly_gwh_mw!AJ124,'BadRows RECART'!$D$2:$D$1207,0))</f>
        <v>#N/A</v>
      </c>
    </row>
    <row r="125" spans="1:37" ht="20">
      <c r="A125" s="106" t="s">
        <v>3907</v>
      </c>
      <c r="B125" s="106" t="s">
        <v>1583</v>
      </c>
      <c r="C125" s="106" t="s">
        <v>6298</v>
      </c>
      <c r="D125" s="168">
        <v>2030</v>
      </c>
      <c r="E125" s="168">
        <v>4</v>
      </c>
      <c r="F125" s="199">
        <v>0.92016000000000975</v>
      </c>
      <c r="G125" s="212" t="s">
        <v>6314</v>
      </c>
      <c r="H125" s="212" t="s">
        <v>6314</v>
      </c>
      <c r="I125" s="106" t="s">
        <v>556</v>
      </c>
      <c r="K125" s="83" t="s">
        <v>6314</v>
      </c>
      <c r="L125" s="83" t="s">
        <v>6314</v>
      </c>
      <c r="M125" s="45" t="str">
        <f>IF(
ISNA(INDEX(resources!E:E,MATCH(B125,resources!B:B,0))),"fillme",
INDEX(resources!E:E,MATCH(B125,resources!B:B,0)))</f>
        <v>CAISO_Hydro</v>
      </c>
      <c r="N125" s="45">
        <f>IF(
ISNA(INDEX(resources!J:J,MATCH(B125,resources!B:B,0))),"fillme",
INDEX(resources!J:J,MATCH(B125,resources!B:B,0)))</f>
        <v>1</v>
      </c>
      <c r="O125" s="83" t="str">
        <f>IFERROR(INDEX(resources!K:K,MATCH(B125,resources!B:B,0)),"fillme")</f>
        <v>hydro</v>
      </c>
      <c r="P125" s="89" t="str">
        <f t="shared" si="44"/>
        <v>hydro_2030_4</v>
      </c>
      <c r="Q125" s="87">
        <f>INDEX(elcc!G:G,MATCH(P125,elcc!D:D,0))</f>
        <v>0.72</v>
      </c>
      <c r="R125" s="89">
        <f t="shared" si="45"/>
        <v>1</v>
      </c>
      <c r="S125" s="89" t="s">
        <v>6314</v>
      </c>
      <c r="T125" s="89" t="s">
        <v>6314</v>
      </c>
      <c r="U125" s="90" t="str">
        <f t="shared" si="46"/>
        <v>ok</v>
      </c>
      <c r="V125" s="63" t="str">
        <f>INDEX(resources!F:F,MATCH(B125,resources!B:B,0))</f>
        <v>physical</v>
      </c>
      <c r="W125" s="110">
        <f t="shared" si="47"/>
        <v>1</v>
      </c>
      <c r="X125" s="110">
        <f t="shared" si="48"/>
        <v>0</v>
      </c>
      <c r="Y125" s="110" t="str">
        <f t="shared" si="49"/>
        <v>HATLOS_6_BWDHY1_energy_PCE40001_CONFIDENTIAL</v>
      </c>
      <c r="Z125" s="110">
        <f>IF(COUNTIFS($Y$2:Y125,Y125)=1,1,0)</f>
        <v>0</v>
      </c>
      <c r="AA125" s="110">
        <f>SUM($Z$2:Z125)*Z125</f>
        <v>0</v>
      </c>
      <c r="AB125" s="110">
        <f>COUNTIFS(resources!B:B,B125)</f>
        <v>1</v>
      </c>
      <c r="AC125" s="110">
        <f t="shared" si="50"/>
        <v>1</v>
      </c>
      <c r="AD125" s="110">
        <f t="shared" si="51"/>
        <v>1</v>
      </c>
      <c r="AE125" s="110">
        <f t="shared" si="52"/>
        <v>0</v>
      </c>
      <c r="AF125" s="110">
        <f t="shared" si="53"/>
        <v>1</v>
      </c>
      <c r="AG125" s="110">
        <f t="shared" si="54"/>
        <v>0</v>
      </c>
      <c r="AH125" s="110">
        <f t="shared" si="55"/>
        <v>0</v>
      </c>
      <c r="AI125" s="110">
        <f t="shared" si="56"/>
        <v>1</v>
      </c>
      <c r="AJ125" s="100">
        <f>ROW()</f>
        <v>125</v>
      </c>
      <c r="AK125" s="100" t="e">
        <f>INDEX('BadRows RECART'!$C$2:$C$1207,MATCH(monthly_gwh_mw!AJ125,'BadRows RECART'!$D$2:$D$1207,0))</f>
        <v>#N/A</v>
      </c>
    </row>
    <row r="126" spans="1:37" ht="20">
      <c r="A126" s="106" t="s">
        <v>3907</v>
      </c>
      <c r="B126" s="106" t="s">
        <v>1583</v>
      </c>
      <c r="C126" s="106" t="s">
        <v>6298</v>
      </c>
      <c r="D126" s="168">
        <v>2030</v>
      </c>
      <c r="E126" s="168">
        <v>5</v>
      </c>
      <c r="F126" s="199">
        <v>0.95827200000000679</v>
      </c>
      <c r="G126" s="212" t="s">
        <v>6314</v>
      </c>
      <c r="H126" s="212" t="s">
        <v>6314</v>
      </c>
      <c r="I126" s="106" t="s">
        <v>556</v>
      </c>
      <c r="K126" s="83" t="s">
        <v>6314</v>
      </c>
      <c r="L126" s="83" t="s">
        <v>6314</v>
      </c>
      <c r="M126" s="45" t="str">
        <f>IF(
ISNA(INDEX(resources!E:E,MATCH(B126,resources!B:B,0))),"fillme",
INDEX(resources!E:E,MATCH(B126,resources!B:B,0)))</f>
        <v>CAISO_Hydro</v>
      </c>
      <c r="N126" s="45">
        <f>IF(
ISNA(INDEX(resources!J:J,MATCH(B126,resources!B:B,0))),"fillme",
INDEX(resources!J:J,MATCH(B126,resources!B:B,0)))</f>
        <v>1</v>
      </c>
      <c r="O126" s="83" t="str">
        <f>IFERROR(INDEX(resources!K:K,MATCH(B126,resources!B:B,0)),"fillme")</f>
        <v>hydro</v>
      </c>
      <c r="P126" s="89" t="str">
        <f t="shared" si="44"/>
        <v>hydro_2030_5</v>
      </c>
      <c r="Q126" s="87">
        <f>INDEX(elcc!G:G,MATCH(P126,elcc!D:D,0))</f>
        <v>0.69</v>
      </c>
      <c r="R126" s="89">
        <f t="shared" si="45"/>
        <v>1</v>
      </c>
      <c r="S126" s="89" t="s">
        <v>6314</v>
      </c>
      <c r="T126" s="89" t="s">
        <v>6314</v>
      </c>
      <c r="U126" s="90" t="str">
        <f t="shared" si="46"/>
        <v>ok</v>
      </c>
      <c r="V126" s="63" t="str">
        <f>INDEX(resources!F:F,MATCH(B126,resources!B:B,0))</f>
        <v>physical</v>
      </c>
      <c r="W126" s="110">
        <f t="shared" si="47"/>
        <v>1</v>
      </c>
      <c r="X126" s="110">
        <f t="shared" si="48"/>
        <v>0</v>
      </c>
      <c r="Y126" s="110" t="str">
        <f t="shared" si="49"/>
        <v>HATLOS_6_BWDHY1_energy_PCE40001_CONFIDENTIAL</v>
      </c>
      <c r="Z126" s="110">
        <f>IF(COUNTIFS($Y$2:Y126,Y126)=1,1,0)</f>
        <v>0</v>
      </c>
      <c r="AA126" s="110">
        <f>SUM($Z$2:Z126)*Z126</f>
        <v>0</v>
      </c>
      <c r="AB126" s="110">
        <f>COUNTIFS(resources!B:B,B126)</f>
        <v>1</v>
      </c>
      <c r="AC126" s="110">
        <f t="shared" si="50"/>
        <v>1</v>
      </c>
      <c r="AD126" s="110">
        <f t="shared" si="51"/>
        <v>1</v>
      </c>
      <c r="AE126" s="110">
        <f t="shared" si="52"/>
        <v>0</v>
      </c>
      <c r="AF126" s="110">
        <f t="shared" si="53"/>
        <v>1</v>
      </c>
      <c r="AG126" s="110">
        <f t="shared" si="54"/>
        <v>0</v>
      </c>
      <c r="AH126" s="110">
        <f t="shared" si="55"/>
        <v>0</v>
      </c>
      <c r="AI126" s="110">
        <f t="shared" si="56"/>
        <v>1</v>
      </c>
      <c r="AJ126" s="100">
        <f>ROW()</f>
        <v>126</v>
      </c>
      <c r="AK126" s="100" t="e">
        <f>INDEX('BadRows RECART'!$C$2:$C$1207,MATCH(monthly_gwh_mw!AJ126,'BadRows RECART'!$D$2:$D$1207,0))</f>
        <v>#N/A</v>
      </c>
    </row>
    <row r="127" spans="1:37" ht="20">
      <c r="A127" s="106" t="s">
        <v>3907</v>
      </c>
      <c r="B127" s="106" t="s">
        <v>1583</v>
      </c>
      <c r="C127" s="106" t="s">
        <v>6298</v>
      </c>
      <c r="D127" s="168">
        <v>2030</v>
      </c>
      <c r="E127" s="168">
        <v>6</v>
      </c>
      <c r="F127" s="199">
        <v>0.93887999999998661</v>
      </c>
      <c r="G127" s="212" t="s">
        <v>6314</v>
      </c>
      <c r="H127" s="212" t="s">
        <v>6314</v>
      </c>
      <c r="I127" s="106" t="s">
        <v>556</v>
      </c>
      <c r="K127" s="83" t="s">
        <v>6314</v>
      </c>
      <c r="L127" s="83" t="s">
        <v>6314</v>
      </c>
      <c r="M127" s="45" t="str">
        <f>IF(
ISNA(INDEX(resources!E:E,MATCH(B127,resources!B:B,0))),"fillme",
INDEX(resources!E:E,MATCH(B127,resources!B:B,0)))</f>
        <v>CAISO_Hydro</v>
      </c>
      <c r="N127" s="45">
        <f>IF(
ISNA(INDEX(resources!J:J,MATCH(B127,resources!B:B,0))),"fillme",
INDEX(resources!J:J,MATCH(B127,resources!B:B,0)))</f>
        <v>1</v>
      </c>
      <c r="O127" s="83" t="str">
        <f>IFERROR(INDEX(resources!K:K,MATCH(B127,resources!B:B,0)),"fillme")</f>
        <v>hydro</v>
      </c>
      <c r="P127" s="89" t="str">
        <f t="shared" si="44"/>
        <v>hydro_2030_6</v>
      </c>
      <c r="Q127" s="87">
        <f>INDEX(elcc!G:G,MATCH(P127,elcc!D:D,0))</f>
        <v>0.74</v>
      </c>
      <c r="R127" s="89">
        <f t="shared" si="45"/>
        <v>1</v>
      </c>
      <c r="S127" s="89" t="s">
        <v>6314</v>
      </c>
      <c r="T127" s="89" t="s">
        <v>6314</v>
      </c>
      <c r="U127" s="90" t="str">
        <f t="shared" si="46"/>
        <v>ok</v>
      </c>
      <c r="V127" s="63" t="str">
        <f>INDEX(resources!F:F,MATCH(B127,resources!B:B,0))</f>
        <v>physical</v>
      </c>
      <c r="W127" s="110">
        <f t="shared" si="47"/>
        <v>1</v>
      </c>
      <c r="X127" s="110">
        <f t="shared" si="48"/>
        <v>0</v>
      </c>
      <c r="Y127" s="110" t="str">
        <f t="shared" si="49"/>
        <v>HATLOS_6_BWDHY1_energy_PCE40001_CONFIDENTIAL</v>
      </c>
      <c r="Z127" s="110">
        <f>IF(COUNTIFS($Y$2:Y127,Y127)=1,1,0)</f>
        <v>0</v>
      </c>
      <c r="AA127" s="110">
        <f>SUM($Z$2:Z127)*Z127</f>
        <v>0</v>
      </c>
      <c r="AB127" s="110">
        <f>COUNTIFS(resources!B:B,B127)</f>
        <v>1</v>
      </c>
      <c r="AC127" s="110">
        <f t="shared" si="50"/>
        <v>1</v>
      </c>
      <c r="AD127" s="110">
        <f t="shared" si="51"/>
        <v>1</v>
      </c>
      <c r="AE127" s="110">
        <f t="shared" si="52"/>
        <v>0</v>
      </c>
      <c r="AF127" s="110">
        <f t="shared" si="53"/>
        <v>1</v>
      </c>
      <c r="AG127" s="110">
        <f t="shared" si="54"/>
        <v>0</v>
      </c>
      <c r="AH127" s="110">
        <f t="shared" si="55"/>
        <v>0</v>
      </c>
      <c r="AI127" s="110">
        <f t="shared" si="56"/>
        <v>1</v>
      </c>
      <c r="AJ127" s="100">
        <f>ROW()</f>
        <v>127</v>
      </c>
      <c r="AK127" s="100" t="e">
        <f>INDEX('BadRows RECART'!$C$2:$C$1207,MATCH(monthly_gwh_mw!AJ127,'BadRows RECART'!$D$2:$D$1207,0))</f>
        <v>#N/A</v>
      </c>
    </row>
    <row r="128" spans="1:37" ht="20">
      <c r="A128" s="106" t="s">
        <v>3907</v>
      </c>
      <c r="B128" s="106" t="s">
        <v>1583</v>
      </c>
      <c r="C128" s="106" t="s">
        <v>6298</v>
      </c>
      <c r="D128" s="168">
        <v>2030</v>
      </c>
      <c r="E128" s="168">
        <v>7</v>
      </c>
      <c r="F128" s="199">
        <v>0.91809600000000902</v>
      </c>
      <c r="G128" s="212" t="s">
        <v>6314</v>
      </c>
      <c r="H128" s="212" t="s">
        <v>6314</v>
      </c>
      <c r="I128" s="106" t="s">
        <v>556</v>
      </c>
      <c r="K128" s="83" t="s">
        <v>6314</v>
      </c>
      <c r="L128" s="83" t="s">
        <v>6314</v>
      </c>
      <c r="M128" s="45" t="str">
        <f>IF(
ISNA(INDEX(resources!E:E,MATCH(B128,resources!B:B,0))),"fillme",
INDEX(resources!E:E,MATCH(B128,resources!B:B,0)))</f>
        <v>CAISO_Hydro</v>
      </c>
      <c r="N128" s="45">
        <f>IF(
ISNA(INDEX(resources!J:J,MATCH(B128,resources!B:B,0))),"fillme",
INDEX(resources!J:J,MATCH(B128,resources!B:B,0)))</f>
        <v>1</v>
      </c>
      <c r="O128" s="83" t="str">
        <f>IFERROR(INDEX(resources!K:K,MATCH(B128,resources!B:B,0)),"fillme")</f>
        <v>hydro</v>
      </c>
      <c r="P128" s="89" t="str">
        <f t="shared" si="44"/>
        <v>hydro_2030_7</v>
      </c>
      <c r="Q128" s="87">
        <f>INDEX(elcc!G:G,MATCH(P128,elcc!D:D,0))</f>
        <v>0.73</v>
      </c>
      <c r="R128" s="89">
        <f t="shared" si="45"/>
        <v>1</v>
      </c>
      <c r="S128" s="89" t="s">
        <v>6314</v>
      </c>
      <c r="T128" s="89" t="s">
        <v>6314</v>
      </c>
      <c r="U128" s="90" t="str">
        <f t="shared" si="46"/>
        <v>ok</v>
      </c>
      <c r="V128" s="63" t="str">
        <f>INDEX(resources!F:F,MATCH(B128,resources!B:B,0))</f>
        <v>physical</v>
      </c>
      <c r="W128" s="110">
        <f t="shared" si="47"/>
        <v>1</v>
      </c>
      <c r="X128" s="110">
        <f t="shared" si="48"/>
        <v>0</v>
      </c>
      <c r="Y128" s="110" t="str">
        <f t="shared" si="49"/>
        <v>HATLOS_6_BWDHY1_energy_PCE40001_CONFIDENTIAL</v>
      </c>
      <c r="Z128" s="110">
        <f>IF(COUNTIFS($Y$2:Y128,Y128)=1,1,0)</f>
        <v>0</v>
      </c>
      <c r="AA128" s="110">
        <f>SUM($Z$2:Z128)*Z128</f>
        <v>0</v>
      </c>
      <c r="AB128" s="110">
        <f>COUNTIFS(resources!B:B,B128)</f>
        <v>1</v>
      </c>
      <c r="AC128" s="110">
        <f t="shared" si="50"/>
        <v>1</v>
      </c>
      <c r="AD128" s="110">
        <f t="shared" si="51"/>
        <v>1</v>
      </c>
      <c r="AE128" s="110">
        <f t="shared" si="52"/>
        <v>0</v>
      </c>
      <c r="AF128" s="110">
        <f t="shared" si="53"/>
        <v>1</v>
      </c>
      <c r="AG128" s="110">
        <f t="shared" si="54"/>
        <v>0</v>
      </c>
      <c r="AH128" s="110">
        <f t="shared" si="55"/>
        <v>0</v>
      </c>
      <c r="AI128" s="110">
        <f t="shared" si="56"/>
        <v>1</v>
      </c>
      <c r="AJ128" s="100">
        <f>ROW()</f>
        <v>128</v>
      </c>
      <c r="AK128" s="100" t="e">
        <f>INDEX('BadRows RECART'!$C$2:$C$1207,MATCH(monthly_gwh_mw!AJ128,'BadRows RECART'!$D$2:$D$1207,0))</f>
        <v>#N/A</v>
      </c>
    </row>
    <row r="129" spans="1:37" ht="20">
      <c r="A129" s="106" t="s">
        <v>3907</v>
      </c>
      <c r="B129" s="106" t="s">
        <v>1583</v>
      </c>
      <c r="C129" s="106" t="s">
        <v>6298</v>
      </c>
      <c r="D129" s="168">
        <v>2030</v>
      </c>
      <c r="E129" s="168">
        <v>8</v>
      </c>
      <c r="F129" s="199">
        <v>0.98356800000000189</v>
      </c>
      <c r="G129" s="212" t="s">
        <v>6314</v>
      </c>
      <c r="H129" s="212" t="s">
        <v>6314</v>
      </c>
      <c r="I129" s="106" t="s">
        <v>556</v>
      </c>
      <c r="K129" s="83" t="s">
        <v>6314</v>
      </c>
      <c r="L129" s="83" t="s">
        <v>6314</v>
      </c>
      <c r="M129" s="45" t="str">
        <f>IF(
ISNA(INDEX(resources!E:E,MATCH(B129,resources!B:B,0))),"fillme",
INDEX(resources!E:E,MATCH(B129,resources!B:B,0)))</f>
        <v>CAISO_Hydro</v>
      </c>
      <c r="N129" s="45">
        <f>IF(
ISNA(INDEX(resources!J:J,MATCH(B129,resources!B:B,0))),"fillme",
INDEX(resources!J:J,MATCH(B129,resources!B:B,0)))</f>
        <v>1</v>
      </c>
      <c r="O129" s="83" t="str">
        <f>IFERROR(INDEX(resources!K:K,MATCH(B129,resources!B:B,0)),"fillme")</f>
        <v>hydro</v>
      </c>
      <c r="P129" s="89" t="str">
        <f t="shared" si="44"/>
        <v>hydro_2030_8</v>
      </c>
      <c r="Q129" s="87">
        <f>INDEX(elcc!G:G,MATCH(P129,elcc!D:D,0))</f>
        <v>0.72</v>
      </c>
      <c r="R129" s="89">
        <f t="shared" si="45"/>
        <v>1</v>
      </c>
      <c r="S129" s="89" t="s">
        <v>6314</v>
      </c>
      <c r="T129" s="89" t="s">
        <v>6314</v>
      </c>
      <c r="U129" s="90" t="str">
        <f t="shared" si="46"/>
        <v>ok</v>
      </c>
      <c r="V129" s="63" t="str">
        <f>INDEX(resources!F:F,MATCH(B129,resources!B:B,0))</f>
        <v>physical</v>
      </c>
      <c r="W129" s="110">
        <f t="shared" si="47"/>
        <v>1</v>
      </c>
      <c r="X129" s="110">
        <f t="shared" si="48"/>
        <v>0</v>
      </c>
      <c r="Y129" s="110" t="str">
        <f t="shared" si="49"/>
        <v>HATLOS_6_BWDHY1_energy_PCE40001_CONFIDENTIAL</v>
      </c>
      <c r="Z129" s="110">
        <f>IF(COUNTIFS($Y$2:Y129,Y129)=1,1,0)</f>
        <v>0</v>
      </c>
      <c r="AA129" s="110">
        <f>SUM($Z$2:Z129)*Z129</f>
        <v>0</v>
      </c>
      <c r="AB129" s="110">
        <f>COUNTIFS(resources!B:B,B129)</f>
        <v>1</v>
      </c>
      <c r="AC129" s="110">
        <f t="shared" si="50"/>
        <v>1</v>
      </c>
      <c r="AD129" s="110">
        <f t="shared" si="51"/>
        <v>1</v>
      </c>
      <c r="AE129" s="110">
        <f t="shared" si="52"/>
        <v>0</v>
      </c>
      <c r="AF129" s="110">
        <f t="shared" si="53"/>
        <v>1</v>
      </c>
      <c r="AG129" s="110">
        <f t="shared" si="54"/>
        <v>0</v>
      </c>
      <c r="AH129" s="110">
        <f t="shared" si="55"/>
        <v>0</v>
      </c>
      <c r="AI129" s="110">
        <f t="shared" si="56"/>
        <v>1</v>
      </c>
      <c r="AJ129" s="100">
        <f>ROW()</f>
        <v>129</v>
      </c>
      <c r="AK129" s="100" t="e">
        <f>INDEX('BadRows RECART'!$C$2:$C$1207,MATCH(monthly_gwh_mw!AJ129,'BadRows RECART'!$D$2:$D$1207,0))</f>
        <v>#N/A</v>
      </c>
    </row>
    <row r="130" spans="1:37" ht="20">
      <c r="A130" s="106" t="s">
        <v>3907</v>
      </c>
      <c r="B130" s="106" t="s">
        <v>1583</v>
      </c>
      <c r="C130" s="106" t="s">
        <v>6298</v>
      </c>
      <c r="D130" s="168">
        <v>2030</v>
      </c>
      <c r="E130" s="168">
        <v>9</v>
      </c>
      <c r="F130" s="199">
        <v>0.95327999999998858</v>
      </c>
      <c r="G130" s="212" t="s">
        <v>6314</v>
      </c>
      <c r="H130" s="212" t="s">
        <v>6314</v>
      </c>
      <c r="I130" s="106" t="s">
        <v>556</v>
      </c>
      <c r="K130" s="83" t="s">
        <v>6314</v>
      </c>
      <c r="L130" s="83" t="s">
        <v>6314</v>
      </c>
      <c r="M130" s="45" t="str">
        <f>IF(
ISNA(INDEX(resources!E:E,MATCH(B130,resources!B:B,0))),"fillme",
INDEX(resources!E:E,MATCH(B130,resources!B:B,0)))</f>
        <v>CAISO_Hydro</v>
      </c>
      <c r="N130" s="45">
        <f>IF(
ISNA(INDEX(resources!J:J,MATCH(B130,resources!B:B,0))),"fillme",
INDEX(resources!J:J,MATCH(B130,resources!B:B,0)))</f>
        <v>1</v>
      </c>
      <c r="O130" s="83" t="str">
        <f>IFERROR(INDEX(resources!K:K,MATCH(B130,resources!B:B,0)),"fillme")</f>
        <v>hydro</v>
      </c>
      <c r="P130" s="89" t="str">
        <f t="shared" si="44"/>
        <v>hydro_2030_9</v>
      </c>
      <c r="Q130" s="87">
        <f>INDEX(elcc!G:G,MATCH(P130,elcc!D:D,0))</f>
        <v>0.71</v>
      </c>
      <c r="R130" s="89">
        <f t="shared" si="45"/>
        <v>1</v>
      </c>
      <c r="S130" s="89" t="s">
        <v>6314</v>
      </c>
      <c r="T130" s="89" t="s">
        <v>6314</v>
      </c>
      <c r="U130" s="90" t="str">
        <f t="shared" si="46"/>
        <v>ok</v>
      </c>
      <c r="V130" s="63" t="str">
        <f>INDEX(resources!F:F,MATCH(B130,resources!B:B,0))</f>
        <v>physical</v>
      </c>
      <c r="W130" s="110">
        <f t="shared" si="47"/>
        <v>1</v>
      </c>
      <c r="X130" s="110">
        <f t="shared" si="48"/>
        <v>0</v>
      </c>
      <c r="Y130" s="110" t="str">
        <f t="shared" si="49"/>
        <v>HATLOS_6_BWDHY1_energy_PCE40001_CONFIDENTIAL</v>
      </c>
      <c r="Z130" s="110">
        <f>IF(COUNTIFS($Y$2:Y130,Y130)=1,1,0)</f>
        <v>0</v>
      </c>
      <c r="AA130" s="110">
        <f>SUM($Z$2:Z130)*Z130</f>
        <v>0</v>
      </c>
      <c r="AB130" s="110">
        <f>COUNTIFS(resources!B:B,B130)</f>
        <v>1</v>
      </c>
      <c r="AC130" s="110">
        <f t="shared" si="50"/>
        <v>1</v>
      </c>
      <c r="AD130" s="110">
        <f t="shared" si="51"/>
        <v>1</v>
      </c>
      <c r="AE130" s="110">
        <f t="shared" si="52"/>
        <v>0</v>
      </c>
      <c r="AF130" s="110">
        <f t="shared" si="53"/>
        <v>1</v>
      </c>
      <c r="AG130" s="110">
        <f t="shared" si="54"/>
        <v>0</v>
      </c>
      <c r="AH130" s="110">
        <f t="shared" si="55"/>
        <v>0</v>
      </c>
      <c r="AI130" s="110">
        <f t="shared" si="56"/>
        <v>1</v>
      </c>
      <c r="AJ130" s="100">
        <f>ROW()</f>
        <v>130</v>
      </c>
      <c r="AK130" s="100" t="e">
        <f>INDEX('BadRows RECART'!$C$2:$C$1207,MATCH(monthly_gwh_mw!AJ130,'BadRows RECART'!$D$2:$D$1207,0))</f>
        <v>#N/A</v>
      </c>
    </row>
    <row r="131" spans="1:37" ht="20">
      <c r="A131" s="106" t="s">
        <v>3907</v>
      </c>
      <c r="B131" s="106" t="s">
        <v>1583</v>
      </c>
      <c r="C131" s="106" t="s">
        <v>6298</v>
      </c>
      <c r="D131" s="168">
        <v>2030</v>
      </c>
      <c r="E131" s="168">
        <v>10</v>
      </c>
      <c r="F131" s="199">
        <v>0.9776159999999906</v>
      </c>
      <c r="G131" s="212" t="s">
        <v>6314</v>
      </c>
      <c r="H131" s="212" t="s">
        <v>6314</v>
      </c>
      <c r="I131" s="106" t="s">
        <v>556</v>
      </c>
      <c r="K131" s="83" t="s">
        <v>6314</v>
      </c>
      <c r="L131" s="83" t="s">
        <v>6314</v>
      </c>
      <c r="M131" s="45" t="str">
        <f>IF(
ISNA(INDEX(resources!E:E,MATCH(B131,resources!B:B,0))),"fillme",
INDEX(resources!E:E,MATCH(B131,resources!B:B,0)))</f>
        <v>CAISO_Hydro</v>
      </c>
      <c r="N131" s="45">
        <f>IF(
ISNA(INDEX(resources!J:J,MATCH(B131,resources!B:B,0))),"fillme",
INDEX(resources!J:J,MATCH(B131,resources!B:B,0)))</f>
        <v>1</v>
      </c>
      <c r="O131" s="83" t="str">
        <f>IFERROR(INDEX(resources!K:K,MATCH(B131,resources!B:B,0)),"fillme")</f>
        <v>hydro</v>
      </c>
      <c r="P131" s="89" t="str">
        <f t="shared" si="44"/>
        <v>hydro_2030_10</v>
      </c>
      <c r="Q131" s="87">
        <f>INDEX(elcc!G:G,MATCH(P131,elcc!D:D,0))</f>
        <v>0.64</v>
      </c>
      <c r="R131" s="89">
        <f t="shared" si="45"/>
        <v>1</v>
      </c>
      <c r="S131" s="89" t="s">
        <v>6314</v>
      </c>
      <c r="T131" s="89" t="s">
        <v>6314</v>
      </c>
      <c r="U131" s="90" t="str">
        <f t="shared" si="46"/>
        <v>ok</v>
      </c>
      <c r="V131" s="63" t="str">
        <f>INDEX(resources!F:F,MATCH(B131,resources!B:B,0))</f>
        <v>physical</v>
      </c>
      <c r="W131" s="110">
        <f t="shared" si="47"/>
        <v>1</v>
      </c>
      <c r="X131" s="110">
        <f t="shared" si="48"/>
        <v>0</v>
      </c>
      <c r="Y131" s="110" t="str">
        <f t="shared" si="49"/>
        <v>HATLOS_6_BWDHY1_energy_PCE40001_CONFIDENTIAL</v>
      </c>
      <c r="Z131" s="110">
        <f>IF(COUNTIFS($Y$2:Y131,Y131)=1,1,0)</f>
        <v>0</v>
      </c>
      <c r="AA131" s="110">
        <f>SUM($Z$2:Z131)*Z131</f>
        <v>0</v>
      </c>
      <c r="AB131" s="110">
        <f>COUNTIFS(resources!B:B,B131)</f>
        <v>1</v>
      </c>
      <c r="AC131" s="110">
        <f t="shared" si="50"/>
        <v>1</v>
      </c>
      <c r="AD131" s="110">
        <f t="shared" si="51"/>
        <v>1</v>
      </c>
      <c r="AE131" s="110">
        <f t="shared" si="52"/>
        <v>0</v>
      </c>
      <c r="AF131" s="110">
        <f t="shared" si="53"/>
        <v>1</v>
      </c>
      <c r="AG131" s="110">
        <f t="shared" si="54"/>
        <v>0</v>
      </c>
      <c r="AH131" s="110">
        <f t="shared" si="55"/>
        <v>0</v>
      </c>
      <c r="AI131" s="110">
        <f t="shared" si="56"/>
        <v>1</v>
      </c>
      <c r="AJ131" s="100">
        <f>ROW()</f>
        <v>131</v>
      </c>
      <c r="AK131" s="100" t="e">
        <f>INDEX('BadRows RECART'!$C$2:$C$1207,MATCH(monthly_gwh_mw!AJ131,'BadRows RECART'!$D$2:$D$1207,0))</f>
        <v>#N/A</v>
      </c>
    </row>
    <row r="132" spans="1:37" ht="20">
      <c r="A132" s="106" t="s">
        <v>3907</v>
      </c>
      <c r="B132" s="106" t="s">
        <v>1583</v>
      </c>
      <c r="C132" s="106" t="s">
        <v>6298</v>
      </c>
      <c r="D132" s="168">
        <v>2030</v>
      </c>
      <c r="E132" s="168">
        <v>11</v>
      </c>
      <c r="F132" s="199">
        <v>0.92591999999998265</v>
      </c>
      <c r="G132" s="212" t="s">
        <v>6314</v>
      </c>
      <c r="H132" s="212" t="s">
        <v>6314</v>
      </c>
      <c r="I132" s="106" t="s">
        <v>556</v>
      </c>
      <c r="K132" s="83" t="s">
        <v>6314</v>
      </c>
      <c r="L132" s="83" t="s">
        <v>6314</v>
      </c>
      <c r="M132" s="45" t="str">
        <f>IF(
ISNA(INDEX(resources!E:E,MATCH(B132,resources!B:B,0))),"fillme",
INDEX(resources!E:E,MATCH(B132,resources!B:B,0)))</f>
        <v>CAISO_Hydro</v>
      </c>
      <c r="N132" s="45">
        <f>IF(
ISNA(INDEX(resources!J:J,MATCH(B132,resources!B:B,0))),"fillme",
INDEX(resources!J:J,MATCH(B132,resources!B:B,0)))</f>
        <v>1</v>
      </c>
      <c r="O132" s="83" t="str">
        <f>IFERROR(INDEX(resources!K:K,MATCH(B132,resources!B:B,0)),"fillme")</f>
        <v>hydro</v>
      </c>
      <c r="P132" s="89" t="str">
        <f t="shared" si="44"/>
        <v>hydro_2030_11</v>
      </c>
      <c r="Q132" s="87">
        <f>INDEX(elcc!G:G,MATCH(P132,elcc!D:D,0))</f>
        <v>0.56000000000000005</v>
      </c>
      <c r="R132" s="89">
        <f t="shared" si="45"/>
        <v>1</v>
      </c>
      <c r="S132" s="89" t="s">
        <v>6314</v>
      </c>
      <c r="T132" s="89" t="s">
        <v>6314</v>
      </c>
      <c r="U132" s="90" t="str">
        <f t="shared" si="46"/>
        <v>ok</v>
      </c>
      <c r="V132" s="63" t="str">
        <f>INDEX(resources!F:F,MATCH(B132,resources!B:B,0))</f>
        <v>physical</v>
      </c>
      <c r="W132" s="110">
        <f t="shared" si="47"/>
        <v>1</v>
      </c>
      <c r="X132" s="110">
        <f t="shared" si="48"/>
        <v>0</v>
      </c>
      <c r="Y132" s="110" t="str">
        <f t="shared" si="49"/>
        <v>HATLOS_6_BWDHY1_energy_PCE40001_CONFIDENTIAL</v>
      </c>
      <c r="Z132" s="110">
        <f>IF(COUNTIFS($Y$2:Y132,Y132)=1,1,0)</f>
        <v>0</v>
      </c>
      <c r="AA132" s="110">
        <f>SUM($Z$2:Z132)*Z132</f>
        <v>0</v>
      </c>
      <c r="AB132" s="110">
        <f>COUNTIFS(resources!B:B,B132)</f>
        <v>1</v>
      </c>
      <c r="AC132" s="110">
        <f t="shared" si="50"/>
        <v>1</v>
      </c>
      <c r="AD132" s="110">
        <f t="shared" si="51"/>
        <v>1</v>
      </c>
      <c r="AE132" s="110">
        <f t="shared" si="52"/>
        <v>0</v>
      </c>
      <c r="AF132" s="110">
        <f t="shared" si="53"/>
        <v>1</v>
      </c>
      <c r="AG132" s="110">
        <f t="shared" si="54"/>
        <v>0</v>
      </c>
      <c r="AH132" s="110">
        <f t="shared" si="55"/>
        <v>0</v>
      </c>
      <c r="AI132" s="110">
        <f t="shared" si="56"/>
        <v>1</v>
      </c>
      <c r="AJ132" s="100">
        <f>ROW()</f>
        <v>132</v>
      </c>
      <c r="AK132" s="100" t="e">
        <f>INDEX('BadRows RECART'!$C$2:$C$1207,MATCH(monthly_gwh_mw!AJ132,'BadRows RECART'!$D$2:$D$1207,0))</f>
        <v>#N/A</v>
      </c>
    </row>
    <row r="133" spans="1:37" ht="20">
      <c r="A133" s="106" t="s">
        <v>3907</v>
      </c>
      <c r="B133" s="106" t="s">
        <v>1583</v>
      </c>
      <c r="C133" s="106" t="s">
        <v>6298</v>
      </c>
      <c r="D133" s="168">
        <v>2030</v>
      </c>
      <c r="E133" s="168">
        <v>12</v>
      </c>
      <c r="F133" s="199">
        <v>0.90180199999999333</v>
      </c>
      <c r="G133" s="212" t="s">
        <v>6314</v>
      </c>
      <c r="H133" s="212" t="s">
        <v>6314</v>
      </c>
      <c r="I133" s="106" t="s">
        <v>556</v>
      </c>
      <c r="K133" s="83" t="s">
        <v>6314</v>
      </c>
      <c r="L133" s="83" t="s">
        <v>6314</v>
      </c>
      <c r="M133" s="45" t="str">
        <f>IF(
ISNA(INDEX(resources!E:E,MATCH(B133,resources!B:B,0))),"fillme",
INDEX(resources!E:E,MATCH(B133,resources!B:B,0)))</f>
        <v>CAISO_Hydro</v>
      </c>
      <c r="N133" s="45">
        <f>IF(
ISNA(INDEX(resources!J:J,MATCH(B133,resources!B:B,0))),"fillme",
INDEX(resources!J:J,MATCH(B133,resources!B:B,0)))</f>
        <v>1</v>
      </c>
      <c r="O133" s="83" t="str">
        <f>IFERROR(INDEX(resources!K:K,MATCH(B133,resources!B:B,0)),"fillme")</f>
        <v>hydro</v>
      </c>
      <c r="P133" s="89" t="str">
        <f t="shared" si="44"/>
        <v>hydro_2030_12</v>
      </c>
      <c r="Q133" s="87">
        <f>INDEX(elcc!G:G,MATCH(P133,elcc!D:D,0))</f>
        <v>0.64</v>
      </c>
      <c r="R133" s="89">
        <f t="shared" si="45"/>
        <v>1</v>
      </c>
      <c r="S133" s="89" t="s">
        <v>6314</v>
      </c>
      <c r="T133" s="89" t="s">
        <v>6314</v>
      </c>
      <c r="U133" s="90" t="str">
        <f t="shared" si="46"/>
        <v>ok</v>
      </c>
      <c r="V133" s="63" t="str">
        <f>INDEX(resources!F:F,MATCH(B133,resources!B:B,0))</f>
        <v>physical</v>
      </c>
      <c r="W133" s="110">
        <f t="shared" si="47"/>
        <v>1</v>
      </c>
      <c r="X133" s="110">
        <f t="shared" si="48"/>
        <v>0</v>
      </c>
      <c r="Y133" s="110" t="str">
        <f t="shared" si="49"/>
        <v>HATLOS_6_BWDHY1_energy_PCE40001_CONFIDENTIAL</v>
      </c>
      <c r="Z133" s="110">
        <f>IF(COUNTIFS($Y$2:Y133,Y133)=1,1,0)</f>
        <v>0</v>
      </c>
      <c r="AA133" s="110">
        <f>SUM($Z$2:Z133)*Z133</f>
        <v>0</v>
      </c>
      <c r="AB133" s="110">
        <f>COUNTIFS(resources!B:B,B133)</f>
        <v>1</v>
      </c>
      <c r="AC133" s="110">
        <f t="shared" si="50"/>
        <v>1</v>
      </c>
      <c r="AD133" s="110">
        <f t="shared" si="51"/>
        <v>1</v>
      </c>
      <c r="AE133" s="110">
        <f t="shared" si="52"/>
        <v>0</v>
      </c>
      <c r="AF133" s="110">
        <f t="shared" si="53"/>
        <v>1</v>
      </c>
      <c r="AG133" s="110">
        <f t="shared" si="54"/>
        <v>0</v>
      </c>
      <c r="AH133" s="110">
        <f t="shared" si="55"/>
        <v>0</v>
      </c>
      <c r="AI133" s="110">
        <f t="shared" si="56"/>
        <v>1</v>
      </c>
      <c r="AJ133" s="100">
        <f>ROW()</f>
        <v>133</v>
      </c>
      <c r="AK133" s="100" t="e">
        <f>INDEX('BadRows RECART'!$C$2:$C$1207,MATCH(monthly_gwh_mw!AJ133,'BadRows RECART'!$D$2:$D$1207,0))</f>
        <v>#N/A</v>
      </c>
    </row>
    <row r="134" spans="1:37" ht="20">
      <c r="A134" s="106" t="s">
        <v>3907</v>
      </c>
      <c r="B134" s="106" t="s">
        <v>2821</v>
      </c>
      <c r="C134" s="106" t="s">
        <v>6299</v>
      </c>
      <c r="D134" s="168">
        <v>2020</v>
      </c>
      <c r="E134" s="168">
        <v>1</v>
      </c>
      <c r="F134" s="199">
        <v>0.46574399999999344</v>
      </c>
      <c r="G134" s="212" t="s">
        <v>6314</v>
      </c>
      <c r="H134" s="212" t="s">
        <v>6314</v>
      </c>
      <c r="I134" s="106" t="s">
        <v>556</v>
      </c>
      <c r="K134" s="83" t="s">
        <v>6314</v>
      </c>
      <c r="L134" s="83" t="s">
        <v>6314</v>
      </c>
      <c r="M134" s="45" t="str">
        <f>IF(
ISNA(INDEX(resources!E:E,MATCH(B134,resources!B:B,0))),"fillme",
INDEX(resources!E:E,MATCH(B134,resources!B:B,0)))</f>
        <v>CAISO_Small_Hydro</v>
      </c>
      <c r="N134" s="45">
        <f>IF(
ISNA(INDEX(resources!J:J,MATCH(B134,resources!B:B,0))),"fillme",
INDEX(resources!J:J,MATCH(B134,resources!B:B,0)))</f>
        <v>1</v>
      </c>
      <c r="O134" s="83" t="str">
        <f>IFERROR(INDEX(resources!K:K,MATCH(B134,resources!B:B,0)),"fillme")</f>
        <v>hydro</v>
      </c>
      <c r="P134" s="89" t="str">
        <f t="shared" si="44"/>
        <v>hydro_2020_1</v>
      </c>
      <c r="Q134" s="87">
        <f>INDEX(elcc!G:G,MATCH(P134,elcc!D:D,0))</f>
        <v>0.6</v>
      </c>
      <c r="R134" s="89">
        <f t="shared" si="45"/>
        <v>1</v>
      </c>
      <c r="S134" s="89" t="s">
        <v>6314</v>
      </c>
      <c r="T134" s="89" t="s">
        <v>6314</v>
      </c>
      <c r="U134" s="90" t="str">
        <f t="shared" si="46"/>
        <v>ok</v>
      </c>
      <c r="V134" s="63" t="str">
        <f>INDEX(resources!F:F,MATCH(B134,resources!B:B,0))</f>
        <v>physical</v>
      </c>
      <c r="W134" s="110">
        <f t="shared" si="47"/>
        <v>1</v>
      </c>
      <c r="X134" s="110">
        <f t="shared" si="48"/>
        <v>0</v>
      </c>
      <c r="Y134" s="110" t="str">
        <f t="shared" si="49"/>
        <v>CLOVER_2_UNIT_energy_PCE40004_CONFIDENTIAL</v>
      </c>
      <c r="Z134" s="110">
        <f>IF(COUNTIFS($Y$2:Y134,Y134)=1,1,0)</f>
        <v>1</v>
      </c>
      <c r="AA134" s="110">
        <f>SUM($Z$2:Z134)*Z134</f>
        <v>2</v>
      </c>
      <c r="AB134" s="110">
        <f>COUNTIFS(resources!B:B,B134)</f>
        <v>1</v>
      </c>
      <c r="AC134" s="110">
        <f t="shared" si="50"/>
        <v>1</v>
      </c>
      <c r="AD134" s="110">
        <f t="shared" si="51"/>
        <v>1</v>
      </c>
      <c r="AE134" s="110">
        <f t="shared" si="52"/>
        <v>0</v>
      </c>
      <c r="AF134" s="110">
        <f t="shared" si="53"/>
        <v>1</v>
      </c>
      <c r="AG134" s="110">
        <f t="shared" si="54"/>
        <v>0</v>
      </c>
      <c r="AH134" s="110">
        <f t="shared" si="55"/>
        <v>0</v>
      </c>
      <c r="AI134" s="110">
        <f t="shared" si="56"/>
        <v>1</v>
      </c>
      <c r="AJ134" s="100">
        <f>ROW()</f>
        <v>134</v>
      </c>
      <c r="AK134" s="100" t="e">
        <f>INDEX('BadRows RECART'!$C$2:$C$1207,MATCH(monthly_gwh_mw!AJ134,'BadRows RECART'!$D$2:$D$1207,0))</f>
        <v>#N/A</v>
      </c>
    </row>
    <row r="135" spans="1:37" ht="20">
      <c r="A135" s="106" t="s">
        <v>3907</v>
      </c>
      <c r="B135" s="106" t="s">
        <v>2821</v>
      </c>
      <c r="C135" s="106" t="s">
        <v>6299</v>
      </c>
      <c r="D135" s="168">
        <v>2020</v>
      </c>
      <c r="E135" s="168">
        <v>2</v>
      </c>
      <c r="F135" s="199">
        <v>0.51878399999999647</v>
      </c>
      <c r="G135" s="212" t="s">
        <v>6314</v>
      </c>
      <c r="H135" s="212" t="s">
        <v>6314</v>
      </c>
      <c r="I135" s="106" t="s">
        <v>556</v>
      </c>
      <c r="K135" s="83" t="s">
        <v>6314</v>
      </c>
      <c r="L135" s="83" t="s">
        <v>6314</v>
      </c>
      <c r="M135" s="45" t="str">
        <f>IF(
ISNA(INDEX(resources!E:E,MATCH(B135,resources!B:B,0))),"fillme",
INDEX(resources!E:E,MATCH(B135,resources!B:B,0)))</f>
        <v>CAISO_Small_Hydro</v>
      </c>
      <c r="N135" s="45">
        <f>IF(
ISNA(INDEX(resources!J:J,MATCH(B135,resources!B:B,0))),"fillme",
INDEX(resources!J:J,MATCH(B135,resources!B:B,0)))</f>
        <v>1</v>
      </c>
      <c r="O135" s="83" t="str">
        <f>IFERROR(INDEX(resources!K:K,MATCH(B135,resources!B:B,0)),"fillme")</f>
        <v>hydro</v>
      </c>
      <c r="P135" s="89" t="str">
        <f t="shared" si="44"/>
        <v>hydro_2020_2</v>
      </c>
      <c r="Q135" s="87">
        <f>INDEX(elcc!G:G,MATCH(P135,elcc!D:D,0))</f>
        <v>0.7</v>
      </c>
      <c r="R135" s="89">
        <f t="shared" si="45"/>
        <v>1</v>
      </c>
      <c r="S135" s="89" t="s">
        <v>6314</v>
      </c>
      <c r="T135" s="89" t="s">
        <v>6314</v>
      </c>
      <c r="U135" s="90" t="str">
        <f t="shared" si="46"/>
        <v>ok</v>
      </c>
      <c r="V135" s="63" t="str">
        <f>INDEX(resources!F:F,MATCH(B135,resources!B:B,0))</f>
        <v>physical</v>
      </c>
      <c r="W135" s="110">
        <f t="shared" si="47"/>
        <v>1</v>
      </c>
      <c r="X135" s="110">
        <f t="shared" si="48"/>
        <v>0</v>
      </c>
      <c r="Y135" s="110" t="str">
        <f t="shared" si="49"/>
        <v>CLOVER_2_UNIT_energy_PCE40004_CONFIDENTIAL</v>
      </c>
      <c r="Z135" s="110">
        <f>IF(COUNTIFS($Y$2:Y135,Y135)=1,1,0)</f>
        <v>0</v>
      </c>
      <c r="AA135" s="110">
        <f>SUM($Z$2:Z135)*Z135</f>
        <v>0</v>
      </c>
      <c r="AB135" s="110">
        <f>COUNTIFS(resources!B:B,B135)</f>
        <v>1</v>
      </c>
      <c r="AC135" s="110">
        <f t="shared" si="50"/>
        <v>1</v>
      </c>
      <c r="AD135" s="110">
        <f t="shared" si="51"/>
        <v>1</v>
      </c>
      <c r="AE135" s="110">
        <f t="shared" si="52"/>
        <v>0</v>
      </c>
      <c r="AF135" s="110">
        <f t="shared" si="53"/>
        <v>1</v>
      </c>
      <c r="AG135" s="110">
        <f t="shared" si="54"/>
        <v>0</v>
      </c>
      <c r="AH135" s="110">
        <f t="shared" si="55"/>
        <v>0</v>
      </c>
      <c r="AI135" s="110">
        <f t="shared" si="56"/>
        <v>1</v>
      </c>
      <c r="AJ135" s="100">
        <f>ROW()</f>
        <v>135</v>
      </c>
      <c r="AK135" s="100" t="e">
        <f>INDEX('BadRows RECART'!$C$2:$C$1207,MATCH(monthly_gwh_mw!AJ135,'BadRows RECART'!$D$2:$D$1207,0))</f>
        <v>#N/A</v>
      </c>
    </row>
    <row r="136" spans="1:37" ht="20">
      <c r="A136" s="106" t="s">
        <v>3907</v>
      </c>
      <c r="B136" s="106" t="s">
        <v>2821</v>
      </c>
      <c r="C136" s="106" t="s">
        <v>6299</v>
      </c>
      <c r="D136" s="168">
        <v>2020</v>
      </c>
      <c r="E136" s="168">
        <v>3</v>
      </c>
      <c r="F136" s="199">
        <v>0.55130399999999657</v>
      </c>
      <c r="G136" s="212" t="s">
        <v>6314</v>
      </c>
      <c r="H136" s="212" t="s">
        <v>6314</v>
      </c>
      <c r="I136" s="106" t="s">
        <v>556</v>
      </c>
      <c r="K136" s="83" t="s">
        <v>6314</v>
      </c>
      <c r="L136" s="83" t="s">
        <v>6314</v>
      </c>
      <c r="M136" s="45" t="str">
        <f>IF(
ISNA(INDEX(resources!E:E,MATCH(B136,resources!B:B,0))),"fillme",
INDEX(resources!E:E,MATCH(B136,resources!B:B,0)))</f>
        <v>CAISO_Small_Hydro</v>
      </c>
      <c r="N136" s="45">
        <f>IF(
ISNA(INDEX(resources!J:J,MATCH(B136,resources!B:B,0))),"fillme",
INDEX(resources!J:J,MATCH(B136,resources!B:B,0)))</f>
        <v>1</v>
      </c>
      <c r="O136" s="83" t="str">
        <f>IFERROR(INDEX(resources!K:K,MATCH(B136,resources!B:B,0)),"fillme")</f>
        <v>hydro</v>
      </c>
      <c r="P136" s="89" t="str">
        <f t="shared" si="44"/>
        <v>hydro_2020_3</v>
      </c>
      <c r="Q136" s="87">
        <f>INDEX(elcc!G:G,MATCH(P136,elcc!D:D,0))</f>
        <v>0.73</v>
      </c>
      <c r="R136" s="89">
        <f t="shared" si="45"/>
        <v>1</v>
      </c>
      <c r="S136" s="89" t="s">
        <v>6314</v>
      </c>
      <c r="T136" s="89" t="s">
        <v>6314</v>
      </c>
      <c r="U136" s="90" t="str">
        <f t="shared" si="46"/>
        <v>ok</v>
      </c>
      <c r="V136" s="63" t="str">
        <f>INDEX(resources!F:F,MATCH(B136,resources!B:B,0))</f>
        <v>physical</v>
      </c>
      <c r="W136" s="110">
        <f t="shared" si="47"/>
        <v>1</v>
      </c>
      <c r="X136" s="110">
        <f t="shared" si="48"/>
        <v>0</v>
      </c>
      <c r="Y136" s="110" t="str">
        <f t="shared" si="49"/>
        <v>CLOVER_2_UNIT_energy_PCE40004_CONFIDENTIAL</v>
      </c>
      <c r="Z136" s="110">
        <f>IF(COUNTIFS($Y$2:Y136,Y136)=1,1,0)</f>
        <v>0</v>
      </c>
      <c r="AA136" s="110">
        <f>SUM($Z$2:Z136)*Z136</f>
        <v>0</v>
      </c>
      <c r="AB136" s="110">
        <f>COUNTIFS(resources!B:B,B136)</f>
        <v>1</v>
      </c>
      <c r="AC136" s="110">
        <f t="shared" si="50"/>
        <v>1</v>
      </c>
      <c r="AD136" s="110">
        <f t="shared" si="51"/>
        <v>1</v>
      </c>
      <c r="AE136" s="110">
        <f t="shared" si="52"/>
        <v>0</v>
      </c>
      <c r="AF136" s="110">
        <f t="shared" si="53"/>
        <v>1</v>
      </c>
      <c r="AG136" s="110">
        <f t="shared" si="54"/>
        <v>0</v>
      </c>
      <c r="AH136" s="110">
        <f t="shared" si="55"/>
        <v>0</v>
      </c>
      <c r="AI136" s="110">
        <f t="shared" si="56"/>
        <v>1</v>
      </c>
      <c r="AJ136" s="100">
        <f>ROW()</f>
        <v>136</v>
      </c>
      <c r="AK136" s="100" t="e">
        <f>INDEX('BadRows RECART'!$C$2:$C$1207,MATCH(monthly_gwh_mw!AJ136,'BadRows RECART'!$D$2:$D$1207,0))</f>
        <v>#N/A</v>
      </c>
    </row>
    <row r="137" spans="1:37" ht="20">
      <c r="A137" s="106" t="s">
        <v>3907</v>
      </c>
      <c r="B137" s="106" t="s">
        <v>2821</v>
      </c>
      <c r="C137" s="106" t="s">
        <v>6299</v>
      </c>
      <c r="D137" s="168">
        <v>2020</v>
      </c>
      <c r="E137" s="168">
        <v>4</v>
      </c>
      <c r="F137" s="199">
        <v>0.47520000000000717</v>
      </c>
      <c r="G137" s="212" t="s">
        <v>6314</v>
      </c>
      <c r="H137" s="212" t="s">
        <v>6314</v>
      </c>
      <c r="I137" s="106" t="s">
        <v>556</v>
      </c>
      <c r="K137" s="83" t="s">
        <v>6314</v>
      </c>
      <c r="L137" s="83" t="s">
        <v>6314</v>
      </c>
      <c r="M137" s="45" t="str">
        <f>IF(
ISNA(INDEX(resources!E:E,MATCH(B137,resources!B:B,0))),"fillme",
INDEX(resources!E:E,MATCH(B137,resources!B:B,0)))</f>
        <v>CAISO_Small_Hydro</v>
      </c>
      <c r="N137" s="45">
        <f>IF(
ISNA(INDEX(resources!J:J,MATCH(B137,resources!B:B,0))),"fillme",
INDEX(resources!J:J,MATCH(B137,resources!B:B,0)))</f>
        <v>1</v>
      </c>
      <c r="O137" s="83" t="str">
        <f>IFERROR(INDEX(resources!K:K,MATCH(B137,resources!B:B,0)),"fillme")</f>
        <v>hydro</v>
      </c>
      <c r="P137" s="89" t="str">
        <f t="shared" si="44"/>
        <v>hydro_2020_4</v>
      </c>
      <c r="Q137" s="87">
        <f>INDEX(elcc!G:G,MATCH(P137,elcc!D:D,0))</f>
        <v>0.72</v>
      </c>
      <c r="R137" s="89">
        <f t="shared" si="45"/>
        <v>1</v>
      </c>
      <c r="S137" s="89" t="s">
        <v>6314</v>
      </c>
      <c r="T137" s="89" t="s">
        <v>6314</v>
      </c>
      <c r="U137" s="90" t="str">
        <f t="shared" si="46"/>
        <v>ok</v>
      </c>
      <c r="V137" s="63" t="str">
        <f>INDEX(resources!F:F,MATCH(B137,resources!B:B,0))</f>
        <v>physical</v>
      </c>
      <c r="W137" s="110">
        <f t="shared" si="47"/>
        <v>1</v>
      </c>
      <c r="X137" s="110">
        <f t="shared" si="48"/>
        <v>0</v>
      </c>
      <c r="Y137" s="110" t="str">
        <f t="shared" si="49"/>
        <v>CLOVER_2_UNIT_energy_PCE40004_CONFIDENTIAL</v>
      </c>
      <c r="Z137" s="110">
        <f>IF(COUNTIFS($Y$2:Y137,Y137)=1,1,0)</f>
        <v>0</v>
      </c>
      <c r="AA137" s="110">
        <f>SUM($Z$2:Z137)*Z137</f>
        <v>0</v>
      </c>
      <c r="AB137" s="110">
        <f>COUNTIFS(resources!B:B,B137)</f>
        <v>1</v>
      </c>
      <c r="AC137" s="110">
        <f t="shared" si="50"/>
        <v>1</v>
      </c>
      <c r="AD137" s="110">
        <f t="shared" si="51"/>
        <v>1</v>
      </c>
      <c r="AE137" s="110">
        <f t="shared" si="52"/>
        <v>0</v>
      </c>
      <c r="AF137" s="110">
        <f t="shared" si="53"/>
        <v>1</v>
      </c>
      <c r="AG137" s="110">
        <f t="shared" si="54"/>
        <v>0</v>
      </c>
      <c r="AH137" s="110">
        <f t="shared" si="55"/>
        <v>0</v>
      </c>
      <c r="AI137" s="110">
        <f t="shared" si="56"/>
        <v>1</v>
      </c>
      <c r="AJ137" s="100">
        <f>ROW()</f>
        <v>137</v>
      </c>
      <c r="AK137" s="100" t="e">
        <f>INDEX('BadRows RECART'!$C$2:$C$1207,MATCH(monthly_gwh_mw!AJ137,'BadRows RECART'!$D$2:$D$1207,0))</f>
        <v>#N/A</v>
      </c>
    </row>
    <row r="138" spans="1:37" ht="20">
      <c r="A138" s="106" t="s">
        <v>3907</v>
      </c>
      <c r="B138" s="106" t="s">
        <v>2821</v>
      </c>
      <c r="C138" s="106" t="s">
        <v>6299</v>
      </c>
      <c r="D138" s="168">
        <v>2020</v>
      </c>
      <c r="E138" s="168">
        <v>5</v>
      </c>
      <c r="F138" s="199">
        <v>0.29685600000000062</v>
      </c>
      <c r="G138" s="212" t="s">
        <v>6314</v>
      </c>
      <c r="H138" s="212" t="s">
        <v>6314</v>
      </c>
      <c r="I138" s="106" t="s">
        <v>556</v>
      </c>
      <c r="K138" s="83" t="s">
        <v>6314</v>
      </c>
      <c r="L138" s="83" t="s">
        <v>6314</v>
      </c>
      <c r="M138" s="45" t="str">
        <f>IF(
ISNA(INDEX(resources!E:E,MATCH(B138,resources!B:B,0))),"fillme",
INDEX(resources!E:E,MATCH(B138,resources!B:B,0)))</f>
        <v>CAISO_Small_Hydro</v>
      </c>
      <c r="N138" s="45">
        <f>IF(
ISNA(INDEX(resources!J:J,MATCH(B138,resources!B:B,0))),"fillme",
INDEX(resources!J:J,MATCH(B138,resources!B:B,0)))</f>
        <v>1</v>
      </c>
      <c r="O138" s="83" t="str">
        <f>IFERROR(INDEX(resources!K:K,MATCH(B138,resources!B:B,0)),"fillme")</f>
        <v>hydro</v>
      </c>
      <c r="P138" s="89" t="str">
        <f t="shared" si="44"/>
        <v>hydro_2020_5</v>
      </c>
      <c r="Q138" s="87">
        <f>INDEX(elcc!G:G,MATCH(P138,elcc!D:D,0))</f>
        <v>0.69</v>
      </c>
      <c r="R138" s="89">
        <f t="shared" si="45"/>
        <v>1</v>
      </c>
      <c r="S138" s="89" t="s">
        <v>6314</v>
      </c>
      <c r="T138" s="89" t="s">
        <v>6314</v>
      </c>
      <c r="U138" s="90" t="str">
        <f t="shared" si="46"/>
        <v>ok</v>
      </c>
      <c r="V138" s="63" t="str">
        <f>INDEX(resources!F:F,MATCH(B138,resources!B:B,0))</f>
        <v>physical</v>
      </c>
      <c r="W138" s="110">
        <f t="shared" si="47"/>
        <v>1</v>
      </c>
      <c r="X138" s="110">
        <f t="shared" si="48"/>
        <v>0</v>
      </c>
      <c r="Y138" s="110" t="str">
        <f t="shared" si="49"/>
        <v>CLOVER_2_UNIT_energy_PCE40004_CONFIDENTIAL</v>
      </c>
      <c r="Z138" s="110">
        <f>IF(COUNTIFS($Y$2:Y138,Y138)=1,1,0)</f>
        <v>0</v>
      </c>
      <c r="AA138" s="110">
        <f>SUM($Z$2:Z138)*Z138</f>
        <v>0</v>
      </c>
      <c r="AB138" s="110">
        <f>COUNTIFS(resources!B:B,B138)</f>
        <v>1</v>
      </c>
      <c r="AC138" s="110">
        <f t="shared" si="50"/>
        <v>1</v>
      </c>
      <c r="AD138" s="110">
        <f t="shared" si="51"/>
        <v>1</v>
      </c>
      <c r="AE138" s="110">
        <f t="shared" si="52"/>
        <v>0</v>
      </c>
      <c r="AF138" s="110">
        <f t="shared" si="53"/>
        <v>1</v>
      </c>
      <c r="AG138" s="110">
        <f t="shared" si="54"/>
        <v>0</v>
      </c>
      <c r="AH138" s="110">
        <f t="shared" si="55"/>
        <v>0</v>
      </c>
      <c r="AI138" s="110">
        <f t="shared" si="56"/>
        <v>1</v>
      </c>
      <c r="AJ138" s="100">
        <f>ROW()</f>
        <v>138</v>
      </c>
      <c r="AK138" s="100" t="e">
        <f>INDEX('BadRows RECART'!$C$2:$C$1207,MATCH(monthly_gwh_mw!AJ138,'BadRows RECART'!$D$2:$D$1207,0))</f>
        <v>#N/A</v>
      </c>
    </row>
    <row r="139" spans="1:37" ht="20">
      <c r="A139" s="106" t="s">
        <v>3907</v>
      </c>
      <c r="B139" s="106" t="s">
        <v>2821</v>
      </c>
      <c r="C139" s="106" t="s">
        <v>6299</v>
      </c>
      <c r="D139" s="168">
        <v>2020</v>
      </c>
      <c r="E139" s="168">
        <v>6</v>
      </c>
      <c r="F139" s="199">
        <v>0.12888000000000099</v>
      </c>
      <c r="G139" s="212" t="s">
        <v>6314</v>
      </c>
      <c r="H139" s="212" t="s">
        <v>6314</v>
      </c>
      <c r="I139" s="106" t="s">
        <v>556</v>
      </c>
      <c r="K139" s="83" t="s">
        <v>6314</v>
      </c>
      <c r="L139" s="83" t="s">
        <v>6314</v>
      </c>
      <c r="M139" s="45" t="str">
        <f>IF(
ISNA(INDEX(resources!E:E,MATCH(B139,resources!B:B,0))),"fillme",
INDEX(resources!E:E,MATCH(B139,resources!B:B,0)))</f>
        <v>CAISO_Small_Hydro</v>
      </c>
      <c r="N139" s="45">
        <f>IF(
ISNA(INDEX(resources!J:J,MATCH(B139,resources!B:B,0))),"fillme",
INDEX(resources!J:J,MATCH(B139,resources!B:B,0)))</f>
        <v>1</v>
      </c>
      <c r="O139" s="83" t="str">
        <f>IFERROR(INDEX(resources!K:K,MATCH(B139,resources!B:B,0)),"fillme")</f>
        <v>hydro</v>
      </c>
      <c r="P139" s="89" t="str">
        <f t="shared" si="44"/>
        <v>hydro_2020_6</v>
      </c>
      <c r="Q139" s="87">
        <f>INDEX(elcc!G:G,MATCH(P139,elcc!D:D,0))</f>
        <v>0.74</v>
      </c>
      <c r="R139" s="89">
        <f t="shared" si="45"/>
        <v>1</v>
      </c>
      <c r="S139" s="89" t="s">
        <v>6314</v>
      </c>
      <c r="T139" s="89" t="s">
        <v>6314</v>
      </c>
      <c r="U139" s="90" t="str">
        <f t="shared" si="46"/>
        <v>ok</v>
      </c>
      <c r="V139" s="63" t="str">
        <f>INDEX(resources!F:F,MATCH(B139,resources!B:B,0))</f>
        <v>physical</v>
      </c>
      <c r="W139" s="110">
        <f t="shared" si="47"/>
        <v>1</v>
      </c>
      <c r="X139" s="110">
        <f t="shared" si="48"/>
        <v>0</v>
      </c>
      <c r="Y139" s="110" t="str">
        <f t="shared" si="49"/>
        <v>CLOVER_2_UNIT_energy_PCE40004_CONFIDENTIAL</v>
      </c>
      <c r="Z139" s="110">
        <f>IF(COUNTIFS($Y$2:Y139,Y139)=1,1,0)</f>
        <v>0</v>
      </c>
      <c r="AA139" s="110">
        <f>SUM($Z$2:Z139)*Z139</f>
        <v>0</v>
      </c>
      <c r="AB139" s="110">
        <f>COUNTIFS(resources!B:B,B139)</f>
        <v>1</v>
      </c>
      <c r="AC139" s="110">
        <f t="shared" si="50"/>
        <v>1</v>
      </c>
      <c r="AD139" s="110">
        <f t="shared" si="51"/>
        <v>1</v>
      </c>
      <c r="AE139" s="110">
        <f t="shared" si="52"/>
        <v>0</v>
      </c>
      <c r="AF139" s="110">
        <f t="shared" si="53"/>
        <v>1</v>
      </c>
      <c r="AG139" s="110">
        <f t="shared" si="54"/>
        <v>0</v>
      </c>
      <c r="AH139" s="110">
        <f t="shared" si="55"/>
        <v>0</v>
      </c>
      <c r="AI139" s="110">
        <f t="shared" si="56"/>
        <v>1</v>
      </c>
      <c r="AJ139" s="100">
        <f>ROW()</f>
        <v>139</v>
      </c>
      <c r="AK139" s="100" t="e">
        <f>INDEX('BadRows RECART'!$C$2:$C$1207,MATCH(monthly_gwh_mw!AJ139,'BadRows RECART'!$D$2:$D$1207,0))</f>
        <v>#N/A</v>
      </c>
    </row>
    <row r="140" spans="1:37" ht="20">
      <c r="A140" s="106" t="s">
        <v>3907</v>
      </c>
      <c r="B140" s="106" t="s">
        <v>2821</v>
      </c>
      <c r="C140" s="106" t="s">
        <v>6299</v>
      </c>
      <c r="D140" s="168">
        <v>2020</v>
      </c>
      <c r="E140" s="168">
        <v>7</v>
      </c>
      <c r="F140" s="199">
        <v>6.02640000000009E-2</v>
      </c>
      <c r="G140" s="212" t="s">
        <v>6314</v>
      </c>
      <c r="H140" s="212" t="s">
        <v>6314</v>
      </c>
      <c r="I140" s="106" t="s">
        <v>556</v>
      </c>
      <c r="K140" s="83" t="s">
        <v>6314</v>
      </c>
      <c r="L140" s="83" t="s">
        <v>6314</v>
      </c>
      <c r="M140" s="45" t="str">
        <f>IF(
ISNA(INDEX(resources!E:E,MATCH(B140,resources!B:B,0))),"fillme",
INDEX(resources!E:E,MATCH(B140,resources!B:B,0)))</f>
        <v>CAISO_Small_Hydro</v>
      </c>
      <c r="N140" s="45">
        <f>IF(
ISNA(INDEX(resources!J:J,MATCH(B140,resources!B:B,0))),"fillme",
INDEX(resources!J:J,MATCH(B140,resources!B:B,0)))</f>
        <v>1</v>
      </c>
      <c r="O140" s="83" t="str">
        <f>IFERROR(INDEX(resources!K:K,MATCH(B140,resources!B:B,0)),"fillme")</f>
        <v>hydro</v>
      </c>
      <c r="P140" s="89" t="str">
        <f t="shared" si="44"/>
        <v>hydro_2020_7</v>
      </c>
      <c r="Q140" s="87">
        <f>INDEX(elcc!G:G,MATCH(P140,elcc!D:D,0))</f>
        <v>0.73</v>
      </c>
      <c r="R140" s="89">
        <f t="shared" si="45"/>
        <v>1</v>
      </c>
      <c r="S140" s="89" t="s">
        <v>6314</v>
      </c>
      <c r="T140" s="89" t="s">
        <v>6314</v>
      </c>
      <c r="U140" s="90" t="str">
        <f t="shared" si="46"/>
        <v>ok</v>
      </c>
      <c r="V140" s="63" t="str">
        <f>INDEX(resources!F:F,MATCH(B140,resources!B:B,0))</f>
        <v>physical</v>
      </c>
      <c r="W140" s="110">
        <f t="shared" si="47"/>
        <v>1</v>
      </c>
      <c r="X140" s="110">
        <f t="shared" si="48"/>
        <v>0</v>
      </c>
      <c r="Y140" s="110" t="str">
        <f t="shared" si="49"/>
        <v>CLOVER_2_UNIT_energy_PCE40004_CONFIDENTIAL</v>
      </c>
      <c r="Z140" s="110">
        <f>IF(COUNTIFS($Y$2:Y140,Y140)=1,1,0)</f>
        <v>0</v>
      </c>
      <c r="AA140" s="110">
        <f>SUM($Z$2:Z140)*Z140</f>
        <v>0</v>
      </c>
      <c r="AB140" s="110">
        <f>COUNTIFS(resources!B:B,B140)</f>
        <v>1</v>
      </c>
      <c r="AC140" s="110">
        <f t="shared" si="50"/>
        <v>1</v>
      </c>
      <c r="AD140" s="110">
        <f t="shared" si="51"/>
        <v>1</v>
      </c>
      <c r="AE140" s="110">
        <f t="shared" si="52"/>
        <v>0</v>
      </c>
      <c r="AF140" s="110">
        <f t="shared" si="53"/>
        <v>1</v>
      </c>
      <c r="AG140" s="110">
        <f t="shared" si="54"/>
        <v>0</v>
      </c>
      <c r="AH140" s="110">
        <f t="shared" si="55"/>
        <v>0</v>
      </c>
      <c r="AI140" s="110">
        <f t="shared" si="56"/>
        <v>1</v>
      </c>
      <c r="AJ140" s="100">
        <f>ROW()</f>
        <v>140</v>
      </c>
      <c r="AK140" s="100" t="e">
        <f>INDEX('BadRows RECART'!$C$2:$C$1207,MATCH(monthly_gwh_mw!AJ140,'BadRows RECART'!$D$2:$D$1207,0))</f>
        <v>#N/A</v>
      </c>
    </row>
    <row r="141" spans="1:37" ht="20">
      <c r="A141" s="106" t="s">
        <v>3907</v>
      </c>
      <c r="B141" s="106" t="s">
        <v>2821</v>
      </c>
      <c r="C141" s="106" t="s">
        <v>6299</v>
      </c>
      <c r="D141" s="168">
        <v>2020</v>
      </c>
      <c r="E141" s="168">
        <v>8</v>
      </c>
      <c r="F141" s="199">
        <v>1.4879999999999772E-2</v>
      </c>
      <c r="G141" s="212" t="s">
        <v>6314</v>
      </c>
      <c r="H141" s="212" t="s">
        <v>6314</v>
      </c>
      <c r="I141" s="106" t="s">
        <v>556</v>
      </c>
      <c r="K141" s="83" t="s">
        <v>6314</v>
      </c>
      <c r="L141" s="83" t="s">
        <v>6314</v>
      </c>
      <c r="M141" s="45" t="str">
        <f>IF(
ISNA(INDEX(resources!E:E,MATCH(B141,resources!B:B,0))),"fillme",
INDEX(resources!E:E,MATCH(B141,resources!B:B,0)))</f>
        <v>CAISO_Small_Hydro</v>
      </c>
      <c r="N141" s="45">
        <f>IF(
ISNA(INDEX(resources!J:J,MATCH(B141,resources!B:B,0))),"fillme",
INDEX(resources!J:J,MATCH(B141,resources!B:B,0)))</f>
        <v>1</v>
      </c>
      <c r="O141" s="83" t="str">
        <f>IFERROR(INDEX(resources!K:K,MATCH(B141,resources!B:B,0)),"fillme")</f>
        <v>hydro</v>
      </c>
      <c r="P141" s="89" t="str">
        <f t="shared" si="44"/>
        <v>hydro_2020_8</v>
      </c>
      <c r="Q141" s="87">
        <f>INDEX(elcc!G:G,MATCH(P141,elcc!D:D,0))</f>
        <v>0.72</v>
      </c>
      <c r="R141" s="89">
        <f t="shared" si="45"/>
        <v>1</v>
      </c>
      <c r="S141" s="89" t="s">
        <v>6314</v>
      </c>
      <c r="T141" s="89" t="s">
        <v>6314</v>
      </c>
      <c r="U141" s="90" t="str">
        <f t="shared" si="46"/>
        <v>ok</v>
      </c>
      <c r="V141" s="63" t="str">
        <f>INDEX(resources!F:F,MATCH(B141,resources!B:B,0))</f>
        <v>physical</v>
      </c>
      <c r="W141" s="110">
        <f t="shared" si="47"/>
        <v>1</v>
      </c>
      <c r="X141" s="110">
        <f t="shared" si="48"/>
        <v>0</v>
      </c>
      <c r="Y141" s="110" t="str">
        <f t="shared" si="49"/>
        <v>CLOVER_2_UNIT_energy_PCE40004_CONFIDENTIAL</v>
      </c>
      <c r="Z141" s="110">
        <f>IF(COUNTIFS($Y$2:Y141,Y141)=1,1,0)</f>
        <v>0</v>
      </c>
      <c r="AA141" s="110">
        <f>SUM($Z$2:Z141)*Z141</f>
        <v>0</v>
      </c>
      <c r="AB141" s="110">
        <f>COUNTIFS(resources!B:B,B141)</f>
        <v>1</v>
      </c>
      <c r="AC141" s="110">
        <f t="shared" si="50"/>
        <v>1</v>
      </c>
      <c r="AD141" s="110">
        <f t="shared" si="51"/>
        <v>1</v>
      </c>
      <c r="AE141" s="110">
        <f t="shared" si="52"/>
        <v>0</v>
      </c>
      <c r="AF141" s="110">
        <f t="shared" si="53"/>
        <v>1</v>
      </c>
      <c r="AG141" s="110">
        <f t="shared" si="54"/>
        <v>0</v>
      </c>
      <c r="AH141" s="110">
        <f t="shared" si="55"/>
        <v>0</v>
      </c>
      <c r="AI141" s="110">
        <f t="shared" si="56"/>
        <v>1</v>
      </c>
      <c r="AJ141" s="100">
        <f>ROW()</f>
        <v>141</v>
      </c>
      <c r="AK141" s="100" t="e">
        <f>INDEX('BadRows RECART'!$C$2:$C$1207,MATCH(monthly_gwh_mw!AJ141,'BadRows RECART'!$D$2:$D$1207,0))</f>
        <v>#N/A</v>
      </c>
    </row>
    <row r="142" spans="1:37" ht="20">
      <c r="A142" s="106" t="s">
        <v>3907</v>
      </c>
      <c r="B142" s="106" t="s">
        <v>2821</v>
      </c>
      <c r="C142" s="106" t="s">
        <v>6299</v>
      </c>
      <c r="D142" s="168">
        <v>2020</v>
      </c>
      <c r="E142" s="168">
        <v>9</v>
      </c>
      <c r="F142" s="199">
        <v>4.1759999999999887E-2</v>
      </c>
      <c r="G142" s="212" t="s">
        <v>6314</v>
      </c>
      <c r="H142" s="212" t="s">
        <v>6314</v>
      </c>
      <c r="I142" s="106" t="s">
        <v>556</v>
      </c>
      <c r="K142" s="83" t="s">
        <v>6314</v>
      </c>
      <c r="L142" s="83" t="s">
        <v>6314</v>
      </c>
      <c r="M142" s="45" t="str">
        <f>IF(
ISNA(INDEX(resources!E:E,MATCH(B142,resources!B:B,0))),"fillme",
INDEX(resources!E:E,MATCH(B142,resources!B:B,0)))</f>
        <v>CAISO_Small_Hydro</v>
      </c>
      <c r="N142" s="45">
        <f>IF(
ISNA(INDEX(resources!J:J,MATCH(B142,resources!B:B,0))),"fillme",
INDEX(resources!J:J,MATCH(B142,resources!B:B,0)))</f>
        <v>1</v>
      </c>
      <c r="O142" s="83" t="str">
        <f>IFERROR(INDEX(resources!K:K,MATCH(B142,resources!B:B,0)),"fillme")</f>
        <v>hydro</v>
      </c>
      <c r="P142" s="89" t="str">
        <f t="shared" si="44"/>
        <v>hydro_2020_9</v>
      </c>
      <c r="Q142" s="87">
        <f>INDEX(elcc!G:G,MATCH(P142,elcc!D:D,0))</f>
        <v>0.71</v>
      </c>
      <c r="R142" s="89">
        <f t="shared" si="45"/>
        <v>1</v>
      </c>
      <c r="S142" s="89" t="s">
        <v>6314</v>
      </c>
      <c r="T142" s="89" t="s">
        <v>6314</v>
      </c>
      <c r="U142" s="90" t="str">
        <f t="shared" si="46"/>
        <v>ok</v>
      </c>
      <c r="V142" s="63" t="str">
        <f>INDEX(resources!F:F,MATCH(B142,resources!B:B,0))</f>
        <v>physical</v>
      </c>
      <c r="W142" s="110">
        <f t="shared" si="47"/>
        <v>1</v>
      </c>
      <c r="X142" s="110">
        <f t="shared" si="48"/>
        <v>0</v>
      </c>
      <c r="Y142" s="110" t="str">
        <f t="shared" si="49"/>
        <v>CLOVER_2_UNIT_energy_PCE40004_CONFIDENTIAL</v>
      </c>
      <c r="Z142" s="110">
        <f>IF(COUNTIFS($Y$2:Y142,Y142)=1,1,0)</f>
        <v>0</v>
      </c>
      <c r="AA142" s="110">
        <f>SUM($Z$2:Z142)*Z142</f>
        <v>0</v>
      </c>
      <c r="AB142" s="110">
        <f>COUNTIFS(resources!B:B,B142)</f>
        <v>1</v>
      </c>
      <c r="AC142" s="110">
        <f t="shared" si="50"/>
        <v>1</v>
      </c>
      <c r="AD142" s="110">
        <f t="shared" si="51"/>
        <v>1</v>
      </c>
      <c r="AE142" s="110">
        <f t="shared" si="52"/>
        <v>0</v>
      </c>
      <c r="AF142" s="110">
        <f t="shared" si="53"/>
        <v>1</v>
      </c>
      <c r="AG142" s="110">
        <f t="shared" si="54"/>
        <v>0</v>
      </c>
      <c r="AH142" s="110">
        <f t="shared" si="55"/>
        <v>0</v>
      </c>
      <c r="AI142" s="110">
        <f t="shared" si="56"/>
        <v>1</v>
      </c>
      <c r="AJ142" s="100">
        <f>ROW()</f>
        <v>142</v>
      </c>
      <c r="AK142" s="100" t="e">
        <f>INDEX('BadRows RECART'!$C$2:$C$1207,MATCH(monthly_gwh_mw!AJ142,'BadRows RECART'!$D$2:$D$1207,0))</f>
        <v>#N/A</v>
      </c>
    </row>
    <row r="143" spans="1:37" ht="20">
      <c r="A143" s="106" t="s">
        <v>3907</v>
      </c>
      <c r="B143" s="106" t="s">
        <v>2821</v>
      </c>
      <c r="C143" s="106" t="s">
        <v>6299</v>
      </c>
      <c r="D143" s="168">
        <v>2020</v>
      </c>
      <c r="E143" s="168">
        <v>10</v>
      </c>
      <c r="F143" s="199">
        <v>0.15028799999999906</v>
      </c>
      <c r="G143" s="212" t="s">
        <v>6314</v>
      </c>
      <c r="H143" s="212" t="s">
        <v>6314</v>
      </c>
      <c r="I143" s="106" t="s">
        <v>556</v>
      </c>
      <c r="K143" s="83" t="s">
        <v>6314</v>
      </c>
      <c r="L143" s="83" t="s">
        <v>6314</v>
      </c>
      <c r="M143" s="45" t="str">
        <f>IF(
ISNA(INDEX(resources!E:E,MATCH(B143,resources!B:B,0))),"fillme",
INDEX(resources!E:E,MATCH(B143,resources!B:B,0)))</f>
        <v>CAISO_Small_Hydro</v>
      </c>
      <c r="N143" s="45">
        <f>IF(
ISNA(INDEX(resources!J:J,MATCH(B143,resources!B:B,0))),"fillme",
INDEX(resources!J:J,MATCH(B143,resources!B:B,0)))</f>
        <v>1</v>
      </c>
      <c r="O143" s="83" t="str">
        <f>IFERROR(INDEX(resources!K:K,MATCH(B143,resources!B:B,0)),"fillme")</f>
        <v>hydro</v>
      </c>
      <c r="P143" s="89" t="str">
        <f t="shared" si="44"/>
        <v>hydro_2020_10</v>
      </c>
      <c r="Q143" s="87">
        <f>INDEX(elcc!G:G,MATCH(P143,elcc!D:D,0))</f>
        <v>0.64</v>
      </c>
      <c r="R143" s="89">
        <f t="shared" si="45"/>
        <v>1</v>
      </c>
      <c r="S143" s="89" t="s">
        <v>6314</v>
      </c>
      <c r="T143" s="89" t="s">
        <v>6314</v>
      </c>
      <c r="U143" s="90" t="str">
        <f t="shared" si="46"/>
        <v>ok</v>
      </c>
      <c r="V143" s="63" t="str">
        <f>INDEX(resources!F:F,MATCH(B143,resources!B:B,0))</f>
        <v>physical</v>
      </c>
      <c r="W143" s="110">
        <f t="shared" si="47"/>
        <v>1</v>
      </c>
      <c r="X143" s="110">
        <f t="shared" si="48"/>
        <v>0</v>
      </c>
      <c r="Y143" s="110" t="str">
        <f t="shared" si="49"/>
        <v>CLOVER_2_UNIT_energy_PCE40004_CONFIDENTIAL</v>
      </c>
      <c r="Z143" s="110">
        <f>IF(COUNTIFS($Y$2:Y143,Y143)=1,1,0)</f>
        <v>0</v>
      </c>
      <c r="AA143" s="110">
        <f>SUM($Z$2:Z143)*Z143</f>
        <v>0</v>
      </c>
      <c r="AB143" s="110">
        <f>COUNTIFS(resources!B:B,B143)</f>
        <v>1</v>
      </c>
      <c r="AC143" s="110">
        <f t="shared" si="50"/>
        <v>1</v>
      </c>
      <c r="AD143" s="110">
        <f t="shared" si="51"/>
        <v>1</v>
      </c>
      <c r="AE143" s="110">
        <f t="shared" si="52"/>
        <v>0</v>
      </c>
      <c r="AF143" s="110">
        <f t="shared" si="53"/>
        <v>1</v>
      </c>
      <c r="AG143" s="110">
        <f t="shared" si="54"/>
        <v>0</v>
      </c>
      <c r="AH143" s="110">
        <f t="shared" si="55"/>
        <v>0</v>
      </c>
      <c r="AI143" s="110">
        <f t="shared" si="56"/>
        <v>1</v>
      </c>
      <c r="AJ143" s="100">
        <f>ROW()</f>
        <v>143</v>
      </c>
      <c r="AK143" s="100" t="e">
        <f>INDEX('BadRows RECART'!$C$2:$C$1207,MATCH(monthly_gwh_mw!AJ143,'BadRows RECART'!$D$2:$D$1207,0))</f>
        <v>#N/A</v>
      </c>
    </row>
    <row r="144" spans="1:37" ht="20">
      <c r="A144" s="106" t="s">
        <v>3907</v>
      </c>
      <c r="B144" s="106" t="s">
        <v>2821</v>
      </c>
      <c r="C144" s="106" t="s">
        <v>6299</v>
      </c>
      <c r="D144" s="168">
        <v>2020</v>
      </c>
      <c r="E144" s="168">
        <v>11</v>
      </c>
      <c r="F144" s="199">
        <v>0.3628800000000022</v>
      </c>
      <c r="G144" s="212" t="s">
        <v>6314</v>
      </c>
      <c r="H144" s="212" t="s">
        <v>6314</v>
      </c>
      <c r="I144" s="106" t="s">
        <v>556</v>
      </c>
      <c r="K144" s="83" t="s">
        <v>6314</v>
      </c>
      <c r="L144" s="83" t="s">
        <v>6314</v>
      </c>
      <c r="M144" s="45" t="str">
        <f>IF(
ISNA(INDEX(resources!E:E,MATCH(B144,resources!B:B,0))),"fillme",
INDEX(resources!E:E,MATCH(B144,resources!B:B,0)))</f>
        <v>CAISO_Small_Hydro</v>
      </c>
      <c r="N144" s="45">
        <f>IF(
ISNA(INDEX(resources!J:J,MATCH(B144,resources!B:B,0))),"fillme",
INDEX(resources!J:J,MATCH(B144,resources!B:B,0)))</f>
        <v>1</v>
      </c>
      <c r="O144" s="83" t="str">
        <f>IFERROR(INDEX(resources!K:K,MATCH(B144,resources!B:B,0)),"fillme")</f>
        <v>hydro</v>
      </c>
      <c r="P144" s="89" t="str">
        <f t="shared" si="44"/>
        <v>hydro_2020_11</v>
      </c>
      <c r="Q144" s="87">
        <f>INDEX(elcc!G:G,MATCH(P144,elcc!D:D,0))</f>
        <v>0.56000000000000005</v>
      </c>
      <c r="R144" s="89">
        <f t="shared" si="45"/>
        <v>1</v>
      </c>
      <c r="S144" s="89" t="s">
        <v>6314</v>
      </c>
      <c r="T144" s="89" t="s">
        <v>6314</v>
      </c>
      <c r="U144" s="90" t="str">
        <f t="shared" si="46"/>
        <v>ok</v>
      </c>
      <c r="V144" s="63" t="str">
        <f>INDEX(resources!F:F,MATCH(B144,resources!B:B,0))</f>
        <v>physical</v>
      </c>
      <c r="W144" s="110">
        <f t="shared" si="47"/>
        <v>1</v>
      </c>
      <c r="X144" s="110">
        <f t="shared" si="48"/>
        <v>0</v>
      </c>
      <c r="Y144" s="110" t="str">
        <f t="shared" si="49"/>
        <v>CLOVER_2_UNIT_energy_PCE40004_CONFIDENTIAL</v>
      </c>
      <c r="Z144" s="110">
        <f>IF(COUNTIFS($Y$2:Y144,Y144)=1,1,0)</f>
        <v>0</v>
      </c>
      <c r="AA144" s="110">
        <f>SUM($Z$2:Z144)*Z144</f>
        <v>0</v>
      </c>
      <c r="AB144" s="110">
        <f>COUNTIFS(resources!B:B,B144)</f>
        <v>1</v>
      </c>
      <c r="AC144" s="110">
        <f t="shared" si="50"/>
        <v>1</v>
      </c>
      <c r="AD144" s="110">
        <f t="shared" si="51"/>
        <v>1</v>
      </c>
      <c r="AE144" s="110">
        <f t="shared" si="52"/>
        <v>0</v>
      </c>
      <c r="AF144" s="110">
        <f t="shared" si="53"/>
        <v>1</v>
      </c>
      <c r="AG144" s="110">
        <f t="shared" si="54"/>
        <v>0</v>
      </c>
      <c r="AH144" s="110">
        <f t="shared" si="55"/>
        <v>0</v>
      </c>
      <c r="AI144" s="110">
        <f t="shared" si="56"/>
        <v>1</v>
      </c>
      <c r="AJ144" s="100">
        <f>ROW()</f>
        <v>144</v>
      </c>
      <c r="AK144" s="100" t="e">
        <f>INDEX('BadRows RECART'!$C$2:$C$1207,MATCH(monthly_gwh_mw!AJ144,'BadRows RECART'!$D$2:$D$1207,0))</f>
        <v>#N/A</v>
      </c>
    </row>
    <row r="145" spans="1:37" ht="20">
      <c r="A145" s="106" t="s">
        <v>3907</v>
      </c>
      <c r="B145" s="106" t="s">
        <v>2821</v>
      </c>
      <c r="C145" s="106" t="s">
        <v>6299</v>
      </c>
      <c r="D145" s="168">
        <v>2020</v>
      </c>
      <c r="E145" s="168">
        <v>12</v>
      </c>
      <c r="F145" s="199">
        <v>0.47305200000000708</v>
      </c>
      <c r="G145" s="212" t="s">
        <v>6314</v>
      </c>
      <c r="H145" s="212" t="s">
        <v>6314</v>
      </c>
      <c r="I145" s="106" t="s">
        <v>556</v>
      </c>
      <c r="K145" s="83" t="s">
        <v>6314</v>
      </c>
      <c r="L145" s="83" t="s">
        <v>6314</v>
      </c>
      <c r="M145" s="45" t="str">
        <f>IF(
ISNA(INDEX(resources!E:E,MATCH(B145,resources!B:B,0))),"fillme",
INDEX(resources!E:E,MATCH(B145,resources!B:B,0)))</f>
        <v>CAISO_Small_Hydro</v>
      </c>
      <c r="N145" s="45">
        <f>IF(
ISNA(INDEX(resources!J:J,MATCH(B145,resources!B:B,0))),"fillme",
INDEX(resources!J:J,MATCH(B145,resources!B:B,0)))</f>
        <v>1</v>
      </c>
      <c r="O145" s="83" t="str">
        <f>IFERROR(INDEX(resources!K:K,MATCH(B145,resources!B:B,0)),"fillme")</f>
        <v>hydro</v>
      </c>
      <c r="P145" s="89" t="str">
        <f t="shared" si="44"/>
        <v>hydro_2020_12</v>
      </c>
      <c r="Q145" s="87">
        <f>INDEX(elcc!G:G,MATCH(P145,elcc!D:D,0))</f>
        <v>0.64</v>
      </c>
      <c r="R145" s="89">
        <f t="shared" si="45"/>
        <v>1</v>
      </c>
      <c r="S145" s="89" t="s">
        <v>6314</v>
      </c>
      <c r="T145" s="89" t="s">
        <v>6314</v>
      </c>
      <c r="U145" s="90" t="str">
        <f t="shared" si="46"/>
        <v>ok</v>
      </c>
      <c r="V145" s="63" t="str">
        <f>INDEX(resources!F:F,MATCH(B145,resources!B:B,0))</f>
        <v>physical</v>
      </c>
      <c r="W145" s="110">
        <f t="shared" si="47"/>
        <v>1</v>
      </c>
      <c r="X145" s="110">
        <f t="shared" si="48"/>
        <v>0</v>
      </c>
      <c r="Y145" s="110" t="str">
        <f t="shared" si="49"/>
        <v>CLOVER_2_UNIT_energy_PCE40004_CONFIDENTIAL</v>
      </c>
      <c r="Z145" s="110">
        <f>IF(COUNTIFS($Y$2:Y145,Y145)=1,1,0)</f>
        <v>0</v>
      </c>
      <c r="AA145" s="110">
        <f>SUM($Z$2:Z145)*Z145</f>
        <v>0</v>
      </c>
      <c r="AB145" s="110">
        <f>COUNTIFS(resources!B:B,B145)</f>
        <v>1</v>
      </c>
      <c r="AC145" s="110">
        <f t="shared" si="50"/>
        <v>1</v>
      </c>
      <c r="AD145" s="110">
        <f t="shared" si="51"/>
        <v>1</v>
      </c>
      <c r="AE145" s="110">
        <f t="shared" si="52"/>
        <v>0</v>
      </c>
      <c r="AF145" s="110">
        <f t="shared" si="53"/>
        <v>1</v>
      </c>
      <c r="AG145" s="110">
        <f t="shared" si="54"/>
        <v>0</v>
      </c>
      <c r="AH145" s="110">
        <f t="shared" si="55"/>
        <v>0</v>
      </c>
      <c r="AI145" s="110">
        <f t="shared" si="56"/>
        <v>1</v>
      </c>
      <c r="AJ145" s="100">
        <f>ROW()</f>
        <v>145</v>
      </c>
      <c r="AK145" s="100" t="e">
        <f>INDEX('BadRows RECART'!$C$2:$C$1207,MATCH(monthly_gwh_mw!AJ145,'BadRows RECART'!$D$2:$D$1207,0))</f>
        <v>#N/A</v>
      </c>
    </row>
    <row r="146" spans="1:37" ht="20">
      <c r="A146" s="106" t="s">
        <v>3907</v>
      </c>
      <c r="B146" s="106" t="s">
        <v>2821</v>
      </c>
      <c r="C146" s="106" t="s">
        <v>6299</v>
      </c>
      <c r="D146" s="168">
        <v>2021</v>
      </c>
      <c r="E146" s="168">
        <v>1</v>
      </c>
      <c r="F146" s="199">
        <v>0.46574399999999344</v>
      </c>
      <c r="G146" s="212" t="s">
        <v>6314</v>
      </c>
      <c r="H146" s="212" t="s">
        <v>6314</v>
      </c>
      <c r="I146" s="106" t="s">
        <v>556</v>
      </c>
      <c r="K146" s="83" t="s">
        <v>6314</v>
      </c>
      <c r="L146" s="83" t="s">
        <v>6314</v>
      </c>
      <c r="M146" s="45" t="str">
        <f>IF(
ISNA(INDEX(resources!E:E,MATCH(B146,resources!B:B,0))),"fillme",
INDEX(resources!E:E,MATCH(B146,resources!B:B,0)))</f>
        <v>CAISO_Small_Hydro</v>
      </c>
      <c r="N146" s="45">
        <f>IF(
ISNA(INDEX(resources!J:J,MATCH(B146,resources!B:B,0))),"fillme",
INDEX(resources!J:J,MATCH(B146,resources!B:B,0)))</f>
        <v>1</v>
      </c>
      <c r="O146" s="83" t="str">
        <f>IFERROR(INDEX(resources!K:K,MATCH(B146,resources!B:B,0)),"fillme")</f>
        <v>hydro</v>
      </c>
      <c r="P146" s="89" t="str">
        <f t="shared" si="44"/>
        <v>hydro_2021_1</v>
      </c>
      <c r="Q146" s="87">
        <f>INDEX(elcc!G:G,MATCH(P146,elcc!D:D,0))</f>
        <v>0.6</v>
      </c>
      <c r="R146" s="89">
        <f t="shared" si="45"/>
        <v>1</v>
      </c>
      <c r="S146" s="89" t="s">
        <v>6314</v>
      </c>
      <c r="T146" s="89" t="s">
        <v>6314</v>
      </c>
      <c r="U146" s="90" t="str">
        <f t="shared" si="46"/>
        <v>ok</v>
      </c>
      <c r="V146" s="63" t="str">
        <f>INDEX(resources!F:F,MATCH(B146,resources!B:B,0))</f>
        <v>physical</v>
      </c>
      <c r="W146" s="110">
        <f t="shared" si="47"/>
        <v>1</v>
      </c>
      <c r="X146" s="110">
        <f t="shared" si="48"/>
        <v>0</v>
      </c>
      <c r="Y146" s="110" t="str">
        <f t="shared" si="49"/>
        <v>CLOVER_2_UNIT_energy_PCE40004_CONFIDENTIAL</v>
      </c>
      <c r="Z146" s="110">
        <f>IF(COUNTIFS($Y$2:Y146,Y146)=1,1,0)</f>
        <v>0</v>
      </c>
      <c r="AA146" s="110">
        <f>SUM($Z$2:Z146)*Z146</f>
        <v>0</v>
      </c>
      <c r="AB146" s="110">
        <f>COUNTIFS(resources!B:B,B146)</f>
        <v>1</v>
      </c>
      <c r="AC146" s="110">
        <f t="shared" si="50"/>
        <v>1</v>
      </c>
      <c r="AD146" s="110">
        <f t="shared" si="51"/>
        <v>1</v>
      </c>
      <c r="AE146" s="110">
        <f t="shared" si="52"/>
        <v>0</v>
      </c>
      <c r="AF146" s="110">
        <f t="shared" si="53"/>
        <v>1</v>
      </c>
      <c r="AG146" s="110">
        <f t="shared" si="54"/>
        <v>0</v>
      </c>
      <c r="AH146" s="110">
        <f t="shared" si="55"/>
        <v>0</v>
      </c>
      <c r="AI146" s="110">
        <f t="shared" si="56"/>
        <v>1</v>
      </c>
      <c r="AJ146" s="100">
        <f>ROW()</f>
        <v>146</v>
      </c>
      <c r="AK146" s="100" t="e">
        <f>INDEX('BadRows RECART'!$C$2:$C$1207,MATCH(monthly_gwh_mw!AJ146,'BadRows RECART'!$D$2:$D$1207,0))</f>
        <v>#N/A</v>
      </c>
    </row>
    <row r="147" spans="1:37" ht="20">
      <c r="A147" s="106" t="s">
        <v>3907</v>
      </c>
      <c r="B147" s="106" t="s">
        <v>2821</v>
      </c>
      <c r="C147" s="106" t="s">
        <v>6299</v>
      </c>
      <c r="D147" s="168">
        <v>2021</v>
      </c>
      <c r="E147" s="168">
        <v>2</v>
      </c>
      <c r="F147" s="199">
        <v>0.51878399999999647</v>
      </c>
      <c r="G147" s="212" t="s">
        <v>6314</v>
      </c>
      <c r="H147" s="212" t="s">
        <v>6314</v>
      </c>
      <c r="I147" s="106" t="s">
        <v>556</v>
      </c>
      <c r="K147" s="83" t="s">
        <v>6314</v>
      </c>
      <c r="L147" s="83" t="s">
        <v>6314</v>
      </c>
      <c r="M147" s="45" t="str">
        <f>IF(
ISNA(INDEX(resources!E:E,MATCH(B147,resources!B:B,0))),"fillme",
INDEX(resources!E:E,MATCH(B147,resources!B:B,0)))</f>
        <v>CAISO_Small_Hydro</v>
      </c>
      <c r="N147" s="45">
        <f>IF(
ISNA(INDEX(resources!J:J,MATCH(B147,resources!B:B,0))),"fillme",
INDEX(resources!J:J,MATCH(B147,resources!B:B,0)))</f>
        <v>1</v>
      </c>
      <c r="O147" s="83" t="str">
        <f>IFERROR(INDEX(resources!K:K,MATCH(B147,resources!B:B,0)),"fillme")</f>
        <v>hydro</v>
      </c>
      <c r="P147" s="89" t="str">
        <f t="shared" si="44"/>
        <v>hydro_2021_2</v>
      </c>
      <c r="Q147" s="87">
        <f>INDEX(elcc!G:G,MATCH(P147,elcc!D:D,0))</f>
        <v>0.7</v>
      </c>
      <c r="R147" s="89">
        <f t="shared" si="45"/>
        <v>1</v>
      </c>
      <c r="S147" s="89" t="s">
        <v>6314</v>
      </c>
      <c r="T147" s="89" t="s">
        <v>6314</v>
      </c>
      <c r="U147" s="90" t="str">
        <f t="shared" si="46"/>
        <v>ok</v>
      </c>
      <c r="V147" s="63" t="str">
        <f>INDEX(resources!F:F,MATCH(B147,resources!B:B,0))</f>
        <v>physical</v>
      </c>
      <c r="W147" s="110">
        <f t="shared" si="47"/>
        <v>1</v>
      </c>
      <c r="X147" s="110">
        <f t="shared" si="48"/>
        <v>0</v>
      </c>
      <c r="Y147" s="110" t="str">
        <f t="shared" si="49"/>
        <v>CLOVER_2_UNIT_energy_PCE40004_CONFIDENTIAL</v>
      </c>
      <c r="Z147" s="110">
        <f>IF(COUNTIFS($Y$2:Y147,Y147)=1,1,0)</f>
        <v>0</v>
      </c>
      <c r="AA147" s="110">
        <f>SUM($Z$2:Z147)*Z147</f>
        <v>0</v>
      </c>
      <c r="AB147" s="110">
        <f>COUNTIFS(resources!B:B,B147)</f>
        <v>1</v>
      </c>
      <c r="AC147" s="110">
        <f t="shared" si="50"/>
        <v>1</v>
      </c>
      <c r="AD147" s="110">
        <f t="shared" si="51"/>
        <v>1</v>
      </c>
      <c r="AE147" s="110">
        <f t="shared" si="52"/>
        <v>0</v>
      </c>
      <c r="AF147" s="110">
        <f t="shared" si="53"/>
        <v>1</v>
      </c>
      <c r="AG147" s="110">
        <f t="shared" si="54"/>
        <v>0</v>
      </c>
      <c r="AH147" s="110">
        <f t="shared" si="55"/>
        <v>0</v>
      </c>
      <c r="AI147" s="110">
        <f t="shared" si="56"/>
        <v>1</v>
      </c>
      <c r="AJ147" s="100">
        <f>ROW()</f>
        <v>147</v>
      </c>
      <c r="AK147" s="100" t="e">
        <f>INDEX('BadRows RECART'!$C$2:$C$1207,MATCH(monthly_gwh_mw!AJ147,'BadRows RECART'!$D$2:$D$1207,0))</f>
        <v>#N/A</v>
      </c>
    </row>
    <row r="148" spans="1:37" ht="20">
      <c r="A148" s="106" t="s">
        <v>3907</v>
      </c>
      <c r="B148" s="106" t="s">
        <v>2821</v>
      </c>
      <c r="C148" s="106" t="s">
        <v>6299</v>
      </c>
      <c r="D148" s="168">
        <v>2021</v>
      </c>
      <c r="E148" s="168">
        <v>3</v>
      </c>
      <c r="F148" s="199">
        <v>0.55130399999999657</v>
      </c>
      <c r="G148" s="212" t="s">
        <v>6314</v>
      </c>
      <c r="H148" s="212" t="s">
        <v>6314</v>
      </c>
      <c r="I148" s="106" t="s">
        <v>556</v>
      </c>
      <c r="K148" s="83" t="s">
        <v>6314</v>
      </c>
      <c r="L148" s="83" t="s">
        <v>6314</v>
      </c>
      <c r="M148" s="45" t="str">
        <f>IF(
ISNA(INDEX(resources!E:E,MATCH(B148,resources!B:B,0))),"fillme",
INDEX(resources!E:E,MATCH(B148,resources!B:B,0)))</f>
        <v>CAISO_Small_Hydro</v>
      </c>
      <c r="N148" s="45">
        <f>IF(
ISNA(INDEX(resources!J:J,MATCH(B148,resources!B:B,0))),"fillme",
INDEX(resources!J:J,MATCH(B148,resources!B:B,0)))</f>
        <v>1</v>
      </c>
      <c r="O148" s="83" t="str">
        <f>IFERROR(INDEX(resources!K:K,MATCH(B148,resources!B:B,0)),"fillme")</f>
        <v>hydro</v>
      </c>
      <c r="P148" s="89" t="str">
        <f t="shared" si="44"/>
        <v>hydro_2021_3</v>
      </c>
      <c r="Q148" s="87">
        <f>INDEX(elcc!G:G,MATCH(P148,elcc!D:D,0))</f>
        <v>0.73</v>
      </c>
      <c r="R148" s="89">
        <f t="shared" si="45"/>
        <v>1</v>
      </c>
      <c r="S148" s="89" t="s">
        <v>6314</v>
      </c>
      <c r="T148" s="89" t="s">
        <v>6314</v>
      </c>
      <c r="U148" s="90" t="str">
        <f t="shared" si="46"/>
        <v>ok</v>
      </c>
      <c r="V148" s="63" t="str">
        <f>INDEX(resources!F:F,MATCH(B148,resources!B:B,0))</f>
        <v>physical</v>
      </c>
      <c r="W148" s="110">
        <f t="shared" si="47"/>
        <v>1</v>
      </c>
      <c r="X148" s="110">
        <f t="shared" si="48"/>
        <v>0</v>
      </c>
      <c r="Y148" s="110" t="str">
        <f t="shared" si="49"/>
        <v>CLOVER_2_UNIT_energy_PCE40004_CONFIDENTIAL</v>
      </c>
      <c r="Z148" s="110">
        <f>IF(COUNTIFS($Y$2:Y148,Y148)=1,1,0)</f>
        <v>0</v>
      </c>
      <c r="AA148" s="110">
        <f>SUM($Z$2:Z148)*Z148</f>
        <v>0</v>
      </c>
      <c r="AB148" s="110">
        <f>COUNTIFS(resources!B:B,B148)</f>
        <v>1</v>
      </c>
      <c r="AC148" s="110">
        <f t="shared" si="50"/>
        <v>1</v>
      </c>
      <c r="AD148" s="110">
        <f t="shared" si="51"/>
        <v>1</v>
      </c>
      <c r="AE148" s="110">
        <f t="shared" si="52"/>
        <v>0</v>
      </c>
      <c r="AF148" s="110">
        <f t="shared" si="53"/>
        <v>1</v>
      </c>
      <c r="AG148" s="110">
        <f t="shared" si="54"/>
        <v>0</v>
      </c>
      <c r="AH148" s="110">
        <f t="shared" si="55"/>
        <v>0</v>
      </c>
      <c r="AI148" s="110">
        <f t="shared" si="56"/>
        <v>1</v>
      </c>
      <c r="AJ148" s="100">
        <f>ROW()</f>
        <v>148</v>
      </c>
      <c r="AK148" s="100" t="e">
        <f>INDEX('BadRows RECART'!$C$2:$C$1207,MATCH(monthly_gwh_mw!AJ148,'BadRows RECART'!$D$2:$D$1207,0))</f>
        <v>#N/A</v>
      </c>
    </row>
    <row r="149" spans="1:37" ht="20">
      <c r="A149" s="106" t="s">
        <v>3907</v>
      </c>
      <c r="B149" s="106" t="s">
        <v>2821</v>
      </c>
      <c r="C149" s="106" t="s">
        <v>6299</v>
      </c>
      <c r="D149" s="168">
        <v>2021</v>
      </c>
      <c r="E149" s="168">
        <v>4</v>
      </c>
      <c r="F149" s="199">
        <v>0.47520000000000717</v>
      </c>
      <c r="G149" s="212" t="s">
        <v>6314</v>
      </c>
      <c r="H149" s="212" t="s">
        <v>6314</v>
      </c>
      <c r="I149" s="106" t="s">
        <v>556</v>
      </c>
      <c r="K149" s="83" t="s">
        <v>6314</v>
      </c>
      <c r="L149" s="83" t="s">
        <v>6314</v>
      </c>
      <c r="M149" s="45" t="str">
        <f>IF(
ISNA(INDEX(resources!E:E,MATCH(B149,resources!B:B,0))),"fillme",
INDEX(resources!E:E,MATCH(B149,resources!B:B,0)))</f>
        <v>CAISO_Small_Hydro</v>
      </c>
      <c r="N149" s="45">
        <f>IF(
ISNA(INDEX(resources!J:J,MATCH(B149,resources!B:B,0))),"fillme",
INDEX(resources!J:J,MATCH(B149,resources!B:B,0)))</f>
        <v>1</v>
      </c>
      <c r="O149" s="83" t="str">
        <f>IFERROR(INDEX(resources!K:K,MATCH(B149,resources!B:B,0)),"fillme")</f>
        <v>hydro</v>
      </c>
      <c r="P149" s="89" t="str">
        <f t="shared" si="44"/>
        <v>hydro_2021_4</v>
      </c>
      <c r="Q149" s="87">
        <f>INDEX(elcc!G:G,MATCH(P149,elcc!D:D,0))</f>
        <v>0.72</v>
      </c>
      <c r="R149" s="89">
        <f t="shared" si="45"/>
        <v>1</v>
      </c>
      <c r="S149" s="89" t="s">
        <v>6314</v>
      </c>
      <c r="T149" s="89" t="s">
        <v>6314</v>
      </c>
      <c r="U149" s="90" t="str">
        <f t="shared" si="46"/>
        <v>ok</v>
      </c>
      <c r="V149" s="63" t="str">
        <f>INDEX(resources!F:F,MATCH(B149,resources!B:B,0))</f>
        <v>physical</v>
      </c>
      <c r="W149" s="110">
        <f t="shared" si="47"/>
        <v>1</v>
      </c>
      <c r="X149" s="110">
        <f t="shared" si="48"/>
        <v>0</v>
      </c>
      <c r="Y149" s="110" t="str">
        <f t="shared" si="49"/>
        <v>CLOVER_2_UNIT_energy_PCE40004_CONFIDENTIAL</v>
      </c>
      <c r="Z149" s="110">
        <f>IF(COUNTIFS($Y$2:Y149,Y149)=1,1,0)</f>
        <v>0</v>
      </c>
      <c r="AA149" s="110">
        <f>SUM($Z$2:Z149)*Z149</f>
        <v>0</v>
      </c>
      <c r="AB149" s="110">
        <f>COUNTIFS(resources!B:B,B149)</f>
        <v>1</v>
      </c>
      <c r="AC149" s="110">
        <f t="shared" si="50"/>
        <v>1</v>
      </c>
      <c r="AD149" s="110">
        <f t="shared" si="51"/>
        <v>1</v>
      </c>
      <c r="AE149" s="110">
        <f t="shared" si="52"/>
        <v>0</v>
      </c>
      <c r="AF149" s="110">
        <f t="shared" si="53"/>
        <v>1</v>
      </c>
      <c r="AG149" s="110">
        <f t="shared" si="54"/>
        <v>0</v>
      </c>
      <c r="AH149" s="110">
        <f t="shared" si="55"/>
        <v>0</v>
      </c>
      <c r="AI149" s="110">
        <f t="shared" si="56"/>
        <v>1</v>
      </c>
      <c r="AJ149" s="100">
        <f>ROW()</f>
        <v>149</v>
      </c>
      <c r="AK149" s="100" t="e">
        <f>INDEX('BadRows RECART'!$C$2:$C$1207,MATCH(monthly_gwh_mw!AJ149,'BadRows RECART'!$D$2:$D$1207,0))</f>
        <v>#N/A</v>
      </c>
    </row>
    <row r="150" spans="1:37" ht="20">
      <c r="A150" s="106" t="s">
        <v>3907</v>
      </c>
      <c r="B150" s="106" t="s">
        <v>2821</v>
      </c>
      <c r="C150" s="106" t="s">
        <v>6299</v>
      </c>
      <c r="D150" s="168">
        <v>2021</v>
      </c>
      <c r="E150" s="168">
        <v>5</v>
      </c>
      <c r="F150" s="199">
        <v>0.29685600000000062</v>
      </c>
      <c r="G150" s="212" t="s">
        <v>6314</v>
      </c>
      <c r="H150" s="212" t="s">
        <v>6314</v>
      </c>
      <c r="I150" s="106" t="s">
        <v>556</v>
      </c>
      <c r="K150" s="83" t="s">
        <v>6314</v>
      </c>
      <c r="L150" s="83" t="s">
        <v>6314</v>
      </c>
      <c r="M150" s="45" t="str">
        <f>IF(
ISNA(INDEX(resources!E:E,MATCH(B150,resources!B:B,0))),"fillme",
INDEX(resources!E:E,MATCH(B150,resources!B:B,0)))</f>
        <v>CAISO_Small_Hydro</v>
      </c>
      <c r="N150" s="45">
        <f>IF(
ISNA(INDEX(resources!J:J,MATCH(B150,resources!B:B,0))),"fillme",
INDEX(resources!J:J,MATCH(B150,resources!B:B,0)))</f>
        <v>1</v>
      </c>
      <c r="O150" s="83" t="str">
        <f>IFERROR(INDEX(resources!K:K,MATCH(B150,resources!B:B,0)),"fillme")</f>
        <v>hydro</v>
      </c>
      <c r="P150" s="89" t="str">
        <f t="shared" si="44"/>
        <v>hydro_2021_5</v>
      </c>
      <c r="Q150" s="87">
        <f>INDEX(elcc!G:G,MATCH(P150,elcc!D:D,0))</f>
        <v>0.69</v>
      </c>
      <c r="R150" s="89">
        <f t="shared" si="45"/>
        <v>1</v>
      </c>
      <c r="S150" s="89" t="s">
        <v>6314</v>
      </c>
      <c r="T150" s="89" t="s">
        <v>6314</v>
      </c>
      <c r="U150" s="90" t="str">
        <f t="shared" si="46"/>
        <v>ok</v>
      </c>
      <c r="V150" s="63" t="str">
        <f>INDEX(resources!F:F,MATCH(B150,resources!B:B,0))</f>
        <v>physical</v>
      </c>
      <c r="W150" s="110">
        <f t="shared" si="47"/>
        <v>1</v>
      </c>
      <c r="X150" s="110">
        <f t="shared" si="48"/>
        <v>0</v>
      </c>
      <c r="Y150" s="110" t="str">
        <f t="shared" si="49"/>
        <v>CLOVER_2_UNIT_energy_PCE40004_CONFIDENTIAL</v>
      </c>
      <c r="Z150" s="110">
        <f>IF(COUNTIFS($Y$2:Y150,Y150)=1,1,0)</f>
        <v>0</v>
      </c>
      <c r="AA150" s="110">
        <f>SUM($Z$2:Z150)*Z150</f>
        <v>0</v>
      </c>
      <c r="AB150" s="110">
        <f>COUNTIFS(resources!B:B,B150)</f>
        <v>1</v>
      </c>
      <c r="AC150" s="110">
        <f t="shared" si="50"/>
        <v>1</v>
      </c>
      <c r="AD150" s="110">
        <f t="shared" si="51"/>
        <v>1</v>
      </c>
      <c r="AE150" s="110">
        <f t="shared" si="52"/>
        <v>0</v>
      </c>
      <c r="AF150" s="110">
        <f t="shared" si="53"/>
        <v>1</v>
      </c>
      <c r="AG150" s="110">
        <f t="shared" si="54"/>
        <v>0</v>
      </c>
      <c r="AH150" s="110">
        <f t="shared" si="55"/>
        <v>0</v>
      </c>
      <c r="AI150" s="110">
        <f t="shared" si="56"/>
        <v>1</v>
      </c>
      <c r="AJ150" s="100">
        <f>ROW()</f>
        <v>150</v>
      </c>
      <c r="AK150" s="100" t="e">
        <f>INDEX('BadRows RECART'!$C$2:$C$1207,MATCH(monthly_gwh_mw!AJ150,'BadRows RECART'!$D$2:$D$1207,0))</f>
        <v>#N/A</v>
      </c>
    </row>
    <row r="151" spans="1:37" ht="20">
      <c r="A151" s="106" t="s">
        <v>3907</v>
      </c>
      <c r="B151" s="106" t="s">
        <v>2821</v>
      </c>
      <c r="C151" s="106" t="s">
        <v>6299</v>
      </c>
      <c r="D151" s="168">
        <v>2021</v>
      </c>
      <c r="E151" s="168">
        <v>6</v>
      </c>
      <c r="F151" s="199">
        <v>0.12888000000000099</v>
      </c>
      <c r="G151" s="212" t="s">
        <v>6314</v>
      </c>
      <c r="H151" s="212" t="s">
        <v>6314</v>
      </c>
      <c r="I151" s="106" t="s">
        <v>556</v>
      </c>
      <c r="K151" s="83" t="s">
        <v>6314</v>
      </c>
      <c r="L151" s="83" t="s">
        <v>6314</v>
      </c>
      <c r="M151" s="45" t="str">
        <f>IF(
ISNA(INDEX(resources!E:E,MATCH(B151,resources!B:B,0))),"fillme",
INDEX(resources!E:E,MATCH(B151,resources!B:B,0)))</f>
        <v>CAISO_Small_Hydro</v>
      </c>
      <c r="N151" s="45">
        <f>IF(
ISNA(INDEX(resources!J:J,MATCH(B151,resources!B:B,0))),"fillme",
INDEX(resources!J:J,MATCH(B151,resources!B:B,0)))</f>
        <v>1</v>
      </c>
      <c r="O151" s="83" t="str">
        <f>IFERROR(INDEX(resources!K:K,MATCH(B151,resources!B:B,0)),"fillme")</f>
        <v>hydro</v>
      </c>
      <c r="P151" s="89" t="str">
        <f t="shared" si="44"/>
        <v>hydro_2021_6</v>
      </c>
      <c r="Q151" s="87">
        <f>INDEX(elcc!G:G,MATCH(P151,elcc!D:D,0))</f>
        <v>0.74</v>
      </c>
      <c r="R151" s="89">
        <f t="shared" si="45"/>
        <v>1</v>
      </c>
      <c r="S151" s="89" t="s">
        <v>6314</v>
      </c>
      <c r="T151" s="89" t="s">
        <v>6314</v>
      </c>
      <c r="U151" s="90" t="str">
        <f t="shared" si="46"/>
        <v>ok</v>
      </c>
      <c r="V151" s="63" t="str">
        <f>INDEX(resources!F:F,MATCH(B151,resources!B:B,0))</f>
        <v>physical</v>
      </c>
      <c r="W151" s="110">
        <f t="shared" si="47"/>
        <v>1</v>
      </c>
      <c r="X151" s="110">
        <f t="shared" si="48"/>
        <v>0</v>
      </c>
      <c r="Y151" s="110" t="str">
        <f t="shared" si="49"/>
        <v>CLOVER_2_UNIT_energy_PCE40004_CONFIDENTIAL</v>
      </c>
      <c r="Z151" s="110">
        <f>IF(COUNTIFS($Y$2:Y151,Y151)=1,1,0)</f>
        <v>0</v>
      </c>
      <c r="AA151" s="110">
        <f>SUM($Z$2:Z151)*Z151</f>
        <v>0</v>
      </c>
      <c r="AB151" s="110">
        <f>COUNTIFS(resources!B:B,B151)</f>
        <v>1</v>
      </c>
      <c r="AC151" s="110">
        <f t="shared" si="50"/>
        <v>1</v>
      </c>
      <c r="AD151" s="110">
        <f t="shared" si="51"/>
        <v>1</v>
      </c>
      <c r="AE151" s="110">
        <f t="shared" si="52"/>
        <v>0</v>
      </c>
      <c r="AF151" s="110">
        <f t="shared" si="53"/>
        <v>1</v>
      </c>
      <c r="AG151" s="110">
        <f t="shared" si="54"/>
        <v>0</v>
      </c>
      <c r="AH151" s="110">
        <f t="shared" si="55"/>
        <v>0</v>
      </c>
      <c r="AI151" s="110">
        <f t="shared" si="56"/>
        <v>1</v>
      </c>
      <c r="AJ151" s="100">
        <f>ROW()</f>
        <v>151</v>
      </c>
      <c r="AK151" s="100" t="e">
        <f>INDEX('BadRows RECART'!$C$2:$C$1207,MATCH(monthly_gwh_mw!AJ151,'BadRows RECART'!$D$2:$D$1207,0))</f>
        <v>#N/A</v>
      </c>
    </row>
    <row r="152" spans="1:37" ht="20">
      <c r="A152" s="106" t="s">
        <v>3907</v>
      </c>
      <c r="B152" s="106" t="s">
        <v>2821</v>
      </c>
      <c r="C152" s="106" t="s">
        <v>6299</v>
      </c>
      <c r="D152" s="168">
        <v>2021</v>
      </c>
      <c r="E152" s="168">
        <v>7</v>
      </c>
      <c r="F152" s="199">
        <v>6.02640000000009E-2</v>
      </c>
      <c r="G152" s="212" t="s">
        <v>6314</v>
      </c>
      <c r="H152" s="212" t="s">
        <v>6314</v>
      </c>
      <c r="I152" s="106" t="s">
        <v>556</v>
      </c>
      <c r="K152" s="83" t="s">
        <v>6314</v>
      </c>
      <c r="L152" s="83" t="s">
        <v>6314</v>
      </c>
      <c r="M152" s="45" t="str">
        <f>IF(
ISNA(INDEX(resources!E:E,MATCH(B152,resources!B:B,0))),"fillme",
INDEX(resources!E:E,MATCH(B152,resources!B:B,0)))</f>
        <v>CAISO_Small_Hydro</v>
      </c>
      <c r="N152" s="45">
        <f>IF(
ISNA(INDEX(resources!J:J,MATCH(B152,resources!B:B,0))),"fillme",
INDEX(resources!J:J,MATCH(B152,resources!B:B,0)))</f>
        <v>1</v>
      </c>
      <c r="O152" s="83" t="str">
        <f>IFERROR(INDEX(resources!K:K,MATCH(B152,resources!B:B,0)),"fillme")</f>
        <v>hydro</v>
      </c>
      <c r="P152" s="89" t="str">
        <f t="shared" si="44"/>
        <v>hydro_2021_7</v>
      </c>
      <c r="Q152" s="87">
        <f>INDEX(elcc!G:G,MATCH(P152,elcc!D:D,0))</f>
        <v>0.73</v>
      </c>
      <c r="R152" s="89">
        <f t="shared" si="45"/>
        <v>1</v>
      </c>
      <c r="S152" s="89" t="s">
        <v>6314</v>
      </c>
      <c r="T152" s="89" t="s">
        <v>6314</v>
      </c>
      <c r="U152" s="90" t="str">
        <f t="shared" si="46"/>
        <v>ok</v>
      </c>
      <c r="V152" s="63" t="str">
        <f>INDEX(resources!F:F,MATCH(B152,resources!B:B,0))</f>
        <v>physical</v>
      </c>
      <c r="W152" s="110">
        <f t="shared" si="47"/>
        <v>1</v>
      </c>
      <c r="X152" s="110">
        <f t="shared" si="48"/>
        <v>0</v>
      </c>
      <c r="Y152" s="110" t="str">
        <f t="shared" si="49"/>
        <v>CLOVER_2_UNIT_energy_PCE40004_CONFIDENTIAL</v>
      </c>
      <c r="Z152" s="110">
        <f>IF(COUNTIFS($Y$2:Y152,Y152)=1,1,0)</f>
        <v>0</v>
      </c>
      <c r="AA152" s="110">
        <f>SUM($Z$2:Z152)*Z152</f>
        <v>0</v>
      </c>
      <c r="AB152" s="110">
        <f>COUNTIFS(resources!B:B,B152)</f>
        <v>1</v>
      </c>
      <c r="AC152" s="110">
        <f t="shared" si="50"/>
        <v>1</v>
      </c>
      <c r="AD152" s="110">
        <f t="shared" si="51"/>
        <v>1</v>
      </c>
      <c r="AE152" s="110">
        <f t="shared" si="52"/>
        <v>0</v>
      </c>
      <c r="AF152" s="110">
        <f t="shared" si="53"/>
        <v>1</v>
      </c>
      <c r="AG152" s="110">
        <f t="shared" si="54"/>
        <v>0</v>
      </c>
      <c r="AH152" s="110">
        <f t="shared" si="55"/>
        <v>0</v>
      </c>
      <c r="AI152" s="110">
        <f t="shared" si="56"/>
        <v>1</v>
      </c>
      <c r="AJ152" s="100">
        <f>ROW()</f>
        <v>152</v>
      </c>
      <c r="AK152" s="100" t="e">
        <f>INDEX('BadRows RECART'!$C$2:$C$1207,MATCH(monthly_gwh_mw!AJ152,'BadRows RECART'!$D$2:$D$1207,0))</f>
        <v>#N/A</v>
      </c>
    </row>
    <row r="153" spans="1:37" ht="20">
      <c r="A153" s="106" t="s">
        <v>3907</v>
      </c>
      <c r="B153" s="106" t="s">
        <v>2821</v>
      </c>
      <c r="C153" s="106" t="s">
        <v>6299</v>
      </c>
      <c r="D153" s="168">
        <v>2021</v>
      </c>
      <c r="E153" s="168">
        <v>8</v>
      </c>
      <c r="F153" s="199">
        <v>1.4879999999999772E-2</v>
      </c>
      <c r="G153" s="212" t="s">
        <v>6314</v>
      </c>
      <c r="H153" s="212" t="s">
        <v>6314</v>
      </c>
      <c r="I153" s="106" t="s">
        <v>556</v>
      </c>
      <c r="K153" s="83" t="s">
        <v>6314</v>
      </c>
      <c r="L153" s="83" t="s">
        <v>6314</v>
      </c>
      <c r="M153" s="45" t="str">
        <f>IF(
ISNA(INDEX(resources!E:E,MATCH(B153,resources!B:B,0))),"fillme",
INDEX(resources!E:E,MATCH(B153,resources!B:B,0)))</f>
        <v>CAISO_Small_Hydro</v>
      </c>
      <c r="N153" s="45">
        <f>IF(
ISNA(INDEX(resources!J:J,MATCH(B153,resources!B:B,0))),"fillme",
INDEX(resources!J:J,MATCH(B153,resources!B:B,0)))</f>
        <v>1</v>
      </c>
      <c r="O153" s="83" t="str">
        <f>IFERROR(INDEX(resources!K:K,MATCH(B153,resources!B:B,0)),"fillme")</f>
        <v>hydro</v>
      </c>
      <c r="P153" s="89" t="str">
        <f t="shared" si="44"/>
        <v>hydro_2021_8</v>
      </c>
      <c r="Q153" s="87">
        <f>INDEX(elcc!G:G,MATCH(P153,elcc!D:D,0))</f>
        <v>0.72</v>
      </c>
      <c r="R153" s="89">
        <f t="shared" si="45"/>
        <v>1</v>
      </c>
      <c r="S153" s="89" t="s">
        <v>6314</v>
      </c>
      <c r="T153" s="89" t="s">
        <v>6314</v>
      </c>
      <c r="U153" s="90" t="str">
        <f t="shared" si="46"/>
        <v>ok</v>
      </c>
      <c r="V153" s="63" t="str">
        <f>INDEX(resources!F:F,MATCH(B153,resources!B:B,0))</f>
        <v>physical</v>
      </c>
      <c r="W153" s="110">
        <f t="shared" si="47"/>
        <v>1</v>
      </c>
      <c r="X153" s="110">
        <f t="shared" si="48"/>
        <v>0</v>
      </c>
      <c r="Y153" s="110" t="str">
        <f t="shared" si="49"/>
        <v>CLOVER_2_UNIT_energy_PCE40004_CONFIDENTIAL</v>
      </c>
      <c r="Z153" s="110">
        <f>IF(COUNTIFS($Y$2:Y153,Y153)=1,1,0)</f>
        <v>0</v>
      </c>
      <c r="AA153" s="110">
        <f>SUM($Z$2:Z153)*Z153</f>
        <v>0</v>
      </c>
      <c r="AB153" s="110">
        <f>COUNTIFS(resources!B:B,B153)</f>
        <v>1</v>
      </c>
      <c r="AC153" s="110">
        <f t="shared" si="50"/>
        <v>1</v>
      </c>
      <c r="AD153" s="110">
        <f t="shared" si="51"/>
        <v>1</v>
      </c>
      <c r="AE153" s="110">
        <f t="shared" si="52"/>
        <v>0</v>
      </c>
      <c r="AF153" s="110">
        <f t="shared" si="53"/>
        <v>1</v>
      </c>
      <c r="AG153" s="110">
        <f t="shared" si="54"/>
        <v>0</v>
      </c>
      <c r="AH153" s="110">
        <f t="shared" si="55"/>
        <v>0</v>
      </c>
      <c r="AI153" s="110">
        <f t="shared" si="56"/>
        <v>1</v>
      </c>
      <c r="AJ153" s="100">
        <f>ROW()</f>
        <v>153</v>
      </c>
      <c r="AK153" s="100" t="e">
        <f>INDEX('BadRows RECART'!$C$2:$C$1207,MATCH(monthly_gwh_mw!AJ153,'BadRows RECART'!$D$2:$D$1207,0))</f>
        <v>#N/A</v>
      </c>
    </row>
    <row r="154" spans="1:37" ht="20">
      <c r="A154" s="106" t="s">
        <v>3907</v>
      </c>
      <c r="B154" s="106" t="s">
        <v>2821</v>
      </c>
      <c r="C154" s="106" t="s">
        <v>6299</v>
      </c>
      <c r="D154" s="168">
        <v>2021</v>
      </c>
      <c r="E154" s="168">
        <v>9</v>
      </c>
      <c r="F154" s="199">
        <v>4.1759999999999887E-2</v>
      </c>
      <c r="G154" s="212" t="s">
        <v>6314</v>
      </c>
      <c r="H154" s="212" t="s">
        <v>6314</v>
      </c>
      <c r="I154" s="106" t="s">
        <v>556</v>
      </c>
      <c r="K154" s="83" t="s">
        <v>6314</v>
      </c>
      <c r="L154" s="83" t="s">
        <v>6314</v>
      </c>
      <c r="M154" s="45" t="str">
        <f>IF(
ISNA(INDEX(resources!E:E,MATCH(B154,resources!B:B,0))),"fillme",
INDEX(resources!E:E,MATCH(B154,resources!B:B,0)))</f>
        <v>CAISO_Small_Hydro</v>
      </c>
      <c r="N154" s="45">
        <f>IF(
ISNA(INDEX(resources!J:J,MATCH(B154,resources!B:B,0))),"fillme",
INDEX(resources!J:J,MATCH(B154,resources!B:B,0)))</f>
        <v>1</v>
      </c>
      <c r="O154" s="83" t="str">
        <f>IFERROR(INDEX(resources!K:K,MATCH(B154,resources!B:B,0)),"fillme")</f>
        <v>hydro</v>
      </c>
      <c r="P154" s="89" t="str">
        <f t="shared" si="44"/>
        <v>hydro_2021_9</v>
      </c>
      <c r="Q154" s="87">
        <f>INDEX(elcc!G:G,MATCH(P154,elcc!D:D,0))</f>
        <v>0.71</v>
      </c>
      <c r="R154" s="89">
        <f t="shared" si="45"/>
        <v>1</v>
      </c>
      <c r="S154" s="89" t="s">
        <v>6314</v>
      </c>
      <c r="T154" s="89" t="s">
        <v>6314</v>
      </c>
      <c r="U154" s="90" t="str">
        <f t="shared" si="46"/>
        <v>ok</v>
      </c>
      <c r="V154" s="63" t="str">
        <f>INDEX(resources!F:F,MATCH(B154,resources!B:B,0))</f>
        <v>physical</v>
      </c>
      <c r="W154" s="110">
        <f t="shared" si="47"/>
        <v>1</v>
      </c>
      <c r="X154" s="110">
        <f t="shared" si="48"/>
        <v>0</v>
      </c>
      <c r="Y154" s="110" t="str">
        <f t="shared" si="49"/>
        <v>CLOVER_2_UNIT_energy_PCE40004_CONFIDENTIAL</v>
      </c>
      <c r="Z154" s="110">
        <f>IF(COUNTIFS($Y$2:Y154,Y154)=1,1,0)</f>
        <v>0</v>
      </c>
      <c r="AA154" s="110">
        <f>SUM($Z$2:Z154)*Z154</f>
        <v>0</v>
      </c>
      <c r="AB154" s="110">
        <f>COUNTIFS(resources!B:B,B154)</f>
        <v>1</v>
      </c>
      <c r="AC154" s="110">
        <f t="shared" si="50"/>
        <v>1</v>
      </c>
      <c r="AD154" s="110">
        <f t="shared" si="51"/>
        <v>1</v>
      </c>
      <c r="AE154" s="110">
        <f t="shared" si="52"/>
        <v>0</v>
      </c>
      <c r="AF154" s="110">
        <f t="shared" si="53"/>
        <v>1</v>
      </c>
      <c r="AG154" s="110">
        <f t="shared" si="54"/>
        <v>0</v>
      </c>
      <c r="AH154" s="110">
        <f t="shared" si="55"/>
        <v>0</v>
      </c>
      <c r="AI154" s="110">
        <f t="shared" si="56"/>
        <v>1</v>
      </c>
      <c r="AJ154" s="100">
        <f>ROW()</f>
        <v>154</v>
      </c>
      <c r="AK154" s="100" t="e">
        <f>INDEX('BadRows RECART'!$C$2:$C$1207,MATCH(monthly_gwh_mw!AJ154,'BadRows RECART'!$D$2:$D$1207,0))</f>
        <v>#N/A</v>
      </c>
    </row>
    <row r="155" spans="1:37" ht="20">
      <c r="A155" s="106" t="s">
        <v>3907</v>
      </c>
      <c r="B155" s="106" t="s">
        <v>2821</v>
      </c>
      <c r="C155" s="106" t="s">
        <v>6299</v>
      </c>
      <c r="D155" s="168">
        <v>2021</v>
      </c>
      <c r="E155" s="168">
        <v>10</v>
      </c>
      <c r="F155" s="199">
        <v>0.15028799999999906</v>
      </c>
      <c r="G155" s="212" t="s">
        <v>6314</v>
      </c>
      <c r="H155" s="212" t="s">
        <v>6314</v>
      </c>
      <c r="I155" s="106" t="s">
        <v>556</v>
      </c>
      <c r="K155" s="83" t="s">
        <v>6314</v>
      </c>
      <c r="L155" s="83" t="s">
        <v>6314</v>
      </c>
      <c r="M155" s="45" t="str">
        <f>IF(
ISNA(INDEX(resources!E:E,MATCH(B155,resources!B:B,0))),"fillme",
INDEX(resources!E:E,MATCH(B155,resources!B:B,0)))</f>
        <v>CAISO_Small_Hydro</v>
      </c>
      <c r="N155" s="45">
        <f>IF(
ISNA(INDEX(resources!J:J,MATCH(B155,resources!B:B,0))),"fillme",
INDEX(resources!J:J,MATCH(B155,resources!B:B,0)))</f>
        <v>1</v>
      </c>
      <c r="O155" s="83" t="str">
        <f>IFERROR(INDEX(resources!K:K,MATCH(B155,resources!B:B,0)),"fillme")</f>
        <v>hydro</v>
      </c>
      <c r="P155" s="89" t="str">
        <f t="shared" si="44"/>
        <v>hydro_2021_10</v>
      </c>
      <c r="Q155" s="87">
        <f>INDEX(elcc!G:G,MATCH(P155,elcc!D:D,0))</f>
        <v>0.64</v>
      </c>
      <c r="R155" s="89">
        <f t="shared" si="45"/>
        <v>1</v>
      </c>
      <c r="S155" s="89" t="s">
        <v>6314</v>
      </c>
      <c r="T155" s="89" t="s">
        <v>6314</v>
      </c>
      <c r="U155" s="90" t="str">
        <f t="shared" si="46"/>
        <v>ok</v>
      </c>
      <c r="V155" s="63" t="str">
        <f>INDEX(resources!F:F,MATCH(B155,resources!B:B,0))</f>
        <v>physical</v>
      </c>
      <c r="W155" s="110">
        <f t="shared" si="47"/>
        <v>1</v>
      </c>
      <c r="X155" s="110">
        <f t="shared" si="48"/>
        <v>0</v>
      </c>
      <c r="Y155" s="110" t="str">
        <f t="shared" si="49"/>
        <v>CLOVER_2_UNIT_energy_PCE40004_CONFIDENTIAL</v>
      </c>
      <c r="Z155" s="110">
        <f>IF(COUNTIFS($Y$2:Y155,Y155)=1,1,0)</f>
        <v>0</v>
      </c>
      <c r="AA155" s="110">
        <f>SUM($Z$2:Z155)*Z155</f>
        <v>0</v>
      </c>
      <c r="AB155" s="110">
        <f>COUNTIFS(resources!B:B,B155)</f>
        <v>1</v>
      </c>
      <c r="AC155" s="110">
        <f t="shared" si="50"/>
        <v>1</v>
      </c>
      <c r="AD155" s="110">
        <f t="shared" si="51"/>
        <v>1</v>
      </c>
      <c r="AE155" s="110">
        <f t="shared" si="52"/>
        <v>0</v>
      </c>
      <c r="AF155" s="110">
        <f t="shared" si="53"/>
        <v>1</v>
      </c>
      <c r="AG155" s="110">
        <f t="shared" si="54"/>
        <v>0</v>
      </c>
      <c r="AH155" s="110">
        <f t="shared" si="55"/>
        <v>0</v>
      </c>
      <c r="AI155" s="110">
        <f t="shared" si="56"/>
        <v>1</v>
      </c>
      <c r="AJ155" s="100">
        <f>ROW()</f>
        <v>155</v>
      </c>
      <c r="AK155" s="100" t="e">
        <f>INDEX('BadRows RECART'!$C$2:$C$1207,MATCH(monthly_gwh_mw!AJ155,'BadRows RECART'!$D$2:$D$1207,0))</f>
        <v>#N/A</v>
      </c>
    </row>
    <row r="156" spans="1:37" ht="20">
      <c r="A156" s="106" t="s">
        <v>3907</v>
      </c>
      <c r="B156" s="106" t="s">
        <v>2821</v>
      </c>
      <c r="C156" s="106" t="s">
        <v>6299</v>
      </c>
      <c r="D156" s="168">
        <v>2021</v>
      </c>
      <c r="E156" s="168">
        <v>11</v>
      </c>
      <c r="F156" s="199">
        <v>0.3628800000000022</v>
      </c>
      <c r="G156" s="212" t="s">
        <v>6314</v>
      </c>
      <c r="H156" s="212" t="s">
        <v>6314</v>
      </c>
      <c r="I156" s="106" t="s">
        <v>556</v>
      </c>
      <c r="K156" s="83" t="s">
        <v>6314</v>
      </c>
      <c r="L156" s="83" t="s">
        <v>6314</v>
      </c>
      <c r="M156" s="45" t="str">
        <f>IF(
ISNA(INDEX(resources!E:E,MATCH(B156,resources!B:B,0))),"fillme",
INDEX(resources!E:E,MATCH(B156,resources!B:B,0)))</f>
        <v>CAISO_Small_Hydro</v>
      </c>
      <c r="N156" s="45">
        <f>IF(
ISNA(INDEX(resources!J:J,MATCH(B156,resources!B:B,0))),"fillme",
INDEX(resources!J:J,MATCH(B156,resources!B:B,0)))</f>
        <v>1</v>
      </c>
      <c r="O156" s="83" t="str">
        <f>IFERROR(INDEX(resources!K:K,MATCH(B156,resources!B:B,0)),"fillme")</f>
        <v>hydro</v>
      </c>
      <c r="P156" s="89" t="str">
        <f t="shared" si="44"/>
        <v>hydro_2021_11</v>
      </c>
      <c r="Q156" s="87">
        <f>INDEX(elcc!G:G,MATCH(P156,elcc!D:D,0))</f>
        <v>0.56000000000000005</v>
      </c>
      <c r="R156" s="89">
        <f t="shared" si="45"/>
        <v>1</v>
      </c>
      <c r="S156" s="89" t="s">
        <v>6314</v>
      </c>
      <c r="T156" s="89" t="s">
        <v>6314</v>
      </c>
      <c r="U156" s="90" t="str">
        <f t="shared" si="46"/>
        <v>ok</v>
      </c>
      <c r="V156" s="63" t="str">
        <f>INDEX(resources!F:F,MATCH(B156,resources!B:B,0))</f>
        <v>physical</v>
      </c>
      <c r="W156" s="110">
        <f t="shared" si="47"/>
        <v>1</v>
      </c>
      <c r="X156" s="110">
        <f t="shared" si="48"/>
        <v>0</v>
      </c>
      <c r="Y156" s="110" t="str">
        <f t="shared" si="49"/>
        <v>CLOVER_2_UNIT_energy_PCE40004_CONFIDENTIAL</v>
      </c>
      <c r="Z156" s="110">
        <f>IF(COUNTIFS($Y$2:Y156,Y156)=1,1,0)</f>
        <v>0</v>
      </c>
      <c r="AA156" s="110">
        <f>SUM($Z$2:Z156)*Z156</f>
        <v>0</v>
      </c>
      <c r="AB156" s="110">
        <f>COUNTIFS(resources!B:B,B156)</f>
        <v>1</v>
      </c>
      <c r="AC156" s="110">
        <f t="shared" si="50"/>
        <v>1</v>
      </c>
      <c r="AD156" s="110">
        <f t="shared" si="51"/>
        <v>1</v>
      </c>
      <c r="AE156" s="110">
        <f t="shared" si="52"/>
        <v>0</v>
      </c>
      <c r="AF156" s="110">
        <f t="shared" si="53"/>
        <v>1</v>
      </c>
      <c r="AG156" s="110">
        <f t="shared" si="54"/>
        <v>0</v>
      </c>
      <c r="AH156" s="110">
        <f t="shared" si="55"/>
        <v>0</v>
      </c>
      <c r="AI156" s="110">
        <f t="shared" si="56"/>
        <v>1</v>
      </c>
      <c r="AJ156" s="100">
        <f>ROW()</f>
        <v>156</v>
      </c>
      <c r="AK156" s="100" t="e">
        <f>INDEX('BadRows RECART'!$C$2:$C$1207,MATCH(monthly_gwh_mw!AJ156,'BadRows RECART'!$D$2:$D$1207,0))</f>
        <v>#N/A</v>
      </c>
    </row>
    <row r="157" spans="1:37" ht="20">
      <c r="A157" s="106" t="s">
        <v>3907</v>
      </c>
      <c r="B157" s="106" t="s">
        <v>2821</v>
      </c>
      <c r="C157" s="106" t="s">
        <v>6299</v>
      </c>
      <c r="D157" s="168">
        <v>2021</v>
      </c>
      <c r="E157" s="168">
        <v>12</v>
      </c>
      <c r="F157" s="199">
        <v>0.47305200000000708</v>
      </c>
      <c r="G157" s="212" t="s">
        <v>6314</v>
      </c>
      <c r="H157" s="212" t="s">
        <v>6314</v>
      </c>
      <c r="I157" s="106" t="s">
        <v>556</v>
      </c>
      <c r="K157" s="83" t="s">
        <v>6314</v>
      </c>
      <c r="L157" s="83" t="s">
        <v>6314</v>
      </c>
      <c r="M157" s="45" t="str">
        <f>IF(
ISNA(INDEX(resources!E:E,MATCH(B157,resources!B:B,0))),"fillme",
INDEX(resources!E:E,MATCH(B157,resources!B:B,0)))</f>
        <v>CAISO_Small_Hydro</v>
      </c>
      <c r="N157" s="45">
        <f>IF(
ISNA(INDEX(resources!J:J,MATCH(B157,resources!B:B,0))),"fillme",
INDEX(resources!J:J,MATCH(B157,resources!B:B,0)))</f>
        <v>1</v>
      </c>
      <c r="O157" s="83" t="str">
        <f>IFERROR(INDEX(resources!K:K,MATCH(B157,resources!B:B,0)),"fillme")</f>
        <v>hydro</v>
      </c>
      <c r="P157" s="89" t="str">
        <f t="shared" si="44"/>
        <v>hydro_2021_12</v>
      </c>
      <c r="Q157" s="87">
        <f>INDEX(elcc!G:G,MATCH(P157,elcc!D:D,0))</f>
        <v>0.64</v>
      </c>
      <c r="R157" s="89">
        <f t="shared" si="45"/>
        <v>1</v>
      </c>
      <c r="S157" s="89" t="s">
        <v>6314</v>
      </c>
      <c r="T157" s="89" t="s">
        <v>6314</v>
      </c>
      <c r="U157" s="90" t="str">
        <f t="shared" si="46"/>
        <v>ok</v>
      </c>
      <c r="V157" s="63" t="str">
        <f>INDEX(resources!F:F,MATCH(B157,resources!B:B,0))</f>
        <v>physical</v>
      </c>
      <c r="W157" s="110">
        <f t="shared" si="47"/>
        <v>1</v>
      </c>
      <c r="X157" s="110">
        <f t="shared" si="48"/>
        <v>0</v>
      </c>
      <c r="Y157" s="110" t="str">
        <f t="shared" si="49"/>
        <v>CLOVER_2_UNIT_energy_PCE40004_CONFIDENTIAL</v>
      </c>
      <c r="Z157" s="110">
        <f>IF(COUNTIFS($Y$2:Y157,Y157)=1,1,0)</f>
        <v>0</v>
      </c>
      <c r="AA157" s="110">
        <f>SUM($Z$2:Z157)*Z157</f>
        <v>0</v>
      </c>
      <c r="AB157" s="110">
        <f>COUNTIFS(resources!B:B,B157)</f>
        <v>1</v>
      </c>
      <c r="AC157" s="110">
        <f t="shared" si="50"/>
        <v>1</v>
      </c>
      <c r="AD157" s="110">
        <f t="shared" si="51"/>
        <v>1</v>
      </c>
      <c r="AE157" s="110">
        <f t="shared" si="52"/>
        <v>0</v>
      </c>
      <c r="AF157" s="110">
        <f t="shared" si="53"/>
        <v>1</v>
      </c>
      <c r="AG157" s="110">
        <f t="shared" si="54"/>
        <v>0</v>
      </c>
      <c r="AH157" s="110">
        <f t="shared" si="55"/>
        <v>0</v>
      </c>
      <c r="AI157" s="110">
        <f t="shared" si="56"/>
        <v>1</v>
      </c>
      <c r="AJ157" s="100">
        <f>ROW()</f>
        <v>157</v>
      </c>
      <c r="AK157" s="100" t="e">
        <f>INDEX('BadRows RECART'!$C$2:$C$1207,MATCH(monthly_gwh_mw!AJ157,'BadRows RECART'!$D$2:$D$1207,0))</f>
        <v>#N/A</v>
      </c>
    </row>
    <row r="158" spans="1:37" ht="20">
      <c r="A158" s="106" t="s">
        <v>3907</v>
      </c>
      <c r="B158" s="106" t="s">
        <v>2821</v>
      </c>
      <c r="C158" s="106" t="s">
        <v>6299</v>
      </c>
      <c r="D158" s="168">
        <v>2022</v>
      </c>
      <c r="E158" s="168">
        <v>1</v>
      </c>
      <c r="F158" s="199">
        <v>0.46574399999999344</v>
      </c>
      <c r="G158" s="212" t="s">
        <v>6314</v>
      </c>
      <c r="H158" s="212" t="s">
        <v>6314</v>
      </c>
      <c r="I158" s="106" t="s">
        <v>556</v>
      </c>
      <c r="K158" s="83" t="s">
        <v>6314</v>
      </c>
      <c r="L158" s="83" t="s">
        <v>6314</v>
      </c>
      <c r="M158" s="45" t="str">
        <f>IF(
ISNA(INDEX(resources!E:E,MATCH(B158,resources!B:B,0))),"fillme",
INDEX(resources!E:E,MATCH(B158,resources!B:B,0)))</f>
        <v>CAISO_Small_Hydro</v>
      </c>
      <c r="N158" s="45">
        <f>IF(
ISNA(INDEX(resources!J:J,MATCH(B158,resources!B:B,0))),"fillme",
INDEX(resources!J:J,MATCH(B158,resources!B:B,0)))</f>
        <v>1</v>
      </c>
      <c r="O158" s="83" t="str">
        <f>IFERROR(INDEX(resources!K:K,MATCH(B158,resources!B:B,0)),"fillme")</f>
        <v>hydro</v>
      </c>
      <c r="P158" s="89" t="str">
        <f t="shared" si="44"/>
        <v>hydro_2022_1</v>
      </c>
      <c r="Q158" s="87">
        <f>INDEX(elcc!G:G,MATCH(P158,elcc!D:D,0))</f>
        <v>0.6</v>
      </c>
      <c r="R158" s="89">
        <f t="shared" si="45"/>
        <v>1</v>
      </c>
      <c r="S158" s="89" t="s">
        <v>6314</v>
      </c>
      <c r="T158" s="89" t="s">
        <v>6314</v>
      </c>
      <c r="U158" s="90" t="str">
        <f t="shared" si="46"/>
        <v>ok</v>
      </c>
      <c r="V158" s="63" t="str">
        <f>INDEX(resources!F:F,MATCH(B158,resources!B:B,0))</f>
        <v>physical</v>
      </c>
      <c r="W158" s="110">
        <f t="shared" si="47"/>
        <v>1</v>
      </c>
      <c r="X158" s="110">
        <f t="shared" si="48"/>
        <v>0</v>
      </c>
      <c r="Y158" s="110" t="str">
        <f t="shared" si="49"/>
        <v>CLOVER_2_UNIT_energy_PCE40004_CONFIDENTIAL</v>
      </c>
      <c r="Z158" s="110">
        <f>IF(COUNTIFS($Y$2:Y158,Y158)=1,1,0)</f>
        <v>0</v>
      </c>
      <c r="AA158" s="110">
        <f>SUM($Z$2:Z158)*Z158</f>
        <v>0</v>
      </c>
      <c r="AB158" s="110">
        <f>COUNTIFS(resources!B:B,B158)</f>
        <v>1</v>
      </c>
      <c r="AC158" s="110">
        <f t="shared" si="50"/>
        <v>1</v>
      </c>
      <c r="AD158" s="110">
        <f t="shared" si="51"/>
        <v>1</v>
      </c>
      <c r="AE158" s="110">
        <f t="shared" si="52"/>
        <v>0</v>
      </c>
      <c r="AF158" s="110">
        <f t="shared" si="53"/>
        <v>1</v>
      </c>
      <c r="AG158" s="110">
        <f t="shared" si="54"/>
        <v>0</v>
      </c>
      <c r="AH158" s="110">
        <f t="shared" si="55"/>
        <v>0</v>
      </c>
      <c r="AI158" s="110">
        <f t="shared" si="56"/>
        <v>1</v>
      </c>
      <c r="AJ158" s="100">
        <f>ROW()</f>
        <v>158</v>
      </c>
      <c r="AK158" s="100" t="e">
        <f>INDEX('BadRows RECART'!$C$2:$C$1207,MATCH(monthly_gwh_mw!AJ158,'BadRows RECART'!$D$2:$D$1207,0))</f>
        <v>#N/A</v>
      </c>
    </row>
    <row r="159" spans="1:37" ht="20">
      <c r="A159" s="106" t="s">
        <v>3907</v>
      </c>
      <c r="B159" s="106" t="s">
        <v>2821</v>
      </c>
      <c r="C159" s="106" t="s">
        <v>6299</v>
      </c>
      <c r="D159" s="168">
        <v>2022</v>
      </c>
      <c r="E159" s="168">
        <v>2</v>
      </c>
      <c r="F159" s="199">
        <v>0.51878399999999647</v>
      </c>
      <c r="G159" s="212" t="s">
        <v>6314</v>
      </c>
      <c r="H159" s="212" t="s">
        <v>6314</v>
      </c>
      <c r="I159" s="106" t="s">
        <v>556</v>
      </c>
      <c r="K159" s="83" t="s">
        <v>6314</v>
      </c>
      <c r="L159" s="83" t="s">
        <v>6314</v>
      </c>
      <c r="M159" s="45" t="str">
        <f>IF(
ISNA(INDEX(resources!E:E,MATCH(B159,resources!B:B,0))),"fillme",
INDEX(resources!E:E,MATCH(B159,resources!B:B,0)))</f>
        <v>CAISO_Small_Hydro</v>
      </c>
      <c r="N159" s="45">
        <f>IF(
ISNA(INDEX(resources!J:J,MATCH(B159,resources!B:B,0))),"fillme",
INDEX(resources!J:J,MATCH(B159,resources!B:B,0)))</f>
        <v>1</v>
      </c>
      <c r="O159" s="83" t="str">
        <f>IFERROR(INDEX(resources!K:K,MATCH(B159,resources!B:B,0)),"fillme")</f>
        <v>hydro</v>
      </c>
      <c r="P159" s="89" t="str">
        <f t="shared" si="44"/>
        <v>hydro_2022_2</v>
      </c>
      <c r="Q159" s="87">
        <f>INDEX(elcc!G:G,MATCH(P159,elcc!D:D,0))</f>
        <v>0.7</v>
      </c>
      <c r="R159" s="89">
        <f t="shared" si="45"/>
        <v>1</v>
      </c>
      <c r="S159" s="89" t="s">
        <v>6314</v>
      </c>
      <c r="T159" s="89" t="s">
        <v>6314</v>
      </c>
      <c r="U159" s="90" t="str">
        <f t="shared" si="46"/>
        <v>ok</v>
      </c>
      <c r="V159" s="63" t="str">
        <f>INDEX(resources!F:F,MATCH(B159,resources!B:B,0))</f>
        <v>physical</v>
      </c>
      <c r="W159" s="110">
        <f t="shared" si="47"/>
        <v>1</v>
      </c>
      <c r="X159" s="110">
        <f t="shared" si="48"/>
        <v>0</v>
      </c>
      <c r="Y159" s="110" t="str">
        <f t="shared" si="49"/>
        <v>CLOVER_2_UNIT_energy_PCE40004_CONFIDENTIAL</v>
      </c>
      <c r="Z159" s="110">
        <f>IF(COUNTIFS($Y$2:Y159,Y159)=1,1,0)</f>
        <v>0</v>
      </c>
      <c r="AA159" s="110">
        <f>SUM($Z$2:Z159)*Z159</f>
        <v>0</v>
      </c>
      <c r="AB159" s="110">
        <f>COUNTIFS(resources!B:B,B159)</f>
        <v>1</v>
      </c>
      <c r="AC159" s="110">
        <f t="shared" si="50"/>
        <v>1</v>
      </c>
      <c r="AD159" s="110">
        <f t="shared" si="51"/>
        <v>1</v>
      </c>
      <c r="AE159" s="110">
        <f t="shared" si="52"/>
        <v>0</v>
      </c>
      <c r="AF159" s="110">
        <f t="shared" si="53"/>
        <v>1</v>
      </c>
      <c r="AG159" s="110">
        <f t="shared" si="54"/>
        <v>0</v>
      </c>
      <c r="AH159" s="110">
        <f t="shared" si="55"/>
        <v>0</v>
      </c>
      <c r="AI159" s="110">
        <f t="shared" si="56"/>
        <v>1</v>
      </c>
      <c r="AJ159" s="100">
        <f>ROW()</f>
        <v>159</v>
      </c>
      <c r="AK159" s="100" t="e">
        <f>INDEX('BadRows RECART'!$C$2:$C$1207,MATCH(monthly_gwh_mw!AJ159,'BadRows RECART'!$D$2:$D$1207,0))</f>
        <v>#N/A</v>
      </c>
    </row>
    <row r="160" spans="1:37" ht="20">
      <c r="A160" s="106" t="s">
        <v>3907</v>
      </c>
      <c r="B160" s="106" t="s">
        <v>2821</v>
      </c>
      <c r="C160" s="106" t="s">
        <v>6299</v>
      </c>
      <c r="D160" s="168">
        <v>2022</v>
      </c>
      <c r="E160" s="168">
        <v>3</v>
      </c>
      <c r="F160" s="199">
        <v>0.55130399999999657</v>
      </c>
      <c r="G160" s="212" t="s">
        <v>6314</v>
      </c>
      <c r="H160" s="212" t="s">
        <v>6314</v>
      </c>
      <c r="I160" s="106" t="s">
        <v>556</v>
      </c>
      <c r="K160" s="83" t="s">
        <v>6314</v>
      </c>
      <c r="L160" s="83" t="s">
        <v>6314</v>
      </c>
      <c r="M160" s="45" t="str">
        <f>IF(
ISNA(INDEX(resources!E:E,MATCH(B160,resources!B:B,0))),"fillme",
INDEX(resources!E:E,MATCH(B160,resources!B:B,0)))</f>
        <v>CAISO_Small_Hydro</v>
      </c>
      <c r="N160" s="45">
        <f>IF(
ISNA(INDEX(resources!J:J,MATCH(B160,resources!B:B,0))),"fillme",
INDEX(resources!J:J,MATCH(B160,resources!B:B,0)))</f>
        <v>1</v>
      </c>
      <c r="O160" s="83" t="str">
        <f>IFERROR(INDEX(resources!K:K,MATCH(B160,resources!B:B,0)),"fillme")</f>
        <v>hydro</v>
      </c>
      <c r="P160" s="89" t="str">
        <f t="shared" si="44"/>
        <v>hydro_2022_3</v>
      </c>
      <c r="Q160" s="87">
        <f>INDEX(elcc!G:G,MATCH(P160,elcc!D:D,0))</f>
        <v>0.73</v>
      </c>
      <c r="R160" s="89">
        <f t="shared" si="45"/>
        <v>1</v>
      </c>
      <c r="S160" s="89" t="s">
        <v>6314</v>
      </c>
      <c r="T160" s="89" t="s">
        <v>6314</v>
      </c>
      <c r="U160" s="90" t="str">
        <f t="shared" si="46"/>
        <v>ok</v>
      </c>
      <c r="V160" s="63" t="str">
        <f>INDEX(resources!F:F,MATCH(B160,resources!B:B,0))</f>
        <v>physical</v>
      </c>
      <c r="W160" s="110">
        <f t="shared" si="47"/>
        <v>1</v>
      </c>
      <c r="X160" s="110">
        <f t="shared" si="48"/>
        <v>0</v>
      </c>
      <c r="Y160" s="110" t="str">
        <f t="shared" si="49"/>
        <v>CLOVER_2_UNIT_energy_PCE40004_CONFIDENTIAL</v>
      </c>
      <c r="Z160" s="110">
        <f>IF(COUNTIFS($Y$2:Y160,Y160)=1,1,0)</f>
        <v>0</v>
      </c>
      <c r="AA160" s="110">
        <f>SUM($Z$2:Z160)*Z160</f>
        <v>0</v>
      </c>
      <c r="AB160" s="110">
        <f>COUNTIFS(resources!B:B,B160)</f>
        <v>1</v>
      </c>
      <c r="AC160" s="110">
        <f t="shared" si="50"/>
        <v>1</v>
      </c>
      <c r="AD160" s="110">
        <f t="shared" si="51"/>
        <v>1</v>
      </c>
      <c r="AE160" s="110">
        <f t="shared" si="52"/>
        <v>0</v>
      </c>
      <c r="AF160" s="110">
        <f t="shared" si="53"/>
        <v>1</v>
      </c>
      <c r="AG160" s="110">
        <f t="shared" si="54"/>
        <v>0</v>
      </c>
      <c r="AH160" s="110">
        <f t="shared" si="55"/>
        <v>0</v>
      </c>
      <c r="AI160" s="110">
        <f t="shared" si="56"/>
        <v>1</v>
      </c>
      <c r="AJ160" s="100">
        <f>ROW()</f>
        <v>160</v>
      </c>
      <c r="AK160" s="100" t="e">
        <f>INDEX('BadRows RECART'!$C$2:$C$1207,MATCH(monthly_gwh_mw!AJ160,'BadRows RECART'!$D$2:$D$1207,0))</f>
        <v>#N/A</v>
      </c>
    </row>
    <row r="161" spans="1:37" ht="20">
      <c r="A161" s="106" t="s">
        <v>3907</v>
      </c>
      <c r="B161" s="106" t="s">
        <v>2821</v>
      </c>
      <c r="C161" s="106" t="s">
        <v>6299</v>
      </c>
      <c r="D161" s="168">
        <v>2022</v>
      </c>
      <c r="E161" s="168">
        <v>4</v>
      </c>
      <c r="F161" s="199">
        <v>0.47520000000000717</v>
      </c>
      <c r="G161" s="212" t="s">
        <v>6314</v>
      </c>
      <c r="H161" s="212" t="s">
        <v>6314</v>
      </c>
      <c r="I161" s="106" t="s">
        <v>556</v>
      </c>
      <c r="K161" s="83" t="s">
        <v>6314</v>
      </c>
      <c r="L161" s="83" t="s">
        <v>6314</v>
      </c>
      <c r="M161" s="45" t="str">
        <f>IF(
ISNA(INDEX(resources!E:E,MATCH(B161,resources!B:B,0))),"fillme",
INDEX(resources!E:E,MATCH(B161,resources!B:B,0)))</f>
        <v>CAISO_Small_Hydro</v>
      </c>
      <c r="N161" s="45">
        <f>IF(
ISNA(INDEX(resources!J:J,MATCH(B161,resources!B:B,0))),"fillme",
INDEX(resources!J:J,MATCH(B161,resources!B:B,0)))</f>
        <v>1</v>
      </c>
      <c r="O161" s="83" t="str">
        <f>IFERROR(INDEX(resources!K:K,MATCH(B161,resources!B:B,0)),"fillme")</f>
        <v>hydro</v>
      </c>
      <c r="P161" s="89" t="str">
        <f t="shared" si="44"/>
        <v>hydro_2022_4</v>
      </c>
      <c r="Q161" s="87">
        <f>INDEX(elcc!G:G,MATCH(P161,elcc!D:D,0))</f>
        <v>0.72</v>
      </c>
      <c r="R161" s="89">
        <f t="shared" si="45"/>
        <v>1</v>
      </c>
      <c r="S161" s="89" t="s">
        <v>6314</v>
      </c>
      <c r="T161" s="89" t="s">
        <v>6314</v>
      </c>
      <c r="U161" s="90" t="str">
        <f t="shared" si="46"/>
        <v>ok</v>
      </c>
      <c r="V161" s="63" t="str">
        <f>INDEX(resources!F:F,MATCH(B161,resources!B:B,0))</f>
        <v>physical</v>
      </c>
      <c r="W161" s="110">
        <f t="shared" si="47"/>
        <v>1</v>
      </c>
      <c r="X161" s="110">
        <f t="shared" si="48"/>
        <v>0</v>
      </c>
      <c r="Y161" s="110" t="str">
        <f t="shared" si="49"/>
        <v>CLOVER_2_UNIT_energy_PCE40004_CONFIDENTIAL</v>
      </c>
      <c r="Z161" s="110">
        <f>IF(COUNTIFS($Y$2:Y161,Y161)=1,1,0)</f>
        <v>0</v>
      </c>
      <c r="AA161" s="110">
        <f>SUM($Z$2:Z161)*Z161</f>
        <v>0</v>
      </c>
      <c r="AB161" s="110">
        <f>COUNTIFS(resources!B:B,B161)</f>
        <v>1</v>
      </c>
      <c r="AC161" s="110">
        <f t="shared" si="50"/>
        <v>1</v>
      </c>
      <c r="AD161" s="110">
        <f t="shared" si="51"/>
        <v>1</v>
      </c>
      <c r="AE161" s="110">
        <f t="shared" si="52"/>
        <v>0</v>
      </c>
      <c r="AF161" s="110">
        <f t="shared" si="53"/>
        <v>1</v>
      </c>
      <c r="AG161" s="110">
        <f t="shared" si="54"/>
        <v>0</v>
      </c>
      <c r="AH161" s="110">
        <f t="shared" si="55"/>
        <v>0</v>
      </c>
      <c r="AI161" s="110">
        <f t="shared" si="56"/>
        <v>1</v>
      </c>
      <c r="AJ161" s="100">
        <f>ROW()</f>
        <v>161</v>
      </c>
      <c r="AK161" s="100" t="e">
        <f>INDEX('BadRows RECART'!$C$2:$C$1207,MATCH(monthly_gwh_mw!AJ161,'BadRows RECART'!$D$2:$D$1207,0))</f>
        <v>#N/A</v>
      </c>
    </row>
    <row r="162" spans="1:37" ht="20">
      <c r="A162" s="106" t="s">
        <v>3907</v>
      </c>
      <c r="B162" s="106" t="s">
        <v>2821</v>
      </c>
      <c r="C162" s="106" t="s">
        <v>6299</v>
      </c>
      <c r="D162" s="168">
        <v>2022</v>
      </c>
      <c r="E162" s="168">
        <v>5</v>
      </c>
      <c r="F162" s="199">
        <v>0.29685600000000062</v>
      </c>
      <c r="G162" s="212" t="s">
        <v>6314</v>
      </c>
      <c r="H162" s="212" t="s">
        <v>6314</v>
      </c>
      <c r="I162" s="106" t="s">
        <v>556</v>
      </c>
      <c r="K162" s="83" t="s">
        <v>6314</v>
      </c>
      <c r="L162" s="83" t="s">
        <v>6314</v>
      </c>
      <c r="M162" s="45" t="str">
        <f>IF(
ISNA(INDEX(resources!E:E,MATCH(B162,resources!B:B,0))),"fillme",
INDEX(resources!E:E,MATCH(B162,resources!B:B,0)))</f>
        <v>CAISO_Small_Hydro</v>
      </c>
      <c r="N162" s="45">
        <f>IF(
ISNA(INDEX(resources!J:J,MATCH(B162,resources!B:B,0))),"fillme",
INDEX(resources!J:J,MATCH(B162,resources!B:B,0)))</f>
        <v>1</v>
      </c>
      <c r="O162" s="83" t="str">
        <f>IFERROR(INDEX(resources!K:K,MATCH(B162,resources!B:B,0)),"fillme")</f>
        <v>hydro</v>
      </c>
      <c r="P162" s="89" t="str">
        <f t="shared" si="44"/>
        <v>hydro_2022_5</v>
      </c>
      <c r="Q162" s="87">
        <f>INDEX(elcc!G:G,MATCH(P162,elcc!D:D,0))</f>
        <v>0.69</v>
      </c>
      <c r="R162" s="89">
        <f t="shared" si="45"/>
        <v>1</v>
      </c>
      <c r="S162" s="89" t="s">
        <v>6314</v>
      </c>
      <c r="T162" s="89" t="s">
        <v>6314</v>
      </c>
      <c r="U162" s="90" t="str">
        <f t="shared" si="46"/>
        <v>ok</v>
      </c>
      <c r="V162" s="63" t="str">
        <f>INDEX(resources!F:F,MATCH(B162,resources!B:B,0))</f>
        <v>physical</v>
      </c>
      <c r="W162" s="110">
        <f t="shared" si="47"/>
        <v>1</v>
      </c>
      <c r="X162" s="110">
        <f t="shared" si="48"/>
        <v>0</v>
      </c>
      <c r="Y162" s="110" t="str">
        <f t="shared" si="49"/>
        <v>CLOVER_2_UNIT_energy_PCE40004_CONFIDENTIAL</v>
      </c>
      <c r="Z162" s="110">
        <f>IF(COUNTIFS($Y$2:Y162,Y162)=1,1,0)</f>
        <v>0</v>
      </c>
      <c r="AA162" s="110">
        <f>SUM($Z$2:Z162)*Z162</f>
        <v>0</v>
      </c>
      <c r="AB162" s="110">
        <f>COUNTIFS(resources!B:B,B162)</f>
        <v>1</v>
      </c>
      <c r="AC162" s="110">
        <f t="shared" si="50"/>
        <v>1</v>
      </c>
      <c r="AD162" s="110">
        <f t="shared" si="51"/>
        <v>1</v>
      </c>
      <c r="AE162" s="110">
        <f t="shared" si="52"/>
        <v>0</v>
      </c>
      <c r="AF162" s="110">
        <f t="shared" si="53"/>
        <v>1</v>
      </c>
      <c r="AG162" s="110">
        <f t="shared" si="54"/>
        <v>0</v>
      </c>
      <c r="AH162" s="110">
        <f t="shared" si="55"/>
        <v>0</v>
      </c>
      <c r="AI162" s="110">
        <f t="shared" si="56"/>
        <v>1</v>
      </c>
      <c r="AJ162" s="100">
        <f>ROW()</f>
        <v>162</v>
      </c>
      <c r="AK162" s="100" t="e">
        <f>INDEX('BadRows RECART'!$C$2:$C$1207,MATCH(monthly_gwh_mw!AJ162,'BadRows RECART'!$D$2:$D$1207,0))</f>
        <v>#N/A</v>
      </c>
    </row>
    <row r="163" spans="1:37" ht="20">
      <c r="A163" s="106" t="s">
        <v>3907</v>
      </c>
      <c r="B163" s="106" t="s">
        <v>2821</v>
      </c>
      <c r="C163" s="106" t="s">
        <v>6299</v>
      </c>
      <c r="D163" s="168">
        <v>2022</v>
      </c>
      <c r="E163" s="168">
        <v>6</v>
      </c>
      <c r="F163" s="199">
        <v>0.12888000000000099</v>
      </c>
      <c r="G163" s="212" t="s">
        <v>6314</v>
      </c>
      <c r="H163" s="212" t="s">
        <v>6314</v>
      </c>
      <c r="I163" s="106" t="s">
        <v>556</v>
      </c>
      <c r="K163" s="83" t="s">
        <v>6314</v>
      </c>
      <c r="L163" s="83" t="s">
        <v>6314</v>
      </c>
      <c r="M163" s="45" t="str">
        <f>IF(
ISNA(INDEX(resources!E:E,MATCH(B163,resources!B:B,0))),"fillme",
INDEX(resources!E:E,MATCH(B163,resources!B:B,0)))</f>
        <v>CAISO_Small_Hydro</v>
      </c>
      <c r="N163" s="45">
        <f>IF(
ISNA(INDEX(resources!J:J,MATCH(B163,resources!B:B,0))),"fillme",
INDEX(resources!J:J,MATCH(B163,resources!B:B,0)))</f>
        <v>1</v>
      </c>
      <c r="O163" s="83" t="str">
        <f>IFERROR(INDEX(resources!K:K,MATCH(B163,resources!B:B,0)),"fillme")</f>
        <v>hydro</v>
      </c>
      <c r="P163" s="89" t="str">
        <f t="shared" si="44"/>
        <v>hydro_2022_6</v>
      </c>
      <c r="Q163" s="87">
        <f>INDEX(elcc!G:G,MATCH(P163,elcc!D:D,0))</f>
        <v>0.74</v>
      </c>
      <c r="R163" s="89">
        <f t="shared" si="45"/>
        <v>1</v>
      </c>
      <c r="S163" s="89" t="s">
        <v>6314</v>
      </c>
      <c r="T163" s="89" t="s">
        <v>6314</v>
      </c>
      <c r="U163" s="90" t="str">
        <f t="shared" si="46"/>
        <v>ok</v>
      </c>
      <c r="V163" s="63" t="str">
        <f>INDEX(resources!F:F,MATCH(B163,resources!B:B,0))</f>
        <v>physical</v>
      </c>
      <c r="W163" s="110">
        <f t="shared" si="47"/>
        <v>1</v>
      </c>
      <c r="X163" s="110">
        <f t="shared" si="48"/>
        <v>0</v>
      </c>
      <c r="Y163" s="110" t="str">
        <f t="shared" si="49"/>
        <v>CLOVER_2_UNIT_energy_PCE40004_CONFIDENTIAL</v>
      </c>
      <c r="Z163" s="110">
        <f>IF(COUNTIFS($Y$2:Y163,Y163)=1,1,0)</f>
        <v>0</v>
      </c>
      <c r="AA163" s="110">
        <f>SUM($Z$2:Z163)*Z163</f>
        <v>0</v>
      </c>
      <c r="AB163" s="110">
        <f>COUNTIFS(resources!B:B,B163)</f>
        <v>1</v>
      </c>
      <c r="AC163" s="110">
        <f t="shared" si="50"/>
        <v>1</v>
      </c>
      <c r="AD163" s="110">
        <f t="shared" si="51"/>
        <v>1</v>
      </c>
      <c r="AE163" s="110">
        <f t="shared" si="52"/>
        <v>0</v>
      </c>
      <c r="AF163" s="110">
        <f t="shared" si="53"/>
        <v>1</v>
      </c>
      <c r="AG163" s="110">
        <f t="shared" si="54"/>
        <v>0</v>
      </c>
      <c r="AH163" s="110">
        <f t="shared" si="55"/>
        <v>0</v>
      </c>
      <c r="AI163" s="110">
        <f t="shared" si="56"/>
        <v>1</v>
      </c>
      <c r="AJ163" s="100">
        <f>ROW()</f>
        <v>163</v>
      </c>
      <c r="AK163" s="100" t="e">
        <f>INDEX('BadRows RECART'!$C$2:$C$1207,MATCH(monthly_gwh_mw!AJ163,'BadRows RECART'!$D$2:$D$1207,0))</f>
        <v>#N/A</v>
      </c>
    </row>
    <row r="164" spans="1:37" ht="20">
      <c r="A164" s="106" t="s">
        <v>3907</v>
      </c>
      <c r="B164" s="106" t="s">
        <v>2821</v>
      </c>
      <c r="C164" s="106" t="s">
        <v>6299</v>
      </c>
      <c r="D164" s="168">
        <v>2022</v>
      </c>
      <c r="E164" s="168">
        <v>7</v>
      </c>
      <c r="F164" s="199">
        <v>6.02640000000009E-2</v>
      </c>
      <c r="G164" s="212" t="s">
        <v>6314</v>
      </c>
      <c r="H164" s="212" t="s">
        <v>6314</v>
      </c>
      <c r="I164" s="106" t="s">
        <v>556</v>
      </c>
      <c r="K164" s="83" t="s">
        <v>6314</v>
      </c>
      <c r="L164" s="83" t="s">
        <v>6314</v>
      </c>
      <c r="M164" s="45" t="str">
        <f>IF(
ISNA(INDEX(resources!E:E,MATCH(B164,resources!B:B,0))),"fillme",
INDEX(resources!E:E,MATCH(B164,resources!B:B,0)))</f>
        <v>CAISO_Small_Hydro</v>
      </c>
      <c r="N164" s="45">
        <f>IF(
ISNA(INDEX(resources!J:J,MATCH(B164,resources!B:B,0))),"fillme",
INDEX(resources!J:J,MATCH(B164,resources!B:B,0)))</f>
        <v>1</v>
      </c>
      <c r="O164" s="83" t="str">
        <f>IFERROR(INDEX(resources!K:K,MATCH(B164,resources!B:B,0)),"fillme")</f>
        <v>hydro</v>
      </c>
      <c r="P164" s="89" t="str">
        <f t="shared" si="44"/>
        <v>hydro_2022_7</v>
      </c>
      <c r="Q164" s="87">
        <f>INDEX(elcc!G:G,MATCH(P164,elcc!D:D,0))</f>
        <v>0.73</v>
      </c>
      <c r="R164" s="89">
        <f t="shared" si="45"/>
        <v>1</v>
      </c>
      <c r="S164" s="89" t="s">
        <v>6314</v>
      </c>
      <c r="T164" s="89" t="s">
        <v>6314</v>
      </c>
      <c r="U164" s="90" t="str">
        <f t="shared" si="46"/>
        <v>ok</v>
      </c>
      <c r="V164" s="63" t="str">
        <f>INDEX(resources!F:F,MATCH(B164,resources!B:B,0))</f>
        <v>physical</v>
      </c>
      <c r="W164" s="110">
        <f t="shared" si="47"/>
        <v>1</v>
      </c>
      <c r="X164" s="110">
        <f t="shared" si="48"/>
        <v>0</v>
      </c>
      <c r="Y164" s="110" t="str">
        <f t="shared" si="49"/>
        <v>CLOVER_2_UNIT_energy_PCE40004_CONFIDENTIAL</v>
      </c>
      <c r="Z164" s="110">
        <f>IF(COUNTIFS($Y$2:Y164,Y164)=1,1,0)</f>
        <v>0</v>
      </c>
      <c r="AA164" s="110">
        <f>SUM($Z$2:Z164)*Z164</f>
        <v>0</v>
      </c>
      <c r="AB164" s="110">
        <f>COUNTIFS(resources!B:B,B164)</f>
        <v>1</v>
      </c>
      <c r="AC164" s="110">
        <f t="shared" si="50"/>
        <v>1</v>
      </c>
      <c r="AD164" s="110">
        <f t="shared" si="51"/>
        <v>1</v>
      </c>
      <c r="AE164" s="110">
        <f t="shared" si="52"/>
        <v>0</v>
      </c>
      <c r="AF164" s="110">
        <f t="shared" si="53"/>
        <v>1</v>
      </c>
      <c r="AG164" s="110">
        <f t="shared" si="54"/>
        <v>0</v>
      </c>
      <c r="AH164" s="110">
        <f t="shared" si="55"/>
        <v>0</v>
      </c>
      <c r="AI164" s="110">
        <f t="shared" si="56"/>
        <v>1</v>
      </c>
      <c r="AJ164" s="100">
        <f>ROW()</f>
        <v>164</v>
      </c>
      <c r="AK164" s="100" t="e">
        <f>INDEX('BadRows RECART'!$C$2:$C$1207,MATCH(monthly_gwh_mw!AJ164,'BadRows RECART'!$D$2:$D$1207,0))</f>
        <v>#N/A</v>
      </c>
    </row>
    <row r="165" spans="1:37" ht="20">
      <c r="A165" s="106" t="s">
        <v>3907</v>
      </c>
      <c r="B165" s="106" t="s">
        <v>2821</v>
      </c>
      <c r="C165" s="106" t="s">
        <v>6299</v>
      </c>
      <c r="D165" s="168">
        <v>2022</v>
      </c>
      <c r="E165" s="168">
        <v>8</v>
      </c>
      <c r="F165" s="199">
        <v>1.4879999999999772E-2</v>
      </c>
      <c r="G165" s="212" t="s">
        <v>6314</v>
      </c>
      <c r="H165" s="212" t="s">
        <v>6314</v>
      </c>
      <c r="I165" s="106" t="s">
        <v>556</v>
      </c>
      <c r="K165" s="83" t="s">
        <v>6314</v>
      </c>
      <c r="L165" s="83" t="s">
        <v>6314</v>
      </c>
      <c r="M165" s="45" t="str">
        <f>IF(
ISNA(INDEX(resources!E:E,MATCH(B165,resources!B:B,0))),"fillme",
INDEX(resources!E:E,MATCH(B165,resources!B:B,0)))</f>
        <v>CAISO_Small_Hydro</v>
      </c>
      <c r="N165" s="45">
        <f>IF(
ISNA(INDEX(resources!J:J,MATCH(B165,resources!B:B,0))),"fillme",
INDEX(resources!J:J,MATCH(B165,resources!B:B,0)))</f>
        <v>1</v>
      </c>
      <c r="O165" s="83" t="str">
        <f>IFERROR(INDEX(resources!K:K,MATCH(B165,resources!B:B,0)),"fillme")</f>
        <v>hydro</v>
      </c>
      <c r="P165" s="89" t="str">
        <f t="shared" si="44"/>
        <v>hydro_2022_8</v>
      </c>
      <c r="Q165" s="87">
        <f>INDEX(elcc!G:G,MATCH(P165,elcc!D:D,0))</f>
        <v>0.72</v>
      </c>
      <c r="R165" s="89">
        <f t="shared" si="45"/>
        <v>1</v>
      </c>
      <c r="S165" s="89" t="s">
        <v>6314</v>
      </c>
      <c r="T165" s="89" t="s">
        <v>6314</v>
      </c>
      <c r="U165" s="90" t="str">
        <f t="shared" si="46"/>
        <v>ok</v>
      </c>
      <c r="V165" s="63" t="str">
        <f>INDEX(resources!F:F,MATCH(B165,resources!B:B,0))</f>
        <v>physical</v>
      </c>
      <c r="W165" s="110">
        <f t="shared" si="47"/>
        <v>1</v>
      </c>
      <c r="X165" s="110">
        <f t="shared" si="48"/>
        <v>0</v>
      </c>
      <c r="Y165" s="110" t="str">
        <f t="shared" si="49"/>
        <v>CLOVER_2_UNIT_energy_PCE40004_CONFIDENTIAL</v>
      </c>
      <c r="Z165" s="110">
        <f>IF(COUNTIFS($Y$2:Y165,Y165)=1,1,0)</f>
        <v>0</v>
      </c>
      <c r="AA165" s="110">
        <f>SUM($Z$2:Z165)*Z165</f>
        <v>0</v>
      </c>
      <c r="AB165" s="110">
        <f>COUNTIFS(resources!B:B,B165)</f>
        <v>1</v>
      </c>
      <c r="AC165" s="110">
        <f t="shared" si="50"/>
        <v>1</v>
      </c>
      <c r="AD165" s="110">
        <f t="shared" si="51"/>
        <v>1</v>
      </c>
      <c r="AE165" s="110">
        <f t="shared" si="52"/>
        <v>0</v>
      </c>
      <c r="AF165" s="110">
        <f t="shared" si="53"/>
        <v>1</v>
      </c>
      <c r="AG165" s="110">
        <f t="shared" si="54"/>
        <v>0</v>
      </c>
      <c r="AH165" s="110">
        <f t="shared" si="55"/>
        <v>0</v>
      </c>
      <c r="AI165" s="110">
        <f t="shared" si="56"/>
        <v>1</v>
      </c>
      <c r="AJ165" s="100">
        <f>ROW()</f>
        <v>165</v>
      </c>
      <c r="AK165" s="100" t="e">
        <f>INDEX('BadRows RECART'!$C$2:$C$1207,MATCH(monthly_gwh_mw!AJ165,'BadRows RECART'!$D$2:$D$1207,0))</f>
        <v>#N/A</v>
      </c>
    </row>
    <row r="166" spans="1:37" ht="20">
      <c r="A166" s="106" t="s">
        <v>3907</v>
      </c>
      <c r="B166" s="106" t="s">
        <v>2821</v>
      </c>
      <c r="C166" s="106" t="s">
        <v>6299</v>
      </c>
      <c r="D166" s="168">
        <v>2022</v>
      </c>
      <c r="E166" s="168">
        <v>9</v>
      </c>
      <c r="F166" s="199">
        <v>4.1759999999999887E-2</v>
      </c>
      <c r="G166" s="212" t="s">
        <v>6314</v>
      </c>
      <c r="H166" s="212" t="s">
        <v>6314</v>
      </c>
      <c r="I166" s="106" t="s">
        <v>556</v>
      </c>
      <c r="K166" s="83" t="s">
        <v>6314</v>
      </c>
      <c r="L166" s="83" t="s">
        <v>6314</v>
      </c>
      <c r="M166" s="45" t="str">
        <f>IF(
ISNA(INDEX(resources!E:E,MATCH(B166,resources!B:B,0))),"fillme",
INDEX(resources!E:E,MATCH(B166,resources!B:B,0)))</f>
        <v>CAISO_Small_Hydro</v>
      </c>
      <c r="N166" s="45">
        <f>IF(
ISNA(INDEX(resources!J:J,MATCH(B166,resources!B:B,0))),"fillme",
INDEX(resources!J:J,MATCH(B166,resources!B:B,0)))</f>
        <v>1</v>
      </c>
      <c r="O166" s="83" t="str">
        <f>IFERROR(INDEX(resources!K:K,MATCH(B166,resources!B:B,0)),"fillme")</f>
        <v>hydro</v>
      </c>
      <c r="P166" s="89" t="str">
        <f t="shared" si="44"/>
        <v>hydro_2022_9</v>
      </c>
      <c r="Q166" s="87">
        <f>INDEX(elcc!G:G,MATCH(P166,elcc!D:D,0))</f>
        <v>0.71</v>
      </c>
      <c r="R166" s="89">
        <f t="shared" si="45"/>
        <v>1</v>
      </c>
      <c r="S166" s="89" t="s">
        <v>6314</v>
      </c>
      <c r="T166" s="89" t="s">
        <v>6314</v>
      </c>
      <c r="U166" s="90" t="str">
        <f t="shared" si="46"/>
        <v>ok</v>
      </c>
      <c r="V166" s="63" t="str">
        <f>INDEX(resources!F:F,MATCH(B166,resources!B:B,0))</f>
        <v>physical</v>
      </c>
      <c r="W166" s="110">
        <f t="shared" si="47"/>
        <v>1</v>
      </c>
      <c r="X166" s="110">
        <f t="shared" si="48"/>
        <v>0</v>
      </c>
      <c r="Y166" s="110" t="str">
        <f t="shared" si="49"/>
        <v>CLOVER_2_UNIT_energy_PCE40004_CONFIDENTIAL</v>
      </c>
      <c r="Z166" s="110">
        <f>IF(COUNTIFS($Y$2:Y166,Y166)=1,1,0)</f>
        <v>0</v>
      </c>
      <c r="AA166" s="110">
        <f>SUM($Z$2:Z166)*Z166</f>
        <v>0</v>
      </c>
      <c r="AB166" s="110">
        <f>COUNTIFS(resources!B:B,B166)</f>
        <v>1</v>
      </c>
      <c r="AC166" s="110">
        <f t="shared" si="50"/>
        <v>1</v>
      </c>
      <c r="AD166" s="110">
        <f t="shared" si="51"/>
        <v>1</v>
      </c>
      <c r="AE166" s="110">
        <f t="shared" si="52"/>
        <v>0</v>
      </c>
      <c r="AF166" s="110">
        <f t="shared" si="53"/>
        <v>1</v>
      </c>
      <c r="AG166" s="110">
        <f t="shared" si="54"/>
        <v>0</v>
      </c>
      <c r="AH166" s="110">
        <f t="shared" si="55"/>
        <v>0</v>
      </c>
      <c r="AI166" s="110">
        <f t="shared" si="56"/>
        <v>1</v>
      </c>
      <c r="AJ166" s="100">
        <f>ROW()</f>
        <v>166</v>
      </c>
      <c r="AK166" s="100" t="e">
        <f>INDEX('BadRows RECART'!$C$2:$C$1207,MATCH(monthly_gwh_mw!AJ166,'BadRows RECART'!$D$2:$D$1207,0))</f>
        <v>#N/A</v>
      </c>
    </row>
    <row r="167" spans="1:37" ht="20">
      <c r="A167" s="106" t="s">
        <v>3907</v>
      </c>
      <c r="B167" s="106" t="s">
        <v>2821</v>
      </c>
      <c r="C167" s="106" t="s">
        <v>6299</v>
      </c>
      <c r="D167" s="168">
        <v>2022</v>
      </c>
      <c r="E167" s="168">
        <v>10</v>
      </c>
      <c r="F167" s="199">
        <v>0.15028799999999906</v>
      </c>
      <c r="G167" s="212" t="s">
        <v>6314</v>
      </c>
      <c r="H167" s="212" t="s">
        <v>6314</v>
      </c>
      <c r="I167" s="106" t="s">
        <v>556</v>
      </c>
      <c r="K167" s="83" t="s">
        <v>6314</v>
      </c>
      <c r="L167" s="83" t="s">
        <v>6314</v>
      </c>
      <c r="M167" s="45" t="str">
        <f>IF(
ISNA(INDEX(resources!E:E,MATCH(B167,resources!B:B,0))),"fillme",
INDEX(resources!E:E,MATCH(B167,resources!B:B,0)))</f>
        <v>CAISO_Small_Hydro</v>
      </c>
      <c r="N167" s="45">
        <f>IF(
ISNA(INDEX(resources!J:J,MATCH(B167,resources!B:B,0))),"fillme",
INDEX(resources!J:J,MATCH(B167,resources!B:B,0)))</f>
        <v>1</v>
      </c>
      <c r="O167" s="83" t="str">
        <f>IFERROR(INDEX(resources!K:K,MATCH(B167,resources!B:B,0)),"fillme")</f>
        <v>hydro</v>
      </c>
      <c r="P167" s="89" t="str">
        <f t="shared" si="44"/>
        <v>hydro_2022_10</v>
      </c>
      <c r="Q167" s="87">
        <f>INDEX(elcc!G:G,MATCH(P167,elcc!D:D,0))</f>
        <v>0.64</v>
      </c>
      <c r="R167" s="89">
        <f t="shared" si="45"/>
        <v>1</v>
      </c>
      <c r="S167" s="89" t="s">
        <v>6314</v>
      </c>
      <c r="T167" s="89" t="s">
        <v>6314</v>
      </c>
      <c r="U167" s="90" t="str">
        <f t="shared" si="46"/>
        <v>ok</v>
      </c>
      <c r="V167" s="63" t="str">
        <f>INDEX(resources!F:F,MATCH(B167,resources!B:B,0))</f>
        <v>physical</v>
      </c>
      <c r="W167" s="110">
        <f t="shared" si="47"/>
        <v>1</v>
      </c>
      <c r="X167" s="110">
        <f t="shared" si="48"/>
        <v>0</v>
      </c>
      <c r="Y167" s="110" t="str">
        <f t="shared" si="49"/>
        <v>CLOVER_2_UNIT_energy_PCE40004_CONFIDENTIAL</v>
      </c>
      <c r="Z167" s="110">
        <f>IF(COUNTIFS($Y$2:Y167,Y167)=1,1,0)</f>
        <v>0</v>
      </c>
      <c r="AA167" s="110">
        <f>SUM($Z$2:Z167)*Z167</f>
        <v>0</v>
      </c>
      <c r="AB167" s="110">
        <f>COUNTIFS(resources!B:B,B167)</f>
        <v>1</v>
      </c>
      <c r="AC167" s="110">
        <f t="shared" si="50"/>
        <v>1</v>
      </c>
      <c r="AD167" s="110">
        <f t="shared" si="51"/>
        <v>1</v>
      </c>
      <c r="AE167" s="110">
        <f t="shared" si="52"/>
        <v>0</v>
      </c>
      <c r="AF167" s="110">
        <f t="shared" si="53"/>
        <v>1</v>
      </c>
      <c r="AG167" s="110">
        <f t="shared" si="54"/>
        <v>0</v>
      </c>
      <c r="AH167" s="110">
        <f t="shared" si="55"/>
        <v>0</v>
      </c>
      <c r="AI167" s="110">
        <f t="shared" si="56"/>
        <v>1</v>
      </c>
      <c r="AJ167" s="100">
        <f>ROW()</f>
        <v>167</v>
      </c>
      <c r="AK167" s="100" t="e">
        <f>INDEX('BadRows RECART'!$C$2:$C$1207,MATCH(monthly_gwh_mw!AJ167,'BadRows RECART'!$D$2:$D$1207,0))</f>
        <v>#N/A</v>
      </c>
    </row>
    <row r="168" spans="1:37" ht="20">
      <c r="A168" s="106" t="s">
        <v>3907</v>
      </c>
      <c r="B168" s="106" t="s">
        <v>2821</v>
      </c>
      <c r="C168" s="106" t="s">
        <v>6299</v>
      </c>
      <c r="D168" s="168">
        <v>2022</v>
      </c>
      <c r="E168" s="168">
        <v>11</v>
      </c>
      <c r="F168" s="199">
        <v>0.3628800000000022</v>
      </c>
      <c r="G168" s="212" t="s">
        <v>6314</v>
      </c>
      <c r="H168" s="212" t="s">
        <v>6314</v>
      </c>
      <c r="I168" s="106" t="s">
        <v>556</v>
      </c>
      <c r="K168" s="83" t="s">
        <v>6314</v>
      </c>
      <c r="L168" s="83" t="s">
        <v>6314</v>
      </c>
      <c r="M168" s="45" t="str">
        <f>IF(
ISNA(INDEX(resources!E:E,MATCH(B168,resources!B:B,0))),"fillme",
INDEX(resources!E:E,MATCH(B168,resources!B:B,0)))</f>
        <v>CAISO_Small_Hydro</v>
      </c>
      <c r="N168" s="45">
        <f>IF(
ISNA(INDEX(resources!J:J,MATCH(B168,resources!B:B,0))),"fillme",
INDEX(resources!J:J,MATCH(B168,resources!B:B,0)))</f>
        <v>1</v>
      </c>
      <c r="O168" s="83" t="str">
        <f>IFERROR(INDEX(resources!K:K,MATCH(B168,resources!B:B,0)),"fillme")</f>
        <v>hydro</v>
      </c>
      <c r="P168" s="89" t="str">
        <f t="shared" si="44"/>
        <v>hydro_2022_11</v>
      </c>
      <c r="Q168" s="87">
        <f>INDEX(elcc!G:G,MATCH(P168,elcc!D:D,0))</f>
        <v>0.56000000000000005</v>
      </c>
      <c r="R168" s="89">
        <f t="shared" si="45"/>
        <v>1</v>
      </c>
      <c r="S168" s="89" t="s">
        <v>6314</v>
      </c>
      <c r="T168" s="89" t="s">
        <v>6314</v>
      </c>
      <c r="U168" s="90" t="str">
        <f t="shared" si="46"/>
        <v>ok</v>
      </c>
      <c r="V168" s="63" t="str">
        <f>INDEX(resources!F:F,MATCH(B168,resources!B:B,0))</f>
        <v>physical</v>
      </c>
      <c r="W168" s="110">
        <f t="shared" si="47"/>
        <v>1</v>
      </c>
      <c r="X168" s="110">
        <f t="shared" si="48"/>
        <v>0</v>
      </c>
      <c r="Y168" s="110" t="str">
        <f t="shared" si="49"/>
        <v>CLOVER_2_UNIT_energy_PCE40004_CONFIDENTIAL</v>
      </c>
      <c r="Z168" s="110">
        <f>IF(COUNTIFS($Y$2:Y168,Y168)=1,1,0)</f>
        <v>0</v>
      </c>
      <c r="AA168" s="110">
        <f>SUM($Z$2:Z168)*Z168</f>
        <v>0</v>
      </c>
      <c r="AB168" s="110">
        <f>COUNTIFS(resources!B:B,B168)</f>
        <v>1</v>
      </c>
      <c r="AC168" s="110">
        <f t="shared" si="50"/>
        <v>1</v>
      </c>
      <c r="AD168" s="110">
        <f t="shared" si="51"/>
        <v>1</v>
      </c>
      <c r="AE168" s="110">
        <f t="shared" si="52"/>
        <v>0</v>
      </c>
      <c r="AF168" s="110">
        <f t="shared" si="53"/>
        <v>1</v>
      </c>
      <c r="AG168" s="110">
        <f t="shared" si="54"/>
        <v>0</v>
      </c>
      <c r="AH168" s="110">
        <f t="shared" si="55"/>
        <v>0</v>
      </c>
      <c r="AI168" s="110">
        <f t="shared" si="56"/>
        <v>1</v>
      </c>
      <c r="AJ168" s="100">
        <f>ROW()</f>
        <v>168</v>
      </c>
      <c r="AK168" s="100" t="e">
        <f>INDEX('BadRows RECART'!$C$2:$C$1207,MATCH(monthly_gwh_mw!AJ168,'BadRows RECART'!$D$2:$D$1207,0))</f>
        <v>#N/A</v>
      </c>
    </row>
    <row r="169" spans="1:37" ht="20">
      <c r="A169" s="106" t="s">
        <v>3907</v>
      </c>
      <c r="B169" s="106" t="s">
        <v>2821</v>
      </c>
      <c r="C169" s="106" t="s">
        <v>6299</v>
      </c>
      <c r="D169" s="168">
        <v>2022</v>
      </c>
      <c r="E169" s="168">
        <v>12</v>
      </c>
      <c r="F169" s="199">
        <v>0.47305200000000708</v>
      </c>
      <c r="G169" s="212" t="s">
        <v>6314</v>
      </c>
      <c r="H169" s="212" t="s">
        <v>6314</v>
      </c>
      <c r="I169" s="106" t="s">
        <v>556</v>
      </c>
      <c r="K169" s="83" t="s">
        <v>6314</v>
      </c>
      <c r="L169" s="83" t="s">
        <v>6314</v>
      </c>
      <c r="M169" s="45" t="str">
        <f>IF(
ISNA(INDEX(resources!E:E,MATCH(B169,resources!B:B,0))),"fillme",
INDEX(resources!E:E,MATCH(B169,resources!B:B,0)))</f>
        <v>CAISO_Small_Hydro</v>
      </c>
      <c r="N169" s="45">
        <f>IF(
ISNA(INDEX(resources!J:J,MATCH(B169,resources!B:B,0))),"fillme",
INDEX(resources!J:J,MATCH(B169,resources!B:B,0)))</f>
        <v>1</v>
      </c>
      <c r="O169" s="83" t="str">
        <f>IFERROR(INDEX(resources!K:K,MATCH(B169,resources!B:B,0)),"fillme")</f>
        <v>hydro</v>
      </c>
      <c r="P169" s="89" t="str">
        <f t="shared" si="44"/>
        <v>hydro_2022_12</v>
      </c>
      <c r="Q169" s="87">
        <f>INDEX(elcc!G:G,MATCH(P169,elcc!D:D,0))</f>
        <v>0.64</v>
      </c>
      <c r="R169" s="89">
        <f t="shared" si="45"/>
        <v>1</v>
      </c>
      <c r="S169" s="89" t="s">
        <v>6314</v>
      </c>
      <c r="T169" s="89" t="s">
        <v>6314</v>
      </c>
      <c r="U169" s="90" t="str">
        <f t="shared" si="46"/>
        <v>ok</v>
      </c>
      <c r="V169" s="63" t="str">
        <f>INDEX(resources!F:F,MATCH(B169,resources!B:B,0))</f>
        <v>physical</v>
      </c>
      <c r="W169" s="110">
        <f t="shared" si="47"/>
        <v>1</v>
      </c>
      <c r="X169" s="110">
        <f t="shared" si="48"/>
        <v>0</v>
      </c>
      <c r="Y169" s="110" t="str">
        <f t="shared" si="49"/>
        <v>CLOVER_2_UNIT_energy_PCE40004_CONFIDENTIAL</v>
      </c>
      <c r="Z169" s="110">
        <f>IF(COUNTIFS($Y$2:Y169,Y169)=1,1,0)</f>
        <v>0</v>
      </c>
      <c r="AA169" s="110">
        <f>SUM($Z$2:Z169)*Z169</f>
        <v>0</v>
      </c>
      <c r="AB169" s="110">
        <f>COUNTIFS(resources!B:B,B169)</f>
        <v>1</v>
      </c>
      <c r="AC169" s="110">
        <f t="shared" si="50"/>
        <v>1</v>
      </c>
      <c r="AD169" s="110">
        <f t="shared" si="51"/>
        <v>1</v>
      </c>
      <c r="AE169" s="110">
        <f t="shared" si="52"/>
        <v>0</v>
      </c>
      <c r="AF169" s="110">
        <f t="shared" si="53"/>
        <v>1</v>
      </c>
      <c r="AG169" s="110">
        <f t="shared" si="54"/>
        <v>0</v>
      </c>
      <c r="AH169" s="110">
        <f t="shared" si="55"/>
        <v>0</v>
      </c>
      <c r="AI169" s="110">
        <f t="shared" si="56"/>
        <v>1</v>
      </c>
      <c r="AJ169" s="100">
        <f>ROW()</f>
        <v>169</v>
      </c>
      <c r="AK169" s="100" t="e">
        <f>INDEX('BadRows RECART'!$C$2:$C$1207,MATCH(monthly_gwh_mw!AJ169,'BadRows RECART'!$D$2:$D$1207,0))</f>
        <v>#N/A</v>
      </c>
    </row>
    <row r="170" spans="1:37" ht="20">
      <c r="A170" s="106" t="s">
        <v>3907</v>
      </c>
      <c r="B170" s="106" t="s">
        <v>2821</v>
      </c>
      <c r="C170" s="106" t="s">
        <v>6299</v>
      </c>
      <c r="D170" s="168">
        <v>2023</v>
      </c>
      <c r="E170" s="168">
        <v>1</v>
      </c>
      <c r="F170" s="199">
        <v>0.46574399999999344</v>
      </c>
      <c r="G170" s="212" t="s">
        <v>6314</v>
      </c>
      <c r="H170" s="212" t="s">
        <v>6314</v>
      </c>
      <c r="I170" s="106" t="s">
        <v>556</v>
      </c>
      <c r="K170" s="83" t="s">
        <v>6314</v>
      </c>
      <c r="L170" s="83" t="s">
        <v>6314</v>
      </c>
      <c r="M170" s="45" t="str">
        <f>IF(
ISNA(INDEX(resources!E:E,MATCH(B170,resources!B:B,0))),"fillme",
INDEX(resources!E:E,MATCH(B170,resources!B:B,0)))</f>
        <v>CAISO_Small_Hydro</v>
      </c>
      <c r="N170" s="45">
        <f>IF(
ISNA(INDEX(resources!J:J,MATCH(B170,resources!B:B,0))),"fillme",
INDEX(resources!J:J,MATCH(B170,resources!B:B,0)))</f>
        <v>1</v>
      </c>
      <c r="O170" s="83" t="str">
        <f>IFERROR(INDEX(resources!K:K,MATCH(B170,resources!B:B,0)),"fillme")</f>
        <v>hydro</v>
      </c>
      <c r="P170" s="89" t="str">
        <f t="shared" si="44"/>
        <v>hydro_2023_1</v>
      </c>
      <c r="Q170" s="87">
        <f>INDEX(elcc!G:G,MATCH(P170,elcc!D:D,0))</f>
        <v>0.6</v>
      </c>
      <c r="R170" s="89">
        <f t="shared" si="45"/>
        <v>1</v>
      </c>
      <c r="S170" s="89" t="s">
        <v>6314</v>
      </c>
      <c r="T170" s="89" t="s">
        <v>6314</v>
      </c>
      <c r="U170" s="90" t="str">
        <f t="shared" si="46"/>
        <v>ok</v>
      </c>
      <c r="V170" s="63" t="str">
        <f>INDEX(resources!F:F,MATCH(B170,resources!B:B,0))</f>
        <v>physical</v>
      </c>
      <c r="W170" s="110">
        <f t="shared" si="47"/>
        <v>1</v>
      </c>
      <c r="X170" s="110">
        <f t="shared" si="48"/>
        <v>0</v>
      </c>
      <c r="Y170" s="110" t="str">
        <f t="shared" si="49"/>
        <v>CLOVER_2_UNIT_energy_PCE40004_CONFIDENTIAL</v>
      </c>
      <c r="Z170" s="110">
        <f>IF(COUNTIFS($Y$2:Y170,Y170)=1,1,0)</f>
        <v>0</v>
      </c>
      <c r="AA170" s="110">
        <f>SUM($Z$2:Z170)*Z170</f>
        <v>0</v>
      </c>
      <c r="AB170" s="110">
        <f>COUNTIFS(resources!B:B,B170)</f>
        <v>1</v>
      </c>
      <c r="AC170" s="110">
        <f t="shared" si="50"/>
        <v>1</v>
      </c>
      <c r="AD170" s="110">
        <f t="shared" si="51"/>
        <v>1</v>
      </c>
      <c r="AE170" s="110">
        <f t="shared" si="52"/>
        <v>0</v>
      </c>
      <c r="AF170" s="110">
        <f t="shared" si="53"/>
        <v>1</v>
      </c>
      <c r="AG170" s="110">
        <f t="shared" si="54"/>
        <v>0</v>
      </c>
      <c r="AH170" s="110">
        <f t="shared" si="55"/>
        <v>0</v>
      </c>
      <c r="AI170" s="110">
        <f t="shared" si="56"/>
        <v>1</v>
      </c>
      <c r="AJ170" s="100">
        <f>ROW()</f>
        <v>170</v>
      </c>
      <c r="AK170" s="100" t="e">
        <f>INDEX('BadRows RECART'!$C$2:$C$1207,MATCH(monthly_gwh_mw!AJ170,'BadRows RECART'!$D$2:$D$1207,0))</f>
        <v>#N/A</v>
      </c>
    </row>
    <row r="171" spans="1:37" ht="20">
      <c r="A171" s="106" t="s">
        <v>3907</v>
      </c>
      <c r="B171" s="106" t="s">
        <v>2821</v>
      </c>
      <c r="C171" s="106" t="s">
        <v>6299</v>
      </c>
      <c r="D171" s="168">
        <v>2023</v>
      </c>
      <c r="E171" s="168">
        <v>2</v>
      </c>
      <c r="F171" s="199">
        <v>0.51878399999999647</v>
      </c>
      <c r="G171" s="212" t="s">
        <v>6314</v>
      </c>
      <c r="H171" s="212" t="s">
        <v>6314</v>
      </c>
      <c r="I171" s="106" t="s">
        <v>556</v>
      </c>
      <c r="K171" s="83" t="s">
        <v>6314</v>
      </c>
      <c r="L171" s="83" t="s">
        <v>6314</v>
      </c>
      <c r="M171" s="45" t="str">
        <f>IF(
ISNA(INDEX(resources!E:E,MATCH(B171,resources!B:B,0))),"fillme",
INDEX(resources!E:E,MATCH(B171,resources!B:B,0)))</f>
        <v>CAISO_Small_Hydro</v>
      </c>
      <c r="N171" s="45">
        <f>IF(
ISNA(INDEX(resources!J:J,MATCH(B171,resources!B:B,0))),"fillme",
INDEX(resources!J:J,MATCH(B171,resources!B:B,0)))</f>
        <v>1</v>
      </c>
      <c r="O171" s="83" t="str">
        <f>IFERROR(INDEX(resources!K:K,MATCH(B171,resources!B:B,0)),"fillme")</f>
        <v>hydro</v>
      </c>
      <c r="P171" s="89" t="str">
        <f t="shared" si="44"/>
        <v>hydro_2023_2</v>
      </c>
      <c r="Q171" s="87">
        <f>INDEX(elcc!G:G,MATCH(P171,elcc!D:D,0))</f>
        <v>0.7</v>
      </c>
      <c r="R171" s="89">
        <f t="shared" si="45"/>
        <v>1</v>
      </c>
      <c r="S171" s="89" t="s">
        <v>6314</v>
      </c>
      <c r="T171" s="89" t="s">
        <v>6314</v>
      </c>
      <c r="U171" s="90" t="str">
        <f t="shared" si="46"/>
        <v>ok</v>
      </c>
      <c r="V171" s="63" t="str">
        <f>INDEX(resources!F:F,MATCH(B171,resources!B:B,0))</f>
        <v>physical</v>
      </c>
      <c r="W171" s="110">
        <f t="shared" si="47"/>
        <v>1</v>
      </c>
      <c r="X171" s="110">
        <f t="shared" si="48"/>
        <v>0</v>
      </c>
      <c r="Y171" s="110" t="str">
        <f t="shared" si="49"/>
        <v>CLOVER_2_UNIT_energy_PCE40004_CONFIDENTIAL</v>
      </c>
      <c r="Z171" s="110">
        <f>IF(COUNTIFS($Y$2:Y171,Y171)=1,1,0)</f>
        <v>0</v>
      </c>
      <c r="AA171" s="110">
        <f>SUM($Z$2:Z171)*Z171</f>
        <v>0</v>
      </c>
      <c r="AB171" s="110">
        <f>COUNTIFS(resources!B:B,B171)</f>
        <v>1</v>
      </c>
      <c r="AC171" s="110">
        <f t="shared" si="50"/>
        <v>1</v>
      </c>
      <c r="AD171" s="110">
        <f t="shared" si="51"/>
        <v>1</v>
      </c>
      <c r="AE171" s="110">
        <f t="shared" si="52"/>
        <v>0</v>
      </c>
      <c r="AF171" s="110">
        <f t="shared" si="53"/>
        <v>1</v>
      </c>
      <c r="AG171" s="110">
        <f t="shared" si="54"/>
        <v>0</v>
      </c>
      <c r="AH171" s="110">
        <f t="shared" si="55"/>
        <v>0</v>
      </c>
      <c r="AI171" s="110">
        <f t="shared" si="56"/>
        <v>1</v>
      </c>
      <c r="AJ171" s="100">
        <f>ROW()</f>
        <v>171</v>
      </c>
      <c r="AK171" s="100" t="e">
        <f>INDEX('BadRows RECART'!$C$2:$C$1207,MATCH(monthly_gwh_mw!AJ171,'BadRows RECART'!$D$2:$D$1207,0))</f>
        <v>#N/A</v>
      </c>
    </row>
    <row r="172" spans="1:37" ht="20">
      <c r="A172" s="106" t="s">
        <v>3907</v>
      </c>
      <c r="B172" s="106" t="s">
        <v>2821</v>
      </c>
      <c r="C172" s="106" t="s">
        <v>6299</v>
      </c>
      <c r="D172" s="168">
        <v>2023</v>
      </c>
      <c r="E172" s="168">
        <v>3</v>
      </c>
      <c r="F172" s="199">
        <v>0.55130399999999657</v>
      </c>
      <c r="G172" s="212" t="s">
        <v>6314</v>
      </c>
      <c r="H172" s="212" t="s">
        <v>6314</v>
      </c>
      <c r="I172" s="106" t="s">
        <v>556</v>
      </c>
      <c r="K172" s="83" t="s">
        <v>6314</v>
      </c>
      <c r="L172" s="83" t="s">
        <v>6314</v>
      </c>
      <c r="M172" s="45" t="str">
        <f>IF(
ISNA(INDEX(resources!E:E,MATCH(B172,resources!B:B,0))),"fillme",
INDEX(resources!E:E,MATCH(B172,resources!B:B,0)))</f>
        <v>CAISO_Small_Hydro</v>
      </c>
      <c r="N172" s="45">
        <f>IF(
ISNA(INDEX(resources!J:J,MATCH(B172,resources!B:B,0))),"fillme",
INDEX(resources!J:J,MATCH(B172,resources!B:B,0)))</f>
        <v>1</v>
      </c>
      <c r="O172" s="83" t="str">
        <f>IFERROR(INDEX(resources!K:K,MATCH(B172,resources!B:B,0)),"fillme")</f>
        <v>hydro</v>
      </c>
      <c r="P172" s="89" t="str">
        <f t="shared" si="44"/>
        <v>hydro_2023_3</v>
      </c>
      <c r="Q172" s="87">
        <f>INDEX(elcc!G:G,MATCH(P172,elcc!D:D,0))</f>
        <v>0.73</v>
      </c>
      <c r="R172" s="89">
        <f t="shared" si="45"/>
        <v>1</v>
      </c>
      <c r="S172" s="89" t="s">
        <v>6314</v>
      </c>
      <c r="T172" s="89" t="s">
        <v>6314</v>
      </c>
      <c r="U172" s="90" t="str">
        <f t="shared" si="46"/>
        <v>ok</v>
      </c>
      <c r="V172" s="63" t="str">
        <f>INDEX(resources!F:F,MATCH(B172,resources!B:B,0))</f>
        <v>physical</v>
      </c>
      <c r="W172" s="110">
        <f t="shared" si="47"/>
        <v>1</v>
      </c>
      <c r="X172" s="110">
        <f t="shared" si="48"/>
        <v>0</v>
      </c>
      <c r="Y172" s="110" t="str">
        <f t="shared" si="49"/>
        <v>CLOVER_2_UNIT_energy_PCE40004_CONFIDENTIAL</v>
      </c>
      <c r="Z172" s="110">
        <f>IF(COUNTIFS($Y$2:Y172,Y172)=1,1,0)</f>
        <v>0</v>
      </c>
      <c r="AA172" s="110">
        <f>SUM($Z$2:Z172)*Z172</f>
        <v>0</v>
      </c>
      <c r="AB172" s="110">
        <f>COUNTIFS(resources!B:B,B172)</f>
        <v>1</v>
      </c>
      <c r="AC172" s="110">
        <f t="shared" si="50"/>
        <v>1</v>
      </c>
      <c r="AD172" s="110">
        <f t="shared" si="51"/>
        <v>1</v>
      </c>
      <c r="AE172" s="110">
        <f t="shared" si="52"/>
        <v>0</v>
      </c>
      <c r="AF172" s="110">
        <f t="shared" si="53"/>
        <v>1</v>
      </c>
      <c r="AG172" s="110">
        <f t="shared" si="54"/>
        <v>0</v>
      </c>
      <c r="AH172" s="110">
        <f t="shared" si="55"/>
        <v>0</v>
      </c>
      <c r="AI172" s="110">
        <f t="shared" si="56"/>
        <v>1</v>
      </c>
      <c r="AJ172" s="100">
        <f>ROW()</f>
        <v>172</v>
      </c>
      <c r="AK172" s="100" t="e">
        <f>INDEX('BadRows RECART'!$C$2:$C$1207,MATCH(monthly_gwh_mw!AJ172,'BadRows RECART'!$D$2:$D$1207,0))</f>
        <v>#N/A</v>
      </c>
    </row>
    <row r="173" spans="1:37" ht="20">
      <c r="A173" s="106" t="s">
        <v>3907</v>
      </c>
      <c r="B173" s="106" t="s">
        <v>2821</v>
      </c>
      <c r="C173" s="106" t="s">
        <v>6299</v>
      </c>
      <c r="D173" s="168">
        <v>2023</v>
      </c>
      <c r="E173" s="168">
        <v>4</v>
      </c>
      <c r="F173" s="199">
        <v>0.47520000000000717</v>
      </c>
      <c r="G173" s="212" t="s">
        <v>6314</v>
      </c>
      <c r="H173" s="212" t="s">
        <v>6314</v>
      </c>
      <c r="I173" s="106" t="s">
        <v>556</v>
      </c>
      <c r="K173" s="83" t="s">
        <v>6314</v>
      </c>
      <c r="L173" s="83" t="s">
        <v>6314</v>
      </c>
      <c r="M173" s="45" t="str">
        <f>IF(
ISNA(INDEX(resources!E:E,MATCH(B173,resources!B:B,0))),"fillme",
INDEX(resources!E:E,MATCH(B173,resources!B:B,0)))</f>
        <v>CAISO_Small_Hydro</v>
      </c>
      <c r="N173" s="45">
        <f>IF(
ISNA(INDEX(resources!J:J,MATCH(B173,resources!B:B,0))),"fillme",
INDEX(resources!J:J,MATCH(B173,resources!B:B,0)))</f>
        <v>1</v>
      </c>
      <c r="O173" s="83" t="str">
        <f>IFERROR(INDEX(resources!K:K,MATCH(B173,resources!B:B,0)),"fillme")</f>
        <v>hydro</v>
      </c>
      <c r="P173" s="89" t="str">
        <f t="shared" si="44"/>
        <v>hydro_2023_4</v>
      </c>
      <c r="Q173" s="87">
        <f>INDEX(elcc!G:G,MATCH(P173,elcc!D:D,0))</f>
        <v>0.72</v>
      </c>
      <c r="R173" s="89">
        <f t="shared" si="45"/>
        <v>1</v>
      </c>
      <c r="S173" s="89" t="s">
        <v>6314</v>
      </c>
      <c r="T173" s="89" t="s">
        <v>6314</v>
      </c>
      <c r="U173" s="90" t="str">
        <f t="shared" si="46"/>
        <v>ok</v>
      </c>
      <c r="V173" s="63" t="str">
        <f>INDEX(resources!F:F,MATCH(B173,resources!B:B,0))</f>
        <v>physical</v>
      </c>
      <c r="W173" s="110">
        <f t="shared" si="47"/>
        <v>1</v>
      </c>
      <c r="X173" s="110">
        <f t="shared" si="48"/>
        <v>0</v>
      </c>
      <c r="Y173" s="110" t="str">
        <f t="shared" si="49"/>
        <v>CLOVER_2_UNIT_energy_PCE40004_CONFIDENTIAL</v>
      </c>
      <c r="Z173" s="110">
        <f>IF(COUNTIFS($Y$2:Y173,Y173)=1,1,0)</f>
        <v>0</v>
      </c>
      <c r="AA173" s="110">
        <f>SUM($Z$2:Z173)*Z173</f>
        <v>0</v>
      </c>
      <c r="AB173" s="110">
        <f>COUNTIFS(resources!B:B,B173)</f>
        <v>1</v>
      </c>
      <c r="AC173" s="110">
        <f t="shared" si="50"/>
        <v>1</v>
      </c>
      <c r="AD173" s="110">
        <f t="shared" si="51"/>
        <v>1</v>
      </c>
      <c r="AE173" s="110">
        <f t="shared" si="52"/>
        <v>0</v>
      </c>
      <c r="AF173" s="110">
        <f t="shared" si="53"/>
        <v>1</v>
      </c>
      <c r="AG173" s="110">
        <f t="shared" si="54"/>
        <v>0</v>
      </c>
      <c r="AH173" s="110">
        <f t="shared" si="55"/>
        <v>0</v>
      </c>
      <c r="AI173" s="110">
        <f t="shared" si="56"/>
        <v>1</v>
      </c>
      <c r="AJ173" s="100">
        <f>ROW()</f>
        <v>173</v>
      </c>
      <c r="AK173" s="100" t="e">
        <f>INDEX('BadRows RECART'!$C$2:$C$1207,MATCH(monthly_gwh_mw!AJ173,'BadRows RECART'!$D$2:$D$1207,0))</f>
        <v>#N/A</v>
      </c>
    </row>
    <row r="174" spans="1:37" ht="20">
      <c r="A174" s="106" t="s">
        <v>3907</v>
      </c>
      <c r="B174" s="106" t="s">
        <v>2821</v>
      </c>
      <c r="C174" s="106" t="s">
        <v>6299</v>
      </c>
      <c r="D174" s="168">
        <v>2023</v>
      </c>
      <c r="E174" s="168">
        <v>5</v>
      </c>
      <c r="F174" s="199">
        <v>0.29685600000000062</v>
      </c>
      <c r="G174" s="212" t="s">
        <v>6314</v>
      </c>
      <c r="H174" s="212" t="s">
        <v>6314</v>
      </c>
      <c r="I174" s="106" t="s">
        <v>556</v>
      </c>
      <c r="K174" s="83" t="s">
        <v>6314</v>
      </c>
      <c r="L174" s="83" t="s">
        <v>6314</v>
      </c>
      <c r="M174" s="45" t="str">
        <f>IF(
ISNA(INDEX(resources!E:E,MATCH(B174,resources!B:B,0))),"fillme",
INDEX(resources!E:E,MATCH(B174,resources!B:B,0)))</f>
        <v>CAISO_Small_Hydro</v>
      </c>
      <c r="N174" s="45">
        <f>IF(
ISNA(INDEX(resources!J:J,MATCH(B174,resources!B:B,0))),"fillme",
INDEX(resources!J:J,MATCH(B174,resources!B:B,0)))</f>
        <v>1</v>
      </c>
      <c r="O174" s="83" t="str">
        <f>IFERROR(INDEX(resources!K:K,MATCH(B174,resources!B:B,0)),"fillme")</f>
        <v>hydro</v>
      </c>
      <c r="P174" s="89" t="str">
        <f t="shared" si="44"/>
        <v>hydro_2023_5</v>
      </c>
      <c r="Q174" s="87">
        <f>INDEX(elcc!G:G,MATCH(P174,elcc!D:D,0))</f>
        <v>0.69</v>
      </c>
      <c r="R174" s="89">
        <f t="shared" si="45"/>
        <v>1</v>
      </c>
      <c r="S174" s="89" t="s">
        <v>6314</v>
      </c>
      <c r="T174" s="89" t="s">
        <v>6314</v>
      </c>
      <c r="U174" s="90" t="str">
        <f t="shared" si="46"/>
        <v>ok</v>
      </c>
      <c r="V174" s="63" t="str">
        <f>INDEX(resources!F:F,MATCH(B174,resources!B:B,0))</f>
        <v>physical</v>
      </c>
      <c r="W174" s="110">
        <f t="shared" si="47"/>
        <v>1</v>
      </c>
      <c r="X174" s="110">
        <f t="shared" si="48"/>
        <v>0</v>
      </c>
      <c r="Y174" s="110" t="str">
        <f t="shared" si="49"/>
        <v>CLOVER_2_UNIT_energy_PCE40004_CONFIDENTIAL</v>
      </c>
      <c r="Z174" s="110">
        <f>IF(COUNTIFS($Y$2:Y174,Y174)=1,1,0)</f>
        <v>0</v>
      </c>
      <c r="AA174" s="110">
        <f>SUM($Z$2:Z174)*Z174</f>
        <v>0</v>
      </c>
      <c r="AB174" s="110">
        <f>COUNTIFS(resources!B:B,B174)</f>
        <v>1</v>
      </c>
      <c r="AC174" s="110">
        <f t="shared" si="50"/>
        <v>1</v>
      </c>
      <c r="AD174" s="110">
        <f t="shared" si="51"/>
        <v>1</v>
      </c>
      <c r="AE174" s="110">
        <f t="shared" si="52"/>
        <v>0</v>
      </c>
      <c r="AF174" s="110">
        <f t="shared" si="53"/>
        <v>1</v>
      </c>
      <c r="AG174" s="110">
        <f t="shared" si="54"/>
        <v>0</v>
      </c>
      <c r="AH174" s="110">
        <f t="shared" si="55"/>
        <v>0</v>
      </c>
      <c r="AI174" s="110">
        <f t="shared" si="56"/>
        <v>1</v>
      </c>
      <c r="AJ174" s="100">
        <f>ROW()</f>
        <v>174</v>
      </c>
      <c r="AK174" s="100" t="e">
        <f>INDEX('BadRows RECART'!$C$2:$C$1207,MATCH(monthly_gwh_mw!AJ174,'BadRows RECART'!$D$2:$D$1207,0))</f>
        <v>#N/A</v>
      </c>
    </row>
    <row r="175" spans="1:37" ht="20">
      <c r="A175" s="106" t="s">
        <v>3907</v>
      </c>
      <c r="B175" s="106" t="s">
        <v>2821</v>
      </c>
      <c r="C175" s="106" t="s">
        <v>6299</v>
      </c>
      <c r="D175" s="168">
        <v>2023</v>
      </c>
      <c r="E175" s="168">
        <v>6</v>
      </c>
      <c r="F175" s="199">
        <v>0.12888000000000099</v>
      </c>
      <c r="G175" s="212" t="s">
        <v>6314</v>
      </c>
      <c r="H175" s="212" t="s">
        <v>6314</v>
      </c>
      <c r="I175" s="106" t="s">
        <v>556</v>
      </c>
      <c r="K175" s="83" t="s">
        <v>6314</v>
      </c>
      <c r="L175" s="83" t="s">
        <v>6314</v>
      </c>
      <c r="M175" s="45" t="str">
        <f>IF(
ISNA(INDEX(resources!E:E,MATCH(B175,resources!B:B,0))),"fillme",
INDEX(resources!E:E,MATCH(B175,resources!B:B,0)))</f>
        <v>CAISO_Small_Hydro</v>
      </c>
      <c r="N175" s="45">
        <f>IF(
ISNA(INDEX(resources!J:J,MATCH(B175,resources!B:B,0))),"fillme",
INDEX(resources!J:J,MATCH(B175,resources!B:B,0)))</f>
        <v>1</v>
      </c>
      <c r="O175" s="83" t="str">
        <f>IFERROR(INDEX(resources!K:K,MATCH(B175,resources!B:B,0)),"fillme")</f>
        <v>hydro</v>
      </c>
      <c r="P175" s="89" t="str">
        <f t="shared" si="44"/>
        <v>hydro_2023_6</v>
      </c>
      <c r="Q175" s="87">
        <f>INDEX(elcc!G:G,MATCH(P175,elcc!D:D,0))</f>
        <v>0.74</v>
      </c>
      <c r="R175" s="89">
        <f t="shared" si="45"/>
        <v>1</v>
      </c>
      <c r="S175" s="89" t="s">
        <v>6314</v>
      </c>
      <c r="T175" s="89" t="s">
        <v>6314</v>
      </c>
      <c r="U175" s="90" t="str">
        <f t="shared" si="46"/>
        <v>ok</v>
      </c>
      <c r="V175" s="63" t="str">
        <f>INDEX(resources!F:F,MATCH(B175,resources!B:B,0))</f>
        <v>physical</v>
      </c>
      <c r="W175" s="110">
        <f t="shared" si="47"/>
        <v>1</v>
      </c>
      <c r="X175" s="110">
        <f t="shared" si="48"/>
        <v>0</v>
      </c>
      <c r="Y175" s="110" t="str">
        <f t="shared" si="49"/>
        <v>CLOVER_2_UNIT_energy_PCE40004_CONFIDENTIAL</v>
      </c>
      <c r="Z175" s="110">
        <f>IF(COUNTIFS($Y$2:Y175,Y175)=1,1,0)</f>
        <v>0</v>
      </c>
      <c r="AA175" s="110">
        <f>SUM($Z$2:Z175)*Z175</f>
        <v>0</v>
      </c>
      <c r="AB175" s="110">
        <f>COUNTIFS(resources!B:B,B175)</f>
        <v>1</v>
      </c>
      <c r="AC175" s="110">
        <f t="shared" si="50"/>
        <v>1</v>
      </c>
      <c r="AD175" s="110">
        <f t="shared" si="51"/>
        <v>1</v>
      </c>
      <c r="AE175" s="110">
        <f t="shared" si="52"/>
        <v>0</v>
      </c>
      <c r="AF175" s="110">
        <f t="shared" si="53"/>
        <v>1</v>
      </c>
      <c r="AG175" s="110">
        <f t="shared" si="54"/>
        <v>0</v>
      </c>
      <c r="AH175" s="110">
        <f t="shared" si="55"/>
        <v>0</v>
      </c>
      <c r="AI175" s="110">
        <f t="shared" si="56"/>
        <v>1</v>
      </c>
      <c r="AJ175" s="100">
        <f>ROW()</f>
        <v>175</v>
      </c>
      <c r="AK175" s="100" t="e">
        <f>INDEX('BadRows RECART'!$C$2:$C$1207,MATCH(monthly_gwh_mw!AJ175,'BadRows RECART'!$D$2:$D$1207,0))</f>
        <v>#N/A</v>
      </c>
    </row>
    <row r="176" spans="1:37" ht="20">
      <c r="A176" s="106" t="s">
        <v>3907</v>
      </c>
      <c r="B176" s="106" t="s">
        <v>2821</v>
      </c>
      <c r="C176" s="106" t="s">
        <v>6299</v>
      </c>
      <c r="D176" s="168">
        <v>2023</v>
      </c>
      <c r="E176" s="168">
        <v>7</v>
      </c>
      <c r="F176" s="199">
        <v>6.02640000000009E-2</v>
      </c>
      <c r="G176" s="212" t="s">
        <v>6314</v>
      </c>
      <c r="H176" s="212" t="s">
        <v>6314</v>
      </c>
      <c r="I176" s="106" t="s">
        <v>556</v>
      </c>
      <c r="K176" s="83" t="s">
        <v>6314</v>
      </c>
      <c r="L176" s="83" t="s">
        <v>6314</v>
      </c>
      <c r="M176" s="45" t="str">
        <f>IF(
ISNA(INDEX(resources!E:E,MATCH(B176,resources!B:B,0))),"fillme",
INDEX(resources!E:E,MATCH(B176,resources!B:B,0)))</f>
        <v>CAISO_Small_Hydro</v>
      </c>
      <c r="N176" s="45">
        <f>IF(
ISNA(INDEX(resources!J:J,MATCH(B176,resources!B:B,0))),"fillme",
INDEX(resources!J:J,MATCH(B176,resources!B:B,0)))</f>
        <v>1</v>
      </c>
      <c r="O176" s="83" t="str">
        <f>IFERROR(INDEX(resources!K:K,MATCH(B176,resources!B:B,0)),"fillme")</f>
        <v>hydro</v>
      </c>
      <c r="P176" s="89" t="str">
        <f t="shared" si="44"/>
        <v>hydro_2023_7</v>
      </c>
      <c r="Q176" s="87">
        <f>INDEX(elcc!G:G,MATCH(P176,elcc!D:D,0))</f>
        <v>0.73</v>
      </c>
      <c r="R176" s="89">
        <f t="shared" si="45"/>
        <v>1</v>
      </c>
      <c r="S176" s="89" t="s">
        <v>6314</v>
      </c>
      <c r="T176" s="89" t="s">
        <v>6314</v>
      </c>
      <c r="U176" s="90" t="str">
        <f t="shared" si="46"/>
        <v>ok</v>
      </c>
      <c r="V176" s="63" t="str">
        <f>INDEX(resources!F:F,MATCH(B176,resources!B:B,0))</f>
        <v>physical</v>
      </c>
      <c r="W176" s="110">
        <f t="shared" si="47"/>
        <v>1</v>
      </c>
      <c r="X176" s="110">
        <f t="shared" si="48"/>
        <v>0</v>
      </c>
      <c r="Y176" s="110" t="str">
        <f t="shared" si="49"/>
        <v>CLOVER_2_UNIT_energy_PCE40004_CONFIDENTIAL</v>
      </c>
      <c r="Z176" s="110">
        <f>IF(COUNTIFS($Y$2:Y176,Y176)=1,1,0)</f>
        <v>0</v>
      </c>
      <c r="AA176" s="110">
        <f>SUM($Z$2:Z176)*Z176</f>
        <v>0</v>
      </c>
      <c r="AB176" s="110">
        <f>COUNTIFS(resources!B:B,B176)</f>
        <v>1</v>
      </c>
      <c r="AC176" s="110">
        <f t="shared" si="50"/>
        <v>1</v>
      </c>
      <c r="AD176" s="110">
        <f t="shared" si="51"/>
        <v>1</v>
      </c>
      <c r="AE176" s="110">
        <f t="shared" si="52"/>
        <v>0</v>
      </c>
      <c r="AF176" s="110">
        <f t="shared" si="53"/>
        <v>1</v>
      </c>
      <c r="AG176" s="110">
        <f t="shared" si="54"/>
        <v>0</v>
      </c>
      <c r="AH176" s="110">
        <f t="shared" si="55"/>
        <v>0</v>
      </c>
      <c r="AI176" s="110">
        <f t="shared" si="56"/>
        <v>1</v>
      </c>
      <c r="AJ176" s="100">
        <f>ROW()</f>
        <v>176</v>
      </c>
      <c r="AK176" s="100" t="e">
        <f>INDEX('BadRows RECART'!$C$2:$C$1207,MATCH(monthly_gwh_mw!AJ176,'BadRows RECART'!$D$2:$D$1207,0))</f>
        <v>#N/A</v>
      </c>
    </row>
    <row r="177" spans="1:37" ht="20">
      <c r="A177" s="106" t="s">
        <v>3907</v>
      </c>
      <c r="B177" s="106" t="s">
        <v>2821</v>
      </c>
      <c r="C177" s="106" t="s">
        <v>6299</v>
      </c>
      <c r="D177" s="168">
        <v>2023</v>
      </c>
      <c r="E177" s="168">
        <v>8</v>
      </c>
      <c r="F177" s="199">
        <v>1.4879999999999772E-2</v>
      </c>
      <c r="G177" s="212" t="s">
        <v>6314</v>
      </c>
      <c r="H177" s="212" t="s">
        <v>6314</v>
      </c>
      <c r="I177" s="106" t="s">
        <v>556</v>
      </c>
      <c r="K177" s="83" t="s">
        <v>6314</v>
      </c>
      <c r="L177" s="83" t="s">
        <v>6314</v>
      </c>
      <c r="M177" s="45" t="str">
        <f>IF(
ISNA(INDEX(resources!E:E,MATCH(B177,resources!B:B,0))),"fillme",
INDEX(resources!E:E,MATCH(B177,resources!B:B,0)))</f>
        <v>CAISO_Small_Hydro</v>
      </c>
      <c r="N177" s="45">
        <f>IF(
ISNA(INDEX(resources!J:J,MATCH(B177,resources!B:B,0))),"fillme",
INDEX(resources!J:J,MATCH(B177,resources!B:B,0)))</f>
        <v>1</v>
      </c>
      <c r="O177" s="83" t="str">
        <f>IFERROR(INDEX(resources!K:K,MATCH(B177,resources!B:B,0)),"fillme")</f>
        <v>hydro</v>
      </c>
      <c r="P177" s="89" t="str">
        <f t="shared" si="44"/>
        <v>hydro_2023_8</v>
      </c>
      <c r="Q177" s="87">
        <f>INDEX(elcc!G:G,MATCH(P177,elcc!D:D,0))</f>
        <v>0.72</v>
      </c>
      <c r="R177" s="89">
        <f t="shared" si="45"/>
        <v>1</v>
      </c>
      <c r="S177" s="89" t="s">
        <v>6314</v>
      </c>
      <c r="T177" s="89" t="s">
        <v>6314</v>
      </c>
      <c r="U177" s="90" t="str">
        <f t="shared" si="46"/>
        <v>ok</v>
      </c>
      <c r="V177" s="63" t="str">
        <f>INDEX(resources!F:F,MATCH(B177,resources!B:B,0))</f>
        <v>physical</v>
      </c>
      <c r="W177" s="110">
        <f t="shared" si="47"/>
        <v>1</v>
      </c>
      <c r="X177" s="110">
        <f t="shared" si="48"/>
        <v>0</v>
      </c>
      <c r="Y177" s="110" t="str">
        <f t="shared" si="49"/>
        <v>CLOVER_2_UNIT_energy_PCE40004_CONFIDENTIAL</v>
      </c>
      <c r="Z177" s="110">
        <f>IF(COUNTIFS($Y$2:Y177,Y177)=1,1,0)</f>
        <v>0</v>
      </c>
      <c r="AA177" s="110">
        <f>SUM($Z$2:Z177)*Z177</f>
        <v>0</v>
      </c>
      <c r="AB177" s="110">
        <f>COUNTIFS(resources!B:B,B177)</f>
        <v>1</v>
      </c>
      <c r="AC177" s="110">
        <f t="shared" si="50"/>
        <v>1</v>
      </c>
      <c r="AD177" s="110">
        <f t="shared" si="51"/>
        <v>1</v>
      </c>
      <c r="AE177" s="110">
        <f t="shared" si="52"/>
        <v>0</v>
      </c>
      <c r="AF177" s="110">
        <f t="shared" si="53"/>
        <v>1</v>
      </c>
      <c r="AG177" s="110">
        <f t="shared" si="54"/>
        <v>0</v>
      </c>
      <c r="AH177" s="110">
        <f t="shared" si="55"/>
        <v>0</v>
      </c>
      <c r="AI177" s="110">
        <f t="shared" si="56"/>
        <v>1</v>
      </c>
      <c r="AJ177" s="100">
        <f>ROW()</f>
        <v>177</v>
      </c>
      <c r="AK177" s="100" t="e">
        <f>INDEX('BadRows RECART'!$C$2:$C$1207,MATCH(monthly_gwh_mw!AJ177,'BadRows RECART'!$D$2:$D$1207,0))</f>
        <v>#N/A</v>
      </c>
    </row>
    <row r="178" spans="1:37" ht="20">
      <c r="A178" s="106" t="s">
        <v>3907</v>
      </c>
      <c r="B178" s="106" t="s">
        <v>2821</v>
      </c>
      <c r="C178" s="106" t="s">
        <v>6299</v>
      </c>
      <c r="D178" s="168">
        <v>2023</v>
      </c>
      <c r="E178" s="168">
        <v>9</v>
      </c>
      <c r="F178" s="199">
        <v>4.1759999999999887E-2</v>
      </c>
      <c r="G178" s="212" t="s">
        <v>6314</v>
      </c>
      <c r="H178" s="212" t="s">
        <v>6314</v>
      </c>
      <c r="I178" s="106" t="s">
        <v>556</v>
      </c>
      <c r="K178" s="83" t="s">
        <v>6314</v>
      </c>
      <c r="L178" s="83" t="s">
        <v>6314</v>
      </c>
      <c r="M178" s="45" t="str">
        <f>IF(
ISNA(INDEX(resources!E:E,MATCH(B178,resources!B:B,0))),"fillme",
INDEX(resources!E:E,MATCH(B178,resources!B:B,0)))</f>
        <v>CAISO_Small_Hydro</v>
      </c>
      <c r="N178" s="45">
        <f>IF(
ISNA(INDEX(resources!J:J,MATCH(B178,resources!B:B,0))),"fillme",
INDEX(resources!J:J,MATCH(B178,resources!B:B,0)))</f>
        <v>1</v>
      </c>
      <c r="O178" s="83" t="str">
        <f>IFERROR(INDEX(resources!K:K,MATCH(B178,resources!B:B,0)),"fillme")</f>
        <v>hydro</v>
      </c>
      <c r="P178" s="89" t="str">
        <f t="shared" si="44"/>
        <v>hydro_2023_9</v>
      </c>
      <c r="Q178" s="87">
        <f>INDEX(elcc!G:G,MATCH(P178,elcc!D:D,0))</f>
        <v>0.71</v>
      </c>
      <c r="R178" s="89">
        <f t="shared" si="45"/>
        <v>1</v>
      </c>
      <c r="S178" s="89" t="s">
        <v>6314</v>
      </c>
      <c r="T178" s="89" t="s">
        <v>6314</v>
      </c>
      <c r="U178" s="90" t="str">
        <f t="shared" si="46"/>
        <v>ok</v>
      </c>
      <c r="V178" s="63" t="str">
        <f>INDEX(resources!F:F,MATCH(B178,resources!B:B,0))</f>
        <v>physical</v>
      </c>
      <c r="W178" s="110">
        <f t="shared" si="47"/>
        <v>1</v>
      </c>
      <c r="X178" s="110">
        <f t="shared" si="48"/>
        <v>0</v>
      </c>
      <c r="Y178" s="110" t="str">
        <f t="shared" si="49"/>
        <v>CLOVER_2_UNIT_energy_PCE40004_CONFIDENTIAL</v>
      </c>
      <c r="Z178" s="110">
        <f>IF(COUNTIFS($Y$2:Y178,Y178)=1,1,0)</f>
        <v>0</v>
      </c>
      <c r="AA178" s="110">
        <f>SUM($Z$2:Z178)*Z178</f>
        <v>0</v>
      </c>
      <c r="AB178" s="110">
        <f>COUNTIFS(resources!B:B,B178)</f>
        <v>1</v>
      </c>
      <c r="AC178" s="110">
        <f t="shared" si="50"/>
        <v>1</v>
      </c>
      <c r="AD178" s="110">
        <f t="shared" si="51"/>
        <v>1</v>
      </c>
      <c r="AE178" s="110">
        <f t="shared" si="52"/>
        <v>0</v>
      </c>
      <c r="AF178" s="110">
        <f t="shared" si="53"/>
        <v>1</v>
      </c>
      <c r="AG178" s="110">
        <f t="shared" si="54"/>
        <v>0</v>
      </c>
      <c r="AH178" s="110">
        <f t="shared" si="55"/>
        <v>0</v>
      </c>
      <c r="AI178" s="110">
        <f t="shared" si="56"/>
        <v>1</v>
      </c>
      <c r="AJ178" s="100">
        <f>ROW()</f>
        <v>178</v>
      </c>
      <c r="AK178" s="100" t="e">
        <f>INDEX('BadRows RECART'!$C$2:$C$1207,MATCH(monthly_gwh_mw!AJ178,'BadRows RECART'!$D$2:$D$1207,0))</f>
        <v>#N/A</v>
      </c>
    </row>
    <row r="179" spans="1:37" ht="20">
      <c r="A179" s="106" t="s">
        <v>3907</v>
      </c>
      <c r="B179" s="106" t="s">
        <v>2821</v>
      </c>
      <c r="C179" s="106" t="s">
        <v>6299</v>
      </c>
      <c r="D179" s="168">
        <v>2023</v>
      </c>
      <c r="E179" s="168">
        <v>10</v>
      </c>
      <c r="F179" s="199">
        <v>0.15028799999999906</v>
      </c>
      <c r="G179" s="212" t="s">
        <v>6314</v>
      </c>
      <c r="H179" s="212" t="s">
        <v>6314</v>
      </c>
      <c r="I179" s="106" t="s">
        <v>556</v>
      </c>
      <c r="K179" s="83" t="s">
        <v>6314</v>
      </c>
      <c r="L179" s="83" t="s">
        <v>6314</v>
      </c>
      <c r="M179" s="45" t="str">
        <f>IF(
ISNA(INDEX(resources!E:E,MATCH(B179,resources!B:B,0))),"fillme",
INDEX(resources!E:E,MATCH(B179,resources!B:B,0)))</f>
        <v>CAISO_Small_Hydro</v>
      </c>
      <c r="N179" s="45">
        <f>IF(
ISNA(INDEX(resources!J:J,MATCH(B179,resources!B:B,0))),"fillme",
INDEX(resources!J:J,MATCH(B179,resources!B:B,0)))</f>
        <v>1</v>
      </c>
      <c r="O179" s="83" t="str">
        <f>IFERROR(INDEX(resources!K:K,MATCH(B179,resources!B:B,0)),"fillme")</f>
        <v>hydro</v>
      </c>
      <c r="P179" s="89" t="str">
        <f t="shared" si="44"/>
        <v>hydro_2023_10</v>
      </c>
      <c r="Q179" s="87">
        <f>INDEX(elcc!G:G,MATCH(P179,elcc!D:D,0))</f>
        <v>0.64</v>
      </c>
      <c r="R179" s="89">
        <f t="shared" si="45"/>
        <v>1</v>
      </c>
      <c r="S179" s="89" t="s">
        <v>6314</v>
      </c>
      <c r="T179" s="89" t="s">
        <v>6314</v>
      </c>
      <c r="U179" s="90" t="str">
        <f t="shared" si="46"/>
        <v>ok</v>
      </c>
      <c r="V179" s="63" t="str">
        <f>INDEX(resources!F:F,MATCH(B179,resources!B:B,0))</f>
        <v>physical</v>
      </c>
      <c r="W179" s="110">
        <f t="shared" si="47"/>
        <v>1</v>
      </c>
      <c r="X179" s="110">
        <f t="shared" si="48"/>
        <v>0</v>
      </c>
      <c r="Y179" s="110" t="str">
        <f t="shared" si="49"/>
        <v>CLOVER_2_UNIT_energy_PCE40004_CONFIDENTIAL</v>
      </c>
      <c r="Z179" s="110">
        <f>IF(COUNTIFS($Y$2:Y179,Y179)=1,1,0)</f>
        <v>0</v>
      </c>
      <c r="AA179" s="110">
        <f>SUM($Z$2:Z179)*Z179</f>
        <v>0</v>
      </c>
      <c r="AB179" s="110">
        <f>COUNTIFS(resources!B:B,B179)</f>
        <v>1</v>
      </c>
      <c r="AC179" s="110">
        <f t="shared" si="50"/>
        <v>1</v>
      </c>
      <c r="AD179" s="110">
        <f t="shared" si="51"/>
        <v>1</v>
      </c>
      <c r="AE179" s="110">
        <f t="shared" si="52"/>
        <v>0</v>
      </c>
      <c r="AF179" s="110">
        <f t="shared" si="53"/>
        <v>1</v>
      </c>
      <c r="AG179" s="110">
        <f t="shared" si="54"/>
        <v>0</v>
      </c>
      <c r="AH179" s="110">
        <f t="shared" si="55"/>
        <v>0</v>
      </c>
      <c r="AI179" s="110">
        <f t="shared" si="56"/>
        <v>1</v>
      </c>
      <c r="AJ179" s="100">
        <f>ROW()</f>
        <v>179</v>
      </c>
      <c r="AK179" s="100" t="e">
        <f>INDEX('BadRows RECART'!$C$2:$C$1207,MATCH(monthly_gwh_mw!AJ179,'BadRows RECART'!$D$2:$D$1207,0))</f>
        <v>#N/A</v>
      </c>
    </row>
    <row r="180" spans="1:37" ht="20">
      <c r="A180" s="106" t="s">
        <v>3907</v>
      </c>
      <c r="B180" s="106" t="s">
        <v>2821</v>
      </c>
      <c r="C180" s="106" t="s">
        <v>6299</v>
      </c>
      <c r="D180" s="168">
        <v>2023</v>
      </c>
      <c r="E180" s="168">
        <v>11</v>
      </c>
      <c r="F180" s="199">
        <v>0.3628800000000022</v>
      </c>
      <c r="G180" s="212" t="s">
        <v>6314</v>
      </c>
      <c r="H180" s="212" t="s">
        <v>6314</v>
      </c>
      <c r="I180" s="106" t="s">
        <v>556</v>
      </c>
      <c r="K180" s="83" t="s">
        <v>6314</v>
      </c>
      <c r="L180" s="83" t="s">
        <v>6314</v>
      </c>
      <c r="M180" s="45" t="str">
        <f>IF(
ISNA(INDEX(resources!E:E,MATCH(B180,resources!B:B,0))),"fillme",
INDEX(resources!E:E,MATCH(B180,resources!B:B,0)))</f>
        <v>CAISO_Small_Hydro</v>
      </c>
      <c r="N180" s="45">
        <f>IF(
ISNA(INDEX(resources!J:J,MATCH(B180,resources!B:B,0))),"fillme",
INDEX(resources!J:J,MATCH(B180,resources!B:B,0)))</f>
        <v>1</v>
      </c>
      <c r="O180" s="83" t="str">
        <f>IFERROR(INDEX(resources!K:K,MATCH(B180,resources!B:B,0)),"fillme")</f>
        <v>hydro</v>
      </c>
      <c r="P180" s="89" t="str">
        <f t="shared" si="44"/>
        <v>hydro_2023_11</v>
      </c>
      <c r="Q180" s="87">
        <f>INDEX(elcc!G:G,MATCH(P180,elcc!D:D,0))</f>
        <v>0.56000000000000005</v>
      </c>
      <c r="R180" s="89">
        <f t="shared" si="45"/>
        <v>1</v>
      </c>
      <c r="S180" s="89" t="s">
        <v>6314</v>
      </c>
      <c r="T180" s="89" t="s">
        <v>6314</v>
      </c>
      <c r="U180" s="90" t="str">
        <f t="shared" si="46"/>
        <v>ok</v>
      </c>
      <c r="V180" s="63" t="str">
        <f>INDEX(resources!F:F,MATCH(B180,resources!B:B,0))</f>
        <v>physical</v>
      </c>
      <c r="W180" s="110">
        <f t="shared" si="47"/>
        <v>1</v>
      </c>
      <c r="X180" s="110">
        <f t="shared" si="48"/>
        <v>0</v>
      </c>
      <c r="Y180" s="110" t="str">
        <f t="shared" si="49"/>
        <v>CLOVER_2_UNIT_energy_PCE40004_CONFIDENTIAL</v>
      </c>
      <c r="Z180" s="110">
        <f>IF(COUNTIFS($Y$2:Y180,Y180)=1,1,0)</f>
        <v>0</v>
      </c>
      <c r="AA180" s="110">
        <f>SUM($Z$2:Z180)*Z180</f>
        <v>0</v>
      </c>
      <c r="AB180" s="110">
        <f>COUNTIFS(resources!B:B,B180)</f>
        <v>1</v>
      </c>
      <c r="AC180" s="110">
        <f t="shared" si="50"/>
        <v>1</v>
      </c>
      <c r="AD180" s="110">
        <f t="shared" si="51"/>
        <v>1</v>
      </c>
      <c r="AE180" s="110">
        <f t="shared" si="52"/>
        <v>0</v>
      </c>
      <c r="AF180" s="110">
        <f t="shared" si="53"/>
        <v>1</v>
      </c>
      <c r="AG180" s="110">
        <f t="shared" si="54"/>
        <v>0</v>
      </c>
      <c r="AH180" s="110">
        <f t="shared" si="55"/>
        <v>0</v>
      </c>
      <c r="AI180" s="110">
        <f t="shared" si="56"/>
        <v>1</v>
      </c>
      <c r="AJ180" s="100">
        <f>ROW()</f>
        <v>180</v>
      </c>
      <c r="AK180" s="100" t="e">
        <f>INDEX('BadRows RECART'!$C$2:$C$1207,MATCH(monthly_gwh_mw!AJ180,'BadRows RECART'!$D$2:$D$1207,0))</f>
        <v>#N/A</v>
      </c>
    </row>
    <row r="181" spans="1:37" ht="20">
      <c r="A181" s="106" t="s">
        <v>3907</v>
      </c>
      <c r="B181" s="106" t="s">
        <v>2821</v>
      </c>
      <c r="C181" s="106" t="s">
        <v>6299</v>
      </c>
      <c r="D181" s="168">
        <v>2023</v>
      </c>
      <c r="E181" s="168">
        <v>12</v>
      </c>
      <c r="F181" s="199">
        <v>0.47305200000000708</v>
      </c>
      <c r="G181" s="212" t="s">
        <v>6314</v>
      </c>
      <c r="H181" s="212" t="s">
        <v>6314</v>
      </c>
      <c r="I181" s="106" t="s">
        <v>556</v>
      </c>
      <c r="K181" s="83" t="s">
        <v>6314</v>
      </c>
      <c r="L181" s="83" t="s">
        <v>6314</v>
      </c>
      <c r="M181" s="45" t="str">
        <f>IF(
ISNA(INDEX(resources!E:E,MATCH(B181,resources!B:B,0))),"fillme",
INDEX(resources!E:E,MATCH(B181,resources!B:B,0)))</f>
        <v>CAISO_Small_Hydro</v>
      </c>
      <c r="N181" s="45">
        <f>IF(
ISNA(INDEX(resources!J:J,MATCH(B181,resources!B:B,0))),"fillme",
INDEX(resources!J:J,MATCH(B181,resources!B:B,0)))</f>
        <v>1</v>
      </c>
      <c r="O181" s="83" t="str">
        <f>IFERROR(INDEX(resources!K:K,MATCH(B181,resources!B:B,0)),"fillme")</f>
        <v>hydro</v>
      </c>
      <c r="P181" s="89" t="str">
        <f t="shared" ref="P181:P244" si="57">O181&amp;"_"&amp;D181&amp;"_"&amp;E181</f>
        <v>hydro_2023_12</v>
      </c>
      <c r="Q181" s="87">
        <f>INDEX(elcc!G:G,MATCH(P181,elcc!D:D,0))</f>
        <v>0.64</v>
      </c>
      <c r="R181" s="89">
        <f t="shared" ref="R181:R244" si="58">IF(O181="battery",MIN(1,J181/4),1)</f>
        <v>1</v>
      </c>
      <c r="S181" s="89" t="s">
        <v>6314</v>
      </c>
      <c r="T181" s="89" t="s">
        <v>6314</v>
      </c>
      <c r="U181" s="90" t="str">
        <f t="shared" ref="U181:U244" si="59">IF(ISERROR(T181),"error in NQC data entry; please check blue and purple data entered. You need to provide either a contracted NQC value in Column G, or allow the template to calculate one using Columns H,L,Q, and R","ok")</f>
        <v>ok</v>
      </c>
      <c r="V181" s="63" t="str">
        <f>INDEX(resources!F:F,MATCH(B181,resources!B:B,0))</f>
        <v>physical</v>
      </c>
      <c r="W181" s="110">
        <f t="shared" ref="W181:W244" si="60">(F181&gt;0)*1</f>
        <v>1</v>
      </c>
      <c r="X181" s="110">
        <f t="shared" ref="X181:X244" si="61">COUNTIFS(G181:H181,"&gt;0")</f>
        <v>0</v>
      </c>
      <c r="Y181" s="110" t="str">
        <f t="shared" ref="Y181:Y244" si="62">B181&amp;"_"&amp;C181&amp;"_"&amp;K181</f>
        <v>CLOVER_2_UNIT_energy_PCE40004_CONFIDENTIAL</v>
      </c>
      <c r="Z181" s="110">
        <f>IF(COUNTIFS($Y$2:Y181,Y181)=1,1,0)</f>
        <v>0</v>
      </c>
      <c r="AA181" s="110">
        <f>SUM($Z$2:Z181)*Z181</f>
        <v>0</v>
      </c>
      <c r="AB181" s="110">
        <f>COUNTIFS(resources!B:B,B181)</f>
        <v>1</v>
      </c>
      <c r="AC181" s="110">
        <f t="shared" ref="AC181:AC244" si="63">AND(ISNUMBER(D181),(D181&gt;2019))*1</f>
        <v>1</v>
      </c>
      <c r="AD181" s="110">
        <f t="shared" ref="AD181:AD244" si="64">AND(ISNUMBER(E181),E181&gt;=1,E181&lt;=12)*1</f>
        <v>1</v>
      </c>
      <c r="AE181" s="110">
        <f t="shared" ref="AE181:AE244" si="65">AND(COUNT(G181:H181)=1,COUNT(F181)=1)*1</f>
        <v>0</v>
      </c>
      <c r="AF181" s="110">
        <f t="shared" ref="AF181:AF244" si="66">(COUNTIFS(K181:O181,"fillme")=0)*1</f>
        <v>1</v>
      </c>
      <c r="AG181" s="110">
        <f t="shared" ref="AG181:AG244" si="67">ISNUMBER(L181)*1</f>
        <v>0</v>
      </c>
      <c r="AH181" s="110">
        <f t="shared" ref="AH181:AH244" si="68">NOT(AND(G181&gt;0,H181&gt;0))*1</f>
        <v>0</v>
      </c>
      <c r="AI181" s="110">
        <f t="shared" ref="AI181:AI244" si="69">(U181="ok")*1</f>
        <v>1</v>
      </c>
      <c r="AJ181" s="100">
        <f>ROW()</f>
        <v>181</v>
      </c>
      <c r="AK181" s="100" t="e">
        <f>INDEX('BadRows RECART'!$C$2:$C$1207,MATCH(monthly_gwh_mw!AJ181,'BadRows RECART'!$D$2:$D$1207,0))</f>
        <v>#N/A</v>
      </c>
    </row>
    <row r="182" spans="1:37" ht="20">
      <c r="A182" s="106" t="s">
        <v>3907</v>
      </c>
      <c r="B182" s="106" t="s">
        <v>2821</v>
      </c>
      <c r="C182" s="106" t="s">
        <v>6299</v>
      </c>
      <c r="D182" s="168">
        <v>2024</v>
      </c>
      <c r="E182" s="168">
        <v>1</v>
      </c>
      <c r="F182" s="199">
        <v>0.46574399999999344</v>
      </c>
      <c r="G182" s="212" t="s">
        <v>6314</v>
      </c>
      <c r="H182" s="212" t="s">
        <v>6314</v>
      </c>
      <c r="I182" s="106" t="s">
        <v>556</v>
      </c>
      <c r="K182" s="83" t="s">
        <v>6314</v>
      </c>
      <c r="L182" s="83" t="s">
        <v>6314</v>
      </c>
      <c r="M182" s="45" t="str">
        <f>IF(
ISNA(INDEX(resources!E:E,MATCH(B182,resources!B:B,0))),"fillme",
INDEX(resources!E:E,MATCH(B182,resources!B:B,0)))</f>
        <v>CAISO_Small_Hydro</v>
      </c>
      <c r="N182" s="45">
        <f>IF(
ISNA(INDEX(resources!J:J,MATCH(B182,resources!B:B,0))),"fillme",
INDEX(resources!J:J,MATCH(B182,resources!B:B,0)))</f>
        <v>1</v>
      </c>
      <c r="O182" s="83" t="str">
        <f>IFERROR(INDEX(resources!K:K,MATCH(B182,resources!B:B,0)),"fillme")</f>
        <v>hydro</v>
      </c>
      <c r="P182" s="89" t="str">
        <f t="shared" si="57"/>
        <v>hydro_2024_1</v>
      </c>
      <c r="Q182" s="87">
        <f>INDEX(elcc!G:G,MATCH(P182,elcc!D:D,0))</f>
        <v>0.6</v>
      </c>
      <c r="R182" s="89">
        <f t="shared" si="58"/>
        <v>1</v>
      </c>
      <c r="S182" s="89" t="s">
        <v>6314</v>
      </c>
      <c r="T182" s="89" t="s">
        <v>6314</v>
      </c>
      <c r="U182" s="90" t="str">
        <f t="shared" si="59"/>
        <v>ok</v>
      </c>
      <c r="V182" s="63" t="str">
        <f>INDEX(resources!F:F,MATCH(B182,resources!B:B,0))</f>
        <v>physical</v>
      </c>
      <c r="W182" s="110">
        <f t="shared" si="60"/>
        <v>1</v>
      </c>
      <c r="X182" s="110">
        <f t="shared" si="61"/>
        <v>0</v>
      </c>
      <c r="Y182" s="110" t="str">
        <f t="shared" si="62"/>
        <v>CLOVER_2_UNIT_energy_PCE40004_CONFIDENTIAL</v>
      </c>
      <c r="Z182" s="110">
        <f>IF(COUNTIFS($Y$2:Y182,Y182)=1,1,0)</f>
        <v>0</v>
      </c>
      <c r="AA182" s="110">
        <f>SUM($Z$2:Z182)*Z182</f>
        <v>0</v>
      </c>
      <c r="AB182" s="110">
        <f>COUNTIFS(resources!B:B,B182)</f>
        <v>1</v>
      </c>
      <c r="AC182" s="110">
        <f t="shared" si="63"/>
        <v>1</v>
      </c>
      <c r="AD182" s="110">
        <f t="shared" si="64"/>
        <v>1</v>
      </c>
      <c r="AE182" s="110">
        <f t="shared" si="65"/>
        <v>0</v>
      </c>
      <c r="AF182" s="110">
        <f t="shared" si="66"/>
        <v>1</v>
      </c>
      <c r="AG182" s="110">
        <f t="shared" si="67"/>
        <v>0</v>
      </c>
      <c r="AH182" s="110">
        <f t="shared" si="68"/>
        <v>0</v>
      </c>
      <c r="AI182" s="110">
        <f t="shared" si="69"/>
        <v>1</v>
      </c>
      <c r="AJ182" s="100">
        <f>ROW()</f>
        <v>182</v>
      </c>
      <c r="AK182" s="100" t="e">
        <f>INDEX('BadRows RECART'!$C$2:$C$1207,MATCH(monthly_gwh_mw!AJ182,'BadRows RECART'!$D$2:$D$1207,0))</f>
        <v>#N/A</v>
      </c>
    </row>
    <row r="183" spans="1:37" ht="20">
      <c r="A183" s="106" t="s">
        <v>3907</v>
      </c>
      <c r="B183" s="106" t="s">
        <v>2821</v>
      </c>
      <c r="C183" s="106" t="s">
        <v>6299</v>
      </c>
      <c r="D183" s="168">
        <v>2024</v>
      </c>
      <c r="E183" s="168">
        <v>2</v>
      </c>
      <c r="F183" s="199">
        <v>0.51878399999999647</v>
      </c>
      <c r="G183" s="212" t="s">
        <v>6314</v>
      </c>
      <c r="H183" s="212" t="s">
        <v>6314</v>
      </c>
      <c r="I183" s="106" t="s">
        <v>556</v>
      </c>
      <c r="K183" s="83" t="s">
        <v>6314</v>
      </c>
      <c r="L183" s="83" t="s">
        <v>6314</v>
      </c>
      <c r="M183" s="45" t="str">
        <f>IF(
ISNA(INDEX(resources!E:E,MATCH(B183,resources!B:B,0))),"fillme",
INDEX(resources!E:E,MATCH(B183,resources!B:B,0)))</f>
        <v>CAISO_Small_Hydro</v>
      </c>
      <c r="N183" s="45">
        <f>IF(
ISNA(INDEX(resources!J:J,MATCH(B183,resources!B:B,0))),"fillme",
INDEX(resources!J:J,MATCH(B183,resources!B:B,0)))</f>
        <v>1</v>
      </c>
      <c r="O183" s="83" t="str">
        <f>IFERROR(INDEX(resources!K:K,MATCH(B183,resources!B:B,0)),"fillme")</f>
        <v>hydro</v>
      </c>
      <c r="P183" s="89" t="str">
        <f t="shared" si="57"/>
        <v>hydro_2024_2</v>
      </c>
      <c r="Q183" s="87">
        <f>INDEX(elcc!G:G,MATCH(P183,elcc!D:D,0))</f>
        <v>0.7</v>
      </c>
      <c r="R183" s="89">
        <f t="shared" si="58"/>
        <v>1</v>
      </c>
      <c r="S183" s="89" t="s">
        <v>6314</v>
      </c>
      <c r="T183" s="89" t="s">
        <v>6314</v>
      </c>
      <c r="U183" s="90" t="str">
        <f t="shared" si="59"/>
        <v>ok</v>
      </c>
      <c r="V183" s="63" t="str">
        <f>INDEX(resources!F:F,MATCH(B183,resources!B:B,0))</f>
        <v>physical</v>
      </c>
      <c r="W183" s="110">
        <f t="shared" si="60"/>
        <v>1</v>
      </c>
      <c r="X183" s="110">
        <f t="shared" si="61"/>
        <v>0</v>
      </c>
      <c r="Y183" s="110" t="str">
        <f t="shared" si="62"/>
        <v>CLOVER_2_UNIT_energy_PCE40004_CONFIDENTIAL</v>
      </c>
      <c r="Z183" s="110">
        <f>IF(COUNTIFS($Y$2:Y183,Y183)=1,1,0)</f>
        <v>0</v>
      </c>
      <c r="AA183" s="110">
        <f>SUM($Z$2:Z183)*Z183</f>
        <v>0</v>
      </c>
      <c r="AB183" s="110">
        <f>COUNTIFS(resources!B:B,B183)</f>
        <v>1</v>
      </c>
      <c r="AC183" s="110">
        <f t="shared" si="63"/>
        <v>1</v>
      </c>
      <c r="AD183" s="110">
        <f t="shared" si="64"/>
        <v>1</v>
      </c>
      <c r="AE183" s="110">
        <f t="shared" si="65"/>
        <v>0</v>
      </c>
      <c r="AF183" s="110">
        <f t="shared" si="66"/>
        <v>1</v>
      </c>
      <c r="AG183" s="110">
        <f t="shared" si="67"/>
        <v>0</v>
      </c>
      <c r="AH183" s="110">
        <f t="shared" si="68"/>
        <v>0</v>
      </c>
      <c r="AI183" s="110">
        <f t="shared" si="69"/>
        <v>1</v>
      </c>
      <c r="AJ183" s="100">
        <f>ROW()</f>
        <v>183</v>
      </c>
      <c r="AK183" s="100" t="e">
        <f>INDEX('BadRows RECART'!$C$2:$C$1207,MATCH(monthly_gwh_mw!AJ183,'BadRows RECART'!$D$2:$D$1207,0))</f>
        <v>#N/A</v>
      </c>
    </row>
    <row r="184" spans="1:37" ht="20">
      <c r="A184" s="106" t="s">
        <v>3907</v>
      </c>
      <c r="B184" s="106" t="s">
        <v>2821</v>
      </c>
      <c r="C184" s="106" t="s">
        <v>6299</v>
      </c>
      <c r="D184" s="168">
        <v>2024</v>
      </c>
      <c r="E184" s="168">
        <v>3</v>
      </c>
      <c r="F184" s="199">
        <v>0.55130399999999657</v>
      </c>
      <c r="G184" s="212" t="s">
        <v>6314</v>
      </c>
      <c r="H184" s="212" t="s">
        <v>6314</v>
      </c>
      <c r="I184" s="106" t="s">
        <v>556</v>
      </c>
      <c r="K184" s="83" t="s">
        <v>6314</v>
      </c>
      <c r="L184" s="83" t="s">
        <v>6314</v>
      </c>
      <c r="M184" s="45" t="str">
        <f>IF(
ISNA(INDEX(resources!E:E,MATCH(B184,resources!B:B,0))),"fillme",
INDEX(resources!E:E,MATCH(B184,resources!B:B,0)))</f>
        <v>CAISO_Small_Hydro</v>
      </c>
      <c r="N184" s="45">
        <f>IF(
ISNA(INDEX(resources!J:J,MATCH(B184,resources!B:B,0))),"fillme",
INDEX(resources!J:J,MATCH(B184,resources!B:B,0)))</f>
        <v>1</v>
      </c>
      <c r="O184" s="83" t="str">
        <f>IFERROR(INDEX(resources!K:K,MATCH(B184,resources!B:B,0)),"fillme")</f>
        <v>hydro</v>
      </c>
      <c r="P184" s="89" t="str">
        <f t="shared" si="57"/>
        <v>hydro_2024_3</v>
      </c>
      <c r="Q184" s="87">
        <f>INDEX(elcc!G:G,MATCH(P184,elcc!D:D,0))</f>
        <v>0.73</v>
      </c>
      <c r="R184" s="89">
        <f t="shared" si="58"/>
        <v>1</v>
      </c>
      <c r="S184" s="89" t="s">
        <v>6314</v>
      </c>
      <c r="T184" s="89" t="s">
        <v>6314</v>
      </c>
      <c r="U184" s="90" t="str">
        <f t="shared" si="59"/>
        <v>ok</v>
      </c>
      <c r="V184" s="63" t="str">
        <f>INDEX(resources!F:F,MATCH(B184,resources!B:B,0))</f>
        <v>physical</v>
      </c>
      <c r="W184" s="110">
        <f t="shared" si="60"/>
        <v>1</v>
      </c>
      <c r="X184" s="110">
        <f t="shared" si="61"/>
        <v>0</v>
      </c>
      <c r="Y184" s="110" t="str">
        <f t="shared" si="62"/>
        <v>CLOVER_2_UNIT_energy_PCE40004_CONFIDENTIAL</v>
      </c>
      <c r="Z184" s="110">
        <f>IF(COUNTIFS($Y$2:Y184,Y184)=1,1,0)</f>
        <v>0</v>
      </c>
      <c r="AA184" s="110">
        <f>SUM($Z$2:Z184)*Z184</f>
        <v>0</v>
      </c>
      <c r="AB184" s="110">
        <f>COUNTIFS(resources!B:B,B184)</f>
        <v>1</v>
      </c>
      <c r="AC184" s="110">
        <f t="shared" si="63"/>
        <v>1</v>
      </c>
      <c r="AD184" s="110">
        <f t="shared" si="64"/>
        <v>1</v>
      </c>
      <c r="AE184" s="110">
        <f t="shared" si="65"/>
        <v>0</v>
      </c>
      <c r="AF184" s="110">
        <f t="shared" si="66"/>
        <v>1</v>
      </c>
      <c r="AG184" s="110">
        <f t="shared" si="67"/>
        <v>0</v>
      </c>
      <c r="AH184" s="110">
        <f t="shared" si="68"/>
        <v>0</v>
      </c>
      <c r="AI184" s="110">
        <f t="shared" si="69"/>
        <v>1</v>
      </c>
      <c r="AJ184" s="100">
        <f>ROW()</f>
        <v>184</v>
      </c>
      <c r="AK184" s="100" t="e">
        <f>INDEX('BadRows RECART'!$C$2:$C$1207,MATCH(monthly_gwh_mw!AJ184,'BadRows RECART'!$D$2:$D$1207,0))</f>
        <v>#N/A</v>
      </c>
    </row>
    <row r="185" spans="1:37" ht="20">
      <c r="A185" s="106" t="s">
        <v>3907</v>
      </c>
      <c r="B185" s="106" t="s">
        <v>2821</v>
      </c>
      <c r="C185" s="106" t="s">
        <v>6299</v>
      </c>
      <c r="D185" s="168">
        <v>2024</v>
      </c>
      <c r="E185" s="168">
        <v>4</v>
      </c>
      <c r="F185" s="199">
        <v>0.47520000000000717</v>
      </c>
      <c r="G185" s="212" t="s">
        <v>6314</v>
      </c>
      <c r="H185" s="212" t="s">
        <v>6314</v>
      </c>
      <c r="I185" s="106" t="s">
        <v>556</v>
      </c>
      <c r="K185" s="83" t="s">
        <v>6314</v>
      </c>
      <c r="L185" s="83" t="s">
        <v>6314</v>
      </c>
      <c r="M185" s="45" t="str">
        <f>IF(
ISNA(INDEX(resources!E:E,MATCH(B185,resources!B:B,0))),"fillme",
INDEX(resources!E:E,MATCH(B185,resources!B:B,0)))</f>
        <v>CAISO_Small_Hydro</v>
      </c>
      <c r="N185" s="45">
        <f>IF(
ISNA(INDEX(resources!J:J,MATCH(B185,resources!B:B,0))),"fillme",
INDEX(resources!J:J,MATCH(B185,resources!B:B,0)))</f>
        <v>1</v>
      </c>
      <c r="O185" s="83" t="str">
        <f>IFERROR(INDEX(resources!K:K,MATCH(B185,resources!B:B,0)),"fillme")</f>
        <v>hydro</v>
      </c>
      <c r="P185" s="89" t="str">
        <f t="shared" si="57"/>
        <v>hydro_2024_4</v>
      </c>
      <c r="Q185" s="87">
        <f>INDEX(elcc!G:G,MATCH(P185,elcc!D:D,0))</f>
        <v>0.72</v>
      </c>
      <c r="R185" s="89">
        <f t="shared" si="58"/>
        <v>1</v>
      </c>
      <c r="S185" s="89" t="s">
        <v>6314</v>
      </c>
      <c r="T185" s="89" t="s">
        <v>6314</v>
      </c>
      <c r="U185" s="90" t="str">
        <f t="shared" si="59"/>
        <v>ok</v>
      </c>
      <c r="V185" s="63" t="str">
        <f>INDEX(resources!F:F,MATCH(B185,resources!B:B,0))</f>
        <v>physical</v>
      </c>
      <c r="W185" s="110">
        <f t="shared" si="60"/>
        <v>1</v>
      </c>
      <c r="X185" s="110">
        <f t="shared" si="61"/>
        <v>0</v>
      </c>
      <c r="Y185" s="110" t="str">
        <f t="shared" si="62"/>
        <v>CLOVER_2_UNIT_energy_PCE40004_CONFIDENTIAL</v>
      </c>
      <c r="Z185" s="110">
        <f>IF(COUNTIFS($Y$2:Y185,Y185)=1,1,0)</f>
        <v>0</v>
      </c>
      <c r="AA185" s="110">
        <f>SUM($Z$2:Z185)*Z185</f>
        <v>0</v>
      </c>
      <c r="AB185" s="110">
        <f>COUNTIFS(resources!B:B,B185)</f>
        <v>1</v>
      </c>
      <c r="AC185" s="110">
        <f t="shared" si="63"/>
        <v>1</v>
      </c>
      <c r="AD185" s="110">
        <f t="shared" si="64"/>
        <v>1</v>
      </c>
      <c r="AE185" s="110">
        <f t="shared" si="65"/>
        <v>0</v>
      </c>
      <c r="AF185" s="110">
        <f t="shared" si="66"/>
        <v>1</v>
      </c>
      <c r="AG185" s="110">
        <f t="shared" si="67"/>
        <v>0</v>
      </c>
      <c r="AH185" s="110">
        <f t="shared" si="68"/>
        <v>0</v>
      </c>
      <c r="AI185" s="110">
        <f t="shared" si="69"/>
        <v>1</v>
      </c>
      <c r="AJ185" s="100">
        <f>ROW()</f>
        <v>185</v>
      </c>
      <c r="AK185" s="100" t="e">
        <f>INDEX('BadRows RECART'!$C$2:$C$1207,MATCH(monthly_gwh_mw!AJ185,'BadRows RECART'!$D$2:$D$1207,0))</f>
        <v>#N/A</v>
      </c>
    </row>
    <row r="186" spans="1:37" ht="20">
      <c r="A186" s="106" t="s">
        <v>3907</v>
      </c>
      <c r="B186" s="106" t="s">
        <v>2821</v>
      </c>
      <c r="C186" s="106" t="s">
        <v>6299</v>
      </c>
      <c r="D186" s="168">
        <v>2024</v>
      </c>
      <c r="E186" s="168">
        <v>5</v>
      </c>
      <c r="F186" s="199">
        <v>0.29685600000000062</v>
      </c>
      <c r="G186" s="212" t="s">
        <v>6314</v>
      </c>
      <c r="H186" s="212" t="s">
        <v>6314</v>
      </c>
      <c r="I186" s="106" t="s">
        <v>556</v>
      </c>
      <c r="K186" s="83" t="s">
        <v>6314</v>
      </c>
      <c r="L186" s="83" t="s">
        <v>6314</v>
      </c>
      <c r="M186" s="45" t="str">
        <f>IF(
ISNA(INDEX(resources!E:E,MATCH(B186,resources!B:B,0))),"fillme",
INDEX(resources!E:E,MATCH(B186,resources!B:B,0)))</f>
        <v>CAISO_Small_Hydro</v>
      </c>
      <c r="N186" s="45">
        <f>IF(
ISNA(INDEX(resources!J:J,MATCH(B186,resources!B:B,0))),"fillme",
INDEX(resources!J:J,MATCH(B186,resources!B:B,0)))</f>
        <v>1</v>
      </c>
      <c r="O186" s="83" t="str">
        <f>IFERROR(INDEX(resources!K:K,MATCH(B186,resources!B:B,0)),"fillme")</f>
        <v>hydro</v>
      </c>
      <c r="P186" s="89" t="str">
        <f t="shared" si="57"/>
        <v>hydro_2024_5</v>
      </c>
      <c r="Q186" s="87">
        <f>INDEX(elcc!G:G,MATCH(P186,elcc!D:D,0))</f>
        <v>0.69</v>
      </c>
      <c r="R186" s="89">
        <f t="shared" si="58"/>
        <v>1</v>
      </c>
      <c r="S186" s="89" t="s">
        <v>6314</v>
      </c>
      <c r="T186" s="89" t="s">
        <v>6314</v>
      </c>
      <c r="U186" s="90" t="str">
        <f t="shared" si="59"/>
        <v>ok</v>
      </c>
      <c r="V186" s="63" t="str">
        <f>INDEX(resources!F:F,MATCH(B186,resources!B:B,0))</f>
        <v>physical</v>
      </c>
      <c r="W186" s="110">
        <f t="shared" si="60"/>
        <v>1</v>
      </c>
      <c r="X186" s="110">
        <f t="shared" si="61"/>
        <v>0</v>
      </c>
      <c r="Y186" s="110" t="str">
        <f t="shared" si="62"/>
        <v>CLOVER_2_UNIT_energy_PCE40004_CONFIDENTIAL</v>
      </c>
      <c r="Z186" s="110">
        <f>IF(COUNTIFS($Y$2:Y186,Y186)=1,1,0)</f>
        <v>0</v>
      </c>
      <c r="AA186" s="110">
        <f>SUM($Z$2:Z186)*Z186</f>
        <v>0</v>
      </c>
      <c r="AB186" s="110">
        <f>COUNTIFS(resources!B:B,B186)</f>
        <v>1</v>
      </c>
      <c r="AC186" s="110">
        <f t="shared" si="63"/>
        <v>1</v>
      </c>
      <c r="AD186" s="110">
        <f t="shared" si="64"/>
        <v>1</v>
      </c>
      <c r="AE186" s="110">
        <f t="shared" si="65"/>
        <v>0</v>
      </c>
      <c r="AF186" s="110">
        <f t="shared" si="66"/>
        <v>1</v>
      </c>
      <c r="AG186" s="110">
        <f t="shared" si="67"/>
        <v>0</v>
      </c>
      <c r="AH186" s="110">
        <f t="shared" si="68"/>
        <v>0</v>
      </c>
      <c r="AI186" s="110">
        <f t="shared" si="69"/>
        <v>1</v>
      </c>
      <c r="AJ186" s="100">
        <f>ROW()</f>
        <v>186</v>
      </c>
      <c r="AK186" s="100" t="e">
        <f>INDEX('BadRows RECART'!$C$2:$C$1207,MATCH(monthly_gwh_mw!AJ186,'BadRows RECART'!$D$2:$D$1207,0))</f>
        <v>#N/A</v>
      </c>
    </row>
    <row r="187" spans="1:37" ht="20">
      <c r="A187" s="106" t="s">
        <v>3907</v>
      </c>
      <c r="B187" s="106" t="s">
        <v>2821</v>
      </c>
      <c r="C187" s="106" t="s">
        <v>6299</v>
      </c>
      <c r="D187" s="168">
        <v>2024</v>
      </c>
      <c r="E187" s="168">
        <v>6</v>
      </c>
      <c r="F187" s="199">
        <v>0.12888000000000099</v>
      </c>
      <c r="G187" s="212" t="s">
        <v>6314</v>
      </c>
      <c r="H187" s="212" t="s">
        <v>6314</v>
      </c>
      <c r="I187" s="106" t="s">
        <v>556</v>
      </c>
      <c r="K187" s="83" t="s">
        <v>6314</v>
      </c>
      <c r="L187" s="83" t="s">
        <v>6314</v>
      </c>
      <c r="M187" s="45" t="str">
        <f>IF(
ISNA(INDEX(resources!E:E,MATCH(B187,resources!B:B,0))),"fillme",
INDEX(resources!E:E,MATCH(B187,resources!B:B,0)))</f>
        <v>CAISO_Small_Hydro</v>
      </c>
      <c r="N187" s="45">
        <f>IF(
ISNA(INDEX(resources!J:J,MATCH(B187,resources!B:B,0))),"fillme",
INDEX(resources!J:J,MATCH(B187,resources!B:B,0)))</f>
        <v>1</v>
      </c>
      <c r="O187" s="83" t="str">
        <f>IFERROR(INDEX(resources!K:K,MATCH(B187,resources!B:B,0)),"fillme")</f>
        <v>hydro</v>
      </c>
      <c r="P187" s="89" t="str">
        <f t="shared" si="57"/>
        <v>hydro_2024_6</v>
      </c>
      <c r="Q187" s="87">
        <f>INDEX(elcc!G:G,MATCH(P187,elcc!D:D,0))</f>
        <v>0.74</v>
      </c>
      <c r="R187" s="89">
        <f t="shared" si="58"/>
        <v>1</v>
      </c>
      <c r="S187" s="89" t="s">
        <v>6314</v>
      </c>
      <c r="T187" s="89" t="s">
        <v>6314</v>
      </c>
      <c r="U187" s="90" t="str">
        <f t="shared" si="59"/>
        <v>ok</v>
      </c>
      <c r="V187" s="63" t="str">
        <f>INDEX(resources!F:F,MATCH(B187,resources!B:B,0))</f>
        <v>physical</v>
      </c>
      <c r="W187" s="110">
        <f t="shared" si="60"/>
        <v>1</v>
      </c>
      <c r="X187" s="110">
        <f t="shared" si="61"/>
        <v>0</v>
      </c>
      <c r="Y187" s="110" t="str">
        <f t="shared" si="62"/>
        <v>CLOVER_2_UNIT_energy_PCE40004_CONFIDENTIAL</v>
      </c>
      <c r="Z187" s="110">
        <f>IF(COUNTIFS($Y$2:Y187,Y187)=1,1,0)</f>
        <v>0</v>
      </c>
      <c r="AA187" s="110">
        <f>SUM($Z$2:Z187)*Z187</f>
        <v>0</v>
      </c>
      <c r="AB187" s="110">
        <f>COUNTIFS(resources!B:B,B187)</f>
        <v>1</v>
      </c>
      <c r="AC187" s="110">
        <f t="shared" si="63"/>
        <v>1</v>
      </c>
      <c r="AD187" s="110">
        <f t="shared" si="64"/>
        <v>1</v>
      </c>
      <c r="AE187" s="110">
        <f t="shared" si="65"/>
        <v>0</v>
      </c>
      <c r="AF187" s="110">
        <f t="shared" si="66"/>
        <v>1</v>
      </c>
      <c r="AG187" s="110">
        <f t="shared" si="67"/>
        <v>0</v>
      </c>
      <c r="AH187" s="110">
        <f t="shared" si="68"/>
        <v>0</v>
      </c>
      <c r="AI187" s="110">
        <f t="shared" si="69"/>
        <v>1</v>
      </c>
      <c r="AJ187" s="100">
        <f>ROW()</f>
        <v>187</v>
      </c>
      <c r="AK187" s="100" t="e">
        <f>INDEX('BadRows RECART'!$C$2:$C$1207,MATCH(monthly_gwh_mw!AJ187,'BadRows RECART'!$D$2:$D$1207,0))</f>
        <v>#N/A</v>
      </c>
    </row>
    <row r="188" spans="1:37" ht="20">
      <c r="A188" s="106" t="s">
        <v>3907</v>
      </c>
      <c r="B188" s="106" t="s">
        <v>2821</v>
      </c>
      <c r="C188" s="106" t="s">
        <v>6299</v>
      </c>
      <c r="D188" s="168">
        <v>2024</v>
      </c>
      <c r="E188" s="168">
        <v>7</v>
      </c>
      <c r="F188" s="199">
        <v>6.02640000000009E-2</v>
      </c>
      <c r="G188" s="212" t="s">
        <v>6314</v>
      </c>
      <c r="H188" s="212" t="s">
        <v>6314</v>
      </c>
      <c r="I188" s="106" t="s">
        <v>556</v>
      </c>
      <c r="K188" s="83" t="s">
        <v>6314</v>
      </c>
      <c r="L188" s="83" t="s">
        <v>6314</v>
      </c>
      <c r="M188" s="45" t="str">
        <f>IF(
ISNA(INDEX(resources!E:E,MATCH(B188,resources!B:B,0))),"fillme",
INDEX(resources!E:E,MATCH(B188,resources!B:B,0)))</f>
        <v>CAISO_Small_Hydro</v>
      </c>
      <c r="N188" s="45">
        <f>IF(
ISNA(INDEX(resources!J:J,MATCH(B188,resources!B:B,0))),"fillme",
INDEX(resources!J:J,MATCH(B188,resources!B:B,0)))</f>
        <v>1</v>
      </c>
      <c r="O188" s="83" t="str">
        <f>IFERROR(INDEX(resources!K:K,MATCH(B188,resources!B:B,0)),"fillme")</f>
        <v>hydro</v>
      </c>
      <c r="P188" s="89" t="str">
        <f t="shared" si="57"/>
        <v>hydro_2024_7</v>
      </c>
      <c r="Q188" s="87">
        <f>INDEX(elcc!G:G,MATCH(P188,elcc!D:D,0))</f>
        <v>0.73</v>
      </c>
      <c r="R188" s="89">
        <f t="shared" si="58"/>
        <v>1</v>
      </c>
      <c r="S188" s="89" t="s">
        <v>6314</v>
      </c>
      <c r="T188" s="89" t="s">
        <v>6314</v>
      </c>
      <c r="U188" s="90" t="str">
        <f t="shared" si="59"/>
        <v>ok</v>
      </c>
      <c r="V188" s="63" t="str">
        <f>INDEX(resources!F:F,MATCH(B188,resources!B:B,0))</f>
        <v>physical</v>
      </c>
      <c r="W188" s="110">
        <f t="shared" si="60"/>
        <v>1</v>
      </c>
      <c r="X188" s="110">
        <f t="shared" si="61"/>
        <v>0</v>
      </c>
      <c r="Y188" s="110" t="str">
        <f t="shared" si="62"/>
        <v>CLOVER_2_UNIT_energy_PCE40004_CONFIDENTIAL</v>
      </c>
      <c r="Z188" s="110">
        <f>IF(COUNTIFS($Y$2:Y188,Y188)=1,1,0)</f>
        <v>0</v>
      </c>
      <c r="AA188" s="110">
        <f>SUM($Z$2:Z188)*Z188</f>
        <v>0</v>
      </c>
      <c r="AB188" s="110">
        <f>COUNTIFS(resources!B:B,B188)</f>
        <v>1</v>
      </c>
      <c r="AC188" s="110">
        <f t="shared" si="63"/>
        <v>1</v>
      </c>
      <c r="AD188" s="110">
        <f t="shared" si="64"/>
        <v>1</v>
      </c>
      <c r="AE188" s="110">
        <f t="shared" si="65"/>
        <v>0</v>
      </c>
      <c r="AF188" s="110">
        <f t="shared" si="66"/>
        <v>1</v>
      </c>
      <c r="AG188" s="110">
        <f t="shared" si="67"/>
        <v>0</v>
      </c>
      <c r="AH188" s="110">
        <f t="shared" si="68"/>
        <v>0</v>
      </c>
      <c r="AI188" s="110">
        <f t="shared" si="69"/>
        <v>1</v>
      </c>
      <c r="AJ188" s="100">
        <f>ROW()</f>
        <v>188</v>
      </c>
      <c r="AK188" s="100" t="e">
        <f>INDEX('BadRows RECART'!$C$2:$C$1207,MATCH(monthly_gwh_mw!AJ188,'BadRows RECART'!$D$2:$D$1207,0))</f>
        <v>#N/A</v>
      </c>
    </row>
    <row r="189" spans="1:37" ht="20">
      <c r="A189" s="106" t="s">
        <v>3907</v>
      </c>
      <c r="B189" s="106" t="s">
        <v>2821</v>
      </c>
      <c r="C189" s="106" t="s">
        <v>6299</v>
      </c>
      <c r="D189" s="168">
        <v>2024</v>
      </c>
      <c r="E189" s="168">
        <v>8</v>
      </c>
      <c r="F189" s="199">
        <v>1.4879999999999772E-2</v>
      </c>
      <c r="G189" s="212" t="s">
        <v>6314</v>
      </c>
      <c r="H189" s="212" t="s">
        <v>6314</v>
      </c>
      <c r="I189" s="106" t="s">
        <v>556</v>
      </c>
      <c r="K189" s="83" t="s">
        <v>6314</v>
      </c>
      <c r="L189" s="83" t="s">
        <v>6314</v>
      </c>
      <c r="M189" s="45" t="str">
        <f>IF(
ISNA(INDEX(resources!E:E,MATCH(B189,resources!B:B,0))),"fillme",
INDEX(resources!E:E,MATCH(B189,resources!B:B,0)))</f>
        <v>CAISO_Small_Hydro</v>
      </c>
      <c r="N189" s="45">
        <f>IF(
ISNA(INDEX(resources!J:J,MATCH(B189,resources!B:B,0))),"fillme",
INDEX(resources!J:J,MATCH(B189,resources!B:B,0)))</f>
        <v>1</v>
      </c>
      <c r="O189" s="83" t="str">
        <f>IFERROR(INDEX(resources!K:K,MATCH(B189,resources!B:B,0)),"fillme")</f>
        <v>hydro</v>
      </c>
      <c r="P189" s="89" t="str">
        <f t="shared" si="57"/>
        <v>hydro_2024_8</v>
      </c>
      <c r="Q189" s="87">
        <f>INDEX(elcc!G:G,MATCH(P189,elcc!D:D,0))</f>
        <v>0.72</v>
      </c>
      <c r="R189" s="89">
        <f t="shared" si="58"/>
        <v>1</v>
      </c>
      <c r="S189" s="89" t="s">
        <v>6314</v>
      </c>
      <c r="T189" s="89" t="s">
        <v>6314</v>
      </c>
      <c r="U189" s="90" t="str">
        <f t="shared" si="59"/>
        <v>ok</v>
      </c>
      <c r="V189" s="63" t="str">
        <f>INDEX(resources!F:F,MATCH(B189,resources!B:B,0))</f>
        <v>physical</v>
      </c>
      <c r="W189" s="110">
        <f t="shared" si="60"/>
        <v>1</v>
      </c>
      <c r="X189" s="110">
        <f t="shared" si="61"/>
        <v>0</v>
      </c>
      <c r="Y189" s="110" t="str">
        <f t="shared" si="62"/>
        <v>CLOVER_2_UNIT_energy_PCE40004_CONFIDENTIAL</v>
      </c>
      <c r="Z189" s="110">
        <f>IF(COUNTIFS($Y$2:Y189,Y189)=1,1,0)</f>
        <v>0</v>
      </c>
      <c r="AA189" s="110">
        <f>SUM($Z$2:Z189)*Z189</f>
        <v>0</v>
      </c>
      <c r="AB189" s="110">
        <f>COUNTIFS(resources!B:B,B189)</f>
        <v>1</v>
      </c>
      <c r="AC189" s="110">
        <f t="shared" si="63"/>
        <v>1</v>
      </c>
      <c r="AD189" s="110">
        <f t="shared" si="64"/>
        <v>1</v>
      </c>
      <c r="AE189" s="110">
        <f t="shared" si="65"/>
        <v>0</v>
      </c>
      <c r="AF189" s="110">
        <f t="shared" si="66"/>
        <v>1</v>
      </c>
      <c r="AG189" s="110">
        <f t="shared" si="67"/>
        <v>0</v>
      </c>
      <c r="AH189" s="110">
        <f t="shared" si="68"/>
        <v>0</v>
      </c>
      <c r="AI189" s="110">
        <f t="shared" si="69"/>
        <v>1</v>
      </c>
      <c r="AJ189" s="100">
        <f>ROW()</f>
        <v>189</v>
      </c>
      <c r="AK189" s="100" t="e">
        <f>INDEX('BadRows RECART'!$C$2:$C$1207,MATCH(monthly_gwh_mw!AJ189,'BadRows RECART'!$D$2:$D$1207,0))</f>
        <v>#N/A</v>
      </c>
    </row>
    <row r="190" spans="1:37" ht="20">
      <c r="A190" s="106" t="s">
        <v>3907</v>
      </c>
      <c r="B190" s="106" t="s">
        <v>2821</v>
      </c>
      <c r="C190" s="106" t="s">
        <v>6299</v>
      </c>
      <c r="D190" s="168">
        <v>2024</v>
      </c>
      <c r="E190" s="168">
        <v>9</v>
      </c>
      <c r="F190" s="199">
        <v>4.1759999999999887E-2</v>
      </c>
      <c r="G190" s="212" t="s">
        <v>6314</v>
      </c>
      <c r="H190" s="212" t="s">
        <v>6314</v>
      </c>
      <c r="I190" s="106" t="s">
        <v>556</v>
      </c>
      <c r="K190" s="83" t="s">
        <v>6314</v>
      </c>
      <c r="L190" s="83" t="s">
        <v>6314</v>
      </c>
      <c r="M190" s="45" t="str">
        <f>IF(
ISNA(INDEX(resources!E:E,MATCH(B190,resources!B:B,0))),"fillme",
INDEX(resources!E:E,MATCH(B190,resources!B:B,0)))</f>
        <v>CAISO_Small_Hydro</v>
      </c>
      <c r="N190" s="45">
        <f>IF(
ISNA(INDEX(resources!J:J,MATCH(B190,resources!B:B,0))),"fillme",
INDEX(resources!J:J,MATCH(B190,resources!B:B,0)))</f>
        <v>1</v>
      </c>
      <c r="O190" s="83" t="str">
        <f>IFERROR(INDEX(resources!K:K,MATCH(B190,resources!B:B,0)),"fillme")</f>
        <v>hydro</v>
      </c>
      <c r="P190" s="89" t="str">
        <f t="shared" si="57"/>
        <v>hydro_2024_9</v>
      </c>
      <c r="Q190" s="87">
        <f>INDEX(elcc!G:G,MATCH(P190,elcc!D:D,0))</f>
        <v>0.71</v>
      </c>
      <c r="R190" s="89">
        <f t="shared" si="58"/>
        <v>1</v>
      </c>
      <c r="S190" s="89" t="s">
        <v>6314</v>
      </c>
      <c r="T190" s="89" t="s">
        <v>6314</v>
      </c>
      <c r="U190" s="90" t="str">
        <f t="shared" si="59"/>
        <v>ok</v>
      </c>
      <c r="V190" s="63" t="str">
        <f>INDEX(resources!F:F,MATCH(B190,resources!B:B,0))</f>
        <v>physical</v>
      </c>
      <c r="W190" s="110">
        <f t="shared" si="60"/>
        <v>1</v>
      </c>
      <c r="X190" s="110">
        <f t="shared" si="61"/>
        <v>0</v>
      </c>
      <c r="Y190" s="110" t="str">
        <f t="shared" si="62"/>
        <v>CLOVER_2_UNIT_energy_PCE40004_CONFIDENTIAL</v>
      </c>
      <c r="Z190" s="110">
        <f>IF(COUNTIFS($Y$2:Y190,Y190)=1,1,0)</f>
        <v>0</v>
      </c>
      <c r="AA190" s="110">
        <f>SUM($Z$2:Z190)*Z190</f>
        <v>0</v>
      </c>
      <c r="AB190" s="110">
        <f>COUNTIFS(resources!B:B,B190)</f>
        <v>1</v>
      </c>
      <c r="AC190" s="110">
        <f t="shared" si="63"/>
        <v>1</v>
      </c>
      <c r="AD190" s="110">
        <f t="shared" si="64"/>
        <v>1</v>
      </c>
      <c r="AE190" s="110">
        <f t="shared" si="65"/>
        <v>0</v>
      </c>
      <c r="AF190" s="110">
        <f t="shared" si="66"/>
        <v>1</v>
      </c>
      <c r="AG190" s="110">
        <f t="shared" si="67"/>
        <v>0</v>
      </c>
      <c r="AH190" s="110">
        <f t="shared" si="68"/>
        <v>0</v>
      </c>
      <c r="AI190" s="110">
        <f t="shared" si="69"/>
        <v>1</v>
      </c>
      <c r="AJ190" s="100">
        <f>ROW()</f>
        <v>190</v>
      </c>
      <c r="AK190" s="100" t="e">
        <f>INDEX('BadRows RECART'!$C$2:$C$1207,MATCH(monthly_gwh_mw!AJ190,'BadRows RECART'!$D$2:$D$1207,0))</f>
        <v>#N/A</v>
      </c>
    </row>
    <row r="191" spans="1:37" ht="20">
      <c r="A191" s="106" t="s">
        <v>3907</v>
      </c>
      <c r="B191" s="106" t="s">
        <v>2821</v>
      </c>
      <c r="C191" s="106" t="s">
        <v>6299</v>
      </c>
      <c r="D191" s="168">
        <v>2024</v>
      </c>
      <c r="E191" s="168">
        <v>10</v>
      </c>
      <c r="F191" s="199">
        <v>0.15028799999999906</v>
      </c>
      <c r="G191" s="212" t="s">
        <v>6314</v>
      </c>
      <c r="H191" s="212" t="s">
        <v>6314</v>
      </c>
      <c r="I191" s="106" t="s">
        <v>556</v>
      </c>
      <c r="K191" s="83" t="s">
        <v>6314</v>
      </c>
      <c r="L191" s="83" t="s">
        <v>6314</v>
      </c>
      <c r="M191" s="45" t="str">
        <f>IF(
ISNA(INDEX(resources!E:E,MATCH(B191,resources!B:B,0))),"fillme",
INDEX(resources!E:E,MATCH(B191,resources!B:B,0)))</f>
        <v>CAISO_Small_Hydro</v>
      </c>
      <c r="N191" s="45">
        <f>IF(
ISNA(INDEX(resources!J:J,MATCH(B191,resources!B:B,0))),"fillme",
INDEX(resources!J:J,MATCH(B191,resources!B:B,0)))</f>
        <v>1</v>
      </c>
      <c r="O191" s="83" t="str">
        <f>IFERROR(INDEX(resources!K:K,MATCH(B191,resources!B:B,0)),"fillme")</f>
        <v>hydro</v>
      </c>
      <c r="P191" s="89" t="str">
        <f t="shared" si="57"/>
        <v>hydro_2024_10</v>
      </c>
      <c r="Q191" s="87">
        <f>INDEX(elcc!G:G,MATCH(P191,elcc!D:D,0))</f>
        <v>0.64</v>
      </c>
      <c r="R191" s="89">
        <f t="shared" si="58"/>
        <v>1</v>
      </c>
      <c r="S191" s="89" t="s">
        <v>6314</v>
      </c>
      <c r="T191" s="89" t="s">
        <v>6314</v>
      </c>
      <c r="U191" s="90" t="str">
        <f t="shared" si="59"/>
        <v>ok</v>
      </c>
      <c r="V191" s="63" t="str">
        <f>INDEX(resources!F:F,MATCH(B191,resources!B:B,0))</f>
        <v>physical</v>
      </c>
      <c r="W191" s="110">
        <f t="shared" si="60"/>
        <v>1</v>
      </c>
      <c r="X191" s="110">
        <f t="shared" si="61"/>
        <v>0</v>
      </c>
      <c r="Y191" s="110" t="str">
        <f t="shared" si="62"/>
        <v>CLOVER_2_UNIT_energy_PCE40004_CONFIDENTIAL</v>
      </c>
      <c r="Z191" s="110">
        <f>IF(COUNTIFS($Y$2:Y191,Y191)=1,1,0)</f>
        <v>0</v>
      </c>
      <c r="AA191" s="110">
        <f>SUM($Z$2:Z191)*Z191</f>
        <v>0</v>
      </c>
      <c r="AB191" s="110">
        <f>COUNTIFS(resources!B:B,B191)</f>
        <v>1</v>
      </c>
      <c r="AC191" s="110">
        <f t="shared" si="63"/>
        <v>1</v>
      </c>
      <c r="AD191" s="110">
        <f t="shared" si="64"/>
        <v>1</v>
      </c>
      <c r="AE191" s="110">
        <f t="shared" si="65"/>
        <v>0</v>
      </c>
      <c r="AF191" s="110">
        <f t="shared" si="66"/>
        <v>1</v>
      </c>
      <c r="AG191" s="110">
        <f t="shared" si="67"/>
        <v>0</v>
      </c>
      <c r="AH191" s="110">
        <f t="shared" si="68"/>
        <v>0</v>
      </c>
      <c r="AI191" s="110">
        <f t="shared" si="69"/>
        <v>1</v>
      </c>
      <c r="AJ191" s="100">
        <f>ROW()</f>
        <v>191</v>
      </c>
      <c r="AK191" s="100" t="e">
        <f>INDEX('BadRows RECART'!$C$2:$C$1207,MATCH(monthly_gwh_mw!AJ191,'BadRows RECART'!$D$2:$D$1207,0))</f>
        <v>#N/A</v>
      </c>
    </row>
    <row r="192" spans="1:37" ht="20">
      <c r="A192" s="106" t="s">
        <v>3907</v>
      </c>
      <c r="B192" s="106" t="s">
        <v>2821</v>
      </c>
      <c r="C192" s="106" t="s">
        <v>6299</v>
      </c>
      <c r="D192" s="168">
        <v>2024</v>
      </c>
      <c r="E192" s="168">
        <v>11</v>
      </c>
      <c r="F192" s="199">
        <v>0.3628800000000022</v>
      </c>
      <c r="G192" s="212" t="s">
        <v>6314</v>
      </c>
      <c r="H192" s="212" t="s">
        <v>6314</v>
      </c>
      <c r="I192" s="106" t="s">
        <v>556</v>
      </c>
      <c r="K192" s="83" t="s">
        <v>6314</v>
      </c>
      <c r="L192" s="83" t="s">
        <v>6314</v>
      </c>
      <c r="M192" s="45" t="str">
        <f>IF(
ISNA(INDEX(resources!E:E,MATCH(B192,resources!B:B,0))),"fillme",
INDEX(resources!E:E,MATCH(B192,resources!B:B,0)))</f>
        <v>CAISO_Small_Hydro</v>
      </c>
      <c r="N192" s="45">
        <f>IF(
ISNA(INDEX(resources!J:J,MATCH(B192,resources!B:B,0))),"fillme",
INDEX(resources!J:J,MATCH(B192,resources!B:B,0)))</f>
        <v>1</v>
      </c>
      <c r="O192" s="83" t="str">
        <f>IFERROR(INDEX(resources!K:K,MATCH(B192,resources!B:B,0)),"fillme")</f>
        <v>hydro</v>
      </c>
      <c r="P192" s="89" t="str">
        <f t="shared" si="57"/>
        <v>hydro_2024_11</v>
      </c>
      <c r="Q192" s="87">
        <f>INDEX(elcc!G:G,MATCH(P192,elcc!D:D,0))</f>
        <v>0.56000000000000005</v>
      </c>
      <c r="R192" s="89">
        <f t="shared" si="58"/>
        <v>1</v>
      </c>
      <c r="S192" s="89" t="s">
        <v>6314</v>
      </c>
      <c r="T192" s="89" t="s">
        <v>6314</v>
      </c>
      <c r="U192" s="90" t="str">
        <f t="shared" si="59"/>
        <v>ok</v>
      </c>
      <c r="V192" s="63" t="str">
        <f>INDEX(resources!F:F,MATCH(B192,resources!B:B,0))</f>
        <v>physical</v>
      </c>
      <c r="W192" s="110">
        <f t="shared" si="60"/>
        <v>1</v>
      </c>
      <c r="X192" s="110">
        <f t="shared" si="61"/>
        <v>0</v>
      </c>
      <c r="Y192" s="110" t="str">
        <f t="shared" si="62"/>
        <v>CLOVER_2_UNIT_energy_PCE40004_CONFIDENTIAL</v>
      </c>
      <c r="Z192" s="110">
        <f>IF(COUNTIFS($Y$2:Y192,Y192)=1,1,0)</f>
        <v>0</v>
      </c>
      <c r="AA192" s="110">
        <f>SUM($Z$2:Z192)*Z192</f>
        <v>0</v>
      </c>
      <c r="AB192" s="110">
        <f>COUNTIFS(resources!B:B,B192)</f>
        <v>1</v>
      </c>
      <c r="AC192" s="110">
        <f t="shared" si="63"/>
        <v>1</v>
      </c>
      <c r="AD192" s="110">
        <f t="shared" si="64"/>
        <v>1</v>
      </c>
      <c r="AE192" s="110">
        <f t="shared" si="65"/>
        <v>0</v>
      </c>
      <c r="AF192" s="110">
        <f t="shared" si="66"/>
        <v>1</v>
      </c>
      <c r="AG192" s="110">
        <f t="shared" si="67"/>
        <v>0</v>
      </c>
      <c r="AH192" s="110">
        <f t="shared" si="68"/>
        <v>0</v>
      </c>
      <c r="AI192" s="110">
        <f t="shared" si="69"/>
        <v>1</v>
      </c>
      <c r="AJ192" s="100">
        <f>ROW()</f>
        <v>192</v>
      </c>
      <c r="AK192" s="100" t="e">
        <f>INDEX('BadRows RECART'!$C$2:$C$1207,MATCH(monthly_gwh_mw!AJ192,'BadRows RECART'!$D$2:$D$1207,0))</f>
        <v>#N/A</v>
      </c>
    </row>
    <row r="193" spans="1:37" ht="20">
      <c r="A193" s="106" t="s">
        <v>3907</v>
      </c>
      <c r="B193" s="106" t="s">
        <v>2821</v>
      </c>
      <c r="C193" s="106" t="s">
        <v>6299</v>
      </c>
      <c r="D193" s="168">
        <v>2024</v>
      </c>
      <c r="E193" s="168">
        <v>12</v>
      </c>
      <c r="F193" s="199">
        <v>0.47305200000000708</v>
      </c>
      <c r="G193" s="212" t="s">
        <v>6314</v>
      </c>
      <c r="H193" s="212" t="s">
        <v>6314</v>
      </c>
      <c r="I193" s="106" t="s">
        <v>556</v>
      </c>
      <c r="K193" s="83" t="s">
        <v>6314</v>
      </c>
      <c r="L193" s="83" t="s">
        <v>6314</v>
      </c>
      <c r="M193" s="45" t="str">
        <f>IF(
ISNA(INDEX(resources!E:E,MATCH(B193,resources!B:B,0))),"fillme",
INDEX(resources!E:E,MATCH(B193,resources!B:B,0)))</f>
        <v>CAISO_Small_Hydro</v>
      </c>
      <c r="N193" s="45">
        <f>IF(
ISNA(INDEX(resources!J:J,MATCH(B193,resources!B:B,0))),"fillme",
INDEX(resources!J:J,MATCH(B193,resources!B:B,0)))</f>
        <v>1</v>
      </c>
      <c r="O193" s="83" t="str">
        <f>IFERROR(INDEX(resources!K:K,MATCH(B193,resources!B:B,0)),"fillme")</f>
        <v>hydro</v>
      </c>
      <c r="P193" s="89" t="str">
        <f t="shared" si="57"/>
        <v>hydro_2024_12</v>
      </c>
      <c r="Q193" s="87">
        <f>INDEX(elcc!G:G,MATCH(P193,elcc!D:D,0))</f>
        <v>0.64</v>
      </c>
      <c r="R193" s="89">
        <f t="shared" si="58"/>
        <v>1</v>
      </c>
      <c r="S193" s="89" t="s">
        <v>6314</v>
      </c>
      <c r="T193" s="89" t="s">
        <v>6314</v>
      </c>
      <c r="U193" s="90" t="str">
        <f t="shared" si="59"/>
        <v>ok</v>
      </c>
      <c r="V193" s="63" t="str">
        <f>INDEX(resources!F:F,MATCH(B193,resources!B:B,0))</f>
        <v>physical</v>
      </c>
      <c r="W193" s="110">
        <f t="shared" si="60"/>
        <v>1</v>
      </c>
      <c r="X193" s="110">
        <f t="shared" si="61"/>
        <v>0</v>
      </c>
      <c r="Y193" s="110" t="str">
        <f t="shared" si="62"/>
        <v>CLOVER_2_UNIT_energy_PCE40004_CONFIDENTIAL</v>
      </c>
      <c r="Z193" s="110">
        <f>IF(COUNTIFS($Y$2:Y193,Y193)=1,1,0)</f>
        <v>0</v>
      </c>
      <c r="AA193" s="110">
        <f>SUM($Z$2:Z193)*Z193</f>
        <v>0</v>
      </c>
      <c r="AB193" s="110">
        <f>COUNTIFS(resources!B:B,B193)</f>
        <v>1</v>
      </c>
      <c r="AC193" s="110">
        <f t="shared" si="63"/>
        <v>1</v>
      </c>
      <c r="AD193" s="110">
        <f t="shared" si="64"/>
        <v>1</v>
      </c>
      <c r="AE193" s="110">
        <f t="shared" si="65"/>
        <v>0</v>
      </c>
      <c r="AF193" s="110">
        <f t="shared" si="66"/>
        <v>1</v>
      </c>
      <c r="AG193" s="110">
        <f t="shared" si="67"/>
        <v>0</v>
      </c>
      <c r="AH193" s="110">
        <f t="shared" si="68"/>
        <v>0</v>
      </c>
      <c r="AI193" s="110">
        <f t="shared" si="69"/>
        <v>1</v>
      </c>
      <c r="AJ193" s="100">
        <f>ROW()</f>
        <v>193</v>
      </c>
      <c r="AK193" s="100" t="e">
        <f>INDEX('BadRows RECART'!$C$2:$C$1207,MATCH(monthly_gwh_mw!AJ193,'BadRows RECART'!$D$2:$D$1207,0))</f>
        <v>#N/A</v>
      </c>
    </row>
    <row r="194" spans="1:37" ht="20">
      <c r="A194" s="106" t="s">
        <v>3907</v>
      </c>
      <c r="B194" s="106" t="s">
        <v>2821</v>
      </c>
      <c r="C194" s="106" t="s">
        <v>6299</v>
      </c>
      <c r="D194" s="168">
        <v>2025</v>
      </c>
      <c r="E194" s="168">
        <v>1</v>
      </c>
      <c r="F194" s="199">
        <v>0.46574399999999344</v>
      </c>
      <c r="G194" s="212" t="s">
        <v>6314</v>
      </c>
      <c r="H194" s="212" t="s">
        <v>6314</v>
      </c>
      <c r="I194" s="106" t="s">
        <v>556</v>
      </c>
      <c r="K194" s="83" t="s">
        <v>6314</v>
      </c>
      <c r="L194" s="83" t="s">
        <v>6314</v>
      </c>
      <c r="M194" s="45" t="str">
        <f>IF(
ISNA(INDEX(resources!E:E,MATCH(B194,resources!B:B,0))),"fillme",
INDEX(resources!E:E,MATCH(B194,resources!B:B,0)))</f>
        <v>CAISO_Small_Hydro</v>
      </c>
      <c r="N194" s="45">
        <f>IF(
ISNA(INDEX(resources!J:J,MATCH(B194,resources!B:B,0))),"fillme",
INDEX(resources!J:J,MATCH(B194,resources!B:B,0)))</f>
        <v>1</v>
      </c>
      <c r="O194" s="83" t="str">
        <f>IFERROR(INDEX(resources!K:K,MATCH(B194,resources!B:B,0)),"fillme")</f>
        <v>hydro</v>
      </c>
      <c r="P194" s="89" t="str">
        <f t="shared" si="57"/>
        <v>hydro_2025_1</v>
      </c>
      <c r="Q194" s="87">
        <f>INDEX(elcc!G:G,MATCH(P194,elcc!D:D,0))</f>
        <v>0.6</v>
      </c>
      <c r="R194" s="89">
        <f t="shared" si="58"/>
        <v>1</v>
      </c>
      <c r="S194" s="89" t="s">
        <v>6314</v>
      </c>
      <c r="T194" s="89" t="s">
        <v>6314</v>
      </c>
      <c r="U194" s="90" t="str">
        <f t="shared" si="59"/>
        <v>ok</v>
      </c>
      <c r="V194" s="63" t="str">
        <f>INDEX(resources!F:F,MATCH(B194,resources!B:B,0))</f>
        <v>physical</v>
      </c>
      <c r="W194" s="110">
        <f t="shared" si="60"/>
        <v>1</v>
      </c>
      <c r="X194" s="110">
        <f t="shared" si="61"/>
        <v>0</v>
      </c>
      <c r="Y194" s="110" t="str">
        <f t="shared" si="62"/>
        <v>CLOVER_2_UNIT_energy_PCE40004_CONFIDENTIAL</v>
      </c>
      <c r="Z194" s="110">
        <f>IF(COUNTIFS($Y$2:Y194,Y194)=1,1,0)</f>
        <v>0</v>
      </c>
      <c r="AA194" s="110">
        <f>SUM($Z$2:Z194)*Z194</f>
        <v>0</v>
      </c>
      <c r="AB194" s="110">
        <f>COUNTIFS(resources!B:B,B194)</f>
        <v>1</v>
      </c>
      <c r="AC194" s="110">
        <f t="shared" si="63"/>
        <v>1</v>
      </c>
      <c r="AD194" s="110">
        <f t="shared" si="64"/>
        <v>1</v>
      </c>
      <c r="AE194" s="110">
        <f t="shared" si="65"/>
        <v>0</v>
      </c>
      <c r="AF194" s="110">
        <f t="shared" si="66"/>
        <v>1</v>
      </c>
      <c r="AG194" s="110">
        <f t="shared" si="67"/>
        <v>0</v>
      </c>
      <c r="AH194" s="110">
        <f t="shared" si="68"/>
        <v>0</v>
      </c>
      <c r="AI194" s="110">
        <f t="shared" si="69"/>
        <v>1</v>
      </c>
      <c r="AJ194" s="100">
        <f>ROW()</f>
        <v>194</v>
      </c>
      <c r="AK194" s="100" t="e">
        <f>INDEX('BadRows RECART'!$C$2:$C$1207,MATCH(monthly_gwh_mw!AJ194,'BadRows RECART'!$D$2:$D$1207,0))</f>
        <v>#N/A</v>
      </c>
    </row>
    <row r="195" spans="1:37" ht="20">
      <c r="A195" s="106" t="s">
        <v>3907</v>
      </c>
      <c r="B195" s="106" t="s">
        <v>2821</v>
      </c>
      <c r="C195" s="106" t="s">
        <v>6299</v>
      </c>
      <c r="D195" s="168">
        <v>2025</v>
      </c>
      <c r="E195" s="168">
        <v>2</v>
      </c>
      <c r="F195" s="199">
        <v>0.51878399999999647</v>
      </c>
      <c r="G195" s="212" t="s">
        <v>6314</v>
      </c>
      <c r="H195" s="212" t="s">
        <v>6314</v>
      </c>
      <c r="I195" s="106" t="s">
        <v>556</v>
      </c>
      <c r="K195" s="83" t="s">
        <v>6314</v>
      </c>
      <c r="L195" s="83" t="s">
        <v>6314</v>
      </c>
      <c r="M195" s="45" t="str">
        <f>IF(
ISNA(INDEX(resources!E:E,MATCH(B195,resources!B:B,0))),"fillme",
INDEX(resources!E:E,MATCH(B195,resources!B:B,0)))</f>
        <v>CAISO_Small_Hydro</v>
      </c>
      <c r="N195" s="45">
        <f>IF(
ISNA(INDEX(resources!J:J,MATCH(B195,resources!B:B,0))),"fillme",
INDEX(resources!J:J,MATCH(B195,resources!B:B,0)))</f>
        <v>1</v>
      </c>
      <c r="O195" s="83" t="str">
        <f>IFERROR(INDEX(resources!K:K,MATCH(B195,resources!B:B,0)),"fillme")</f>
        <v>hydro</v>
      </c>
      <c r="P195" s="89" t="str">
        <f t="shared" si="57"/>
        <v>hydro_2025_2</v>
      </c>
      <c r="Q195" s="87">
        <f>INDEX(elcc!G:G,MATCH(P195,elcc!D:D,0))</f>
        <v>0.7</v>
      </c>
      <c r="R195" s="89">
        <f t="shared" si="58"/>
        <v>1</v>
      </c>
      <c r="S195" s="89" t="s">
        <v>6314</v>
      </c>
      <c r="T195" s="89" t="s">
        <v>6314</v>
      </c>
      <c r="U195" s="90" t="str">
        <f t="shared" si="59"/>
        <v>ok</v>
      </c>
      <c r="V195" s="63" t="str">
        <f>INDEX(resources!F:F,MATCH(B195,resources!B:B,0))</f>
        <v>physical</v>
      </c>
      <c r="W195" s="110">
        <f t="shared" si="60"/>
        <v>1</v>
      </c>
      <c r="X195" s="110">
        <f t="shared" si="61"/>
        <v>0</v>
      </c>
      <c r="Y195" s="110" t="str">
        <f t="shared" si="62"/>
        <v>CLOVER_2_UNIT_energy_PCE40004_CONFIDENTIAL</v>
      </c>
      <c r="Z195" s="110">
        <f>IF(COUNTIFS($Y$2:Y195,Y195)=1,1,0)</f>
        <v>0</v>
      </c>
      <c r="AA195" s="110">
        <f>SUM($Z$2:Z195)*Z195</f>
        <v>0</v>
      </c>
      <c r="AB195" s="110">
        <f>COUNTIFS(resources!B:B,B195)</f>
        <v>1</v>
      </c>
      <c r="AC195" s="110">
        <f t="shared" si="63"/>
        <v>1</v>
      </c>
      <c r="AD195" s="110">
        <f t="shared" si="64"/>
        <v>1</v>
      </c>
      <c r="AE195" s="110">
        <f t="shared" si="65"/>
        <v>0</v>
      </c>
      <c r="AF195" s="110">
        <f t="shared" si="66"/>
        <v>1</v>
      </c>
      <c r="AG195" s="110">
        <f t="shared" si="67"/>
        <v>0</v>
      </c>
      <c r="AH195" s="110">
        <f t="shared" si="68"/>
        <v>0</v>
      </c>
      <c r="AI195" s="110">
        <f t="shared" si="69"/>
        <v>1</v>
      </c>
      <c r="AJ195" s="100">
        <f>ROW()</f>
        <v>195</v>
      </c>
      <c r="AK195" s="100" t="e">
        <f>INDEX('BadRows RECART'!$C$2:$C$1207,MATCH(monthly_gwh_mw!AJ195,'BadRows RECART'!$D$2:$D$1207,0))</f>
        <v>#N/A</v>
      </c>
    </row>
    <row r="196" spans="1:37" ht="20">
      <c r="A196" s="106" t="s">
        <v>3907</v>
      </c>
      <c r="B196" s="106" t="s">
        <v>2821</v>
      </c>
      <c r="C196" s="106" t="s">
        <v>6299</v>
      </c>
      <c r="D196" s="168">
        <v>2025</v>
      </c>
      <c r="E196" s="168">
        <v>3</v>
      </c>
      <c r="F196" s="199">
        <v>0.55130399999999657</v>
      </c>
      <c r="G196" s="212" t="s">
        <v>6314</v>
      </c>
      <c r="H196" s="212" t="s">
        <v>6314</v>
      </c>
      <c r="I196" s="106" t="s">
        <v>556</v>
      </c>
      <c r="K196" s="83" t="s">
        <v>6314</v>
      </c>
      <c r="L196" s="83" t="s">
        <v>6314</v>
      </c>
      <c r="M196" s="45" t="str">
        <f>IF(
ISNA(INDEX(resources!E:E,MATCH(B196,resources!B:B,0))),"fillme",
INDEX(resources!E:E,MATCH(B196,resources!B:B,0)))</f>
        <v>CAISO_Small_Hydro</v>
      </c>
      <c r="N196" s="45">
        <f>IF(
ISNA(INDEX(resources!J:J,MATCH(B196,resources!B:B,0))),"fillme",
INDEX(resources!J:J,MATCH(B196,resources!B:B,0)))</f>
        <v>1</v>
      </c>
      <c r="O196" s="83" t="str">
        <f>IFERROR(INDEX(resources!K:K,MATCH(B196,resources!B:B,0)),"fillme")</f>
        <v>hydro</v>
      </c>
      <c r="P196" s="89" t="str">
        <f t="shared" si="57"/>
        <v>hydro_2025_3</v>
      </c>
      <c r="Q196" s="87">
        <f>INDEX(elcc!G:G,MATCH(P196,elcc!D:D,0))</f>
        <v>0.73</v>
      </c>
      <c r="R196" s="89">
        <f t="shared" si="58"/>
        <v>1</v>
      </c>
      <c r="S196" s="89" t="s">
        <v>6314</v>
      </c>
      <c r="T196" s="89" t="s">
        <v>6314</v>
      </c>
      <c r="U196" s="90" t="str">
        <f t="shared" si="59"/>
        <v>ok</v>
      </c>
      <c r="V196" s="63" t="str">
        <f>INDEX(resources!F:F,MATCH(B196,resources!B:B,0))</f>
        <v>physical</v>
      </c>
      <c r="W196" s="110">
        <f t="shared" si="60"/>
        <v>1</v>
      </c>
      <c r="X196" s="110">
        <f t="shared" si="61"/>
        <v>0</v>
      </c>
      <c r="Y196" s="110" t="str">
        <f t="shared" si="62"/>
        <v>CLOVER_2_UNIT_energy_PCE40004_CONFIDENTIAL</v>
      </c>
      <c r="Z196" s="110">
        <f>IF(COUNTIFS($Y$2:Y196,Y196)=1,1,0)</f>
        <v>0</v>
      </c>
      <c r="AA196" s="110">
        <f>SUM($Z$2:Z196)*Z196</f>
        <v>0</v>
      </c>
      <c r="AB196" s="110">
        <f>COUNTIFS(resources!B:B,B196)</f>
        <v>1</v>
      </c>
      <c r="AC196" s="110">
        <f t="shared" si="63"/>
        <v>1</v>
      </c>
      <c r="AD196" s="110">
        <f t="shared" si="64"/>
        <v>1</v>
      </c>
      <c r="AE196" s="110">
        <f t="shared" si="65"/>
        <v>0</v>
      </c>
      <c r="AF196" s="110">
        <f t="shared" si="66"/>
        <v>1</v>
      </c>
      <c r="AG196" s="110">
        <f t="shared" si="67"/>
        <v>0</v>
      </c>
      <c r="AH196" s="110">
        <f t="shared" si="68"/>
        <v>0</v>
      </c>
      <c r="AI196" s="110">
        <f t="shared" si="69"/>
        <v>1</v>
      </c>
      <c r="AJ196" s="100">
        <f>ROW()</f>
        <v>196</v>
      </c>
      <c r="AK196" s="100" t="e">
        <f>INDEX('BadRows RECART'!$C$2:$C$1207,MATCH(monthly_gwh_mw!AJ196,'BadRows RECART'!$D$2:$D$1207,0))</f>
        <v>#N/A</v>
      </c>
    </row>
    <row r="197" spans="1:37" ht="20">
      <c r="A197" s="106" t="s">
        <v>3907</v>
      </c>
      <c r="B197" s="106" t="s">
        <v>2821</v>
      </c>
      <c r="C197" s="106" t="s">
        <v>6299</v>
      </c>
      <c r="D197" s="168">
        <v>2025</v>
      </c>
      <c r="E197" s="168">
        <v>4</v>
      </c>
      <c r="F197" s="199">
        <v>0.47520000000000717</v>
      </c>
      <c r="G197" s="212" t="s">
        <v>6314</v>
      </c>
      <c r="H197" s="212" t="s">
        <v>6314</v>
      </c>
      <c r="I197" s="106" t="s">
        <v>556</v>
      </c>
      <c r="K197" s="83" t="s">
        <v>6314</v>
      </c>
      <c r="L197" s="83" t="s">
        <v>6314</v>
      </c>
      <c r="M197" s="45" t="str">
        <f>IF(
ISNA(INDEX(resources!E:E,MATCH(B197,resources!B:B,0))),"fillme",
INDEX(resources!E:E,MATCH(B197,resources!B:B,0)))</f>
        <v>CAISO_Small_Hydro</v>
      </c>
      <c r="N197" s="45">
        <f>IF(
ISNA(INDEX(resources!J:J,MATCH(B197,resources!B:B,0))),"fillme",
INDEX(resources!J:J,MATCH(B197,resources!B:B,0)))</f>
        <v>1</v>
      </c>
      <c r="O197" s="83" t="str">
        <f>IFERROR(INDEX(resources!K:K,MATCH(B197,resources!B:B,0)),"fillme")</f>
        <v>hydro</v>
      </c>
      <c r="P197" s="89" t="str">
        <f t="shared" si="57"/>
        <v>hydro_2025_4</v>
      </c>
      <c r="Q197" s="87">
        <f>INDEX(elcc!G:G,MATCH(P197,elcc!D:D,0))</f>
        <v>0.72</v>
      </c>
      <c r="R197" s="89">
        <f t="shared" si="58"/>
        <v>1</v>
      </c>
      <c r="S197" s="89" t="s">
        <v>6314</v>
      </c>
      <c r="T197" s="89" t="s">
        <v>6314</v>
      </c>
      <c r="U197" s="90" t="str">
        <f t="shared" si="59"/>
        <v>ok</v>
      </c>
      <c r="V197" s="63" t="str">
        <f>INDEX(resources!F:F,MATCH(B197,resources!B:B,0))</f>
        <v>physical</v>
      </c>
      <c r="W197" s="110">
        <f t="shared" si="60"/>
        <v>1</v>
      </c>
      <c r="X197" s="110">
        <f t="shared" si="61"/>
        <v>0</v>
      </c>
      <c r="Y197" s="110" t="str">
        <f t="shared" si="62"/>
        <v>CLOVER_2_UNIT_energy_PCE40004_CONFIDENTIAL</v>
      </c>
      <c r="Z197" s="110">
        <f>IF(COUNTIFS($Y$2:Y197,Y197)=1,1,0)</f>
        <v>0</v>
      </c>
      <c r="AA197" s="110">
        <f>SUM($Z$2:Z197)*Z197</f>
        <v>0</v>
      </c>
      <c r="AB197" s="110">
        <f>COUNTIFS(resources!B:B,B197)</f>
        <v>1</v>
      </c>
      <c r="AC197" s="110">
        <f t="shared" si="63"/>
        <v>1</v>
      </c>
      <c r="AD197" s="110">
        <f t="shared" si="64"/>
        <v>1</v>
      </c>
      <c r="AE197" s="110">
        <f t="shared" si="65"/>
        <v>0</v>
      </c>
      <c r="AF197" s="110">
        <f t="shared" si="66"/>
        <v>1</v>
      </c>
      <c r="AG197" s="110">
        <f t="shared" si="67"/>
        <v>0</v>
      </c>
      <c r="AH197" s="110">
        <f t="shared" si="68"/>
        <v>0</v>
      </c>
      <c r="AI197" s="110">
        <f t="shared" si="69"/>
        <v>1</v>
      </c>
      <c r="AJ197" s="100">
        <f>ROW()</f>
        <v>197</v>
      </c>
      <c r="AK197" s="100" t="e">
        <f>INDEX('BadRows RECART'!$C$2:$C$1207,MATCH(monthly_gwh_mw!AJ197,'BadRows RECART'!$D$2:$D$1207,0))</f>
        <v>#N/A</v>
      </c>
    </row>
    <row r="198" spans="1:37" ht="20">
      <c r="A198" s="106" t="s">
        <v>3907</v>
      </c>
      <c r="B198" s="106" t="s">
        <v>2821</v>
      </c>
      <c r="C198" s="106" t="s">
        <v>6299</v>
      </c>
      <c r="D198" s="168">
        <v>2025</v>
      </c>
      <c r="E198" s="168">
        <v>5</v>
      </c>
      <c r="F198" s="199">
        <v>0.29685600000000062</v>
      </c>
      <c r="G198" s="212" t="s">
        <v>6314</v>
      </c>
      <c r="H198" s="212" t="s">
        <v>6314</v>
      </c>
      <c r="I198" s="106" t="s">
        <v>556</v>
      </c>
      <c r="K198" s="83" t="s">
        <v>6314</v>
      </c>
      <c r="L198" s="83" t="s">
        <v>6314</v>
      </c>
      <c r="M198" s="45" t="str">
        <f>IF(
ISNA(INDEX(resources!E:E,MATCH(B198,resources!B:B,0))),"fillme",
INDEX(resources!E:E,MATCH(B198,resources!B:B,0)))</f>
        <v>CAISO_Small_Hydro</v>
      </c>
      <c r="N198" s="45">
        <f>IF(
ISNA(INDEX(resources!J:J,MATCH(B198,resources!B:B,0))),"fillme",
INDEX(resources!J:J,MATCH(B198,resources!B:B,0)))</f>
        <v>1</v>
      </c>
      <c r="O198" s="83" t="str">
        <f>IFERROR(INDEX(resources!K:K,MATCH(B198,resources!B:B,0)),"fillme")</f>
        <v>hydro</v>
      </c>
      <c r="P198" s="89" t="str">
        <f t="shared" si="57"/>
        <v>hydro_2025_5</v>
      </c>
      <c r="Q198" s="87">
        <f>INDEX(elcc!G:G,MATCH(P198,elcc!D:D,0))</f>
        <v>0.69</v>
      </c>
      <c r="R198" s="89">
        <f t="shared" si="58"/>
        <v>1</v>
      </c>
      <c r="S198" s="89" t="s">
        <v>6314</v>
      </c>
      <c r="T198" s="89" t="s">
        <v>6314</v>
      </c>
      <c r="U198" s="90" t="str">
        <f t="shared" si="59"/>
        <v>ok</v>
      </c>
      <c r="V198" s="63" t="str">
        <f>INDEX(resources!F:F,MATCH(B198,resources!B:B,0))</f>
        <v>physical</v>
      </c>
      <c r="W198" s="110">
        <f t="shared" si="60"/>
        <v>1</v>
      </c>
      <c r="X198" s="110">
        <f t="shared" si="61"/>
        <v>0</v>
      </c>
      <c r="Y198" s="110" t="str">
        <f t="shared" si="62"/>
        <v>CLOVER_2_UNIT_energy_PCE40004_CONFIDENTIAL</v>
      </c>
      <c r="Z198" s="110">
        <f>IF(COUNTIFS($Y$2:Y198,Y198)=1,1,0)</f>
        <v>0</v>
      </c>
      <c r="AA198" s="110">
        <f>SUM($Z$2:Z198)*Z198</f>
        <v>0</v>
      </c>
      <c r="AB198" s="110">
        <f>COUNTIFS(resources!B:B,B198)</f>
        <v>1</v>
      </c>
      <c r="AC198" s="110">
        <f t="shared" si="63"/>
        <v>1</v>
      </c>
      <c r="AD198" s="110">
        <f t="shared" si="64"/>
        <v>1</v>
      </c>
      <c r="AE198" s="110">
        <f t="shared" si="65"/>
        <v>0</v>
      </c>
      <c r="AF198" s="110">
        <f t="shared" si="66"/>
        <v>1</v>
      </c>
      <c r="AG198" s="110">
        <f t="shared" si="67"/>
        <v>0</v>
      </c>
      <c r="AH198" s="110">
        <f t="shared" si="68"/>
        <v>0</v>
      </c>
      <c r="AI198" s="110">
        <f t="shared" si="69"/>
        <v>1</v>
      </c>
      <c r="AJ198" s="100">
        <f>ROW()</f>
        <v>198</v>
      </c>
      <c r="AK198" s="100" t="e">
        <f>INDEX('BadRows RECART'!$C$2:$C$1207,MATCH(monthly_gwh_mw!AJ198,'BadRows RECART'!$D$2:$D$1207,0))</f>
        <v>#N/A</v>
      </c>
    </row>
    <row r="199" spans="1:37" ht="20">
      <c r="A199" s="106" t="s">
        <v>3907</v>
      </c>
      <c r="B199" s="106" t="s">
        <v>2821</v>
      </c>
      <c r="C199" s="106" t="s">
        <v>6299</v>
      </c>
      <c r="D199" s="168">
        <v>2025</v>
      </c>
      <c r="E199" s="168">
        <v>6</v>
      </c>
      <c r="F199" s="199">
        <v>0.12888000000000099</v>
      </c>
      <c r="G199" s="212" t="s">
        <v>6314</v>
      </c>
      <c r="H199" s="212" t="s">
        <v>6314</v>
      </c>
      <c r="I199" s="106" t="s">
        <v>556</v>
      </c>
      <c r="K199" s="83" t="s">
        <v>6314</v>
      </c>
      <c r="L199" s="83" t="s">
        <v>6314</v>
      </c>
      <c r="M199" s="45" t="str">
        <f>IF(
ISNA(INDEX(resources!E:E,MATCH(B199,resources!B:B,0))),"fillme",
INDEX(resources!E:E,MATCH(B199,resources!B:B,0)))</f>
        <v>CAISO_Small_Hydro</v>
      </c>
      <c r="N199" s="45">
        <f>IF(
ISNA(INDEX(resources!J:J,MATCH(B199,resources!B:B,0))),"fillme",
INDEX(resources!J:J,MATCH(B199,resources!B:B,0)))</f>
        <v>1</v>
      </c>
      <c r="O199" s="83" t="str">
        <f>IFERROR(INDEX(resources!K:K,MATCH(B199,resources!B:B,0)),"fillme")</f>
        <v>hydro</v>
      </c>
      <c r="P199" s="89" t="str">
        <f t="shared" si="57"/>
        <v>hydro_2025_6</v>
      </c>
      <c r="Q199" s="87">
        <f>INDEX(elcc!G:G,MATCH(P199,elcc!D:D,0))</f>
        <v>0.74</v>
      </c>
      <c r="R199" s="89">
        <f t="shared" si="58"/>
        <v>1</v>
      </c>
      <c r="S199" s="89" t="s">
        <v>6314</v>
      </c>
      <c r="T199" s="89" t="s">
        <v>6314</v>
      </c>
      <c r="U199" s="90" t="str">
        <f t="shared" si="59"/>
        <v>ok</v>
      </c>
      <c r="V199" s="63" t="str">
        <f>INDEX(resources!F:F,MATCH(B199,resources!B:B,0))</f>
        <v>physical</v>
      </c>
      <c r="W199" s="110">
        <f t="shared" si="60"/>
        <v>1</v>
      </c>
      <c r="X199" s="110">
        <f t="shared" si="61"/>
        <v>0</v>
      </c>
      <c r="Y199" s="110" t="str">
        <f t="shared" si="62"/>
        <v>CLOVER_2_UNIT_energy_PCE40004_CONFIDENTIAL</v>
      </c>
      <c r="Z199" s="110">
        <f>IF(COUNTIFS($Y$2:Y199,Y199)=1,1,0)</f>
        <v>0</v>
      </c>
      <c r="AA199" s="110">
        <f>SUM($Z$2:Z199)*Z199</f>
        <v>0</v>
      </c>
      <c r="AB199" s="110">
        <f>COUNTIFS(resources!B:B,B199)</f>
        <v>1</v>
      </c>
      <c r="AC199" s="110">
        <f t="shared" si="63"/>
        <v>1</v>
      </c>
      <c r="AD199" s="110">
        <f t="shared" si="64"/>
        <v>1</v>
      </c>
      <c r="AE199" s="110">
        <f t="shared" si="65"/>
        <v>0</v>
      </c>
      <c r="AF199" s="110">
        <f t="shared" si="66"/>
        <v>1</v>
      </c>
      <c r="AG199" s="110">
        <f t="shared" si="67"/>
        <v>0</v>
      </c>
      <c r="AH199" s="110">
        <f t="shared" si="68"/>
        <v>0</v>
      </c>
      <c r="AI199" s="110">
        <f t="shared" si="69"/>
        <v>1</v>
      </c>
      <c r="AJ199" s="100">
        <f>ROW()</f>
        <v>199</v>
      </c>
      <c r="AK199" s="100" t="e">
        <f>INDEX('BadRows RECART'!$C$2:$C$1207,MATCH(monthly_gwh_mw!AJ199,'BadRows RECART'!$D$2:$D$1207,0))</f>
        <v>#N/A</v>
      </c>
    </row>
    <row r="200" spans="1:37" ht="20">
      <c r="A200" s="106" t="s">
        <v>3907</v>
      </c>
      <c r="B200" s="106" t="s">
        <v>2821</v>
      </c>
      <c r="C200" s="106" t="s">
        <v>6299</v>
      </c>
      <c r="D200" s="168">
        <v>2025</v>
      </c>
      <c r="E200" s="168">
        <v>7</v>
      </c>
      <c r="F200" s="199">
        <v>6.02640000000009E-2</v>
      </c>
      <c r="G200" s="212" t="s">
        <v>6314</v>
      </c>
      <c r="H200" s="212" t="s">
        <v>6314</v>
      </c>
      <c r="I200" s="106" t="s">
        <v>556</v>
      </c>
      <c r="K200" s="83" t="s">
        <v>6314</v>
      </c>
      <c r="L200" s="83" t="s">
        <v>6314</v>
      </c>
      <c r="M200" s="45" t="str">
        <f>IF(
ISNA(INDEX(resources!E:E,MATCH(B200,resources!B:B,0))),"fillme",
INDEX(resources!E:E,MATCH(B200,resources!B:B,0)))</f>
        <v>CAISO_Small_Hydro</v>
      </c>
      <c r="N200" s="45">
        <f>IF(
ISNA(INDEX(resources!J:J,MATCH(B200,resources!B:B,0))),"fillme",
INDEX(resources!J:J,MATCH(B200,resources!B:B,0)))</f>
        <v>1</v>
      </c>
      <c r="O200" s="83" t="str">
        <f>IFERROR(INDEX(resources!K:K,MATCH(B200,resources!B:B,0)),"fillme")</f>
        <v>hydro</v>
      </c>
      <c r="P200" s="89" t="str">
        <f t="shared" si="57"/>
        <v>hydro_2025_7</v>
      </c>
      <c r="Q200" s="87">
        <f>INDEX(elcc!G:G,MATCH(P200,elcc!D:D,0))</f>
        <v>0.73</v>
      </c>
      <c r="R200" s="89">
        <f t="shared" si="58"/>
        <v>1</v>
      </c>
      <c r="S200" s="89" t="s">
        <v>6314</v>
      </c>
      <c r="T200" s="89" t="s">
        <v>6314</v>
      </c>
      <c r="U200" s="90" t="str">
        <f t="shared" si="59"/>
        <v>ok</v>
      </c>
      <c r="V200" s="63" t="str">
        <f>INDEX(resources!F:F,MATCH(B200,resources!B:B,0))</f>
        <v>physical</v>
      </c>
      <c r="W200" s="110">
        <f t="shared" si="60"/>
        <v>1</v>
      </c>
      <c r="X200" s="110">
        <f t="shared" si="61"/>
        <v>0</v>
      </c>
      <c r="Y200" s="110" t="str">
        <f t="shared" si="62"/>
        <v>CLOVER_2_UNIT_energy_PCE40004_CONFIDENTIAL</v>
      </c>
      <c r="Z200" s="110">
        <f>IF(COUNTIFS($Y$2:Y200,Y200)=1,1,0)</f>
        <v>0</v>
      </c>
      <c r="AA200" s="110">
        <f>SUM($Z$2:Z200)*Z200</f>
        <v>0</v>
      </c>
      <c r="AB200" s="110">
        <f>COUNTIFS(resources!B:B,B200)</f>
        <v>1</v>
      </c>
      <c r="AC200" s="110">
        <f t="shared" si="63"/>
        <v>1</v>
      </c>
      <c r="AD200" s="110">
        <f t="shared" si="64"/>
        <v>1</v>
      </c>
      <c r="AE200" s="110">
        <f t="shared" si="65"/>
        <v>0</v>
      </c>
      <c r="AF200" s="110">
        <f t="shared" si="66"/>
        <v>1</v>
      </c>
      <c r="AG200" s="110">
        <f t="shared" si="67"/>
        <v>0</v>
      </c>
      <c r="AH200" s="110">
        <f t="shared" si="68"/>
        <v>0</v>
      </c>
      <c r="AI200" s="110">
        <f t="shared" si="69"/>
        <v>1</v>
      </c>
      <c r="AJ200" s="100">
        <f>ROW()</f>
        <v>200</v>
      </c>
      <c r="AK200" s="100" t="e">
        <f>INDEX('BadRows RECART'!$C$2:$C$1207,MATCH(monthly_gwh_mw!AJ200,'BadRows RECART'!$D$2:$D$1207,0))</f>
        <v>#N/A</v>
      </c>
    </row>
    <row r="201" spans="1:37" ht="20">
      <c r="A201" s="106" t="s">
        <v>3907</v>
      </c>
      <c r="B201" s="106" t="s">
        <v>2821</v>
      </c>
      <c r="C201" s="106" t="s">
        <v>6299</v>
      </c>
      <c r="D201" s="168">
        <v>2025</v>
      </c>
      <c r="E201" s="168">
        <v>8</v>
      </c>
      <c r="F201" s="199">
        <v>1.4879999999999772E-2</v>
      </c>
      <c r="G201" s="212" t="s">
        <v>6314</v>
      </c>
      <c r="H201" s="212" t="s">
        <v>6314</v>
      </c>
      <c r="I201" s="106" t="s">
        <v>556</v>
      </c>
      <c r="K201" s="83" t="s">
        <v>6314</v>
      </c>
      <c r="L201" s="83" t="s">
        <v>6314</v>
      </c>
      <c r="M201" s="45" t="str">
        <f>IF(
ISNA(INDEX(resources!E:E,MATCH(B201,resources!B:B,0))),"fillme",
INDEX(resources!E:E,MATCH(B201,resources!B:B,0)))</f>
        <v>CAISO_Small_Hydro</v>
      </c>
      <c r="N201" s="45">
        <f>IF(
ISNA(INDEX(resources!J:J,MATCH(B201,resources!B:B,0))),"fillme",
INDEX(resources!J:J,MATCH(B201,resources!B:B,0)))</f>
        <v>1</v>
      </c>
      <c r="O201" s="83" t="str">
        <f>IFERROR(INDEX(resources!K:K,MATCH(B201,resources!B:B,0)),"fillme")</f>
        <v>hydro</v>
      </c>
      <c r="P201" s="89" t="str">
        <f t="shared" si="57"/>
        <v>hydro_2025_8</v>
      </c>
      <c r="Q201" s="87">
        <f>INDEX(elcc!G:G,MATCH(P201,elcc!D:D,0))</f>
        <v>0.72</v>
      </c>
      <c r="R201" s="89">
        <f t="shared" si="58"/>
        <v>1</v>
      </c>
      <c r="S201" s="89" t="s">
        <v>6314</v>
      </c>
      <c r="T201" s="89" t="s">
        <v>6314</v>
      </c>
      <c r="U201" s="90" t="str">
        <f t="shared" si="59"/>
        <v>ok</v>
      </c>
      <c r="V201" s="63" t="str">
        <f>INDEX(resources!F:F,MATCH(B201,resources!B:B,0))</f>
        <v>physical</v>
      </c>
      <c r="W201" s="110">
        <f t="shared" si="60"/>
        <v>1</v>
      </c>
      <c r="X201" s="110">
        <f t="shared" si="61"/>
        <v>0</v>
      </c>
      <c r="Y201" s="110" t="str">
        <f t="shared" si="62"/>
        <v>CLOVER_2_UNIT_energy_PCE40004_CONFIDENTIAL</v>
      </c>
      <c r="Z201" s="110">
        <f>IF(COUNTIFS($Y$2:Y201,Y201)=1,1,0)</f>
        <v>0</v>
      </c>
      <c r="AA201" s="110">
        <f>SUM($Z$2:Z201)*Z201</f>
        <v>0</v>
      </c>
      <c r="AB201" s="110">
        <f>COUNTIFS(resources!B:B,B201)</f>
        <v>1</v>
      </c>
      <c r="AC201" s="110">
        <f t="shared" si="63"/>
        <v>1</v>
      </c>
      <c r="AD201" s="110">
        <f t="shared" si="64"/>
        <v>1</v>
      </c>
      <c r="AE201" s="110">
        <f t="shared" si="65"/>
        <v>0</v>
      </c>
      <c r="AF201" s="110">
        <f t="shared" si="66"/>
        <v>1</v>
      </c>
      <c r="AG201" s="110">
        <f t="shared" si="67"/>
        <v>0</v>
      </c>
      <c r="AH201" s="110">
        <f t="shared" si="68"/>
        <v>0</v>
      </c>
      <c r="AI201" s="110">
        <f t="shared" si="69"/>
        <v>1</v>
      </c>
      <c r="AJ201" s="100">
        <f>ROW()</f>
        <v>201</v>
      </c>
      <c r="AK201" s="100" t="e">
        <f>INDEX('BadRows RECART'!$C$2:$C$1207,MATCH(monthly_gwh_mw!AJ201,'BadRows RECART'!$D$2:$D$1207,0))</f>
        <v>#N/A</v>
      </c>
    </row>
    <row r="202" spans="1:37" ht="20">
      <c r="A202" s="106" t="s">
        <v>3907</v>
      </c>
      <c r="B202" s="106" t="s">
        <v>2821</v>
      </c>
      <c r="C202" s="106" t="s">
        <v>6299</v>
      </c>
      <c r="D202" s="168">
        <v>2025</v>
      </c>
      <c r="E202" s="168">
        <v>9</v>
      </c>
      <c r="F202" s="199">
        <v>4.1759999999999887E-2</v>
      </c>
      <c r="G202" s="212" t="s">
        <v>6314</v>
      </c>
      <c r="H202" s="212" t="s">
        <v>6314</v>
      </c>
      <c r="I202" s="106" t="s">
        <v>556</v>
      </c>
      <c r="K202" s="83" t="s">
        <v>6314</v>
      </c>
      <c r="L202" s="83" t="s">
        <v>6314</v>
      </c>
      <c r="M202" s="45" t="str">
        <f>IF(
ISNA(INDEX(resources!E:E,MATCH(B202,resources!B:B,0))),"fillme",
INDEX(resources!E:E,MATCH(B202,resources!B:B,0)))</f>
        <v>CAISO_Small_Hydro</v>
      </c>
      <c r="N202" s="45">
        <f>IF(
ISNA(INDEX(resources!J:J,MATCH(B202,resources!B:B,0))),"fillme",
INDEX(resources!J:J,MATCH(B202,resources!B:B,0)))</f>
        <v>1</v>
      </c>
      <c r="O202" s="83" t="str">
        <f>IFERROR(INDEX(resources!K:K,MATCH(B202,resources!B:B,0)),"fillme")</f>
        <v>hydro</v>
      </c>
      <c r="P202" s="89" t="str">
        <f t="shared" si="57"/>
        <v>hydro_2025_9</v>
      </c>
      <c r="Q202" s="87">
        <f>INDEX(elcc!G:G,MATCH(P202,elcc!D:D,0))</f>
        <v>0.71</v>
      </c>
      <c r="R202" s="89">
        <f t="shared" si="58"/>
        <v>1</v>
      </c>
      <c r="S202" s="89" t="s">
        <v>6314</v>
      </c>
      <c r="T202" s="89" t="s">
        <v>6314</v>
      </c>
      <c r="U202" s="90" t="str">
        <f t="shared" si="59"/>
        <v>ok</v>
      </c>
      <c r="V202" s="63" t="str">
        <f>INDEX(resources!F:F,MATCH(B202,resources!B:B,0))</f>
        <v>physical</v>
      </c>
      <c r="W202" s="110">
        <f t="shared" si="60"/>
        <v>1</v>
      </c>
      <c r="X202" s="110">
        <f t="shared" si="61"/>
        <v>0</v>
      </c>
      <c r="Y202" s="110" t="str">
        <f t="shared" si="62"/>
        <v>CLOVER_2_UNIT_energy_PCE40004_CONFIDENTIAL</v>
      </c>
      <c r="Z202" s="110">
        <f>IF(COUNTIFS($Y$2:Y202,Y202)=1,1,0)</f>
        <v>0</v>
      </c>
      <c r="AA202" s="110">
        <f>SUM($Z$2:Z202)*Z202</f>
        <v>0</v>
      </c>
      <c r="AB202" s="110">
        <f>COUNTIFS(resources!B:B,B202)</f>
        <v>1</v>
      </c>
      <c r="AC202" s="110">
        <f t="shared" si="63"/>
        <v>1</v>
      </c>
      <c r="AD202" s="110">
        <f t="shared" si="64"/>
        <v>1</v>
      </c>
      <c r="AE202" s="110">
        <f t="shared" si="65"/>
        <v>0</v>
      </c>
      <c r="AF202" s="110">
        <f t="shared" si="66"/>
        <v>1</v>
      </c>
      <c r="AG202" s="110">
        <f t="shared" si="67"/>
        <v>0</v>
      </c>
      <c r="AH202" s="110">
        <f t="shared" si="68"/>
        <v>0</v>
      </c>
      <c r="AI202" s="110">
        <f t="shared" si="69"/>
        <v>1</v>
      </c>
      <c r="AJ202" s="100">
        <f>ROW()</f>
        <v>202</v>
      </c>
      <c r="AK202" s="100" t="e">
        <f>INDEX('BadRows RECART'!$C$2:$C$1207,MATCH(monthly_gwh_mw!AJ202,'BadRows RECART'!$D$2:$D$1207,0))</f>
        <v>#N/A</v>
      </c>
    </row>
    <row r="203" spans="1:37" ht="20">
      <c r="A203" s="106" t="s">
        <v>3907</v>
      </c>
      <c r="B203" s="106" t="s">
        <v>2821</v>
      </c>
      <c r="C203" s="106" t="s">
        <v>6299</v>
      </c>
      <c r="D203" s="168">
        <v>2025</v>
      </c>
      <c r="E203" s="168">
        <v>10</v>
      </c>
      <c r="F203" s="199">
        <v>0.15028799999999906</v>
      </c>
      <c r="G203" s="212" t="s">
        <v>6314</v>
      </c>
      <c r="H203" s="212" t="s">
        <v>6314</v>
      </c>
      <c r="I203" s="106" t="s">
        <v>556</v>
      </c>
      <c r="K203" s="83" t="s">
        <v>6314</v>
      </c>
      <c r="L203" s="83" t="s">
        <v>6314</v>
      </c>
      <c r="M203" s="45" t="str">
        <f>IF(
ISNA(INDEX(resources!E:E,MATCH(B203,resources!B:B,0))),"fillme",
INDEX(resources!E:E,MATCH(B203,resources!B:B,0)))</f>
        <v>CAISO_Small_Hydro</v>
      </c>
      <c r="N203" s="45">
        <f>IF(
ISNA(INDEX(resources!J:J,MATCH(B203,resources!B:B,0))),"fillme",
INDEX(resources!J:J,MATCH(B203,resources!B:B,0)))</f>
        <v>1</v>
      </c>
      <c r="O203" s="83" t="str">
        <f>IFERROR(INDEX(resources!K:K,MATCH(B203,resources!B:B,0)),"fillme")</f>
        <v>hydro</v>
      </c>
      <c r="P203" s="89" t="str">
        <f t="shared" si="57"/>
        <v>hydro_2025_10</v>
      </c>
      <c r="Q203" s="87">
        <f>INDEX(elcc!G:G,MATCH(P203,elcc!D:D,0))</f>
        <v>0.64</v>
      </c>
      <c r="R203" s="89">
        <f t="shared" si="58"/>
        <v>1</v>
      </c>
      <c r="S203" s="89" t="s">
        <v>6314</v>
      </c>
      <c r="T203" s="89" t="s">
        <v>6314</v>
      </c>
      <c r="U203" s="90" t="str">
        <f t="shared" si="59"/>
        <v>ok</v>
      </c>
      <c r="V203" s="63" t="str">
        <f>INDEX(resources!F:F,MATCH(B203,resources!B:B,0))</f>
        <v>physical</v>
      </c>
      <c r="W203" s="110">
        <f t="shared" si="60"/>
        <v>1</v>
      </c>
      <c r="X203" s="110">
        <f t="shared" si="61"/>
        <v>0</v>
      </c>
      <c r="Y203" s="110" t="str">
        <f t="shared" si="62"/>
        <v>CLOVER_2_UNIT_energy_PCE40004_CONFIDENTIAL</v>
      </c>
      <c r="Z203" s="110">
        <f>IF(COUNTIFS($Y$2:Y203,Y203)=1,1,0)</f>
        <v>0</v>
      </c>
      <c r="AA203" s="110">
        <f>SUM($Z$2:Z203)*Z203</f>
        <v>0</v>
      </c>
      <c r="AB203" s="110">
        <f>COUNTIFS(resources!B:B,B203)</f>
        <v>1</v>
      </c>
      <c r="AC203" s="110">
        <f t="shared" si="63"/>
        <v>1</v>
      </c>
      <c r="AD203" s="110">
        <f t="shared" si="64"/>
        <v>1</v>
      </c>
      <c r="AE203" s="110">
        <f t="shared" si="65"/>
        <v>0</v>
      </c>
      <c r="AF203" s="110">
        <f t="shared" si="66"/>
        <v>1</v>
      </c>
      <c r="AG203" s="110">
        <f t="shared" si="67"/>
        <v>0</v>
      </c>
      <c r="AH203" s="110">
        <f t="shared" si="68"/>
        <v>0</v>
      </c>
      <c r="AI203" s="110">
        <f t="shared" si="69"/>
        <v>1</v>
      </c>
      <c r="AJ203" s="100">
        <f>ROW()</f>
        <v>203</v>
      </c>
      <c r="AK203" s="100" t="e">
        <f>INDEX('BadRows RECART'!$C$2:$C$1207,MATCH(monthly_gwh_mw!AJ203,'BadRows RECART'!$D$2:$D$1207,0))</f>
        <v>#N/A</v>
      </c>
    </row>
    <row r="204" spans="1:37" ht="20">
      <c r="A204" s="106" t="s">
        <v>3907</v>
      </c>
      <c r="B204" s="106" t="s">
        <v>2821</v>
      </c>
      <c r="C204" s="106" t="s">
        <v>6299</v>
      </c>
      <c r="D204" s="168">
        <v>2025</v>
      </c>
      <c r="E204" s="168">
        <v>11</v>
      </c>
      <c r="F204" s="199">
        <v>0.3628800000000022</v>
      </c>
      <c r="G204" s="212" t="s">
        <v>6314</v>
      </c>
      <c r="H204" s="212" t="s">
        <v>6314</v>
      </c>
      <c r="I204" s="106" t="s">
        <v>556</v>
      </c>
      <c r="K204" s="83" t="s">
        <v>6314</v>
      </c>
      <c r="L204" s="83" t="s">
        <v>6314</v>
      </c>
      <c r="M204" s="45" t="str">
        <f>IF(
ISNA(INDEX(resources!E:E,MATCH(B204,resources!B:B,0))),"fillme",
INDEX(resources!E:E,MATCH(B204,resources!B:B,0)))</f>
        <v>CAISO_Small_Hydro</v>
      </c>
      <c r="N204" s="45">
        <f>IF(
ISNA(INDEX(resources!J:J,MATCH(B204,resources!B:B,0))),"fillme",
INDEX(resources!J:J,MATCH(B204,resources!B:B,0)))</f>
        <v>1</v>
      </c>
      <c r="O204" s="83" t="str">
        <f>IFERROR(INDEX(resources!K:K,MATCH(B204,resources!B:B,0)),"fillme")</f>
        <v>hydro</v>
      </c>
      <c r="P204" s="89" t="str">
        <f t="shared" si="57"/>
        <v>hydro_2025_11</v>
      </c>
      <c r="Q204" s="87">
        <f>INDEX(elcc!G:G,MATCH(P204,elcc!D:D,0))</f>
        <v>0.56000000000000005</v>
      </c>
      <c r="R204" s="89">
        <f t="shared" si="58"/>
        <v>1</v>
      </c>
      <c r="S204" s="89" t="s">
        <v>6314</v>
      </c>
      <c r="T204" s="89" t="s">
        <v>6314</v>
      </c>
      <c r="U204" s="90" t="str">
        <f t="shared" si="59"/>
        <v>ok</v>
      </c>
      <c r="V204" s="63" t="str">
        <f>INDEX(resources!F:F,MATCH(B204,resources!B:B,0))</f>
        <v>physical</v>
      </c>
      <c r="W204" s="110">
        <f t="shared" si="60"/>
        <v>1</v>
      </c>
      <c r="X204" s="110">
        <f t="shared" si="61"/>
        <v>0</v>
      </c>
      <c r="Y204" s="110" t="str">
        <f t="shared" si="62"/>
        <v>CLOVER_2_UNIT_energy_PCE40004_CONFIDENTIAL</v>
      </c>
      <c r="Z204" s="110">
        <f>IF(COUNTIFS($Y$2:Y204,Y204)=1,1,0)</f>
        <v>0</v>
      </c>
      <c r="AA204" s="110">
        <f>SUM($Z$2:Z204)*Z204</f>
        <v>0</v>
      </c>
      <c r="AB204" s="110">
        <f>COUNTIFS(resources!B:B,B204)</f>
        <v>1</v>
      </c>
      <c r="AC204" s="110">
        <f t="shared" si="63"/>
        <v>1</v>
      </c>
      <c r="AD204" s="110">
        <f t="shared" si="64"/>
        <v>1</v>
      </c>
      <c r="AE204" s="110">
        <f t="shared" si="65"/>
        <v>0</v>
      </c>
      <c r="AF204" s="110">
        <f t="shared" si="66"/>
        <v>1</v>
      </c>
      <c r="AG204" s="110">
        <f t="shared" si="67"/>
        <v>0</v>
      </c>
      <c r="AH204" s="110">
        <f t="shared" si="68"/>
        <v>0</v>
      </c>
      <c r="AI204" s="110">
        <f t="shared" si="69"/>
        <v>1</v>
      </c>
      <c r="AJ204" s="100">
        <f>ROW()</f>
        <v>204</v>
      </c>
      <c r="AK204" s="100" t="e">
        <f>INDEX('BadRows RECART'!$C$2:$C$1207,MATCH(monthly_gwh_mw!AJ204,'BadRows RECART'!$D$2:$D$1207,0))</f>
        <v>#N/A</v>
      </c>
    </row>
    <row r="205" spans="1:37" ht="20">
      <c r="A205" s="106" t="s">
        <v>3907</v>
      </c>
      <c r="B205" s="106" t="s">
        <v>2821</v>
      </c>
      <c r="C205" s="106" t="s">
        <v>6299</v>
      </c>
      <c r="D205" s="168">
        <v>2025</v>
      </c>
      <c r="E205" s="168">
        <v>12</v>
      </c>
      <c r="F205" s="199">
        <v>0.47305200000000708</v>
      </c>
      <c r="G205" s="212" t="s">
        <v>6314</v>
      </c>
      <c r="H205" s="212" t="s">
        <v>6314</v>
      </c>
      <c r="I205" s="106" t="s">
        <v>556</v>
      </c>
      <c r="K205" s="83" t="s">
        <v>6314</v>
      </c>
      <c r="L205" s="83" t="s">
        <v>6314</v>
      </c>
      <c r="M205" s="45" t="str">
        <f>IF(
ISNA(INDEX(resources!E:E,MATCH(B205,resources!B:B,0))),"fillme",
INDEX(resources!E:E,MATCH(B205,resources!B:B,0)))</f>
        <v>CAISO_Small_Hydro</v>
      </c>
      <c r="N205" s="45">
        <f>IF(
ISNA(INDEX(resources!J:J,MATCH(B205,resources!B:B,0))),"fillme",
INDEX(resources!J:J,MATCH(B205,resources!B:B,0)))</f>
        <v>1</v>
      </c>
      <c r="O205" s="83" t="str">
        <f>IFERROR(INDEX(resources!K:K,MATCH(B205,resources!B:B,0)),"fillme")</f>
        <v>hydro</v>
      </c>
      <c r="P205" s="89" t="str">
        <f t="shared" si="57"/>
        <v>hydro_2025_12</v>
      </c>
      <c r="Q205" s="87">
        <f>INDEX(elcc!G:G,MATCH(P205,elcc!D:D,0))</f>
        <v>0.64</v>
      </c>
      <c r="R205" s="89">
        <f t="shared" si="58"/>
        <v>1</v>
      </c>
      <c r="S205" s="89" t="s">
        <v>6314</v>
      </c>
      <c r="T205" s="89" t="s">
        <v>6314</v>
      </c>
      <c r="U205" s="90" t="str">
        <f t="shared" si="59"/>
        <v>ok</v>
      </c>
      <c r="V205" s="63" t="str">
        <f>INDEX(resources!F:F,MATCH(B205,resources!B:B,0))</f>
        <v>physical</v>
      </c>
      <c r="W205" s="110">
        <f t="shared" si="60"/>
        <v>1</v>
      </c>
      <c r="X205" s="110">
        <f t="shared" si="61"/>
        <v>0</v>
      </c>
      <c r="Y205" s="110" t="str">
        <f t="shared" si="62"/>
        <v>CLOVER_2_UNIT_energy_PCE40004_CONFIDENTIAL</v>
      </c>
      <c r="Z205" s="110">
        <f>IF(COUNTIFS($Y$2:Y205,Y205)=1,1,0)</f>
        <v>0</v>
      </c>
      <c r="AA205" s="110">
        <f>SUM($Z$2:Z205)*Z205</f>
        <v>0</v>
      </c>
      <c r="AB205" s="110">
        <f>COUNTIFS(resources!B:B,B205)</f>
        <v>1</v>
      </c>
      <c r="AC205" s="110">
        <f t="shared" si="63"/>
        <v>1</v>
      </c>
      <c r="AD205" s="110">
        <f t="shared" si="64"/>
        <v>1</v>
      </c>
      <c r="AE205" s="110">
        <f t="shared" si="65"/>
        <v>0</v>
      </c>
      <c r="AF205" s="110">
        <f t="shared" si="66"/>
        <v>1</v>
      </c>
      <c r="AG205" s="110">
        <f t="shared" si="67"/>
        <v>0</v>
      </c>
      <c r="AH205" s="110">
        <f t="shared" si="68"/>
        <v>0</v>
      </c>
      <c r="AI205" s="110">
        <f t="shared" si="69"/>
        <v>1</v>
      </c>
      <c r="AJ205" s="100">
        <f>ROW()</f>
        <v>205</v>
      </c>
      <c r="AK205" s="100" t="e">
        <f>INDEX('BadRows RECART'!$C$2:$C$1207,MATCH(monthly_gwh_mw!AJ205,'BadRows RECART'!$D$2:$D$1207,0))</f>
        <v>#N/A</v>
      </c>
    </row>
    <row r="206" spans="1:37" ht="20">
      <c r="A206" s="106" t="s">
        <v>3907</v>
      </c>
      <c r="B206" s="106" t="s">
        <v>2821</v>
      </c>
      <c r="C206" s="106" t="s">
        <v>6299</v>
      </c>
      <c r="D206" s="168">
        <v>2026</v>
      </c>
      <c r="E206" s="168">
        <v>1</v>
      </c>
      <c r="F206" s="199">
        <v>0.46574399999999344</v>
      </c>
      <c r="G206" s="212" t="s">
        <v>6314</v>
      </c>
      <c r="H206" s="212" t="s">
        <v>6314</v>
      </c>
      <c r="I206" s="106" t="s">
        <v>556</v>
      </c>
      <c r="K206" s="83" t="s">
        <v>6314</v>
      </c>
      <c r="L206" s="83" t="s">
        <v>6314</v>
      </c>
      <c r="M206" s="45" t="str">
        <f>IF(
ISNA(INDEX(resources!E:E,MATCH(B206,resources!B:B,0))),"fillme",
INDEX(resources!E:E,MATCH(B206,resources!B:B,0)))</f>
        <v>CAISO_Small_Hydro</v>
      </c>
      <c r="N206" s="45">
        <f>IF(
ISNA(INDEX(resources!J:J,MATCH(B206,resources!B:B,0))),"fillme",
INDEX(resources!J:J,MATCH(B206,resources!B:B,0)))</f>
        <v>1</v>
      </c>
      <c r="O206" s="83" t="str">
        <f>IFERROR(INDEX(resources!K:K,MATCH(B206,resources!B:B,0)),"fillme")</f>
        <v>hydro</v>
      </c>
      <c r="P206" s="89" t="str">
        <f t="shared" si="57"/>
        <v>hydro_2026_1</v>
      </c>
      <c r="Q206" s="87">
        <f>INDEX(elcc!G:G,MATCH(P206,elcc!D:D,0))</f>
        <v>0.6</v>
      </c>
      <c r="R206" s="89">
        <f t="shared" si="58"/>
        <v>1</v>
      </c>
      <c r="S206" s="89" t="s">
        <v>6314</v>
      </c>
      <c r="T206" s="89" t="s">
        <v>6314</v>
      </c>
      <c r="U206" s="90" t="str">
        <f t="shared" si="59"/>
        <v>ok</v>
      </c>
      <c r="V206" s="63" t="str">
        <f>INDEX(resources!F:F,MATCH(B206,resources!B:B,0))</f>
        <v>physical</v>
      </c>
      <c r="W206" s="110">
        <f t="shared" si="60"/>
        <v>1</v>
      </c>
      <c r="X206" s="110">
        <f t="shared" si="61"/>
        <v>0</v>
      </c>
      <c r="Y206" s="110" t="str">
        <f t="shared" si="62"/>
        <v>CLOVER_2_UNIT_energy_PCE40004_CONFIDENTIAL</v>
      </c>
      <c r="Z206" s="110">
        <f>IF(COUNTIFS($Y$2:Y206,Y206)=1,1,0)</f>
        <v>0</v>
      </c>
      <c r="AA206" s="110">
        <f>SUM($Z$2:Z206)*Z206</f>
        <v>0</v>
      </c>
      <c r="AB206" s="110">
        <f>COUNTIFS(resources!B:B,B206)</f>
        <v>1</v>
      </c>
      <c r="AC206" s="110">
        <f t="shared" si="63"/>
        <v>1</v>
      </c>
      <c r="AD206" s="110">
        <f t="shared" si="64"/>
        <v>1</v>
      </c>
      <c r="AE206" s="110">
        <f t="shared" si="65"/>
        <v>0</v>
      </c>
      <c r="AF206" s="110">
        <f t="shared" si="66"/>
        <v>1</v>
      </c>
      <c r="AG206" s="110">
        <f t="shared" si="67"/>
        <v>0</v>
      </c>
      <c r="AH206" s="110">
        <f t="shared" si="68"/>
        <v>0</v>
      </c>
      <c r="AI206" s="110">
        <f t="shared" si="69"/>
        <v>1</v>
      </c>
      <c r="AJ206" s="100">
        <f>ROW()</f>
        <v>206</v>
      </c>
      <c r="AK206" s="100" t="e">
        <f>INDEX('BadRows RECART'!$C$2:$C$1207,MATCH(monthly_gwh_mw!AJ206,'BadRows RECART'!$D$2:$D$1207,0))</f>
        <v>#N/A</v>
      </c>
    </row>
    <row r="207" spans="1:37" ht="20">
      <c r="A207" s="106" t="s">
        <v>3907</v>
      </c>
      <c r="B207" s="106" t="s">
        <v>2821</v>
      </c>
      <c r="C207" s="106" t="s">
        <v>6299</v>
      </c>
      <c r="D207" s="168">
        <v>2026</v>
      </c>
      <c r="E207" s="168">
        <v>2</v>
      </c>
      <c r="F207" s="199">
        <v>0.51878399999999647</v>
      </c>
      <c r="G207" s="212" t="s">
        <v>6314</v>
      </c>
      <c r="H207" s="212" t="s">
        <v>6314</v>
      </c>
      <c r="I207" s="106" t="s">
        <v>556</v>
      </c>
      <c r="K207" s="83" t="s">
        <v>6314</v>
      </c>
      <c r="L207" s="83" t="s">
        <v>6314</v>
      </c>
      <c r="M207" s="45" t="str">
        <f>IF(
ISNA(INDEX(resources!E:E,MATCH(B207,resources!B:B,0))),"fillme",
INDEX(resources!E:E,MATCH(B207,resources!B:B,0)))</f>
        <v>CAISO_Small_Hydro</v>
      </c>
      <c r="N207" s="45">
        <f>IF(
ISNA(INDEX(resources!J:J,MATCH(B207,resources!B:B,0))),"fillme",
INDEX(resources!J:J,MATCH(B207,resources!B:B,0)))</f>
        <v>1</v>
      </c>
      <c r="O207" s="83" t="str">
        <f>IFERROR(INDEX(resources!K:K,MATCH(B207,resources!B:B,0)),"fillme")</f>
        <v>hydro</v>
      </c>
      <c r="P207" s="89" t="str">
        <f t="shared" si="57"/>
        <v>hydro_2026_2</v>
      </c>
      <c r="Q207" s="87">
        <f>INDEX(elcc!G:G,MATCH(P207,elcc!D:D,0))</f>
        <v>0.7</v>
      </c>
      <c r="R207" s="89">
        <f t="shared" si="58"/>
        <v>1</v>
      </c>
      <c r="S207" s="89" t="s">
        <v>6314</v>
      </c>
      <c r="T207" s="89" t="s">
        <v>6314</v>
      </c>
      <c r="U207" s="90" t="str">
        <f t="shared" si="59"/>
        <v>ok</v>
      </c>
      <c r="V207" s="63" t="str">
        <f>INDEX(resources!F:F,MATCH(B207,resources!B:B,0))</f>
        <v>physical</v>
      </c>
      <c r="W207" s="110">
        <f t="shared" si="60"/>
        <v>1</v>
      </c>
      <c r="X207" s="110">
        <f t="shared" si="61"/>
        <v>0</v>
      </c>
      <c r="Y207" s="110" t="str">
        <f t="shared" si="62"/>
        <v>CLOVER_2_UNIT_energy_PCE40004_CONFIDENTIAL</v>
      </c>
      <c r="Z207" s="110">
        <f>IF(COUNTIFS($Y$2:Y207,Y207)=1,1,0)</f>
        <v>0</v>
      </c>
      <c r="AA207" s="110">
        <f>SUM($Z$2:Z207)*Z207</f>
        <v>0</v>
      </c>
      <c r="AB207" s="110">
        <f>COUNTIFS(resources!B:B,B207)</f>
        <v>1</v>
      </c>
      <c r="AC207" s="110">
        <f t="shared" si="63"/>
        <v>1</v>
      </c>
      <c r="AD207" s="110">
        <f t="shared" si="64"/>
        <v>1</v>
      </c>
      <c r="AE207" s="110">
        <f t="shared" si="65"/>
        <v>0</v>
      </c>
      <c r="AF207" s="110">
        <f t="shared" si="66"/>
        <v>1</v>
      </c>
      <c r="AG207" s="110">
        <f t="shared" si="67"/>
        <v>0</v>
      </c>
      <c r="AH207" s="110">
        <f t="shared" si="68"/>
        <v>0</v>
      </c>
      <c r="AI207" s="110">
        <f t="shared" si="69"/>
        <v>1</v>
      </c>
      <c r="AJ207" s="100">
        <f>ROW()</f>
        <v>207</v>
      </c>
      <c r="AK207" s="100" t="e">
        <f>INDEX('BadRows RECART'!$C$2:$C$1207,MATCH(monthly_gwh_mw!AJ207,'BadRows RECART'!$D$2:$D$1207,0))</f>
        <v>#N/A</v>
      </c>
    </row>
    <row r="208" spans="1:37" ht="20">
      <c r="A208" s="106" t="s">
        <v>3907</v>
      </c>
      <c r="B208" s="106" t="s">
        <v>2821</v>
      </c>
      <c r="C208" s="106" t="s">
        <v>6299</v>
      </c>
      <c r="D208" s="168">
        <v>2026</v>
      </c>
      <c r="E208" s="168">
        <v>3</v>
      </c>
      <c r="F208" s="199">
        <v>0.55130399999999657</v>
      </c>
      <c r="G208" s="212" t="s">
        <v>6314</v>
      </c>
      <c r="H208" s="212" t="s">
        <v>6314</v>
      </c>
      <c r="I208" s="106" t="s">
        <v>556</v>
      </c>
      <c r="K208" s="83" t="s">
        <v>6314</v>
      </c>
      <c r="L208" s="83" t="s">
        <v>6314</v>
      </c>
      <c r="M208" s="45" t="str">
        <f>IF(
ISNA(INDEX(resources!E:E,MATCH(B208,resources!B:B,0))),"fillme",
INDEX(resources!E:E,MATCH(B208,resources!B:B,0)))</f>
        <v>CAISO_Small_Hydro</v>
      </c>
      <c r="N208" s="45">
        <f>IF(
ISNA(INDEX(resources!J:J,MATCH(B208,resources!B:B,0))),"fillme",
INDEX(resources!J:J,MATCH(B208,resources!B:B,0)))</f>
        <v>1</v>
      </c>
      <c r="O208" s="83" t="str">
        <f>IFERROR(INDEX(resources!K:K,MATCH(B208,resources!B:B,0)),"fillme")</f>
        <v>hydro</v>
      </c>
      <c r="P208" s="89" t="str">
        <f t="shared" si="57"/>
        <v>hydro_2026_3</v>
      </c>
      <c r="Q208" s="87">
        <f>INDEX(elcc!G:G,MATCH(P208,elcc!D:D,0))</f>
        <v>0.73</v>
      </c>
      <c r="R208" s="89">
        <f t="shared" si="58"/>
        <v>1</v>
      </c>
      <c r="S208" s="89" t="s">
        <v>6314</v>
      </c>
      <c r="T208" s="89" t="s">
        <v>6314</v>
      </c>
      <c r="U208" s="90" t="str">
        <f t="shared" si="59"/>
        <v>ok</v>
      </c>
      <c r="V208" s="63" t="str">
        <f>INDEX(resources!F:F,MATCH(B208,resources!B:B,0))</f>
        <v>physical</v>
      </c>
      <c r="W208" s="110">
        <f t="shared" si="60"/>
        <v>1</v>
      </c>
      <c r="X208" s="110">
        <f t="shared" si="61"/>
        <v>0</v>
      </c>
      <c r="Y208" s="110" t="str">
        <f t="shared" si="62"/>
        <v>CLOVER_2_UNIT_energy_PCE40004_CONFIDENTIAL</v>
      </c>
      <c r="Z208" s="110">
        <f>IF(COUNTIFS($Y$2:Y208,Y208)=1,1,0)</f>
        <v>0</v>
      </c>
      <c r="AA208" s="110">
        <f>SUM($Z$2:Z208)*Z208</f>
        <v>0</v>
      </c>
      <c r="AB208" s="110">
        <f>COUNTIFS(resources!B:B,B208)</f>
        <v>1</v>
      </c>
      <c r="AC208" s="110">
        <f t="shared" si="63"/>
        <v>1</v>
      </c>
      <c r="AD208" s="110">
        <f t="shared" si="64"/>
        <v>1</v>
      </c>
      <c r="AE208" s="110">
        <f t="shared" si="65"/>
        <v>0</v>
      </c>
      <c r="AF208" s="110">
        <f t="shared" si="66"/>
        <v>1</v>
      </c>
      <c r="AG208" s="110">
        <f t="shared" si="67"/>
        <v>0</v>
      </c>
      <c r="AH208" s="110">
        <f t="shared" si="68"/>
        <v>0</v>
      </c>
      <c r="AI208" s="110">
        <f t="shared" si="69"/>
        <v>1</v>
      </c>
      <c r="AJ208" s="100">
        <f>ROW()</f>
        <v>208</v>
      </c>
      <c r="AK208" s="100" t="e">
        <f>INDEX('BadRows RECART'!$C$2:$C$1207,MATCH(monthly_gwh_mw!AJ208,'BadRows RECART'!$D$2:$D$1207,0))</f>
        <v>#N/A</v>
      </c>
    </row>
    <row r="209" spans="1:37" ht="20">
      <c r="A209" s="106" t="s">
        <v>3907</v>
      </c>
      <c r="B209" s="106" t="s">
        <v>2821</v>
      </c>
      <c r="C209" s="106" t="s">
        <v>6299</v>
      </c>
      <c r="D209" s="168">
        <v>2026</v>
      </c>
      <c r="E209" s="168">
        <v>4</v>
      </c>
      <c r="F209" s="199">
        <v>0.47520000000000717</v>
      </c>
      <c r="G209" s="212" t="s">
        <v>6314</v>
      </c>
      <c r="H209" s="212" t="s">
        <v>6314</v>
      </c>
      <c r="I209" s="106" t="s">
        <v>556</v>
      </c>
      <c r="K209" s="83" t="s">
        <v>6314</v>
      </c>
      <c r="L209" s="83" t="s">
        <v>6314</v>
      </c>
      <c r="M209" s="45" t="str">
        <f>IF(
ISNA(INDEX(resources!E:E,MATCH(B209,resources!B:B,0))),"fillme",
INDEX(resources!E:E,MATCH(B209,resources!B:B,0)))</f>
        <v>CAISO_Small_Hydro</v>
      </c>
      <c r="N209" s="45">
        <f>IF(
ISNA(INDEX(resources!J:J,MATCH(B209,resources!B:B,0))),"fillme",
INDEX(resources!J:J,MATCH(B209,resources!B:B,0)))</f>
        <v>1</v>
      </c>
      <c r="O209" s="83" t="str">
        <f>IFERROR(INDEX(resources!K:K,MATCH(B209,resources!B:B,0)),"fillme")</f>
        <v>hydro</v>
      </c>
      <c r="P209" s="89" t="str">
        <f t="shared" si="57"/>
        <v>hydro_2026_4</v>
      </c>
      <c r="Q209" s="87">
        <f>INDEX(elcc!G:G,MATCH(P209,elcc!D:D,0))</f>
        <v>0.72</v>
      </c>
      <c r="R209" s="89">
        <f t="shared" si="58"/>
        <v>1</v>
      </c>
      <c r="S209" s="89" t="s">
        <v>6314</v>
      </c>
      <c r="T209" s="89" t="s">
        <v>6314</v>
      </c>
      <c r="U209" s="90" t="str">
        <f t="shared" si="59"/>
        <v>ok</v>
      </c>
      <c r="V209" s="63" t="str">
        <f>INDEX(resources!F:F,MATCH(B209,resources!B:B,0))</f>
        <v>physical</v>
      </c>
      <c r="W209" s="110">
        <f t="shared" si="60"/>
        <v>1</v>
      </c>
      <c r="X209" s="110">
        <f t="shared" si="61"/>
        <v>0</v>
      </c>
      <c r="Y209" s="110" t="str">
        <f t="shared" si="62"/>
        <v>CLOVER_2_UNIT_energy_PCE40004_CONFIDENTIAL</v>
      </c>
      <c r="Z209" s="110">
        <f>IF(COUNTIFS($Y$2:Y209,Y209)=1,1,0)</f>
        <v>0</v>
      </c>
      <c r="AA209" s="110">
        <f>SUM($Z$2:Z209)*Z209</f>
        <v>0</v>
      </c>
      <c r="AB209" s="110">
        <f>COUNTIFS(resources!B:B,B209)</f>
        <v>1</v>
      </c>
      <c r="AC209" s="110">
        <f t="shared" si="63"/>
        <v>1</v>
      </c>
      <c r="AD209" s="110">
        <f t="shared" si="64"/>
        <v>1</v>
      </c>
      <c r="AE209" s="110">
        <f t="shared" si="65"/>
        <v>0</v>
      </c>
      <c r="AF209" s="110">
        <f t="shared" si="66"/>
        <v>1</v>
      </c>
      <c r="AG209" s="110">
        <f t="shared" si="67"/>
        <v>0</v>
      </c>
      <c r="AH209" s="110">
        <f t="shared" si="68"/>
        <v>0</v>
      </c>
      <c r="AI209" s="110">
        <f t="shared" si="69"/>
        <v>1</v>
      </c>
      <c r="AJ209" s="100">
        <f>ROW()</f>
        <v>209</v>
      </c>
      <c r="AK209" s="100" t="e">
        <f>INDEX('BadRows RECART'!$C$2:$C$1207,MATCH(monthly_gwh_mw!AJ209,'BadRows RECART'!$D$2:$D$1207,0))</f>
        <v>#N/A</v>
      </c>
    </row>
    <row r="210" spans="1:37" ht="20">
      <c r="A210" s="106" t="s">
        <v>3907</v>
      </c>
      <c r="B210" s="106" t="s">
        <v>2821</v>
      </c>
      <c r="C210" s="106" t="s">
        <v>6299</v>
      </c>
      <c r="D210" s="168">
        <v>2026</v>
      </c>
      <c r="E210" s="168">
        <v>5</v>
      </c>
      <c r="F210" s="199">
        <v>0.29685600000000062</v>
      </c>
      <c r="G210" s="212" t="s">
        <v>6314</v>
      </c>
      <c r="H210" s="212" t="s">
        <v>6314</v>
      </c>
      <c r="I210" s="106" t="s">
        <v>556</v>
      </c>
      <c r="K210" s="83" t="s">
        <v>6314</v>
      </c>
      <c r="L210" s="83" t="s">
        <v>6314</v>
      </c>
      <c r="M210" s="45" t="str">
        <f>IF(
ISNA(INDEX(resources!E:E,MATCH(B210,resources!B:B,0))),"fillme",
INDEX(resources!E:E,MATCH(B210,resources!B:B,0)))</f>
        <v>CAISO_Small_Hydro</v>
      </c>
      <c r="N210" s="45">
        <f>IF(
ISNA(INDEX(resources!J:J,MATCH(B210,resources!B:B,0))),"fillme",
INDEX(resources!J:J,MATCH(B210,resources!B:B,0)))</f>
        <v>1</v>
      </c>
      <c r="O210" s="83" t="str">
        <f>IFERROR(INDEX(resources!K:K,MATCH(B210,resources!B:B,0)),"fillme")</f>
        <v>hydro</v>
      </c>
      <c r="P210" s="89" t="str">
        <f t="shared" si="57"/>
        <v>hydro_2026_5</v>
      </c>
      <c r="Q210" s="87">
        <f>INDEX(elcc!G:G,MATCH(P210,elcc!D:D,0))</f>
        <v>0.69</v>
      </c>
      <c r="R210" s="89">
        <f t="shared" si="58"/>
        <v>1</v>
      </c>
      <c r="S210" s="89" t="s">
        <v>6314</v>
      </c>
      <c r="T210" s="89" t="s">
        <v>6314</v>
      </c>
      <c r="U210" s="90" t="str">
        <f t="shared" si="59"/>
        <v>ok</v>
      </c>
      <c r="V210" s="63" t="str">
        <f>INDEX(resources!F:F,MATCH(B210,resources!B:B,0))</f>
        <v>physical</v>
      </c>
      <c r="W210" s="110">
        <f t="shared" si="60"/>
        <v>1</v>
      </c>
      <c r="X210" s="110">
        <f t="shared" si="61"/>
        <v>0</v>
      </c>
      <c r="Y210" s="110" t="str">
        <f t="shared" si="62"/>
        <v>CLOVER_2_UNIT_energy_PCE40004_CONFIDENTIAL</v>
      </c>
      <c r="Z210" s="110">
        <f>IF(COUNTIFS($Y$2:Y210,Y210)=1,1,0)</f>
        <v>0</v>
      </c>
      <c r="AA210" s="110">
        <f>SUM($Z$2:Z210)*Z210</f>
        <v>0</v>
      </c>
      <c r="AB210" s="110">
        <f>COUNTIFS(resources!B:B,B210)</f>
        <v>1</v>
      </c>
      <c r="AC210" s="110">
        <f t="shared" si="63"/>
        <v>1</v>
      </c>
      <c r="AD210" s="110">
        <f t="shared" si="64"/>
        <v>1</v>
      </c>
      <c r="AE210" s="110">
        <f t="shared" si="65"/>
        <v>0</v>
      </c>
      <c r="AF210" s="110">
        <f t="shared" si="66"/>
        <v>1</v>
      </c>
      <c r="AG210" s="110">
        <f t="shared" si="67"/>
        <v>0</v>
      </c>
      <c r="AH210" s="110">
        <f t="shared" si="68"/>
        <v>0</v>
      </c>
      <c r="AI210" s="110">
        <f t="shared" si="69"/>
        <v>1</v>
      </c>
      <c r="AJ210" s="100">
        <f>ROW()</f>
        <v>210</v>
      </c>
      <c r="AK210" s="100" t="e">
        <f>INDEX('BadRows RECART'!$C$2:$C$1207,MATCH(monthly_gwh_mw!AJ210,'BadRows RECART'!$D$2:$D$1207,0))</f>
        <v>#N/A</v>
      </c>
    </row>
    <row r="211" spans="1:37" ht="20">
      <c r="A211" s="106" t="s">
        <v>3907</v>
      </c>
      <c r="B211" s="106" t="s">
        <v>2821</v>
      </c>
      <c r="C211" s="106" t="s">
        <v>6299</v>
      </c>
      <c r="D211" s="168">
        <v>2026</v>
      </c>
      <c r="E211" s="168">
        <v>6</v>
      </c>
      <c r="F211" s="199">
        <v>0.12888000000000099</v>
      </c>
      <c r="G211" s="212" t="s">
        <v>6314</v>
      </c>
      <c r="H211" s="212" t="s">
        <v>6314</v>
      </c>
      <c r="I211" s="106" t="s">
        <v>556</v>
      </c>
      <c r="K211" s="83" t="s">
        <v>6314</v>
      </c>
      <c r="L211" s="83" t="s">
        <v>6314</v>
      </c>
      <c r="M211" s="45" t="str">
        <f>IF(
ISNA(INDEX(resources!E:E,MATCH(B211,resources!B:B,0))),"fillme",
INDEX(resources!E:E,MATCH(B211,resources!B:B,0)))</f>
        <v>CAISO_Small_Hydro</v>
      </c>
      <c r="N211" s="45">
        <f>IF(
ISNA(INDEX(resources!J:J,MATCH(B211,resources!B:B,0))),"fillme",
INDEX(resources!J:J,MATCH(B211,resources!B:B,0)))</f>
        <v>1</v>
      </c>
      <c r="O211" s="83" t="str">
        <f>IFERROR(INDEX(resources!K:K,MATCH(B211,resources!B:B,0)),"fillme")</f>
        <v>hydro</v>
      </c>
      <c r="P211" s="89" t="str">
        <f t="shared" si="57"/>
        <v>hydro_2026_6</v>
      </c>
      <c r="Q211" s="87">
        <f>INDEX(elcc!G:G,MATCH(P211,elcc!D:D,0))</f>
        <v>0.74</v>
      </c>
      <c r="R211" s="89">
        <f t="shared" si="58"/>
        <v>1</v>
      </c>
      <c r="S211" s="89" t="s">
        <v>6314</v>
      </c>
      <c r="T211" s="89" t="s">
        <v>6314</v>
      </c>
      <c r="U211" s="90" t="str">
        <f t="shared" si="59"/>
        <v>ok</v>
      </c>
      <c r="V211" s="63" t="str">
        <f>INDEX(resources!F:F,MATCH(B211,resources!B:B,0))</f>
        <v>physical</v>
      </c>
      <c r="W211" s="110">
        <f t="shared" si="60"/>
        <v>1</v>
      </c>
      <c r="X211" s="110">
        <f t="shared" si="61"/>
        <v>0</v>
      </c>
      <c r="Y211" s="110" t="str">
        <f t="shared" si="62"/>
        <v>CLOVER_2_UNIT_energy_PCE40004_CONFIDENTIAL</v>
      </c>
      <c r="Z211" s="110">
        <f>IF(COUNTIFS($Y$2:Y211,Y211)=1,1,0)</f>
        <v>0</v>
      </c>
      <c r="AA211" s="110">
        <f>SUM($Z$2:Z211)*Z211</f>
        <v>0</v>
      </c>
      <c r="AB211" s="110">
        <f>COUNTIFS(resources!B:B,B211)</f>
        <v>1</v>
      </c>
      <c r="AC211" s="110">
        <f t="shared" si="63"/>
        <v>1</v>
      </c>
      <c r="AD211" s="110">
        <f t="shared" si="64"/>
        <v>1</v>
      </c>
      <c r="AE211" s="110">
        <f t="shared" si="65"/>
        <v>0</v>
      </c>
      <c r="AF211" s="110">
        <f t="shared" si="66"/>
        <v>1</v>
      </c>
      <c r="AG211" s="110">
        <f t="shared" si="67"/>
        <v>0</v>
      </c>
      <c r="AH211" s="110">
        <f t="shared" si="68"/>
        <v>0</v>
      </c>
      <c r="AI211" s="110">
        <f t="shared" si="69"/>
        <v>1</v>
      </c>
      <c r="AJ211" s="100">
        <f>ROW()</f>
        <v>211</v>
      </c>
      <c r="AK211" s="100" t="e">
        <f>INDEX('BadRows RECART'!$C$2:$C$1207,MATCH(monthly_gwh_mw!AJ211,'BadRows RECART'!$D$2:$D$1207,0))</f>
        <v>#N/A</v>
      </c>
    </row>
    <row r="212" spans="1:37" ht="20">
      <c r="A212" s="106" t="s">
        <v>3907</v>
      </c>
      <c r="B212" s="106" t="s">
        <v>2821</v>
      </c>
      <c r="C212" s="106" t="s">
        <v>6299</v>
      </c>
      <c r="D212" s="168">
        <v>2026</v>
      </c>
      <c r="E212" s="168">
        <v>7</v>
      </c>
      <c r="F212" s="199">
        <v>6.02640000000009E-2</v>
      </c>
      <c r="G212" s="212" t="s">
        <v>6314</v>
      </c>
      <c r="H212" s="212" t="s">
        <v>6314</v>
      </c>
      <c r="I212" s="106" t="s">
        <v>556</v>
      </c>
      <c r="K212" s="83" t="s">
        <v>6314</v>
      </c>
      <c r="L212" s="83" t="s">
        <v>6314</v>
      </c>
      <c r="M212" s="45" t="str">
        <f>IF(
ISNA(INDEX(resources!E:E,MATCH(B212,resources!B:B,0))),"fillme",
INDEX(resources!E:E,MATCH(B212,resources!B:B,0)))</f>
        <v>CAISO_Small_Hydro</v>
      </c>
      <c r="N212" s="45">
        <f>IF(
ISNA(INDEX(resources!J:J,MATCH(B212,resources!B:B,0))),"fillme",
INDEX(resources!J:J,MATCH(B212,resources!B:B,0)))</f>
        <v>1</v>
      </c>
      <c r="O212" s="83" t="str">
        <f>IFERROR(INDEX(resources!K:K,MATCH(B212,resources!B:B,0)),"fillme")</f>
        <v>hydro</v>
      </c>
      <c r="P212" s="89" t="str">
        <f t="shared" si="57"/>
        <v>hydro_2026_7</v>
      </c>
      <c r="Q212" s="87">
        <f>INDEX(elcc!G:G,MATCH(P212,elcc!D:D,0))</f>
        <v>0.73</v>
      </c>
      <c r="R212" s="89">
        <f t="shared" si="58"/>
        <v>1</v>
      </c>
      <c r="S212" s="89" t="s">
        <v>6314</v>
      </c>
      <c r="T212" s="89" t="s">
        <v>6314</v>
      </c>
      <c r="U212" s="90" t="str">
        <f t="shared" si="59"/>
        <v>ok</v>
      </c>
      <c r="V212" s="63" t="str">
        <f>INDEX(resources!F:F,MATCH(B212,resources!B:B,0))</f>
        <v>physical</v>
      </c>
      <c r="W212" s="110">
        <f t="shared" si="60"/>
        <v>1</v>
      </c>
      <c r="X212" s="110">
        <f t="shared" si="61"/>
        <v>0</v>
      </c>
      <c r="Y212" s="110" t="str">
        <f t="shared" si="62"/>
        <v>CLOVER_2_UNIT_energy_PCE40004_CONFIDENTIAL</v>
      </c>
      <c r="Z212" s="110">
        <f>IF(COUNTIFS($Y$2:Y212,Y212)=1,1,0)</f>
        <v>0</v>
      </c>
      <c r="AA212" s="110">
        <f>SUM($Z$2:Z212)*Z212</f>
        <v>0</v>
      </c>
      <c r="AB212" s="110">
        <f>COUNTIFS(resources!B:B,B212)</f>
        <v>1</v>
      </c>
      <c r="AC212" s="110">
        <f t="shared" si="63"/>
        <v>1</v>
      </c>
      <c r="AD212" s="110">
        <f t="shared" si="64"/>
        <v>1</v>
      </c>
      <c r="AE212" s="110">
        <f t="shared" si="65"/>
        <v>0</v>
      </c>
      <c r="AF212" s="110">
        <f t="shared" si="66"/>
        <v>1</v>
      </c>
      <c r="AG212" s="110">
        <f t="shared" si="67"/>
        <v>0</v>
      </c>
      <c r="AH212" s="110">
        <f t="shared" si="68"/>
        <v>0</v>
      </c>
      <c r="AI212" s="110">
        <f t="shared" si="69"/>
        <v>1</v>
      </c>
      <c r="AJ212" s="100">
        <f>ROW()</f>
        <v>212</v>
      </c>
      <c r="AK212" s="100" t="e">
        <f>INDEX('BadRows RECART'!$C$2:$C$1207,MATCH(monthly_gwh_mw!AJ212,'BadRows RECART'!$D$2:$D$1207,0))</f>
        <v>#N/A</v>
      </c>
    </row>
    <row r="213" spans="1:37" ht="20">
      <c r="A213" s="106" t="s">
        <v>3907</v>
      </c>
      <c r="B213" s="106" t="s">
        <v>2821</v>
      </c>
      <c r="C213" s="106" t="s">
        <v>6299</v>
      </c>
      <c r="D213" s="168">
        <v>2026</v>
      </c>
      <c r="E213" s="168">
        <v>8</v>
      </c>
      <c r="F213" s="199">
        <v>1.4879999999999772E-2</v>
      </c>
      <c r="G213" s="212" t="s">
        <v>6314</v>
      </c>
      <c r="H213" s="212" t="s">
        <v>6314</v>
      </c>
      <c r="I213" s="106" t="s">
        <v>556</v>
      </c>
      <c r="K213" s="83" t="s">
        <v>6314</v>
      </c>
      <c r="L213" s="83" t="s">
        <v>6314</v>
      </c>
      <c r="M213" s="45" t="str">
        <f>IF(
ISNA(INDEX(resources!E:E,MATCH(B213,resources!B:B,0))),"fillme",
INDEX(resources!E:E,MATCH(B213,resources!B:B,0)))</f>
        <v>CAISO_Small_Hydro</v>
      </c>
      <c r="N213" s="45">
        <f>IF(
ISNA(INDEX(resources!J:J,MATCH(B213,resources!B:B,0))),"fillme",
INDEX(resources!J:J,MATCH(B213,resources!B:B,0)))</f>
        <v>1</v>
      </c>
      <c r="O213" s="83" t="str">
        <f>IFERROR(INDEX(resources!K:K,MATCH(B213,resources!B:B,0)),"fillme")</f>
        <v>hydro</v>
      </c>
      <c r="P213" s="89" t="str">
        <f t="shared" si="57"/>
        <v>hydro_2026_8</v>
      </c>
      <c r="Q213" s="87">
        <f>INDEX(elcc!G:G,MATCH(P213,elcc!D:D,0))</f>
        <v>0.72</v>
      </c>
      <c r="R213" s="89">
        <f t="shared" si="58"/>
        <v>1</v>
      </c>
      <c r="S213" s="89" t="s">
        <v>6314</v>
      </c>
      <c r="T213" s="89" t="s">
        <v>6314</v>
      </c>
      <c r="U213" s="90" t="str">
        <f t="shared" si="59"/>
        <v>ok</v>
      </c>
      <c r="V213" s="63" t="str">
        <f>INDEX(resources!F:F,MATCH(B213,resources!B:B,0))</f>
        <v>physical</v>
      </c>
      <c r="W213" s="110">
        <f t="shared" si="60"/>
        <v>1</v>
      </c>
      <c r="X213" s="110">
        <f t="shared" si="61"/>
        <v>0</v>
      </c>
      <c r="Y213" s="110" t="str">
        <f t="shared" si="62"/>
        <v>CLOVER_2_UNIT_energy_PCE40004_CONFIDENTIAL</v>
      </c>
      <c r="Z213" s="110">
        <f>IF(COUNTIFS($Y$2:Y213,Y213)=1,1,0)</f>
        <v>0</v>
      </c>
      <c r="AA213" s="110">
        <f>SUM($Z$2:Z213)*Z213</f>
        <v>0</v>
      </c>
      <c r="AB213" s="110">
        <f>COUNTIFS(resources!B:B,B213)</f>
        <v>1</v>
      </c>
      <c r="AC213" s="110">
        <f t="shared" si="63"/>
        <v>1</v>
      </c>
      <c r="AD213" s="110">
        <f t="shared" si="64"/>
        <v>1</v>
      </c>
      <c r="AE213" s="110">
        <f t="shared" si="65"/>
        <v>0</v>
      </c>
      <c r="AF213" s="110">
        <f t="shared" si="66"/>
        <v>1</v>
      </c>
      <c r="AG213" s="110">
        <f t="shared" si="67"/>
        <v>0</v>
      </c>
      <c r="AH213" s="110">
        <f t="shared" si="68"/>
        <v>0</v>
      </c>
      <c r="AI213" s="110">
        <f t="shared" si="69"/>
        <v>1</v>
      </c>
      <c r="AJ213" s="100">
        <f>ROW()</f>
        <v>213</v>
      </c>
      <c r="AK213" s="100" t="e">
        <f>INDEX('BadRows RECART'!$C$2:$C$1207,MATCH(monthly_gwh_mw!AJ213,'BadRows RECART'!$D$2:$D$1207,0))</f>
        <v>#N/A</v>
      </c>
    </row>
    <row r="214" spans="1:37" ht="20">
      <c r="A214" s="106" t="s">
        <v>3907</v>
      </c>
      <c r="B214" s="106" t="s">
        <v>2821</v>
      </c>
      <c r="C214" s="106" t="s">
        <v>6299</v>
      </c>
      <c r="D214" s="168">
        <v>2026</v>
      </c>
      <c r="E214" s="168">
        <v>9</v>
      </c>
      <c r="F214" s="199">
        <v>4.1759999999999887E-2</v>
      </c>
      <c r="G214" s="212" t="s">
        <v>6314</v>
      </c>
      <c r="H214" s="212" t="s">
        <v>6314</v>
      </c>
      <c r="I214" s="106" t="s">
        <v>556</v>
      </c>
      <c r="K214" s="83" t="s">
        <v>6314</v>
      </c>
      <c r="L214" s="83" t="s">
        <v>6314</v>
      </c>
      <c r="M214" s="45" t="str">
        <f>IF(
ISNA(INDEX(resources!E:E,MATCH(B214,resources!B:B,0))),"fillme",
INDEX(resources!E:E,MATCH(B214,resources!B:B,0)))</f>
        <v>CAISO_Small_Hydro</v>
      </c>
      <c r="N214" s="45">
        <f>IF(
ISNA(INDEX(resources!J:J,MATCH(B214,resources!B:B,0))),"fillme",
INDEX(resources!J:J,MATCH(B214,resources!B:B,0)))</f>
        <v>1</v>
      </c>
      <c r="O214" s="83" t="str">
        <f>IFERROR(INDEX(resources!K:K,MATCH(B214,resources!B:B,0)),"fillme")</f>
        <v>hydro</v>
      </c>
      <c r="P214" s="89" t="str">
        <f t="shared" si="57"/>
        <v>hydro_2026_9</v>
      </c>
      <c r="Q214" s="87">
        <f>INDEX(elcc!G:G,MATCH(P214,elcc!D:D,0))</f>
        <v>0.71</v>
      </c>
      <c r="R214" s="89">
        <f t="shared" si="58"/>
        <v>1</v>
      </c>
      <c r="S214" s="89" t="s">
        <v>6314</v>
      </c>
      <c r="T214" s="89" t="s">
        <v>6314</v>
      </c>
      <c r="U214" s="90" t="str">
        <f t="shared" si="59"/>
        <v>ok</v>
      </c>
      <c r="V214" s="63" t="str">
        <f>INDEX(resources!F:F,MATCH(B214,resources!B:B,0))</f>
        <v>physical</v>
      </c>
      <c r="W214" s="110">
        <f t="shared" si="60"/>
        <v>1</v>
      </c>
      <c r="X214" s="110">
        <f t="shared" si="61"/>
        <v>0</v>
      </c>
      <c r="Y214" s="110" t="str">
        <f t="shared" si="62"/>
        <v>CLOVER_2_UNIT_energy_PCE40004_CONFIDENTIAL</v>
      </c>
      <c r="Z214" s="110">
        <f>IF(COUNTIFS($Y$2:Y214,Y214)=1,1,0)</f>
        <v>0</v>
      </c>
      <c r="AA214" s="110">
        <f>SUM($Z$2:Z214)*Z214</f>
        <v>0</v>
      </c>
      <c r="AB214" s="110">
        <f>COUNTIFS(resources!B:B,B214)</f>
        <v>1</v>
      </c>
      <c r="AC214" s="110">
        <f t="shared" si="63"/>
        <v>1</v>
      </c>
      <c r="AD214" s="110">
        <f t="shared" si="64"/>
        <v>1</v>
      </c>
      <c r="AE214" s="110">
        <f t="shared" si="65"/>
        <v>0</v>
      </c>
      <c r="AF214" s="110">
        <f t="shared" si="66"/>
        <v>1</v>
      </c>
      <c r="AG214" s="110">
        <f t="shared" si="67"/>
        <v>0</v>
      </c>
      <c r="AH214" s="110">
        <f t="shared" si="68"/>
        <v>0</v>
      </c>
      <c r="AI214" s="110">
        <f t="shared" si="69"/>
        <v>1</v>
      </c>
      <c r="AJ214" s="100">
        <f>ROW()</f>
        <v>214</v>
      </c>
      <c r="AK214" s="100" t="e">
        <f>INDEX('BadRows RECART'!$C$2:$C$1207,MATCH(monthly_gwh_mw!AJ214,'BadRows RECART'!$D$2:$D$1207,0))</f>
        <v>#N/A</v>
      </c>
    </row>
    <row r="215" spans="1:37" ht="20">
      <c r="A215" s="106" t="s">
        <v>3907</v>
      </c>
      <c r="B215" s="106" t="s">
        <v>2821</v>
      </c>
      <c r="C215" s="106" t="s">
        <v>6299</v>
      </c>
      <c r="D215" s="168">
        <v>2026</v>
      </c>
      <c r="E215" s="168">
        <v>10</v>
      </c>
      <c r="F215" s="199">
        <v>0.15028799999999906</v>
      </c>
      <c r="G215" s="212" t="s">
        <v>6314</v>
      </c>
      <c r="H215" s="212" t="s">
        <v>6314</v>
      </c>
      <c r="I215" s="106" t="s">
        <v>556</v>
      </c>
      <c r="K215" s="83" t="s">
        <v>6314</v>
      </c>
      <c r="L215" s="83" t="s">
        <v>6314</v>
      </c>
      <c r="M215" s="45" t="str">
        <f>IF(
ISNA(INDEX(resources!E:E,MATCH(B215,resources!B:B,0))),"fillme",
INDEX(resources!E:E,MATCH(B215,resources!B:B,0)))</f>
        <v>CAISO_Small_Hydro</v>
      </c>
      <c r="N215" s="45">
        <f>IF(
ISNA(INDEX(resources!J:J,MATCH(B215,resources!B:B,0))),"fillme",
INDEX(resources!J:J,MATCH(B215,resources!B:B,0)))</f>
        <v>1</v>
      </c>
      <c r="O215" s="83" t="str">
        <f>IFERROR(INDEX(resources!K:K,MATCH(B215,resources!B:B,0)),"fillme")</f>
        <v>hydro</v>
      </c>
      <c r="P215" s="89" t="str">
        <f t="shared" si="57"/>
        <v>hydro_2026_10</v>
      </c>
      <c r="Q215" s="87">
        <f>INDEX(elcc!G:G,MATCH(P215,elcc!D:D,0))</f>
        <v>0.64</v>
      </c>
      <c r="R215" s="89">
        <f t="shared" si="58"/>
        <v>1</v>
      </c>
      <c r="S215" s="89" t="s">
        <v>6314</v>
      </c>
      <c r="T215" s="89" t="s">
        <v>6314</v>
      </c>
      <c r="U215" s="90" t="str">
        <f t="shared" si="59"/>
        <v>ok</v>
      </c>
      <c r="V215" s="63" t="str">
        <f>INDEX(resources!F:F,MATCH(B215,resources!B:B,0))</f>
        <v>physical</v>
      </c>
      <c r="W215" s="110">
        <f t="shared" si="60"/>
        <v>1</v>
      </c>
      <c r="X215" s="110">
        <f t="shared" si="61"/>
        <v>0</v>
      </c>
      <c r="Y215" s="110" t="str">
        <f t="shared" si="62"/>
        <v>CLOVER_2_UNIT_energy_PCE40004_CONFIDENTIAL</v>
      </c>
      <c r="Z215" s="110">
        <f>IF(COUNTIFS($Y$2:Y215,Y215)=1,1,0)</f>
        <v>0</v>
      </c>
      <c r="AA215" s="110">
        <f>SUM($Z$2:Z215)*Z215</f>
        <v>0</v>
      </c>
      <c r="AB215" s="110">
        <f>COUNTIFS(resources!B:B,B215)</f>
        <v>1</v>
      </c>
      <c r="AC215" s="110">
        <f t="shared" si="63"/>
        <v>1</v>
      </c>
      <c r="AD215" s="110">
        <f t="shared" si="64"/>
        <v>1</v>
      </c>
      <c r="AE215" s="110">
        <f t="shared" si="65"/>
        <v>0</v>
      </c>
      <c r="AF215" s="110">
        <f t="shared" si="66"/>
        <v>1</v>
      </c>
      <c r="AG215" s="110">
        <f t="shared" si="67"/>
        <v>0</v>
      </c>
      <c r="AH215" s="110">
        <f t="shared" si="68"/>
        <v>0</v>
      </c>
      <c r="AI215" s="110">
        <f t="shared" si="69"/>
        <v>1</v>
      </c>
      <c r="AJ215" s="100">
        <f>ROW()</f>
        <v>215</v>
      </c>
      <c r="AK215" s="100" t="e">
        <f>INDEX('BadRows RECART'!$C$2:$C$1207,MATCH(monthly_gwh_mw!AJ215,'BadRows RECART'!$D$2:$D$1207,0))</f>
        <v>#N/A</v>
      </c>
    </row>
    <row r="216" spans="1:37" ht="20">
      <c r="A216" s="106" t="s">
        <v>3907</v>
      </c>
      <c r="B216" s="106" t="s">
        <v>2821</v>
      </c>
      <c r="C216" s="106" t="s">
        <v>6299</v>
      </c>
      <c r="D216" s="168">
        <v>2026</v>
      </c>
      <c r="E216" s="168">
        <v>11</v>
      </c>
      <c r="F216" s="199">
        <v>0.3628800000000022</v>
      </c>
      <c r="G216" s="212" t="s">
        <v>6314</v>
      </c>
      <c r="H216" s="212" t="s">
        <v>6314</v>
      </c>
      <c r="I216" s="106" t="s">
        <v>556</v>
      </c>
      <c r="K216" s="83" t="s">
        <v>6314</v>
      </c>
      <c r="L216" s="83" t="s">
        <v>6314</v>
      </c>
      <c r="M216" s="45" t="str">
        <f>IF(
ISNA(INDEX(resources!E:E,MATCH(B216,resources!B:B,0))),"fillme",
INDEX(resources!E:E,MATCH(B216,resources!B:B,0)))</f>
        <v>CAISO_Small_Hydro</v>
      </c>
      <c r="N216" s="45">
        <f>IF(
ISNA(INDEX(resources!J:J,MATCH(B216,resources!B:B,0))),"fillme",
INDEX(resources!J:J,MATCH(B216,resources!B:B,0)))</f>
        <v>1</v>
      </c>
      <c r="O216" s="83" t="str">
        <f>IFERROR(INDEX(resources!K:K,MATCH(B216,resources!B:B,0)),"fillme")</f>
        <v>hydro</v>
      </c>
      <c r="P216" s="89" t="str">
        <f t="shared" si="57"/>
        <v>hydro_2026_11</v>
      </c>
      <c r="Q216" s="87">
        <f>INDEX(elcc!G:G,MATCH(P216,elcc!D:D,0))</f>
        <v>0.56000000000000005</v>
      </c>
      <c r="R216" s="89">
        <f t="shared" si="58"/>
        <v>1</v>
      </c>
      <c r="S216" s="89" t="s">
        <v>6314</v>
      </c>
      <c r="T216" s="89" t="s">
        <v>6314</v>
      </c>
      <c r="U216" s="90" t="str">
        <f t="shared" si="59"/>
        <v>ok</v>
      </c>
      <c r="V216" s="63" t="str">
        <f>INDEX(resources!F:F,MATCH(B216,resources!B:B,0))</f>
        <v>physical</v>
      </c>
      <c r="W216" s="110">
        <f t="shared" si="60"/>
        <v>1</v>
      </c>
      <c r="X216" s="110">
        <f t="shared" si="61"/>
        <v>0</v>
      </c>
      <c r="Y216" s="110" t="str">
        <f t="shared" si="62"/>
        <v>CLOVER_2_UNIT_energy_PCE40004_CONFIDENTIAL</v>
      </c>
      <c r="Z216" s="110">
        <f>IF(COUNTIFS($Y$2:Y216,Y216)=1,1,0)</f>
        <v>0</v>
      </c>
      <c r="AA216" s="110">
        <f>SUM($Z$2:Z216)*Z216</f>
        <v>0</v>
      </c>
      <c r="AB216" s="110">
        <f>COUNTIFS(resources!B:B,B216)</f>
        <v>1</v>
      </c>
      <c r="AC216" s="110">
        <f t="shared" si="63"/>
        <v>1</v>
      </c>
      <c r="AD216" s="110">
        <f t="shared" si="64"/>
        <v>1</v>
      </c>
      <c r="AE216" s="110">
        <f t="shared" si="65"/>
        <v>0</v>
      </c>
      <c r="AF216" s="110">
        <f t="shared" si="66"/>
        <v>1</v>
      </c>
      <c r="AG216" s="110">
        <f t="shared" si="67"/>
        <v>0</v>
      </c>
      <c r="AH216" s="110">
        <f t="shared" si="68"/>
        <v>0</v>
      </c>
      <c r="AI216" s="110">
        <f t="shared" si="69"/>
        <v>1</v>
      </c>
      <c r="AJ216" s="100">
        <f>ROW()</f>
        <v>216</v>
      </c>
      <c r="AK216" s="100" t="e">
        <f>INDEX('BadRows RECART'!$C$2:$C$1207,MATCH(monthly_gwh_mw!AJ216,'BadRows RECART'!$D$2:$D$1207,0))</f>
        <v>#N/A</v>
      </c>
    </row>
    <row r="217" spans="1:37" ht="20">
      <c r="A217" s="106" t="s">
        <v>3907</v>
      </c>
      <c r="B217" s="106" t="s">
        <v>2821</v>
      </c>
      <c r="C217" s="106" t="s">
        <v>6299</v>
      </c>
      <c r="D217" s="168">
        <v>2026</v>
      </c>
      <c r="E217" s="168">
        <v>12</v>
      </c>
      <c r="F217" s="199">
        <v>0.47305200000000708</v>
      </c>
      <c r="G217" s="212" t="s">
        <v>6314</v>
      </c>
      <c r="H217" s="212" t="s">
        <v>6314</v>
      </c>
      <c r="I217" s="106" t="s">
        <v>556</v>
      </c>
      <c r="K217" s="83" t="s">
        <v>6314</v>
      </c>
      <c r="L217" s="83" t="s">
        <v>6314</v>
      </c>
      <c r="M217" s="45" t="str">
        <f>IF(
ISNA(INDEX(resources!E:E,MATCH(B217,resources!B:B,0))),"fillme",
INDEX(resources!E:E,MATCH(B217,resources!B:B,0)))</f>
        <v>CAISO_Small_Hydro</v>
      </c>
      <c r="N217" s="45">
        <f>IF(
ISNA(INDEX(resources!J:J,MATCH(B217,resources!B:B,0))),"fillme",
INDEX(resources!J:J,MATCH(B217,resources!B:B,0)))</f>
        <v>1</v>
      </c>
      <c r="O217" s="83" t="str">
        <f>IFERROR(INDEX(resources!K:K,MATCH(B217,resources!B:B,0)),"fillme")</f>
        <v>hydro</v>
      </c>
      <c r="P217" s="89" t="str">
        <f t="shared" si="57"/>
        <v>hydro_2026_12</v>
      </c>
      <c r="Q217" s="87">
        <f>INDEX(elcc!G:G,MATCH(P217,elcc!D:D,0))</f>
        <v>0.64</v>
      </c>
      <c r="R217" s="89">
        <f t="shared" si="58"/>
        <v>1</v>
      </c>
      <c r="S217" s="89" t="s">
        <v>6314</v>
      </c>
      <c r="T217" s="89" t="s">
        <v>6314</v>
      </c>
      <c r="U217" s="90" t="str">
        <f t="shared" si="59"/>
        <v>ok</v>
      </c>
      <c r="V217" s="63" t="str">
        <f>INDEX(resources!F:F,MATCH(B217,resources!B:B,0))</f>
        <v>physical</v>
      </c>
      <c r="W217" s="110">
        <f t="shared" si="60"/>
        <v>1</v>
      </c>
      <c r="X217" s="110">
        <f t="shared" si="61"/>
        <v>0</v>
      </c>
      <c r="Y217" s="110" t="str">
        <f t="shared" si="62"/>
        <v>CLOVER_2_UNIT_energy_PCE40004_CONFIDENTIAL</v>
      </c>
      <c r="Z217" s="110">
        <f>IF(COUNTIFS($Y$2:Y217,Y217)=1,1,0)</f>
        <v>0</v>
      </c>
      <c r="AA217" s="110">
        <f>SUM($Z$2:Z217)*Z217</f>
        <v>0</v>
      </c>
      <c r="AB217" s="110">
        <f>COUNTIFS(resources!B:B,B217)</f>
        <v>1</v>
      </c>
      <c r="AC217" s="110">
        <f t="shared" si="63"/>
        <v>1</v>
      </c>
      <c r="AD217" s="110">
        <f t="shared" si="64"/>
        <v>1</v>
      </c>
      <c r="AE217" s="110">
        <f t="shared" si="65"/>
        <v>0</v>
      </c>
      <c r="AF217" s="110">
        <f t="shared" si="66"/>
        <v>1</v>
      </c>
      <c r="AG217" s="110">
        <f t="shared" si="67"/>
        <v>0</v>
      </c>
      <c r="AH217" s="110">
        <f t="shared" si="68"/>
        <v>0</v>
      </c>
      <c r="AI217" s="110">
        <f t="shared" si="69"/>
        <v>1</v>
      </c>
      <c r="AJ217" s="100">
        <f>ROW()</f>
        <v>217</v>
      </c>
      <c r="AK217" s="100" t="e">
        <f>INDEX('BadRows RECART'!$C$2:$C$1207,MATCH(monthly_gwh_mw!AJ217,'BadRows RECART'!$D$2:$D$1207,0))</f>
        <v>#N/A</v>
      </c>
    </row>
    <row r="218" spans="1:37" ht="20">
      <c r="A218" s="106" t="s">
        <v>3907</v>
      </c>
      <c r="B218" s="106" t="s">
        <v>2821</v>
      </c>
      <c r="C218" s="106" t="s">
        <v>6299</v>
      </c>
      <c r="D218" s="168">
        <v>2027</v>
      </c>
      <c r="E218" s="168">
        <v>1</v>
      </c>
      <c r="F218" s="199">
        <v>0.46574399999999344</v>
      </c>
      <c r="G218" s="212" t="s">
        <v>6314</v>
      </c>
      <c r="H218" s="212" t="s">
        <v>6314</v>
      </c>
      <c r="I218" s="106" t="s">
        <v>556</v>
      </c>
      <c r="K218" s="83" t="s">
        <v>6314</v>
      </c>
      <c r="L218" s="83" t="s">
        <v>6314</v>
      </c>
      <c r="M218" s="45" t="str">
        <f>IF(
ISNA(INDEX(resources!E:E,MATCH(B218,resources!B:B,0))),"fillme",
INDEX(resources!E:E,MATCH(B218,resources!B:B,0)))</f>
        <v>CAISO_Small_Hydro</v>
      </c>
      <c r="N218" s="45">
        <f>IF(
ISNA(INDEX(resources!J:J,MATCH(B218,resources!B:B,0))),"fillme",
INDEX(resources!J:J,MATCH(B218,resources!B:B,0)))</f>
        <v>1</v>
      </c>
      <c r="O218" s="83" t="str">
        <f>IFERROR(INDEX(resources!K:K,MATCH(B218,resources!B:B,0)),"fillme")</f>
        <v>hydro</v>
      </c>
      <c r="P218" s="89" t="str">
        <f t="shared" si="57"/>
        <v>hydro_2027_1</v>
      </c>
      <c r="Q218" s="87">
        <f>INDEX(elcc!G:G,MATCH(P218,elcc!D:D,0))</f>
        <v>0.6</v>
      </c>
      <c r="R218" s="89">
        <f t="shared" si="58"/>
        <v>1</v>
      </c>
      <c r="S218" s="89" t="s">
        <v>6314</v>
      </c>
      <c r="T218" s="89" t="s">
        <v>6314</v>
      </c>
      <c r="U218" s="90" t="str">
        <f t="shared" si="59"/>
        <v>ok</v>
      </c>
      <c r="V218" s="63" t="str">
        <f>INDEX(resources!F:F,MATCH(B218,resources!B:B,0))</f>
        <v>physical</v>
      </c>
      <c r="W218" s="110">
        <f t="shared" si="60"/>
        <v>1</v>
      </c>
      <c r="X218" s="110">
        <f t="shared" si="61"/>
        <v>0</v>
      </c>
      <c r="Y218" s="110" t="str">
        <f t="shared" si="62"/>
        <v>CLOVER_2_UNIT_energy_PCE40004_CONFIDENTIAL</v>
      </c>
      <c r="Z218" s="110">
        <f>IF(COUNTIFS($Y$2:Y218,Y218)=1,1,0)</f>
        <v>0</v>
      </c>
      <c r="AA218" s="110">
        <f>SUM($Z$2:Z218)*Z218</f>
        <v>0</v>
      </c>
      <c r="AB218" s="110">
        <f>COUNTIFS(resources!B:B,B218)</f>
        <v>1</v>
      </c>
      <c r="AC218" s="110">
        <f t="shared" si="63"/>
        <v>1</v>
      </c>
      <c r="AD218" s="110">
        <f t="shared" si="64"/>
        <v>1</v>
      </c>
      <c r="AE218" s="110">
        <f t="shared" si="65"/>
        <v>0</v>
      </c>
      <c r="AF218" s="110">
        <f t="shared" si="66"/>
        <v>1</v>
      </c>
      <c r="AG218" s="110">
        <f t="shared" si="67"/>
        <v>0</v>
      </c>
      <c r="AH218" s="110">
        <f t="shared" si="68"/>
        <v>0</v>
      </c>
      <c r="AI218" s="110">
        <f t="shared" si="69"/>
        <v>1</v>
      </c>
      <c r="AJ218" s="100">
        <f>ROW()</f>
        <v>218</v>
      </c>
      <c r="AK218" s="100" t="e">
        <f>INDEX('BadRows RECART'!$C$2:$C$1207,MATCH(monthly_gwh_mw!AJ218,'BadRows RECART'!$D$2:$D$1207,0))</f>
        <v>#N/A</v>
      </c>
    </row>
    <row r="219" spans="1:37" ht="20">
      <c r="A219" s="106" t="s">
        <v>3907</v>
      </c>
      <c r="B219" s="106" t="s">
        <v>2821</v>
      </c>
      <c r="C219" s="106" t="s">
        <v>6299</v>
      </c>
      <c r="D219" s="168">
        <v>2027</v>
      </c>
      <c r="E219" s="168">
        <v>2</v>
      </c>
      <c r="F219" s="199">
        <v>0.51878399999999647</v>
      </c>
      <c r="G219" s="212" t="s">
        <v>6314</v>
      </c>
      <c r="H219" s="212" t="s">
        <v>6314</v>
      </c>
      <c r="I219" s="106" t="s">
        <v>556</v>
      </c>
      <c r="K219" s="83" t="s">
        <v>6314</v>
      </c>
      <c r="L219" s="83" t="s">
        <v>6314</v>
      </c>
      <c r="M219" s="45" t="str">
        <f>IF(
ISNA(INDEX(resources!E:E,MATCH(B219,resources!B:B,0))),"fillme",
INDEX(resources!E:E,MATCH(B219,resources!B:B,0)))</f>
        <v>CAISO_Small_Hydro</v>
      </c>
      <c r="N219" s="45">
        <f>IF(
ISNA(INDEX(resources!J:J,MATCH(B219,resources!B:B,0))),"fillme",
INDEX(resources!J:J,MATCH(B219,resources!B:B,0)))</f>
        <v>1</v>
      </c>
      <c r="O219" s="83" t="str">
        <f>IFERROR(INDEX(resources!K:K,MATCH(B219,resources!B:B,0)),"fillme")</f>
        <v>hydro</v>
      </c>
      <c r="P219" s="89" t="str">
        <f t="shared" si="57"/>
        <v>hydro_2027_2</v>
      </c>
      <c r="Q219" s="87">
        <f>INDEX(elcc!G:G,MATCH(P219,elcc!D:D,0))</f>
        <v>0.7</v>
      </c>
      <c r="R219" s="89">
        <f t="shared" si="58"/>
        <v>1</v>
      </c>
      <c r="S219" s="89" t="s">
        <v>6314</v>
      </c>
      <c r="T219" s="89" t="s">
        <v>6314</v>
      </c>
      <c r="U219" s="90" t="str">
        <f t="shared" si="59"/>
        <v>ok</v>
      </c>
      <c r="V219" s="63" t="str">
        <f>INDEX(resources!F:F,MATCH(B219,resources!B:B,0))</f>
        <v>physical</v>
      </c>
      <c r="W219" s="110">
        <f t="shared" si="60"/>
        <v>1</v>
      </c>
      <c r="X219" s="110">
        <f t="shared" si="61"/>
        <v>0</v>
      </c>
      <c r="Y219" s="110" t="str">
        <f t="shared" si="62"/>
        <v>CLOVER_2_UNIT_energy_PCE40004_CONFIDENTIAL</v>
      </c>
      <c r="Z219" s="110">
        <f>IF(COUNTIFS($Y$2:Y219,Y219)=1,1,0)</f>
        <v>0</v>
      </c>
      <c r="AA219" s="110">
        <f>SUM($Z$2:Z219)*Z219</f>
        <v>0</v>
      </c>
      <c r="AB219" s="110">
        <f>COUNTIFS(resources!B:B,B219)</f>
        <v>1</v>
      </c>
      <c r="AC219" s="110">
        <f t="shared" si="63"/>
        <v>1</v>
      </c>
      <c r="AD219" s="110">
        <f t="shared" si="64"/>
        <v>1</v>
      </c>
      <c r="AE219" s="110">
        <f t="shared" si="65"/>
        <v>0</v>
      </c>
      <c r="AF219" s="110">
        <f t="shared" si="66"/>
        <v>1</v>
      </c>
      <c r="AG219" s="110">
        <f t="shared" si="67"/>
        <v>0</v>
      </c>
      <c r="AH219" s="110">
        <f t="shared" si="68"/>
        <v>0</v>
      </c>
      <c r="AI219" s="110">
        <f t="shared" si="69"/>
        <v>1</v>
      </c>
      <c r="AJ219" s="100">
        <f>ROW()</f>
        <v>219</v>
      </c>
      <c r="AK219" s="100" t="e">
        <f>INDEX('BadRows RECART'!$C$2:$C$1207,MATCH(monthly_gwh_mw!AJ219,'BadRows RECART'!$D$2:$D$1207,0))</f>
        <v>#N/A</v>
      </c>
    </row>
    <row r="220" spans="1:37" ht="20">
      <c r="A220" s="106" t="s">
        <v>3907</v>
      </c>
      <c r="B220" s="106" t="s">
        <v>2821</v>
      </c>
      <c r="C220" s="106" t="s">
        <v>6299</v>
      </c>
      <c r="D220" s="168">
        <v>2027</v>
      </c>
      <c r="E220" s="168">
        <v>3</v>
      </c>
      <c r="F220" s="199">
        <v>0.55130399999999657</v>
      </c>
      <c r="G220" s="212" t="s">
        <v>6314</v>
      </c>
      <c r="H220" s="212" t="s">
        <v>6314</v>
      </c>
      <c r="I220" s="106" t="s">
        <v>556</v>
      </c>
      <c r="K220" s="83" t="s">
        <v>6314</v>
      </c>
      <c r="L220" s="83" t="s">
        <v>6314</v>
      </c>
      <c r="M220" s="45" t="str">
        <f>IF(
ISNA(INDEX(resources!E:E,MATCH(B220,resources!B:B,0))),"fillme",
INDEX(resources!E:E,MATCH(B220,resources!B:B,0)))</f>
        <v>CAISO_Small_Hydro</v>
      </c>
      <c r="N220" s="45">
        <f>IF(
ISNA(INDEX(resources!J:J,MATCH(B220,resources!B:B,0))),"fillme",
INDEX(resources!J:J,MATCH(B220,resources!B:B,0)))</f>
        <v>1</v>
      </c>
      <c r="O220" s="83" t="str">
        <f>IFERROR(INDEX(resources!K:K,MATCH(B220,resources!B:B,0)),"fillme")</f>
        <v>hydro</v>
      </c>
      <c r="P220" s="89" t="str">
        <f t="shared" si="57"/>
        <v>hydro_2027_3</v>
      </c>
      <c r="Q220" s="87">
        <f>INDEX(elcc!G:G,MATCH(P220,elcc!D:D,0))</f>
        <v>0.73</v>
      </c>
      <c r="R220" s="89">
        <f t="shared" si="58"/>
        <v>1</v>
      </c>
      <c r="S220" s="89" t="s">
        <v>6314</v>
      </c>
      <c r="T220" s="89" t="s">
        <v>6314</v>
      </c>
      <c r="U220" s="90" t="str">
        <f t="shared" si="59"/>
        <v>ok</v>
      </c>
      <c r="V220" s="63" t="str">
        <f>INDEX(resources!F:F,MATCH(B220,resources!B:B,0))</f>
        <v>physical</v>
      </c>
      <c r="W220" s="110">
        <f t="shared" si="60"/>
        <v>1</v>
      </c>
      <c r="X220" s="110">
        <f t="shared" si="61"/>
        <v>0</v>
      </c>
      <c r="Y220" s="110" t="str">
        <f t="shared" si="62"/>
        <v>CLOVER_2_UNIT_energy_PCE40004_CONFIDENTIAL</v>
      </c>
      <c r="Z220" s="110">
        <f>IF(COUNTIFS($Y$2:Y220,Y220)=1,1,0)</f>
        <v>0</v>
      </c>
      <c r="AA220" s="110">
        <f>SUM($Z$2:Z220)*Z220</f>
        <v>0</v>
      </c>
      <c r="AB220" s="110">
        <f>COUNTIFS(resources!B:B,B220)</f>
        <v>1</v>
      </c>
      <c r="AC220" s="110">
        <f t="shared" si="63"/>
        <v>1</v>
      </c>
      <c r="AD220" s="110">
        <f t="shared" si="64"/>
        <v>1</v>
      </c>
      <c r="AE220" s="110">
        <f t="shared" si="65"/>
        <v>0</v>
      </c>
      <c r="AF220" s="110">
        <f t="shared" si="66"/>
        <v>1</v>
      </c>
      <c r="AG220" s="110">
        <f t="shared" si="67"/>
        <v>0</v>
      </c>
      <c r="AH220" s="110">
        <f t="shared" si="68"/>
        <v>0</v>
      </c>
      <c r="AI220" s="110">
        <f t="shared" si="69"/>
        <v>1</v>
      </c>
      <c r="AJ220" s="100">
        <f>ROW()</f>
        <v>220</v>
      </c>
      <c r="AK220" s="100" t="e">
        <f>INDEX('BadRows RECART'!$C$2:$C$1207,MATCH(monthly_gwh_mw!AJ220,'BadRows RECART'!$D$2:$D$1207,0))</f>
        <v>#N/A</v>
      </c>
    </row>
    <row r="221" spans="1:37" ht="20">
      <c r="A221" s="106" t="s">
        <v>3907</v>
      </c>
      <c r="B221" s="106" t="s">
        <v>2821</v>
      </c>
      <c r="C221" s="106" t="s">
        <v>6299</v>
      </c>
      <c r="D221" s="168">
        <v>2027</v>
      </c>
      <c r="E221" s="168">
        <v>4</v>
      </c>
      <c r="F221" s="199">
        <v>0.47520000000000717</v>
      </c>
      <c r="G221" s="212" t="s">
        <v>6314</v>
      </c>
      <c r="H221" s="212" t="s">
        <v>6314</v>
      </c>
      <c r="I221" s="106" t="s">
        <v>556</v>
      </c>
      <c r="K221" s="83" t="s">
        <v>6314</v>
      </c>
      <c r="L221" s="83" t="s">
        <v>6314</v>
      </c>
      <c r="M221" s="45" t="str">
        <f>IF(
ISNA(INDEX(resources!E:E,MATCH(B221,resources!B:B,0))),"fillme",
INDEX(resources!E:E,MATCH(B221,resources!B:B,0)))</f>
        <v>CAISO_Small_Hydro</v>
      </c>
      <c r="N221" s="45">
        <f>IF(
ISNA(INDEX(resources!J:J,MATCH(B221,resources!B:B,0))),"fillme",
INDEX(resources!J:J,MATCH(B221,resources!B:B,0)))</f>
        <v>1</v>
      </c>
      <c r="O221" s="83" t="str">
        <f>IFERROR(INDEX(resources!K:K,MATCH(B221,resources!B:B,0)),"fillme")</f>
        <v>hydro</v>
      </c>
      <c r="P221" s="89" t="str">
        <f t="shared" si="57"/>
        <v>hydro_2027_4</v>
      </c>
      <c r="Q221" s="87">
        <f>INDEX(elcc!G:G,MATCH(P221,elcc!D:D,0))</f>
        <v>0.72</v>
      </c>
      <c r="R221" s="89">
        <f t="shared" si="58"/>
        <v>1</v>
      </c>
      <c r="S221" s="89" t="s">
        <v>6314</v>
      </c>
      <c r="T221" s="89" t="s">
        <v>6314</v>
      </c>
      <c r="U221" s="90" t="str">
        <f t="shared" si="59"/>
        <v>ok</v>
      </c>
      <c r="V221" s="63" t="str">
        <f>INDEX(resources!F:F,MATCH(B221,resources!B:B,0))</f>
        <v>physical</v>
      </c>
      <c r="W221" s="110">
        <f t="shared" si="60"/>
        <v>1</v>
      </c>
      <c r="X221" s="110">
        <f t="shared" si="61"/>
        <v>0</v>
      </c>
      <c r="Y221" s="110" t="str">
        <f t="shared" si="62"/>
        <v>CLOVER_2_UNIT_energy_PCE40004_CONFIDENTIAL</v>
      </c>
      <c r="Z221" s="110">
        <f>IF(COUNTIFS($Y$2:Y221,Y221)=1,1,0)</f>
        <v>0</v>
      </c>
      <c r="AA221" s="110">
        <f>SUM($Z$2:Z221)*Z221</f>
        <v>0</v>
      </c>
      <c r="AB221" s="110">
        <f>COUNTIFS(resources!B:B,B221)</f>
        <v>1</v>
      </c>
      <c r="AC221" s="110">
        <f t="shared" si="63"/>
        <v>1</v>
      </c>
      <c r="AD221" s="110">
        <f t="shared" si="64"/>
        <v>1</v>
      </c>
      <c r="AE221" s="110">
        <f t="shared" si="65"/>
        <v>0</v>
      </c>
      <c r="AF221" s="110">
        <f t="shared" si="66"/>
        <v>1</v>
      </c>
      <c r="AG221" s="110">
        <f t="shared" si="67"/>
        <v>0</v>
      </c>
      <c r="AH221" s="110">
        <f t="shared" si="68"/>
        <v>0</v>
      </c>
      <c r="AI221" s="110">
        <f t="shared" si="69"/>
        <v>1</v>
      </c>
      <c r="AJ221" s="100">
        <f>ROW()</f>
        <v>221</v>
      </c>
      <c r="AK221" s="100" t="e">
        <f>INDEX('BadRows RECART'!$C$2:$C$1207,MATCH(monthly_gwh_mw!AJ221,'BadRows RECART'!$D$2:$D$1207,0))</f>
        <v>#N/A</v>
      </c>
    </row>
    <row r="222" spans="1:37" ht="20">
      <c r="A222" s="106" t="s">
        <v>3907</v>
      </c>
      <c r="B222" s="106" t="s">
        <v>2821</v>
      </c>
      <c r="C222" s="106" t="s">
        <v>6299</v>
      </c>
      <c r="D222" s="168">
        <v>2027</v>
      </c>
      <c r="E222" s="168">
        <v>5</v>
      </c>
      <c r="F222" s="199">
        <v>0.29685600000000062</v>
      </c>
      <c r="G222" s="212" t="s">
        <v>6314</v>
      </c>
      <c r="H222" s="212" t="s">
        <v>6314</v>
      </c>
      <c r="I222" s="106" t="s">
        <v>556</v>
      </c>
      <c r="K222" s="83" t="s">
        <v>6314</v>
      </c>
      <c r="L222" s="83" t="s">
        <v>6314</v>
      </c>
      <c r="M222" s="45" t="str">
        <f>IF(
ISNA(INDEX(resources!E:E,MATCH(B222,resources!B:B,0))),"fillme",
INDEX(resources!E:E,MATCH(B222,resources!B:B,0)))</f>
        <v>CAISO_Small_Hydro</v>
      </c>
      <c r="N222" s="45">
        <f>IF(
ISNA(INDEX(resources!J:J,MATCH(B222,resources!B:B,0))),"fillme",
INDEX(resources!J:J,MATCH(B222,resources!B:B,0)))</f>
        <v>1</v>
      </c>
      <c r="O222" s="83" t="str">
        <f>IFERROR(INDEX(resources!K:K,MATCH(B222,resources!B:B,0)),"fillme")</f>
        <v>hydro</v>
      </c>
      <c r="P222" s="89" t="str">
        <f t="shared" si="57"/>
        <v>hydro_2027_5</v>
      </c>
      <c r="Q222" s="87">
        <f>INDEX(elcc!G:G,MATCH(P222,elcc!D:D,0))</f>
        <v>0.69</v>
      </c>
      <c r="R222" s="89">
        <f t="shared" si="58"/>
        <v>1</v>
      </c>
      <c r="S222" s="89" t="s">
        <v>6314</v>
      </c>
      <c r="T222" s="89" t="s">
        <v>6314</v>
      </c>
      <c r="U222" s="90" t="str">
        <f t="shared" si="59"/>
        <v>ok</v>
      </c>
      <c r="V222" s="63" t="str">
        <f>INDEX(resources!F:F,MATCH(B222,resources!B:B,0))</f>
        <v>physical</v>
      </c>
      <c r="W222" s="110">
        <f t="shared" si="60"/>
        <v>1</v>
      </c>
      <c r="X222" s="110">
        <f t="shared" si="61"/>
        <v>0</v>
      </c>
      <c r="Y222" s="110" t="str">
        <f t="shared" si="62"/>
        <v>CLOVER_2_UNIT_energy_PCE40004_CONFIDENTIAL</v>
      </c>
      <c r="Z222" s="110">
        <f>IF(COUNTIFS($Y$2:Y222,Y222)=1,1,0)</f>
        <v>0</v>
      </c>
      <c r="AA222" s="110">
        <f>SUM($Z$2:Z222)*Z222</f>
        <v>0</v>
      </c>
      <c r="AB222" s="110">
        <f>COUNTIFS(resources!B:B,B222)</f>
        <v>1</v>
      </c>
      <c r="AC222" s="110">
        <f t="shared" si="63"/>
        <v>1</v>
      </c>
      <c r="AD222" s="110">
        <f t="shared" si="64"/>
        <v>1</v>
      </c>
      <c r="AE222" s="110">
        <f t="shared" si="65"/>
        <v>0</v>
      </c>
      <c r="AF222" s="110">
        <f t="shared" si="66"/>
        <v>1</v>
      </c>
      <c r="AG222" s="110">
        <f t="shared" si="67"/>
        <v>0</v>
      </c>
      <c r="AH222" s="110">
        <f t="shared" si="68"/>
        <v>0</v>
      </c>
      <c r="AI222" s="110">
        <f t="shared" si="69"/>
        <v>1</v>
      </c>
      <c r="AJ222" s="100">
        <f>ROW()</f>
        <v>222</v>
      </c>
      <c r="AK222" s="100" t="e">
        <f>INDEX('BadRows RECART'!$C$2:$C$1207,MATCH(monthly_gwh_mw!AJ222,'BadRows RECART'!$D$2:$D$1207,0))</f>
        <v>#N/A</v>
      </c>
    </row>
    <row r="223" spans="1:37" ht="20">
      <c r="A223" s="106" t="s">
        <v>3907</v>
      </c>
      <c r="B223" s="106" t="s">
        <v>2821</v>
      </c>
      <c r="C223" s="106" t="s">
        <v>6299</v>
      </c>
      <c r="D223" s="168">
        <v>2027</v>
      </c>
      <c r="E223" s="168">
        <v>6</v>
      </c>
      <c r="F223" s="199">
        <v>0.12888000000000099</v>
      </c>
      <c r="G223" s="212" t="s">
        <v>6314</v>
      </c>
      <c r="H223" s="212" t="s">
        <v>6314</v>
      </c>
      <c r="I223" s="106" t="s">
        <v>556</v>
      </c>
      <c r="K223" s="83" t="s">
        <v>6314</v>
      </c>
      <c r="L223" s="83" t="s">
        <v>6314</v>
      </c>
      <c r="M223" s="45" t="str">
        <f>IF(
ISNA(INDEX(resources!E:E,MATCH(B223,resources!B:B,0))),"fillme",
INDEX(resources!E:E,MATCH(B223,resources!B:B,0)))</f>
        <v>CAISO_Small_Hydro</v>
      </c>
      <c r="N223" s="45">
        <f>IF(
ISNA(INDEX(resources!J:J,MATCH(B223,resources!B:B,0))),"fillme",
INDEX(resources!J:J,MATCH(B223,resources!B:B,0)))</f>
        <v>1</v>
      </c>
      <c r="O223" s="83" t="str">
        <f>IFERROR(INDEX(resources!K:K,MATCH(B223,resources!B:B,0)),"fillme")</f>
        <v>hydro</v>
      </c>
      <c r="P223" s="89" t="str">
        <f t="shared" si="57"/>
        <v>hydro_2027_6</v>
      </c>
      <c r="Q223" s="87">
        <f>INDEX(elcc!G:G,MATCH(P223,elcc!D:D,0))</f>
        <v>0.74</v>
      </c>
      <c r="R223" s="89">
        <f t="shared" si="58"/>
        <v>1</v>
      </c>
      <c r="S223" s="89" t="s">
        <v>6314</v>
      </c>
      <c r="T223" s="89" t="s">
        <v>6314</v>
      </c>
      <c r="U223" s="90" t="str">
        <f t="shared" si="59"/>
        <v>ok</v>
      </c>
      <c r="V223" s="63" t="str">
        <f>INDEX(resources!F:F,MATCH(B223,resources!B:B,0))</f>
        <v>physical</v>
      </c>
      <c r="W223" s="110">
        <f t="shared" si="60"/>
        <v>1</v>
      </c>
      <c r="X223" s="110">
        <f t="shared" si="61"/>
        <v>0</v>
      </c>
      <c r="Y223" s="110" t="str">
        <f t="shared" si="62"/>
        <v>CLOVER_2_UNIT_energy_PCE40004_CONFIDENTIAL</v>
      </c>
      <c r="Z223" s="110">
        <f>IF(COUNTIFS($Y$2:Y223,Y223)=1,1,0)</f>
        <v>0</v>
      </c>
      <c r="AA223" s="110">
        <f>SUM($Z$2:Z223)*Z223</f>
        <v>0</v>
      </c>
      <c r="AB223" s="110">
        <f>COUNTIFS(resources!B:B,B223)</f>
        <v>1</v>
      </c>
      <c r="AC223" s="110">
        <f t="shared" si="63"/>
        <v>1</v>
      </c>
      <c r="AD223" s="110">
        <f t="shared" si="64"/>
        <v>1</v>
      </c>
      <c r="AE223" s="110">
        <f t="shared" si="65"/>
        <v>0</v>
      </c>
      <c r="AF223" s="110">
        <f t="shared" si="66"/>
        <v>1</v>
      </c>
      <c r="AG223" s="110">
        <f t="shared" si="67"/>
        <v>0</v>
      </c>
      <c r="AH223" s="110">
        <f t="shared" si="68"/>
        <v>0</v>
      </c>
      <c r="AI223" s="110">
        <f t="shared" si="69"/>
        <v>1</v>
      </c>
      <c r="AJ223" s="100">
        <f>ROW()</f>
        <v>223</v>
      </c>
      <c r="AK223" s="100" t="e">
        <f>INDEX('BadRows RECART'!$C$2:$C$1207,MATCH(monthly_gwh_mw!AJ223,'BadRows RECART'!$D$2:$D$1207,0))</f>
        <v>#N/A</v>
      </c>
    </row>
    <row r="224" spans="1:37" ht="20">
      <c r="A224" s="106" t="s">
        <v>3907</v>
      </c>
      <c r="B224" s="106" t="s">
        <v>2821</v>
      </c>
      <c r="C224" s="106" t="s">
        <v>6299</v>
      </c>
      <c r="D224" s="168">
        <v>2027</v>
      </c>
      <c r="E224" s="168">
        <v>7</v>
      </c>
      <c r="F224" s="199">
        <v>6.02640000000009E-2</v>
      </c>
      <c r="G224" s="212" t="s">
        <v>6314</v>
      </c>
      <c r="H224" s="212" t="s">
        <v>6314</v>
      </c>
      <c r="I224" s="106" t="s">
        <v>556</v>
      </c>
      <c r="K224" s="83" t="s">
        <v>6314</v>
      </c>
      <c r="L224" s="83" t="s">
        <v>6314</v>
      </c>
      <c r="M224" s="45" t="str">
        <f>IF(
ISNA(INDEX(resources!E:E,MATCH(B224,resources!B:B,0))),"fillme",
INDEX(resources!E:E,MATCH(B224,resources!B:B,0)))</f>
        <v>CAISO_Small_Hydro</v>
      </c>
      <c r="N224" s="45">
        <f>IF(
ISNA(INDEX(resources!J:J,MATCH(B224,resources!B:B,0))),"fillme",
INDEX(resources!J:J,MATCH(B224,resources!B:B,0)))</f>
        <v>1</v>
      </c>
      <c r="O224" s="83" t="str">
        <f>IFERROR(INDEX(resources!K:K,MATCH(B224,resources!B:B,0)),"fillme")</f>
        <v>hydro</v>
      </c>
      <c r="P224" s="89" t="str">
        <f t="shared" si="57"/>
        <v>hydro_2027_7</v>
      </c>
      <c r="Q224" s="87">
        <f>INDEX(elcc!G:G,MATCH(P224,elcc!D:D,0))</f>
        <v>0.73</v>
      </c>
      <c r="R224" s="89">
        <f t="shared" si="58"/>
        <v>1</v>
      </c>
      <c r="S224" s="89" t="s">
        <v>6314</v>
      </c>
      <c r="T224" s="89" t="s">
        <v>6314</v>
      </c>
      <c r="U224" s="90" t="str">
        <f t="shared" si="59"/>
        <v>ok</v>
      </c>
      <c r="V224" s="63" t="str">
        <f>INDEX(resources!F:F,MATCH(B224,resources!B:B,0))</f>
        <v>physical</v>
      </c>
      <c r="W224" s="110">
        <f t="shared" si="60"/>
        <v>1</v>
      </c>
      <c r="X224" s="110">
        <f t="shared" si="61"/>
        <v>0</v>
      </c>
      <c r="Y224" s="110" t="str">
        <f t="shared" si="62"/>
        <v>CLOVER_2_UNIT_energy_PCE40004_CONFIDENTIAL</v>
      </c>
      <c r="Z224" s="110">
        <f>IF(COUNTIFS($Y$2:Y224,Y224)=1,1,0)</f>
        <v>0</v>
      </c>
      <c r="AA224" s="110">
        <f>SUM($Z$2:Z224)*Z224</f>
        <v>0</v>
      </c>
      <c r="AB224" s="110">
        <f>COUNTIFS(resources!B:B,B224)</f>
        <v>1</v>
      </c>
      <c r="AC224" s="110">
        <f t="shared" si="63"/>
        <v>1</v>
      </c>
      <c r="AD224" s="110">
        <f t="shared" si="64"/>
        <v>1</v>
      </c>
      <c r="AE224" s="110">
        <f t="shared" si="65"/>
        <v>0</v>
      </c>
      <c r="AF224" s="110">
        <f t="shared" si="66"/>
        <v>1</v>
      </c>
      <c r="AG224" s="110">
        <f t="shared" si="67"/>
        <v>0</v>
      </c>
      <c r="AH224" s="110">
        <f t="shared" si="68"/>
        <v>0</v>
      </c>
      <c r="AI224" s="110">
        <f t="shared" si="69"/>
        <v>1</v>
      </c>
      <c r="AJ224" s="100">
        <f>ROW()</f>
        <v>224</v>
      </c>
      <c r="AK224" s="100" t="e">
        <f>INDEX('BadRows RECART'!$C$2:$C$1207,MATCH(monthly_gwh_mw!AJ224,'BadRows RECART'!$D$2:$D$1207,0))</f>
        <v>#N/A</v>
      </c>
    </row>
    <row r="225" spans="1:37" ht="20">
      <c r="A225" s="106" t="s">
        <v>3907</v>
      </c>
      <c r="B225" s="106" t="s">
        <v>2821</v>
      </c>
      <c r="C225" s="106" t="s">
        <v>6299</v>
      </c>
      <c r="D225" s="168">
        <v>2027</v>
      </c>
      <c r="E225" s="168">
        <v>8</v>
      </c>
      <c r="F225" s="199">
        <v>1.4879999999999772E-2</v>
      </c>
      <c r="G225" s="212" t="s">
        <v>6314</v>
      </c>
      <c r="H225" s="212" t="s">
        <v>6314</v>
      </c>
      <c r="I225" s="106" t="s">
        <v>556</v>
      </c>
      <c r="K225" s="83" t="s">
        <v>6314</v>
      </c>
      <c r="L225" s="83" t="s">
        <v>6314</v>
      </c>
      <c r="M225" s="45" t="str">
        <f>IF(
ISNA(INDEX(resources!E:E,MATCH(B225,resources!B:B,0))),"fillme",
INDEX(resources!E:E,MATCH(B225,resources!B:B,0)))</f>
        <v>CAISO_Small_Hydro</v>
      </c>
      <c r="N225" s="45">
        <f>IF(
ISNA(INDEX(resources!J:J,MATCH(B225,resources!B:B,0))),"fillme",
INDEX(resources!J:J,MATCH(B225,resources!B:B,0)))</f>
        <v>1</v>
      </c>
      <c r="O225" s="83" t="str">
        <f>IFERROR(INDEX(resources!K:K,MATCH(B225,resources!B:B,0)),"fillme")</f>
        <v>hydro</v>
      </c>
      <c r="P225" s="89" t="str">
        <f t="shared" si="57"/>
        <v>hydro_2027_8</v>
      </c>
      <c r="Q225" s="87">
        <f>INDEX(elcc!G:G,MATCH(P225,elcc!D:D,0))</f>
        <v>0.72</v>
      </c>
      <c r="R225" s="89">
        <f t="shared" si="58"/>
        <v>1</v>
      </c>
      <c r="S225" s="89" t="s">
        <v>6314</v>
      </c>
      <c r="T225" s="89" t="s">
        <v>6314</v>
      </c>
      <c r="U225" s="90" t="str">
        <f t="shared" si="59"/>
        <v>ok</v>
      </c>
      <c r="V225" s="63" t="str">
        <f>INDEX(resources!F:F,MATCH(B225,resources!B:B,0))</f>
        <v>physical</v>
      </c>
      <c r="W225" s="110">
        <f t="shared" si="60"/>
        <v>1</v>
      </c>
      <c r="X225" s="110">
        <f t="shared" si="61"/>
        <v>0</v>
      </c>
      <c r="Y225" s="110" t="str">
        <f t="shared" si="62"/>
        <v>CLOVER_2_UNIT_energy_PCE40004_CONFIDENTIAL</v>
      </c>
      <c r="Z225" s="110">
        <f>IF(COUNTIFS($Y$2:Y225,Y225)=1,1,0)</f>
        <v>0</v>
      </c>
      <c r="AA225" s="110">
        <f>SUM($Z$2:Z225)*Z225</f>
        <v>0</v>
      </c>
      <c r="AB225" s="110">
        <f>COUNTIFS(resources!B:B,B225)</f>
        <v>1</v>
      </c>
      <c r="AC225" s="110">
        <f t="shared" si="63"/>
        <v>1</v>
      </c>
      <c r="AD225" s="110">
        <f t="shared" si="64"/>
        <v>1</v>
      </c>
      <c r="AE225" s="110">
        <f t="shared" si="65"/>
        <v>0</v>
      </c>
      <c r="AF225" s="110">
        <f t="shared" si="66"/>
        <v>1</v>
      </c>
      <c r="AG225" s="110">
        <f t="shared" si="67"/>
        <v>0</v>
      </c>
      <c r="AH225" s="110">
        <f t="shared" si="68"/>
        <v>0</v>
      </c>
      <c r="AI225" s="110">
        <f t="shared" si="69"/>
        <v>1</v>
      </c>
      <c r="AJ225" s="100">
        <f>ROW()</f>
        <v>225</v>
      </c>
      <c r="AK225" s="100" t="e">
        <f>INDEX('BadRows RECART'!$C$2:$C$1207,MATCH(monthly_gwh_mw!AJ225,'BadRows RECART'!$D$2:$D$1207,0))</f>
        <v>#N/A</v>
      </c>
    </row>
    <row r="226" spans="1:37" ht="20">
      <c r="A226" s="106" t="s">
        <v>3907</v>
      </c>
      <c r="B226" s="106" t="s">
        <v>2821</v>
      </c>
      <c r="C226" s="106" t="s">
        <v>6299</v>
      </c>
      <c r="D226" s="168">
        <v>2027</v>
      </c>
      <c r="E226" s="168">
        <v>9</v>
      </c>
      <c r="F226" s="199">
        <v>4.1759999999999887E-2</v>
      </c>
      <c r="G226" s="212" t="s">
        <v>6314</v>
      </c>
      <c r="H226" s="212" t="s">
        <v>6314</v>
      </c>
      <c r="I226" s="106" t="s">
        <v>556</v>
      </c>
      <c r="K226" s="83" t="s">
        <v>6314</v>
      </c>
      <c r="L226" s="83" t="s">
        <v>6314</v>
      </c>
      <c r="M226" s="45" t="str">
        <f>IF(
ISNA(INDEX(resources!E:E,MATCH(B226,resources!B:B,0))),"fillme",
INDEX(resources!E:E,MATCH(B226,resources!B:B,0)))</f>
        <v>CAISO_Small_Hydro</v>
      </c>
      <c r="N226" s="45">
        <f>IF(
ISNA(INDEX(resources!J:J,MATCH(B226,resources!B:B,0))),"fillme",
INDEX(resources!J:J,MATCH(B226,resources!B:B,0)))</f>
        <v>1</v>
      </c>
      <c r="O226" s="83" t="str">
        <f>IFERROR(INDEX(resources!K:K,MATCH(B226,resources!B:B,0)),"fillme")</f>
        <v>hydro</v>
      </c>
      <c r="P226" s="89" t="str">
        <f t="shared" si="57"/>
        <v>hydro_2027_9</v>
      </c>
      <c r="Q226" s="87">
        <f>INDEX(elcc!G:G,MATCH(P226,elcc!D:D,0))</f>
        <v>0.71</v>
      </c>
      <c r="R226" s="89">
        <f t="shared" si="58"/>
        <v>1</v>
      </c>
      <c r="S226" s="89" t="s">
        <v>6314</v>
      </c>
      <c r="T226" s="89" t="s">
        <v>6314</v>
      </c>
      <c r="U226" s="90" t="str">
        <f t="shared" si="59"/>
        <v>ok</v>
      </c>
      <c r="V226" s="63" t="str">
        <f>INDEX(resources!F:F,MATCH(B226,resources!B:B,0))</f>
        <v>physical</v>
      </c>
      <c r="W226" s="110">
        <f t="shared" si="60"/>
        <v>1</v>
      </c>
      <c r="X226" s="110">
        <f t="shared" si="61"/>
        <v>0</v>
      </c>
      <c r="Y226" s="110" t="str">
        <f t="shared" si="62"/>
        <v>CLOVER_2_UNIT_energy_PCE40004_CONFIDENTIAL</v>
      </c>
      <c r="Z226" s="110">
        <f>IF(COUNTIFS($Y$2:Y226,Y226)=1,1,0)</f>
        <v>0</v>
      </c>
      <c r="AA226" s="110">
        <f>SUM($Z$2:Z226)*Z226</f>
        <v>0</v>
      </c>
      <c r="AB226" s="110">
        <f>COUNTIFS(resources!B:B,B226)</f>
        <v>1</v>
      </c>
      <c r="AC226" s="110">
        <f t="shared" si="63"/>
        <v>1</v>
      </c>
      <c r="AD226" s="110">
        <f t="shared" si="64"/>
        <v>1</v>
      </c>
      <c r="AE226" s="110">
        <f t="shared" si="65"/>
        <v>0</v>
      </c>
      <c r="AF226" s="110">
        <f t="shared" si="66"/>
        <v>1</v>
      </c>
      <c r="AG226" s="110">
        <f t="shared" si="67"/>
        <v>0</v>
      </c>
      <c r="AH226" s="110">
        <f t="shared" si="68"/>
        <v>0</v>
      </c>
      <c r="AI226" s="110">
        <f t="shared" si="69"/>
        <v>1</v>
      </c>
      <c r="AJ226" s="100">
        <f>ROW()</f>
        <v>226</v>
      </c>
      <c r="AK226" s="100" t="e">
        <f>INDEX('BadRows RECART'!$C$2:$C$1207,MATCH(monthly_gwh_mw!AJ226,'BadRows RECART'!$D$2:$D$1207,0))</f>
        <v>#N/A</v>
      </c>
    </row>
    <row r="227" spans="1:37" ht="20">
      <c r="A227" s="106" t="s">
        <v>3907</v>
      </c>
      <c r="B227" s="106" t="s">
        <v>2821</v>
      </c>
      <c r="C227" s="106" t="s">
        <v>6299</v>
      </c>
      <c r="D227" s="168">
        <v>2027</v>
      </c>
      <c r="E227" s="168">
        <v>10</v>
      </c>
      <c r="F227" s="199">
        <v>0.15028799999999906</v>
      </c>
      <c r="G227" s="212" t="s">
        <v>6314</v>
      </c>
      <c r="H227" s="212" t="s">
        <v>6314</v>
      </c>
      <c r="I227" s="106" t="s">
        <v>556</v>
      </c>
      <c r="K227" s="83" t="s">
        <v>6314</v>
      </c>
      <c r="L227" s="83" t="s">
        <v>6314</v>
      </c>
      <c r="M227" s="45" t="str">
        <f>IF(
ISNA(INDEX(resources!E:E,MATCH(B227,resources!B:B,0))),"fillme",
INDEX(resources!E:E,MATCH(B227,resources!B:B,0)))</f>
        <v>CAISO_Small_Hydro</v>
      </c>
      <c r="N227" s="45">
        <f>IF(
ISNA(INDEX(resources!J:J,MATCH(B227,resources!B:B,0))),"fillme",
INDEX(resources!J:J,MATCH(B227,resources!B:B,0)))</f>
        <v>1</v>
      </c>
      <c r="O227" s="83" t="str">
        <f>IFERROR(INDEX(resources!K:K,MATCH(B227,resources!B:B,0)),"fillme")</f>
        <v>hydro</v>
      </c>
      <c r="P227" s="89" t="str">
        <f t="shared" si="57"/>
        <v>hydro_2027_10</v>
      </c>
      <c r="Q227" s="87">
        <f>INDEX(elcc!G:G,MATCH(P227,elcc!D:D,0))</f>
        <v>0.64</v>
      </c>
      <c r="R227" s="89">
        <f t="shared" si="58"/>
        <v>1</v>
      </c>
      <c r="S227" s="89" t="s">
        <v>6314</v>
      </c>
      <c r="T227" s="89" t="s">
        <v>6314</v>
      </c>
      <c r="U227" s="90" t="str">
        <f t="shared" si="59"/>
        <v>ok</v>
      </c>
      <c r="V227" s="63" t="str">
        <f>INDEX(resources!F:F,MATCH(B227,resources!B:B,0))</f>
        <v>physical</v>
      </c>
      <c r="W227" s="110">
        <f t="shared" si="60"/>
        <v>1</v>
      </c>
      <c r="X227" s="110">
        <f t="shared" si="61"/>
        <v>0</v>
      </c>
      <c r="Y227" s="110" t="str">
        <f t="shared" si="62"/>
        <v>CLOVER_2_UNIT_energy_PCE40004_CONFIDENTIAL</v>
      </c>
      <c r="Z227" s="110">
        <f>IF(COUNTIFS($Y$2:Y227,Y227)=1,1,0)</f>
        <v>0</v>
      </c>
      <c r="AA227" s="110">
        <f>SUM($Z$2:Z227)*Z227</f>
        <v>0</v>
      </c>
      <c r="AB227" s="110">
        <f>COUNTIFS(resources!B:B,B227)</f>
        <v>1</v>
      </c>
      <c r="AC227" s="110">
        <f t="shared" si="63"/>
        <v>1</v>
      </c>
      <c r="AD227" s="110">
        <f t="shared" si="64"/>
        <v>1</v>
      </c>
      <c r="AE227" s="110">
        <f t="shared" si="65"/>
        <v>0</v>
      </c>
      <c r="AF227" s="110">
        <f t="shared" si="66"/>
        <v>1</v>
      </c>
      <c r="AG227" s="110">
        <f t="shared" si="67"/>
        <v>0</v>
      </c>
      <c r="AH227" s="110">
        <f t="shared" si="68"/>
        <v>0</v>
      </c>
      <c r="AI227" s="110">
        <f t="shared" si="69"/>
        <v>1</v>
      </c>
      <c r="AJ227" s="100">
        <f>ROW()</f>
        <v>227</v>
      </c>
      <c r="AK227" s="100" t="e">
        <f>INDEX('BadRows RECART'!$C$2:$C$1207,MATCH(monthly_gwh_mw!AJ227,'BadRows RECART'!$D$2:$D$1207,0))</f>
        <v>#N/A</v>
      </c>
    </row>
    <row r="228" spans="1:37" ht="20">
      <c r="A228" s="106" t="s">
        <v>3907</v>
      </c>
      <c r="B228" s="106" t="s">
        <v>2821</v>
      </c>
      <c r="C228" s="106" t="s">
        <v>6299</v>
      </c>
      <c r="D228" s="168">
        <v>2027</v>
      </c>
      <c r="E228" s="168">
        <v>11</v>
      </c>
      <c r="F228" s="199">
        <v>0.3628800000000022</v>
      </c>
      <c r="G228" s="212" t="s">
        <v>6314</v>
      </c>
      <c r="H228" s="212" t="s">
        <v>6314</v>
      </c>
      <c r="I228" s="106" t="s">
        <v>556</v>
      </c>
      <c r="K228" s="83" t="s">
        <v>6314</v>
      </c>
      <c r="L228" s="83" t="s">
        <v>6314</v>
      </c>
      <c r="M228" s="45" t="str">
        <f>IF(
ISNA(INDEX(resources!E:E,MATCH(B228,resources!B:B,0))),"fillme",
INDEX(resources!E:E,MATCH(B228,resources!B:B,0)))</f>
        <v>CAISO_Small_Hydro</v>
      </c>
      <c r="N228" s="45">
        <f>IF(
ISNA(INDEX(resources!J:J,MATCH(B228,resources!B:B,0))),"fillme",
INDEX(resources!J:J,MATCH(B228,resources!B:B,0)))</f>
        <v>1</v>
      </c>
      <c r="O228" s="83" t="str">
        <f>IFERROR(INDEX(resources!K:K,MATCH(B228,resources!B:B,0)),"fillme")</f>
        <v>hydro</v>
      </c>
      <c r="P228" s="89" t="str">
        <f t="shared" si="57"/>
        <v>hydro_2027_11</v>
      </c>
      <c r="Q228" s="87">
        <f>INDEX(elcc!G:G,MATCH(P228,elcc!D:D,0))</f>
        <v>0.56000000000000005</v>
      </c>
      <c r="R228" s="89">
        <f t="shared" si="58"/>
        <v>1</v>
      </c>
      <c r="S228" s="89" t="s">
        <v>6314</v>
      </c>
      <c r="T228" s="89" t="s">
        <v>6314</v>
      </c>
      <c r="U228" s="90" t="str">
        <f t="shared" si="59"/>
        <v>ok</v>
      </c>
      <c r="V228" s="63" t="str">
        <f>INDEX(resources!F:F,MATCH(B228,resources!B:B,0))</f>
        <v>physical</v>
      </c>
      <c r="W228" s="110">
        <f t="shared" si="60"/>
        <v>1</v>
      </c>
      <c r="X228" s="110">
        <f t="shared" si="61"/>
        <v>0</v>
      </c>
      <c r="Y228" s="110" t="str">
        <f t="shared" si="62"/>
        <v>CLOVER_2_UNIT_energy_PCE40004_CONFIDENTIAL</v>
      </c>
      <c r="Z228" s="110">
        <f>IF(COUNTIFS($Y$2:Y228,Y228)=1,1,0)</f>
        <v>0</v>
      </c>
      <c r="AA228" s="110">
        <f>SUM($Z$2:Z228)*Z228</f>
        <v>0</v>
      </c>
      <c r="AB228" s="110">
        <f>COUNTIFS(resources!B:B,B228)</f>
        <v>1</v>
      </c>
      <c r="AC228" s="110">
        <f t="shared" si="63"/>
        <v>1</v>
      </c>
      <c r="AD228" s="110">
        <f t="shared" si="64"/>
        <v>1</v>
      </c>
      <c r="AE228" s="110">
        <f t="shared" si="65"/>
        <v>0</v>
      </c>
      <c r="AF228" s="110">
        <f t="shared" si="66"/>
        <v>1</v>
      </c>
      <c r="AG228" s="110">
        <f t="shared" si="67"/>
        <v>0</v>
      </c>
      <c r="AH228" s="110">
        <f t="shared" si="68"/>
        <v>0</v>
      </c>
      <c r="AI228" s="110">
        <f t="shared" si="69"/>
        <v>1</v>
      </c>
      <c r="AJ228" s="100">
        <f>ROW()</f>
        <v>228</v>
      </c>
      <c r="AK228" s="100" t="e">
        <f>INDEX('BadRows RECART'!$C$2:$C$1207,MATCH(monthly_gwh_mw!AJ228,'BadRows RECART'!$D$2:$D$1207,0))</f>
        <v>#N/A</v>
      </c>
    </row>
    <row r="229" spans="1:37" ht="20">
      <c r="A229" s="106" t="s">
        <v>3907</v>
      </c>
      <c r="B229" s="106" t="s">
        <v>2821</v>
      </c>
      <c r="C229" s="106" t="s">
        <v>6299</v>
      </c>
      <c r="D229" s="168">
        <v>2027</v>
      </c>
      <c r="E229" s="168">
        <v>12</v>
      </c>
      <c r="F229" s="199">
        <v>0.47305200000000708</v>
      </c>
      <c r="G229" s="212" t="s">
        <v>6314</v>
      </c>
      <c r="H229" s="212" t="s">
        <v>6314</v>
      </c>
      <c r="I229" s="106" t="s">
        <v>556</v>
      </c>
      <c r="K229" s="83" t="s">
        <v>6314</v>
      </c>
      <c r="L229" s="83" t="s">
        <v>6314</v>
      </c>
      <c r="M229" s="45" t="str">
        <f>IF(
ISNA(INDEX(resources!E:E,MATCH(B229,resources!B:B,0))),"fillme",
INDEX(resources!E:E,MATCH(B229,resources!B:B,0)))</f>
        <v>CAISO_Small_Hydro</v>
      </c>
      <c r="N229" s="45">
        <f>IF(
ISNA(INDEX(resources!J:J,MATCH(B229,resources!B:B,0))),"fillme",
INDEX(resources!J:J,MATCH(B229,resources!B:B,0)))</f>
        <v>1</v>
      </c>
      <c r="O229" s="83" t="str">
        <f>IFERROR(INDEX(resources!K:K,MATCH(B229,resources!B:B,0)),"fillme")</f>
        <v>hydro</v>
      </c>
      <c r="P229" s="89" t="str">
        <f t="shared" si="57"/>
        <v>hydro_2027_12</v>
      </c>
      <c r="Q229" s="87">
        <f>INDEX(elcc!G:G,MATCH(P229,elcc!D:D,0))</f>
        <v>0.64</v>
      </c>
      <c r="R229" s="89">
        <f t="shared" si="58"/>
        <v>1</v>
      </c>
      <c r="S229" s="89" t="s">
        <v>6314</v>
      </c>
      <c r="T229" s="89" t="s">
        <v>6314</v>
      </c>
      <c r="U229" s="90" t="str">
        <f t="shared" si="59"/>
        <v>ok</v>
      </c>
      <c r="V229" s="63" t="str">
        <f>INDEX(resources!F:F,MATCH(B229,resources!B:B,0))</f>
        <v>physical</v>
      </c>
      <c r="W229" s="110">
        <f t="shared" si="60"/>
        <v>1</v>
      </c>
      <c r="X229" s="110">
        <f t="shared" si="61"/>
        <v>0</v>
      </c>
      <c r="Y229" s="110" t="str">
        <f t="shared" si="62"/>
        <v>CLOVER_2_UNIT_energy_PCE40004_CONFIDENTIAL</v>
      </c>
      <c r="Z229" s="110">
        <f>IF(COUNTIFS($Y$2:Y229,Y229)=1,1,0)</f>
        <v>0</v>
      </c>
      <c r="AA229" s="110">
        <f>SUM($Z$2:Z229)*Z229</f>
        <v>0</v>
      </c>
      <c r="AB229" s="110">
        <f>COUNTIFS(resources!B:B,B229)</f>
        <v>1</v>
      </c>
      <c r="AC229" s="110">
        <f t="shared" si="63"/>
        <v>1</v>
      </c>
      <c r="AD229" s="110">
        <f t="shared" si="64"/>
        <v>1</v>
      </c>
      <c r="AE229" s="110">
        <f t="shared" si="65"/>
        <v>0</v>
      </c>
      <c r="AF229" s="110">
        <f t="shared" si="66"/>
        <v>1</v>
      </c>
      <c r="AG229" s="110">
        <f t="shared" si="67"/>
        <v>0</v>
      </c>
      <c r="AH229" s="110">
        <f t="shared" si="68"/>
        <v>0</v>
      </c>
      <c r="AI229" s="110">
        <f t="shared" si="69"/>
        <v>1</v>
      </c>
      <c r="AJ229" s="100">
        <f>ROW()</f>
        <v>229</v>
      </c>
      <c r="AK229" s="100" t="e">
        <f>INDEX('BadRows RECART'!$C$2:$C$1207,MATCH(monthly_gwh_mw!AJ229,'BadRows RECART'!$D$2:$D$1207,0))</f>
        <v>#N/A</v>
      </c>
    </row>
    <row r="230" spans="1:37" ht="20">
      <c r="A230" s="106" t="s">
        <v>3907</v>
      </c>
      <c r="B230" s="106" t="s">
        <v>2821</v>
      </c>
      <c r="C230" s="106" t="s">
        <v>6299</v>
      </c>
      <c r="D230" s="168">
        <v>2028</v>
      </c>
      <c r="E230" s="168">
        <v>1</v>
      </c>
      <c r="F230" s="199">
        <v>0.46574399999999344</v>
      </c>
      <c r="G230" s="212" t="s">
        <v>6314</v>
      </c>
      <c r="H230" s="212" t="s">
        <v>6314</v>
      </c>
      <c r="I230" s="106" t="s">
        <v>556</v>
      </c>
      <c r="K230" s="83" t="s">
        <v>6314</v>
      </c>
      <c r="L230" s="83" t="s">
        <v>6314</v>
      </c>
      <c r="M230" s="45" t="str">
        <f>IF(
ISNA(INDEX(resources!E:E,MATCH(B230,resources!B:B,0))),"fillme",
INDEX(resources!E:E,MATCH(B230,resources!B:B,0)))</f>
        <v>CAISO_Small_Hydro</v>
      </c>
      <c r="N230" s="45">
        <f>IF(
ISNA(INDEX(resources!J:J,MATCH(B230,resources!B:B,0))),"fillme",
INDEX(resources!J:J,MATCH(B230,resources!B:B,0)))</f>
        <v>1</v>
      </c>
      <c r="O230" s="83" t="str">
        <f>IFERROR(INDEX(resources!K:K,MATCH(B230,resources!B:B,0)),"fillme")</f>
        <v>hydro</v>
      </c>
      <c r="P230" s="89" t="str">
        <f t="shared" si="57"/>
        <v>hydro_2028_1</v>
      </c>
      <c r="Q230" s="87">
        <f>INDEX(elcc!G:G,MATCH(P230,elcc!D:D,0))</f>
        <v>0.6</v>
      </c>
      <c r="R230" s="89">
        <f t="shared" si="58"/>
        <v>1</v>
      </c>
      <c r="S230" s="89" t="s">
        <v>6314</v>
      </c>
      <c r="T230" s="89" t="s">
        <v>6314</v>
      </c>
      <c r="U230" s="90" t="str">
        <f t="shared" si="59"/>
        <v>ok</v>
      </c>
      <c r="V230" s="63" t="str">
        <f>INDEX(resources!F:F,MATCH(B230,resources!B:B,0))</f>
        <v>physical</v>
      </c>
      <c r="W230" s="110">
        <f t="shared" si="60"/>
        <v>1</v>
      </c>
      <c r="X230" s="110">
        <f t="shared" si="61"/>
        <v>0</v>
      </c>
      <c r="Y230" s="110" t="str">
        <f t="shared" si="62"/>
        <v>CLOVER_2_UNIT_energy_PCE40004_CONFIDENTIAL</v>
      </c>
      <c r="Z230" s="110">
        <f>IF(COUNTIFS($Y$2:Y230,Y230)=1,1,0)</f>
        <v>0</v>
      </c>
      <c r="AA230" s="110">
        <f>SUM($Z$2:Z230)*Z230</f>
        <v>0</v>
      </c>
      <c r="AB230" s="110">
        <f>COUNTIFS(resources!B:B,B230)</f>
        <v>1</v>
      </c>
      <c r="AC230" s="110">
        <f t="shared" si="63"/>
        <v>1</v>
      </c>
      <c r="AD230" s="110">
        <f t="shared" si="64"/>
        <v>1</v>
      </c>
      <c r="AE230" s="110">
        <f t="shared" si="65"/>
        <v>0</v>
      </c>
      <c r="AF230" s="110">
        <f t="shared" si="66"/>
        <v>1</v>
      </c>
      <c r="AG230" s="110">
        <f t="shared" si="67"/>
        <v>0</v>
      </c>
      <c r="AH230" s="110">
        <f t="shared" si="68"/>
        <v>0</v>
      </c>
      <c r="AI230" s="110">
        <f t="shared" si="69"/>
        <v>1</v>
      </c>
      <c r="AJ230" s="100">
        <f>ROW()</f>
        <v>230</v>
      </c>
      <c r="AK230" s="100" t="e">
        <f>INDEX('BadRows RECART'!$C$2:$C$1207,MATCH(monthly_gwh_mw!AJ230,'BadRows RECART'!$D$2:$D$1207,0))</f>
        <v>#N/A</v>
      </c>
    </row>
    <row r="231" spans="1:37" ht="20">
      <c r="A231" s="106" t="s">
        <v>3907</v>
      </c>
      <c r="B231" s="106" t="s">
        <v>2821</v>
      </c>
      <c r="C231" s="106" t="s">
        <v>6299</v>
      </c>
      <c r="D231" s="168">
        <v>2028</v>
      </c>
      <c r="E231" s="168">
        <v>2</v>
      </c>
      <c r="F231" s="199">
        <v>0.51878399999999647</v>
      </c>
      <c r="G231" s="212" t="s">
        <v>6314</v>
      </c>
      <c r="H231" s="212" t="s">
        <v>6314</v>
      </c>
      <c r="I231" s="106" t="s">
        <v>556</v>
      </c>
      <c r="K231" s="83" t="s">
        <v>6314</v>
      </c>
      <c r="L231" s="83" t="s">
        <v>6314</v>
      </c>
      <c r="M231" s="45" t="str">
        <f>IF(
ISNA(INDEX(resources!E:E,MATCH(B231,resources!B:B,0))),"fillme",
INDEX(resources!E:E,MATCH(B231,resources!B:B,0)))</f>
        <v>CAISO_Small_Hydro</v>
      </c>
      <c r="N231" s="45">
        <f>IF(
ISNA(INDEX(resources!J:J,MATCH(B231,resources!B:B,0))),"fillme",
INDEX(resources!J:J,MATCH(B231,resources!B:B,0)))</f>
        <v>1</v>
      </c>
      <c r="O231" s="83" t="str">
        <f>IFERROR(INDEX(resources!K:K,MATCH(B231,resources!B:B,0)),"fillme")</f>
        <v>hydro</v>
      </c>
      <c r="P231" s="89" t="str">
        <f t="shared" si="57"/>
        <v>hydro_2028_2</v>
      </c>
      <c r="Q231" s="87">
        <f>INDEX(elcc!G:G,MATCH(P231,elcc!D:D,0))</f>
        <v>0.7</v>
      </c>
      <c r="R231" s="89">
        <f t="shared" si="58"/>
        <v>1</v>
      </c>
      <c r="S231" s="89" t="s">
        <v>6314</v>
      </c>
      <c r="T231" s="89" t="s">
        <v>6314</v>
      </c>
      <c r="U231" s="90" t="str">
        <f t="shared" si="59"/>
        <v>ok</v>
      </c>
      <c r="V231" s="63" t="str">
        <f>INDEX(resources!F:F,MATCH(B231,resources!B:B,0))</f>
        <v>physical</v>
      </c>
      <c r="W231" s="110">
        <f t="shared" si="60"/>
        <v>1</v>
      </c>
      <c r="X231" s="110">
        <f t="shared" si="61"/>
        <v>0</v>
      </c>
      <c r="Y231" s="110" t="str">
        <f t="shared" si="62"/>
        <v>CLOVER_2_UNIT_energy_PCE40004_CONFIDENTIAL</v>
      </c>
      <c r="Z231" s="110">
        <f>IF(COUNTIFS($Y$2:Y231,Y231)=1,1,0)</f>
        <v>0</v>
      </c>
      <c r="AA231" s="110">
        <f>SUM($Z$2:Z231)*Z231</f>
        <v>0</v>
      </c>
      <c r="AB231" s="110">
        <f>COUNTIFS(resources!B:B,B231)</f>
        <v>1</v>
      </c>
      <c r="AC231" s="110">
        <f t="shared" si="63"/>
        <v>1</v>
      </c>
      <c r="AD231" s="110">
        <f t="shared" si="64"/>
        <v>1</v>
      </c>
      <c r="AE231" s="110">
        <f t="shared" si="65"/>
        <v>0</v>
      </c>
      <c r="AF231" s="110">
        <f t="shared" si="66"/>
        <v>1</v>
      </c>
      <c r="AG231" s="110">
        <f t="shared" si="67"/>
        <v>0</v>
      </c>
      <c r="AH231" s="110">
        <f t="shared" si="68"/>
        <v>0</v>
      </c>
      <c r="AI231" s="110">
        <f t="shared" si="69"/>
        <v>1</v>
      </c>
      <c r="AJ231" s="100">
        <f>ROW()</f>
        <v>231</v>
      </c>
      <c r="AK231" s="100" t="e">
        <f>INDEX('BadRows RECART'!$C$2:$C$1207,MATCH(monthly_gwh_mw!AJ231,'BadRows RECART'!$D$2:$D$1207,0))</f>
        <v>#N/A</v>
      </c>
    </row>
    <row r="232" spans="1:37" ht="20">
      <c r="A232" s="106" t="s">
        <v>3907</v>
      </c>
      <c r="B232" s="106" t="s">
        <v>2821</v>
      </c>
      <c r="C232" s="106" t="s">
        <v>6299</v>
      </c>
      <c r="D232" s="168">
        <v>2028</v>
      </c>
      <c r="E232" s="168">
        <v>3</v>
      </c>
      <c r="F232" s="199">
        <v>0.55130399999999657</v>
      </c>
      <c r="G232" s="212" t="s">
        <v>6314</v>
      </c>
      <c r="H232" s="212" t="s">
        <v>6314</v>
      </c>
      <c r="I232" s="106" t="s">
        <v>556</v>
      </c>
      <c r="K232" s="83" t="s">
        <v>6314</v>
      </c>
      <c r="L232" s="83" t="s">
        <v>6314</v>
      </c>
      <c r="M232" s="45" t="str">
        <f>IF(
ISNA(INDEX(resources!E:E,MATCH(B232,resources!B:B,0))),"fillme",
INDEX(resources!E:E,MATCH(B232,resources!B:B,0)))</f>
        <v>CAISO_Small_Hydro</v>
      </c>
      <c r="N232" s="45">
        <f>IF(
ISNA(INDEX(resources!J:J,MATCH(B232,resources!B:B,0))),"fillme",
INDEX(resources!J:J,MATCH(B232,resources!B:B,0)))</f>
        <v>1</v>
      </c>
      <c r="O232" s="83" t="str">
        <f>IFERROR(INDEX(resources!K:K,MATCH(B232,resources!B:B,0)),"fillme")</f>
        <v>hydro</v>
      </c>
      <c r="P232" s="89" t="str">
        <f t="shared" si="57"/>
        <v>hydro_2028_3</v>
      </c>
      <c r="Q232" s="87">
        <f>INDEX(elcc!G:G,MATCH(P232,elcc!D:D,0))</f>
        <v>0.73</v>
      </c>
      <c r="R232" s="89">
        <f t="shared" si="58"/>
        <v>1</v>
      </c>
      <c r="S232" s="89" t="s">
        <v>6314</v>
      </c>
      <c r="T232" s="89" t="s">
        <v>6314</v>
      </c>
      <c r="U232" s="90" t="str">
        <f t="shared" si="59"/>
        <v>ok</v>
      </c>
      <c r="V232" s="63" t="str">
        <f>INDEX(resources!F:F,MATCH(B232,resources!B:B,0))</f>
        <v>physical</v>
      </c>
      <c r="W232" s="110">
        <f t="shared" si="60"/>
        <v>1</v>
      </c>
      <c r="X232" s="110">
        <f t="shared" si="61"/>
        <v>0</v>
      </c>
      <c r="Y232" s="110" t="str">
        <f t="shared" si="62"/>
        <v>CLOVER_2_UNIT_energy_PCE40004_CONFIDENTIAL</v>
      </c>
      <c r="Z232" s="110">
        <f>IF(COUNTIFS($Y$2:Y232,Y232)=1,1,0)</f>
        <v>0</v>
      </c>
      <c r="AA232" s="110">
        <f>SUM($Z$2:Z232)*Z232</f>
        <v>0</v>
      </c>
      <c r="AB232" s="110">
        <f>COUNTIFS(resources!B:B,B232)</f>
        <v>1</v>
      </c>
      <c r="AC232" s="110">
        <f t="shared" si="63"/>
        <v>1</v>
      </c>
      <c r="AD232" s="110">
        <f t="shared" si="64"/>
        <v>1</v>
      </c>
      <c r="AE232" s="110">
        <f t="shared" si="65"/>
        <v>0</v>
      </c>
      <c r="AF232" s="110">
        <f t="shared" si="66"/>
        <v>1</v>
      </c>
      <c r="AG232" s="110">
        <f t="shared" si="67"/>
        <v>0</v>
      </c>
      <c r="AH232" s="110">
        <f t="shared" si="68"/>
        <v>0</v>
      </c>
      <c r="AI232" s="110">
        <f t="shared" si="69"/>
        <v>1</v>
      </c>
      <c r="AJ232" s="100">
        <f>ROW()</f>
        <v>232</v>
      </c>
      <c r="AK232" s="100" t="e">
        <f>INDEX('BadRows RECART'!$C$2:$C$1207,MATCH(monthly_gwh_mw!AJ232,'BadRows RECART'!$D$2:$D$1207,0))</f>
        <v>#N/A</v>
      </c>
    </row>
    <row r="233" spans="1:37" ht="20">
      <c r="A233" s="106" t="s">
        <v>3907</v>
      </c>
      <c r="B233" s="106" t="s">
        <v>2821</v>
      </c>
      <c r="C233" s="106" t="s">
        <v>6299</v>
      </c>
      <c r="D233" s="168">
        <v>2028</v>
      </c>
      <c r="E233" s="168">
        <v>4</v>
      </c>
      <c r="F233" s="199">
        <v>0.47520000000000717</v>
      </c>
      <c r="G233" s="212" t="s">
        <v>6314</v>
      </c>
      <c r="H233" s="212" t="s">
        <v>6314</v>
      </c>
      <c r="I233" s="106" t="s">
        <v>556</v>
      </c>
      <c r="K233" s="83" t="s">
        <v>6314</v>
      </c>
      <c r="L233" s="83" t="s">
        <v>6314</v>
      </c>
      <c r="M233" s="45" t="str">
        <f>IF(
ISNA(INDEX(resources!E:E,MATCH(B233,resources!B:B,0))),"fillme",
INDEX(resources!E:E,MATCH(B233,resources!B:B,0)))</f>
        <v>CAISO_Small_Hydro</v>
      </c>
      <c r="N233" s="45">
        <f>IF(
ISNA(INDEX(resources!J:J,MATCH(B233,resources!B:B,0))),"fillme",
INDEX(resources!J:J,MATCH(B233,resources!B:B,0)))</f>
        <v>1</v>
      </c>
      <c r="O233" s="83" t="str">
        <f>IFERROR(INDEX(resources!K:K,MATCH(B233,resources!B:B,0)),"fillme")</f>
        <v>hydro</v>
      </c>
      <c r="P233" s="89" t="str">
        <f t="shared" si="57"/>
        <v>hydro_2028_4</v>
      </c>
      <c r="Q233" s="87">
        <f>INDEX(elcc!G:G,MATCH(P233,elcc!D:D,0))</f>
        <v>0.72</v>
      </c>
      <c r="R233" s="89">
        <f t="shared" si="58"/>
        <v>1</v>
      </c>
      <c r="S233" s="89" t="s">
        <v>6314</v>
      </c>
      <c r="T233" s="89" t="s">
        <v>6314</v>
      </c>
      <c r="U233" s="90" t="str">
        <f t="shared" si="59"/>
        <v>ok</v>
      </c>
      <c r="V233" s="63" t="str">
        <f>INDEX(resources!F:F,MATCH(B233,resources!B:B,0))</f>
        <v>physical</v>
      </c>
      <c r="W233" s="110">
        <f t="shared" si="60"/>
        <v>1</v>
      </c>
      <c r="X233" s="110">
        <f t="shared" si="61"/>
        <v>0</v>
      </c>
      <c r="Y233" s="110" t="str">
        <f t="shared" si="62"/>
        <v>CLOVER_2_UNIT_energy_PCE40004_CONFIDENTIAL</v>
      </c>
      <c r="Z233" s="110">
        <f>IF(COUNTIFS($Y$2:Y233,Y233)=1,1,0)</f>
        <v>0</v>
      </c>
      <c r="AA233" s="110">
        <f>SUM($Z$2:Z233)*Z233</f>
        <v>0</v>
      </c>
      <c r="AB233" s="110">
        <f>COUNTIFS(resources!B:B,B233)</f>
        <v>1</v>
      </c>
      <c r="AC233" s="110">
        <f t="shared" si="63"/>
        <v>1</v>
      </c>
      <c r="AD233" s="110">
        <f t="shared" si="64"/>
        <v>1</v>
      </c>
      <c r="AE233" s="110">
        <f t="shared" si="65"/>
        <v>0</v>
      </c>
      <c r="AF233" s="110">
        <f t="shared" si="66"/>
        <v>1</v>
      </c>
      <c r="AG233" s="110">
        <f t="shared" si="67"/>
        <v>0</v>
      </c>
      <c r="AH233" s="110">
        <f t="shared" si="68"/>
        <v>0</v>
      </c>
      <c r="AI233" s="110">
        <f t="shared" si="69"/>
        <v>1</v>
      </c>
      <c r="AJ233" s="100">
        <f>ROW()</f>
        <v>233</v>
      </c>
      <c r="AK233" s="100" t="e">
        <f>INDEX('BadRows RECART'!$C$2:$C$1207,MATCH(monthly_gwh_mw!AJ233,'BadRows RECART'!$D$2:$D$1207,0))</f>
        <v>#N/A</v>
      </c>
    </row>
    <row r="234" spans="1:37" ht="20">
      <c r="A234" s="106" t="s">
        <v>3907</v>
      </c>
      <c r="B234" s="106" t="s">
        <v>2821</v>
      </c>
      <c r="C234" s="106" t="s">
        <v>6299</v>
      </c>
      <c r="D234" s="168">
        <v>2028</v>
      </c>
      <c r="E234" s="168">
        <v>5</v>
      </c>
      <c r="F234" s="199">
        <v>0.29685600000000062</v>
      </c>
      <c r="G234" s="212" t="s">
        <v>6314</v>
      </c>
      <c r="H234" s="212" t="s">
        <v>6314</v>
      </c>
      <c r="I234" s="106" t="s">
        <v>556</v>
      </c>
      <c r="K234" s="83" t="s">
        <v>6314</v>
      </c>
      <c r="L234" s="83" t="s">
        <v>6314</v>
      </c>
      <c r="M234" s="45" t="str">
        <f>IF(
ISNA(INDEX(resources!E:E,MATCH(B234,resources!B:B,0))),"fillme",
INDEX(resources!E:E,MATCH(B234,resources!B:B,0)))</f>
        <v>CAISO_Small_Hydro</v>
      </c>
      <c r="N234" s="45">
        <f>IF(
ISNA(INDEX(resources!J:J,MATCH(B234,resources!B:B,0))),"fillme",
INDEX(resources!J:J,MATCH(B234,resources!B:B,0)))</f>
        <v>1</v>
      </c>
      <c r="O234" s="83" t="str">
        <f>IFERROR(INDEX(resources!K:K,MATCH(B234,resources!B:B,0)),"fillme")</f>
        <v>hydro</v>
      </c>
      <c r="P234" s="89" t="str">
        <f t="shared" si="57"/>
        <v>hydro_2028_5</v>
      </c>
      <c r="Q234" s="87">
        <f>INDEX(elcc!G:G,MATCH(P234,elcc!D:D,0))</f>
        <v>0.69</v>
      </c>
      <c r="R234" s="89">
        <f t="shared" si="58"/>
        <v>1</v>
      </c>
      <c r="S234" s="89" t="s">
        <v>6314</v>
      </c>
      <c r="T234" s="89" t="s">
        <v>6314</v>
      </c>
      <c r="U234" s="90" t="str">
        <f t="shared" si="59"/>
        <v>ok</v>
      </c>
      <c r="V234" s="63" t="str">
        <f>INDEX(resources!F:F,MATCH(B234,resources!B:B,0))</f>
        <v>physical</v>
      </c>
      <c r="W234" s="110">
        <f t="shared" si="60"/>
        <v>1</v>
      </c>
      <c r="X234" s="110">
        <f t="shared" si="61"/>
        <v>0</v>
      </c>
      <c r="Y234" s="110" t="str">
        <f t="shared" si="62"/>
        <v>CLOVER_2_UNIT_energy_PCE40004_CONFIDENTIAL</v>
      </c>
      <c r="Z234" s="110">
        <f>IF(COUNTIFS($Y$2:Y234,Y234)=1,1,0)</f>
        <v>0</v>
      </c>
      <c r="AA234" s="110">
        <f>SUM($Z$2:Z234)*Z234</f>
        <v>0</v>
      </c>
      <c r="AB234" s="110">
        <f>COUNTIFS(resources!B:B,B234)</f>
        <v>1</v>
      </c>
      <c r="AC234" s="110">
        <f t="shared" si="63"/>
        <v>1</v>
      </c>
      <c r="AD234" s="110">
        <f t="shared" si="64"/>
        <v>1</v>
      </c>
      <c r="AE234" s="110">
        <f t="shared" si="65"/>
        <v>0</v>
      </c>
      <c r="AF234" s="110">
        <f t="shared" si="66"/>
        <v>1</v>
      </c>
      <c r="AG234" s="110">
        <f t="shared" si="67"/>
        <v>0</v>
      </c>
      <c r="AH234" s="110">
        <f t="shared" si="68"/>
        <v>0</v>
      </c>
      <c r="AI234" s="110">
        <f t="shared" si="69"/>
        <v>1</v>
      </c>
      <c r="AJ234" s="100">
        <f>ROW()</f>
        <v>234</v>
      </c>
      <c r="AK234" s="100" t="e">
        <f>INDEX('BadRows RECART'!$C$2:$C$1207,MATCH(monthly_gwh_mw!AJ234,'BadRows RECART'!$D$2:$D$1207,0))</f>
        <v>#N/A</v>
      </c>
    </row>
    <row r="235" spans="1:37" ht="20">
      <c r="A235" s="106" t="s">
        <v>3907</v>
      </c>
      <c r="B235" s="106" t="s">
        <v>2821</v>
      </c>
      <c r="C235" s="106" t="s">
        <v>6299</v>
      </c>
      <c r="D235" s="168">
        <v>2028</v>
      </c>
      <c r="E235" s="168">
        <v>6</v>
      </c>
      <c r="F235" s="199">
        <v>0.12888000000000099</v>
      </c>
      <c r="G235" s="212" t="s">
        <v>6314</v>
      </c>
      <c r="H235" s="212" t="s">
        <v>6314</v>
      </c>
      <c r="I235" s="106" t="s">
        <v>556</v>
      </c>
      <c r="K235" s="83" t="s">
        <v>6314</v>
      </c>
      <c r="L235" s="83" t="s">
        <v>6314</v>
      </c>
      <c r="M235" s="45" t="str">
        <f>IF(
ISNA(INDEX(resources!E:E,MATCH(B235,resources!B:B,0))),"fillme",
INDEX(resources!E:E,MATCH(B235,resources!B:B,0)))</f>
        <v>CAISO_Small_Hydro</v>
      </c>
      <c r="N235" s="45">
        <f>IF(
ISNA(INDEX(resources!J:J,MATCH(B235,resources!B:B,0))),"fillme",
INDEX(resources!J:J,MATCH(B235,resources!B:B,0)))</f>
        <v>1</v>
      </c>
      <c r="O235" s="83" t="str">
        <f>IFERROR(INDEX(resources!K:K,MATCH(B235,resources!B:B,0)),"fillme")</f>
        <v>hydro</v>
      </c>
      <c r="P235" s="89" t="str">
        <f t="shared" si="57"/>
        <v>hydro_2028_6</v>
      </c>
      <c r="Q235" s="87">
        <f>INDEX(elcc!G:G,MATCH(P235,elcc!D:D,0))</f>
        <v>0.74</v>
      </c>
      <c r="R235" s="89">
        <f t="shared" si="58"/>
        <v>1</v>
      </c>
      <c r="S235" s="89" t="s">
        <v>6314</v>
      </c>
      <c r="T235" s="89" t="s">
        <v>6314</v>
      </c>
      <c r="U235" s="90" t="str">
        <f t="shared" si="59"/>
        <v>ok</v>
      </c>
      <c r="V235" s="63" t="str">
        <f>INDEX(resources!F:F,MATCH(B235,resources!B:B,0))</f>
        <v>physical</v>
      </c>
      <c r="W235" s="110">
        <f t="shared" si="60"/>
        <v>1</v>
      </c>
      <c r="X235" s="110">
        <f t="shared" si="61"/>
        <v>0</v>
      </c>
      <c r="Y235" s="110" t="str">
        <f t="shared" si="62"/>
        <v>CLOVER_2_UNIT_energy_PCE40004_CONFIDENTIAL</v>
      </c>
      <c r="Z235" s="110">
        <f>IF(COUNTIFS($Y$2:Y235,Y235)=1,1,0)</f>
        <v>0</v>
      </c>
      <c r="AA235" s="110">
        <f>SUM($Z$2:Z235)*Z235</f>
        <v>0</v>
      </c>
      <c r="AB235" s="110">
        <f>COUNTIFS(resources!B:B,B235)</f>
        <v>1</v>
      </c>
      <c r="AC235" s="110">
        <f t="shared" si="63"/>
        <v>1</v>
      </c>
      <c r="AD235" s="110">
        <f t="shared" si="64"/>
        <v>1</v>
      </c>
      <c r="AE235" s="110">
        <f t="shared" si="65"/>
        <v>0</v>
      </c>
      <c r="AF235" s="110">
        <f t="shared" si="66"/>
        <v>1</v>
      </c>
      <c r="AG235" s="110">
        <f t="shared" si="67"/>
        <v>0</v>
      </c>
      <c r="AH235" s="110">
        <f t="shared" si="68"/>
        <v>0</v>
      </c>
      <c r="AI235" s="110">
        <f t="shared" si="69"/>
        <v>1</v>
      </c>
      <c r="AJ235" s="100">
        <f>ROW()</f>
        <v>235</v>
      </c>
      <c r="AK235" s="100" t="e">
        <f>INDEX('BadRows RECART'!$C$2:$C$1207,MATCH(monthly_gwh_mw!AJ235,'BadRows RECART'!$D$2:$D$1207,0))</f>
        <v>#N/A</v>
      </c>
    </row>
    <row r="236" spans="1:37" ht="20">
      <c r="A236" s="106" t="s">
        <v>3907</v>
      </c>
      <c r="B236" s="106" t="s">
        <v>2821</v>
      </c>
      <c r="C236" s="106" t="s">
        <v>6299</v>
      </c>
      <c r="D236" s="168">
        <v>2028</v>
      </c>
      <c r="E236" s="168">
        <v>7</v>
      </c>
      <c r="F236" s="199">
        <v>6.02640000000009E-2</v>
      </c>
      <c r="G236" s="212" t="s">
        <v>6314</v>
      </c>
      <c r="H236" s="212" t="s">
        <v>6314</v>
      </c>
      <c r="I236" s="106" t="s">
        <v>556</v>
      </c>
      <c r="K236" s="83" t="s">
        <v>6314</v>
      </c>
      <c r="L236" s="83" t="s">
        <v>6314</v>
      </c>
      <c r="M236" s="45" t="str">
        <f>IF(
ISNA(INDEX(resources!E:E,MATCH(B236,resources!B:B,0))),"fillme",
INDEX(resources!E:E,MATCH(B236,resources!B:B,0)))</f>
        <v>CAISO_Small_Hydro</v>
      </c>
      <c r="N236" s="45">
        <f>IF(
ISNA(INDEX(resources!J:J,MATCH(B236,resources!B:B,0))),"fillme",
INDEX(resources!J:J,MATCH(B236,resources!B:B,0)))</f>
        <v>1</v>
      </c>
      <c r="O236" s="83" t="str">
        <f>IFERROR(INDEX(resources!K:K,MATCH(B236,resources!B:B,0)),"fillme")</f>
        <v>hydro</v>
      </c>
      <c r="P236" s="89" t="str">
        <f t="shared" si="57"/>
        <v>hydro_2028_7</v>
      </c>
      <c r="Q236" s="87">
        <f>INDEX(elcc!G:G,MATCH(P236,elcc!D:D,0))</f>
        <v>0.73</v>
      </c>
      <c r="R236" s="89">
        <f t="shared" si="58"/>
        <v>1</v>
      </c>
      <c r="S236" s="89" t="s">
        <v>6314</v>
      </c>
      <c r="T236" s="89" t="s">
        <v>6314</v>
      </c>
      <c r="U236" s="90" t="str">
        <f t="shared" si="59"/>
        <v>ok</v>
      </c>
      <c r="V236" s="63" t="str">
        <f>INDEX(resources!F:F,MATCH(B236,resources!B:B,0))</f>
        <v>physical</v>
      </c>
      <c r="W236" s="110">
        <f t="shared" si="60"/>
        <v>1</v>
      </c>
      <c r="X236" s="110">
        <f t="shared" si="61"/>
        <v>0</v>
      </c>
      <c r="Y236" s="110" t="str">
        <f t="shared" si="62"/>
        <v>CLOVER_2_UNIT_energy_PCE40004_CONFIDENTIAL</v>
      </c>
      <c r="Z236" s="110">
        <f>IF(COUNTIFS($Y$2:Y236,Y236)=1,1,0)</f>
        <v>0</v>
      </c>
      <c r="AA236" s="110">
        <f>SUM($Z$2:Z236)*Z236</f>
        <v>0</v>
      </c>
      <c r="AB236" s="110">
        <f>COUNTIFS(resources!B:B,B236)</f>
        <v>1</v>
      </c>
      <c r="AC236" s="110">
        <f t="shared" si="63"/>
        <v>1</v>
      </c>
      <c r="AD236" s="110">
        <f t="shared" si="64"/>
        <v>1</v>
      </c>
      <c r="AE236" s="110">
        <f t="shared" si="65"/>
        <v>0</v>
      </c>
      <c r="AF236" s="110">
        <f t="shared" si="66"/>
        <v>1</v>
      </c>
      <c r="AG236" s="110">
        <f t="shared" si="67"/>
        <v>0</v>
      </c>
      <c r="AH236" s="110">
        <f t="shared" si="68"/>
        <v>0</v>
      </c>
      <c r="AI236" s="110">
        <f t="shared" si="69"/>
        <v>1</v>
      </c>
      <c r="AJ236" s="100">
        <f>ROW()</f>
        <v>236</v>
      </c>
      <c r="AK236" s="100" t="e">
        <f>INDEX('BadRows RECART'!$C$2:$C$1207,MATCH(monthly_gwh_mw!AJ236,'BadRows RECART'!$D$2:$D$1207,0))</f>
        <v>#N/A</v>
      </c>
    </row>
    <row r="237" spans="1:37" ht="20">
      <c r="A237" s="106" t="s">
        <v>3907</v>
      </c>
      <c r="B237" s="106" t="s">
        <v>2821</v>
      </c>
      <c r="C237" s="106" t="s">
        <v>6299</v>
      </c>
      <c r="D237" s="168">
        <v>2028</v>
      </c>
      <c r="E237" s="168">
        <v>8</v>
      </c>
      <c r="F237" s="199">
        <v>1.4879999999999772E-2</v>
      </c>
      <c r="G237" s="212" t="s">
        <v>6314</v>
      </c>
      <c r="H237" s="212" t="s">
        <v>6314</v>
      </c>
      <c r="I237" s="106" t="s">
        <v>556</v>
      </c>
      <c r="K237" s="83" t="s">
        <v>6314</v>
      </c>
      <c r="L237" s="83" t="s">
        <v>6314</v>
      </c>
      <c r="M237" s="45" t="str">
        <f>IF(
ISNA(INDEX(resources!E:E,MATCH(B237,resources!B:B,0))),"fillme",
INDEX(resources!E:E,MATCH(B237,resources!B:B,0)))</f>
        <v>CAISO_Small_Hydro</v>
      </c>
      <c r="N237" s="45">
        <f>IF(
ISNA(INDEX(resources!J:J,MATCH(B237,resources!B:B,0))),"fillme",
INDEX(resources!J:J,MATCH(B237,resources!B:B,0)))</f>
        <v>1</v>
      </c>
      <c r="O237" s="83" t="str">
        <f>IFERROR(INDEX(resources!K:K,MATCH(B237,resources!B:B,0)),"fillme")</f>
        <v>hydro</v>
      </c>
      <c r="P237" s="89" t="str">
        <f t="shared" si="57"/>
        <v>hydro_2028_8</v>
      </c>
      <c r="Q237" s="87">
        <f>INDEX(elcc!G:G,MATCH(P237,elcc!D:D,0))</f>
        <v>0.72</v>
      </c>
      <c r="R237" s="89">
        <f t="shared" si="58"/>
        <v>1</v>
      </c>
      <c r="S237" s="89" t="s">
        <v>6314</v>
      </c>
      <c r="T237" s="89" t="s">
        <v>6314</v>
      </c>
      <c r="U237" s="90" t="str">
        <f t="shared" si="59"/>
        <v>ok</v>
      </c>
      <c r="V237" s="63" t="str">
        <f>INDEX(resources!F:F,MATCH(B237,resources!B:B,0))</f>
        <v>physical</v>
      </c>
      <c r="W237" s="110">
        <f t="shared" si="60"/>
        <v>1</v>
      </c>
      <c r="X237" s="110">
        <f t="shared" si="61"/>
        <v>0</v>
      </c>
      <c r="Y237" s="110" t="str">
        <f t="shared" si="62"/>
        <v>CLOVER_2_UNIT_energy_PCE40004_CONFIDENTIAL</v>
      </c>
      <c r="Z237" s="110">
        <f>IF(COUNTIFS($Y$2:Y237,Y237)=1,1,0)</f>
        <v>0</v>
      </c>
      <c r="AA237" s="110">
        <f>SUM($Z$2:Z237)*Z237</f>
        <v>0</v>
      </c>
      <c r="AB237" s="110">
        <f>COUNTIFS(resources!B:B,B237)</f>
        <v>1</v>
      </c>
      <c r="AC237" s="110">
        <f t="shared" si="63"/>
        <v>1</v>
      </c>
      <c r="AD237" s="110">
        <f t="shared" si="64"/>
        <v>1</v>
      </c>
      <c r="AE237" s="110">
        <f t="shared" si="65"/>
        <v>0</v>
      </c>
      <c r="AF237" s="110">
        <f t="shared" si="66"/>
        <v>1</v>
      </c>
      <c r="AG237" s="110">
        <f t="shared" si="67"/>
        <v>0</v>
      </c>
      <c r="AH237" s="110">
        <f t="shared" si="68"/>
        <v>0</v>
      </c>
      <c r="AI237" s="110">
        <f t="shared" si="69"/>
        <v>1</v>
      </c>
      <c r="AJ237" s="100">
        <f>ROW()</f>
        <v>237</v>
      </c>
      <c r="AK237" s="100" t="e">
        <f>INDEX('BadRows RECART'!$C$2:$C$1207,MATCH(monthly_gwh_mw!AJ237,'BadRows RECART'!$D$2:$D$1207,0))</f>
        <v>#N/A</v>
      </c>
    </row>
    <row r="238" spans="1:37" ht="20">
      <c r="A238" s="106" t="s">
        <v>3907</v>
      </c>
      <c r="B238" s="106" t="s">
        <v>2821</v>
      </c>
      <c r="C238" s="106" t="s">
        <v>6299</v>
      </c>
      <c r="D238" s="168">
        <v>2028</v>
      </c>
      <c r="E238" s="168">
        <v>9</v>
      </c>
      <c r="F238" s="199">
        <v>4.1759999999999887E-2</v>
      </c>
      <c r="G238" s="212" t="s">
        <v>6314</v>
      </c>
      <c r="H238" s="212" t="s">
        <v>6314</v>
      </c>
      <c r="I238" s="106" t="s">
        <v>556</v>
      </c>
      <c r="K238" s="83" t="s">
        <v>6314</v>
      </c>
      <c r="L238" s="83" t="s">
        <v>6314</v>
      </c>
      <c r="M238" s="45" t="str">
        <f>IF(
ISNA(INDEX(resources!E:E,MATCH(B238,resources!B:B,0))),"fillme",
INDEX(resources!E:E,MATCH(B238,resources!B:B,0)))</f>
        <v>CAISO_Small_Hydro</v>
      </c>
      <c r="N238" s="45">
        <f>IF(
ISNA(INDEX(resources!J:J,MATCH(B238,resources!B:B,0))),"fillme",
INDEX(resources!J:J,MATCH(B238,resources!B:B,0)))</f>
        <v>1</v>
      </c>
      <c r="O238" s="83" t="str">
        <f>IFERROR(INDEX(resources!K:K,MATCH(B238,resources!B:B,0)),"fillme")</f>
        <v>hydro</v>
      </c>
      <c r="P238" s="89" t="str">
        <f t="shared" si="57"/>
        <v>hydro_2028_9</v>
      </c>
      <c r="Q238" s="87">
        <f>INDEX(elcc!G:G,MATCH(P238,elcc!D:D,0))</f>
        <v>0.71</v>
      </c>
      <c r="R238" s="89">
        <f t="shared" si="58"/>
        <v>1</v>
      </c>
      <c r="S238" s="89" t="s">
        <v>6314</v>
      </c>
      <c r="T238" s="89" t="s">
        <v>6314</v>
      </c>
      <c r="U238" s="90" t="str">
        <f t="shared" si="59"/>
        <v>ok</v>
      </c>
      <c r="V238" s="63" t="str">
        <f>INDEX(resources!F:F,MATCH(B238,resources!B:B,0))</f>
        <v>physical</v>
      </c>
      <c r="W238" s="110">
        <f t="shared" si="60"/>
        <v>1</v>
      </c>
      <c r="X238" s="110">
        <f t="shared" si="61"/>
        <v>0</v>
      </c>
      <c r="Y238" s="110" t="str">
        <f t="shared" si="62"/>
        <v>CLOVER_2_UNIT_energy_PCE40004_CONFIDENTIAL</v>
      </c>
      <c r="Z238" s="110">
        <f>IF(COUNTIFS($Y$2:Y238,Y238)=1,1,0)</f>
        <v>0</v>
      </c>
      <c r="AA238" s="110">
        <f>SUM($Z$2:Z238)*Z238</f>
        <v>0</v>
      </c>
      <c r="AB238" s="110">
        <f>COUNTIFS(resources!B:B,B238)</f>
        <v>1</v>
      </c>
      <c r="AC238" s="110">
        <f t="shared" si="63"/>
        <v>1</v>
      </c>
      <c r="AD238" s="110">
        <f t="shared" si="64"/>
        <v>1</v>
      </c>
      <c r="AE238" s="110">
        <f t="shared" si="65"/>
        <v>0</v>
      </c>
      <c r="AF238" s="110">
        <f t="shared" si="66"/>
        <v>1</v>
      </c>
      <c r="AG238" s="110">
        <f t="shared" si="67"/>
        <v>0</v>
      </c>
      <c r="AH238" s="110">
        <f t="shared" si="68"/>
        <v>0</v>
      </c>
      <c r="AI238" s="110">
        <f t="shared" si="69"/>
        <v>1</v>
      </c>
      <c r="AJ238" s="100">
        <f>ROW()</f>
        <v>238</v>
      </c>
      <c r="AK238" s="100" t="e">
        <f>INDEX('BadRows RECART'!$C$2:$C$1207,MATCH(monthly_gwh_mw!AJ238,'BadRows RECART'!$D$2:$D$1207,0))</f>
        <v>#N/A</v>
      </c>
    </row>
    <row r="239" spans="1:37" ht="20">
      <c r="A239" s="106" t="s">
        <v>3907</v>
      </c>
      <c r="B239" s="106" t="s">
        <v>2821</v>
      </c>
      <c r="C239" s="106" t="s">
        <v>6299</v>
      </c>
      <c r="D239" s="168">
        <v>2028</v>
      </c>
      <c r="E239" s="168">
        <v>10</v>
      </c>
      <c r="F239" s="199">
        <v>0.15028799999999906</v>
      </c>
      <c r="G239" s="212" t="s">
        <v>6314</v>
      </c>
      <c r="H239" s="212" t="s">
        <v>6314</v>
      </c>
      <c r="I239" s="106" t="s">
        <v>556</v>
      </c>
      <c r="K239" s="83" t="s">
        <v>6314</v>
      </c>
      <c r="L239" s="83" t="s">
        <v>6314</v>
      </c>
      <c r="M239" s="45" t="str">
        <f>IF(
ISNA(INDEX(resources!E:E,MATCH(B239,resources!B:B,0))),"fillme",
INDEX(resources!E:E,MATCH(B239,resources!B:B,0)))</f>
        <v>CAISO_Small_Hydro</v>
      </c>
      <c r="N239" s="45">
        <f>IF(
ISNA(INDEX(resources!J:J,MATCH(B239,resources!B:B,0))),"fillme",
INDEX(resources!J:J,MATCH(B239,resources!B:B,0)))</f>
        <v>1</v>
      </c>
      <c r="O239" s="83" t="str">
        <f>IFERROR(INDEX(resources!K:K,MATCH(B239,resources!B:B,0)),"fillme")</f>
        <v>hydro</v>
      </c>
      <c r="P239" s="89" t="str">
        <f t="shared" si="57"/>
        <v>hydro_2028_10</v>
      </c>
      <c r="Q239" s="87">
        <f>INDEX(elcc!G:G,MATCH(P239,elcc!D:D,0))</f>
        <v>0.64</v>
      </c>
      <c r="R239" s="89">
        <f t="shared" si="58"/>
        <v>1</v>
      </c>
      <c r="S239" s="89" t="s">
        <v>6314</v>
      </c>
      <c r="T239" s="89" t="s">
        <v>6314</v>
      </c>
      <c r="U239" s="90" t="str">
        <f t="shared" si="59"/>
        <v>ok</v>
      </c>
      <c r="V239" s="63" t="str">
        <f>INDEX(resources!F:F,MATCH(B239,resources!B:B,0))</f>
        <v>physical</v>
      </c>
      <c r="W239" s="110">
        <f t="shared" si="60"/>
        <v>1</v>
      </c>
      <c r="X239" s="110">
        <f t="shared" si="61"/>
        <v>0</v>
      </c>
      <c r="Y239" s="110" t="str">
        <f t="shared" si="62"/>
        <v>CLOVER_2_UNIT_energy_PCE40004_CONFIDENTIAL</v>
      </c>
      <c r="Z239" s="110">
        <f>IF(COUNTIFS($Y$2:Y239,Y239)=1,1,0)</f>
        <v>0</v>
      </c>
      <c r="AA239" s="110">
        <f>SUM($Z$2:Z239)*Z239</f>
        <v>0</v>
      </c>
      <c r="AB239" s="110">
        <f>COUNTIFS(resources!B:B,B239)</f>
        <v>1</v>
      </c>
      <c r="AC239" s="110">
        <f t="shared" si="63"/>
        <v>1</v>
      </c>
      <c r="AD239" s="110">
        <f t="shared" si="64"/>
        <v>1</v>
      </c>
      <c r="AE239" s="110">
        <f t="shared" si="65"/>
        <v>0</v>
      </c>
      <c r="AF239" s="110">
        <f t="shared" si="66"/>
        <v>1</v>
      </c>
      <c r="AG239" s="110">
        <f t="shared" si="67"/>
        <v>0</v>
      </c>
      <c r="AH239" s="110">
        <f t="shared" si="68"/>
        <v>0</v>
      </c>
      <c r="AI239" s="110">
        <f t="shared" si="69"/>
        <v>1</v>
      </c>
      <c r="AJ239" s="100">
        <f>ROW()</f>
        <v>239</v>
      </c>
      <c r="AK239" s="100" t="e">
        <f>INDEX('BadRows RECART'!$C$2:$C$1207,MATCH(monthly_gwh_mw!AJ239,'BadRows RECART'!$D$2:$D$1207,0))</f>
        <v>#N/A</v>
      </c>
    </row>
    <row r="240" spans="1:37" ht="20">
      <c r="A240" s="106" t="s">
        <v>3907</v>
      </c>
      <c r="B240" s="106" t="s">
        <v>2821</v>
      </c>
      <c r="C240" s="106" t="s">
        <v>6299</v>
      </c>
      <c r="D240" s="168">
        <v>2028</v>
      </c>
      <c r="E240" s="168">
        <v>11</v>
      </c>
      <c r="F240" s="199">
        <v>0.3628800000000022</v>
      </c>
      <c r="G240" s="212" t="s">
        <v>6314</v>
      </c>
      <c r="H240" s="212" t="s">
        <v>6314</v>
      </c>
      <c r="I240" s="106" t="s">
        <v>556</v>
      </c>
      <c r="K240" s="83" t="s">
        <v>6314</v>
      </c>
      <c r="L240" s="83" t="s">
        <v>6314</v>
      </c>
      <c r="M240" s="45" t="str">
        <f>IF(
ISNA(INDEX(resources!E:E,MATCH(B240,resources!B:B,0))),"fillme",
INDEX(resources!E:E,MATCH(B240,resources!B:B,0)))</f>
        <v>CAISO_Small_Hydro</v>
      </c>
      <c r="N240" s="45">
        <f>IF(
ISNA(INDEX(resources!J:J,MATCH(B240,resources!B:B,0))),"fillme",
INDEX(resources!J:J,MATCH(B240,resources!B:B,0)))</f>
        <v>1</v>
      </c>
      <c r="O240" s="83" t="str">
        <f>IFERROR(INDEX(resources!K:K,MATCH(B240,resources!B:B,0)),"fillme")</f>
        <v>hydro</v>
      </c>
      <c r="P240" s="89" t="str">
        <f t="shared" si="57"/>
        <v>hydro_2028_11</v>
      </c>
      <c r="Q240" s="87">
        <f>INDEX(elcc!G:G,MATCH(P240,elcc!D:D,0))</f>
        <v>0.56000000000000005</v>
      </c>
      <c r="R240" s="89">
        <f t="shared" si="58"/>
        <v>1</v>
      </c>
      <c r="S240" s="89" t="s">
        <v>6314</v>
      </c>
      <c r="T240" s="89" t="s">
        <v>6314</v>
      </c>
      <c r="U240" s="90" t="str">
        <f t="shared" si="59"/>
        <v>ok</v>
      </c>
      <c r="V240" s="63" t="str">
        <f>INDEX(resources!F:F,MATCH(B240,resources!B:B,0))</f>
        <v>physical</v>
      </c>
      <c r="W240" s="110">
        <f t="shared" si="60"/>
        <v>1</v>
      </c>
      <c r="X240" s="110">
        <f t="shared" si="61"/>
        <v>0</v>
      </c>
      <c r="Y240" s="110" t="str">
        <f t="shared" si="62"/>
        <v>CLOVER_2_UNIT_energy_PCE40004_CONFIDENTIAL</v>
      </c>
      <c r="Z240" s="110">
        <f>IF(COUNTIFS($Y$2:Y240,Y240)=1,1,0)</f>
        <v>0</v>
      </c>
      <c r="AA240" s="110">
        <f>SUM($Z$2:Z240)*Z240</f>
        <v>0</v>
      </c>
      <c r="AB240" s="110">
        <f>COUNTIFS(resources!B:B,B240)</f>
        <v>1</v>
      </c>
      <c r="AC240" s="110">
        <f t="shared" si="63"/>
        <v>1</v>
      </c>
      <c r="AD240" s="110">
        <f t="shared" si="64"/>
        <v>1</v>
      </c>
      <c r="AE240" s="110">
        <f t="shared" si="65"/>
        <v>0</v>
      </c>
      <c r="AF240" s="110">
        <f t="shared" si="66"/>
        <v>1</v>
      </c>
      <c r="AG240" s="110">
        <f t="shared" si="67"/>
        <v>0</v>
      </c>
      <c r="AH240" s="110">
        <f t="shared" si="68"/>
        <v>0</v>
      </c>
      <c r="AI240" s="110">
        <f t="shared" si="69"/>
        <v>1</v>
      </c>
      <c r="AJ240" s="100">
        <f>ROW()</f>
        <v>240</v>
      </c>
      <c r="AK240" s="100" t="e">
        <f>INDEX('BadRows RECART'!$C$2:$C$1207,MATCH(monthly_gwh_mw!AJ240,'BadRows RECART'!$D$2:$D$1207,0))</f>
        <v>#N/A</v>
      </c>
    </row>
    <row r="241" spans="1:37" ht="20">
      <c r="A241" s="106" t="s">
        <v>3907</v>
      </c>
      <c r="B241" s="106" t="s">
        <v>2821</v>
      </c>
      <c r="C241" s="106" t="s">
        <v>6299</v>
      </c>
      <c r="D241" s="168">
        <v>2028</v>
      </c>
      <c r="E241" s="168">
        <v>12</v>
      </c>
      <c r="F241" s="199">
        <v>0.47305200000000708</v>
      </c>
      <c r="G241" s="212" t="s">
        <v>6314</v>
      </c>
      <c r="H241" s="212" t="s">
        <v>6314</v>
      </c>
      <c r="I241" s="106" t="s">
        <v>556</v>
      </c>
      <c r="K241" s="83" t="s">
        <v>6314</v>
      </c>
      <c r="L241" s="83" t="s">
        <v>6314</v>
      </c>
      <c r="M241" s="45" t="str">
        <f>IF(
ISNA(INDEX(resources!E:E,MATCH(B241,resources!B:B,0))),"fillme",
INDEX(resources!E:E,MATCH(B241,resources!B:B,0)))</f>
        <v>CAISO_Small_Hydro</v>
      </c>
      <c r="N241" s="45">
        <f>IF(
ISNA(INDEX(resources!J:J,MATCH(B241,resources!B:B,0))),"fillme",
INDEX(resources!J:J,MATCH(B241,resources!B:B,0)))</f>
        <v>1</v>
      </c>
      <c r="O241" s="83" t="str">
        <f>IFERROR(INDEX(resources!K:K,MATCH(B241,resources!B:B,0)),"fillme")</f>
        <v>hydro</v>
      </c>
      <c r="P241" s="89" t="str">
        <f t="shared" si="57"/>
        <v>hydro_2028_12</v>
      </c>
      <c r="Q241" s="87">
        <f>INDEX(elcc!G:G,MATCH(P241,elcc!D:D,0))</f>
        <v>0.64</v>
      </c>
      <c r="R241" s="89">
        <f t="shared" si="58"/>
        <v>1</v>
      </c>
      <c r="S241" s="89" t="s">
        <v>6314</v>
      </c>
      <c r="T241" s="89" t="s">
        <v>6314</v>
      </c>
      <c r="U241" s="90" t="str">
        <f t="shared" si="59"/>
        <v>ok</v>
      </c>
      <c r="V241" s="63" t="str">
        <f>INDEX(resources!F:F,MATCH(B241,resources!B:B,0))</f>
        <v>physical</v>
      </c>
      <c r="W241" s="110">
        <f t="shared" si="60"/>
        <v>1</v>
      </c>
      <c r="X241" s="110">
        <f t="shared" si="61"/>
        <v>0</v>
      </c>
      <c r="Y241" s="110" t="str">
        <f t="shared" si="62"/>
        <v>CLOVER_2_UNIT_energy_PCE40004_CONFIDENTIAL</v>
      </c>
      <c r="Z241" s="110">
        <f>IF(COUNTIFS($Y$2:Y241,Y241)=1,1,0)</f>
        <v>0</v>
      </c>
      <c r="AA241" s="110">
        <f>SUM($Z$2:Z241)*Z241</f>
        <v>0</v>
      </c>
      <c r="AB241" s="110">
        <f>COUNTIFS(resources!B:B,B241)</f>
        <v>1</v>
      </c>
      <c r="AC241" s="110">
        <f t="shared" si="63"/>
        <v>1</v>
      </c>
      <c r="AD241" s="110">
        <f t="shared" si="64"/>
        <v>1</v>
      </c>
      <c r="AE241" s="110">
        <f t="shared" si="65"/>
        <v>0</v>
      </c>
      <c r="AF241" s="110">
        <f t="shared" si="66"/>
        <v>1</v>
      </c>
      <c r="AG241" s="110">
        <f t="shared" si="67"/>
        <v>0</v>
      </c>
      <c r="AH241" s="110">
        <f t="shared" si="68"/>
        <v>0</v>
      </c>
      <c r="AI241" s="110">
        <f t="shared" si="69"/>
        <v>1</v>
      </c>
      <c r="AJ241" s="100">
        <f>ROW()</f>
        <v>241</v>
      </c>
      <c r="AK241" s="100" t="e">
        <f>INDEX('BadRows RECART'!$C$2:$C$1207,MATCH(monthly_gwh_mw!AJ241,'BadRows RECART'!$D$2:$D$1207,0))</f>
        <v>#N/A</v>
      </c>
    </row>
    <row r="242" spans="1:37" ht="20">
      <c r="A242" s="106" t="s">
        <v>3907</v>
      </c>
      <c r="B242" s="106" t="s">
        <v>2821</v>
      </c>
      <c r="C242" s="106" t="s">
        <v>6299</v>
      </c>
      <c r="D242" s="168">
        <v>2029</v>
      </c>
      <c r="E242" s="168">
        <v>1</v>
      </c>
      <c r="F242" s="199">
        <v>0.46574399999999344</v>
      </c>
      <c r="G242" s="212" t="s">
        <v>6314</v>
      </c>
      <c r="H242" s="212" t="s">
        <v>6314</v>
      </c>
      <c r="I242" s="106" t="s">
        <v>556</v>
      </c>
      <c r="K242" s="83" t="s">
        <v>6314</v>
      </c>
      <c r="L242" s="83" t="s">
        <v>6314</v>
      </c>
      <c r="M242" s="45" t="str">
        <f>IF(
ISNA(INDEX(resources!E:E,MATCH(B242,resources!B:B,0))),"fillme",
INDEX(resources!E:E,MATCH(B242,resources!B:B,0)))</f>
        <v>CAISO_Small_Hydro</v>
      </c>
      <c r="N242" s="45">
        <f>IF(
ISNA(INDEX(resources!J:J,MATCH(B242,resources!B:B,0))),"fillme",
INDEX(resources!J:J,MATCH(B242,resources!B:B,0)))</f>
        <v>1</v>
      </c>
      <c r="O242" s="83" t="str">
        <f>IFERROR(INDEX(resources!K:K,MATCH(B242,resources!B:B,0)),"fillme")</f>
        <v>hydro</v>
      </c>
      <c r="P242" s="89" t="str">
        <f t="shared" si="57"/>
        <v>hydro_2029_1</v>
      </c>
      <c r="Q242" s="87">
        <f>INDEX(elcc!G:G,MATCH(P242,elcc!D:D,0))</f>
        <v>0.6</v>
      </c>
      <c r="R242" s="89">
        <f t="shared" si="58"/>
        <v>1</v>
      </c>
      <c r="S242" s="89" t="s">
        <v>6314</v>
      </c>
      <c r="T242" s="89" t="s">
        <v>6314</v>
      </c>
      <c r="U242" s="90" t="str">
        <f t="shared" si="59"/>
        <v>ok</v>
      </c>
      <c r="V242" s="63" t="str">
        <f>INDEX(resources!F:F,MATCH(B242,resources!B:B,0))</f>
        <v>physical</v>
      </c>
      <c r="W242" s="110">
        <f t="shared" si="60"/>
        <v>1</v>
      </c>
      <c r="X242" s="110">
        <f t="shared" si="61"/>
        <v>0</v>
      </c>
      <c r="Y242" s="110" t="str">
        <f t="shared" si="62"/>
        <v>CLOVER_2_UNIT_energy_PCE40004_CONFIDENTIAL</v>
      </c>
      <c r="Z242" s="110">
        <f>IF(COUNTIFS($Y$2:Y242,Y242)=1,1,0)</f>
        <v>0</v>
      </c>
      <c r="AA242" s="110">
        <f>SUM($Z$2:Z242)*Z242</f>
        <v>0</v>
      </c>
      <c r="AB242" s="110">
        <f>COUNTIFS(resources!B:B,B242)</f>
        <v>1</v>
      </c>
      <c r="AC242" s="110">
        <f t="shared" si="63"/>
        <v>1</v>
      </c>
      <c r="AD242" s="110">
        <f t="shared" si="64"/>
        <v>1</v>
      </c>
      <c r="AE242" s="110">
        <f t="shared" si="65"/>
        <v>0</v>
      </c>
      <c r="AF242" s="110">
        <f t="shared" si="66"/>
        <v>1</v>
      </c>
      <c r="AG242" s="110">
        <f t="shared" si="67"/>
        <v>0</v>
      </c>
      <c r="AH242" s="110">
        <f t="shared" si="68"/>
        <v>0</v>
      </c>
      <c r="AI242" s="110">
        <f t="shared" si="69"/>
        <v>1</v>
      </c>
      <c r="AJ242" s="100">
        <f>ROW()</f>
        <v>242</v>
      </c>
      <c r="AK242" s="100" t="e">
        <f>INDEX('BadRows RECART'!$C$2:$C$1207,MATCH(monthly_gwh_mw!AJ242,'BadRows RECART'!$D$2:$D$1207,0))</f>
        <v>#N/A</v>
      </c>
    </row>
    <row r="243" spans="1:37" ht="20">
      <c r="A243" s="106" t="s">
        <v>3907</v>
      </c>
      <c r="B243" s="106" t="s">
        <v>2821</v>
      </c>
      <c r="C243" s="106" t="s">
        <v>6299</v>
      </c>
      <c r="D243" s="168">
        <v>2029</v>
      </c>
      <c r="E243" s="168">
        <v>2</v>
      </c>
      <c r="F243" s="199">
        <v>0.51878399999999647</v>
      </c>
      <c r="G243" s="212" t="s">
        <v>6314</v>
      </c>
      <c r="H243" s="212" t="s">
        <v>6314</v>
      </c>
      <c r="I243" s="106" t="s">
        <v>556</v>
      </c>
      <c r="K243" s="83" t="s">
        <v>6314</v>
      </c>
      <c r="L243" s="83" t="s">
        <v>6314</v>
      </c>
      <c r="M243" s="45" t="str">
        <f>IF(
ISNA(INDEX(resources!E:E,MATCH(B243,resources!B:B,0))),"fillme",
INDEX(resources!E:E,MATCH(B243,resources!B:B,0)))</f>
        <v>CAISO_Small_Hydro</v>
      </c>
      <c r="N243" s="45">
        <f>IF(
ISNA(INDEX(resources!J:J,MATCH(B243,resources!B:B,0))),"fillme",
INDEX(resources!J:J,MATCH(B243,resources!B:B,0)))</f>
        <v>1</v>
      </c>
      <c r="O243" s="83" t="str">
        <f>IFERROR(INDEX(resources!K:K,MATCH(B243,resources!B:B,0)),"fillme")</f>
        <v>hydro</v>
      </c>
      <c r="P243" s="89" t="str">
        <f t="shared" si="57"/>
        <v>hydro_2029_2</v>
      </c>
      <c r="Q243" s="87">
        <f>INDEX(elcc!G:G,MATCH(P243,elcc!D:D,0))</f>
        <v>0.7</v>
      </c>
      <c r="R243" s="89">
        <f t="shared" si="58"/>
        <v>1</v>
      </c>
      <c r="S243" s="89" t="s">
        <v>6314</v>
      </c>
      <c r="T243" s="89" t="s">
        <v>6314</v>
      </c>
      <c r="U243" s="90" t="str">
        <f t="shared" si="59"/>
        <v>ok</v>
      </c>
      <c r="V243" s="63" t="str">
        <f>INDEX(resources!F:F,MATCH(B243,resources!B:B,0))</f>
        <v>physical</v>
      </c>
      <c r="W243" s="110">
        <f t="shared" si="60"/>
        <v>1</v>
      </c>
      <c r="X243" s="110">
        <f t="shared" si="61"/>
        <v>0</v>
      </c>
      <c r="Y243" s="110" t="str">
        <f t="shared" si="62"/>
        <v>CLOVER_2_UNIT_energy_PCE40004_CONFIDENTIAL</v>
      </c>
      <c r="Z243" s="110">
        <f>IF(COUNTIFS($Y$2:Y243,Y243)=1,1,0)</f>
        <v>0</v>
      </c>
      <c r="AA243" s="110">
        <f>SUM($Z$2:Z243)*Z243</f>
        <v>0</v>
      </c>
      <c r="AB243" s="110">
        <f>COUNTIFS(resources!B:B,B243)</f>
        <v>1</v>
      </c>
      <c r="AC243" s="110">
        <f t="shared" si="63"/>
        <v>1</v>
      </c>
      <c r="AD243" s="110">
        <f t="shared" si="64"/>
        <v>1</v>
      </c>
      <c r="AE243" s="110">
        <f t="shared" si="65"/>
        <v>0</v>
      </c>
      <c r="AF243" s="110">
        <f t="shared" si="66"/>
        <v>1</v>
      </c>
      <c r="AG243" s="110">
        <f t="shared" si="67"/>
        <v>0</v>
      </c>
      <c r="AH243" s="110">
        <f t="shared" si="68"/>
        <v>0</v>
      </c>
      <c r="AI243" s="110">
        <f t="shared" si="69"/>
        <v>1</v>
      </c>
      <c r="AJ243" s="100">
        <f>ROW()</f>
        <v>243</v>
      </c>
      <c r="AK243" s="100" t="e">
        <f>INDEX('BadRows RECART'!$C$2:$C$1207,MATCH(monthly_gwh_mw!AJ243,'BadRows RECART'!$D$2:$D$1207,0))</f>
        <v>#N/A</v>
      </c>
    </row>
    <row r="244" spans="1:37" ht="20">
      <c r="A244" s="106" t="s">
        <v>3907</v>
      </c>
      <c r="B244" s="106" t="s">
        <v>2821</v>
      </c>
      <c r="C244" s="106" t="s">
        <v>6299</v>
      </c>
      <c r="D244" s="168">
        <v>2029</v>
      </c>
      <c r="E244" s="168">
        <v>3</v>
      </c>
      <c r="F244" s="199">
        <v>0.55130399999999657</v>
      </c>
      <c r="G244" s="212" t="s">
        <v>6314</v>
      </c>
      <c r="H244" s="212" t="s">
        <v>6314</v>
      </c>
      <c r="I244" s="106" t="s">
        <v>556</v>
      </c>
      <c r="K244" s="83" t="s">
        <v>6314</v>
      </c>
      <c r="L244" s="83" t="s">
        <v>6314</v>
      </c>
      <c r="M244" s="45" t="str">
        <f>IF(
ISNA(INDEX(resources!E:E,MATCH(B244,resources!B:B,0))),"fillme",
INDEX(resources!E:E,MATCH(B244,resources!B:B,0)))</f>
        <v>CAISO_Small_Hydro</v>
      </c>
      <c r="N244" s="45">
        <f>IF(
ISNA(INDEX(resources!J:J,MATCH(B244,resources!B:B,0))),"fillme",
INDEX(resources!J:J,MATCH(B244,resources!B:B,0)))</f>
        <v>1</v>
      </c>
      <c r="O244" s="83" t="str">
        <f>IFERROR(INDEX(resources!K:K,MATCH(B244,resources!B:B,0)),"fillme")</f>
        <v>hydro</v>
      </c>
      <c r="P244" s="89" t="str">
        <f t="shared" si="57"/>
        <v>hydro_2029_3</v>
      </c>
      <c r="Q244" s="87">
        <f>INDEX(elcc!G:G,MATCH(P244,elcc!D:D,0))</f>
        <v>0.73</v>
      </c>
      <c r="R244" s="89">
        <f t="shared" si="58"/>
        <v>1</v>
      </c>
      <c r="S244" s="89" t="s">
        <v>6314</v>
      </c>
      <c r="T244" s="89" t="s">
        <v>6314</v>
      </c>
      <c r="U244" s="90" t="str">
        <f t="shared" si="59"/>
        <v>ok</v>
      </c>
      <c r="V244" s="63" t="str">
        <f>INDEX(resources!F:F,MATCH(B244,resources!B:B,0))</f>
        <v>physical</v>
      </c>
      <c r="W244" s="110">
        <f t="shared" si="60"/>
        <v>1</v>
      </c>
      <c r="X244" s="110">
        <f t="shared" si="61"/>
        <v>0</v>
      </c>
      <c r="Y244" s="110" t="str">
        <f t="shared" si="62"/>
        <v>CLOVER_2_UNIT_energy_PCE40004_CONFIDENTIAL</v>
      </c>
      <c r="Z244" s="110">
        <f>IF(COUNTIFS($Y$2:Y244,Y244)=1,1,0)</f>
        <v>0</v>
      </c>
      <c r="AA244" s="110">
        <f>SUM($Z$2:Z244)*Z244</f>
        <v>0</v>
      </c>
      <c r="AB244" s="110">
        <f>COUNTIFS(resources!B:B,B244)</f>
        <v>1</v>
      </c>
      <c r="AC244" s="110">
        <f t="shared" si="63"/>
        <v>1</v>
      </c>
      <c r="AD244" s="110">
        <f t="shared" si="64"/>
        <v>1</v>
      </c>
      <c r="AE244" s="110">
        <f t="shared" si="65"/>
        <v>0</v>
      </c>
      <c r="AF244" s="110">
        <f t="shared" si="66"/>
        <v>1</v>
      </c>
      <c r="AG244" s="110">
        <f t="shared" si="67"/>
        <v>0</v>
      </c>
      <c r="AH244" s="110">
        <f t="shared" si="68"/>
        <v>0</v>
      </c>
      <c r="AI244" s="110">
        <f t="shared" si="69"/>
        <v>1</v>
      </c>
      <c r="AJ244" s="100">
        <f>ROW()</f>
        <v>244</v>
      </c>
      <c r="AK244" s="100" t="e">
        <f>INDEX('BadRows RECART'!$C$2:$C$1207,MATCH(monthly_gwh_mw!AJ244,'BadRows RECART'!$D$2:$D$1207,0))</f>
        <v>#N/A</v>
      </c>
    </row>
    <row r="245" spans="1:37" ht="20">
      <c r="A245" s="106" t="s">
        <v>3907</v>
      </c>
      <c r="B245" s="106" t="s">
        <v>2821</v>
      </c>
      <c r="C245" s="106" t="s">
        <v>6299</v>
      </c>
      <c r="D245" s="168">
        <v>2029</v>
      </c>
      <c r="E245" s="168">
        <v>4</v>
      </c>
      <c r="F245" s="199">
        <v>0.47520000000000717</v>
      </c>
      <c r="G245" s="212" t="s">
        <v>6314</v>
      </c>
      <c r="H245" s="212" t="s">
        <v>6314</v>
      </c>
      <c r="I245" s="106" t="s">
        <v>556</v>
      </c>
      <c r="K245" s="83" t="s">
        <v>6314</v>
      </c>
      <c r="L245" s="83" t="s">
        <v>6314</v>
      </c>
      <c r="M245" s="45" t="str">
        <f>IF(
ISNA(INDEX(resources!E:E,MATCH(B245,resources!B:B,0))),"fillme",
INDEX(resources!E:E,MATCH(B245,resources!B:B,0)))</f>
        <v>CAISO_Small_Hydro</v>
      </c>
      <c r="N245" s="45">
        <f>IF(
ISNA(INDEX(resources!J:J,MATCH(B245,resources!B:B,0))),"fillme",
INDEX(resources!J:J,MATCH(B245,resources!B:B,0)))</f>
        <v>1</v>
      </c>
      <c r="O245" s="83" t="str">
        <f>IFERROR(INDEX(resources!K:K,MATCH(B245,resources!B:B,0)),"fillme")</f>
        <v>hydro</v>
      </c>
      <c r="P245" s="89" t="str">
        <f t="shared" ref="P245:P308" si="70">O245&amp;"_"&amp;D245&amp;"_"&amp;E245</f>
        <v>hydro_2029_4</v>
      </c>
      <c r="Q245" s="87">
        <f>INDEX(elcc!G:G,MATCH(P245,elcc!D:D,0))</f>
        <v>0.72</v>
      </c>
      <c r="R245" s="89">
        <f t="shared" ref="R245:R308" si="71">IF(O245="battery",MIN(1,J245/4),1)</f>
        <v>1</v>
      </c>
      <c r="S245" s="89" t="s">
        <v>6314</v>
      </c>
      <c r="T245" s="89" t="s">
        <v>6314</v>
      </c>
      <c r="U245" s="90" t="str">
        <f t="shared" ref="U245:U308" si="72">IF(ISERROR(T245),"error in NQC data entry; please check blue and purple data entered. You need to provide either a contracted NQC value in Column G, or allow the template to calculate one using Columns H,L,Q, and R","ok")</f>
        <v>ok</v>
      </c>
      <c r="V245" s="63" t="str">
        <f>INDEX(resources!F:F,MATCH(B245,resources!B:B,0))</f>
        <v>physical</v>
      </c>
      <c r="W245" s="110">
        <f t="shared" ref="W245:W308" si="73">(F245&gt;0)*1</f>
        <v>1</v>
      </c>
      <c r="X245" s="110">
        <f t="shared" ref="X245:X308" si="74">COUNTIFS(G245:H245,"&gt;0")</f>
        <v>0</v>
      </c>
      <c r="Y245" s="110" t="str">
        <f t="shared" ref="Y245:Y308" si="75">B245&amp;"_"&amp;C245&amp;"_"&amp;K245</f>
        <v>CLOVER_2_UNIT_energy_PCE40004_CONFIDENTIAL</v>
      </c>
      <c r="Z245" s="110">
        <f>IF(COUNTIFS($Y$2:Y245,Y245)=1,1,0)</f>
        <v>0</v>
      </c>
      <c r="AA245" s="110">
        <f>SUM($Z$2:Z245)*Z245</f>
        <v>0</v>
      </c>
      <c r="AB245" s="110">
        <f>COUNTIFS(resources!B:B,B245)</f>
        <v>1</v>
      </c>
      <c r="AC245" s="110">
        <f t="shared" ref="AC245:AC308" si="76">AND(ISNUMBER(D245),(D245&gt;2019))*1</f>
        <v>1</v>
      </c>
      <c r="AD245" s="110">
        <f t="shared" ref="AD245:AD308" si="77">AND(ISNUMBER(E245),E245&gt;=1,E245&lt;=12)*1</f>
        <v>1</v>
      </c>
      <c r="AE245" s="110">
        <f t="shared" ref="AE245:AE308" si="78">AND(COUNT(G245:H245)=1,COUNT(F245)=1)*1</f>
        <v>0</v>
      </c>
      <c r="AF245" s="110">
        <f t="shared" ref="AF245:AF308" si="79">(COUNTIFS(K245:O245,"fillme")=0)*1</f>
        <v>1</v>
      </c>
      <c r="AG245" s="110">
        <f t="shared" ref="AG245:AG308" si="80">ISNUMBER(L245)*1</f>
        <v>0</v>
      </c>
      <c r="AH245" s="110">
        <f t="shared" ref="AH245:AH308" si="81">NOT(AND(G245&gt;0,H245&gt;0))*1</f>
        <v>0</v>
      </c>
      <c r="AI245" s="110">
        <f t="shared" ref="AI245:AI308" si="82">(U245="ok")*1</f>
        <v>1</v>
      </c>
      <c r="AJ245" s="100">
        <f>ROW()</f>
        <v>245</v>
      </c>
      <c r="AK245" s="100" t="e">
        <f>INDEX('BadRows RECART'!$C$2:$C$1207,MATCH(monthly_gwh_mw!AJ245,'BadRows RECART'!$D$2:$D$1207,0))</f>
        <v>#N/A</v>
      </c>
    </row>
    <row r="246" spans="1:37" ht="20">
      <c r="A246" s="106" t="s">
        <v>3907</v>
      </c>
      <c r="B246" s="106" t="s">
        <v>2821</v>
      </c>
      <c r="C246" s="106" t="s">
        <v>6299</v>
      </c>
      <c r="D246" s="168">
        <v>2029</v>
      </c>
      <c r="E246" s="168">
        <v>5</v>
      </c>
      <c r="F246" s="199">
        <v>0.29685600000000062</v>
      </c>
      <c r="G246" s="212" t="s">
        <v>6314</v>
      </c>
      <c r="H246" s="212" t="s">
        <v>6314</v>
      </c>
      <c r="I246" s="106" t="s">
        <v>556</v>
      </c>
      <c r="K246" s="83" t="s">
        <v>6314</v>
      </c>
      <c r="L246" s="83" t="s">
        <v>6314</v>
      </c>
      <c r="M246" s="45" t="str">
        <f>IF(
ISNA(INDEX(resources!E:E,MATCH(B246,resources!B:B,0))),"fillme",
INDEX(resources!E:E,MATCH(B246,resources!B:B,0)))</f>
        <v>CAISO_Small_Hydro</v>
      </c>
      <c r="N246" s="45">
        <f>IF(
ISNA(INDEX(resources!J:J,MATCH(B246,resources!B:B,0))),"fillme",
INDEX(resources!J:J,MATCH(B246,resources!B:B,0)))</f>
        <v>1</v>
      </c>
      <c r="O246" s="83" t="str">
        <f>IFERROR(INDEX(resources!K:K,MATCH(B246,resources!B:B,0)),"fillme")</f>
        <v>hydro</v>
      </c>
      <c r="P246" s="89" t="str">
        <f t="shared" si="70"/>
        <v>hydro_2029_5</v>
      </c>
      <c r="Q246" s="87">
        <f>INDEX(elcc!G:G,MATCH(P246,elcc!D:D,0))</f>
        <v>0.69</v>
      </c>
      <c r="R246" s="89">
        <f t="shared" si="71"/>
        <v>1</v>
      </c>
      <c r="S246" s="89" t="s">
        <v>6314</v>
      </c>
      <c r="T246" s="89" t="s">
        <v>6314</v>
      </c>
      <c r="U246" s="90" t="str">
        <f t="shared" si="72"/>
        <v>ok</v>
      </c>
      <c r="V246" s="63" t="str">
        <f>INDEX(resources!F:F,MATCH(B246,resources!B:B,0))</f>
        <v>physical</v>
      </c>
      <c r="W246" s="110">
        <f t="shared" si="73"/>
        <v>1</v>
      </c>
      <c r="X246" s="110">
        <f t="shared" si="74"/>
        <v>0</v>
      </c>
      <c r="Y246" s="110" t="str">
        <f t="shared" si="75"/>
        <v>CLOVER_2_UNIT_energy_PCE40004_CONFIDENTIAL</v>
      </c>
      <c r="Z246" s="110">
        <f>IF(COUNTIFS($Y$2:Y246,Y246)=1,1,0)</f>
        <v>0</v>
      </c>
      <c r="AA246" s="110">
        <f>SUM($Z$2:Z246)*Z246</f>
        <v>0</v>
      </c>
      <c r="AB246" s="110">
        <f>COUNTIFS(resources!B:B,B246)</f>
        <v>1</v>
      </c>
      <c r="AC246" s="110">
        <f t="shared" si="76"/>
        <v>1</v>
      </c>
      <c r="AD246" s="110">
        <f t="shared" si="77"/>
        <v>1</v>
      </c>
      <c r="AE246" s="110">
        <f t="shared" si="78"/>
        <v>0</v>
      </c>
      <c r="AF246" s="110">
        <f t="shared" si="79"/>
        <v>1</v>
      </c>
      <c r="AG246" s="110">
        <f t="shared" si="80"/>
        <v>0</v>
      </c>
      <c r="AH246" s="110">
        <f t="shared" si="81"/>
        <v>0</v>
      </c>
      <c r="AI246" s="110">
        <f t="shared" si="82"/>
        <v>1</v>
      </c>
      <c r="AJ246" s="100">
        <f>ROW()</f>
        <v>246</v>
      </c>
      <c r="AK246" s="100" t="e">
        <f>INDEX('BadRows RECART'!$C$2:$C$1207,MATCH(monthly_gwh_mw!AJ246,'BadRows RECART'!$D$2:$D$1207,0))</f>
        <v>#N/A</v>
      </c>
    </row>
    <row r="247" spans="1:37" ht="20">
      <c r="A247" s="106" t="s">
        <v>3907</v>
      </c>
      <c r="B247" s="106" t="s">
        <v>2821</v>
      </c>
      <c r="C247" s="106" t="s">
        <v>6299</v>
      </c>
      <c r="D247" s="168">
        <v>2029</v>
      </c>
      <c r="E247" s="168">
        <v>6</v>
      </c>
      <c r="F247" s="199">
        <v>0.12888000000000099</v>
      </c>
      <c r="G247" s="212" t="s">
        <v>6314</v>
      </c>
      <c r="H247" s="212" t="s">
        <v>6314</v>
      </c>
      <c r="I247" s="106" t="s">
        <v>556</v>
      </c>
      <c r="K247" s="83" t="s">
        <v>6314</v>
      </c>
      <c r="L247" s="83" t="s">
        <v>6314</v>
      </c>
      <c r="M247" s="45" t="str">
        <f>IF(
ISNA(INDEX(resources!E:E,MATCH(B247,resources!B:B,0))),"fillme",
INDEX(resources!E:E,MATCH(B247,resources!B:B,0)))</f>
        <v>CAISO_Small_Hydro</v>
      </c>
      <c r="N247" s="45">
        <f>IF(
ISNA(INDEX(resources!J:J,MATCH(B247,resources!B:B,0))),"fillme",
INDEX(resources!J:J,MATCH(B247,resources!B:B,0)))</f>
        <v>1</v>
      </c>
      <c r="O247" s="83" t="str">
        <f>IFERROR(INDEX(resources!K:K,MATCH(B247,resources!B:B,0)),"fillme")</f>
        <v>hydro</v>
      </c>
      <c r="P247" s="89" t="str">
        <f t="shared" si="70"/>
        <v>hydro_2029_6</v>
      </c>
      <c r="Q247" s="87">
        <f>INDEX(elcc!G:G,MATCH(P247,elcc!D:D,0))</f>
        <v>0.74</v>
      </c>
      <c r="R247" s="89">
        <f t="shared" si="71"/>
        <v>1</v>
      </c>
      <c r="S247" s="89" t="s">
        <v>6314</v>
      </c>
      <c r="T247" s="89" t="s">
        <v>6314</v>
      </c>
      <c r="U247" s="90" t="str">
        <f t="shared" si="72"/>
        <v>ok</v>
      </c>
      <c r="V247" s="63" t="str">
        <f>INDEX(resources!F:F,MATCH(B247,resources!B:B,0))</f>
        <v>physical</v>
      </c>
      <c r="W247" s="110">
        <f t="shared" si="73"/>
        <v>1</v>
      </c>
      <c r="X247" s="110">
        <f t="shared" si="74"/>
        <v>0</v>
      </c>
      <c r="Y247" s="110" t="str">
        <f t="shared" si="75"/>
        <v>CLOVER_2_UNIT_energy_PCE40004_CONFIDENTIAL</v>
      </c>
      <c r="Z247" s="110">
        <f>IF(COUNTIFS($Y$2:Y247,Y247)=1,1,0)</f>
        <v>0</v>
      </c>
      <c r="AA247" s="110">
        <f>SUM($Z$2:Z247)*Z247</f>
        <v>0</v>
      </c>
      <c r="AB247" s="110">
        <f>COUNTIFS(resources!B:B,B247)</f>
        <v>1</v>
      </c>
      <c r="AC247" s="110">
        <f t="shared" si="76"/>
        <v>1</v>
      </c>
      <c r="AD247" s="110">
        <f t="shared" si="77"/>
        <v>1</v>
      </c>
      <c r="AE247" s="110">
        <f t="shared" si="78"/>
        <v>0</v>
      </c>
      <c r="AF247" s="110">
        <f t="shared" si="79"/>
        <v>1</v>
      </c>
      <c r="AG247" s="110">
        <f t="shared" si="80"/>
        <v>0</v>
      </c>
      <c r="AH247" s="110">
        <f t="shared" si="81"/>
        <v>0</v>
      </c>
      <c r="AI247" s="110">
        <f t="shared" si="82"/>
        <v>1</v>
      </c>
      <c r="AJ247" s="100">
        <f>ROW()</f>
        <v>247</v>
      </c>
      <c r="AK247" s="100" t="e">
        <f>INDEX('BadRows RECART'!$C$2:$C$1207,MATCH(monthly_gwh_mw!AJ247,'BadRows RECART'!$D$2:$D$1207,0))</f>
        <v>#N/A</v>
      </c>
    </row>
    <row r="248" spans="1:37" ht="20">
      <c r="A248" s="106" t="s">
        <v>3907</v>
      </c>
      <c r="B248" s="106" t="s">
        <v>2821</v>
      </c>
      <c r="C248" s="106" t="s">
        <v>6299</v>
      </c>
      <c r="D248" s="168">
        <v>2029</v>
      </c>
      <c r="E248" s="168">
        <v>7</v>
      </c>
      <c r="F248" s="199">
        <v>6.02640000000009E-2</v>
      </c>
      <c r="G248" s="212" t="s">
        <v>6314</v>
      </c>
      <c r="H248" s="212" t="s">
        <v>6314</v>
      </c>
      <c r="I248" s="106" t="s">
        <v>556</v>
      </c>
      <c r="K248" s="83" t="s">
        <v>6314</v>
      </c>
      <c r="L248" s="83" t="s">
        <v>6314</v>
      </c>
      <c r="M248" s="45" t="str">
        <f>IF(
ISNA(INDEX(resources!E:E,MATCH(B248,resources!B:B,0))),"fillme",
INDEX(resources!E:E,MATCH(B248,resources!B:B,0)))</f>
        <v>CAISO_Small_Hydro</v>
      </c>
      <c r="N248" s="45">
        <f>IF(
ISNA(INDEX(resources!J:J,MATCH(B248,resources!B:B,0))),"fillme",
INDEX(resources!J:J,MATCH(B248,resources!B:B,0)))</f>
        <v>1</v>
      </c>
      <c r="O248" s="83" t="str">
        <f>IFERROR(INDEX(resources!K:K,MATCH(B248,resources!B:B,0)),"fillme")</f>
        <v>hydro</v>
      </c>
      <c r="P248" s="89" t="str">
        <f t="shared" si="70"/>
        <v>hydro_2029_7</v>
      </c>
      <c r="Q248" s="87">
        <f>INDEX(elcc!G:G,MATCH(P248,elcc!D:D,0))</f>
        <v>0.73</v>
      </c>
      <c r="R248" s="89">
        <f t="shared" si="71"/>
        <v>1</v>
      </c>
      <c r="S248" s="89" t="s">
        <v>6314</v>
      </c>
      <c r="T248" s="89" t="s">
        <v>6314</v>
      </c>
      <c r="U248" s="90" t="str">
        <f t="shared" si="72"/>
        <v>ok</v>
      </c>
      <c r="V248" s="63" t="str">
        <f>INDEX(resources!F:F,MATCH(B248,resources!B:B,0))</f>
        <v>physical</v>
      </c>
      <c r="W248" s="110">
        <f t="shared" si="73"/>
        <v>1</v>
      </c>
      <c r="X248" s="110">
        <f t="shared" si="74"/>
        <v>0</v>
      </c>
      <c r="Y248" s="110" t="str">
        <f t="shared" si="75"/>
        <v>CLOVER_2_UNIT_energy_PCE40004_CONFIDENTIAL</v>
      </c>
      <c r="Z248" s="110">
        <f>IF(COUNTIFS($Y$2:Y248,Y248)=1,1,0)</f>
        <v>0</v>
      </c>
      <c r="AA248" s="110">
        <f>SUM($Z$2:Z248)*Z248</f>
        <v>0</v>
      </c>
      <c r="AB248" s="110">
        <f>COUNTIFS(resources!B:B,B248)</f>
        <v>1</v>
      </c>
      <c r="AC248" s="110">
        <f t="shared" si="76"/>
        <v>1</v>
      </c>
      <c r="AD248" s="110">
        <f t="shared" si="77"/>
        <v>1</v>
      </c>
      <c r="AE248" s="110">
        <f t="shared" si="78"/>
        <v>0</v>
      </c>
      <c r="AF248" s="110">
        <f t="shared" si="79"/>
        <v>1</v>
      </c>
      <c r="AG248" s="110">
        <f t="shared" si="80"/>
        <v>0</v>
      </c>
      <c r="AH248" s="110">
        <f t="shared" si="81"/>
        <v>0</v>
      </c>
      <c r="AI248" s="110">
        <f t="shared" si="82"/>
        <v>1</v>
      </c>
      <c r="AJ248" s="100">
        <f>ROW()</f>
        <v>248</v>
      </c>
      <c r="AK248" s="100" t="e">
        <f>INDEX('BadRows RECART'!$C$2:$C$1207,MATCH(monthly_gwh_mw!AJ248,'BadRows RECART'!$D$2:$D$1207,0))</f>
        <v>#N/A</v>
      </c>
    </row>
    <row r="249" spans="1:37" ht="20">
      <c r="A249" s="106" t="s">
        <v>3907</v>
      </c>
      <c r="B249" s="106" t="s">
        <v>2821</v>
      </c>
      <c r="C249" s="106" t="s">
        <v>6299</v>
      </c>
      <c r="D249" s="168">
        <v>2029</v>
      </c>
      <c r="E249" s="168">
        <v>8</v>
      </c>
      <c r="F249" s="199">
        <v>1.4879999999999772E-2</v>
      </c>
      <c r="G249" s="212" t="s">
        <v>6314</v>
      </c>
      <c r="H249" s="212" t="s">
        <v>6314</v>
      </c>
      <c r="I249" s="106" t="s">
        <v>556</v>
      </c>
      <c r="K249" s="83" t="s">
        <v>6314</v>
      </c>
      <c r="L249" s="83" t="s">
        <v>6314</v>
      </c>
      <c r="M249" s="45" t="str">
        <f>IF(
ISNA(INDEX(resources!E:E,MATCH(B249,resources!B:B,0))),"fillme",
INDEX(resources!E:E,MATCH(B249,resources!B:B,0)))</f>
        <v>CAISO_Small_Hydro</v>
      </c>
      <c r="N249" s="45">
        <f>IF(
ISNA(INDEX(resources!J:J,MATCH(B249,resources!B:B,0))),"fillme",
INDEX(resources!J:J,MATCH(B249,resources!B:B,0)))</f>
        <v>1</v>
      </c>
      <c r="O249" s="83" t="str">
        <f>IFERROR(INDEX(resources!K:K,MATCH(B249,resources!B:B,0)),"fillme")</f>
        <v>hydro</v>
      </c>
      <c r="P249" s="89" t="str">
        <f t="shared" si="70"/>
        <v>hydro_2029_8</v>
      </c>
      <c r="Q249" s="87">
        <f>INDEX(elcc!G:G,MATCH(P249,elcc!D:D,0))</f>
        <v>0.72</v>
      </c>
      <c r="R249" s="89">
        <f t="shared" si="71"/>
        <v>1</v>
      </c>
      <c r="S249" s="89" t="s">
        <v>6314</v>
      </c>
      <c r="T249" s="89" t="s">
        <v>6314</v>
      </c>
      <c r="U249" s="90" t="str">
        <f t="shared" si="72"/>
        <v>ok</v>
      </c>
      <c r="V249" s="63" t="str">
        <f>INDEX(resources!F:F,MATCH(B249,resources!B:B,0))</f>
        <v>physical</v>
      </c>
      <c r="W249" s="110">
        <f t="shared" si="73"/>
        <v>1</v>
      </c>
      <c r="X249" s="110">
        <f t="shared" si="74"/>
        <v>0</v>
      </c>
      <c r="Y249" s="110" t="str">
        <f t="shared" si="75"/>
        <v>CLOVER_2_UNIT_energy_PCE40004_CONFIDENTIAL</v>
      </c>
      <c r="Z249" s="110">
        <f>IF(COUNTIFS($Y$2:Y249,Y249)=1,1,0)</f>
        <v>0</v>
      </c>
      <c r="AA249" s="110">
        <f>SUM($Z$2:Z249)*Z249</f>
        <v>0</v>
      </c>
      <c r="AB249" s="110">
        <f>COUNTIFS(resources!B:B,B249)</f>
        <v>1</v>
      </c>
      <c r="AC249" s="110">
        <f t="shared" si="76"/>
        <v>1</v>
      </c>
      <c r="AD249" s="110">
        <f t="shared" si="77"/>
        <v>1</v>
      </c>
      <c r="AE249" s="110">
        <f t="shared" si="78"/>
        <v>0</v>
      </c>
      <c r="AF249" s="110">
        <f t="shared" si="79"/>
        <v>1</v>
      </c>
      <c r="AG249" s="110">
        <f t="shared" si="80"/>
        <v>0</v>
      </c>
      <c r="AH249" s="110">
        <f t="shared" si="81"/>
        <v>0</v>
      </c>
      <c r="AI249" s="110">
        <f t="shared" si="82"/>
        <v>1</v>
      </c>
      <c r="AJ249" s="100">
        <f>ROW()</f>
        <v>249</v>
      </c>
      <c r="AK249" s="100" t="e">
        <f>INDEX('BadRows RECART'!$C$2:$C$1207,MATCH(monthly_gwh_mw!AJ249,'BadRows RECART'!$D$2:$D$1207,0))</f>
        <v>#N/A</v>
      </c>
    </row>
    <row r="250" spans="1:37" ht="20">
      <c r="A250" s="106" t="s">
        <v>3907</v>
      </c>
      <c r="B250" s="106" t="s">
        <v>2821</v>
      </c>
      <c r="C250" s="106" t="s">
        <v>6299</v>
      </c>
      <c r="D250" s="168">
        <v>2029</v>
      </c>
      <c r="E250" s="168">
        <v>9</v>
      </c>
      <c r="F250" s="199">
        <v>4.1759999999999887E-2</v>
      </c>
      <c r="G250" s="212" t="s">
        <v>6314</v>
      </c>
      <c r="H250" s="212" t="s">
        <v>6314</v>
      </c>
      <c r="I250" s="106" t="s">
        <v>556</v>
      </c>
      <c r="K250" s="83" t="s">
        <v>6314</v>
      </c>
      <c r="L250" s="83" t="s">
        <v>6314</v>
      </c>
      <c r="M250" s="45" t="str">
        <f>IF(
ISNA(INDEX(resources!E:E,MATCH(B250,resources!B:B,0))),"fillme",
INDEX(resources!E:E,MATCH(B250,resources!B:B,0)))</f>
        <v>CAISO_Small_Hydro</v>
      </c>
      <c r="N250" s="45">
        <f>IF(
ISNA(INDEX(resources!J:J,MATCH(B250,resources!B:B,0))),"fillme",
INDEX(resources!J:J,MATCH(B250,resources!B:B,0)))</f>
        <v>1</v>
      </c>
      <c r="O250" s="83" t="str">
        <f>IFERROR(INDEX(resources!K:K,MATCH(B250,resources!B:B,0)),"fillme")</f>
        <v>hydro</v>
      </c>
      <c r="P250" s="89" t="str">
        <f t="shared" si="70"/>
        <v>hydro_2029_9</v>
      </c>
      <c r="Q250" s="87">
        <f>INDEX(elcc!G:G,MATCH(P250,elcc!D:D,0))</f>
        <v>0.71</v>
      </c>
      <c r="R250" s="89">
        <f t="shared" si="71"/>
        <v>1</v>
      </c>
      <c r="S250" s="89" t="s">
        <v>6314</v>
      </c>
      <c r="T250" s="89" t="s">
        <v>6314</v>
      </c>
      <c r="U250" s="90" t="str">
        <f t="shared" si="72"/>
        <v>ok</v>
      </c>
      <c r="V250" s="63" t="str">
        <f>INDEX(resources!F:F,MATCH(B250,resources!B:B,0))</f>
        <v>physical</v>
      </c>
      <c r="W250" s="110">
        <f t="shared" si="73"/>
        <v>1</v>
      </c>
      <c r="X250" s="110">
        <f t="shared" si="74"/>
        <v>0</v>
      </c>
      <c r="Y250" s="110" t="str">
        <f t="shared" si="75"/>
        <v>CLOVER_2_UNIT_energy_PCE40004_CONFIDENTIAL</v>
      </c>
      <c r="Z250" s="110">
        <f>IF(COUNTIFS($Y$2:Y250,Y250)=1,1,0)</f>
        <v>0</v>
      </c>
      <c r="AA250" s="110">
        <f>SUM($Z$2:Z250)*Z250</f>
        <v>0</v>
      </c>
      <c r="AB250" s="110">
        <f>COUNTIFS(resources!B:B,B250)</f>
        <v>1</v>
      </c>
      <c r="AC250" s="110">
        <f t="shared" si="76"/>
        <v>1</v>
      </c>
      <c r="AD250" s="110">
        <f t="shared" si="77"/>
        <v>1</v>
      </c>
      <c r="AE250" s="110">
        <f t="shared" si="78"/>
        <v>0</v>
      </c>
      <c r="AF250" s="110">
        <f t="shared" si="79"/>
        <v>1</v>
      </c>
      <c r="AG250" s="110">
        <f t="shared" si="80"/>
        <v>0</v>
      </c>
      <c r="AH250" s="110">
        <f t="shared" si="81"/>
        <v>0</v>
      </c>
      <c r="AI250" s="110">
        <f t="shared" si="82"/>
        <v>1</v>
      </c>
      <c r="AJ250" s="100">
        <f>ROW()</f>
        <v>250</v>
      </c>
      <c r="AK250" s="100" t="e">
        <f>INDEX('BadRows RECART'!$C$2:$C$1207,MATCH(monthly_gwh_mw!AJ250,'BadRows RECART'!$D$2:$D$1207,0))</f>
        <v>#N/A</v>
      </c>
    </row>
    <row r="251" spans="1:37" ht="20">
      <c r="A251" s="106" t="s">
        <v>3907</v>
      </c>
      <c r="B251" s="106" t="s">
        <v>2821</v>
      </c>
      <c r="C251" s="106" t="s">
        <v>6299</v>
      </c>
      <c r="D251" s="168">
        <v>2029</v>
      </c>
      <c r="E251" s="168">
        <v>10</v>
      </c>
      <c r="F251" s="199">
        <v>0.15028799999999906</v>
      </c>
      <c r="G251" s="212" t="s">
        <v>6314</v>
      </c>
      <c r="H251" s="212" t="s">
        <v>6314</v>
      </c>
      <c r="I251" s="106" t="s">
        <v>556</v>
      </c>
      <c r="K251" s="83" t="s">
        <v>6314</v>
      </c>
      <c r="L251" s="83" t="s">
        <v>6314</v>
      </c>
      <c r="M251" s="45" t="str">
        <f>IF(
ISNA(INDEX(resources!E:E,MATCH(B251,resources!B:B,0))),"fillme",
INDEX(resources!E:E,MATCH(B251,resources!B:B,0)))</f>
        <v>CAISO_Small_Hydro</v>
      </c>
      <c r="N251" s="45">
        <f>IF(
ISNA(INDEX(resources!J:J,MATCH(B251,resources!B:B,0))),"fillme",
INDEX(resources!J:J,MATCH(B251,resources!B:B,0)))</f>
        <v>1</v>
      </c>
      <c r="O251" s="83" t="str">
        <f>IFERROR(INDEX(resources!K:K,MATCH(B251,resources!B:B,0)),"fillme")</f>
        <v>hydro</v>
      </c>
      <c r="P251" s="89" t="str">
        <f t="shared" si="70"/>
        <v>hydro_2029_10</v>
      </c>
      <c r="Q251" s="87">
        <f>INDEX(elcc!G:G,MATCH(P251,elcc!D:D,0))</f>
        <v>0.64</v>
      </c>
      <c r="R251" s="89">
        <f t="shared" si="71"/>
        <v>1</v>
      </c>
      <c r="S251" s="89" t="s">
        <v>6314</v>
      </c>
      <c r="T251" s="89" t="s">
        <v>6314</v>
      </c>
      <c r="U251" s="90" t="str">
        <f t="shared" si="72"/>
        <v>ok</v>
      </c>
      <c r="V251" s="63" t="str">
        <f>INDEX(resources!F:F,MATCH(B251,resources!B:B,0))</f>
        <v>physical</v>
      </c>
      <c r="W251" s="110">
        <f t="shared" si="73"/>
        <v>1</v>
      </c>
      <c r="X251" s="110">
        <f t="shared" si="74"/>
        <v>0</v>
      </c>
      <c r="Y251" s="110" t="str">
        <f t="shared" si="75"/>
        <v>CLOVER_2_UNIT_energy_PCE40004_CONFIDENTIAL</v>
      </c>
      <c r="Z251" s="110">
        <f>IF(COUNTIFS($Y$2:Y251,Y251)=1,1,0)</f>
        <v>0</v>
      </c>
      <c r="AA251" s="110">
        <f>SUM($Z$2:Z251)*Z251</f>
        <v>0</v>
      </c>
      <c r="AB251" s="110">
        <f>COUNTIFS(resources!B:B,B251)</f>
        <v>1</v>
      </c>
      <c r="AC251" s="110">
        <f t="shared" si="76"/>
        <v>1</v>
      </c>
      <c r="AD251" s="110">
        <f t="shared" si="77"/>
        <v>1</v>
      </c>
      <c r="AE251" s="110">
        <f t="shared" si="78"/>
        <v>0</v>
      </c>
      <c r="AF251" s="110">
        <f t="shared" si="79"/>
        <v>1</v>
      </c>
      <c r="AG251" s="110">
        <f t="shared" si="80"/>
        <v>0</v>
      </c>
      <c r="AH251" s="110">
        <f t="shared" si="81"/>
        <v>0</v>
      </c>
      <c r="AI251" s="110">
        <f t="shared" si="82"/>
        <v>1</v>
      </c>
      <c r="AJ251" s="100">
        <f>ROW()</f>
        <v>251</v>
      </c>
      <c r="AK251" s="100" t="e">
        <f>INDEX('BadRows RECART'!$C$2:$C$1207,MATCH(monthly_gwh_mw!AJ251,'BadRows RECART'!$D$2:$D$1207,0))</f>
        <v>#N/A</v>
      </c>
    </row>
    <row r="252" spans="1:37" ht="20">
      <c r="A252" s="106" t="s">
        <v>3907</v>
      </c>
      <c r="B252" s="106" t="s">
        <v>2821</v>
      </c>
      <c r="C252" s="106" t="s">
        <v>6299</v>
      </c>
      <c r="D252" s="168">
        <v>2029</v>
      </c>
      <c r="E252" s="168">
        <v>11</v>
      </c>
      <c r="F252" s="199">
        <v>0.3628800000000022</v>
      </c>
      <c r="G252" s="212" t="s">
        <v>6314</v>
      </c>
      <c r="H252" s="212" t="s">
        <v>6314</v>
      </c>
      <c r="I252" s="106" t="s">
        <v>556</v>
      </c>
      <c r="K252" s="83" t="s">
        <v>6314</v>
      </c>
      <c r="L252" s="83" t="s">
        <v>6314</v>
      </c>
      <c r="M252" s="45" t="str">
        <f>IF(
ISNA(INDEX(resources!E:E,MATCH(B252,resources!B:B,0))),"fillme",
INDEX(resources!E:E,MATCH(B252,resources!B:B,0)))</f>
        <v>CAISO_Small_Hydro</v>
      </c>
      <c r="N252" s="45">
        <f>IF(
ISNA(INDEX(resources!J:J,MATCH(B252,resources!B:B,0))),"fillme",
INDEX(resources!J:J,MATCH(B252,resources!B:B,0)))</f>
        <v>1</v>
      </c>
      <c r="O252" s="83" t="str">
        <f>IFERROR(INDEX(resources!K:K,MATCH(B252,resources!B:B,0)),"fillme")</f>
        <v>hydro</v>
      </c>
      <c r="P252" s="89" t="str">
        <f t="shared" si="70"/>
        <v>hydro_2029_11</v>
      </c>
      <c r="Q252" s="87">
        <f>INDEX(elcc!G:G,MATCH(P252,elcc!D:D,0))</f>
        <v>0.56000000000000005</v>
      </c>
      <c r="R252" s="89">
        <f t="shared" si="71"/>
        <v>1</v>
      </c>
      <c r="S252" s="89" t="s">
        <v>6314</v>
      </c>
      <c r="T252" s="89" t="s">
        <v>6314</v>
      </c>
      <c r="U252" s="90" t="str">
        <f t="shared" si="72"/>
        <v>ok</v>
      </c>
      <c r="V252" s="63" t="str">
        <f>INDEX(resources!F:F,MATCH(B252,resources!B:B,0))</f>
        <v>physical</v>
      </c>
      <c r="W252" s="110">
        <f t="shared" si="73"/>
        <v>1</v>
      </c>
      <c r="X252" s="110">
        <f t="shared" si="74"/>
        <v>0</v>
      </c>
      <c r="Y252" s="110" t="str">
        <f t="shared" si="75"/>
        <v>CLOVER_2_UNIT_energy_PCE40004_CONFIDENTIAL</v>
      </c>
      <c r="Z252" s="110">
        <f>IF(COUNTIFS($Y$2:Y252,Y252)=1,1,0)</f>
        <v>0</v>
      </c>
      <c r="AA252" s="110">
        <f>SUM($Z$2:Z252)*Z252</f>
        <v>0</v>
      </c>
      <c r="AB252" s="110">
        <f>COUNTIFS(resources!B:B,B252)</f>
        <v>1</v>
      </c>
      <c r="AC252" s="110">
        <f t="shared" si="76"/>
        <v>1</v>
      </c>
      <c r="AD252" s="110">
        <f t="shared" si="77"/>
        <v>1</v>
      </c>
      <c r="AE252" s="110">
        <f t="shared" si="78"/>
        <v>0</v>
      </c>
      <c r="AF252" s="110">
        <f t="shared" si="79"/>
        <v>1</v>
      </c>
      <c r="AG252" s="110">
        <f t="shared" si="80"/>
        <v>0</v>
      </c>
      <c r="AH252" s="110">
        <f t="shared" si="81"/>
        <v>0</v>
      </c>
      <c r="AI252" s="110">
        <f t="shared" si="82"/>
        <v>1</v>
      </c>
      <c r="AJ252" s="100">
        <f>ROW()</f>
        <v>252</v>
      </c>
      <c r="AK252" s="100" t="e">
        <f>INDEX('BadRows RECART'!$C$2:$C$1207,MATCH(monthly_gwh_mw!AJ252,'BadRows RECART'!$D$2:$D$1207,0))</f>
        <v>#N/A</v>
      </c>
    </row>
    <row r="253" spans="1:37" ht="20">
      <c r="A253" s="106" t="s">
        <v>3907</v>
      </c>
      <c r="B253" s="106" t="s">
        <v>2821</v>
      </c>
      <c r="C253" s="106" t="s">
        <v>6299</v>
      </c>
      <c r="D253" s="168">
        <v>2029</v>
      </c>
      <c r="E253" s="168">
        <v>12</v>
      </c>
      <c r="F253" s="199">
        <v>0.47305200000000708</v>
      </c>
      <c r="G253" s="212" t="s">
        <v>6314</v>
      </c>
      <c r="H253" s="212" t="s">
        <v>6314</v>
      </c>
      <c r="I253" s="106" t="s">
        <v>556</v>
      </c>
      <c r="K253" s="83" t="s">
        <v>6314</v>
      </c>
      <c r="L253" s="83" t="s">
        <v>6314</v>
      </c>
      <c r="M253" s="45" t="str">
        <f>IF(
ISNA(INDEX(resources!E:E,MATCH(B253,resources!B:B,0))),"fillme",
INDEX(resources!E:E,MATCH(B253,resources!B:B,0)))</f>
        <v>CAISO_Small_Hydro</v>
      </c>
      <c r="N253" s="45">
        <f>IF(
ISNA(INDEX(resources!J:J,MATCH(B253,resources!B:B,0))),"fillme",
INDEX(resources!J:J,MATCH(B253,resources!B:B,0)))</f>
        <v>1</v>
      </c>
      <c r="O253" s="83" t="str">
        <f>IFERROR(INDEX(resources!K:K,MATCH(B253,resources!B:B,0)),"fillme")</f>
        <v>hydro</v>
      </c>
      <c r="P253" s="89" t="str">
        <f t="shared" si="70"/>
        <v>hydro_2029_12</v>
      </c>
      <c r="Q253" s="87">
        <f>INDEX(elcc!G:G,MATCH(P253,elcc!D:D,0))</f>
        <v>0.64</v>
      </c>
      <c r="R253" s="89">
        <f t="shared" si="71"/>
        <v>1</v>
      </c>
      <c r="S253" s="89" t="s">
        <v>6314</v>
      </c>
      <c r="T253" s="89" t="s">
        <v>6314</v>
      </c>
      <c r="U253" s="90" t="str">
        <f t="shared" si="72"/>
        <v>ok</v>
      </c>
      <c r="V253" s="63" t="str">
        <f>INDEX(resources!F:F,MATCH(B253,resources!B:B,0))</f>
        <v>physical</v>
      </c>
      <c r="W253" s="110">
        <f t="shared" si="73"/>
        <v>1</v>
      </c>
      <c r="X253" s="110">
        <f t="shared" si="74"/>
        <v>0</v>
      </c>
      <c r="Y253" s="110" t="str">
        <f t="shared" si="75"/>
        <v>CLOVER_2_UNIT_energy_PCE40004_CONFIDENTIAL</v>
      </c>
      <c r="Z253" s="110">
        <f>IF(COUNTIFS($Y$2:Y253,Y253)=1,1,0)</f>
        <v>0</v>
      </c>
      <c r="AA253" s="110">
        <f>SUM($Z$2:Z253)*Z253</f>
        <v>0</v>
      </c>
      <c r="AB253" s="110">
        <f>COUNTIFS(resources!B:B,B253)</f>
        <v>1</v>
      </c>
      <c r="AC253" s="110">
        <f t="shared" si="76"/>
        <v>1</v>
      </c>
      <c r="AD253" s="110">
        <f t="shared" si="77"/>
        <v>1</v>
      </c>
      <c r="AE253" s="110">
        <f t="shared" si="78"/>
        <v>0</v>
      </c>
      <c r="AF253" s="110">
        <f t="shared" si="79"/>
        <v>1</v>
      </c>
      <c r="AG253" s="110">
        <f t="shared" si="80"/>
        <v>0</v>
      </c>
      <c r="AH253" s="110">
        <f t="shared" si="81"/>
        <v>0</v>
      </c>
      <c r="AI253" s="110">
        <f t="shared" si="82"/>
        <v>1</v>
      </c>
      <c r="AJ253" s="100">
        <f>ROW()</f>
        <v>253</v>
      </c>
      <c r="AK253" s="100" t="e">
        <f>INDEX('BadRows RECART'!$C$2:$C$1207,MATCH(monthly_gwh_mw!AJ253,'BadRows RECART'!$D$2:$D$1207,0))</f>
        <v>#N/A</v>
      </c>
    </row>
    <row r="254" spans="1:37" ht="20">
      <c r="A254" s="106" t="s">
        <v>3907</v>
      </c>
      <c r="B254" s="106" t="s">
        <v>2821</v>
      </c>
      <c r="C254" s="106" t="s">
        <v>6299</v>
      </c>
      <c r="D254" s="168">
        <v>2030</v>
      </c>
      <c r="E254" s="168">
        <v>1</v>
      </c>
      <c r="F254" s="199">
        <v>0.46574399999999344</v>
      </c>
      <c r="G254" s="212" t="s">
        <v>6314</v>
      </c>
      <c r="H254" s="212" t="s">
        <v>6314</v>
      </c>
      <c r="I254" s="106" t="s">
        <v>556</v>
      </c>
      <c r="K254" s="83" t="s">
        <v>6314</v>
      </c>
      <c r="L254" s="83" t="s">
        <v>6314</v>
      </c>
      <c r="M254" s="45" t="str">
        <f>IF(
ISNA(INDEX(resources!E:E,MATCH(B254,resources!B:B,0))),"fillme",
INDEX(resources!E:E,MATCH(B254,resources!B:B,0)))</f>
        <v>CAISO_Small_Hydro</v>
      </c>
      <c r="N254" s="45">
        <f>IF(
ISNA(INDEX(resources!J:J,MATCH(B254,resources!B:B,0))),"fillme",
INDEX(resources!J:J,MATCH(B254,resources!B:B,0)))</f>
        <v>1</v>
      </c>
      <c r="O254" s="83" t="str">
        <f>IFERROR(INDEX(resources!K:K,MATCH(B254,resources!B:B,0)),"fillme")</f>
        <v>hydro</v>
      </c>
      <c r="P254" s="89" t="str">
        <f t="shared" si="70"/>
        <v>hydro_2030_1</v>
      </c>
      <c r="Q254" s="87">
        <f>INDEX(elcc!G:G,MATCH(P254,elcc!D:D,0))</f>
        <v>0.6</v>
      </c>
      <c r="R254" s="89">
        <f t="shared" si="71"/>
        <v>1</v>
      </c>
      <c r="S254" s="89" t="s">
        <v>6314</v>
      </c>
      <c r="T254" s="89" t="s">
        <v>6314</v>
      </c>
      <c r="U254" s="90" t="str">
        <f t="shared" si="72"/>
        <v>ok</v>
      </c>
      <c r="V254" s="63" t="str">
        <f>INDEX(resources!F:F,MATCH(B254,resources!B:B,0))</f>
        <v>physical</v>
      </c>
      <c r="W254" s="110">
        <f t="shared" si="73"/>
        <v>1</v>
      </c>
      <c r="X254" s="110">
        <f t="shared" si="74"/>
        <v>0</v>
      </c>
      <c r="Y254" s="110" t="str">
        <f t="shared" si="75"/>
        <v>CLOVER_2_UNIT_energy_PCE40004_CONFIDENTIAL</v>
      </c>
      <c r="Z254" s="110">
        <f>IF(COUNTIFS($Y$2:Y254,Y254)=1,1,0)</f>
        <v>0</v>
      </c>
      <c r="AA254" s="110">
        <f>SUM($Z$2:Z254)*Z254</f>
        <v>0</v>
      </c>
      <c r="AB254" s="110">
        <f>COUNTIFS(resources!B:B,B254)</f>
        <v>1</v>
      </c>
      <c r="AC254" s="110">
        <f t="shared" si="76"/>
        <v>1</v>
      </c>
      <c r="AD254" s="110">
        <f t="shared" si="77"/>
        <v>1</v>
      </c>
      <c r="AE254" s="110">
        <f t="shared" si="78"/>
        <v>0</v>
      </c>
      <c r="AF254" s="110">
        <f t="shared" si="79"/>
        <v>1</v>
      </c>
      <c r="AG254" s="110">
        <f t="shared" si="80"/>
        <v>0</v>
      </c>
      <c r="AH254" s="110">
        <f t="shared" si="81"/>
        <v>0</v>
      </c>
      <c r="AI254" s="110">
        <f t="shared" si="82"/>
        <v>1</v>
      </c>
      <c r="AJ254" s="100">
        <f>ROW()</f>
        <v>254</v>
      </c>
      <c r="AK254" s="100" t="e">
        <f>INDEX('BadRows RECART'!$C$2:$C$1207,MATCH(monthly_gwh_mw!AJ254,'BadRows RECART'!$D$2:$D$1207,0))</f>
        <v>#N/A</v>
      </c>
    </row>
    <row r="255" spans="1:37" ht="20">
      <c r="A255" s="106" t="s">
        <v>3907</v>
      </c>
      <c r="B255" s="106" t="s">
        <v>2821</v>
      </c>
      <c r="C255" s="106" t="s">
        <v>6299</v>
      </c>
      <c r="D255" s="168">
        <v>2030</v>
      </c>
      <c r="E255" s="168">
        <v>2</v>
      </c>
      <c r="F255" s="199">
        <v>0.51878399999999647</v>
      </c>
      <c r="G255" s="212" t="s">
        <v>6314</v>
      </c>
      <c r="H255" s="212" t="s">
        <v>6314</v>
      </c>
      <c r="I255" s="106" t="s">
        <v>556</v>
      </c>
      <c r="K255" s="83" t="s">
        <v>6314</v>
      </c>
      <c r="L255" s="83" t="s">
        <v>6314</v>
      </c>
      <c r="M255" s="45" t="str">
        <f>IF(
ISNA(INDEX(resources!E:E,MATCH(B255,resources!B:B,0))),"fillme",
INDEX(resources!E:E,MATCH(B255,resources!B:B,0)))</f>
        <v>CAISO_Small_Hydro</v>
      </c>
      <c r="N255" s="45">
        <f>IF(
ISNA(INDEX(resources!J:J,MATCH(B255,resources!B:B,0))),"fillme",
INDEX(resources!J:J,MATCH(B255,resources!B:B,0)))</f>
        <v>1</v>
      </c>
      <c r="O255" s="83" t="str">
        <f>IFERROR(INDEX(resources!K:K,MATCH(B255,resources!B:B,0)),"fillme")</f>
        <v>hydro</v>
      </c>
      <c r="P255" s="89" t="str">
        <f t="shared" si="70"/>
        <v>hydro_2030_2</v>
      </c>
      <c r="Q255" s="87">
        <f>INDEX(elcc!G:G,MATCH(P255,elcc!D:D,0))</f>
        <v>0.7</v>
      </c>
      <c r="R255" s="89">
        <f t="shared" si="71"/>
        <v>1</v>
      </c>
      <c r="S255" s="89" t="s">
        <v>6314</v>
      </c>
      <c r="T255" s="89" t="s">
        <v>6314</v>
      </c>
      <c r="U255" s="90" t="str">
        <f t="shared" si="72"/>
        <v>ok</v>
      </c>
      <c r="V255" s="63" t="str">
        <f>INDEX(resources!F:F,MATCH(B255,resources!B:B,0))</f>
        <v>physical</v>
      </c>
      <c r="W255" s="110">
        <f t="shared" si="73"/>
        <v>1</v>
      </c>
      <c r="X255" s="110">
        <f t="shared" si="74"/>
        <v>0</v>
      </c>
      <c r="Y255" s="110" t="str">
        <f t="shared" si="75"/>
        <v>CLOVER_2_UNIT_energy_PCE40004_CONFIDENTIAL</v>
      </c>
      <c r="Z255" s="110">
        <f>IF(COUNTIFS($Y$2:Y255,Y255)=1,1,0)</f>
        <v>0</v>
      </c>
      <c r="AA255" s="110">
        <f>SUM($Z$2:Z255)*Z255</f>
        <v>0</v>
      </c>
      <c r="AB255" s="110">
        <f>COUNTIFS(resources!B:B,B255)</f>
        <v>1</v>
      </c>
      <c r="AC255" s="110">
        <f t="shared" si="76"/>
        <v>1</v>
      </c>
      <c r="AD255" s="110">
        <f t="shared" si="77"/>
        <v>1</v>
      </c>
      <c r="AE255" s="110">
        <f t="shared" si="78"/>
        <v>0</v>
      </c>
      <c r="AF255" s="110">
        <f t="shared" si="79"/>
        <v>1</v>
      </c>
      <c r="AG255" s="110">
        <f t="shared" si="80"/>
        <v>0</v>
      </c>
      <c r="AH255" s="110">
        <f t="shared" si="81"/>
        <v>0</v>
      </c>
      <c r="AI255" s="110">
        <f t="shared" si="82"/>
        <v>1</v>
      </c>
      <c r="AJ255" s="100">
        <f>ROW()</f>
        <v>255</v>
      </c>
      <c r="AK255" s="100" t="e">
        <f>INDEX('BadRows RECART'!$C$2:$C$1207,MATCH(monthly_gwh_mw!AJ255,'BadRows RECART'!$D$2:$D$1207,0))</f>
        <v>#N/A</v>
      </c>
    </row>
    <row r="256" spans="1:37" ht="20">
      <c r="A256" s="106" t="s">
        <v>3907</v>
      </c>
      <c r="B256" s="106" t="s">
        <v>2821</v>
      </c>
      <c r="C256" s="106" t="s">
        <v>6299</v>
      </c>
      <c r="D256" s="168">
        <v>2030</v>
      </c>
      <c r="E256" s="168">
        <v>3</v>
      </c>
      <c r="F256" s="199">
        <v>0.55130399999999657</v>
      </c>
      <c r="G256" s="212" t="s">
        <v>6314</v>
      </c>
      <c r="H256" s="212" t="s">
        <v>6314</v>
      </c>
      <c r="I256" s="106" t="s">
        <v>556</v>
      </c>
      <c r="K256" s="83" t="s">
        <v>6314</v>
      </c>
      <c r="L256" s="83" t="s">
        <v>6314</v>
      </c>
      <c r="M256" s="45" t="str">
        <f>IF(
ISNA(INDEX(resources!E:E,MATCH(B256,resources!B:B,0))),"fillme",
INDEX(resources!E:E,MATCH(B256,resources!B:B,0)))</f>
        <v>CAISO_Small_Hydro</v>
      </c>
      <c r="N256" s="45">
        <f>IF(
ISNA(INDEX(resources!J:J,MATCH(B256,resources!B:B,0))),"fillme",
INDEX(resources!J:J,MATCH(B256,resources!B:B,0)))</f>
        <v>1</v>
      </c>
      <c r="O256" s="83" t="str">
        <f>IFERROR(INDEX(resources!K:K,MATCH(B256,resources!B:B,0)),"fillme")</f>
        <v>hydro</v>
      </c>
      <c r="P256" s="89" t="str">
        <f t="shared" si="70"/>
        <v>hydro_2030_3</v>
      </c>
      <c r="Q256" s="87">
        <f>INDEX(elcc!G:G,MATCH(P256,elcc!D:D,0))</f>
        <v>0.73</v>
      </c>
      <c r="R256" s="89">
        <f t="shared" si="71"/>
        <v>1</v>
      </c>
      <c r="S256" s="89" t="s">
        <v>6314</v>
      </c>
      <c r="T256" s="89" t="s">
        <v>6314</v>
      </c>
      <c r="U256" s="90" t="str">
        <f t="shared" si="72"/>
        <v>ok</v>
      </c>
      <c r="V256" s="63" t="str">
        <f>INDEX(resources!F:F,MATCH(B256,resources!B:B,0))</f>
        <v>physical</v>
      </c>
      <c r="W256" s="110">
        <f t="shared" si="73"/>
        <v>1</v>
      </c>
      <c r="X256" s="110">
        <f t="shared" si="74"/>
        <v>0</v>
      </c>
      <c r="Y256" s="110" t="str">
        <f t="shared" si="75"/>
        <v>CLOVER_2_UNIT_energy_PCE40004_CONFIDENTIAL</v>
      </c>
      <c r="Z256" s="110">
        <f>IF(COUNTIFS($Y$2:Y256,Y256)=1,1,0)</f>
        <v>0</v>
      </c>
      <c r="AA256" s="110">
        <f>SUM($Z$2:Z256)*Z256</f>
        <v>0</v>
      </c>
      <c r="AB256" s="110">
        <f>COUNTIFS(resources!B:B,B256)</f>
        <v>1</v>
      </c>
      <c r="AC256" s="110">
        <f t="shared" si="76"/>
        <v>1</v>
      </c>
      <c r="AD256" s="110">
        <f t="shared" si="77"/>
        <v>1</v>
      </c>
      <c r="AE256" s="110">
        <f t="shared" si="78"/>
        <v>0</v>
      </c>
      <c r="AF256" s="110">
        <f t="shared" si="79"/>
        <v>1</v>
      </c>
      <c r="AG256" s="110">
        <f t="shared" si="80"/>
        <v>0</v>
      </c>
      <c r="AH256" s="110">
        <f t="shared" si="81"/>
        <v>0</v>
      </c>
      <c r="AI256" s="110">
        <f t="shared" si="82"/>
        <v>1</v>
      </c>
      <c r="AJ256" s="100">
        <f>ROW()</f>
        <v>256</v>
      </c>
      <c r="AK256" s="100" t="e">
        <f>INDEX('BadRows RECART'!$C$2:$C$1207,MATCH(monthly_gwh_mw!AJ256,'BadRows RECART'!$D$2:$D$1207,0))</f>
        <v>#N/A</v>
      </c>
    </row>
    <row r="257" spans="1:37" ht="20">
      <c r="A257" s="106" t="s">
        <v>3907</v>
      </c>
      <c r="B257" s="106" t="s">
        <v>2821</v>
      </c>
      <c r="C257" s="106" t="s">
        <v>6299</v>
      </c>
      <c r="D257" s="168">
        <v>2030</v>
      </c>
      <c r="E257" s="168">
        <v>4</v>
      </c>
      <c r="F257" s="199">
        <v>0.47520000000000717</v>
      </c>
      <c r="G257" s="212" t="s">
        <v>6314</v>
      </c>
      <c r="H257" s="212" t="s">
        <v>6314</v>
      </c>
      <c r="I257" s="106" t="s">
        <v>556</v>
      </c>
      <c r="K257" s="83" t="s">
        <v>6314</v>
      </c>
      <c r="L257" s="83" t="s">
        <v>6314</v>
      </c>
      <c r="M257" s="45" t="str">
        <f>IF(
ISNA(INDEX(resources!E:E,MATCH(B257,resources!B:B,0))),"fillme",
INDEX(resources!E:E,MATCH(B257,resources!B:B,0)))</f>
        <v>CAISO_Small_Hydro</v>
      </c>
      <c r="N257" s="45">
        <f>IF(
ISNA(INDEX(resources!J:J,MATCH(B257,resources!B:B,0))),"fillme",
INDEX(resources!J:J,MATCH(B257,resources!B:B,0)))</f>
        <v>1</v>
      </c>
      <c r="O257" s="83" t="str">
        <f>IFERROR(INDEX(resources!K:K,MATCH(B257,resources!B:B,0)),"fillme")</f>
        <v>hydro</v>
      </c>
      <c r="P257" s="89" t="str">
        <f t="shared" si="70"/>
        <v>hydro_2030_4</v>
      </c>
      <c r="Q257" s="87">
        <f>INDEX(elcc!G:G,MATCH(P257,elcc!D:D,0))</f>
        <v>0.72</v>
      </c>
      <c r="R257" s="89">
        <f t="shared" si="71"/>
        <v>1</v>
      </c>
      <c r="S257" s="89" t="s">
        <v>6314</v>
      </c>
      <c r="T257" s="89" t="s">
        <v>6314</v>
      </c>
      <c r="U257" s="90" t="str">
        <f t="shared" si="72"/>
        <v>ok</v>
      </c>
      <c r="V257" s="63" t="str">
        <f>INDEX(resources!F:F,MATCH(B257,resources!B:B,0))</f>
        <v>physical</v>
      </c>
      <c r="W257" s="110">
        <f t="shared" si="73"/>
        <v>1</v>
      </c>
      <c r="X257" s="110">
        <f t="shared" si="74"/>
        <v>0</v>
      </c>
      <c r="Y257" s="110" t="str">
        <f t="shared" si="75"/>
        <v>CLOVER_2_UNIT_energy_PCE40004_CONFIDENTIAL</v>
      </c>
      <c r="Z257" s="110">
        <f>IF(COUNTIFS($Y$2:Y257,Y257)=1,1,0)</f>
        <v>0</v>
      </c>
      <c r="AA257" s="110">
        <f>SUM($Z$2:Z257)*Z257</f>
        <v>0</v>
      </c>
      <c r="AB257" s="110">
        <f>COUNTIFS(resources!B:B,B257)</f>
        <v>1</v>
      </c>
      <c r="AC257" s="110">
        <f t="shared" si="76"/>
        <v>1</v>
      </c>
      <c r="AD257" s="110">
        <f t="shared" si="77"/>
        <v>1</v>
      </c>
      <c r="AE257" s="110">
        <f t="shared" si="78"/>
        <v>0</v>
      </c>
      <c r="AF257" s="110">
        <f t="shared" si="79"/>
        <v>1</v>
      </c>
      <c r="AG257" s="110">
        <f t="shared" si="80"/>
        <v>0</v>
      </c>
      <c r="AH257" s="110">
        <f t="shared" si="81"/>
        <v>0</v>
      </c>
      <c r="AI257" s="110">
        <f t="shared" si="82"/>
        <v>1</v>
      </c>
      <c r="AJ257" s="100">
        <f>ROW()</f>
        <v>257</v>
      </c>
      <c r="AK257" s="100" t="e">
        <f>INDEX('BadRows RECART'!$C$2:$C$1207,MATCH(monthly_gwh_mw!AJ257,'BadRows RECART'!$D$2:$D$1207,0))</f>
        <v>#N/A</v>
      </c>
    </row>
    <row r="258" spans="1:37" ht="20">
      <c r="A258" s="106" t="s">
        <v>3907</v>
      </c>
      <c r="B258" s="106" t="s">
        <v>2821</v>
      </c>
      <c r="C258" s="106" t="s">
        <v>6299</v>
      </c>
      <c r="D258" s="168">
        <v>2030</v>
      </c>
      <c r="E258" s="168">
        <v>5</v>
      </c>
      <c r="F258" s="199">
        <v>0.29685600000000062</v>
      </c>
      <c r="G258" s="212" t="s">
        <v>6314</v>
      </c>
      <c r="H258" s="212" t="s">
        <v>6314</v>
      </c>
      <c r="I258" s="106" t="s">
        <v>556</v>
      </c>
      <c r="K258" s="83" t="s">
        <v>6314</v>
      </c>
      <c r="L258" s="83" t="s">
        <v>6314</v>
      </c>
      <c r="M258" s="45" t="str">
        <f>IF(
ISNA(INDEX(resources!E:E,MATCH(B258,resources!B:B,0))),"fillme",
INDEX(resources!E:E,MATCH(B258,resources!B:B,0)))</f>
        <v>CAISO_Small_Hydro</v>
      </c>
      <c r="N258" s="45">
        <f>IF(
ISNA(INDEX(resources!J:J,MATCH(B258,resources!B:B,0))),"fillme",
INDEX(resources!J:J,MATCH(B258,resources!B:B,0)))</f>
        <v>1</v>
      </c>
      <c r="O258" s="83" t="str">
        <f>IFERROR(INDEX(resources!K:K,MATCH(B258,resources!B:B,0)),"fillme")</f>
        <v>hydro</v>
      </c>
      <c r="P258" s="89" t="str">
        <f t="shared" si="70"/>
        <v>hydro_2030_5</v>
      </c>
      <c r="Q258" s="87">
        <f>INDEX(elcc!G:G,MATCH(P258,elcc!D:D,0))</f>
        <v>0.69</v>
      </c>
      <c r="R258" s="89">
        <f t="shared" si="71"/>
        <v>1</v>
      </c>
      <c r="S258" s="89" t="s">
        <v>6314</v>
      </c>
      <c r="T258" s="89" t="s">
        <v>6314</v>
      </c>
      <c r="U258" s="90" t="str">
        <f t="shared" si="72"/>
        <v>ok</v>
      </c>
      <c r="V258" s="63" t="str">
        <f>INDEX(resources!F:F,MATCH(B258,resources!B:B,0))</f>
        <v>physical</v>
      </c>
      <c r="W258" s="110">
        <f t="shared" si="73"/>
        <v>1</v>
      </c>
      <c r="X258" s="110">
        <f t="shared" si="74"/>
        <v>0</v>
      </c>
      <c r="Y258" s="110" t="str">
        <f t="shared" si="75"/>
        <v>CLOVER_2_UNIT_energy_PCE40004_CONFIDENTIAL</v>
      </c>
      <c r="Z258" s="110">
        <f>IF(COUNTIFS($Y$2:Y258,Y258)=1,1,0)</f>
        <v>0</v>
      </c>
      <c r="AA258" s="110">
        <f>SUM($Z$2:Z258)*Z258</f>
        <v>0</v>
      </c>
      <c r="AB258" s="110">
        <f>COUNTIFS(resources!B:B,B258)</f>
        <v>1</v>
      </c>
      <c r="AC258" s="110">
        <f t="shared" si="76"/>
        <v>1</v>
      </c>
      <c r="AD258" s="110">
        <f t="shared" si="77"/>
        <v>1</v>
      </c>
      <c r="AE258" s="110">
        <f t="shared" si="78"/>
        <v>0</v>
      </c>
      <c r="AF258" s="110">
        <f t="shared" si="79"/>
        <v>1</v>
      </c>
      <c r="AG258" s="110">
        <f t="shared" si="80"/>
        <v>0</v>
      </c>
      <c r="AH258" s="110">
        <f t="shared" si="81"/>
        <v>0</v>
      </c>
      <c r="AI258" s="110">
        <f t="shared" si="82"/>
        <v>1</v>
      </c>
      <c r="AJ258" s="100">
        <f>ROW()</f>
        <v>258</v>
      </c>
      <c r="AK258" s="100" t="e">
        <f>INDEX('BadRows RECART'!$C$2:$C$1207,MATCH(monthly_gwh_mw!AJ258,'BadRows RECART'!$D$2:$D$1207,0))</f>
        <v>#N/A</v>
      </c>
    </row>
    <row r="259" spans="1:37" ht="20">
      <c r="A259" s="106" t="s">
        <v>3907</v>
      </c>
      <c r="B259" s="106" t="s">
        <v>2821</v>
      </c>
      <c r="C259" s="106" t="s">
        <v>6299</v>
      </c>
      <c r="D259" s="168">
        <v>2030</v>
      </c>
      <c r="E259" s="168">
        <v>6</v>
      </c>
      <c r="F259" s="199">
        <v>0.12888000000000099</v>
      </c>
      <c r="G259" s="212" t="s">
        <v>6314</v>
      </c>
      <c r="H259" s="212" t="s">
        <v>6314</v>
      </c>
      <c r="I259" s="106" t="s">
        <v>556</v>
      </c>
      <c r="K259" s="83" t="s">
        <v>6314</v>
      </c>
      <c r="L259" s="83" t="s">
        <v>6314</v>
      </c>
      <c r="M259" s="45" t="str">
        <f>IF(
ISNA(INDEX(resources!E:E,MATCH(B259,resources!B:B,0))),"fillme",
INDEX(resources!E:E,MATCH(B259,resources!B:B,0)))</f>
        <v>CAISO_Small_Hydro</v>
      </c>
      <c r="N259" s="45">
        <f>IF(
ISNA(INDEX(resources!J:J,MATCH(B259,resources!B:B,0))),"fillme",
INDEX(resources!J:J,MATCH(B259,resources!B:B,0)))</f>
        <v>1</v>
      </c>
      <c r="O259" s="83" t="str">
        <f>IFERROR(INDEX(resources!K:K,MATCH(B259,resources!B:B,0)),"fillme")</f>
        <v>hydro</v>
      </c>
      <c r="P259" s="89" t="str">
        <f t="shared" si="70"/>
        <v>hydro_2030_6</v>
      </c>
      <c r="Q259" s="87">
        <f>INDEX(elcc!G:G,MATCH(P259,elcc!D:D,0))</f>
        <v>0.74</v>
      </c>
      <c r="R259" s="89">
        <f t="shared" si="71"/>
        <v>1</v>
      </c>
      <c r="S259" s="89" t="s">
        <v>6314</v>
      </c>
      <c r="T259" s="89" t="s">
        <v>6314</v>
      </c>
      <c r="U259" s="90" t="str">
        <f t="shared" si="72"/>
        <v>ok</v>
      </c>
      <c r="V259" s="63" t="str">
        <f>INDEX(resources!F:F,MATCH(B259,resources!B:B,0))</f>
        <v>physical</v>
      </c>
      <c r="W259" s="110">
        <f t="shared" si="73"/>
        <v>1</v>
      </c>
      <c r="X259" s="110">
        <f t="shared" si="74"/>
        <v>0</v>
      </c>
      <c r="Y259" s="110" t="str">
        <f t="shared" si="75"/>
        <v>CLOVER_2_UNIT_energy_PCE40004_CONFIDENTIAL</v>
      </c>
      <c r="Z259" s="110">
        <f>IF(COUNTIFS($Y$2:Y259,Y259)=1,1,0)</f>
        <v>0</v>
      </c>
      <c r="AA259" s="110">
        <f>SUM($Z$2:Z259)*Z259</f>
        <v>0</v>
      </c>
      <c r="AB259" s="110">
        <f>COUNTIFS(resources!B:B,B259)</f>
        <v>1</v>
      </c>
      <c r="AC259" s="110">
        <f t="shared" si="76"/>
        <v>1</v>
      </c>
      <c r="AD259" s="110">
        <f t="shared" si="77"/>
        <v>1</v>
      </c>
      <c r="AE259" s="110">
        <f t="shared" si="78"/>
        <v>0</v>
      </c>
      <c r="AF259" s="110">
        <f t="shared" si="79"/>
        <v>1</v>
      </c>
      <c r="AG259" s="110">
        <f t="shared" si="80"/>
        <v>0</v>
      </c>
      <c r="AH259" s="110">
        <f t="shared" si="81"/>
        <v>0</v>
      </c>
      <c r="AI259" s="110">
        <f t="shared" si="82"/>
        <v>1</v>
      </c>
      <c r="AJ259" s="100">
        <f>ROW()</f>
        <v>259</v>
      </c>
      <c r="AK259" s="100" t="e">
        <f>INDEX('BadRows RECART'!$C$2:$C$1207,MATCH(monthly_gwh_mw!AJ259,'BadRows RECART'!$D$2:$D$1207,0))</f>
        <v>#N/A</v>
      </c>
    </row>
    <row r="260" spans="1:37" ht="20">
      <c r="A260" s="106" t="s">
        <v>3907</v>
      </c>
      <c r="B260" s="106" t="s">
        <v>2821</v>
      </c>
      <c r="C260" s="106" t="s">
        <v>6299</v>
      </c>
      <c r="D260" s="168">
        <v>2030</v>
      </c>
      <c r="E260" s="168">
        <v>7</v>
      </c>
      <c r="F260" s="199">
        <v>6.02640000000009E-2</v>
      </c>
      <c r="G260" s="212" t="s">
        <v>6314</v>
      </c>
      <c r="H260" s="212" t="s">
        <v>6314</v>
      </c>
      <c r="I260" s="106" t="s">
        <v>556</v>
      </c>
      <c r="K260" s="83" t="s">
        <v>6314</v>
      </c>
      <c r="L260" s="83" t="s">
        <v>6314</v>
      </c>
      <c r="M260" s="45" t="str">
        <f>IF(
ISNA(INDEX(resources!E:E,MATCH(B260,resources!B:B,0))),"fillme",
INDEX(resources!E:E,MATCH(B260,resources!B:B,0)))</f>
        <v>CAISO_Small_Hydro</v>
      </c>
      <c r="N260" s="45">
        <f>IF(
ISNA(INDEX(resources!J:J,MATCH(B260,resources!B:B,0))),"fillme",
INDEX(resources!J:J,MATCH(B260,resources!B:B,0)))</f>
        <v>1</v>
      </c>
      <c r="O260" s="83" t="str">
        <f>IFERROR(INDEX(resources!K:K,MATCH(B260,resources!B:B,0)),"fillme")</f>
        <v>hydro</v>
      </c>
      <c r="P260" s="89" t="str">
        <f t="shared" si="70"/>
        <v>hydro_2030_7</v>
      </c>
      <c r="Q260" s="87">
        <f>INDEX(elcc!G:G,MATCH(P260,elcc!D:D,0))</f>
        <v>0.73</v>
      </c>
      <c r="R260" s="89">
        <f t="shared" si="71"/>
        <v>1</v>
      </c>
      <c r="S260" s="89" t="s">
        <v>6314</v>
      </c>
      <c r="T260" s="89" t="s">
        <v>6314</v>
      </c>
      <c r="U260" s="90" t="str">
        <f t="shared" si="72"/>
        <v>ok</v>
      </c>
      <c r="V260" s="63" t="str">
        <f>INDEX(resources!F:F,MATCH(B260,resources!B:B,0))</f>
        <v>physical</v>
      </c>
      <c r="W260" s="110">
        <f t="shared" si="73"/>
        <v>1</v>
      </c>
      <c r="X260" s="110">
        <f t="shared" si="74"/>
        <v>0</v>
      </c>
      <c r="Y260" s="110" t="str">
        <f t="shared" si="75"/>
        <v>CLOVER_2_UNIT_energy_PCE40004_CONFIDENTIAL</v>
      </c>
      <c r="Z260" s="110">
        <f>IF(COUNTIFS($Y$2:Y260,Y260)=1,1,0)</f>
        <v>0</v>
      </c>
      <c r="AA260" s="110">
        <f>SUM($Z$2:Z260)*Z260</f>
        <v>0</v>
      </c>
      <c r="AB260" s="110">
        <f>COUNTIFS(resources!B:B,B260)</f>
        <v>1</v>
      </c>
      <c r="AC260" s="110">
        <f t="shared" si="76"/>
        <v>1</v>
      </c>
      <c r="AD260" s="110">
        <f t="shared" si="77"/>
        <v>1</v>
      </c>
      <c r="AE260" s="110">
        <f t="shared" si="78"/>
        <v>0</v>
      </c>
      <c r="AF260" s="110">
        <f t="shared" si="79"/>
        <v>1</v>
      </c>
      <c r="AG260" s="110">
        <f t="shared" si="80"/>
        <v>0</v>
      </c>
      <c r="AH260" s="110">
        <f t="shared" si="81"/>
        <v>0</v>
      </c>
      <c r="AI260" s="110">
        <f t="shared" si="82"/>
        <v>1</v>
      </c>
      <c r="AJ260" s="100">
        <f>ROW()</f>
        <v>260</v>
      </c>
      <c r="AK260" s="100" t="e">
        <f>INDEX('BadRows RECART'!$C$2:$C$1207,MATCH(monthly_gwh_mw!AJ260,'BadRows RECART'!$D$2:$D$1207,0))</f>
        <v>#N/A</v>
      </c>
    </row>
    <row r="261" spans="1:37" ht="20">
      <c r="A261" s="106" t="s">
        <v>3907</v>
      </c>
      <c r="B261" s="106" t="s">
        <v>2821</v>
      </c>
      <c r="C261" s="106" t="s">
        <v>6299</v>
      </c>
      <c r="D261" s="168">
        <v>2030</v>
      </c>
      <c r="E261" s="168">
        <v>8</v>
      </c>
      <c r="F261" s="199">
        <v>1.4879999999999772E-2</v>
      </c>
      <c r="G261" s="212" t="s">
        <v>6314</v>
      </c>
      <c r="H261" s="212" t="s">
        <v>6314</v>
      </c>
      <c r="I261" s="106" t="s">
        <v>556</v>
      </c>
      <c r="K261" s="83" t="s">
        <v>6314</v>
      </c>
      <c r="L261" s="83" t="s">
        <v>6314</v>
      </c>
      <c r="M261" s="45" t="str">
        <f>IF(
ISNA(INDEX(resources!E:E,MATCH(B261,resources!B:B,0))),"fillme",
INDEX(resources!E:E,MATCH(B261,resources!B:B,0)))</f>
        <v>CAISO_Small_Hydro</v>
      </c>
      <c r="N261" s="45">
        <f>IF(
ISNA(INDEX(resources!J:J,MATCH(B261,resources!B:B,0))),"fillme",
INDEX(resources!J:J,MATCH(B261,resources!B:B,0)))</f>
        <v>1</v>
      </c>
      <c r="O261" s="83" t="str">
        <f>IFERROR(INDEX(resources!K:K,MATCH(B261,resources!B:B,0)),"fillme")</f>
        <v>hydro</v>
      </c>
      <c r="P261" s="89" t="str">
        <f t="shared" si="70"/>
        <v>hydro_2030_8</v>
      </c>
      <c r="Q261" s="87">
        <f>INDEX(elcc!G:G,MATCH(P261,elcc!D:D,0))</f>
        <v>0.72</v>
      </c>
      <c r="R261" s="89">
        <f t="shared" si="71"/>
        <v>1</v>
      </c>
      <c r="S261" s="89" t="s">
        <v>6314</v>
      </c>
      <c r="T261" s="89" t="s">
        <v>6314</v>
      </c>
      <c r="U261" s="90" t="str">
        <f t="shared" si="72"/>
        <v>ok</v>
      </c>
      <c r="V261" s="63" t="str">
        <f>INDEX(resources!F:F,MATCH(B261,resources!B:B,0))</f>
        <v>physical</v>
      </c>
      <c r="W261" s="110">
        <f t="shared" si="73"/>
        <v>1</v>
      </c>
      <c r="X261" s="110">
        <f t="shared" si="74"/>
        <v>0</v>
      </c>
      <c r="Y261" s="110" t="str">
        <f t="shared" si="75"/>
        <v>CLOVER_2_UNIT_energy_PCE40004_CONFIDENTIAL</v>
      </c>
      <c r="Z261" s="110">
        <f>IF(COUNTIFS($Y$2:Y261,Y261)=1,1,0)</f>
        <v>0</v>
      </c>
      <c r="AA261" s="110">
        <f>SUM($Z$2:Z261)*Z261</f>
        <v>0</v>
      </c>
      <c r="AB261" s="110">
        <f>COUNTIFS(resources!B:B,B261)</f>
        <v>1</v>
      </c>
      <c r="AC261" s="110">
        <f t="shared" si="76"/>
        <v>1</v>
      </c>
      <c r="AD261" s="110">
        <f t="shared" si="77"/>
        <v>1</v>
      </c>
      <c r="AE261" s="110">
        <f t="shared" si="78"/>
        <v>0</v>
      </c>
      <c r="AF261" s="110">
        <f t="shared" si="79"/>
        <v>1</v>
      </c>
      <c r="AG261" s="110">
        <f t="shared" si="80"/>
        <v>0</v>
      </c>
      <c r="AH261" s="110">
        <f t="shared" si="81"/>
        <v>0</v>
      </c>
      <c r="AI261" s="110">
        <f t="shared" si="82"/>
        <v>1</v>
      </c>
      <c r="AJ261" s="100">
        <f>ROW()</f>
        <v>261</v>
      </c>
      <c r="AK261" s="100" t="e">
        <f>INDEX('BadRows RECART'!$C$2:$C$1207,MATCH(monthly_gwh_mw!AJ261,'BadRows RECART'!$D$2:$D$1207,0))</f>
        <v>#N/A</v>
      </c>
    </row>
    <row r="262" spans="1:37" ht="20">
      <c r="A262" s="106" t="s">
        <v>3907</v>
      </c>
      <c r="B262" s="106" t="s">
        <v>2821</v>
      </c>
      <c r="C262" s="106" t="s">
        <v>6299</v>
      </c>
      <c r="D262" s="168">
        <v>2030</v>
      </c>
      <c r="E262" s="168">
        <v>9</v>
      </c>
      <c r="F262" s="199">
        <v>4.1759999999999887E-2</v>
      </c>
      <c r="G262" s="212" t="s">
        <v>6314</v>
      </c>
      <c r="H262" s="212" t="s">
        <v>6314</v>
      </c>
      <c r="I262" s="106" t="s">
        <v>556</v>
      </c>
      <c r="K262" s="83" t="s">
        <v>6314</v>
      </c>
      <c r="L262" s="83" t="s">
        <v>6314</v>
      </c>
      <c r="M262" s="45" t="str">
        <f>IF(
ISNA(INDEX(resources!E:E,MATCH(B262,resources!B:B,0))),"fillme",
INDEX(resources!E:E,MATCH(B262,resources!B:B,0)))</f>
        <v>CAISO_Small_Hydro</v>
      </c>
      <c r="N262" s="45">
        <f>IF(
ISNA(INDEX(resources!J:J,MATCH(B262,resources!B:B,0))),"fillme",
INDEX(resources!J:J,MATCH(B262,resources!B:B,0)))</f>
        <v>1</v>
      </c>
      <c r="O262" s="83" t="str">
        <f>IFERROR(INDEX(resources!K:K,MATCH(B262,resources!B:B,0)),"fillme")</f>
        <v>hydro</v>
      </c>
      <c r="P262" s="89" t="str">
        <f t="shared" si="70"/>
        <v>hydro_2030_9</v>
      </c>
      <c r="Q262" s="87">
        <f>INDEX(elcc!G:G,MATCH(P262,elcc!D:D,0))</f>
        <v>0.71</v>
      </c>
      <c r="R262" s="89">
        <f t="shared" si="71"/>
        <v>1</v>
      </c>
      <c r="S262" s="89" t="s">
        <v>6314</v>
      </c>
      <c r="T262" s="89" t="s">
        <v>6314</v>
      </c>
      <c r="U262" s="90" t="str">
        <f t="shared" si="72"/>
        <v>ok</v>
      </c>
      <c r="V262" s="63" t="str">
        <f>INDEX(resources!F:F,MATCH(B262,resources!B:B,0))</f>
        <v>physical</v>
      </c>
      <c r="W262" s="110">
        <f t="shared" si="73"/>
        <v>1</v>
      </c>
      <c r="X262" s="110">
        <f t="shared" si="74"/>
        <v>0</v>
      </c>
      <c r="Y262" s="110" t="str">
        <f t="shared" si="75"/>
        <v>CLOVER_2_UNIT_energy_PCE40004_CONFIDENTIAL</v>
      </c>
      <c r="Z262" s="110">
        <f>IF(COUNTIFS($Y$2:Y262,Y262)=1,1,0)</f>
        <v>0</v>
      </c>
      <c r="AA262" s="110">
        <f>SUM($Z$2:Z262)*Z262</f>
        <v>0</v>
      </c>
      <c r="AB262" s="110">
        <f>COUNTIFS(resources!B:B,B262)</f>
        <v>1</v>
      </c>
      <c r="AC262" s="110">
        <f t="shared" si="76"/>
        <v>1</v>
      </c>
      <c r="AD262" s="110">
        <f t="shared" si="77"/>
        <v>1</v>
      </c>
      <c r="AE262" s="110">
        <f t="shared" si="78"/>
        <v>0</v>
      </c>
      <c r="AF262" s="110">
        <f t="shared" si="79"/>
        <v>1</v>
      </c>
      <c r="AG262" s="110">
        <f t="shared" si="80"/>
        <v>0</v>
      </c>
      <c r="AH262" s="110">
        <f t="shared" si="81"/>
        <v>0</v>
      </c>
      <c r="AI262" s="110">
        <f t="shared" si="82"/>
        <v>1</v>
      </c>
      <c r="AJ262" s="100">
        <f>ROW()</f>
        <v>262</v>
      </c>
      <c r="AK262" s="100" t="e">
        <f>INDEX('BadRows RECART'!$C$2:$C$1207,MATCH(monthly_gwh_mw!AJ262,'BadRows RECART'!$D$2:$D$1207,0))</f>
        <v>#N/A</v>
      </c>
    </row>
    <row r="263" spans="1:37" ht="20">
      <c r="A263" s="106" t="s">
        <v>3907</v>
      </c>
      <c r="B263" s="106" t="s">
        <v>2821</v>
      </c>
      <c r="C263" s="106" t="s">
        <v>6299</v>
      </c>
      <c r="D263" s="168">
        <v>2030</v>
      </c>
      <c r="E263" s="168">
        <v>10</v>
      </c>
      <c r="F263" s="199">
        <v>0.15028799999999906</v>
      </c>
      <c r="G263" s="212" t="s">
        <v>6314</v>
      </c>
      <c r="H263" s="212" t="s">
        <v>6314</v>
      </c>
      <c r="I263" s="106" t="s">
        <v>556</v>
      </c>
      <c r="K263" s="83" t="s">
        <v>6314</v>
      </c>
      <c r="L263" s="83" t="s">
        <v>6314</v>
      </c>
      <c r="M263" s="45" t="str">
        <f>IF(
ISNA(INDEX(resources!E:E,MATCH(B263,resources!B:B,0))),"fillme",
INDEX(resources!E:E,MATCH(B263,resources!B:B,0)))</f>
        <v>CAISO_Small_Hydro</v>
      </c>
      <c r="N263" s="45">
        <f>IF(
ISNA(INDEX(resources!J:J,MATCH(B263,resources!B:B,0))),"fillme",
INDEX(resources!J:J,MATCH(B263,resources!B:B,0)))</f>
        <v>1</v>
      </c>
      <c r="O263" s="83" t="str">
        <f>IFERROR(INDEX(resources!K:K,MATCH(B263,resources!B:B,0)),"fillme")</f>
        <v>hydro</v>
      </c>
      <c r="P263" s="89" t="str">
        <f t="shared" si="70"/>
        <v>hydro_2030_10</v>
      </c>
      <c r="Q263" s="87">
        <f>INDEX(elcc!G:G,MATCH(P263,elcc!D:D,0))</f>
        <v>0.64</v>
      </c>
      <c r="R263" s="89">
        <f t="shared" si="71"/>
        <v>1</v>
      </c>
      <c r="S263" s="89" t="s">
        <v>6314</v>
      </c>
      <c r="T263" s="89" t="s">
        <v>6314</v>
      </c>
      <c r="U263" s="90" t="str">
        <f t="shared" si="72"/>
        <v>ok</v>
      </c>
      <c r="V263" s="63" t="str">
        <f>INDEX(resources!F:F,MATCH(B263,resources!B:B,0))</f>
        <v>physical</v>
      </c>
      <c r="W263" s="110">
        <f t="shared" si="73"/>
        <v>1</v>
      </c>
      <c r="X263" s="110">
        <f t="shared" si="74"/>
        <v>0</v>
      </c>
      <c r="Y263" s="110" t="str">
        <f t="shared" si="75"/>
        <v>CLOVER_2_UNIT_energy_PCE40004_CONFIDENTIAL</v>
      </c>
      <c r="Z263" s="110">
        <f>IF(COUNTIFS($Y$2:Y263,Y263)=1,1,0)</f>
        <v>0</v>
      </c>
      <c r="AA263" s="110">
        <f>SUM($Z$2:Z263)*Z263</f>
        <v>0</v>
      </c>
      <c r="AB263" s="110">
        <f>COUNTIFS(resources!B:B,B263)</f>
        <v>1</v>
      </c>
      <c r="AC263" s="110">
        <f t="shared" si="76"/>
        <v>1</v>
      </c>
      <c r="AD263" s="110">
        <f t="shared" si="77"/>
        <v>1</v>
      </c>
      <c r="AE263" s="110">
        <f t="shared" si="78"/>
        <v>0</v>
      </c>
      <c r="AF263" s="110">
        <f t="shared" si="79"/>
        <v>1</v>
      </c>
      <c r="AG263" s="110">
        <f t="shared" si="80"/>
        <v>0</v>
      </c>
      <c r="AH263" s="110">
        <f t="shared" si="81"/>
        <v>0</v>
      </c>
      <c r="AI263" s="110">
        <f t="shared" si="82"/>
        <v>1</v>
      </c>
      <c r="AJ263" s="100">
        <f>ROW()</f>
        <v>263</v>
      </c>
      <c r="AK263" s="100" t="e">
        <f>INDEX('BadRows RECART'!$C$2:$C$1207,MATCH(monthly_gwh_mw!AJ263,'BadRows RECART'!$D$2:$D$1207,0))</f>
        <v>#N/A</v>
      </c>
    </row>
    <row r="264" spans="1:37" ht="20">
      <c r="A264" s="106" t="s">
        <v>3907</v>
      </c>
      <c r="B264" s="106" t="s">
        <v>2821</v>
      </c>
      <c r="C264" s="106" t="s">
        <v>6299</v>
      </c>
      <c r="D264" s="168">
        <v>2030</v>
      </c>
      <c r="E264" s="168">
        <v>11</v>
      </c>
      <c r="F264" s="199">
        <v>0.3628800000000022</v>
      </c>
      <c r="G264" s="212" t="s">
        <v>6314</v>
      </c>
      <c r="H264" s="212" t="s">
        <v>6314</v>
      </c>
      <c r="I264" s="106" t="s">
        <v>556</v>
      </c>
      <c r="K264" s="83" t="s">
        <v>6314</v>
      </c>
      <c r="L264" s="83" t="s">
        <v>6314</v>
      </c>
      <c r="M264" s="45" t="str">
        <f>IF(
ISNA(INDEX(resources!E:E,MATCH(B264,resources!B:B,0))),"fillme",
INDEX(resources!E:E,MATCH(B264,resources!B:B,0)))</f>
        <v>CAISO_Small_Hydro</v>
      </c>
      <c r="N264" s="45">
        <f>IF(
ISNA(INDEX(resources!J:J,MATCH(B264,resources!B:B,0))),"fillme",
INDEX(resources!J:J,MATCH(B264,resources!B:B,0)))</f>
        <v>1</v>
      </c>
      <c r="O264" s="83" t="str">
        <f>IFERROR(INDEX(resources!K:K,MATCH(B264,resources!B:B,0)),"fillme")</f>
        <v>hydro</v>
      </c>
      <c r="P264" s="89" t="str">
        <f t="shared" si="70"/>
        <v>hydro_2030_11</v>
      </c>
      <c r="Q264" s="87">
        <f>INDEX(elcc!G:G,MATCH(P264,elcc!D:D,0))</f>
        <v>0.56000000000000005</v>
      </c>
      <c r="R264" s="89">
        <f t="shared" si="71"/>
        <v>1</v>
      </c>
      <c r="S264" s="89" t="s">
        <v>6314</v>
      </c>
      <c r="T264" s="89" t="s">
        <v>6314</v>
      </c>
      <c r="U264" s="90" t="str">
        <f t="shared" si="72"/>
        <v>ok</v>
      </c>
      <c r="V264" s="63" t="str">
        <f>INDEX(resources!F:F,MATCH(B264,resources!B:B,0))</f>
        <v>physical</v>
      </c>
      <c r="W264" s="110">
        <f t="shared" si="73"/>
        <v>1</v>
      </c>
      <c r="X264" s="110">
        <f t="shared" si="74"/>
        <v>0</v>
      </c>
      <c r="Y264" s="110" t="str">
        <f t="shared" si="75"/>
        <v>CLOVER_2_UNIT_energy_PCE40004_CONFIDENTIAL</v>
      </c>
      <c r="Z264" s="110">
        <f>IF(COUNTIFS($Y$2:Y264,Y264)=1,1,0)</f>
        <v>0</v>
      </c>
      <c r="AA264" s="110">
        <f>SUM($Z$2:Z264)*Z264</f>
        <v>0</v>
      </c>
      <c r="AB264" s="110">
        <f>COUNTIFS(resources!B:B,B264)</f>
        <v>1</v>
      </c>
      <c r="AC264" s="110">
        <f t="shared" si="76"/>
        <v>1</v>
      </c>
      <c r="AD264" s="110">
        <f t="shared" si="77"/>
        <v>1</v>
      </c>
      <c r="AE264" s="110">
        <f t="shared" si="78"/>
        <v>0</v>
      </c>
      <c r="AF264" s="110">
        <f t="shared" si="79"/>
        <v>1</v>
      </c>
      <c r="AG264" s="110">
        <f t="shared" si="80"/>
        <v>0</v>
      </c>
      <c r="AH264" s="110">
        <f t="shared" si="81"/>
        <v>0</v>
      </c>
      <c r="AI264" s="110">
        <f t="shared" si="82"/>
        <v>1</v>
      </c>
      <c r="AJ264" s="100">
        <f>ROW()</f>
        <v>264</v>
      </c>
      <c r="AK264" s="100" t="e">
        <f>INDEX('BadRows RECART'!$C$2:$C$1207,MATCH(monthly_gwh_mw!AJ264,'BadRows RECART'!$D$2:$D$1207,0))</f>
        <v>#N/A</v>
      </c>
    </row>
    <row r="265" spans="1:37" ht="20">
      <c r="A265" s="106" t="s">
        <v>3907</v>
      </c>
      <c r="B265" s="106" t="s">
        <v>2821</v>
      </c>
      <c r="C265" s="106" t="s">
        <v>6299</v>
      </c>
      <c r="D265" s="168">
        <v>2030</v>
      </c>
      <c r="E265" s="168">
        <v>12</v>
      </c>
      <c r="F265" s="199">
        <v>0.47305200000000708</v>
      </c>
      <c r="G265" s="212" t="s">
        <v>6314</v>
      </c>
      <c r="H265" s="212" t="s">
        <v>6314</v>
      </c>
      <c r="I265" s="106" t="s">
        <v>556</v>
      </c>
      <c r="K265" s="83" t="s">
        <v>6314</v>
      </c>
      <c r="L265" s="83" t="s">
        <v>6314</v>
      </c>
      <c r="M265" s="45" t="str">
        <f>IF(
ISNA(INDEX(resources!E:E,MATCH(B265,resources!B:B,0))),"fillme",
INDEX(resources!E:E,MATCH(B265,resources!B:B,0)))</f>
        <v>CAISO_Small_Hydro</v>
      </c>
      <c r="N265" s="45">
        <f>IF(
ISNA(INDEX(resources!J:J,MATCH(B265,resources!B:B,0))),"fillme",
INDEX(resources!J:J,MATCH(B265,resources!B:B,0)))</f>
        <v>1</v>
      </c>
      <c r="O265" s="83" t="str">
        <f>IFERROR(INDEX(resources!K:K,MATCH(B265,resources!B:B,0)),"fillme")</f>
        <v>hydro</v>
      </c>
      <c r="P265" s="89" t="str">
        <f t="shared" si="70"/>
        <v>hydro_2030_12</v>
      </c>
      <c r="Q265" s="87">
        <f>INDEX(elcc!G:G,MATCH(P265,elcc!D:D,0))</f>
        <v>0.64</v>
      </c>
      <c r="R265" s="89">
        <f t="shared" si="71"/>
        <v>1</v>
      </c>
      <c r="S265" s="89" t="s">
        <v>6314</v>
      </c>
      <c r="T265" s="89" t="s">
        <v>6314</v>
      </c>
      <c r="U265" s="90" t="str">
        <f t="shared" si="72"/>
        <v>ok</v>
      </c>
      <c r="V265" s="63" t="str">
        <f>INDEX(resources!F:F,MATCH(B265,resources!B:B,0))</f>
        <v>physical</v>
      </c>
      <c r="W265" s="110">
        <f t="shared" si="73"/>
        <v>1</v>
      </c>
      <c r="X265" s="110">
        <f t="shared" si="74"/>
        <v>0</v>
      </c>
      <c r="Y265" s="110" t="str">
        <f t="shared" si="75"/>
        <v>CLOVER_2_UNIT_energy_PCE40004_CONFIDENTIAL</v>
      </c>
      <c r="Z265" s="110">
        <f>IF(COUNTIFS($Y$2:Y265,Y265)=1,1,0)</f>
        <v>0</v>
      </c>
      <c r="AA265" s="110">
        <f>SUM($Z$2:Z265)*Z265</f>
        <v>0</v>
      </c>
      <c r="AB265" s="110">
        <f>COUNTIFS(resources!B:B,B265)</f>
        <v>1</v>
      </c>
      <c r="AC265" s="110">
        <f t="shared" si="76"/>
        <v>1</v>
      </c>
      <c r="AD265" s="110">
        <f t="shared" si="77"/>
        <v>1</v>
      </c>
      <c r="AE265" s="110">
        <f t="shared" si="78"/>
        <v>0</v>
      </c>
      <c r="AF265" s="110">
        <f t="shared" si="79"/>
        <v>1</v>
      </c>
      <c r="AG265" s="110">
        <f t="shared" si="80"/>
        <v>0</v>
      </c>
      <c r="AH265" s="110">
        <f t="shared" si="81"/>
        <v>0</v>
      </c>
      <c r="AI265" s="110">
        <f t="shared" si="82"/>
        <v>1</v>
      </c>
      <c r="AJ265" s="100">
        <f>ROW()</f>
        <v>265</v>
      </c>
      <c r="AK265" s="100" t="e">
        <f>INDEX('BadRows RECART'!$C$2:$C$1207,MATCH(monthly_gwh_mw!AJ265,'BadRows RECART'!$D$2:$D$1207,0))</f>
        <v>#N/A</v>
      </c>
    </row>
    <row r="266" spans="1:37" ht="20">
      <c r="A266" s="106" t="s">
        <v>3907</v>
      </c>
      <c r="B266" s="106" t="s">
        <v>1501</v>
      </c>
      <c r="C266" s="106" t="s">
        <v>6296</v>
      </c>
      <c r="D266" s="168">
        <v>2020</v>
      </c>
      <c r="E266" s="168">
        <v>1</v>
      </c>
      <c r="F266" s="199">
        <v>2.4942599999999802</v>
      </c>
      <c r="G266" s="212" t="s">
        <v>6314</v>
      </c>
      <c r="H266" s="212" t="s">
        <v>6314</v>
      </c>
      <c r="I266" s="106" t="s">
        <v>556</v>
      </c>
      <c r="K266" s="83" t="s">
        <v>6314</v>
      </c>
      <c r="L266" s="83" t="s">
        <v>6314</v>
      </c>
      <c r="M266" s="45" t="str">
        <f>IF(
ISNA(INDEX(resources!E:E,MATCH(B266,resources!B:B,0))),"fillme",
INDEX(resources!E:E,MATCH(B266,resources!B:B,0)))</f>
        <v>CAISO_Hydro</v>
      </c>
      <c r="N266" s="45">
        <f>IF(
ISNA(INDEX(resources!J:J,MATCH(B266,resources!B:B,0))),"fillme",
INDEX(resources!J:J,MATCH(B266,resources!B:B,0)))</f>
        <v>1</v>
      </c>
      <c r="O266" s="83" t="str">
        <f>IFERROR(INDEX(resources!K:K,MATCH(B266,resources!B:B,0)),"fillme")</f>
        <v>hydro</v>
      </c>
      <c r="P266" s="89" t="str">
        <f t="shared" si="70"/>
        <v>hydro_2020_1</v>
      </c>
      <c r="Q266" s="87">
        <f>INDEX(elcc!G:G,MATCH(P266,elcc!D:D,0))</f>
        <v>0.6</v>
      </c>
      <c r="R266" s="89">
        <f t="shared" si="71"/>
        <v>1</v>
      </c>
      <c r="S266" s="89" t="s">
        <v>6314</v>
      </c>
      <c r="T266" s="89" t="s">
        <v>6314</v>
      </c>
      <c r="U266" s="90" t="str">
        <f t="shared" si="72"/>
        <v>ok</v>
      </c>
      <c r="V266" s="63" t="str">
        <f>INDEX(resources!F:F,MATCH(B266,resources!B:B,0))</f>
        <v>physical</v>
      </c>
      <c r="W266" s="110">
        <f t="shared" si="73"/>
        <v>1</v>
      </c>
      <c r="X266" s="110">
        <f t="shared" si="74"/>
        <v>0</v>
      </c>
      <c r="Y266" s="110" t="str">
        <f t="shared" si="75"/>
        <v>COVERD_2_HCKHY1_energy_PCE40002_CONFIDENTIAL</v>
      </c>
      <c r="Z266" s="110">
        <f>IF(COUNTIFS($Y$2:Y266,Y266)=1,1,0)</f>
        <v>1</v>
      </c>
      <c r="AA266" s="110">
        <f>SUM($Z$2:Z266)*Z266</f>
        <v>3</v>
      </c>
      <c r="AB266" s="110">
        <f>COUNTIFS(resources!B:B,B266)</f>
        <v>1</v>
      </c>
      <c r="AC266" s="110">
        <f t="shared" si="76"/>
        <v>1</v>
      </c>
      <c r="AD266" s="110">
        <f t="shared" si="77"/>
        <v>1</v>
      </c>
      <c r="AE266" s="110">
        <f t="shared" si="78"/>
        <v>0</v>
      </c>
      <c r="AF266" s="110">
        <f t="shared" si="79"/>
        <v>1</v>
      </c>
      <c r="AG266" s="110">
        <f t="shared" si="80"/>
        <v>0</v>
      </c>
      <c r="AH266" s="110">
        <f t="shared" si="81"/>
        <v>0</v>
      </c>
      <c r="AI266" s="110">
        <f t="shared" si="82"/>
        <v>1</v>
      </c>
      <c r="AJ266" s="100">
        <f>ROW()</f>
        <v>266</v>
      </c>
      <c r="AK266" s="100" t="e">
        <f>INDEX('BadRows RECART'!$C$2:$C$1207,MATCH(monthly_gwh_mw!AJ266,'BadRows RECART'!$D$2:$D$1207,0))</f>
        <v>#N/A</v>
      </c>
    </row>
    <row r="267" spans="1:37" ht="20">
      <c r="A267" s="106" t="s">
        <v>3907</v>
      </c>
      <c r="B267" s="106" t="s">
        <v>1501</v>
      </c>
      <c r="C267" s="106" t="s">
        <v>6296</v>
      </c>
      <c r="D267" s="168">
        <v>2020</v>
      </c>
      <c r="E267" s="168">
        <v>2</v>
      </c>
      <c r="F267" s="199">
        <v>3.4171200000000197</v>
      </c>
      <c r="G267" s="212" t="s">
        <v>6314</v>
      </c>
      <c r="H267" s="212" t="s">
        <v>6314</v>
      </c>
      <c r="I267" s="106" t="s">
        <v>556</v>
      </c>
      <c r="K267" s="83" t="s">
        <v>6314</v>
      </c>
      <c r="L267" s="83" t="s">
        <v>6314</v>
      </c>
      <c r="M267" s="45" t="str">
        <f>IF(
ISNA(INDEX(resources!E:E,MATCH(B267,resources!B:B,0))),"fillme",
INDEX(resources!E:E,MATCH(B267,resources!B:B,0)))</f>
        <v>CAISO_Hydro</v>
      </c>
      <c r="N267" s="45">
        <f>IF(
ISNA(INDEX(resources!J:J,MATCH(B267,resources!B:B,0))),"fillme",
INDEX(resources!J:J,MATCH(B267,resources!B:B,0)))</f>
        <v>1</v>
      </c>
      <c r="O267" s="83" t="str">
        <f>IFERROR(INDEX(resources!K:K,MATCH(B267,resources!B:B,0)),"fillme")</f>
        <v>hydro</v>
      </c>
      <c r="P267" s="89" t="str">
        <f t="shared" si="70"/>
        <v>hydro_2020_2</v>
      </c>
      <c r="Q267" s="87">
        <f>INDEX(elcc!G:G,MATCH(P267,elcc!D:D,0))</f>
        <v>0.7</v>
      </c>
      <c r="R267" s="89">
        <f t="shared" si="71"/>
        <v>1</v>
      </c>
      <c r="S267" s="89" t="s">
        <v>6314</v>
      </c>
      <c r="T267" s="89" t="s">
        <v>6314</v>
      </c>
      <c r="U267" s="90" t="str">
        <f t="shared" si="72"/>
        <v>ok</v>
      </c>
      <c r="V267" s="63" t="str">
        <f>INDEX(resources!F:F,MATCH(B267,resources!B:B,0))</f>
        <v>physical</v>
      </c>
      <c r="W267" s="110">
        <f t="shared" si="73"/>
        <v>1</v>
      </c>
      <c r="X267" s="110">
        <f t="shared" si="74"/>
        <v>0</v>
      </c>
      <c r="Y267" s="110" t="str">
        <f t="shared" si="75"/>
        <v>COVERD_2_HCKHY1_energy_PCE40002_CONFIDENTIAL</v>
      </c>
      <c r="Z267" s="110">
        <f>IF(COUNTIFS($Y$2:Y267,Y267)=1,1,0)</f>
        <v>0</v>
      </c>
      <c r="AA267" s="110">
        <f>SUM($Z$2:Z267)*Z267</f>
        <v>0</v>
      </c>
      <c r="AB267" s="110">
        <f>COUNTIFS(resources!B:B,B267)</f>
        <v>1</v>
      </c>
      <c r="AC267" s="110">
        <f t="shared" si="76"/>
        <v>1</v>
      </c>
      <c r="AD267" s="110">
        <f t="shared" si="77"/>
        <v>1</v>
      </c>
      <c r="AE267" s="110">
        <f t="shared" si="78"/>
        <v>0</v>
      </c>
      <c r="AF267" s="110">
        <f t="shared" si="79"/>
        <v>1</v>
      </c>
      <c r="AG267" s="110">
        <f t="shared" si="80"/>
        <v>0</v>
      </c>
      <c r="AH267" s="110">
        <f t="shared" si="81"/>
        <v>0</v>
      </c>
      <c r="AI267" s="110">
        <f t="shared" si="82"/>
        <v>1</v>
      </c>
      <c r="AJ267" s="100">
        <f>ROW()</f>
        <v>267</v>
      </c>
      <c r="AK267" s="100" t="e">
        <f>INDEX('BadRows RECART'!$C$2:$C$1207,MATCH(monthly_gwh_mw!AJ267,'BadRows RECART'!$D$2:$D$1207,0))</f>
        <v>#N/A</v>
      </c>
    </row>
    <row r="268" spans="1:37" ht="20">
      <c r="A268" s="106" t="s">
        <v>3907</v>
      </c>
      <c r="B268" s="106" t="s">
        <v>1501</v>
      </c>
      <c r="C268" s="106" t="s">
        <v>6296</v>
      </c>
      <c r="D268" s="168">
        <v>2020</v>
      </c>
      <c r="E268" s="168">
        <v>3</v>
      </c>
      <c r="F268" s="199">
        <v>3.8055599999999279</v>
      </c>
      <c r="G268" s="212" t="s">
        <v>6314</v>
      </c>
      <c r="H268" s="212" t="s">
        <v>6314</v>
      </c>
      <c r="I268" s="106" t="s">
        <v>556</v>
      </c>
      <c r="K268" s="83" t="s">
        <v>6314</v>
      </c>
      <c r="L268" s="83" t="s">
        <v>6314</v>
      </c>
      <c r="M268" s="45" t="str">
        <f>IF(
ISNA(INDEX(resources!E:E,MATCH(B268,resources!B:B,0))),"fillme",
INDEX(resources!E:E,MATCH(B268,resources!B:B,0)))</f>
        <v>CAISO_Hydro</v>
      </c>
      <c r="N268" s="45">
        <f>IF(
ISNA(INDEX(resources!J:J,MATCH(B268,resources!B:B,0))),"fillme",
INDEX(resources!J:J,MATCH(B268,resources!B:B,0)))</f>
        <v>1</v>
      </c>
      <c r="O268" s="83" t="str">
        <f>IFERROR(INDEX(resources!K:K,MATCH(B268,resources!B:B,0)),"fillme")</f>
        <v>hydro</v>
      </c>
      <c r="P268" s="89" t="str">
        <f t="shared" si="70"/>
        <v>hydro_2020_3</v>
      </c>
      <c r="Q268" s="87">
        <f>INDEX(elcc!G:G,MATCH(P268,elcc!D:D,0))</f>
        <v>0.73</v>
      </c>
      <c r="R268" s="89">
        <f t="shared" si="71"/>
        <v>1</v>
      </c>
      <c r="S268" s="89" t="s">
        <v>6314</v>
      </c>
      <c r="T268" s="89" t="s">
        <v>6314</v>
      </c>
      <c r="U268" s="90" t="str">
        <f t="shared" si="72"/>
        <v>ok</v>
      </c>
      <c r="V268" s="63" t="str">
        <f>INDEX(resources!F:F,MATCH(B268,resources!B:B,0))</f>
        <v>physical</v>
      </c>
      <c r="W268" s="110">
        <f t="shared" si="73"/>
        <v>1</v>
      </c>
      <c r="X268" s="110">
        <f t="shared" si="74"/>
        <v>0</v>
      </c>
      <c r="Y268" s="110" t="str">
        <f t="shared" si="75"/>
        <v>COVERD_2_HCKHY1_energy_PCE40002_CONFIDENTIAL</v>
      </c>
      <c r="Z268" s="110">
        <f>IF(COUNTIFS($Y$2:Y268,Y268)=1,1,0)</f>
        <v>0</v>
      </c>
      <c r="AA268" s="110">
        <f>SUM($Z$2:Z268)*Z268</f>
        <v>0</v>
      </c>
      <c r="AB268" s="110">
        <f>COUNTIFS(resources!B:B,B268)</f>
        <v>1</v>
      </c>
      <c r="AC268" s="110">
        <f t="shared" si="76"/>
        <v>1</v>
      </c>
      <c r="AD268" s="110">
        <f t="shared" si="77"/>
        <v>1</v>
      </c>
      <c r="AE268" s="110">
        <f t="shared" si="78"/>
        <v>0</v>
      </c>
      <c r="AF268" s="110">
        <f t="shared" si="79"/>
        <v>1</v>
      </c>
      <c r="AG268" s="110">
        <f t="shared" si="80"/>
        <v>0</v>
      </c>
      <c r="AH268" s="110">
        <f t="shared" si="81"/>
        <v>0</v>
      </c>
      <c r="AI268" s="110">
        <f t="shared" si="82"/>
        <v>1</v>
      </c>
      <c r="AJ268" s="100">
        <f>ROW()</f>
        <v>268</v>
      </c>
      <c r="AK268" s="100" t="e">
        <f>INDEX('BadRows RECART'!$C$2:$C$1207,MATCH(monthly_gwh_mw!AJ268,'BadRows RECART'!$D$2:$D$1207,0))</f>
        <v>#N/A</v>
      </c>
    </row>
    <row r="269" spans="1:37" ht="20">
      <c r="A269" s="106" t="s">
        <v>3907</v>
      </c>
      <c r="B269" s="106" t="s">
        <v>1501</v>
      </c>
      <c r="C269" s="106" t="s">
        <v>6296</v>
      </c>
      <c r="D269" s="168">
        <v>2020</v>
      </c>
      <c r="E269" s="168">
        <v>4</v>
      </c>
      <c r="F269" s="199">
        <v>2.3922000000000176</v>
      </c>
      <c r="G269" s="212" t="s">
        <v>6314</v>
      </c>
      <c r="H269" s="212" t="s">
        <v>6314</v>
      </c>
      <c r="I269" s="106" t="s">
        <v>556</v>
      </c>
      <c r="K269" s="83" t="s">
        <v>6314</v>
      </c>
      <c r="L269" s="83" t="s">
        <v>6314</v>
      </c>
      <c r="M269" s="45" t="str">
        <f>IF(
ISNA(INDEX(resources!E:E,MATCH(B269,resources!B:B,0))),"fillme",
INDEX(resources!E:E,MATCH(B269,resources!B:B,0)))</f>
        <v>CAISO_Hydro</v>
      </c>
      <c r="N269" s="45">
        <f>IF(
ISNA(INDEX(resources!J:J,MATCH(B269,resources!B:B,0))),"fillme",
INDEX(resources!J:J,MATCH(B269,resources!B:B,0)))</f>
        <v>1</v>
      </c>
      <c r="O269" s="83" t="str">
        <f>IFERROR(INDEX(resources!K:K,MATCH(B269,resources!B:B,0)),"fillme")</f>
        <v>hydro</v>
      </c>
      <c r="P269" s="89" t="str">
        <f t="shared" si="70"/>
        <v>hydro_2020_4</v>
      </c>
      <c r="Q269" s="87">
        <f>INDEX(elcc!G:G,MATCH(P269,elcc!D:D,0))</f>
        <v>0.72</v>
      </c>
      <c r="R269" s="89">
        <f t="shared" si="71"/>
        <v>1</v>
      </c>
      <c r="S269" s="89" t="s">
        <v>6314</v>
      </c>
      <c r="T269" s="89" t="s">
        <v>6314</v>
      </c>
      <c r="U269" s="90" t="str">
        <f t="shared" si="72"/>
        <v>ok</v>
      </c>
      <c r="V269" s="63" t="str">
        <f>INDEX(resources!F:F,MATCH(B269,resources!B:B,0))</f>
        <v>physical</v>
      </c>
      <c r="W269" s="110">
        <f t="shared" si="73"/>
        <v>1</v>
      </c>
      <c r="X269" s="110">
        <f t="shared" si="74"/>
        <v>0</v>
      </c>
      <c r="Y269" s="110" t="str">
        <f t="shared" si="75"/>
        <v>COVERD_2_HCKHY1_energy_PCE40002_CONFIDENTIAL</v>
      </c>
      <c r="Z269" s="110">
        <f>IF(COUNTIFS($Y$2:Y269,Y269)=1,1,0)</f>
        <v>0</v>
      </c>
      <c r="AA269" s="110">
        <f>SUM($Z$2:Z269)*Z269</f>
        <v>0</v>
      </c>
      <c r="AB269" s="110">
        <f>COUNTIFS(resources!B:B,B269)</f>
        <v>1</v>
      </c>
      <c r="AC269" s="110">
        <f t="shared" si="76"/>
        <v>1</v>
      </c>
      <c r="AD269" s="110">
        <f t="shared" si="77"/>
        <v>1</v>
      </c>
      <c r="AE269" s="110">
        <f t="shared" si="78"/>
        <v>0</v>
      </c>
      <c r="AF269" s="110">
        <f t="shared" si="79"/>
        <v>1</v>
      </c>
      <c r="AG269" s="110">
        <f t="shared" si="80"/>
        <v>0</v>
      </c>
      <c r="AH269" s="110">
        <f t="shared" si="81"/>
        <v>0</v>
      </c>
      <c r="AI269" s="110">
        <f t="shared" si="82"/>
        <v>1</v>
      </c>
      <c r="AJ269" s="100">
        <f>ROW()</f>
        <v>269</v>
      </c>
      <c r="AK269" s="100" t="e">
        <f>INDEX('BadRows RECART'!$C$2:$C$1207,MATCH(monthly_gwh_mw!AJ269,'BadRows RECART'!$D$2:$D$1207,0))</f>
        <v>#N/A</v>
      </c>
    </row>
    <row r="270" spans="1:37" ht="20">
      <c r="A270" s="106" t="s">
        <v>3907</v>
      </c>
      <c r="B270" s="106" t="s">
        <v>1501</v>
      </c>
      <c r="C270" s="106" t="s">
        <v>6296</v>
      </c>
      <c r="D270" s="168">
        <v>2020</v>
      </c>
      <c r="E270" s="168">
        <v>5</v>
      </c>
      <c r="F270" s="199">
        <v>1.7800199999999848</v>
      </c>
      <c r="G270" s="212" t="s">
        <v>6314</v>
      </c>
      <c r="H270" s="212" t="s">
        <v>6314</v>
      </c>
      <c r="I270" s="106" t="s">
        <v>556</v>
      </c>
      <c r="K270" s="83" t="s">
        <v>6314</v>
      </c>
      <c r="L270" s="83" t="s">
        <v>6314</v>
      </c>
      <c r="M270" s="45" t="str">
        <f>IF(
ISNA(INDEX(resources!E:E,MATCH(B270,resources!B:B,0))),"fillme",
INDEX(resources!E:E,MATCH(B270,resources!B:B,0)))</f>
        <v>CAISO_Hydro</v>
      </c>
      <c r="N270" s="45">
        <f>IF(
ISNA(INDEX(resources!J:J,MATCH(B270,resources!B:B,0))),"fillme",
INDEX(resources!J:J,MATCH(B270,resources!B:B,0)))</f>
        <v>1</v>
      </c>
      <c r="O270" s="83" t="str">
        <f>IFERROR(INDEX(resources!K:K,MATCH(B270,resources!B:B,0)),"fillme")</f>
        <v>hydro</v>
      </c>
      <c r="P270" s="89" t="str">
        <f t="shared" si="70"/>
        <v>hydro_2020_5</v>
      </c>
      <c r="Q270" s="87">
        <f>INDEX(elcc!G:G,MATCH(P270,elcc!D:D,0))</f>
        <v>0.69</v>
      </c>
      <c r="R270" s="89">
        <f t="shared" si="71"/>
        <v>1</v>
      </c>
      <c r="S270" s="89" t="s">
        <v>6314</v>
      </c>
      <c r="T270" s="89" t="s">
        <v>6314</v>
      </c>
      <c r="U270" s="90" t="str">
        <f t="shared" si="72"/>
        <v>ok</v>
      </c>
      <c r="V270" s="63" t="str">
        <f>INDEX(resources!F:F,MATCH(B270,resources!B:B,0))</f>
        <v>physical</v>
      </c>
      <c r="W270" s="110">
        <f t="shared" si="73"/>
        <v>1</v>
      </c>
      <c r="X270" s="110">
        <f t="shared" si="74"/>
        <v>0</v>
      </c>
      <c r="Y270" s="110" t="str">
        <f t="shared" si="75"/>
        <v>COVERD_2_HCKHY1_energy_PCE40002_CONFIDENTIAL</v>
      </c>
      <c r="Z270" s="110">
        <f>IF(COUNTIFS($Y$2:Y270,Y270)=1,1,0)</f>
        <v>0</v>
      </c>
      <c r="AA270" s="110">
        <f>SUM($Z$2:Z270)*Z270</f>
        <v>0</v>
      </c>
      <c r="AB270" s="110">
        <f>COUNTIFS(resources!B:B,B270)</f>
        <v>1</v>
      </c>
      <c r="AC270" s="110">
        <f t="shared" si="76"/>
        <v>1</v>
      </c>
      <c r="AD270" s="110">
        <f t="shared" si="77"/>
        <v>1</v>
      </c>
      <c r="AE270" s="110">
        <f t="shared" si="78"/>
        <v>0</v>
      </c>
      <c r="AF270" s="110">
        <f t="shared" si="79"/>
        <v>1</v>
      </c>
      <c r="AG270" s="110">
        <f t="shared" si="80"/>
        <v>0</v>
      </c>
      <c r="AH270" s="110">
        <f t="shared" si="81"/>
        <v>0</v>
      </c>
      <c r="AI270" s="110">
        <f t="shared" si="82"/>
        <v>1</v>
      </c>
      <c r="AJ270" s="100">
        <f>ROW()</f>
        <v>270</v>
      </c>
      <c r="AK270" s="100" t="e">
        <f>INDEX('BadRows RECART'!$C$2:$C$1207,MATCH(monthly_gwh_mw!AJ270,'BadRows RECART'!$D$2:$D$1207,0))</f>
        <v>#N/A</v>
      </c>
    </row>
    <row r="271" spans="1:37" ht="20">
      <c r="A271" s="106" t="s">
        <v>3907</v>
      </c>
      <c r="B271" s="106" t="s">
        <v>1501</v>
      </c>
      <c r="C271" s="106" t="s">
        <v>6296</v>
      </c>
      <c r="D271" s="168">
        <v>2020</v>
      </c>
      <c r="E271" s="168">
        <v>6</v>
      </c>
      <c r="F271" s="199">
        <v>1.3878000000000057</v>
      </c>
      <c r="G271" s="212" t="s">
        <v>6314</v>
      </c>
      <c r="H271" s="212" t="s">
        <v>6314</v>
      </c>
      <c r="I271" s="106" t="s">
        <v>556</v>
      </c>
      <c r="K271" s="83" t="s">
        <v>6314</v>
      </c>
      <c r="L271" s="83" t="s">
        <v>6314</v>
      </c>
      <c r="M271" s="45" t="str">
        <f>IF(
ISNA(INDEX(resources!E:E,MATCH(B271,resources!B:B,0))),"fillme",
INDEX(resources!E:E,MATCH(B271,resources!B:B,0)))</f>
        <v>CAISO_Hydro</v>
      </c>
      <c r="N271" s="45">
        <f>IF(
ISNA(INDEX(resources!J:J,MATCH(B271,resources!B:B,0))),"fillme",
INDEX(resources!J:J,MATCH(B271,resources!B:B,0)))</f>
        <v>1</v>
      </c>
      <c r="O271" s="83" t="str">
        <f>IFERROR(INDEX(resources!K:K,MATCH(B271,resources!B:B,0)),"fillme")</f>
        <v>hydro</v>
      </c>
      <c r="P271" s="89" t="str">
        <f t="shared" si="70"/>
        <v>hydro_2020_6</v>
      </c>
      <c r="Q271" s="87">
        <f>INDEX(elcc!G:G,MATCH(P271,elcc!D:D,0))</f>
        <v>0.74</v>
      </c>
      <c r="R271" s="89">
        <f t="shared" si="71"/>
        <v>1</v>
      </c>
      <c r="S271" s="89" t="s">
        <v>6314</v>
      </c>
      <c r="T271" s="89" t="s">
        <v>6314</v>
      </c>
      <c r="U271" s="90" t="str">
        <f t="shared" si="72"/>
        <v>ok</v>
      </c>
      <c r="V271" s="63" t="str">
        <f>INDEX(resources!F:F,MATCH(B271,resources!B:B,0))</f>
        <v>physical</v>
      </c>
      <c r="W271" s="110">
        <f t="shared" si="73"/>
        <v>1</v>
      </c>
      <c r="X271" s="110">
        <f t="shared" si="74"/>
        <v>0</v>
      </c>
      <c r="Y271" s="110" t="str">
        <f t="shared" si="75"/>
        <v>COVERD_2_HCKHY1_energy_PCE40002_CONFIDENTIAL</v>
      </c>
      <c r="Z271" s="110">
        <f>IF(COUNTIFS($Y$2:Y271,Y271)=1,1,0)</f>
        <v>0</v>
      </c>
      <c r="AA271" s="110">
        <f>SUM($Z$2:Z271)*Z271</f>
        <v>0</v>
      </c>
      <c r="AB271" s="110">
        <f>COUNTIFS(resources!B:B,B271)</f>
        <v>1</v>
      </c>
      <c r="AC271" s="110">
        <f t="shared" si="76"/>
        <v>1</v>
      </c>
      <c r="AD271" s="110">
        <f t="shared" si="77"/>
        <v>1</v>
      </c>
      <c r="AE271" s="110">
        <f t="shared" si="78"/>
        <v>0</v>
      </c>
      <c r="AF271" s="110">
        <f t="shared" si="79"/>
        <v>1</v>
      </c>
      <c r="AG271" s="110">
        <f t="shared" si="80"/>
        <v>0</v>
      </c>
      <c r="AH271" s="110">
        <f t="shared" si="81"/>
        <v>0</v>
      </c>
      <c r="AI271" s="110">
        <f t="shared" si="82"/>
        <v>1</v>
      </c>
      <c r="AJ271" s="100">
        <f>ROW()</f>
        <v>271</v>
      </c>
      <c r="AK271" s="100" t="e">
        <f>INDEX('BadRows RECART'!$C$2:$C$1207,MATCH(monthly_gwh_mw!AJ271,'BadRows RECART'!$D$2:$D$1207,0))</f>
        <v>#N/A</v>
      </c>
    </row>
    <row r="272" spans="1:37" ht="20">
      <c r="A272" s="106" t="s">
        <v>3907</v>
      </c>
      <c r="B272" s="106" t="s">
        <v>1501</v>
      </c>
      <c r="C272" s="106" t="s">
        <v>6296</v>
      </c>
      <c r="D272" s="168">
        <v>2020</v>
      </c>
      <c r="E272" s="168">
        <v>7</v>
      </c>
      <c r="F272" s="199">
        <v>0.10601999999999934</v>
      </c>
      <c r="G272" s="212" t="s">
        <v>6314</v>
      </c>
      <c r="H272" s="212" t="s">
        <v>6314</v>
      </c>
      <c r="I272" s="106" t="s">
        <v>556</v>
      </c>
      <c r="K272" s="83" t="s">
        <v>6314</v>
      </c>
      <c r="L272" s="83" t="s">
        <v>6314</v>
      </c>
      <c r="M272" s="45" t="str">
        <f>IF(
ISNA(INDEX(resources!E:E,MATCH(B272,resources!B:B,0))),"fillme",
INDEX(resources!E:E,MATCH(B272,resources!B:B,0)))</f>
        <v>CAISO_Hydro</v>
      </c>
      <c r="N272" s="45">
        <f>IF(
ISNA(INDEX(resources!J:J,MATCH(B272,resources!B:B,0))),"fillme",
INDEX(resources!J:J,MATCH(B272,resources!B:B,0)))</f>
        <v>1</v>
      </c>
      <c r="O272" s="83" t="str">
        <f>IFERROR(INDEX(resources!K:K,MATCH(B272,resources!B:B,0)),"fillme")</f>
        <v>hydro</v>
      </c>
      <c r="P272" s="89" t="str">
        <f t="shared" si="70"/>
        <v>hydro_2020_7</v>
      </c>
      <c r="Q272" s="87">
        <f>INDEX(elcc!G:G,MATCH(P272,elcc!D:D,0))</f>
        <v>0.73</v>
      </c>
      <c r="R272" s="89">
        <f t="shared" si="71"/>
        <v>1</v>
      </c>
      <c r="S272" s="89" t="s">
        <v>6314</v>
      </c>
      <c r="T272" s="89" t="s">
        <v>6314</v>
      </c>
      <c r="U272" s="90" t="str">
        <f t="shared" si="72"/>
        <v>ok</v>
      </c>
      <c r="V272" s="63" t="str">
        <f>INDEX(resources!F:F,MATCH(B272,resources!B:B,0))</f>
        <v>physical</v>
      </c>
      <c r="W272" s="110">
        <f t="shared" si="73"/>
        <v>1</v>
      </c>
      <c r="X272" s="110">
        <f t="shared" si="74"/>
        <v>0</v>
      </c>
      <c r="Y272" s="110" t="str">
        <f t="shared" si="75"/>
        <v>COVERD_2_HCKHY1_energy_PCE40002_CONFIDENTIAL</v>
      </c>
      <c r="Z272" s="110">
        <f>IF(COUNTIFS($Y$2:Y272,Y272)=1,1,0)</f>
        <v>0</v>
      </c>
      <c r="AA272" s="110">
        <f>SUM($Z$2:Z272)*Z272</f>
        <v>0</v>
      </c>
      <c r="AB272" s="110">
        <f>COUNTIFS(resources!B:B,B272)</f>
        <v>1</v>
      </c>
      <c r="AC272" s="110">
        <f t="shared" si="76"/>
        <v>1</v>
      </c>
      <c r="AD272" s="110">
        <f t="shared" si="77"/>
        <v>1</v>
      </c>
      <c r="AE272" s="110">
        <f t="shared" si="78"/>
        <v>0</v>
      </c>
      <c r="AF272" s="110">
        <f t="shared" si="79"/>
        <v>1</v>
      </c>
      <c r="AG272" s="110">
        <f t="shared" si="80"/>
        <v>0</v>
      </c>
      <c r="AH272" s="110">
        <f t="shared" si="81"/>
        <v>0</v>
      </c>
      <c r="AI272" s="110">
        <f t="shared" si="82"/>
        <v>1</v>
      </c>
      <c r="AJ272" s="100">
        <f>ROW()</f>
        <v>272</v>
      </c>
      <c r="AK272" s="100" t="e">
        <f>INDEX('BadRows RECART'!$C$2:$C$1207,MATCH(monthly_gwh_mw!AJ272,'BadRows RECART'!$D$2:$D$1207,0))</f>
        <v>#N/A</v>
      </c>
    </row>
    <row r="273" spans="1:37" ht="20">
      <c r="A273" s="106" t="s">
        <v>3907</v>
      </c>
      <c r="B273" s="106" t="s">
        <v>1501</v>
      </c>
      <c r="C273" s="106" t="s">
        <v>6296</v>
      </c>
      <c r="D273" s="168">
        <v>2020</v>
      </c>
      <c r="E273" s="168">
        <v>8</v>
      </c>
      <c r="F273" s="199">
        <v>3.9060000000000941E-2</v>
      </c>
      <c r="G273" s="212" t="s">
        <v>6314</v>
      </c>
      <c r="H273" s="212" t="s">
        <v>6314</v>
      </c>
      <c r="I273" s="106" t="s">
        <v>556</v>
      </c>
      <c r="K273" s="83" t="s">
        <v>6314</v>
      </c>
      <c r="L273" s="83" t="s">
        <v>6314</v>
      </c>
      <c r="M273" s="45" t="str">
        <f>IF(
ISNA(INDEX(resources!E:E,MATCH(B273,resources!B:B,0))),"fillme",
INDEX(resources!E:E,MATCH(B273,resources!B:B,0)))</f>
        <v>CAISO_Hydro</v>
      </c>
      <c r="N273" s="45">
        <f>IF(
ISNA(INDEX(resources!J:J,MATCH(B273,resources!B:B,0))),"fillme",
INDEX(resources!J:J,MATCH(B273,resources!B:B,0)))</f>
        <v>1</v>
      </c>
      <c r="O273" s="83" t="str">
        <f>IFERROR(INDEX(resources!K:K,MATCH(B273,resources!B:B,0)),"fillme")</f>
        <v>hydro</v>
      </c>
      <c r="P273" s="89" t="str">
        <f t="shared" si="70"/>
        <v>hydro_2020_8</v>
      </c>
      <c r="Q273" s="87">
        <f>INDEX(elcc!G:G,MATCH(P273,elcc!D:D,0))</f>
        <v>0.72</v>
      </c>
      <c r="R273" s="89">
        <f t="shared" si="71"/>
        <v>1</v>
      </c>
      <c r="S273" s="89" t="s">
        <v>6314</v>
      </c>
      <c r="T273" s="89" t="s">
        <v>6314</v>
      </c>
      <c r="U273" s="90" t="str">
        <f t="shared" si="72"/>
        <v>ok</v>
      </c>
      <c r="V273" s="63" t="str">
        <f>INDEX(resources!F:F,MATCH(B273,resources!B:B,0))</f>
        <v>physical</v>
      </c>
      <c r="W273" s="110">
        <f t="shared" si="73"/>
        <v>1</v>
      </c>
      <c r="X273" s="110">
        <f t="shared" si="74"/>
        <v>0</v>
      </c>
      <c r="Y273" s="110" t="str">
        <f t="shared" si="75"/>
        <v>COVERD_2_HCKHY1_energy_PCE40002_CONFIDENTIAL</v>
      </c>
      <c r="Z273" s="110">
        <f>IF(COUNTIFS($Y$2:Y273,Y273)=1,1,0)</f>
        <v>0</v>
      </c>
      <c r="AA273" s="110">
        <f>SUM($Z$2:Z273)*Z273</f>
        <v>0</v>
      </c>
      <c r="AB273" s="110">
        <f>COUNTIFS(resources!B:B,B273)</f>
        <v>1</v>
      </c>
      <c r="AC273" s="110">
        <f t="shared" si="76"/>
        <v>1</v>
      </c>
      <c r="AD273" s="110">
        <f t="shared" si="77"/>
        <v>1</v>
      </c>
      <c r="AE273" s="110">
        <f t="shared" si="78"/>
        <v>0</v>
      </c>
      <c r="AF273" s="110">
        <f t="shared" si="79"/>
        <v>1</v>
      </c>
      <c r="AG273" s="110">
        <f t="shared" si="80"/>
        <v>0</v>
      </c>
      <c r="AH273" s="110">
        <f t="shared" si="81"/>
        <v>0</v>
      </c>
      <c r="AI273" s="110">
        <f t="shared" si="82"/>
        <v>1</v>
      </c>
      <c r="AJ273" s="100">
        <f>ROW()</f>
        <v>273</v>
      </c>
      <c r="AK273" s="100" t="e">
        <f>INDEX('BadRows RECART'!$C$2:$C$1207,MATCH(monthly_gwh_mw!AJ273,'BadRows RECART'!$D$2:$D$1207,0))</f>
        <v>#N/A</v>
      </c>
    </row>
    <row r="274" spans="1:37" ht="20">
      <c r="A274" s="106" t="s">
        <v>3907</v>
      </c>
      <c r="B274" s="106" t="s">
        <v>1501</v>
      </c>
      <c r="C274" s="106" t="s">
        <v>6296</v>
      </c>
      <c r="D274" s="168">
        <v>2020</v>
      </c>
      <c r="E274" s="168">
        <v>9</v>
      </c>
      <c r="F274" s="199">
        <v>0</v>
      </c>
      <c r="G274" s="212" t="s">
        <v>6314</v>
      </c>
      <c r="H274" s="212" t="s">
        <v>6314</v>
      </c>
      <c r="I274" s="106" t="s">
        <v>556</v>
      </c>
      <c r="K274" s="83" t="s">
        <v>6314</v>
      </c>
      <c r="L274" s="83" t="s">
        <v>6314</v>
      </c>
      <c r="M274" s="45" t="str">
        <f>IF(
ISNA(INDEX(resources!E:E,MATCH(B274,resources!B:B,0))),"fillme",
INDEX(resources!E:E,MATCH(B274,resources!B:B,0)))</f>
        <v>CAISO_Hydro</v>
      </c>
      <c r="N274" s="45">
        <f>IF(
ISNA(INDEX(resources!J:J,MATCH(B274,resources!B:B,0))),"fillme",
INDEX(resources!J:J,MATCH(B274,resources!B:B,0)))</f>
        <v>1</v>
      </c>
      <c r="O274" s="83" t="str">
        <f>IFERROR(INDEX(resources!K:K,MATCH(B274,resources!B:B,0)),"fillme")</f>
        <v>hydro</v>
      </c>
      <c r="P274" s="89" t="str">
        <f t="shared" si="70"/>
        <v>hydro_2020_9</v>
      </c>
      <c r="Q274" s="87">
        <f>INDEX(elcc!G:G,MATCH(P274,elcc!D:D,0))</f>
        <v>0.71</v>
      </c>
      <c r="R274" s="89">
        <f t="shared" si="71"/>
        <v>1</v>
      </c>
      <c r="S274" s="89" t="s">
        <v>6314</v>
      </c>
      <c r="T274" s="89" t="s">
        <v>6314</v>
      </c>
      <c r="U274" s="90" t="str">
        <f t="shared" si="72"/>
        <v>ok</v>
      </c>
      <c r="V274" s="63" t="str">
        <f>INDEX(resources!F:F,MATCH(B274,resources!B:B,0))</f>
        <v>physical</v>
      </c>
      <c r="W274" s="110">
        <f t="shared" si="73"/>
        <v>0</v>
      </c>
      <c r="X274" s="110">
        <f t="shared" si="74"/>
        <v>0</v>
      </c>
      <c r="Y274" s="110" t="str">
        <f t="shared" si="75"/>
        <v>COVERD_2_HCKHY1_energy_PCE40002_CONFIDENTIAL</v>
      </c>
      <c r="Z274" s="110">
        <f>IF(COUNTIFS($Y$2:Y274,Y274)=1,1,0)</f>
        <v>0</v>
      </c>
      <c r="AA274" s="110">
        <f>SUM($Z$2:Z274)*Z274</f>
        <v>0</v>
      </c>
      <c r="AB274" s="110">
        <f>COUNTIFS(resources!B:B,B274)</f>
        <v>1</v>
      </c>
      <c r="AC274" s="110">
        <f t="shared" si="76"/>
        <v>1</v>
      </c>
      <c r="AD274" s="110">
        <f t="shared" si="77"/>
        <v>1</v>
      </c>
      <c r="AE274" s="110">
        <f t="shared" si="78"/>
        <v>0</v>
      </c>
      <c r="AF274" s="110">
        <f t="shared" si="79"/>
        <v>1</v>
      </c>
      <c r="AG274" s="110">
        <f t="shared" si="80"/>
        <v>0</v>
      </c>
      <c r="AH274" s="110">
        <f t="shared" si="81"/>
        <v>0</v>
      </c>
      <c r="AI274" s="110">
        <f t="shared" si="82"/>
        <v>1</v>
      </c>
      <c r="AJ274" s="100">
        <f>ROW()</f>
        <v>274</v>
      </c>
      <c r="AK274" s="100" t="e">
        <f>INDEX('BadRows RECART'!$C$2:$C$1207,MATCH(monthly_gwh_mw!AJ274,'BadRows RECART'!$D$2:$D$1207,0))</f>
        <v>#N/A</v>
      </c>
    </row>
    <row r="275" spans="1:37" ht="20">
      <c r="A275" s="106" t="s">
        <v>3907</v>
      </c>
      <c r="B275" s="106" t="s">
        <v>1501</v>
      </c>
      <c r="C275" s="106" t="s">
        <v>6296</v>
      </c>
      <c r="D275" s="168">
        <v>2020</v>
      </c>
      <c r="E275" s="168">
        <v>10</v>
      </c>
      <c r="F275" s="199">
        <v>0</v>
      </c>
      <c r="G275" s="212" t="s">
        <v>6314</v>
      </c>
      <c r="H275" s="212" t="s">
        <v>6314</v>
      </c>
      <c r="I275" s="106" t="s">
        <v>556</v>
      </c>
      <c r="K275" s="83" t="s">
        <v>6314</v>
      </c>
      <c r="L275" s="83" t="s">
        <v>6314</v>
      </c>
      <c r="M275" s="45" t="str">
        <f>IF(
ISNA(INDEX(resources!E:E,MATCH(B275,resources!B:B,0))),"fillme",
INDEX(resources!E:E,MATCH(B275,resources!B:B,0)))</f>
        <v>CAISO_Hydro</v>
      </c>
      <c r="N275" s="45">
        <f>IF(
ISNA(INDEX(resources!J:J,MATCH(B275,resources!B:B,0))),"fillme",
INDEX(resources!J:J,MATCH(B275,resources!B:B,0)))</f>
        <v>1</v>
      </c>
      <c r="O275" s="83" t="str">
        <f>IFERROR(INDEX(resources!K:K,MATCH(B275,resources!B:B,0)),"fillme")</f>
        <v>hydro</v>
      </c>
      <c r="P275" s="89" t="str">
        <f t="shared" si="70"/>
        <v>hydro_2020_10</v>
      </c>
      <c r="Q275" s="87">
        <f>INDEX(elcc!G:G,MATCH(P275,elcc!D:D,0))</f>
        <v>0.64</v>
      </c>
      <c r="R275" s="89">
        <f t="shared" si="71"/>
        <v>1</v>
      </c>
      <c r="S275" s="89" t="s">
        <v>6314</v>
      </c>
      <c r="T275" s="89" t="s">
        <v>6314</v>
      </c>
      <c r="U275" s="90" t="str">
        <f t="shared" si="72"/>
        <v>ok</v>
      </c>
      <c r="V275" s="63" t="str">
        <f>INDEX(resources!F:F,MATCH(B275,resources!B:B,0))</f>
        <v>physical</v>
      </c>
      <c r="W275" s="110">
        <f t="shared" si="73"/>
        <v>0</v>
      </c>
      <c r="X275" s="110">
        <f t="shared" si="74"/>
        <v>0</v>
      </c>
      <c r="Y275" s="110" t="str">
        <f t="shared" si="75"/>
        <v>COVERD_2_HCKHY1_energy_PCE40002_CONFIDENTIAL</v>
      </c>
      <c r="Z275" s="110">
        <f>IF(COUNTIFS($Y$2:Y275,Y275)=1,1,0)</f>
        <v>0</v>
      </c>
      <c r="AA275" s="110">
        <f>SUM($Z$2:Z275)*Z275</f>
        <v>0</v>
      </c>
      <c r="AB275" s="110">
        <f>COUNTIFS(resources!B:B,B275)</f>
        <v>1</v>
      </c>
      <c r="AC275" s="110">
        <f t="shared" si="76"/>
        <v>1</v>
      </c>
      <c r="AD275" s="110">
        <f t="shared" si="77"/>
        <v>1</v>
      </c>
      <c r="AE275" s="110">
        <f t="shared" si="78"/>
        <v>0</v>
      </c>
      <c r="AF275" s="110">
        <f t="shared" si="79"/>
        <v>1</v>
      </c>
      <c r="AG275" s="110">
        <f t="shared" si="80"/>
        <v>0</v>
      </c>
      <c r="AH275" s="110">
        <f t="shared" si="81"/>
        <v>0</v>
      </c>
      <c r="AI275" s="110">
        <f t="shared" si="82"/>
        <v>1</v>
      </c>
      <c r="AJ275" s="100">
        <f>ROW()</f>
        <v>275</v>
      </c>
      <c r="AK275" s="100" t="e">
        <f>INDEX('BadRows RECART'!$C$2:$C$1207,MATCH(monthly_gwh_mw!AJ275,'BadRows RECART'!$D$2:$D$1207,0))</f>
        <v>#N/A</v>
      </c>
    </row>
    <row r="276" spans="1:37" ht="20">
      <c r="A276" s="106" t="s">
        <v>3907</v>
      </c>
      <c r="B276" s="106" t="s">
        <v>1501</v>
      </c>
      <c r="C276" s="106" t="s">
        <v>6296</v>
      </c>
      <c r="D276" s="168">
        <v>2020</v>
      </c>
      <c r="E276" s="168">
        <v>11</v>
      </c>
      <c r="F276" s="199">
        <v>0.11880000000000189</v>
      </c>
      <c r="G276" s="212" t="s">
        <v>6314</v>
      </c>
      <c r="H276" s="212" t="s">
        <v>6314</v>
      </c>
      <c r="I276" s="106" t="s">
        <v>556</v>
      </c>
      <c r="K276" s="83" t="s">
        <v>6314</v>
      </c>
      <c r="L276" s="83" t="s">
        <v>6314</v>
      </c>
      <c r="M276" s="45" t="str">
        <f>IF(
ISNA(INDEX(resources!E:E,MATCH(B276,resources!B:B,0))),"fillme",
INDEX(resources!E:E,MATCH(B276,resources!B:B,0)))</f>
        <v>CAISO_Hydro</v>
      </c>
      <c r="N276" s="45">
        <f>IF(
ISNA(INDEX(resources!J:J,MATCH(B276,resources!B:B,0))),"fillme",
INDEX(resources!J:J,MATCH(B276,resources!B:B,0)))</f>
        <v>1</v>
      </c>
      <c r="O276" s="83" t="str">
        <f>IFERROR(INDEX(resources!K:K,MATCH(B276,resources!B:B,0)),"fillme")</f>
        <v>hydro</v>
      </c>
      <c r="P276" s="89" t="str">
        <f t="shared" si="70"/>
        <v>hydro_2020_11</v>
      </c>
      <c r="Q276" s="87">
        <f>INDEX(elcc!G:G,MATCH(P276,elcc!D:D,0))</f>
        <v>0.56000000000000005</v>
      </c>
      <c r="R276" s="89">
        <f t="shared" si="71"/>
        <v>1</v>
      </c>
      <c r="S276" s="89" t="s">
        <v>6314</v>
      </c>
      <c r="T276" s="89" t="s">
        <v>6314</v>
      </c>
      <c r="U276" s="90" t="str">
        <f t="shared" si="72"/>
        <v>ok</v>
      </c>
      <c r="V276" s="63" t="str">
        <f>INDEX(resources!F:F,MATCH(B276,resources!B:B,0))</f>
        <v>physical</v>
      </c>
      <c r="W276" s="110">
        <f t="shared" si="73"/>
        <v>1</v>
      </c>
      <c r="X276" s="110">
        <f t="shared" si="74"/>
        <v>0</v>
      </c>
      <c r="Y276" s="110" t="str">
        <f t="shared" si="75"/>
        <v>COVERD_2_HCKHY1_energy_PCE40002_CONFIDENTIAL</v>
      </c>
      <c r="Z276" s="110">
        <f>IF(COUNTIFS($Y$2:Y276,Y276)=1,1,0)</f>
        <v>0</v>
      </c>
      <c r="AA276" s="110">
        <f>SUM($Z$2:Z276)*Z276</f>
        <v>0</v>
      </c>
      <c r="AB276" s="110">
        <f>COUNTIFS(resources!B:B,B276)</f>
        <v>1</v>
      </c>
      <c r="AC276" s="110">
        <f t="shared" si="76"/>
        <v>1</v>
      </c>
      <c r="AD276" s="110">
        <f t="shared" si="77"/>
        <v>1</v>
      </c>
      <c r="AE276" s="110">
        <f t="shared" si="78"/>
        <v>0</v>
      </c>
      <c r="AF276" s="110">
        <f t="shared" si="79"/>
        <v>1</v>
      </c>
      <c r="AG276" s="110">
        <f t="shared" si="80"/>
        <v>0</v>
      </c>
      <c r="AH276" s="110">
        <f t="shared" si="81"/>
        <v>0</v>
      </c>
      <c r="AI276" s="110">
        <f t="shared" si="82"/>
        <v>1</v>
      </c>
      <c r="AJ276" s="100">
        <f>ROW()</f>
        <v>276</v>
      </c>
      <c r="AK276" s="100" t="e">
        <f>INDEX('BadRows RECART'!$C$2:$C$1207,MATCH(monthly_gwh_mw!AJ276,'BadRows RECART'!$D$2:$D$1207,0))</f>
        <v>#N/A</v>
      </c>
    </row>
    <row r="277" spans="1:37" ht="20">
      <c r="A277" s="106" t="s">
        <v>3907</v>
      </c>
      <c r="B277" s="106" t="s">
        <v>1501</v>
      </c>
      <c r="C277" s="106" t="s">
        <v>6296</v>
      </c>
      <c r="D277" s="168">
        <v>2020</v>
      </c>
      <c r="E277" s="168">
        <v>12</v>
      </c>
      <c r="F277" s="199">
        <v>0.95863499999999091</v>
      </c>
      <c r="G277" s="212" t="s">
        <v>6314</v>
      </c>
      <c r="H277" s="212" t="s">
        <v>6314</v>
      </c>
      <c r="I277" s="106" t="s">
        <v>556</v>
      </c>
      <c r="K277" s="83" t="s">
        <v>6314</v>
      </c>
      <c r="L277" s="83" t="s">
        <v>6314</v>
      </c>
      <c r="M277" s="45" t="str">
        <f>IF(
ISNA(INDEX(resources!E:E,MATCH(B277,resources!B:B,0))),"fillme",
INDEX(resources!E:E,MATCH(B277,resources!B:B,0)))</f>
        <v>CAISO_Hydro</v>
      </c>
      <c r="N277" s="45">
        <f>IF(
ISNA(INDEX(resources!J:J,MATCH(B277,resources!B:B,0))),"fillme",
INDEX(resources!J:J,MATCH(B277,resources!B:B,0)))</f>
        <v>1</v>
      </c>
      <c r="O277" s="83" t="str">
        <f>IFERROR(INDEX(resources!K:K,MATCH(B277,resources!B:B,0)),"fillme")</f>
        <v>hydro</v>
      </c>
      <c r="P277" s="89" t="str">
        <f t="shared" si="70"/>
        <v>hydro_2020_12</v>
      </c>
      <c r="Q277" s="87">
        <f>INDEX(elcc!G:G,MATCH(P277,elcc!D:D,0))</f>
        <v>0.64</v>
      </c>
      <c r="R277" s="89">
        <f t="shared" si="71"/>
        <v>1</v>
      </c>
      <c r="S277" s="89" t="s">
        <v>6314</v>
      </c>
      <c r="T277" s="89" t="s">
        <v>6314</v>
      </c>
      <c r="U277" s="90" t="str">
        <f t="shared" si="72"/>
        <v>ok</v>
      </c>
      <c r="V277" s="63" t="str">
        <f>INDEX(resources!F:F,MATCH(B277,resources!B:B,0))</f>
        <v>physical</v>
      </c>
      <c r="W277" s="110">
        <f t="shared" si="73"/>
        <v>1</v>
      </c>
      <c r="X277" s="110">
        <f t="shared" si="74"/>
        <v>0</v>
      </c>
      <c r="Y277" s="110" t="str">
        <f t="shared" si="75"/>
        <v>COVERD_2_HCKHY1_energy_PCE40002_CONFIDENTIAL</v>
      </c>
      <c r="Z277" s="110">
        <f>IF(COUNTIFS($Y$2:Y277,Y277)=1,1,0)</f>
        <v>0</v>
      </c>
      <c r="AA277" s="110">
        <f>SUM($Z$2:Z277)*Z277</f>
        <v>0</v>
      </c>
      <c r="AB277" s="110">
        <f>COUNTIFS(resources!B:B,B277)</f>
        <v>1</v>
      </c>
      <c r="AC277" s="110">
        <f t="shared" si="76"/>
        <v>1</v>
      </c>
      <c r="AD277" s="110">
        <f t="shared" si="77"/>
        <v>1</v>
      </c>
      <c r="AE277" s="110">
        <f t="shared" si="78"/>
        <v>0</v>
      </c>
      <c r="AF277" s="110">
        <f t="shared" si="79"/>
        <v>1</v>
      </c>
      <c r="AG277" s="110">
        <f t="shared" si="80"/>
        <v>0</v>
      </c>
      <c r="AH277" s="110">
        <f t="shared" si="81"/>
        <v>0</v>
      </c>
      <c r="AI277" s="110">
        <f t="shared" si="82"/>
        <v>1</v>
      </c>
      <c r="AJ277" s="100">
        <f>ROW()</f>
        <v>277</v>
      </c>
      <c r="AK277" s="100" t="e">
        <f>INDEX('BadRows RECART'!$C$2:$C$1207,MATCH(monthly_gwh_mw!AJ277,'BadRows RECART'!$D$2:$D$1207,0))</f>
        <v>#N/A</v>
      </c>
    </row>
    <row r="278" spans="1:37" ht="20">
      <c r="A278" s="106" t="s">
        <v>3907</v>
      </c>
      <c r="B278" s="106" t="s">
        <v>1501</v>
      </c>
      <c r="C278" s="106" t="s">
        <v>6296</v>
      </c>
      <c r="D278" s="168">
        <v>2021</v>
      </c>
      <c r="E278" s="168">
        <v>1</v>
      </c>
      <c r="F278" s="199">
        <v>2.4942599999999802</v>
      </c>
      <c r="G278" s="212" t="s">
        <v>6314</v>
      </c>
      <c r="H278" s="212" t="s">
        <v>6314</v>
      </c>
      <c r="I278" s="106" t="s">
        <v>556</v>
      </c>
      <c r="K278" s="83" t="s">
        <v>6314</v>
      </c>
      <c r="L278" s="83" t="s">
        <v>6314</v>
      </c>
      <c r="M278" s="45" t="str">
        <f>IF(
ISNA(INDEX(resources!E:E,MATCH(B278,resources!B:B,0))),"fillme",
INDEX(resources!E:E,MATCH(B278,resources!B:B,0)))</f>
        <v>CAISO_Hydro</v>
      </c>
      <c r="N278" s="45">
        <f>IF(
ISNA(INDEX(resources!J:J,MATCH(B278,resources!B:B,0))),"fillme",
INDEX(resources!J:J,MATCH(B278,resources!B:B,0)))</f>
        <v>1</v>
      </c>
      <c r="O278" s="83" t="str">
        <f>IFERROR(INDEX(resources!K:K,MATCH(B278,resources!B:B,0)),"fillme")</f>
        <v>hydro</v>
      </c>
      <c r="P278" s="89" t="str">
        <f t="shared" si="70"/>
        <v>hydro_2021_1</v>
      </c>
      <c r="Q278" s="87">
        <f>INDEX(elcc!G:G,MATCH(P278,elcc!D:D,0))</f>
        <v>0.6</v>
      </c>
      <c r="R278" s="89">
        <f t="shared" si="71"/>
        <v>1</v>
      </c>
      <c r="S278" s="89" t="s">
        <v>6314</v>
      </c>
      <c r="T278" s="89" t="s">
        <v>6314</v>
      </c>
      <c r="U278" s="90" t="str">
        <f t="shared" si="72"/>
        <v>ok</v>
      </c>
      <c r="V278" s="63" t="str">
        <f>INDEX(resources!F:F,MATCH(B278,resources!B:B,0))</f>
        <v>physical</v>
      </c>
      <c r="W278" s="110">
        <f t="shared" si="73"/>
        <v>1</v>
      </c>
      <c r="X278" s="110">
        <f t="shared" si="74"/>
        <v>0</v>
      </c>
      <c r="Y278" s="110" t="str">
        <f t="shared" si="75"/>
        <v>COVERD_2_HCKHY1_energy_PCE40002_CONFIDENTIAL</v>
      </c>
      <c r="Z278" s="110">
        <f>IF(COUNTIFS($Y$2:Y278,Y278)=1,1,0)</f>
        <v>0</v>
      </c>
      <c r="AA278" s="110">
        <f>SUM($Z$2:Z278)*Z278</f>
        <v>0</v>
      </c>
      <c r="AB278" s="110">
        <f>COUNTIFS(resources!B:B,B278)</f>
        <v>1</v>
      </c>
      <c r="AC278" s="110">
        <f t="shared" si="76"/>
        <v>1</v>
      </c>
      <c r="AD278" s="110">
        <f t="shared" si="77"/>
        <v>1</v>
      </c>
      <c r="AE278" s="110">
        <f t="shared" si="78"/>
        <v>0</v>
      </c>
      <c r="AF278" s="110">
        <f t="shared" si="79"/>
        <v>1</v>
      </c>
      <c r="AG278" s="110">
        <f t="shared" si="80"/>
        <v>0</v>
      </c>
      <c r="AH278" s="110">
        <f t="shared" si="81"/>
        <v>0</v>
      </c>
      <c r="AI278" s="110">
        <f t="shared" si="82"/>
        <v>1</v>
      </c>
      <c r="AJ278" s="100">
        <f>ROW()</f>
        <v>278</v>
      </c>
      <c r="AK278" s="100" t="e">
        <f>INDEX('BadRows RECART'!$C$2:$C$1207,MATCH(monthly_gwh_mw!AJ278,'BadRows RECART'!$D$2:$D$1207,0))</f>
        <v>#N/A</v>
      </c>
    </row>
    <row r="279" spans="1:37" ht="20">
      <c r="A279" s="106" t="s">
        <v>3907</v>
      </c>
      <c r="B279" s="106" t="s">
        <v>1501</v>
      </c>
      <c r="C279" s="106" t="s">
        <v>6296</v>
      </c>
      <c r="D279" s="168">
        <v>2021</v>
      </c>
      <c r="E279" s="168">
        <v>2</v>
      </c>
      <c r="F279" s="199">
        <v>3.4171200000000197</v>
      </c>
      <c r="G279" s="212" t="s">
        <v>6314</v>
      </c>
      <c r="H279" s="212" t="s">
        <v>6314</v>
      </c>
      <c r="I279" s="106" t="s">
        <v>556</v>
      </c>
      <c r="K279" s="83" t="s">
        <v>6314</v>
      </c>
      <c r="L279" s="83" t="s">
        <v>6314</v>
      </c>
      <c r="M279" s="45" t="str">
        <f>IF(
ISNA(INDEX(resources!E:E,MATCH(B279,resources!B:B,0))),"fillme",
INDEX(resources!E:E,MATCH(B279,resources!B:B,0)))</f>
        <v>CAISO_Hydro</v>
      </c>
      <c r="N279" s="45">
        <f>IF(
ISNA(INDEX(resources!J:J,MATCH(B279,resources!B:B,0))),"fillme",
INDEX(resources!J:J,MATCH(B279,resources!B:B,0)))</f>
        <v>1</v>
      </c>
      <c r="O279" s="83" t="str">
        <f>IFERROR(INDEX(resources!K:K,MATCH(B279,resources!B:B,0)),"fillme")</f>
        <v>hydro</v>
      </c>
      <c r="P279" s="89" t="str">
        <f t="shared" si="70"/>
        <v>hydro_2021_2</v>
      </c>
      <c r="Q279" s="87">
        <f>INDEX(elcc!G:G,MATCH(P279,elcc!D:D,0))</f>
        <v>0.7</v>
      </c>
      <c r="R279" s="89">
        <f t="shared" si="71"/>
        <v>1</v>
      </c>
      <c r="S279" s="89" t="s">
        <v>6314</v>
      </c>
      <c r="T279" s="89" t="s">
        <v>6314</v>
      </c>
      <c r="U279" s="90" t="str">
        <f t="shared" si="72"/>
        <v>ok</v>
      </c>
      <c r="V279" s="63" t="str">
        <f>INDEX(resources!F:F,MATCH(B279,resources!B:B,0))</f>
        <v>physical</v>
      </c>
      <c r="W279" s="110">
        <f t="shared" si="73"/>
        <v>1</v>
      </c>
      <c r="X279" s="110">
        <f t="shared" si="74"/>
        <v>0</v>
      </c>
      <c r="Y279" s="110" t="str">
        <f t="shared" si="75"/>
        <v>COVERD_2_HCKHY1_energy_PCE40002_CONFIDENTIAL</v>
      </c>
      <c r="Z279" s="110">
        <f>IF(COUNTIFS($Y$2:Y279,Y279)=1,1,0)</f>
        <v>0</v>
      </c>
      <c r="AA279" s="110">
        <f>SUM($Z$2:Z279)*Z279</f>
        <v>0</v>
      </c>
      <c r="AB279" s="110">
        <f>COUNTIFS(resources!B:B,B279)</f>
        <v>1</v>
      </c>
      <c r="AC279" s="110">
        <f t="shared" si="76"/>
        <v>1</v>
      </c>
      <c r="AD279" s="110">
        <f t="shared" si="77"/>
        <v>1</v>
      </c>
      <c r="AE279" s="110">
        <f t="shared" si="78"/>
        <v>0</v>
      </c>
      <c r="AF279" s="110">
        <f t="shared" si="79"/>
        <v>1</v>
      </c>
      <c r="AG279" s="110">
        <f t="shared" si="80"/>
        <v>0</v>
      </c>
      <c r="AH279" s="110">
        <f t="shared" si="81"/>
        <v>0</v>
      </c>
      <c r="AI279" s="110">
        <f t="shared" si="82"/>
        <v>1</v>
      </c>
      <c r="AJ279" s="100">
        <f>ROW()</f>
        <v>279</v>
      </c>
      <c r="AK279" s="100" t="e">
        <f>INDEX('BadRows RECART'!$C$2:$C$1207,MATCH(monthly_gwh_mw!AJ279,'BadRows RECART'!$D$2:$D$1207,0))</f>
        <v>#N/A</v>
      </c>
    </row>
    <row r="280" spans="1:37" ht="20">
      <c r="A280" s="106" t="s">
        <v>3907</v>
      </c>
      <c r="B280" s="106" t="s">
        <v>1501</v>
      </c>
      <c r="C280" s="106" t="s">
        <v>6296</v>
      </c>
      <c r="D280" s="168">
        <v>2021</v>
      </c>
      <c r="E280" s="168">
        <v>3</v>
      </c>
      <c r="F280" s="199">
        <v>3.8055599999999279</v>
      </c>
      <c r="G280" s="212" t="s">
        <v>6314</v>
      </c>
      <c r="H280" s="212" t="s">
        <v>6314</v>
      </c>
      <c r="I280" s="106" t="s">
        <v>556</v>
      </c>
      <c r="K280" s="83" t="s">
        <v>6314</v>
      </c>
      <c r="L280" s="83" t="s">
        <v>6314</v>
      </c>
      <c r="M280" s="45" t="str">
        <f>IF(
ISNA(INDEX(resources!E:E,MATCH(B280,resources!B:B,0))),"fillme",
INDEX(resources!E:E,MATCH(B280,resources!B:B,0)))</f>
        <v>CAISO_Hydro</v>
      </c>
      <c r="N280" s="45">
        <f>IF(
ISNA(INDEX(resources!J:J,MATCH(B280,resources!B:B,0))),"fillme",
INDEX(resources!J:J,MATCH(B280,resources!B:B,0)))</f>
        <v>1</v>
      </c>
      <c r="O280" s="83" t="str">
        <f>IFERROR(INDEX(resources!K:K,MATCH(B280,resources!B:B,0)),"fillme")</f>
        <v>hydro</v>
      </c>
      <c r="P280" s="89" t="str">
        <f t="shared" si="70"/>
        <v>hydro_2021_3</v>
      </c>
      <c r="Q280" s="87">
        <f>INDEX(elcc!G:G,MATCH(P280,elcc!D:D,0))</f>
        <v>0.73</v>
      </c>
      <c r="R280" s="89">
        <f t="shared" si="71"/>
        <v>1</v>
      </c>
      <c r="S280" s="89" t="s">
        <v>6314</v>
      </c>
      <c r="T280" s="89" t="s">
        <v>6314</v>
      </c>
      <c r="U280" s="90" t="str">
        <f t="shared" si="72"/>
        <v>ok</v>
      </c>
      <c r="V280" s="63" t="str">
        <f>INDEX(resources!F:F,MATCH(B280,resources!B:B,0))</f>
        <v>physical</v>
      </c>
      <c r="W280" s="110">
        <f t="shared" si="73"/>
        <v>1</v>
      </c>
      <c r="X280" s="110">
        <f t="shared" si="74"/>
        <v>0</v>
      </c>
      <c r="Y280" s="110" t="str">
        <f t="shared" si="75"/>
        <v>COVERD_2_HCKHY1_energy_PCE40002_CONFIDENTIAL</v>
      </c>
      <c r="Z280" s="110">
        <f>IF(COUNTIFS($Y$2:Y280,Y280)=1,1,0)</f>
        <v>0</v>
      </c>
      <c r="AA280" s="110">
        <f>SUM($Z$2:Z280)*Z280</f>
        <v>0</v>
      </c>
      <c r="AB280" s="110">
        <f>COUNTIFS(resources!B:B,B280)</f>
        <v>1</v>
      </c>
      <c r="AC280" s="110">
        <f t="shared" si="76"/>
        <v>1</v>
      </c>
      <c r="AD280" s="110">
        <f t="shared" si="77"/>
        <v>1</v>
      </c>
      <c r="AE280" s="110">
        <f t="shared" si="78"/>
        <v>0</v>
      </c>
      <c r="AF280" s="110">
        <f t="shared" si="79"/>
        <v>1</v>
      </c>
      <c r="AG280" s="110">
        <f t="shared" si="80"/>
        <v>0</v>
      </c>
      <c r="AH280" s="110">
        <f t="shared" si="81"/>
        <v>0</v>
      </c>
      <c r="AI280" s="110">
        <f t="shared" si="82"/>
        <v>1</v>
      </c>
      <c r="AJ280" s="100">
        <f>ROW()</f>
        <v>280</v>
      </c>
      <c r="AK280" s="100" t="e">
        <f>INDEX('BadRows RECART'!$C$2:$C$1207,MATCH(monthly_gwh_mw!AJ280,'BadRows RECART'!$D$2:$D$1207,0))</f>
        <v>#N/A</v>
      </c>
    </row>
    <row r="281" spans="1:37" ht="20">
      <c r="A281" s="106" t="s">
        <v>3907</v>
      </c>
      <c r="B281" s="106" t="s">
        <v>1501</v>
      </c>
      <c r="C281" s="106" t="s">
        <v>6296</v>
      </c>
      <c r="D281" s="168">
        <v>2021</v>
      </c>
      <c r="E281" s="168">
        <v>4</v>
      </c>
      <c r="F281" s="199">
        <v>2.3922000000000176</v>
      </c>
      <c r="G281" s="212" t="s">
        <v>6314</v>
      </c>
      <c r="H281" s="212" t="s">
        <v>6314</v>
      </c>
      <c r="I281" s="106" t="s">
        <v>556</v>
      </c>
      <c r="K281" s="83" t="s">
        <v>6314</v>
      </c>
      <c r="L281" s="83" t="s">
        <v>6314</v>
      </c>
      <c r="M281" s="45" t="str">
        <f>IF(
ISNA(INDEX(resources!E:E,MATCH(B281,resources!B:B,0))),"fillme",
INDEX(resources!E:E,MATCH(B281,resources!B:B,0)))</f>
        <v>CAISO_Hydro</v>
      </c>
      <c r="N281" s="45">
        <f>IF(
ISNA(INDEX(resources!J:J,MATCH(B281,resources!B:B,0))),"fillme",
INDEX(resources!J:J,MATCH(B281,resources!B:B,0)))</f>
        <v>1</v>
      </c>
      <c r="O281" s="83" t="str">
        <f>IFERROR(INDEX(resources!K:K,MATCH(B281,resources!B:B,0)),"fillme")</f>
        <v>hydro</v>
      </c>
      <c r="P281" s="89" t="str">
        <f t="shared" si="70"/>
        <v>hydro_2021_4</v>
      </c>
      <c r="Q281" s="87">
        <f>INDEX(elcc!G:G,MATCH(P281,elcc!D:D,0))</f>
        <v>0.72</v>
      </c>
      <c r="R281" s="89">
        <f t="shared" si="71"/>
        <v>1</v>
      </c>
      <c r="S281" s="89" t="s">
        <v>6314</v>
      </c>
      <c r="T281" s="89" t="s">
        <v>6314</v>
      </c>
      <c r="U281" s="90" t="str">
        <f t="shared" si="72"/>
        <v>ok</v>
      </c>
      <c r="V281" s="63" t="str">
        <f>INDEX(resources!F:F,MATCH(B281,resources!B:B,0))</f>
        <v>physical</v>
      </c>
      <c r="W281" s="110">
        <f t="shared" si="73"/>
        <v>1</v>
      </c>
      <c r="X281" s="110">
        <f t="shared" si="74"/>
        <v>0</v>
      </c>
      <c r="Y281" s="110" t="str">
        <f t="shared" si="75"/>
        <v>COVERD_2_HCKHY1_energy_PCE40002_CONFIDENTIAL</v>
      </c>
      <c r="Z281" s="110">
        <f>IF(COUNTIFS($Y$2:Y281,Y281)=1,1,0)</f>
        <v>0</v>
      </c>
      <c r="AA281" s="110">
        <f>SUM($Z$2:Z281)*Z281</f>
        <v>0</v>
      </c>
      <c r="AB281" s="110">
        <f>COUNTIFS(resources!B:B,B281)</f>
        <v>1</v>
      </c>
      <c r="AC281" s="110">
        <f t="shared" si="76"/>
        <v>1</v>
      </c>
      <c r="AD281" s="110">
        <f t="shared" si="77"/>
        <v>1</v>
      </c>
      <c r="AE281" s="110">
        <f t="shared" si="78"/>
        <v>0</v>
      </c>
      <c r="AF281" s="110">
        <f t="shared" si="79"/>
        <v>1</v>
      </c>
      <c r="AG281" s="110">
        <f t="shared" si="80"/>
        <v>0</v>
      </c>
      <c r="AH281" s="110">
        <f t="shared" si="81"/>
        <v>0</v>
      </c>
      <c r="AI281" s="110">
        <f t="shared" si="82"/>
        <v>1</v>
      </c>
      <c r="AJ281" s="100">
        <f>ROW()</f>
        <v>281</v>
      </c>
      <c r="AK281" s="100" t="e">
        <f>INDEX('BadRows RECART'!$C$2:$C$1207,MATCH(monthly_gwh_mw!AJ281,'BadRows RECART'!$D$2:$D$1207,0))</f>
        <v>#N/A</v>
      </c>
    </row>
    <row r="282" spans="1:37" ht="20">
      <c r="A282" s="106" t="s">
        <v>3907</v>
      </c>
      <c r="B282" s="106" t="s">
        <v>1501</v>
      </c>
      <c r="C282" s="106" t="s">
        <v>6296</v>
      </c>
      <c r="D282" s="168">
        <v>2021</v>
      </c>
      <c r="E282" s="168">
        <v>5</v>
      </c>
      <c r="F282" s="199">
        <v>1.7800199999999848</v>
      </c>
      <c r="G282" s="212" t="s">
        <v>6314</v>
      </c>
      <c r="H282" s="212" t="s">
        <v>6314</v>
      </c>
      <c r="I282" s="106" t="s">
        <v>556</v>
      </c>
      <c r="K282" s="83" t="s">
        <v>6314</v>
      </c>
      <c r="L282" s="83" t="s">
        <v>6314</v>
      </c>
      <c r="M282" s="45" t="str">
        <f>IF(
ISNA(INDEX(resources!E:E,MATCH(B282,resources!B:B,0))),"fillme",
INDEX(resources!E:E,MATCH(B282,resources!B:B,0)))</f>
        <v>CAISO_Hydro</v>
      </c>
      <c r="N282" s="45">
        <f>IF(
ISNA(INDEX(resources!J:J,MATCH(B282,resources!B:B,0))),"fillme",
INDEX(resources!J:J,MATCH(B282,resources!B:B,0)))</f>
        <v>1</v>
      </c>
      <c r="O282" s="83" t="str">
        <f>IFERROR(INDEX(resources!K:K,MATCH(B282,resources!B:B,0)),"fillme")</f>
        <v>hydro</v>
      </c>
      <c r="P282" s="89" t="str">
        <f t="shared" si="70"/>
        <v>hydro_2021_5</v>
      </c>
      <c r="Q282" s="87">
        <f>INDEX(elcc!G:G,MATCH(P282,elcc!D:D,0))</f>
        <v>0.69</v>
      </c>
      <c r="R282" s="89">
        <f t="shared" si="71"/>
        <v>1</v>
      </c>
      <c r="S282" s="89" t="s">
        <v>6314</v>
      </c>
      <c r="T282" s="89" t="s">
        <v>6314</v>
      </c>
      <c r="U282" s="90" t="str">
        <f t="shared" si="72"/>
        <v>ok</v>
      </c>
      <c r="V282" s="63" t="str">
        <f>INDEX(resources!F:F,MATCH(B282,resources!B:B,0))</f>
        <v>physical</v>
      </c>
      <c r="W282" s="110">
        <f t="shared" si="73"/>
        <v>1</v>
      </c>
      <c r="X282" s="110">
        <f t="shared" si="74"/>
        <v>0</v>
      </c>
      <c r="Y282" s="110" t="str">
        <f t="shared" si="75"/>
        <v>COVERD_2_HCKHY1_energy_PCE40002_CONFIDENTIAL</v>
      </c>
      <c r="Z282" s="110">
        <f>IF(COUNTIFS($Y$2:Y282,Y282)=1,1,0)</f>
        <v>0</v>
      </c>
      <c r="AA282" s="110">
        <f>SUM($Z$2:Z282)*Z282</f>
        <v>0</v>
      </c>
      <c r="AB282" s="110">
        <f>COUNTIFS(resources!B:B,B282)</f>
        <v>1</v>
      </c>
      <c r="AC282" s="110">
        <f t="shared" si="76"/>
        <v>1</v>
      </c>
      <c r="AD282" s="110">
        <f t="shared" si="77"/>
        <v>1</v>
      </c>
      <c r="AE282" s="110">
        <f t="shared" si="78"/>
        <v>0</v>
      </c>
      <c r="AF282" s="110">
        <f t="shared" si="79"/>
        <v>1</v>
      </c>
      <c r="AG282" s="110">
        <f t="shared" si="80"/>
        <v>0</v>
      </c>
      <c r="AH282" s="110">
        <f t="shared" si="81"/>
        <v>0</v>
      </c>
      <c r="AI282" s="110">
        <f t="shared" si="82"/>
        <v>1</v>
      </c>
      <c r="AJ282" s="100">
        <f>ROW()</f>
        <v>282</v>
      </c>
      <c r="AK282" s="100" t="e">
        <f>INDEX('BadRows RECART'!$C$2:$C$1207,MATCH(monthly_gwh_mw!AJ282,'BadRows RECART'!$D$2:$D$1207,0))</f>
        <v>#N/A</v>
      </c>
    </row>
    <row r="283" spans="1:37" ht="20">
      <c r="A283" s="106" t="s">
        <v>3907</v>
      </c>
      <c r="B283" s="106" t="s">
        <v>1501</v>
      </c>
      <c r="C283" s="106" t="s">
        <v>6296</v>
      </c>
      <c r="D283" s="168">
        <v>2021</v>
      </c>
      <c r="E283" s="168">
        <v>6</v>
      </c>
      <c r="F283" s="199">
        <v>1.3878000000000057</v>
      </c>
      <c r="G283" s="212" t="s">
        <v>6314</v>
      </c>
      <c r="H283" s="212" t="s">
        <v>6314</v>
      </c>
      <c r="I283" s="106" t="s">
        <v>556</v>
      </c>
      <c r="K283" s="83" t="s">
        <v>6314</v>
      </c>
      <c r="L283" s="83" t="s">
        <v>6314</v>
      </c>
      <c r="M283" s="45" t="str">
        <f>IF(
ISNA(INDEX(resources!E:E,MATCH(B283,resources!B:B,0))),"fillme",
INDEX(resources!E:E,MATCH(B283,resources!B:B,0)))</f>
        <v>CAISO_Hydro</v>
      </c>
      <c r="N283" s="45">
        <f>IF(
ISNA(INDEX(resources!J:J,MATCH(B283,resources!B:B,0))),"fillme",
INDEX(resources!J:J,MATCH(B283,resources!B:B,0)))</f>
        <v>1</v>
      </c>
      <c r="O283" s="83" t="str">
        <f>IFERROR(INDEX(resources!K:K,MATCH(B283,resources!B:B,0)),"fillme")</f>
        <v>hydro</v>
      </c>
      <c r="P283" s="89" t="str">
        <f t="shared" si="70"/>
        <v>hydro_2021_6</v>
      </c>
      <c r="Q283" s="87">
        <f>INDEX(elcc!G:G,MATCH(P283,elcc!D:D,0))</f>
        <v>0.74</v>
      </c>
      <c r="R283" s="89">
        <f t="shared" si="71"/>
        <v>1</v>
      </c>
      <c r="S283" s="89" t="s">
        <v>6314</v>
      </c>
      <c r="T283" s="89" t="s">
        <v>6314</v>
      </c>
      <c r="U283" s="90" t="str">
        <f t="shared" si="72"/>
        <v>ok</v>
      </c>
      <c r="V283" s="63" t="str">
        <f>INDEX(resources!F:F,MATCH(B283,resources!B:B,0))</f>
        <v>physical</v>
      </c>
      <c r="W283" s="110">
        <f t="shared" si="73"/>
        <v>1</v>
      </c>
      <c r="X283" s="110">
        <f t="shared" si="74"/>
        <v>0</v>
      </c>
      <c r="Y283" s="110" t="str">
        <f t="shared" si="75"/>
        <v>COVERD_2_HCKHY1_energy_PCE40002_CONFIDENTIAL</v>
      </c>
      <c r="Z283" s="110">
        <f>IF(COUNTIFS($Y$2:Y283,Y283)=1,1,0)</f>
        <v>0</v>
      </c>
      <c r="AA283" s="110">
        <f>SUM($Z$2:Z283)*Z283</f>
        <v>0</v>
      </c>
      <c r="AB283" s="110">
        <f>COUNTIFS(resources!B:B,B283)</f>
        <v>1</v>
      </c>
      <c r="AC283" s="110">
        <f t="shared" si="76"/>
        <v>1</v>
      </c>
      <c r="AD283" s="110">
        <f t="shared" si="77"/>
        <v>1</v>
      </c>
      <c r="AE283" s="110">
        <f t="shared" si="78"/>
        <v>0</v>
      </c>
      <c r="AF283" s="110">
        <f t="shared" si="79"/>
        <v>1</v>
      </c>
      <c r="AG283" s="110">
        <f t="shared" si="80"/>
        <v>0</v>
      </c>
      <c r="AH283" s="110">
        <f t="shared" si="81"/>
        <v>0</v>
      </c>
      <c r="AI283" s="110">
        <f t="shared" si="82"/>
        <v>1</v>
      </c>
      <c r="AJ283" s="100">
        <f>ROW()</f>
        <v>283</v>
      </c>
      <c r="AK283" s="100" t="e">
        <f>INDEX('BadRows RECART'!$C$2:$C$1207,MATCH(monthly_gwh_mw!AJ283,'BadRows RECART'!$D$2:$D$1207,0))</f>
        <v>#N/A</v>
      </c>
    </row>
    <row r="284" spans="1:37" ht="20">
      <c r="A284" s="106" t="s">
        <v>3907</v>
      </c>
      <c r="B284" s="106" t="s">
        <v>1501</v>
      </c>
      <c r="C284" s="106" t="s">
        <v>6296</v>
      </c>
      <c r="D284" s="168">
        <v>2021</v>
      </c>
      <c r="E284" s="168">
        <v>7</v>
      </c>
      <c r="F284" s="199">
        <v>0.10601999999999934</v>
      </c>
      <c r="G284" s="212" t="s">
        <v>6314</v>
      </c>
      <c r="H284" s="212" t="s">
        <v>6314</v>
      </c>
      <c r="I284" s="106" t="s">
        <v>556</v>
      </c>
      <c r="K284" s="83" t="s">
        <v>6314</v>
      </c>
      <c r="L284" s="83" t="s">
        <v>6314</v>
      </c>
      <c r="M284" s="45" t="str">
        <f>IF(
ISNA(INDEX(resources!E:E,MATCH(B284,resources!B:B,0))),"fillme",
INDEX(resources!E:E,MATCH(B284,resources!B:B,0)))</f>
        <v>CAISO_Hydro</v>
      </c>
      <c r="N284" s="45">
        <f>IF(
ISNA(INDEX(resources!J:J,MATCH(B284,resources!B:B,0))),"fillme",
INDEX(resources!J:J,MATCH(B284,resources!B:B,0)))</f>
        <v>1</v>
      </c>
      <c r="O284" s="83" t="str">
        <f>IFERROR(INDEX(resources!K:K,MATCH(B284,resources!B:B,0)),"fillme")</f>
        <v>hydro</v>
      </c>
      <c r="P284" s="89" t="str">
        <f t="shared" si="70"/>
        <v>hydro_2021_7</v>
      </c>
      <c r="Q284" s="87">
        <f>INDEX(elcc!G:G,MATCH(P284,elcc!D:D,0))</f>
        <v>0.73</v>
      </c>
      <c r="R284" s="89">
        <f t="shared" si="71"/>
        <v>1</v>
      </c>
      <c r="S284" s="89" t="s">
        <v>6314</v>
      </c>
      <c r="T284" s="89" t="s">
        <v>6314</v>
      </c>
      <c r="U284" s="90" t="str">
        <f t="shared" si="72"/>
        <v>ok</v>
      </c>
      <c r="V284" s="63" t="str">
        <f>INDEX(resources!F:F,MATCH(B284,resources!B:B,0))</f>
        <v>physical</v>
      </c>
      <c r="W284" s="110">
        <f t="shared" si="73"/>
        <v>1</v>
      </c>
      <c r="X284" s="110">
        <f t="shared" si="74"/>
        <v>0</v>
      </c>
      <c r="Y284" s="110" t="str">
        <f t="shared" si="75"/>
        <v>COVERD_2_HCKHY1_energy_PCE40002_CONFIDENTIAL</v>
      </c>
      <c r="Z284" s="110">
        <f>IF(COUNTIFS($Y$2:Y284,Y284)=1,1,0)</f>
        <v>0</v>
      </c>
      <c r="AA284" s="110">
        <f>SUM($Z$2:Z284)*Z284</f>
        <v>0</v>
      </c>
      <c r="AB284" s="110">
        <f>COUNTIFS(resources!B:B,B284)</f>
        <v>1</v>
      </c>
      <c r="AC284" s="110">
        <f t="shared" si="76"/>
        <v>1</v>
      </c>
      <c r="AD284" s="110">
        <f t="shared" si="77"/>
        <v>1</v>
      </c>
      <c r="AE284" s="110">
        <f t="shared" si="78"/>
        <v>0</v>
      </c>
      <c r="AF284" s="110">
        <f t="shared" si="79"/>
        <v>1</v>
      </c>
      <c r="AG284" s="110">
        <f t="shared" si="80"/>
        <v>0</v>
      </c>
      <c r="AH284" s="110">
        <f t="shared" si="81"/>
        <v>0</v>
      </c>
      <c r="AI284" s="110">
        <f t="shared" si="82"/>
        <v>1</v>
      </c>
      <c r="AJ284" s="100">
        <f>ROW()</f>
        <v>284</v>
      </c>
      <c r="AK284" s="100" t="e">
        <f>INDEX('BadRows RECART'!$C$2:$C$1207,MATCH(monthly_gwh_mw!AJ284,'BadRows RECART'!$D$2:$D$1207,0))</f>
        <v>#N/A</v>
      </c>
    </row>
    <row r="285" spans="1:37" ht="20">
      <c r="A285" s="106" t="s">
        <v>3907</v>
      </c>
      <c r="B285" s="106" t="s">
        <v>1501</v>
      </c>
      <c r="C285" s="106" t="s">
        <v>6296</v>
      </c>
      <c r="D285" s="168">
        <v>2021</v>
      </c>
      <c r="E285" s="168">
        <v>8</v>
      </c>
      <c r="F285" s="199">
        <v>3.9060000000000941E-2</v>
      </c>
      <c r="G285" s="212" t="s">
        <v>6314</v>
      </c>
      <c r="H285" s="212" t="s">
        <v>6314</v>
      </c>
      <c r="I285" s="106" t="s">
        <v>556</v>
      </c>
      <c r="K285" s="83" t="s">
        <v>6314</v>
      </c>
      <c r="L285" s="83" t="s">
        <v>6314</v>
      </c>
      <c r="M285" s="45" t="str">
        <f>IF(
ISNA(INDEX(resources!E:E,MATCH(B285,resources!B:B,0))),"fillme",
INDEX(resources!E:E,MATCH(B285,resources!B:B,0)))</f>
        <v>CAISO_Hydro</v>
      </c>
      <c r="N285" s="45">
        <f>IF(
ISNA(INDEX(resources!J:J,MATCH(B285,resources!B:B,0))),"fillme",
INDEX(resources!J:J,MATCH(B285,resources!B:B,0)))</f>
        <v>1</v>
      </c>
      <c r="O285" s="83" t="str">
        <f>IFERROR(INDEX(resources!K:K,MATCH(B285,resources!B:B,0)),"fillme")</f>
        <v>hydro</v>
      </c>
      <c r="P285" s="89" t="str">
        <f t="shared" si="70"/>
        <v>hydro_2021_8</v>
      </c>
      <c r="Q285" s="87">
        <f>INDEX(elcc!G:G,MATCH(P285,elcc!D:D,0))</f>
        <v>0.72</v>
      </c>
      <c r="R285" s="89">
        <f t="shared" si="71"/>
        <v>1</v>
      </c>
      <c r="S285" s="89" t="s">
        <v>6314</v>
      </c>
      <c r="T285" s="89" t="s">
        <v>6314</v>
      </c>
      <c r="U285" s="90" t="str">
        <f t="shared" si="72"/>
        <v>ok</v>
      </c>
      <c r="V285" s="63" t="str">
        <f>INDEX(resources!F:F,MATCH(B285,resources!B:B,0))</f>
        <v>physical</v>
      </c>
      <c r="W285" s="110">
        <f t="shared" si="73"/>
        <v>1</v>
      </c>
      <c r="X285" s="110">
        <f t="shared" si="74"/>
        <v>0</v>
      </c>
      <c r="Y285" s="110" t="str">
        <f t="shared" si="75"/>
        <v>COVERD_2_HCKHY1_energy_PCE40002_CONFIDENTIAL</v>
      </c>
      <c r="Z285" s="110">
        <f>IF(COUNTIFS($Y$2:Y285,Y285)=1,1,0)</f>
        <v>0</v>
      </c>
      <c r="AA285" s="110">
        <f>SUM($Z$2:Z285)*Z285</f>
        <v>0</v>
      </c>
      <c r="AB285" s="110">
        <f>COUNTIFS(resources!B:B,B285)</f>
        <v>1</v>
      </c>
      <c r="AC285" s="110">
        <f t="shared" si="76"/>
        <v>1</v>
      </c>
      <c r="AD285" s="110">
        <f t="shared" si="77"/>
        <v>1</v>
      </c>
      <c r="AE285" s="110">
        <f t="shared" si="78"/>
        <v>0</v>
      </c>
      <c r="AF285" s="110">
        <f t="shared" si="79"/>
        <v>1</v>
      </c>
      <c r="AG285" s="110">
        <f t="shared" si="80"/>
        <v>0</v>
      </c>
      <c r="AH285" s="110">
        <f t="shared" si="81"/>
        <v>0</v>
      </c>
      <c r="AI285" s="110">
        <f t="shared" si="82"/>
        <v>1</v>
      </c>
      <c r="AJ285" s="100">
        <f>ROW()</f>
        <v>285</v>
      </c>
      <c r="AK285" s="100" t="e">
        <f>INDEX('BadRows RECART'!$C$2:$C$1207,MATCH(monthly_gwh_mw!AJ285,'BadRows RECART'!$D$2:$D$1207,0))</f>
        <v>#N/A</v>
      </c>
    </row>
    <row r="286" spans="1:37" ht="20">
      <c r="A286" s="106" t="s">
        <v>3907</v>
      </c>
      <c r="B286" s="106" t="s">
        <v>1501</v>
      </c>
      <c r="C286" s="106" t="s">
        <v>6296</v>
      </c>
      <c r="D286" s="168">
        <v>2021</v>
      </c>
      <c r="E286" s="168">
        <v>9</v>
      </c>
      <c r="F286" s="199">
        <v>0</v>
      </c>
      <c r="G286" s="212" t="s">
        <v>6314</v>
      </c>
      <c r="H286" s="212" t="s">
        <v>6314</v>
      </c>
      <c r="I286" s="106" t="s">
        <v>556</v>
      </c>
      <c r="K286" s="83" t="s">
        <v>6314</v>
      </c>
      <c r="L286" s="83" t="s">
        <v>6314</v>
      </c>
      <c r="M286" s="45" t="str">
        <f>IF(
ISNA(INDEX(resources!E:E,MATCH(B286,resources!B:B,0))),"fillme",
INDEX(resources!E:E,MATCH(B286,resources!B:B,0)))</f>
        <v>CAISO_Hydro</v>
      </c>
      <c r="N286" s="45">
        <f>IF(
ISNA(INDEX(resources!J:J,MATCH(B286,resources!B:B,0))),"fillme",
INDEX(resources!J:J,MATCH(B286,resources!B:B,0)))</f>
        <v>1</v>
      </c>
      <c r="O286" s="83" t="str">
        <f>IFERROR(INDEX(resources!K:K,MATCH(B286,resources!B:B,0)),"fillme")</f>
        <v>hydro</v>
      </c>
      <c r="P286" s="89" t="str">
        <f t="shared" si="70"/>
        <v>hydro_2021_9</v>
      </c>
      <c r="Q286" s="87">
        <f>INDEX(elcc!G:G,MATCH(P286,elcc!D:D,0))</f>
        <v>0.71</v>
      </c>
      <c r="R286" s="89">
        <f t="shared" si="71"/>
        <v>1</v>
      </c>
      <c r="S286" s="89" t="s">
        <v>6314</v>
      </c>
      <c r="T286" s="89" t="s">
        <v>6314</v>
      </c>
      <c r="U286" s="90" t="str">
        <f t="shared" si="72"/>
        <v>ok</v>
      </c>
      <c r="V286" s="63" t="str">
        <f>INDEX(resources!F:F,MATCH(B286,resources!B:B,0))</f>
        <v>physical</v>
      </c>
      <c r="W286" s="110">
        <f t="shared" si="73"/>
        <v>0</v>
      </c>
      <c r="X286" s="110">
        <f t="shared" si="74"/>
        <v>0</v>
      </c>
      <c r="Y286" s="110" t="str">
        <f t="shared" si="75"/>
        <v>COVERD_2_HCKHY1_energy_PCE40002_CONFIDENTIAL</v>
      </c>
      <c r="Z286" s="110">
        <f>IF(COUNTIFS($Y$2:Y286,Y286)=1,1,0)</f>
        <v>0</v>
      </c>
      <c r="AA286" s="110">
        <f>SUM($Z$2:Z286)*Z286</f>
        <v>0</v>
      </c>
      <c r="AB286" s="110">
        <f>COUNTIFS(resources!B:B,B286)</f>
        <v>1</v>
      </c>
      <c r="AC286" s="110">
        <f t="shared" si="76"/>
        <v>1</v>
      </c>
      <c r="AD286" s="110">
        <f t="shared" si="77"/>
        <v>1</v>
      </c>
      <c r="AE286" s="110">
        <f t="shared" si="78"/>
        <v>0</v>
      </c>
      <c r="AF286" s="110">
        <f t="shared" si="79"/>
        <v>1</v>
      </c>
      <c r="AG286" s="110">
        <f t="shared" si="80"/>
        <v>0</v>
      </c>
      <c r="AH286" s="110">
        <f t="shared" si="81"/>
        <v>0</v>
      </c>
      <c r="AI286" s="110">
        <f t="shared" si="82"/>
        <v>1</v>
      </c>
      <c r="AJ286" s="100">
        <f>ROW()</f>
        <v>286</v>
      </c>
      <c r="AK286" s="100" t="e">
        <f>INDEX('BadRows RECART'!$C$2:$C$1207,MATCH(monthly_gwh_mw!AJ286,'BadRows RECART'!$D$2:$D$1207,0))</f>
        <v>#N/A</v>
      </c>
    </row>
    <row r="287" spans="1:37" ht="20">
      <c r="A287" s="106" t="s">
        <v>3907</v>
      </c>
      <c r="B287" s="106" t="s">
        <v>1501</v>
      </c>
      <c r="C287" s="106" t="s">
        <v>6296</v>
      </c>
      <c r="D287" s="168">
        <v>2021</v>
      </c>
      <c r="E287" s="168">
        <v>10</v>
      </c>
      <c r="F287" s="199">
        <v>0</v>
      </c>
      <c r="G287" s="212" t="s">
        <v>6314</v>
      </c>
      <c r="H287" s="212" t="s">
        <v>6314</v>
      </c>
      <c r="I287" s="106" t="s">
        <v>556</v>
      </c>
      <c r="K287" s="83" t="s">
        <v>6314</v>
      </c>
      <c r="L287" s="83" t="s">
        <v>6314</v>
      </c>
      <c r="M287" s="45" t="str">
        <f>IF(
ISNA(INDEX(resources!E:E,MATCH(B287,resources!B:B,0))),"fillme",
INDEX(resources!E:E,MATCH(B287,resources!B:B,0)))</f>
        <v>CAISO_Hydro</v>
      </c>
      <c r="N287" s="45">
        <f>IF(
ISNA(INDEX(resources!J:J,MATCH(B287,resources!B:B,0))),"fillme",
INDEX(resources!J:J,MATCH(B287,resources!B:B,0)))</f>
        <v>1</v>
      </c>
      <c r="O287" s="83" t="str">
        <f>IFERROR(INDEX(resources!K:K,MATCH(B287,resources!B:B,0)),"fillme")</f>
        <v>hydro</v>
      </c>
      <c r="P287" s="89" t="str">
        <f t="shared" si="70"/>
        <v>hydro_2021_10</v>
      </c>
      <c r="Q287" s="87">
        <f>INDEX(elcc!G:G,MATCH(P287,elcc!D:D,0))</f>
        <v>0.64</v>
      </c>
      <c r="R287" s="89">
        <f t="shared" si="71"/>
        <v>1</v>
      </c>
      <c r="S287" s="89" t="s">
        <v>6314</v>
      </c>
      <c r="T287" s="89" t="s">
        <v>6314</v>
      </c>
      <c r="U287" s="90" t="str">
        <f t="shared" si="72"/>
        <v>ok</v>
      </c>
      <c r="V287" s="63" t="str">
        <f>INDEX(resources!F:F,MATCH(B287,resources!B:B,0))</f>
        <v>physical</v>
      </c>
      <c r="W287" s="110">
        <f t="shared" si="73"/>
        <v>0</v>
      </c>
      <c r="X287" s="110">
        <f t="shared" si="74"/>
        <v>0</v>
      </c>
      <c r="Y287" s="110" t="str">
        <f t="shared" si="75"/>
        <v>COVERD_2_HCKHY1_energy_PCE40002_CONFIDENTIAL</v>
      </c>
      <c r="Z287" s="110">
        <f>IF(COUNTIFS($Y$2:Y287,Y287)=1,1,0)</f>
        <v>0</v>
      </c>
      <c r="AA287" s="110">
        <f>SUM($Z$2:Z287)*Z287</f>
        <v>0</v>
      </c>
      <c r="AB287" s="110">
        <f>COUNTIFS(resources!B:B,B287)</f>
        <v>1</v>
      </c>
      <c r="AC287" s="110">
        <f t="shared" si="76"/>
        <v>1</v>
      </c>
      <c r="AD287" s="110">
        <f t="shared" si="77"/>
        <v>1</v>
      </c>
      <c r="AE287" s="110">
        <f t="shared" si="78"/>
        <v>0</v>
      </c>
      <c r="AF287" s="110">
        <f t="shared" si="79"/>
        <v>1</v>
      </c>
      <c r="AG287" s="110">
        <f t="shared" si="80"/>
        <v>0</v>
      </c>
      <c r="AH287" s="110">
        <f t="shared" si="81"/>
        <v>0</v>
      </c>
      <c r="AI287" s="110">
        <f t="shared" si="82"/>
        <v>1</v>
      </c>
      <c r="AJ287" s="100">
        <f>ROW()</f>
        <v>287</v>
      </c>
      <c r="AK287" s="100" t="e">
        <f>INDEX('BadRows RECART'!$C$2:$C$1207,MATCH(monthly_gwh_mw!AJ287,'BadRows RECART'!$D$2:$D$1207,0))</f>
        <v>#N/A</v>
      </c>
    </row>
    <row r="288" spans="1:37" ht="20">
      <c r="A288" s="106" t="s">
        <v>3907</v>
      </c>
      <c r="B288" s="106" t="s">
        <v>1501</v>
      </c>
      <c r="C288" s="106" t="s">
        <v>6296</v>
      </c>
      <c r="D288" s="168">
        <v>2021</v>
      </c>
      <c r="E288" s="168">
        <v>11</v>
      </c>
      <c r="F288" s="199">
        <v>0.11880000000000189</v>
      </c>
      <c r="G288" s="212" t="s">
        <v>6314</v>
      </c>
      <c r="H288" s="212" t="s">
        <v>6314</v>
      </c>
      <c r="I288" s="106" t="s">
        <v>556</v>
      </c>
      <c r="K288" s="83" t="s">
        <v>6314</v>
      </c>
      <c r="L288" s="83" t="s">
        <v>6314</v>
      </c>
      <c r="M288" s="45" t="str">
        <f>IF(
ISNA(INDEX(resources!E:E,MATCH(B288,resources!B:B,0))),"fillme",
INDEX(resources!E:E,MATCH(B288,resources!B:B,0)))</f>
        <v>CAISO_Hydro</v>
      </c>
      <c r="N288" s="45">
        <f>IF(
ISNA(INDEX(resources!J:J,MATCH(B288,resources!B:B,0))),"fillme",
INDEX(resources!J:J,MATCH(B288,resources!B:B,0)))</f>
        <v>1</v>
      </c>
      <c r="O288" s="83" t="str">
        <f>IFERROR(INDEX(resources!K:K,MATCH(B288,resources!B:B,0)),"fillme")</f>
        <v>hydro</v>
      </c>
      <c r="P288" s="89" t="str">
        <f t="shared" si="70"/>
        <v>hydro_2021_11</v>
      </c>
      <c r="Q288" s="87">
        <f>INDEX(elcc!G:G,MATCH(P288,elcc!D:D,0))</f>
        <v>0.56000000000000005</v>
      </c>
      <c r="R288" s="89">
        <f t="shared" si="71"/>
        <v>1</v>
      </c>
      <c r="S288" s="89" t="s">
        <v>6314</v>
      </c>
      <c r="T288" s="89" t="s">
        <v>6314</v>
      </c>
      <c r="U288" s="90" t="str">
        <f t="shared" si="72"/>
        <v>ok</v>
      </c>
      <c r="V288" s="63" t="str">
        <f>INDEX(resources!F:F,MATCH(B288,resources!B:B,0))</f>
        <v>physical</v>
      </c>
      <c r="W288" s="110">
        <f t="shared" si="73"/>
        <v>1</v>
      </c>
      <c r="X288" s="110">
        <f t="shared" si="74"/>
        <v>0</v>
      </c>
      <c r="Y288" s="110" t="str">
        <f t="shared" si="75"/>
        <v>COVERD_2_HCKHY1_energy_PCE40002_CONFIDENTIAL</v>
      </c>
      <c r="Z288" s="110">
        <f>IF(COUNTIFS($Y$2:Y288,Y288)=1,1,0)</f>
        <v>0</v>
      </c>
      <c r="AA288" s="110">
        <f>SUM($Z$2:Z288)*Z288</f>
        <v>0</v>
      </c>
      <c r="AB288" s="110">
        <f>COUNTIFS(resources!B:B,B288)</f>
        <v>1</v>
      </c>
      <c r="AC288" s="110">
        <f t="shared" si="76"/>
        <v>1</v>
      </c>
      <c r="AD288" s="110">
        <f t="shared" si="77"/>
        <v>1</v>
      </c>
      <c r="AE288" s="110">
        <f t="shared" si="78"/>
        <v>0</v>
      </c>
      <c r="AF288" s="110">
        <f t="shared" si="79"/>
        <v>1</v>
      </c>
      <c r="AG288" s="110">
        <f t="shared" si="80"/>
        <v>0</v>
      </c>
      <c r="AH288" s="110">
        <f t="shared" si="81"/>
        <v>0</v>
      </c>
      <c r="AI288" s="110">
        <f t="shared" si="82"/>
        <v>1</v>
      </c>
      <c r="AJ288" s="100">
        <f>ROW()</f>
        <v>288</v>
      </c>
      <c r="AK288" s="100" t="e">
        <f>INDEX('BadRows RECART'!$C$2:$C$1207,MATCH(monthly_gwh_mw!AJ288,'BadRows RECART'!$D$2:$D$1207,0))</f>
        <v>#N/A</v>
      </c>
    </row>
    <row r="289" spans="1:37" ht="20">
      <c r="A289" s="106" t="s">
        <v>3907</v>
      </c>
      <c r="B289" s="106" t="s">
        <v>1501</v>
      </c>
      <c r="C289" s="106" t="s">
        <v>6296</v>
      </c>
      <c r="D289" s="168">
        <v>2021</v>
      </c>
      <c r="E289" s="168">
        <v>12</v>
      </c>
      <c r="F289" s="199">
        <v>0.95863499999999091</v>
      </c>
      <c r="G289" s="212" t="s">
        <v>6314</v>
      </c>
      <c r="H289" s="212" t="s">
        <v>6314</v>
      </c>
      <c r="I289" s="106" t="s">
        <v>556</v>
      </c>
      <c r="K289" s="83" t="s">
        <v>6314</v>
      </c>
      <c r="L289" s="83" t="s">
        <v>6314</v>
      </c>
      <c r="M289" s="45" t="str">
        <f>IF(
ISNA(INDEX(resources!E:E,MATCH(B289,resources!B:B,0))),"fillme",
INDEX(resources!E:E,MATCH(B289,resources!B:B,0)))</f>
        <v>CAISO_Hydro</v>
      </c>
      <c r="N289" s="45">
        <f>IF(
ISNA(INDEX(resources!J:J,MATCH(B289,resources!B:B,0))),"fillme",
INDEX(resources!J:J,MATCH(B289,resources!B:B,0)))</f>
        <v>1</v>
      </c>
      <c r="O289" s="83" t="str">
        <f>IFERROR(INDEX(resources!K:K,MATCH(B289,resources!B:B,0)),"fillme")</f>
        <v>hydro</v>
      </c>
      <c r="P289" s="89" t="str">
        <f t="shared" si="70"/>
        <v>hydro_2021_12</v>
      </c>
      <c r="Q289" s="87">
        <f>INDEX(elcc!G:G,MATCH(P289,elcc!D:D,0))</f>
        <v>0.64</v>
      </c>
      <c r="R289" s="89">
        <f t="shared" si="71"/>
        <v>1</v>
      </c>
      <c r="S289" s="89" t="s">
        <v>6314</v>
      </c>
      <c r="T289" s="89" t="s">
        <v>6314</v>
      </c>
      <c r="U289" s="90" t="str">
        <f t="shared" si="72"/>
        <v>ok</v>
      </c>
      <c r="V289" s="63" t="str">
        <f>INDEX(resources!F:F,MATCH(B289,resources!B:B,0))</f>
        <v>physical</v>
      </c>
      <c r="W289" s="110">
        <f t="shared" si="73"/>
        <v>1</v>
      </c>
      <c r="X289" s="110">
        <f t="shared" si="74"/>
        <v>0</v>
      </c>
      <c r="Y289" s="110" t="str">
        <f t="shared" si="75"/>
        <v>COVERD_2_HCKHY1_energy_PCE40002_CONFIDENTIAL</v>
      </c>
      <c r="Z289" s="110">
        <f>IF(COUNTIFS($Y$2:Y289,Y289)=1,1,0)</f>
        <v>0</v>
      </c>
      <c r="AA289" s="110">
        <f>SUM($Z$2:Z289)*Z289</f>
        <v>0</v>
      </c>
      <c r="AB289" s="110">
        <f>COUNTIFS(resources!B:B,B289)</f>
        <v>1</v>
      </c>
      <c r="AC289" s="110">
        <f t="shared" si="76"/>
        <v>1</v>
      </c>
      <c r="AD289" s="110">
        <f t="shared" si="77"/>
        <v>1</v>
      </c>
      <c r="AE289" s="110">
        <f t="shared" si="78"/>
        <v>0</v>
      </c>
      <c r="AF289" s="110">
        <f t="shared" si="79"/>
        <v>1</v>
      </c>
      <c r="AG289" s="110">
        <f t="shared" si="80"/>
        <v>0</v>
      </c>
      <c r="AH289" s="110">
        <f t="shared" si="81"/>
        <v>0</v>
      </c>
      <c r="AI289" s="110">
        <f t="shared" si="82"/>
        <v>1</v>
      </c>
      <c r="AJ289" s="100">
        <f>ROW()</f>
        <v>289</v>
      </c>
      <c r="AK289" s="100" t="e">
        <f>INDEX('BadRows RECART'!$C$2:$C$1207,MATCH(monthly_gwh_mw!AJ289,'BadRows RECART'!$D$2:$D$1207,0))</f>
        <v>#N/A</v>
      </c>
    </row>
    <row r="290" spans="1:37" ht="20">
      <c r="A290" s="106" t="s">
        <v>3907</v>
      </c>
      <c r="B290" s="106" t="s">
        <v>1501</v>
      </c>
      <c r="C290" s="106" t="s">
        <v>6296</v>
      </c>
      <c r="D290" s="168">
        <v>2022</v>
      </c>
      <c r="E290" s="168">
        <v>1</v>
      </c>
      <c r="F290" s="199">
        <v>2.4942599999999802</v>
      </c>
      <c r="G290" s="212" t="s">
        <v>6314</v>
      </c>
      <c r="H290" s="212" t="s">
        <v>6314</v>
      </c>
      <c r="I290" s="106" t="s">
        <v>556</v>
      </c>
      <c r="K290" s="83" t="s">
        <v>6314</v>
      </c>
      <c r="L290" s="83" t="s">
        <v>6314</v>
      </c>
      <c r="M290" s="45" t="str">
        <f>IF(
ISNA(INDEX(resources!E:E,MATCH(B290,resources!B:B,0))),"fillme",
INDEX(resources!E:E,MATCH(B290,resources!B:B,0)))</f>
        <v>CAISO_Hydro</v>
      </c>
      <c r="N290" s="45">
        <f>IF(
ISNA(INDEX(resources!J:J,MATCH(B290,resources!B:B,0))),"fillme",
INDEX(resources!J:J,MATCH(B290,resources!B:B,0)))</f>
        <v>1</v>
      </c>
      <c r="O290" s="83" t="str">
        <f>IFERROR(INDEX(resources!K:K,MATCH(B290,resources!B:B,0)),"fillme")</f>
        <v>hydro</v>
      </c>
      <c r="P290" s="89" t="str">
        <f t="shared" si="70"/>
        <v>hydro_2022_1</v>
      </c>
      <c r="Q290" s="87">
        <f>INDEX(elcc!G:G,MATCH(P290,elcc!D:D,0))</f>
        <v>0.6</v>
      </c>
      <c r="R290" s="89">
        <f t="shared" si="71"/>
        <v>1</v>
      </c>
      <c r="S290" s="89" t="s">
        <v>6314</v>
      </c>
      <c r="T290" s="89" t="s">
        <v>6314</v>
      </c>
      <c r="U290" s="90" t="str">
        <f t="shared" si="72"/>
        <v>ok</v>
      </c>
      <c r="V290" s="63" t="str">
        <f>INDEX(resources!F:F,MATCH(B290,resources!B:B,0))</f>
        <v>physical</v>
      </c>
      <c r="W290" s="110">
        <f t="shared" si="73"/>
        <v>1</v>
      </c>
      <c r="X290" s="110">
        <f t="shared" si="74"/>
        <v>0</v>
      </c>
      <c r="Y290" s="110" t="str">
        <f t="shared" si="75"/>
        <v>COVERD_2_HCKHY1_energy_PCE40002_CONFIDENTIAL</v>
      </c>
      <c r="Z290" s="110">
        <f>IF(COUNTIFS($Y$2:Y290,Y290)=1,1,0)</f>
        <v>0</v>
      </c>
      <c r="AA290" s="110">
        <f>SUM($Z$2:Z290)*Z290</f>
        <v>0</v>
      </c>
      <c r="AB290" s="110">
        <f>COUNTIFS(resources!B:B,B290)</f>
        <v>1</v>
      </c>
      <c r="AC290" s="110">
        <f t="shared" si="76"/>
        <v>1</v>
      </c>
      <c r="AD290" s="110">
        <f t="shared" si="77"/>
        <v>1</v>
      </c>
      <c r="AE290" s="110">
        <f t="shared" si="78"/>
        <v>0</v>
      </c>
      <c r="AF290" s="110">
        <f t="shared" si="79"/>
        <v>1</v>
      </c>
      <c r="AG290" s="110">
        <f t="shared" si="80"/>
        <v>0</v>
      </c>
      <c r="AH290" s="110">
        <f t="shared" si="81"/>
        <v>0</v>
      </c>
      <c r="AI290" s="110">
        <f t="shared" si="82"/>
        <v>1</v>
      </c>
      <c r="AJ290" s="100">
        <f>ROW()</f>
        <v>290</v>
      </c>
      <c r="AK290" s="100" t="e">
        <f>INDEX('BadRows RECART'!$C$2:$C$1207,MATCH(monthly_gwh_mw!AJ290,'BadRows RECART'!$D$2:$D$1207,0))</f>
        <v>#N/A</v>
      </c>
    </row>
    <row r="291" spans="1:37" ht="20">
      <c r="A291" s="106" t="s">
        <v>3907</v>
      </c>
      <c r="B291" s="106" t="s">
        <v>1501</v>
      </c>
      <c r="C291" s="106" t="s">
        <v>6296</v>
      </c>
      <c r="D291" s="168">
        <v>2022</v>
      </c>
      <c r="E291" s="168">
        <v>2</v>
      </c>
      <c r="F291" s="199">
        <v>3.4171200000000197</v>
      </c>
      <c r="G291" s="212" t="s">
        <v>6314</v>
      </c>
      <c r="H291" s="212" t="s">
        <v>6314</v>
      </c>
      <c r="I291" s="106" t="s">
        <v>556</v>
      </c>
      <c r="K291" s="83" t="s">
        <v>6314</v>
      </c>
      <c r="L291" s="83" t="s">
        <v>6314</v>
      </c>
      <c r="M291" s="45" t="str">
        <f>IF(
ISNA(INDEX(resources!E:E,MATCH(B291,resources!B:B,0))),"fillme",
INDEX(resources!E:E,MATCH(B291,resources!B:B,0)))</f>
        <v>CAISO_Hydro</v>
      </c>
      <c r="N291" s="45">
        <f>IF(
ISNA(INDEX(resources!J:J,MATCH(B291,resources!B:B,0))),"fillme",
INDEX(resources!J:J,MATCH(B291,resources!B:B,0)))</f>
        <v>1</v>
      </c>
      <c r="O291" s="83" t="str">
        <f>IFERROR(INDEX(resources!K:K,MATCH(B291,resources!B:B,0)),"fillme")</f>
        <v>hydro</v>
      </c>
      <c r="P291" s="89" t="str">
        <f t="shared" si="70"/>
        <v>hydro_2022_2</v>
      </c>
      <c r="Q291" s="87">
        <f>INDEX(elcc!G:G,MATCH(P291,elcc!D:D,0))</f>
        <v>0.7</v>
      </c>
      <c r="R291" s="89">
        <f t="shared" si="71"/>
        <v>1</v>
      </c>
      <c r="S291" s="89" t="s">
        <v>6314</v>
      </c>
      <c r="T291" s="89" t="s">
        <v>6314</v>
      </c>
      <c r="U291" s="90" t="str">
        <f t="shared" si="72"/>
        <v>ok</v>
      </c>
      <c r="V291" s="63" t="str">
        <f>INDEX(resources!F:F,MATCH(B291,resources!B:B,0))</f>
        <v>physical</v>
      </c>
      <c r="W291" s="110">
        <f t="shared" si="73"/>
        <v>1</v>
      </c>
      <c r="X291" s="110">
        <f t="shared" si="74"/>
        <v>0</v>
      </c>
      <c r="Y291" s="110" t="str">
        <f t="shared" si="75"/>
        <v>COVERD_2_HCKHY1_energy_PCE40002_CONFIDENTIAL</v>
      </c>
      <c r="Z291" s="110">
        <f>IF(COUNTIFS($Y$2:Y291,Y291)=1,1,0)</f>
        <v>0</v>
      </c>
      <c r="AA291" s="110">
        <f>SUM($Z$2:Z291)*Z291</f>
        <v>0</v>
      </c>
      <c r="AB291" s="110">
        <f>COUNTIFS(resources!B:B,B291)</f>
        <v>1</v>
      </c>
      <c r="AC291" s="110">
        <f t="shared" si="76"/>
        <v>1</v>
      </c>
      <c r="AD291" s="110">
        <f t="shared" si="77"/>
        <v>1</v>
      </c>
      <c r="AE291" s="110">
        <f t="shared" si="78"/>
        <v>0</v>
      </c>
      <c r="AF291" s="110">
        <f t="shared" si="79"/>
        <v>1</v>
      </c>
      <c r="AG291" s="110">
        <f t="shared" si="80"/>
        <v>0</v>
      </c>
      <c r="AH291" s="110">
        <f t="shared" si="81"/>
        <v>0</v>
      </c>
      <c r="AI291" s="110">
        <f t="shared" si="82"/>
        <v>1</v>
      </c>
      <c r="AJ291" s="100">
        <f>ROW()</f>
        <v>291</v>
      </c>
      <c r="AK291" s="100" t="e">
        <f>INDEX('BadRows RECART'!$C$2:$C$1207,MATCH(monthly_gwh_mw!AJ291,'BadRows RECART'!$D$2:$D$1207,0))</f>
        <v>#N/A</v>
      </c>
    </row>
    <row r="292" spans="1:37" ht="20">
      <c r="A292" s="106" t="s">
        <v>3907</v>
      </c>
      <c r="B292" s="106" t="s">
        <v>1501</v>
      </c>
      <c r="C292" s="106" t="s">
        <v>6296</v>
      </c>
      <c r="D292" s="168">
        <v>2022</v>
      </c>
      <c r="E292" s="168">
        <v>3</v>
      </c>
      <c r="F292" s="199">
        <v>3.8055599999999279</v>
      </c>
      <c r="G292" s="212" t="s">
        <v>6314</v>
      </c>
      <c r="H292" s="212" t="s">
        <v>6314</v>
      </c>
      <c r="I292" s="106" t="s">
        <v>556</v>
      </c>
      <c r="K292" s="83" t="s">
        <v>6314</v>
      </c>
      <c r="L292" s="83" t="s">
        <v>6314</v>
      </c>
      <c r="M292" s="45" t="str">
        <f>IF(
ISNA(INDEX(resources!E:E,MATCH(B292,resources!B:B,0))),"fillme",
INDEX(resources!E:E,MATCH(B292,resources!B:B,0)))</f>
        <v>CAISO_Hydro</v>
      </c>
      <c r="N292" s="45">
        <f>IF(
ISNA(INDEX(resources!J:J,MATCH(B292,resources!B:B,0))),"fillme",
INDEX(resources!J:J,MATCH(B292,resources!B:B,0)))</f>
        <v>1</v>
      </c>
      <c r="O292" s="83" t="str">
        <f>IFERROR(INDEX(resources!K:K,MATCH(B292,resources!B:B,0)),"fillme")</f>
        <v>hydro</v>
      </c>
      <c r="P292" s="89" t="str">
        <f t="shared" si="70"/>
        <v>hydro_2022_3</v>
      </c>
      <c r="Q292" s="87">
        <f>INDEX(elcc!G:G,MATCH(P292,elcc!D:D,0))</f>
        <v>0.73</v>
      </c>
      <c r="R292" s="89">
        <f t="shared" si="71"/>
        <v>1</v>
      </c>
      <c r="S292" s="89" t="s">
        <v>6314</v>
      </c>
      <c r="T292" s="89" t="s">
        <v>6314</v>
      </c>
      <c r="U292" s="90" t="str">
        <f t="shared" si="72"/>
        <v>ok</v>
      </c>
      <c r="V292" s="63" t="str">
        <f>INDEX(resources!F:F,MATCH(B292,resources!B:B,0))</f>
        <v>physical</v>
      </c>
      <c r="W292" s="110">
        <f t="shared" si="73"/>
        <v>1</v>
      </c>
      <c r="X292" s="110">
        <f t="shared" si="74"/>
        <v>0</v>
      </c>
      <c r="Y292" s="110" t="str">
        <f t="shared" si="75"/>
        <v>COVERD_2_HCKHY1_energy_PCE40002_CONFIDENTIAL</v>
      </c>
      <c r="Z292" s="110">
        <f>IF(COUNTIFS($Y$2:Y292,Y292)=1,1,0)</f>
        <v>0</v>
      </c>
      <c r="AA292" s="110">
        <f>SUM($Z$2:Z292)*Z292</f>
        <v>0</v>
      </c>
      <c r="AB292" s="110">
        <f>COUNTIFS(resources!B:B,B292)</f>
        <v>1</v>
      </c>
      <c r="AC292" s="110">
        <f t="shared" si="76"/>
        <v>1</v>
      </c>
      <c r="AD292" s="110">
        <f t="shared" si="77"/>
        <v>1</v>
      </c>
      <c r="AE292" s="110">
        <f t="shared" si="78"/>
        <v>0</v>
      </c>
      <c r="AF292" s="110">
        <f t="shared" si="79"/>
        <v>1</v>
      </c>
      <c r="AG292" s="110">
        <f t="shared" si="80"/>
        <v>0</v>
      </c>
      <c r="AH292" s="110">
        <f t="shared" si="81"/>
        <v>0</v>
      </c>
      <c r="AI292" s="110">
        <f t="shared" si="82"/>
        <v>1</v>
      </c>
      <c r="AJ292" s="100">
        <f>ROW()</f>
        <v>292</v>
      </c>
      <c r="AK292" s="100" t="e">
        <f>INDEX('BadRows RECART'!$C$2:$C$1207,MATCH(monthly_gwh_mw!AJ292,'BadRows RECART'!$D$2:$D$1207,0))</f>
        <v>#N/A</v>
      </c>
    </row>
    <row r="293" spans="1:37" ht="20">
      <c r="A293" s="106" t="s">
        <v>3907</v>
      </c>
      <c r="B293" s="106" t="s">
        <v>1501</v>
      </c>
      <c r="C293" s="106" t="s">
        <v>6296</v>
      </c>
      <c r="D293" s="168">
        <v>2022</v>
      </c>
      <c r="E293" s="168">
        <v>4</v>
      </c>
      <c r="F293" s="199">
        <v>2.3922000000000176</v>
      </c>
      <c r="G293" s="212" t="s">
        <v>6314</v>
      </c>
      <c r="H293" s="212" t="s">
        <v>6314</v>
      </c>
      <c r="I293" s="106" t="s">
        <v>556</v>
      </c>
      <c r="K293" s="83" t="s">
        <v>6314</v>
      </c>
      <c r="L293" s="83" t="s">
        <v>6314</v>
      </c>
      <c r="M293" s="45" t="str">
        <f>IF(
ISNA(INDEX(resources!E:E,MATCH(B293,resources!B:B,0))),"fillme",
INDEX(resources!E:E,MATCH(B293,resources!B:B,0)))</f>
        <v>CAISO_Hydro</v>
      </c>
      <c r="N293" s="45">
        <f>IF(
ISNA(INDEX(resources!J:J,MATCH(B293,resources!B:B,0))),"fillme",
INDEX(resources!J:J,MATCH(B293,resources!B:B,0)))</f>
        <v>1</v>
      </c>
      <c r="O293" s="83" t="str">
        <f>IFERROR(INDEX(resources!K:K,MATCH(B293,resources!B:B,0)),"fillme")</f>
        <v>hydro</v>
      </c>
      <c r="P293" s="89" t="str">
        <f t="shared" si="70"/>
        <v>hydro_2022_4</v>
      </c>
      <c r="Q293" s="87">
        <f>INDEX(elcc!G:G,MATCH(P293,elcc!D:D,0))</f>
        <v>0.72</v>
      </c>
      <c r="R293" s="89">
        <f t="shared" si="71"/>
        <v>1</v>
      </c>
      <c r="S293" s="89" t="s">
        <v>6314</v>
      </c>
      <c r="T293" s="89" t="s">
        <v>6314</v>
      </c>
      <c r="U293" s="90" t="str">
        <f t="shared" si="72"/>
        <v>ok</v>
      </c>
      <c r="V293" s="63" t="str">
        <f>INDEX(resources!F:F,MATCH(B293,resources!B:B,0))</f>
        <v>physical</v>
      </c>
      <c r="W293" s="110">
        <f t="shared" si="73"/>
        <v>1</v>
      </c>
      <c r="X293" s="110">
        <f t="shared" si="74"/>
        <v>0</v>
      </c>
      <c r="Y293" s="110" t="str">
        <f t="shared" si="75"/>
        <v>COVERD_2_HCKHY1_energy_PCE40002_CONFIDENTIAL</v>
      </c>
      <c r="Z293" s="110">
        <f>IF(COUNTIFS($Y$2:Y293,Y293)=1,1,0)</f>
        <v>0</v>
      </c>
      <c r="AA293" s="110">
        <f>SUM($Z$2:Z293)*Z293</f>
        <v>0</v>
      </c>
      <c r="AB293" s="110">
        <f>COUNTIFS(resources!B:B,B293)</f>
        <v>1</v>
      </c>
      <c r="AC293" s="110">
        <f t="shared" si="76"/>
        <v>1</v>
      </c>
      <c r="AD293" s="110">
        <f t="shared" si="77"/>
        <v>1</v>
      </c>
      <c r="AE293" s="110">
        <f t="shared" si="78"/>
        <v>0</v>
      </c>
      <c r="AF293" s="110">
        <f t="shared" si="79"/>
        <v>1</v>
      </c>
      <c r="AG293" s="110">
        <f t="shared" si="80"/>
        <v>0</v>
      </c>
      <c r="AH293" s="110">
        <f t="shared" si="81"/>
        <v>0</v>
      </c>
      <c r="AI293" s="110">
        <f t="shared" si="82"/>
        <v>1</v>
      </c>
      <c r="AJ293" s="100">
        <f>ROW()</f>
        <v>293</v>
      </c>
      <c r="AK293" s="100" t="e">
        <f>INDEX('BadRows RECART'!$C$2:$C$1207,MATCH(monthly_gwh_mw!AJ293,'BadRows RECART'!$D$2:$D$1207,0))</f>
        <v>#N/A</v>
      </c>
    </row>
    <row r="294" spans="1:37" ht="20">
      <c r="A294" s="106" t="s">
        <v>3907</v>
      </c>
      <c r="B294" s="106" t="s">
        <v>1501</v>
      </c>
      <c r="C294" s="106" t="s">
        <v>6296</v>
      </c>
      <c r="D294" s="168">
        <v>2022</v>
      </c>
      <c r="E294" s="168">
        <v>5</v>
      </c>
      <c r="F294" s="199">
        <v>1.7800199999999848</v>
      </c>
      <c r="G294" s="212" t="s">
        <v>6314</v>
      </c>
      <c r="H294" s="212" t="s">
        <v>6314</v>
      </c>
      <c r="I294" s="106" t="s">
        <v>556</v>
      </c>
      <c r="K294" s="83" t="s">
        <v>6314</v>
      </c>
      <c r="L294" s="83" t="s">
        <v>6314</v>
      </c>
      <c r="M294" s="45" t="str">
        <f>IF(
ISNA(INDEX(resources!E:E,MATCH(B294,resources!B:B,0))),"fillme",
INDEX(resources!E:E,MATCH(B294,resources!B:B,0)))</f>
        <v>CAISO_Hydro</v>
      </c>
      <c r="N294" s="45">
        <f>IF(
ISNA(INDEX(resources!J:J,MATCH(B294,resources!B:B,0))),"fillme",
INDEX(resources!J:J,MATCH(B294,resources!B:B,0)))</f>
        <v>1</v>
      </c>
      <c r="O294" s="83" t="str">
        <f>IFERROR(INDEX(resources!K:K,MATCH(B294,resources!B:B,0)),"fillme")</f>
        <v>hydro</v>
      </c>
      <c r="P294" s="89" t="str">
        <f t="shared" si="70"/>
        <v>hydro_2022_5</v>
      </c>
      <c r="Q294" s="87">
        <f>INDEX(elcc!G:G,MATCH(P294,elcc!D:D,0))</f>
        <v>0.69</v>
      </c>
      <c r="R294" s="89">
        <f t="shared" si="71"/>
        <v>1</v>
      </c>
      <c r="S294" s="89" t="s">
        <v>6314</v>
      </c>
      <c r="T294" s="89" t="s">
        <v>6314</v>
      </c>
      <c r="U294" s="90" t="str">
        <f t="shared" si="72"/>
        <v>ok</v>
      </c>
      <c r="V294" s="63" t="str">
        <f>INDEX(resources!F:F,MATCH(B294,resources!B:B,0))</f>
        <v>physical</v>
      </c>
      <c r="W294" s="110">
        <f t="shared" si="73"/>
        <v>1</v>
      </c>
      <c r="X294" s="110">
        <f t="shared" si="74"/>
        <v>0</v>
      </c>
      <c r="Y294" s="110" t="str">
        <f t="shared" si="75"/>
        <v>COVERD_2_HCKHY1_energy_PCE40002_CONFIDENTIAL</v>
      </c>
      <c r="Z294" s="110">
        <f>IF(COUNTIFS($Y$2:Y294,Y294)=1,1,0)</f>
        <v>0</v>
      </c>
      <c r="AA294" s="110">
        <f>SUM($Z$2:Z294)*Z294</f>
        <v>0</v>
      </c>
      <c r="AB294" s="110">
        <f>COUNTIFS(resources!B:B,B294)</f>
        <v>1</v>
      </c>
      <c r="AC294" s="110">
        <f t="shared" si="76"/>
        <v>1</v>
      </c>
      <c r="AD294" s="110">
        <f t="shared" si="77"/>
        <v>1</v>
      </c>
      <c r="AE294" s="110">
        <f t="shared" si="78"/>
        <v>0</v>
      </c>
      <c r="AF294" s="110">
        <f t="shared" si="79"/>
        <v>1</v>
      </c>
      <c r="AG294" s="110">
        <f t="shared" si="80"/>
        <v>0</v>
      </c>
      <c r="AH294" s="110">
        <f t="shared" si="81"/>
        <v>0</v>
      </c>
      <c r="AI294" s="110">
        <f t="shared" si="82"/>
        <v>1</v>
      </c>
      <c r="AJ294" s="100">
        <f>ROW()</f>
        <v>294</v>
      </c>
      <c r="AK294" s="100" t="e">
        <f>INDEX('BadRows RECART'!$C$2:$C$1207,MATCH(monthly_gwh_mw!AJ294,'BadRows RECART'!$D$2:$D$1207,0))</f>
        <v>#N/A</v>
      </c>
    </row>
    <row r="295" spans="1:37" ht="20">
      <c r="A295" s="106" t="s">
        <v>3907</v>
      </c>
      <c r="B295" s="106" t="s">
        <v>1501</v>
      </c>
      <c r="C295" s="106" t="s">
        <v>6296</v>
      </c>
      <c r="D295" s="168">
        <v>2022</v>
      </c>
      <c r="E295" s="168">
        <v>6</v>
      </c>
      <c r="F295" s="199">
        <v>1.3878000000000057</v>
      </c>
      <c r="G295" s="212" t="s">
        <v>6314</v>
      </c>
      <c r="H295" s="212" t="s">
        <v>6314</v>
      </c>
      <c r="I295" s="106" t="s">
        <v>556</v>
      </c>
      <c r="K295" s="83" t="s">
        <v>6314</v>
      </c>
      <c r="L295" s="83" t="s">
        <v>6314</v>
      </c>
      <c r="M295" s="45" t="str">
        <f>IF(
ISNA(INDEX(resources!E:E,MATCH(B295,resources!B:B,0))),"fillme",
INDEX(resources!E:E,MATCH(B295,resources!B:B,0)))</f>
        <v>CAISO_Hydro</v>
      </c>
      <c r="N295" s="45">
        <f>IF(
ISNA(INDEX(resources!J:J,MATCH(B295,resources!B:B,0))),"fillme",
INDEX(resources!J:J,MATCH(B295,resources!B:B,0)))</f>
        <v>1</v>
      </c>
      <c r="O295" s="83" t="str">
        <f>IFERROR(INDEX(resources!K:K,MATCH(B295,resources!B:B,0)),"fillme")</f>
        <v>hydro</v>
      </c>
      <c r="P295" s="89" t="str">
        <f t="shared" si="70"/>
        <v>hydro_2022_6</v>
      </c>
      <c r="Q295" s="87">
        <f>INDEX(elcc!G:G,MATCH(P295,elcc!D:D,0))</f>
        <v>0.74</v>
      </c>
      <c r="R295" s="89">
        <f t="shared" si="71"/>
        <v>1</v>
      </c>
      <c r="S295" s="89" t="s">
        <v>6314</v>
      </c>
      <c r="T295" s="89" t="s">
        <v>6314</v>
      </c>
      <c r="U295" s="90" t="str">
        <f t="shared" si="72"/>
        <v>ok</v>
      </c>
      <c r="V295" s="63" t="str">
        <f>INDEX(resources!F:F,MATCH(B295,resources!B:B,0))</f>
        <v>physical</v>
      </c>
      <c r="W295" s="110">
        <f t="shared" si="73"/>
        <v>1</v>
      </c>
      <c r="X295" s="110">
        <f t="shared" si="74"/>
        <v>0</v>
      </c>
      <c r="Y295" s="110" t="str">
        <f t="shared" si="75"/>
        <v>COVERD_2_HCKHY1_energy_PCE40002_CONFIDENTIAL</v>
      </c>
      <c r="Z295" s="110">
        <f>IF(COUNTIFS($Y$2:Y295,Y295)=1,1,0)</f>
        <v>0</v>
      </c>
      <c r="AA295" s="110">
        <f>SUM($Z$2:Z295)*Z295</f>
        <v>0</v>
      </c>
      <c r="AB295" s="110">
        <f>COUNTIFS(resources!B:B,B295)</f>
        <v>1</v>
      </c>
      <c r="AC295" s="110">
        <f t="shared" si="76"/>
        <v>1</v>
      </c>
      <c r="AD295" s="110">
        <f t="shared" si="77"/>
        <v>1</v>
      </c>
      <c r="AE295" s="110">
        <f t="shared" si="78"/>
        <v>0</v>
      </c>
      <c r="AF295" s="110">
        <f t="shared" si="79"/>
        <v>1</v>
      </c>
      <c r="AG295" s="110">
        <f t="shared" si="80"/>
        <v>0</v>
      </c>
      <c r="AH295" s="110">
        <f t="shared" si="81"/>
        <v>0</v>
      </c>
      <c r="AI295" s="110">
        <f t="shared" si="82"/>
        <v>1</v>
      </c>
      <c r="AJ295" s="100">
        <f>ROW()</f>
        <v>295</v>
      </c>
      <c r="AK295" s="100" t="e">
        <f>INDEX('BadRows RECART'!$C$2:$C$1207,MATCH(monthly_gwh_mw!AJ295,'BadRows RECART'!$D$2:$D$1207,0))</f>
        <v>#N/A</v>
      </c>
    </row>
    <row r="296" spans="1:37" ht="20">
      <c r="A296" s="106" t="s">
        <v>3907</v>
      </c>
      <c r="B296" s="106" t="s">
        <v>1501</v>
      </c>
      <c r="C296" s="106" t="s">
        <v>6296</v>
      </c>
      <c r="D296" s="168">
        <v>2022</v>
      </c>
      <c r="E296" s="168">
        <v>7</v>
      </c>
      <c r="F296" s="199">
        <v>0.10601999999999934</v>
      </c>
      <c r="G296" s="212" t="s">
        <v>6314</v>
      </c>
      <c r="H296" s="212" t="s">
        <v>6314</v>
      </c>
      <c r="I296" s="106" t="s">
        <v>556</v>
      </c>
      <c r="K296" s="83" t="s">
        <v>6314</v>
      </c>
      <c r="L296" s="83" t="s">
        <v>6314</v>
      </c>
      <c r="M296" s="45" t="str">
        <f>IF(
ISNA(INDEX(resources!E:E,MATCH(B296,resources!B:B,0))),"fillme",
INDEX(resources!E:E,MATCH(B296,resources!B:B,0)))</f>
        <v>CAISO_Hydro</v>
      </c>
      <c r="N296" s="45">
        <f>IF(
ISNA(INDEX(resources!J:J,MATCH(B296,resources!B:B,0))),"fillme",
INDEX(resources!J:J,MATCH(B296,resources!B:B,0)))</f>
        <v>1</v>
      </c>
      <c r="O296" s="83" t="str">
        <f>IFERROR(INDEX(resources!K:K,MATCH(B296,resources!B:B,0)),"fillme")</f>
        <v>hydro</v>
      </c>
      <c r="P296" s="89" t="str">
        <f t="shared" si="70"/>
        <v>hydro_2022_7</v>
      </c>
      <c r="Q296" s="87">
        <f>INDEX(elcc!G:G,MATCH(P296,elcc!D:D,0))</f>
        <v>0.73</v>
      </c>
      <c r="R296" s="89">
        <f t="shared" si="71"/>
        <v>1</v>
      </c>
      <c r="S296" s="89" t="s">
        <v>6314</v>
      </c>
      <c r="T296" s="89" t="s">
        <v>6314</v>
      </c>
      <c r="U296" s="90" t="str">
        <f t="shared" si="72"/>
        <v>ok</v>
      </c>
      <c r="V296" s="63" t="str">
        <f>INDEX(resources!F:F,MATCH(B296,resources!B:B,0))</f>
        <v>physical</v>
      </c>
      <c r="W296" s="110">
        <f t="shared" si="73"/>
        <v>1</v>
      </c>
      <c r="X296" s="110">
        <f t="shared" si="74"/>
        <v>0</v>
      </c>
      <c r="Y296" s="110" t="str">
        <f t="shared" si="75"/>
        <v>COVERD_2_HCKHY1_energy_PCE40002_CONFIDENTIAL</v>
      </c>
      <c r="Z296" s="110">
        <f>IF(COUNTIFS($Y$2:Y296,Y296)=1,1,0)</f>
        <v>0</v>
      </c>
      <c r="AA296" s="110">
        <f>SUM($Z$2:Z296)*Z296</f>
        <v>0</v>
      </c>
      <c r="AB296" s="110">
        <f>COUNTIFS(resources!B:B,B296)</f>
        <v>1</v>
      </c>
      <c r="AC296" s="110">
        <f t="shared" si="76"/>
        <v>1</v>
      </c>
      <c r="AD296" s="110">
        <f t="shared" si="77"/>
        <v>1</v>
      </c>
      <c r="AE296" s="110">
        <f t="shared" si="78"/>
        <v>0</v>
      </c>
      <c r="AF296" s="110">
        <f t="shared" si="79"/>
        <v>1</v>
      </c>
      <c r="AG296" s="110">
        <f t="shared" si="80"/>
        <v>0</v>
      </c>
      <c r="AH296" s="110">
        <f t="shared" si="81"/>
        <v>0</v>
      </c>
      <c r="AI296" s="110">
        <f t="shared" si="82"/>
        <v>1</v>
      </c>
      <c r="AJ296" s="100">
        <f>ROW()</f>
        <v>296</v>
      </c>
      <c r="AK296" s="100" t="e">
        <f>INDEX('BadRows RECART'!$C$2:$C$1207,MATCH(monthly_gwh_mw!AJ296,'BadRows RECART'!$D$2:$D$1207,0))</f>
        <v>#N/A</v>
      </c>
    </row>
    <row r="297" spans="1:37" ht="20">
      <c r="A297" s="106" t="s">
        <v>3907</v>
      </c>
      <c r="B297" s="106" t="s">
        <v>1501</v>
      </c>
      <c r="C297" s="106" t="s">
        <v>6296</v>
      </c>
      <c r="D297" s="168">
        <v>2022</v>
      </c>
      <c r="E297" s="168">
        <v>8</v>
      </c>
      <c r="F297" s="199">
        <v>3.9060000000000941E-2</v>
      </c>
      <c r="G297" s="212" t="s">
        <v>6314</v>
      </c>
      <c r="H297" s="212" t="s">
        <v>6314</v>
      </c>
      <c r="I297" s="106" t="s">
        <v>556</v>
      </c>
      <c r="K297" s="83" t="s">
        <v>6314</v>
      </c>
      <c r="L297" s="83" t="s">
        <v>6314</v>
      </c>
      <c r="M297" s="45" t="str">
        <f>IF(
ISNA(INDEX(resources!E:E,MATCH(B297,resources!B:B,0))),"fillme",
INDEX(resources!E:E,MATCH(B297,resources!B:B,0)))</f>
        <v>CAISO_Hydro</v>
      </c>
      <c r="N297" s="45">
        <f>IF(
ISNA(INDEX(resources!J:J,MATCH(B297,resources!B:B,0))),"fillme",
INDEX(resources!J:J,MATCH(B297,resources!B:B,0)))</f>
        <v>1</v>
      </c>
      <c r="O297" s="83" t="str">
        <f>IFERROR(INDEX(resources!K:K,MATCH(B297,resources!B:B,0)),"fillme")</f>
        <v>hydro</v>
      </c>
      <c r="P297" s="89" t="str">
        <f t="shared" si="70"/>
        <v>hydro_2022_8</v>
      </c>
      <c r="Q297" s="87">
        <f>INDEX(elcc!G:G,MATCH(P297,elcc!D:D,0))</f>
        <v>0.72</v>
      </c>
      <c r="R297" s="89">
        <f t="shared" si="71"/>
        <v>1</v>
      </c>
      <c r="S297" s="89" t="s">
        <v>6314</v>
      </c>
      <c r="T297" s="89" t="s">
        <v>6314</v>
      </c>
      <c r="U297" s="90" t="str">
        <f t="shared" si="72"/>
        <v>ok</v>
      </c>
      <c r="V297" s="63" t="str">
        <f>INDEX(resources!F:F,MATCH(B297,resources!B:B,0))</f>
        <v>physical</v>
      </c>
      <c r="W297" s="110">
        <f t="shared" si="73"/>
        <v>1</v>
      </c>
      <c r="X297" s="110">
        <f t="shared" si="74"/>
        <v>0</v>
      </c>
      <c r="Y297" s="110" t="str">
        <f t="shared" si="75"/>
        <v>COVERD_2_HCKHY1_energy_PCE40002_CONFIDENTIAL</v>
      </c>
      <c r="Z297" s="110">
        <f>IF(COUNTIFS($Y$2:Y297,Y297)=1,1,0)</f>
        <v>0</v>
      </c>
      <c r="AA297" s="110">
        <f>SUM($Z$2:Z297)*Z297</f>
        <v>0</v>
      </c>
      <c r="AB297" s="110">
        <f>COUNTIFS(resources!B:B,B297)</f>
        <v>1</v>
      </c>
      <c r="AC297" s="110">
        <f t="shared" si="76"/>
        <v>1</v>
      </c>
      <c r="AD297" s="110">
        <f t="shared" si="77"/>
        <v>1</v>
      </c>
      <c r="AE297" s="110">
        <f t="shared" si="78"/>
        <v>0</v>
      </c>
      <c r="AF297" s="110">
        <f t="shared" si="79"/>
        <v>1</v>
      </c>
      <c r="AG297" s="110">
        <f t="shared" si="80"/>
        <v>0</v>
      </c>
      <c r="AH297" s="110">
        <f t="shared" si="81"/>
        <v>0</v>
      </c>
      <c r="AI297" s="110">
        <f t="shared" si="82"/>
        <v>1</v>
      </c>
      <c r="AJ297" s="100">
        <f>ROW()</f>
        <v>297</v>
      </c>
      <c r="AK297" s="100" t="e">
        <f>INDEX('BadRows RECART'!$C$2:$C$1207,MATCH(monthly_gwh_mw!AJ297,'BadRows RECART'!$D$2:$D$1207,0))</f>
        <v>#N/A</v>
      </c>
    </row>
    <row r="298" spans="1:37" ht="20">
      <c r="A298" s="106" t="s">
        <v>3907</v>
      </c>
      <c r="B298" s="106" t="s">
        <v>1501</v>
      </c>
      <c r="C298" s="106" t="s">
        <v>6296</v>
      </c>
      <c r="D298" s="168">
        <v>2022</v>
      </c>
      <c r="E298" s="168">
        <v>9</v>
      </c>
      <c r="F298" s="199">
        <v>0</v>
      </c>
      <c r="G298" s="212" t="s">
        <v>6314</v>
      </c>
      <c r="H298" s="212" t="s">
        <v>6314</v>
      </c>
      <c r="I298" s="106" t="s">
        <v>556</v>
      </c>
      <c r="K298" s="83" t="s">
        <v>6314</v>
      </c>
      <c r="L298" s="83" t="s">
        <v>6314</v>
      </c>
      <c r="M298" s="45" t="str">
        <f>IF(
ISNA(INDEX(resources!E:E,MATCH(B298,resources!B:B,0))),"fillme",
INDEX(resources!E:E,MATCH(B298,resources!B:B,0)))</f>
        <v>CAISO_Hydro</v>
      </c>
      <c r="N298" s="45">
        <f>IF(
ISNA(INDEX(resources!J:J,MATCH(B298,resources!B:B,0))),"fillme",
INDEX(resources!J:J,MATCH(B298,resources!B:B,0)))</f>
        <v>1</v>
      </c>
      <c r="O298" s="83" t="str">
        <f>IFERROR(INDEX(resources!K:K,MATCH(B298,resources!B:B,0)),"fillme")</f>
        <v>hydro</v>
      </c>
      <c r="P298" s="89" t="str">
        <f t="shared" si="70"/>
        <v>hydro_2022_9</v>
      </c>
      <c r="Q298" s="87">
        <f>INDEX(elcc!G:G,MATCH(P298,elcc!D:D,0))</f>
        <v>0.71</v>
      </c>
      <c r="R298" s="89">
        <f t="shared" si="71"/>
        <v>1</v>
      </c>
      <c r="S298" s="89" t="s">
        <v>6314</v>
      </c>
      <c r="T298" s="89" t="s">
        <v>6314</v>
      </c>
      <c r="U298" s="90" t="str">
        <f t="shared" si="72"/>
        <v>ok</v>
      </c>
      <c r="V298" s="63" t="str">
        <f>INDEX(resources!F:F,MATCH(B298,resources!B:B,0))</f>
        <v>physical</v>
      </c>
      <c r="W298" s="110">
        <f t="shared" si="73"/>
        <v>0</v>
      </c>
      <c r="X298" s="110">
        <f t="shared" si="74"/>
        <v>0</v>
      </c>
      <c r="Y298" s="110" t="str">
        <f t="shared" si="75"/>
        <v>COVERD_2_HCKHY1_energy_PCE40002_CONFIDENTIAL</v>
      </c>
      <c r="Z298" s="110">
        <f>IF(COUNTIFS($Y$2:Y298,Y298)=1,1,0)</f>
        <v>0</v>
      </c>
      <c r="AA298" s="110">
        <f>SUM($Z$2:Z298)*Z298</f>
        <v>0</v>
      </c>
      <c r="AB298" s="110">
        <f>COUNTIFS(resources!B:B,B298)</f>
        <v>1</v>
      </c>
      <c r="AC298" s="110">
        <f t="shared" si="76"/>
        <v>1</v>
      </c>
      <c r="AD298" s="110">
        <f t="shared" si="77"/>
        <v>1</v>
      </c>
      <c r="AE298" s="110">
        <f t="shared" si="78"/>
        <v>0</v>
      </c>
      <c r="AF298" s="110">
        <f t="shared" si="79"/>
        <v>1</v>
      </c>
      <c r="AG298" s="110">
        <f t="shared" si="80"/>
        <v>0</v>
      </c>
      <c r="AH298" s="110">
        <f t="shared" si="81"/>
        <v>0</v>
      </c>
      <c r="AI298" s="110">
        <f t="shared" si="82"/>
        <v>1</v>
      </c>
      <c r="AJ298" s="100">
        <f>ROW()</f>
        <v>298</v>
      </c>
      <c r="AK298" s="100" t="e">
        <f>INDEX('BadRows RECART'!$C$2:$C$1207,MATCH(monthly_gwh_mw!AJ298,'BadRows RECART'!$D$2:$D$1207,0))</f>
        <v>#N/A</v>
      </c>
    </row>
    <row r="299" spans="1:37" ht="20">
      <c r="A299" s="106" t="s">
        <v>3907</v>
      </c>
      <c r="B299" s="106" t="s">
        <v>1501</v>
      </c>
      <c r="C299" s="106" t="s">
        <v>6296</v>
      </c>
      <c r="D299" s="168">
        <v>2022</v>
      </c>
      <c r="E299" s="168">
        <v>10</v>
      </c>
      <c r="F299" s="199">
        <v>0</v>
      </c>
      <c r="G299" s="212" t="s">
        <v>6314</v>
      </c>
      <c r="H299" s="212" t="s">
        <v>6314</v>
      </c>
      <c r="I299" s="106" t="s">
        <v>556</v>
      </c>
      <c r="K299" s="83" t="s">
        <v>6314</v>
      </c>
      <c r="L299" s="83" t="s">
        <v>6314</v>
      </c>
      <c r="M299" s="45" t="str">
        <f>IF(
ISNA(INDEX(resources!E:E,MATCH(B299,resources!B:B,0))),"fillme",
INDEX(resources!E:E,MATCH(B299,resources!B:B,0)))</f>
        <v>CAISO_Hydro</v>
      </c>
      <c r="N299" s="45">
        <f>IF(
ISNA(INDEX(resources!J:J,MATCH(B299,resources!B:B,0))),"fillme",
INDEX(resources!J:J,MATCH(B299,resources!B:B,0)))</f>
        <v>1</v>
      </c>
      <c r="O299" s="83" t="str">
        <f>IFERROR(INDEX(resources!K:K,MATCH(B299,resources!B:B,0)),"fillme")</f>
        <v>hydro</v>
      </c>
      <c r="P299" s="89" t="str">
        <f t="shared" si="70"/>
        <v>hydro_2022_10</v>
      </c>
      <c r="Q299" s="87">
        <f>INDEX(elcc!G:G,MATCH(P299,elcc!D:D,0))</f>
        <v>0.64</v>
      </c>
      <c r="R299" s="89">
        <f t="shared" si="71"/>
        <v>1</v>
      </c>
      <c r="S299" s="89" t="s">
        <v>6314</v>
      </c>
      <c r="T299" s="89" t="s">
        <v>6314</v>
      </c>
      <c r="U299" s="90" t="str">
        <f t="shared" si="72"/>
        <v>ok</v>
      </c>
      <c r="V299" s="63" t="str">
        <f>INDEX(resources!F:F,MATCH(B299,resources!B:B,0))</f>
        <v>physical</v>
      </c>
      <c r="W299" s="110">
        <f t="shared" si="73"/>
        <v>0</v>
      </c>
      <c r="X299" s="110">
        <f t="shared" si="74"/>
        <v>0</v>
      </c>
      <c r="Y299" s="110" t="str">
        <f t="shared" si="75"/>
        <v>COVERD_2_HCKHY1_energy_PCE40002_CONFIDENTIAL</v>
      </c>
      <c r="Z299" s="110">
        <f>IF(COUNTIFS($Y$2:Y299,Y299)=1,1,0)</f>
        <v>0</v>
      </c>
      <c r="AA299" s="110">
        <f>SUM($Z$2:Z299)*Z299</f>
        <v>0</v>
      </c>
      <c r="AB299" s="110">
        <f>COUNTIFS(resources!B:B,B299)</f>
        <v>1</v>
      </c>
      <c r="AC299" s="110">
        <f t="shared" si="76"/>
        <v>1</v>
      </c>
      <c r="AD299" s="110">
        <f t="shared" si="77"/>
        <v>1</v>
      </c>
      <c r="AE299" s="110">
        <f t="shared" si="78"/>
        <v>0</v>
      </c>
      <c r="AF299" s="110">
        <f t="shared" si="79"/>
        <v>1</v>
      </c>
      <c r="AG299" s="110">
        <f t="shared" si="80"/>
        <v>0</v>
      </c>
      <c r="AH299" s="110">
        <f t="shared" si="81"/>
        <v>0</v>
      </c>
      <c r="AI299" s="110">
        <f t="shared" si="82"/>
        <v>1</v>
      </c>
      <c r="AJ299" s="100">
        <f>ROW()</f>
        <v>299</v>
      </c>
      <c r="AK299" s="100" t="e">
        <f>INDEX('BadRows RECART'!$C$2:$C$1207,MATCH(monthly_gwh_mw!AJ299,'BadRows RECART'!$D$2:$D$1207,0))</f>
        <v>#N/A</v>
      </c>
    </row>
    <row r="300" spans="1:37" ht="20">
      <c r="A300" s="106" t="s">
        <v>3907</v>
      </c>
      <c r="B300" s="106" t="s">
        <v>1501</v>
      </c>
      <c r="C300" s="106" t="s">
        <v>6296</v>
      </c>
      <c r="D300" s="168">
        <v>2022</v>
      </c>
      <c r="E300" s="168">
        <v>11</v>
      </c>
      <c r="F300" s="199">
        <v>0.11880000000000189</v>
      </c>
      <c r="G300" s="212" t="s">
        <v>6314</v>
      </c>
      <c r="H300" s="212" t="s">
        <v>6314</v>
      </c>
      <c r="I300" s="106" t="s">
        <v>556</v>
      </c>
      <c r="K300" s="83" t="s">
        <v>6314</v>
      </c>
      <c r="L300" s="83" t="s">
        <v>6314</v>
      </c>
      <c r="M300" s="45" t="str">
        <f>IF(
ISNA(INDEX(resources!E:E,MATCH(B300,resources!B:B,0))),"fillme",
INDEX(resources!E:E,MATCH(B300,resources!B:B,0)))</f>
        <v>CAISO_Hydro</v>
      </c>
      <c r="N300" s="45">
        <f>IF(
ISNA(INDEX(resources!J:J,MATCH(B300,resources!B:B,0))),"fillme",
INDEX(resources!J:J,MATCH(B300,resources!B:B,0)))</f>
        <v>1</v>
      </c>
      <c r="O300" s="83" t="str">
        <f>IFERROR(INDEX(resources!K:K,MATCH(B300,resources!B:B,0)),"fillme")</f>
        <v>hydro</v>
      </c>
      <c r="P300" s="89" t="str">
        <f t="shared" si="70"/>
        <v>hydro_2022_11</v>
      </c>
      <c r="Q300" s="87">
        <f>INDEX(elcc!G:G,MATCH(P300,elcc!D:D,0))</f>
        <v>0.56000000000000005</v>
      </c>
      <c r="R300" s="89">
        <f t="shared" si="71"/>
        <v>1</v>
      </c>
      <c r="S300" s="89" t="s">
        <v>6314</v>
      </c>
      <c r="T300" s="89" t="s">
        <v>6314</v>
      </c>
      <c r="U300" s="90" t="str">
        <f t="shared" si="72"/>
        <v>ok</v>
      </c>
      <c r="V300" s="63" t="str">
        <f>INDEX(resources!F:F,MATCH(B300,resources!B:B,0))</f>
        <v>physical</v>
      </c>
      <c r="W300" s="110">
        <f t="shared" si="73"/>
        <v>1</v>
      </c>
      <c r="X300" s="110">
        <f t="shared" si="74"/>
        <v>0</v>
      </c>
      <c r="Y300" s="110" t="str">
        <f t="shared" si="75"/>
        <v>COVERD_2_HCKHY1_energy_PCE40002_CONFIDENTIAL</v>
      </c>
      <c r="Z300" s="110">
        <f>IF(COUNTIFS($Y$2:Y300,Y300)=1,1,0)</f>
        <v>0</v>
      </c>
      <c r="AA300" s="110">
        <f>SUM($Z$2:Z300)*Z300</f>
        <v>0</v>
      </c>
      <c r="AB300" s="110">
        <f>COUNTIFS(resources!B:B,B300)</f>
        <v>1</v>
      </c>
      <c r="AC300" s="110">
        <f t="shared" si="76"/>
        <v>1</v>
      </c>
      <c r="AD300" s="110">
        <f t="shared" si="77"/>
        <v>1</v>
      </c>
      <c r="AE300" s="110">
        <f t="shared" si="78"/>
        <v>0</v>
      </c>
      <c r="AF300" s="110">
        <f t="shared" si="79"/>
        <v>1</v>
      </c>
      <c r="AG300" s="110">
        <f t="shared" si="80"/>
        <v>0</v>
      </c>
      <c r="AH300" s="110">
        <f t="shared" si="81"/>
        <v>0</v>
      </c>
      <c r="AI300" s="110">
        <f t="shared" si="82"/>
        <v>1</v>
      </c>
      <c r="AJ300" s="100">
        <f>ROW()</f>
        <v>300</v>
      </c>
      <c r="AK300" s="100" t="e">
        <f>INDEX('BadRows RECART'!$C$2:$C$1207,MATCH(monthly_gwh_mw!AJ300,'BadRows RECART'!$D$2:$D$1207,0))</f>
        <v>#N/A</v>
      </c>
    </row>
    <row r="301" spans="1:37" ht="20">
      <c r="A301" s="106" t="s">
        <v>3907</v>
      </c>
      <c r="B301" s="106" t="s">
        <v>1501</v>
      </c>
      <c r="C301" s="106" t="s">
        <v>6296</v>
      </c>
      <c r="D301" s="168">
        <v>2022</v>
      </c>
      <c r="E301" s="168">
        <v>12</v>
      </c>
      <c r="F301" s="199">
        <v>0.95863499999999091</v>
      </c>
      <c r="G301" s="212" t="s">
        <v>6314</v>
      </c>
      <c r="H301" s="212" t="s">
        <v>6314</v>
      </c>
      <c r="I301" s="106" t="s">
        <v>556</v>
      </c>
      <c r="K301" s="83" t="s">
        <v>6314</v>
      </c>
      <c r="L301" s="83" t="s">
        <v>6314</v>
      </c>
      <c r="M301" s="45" t="str">
        <f>IF(
ISNA(INDEX(resources!E:E,MATCH(B301,resources!B:B,0))),"fillme",
INDEX(resources!E:E,MATCH(B301,resources!B:B,0)))</f>
        <v>CAISO_Hydro</v>
      </c>
      <c r="N301" s="45">
        <f>IF(
ISNA(INDEX(resources!J:J,MATCH(B301,resources!B:B,0))),"fillme",
INDEX(resources!J:J,MATCH(B301,resources!B:B,0)))</f>
        <v>1</v>
      </c>
      <c r="O301" s="83" t="str">
        <f>IFERROR(INDEX(resources!K:K,MATCH(B301,resources!B:B,0)),"fillme")</f>
        <v>hydro</v>
      </c>
      <c r="P301" s="89" t="str">
        <f t="shared" si="70"/>
        <v>hydro_2022_12</v>
      </c>
      <c r="Q301" s="87">
        <f>INDEX(elcc!G:G,MATCH(P301,elcc!D:D,0))</f>
        <v>0.64</v>
      </c>
      <c r="R301" s="89">
        <f t="shared" si="71"/>
        <v>1</v>
      </c>
      <c r="S301" s="89" t="s">
        <v>6314</v>
      </c>
      <c r="T301" s="89" t="s">
        <v>6314</v>
      </c>
      <c r="U301" s="90" t="str">
        <f t="shared" si="72"/>
        <v>ok</v>
      </c>
      <c r="V301" s="63" t="str">
        <f>INDEX(resources!F:F,MATCH(B301,resources!B:B,0))</f>
        <v>physical</v>
      </c>
      <c r="W301" s="110">
        <f t="shared" si="73"/>
        <v>1</v>
      </c>
      <c r="X301" s="110">
        <f t="shared" si="74"/>
        <v>0</v>
      </c>
      <c r="Y301" s="110" t="str">
        <f t="shared" si="75"/>
        <v>COVERD_2_HCKHY1_energy_PCE40002_CONFIDENTIAL</v>
      </c>
      <c r="Z301" s="110">
        <f>IF(COUNTIFS($Y$2:Y301,Y301)=1,1,0)</f>
        <v>0</v>
      </c>
      <c r="AA301" s="110">
        <f>SUM($Z$2:Z301)*Z301</f>
        <v>0</v>
      </c>
      <c r="AB301" s="110">
        <f>COUNTIFS(resources!B:B,B301)</f>
        <v>1</v>
      </c>
      <c r="AC301" s="110">
        <f t="shared" si="76"/>
        <v>1</v>
      </c>
      <c r="AD301" s="110">
        <f t="shared" si="77"/>
        <v>1</v>
      </c>
      <c r="AE301" s="110">
        <f t="shared" si="78"/>
        <v>0</v>
      </c>
      <c r="AF301" s="110">
        <f t="shared" si="79"/>
        <v>1</v>
      </c>
      <c r="AG301" s="110">
        <f t="shared" si="80"/>
        <v>0</v>
      </c>
      <c r="AH301" s="110">
        <f t="shared" si="81"/>
        <v>0</v>
      </c>
      <c r="AI301" s="110">
        <f t="shared" si="82"/>
        <v>1</v>
      </c>
      <c r="AJ301" s="100">
        <f>ROW()</f>
        <v>301</v>
      </c>
      <c r="AK301" s="100" t="e">
        <f>INDEX('BadRows RECART'!$C$2:$C$1207,MATCH(monthly_gwh_mw!AJ301,'BadRows RECART'!$D$2:$D$1207,0))</f>
        <v>#N/A</v>
      </c>
    </row>
    <row r="302" spans="1:37" ht="20">
      <c r="A302" s="106" t="s">
        <v>3907</v>
      </c>
      <c r="B302" s="106" t="s">
        <v>1501</v>
      </c>
      <c r="C302" s="106" t="s">
        <v>6296</v>
      </c>
      <c r="D302" s="168">
        <v>2023</v>
      </c>
      <c r="E302" s="168">
        <v>1</v>
      </c>
      <c r="F302" s="199">
        <v>2.4942599999999802</v>
      </c>
      <c r="G302" s="212" t="s">
        <v>6314</v>
      </c>
      <c r="H302" s="212" t="s">
        <v>6314</v>
      </c>
      <c r="I302" s="106" t="s">
        <v>556</v>
      </c>
      <c r="K302" s="83" t="s">
        <v>6314</v>
      </c>
      <c r="L302" s="83" t="s">
        <v>6314</v>
      </c>
      <c r="M302" s="45" t="str">
        <f>IF(
ISNA(INDEX(resources!E:E,MATCH(B302,resources!B:B,0))),"fillme",
INDEX(resources!E:E,MATCH(B302,resources!B:B,0)))</f>
        <v>CAISO_Hydro</v>
      </c>
      <c r="N302" s="45">
        <f>IF(
ISNA(INDEX(resources!J:J,MATCH(B302,resources!B:B,0))),"fillme",
INDEX(resources!J:J,MATCH(B302,resources!B:B,0)))</f>
        <v>1</v>
      </c>
      <c r="O302" s="83" t="str">
        <f>IFERROR(INDEX(resources!K:K,MATCH(B302,resources!B:B,0)),"fillme")</f>
        <v>hydro</v>
      </c>
      <c r="P302" s="89" t="str">
        <f t="shared" si="70"/>
        <v>hydro_2023_1</v>
      </c>
      <c r="Q302" s="87">
        <f>INDEX(elcc!G:G,MATCH(P302,elcc!D:D,0))</f>
        <v>0.6</v>
      </c>
      <c r="R302" s="89">
        <f t="shared" si="71"/>
        <v>1</v>
      </c>
      <c r="S302" s="89" t="s">
        <v>6314</v>
      </c>
      <c r="T302" s="89" t="s">
        <v>6314</v>
      </c>
      <c r="U302" s="90" t="str">
        <f t="shared" si="72"/>
        <v>ok</v>
      </c>
      <c r="V302" s="63" t="str">
        <f>INDEX(resources!F:F,MATCH(B302,resources!B:B,0))</f>
        <v>physical</v>
      </c>
      <c r="W302" s="110">
        <f t="shared" si="73"/>
        <v>1</v>
      </c>
      <c r="X302" s="110">
        <f t="shared" si="74"/>
        <v>0</v>
      </c>
      <c r="Y302" s="110" t="str">
        <f t="shared" si="75"/>
        <v>COVERD_2_HCKHY1_energy_PCE40002_CONFIDENTIAL</v>
      </c>
      <c r="Z302" s="110">
        <f>IF(COUNTIFS($Y$2:Y302,Y302)=1,1,0)</f>
        <v>0</v>
      </c>
      <c r="AA302" s="110">
        <f>SUM($Z$2:Z302)*Z302</f>
        <v>0</v>
      </c>
      <c r="AB302" s="110">
        <f>COUNTIFS(resources!B:B,B302)</f>
        <v>1</v>
      </c>
      <c r="AC302" s="110">
        <f t="shared" si="76"/>
        <v>1</v>
      </c>
      <c r="AD302" s="110">
        <f t="shared" si="77"/>
        <v>1</v>
      </c>
      <c r="AE302" s="110">
        <f t="shared" si="78"/>
        <v>0</v>
      </c>
      <c r="AF302" s="110">
        <f t="shared" si="79"/>
        <v>1</v>
      </c>
      <c r="AG302" s="110">
        <f t="shared" si="80"/>
        <v>0</v>
      </c>
      <c r="AH302" s="110">
        <f t="shared" si="81"/>
        <v>0</v>
      </c>
      <c r="AI302" s="110">
        <f t="shared" si="82"/>
        <v>1</v>
      </c>
      <c r="AJ302" s="100">
        <f>ROW()</f>
        <v>302</v>
      </c>
      <c r="AK302" s="100" t="e">
        <f>INDEX('BadRows RECART'!$C$2:$C$1207,MATCH(monthly_gwh_mw!AJ302,'BadRows RECART'!$D$2:$D$1207,0))</f>
        <v>#N/A</v>
      </c>
    </row>
    <row r="303" spans="1:37" ht="20">
      <c r="A303" s="106" t="s">
        <v>3907</v>
      </c>
      <c r="B303" s="106" t="s">
        <v>1501</v>
      </c>
      <c r="C303" s="106" t="s">
        <v>6296</v>
      </c>
      <c r="D303" s="168">
        <v>2023</v>
      </c>
      <c r="E303" s="168">
        <v>2</v>
      </c>
      <c r="F303" s="199">
        <v>3.4171200000000197</v>
      </c>
      <c r="G303" s="212" t="s">
        <v>6314</v>
      </c>
      <c r="H303" s="212" t="s">
        <v>6314</v>
      </c>
      <c r="I303" s="106" t="s">
        <v>556</v>
      </c>
      <c r="K303" s="83" t="s">
        <v>6314</v>
      </c>
      <c r="L303" s="83" t="s">
        <v>6314</v>
      </c>
      <c r="M303" s="45" t="str">
        <f>IF(
ISNA(INDEX(resources!E:E,MATCH(B303,resources!B:B,0))),"fillme",
INDEX(resources!E:E,MATCH(B303,resources!B:B,0)))</f>
        <v>CAISO_Hydro</v>
      </c>
      <c r="N303" s="45">
        <f>IF(
ISNA(INDEX(resources!J:J,MATCH(B303,resources!B:B,0))),"fillme",
INDEX(resources!J:J,MATCH(B303,resources!B:B,0)))</f>
        <v>1</v>
      </c>
      <c r="O303" s="83" t="str">
        <f>IFERROR(INDEX(resources!K:K,MATCH(B303,resources!B:B,0)),"fillme")</f>
        <v>hydro</v>
      </c>
      <c r="P303" s="89" t="str">
        <f t="shared" si="70"/>
        <v>hydro_2023_2</v>
      </c>
      <c r="Q303" s="87">
        <f>INDEX(elcc!G:G,MATCH(P303,elcc!D:D,0))</f>
        <v>0.7</v>
      </c>
      <c r="R303" s="89">
        <f t="shared" si="71"/>
        <v>1</v>
      </c>
      <c r="S303" s="89" t="s">
        <v>6314</v>
      </c>
      <c r="T303" s="89" t="s">
        <v>6314</v>
      </c>
      <c r="U303" s="90" t="str">
        <f t="shared" si="72"/>
        <v>ok</v>
      </c>
      <c r="V303" s="63" t="str">
        <f>INDEX(resources!F:F,MATCH(B303,resources!B:B,0))</f>
        <v>physical</v>
      </c>
      <c r="W303" s="110">
        <f t="shared" si="73"/>
        <v>1</v>
      </c>
      <c r="X303" s="110">
        <f t="shared" si="74"/>
        <v>0</v>
      </c>
      <c r="Y303" s="110" t="str">
        <f t="shared" si="75"/>
        <v>COVERD_2_HCKHY1_energy_PCE40002_CONFIDENTIAL</v>
      </c>
      <c r="Z303" s="110">
        <f>IF(COUNTIFS($Y$2:Y303,Y303)=1,1,0)</f>
        <v>0</v>
      </c>
      <c r="AA303" s="110">
        <f>SUM($Z$2:Z303)*Z303</f>
        <v>0</v>
      </c>
      <c r="AB303" s="110">
        <f>COUNTIFS(resources!B:B,B303)</f>
        <v>1</v>
      </c>
      <c r="AC303" s="110">
        <f t="shared" si="76"/>
        <v>1</v>
      </c>
      <c r="AD303" s="110">
        <f t="shared" si="77"/>
        <v>1</v>
      </c>
      <c r="AE303" s="110">
        <f t="shared" si="78"/>
        <v>0</v>
      </c>
      <c r="AF303" s="110">
        <f t="shared" si="79"/>
        <v>1</v>
      </c>
      <c r="AG303" s="110">
        <f t="shared" si="80"/>
        <v>0</v>
      </c>
      <c r="AH303" s="110">
        <f t="shared" si="81"/>
        <v>0</v>
      </c>
      <c r="AI303" s="110">
        <f t="shared" si="82"/>
        <v>1</v>
      </c>
      <c r="AJ303" s="100">
        <f>ROW()</f>
        <v>303</v>
      </c>
      <c r="AK303" s="100" t="e">
        <f>INDEX('BadRows RECART'!$C$2:$C$1207,MATCH(monthly_gwh_mw!AJ303,'BadRows RECART'!$D$2:$D$1207,0))</f>
        <v>#N/A</v>
      </c>
    </row>
    <row r="304" spans="1:37" ht="20">
      <c r="A304" s="106" t="s">
        <v>3907</v>
      </c>
      <c r="B304" s="106" t="s">
        <v>1501</v>
      </c>
      <c r="C304" s="106" t="s">
        <v>6296</v>
      </c>
      <c r="D304" s="168">
        <v>2023</v>
      </c>
      <c r="E304" s="168">
        <v>3</v>
      </c>
      <c r="F304" s="199">
        <v>3.8055599999999279</v>
      </c>
      <c r="G304" s="212" t="s">
        <v>6314</v>
      </c>
      <c r="H304" s="212" t="s">
        <v>6314</v>
      </c>
      <c r="I304" s="106" t="s">
        <v>556</v>
      </c>
      <c r="K304" s="83" t="s">
        <v>6314</v>
      </c>
      <c r="L304" s="83" t="s">
        <v>6314</v>
      </c>
      <c r="M304" s="45" t="str">
        <f>IF(
ISNA(INDEX(resources!E:E,MATCH(B304,resources!B:B,0))),"fillme",
INDEX(resources!E:E,MATCH(B304,resources!B:B,0)))</f>
        <v>CAISO_Hydro</v>
      </c>
      <c r="N304" s="45">
        <f>IF(
ISNA(INDEX(resources!J:J,MATCH(B304,resources!B:B,0))),"fillme",
INDEX(resources!J:J,MATCH(B304,resources!B:B,0)))</f>
        <v>1</v>
      </c>
      <c r="O304" s="83" t="str">
        <f>IFERROR(INDEX(resources!K:K,MATCH(B304,resources!B:B,0)),"fillme")</f>
        <v>hydro</v>
      </c>
      <c r="P304" s="89" t="str">
        <f t="shared" si="70"/>
        <v>hydro_2023_3</v>
      </c>
      <c r="Q304" s="87">
        <f>INDEX(elcc!G:G,MATCH(P304,elcc!D:D,0))</f>
        <v>0.73</v>
      </c>
      <c r="R304" s="89">
        <f t="shared" si="71"/>
        <v>1</v>
      </c>
      <c r="S304" s="89" t="s">
        <v>6314</v>
      </c>
      <c r="T304" s="89" t="s">
        <v>6314</v>
      </c>
      <c r="U304" s="90" t="str">
        <f t="shared" si="72"/>
        <v>ok</v>
      </c>
      <c r="V304" s="63" t="str">
        <f>INDEX(resources!F:F,MATCH(B304,resources!B:B,0))</f>
        <v>physical</v>
      </c>
      <c r="W304" s="110">
        <f t="shared" si="73"/>
        <v>1</v>
      </c>
      <c r="X304" s="110">
        <f t="shared" si="74"/>
        <v>0</v>
      </c>
      <c r="Y304" s="110" t="str">
        <f t="shared" si="75"/>
        <v>COVERD_2_HCKHY1_energy_PCE40002_CONFIDENTIAL</v>
      </c>
      <c r="Z304" s="110">
        <f>IF(COUNTIFS($Y$2:Y304,Y304)=1,1,0)</f>
        <v>0</v>
      </c>
      <c r="AA304" s="110">
        <f>SUM($Z$2:Z304)*Z304</f>
        <v>0</v>
      </c>
      <c r="AB304" s="110">
        <f>COUNTIFS(resources!B:B,B304)</f>
        <v>1</v>
      </c>
      <c r="AC304" s="110">
        <f t="shared" si="76"/>
        <v>1</v>
      </c>
      <c r="AD304" s="110">
        <f t="shared" si="77"/>
        <v>1</v>
      </c>
      <c r="AE304" s="110">
        <f t="shared" si="78"/>
        <v>0</v>
      </c>
      <c r="AF304" s="110">
        <f t="shared" si="79"/>
        <v>1</v>
      </c>
      <c r="AG304" s="110">
        <f t="shared" si="80"/>
        <v>0</v>
      </c>
      <c r="AH304" s="110">
        <f t="shared" si="81"/>
        <v>0</v>
      </c>
      <c r="AI304" s="110">
        <f t="shared" si="82"/>
        <v>1</v>
      </c>
      <c r="AJ304" s="100">
        <f>ROW()</f>
        <v>304</v>
      </c>
      <c r="AK304" s="100" t="e">
        <f>INDEX('BadRows RECART'!$C$2:$C$1207,MATCH(monthly_gwh_mw!AJ304,'BadRows RECART'!$D$2:$D$1207,0))</f>
        <v>#N/A</v>
      </c>
    </row>
    <row r="305" spans="1:37" ht="20">
      <c r="A305" s="106" t="s">
        <v>3907</v>
      </c>
      <c r="B305" s="106" t="s">
        <v>1501</v>
      </c>
      <c r="C305" s="106" t="s">
        <v>6296</v>
      </c>
      <c r="D305" s="168">
        <v>2023</v>
      </c>
      <c r="E305" s="168">
        <v>4</v>
      </c>
      <c r="F305" s="199">
        <v>2.3922000000000176</v>
      </c>
      <c r="G305" s="212" t="s">
        <v>6314</v>
      </c>
      <c r="H305" s="212" t="s">
        <v>6314</v>
      </c>
      <c r="I305" s="106" t="s">
        <v>556</v>
      </c>
      <c r="K305" s="83" t="s">
        <v>6314</v>
      </c>
      <c r="L305" s="83" t="s">
        <v>6314</v>
      </c>
      <c r="M305" s="45" t="str">
        <f>IF(
ISNA(INDEX(resources!E:E,MATCH(B305,resources!B:B,0))),"fillme",
INDEX(resources!E:E,MATCH(B305,resources!B:B,0)))</f>
        <v>CAISO_Hydro</v>
      </c>
      <c r="N305" s="45">
        <f>IF(
ISNA(INDEX(resources!J:J,MATCH(B305,resources!B:B,0))),"fillme",
INDEX(resources!J:J,MATCH(B305,resources!B:B,0)))</f>
        <v>1</v>
      </c>
      <c r="O305" s="83" t="str">
        <f>IFERROR(INDEX(resources!K:K,MATCH(B305,resources!B:B,0)),"fillme")</f>
        <v>hydro</v>
      </c>
      <c r="P305" s="89" t="str">
        <f t="shared" si="70"/>
        <v>hydro_2023_4</v>
      </c>
      <c r="Q305" s="87">
        <f>INDEX(elcc!G:G,MATCH(P305,elcc!D:D,0))</f>
        <v>0.72</v>
      </c>
      <c r="R305" s="89">
        <f t="shared" si="71"/>
        <v>1</v>
      </c>
      <c r="S305" s="89" t="s">
        <v>6314</v>
      </c>
      <c r="T305" s="89" t="s">
        <v>6314</v>
      </c>
      <c r="U305" s="90" t="str">
        <f t="shared" si="72"/>
        <v>ok</v>
      </c>
      <c r="V305" s="63" t="str">
        <f>INDEX(resources!F:F,MATCH(B305,resources!B:B,0))</f>
        <v>physical</v>
      </c>
      <c r="W305" s="110">
        <f t="shared" si="73"/>
        <v>1</v>
      </c>
      <c r="X305" s="110">
        <f t="shared" si="74"/>
        <v>0</v>
      </c>
      <c r="Y305" s="110" t="str">
        <f t="shared" si="75"/>
        <v>COVERD_2_HCKHY1_energy_PCE40002_CONFIDENTIAL</v>
      </c>
      <c r="Z305" s="110">
        <f>IF(COUNTIFS($Y$2:Y305,Y305)=1,1,0)</f>
        <v>0</v>
      </c>
      <c r="AA305" s="110">
        <f>SUM($Z$2:Z305)*Z305</f>
        <v>0</v>
      </c>
      <c r="AB305" s="110">
        <f>COUNTIFS(resources!B:B,B305)</f>
        <v>1</v>
      </c>
      <c r="AC305" s="110">
        <f t="shared" si="76"/>
        <v>1</v>
      </c>
      <c r="AD305" s="110">
        <f t="shared" si="77"/>
        <v>1</v>
      </c>
      <c r="AE305" s="110">
        <f t="shared" si="78"/>
        <v>0</v>
      </c>
      <c r="AF305" s="110">
        <f t="shared" si="79"/>
        <v>1</v>
      </c>
      <c r="AG305" s="110">
        <f t="shared" si="80"/>
        <v>0</v>
      </c>
      <c r="AH305" s="110">
        <f t="shared" si="81"/>
        <v>0</v>
      </c>
      <c r="AI305" s="110">
        <f t="shared" si="82"/>
        <v>1</v>
      </c>
      <c r="AJ305" s="100">
        <f>ROW()</f>
        <v>305</v>
      </c>
      <c r="AK305" s="100" t="e">
        <f>INDEX('BadRows RECART'!$C$2:$C$1207,MATCH(monthly_gwh_mw!AJ305,'BadRows RECART'!$D$2:$D$1207,0))</f>
        <v>#N/A</v>
      </c>
    </row>
    <row r="306" spans="1:37" ht="20">
      <c r="A306" s="106" t="s">
        <v>3907</v>
      </c>
      <c r="B306" s="106" t="s">
        <v>1501</v>
      </c>
      <c r="C306" s="106" t="s">
        <v>6296</v>
      </c>
      <c r="D306" s="168">
        <v>2023</v>
      </c>
      <c r="E306" s="168">
        <v>5</v>
      </c>
      <c r="F306" s="199">
        <v>1.7800199999999848</v>
      </c>
      <c r="G306" s="212" t="s">
        <v>6314</v>
      </c>
      <c r="H306" s="212" t="s">
        <v>6314</v>
      </c>
      <c r="I306" s="106" t="s">
        <v>556</v>
      </c>
      <c r="K306" s="83" t="s">
        <v>6314</v>
      </c>
      <c r="L306" s="83" t="s">
        <v>6314</v>
      </c>
      <c r="M306" s="45" t="str">
        <f>IF(
ISNA(INDEX(resources!E:E,MATCH(B306,resources!B:B,0))),"fillme",
INDEX(resources!E:E,MATCH(B306,resources!B:B,0)))</f>
        <v>CAISO_Hydro</v>
      </c>
      <c r="N306" s="45">
        <f>IF(
ISNA(INDEX(resources!J:J,MATCH(B306,resources!B:B,0))),"fillme",
INDEX(resources!J:J,MATCH(B306,resources!B:B,0)))</f>
        <v>1</v>
      </c>
      <c r="O306" s="83" t="str">
        <f>IFERROR(INDEX(resources!K:K,MATCH(B306,resources!B:B,0)),"fillme")</f>
        <v>hydro</v>
      </c>
      <c r="P306" s="89" t="str">
        <f t="shared" si="70"/>
        <v>hydro_2023_5</v>
      </c>
      <c r="Q306" s="87">
        <f>INDEX(elcc!G:G,MATCH(P306,elcc!D:D,0))</f>
        <v>0.69</v>
      </c>
      <c r="R306" s="89">
        <f t="shared" si="71"/>
        <v>1</v>
      </c>
      <c r="S306" s="89" t="s">
        <v>6314</v>
      </c>
      <c r="T306" s="89" t="s">
        <v>6314</v>
      </c>
      <c r="U306" s="90" t="str">
        <f t="shared" si="72"/>
        <v>ok</v>
      </c>
      <c r="V306" s="63" t="str">
        <f>INDEX(resources!F:F,MATCH(B306,resources!B:B,0))</f>
        <v>physical</v>
      </c>
      <c r="W306" s="110">
        <f t="shared" si="73"/>
        <v>1</v>
      </c>
      <c r="X306" s="110">
        <f t="shared" si="74"/>
        <v>0</v>
      </c>
      <c r="Y306" s="110" t="str">
        <f t="shared" si="75"/>
        <v>COVERD_2_HCKHY1_energy_PCE40002_CONFIDENTIAL</v>
      </c>
      <c r="Z306" s="110">
        <f>IF(COUNTIFS($Y$2:Y306,Y306)=1,1,0)</f>
        <v>0</v>
      </c>
      <c r="AA306" s="110">
        <f>SUM($Z$2:Z306)*Z306</f>
        <v>0</v>
      </c>
      <c r="AB306" s="110">
        <f>COUNTIFS(resources!B:B,B306)</f>
        <v>1</v>
      </c>
      <c r="AC306" s="110">
        <f t="shared" si="76"/>
        <v>1</v>
      </c>
      <c r="AD306" s="110">
        <f t="shared" si="77"/>
        <v>1</v>
      </c>
      <c r="AE306" s="110">
        <f t="shared" si="78"/>
        <v>0</v>
      </c>
      <c r="AF306" s="110">
        <f t="shared" si="79"/>
        <v>1</v>
      </c>
      <c r="AG306" s="110">
        <f t="shared" si="80"/>
        <v>0</v>
      </c>
      <c r="AH306" s="110">
        <f t="shared" si="81"/>
        <v>0</v>
      </c>
      <c r="AI306" s="110">
        <f t="shared" si="82"/>
        <v>1</v>
      </c>
      <c r="AJ306" s="100">
        <f>ROW()</f>
        <v>306</v>
      </c>
      <c r="AK306" s="100" t="e">
        <f>INDEX('BadRows RECART'!$C$2:$C$1207,MATCH(monthly_gwh_mw!AJ306,'BadRows RECART'!$D$2:$D$1207,0))</f>
        <v>#N/A</v>
      </c>
    </row>
    <row r="307" spans="1:37" ht="20">
      <c r="A307" s="106" t="s">
        <v>3907</v>
      </c>
      <c r="B307" s="106" t="s">
        <v>1501</v>
      </c>
      <c r="C307" s="106" t="s">
        <v>6296</v>
      </c>
      <c r="D307" s="168">
        <v>2023</v>
      </c>
      <c r="E307" s="168">
        <v>6</v>
      </c>
      <c r="F307" s="199">
        <v>1.3878000000000057</v>
      </c>
      <c r="G307" s="212" t="s">
        <v>6314</v>
      </c>
      <c r="H307" s="212" t="s">
        <v>6314</v>
      </c>
      <c r="I307" s="106" t="s">
        <v>556</v>
      </c>
      <c r="K307" s="83" t="s">
        <v>6314</v>
      </c>
      <c r="L307" s="83" t="s">
        <v>6314</v>
      </c>
      <c r="M307" s="45" t="str">
        <f>IF(
ISNA(INDEX(resources!E:E,MATCH(B307,resources!B:B,0))),"fillme",
INDEX(resources!E:E,MATCH(B307,resources!B:B,0)))</f>
        <v>CAISO_Hydro</v>
      </c>
      <c r="N307" s="45">
        <f>IF(
ISNA(INDEX(resources!J:J,MATCH(B307,resources!B:B,0))),"fillme",
INDEX(resources!J:J,MATCH(B307,resources!B:B,0)))</f>
        <v>1</v>
      </c>
      <c r="O307" s="83" t="str">
        <f>IFERROR(INDEX(resources!K:K,MATCH(B307,resources!B:B,0)),"fillme")</f>
        <v>hydro</v>
      </c>
      <c r="P307" s="89" t="str">
        <f t="shared" si="70"/>
        <v>hydro_2023_6</v>
      </c>
      <c r="Q307" s="87">
        <f>INDEX(elcc!G:G,MATCH(P307,elcc!D:D,0))</f>
        <v>0.74</v>
      </c>
      <c r="R307" s="89">
        <f t="shared" si="71"/>
        <v>1</v>
      </c>
      <c r="S307" s="89" t="s">
        <v>6314</v>
      </c>
      <c r="T307" s="89" t="s">
        <v>6314</v>
      </c>
      <c r="U307" s="90" t="str">
        <f t="shared" si="72"/>
        <v>ok</v>
      </c>
      <c r="V307" s="63" t="str">
        <f>INDEX(resources!F:F,MATCH(B307,resources!B:B,0))</f>
        <v>physical</v>
      </c>
      <c r="W307" s="110">
        <f t="shared" si="73"/>
        <v>1</v>
      </c>
      <c r="X307" s="110">
        <f t="shared" si="74"/>
        <v>0</v>
      </c>
      <c r="Y307" s="110" t="str">
        <f t="shared" si="75"/>
        <v>COVERD_2_HCKHY1_energy_PCE40002_CONFIDENTIAL</v>
      </c>
      <c r="Z307" s="110">
        <f>IF(COUNTIFS($Y$2:Y307,Y307)=1,1,0)</f>
        <v>0</v>
      </c>
      <c r="AA307" s="110">
        <f>SUM($Z$2:Z307)*Z307</f>
        <v>0</v>
      </c>
      <c r="AB307" s="110">
        <f>COUNTIFS(resources!B:B,B307)</f>
        <v>1</v>
      </c>
      <c r="AC307" s="110">
        <f t="shared" si="76"/>
        <v>1</v>
      </c>
      <c r="AD307" s="110">
        <f t="shared" si="77"/>
        <v>1</v>
      </c>
      <c r="AE307" s="110">
        <f t="shared" si="78"/>
        <v>0</v>
      </c>
      <c r="AF307" s="110">
        <f t="shared" si="79"/>
        <v>1</v>
      </c>
      <c r="AG307" s="110">
        <f t="shared" si="80"/>
        <v>0</v>
      </c>
      <c r="AH307" s="110">
        <f t="shared" si="81"/>
        <v>0</v>
      </c>
      <c r="AI307" s="110">
        <f t="shared" si="82"/>
        <v>1</v>
      </c>
      <c r="AJ307" s="100">
        <f>ROW()</f>
        <v>307</v>
      </c>
      <c r="AK307" s="100" t="e">
        <f>INDEX('BadRows RECART'!$C$2:$C$1207,MATCH(monthly_gwh_mw!AJ307,'BadRows RECART'!$D$2:$D$1207,0))</f>
        <v>#N/A</v>
      </c>
    </row>
    <row r="308" spans="1:37" ht="20">
      <c r="A308" s="106" t="s">
        <v>3907</v>
      </c>
      <c r="B308" s="106" t="s">
        <v>1501</v>
      </c>
      <c r="C308" s="106" t="s">
        <v>6296</v>
      </c>
      <c r="D308" s="168">
        <v>2023</v>
      </c>
      <c r="E308" s="168">
        <v>7</v>
      </c>
      <c r="F308" s="199">
        <v>0.10601999999999934</v>
      </c>
      <c r="G308" s="212" t="s">
        <v>6314</v>
      </c>
      <c r="H308" s="212" t="s">
        <v>6314</v>
      </c>
      <c r="I308" s="106" t="s">
        <v>556</v>
      </c>
      <c r="K308" s="83" t="s">
        <v>6314</v>
      </c>
      <c r="L308" s="83" t="s">
        <v>6314</v>
      </c>
      <c r="M308" s="45" t="str">
        <f>IF(
ISNA(INDEX(resources!E:E,MATCH(B308,resources!B:B,0))),"fillme",
INDEX(resources!E:E,MATCH(B308,resources!B:B,0)))</f>
        <v>CAISO_Hydro</v>
      </c>
      <c r="N308" s="45">
        <f>IF(
ISNA(INDEX(resources!J:J,MATCH(B308,resources!B:B,0))),"fillme",
INDEX(resources!J:J,MATCH(B308,resources!B:B,0)))</f>
        <v>1</v>
      </c>
      <c r="O308" s="83" t="str">
        <f>IFERROR(INDEX(resources!K:K,MATCH(B308,resources!B:B,0)),"fillme")</f>
        <v>hydro</v>
      </c>
      <c r="P308" s="89" t="str">
        <f t="shared" si="70"/>
        <v>hydro_2023_7</v>
      </c>
      <c r="Q308" s="87">
        <f>INDEX(elcc!G:G,MATCH(P308,elcc!D:D,0))</f>
        <v>0.73</v>
      </c>
      <c r="R308" s="89">
        <f t="shared" si="71"/>
        <v>1</v>
      </c>
      <c r="S308" s="89" t="s">
        <v>6314</v>
      </c>
      <c r="T308" s="89" t="s">
        <v>6314</v>
      </c>
      <c r="U308" s="90" t="str">
        <f t="shared" si="72"/>
        <v>ok</v>
      </c>
      <c r="V308" s="63" t="str">
        <f>INDEX(resources!F:F,MATCH(B308,resources!B:B,0))</f>
        <v>physical</v>
      </c>
      <c r="W308" s="110">
        <f t="shared" si="73"/>
        <v>1</v>
      </c>
      <c r="X308" s="110">
        <f t="shared" si="74"/>
        <v>0</v>
      </c>
      <c r="Y308" s="110" t="str">
        <f t="shared" si="75"/>
        <v>COVERD_2_HCKHY1_energy_PCE40002_CONFIDENTIAL</v>
      </c>
      <c r="Z308" s="110">
        <f>IF(COUNTIFS($Y$2:Y308,Y308)=1,1,0)</f>
        <v>0</v>
      </c>
      <c r="AA308" s="110">
        <f>SUM($Z$2:Z308)*Z308</f>
        <v>0</v>
      </c>
      <c r="AB308" s="110">
        <f>COUNTIFS(resources!B:B,B308)</f>
        <v>1</v>
      </c>
      <c r="AC308" s="110">
        <f t="shared" si="76"/>
        <v>1</v>
      </c>
      <c r="AD308" s="110">
        <f t="shared" si="77"/>
        <v>1</v>
      </c>
      <c r="AE308" s="110">
        <f t="shared" si="78"/>
        <v>0</v>
      </c>
      <c r="AF308" s="110">
        <f t="shared" si="79"/>
        <v>1</v>
      </c>
      <c r="AG308" s="110">
        <f t="shared" si="80"/>
        <v>0</v>
      </c>
      <c r="AH308" s="110">
        <f t="shared" si="81"/>
        <v>0</v>
      </c>
      <c r="AI308" s="110">
        <f t="shared" si="82"/>
        <v>1</v>
      </c>
      <c r="AJ308" s="100">
        <f>ROW()</f>
        <v>308</v>
      </c>
      <c r="AK308" s="100" t="e">
        <f>INDEX('BadRows RECART'!$C$2:$C$1207,MATCH(monthly_gwh_mw!AJ308,'BadRows RECART'!$D$2:$D$1207,0))</f>
        <v>#N/A</v>
      </c>
    </row>
    <row r="309" spans="1:37" ht="20">
      <c r="A309" s="106" t="s">
        <v>3907</v>
      </c>
      <c r="B309" s="106" t="s">
        <v>1501</v>
      </c>
      <c r="C309" s="106" t="s">
        <v>6296</v>
      </c>
      <c r="D309" s="168">
        <v>2023</v>
      </c>
      <c r="E309" s="168">
        <v>8</v>
      </c>
      <c r="F309" s="199">
        <v>3.9060000000000941E-2</v>
      </c>
      <c r="G309" s="212" t="s">
        <v>6314</v>
      </c>
      <c r="H309" s="212" t="s">
        <v>6314</v>
      </c>
      <c r="I309" s="106" t="s">
        <v>556</v>
      </c>
      <c r="K309" s="83" t="s">
        <v>6314</v>
      </c>
      <c r="L309" s="83" t="s">
        <v>6314</v>
      </c>
      <c r="M309" s="45" t="str">
        <f>IF(
ISNA(INDEX(resources!E:E,MATCH(B309,resources!B:B,0))),"fillme",
INDEX(resources!E:E,MATCH(B309,resources!B:B,0)))</f>
        <v>CAISO_Hydro</v>
      </c>
      <c r="N309" s="45">
        <f>IF(
ISNA(INDEX(resources!J:J,MATCH(B309,resources!B:B,0))),"fillme",
INDEX(resources!J:J,MATCH(B309,resources!B:B,0)))</f>
        <v>1</v>
      </c>
      <c r="O309" s="83" t="str">
        <f>IFERROR(INDEX(resources!K:K,MATCH(B309,resources!B:B,0)),"fillme")</f>
        <v>hydro</v>
      </c>
      <c r="P309" s="89" t="str">
        <f t="shared" ref="P309:P372" si="83">O309&amp;"_"&amp;D309&amp;"_"&amp;E309</f>
        <v>hydro_2023_8</v>
      </c>
      <c r="Q309" s="87">
        <f>INDEX(elcc!G:G,MATCH(P309,elcc!D:D,0))</f>
        <v>0.72</v>
      </c>
      <c r="R309" s="89">
        <f t="shared" ref="R309:R372" si="84">IF(O309="battery",MIN(1,J309/4),1)</f>
        <v>1</v>
      </c>
      <c r="S309" s="89" t="s">
        <v>6314</v>
      </c>
      <c r="T309" s="89" t="s">
        <v>6314</v>
      </c>
      <c r="U309" s="90" t="str">
        <f t="shared" ref="U309:U372" si="85">IF(ISERROR(T309),"error in NQC data entry; please check blue and purple data entered. You need to provide either a contracted NQC value in Column G, or allow the template to calculate one using Columns H,L,Q, and R","ok")</f>
        <v>ok</v>
      </c>
      <c r="V309" s="63" t="str">
        <f>INDEX(resources!F:F,MATCH(B309,resources!B:B,0))</f>
        <v>physical</v>
      </c>
      <c r="W309" s="110">
        <f t="shared" ref="W309:W372" si="86">(F309&gt;0)*1</f>
        <v>1</v>
      </c>
      <c r="X309" s="110">
        <f t="shared" ref="X309:X372" si="87">COUNTIFS(G309:H309,"&gt;0")</f>
        <v>0</v>
      </c>
      <c r="Y309" s="110" t="str">
        <f t="shared" ref="Y309:Y372" si="88">B309&amp;"_"&amp;C309&amp;"_"&amp;K309</f>
        <v>COVERD_2_HCKHY1_energy_PCE40002_CONFIDENTIAL</v>
      </c>
      <c r="Z309" s="110">
        <f>IF(COUNTIFS($Y$2:Y309,Y309)=1,1,0)</f>
        <v>0</v>
      </c>
      <c r="AA309" s="110">
        <f>SUM($Z$2:Z309)*Z309</f>
        <v>0</v>
      </c>
      <c r="AB309" s="110">
        <f>COUNTIFS(resources!B:B,B309)</f>
        <v>1</v>
      </c>
      <c r="AC309" s="110">
        <f t="shared" ref="AC309:AC372" si="89">AND(ISNUMBER(D309),(D309&gt;2019))*1</f>
        <v>1</v>
      </c>
      <c r="AD309" s="110">
        <f t="shared" ref="AD309:AD372" si="90">AND(ISNUMBER(E309),E309&gt;=1,E309&lt;=12)*1</f>
        <v>1</v>
      </c>
      <c r="AE309" s="110">
        <f t="shared" ref="AE309:AE372" si="91">AND(COUNT(G309:H309)=1,COUNT(F309)=1)*1</f>
        <v>0</v>
      </c>
      <c r="AF309" s="110">
        <f t="shared" ref="AF309:AF372" si="92">(COUNTIFS(K309:O309,"fillme")=0)*1</f>
        <v>1</v>
      </c>
      <c r="AG309" s="110">
        <f t="shared" ref="AG309:AG372" si="93">ISNUMBER(L309)*1</f>
        <v>0</v>
      </c>
      <c r="AH309" s="110">
        <f t="shared" ref="AH309:AH372" si="94">NOT(AND(G309&gt;0,H309&gt;0))*1</f>
        <v>0</v>
      </c>
      <c r="AI309" s="110">
        <f t="shared" ref="AI309:AI372" si="95">(U309="ok")*1</f>
        <v>1</v>
      </c>
      <c r="AJ309" s="100">
        <f>ROW()</f>
        <v>309</v>
      </c>
      <c r="AK309" s="100" t="e">
        <f>INDEX('BadRows RECART'!$C$2:$C$1207,MATCH(monthly_gwh_mw!AJ309,'BadRows RECART'!$D$2:$D$1207,0))</f>
        <v>#N/A</v>
      </c>
    </row>
    <row r="310" spans="1:37" ht="20">
      <c r="A310" s="106" t="s">
        <v>3907</v>
      </c>
      <c r="B310" s="106" t="s">
        <v>1501</v>
      </c>
      <c r="C310" s="106" t="s">
        <v>6296</v>
      </c>
      <c r="D310" s="168">
        <v>2023</v>
      </c>
      <c r="E310" s="168">
        <v>9</v>
      </c>
      <c r="F310" s="199">
        <v>0</v>
      </c>
      <c r="G310" s="212" t="s">
        <v>6314</v>
      </c>
      <c r="H310" s="212" t="s">
        <v>6314</v>
      </c>
      <c r="I310" s="106" t="s">
        <v>556</v>
      </c>
      <c r="K310" s="83" t="s">
        <v>6314</v>
      </c>
      <c r="L310" s="83" t="s">
        <v>6314</v>
      </c>
      <c r="M310" s="45" t="str">
        <f>IF(
ISNA(INDEX(resources!E:E,MATCH(B310,resources!B:B,0))),"fillme",
INDEX(resources!E:E,MATCH(B310,resources!B:B,0)))</f>
        <v>CAISO_Hydro</v>
      </c>
      <c r="N310" s="45">
        <f>IF(
ISNA(INDEX(resources!J:J,MATCH(B310,resources!B:B,0))),"fillme",
INDEX(resources!J:J,MATCH(B310,resources!B:B,0)))</f>
        <v>1</v>
      </c>
      <c r="O310" s="83" t="str">
        <f>IFERROR(INDEX(resources!K:K,MATCH(B310,resources!B:B,0)),"fillme")</f>
        <v>hydro</v>
      </c>
      <c r="P310" s="89" t="str">
        <f t="shared" si="83"/>
        <v>hydro_2023_9</v>
      </c>
      <c r="Q310" s="87">
        <f>INDEX(elcc!G:G,MATCH(P310,elcc!D:D,0))</f>
        <v>0.71</v>
      </c>
      <c r="R310" s="89">
        <f t="shared" si="84"/>
        <v>1</v>
      </c>
      <c r="S310" s="89" t="s">
        <v>6314</v>
      </c>
      <c r="T310" s="89" t="s">
        <v>6314</v>
      </c>
      <c r="U310" s="90" t="str">
        <f t="shared" si="85"/>
        <v>ok</v>
      </c>
      <c r="V310" s="63" t="str">
        <f>INDEX(resources!F:F,MATCH(B310,resources!B:B,0))</f>
        <v>physical</v>
      </c>
      <c r="W310" s="110">
        <f t="shared" si="86"/>
        <v>0</v>
      </c>
      <c r="X310" s="110">
        <f t="shared" si="87"/>
        <v>0</v>
      </c>
      <c r="Y310" s="110" t="str">
        <f t="shared" si="88"/>
        <v>COVERD_2_HCKHY1_energy_PCE40002_CONFIDENTIAL</v>
      </c>
      <c r="Z310" s="110">
        <f>IF(COUNTIFS($Y$2:Y310,Y310)=1,1,0)</f>
        <v>0</v>
      </c>
      <c r="AA310" s="110">
        <f>SUM($Z$2:Z310)*Z310</f>
        <v>0</v>
      </c>
      <c r="AB310" s="110">
        <f>COUNTIFS(resources!B:B,B310)</f>
        <v>1</v>
      </c>
      <c r="AC310" s="110">
        <f t="shared" si="89"/>
        <v>1</v>
      </c>
      <c r="AD310" s="110">
        <f t="shared" si="90"/>
        <v>1</v>
      </c>
      <c r="AE310" s="110">
        <f t="shared" si="91"/>
        <v>0</v>
      </c>
      <c r="AF310" s="110">
        <f t="shared" si="92"/>
        <v>1</v>
      </c>
      <c r="AG310" s="110">
        <f t="shared" si="93"/>
        <v>0</v>
      </c>
      <c r="AH310" s="110">
        <f t="shared" si="94"/>
        <v>0</v>
      </c>
      <c r="AI310" s="110">
        <f t="shared" si="95"/>
        <v>1</v>
      </c>
      <c r="AJ310" s="100">
        <f>ROW()</f>
        <v>310</v>
      </c>
      <c r="AK310" s="100" t="e">
        <f>INDEX('BadRows RECART'!$C$2:$C$1207,MATCH(monthly_gwh_mw!AJ310,'BadRows RECART'!$D$2:$D$1207,0))</f>
        <v>#N/A</v>
      </c>
    </row>
    <row r="311" spans="1:37" ht="20">
      <c r="A311" s="106" t="s">
        <v>3907</v>
      </c>
      <c r="B311" s="106" t="s">
        <v>1501</v>
      </c>
      <c r="C311" s="106" t="s">
        <v>6296</v>
      </c>
      <c r="D311" s="168">
        <v>2023</v>
      </c>
      <c r="E311" s="168">
        <v>10</v>
      </c>
      <c r="F311" s="199">
        <v>0</v>
      </c>
      <c r="G311" s="212" t="s">
        <v>6314</v>
      </c>
      <c r="H311" s="212" t="s">
        <v>6314</v>
      </c>
      <c r="I311" s="106" t="s">
        <v>556</v>
      </c>
      <c r="K311" s="83" t="s">
        <v>6314</v>
      </c>
      <c r="L311" s="83" t="s">
        <v>6314</v>
      </c>
      <c r="M311" s="45" t="str">
        <f>IF(
ISNA(INDEX(resources!E:E,MATCH(B311,resources!B:B,0))),"fillme",
INDEX(resources!E:E,MATCH(B311,resources!B:B,0)))</f>
        <v>CAISO_Hydro</v>
      </c>
      <c r="N311" s="45">
        <f>IF(
ISNA(INDEX(resources!J:J,MATCH(B311,resources!B:B,0))),"fillme",
INDEX(resources!J:J,MATCH(B311,resources!B:B,0)))</f>
        <v>1</v>
      </c>
      <c r="O311" s="83" t="str">
        <f>IFERROR(INDEX(resources!K:K,MATCH(B311,resources!B:B,0)),"fillme")</f>
        <v>hydro</v>
      </c>
      <c r="P311" s="89" t="str">
        <f t="shared" si="83"/>
        <v>hydro_2023_10</v>
      </c>
      <c r="Q311" s="87">
        <f>INDEX(elcc!G:G,MATCH(P311,elcc!D:D,0))</f>
        <v>0.64</v>
      </c>
      <c r="R311" s="89">
        <f t="shared" si="84"/>
        <v>1</v>
      </c>
      <c r="S311" s="89" t="s">
        <v>6314</v>
      </c>
      <c r="T311" s="89" t="s">
        <v>6314</v>
      </c>
      <c r="U311" s="90" t="str">
        <f t="shared" si="85"/>
        <v>ok</v>
      </c>
      <c r="V311" s="63" t="str">
        <f>INDEX(resources!F:F,MATCH(B311,resources!B:B,0))</f>
        <v>physical</v>
      </c>
      <c r="W311" s="110">
        <f t="shared" si="86"/>
        <v>0</v>
      </c>
      <c r="X311" s="110">
        <f t="shared" si="87"/>
        <v>0</v>
      </c>
      <c r="Y311" s="110" t="str">
        <f t="shared" si="88"/>
        <v>COVERD_2_HCKHY1_energy_PCE40002_CONFIDENTIAL</v>
      </c>
      <c r="Z311" s="110">
        <f>IF(COUNTIFS($Y$2:Y311,Y311)=1,1,0)</f>
        <v>0</v>
      </c>
      <c r="AA311" s="110">
        <f>SUM($Z$2:Z311)*Z311</f>
        <v>0</v>
      </c>
      <c r="AB311" s="110">
        <f>COUNTIFS(resources!B:B,B311)</f>
        <v>1</v>
      </c>
      <c r="AC311" s="110">
        <f t="shared" si="89"/>
        <v>1</v>
      </c>
      <c r="AD311" s="110">
        <f t="shared" si="90"/>
        <v>1</v>
      </c>
      <c r="AE311" s="110">
        <f t="shared" si="91"/>
        <v>0</v>
      </c>
      <c r="AF311" s="110">
        <f t="shared" si="92"/>
        <v>1</v>
      </c>
      <c r="AG311" s="110">
        <f t="shared" si="93"/>
        <v>0</v>
      </c>
      <c r="AH311" s="110">
        <f t="shared" si="94"/>
        <v>0</v>
      </c>
      <c r="AI311" s="110">
        <f t="shared" si="95"/>
        <v>1</v>
      </c>
      <c r="AJ311" s="100">
        <f>ROW()</f>
        <v>311</v>
      </c>
      <c r="AK311" s="100" t="e">
        <f>INDEX('BadRows RECART'!$C$2:$C$1207,MATCH(monthly_gwh_mw!AJ311,'BadRows RECART'!$D$2:$D$1207,0))</f>
        <v>#N/A</v>
      </c>
    </row>
    <row r="312" spans="1:37" ht="20">
      <c r="A312" s="106" t="s">
        <v>3907</v>
      </c>
      <c r="B312" s="106" t="s">
        <v>1501</v>
      </c>
      <c r="C312" s="106" t="s">
        <v>6296</v>
      </c>
      <c r="D312" s="168">
        <v>2023</v>
      </c>
      <c r="E312" s="168">
        <v>11</v>
      </c>
      <c r="F312" s="199">
        <v>0.11880000000000189</v>
      </c>
      <c r="G312" s="212" t="s">
        <v>6314</v>
      </c>
      <c r="H312" s="212" t="s">
        <v>6314</v>
      </c>
      <c r="I312" s="106" t="s">
        <v>556</v>
      </c>
      <c r="K312" s="83" t="s">
        <v>6314</v>
      </c>
      <c r="L312" s="83" t="s">
        <v>6314</v>
      </c>
      <c r="M312" s="45" t="str">
        <f>IF(
ISNA(INDEX(resources!E:E,MATCH(B312,resources!B:B,0))),"fillme",
INDEX(resources!E:E,MATCH(B312,resources!B:B,0)))</f>
        <v>CAISO_Hydro</v>
      </c>
      <c r="N312" s="45">
        <f>IF(
ISNA(INDEX(resources!J:J,MATCH(B312,resources!B:B,0))),"fillme",
INDEX(resources!J:J,MATCH(B312,resources!B:B,0)))</f>
        <v>1</v>
      </c>
      <c r="O312" s="83" t="str">
        <f>IFERROR(INDEX(resources!K:K,MATCH(B312,resources!B:B,0)),"fillme")</f>
        <v>hydro</v>
      </c>
      <c r="P312" s="89" t="str">
        <f t="shared" si="83"/>
        <v>hydro_2023_11</v>
      </c>
      <c r="Q312" s="87">
        <f>INDEX(elcc!G:G,MATCH(P312,elcc!D:D,0))</f>
        <v>0.56000000000000005</v>
      </c>
      <c r="R312" s="89">
        <f t="shared" si="84"/>
        <v>1</v>
      </c>
      <c r="S312" s="89" t="s">
        <v>6314</v>
      </c>
      <c r="T312" s="89" t="s">
        <v>6314</v>
      </c>
      <c r="U312" s="90" t="str">
        <f t="shared" si="85"/>
        <v>ok</v>
      </c>
      <c r="V312" s="63" t="str">
        <f>INDEX(resources!F:F,MATCH(B312,resources!B:B,0))</f>
        <v>physical</v>
      </c>
      <c r="W312" s="110">
        <f t="shared" si="86"/>
        <v>1</v>
      </c>
      <c r="X312" s="110">
        <f t="shared" si="87"/>
        <v>0</v>
      </c>
      <c r="Y312" s="110" t="str">
        <f t="shared" si="88"/>
        <v>COVERD_2_HCKHY1_energy_PCE40002_CONFIDENTIAL</v>
      </c>
      <c r="Z312" s="110">
        <f>IF(COUNTIFS($Y$2:Y312,Y312)=1,1,0)</f>
        <v>0</v>
      </c>
      <c r="AA312" s="110">
        <f>SUM($Z$2:Z312)*Z312</f>
        <v>0</v>
      </c>
      <c r="AB312" s="110">
        <f>COUNTIFS(resources!B:B,B312)</f>
        <v>1</v>
      </c>
      <c r="AC312" s="110">
        <f t="shared" si="89"/>
        <v>1</v>
      </c>
      <c r="AD312" s="110">
        <f t="shared" si="90"/>
        <v>1</v>
      </c>
      <c r="AE312" s="110">
        <f t="shared" si="91"/>
        <v>0</v>
      </c>
      <c r="AF312" s="110">
        <f t="shared" si="92"/>
        <v>1</v>
      </c>
      <c r="AG312" s="110">
        <f t="shared" si="93"/>
        <v>0</v>
      </c>
      <c r="AH312" s="110">
        <f t="shared" si="94"/>
        <v>0</v>
      </c>
      <c r="AI312" s="110">
        <f t="shared" si="95"/>
        <v>1</v>
      </c>
      <c r="AJ312" s="100">
        <f>ROW()</f>
        <v>312</v>
      </c>
      <c r="AK312" s="100" t="e">
        <f>INDEX('BadRows RECART'!$C$2:$C$1207,MATCH(monthly_gwh_mw!AJ312,'BadRows RECART'!$D$2:$D$1207,0))</f>
        <v>#N/A</v>
      </c>
    </row>
    <row r="313" spans="1:37" ht="20">
      <c r="A313" s="106" t="s">
        <v>3907</v>
      </c>
      <c r="B313" s="106" t="s">
        <v>1501</v>
      </c>
      <c r="C313" s="106" t="s">
        <v>6296</v>
      </c>
      <c r="D313" s="168">
        <v>2023</v>
      </c>
      <c r="E313" s="168">
        <v>12</v>
      </c>
      <c r="F313" s="199">
        <v>0.95863499999999091</v>
      </c>
      <c r="G313" s="212" t="s">
        <v>6314</v>
      </c>
      <c r="H313" s="212" t="s">
        <v>6314</v>
      </c>
      <c r="I313" s="106" t="s">
        <v>556</v>
      </c>
      <c r="K313" s="83" t="s">
        <v>6314</v>
      </c>
      <c r="L313" s="83" t="s">
        <v>6314</v>
      </c>
      <c r="M313" s="45" t="str">
        <f>IF(
ISNA(INDEX(resources!E:E,MATCH(B313,resources!B:B,0))),"fillme",
INDEX(resources!E:E,MATCH(B313,resources!B:B,0)))</f>
        <v>CAISO_Hydro</v>
      </c>
      <c r="N313" s="45">
        <f>IF(
ISNA(INDEX(resources!J:J,MATCH(B313,resources!B:B,0))),"fillme",
INDEX(resources!J:J,MATCH(B313,resources!B:B,0)))</f>
        <v>1</v>
      </c>
      <c r="O313" s="83" t="str">
        <f>IFERROR(INDEX(resources!K:K,MATCH(B313,resources!B:B,0)),"fillme")</f>
        <v>hydro</v>
      </c>
      <c r="P313" s="89" t="str">
        <f t="shared" si="83"/>
        <v>hydro_2023_12</v>
      </c>
      <c r="Q313" s="87">
        <f>INDEX(elcc!G:G,MATCH(P313,elcc!D:D,0))</f>
        <v>0.64</v>
      </c>
      <c r="R313" s="89">
        <f t="shared" si="84"/>
        <v>1</v>
      </c>
      <c r="S313" s="89" t="s">
        <v>6314</v>
      </c>
      <c r="T313" s="89" t="s">
        <v>6314</v>
      </c>
      <c r="U313" s="90" t="str">
        <f t="shared" si="85"/>
        <v>ok</v>
      </c>
      <c r="V313" s="63" t="str">
        <f>INDEX(resources!F:F,MATCH(B313,resources!B:B,0))</f>
        <v>physical</v>
      </c>
      <c r="W313" s="110">
        <f t="shared" si="86"/>
        <v>1</v>
      </c>
      <c r="X313" s="110">
        <f t="shared" si="87"/>
        <v>0</v>
      </c>
      <c r="Y313" s="110" t="str">
        <f t="shared" si="88"/>
        <v>COVERD_2_HCKHY1_energy_PCE40002_CONFIDENTIAL</v>
      </c>
      <c r="Z313" s="110">
        <f>IF(COUNTIFS($Y$2:Y313,Y313)=1,1,0)</f>
        <v>0</v>
      </c>
      <c r="AA313" s="110">
        <f>SUM($Z$2:Z313)*Z313</f>
        <v>0</v>
      </c>
      <c r="AB313" s="110">
        <f>COUNTIFS(resources!B:B,B313)</f>
        <v>1</v>
      </c>
      <c r="AC313" s="110">
        <f t="shared" si="89"/>
        <v>1</v>
      </c>
      <c r="AD313" s="110">
        <f t="shared" si="90"/>
        <v>1</v>
      </c>
      <c r="AE313" s="110">
        <f t="shared" si="91"/>
        <v>0</v>
      </c>
      <c r="AF313" s="110">
        <f t="shared" si="92"/>
        <v>1</v>
      </c>
      <c r="AG313" s="110">
        <f t="shared" si="93"/>
        <v>0</v>
      </c>
      <c r="AH313" s="110">
        <f t="shared" si="94"/>
        <v>0</v>
      </c>
      <c r="AI313" s="110">
        <f t="shared" si="95"/>
        <v>1</v>
      </c>
      <c r="AJ313" s="100">
        <f>ROW()</f>
        <v>313</v>
      </c>
      <c r="AK313" s="100" t="e">
        <f>INDEX('BadRows RECART'!$C$2:$C$1207,MATCH(monthly_gwh_mw!AJ313,'BadRows RECART'!$D$2:$D$1207,0))</f>
        <v>#N/A</v>
      </c>
    </row>
    <row r="314" spans="1:37" ht="20">
      <c r="A314" s="106" t="s">
        <v>3907</v>
      </c>
      <c r="B314" s="106" t="s">
        <v>1501</v>
      </c>
      <c r="C314" s="106" t="s">
        <v>6296</v>
      </c>
      <c r="D314" s="168">
        <v>2024</v>
      </c>
      <c r="E314" s="168">
        <v>1</v>
      </c>
      <c r="F314" s="199">
        <v>2.4942599999999802</v>
      </c>
      <c r="G314" s="212" t="s">
        <v>6314</v>
      </c>
      <c r="H314" s="212" t="s">
        <v>6314</v>
      </c>
      <c r="I314" s="106" t="s">
        <v>556</v>
      </c>
      <c r="K314" s="83" t="s">
        <v>6314</v>
      </c>
      <c r="L314" s="83" t="s">
        <v>6314</v>
      </c>
      <c r="M314" s="45" t="str">
        <f>IF(
ISNA(INDEX(resources!E:E,MATCH(B314,resources!B:B,0))),"fillme",
INDEX(resources!E:E,MATCH(B314,resources!B:B,0)))</f>
        <v>CAISO_Hydro</v>
      </c>
      <c r="N314" s="45">
        <f>IF(
ISNA(INDEX(resources!J:J,MATCH(B314,resources!B:B,0))),"fillme",
INDEX(resources!J:J,MATCH(B314,resources!B:B,0)))</f>
        <v>1</v>
      </c>
      <c r="O314" s="83" t="str">
        <f>IFERROR(INDEX(resources!K:K,MATCH(B314,resources!B:B,0)),"fillme")</f>
        <v>hydro</v>
      </c>
      <c r="P314" s="89" t="str">
        <f t="shared" si="83"/>
        <v>hydro_2024_1</v>
      </c>
      <c r="Q314" s="87">
        <f>INDEX(elcc!G:G,MATCH(P314,elcc!D:D,0))</f>
        <v>0.6</v>
      </c>
      <c r="R314" s="89">
        <f t="shared" si="84"/>
        <v>1</v>
      </c>
      <c r="S314" s="89" t="s">
        <v>6314</v>
      </c>
      <c r="T314" s="89" t="s">
        <v>6314</v>
      </c>
      <c r="U314" s="90" t="str">
        <f t="shared" si="85"/>
        <v>ok</v>
      </c>
      <c r="V314" s="63" t="str">
        <f>INDEX(resources!F:F,MATCH(B314,resources!B:B,0))</f>
        <v>physical</v>
      </c>
      <c r="W314" s="110">
        <f t="shared" si="86"/>
        <v>1</v>
      </c>
      <c r="X314" s="110">
        <f t="shared" si="87"/>
        <v>0</v>
      </c>
      <c r="Y314" s="110" t="str">
        <f t="shared" si="88"/>
        <v>COVERD_2_HCKHY1_energy_PCE40002_CONFIDENTIAL</v>
      </c>
      <c r="Z314" s="110">
        <f>IF(COUNTIFS($Y$2:Y314,Y314)=1,1,0)</f>
        <v>0</v>
      </c>
      <c r="AA314" s="110">
        <f>SUM($Z$2:Z314)*Z314</f>
        <v>0</v>
      </c>
      <c r="AB314" s="110">
        <f>COUNTIFS(resources!B:B,B314)</f>
        <v>1</v>
      </c>
      <c r="AC314" s="110">
        <f t="shared" si="89"/>
        <v>1</v>
      </c>
      <c r="AD314" s="110">
        <f t="shared" si="90"/>
        <v>1</v>
      </c>
      <c r="AE314" s="110">
        <f t="shared" si="91"/>
        <v>0</v>
      </c>
      <c r="AF314" s="110">
        <f t="shared" si="92"/>
        <v>1</v>
      </c>
      <c r="AG314" s="110">
        <f t="shared" si="93"/>
        <v>0</v>
      </c>
      <c r="AH314" s="110">
        <f t="shared" si="94"/>
        <v>0</v>
      </c>
      <c r="AI314" s="110">
        <f t="shared" si="95"/>
        <v>1</v>
      </c>
      <c r="AJ314" s="100">
        <f>ROW()</f>
        <v>314</v>
      </c>
      <c r="AK314" s="100" t="e">
        <f>INDEX('BadRows RECART'!$C$2:$C$1207,MATCH(monthly_gwh_mw!AJ314,'BadRows RECART'!$D$2:$D$1207,0))</f>
        <v>#N/A</v>
      </c>
    </row>
    <row r="315" spans="1:37" ht="20">
      <c r="A315" s="106" t="s">
        <v>3907</v>
      </c>
      <c r="B315" s="106" t="s">
        <v>1501</v>
      </c>
      <c r="C315" s="106" t="s">
        <v>6296</v>
      </c>
      <c r="D315" s="168">
        <v>2024</v>
      </c>
      <c r="E315" s="168">
        <v>2</v>
      </c>
      <c r="F315" s="199">
        <v>3.4171200000000197</v>
      </c>
      <c r="G315" s="212" t="s">
        <v>6314</v>
      </c>
      <c r="H315" s="212" t="s">
        <v>6314</v>
      </c>
      <c r="I315" s="106" t="s">
        <v>556</v>
      </c>
      <c r="K315" s="83" t="s">
        <v>6314</v>
      </c>
      <c r="L315" s="83" t="s">
        <v>6314</v>
      </c>
      <c r="M315" s="45" t="str">
        <f>IF(
ISNA(INDEX(resources!E:E,MATCH(B315,resources!B:B,0))),"fillme",
INDEX(resources!E:E,MATCH(B315,resources!B:B,0)))</f>
        <v>CAISO_Hydro</v>
      </c>
      <c r="N315" s="45">
        <f>IF(
ISNA(INDEX(resources!J:J,MATCH(B315,resources!B:B,0))),"fillme",
INDEX(resources!J:J,MATCH(B315,resources!B:B,0)))</f>
        <v>1</v>
      </c>
      <c r="O315" s="83" t="str">
        <f>IFERROR(INDEX(resources!K:K,MATCH(B315,resources!B:B,0)),"fillme")</f>
        <v>hydro</v>
      </c>
      <c r="P315" s="89" t="str">
        <f t="shared" si="83"/>
        <v>hydro_2024_2</v>
      </c>
      <c r="Q315" s="87">
        <f>INDEX(elcc!G:G,MATCH(P315,elcc!D:D,0))</f>
        <v>0.7</v>
      </c>
      <c r="R315" s="89">
        <f t="shared" si="84"/>
        <v>1</v>
      </c>
      <c r="S315" s="89" t="s">
        <v>6314</v>
      </c>
      <c r="T315" s="89" t="s">
        <v>6314</v>
      </c>
      <c r="U315" s="90" t="str">
        <f t="shared" si="85"/>
        <v>ok</v>
      </c>
      <c r="V315" s="63" t="str">
        <f>INDEX(resources!F:F,MATCH(B315,resources!B:B,0))</f>
        <v>physical</v>
      </c>
      <c r="W315" s="110">
        <f t="shared" si="86"/>
        <v>1</v>
      </c>
      <c r="X315" s="110">
        <f t="shared" si="87"/>
        <v>0</v>
      </c>
      <c r="Y315" s="110" t="str">
        <f t="shared" si="88"/>
        <v>COVERD_2_HCKHY1_energy_PCE40002_CONFIDENTIAL</v>
      </c>
      <c r="Z315" s="110">
        <f>IF(COUNTIFS($Y$2:Y315,Y315)=1,1,0)</f>
        <v>0</v>
      </c>
      <c r="AA315" s="110">
        <f>SUM($Z$2:Z315)*Z315</f>
        <v>0</v>
      </c>
      <c r="AB315" s="110">
        <f>COUNTIFS(resources!B:B,B315)</f>
        <v>1</v>
      </c>
      <c r="AC315" s="110">
        <f t="shared" si="89"/>
        <v>1</v>
      </c>
      <c r="AD315" s="110">
        <f t="shared" si="90"/>
        <v>1</v>
      </c>
      <c r="AE315" s="110">
        <f t="shared" si="91"/>
        <v>0</v>
      </c>
      <c r="AF315" s="110">
        <f t="shared" si="92"/>
        <v>1</v>
      </c>
      <c r="AG315" s="110">
        <f t="shared" si="93"/>
        <v>0</v>
      </c>
      <c r="AH315" s="110">
        <f t="shared" si="94"/>
        <v>0</v>
      </c>
      <c r="AI315" s="110">
        <f t="shared" si="95"/>
        <v>1</v>
      </c>
      <c r="AJ315" s="100">
        <f>ROW()</f>
        <v>315</v>
      </c>
      <c r="AK315" s="100" t="e">
        <f>INDEX('BadRows RECART'!$C$2:$C$1207,MATCH(monthly_gwh_mw!AJ315,'BadRows RECART'!$D$2:$D$1207,0))</f>
        <v>#N/A</v>
      </c>
    </row>
    <row r="316" spans="1:37" ht="20">
      <c r="A316" s="106" t="s">
        <v>3907</v>
      </c>
      <c r="B316" s="106" t="s">
        <v>1501</v>
      </c>
      <c r="C316" s="106" t="s">
        <v>6296</v>
      </c>
      <c r="D316" s="168">
        <v>2024</v>
      </c>
      <c r="E316" s="168">
        <v>3</v>
      </c>
      <c r="F316" s="199">
        <v>3.8055599999999279</v>
      </c>
      <c r="G316" s="212" t="s">
        <v>6314</v>
      </c>
      <c r="H316" s="212" t="s">
        <v>6314</v>
      </c>
      <c r="I316" s="106" t="s">
        <v>556</v>
      </c>
      <c r="K316" s="83" t="s">
        <v>6314</v>
      </c>
      <c r="L316" s="83" t="s">
        <v>6314</v>
      </c>
      <c r="M316" s="45" t="str">
        <f>IF(
ISNA(INDEX(resources!E:E,MATCH(B316,resources!B:B,0))),"fillme",
INDEX(resources!E:E,MATCH(B316,resources!B:B,0)))</f>
        <v>CAISO_Hydro</v>
      </c>
      <c r="N316" s="45">
        <f>IF(
ISNA(INDEX(resources!J:J,MATCH(B316,resources!B:B,0))),"fillme",
INDEX(resources!J:J,MATCH(B316,resources!B:B,0)))</f>
        <v>1</v>
      </c>
      <c r="O316" s="83" t="str">
        <f>IFERROR(INDEX(resources!K:K,MATCH(B316,resources!B:B,0)),"fillme")</f>
        <v>hydro</v>
      </c>
      <c r="P316" s="89" t="str">
        <f t="shared" si="83"/>
        <v>hydro_2024_3</v>
      </c>
      <c r="Q316" s="87">
        <f>INDEX(elcc!G:G,MATCH(P316,elcc!D:D,0))</f>
        <v>0.73</v>
      </c>
      <c r="R316" s="89">
        <f t="shared" si="84"/>
        <v>1</v>
      </c>
      <c r="S316" s="89" t="s">
        <v>6314</v>
      </c>
      <c r="T316" s="89" t="s">
        <v>6314</v>
      </c>
      <c r="U316" s="90" t="str">
        <f t="shared" si="85"/>
        <v>ok</v>
      </c>
      <c r="V316" s="63" t="str">
        <f>INDEX(resources!F:F,MATCH(B316,resources!B:B,0))</f>
        <v>physical</v>
      </c>
      <c r="W316" s="110">
        <f t="shared" si="86"/>
        <v>1</v>
      </c>
      <c r="X316" s="110">
        <f t="shared" si="87"/>
        <v>0</v>
      </c>
      <c r="Y316" s="110" t="str">
        <f t="shared" si="88"/>
        <v>COVERD_2_HCKHY1_energy_PCE40002_CONFIDENTIAL</v>
      </c>
      <c r="Z316" s="110">
        <f>IF(COUNTIFS($Y$2:Y316,Y316)=1,1,0)</f>
        <v>0</v>
      </c>
      <c r="AA316" s="110">
        <f>SUM($Z$2:Z316)*Z316</f>
        <v>0</v>
      </c>
      <c r="AB316" s="110">
        <f>COUNTIFS(resources!B:B,B316)</f>
        <v>1</v>
      </c>
      <c r="AC316" s="110">
        <f t="shared" si="89"/>
        <v>1</v>
      </c>
      <c r="AD316" s="110">
        <f t="shared" si="90"/>
        <v>1</v>
      </c>
      <c r="AE316" s="110">
        <f t="shared" si="91"/>
        <v>0</v>
      </c>
      <c r="AF316" s="110">
        <f t="shared" si="92"/>
        <v>1</v>
      </c>
      <c r="AG316" s="110">
        <f t="shared" si="93"/>
        <v>0</v>
      </c>
      <c r="AH316" s="110">
        <f t="shared" si="94"/>
        <v>0</v>
      </c>
      <c r="AI316" s="110">
        <f t="shared" si="95"/>
        <v>1</v>
      </c>
      <c r="AJ316" s="100">
        <f>ROW()</f>
        <v>316</v>
      </c>
      <c r="AK316" s="100" t="e">
        <f>INDEX('BadRows RECART'!$C$2:$C$1207,MATCH(monthly_gwh_mw!AJ316,'BadRows RECART'!$D$2:$D$1207,0))</f>
        <v>#N/A</v>
      </c>
    </row>
    <row r="317" spans="1:37" ht="20">
      <c r="A317" s="106" t="s">
        <v>3907</v>
      </c>
      <c r="B317" s="106" t="s">
        <v>1501</v>
      </c>
      <c r="C317" s="106" t="s">
        <v>6296</v>
      </c>
      <c r="D317" s="168">
        <v>2024</v>
      </c>
      <c r="E317" s="168">
        <v>4</v>
      </c>
      <c r="F317" s="199">
        <v>2.3922000000000176</v>
      </c>
      <c r="G317" s="212" t="s">
        <v>6314</v>
      </c>
      <c r="H317" s="212" t="s">
        <v>6314</v>
      </c>
      <c r="I317" s="106" t="s">
        <v>556</v>
      </c>
      <c r="K317" s="83" t="s">
        <v>6314</v>
      </c>
      <c r="L317" s="83" t="s">
        <v>6314</v>
      </c>
      <c r="M317" s="45" t="str">
        <f>IF(
ISNA(INDEX(resources!E:E,MATCH(B317,resources!B:B,0))),"fillme",
INDEX(resources!E:E,MATCH(B317,resources!B:B,0)))</f>
        <v>CAISO_Hydro</v>
      </c>
      <c r="N317" s="45">
        <f>IF(
ISNA(INDEX(resources!J:J,MATCH(B317,resources!B:B,0))),"fillme",
INDEX(resources!J:J,MATCH(B317,resources!B:B,0)))</f>
        <v>1</v>
      </c>
      <c r="O317" s="83" t="str">
        <f>IFERROR(INDEX(resources!K:K,MATCH(B317,resources!B:B,0)),"fillme")</f>
        <v>hydro</v>
      </c>
      <c r="P317" s="89" t="str">
        <f t="shared" si="83"/>
        <v>hydro_2024_4</v>
      </c>
      <c r="Q317" s="87">
        <f>INDEX(elcc!G:G,MATCH(P317,elcc!D:D,0))</f>
        <v>0.72</v>
      </c>
      <c r="R317" s="89">
        <f t="shared" si="84"/>
        <v>1</v>
      </c>
      <c r="S317" s="89" t="s">
        <v>6314</v>
      </c>
      <c r="T317" s="89" t="s">
        <v>6314</v>
      </c>
      <c r="U317" s="90" t="str">
        <f t="shared" si="85"/>
        <v>ok</v>
      </c>
      <c r="V317" s="63" t="str">
        <f>INDEX(resources!F:F,MATCH(B317,resources!B:B,0))</f>
        <v>physical</v>
      </c>
      <c r="W317" s="110">
        <f t="shared" si="86"/>
        <v>1</v>
      </c>
      <c r="X317" s="110">
        <f t="shared" si="87"/>
        <v>0</v>
      </c>
      <c r="Y317" s="110" t="str">
        <f t="shared" si="88"/>
        <v>COVERD_2_HCKHY1_energy_PCE40002_CONFIDENTIAL</v>
      </c>
      <c r="Z317" s="110">
        <f>IF(COUNTIFS($Y$2:Y317,Y317)=1,1,0)</f>
        <v>0</v>
      </c>
      <c r="AA317" s="110">
        <f>SUM($Z$2:Z317)*Z317</f>
        <v>0</v>
      </c>
      <c r="AB317" s="110">
        <f>COUNTIFS(resources!B:B,B317)</f>
        <v>1</v>
      </c>
      <c r="AC317" s="110">
        <f t="shared" si="89"/>
        <v>1</v>
      </c>
      <c r="AD317" s="110">
        <f t="shared" si="90"/>
        <v>1</v>
      </c>
      <c r="AE317" s="110">
        <f t="shared" si="91"/>
        <v>0</v>
      </c>
      <c r="AF317" s="110">
        <f t="shared" si="92"/>
        <v>1</v>
      </c>
      <c r="AG317" s="110">
        <f t="shared" si="93"/>
        <v>0</v>
      </c>
      <c r="AH317" s="110">
        <f t="shared" si="94"/>
        <v>0</v>
      </c>
      <c r="AI317" s="110">
        <f t="shared" si="95"/>
        <v>1</v>
      </c>
      <c r="AJ317" s="100">
        <f>ROW()</f>
        <v>317</v>
      </c>
      <c r="AK317" s="100" t="e">
        <f>INDEX('BadRows RECART'!$C$2:$C$1207,MATCH(monthly_gwh_mw!AJ317,'BadRows RECART'!$D$2:$D$1207,0))</f>
        <v>#N/A</v>
      </c>
    </row>
    <row r="318" spans="1:37" ht="20">
      <c r="A318" s="106" t="s">
        <v>3907</v>
      </c>
      <c r="B318" s="106" t="s">
        <v>1501</v>
      </c>
      <c r="C318" s="106" t="s">
        <v>6296</v>
      </c>
      <c r="D318" s="168">
        <v>2024</v>
      </c>
      <c r="E318" s="168">
        <v>5</v>
      </c>
      <c r="F318" s="199">
        <v>1.7800199999999848</v>
      </c>
      <c r="G318" s="212" t="s">
        <v>6314</v>
      </c>
      <c r="H318" s="212" t="s">
        <v>6314</v>
      </c>
      <c r="I318" s="106" t="s">
        <v>556</v>
      </c>
      <c r="K318" s="83" t="s">
        <v>6314</v>
      </c>
      <c r="L318" s="83" t="s">
        <v>6314</v>
      </c>
      <c r="M318" s="45" t="str">
        <f>IF(
ISNA(INDEX(resources!E:E,MATCH(B318,resources!B:B,0))),"fillme",
INDEX(resources!E:E,MATCH(B318,resources!B:B,0)))</f>
        <v>CAISO_Hydro</v>
      </c>
      <c r="N318" s="45">
        <f>IF(
ISNA(INDEX(resources!J:J,MATCH(B318,resources!B:B,0))),"fillme",
INDEX(resources!J:J,MATCH(B318,resources!B:B,0)))</f>
        <v>1</v>
      </c>
      <c r="O318" s="83" t="str">
        <f>IFERROR(INDEX(resources!K:K,MATCH(B318,resources!B:B,0)),"fillme")</f>
        <v>hydro</v>
      </c>
      <c r="P318" s="89" t="str">
        <f t="shared" si="83"/>
        <v>hydro_2024_5</v>
      </c>
      <c r="Q318" s="87">
        <f>INDEX(elcc!G:G,MATCH(P318,elcc!D:D,0))</f>
        <v>0.69</v>
      </c>
      <c r="R318" s="89">
        <f t="shared" si="84"/>
        <v>1</v>
      </c>
      <c r="S318" s="89" t="s">
        <v>6314</v>
      </c>
      <c r="T318" s="89" t="s">
        <v>6314</v>
      </c>
      <c r="U318" s="90" t="str">
        <f t="shared" si="85"/>
        <v>ok</v>
      </c>
      <c r="V318" s="63" t="str">
        <f>INDEX(resources!F:F,MATCH(B318,resources!B:B,0))</f>
        <v>physical</v>
      </c>
      <c r="W318" s="110">
        <f t="shared" si="86"/>
        <v>1</v>
      </c>
      <c r="X318" s="110">
        <f t="shared" si="87"/>
        <v>0</v>
      </c>
      <c r="Y318" s="110" t="str">
        <f t="shared" si="88"/>
        <v>COVERD_2_HCKHY1_energy_PCE40002_CONFIDENTIAL</v>
      </c>
      <c r="Z318" s="110">
        <f>IF(COUNTIFS($Y$2:Y318,Y318)=1,1,0)</f>
        <v>0</v>
      </c>
      <c r="AA318" s="110">
        <f>SUM($Z$2:Z318)*Z318</f>
        <v>0</v>
      </c>
      <c r="AB318" s="110">
        <f>COUNTIFS(resources!B:B,B318)</f>
        <v>1</v>
      </c>
      <c r="AC318" s="110">
        <f t="shared" si="89"/>
        <v>1</v>
      </c>
      <c r="AD318" s="110">
        <f t="shared" si="90"/>
        <v>1</v>
      </c>
      <c r="AE318" s="110">
        <f t="shared" si="91"/>
        <v>0</v>
      </c>
      <c r="AF318" s="110">
        <f t="shared" si="92"/>
        <v>1</v>
      </c>
      <c r="AG318" s="110">
        <f t="shared" si="93"/>
        <v>0</v>
      </c>
      <c r="AH318" s="110">
        <f t="shared" si="94"/>
        <v>0</v>
      </c>
      <c r="AI318" s="110">
        <f t="shared" si="95"/>
        <v>1</v>
      </c>
      <c r="AJ318" s="100">
        <f>ROW()</f>
        <v>318</v>
      </c>
      <c r="AK318" s="100" t="e">
        <f>INDEX('BadRows RECART'!$C$2:$C$1207,MATCH(monthly_gwh_mw!AJ318,'BadRows RECART'!$D$2:$D$1207,0))</f>
        <v>#N/A</v>
      </c>
    </row>
    <row r="319" spans="1:37" ht="20">
      <c r="A319" s="106" t="s">
        <v>3907</v>
      </c>
      <c r="B319" s="106" t="s">
        <v>1501</v>
      </c>
      <c r="C319" s="106" t="s">
        <v>6296</v>
      </c>
      <c r="D319" s="168">
        <v>2024</v>
      </c>
      <c r="E319" s="168">
        <v>6</v>
      </c>
      <c r="F319" s="199">
        <v>1.3878000000000057</v>
      </c>
      <c r="G319" s="212" t="s">
        <v>6314</v>
      </c>
      <c r="H319" s="212" t="s">
        <v>6314</v>
      </c>
      <c r="I319" s="106" t="s">
        <v>556</v>
      </c>
      <c r="K319" s="83" t="s">
        <v>6314</v>
      </c>
      <c r="L319" s="83" t="s">
        <v>6314</v>
      </c>
      <c r="M319" s="45" t="str">
        <f>IF(
ISNA(INDEX(resources!E:E,MATCH(B319,resources!B:B,0))),"fillme",
INDEX(resources!E:E,MATCH(B319,resources!B:B,0)))</f>
        <v>CAISO_Hydro</v>
      </c>
      <c r="N319" s="45">
        <f>IF(
ISNA(INDEX(resources!J:J,MATCH(B319,resources!B:B,0))),"fillme",
INDEX(resources!J:J,MATCH(B319,resources!B:B,0)))</f>
        <v>1</v>
      </c>
      <c r="O319" s="83" t="str">
        <f>IFERROR(INDEX(resources!K:K,MATCH(B319,resources!B:B,0)),"fillme")</f>
        <v>hydro</v>
      </c>
      <c r="P319" s="89" t="str">
        <f t="shared" si="83"/>
        <v>hydro_2024_6</v>
      </c>
      <c r="Q319" s="87">
        <f>INDEX(elcc!G:G,MATCH(P319,elcc!D:D,0))</f>
        <v>0.74</v>
      </c>
      <c r="R319" s="89">
        <f t="shared" si="84"/>
        <v>1</v>
      </c>
      <c r="S319" s="89" t="s">
        <v>6314</v>
      </c>
      <c r="T319" s="89" t="s">
        <v>6314</v>
      </c>
      <c r="U319" s="90" t="str">
        <f t="shared" si="85"/>
        <v>ok</v>
      </c>
      <c r="V319" s="63" t="str">
        <f>INDEX(resources!F:F,MATCH(B319,resources!B:B,0))</f>
        <v>physical</v>
      </c>
      <c r="W319" s="110">
        <f t="shared" si="86"/>
        <v>1</v>
      </c>
      <c r="X319" s="110">
        <f t="shared" si="87"/>
        <v>0</v>
      </c>
      <c r="Y319" s="110" t="str">
        <f t="shared" si="88"/>
        <v>COVERD_2_HCKHY1_energy_PCE40002_CONFIDENTIAL</v>
      </c>
      <c r="Z319" s="110">
        <f>IF(COUNTIFS($Y$2:Y319,Y319)=1,1,0)</f>
        <v>0</v>
      </c>
      <c r="AA319" s="110">
        <f>SUM($Z$2:Z319)*Z319</f>
        <v>0</v>
      </c>
      <c r="AB319" s="110">
        <f>COUNTIFS(resources!B:B,B319)</f>
        <v>1</v>
      </c>
      <c r="AC319" s="110">
        <f t="shared" si="89"/>
        <v>1</v>
      </c>
      <c r="AD319" s="110">
        <f t="shared" si="90"/>
        <v>1</v>
      </c>
      <c r="AE319" s="110">
        <f t="shared" si="91"/>
        <v>0</v>
      </c>
      <c r="AF319" s="110">
        <f t="shared" si="92"/>
        <v>1</v>
      </c>
      <c r="AG319" s="110">
        <f t="shared" si="93"/>
        <v>0</v>
      </c>
      <c r="AH319" s="110">
        <f t="shared" si="94"/>
        <v>0</v>
      </c>
      <c r="AI319" s="110">
        <f t="shared" si="95"/>
        <v>1</v>
      </c>
      <c r="AJ319" s="100">
        <f>ROW()</f>
        <v>319</v>
      </c>
      <c r="AK319" s="100" t="e">
        <f>INDEX('BadRows RECART'!$C$2:$C$1207,MATCH(monthly_gwh_mw!AJ319,'BadRows RECART'!$D$2:$D$1207,0))</f>
        <v>#N/A</v>
      </c>
    </row>
    <row r="320" spans="1:37" ht="20">
      <c r="A320" s="106" t="s">
        <v>3907</v>
      </c>
      <c r="B320" s="106" t="s">
        <v>1501</v>
      </c>
      <c r="C320" s="106" t="s">
        <v>6296</v>
      </c>
      <c r="D320" s="168">
        <v>2024</v>
      </c>
      <c r="E320" s="168">
        <v>7</v>
      </c>
      <c r="F320" s="199">
        <v>0.10601999999999934</v>
      </c>
      <c r="G320" s="212" t="s">
        <v>6314</v>
      </c>
      <c r="H320" s="212" t="s">
        <v>6314</v>
      </c>
      <c r="I320" s="106" t="s">
        <v>556</v>
      </c>
      <c r="K320" s="83" t="s">
        <v>6314</v>
      </c>
      <c r="L320" s="83" t="s">
        <v>6314</v>
      </c>
      <c r="M320" s="45" t="str">
        <f>IF(
ISNA(INDEX(resources!E:E,MATCH(B320,resources!B:B,0))),"fillme",
INDEX(resources!E:E,MATCH(B320,resources!B:B,0)))</f>
        <v>CAISO_Hydro</v>
      </c>
      <c r="N320" s="45">
        <f>IF(
ISNA(INDEX(resources!J:J,MATCH(B320,resources!B:B,0))),"fillme",
INDEX(resources!J:J,MATCH(B320,resources!B:B,0)))</f>
        <v>1</v>
      </c>
      <c r="O320" s="83" t="str">
        <f>IFERROR(INDEX(resources!K:K,MATCH(B320,resources!B:B,0)),"fillme")</f>
        <v>hydro</v>
      </c>
      <c r="P320" s="89" t="str">
        <f t="shared" si="83"/>
        <v>hydro_2024_7</v>
      </c>
      <c r="Q320" s="87">
        <f>INDEX(elcc!G:G,MATCH(P320,elcc!D:D,0))</f>
        <v>0.73</v>
      </c>
      <c r="R320" s="89">
        <f t="shared" si="84"/>
        <v>1</v>
      </c>
      <c r="S320" s="89" t="s">
        <v>6314</v>
      </c>
      <c r="T320" s="89" t="s">
        <v>6314</v>
      </c>
      <c r="U320" s="90" t="str">
        <f t="shared" si="85"/>
        <v>ok</v>
      </c>
      <c r="V320" s="63" t="str">
        <f>INDEX(resources!F:F,MATCH(B320,resources!B:B,0))</f>
        <v>physical</v>
      </c>
      <c r="W320" s="110">
        <f t="shared" si="86"/>
        <v>1</v>
      </c>
      <c r="X320" s="110">
        <f t="shared" si="87"/>
        <v>0</v>
      </c>
      <c r="Y320" s="110" t="str">
        <f t="shared" si="88"/>
        <v>COVERD_2_HCKHY1_energy_PCE40002_CONFIDENTIAL</v>
      </c>
      <c r="Z320" s="110">
        <f>IF(COUNTIFS($Y$2:Y320,Y320)=1,1,0)</f>
        <v>0</v>
      </c>
      <c r="AA320" s="110">
        <f>SUM($Z$2:Z320)*Z320</f>
        <v>0</v>
      </c>
      <c r="AB320" s="110">
        <f>COUNTIFS(resources!B:B,B320)</f>
        <v>1</v>
      </c>
      <c r="AC320" s="110">
        <f t="shared" si="89"/>
        <v>1</v>
      </c>
      <c r="AD320" s="110">
        <f t="shared" si="90"/>
        <v>1</v>
      </c>
      <c r="AE320" s="110">
        <f t="shared" si="91"/>
        <v>0</v>
      </c>
      <c r="AF320" s="110">
        <f t="shared" si="92"/>
        <v>1</v>
      </c>
      <c r="AG320" s="110">
        <f t="shared" si="93"/>
        <v>0</v>
      </c>
      <c r="AH320" s="110">
        <f t="shared" si="94"/>
        <v>0</v>
      </c>
      <c r="AI320" s="110">
        <f t="shared" si="95"/>
        <v>1</v>
      </c>
      <c r="AJ320" s="100">
        <f>ROW()</f>
        <v>320</v>
      </c>
      <c r="AK320" s="100" t="e">
        <f>INDEX('BadRows RECART'!$C$2:$C$1207,MATCH(monthly_gwh_mw!AJ320,'BadRows RECART'!$D$2:$D$1207,0))</f>
        <v>#N/A</v>
      </c>
    </row>
    <row r="321" spans="1:37" ht="20">
      <c r="A321" s="106" t="s">
        <v>3907</v>
      </c>
      <c r="B321" s="106" t="s">
        <v>1501</v>
      </c>
      <c r="C321" s="106" t="s">
        <v>6296</v>
      </c>
      <c r="D321" s="168">
        <v>2024</v>
      </c>
      <c r="E321" s="168">
        <v>8</v>
      </c>
      <c r="F321" s="199">
        <v>3.9060000000000941E-2</v>
      </c>
      <c r="G321" s="212" t="s">
        <v>6314</v>
      </c>
      <c r="H321" s="212" t="s">
        <v>6314</v>
      </c>
      <c r="I321" s="106" t="s">
        <v>556</v>
      </c>
      <c r="K321" s="83" t="s">
        <v>6314</v>
      </c>
      <c r="L321" s="83" t="s">
        <v>6314</v>
      </c>
      <c r="M321" s="45" t="str">
        <f>IF(
ISNA(INDEX(resources!E:E,MATCH(B321,resources!B:B,0))),"fillme",
INDEX(resources!E:E,MATCH(B321,resources!B:B,0)))</f>
        <v>CAISO_Hydro</v>
      </c>
      <c r="N321" s="45">
        <f>IF(
ISNA(INDEX(resources!J:J,MATCH(B321,resources!B:B,0))),"fillme",
INDEX(resources!J:J,MATCH(B321,resources!B:B,0)))</f>
        <v>1</v>
      </c>
      <c r="O321" s="83" t="str">
        <f>IFERROR(INDEX(resources!K:K,MATCH(B321,resources!B:B,0)),"fillme")</f>
        <v>hydro</v>
      </c>
      <c r="P321" s="89" t="str">
        <f t="shared" si="83"/>
        <v>hydro_2024_8</v>
      </c>
      <c r="Q321" s="87">
        <f>INDEX(elcc!G:G,MATCH(P321,elcc!D:D,0))</f>
        <v>0.72</v>
      </c>
      <c r="R321" s="89">
        <f t="shared" si="84"/>
        <v>1</v>
      </c>
      <c r="S321" s="89" t="s">
        <v>6314</v>
      </c>
      <c r="T321" s="89" t="s">
        <v>6314</v>
      </c>
      <c r="U321" s="90" t="str">
        <f t="shared" si="85"/>
        <v>ok</v>
      </c>
      <c r="V321" s="63" t="str">
        <f>INDEX(resources!F:F,MATCH(B321,resources!B:B,0))</f>
        <v>physical</v>
      </c>
      <c r="W321" s="110">
        <f t="shared" si="86"/>
        <v>1</v>
      </c>
      <c r="X321" s="110">
        <f t="shared" si="87"/>
        <v>0</v>
      </c>
      <c r="Y321" s="110" t="str">
        <f t="shared" si="88"/>
        <v>COVERD_2_HCKHY1_energy_PCE40002_CONFIDENTIAL</v>
      </c>
      <c r="Z321" s="110">
        <f>IF(COUNTIFS($Y$2:Y321,Y321)=1,1,0)</f>
        <v>0</v>
      </c>
      <c r="AA321" s="110">
        <f>SUM($Z$2:Z321)*Z321</f>
        <v>0</v>
      </c>
      <c r="AB321" s="110">
        <f>COUNTIFS(resources!B:B,B321)</f>
        <v>1</v>
      </c>
      <c r="AC321" s="110">
        <f t="shared" si="89"/>
        <v>1</v>
      </c>
      <c r="AD321" s="110">
        <f t="shared" si="90"/>
        <v>1</v>
      </c>
      <c r="AE321" s="110">
        <f t="shared" si="91"/>
        <v>0</v>
      </c>
      <c r="AF321" s="110">
        <f t="shared" si="92"/>
        <v>1</v>
      </c>
      <c r="AG321" s="110">
        <f t="shared" si="93"/>
        <v>0</v>
      </c>
      <c r="AH321" s="110">
        <f t="shared" si="94"/>
        <v>0</v>
      </c>
      <c r="AI321" s="110">
        <f t="shared" si="95"/>
        <v>1</v>
      </c>
      <c r="AJ321" s="100">
        <f>ROW()</f>
        <v>321</v>
      </c>
      <c r="AK321" s="100" t="e">
        <f>INDEX('BadRows RECART'!$C$2:$C$1207,MATCH(monthly_gwh_mw!AJ321,'BadRows RECART'!$D$2:$D$1207,0))</f>
        <v>#N/A</v>
      </c>
    </row>
    <row r="322" spans="1:37" ht="20">
      <c r="A322" s="106" t="s">
        <v>3907</v>
      </c>
      <c r="B322" s="106" t="s">
        <v>1501</v>
      </c>
      <c r="C322" s="106" t="s">
        <v>6296</v>
      </c>
      <c r="D322" s="168">
        <v>2024</v>
      </c>
      <c r="E322" s="168">
        <v>9</v>
      </c>
      <c r="F322" s="199">
        <v>0</v>
      </c>
      <c r="G322" s="212" t="s">
        <v>6314</v>
      </c>
      <c r="H322" s="212" t="s">
        <v>6314</v>
      </c>
      <c r="I322" s="106" t="s">
        <v>556</v>
      </c>
      <c r="K322" s="83" t="s">
        <v>6314</v>
      </c>
      <c r="L322" s="83" t="s">
        <v>6314</v>
      </c>
      <c r="M322" s="45" t="str">
        <f>IF(
ISNA(INDEX(resources!E:E,MATCH(B322,resources!B:B,0))),"fillme",
INDEX(resources!E:E,MATCH(B322,resources!B:B,0)))</f>
        <v>CAISO_Hydro</v>
      </c>
      <c r="N322" s="45">
        <f>IF(
ISNA(INDEX(resources!J:J,MATCH(B322,resources!B:B,0))),"fillme",
INDEX(resources!J:J,MATCH(B322,resources!B:B,0)))</f>
        <v>1</v>
      </c>
      <c r="O322" s="83" t="str">
        <f>IFERROR(INDEX(resources!K:K,MATCH(B322,resources!B:B,0)),"fillme")</f>
        <v>hydro</v>
      </c>
      <c r="P322" s="89" t="str">
        <f t="shared" si="83"/>
        <v>hydro_2024_9</v>
      </c>
      <c r="Q322" s="87">
        <f>INDEX(elcc!G:G,MATCH(P322,elcc!D:D,0))</f>
        <v>0.71</v>
      </c>
      <c r="R322" s="89">
        <f t="shared" si="84"/>
        <v>1</v>
      </c>
      <c r="S322" s="89" t="s">
        <v>6314</v>
      </c>
      <c r="T322" s="89" t="s">
        <v>6314</v>
      </c>
      <c r="U322" s="90" t="str">
        <f t="shared" si="85"/>
        <v>ok</v>
      </c>
      <c r="V322" s="63" t="str">
        <f>INDEX(resources!F:F,MATCH(B322,resources!B:B,0))</f>
        <v>physical</v>
      </c>
      <c r="W322" s="110">
        <f t="shared" si="86"/>
        <v>0</v>
      </c>
      <c r="X322" s="110">
        <f t="shared" si="87"/>
        <v>0</v>
      </c>
      <c r="Y322" s="110" t="str">
        <f t="shared" si="88"/>
        <v>COVERD_2_HCKHY1_energy_PCE40002_CONFIDENTIAL</v>
      </c>
      <c r="Z322" s="110">
        <f>IF(COUNTIFS($Y$2:Y322,Y322)=1,1,0)</f>
        <v>0</v>
      </c>
      <c r="AA322" s="110">
        <f>SUM($Z$2:Z322)*Z322</f>
        <v>0</v>
      </c>
      <c r="AB322" s="110">
        <f>COUNTIFS(resources!B:B,B322)</f>
        <v>1</v>
      </c>
      <c r="AC322" s="110">
        <f t="shared" si="89"/>
        <v>1</v>
      </c>
      <c r="AD322" s="110">
        <f t="shared" si="90"/>
        <v>1</v>
      </c>
      <c r="AE322" s="110">
        <f t="shared" si="91"/>
        <v>0</v>
      </c>
      <c r="AF322" s="110">
        <f t="shared" si="92"/>
        <v>1</v>
      </c>
      <c r="AG322" s="110">
        <f t="shared" si="93"/>
        <v>0</v>
      </c>
      <c r="AH322" s="110">
        <f t="shared" si="94"/>
        <v>0</v>
      </c>
      <c r="AI322" s="110">
        <f t="shared" si="95"/>
        <v>1</v>
      </c>
      <c r="AJ322" s="100">
        <f>ROW()</f>
        <v>322</v>
      </c>
      <c r="AK322" s="100" t="e">
        <f>INDEX('BadRows RECART'!$C$2:$C$1207,MATCH(monthly_gwh_mw!AJ322,'BadRows RECART'!$D$2:$D$1207,0))</f>
        <v>#N/A</v>
      </c>
    </row>
    <row r="323" spans="1:37" ht="20">
      <c r="A323" s="106" t="s">
        <v>3907</v>
      </c>
      <c r="B323" s="106" t="s">
        <v>1501</v>
      </c>
      <c r="C323" s="106" t="s">
        <v>6296</v>
      </c>
      <c r="D323" s="168">
        <v>2024</v>
      </c>
      <c r="E323" s="168">
        <v>10</v>
      </c>
      <c r="F323" s="199">
        <v>0</v>
      </c>
      <c r="G323" s="212" t="s">
        <v>6314</v>
      </c>
      <c r="H323" s="212" t="s">
        <v>6314</v>
      </c>
      <c r="I323" s="106" t="s">
        <v>556</v>
      </c>
      <c r="K323" s="83" t="s">
        <v>6314</v>
      </c>
      <c r="L323" s="83" t="s">
        <v>6314</v>
      </c>
      <c r="M323" s="45" t="str">
        <f>IF(
ISNA(INDEX(resources!E:E,MATCH(B323,resources!B:B,0))),"fillme",
INDEX(resources!E:E,MATCH(B323,resources!B:B,0)))</f>
        <v>CAISO_Hydro</v>
      </c>
      <c r="N323" s="45">
        <f>IF(
ISNA(INDEX(resources!J:J,MATCH(B323,resources!B:B,0))),"fillme",
INDEX(resources!J:J,MATCH(B323,resources!B:B,0)))</f>
        <v>1</v>
      </c>
      <c r="O323" s="83" t="str">
        <f>IFERROR(INDEX(resources!K:K,MATCH(B323,resources!B:B,0)),"fillme")</f>
        <v>hydro</v>
      </c>
      <c r="P323" s="89" t="str">
        <f t="shared" si="83"/>
        <v>hydro_2024_10</v>
      </c>
      <c r="Q323" s="87">
        <f>INDEX(elcc!G:G,MATCH(P323,elcc!D:D,0))</f>
        <v>0.64</v>
      </c>
      <c r="R323" s="89">
        <f t="shared" si="84"/>
        <v>1</v>
      </c>
      <c r="S323" s="89" t="s">
        <v>6314</v>
      </c>
      <c r="T323" s="89" t="s">
        <v>6314</v>
      </c>
      <c r="U323" s="90" t="str">
        <f t="shared" si="85"/>
        <v>ok</v>
      </c>
      <c r="V323" s="63" t="str">
        <f>INDEX(resources!F:F,MATCH(B323,resources!B:B,0))</f>
        <v>physical</v>
      </c>
      <c r="W323" s="110">
        <f t="shared" si="86"/>
        <v>0</v>
      </c>
      <c r="X323" s="110">
        <f t="shared" si="87"/>
        <v>0</v>
      </c>
      <c r="Y323" s="110" t="str">
        <f t="shared" si="88"/>
        <v>COVERD_2_HCKHY1_energy_PCE40002_CONFIDENTIAL</v>
      </c>
      <c r="Z323" s="110">
        <f>IF(COUNTIFS($Y$2:Y323,Y323)=1,1,0)</f>
        <v>0</v>
      </c>
      <c r="AA323" s="110">
        <f>SUM($Z$2:Z323)*Z323</f>
        <v>0</v>
      </c>
      <c r="AB323" s="110">
        <f>COUNTIFS(resources!B:B,B323)</f>
        <v>1</v>
      </c>
      <c r="AC323" s="110">
        <f t="shared" si="89"/>
        <v>1</v>
      </c>
      <c r="AD323" s="110">
        <f t="shared" si="90"/>
        <v>1</v>
      </c>
      <c r="AE323" s="110">
        <f t="shared" si="91"/>
        <v>0</v>
      </c>
      <c r="AF323" s="110">
        <f t="shared" si="92"/>
        <v>1</v>
      </c>
      <c r="AG323" s="110">
        <f t="shared" si="93"/>
        <v>0</v>
      </c>
      <c r="AH323" s="110">
        <f t="shared" si="94"/>
        <v>0</v>
      </c>
      <c r="AI323" s="110">
        <f t="shared" si="95"/>
        <v>1</v>
      </c>
      <c r="AJ323" s="100">
        <f>ROW()</f>
        <v>323</v>
      </c>
      <c r="AK323" s="100" t="e">
        <f>INDEX('BadRows RECART'!$C$2:$C$1207,MATCH(monthly_gwh_mw!AJ323,'BadRows RECART'!$D$2:$D$1207,0))</f>
        <v>#N/A</v>
      </c>
    </row>
    <row r="324" spans="1:37" ht="20">
      <c r="A324" s="106" t="s">
        <v>3907</v>
      </c>
      <c r="B324" s="106" t="s">
        <v>1501</v>
      </c>
      <c r="C324" s="106" t="s">
        <v>6296</v>
      </c>
      <c r="D324" s="168">
        <v>2024</v>
      </c>
      <c r="E324" s="168">
        <v>11</v>
      </c>
      <c r="F324" s="199">
        <v>0.11880000000000189</v>
      </c>
      <c r="G324" s="212" t="s">
        <v>6314</v>
      </c>
      <c r="H324" s="212" t="s">
        <v>6314</v>
      </c>
      <c r="I324" s="106" t="s">
        <v>556</v>
      </c>
      <c r="K324" s="83" t="s">
        <v>6314</v>
      </c>
      <c r="L324" s="83" t="s">
        <v>6314</v>
      </c>
      <c r="M324" s="45" t="str">
        <f>IF(
ISNA(INDEX(resources!E:E,MATCH(B324,resources!B:B,0))),"fillme",
INDEX(resources!E:E,MATCH(B324,resources!B:B,0)))</f>
        <v>CAISO_Hydro</v>
      </c>
      <c r="N324" s="45">
        <f>IF(
ISNA(INDEX(resources!J:J,MATCH(B324,resources!B:B,0))),"fillme",
INDEX(resources!J:J,MATCH(B324,resources!B:B,0)))</f>
        <v>1</v>
      </c>
      <c r="O324" s="83" t="str">
        <f>IFERROR(INDEX(resources!K:K,MATCH(B324,resources!B:B,0)),"fillme")</f>
        <v>hydro</v>
      </c>
      <c r="P324" s="89" t="str">
        <f t="shared" si="83"/>
        <v>hydro_2024_11</v>
      </c>
      <c r="Q324" s="87">
        <f>INDEX(elcc!G:G,MATCH(P324,elcc!D:D,0))</f>
        <v>0.56000000000000005</v>
      </c>
      <c r="R324" s="89">
        <f t="shared" si="84"/>
        <v>1</v>
      </c>
      <c r="S324" s="89" t="s">
        <v>6314</v>
      </c>
      <c r="T324" s="89" t="s">
        <v>6314</v>
      </c>
      <c r="U324" s="90" t="str">
        <f t="shared" si="85"/>
        <v>ok</v>
      </c>
      <c r="V324" s="63" t="str">
        <f>INDEX(resources!F:F,MATCH(B324,resources!B:B,0))</f>
        <v>physical</v>
      </c>
      <c r="W324" s="110">
        <f t="shared" si="86"/>
        <v>1</v>
      </c>
      <c r="X324" s="110">
        <f t="shared" si="87"/>
        <v>0</v>
      </c>
      <c r="Y324" s="110" t="str">
        <f t="shared" si="88"/>
        <v>COVERD_2_HCKHY1_energy_PCE40002_CONFIDENTIAL</v>
      </c>
      <c r="Z324" s="110">
        <f>IF(COUNTIFS($Y$2:Y324,Y324)=1,1,0)</f>
        <v>0</v>
      </c>
      <c r="AA324" s="110">
        <f>SUM($Z$2:Z324)*Z324</f>
        <v>0</v>
      </c>
      <c r="AB324" s="110">
        <f>COUNTIFS(resources!B:B,B324)</f>
        <v>1</v>
      </c>
      <c r="AC324" s="110">
        <f t="shared" si="89"/>
        <v>1</v>
      </c>
      <c r="AD324" s="110">
        <f t="shared" si="90"/>
        <v>1</v>
      </c>
      <c r="AE324" s="110">
        <f t="shared" si="91"/>
        <v>0</v>
      </c>
      <c r="AF324" s="110">
        <f t="shared" si="92"/>
        <v>1</v>
      </c>
      <c r="AG324" s="110">
        <f t="shared" si="93"/>
        <v>0</v>
      </c>
      <c r="AH324" s="110">
        <f t="shared" si="94"/>
        <v>0</v>
      </c>
      <c r="AI324" s="110">
        <f t="shared" si="95"/>
        <v>1</v>
      </c>
      <c r="AJ324" s="100">
        <f>ROW()</f>
        <v>324</v>
      </c>
      <c r="AK324" s="100" t="e">
        <f>INDEX('BadRows RECART'!$C$2:$C$1207,MATCH(monthly_gwh_mw!AJ324,'BadRows RECART'!$D$2:$D$1207,0))</f>
        <v>#N/A</v>
      </c>
    </row>
    <row r="325" spans="1:37" ht="20">
      <c r="A325" s="106" t="s">
        <v>3907</v>
      </c>
      <c r="B325" s="106" t="s">
        <v>1501</v>
      </c>
      <c r="C325" s="106" t="s">
        <v>6296</v>
      </c>
      <c r="D325" s="168">
        <v>2024</v>
      </c>
      <c r="E325" s="168">
        <v>12</v>
      </c>
      <c r="F325" s="199">
        <v>0.95863499999999091</v>
      </c>
      <c r="G325" s="212" t="s">
        <v>6314</v>
      </c>
      <c r="H325" s="212" t="s">
        <v>6314</v>
      </c>
      <c r="I325" s="106" t="s">
        <v>556</v>
      </c>
      <c r="K325" s="83" t="s">
        <v>6314</v>
      </c>
      <c r="L325" s="83" t="s">
        <v>6314</v>
      </c>
      <c r="M325" s="45" t="str">
        <f>IF(
ISNA(INDEX(resources!E:E,MATCH(B325,resources!B:B,0))),"fillme",
INDEX(resources!E:E,MATCH(B325,resources!B:B,0)))</f>
        <v>CAISO_Hydro</v>
      </c>
      <c r="N325" s="45">
        <f>IF(
ISNA(INDEX(resources!J:J,MATCH(B325,resources!B:B,0))),"fillme",
INDEX(resources!J:J,MATCH(B325,resources!B:B,0)))</f>
        <v>1</v>
      </c>
      <c r="O325" s="83" t="str">
        <f>IFERROR(INDEX(resources!K:K,MATCH(B325,resources!B:B,0)),"fillme")</f>
        <v>hydro</v>
      </c>
      <c r="P325" s="89" t="str">
        <f t="shared" si="83"/>
        <v>hydro_2024_12</v>
      </c>
      <c r="Q325" s="87">
        <f>INDEX(elcc!G:G,MATCH(P325,elcc!D:D,0))</f>
        <v>0.64</v>
      </c>
      <c r="R325" s="89">
        <f t="shared" si="84"/>
        <v>1</v>
      </c>
      <c r="S325" s="89" t="s">
        <v>6314</v>
      </c>
      <c r="T325" s="89" t="s">
        <v>6314</v>
      </c>
      <c r="U325" s="90" t="str">
        <f t="shared" si="85"/>
        <v>ok</v>
      </c>
      <c r="V325" s="63" t="str">
        <f>INDEX(resources!F:F,MATCH(B325,resources!B:B,0))</f>
        <v>physical</v>
      </c>
      <c r="W325" s="110">
        <f t="shared" si="86"/>
        <v>1</v>
      </c>
      <c r="X325" s="110">
        <f t="shared" si="87"/>
        <v>0</v>
      </c>
      <c r="Y325" s="110" t="str">
        <f t="shared" si="88"/>
        <v>COVERD_2_HCKHY1_energy_PCE40002_CONFIDENTIAL</v>
      </c>
      <c r="Z325" s="110">
        <f>IF(COUNTIFS($Y$2:Y325,Y325)=1,1,0)</f>
        <v>0</v>
      </c>
      <c r="AA325" s="110">
        <f>SUM($Z$2:Z325)*Z325</f>
        <v>0</v>
      </c>
      <c r="AB325" s="110">
        <f>COUNTIFS(resources!B:B,B325)</f>
        <v>1</v>
      </c>
      <c r="AC325" s="110">
        <f t="shared" si="89"/>
        <v>1</v>
      </c>
      <c r="AD325" s="110">
        <f t="shared" si="90"/>
        <v>1</v>
      </c>
      <c r="AE325" s="110">
        <f t="shared" si="91"/>
        <v>0</v>
      </c>
      <c r="AF325" s="110">
        <f t="shared" si="92"/>
        <v>1</v>
      </c>
      <c r="AG325" s="110">
        <f t="shared" si="93"/>
        <v>0</v>
      </c>
      <c r="AH325" s="110">
        <f t="shared" si="94"/>
        <v>0</v>
      </c>
      <c r="AI325" s="110">
        <f t="shared" si="95"/>
        <v>1</v>
      </c>
      <c r="AJ325" s="100">
        <f>ROW()</f>
        <v>325</v>
      </c>
      <c r="AK325" s="100" t="e">
        <f>INDEX('BadRows RECART'!$C$2:$C$1207,MATCH(monthly_gwh_mw!AJ325,'BadRows RECART'!$D$2:$D$1207,0))</f>
        <v>#N/A</v>
      </c>
    </row>
    <row r="326" spans="1:37" ht="20">
      <c r="A326" s="106" t="s">
        <v>3907</v>
      </c>
      <c r="B326" s="106" t="s">
        <v>1501</v>
      </c>
      <c r="C326" s="106" t="s">
        <v>6296</v>
      </c>
      <c r="D326" s="168">
        <v>2025</v>
      </c>
      <c r="E326" s="168">
        <v>1</v>
      </c>
      <c r="F326" s="199">
        <v>2.4942599999999802</v>
      </c>
      <c r="G326" s="212" t="s">
        <v>6314</v>
      </c>
      <c r="H326" s="212" t="s">
        <v>6314</v>
      </c>
      <c r="I326" s="106" t="s">
        <v>556</v>
      </c>
      <c r="K326" s="83" t="s">
        <v>6314</v>
      </c>
      <c r="L326" s="83" t="s">
        <v>6314</v>
      </c>
      <c r="M326" s="45" t="str">
        <f>IF(
ISNA(INDEX(resources!E:E,MATCH(B326,resources!B:B,0))),"fillme",
INDEX(resources!E:E,MATCH(B326,resources!B:B,0)))</f>
        <v>CAISO_Hydro</v>
      </c>
      <c r="N326" s="45">
        <f>IF(
ISNA(INDEX(resources!J:J,MATCH(B326,resources!B:B,0))),"fillme",
INDEX(resources!J:J,MATCH(B326,resources!B:B,0)))</f>
        <v>1</v>
      </c>
      <c r="O326" s="83" t="str">
        <f>IFERROR(INDEX(resources!K:K,MATCH(B326,resources!B:B,0)),"fillme")</f>
        <v>hydro</v>
      </c>
      <c r="P326" s="89" t="str">
        <f t="shared" si="83"/>
        <v>hydro_2025_1</v>
      </c>
      <c r="Q326" s="87">
        <f>INDEX(elcc!G:G,MATCH(P326,elcc!D:D,0))</f>
        <v>0.6</v>
      </c>
      <c r="R326" s="89">
        <f t="shared" si="84"/>
        <v>1</v>
      </c>
      <c r="S326" s="89" t="s">
        <v>6314</v>
      </c>
      <c r="T326" s="89" t="s">
        <v>6314</v>
      </c>
      <c r="U326" s="90" t="str">
        <f t="shared" si="85"/>
        <v>ok</v>
      </c>
      <c r="V326" s="63" t="str">
        <f>INDEX(resources!F:F,MATCH(B326,resources!B:B,0))</f>
        <v>physical</v>
      </c>
      <c r="W326" s="110">
        <f t="shared" si="86"/>
        <v>1</v>
      </c>
      <c r="X326" s="110">
        <f t="shared" si="87"/>
        <v>0</v>
      </c>
      <c r="Y326" s="110" t="str">
        <f t="shared" si="88"/>
        <v>COVERD_2_HCKHY1_energy_PCE40002_CONFIDENTIAL</v>
      </c>
      <c r="Z326" s="110">
        <f>IF(COUNTIFS($Y$2:Y326,Y326)=1,1,0)</f>
        <v>0</v>
      </c>
      <c r="AA326" s="110">
        <f>SUM($Z$2:Z326)*Z326</f>
        <v>0</v>
      </c>
      <c r="AB326" s="110">
        <f>COUNTIFS(resources!B:B,B326)</f>
        <v>1</v>
      </c>
      <c r="AC326" s="110">
        <f t="shared" si="89"/>
        <v>1</v>
      </c>
      <c r="AD326" s="110">
        <f t="shared" si="90"/>
        <v>1</v>
      </c>
      <c r="AE326" s="110">
        <f t="shared" si="91"/>
        <v>0</v>
      </c>
      <c r="AF326" s="110">
        <f t="shared" si="92"/>
        <v>1</v>
      </c>
      <c r="AG326" s="110">
        <f t="shared" si="93"/>
        <v>0</v>
      </c>
      <c r="AH326" s="110">
        <f t="shared" si="94"/>
        <v>0</v>
      </c>
      <c r="AI326" s="110">
        <f t="shared" si="95"/>
        <v>1</v>
      </c>
      <c r="AJ326" s="100">
        <f>ROW()</f>
        <v>326</v>
      </c>
      <c r="AK326" s="100" t="e">
        <f>INDEX('BadRows RECART'!$C$2:$C$1207,MATCH(monthly_gwh_mw!AJ326,'BadRows RECART'!$D$2:$D$1207,0))</f>
        <v>#N/A</v>
      </c>
    </row>
    <row r="327" spans="1:37" ht="20">
      <c r="A327" s="106" t="s">
        <v>3907</v>
      </c>
      <c r="B327" s="106" t="s">
        <v>1501</v>
      </c>
      <c r="C327" s="106" t="s">
        <v>6296</v>
      </c>
      <c r="D327" s="168">
        <v>2025</v>
      </c>
      <c r="E327" s="168">
        <v>2</v>
      </c>
      <c r="F327" s="199">
        <v>3.4171200000000197</v>
      </c>
      <c r="G327" s="212" t="s">
        <v>6314</v>
      </c>
      <c r="H327" s="212" t="s">
        <v>6314</v>
      </c>
      <c r="I327" s="106" t="s">
        <v>556</v>
      </c>
      <c r="K327" s="83" t="s">
        <v>6314</v>
      </c>
      <c r="L327" s="83" t="s">
        <v>6314</v>
      </c>
      <c r="M327" s="45" t="str">
        <f>IF(
ISNA(INDEX(resources!E:E,MATCH(B327,resources!B:B,0))),"fillme",
INDEX(resources!E:E,MATCH(B327,resources!B:B,0)))</f>
        <v>CAISO_Hydro</v>
      </c>
      <c r="N327" s="45">
        <f>IF(
ISNA(INDEX(resources!J:J,MATCH(B327,resources!B:B,0))),"fillme",
INDEX(resources!J:J,MATCH(B327,resources!B:B,0)))</f>
        <v>1</v>
      </c>
      <c r="O327" s="83" t="str">
        <f>IFERROR(INDEX(resources!K:K,MATCH(B327,resources!B:B,0)),"fillme")</f>
        <v>hydro</v>
      </c>
      <c r="P327" s="89" t="str">
        <f t="shared" si="83"/>
        <v>hydro_2025_2</v>
      </c>
      <c r="Q327" s="87">
        <f>INDEX(elcc!G:G,MATCH(P327,elcc!D:D,0))</f>
        <v>0.7</v>
      </c>
      <c r="R327" s="89">
        <f t="shared" si="84"/>
        <v>1</v>
      </c>
      <c r="S327" s="89" t="s">
        <v>6314</v>
      </c>
      <c r="T327" s="89" t="s">
        <v>6314</v>
      </c>
      <c r="U327" s="90" t="str">
        <f t="shared" si="85"/>
        <v>ok</v>
      </c>
      <c r="V327" s="63" t="str">
        <f>INDEX(resources!F:F,MATCH(B327,resources!B:B,0))</f>
        <v>physical</v>
      </c>
      <c r="W327" s="110">
        <f t="shared" si="86"/>
        <v>1</v>
      </c>
      <c r="X327" s="110">
        <f t="shared" si="87"/>
        <v>0</v>
      </c>
      <c r="Y327" s="110" t="str">
        <f t="shared" si="88"/>
        <v>COVERD_2_HCKHY1_energy_PCE40002_CONFIDENTIAL</v>
      </c>
      <c r="Z327" s="110">
        <f>IF(COUNTIFS($Y$2:Y327,Y327)=1,1,0)</f>
        <v>0</v>
      </c>
      <c r="AA327" s="110">
        <f>SUM($Z$2:Z327)*Z327</f>
        <v>0</v>
      </c>
      <c r="AB327" s="110">
        <f>COUNTIFS(resources!B:B,B327)</f>
        <v>1</v>
      </c>
      <c r="AC327" s="110">
        <f t="shared" si="89"/>
        <v>1</v>
      </c>
      <c r="AD327" s="110">
        <f t="shared" si="90"/>
        <v>1</v>
      </c>
      <c r="AE327" s="110">
        <f t="shared" si="91"/>
        <v>0</v>
      </c>
      <c r="AF327" s="110">
        <f t="shared" si="92"/>
        <v>1</v>
      </c>
      <c r="AG327" s="110">
        <f t="shared" si="93"/>
        <v>0</v>
      </c>
      <c r="AH327" s="110">
        <f t="shared" si="94"/>
        <v>0</v>
      </c>
      <c r="AI327" s="110">
        <f t="shared" si="95"/>
        <v>1</v>
      </c>
      <c r="AJ327" s="100">
        <f>ROW()</f>
        <v>327</v>
      </c>
      <c r="AK327" s="100" t="e">
        <f>INDEX('BadRows RECART'!$C$2:$C$1207,MATCH(monthly_gwh_mw!AJ327,'BadRows RECART'!$D$2:$D$1207,0))</f>
        <v>#N/A</v>
      </c>
    </row>
    <row r="328" spans="1:37" ht="20">
      <c r="A328" s="106" t="s">
        <v>3907</v>
      </c>
      <c r="B328" s="106" t="s">
        <v>1501</v>
      </c>
      <c r="C328" s="106" t="s">
        <v>6296</v>
      </c>
      <c r="D328" s="168">
        <v>2025</v>
      </c>
      <c r="E328" s="168">
        <v>3</v>
      </c>
      <c r="F328" s="199">
        <v>3.8055599999999279</v>
      </c>
      <c r="G328" s="212" t="s">
        <v>6314</v>
      </c>
      <c r="H328" s="212" t="s">
        <v>6314</v>
      </c>
      <c r="I328" s="106" t="s">
        <v>556</v>
      </c>
      <c r="K328" s="83" t="s">
        <v>6314</v>
      </c>
      <c r="L328" s="83" t="s">
        <v>6314</v>
      </c>
      <c r="M328" s="45" t="str">
        <f>IF(
ISNA(INDEX(resources!E:E,MATCH(B328,resources!B:B,0))),"fillme",
INDEX(resources!E:E,MATCH(B328,resources!B:B,0)))</f>
        <v>CAISO_Hydro</v>
      </c>
      <c r="N328" s="45">
        <f>IF(
ISNA(INDEX(resources!J:J,MATCH(B328,resources!B:B,0))),"fillme",
INDEX(resources!J:J,MATCH(B328,resources!B:B,0)))</f>
        <v>1</v>
      </c>
      <c r="O328" s="83" t="str">
        <f>IFERROR(INDEX(resources!K:K,MATCH(B328,resources!B:B,0)),"fillme")</f>
        <v>hydro</v>
      </c>
      <c r="P328" s="89" t="str">
        <f t="shared" si="83"/>
        <v>hydro_2025_3</v>
      </c>
      <c r="Q328" s="87">
        <f>INDEX(elcc!G:G,MATCH(P328,elcc!D:D,0))</f>
        <v>0.73</v>
      </c>
      <c r="R328" s="89">
        <f t="shared" si="84"/>
        <v>1</v>
      </c>
      <c r="S328" s="89" t="s">
        <v>6314</v>
      </c>
      <c r="T328" s="89" t="s">
        <v>6314</v>
      </c>
      <c r="U328" s="90" t="str">
        <f t="shared" si="85"/>
        <v>ok</v>
      </c>
      <c r="V328" s="63" t="str">
        <f>INDEX(resources!F:F,MATCH(B328,resources!B:B,0))</f>
        <v>physical</v>
      </c>
      <c r="W328" s="110">
        <f t="shared" si="86"/>
        <v>1</v>
      </c>
      <c r="X328" s="110">
        <f t="shared" si="87"/>
        <v>0</v>
      </c>
      <c r="Y328" s="110" t="str">
        <f t="shared" si="88"/>
        <v>COVERD_2_HCKHY1_energy_PCE40002_CONFIDENTIAL</v>
      </c>
      <c r="Z328" s="110">
        <f>IF(COUNTIFS($Y$2:Y328,Y328)=1,1,0)</f>
        <v>0</v>
      </c>
      <c r="AA328" s="110">
        <f>SUM($Z$2:Z328)*Z328</f>
        <v>0</v>
      </c>
      <c r="AB328" s="110">
        <f>COUNTIFS(resources!B:B,B328)</f>
        <v>1</v>
      </c>
      <c r="AC328" s="110">
        <f t="shared" si="89"/>
        <v>1</v>
      </c>
      <c r="AD328" s="110">
        <f t="shared" si="90"/>
        <v>1</v>
      </c>
      <c r="AE328" s="110">
        <f t="shared" si="91"/>
        <v>0</v>
      </c>
      <c r="AF328" s="110">
        <f t="shared" si="92"/>
        <v>1</v>
      </c>
      <c r="AG328" s="110">
        <f t="shared" si="93"/>
        <v>0</v>
      </c>
      <c r="AH328" s="110">
        <f t="shared" si="94"/>
        <v>0</v>
      </c>
      <c r="AI328" s="110">
        <f t="shared" si="95"/>
        <v>1</v>
      </c>
      <c r="AJ328" s="100">
        <f>ROW()</f>
        <v>328</v>
      </c>
      <c r="AK328" s="100" t="e">
        <f>INDEX('BadRows RECART'!$C$2:$C$1207,MATCH(monthly_gwh_mw!AJ328,'BadRows RECART'!$D$2:$D$1207,0))</f>
        <v>#N/A</v>
      </c>
    </row>
    <row r="329" spans="1:37" ht="20">
      <c r="A329" s="106" t="s">
        <v>3907</v>
      </c>
      <c r="B329" s="106" t="s">
        <v>1501</v>
      </c>
      <c r="C329" s="106" t="s">
        <v>6296</v>
      </c>
      <c r="D329" s="168">
        <v>2025</v>
      </c>
      <c r="E329" s="168">
        <v>4</v>
      </c>
      <c r="F329" s="199">
        <v>2.3922000000000176</v>
      </c>
      <c r="G329" s="212" t="s">
        <v>6314</v>
      </c>
      <c r="H329" s="212" t="s">
        <v>6314</v>
      </c>
      <c r="I329" s="106" t="s">
        <v>556</v>
      </c>
      <c r="K329" s="83" t="s">
        <v>6314</v>
      </c>
      <c r="L329" s="83" t="s">
        <v>6314</v>
      </c>
      <c r="M329" s="45" t="str">
        <f>IF(
ISNA(INDEX(resources!E:E,MATCH(B329,resources!B:B,0))),"fillme",
INDEX(resources!E:E,MATCH(B329,resources!B:B,0)))</f>
        <v>CAISO_Hydro</v>
      </c>
      <c r="N329" s="45">
        <f>IF(
ISNA(INDEX(resources!J:J,MATCH(B329,resources!B:B,0))),"fillme",
INDEX(resources!J:J,MATCH(B329,resources!B:B,0)))</f>
        <v>1</v>
      </c>
      <c r="O329" s="83" t="str">
        <f>IFERROR(INDEX(resources!K:K,MATCH(B329,resources!B:B,0)),"fillme")</f>
        <v>hydro</v>
      </c>
      <c r="P329" s="89" t="str">
        <f t="shared" si="83"/>
        <v>hydro_2025_4</v>
      </c>
      <c r="Q329" s="87">
        <f>INDEX(elcc!G:G,MATCH(P329,elcc!D:D,0))</f>
        <v>0.72</v>
      </c>
      <c r="R329" s="89">
        <f t="shared" si="84"/>
        <v>1</v>
      </c>
      <c r="S329" s="89" t="s">
        <v>6314</v>
      </c>
      <c r="T329" s="89" t="s">
        <v>6314</v>
      </c>
      <c r="U329" s="90" t="str">
        <f t="shared" si="85"/>
        <v>ok</v>
      </c>
      <c r="V329" s="63" t="str">
        <f>INDEX(resources!F:F,MATCH(B329,resources!B:B,0))</f>
        <v>physical</v>
      </c>
      <c r="W329" s="110">
        <f t="shared" si="86"/>
        <v>1</v>
      </c>
      <c r="X329" s="110">
        <f t="shared" si="87"/>
        <v>0</v>
      </c>
      <c r="Y329" s="110" t="str">
        <f t="shared" si="88"/>
        <v>COVERD_2_HCKHY1_energy_PCE40002_CONFIDENTIAL</v>
      </c>
      <c r="Z329" s="110">
        <f>IF(COUNTIFS($Y$2:Y329,Y329)=1,1,0)</f>
        <v>0</v>
      </c>
      <c r="AA329" s="110">
        <f>SUM($Z$2:Z329)*Z329</f>
        <v>0</v>
      </c>
      <c r="AB329" s="110">
        <f>COUNTIFS(resources!B:B,B329)</f>
        <v>1</v>
      </c>
      <c r="AC329" s="110">
        <f t="shared" si="89"/>
        <v>1</v>
      </c>
      <c r="AD329" s="110">
        <f t="shared" si="90"/>
        <v>1</v>
      </c>
      <c r="AE329" s="110">
        <f t="shared" si="91"/>
        <v>0</v>
      </c>
      <c r="AF329" s="110">
        <f t="shared" si="92"/>
        <v>1</v>
      </c>
      <c r="AG329" s="110">
        <f t="shared" si="93"/>
        <v>0</v>
      </c>
      <c r="AH329" s="110">
        <f t="shared" si="94"/>
        <v>0</v>
      </c>
      <c r="AI329" s="110">
        <f t="shared" si="95"/>
        <v>1</v>
      </c>
      <c r="AJ329" s="100">
        <f>ROW()</f>
        <v>329</v>
      </c>
      <c r="AK329" s="100" t="e">
        <f>INDEX('BadRows RECART'!$C$2:$C$1207,MATCH(monthly_gwh_mw!AJ329,'BadRows RECART'!$D$2:$D$1207,0))</f>
        <v>#N/A</v>
      </c>
    </row>
    <row r="330" spans="1:37" ht="20">
      <c r="A330" s="106" t="s">
        <v>3907</v>
      </c>
      <c r="B330" s="106" t="s">
        <v>1501</v>
      </c>
      <c r="C330" s="106" t="s">
        <v>6296</v>
      </c>
      <c r="D330" s="168">
        <v>2025</v>
      </c>
      <c r="E330" s="168">
        <v>5</v>
      </c>
      <c r="F330" s="199">
        <v>1.7800199999999848</v>
      </c>
      <c r="G330" s="212" t="s">
        <v>6314</v>
      </c>
      <c r="H330" s="212" t="s">
        <v>6314</v>
      </c>
      <c r="I330" s="106" t="s">
        <v>556</v>
      </c>
      <c r="K330" s="83" t="s">
        <v>6314</v>
      </c>
      <c r="L330" s="83" t="s">
        <v>6314</v>
      </c>
      <c r="M330" s="45" t="str">
        <f>IF(
ISNA(INDEX(resources!E:E,MATCH(B330,resources!B:B,0))),"fillme",
INDEX(resources!E:E,MATCH(B330,resources!B:B,0)))</f>
        <v>CAISO_Hydro</v>
      </c>
      <c r="N330" s="45">
        <f>IF(
ISNA(INDEX(resources!J:J,MATCH(B330,resources!B:B,0))),"fillme",
INDEX(resources!J:J,MATCH(B330,resources!B:B,0)))</f>
        <v>1</v>
      </c>
      <c r="O330" s="83" t="str">
        <f>IFERROR(INDEX(resources!K:K,MATCH(B330,resources!B:B,0)),"fillme")</f>
        <v>hydro</v>
      </c>
      <c r="P330" s="89" t="str">
        <f t="shared" si="83"/>
        <v>hydro_2025_5</v>
      </c>
      <c r="Q330" s="87">
        <f>INDEX(elcc!G:G,MATCH(P330,elcc!D:D,0))</f>
        <v>0.69</v>
      </c>
      <c r="R330" s="89">
        <f t="shared" si="84"/>
        <v>1</v>
      </c>
      <c r="S330" s="89" t="s">
        <v>6314</v>
      </c>
      <c r="T330" s="89" t="s">
        <v>6314</v>
      </c>
      <c r="U330" s="90" t="str">
        <f t="shared" si="85"/>
        <v>ok</v>
      </c>
      <c r="V330" s="63" t="str">
        <f>INDEX(resources!F:F,MATCH(B330,resources!B:B,0))</f>
        <v>physical</v>
      </c>
      <c r="W330" s="110">
        <f t="shared" si="86"/>
        <v>1</v>
      </c>
      <c r="X330" s="110">
        <f t="shared" si="87"/>
        <v>0</v>
      </c>
      <c r="Y330" s="110" t="str">
        <f t="shared" si="88"/>
        <v>COVERD_2_HCKHY1_energy_PCE40002_CONFIDENTIAL</v>
      </c>
      <c r="Z330" s="110">
        <f>IF(COUNTIFS($Y$2:Y330,Y330)=1,1,0)</f>
        <v>0</v>
      </c>
      <c r="AA330" s="110">
        <f>SUM($Z$2:Z330)*Z330</f>
        <v>0</v>
      </c>
      <c r="AB330" s="110">
        <f>COUNTIFS(resources!B:B,B330)</f>
        <v>1</v>
      </c>
      <c r="AC330" s="110">
        <f t="shared" si="89"/>
        <v>1</v>
      </c>
      <c r="AD330" s="110">
        <f t="shared" si="90"/>
        <v>1</v>
      </c>
      <c r="AE330" s="110">
        <f t="shared" si="91"/>
        <v>0</v>
      </c>
      <c r="AF330" s="110">
        <f t="shared" si="92"/>
        <v>1</v>
      </c>
      <c r="AG330" s="110">
        <f t="shared" si="93"/>
        <v>0</v>
      </c>
      <c r="AH330" s="110">
        <f t="shared" si="94"/>
        <v>0</v>
      </c>
      <c r="AI330" s="110">
        <f t="shared" si="95"/>
        <v>1</v>
      </c>
      <c r="AJ330" s="100">
        <f>ROW()</f>
        <v>330</v>
      </c>
      <c r="AK330" s="100" t="e">
        <f>INDEX('BadRows RECART'!$C$2:$C$1207,MATCH(monthly_gwh_mw!AJ330,'BadRows RECART'!$D$2:$D$1207,0))</f>
        <v>#N/A</v>
      </c>
    </row>
    <row r="331" spans="1:37" ht="20">
      <c r="A331" s="106" t="s">
        <v>3907</v>
      </c>
      <c r="B331" s="106" t="s">
        <v>1501</v>
      </c>
      <c r="C331" s="106" t="s">
        <v>6296</v>
      </c>
      <c r="D331" s="168">
        <v>2025</v>
      </c>
      <c r="E331" s="168">
        <v>6</v>
      </c>
      <c r="F331" s="199">
        <v>1.3878000000000057</v>
      </c>
      <c r="G331" s="212" t="s">
        <v>6314</v>
      </c>
      <c r="H331" s="212" t="s">
        <v>6314</v>
      </c>
      <c r="I331" s="106" t="s">
        <v>556</v>
      </c>
      <c r="K331" s="83" t="s">
        <v>6314</v>
      </c>
      <c r="L331" s="83" t="s">
        <v>6314</v>
      </c>
      <c r="M331" s="45" t="str">
        <f>IF(
ISNA(INDEX(resources!E:E,MATCH(B331,resources!B:B,0))),"fillme",
INDEX(resources!E:E,MATCH(B331,resources!B:B,0)))</f>
        <v>CAISO_Hydro</v>
      </c>
      <c r="N331" s="45">
        <f>IF(
ISNA(INDEX(resources!J:J,MATCH(B331,resources!B:B,0))),"fillme",
INDEX(resources!J:J,MATCH(B331,resources!B:B,0)))</f>
        <v>1</v>
      </c>
      <c r="O331" s="83" t="str">
        <f>IFERROR(INDEX(resources!K:K,MATCH(B331,resources!B:B,0)),"fillme")</f>
        <v>hydro</v>
      </c>
      <c r="P331" s="89" t="str">
        <f t="shared" si="83"/>
        <v>hydro_2025_6</v>
      </c>
      <c r="Q331" s="87">
        <f>INDEX(elcc!G:G,MATCH(P331,elcc!D:D,0))</f>
        <v>0.74</v>
      </c>
      <c r="R331" s="89">
        <f t="shared" si="84"/>
        <v>1</v>
      </c>
      <c r="S331" s="89" t="s">
        <v>6314</v>
      </c>
      <c r="T331" s="89" t="s">
        <v>6314</v>
      </c>
      <c r="U331" s="90" t="str">
        <f t="shared" si="85"/>
        <v>ok</v>
      </c>
      <c r="V331" s="63" t="str">
        <f>INDEX(resources!F:F,MATCH(B331,resources!B:B,0))</f>
        <v>physical</v>
      </c>
      <c r="W331" s="110">
        <f t="shared" si="86"/>
        <v>1</v>
      </c>
      <c r="X331" s="110">
        <f t="shared" si="87"/>
        <v>0</v>
      </c>
      <c r="Y331" s="110" t="str">
        <f t="shared" si="88"/>
        <v>COVERD_2_HCKHY1_energy_PCE40002_CONFIDENTIAL</v>
      </c>
      <c r="Z331" s="110">
        <f>IF(COUNTIFS($Y$2:Y331,Y331)=1,1,0)</f>
        <v>0</v>
      </c>
      <c r="AA331" s="110">
        <f>SUM($Z$2:Z331)*Z331</f>
        <v>0</v>
      </c>
      <c r="AB331" s="110">
        <f>COUNTIFS(resources!B:B,B331)</f>
        <v>1</v>
      </c>
      <c r="AC331" s="110">
        <f t="shared" si="89"/>
        <v>1</v>
      </c>
      <c r="AD331" s="110">
        <f t="shared" si="90"/>
        <v>1</v>
      </c>
      <c r="AE331" s="110">
        <f t="shared" si="91"/>
        <v>0</v>
      </c>
      <c r="AF331" s="110">
        <f t="shared" si="92"/>
        <v>1</v>
      </c>
      <c r="AG331" s="110">
        <f t="shared" si="93"/>
        <v>0</v>
      </c>
      <c r="AH331" s="110">
        <f t="shared" si="94"/>
        <v>0</v>
      </c>
      <c r="AI331" s="110">
        <f t="shared" si="95"/>
        <v>1</v>
      </c>
      <c r="AJ331" s="100">
        <f>ROW()</f>
        <v>331</v>
      </c>
      <c r="AK331" s="100" t="e">
        <f>INDEX('BadRows RECART'!$C$2:$C$1207,MATCH(monthly_gwh_mw!AJ331,'BadRows RECART'!$D$2:$D$1207,0))</f>
        <v>#N/A</v>
      </c>
    </row>
    <row r="332" spans="1:37" ht="20">
      <c r="A332" s="106" t="s">
        <v>3907</v>
      </c>
      <c r="B332" s="106" t="s">
        <v>1501</v>
      </c>
      <c r="C332" s="106" t="s">
        <v>6296</v>
      </c>
      <c r="D332" s="168">
        <v>2025</v>
      </c>
      <c r="E332" s="168">
        <v>7</v>
      </c>
      <c r="F332" s="199">
        <v>0.10601999999999934</v>
      </c>
      <c r="G332" s="212" t="s">
        <v>6314</v>
      </c>
      <c r="H332" s="212" t="s">
        <v>6314</v>
      </c>
      <c r="I332" s="106" t="s">
        <v>556</v>
      </c>
      <c r="K332" s="83" t="s">
        <v>6314</v>
      </c>
      <c r="L332" s="83" t="s">
        <v>6314</v>
      </c>
      <c r="M332" s="45" t="str">
        <f>IF(
ISNA(INDEX(resources!E:E,MATCH(B332,resources!B:B,0))),"fillme",
INDEX(resources!E:E,MATCH(B332,resources!B:B,0)))</f>
        <v>CAISO_Hydro</v>
      </c>
      <c r="N332" s="45">
        <f>IF(
ISNA(INDEX(resources!J:J,MATCH(B332,resources!B:B,0))),"fillme",
INDEX(resources!J:J,MATCH(B332,resources!B:B,0)))</f>
        <v>1</v>
      </c>
      <c r="O332" s="83" t="str">
        <f>IFERROR(INDEX(resources!K:K,MATCH(B332,resources!B:B,0)),"fillme")</f>
        <v>hydro</v>
      </c>
      <c r="P332" s="89" t="str">
        <f t="shared" si="83"/>
        <v>hydro_2025_7</v>
      </c>
      <c r="Q332" s="87">
        <f>INDEX(elcc!G:G,MATCH(P332,elcc!D:D,0))</f>
        <v>0.73</v>
      </c>
      <c r="R332" s="89">
        <f t="shared" si="84"/>
        <v>1</v>
      </c>
      <c r="S332" s="89" t="s">
        <v>6314</v>
      </c>
      <c r="T332" s="89" t="s">
        <v>6314</v>
      </c>
      <c r="U332" s="90" t="str">
        <f t="shared" si="85"/>
        <v>ok</v>
      </c>
      <c r="V332" s="63" t="str">
        <f>INDEX(resources!F:F,MATCH(B332,resources!B:B,0))</f>
        <v>physical</v>
      </c>
      <c r="W332" s="110">
        <f t="shared" si="86"/>
        <v>1</v>
      </c>
      <c r="X332" s="110">
        <f t="shared" si="87"/>
        <v>0</v>
      </c>
      <c r="Y332" s="110" t="str">
        <f t="shared" si="88"/>
        <v>COVERD_2_HCKHY1_energy_PCE40002_CONFIDENTIAL</v>
      </c>
      <c r="Z332" s="110">
        <f>IF(COUNTIFS($Y$2:Y332,Y332)=1,1,0)</f>
        <v>0</v>
      </c>
      <c r="AA332" s="110">
        <f>SUM($Z$2:Z332)*Z332</f>
        <v>0</v>
      </c>
      <c r="AB332" s="110">
        <f>COUNTIFS(resources!B:B,B332)</f>
        <v>1</v>
      </c>
      <c r="AC332" s="110">
        <f t="shared" si="89"/>
        <v>1</v>
      </c>
      <c r="AD332" s="110">
        <f t="shared" si="90"/>
        <v>1</v>
      </c>
      <c r="AE332" s="110">
        <f t="shared" si="91"/>
        <v>0</v>
      </c>
      <c r="AF332" s="110">
        <f t="shared" si="92"/>
        <v>1</v>
      </c>
      <c r="AG332" s="110">
        <f t="shared" si="93"/>
        <v>0</v>
      </c>
      <c r="AH332" s="110">
        <f t="shared" si="94"/>
        <v>0</v>
      </c>
      <c r="AI332" s="110">
        <f t="shared" si="95"/>
        <v>1</v>
      </c>
      <c r="AJ332" s="100">
        <f>ROW()</f>
        <v>332</v>
      </c>
      <c r="AK332" s="100" t="e">
        <f>INDEX('BadRows RECART'!$C$2:$C$1207,MATCH(monthly_gwh_mw!AJ332,'BadRows RECART'!$D$2:$D$1207,0))</f>
        <v>#N/A</v>
      </c>
    </row>
    <row r="333" spans="1:37" ht="20">
      <c r="A333" s="106" t="s">
        <v>3907</v>
      </c>
      <c r="B333" s="106" t="s">
        <v>1501</v>
      </c>
      <c r="C333" s="106" t="s">
        <v>6296</v>
      </c>
      <c r="D333" s="168">
        <v>2025</v>
      </c>
      <c r="E333" s="168">
        <v>8</v>
      </c>
      <c r="F333" s="199">
        <v>3.9060000000000941E-2</v>
      </c>
      <c r="G333" s="212" t="s">
        <v>6314</v>
      </c>
      <c r="H333" s="212" t="s">
        <v>6314</v>
      </c>
      <c r="I333" s="106" t="s">
        <v>556</v>
      </c>
      <c r="K333" s="83" t="s">
        <v>6314</v>
      </c>
      <c r="L333" s="83" t="s">
        <v>6314</v>
      </c>
      <c r="M333" s="45" t="str">
        <f>IF(
ISNA(INDEX(resources!E:E,MATCH(B333,resources!B:B,0))),"fillme",
INDEX(resources!E:E,MATCH(B333,resources!B:B,0)))</f>
        <v>CAISO_Hydro</v>
      </c>
      <c r="N333" s="45">
        <f>IF(
ISNA(INDEX(resources!J:J,MATCH(B333,resources!B:B,0))),"fillme",
INDEX(resources!J:J,MATCH(B333,resources!B:B,0)))</f>
        <v>1</v>
      </c>
      <c r="O333" s="83" t="str">
        <f>IFERROR(INDEX(resources!K:K,MATCH(B333,resources!B:B,0)),"fillme")</f>
        <v>hydro</v>
      </c>
      <c r="P333" s="89" t="str">
        <f t="shared" si="83"/>
        <v>hydro_2025_8</v>
      </c>
      <c r="Q333" s="87">
        <f>INDEX(elcc!G:G,MATCH(P333,elcc!D:D,0))</f>
        <v>0.72</v>
      </c>
      <c r="R333" s="89">
        <f t="shared" si="84"/>
        <v>1</v>
      </c>
      <c r="S333" s="89" t="s">
        <v>6314</v>
      </c>
      <c r="T333" s="89" t="s">
        <v>6314</v>
      </c>
      <c r="U333" s="90" t="str">
        <f t="shared" si="85"/>
        <v>ok</v>
      </c>
      <c r="V333" s="63" t="str">
        <f>INDEX(resources!F:F,MATCH(B333,resources!B:B,0))</f>
        <v>physical</v>
      </c>
      <c r="W333" s="110">
        <f t="shared" si="86"/>
        <v>1</v>
      </c>
      <c r="X333" s="110">
        <f t="shared" si="87"/>
        <v>0</v>
      </c>
      <c r="Y333" s="110" t="str">
        <f t="shared" si="88"/>
        <v>COVERD_2_HCKHY1_energy_PCE40002_CONFIDENTIAL</v>
      </c>
      <c r="Z333" s="110">
        <f>IF(COUNTIFS($Y$2:Y333,Y333)=1,1,0)</f>
        <v>0</v>
      </c>
      <c r="AA333" s="110">
        <f>SUM($Z$2:Z333)*Z333</f>
        <v>0</v>
      </c>
      <c r="AB333" s="110">
        <f>COUNTIFS(resources!B:B,B333)</f>
        <v>1</v>
      </c>
      <c r="AC333" s="110">
        <f t="shared" si="89"/>
        <v>1</v>
      </c>
      <c r="AD333" s="110">
        <f t="shared" si="90"/>
        <v>1</v>
      </c>
      <c r="AE333" s="110">
        <f t="shared" si="91"/>
        <v>0</v>
      </c>
      <c r="AF333" s="110">
        <f t="shared" si="92"/>
        <v>1</v>
      </c>
      <c r="AG333" s="110">
        <f t="shared" si="93"/>
        <v>0</v>
      </c>
      <c r="AH333" s="110">
        <f t="shared" si="94"/>
        <v>0</v>
      </c>
      <c r="AI333" s="110">
        <f t="shared" si="95"/>
        <v>1</v>
      </c>
      <c r="AJ333" s="100">
        <f>ROW()</f>
        <v>333</v>
      </c>
      <c r="AK333" s="100" t="e">
        <f>INDEX('BadRows RECART'!$C$2:$C$1207,MATCH(monthly_gwh_mw!AJ333,'BadRows RECART'!$D$2:$D$1207,0))</f>
        <v>#N/A</v>
      </c>
    </row>
    <row r="334" spans="1:37" ht="20">
      <c r="A334" s="106" t="s">
        <v>3907</v>
      </c>
      <c r="B334" s="106" t="s">
        <v>1501</v>
      </c>
      <c r="C334" s="106" t="s">
        <v>6296</v>
      </c>
      <c r="D334" s="168">
        <v>2025</v>
      </c>
      <c r="E334" s="168">
        <v>9</v>
      </c>
      <c r="F334" s="199">
        <v>0</v>
      </c>
      <c r="G334" s="212" t="s">
        <v>6314</v>
      </c>
      <c r="H334" s="212" t="s">
        <v>6314</v>
      </c>
      <c r="I334" s="106" t="s">
        <v>556</v>
      </c>
      <c r="K334" s="83" t="s">
        <v>6314</v>
      </c>
      <c r="L334" s="83" t="s">
        <v>6314</v>
      </c>
      <c r="M334" s="45" t="str">
        <f>IF(
ISNA(INDEX(resources!E:E,MATCH(B334,resources!B:B,0))),"fillme",
INDEX(resources!E:E,MATCH(B334,resources!B:B,0)))</f>
        <v>CAISO_Hydro</v>
      </c>
      <c r="N334" s="45">
        <f>IF(
ISNA(INDEX(resources!J:J,MATCH(B334,resources!B:B,0))),"fillme",
INDEX(resources!J:J,MATCH(B334,resources!B:B,0)))</f>
        <v>1</v>
      </c>
      <c r="O334" s="83" t="str">
        <f>IFERROR(INDEX(resources!K:K,MATCH(B334,resources!B:B,0)),"fillme")</f>
        <v>hydro</v>
      </c>
      <c r="P334" s="89" t="str">
        <f t="shared" si="83"/>
        <v>hydro_2025_9</v>
      </c>
      <c r="Q334" s="87">
        <f>INDEX(elcc!G:G,MATCH(P334,elcc!D:D,0))</f>
        <v>0.71</v>
      </c>
      <c r="R334" s="89">
        <f t="shared" si="84"/>
        <v>1</v>
      </c>
      <c r="S334" s="89" t="s">
        <v>6314</v>
      </c>
      <c r="T334" s="89" t="s">
        <v>6314</v>
      </c>
      <c r="U334" s="90" t="str">
        <f t="shared" si="85"/>
        <v>ok</v>
      </c>
      <c r="V334" s="63" t="str">
        <f>INDEX(resources!F:F,MATCH(B334,resources!B:B,0))</f>
        <v>physical</v>
      </c>
      <c r="W334" s="110">
        <f t="shared" si="86"/>
        <v>0</v>
      </c>
      <c r="X334" s="110">
        <f t="shared" si="87"/>
        <v>0</v>
      </c>
      <c r="Y334" s="110" t="str">
        <f t="shared" si="88"/>
        <v>COVERD_2_HCKHY1_energy_PCE40002_CONFIDENTIAL</v>
      </c>
      <c r="Z334" s="110">
        <f>IF(COUNTIFS($Y$2:Y334,Y334)=1,1,0)</f>
        <v>0</v>
      </c>
      <c r="AA334" s="110">
        <f>SUM($Z$2:Z334)*Z334</f>
        <v>0</v>
      </c>
      <c r="AB334" s="110">
        <f>COUNTIFS(resources!B:B,B334)</f>
        <v>1</v>
      </c>
      <c r="AC334" s="110">
        <f t="shared" si="89"/>
        <v>1</v>
      </c>
      <c r="AD334" s="110">
        <f t="shared" si="90"/>
        <v>1</v>
      </c>
      <c r="AE334" s="110">
        <f t="shared" si="91"/>
        <v>0</v>
      </c>
      <c r="AF334" s="110">
        <f t="shared" si="92"/>
        <v>1</v>
      </c>
      <c r="AG334" s="110">
        <f t="shared" si="93"/>
        <v>0</v>
      </c>
      <c r="AH334" s="110">
        <f t="shared" si="94"/>
        <v>0</v>
      </c>
      <c r="AI334" s="110">
        <f t="shared" si="95"/>
        <v>1</v>
      </c>
      <c r="AJ334" s="100">
        <f>ROW()</f>
        <v>334</v>
      </c>
      <c r="AK334" s="100" t="e">
        <f>INDEX('BadRows RECART'!$C$2:$C$1207,MATCH(monthly_gwh_mw!AJ334,'BadRows RECART'!$D$2:$D$1207,0))</f>
        <v>#N/A</v>
      </c>
    </row>
    <row r="335" spans="1:37" ht="20">
      <c r="A335" s="106" t="s">
        <v>3907</v>
      </c>
      <c r="B335" s="106" t="s">
        <v>1501</v>
      </c>
      <c r="C335" s="106" t="s">
        <v>6296</v>
      </c>
      <c r="D335" s="168">
        <v>2025</v>
      </c>
      <c r="E335" s="168">
        <v>10</v>
      </c>
      <c r="F335" s="199">
        <v>0</v>
      </c>
      <c r="G335" s="212" t="s">
        <v>6314</v>
      </c>
      <c r="H335" s="212" t="s">
        <v>6314</v>
      </c>
      <c r="I335" s="106" t="s">
        <v>556</v>
      </c>
      <c r="K335" s="83" t="s">
        <v>6314</v>
      </c>
      <c r="L335" s="83" t="s">
        <v>6314</v>
      </c>
      <c r="M335" s="45" t="str">
        <f>IF(
ISNA(INDEX(resources!E:E,MATCH(B335,resources!B:B,0))),"fillme",
INDEX(resources!E:E,MATCH(B335,resources!B:B,0)))</f>
        <v>CAISO_Hydro</v>
      </c>
      <c r="N335" s="45">
        <f>IF(
ISNA(INDEX(resources!J:J,MATCH(B335,resources!B:B,0))),"fillme",
INDEX(resources!J:J,MATCH(B335,resources!B:B,0)))</f>
        <v>1</v>
      </c>
      <c r="O335" s="83" t="str">
        <f>IFERROR(INDEX(resources!K:K,MATCH(B335,resources!B:B,0)),"fillme")</f>
        <v>hydro</v>
      </c>
      <c r="P335" s="89" t="str">
        <f t="shared" si="83"/>
        <v>hydro_2025_10</v>
      </c>
      <c r="Q335" s="87">
        <f>INDEX(elcc!G:G,MATCH(P335,elcc!D:D,0))</f>
        <v>0.64</v>
      </c>
      <c r="R335" s="89">
        <f t="shared" si="84"/>
        <v>1</v>
      </c>
      <c r="S335" s="89" t="s">
        <v>6314</v>
      </c>
      <c r="T335" s="89" t="s">
        <v>6314</v>
      </c>
      <c r="U335" s="90" t="str">
        <f t="shared" si="85"/>
        <v>ok</v>
      </c>
      <c r="V335" s="63" t="str">
        <f>INDEX(resources!F:F,MATCH(B335,resources!B:B,0))</f>
        <v>physical</v>
      </c>
      <c r="W335" s="110">
        <f t="shared" si="86"/>
        <v>0</v>
      </c>
      <c r="X335" s="110">
        <f t="shared" si="87"/>
        <v>0</v>
      </c>
      <c r="Y335" s="110" t="str">
        <f t="shared" si="88"/>
        <v>COVERD_2_HCKHY1_energy_PCE40002_CONFIDENTIAL</v>
      </c>
      <c r="Z335" s="110">
        <f>IF(COUNTIFS($Y$2:Y335,Y335)=1,1,0)</f>
        <v>0</v>
      </c>
      <c r="AA335" s="110">
        <f>SUM($Z$2:Z335)*Z335</f>
        <v>0</v>
      </c>
      <c r="AB335" s="110">
        <f>COUNTIFS(resources!B:B,B335)</f>
        <v>1</v>
      </c>
      <c r="AC335" s="110">
        <f t="shared" si="89"/>
        <v>1</v>
      </c>
      <c r="AD335" s="110">
        <f t="shared" si="90"/>
        <v>1</v>
      </c>
      <c r="AE335" s="110">
        <f t="shared" si="91"/>
        <v>0</v>
      </c>
      <c r="AF335" s="110">
        <f t="shared" si="92"/>
        <v>1</v>
      </c>
      <c r="AG335" s="110">
        <f t="shared" si="93"/>
        <v>0</v>
      </c>
      <c r="AH335" s="110">
        <f t="shared" si="94"/>
        <v>0</v>
      </c>
      <c r="AI335" s="110">
        <f t="shared" si="95"/>
        <v>1</v>
      </c>
      <c r="AJ335" s="100">
        <f>ROW()</f>
        <v>335</v>
      </c>
      <c r="AK335" s="100" t="e">
        <f>INDEX('BadRows RECART'!$C$2:$C$1207,MATCH(monthly_gwh_mw!AJ335,'BadRows RECART'!$D$2:$D$1207,0))</f>
        <v>#N/A</v>
      </c>
    </row>
    <row r="336" spans="1:37" ht="20">
      <c r="A336" s="106" t="s">
        <v>3907</v>
      </c>
      <c r="B336" s="106" t="s">
        <v>1501</v>
      </c>
      <c r="C336" s="106" t="s">
        <v>6296</v>
      </c>
      <c r="D336" s="168">
        <v>2025</v>
      </c>
      <c r="E336" s="168">
        <v>11</v>
      </c>
      <c r="F336" s="199">
        <v>0.11880000000000189</v>
      </c>
      <c r="G336" s="212" t="s">
        <v>6314</v>
      </c>
      <c r="H336" s="212" t="s">
        <v>6314</v>
      </c>
      <c r="I336" s="106" t="s">
        <v>556</v>
      </c>
      <c r="K336" s="83" t="s">
        <v>6314</v>
      </c>
      <c r="L336" s="83" t="s">
        <v>6314</v>
      </c>
      <c r="M336" s="45" t="str">
        <f>IF(
ISNA(INDEX(resources!E:E,MATCH(B336,resources!B:B,0))),"fillme",
INDEX(resources!E:E,MATCH(B336,resources!B:B,0)))</f>
        <v>CAISO_Hydro</v>
      </c>
      <c r="N336" s="45">
        <f>IF(
ISNA(INDEX(resources!J:J,MATCH(B336,resources!B:B,0))),"fillme",
INDEX(resources!J:J,MATCH(B336,resources!B:B,0)))</f>
        <v>1</v>
      </c>
      <c r="O336" s="83" t="str">
        <f>IFERROR(INDEX(resources!K:K,MATCH(B336,resources!B:B,0)),"fillme")</f>
        <v>hydro</v>
      </c>
      <c r="P336" s="89" t="str">
        <f t="shared" si="83"/>
        <v>hydro_2025_11</v>
      </c>
      <c r="Q336" s="87">
        <f>INDEX(elcc!G:G,MATCH(P336,elcc!D:D,0))</f>
        <v>0.56000000000000005</v>
      </c>
      <c r="R336" s="89">
        <f t="shared" si="84"/>
        <v>1</v>
      </c>
      <c r="S336" s="89" t="s">
        <v>6314</v>
      </c>
      <c r="T336" s="89" t="s">
        <v>6314</v>
      </c>
      <c r="U336" s="90" t="str">
        <f t="shared" si="85"/>
        <v>ok</v>
      </c>
      <c r="V336" s="63" t="str">
        <f>INDEX(resources!F:F,MATCH(B336,resources!B:B,0))</f>
        <v>physical</v>
      </c>
      <c r="W336" s="110">
        <f t="shared" si="86"/>
        <v>1</v>
      </c>
      <c r="X336" s="110">
        <f t="shared" si="87"/>
        <v>0</v>
      </c>
      <c r="Y336" s="110" t="str">
        <f t="shared" si="88"/>
        <v>COVERD_2_HCKHY1_energy_PCE40002_CONFIDENTIAL</v>
      </c>
      <c r="Z336" s="110">
        <f>IF(COUNTIFS($Y$2:Y336,Y336)=1,1,0)</f>
        <v>0</v>
      </c>
      <c r="AA336" s="110">
        <f>SUM($Z$2:Z336)*Z336</f>
        <v>0</v>
      </c>
      <c r="AB336" s="110">
        <f>COUNTIFS(resources!B:B,B336)</f>
        <v>1</v>
      </c>
      <c r="AC336" s="110">
        <f t="shared" si="89"/>
        <v>1</v>
      </c>
      <c r="AD336" s="110">
        <f t="shared" si="90"/>
        <v>1</v>
      </c>
      <c r="AE336" s="110">
        <f t="shared" si="91"/>
        <v>0</v>
      </c>
      <c r="AF336" s="110">
        <f t="shared" si="92"/>
        <v>1</v>
      </c>
      <c r="AG336" s="110">
        <f t="shared" si="93"/>
        <v>0</v>
      </c>
      <c r="AH336" s="110">
        <f t="shared" si="94"/>
        <v>0</v>
      </c>
      <c r="AI336" s="110">
        <f t="shared" si="95"/>
        <v>1</v>
      </c>
      <c r="AJ336" s="100">
        <f>ROW()</f>
        <v>336</v>
      </c>
      <c r="AK336" s="100" t="e">
        <f>INDEX('BadRows RECART'!$C$2:$C$1207,MATCH(monthly_gwh_mw!AJ336,'BadRows RECART'!$D$2:$D$1207,0))</f>
        <v>#N/A</v>
      </c>
    </row>
    <row r="337" spans="1:37" ht="20">
      <c r="A337" s="106" t="s">
        <v>3907</v>
      </c>
      <c r="B337" s="106" t="s">
        <v>1501</v>
      </c>
      <c r="C337" s="106" t="s">
        <v>6296</v>
      </c>
      <c r="D337" s="168">
        <v>2025</v>
      </c>
      <c r="E337" s="168">
        <v>12</v>
      </c>
      <c r="F337" s="199">
        <v>0.95863499999999091</v>
      </c>
      <c r="G337" s="212" t="s">
        <v>6314</v>
      </c>
      <c r="H337" s="212" t="s">
        <v>6314</v>
      </c>
      <c r="I337" s="106" t="s">
        <v>556</v>
      </c>
      <c r="K337" s="83" t="s">
        <v>6314</v>
      </c>
      <c r="L337" s="83" t="s">
        <v>6314</v>
      </c>
      <c r="M337" s="45" t="str">
        <f>IF(
ISNA(INDEX(resources!E:E,MATCH(B337,resources!B:B,0))),"fillme",
INDEX(resources!E:E,MATCH(B337,resources!B:B,0)))</f>
        <v>CAISO_Hydro</v>
      </c>
      <c r="N337" s="45">
        <f>IF(
ISNA(INDEX(resources!J:J,MATCH(B337,resources!B:B,0))),"fillme",
INDEX(resources!J:J,MATCH(B337,resources!B:B,0)))</f>
        <v>1</v>
      </c>
      <c r="O337" s="83" t="str">
        <f>IFERROR(INDEX(resources!K:K,MATCH(B337,resources!B:B,0)),"fillme")</f>
        <v>hydro</v>
      </c>
      <c r="P337" s="89" t="str">
        <f t="shared" si="83"/>
        <v>hydro_2025_12</v>
      </c>
      <c r="Q337" s="87">
        <f>INDEX(elcc!G:G,MATCH(P337,elcc!D:D,0))</f>
        <v>0.64</v>
      </c>
      <c r="R337" s="89">
        <f t="shared" si="84"/>
        <v>1</v>
      </c>
      <c r="S337" s="89" t="s">
        <v>6314</v>
      </c>
      <c r="T337" s="89" t="s">
        <v>6314</v>
      </c>
      <c r="U337" s="90" t="str">
        <f t="shared" si="85"/>
        <v>ok</v>
      </c>
      <c r="V337" s="63" t="str">
        <f>INDEX(resources!F:F,MATCH(B337,resources!B:B,0))</f>
        <v>physical</v>
      </c>
      <c r="W337" s="110">
        <f t="shared" si="86"/>
        <v>1</v>
      </c>
      <c r="X337" s="110">
        <f t="shared" si="87"/>
        <v>0</v>
      </c>
      <c r="Y337" s="110" t="str">
        <f t="shared" si="88"/>
        <v>COVERD_2_HCKHY1_energy_PCE40002_CONFIDENTIAL</v>
      </c>
      <c r="Z337" s="110">
        <f>IF(COUNTIFS($Y$2:Y337,Y337)=1,1,0)</f>
        <v>0</v>
      </c>
      <c r="AA337" s="110">
        <f>SUM($Z$2:Z337)*Z337</f>
        <v>0</v>
      </c>
      <c r="AB337" s="110">
        <f>COUNTIFS(resources!B:B,B337)</f>
        <v>1</v>
      </c>
      <c r="AC337" s="110">
        <f t="shared" si="89"/>
        <v>1</v>
      </c>
      <c r="AD337" s="110">
        <f t="shared" si="90"/>
        <v>1</v>
      </c>
      <c r="AE337" s="110">
        <f t="shared" si="91"/>
        <v>0</v>
      </c>
      <c r="AF337" s="110">
        <f t="shared" si="92"/>
        <v>1</v>
      </c>
      <c r="AG337" s="110">
        <f t="shared" si="93"/>
        <v>0</v>
      </c>
      <c r="AH337" s="110">
        <f t="shared" si="94"/>
        <v>0</v>
      </c>
      <c r="AI337" s="110">
        <f t="shared" si="95"/>
        <v>1</v>
      </c>
      <c r="AJ337" s="100">
        <f>ROW()</f>
        <v>337</v>
      </c>
      <c r="AK337" s="100" t="e">
        <f>INDEX('BadRows RECART'!$C$2:$C$1207,MATCH(monthly_gwh_mw!AJ337,'BadRows RECART'!$D$2:$D$1207,0))</f>
        <v>#N/A</v>
      </c>
    </row>
    <row r="338" spans="1:37" ht="20">
      <c r="A338" s="106" t="s">
        <v>3907</v>
      </c>
      <c r="B338" s="106" t="s">
        <v>1501</v>
      </c>
      <c r="C338" s="106" t="s">
        <v>6296</v>
      </c>
      <c r="D338" s="168">
        <v>2026</v>
      </c>
      <c r="E338" s="168">
        <v>1</v>
      </c>
      <c r="F338" s="199">
        <v>2.4942599999999802</v>
      </c>
      <c r="G338" s="212" t="s">
        <v>6314</v>
      </c>
      <c r="H338" s="212" t="s">
        <v>6314</v>
      </c>
      <c r="I338" s="106" t="s">
        <v>556</v>
      </c>
      <c r="K338" s="83" t="s">
        <v>6314</v>
      </c>
      <c r="L338" s="83" t="s">
        <v>6314</v>
      </c>
      <c r="M338" s="45" t="str">
        <f>IF(
ISNA(INDEX(resources!E:E,MATCH(B338,resources!B:B,0))),"fillme",
INDEX(resources!E:E,MATCH(B338,resources!B:B,0)))</f>
        <v>CAISO_Hydro</v>
      </c>
      <c r="N338" s="45">
        <f>IF(
ISNA(INDEX(resources!J:J,MATCH(B338,resources!B:B,0))),"fillme",
INDEX(resources!J:J,MATCH(B338,resources!B:B,0)))</f>
        <v>1</v>
      </c>
      <c r="O338" s="83" t="str">
        <f>IFERROR(INDEX(resources!K:K,MATCH(B338,resources!B:B,0)),"fillme")</f>
        <v>hydro</v>
      </c>
      <c r="P338" s="89" t="str">
        <f t="shared" si="83"/>
        <v>hydro_2026_1</v>
      </c>
      <c r="Q338" s="87">
        <f>INDEX(elcc!G:G,MATCH(P338,elcc!D:D,0))</f>
        <v>0.6</v>
      </c>
      <c r="R338" s="89">
        <f t="shared" si="84"/>
        <v>1</v>
      </c>
      <c r="S338" s="89" t="s">
        <v>6314</v>
      </c>
      <c r="T338" s="89" t="s">
        <v>6314</v>
      </c>
      <c r="U338" s="90" t="str">
        <f t="shared" si="85"/>
        <v>ok</v>
      </c>
      <c r="V338" s="63" t="str">
        <f>INDEX(resources!F:F,MATCH(B338,resources!B:B,0))</f>
        <v>physical</v>
      </c>
      <c r="W338" s="110">
        <f t="shared" si="86"/>
        <v>1</v>
      </c>
      <c r="X338" s="110">
        <f t="shared" si="87"/>
        <v>0</v>
      </c>
      <c r="Y338" s="110" t="str">
        <f t="shared" si="88"/>
        <v>COVERD_2_HCKHY1_energy_PCE40002_CONFIDENTIAL</v>
      </c>
      <c r="Z338" s="110">
        <f>IF(COUNTIFS($Y$2:Y338,Y338)=1,1,0)</f>
        <v>0</v>
      </c>
      <c r="AA338" s="110">
        <f>SUM($Z$2:Z338)*Z338</f>
        <v>0</v>
      </c>
      <c r="AB338" s="110">
        <f>COUNTIFS(resources!B:B,B338)</f>
        <v>1</v>
      </c>
      <c r="AC338" s="110">
        <f t="shared" si="89"/>
        <v>1</v>
      </c>
      <c r="AD338" s="110">
        <f t="shared" si="90"/>
        <v>1</v>
      </c>
      <c r="AE338" s="110">
        <f t="shared" si="91"/>
        <v>0</v>
      </c>
      <c r="AF338" s="110">
        <f t="shared" si="92"/>
        <v>1</v>
      </c>
      <c r="AG338" s="110">
        <f t="shared" si="93"/>
        <v>0</v>
      </c>
      <c r="AH338" s="110">
        <f t="shared" si="94"/>
        <v>0</v>
      </c>
      <c r="AI338" s="110">
        <f t="shared" si="95"/>
        <v>1</v>
      </c>
      <c r="AJ338" s="100">
        <f>ROW()</f>
        <v>338</v>
      </c>
      <c r="AK338" s="100" t="e">
        <f>INDEX('BadRows RECART'!$C$2:$C$1207,MATCH(monthly_gwh_mw!AJ338,'BadRows RECART'!$D$2:$D$1207,0))</f>
        <v>#N/A</v>
      </c>
    </row>
    <row r="339" spans="1:37" ht="20">
      <c r="A339" s="106" t="s">
        <v>3907</v>
      </c>
      <c r="B339" s="106" t="s">
        <v>1501</v>
      </c>
      <c r="C339" s="106" t="s">
        <v>6296</v>
      </c>
      <c r="D339" s="168">
        <v>2026</v>
      </c>
      <c r="E339" s="168">
        <v>2</v>
      </c>
      <c r="F339" s="199">
        <v>3.4171200000000197</v>
      </c>
      <c r="G339" s="212" t="s">
        <v>6314</v>
      </c>
      <c r="H339" s="212" t="s">
        <v>6314</v>
      </c>
      <c r="I339" s="106" t="s">
        <v>556</v>
      </c>
      <c r="K339" s="83" t="s">
        <v>6314</v>
      </c>
      <c r="L339" s="83" t="s">
        <v>6314</v>
      </c>
      <c r="M339" s="45" t="str">
        <f>IF(
ISNA(INDEX(resources!E:E,MATCH(B339,resources!B:B,0))),"fillme",
INDEX(resources!E:E,MATCH(B339,resources!B:B,0)))</f>
        <v>CAISO_Hydro</v>
      </c>
      <c r="N339" s="45">
        <f>IF(
ISNA(INDEX(resources!J:J,MATCH(B339,resources!B:B,0))),"fillme",
INDEX(resources!J:J,MATCH(B339,resources!B:B,0)))</f>
        <v>1</v>
      </c>
      <c r="O339" s="83" t="str">
        <f>IFERROR(INDEX(resources!K:K,MATCH(B339,resources!B:B,0)),"fillme")</f>
        <v>hydro</v>
      </c>
      <c r="P339" s="89" t="str">
        <f t="shared" si="83"/>
        <v>hydro_2026_2</v>
      </c>
      <c r="Q339" s="87">
        <f>INDEX(elcc!G:G,MATCH(P339,elcc!D:D,0))</f>
        <v>0.7</v>
      </c>
      <c r="R339" s="89">
        <f t="shared" si="84"/>
        <v>1</v>
      </c>
      <c r="S339" s="89" t="s">
        <v>6314</v>
      </c>
      <c r="T339" s="89" t="s">
        <v>6314</v>
      </c>
      <c r="U339" s="90" t="str">
        <f t="shared" si="85"/>
        <v>ok</v>
      </c>
      <c r="V339" s="63" t="str">
        <f>INDEX(resources!F:F,MATCH(B339,resources!B:B,0))</f>
        <v>physical</v>
      </c>
      <c r="W339" s="110">
        <f t="shared" si="86"/>
        <v>1</v>
      </c>
      <c r="X339" s="110">
        <f t="shared" si="87"/>
        <v>0</v>
      </c>
      <c r="Y339" s="110" t="str">
        <f t="shared" si="88"/>
        <v>COVERD_2_HCKHY1_energy_PCE40002_CONFIDENTIAL</v>
      </c>
      <c r="Z339" s="110">
        <f>IF(COUNTIFS($Y$2:Y339,Y339)=1,1,0)</f>
        <v>0</v>
      </c>
      <c r="AA339" s="110">
        <f>SUM($Z$2:Z339)*Z339</f>
        <v>0</v>
      </c>
      <c r="AB339" s="110">
        <f>COUNTIFS(resources!B:B,B339)</f>
        <v>1</v>
      </c>
      <c r="AC339" s="110">
        <f t="shared" si="89"/>
        <v>1</v>
      </c>
      <c r="AD339" s="110">
        <f t="shared" si="90"/>
        <v>1</v>
      </c>
      <c r="AE339" s="110">
        <f t="shared" si="91"/>
        <v>0</v>
      </c>
      <c r="AF339" s="110">
        <f t="shared" si="92"/>
        <v>1</v>
      </c>
      <c r="AG339" s="110">
        <f t="shared" si="93"/>
        <v>0</v>
      </c>
      <c r="AH339" s="110">
        <f t="shared" si="94"/>
        <v>0</v>
      </c>
      <c r="AI339" s="110">
        <f t="shared" si="95"/>
        <v>1</v>
      </c>
      <c r="AJ339" s="100">
        <f>ROW()</f>
        <v>339</v>
      </c>
      <c r="AK339" s="100" t="e">
        <f>INDEX('BadRows RECART'!$C$2:$C$1207,MATCH(monthly_gwh_mw!AJ339,'BadRows RECART'!$D$2:$D$1207,0))</f>
        <v>#N/A</v>
      </c>
    </row>
    <row r="340" spans="1:37" ht="20">
      <c r="A340" s="106" t="s">
        <v>3907</v>
      </c>
      <c r="B340" s="106" t="s">
        <v>1501</v>
      </c>
      <c r="C340" s="106" t="s">
        <v>6296</v>
      </c>
      <c r="D340" s="168">
        <v>2026</v>
      </c>
      <c r="E340" s="168">
        <v>3</v>
      </c>
      <c r="F340" s="199">
        <v>3.8055599999999279</v>
      </c>
      <c r="G340" s="212" t="s">
        <v>6314</v>
      </c>
      <c r="H340" s="212" t="s">
        <v>6314</v>
      </c>
      <c r="I340" s="106" t="s">
        <v>556</v>
      </c>
      <c r="K340" s="83" t="s">
        <v>6314</v>
      </c>
      <c r="L340" s="83" t="s">
        <v>6314</v>
      </c>
      <c r="M340" s="45" t="str">
        <f>IF(
ISNA(INDEX(resources!E:E,MATCH(B340,resources!B:B,0))),"fillme",
INDEX(resources!E:E,MATCH(B340,resources!B:B,0)))</f>
        <v>CAISO_Hydro</v>
      </c>
      <c r="N340" s="45">
        <f>IF(
ISNA(INDEX(resources!J:J,MATCH(B340,resources!B:B,0))),"fillme",
INDEX(resources!J:J,MATCH(B340,resources!B:B,0)))</f>
        <v>1</v>
      </c>
      <c r="O340" s="83" t="str">
        <f>IFERROR(INDEX(resources!K:K,MATCH(B340,resources!B:B,0)),"fillme")</f>
        <v>hydro</v>
      </c>
      <c r="P340" s="89" t="str">
        <f t="shared" si="83"/>
        <v>hydro_2026_3</v>
      </c>
      <c r="Q340" s="87">
        <f>INDEX(elcc!G:G,MATCH(P340,elcc!D:D,0))</f>
        <v>0.73</v>
      </c>
      <c r="R340" s="89">
        <f t="shared" si="84"/>
        <v>1</v>
      </c>
      <c r="S340" s="89" t="s">
        <v>6314</v>
      </c>
      <c r="T340" s="89" t="s">
        <v>6314</v>
      </c>
      <c r="U340" s="90" t="str">
        <f t="shared" si="85"/>
        <v>ok</v>
      </c>
      <c r="V340" s="63" t="str">
        <f>INDEX(resources!F:F,MATCH(B340,resources!B:B,0))</f>
        <v>physical</v>
      </c>
      <c r="W340" s="110">
        <f t="shared" si="86"/>
        <v>1</v>
      </c>
      <c r="X340" s="110">
        <f t="shared" si="87"/>
        <v>0</v>
      </c>
      <c r="Y340" s="110" t="str">
        <f t="shared" si="88"/>
        <v>COVERD_2_HCKHY1_energy_PCE40002_CONFIDENTIAL</v>
      </c>
      <c r="Z340" s="110">
        <f>IF(COUNTIFS($Y$2:Y340,Y340)=1,1,0)</f>
        <v>0</v>
      </c>
      <c r="AA340" s="110">
        <f>SUM($Z$2:Z340)*Z340</f>
        <v>0</v>
      </c>
      <c r="AB340" s="110">
        <f>COUNTIFS(resources!B:B,B340)</f>
        <v>1</v>
      </c>
      <c r="AC340" s="110">
        <f t="shared" si="89"/>
        <v>1</v>
      </c>
      <c r="AD340" s="110">
        <f t="shared" si="90"/>
        <v>1</v>
      </c>
      <c r="AE340" s="110">
        <f t="shared" si="91"/>
        <v>0</v>
      </c>
      <c r="AF340" s="110">
        <f t="shared" si="92"/>
        <v>1</v>
      </c>
      <c r="AG340" s="110">
        <f t="shared" si="93"/>
        <v>0</v>
      </c>
      <c r="AH340" s="110">
        <f t="shared" si="94"/>
        <v>0</v>
      </c>
      <c r="AI340" s="110">
        <f t="shared" si="95"/>
        <v>1</v>
      </c>
      <c r="AJ340" s="100">
        <f>ROW()</f>
        <v>340</v>
      </c>
      <c r="AK340" s="100" t="e">
        <f>INDEX('BadRows RECART'!$C$2:$C$1207,MATCH(monthly_gwh_mw!AJ340,'BadRows RECART'!$D$2:$D$1207,0))</f>
        <v>#N/A</v>
      </c>
    </row>
    <row r="341" spans="1:37" ht="20">
      <c r="A341" s="106" t="s">
        <v>3907</v>
      </c>
      <c r="B341" s="106" t="s">
        <v>1501</v>
      </c>
      <c r="C341" s="106" t="s">
        <v>6296</v>
      </c>
      <c r="D341" s="168">
        <v>2026</v>
      </c>
      <c r="E341" s="168">
        <v>4</v>
      </c>
      <c r="F341" s="199">
        <v>2.3922000000000176</v>
      </c>
      <c r="G341" s="212" t="s">
        <v>6314</v>
      </c>
      <c r="H341" s="212" t="s">
        <v>6314</v>
      </c>
      <c r="I341" s="106" t="s">
        <v>556</v>
      </c>
      <c r="K341" s="83" t="s">
        <v>6314</v>
      </c>
      <c r="L341" s="83" t="s">
        <v>6314</v>
      </c>
      <c r="M341" s="45" t="str">
        <f>IF(
ISNA(INDEX(resources!E:E,MATCH(B341,resources!B:B,0))),"fillme",
INDEX(resources!E:E,MATCH(B341,resources!B:B,0)))</f>
        <v>CAISO_Hydro</v>
      </c>
      <c r="N341" s="45">
        <f>IF(
ISNA(INDEX(resources!J:J,MATCH(B341,resources!B:B,0))),"fillme",
INDEX(resources!J:J,MATCH(B341,resources!B:B,0)))</f>
        <v>1</v>
      </c>
      <c r="O341" s="83" t="str">
        <f>IFERROR(INDEX(resources!K:K,MATCH(B341,resources!B:B,0)),"fillme")</f>
        <v>hydro</v>
      </c>
      <c r="P341" s="89" t="str">
        <f t="shared" si="83"/>
        <v>hydro_2026_4</v>
      </c>
      <c r="Q341" s="87">
        <f>INDEX(elcc!G:G,MATCH(P341,elcc!D:D,0))</f>
        <v>0.72</v>
      </c>
      <c r="R341" s="89">
        <f t="shared" si="84"/>
        <v>1</v>
      </c>
      <c r="S341" s="89" t="s">
        <v>6314</v>
      </c>
      <c r="T341" s="89" t="s">
        <v>6314</v>
      </c>
      <c r="U341" s="90" t="str">
        <f t="shared" si="85"/>
        <v>ok</v>
      </c>
      <c r="V341" s="63" t="str">
        <f>INDEX(resources!F:F,MATCH(B341,resources!B:B,0))</f>
        <v>physical</v>
      </c>
      <c r="W341" s="110">
        <f t="shared" si="86"/>
        <v>1</v>
      </c>
      <c r="X341" s="110">
        <f t="shared" si="87"/>
        <v>0</v>
      </c>
      <c r="Y341" s="110" t="str">
        <f t="shared" si="88"/>
        <v>COVERD_2_HCKHY1_energy_PCE40002_CONFIDENTIAL</v>
      </c>
      <c r="Z341" s="110">
        <f>IF(COUNTIFS($Y$2:Y341,Y341)=1,1,0)</f>
        <v>0</v>
      </c>
      <c r="AA341" s="110">
        <f>SUM($Z$2:Z341)*Z341</f>
        <v>0</v>
      </c>
      <c r="AB341" s="110">
        <f>COUNTIFS(resources!B:B,B341)</f>
        <v>1</v>
      </c>
      <c r="AC341" s="110">
        <f t="shared" si="89"/>
        <v>1</v>
      </c>
      <c r="AD341" s="110">
        <f t="shared" si="90"/>
        <v>1</v>
      </c>
      <c r="AE341" s="110">
        <f t="shared" si="91"/>
        <v>0</v>
      </c>
      <c r="AF341" s="110">
        <f t="shared" si="92"/>
        <v>1</v>
      </c>
      <c r="AG341" s="110">
        <f t="shared" si="93"/>
        <v>0</v>
      </c>
      <c r="AH341" s="110">
        <f t="shared" si="94"/>
        <v>0</v>
      </c>
      <c r="AI341" s="110">
        <f t="shared" si="95"/>
        <v>1</v>
      </c>
      <c r="AJ341" s="100">
        <f>ROW()</f>
        <v>341</v>
      </c>
      <c r="AK341" s="100" t="e">
        <f>INDEX('BadRows RECART'!$C$2:$C$1207,MATCH(monthly_gwh_mw!AJ341,'BadRows RECART'!$D$2:$D$1207,0))</f>
        <v>#N/A</v>
      </c>
    </row>
    <row r="342" spans="1:37" ht="20">
      <c r="A342" s="106" t="s">
        <v>3907</v>
      </c>
      <c r="B342" s="106" t="s">
        <v>1501</v>
      </c>
      <c r="C342" s="106" t="s">
        <v>6296</v>
      </c>
      <c r="D342" s="168">
        <v>2026</v>
      </c>
      <c r="E342" s="168">
        <v>5</v>
      </c>
      <c r="F342" s="199">
        <v>1.7800199999999848</v>
      </c>
      <c r="G342" s="212" t="s">
        <v>6314</v>
      </c>
      <c r="H342" s="212" t="s">
        <v>6314</v>
      </c>
      <c r="I342" s="106" t="s">
        <v>556</v>
      </c>
      <c r="K342" s="83" t="s">
        <v>6314</v>
      </c>
      <c r="L342" s="83" t="s">
        <v>6314</v>
      </c>
      <c r="M342" s="45" t="str">
        <f>IF(
ISNA(INDEX(resources!E:E,MATCH(B342,resources!B:B,0))),"fillme",
INDEX(resources!E:E,MATCH(B342,resources!B:B,0)))</f>
        <v>CAISO_Hydro</v>
      </c>
      <c r="N342" s="45">
        <f>IF(
ISNA(INDEX(resources!J:J,MATCH(B342,resources!B:B,0))),"fillme",
INDEX(resources!J:J,MATCH(B342,resources!B:B,0)))</f>
        <v>1</v>
      </c>
      <c r="O342" s="83" t="str">
        <f>IFERROR(INDEX(resources!K:K,MATCH(B342,resources!B:B,0)),"fillme")</f>
        <v>hydro</v>
      </c>
      <c r="P342" s="89" t="str">
        <f t="shared" si="83"/>
        <v>hydro_2026_5</v>
      </c>
      <c r="Q342" s="87">
        <f>INDEX(elcc!G:G,MATCH(P342,elcc!D:D,0))</f>
        <v>0.69</v>
      </c>
      <c r="R342" s="89">
        <f t="shared" si="84"/>
        <v>1</v>
      </c>
      <c r="S342" s="89" t="s">
        <v>6314</v>
      </c>
      <c r="T342" s="89" t="s">
        <v>6314</v>
      </c>
      <c r="U342" s="90" t="str">
        <f t="shared" si="85"/>
        <v>ok</v>
      </c>
      <c r="V342" s="63" t="str">
        <f>INDEX(resources!F:F,MATCH(B342,resources!B:B,0))</f>
        <v>physical</v>
      </c>
      <c r="W342" s="110">
        <f t="shared" si="86"/>
        <v>1</v>
      </c>
      <c r="X342" s="110">
        <f t="shared" si="87"/>
        <v>0</v>
      </c>
      <c r="Y342" s="110" t="str">
        <f t="shared" si="88"/>
        <v>COVERD_2_HCKHY1_energy_PCE40002_CONFIDENTIAL</v>
      </c>
      <c r="Z342" s="110">
        <f>IF(COUNTIFS($Y$2:Y342,Y342)=1,1,0)</f>
        <v>0</v>
      </c>
      <c r="AA342" s="110">
        <f>SUM($Z$2:Z342)*Z342</f>
        <v>0</v>
      </c>
      <c r="AB342" s="110">
        <f>COUNTIFS(resources!B:B,B342)</f>
        <v>1</v>
      </c>
      <c r="AC342" s="110">
        <f t="shared" si="89"/>
        <v>1</v>
      </c>
      <c r="AD342" s="110">
        <f t="shared" si="90"/>
        <v>1</v>
      </c>
      <c r="AE342" s="110">
        <f t="shared" si="91"/>
        <v>0</v>
      </c>
      <c r="AF342" s="110">
        <f t="shared" si="92"/>
        <v>1</v>
      </c>
      <c r="AG342" s="110">
        <f t="shared" si="93"/>
        <v>0</v>
      </c>
      <c r="AH342" s="110">
        <f t="shared" si="94"/>
        <v>0</v>
      </c>
      <c r="AI342" s="110">
        <f t="shared" si="95"/>
        <v>1</v>
      </c>
      <c r="AJ342" s="100">
        <f>ROW()</f>
        <v>342</v>
      </c>
      <c r="AK342" s="100" t="e">
        <f>INDEX('BadRows RECART'!$C$2:$C$1207,MATCH(monthly_gwh_mw!AJ342,'BadRows RECART'!$D$2:$D$1207,0))</f>
        <v>#N/A</v>
      </c>
    </row>
    <row r="343" spans="1:37" ht="20">
      <c r="A343" s="106" t="s">
        <v>3907</v>
      </c>
      <c r="B343" s="106" t="s">
        <v>1501</v>
      </c>
      <c r="C343" s="106" t="s">
        <v>6296</v>
      </c>
      <c r="D343" s="168">
        <v>2026</v>
      </c>
      <c r="E343" s="168">
        <v>6</v>
      </c>
      <c r="F343" s="199">
        <v>1.3878000000000057</v>
      </c>
      <c r="G343" s="212" t="s">
        <v>6314</v>
      </c>
      <c r="H343" s="212" t="s">
        <v>6314</v>
      </c>
      <c r="I343" s="106" t="s">
        <v>556</v>
      </c>
      <c r="K343" s="83" t="s">
        <v>6314</v>
      </c>
      <c r="L343" s="83" t="s">
        <v>6314</v>
      </c>
      <c r="M343" s="45" t="str">
        <f>IF(
ISNA(INDEX(resources!E:E,MATCH(B343,resources!B:B,0))),"fillme",
INDEX(resources!E:E,MATCH(B343,resources!B:B,0)))</f>
        <v>CAISO_Hydro</v>
      </c>
      <c r="N343" s="45">
        <f>IF(
ISNA(INDEX(resources!J:J,MATCH(B343,resources!B:B,0))),"fillme",
INDEX(resources!J:J,MATCH(B343,resources!B:B,0)))</f>
        <v>1</v>
      </c>
      <c r="O343" s="83" t="str">
        <f>IFERROR(INDEX(resources!K:K,MATCH(B343,resources!B:B,0)),"fillme")</f>
        <v>hydro</v>
      </c>
      <c r="P343" s="89" t="str">
        <f t="shared" si="83"/>
        <v>hydro_2026_6</v>
      </c>
      <c r="Q343" s="87">
        <f>INDEX(elcc!G:G,MATCH(P343,elcc!D:D,0))</f>
        <v>0.74</v>
      </c>
      <c r="R343" s="89">
        <f t="shared" si="84"/>
        <v>1</v>
      </c>
      <c r="S343" s="89" t="s">
        <v>6314</v>
      </c>
      <c r="T343" s="89" t="s">
        <v>6314</v>
      </c>
      <c r="U343" s="90" t="str">
        <f t="shared" si="85"/>
        <v>ok</v>
      </c>
      <c r="V343" s="63" t="str">
        <f>INDEX(resources!F:F,MATCH(B343,resources!B:B,0))</f>
        <v>physical</v>
      </c>
      <c r="W343" s="110">
        <f t="shared" si="86"/>
        <v>1</v>
      </c>
      <c r="X343" s="110">
        <f t="shared" si="87"/>
        <v>0</v>
      </c>
      <c r="Y343" s="110" t="str">
        <f t="shared" si="88"/>
        <v>COVERD_2_HCKHY1_energy_PCE40002_CONFIDENTIAL</v>
      </c>
      <c r="Z343" s="110">
        <f>IF(COUNTIFS($Y$2:Y343,Y343)=1,1,0)</f>
        <v>0</v>
      </c>
      <c r="AA343" s="110">
        <f>SUM($Z$2:Z343)*Z343</f>
        <v>0</v>
      </c>
      <c r="AB343" s="110">
        <f>COUNTIFS(resources!B:B,B343)</f>
        <v>1</v>
      </c>
      <c r="AC343" s="110">
        <f t="shared" si="89"/>
        <v>1</v>
      </c>
      <c r="AD343" s="110">
        <f t="shared" si="90"/>
        <v>1</v>
      </c>
      <c r="AE343" s="110">
        <f t="shared" si="91"/>
        <v>0</v>
      </c>
      <c r="AF343" s="110">
        <f t="shared" si="92"/>
        <v>1</v>
      </c>
      <c r="AG343" s="110">
        <f t="shared" si="93"/>
        <v>0</v>
      </c>
      <c r="AH343" s="110">
        <f t="shared" si="94"/>
        <v>0</v>
      </c>
      <c r="AI343" s="110">
        <f t="shared" si="95"/>
        <v>1</v>
      </c>
      <c r="AJ343" s="100">
        <f>ROW()</f>
        <v>343</v>
      </c>
      <c r="AK343" s="100" t="e">
        <f>INDEX('BadRows RECART'!$C$2:$C$1207,MATCH(monthly_gwh_mw!AJ343,'BadRows RECART'!$D$2:$D$1207,0))</f>
        <v>#N/A</v>
      </c>
    </row>
    <row r="344" spans="1:37" ht="20">
      <c r="A344" s="106" t="s">
        <v>3907</v>
      </c>
      <c r="B344" s="106" t="s">
        <v>1501</v>
      </c>
      <c r="C344" s="106" t="s">
        <v>6296</v>
      </c>
      <c r="D344" s="168">
        <v>2026</v>
      </c>
      <c r="E344" s="168">
        <v>7</v>
      </c>
      <c r="F344" s="199">
        <v>0.10601999999999934</v>
      </c>
      <c r="G344" s="212" t="s">
        <v>6314</v>
      </c>
      <c r="H344" s="212" t="s">
        <v>6314</v>
      </c>
      <c r="I344" s="106" t="s">
        <v>556</v>
      </c>
      <c r="K344" s="83" t="s">
        <v>6314</v>
      </c>
      <c r="L344" s="83" t="s">
        <v>6314</v>
      </c>
      <c r="M344" s="45" t="str">
        <f>IF(
ISNA(INDEX(resources!E:E,MATCH(B344,resources!B:B,0))),"fillme",
INDEX(resources!E:E,MATCH(B344,resources!B:B,0)))</f>
        <v>CAISO_Hydro</v>
      </c>
      <c r="N344" s="45">
        <f>IF(
ISNA(INDEX(resources!J:J,MATCH(B344,resources!B:B,0))),"fillme",
INDEX(resources!J:J,MATCH(B344,resources!B:B,0)))</f>
        <v>1</v>
      </c>
      <c r="O344" s="83" t="str">
        <f>IFERROR(INDEX(resources!K:K,MATCH(B344,resources!B:B,0)),"fillme")</f>
        <v>hydro</v>
      </c>
      <c r="P344" s="89" t="str">
        <f t="shared" si="83"/>
        <v>hydro_2026_7</v>
      </c>
      <c r="Q344" s="87">
        <f>INDEX(elcc!G:G,MATCH(P344,elcc!D:D,0))</f>
        <v>0.73</v>
      </c>
      <c r="R344" s="89">
        <f t="shared" si="84"/>
        <v>1</v>
      </c>
      <c r="S344" s="89" t="s">
        <v>6314</v>
      </c>
      <c r="T344" s="89" t="s">
        <v>6314</v>
      </c>
      <c r="U344" s="90" t="str">
        <f t="shared" si="85"/>
        <v>ok</v>
      </c>
      <c r="V344" s="63" t="str">
        <f>INDEX(resources!F:F,MATCH(B344,resources!B:B,0))</f>
        <v>physical</v>
      </c>
      <c r="W344" s="110">
        <f t="shared" si="86"/>
        <v>1</v>
      </c>
      <c r="X344" s="110">
        <f t="shared" si="87"/>
        <v>0</v>
      </c>
      <c r="Y344" s="110" t="str">
        <f t="shared" si="88"/>
        <v>COVERD_2_HCKHY1_energy_PCE40002_CONFIDENTIAL</v>
      </c>
      <c r="Z344" s="110">
        <f>IF(COUNTIFS($Y$2:Y344,Y344)=1,1,0)</f>
        <v>0</v>
      </c>
      <c r="AA344" s="110">
        <f>SUM($Z$2:Z344)*Z344</f>
        <v>0</v>
      </c>
      <c r="AB344" s="110">
        <f>COUNTIFS(resources!B:B,B344)</f>
        <v>1</v>
      </c>
      <c r="AC344" s="110">
        <f t="shared" si="89"/>
        <v>1</v>
      </c>
      <c r="AD344" s="110">
        <f t="shared" si="90"/>
        <v>1</v>
      </c>
      <c r="AE344" s="110">
        <f t="shared" si="91"/>
        <v>0</v>
      </c>
      <c r="AF344" s="110">
        <f t="shared" si="92"/>
        <v>1</v>
      </c>
      <c r="AG344" s="110">
        <f t="shared" si="93"/>
        <v>0</v>
      </c>
      <c r="AH344" s="110">
        <f t="shared" si="94"/>
        <v>0</v>
      </c>
      <c r="AI344" s="110">
        <f t="shared" si="95"/>
        <v>1</v>
      </c>
      <c r="AJ344" s="100">
        <f>ROW()</f>
        <v>344</v>
      </c>
      <c r="AK344" s="100" t="e">
        <f>INDEX('BadRows RECART'!$C$2:$C$1207,MATCH(monthly_gwh_mw!AJ344,'BadRows RECART'!$D$2:$D$1207,0))</f>
        <v>#N/A</v>
      </c>
    </row>
    <row r="345" spans="1:37" ht="20">
      <c r="A345" s="106" t="s">
        <v>3907</v>
      </c>
      <c r="B345" s="106" t="s">
        <v>1501</v>
      </c>
      <c r="C345" s="106" t="s">
        <v>6296</v>
      </c>
      <c r="D345" s="168">
        <v>2026</v>
      </c>
      <c r="E345" s="168">
        <v>8</v>
      </c>
      <c r="F345" s="199">
        <v>3.9060000000000941E-2</v>
      </c>
      <c r="G345" s="212" t="s">
        <v>6314</v>
      </c>
      <c r="H345" s="212" t="s">
        <v>6314</v>
      </c>
      <c r="I345" s="106" t="s">
        <v>556</v>
      </c>
      <c r="K345" s="83" t="s">
        <v>6314</v>
      </c>
      <c r="L345" s="83" t="s">
        <v>6314</v>
      </c>
      <c r="M345" s="45" t="str">
        <f>IF(
ISNA(INDEX(resources!E:E,MATCH(B345,resources!B:B,0))),"fillme",
INDEX(resources!E:E,MATCH(B345,resources!B:B,0)))</f>
        <v>CAISO_Hydro</v>
      </c>
      <c r="N345" s="45">
        <f>IF(
ISNA(INDEX(resources!J:J,MATCH(B345,resources!B:B,0))),"fillme",
INDEX(resources!J:J,MATCH(B345,resources!B:B,0)))</f>
        <v>1</v>
      </c>
      <c r="O345" s="83" t="str">
        <f>IFERROR(INDEX(resources!K:K,MATCH(B345,resources!B:B,0)),"fillme")</f>
        <v>hydro</v>
      </c>
      <c r="P345" s="89" t="str">
        <f t="shared" si="83"/>
        <v>hydro_2026_8</v>
      </c>
      <c r="Q345" s="87">
        <f>INDEX(elcc!G:G,MATCH(P345,elcc!D:D,0))</f>
        <v>0.72</v>
      </c>
      <c r="R345" s="89">
        <f t="shared" si="84"/>
        <v>1</v>
      </c>
      <c r="S345" s="89" t="s">
        <v>6314</v>
      </c>
      <c r="T345" s="89" t="s">
        <v>6314</v>
      </c>
      <c r="U345" s="90" t="str">
        <f t="shared" si="85"/>
        <v>ok</v>
      </c>
      <c r="V345" s="63" t="str">
        <f>INDEX(resources!F:F,MATCH(B345,resources!B:B,0))</f>
        <v>physical</v>
      </c>
      <c r="W345" s="110">
        <f t="shared" si="86"/>
        <v>1</v>
      </c>
      <c r="X345" s="110">
        <f t="shared" si="87"/>
        <v>0</v>
      </c>
      <c r="Y345" s="110" t="str">
        <f t="shared" si="88"/>
        <v>COVERD_2_HCKHY1_energy_PCE40002_CONFIDENTIAL</v>
      </c>
      <c r="Z345" s="110">
        <f>IF(COUNTIFS($Y$2:Y345,Y345)=1,1,0)</f>
        <v>0</v>
      </c>
      <c r="AA345" s="110">
        <f>SUM($Z$2:Z345)*Z345</f>
        <v>0</v>
      </c>
      <c r="AB345" s="110">
        <f>COUNTIFS(resources!B:B,B345)</f>
        <v>1</v>
      </c>
      <c r="AC345" s="110">
        <f t="shared" si="89"/>
        <v>1</v>
      </c>
      <c r="AD345" s="110">
        <f t="shared" si="90"/>
        <v>1</v>
      </c>
      <c r="AE345" s="110">
        <f t="shared" si="91"/>
        <v>0</v>
      </c>
      <c r="AF345" s="110">
        <f t="shared" si="92"/>
        <v>1</v>
      </c>
      <c r="AG345" s="110">
        <f t="shared" si="93"/>
        <v>0</v>
      </c>
      <c r="AH345" s="110">
        <f t="shared" si="94"/>
        <v>0</v>
      </c>
      <c r="AI345" s="110">
        <f t="shared" si="95"/>
        <v>1</v>
      </c>
      <c r="AJ345" s="100">
        <f>ROW()</f>
        <v>345</v>
      </c>
      <c r="AK345" s="100" t="e">
        <f>INDEX('BadRows RECART'!$C$2:$C$1207,MATCH(monthly_gwh_mw!AJ345,'BadRows RECART'!$D$2:$D$1207,0))</f>
        <v>#N/A</v>
      </c>
    </row>
    <row r="346" spans="1:37" ht="20">
      <c r="A346" s="106" t="s">
        <v>3907</v>
      </c>
      <c r="B346" s="106" t="s">
        <v>1501</v>
      </c>
      <c r="C346" s="106" t="s">
        <v>6296</v>
      </c>
      <c r="D346" s="168">
        <v>2026</v>
      </c>
      <c r="E346" s="168">
        <v>9</v>
      </c>
      <c r="F346" s="199">
        <v>0</v>
      </c>
      <c r="G346" s="212" t="s">
        <v>6314</v>
      </c>
      <c r="H346" s="212" t="s">
        <v>6314</v>
      </c>
      <c r="I346" s="106" t="s">
        <v>556</v>
      </c>
      <c r="K346" s="83" t="s">
        <v>6314</v>
      </c>
      <c r="L346" s="83" t="s">
        <v>6314</v>
      </c>
      <c r="M346" s="45" t="str">
        <f>IF(
ISNA(INDEX(resources!E:E,MATCH(B346,resources!B:B,0))),"fillme",
INDEX(resources!E:E,MATCH(B346,resources!B:B,0)))</f>
        <v>CAISO_Hydro</v>
      </c>
      <c r="N346" s="45">
        <f>IF(
ISNA(INDEX(resources!J:J,MATCH(B346,resources!B:B,0))),"fillme",
INDEX(resources!J:J,MATCH(B346,resources!B:B,0)))</f>
        <v>1</v>
      </c>
      <c r="O346" s="83" t="str">
        <f>IFERROR(INDEX(resources!K:K,MATCH(B346,resources!B:B,0)),"fillme")</f>
        <v>hydro</v>
      </c>
      <c r="P346" s="89" t="str">
        <f t="shared" si="83"/>
        <v>hydro_2026_9</v>
      </c>
      <c r="Q346" s="87">
        <f>INDEX(elcc!G:G,MATCH(P346,elcc!D:D,0))</f>
        <v>0.71</v>
      </c>
      <c r="R346" s="89">
        <f t="shared" si="84"/>
        <v>1</v>
      </c>
      <c r="S346" s="89" t="s">
        <v>6314</v>
      </c>
      <c r="T346" s="89" t="s">
        <v>6314</v>
      </c>
      <c r="U346" s="90" t="str">
        <f t="shared" si="85"/>
        <v>ok</v>
      </c>
      <c r="V346" s="63" t="str">
        <f>INDEX(resources!F:F,MATCH(B346,resources!B:B,0))</f>
        <v>physical</v>
      </c>
      <c r="W346" s="110">
        <f t="shared" si="86"/>
        <v>0</v>
      </c>
      <c r="X346" s="110">
        <f t="shared" si="87"/>
        <v>0</v>
      </c>
      <c r="Y346" s="110" t="str">
        <f t="shared" si="88"/>
        <v>COVERD_2_HCKHY1_energy_PCE40002_CONFIDENTIAL</v>
      </c>
      <c r="Z346" s="110">
        <f>IF(COUNTIFS($Y$2:Y346,Y346)=1,1,0)</f>
        <v>0</v>
      </c>
      <c r="AA346" s="110">
        <f>SUM($Z$2:Z346)*Z346</f>
        <v>0</v>
      </c>
      <c r="AB346" s="110">
        <f>COUNTIFS(resources!B:B,B346)</f>
        <v>1</v>
      </c>
      <c r="AC346" s="110">
        <f t="shared" si="89"/>
        <v>1</v>
      </c>
      <c r="AD346" s="110">
        <f t="shared" si="90"/>
        <v>1</v>
      </c>
      <c r="AE346" s="110">
        <f t="shared" si="91"/>
        <v>0</v>
      </c>
      <c r="AF346" s="110">
        <f t="shared" si="92"/>
        <v>1</v>
      </c>
      <c r="AG346" s="110">
        <f t="shared" si="93"/>
        <v>0</v>
      </c>
      <c r="AH346" s="110">
        <f t="shared" si="94"/>
        <v>0</v>
      </c>
      <c r="AI346" s="110">
        <f t="shared" si="95"/>
        <v>1</v>
      </c>
      <c r="AJ346" s="100">
        <f>ROW()</f>
        <v>346</v>
      </c>
      <c r="AK346" s="100" t="e">
        <f>INDEX('BadRows RECART'!$C$2:$C$1207,MATCH(monthly_gwh_mw!AJ346,'BadRows RECART'!$D$2:$D$1207,0))</f>
        <v>#N/A</v>
      </c>
    </row>
    <row r="347" spans="1:37" ht="20">
      <c r="A347" s="106" t="s">
        <v>3907</v>
      </c>
      <c r="B347" s="106" t="s">
        <v>1501</v>
      </c>
      <c r="C347" s="106" t="s">
        <v>6296</v>
      </c>
      <c r="D347" s="168">
        <v>2026</v>
      </c>
      <c r="E347" s="168">
        <v>10</v>
      </c>
      <c r="F347" s="199">
        <v>0</v>
      </c>
      <c r="G347" s="212" t="s">
        <v>6314</v>
      </c>
      <c r="H347" s="212" t="s">
        <v>6314</v>
      </c>
      <c r="I347" s="106" t="s">
        <v>556</v>
      </c>
      <c r="K347" s="83" t="s">
        <v>6314</v>
      </c>
      <c r="L347" s="83" t="s">
        <v>6314</v>
      </c>
      <c r="M347" s="45" t="str">
        <f>IF(
ISNA(INDEX(resources!E:E,MATCH(B347,resources!B:B,0))),"fillme",
INDEX(resources!E:E,MATCH(B347,resources!B:B,0)))</f>
        <v>CAISO_Hydro</v>
      </c>
      <c r="N347" s="45">
        <f>IF(
ISNA(INDEX(resources!J:J,MATCH(B347,resources!B:B,0))),"fillme",
INDEX(resources!J:J,MATCH(B347,resources!B:B,0)))</f>
        <v>1</v>
      </c>
      <c r="O347" s="83" t="str">
        <f>IFERROR(INDEX(resources!K:K,MATCH(B347,resources!B:B,0)),"fillme")</f>
        <v>hydro</v>
      </c>
      <c r="P347" s="89" t="str">
        <f t="shared" si="83"/>
        <v>hydro_2026_10</v>
      </c>
      <c r="Q347" s="87">
        <f>INDEX(elcc!G:G,MATCH(P347,elcc!D:D,0))</f>
        <v>0.64</v>
      </c>
      <c r="R347" s="89">
        <f t="shared" si="84"/>
        <v>1</v>
      </c>
      <c r="S347" s="89" t="s">
        <v>6314</v>
      </c>
      <c r="T347" s="89" t="s">
        <v>6314</v>
      </c>
      <c r="U347" s="90" t="str">
        <f t="shared" si="85"/>
        <v>ok</v>
      </c>
      <c r="V347" s="63" t="str">
        <f>INDEX(resources!F:F,MATCH(B347,resources!B:B,0))</f>
        <v>physical</v>
      </c>
      <c r="W347" s="110">
        <f t="shared" si="86"/>
        <v>0</v>
      </c>
      <c r="X347" s="110">
        <f t="shared" si="87"/>
        <v>0</v>
      </c>
      <c r="Y347" s="110" t="str">
        <f t="shared" si="88"/>
        <v>COVERD_2_HCKHY1_energy_PCE40002_CONFIDENTIAL</v>
      </c>
      <c r="Z347" s="110">
        <f>IF(COUNTIFS($Y$2:Y347,Y347)=1,1,0)</f>
        <v>0</v>
      </c>
      <c r="AA347" s="110">
        <f>SUM($Z$2:Z347)*Z347</f>
        <v>0</v>
      </c>
      <c r="AB347" s="110">
        <f>COUNTIFS(resources!B:B,B347)</f>
        <v>1</v>
      </c>
      <c r="AC347" s="110">
        <f t="shared" si="89"/>
        <v>1</v>
      </c>
      <c r="AD347" s="110">
        <f t="shared" si="90"/>
        <v>1</v>
      </c>
      <c r="AE347" s="110">
        <f t="shared" si="91"/>
        <v>0</v>
      </c>
      <c r="AF347" s="110">
        <f t="shared" si="92"/>
        <v>1</v>
      </c>
      <c r="AG347" s="110">
        <f t="shared" si="93"/>
        <v>0</v>
      </c>
      <c r="AH347" s="110">
        <f t="shared" si="94"/>
        <v>0</v>
      </c>
      <c r="AI347" s="110">
        <f t="shared" si="95"/>
        <v>1</v>
      </c>
      <c r="AJ347" s="100">
        <f>ROW()</f>
        <v>347</v>
      </c>
      <c r="AK347" s="100" t="e">
        <f>INDEX('BadRows RECART'!$C$2:$C$1207,MATCH(monthly_gwh_mw!AJ347,'BadRows RECART'!$D$2:$D$1207,0))</f>
        <v>#N/A</v>
      </c>
    </row>
    <row r="348" spans="1:37" ht="20">
      <c r="A348" s="106" t="s">
        <v>3907</v>
      </c>
      <c r="B348" s="106" t="s">
        <v>1501</v>
      </c>
      <c r="C348" s="106" t="s">
        <v>6296</v>
      </c>
      <c r="D348" s="168">
        <v>2026</v>
      </c>
      <c r="E348" s="168">
        <v>11</v>
      </c>
      <c r="F348" s="199">
        <v>0.11880000000000189</v>
      </c>
      <c r="G348" s="212" t="s">
        <v>6314</v>
      </c>
      <c r="H348" s="212" t="s">
        <v>6314</v>
      </c>
      <c r="I348" s="106" t="s">
        <v>556</v>
      </c>
      <c r="K348" s="83" t="s">
        <v>6314</v>
      </c>
      <c r="L348" s="83" t="s">
        <v>6314</v>
      </c>
      <c r="M348" s="45" t="str">
        <f>IF(
ISNA(INDEX(resources!E:E,MATCH(B348,resources!B:B,0))),"fillme",
INDEX(resources!E:E,MATCH(B348,resources!B:B,0)))</f>
        <v>CAISO_Hydro</v>
      </c>
      <c r="N348" s="45">
        <f>IF(
ISNA(INDEX(resources!J:J,MATCH(B348,resources!B:B,0))),"fillme",
INDEX(resources!J:J,MATCH(B348,resources!B:B,0)))</f>
        <v>1</v>
      </c>
      <c r="O348" s="83" t="str">
        <f>IFERROR(INDEX(resources!K:K,MATCH(B348,resources!B:B,0)),"fillme")</f>
        <v>hydro</v>
      </c>
      <c r="P348" s="89" t="str">
        <f t="shared" si="83"/>
        <v>hydro_2026_11</v>
      </c>
      <c r="Q348" s="87">
        <f>INDEX(elcc!G:G,MATCH(P348,elcc!D:D,0))</f>
        <v>0.56000000000000005</v>
      </c>
      <c r="R348" s="89">
        <f t="shared" si="84"/>
        <v>1</v>
      </c>
      <c r="S348" s="89" t="s">
        <v>6314</v>
      </c>
      <c r="T348" s="89" t="s">
        <v>6314</v>
      </c>
      <c r="U348" s="90" t="str">
        <f t="shared" si="85"/>
        <v>ok</v>
      </c>
      <c r="V348" s="63" t="str">
        <f>INDEX(resources!F:F,MATCH(B348,resources!B:B,0))</f>
        <v>physical</v>
      </c>
      <c r="W348" s="110">
        <f t="shared" si="86"/>
        <v>1</v>
      </c>
      <c r="X348" s="110">
        <f t="shared" si="87"/>
        <v>0</v>
      </c>
      <c r="Y348" s="110" t="str">
        <f t="shared" si="88"/>
        <v>COVERD_2_HCKHY1_energy_PCE40002_CONFIDENTIAL</v>
      </c>
      <c r="Z348" s="110">
        <f>IF(COUNTIFS($Y$2:Y348,Y348)=1,1,0)</f>
        <v>0</v>
      </c>
      <c r="AA348" s="110">
        <f>SUM($Z$2:Z348)*Z348</f>
        <v>0</v>
      </c>
      <c r="AB348" s="110">
        <f>COUNTIFS(resources!B:B,B348)</f>
        <v>1</v>
      </c>
      <c r="AC348" s="110">
        <f t="shared" si="89"/>
        <v>1</v>
      </c>
      <c r="AD348" s="110">
        <f t="shared" si="90"/>
        <v>1</v>
      </c>
      <c r="AE348" s="110">
        <f t="shared" si="91"/>
        <v>0</v>
      </c>
      <c r="AF348" s="110">
        <f t="shared" si="92"/>
        <v>1</v>
      </c>
      <c r="AG348" s="110">
        <f t="shared" si="93"/>
        <v>0</v>
      </c>
      <c r="AH348" s="110">
        <f t="shared" si="94"/>
        <v>0</v>
      </c>
      <c r="AI348" s="110">
        <f t="shared" si="95"/>
        <v>1</v>
      </c>
      <c r="AJ348" s="100">
        <f>ROW()</f>
        <v>348</v>
      </c>
      <c r="AK348" s="100" t="e">
        <f>INDEX('BadRows RECART'!$C$2:$C$1207,MATCH(monthly_gwh_mw!AJ348,'BadRows RECART'!$D$2:$D$1207,0))</f>
        <v>#N/A</v>
      </c>
    </row>
    <row r="349" spans="1:37" ht="20">
      <c r="A349" s="106" t="s">
        <v>3907</v>
      </c>
      <c r="B349" s="106" t="s">
        <v>1501</v>
      </c>
      <c r="C349" s="106" t="s">
        <v>6296</v>
      </c>
      <c r="D349" s="168">
        <v>2026</v>
      </c>
      <c r="E349" s="168">
        <v>12</v>
      </c>
      <c r="F349" s="199">
        <v>0.95863499999999091</v>
      </c>
      <c r="G349" s="212" t="s">
        <v>6314</v>
      </c>
      <c r="H349" s="212" t="s">
        <v>6314</v>
      </c>
      <c r="I349" s="106" t="s">
        <v>556</v>
      </c>
      <c r="K349" s="83" t="s">
        <v>6314</v>
      </c>
      <c r="L349" s="83" t="s">
        <v>6314</v>
      </c>
      <c r="M349" s="45" t="str">
        <f>IF(
ISNA(INDEX(resources!E:E,MATCH(B349,resources!B:B,0))),"fillme",
INDEX(resources!E:E,MATCH(B349,resources!B:B,0)))</f>
        <v>CAISO_Hydro</v>
      </c>
      <c r="N349" s="45">
        <f>IF(
ISNA(INDEX(resources!J:J,MATCH(B349,resources!B:B,0))),"fillme",
INDEX(resources!J:J,MATCH(B349,resources!B:B,0)))</f>
        <v>1</v>
      </c>
      <c r="O349" s="83" t="str">
        <f>IFERROR(INDEX(resources!K:K,MATCH(B349,resources!B:B,0)),"fillme")</f>
        <v>hydro</v>
      </c>
      <c r="P349" s="89" t="str">
        <f t="shared" si="83"/>
        <v>hydro_2026_12</v>
      </c>
      <c r="Q349" s="87">
        <f>INDEX(elcc!G:G,MATCH(P349,elcc!D:D,0))</f>
        <v>0.64</v>
      </c>
      <c r="R349" s="89">
        <f t="shared" si="84"/>
        <v>1</v>
      </c>
      <c r="S349" s="89" t="s">
        <v>6314</v>
      </c>
      <c r="T349" s="89" t="s">
        <v>6314</v>
      </c>
      <c r="U349" s="90" t="str">
        <f t="shared" si="85"/>
        <v>ok</v>
      </c>
      <c r="V349" s="63" t="str">
        <f>INDEX(resources!F:F,MATCH(B349,resources!B:B,0))</f>
        <v>physical</v>
      </c>
      <c r="W349" s="110">
        <f t="shared" si="86"/>
        <v>1</v>
      </c>
      <c r="X349" s="110">
        <f t="shared" si="87"/>
        <v>0</v>
      </c>
      <c r="Y349" s="110" t="str">
        <f t="shared" si="88"/>
        <v>COVERD_2_HCKHY1_energy_PCE40002_CONFIDENTIAL</v>
      </c>
      <c r="Z349" s="110">
        <f>IF(COUNTIFS($Y$2:Y349,Y349)=1,1,0)</f>
        <v>0</v>
      </c>
      <c r="AA349" s="110">
        <f>SUM($Z$2:Z349)*Z349</f>
        <v>0</v>
      </c>
      <c r="AB349" s="110">
        <f>COUNTIFS(resources!B:B,B349)</f>
        <v>1</v>
      </c>
      <c r="AC349" s="110">
        <f t="shared" si="89"/>
        <v>1</v>
      </c>
      <c r="AD349" s="110">
        <f t="shared" si="90"/>
        <v>1</v>
      </c>
      <c r="AE349" s="110">
        <f t="shared" si="91"/>
        <v>0</v>
      </c>
      <c r="AF349" s="110">
        <f t="shared" si="92"/>
        <v>1</v>
      </c>
      <c r="AG349" s="110">
        <f t="shared" si="93"/>
        <v>0</v>
      </c>
      <c r="AH349" s="110">
        <f t="shared" si="94"/>
        <v>0</v>
      </c>
      <c r="AI349" s="110">
        <f t="shared" si="95"/>
        <v>1</v>
      </c>
      <c r="AJ349" s="100">
        <f>ROW()</f>
        <v>349</v>
      </c>
      <c r="AK349" s="100" t="e">
        <f>INDEX('BadRows RECART'!$C$2:$C$1207,MATCH(monthly_gwh_mw!AJ349,'BadRows RECART'!$D$2:$D$1207,0))</f>
        <v>#N/A</v>
      </c>
    </row>
    <row r="350" spans="1:37" ht="20">
      <c r="A350" s="106" t="s">
        <v>3907</v>
      </c>
      <c r="B350" s="106" t="s">
        <v>1501</v>
      </c>
      <c r="C350" s="106" t="s">
        <v>6296</v>
      </c>
      <c r="D350" s="168">
        <v>2027</v>
      </c>
      <c r="E350" s="168">
        <v>1</v>
      </c>
      <c r="F350" s="199">
        <v>2.4942599999999802</v>
      </c>
      <c r="G350" s="212" t="s">
        <v>6314</v>
      </c>
      <c r="H350" s="212" t="s">
        <v>6314</v>
      </c>
      <c r="I350" s="106" t="s">
        <v>556</v>
      </c>
      <c r="K350" s="83" t="s">
        <v>6314</v>
      </c>
      <c r="L350" s="83" t="s">
        <v>6314</v>
      </c>
      <c r="M350" s="45" t="str">
        <f>IF(
ISNA(INDEX(resources!E:E,MATCH(B350,resources!B:B,0))),"fillme",
INDEX(resources!E:E,MATCH(B350,resources!B:B,0)))</f>
        <v>CAISO_Hydro</v>
      </c>
      <c r="N350" s="45">
        <f>IF(
ISNA(INDEX(resources!J:J,MATCH(B350,resources!B:B,0))),"fillme",
INDEX(resources!J:J,MATCH(B350,resources!B:B,0)))</f>
        <v>1</v>
      </c>
      <c r="O350" s="83" t="str">
        <f>IFERROR(INDEX(resources!K:K,MATCH(B350,resources!B:B,0)),"fillme")</f>
        <v>hydro</v>
      </c>
      <c r="P350" s="89" t="str">
        <f t="shared" si="83"/>
        <v>hydro_2027_1</v>
      </c>
      <c r="Q350" s="87">
        <f>INDEX(elcc!G:G,MATCH(P350,elcc!D:D,0))</f>
        <v>0.6</v>
      </c>
      <c r="R350" s="89">
        <f t="shared" si="84"/>
        <v>1</v>
      </c>
      <c r="S350" s="89" t="s">
        <v>6314</v>
      </c>
      <c r="T350" s="89" t="s">
        <v>6314</v>
      </c>
      <c r="U350" s="90" t="str">
        <f t="shared" si="85"/>
        <v>ok</v>
      </c>
      <c r="V350" s="63" t="str">
        <f>INDEX(resources!F:F,MATCH(B350,resources!B:B,0))</f>
        <v>physical</v>
      </c>
      <c r="W350" s="110">
        <f t="shared" si="86"/>
        <v>1</v>
      </c>
      <c r="X350" s="110">
        <f t="shared" si="87"/>
        <v>0</v>
      </c>
      <c r="Y350" s="110" t="str">
        <f t="shared" si="88"/>
        <v>COVERD_2_HCKHY1_energy_PCE40002_CONFIDENTIAL</v>
      </c>
      <c r="Z350" s="110">
        <f>IF(COUNTIFS($Y$2:Y350,Y350)=1,1,0)</f>
        <v>0</v>
      </c>
      <c r="AA350" s="110">
        <f>SUM($Z$2:Z350)*Z350</f>
        <v>0</v>
      </c>
      <c r="AB350" s="110">
        <f>COUNTIFS(resources!B:B,B350)</f>
        <v>1</v>
      </c>
      <c r="AC350" s="110">
        <f t="shared" si="89"/>
        <v>1</v>
      </c>
      <c r="AD350" s="110">
        <f t="shared" si="90"/>
        <v>1</v>
      </c>
      <c r="AE350" s="110">
        <f t="shared" si="91"/>
        <v>0</v>
      </c>
      <c r="AF350" s="110">
        <f t="shared" si="92"/>
        <v>1</v>
      </c>
      <c r="AG350" s="110">
        <f t="shared" si="93"/>
        <v>0</v>
      </c>
      <c r="AH350" s="110">
        <f t="shared" si="94"/>
        <v>0</v>
      </c>
      <c r="AI350" s="110">
        <f t="shared" si="95"/>
        <v>1</v>
      </c>
      <c r="AJ350" s="100">
        <f>ROW()</f>
        <v>350</v>
      </c>
      <c r="AK350" s="100" t="e">
        <f>INDEX('BadRows RECART'!$C$2:$C$1207,MATCH(monthly_gwh_mw!AJ350,'BadRows RECART'!$D$2:$D$1207,0))</f>
        <v>#N/A</v>
      </c>
    </row>
    <row r="351" spans="1:37" ht="20">
      <c r="A351" s="106" t="s">
        <v>3907</v>
      </c>
      <c r="B351" s="106" t="s">
        <v>1501</v>
      </c>
      <c r="C351" s="106" t="s">
        <v>6296</v>
      </c>
      <c r="D351" s="168">
        <v>2027</v>
      </c>
      <c r="E351" s="168">
        <v>2</v>
      </c>
      <c r="F351" s="199">
        <v>3.4171200000000197</v>
      </c>
      <c r="G351" s="212" t="s">
        <v>6314</v>
      </c>
      <c r="H351" s="212" t="s">
        <v>6314</v>
      </c>
      <c r="I351" s="106" t="s">
        <v>556</v>
      </c>
      <c r="K351" s="83" t="s">
        <v>6314</v>
      </c>
      <c r="L351" s="83" t="s">
        <v>6314</v>
      </c>
      <c r="M351" s="45" t="str">
        <f>IF(
ISNA(INDEX(resources!E:E,MATCH(B351,resources!B:B,0))),"fillme",
INDEX(resources!E:E,MATCH(B351,resources!B:B,0)))</f>
        <v>CAISO_Hydro</v>
      </c>
      <c r="N351" s="45">
        <f>IF(
ISNA(INDEX(resources!J:J,MATCH(B351,resources!B:B,0))),"fillme",
INDEX(resources!J:J,MATCH(B351,resources!B:B,0)))</f>
        <v>1</v>
      </c>
      <c r="O351" s="83" t="str">
        <f>IFERROR(INDEX(resources!K:K,MATCH(B351,resources!B:B,0)),"fillme")</f>
        <v>hydro</v>
      </c>
      <c r="P351" s="89" t="str">
        <f t="shared" si="83"/>
        <v>hydro_2027_2</v>
      </c>
      <c r="Q351" s="87">
        <f>INDEX(elcc!G:G,MATCH(P351,elcc!D:D,0))</f>
        <v>0.7</v>
      </c>
      <c r="R351" s="89">
        <f t="shared" si="84"/>
        <v>1</v>
      </c>
      <c r="S351" s="89" t="s">
        <v>6314</v>
      </c>
      <c r="T351" s="89" t="s">
        <v>6314</v>
      </c>
      <c r="U351" s="90" t="str">
        <f t="shared" si="85"/>
        <v>ok</v>
      </c>
      <c r="V351" s="63" t="str">
        <f>INDEX(resources!F:F,MATCH(B351,resources!B:B,0))</f>
        <v>physical</v>
      </c>
      <c r="W351" s="110">
        <f t="shared" si="86"/>
        <v>1</v>
      </c>
      <c r="X351" s="110">
        <f t="shared" si="87"/>
        <v>0</v>
      </c>
      <c r="Y351" s="110" t="str">
        <f t="shared" si="88"/>
        <v>COVERD_2_HCKHY1_energy_PCE40002_CONFIDENTIAL</v>
      </c>
      <c r="Z351" s="110">
        <f>IF(COUNTIFS($Y$2:Y351,Y351)=1,1,0)</f>
        <v>0</v>
      </c>
      <c r="AA351" s="110">
        <f>SUM($Z$2:Z351)*Z351</f>
        <v>0</v>
      </c>
      <c r="AB351" s="110">
        <f>COUNTIFS(resources!B:B,B351)</f>
        <v>1</v>
      </c>
      <c r="AC351" s="110">
        <f t="shared" si="89"/>
        <v>1</v>
      </c>
      <c r="AD351" s="110">
        <f t="shared" si="90"/>
        <v>1</v>
      </c>
      <c r="AE351" s="110">
        <f t="shared" si="91"/>
        <v>0</v>
      </c>
      <c r="AF351" s="110">
        <f t="shared" si="92"/>
        <v>1</v>
      </c>
      <c r="AG351" s="110">
        <f t="shared" si="93"/>
        <v>0</v>
      </c>
      <c r="AH351" s="110">
        <f t="shared" si="94"/>
        <v>0</v>
      </c>
      <c r="AI351" s="110">
        <f t="shared" si="95"/>
        <v>1</v>
      </c>
      <c r="AJ351" s="100">
        <f>ROW()</f>
        <v>351</v>
      </c>
      <c r="AK351" s="100" t="e">
        <f>INDEX('BadRows RECART'!$C$2:$C$1207,MATCH(monthly_gwh_mw!AJ351,'BadRows RECART'!$D$2:$D$1207,0))</f>
        <v>#N/A</v>
      </c>
    </row>
    <row r="352" spans="1:37" ht="20">
      <c r="A352" s="106" t="s">
        <v>3907</v>
      </c>
      <c r="B352" s="106" t="s">
        <v>1501</v>
      </c>
      <c r="C352" s="106" t="s">
        <v>6296</v>
      </c>
      <c r="D352" s="168">
        <v>2027</v>
      </c>
      <c r="E352" s="168">
        <v>3</v>
      </c>
      <c r="F352" s="199">
        <v>3.8055599999999279</v>
      </c>
      <c r="G352" s="212" t="s">
        <v>6314</v>
      </c>
      <c r="H352" s="212" t="s">
        <v>6314</v>
      </c>
      <c r="I352" s="106" t="s">
        <v>556</v>
      </c>
      <c r="K352" s="83" t="s">
        <v>6314</v>
      </c>
      <c r="L352" s="83" t="s">
        <v>6314</v>
      </c>
      <c r="M352" s="45" t="str">
        <f>IF(
ISNA(INDEX(resources!E:E,MATCH(B352,resources!B:B,0))),"fillme",
INDEX(resources!E:E,MATCH(B352,resources!B:B,0)))</f>
        <v>CAISO_Hydro</v>
      </c>
      <c r="N352" s="45">
        <f>IF(
ISNA(INDEX(resources!J:J,MATCH(B352,resources!B:B,0))),"fillme",
INDEX(resources!J:J,MATCH(B352,resources!B:B,0)))</f>
        <v>1</v>
      </c>
      <c r="O352" s="83" t="str">
        <f>IFERROR(INDEX(resources!K:K,MATCH(B352,resources!B:B,0)),"fillme")</f>
        <v>hydro</v>
      </c>
      <c r="P352" s="89" t="str">
        <f t="shared" si="83"/>
        <v>hydro_2027_3</v>
      </c>
      <c r="Q352" s="87">
        <f>INDEX(elcc!G:G,MATCH(P352,elcc!D:D,0))</f>
        <v>0.73</v>
      </c>
      <c r="R352" s="89">
        <f t="shared" si="84"/>
        <v>1</v>
      </c>
      <c r="S352" s="89" t="s">
        <v>6314</v>
      </c>
      <c r="T352" s="89" t="s">
        <v>6314</v>
      </c>
      <c r="U352" s="90" t="str">
        <f t="shared" si="85"/>
        <v>ok</v>
      </c>
      <c r="V352" s="63" t="str">
        <f>INDEX(resources!F:F,MATCH(B352,resources!B:B,0))</f>
        <v>physical</v>
      </c>
      <c r="W352" s="110">
        <f t="shared" si="86"/>
        <v>1</v>
      </c>
      <c r="X352" s="110">
        <f t="shared" si="87"/>
        <v>0</v>
      </c>
      <c r="Y352" s="110" t="str">
        <f t="shared" si="88"/>
        <v>COVERD_2_HCKHY1_energy_PCE40002_CONFIDENTIAL</v>
      </c>
      <c r="Z352" s="110">
        <f>IF(COUNTIFS($Y$2:Y352,Y352)=1,1,0)</f>
        <v>0</v>
      </c>
      <c r="AA352" s="110">
        <f>SUM($Z$2:Z352)*Z352</f>
        <v>0</v>
      </c>
      <c r="AB352" s="110">
        <f>COUNTIFS(resources!B:B,B352)</f>
        <v>1</v>
      </c>
      <c r="AC352" s="110">
        <f t="shared" si="89"/>
        <v>1</v>
      </c>
      <c r="AD352" s="110">
        <f t="shared" si="90"/>
        <v>1</v>
      </c>
      <c r="AE352" s="110">
        <f t="shared" si="91"/>
        <v>0</v>
      </c>
      <c r="AF352" s="110">
        <f t="shared" si="92"/>
        <v>1</v>
      </c>
      <c r="AG352" s="110">
        <f t="shared" si="93"/>
        <v>0</v>
      </c>
      <c r="AH352" s="110">
        <f t="shared" si="94"/>
        <v>0</v>
      </c>
      <c r="AI352" s="110">
        <f t="shared" si="95"/>
        <v>1</v>
      </c>
      <c r="AJ352" s="100">
        <f>ROW()</f>
        <v>352</v>
      </c>
      <c r="AK352" s="100" t="e">
        <f>INDEX('BadRows RECART'!$C$2:$C$1207,MATCH(monthly_gwh_mw!AJ352,'BadRows RECART'!$D$2:$D$1207,0))</f>
        <v>#N/A</v>
      </c>
    </row>
    <row r="353" spans="1:37" ht="20">
      <c r="A353" s="106" t="s">
        <v>3907</v>
      </c>
      <c r="B353" s="106" t="s">
        <v>1501</v>
      </c>
      <c r="C353" s="106" t="s">
        <v>6296</v>
      </c>
      <c r="D353" s="168">
        <v>2027</v>
      </c>
      <c r="E353" s="168">
        <v>4</v>
      </c>
      <c r="F353" s="199">
        <v>2.3922000000000176</v>
      </c>
      <c r="G353" s="212" t="s">
        <v>6314</v>
      </c>
      <c r="H353" s="212" t="s">
        <v>6314</v>
      </c>
      <c r="I353" s="106" t="s">
        <v>556</v>
      </c>
      <c r="K353" s="83" t="s">
        <v>6314</v>
      </c>
      <c r="L353" s="83" t="s">
        <v>6314</v>
      </c>
      <c r="M353" s="45" t="str">
        <f>IF(
ISNA(INDEX(resources!E:E,MATCH(B353,resources!B:B,0))),"fillme",
INDEX(resources!E:E,MATCH(B353,resources!B:B,0)))</f>
        <v>CAISO_Hydro</v>
      </c>
      <c r="N353" s="45">
        <f>IF(
ISNA(INDEX(resources!J:J,MATCH(B353,resources!B:B,0))),"fillme",
INDEX(resources!J:J,MATCH(B353,resources!B:B,0)))</f>
        <v>1</v>
      </c>
      <c r="O353" s="83" t="str">
        <f>IFERROR(INDEX(resources!K:K,MATCH(B353,resources!B:B,0)),"fillme")</f>
        <v>hydro</v>
      </c>
      <c r="P353" s="89" t="str">
        <f t="shared" si="83"/>
        <v>hydro_2027_4</v>
      </c>
      <c r="Q353" s="87">
        <f>INDEX(elcc!G:G,MATCH(P353,elcc!D:D,0))</f>
        <v>0.72</v>
      </c>
      <c r="R353" s="89">
        <f t="shared" si="84"/>
        <v>1</v>
      </c>
      <c r="S353" s="89" t="s">
        <v>6314</v>
      </c>
      <c r="T353" s="89" t="s">
        <v>6314</v>
      </c>
      <c r="U353" s="90" t="str">
        <f t="shared" si="85"/>
        <v>ok</v>
      </c>
      <c r="V353" s="63" t="str">
        <f>INDEX(resources!F:F,MATCH(B353,resources!B:B,0))</f>
        <v>physical</v>
      </c>
      <c r="W353" s="110">
        <f t="shared" si="86"/>
        <v>1</v>
      </c>
      <c r="X353" s="110">
        <f t="shared" si="87"/>
        <v>0</v>
      </c>
      <c r="Y353" s="110" t="str">
        <f t="shared" si="88"/>
        <v>COVERD_2_HCKHY1_energy_PCE40002_CONFIDENTIAL</v>
      </c>
      <c r="Z353" s="110">
        <f>IF(COUNTIFS($Y$2:Y353,Y353)=1,1,0)</f>
        <v>0</v>
      </c>
      <c r="AA353" s="110">
        <f>SUM($Z$2:Z353)*Z353</f>
        <v>0</v>
      </c>
      <c r="AB353" s="110">
        <f>COUNTIFS(resources!B:B,B353)</f>
        <v>1</v>
      </c>
      <c r="AC353" s="110">
        <f t="shared" si="89"/>
        <v>1</v>
      </c>
      <c r="AD353" s="110">
        <f t="shared" si="90"/>
        <v>1</v>
      </c>
      <c r="AE353" s="110">
        <f t="shared" si="91"/>
        <v>0</v>
      </c>
      <c r="AF353" s="110">
        <f t="shared" si="92"/>
        <v>1</v>
      </c>
      <c r="AG353" s="110">
        <f t="shared" si="93"/>
        <v>0</v>
      </c>
      <c r="AH353" s="110">
        <f t="shared" si="94"/>
        <v>0</v>
      </c>
      <c r="AI353" s="110">
        <f t="shared" si="95"/>
        <v>1</v>
      </c>
      <c r="AJ353" s="100">
        <f>ROW()</f>
        <v>353</v>
      </c>
      <c r="AK353" s="100" t="e">
        <f>INDEX('BadRows RECART'!$C$2:$C$1207,MATCH(monthly_gwh_mw!AJ353,'BadRows RECART'!$D$2:$D$1207,0))</f>
        <v>#N/A</v>
      </c>
    </row>
    <row r="354" spans="1:37" ht="20">
      <c r="A354" s="106" t="s">
        <v>3907</v>
      </c>
      <c r="B354" s="106" t="s">
        <v>1501</v>
      </c>
      <c r="C354" s="106" t="s">
        <v>6296</v>
      </c>
      <c r="D354" s="168">
        <v>2027</v>
      </c>
      <c r="E354" s="168">
        <v>5</v>
      </c>
      <c r="F354" s="199">
        <v>1.7800199999999848</v>
      </c>
      <c r="G354" s="212" t="s">
        <v>6314</v>
      </c>
      <c r="H354" s="212" t="s">
        <v>6314</v>
      </c>
      <c r="I354" s="106" t="s">
        <v>556</v>
      </c>
      <c r="K354" s="83" t="s">
        <v>6314</v>
      </c>
      <c r="L354" s="83" t="s">
        <v>6314</v>
      </c>
      <c r="M354" s="45" t="str">
        <f>IF(
ISNA(INDEX(resources!E:E,MATCH(B354,resources!B:B,0))),"fillme",
INDEX(resources!E:E,MATCH(B354,resources!B:B,0)))</f>
        <v>CAISO_Hydro</v>
      </c>
      <c r="N354" s="45">
        <f>IF(
ISNA(INDEX(resources!J:J,MATCH(B354,resources!B:B,0))),"fillme",
INDEX(resources!J:J,MATCH(B354,resources!B:B,0)))</f>
        <v>1</v>
      </c>
      <c r="O354" s="83" t="str">
        <f>IFERROR(INDEX(resources!K:K,MATCH(B354,resources!B:B,0)),"fillme")</f>
        <v>hydro</v>
      </c>
      <c r="P354" s="89" t="str">
        <f t="shared" si="83"/>
        <v>hydro_2027_5</v>
      </c>
      <c r="Q354" s="87">
        <f>INDEX(elcc!G:G,MATCH(P354,elcc!D:D,0))</f>
        <v>0.69</v>
      </c>
      <c r="R354" s="89">
        <f t="shared" si="84"/>
        <v>1</v>
      </c>
      <c r="S354" s="89" t="s">
        <v>6314</v>
      </c>
      <c r="T354" s="89" t="s">
        <v>6314</v>
      </c>
      <c r="U354" s="90" t="str">
        <f t="shared" si="85"/>
        <v>ok</v>
      </c>
      <c r="V354" s="63" t="str">
        <f>INDEX(resources!F:F,MATCH(B354,resources!B:B,0))</f>
        <v>physical</v>
      </c>
      <c r="W354" s="110">
        <f t="shared" si="86"/>
        <v>1</v>
      </c>
      <c r="X354" s="110">
        <f t="shared" si="87"/>
        <v>0</v>
      </c>
      <c r="Y354" s="110" t="str">
        <f t="shared" si="88"/>
        <v>COVERD_2_HCKHY1_energy_PCE40002_CONFIDENTIAL</v>
      </c>
      <c r="Z354" s="110">
        <f>IF(COUNTIFS($Y$2:Y354,Y354)=1,1,0)</f>
        <v>0</v>
      </c>
      <c r="AA354" s="110">
        <f>SUM($Z$2:Z354)*Z354</f>
        <v>0</v>
      </c>
      <c r="AB354" s="110">
        <f>COUNTIFS(resources!B:B,B354)</f>
        <v>1</v>
      </c>
      <c r="AC354" s="110">
        <f t="shared" si="89"/>
        <v>1</v>
      </c>
      <c r="AD354" s="110">
        <f t="shared" si="90"/>
        <v>1</v>
      </c>
      <c r="AE354" s="110">
        <f t="shared" si="91"/>
        <v>0</v>
      </c>
      <c r="AF354" s="110">
        <f t="shared" si="92"/>
        <v>1</v>
      </c>
      <c r="AG354" s="110">
        <f t="shared" si="93"/>
        <v>0</v>
      </c>
      <c r="AH354" s="110">
        <f t="shared" si="94"/>
        <v>0</v>
      </c>
      <c r="AI354" s="110">
        <f t="shared" si="95"/>
        <v>1</v>
      </c>
      <c r="AJ354" s="100">
        <f>ROW()</f>
        <v>354</v>
      </c>
      <c r="AK354" s="100" t="e">
        <f>INDEX('BadRows RECART'!$C$2:$C$1207,MATCH(monthly_gwh_mw!AJ354,'BadRows RECART'!$D$2:$D$1207,0))</f>
        <v>#N/A</v>
      </c>
    </row>
    <row r="355" spans="1:37" ht="20">
      <c r="A355" s="106" t="s">
        <v>3907</v>
      </c>
      <c r="B355" s="106" t="s">
        <v>1501</v>
      </c>
      <c r="C355" s="106" t="s">
        <v>6296</v>
      </c>
      <c r="D355" s="168">
        <v>2027</v>
      </c>
      <c r="E355" s="168">
        <v>6</v>
      </c>
      <c r="F355" s="199">
        <v>1.3878000000000057</v>
      </c>
      <c r="G355" s="212" t="s">
        <v>6314</v>
      </c>
      <c r="H355" s="212" t="s">
        <v>6314</v>
      </c>
      <c r="I355" s="106" t="s">
        <v>556</v>
      </c>
      <c r="K355" s="83" t="s">
        <v>6314</v>
      </c>
      <c r="L355" s="83" t="s">
        <v>6314</v>
      </c>
      <c r="M355" s="45" t="str">
        <f>IF(
ISNA(INDEX(resources!E:E,MATCH(B355,resources!B:B,0))),"fillme",
INDEX(resources!E:E,MATCH(B355,resources!B:B,0)))</f>
        <v>CAISO_Hydro</v>
      </c>
      <c r="N355" s="45">
        <f>IF(
ISNA(INDEX(resources!J:J,MATCH(B355,resources!B:B,0))),"fillme",
INDEX(resources!J:J,MATCH(B355,resources!B:B,0)))</f>
        <v>1</v>
      </c>
      <c r="O355" s="83" t="str">
        <f>IFERROR(INDEX(resources!K:K,MATCH(B355,resources!B:B,0)),"fillme")</f>
        <v>hydro</v>
      </c>
      <c r="P355" s="89" t="str">
        <f t="shared" si="83"/>
        <v>hydro_2027_6</v>
      </c>
      <c r="Q355" s="87">
        <f>INDEX(elcc!G:G,MATCH(P355,elcc!D:D,0))</f>
        <v>0.74</v>
      </c>
      <c r="R355" s="89">
        <f t="shared" si="84"/>
        <v>1</v>
      </c>
      <c r="S355" s="89" t="s">
        <v>6314</v>
      </c>
      <c r="T355" s="89" t="s">
        <v>6314</v>
      </c>
      <c r="U355" s="90" t="str">
        <f t="shared" si="85"/>
        <v>ok</v>
      </c>
      <c r="V355" s="63" t="str">
        <f>INDEX(resources!F:F,MATCH(B355,resources!B:B,0))</f>
        <v>physical</v>
      </c>
      <c r="W355" s="110">
        <f t="shared" si="86"/>
        <v>1</v>
      </c>
      <c r="X355" s="110">
        <f t="shared" si="87"/>
        <v>0</v>
      </c>
      <c r="Y355" s="110" t="str">
        <f t="shared" si="88"/>
        <v>COVERD_2_HCKHY1_energy_PCE40002_CONFIDENTIAL</v>
      </c>
      <c r="Z355" s="110">
        <f>IF(COUNTIFS($Y$2:Y355,Y355)=1,1,0)</f>
        <v>0</v>
      </c>
      <c r="AA355" s="110">
        <f>SUM($Z$2:Z355)*Z355</f>
        <v>0</v>
      </c>
      <c r="AB355" s="110">
        <f>COUNTIFS(resources!B:B,B355)</f>
        <v>1</v>
      </c>
      <c r="AC355" s="110">
        <f t="shared" si="89"/>
        <v>1</v>
      </c>
      <c r="AD355" s="110">
        <f t="shared" si="90"/>
        <v>1</v>
      </c>
      <c r="AE355" s="110">
        <f t="shared" si="91"/>
        <v>0</v>
      </c>
      <c r="AF355" s="110">
        <f t="shared" si="92"/>
        <v>1</v>
      </c>
      <c r="AG355" s="110">
        <f t="shared" si="93"/>
        <v>0</v>
      </c>
      <c r="AH355" s="110">
        <f t="shared" si="94"/>
        <v>0</v>
      </c>
      <c r="AI355" s="110">
        <f t="shared" si="95"/>
        <v>1</v>
      </c>
      <c r="AJ355" s="100">
        <f>ROW()</f>
        <v>355</v>
      </c>
      <c r="AK355" s="100" t="e">
        <f>INDEX('BadRows RECART'!$C$2:$C$1207,MATCH(monthly_gwh_mw!AJ355,'BadRows RECART'!$D$2:$D$1207,0))</f>
        <v>#N/A</v>
      </c>
    </row>
    <row r="356" spans="1:37" ht="20">
      <c r="A356" s="106" t="s">
        <v>3907</v>
      </c>
      <c r="B356" s="106" t="s">
        <v>1501</v>
      </c>
      <c r="C356" s="106" t="s">
        <v>6296</v>
      </c>
      <c r="D356" s="168">
        <v>2027</v>
      </c>
      <c r="E356" s="168">
        <v>7</v>
      </c>
      <c r="F356" s="199">
        <v>0.10601999999999934</v>
      </c>
      <c r="G356" s="212" t="s">
        <v>6314</v>
      </c>
      <c r="H356" s="212" t="s">
        <v>6314</v>
      </c>
      <c r="I356" s="106" t="s">
        <v>556</v>
      </c>
      <c r="K356" s="83" t="s">
        <v>6314</v>
      </c>
      <c r="L356" s="83" t="s">
        <v>6314</v>
      </c>
      <c r="M356" s="45" t="str">
        <f>IF(
ISNA(INDEX(resources!E:E,MATCH(B356,resources!B:B,0))),"fillme",
INDEX(resources!E:E,MATCH(B356,resources!B:B,0)))</f>
        <v>CAISO_Hydro</v>
      </c>
      <c r="N356" s="45">
        <f>IF(
ISNA(INDEX(resources!J:J,MATCH(B356,resources!B:B,0))),"fillme",
INDEX(resources!J:J,MATCH(B356,resources!B:B,0)))</f>
        <v>1</v>
      </c>
      <c r="O356" s="83" t="str">
        <f>IFERROR(INDEX(resources!K:K,MATCH(B356,resources!B:B,0)),"fillme")</f>
        <v>hydro</v>
      </c>
      <c r="P356" s="89" t="str">
        <f t="shared" si="83"/>
        <v>hydro_2027_7</v>
      </c>
      <c r="Q356" s="87">
        <f>INDEX(elcc!G:G,MATCH(P356,elcc!D:D,0))</f>
        <v>0.73</v>
      </c>
      <c r="R356" s="89">
        <f t="shared" si="84"/>
        <v>1</v>
      </c>
      <c r="S356" s="89" t="s">
        <v>6314</v>
      </c>
      <c r="T356" s="89" t="s">
        <v>6314</v>
      </c>
      <c r="U356" s="90" t="str">
        <f t="shared" si="85"/>
        <v>ok</v>
      </c>
      <c r="V356" s="63" t="str">
        <f>INDEX(resources!F:F,MATCH(B356,resources!B:B,0))</f>
        <v>physical</v>
      </c>
      <c r="W356" s="110">
        <f t="shared" si="86"/>
        <v>1</v>
      </c>
      <c r="X356" s="110">
        <f t="shared" si="87"/>
        <v>0</v>
      </c>
      <c r="Y356" s="110" t="str">
        <f t="shared" si="88"/>
        <v>COVERD_2_HCKHY1_energy_PCE40002_CONFIDENTIAL</v>
      </c>
      <c r="Z356" s="110">
        <f>IF(COUNTIFS($Y$2:Y356,Y356)=1,1,0)</f>
        <v>0</v>
      </c>
      <c r="AA356" s="110">
        <f>SUM($Z$2:Z356)*Z356</f>
        <v>0</v>
      </c>
      <c r="AB356" s="110">
        <f>COUNTIFS(resources!B:B,B356)</f>
        <v>1</v>
      </c>
      <c r="AC356" s="110">
        <f t="shared" si="89"/>
        <v>1</v>
      </c>
      <c r="AD356" s="110">
        <f t="shared" si="90"/>
        <v>1</v>
      </c>
      <c r="AE356" s="110">
        <f t="shared" si="91"/>
        <v>0</v>
      </c>
      <c r="AF356" s="110">
        <f t="shared" si="92"/>
        <v>1</v>
      </c>
      <c r="AG356" s="110">
        <f t="shared" si="93"/>
        <v>0</v>
      </c>
      <c r="AH356" s="110">
        <f t="shared" si="94"/>
        <v>0</v>
      </c>
      <c r="AI356" s="110">
        <f t="shared" si="95"/>
        <v>1</v>
      </c>
      <c r="AJ356" s="100">
        <f>ROW()</f>
        <v>356</v>
      </c>
      <c r="AK356" s="100" t="e">
        <f>INDEX('BadRows RECART'!$C$2:$C$1207,MATCH(monthly_gwh_mw!AJ356,'BadRows RECART'!$D$2:$D$1207,0))</f>
        <v>#N/A</v>
      </c>
    </row>
    <row r="357" spans="1:37" ht="20">
      <c r="A357" s="106" t="s">
        <v>3907</v>
      </c>
      <c r="B357" s="106" t="s">
        <v>1501</v>
      </c>
      <c r="C357" s="106" t="s">
        <v>6296</v>
      </c>
      <c r="D357" s="168">
        <v>2027</v>
      </c>
      <c r="E357" s="168">
        <v>8</v>
      </c>
      <c r="F357" s="199">
        <v>3.9060000000000941E-2</v>
      </c>
      <c r="G357" s="212" t="s">
        <v>6314</v>
      </c>
      <c r="H357" s="212" t="s">
        <v>6314</v>
      </c>
      <c r="I357" s="106" t="s">
        <v>556</v>
      </c>
      <c r="K357" s="83" t="s">
        <v>6314</v>
      </c>
      <c r="L357" s="83" t="s">
        <v>6314</v>
      </c>
      <c r="M357" s="45" t="str">
        <f>IF(
ISNA(INDEX(resources!E:E,MATCH(B357,resources!B:B,0))),"fillme",
INDEX(resources!E:E,MATCH(B357,resources!B:B,0)))</f>
        <v>CAISO_Hydro</v>
      </c>
      <c r="N357" s="45">
        <f>IF(
ISNA(INDEX(resources!J:J,MATCH(B357,resources!B:B,0))),"fillme",
INDEX(resources!J:J,MATCH(B357,resources!B:B,0)))</f>
        <v>1</v>
      </c>
      <c r="O357" s="83" t="str">
        <f>IFERROR(INDEX(resources!K:K,MATCH(B357,resources!B:B,0)),"fillme")</f>
        <v>hydro</v>
      </c>
      <c r="P357" s="89" t="str">
        <f t="shared" si="83"/>
        <v>hydro_2027_8</v>
      </c>
      <c r="Q357" s="87">
        <f>INDEX(elcc!G:G,MATCH(P357,elcc!D:D,0))</f>
        <v>0.72</v>
      </c>
      <c r="R357" s="89">
        <f t="shared" si="84"/>
        <v>1</v>
      </c>
      <c r="S357" s="89" t="s">
        <v>6314</v>
      </c>
      <c r="T357" s="89" t="s">
        <v>6314</v>
      </c>
      <c r="U357" s="90" t="str">
        <f t="shared" si="85"/>
        <v>ok</v>
      </c>
      <c r="V357" s="63" t="str">
        <f>INDEX(resources!F:F,MATCH(B357,resources!B:B,0))</f>
        <v>physical</v>
      </c>
      <c r="W357" s="110">
        <f t="shared" si="86"/>
        <v>1</v>
      </c>
      <c r="X357" s="110">
        <f t="shared" si="87"/>
        <v>0</v>
      </c>
      <c r="Y357" s="110" t="str">
        <f t="shared" si="88"/>
        <v>COVERD_2_HCKHY1_energy_PCE40002_CONFIDENTIAL</v>
      </c>
      <c r="Z357" s="110">
        <f>IF(COUNTIFS($Y$2:Y357,Y357)=1,1,0)</f>
        <v>0</v>
      </c>
      <c r="AA357" s="110">
        <f>SUM($Z$2:Z357)*Z357</f>
        <v>0</v>
      </c>
      <c r="AB357" s="110">
        <f>COUNTIFS(resources!B:B,B357)</f>
        <v>1</v>
      </c>
      <c r="AC357" s="110">
        <f t="shared" si="89"/>
        <v>1</v>
      </c>
      <c r="AD357" s="110">
        <f t="shared" si="90"/>
        <v>1</v>
      </c>
      <c r="AE357" s="110">
        <f t="shared" si="91"/>
        <v>0</v>
      </c>
      <c r="AF357" s="110">
        <f t="shared" si="92"/>
        <v>1</v>
      </c>
      <c r="AG357" s="110">
        <f t="shared" si="93"/>
        <v>0</v>
      </c>
      <c r="AH357" s="110">
        <f t="shared" si="94"/>
        <v>0</v>
      </c>
      <c r="AI357" s="110">
        <f t="shared" si="95"/>
        <v>1</v>
      </c>
      <c r="AJ357" s="100">
        <f>ROW()</f>
        <v>357</v>
      </c>
      <c r="AK357" s="100" t="e">
        <f>INDEX('BadRows RECART'!$C$2:$C$1207,MATCH(monthly_gwh_mw!AJ357,'BadRows RECART'!$D$2:$D$1207,0))</f>
        <v>#N/A</v>
      </c>
    </row>
    <row r="358" spans="1:37" ht="20">
      <c r="A358" s="106" t="s">
        <v>3907</v>
      </c>
      <c r="B358" s="106" t="s">
        <v>1501</v>
      </c>
      <c r="C358" s="106" t="s">
        <v>6296</v>
      </c>
      <c r="D358" s="168">
        <v>2027</v>
      </c>
      <c r="E358" s="168">
        <v>9</v>
      </c>
      <c r="F358" s="199">
        <v>0</v>
      </c>
      <c r="G358" s="212" t="s">
        <v>6314</v>
      </c>
      <c r="H358" s="212" t="s">
        <v>6314</v>
      </c>
      <c r="I358" s="106" t="s">
        <v>556</v>
      </c>
      <c r="K358" s="83" t="s">
        <v>6314</v>
      </c>
      <c r="L358" s="83" t="s">
        <v>6314</v>
      </c>
      <c r="M358" s="45" t="str">
        <f>IF(
ISNA(INDEX(resources!E:E,MATCH(B358,resources!B:B,0))),"fillme",
INDEX(resources!E:E,MATCH(B358,resources!B:B,0)))</f>
        <v>CAISO_Hydro</v>
      </c>
      <c r="N358" s="45">
        <f>IF(
ISNA(INDEX(resources!J:J,MATCH(B358,resources!B:B,0))),"fillme",
INDEX(resources!J:J,MATCH(B358,resources!B:B,0)))</f>
        <v>1</v>
      </c>
      <c r="O358" s="83" t="str">
        <f>IFERROR(INDEX(resources!K:K,MATCH(B358,resources!B:B,0)),"fillme")</f>
        <v>hydro</v>
      </c>
      <c r="P358" s="89" t="str">
        <f t="shared" si="83"/>
        <v>hydro_2027_9</v>
      </c>
      <c r="Q358" s="87">
        <f>INDEX(elcc!G:G,MATCH(P358,elcc!D:D,0))</f>
        <v>0.71</v>
      </c>
      <c r="R358" s="89">
        <f t="shared" si="84"/>
        <v>1</v>
      </c>
      <c r="S358" s="89" t="s">
        <v>6314</v>
      </c>
      <c r="T358" s="89" t="s">
        <v>6314</v>
      </c>
      <c r="U358" s="90" t="str">
        <f t="shared" si="85"/>
        <v>ok</v>
      </c>
      <c r="V358" s="63" t="str">
        <f>INDEX(resources!F:F,MATCH(B358,resources!B:B,0))</f>
        <v>physical</v>
      </c>
      <c r="W358" s="110">
        <f t="shared" si="86"/>
        <v>0</v>
      </c>
      <c r="X358" s="110">
        <f t="shared" si="87"/>
        <v>0</v>
      </c>
      <c r="Y358" s="110" t="str">
        <f t="shared" si="88"/>
        <v>COVERD_2_HCKHY1_energy_PCE40002_CONFIDENTIAL</v>
      </c>
      <c r="Z358" s="110">
        <f>IF(COUNTIFS($Y$2:Y358,Y358)=1,1,0)</f>
        <v>0</v>
      </c>
      <c r="AA358" s="110">
        <f>SUM($Z$2:Z358)*Z358</f>
        <v>0</v>
      </c>
      <c r="AB358" s="110">
        <f>COUNTIFS(resources!B:B,B358)</f>
        <v>1</v>
      </c>
      <c r="AC358" s="110">
        <f t="shared" si="89"/>
        <v>1</v>
      </c>
      <c r="AD358" s="110">
        <f t="shared" si="90"/>
        <v>1</v>
      </c>
      <c r="AE358" s="110">
        <f t="shared" si="91"/>
        <v>0</v>
      </c>
      <c r="AF358" s="110">
        <f t="shared" si="92"/>
        <v>1</v>
      </c>
      <c r="AG358" s="110">
        <f t="shared" si="93"/>
        <v>0</v>
      </c>
      <c r="AH358" s="110">
        <f t="shared" si="94"/>
        <v>0</v>
      </c>
      <c r="AI358" s="110">
        <f t="shared" si="95"/>
        <v>1</v>
      </c>
      <c r="AJ358" s="100">
        <f>ROW()</f>
        <v>358</v>
      </c>
      <c r="AK358" s="100" t="e">
        <f>INDEX('BadRows RECART'!$C$2:$C$1207,MATCH(monthly_gwh_mw!AJ358,'BadRows RECART'!$D$2:$D$1207,0))</f>
        <v>#N/A</v>
      </c>
    </row>
    <row r="359" spans="1:37" ht="20">
      <c r="A359" s="106" t="s">
        <v>3907</v>
      </c>
      <c r="B359" s="106" t="s">
        <v>1501</v>
      </c>
      <c r="C359" s="106" t="s">
        <v>6296</v>
      </c>
      <c r="D359" s="168">
        <v>2027</v>
      </c>
      <c r="E359" s="168">
        <v>10</v>
      </c>
      <c r="F359" s="199">
        <v>0</v>
      </c>
      <c r="G359" s="212" t="s">
        <v>6314</v>
      </c>
      <c r="H359" s="212" t="s">
        <v>6314</v>
      </c>
      <c r="I359" s="106" t="s">
        <v>556</v>
      </c>
      <c r="K359" s="83" t="s">
        <v>6314</v>
      </c>
      <c r="L359" s="83" t="s">
        <v>6314</v>
      </c>
      <c r="M359" s="45" t="str">
        <f>IF(
ISNA(INDEX(resources!E:E,MATCH(B359,resources!B:B,0))),"fillme",
INDEX(resources!E:E,MATCH(B359,resources!B:B,0)))</f>
        <v>CAISO_Hydro</v>
      </c>
      <c r="N359" s="45">
        <f>IF(
ISNA(INDEX(resources!J:J,MATCH(B359,resources!B:B,0))),"fillme",
INDEX(resources!J:J,MATCH(B359,resources!B:B,0)))</f>
        <v>1</v>
      </c>
      <c r="O359" s="83" t="str">
        <f>IFERROR(INDEX(resources!K:K,MATCH(B359,resources!B:B,0)),"fillme")</f>
        <v>hydro</v>
      </c>
      <c r="P359" s="89" t="str">
        <f t="shared" si="83"/>
        <v>hydro_2027_10</v>
      </c>
      <c r="Q359" s="87">
        <f>INDEX(elcc!G:G,MATCH(P359,elcc!D:D,0))</f>
        <v>0.64</v>
      </c>
      <c r="R359" s="89">
        <f t="shared" si="84"/>
        <v>1</v>
      </c>
      <c r="S359" s="89" t="s">
        <v>6314</v>
      </c>
      <c r="T359" s="89" t="s">
        <v>6314</v>
      </c>
      <c r="U359" s="90" t="str">
        <f t="shared" si="85"/>
        <v>ok</v>
      </c>
      <c r="V359" s="63" t="str">
        <f>INDEX(resources!F:F,MATCH(B359,resources!B:B,0))</f>
        <v>physical</v>
      </c>
      <c r="W359" s="110">
        <f t="shared" si="86"/>
        <v>0</v>
      </c>
      <c r="X359" s="110">
        <f t="shared" si="87"/>
        <v>0</v>
      </c>
      <c r="Y359" s="110" t="str">
        <f t="shared" si="88"/>
        <v>COVERD_2_HCKHY1_energy_PCE40002_CONFIDENTIAL</v>
      </c>
      <c r="Z359" s="110">
        <f>IF(COUNTIFS($Y$2:Y359,Y359)=1,1,0)</f>
        <v>0</v>
      </c>
      <c r="AA359" s="110">
        <f>SUM($Z$2:Z359)*Z359</f>
        <v>0</v>
      </c>
      <c r="AB359" s="110">
        <f>COUNTIFS(resources!B:B,B359)</f>
        <v>1</v>
      </c>
      <c r="AC359" s="110">
        <f t="shared" si="89"/>
        <v>1</v>
      </c>
      <c r="AD359" s="110">
        <f t="shared" si="90"/>
        <v>1</v>
      </c>
      <c r="AE359" s="110">
        <f t="shared" si="91"/>
        <v>0</v>
      </c>
      <c r="AF359" s="110">
        <f t="shared" si="92"/>
        <v>1</v>
      </c>
      <c r="AG359" s="110">
        <f t="shared" si="93"/>
        <v>0</v>
      </c>
      <c r="AH359" s="110">
        <f t="shared" si="94"/>
        <v>0</v>
      </c>
      <c r="AI359" s="110">
        <f t="shared" si="95"/>
        <v>1</v>
      </c>
      <c r="AJ359" s="100">
        <f>ROW()</f>
        <v>359</v>
      </c>
      <c r="AK359" s="100" t="e">
        <f>INDEX('BadRows RECART'!$C$2:$C$1207,MATCH(monthly_gwh_mw!AJ359,'BadRows RECART'!$D$2:$D$1207,0))</f>
        <v>#N/A</v>
      </c>
    </row>
    <row r="360" spans="1:37" ht="20">
      <c r="A360" s="106" t="s">
        <v>3907</v>
      </c>
      <c r="B360" s="106" t="s">
        <v>1501</v>
      </c>
      <c r="C360" s="106" t="s">
        <v>6296</v>
      </c>
      <c r="D360" s="168">
        <v>2027</v>
      </c>
      <c r="E360" s="168">
        <v>11</v>
      </c>
      <c r="F360" s="199">
        <v>0.11880000000000189</v>
      </c>
      <c r="G360" s="212" t="s">
        <v>6314</v>
      </c>
      <c r="H360" s="212" t="s">
        <v>6314</v>
      </c>
      <c r="I360" s="106" t="s">
        <v>556</v>
      </c>
      <c r="K360" s="83" t="s">
        <v>6314</v>
      </c>
      <c r="L360" s="83" t="s">
        <v>6314</v>
      </c>
      <c r="M360" s="45" t="str">
        <f>IF(
ISNA(INDEX(resources!E:E,MATCH(B360,resources!B:B,0))),"fillme",
INDEX(resources!E:E,MATCH(B360,resources!B:B,0)))</f>
        <v>CAISO_Hydro</v>
      </c>
      <c r="N360" s="45">
        <f>IF(
ISNA(INDEX(resources!J:J,MATCH(B360,resources!B:B,0))),"fillme",
INDEX(resources!J:J,MATCH(B360,resources!B:B,0)))</f>
        <v>1</v>
      </c>
      <c r="O360" s="83" t="str">
        <f>IFERROR(INDEX(resources!K:K,MATCH(B360,resources!B:B,0)),"fillme")</f>
        <v>hydro</v>
      </c>
      <c r="P360" s="89" t="str">
        <f t="shared" si="83"/>
        <v>hydro_2027_11</v>
      </c>
      <c r="Q360" s="87">
        <f>INDEX(elcc!G:G,MATCH(P360,elcc!D:D,0))</f>
        <v>0.56000000000000005</v>
      </c>
      <c r="R360" s="89">
        <f t="shared" si="84"/>
        <v>1</v>
      </c>
      <c r="S360" s="89" t="s">
        <v>6314</v>
      </c>
      <c r="T360" s="89" t="s">
        <v>6314</v>
      </c>
      <c r="U360" s="90" t="str">
        <f t="shared" si="85"/>
        <v>ok</v>
      </c>
      <c r="V360" s="63" t="str">
        <f>INDEX(resources!F:F,MATCH(B360,resources!B:B,0))</f>
        <v>physical</v>
      </c>
      <c r="W360" s="110">
        <f t="shared" si="86"/>
        <v>1</v>
      </c>
      <c r="X360" s="110">
        <f t="shared" si="87"/>
        <v>0</v>
      </c>
      <c r="Y360" s="110" t="str">
        <f t="shared" si="88"/>
        <v>COVERD_2_HCKHY1_energy_PCE40002_CONFIDENTIAL</v>
      </c>
      <c r="Z360" s="110">
        <f>IF(COUNTIFS($Y$2:Y360,Y360)=1,1,0)</f>
        <v>0</v>
      </c>
      <c r="AA360" s="110">
        <f>SUM($Z$2:Z360)*Z360</f>
        <v>0</v>
      </c>
      <c r="AB360" s="110">
        <f>COUNTIFS(resources!B:B,B360)</f>
        <v>1</v>
      </c>
      <c r="AC360" s="110">
        <f t="shared" si="89"/>
        <v>1</v>
      </c>
      <c r="AD360" s="110">
        <f t="shared" si="90"/>
        <v>1</v>
      </c>
      <c r="AE360" s="110">
        <f t="shared" si="91"/>
        <v>0</v>
      </c>
      <c r="AF360" s="110">
        <f t="shared" si="92"/>
        <v>1</v>
      </c>
      <c r="AG360" s="110">
        <f t="shared" si="93"/>
        <v>0</v>
      </c>
      <c r="AH360" s="110">
        <f t="shared" si="94"/>
        <v>0</v>
      </c>
      <c r="AI360" s="110">
        <f t="shared" si="95"/>
        <v>1</v>
      </c>
      <c r="AJ360" s="100">
        <f>ROW()</f>
        <v>360</v>
      </c>
      <c r="AK360" s="100" t="e">
        <f>INDEX('BadRows RECART'!$C$2:$C$1207,MATCH(monthly_gwh_mw!AJ360,'BadRows RECART'!$D$2:$D$1207,0))</f>
        <v>#N/A</v>
      </c>
    </row>
    <row r="361" spans="1:37" ht="20">
      <c r="A361" s="106" t="s">
        <v>3907</v>
      </c>
      <c r="B361" s="106" t="s">
        <v>1501</v>
      </c>
      <c r="C361" s="106" t="s">
        <v>6296</v>
      </c>
      <c r="D361" s="168">
        <v>2027</v>
      </c>
      <c r="E361" s="168">
        <v>12</v>
      </c>
      <c r="F361" s="199">
        <v>0.95863499999999091</v>
      </c>
      <c r="G361" s="212" t="s">
        <v>6314</v>
      </c>
      <c r="H361" s="212" t="s">
        <v>6314</v>
      </c>
      <c r="I361" s="106" t="s">
        <v>556</v>
      </c>
      <c r="K361" s="83" t="s">
        <v>6314</v>
      </c>
      <c r="L361" s="83" t="s">
        <v>6314</v>
      </c>
      <c r="M361" s="45" t="str">
        <f>IF(
ISNA(INDEX(resources!E:E,MATCH(B361,resources!B:B,0))),"fillme",
INDEX(resources!E:E,MATCH(B361,resources!B:B,0)))</f>
        <v>CAISO_Hydro</v>
      </c>
      <c r="N361" s="45">
        <f>IF(
ISNA(INDEX(resources!J:J,MATCH(B361,resources!B:B,0))),"fillme",
INDEX(resources!J:J,MATCH(B361,resources!B:B,0)))</f>
        <v>1</v>
      </c>
      <c r="O361" s="83" t="str">
        <f>IFERROR(INDEX(resources!K:K,MATCH(B361,resources!B:B,0)),"fillme")</f>
        <v>hydro</v>
      </c>
      <c r="P361" s="89" t="str">
        <f t="shared" si="83"/>
        <v>hydro_2027_12</v>
      </c>
      <c r="Q361" s="87">
        <f>INDEX(elcc!G:G,MATCH(P361,elcc!D:D,0))</f>
        <v>0.64</v>
      </c>
      <c r="R361" s="89">
        <f t="shared" si="84"/>
        <v>1</v>
      </c>
      <c r="S361" s="89" t="s">
        <v>6314</v>
      </c>
      <c r="T361" s="89" t="s">
        <v>6314</v>
      </c>
      <c r="U361" s="90" t="str">
        <f t="shared" si="85"/>
        <v>ok</v>
      </c>
      <c r="V361" s="63" t="str">
        <f>INDEX(resources!F:F,MATCH(B361,resources!B:B,0))</f>
        <v>physical</v>
      </c>
      <c r="W361" s="110">
        <f t="shared" si="86"/>
        <v>1</v>
      </c>
      <c r="X361" s="110">
        <f t="shared" si="87"/>
        <v>0</v>
      </c>
      <c r="Y361" s="110" t="str">
        <f t="shared" si="88"/>
        <v>COVERD_2_HCKHY1_energy_PCE40002_CONFIDENTIAL</v>
      </c>
      <c r="Z361" s="110">
        <f>IF(COUNTIFS($Y$2:Y361,Y361)=1,1,0)</f>
        <v>0</v>
      </c>
      <c r="AA361" s="110">
        <f>SUM($Z$2:Z361)*Z361</f>
        <v>0</v>
      </c>
      <c r="AB361" s="110">
        <f>COUNTIFS(resources!B:B,B361)</f>
        <v>1</v>
      </c>
      <c r="AC361" s="110">
        <f t="shared" si="89"/>
        <v>1</v>
      </c>
      <c r="AD361" s="110">
        <f t="shared" si="90"/>
        <v>1</v>
      </c>
      <c r="AE361" s="110">
        <f t="shared" si="91"/>
        <v>0</v>
      </c>
      <c r="AF361" s="110">
        <f t="shared" si="92"/>
        <v>1</v>
      </c>
      <c r="AG361" s="110">
        <f t="shared" si="93"/>
        <v>0</v>
      </c>
      <c r="AH361" s="110">
        <f t="shared" si="94"/>
        <v>0</v>
      </c>
      <c r="AI361" s="110">
        <f t="shared" si="95"/>
        <v>1</v>
      </c>
      <c r="AJ361" s="100">
        <f>ROW()</f>
        <v>361</v>
      </c>
      <c r="AK361" s="100" t="e">
        <f>INDEX('BadRows RECART'!$C$2:$C$1207,MATCH(monthly_gwh_mw!AJ361,'BadRows RECART'!$D$2:$D$1207,0))</f>
        <v>#N/A</v>
      </c>
    </row>
    <row r="362" spans="1:37" ht="20">
      <c r="A362" s="106" t="s">
        <v>3907</v>
      </c>
      <c r="B362" s="106" t="s">
        <v>1501</v>
      </c>
      <c r="C362" s="106" t="s">
        <v>6296</v>
      </c>
      <c r="D362" s="168">
        <v>2028</v>
      </c>
      <c r="E362" s="168">
        <v>1</v>
      </c>
      <c r="F362" s="199">
        <v>2.4942599999999802</v>
      </c>
      <c r="G362" s="212" t="s">
        <v>6314</v>
      </c>
      <c r="H362" s="212" t="s">
        <v>6314</v>
      </c>
      <c r="I362" s="106" t="s">
        <v>556</v>
      </c>
      <c r="K362" s="83" t="s">
        <v>6314</v>
      </c>
      <c r="L362" s="83" t="s">
        <v>6314</v>
      </c>
      <c r="M362" s="45" t="str">
        <f>IF(
ISNA(INDEX(resources!E:E,MATCH(B362,resources!B:B,0))),"fillme",
INDEX(resources!E:E,MATCH(B362,resources!B:B,0)))</f>
        <v>CAISO_Hydro</v>
      </c>
      <c r="N362" s="45">
        <f>IF(
ISNA(INDEX(resources!J:J,MATCH(B362,resources!B:B,0))),"fillme",
INDEX(resources!J:J,MATCH(B362,resources!B:B,0)))</f>
        <v>1</v>
      </c>
      <c r="O362" s="83" t="str">
        <f>IFERROR(INDEX(resources!K:K,MATCH(B362,resources!B:B,0)),"fillme")</f>
        <v>hydro</v>
      </c>
      <c r="P362" s="89" t="str">
        <f t="shared" si="83"/>
        <v>hydro_2028_1</v>
      </c>
      <c r="Q362" s="87">
        <f>INDEX(elcc!G:G,MATCH(P362,elcc!D:D,0))</f>
        <v>0.6</v>
      </c>
      <c r="R362" s="89">
        <f t="shared" si="84"/>
        <v>1</v>
      </c>
      <c r="S362" s="89" t="s">
        <v>6314</v>
      </c>
      <c r="T362" s="89" t="s">
        <v>6314</v>
      </c>
      <c r="U362" s="90" t="str">
        <f t="shared" si="85"/>
        <v>ok</v>
      </c>
      <c r="V362" s="63" t="str">
        <f>INDEX(resources!F:F,MATCH(B362,resources!B:B,0))</f>
        <v>physical</v>
      </c>
      <c r="W362" s="110">
        <f t="shared" si="86"/>
        <v>1</v>
      </c>
      <c r="X362" s="110">
        <f t="shared" si="87"/>
        <v>0</v>
      </c>
      <c r="Y362" s="110" t="str">
        <f t="shared" si="88"/>
        <v>COVERD_2_HCKHY1_energy_PCE40002_CONFIDENTIAL</v>
      </c>
      <c r="Z362" s="110">
        <f>IF(COUNTIFS($Y$2:Y362,Y362)=1,1,0)</f>
        <v>0</v>
      </c>
      <c r="AA362" s="110">
        <f>SUM($Z$2:Z362)*Z362</f>
        <v>0</v>
      </c>
      <c r="AB362" s="110">
        <f>COUNTIFS(resources!B:B,B362)</f>
        <v>1</v>
      </c>
      <c r="AC362" s="110">
        <f t="shared" si="89"/>
        <v>1</v>
      </c>
      <c r="AD362" s="110">
        <f t="shared" si="90"/>
        <v>1</v>
      </c>
      <c r="AE362" s="110">
        <f t="shared" si="91"/>
        <v>0</v>
      </c>
      <c r="AF362" s="110">
        <f t="shared" si="92"/>
        <v>1</v>
      </c>
      <c r="AG362" s="110">
        <f t="shared" si="93"/>
        <v>0</v>
      </c>
      <c r="AH362" s="110">
        <f t="shared" si="94"/>
        <v>0</v>
      </c>
      <c r="AI362" s="110">
        <f t="shared" si="95"/>
        <v>1</v>
      </c>
      <c r="AJ362" s="100">
        <f>ROW()</f>
        <v>362</v>
      </c>
      <c r="AK362" s="100" t="e">
        <f>INDEX('BadRows RECART'!$C$2:$C$1207,MATCH(monthly_gwh_mw!AJ362,'BadRows RECART'!$D$2:$D$1207,0))</f>
        <v>#N/A</v>
      </c>
    </row>
    <row r="363" spans="1:37" ht="20">
      <c r="A363" s="106" t="s">
        <v>3907</v>
      </c>
      <c r="B363" s="106" t="s">
        <v>1501</v>
      </c>
      <c r="C363" s="106" t="s">
        <v>6296</v>
      </c>
      <c r="D363" s="168">
        <v>2028</v>
      </c>
      <c r="E363" s="168">
        <v>2</v>
      </c>
      <c r="F363" s="199">
        <v>3.4171200000000197</v>
      </c>
      <c r="G363" s="212" t="s">
        <v>6314</v>
      </c>
      <c r="H363" s="212" t="s">
        <v>6314</v>
      </c>
      <c r="I363" s="106" t="s">
        <v>556</v>
      </c>
      <c r="K363" s="83" t="s">
        <v>6314</v>
      </c>
      <c r="L363" s="83" t="s">
        <v>6314</v>
      </c>
      <c r="M363" s="45" t="str">
        <f>IF(
ISNA(INDEX(resources!E:E,MATCH(B363,resources!B:B,0))),"fillme",
INDEX(resources!E:E,MATCH(B363,resources!B:B,0)))</f>
        <v>CAISO_Hydro</v>
      </c>
      <c r="N363" s="45">
        <f>IF(
ISNA(INDEX(resources!J:J,MATCH(B363,resources!B:B,0))),"fillme",
INDEX(resources!J:J,MATCH(B363,resources!B:B,0)))</f>
        <v>1</v>
      </c>
      <c r="O363" s="83" t="str">
        <f>IFERROR(INDEX(resources!K:K,MATCH(B363,resources!B:B,0)),"fillme")</f>
        <v>hydro</v>
      </c>
      <c r="P363" s="89" t="str">
        <f t="shared" si="83"/>
        <v>hydro_2028_2</v>
      </c>
      <c r="Q363" s="87">
        <f>INDEX(elcc!G:G,MATCH(P363,elcc!D:D,0))</f>
        <v>0.7</v>
      </c>
      <c r="R363" s="89">
        <f t="shared" si="84"/>
        <v>1</v>
      </c>
      <c r="S363" s="89" t="s">
        <v>6314</v>
      </c>
      <c r="T363" s="89" t="s">
        <v>6314</v>
      </c>
      <c r="U363" s="90" t="str">
        <f t="shared" si="85"/>
        <v>ok</v>
      </c>
      <c r="V363" s="63" t="str">
        <f>INDEX(resources!F:F,MATCH(B363,resources!B:B,0))</f>
        <v>physical</v>
      </c>
      <c r="W363" s="110">
        <f t="shared" si="86"/>
        <v>1</v>
      </c>
      <c r="X363" s="110">
        <f t="shared" si="87"/>
        <v>0</v>
      </c>
      <c r="Y363" s="110" t="str">
        <f t="shared" si="88"/>
        <v>COVERD_2_HCKHY1_energy_PCE40002_CONFIDENTIAL</v>
      </c>
      <c r="Z363" s="110">
        <f>IF(COUNTIFS($Y$2:Y363,Y363)=1,1,0)</f>
        <v>0</v>
      </c>
      <c r="AA363" s="110">
        <f>SUM($Z$2:Z363)*Z363</f>
        <v>0</v>
      </c>
      <c r="AB363" s="110">
        <f>COUNTIFS(resources!B:B,B363)</f>
        <v>1</v>
      </c>
      <c r="AC363" s="110">
        <f t="shared" si="89"/>
        <v>1</v>
      </c>
      <c r="AD363" s="110">
        <f t="shared" si="90"/>
        <v>1</v>
      </c>
      <c r="AE363" s="110">
        <f t="shared" si="91"/>
        <v>0</v>
      </c>
      <c r="AF363" s="110">
        <f t="shared" si="92"/>
        <v>1</v>
      </c>
      <c r="AG363" s="110">
        <f t="shared" si="93"/>
        <v>0</v>
      </c>
      <c r="AH363" s="110">
        <f t="shared" si="94"/>
        <v>0</v>
      </c>
      <c r="AI363" s="110">
        <f t="shared" si="95"/>
        <v>1</v>
      </c>
      <c r="AJ363" s="100">
        <f>ROW()</f>
        <v>363</v>
      </c>
      <c r="AK363" s="100" t="e">
        <f>INDEX('BadRows RECART'!$C$2:$C$1207,MATCH(monthly_gwh_mw!AJ363,'BadRows RECART'!$D$2:$D$1207,0))</f>
        <v>#N/A</v>
      </c>
    </row>
    <row r="364" spans="1:37" ht="20">
      <c r="A364" s="106" t="s">
        <v>3907</v>
      </c>
      <c r="B364" s="106" t="s">
        <v>1501</v>
      </c>
      <c r="C364" s="106" t="s">
        <v>6296</v>
      </c>
      <c r="D364" s="168">
        <v>2028</v>
      </c>
      <c r="E364" s="168">
        <v>3</v>
      </c>
      <c r="F364" s="199">
        <v>3.8055599999999279</v>
      </c>
      <c r="G364" s="212" t="s">
        <v>6314</v>
      </c>
      <c r="H364" s="212" t="s">
        <v>6314</v>
      </c>
      <c r="I364" s="106" t="s">
        <v>556</v>
      </c>
      <c r="K364" s="83" t="s">
        <v>6314</v>
      </c>
      <c r="L364" s="83" t="s">
        <v>6314</v>
      </c>
      <c r="M364" s="45" t="str">
        <f>IF(
ISNA(INDEX(resources!E:E,MATCH(B364,resources!B:B,0))),"fillme",
INDEX(resources!E:E,MATCH(B364,resources!B:B,0)))</f>
        <v>CAISO_Hydro</v>
      </c>
      <c r="N364" s="45">
        <f>IF(
ISNA(INDEX(resources!J:J,MATCH(B364,resources!B:B,0))),"fillme",
INDEX(resources!J:J,MATCH(B364,resources!B:B,0)))</f>
        <v>1</v>
      </c>
      <c r="O364" s="83" t="str">
        <f>IFERROR(INDEX(resources!K:K,MATCH(B364,resources!B:B,0)),"fillme")</f>
        <v>hydro</v>
      </c>
      <c r="P364" s="89" t="str">
        <f t="shared" si="83"/>
        <v>hydro_2028_3</v>
      </c>
      <c r="Q364" s="87">
        <f>INDEX(elcc!G:G,MATCH(P364,elcc!D:D,0))</f>
        <v>0.73</v>
      </c>
      <c r="R364" s="89">
        <f t="shared" si="84"/>
        <v>1</v>
      </c>
      <c r="S364" s="89" t="s">
        <v>6314</v>
      </c>
      <c r="T364" s="89" t="s">
        <v>6314</v>
      </c>
      <c r="U364" s="90" t="str">
        <f t="shared" si="85"/>
        <v>ok</v>
      </c>
      <c r="V364" s="63" t="str">
        <f>INDEX(resources!F:F,MATCH(B364,resources!B:B,0))</f>
        <v>physical</v>
      </c>
      <c r="W364" s="110">
        <f t="shared" si="86"/>
        <v>1</v>
      </c>
      <c r="X364" s="110">
        <f t="shared" si="87"/>
        <v>0</v>
      </c>
      <c r="Y364" s="110" t="str">
        <f t="shared" si="88"/>
        <v>COVERD_2_HCKHY1_energy_PCE40002_CONFIDENTIAL</v>
      </c>
      <c r="Z364" s="110">
        <f>IF(COUNTIFS($Y$2:Y364,Y364)=1,1,0)</f>
        <v>0</v>
      </c>
      <c r="AA364" s="110">
        <f>SUM($Z$2:Z364)*Z364</f>
        <v>0</v>
      </c>
      <c r="AB364" s="110">
        <f>COUNTIFS(resources!B:B,B364)</f>
        <v>1</v>
      </c>
      <c r="AC364" s="110">
        <f t="shared" si="89"/>
        <v>1</v>
      </c>
      <c r="AD364" s="110">
        <f t="shared" si="90"/>
        <v>1</v>
      </c>
      <c r="AE364" s="110">
        <f t="shared" si="91"/>
        <v>0</v>
      </c>
      <c r="AF364" s="110">
        <f t="shared" si="92"/>
        <v>1</v>
      </c>
      <c r="AG364" s="110">
        <f t="shared" si="93"/>
        <v>0</v>
      </c>
      <c r="AH364" s="110">
        <f t="shared" si="94"/>
        <v>0</v>
      </c>
      <c r="AI364" s="110">
        <f t="shared" si="95"/>
        <v>1</v>
      </c>
      <c r="AJ364" s="100">
        <f>ROW()</f>
        <v>364</v>
      </c>
      <c r="AK364" s="100" t="e">
        <f>INDEX('BadRows RECART'!$C$2:$C$1207,MATCH(monthly_gwh_mw!AJ364,'BadRows RECART'!$D$2:$D$1207,0))</f>
        <v>#N/A</v>
      </c>
    </row>
    <row r="365" spans="1:37" ht="20">
      <c r="A365" s="106" t="s">
        <v>3907</v>
      </c>
      <c r="B365" s="106" t="s">
        <v>1501</v>
      </c>
      <c r="C365" s="106" t="s">
        <v>6296</v>
      </c>
      <c r="D365" s="168">
        <v>2028</v>
      </c>
      <c r="E365" s="168">
        <v>4</v>
      </c>
      <c r="F365" s="199">
        <v>2.3922000000000176</v>
      </c>
      <c r="G365" s="212" t="s">
        <v>6314</v>
      </c>
      <c r="H365" s="212" t="s">
        <v>6314</v>
      </c>
      <c r="I365" s="106" t="s">
        <v>556</v>
      </c>
      <c r="K365" s="83" t="s">
        <v>6314</v>
      </c>
      <c r="L365" s="83" t="s">
        <v>6314</v>
      </c>
      <c r="M365" s="45" t="str">
        <f>IF(
ISNA(INDEX(resources!E:E,MATCH(B365,resources!B:B,0))),"fillme",
INDEX(resources!E:E,MATCH(B365,resources!B:B,0)))</f>
        <v>CAISO_Hydro</v>
      </c>
      <c r="N365" s="45">
        <f>IF(
ISNA(INDEX(resources!J:J,MATCH(B365,resources!B:B,0))),"fillme",
INDEX(resources!J:J,MATCH(B365,resources!B:B,0)))</f>
        <v>1</v>
      </c>
      <c r="O365" s="83" t="str">
        <f>IFERROR(INDEX(resources!K:K,MATCH(B365,resources!B:B,0)),"fillme")</f>
        <v>hydro</v>
      </c>
      <c r="P365" s="89" t="str">
        <f t="shared" si="83"/>
        <v>hydro_2028_4</v>
      </c>
      <c r="Q365" s="87">
        <f>INDEX(elcc!G:G,MATCH(P365,elcc!D:D,0))</f>
        <v>0.72</v>
      </c>
      <c r="R365" s="89">
        <f t="shared" si="84"/>
        <v>1</v>
      </c>
      <c r="S365" s="89" t="s">
        <v>6314</v>
      </c>
      <c r="T365" s="89" t="s">
        <v>6314</v>
      </c>
      <c r="U365" s="90" t="str">
        <f t="shared" si="85"/>
        <v>ok</v>
      </c>
      <c r="V365" s="63" t="str">
        <f>INDEX(resources!F:F,MATCH(B365,resources!B:B,0))</f>
        <v>physical</v>
      </c>
      <c r="W365" s="110">
        <f t="shared" si="86"/>
        <v>1</v>
      </c>
      <c r="X365" s="110">
        <f t="shared" si="87"/>
        <v>0</v>
      </c>
      <c r="Y365" s="110" t="str">
        <f t="shared" si="88"/>
        <v>COVERD_2_HCKHY1_energy_PCE40002_CONFIDENTIAL</v>
      </c>
      <c r="Z365" s="110">
        <f>IF(COUNTIFS($Y$2:Y365,Y365)=1,1,0)</f>
        <v>0</v>
      </c>
      <c r="AA365" s="110">
        <f>SUM($Z$2:Z365)*Z365</f>
        <v>0</v>
      </c>
      <c r="AB365" s="110">
        <f>COUNTIFS(resources!B:B,B365)</f>
        <v>1</v>
      </c>
      <c r="AC365" s="110">
        <f t="shared" si="89"/>
        <v>1</v>
      </c>
      <c r="AD365" s="110">
        <f t="shared" si="90"/>
        <v>1</v>
      </c>
      <c r="AE365" s="110">
        <f t="shared" si="91"/>
        <v>0</v>
      </c>
      <c r="AF365" s="110">
        <f t="shared" si="92"/>
        <v>1</v>
      </c>
      <c r="AG365" s="110">
        <f t="shared" si="93"/>
        <v>0</v>
      </c>
      <c r="AH365" s="110">
        <f t="shared" si="94"/>
        <v>0</v>
      </c>
      <c r="AI365" s="110">
        <f t="shared" si="95"/>
        <v>1</v>
      </c>
      <c r="AJ365" s="100">
        <f>ROW()</f>
        <v>365</v>
      </c>
      <c r="AK365" s="100" t="e">
        <f>INDEX('BadRows RECART'!$C$2:$C$1207,MATCH(monthly_gwh_mw!AJ365,'BadRows RECART'!$D$2:$D$1207,0))</f>
        <v>#N/A</v>
      </c>
    </row>
    <row r="366" spans="1:37" ht="20">
      <c r="A366" s="106" t="s">
        <v>3907</v>
      </c>
      <c r="B366" s="106" t="s">
        <v>1501</v>
      </c>
      <c r="C366" s="106" t="s">
        <v>6296</v>
      </c>
      <c r="D366" s="168">
        <v>2028</v>
      </c>
      <c r="E366" s="168">
        <v>5</v>
      </c>
      <c r="F366" s="199">
        <v>1.7800199999999848</v>
      </c>
      <c r="G366" s="212" t="s">
        <v>6314</v>
      </c>
      <c r="H366" s="212" t="s">
        <v>6314</v>
      </c>
      <c r="I366" s="106" t="s">
        <v>556</v>
      </c>
      <c r="K366" s="83" t="s">
        <v>6314</v>
      </c>
      <c r="L366" s="83" t="s">
        <v>6314</v>
      </c>
      <c r="M366" s="45" t="str">
        <f>IF(
ISNA(INDEX(resources!E:E,MATCH(B366,resources!B:B,0))),"fillme",
INDEX(resources!E:E,MATCH(B366,resources!B:B,0)))</f>
        <v>CAISO_Hydro</v>
      </c>
      <c r="N366" s="45">
        <f>IF(
ISNA(INDEX(resources!J:J,MATCH(B366,resources!B:B,0))),"fillme",
INDEX(resources!J:J,MATCH(B366,resources!B:B,0)))</f>
        <v>1</v>
      </c>
      <c r="O366" s="83" t="str">
        <f>IFERROR(INDEX(resources!K:K,MATCH(B366,resources!B:B,0)),"fillme")</f>
        <v>hydro</v>
      </c>
      <c r="P366" s="89" t="str">
        <f t="shared" si="83"/>
        <v>hydro_2028_5</v>
      </c>
      <c r="Q366" s="87">
        <f>INDEX(elcc!G:G,MATCH(P366,elcc!D:D,0))</f>
        <v>0.69</v>
      </c>
      <c r="R366" s="89">
        <f t="shared" si="84"/>
        <v>1</v>
      </c>
      <c r="S366" s="89" t="s">
        <v>6314</v>
      </c>
      <c r="T366" s="89" t="s">
        <v>6314</v>
      </c>
      <c r="U366" s="90" t="str">
        <f t="shared" si="85"/>
        <v>ok</v>
      </c>
      <c r="V366" s="63" t="str">
        <f>INDEX(resources!F:F,MATCH(B366,resources!B:B,0))</f>
        <v>physical</v>
      </c>
      <c r="W366" s="110">
        <f t="shared" si="86"/>
        <v>1</v>
      </c>
      <c r="X366" s="110">
        <f t="shared" si="87"/>
        <v>0</v>
      </c>
      <c r="Y366" s="110" t="str">
        <f t="shared" si="88"/>
        <v>COVERD_2_HCKHY1_energy_PCE40002_CONFIDENTIAL</v>
      </c>
      <c r="Z366" s="110">
        <f>IF(COUNTIFS($Y$2:Y366,Y366)=1,1,0)</f>
        <v>0</v>
      </c>
      <c r="AA366" s="110">
        <f>SUM($Z$2:Z366)*Z366</f>
        <v>0</v>
      </c>
      <c r="AB366" s="110">
        <f>COUNTIFS(resources!B:B,B366)</f>
        <v>1</v>
      </c>
      <c r="AC366" s="110">
        <f t="shared" si="89"/>
        <v>1</v>
      </c>
      <c r="AD366" s="110">
        <f t="shared" si="90"/>
        <v>1</v>
      </c>
      <c r="AE366" s="110">
        <f t="shared" si="91"/>
        <v>0</v>
      </c>
      <c r="AF366" s="110">
        <f t="shared" si="92"/>
        <v>1</v>
      </c>
      <c r="AG366" s="110">
        <f t="shared" si="93"/>
        <v>0</v>
      </c>
      <c r="AH366" s="110">
        <f t="shared" si="94"/>
        <v>0</v>
      </c>
      <c r="AI366" s="110">
        <f t="shared" si="95"/>
        <v>1</v>
      </c>
      <c r="AJ366" s="100">
        <f>ROW()</f>
        <v>366</v>
      </c>
      <c r="AK366" s="100" t="e">
        <f>INDEX('BadRows RECART'!$C$2:$C$1207,MATCH(monthly_gwh_mw!AJ366,'BadRows RECART'!$D$2:$D$1207,0))</f>
        <v>#N/A</v>
      </c>
    </row>
    <row r="367" spans="1:37" ht="20">
      <c r="A367" s="106" t="s">
        <v>3907</v>
      </c>
      <c r="B367" s="106" t="s">
        <v>1501</v>
      </c>
      <c r="C367" s="106" t="s">
        <v>6296</v>
      </c>
      <c r="D367" s="168">
        <v>2028</v>
      </c>
      <c r="E367" s="168">
        <v>6</v>
      </c>
      <c r="F367" s="199">
        <v>1.3878000000000057</v>
      </c>
      <c r="G367" s="212" t="s">
        <v>6314</v>
      </c>
      <c r="H367" s="212" t="s">
        <v>6314</v>
      </c>
      <c r="I367" s="106" t="s">
        <v>556</v>
      </c>
      <c r="K367" s="83" t="s">
        <v>6314</v>
      </c>
      <c r="L367" s="83" t="s">
        <v>6314</v>
      </c>
      <c r="M367" s="45" t="str">
        <f>IF(
ISNA(INDEX(resources!E:E,MATCH(B367,resources!B:B,0))),"fillme",
INDEX(resources!E:E,MATCH(B367,resources!B:B,0)))</f>
        <v>CAISO_Hydro</v>
      </c>
      <c r="N367" s="45">
        <f>IF(
ISNA(INDEX(resources!J:J,MATCH(B367,resources!B:B,0))),"fillme",
INDEX(resources!J:J,MATCH(B367,resources!B:B,0)))</f>
        <v>1</v>
      </c>
      <c r="O367" s="83" t="str">
        <f>IFERROR(INDEX(resources!K:K,MATCH(B367,resources!B:B,0)),"fillme")</f>
        <v>hydro</v>
      </c>
      <c r="P367" s="89" t="str">
        <f t="shared" si="83"/>
        <v>hydro_2028_6</v>
      </c>
      <c r="Q367" s="87">
        <f>INDEX(elcc!G:G,MATCH(P367,elcc!D:D,0))</f>
        <v>0.74</v>
      </c>
      <c r="R367" s="89">
        <f t="shared" si="84"/>
        <v>1</v>
      </c>
      <c r="S367" s="89" t="s">
        <v>6314</v>
      </c>
      <c r="T367" s="89" t="s">
        <v>6314</v>
      </c>
      <c r="U367" s="90" t="str">
        <f t="shared" si="85"/>
        <v>ok</v>
      </c>
      <c r="V367" s="63" t="str">
        <f>INDEX(resources!F:F,MATCH(B367,resources!B:B,0))</f>
        <v>physical</v>
      </c>
      <c r="W367" s="110">
        <f t="shared" si="86"/>
        <v>1</v>
      </c>
      <c r="X367" s="110">
        <f t="shared" si="87"/>
        <v>0</v>
      </c>
      <c r="Y367" s="110" t="str">
        <f t="shared" si="88"/>
        <v>COVERD_2_HCKHY1_energy_PCE40002_CONFIDENTIAL</v>
      </c>
      <c r="Z367" s="110">
        <f>IF(COUNTIFS($Y$2:Y367,Y367)=1,1,0)</f>
        <v>0</v>
      </c>
      <c r="AA367" s="110">
        <f>SUM($Z$2:Z367)*Z367</f>
        <v>0</v>
      </c>
      <c r="AB367" s="110">
        <f>COUNTIFS(resources!B:B,B367)</f>
        <v>1</v>
      </c>
      <c r="AC367" s="110">
        <f t="shared" si="89"/>
        <v>1</v>
      </c>
      <c r="AD367" s="110">
        <f t="shared" si="90"/>
        <v>1</v>
      </c>
      <c r="AE367" s="110">
        <f t="shared" si="91"/>
        <v>0</v>
      </c>
      <c r="AF367" s="110">
        <f t="shared" si="92"/>
        <v>1</v>
      </c>
      <c r="AG367" s="110">
        <f t="shared" si="93"/>
        <v>0</v>
      </c>
      <c r="AH367" s="110">
        <f t="shared" si="94"/>
        <v>0</v>
      </c>
      <c r="AI367" s="110">
        <f t="shared" si="95"/>
        <v>1</v>
      </c>
      <c r="AJ367" s="100">
        <f>ROW()</f>
        <v>367</v>
      </c>
      <c r="AK367" s="100" t="e">
        <f>INDEX('BadRows RECART'!$C$2:$C$1207,MATCH(monthly_gwh_mw!AJ367,'BadRows RECART'!$D$2:$D$1207,0))</f>
        <v>#N/A</v>
      </c>
    </row>
    <row r="368" spans="1:37" ht="20">
      <c r="A368" s="106" t="s">
        <v>3907</v>
      </c>
      <c r="B368" s="106" t="s">
        <v>1501</v>
      </c>
      <c r="C368" s="106" t="s">
        <v>6296</v>
      </c>
      <c r="D368" s="168">
        <v>2028</v>
      </c>
      <c r="E368" s="168">
        <v>7</v>
      </c>
      <c r="F368" s="199">
        <v>0.10601999999999934</v>
      </c>
      <c r="G368" s="212" t="s">
        <v>6314</v>
      </c>
      <c r="H368" s="212" t="s">
        <v>6314</v>
      </c>
      <c r="I368" s="106" t="s">
        <v>556</v>
      </c>
      <c r="K368" s="83" t="s">
        <v>6314</v>
      </c>
      <c r="L368" s="83" t="s">
        <v>6314</v>
      </c>
      <c r="M368" s="45" t="str">
        <f>IF(
ISNA(INDEX(resources!E:E,MATCH(B368,resources!B:B,0))),"fillme",
INDEX(resources!E:E,MATCH(B368,resources!B:B,0)))</f>
        <v>CAISO_Hydro</v>
      </c>
      <c r="N368" s="45">
        <f>IF(
ISNA(INDEX(resources!J:J,MATCH(B368,resources!B:B,0))),"fillme",
INDEX(resources!J:J,MATCH(B368,resources!B:B,0)))</f>
        <v>1</v>
      </c>
      <c r="O368" s="83" t="str">
        <f>IFERROR(INDEX(resources!K:K,MATCH(B368,resources!B:B,0)),"fillme")</f>
        <v>hydro</v>
      </c>
      <c r="P368" s="89" t="str">
        <f t="shared" si="83"/>
        <v>hydro_2028_7</v>
      </c>
      <c r="Q368" s="87">
        <f>INDEX(elcc!G:G,MATCH(P368,elcc!D:D,0))</f>
        <v>0.73</v>
      </c>
      <c r="R368" s="89">
        <f t="shared" si="84"/>
        <v>1</v>
      </c>
      <c r="S368" s="89" t="s">
        <v>6314</v>
      </c>
      <c r="T368" s="89" t="s">
        <v>6314</v>
      </c>
      <c r="U368" s="90" t="str">
        <f t="shared" si="85"/>
        <v>ok</v>
      </c>
      <c r="V368" s="63" t="str">
        <f>INDEX(resources!F:F,MATCH(B368,resources!B:B,0))</f>
        <v>physical</v>
      </c>
      <c r="W368" s="110">
        <f t="shared" si="86"/>
        <v>1</v>
      </c>
      <c r="X368" s="110">
        <f t="shared" si="87"/>
        <v>0</v>
      </c>
      <c r="Y368" s="110" t="str">
        <f t="shared" si="88"/>
        <v>COVERD_2_HCKHY1_energy_PCE40002_CONFIDENTIAL</v>
      </c>
      <c r="Z368" s="110">
        <f>IF(COUNTIFS($Y$2:Y368,Y368)=1,1,0)</f>
        <v>0</v>
      </c>
      <c r="AA368" s="110">
        <f>SUM($Z$2:Z368)*Z368</f>
        <v>0</v>
      </c>
      <c r="AB368" s="110">
        <f>COUNTIFS(resources!B:B,B368)</f>
        <v>1</v>
      </c>
      <c r="AC368" s="110">
        <f t="shared" si="89"/>
        <v>1</v>
      </c>
      <c r="AD368" s="110">
        <f t="shared" si="90"/>
        <v>1</v>
      </c>
      <c r="AE368" s="110">
        <f t="shared" si="91"/>
        <v>0</v>
      </c>
      <c r="AF368" s="110">
        <f t="shared" si="92"/>
        <v>1</v>
      </c>
      <c r="AG368" s="110">
        <f t="shared" si="93"/>
        <v>0</v>
      </c>
      <c r="AH368" s="110">
        <f t="shared" si="94"/>
        <v>0</v>
      </c>
      <c r="AI368" s="110">
        <f t="shared" si="95"/>
        <v>1</v>
      </c>
      <c r="AJ368" s="100">
        <f>ROW()</f>
        <v>368</v>
      </c>
      <c r="AK368" s="100" t="e">
        <f>INDEX('BadRows RECART'!$C$2:$C$1207,MATCH(monthly_gwh_mw!AJ368,'BadRows RECART'!$D$2:$D$1207,0))</f>
        <v>#N/A</v>
      </c>
    </row>
    <row r="369" spans="1:37" ht="20">
      <c r="A369" s="106" t="s">
        <v>3907</v>
      </c>
      <c r="B369" s="106" t="s">
        <v>1501</v>
      </c>
      <c r="C369" s="106" t="s">
        <v>6296</v>
      </c>
      <c r="D369" s="168">
        <v>2028</v>
      </c>
      <c r="E369" s="168">
        <v>8</v>
      </c>
      <c r="F369" s="199">
        <v>3.9060000000000941E-2</v>
      </c>
      <c r="G369" s="212" t="s">
        <v>6314</v>
      </c>
      <c r="H369" s="212" t="s">
        <v>6314</v>
      </c>
      <c r="I369" s="106" t="s">
        <v>556</v>
      </c>
      <c r="K369" s="83" t="s">
        <v>6314</v>
      </c>
      <c r="L369" s="83" t="s">
        <v>6314</v>
      </c>
      <c r="M369" s="45" t="str">
        <f>IF(
ISNA(INDEX(resources!E:E,MATCH(B369,resources!B:B,0))),"fillme",
INDEX(resources!E:E,MATCH(B369,resources!B:B,0)))</f>
        <v>CAISO_Hydro</v>
      </c>
      <c r="N369" s="45">
        <f>IF(
ISNA(INDEX(resources!J:J,MATCH(B369,resources!B:B,0))),"fillme",
INDEX(resources!J:J,MATCH(B369,resources!B:B,0)))</f>
        <v>1</v>
      </c>
      <c r="O369" s="83" t="str">
        <f>IFERROR(INDEX(resources!K:K,MATCH(B369,resources!B:B,0)),"fillme")</f>
        <v>hydro</v>
      </c>
      <c r="P369" s="89" t="str">
        <f t="shared" si="83"/>
        <v>hydro_2028_8</v>
      </c>
      <c r="Q369" s="87">
        <f>INDEX(elcc!G:G,MATCH(P369,elcc!D:D,0))</f>
        <v>0.72</v>
      </c>
      <c r="R369" s="89">
        <f t="shared" si="84"/>
        <v>1</v>
      </c>
      <c r="S369" s="89" t="s">
        <v>6314</v>
      </c>
      <c r="T369" s="89" t="s">
        <v>6314</v>
      </c>
      <c r="U369" s="90" t="str">
        <f t="shared" si="85"/>
        <v>ok</v>
      </c>
      <c r="V369" s="63" t="str">
        <f>INDEX(resources!F:F,MATCH(B369,resources!B:B,0))</f>
        <v>physical</v>
      </c>
      <c r="W369" s="110">
        <f t="shared" si="86"/>
        <v>1</v>
      </c>
      <c r="X369" s="110">
        <f t="shared" si="87"/>
        <v>0</v>
      </c>
      <c r="Y369" s="110" t="str">
        <f t="shared" si="88"/>
        <v>COVERD_2_HCKHY1_energy_PCE40002_CONFIDENTIAL</v>
      </c>
      <c r="Z369" s="110">
        <f>IF(COUNTIFS($Y$2:Y369,Y369)=1,1,0)</f>
        <v>0</v>
      </c>
      <c r="AA369" s="110">
        <f>SUM($Z$2:Z369)*Z369</f>
        <v>0</v>
      </c>
      <c r="AB369" s="110">
        <f>COUNTIFS(resources!B:B,B369)</f>
        <v>1</v>
      </c>
      <c r="AC369" s="110">
        <f t="shared" si="89"/>
        <v>1</v>
      </c>
      <c r="AD369" s="110">
        <f t="shared" si="90"/>
        <v>1</v>
      </c>
      <c r="AE369" s="110">
        <f t="shared" si="91"/>
        <v>0</v>
      </c>
      <c r="AF369" s="110">
        <f t="shared" si="92"/>
        <v>1</v>
      </c>
      <c r="AG369" s="110">
        <f t="shared" si="93"/>
        <v>0</v>
      </c>
      <c r="AH369" s="110">
        <f t="shared" si="94"/>
        <v>0</v>
      </c>
      <c r="AI369" s="110">
        <f t="shared" si="95"/>
        <v>1</v>
      </c>
      <c r="AJ369" s="100">
        <f>ROW()</f>
        <v>369</v>
      </c>
      <c r="AK369" s="100" t="e">
        <f>INDEX('BadRows RECART'!$C$2:$C$1207,MATCH(monthly_gwh_mw!AJ369,'BadRows RECART'!$D$2:$D$1207,0))</f>
        <v>#N/A</v>
      </c>
    </row>
    <row r="370" spans="1:37" ht="20">
      <c r="A370" s="106" t="s">
        <v>3907</v>
      </c>
      <c r="B370" s="106" t="s">
        <v>1501</v>
      </c>
      <c r="C370" s="106" t="s">
        <v>6296</v>
      </c>
      <c r="D370" s="168">
        <v>2028</v>
      </c>
      <c r="E370" s="168">
        <v>9</v>
      </c>
      <c r="F370" s="199">
        <v>0</v>
      </c>
      <c r="G370" s="212" t="s">
        <v>6314</v>
      </c>
      <c r="H370" s="212" t="s">
        <v>6314</v>
      </c>
      <c r="I370" s="106" t="s">
        <v>556</v>
      </c>
      <c r="K370" s="83" t="s">
        <v>6314</v>
      </c>
      <c r="L370" s="83" t="s">
        <v>6314</v>
      </c>
      <c r="M370" s="45" t="str">
        <f>IF(
ISNA(INDEX(resources!E:E,MATCH(B370,resources!B:B,0))),"fillme",
INDEX(resources!E:E,MATCH(B370,resources!B:B,0)))</f>
        <v>CAISO_Hydro</v>
      </c>
      <c r="N370" s="45">
        <f>IF(
ISNA(INDEX(resources!J:J,MATCH(B370,resources!B:B,0))),"fillme",
INDEX(resources!J:J,MATCH(B370,resources!B:B,0)))</f>
        <v>1</v>
      </c>
      <c r="O370" s="83" t="str">
        <f>IFERROR(INDEX(resources!K:K,MATCH(B370,resources!B:B,0)),"fillme")</f>
        <v>hydro</v>
      </c>
      <c r="P370" s="89" t="str">
        <f t="shared" si="83"/>
        <v>hydro_2028_9</v>
      </c>
      <c r="Q370" s="87">
        <f>INDEX(elcc!G:G,MATCH(P370,elcc!D:D,0))</f>
        <v>0.71</v>
      </c>
      <c r="R370" s="89">
        <f t="shared" si="84"/>
        <v>1</v>
      </c>
      <c r="S370" s="89" t="s">
        <v>6314</v>
      </c>
      <c r="T370" s="89" t="s">
        <v>6314</v>
      </c>
      <c r="U370" s="90" t="str">
        <f t="shared" si="85"/>
        <v>ok</v>
      </c>
      <c r="V370" s="63" t="str">
        <f>INDEX(resources!F:F,MATCH(B370,resources!B:B,0))</f>
        <v>physical</v>
      </c>
      <c r="W370" s="110">
        <f t="shared" si="86"/>
        <v>0</v>
      </c>
      <c r="X370" s="110">
        <f t="shared" si="87"/>
        <v>0</v>
      </c>
      <c r="Y370" s="110" t="str">
        <f t="shared" si="88"/>
        <v>COVERD_2_HCKHY1_energy_PCE40002_CONFIDENTIAL</v>
      </c>
      <c r="Z370" s="110">
        <f>IF(COUNTIFS($Y$2:Y370,Y370)=1,1,0)</f>
        <v>0</v>
      </c>
      <c r="AA370" s="110">
        <f>SUM($Z$2:Z370)*Z370</f>
        <v>0</v>
      </c>
      <c r="AB370" s="110">
        <f>COUNTIFS(resources!B:B,B370)</f>
        <v>1</v>
      </c>
      <c r="AC370" s="110">
        <f t="shared" si="89"/>
        <v>1</v>
      </c>
      <c r="AD370" s="110">
        <f t="shared" si="90"/>
        <v>1</v>
      </c>
      <c r="AE370" s="110">
        <f t="shared" si="91"/>
        <v>0</v>
      </c>
      <c r="AF370" s="110">
        <f t="shared" si="92"/>
        <v>1</v>
      </c>
      <c r="AG370" s="110">
        <f t="shared" si="93"/>
        <v>0</v>
      </c>
      <c r="AH370" s="110">
        <f t="shared" si="94"/>
        <v>0</v>
      </c>
      <c r="AI370" s="110">
        <f t="shared" si="95"/>
        <v>1</v>
      </c>
      <c r="AJ370" s="100">
        <f>ROW()</f>
        <v>370</v>
      </c>
      <c r="AK370" s="100" t="e">
        <f>INDEX('BadRows RECART'!$C$2:$C$1207,MATCH(monthly_gwh_mw!AJ370,'BadRows RECART'!$D$2:$D$1207,0))</f>
        <v>#N/A</v>
      </c>
    </row>
    <row r="371" spans="1:37" ht="20">
      <c r="A371" s="106" t="s">
        <v>3907</v>
      </c>
      <c r="B371" s="106" t="s">
        <v>1501</v>
      </c>
      <c r="C371" s="106" t="s">
        <v>6296</v>
      </c>
      <c r="D371" s="168">
        <v>2028</v>
      </c>
      <c r="E371" s="168">
        <v>10</v>
      </c>
      <c r="F371" s="199">
        <v>0</v>
      </c>
      <c r="G371" s="212" t="s">
        <v>6314</v>
      </c>
      <c r="H371" s="212" t="s">
        <v>6314</v>
      </c>
      <c r="I371" s="106" t="s">
        <v>556</v>
      </c>
      <c r="K371" s="83" t="s">
        <v>6314</v>
      </c>
      <c r="L371" s="83" t="s">
        <v>6314</v>
      </c>
      <c r="M371" s="45" t="str">
        <f>IF(
ISNA(INDEX(resources!E:E,MATCH(B371,resources!B:B,0))),"fillme",
INDEX(resources!E:E,MATCH(B371,resources!B:B,0)))</f>
        <v>CAISO_Hydro</v>
      </c>
      <c r="N371" s="45">
        <f>IF(
ISNA(INDEX(resources!J:J,MATCH(B371,resources!B:B,0))),"fillme",
INDEX(resources!J:J,MATCH(B371,resources!B:B,0)))</f>
        <v>1</v>
      </c>
      <c r="O371" s="83" t="str">
        <f>IFERROR(INDEX(resources!K:K,MATCH(B371,resources!B:B,0)),"fillme")</f>
        <v>hydro</v>
      </c>
      <c r="P371" s="89" t="str">
        <f t="shared" si="83"/>
        <v>hydro_2028_10</v>
      </c>
      <c r="Q371" s="87">
        <f>INDEX(elcc!G:G,MATCH(P371,elcc!D:D,0))</f>
        <v>0.64</v>
      </c>
      <c r="R371" s="89">
        <f t="shared" si="84"/>
        <v>1</v>
      </c>
      <c r="S371" s="89" t="s">
        <v>6314</v>
      </c>
      <c r="T371" s="89" t="s">
        <v>6314</v>
      </c>
      <c r="U371" s="90" t="str">
        <f t="shared" si="85"/>
        <v>ok</v>
      </c>
      <c r="V371" s="63" t="str">
        <f>INDEX(resources!F:F,MATCH(B371,resources!B:B,0))</f>
        <v>physical</v>
      </c>
      <c r="W371" s="110">
        <f t="shared" si="86"/>
        <v>0</v>
      </c>
      <c r="X371" s="110">
        <f t="shared" si="87"/>
        <v>0</v>
      </c>
      <c r="Y371" s="110" t="str">
        <f t="shared" si="88"/>
        <v>COVERD_2_HCKHY1_energy_PCE40002_CONFIDENTIAL</v>
      </c>
      <c r="Z371" s="110">
        <f>IF(COUNTIFS($Y$2:Y371,Y371)=1,1,0)</f>
        <v>0</v>
      </c>
      <c r="AA371" s="110">
        <f>SUM($Z$2:Z371)*Z371</f>
        <v>0</v>
      </c>
      <c r="AB371" s="110">
        <f>COUNTIFS(resources!B:B,B371)</f>
        <v>1</v>
      </c>
      <c r="AC371" s="110">
        <f t="shared" si="89"/>
        <v>1</v>
      </c>
      <c r="AD371" s="110">
        <f t="shared" si="90"/>
        <v>1</v>
      </c>
      <c r="AE371" s="110">
        <f t="shared" si="91"/>
        <v>0</v>
      </c>
      <c r="AF371" s="110">
        <f t="shared" si="92"/>
        <v>1</v>
      </c>
      <c r="AG371" s="110">
        <f t="shared" si="93"/>
        <v>0</v>
      </c>
      <c r="AH371" s="110">
        <f t="shared" si="94"/>
        <v>0</v>
      </c>
      <c r="AI371" s="110">
        <f t="shared" si="95"/>
        <v>1</v>
      </c>
      <c r="AJ371" s="100">
        <f>ROW()</f>
        <v>371</v>
      </c>
      <c r="AK371" s="100" t="e">
        <f>INDEX('BadRows RECART'!$C$2:$C$1207,MATCH(monthly_gwh_mw!AJ371,'BadRows RECART'!$D$2:$D$1207,0))</f>
        <v>#N/A</v>
      </c>
    </row>
    <row r="372" spans="1:37" ht="20">
      <c r="A372" s="106" t="s">
        <v>3907</v>
      </c>
      <c r="B372" s="106" t="s">
        <v>1501</v>
      </c>
      <c r="C372" s="106" t="s">
        <v>6296</v>
      </c>
      <c r="D372" s="168">
        <v>2028</v>
      </c>
      <c r="E372" s="168">
        <v>11</v>
      </c>
      <c r="F372" s="199">
        <v>0.11880000000000189</v>
      </c>
      <c r="G372" s="212" t="s">
        <v>6314</v>
      </c>
      <c r="H372" s="212" t="s">
        <v>6314</v>
      </c>
      <c r="I372" s="106" t="s">
        <v>556</v>
      </c>
      <c r="K372" s="83" t="s">
        <v>6314</v>
      </c>
      <c r="L372" s="83" t="s">
        <v>6314</v>
      </c>
      <c r="M372" s="45" t="str">
        <f>IF(
ISNA(INDEX(resources!E:E,MATCH(B372,resources!B:B,0))),"fillme",
INDEX(resources!E:E,MATCH(B372,resources!B:B,0)))</f>
        <v>CAISO_Hydro</v>
      </c>
      <c r="N372" s="45">
        <f>IF(
ISNA(INDEX(resources!J:J,MATCH(B372,resources!B:B,0))),"fillme",
INDEX(resources!J:J,MATCH(B372,resources!B:B,0)))</f>
        <v>1</v>
      </c>
      <c r="O372" s="83" t="str">
        <f>IFERROR(INDEX(resources!K:K,MATCH(B372,resources!B:B,0)),"fillme")</f>
        <v>hydro</v>
      </c>
      <c r="P372" s="89" t="str">
        <f t="shared" si="83"/>
        <v>hydro_2028_11</v>
      </c>
      <c r="Q372" s="87">
        <f>INDEX(elcc!G:G,MATCH(P372,elcc!D:D,0))</f>
        <v>0.56000000000000005</v>
      </c>
      <c r="R372" s="89">
        <f t="shared" si="84"/>
        <v>1</v>
      </c>
      <c r="S372" s="89" t="s">
        <v>6314</v>
      </c>
      <c r="T372" s="89" t="s">
        <v>6314</v>
      </c>
      <c r="U372" s="90" t="str">
        <f t="shared" si="85"/>
        <v>ok</v>
      </c>
      <c r="V372" s="63" t="str">
        <f>INDEX(resources!F:F,MATCH(B372,resources!B:B,0))</f>
        <v>physical</v>
      </c>
      <c r="W372" s="110">
        <f t="shared" si="86"/>
        <v>1</v>
      </c>
      <c r="X372" s="110">
        <f t="shared" si="87"/>
        <v>0</v>
      </c>
      <c r="Y372" s="110" t="str">
        <f t="shared" si="88"/>
        <v>COVERD_2_HCKHY1_energy_PCE40002_CONFIDENTIAL</v>
      </c>
      <c r="Z372" s="110">
        <f>IF(COUNTIFS($Y$2:Y372,Y372)=1,1,0)</f>
        <v>0</v>
      </c>
      <c r="AA372" s="110">
        <f>SUM($Z$2:Z372)*Z372</f>
        <v>0</v>
      </c>
      <c r="AB372" s="110">
        <f>COUNTIFS(resources!B:B,B372)</f>
        <v>1</v>
      </c>
      <c r="AC372" s="110">
        <f t="shared" si="89"/>
        <v>1</v>
      </c>
      <c r="AD372" s="110">
        <f t="shared" si="90"/>
        <v>1</v>
      </c>
      <c r="AE372" s="110">
        <f t="shared" si="91"/>
        <v>0</v>
      </c>
      <c r="AF372" s="110">
        <f t="shared" si="92"/>
        <v>1</v>
      </c>
      <c r="AG372" s="110">
        <f t="shared" si="93"/>
        <v>0</v>
      </c>
      <c r="AH372" s="110">
        <f t="shared" si="94"/>
        <v>0</v>
      </c>
      <c r="AI372" s="110">
        <f t="shared" si="95"/>
        <v>1</v>
      </c>
      <c r="AJ372" s="100">
        <f>ROW()</f>
        <v>372</v>
      </c>
      <c r="AK372" s="100" t="e">
        <f>INDEX('BadRows RECART'!$C$2:$C$1207,MATCH(monthly_gwh_mw!AJ372,'BadRows RECART'!$D$2:$D$1207,0))</f>
        <v>#N/A</v>
      </c>
    </row>
    <row r="373" spans="1:37" ht="20">
      <c r="A373" s="106" t="s">
        <v>3907</v>
      </c>
      <c r="B373" s="106" t="s">
        <v>1501</v>
      </c>
      <c r="C373" s="106" t="s">
        <v>6296</v>
      </c>
      <c r="D373" s="168">
        <v>2028</v>
      </c>
      <c r="E373" s="168">
        <v>12</v>
      </c>
      <c r="F373" s="199">
        <v>0.95863499999999091</v>
      </c>
      <c r="G373" s="212" t="s">
        <v>6314</v>
      </c>
      <c r="H373" s="212" t="s">
        <v>6314</v>
      </c>
      <c r="I373" s="106" t="s">
        <v>556</v>
      </c>
      <c r="K373" s="83" t="s">
        <v>6314</v>
      </c>
      <c r="L373" s="83" t="s">
        <v>6314</v>
      </c>
      <c r="M373" s="45" t="str">
        <f>IF(
ISNA(INDEX(resources!E:E,MATCH(B373,resources!B:B,0))),"fillme",
INDEX(resources!E:E,MATCH(B373,resources!B:B,0)))</f>
        <v>CAISO_Hydro</v>
      </c>
      <c r="N373" s="45">
        <f>IF(
ISNA(INDEX(resources!J:J,MATCH(B373,resources!B:B,0))),"fillme",
INDEX(resources!J:J,MATCH(B373,resources!B:B,0)))</f>
        <v>1</v>
      </c>
      <c r="O373" s="83" t="str">
        <f>IFERROR(INDEX(resources!K:K,MATCH(B373,resources!B:B,0)),"fillme")</f>
        <v>hydro</v>
      </c>
      <c r="P373" s="89" t="str">
        <f t="shared" ref="P373:P436" si="96">O373&amp;"_"&amp;D373&amp;"_"&amp;E373</f>
        <v>hydro_2028_12</v>
      </c>
      <c r="Q373" s="87">
        <f>INDEX(elcc!G:G,MATCH(P373,elcc!D:D,0))</f>
        <v>0.64</v>
      </c>
      <c r="R373" s="89">
        <f t="shared" ref="R373:R436" si="97">IF(O373="battery",MIN(1,J373/4),1)</f>
        <v>1</v>
      </c>
      <c r="S373" s="89" t="s">
        <v>6314</v>
      </c>
      <c r="T373" s="89" t="s">
        <v>6314</v>
      </c>
      <c r="U373" s="90" t="str">
        <f t="shared" ref="U373:U436" si="98">IF(ISERROR(T373),"error in NQC data entry; please check blue and purple data entered. You need to provide either a contracted NQC value in Column G, or allow the template to calculate one using Columns H,L,Q, and R","ok")</f>
        <v>ok</v>
      </c>
      <c r="V373" s="63" t="str">
        <f>INDEX(resources!F:F,MATCH(B373,resources!B:B,0))</f>
        <v>physical</v>
      </c>
      <c r="W373" s="110">
        <f t="shared" ref="W373:W436" si="99">(F373&gt;0)*1</f>
        <v>1</v>
      </c>
      <c r="X373" s="110">
        <f t="shared" ref="X373:X436" si="100">COUNTIFS(G373:H373,"&gt;0")</f>
        <v>0</v>
      </c>
      <c r="Y373" s="110" t="str">
        <f t="shared" ref="Y373:Y436" si="101">B373&amp;"_"&amp;C373&amp;"_"&amp;K373</f>
        <v>COVERD_2_HCKHY1_energy_PCE40002_CONFIDENTIAL</v>
      </c>
      <c r="Z373" s="110">
        <f>IF(COUNTIFS($Y$2:Y373,Y373)=1,1,0)</f>
        <v>0</v>
      </c>
      <c r="AA373" s="110">
        <f>SUM($Z$2:Z373)*Z373</f>
        <v>0</v>
      </c>
      <c r="AB373" s="110">
        <f>COUNTIFS(resources!B:B,B373)</f>
        <v>1</v>
      </c>
      <c r="AC373" s="110">
        <f t="shared" ref="AC373:AC436" si="102">AND(ISNUMBER(D373),(D373&gt;2019))*1</f>
        <v>1</v>
      </c>
      <c r="AD373" s="110">
        <f t="shared" ref="AD373:AD436" si="103">AND(ISNUMBER(E373),E373&gt;=1,E373&lt;=12)*1</f>
        <v>1</v>
      </c>
      <c r="AE373" s="110">
        <f t="shared" ref="AE373:AE436" si="104">AND(COUNT(G373:H373)=1,COUNT(F373)=1)*1</f>
        <v>0</v>
      </c>
      <c r="AF373" s="110">
        <f t="shared" ref="AF373:AF436" si="105">(COUNTIFS(K373:O373,"fillme")=0)*1</f>
        <v>1</v>
      </c>
      <c r="AG373" s="110">
        <f t="shared" ref="AG373:AG436" si="106">ISNUMBER(L373)*1</f>
        <v>0</v>
      </c>
      <c r="AH373" s="110">
        <f t="shared" ref="AH373:AH436" si="107">NOT(AND(G373&gt;0,H373&gt;0))*1</f>
        <v>0</v>
      </c>
      <c r="AI373" s="110">
        <f t="shared" ref="AI373:AI436" si="108">(U373="ok")*1</f>
        <v>1</v>
      </c>
      <c r="AJ373" s="100">
        <f>ROW()</f>
        <v>373</v>
      </c>
      <c r="AK373" s="100" t="e">
        <f>INDEX('BadRows RECART'!$C$2:$C$1207,MATCH(monthly_gwh_mw!AJ373,'BadRows RECART'!$D$2:$D$1207,0))</f>
        <v>#N/A</v>
      </c>
    </row>
    <row r="374" spans="1:37" ht="20">
      <c r="A374" s="106" t="s">
        <v>3907</v>
      </c>
      <c r="B374" s="106" t="s">
        <v>1501</v>
      </c>
      <c r="C374" s="106" t="s">
        <v>6296</v>
      </c>
      <c r="D374" s="168">
        <v>2029</v>
      </c>
      <c r="E374" s="168">
        <v>1</v>
      </c>
      <c r="F374" s="199">
        <v>2.4942599999999802</v>
      </c>
      <c r="G374" s="212" t="s">
        <v>6314</v>
      </c>
      <c r="H374" s="212" t="s">
        <v>6314</v>
      </c>
      <c r="I374" s="106" t="s">
        <v>556</v>
      </c>
      <c r="K374" s="83" t="s">
        <v>6314</v>
      </c>
      <c r="L374" s="83" t="s">
        <v>6314</v>
      </c>
      <c r="M374" s="45" t="str">
        <f>IF(
ISNA(INDEX(resources!E:E,MATCH(B374,resources!B:B,0))),"fillme",
INDEX(resources!E:E,MATCH(B374,resources!B:B,0)))</f>
        <v>CAISO_Hydro</v>
      </c>
      <c r="N374" s="45">
        <f>IF(
ISNA(INDEX(resources!J:J,MATCH(B374,resources!B:B,0))),"fillme",
INDEX(resources!J:J,MATCH(B374,resources!B:B,0)))</f>
        <v>1</v>
      </c>
      <c r="O374" s="83" t="str">
        <f>IFERROR(INDEX(resources!K:K,MATCH(B374,resources!B:B,0)),"fillme")</f>
        <v>hydro</v>
      </c>
      <c r="P374" s="89" t="str">
        <f t="shared" si="96"/>
        <v>hydro_2029_1</v>
      </c>
      <c r="Q374" s="87">
        <f>INDEX(elcc!G:G,MATCH(P374,elcc!D:D,0))</f>
        <v>0.6</v>
      </c>
      <c r="R374" s="89">
        <f t="shared" si="97"/>
        <v>1</v>
      </c>
      <c r="S374" s="89" t="s">
        <v>6314</v>
      </c>
      <c r="T374" s="89" t="s">
        <v>6314</v>
      </c>
      <c r="U374" s="90" t="str">
        <f t="shared" si="98"/>
        <v>ok</v>
      </c>
      <c r="V374" s="63" t="str">
        <f>INDEX(resources!F:F,MATCH(B374,resources!B:B,0))</f>
        <v>physical</v>
      </c>
      <c r="W374" s="110">
        <f t="shared" si="99"/>
        <v>1</v>
      </c>
      <c r="X374" s="110">
        <f t="shared" si="100"/>
        <v>0</v>
      </c>
      <c r="Y374" s="110" t="str">
        <f t="shared" si="101"/>
        <v>COVERD_2_HCKHY1_energy_PCE40002_CONFIDENTIAL</v>
      </c>
      <c r="Z374" s="110">
        <f>IF(COUNTIFS($Y$2:Y374,Y374)=1,1,0)</f>
        <v>0</v>
      </c>
      <c r="AA374" s="110">
        <f>SUM($Z$2:Z374)*Z374</f>
        <v>0</v>
      </c>
      <c r="AB374" s="110">
        <f>COUNTIFS(resources!B:B,B374)</f>
        <v>1</v>
      </c>
      <c r="AC374" s="110">
        <f t="shared" si="102"/>
        <v>1</v>
      </c>
      <c r="AD374" s="110">
        <f t="shared" si="103"/>
        <v>1</v>
      </c>
      <c r="AE374" s="110">
        <f t="shared" si="104"/>
        <v>0</v>
      </c>
      <c r="AF374" s="110">
        <f t="shared" si="105"/>
        <v>1</v>
      </c>
      <c r="AG374" s="110">
        <f t="shared" si="106"/>
        <v>0</v>
      </c>
      <c r="AH374" s="110">
        <f t="shared" si="107"/>
        <v>0</v>
      </c>
      <c r="AI374" s="110">
        <f t="shared" si="108"/>
        <v>1</v>
      </c>
      <c r="AJ374" s="100">
        <f>ROW()</f>
        <v>374</v>
      </c>
      <c r="AK374" s="100" t="e">
        <f>INDEX('BadRows RECART'!$C$2:$C$1207,MATCH(monthly_gwh_mw!AJ374,'BadRows RECART'!$D$2:$D$1207,0))</f>
        <v>#N/A</v>
      </c>
    </row>
    <row r="375" spans="1:37" ht="20">
      <c r="A375" s="106" t="s">
        <v>3907</v>
      </c>
      <c r="B375" s="106" t="s">
        <v>1501</v>
      </c>
      <c r="C375" s="106" t="s">
        <v>6296</v>
      </c>
      <c r="D375" s="168">
        <v>2029</v>
      </c>
      <c r="E375" s="168">
        <v>2</v>
      </c>
      <c r="F375" s="199">
        <v>3.4171200000000197</v>
      </c>
      <c r="G375" s="212" t="s">
        <v>6314</v>
      </c>
      <c r="H375" s="212" t="s">
        <v>6314</v>
      </c>
      <c r="I375" s="106" t="s">
        <v>556</v>
      </c>
      <c r="K375" s="83" t="s">
        <v>6314</v>
      </c>
      <c r="L375" s="83" t="s">
        <v>6314</v>
      </c>
      <c r="M375" s="45" t="str">
        <f>IF(
ISNA(INDEX(resources!E:E,MATCH(B375,resources!B:B,0))),"fillme",
INDEX(resources!E:E,MATCH(B375,resources!B:B,0)))</f>
        <v>CAISO_Hydro</v>
      </c>
      <c r="N375" s="45">
        <f>IF(
ISNA(INDEX(resources!J:J,MATCH(B375,resources!B:B,0))),"fillme",
INDEX(resources!J:J,MATCH(B375,resources!B:B,0)))</f>
        <v>1</v>
      </c>
      <c r="O375" s="83" t="str">
        <f>IFERROR(INDEX(resources!K:K,MATCH(B375,resources!B:B,0)),"fillme")</f>
        <v>hydro</v>
      </c>
      <c r="P375" s="89" t="str">
        <f t="shared" si="96"/>
        <v>hydro_2029_2</v>
      </c>
      <c r="Q375" s="87">
        <f>INDEX(elcc!G:G,MATCH(P375,elcc!D:D,0))</f>
        <v>0.7</v>
      </c>
      <c r="R375" s="89">
        <f t="shared" si="97"/>
        <v>1</v>
      </c>
      <c r="S375" s="89" t="s">
        <v>6314</v>
      </c>
      <c r="T375" s="89" t="s">
        <v>6314</v>
      </c>
      <c r="U375" s="90" t="str">
        <f t="shared" si="98"/>
        <v>ok</v>
      </c>
      <c r="V375" s="63" t="str">
        <f>INDEX(resources!F:F,MATCH(B375,resources!B:B,0))</f>
        <v>physical</v>
      </c>
      <c r="W375" s="110">
        <f t="shared" si="99"/>
        <v>1</v>
      </c>
      <c r="X375" s="110">
        <f t="shared" si="100"/>
        <v>0</v>
      </c>
      <c r="Y375" s="110" t="str">
        <f t="shared" si="101"/>
        <v>COVERD_2_HCKHY1_energy_PCE40002_CONFIDENTIAL</v>
      </c>
      <c r="Z375" s="110">
        <f>IF(COUNTIFS($Y$2:Y375,Y375)=1,1,0)</f>
        <v>0</v>
      </c>
      <c r="AA375" s="110">
        <f>SUM($Z$2:Z375)*Z375</f>
        <v>0</v>
      </c>
      <c r="AB375" s="110">
        <f>COUNTIFS(resources!B:B,B375)</f>
        <v>1</v>
      </c>
      <c r="AC375" s="110">
        <f t="shared" si="102"/>
        <v>1</v>
      </c>
      <c r="AD375" s="110">
        <f t="shared" si="103"/>
        <v>1</v>
      </c>
      <c r="AE375" s="110">
        <f t="shared" si="104"/>
        <v>0</v>
      </c>
      <c r="AF375" s="110">
        <f t="shared" si="105"/>
        <v>1</v>
      </c>
      <c r="AG375" s="110">
        <f t="shared" si="106"/>
        <v>0</v>
      </c>
      <c r="AH375" s="110">
        <f t="shared" si="107"/>
        <v>0</v>
      </c>
      <c r="AI375" s="110">
        <f t="shared" si="108"/>
        <v>1</v>
      </c>
      <c r="AJ375" s="100">
        <f>ROW()</f>
        <v>375</v>
      </c>
      <c r="AK375" s="100" t="e">
        <f>INDEX('BadRows RECART'!$C$2:$C$1207,MATCH(monthly_gwh_mw!AJ375,'BadRows RECART'!$D$2:$D$1207,0))</f>
        <v>#N/A</v>
      </c>
    </row>
    <row r="376" spans="1:37" ht="20">
      <c r="A376" s="106" t="s">
        <v>3907</v>
      </c>
      <c r="B376" s="106" t="s">
        <v>1501</v>
      </c>
      <c r="C376" s="106" t="s">
        <v>6296</v>
      </c>
      <c r="D376" s="168">
        <v>2029</v>
      </c>
      <c r="E376" s="168">
        <v>3</v>
      </c>
      <c r="F376" s="199">
        <v>3.8055599999999279</v>
      </c>
      <c r="G376" s="212" t="s">
        <v>6314</v>
      </c>
      <c r="H376" s="212" t="s">
        <v>6314</v>
      </c>
      <c r="I376" s="106" t="s">
        <v>556</v>
      </c>
      <c r="K376" s="83" t="s">
        <v>6314</v>
      </c>
      <c r="L376" s="83" t="s">
        <v>6314</v>
      </c>
      <c r="M376" s="45" t="str">
        <f>IF(
ISNA(INDEX(resources!E:E,MATCH(B376,resources!B:B,0))),"fillme",
INDEX(resources!E:E,MATCH(B376,resources!B:B,0)))</f>
        <v>CAISO_Hydro</v>
      </c>
      <c r="N376" s="45">
        <f>IF(
ISNA(INDEX(resources!J:J,MATCH(B376,resources!B:B,0))),"fillme",
INDEX(resources!J:J,MATCH(B376,resources!B:B,0)))</f>
        <v>1</v>
      </c>
      <c r="O376" s="83" t="str">
        <f>IFERROR(INDEX(resources!K:K,MATCH(B376,resources!B:B,0)),"fillme")</f>
        <v>hydro</v>
      </c>
      <c r="P376" s="89" t="str">
        <f t="shared" si="96"/>
        <v>hydro_2029_3</v>
      </c>
      <c r="Q376" s="87">
        <f>INDEX(elcc!G:G,MATCH(P376,elcc!D:D,0))</f>
        <v>0.73</v>
      </c>
      <c r="R376" s="89">
        <f t="shared" si="97"/>
        <v>1</v>
      </c>
      <c r="S376" s="89" t="s">
        <v>6314</v>
      </c>
      <c r="T376" s="89" t="s">
        <v>6314</v>
      </c>
      <c r="U376" s="90" t="str">
        <f t="shared" si="98"/>
        <v>ok</v>
      </c>
      <c r="V376" s="63" t="str">
        <f>INDEX(resources!F:F,MATCH(B376,resources!B:B,0))</f>
        <v>physical</v>
      </c>
      <c r="W376" s="110">
        <f t="shared" si="99"/>
        <v>1</v>
      </c>
      <c r="X376" s="110">
        <f t="shared" si="100"/>
        <v>0</v>
      </c>
      <c r="Y376" s="110" t="str">
        <f t="shared" si="101"/>
        <v>COVERD_2_HCKHY1_energy_PCE40002_CONFIDENTIAL</v>
      </c>
      <c r="Z376" s="110">
        <f>IF(COUNTIFS($Y$2:Y376,Y376)=1,1,0)</f>
        <v>0</v>
      </c>
      <c r="AA376" s="110">
        <f>SUM($Z$2:Z376)*Z376</f>
        <v>0</v>
      </c>
      <c r="AB376" s="110">
        <f>COUNTIFS(resources!B:B,B376)</f>
        <v>1</v>
      </c>
      <c r="AC376" s="110">
        <f t="shared" si="102"/>
        <v>1</v>
      </c>
      <c r="AD376" s="110">
        <f t="shared" si="103"/>
        <v>1</v>
      </c>
      <c r="AE376" s="110">
        <f t="shared" si="104"/>
        <v>0</v>
      </c>
      <c r="AF376" s="110">
        <f t="shared" si="105"/>
        <v>1</v>
      </c>
      <c r="AG376" s="110">
        <f t="shared" si="106"/>
        <v>0</v>
      </c>
      <c r="AH376" s="110">
        <f t="shared" si="107"/>
        <v>0</v>
      </c>
      <c r="AI376" s="110">
        <f t="shared" si="108"/>
        <v>1</v>
      </c>
      <c r="AJ376" s="100">
        <f>ROW()</f>
        <v>376</v>
      </c>
      <c r="AK376" s="100" t="e">
        <f>INDEX('BadRows RECART'!$C$2:$C$1207,MATCH(monthly_gwh_mw!AJ376,'BadRows RECART'!$D$2:$D$1207,0))</f>
        <v>#N/A</v>
      </c>
    </row>
    <row r="377" spans="1:37" ht="20">
      <c r="A377" s="106" t="s">
        <v>3907</v>
      </c>
      <c r="B377" s="106" t="s">
        <v>1501</v>
      </c>
      <c r="C377" s="106" t="s">
        <v>6296</v>
      </c>
      <c r="D377" s="168">
        <v>2029</v>
      </c>
      <c r="E377" s="168">
        <v>4</v>
      </c>
      <c r="F377" s="199">
        <v>2.3922000000000176</v>
      </c>
      <c r="G377" s="212" t="s">
        <v>6314</v>
      </c>
      <c r="H377" s="212" t="s">
        <v>6314</v>
      </c>
      <c r="I377" s="106" t="s">
        <v>556</v>
      </c>
      <c r="K377" s="83" t="s">
        <v>6314</v>
      </c>
      <c r="L377" s="83" t="s">
        <v>6314</v>
      </c>
      <c r="M377" s="45" t="str">
        <f>IF(
ISNA(INDEX(resources!E:E,MATCH(B377,resources!B:B,0))),"fillme",
INDEX(resources!E:E,MATCH(B377,resources!B:B,0)))</f>
        <v>CAISO_Hydro</v>
      </c>
      <c r="N377" s="45">
        <f>IF(
ISNA(INDEX(resources!J:J,MATCH(B377,resources!B:B,0))),"fillme",
INDEX(resources!J:J,MATCH(B377,resources!B:B,0)))</f>
        <v>1</v>
      </c>
      <c r="O377" s="83" t="str">
        <f>IFERROR(INDEX(resources!K:K,MATCH(B377,resources!B:B,0)),"fillme")</f>
        <v>hydro</v>
      </c>
      <c r="P377" s="89" t="str">
        <f t="shared" si="96"/>
        <v>hydro_2029_4</v>
      </c>
      <c r="Q377" s="87">
        <f>INDEX(elcc!G:G,MATCH(P377,elcc!D:D,0))</f>
        <v>0.72</v>
      </c>
      <c r="R377" s="89">
        <f t="shared" si="97"/>
        <v>1</v>
      </c>
      <c r="S377" s="89" t="s">
        <v>6314</v>
      </c>
      <c r="T377" s="89" t="s">
        <v>6314</v>
      </c>
      <c r="U377" s="90" t="str">
        <f t="shared" si="98"/>
        <v>ok</v>
      </c>
      <c r="V377" s="63" t="str">
        <f>INDEX(resources!F:F,MATCH(B377,resources!B:B,0))</f>
        <v>physical</v>
      </c>
      <c r="W377" s="110">
        <f t="shared" si="99"/>
        <v>1</v>
      </c>
      <c r="X377" s="110">
        <f t="shared" si="100"/>
        <v>0</v>
      </c>
      <c r="Y377" s="110" t="str">
        <f t="shared" si="101"/>
        <v>COVERD_2_HCKHY1_energy_PCE40002_CONFIDENTIAL</v>
      </c>
      <c r="Z377" s="110">
        <f>IF(COUNTIFS($Y$2:Y377,Y377)=1,1,0)</f>
        <v>0</v>
      </c>
      <c r="AA377" s="110">
        <f>SUM($Z$2:Z377)*Z377</f>
        <v>0</v>
      </c>
      <c r="AB377" s="110">
        <f>COUNTIFS(resources!B:B,B377)</f>
        <v>1</v>
      </c>
      <c r="AC377" s="110">
        <f t="shared" si="102"/>
        <v>1</v>
      </c>
      <c r="AD377" s="110">
        <f t="shared" si="103"/>
        <v>1</v>
      </c>
      <c r="AE377" s="110">
        <f t="shared" si="104"/>
        <v>0</v>
      </c>
      <c r="AF377" s="110">
        <f t="shared" si="105"/>
        <v>1</v>
      </c>
      <c r="AG377" s="110">
        <f t="shared" si="106"/>
        <v>0</v>
      </c>
      <c r="AH377" s="110">
        <f t="shared" si="107"/>
        <v>0</v>
      </c>
      <c r="AI377" s="110">
        <f t="shared" si="108"/>
        <v>1</v>
      </c>
      <c r="AJ377" s="100">
        <f>ROW()</f>
        <v>377</v>
      </c>
      <c r="AK377" s="100" t="e">
        <f>INDEX('BadRows RECART'!$C$2:$C$1207,MATCH(monthly_gwh_mw!AJ377,'BadRows RECART'!$D$2:$D$1207,0))</f>
        <v>#N/A</v>
      </c>
    </row>
    <row r="378" spans="1:37" ht="20">
      <c r="A378" s="106" t="s">
        <v>3907</v>
      </c>
      <c r="B378" s="106" t="s">
        <v>1501</v>
      </c>
      <c r="C378" s="106" t="s">
        <v>6296</v>
      </c>
      <c r="D378" s="168">
        <v>2029</v>
      </c>
      <c r="E378" s="168">
        <v>5</v>
      </c>
      <c r="F378" s="199">
        <v>1.7800199999999848</v>
      </c>
      <c r="G378" s="212" t="s">
        <v>6314</v>
      </c>
      <c r="H378" s="212" t="s">
        <v>6314</v>
      </c>
      <c r="I378" s="106" t="s">
        <v>556</v>
      </c>
      <c r="K378" s="83" t="s">
        <v>6314</v>
      </c>
      <c r="L378" s="83" t="s">
        <v>6314</v>
      </c>
      <c r="M378" s="45" t="str">
        <f>IF(
ISNA(INDEX(resources!E:E,MATCH(B378,resources!B:B,0))),"fillme",
INDEX(resources!E:E,MATCH(B378,resources!B:B,0)))</f>
        <v>CAISO_Hydro</v>
      </c>
      <c r="N378" s="45">
        <f>IF(
ISNA(INDEX(resources!J:J,MATCH(B378,resources!B:B,0))),"fillme",
INDEX(resources!J:J,MATCH(B378,resources!B:B,0)))</f>
        <v>1</v>
      </c>
      <c r="O378" s="83" t="str">
        <f>IFERROR(INDEX(resources!K:K,MATCH(B378,resources!B:B,0)),"fillme")</f>
        <v>hydro</v>
      </c>
      <c r="P378" s="89" t="str">
        <f t="shared" si="96"/>
        <v>hydro_2029_5</v>
      </c>
      <c r="Q378" s="87">
        <f>INDEX(elcc!G:G,MATCH(P378,elcc!D:D,0))</f>
        <v>0.69</v>
      </c>
      <c r="R378" s="89">
        <f t="shared" si="97"/>
        <v>1</v>
      </c>
      <c r="S378" s="89" t="s">
        <v>6314</v>
      </c>
      <c r="T378" s="89" t="s">
        <v>6314</v>
      </c>
      <c r="U378" s="90" t="str">
        <f t="shared" si="98"/>
        <v>ok</v>
      </c>
      <c r="V378" s="63" t="str">
        <f>INDEX(resources!F:F,MATCH(B378,resources!B:B,0))</f>
        <v>physical</v>
      </c>
      <c r="W378" s="110">
        <f t="shared" si="99"/>
        <v>1</v>
      </c>
      <c r="X378" s="110">
        <f t="shared" si="100"/>
        <v>0</v>
      </c>
      <c r="Y378" s="110" t="str">
        <f t="shared" si="101"/>
        <v>COVERD_2_HCKHY1_energy_PCE40002_CONFIDENTIAL</v>
      </c>
      <c r="Z378" s="110">
        <f>IF(COUNTIFS($Y$2:Y378,Y378)=1,1,0)</f>
        <v>0</v>
      </c>
      <c r="AA378" s="110">
        <f>SUM($Z$2:Z378)*Z378</f>
        <v>0</v>
      </c>
      <c r="AB378" s="110">
        <f>COUNTIFS(resources!B:B,B378)</f>
        <v>1</v>
      </c>
      <c r="AC378" s="110">
        <f t="shared" si="102"/>
        <v>1</v>
      </c>
      <c r="AD378" s="110">
        <f t="shared" si="103"/>
        <v>1</v>
      </c>
      <c r="AE378" s="110">
        <f t="shared" si="104"/>
        <v>0</v>
      </c>
      <c r="AF378" s="110">
        <f t="shared" si="105"/>
        <v>1</v>
      </c>
      <c r="AG378" s="110">
        <f t="shared" si="106"/>
        <v>0</v>
      </c>
      <c r="AH378" s="110">
        <f t="shared" si="107"/>
        <v>0</v>
      </c>
      <c r="AI378" s="110">
        <f t="shared" si="108"/>
        <v>1</v>
      </c>
      <c r="AJ378" s="100">
        <f>ROW()</f>
        <v>378</v>
      </c>
      <c r="AK378" s="100" t="e">
        <f>INDEX('BadRows RECART'!$C$2:$C$1207,MATCH(monthly_gwh_mw!AJ378,'BadRows RECART'!$D$2:$D$1207,0))</f>
        <v>#N/A</v>
      </c>
    </row>
    <row r="379" spans="1:37" ht="20">
      <c r="A379" s="106" t="s">
        <v>3907</v>
      </c>
      <c r="B379" s="106" t="s">
        <v>1501</v>
      </c>
      <c r="C379" s="106" t="s">
        <v>6296</v>
      </c>
      <c r="D379" s="168">
        <v>2029</v>
      </c>
      <c r="E379" s="168">
        <v>6</v>
      </c>
      <c r="F379" s="199">
        <v>1.3878000000000057</v>
      </c>
      <c r="G379" s="212" t="s">
        <v>6314</v>
      </c>
      <c r="H379" s="212" t="s">
        <v>6314</v>
      </c>
      <c r="I379" s="106" t="s">
        <v>556</v>
      </c>
      <c r="K379" s="83" t="s">
        <v>6314</v>
      </c>
      <c r="L379" s="83" t="s">
        <v>6314</v>
      </c>
      <c r="M379" s="45" t="str">
        <f>IF(
ISNA(INDEX(resources!E:E,MATCH(B379,resources!B:B,0))),"fillme",
INDEX(resources!E:E,MATCH(B379,resources!B:B,0)))</f>
        <v>CAISO_Hydro</v>
      </c>
      <c r="N379" s="45">
        <f>IF(
ISNA(INDEX(resources!J:J,MATCH(B379,resources!B:B,0))),"fillme",
INDEX(resources!J:J,MATCH(B379,resources!B:B,0)))</f>
        <v>1</v>
      </c>
      <c r="O379" s="83" t="str">
        <f>IFERROR(INDEX(resources!K:K,MATCH(B379,resources!B:B,0)),"fillme")</f>
        <v>hydro</v>
      </c>
      <c r="P379" s="89" t="str">
        <f t="shared" si="96"/>
        <v>hydro_2029_6</v>
      </c>
      <c r="Q379" s="87">
        <f>INDEX(elcc!G:G,MATCH(P379,elcc!D:D,0))</f>
        <v>0.74</v>
      </c>
      <c r="R379" s="89">
        <f t="shared" si="97"/>
        <v>1</v>
      </c>
      <c r="S379" s="89" t="s">
        <v>6314</v>
      </c>
      <c r="T379" s="89" t="s">
        <v>6314</v>
      </c>
      <c r="U379" s="90" t="str">
        <f t="shared" si="98"/>
        <v>ok</v>
      </c>
      <c r="V379" s="63" t="str">
        <f>INDEX(resources!F:F,MATCH(B379,resources!B:B,0))</f>
        <v>physical</v>
      </c>
      <c r="W379" s="110">
        <f t="shared" si="99"/>
        <v>1</v>
      </c>
      <c r="X379" s="110">
        <f t="shared" si="100"/>
        <v>0</v>
      </c>
      <c r="Y379" s="110" t="str">
        <f t="shared" si="101"/>
        <v>COVERD_2_HCKHY1_energy_PCE40002_CONFIDENTIAL</v>
      </c>
      <c r="Z379" s="110">
        <f>IF(COUNTIFS($Y$2:Y379,Y379)=1,1,0)</f>
        <v>0</v>
      </c>
      <c r="AA379" s="110">
        <f>SUM($Z$2:Z379)*Z379</f>
        <v>0</v>
      </c>
      <c r="AB379" s="110">
        <f>COUNTIFS(resources!B:B,B379)</f>
        <v>1</v>
      </c>
      <c r="AC379" s="110">
        <f t="shared" si="102"/>
        <v>1</v>
      </c>
      <c r="AD379" s="110">
        <f t="shared" si="103"/>
        <v>1</v>
      </c>
      <c r="AE379" s="110">
        <f t="shared" si="104"/>
        <v>0</v>
      </c>
      <c r="AF379" s="110">
        <f t="shared" si="105"/>
        <v>1</v>
      </c>
      <c r="AG379" s="110">
        <f t="shared" si="106"/>
        <v>0</v>
      </c>
      <c r="AH379" s="110">
        <f t="shared" si="107"/>
        <v>0</v>
      </c>
      <c r="AI379" s="110">
        <f t="shared" si="108"/>
        <v>1</v>
      </c>
      <c r="AJ379" s="100">
        <f>ROW()</f>
        <v>379</v>
      </c>
      <c r="AK379" s="100" t="e">
        <f>INDEX('BadRows RECART'!$C$2:$C$1207,MATCH(monthly_gwh_mw!AJ379,'BadRows RECART'!$D$2:$D$1207,0))</f>
        <v>#N/A</v>
      </c>
    </row>
    <row r="380" spans="1:37" ht="20">
      <c r="A380" s="106" t="s">
        <v>3907</v>
      </c>
      <c r="B380" s="106" t="s">
        <v>1501</v>
      </c>
      <c r="C380" s="106" t="s">
        <v>6296</v>
      </c>
      <c r="D380" s="168">
        <v>2029</v>
      </c>
      <c r="E380" s="168">
        <v>7</v>
      </c>
      <c r="F380" s="199">
        <v>0.10601999999999934</v>
      </c>
      <c r="G380" s="212" t="s">
        <v>6314</v>
      </c>
      <c r="H380" s="212" t="s">
        <v>6314</v>
      </c>
      <c r="I380" s="106" t="s">
        <v>556</v>
      </c>
      <c r="K380" s="83" t="s">
        <v>6314</v>
      </c>
      <c r="L380" s="83" t="s">
        <v>6314</v>
      </c>
      <c r="M380" s="45" t="str">
        <f>IF(
ISNA(INDEX(resources!E:E,MATCH(B380,resources!B:B,0))),"fillme",
INDEX(resources!E:E,MATCH(B380,resources!B:B,0)))</f>
        <v>CAISO_Hydro</v>
      </c>
      <c r="N380" s="45">
        <f>IF(
ISNA(INDEX(resources!J:J,MATCH(B380,resources!B:B,0))),"fillme",
INDEX(resources!J:J,MATCH(B380,resources!B:B,0)))</f>
        <v>1</v>
      </c>
      <c r="O380" s="83" t="str">
        <f>IFERROR(INDEX(resources!K:K,MATCH(B380,resources!B:B,0)),"fillme")</f>
        <v>hydro</v>
      </c>
      <c r="P380" s="89" t="str">
        <f t="shared" si="96"/>
        <v>hydro_2029_7</v>
      </c>
      <c r="Q380" s="87">
        <f>INDEX(elcc!G:G,MATCH(P380,elcc!D:D,0))</f>
        <v>0.73</v>
      </c>
      <c r="R380" s="89">
        <f t="shared" si="97"/>
        <v>1</v>
      </c>
      <c r="S380" s="89" t="s">
        <v>6314</v>
      </c>
      <c r="T380" s="89" t="s">
        <v>6314</v>
      </c>
      <c r="U380" s="90" t="str">
        <f t="shared" si="98"/>
        <v>ok</v>
      </c>
      <c r="V380" s="63" t="str">
        <f>INDEX(resources!F:F,MATCH(B380,resources!B:B,0))</f>
        <v>physical</v>
      </c>
      <c r="W380" s="110">
        <f t="shared" si="99"/>
        <v>1</v>
      </c>
      <c r="X380" s="110">
        <f t="shared" si="100"/>
        <v>0</v>
      </c>
      <c r="Y380" s="110" t="str">
        <f t="shared" si="101"/>
        <v>COVERD_2_HCKHY1_energy_PCE40002_CONFIDENTIAL</v>
      </c>
      <c r="Z380" s="110">
        <f>IF(COUNTIFS($Y$2:Y380,Y380)=1,1,0)</f>
        <v>0</v>
      </c>
      <c r="AA380" s="110">
        <f>SUM($Z$2:Z380)*Z380</f>
        <v>0</v>
      </c>
      <c r="AB380" s="110">
        <f>COUNTIFS(resources!B:B,B380)</f>
        <v>1</v>
      </c>
      <c r="AC380" s="110">
        <f t="shared" si="102"/>
        <v>1</v>
      </c>
      <c r="AD380" s="110">
        <f t="shared" si="103"/>
        <v>1</v>
      </c>
      <c r="AE380" s="110">
        <f t="shared" si="104"/>
        <v>0</v>
      </c>
      <c r="AF380" s="110">
        <f t="shared" si="105"/>
        <v>1</v>
      </c>
      <c r="AG380" s="110">
        <f t="shared" si="106"/>
        <v>0</v>
      </c>
      <c r="AH380" s="110">
        <f t="shared" si="107"/>
        <v>0</v>
      </c>
      <c r="AI380" s="110">
        <f t="shared" si="108"/>
        <v>1</v>
      </c>
      <c r="AJ380" s="100">
        <f>ROW()</f>
        <v>380</v>
      </c>
      <c r="AK380" s="100" t="e">
        <f>INDEX('BadRows RECART'!$C$2:$C$1207,MATCH(monthly_gwh_mw!AJ380,'BadRows RECART'!$D$2:$D$1207,0))</f>
        <v>#N/A</v>
      </c>
    </row>
    <row r="381" spans="1:37" ht="20">
      <c r="A381" s="106" t="s">
        <v>3907</v>
      </c>
      <c r="B381" s="106" t="s">
        <v>1501</v>
      </c>
      <c r="C381" s="106" t="s">
        <v>6296</v>
      </c>
      <c r="D381" s="168">
        <v>2029</v>
      </c>
      <c r="E381" s="168">
        <v>8</v>
      </c>
      <c r="F381" s="199">
        <v>3.9060000000000941E-2</v>
      </c>
      <c r="G381" s="212" t="s">
        <v>6314</v>
      </c>
      <c r="H381" s="212" t="s">
        <v>6314</v>
      </c>
      <c r="I381" s="106" t="s">
        <v>556</v>
      </c>
      <c r="K381" s="83" t="s">
        <v>6314</v>
      </c>
      <c r="L381" s="83" t="s">
        <v>6314</v>
      </c>
      <c r="M381" s="45" t="str">
        <f>IF(
ISNA(INDEX(resources!E:E,MATCH(B381,resources!B:B,0))),"fillme",
INDEX(resources!E:E,MATCH(B381,resources!B:B,0)))</f>
        <v>CAISO_Hydro</v>
      </c>
      <c r="N381" s="45">
        <f>IF(
ISNA(INDEX(resources!J:J,MATCH(B381,resources!B:B,0))),"fillme",
INDEX(resources!J:J,MATCH(B381,resources!B:B,0)))</f>
        <v>1</v>
      </c>
      <c r="O381" s="83" t="str">
        <f>IFERROR(INDEX(resources!K:K,MATCH(B381,resources!B:B,0)),"fillme")</f>
        <v>hydro</v>
      </c>
      <c r="P381" s="89" t="str">
        <f t="shared" si="96"/>
        <v>hydro_2029_8</v>
      </c>
      <c r="Q381" s="87">
        <f>INDEX(elcc!G:G,MATCH(P381,elcc!D:D,0))</f>
        <v>0.72</v>
      </c>
      <c r="R381" s="89">
        <f t="shared" si="97"/>
        <v>1</v>
      </c>
      <c r="S381" s="89" t="s">
        <v>6314</v>
      </c>
      <c r="T381" s="89" t="s">
        <v>6314</v>
      </c>
      <c r="U381" s="90" t="str">
        <f t="shared" si="98"/>
        <v>ok</v>
      </c>
      <c r="V381" s="63" t="str">
        <f>INDEX(resources!F:F,MATCH(B381,resources!B:B,0))</f>
        <v>physical</v>
      </c>
      <c r="W381" s="110">
        <f t="shared" si="99"/>
        <v>1</v>
      </c>
      <c r="X381" s="110">
        <f t="shared" si="100"/>
        <v>0</v>
      </c>
      <c r="Y381" s="110" t="str">
        <f t="shared" si="101"/>
        <v>COVERD_2_HCKHY1_energy_PCE40002_CONFIDENTIAL</v>
      </c>
      <c r="Z381" s="110">
        <f>IF(COUNTIFS($Y$2:Y381,Y381)=1,1,0)</f>
        <v>0</v>
      </c>
      <c r="AA381" s="110">
        <f>SUM($Z$2:Z381)*Z381</f>
        <v>0</v>
      </c>
      <c r="AB381" s="110">
        <f>COUNTIFS(resources!B:B,B381)</f>
        <v>1</v>
      </c>
      <c r="AC381" s="110">
        <f t="shared" si="102"/>
        <v>1</v>
      </c>
      <c r="AD381" s="110">
        <f t="shared" si="103"/>
        <v>1</v>
      </c>
      <c r="AE381" s="110">
        <f t="shared" si="104"/>
        <v>0</v>
      </c>
      <c r="AF381" s="110">
        <f t="shared" si="105"/>
        <v>1</v>
      </c>
      <c r="AG381" s="110">
        <f t="shared" si="106"/>
        <v>0</v>
      </c>
      <c r="AH381" s="110">
        <f t="shared" si="107"/>
        <v>0</v>
      </c>
      <c r="AI381" s="110">
        <f t="shared" si="108"/>
        <v>1</v>
      </c>
      <c r="AJ381" s="100">
        <f>ROW()</f>
        <v>381</v>
      </c>
      <c r="AK381" s="100" t="e">
        <f>INDEX('BadRows RECART'!$C$2:$C$1207,MATCH(monthly_gwh_mw!AJ381,'BadRows RECART'!$D$2:$D$1207,0))</f>
        <v>#N/A</v>
      </c>
    </row>
    <row r="382" spans="1:37" ht="20">
      <c r="A382" s="106" t="s">
        <v>3907</v>
      </c>
      <c r="B382" s="106" t="s">
        <v>1501</v>
      </c>
      <c r="C382" s="106" t="s">
        <v>6296</v>
      </c>
      <c r="D382" s="168">
        <v>2029</v>
      </c>
      <c r="E382" s="168">
        <v>9</v>
      </c>
      <c r="F382" s="199">
        <v>0</v>
      </c>
      <c r="G382" s="212" t="s">
        <v>6314</v>
      </c>
      <c r="H382" s="212" t="s">
        <v>6314</v>
      </c>
      <c r="I382" s="106" t="s">
        <v>556</v>
      </c>
      <c r="K382" s="83" t="s">
        <v>6314</v>
      </c>
      <c r="L382" s="83" t="s">
        <v>6314</v>
      </c>
      <c r="M382" s="45" t="str">
        <f>IF(
ISNA(INDEX(resources!E:E,MATCH(B382,resources!B:B,0))),"fillme",
INDEX(resources!E:E,MATCH(B382,resources!B:B,0)))</f>
        <v>CAISO_Hydro</v>
      </c>
      <c r="N382" s="45">
        <f>IF(
ISNA(INDEX(resources!J:J,MATCH(B382,resources!B:B,0))),"fillme",
INDEX(resources!J:J,MATCH(B382,resources!B:B,0)))</f>
        <v>1</v>
      </c>
      <c r="O382" s="83" t="str">
        <f>IFERROR(INDEX(resources!K:K,MATCH(B382,resources!B:B,0)),"fillme")</f>
        <v>hydro</v>
      </c>
      <c r="P382" s="89" t="str">
        <f t="shared" si="96"/>
        <v>hydro_2029_9</v>
      </c>
      <c r="Q382" s="87">
        <f>INDEX(elcc!G:G,MATCH(P382,elcc!D:D,0))</f>
        <v>0.71</v>
      </c>
      <c r="R382" s="89">
        <f t="shared" si="97"/>
        <v>1</v>
      </c>
      <c r="S382" s="89" t="s">
        <v>6314</v>
      </c>
      <c r="T382" s="89" t="s">
        <v>6314</v>
      </c>
      <c r="U382" s="90" t="str">
        <f t="shared" si="98"/>
        <v>ok</v>
      </c>
      <c r="V382" s="63" t="str">
        <f>INDEX(resources!F:F,MATCH(B382,resources!B:B,0))</f>
        <v>physical</v>
      </c>
      <c r="W382" s="110">
        <f t="shared" si="99"/>
        <v>0</v>
      </c>
      <c r="X382" s="110">
        <f t="shared" si="100"/>
        <v>0</v>
      </c>
      <c r="Y382" s="110" t="str">
        <f t="shared" si="101"/>
        <v>COVERD_2_HCKHY1_energy_PCE40002_CONFIDENTIAL</v>
      </c>
      <c r="Z382" s="110">
        <f>IF(COUNTIFS($Y$2:Y382,Y382)=1,1,0)</f>
        <v>0</v>
      </c>
      <c r="AA382" s="110">
        <f>SUM($Z$2:Z382)*Z382</f>
        <v>0</v>
      </c>
      <c r="AB382" s="110">
        <f>COUNTIFS(resources!B:B,B382)</f>
        <v>1</v>
      </c>
      <c r="AC382" s="110">
        <f t="shared" si="102"/>
        <v>1</v>
      </c>
      <c r="AD382" s="110">
        <f t="shared" si="103"/>
        <v>1</v>
      </c>
      <c r="AE382" s="110">
        <f t="shared" si="104"/>
        <v>0</v>
      </c>
      <c r="AF382" s="110">
        <f t="shared" si="105"/>
        <v>1</v>
      </c>
      <c r="AG382" s="110">
        <f t="shared" si="106"/>
        <v>0</v>
      </c>
      <c r="AH382" s="110">
        <f t="shared" si="107"/>
        <v>0</v>
      </c>
      <c r="AI382" s="110">
        <f t="shared" si="108"/>
        <v>1</v>
      </c>
      <c r="AJ382" s="100">
        <f>ROW()</f>
        <v>382</v>
      </c>
      <c r="AK382" s="100" t="e">
        <f>INDEX('BadRows RECART'!$C$2:$C$1207,MATCH(monthly_gwh_mw!AJ382,'BadRows RECART'!$D$2:$D$1207,0))</f>
        <v>#N/A</v>
      </c>
    </row>
    <row r="383" spans="1:37" ht="20">
      <c r="A383" s="106" t="s">
        <v>3907</v>
      </c>
      <c r="B383" s="106" t="s">
        <v>1501</v>
      </c>
      <c r="C383" s="106" t="s">
        <v>6296</v>
      </c>
      <c r="D383" s="168">
        <v>2029</v>
      </c>
      <c r="E383" s="168">
        <v>10</v>
      </c>
      <c r="F383" s="199">
        <v>0</v>
      </c>
      <c r="G383" s="212" t="s">
        <v>6314</v>
      </c>
      <c r="H383" s="212" t="s">
        <v>6314</v>
      </c>
      <c r="I383" s="106" t="s">
        <v>556</v>
      </c>
      <c r="K383" s="83" t="s">
        <v>6314</v>
      </c>
      <c r="L383" s="83" t="s">
        <v>6314</v>
      </c>
      <c r="M383" s="45" t="str">
        <f>IF(
ISNA(INDEX(resources!E:E,MATCH(B383,resources!B:B,0))),"fillme",
INDEX(resources!E:E,MATCH(B383,resources!B:B,0)))</f>
        <v>CAISO_Hydro</v>
      </c>
      <c r="N383" s="45">
        <f>IF(
ISNA(INDEX(resources!J:J,MATCH(B383,resources!B:B,0))),"fillme",
INDEX(resources!J:J,MATCH(B383,resources!B:B,0)))</f>
        <v>1</v>
      </c>
      <c r="O383" s="83" t="str">
        <f>IFERROR(INDEX(resources!K:K,MATCH(B383,resources!B:B,0)),"fillme")</f>
        <v>hydro</v>
      </c>
      <c r="P383" s="89" t="str">
        <f t="shared" si="96"/>
        <v>hydro_2029_10</v>
      </c>
      <c r="Q383" s="87">
        <f>INDEX(elcc!G:G,MATCH(P383,elcc!D:D,0))</f>
        <v>0.64</v>
      </c>
      <c r="R383" s="89">
        <f t="shared" si="97"/>
        <v>1</v>
      </c>
      <c r="S383" s="89" t="s">
        <v>6314</v>
      </c>
      <c r="T383" s="89" t="s">
        <v>6314</v>
      </c>
      <c r="U383" s="90" t="str">
        <f t="shared" si="98"/>
        <v>ok</v>
      </c>
      <c r="V383" s="63" t="str">
        <f>INDEX(resources!F:F,MATCH(B383,resources!B:B,0))</f>
        <v>physical</v>
      </c>
      <c r="W383" s="110">
        <f t="shared" si="99"/>
        <v>0</v>
      </c>
      <c r="X383" s="110">
        <f t="shared" si="100"/>
        <v>0</v>
      </c>
      <c r="Y383" s="110" t="str">
        <f t="shared" si="101"/>
        <v>COVERD_2_HCKHY1_energy_PCE40002_CONFIDENTIAL</v>
      </c>
      <c r="Z383" s="110">
        <f>IF(COUNTIFS($Y$2:Y383,Y383)=1,1,0)</f>
        <v>0</v>
      </c>
      <c r="AA383" s="110">
        <f>SUM($Z$2:Z383)*Z383</f>
        <v>0</v>
      </c>
      <c r="AB383" s="110">
        <f>COUNTIFS(resources!B:B,B383)</f>
        <v>1</v>
      </c>
      <c r="AC383" s="110">
        <f t="shared" si="102"/>
        <v>1</v>
      </c>
      <c r="AD383" s="110">
        <f t="shared" si="103"/>
        <v>1</v>
      </c>
      <c r="AE383" s="110">
        <f t="shared" si="104"/>
        <v>0</v>
      </c>
      <c r="AF383" s="110">
        <f t="shared" si="105"/>
        <v>1</v>
      </c>
      <c r="AG383" s="110">
        <f t="shared" si="106"/>
        <v>0</v>
      </c>
      <c r="AH383" s="110">
        <f t="shared" si="107"/>
        <v>0</v>
      </c>
      <c r="AI383" s="110">
        <f t="shared" si="108"/>
        <v>1</v>
      </c>
      <c r="AJ383" s="100">
        <f>ROW()</f>
        <v>383</v>
      </c>
      <c r="AK383" s="100" t="e">
        <f>INDEX('BadRows RECART'!$C$2:$C$1207,MATCH(monthly_gwh_mw!AJ383,'BadRows RECART'!$D$2:$D$1207,0))</f>
        <v>#N/A</v>
      </c>
    </row>
    <row r="384" spans="1:37" ht="20">
      <c r="A384" s="106" t="s">
        <v>3907</v>
      </c>
      <c r="B384" s="106" t="s">
        <v>1501</v>
      </c>
      <c r="C384" s="106" t="s">
        <v>6296</v>
      </c>
      <c r="D384" s="168">
        <v>2029</v>
      </c>
      <c r="E384" s="168">
        <v>11</v>
      </c>
      <c r="F384" s="199">
        <v>0.11880000000000189</v>
      </c>
      <c r="G384" s="212" t="s">
        <v>6314</v>
      </c>
      <c r="H384" s="212" t="s">
        <v>6314</v>
      </c>
      <c r="I384" s="106" t="s">
        <v>556</v>
      </c>
      <c r="K384" s="83" t="s">
        <v>6314</v>
      </c>
      <c r="L384" s="83" t="s">
        <v>6314</v>
      </c>
      <c r="M384" s="45" t="str">
        <f>IF(
ISNA(INDEX(resources!E:E,MATCH(B384,resources!B:B,0))),"fillme",
INDEX(resources!E:E,MATCH(B384,resources!B:B,0)))</f>
        <v>CAISO_Hydro</v>
      </c>
      <c r="N384" s="45">
        <f>IF(
ISNA(INDEX(resources!J:J,MATCH(B384,resources!B:B,0))),"fillme",
INDEX(resources!J:J,MATCH(B384,resources!B:B,0)))</f>
        <v>1</v>
      </c>
      <c r="O384" s="83" t="str">
        <f>IFERROR(INDEX(resources!K:K,MATCH(B384,resources!B:B,0)),"fillme")</f>
        <v>hydro</v>
      </c>
      <c r="P384" s="89" t="str">
        <f t="shared" si="96"/>
        <v>hydro_2029_11</v>
      </c>
      <c r="Q384" s="87">
        <f>INDEX(elcc!G:G,MATCH(P384,elcc!D:D,0))</f>
        <v>0.56000000000000005</v>
      </c>
      <c r="R384" s="89">
        <f t="shared" si="97"/>
        <v>1</v>
      </c>
      <c r="S384" s="89" t="s">
        <v>6314</v>
      </c>
      <c r="T384" s="89" t="s">
        <v>6314</v>
      </c>
      <c r="U384" s="90" t="str">
        <f t="shared" si="98"/>
        <v>ok</v>
      </c>
      <c r="V384" s="63" t="str">
        <f>INDEX(resources!F:F,MATCH(B384,resources!B:B,0))</f>
        <v>physical</v>
      </c>
      <c r="W384" s="110">
        <f t="shared" si="99"/>
        <v>1</v>
      </c>
      <c r="X384" s="110">
        <f t="shared" si="100"/>
        <v>0</v>
      </c>
      <c r="Y384" s="110" t="str">
        <f t="shared" si="101"/>
        <v>COVERD_2_HCKHY1_energy_PCE40002_CONFIDENTIAL</v>
      </c>
      <c r="Z384" s="110">
        <f>IF(COUNTIFS($Y$2:Y384,Y384)=1,1,0)</f>
        <v>0</v>
      </c>
      <c r="AA384" s="110">
        <f>SUM($Z$2:Z384)*Z384</f>
        <v>0</v>
      </c>
      <c r="AB384" s="110">
        <f>COUNTIFS(resources!B:B,B384)</f>
        <v>1</v>
      </c>
      <c r="AC384" s="110">
        <f t="shared" si="102"/>
        <v>1</v>
      </c>
      <c r="AD384" s="110">
        <f t="shared" si="103"/>
        <v>1</v>
      </c>
      <c r="AE384" s="110">
        <f t="shared" si="104"/>
        <v>0</v>
      </c>
      <c r="AF384" s="110">
        <f t="shared" si="105"/>
        <v>1</v>
      </c>
      <c r="AG384" s="110">
        <f t="shared" si="106"/>
        <v>0</v>
      </c>
      <c r="AH384" s="110">
        <f t="shared" si="107"/>
        <v>0</v>
      </c>
      <c r="AI384" s="110">
        <f t="shared" si="108"/>
        <v>1</v>
      </c>
      <c r="AJ384" s="100">
        <f>ROW()</f>
        <v>384</v>
      </c>
      <c r="AK384" s="100" t="e">
        <f>INDEX('BadRows RECART'!$C$2:$C$1207,MATCH(monthly_gwh_mw!AJ384,'BadRows RECART'!$D$2:$D$1207,0))</f>
        <v>#N/A</v>
      </c>
    </row>
    <row r="385" spans="1:37" ht="20">
      <c r="A385" s="106" t="s">
        <v>3907</v>
      </c>
      <c r="B385" s="106" t="s">
        <v>1501</v>
      </c>
      <c r="C385" s="106" t="s">
        <v>6296</v>
      </c>
      <c r="D385" s="168">
        <v>2029</v>
      </c>
      <c r="E385" s="168">
        <v>12</v>
      </c>
      <c r="F385" s="199">
        <v>0.95863499999999091</v>
      </c>
      <c r="G385" s="212" t="s">
        <v>6314</v>
      </c>
      <c r="H385" s="212" t="s">
        <v>6314</v>
      </c>
      <c r="I385" s="106" t="s">
        <v>556</v>
      </c>
      <c r="K385" s="83" t="s">
        <v>6314</v>
      </c>
      <c r="L385" s="83" t="s">
        <v>6314</v>
      </c>
      <c r="M385" s="45" t="str">
        <f>IF(
ISNA(INDEX(resources!E:E,MATCH(B385,resources!B:B,0))),"fillme",
INDEX(resources!E:E,MATCH(B385,resources!B:B,0)))</f>
        <v>CAISO_Hydro</v>
      </c>
      <c r="N385" s="45">
        <f>IF(
ISNA(INDEX(resources!J:J,MATCH(B385,resources!B:B,0))),"fillme",
INDEX(resources!J:J,MATCH(B385,resources!B:B,0)))</f>
        <v>1</v>
      </c>
      <c r="O385" s="83" t="str">
        <f>IFERROR(INDEX(resources!K:K,MATCH(B385,resources!B:B,0)),"fillme")</f>
        <v>hydro</v>
      </c>
      <c r="P385" s="89" t="str">
        <f t="shared" si="96"/>
        <v>hydro_2029_12</v>
      </c>
      <c r="Q385" s="87">
        <f>INDEX(elcc!G:G,MATCH(P385,elcc!D:D,0))</f>
        <v>0.64</v>
      </c>
      <c r="R385" s="89">
        <f t="shared" si="97"/>
        <v>1</v>
      </c>
      <c r="S385" s="89" t="s">
        <v>6314</v>
      </c>
      <c r="T385" s="89" t="s">
        <v>6314</v>
      </c>
      <c r="U385" s="90" t="str">
        <f t="shared" si="98"/>
        <v>ok</v>
      </c>
      <c r="V385" s="63" t="str">
        <f>INDEX(resources!F:F,MATCH(B385,resources!B:B,0))</f>
        <v>physical</v>
      </c>
      <c r="W385" s="110">
        <f t="shared" si="99"/>
        <v>1</v>
      </c>
      <c r="X385" s="110">
        <f t="shared" si="100"/>
        <v>0</v>
      </c>
      <c r="Y385" s="110" t="str">
        <f t="shared" si="101"/>
        <v>COVERD_2_HCKHY1_energy_PCE40002_CONFIDENTIAL</v>
      </c>
      <c r="Z385" s="110">
        <f>IF(COUNTIFS($Y$2:Y385,Y385)=1,1,0)</f>
        <v>0</v>
      </c>
      <c r="AA385" s="110">
        <f>SUM($Z$2:Z385)*Z385</f>
        <v>0</v>
      </c>
      <c r="AB385" s="110">
        <f>COUNTIFS(resources!B:B,B385)</f>
        <v>1</v>
      </c>
      <c r="AC385" s="110">
        <f t="shared" si="102"/>
        <v>1</v>
      </c>
      <c r="AD385" s="110">
        <f t="shared" si="103"/>
        <v>1</v>
      </c>
      <c r="AE385" s="110">
        <f t="shared" si="104"/>
        <v>0</v>
      </c>
      <c r="AF385" s="110">
        <f t="shared" si="105"/>
        <v>1</v>
      </c>
      <c r="AG385" s="110">
        <f t="shared" si="106"/>
        <v>0</v>
      </c>
      <c r="AH385" s="110">
        <f t="shared" si="107"/>
        <v>0</v>
      </c>
      <c r="AI385" s="110">
        <f t="shared" si="108"/>
        <v>1</v>
      </c>
      <c r="AJ385" s="100">
        <f>ROW()</f>
        <v>385</v>
      </c>
      <c r="AK385" s="100" t="e">
        <f>INDEX('BadRows RECART'!$C$2:$C$1207,MATCH(monthly_gwh_mw!AJ385,'BadRows RECART'!$D$2:$D$1207,0))</f>
        <v>#N/A</v>
      </c>
    </row>
    <row r="386" spans="1:37" ht="20">
      <c r="A386" s="106" t="s">
        <v>3907</v>
      </c>
      <c r="B386" s="106" t="s">
        <v>1501</v>
      </c>
      <c r="C386" s="106" t="s">
        <v>6296</v>
      </c>
      <c r="D386" s="168">
        <v>2030</v>
      </c>
      <c r="E386" s="168">
        <v>1</v>
      </c>
      <c r="F386" s="199">
        <v>2.4942599999999802</v>
      </c>
      <c r="G386" s="212" t="s">
        <v>6314</v>
      </c>
      <c r="H386" s="212" t="s">
        <v>6314</v>
      </c>
      <c r="I386" s="106" t="s">
        <v>556</v>
      </c>
      <c r="K386" s="83" t="s">
        <v>6314</v>
      </c>
      <c r="L386" s="83" t="s">
        <v>6314</v>
      </c>
      <c r="M386" s="45" t="str">
        <f>IF(
ISNA(INDEX(resources!E:E,MATCH(B386,resources!B:B,0))),"fillme",
INDEX(resources!E:E,MATCH(B386,resources!B:B,0)))</f>
        <v>CAISO_Hydro</v>
      </c>
      <c r="N386" s="45">
        <f>IF(
ISNA(INDEX(resources!J:J,MATCH(B386,resources!B:B,0))),"fillme",
INDEX(resources!J:J,MATCH(B386,resources!B:B,0)))</f>
        <v>1</v>
      </c>
      <c r="O386" s="83" t="str">
        <f>IFERROR(INDEX(resources!K:K,MATCH(B386,resources!B:B,0)),"fillme")</f>
        <v>hydro</v>
      </c>
      <c r="P386" s="89" t="str">
        <f t="shared" si="96"/>
        <v>hydro_2030_1</v>
      </c>
      <c r="Q386" s="87">
        <f>INDEX(elcc!G:G,MATCH(P386,elcc!D:D,0))</f>
        <v>0.6</v>
      </c>
      <c r="R386" s="89">
        <f t="shared" si="97"/>
        <v>1</v>
      </c>
      <c r="S386" s="89" t="s">
        <v>6314</v>
      </c>
      <c r="T386" s="89" t="s">
        <v>6314</v>
      </c>
      <c r="U386" s="90" t="str">
        <f t="shared" si="98"/>
        <v>ok</v>
      </c>
      <c r="V386" s="63" t="str">
        <f>INDEX(resources!F:F,MATCH(B386,resources!B:B,0))</f>
        <v>physical</v>
      </c>
      <c r="W386" s="110">
        <f t="shared" si="99"/>
        <v>1</v>
      </c>
      <c r="X386" s="110">
        <f t="shared" si="100"/>
        <v>0</v>
      </c>
      <c r="Y386" s="110" t="str">
        <f t="shared" si="101"/>
        <v>COVERD_2_HCKHY1_energy_PCE40002_CONFIDENTIAL</v>
      </c>
      <c r="Z386" s="110">
        <f>IF(COUNTIFS($Y$2:Y386,Y386)=1,1,0)</f>
        <v>0</v>
      </c>
      <c r="AA386" s="110">
        <f>SUM($Z$2:Z386)*Z386</f>
        <v>0</v>
      </c>
      <c r="AB386" s="110">
        <f>COUNTIFS(resources!B:B,B386)</f>
        <v>1</v>
      </c>
      <c r="AC386" s="110">
        <f t="shared" si="102"/>
        <v>1</v>
      </c>
      <c r="AD386" s="110">
        <f t="shared" si="103"/>
        <v>1</v>
      </c>
      <c r="AE386" s="110">
        <f t="shared" si="104"/>
        <v>0</v>
      </c>
      <c r="AF386" s="110">
        <f t="shared" si="105"/>
        <v>1</v>
      </c>
      <c r="AG386" s="110">
        <f t="shared" si="106"/>
        <v>0</v>
      </c>
      <c r="AH386" s="110">
        <f t="shared" si="107"/>
        <v>0</v>
      </c>
      <c r="AI386" s="110">
        <f t="shared" si="108"/>
        <v>1</v>
      </c>
      <c r="AJ386" s="100">
        <f>ROW()</f>
        <v>386</v>
      </c>
      <c r="AK386" s="100" t="e">
        <f>INDEX('BadRows RECART'!$C$2:$C$1207,MATCH(monthly_gwh_mw!AJ386,'BadRows RECART'!$D$2:$D$1207,0))</f>
        <v>#N/A</v>
      </c>
    </row>
    <row r="387" spans="1:37" ht="20">
      <c r="A387" s="106" t="s">
        <v>3907</v>
      </c>
      <c r="B387" s="106" t="s">
        <v>1501</v>
      </c>
      <c r="C387" s="106" t="s">
        <v>6296</v>
      </c>
      <c r="D387" s="168">
        <v>2030</v>
      </c>
      <c r="E387" s="168">
        <v>2</v>
      </c>
      <c r="F387" s="199">
        <v>3.4171200000000197</v>
      </c>
      <c r="G387" s="212" t="s">
        <v>6314</v>
      </c>
      <c r="H387" s="212" t="s">
        <v>6314</v>
      </c>
      <c r="I387" s="106" t="s">
        <v>556</v>
      </c>
      <c r="K387" s="83" t="s">
        <v>6314</v>
      </c>
      <c r="L387" s="83" t="s">
        <v>6314</v>
      </c>
      <c r="M387" s="45" t="str">
        <f>IF(
ISNA(INDEX(resources!E:E,MATCH(B387,resources!B:B,0))),"fillme",
INDEX(resources!E:E,MATCH(B387,resources!B:B,0)))</f>
        <v>CAISO_Hydro</v>
      </c>
      <c r="N387" s="45">
        <f>IF(
ISNA(INDEX(resources!J:J,MATCH(B387,resources!B:B,0))),"fillme",
INDEX(resources!J:J,MATCH(B387,resources!B:B,0)))</f>
        <v>1</v>
      </c>
      <c r="O387" s="83" t="str">
        <f>IFERROR(INDEX(resources!K:K,MATCH(B387,resources!B:B,0)),"fillme")</f>
        <v>hydro</v>
      </c>
      <c r="P387" s="89" t="str">
        <f t="shared" si="96"/>
        <v>hydro_2030_2</v>
      </c>
      <c r="Q387" s="87">
        <f>INDEX(elcc!G:G,MATCH(P387,elcc!D:D,0))</f>
        <v>0.7</v>
      </c>
      <c r="R387" s="89">
        <f t="shared" si="97"/>
        <v>1</v>
      </c>
      <c r="S387" s="89" t="s">
        <v>6314</v>
      </c>
      <c r="T387" s="89" t="s">
        <v>6314</v>
      </c>
      <c r="U387" s="90" t="str">
        <f t="shared" si="98"/>
        <v>ok</v>
      </c>
      <c r="V387" s="63" t="str">
        <f>INDEX(resources!F:F,MATCH(B387,resources!B:B,0))</f>
        <v>physical</v>
      </c>
      <c r="W387" s="110">
        <f t="shared" si="99"/>
        <v>1</v>
      </c>
      <c r="X387" s="110">
        <f t="shared" si="100"/>
        <v>0</v>
      </c>
      <c r="Y387" s="110" t="str">
        <f t="shared" si="101"/>
        <v>COVERD_2_HCKHY1_energy_PCE40002_CONFIDENTIAL</v>
      </c>
      <c r="Z387" s="110">
        <f>IF(COUNTIFS($Y$2:Y387,Y387)=1,1,0)</f>
        <v>0</v>
      </c>
      <c r="AA387" s="110">
        <f>SUM($Z$2:Z387)*Z387</f>
        <v>0</v>
      </c>
      <c r="AB387" s="110">
        <f>COUNTIFS(resources!B:B,B387)</f>
        <v>1</v>
      </c>
      <c r="AC387" s="110">
        <f t="shared" si="102"/>
        <v>1</v>
      </c>
      <c r="AD387" s="110">
        <f t="shared" si="103"/>
        <v>1</v>
      </c>
      <c r="AE387" s="110">
        <f t="shared" si="104"/>
        <v>0</v>
      </c>
      <c r="AF387" s="110">
        <f t="shared" si="105"/>
        <v>1</v>
      </c>
      <c r="AG387" s="110">
        <f t="shared" si="106"/>
        <v>0</v>
      </c>
      <c r="AH387" s="110">
        <f t="shared" si="107"/>
        <v>0</v>
      </c>
      <c r="AI387" s="110">
        <f t="shared" si="108"/>
        <v>1</v>
      </c>
      <c r="AJ387" s="100">
        <f>ROW()</f>
        <v>387</v>
      </c>
      <c r="AK387" s="100" t="e">
        <f>INDEX('BadRows RECART'!$C$2:$C$1207,MATCH(monthly_gwh_mw!AJ387,'BadRows RECART'!$D$2:$D$1207,0))</f>
        <v>#N/A</v>
      </c>
    </row>
    <row r="388" spans="1:37" ht="20">
      <c r="A388" s="106" t="s">
        <v>3907</v>
      </c>
      <c r="B388" s="106" t="s">
        <v>1501</v>
      </c>
      <c r="C388" s="106" t="s">
        <v>6296</v>
      </c>
      <c r="D388" s="168">
        <v>2030</v>
      </c>
      <c r="E388" s="168">
        <v>3</v>
      </c>
      <c r="F388" s="199">
        <v>3.8055599999999279</v>
      </c>
      <c r="G388" s="212" t="s">
        <v>6314</v>
      </c>
      <c r="H388" s="212" t="s">
        <v>6314</v>
      </c>
      <c r="I388" s="106" t="s">
        <v>556</v>
      </c>
      <c r="K388" s="83" t="s">
        <v>6314</v>
      </c>
      <c r="L388" s="83" t="s">
        <v>6314</v>
      </c>
      <c r="M388" s="45" t="str">
        <f>IF(
ISNA(INDEX(resources!E:E,MATCH(B388,resources!B:B,0))),"fillme",
INDEX(resources!E:E,MATCH(B388,resources!B:B,0)))</f>
        <v>CAISO_Hydro</v>
      </c>
      <c r="N388" s="45">
        <f>IF(
ISNA(INDEX(resources!J:J,MATCH(B388,resources!B:B,0))),"fillme",
INDEX(resources!J:J,MATCH(B388,resources!B:B,0)))</f>
        <v>1</v>
      </c>
      <c r="O388" s="83" t="str">
        <f>IFERROR(INDEX(resources!K:K,MATCH(B388,resources!B:B,0)),"fillme")</f>
        <v>hydro</v>
      </c>
      <c r="P388" s="89" t="str">
        <f t="shared" si="96"/>
        <v>hydro_2030_3</v>
      </c>
      <c r="Q388" s="87">
        <f>INDEX(elcc!G:G,MATCH(P388,elcc!D:D,0))</f>
        <v>0.73</v>
      </c>
      <c r="R388" s="89">
        <f t="shared" si="97"/>
        <v>1</v>
      </c>
      <c r="S388" s="89" t="s">
        <v>6314</v>
      </c>
      <c r="T388" s="89" t="s">
        <v>6314</v>
      </c>
      <c r="U388" s="90" t="str">
        <f t="shared" si="98"/>
        <v>ok</v>
      </c>
      <c r="V388" s="63" t="str">
        <f>INDEX(resources!F:F,MATCH(B388,resources!B:B,0))</f>
        <v>physical</v>
      </c>
      <c r="W388" s="110">
        <f t="shared" si="99"/>
        <v>1</v>
      </c>
      <c r="X388" s="110">
        <f t="shared" si="100"/>
        <v>0</v>
      </c>
      <c r="Y388" s="110" t="str">
        <f t="shared" si="101"/>
        <v>COVERD_2_HCKHY1_energy_PCE40002_CONFIDENTIAL</v>
      </c>
      <c r="Z388" s="110">
        <f>IF(COUNTIFS($Y$2:Y388,Y388)=1,1,0)</f>
        <v>0</v>
      </c>
      <c r="AA388" s="110">
        <f>SUM($Z$2:Z388)*Z388</f>
        <v>0</v>
      </c>
      <c r="AB388" s="110">
        <f>COUNTIFS(resources!B:B,B388)</f>
        <v>1</v>
      </c>
      <c r="AC388" s="110">
        <f t="shared" si="102"/>
        <v>1</v>
      </c>
      <c r="AD388" s="110">
        <f t="shared" si="103"/>
        <v>1</v>
      </c>
      <c r="AE388" s="110">
        <f t="shared" si="104"/>
        <v>0</v>
      </c>
      <c r="AF388" s="110">
        <f t="shared" si="105"/>
        <v>1</v>
      </c>
      <c r="AG388" s="110">
        <f t="shared" si="106"/>
        <v>0</v>
      </c>
      <c r="AH388" s="110">
        <f t="shared" si="107"/>
        <v>0</v>
      </c>
      <c r="AI388" s="110">
        <f t="shared" si="108"/>
        <v>1</v>
      </c>
      <c r="AJ388" s="100">
        <f>ROW()</f>
        <v>388</v>
      </c>
      <c r="AK388" s="100" t="e">
        <f>INDEX('BadRows RECART'!$C$2:$C$1207,MATCH(monthly_gwh_mw!AJ388,'BadRows RECART'!$D$2:$D$1207,0))</f>
        <v>#N/A</v>
      </c>
    </row>
    <row r="389" spans="1:37" ht="20">
      <c r="A389" s="106" t="s">
        <v>3907</v>
      </c>
      <c r="B389" s="106" t="s">
        <v>1501</v>
      </c>
      <c r="C389" s="106" t="s">
        <v>6296</v>
      </c>
      <c r="D389" s="168">
        <v>2030</v>
      </c>
      <c r="E389" s="168">
        <v>4</v>
      </c>
      <c r="F389" s="199">
        <v>2.3922000000000176</v>
      </c>
      <c r="G389" s="212" t="s">
        <v>6314</v>
      </c>
      <c r="H389" s="212" t="s">
        <v>6314</v>
      </c>
      <c r="I389" s="106" t="s">
        <v>556</v>
      </c>
      <c r="K389" s="83" t="s">
        <v>6314</v>
      </c>
      <c r="L389" s="83" t="s">
        <v>6314</v>
      </c>
      <c r="M389" s="45" t="str">
        <f>IF(
ISNA(INDEX(resources!E:E,MATCH(B389,resources!B:B,0))),"fillme",
INDEX(resources!E:E,MATCH(B389,resources!B:B,0)))</f>
        <v>CAISO_Hydro</v>
      </c>
      <c r="N389" s="45">
        <f>IF(
ISNA(INDEX(resources!J:J,MATCH(B389,resources!B:B,0))),"fillme",
INDEX(resources!J:J,MATCH(B389,resources!B:B,0)))</f>
        <v>1</v>
      </c>
      <c r="O389" s="83" t="str">
        <f>IFERROR(INDEX(resources!K:K,MATCH(B389,resources!B:B,0)),"fillme")</f>
        <v>hydro</v>
      </c>
      <c r="P389" s="89" t="str">
        <f t="shared" si="96"/>
        <v>hydro_2030_4</v>
      </c>
      <c r="Q389" s="87">
        <f>INDEX(elcc!G:G,MATCH(P389,elcc!D:D,0))</f>
        <v>0.72</v>
      </c>
      <c r="R389" s="89">
        <f t="shared" si="97"/>
        <v>1</v>
      </c>
      <c r="S389" s="89" t="s">
        <v>6314</v>
      </c>
      <c r="T389" s="89" t="s">
        <v>6314</v>
      </c>
      <c r="U389" s="90" t="str">
        <f t="shared" si="98"/>
        <v>ok</v>
      </c>
      <c r="V389" s="63" t="str">
        <f>INDEX(resources!F:F,MATCH(B389,resources!B:B,0))</f>
        <v>physical</v>
      </c>
      <c r="W389" s="110">
        <f t="shared" si="99"/>
        <v>1</v>
      </c>
      <c r="X389" s="110">
        <f t="shared" si="100"/>
        <v>0</v>
      </c>
      <c r="Y389" s="110" t="str">
        <f t="shared" si="101"/>
        <v>COVERD_2_HCKHY1_energy_PCE40002_CONFIDENTIAL</v>
      </c>
      <c r="Z389" s="110">
        <f>IF(COUNTIFS($Y$2:Y389,Y389)=1,1,0)</f>
        <v>0</v>
      </c>
      <c r="AA389" s="110">
        <f>SUM($Z$2:Z389)*Z389</f>
        <v>0</v>
      </c>
      <c r="AB389" s="110">
        <f>COUNTIFS(resources!B:B,B389)</f>
        <v>1</v>
      </c>
      <c r="AC389" s="110">
        <f t="shared" si="102"/>
        <v>1</v>
      </c>
      <c r="AD389" s="110">
        <f t="shared" si="103"/>
        <v>1</v>
      </c>
      <c r="AE389" s="110">
        <f t="shared" si="104"/>
        <v>0</v>
      </c>
      <c r="AF389" s="110">
        <f t="shared" si="105"/>
        <v>1</v>
      </c>
      <c r="AG389" s="110">
        <f t="shared" si="106"/>
        <v>0</v>
      </c>
      <c r="AH389" s="110">
        <f t="shared" si="107"/>
        <v>0</v>
      </c>
      <c r="AI389" s="110">
        <f t="shared" si="108"/>
        <v>1</v>
      </c>
      <c r="AJ389" s="100">
        <f>ROW()</f>
        <v>389</v>
      </c>
      <c r="AK389" s="100" t="e">
        <f>INDEX('BadRows RECART'!$C$2:$C$1207,MATCH(monthly_gwh_mw!AJ389,'BadRows RECART'!$D$2:$D$1207,0))</f>
        <v>#N/A</v>
      </c>
    </row>
    <row r="390" spans="1:37" ht="20">
      <c r="A390" s="106" t="s">
        <v>3907</v>
      </c>
      <c r="B390" s="106" t="s">
        <v>1501</v>
      </c>
      <c r="C390" s="106" t="s">
        <v>6296</v>
      </c>
      <c r="D390" s="168">
        <v>2030</v>
      </c>
      <c r="E390" s="168">
        <v>5</v>
      </c>
      <c r="F390" s="199">
        <v>1.7800199999999848</v>
      </c>
      <c r="G390" s="212" t="s">
        <v>6314</v>
      </c>
      <c r="H390" s="212" t="s">
        <v>6314</v>
      </c>
      <c r="I390" s="106" t="s">
        <v>556</v>
      </c>
      <c r="K390" s="83" t="s">
        <v>6314</v>
      </c>
      <c r="L390" s="83" t="s">
        <v>6314</v>
      </c>
      <c r="M390" s="45" t="str">
        <f>IF(
ISNA(INDEX(resources!E:E,MATCH(B390,resources!B:B,0))),"fillme",
INDEX(resources!E:E,MATCH(B390,resources!B:B,0)))</f>
        <v>CAISO_Hydro</v>
      </c>
      <c r="N390" s="45">
        <f>IF(
ISNA(INDEX(resources!J:J,MATCH(B390,resources!B:B,0))),"fillme",
INDEX(resources!J:J,MATCH(B390,resources!B:B,0)))</f>
        <v>1</v>
      </c>
      <c r="O390" s="83" t="str">
        <f>IFERROR(INDEX(resources!K:K,MATCH(B390,resources!B:B,0)),"fillme")</f>
        <v>hydro</v>
      </c>
      <c r="P390" s="89" t="str">
        <f t="shared" si="96"/>
        <v>hydro_2030_5</v>
      </c>
      <c r="Q390" s="87">
        <f>INDEX(elcc!G:G,MATCH(P390,elcc!D:D,0))</f>
        <v>0.69</v>
      </c>
      <c r="R390" s="89">
        <f t="shared" si="97"/>
        <v>1</v>
      </c>
      <c r="S390" s="89" t="s">
        <v>6314</v>
      </c>
      <c r="T390" s="89" t="s">
        <v>6314</v>
      </c>
      <c r="U390" s="90" t="str">
        <f t="shared" si="98"/>
        <v>ok</v>
      </c>
      <c r="V390" s="63" t="str">
        <f>INDEX(resources!F:F,MATCH(B390,resources!B:B,0))</f>
        <v>physical</v>
      </c>
      <c r="W390" s="110">
        <f t="shared" si="99"/>
        <v>1</v>
      </c>
      <c r="X390" s="110">
        <f t="shared" si="100"/>
        <v>0</v>
      </c>
      <c r="Y390" s="110" t="str">
        <f t="shared" si="101"/>
        <v>COVERD_2_HCKHY1_energy_PCE40002_CONFIDENTIAL</v>
      </c>
      <c r="Z390" s="110">
        <f>IF(COUNTIFS($Y$2:Y390,Y390)=1,1,0)</f>
        <v>0</v>
      </c>
      <c r="AA390" s="110">
        <f>SUM($Z$2:Z390)*Z390</f>
        <v>0</v>
      </c>
      <c r="AB390" s="110">
        <f>COUNTIFS(resources!B:B,B390)</f>
        <v>1</v>
      </c>
      <c r="AC390" s="110">
        <f t="shared" si="102"/>
        <v>1</v>
      </c>
      <c r="AD390" s="110">
        <f t="shared" si="103"/>
        <v>1</v>
      </c>
      <c r="AE390" s="110">
        <f t="shared" si="104"/>
        <v>0</v>
      </c>
      <c r="AF390" s="110">
        <f t="shared" si="105"/>
        <v>1</v>
      </c>
      <c r="AG390" s="110">
        <f t="shared" si="106"/>
        <v>0</v>
      </c>
      <c r="AH390" s="110">
        <f t="shared" si="107"/>
        <v>0</v>
      </c>
      <c r="AI390" s="110">
        <f t="shared" si="108"/>
        <v>1</v>
      </c>
      <c r="AJ390" s="100">
        <f>ROW()</f>
        <v>390</v>
      </c>
      <c r="AK390" s="100" t="e">
        <f>INDEX('BadRows RECART'!$C$2:$C$1207,MATCH(monthly_gwh_mw!AJ390,'BadRows RECART'!$D$2:$D$1207,0))</f>
        <v>#N/A</v>
      </c>
    </row>
    <row r="391" spans="1:37" ht="20">
      <c r="A391" s="106" t="s">
        <v>3907</v>
      </c>
      <c r="B391" s="106" t="s">
        <v>1501</v>
      </c>
      <c r="C391" s="106" t="s">
        <v>6296</v>
      </c>
      <c r="D391" s="168">
        <v>2030</v>
      </c>
      <c r="E391" s="168">
        <v>6</v>
      </c>
      <c r="F391" s="199">
        <v>1.3878000000000057</v>
      </c>
      <c r="G391" s="212" t="s">
        <v>6314</v>
      </c>
      <c r="H391" s="212" t="s">
        <v>6314</v>
      </c>
      <c r="I391" s="106" t="s">
        <v>556</v>
      </c>
      <c r="K391" s="83" t="s">
        <v>6314</v>
      </c>
      <c r="L391" s="83" t="s">
        <v>6314</v>
      </c>
      <c r="M391" s="45" t="str">
        <f>IF(
ISNA(INDEX(resources!E:E,MATCH(B391,resources!B:B,0))),"fillme",
INDEX(resources!E:E,MATCH(B391,resources!B:B,0)))</f>
        <v>CAISO_Hydro</v>
      </c>
      <c r="N391" s="45">
        <f>IF(
ISNA(INDEX(resources!J:J,MATCH(B391,resources!B:B,0))),"fillme",
INDEX(resources!J:J,MATCH(B391,resources!B:B,0)))</f>
        <v>1</v>
      </c>
      <c r="O391" s="83" t="str">
        <f>IFERROR(INDEX(resources!K:K,MATCH(B391,resources!B:B,0)),"fillme")</f>
        <v>hydro</v>
      </c>
      <c r="P391" s="89" t="str">
        <f t="shared" si="96"/>
        <v>hydro_2030_6</v>
      </c>
      <c r="Q391" s="87">
        <f>INDEX(elcc!G:G,MATCH(P391,elcc!D:D,0))</f>
        <v>0.74</v>
      </c>
      <c r="R391" s="89">
        <f t="shared" si="97"/>
        <v>1</v>
      </c>
      <c r="S391" s="89" t="s">
        <v>6314</v>
      </c>
      <c r="T391" s="89" t="s">
        <v>6314</v>
      </c>
      <c r="U391" s="90" t="str">
        <f t="shared" si="98"/>
        <v>ok</v>
      </c>
      <c r="V391" s="63" t="str">
        <f>INDEX(resources!F:F,MATCH(B391,resources!B:B,0))</f>
        <v>physical</v>
      </c>
      <c r="W391" s="110">
        <f t="shared" si="99"/>
        <v>1</v>
      </c>
      <c r="X391" s="110">
        <f t="shared" si="100"/>
        <v>0</v>
      </c>
      <c r="Y391" s="110" t="str">
        <f t="shared" si="101"/>
        <v>COVERD_2_HCKHY1_energy_PCE40002_CONFIDENTIAL</v>
      </c>
      <c r="Z391" s="110">
        <f>IF(COUNTIFS($Y$2:Y391,Y391)=1,1,0)</f>
        <v>0</v>
      </c>
      <c r="AA391" s="110">
        <f>SUM($Z$2:Z391)*Z391</f>
        <v>0</v>
      </c>
      <c r="AB391" s="110">
        <f>COUNTIFS(resources!B:B,B391)</f>
        <v>1</v>
      </c>
      <c r="AC391" s="110">
        <f t="shared" si="102"/>
        <v>1</v>
      </c>
      <c r="AD391" s="110">
        <f t="shared" si="103"/>
        <v>1</v>
      </c>
      <c r="AE391" s="110">
        <f t="shared" si="104"/>
        <v>0</v>
      </c>
      <c r="AF391" s="110">
        <f t="shared" si="105"/>
        <v>1</v>
      </c>
      <c r="AG391" s="110">
        <f t="shared" si="106"/>
        <v>0</v>
      </c>
      <c r="AH391" s="110">
        <f t="shared" si="107"/>
        <v>0</v>
      </c>
      <c r="AI391" s="110">
        <f t="shared" si="108"/>
        <v>1</v>
      </c>
      <c r="AJ391" s="100">
        <f>ROW()</f>
        <v>391</v>
      </c>
      <c r="AK391" s="100" t="e">
        <f>INDEX('BadRows RECART'!$C$2:$C$1207,MATCH(monthly_gwh_mw!AJ391,'BadRows RECART'!$D$2:$D$1207,0))</f>
        <v>#N/A</v>
      </c>
    </row>
    <row r="392" spans="1:37" ht="20">
      <c r="A392" s="106" t="s">
        <v>3907</v>
      </c>
      <c r="B392" s="106" t="s">
        <v>1501</v>
      </c>
      <c r="C392" s="106" t="s">
        <v>6296</v>
      </c>
      <c r="D392" s="168">
        <v>2030</v>
      </c>
      <c r="E392" s="168">
        <v>7</v>
      </c>
      <c r="F392" s="199">
        <v>0.10601999999999934</v>
      </c>
      <c r="G392" s="212" t="s">
        <v>6314</v>
      </c>
      <c r="H392" s="212" t="s">
        <v>6314</v>
      </c>
      <c r="I392" s="106" t="s">
        <v>556</v>
      </c>
      <c r="K392" s="83" t="s">
        <v>6314</v>
      </c>
      <c r="L392" s="83" t="s">
        <v>6314</v>
      </c>
      <c r="M392" s="45" t="str">
        <f>IF(
ISNA(INDEX(resources!E:E,MATCH(B392,resources!B:B,0))),"fillme",
INDEX(resources!E:E,MATCH(B392,resources!B:B,0)))</f>
        <v>CAISO_Hydro</v>
      </c>
      <c r="N392" s="45">
        <f>IF(
ISNA(INDEX(resources!J:J,MATCH(B392,resources!B:B,0))),"fillme",
INDEX(resources!J:J,MATCH(B392,resources!B:B,0)))</f>
        <v>1</v>
      </c>
      <c r="O392" s="83" t="str">
        <f>IFERROR(INDEX(resources!K:K,MATCH(B392,resources!B:B,0)),"fillme")</f>
        <v>hydro</v>
      </c>
      <c r="P392" s="89" t="str">
        <f t="shared" si="96"/>
        <v>hydro_2030_7</v>
      </c>
      <c r="Q392" s="87">
        <f>INDEX(elcc!G:G,MATCH(P392,elcc!D:D,0))</f>
        <v>0.73</v>
      </c>
      <c r="R392" s="89">
        <f t="shared" si="97"/>
        <v>1</v>
      </c>
      <c r="S392" s="89" t="s">
        <v>6314</v>
      </c>
      <c r="T392" s="89" t="s">
        <v>6314</v>
      </c>
      <c r="U392" s="90" t="str">
        <f t="shared" si="98"/>
        <v>ok</v>
      </c>
      <c r="V392" s="63" t="str">
        <f>INDEX(resources!F:F,MATCH(B392,resources!B:B,0))</f>
        <v>physical</v>
      </c>
      <c r="W392" s="110">
        <f t="shared" si="99"/>
        <v>1</v>
      </c>
      <c r="X392" s="110">
        <f t="shared" si="100"/>
        <v>0</v>
      </c>
      <c r="Y392" s="110" t="str">
        <f t="shared" si="101"/>
        <v>COVERD_2_HCKHY1_energy_PCE40002_CONFIDENTIAL</v>
      </c>
      <c r="Z392" s="110">
        <f>IF(COUNTIFS($Y$2:Y392,Y392)=1,1,0)</f>
        <v>0</v>
      </c>
      <c r="AA392" s="110">
        <f>SUM($Z$2:Z392)*Z392</f>
        <v>0</v>
      </c>
      <c r="AB392" s="110">
        <f>COUNTIFS(resources!B:B,B392)</f>
        <v>1</v>
      </c>
      <c r="AC392" s="110">
        <f t="shared" si="102"/>
        <v>1</v>
      </c>
      <c r="AD392" s="110">
        <f t="shared" si="103"/>
        <v>1</v>
      </c>
      <c r="AE392" s="110">
        <f t="shared" si="104"/>
        <v>0</v>
      </c>
      <c r="AF392" s="110">
        <f t="shared" si="105"/>
        <v>1</v>
      </c>
      <c r="AG392" s="110">
        <f t="shared" si="106"/>
        <v>0</v>
      </c>
      <c r="AH392" s="110">
        <f t="shared" si="107"/>
        <v>0</v>
      </c>
      <c r="AI392" s="110">
        <f t="shared" si="108"/>
        <v>1</v>
      </c>
      <c r="AJ392" s="100">
        <f>ROW()</f>
        <v>392</v>
      </c>
      <c r="AK392" s="100" t="e">
        <f>INDEX('BadRows RECART'!$C$2:$C$1207,MATCH(monthly_gwh_mw!AJ392,'BadRows RECART'!$D$2:$D$1207,0))</f>
        <v>#N/A</v>
      </c>
    </row>
    <row r="393" spans="1:37" ht="20">
      <c r="A393" s="106" t="s">
        <v>3907</v>
      </c>
      <c r="B393" s="106" t="s">
        <v>1501</v>
      </c>
      <c r="C393" s="106" t="s">
        <v>6296</v>
      </c>
      <c r="D393" s="168">
        <v>2030</v>
      </c>
      <c r="E393" s="168">
        <v>8</v>
      </c>
      <c r="F393" s="199">
        <v>3.9060000000000941E-2</v>
      </c>
      <c r="G393" s="212" t="s">
        <v>6314</v>
      </c>
      <c r="H393" s="212" t="s">
        <v>6314</v>
      </c>
      <c r="I393" s="106" t="s">
        <v>556</v>
      </c>
      <c r="K393" s="83" t="s">
        <v>6314</v>
      </c>
      <c r="L393" s="83" t="s">
        <v>6314</v>
      </c>
      <c r="M393" s="45" t="str">
        <f>IF(
ISNA(INDEX(resources!E:E,MATCH(B393,resources!B:B,0))),"fillme",
INDEX(resources!E:E,MATCH(B393,resources!B:B,0)))</f>
        <v>CAISO_Hydro</v>
      </c>
      <c r="N393" s="45">
        <f>IF(
ISNA(INDEX(resources!J:J,MATCH(B393,resources!B:B,0))),"fillme",
INDEX(resources!J:J,MATCH(B393,resources!B:B,0)))</f>
        <v>1</v>
      </c>
      <c r="O393" s="83" t="str">
        <f>IFERROR(INDEX(resources!K:K,MATCH(B393,resources!B:B,0)),"fillme")</f>
        <v>hydro</v>
      </c>
      <c r="P393" s="89" t="str">
        <f t="shared" si="96"/>
        <v>hydro_2030_8</v>
      </c>
      <c r="Q393" s="87">
        <f>INDEX(elcc!G:G,MATCH(P393,elcc!D:D,0))</f>
        <v>0.72</v>
      </c>
      <c r="R393" s="89">
        <f t="shared" si="97"/>
        <v>1</v>
      </c>
      <c r="S393" s="89" t="s">
        <v>6314</v>
      </c>
      <c r="T393" s="89" t="s">
        <v>6314</v>
      </c>
      <c r="U393" s="90" t="str">
        <f t="shared" si="98"/>
        <v>ok</v>
      </c>
      <c r="V393" s="63" t="str">
        <f>INDEX(resources!F:F,MATCH(B393,resources!B:B,0))</f>
        <v>physical</v>
      </c>
      <c r="W393" s="110">
        <f t="shared" si="99"/>
        <v>1</v>
      </c>
      <c r="X393" s="110">
        <f t="shared" si="100"/>
        <v>0</v>
      </c>
      <c r="Y393" s="110" t="str">
        <f t="shared" si="101"/>
        <v>COVERD_2_HCKHY1_energy_PCE40002_CONFIDENTIAL</v>
      </c>
      <c r="Z393" s="110">
        <f>IF(COUNTIFS($Y$2:Y393,Y393)=1,1,0)</f>
        <v>0</v>
      </c>
      <c r="AA393" s="110">
        <f>SUM($Z$2:Z393)*Z393</f>
        <v>0</v>
      </c>
      <c r="AB393" s="110">
        <f>COUNTIFS(resources!B:B,B393)</f>
        <v>1</v>
      </c>
      <c r="AC393" s="110">
        <f t="shared" si="102"/>
        <v>1</v>
      </c>
      <c r="AD393" s="110">
        <f t="shared" si="103"/>
        <v>1</v>
      </c>
      <c r="AE393" s="110">
        <f t="shared" si="104"/>
        <v>0</v>
      </c>
      <c r="AF393" s="110">
        <f t="shared" si="105"/>
        <v>1</v>
      </c>
      <c r="AG393" s="110">
        <f t="shared" si="106"/>
        <v>0</v>
      </c>
      <c r="AH393" s="110">
        <f t="shared" si="107"/>
        <v>0</v>
      </c>
      <c r="AI393" s="110">
        <f t="shared" si="108"/>
        <v>1</v>
      </c>
      <c r="AJ393" s="100">
        <f>ROW()</f>
        <v>393</v>
      </c>
      <c r="AK393" s="100" t="e">
        <f>INDEX('BadRows RECART'!$C$2:$C$1207,MATCH(monthly_gwh_mw!AJ393,'BadRows RECART'!$D$2:$D$1207,0))</f>
        <v>#N/A</v>
      </c>
    </row>
    <row r="394" spans="1:37" ht="20">
      <c r="A394" s="106" t="s">
        <v>3907</v>
      </c>
      <c r="B394" s="106" t="s">
        <v>1501</v>
      </c>
      <c r="C394" s="106" t="s">
        <v>6296</v>
      </c>
      <c r="D394" s="168">
        <v>2030</v>
      </c>
      <c r="E394" s="168">
        <v>9</v>
      </c>
      <c r="F394" s="199">
        <v>0</v>
      </c>
      <c r="G394" s="212" t="s">
        <v>6314</v>
      </c>
      <c r="H394" s="212" t="s">
        <v>6314</v>
      </c>
      <c r="I394" s="106" t="s">
        <v>556</v>
      </c>
      <c r="K394" s="83" t="s">
        <v>6314</v>
      </c>
      <c r="L394" s="83" t="s">
        <v>6314</v>
      </c>
      <c r="M394" s="45" t="str">
        <f>IF(
ISNA(INDEX(resources!E:E,MATCH(B394,resources!B:B,0))),"fillme",
INDEX(resources!E:E,MATCH(B394,resources!B:B,0)))</f>
        <v>CAISO_Hydro</v>
      </c>
      <c r="N394" s="45">
        <f>IF(
ISNA(INDEX(resources!J:J,MATCH(B394,resources!B:B,0))),"fillme",
INDEX(resources!J:J,MATCH(B394,resources!B:B,0)))</f>
        <v>1</v>
      </c>
      <c r="O394" s="83" t="str">
        <f>IFERROR(INDEX(resources!K:K,MATCH(B394,resources!B:B,0)),"fillme")</f>
        <v>hydro</v>
      </c>
      <c r="P394" s="89" t="str">
        <f t="shared" si="96"/>
        <v>hydro_2030_9</v>
      </c>
      <c r="Q394" s="87">
        <f>INDEX(elcc!G:G,MATCH(P394,elcc!D:D,0))</f>
        <v>0.71</v>
      </c>
      <c r="R394" s="89">
        <f t="shared" si="97"/>
        <v>1</v>
      </c>
      <c r="S394" s="89" t="s">
        <v>6314</v>
      </c>
      <c r="T394" s="89" t="s">
        <v>6314</v>
      </c>
      <c r="U394" s="90" t="str">
        <f t="shared" si="98"/>
        <v>ok</v>
      </c>
      <c r="V394" s="63" t="str">
        <f>INDEX(resources!F:F,MATCH(B394,resources!B:B,0))</f>
        <v>physical</v>
      </c>
      <c r="W394" s="110">
        <f t="shared" si="99"/>
        <v>0</v>
      </c>
      <c r="X394" s="110">
        <f t="shared" si="100"/>
        <v>0</v>
      </c>
      <c r="Y394" s="110" t="str">
        <f t="shared" si="101"/>
        <v>COVERD_2_HCKHY1_energy_PCE40002_CONFIDENTIAL</v>
      </c>
      <c r="Z394" s="110">
        <f>IF(COUNTIFS($Y$2:Y394,Y394)=1,1,0)</f>
        <v>0</v>
      </c>
      <c r="AA394" s="110">
        <f>SUM($Z$2:Z394)*Z394</f>
        <v>0</v>
      </c>
      <c r="AB394" s="110">
        <f>COUNTIFS(resources!B:B,B394)</f>
        <v>1</v>
      </c>
      <c r="AC394" s="110">
        <f t="shared" si="102"/>
        <v>1</v>
      </c>
      <c r="AD394" s="110">
        <f t="shared" si="103"/>
        <v>1</v>
      </c>
      <c r="AE394" s="110">
        <f t="shared" si="104"/>
        <v>0</v>
      </c>
      <c r="AF394" s="110">
        <f t="shared" si="105"/>
        <v>1</v>
      </c>
      <c r="AG394" s="110">
        <f t="shared" si="106"/>
        <v>0</v>
      </c>
      <c r="AH394" s="110">
        <f t="shared" si="107"/>
        <v>0</v>
      </c>
      <c r="AI394" s="110">
        <f t="shared" si="108"/>
        <v>1</v>
      </c>
      <c r="AJ394" s="100">
        <f>ROW()</f>
        <v>394</v>
      </c>
      <c r="AK394" s="100" t="e">
        <f>INDEX('BadRows RECART'!$C$2:$C$1207,MATCH(monthly_gwh_mw!AJ394,'BadRows RECART'!$D$2:$D$1207,0))</f>
        <v>#N/A</v>
      </c>
    </row>
    <row r="395" spans="1:37" ht="20">
      <c r="A395" s="106" t="s">
        <v>3907</v>
      </c>
      <c r="B395" s="106" t="s">
        <v>1501</v>
      </c>
      <c r="C395" s="106" t="s">
        <v>6296</v>
      </c>
      <c r="D395" s="168">
        <v>2030</v>
      </c>
      <c r="E395" s="168">
        <v>10</v>
      </c>
      <c r="F395" s="199">
        <v>0</v>
      </c>
      <c r="G395" s="212" t="s">
        <v>6314</v>
      </c>
      <c r="H395" s="212" t="s">
        <v>6314</v>
      </c>
      <c r="I395" s="106" t="s">
        <v>556</v>
      </c>
      <c r="K395" s="83" t="s">
        <v>6314</v>
      </c>
      <c r="L395" s="83" t="s">
        <v>6314</v>
      </c>
      <c r="M395" s="45" t="str">
        <f>IF(
ISNA(INDEX(resources!E:E,MATCH(B395,resources!B:B,0))),"fillme",
INDEX(resources!E:E,MATCH(B395,resources!B:B,0)))</f>
        <v>CAISO_Hydro</v>
      </c>
      <c r="N395" s="45">
        <f>IF(
ISNA(INDEX(resources!J:J,MATCH(B395,resources!B:B,0))),"fillme",
INDEX(resources!J:J,MATCH(B395,resources!B:B,0)))</f>
        <v>1</v>
      </c>
      <c r="O395" s="83" t="str">
        <f>IFERROR(INDEX(resources!K:K,MATCH(B395,resources!B:B,0)),"fillme")</f>
        <v>hydro</v>
      </c>
      <c r="P395" s="89" t="str">
        <f t="shared" si="96"/>
        <v>hydro_2030_10</v>
      </c>
      <c r="Q395" s="87">
        <f>INDEX(elcc!G:G,MATCH(P395,elcc!D:D,0))</f>
        <v>0.64</v>
      </c>
      <c r="R395" s="89">
        <f t="shared" si="97"/>
        <v>1</v>
      </c>
      <c r="S395" s="89" t="s">
        <v>6314</v>
      </c>
      <c r="T395" s="89" t="s">
        <v>6314</v>
      </c>
      <c r="U395" s="90" t="str">
        <f t="shared" si="98"/>
        <v>ok</v>
      </c>
      <c r="V395" s="63" t="str">
        <f>INDEX(resources!F:F,MATCH(B395,resources!B:B,0))</f>
        <v>physical</v>
      </c>
      <c r="W395" s="110">
        <f t="shared" si="99"/>
        <v>0</v>
      </c>
      <c r="X395" s="110">
        <f t="shared" si="100"/>
        <v>0</v>
      </c>
      <c r="Y395" s="110" t="str">
        <f t="shared" si="101"/>
        <v>COVERD_2_HCKHY1_energy_PCE40002_CONFIDENTIAL</v>
      </c>
      <c r="Z395" s="110">
        <f>IF(COUNTIFS($Y$2:Y395,Y395)=1,1,0)</f>
        <v>0</v>
      </c>
      <c r="AA395" s="110">
        <f>SUM($Z$2:Z395)*Z395</f>
        <v>0</v>
      </c>
      <c r="AB395" s="110">
        <f>COUNTIFS(resources!B:B,B395)</f>
        <v>1</v>
      </c>
      <c r="AC395" s="110">
        <f t="shared" si="102"/>
        <v>1</v>
      </c>
      <c r="AD395" s="110">
        <f t="shared" si="103"/>
        <v>1</v>
      </c>
      <c r="AE395" s="110">
        <f t="shared" si="104"/>
        <v>0</v>
      </c>
      <c r="AF395" s="110">
        <f t="shared" si="105"/>
        <v>1</v>
      </c>
      <c r="AG395" s="110">
        <f t="shared" si="106"/>
        <v>0</v>
      </c>
      <c r="AH395" s="110">
        <f t="shared" si="107"/>
        <v>0</v>
      </c>
      <c r="AI395" s="110">
        <f t="shared" si="108"/>
        <v>1</v>
      </c>
      <c r="AJ395" s="100">
        <f>ROW()</f>
        <v>395</v>
      </c>
      <c r="AK395" s="100" t="e">
        <f>INDEX('BadRows RECART'!$C$2:$C$1207,MATCH(monthly_gwh_mw!AJ395,'BadRows RECART'!$D$2:$D$1207,0))</f>
        <v>#N/A</v>
      </c>
    </row>
    <row r="396" spans="1:37" ht="20">
      <c r="A396" s="106" t="s">
        <v>3907</v>
      </c>
      <c r="B396" s="106" t="s">
        <v>1501</v>
      </c>
      <c r="C396" s="106" t="s">
        <v>6296</v>
      </c>
      <c r="D396" s="168">
        <v>2030</v>
      </c>
      <c r="E396" s="168">
        <v>11</v>
      </c>
      <c r="F396" s="199">
        <v>0.11880000000000189</v>
      </c>
      <c r="G396" s="212" t="s">
        <v>6314</v>
      </c>
      <c r="H396" s="212" t="s">
        <v>6314</v>
      </c>
      <c r="I396" s="106" t="s">
        <v>556</v>
      </c>
      <c r="K396" s="83" t="s">
        <v>6314</v>
      </c>
      <c r="L396" s="83" t="s">
        <v>6314</v>
      </c>
      <c r="M396" s="45" t="str">
        <f>IF(
ISNA(INDEX(resources!E:E,MATCH(B396,resources!B:B,0))),"fillme",
INDEX(resources!E:E,MATCH(B396,resources!B:B,0)))</f>
        <v>CAISO_Hydro</v>
      </c>
      <c r="N396" s="45">
        <f>IF(
ISNA(INDEX(resources!J:J,MATCH(B396,resources!B:B,0))),"fillme",
INDEX(resources!J:J,MATCH(B396,resources!B:B,0)))</f>
        <v>1</v>
      </c>
      <c r="O396" s="83" t="str">
        <f>IFERROR(INDEX(resources!K:K,MATCH(B396,resources!B:B,0)),"fillme")</f>
        <v>hydro</v>
      </c>
      <c r="P396" s="89" t="str">
        <f t="shared" si="96"/>
        <v>hydro_2030_11</v>
      </c>
      <c r="Q396" s="87">
        <f>INDEX(elcc!G:G,MATCH(P396,elcc!D:D,0))</f>
        <v>0.56000000000000005</v>
      </c>
      <c r="R396" s="89">
        <f t="shared" si="97"/>
        <v>1</v>
      </c>
      <c r="S396" s="89" t="s">
        <v>6314</v>
      </c>
      <c r="T396" s="89" t="s">
        <v>6314</v>
      </c>
      <c r="U396" s="90" t="str">
        <f t="shared" si="98"/>
        <v>ok</v>
      </c>
      <c r="V396" s="63" t="str">
        <f>INDEX(resources!F:F,MATCH(B396,resources!B:B,0))</f>
        <v>physical</v>
      </c>
      <c r="W396" s="110">
        <f t="shared" si="99"/>
        <v>1</v>
      </c>
      <c r="X396" s="110">
        <f t="shared" si="100"/>
        <v>0</v>
      </c>
      <c r="Y396" s="110" t="str">
        <f t="shared" si="101"/>
        <v>COVERD_2_HCKHY1_energy_PCE40002_CONFIDENTIAL</v>
      </c>
      <c r="Z396" s="110">
        <f>IF(COUNTIFS($Y$2:Y396,Y396)=1,1,0)</f>
        <v>0</v>
      </c>
      <c r="AA396" s="110">
        <f>SUM($Z$2:Z396)*Z396</f>
        <v>0</v>
      </c>
      <c r="AB396" s="110">
        <f>COUNTIFS(resources!B:B,B396)</f>
        <v>1</v>
      </c>
      <c r="AC396" s="110">
        <f t="shared" si="102"/>
        <v>1</v>
      </c>
      <c r="AD396" s="110">
        <f t="shared" si="103"/>
        <v>1</v>
      </c>
      <c r="AE396" s="110">
        <f t="shared" si="104"/>
        <v>0</v>
      </c>
      <c r="AF396" s="110">
        <f t="shared" si="105"/>
        <v>1</v>
      </c>
      <c r="AG396" s="110">
        <f t="shared" si="106"/>
        <v>0</v>
      </c>
      <c r="AH396" s="110">
        <f t="shared" si="107"/>
        <v>0</v>
      </c>
      <c r="AI396" s="110">
        <f t="shared" si="108"/>
        <v>1</v>
      </c>
      <c r="AJ396" s="100">
        <f>ROW()</f>
        <v>396</v>
      </c>
      <c r="AK396" s="100" t="e">
        <f>INDEX('BadRows RECART'!$C$2:$C$1207,MATCH(monthly_gwh_mw!AJ396,'BadRows RECART'!$D$2:$D$1207,0))</f>
        <v>#N/A</v>
      </c>
    </row>
    <row r="397" spans="1:37" ht="20">
      <c r="A397" s="106" t="s">
        <v>3907</v>
      </c>
      <c r="B397" s="106" t="s">
        <v>1501</v>
      </c>
      <c r="C397" s="106" t="s">
        <v>6296</v>
      </c>
      <c r="D397" s="168">
        <v>2030</v>
      </c>
      <c r="E397" s="168">
        <v>12</v>
      </c>
      <c r="F397" s="199">
        <v>0.95863499999999091</v>
      </c>
      <c r="G397" s="212" t="s">
        <v>6314</v>
      </c>
      <c r="H397" s="212" t="s">
        <v>6314</v>
      </c>
      <c r="I397" s="106" t="s">
        <v>556</v>
      </c>
      <c r="K397" s="83" t="s">
        <v>6314</v>
      </c>
      <c r="L397" s="83" t="s">
        <v>6314</v>
      </c>
      <c r="M397" s="45" t="str">
        <f>IF(
ISNA(INDEX(resources!E:E,MATCH(B397,resources!B:B,0))),"fillme",
INDEX(resources!E:E,MATCH(B397,resources!B:B,0)))</f>
        <v>CAISO_Hydro</v>
      </c>
      <c r="N397" s="45">
        <f>IF(
ISNA(INDEX(resources!J:J,MATCH(B397,resources!B:B,0))),"fillme",
INDEX(resources!J:J,MATCH(B397,resources!B:B,0)))</f>
        <v>1</v>
      </c>
      <c r="O397" s="83" t="str">
        <f>IFERROR(INDEX(resources!K:K,MATCH(B397,resources!B:B,0)),"fillme")</f>
        <v>hydro</v>
      </c>
      <c r="P397" s="89" t="str">
        <f t="shared" si="96"/>
        <v>hydro_2030_12</v>
      </c>
      <c r="Q397" s="87">
        <f>INDEX(elcc!G:G,MATCH(P397,elcc!D:D,0))</f>
        <v>0.64</v>
      </c>
      <c r="R397" s="89">
        <f t="shared" si="97"/>
        <v>1</v>
      </c>
      <c r="S397" s="89" t="s">
        <v>6314</v>
      </c>
      <c r="T397" s="89" t="s">
        <v>6314</v>
      </c>
      <c r="U397" s="90" t="str">
        <f t="shared" si="98"/>
        <v>ok</v>
      </c>
      <c r="V397" s="63" t="str">
        <f>INDEX(resources!F:F,MATCH(B397,resources!B:B,0))</f>
        <v>physical</v>
      </c>
      <c r="W397" s="110">
        <f t="shared" si="99"/>
        <v>1</v>
      </c>
      <c r="X397" s="110">
        <f t="shared" si="100"/>
        <v>0</v>
      </c>
      <c r="Y397" s="110" t="str">
        <f t="shared" si="101"/>
        <v>COVERD_2_HCKHY1_energy_PCE40002_CONFIDENTIAL</v>
      </c>
      <c r="Z397" s="110">
        <f>IF(COUNTIFS($Y$2:Y397,Y397)=1,1,0)</f>
        <v>0</v>
      </c>
      <c r="AA397" s="110">
        <f>SUM($Z$2:Z397)*Z397</f>
        <v>0</v>
      </c>
      <c r="AB397" s="110">
        <f>COUNTIFS(resources!B:B,B397)</f>
        <v>1</v>
      </c>
      <c r="AC397" s="110">
        <f t="shared" si="102"/>
        <v>1</v>
      </c>
      <c r="AD397" s="110">
        <f t="shared" si="103"/>
        <v>1</v>
      </c>
      <c r="AE397" s="110">
        <f t="shared" si="104"/>
        <v>0</v>
      </c>
      <c r="AF397" s="110">
        <f t="shared" si="105"/>
        <v>1</v>
      </c>
      <c r="AG397" s="110">
        <f t="shared" si="106"/>
        <v>0</v>
      </c>
      <c r="AH397" s="110">
        <f t="shared" si="107"/>
        <v>0</v>
      </c>
      <c r="AI397" s="110">
        <f t="shared" si="108"/>
        <v>1</v>
      </c>
      <c r="AJ397" s="100">
        <f>ROW()</f>
        <v>397</v>
      </c>
      <c r="AK397" s="100" t="e">
        <f>INDEX('BadRows RECART'!$C$2:$C$1207,MATCH(monthly_gwh_mw!AJ397,'BadRows RECART'!$D$2:$D$1207,0))</f>
        <v>#N/A</v>
      </c>
    </row>
    <row r="398" spans="1:37" ht="20">
      <c r="A398" s="106" t="s">
        <v>3907</v>
      </c>
      <c r="B398" s="106" t="s">
        <v>1581</v>
      </c>
      <c r="C398" s="106" t="s">
        <v>6300</v>
      </c>
      <c r="D398" s="168">
        <v>2020</v>
      </c>
      <c r="E398" s="168">
        <v>1</v>
      </c>
      <c r="F398" s="199">
        <v>0.9820800000000155</v>
      </c>
      <c r="G398" s="212" t="s">
        <v>6314</v>
      </c>
      <c r="H398" s="212" t="s">
        <v>6314</v>
      </c>
      <c r="I398" s="106" t="s">
        <v>556</v>
      </c>
      <c r="K398" s="83" t="s">
        <v>6314</v>
      </c>
      <c r="L398" s="83" t="s">
        <v>6314</v>
      </c>
      <c r="M398" s="45" t="str">
        <f>IF(
ISNA(INDEX(resources!E:E,MATCH(B398,resources!B:B,0))),"fillme",
INDEX(resources!E:E,MATCH(B398,resources!B:B,0)))</f>
        <v>CAISO_Hydro</v>
      </c>
      <c r="N398" s="45">
        <f>IF(
ISNA(INDEX(resources!J:J,MATCH(B398,resources!B:B,0))),"fillme",
INDEX(resources!J:J,MATCH(B398,resources!B:B,0)))</f>
        <v>1</v>
      </c>
      <c r="O398" s="83" t="str">
        <f>IFERROR(INDEX(resources!K:K,MATCH(B398,resources!B:B,0)),"fillme")</f>
        <v>hydro</v>
      </c>
      <c r="P398" s="89" t="str">
        <f t="shared" si="96"/>
        <v>hydro_2020_1</v>
      </c>
      <c r="Q398" s="87">
        <f>INDEX(elcc!G:G,MATCH(P398,elcc!D:D,0))</f>
        <v>0.6</v>
      </c>
      <c r="R398" s="89">
        <f t="shared" si="97"/>
        <v>1</v>
      </c>
      <c r="S398" s="89" t="s">
        <v>6314</v>
      </c>
      <c r="T398" s="89" t="s">
        <v>6314</v>
      </c>
      <c r="U398" s="90" t="str">
        <f t="shared" si="98"/>
        <v>ok</v>
      </c>
      <c r="V398" s="63" t="str">
        <f>INDEX(resources!F:F,MATCH(B398,resources!B:B,0))</f>
        <v>physical</v>
      </c>
      <c r="W398" s="110">
        <f t="shared" si="99"/>
        <v>1</v>
      </c>
      <c r="X398" s="110">
        <f t="shared" si="100"/>
        <v>0</v>
      </c>
      <c r="Y398" s="110" t="str">
        <f t="shared" si="101"/>
        <v>COVERD_2_RCKHY1_energy_PCE40003_CONFIDENTIAL</v>
      </c>
      <c r="Z398" s="110">
        <f>IF(COUNTIFS($Y$2:Y398,Y398)=1,1,0)</f>
        <v>1</v>
      </c>
      <c r="AA398" s="110">
        <f>SUM($Z$2:Z398)*Z398</f>
        <v>4</v>
      </c>
      <c r="AB398" s="110">
        <f>COUNTIFS(resources!B:B,B398)</f>
        <v>1</v>
      </c>
      <c r="AC398" s="110">
        <f t="shared" si="102"/>
        <v>1</v>
      </c>
      <c r="AD398" s="110">
        <f t="shared" si="103"/>
        <v>1</v>
      </c>
      <c r="AE398" s="110">
        <f t="shared" si="104"/>
        <v>0</v>
      </c>
      <c r="AF398" s="110">
        <f t="shared" si="105"/>
        <v>1</v>
      </c>
      <c r="AG398" s="110">
        <f t="shared" si="106"/>
        <v>0</v>
      </c>
      <c r="AH398" s="110">
        <f t="shared" si="107"/>
        <v>0</v>
      </c>
      <c r="AI398" s="110">
        <f t="shared" si="108"/>
        <v>1</v>
      </c>
      <c r="AJ398" s="100">
        <f>ROW()</f>
        <v>398</v>
      </c>
      <c r="AK398" s="100" t="e">
        <f>INDEX('BadRows RECART'!$C$2:$C$1207,MATCH(monthly_gwh_mw!AJ398,'BadRows RECART'!$D$2:$D$1207,0))</f>
        <v>#N/A</v>
      </c>
    </row>
    <row r="399" spans="1:37" ht="20">
      <c r="A399" s="106" t="s">
        <v>3907</v>
      </c>
      <c r="B399" s="106" t="s">
        <v>1581</v>
      </c>
      <c r="C399" s="106" t="s">
        <v>6300</v>
      </c>
      <c r="D399" s="168">
        <v>2020</v>
      </c>
      <c r="E399" s="168">
        <v>2</v>
      </c>
      <c r="F399" s="199">
        <v>1.1665920000000034</v>
      </c>
      <c r="G399" s="212" t="s">
        <v>6314</v>
      </c>
      <c r="H399" s="212" t="s">
        <v>6314</v>
      </c>
      <c r="I399" s="106" t="s">
        <v>556</v>
      </c>
      <c r="K399" s="83" t="s">
        <v>6314</v>
      </c>
      <c r="L399" s="83" t="s">
        <v>6314</v>
      </c>
      <c r="M399" s="45" t="str">
        <f>IF(
ISNA(INDEX(resources!E:E,MATCH(B399,resources!B:B,0))),"fillme",
INDEX(resources!E:E,MATCH(B399,resources!B:B,0)))</f>
        <v>CAISO_Hydro</v>
      </c>
      <c r="N399" s="45">
        <f>IF(
ISNA(INDEX(resources!J:J,MATCH(B399,resources!B:B,0))),"fillme",
INDEX(resources!J:J,MATCH(B399,resources!B:B,0)))</f>
        <v>1</v>
      </c>
      <c r="O399" s="83" t="str">
        <f>IFERROR(INDEX(resources!K:K,MATCH(B399,resources!B:B,0)),"fillme")</f>
        <v>hydro</v>
      </c>
      <c r="P399" s="89" t="str">
        <f t="shared" si="96"/>
        <v>hydro_2020_2</v>
      </c>
      <c r="Q399" s="87">
        <f>INDEX(elcc!G:G,MATCH(P399,elcc!D:D,0))</f>
        <v>0.7</v>
      </c>
      <c r="R399" s="89">
        <f t="shared" si="97"/>
        <v>1</v>
      </c>
      <c r="S399" s="89" t="s">
        <v>6314</v>
      </c>
      <c r="T399" s="89" t="s">
        <v>6314</v>
      </c>
      <c r="U399" s="90" t="str">
        <f t="shared" si="98"/>
        <v>ok</v>
      </c>
      <c r="V399" s="63" t="str">
        <f>INDEX(resources!F:F,MATCH(B399,resources!B:B,0))</f>
        <v>physical</v>
      </c>
      <c r="W399" s="110">
        <f t="shared" si="99"/>
        <v>1</v>
      </c>
      <c r="X399" s="110">
        <f t="shared" si="100"/>
        <v>0</v>
      </c>
      <c r="Y399" s="110" t="str">
        <f t="shared" si="101"/>
        <v>COVERD_2_RCKHY1_energy_PCE40003_CONFIDENTIAL</v>
      </c>
      <c r="Z399" s="110">
        <f>IF(COUNTIFS($Y$2:Y399,Y399)=1,1,0)</f>
        <v>0</v>
      </c>
      <c r="AA399" s="110">
        <f>SUM($Z$2:Z399)*Z399</f>
        <v>0</v>
      </c>
      <c r="AB399" s="110">
        <f>COUNTIFS(resources!B:B,B399)</f>
        <v>1</v>
      </c>
      <c r="AC399" s="110">
        <f t="shared" si="102"/>
        <v>1</v>
      </c>
      <c r="AD399" s="110">
        <f t="shared" si="103"/>
        <v>1</v>
      </c>
      <c r="AE399" s="110">
        <f t="shared" si="104"/>
        <v>0</v>
      </c>
      <c r="AF399" s="110">
        <f t="shared" si="105"/>
        <v>1</v>
      </c>
      <c r="AG399" s="110">
        <f t="shared" si="106"/>
        <v>0</v>
      </c>
      <c r="AH399" s="110">
        <f t="shared" si="107"/>
        <v>0</v>
      </c>
      <c r="AI399" s="110">
        <f t="shared" si="108"/>
        <v>1</v>
      </c>
      <c r="AJ399" s="100">
        <f>ROW()</f>
        <v>399</v>
      </c>
      <c r="AK399" s="100" t="e">
        <f>INDEX('BadRows RECART'!$C$2:$C$1207,MATCH(monthly_gwh_mw!AJ399,'BadRows RECART'!$D$2:$D$1207,0))</f>
        <v>#N/A</v>
      </c>
    </row>
    <row r="400" spans="1:37" ht="20">
      <c r="A400" s="106" t="s">
        <v>3907</v>
      </c>
      <c r="B400" s="106" t="s">
        <v>1581</v>
      </c>
      <c r="C400" s="106" t="s">
        <v>6300</v>
      </c>
      <c r="D400" s="168">
        <v>2020</v>
      </c>
      <c r="E400" s="168">
        <v>3</v>
      </c>
      <c r="F400" s="199">
        <v>0.95678399999998132</v>
      </c>
      <c r="G400" s="212" t="s">
        <v>6314</v>
      </c>
      <c r="H400" s="212" t="s">
        <v>6314</v>
      </c>
      <c r="I400" s="106" t="s">
        <v>556</v>
      </c>
      <c r="K400" s="83" t="s">
        <v>6314</v>
      </c>
      <c r="L400" s="83" t="s">
        <v>6314</v>
      </c>
      <c r="M400" s="45" t="str">
        <f>IF(
ISNA(INDEX(resources!E:E,MATCH(B400,resources!B:B,0))),"fillme",
INDEX(resources!E:E,MATCH(B400,resources!B:B,0)))</f>
        <v>CAISO_Hydro</v>
      </c>
      <c r="N400" s="45">
        <f>IF(
ISNA(INDEX(resources!J:J,MATCH(B400,resources!B:B,0))),"fillme",
INDEX(resources!J:J,MATCH(B400,resources!B:B,0)))</f>
        <v>1</v>
      </c>
      <c r="O400" s="83" t="str">
        <f>IFERROR(INDEX(resources!K:K,MATCH(B400,resources!B:B,0)),"fillme")</f>
        <v>hydro</v>
      </c>
      <c r="P400" s="89" t="str">
        <f t="shared" si="96"/>
        <v>hydro_2020_3</v>
      </c>
      <c r="Q400" s="87">
        <f>INDEX(elcc!G:G,MATCH(P400,elcc!D:D,0))</f>
        <v>0.73</v>
      </c>
      <c r="R400" s="89">
        <f t="shared" si="97"/>
        <v>1</v>
      </c>
      <c r="S400" s="89" t="s">
        <v>6314</v>
      </c>
      <c r="T400" s="89" t="s">
        <v>6314</v>
      </c>
      <c r="U400" s="90" t="str">
        <f t="shared" si="98"/>
        <v>ok</v>
      </c>
      <c r="V400" s="63" t="str">
        <f>INDEX(resources!F:F,MATCH(B400,resources!B:B,0))</f>
        <v>physical</v>
      </c>
      <c r="W400" s="110">
        <f t="shared" si="99"/>
        <v>1</v>
      </c>
      <c r="X400" s="110">
        <f t="shared" si="100"/>
        <v>0</v>
      </c>
      <c r="Y400" s="110" t="str">
        <f t="shared" si="101"/>
        <v>COVERD_2_RCKHY1_energy_PCE40003_CONFIDENTIAL</v>
      </c>
      <c r="Z400" s="110">
        <f>IF(COUNTIFS($Y$2:Y400,Y400)=1,1,0)</f>
        <v>0</v>
      </c>
      <c r="AA400" s="110">
        <f>SUM($Z$2:Z400)*Z400</f>
        <v>0</v>
      </c>
      <c r="AB400" s="110">
        <f>COUNTIFS(resources!B:B,B400)</f>
        <v>1</v>
      </c>
      <c r="AC400" s="110">
        <f t="shared" si="102"/>
        <v>1</v>
      </c>
      <c r="AD400" s="110">
        <f t="shared" si="103"/>
        <v>1</v>
      </c>
      <c r="AE400" s="110">
        <f t="shared" si="104"/>
        <v>0</v>
      </c>
      <c r="AF400" s="110">
        <f t="shared" si="105"/>
        <v>1</v>
      </c>
      <c r="AG400" s="110">
        <f t="shared" si="106"/>
        <v>0</v>
      </c>
      <c r="AH400" s="110">
        <f t="shared" si="107"/>
        <v>0</v>
      </c>
      <c r="AI400" s="110">
        <f t="shared" si="108"/>
        <v>1</v>
      </c>
      <c r="AJ400" s="100">
        <f>ROW()</f>
        <v>400</v>
      </c>
      <c r="AK400" s="100" t="e">
        <f>INDEX('BadRows RECART'!$C$2:$C$1207,MATCH(monthly_gwh_mw!AJ400,'BadRows RECART'!$D$2:$D$1207,0))</f>
        <v>#N/A</v>
      </c>
    </row>
    <row r="401" spans="1:37" ht="20">
      <c r="A401" s="106" t="s">
        <v>3907</v>
      </c>
      <c r="B401" s="106" t="s">
        <v>1581</v>
      </c>
      <c r="C401" s="106" t="s">
        <v>6300</v>
      </c>
      <c r="D401" s="168">
        <v>2020</v>
      </c>
      <c r="E401" s="168">
        <v>4</v>
      </c>
      <c r="F401" s="199">
        <v>0.62351999999999586</v>
      </c>
      <c r="G401" s="212" t="s">
        <v>6314</v>
      </c>
      <c r="H401" s="212" t="s">
        <v>6314</v>
      </c>
      <c r="I401" s="106" t="s">
        <v>556</v>
      </c>
      <c r="K401" s="83" t="s">
        <v>6314</v>
      </c>
      <c r="L401" s="83" t="s">
        <v>6314</v>
      </c>
      <c r="M401" s="45" t="str">
        <f>IF(
ISNA(INDEX(resources!E:E,MATCH(B401,resources!B:B,0))),"fillme",
INDEX(resources!E:E,MATCH(B401,resources!B:B,0)))</f>
        <v>CAISO_Hydro</v>
      </c>
      <c r="N401" s="45">
        <f>IF(
ISNA(INDEX(resources!J:J,MATCH(B401,resources!B:B,0))),"fillme",
INDEX(resources!J:J,MATCH(B401,resources!B:B,0)))</f>
        <v>1</v>
      </c>
      <c r="O401" s="83" t="str">
        <f>IFERROR(INDEX(resources!K:K,MATCH(B401,resources!B:B,0)),"fillme")</f>
        <v>hydro</v>
      </c>
      <c r="P401" s="89" t="str">
        <f t="shared" si="96"/>
        <v>hydro_2020_4</v>
      </c>
      <c r="Q401" s="87">
        <f>INDEX(elcc!G:G,MATCH(P401,elcc!D:D,0))</f>
        <v>0.72</v>
      </c>
      <c r="R401" s="89">
        <f t="shared" si="97"/>
        <v>1</v>
      </c>
      <c r="S401" s="89" t="s">
        <v>6314</v>
      </c>
      <c r="T401" s="89" t="s">
        <v>6314</v>
      </c>
      <c r="U401" s="90" t="str">
        <f t="shared" si="98"/>
        <v>ok</v>
      </c>
      <c r="V401" s="63" t="str">
        <f>INDEX(resources!F:F,MATCH(B401,resources!B:B,0))</f>
        <v>physical</v>
      </c>
      <c r="W401" s="110">
        <f t="shared" si="99"/>
        <v>1</v>
      </c>
      <c r="X401" s="110">
        <f t="shared" si="100"/>
        <v>0</v>
      </c>
      <c r="Y401" s="110" t="str">
        <f t="shared" si="101"/>
        <v>COVERD_2_RCKHY1_energy_PCE40003_CONFIDENTIAL</v>
      </c>
      <c r="Z401" s="110">
        <f>IF(COUNTIFS($Y$2:Y401,Y401)=1,1,0)</f>
        <v>0</v>
      </c>
      <c r="AA401" s="110">
        <f>SUM($Z$2:Z401)*Z401</f>
        <v>0</v>
      </c>
      <c r="AB401" s="110">
        <f>COUNTIFS(resources!B:B,B401)</f>
        <v>1</v>
      </c>
      <c r="AC401" s="110">
        <f t="shared" si="102"/>
        <v>1</v>
      </c>
      <c r="AD401" s="110">
        <f t="shared" si="103"/>
        <v>1</v>
      </c>
      <c r="AE401" s="110">
        <f t="shared" si="104"/>
        <v>0</v>
      </c>
      <c r="AF401" s="110">
        <f t="shared" si="105"/>
        <v>1</v>
      </c>
      <c r="AG401" s="110">
        <f t="shared" si="106"/>
        <v>0</v>
      </c>
      <c r="AH401" s="110">
        <f t="shared" si="107"/>
        <v>0</v>
      </c>
      <c r="AI401" s="110">
        <f t="shared" si="108"/>
        <v>1</v>
      </c>
      <c r="AJ401" s="100">
        <f>ROW()</f>
        <v>401</v>
      </c>
      <c r="AK401" s="100" t="e">
        <f>INDEX('BadRows RECART'!$C$2:$C$1207,MATCH(monthly_gwh_mw!AJ401,'BadRows RECART'!$D$2:$D$1207,0))</f>
        <v>#N/A</v>
      </c>
    </row>
    <row r="402" spans="1:37" ht="20">
      <c r="A402" s="106" t="s">
        <v>3907</v>
      </c>
      <c r="B402" s="106" t="s">
        <v>1581</v>
      </c>
      <c r="C402" s="106" t="s">
        <v>6300</v>
      </c>
      <c r="D402" s="168">
        <v>2020</v>
      </c>
      <c r="E402" s="168">
        <v>5</v>
      </c>
      <c r="F402" s="199">
        <v>0.40473599999999738</v>
      </c>
      <c r="G402" s="212" t="s">
        <v>6314</v>
      </c>
      <c r="H402" s="212" t="s">
        <v>6314</v>
      </c>
      <c r="I402" s="106" t="s">
        <v>556</v>
      </c>
      <c r="K402" s="83" t="s">
        <v>6314</v>
      </c>
      <c r="L402" s="83" t="s">
        <v>6314</v>
      </c>
      <c r="M402" s="45" t="str">
        <f>IF(
ISNA(INDEX(resources!E:E,MATCH(B402,resources!B:B,0))),"fillme",
INDEX(resources!E:E,MATCH(B402,resources!B:B,0)))</f>
        <v>CAISO_Hydro</v>
      </c>
      <c r="N402" s="45">
        <f>IF(
ISNA(INDEX(resources!J:J,MATCH(B402,resources!B:B,0))),"fillme",
INDEX(resources!J:J,MATCH(B402,resources!B:B,0)))</f>
        <v>1</v>
      </c>
      <c r="O402" s="83" t="str">
        <f>IFERROR(INDEX(resources!K:K,MATCH(B402,resources!B:B,0)),"fillme")</f>
        <v>hydro</v>
      </c>
      <c r="P402" s="89" t="str">
        <f t="shared" si="96"/>
        <v>hydro_2020_5</v>
      </c>
      <c r="Q402" s="87">
        <f>INDEX(elcc!G:G,MATCH(P402,elcc!D:D,0))</f>
        <v>0.69</v>
      </c>
      <c r="R402" s="89">
        <f t="shared" si="97"/>
        <v>1</v>
      </c>
      <c r="S402" s="89" t="s">
        <v>6314</v>
      </c>
      <c r="T402" s="89" t="s">
        <v>6314</v>
      </c>
      <c r="U402" s="90" t="str">
        <f t="shared" si="98"/>
        <v>ok</v>
      </c>
      <c r="V402" s="63" t="str">
        <f>INDEX(resources!F:F,MATCH(B402,resources!B:B,0))</f>
        <v>physical</v>
      </c>
      <c r="W402" s="110">
        <f t="shared" si="99"/>
        <v>1</v>
      </c>
      <c r="X402" s="110">
        <f t="shared" si="100"/>
        <v>0</v>
      </c>
      <c r="Y402" s="110" t="str">
        <f t="shared" si="101"/>
        <v>COVERD_2_RCKHY1_energy_PCE40003_CONFIDENTIAL</v>
      </c>
      <c r="Z402" s="110">
        <f>IF(COUNTIFS($Y$2:Y402,Y402)=1,1,0)</f>
        <v>0</v>
      </c>
      <c r="AA402" s="110">
        <f>SUM($Z$2:Z402)*Z402</f>
        <v>0</v>
      </c>
      <c r="AB402" s="110">
        <f>COUNTIFS(resources!B:B,B402)</f>
        <v>1</v>
      </c>
      <c r="AC402" s="110">
        <f t="shared" si="102"/>
        <v>1</v>
      </c>
      <c r="AD402" s="110">
        <f t="shared" si="103"/>
        <v>1</v>
      </c>
      <c r="AE402" s="110">
        <f t="shared" si="104"/>
        <v>0</v>
      </c>
      <c r="AF402" s="110">
        <f t="shared" si="105"/>
        <v>1</v>
      </c>
      <c r="AG402" s="110">
        <f t="shared" si="106"/>
        <v>0</v>
      </c>
      <c r="AH402" s="110">
        <f t="shared" si="107"/>
        <v>0</v>
      </c>
      <c r="AI402" s="110">
        <f t="shared" si="108"/>
        <v>1</v>
      </c>
      <c r="AJ402" s="100">
        <f>ROW()</f>
        <v>402</v>
      </c>
      <c r="AK402" s="100" t="e">
        <f>INDEX('BadRows RECART'!$C$2:$C$1207,MATCH(monthly_gwh_mw!AJ402,'BadRows RECART'!$D$2:$D$1207,0))</f>
        <v>#N/A</v>
      </c>
    </row>
    <row r="403" spans="1:37" ht="20">
      <c r="A403" s="106" t="s">
        <v>3907</v>
      </c>
      <c r="B403" s="106" t="s">
        <v>1581</v>
      </c>
      <c r="C403" s="106" t="s">
        <v>6300</v>
      </c>
      <c r="D403" s="168">
        <v>2020</v>
      </c>
      <c r="E403" s="168">
        <v>6</v>
      </c>
      <c r="F403" s="199">
        <v>0.10512000000000052</v>
      </c>
      <c r="G403" s="212" t="s">
        <v>6314</v>
      </c>
      <c r="H403" s="212" t="s">
        <v>6314</v>
      </c>
      <c r="I403" s="106" t="s">
        <v>556</v>
      </c>
      <c r="K403" s="83" t="s">
        <v>6314</v>
      </c>
      <c r="L403" s="83" t="s">
        <v>6314</v>
      </c>
      <c r="M403" s="45" t="str">
        <f>IF(
ISNA(INDEX(resources!E:E,MATCH(B403,resources!B:B,0))),"fillme",
INDEX(resources!E:E,MATCH(B403,resources!B:B,0)))</f>
        <v>CAISO_Hydro</v>
      </c>
      <c r="N403" s="45">
        <f>IF(
ISNA(INDEX(resources!J:J,MATCH(B403,resources!B:B,0))),"fillme",
INDEX(resources!J:J,MATCH(B403,resources!B:B,0)))</f>
        <v>1</v>
      </c>
      <c r="O403" s="83" t="str">
        <f>IFERROR(INDEX(resources!K:K,MATCH(B403,resources!B:B,0)),"fillme")</f>
        <v>hydro</v>
      </c>
      <c r="P403" s="89" t="str">
        <f t="shared" si="96"/>
        <v>hydro_2020_6</v>
      </c>
      <c r="Q403" s="87">
        <f>INDEX(elcc!G:G,MATCH(P403,elcc!D:D,0))</f>
        <v>0.74</v>
      </c>
      <c r="R403" s="89">
        <f t="shared" si="97"/>
        <v>1</v>
      </c>
      <c r="S403" s="89" t="s">
        <v>6314</v>
      </c>
      <c r="T403" s="89" t="s">
        <v>6314</v>
      </c>
      <c r="U403" s="90" t="str">
        <f t="shared" si="98"/>
        <v>ok</v>
      </c>
      <c r="V403" s="63" t="str">
        <f>INDEX(resources!F:F,MATCH(B403,resources!B:B,0))</f>
        <v>physical</v>
      </c>
      <c r="W403" s="110">
        <f t="shared" si="99"/>
        <v>1</v>
      </c>
      <c r="X403" s="110">
        <f t="shared" si="100"/>
        <v>0</v>
      </c>
      <c r="Y403" s="110" t="str">
        <f t="shared" si="101"/>
        <v>COVERD_2_RCKHY1_energy_PCE40003_CONFIDENTIAL</v>
      </c>
      <c r="Z403" s="110">
        <f>IF(COUNTIFS($Y$2:Y403,Y403)=1,1,0)</f>
        <v>0</v>
      </c>
      <c r="AA403" s="110">
        <f>SUM($Z$2:Z403)*Z403</f>
        <v>0</v>
      </c>
      <c r="AB403" s="110">
        <f>COUNTIFS(resources!B:B,B403)</f>
        <v>1</v>
      </c>
      <c r="AC403" s="110">
        <f t="shared" si="102"/>
        <v>1</v>
      </c>
      <c r="AD403" s="110">
        <f t="shared" si="103"/>
        <v>1</v>
      </c>
      <c r="AE403" s="110">
        <f t="shared" si="104"/>
        <v>0</v>
      </c>
      <c r="AF403" s="110">
        <f t="shared" si="105"/>
        <v>1</v>
      </c>
      <c r="AG403" s="110">
        <f t="shared" si="106"/>
        <v>0</v>
      </c>
      <c r="AH403" s="110">
        <f t="shared" si="107"/>
        <v>0</v>
      </c>
      <c r="AI403" s="110">
        <f t="shared" si="108"/>
        <v>1</v>
      </c>
      <c r="AJ403" s="100">
        <f>ROW()</f>
        <v>403</v>
      </c>
      <c r="AK403" s="100" t="e">
        <f>INDEX('BadRows RECART'!$C$2:$C$1207,MATCH(monthly_gwh_mw!AJ403,'BadRows RECART'!$D$2:$D$1207,0))</f>
        <v>#N/A</v>
      </c>
    </row>
    <row r="404" spans="1:37" ht="20">
      <c r="A404" s="106" t="s">
        <v>3907</v>
      </c>
      <c r="B404" s="106" t="s">
        <v>1581</v>
      </c>
      <c r="C404" s="106" t="s">
        <v>6300</v>
      </c>
      <c r="D404" s="168">
        <v>2020</v>
      </c>
      <c r="E404" s="168">
        <v>7</v>
      </c>
      <c r="F404" s="199">
        <v>2.6784000000000273E-2</v>
      </c>
      <c r="G404" s="212" t="s">
        <v>6314</v>
      </c>
      <c r="H404" s="212" t="s">
        <v>6314</v>
      </c>
      <c r="I404" s="106" t="s">
        <v>556</v>
      </c>
      <c r="K404" s="83" t="s">
        <v>6314</v>
      </c>
      <c r="L404" s="83" t="s">
        <v>6314</v>
      </c>
      <c r="M404" s="45" t="str">
        <f>IF(
ISNA(INDEX(resources!E:E,MATCH(B404,resources!B:B,0))),"fillme",
INDEX(resources!E:E,MATCH(B404,resources!B:B,0)))</f>
        <v>CAISO_Hydro</v>
      </c>
      <c r="N404" s="45">
        <f>IF(
ISNA(INDEX(resources!J:J,MATCH(B404,resources!B:B,0))),"fillme",
INDEX(resources!J:J,MATCH(B404,resources!B:B,0)))</f>
        <v>1</v>
      </c>
      <c r="O404" s="83" t="str">
        <f>IFERROR(INDEX(resources!K:K,MATCH(B404,resources!B:B,0)),"fillme")</f>
        <v>hydro</v>
      </c>
      <c r="P404" s="89" t="str">
        <f t="shared" si="96"/>
        <v>hydro_2020_7</v>
      </c>
      <c r="Q404" s="87">
        <f>INDEX(elcc!G:G,MATCH(P404,elcc!D:D,0))</f>
        <v>0.73</v>
      </c>
      <c r="R404" s="89">
        <f t="shared" si="97"/>
        <v>1</v>
      </c>
      <c r="S404" s="89" t="s">
        <v>6314</v>
      </c>
      <c r="T404" s="89" t="s">
        <v>6314</v>
      </c>
      <c r="U404" s="90" t="str">
        <f t="shared" si="98"/>
        <v>ok</v>
      </c>
      <c r="V404" s="63" t="str">
        <f>INDEX(resources!F:F,MATCH(B404,resources!B:B,0))</f>
        <v>physical</v>
      </c>
      <c r="W404" s="110">
        <f t="shared" si="99"/>
        <v>1</v>
      </c>
      <c r="X404" s="110">
        <f t="shared" si="100"/>
        <v>0</v>
      </c>
      <c r="Y404" s="110" t="str">
        <f t="shared" si="101"/>
        <v>COVERD_2_RCKHY1_energy_PCE40003_CONFIDENTIAL</v>
      </c>
      <c r="Z404" s="110">
        <f>IF(COUNTIFS($Y$2:Y404,Y404)=1,1,0)</f>
        <v>0</v>
      </c>
      <c r="AA404" s="110">
        <f>SUM($Z$2:Z404)*Z404</f>
        <v>0</v>
      </c>
      <c r="AB404" s="110">
        <f>COUNTIFS(resources!B:B,B404)</f>
        <v>1</v>
      </c>
      <c r="AC404" s="110">
        <f t="shared" si="102"/>
        <v>1</v>
      </c>
      <c r="AD404" s="110">
        <f t="shared" si="103"/>
        <v>1</v>
      </c>
      <c r="AE404" s="110">
        <f t="shared" si="104"/>
        <v>0</v>
      </c>
      <c r="AF404" s="110">
        <f t="shared" si="105"/>
        <v>1</v>
      </c>
      <c r="AG404" s="110">
        <f t="shared" si="106"/>
        <v>0</v>
      </c>
      <c r="AH404" s="110">
        <f t="shared" si="107"/>
        <v>0</v>
      </c>
      <c r="AI404" s="110">
        <f t="shared" si="108"/>
        <v>1</v>
      </c>
      <c r="AJ404" s="100">
        <f>ROW()</f>
        <v>404</v>
      </c>
      <c r="AK404" s="100" t="e">
        <f>INDEX('BadRows RECART'!$C$2:$C$1207,MATCH(monthly_gwh_mw!AJ404,'BadRows RECART'!$D$2:$D$1207,0))</f>
        <v>#N/A</v>
      </c>
    </row>
    <row r="405" spans="1:37" ht="20">
      <c r="A405" s="106" t="s">
        <v>3907</v>
      </c>
      <c r="B405" s="106" t="s">
        <v>1581</v>
      </c>
      <c r="C405" s="106" t="s">
        <v>6300</v>
      </c>
      <c r="D405" s="168">
        <v>2020</v>
      </c>
      <c r="E405" s="168">
        <v>8</v>
      </c>
      <c r="F405" s="199">
        <v>1.4879999999998913E-3</v>
      </c>
      <c r="G405" s="212" t="s">
        <v>6314</v>
      </c>
      <c r="H405" s="212" t="s">
        <v>6314</v>
      </c>
      <c r="I405" s="106" t="s">
        <v>556</v>
      </c>
      <c r="K405" s="83" t="s">
        <v>6314</v>
      </c>
      <c r="L405" s="83" t="s">
        <v>6314</v>
      </c>
      <c r="M405" s="45" t="str">
        <f>IF(
ISNA(INDEX(resources!E:E,MATCH(B405,resources!B:B,0))),"fillme",
INDEX(resources!E:E,MATCH(B405,resources!B:B,0)))</f>
        <v>CAISO_Hydro</v>
      </c>
      <c r="N405" s="45">
        <f>IF(
ISNA(INDEX(resources!J:J,MATCH(B405,resources!B:B,0))),"fillme",
INDEX(resources!J:J,MATCH(B405,resources!B:B,0)))</f>
        <v>1</v>
      </c>
      <c r="O405" s="83" t="str">
        <f>IFERROR(INDEX(resources!K:K,MATCH(B405,resources!B:B,0)),"fillme")</f>
        <v>hydro</v>
      </c>
      <c r="P405" s="89" t="str">
        <f t="shared" si="96"/>
        <v>hydro_2020_8</v>
      </c>
      <c r="Q405" s="87">
        <f>INDEX(elcc!G:G,MATCH(P405,elcc!D:D,0))</f>
        <v>0.72</v>
      </c>
      <c r="R405" s="89">
        <f t="shared" si="97"/>
        <v>1</v>
      </c>
      <c r="S405" s="89" t="s">
        <v>6314</v>
      </c>
      <c r="T405" s="89" t="s">
        <v>6314</v>
      </c>
      <c r="U405" s="90" t="str">
        <f t="shared" si="98"/>
        <v>ok</v>
      </c>
      <c r="V405" s="63" t="str">
        <f>INDEX(resources!F:F,MATCH(B405,resources!B:B,0))</f>
        <v>physical</v>
      </c>
      <c r="W405" s="110">
        <f t="shared" si="99"/>
        <v>1</v>
      </c>
      <c r="X405" s="110">
        <f t="shared" si="100"/>
        <v>0</v>
      </c>
      <c r="Y405" s="110" t="str">
        <f t="shared" si="101"/>
        <v>COVERD_2_RCKHY1_energy_PCE40003_CONFIDENTIAL</v>
      </c>
      <c r="Z405" s="110">
        <f>IF(COUNTIFS($Y$2:Y405,Y405)=1,1,0)</f>
        <v>0</v>
      </c>
      <c r="AA405" s="110">
        <f>SUM($Z$2:Z405)*Z405</f>
        <v>0</v>
      </c>
      <c r="AB405" s="110">
        <f>COUNTIFS(resources!B:B,B405)</f>
        <v>1</v>
      </c>
      <c r="AC405" s="110">
        <f t="shared" si="102"/>
        <v>1</v>
      </c>
      <c r="AD405" s="110">
        <f t="shared" si="103"/>
        <v>1</v>
      </c>
      <c r="AE405" s="110">
        <f t="shared" si="104"/>
        <v>0</v>
      </c>
      <c r="AF405" s="110">
        <f t="shared" si="105"/>
        <v>1</v>
      </c>
      <c r="AG405" s="110">
        <f t="shared" si="106"/>
        <v>0</v>
      </c>
      <c r="AH405" s="110">
        <f t="shared" si="107"/>
        <v>0</v>
      </c>
      <c r="AI405" s="110">
        <f t="shared" si="108"/>
        <v>1</v>
      </c>
      <c r="AJ405" s="100">
        <f>ROW()</f>
        <v>405</v>
      </c>
      <c r="AK405" s="100" t="e">
        <f>INDEX('BadRows RECART'!$C$2:$C$1207,MATCH(monthly_gwh_mw!AJ405,'BadRows RECART'!$D$2:$D$1207,0))</f>
        <v>#N/A</v>
      </c>
    </row>
    <row r="406" spans="1:37" ht="20">
      <c r="A406" s="106" t="s">
        <v>3907</v>
      </c>
      <c r="B406" s="106" t="s">
        <v>1581</v>
      </c>
      <c r="C406" s="106" t="s">
        <v>6300</v>
      </c>
      <c r="D406" s="168">
        <v>2020</v>
      </c>
      <c r="E406" s="168">
        <v>9</v>
      </c>
      <c r="F406" s="199">
        <v>1.2960000000000176E-2</v>
      </c>
      <c r="G406" s="212" t="s">
        <v>6314</v>
      </c>
      <c r="H406" s="212" t="s">
        <v>6314</v>
      </c>
      <c r="I406" s="106" t="s">
        <v>556</v>
      </c>
      <c r="K406" s="83" t="s">
        <v>6314</v>
      </c>
      <c r="L406" s="83" t="s">
        <v>6314</v>
      </c>
      <c r="M406" s="45" t="str">
        <f>IF(
ISNA(INDEX(resources!E:E,MATCH(B406,resources!B:B,0))),"fillme",
INDEX(resources!E:E,MATCH(B406,resources!B:B,0)))</f>
        <v>CAISO_Hydro</v>
      </c>
      <c r="N406" s="45">
        <f>IF(
ISNA(INDEX(resources!J:J,MATCH(B406,resources!B:B,0))),"fillme",
INDEX(resources!J:J,MATCH(B406,resources!B:B,0)))</f>
        <v>1</v>
      </c>
      <c r="O406" s="83" t="str">
        <f>IFERROR(INDEX(resources!K:K,MATCH(B406,resources!B:B,0)),"fillme")</f>
        <v>hydro</v>
      </c>
      <c r="P406" s="89" t="str">
        <f t="shared" si="96"/>
        <v>hydro_2020_9</v>
      </c>
      <c r="Q406" s="87">
        <f>INDEX(elcc!G:G,MATCH(P406,elcc!D:D,0))</f>
        <v>0.71</v>
      </c>
      <c r="R406" s="89">
        <f t="shared" si="97"/>
        <v>1</v>
      </c>
      <c r="S406" s="89" t="s">
        <v>6314</v>
      </c>
      <c r="T406" s="89" t="s">
        <v>6314</v>
      </c>
      <c r="U406" s="90" t="str">
        <f t="shared" si="98"/>
        <v>ok</v>
      </c>
      <c r="V406" s="63" t="str">
        <f>INDEX(resources!F:F,MATCH(B406,resources!B:B,0))</f>
        <v>physical</v>
      </c>
      <c r="W406" s="110">
        <f t="shared" si="99"/>
        <v>1</v>
      </c>
      <c r="X406" s="110">
        <f t="shared" si="100"/>
        <v>0</v>
      </c>
      <c r="Y406" s="110" t="str">
        <f t="shared" si="101"/>
        <v>COVERD_2_RCKHY1_energy_PCE40003_CONFIDENTIAL</v>
      </c>
      <c r="Z406" s="110">
        <f>IF(COUNTIFS($Y$2:Y406,Y406)=1,1,0)</f>
        <v>0</v>
      </c>
      <c r="AA406" s="110">
        <f>SUM($Z$2:Z406)*Z406</f>
        <v>0</v>
      </c>
      <c r="AB406" s="110">
        <f>COUNTIFS(resources!B:B,B406)</f>
        <v>1</v>
      </c>
      <c r="AC406" s="110">
        <f t="shared" si="102"/>
        <v>1</v>
      </c>
      <c r="AD406" s="110">
        <f t="shared" si="103"/>
        <v>1</v>
      </c>
      <c r="AE406" s="110">
        <f t="shared" si="104"/>
        <v>0</v>
      </c>
      <c r="AF406" s="110">
        <f t="shared" si="105"/>
        <v>1</v>
      </c>
      <c r="AG406" s="110">
        <f t="shared" si="106"/>
        <v>0</v>
      </c>
      <c r="AH406" s="110">
        <f t="shared" si="107"/>
        <v>0</v>
      </c>
      <c r="AI406" s="110">
        <f t="shared" si="108"/>
        <v>1</v>
      </c>
      <c r="AJ406" s="100">
        <f>ROW()</f>
        <v>406</v>
      </c>
      <c r="AK406" s="100" t="e">
        <f>INDEX('BadRows RECART'!$C$2:$C$1207,MATCH(monthly_gwh_mw!AJ406,'BadRows RECART'!$D$2:$D$1207,0))</f>
        <v>#N/A</v>
      </c>
    </row>
    <row r="407" spans="1:37" ht="20">
      <c r="A407" s="106" t="s">
        <v>3907</v>
      </c>
      <c r="B407" s="106" t="s">
        <v>1581</v>
      </c>
      <c r="C407" s="106" t="s">
        <v>6300</v>
      </c>
      <c r="D407" s="168">
        <v>2020</v>
      </c>
      <c r="E407" s="168">
        <v>10</v>
      </c>
      <c r="F407" s="199">
        <v>3.868799999999973E-2</v>
      </c>
      <c r="G407" s="212" t="s">
        <v>6314</v>
      </c>
      <c r="H407" s="212" t="s">
        <v>6314</v>
      </c>
      <c r="I407" s="106" t="s">
        <v>556</v>
      </c>
      <c r="K407" s="83" t="s">
        <v>6314</v>
      </c>
      <c r="L407" s="83" t="s">
        <v>6314</v>
      </c>
      <c r="M407" s="45" t="str">
        <f>IF(
ISNA(INDEX(resources!E:E,MATCH(B407,resources!B:B,0))),"fillme",
INDEX(resources!E:E,MATCH(B407,resources!B:B,0)))</f>
        <v>CAISO_Hydro</v>
      </c>
      <c r="N407" s="45">
        <f>IF(
ISNA(INDEX(resources!J:J,MATCH(B407,resources!B:B,0))),"fillme",
INDEX(resources!J:J,MATCH(B407,resources!B:B,0)))</f>
        <v>1</v>
      </c>
      <c r="O407" s="83" t="str">
        <f>IFERROR(INDEX(resources!K:K,MATCH(B407,resources!B:B,0)),"fillme")</f>
        <v>hydro</v>
      </c>
      <c r="P407" s="89" t="str">
        <f t="shared" si="96"/>
        <v>hydro_2020_10</v>
      </c>
      <c r="Q407" s="87">
        <f>INDEX(elcc!G:G,MATCH(P407,elcc!D:D,0))</f>
        <v>0.64</v>
      </c>
      <c r="R407" s="89">
        <f t="shared" si="97"/>
        <v>1</v>
      </c>
      <c r="S407" s="89" t="s">
        <v>6314</v>
      </c>
      <c r="T407" s="89" t="s">
        <v>6314</v>
      </c>
      <c r="U407" s="90" t="str">
        <f t="shared" si="98"/>
        <v>ok</v>
      </c>
      <c r="V407" s="63" t="str">
        <f>INDEX(resources!F:F,MATCH(B407,resources!B:B,0))</f>
        <v>physical</v>
      </c>
      <c r="W407" s="110">
        <f t="shared" si="99"/>
        <v>1</v>
      </c>
      <c r="X407" s="110">
        <f t="shared" si="100"/>
        <v>0</v>
      </c>
      <c r="Y407" s="110" t="str">
        <f t="shared" si="101"/>
        <v>COVERD_2_RCKHY1_energy_PCE40003_CONFIDENTIAL</v>
      </c>
      <c r="Z407" s="110">
        <f>IF(COUNTIFS($Y$2:Y407,Y407)=1,1,0)</f>
        <v>0</v>
      </c>
      <c r="AA407" s="110">
        <f>SUM($Z$2:Z407)*Z407</f>
        <v>0</v>
      </c>
      <c r="AB407" s="110">
        <f>COUNTIFS(resources!B:B,B407)</f>
        <v>1</v>
      </c>
      <c r="AC407" s="110">
        <f t="shared" si="102"/>
        <v>1</v>
      </c>
      <c r="AD407" s="110">
        <f t="shared" si="103"/>
        <v>1</v>
      </c>
      <c r="AE407" s="110">
        <f t="shared" si="104"/>
        <v>0</v>
      </c>
      <c r="AF407" s="110">
        <f t="shared" si="105"/>
        <v>1</v>
      </c>
      <c r="AG407" s="110">
        <f t="shared" si="106"/>
        <v>0</v>
      </c>
      <c r="AH407" s="110">
        <f t="shared" si="107"/>
        <v>0</v>
      </c>
      <c r="AI407" s="110">
        <f t="shared" si="108"/>
        <v>1</v>
      </c>
      <c r="AJ407" s="100">
        <f>ROW()</f>
        <v>407</v>
      </c>
      <c r="AK407" s="100" t="e">
        <f>INDEX('BadRows RECART'!$C$2:$C$1207,MATCH(monthly_gwh_mw!AJ407,'BadRows RECART'!$D$2:$D$1207,0))</f>
        <v>#N/A</v>
      </c>
    </row>
    <row r="408" spans="1:37" ht="20">
      <c r="A408" s="106" t="s">
        <v>3907</v>
      </c>
      <c r="B408" s="106" t="s">
        <v>1581</v>
      </c>
      <c r="C408" s="106" t="s">
        <v>6300</v>
      </c>
      <c r="D408" s="168">
        <v>2020</v>
      </c>
      <c r="E408" s="168">
        <v>11</v>
      </c>
      <c r="F408" s="199">
        <v>0.54431999999998937</v>
      </c>
      <c r="G408" s="212" t="s">
        <v>6314</v>
      </c>
      <c r="H408" s="212" t="s">
        <v>6314</v>
      </c>
      <c r="I408" s="106" t="s">
        <v>556</v>
      </c>
      <c r="K408" s="83" t="s">
        <v>6314</v>
      </c>
      <c r="L408" s="83" t="s">
        <v>6314</v>
      </c>
      <c r="M408" s="45" t="str">
        <f>IF(
ISNA(INDEX(resources!E:E,MATCH(B408,resources!B:B,0))),"fillme",
INDEX(resources!E:E,MATCH(B408,resources!B:B,0)))</f>
        <v>CAISO_Hydro</v>
      </c>
      <c r="N408" s="45">
        <f>IF(
ISNA(INDEX(resources!J:J,MATCH(B408,resources!B:B,0))),"fillme",
INDEX(resources!J:J,MATCH(B408,resources!B:B,0)))</f>
        <v>1</v>
      </c>
      <c r="O408" s="83" t="str">
        <f>IFERROR(INDEX(resources!K:K,MATCH(B408,resources!B:B,0)),"fillme")</f>
        <v>hydro</v>
      </c>
      <c r="P408" s="89" t="str">
        <f t="shared" si="96"/>
        <v>hydro_2020_11</v>
      </c>
      <c r="Q408" s="87">
        <f>INDEX(elcc!G:G,MATCH(P408,elcc!D:D,0))</f>
        <v>0.56000000000000005</v>
      </c>
      <c r="R408" s="89">
        <f t="shared" si="97"/>
        <v>1</v>
      </c>
      <c r="S408" s="89" t="s">
        <v>6314</v>
      </c>
      <c r="T408" s="89" t="s">
        <v>6314</v>
      </c>
      <c r="U408" s="90" t="str">
        <f t="shared" si="98"/>
        <v>ok</v>
      </c>
      <c r="V408" s="63" t="str">
        <f>INDEX(resources!F:F,MATCH(B408,resources!B:B,0))</f>
        <v>physical</v>
      </c>
      <c r="W408" s="110">
        <f t="shared" si="99"/>
        <v>1</v>
      </c>
      <c r="X408" s="110">
        <f t="shared" si="100"/>
        <v>0</v>
      </c>
      <c r="Y408" s="110" t="str">
        <f t="shared" si="101"/>
        <v>COVERD_2_RCKHY1_energy_PCE40003_CONFIDENTIAL</v>
      </c>
      <c r="Z408" s="110">
        <f>IF(COUNTIFS($Y$2:Y408,Y408)=1,1,0)</f>
        <v>0</v>
      </c>
      <c r="AA408" s="110">
        <f>SUM($Z$2:Z408)*Z408</f>
        <v>0</v>
      </c>
      <c r="AB408" s="110">
        <f>COUNTIFS(resources!B:B,B408)</f>
        <v>1</v>
      </c>
      <c r="AC408" s="110">
        <f t="shared" si="102"/>
        <v>1</v>
      </c>
      <c r="AD408" s="110">
        <f t="shared" si="103"/>
        <v>1</v>
      </c>
      <c r="AE408" s="110">
        <f t="shared" si="104"/>
        <v>0</v>
      </c>
      <c r="AF408" s="110">
        <f t="shared" si="105"/>
        <v>1</v>
      </c>
      <c r="AG408" s="110">
        <f t="shared" si="106"/>
        <v>0</v>
      </c>
      <c r="AH408" s="110">
        <f t="shared" si="107"/>
        <v>0</v>
      </c>
      <c r="AI408" s="110">
        <f t="shared" si="108"/>
        <v>1</v>
      </c>
      <c r="AJ408" s="100">
        <f>ROW()</f>
        <v>408</v>
      </c>
      <c r="AK408" s="100" t="e">
        <f>INDEX('BadRows RECART'!$C$2:$C$1207,MATCH(monthly_gwh_mw!AJ408,'BadRows RECART'!$D$2:$D$1207,0))</f>
        <v>#N/A</v>
      </c>
    </row>
    <row r="409" spans="1:37" ht="20">
      <c r="A409" s="106" t="s">
        <v>3907</v>
      </c>
      <c r="B409" s="106" t="s">
        <v>1581</v>
      </c>
      <c r="C409" s="106" t="s">
        <v>6300</v>
      </c>
      <c r="D409" s="168">
        <v>2020</v>
      </c>
      <c r="E409" s="168">
        <v>12</v>
      </c>
      <c r="F409" s="199">
        <v>0.7526719999999868</v>
      </c>
      <c r="G409" s="212" t="s">
        <v>6314</v>
      </c>
      <c r="H409" s="212" t="s">
        <v>6314</v>
      </c>
      <c r="I409" s="106" t="s">
        <v>556</v>
      </c>
      <c r="K409" s="83" t="s">
        <v>6314</v>
      </c>
      <c r="L409" s="83" t="s">
        <v>6314</v>
      </c>
      <c r="M409" s="45" t="str">
        <f>IF(
ISNA(INDEX(resources!E:E,MATCH(B409,resources!B:B,0))),"fillme",
INDEX(resources!E:E,MATCH(B409,resources!B:B,0)))</f>
        <v>CAISO_Hydro</v>
      </c>
      <c r="N409" s="45">
        <f>IF(
ISNA(INDEX(resources!J:J,MATCH(B409,resources!B:B,0))),"fillme",
INDEX(resources!J:J,MATCH(B409,resources!B:B,0)))</f>
        <v>1</v>
      </c>
      <c r="O409" s="83" t="str">
        <f>IFERROR(INDEX(resources!K:K,MATCH(B409,resources!B:B,0)),"fillme")</f>
        <v>hydro</v>
      </c>
      <c r="P409" s="89" t="str">
        <f t="shared" si="96"/>
        <v>hydro_2020_12</v>
      </c>
      <c r="Q409" s="87">
        <f>INDEX(elcc!G:G,MATCH(P409,elcc!D:D,0))</f>
        <v>0.64</v>
      </c>
      <c r="R409" s="89">
        <f t="shared" si="97"/>
        <v>1</v>
      </c>
      <c r="S409" s="89" t="s">
        <v>6314</v>
      </c>
      <c r="T409" s="89" t="s">
        <v>6314</v>
      </c>
      <c r="U409" s="90" t="str">
        <f t="shared" si="98"/>
        <v>ok</v>
      </c>
      <c r="V409" s="63" t="str">
        <f>INDEX(resources!F:F,MATCH(B409,resources!B:B,0))</f>
        <v>physical</v>
      </c>
      <c r="W409" s="110">
        <f t="shared" si="99"/>
        <v>1</v>
      </c>
      <c r="X409" s="110">
        <f t="shared" si="100"/>
        <v>0</v>
      </c>
      <c r="Y409" s="110" t="str">
        <f t="shared" si="101"/>
        <v>COVERD_2_RCKHY1_energy_PCE40003_CONFIDENTIAL</v>
      </c>
      <c r="Z409" s="110">
        <f>IF(COUNTIFS($Y$2:Y409,Y409)=1,1,0)</f>
        <v>0</v>
      </c>
      <c r="AA409" s="110">
        <f>SUM($Z$2:Z409)*Z409</f>
        <v>0</v>
      </c>
      <c r="AB409" s="110">
        <f>COUNTIFS(resources!B:B,B409)</f>
        <v>1</v>
      </c>
      <c r="AC409" s="110">
        <f t="shared" si="102"/>
        <v>1</v>
      </c>
      <c r="AD409" s="110">
        <f t="shared" si="103"/>
        <v>1</v>
      </c>
      <c r="AE409" s="110">
        <f t="shared" si="104"/>
        <v>0</v>
      </c>
      <c r="AF409" s="110">
        <f t="shared" si="105"/>
        <v>1</v>
      </c>
      <c r="AG409" s="110">
        <f t="shared" si="106"/>
        <v>0</v>
      </c>
      <c r="AH409" s="110">
        <f t="shared" si="107"/>
        <v>0</v>
      </c>
      <c r="AI409" s="110">
        <f t="shared" si="108"/>
        <v>1</v>
      </c>
      <c r="AJ409" s="100">
        <f>ROW()</f>
        <v>409</v>
      </c>
      <c r="AK409" s="100" t="e">
        <f>INDEX('BadRows RECART'!$C$2:$C$1207,MATCH(monthly_gwh_mw!AJ409,'BadRows RECART'!$D$2:$D$1207,0))</f>
        <v>#N/A</v>
      </c>
    </row>
    <row r="410" spans="1:37" ht="20">
      <c r="A410" s="106" t="s">
        <v>3907</v>
      </c>
      <c r="B410" s="106" t="s">
        <v>1581</v>
      </c>
      <c r="C410" s="106" t="s">
        <v>6300</v>
      </c>
      <c r="D410" s="168">
        <v>2021</v>
      </c>
      <c r="E410" s="168">
        <v>1</v>
      </c>
      <c r="F410" s="199">
        <v>0.9820800000000155</v>
      </c>
      <c r="G410" s="212" t="s">
        <v>6314</v>
      </c>
      <c r="H410" s="212" t="s">
        <v>6314</v>
      </c>
      <c r="I410" s="106" t="s">
        <v>556</v>
      </c>
      <c r="K410" s="83" t="s">
        <v>6314</v>
      </c>
      <c r="L410" s="83" t="s">
        <v>6314</v>
      </c>
      <c r="M410" s="45" t="str">
        <f>IF(
ISNA(INDEX(resources!E:E,MATCH(B410,resources!B:B,0))),"fillme",
INDEX(resources!E:E,MATCH(B410,resources!B:B,0)))</f>
        <v>CAISO_Hydro</v>
      </c>
      <c r="N410" s="45">
        <f>IF(
ISNA(INDEX(resources!J:J,MATCH(B410,resources!B:B,0))),"fillme",
INDEX(resources!J:J,MATCH(B410,resources!B:B,0)))</f>
        <v>1</v>
      </c>
      <c r="O410" s="83" t="str">
        <f>IFERROR(INDEX(resources!K:K,MATCH(B410,resources!B:B,0)),"fillme")</f>
        <v>hydro</v>
      </c>
      <c r="P410" s="89" t="str">
        <f t="shared" si="96"/>
        <v>hydro_2021_1</v>
      </c>
      <c r="Q410" s="87">
        <f>INDEX(elcc!G:G,MATCH(P410,elcc!D:D,0))</f>
        <v>0.6</v>
      </c>
      <c r="R410" s="89">
        <f t="shared" si="97"/>
        <v>1</v>
      </c>
      <c r="S410" s="89" t="s">
        <v>6314</v>
      </c>
      <c r="T410" s="89" t="s">
        <v>6314</v>
      </c>
      <c r="U410" s="90" t="str">
        <f t="shared" si="98"/>
        <v>ok</v>
      </c>
      <c r="V410" s="63" t="str">
        <f>INDEX(resources!F:F,MATCH(B410,resources!B:B,0))</f>
        <v>physical</v>
      </c>
      <c r="W410" s="110">
        <f t="shared" si="99"/>
        <v>1</v>
      </c>
      <c r="X410" s="110">
        <f t="shared" si="100"/>
        <v>0</v>
      </c>
      <c r="Y410" s="110" t="str">
        <f t="shared" si="101"/>
        <v>COVERD_2_RCKHY1_energy_PCE40003_CONFIDENTIAL</v>
      </c>
      <c r="Z410" s="110">
        <f>IF(COUNTIFS($Y$2:Y410,Y410)=1,1,0)</f>
        <v>0</v>
      </c>
      <c r="AA410" s="110">
        <f>SUM($Z$2:Z410)*Z410</f>
        <v>0</v>
      </c>
      <c r="AB410" s="110">
        <f>COUNTIFS(resources!B:B,B410)</f>
        <v>1</v>
      </c>
      <c r="AC410" s="110">
        <f t="shared" si="102"/>
        <v>1</v>
      </c>
      <c r="AD410" s="110">
        <f t="shared" si="103"/>
        <v>1</v>
      </c>
      <c r="AE410" s="110">
        <f t="shared" si="104"/>
        <v>0</v>
      </c>
      <c r="AF410" s="110">
        <f t="shared" si="105"/>
        <v>1</v>
      </c>
      <c r="AG410" s="110">
        <f t="shared" si="106"/>
        <v>0</v>
      </c>
      <c r="AH410" s="110">
        <f t="shared" si="107"/>
        <v>0</v>
      </c>
      <c r="AI410" s="110">
        <f t="shared" si="108"/>
        <v>1</v>
      </c>
      <c r="AJ410" s="100">
        <f>ROW()</f>
        <v>410</v>
      </c>
      <c r="AK410" s="100" t="e">
        <f>INDEX('BadRows RECART'!$C$2:$C$1207,MATCH(monthly_gwh_mw!AJ410,'BadRows RECART'!$D$2:$D$1207,0))</f>
        <v>#N/A</v>
      </c>
    </row>
    <row r="411" spans="1:37" ht="20">
      <c r="A411" s="106" t="s">
        <v>3907</v>
      </c>
      <c r="B411" s="106" t="s">
        <v>1581</v>
      </c>
      <c r="C411" s="106" t="s">
        <v>6300</v>
      </c>
      <c r="D411" s="168">
        <v>2021</v>
      </c>
      <c r="E411" s="168">
        <v>2</v>
      </c>
      <c r="F411" s="199">
        <v>1.1665920000000034</v>
      </c>
      <c r="G411" s="212" t="s">
        <v>6314</v>
      </c>
      <c r="H411" s="212" t="s">
        <v>6314</v>
      </c>
      <c r="I411" s="106" t="s">
        <v>556</v>
      </c>
      <c r="K411" s="83" t="s">
        <v>6314</v>
      </c>
      <c r="L411" s="83" t="s">
        <v>6314</v>
      </c>
      <c r="M411" s="45" t="str">
        <f>IF(
ISNA(INDEX(resources!E:E,MATCH(B411,resources!B:B,0))),"fillme",
INDEX(resources!E:E,MATCH(B411,resources!B:B,0)))</f>
        <v>CAISO_Hydro</v>
      </c>
      <c r="N411" s="45">
        <f>IF(
ISNA(INDEX(resources!J:J,MATCH(B411,resources!B:B,0))),"fillme",
INDEX(resources!J:J,MATCH(B411,resources!B:B,0)))</f>
        <v>1</v>
      </c>
      <c r="O411" s="83" t="str">
        <f>IFERROR(INDEX(resources!K:K,MATCH(B411,resources!B:B,0)),"fillme")</f>
        <v>hydro</v>
      </c>
      <c r="P411" s="89" t="str">
        <f t="shared" si="96"/>
        <v>hydro_2021_2</v>
      </c>
      <c r="Q411" s="87">
        <f>INDEX(elcc!G:G,MATCH(P411,elcc!D:D,0))</f>
        <v>0.7</v>
      </c>
      <c r="R411" s="89">
        <f t="shared" si="97"/>
        <v>1</v>
      </c>
      <c r="S411" s="89" t="s">
        <v>6314</v>
      </c>
      <c r="T411" s="89" t="s">
        <v>6314</v>
      </c>
      <c r="U411" s="90" t="str">
        <f t="shared" si="98"/>
        <v>ok</v>
      </c>
      <c r="V411" s="63" t="str">
        <f>INDEX(resources!F:F,MATCH(B411,resources!B:B,0))</f>
        <v>physical</v>
      </c>
      <c r="W411" s="110">
        <f t="shared" si="99"/>
        <v>1</v>
      </c>
      <c r="X411" s="110">
        <f t="shared" si="100"/>
        <v>0</v>
      </c>
      <c r="Y411" s="110" t="str">
        <f t="shared" si="101"/>
        <v>COVERD_2_RCKHY1_energy_PCE40003_CONFIDENTIAL</v>
      </c>
      <c r="Z411" s="110">
        <f>IF(COUNTIFS($Y$2:Y411,Y411)=1,1,0)</f>
        <v>0</v>
      </c>
      <c r="AA411" s="110">
        <f>SUM($Z$2:Z411)*Z411</f>
        <v>0</v>
      </c>
      <c r="AB411" s="110">
        <f>COUNTIFS(resources!B:B,B411)</f>
        <v>1</v>
      </c>
      <c r="AC411" s="110">
        <f t="shared" si="102"/>
        <v>1</v>
      </c>
      <c r="AD411" s="110">
        <f t="shared" si="103"/>
        <v>1</v>
      </c>
      <c r="AE411" s="110">
        <f t="shared" si="104"/>
        <v>0</v>
      </c>
      <c r="AF411" s="110">
        <f t="shared" si="105"/>
        <v>1</v>
      </c>
      <c r="AG411" s="110">
        <f t="shared" si="106"/>
        <v>0</v>
      </c>
      <c r="AH411" s="110">
        <f t="shared" si="107"/>
        <v>0</v>
      </c>
      <c r="AI411" s="110">
        <f t="shared" si="108"/>
        <v>1</v>
      </c>
      <c r="AJ411" s="100">
        <f>ROW()</f>
        <v>411</v>
      </c>
      <c r="AK411" s="100" t="e">
        <f>INDEX('BadRows RECART'!$C$2:$C$1207,MATCH(monthly_gwh_mw!AJ411,'BadRows RECART'!$D$2:$D$1207,0))</f>
        <v>#N/A</v>
      </c>
    </row>
    <row r="412" spans="1:37" ht="20">
      <c r="A412" s="106" t="s">
        <v>3907</v>
      </c>
      <c r="B412" s="106" t="s">
        <v>1581</v>
      </c>
      <c r="C412" s="106" t="s">
        <v>6300</v>
      </c>
      <c r="D412" s="168">
        <v>2021</v>
      </c>
      <c r="E412" s="168">
        <v>3</v>
      </c>
      <c r="F412" s="199">
        <v>0.95678399999998132</v>
      </c>
      <c r="G412" s="212" t="s">
        <v>6314</v>
      </c>
      <c r="H412" s="212" t="s">
        <v>6314</v>
      </c>
      <c r="I412" s="106" t="s">
        <v>556</v>
      </c>
      <c r="K412" s="83" t="s">
        <v>6314</v>
      </c>
      <c r="L412" s="83" t="s">
        <v>6314</v>
      </c>
      <c r="M412" s="45" t="str">
        <f>IF(
ISNA(INDEX(resources!E:E,MATCH(B412,resources!B:B,0))),"fillme",
INDEX(resources!E:E,MATCH(B412,resources!B:B,0)))</f>
        <v>CAISO_Hydro</v>
      </c>
      <c r="N412" s="45">
        <f>IF(
ISNA(INDEX(resources!J:J,MATCH(B412,resources!B:B,0))),"fillme",
INDEX(resources!J:J,MATCH(B412,resources!B:B,0)))</f>
        <v>1</v>
      </c>
      <c r="O412" s="83" t="str">
        <f>IFERROR(INDEX(resources!K:K,MATCH(B412,resources!B:B,0)),"fillme")</f>
        <v>hydro</v>
      </c>
      <c r="P412" s="89" t="str">
        <f t="shared" si="96"/>
        <v>hydro_2021_3</v>
      </c>
      <c r="Q412" s="87">
        <f>INDEX(elcc!G:G,MATCH(P412,elcc!D:D,0))</f>
        <v>0.73</v>
      </c>
      <c r="R412" s="89">
        <f t="shared" si="97"/>
        <v>1</v>
      </c>
      <c r="S412" s="89" t="s">
        <v>6314</v>
      </c>
      <c r="T412" s="89" t="s">
        <v>6314</v>
      </c>
      <c r="U412" s="90" t="str">
        <f t="shared" si="98"/>
        <v>ok</v>
      </c>
      <c r="V412" s="63" t="str">
        <f>INDEX(resources!F:F,MATCH(B412,resources!B:B,0))</f>
        <v>physical</v>
      </c>
      <c r="W412" s="110">
        <f t="shared" si="99"/>
        <v>1</v>
      </c>
      <c r="X412" s="110">
        <f t="shared" si="100"/>
        <v>0</v>
      </c>
      <c r="Y412" s="110" t="str">
        <f t="shared" si="101"/>
        <v>COVERD_2_RCKHY1_energy_PCE40003_CONFIDENTIAL</v>
      </c>
      <c r="Z412" s="110">
        <f>IF(COUNTIFS($Y$2:Y412,Y412)=1,1,0)</f>
        <v>0</v>
      </c>
      <c r="AA412" s="110">
        <f>SUM($Z$2:Z412)*Z412</f>
        <v>0</v>
      </c>
      <c r="AB412" s="110">
        <f>COUNTIFS(resources!B:B,B412)</f>
        <v>1</v>
      </c>
      <c r="AC412" s="110">
        <f t="shared" si="102"/>
        <v>1</v>
      </c>
      <c r="AD412" s="110">
        <f t="shared" si="103"/>
        <v>1</v>
      </c>
      <c r="AE412" s="110">
        <f t="shared" si="104"/>
        <v>0</v>
      </c>
      <c r="AF412" s="110">
        <f t="shared" si="105"/>
        <v>1</v>
      </c>
      <c r="AG412" s="110">
        <f t="shared" si="106"/>
        <v>0</v>
      </c>
      <c r="AH412" s="110">
        <f t="shared" si="107"/>
        <v>0</v>
      </c>
      <c r="AI412" s="110">
        <f t="shared" si="108"/>
        <v>1</v>
      </c>
      <c r="AJ412" s="100">
        <f>ROW()</f>
        <v>412</v>
      </c>
      <c r="AK412" s="100" t="e">
        <f>INDEX('BadRows RECART'!$C$2:$C$1207,MATCH(monthly_gwh_mw!AJ412,'BadRows RECART'!$D$2:$D$1207,0))</f>
        <v>#N/A</v>
      </c>
    </row>
    <row r="413" spans="1:37" ht="20">
      <c r="A413" s="106" t="s">
        <v>3907</v>
      </c>
      <c r="B413" s="106" t="s">
        <v>1581</v>
      </c>
      <c r="C413" s="106" t="s">
        <v>6300</v>
      </c>
      <c r="D413" s="168">
        <v>2021</v>
      </c>
      <c r="E413" s="168">
        <v>4</v>
      </c>
      <c r="F413" s="199">
        <v>0.62351999999999586</v>
      </c>
      <c r="G413" s="212" t="s">
        <v>6314</v>
      </c>
      <c r="H413" s="212" t="s">
        <v>6314</v>
      </c>
      <c r="I413" s="106" t="s">
        <v>556</v>
      </c>
      <c r="K413" s="83" t="s">
        <v>6314</v>
      </c>
      <c r="L413" s="83" t="s">
        <v>6314</v>
      </c>
      <c r="M413" s="45" t="str">
        <f>IF(
ISNA(INDEX(resources!E:E,MATCH(B413,resources!B:B,0))),"fillme",
INDEX(resources!E:E,MATCH(B413,resources!B:B,0)))</f>
        <v>CAISO_Hydro</v>
      </c>
      <c r="N413" s="45">
        <f>IF(
ISNA(INDEX(resources!J:J,MATCH(B413,resources!B:B,0))),"fillme",
INDEX(resources!J:J,MATCH(B413,resources!B:B,0)))</f>
        <v>1</v>
      </c>
      <c r="O413" s="83" t="str">
        <f>IFERROR(INDEX(resources!K:K,MATCH(B413,resources!B:B,0)),"fillme")</f>
        <v>hydro</v>
      </c>
      <c r="P413" s="89" t="str">
        <f t="shared" si="96"/>
        <v>hydro_2021_4</v>
      </c>
      <c r="Q413" s="87">
        <f>INDEX(elcc!G:G,MATCH(P413,elcc!D:D,0))</f>
        <v>0.72</v>
      </c>
      <c r="R413" s="89">
        <f t="shared" si="97"/>
        <v>1</v>
      </c>
      <c r="S413" s="89" t="s">
        <v>6314</v>
      </c>
      <c r="T413" s="89" t="s">
        <v>6314</v>
      </c>
      <c r="U413" s="90" t="str">
        <f t="shared" si="98"/>
        <v>ok</v>
      </c>
      <c r="V413" s="63" t="str">
        <f>INDEX(resources!F:F,MATCH(B413,resources!B:B,0))</f>
        <v>physical</v>
      </c>
      <c r="W413" s="110">
        <f t="shared" si="99"/>
        <v>1</v>
      </c>
      <c r="X413" s="110">
        <f t="shared" si="100"/>
        <v>0</v>
      </c>
      <c r="Y413" s="110" t="str">
        <f t="shared" si="101"/>
        <v>COVERD_2_RCKHY1_energy_PCE40003_CONFIDENTIAL</v>
      </c>
      <c r="Z413" s="110">
        <f>IF(COUNTIFS($Y$2:Y413,Y413)=1,1,0)</f>
        <v>0</v>
      </c>
      <c r="AA413" s="110">
        <f>SUM($Z$2:Z413)*Z413</f>
        <v>0</v>
      </c>
      <c r="AB413" s="110">
        <f>COUNTIFS(resources!B:B,B413)</f>
        <v>1</v>
      </c>
      <c r="AC413" s="110">
        <f t="shared" si="102"/>
        <v>1</v>
      </c>
      <c r="AD413" s="110">
        <f t="shared" si="103"/>
        <v>1</v>
      </c>
      <c r="AE413" s="110">
        <f t="shared" si="104"/>
        <v>0</v>
      </c>
      <c r="AF413" s="110">
        <f t="shared" si="105"/>
        <v>1</v>
      </c>
      <c r="AG413" s="110">
        <f t="shared" si="106"/>
        <v>0</v>
      </c>
      <c r="AH413" s="110">
        <f t="shared" si="107"/>
        <v>0</v>
      </c>
      <c r="AI413" s="110">
        <f t="shared" si="108"/>
        <v>1</v>
      </c>
      <c r="AJ413" s="100">
        <f>ROW()</f>
        <v>413</v>
      </c>
      <c r="AK413" s="100" t="e">
        <f>INDEX('BadRows RECART'!$C$2:$C$1207,MATCH(monthly_gwh_mw!AJ413,'BadRows RECART'!$D$2:$D$1207,0))</f>
        <v>#N/A</v>
      </c>
    </row>
    <row r="414" spans="1:37" ht="20">
      <c r="A414" s="106" t="s">
        <v>3907</v>
      </c>
      <c r="B414" s="106" t="s">
        <v>1581</v>
      </c>
      <c r="C414" s="106" t="s">
        <v>6300</v>
      </c>
      <c r="D414" s="168">
        <v>2021</v>
      </c>
      <c r="E414" s="168">
        <v>5</v>
      </c>
      <c r="F414" s="199">
        <v>0.40473599999999738</v>
      </c>
      <c r="G414" s="212" t="s">
        <v>6314</v>
      </c>
      <c r="H414" s="212" t="s">
        <v>6314</v>
      </c>
      <c r="I414" s="106" t="s">
        <v>556</v>
      </c>
      <c r="K414" s="83" t="s">
        <v>6314</v>
      </c>
      <c r="L414" s="83" t="s">
        <v>6314</v>
      </c>
      <c r="M414" s="45" t="str">
        <f>IF(
ISNA(INDEX(resources!E:E,MATCH(B414,resources!B:B,0))),"fillme",
INDEX(resources!E:E,MATCH(B414,resources!B:B,0)))</f>
        <v>CAISO_Hydro</v>
      </c>
      <c r="N414" s="45">
        <f>IF(
ISNA(INDEX(resources!J:J,MATCH(B414,resources!B:B,0))),"fillme",
INDEX(resources!J:J,MATCH(B414,resources!B:B,0)))</f>
        <v>1</v>
      </c>
      <c r="O414" s="83" t="str">
        <f>IFERROR(INDEX(resources!K:K,MATCH(B414,resources!B:B,0)),"fillme")</f>
        <v>hydro</v>
      </c>
      <c r="P414" s="89" t="str">
        <f t="shared" si="96"/>
        <v>hydro_2021_5</v>
      </c>
      <c r="Q414" s="87">
        <f>INDEX(elcc!G:G,MATCH(P414,elcc!D:D,0))</f>
        <v>0.69</v>
      </c>
      <c r="R414" s="89">
        <f t="shared" si="97"/>
        <v>1</v>
      </c>
      <c r="S414" s="89" t="s">
        <v>6314</v>
      </c>
      <c r="T414" s="89" t="s">
        <v>6314</v>
      </c>
      <c r="U414" s="90" t="str">
        <f t="shared" si="98"/>
        <v>ok</v>
      </c>
      <c r="V414" s="63" t="str">
        <f>INDEX(resources!F:F,MATCH(B414,resources!B:B,0))</f>
        <v>physical</v>
      </c>
      <c r="W414" s="110">
        <f t="shared" si="99"/>
        <v>1</v>
      </c>
      <c r="X414" s="110">
        <f t="shared" si="100"/>
        <v>0</v>
      </c>
      <c r="Y414" s="110" t="str">
        <f t="shared" si="101"/>
        <v>COVERD_2_RCKHY1_energy_PCE40003_CONFIDENTIAL</v>
      </c>
      <c r="Z414" s="110">
        <f>IF(COUNTIFS($Y$2:Y414,Y414)=1,1,0)</f>
        <v>0</v>
      </c>
      <c r="AA414" s="110">
        <f>SUM($Z$2:Z414)*Z414</f>
        <v>0</v>
      </c>
      <c r="AB414" s="110">
        <f>COUNTIFS(resources!B:B,B414)</f>
        <v>1</v>
      </c>
      <c r="AC414" s="110">
        <f t="shared" si="102"/>
        <v>1</v>
      </c>
      <c r="AD414" s="110">
        <f t="shared" si="103"/>
        <v>1</v>
      </c>
      <c r="AE414" s="110">
        <f t="shared" si="104"/>
        <v>0</v>
      </c>
      <c r="AF414" s="110">
        <f t="shared" si="105"/>
        <v>1</v>
      </c>
      <c r="AG414" s="110">
        <f t="shared" si="106"/>
        <v>0</v>
      </c>
      <c r="AH414" s="110">
        <f t="shared" si="107"/>
        <v>0</v>
      </c>
      <c r="AI414" s="110">
        <f t="shared" si="108"/>
        <v>1</v>
      </c>
      <c r="AJ414" s="100">
        <f>ROW()</f>
        <v>414</v>
      </c>
      <c r="AK414" s="100" t="e">
        <f>INDEX('BadRows RECART'!$C$2:$C$1207,MATCH(monthly_gwh_mw!AJ414,'BadRows RECART'!$D$2:$D$1207,0))</f>
        <v>#N/A</v>
      </c>
    </row>
    <row r="415" spans="1:37" ht="20">
      <c r="A415" s="106" t="s">
        <v>3907</v>
      </c>
      <c r="B415" s="106" t="s">
        <v>1581</v>
      </c>
      <c r="C415" s="106" t="s">
        <v>6300</v>
      </c>
      <c r="D415" s="168">
        <v>2021</v>
      </c>
      <c r="E415" s="168">
        <v>6</v>
      </c>
      <c r="F415" s="199">
        <v>0.10512000000000052</v>
      </c>
      <c r="G415" s="212" t="s">
        <v>6314</v>
      </c>
      <c r="H415" s="212" t="s">
        <v>6314</v>
      </c>
      <c r="I415" s="106" t="s">
        <v>556</v>
      </c>
      <c r="K415" s="83" t="s">
        <v>6314</v>
      </c>
      <c r="L415" s="83" t="s">
        <v>6314</v>
      </c>
      <c r="M415" s="45" t="str">
        <f>IF(
ISNA(INDEX(resources!E:E,MATCH(B415,resources!B:B,0))),"fillme",
INDEX(resources!E:E,MATCH(B415,resources!B:B,0)))</f>
        <v>CAISO_Hydro</v>
      </c>
      <c r="N415" s="45">
        <f>IF(
ISNA(INDEX(resources!J:J,MATCH(B415,resources!B:B,0))),"fillme",
INDEX(resources!J:J,MATCH(B415,resources!B:B,0)))</f>
        <v>1</v>
      </c>
      <c r="O415" s="83" t="str">
        <f>IFERROR(INDEX(resources!K:K,MATCH(B415,resources!B:B,0)),"fillme")</f>
        <v>hydro</v>
      </c>
      <c r="P415" s="89" t="str">
        <f t="shared" si="96"/>
        <v>hydro_2021_6</v>
      </c>
      <c r="Q415" s="87">
        <f>INDEX(elcc!G:G,MATCH(P415,elcc!D:D,0))</f>
        <v>0.74</v>
      </c>
      <c r="R415" s="89">
        <f t="shared" si="97"/>
        <v>1</v>
      </c>
      <c r="S415" s="89" t="s">
        <v>6314</v>
      </c>
      <c r="T415" s="89" t="s">
        <v>6314</v>
      </c>
      <c r="U415" s="90" t="str">
        <f t="shared" si="98"/>
        <v>ok</v>
      </c>
      <c r="V415" s="63" t="str">
        <f>INDEX(resources!F:F,MATCH(B415,resources!B:B,0))</f>
        <v>physical</v>
      </c>
      <c r="W415" s="110">
        <f t="shared" si="99"/>
        <v>1</v>
      </c>
      <c r="X415" s="110">
        <f t="shared" si="100"/>
        <v>0</v>
      </c>
      <c r="Y415" s="110" t="str">
        <f t="shared" si="101"/>
        <v>COVERD_2_RCKHY1_energy_PCE40003_CONFIDENTIAL</v>
      </c>
      <c r="Z415" s="110">
        <f>IF(COUNTIFS($Y$2:Y415,Y415)=1,1,0)</f>
        <v>0</v>
      </c>
      <c r="AA415" s="110">
        <f>SUM($Z$2:Z415)*Z415</f>
        <v>0</v>
      </c>
      <c r="AB415" s="110">
        <f>COUNTIFS(resources!B:B,B415)</f>
        <v>1</v>
      </c>
      <c r="AC415" s="110">
        <f t="shared" si="102"/>
        <v>1</v>
      </c>
      <c r="AD415" s="110">
        <f t="shared" si="103"/>
        <v>1</v>
      </c>
      <c r="AE415" s="110">
        <f t="shared" si="104"/>
        <v>0</v>
      </c>
      <c r="AF415" s="110">
        <f t="shared" si="105"/>
        <v>1</v>
      </c>
      <c r="AG415" s="110">
        <f t="shared" si="106"/>
        <v>0</v>
      </c>
      <c r="AH415" s="110">
        <f t="shared" si="107"/>
        <v>0</v>
      </c>
      <c r="AI415" s="110">
        <f t="shared" si="108"/>
        <v>1</v>
      </c>
      <c r="AJ415" s="100">
        <f>ROW()</f>
        <v>415</v>
      </c>
      <c r="AK415" s="100" t="e">
        <f>INDEX('BadRows RECART'!$C$2:$C$1207,MATCH(monthly_gwh_mw!AJ415,'BadRows RECART'!$D$2:$D$1207,0))</f>
        <v>#N/A</v>
      </c>
    </row>
    <row r="416" spans="1:37" ht="20">
      <c r="A416" s="106" t="s">
        <v>3907</v>
      </c>
      <c r="B416" s="106" t="s">
        <v>1581</v>
      </c>
      <c r="C416" s="106" t="s">
        <v>6300</v>
      </c>
      <c r="D416" s="168">
        <v>2021</v>
      </c>
      <c r="E416" s="168">
        <v>7</v>
      </c>
      <c r="F416" s="199">
        <v>2.6784000000000273E-2</v>
      </c>
      <c r="G416" s="212" t="s">
        <v>6314</v>
      </c>
      <c r="H416" s="212" t="s">
        <v>6314</v>
      </c>
      <c r="I416" s="106" t="s">
        <v>556</v>
      </c>
      <c r="K416" s="83" t="s">
        <v>6314</v>
      </c>
      <c r="L416" s="83" t="s">
        <v>6314</v>
      </c>
      <c r="M416" s="45" t="str">
        <f>IF(
ISNA(INDEX(resources!E:E,MATCH(B416,resources!B:B,0))),"fillme",
INDEX(resources!E:E,MATCH(B416,resources!B:B,0)))</f>
        <v>CAISO_Hydro</v>
      </c>
      <c r="N416" s="45">
        <f>IF(
ISNA(INDEX(resources!J:J,MATCH(B416,resources!B:B,0))),"fillme",
INDEX(resources!J:J,MATCH(B416,resources!B:B,0)))</f>
        <v>1</v>
      </c>
      <c r="O416" s="83" t="str">
        <f>IFERROR(INDEX(resources!K:K,MATCH(B416,resources!B:B,0)),"fillme")</f>
        <v>hydro</v>
      </c>
      <c r="P416" s="89" t="str">
        <f t="shared" si="96"/>
        <v>hydro_2021_7</v>
      </c>
      <c r="Q416" s="87">
        <f>INDEX(elcc!G:G,MATCH(P416,elcc!D:D,0))</f>
        <v>0.73</v>
      </c>
      <c r="R416" s="89">
        <f t="shared" si="97"/>
        <v>1</v>
      </c>
      <c r="S416" s="89" t="s">
        <v>6314</v>
      </c>
      <c r="T416" s="89" t="s">
        <v>6314</v>
      </c>
      <c r="U416" s="90" t="str">
        <f t="shared" si="98"/>
        <v>ok</v>
      </c>
      <c r="V416" s="63" t="str">
        <f>INDEX(resources!F:F,MATCH(B416,resources!B:B,0))</f>
        <v>physical</v>
      </c>
      <c r="W416" s="110">
        <f t="shared" si="99"/>
        <v>1</v>
      </c>
      <c r="X416" s="110">
        <f t="shared" si="100"/>
        <v>0</v>
      </c>
      <c r="Y416" s="110" t="str">
        <f t="shared" si="101"/>
        <v>COVERD_2_RCKHY1_energy_PCE40003_CONFIDENTIAL</v>
      </c>
      <c r="Z416" s="110">
        <f>IF(COUNTIFS($Y$2:Y416,Y416)=1,1,0)</f>
        <v>0</v>
      </c>
      <c r="AA416" s="110">
        <f>SUM($Z$2:Z416)*Z416</f>
        <v>0</v>
      </c>
      <c r="AB416" s="110">
        <f>COUNTIFS(resources!B:B,B416)</f>
        <v>1</v>
      </c>
      <c r="AC416" s="110">
        <f t="shared" si="102"/>
        <v>1</v>
      </c>
      <c r="AD416" s="110">
        <f t="shared" si="103"/>
        <v>1</v>
      </c>
      <c r="AE416" s="110">
        <f t="shared" si="104"/>
        <v>0</v>
      </c>
      <c r="AF416" s="110">
        <f t="shared" si="105"/>
        <v>1</v>
      </c>
      <c r="AG416" s="110">
        <f t="shared" si="106"/>
        <v>0</v>
      </c>
      <c r="AH416" s="110">
        <f t="shared" si="107"/>
        <v>0</v>
      </c>
      <c r="AI416" s="110">
        <f t="shared" si="108"/>
        <v>1</v>
      </c>
      <c r="AJ416" s="100">
        <f>ROW()</f>
        <v>416</v>
      </c>
      <c r="AK416" s="100" t="e">
        <f>INDEX('BadRows RECART'!$C$2:$C$1207,MATCH(monthly_gwh_mw!AJ416,'BadRows RECART'!$D$2:$D$1207,0))</f>
        <v>#N/A</v>
      </c>
    </row>
    <row r="417" spans="1:37" ht="20">
      <c r="A417" s="106" t="s">
        <v>3907</v>
      </c>
      <c r="B417" s="106" t="s">
        <v>1581</v>
      </c>
      <c r="C417" s="106" t="s">
        <v>6300</v>
      </c>
      <c r="D417" s="168">
        <v>2021</v>
      </c>
      <c r="E417" s="168">
        <v>8</v>
      </c>
      <c r="F417" s="199">
        <v>1.4879999999998913E-3</v>
      </c>
      <c r="G417" s="212" t="s">
        <v>6314</v>
      </c>
      <c r="H417" s="212" t="s">
        <v>6314</v>
      </c>
      <c r="I417" s="106" t="s">
        <v>556</v>
      </c>
      <c r="K417" s="83" t="s">
        <v>6314</v>
      </c>
      <c r="L417" s="83" t="s">
        <v>6314</v>
      </c>
      <c r="M417" s="45" t="str">
        <f>IF(
ISNA(INDEX(resources!E:E,MATCH(B417,resources!B:B,0))),"fillme",
INDEX(resources!E:E,MATCH(B417,resources!B:B,0)))</f>
        <v>CAISO_Hydro</v>
      </c>
      <c r="N417" s="45">
        <f>IF(
ISNA(INDEX(resources!J:J,MATCH(B417,resources!B:B,0))),"fillme",
INDEX(resources!J:J,MATCH(B417,resources!B:B,0)))</f>
        <v>1</v>
      </c>
      <c r="O417" s="83" t="str">
        <f>IFERROR(INDEX(resources!K:K,MATCH(B417,resources!B:B,0)),"fillme")</f>
        <v>hydro</v>
      </c>
      <c r="P417" s="89" t="str">
        <f t="shared" si="96"/>
        <v>hydro_2021_8</v>
      </c>
      <c r="Q417" s="87">
        <f>INDEX(elcc!G:G,MATCH(P417,elcc!D:D,0))</f>
        <v>0.72</v>
      </c>
      <c r="R417" s="89">
        <f t="shared" si="97"/>
        <v>1</v>
      </c>
      <c r="S417" s="89" t="s">
        <v>6314</v>
      </c>
      <c r="T417" s="89" t="s">
        <v>6314</v>
      </c>
      <c r="U417" s="90" t="str">
        <f t="shared" si="98"/>
        <v>ok</v>
      </c>
      <c r="V417" s="63" t="str">
        <f>INDEX(resources!F:F,MATCH(B417,resources!B:B,0))</f>
        <v>physical</v>
      </c>
      <c r="W417" s="110">
        <f t="shared" si="99"/>
        <v>1</v>
      </c>
      <c r="X417" s="110">
        <f t="shared" si="100"/>
        <v>0</v>
      </c>
      <c r="Y417" s="110" t="str">
        <f t="shared" si="101"/>
        <v>COVERD_2_RCKHY1_energy_PCE40003_CONFIDENTIAL</v>
      </c>
      <c r="Z417" s="110">
        <f>IF(COUNTIFS($Y$2:Y417,Y417)=1,1,0)</f>
        <v>0</v>
      </c>
      <c r="AA417" s="110">
        <f>SUM($Z$2:Z417)*Z417</f>
        <v>0</v>
      </c>
      <c r="AB417" s="110">
        <f>COUNTIFS(resources!B:B,B417)</f>
        <v>1</v>
      </c>
      <c r="AC417" s="110">
        <f t="shared" si="102"/>
        <v>1</v>
      </c>
      <c r="AD417" s="110">
        <f t="shared" si="103"/>
        <v>1</v>
      </c>
      <c r="AE417" s="110">
        <f t="shared" si="104"/>
        <v>0</v>
      </c>
      <c r="AF417" s="110">
        <f t="shared" si="105"/>
        <v>1</v>
      </c>
      <c r="AG417" s="110">
        <f t="shared" si="106"/>
        <v>0</v>
      </c>
      <c r="AH417" s="110">
        <f t="shared" si="107"/>
        <v>0</v>
      </c>
      <c r="AI417" s="110">
        <f t="shared" si="108"/>
        <v>1</v>
      </c>
      <c r="AJ417" s="100">
        <f>ROW()</f>
        <v>417</v>
      </c>
      <c r="AK417" s="100" t="e">
        <f>INDEX('BadRows RECART'!$C$2:$C$1207,MATCH(monthly_gwh_mw!AJ417,'BadRows RECART'!$D$2:$D$1207,0))</f>
        <v>#N/A</v>
      </c>
    </row>
    <row r="418" spans="1:37" ht="20">
      <c r="A418" s="106" t="s">
        <v>3907</v>
      </c>
      <c r="B418" s="106" t="s">
        <v>1581</v>
      </c>
      <c r="C418" s="106" t="s">
        <v>6300</v>
      </c>
      <c r="D418" s="168">
        <v>2021</v>
      </c>
      <c r="E418" s="168">
        <v>9</v>
      </c>
      <c r="F418" s="199">
        <v>1.2960000000000176E-2</v>
      </c>
      <c r="G418" s="212" t="s">
        <v>6314</v>
      </c>
      <c r="H418" s="212" t="s">
        <v>6314</v>
      </c>
      <c r="I418" s="106" t="s">
        <v>556</v>
      </c>
      <c r="K418" s="83" t="s">
        <v>6314</v>
      </c>
      <c r="L418" s="83" t="s">
        <v>6314</v>
      </c>
      <c r="M418" s="45" t="str">
        <f>IF(
ISNA(INDEX(resources!E:E,MATCH(B418,resources!B:B,0))),"fillme",
INDEX(resources!E:E,MATCH(B418,resources!B:B,0)))</f>
        <v>CAISO_Hydro</v>
      </c>
      <c r="N418" s="45">
        <f>IF(
ISNA(INDEX(resources!J:J,MATCH(B418,resources!B:B,0))),"fillme",
INDEX(resources!J:J,MATCH(B418,resources!B:B,0)))</f>
        <v>1</v>
      </c>
      <c r="O418" s="83" t="str">
        <f>IFERROR(INDEX(resources!K:K,MATCH(B418,resources!B:B,0)),"fillme")</f>
        <v>hydro</v>
      </c>
      <c r="P418" s="89" t="str">
        <f t="shared" si="96"/>
        <v>hydro_2021_9</v>
      </c>
      <c r="Q418" s="87">
        <f>INDEX(elcc!G:G,MATCH(P418,elcc!D:D,0))</f>
        <v>0.71</v>
      </c>
      <c r="R418" s="89">
        <f t="shared" si="97"/>
        <v>1</v>
      </c>
      <c r="S418" s="89" t="s">
        <v>6314</v>
      </c>
      <c r="T418" s="89" t="s">
        <v>6314</v>
      </c>
      <c r="U418" s="90" t="str">
        <f t="shared" si="98"/>
        <v>ok</v>
      </c>
      <c r="V418" s="63" t="str">
        <f>INDEX(resources!F:F,MATCH(B418,resources!B:B,0))</f>
        <v>physical</v>
      </c>
      <c r="W418" s="110">
        <f t="shared" si="99"/>
        <v>1</v>
      </c>
      <c r="X418" s="110">
        <f t="shared" si="100"/>
        <v>0</v>
      </c>
      <c r="Y418" s="110" t="str">
        <f t="shared" si="101"/>
        <v>COVERD_2_RCKHY1_energy_PCE40003_CONFIDENTIAL</v>
      </c>
      <c r="Z418" s="110">
        <f>IF(COUNTIFS($Y$2:Y418,Y418)=1,1,0)</f>
        <v>0</v>
      </c>
      <c r="AA418" s="110">
        <f>SUM($Z$2:Z418)*Z418</f>
        <v>0</v>
      </c>
      <c r="AB418" s="110">
        <f>COUNTIFS(resources!B:B,B418)</f>
        <v>1</v>
      </c>
      <c r="AC418" s="110">
        <f t="shared" si="102"/>
        <v>1</v>
      </c>
      <c r="AD418" s="110">
        <f t="shared" si="103"/>
        <v>1</v>
      </c>
      <c r="AE418" s="110">
        <f t="shared" si="104"/>
        <v>0</v>
      </c>
      <c r="AF418" s="110">
        <f t="shared" si="105"/>
        <v>1</v>
      </c>
      <c r="AG418" s="110">
        <f t="shared" si="106"/>
        <v>0</v>
      </c>
      <c r="AH418" s="110">
        <f t="shared" si="107"/>
        <v>0</v>
      </c>
      <c r="AI418" s="110">
        <f t="shared" si="108"/>
        <v>1</v>
      </c>
      <c r="AJ418" s="100">
        <f>ROW()</f>
        <v>418</v>
      </c>
      <c r="AK418" s="100" t="e">
        <f>INDEX('BadRows RECART'!$C$2:$C$1207,MATCH(monthly_gwh_mw!AJ418,'BadRows RECART'!$D$2:$D$1207,0))</f>
        <v>#N/A</v>
      </c>
    </row>
    <row r="419" spans="1:37" ht="20">
      <c r="A419" s="106" t="s">
        <v>3907</v>
      </c>
      <c r="B419" s="106" t="s">
        <v>1581</v>
      </c>
      <c r="C419" s="106" t="s">
        <v>6300</v>
      </c>
      <c r="D419" s="168">
        <v>2021</v>
      </c>
      <c r="E419" s="168">
        <v>10</v>
      </c>
      <c r="F419" s="199">
        <v>3.868799999999973E-2</v>
      </c>
      <c r="G419" s="212" t="s">
        <v>6314</v>
      </c>
      <c r="H419" s="212" t="s">
        <v>6314</v>
      </c>
      <c r="I419" s="106" t="s">
        <v>556</v>
      </c>
      <c r="K419" s="83" t="s">
        <v>6314</v>
      </c>
      <c r="L419" s="83" t="s">
        <v>6314</v>
      </c>
      <c r="M419" s="45" t="str">
        <f>IF(
ISNA(INDEX(resources!E:E,MATCH(B419,resources!B:B,0))),"fillme",
INDEX(resources!E:E,MATCH(B419,resources!B:B,0)))</f>
        <v>CAISO_Hydro</v>
      </c>
      <c r="N419" s="45">
        <f>IF(
ISNA(INDEX(resources!J:J,MATCH(B419,resources!B:B,0))),"fillme",
INDEX(resources!J:J,MATCH(B419,resources!B:B,0)))</f>
        <v>1</v>
      </c>
      <c r="O419" s="83" t="str">
        <f>IFERROR(INDEX(resources!K:K,MATCH(B419,resources!B:B,0)),"fillme")</f>
        <v>hydro</v>
      </c>
      <c r="P419" s="89" t="str">
        <f t="shared" si="96"/>
        <v>hydro_2021_10</v>
      </c>
      <c r="Q419" s="87">
        <f>INDEX(elcc!G:G,MATCH(P419,elcc!D:D,0))</f>
        <v>0.64</v>
      </c>
      <c r="R419" s="89">
        <f t="shared" si="97"/>
        <v>1</v>
      </c>
      <c r="S419" s="89" t="s">
        <v>6314</v>
      </c>
      <c r="T419" s="89" t="s">
        <v>6314</v>
      </c>
      <c r="U419" s="90" t="str">
        <f t="shared" si="98"/>
        <v>ok</v>
      </c>
      <c r="V419" s="63" t="str">
        <f>INDEX(resources!F:F,MATCH(B419,resources!B:B,0))</f>
        <v>physical</v>
      </c>
      <c r="W419" s="110">
        <f t="shared" si="99"/>
        <v>1</v>
      </c>
      <c r="X419" s="110">
        <f t="shared" si="100"/>
        <v>0</v>
      </c>
      <c r="Y419" s="110" t="str">
        <f t="shared" si="101"/>
        <v>COVERD_2_RCKHY1_energy_PCE40003_CONFIDENTIAL</v>
      </c>
      <c r="Z419" s="110">
        <f>IF(COUNTIFS($Y$2:Y419,Y419)=1,1,0)</f>
        <v>0</v>
      </c>
      <c r="AA419" s="110">
        <f>SUM($Z$2:Z419)*Z419</f>
        <v>0</v>
      </c>
      <c r="AB419" s="110">
        <f>COUNTIFS(resources!B:B,B419)</f>
        <v>1</v>
      </c>
      <c r="AC419" s="110">
        <f t="shared" si="102"/>
        <v>1</v>
      </c>
      <c r="AD419" s="110">
        <f t="shared" si="103"/>
        <v>1</v>
      </c>
      <c r="AE419" s="110">
        <f t="shared" si="104"/>
        <v>0</v>
      </c>
      <c r="AF419" s="110">
        <f t="shared" si="105"/>
        <v>1</v>
      </c>
      <c r="AG419" s="110">
        <f t="shared" si="106"/>
        <v>0</v>
      </c>
      <c r="AH419" s="110">
        <f t="shared" si="107"/>
        <v>0</v>
      </c>
      <c r="AI419" s="110">
        <f t="shared" si="108"/>
        <v>1</v>
      </c>
      <c r="AJ419" s="100">
        <f>ROW()</f>
        <v>419</v>
      </c>
      <c r="AK419" s="100" t="e">
        <f>INDEX('BadRows RECART'!$C$2:$C$1207,MATCH(monthly_gwh_mw!AJ419,'BadRows RECART'!$D$2:$D$1207,0))</f>
        <v>#N/A</v>
      </c>
    </row>
    <row r="420" spans="1:37" ht="20">
      <c r="A420" s="106" t="s">
        <v>3907</v>
      </c>
      <c r="B420" s="106" t="s">
        <v>1581</v>
      </c>
      <c r="C420" s="106" t="s">
        <v>6300</v>
      </c>
      <c r="D420" s="168">
        <v>2021</v>
      </c>
      <c r="E420" s="168">
        <v>11</v>
      </c>
      <c r="F420" s="199">
        <v>0.54431999999998937</v>
      </c>
      <c r="G420" s="212" t="s">
        <v>6314</v>
      </c>
      <c r="H420" s="212" t="s">
        <v>6314</v>
      </c>
      <c r="I420" s="106" t="s">
        <v>556</v>
      </c>
      <c r="K420" s="83" t="s">
        <v>6314</v>
      </c>
      <c r="L420" s="83" t="s">
        <v>6314</v>
      </c>
      <c r="M420" s="45" t="str">
        <f>IF(
ISNA(INDEX(resources!E:E,MATCH(B420,resources!B:B,0))),"fillme",
INDEX(resources!E:E,MATCH(B420,resources!B:B,0)))</f>
        <v>CAISO_Hydro</v>
      </c>
      <c r="N420" s="45">
        <f>IF(
ISNA(INDEX(resources!J:J,MATCH(B420,resources!B:B,0))),"fillme",
INDEX(resources!J:J,MATCH(B420,resources!B:B,0)))</f>
        <v>1</v>
      </c>
      <c r="O420" s="83" t="str">
        <f>IFERROR(INDEX(resources!K:K,MATCH(B420,resources!B:B,0)),"fillme")</f>
        <v>hydro</v>
      </c>
      <c r="P420" s="89" t="str">
        <f t="shared" si="96"/>
        <v>hydro_2021_11</v>
      </c>
      <c r="Q420" s="87">
        <f>INDEX(elcc!G:G,MATCH(P420,elcc!D:D,0))</f>
        <v>0.56000000000000005</v>
      </c>
      <c r="R420" s="89">
        <f t="shared" si="97"/>
        <v>1</v>
      </c>
      <c r="S420" s="89" t="s">
        <v>6314</v>
      </c>
      <c r="T420" s="89" t="s">
        <v>6314</v>
      </c>
      <c r="U420" s="90" t="str">
        <f t="shared" si="98"/>
        <v>ok</v>
      </c>
      <c r="V420" s="63" t="str">
        <f>INDEX(resources!F:F,MATCH(B420,resources!B:B,0))</f>
        <v>physical</v>
      </c>
      <c r="W420" s="110">
        <f t="shared" si="99"/>
        <v>1</v>
      </c>
      <c r="X420" s="110">
        <f t="shared" si="100"/>
        <v>0</v>
      </c>
      <c r="Y420" s="110" t="str">
        <f t="shared" si="101"/>
        <v>COVERD_2_RCKHY1_energy_PCE40003_CONFIDENTIAL</v>
      </c>
      <c r="Z420" s="110">
        <f>IF(COUNTIFS($Y$2:Y420,Y420)=1,1,0)</f>
        <v>0</v>
      </c>
      <c r="AA420" s="110">
        <f>SUM($Z$2:Z420)*Z420</f>
        <v>0</v>
      </c>
      <c r="AB420" s="110">
        <f>COUNTIFS(resources!B:B,B420)</f>
        <v>1</v>
      </c>
      <c r="AC420" s="110">
        <f t="shared" si="102"/>
        <v>1</v>
      </c>
      <c r="AD420" s="110">
        <f t="shared" si="103"/>
        <v>1</v>
      </c>
      <c r="AE420" s="110">
        <f t="shared" si="104"/>
        <v>0</v>
      </c>
      <c r="AF420" s="110">
        <f t="shared" si="105"/>
        <v>1</v>
      </c>
      <c r="AG420" s="110">
        <f t="shared" si="106"/>
        <v>0</v>
      </c>
      <c r="AH420" s="110">
        <f t="shared" si="107"/>
        <v>0</v>
      </c>
      <c r="AI420" s="110">
        <f t="shared" si="108"/>
        <v>1</v>
      </c>
      <c r="AJ420" s="100">
        <f>ROW()</f>
        <v>420</v>
      </c>
      <c r="AK420" s="100" t="e">
        <f>INDEX('BadRows RECART'!$C$2:$C$1207,MATCH(monthly_gwh_mw!AJ420,'BadRows RECART'!$D$2:$D$1207,0))</f>
        <v>#N/A</v>
      </c>
    </row>
    <row r="421" spans="1:37" ht="20">
      <c r="A421" s="106" t="s">
        <v>3907</v>
      </c>
      <c r="B421" s="106" t="s">
        <v>1581</v>
      </c>
      <c r="C421" s="106" t="s">
        <v>6300</v>
      </c>
      <c r="D421" s="168">
        <v>2021</v>
      </c>
      <c r="E421" s="168">
        <v>12</v>
      </c>
      <c r="F421" s="199">
        <v>0.7526719999999868</v>
      </c>
      <c r="G421" s="212" t="s">
        <v>6314</v>
      </c>
      <c r="H421" s="212" t="s">
        <v>6314</v>
      </c>
      <c r="I421" s="106" t="s">
        <v>556</v>
      </c>
      <c r="K421" s="83" t="s">
        <v>6314</v>
      </c>
      <c r="L421" s="83" t="s">
        <v>6314</v>
      </c>
      <c r="M421" s="45" t="str">
        <f>IF(
ISNA(INDEX(resources!E:E,MATCH(B421,resources!B:B,0))),"fillme",
INDEX(resources!E:E,MATCH(B421,resources!B:B,0)))</f>
        <v>CAISO_Hydro</v>
      </c>
      <c r="N421" s="45">
        <f>IF(
ISNA(INDEX(resources!J:J,MATCH(B421,resources!B:B,0))),"fillme",
INDEX(resources!J:J,MATCH(B421,resources!B:B,0)))</f>
        <v>1</v>
      </c>
      <c r="O421" s="83" t="str">
        <f>IFERROR(INDEX(resources!K:K,MATCH(B421,resources!B:B,0)),"fillme")</f>
        <v>hydro</v>
      </c>
      <c r="P421" s="89" t="str">
        <f t="shared" si="96"/>
        <v>hydro_2021_12</v>
      </c>
      <c r="Q421" s="87">
        <f>INDEX(elcc!G:G,MATCH(P421,elcc!D:D,0))</f>
        <v>0.64</v>
      </c>
      <c r="R421" s="89">
        <f t="shared" si="97"/>
        <v>1</v>
      </c>
      <c r="S421" s="89" t="s">
        <v>6314</v>
      </c>
      <c r="T421" s="89" t="s">
        <v>6314</v>
      </c>
      <c r="U421" s="90" t="str">
        <f t="shared" si="98"/>
        <v>ok</v>
      </c>
      <c r="V421" s="63" t="str">
        <f>INDEX(resources!F:F,MATCH(B421,resources!B:B,0))</f>
        <v>physical</v>
      </c>
      <c r="W421" s="110">
        <f t="shared" si="99"/>
        <v>1</v>
      </c>
      <c r="X421" s="110">
        <f t="shared" si="100"/>
        <v>0</v>
      </c>
      <c r="Y421" s="110" t="str">
        <f t="shared" si="101"/>
        <v>COVERD_2_RCKHY1_energy_PCE40003_CONFIDENTIAL</v>
      </c>
      <c r="Z421" s="110">
        <f>IF(COUNTIFS($Y$2:Y421,Y421)=1,1,0)</f>
        <v>0</v>
      </c>
      <c r="AA421" s="110">
        <f>SUM($Z$2:Z421)*Z421</f>
        <v>0</v>
      </c>
      <c r="AB421" s="110">
        <f>COUNTIFS(resources!B:B,B421)</f>
        <v>1</v>
      </c>
      <c r="AC421" s="110">
        <f t="shared" si="102"/>
        <v>1</v>
      </c>
      <c r="AD421" s="110">
        <f t="shared" si="103"/>
        <v>1</v>
      </c>
      <c r="AE421" s="110">
        <f t="shared" si="104"/>
        <v>0</v>
      </c>
      <c r="AF421" s="110">
        <f t="shared" si="105"/>
        <v>1</v>
      </c>
      <c r="AG421" s="110">
        <f t="shared" si="106"/>
        <v>0</v>
      </c>
      <c r="AH421" s="110">
        <f t="shared" si="107"/>
        <v>0</v>
      </c>
      <c r="AI421" s="110">
        <f t="shared" si="108"/>
        <v>1</v>
      </c>
      <c r="AJ421" s="100">
        <f>ROW()</f>
        <v>421</v>
      </c>
      <c r="AK421" s="100" t="e">
        <f>INDEX('BadRows RECART'!$C$2:$C$1207,MATCH(monthly_gwh_mw!AJ421,'BadRows RECART'!$D$2:$D$1207,0))</f>
        <v>#N/A</v>
      </c>
    </row>
    <row r="422" spans="1:37" ht="20">
      <c r="A422" s="106" t="s">
        <v>3907</v>
      </c>
      <c r="B422" s="106" t="s">
        <v>1581</v>
      </c>
      <c r="C422" s="106" t="s">
        <v>6300</v>
      </c>
      <c r="D422" s="168">
        <v>2022</v>
      </c>
      <c r="E422" s="168">
        <v>1</v>
      </c>
      <c r="F422" s="199">
        <v>0.9820800000000155</v>
      </c>
      <c r="G422" s="212" t="s">
        <v>6314</v>
      </c>
      <c r="H422" s="212" t="s">
        <v>6314</v>
      </c>
      <c r="I422" s="106" t="s">
        <v>556</v>
      </c>
      <c r="K422" s="83" t="s">
        <v>6314</v>
      </c>
      <c r="L422" s="83" t="s">
        <v>6314</v>
      </c>
      <c r="M422" s="45" t="str">
        <f>IF(
ISNA(INDEX(resources!E:E,MATCH(B422,resources!B:B,0))),"fillme",
INDEX(resources!E:E,MATCH(B422,resources!B:B,0)))</f>
        <v>CAISO_Hydro</v>
      </c>
      <c r="N422" s="45">
        <f>IF(
ISNA(INDEX(resources!J:J,MATCH(B422,resources!B:B,0))),"fillme",
INDEX(resources!J:J,MATCH(B422,resources!B:B,0)))</f>
        <v>1</v>
      </c>
      <c r="O422" s="83" t="str">
        <f>IFERROR(INDEX(resources!K:K,MATCH(B422,resources!B:B,0)),"fillme")</f>
        <v>hydro</v>
      </c>
      <c r="P422" s="89" t="str">
        <f t="shared" si="96"/>
        <v>hydro_2022_1</v>
      </c>
      <c r="Q422" s="87">
        <f>INDEX(elcc!G:G,MATCH(P422,elcc!D:D,0))</f>
        <v>0.6</v>
      </c>
      <c r="R422" s="89">
        <f t="shared" si="97"/>
        <v>1</v>
      </c>
      <c r="S422" s="89" t="s">
        <v>6314</v>
      </c>
      <c r="T422" s="89" t="s">
        <v>6314</v>
      </c>
      <c r="U422" s="90" t="str">
        <f t="shared" si="98"/>
        <v>ok</v>
      </c>
      <c r="V422" s="63" t="str">
        <f>INDEX(resources!F:F,MATCH(B422,resources!B:B,0))</f>
        <v>physical</v>
      </c>
      <c r="W422" s="110">
        <f t="shared" si="99"/>
        <v>1</v>
      </c>
      <c r="X422" s="110">
        <f t="shared" si="100"/>
        <v>0</v>
      </c>
      <c r="Y422" s="110" t="str">
        <f t="shared" si="101"/>
        <v>COVERD_2_RCKHY1_energy_PCE40003_CONFIDENTIAL</v>
      </c>
      <c r="Z422" s="110">
        <f>IF(COUNTIFS($Y$2:Y422,Y422)=1,1,0)</f>
        <v>0</v>
      </c>
      <c r="AA422" s="110">
        <f>SUM($Z$2:Z422)*Z422</f>
        <v>0</v>
      </c>
      <c r="AB422" s="110">
        <f>COUNTIFS(resources!B:B,B422)</f>
        <v>1</v>
      </c>
      <c r="AC422" s="110">
        <f t="shared" si="102"/>
        <v>1</v>
      </c>
      <c r="AD422" s="110">
        <f t="shared" si="103"/>
        <v>1</v>
      </c>
      <c r="AE422" s="110">
        <f t="shared" si="104"/>
        <v>0</v>
      </c>
      <c r="AF422" s="110">
        <f t="shared" si="105"/>
        <v>1</v>
      </c>
      <c r="AG422" s="110">
        <f t="shared" si="106"/>
        <v>0</v>
      </c>
      <c r="AH422" s="110">
        <f t="shared" si="107"/>
        <v>0</v>
      </c>
      <c r="AI422" s="110">
        <f t="shared" si="108"/>
        <v>1</v>
      </c>
      <c r="AJ422" s="100">
        <f>ROW()</f>
        <v>422</v>
      </c>
      <c r="AK422" s="100" t="e">
        <f>INDEX('BadRows RECART'!$C$2:$C$1207,MATCH(monthly_gwh_mw!AJ422,'BadRows RECART'!$D$2:$D$1207,0))</f>
        <v>#N/A</v>
      </c>
    </row>
    <row r="423" spans="1:37" ht="20">
      <c r="A423" s="106" t="s">
        <v>3907</v>
      </c>
      <c r="B423" s="106" t="s">
        <v>1581</v>
      </c>
      <c r="C423" s="106" t="s">
        <v>6300</v>
      </c>
      <c r="D423" s="168">
        <v>2022</v>
      </c>
      <c r="E423" s="168">
        <v>2</v>
      </c>
      <c r="F423" s="199">
        <v>1.1665920000000034</v>
      </c>
      <c r="G423" s="212" t="s">
        <v>6314</v>
      </c>
      <c r="H423" s="212" t="s">
        <v>6314</v>
      </c>
      <c r="I423" s="106" t="s">
        <v>556</v>
      </c>
      <c r="K423" s="83" t="s">
        <v>6314</v>
      </c>
      <c r="L423" s="83" t="s">
        <v>6314</v>
      </c>
      <c r="M423" s="45" t="str">
        <f>IF(
ISNA(INDEX(resources!E:E,MATCH(B423,resources!B:B,0))),"fillme",
INDEX(resources!E:E,MATCH(B423,resources!B:B,0)))</f>
        <v>CAISO_Hydro</v>
      </c>
      <c r="N423" s="45">
        <f>IF(
ISNA(INDEX(resources!J:J,MATCH(B423,resources!B:B,0))),"fillme",
INDEX(resources!J:J,MATCH(B423,resources!B:B,0)))</f>
        <v>1</v>
      </c>
      <c r="O423" s="83" t="str">
        <f>IFERROR(INDEX(resources!K:K,MATCH(B423,resources!B:B,0)),"fillme")</f>
        <v>hydro</v>
      </c>
      <c r="P423" s="89" t="str">
        <f t="shared" si="96"/>
        <v>hydro_2022_2</v>
      </c>
      <c r="Q423" s="87">
        <f>INDEX(elcc!G:G,MATCH(P423,elcc!D:D,0))</f>
        <v>0.7</v>
      </c>
      <c r="R423" s="89">
        <f t="shared" si="97"/>
        <v>1</v>
      </c>
      <c r="S423" s="89" t="s">
        <v>6314</v>
      </c>
      <c r="T423" s="89" t="s">
        <v>6314</v>
      </c>
      <c r="U423" s="90" t="str">
        <f t="shared" si="98"/>
        <v>ok</v>
      </c>
      <c r="V423" s="63" t="str">
        <f>INDEX(resources!F:F,MATCH(B423,resources!B:B,0))</f>
        <v>physical</v>
      </c>
      <c r="W423" s="110">
        <f t="shared" si="99"/>
        <v>1</v>
      </c>
      <c r="X423" s="110">
        <f t="shared" si="100"/>
        <v>0</v>
      </c>
      <c r="Y423" s="110" t="str">
        <f t="shared" si="101"/>
        <v>COVERD_2_RCKHY1_energy_PCE40003_CONFIDENTIAL</v>
      </c>
      <c r="Z423" s="110">
        <f>IF(COUNTIFS($Y$2:Y423,Y423)=1,1,0)</f>
        <v>0</v>
      </c>
      <c r="AA423" s="110">
        <f>SUM($Z$2:Z423)*Z423</f>
        <v>0</v>
      </c>
      <c r="AB423" s="110">
        <f>COUNTIFS(resources!B:B,B423)</f>
        <v>1</v>
      </c>
      <c r="AC423" s="110">
        <f t="shared" si="102"/>
        <v>1</v>
      </c>
      <c r="AD423" s="110">
        <f t="shared" si="103"/>
        <v>1</v>
      </c>
      <c r="AE423" s="110">
        <f t="shared" si="104"/>
        <v>0</v>
      </c>
      <c r="AF423" s="110">
        <f t="shared" si="105"/>
        <v>1</v>
      </c>
      <c r="AG423" s="110">
        <f t="shared" si="106"/>
        <v>0</v>
      </c>
      <c r="AH423" s="110">
        <f t="shared" si="107"/>
        <v>0</v>
      </c>
      <c r="AI423" s="110">
        <f t="shared" si="108"/>
        <v>1</v>
      </c>
      <c r="AJ423" s="100">
        <f>ROW()</f>
        <v>423</v>
      </c>
      <c r="AK423" s="100" t="e">
        <f>INDEX('BadRows RECART'!$C$2:$C$1207,MATCH(monthly_gwh_mw!AJ423,'BadRows RECART'!$D$2:$D$1207,0))</f>
        <v>#N/A</v>
      </c>
    </row>
    <row r="424" spans="1:37" ht="20">
      <c r="A424" s="106" t="s">
        <v>3907</v>
      </c>
      <c r="B424" s="106" t="s">
        <v>1581</v>
      </c>
      <c r="C424" s="106" t="s">
        <v>6300</v>
      </c>
      <c r="D424" s="168">
        <v>2022</v>
      </c>
      <c r="E424" s="168">
        <v>3</v>
      </c>
      <c r="F424" s="199">
        <v>0.95678399999998132</v>
      </c>
      <c r="G424" s="212" t="s">
        <v>6314</v>
      </c>
      <c r="H424" s="212" t="s">
        <v>6314</v>
      </c>
      <c r="I424" s="106" t="s">
        <v>556</v>
      </c>
      <c r="K424" s="83" t="s">
        <v>6314</v>
      </c>
      <c r="L424" s="83" t="s">
        <v>6314</v>
      </c>
      <c r="M424" s="45" t="str">
        <f>IF(
ISNA(INDEX(resources!E:E,MATCH(B424,resources!B:B,0))),"fillme",
INDEX(resources!E:E,MATCH(B424,resources!B:B,0)))</f>
        <v>CAISO_Hydro</v>
      </c>
      <c r="N424" s="45">
        <f>IF(
ISNA(INDEX(resources!J:J,MATCH(B424,resources!B:B,0))),"fillme",
INDEX(resources!J:J,MATCH(B424,resources!B:B,0)))</f>
        <v>1</v>
      </c>
      <c r="O424" s="83" t="str">
        <f>IFERROR(INDEX(resources!K:K,MATCH(B424,resources!B:B,0)),"fillme")</f>
        <v>hydro</v>
      </c>
      <c r="P424" s="89" t="str">
        <f t="shared" si="96"/>
        <v>hydro_2022_3</v>
      </c>
      <c r="Q424" s="87">
        <f>INDEX(elcc!G:G,MATCH(P424,elcc!D:D,0))</f>
        <v>0.73</v>
      </c>
      <c r="R424" s="89">
        <f t="shared" si="97"/>
        <v>1</v>
      </c>
      <c r="S424" s="89" t="s">
        <v>6314</v>
      </c>
      <c r="T424" s="89" t="s">
        <v>6314</v>
      </c>
      <c r="U424" s="90" t="str">
        <f t="shared" si="98"/>
        <v>ok</v>
      </c>
      <c r="V424" s="63" t="str">
        <f>INDEX(resources!F:F,MATCH(B424,resources!B:B,0))</f>
        <v>physical</v>
      </c>
      <c r="W424" s="110">
        <f t="shared" si="99"/>
        <v>1</v>
      </c>
      <c r="X424" s="110">
        <f t="shared" si="100"/>
        <v>0</v>
      </c>
      <c r="Y424" s="110" t="str">
        <f t="shared" si="101"/>
        <v>COVERD_2_RCKHY1_energy_PCE40003_CONFIDENTIAL</v>
      </c>
      <c r="Z424" s="110">
        <f>IF(COUNTIFS($Y$2:Y424,Y424)=1,1,0)</f>
        <v>0</v>
      </c>
      <c r="AA424" s="110">
        <f>SUM($Z$2:Z424)*Z424</f>
        <v>0</v>
      </c>
      <c r="AB424" s="110">
        <f>COUNTIFS(resources!B:B,B424)</f>
        <v>1</v>
      </c>
      <c r="AC424" s="110">
        <f t="shared" si="102"/>
        <v>1</v>
      </c>
      <c r="AD424" s="110">
        <f t="shared" si="103"/>
        <v>1</v>
      </c>
      <c r="AE424" s="110">
        <f t="shared" si="104"/>
        <v>0</v>
      </c>
      <c r="AF424" s="110">
        <f t="shared" si="105"/>
        <v>1</v>
      </c>
      <c r="AG424" s="110">
        <f t="shared" si="106"/>
        <v>0</v>
      </c>
      <c r="AH424" s="110">
        <f t="shared" si="107"/>
        <v>0</v>
      </c>
      <c r="AI424" s="110">
        <f t="shared" si="108"/>
        <v>1</v>
      </c>
      <c r="AJ424" s="100">
        <f>ROW()</f>
        <v>424</v>
      </c>
      <c r="AK424" s="100" t="e">
        <f>INDEX('BadRows RECART'!$C$2:$C$1207,MATCH(monthly_gwh_mw!AJ424,'BadRows RECART'!$D$2:$D$1207,0))</f>
        <v>#N/A</v>
      </c>
    </row>
    <row r="425" spans="1:37" ht="20">
      <c r="A425" s="106" t="s">
        <v>3907</v>
      </c>
      <c r="B425" s="106" t="s">
        <v>1581</v>
      </c>
      <c r="C425" s="106" t="s">
        <v>6300</v>
      </c>
      <c r="D425" s="168">
        <v>2022</v>
      </c>
      <c r="E425" s="168">
        <v>4</v>
      </c>
      <c r="F425" s="199">
        <v>0.62351999999999586</v>
      </c>
      <c r="G425" s="212" t="s">
        <v>6314</v>
      </c>
      <c r="H425" s="212" t="s">
        <v>6314</v>
      </c>
      <c r="I425" s="106" t="s">
        <v>556</v>
      </c>
      <c r="K425" s="83" t="s">
        <v>6314</v>
      </c>
      <c r="L425" s="83" t="s">
        <v>6314</v>
      </c>
      <c r="M425" s="45" t="str">
        <f>IF(
ISNA(INDEX(resources!E:E,MATCH(B425,resources!B:B,0))),"fillme",
INDEX(resources!E:E,MATCH(B425,resources!B:B,0)))</f>
        <v>CAISO_Hydro</v>
      </c>
      <c r="N425" s="45">
        <f>IF(
ISNA(INDEX(resources!J:J,MATCH(B425,resources!B:B,0))),"fillme",
INDEX(resources!J:J,MATCH(B425,resources!B:B,0)))</f>
        <v>1</v>
      </c>
      <c r="O425" s="83" t="str">
        <f>IFERROR(INDEX(resources!K:K,MATCH(B425,resources!B:B,0)),"fillme")</f>
        <v>hydro</v>
      </c>
      <c r="P425" s="89" t="str">
        <f t="shared" si="96"/>
        <v>hydro_2022_4</v>
      </c>
      <c r="Q425" s="87">
        <f>INDEX(elcc!G:G,MATCH(P425,elcc!D:D,0))</f>
        <v>0.72</v>
      </c>
      <c r="R425" s="89">
        <f t="shared" si="97"/>
        <v>1</v>
      </c>
      <c r="S425" s="89" t="s">
        <v>6314</v>
      </c>
      <c r="T425" s="89" t="s">
        <v>6314</v>
      </c>
      <c r="U425" s="90" t="str">
        <f t="shared" si="98"/>
        <v>ok</v>
      </c>
      <c r="V425" s="63" t="str">
        <f>INDEX(resources!F:F,MATCH(B425,resources!B:B,0))</f>
        <v>physical</v>
      </c>
      <c r="W425" s="110">
        <f t="shared" si="99"/>
        <v>1</v>
      </c>
      <c r="X425" s="110">
        <f t="shared" si="100"/>
        <v>0</v>
      </c>
      <c r="Y425" s="110" t="str">
        <f t="shared" si="101"/>
        <v>COVERD_2_RCKHY1_energy_PCE40003_CONFIDENTIAL</v>
      </c>
      <c r="Z425" s="110">
        <f>IF(COUNTIFS($Y$2:Y425,Y425)=1,1,0)</f>
        <v>0</v>
      </c>
      <c r="AA425" s="110">
        <f>SUM($Z$2:Z425)*Z425</f>
        <v>0</v>
      </c>
      <c r="AB425" s="110">
        <f>COUNTIFS(resources!B:B,B425)</f>
        <v>1</v>
      </c>
      <c r="AC425" s="110">
        <f t="shared" si="102"/>
        <v>1</v>
      </c>
      <c r="AD425" s="110">
        <f t="shared" si="103"/>
        <v>1</v>
      </c>
      <c r="AE425" s="110">
        <f t="shared" si="104"/>
        <v>0</v>
      </c>
      <c r="AF425" s="110">
        <f t="shared" si="105"/>
        <v>1</v>
      </c>
      <c r="AG425" s="110">
        <f t="shared" si="106"/>
        <v>0</v>
      </c>
      <c r="AH425" s="110">
        <f t="shared" si="107"/>
        <v>0</v>
      </c>
      <c r="AI425" s="110">
        <f t="shared" si="108"/>
        <v>1</v>
      </c>
      <c r="AJ425" s="100">
        <f>ROW()</f>
        <v>425</v>
      </c>
      <c r="AK425" s="100" t="e">
        <f>INDEX('BadRows RECART'!$C$2:$C$1207,MATCH(monthly_gwh_mw!AJ425,'BadRows RECART'!$D$2:$D$1207,0))</f>
        <v>#N/A</v>
      </c>
    </row>
    <row r="426" spans="1:37" ht="20">
      <c r="A426" s="106" t="s">
        <v>3907</v>
      </c>
      <c r="B426" s="106" t="s">
        <v>1581</v>
      </c>
      <c r="C426" s="106" t="s">
        <v>6300</v>
      </c>
      <c r="D426" s="168">
        <v>2022</v>
      </c>
      <c r="E426" s="168">
        <v>5</v>
      </c>
      <c r="F426" s="199">
        <v>0.40473599999999738</v>
      </c>
      <c r="G426" s="212" t="s">
        <v>6314</v>
      </c>
      <c r="H426" s="212" t="s">
        <v>6314</v>
      </c>
      <c r="I426" s="106" t="s">
        <v>556</v>
      </c>
      <c r="K426" s="83" t="s">
        <v>6314</v>
      </c>
      <c r="L426" s="83" t="s">
        <v>6314</v>
      </c>
      <c r="M426" s="45" t="str">
        <f>IF(
ISNA(INDEX(resources!E:E,MATCH(B426,resources!B:B,0))),"fillme",
INDEX(resources!E:E,MATCH(B426,resources!B:B,0)))</f>
        <v>CAISO_Hydro</v>
      </c>
      <c r="N426" s="45">
        <f>IF(
ISNA(INDEX(resources!J:J,MATCH(B426,resources!B:B,0))),"fillme",
INDEX(resources!J:J,MATCH(B426,resources!B:B,0)))</f>
        <v>1</v>
      </c>
      <c r="O426" s="83" t="str">
        <f>IFERROR(INDEX(resources!K:K,MATCH(B426,resources!B:B,0)),"fillme")</f>
        <v>hydro</v>
      </c>
      <c r="P426" s="89" t="str">
        <f t="shared" si="96"/>
        <v>hydro_2022_5</v>
      </c>
      <c r="Q426" s="87">
        <f>INDEX(elcc!G:G,MATCH(P426,elcc!D:D,0))</f>
        <v>0.69</v>
      </c>
      <c r="R426" s="89">
        <f t="shared" si="97"/>
        <v>1</v>
      </c>
      <c r="S426" s="89" t="s">
        <v>6314</v>
      </c>
      <c r="T426" s="89" t="s">
        <v>6314</v>
      </c>
      <c r="U426" s="90" t="str">
        <f t="shared" si="98"/>
        <v>ok</v>
      </c>
      <c r="V426" s="63" t="str">
        <f>INDEX(resources!F:F,MATCH(B426,resources!B:B,0))</f>
        <v>physical</v>
      </c>
      <c r="W426" s="110">
        <f t="shared" si="99"/>
        <v>1</v>
      </c>
      <c r="X426" s="110">
        <f t="shared" si="100"/>
        <v>0</v>
      </c>
      <c r="Y426" s="110" t="str">
        <f t="shared" si="101"/>
        <v>COVERD_2_RCKHY1_energy_PCE40003_CONFIDENTIAL</v>
      </c>
      <c r="Z426" s="110">
        <f>IF(COUNTIFS($Y$2:Y426,Y426)=1,1,0)</f>
        <v>0</v>
      </c>
      <c r="AA426" s="110">
        <f>SUM($Z$2:Z426)*Z426</f>
        <v>0</v>
      </c>
      <c r="AB426" s="110">
        <f>COUNTIFS(resources!B:B,B426)</f>
        <v>1</v>
      </c>
      <c r="AC426" s="110">
        <f t="shared" si="102"/>
        <v>1</v>
      </c>
      <c r="AD426" s="110">
        <f t="shared" si="103"/>
        <v>1</v>
      </c>
      <c r="AE426" s="110">
        <f t="shared" si="104"/>
        <v>0</v>
      </c>
      <c r="AF426" s="110">
        <f t="shared" si="105"/>
        <v>1</v>
      </c>
      <c r="AG426" s="110">
        <f t="shared" si="106"/>
        <v>0</v>
      </c>
      <c r="AH426" s="110">
        <f t="shared" si="107"/>
        <v>0</v>
      </c>
      <c r="AI426" s="110">
        <f t="shared" si="108"/>
        <v>1</v>
      </c>
      <c r="AJ426" s="100">
        <f>ROW()</f>
        <v>426</v>
      </c>
      <c r="AK426" s="100" t="e">
        <f>INDEX('BadRows RECART'!$C$2:$C$1207,MATCH(monthly_gwh_mw!AJ426,'BadRows RECART'!$D$2:$D$1207,0))</f>
        <v>#N/A</v>
      </c>
    </row>
    <row r="427" spans="1:37" ht="20">
      <c r="A427" s="106" t="s">
        <v>3907</v>
      </c>
      <c r="B427" s="106" t="s">
        <v>1581</v>
      </c>
      <c r="C427" s="106" t="s">
        <v>6300</v>
      </c>
      <c r="D427" s="168">
        <v>2022</v>
      </c>
      <c r="E427" s="168">
        <v>6</v>
      </c>
      <c r="F427" s="199">
        <v>0.10512000000000052</v>
      </c>
      <c r="G427" s="212" t="s">
        <v>6314</v>
      </c>
      <c r="H427" s="212" t="s">
        <v>6314</v>
      </c>
      <c r="I427" s="106" t="s">
        <v>556</v>
      </c>
      <c r="K427" s="83" t="s">
        <v>6314</v>
      </c>
      <c r="L427" s="83" t="s">
        <v>6314</v>
      </c>
      <c r="M427" s="45" t="str">
        <f>IF(
ISNA(INDEX(resources!E:E,MATCH(B427,resources!B:B,0))),"fillme",
INDEX(resources!E:E,MATCH(B427,resources!B:B,0)))</f>
        <v>CAISO_Hydro</v>
      </c>
      <c r="N427" s="45">
        <f>IF(
ISNA(INDEX(resources!J:J,MATCH(B427,resources!B:B,0))),"fillme",
INDEX(resources!J:J,MATCH(B427,resources!B:B,0)))</f>
        <v>1</v>
      </c>
      <c r="O427" s="83" t="str">
        <f>IFERROR(INDEX(resources!K:K,MATCH(B427,resources!B:B,0)),"fillme")</f>
        <v>hydro</v>
      </c>
      <c r="P427" s="89" t="str">
        <f t="shared" si="96"/>
        <v>hydro_2022_6</v>
      </c>
      <c r="Q427" s="87">
        <f>INDEX(elcc!G:G,MATCH(P427,elcc!D:D,0))</f>
        <v>0.74</v>
      </c>
      <c r="R427" s="89">
        <f t="shared" si="97"/>
        <v>1</v>
      </c>
      <c r="S427" s="89" t="s">
        <v>6314</v>
      </c>
      <c r="T427" s="89" t="s">
        <v>6314</v>
      </c>
      <c r="U427" s="90" t="str">
        <f t="shared" si="98"/>
        <v>ok</v>
      </c>
      <c r="V427" s="63" t="str">
        <f>INDEX(resources!F:F,MATCH(B427,resources!B:B,0))</f>
        <v>physical</v>
      </c>
      <c r="W427" s="110">
        <f t="shared" si="99"/>
        <v>1</v>
      </c>
      <c r="X427" s="110">
        <f t="shared" si="100"/>
        <v>0</v>
      </c>
      <c r="Y427" s="110" t="str">
        <f t="shared" si="101"/>
        <v>COVERD_2_RCKHY1_energy_PCE40003_CONFIDENTIAL</v>
      </c>
      <c r="Z427" s="110">
        <f>IF(COUNTIFS($Y$2:Y427,Y427)=1,1,0)</f>
        <v>0</v>
      </c>
      <c r="AA427" s="110">
        <f>SUM($Z$2:Z427)*Z427</f>
        <v>0</v>
      </c>
      <c r="AB427" s="110">
        <f>COUNTIFS(resources!B:B,B427)</f>
        <v>1</v>
      </c>
      <c r="AC427" s="110">
        <f t="shared" si="102"/>
        <v>1</v>
      </c>
      <c r="AD427" s="110">
        <f t="shared" si="103"/>
        <v>1</v>
      </c>
      <c r="AE427" s="110">
        <f t="shared" si="104"/>
        <v>0</v>
      </c>
      <c r="AF427" s="110">
        <f t="shared" si="105"/>
        <v>1</v>
      </c>
      <c r="AG427" s="110">
        <f t="shared" si="106"/>
        <v>0</v>
      </c>
      <c r="AH427" s="110">
        <f t="shared" si="107"/>
        <v>0</v>
      </c>
      <c r="AI427" s="110">
        <f t="shared" si="108"/>
        <v>1</v>
      </c>
      <c r="AJ427" s="100">
        <f>ROW()</f>
        <v>427</v>
      </c>
      <c r="AK427" s="100" t="e">
        <f>INDEX('BadRows RECART'!$C$2:$C$1207,MATCH(monthly_gwh_mw!AJ427,'BadRows RECART'!$D$2:$D$1207,0))</f>
        <v>#N/A</v>
      </c>
    </row>
    <row r="428" spans="1:37" ht="20">
      <c r="A428" s="106" t="s">
        <v>3907</v>
      </c>
      <c r="B428" s="106" t="s">
        <v>1581</v>
      </c>
      <c r="C428" s="106" t="s">
        <v>6300</v>
      </c>
      <c r="D428" s="168">
        <v>2022</v>
      </c>
      <c r="E428" s="168">
        <v>7</v>
      </c>
      <c r="F428" s="199">
        <v>2.6784000000000273E-2</v>
      </c>
      <c r="G428" s="212" t="s">
        <v>6314</v>
      </c>
      <c r="H428" s="212" t="s">
        <v>6314</v>
      </c>
      <c r="I428" s="106" t="s">
        <v>556</v>
      </c>
      <c r="K428" s="83" t="s">
        <v>6314</v>
      </c>
      <c r="L428" s="83" t="s">
        <v>6314</v>
      </c>
      <c r="M428" s="45" t="str">
        <f>IF(
ISNA(INDEX(resources!E:E,MATCH(B428,resources!B:B,0))),"fillme",
INDEX(resources!E:E,MATCH(B428,resources!B:B,0)))</f>
        <v>CAISO_Hydro</v>
      </c>
      <c r="N428" s="45">
        <f>IF(
ISNA(INDEX(resources!J:J,MATCH(B428,resources!B:B,0))),"fillme",
INDEX(resources!J:J,MATCH(B428,resources!B:B,0)))</f>
        <v>1</v>
      </c>
      <c r="O428" s="83" t="str">
        <f>IFERROR(INDEX(resources!K:K,MATCH(B428,resources!B:B,0)),"fillme")</f>
        <v>hydro</v>
      </c>
      <c r="P428" s="89" t="str">
        <f t="shared" si="96"/>
        <v>hydro_2022_7</v>
      </c>
      <c r="Q428" s="87">
        <f>INDEX(elcc!G:G,MATCH(P428,elcc!D:D,0))</f>
        <v>0.73</v>
      </c>
      <c r="R428" s="89">
        <f t="shared" si="97"/>
        <v>1</v>
      </c>
      <c r="S428" s="89" t="s">
        <v>6314</v>
      </c>
      <c r="T428" s="89" t="s">
        <v>6314</v>
      </c>
      <c r="U428" s="90" t="str">
        <f t="shared" si="98"/>
        <v>ok</v>
      </c>
      <c r="V428" s="63" t="str">
        <f>INDEX(resources!F:F,MATCH(B428,resources!B:B,0))</f>
        <v>physical</v>
      </c>
      <c r="W428" s="110">
        <f t="shared" si="99"/>
        <v>1</v>
      </c>
      <c r="X428" s="110">
        <f t="shared" si="100"/>
        <v>0</v>
      </c>
      <c r="Y428" s="110" t="str">
        <f t="shared" si="101"/>
        <v>COVERD_2_RCKHY1_energy_PCE40003_CONFIDENTIAL</v>
      </c>
      <c r="Z428" s="110">
        <f>IF(COUNTIFS($Y$2:Y428,Y428)=1,1,0)</f>
        <v>0</v>
      </c>
      <c r="AA428" s="110">
        <f>SUM($Z$2:Z428)*Z428</f>
        <v>0</v>
      </c>
      <c r="AB428" s="110">
        <f>COUNTIFS(resources!B:B,B428)</f>
        <v>1</v>
      </c>
      <c r="AC428" s="110">
        <f t="shared" si="102"/>
        <v>1</v>
      </c>
      <c r="AD428" s="110">
        <f t="shared" si="103"/>
        <v>1</v>
      </c>
      <c r="AE428" s="110">
        <f t="shared" si="104"/>
        <v>0</v>
      </c>
      <c r="AF428" s="110">
        <f t="shared" si="105"/>
        <v>1</v>
      </c>
      <c r="AG428" s="110">
        <f t="shared" si="106"/>
        <v>0</v>
      </c>
      <c r="AH428" s="110">
        <f t="shared" si="107"/>
        <v>0</v>
      </c>
      <c r="AI428" s="110">
        <f t="shared" si="108"/>
        <v>1</v>
      </c>
      <c r="AJ428" s="100">
        <f>ROW()</f>
        <v>428</v>
      </c>
      <c r="AK428" s="100" t="e">
        <f>INDEX('BadRows RECART'!$C$2:$C$1207,MATCH(monthly_gwh_mw!AJ428,'BadRows RECART'!$D$2:$D$1207,0))</f>
        <v>#N/A</v>
      </c>
    </row>
    <row r="429" spans="1:37" ht="20">
      <c r="A429" s="106" t="s">
        <v>3907</v>
      </c>
      <c r="B429" s="106" t="s">
        <v>1581</v>
      </c>
      <c r="C429" s="106" t="s">
        <v>6300</v>
      </c>
      <c r="D429" s="168">
        <v>2022</v>
      </c>
      <c r="E429" s="168">
        <v>8</v>
      </c>
      <c r="F429" s="199">
        <v>1.4879999999998913E-3</v>
      </c>
      <c r="G429" s="212" t="s">
        <v>6314</v>
      </c>
      <c r="H429" s="212" t="s">
        <v>6314</v>
      </c>
      <c r="I429" s="106" t="s">
        <v>556</v>
      </c>
      <c r="K429" s="83" t="s">
        <v>6314</v>
      </c>
      <c r="L429" s="83" t="s">
        <v>6314</v>
      </c>
      <c r="M429" s="45" t="str">
        <f>IF(
ISNA(INDEX(resources!E:E,MATCH(B429,resources!B:B,0))),"fillme",
INDEX(resources!E:E,MATCH(B429,resources!B:B,0)))</f>
        <v>CAISO_Hydro</v>
      </c>
      <c r="N429" s="45">
        <f>IF(
ISNA(INDEX(resources!J:J,MATCH(B429,resources!B:B,0))),"fillme",
INDEX(resources!J:J,MATCH(B429,resources!B:B,0)))</f>
        <v>1</v>
      </c>
      <c r="O429" s="83" t="str">
        <f>IFERROR(INDEX(resources!K:K,MATCH(B429,resources!B:B,0)),"fillme")</f>
        <v>hydro</v>
      </c>
      <c r="P429" s="89" t="str">
        <f t="shared" si="96"/>
        <v>hydro_2022_8</v>
      </c>
      <c r="Q429" s="87">
        <f>INDEX(elcc!G:G,MATCH(P429,elcc!D:D,0))</f>
        <v>0.72</v>
      </c>
      <c r="R429" s="89">
        <f t="shared" si="97"/>
        <v>1</v>
      </c>
      <c r="S429" s="89" t="s">
        <v>6314</v>
      </c>
      <c r="T429" s="89" t="s">
        <v>6314</v>
      </c>
      <c r="U429" s="90" t="str">
        <f t="shared" si="98"/>
        <v>ok</v>
      </c>
      <c r="V429" s="63" t="str">
        <f>INDEX(resources!F:F,MATCH(B429,resources!B:B,0))</f>
        <v>physical</v>
      </c>
      <c r="W429" s="110">
        <f t="shared" si="99"/>
        <v>1</v>
      </c>
      <c r="X429" s="110">
        <f t="shared" si="100"/>
        <v>0</v>
      </c>
      <c r="Y429" s="110" t="str">
        <f t="shared" si="101"/>
        <v>COVERD_2_RCKHY1_energy_PCE40003_CONFIDENTIAL</v>
      </c>
      <c r="Z429" s="110">
        <f>IF(COUNTIFS($Y$2:Y429,Y429)=1,1,0)</f>
        <v>0</v>
      </c>
      <c r="AA429" s="110">
        <f>SUM($Z$2:Z429)*Z429</f>
        <v>0</v>
      </c>
      <c r="AB429" s="110">
        <f>COUNTIFS(resources!B:B,B429)</f>
        <v>1</v>
      </c>
      <c r="AC429" s="110">
        <f t="shared" si="102"/>
        <v>1</v>
      </c>
      <c r="AD429" s="110">
        <f t="shared" si="103"/>
        <v>1</v>
      </c>
      <c r="AE429" s="110">
        <f t="shared" si="104"/>
        <v>0</v>
      </c>
      <c r="AF429" s="110">
        <f t="shared" si="105"/>
        <v>1</v>
      </c>
      <c r="AG429" s="110">
        <f t="shared" si="106"/>
        <v>0</v>
      </c>
      <c r="AH429" s="110">
        <f t="shared" si="107"/>
        <v>0</v>
      </c>
      <c r="AI429" s="110">
        <f t="shared" si="108"/>
        <v>1</v>
      </c>
      <c r="AJ429" s="100">
        <f>ROW()</f>
        <v>429</v>
      </c>
      <c r="AK429" s="100" t="e">
        <f>INDEX('BadRows RECART'!$C$2:$C$1207,MATCH(monthly_gwh_mw!AJ429,'BadRows RECART'!$D$2:$D$1207,0))</f>
        <v>#N/A</v>
      </c>
    </row>
    <row r="430" spans="1:37" ht="20">
      <c r="A430" s="106" t="s">
        <v>3907</v>
      </c>
      <c r="B430" s="106" t="s">
        <v>1581</v>
      </c>
      <c r="C430" s="106" t="s">
        <v>6300</v>
      </c>
      <c r="D430" s="168">
        <v>2022</v>
      </c>
      <c r="E430" s="168">
        <v>9</v>
      </c>
      <c r="F430" s="199">
        <v>1.2960000000000176E-2</v>
      </c>
      <c r="G430" s="212" t="s">
        <v>6314</v>
      </c>
      <c r="H430" s="212" t="s">
        <v>6314</v>
      </c>
      <c r="I430" s="106" t="s">
        <v>556</v>
      </c>
      <c r="K430" s="83" t="s">
        <v>6314</v>
      </c>
      <c r="L430" s="83" t="s">
        <v>6314</v>
      </c>
      <c r="M430" s="45" t="str">
        <f>IF(
ISNA(INDEX(resources!E:E,MATCH(B430,resources!B:B,0))),"fillme",
INDEX(resources!E:E,MATCH(B430,resources!B:B,0)))</f>
        <v>CAISO_Hydro</v>
      </c>
      <c r="N430" s="45">
        <f>IF(
ISNA(INDEX(resources!J:J,MATCH(B430,resources!B:B,0))),"fillme",
INDEX(resources!J:J,MATCH(B430,resources!B:B,0)))</f>
        <v>1</v>
      </c>
      <c r="O430" s="83" t="str">
        <f>IFERROR(INDEX(resources!K:K,MATCH(B430,resources!B:B,0)),"fillme")</f>
        <v>hydro</v>
      </c>
      <c r="P430" s="89" t="str">
        <f t="shared" si="96"/>
        <v>hydro_2022_9</v>
      </c>
      <c r="Q430" s="87">
        <f>INDEX(elcc!G:G,MATCH(P430,elcc!D:D,0))</f>
        <v>0.71</v>
      </c>
      <c r="R430" s="89">
        <f t="shared" si="97"/>
        <v>1</v>
      </c>
      <c r="S430" s="89" t="s">
        <v>6314</v>
      </c>
      <c r="T430" s="89" t="s">
        <v>6314</v>
      </c>
      <c r="U430" s="90" t="str">
        <f t="shared" si="98"/>
        <v>ok</v>
      </c>
      <c r="V430" s="63" t="str">
        <f>INDEX(resources!F:F,MATCH(B430,resources!B:B,0))</f>
        <v>physical</v>
      </c>
      <c r="W430" s="110">
        <f t="shared" si="99"/>
        <v>1</v>
      </c>
      <c r="X430" s="110">
        <f t="shared" si="100"/>
        <v>0</v>
      </c>
      <c r="Y430" s="110" t="str">
        <f t="shared" si="101"/>
        <v>COVERD_2_RCKHY1_energy_PCE40003_CONFIDENTIAL</v>
      </c>
      <c r="Z430" s="110">
        <f>IF(COUNTIFS($Y$2:Y430,Y430)=1,1,0)</f>
        <v>0</v>
      </c>
      <c r="AA430" s="110">
        <f>SUM($Z$2:Z430)*Z430</f>
        <v>0</v>
      </c>
      <c r="AB430" s="110">
        <f>COUNTIFS(resources!B:B,B430)</f>
        <v>1</v>
      </c>
      <c r="AC430" s="110">
        <f t="shared" si="102"/>
        <v>1</v>
      </c>
      <c r="AD430" s="110">
        <f t="shared" si="103"/>
        <v>1</v>
      </c>
      <c r="AE430" s="110">
        <f t="shared" si="104"/>
        <v>0</v>
      </c>
      <c r="AF430" s="110">
        <f t="shared" si="105"/>
        <v>1</v>
      </c>
      <c r="AG430" s="110">
        <f t="shared" si="106"/>
        <v>0</v>
      </c>
      <c r="AH430" s="110">
        <f t="shared" si="107"/>
        <v>0</v>
      </c>
      <c r="AI430" s="110">
        <f t="shared" si="108"/>
        <v>1</v>
      </c>
      <c r="AJ430" s="100">
        <f>ROW()</f>
        <v>430</v>
      </c>
      <c r="AK430" s="100" t="e">
        <f>INDEX('BadRows RECART'!$C$2:$C$1207,MATCH(monthly_gwh_mw!AJ430,'BadRows RECART'!$D$2:$D$1207,0))</f>
        <v>#N/A</v>
      </c>
    </row>
    <row r="431" spans="1:37" ht="20">
      <c r="A431" s="106" t="s">
        <v>3907</v>
      </c>
      <c r="B431" s="106" t="s">
        <v>1581</v>
      </c>
      <c r="C431" s="106" t="s">
        <v>6300</v>
      </c>
      <c r="D431" s="168">
        <v>2022</v>
      </c>
      <c r="E431" s="168">
        <v>10</v>
      </c>
      <c r="F431" s="199">
        <v>3.868799999999973E-2</v>
      </c>
      <c r="G431" s="212" t="s">
        <v>6314</v>
      </c>
      <c r="H431" s="212" t="s">
        <v>6314</v>
      </c>
      <c r="I431" s="106" t="s">
        <v>556</v>
      </c>
      <c r="K431" s="83" t="s">
        <v>6314</v>
      </c>
      <c r="L431" s="83" t="s">
        <v>6314</v>
      </c>
      <c r="M431" s="45" t="str">
        <f>IF(
ISNA(INDEX(resources!E:E,MATCH(B431,resources!B:B,0))),"fillme",
INDEX(resources!E:E,MATCH(B431,resources!B:B,0)))</f>
        <v>CAISO_Hydro</v>
      </c>
      <c r="N431" s="45">
        <f>IF(
ISNA(INDEX(resources!J:J,MATCH(B431,resources!B:B,0))),"fillme",
INDEX(resources!J:J,MATCH(B431,resources!B:B,0)))</f>
        <v>1</v>
      </c>
      <c r="O431" s="83" t="str">
        <f>IFERROR(INDEX(resources!K:K,MATCH(B431,resources!B:B,0)),"fillme")</f>
        <v>hydro</v>
      </c>
      <c r="P431" s="89" t="str">
        <f t="shared" si="96"/>
        <v>hydro_2022_10</v>
      </c>
      <c r="Q431" s="87">
        <f>INDEX(elcc!G:G,MATCH(P431,elcc!D:D,0))</f>
        <v>0.64</v>
      </c>
      <c r="R431" s="89">
        <f t="shared" si="97"/>
        <v>1</v>
      </c>
      <c r="S431" s="89" t="s">
        <v>6314</v>
      </c>
      <c r="T431" s="89" t="s">
        <v>6314</v>
      </c>
      <c r="U431" s="90" t="str">
        <f t="shared" si="98"/>
        <v>ok</v>
      </c>
      <c r="V431" s="63" t="str">
        <f>INDEX(resources!F:F,MATCH(B431,resources!B:B,0))</f>
        <v>physical</v>
      </c>
      <c r="W431" s="110">
        <f t="shared" si="99"/>
        <v>1</v>
      </c>
      <c r="X431" s="110">
        <f t="shared" si="100"/>
        <v>0</v>
      </c>
      <c r="Y431" s="110" t="str">
        <f t="shared" si="101"/>
        <v>COVERD_2_RCKHY1_energy_PCE40003_CONFIDENTIAL</v>
      </c>
      <c r="Z431" s="110">
        <f>IF(COUNTIFS($Y$2:Y431,Y431)=1,1,0)</f>
        <v>0</v>
      </c>
      <c r="AA431" s="110">
        <f>SUM($Z$2:Z431)*Z431</f>
        <v>0</v>
      </c>
      <c r="AB431" s="110">
        <f>COUNTIFS(resources!B:B,B431)</f>
        <v>1</v>
      </c>
      <c r="AC431" s="110">
        <f t="shared" si="102"/>
        <v>1</v>
      </c>
      <c r="AD431" s="110">
        <f t="shared" si="103"/>
        <v>1</v>
      </c>
      <c r="AE431" s="110">
        <f t="shared" si="104"/>
        <v>0</v>
      </c>
      <c r="AF431" s="110">
        <f t="shared" si="105"/>
        <v>1</v>
      </c>
      <c r="AG431" s="110">
        <f t="shared" si="106"/>
        <v>0</v>
      </c>
      <c r="AH431" s="110">
        <f t="shared" si="107"/>
        <v>0</v>
      </c>
      <c r="AI431" s="110">
        <f t="shared" si="108"/>
        <v>1</v>
      </c>
      <c r="AJ431" s="100">
        <f>ROW()</f>
        <v>431</v>
      </c>
      <c r="AK431" s="100" t="e">
        <f>INDEX('BadRows RECART'!$C$2:$C$1207,MATCH(monthly_gwh_mw!AJ431,'BadRows RECART'!$D$2:$D$1207,0))</f>
        <v>#N/A</v>
      </c>
    </row>
    <row r="432" spans="1:37" ht="20">
      <c r="A432" s="106" t="s">
        <v>3907</v>
      </c>
      <c r="B432" s="106" t="s">
        <v>1581</v>
      </c>
      <c r="C432" s="106" t="s">
        <v>6300</v>
      </c>
      <c r="D432" s="168">
        <v>2022</v>
      </c>
      <c r="E432" s="168">
        <v>11</v>
      </c>
      <c r="F432" s="199">
        <v>0.54431999999998937</v>
      </c>
      <c r="G432" s="212" t="s">
        <v>6314</v>
      </c>
      <c r="H432" s="212" t="s">
        <v>6314</v>
      </c>
      <c r="I432" s="106" t="s">
        <v>556</v>
      </c>
      <c r="K432" s="83" t="s">
        <v>6314</v>
      </c>
      <c r="L432" s="83" t="s">
        <v>6314</v>
      </c>
      <c r="M432" s="45" t="str">
        <f>IF(
ISNA(INDEX(resources!E:E,MATCH(B432,resources!B:B,0))),"fillme",
INDEX(resources!E:E,MATCH(B432,resources!B:B,0)))</f>
        <v>CAISO_Hydro</v>
      </c>
      <c r="N432" s="45">
        <f>IF(
ISNA(INDEX(resources!J:J,MATCH(B432,resources!B:B,0))),"fillme",
INDEX(resources!J:J,MATCH(B432,resources!B:B,0)))</f>
        <v>1</v>
      </c>
      <c r="O432" s="83" t="str">
        <f>IFERROR(INDEX(resources!K:K,MATCH(B432,resources!B:B,0)),"fillme")</f>
        <v>hydro</v>
      </c>
      <c r="P432" s="89" t="str">
        <f t="shared" si="96"/>
        <v>hydro_2022_11</v>
      </c>
      <c r="Q432" s="87">
        <f>INDEX(elcc!G:G,MATCH(P432,elcc!D:D,0))</f>
        <v>0.56000000000000005</v>
      </c>
      <c r="R432" s="89">
        <f t="shared" si="97"/>
        <v>1</v>
      </c>
      <c r="S432" s="89" t="s">
        <v>6314</v>
      </c>
      <c r="T432" s="89" t="s">
        <v>6314</v>
      </c>
      <c r="U432" s="90" t="str">
        <f t="shared" si="98"/>
        <v>ok</v>
      </c>
      <c r="V432" s="63" t="str">
        <f>INDEX(resources!F:F,MATCH(B432,resources!B:B,0))</f>
        <v>physical</v>
      </c>
      <c r="W432" s="110">
        <f t="shared" si="99"/>
        <v>1</v>
      </c>
      <c r="X432" s="110">
        <f t="shared" si="100"/>
        <v>0</v>
      </c>
      <c r="Y432" s="110" t="str">
        <f t="shared" si="101"/>
        <v>COVERD_2_RCKHY1_energy_PCE40003_CONFIDENTIAL</v>
      </c>
      <c r="Z432" s="110">
        <f>IF(COUNTIFS($Y$2:Y432,Y432)=1,1,0)</f>
        <v>0</v>
      </c>
      <c r="AA432" s="110">
        <f>SUM($Z$2:Z432)*Z432</f>
        <v>0</v>
      </c>
      <c r="AB432" s="110">
        <f>COUNTIFS(resources!B:B,B432)</f>
        <v>1</v>
      </c>
      <c r="AC432" s="110">
        <f t="shared" si="102"/>
        <v>1</v>
      </c>
      <c r="AD432" s="110">
        <f t="shared" si="103"/>
        <v>1</v>
      </c>
      <c r="AE432" s="110">
        <f t="shared" si="104"/>
        <v>0</v>
      </c>
      <c r="AF432" s="110">
        <f t="shared" si="105"/>
        <v>1</v>
      </c>
      <c r="AG432" s="110">
        <f t="shared" si="106"/>
        <v>0</v>
      </c>
      <c r="AH432" s="110">
        <f t="shared" si="107"/>
        <v>0</v>
      </c>
      <c r="AI432" s="110">
        <f t="shared" si="108"/>
        <v>1</v>
      </c>
      <c r="AJ432" s="100">
        <f>ROW()</f>
        <v>432</v>
      </c>
      <c r="AK432" s="100" t="e">
        <f>INDEX('BadRows RECART'!$C$2:$C$1207,MATCH(monthly_gwh_mw!AJ432,'BadRows RECART'!$D$2:$D$1207,0))</f>
        <v>#N/A</v>
      </c>
    </row>
    <row r="433" spans="1:37" ht="20">
      <c r="A433" s="106" t="s">
        <v>3907</v>
      </c>
      <c r="B433" s="106" t="s">
        <v>1581</v>
      </c>
      <c r="C433" s="106" t="s">
        <v>6300</v>
      </c>
      <c r="D433" s="168">
        <v>2022</v>
      </c>
      <c r="E433" s="168">
        <v>12</v>
      </c>
      <c r="F433" s="199">
        <v>0.7526719999999868</v>
      </c>
      <c r="G433" s="212" t="s">
        <v>6314</v>
      </c>
      <c r="H433" s="212" t="s">
        <v>6314</v>
      </c>
      <c r="I433" s="106" t="s">
        <v>556</v>
      </c>
      <c r="K433" s="83" t="s">
        <v>6314</v>
      </c>
      <c r="L433" s="83" t="s">
        <v>6314</v>
      </c>
      <c r="M433" s="45" t="str">
        <f>IF(
ISNA(INDEX(resources!E:E,MATCH(B433,resources!B:B,0))),"fillme",
INDEX(resources!E:E,MATCH(B433,resources!B:B,0)))</f>
        <v>CAISO_Hydro</v>
      </c>
      <c r="N433" s="45">
        <f>IF(
ISNA(INDEX(resources!J:J,MATCH(B433,resources!B:B,0))),"fillme",
INDEX(resources!J:J,MATCH(B433,resources!B:B,0)))</f>
        <v>1</v>
      </c>
      <c r="O433" s="83" t="str">
        <f>IFERROR(INDEX(resources!K:K,MATCH(B433,resources!B:B,0)),"fillme")</f>
        <v>hydro</v>
      </c>
      <c r="P433" s="89" t="str">
        <f t="shared" si="96"/>
        <v>hydro_2022_12</v>
      </c>
      <c r="Q433" s="87">
        <f>INDEX(elcc!G:G,MATCH(P433,elcc!D:D,0))</f>
        <v>0.64</v>
      </c>
      <c r="R433" s="89">
        <f t="shared" si="97"/>
        <v>1</v>
      </c>
      <c r="S433" s="89" t="s">
        <v>6314</v>
      </c>
      <c r="T433" s="89" t="s">
        <v>6314</v>
      </c>
      <c r="U433" s="90" t="str">
        <f t="shared" si="98"/>
        <v>ok</v>
      </c>
      <c r="V433" s="63" t="str">
        <f>INDEX(resources!F:F,MATCH(B433,resources!B:B,0))</f>
        <v>physical</v>
      </c>
      <c r="W433" s="110">
        <f t="shared" si="99"/>
        <v>1</v>
      </c>
      <c r="X433" s="110">
        <f t="shared" si="100"/>
        <v>0</v>
      </c>
      <c r="Y433" s="110" t="str">
        <f t="shared" si="101"/>
        <v>COVERD_2_RCKHY1_energy_PCE40003_CONFIDENTIAL</v>
      </c>
      <c r="Z433" s="110">
        <f>IF(COUNTIFS($Y$2:Y433,Y433)=1,1,0)</f>
        <v>0</v>
      </c>
      <c r="AA433" s="110">
        <f>SUM($Z$2:Z433)*Z433</f>
        <v>0</v>
      </c>
      <c r="AB433" s="110">
        <f>COUNTIFS(resources!B:B,B433)</f>
        <v>1</v>
      </c>
      <c r="AC433" s="110">
        <f t="shared" si="102"/>
        <v>1</v>
      </c>
      <c r="AD433" s="110">
        <f t="shared" si="103"/>
        <v>1</v>
      </c>
      <c r="AE433" s="110">
        <f t="shared" si="104"/>
        <v>0</v>
      </c>
      <c r="AF433" s="110">
        <f t="shared" si="105"/>
        <v>1</v>
      </c>
      <c r="AG433" s="110">
        <f t="shared" si="106"/>
        <v>0</v>
      </c>
      <c r="AH433" s="110">
        <f t="shared" si="107"/>
        <v>0</v>
      </c>
      <c r="AI433" s="110">
        <f t="shared" si="108"/>
        <v>1</v>
      </c>
      <c r="AJ433" s="100">
        <f>ROW()</f>
        <v>433</v>
      </c>
      <c r="AK433" s="100" t="e">
        <f>INDEX('BadRows RECART'!$C$2:$C$1207,MATCH(monthly_gwh_mw!AJ433,'BadRows RECART'!$D$2:$D$1207,0))</f>
        <v>#N/A</v>
      </c>
    </row>
    <row r="434" spans="1:37" ht="20">
      <c r="A434" s="106" t="s">
        <v>3907</v>
      </c>
      <c r="B434" s="106" t="s">
        <v>1581</v>
      </c>
      <c r="C434" s="106" t="s">
        <v>6300</v>
      </c>
      <c r="D434" s="168">
        <v>2023</v>
      </c>
      <c r="E434" s="168">
        <v>1</v>
      </c>
      <c r="F434" s="199">
        <v>0.9820800000000155</v>
      </c>
      <c r="G434" s="212" t="s">
        <v>6314</v>
      </c>
      <c r="H434" s="212" t="s">
        <v>6314</v>
      </c>
      <c r="I434" s="106" t="s">
        <v>556</v>
      </c>
      <c r="K434" s="83" t="s">
        <v>6314</v>
      </c>
      <c r="L434" s="83" t="s">
        <v>6314</v>
      </c>
      <c r="M434" s="45" t="str">
        <f>IF(
ISNA(INDEX(resources!E:E,MATCH(B434,resources!B:B,0))),"fillme",
INDEX(resources!E:E,MATCH(B434,resources!B:B,0)))</f>
        <v>CAISO_Hydro</v>
      </c>
      <c r="N434" s="45">
        <f>IF(
ISNA(INDEX(resources!J:J,MATCH(B434,resources!B:B,0))),"fillme",
INDEX(resources!J:J,MATCH(B434,resources!B:B,0)))</f>
        <v>1</v>
      </c>
      <c r="O434" s="83" t="str">
        <f>IFERROR(INDEX(resources!K:K,MATCH(B434,resources!B:B,0)),"fillme")</f>
        <v>hydro</v>
      </c>
      <c r="P434" s="89" t="str">
        <f t="shared" si="96"/>
        <v>hydro_2023_1</v>
      </c>
      <c r="Q434" s="87">
        <f>INDEX(elcc!G:G,MATCH(P434,elcc!D:D,0))</f>
        <v>0.6</v>
      </c>
      <c r="R434" s="89">
        <f t="shared" si="97"/>
        <v>1</v>
      </c>
      <c r="S434" s="89" t="s">
        <v>6314</v>
      </c>
      <c r="T434" s="89" t="s">
        <v>6314</v>
      </c>
      <c r="U434" s="90" t="str">
        <f t="shared" si="98"/>
        <v>ok</v>
      </c>
      <c r="V434" s="63" t="str">
        <f>INDEX(resources!F:F,MATCH(B434,resources!B:B,0))</f>
        <v>physical</v>
      </c>
      <c r="W434" s="110">
        <f t="shared" si="99"/>
        <v>1</v>
      </c>
      <c r="X434" s="110">
        <f t="shared" si="100"/>
        <v>0</v>
      </c>
      <c r="Y434" s="110" t="str">
        <f t="shared" si="101"/>
        <v>COVERD_2_RCKHY1_energy_PCE40003_CONFIDENTIAL</v>
      </c>
      <c r="Z434" s="110">
        <f>IF(COUNTIFS($Y$2:Y434,Y434)=1,1,0)</f>
        <v>0</v>
      </c>
      <c r="AA434" s="110">
        <f>SUM($Z$2:Z434)*Z434</f>
        <v>0</v>
      </c>
      <c r="AB434" s="110">
        <f>COUNTIFS(resources!B:B,B434)</f>
        <v>1</v>
      </c>
      <c r="AC434" s="110">
        <f t="shared" si="102"/>
        <v>1</v>
      </c>
      <c r="AD434" s="110">
        <f t="shared" si="103"/>
        <v>1</v>
      </c>
      <c r="AE434" s="110">
        <f t="shared" si="104"/>
        <v>0</v>
      </c>
      <c r="AF434" s="110">
        <f t="shared" si="105"/>
        <v>1</v>
      </c>
      <c r="AG434" s="110">
        <f t="shared" si="106"/>
        <v>0</v>
      </c>
      <c r="AH434" s="110">
        <f t="shared" si="107"/>
        <v>0</v>
      </c>
      <c r="AI434" s="110">
        <f t="shared" si="108"/>
        <v>1</v>
      </c>
      <c r="AJ434" s="100">
        <f>ROW()</f>
        <v>434</v>
      </c>
      <c r="AK434" s="100" t="e">
        <f>INDEX('BadRows RECART'!$C$2:$C$1207,MATCH(monthly_gwh_mw!AJ434,'BadRows RECART'!$D$2:$D$1207,0))</f>
        <v>#N/A</v>
      </c>
    </row>
    <row r="435" spans="1:37" ht="20">
      <c r="A435" s="106" t="s">
        <v>3907</v>
      </c>
      <c r="B435" s="106" t="s">
        <v>1581</v>
      </c>
      <c r="C435" s="106" t="s">
        <v>6300</v>
      </c>
      <c r="D435" s="168">
        <v>2023</v>
      </c>
      <c r="E435" s="168">
        <v>2</v>
      </c>
      <c r="F435" s="199">
        <v>1.1665920000000034</v>
      </c>
      <c r="G435" s="212" t="s">
        <v>6314</v>
      </c>
      <c r="H435" s="212" t="s">
        <v>6314</v>
      </c>
      <c r="I435" s="106" t="s">
        <v>556</v>
      </c>
      <c r="K435" s="83" t="s">
        <v>6314</v>
      </c>
      <c r="L435" s="83" t="s">
        <v>6314</v>
      </c>
      <c r="M435" s="45" t="str">
        <f>IF(
ISNA(INDEX(resources!E:E,MATCH(B435,resources!B:B,0))),"fillme",
INDEX(resources!E:E,MATCH(B435,resources!B:B,0)))</f>
        <v>CAISO_Hydro</v>
      </c>
      <c r="N435" s="45">
        <f>IF(
ISNA(INDEX(resources!J:J,MATCH(B435,resources!B:B,0))),"fillme",
INDEX(resources!J:J,MATCH(B435,resources!B:B,0)))</f>
        <v>1</v>
      </c>
      <c r="O435" s="83" t="str">
        <f>IFERROR(INDEX(resources!K:K,MATCH(B435,resources!B:B,0)),"fillme")</f>
        <v>hydro</v>
      </c>
      <c r="P435" s="89" t="str">
        <f t="shared" si="96"/>
        <v>hydro_2023_2</v>
      </c>
      <c r="Q435" s="87">
        <f>INDEX(elcc!G:G,MATCH(P435,elcc!D:D,0))</f>
        <v>0.7</v>
      </c>
      <c r="R435" s="89">
        <f t="shared" si="97"/>
        <v>1</v>
      </c>
      <c r="S435" s="89" t="s">
        <v>6314</v>
      </c>
      <c r="T435" s="89" t="s">
        <v>6314</v>
      </c>
      <c r="U435" s="90" t="str">
        <f t="shared" si="98"/>
        <v>ok</v>
      </c>
      <c r="V435" s="63" t="str">
        <f>INDEX(resources!F:F,MATCH(B435,resources!B:B,0))</f>
        <v>physical</v>
      </c>
      <c r="W435" s="110">
        <f t="shared" si="99"/>
        <v>1</v>
      </c>
      <c r="X435" s="110">
        <f t="shared" si="100"/>
        <v>0</v>
      </c>
      <c r="Y435" s="110" t="str">
        <f t="shared" si="101"/>
        <v>COVERD_2_RCKHY1_energy_PCE40003_CONFIDENTIAL</v>
      </c>
      <c r="Z435" s="110">
        <f>IF(COUNTIFS($Y$2:Y435,Y435)=1,1,0)</f>
        <v>0</v>
      </c>
      <c r="AA435" s="110">
        <f>SUM($Z$2:Z435)*Z435</f>
        <v>0</v>
      </c>
      <c r="AB435" s="110">
        <f>COUNTIFS(resources!B:B,B435)</f>
        <v>1</v>
      </c>
      <c r="AC435" s="110">
        <f t="shared" si="102"/>
        <v>1</v>
      </c>
      <c r="AD435" s="110">
        <f t="shared" si="103"/>
        <v>1</v>
      </c>
      <c r="AE435" s="110">
        <f t="shared" si="104"/>
        <v>0</v>
      </c>
      <c r="AF435" s="110">
        <f t="shared" si="105"/>
        <v>1</v>
      </c>
      <c r="AG435" s="110">
        <f t="shared" si="106"/>
        <v>0</v>
      </c>
      <c r="AH435" s="110">
        <f t="shared" si="107"/>
        <v>0</v>
      </c>
      <c r="AI435" s="110">
        <f t="shared" si="108"/>
        <v>1</v>
      </c>
      <c r="AJ435" s="100">
        <f>ROW()</f>
        <v>435</v>
      </c>
      <c r="AK435" s="100" t="e">
        <f>INDEX('BadRows RECART'!$C$2:$C$1207,MATCH(monthly_gwh_mw!AJ435,'BadRows RECART'!$D$2:$D$1207,0))</f>
        <v>#N/A</v>
      </c>
    </row>
    <row r="436" spans="1:37" ht="20">
      <c r="A436" s="106" t="s">
        <v>3907</v>
      </c>
      <c r="B436" s="106" t="s">
        <v>1581</v>
      </c>
      <c r="C436" s="106" t="s">
        <v>6300</v>
      </c>
      <c r="D436" s="168">
        <v>2023</v>
      </c>
      <c r="E436" s="168">
        <v>3</v>
      </c>
      <c r="F436" s="199">
        <v>0.95678399999998132</v>
      </c>
      <c r="G436" s="212" t="s">
        <v>6314</v>
      </c>
      <c r="H436" s="212" t="s">
        <v>6314</v>
      </c>
      <c r="I436" s="106" t="s">
        <v>556</v>
      </c>
      <c r="K436" s="83" t="s">
        <v>6314</v>
      </c>
      <c r="L436" s="83" t="s">
        <v>6314</v>
      </c>
      <c r="M436" s="45" t="str">
        <f>IF(
ISNA(INDEX(resources!E:E,MATCH(B436,resources!B:B,0))),"fillme",
INDEX(resources!E:E,MATCH(B436,resources!B:B,0)))</f>
        <v>CAISO_Hydro</v>
      </c>
      <c r="N436" s="45">
        <f>IF(
ISNA(INDEX(resources!J:J,MATCH(B436,resources!B:B,0))),"fillme",
INDEX(resources!J:J,MATCH(B436,resources!B:B,0)))</f>
        <v>1</v>
      </c>
      <c r="O436" s="83" t="str">
        <f>IFERROR(INDEX(resources!K:K,MATCH(B436,resources!B:B,0)),"fillme")</f>
        <v>hydro</v>
      </c>
      <c r="P436" s="89" t="str">
        <f t="shared" si="96"/>
        <v>hydro_2023_3</v>
      </c>
      <c r="Q436" s="87">
        <f>INDEX(elcc!G:G,MATCH(P436,elcc!D:D,0))</f>
        <v>0.73</v>
      </c>
      <c r="R436" s="89">
        <f t="shared" si="97"/>
        <v>1</v>
      </c>
      <c r="S436" s="89" t="s">
        <v>6314</v>
      </c>
      <c r="T436" s="89" t="s">
        <v>6314</v>
      </c>
      <c r="U436" s="90" t="str">
        <f t="shared" si="98"/>
        <v>ok</v>
      </c>
      <c r="V436" s="63" t="str">
        <f>INDEX(resources!F:F,MATCH(B436,resources!B:B,0))</f>
        <v>physical</v>
      </c>
      <c r="W436" s="110">
        <f t="shared" si="99"/>
        <v>1</v>
      </c>
      <c r="X436" s="110">
        <f t="shared" si="100"/>
        <v>0</v>
      </c>
      <c r="Y436" s="110" t="str">
        <f t="shared" si="101"/>
        <v>COVERD_2_RCKHY1_energy_PCE40003_CONFIDENTIAL</v>
      </c>
      <c r="Z436" s="110">
        <f>IF(COUNTIFS($Y$2:Y436,Y436)=1,1,0)</f>
        <v>0</v>
      </c>
      <c r="AA436" s="110">
        <f>SUM($Z$2:Z436)*Z436</f>
        <v>0</v>
      </c>
      <c r="AB436" s="110">
        <f>COUNTIFS(resources!B:B,B436)</f>
        <v>1</v>
      </c>
      <c r="AC436" s="110">
        <f t="shared" si="102"/>
        <v>1</v>
      </c>
      <c r="AD436" s="110">
        <f t="shared" si="103"/>
        <v>1</v>
      </c>
      <c r="AE436" s="110">
        <f t="shared" si="104"/>
        <v>0</v>
      </c>
      <c r="AF436" s="110">
        <f t="shared" si="105"/>
        <v>1</v>
      </c>
      <c r="AG436" s="110">
        <f t="shared" si="106"/>
        <v>0</v>
      </c>
      <c r="AH436" s="110">
        <f t="shared" si="107"/>
        <v>0</v>
      </c>
      <c r="AI436" s="110">
        <f t="shared" si="108"/>
        <v>1</v>
      </c>
      <c r="AJ436" s="100">
        <f>ROW()</f>
        <v>436</v>
      </c>
      <c r="AK436" s="100" t="e">
        <f>INDEX('BadRows RECART'!$C$2:$C$1207,MATCH(monthly_gwh_mw!AJ436,'BadRows RECART'!$D$2:$D$1207,0))</f>
        <v>#N/A</v>
      </c>
    </row>
    <row r="437" spans="1:37" ht="20">
      <c r="A437" s="106" t="s">
        <v>3907</v>
      </c>
      <c r="B437" s="106" t="s">
        <v>1581</v>
      </c>
      <c r="C437" s="106" t="s">
        <v>6300</v>
      </c>
      <c r="D437" s="168">
        <v>2023</v>
      </c>
      <c r="E437" s="168">
        <v>4</v>
      </c>
      <c r="F437" s="199">
        <v>0.62351999999999586</v>
      </c>
      <c r="G437" s="212" t="s">
        <v>6314</v>
      </c>
      <c r="H437" s="212" t="s">
        <v>6314</v>
      </c>
      <c r="I437" s="106" t="s">
        <v>556</v>
      </c>
      <c r="K437" s="83" t="s">
        <v>6314</v>
      </c>
      <c r="L437" s="83" t="s">
        <v>6314</v>
      </c>
      <c r="M437" s="45" t="str">
        <f>IF(
ISNA(INDEX(resources!E:E,MATCH(B437,resources!B:B,0))),"fillme",
INDEX(resources!E:E,MATCH(B437,resources!B:B,0)))</f>
        <v>CAISO_Hydro</v>
      </c>
      <c r="N437" s="45">
        <f>IF(
ISNA(INDEX(resources!J:J,MATCH(B437,resources!B:B,0))),"fillme",
INDEX(resources!J:J,MATCH(B437,resources!B:B,0)))</f>
        <v>1</v>
      </c>
      <c r="O437" s="83" t="str">
        <f>IFERROR(INDEX(resources!K:K,MATCH(B437,resources!B:B,0)),"fillme")</f>
        <v>hydro</v>
      </c>
      <c r="P437" s="89" t="str">
        <f t="shared" ref="P437:P500" si="109">O437&amp;"_"&amp;D437&amp;"_"&amp;E437</f>
        <v>hydro_2023_4</v>
      </c>
      <c r="Q437" s="87">
        <f>INDEX(elcc!G:G,MATCH(P437,elcc!D:D,0))</f>
        <v>0.72</v>
      </c>
      <c r="R437" s="89">
        <f t="shared" ref="R437:R500" si="110">IF(O437="battery",MIN(1,J437/4),1)</f>
        <v>1</v>
      </c>
      <c r="S437" s="89" t="s">
        <v>6314</v>
      </c>
      <c r="T437" s="89" t="s">
        <v>6314</v>
      </c>
      <c r="U437" s="90" t="str">
        <f t="shared" ref="U437:U500" si="111">IF(ISERROR(T437),"error in NQC data entry; please check blue and purple data entered. You need to provide either a contracted NQC value in Column G, or allow the template to calculate one using Columns H,L,Q, and R","ok")</f>
        <v>ok</v>
      </c>
      <c r="V437" s="63" t="str">
        <f>INDEX(resources!F:F,MATCH(B437,resources!B:B,0))</f>
        <v>physical</v>
      </c>
      <c r="W437" s="110">
        <f t="shared" ref="W437:W500" si="112">(F437&gt;0)*1</f>
        <v>1</v>
      </c>
      <c r="X437" s="110">
        <f t="shared" ref="X437:X500" si="113">COUNTIFS(G437:H437,"&gt;0")</f>
        <v>0</v>
      </c>
      <c r="Y437" s="110" t="str">
        <f t="shared" ref="Y437:Y500" si="114">B437&amp;"_"&amp;C437&amp;"_"&amp;K437</f>
        <v>COVERD_2_RCKHY1_energy_PCE40003_CONFIDENTIAL</v>
      </c>
      <c r="Z437" s="110">
        <f>IF(COUNTIFS($Y$2:Y437,Y437)=1,1,0)</f>
        <v>0</v>
      </c>
      <c r="AA437" s="110">
        <f>SUM($Z$2:Z437)*Z437</f>
        <v>0</v>
      </c>
      <c r="AB437" s="110">
        <f>COUNTIFS(resources!B:B,B437)</f>
        <v>1</v>
      </c>
      <c r="AC437" s="110">
        <f t="shared" ref="AC437:AC500" si="115">AND(ISNUMBER(D437),(D437&gt;2019))*1</f>
        <v>1</v>
      </c>
      <c r="AD437" s="110">
        <f t="shared" ref="AD437:AD500" si="116">AND(ISNUMBER(E437),E437&gt;=1,E437&lt;=12)*1</f>
        <v>1</v>
      </c>
      <c r="AE437" s="110">
        <f t="shared" ref="AE437:AE500" si="117">AND(COUNT(G437:H437)=1,COUNT(F437)=1)*1</f>
        <v>0</v>
      </c>
      <c r="AF437" s="110">
        <f t="shared" ref="AF437:AF500" si="118">(COUNTIFS(K437:O437,"fillme")=0)*1</f>
        <v>1</v>
      </c>
      <c r="AG437" s="110">
        <f t="shared" ref="AG437:AG500" si="119">ISNUMBER(L437)*1</f>
        <v>0</v>
      </c>
      <c r="AH437" s="110">
        <f t="shared" ref="AH437:AH500" si="120">NOT(AND(G437&gt;0,H437&gt;0))*1</f>
        <v>0</v>
      </c>
      <c r="AI437" s="110">
        <f t="shared" ref="AI437:AI500" si="121">(U437="ok")*1</f>
        <v>1</v>
      </c>
      <c r="AJ437" s="100">
        <f>ROW()</f>
        <v>437</v>
      </c>
      <c r="AK437" s="100" t="e">
        <f>INDEX('BadRows RECART'!$C$2:$C$1207,MATCH(monthly_gwh_mw!AJ437,'BadRows RECART'!$D$2:$D$1207,0))</f>
        <v>#N/A</v>
      </c>
    </row>
    <row r="438" spans="1:37" ht="20">
      <c r="A438" s="106" t="s">
        <v>3907</v>
      </c>
      <c r="B438" s="106" t="s">
        <v>1581</v>
      </c>
      <c r="C438" s="106" t="s">
        <v>6300</v>
      </c>
      <c r="D438" s="168">
        <v>2023</v>
      </c>
      <c r="E438" s="168">
        <v>5</v>
      </c>
      <c r="F438" s="199">
        <v>0.40473599999999738</v>
      </c>
      <c r="G438" s="212" t="s">
        <v>6314</v>
      </c>
      <c r="H438" s="212" t="s">
        <v>6314</v>
      </c>
      <c r="I438" s="106" t="s">
        <v>556</v>
      </c>
      <c r="K438" s="83" t="s">
        <v>6314</v>
      </c>
      <c r="L438" s="83" t="s">
        <v>6314</v>
      </c>
      <c r="M438" s="45" t="str">
        <f>IF(
ISNA(INDEX(resources!E:E,MATCH(B438,resources!B:B,0))),"fillme",
INDEX(resources!E:E,MATCH(B438,resources!B:B,0)))</f>
        <v>CAISO_Hydro</v>
      </c>
      <c r="N438" s="45">
        <f>IF(
ISNA(INDEX(resources!J:J,MATCH(B438,resources!B:B,0))),"fillme",
INDEX(resources!J:J,MATCH(B438,resources!B:B,0)))</f>
        <v>1</v>
      </c>
      <c r="O438" s="83" t="str">
        <f>IFERROR(INDEX(resources!K:K,MATCH(B438,resources!B:B,0)),"fillme")</f>
        <v>hydro</v>
      </c>
      <c r="P438" s="89" t="str">
        <f t="shared" si="109"/>
        <v>hydro_2023_5</v>
      </c>
      <c r="Q438" s="87">
        <f>INDEX(elcc!G:G,MATCH(P438,elcc!D:D,0))</f>
        <v>0.69</v>
      </c>
      <c r="R438" s="89">
        <f t="shared" si="110"/>
        <v>1</v>
      </c>
      <c r="S438" s="89" t="s">
        <v>6314</v>
      </c>
      <c r="T438" s="89" t="s">
        <v>6314</v>
      </c>
      <c r="U438" s="90" t="str">
        <f t="shared" si="111"/>
        <v>ok</v>
      </c>
      <c r="V438" s="63" t="str">
        <f>INDEX(resources!F:F,MATCH(B438,resources!B:B,0))</f>
        <v>physical</v>
      </c>
      <c r="W438" s="110">
        <f t="shared" si="112"/>
        <v>1</v>
      </c>
      <c r="X438" s="110">
        <f t="shared" si="113"/>
        <v>0</v>
      </c>
      <c r="Y438" s="110" t="str">
        <f t="shared" si="114"/>
        <v>COVERD_2_RCKHY1_energy_PCE40003_CONFIDENTIAL</v>
      </c>
      <c r="Z438" s="110">
        <f>IF(COUNTIFS($Y$2:Y438,Y438)=1,1,0)</f>
        <v>0</v>
      </c>
      <c r="AA438" s="110">
        <f>SUM($Z$2:Z438)*Z438</f>
        <v>0</v>
      </c>
      <c r="AB438" s="110">
        <f>COUNTIFS(resources!B:B,B438)</f>
        <v>1</v>
      </c>
      <c r="AC438" s="110">
        <f t="shared" si="115"/>
        <v>1</v>
      </c>
      <c r="AD438" s="110">
        <f t="shared" si="116"/>
        <v>1</v>
      </c>
      <c r="AE438" s="110">
        <f t="shared" si="117"/>
        <v>0</v>
      </c>
      <c r="AF438" s="110">
        <f t="shared" si="118"/>
        <v>1</v>
      </c>
      <c r="AG438" s="110">
        <f t="shared" si="119"/>
        <v>0</v>
      </c>
      <c r="AH438" s="110">
        <f t="shared" si="120"/>
        <v>0</v>
      </c>
      <c r="AI438" s="110">
        <f t="shared" si="121"/>
        <v>1</v>
      </c>
      <c r="AJ438" s="100">
        <f>ROW()</f>
        <v>438</v>
      </c>
      <c r="AK438" s="100" t="e">
        <f>INDEX('BadRows RECART'!$C$2:$C$1207,MATCH(monthly_gwh_mw!AJ438,'BadRows RECART'!$D$2:$D$1207,0))</f>
        <v>#N/A</v>
      </c>
    </row>
    <row r="439" spans="1:37" ht="20">
      <c r="A439" s="106" t="s">
        <v>3907</v>
      </c>
      <c r="B439" s="106" t="s">
        <v>1581</v>
      </c>
      <c r="C439" s="106" t="s">
        <v>6300</v>
      </c>
      <c r="D439" s="168">
        <v>2023</v>
      </c>
      <c r="E439" s="168">
        <v>6</v>
      </c>
      <c r="F439" s="199">
        <v>0.10512000000000052</v>
      </c>
      <c r="G439" s="212" t="s">
        <v>6314</v>
      </c>
      <c r="H439" s="212" t="s">
        <v>6314</v>
      </c>
      <c r="I439" s="106" t="s">
        <v>556</v>
      </c>
      <c r="K439" s="83" t="s">
        <v>6314</v>
      </c>
      <c r="L439" s="83" t="s">
        <v>6314</v>
      </c>
      <c r="M439" s="45" t="str">
        <f>IF(
ISNA(INDEX(resources!E:E,MATCH(B439,resources!B:B,0))),"fillme",
INDEX(resources!E:E,MATCH(B439,resources!B:B,0)))</f>
        <v>CAISO_Hydro</v>
      </c>
      <c r="N439" s="45">
        <f>IF(
ISNA(INDEX(resources!J:J,MATCH(B439,resources!B:B,0))),"fillme",
INDEX(resources!J:J,MATCH(B439,resources!B:B,0)))</f>
        <v>1</v>
      </c>
      <c r="O439" s="83" t="str">
        <f>IFERROR(INDEX(resources!K:K,MATCH(B439,resources!B:B,0)),"fillme")</f>
        <v>hydro</v>
      </c>
      <c r="P439" s="89" t="str">
        <f t="shared" si="109"/>
        <v>hydro_2023_6</v>
      </c>
      <c r="Q439" s="87">
        <f>INDEX(elcc!G:G,MATCH(P439,elcc!D:D,0))</f>
        <v>0.74</v>
      </c>
      <c r="R439" s="89">
        <f t="shared" si="110"/>
        <v>1</v>
      </c>
      <c r="S439" s="89" t="s">
        <v>6314</v>
      </c>
      <c r="T439" s="89" t="s">
        <v>6314</v>
      </c>
      <c r="U439" s="90" t="str">
        <f t="shared" si="111"/>
        <v>ok</v>
      </c>
      <c r="V439" s="63" t="str">
        <f>INDEX(resources!F:F,MATCH(B439,resources!B:B,0))</f>
        <v>physical</v>
      </c>
      <c r="W439" s="110">
        <f t="shared" si="112"/>
        <v>1</v>
      </c>
      <c r="X439" s="110">
        <f t="shared" si="113"/>
        <v>0</v>
      </c>
      <c r="Y439" s="110" t="str">
        <f t="shared" si="114"/>
        <v>COVERD_2_RCKHY1_energy_PCE40003_CONFIDENTIAL</v>
      </c>
      <c r="Z439" s="110">
        <f>IF(COUNTIFS($Y$2:Y439,Y439)=1,1,0)</f>
        <v>0</v>
      </c>
      <c r="AA439" s="110">
        <f>SUM($Z$2:Z439)*Z439</f>
        <v>0</v>
      </c>
      <c r="AB439" s="110">
        <f>COUNTIFS(resources!B:B,B439)</f>
        <v>1</v>
      </c>
      <c r="AC439" s="110">
        <f t="shared" si="115"/>
        <v>1</v>
      </c>
      <c r="AD439" s="110">
        <f t="shared" si="116"/>
        <v>1</v>
      </c>
      <c r="AE439" s="110">
        <f t="shared" si="117"/>
        <v>0</v>
      </c>
      <c r="AF439" s="110">
        <f t="shared" si="118"/>
        <v>1</v>
      </c>
      <c r="AG439" s="110">
        <f t="shared" si="119"/>
        <v>0</v>
      </c>
      <c r="AH439" s="110">
        <f t="shared" si="120"/>
        <v>0</v>
      </c>
      <c r="AI439" s="110">
        <f t="shared" si="121"/>
        <v>1</v>
      </c>
      <c r="AJ439" s="100">
        <f>ROW()</f>
        <v>439</v>
      </c>
      <c r="AK439" s="100" t="e">
        <f>INDEX('BadRows RECART'!$C$2:$C$1207,MATCH(monthly_gwh_mw!AJ439,'BadRows RECART'!$D$2:$D$1207,0))</f>
        <v>#N/A</v>
      </c>
    </row>
    <row r="440" spans="1:37" ht="20">
      <c r="A440" s="106" t="s">
        <v>3907</v>
      </c>
      <c r="B440" s="106" t="s">
        <v>1581</v>
      </c>
      <c r="C440" s="106" t="s">
        <v>6300</v>
      </c>
      <c r="D440" s="168">
        <v>2023</v>
      </c>
      <c r="E440" s="168">
        <v>7</v>
      </c>
      <c r="F440" s="199">
        <v>2.6784000000000273E-2</v>
      </c>
      <c r="G440" s="212" t="s">
        <v>6314</v>
      </c>
      <c r="H440" s="212" t="s">
        <v>6314</v>
      </c>
      <c r="I440" s="106" t="s">
        <v>556</v>
      </c>
      <c r="K440" s="83" t="s">
        <v>6314</v>
      </c>
      <c r="L440" s="83" t="s">
        <v>6314</v>
      </c>
      <c r="M440" s="45" t="str">
        <f>IF(
ISNA(INDEX(resources!E:E,MATCH(B440,resources!B:B,0))),"fillme",
INDEX(resources!E:E,MATCH(B440,resources!B:B,0)))</f>
        <v>CAISO_Hydro</v>
      </c>
      <c r="N440" s="45">
        <f>IF(
ISNA(INDEX(resources!J:J,MATCH(B440,resources!B:B,0))),"fillme",
INDEX(resources!J:J,MATCH(B440,resources!B:B,0)))</f>
        <v>1</v>
      </c>
      <c r="O440" s="83" t="str">
        <f>IFERROR(INDEX(resources!K:K,MATCH(B440,resources!B:B,0)),"fillme")</f>
        <v>hydro</v>
      </c>
      <c r="P440" s="89" t="str">
        <f t="shared" si="109"/>
        <v>hydro_2023_7</v>
      </c>
      <c r="Q440" s="87">
        <f>INDEX(elcc!G:G,MATCH(P440,elcc!D:D,0))</f>
        <v>0.73</v>
      </c>
      <c r="R440" s="89">
        <f t="shared" si="110"/>
        <v>1</v>
      </c>
      <c r="S440" s="89" t="s">
        <v>6314</v>
      </c>
      <c r="T440" s="89" t="s">
        <v>6314</v>
      </c>
      <c r="U440" s="90" t="str">
        <f t="shared" si="111"/>
        <v>ok</v>
      </c>
      <c r="V440" s="63" t="str">
        <f>INDEX(resources!F:F,MATCH(B440,resources!B:B,0))</f>
        <v>physical</v>
      </c>
      <c r="W440" s="110">
        <f t="shared" si="112"/>
        <v>1</v>
      </c>
      <c r="X440" s="110">
        <f t="shared" si="113"/>
        <v>0</v>
      </c>
      <c r="Y440" s="110" t="str">
        <f t="shared" si="114"/>
        <v>COVERD_2_RCKHY1_energy_PCE40003_CONFIDENTIAL</v>
      </c>
      <c r="Z440" s="110">
        <f>IF(COUNTIFS($Y$2:Y440,Y440)=1,1,0)</f>
        <v>0</v>
      </c>
      <c r="AA440" s="110">
        <f>SUM($Z$2:Z440)*Z440</f>
        <v>0</v>
      </c>
      <c r="AB440" s="110">
        <f>COUNTIFS(resources!B:B,B440)</f>
        <v>1</v>
      </c>
      <c r="AC440" s="110">
        <f t="shared" si="115"/>
        <v>1</v>
      </c>
      <c r="AD440" s="110">
        <f t="shared" si="116"/>
        <v>1</v>
      </c>
      <c r="AE440" s="110">
        <f t="shared" si="117"/>
        <v>0</v>
      </c>
      <c r="AF440" s="110">
        <f t="shared" si="118"/>
        <v>1</v>
      </c>
      <c r="AG440" s="110">
        <f t="shared" si="119"/>
        <v>0</v>
      </c>
      <c r="AH440" s="110">
        <f t="shared" si="120"/>
        <v>0</v>
      </c>
      <c r="AI440" s="110">
        <f t="shared" si="121"/>
        <v>1</v>
      </c>
      <c r="AJ440" s="100">
        <f>ROW()</f>
        <v>440</v>
      </c>
      <c r="AK440" s="100" t="e">
        <f>INDEX('BadRows RECART'!$C$2:$C$1207,MATCH(monthly_gwh_mw!AJ440,'BadRows RECART'!$D$2:$D$1207,0))</f>
        <v>#N/A</v>
      </c>
    </row>
    <row r="441" spans="1:37" ht="20">
      <c r="A441" s="106" t="s">
        <v>3907</v>
      </c>
      <c r="B441" s="106" t="s">
        <v>1581</v>
      </c>
      <c r="C441" s="106" t="s">
        <v>6300</v>
      </c>
      <c r="D441" s="168">
        <v>2023</v>
      </c>
      <c r="E441" s="168">
        <v>8</v>
      </c>
      <c r="F441" s="199">
        <v>1.4879999999998913E-3</v>
      </c>
      <c r="G441" s="212" t="s">
        <v>6314</v>
      </c>
      <c r="H441" s="212" t="s">
        <v>6314</v>
      </c>
      <c r="I441" s="106" t="s">
        <v>556</v>
      </c>
      <c r="K441" s="83" t="s">
        <v>6314</v>
      </c>
      <c r="L441" s="83" t="s">
        <v>6314</v>
      </c>
      <c r="M441" s="45" t="str">
        <f>IF(
ISNA(INDEX(resources!E:E,MATCH(B441,resources!B:B,0))),"fillme",
INDEX(resources!E:E,MATCH(B441,resources!B:B,0)))</f>
        <v>CAISO_Hydro</v>
      </c>
      <c r="N441" s="45">
        <f>IF(
ISNA(INDEX(resources!J:J,MATCH(B441,resources!B:B,0))),"fillme",
INDEX(resources!J:J,MATCH(B441,resources!B:B,0)))</f>
        <v>1</v>
      </c>
      <c r="O441" s="83" t="str">
        <f>IFERROR(INDEX(resources!K:K,MATCH(B441,resources!B:B,0)),"fillme")</f>
        <v>hydro</v>
      </c>
      <c r="P441" s="89" t="str">
        <f t="shared" si="109"/>
        <v>hydro_2023_8</v>
      </c>
      <c r="Q441" s="87">
        <f>INDEX(elcc!G:G,MATCH(P441,elcc!D:D,0))</f>
        <v>0.72</v>
      </c>
      <c r="R441" s="89">
        <f t="shared" si="110"/>
        <v>1</v>
      </c>
      <c r="S441" s="89" t="s">
        <v>6314</v>
      </c>
      <c r="T441" s="89" t="s">
        <v>6314</v>
      </c>
      <c r="U441" s="90" t="str">
        <f t="shared" si="111"/>
        <v>ok</v>
      </c>
      <c r="V441" s="63" t="str">
        <f>INDEX(resources!F:F,MATCH(B441,resources!B:B,0))</f>
        <v>physical</v>
      </c>
      <c r="W441" s="110">
        <f t="shared" si="112"/>
        <v>1</v>
      </c>
      <c r="X441" s="110">
        <f t="shared" si="113"/>
        <v>0</v>
      </c>
      <c r="Y441" s="110" t="str">
        <f t="shared" si="114"/>
        <v>COVERD_2_RCKHY1_energy_PCE40003_CONFIDENTIAL</v>
      </c>
      <c r="Z441" s="110">
        <f>IF(COUNTIFS($Y$2:Y441,Y441)=1,1,0)</f>
        <v>0</v>
      </c>
      <c r="AA441" s="110">
        <f>SUM($Z$2:Z441)*Z441</f>
        <v>0</v>
      </c>
      <c r="AB441" s="110">
        <f>COUNTIFS(resources!B:B,B441)</f>
        <v>1</v>
      </c>
      <c r="AC441" s="110">
        <f t="shared" si="115"/>
        <v>1</v>
      </c>
      <c r="AD441" s="110">
        <f t="shared" si="116"/>
        <v>1</v>
      </c>
      <c r="AE441" s="110">
        <f t="shared" si="117"/>
        <v>0</v>
      </c>
      <c r="AF441" s="110">
        <f t="shared" si="118"/>
        <v>1</v>
      </c>
      <c r="AG441" s="110">
        <f t="shared" si="119"/>
        <v>0</v>
      </c>
      <c r="AH441" s="110">
        <f t="shared" si="120"/>
        <v>0</v>
      </c>
      <c r="AI441" s="110">
        <f t="shared" si="121"/>
        <v>1</v>
      </c>
      <c r="AJ441" s="100">
        <f>ROW()</f>
        <v>441</v>
      </c>
      <c r="AK441" s="100" t="e">
        <f>INDEX('BadRows RECART'!$C$2:$C$1207,MATCH(monthly_gwh_mw!AJ441,'BadRows RECART'!$D$2:$D$1207,0))</f>
        <v>#N/A</v>
      </c>
    </row>
    <row r="442" spans="1:37" ht="20">
      <c r="A442" s="106" t="s">
        <v>3907</v>
      </c>
      <c r="B442" s="106" t="s">
        <v>1581</v>
      </c>
      <c r="C442" s="106" t="s">
        <v>6300</v>
      </c>
      <c r="D442" s="168">
        <v>2023</v>
      </c>
      <c r="E442" s="168">
        <v>9</v>
      </c>
      <c r="F442" s="199">
        <v>1.2960000000000176E-2</v>
      </c>
      <c r="G442" s="212" t="s">
        <v>6314</v>
      </c>
      <c r="H442" s="212" t="s">
        <v>6314</v>
      </c>
      <c r="I442" s="106" t="s">
        <v>556</v>
      </c>
      <c r="K442" s="83" t="s">
        <v>6314</v>
      </c>
      <c r="L442" s="83" t="s">
        <v>6314</v>
      </c>
      <c r="M442" s="45" t="str">
        <f>IF(
ISNA(INDEX(resources!E:E,MATCH(B442,resources!B:B,0))),"fillme",
INDEX(resources!E:E,MATCH(B442,resources!B:B,0)))</f>
        <v>CAISO_Hydro</v>
      </c>
      <c r="N442" s="45">
        <f>IF(
ISNA(INDEX(resources!J:J,MATCH(B442,resources!B:B,0))),"fillme",
INDEX(resources!J:J,MATCH(B442,resources!B:B,0)))</f>
        <v>1</v>
      </c>
      <c r="O442" s="83" t="str">
        <f>IFERROR(INDEX(resources!K:K,MATCH(B442,resources!B:B,0)),"fillme")</f>
        <v>hydro</v>
      </c>
      <c r="P442" s="89" t="str">
        <f t="shared" si="109"/>
        <v>hydro_2023_9</v>
      </c>
      <c r="Q442" s="87">
        <f>INDEX(elcc!G:G,MATCH(P442,elcc!D:D,0))</f>
        <v>0.71</v>
      </c>
      <c r="R442" s="89">
        <f t="shared" si="110"/>
        <v>1</v>
      </c>
      <c r="S442" s="89" t="s">
        <v>6314</v>
      </c>
      <c r="T442" s="89" t="s">
        <v>6314</v>
      </c>
      <c r="U442" s="90" t="str">
        <f t="shared" si="111"/>
        <v>ok</v>
      </c>
      <c r="V442" s="63" t="str">
        <f>INDEX(resources!F:F,MATCH(B442,resources!B:B,0))</f>
        <v>physical</v>
      </c>
      <c r="W442" s="110">
        <f t="shared" si="112"/>
        <v>1</v>
      </c>
      <c r="X442" s="110">
        <f t="shared" si="113"/>
        <v>0</v>
      </c>
      <c r="Y442" s="110" t="str">
        <f t="shared" si="114"/>
        <v>COVERD_2_RCKHY1_energy_PCE40003_CONFIDENTIAL</v>
      </c>
      <c r="Z442" s="110">
        <f>IF(COUNTIFS($Y$2:Y442,Y442)=1,1,0)</f>
        <v>0</v>
      </c>
      <c r="AA442" s="110">
        <f>SUM($Z$2:Z442)*Z442</f>
        <v>0</v>
      </c>
      <c r="AB442" s="110">
        <f>COUNTIFS(resources!B:B,B442)</f>
        <v>1</v>
      </c>
      <c r="AC442" s="110">
        <f t="shared" si="115"/>
        <v>1</v>
      </c>
      <c r="AD442" s="110">
        <f t="shared" si="116"/>
        <v>1</v>
      </c>
      <c r="AE442" s="110">
        <f t="shared" si="117"/>
        <v>0</v>
      </c>
      <c r="AF442" s="110">
        <f t="shared" si="118"/>
        <v>1</v>
      </c>
      <c r="AG442" s="110">
        <f t="shared" si="119"/>
        <v>0</v>
      </c>
      <c r="AH442" s="110">
        <f t="shared" si="120"/>
        <v>0</v>
      </c>
      <c r="AI442" s="110">
        <f t="shared" si="121"/>
        <v>1</v>
      </c>
      <c r="AJ442" s="100">
        <f>ROW()</f>
        <v>442</v>
      </c>
      <c r="AK442" s="100" t="e">
        <f>INDEX('BadRows RECART'!$C$2:$C$1207,MATCH(monthly_gwh_mw!AJ442,'BadRows RECART'!$D$2:$D$1207,0))</f>
        <v>#N/A</v>
      </c>
    </row>
    <row r="443" spans="1:37" ht="20">
      <c r="A443" s="106" t="s">
        <v>3907</v>
      </c>
      <c r="B443" s="106" t="s">
        <v>1581</v>
      </c>
      <c r="C443" s="106" t="s">
        <v>6300</v>
      </c>
      <c r="D443" s="168">
        <v>2023</v>
      </c>
      <c r="E443" s="168">
        <v>10</v>
      </c>
      <c r="F443" s="199">
        <v>3.868799999999973E-2</v>
      </c>
      <c r="G443" s="212" t="s">
        <v>6314</v>
      </c>
      <c r="H443" s="212" t="s">
        <v>6314</v>
      </c>
      <c r="I443" s="106" t="s">
        <v>556</v>
      </c>
      <c r="K443" s="83" t="s">
        <v>6314</v>
      </c>
      <c r="L443" s="83" t="s">
        <v>6314</v>
      </c>
      <c r="M443" s="45" t="str">
        <f>IF(
ISNA(INDEX(resources!E:E,MATCH(B443,resources!B:B,0))),"fillme",
INDEX(resources!E:E,MATCH(B443,resources!B:B,0)))</f>
        <v>CAISO_Hydro</v>
      </c>
      <c r="N443" s="45">
        <f>IF(
ISNA(INDEX(resources!J:J,MATCH(B443,resources!B:B,0))),"fillme",
INDEX(resources!J:J,MATCH(B443,resources!B:B,0)))</f>
        <v>1</v>
      </c>
      <c r="O443" s="83" t="str">
        <f>IFERROR(INDEX(resources!K:K,MATCH(B443,resources!B:B,0)),"fillme")</f>
        <v>hydro</v>
      </c>
      <c r="P443" s="89" t="str">
        <f t="shared" si="109"/>
        <v>hydro_2023_10</v>
      </c>
      <c r="Q443" s="87">
        <f>INDEX(elcc!G:G,MATCH(P443,elcc!D:D,0))</f>
        <v>0.64</v>
      </c>
      <c r="R443" s="89">
        <f t="shared" si="110"/>
        <v>1</v>
      </c>
      <c r="S443" s="89" t="s">
        <v>6314</v>
      </c>
      <c r="T443" s="89" t="s">
        <v>6314</v>
      </c>
      <c r="U443" s="90" t="str">
        <f t="shared" si="111"/>
        <v>ok</v>
      </c>
      <c r="V443" s="63" t="str">
        <f>INDEX(resources!F:F,MATCH(B443,resources!B:B,0))</f>
        <v>physical</v>
      </c>
      <c r="W443" s="110">
        <f t="shared" si="112"/>
        <v>1</v>
      </c>
      <c r="X443" s="110">
        <f t="shared" si="113"/>
        <v>0</v>
      </c>
      <c r="Y443" s="110" t="str">
        <f t="shared" si="114"/>
        <v>COVERD_2_RCKHY1_energy_PCE40003_CONFIDENTIAL</v>
      </c>
      <c r="Z443" s="110">
        <f>IF(COUNTIFS($Y$2:Y443,Y443)=1,1,0)</f>
        <v>0</v>
      </c>
      <c r="AA443" s="110">
        <f>SUM($Z$2:Z443)*Z443</f>
        <v>0</v>
      </c>
      <c r="AB443" s="110">
        <f>COUNTIFS(resources!B:B,B443)</f>
        <v>1</v>
      </c>
      <c r="AC443" s="110">
        <f t="shared" si="115"/>
        <v>1</v>
      </c>
      <c r="AD443" s="110">
        <f t="shared" si="116"/>
        <v>1</v>
      </c>
      <c r="AE443" s="110">
        <f t="shared" si="117"/>
        <v>0</v>
      </c>
      <c r="AF443" s="110">
        <f t="shared" si="118"/>
        <v>1</v>
      </c>
      <c r="AG443" s="110">
        <f t="shared" si="119"/>
        <v>0</v>
      </c>
      <c r="AH443" s="110">
        <f t="shared" si="120"/>
        <v>0</v>
      </c>
      <c r="AI443" s="110">
        <f t="shared" si="121"/>
        <v>1</v>
      </c>
      <c r="AJ443" s="100">
        <f>ROW()</f>
        <v>443</v>
      </c>
      <c r="AK443" s="100" t="e">
        <f>INDEX('BadRows RECART'!$C$2:$C$1207,MATCH(monthly_gwh_mw!AJ443,'BadRows RECART'!$D$2:$D$1207,0))</f>
        <v>#N/A</v>
      </c>
    </row>
    <row r="444" spans="1:37" ht="20">
      <c r="A444" s="106" t="s">
        <v>3907</v>
      </c>
      <c r="B444" s="106" t="s">
        <v>1581</v>
      </c>
      <c r="C444" s="106" t="s">
        <v>6300</v>
      </c>
      <c r="D444" s="168">
        <v>2023</v>
      </c>
      <c r="E444" s="168">
        <v>11</v>
      </c>
      <c r="F444" s="199">
        <v>0.54431999999998937</v>
      </c>
      <c r="G444" s="212" t="s">
        <v>6314</v>
      </c>
      <c r="H444" s="212" t="s">
        <v>6314</v>
      </c>
      <c r="I444" s="106" t="s">
        <v>556</v>
      </c>
      <c r="K444" s="83" t="s">
        <v>6314</v>
      </c>
      <c r="L444" s="83" t="s">
        <v>6314</v>
      </c>
      <c r="M444" s="45" t="str">
        <f>IF(
ISNA(INDEX(resources!E:E,MATCH(B444,resources!B:B,0))),"fillme",
INDEX(resources!E:E,MATCH(B444,resources!B:B,0)))</f>
        <v>CAISO_Hydro</v>
      </c>
      <c r="N444" s="45">
        <f>IF(
ISNA(INDEX(resources!J:J,MATCH(B444,resources!B:B,0))),"fillme",
INDEX(resources!J:J,MATCH(B444,resources!B:B,0)))</f>
        <v>1</v>
      </c>
      <c r="O444" s="83" t="str">
        <f>IFERROR(INDEX(resources!K:K,MATCH(B444,resources!B:B,0)),"fillme")</f>
        <v>hydro</v>
      </c>
      <c r="P444" s="89" t="str">
        <f t="shared" si="109"/>
        <v>hydro_2023_11</v>
      </c>
      <c r="Q444" s="87">
        <f>INDEX(elcc!G:G,MATCH(P444,elcc!D:D,0))</f>
        <v>0.56000000000000005</v>
      </c>
      <c r="R444" s="89">
        <f t="shared" si="110"/>
        <v>1</v>
      </c>
      <c r="S444" s="89" t="s">
        <v>6314</v>
      </c>
      <c r="T444" s="89" t="s">
        <v>6314</v>
      </c>
      <c r="U444" s="90" t="str">
        <f t="shared" si="111"/>
        <v>ok</v>
      </c>
      <c r="V444" s="63" t="str">
        <f>INDEX(resources!F:F,MATCH(B444,resources!B:B,0))</f>
        <v>physical</v>
      </c>
      <c r="W444" s="110">
        <f t="shared" si="112"/>
        <v>1</v>
      </c>
      <c r="X444" s="110">
        <f t="shared" si="113"/>
        <v>0</v>
      </c>
      <c r="Y444" s="110" t="str">
        <f t="shared" si="114"/>
        <v>COVERD_2_RCKHY1_energy_PCE40003_CONFIDENTIAL</v>
      </c>
      <c r="Z444" s="110">
        <f>IF(COUNTIFS($Y$2:Y444,Y444)=1,1,0)</f>
        <v>0</v>
      </c>
      <c r="AA444" s="110">
        <f>SUM($Z$2:Z444)*Z444</f>
        <v>0</v>
      </c>
      <c r="AB444" s="110">
        <f>COUNTIFS(resources!B:B,B444)</f>
        <v>1</v>
      </c>
      <c r="AC444" s="110">
        <f t="shared" si="115"/>
        <v>1</v>
      </c>
      <c r="AD444" s="110">
        <f t="shared" si="116"/>
        <v>1</v>
      </c>
      <c r="AE444" s="110">
        <f t="shared" si="117"/>
        <v>0</v>
      </c>
      <c r="AF444" s="110">
        <f t="shared" si="118"/>
        <v>1</v>
      </c>
      <c r="AG444" s="110">
        <f t="shared" si="119"/>
        <v>0</v>
      </c>
      <c r="AH444" s="110">
        <f t="shared" si="120"/>
        <v>0</v>
      </c>
      <c r="AI444" s="110">
        <f t="shared" si="121"/>
        <v>1</v>
      </c>
      <c r="AJ444" s="100">
        <f>ROW()</f>
        <v>444</v>
      </c>
      <c r="AK444" s="100" t="e">
        <f>INDEX('BadRows RECART'!$C$2:$C$1207,MATCH(monthly_gwh_mw!AJ444,'BadRows RECART'!$D$2:$D$1207,0))</f>
        <v>#N/A</v>
      </c>
    </row>
    <row r="445" spans="1:37" ht="20">
      <c r="A445" s="106" t="s">
        <v>3907</v>
      </c>
      <c r="B445" s="106" t="s">
        <v>1581</v>
      </c>
      <c r="C445" s="106" t="s">
        <v>6300</v>
      </c>
      <c r="D445" s="168">
        <v>2023</v>
      </c>
      <c r="E445" s="168">
        <v>12</v>
      </c>
      <c r="F445" s="199">
        <v>0.7526719999999868</v>
      </c>
      <c r="G445" s="212" t="s">
        <v>6314</v>
      </c>
      <c r="H445" s="212" t="s">
        <v>6314</v>
      </c>
      <c r="I445" s="106" t="s">
        <v>556</v>
      </c>
      <c r="K445" s="83" t="s">
        <v>6314</v>
      </c>
      <c r="L445" s="83" t="s">
        <v>6314</v>
      </c>
      <c r="M445" s="45" t="str">
        <f>IF(
ISNA(INDEX(resources!E:E,MATCH(B445,resources!B:B,0))),"fillme",
INDEX(resources!E:E,MATCH(B445,resources!B:B,0)))</f>
        <v>CAISO_Hydro</v>
      </c>
      <c r="N445" s="45">
        <f>IF(
ISNA(INDEX(resources!J:J,MATCH(B445,resources!B:B,0))),"fillme",
INDEX(resources!J:J,MATCH(B445,resources!B:B,0)))</f>
        <v>1</v>
      </c>
      <c r="O445" s="83" t="str">
        <f>IFERROR(INDEX(resources!K:K,MATCH(B445,resources!B:B,0)),"fillme")</f>
        <v>hydro</v>
      </c>
      <c r="P445" s="89" t="str">
        <f t="shared" si="109"/>
        <v>hydro_2023_12</v>
      </c>
      <c r="Q445" s="87">
        <f>INDEX(elcc!G:G,MATCH(P445,elcc!D:D,0))</f>
        <v>0.64</v>
      </c>
      <c r="R445" s="89">
        <f t="shared" si="110"/>
        <v>1</v>
      </c>
      <c r="S445" s="89" t="s">
        <v>6314</v>
      </c>
      <c r="T445" s="89" t="s">
        <v>6314</v>
      </c>
      <c r="U445" s="90" t="str">
        <f t="shared" si="111"/>
        <v>ok</v>
      </c>
      <c r="V445" s="63" t="str">
        <f>INDEX(resources!F:F,MATCH(B445,resources!B:B,0))</f>
        <v>physical</v>
      </c>
      <c r="W445" s="110">
        <f t="shared" si="112"/>
        <v>1</v>
      </c>
      <c r="X445" s="110">
        <f t="shared" si="113"/>
        <v>0</v>
      </c>
      <c r="Y445" s="110" t="str">
        <f t="shared" si="114"/>
        <v>COVERD_2_RCKHY1_energy_PCE40003_CONFIDENTIAL</v>
      </c>
      <c r="Z445" s="110">
        <f>IF(COUNTIFS($Y$2:Y445,Y445)=1,1,0)</f>
        <v>0</v>
      </c>
      <c r="AA445" s="110">
        <f>SUM($Z$2:Z445)*Z445</f>
        <v>0</v>
      </c>
      <c r="AB445" s="110">
        <f>COUNTIFS(resources!B:B,B445)</f>
        <v>1</v>
      </c>
      <c r="AC445" s="110">
        <f t="shared" si="115"/>
        <v>1</v>
      </c>
      <c r="AD445" s="110">
        <f t="shared" si="116"/>
        <v>1</v>
      </c>
      <c r="AE445" s="110">
        <f t="shared" si="117"/>
        <v>0</v>
      </c>
      <c r="AF445" s="110">
        <f t="shared" si="118"/>
        <v>1</v>
      </c>
      <c r="AG445" s="110">
        <f t="shared" si="119"/>
        <v>0</v>
      </c>
      <c r="AH445" s="110">
        <f t="shared" si="120"/>
        <v>0</v>
      </c>
      <c r="AI445" s="110">
        <f t="shared" si="121"/>
        <v>1</v>
      </c>
      <c r="AJ445" s="100">
        <f>ROW()</f>
        <v>445</v>
      </c>
      <c r="AK445" s="100" t="e">
        <f>INDEX('BadRows RECART'!$C$2:$C$1207,MATCH(monthly_gwh_mw!AJ445,'BadRows RECART'!$D$2:$D$1207,0))</f>
        <v>#N/A</v>
      </c>
    </row>
    <row r="446" spans="1:37" ht="20">
      <c r="A446" s="106" t="s">
        <v>3907</v>
      </c>
      <c r="B446" s="106" t="s">
        <v>1581</v>
      </c>
      <c r="C446" s="106" t="s">
        <v>6300</v>
      </c>
      <c r="D446" s="168">
        <v>2024</v>
      </c>
      <c r="E446" s="168">
        <v>1</v>
      </c>
      <c r="F446" s="199">
        <v>0.9820800000000155</v>
      </c>
      <c r="G446" s="212" t="s">
        <v>6314</v>
      </c>
      <c r="H446" s="212" t="s">
        <v>6314</v>
      </c>
      <c r="I446" s="106" t="s">
        <v>556</v>
      </c>
      <c r="K446" s="83" t="s">
        <v>6314</v>
      </c>
      <c r="L446" s="83" t="s">
        <v>6314</v>
      </c>
      <c r="M446" s="45" t="str">
        <f>IF(
ISNA(INDEX(resources!E:E,MATCH(B446,resources!B:B,0))),"fillme",
INDEX(resources!E:E,MATCH(B446,resources!B:B,0)))</f>
        <v>CAISO_Hydro</v>
      </c>
      <c r="N446" s="45">
        <f>IF(
ISNA(INDEX(resources!J:J,MATCH(B446,resources!B:B,0))),"fillme",
INDEX(resources!J:J,MATCH(B446,resources!B:B,0)))</f>
        <v>1</v>
      </c>
      <c r="O446" s="83" t="str">
        <f>IFERROR(INDEX(resources!K:K,MATCH(B446,resources!B:B,0)),"fillme")</f>
        <v>hydro</v>
      </c>
      <c r="P446" s="89" t="str">
        <f t="shared" si="109"/>
        <v>hydro_2024_1</v>
      </c>
      <c r="Q446" s="87">
        <f>INDEX(elcc!G:G,MATCH(P446,elcc!D:D,0))</f>
        <v>0.6</v>
      </c>
      <c r="R446" s="89">
        <f t="shared" si="110"/>
        <v>1</v>
      </c>
      <c r="S446" s="89" t="s">
        <v>6314</v>
      </c>
      <c r="T446" s="89" t="s">
        <v>6314</v>
      </c>
      <c r="U446" s="90" t="str">
        <f t="shared" si="111"/>
        <v>ok</v>
      </c>
      <c r="V446" s="63" t="str">
        <f>INDEX(resources!F:F,MATCH(B446,resources!B:B,0))</f>
        <v>physical</v>
      </c>
      <c r="W446" s="110">
        <f t="shared" si="112"/>
        <v>1</v>
      </c>
      <c r="X446" s="110">
        <f t="shared" si="113"/>
        <v>0</v>
      </c>
      <c r="Y446" s="110" t="str">
        <f t="shared" si="114"/>
        <v>COVERD_2_RCKHY1_energy_PCE40003_CONFIDENTIAL</v>
      </c>
      <c r="Z446" s="110">
        <f>IF(COUNTIFS($Y$2:Y446,Y446)=1,1,0)</f>
        <v>0</v>
      </c>
      <c r="AA446" s="110">
        <f>SUM($Z$2:Z446)*Z446</f>
        <v>0</v>
      </c>
      <c r="AB446" s="110">
        <f>COUNTIFS(resources!B:B,B446)</f>
        <v>1</v>
      </c>
      <c r="AC446" s="110">
        <f t="shared" si="115"/>
        <v>1</v>
      </c>
      <c r="AD446" s="110">
        <f t="shared" si="116"/>
        <v>1</v>
      </c>
      <c r="AE446" s="110">
        <f t="shared" si="117"/>
        <v>0</v>
      </c>
      <c r="AF446" s="110">
        <f t="shared" si="118"/>
        <v>1</v>
      </c>
      <c r="AG446" s="110">
        <f t="shared" si="119"/>
        <v>0</v>
      </c>
      <c r="AH446" s="110">
        <f t="shared" si="120"/>
        <v>0</v>
      </c>
      <c r="AI446" s="110">
        <f t="shared" si="121"/>
        <v>1</v>
      </c>
      <c r="AJ446" s="100">
        <f>ROW()</f>
        <v>446</v>
      </c>
      <c r="AK446" s="100" t="e">
        <f>INDEX('BadRows RECART'!$C$2:$C$1207,MATCH(monthly_gwh_mw!AJ446,'BadRows RECART'!$D$2:$D$1207,0))</f>
        <v>#N/A</v>
      </c>
    </row>
    <row r="447" spans="1:37" ht="20">
      <c r="A447" s="106" t="s">
        <v>3907</v>
      </c>
      <c r="B447" s="106" t="s">
        <v>1581</v>
      </c>
      <c r="C447" s="106" t="s">
        <v>6300</v>
      </c>
      <c r="D447" s="168">
        <v>2024</v>
      </c>
      <c r="E447" s="168">
        <v>2</v>
      </c>
      <c r="F447" s="199">
        <v>1.1665920000000034</v>
      </c>
      <c r="G447" s="212" t="s">
        <v>6314</v>
      </c>
      <c r="H447" s="212" t="s">
        <v>6314</v>
      </c>
      <c r="I447" s="106" t="s">
        <v>556</v>
      </c>
      <c r="K447" s="83" t="s">
        <v>6314</v>
      </c>
      <c r="L447" s="83" t="s">
        <v>6314</v>
      </c>
      <c r="M447" s="45" t="str">
        <f>IF(
ISNA(INDEX(resources!E:E,MATCH(B447,resources!B:B,0))),"fillme",
INDEX(resources!E:E,MATCH(B447,resources!B:B,0)))</f>
        <v>CAISO_Hydro</v>
      </c>
      <c r="N447" s="45">
        <f>IF(
ISNA(INDEX(resources!J:J,MATCH(B447,resources!B:B,0))),"fillme",
INDEX(resources!J:J,MATCH(B447,resources!B:B,0)))</f>
        <v>1</v>
      </c>
      <c r="O447" s="83" t="str">
        <f>IFERROR(INDEX(resources!K:K,MATCH(B447,resources!B:B,0)),"fillme")</f>
        <v>hydro</v>
      </c>
      <c r="P447" s="89" t="str">
        <f t="shared" si="109"/>
        <v>hydro_2024_2</v>
      </c>
      <c r="Q447" s="87">
        <f>INDEX(elcc!G:G,MATCH(P447,elcc!D:D,0))</f>
        <v>0.7</v>
      </c>
      <c r="R447" s="89">
        <f t="shared" si="110"/>
        <v>1</v>
      </c>
      <c r="S447" s="89" t="s">
        <v>6314</v>
      </c>
      <c r="T447" s="89" t="s">
        <v>6314</v>
      </c>
      <c r="U447" s="90" t="str">
        <f t="shared" si="111"/>
        <v>ok</v>
      </c>
      <c r="V447" s="63" t="str">
        <f>INDEX(resources!F:F,MATCH(B447,resources!B:B,0))</f>
        <v>physical</v>
      </c>
      <c r="W447" s="110">
        <f t="shared" si="112"/>
        <v>1</v>
      </c>
      <c r="X447" s="110">
        <f t="shared" si="113"/>
        <v>0</v>
      </c>
      <c r="Y447" s="110" t="str">
        <f t="shared" si="114"/>
        <v>COVERD_2_RCKHY1_energy_PCE40003_CONFIDENTIAL</v>
      </c>
      <c r="Z447" s="110">
        <f>IF(COUNTIFS($Y$2:Y447,Y447)=1,1,0)</f>
        <v>0</v>
      </c>
      <c r="AA447" s="110">
        <f>SUM($Z$2:Z447)*Z447</f>
        <v>0</v>
      </c>
      <c r="AB447" s="110">
        <f>COUNTIFS(resources!B:B,B447)</f>
        <v>1</v>
      </c>
      <c r="AC447" s="110">
        <f t="shared" si="115"/>
        <v>1</v>
      </c>
      <c r="AD447" s="110">
        <f t="shared" si="116"/>
        <v>1</v>
      </c>
      <c r="AE447" s="110">
        <f t="shared" si="117"/>
        <v>0</v>
      </c>
      <c r="AF447" s="110">
        <f t="shared" si="118"/>
        <v>1</v>
      </c>
      <c r="AG447" s="110">
        <f t="shared" si="119"/>
        <v>0</v>
      </c>
      <c r="AH447" s="110">
        <f t="shared" si="120"/>
        <v>0</v>
      </c>
      <c r="AI447" s="110">
        <f t="shared" si="121"/>
        <v>1</v>
      </c>
      <c r="AJ447" s="100">
        <f>ROW()</f>
        <v>447</v>
      </c>
      <c r="AK447" s="100" t="e">
        <f>INDEX('BadRows RECART'!$C$2:$C$1207,MATCH(monthly_gwh_mw!AJ447,'BadRows RECART'!$D$2:$D$1207,0))</f>
        <v>#N/A</v>
      </c>
    </row>
    <row r="448" spans="1:37" ht="20">
      <c r="A448" s="106" t="s">
        <v>3907</v>
      </c>
      <c r="B448" s="106" t="s">
        <v>1581</v>
      </c>
      <c r="C448" s="106" t="s">
        <v>6300</v>
      </c>
      <c r="D448" s="168">
        <v>2024</v>
      </c>
      <c r="E448" s="168">
        <v>3</v>
      </c>
      <c r="F448" s="199">
        <v>0.95678399999998132</v>
      </c>
      <c r="G448" s="212" t="s">
        <v>6314</v>
      </c>
      <c r="H448" s="212" t="s">
        <v>6314</v>
      </c>
      <c r="I448" s="106" t="s">
        <v>556</v>
      </c>
      <c r="K448" s="83" t="s">
        <v>6314</v>
      </c>
      <c r="L448" s="83" t="s">
        <v>6314</v>
      </c>
      <c r="M448" s="45" t="str">
        <f>IF(
ISNA(INDEX(resources!E:E,MATCH(B448,resources!B:B,0))),"fillme",
INDEX(resources!E:E,MATCH(B448,resources!B:B,0)))</f>
        <v>CAISO_Hydro</v>
      </c>
      <c r="N448" s="45">
        <f>IF(
ISNA(INDEX(resources!J:J,MATCH(B448,resources!B:B,0))),"fillme",
INDEX(resources!J:J,MATCH(B448,resources!B:B,0)))</f>
        <v>1</v>
      </c>
      <c r="O448" s="83" t="str">
        <f>IFERROR(INDEX(resources!K:K,MATCH(B448,resources!B:B,0)),"fillme")</f>
        <v>hydro</v>
      </c>
      <c r="P448" s="89" t="str">
        <f t="shared" si="109"/>
        <v>hydro_2024_3</v>
      </c>
      <c r="Q448" s="87">
        <f>INDEX(elcc!G:G,MATCH(P448,elcc!D:D,0))</f>
        <v>0.73</v>
      </c>
      <c r="R448" s="89">
        <f t="shared" si="110"/>
        <v>1</v>
      </c>
      <c r="S448" s="89" t="s">
        <v>6314</v>
      </c>
      <c r="T448" s="89" t="s">
        <v>6314</v>
      </c>
      <c r="U448" s="90" t="str">
        <f t="shared" si="111"/>
        <v>ok</v>
      </c>
      <c r="V448" s="63" t="str">
        <f>INDEX(resources!F:F,MATCH(B448,resources!B:B,0))</f>
        <v>physical</v>
      </c>
      <c r="W448" s="110">
        <f t="shared" si="112"/>
        <v>1</v>
      </c>
      <c r="X448" s="110">
        <f t="shared" si="113"/>
        <v>0</v>
      </c>
      <c r="Y448" s="110" t="str">
        <f t="shared" si="114"/>
        <v>COVERD_2_RCKHY1_energy_PCE40003_CONFIDENTIAL</v>
      </c>
      <c r="Z448" s="110">
        <f>IF(COUNTIFS($Y$2:Y448,Y448)=1,1,0)</f>
        <v>0</v>
      </c>
      <c r="AA448" s="110">
        <f>SUM($Z$2:Z448)*Z448</f>
        <v>0</v>
      </c>
      <c r="AB448" s="110">
        <f>COUNTIFS(resources!B:B,B448)</f>
        <v>1</v>
      </c>
      <c r="AC448" s="110">
        <f t="shared" si="115"/>
        <v>1</v>
      </c>
      <c r="AD448" s="110">
        <f t="shared" si="116"/>
        <v>1</v>
      </c>
      <c r="AE448" s="110">
        <f t="shared" si="117"/>
        <v>0</v>
      </c>
      <c r="AF448" s="110">
        <f t="shared" si="118"/>
        <v>1</v>
      </c>
      <c r="AG448" s="110">
        <f t="shared" si="119"/>
        <v>0</v>
      </c>
      <c r="AH448" s="110">
        <f t="shared" si="120"/>
        <v>0</v>
      </c>
      <c r="AI448" s="110">
        <f t="shared" si="121"/>
        <v>1</v>
      </c>
      <c r="AJ448" s="100">
        <f>ROW()</f>
        <v>448</v>
      </c>
      <c r="AK448" s="100" t="e">
        <f>INDEX('BadRows RECART'!$C$2:$C$1207,MATCH(monthly_gwh_mw!AJ448,'BadRows RECART'!$D$2:$D$1207,0))</f>
        <v>#N/A</v>
      </c>
    </row>
    <row r="449" spans="1:37" ht="20">
      <c r="A449" s="106" t="s">
        <v>3907</v>
      </c>
      <c r="B449" s="106" t="s">
        <v>1581</v>
      </c>
      <c r="C449" s="106" t="s">
        <v>6300</v>
      </c>
      <c r="D449" s="168">
        <v>2024</v>
      </c>
      <c r="E449" s="168">
        <v>4</v>
      </c>
      <c r="F449" s="199">
        <v>0.62351999999999586</v>
      </c>
      <c r="G449" s="212" t="s">
        <v>6314</v>
      </c>
      <c r="H449" s="212" t="s">
        <v>6314</v>
      </c>
      <c r="I449" s="106" t="s">
        <v>556</v>
      </c>
      <c r="K449" s="83" t="s">
        <v>6314</v>
      </c>
      <c r="L449" s="83" t="s">
        <v>6314</v>
      </c>
      <c r="M449" s="45" t="str">
        <f>IF(
ISNA(INDEX(resources!E:E,MATCH(B449,resources!B:B,0))),"fillme",
INDEX(resources!E:E,MATCH(B449,resources!B:B,0)))</f>
        <v>CAISO_Hydro</v>
      </c>
      <c r="N449" s="45">
        <f>IF(
ISNA(INDEX(resources!J:J,MATCH(B449,resources!B:B,0))),"fillme",
INDEX(resources!J:J,MATCH(B449,resources!B:B,0)))</f>
        <v>1</v>
      </c>
      <c r="O449" s="83" t="str">
        <f>IFERROR(INDEX(resources!K:K,MATCH(B449,resources!B:B,0)),"fillme")</f>
        <v>hydro</v>
      </c>
      <c r="P449" s="89" t="str">
        <f t="shared" si="109"/>
        <v>hydro_2024_4</v>
      </c>
      <c r="Q449" s="87">
        <f>INDEX(elcc!G:G,MATCH(P449,elcc!D:D,0))</f>
        <v>0.72</v>
      </c>
      <c r="R449" s="89">
        <f t="shared" si="110"/>
        <v>1</v>
      </c>
      <c r="S449" s="89" t="s">
        <v>6314</v>
      </c>
      <c r="T449" s="89" t="s">
        <v>6314</v>
      </c>
      <c r="U449" s="90" t="str">
        <f t="shared" si="111"/>
        <v>ok</v>
      </c>
      <c r="V449" s="63" t="str">
        <f>INDEX(resources!F:F,MATCH(B449,resources!B:B,0))</f>
        <v>physical</v>
      </c>
      <c r="W449" s="110">
        <f t="shared" si="112"/>
        <v>1</v>
      </c>
      <c r="X449" s="110">
        <f t="shared" si="113"/>
        <v>0</v>
      </c>
      <c r="Y449" s="110" t="str">
        <f t="shared" si="114"/>
        <v>COVERD_2_RCKHY1_energy_PCE40003_CONFIDENTIAL</v>
      </c>
      <c r="Z449" s="110">
        <f>IF(COUNTIFS($Y$2:Y449,Y449)=1,1,0)</f>
        <v>0</v>
      </c>
      <c r="AA449" s="110">
        <f>SUM($Z$2:Z449)*Z449</f>
        <v>0</v>
      </c>
      <c r="AB449" s="110">
        <f>COUNTIFS(resources!B:B,B449)</f>
        <v>1</v>
      </c>
      <c r="AC449" s="110">
        <f t="shared" si="115"/>
        <v>1</v>
      </c>
      <c r="AD449" s="110">
        <f t="shared" si="116"/>
        <v>1</v>
      </c>
      <c r="AE449" s="110">
        <f t="shared" si="117"/>
        <v>0</v>
      </c>
      <c r="AF449" s="110">
        <f t="shared" si="118"/>
        <v>1</v>
      </c>
      <c r="AG449" s="110">
        <f t="shared" si="119"/>
        <v>0</v>
      </c>
      <c r="AH449" s="110">
        <f t="shared" si="120"/>
        <v>0</v>
      </c>
      <c r="AI449" s="110">
        <f t="shared" si="121"/>
        <v>1</v>
      </c>
      <c r="AJ449" s="100">
        <f>ROW()</f>
        <v>449</v>
      </c>
      <c r="AK449" s="100" t="e">
        <f>INDEX('BadRows RECART'!$C$2:$C$1207,MATCH(monthly_gwh_mw!AJ449,'BadRows RECART'!$D$2:$D$1207,0))</f>
        <v>#N/A</v>
      </c>
    </row>
    <row r="450" spans="1:37" ht="20">
      <c r="A450" s="106" t="s">
        <v>3907</v>
      </c>
      <c r="B450" s="106" t="s">
        <v>1581</v>
      </c>
      <c r="C450" s="106" t="s">
        <v>6300</v>
      </c>
      <c r="D450" s="168">
        <v>2024</v>
      </c>
      <c r="E450" s="168">
        <v>5</v>
      </c>
      <c r="F450" s="199">
        <v>0.40473599999999738</v>
      </c>
      <c r="G450" s="212" t="s">
        <v>6314</v>
      </c>
      <c r="H450" s="212" t="s">
        <v>6314</v>
      </c>
      <c r="I450" s="106" t="s">
        <v>556</v>
      </c>
      <c r="K450" s="83" t="s">
        <v>6314</v>
      </c>
      <c r="L450" s="83" t="s">
        <v>6314</v>
      </c>
      <c r="M450" s="45" t="str">
        <f>IF(
ISNA(INDEX(resources!E:E,MATCH(B450,resources!B:B,0))),"fillme",
INDEX(resources!E:E,MATCH(B450,resources!B:B,0)))</f>
        <v>CAISO_Hydro</v>
      </c>
      <c r="N450" s="45">
        <f>IF(
ISNA(INDEX(resources!J:J,MATCH(B450,resources!B:B,0))),"fillme",
INDEX(resources!J:J,MATCH(B450,resources!B:B,0)))</f>
        <v>1</v>
      </c>
      <c r="O450" s="83" t="str">
        <f>IFERROR(INDEX(resources!K:K,MATCH(B450,resources!B:B,0)),"fillme")</f>
        <v>hydro</v>
      </c>
      <c r="P450" s="89" t="str">
        <f t="shared" si="109"/>
        <v>hydro_2024_5</v>
      </c>
      <c r="Q450" s="87">
        <f>INDEX(elcc!G:G,MATCH(P450,elcc!D:D,0))</f>
        <v>0.69</v>
      </c>
      <c r="R450" s="89">
        <f t="shared" si="110"/>
        <v>1</v>
      </c>
      <c r="S450" s="89" t="s">
        <v>6314</v>
      </c>
      <c r="T450" s="89" t="s">
        <v>6314</v>
      </c>
      <c r="U450" s="90" t="str">
        <f t="shared" si="111"/>
        <v>ok</v>
      </c>
      <c r="V450" s="63" t="str">
        <f>INDEX(resources!F:F,MATCH(B450,resources!B:B,0))</f>
        <v>physical</v>
      </c>
      <c r="W450" s="110">
        <f t="shared" si="112"/>
        <v>1</v>
      </c>
      <c r="X450" s="110">
        <f t="shared" si="113"/>
        <v>0</v>
      </c>
      <c r="Y450" s="110" t="str">
        <f t="shared" si="114"/>
        <v>COVERD_2_RCKHY1_energy_PCE40003_CONFIDENTIAL</v>
      </c>
      <c r="Z450" s="110">
        <f>IF(COUNTIFS($Y$2:Y450,Y450)=1,1,0)</f>
        <v>0</v>
      </c>
      <c r="AA450" s="110">
        <f>SUM($Z$2:Z450)*Z450</f>
        <v>0</v>
      </c>
      <c r="AB450" s="110">
        <f>COUNTIFS(resources!B:B,B450)</f>
        <v>1</v>
      </c>
      <c r="AC450" s="110">
        <f t="shared" si="115"/>
        <v>1</v>
      </c>
      <c r="AD450" s="110">
        <f t="shared" si="116"/>
        <v>1</v>
      </c>
      <c r="AE450" s="110">
        <f t="shared" si="117"/>
        <v>0</v>
      </c>
      <c r="AF450" s="110">
        <f t="shared" si="118"/>
        <v>1</v>
      </c>
      <c r="AG450" s="110">
        <f t="shared" si="119"/>
        <v>0</v>
      </c>
      <c r="AH450" s="110">
        <f t="shared" si="120"/>
        <v>0</v>
      </c>
      <c r="AI450" s="110">
        <f t="shared" si="121"/>
        <v>1</v>
      </c>
      <c r="AJ450" s="100">
        <f>ROW()</f>
        <v>450</v>
      </c>
      <c r="AK450" s="100" t="e">
        <f>INDEX('BadRows RECART'!$C$2:$C$1207,MATCH(monthly_gwh_mw!AJ450,'BadRows RECART'!$D$2:$D$1207,0))</f>
        <v>#N/A</v>
      </c>
    </row>
    <row r="451" spans="1:37" ht="20">
      <c r="A451" s="106" t="s">
        <v>3907</v>
      </c>
      <c r="B451" s="106" t="s">
        <v>1581</v>
      </c>
      <c r="C451" s="106" t="s">
        <v>6300</v>
      </c>
      <c r="D451" s="168">
        <v>2024</v>
      </c>
      <c r="E451" s="168">
        <v>6</v>
      </c>
      <c r="F451" s="199">
        <v>0.10512000000000052</v>
      </c>
      <c r="G451" s="212" t="s">
        <v>6314</v>
      </c>
      <c r="H451" s="212" t="s">
        <v>6314</v>
      </c>
      <c r="I451" s="106" t="s">
        <v>556</v>
      </c>
      <c r="K451" s="83" t="s">
        <v>6314</v>
      </c>
      <c r="L451" s="83" t="s">
        <v>6314</v>
      </c>
      <c r="M451" s="45" t="str">
        <f>IF(
ISNA(INDEX(resources!E:E,MATCH(B451,resources!B:B,0))),"fillme",
INDEX(resources!E:E,MATCH(B451,resources!B:B,0)))</f>
        <v>CAISO_Hydro</v>
      </c>
      <c r="N451" s="45">
        <f>IF(
ISNA(INDEX(resources!J:J,MATCH(B451,resources!B:B,0))),"fillme",
INDEX(resources!J:J,MATCH(B451,resources!B:B,0)))</f>
        <v>1</v>
      </c>
      <c r="O451" s="83" t="str">
        <f>IFERROR(INDEX(resources!K:K,MATCH(B451,resources!B:B,0)),"fillme")</f>
        <v>hydro</v>
      </c>
      <c r="P451" s="89" t="str">
        <f t="shared" si="109"/>
        <v>hydro_2024_6</v>
      </c>
      <c r="Q451" s="87">
        <f>INDEX(elcc!G:G,MATCH(P451,elcc!D:D,0))</f>
        <v>0.74</v>
      </c>
      <c r="R451" s="89">
        <f t="shared" si="110"/>
        <v>1</v>
      </c>
      <c r="S451" s="89" t="s">
        <v>6314</v>
      </c>
      <c r="T451" s="89" t="s">
        <v>6314</v>
      </c>
      <c r="U451" s="90" t="str">
        <f t="shared" si="111"/>
        <v>ok</v>
      </c>
      <c r="V451" s="63" t="str">
        <f>INDEX(resources!F:F,MATCH(B451,resources!B:B,0))</f>
        <v>physical</v>
      </c>
      <c r="W451" s="110">
        <f t="shared" si="112"/>
        <v>1</v>
      </c>
      <c r="X451" s="110">
        <f t="shared" si="113"/>
        <v>0</v>
      </c>
      <c r="Y451" s="110" t="str">
        <f t="shared" si="114"/>
        <v>COVERD_2_RCKHY1_energy_PCE40003_CONFIDENTIAL</v>
      </c>
      <c r="Z451" s="110">
        <f>IF(COUNTIFS($Y$2:Y451,Y451)=1,1,0)</f>
        <v>0</v>
      </c>
      <c r="AA451" s="110">
        <f>SUM($Z$2:Z451)*Z451</f>
        <v>0</v>
      </c>
      <c r="AB451" s="110">
        <f>COUNTIFS(resources!B:B,B451)</f>
        <v>1</v>
      </c>
      <c r="AC451" s="110">
        <f t="shared" si="115"/>
        <v>1</v>
      </c>
      <c r="AD451" s="110">
        <f t="shared" si="116"/>
        <v>1</v>
      </c>
      <c r="AE451" s="110">
        <f t="shared" si="117"/>
        <v>0</v>
      </c>
      <c r="AF451" s="110">
        <f t="shared" si="118"/>
        <v>1</v>
      </c>
      <c r="AG451" s="110">
        <f t="shared" si="119"/>
        <v>0</v>
      </c>
      <c r="AH451" s="110">
        <f t="shared" si="120"/>
        <v>0</v>
      </c>
      <c r="AI451" s="110">
        <f t="shared" si="121"/>
        <v>1</v>
      </c>
      <c r="AJ451" s="100">
        <f>ROW()</f>
        <v>451</v>
      </c>
      <c r="AK451" s="100" t="e">
        <f>INDEX('BadRows RECART'!$C$2:$C$1207,MATCH(monthly_gwh_mw!AJ451,'BadRows RECART'!$D$2:$D$1207,0))</f>
        <v>#N/A</v>
      </c>
    </row>
    <row r="452" spans="1:37" ht="20">
      <c r="A452" s="106" t="s">
        <v>3907</v>
      </c>
      <c r="B452" s="106" t="s">
        <v>1581</v>
      </c>
      <c r="C452" s="106" t="s">
        <v>6300</v>
      </c>
      <c r="D452" s="168">
        <v>2024</v>
      </c>
      <c r="E452" s="168">
        <v>7</v>
      </c>
      <c r="F452" s="199">
        <v>2.6784000000000273E-2</v>
      </c>
      <c r="G452" s="212" t="s">
        <v>6314</v>
      </c>
      <c r="H452" s="212" t="s">
        <v>6314</v>
      </c>
      <c r="I452" s="106" t="s">
        <v>556</v>
      </c>
      <c r="K452" s="83" t="s">
        <v>6314</v>
      </c>
      <c r="L452" s="83" t="s">
        <v>6314</v>
      </c>
      <c r="M452" s="45" t="str">
        <f>IF(
ISNA(INDEX(resources!E:E,MATCH(B452,resources!B:B,0))),"fillme",
INDEX(resources!E:E,MATCH(B452,resources!B:B,0)))</f>
        <v>CAISO_Hydro</v>
      </c>
      <c r="N452" s="45">
        <f>IF(
ISNA(INDEX(resources!J:J,MATCH(B452,resources!B:B,0))),"fillme",
INDEX(resources!J:J,MATCH(B452,resources!B:B,0)))</f>
        <v>1</v>
      </c>
      <c r="O452" s="83" t="str">
        <f>IFERROR(INDEX(resources!K:K,MATCH(B452,resources!B:B,0)),"fillme")</f>
        <v>hydro</v>
      </c>
      <c r="P452" s="89" t="str">
        <f t="shared" si="109"/>
        <v>hydro_2024_7</v>
      </c>
      <c r="Q452" s="87">
        <f>INDEX(elcc!G:G,MATCH(P452,elcc!D:D,0))</f>
        <v>0.73</v>
      </c>
      <c r="R452" s="89">
        <f t="shared" si="110"/>
        <v>1</v>
      </c>
      <c r="S452" s="89" t="s">
        <v>6314</v>
      </c>
      <c r="T452" s="89" t="s">
        <v>6314</v>
      </c>
      <c r="U452" s="90" t="str">
        <f t="shared" si="111"/>
        <v>ok</v>
      </c>
      <c r="V452" s="63" t="str">
        <f>INDEX(resources!F:F,MATCH(B452,resources!B:B,0))</f>
        <v>physical</v>
      </c>
      <c r="W452" s="110">
        <f t="shared" si="112"/>
        <v>1</v>
      </c>
      <c r="X452" s="110">
        <f t="shared" si="113"/>
        <v>0</v>
      </c>
      <c r="Y452" s="110" t="str">
        <f t="shared" si="114"/>
        <v>COVERD_2_RCKHY1_energy_PCE40003_CONFIDENTIAL</v>
      </c>
      <c r="Z452" s="110">
        <f>IF(COUNTIFS($Y$2:Y452,Y452)=1,1,0)</f>
        <v>0</v>
      </c>
      <c r="AA452" s="110">
        <f>SUM($Z$2:Z452)*Z452</f>
        <v>0</v>
      </c>
      <c r="AB452" s="110">
        <f>COUNTIFS(resources!B:B,B452)</f>
        <v>1</v>
      </c>
      <c r="AC452" s="110">
        <f t="shared" si="115"/>
        <v>1</v>
      </c>
      <c r="AD452" s="110">
        <f t="shared" si="116"/>
        <v>1</v>
      </c>
      <c r="AE452" s="110">
        <f t="shared" si="117"/>
        <v>0</v>
      </c>
      <c r="AF452" s="110">
        <f t="shared" si="118"/>
        <v>1</v>
      </c>
      <c r="AG452" s="110">
        <f t="shared" si="119"/>
        <v>0</v>
      </c>
      <c r="AH452" s="110">
        <f t="shared" si="120"/>
        <v>0</v>
      </c>
      <c r="AI452" s="110">
        <f t="shared" si="121"/>
        <v>1</v>
      </c>
      <c r="AJ452" s="100">
        <f>ROW()</f>
        <v>452</v>
      </c>
      <c r="AK452" s="100" t="e">
        <f>INDEX('BadRows RECART'!$C$2:$C$1207,MATCH(monthly_gwh_mw!AJ452,'BadRows RECART'!$D$2:$D$1207,0))</f>
        <v>#N/A</v>
      </c>
    </row>
    <row r="453" spans="1:37" ht="20">
      <c r="A453" s="106" t="s">
        <v>3907</v>
      </c>
      <c r="B453" s="106" t="s">
        <v>1581</v>
      </c>
      <c r="C453" s="106" t="s">
        <v>6300</v>
      </c>
      <c r="D453" s="168">
        <v>2024</v>
      </c>
      <c r="E453" s="168">
        <v>8</v>
      </c>
      <c r="F453" s="199">
        <v>1.4879999999998913E-3</v>
      </c>
      <c r="G453" s="212" t="s">
        <v>6314</v>
      </c>
      <c r="H453" s="212" t="s">
        <v>6314</v>
      </c>
      <c r="I453" s="106" t="s">
        <v>556</v>
      </c>
      <c r="K453" s="83" t="s">
        <v>6314</v>
      </c>
      <c r="L453" s="83" t="s">
        <v>6314</v>
      </c>
      <c r="M453" s="45" t="str">
        <f>IF(
ISNA(INDEX(resources!E:E,MATCH(B453,resources!B:B,0))),"fillme",
INDEX(resources!E:E,MATCH(B453,resources!B:B,0)))</f>
        <v>CAISO_Hydro</v>
      </c>
      <c r="N453" s="45">
        <f>IF(
ISNA(INDEX(resources!J:J,MATCH(B453,resources!B:B,0))),"fillme",
INDEX(resources!J:J,MATCH(B453,resources!B:B,0)))</f>
        <v>1</v>
      </c>
      <c r="O453" s="83" t="str">
        <f>IFERROR(INDEX(resources!K:K,MATCH(B453,resources!B:B,0)),"fillme")</f>
        <v>hydro</v>
      </c>
      <c r="P453" s="89" t="str">
        <f t="shared" si="109"/>
        <v>hydro_2024_8</v>
      </c>
      <c r="Q453" s="87">
        <f>INDEX(elcc!G:G,MATCH(P453,elcc!D:D,0))</f>
        <v>0.72</v>
      </c>
      <c r="R453" s="89">
        <f t="shared" si="110"/>
        <v>1</v>
      </c>
      <c r="S453" s="89" t="s">
        <v>6314</v>
      </c>
      <c r="T453" s="89" t="s">
        <v>6314</v>
      </c>
      <c r="U453" s="90" t="str">
        <f t="shared" si="111"/>
        <v>ok</v>
      </c>
      <c r="V453" s="63" t="str">
        <f>INDEX(resources!F:F,MATCH(B453,resources!B:B,0))</f>
        <v>physical</v>
      </c>
      <c r="W453" s="110">
        <f t="shared" si="112"/>
        <v>1</v>
      </c>
      <c r="X453" s="110">
        <f t="shared" si="113"/>
        <v>0</v>
      </c>
      <c r="Y453" s="110" t="str">
        <f t="shared" si="114"/>
        <v>COVERD_2_RCKHY1_energy_PCE40003_CONFIDENTIAL</v>
      </c>
      <c r="Z453" s="110">
        <f>IF(COUNTIFS($Y$2:Y453,Y453)=1,1,0)</f>
        <v>0</v>
      </c>
      <c r="AA453" s="110">
        <f>SUM($Z$2:Z453)*Z453</f>
        <v>0</v>
      </c>
      <c r="AB453" s="110">
        <f>COUNTIFS(resources!B:B,B453)</f>
        <v>1</v>
      </c>
      <c r="AC453" s="110">
        <f t="shared" si="115"/>
        <v>1</v>
      </c>
      <c r="AD453" s="110">
        <f t="shared" si="116"/>
        <v>1</v>
      </c>
      <c r="AE453" s="110">
        <f t="shared" si="117"/>
        <v>0</v>
      </c>
      <c r="AF453" s="110">
        <f t="shared" si="118"/>
        <v>1</v>
      </c>
      <c r="AG453" s="110">
        <f t="shared" si="119"/>
        <v>0</v>
      </c>
      <c r="AH453" s="110">
        <f t="shared" si="120"/>
        <v>0</v>
      </c>
      <c r="AI453" s="110">
        <f t="shared" si="121"/>
        <v>1</v>
      </c>
      <c r="AJ453" s="100">
        <f>ROW()</f>
        <v>453</v>
      </c>
      <c r="AK453" s="100" t="e">
        <f>INDEX('BadRows RECART'!$C$2:$C$1207,MATCH(monthly_gwh_mw!AJ453,'BadRows RECART'!$D$2:$D$1207,0))</f>
        <v>#N/A</v>
      </c>
    </row>
    <row r="454" spans="1:37" ht="20">
      <c r="A454" s="106" t="s">
        <v>3907</v>
      </c>
      <c r="B454" s="106" t="s">
        <v>1581</v>
      </c>
      <c r="C454" s="106" t="s">
        <v>6300</v>
      </c>
      <c r="D454" s="168">
        <v>2024</v>
      </c>
      <c r="E454" s="168">
        <v>9</v>
      </c>
      <c r="F454" s="199">
        <v>1.2960000000000176E-2</v>
      </c>
      <c r="G454" s="212" t="s">
        <v>6314</v>
      </c>
      <c r="H454" s="212" t="s">
        <v>6314</v>
      </c>
      <c r="I454" s="106" t="s">
        <v>556</v>
      </c>
      <c r="K454" s="83" t="s">
        <v>6314</v>
      </c>
      <c r="L454" s="83" t="s">
        <v>6314</v>
      </c>
      <c r="M454" s="45" t="str">
        <f>IF(
ISNA(INDEX(resources!E:E,MATCH(B454,resources!B:B,0))),"fillme",
INDEX(resources!E:E,MATCH(B454,resources!B:B,0)))</f>
        <v>CAISO_Hydro</v>
      </c>
      <c r="N454" s="45">
        <f>IF(
ISNA(INDEX(resources!J:J,MATCH(B454,resources!B:B,0))),"fillme",
INDEX(resources!J:J,MATCH(B454,resources!B:B,0)))</f>
        <v>1</v>
      </c>
      <c r="O454" s="83" t="str">
        <f>IFERROR(INDEX(resources!K:K,MATCH(B454,resources!B:B,0)),"fillme")</f>
        <v>hydro</v>
      </c>
      <c r="P454" s="89" t="str">
        <f t="shared" si="109"/>
        <v>hydro_2024_9</v>
      </c>
      <c r="Q454" s="87">
        <f>INDEX(elcc!G:G,MATCH(P454,elcc!D:D,0))</f>
        <v>0.71</v>
      </c>
      <c r="R454" s="89">
        <f t="shared" si="110"/>
        <v>1</v>
      </c>
      <c r="S454" s="89" t="s">
        <v>6314</v>
      </c>
      <c r="T454" s="89" t="s">
        <v>6314</v>
      </c>
      <c r="U454" s="90" t="str">
        <f t="shared" si="111"/>
        <v>ok</v>
      </c>
      <c r="V454" s="63" t="str">
        <f>INDEX(resources!F:F,MATCH(B454,resources!B:B,0))</f>
        <v>physical</v>
      </c>
      <c r="W454" s="110">
        <f t="shared" si="112"/>
        <v>1</v>
      </c>
      <c r="X454" s="110">
        <f t="shared" si="113"/>
        <v>0</v>
      </c>
      <c r="Y454" s="110" t="str">
        <f t="shared" si="114"/>
        <v>COVERD_2_RCKHY1_energy_PCE40003_CONFIDENTIAL</v>
      </c>
      <c r="Z454" s="110">
        <f>IF(COUNTIFS($Y$2:Y454,Y454)=1,1,0)</f>
        <v>0</v>
      </c>
      <c r="AA454" s="110">
        <f>SUM($Z$2:Z454)*Z454</f>
        <v>0</v>
      </c>
      <c r="AB454" s="110">
        <f>COUNTIFS(resources!B:B,B454)</f>
        <v>1</v>
      </c>
      <c r="AC454" s="110">
        <f t="shared" si="115"/>
        <v>1</v>
      </c>
      <c r="AD454" s="110">
        <f t="shared" si="116"/>
        <v>1</v>
      </c>
      <c r="AE454" s="110">
        <f t="shared" si="117"/>
        <v>0</v>
      </c>
      <c r="AF454" s="110">
        <f t="shared" si="118"/>
        <v>1</v>
      </c>
      <c r="AG454" s="110">
        <f t="shared" si="119"/>
        <v>0</v>
      </c>
      <c r="AH454" s="110">
        <f t="shared" si="120"/>
        <v>0</v>
      </c>
      <c r="AI454" s="110">
        <f t="shared" si="121"/>
        <v>1</v>
      </c>
      <c r="AJ454" s="100">
        <f>ROW()</f>
        <v>454</v>
      </c>
      <c r="AK454" s="100" t="e">
        <f>INDEX('BadRows RECART'!$C$2:$C$1207,MATCH(monthly_gwh_mw!AJ454,'BadRows RECART'!$D$2:$D$1207,0))</f>
        <v>#N/A</v>
      </c>
    </row>
    <row r="455" spans="1:37" ht="20">
      <c r="A455" s="106" t="s">
        <v>3907</v>
      </c>
      <c r="B455" s="106" t="s">
        <v>1581</v>
      </c>
      <c r="C455" s="106" t="s">
        <v>6300</v>
      </c>
      <c r="D455" s="168">
        <v>2024</v>
      </c>
      <c r="E455" s="168">
        <v>10</v>
      </c>
      <c r="F455" s="199">
        <v>3.868799999999973E-2</v>
      </c>
      <c r="G455" s="212" t="s">
        <v>6314</v>
      </c>
      <c r="H455" s="212" t="s">
        <v>6314</v>
      </c>
      <c r="I455" s="106" t="s">
        <v>556</v>
      </c>
      <c r="K455" s="83" t="s">
        <v>6314</v>
      </c>
      <c r="L455" s="83" t="s">
        <v>6314</v>
      </c>
      <c r="M455" s="45" t="str">
        <f>IF(
ISNA(INDEX(resources!E:E,MATCH(B455,resources!B:B,0))),"fillme",
INDEX(resources!E:E,MATCH(B455,resources!B:B,0)))</f>
        <v>CAISO_Hydro</v>
      </c>
      <c r="N455" s="45">
        <f>IF(
ISNA(INDEX(resources!J:J,MATCH(B455,resources!B:B,0))),"fillme",
INDEX(resources!J:J,MATCH(B455,resources!B:B,0)))</f>
        <v>1</v>
      </c>
      <c r="O455" s="83" t="str">
        <f>IFERROR(INDEX(resources!K:K,MATCH(B455,resources!B:B,0)),"fillme")</f>
        <v>hydro</v>
      </c>
      <c r="P455" s="89" t="str">
        <f t="shared" si="109"/>
        <v>hydro_2024_10</v>
      </c>
      <c r="Q455" s="87">
        <f>INDEX(elcc!G:G,MATCH(P455,elcc!D:D,0))</f>
        <v>0.64</v>
      </c>
      <c r="R455" s="89">
        <f t="shared" si="110"/>
        <v>1</v>
      </c>
      <c r="S455" s="89" t="s">
        <v>6314</v>
      </c>
      <c r="T455" s="89" t="s">
        <v>6314</v>
      </c>
      <c r="U455" s="90" t="str">
        <f t="shared" si="111"/>
        <v>ok</v>
      </c>
      <c r="V455" s="63" t="str">
        <f>INDEX(resources!F:F,MATCH(B455,resources!B:B,0))</f>
        <v>physical</v>
      </c>
      <c r="W455" s="110">
        <f t="shared" si="112"/>
        <v>1</v>
      </c>
      <c r="X455" s="110">
        <f t="shared" si="113"/>
        <v>0</v>
      </c>
      <c r="Y455" s="110" t="str">
        <f t="shared" si="114"/>
        <v>COVERD_2_RCKHY1_energy_PCE40003_CONFIDENTIAL</v>
      </c>
      <c r="Z455" s="110">
        <f>IF(COUNTIFS($Y$2:Y455,Y455)=1,1,0)</f>
        <v>0</v>
      </c>
      <c r="AA455" s="110">
        <f>SUM($Z$2:Z455)*Z455</f>
        <v>0</v>
      </c>
      <c r="AB455" s="110">
        <f>COUNTIFS(resources!B:B,B455)</f>
        <v>1</v>
      </c>
      <c r="AC455" s="110">
        <f t="shared" si="115"/>
        <v>1</v>
      </c>
      <c r="AD455" s="110">
        <f t="shared" si="116"/>
        <v>1</v>
      </c>
      <c r="AE455" s="110">
        <f t="shared" si="117"/>
        <v>0</v>
      </c>
      <c r="AF455" s="110">
        <f t="shared" si="118"/>
        <v>1</v>
      </c>
      <c r="AG455" s="110">
        <f t="shared" si="119"/>
        <v>0</v>
      </c>
      <c r="AH455" s="110">
        <f t="shared" si="120"/>
        <v>0</v>
      </c>
      <c r="AI455" s="110">
        <f t="shared" si="121"/>
        <v>1</v>
      </c>
      <c r="AJ455" s="100">
        <f>ROW()</f>
        <v>455</v>
      </c>
      <c r="AK455" s="100" t="e">
        <f>INDEX('BadRows RECART'!$C$2:$C$1207,MATCH(monthly_gwh_mw!AJ455,'BadRows RECART'!$D$2:$D$1207,0))</f>
        <v>#N/A</v>
      </c>
    </row>
    <row r="456" spans="1:37" ht="20">
      <c r="A456" s="106" t="s">
        <v>3907</v>
      </c>
      <c r="B456" s="106" t="s">
        <v>1581</v>
      </c>
      <c r="C456" s="106" t="s">
        <v>6300</v>
      </c>
      <c r="D456" s="168">
        <v>2024</v>
      </c>
      <c r="E456" s="168">
        <v>11</v>
      </c>
      <c r="F456" s="199">
        <v>0.54431999999998937</v>
      </c>
      <c r="G456" s="212" t="s">
        <v>6314</v>
      </c>
      <c r="H456" s="212" t="s">
        <v>6314</v>
      </c>
      <c r="I456" s="106" t="s">
        <v>556</v>
      </c>
      <c r="K456" s="83" t="s">
        <v>6314</v>
      </c>
      <c r="L456" s="83" t="s">
        <v>6314</v>
      </c>
      <c r="M456" s="45" t="str">
        <f>IF(
ISNA(INDEX(resources!E:E,MATCH(B456,resources!B:B,0))),"fillme",
INDEX(resources!E:E,MATCH(B456,resources!B:B,0)))</f>
        <v>CAISO_Hydro</v>
      </c>
      <c r="N456" s="45">
        <f>IF(
ISNA(INDEX(resources!J:J,MATCH(B456,resources!B:B,0))),"fillme",
INDEX(resources!J:J,MATCH(B456,resources!B:B,0)))</f>
        <v>1</v>
      </c>
      <c r="O456" s="83" t="str">
        <f>IFERROR(INDEX(resources!K:K,MATCH(B456,resources!B:B,0)),"fillme")</f>
        <v>hydro</v>
      </c>
      <c r="P456" s="89" t="str">
        <f t="shared" si="109"/>
        <v>hydro_2024_11</v>
      </c>
      <c r="Q456" s="87">
        <f>INDEX(elcc!G:G,MATCH(P456,elcc!D:D,0))</f>
        <v>0.56000000000000005</v>
      </c>
      <c r="R456" s="89">
        <f t="shared" si="110"/>
        <v>1</v>
      </c>
      <c r="S456" s="89" t="s">
        <v>6314</v>
      </c>
      <c r="T456" s="89" t="s">
        <v>6314</v>
      </c>
      <c r="U456" s="90" t="str">
        <f t="shared" si="111"/>
        <v>ok</v>
      </c>
      <c r="V456" s="63" t="str">
        <f>INDEX(resources!F:F,MATCH(B456,resources!B:B,0))</f>
        <v>physical</v>
      </c>
      <c r="W456" s="110">
        <f t="shared" si="112"/>
        <v>1</v>
      </c>
      <c r="X456" s="110">
        <f t="shared" si="113"/>
        <v>0</v>
      </c>
      <c r="Y456" s="110" t="str">
        <f t="shared" si="114"/>
        <v>COVERD_2_RCKHY1_energy_PCE40003_CONFIDENTIAL</v>
      </c>
      <c r="Z456" s="110">
        <f>IF(COUNTIFS($Y$2:Y456,Y456)=1,1,0)</f>
        <v>0</v>
      </c>
      <c r="AA456" s="110">
        <f>SUM($Z$2:Z456)*Z456</f>
        <v>0</v>
      </c>
      <c r="AB456" s="110">
        <f>COUNTIFS(resources!B:B,B456)</f>
        <v>1</v>
      </c>
      <c r="AC456" s="110">
        <f t="shared" si="115"/>
        <v>1</v>
      </c>
      <c r="AD456" s="110">
        <f t="shared" si="116"/>
        <v>1</v>
      </c>
      <c r="AE456" s="110">
        <f t="shared" si="117"/>
        <v>0</v>
      </c>
      <c r="AF456" s="110">
        <f t="shared" si="118"/>
        <v>1</v>
      </c>
      <c r="AG456" s="110">
        <f t="shared" si="119"/>
        <v>0</v>
      </c>
      <c r="AH456" s="110">
        <f t="shared" si="120"/>
        <v>0</v>
      </c>
      <c r="AI456" s="110">
        <f t="shared" si="121"/>
        <v>1</v>
      </c>
      <c r="AJ456" s="100">
        <f>ROW()</f>
        <v>456</v>
      </c>
      <c r="AK456" s="100" t="e">
        <f>INDEX('BadRows RECART'!$C$2:$C$1207,MATCH(monthly_gwh_mw!AJ456,'BadRows RECART'!$D$2:$D$1207,0))</f>
        <v>#N/A</v>
      </c>
    </row>
    <row r="457" spans="1:37" ht="20">
      <c r="A457" s="106" t="s">
        <v>3907</v>
      </c>
      <c r="B457" s="106" t="s">
        <v>1581</v>
      </c>
      <c r="C457" s="106" t="s">
        <v>6300</v>
      </c>
      <c r="D457" s="168">
        <v>2024</v>
      </c>
      <c r="E457" s="168">
        <v>12</v>
      </c>
      <c r="F457" s="199">
        <v>0.7526719999999868</v>
      </c>
      <c r="G457" s="212" t="s">
        <v>6314</v>
      </c>
      <c r="H457" s="212" t="s">
        <v>6314</v>
      </c>
      <c r="I457" s="106" t="s">
        <v>556</v>
      </c>
      <c r="K457" s="83" t="s">
        <v>6314</v>
      </c>
      <c r="L457" s="83" t="s">
        <v>6314</v>
      </c>
      <c r="M457" s="45" t="str">
        <f>IF(
ISNA(INDEX(resources!E:E,MATCH(B457,resources!B:B,0))),"fillme",
INDEX(resources!E:E,MATCH(B457,resources!B:B,0)))</f>
        <v>CAISO_Hydro</v>
      </c>
      <c r="N457" s="45">
        <f>IF(
ISNA(INDEX(resources!J:J,MATCH(B457,resources!B:B,0))),"fillme",
INDEX(resources!J:J,MATCH(B457,resources!B:B,0)))</f>
        <v>1</v>
      </c>
      <c r="O457" s="83" t="str">
        <f>IFERROR(INDEX(resources!K:K,MATCH(B457,resources!B:B,0)),"fillme")</f>
        <v>hydro</v>
      </c>
      <c r="P457" s="89" t="str">
        <f t="shared" si="109"/>
        <v>hydro_2024_12</v>
      </c>
      <c r="Q457" s="87">
        <f>INDEX(elcc!G:G,MATCH(P457,elcc!D:D,0))</f>
        <v>0.64</v>
      </c>
      <c r="R457" s="89">
        <f t="shared" si="110"/>
        <v>1</v>
      </c>
      <c r="S457" s="89" t="s">
        <v>6314</v>
      </c>
      <c r="T457" s="89" t="s">
        <v>6314</v>
      </c>
      <c r="U457" s="90" t="str">
        <f t="shared" si="111"/>
        <v>ok</v>
      </c>
      <c r="V457" s="63" t="str">
        <f>INDEX(resources!F:F,MATCH(B457,resources!B:B,0))</f>
        <v>physical</v>
      </c>
      <c r="W457" s="110">
        <f t="shared" si="112"/>
        <v>1</v>
      </c>
      <c r="X457" s="110">
        <f t="shared" si="113"/>
        <v>0</v>
      </c>
      <c r="Y457" s="110" t="str">
        <f t="shared" si="114"/>
        <v>COVERD_2_RCKHY1_energy_PCE40003_CONFIDENTIAL</v>
      </c>
      <c r="Z457" s="110">
        <f>IF(COUNTIFS($Y$2:Y457,Y457)=1,1,0)</f>
        <v>0</v>
      </c>
      <c r="AA457" s="110">
        <f>SUM($Z$2:Z457)*Z457</f>
        <v>0</v>
      </c>
      <c r="AB457" s="110">
        <f>COUNTIFS(resources!B:B,B457)</f>
        <v>1</v>
      </c>
      <c r="AC457" s="110">
        <f t="shared" si="115"/>
        <v>1</v>
      </c>
      <c r="AD457" s="110">
        <f t="shared" si="116"/>
        <v>1</v>
      </c>
      <c r="AE457" s="110">
        <f t="shared" si="117"/>
        <v>0</v>
      </c>
      <c r="AF457" s="110">
        <f t="shared" si="118"/>
        <v>1</v>
      </c>
      <c r="AG457" s="110">
        <f t="shared" si="119"/>
        <v>0</v>
      </c>
      <c r="AH457" s="110">
        <f t="shared" si="120"/>
        <v>0</v>
      </c>
      <c r="AI457" s="110">
        <f t="shared" si="121"/>
        <v>1</v>
      </c>
      <c r="AJ457" s="100">
        <f>ROW()</f>
        <v>457</v>
      </c>
      <c r="AK457" s="100" t="e">
        <f>INDEX('BadRows RECART'!$C$2:$C$1207,MATCH(monthly_gwh_mw!AJ457,'BadRows RECART'!$D$2:$D$1207,0))</f>
        <v>#N/A</v>
      </c>
    </row>
    <row r="458" spans="1:37" ht="20">
      <c r="A458" s="106" t="s">
        <v>3907</v>
      </c>
      <c r="B458" s="106" t="s">
        <v>1581</v>
      </c>
      <c r="C458" s="106" t="s">
        <v>6300</v>
      </c>
      <c r="D458" s="168">
        <v>2025</v>
      </c>
      <c r="E458" s="168">
        <v>1</v>
      </c>
      <c r="F458" s="199">
        <v>0.9820800000000155</v>
      </c>
      <c r="G458" s="212" t="s">
        <v>6314</v>
      </c>
      <c r="H458" s="212" t="s">
        <v>6314</v>
      </c>
      <c r="I458" s="106" t="s">
        <v>556</v>
      </c>
      <c r="K458" s="83" t="s">
        <v>6314</v>
      </c>
      <c r="L458" s="83" t="s">
        <v>6314</v>
      </c>
      <c r="M458" s="45" t="str">
        <f>IF(
ISNA(INDEX(resources!E:E,MATCH(B458,resources!B:B,0))),"fillme",
INDEX(resources!E:E,MATCH(B458,resources!B:B,0)))</f>
        <v>CAISO_Hydro</v>
      </c>
      <c r="N458" s="45">
        <f>IF(
ISNA(INDEX(resources!J:J,MATCH(B458,resources!B:B,0))),"fillme",
INDEX(resources!J:J,MATCH(B458,resources!B:B,0)))</f>
        <v>1</v>
      </c>
      <c r="O458" s="83" t="str">
        <f>IFERROR(INDEX(resources!K:K,MATCH(B458,resources!B:B,0)),"fillme")</f>
        <v>hydro</v>
      </c>
      <c r="P458" s="89" t="str">
        <f t="shared" si="109"/>
        <v>hydro_2025_1</v>
      </c>
      <c r="Q458" s="87">
        <f>INDEX(elcc!G:G,MATCH(P458,elcc!D:D,0))</f>
        <v>0.6</v>
      </c>
      <c r="R458" s="89">
        <f t="shared" si="110"/>
        <v>1</v>
      </c>
      <c r="S458" s="89" t="s">
        <v>6314</v>
      </c>
      <c r="T458" s="89" t="s">
        <v>6314</v>
      </c>
      <c r="U458" s="90" t="str">
        <f t="shared" si="111"/>
        <v>ok</v>
      </c>
      <c r="V458" s="63" t="str">
        <f>INDEX(resources!F:F,MATCH(B458,resources!B:B,0))</f>
        <v>physical</v>
      </c>
      <c r="W458" s="110">
        <f t="shared" si="112"/>
        <v>1</v>
      </c>
      <c r="X458" s="110">
        <f t="shared" si="113"/>
        <v>0</v>
      </c>
      <c r="Y458" s="110" t="str">
        <f t="shared" si="114"/>
        <v>COVERD_2_RCKHY1_energy_PCE40003_CONFIDENTIAL</v>
      </c>
      <c r="Z458" s="110">
        <f>IF(COUNTIFS($Y$2:Y458,Y458)=1,1,0)</f>
        <v>0</v>
      </c>
      <c r="AA458" s="110">
        <f>SUM($Z$2:Z458)*Z458</f>
        <v>0</v>
      </c>
      <c r="AB458" s="110">
        <f>COUNTIFS(resources!B:B,B458)</f>
        <v>1</v>
      </c>
      <c r="AC458" s="110">
        <f t="shared" si="115"/>
        <v>1</v>
      </c>
      <c r="AD458" s="110">
        <f t="shared" si="116"/>
        <v>1</v>
      </c>
      <c r="AE458" s="110">
        <f t="shared" si="117"/>
        <v>0</v>
      </c>
      <c r="AF458" s="110">
        <f t="shared" si="118"/>
        <v>1</v>
      </c>
      <c r="AG458" s="110">
        <f t="shared" si="119"/>
        <v>0</v>
      </c>
      <c r="AH458" s="110">
        <f t="shared" si="120"/>
        <v>0</v>
      </c>
      <c r="AI458" s="110">
        <f t="shared" si="121"/>
        <v>1</v>
      </c>
      <c r="AJ458" s="100">
        <f>ROW()</f>
        <v>458</v>
      </c>
      <c r="AK458" s="100" t="e">
        <f>INDEX('BadRows RECART'!$C$2:$C$1207,MATCH(monthly_gwh_mw!AJ458,'BadRows RECART'!$D$2:$D$1207,0))</f>
        <v>#N/A</v>
      </c>
    </row>
    <row r="459" spans="1:37" ht="20">
      <c r="A459" s="106" t="s">
        <v>3907</v>
      </c>
      <c r="B459" s="106" t="s">
        <v>1581</v>
      </c>
      <c r="C459" s="106" t="s">
        <v>6300</v>
      </c>
      <c r="D459" s="168">
        <v>2025</v>
      </c>
      <c r="E459" s="168">
        <v>2</v>
      </c>
      <c r="F459" s="199">
        <v>1.1665920000000034</v>
      </c>
      <c r="G459" s="212" t="s">
        <v>6314</v>
      </c>
      <c r="H459" s="212" t="s">
        <v>6314</v>
      </c>
      <c r="I459" s="106" t="s">
        <v>556</v>
      </c>
      <c r="K459" s="83" t="s">
        <v>6314</v>
      </c>
      <c r="L459" s="83" t="s">
        <v>6314</v>
      </c>
      <c r="M459" s="45" t="str">
        <f>IF(
ISNA(INDEX(resources!E:E,MATCH(B459,resources!B:B,0))),"fillme",
INDEX(resources!E:E,MATCH(B459,resources!B:B,0)))</f>
        <v>CAISO_Hydro</v>
      </c>
      <c r="N459" s="45">
        <f>IF(
ISNA(INDEX(resources!J:J,MATCH(B459,resources!B:B,0))),"fillme",
INDEX(resources!J:J,MATCH(B459,resources!B:B,0)))</f>
        <v>1</v>
      </c>
      <c r="O459" s="83" t="str">
        <f>IFERROR(INDEX(resources!K:K,MATCH(B459,resources!B:B,0)),"fillme")</f>
        <v>hydro</v>
      </c>
      <c r="P459" s="89" t="str">
        <f t="shared" si="109"/>
        <v>hydro_2025_2</v>
      </c>
      <c r="Q459" s="87">
        <f>INDEX(elcc!G:G,MATCH(P459,elcc!D:D,0))</f>
        <v>0.7</v>
      </c>
      <c r="R459" s="89">
        <f t="shared" si="110"/>
        <v>1</v>
      </c>
      <c r="S459" s="89" t="s">
        <v>6314</v>
      </c>
      <c r="T459" s="89" t="s">
        <v>6314</v>
      </c>
      <c r="U459" s="90" t="str">
        <f t="shared" si="111"/>
        <v>ok</v>
      </c>
      <c r="V459" s="63" t="str">
        <f>INDEX(resources!F:F,MATCH(B459,resources!B:B,0))</f>
        <v>physical</v>
      </c>
      <c r="W459" s="110">
        <f t="shared" si="112"/>
        <v>1</v>
      </c>
      <c r="X459" s="110">
        <f t="shared" si="113"/>
        <v>0</v>
      </c>
      <c r="Y459" s="110" t="str">
        <f t="shared" si="114"/>
        <v>COVERD_2_RCKHY1_energy_PCE40003_CONFIDENTIAL</v>
      </c>
      <c r="Z459" s="110">
        <f>IF(COUNTIFS($Y$2:Y459,Y459)=1,1,0)</f>
        <v>0</v>
      </c>
      <c r="AA459" s="110">
        <f>SUM($Z$2:Z459)*Z459</f>
        <v>0</v>
      </c>
      <c r="AB459" s="110">
        <f>COUNTIFS(resources!B:B,B459)</f>
        <v>1</v>
      </c>
      <c r="AC459" s="110">
        <f t="shared" si="115"/>
        <v>1</v>
      </c>
      <c r="AD459" s="110">
        <f t="shared" si="116"/>
        <v>1</v>
      </c>
      <c r="AE459" s="110">
        <f t="shared" si="117"/>
        <v>0</v>
      </c>
      <c r="AF459" s="110">
        <f t="shared" si="118"/>
        <v>1</v>
      </c>
      <c r="AG459" s="110">
        <f t="shared" si="119"/>
        <v>0</v>
      </c>
      <c r="AH459" s="110">
        <f t="shared" si="120"/>
        <v>0</v>
      </c>
      <c r="AI459" s="110">
        <f t="shared" si="121"/>
        <v>1</v>
      </c>
      <c r="AJ459" s="100">
        <f>ROW()</f>
        <v>459</v>
      </c>
      <c r="AK459" s="100" t="e">
        <f>INDEX('BadRows RECART'!$C$2:$C$1207,MATCH(monthly_gwh_mw!AJ459,'BadRows RECART'!$D$2:$D$1207,0))</f>
        <v>#N/A</v>
      </c>
    </row>
    <row r="460" spans="1:37" ht="20">
      <c r="A460" s="106" t="s">
        <v>3907</v>
      </c>
      <c r="B460" s="106" t="s">
        <v>1581</v>
      </c>
      <c r="C460" s="106" t="s">
        <v>6300</v>
      </c>
      <c r="D460" s="168">
        <v>2025</v>
      </c>
      <c r="E460" s="168">
        <v>3</v>
      </c>
      <c r="F460" s="199">
        <v>0.95678399999998132</v>
      </c>
      <c r="G460" s="212" t="s">
        <v>6314</v>
      </c>
      <c r="H460" s="212" t="s">
        <v>6314</v>
      </c>
      <c r="I460" s="106" t="s">
        <v>556</v>
      </c>
      <c r="K460" s="83" t="s">
        <v>6314</v>
      </c>
      <c r="L460" s="83" t="s">
        <v>6314</v>
      </c>
      <c r="M460" s="45" t="str">
        <f>IF(
ISNA(INDEX(resources!E:E,MATCH(B460,resources!B:B,0))),"fillme",
INDEX(resources!E:E,MATCH(B460,resources!B:B,0)))</f>
        <v>CAISO_Hydro</v>
      </c>
      <c r="N460" s="45">
        <f>IF(
ISNA(INDEX(resources!J:J,MATCH(B460,resources!B:B,0))),"fillme",
INDEX(resources!J:J,MATCH(B460,resources!B:B,0)))</f>
        <v>1</v>
      </c>
      <c r="O460" s="83" t="str">
        <f>IFERROR(INDEX(resources!K:K,MATCH(B460,resources!B:B,0)),"fillme")</f>
        <v>hydro</v>
      </c>
      <c r="P460" s="89" t="str">
        <f t="shared" si="109"/>
        <v>hydro_2025_3</v>
      </c>
      <c r="Q460" s="87">
        <f>INDEX(elcc!G:G,MATCH(P460,elcc!D:D,0))</f>
        <v>0.73</v>
      </c>
      <c r="R460" s="89">
        <f t="shared" si="110"/>
        <v>1</v>
      </c>
      <c r="S460" s="89" t="s">
        <v>6314</v>
      </c>
      <c r="T460" s="89" t="s">
        <v>6314</v>
      </c>
      <c r="U460" s="90" t="str">
        <f t="shared" si="111"/>
        <v>ok</v>
      </c>
      <c r="V460" s="63" t="str">
        <f>INDEX(resources!F:F,MATCH(B460,resources!B:B,0))</f>
        <v>physical</v>
      </c>
      <c r="W460" s="110">
        <f t="shared" si="112"/>
        <v>1</v>
      </c>
      <c r="X460" s="110">
        <f t="shared" si="113"/>
        <v>0</v>
      </c>
      <c r="Y460" s="110" t="str">
        <f t="shared" si="114"/>
        <v>COVERD_2_RCKHY1_energy_PCE40003_CONFIDENTIAL</v>
      </c>
      <c r="Z460" s="110">
        <f>IF(COUNTIFS($Y$2:Y460,Y460)=1,1,0)</f>
        <v>0</v>
      </c>
      <c r="AA460" s="110">
        <f>SUM($Z$2:Z460)*Z460</f>
        <v>0</v>
      </c>
      <c r="AB460" s="110">
        <f>COUNTIFS(resources!B:B,B460)</f>
        <v>1</v>
      </c>
      <c r="AC460" s="110">
        <f t="shared" si="115"/>
        <v>1</v>
      </c>
      <c r="AD460" s="110">
        <f t="shared" si="116"/>
        <v>1</v>
      </c>
      <c r="AE460" s="110">
        <f t="shared" si="117"/>
        <v>0</v>
      </c>
      <c r="AF460" s="110">
        <f t="shared" si="118"/>
        <v>1</v>
      </c>
      <c r="AG460" s="110">
        <f t="shared" si="119"/>
        <v>0</v>
      </c>
      <c r="AH460" s="110">
        <f t="shared" si="120"/>
        <v>0</v>
      </c>
      <c r="AI460" s="110">
        <f t="shared" si="121"/>
        <v>1</v>
      </c>
      <c r="AJ460" s="100">
        <f>ROW()</f>
        <v>460</v>
      </c>
      <c r="AK460" s="100" t="e">
        <f>INDEX('BadRows RECART'!$C$2:$C$1207,MATCH(monthly_gwh_mw!AJ460,'BadRows RECART'!$D$2:$D$1207,0))</f>
        <v>#N/A</v>
      </c>
    </row>
    <row r="461" spans="1:37" ht="20">
      <c r="A461" s="106" t="s">
        <v>3907</v>
      </c>
      <c r="B461" s="106" t="s">
        <v>1581</v>
      </c>
      <c r="C461" s="106" t="s">
        <v>6300</v>
      </c>
      <c r="D461" s="168">
        <v>2025</v>
      </c>
      <c r="E461" s="168">
        <v>4</v>
      </c>
      <c r="F461" s="199">
        <v>0.62351999999999586</v>
      </c>
      <c r="G461" s="212" t="s">
        <v>6314</v>
      </c>
      <c r="H461" s="212" t="s">
        <v>6314</v>
      </c>
      <c r="I461" s="106" t="s">
        <v>556</v>
      </c>
      <c r="K461" s="83" t="s">
        <v>6314</v>
      </c>
      <c r="L461" s="83" t="s">
        <v>6314</v>
      </c>
      <c r="M461" s="45" t="str">
        <f>IF(
ISNA(INDEX(resources!E:E,MATCH(B461,resources!B:B,0))),"fillme",
INDEX(resources!E:E,MATCH(B461,resources!B:B,0)))</f>
        <v>CAISO_Hydro</v>
      </c>
      <c r="N461" s="45">
        <f>IF(
ISNA(INDEX(resources!J:J,MATCH(B461,resources!B:B,0))),"fillme",
INDEX(resources!J:J,MATCH(B461,resources!B:B,0)))</f>
        <v>1</v>
      </c>
      <c r="O461" s="83" t="str">
        <f>IFERROR(INDEX(resources!K:K,MATCH(B461,resources!B:B,0)),"fillme")</f>
        <v>hydro</v>
      </c>
      <c r="P461" s="89" t="str">
        <f t="shared" si="109"/>
        <v>hydro_2025_4</v>
      </c>
      <c r="Q461" s="87">
        <f>INDEX(elcc!G:G,MATCH(P461,elcc!D:D,0))</f>
        <v>0.72</v>
      </c>
      <c r="R461" s="89">
        <f t="shared" si="110"/>
        <v>1</v>
      </c>
      <c r="S461" s="89" t="s">
        <v>6314</v>
      </c>
      <c r="T461" s="89" t="s">
        <v>6314</v>
      </c>
      <c r="U461" s="90" t="str">
        <f t="shared" si="111"/>
        <v>ok</v>
      </c>
      <c r="V461" s="63" t="str">
        <f>INDEX(resources!F:F,MATCH(B461,resources!B:B,0))</f>
        <v>physical</v>
      </c>
      <c r="W461" s="110">
        <f t="shared" si="112"/>
        <v>1</v>
      </c>
      <c r="X461" s="110">
        <f t="shared" si="113"/>
        <v>0</v>
      </c>
      <c r="Y461" s="110" t="str">
        <f t="shared" si="114"/>
        <v>COVERD_2_RCKHY1_energy_PCE40003_CONFIDENTIAL</v>
      </c>
      <c r="Z461" s="110">
        <f>IF(COUNTIFS($Y$2:Y461,Y461)=1,1,0)</f>
        <v>0</v>
      </c>
      <c r="AA461" s="110">
        <f>SUM($Z$2:Z461)*Z461</f>
        <v>0</v>
      </c>
      <c r="AB461" s="110">
        <f>COUNTIFS(resources!B:B,B461)</f>
        <v>1</v>
      </c>
      <c r="AC461" s="110">
        <f t="shared" si="115"/>
        <v>1</v>
      </c>
      <c r="AD461" s="110">
        <f t="shared" si="116"/>
        <v>1</v>
      </c>
      <c r="AE461" s="110">
        <f t="shared" si="117"/>
        <v>0</v>
      </c>
      <c r="AF461" s="110">
        <f t="shared" si="118"/>
        <v>1</v>
      </c>
      <c r="AG461" s="110">
        <f t="shared" si="119"/>
        <v>0</v>
      </c>
      <c r="AH461" s="110">
        <f t="shared" si="120"/>
        <v>0</v>
      </c>
      <c r="AI461" s="110">
        <f t="shared" si="121"/>
        <v>1</v>
      </c>
      <c r="AJ461" s="100">
        <f>ROW()</f>
        <v>461</v>
      </c>
      <c r="AK461" s="100" t="e">
        <f>INDEX('BadRows RECART'!$C$2:$C$1207,MATCH(monthly_gwh_mw!AJ461,'BadRows RECART'!$D$2:$D$1207,0))</f>
        <v>#N/A</v>
      </c>
    </row>
    <row r="462" spans="1:37" ht="20">
      <c r="A462" s="106" t="s">
        <v>3907</v>
      </c>
      <c r="B462" s="106" t="s">
        <v>1581</v>
      </c>
      <c r="C462" s="106" t="s">
        <v>6300</v>
      </c>
      <c r="D462" s="168">
        <v>2025</v>
      </c>
      <c r="E462" s="168">
        <v>5</v>
      </c>
      <c r="F462" s="199">
        <v>0.40473599999999738</v>
      </c>
      <c r="G462" s="212" t="s">
        <v>6314</v>
      </c>
      <c r="H462" s="212" t="s">
        <v>6314</v>
      </c>
      <c r="I462" s="106" t="s">
        <v>556</v>
      </c>
      <c r="K462" s="83" t="s">
        <v>6314</v>
      </c>
      <c r="L462" s="83" t="s">
        <v>6314</v>
      </c>
      <c r="M462" s="45" t="str">
        <f>IF(
ISNA(INDEX(resources!E:E,MATCH(B462,resources!B:B,0))),"fillme",
INDEX(resources!E:E,MATCH(B462,resources!B:B,0)))</f>
        <v>CAISO_Hydro</v>
      </c>
      <c r="N462" s="45">
        <f>IF(
ISNA(INDEX(resources!J:J,MATCH(B462,resources!B:B,0))),"fillme",
INDEX(resources!J:J,MATCH(B462,resources!B:B,0)))</f>
        <v>1</v>
      </c>
      <c r="O462" s="83" t="str">
        <f>IFERROR(INDEX(resources!K:K,MATCH(B462,resources!B:B,0)),"fillme")</f>
        <v>hydro</v>
      </c>
      <c r="P462" s="89" t="str">
        <f t="shared" si="109"/>
        <v>hydro_2025_5</v>
      </c>
      <c r="Q462" s="87">
        <f>INDEX(elcc!G:G,MATCH(P462,elcc!D:D,0))</f>
        <v>0.69</v>
      </c>
      <c r="R462" s="89">
        <f t="shared" si="110"/>
        <v>1</v>
      </c>
      <c r="S462" s="89" t="s">
        <v>6314</v>
      </c>
      <c r="T462" s="89" t="s">
        <v>6314</v>
      </c>
      <c r="U462" s="90" t="str">
        <f t="shared" si="111"/>
        <v>ok</v>
      </c>
      <c r="V462" s="63" t="str">
        <f>INDEX(resources!F:F,MATCH(B462,resources!B:B,0))</f>
        <v>physical</v>
      </c>
      <c r="W462" s="110">
        <f t="shared" si="112"/>
        <v>1</v>
      </c>
      <c r="X462" s="110">
        <f t="shared" si="113"/>
        <v>0</v>
      </c>
      <c r="Y462" s="110" t="str">
        <f t="shared" si="114"/>
        <v>COVERD_2_RCKHY1_energy_PCE40003_CONFIDENTIAL</v>
      </c>
      <c r="Z462" s="110">
        <f>IF(COUNTIFS($Y$2:Y462,Y462)=1,1,0)</f>
        <v>0</v>
      </c>
      <c r="AA462" s="110">
        <f>SUM($Z$2:Z462)*Z462</f>
        <v>0</v>
      </c>
      <c r="AB462" s="110">
        <f>COUNTIFS(resources!B:B,B462)</f>
        <v>1</v>
      </c>
      <c r="AC462" s="110">
        <f t="shared" si="115"/>
        <v>1</v>
      </c>
      <c r="AD462" s="110">
        <f t="shared" si="116"/>
        <v>1</v>
      </c>
      <c r="AE462" s="110">
        <f t="shared" si="117"/>
        <v>0</v>
      </c>
      <c r="AF462" s="110">
        <f t="shared" si="118"/>
        <v>1</v>
      </c>
      <c r="AG462" s="110">
        <f t="shared" si="119"/>
        <v>0</v>
      </c>
      <c r="AH462" s="110">
        <f t="shared" si="120"/>
        <v>0</v>
      </c>
      <c r="AI462" s="110">
        <f t="shared" si="121"/>
        <v>1</v>
      </c>
      <c r="AJ462" s="100">
        <f>ROW()</f>
        <v>462</v>
      </c>
      <c r="AK462" s="100" t="e">
        <f>INDEX('BadRows RECART'!$C$2:$C$1207,MATCH(monthly_gwh_mw!AJ462,'BadRows RECART'!$D$2:$D$1207,0))</f>
        <v>#N/A</v>
      </c>
    </row>
    <row r="463" spans="1:37" ht="20">
      <c r="A463" s="106" t="s">
        <v>3907</v>
      </c>
      <c r="B463" s="106" t="s">
        <v>1581</v>
      </c>
      <c r="C463" s="106" t="s">
        <v>6300</v>
      </c>
      <c r="D463" s="168">
        <v>2025</v>
      </c>
      <c r="E463" s="168">
        <v>6</v>
      </c>
      <c r="F463" s="199">
        <v>0.10512000000000052</v>
      </c>
      <c r="G463" s="212" t="s">
        <v>6314</v>
      </c>
      <c r="H463" s="212" t="s">
        <v>6314</v>
      </c>
      <c r="I463" s="106" t="s">
        <v>556</v>
      </c>
      <c r="K463" s="83" t="s">
        <v>6314</v>
      </c>
      <c r="L463" s="83" t="s">
        <v>6314</v>
      </c>
      <c r="M463" s="45" t="str">
        <f>IF(
ISNA(INDEX(resources!E:E,MATCH(B463,resources!B:B,0))),"fillme",
INDEX(resources!E:E,MATCH(B463,resources!B:B,0)))</f>
        <v>CAISO_Hydro</v>
      </c>
      <c r="N463" s="45">
        <f>IF(
ISNA(INDEX(resources!J:J,MATCH(B463,resources!B:B,0))),"fillme",
INDEX(resources!J:J,MATCH(B463,resources!B:B,0)))</f>
        <v>1</v>
      </c>
      <c r="O463" s="83" t="str">
        <f>IFERROR(INDEX(resources!K:K,MATCH(B463,resources!B:B,0)),"fillme")</f>
        <v>hydro</v>
      </c>
      <c r="P463" s="89" t="str">
        <f t="shared" si="109"/>
        <v>hydro_2025_6</v>
      </c>
      <c r="Q463" s="87">
        <f>INDEX(elcc!G:G,MATCH(P463,elcc!D:D,0))</f>
        <v>0.74</v>
      </c>
      <c r="R463" s="89">
        <f t="shared" si="110"/>
        <v>1</v>
      </c>
      <c r="S463" s="89" t="s">
        <v>6314</v>
      </c>
      <c r="T463" s="89" t="s">
        <v>6314</v>
      </c>
      <c r="U463" s="90" t="str">
        <f t="shared" si="111"/>
        <v>ok</v>
      </c>
      <c r="V463" s="63" t="str">
        <f>INDEX(resources!F:F,MATCH(B463,resources!B:B,0))</f>
        <v>physical</v>
      </c>
      <c r="W463" s="110">
        <f t="shared" si="112"/>
        <v>1</v>
      </c>
      <c r="X463" s="110">
        <f t="shared" si="113"/>
        <v>0</v>
      </c>
      <c r="Y463" s="110" t="str">
        <f t="shared" si="114"/>
        <v>COVERD_2_RCKHY1_energy_PCE40003_CONFIDENTIAL</v>
      </c>
      <c r="Z463" s="110">
        <f>IF(COUNTIFS($Y$2:Y463,Y463)=1,1,0)</f>
        <v>0</v>
      </c>
      <c r="AA463" s="110">
        <f>SUM($Z$2:Z463)*Z463</f>
        <v>0</v>
      </c>
      <c r="AB463" s="110">
        <f>COUNTIFS(resources!B:B,B463)</f>
        <v>1</v>
      </c>
      <c r="AC463" s="110">
        <f t="shared" si="115"/>
        <v>1</v>
      </c>
      <c r="AD463" s="110">
        <f t="shared" si="116"/>
        <v>1</v>
      </c>
      <c r="AE463" s="110">
        <f t="shared" si="117"/>
        <v>0</v>
      </c>
      <c r="AF463" s="110">
        <f t="shared" si="118"/>
        <v>1</v>
      </c>
      <c r="AG463" s="110">
        <f t="shared" si="119"/>
        <v>0</v>
      </c>
      <c r="AH463" s="110">
        <f t="shared" si="120"/>
        <v>0</v>
      </c>
      <c r="AI463" s="110">
        <f t="shared" si="121"/>
        <v>1</v>
      </c>
      <c r="AJ463" s="100">
        <f>ROW()</f>
        <v>463</v>
      </c>
      <c r="AK463" s="100" t="e">
        <f>INDEX('BadRows RECART'!$C$2:$C$1207,MATCH(monthly_gwh_mw!AJ463,'BadRows RECART'!$D$2:$D$1207,0))</f>
        <v>#N/A</v>
      </c>
    </row>
    <row r="464" spans="1:37" ht="20">
      <c r="A464" s="106" t="s">
        <v>3907</v>
      </c>
      <c r="B464" s="106" t="s">
        <v>1581</v>
      </c>
      <c r="C464" s="106" t="s">
        <v>6300</v>
      </c>
      <c r="D464" s="168">
        <v>2025</v>
      </c>
      <c r="E464" s="168">
        <v>7</v>
      </c>
      <c r="F464" s="199">
        <v>2.6784000000000273E-2</v>
      </c>
      <c r="G464" s="212" t="s">
        <v>6314</v>
      </c>
      <c r="H464" s="212" t="s">
        <v>6314</v>
      </c>
      <c r="I464" s="106" t="s">
        <v>556</v>
      </c>
      <c r="K464" s="83" t="s">
        <v>6314</v>
      </c>
      <c r="L464" s="83" t="s">
        <v>6314</v>
      </c>
      <c r="M464" s="45" t="str">
        <f>IF(
ISNA(INDEX(resources!E:E,MATCH(B464,resources!B:B,0))),"fillme",
INDEX(resources!E:E,MATCH(B464,resources!B:B,0)))</f>
        <v>CAISO_Hydro</v>
      </c>
      <c r="N464" s="45">
        <f>IF(
ISNA(INDEX(resources!J:J,MATCH(B464,resources!B:B,0))),"fillme",
INDEX(resources!J:J,MATCH(B464,resources!B:B,0)))</f>
        <v>1</v>
      </c>
      <c r="O464" s="83" t="str">
        <f>IFERROR(INDEX(resources!K:K,MATCH(B464,resources!B:B,0)),"fillme")</f>
        <v>hydro</v>
      </c>
      <c r="P464" s="89" t="str">
        <f t="shared" si="109"/>
        <v>hydro_2025_7</v>
      </c>
      <c r="Q464" s="87">
        <f>INDEX(elcc!G:G,MATCH(P464,elcc!D:D,0))</f>
        <v>0.73</v>
      </c>
      <c r="R464" s="89">
        <f t="shared" si="110"/>
        <v>1</v>
      </c>
      <c r="S464" s="89" t="s">
        <v>6314</v>
      </c>
      <c r="T464" s="89" t="s">
        <v>6314</v>
      </c>
      <c r="U464" s="90" t="str">
        <f t="shared" si="111"/>
        <v>ok</v>
      </c>
      <c r="V464" s="63" t="str">
        <f>INDEX(resources!F:F,MATCH(B464,resources!B:B,0))</f>
        <v>physical</v>
      </c>
      <c r="W464" s="110">
        <f t="shared" si="112"/>
        <v>1</v>
      </c>
      <c r="X464" s="110">
        <f t="shared" si="113"/>
        <v>0</v>
      </c>
      <c r="Y464" s="110" t="str">
        <f t="shared" si="114"/>
        <v>COVERD_2_RCKHY1_energy_PCE40003_CONFIDENTIAL</v>
      </c>
      <c r="Z464" s="110">
        <f>IF(COUNTIFS($Y$2:Y464,Y464)=1,1,0)</f>
        <v>0</v>
      </c>
      <c r="AA464" s="110">
        <f>SUM($Z$2:Z464)*Z464</f>
        <v>0</v>
      </c>
      <c r="AB464" s="110">
        <f>COUNTIFS(resources!B:B,B464)</f>
        <v>1</v>
      </c>
      <c r="AC464" s="110">
        <f t="shared" si="115"/>
        <v>1</v>
      </c>
      <c r="AD464" s="110">
        <f t="shared" si="116"/>
        <v>1</v>
      </c>
      <c r="AE464" s="110">
        <f t="shared" si="117"/>
        <v>0</v>
      </c>
      <c r="AF464" s="110">
        <f t="shared" si="118"/>
        <v>1</v>
      </c>
      <c r="AG464" s="110">
        <f t="shared" si="119"/>
        <v>0</v>
      </c>
      <c r="AH464" s="110">
        <f t="shared" si="120"/>
        <v>0</v>
      </c>
      <c r="AI464" s="110">
        <f t="shared" si="121"/>
        <v>1</v>
      </c>
      <c r="AJ464" s="100">
        <f>ROW()</f>
        <v>464</v>
      </c>
      <c r="AK464" s="100" t="e">
        <f>INDEX('BadRows RECART'!$C$2:$C$1207,MATCH(monthly_gwh_mw!AJ464,'BadRows RECART'!$D$2:$D$1207,0))</f>
        <v>#N/A</v>
      </c>
    </row>
    <row r="465" spans="1:37" ht="20">
      <c r="A465" s="106" t="s">
        <v>3907</v>
      </c>
      <c r="B465" s="106" t="s">
        <v>1581</v>
      </c>
      <c r="C465" s="106" t="s">
        <v>6300</v>
      </c>
      <c r="D465" s="168">
        <v>2025</v>
      </c>
      <c r="E465" s="168">
        <v>8</v>
      </c>
      <c r="F465" s="199">
        <v>1.4879999999998913E-3</v>
      </c>
      <c r="G465" s="212" t="s">
        <v>6314</v>
      </c>
      <c r="H465" s="212" t="s">
        <v>6314</v>
      </c>
      <c r="I465" s="106" t="s">
        <v>556</v>
      </c>
      <c r="K465" s="83" t="s">
        <v>6314</v>
      </c>
      <c r="L465" s="83" t="s">
        <v>6314</v>
      </c>
      <c r="M465" s="45" t="str">
        <f>IF(
ISNA(INDEX(resources!E:E,MATCH(B465,resources!B:B,0))),"fillme",
INDEX(resources!E:E,MATCH(B465,resources!B:B,0)))</f>
        <v>CAISO_Hydro</v>
      </c>
      <c r="N465" s="45">
        <f>IF(
ISNA(INDEX(resources!J:J,MATCH(B465,resources!B:B,0))),"fillme",
INDEX(resources!J:J,MATCH(B465,resources!B:B,0)))</f>
        <v>1</v>
      </c>
      <c r="O465" s="83" t="str">
        <f>IFERROR(INDEX(resources!K:K,MATCH(B465,resources!B:B,0)),"fillme")</f>
        <v>hydro</v>
      </c>
      <c r="P465" s="89" t="str">
        <f t="shared" si="109"/>
        <v>hydro_2025_8</v>
      </c>
      <c r="Q465" s="87">
        <f>INDEX(elcc!G:G,MATCH(P465,elcc!D:D,0))</f>
        <v>0.72</v>
      </c>
      <c r="R465" s="89">
        <f t="shared" si="110"/>
        <v>1</v>
      </c>
      <c r="S465" s="89" t="s">
        <v>6314</v>
      </c>
      <c r="T465" s="89" t="s">
        <v>6314</v>
      </c>
      <c r="U465" s="90" t="str">
        <f t="shared" si="111"/>
        <v>ok</v>
      </c>
      <c r="V465" s="63" t="str">
        <f>INDEX(resources!F:F,MATCH(B465,resources!B:B,0))</f>
        <v>physical</v>
      </c>
      <c r="W465" s="110">
        <f t="shared" si="112"/>
        <v>1</v>
      </c>
      <c r="X465" s="110">
        <f t="shared" si="113"/>
        <v>0</v>
      </c>
      <c r="Y465" s="110" t="str">
        <f t="shared" si="114"/>
        <v>COVERD_2_RCKHY1_energy_PCE40003_CONFIDENTIAL</v>
      </c>
      <c r="Z465" s="110">
        <f>IF(COUNTIFS($Y$2:Y465,Y465)=1,1,0)</f>
        <v>0</v>
      </c>
      <c r="AA465" s="110">
        <f>SUM($Z$2:Z465)*Z465</f>
        <v>0</v>
      </c>
      <c r="AB465" s="110">
        <f>COUNTIFS(resources!B:B,B465)</f>
        <v>1</v>
      </c>
      <c r="AC465" s="110">
        <f t="shared" si="115"/>
        <v>1</v>
      </c>
      <c r="AD465" s="110">
        <f t="shared" si="116"/>
        <v>1</v>
      </c>
      <c r="AE465" s="110">
        <f t="shared" si="117"/>
        <v>0</v>
      </c>
      <c r="AF465" s="110">
        <f t="shared" si="118"/>
        <v>1</v>
      </c>
      <c r="AG465" s="110">
        <f t="shared" si="119"/>
        <v>0</v>
      </c>
      <c r="AH465" s="110">
        <f t="shared" si="120"/>
        <v>0</v>
      </c>
      <c r="AI465" s="110">
        <f t="shared" si="121"/>
        <v>1</v>
      </c>
      <c r="AJ465" s="100">
        <f>ROW()</f>
        <v>465</v>
      </c>
      <c r="AK465" s="100" t="e">
        <f>INDEX('BadRows RECART'!$C$2:$C$1207,MATCH(monthly_gwh_mw!AJ465,'BadRows RECART'!$D$2:$D$1207,0))</f>
        <v>#N/A</v>
      </c>
    </row>
    <row r="466" spans="1:37" ht="20">
      <c r="A466" s="106" t="s">
        <v>3907</v>
      </c>
      <c r="B466" s="106" t="s">
        <v>1581</v>
      </c>
      <c r="C466" s="106" t="s">
        <v>6300</v>
      </c>
      <c r="D466" s="168">
        <v>2025</v>
      </c>
      <c r="E466" s="168">
        <v>9</v>
      </c>
      <c r="F466" s="199">
        <v>1.2960000000000176E-2</v>
      </c>
      <c r="G466" s="212" t="s">
        <v>6314</v>
      </c>
      <c r="H466" s="212" t="s">
        <v>6314</v>
      </c>
      <c r="I466" s="106" t="s">
        <v>556</v>
      </c>
      <c r="K466" s="83" t="s">
        <v>6314</v>
      </c>
      <c r="L466" s="83" t="s">
        <v>6314</v>
      </c>
      <c r="M466" s="45" t="str">
        <f>IF(
ISNA(INDEX(resources!E:E,MATCH(B466,resources!B:B,0))),"fillme",
INDEX(resources!E:E,MATCH(B466,resources!B:B,0)))</f>
        <v>CAISO_Hydro</v>
      </c>
      <c r="N466" s="45">
        <f>IF(
ISNA(INDEX(resources!J:J,MATCH(B466,resources!B:B,0))),"fillme",
INDEX(resources!J:J,MATCH(B466,resources!B:B,0)))</f>
        <v>1</v>
      </c>
      <c r="O466" s="83" t="str">
        <f>IFERROR(INDEX(resources!K:K,MATCH(B466,resources!B:B,0)),"fillme")</f>
        <v>hydro</v>
      </c>
      <c r="P466" s="89" t="str">
        <f t="shared" si="109"/>
        <v>hydro_2025_9</v>
      </c>
      <c r="Q466" s="87">
        <f>INDEX(elcc!G:G,MATCH(P466,elcc!D:D,0))</f>
        <v>0.71</v>
      </c>
      <c r="R466" s="89">
        <f t="shared" si="110"/>
        <v>1</v>
      </c>
      <c r="S466" s="89" t="s">
        <v>6314</v>
      </c>
      <c r="T466" s="89" t="s">
        <v>6314</v>
      </c>
      <c r="U466" s="90" t="str">
        <f t="shared" si="111"/>
        <v>ok</v>
      </c>
      <c r="V466" s="63" t="str">
        <f>INDEX(resources!F:F,MATCH(B466,resources!B:B,0))</f>
        <v>physical</v>
      </c>
      <c r="W466" s="110">
        <f t="shared" si="112"/>
        <v>1</v>
      </c>
      <c r="X466" s="110">
        <f t="shared" si="113"/>
        <v>0</v>
      </c>
      <c r="Y466" s="110" t="str">
        <f t="shared" si="114"/>
        <v>COVERD_2_RCKHY1_energy_PCE40003_CONFIDENTIAL</v>
      </c>
      <c r="Z466" s="110">
        <f>IF(COUNTIFS($Y$2:Y466,Y466)=1,1,0)</f>
        <v>0</v>
      </c>
      <c r="AA466" s="110">
        <f>SUM($Z$2:Z466)*Z466</f>
        <v>0</v>
      </c>
      <c r="AB466" s="110">
        <f>COUNTIFS(resources!B:B,B466)</f>
        <v>1</v>
      </c>
      <c r="AC466" s="110">
        <f t="shared" si="115"/>
        <v>1</v>
      </c>
      <c r="AD466" s="110">
        <f t="shared" si="116"/>
        <v>1</v>
      </c>
      <c r="AE466" s="110">
        <f t="shared" si="117"/>
        <v>0</v>
      </c>
      <c r="AF466" s="110">
        <f t="shared" si="118"/>
        <v>1</v>
      </c>
      <c r="AG466" s="110">
        <f t="shared" si="119"/>
        <v>0</v>
      </c>
      <c r="AH466" s="110">
        <f t="shared" si="120"/>
        <v>0</v>
      </c>
      <c r="AI466" s="110">
        <f t="shared" si="121"/>
        <v>1</v>
      </c>
      <c r="AJ466" s="100">
        <f>ROW()</f>
        <v>466</v>
      </c>
      <c r="AK466" s="100" t="e">
        <f>INDEX('BadRows RECART'!$C$2:$C$1207,MATCH(monthly_gwh_mw!AJ466,'BadRows RECART'!$D$2:$D$1207,0))</f>
        <v>#N/A</v>
      </c>
    </row>
    <row r="467" spans="1:37" ht="20">
      <c r="A467" s="106" t="s">
        <v>3907</v>
      </c>
      <c r="B467" s="106" t="s">
        <v>1581</v>
      </c>
      <c r="C467" s="106" t="s">
        <v>6300</v>
      </c>
      <c r="D467" s="168">
        <v>2025</v>
      </c>
      <c r="E467" s="168">
        <v>10</v>
      </c>
      <c r="F467" s="199">
        <v>3.868799999999973E-2</v>
      </c>
      <c r="G467" s="212" t="s">
        <v>6314</v>
      </c>
      <c r="H467" s="212" t="s">
        <v>6314</v>
      </c>
      <c r="I467" s="106" t="s">
        <v>556</v>
      </c>
      <c r="K467" s="83" t="s">
        <v>6314</v>
      </c>
      <c r="L467" s="83" t="s">
        <v>6314</v>
      </c>
      <c r="M467" s="45" t="str">
        <f>IF(
ISNA(INDEX(resources!E:E,MATCH(B467,resources!B:B,0))),"fillme",
INDEX(resources!E:E,MATCH(B467,resources!B:B,0)))</f>
        <v>CAISO_Hydro</v>
      </c>
      <c r="N467" s="45">
        <f>IF(
ISNA(INDEX(resources!J:J,MATCH(B467,resources!B:B,0))),"fillme",
INDEX(resources!J:J,MATCH(B467,resources!B:B,0)))</f>
        <v>1</v>
      </c>
      <c r="O467" s="83" t="str">
        <f>IFERROR(INDEX(resources!K:K,MATCH(B467,resources!B:B,0)),"fillme")</f>
        <v>hydro</v>
      </c>
      <c r="P467" s="89" t="str">
        <f t="shared" si="109"/>
        <v>hydro_2025_10</v>
      </c>
      <c r="Q467" s="87">
        <f>INDEX(elcc!G:G,MATCH(P467,elcc!D:D,0))</f>
        <v>0.64</v>
      </c>
      <c r="R467" s="89">
        <f t="shared" si="110"/>
        <v>1</v>
      </c>
      <c r="S467" s="89" t="s">
        <v>6314</v>
      </c>
      <c r="T467" s="89" t="s">
        <v>6314</v>
      </c>
      <c r="U467" s="90" t="str">
        <f t="shared" si="111"/>
        <v>ok</v>
      </c>
      <c r="V467" s="63" t="str">
        <f>INDEX(resources!F:F,MATCH(B467,resources!B:B,0))</f>
        <v>physical</v>
      </c>
      <c r="W467" s="110">
        <f t="shared" si="112"/>
        <v>1</v>
      </c>
      <c r="X467" s="110">
        <f t="shared" si="113"/>
        <v>0</v>
      </c>
      <c r="Y467" s="110" t="str">
        <f t="shared" si="114"/>
        <v>COVERD_2_RCKHY1_energy_PCE40003_CONFIDENTIAL</v>
      </c>
      <c r="Z467" s="110">
        <f>IF(COUNTIFS($Y$2:Y467,Y467)=1,1,0)</f>
        <v>0</v>
      </c>
      <c r="AA467" s="110">
        <f>SUM($Z$2:Z467)*Z467</f>
        <v>0</v>
      </c>
      <c r="AB467" s="110">
        <f>COUNTIFS(resources!B:B,B467)</f>
        <v>1</v>
      </c>
      <c r="AC467" s="110">
        <f t="shared" si="115"/>
        <v>1</v>
      </c>
      <c r="AD467" s="110">
        <f t="shared" si="116"/>
        <v>1</v>
      </c>
      <c r="AE467" s="110">
        <f t="shared" si="117"/>
        <v>0</v>
      </c>
      <c r="AF467" s="110">
        <f t="shared" si="118"/>
        <v>1</v>
      </c>
      <c r="AG467" s="110">
        <f t="shared" si="119"/>
        <v>0</v>
      </c>
      <c r="AH467" s="110">
        <f t="shared" si="120"/>
        <v>0</v>
      </c>
      <c r="AI467" s="110">
        <f t="shared" si="121"/>
        <v>1</v>
      </c>
      <c r="AJ467" s="100">
        <f>ROW()</f>
        <v>467</v>
      </c>
      <c r="AK467" s="100" t="e">
        <f>INDEX('BadRows RECART'!$C$2:$C$1207,MATCH(monthly_gwh_mw!AJ467,'BadRows RECART'!$D$2:$D$1207,0))</f>
        <v>#N/A</v>
      </c>
    </row>
    <row r="468" spans="1:37" ht="20">
      <c r="A468" s="106" t="s">
        <v>3907</v>
      </c>
      <c r="B468" s="106" t="s">
        <v>1581</v>
      </c>
      <c r="C468" s="106" t="s">
        <v>6300</v>
      </c>
      <c r="D468" s="168">
        <v>2025</v>
      </c>
      <c r="E468" s="168">
        <v>11</v>
      </c>
      <c r="F468" s="199">
        <v>0.54431999999998937</v>
      </c>
      <c r="G468" s="212" t="s">
        <v>6314</v>
      </c>
      <c r="H468" s="212" t="s">
        <v>6314</v>
      </c>
      <c r="I468" s="106" t="s">
        <v>556</v>
      </c>
      <c r="K468" s="83" t="s">
        <v>6314</v>
      </c>
      <c r="L468" s="83" t="s">
        <v>6314</v>
      </c>
      <c r="M468" s="45" t="str">
        <f>IF(
ISNA(INDEX(resources!E:E,MATCH(B468,resources!B:B,0))),"fillme",
INDEX(resources!E:E,MATCH(B468,resources!B:B,0)))</f>
        <v>CAISO_Hydro</v>
      </c>
      <c r="N468" s="45">
        <f>IF(
ISNA(INDEX(resources!J:J,MATCH(B468,resources!B:B,0))),"fillme",
INDEX(resources!J:J,MATCH(B468,resources!B:B,0)))</f>
        <v>1</v>
      </c>
      <c r="O468" s="83" t="str">
        <f>IFERROR(INDEX(resources!K:K,MATCH(B468,resources!B:B,0)),"fillme")</f>
        <v>hydro</v>
      </c>
      <c r="P468" s="89" t="str">
        <f t="shared" si="109"/>
        <v>hydro_2025_11</v>
      </c>
      <c r="Q468" s="87">
        <f>INDEX(elcc!G:G,MATCH(P468,elcc!D:D,0))</f>
        <v>0.56000000000000005</v>
      </c>
      <c r="R468" s="89">
        <f t="shared" si="110"/>
        <v>1</v>
      </c>
      <c r="S468" s="89" t="s">
        <v>6314</v>
      </c>
      <c r="T468" s="89" t="s">
        <v>6314</v>
      </c>
      <c r="U468" s="90" t="str">
        <f t="shared" si="111"/>
        <v>ok</v>
      </c>
      <c r="V468" s="63" t="str">
        <f>INDEX(resources!F:F,MATCH(B468,resources!B:B,0))</f>
        <v>physical</v>
      </c>
      <c r="W468" s="110">
        <f t="shared" si="112"/>
        <v>1</v>
      </c>
      <c r="X468" s="110">
        <f t="shared" si="113"/>
        <v>0</v>
      </c>
      <c r="Y468" s="110" t="str">
        <f t="shared" si="114"/>
        <v>COVERD_2_RCKHY1_energy_PCE40003_CONFIDENTIAL</v>
      </c>
      <c r="Z468" s="110">
        <f>IF(COUNTIFS($Y$2:Y468,Y468)=1,1,0)</f>
        <v>0</v>
      </c>
      <c r="AA468" s="110">
        <f>SUM($Z$2:Z468)*Z468</f>
        <v>0</v>
      </c>
      <c r="AB468" s="110">
        <f>COUNTIFS(resources!B:B,B468)</f>
        <v>1</v>
      </c>
      <c r="AC468" s="110">
        <f t="shared" si="115"/>
        <v>1</v>
      </c>
      <c r="AD468" s="110">
        <f t="shared" si="116"/>
        <v>1</v>
      </c>
      <c r="AE468" s="110">
        <f t="shared" si="117"/>
        <v>0</v>
      </c>
      <c r="AF468" s="110">
        <f t="shared" si="118"/>
        <v>1</v>
      </c>
      <c r="AG468" s="110">
        <f t="shared" si="119"/>
        <v>0</v>
      </c>
      <c r="AH468" s="110">
        <f t="shared" si="120"/>
        <v>0</v>
      </c>
      <c r="AI468" s="110">
        <f t="shared" si="121"/>
        <v>1</v>
      </c>
      <c r="AJ468" s="100">
        <f>ROW()</f>
        <v>468</v>
      </c>
      <c r="AK468" s="100" t="e">
        <f>INDEX('BadRows RECART'!$C$2:$C$1207,MATCH(monthly_gwh_mw!AJ468,'BadRows RECART'!$D$2:$D$1207,0))</f>
        <v>#N/A</v>
      </c>
    </row>
    <row r="469" spans="1:37" ht="20">
      <c r="A469" s="106" t="s">
        <v>3907</v>
      </c>
      <c r="B469" s="106" t="s">
        <v>1581</v>
      </c>
      <c r="C469" s="106" t="s">
        <v>6300</v>
      </c>
      <c r="D469" s="168">
        <v>2025</v>
      </c>
      <c r="E469" s="168">
        <v>12</v>
      </c>
      <c r="F469" s="199">
        <v>0.7526719999999868</v>
      </c>
      <c r="G469" s="212" t="s">
        <v>6314</v>
      </c>
      <c r="H469" s="212" t="s">
        <v>6314</v>
      </c>
      <c r="I469" s="106" t="s">
        <v>556</v>
      </c>
      <c r="K469" s="83" t="s">
        <v>6314</v>
      </c>
      <c r="L469" s="83" t="s">
        <v>6314</v>
      </c>
      <c r="M469" s="45" t="str">
        <f>IF(
ISNA(INDEX(resources!E:E,MATCH(B469,resources!B:B,0))),"fillme",
INDEX(resources!E:E,MATCH(B469,resources!B:B,0)))</f>
        <v>CAISO_Hydro</v>
      </c>
      <c r="N469" s="45">
        <f>IF(
ISNA(INDEX(resources!J:J,MATCH(B469,resources!B:B,0))),"fillme",
INDEX(resources!J:J,MATCH(B469,resources!B:B,0)))</f>
        <v>1</v>
      </c>
      <c r="O469" s="83" t="str">
        <f>IFERROR(INDEX(resources!K:K,MATCH(B469,resources!B:B,0)),"fillme")</f>
        <v>hydro</v>
      </c>
      <c r="P469" s="89" t="str">
        <f t="shared" si="109"/>
        <v>hydro_2025_12</v>
      </c>
      <c r="Q469" s="87">
        <f>INDEX(elcc!G:G,MATCH(P469,elcc!D:D,0))</f>
        <v>0.64</v>
      </c>
      <c r="R469" s="89">
        <f t="shared" si="110"/>
        <v>1</v>
      </c>
      <c r="S469" s="89" t="s">
        <v>6314</v>
      </c>
      <c r="T469" s="89" t="s">
        <v>6314</v>
      </c>
      <c r="U469" s="90" t="str">
        <f t="shared" si="111"/>
        <v>ok</v>
      </c>
      <c r="V469" s="63" t="str">
        <f>INDEX(resources!F:F,MATCH(B469,resources!B:B,0))</f>
        <v>physical</v>
      </c>
      <c r="W469" s="110">
        <f t="shared" si="112"/>
        <v>1</v>
      </c>
      <c r="X469" s="110">
        <f t="shared" si="113"/>
        <v>0</v>
      </c>
      <c r="Y469" s="110" t="str">
        <f t="shared" si="114"/>
        <v>COVERD_2_RCKHY1_energy_PCE40003_CONFIDENTIAL</v>
      </c>
      <c r="Z469" s="110">
        <f>IF(COUNTIFS($Y$2:Y469,Y469)=1,1,0)</f>
        <v>0</v>
      </c>
      <c r="AA469" s="110">
        <f>SUM($Z$2:Z469)*Z469</f>
        <v>0</v>
      </c>
      <c r="AB469" s="110">
        <f>COUNTIFS(resources!B:B,B469)</f>
        <v>1</v>
      </c>
      <c r="AC469" s="110">
        <f t="shared" si="115"/>
        <v>1</v>
      </c>
      <c r="AD469" s="110">
        <f t="shared" si="116"/>
        <v>1</v>
      </c>
      <c r="AE469" s="110">
        <f t="shared" si="117"/>
        <v>0</v>
      </c>
      <c r="AF469" s="110">
        <f t="shared" si="118"/>
        <v>1</v>
      </c>
      <c r="AG469" s="110">
        <f t="shared" si="119"/>
        <v>0</v>
      </c>
      <c r="AH469" s="110">
        <f t="shared" si="120"/>
        <v>0</v>
      </c>
      <c r="AI469" s="110">
        <f t="shared" si="121"/>
        <v>1</v>
      </c>
      <c r="AJ469" s="100">
        <f>ROW()</f>
        <v>469</v>
      </c>
      <c r="AK469" s="100" t="e">
        <f>INDEX('BadRows RECART'!$C$2:$C$1207,MATCH(monthly_gwh_mw!AJ469,'BadRows RECART'!$D$2:$D$1207,0))</f>
        <v>#N/A</v>
      </c>
    </row>
    <row r="470" spans="1:37" ht="20">
      <c r="A470" s="106" t="s">
        <v>3907</v>
      </c>
      <c r="B470" s="106" t="s">
        <v>1581</v>
      </c>
      <c r="C470" s="106" t="s">
        <v>6300</v>
      </c>
      <c r="D470" s="168">
        <v>2026</v>
      </c>
      <c r="E470" s="168">
        <v>1</v>
      </c>
      <c r="F470" s="199">
        <v>0.9820800000000155</v>
      </c>
      <c r="G470" s="212" t="s">
        <v>6314</v>
      </c>
      <c r="H470" s="212" t="s">
        <v>6314</v>
      </c>
      <c r="I470" s="106" t="s">
        <v>556</v>
      </c>
      <c r="K470" s="83" t="s">
        <v>6314</v>
      </c>
      <c r="L470" s="83" t="s">
        <v>6314</v>
      </c>
      <c r="M470" s="45" t="str">
        <f>IF(
ISNA(INDEX(resources!E:E,MATCH(B470,resources!B:B,0))),"fillme",
INDEX(resources!E:E,MATCH(B470,resources!B:B,0)))</f>
        <v>CAISO_Hydro</v>
      </c>
      <c r="N470" s="45">
        <f>IF(
ISNA(INDEX(resources!J:J,MATCH(B470,resources!B:B,0))),"fillme",
INDEX(resources!J:J,MATCH(B470,resources!B:B,0)))</f>
        <v>1</v>
      </c>
      <c r="O470" s="83" t="str">
        <f>IFERROR(INDEX(resources!K:K,MATCH(B470,resources!B:B,0)),"fillme")</f>
        <v>hydro</v>
      </c>
      <c r="P470" s="89" t="str">
        <f t="shared" si="109"/>
        <v>hydro_2026_1</v>
      </c>
      <c r="Q470" s="87">
        <f>INDEX(elcc!G:G,MATCH(P470,elcc!D:D,0))</f>
        <v>0.6</v>
      </c>
      <c r="R470" s="89">
        <f t="shared" si="110"/>
        <v>1</v>
      </c>
      <c r="S470" s="89" t="s">
        <v>6314</v>
      </c>
      <c r="T470" s="89" t="s">
        <v>6314</v>
      </c>
      <c r="U470" s="90" t="str">
        <f t="shared" si="111"/>
        <v>ok</v>
      </c>
      <c r="V470" s="63" t="str">
        <f>INDEX(resources!F:F,MATCH(B470,resources!B:B,0))</f>
        <v>physical</v>
      </c>
      <c r="W470" s="110">
        <f t="shared" si="112"/>
        <v>1</v>
      </c>
      <c r="X470" s="110">
        <f t="shared" si="113"/>
        <v>0</v>
      </c>
      <c r="Y470" s="110" t="str">
        <f t="shared" si="114"/>
        <v>COVERD_2_RCKHY1_energy_PCE40003_CONFIDENTIAL</v>
      </c>
      <c r="Z470" s="110">
        <f>IF(COUNTIFS($Y$2:Y470,Y470)=1,1,0)</f>
        <v>0</v>
      </c>
      <c r="AA470" s="110">
        <f>SUM($Z$2:Z470)*Z470</f>
        <v>0</v>
      </c>
      <c r="AB470" s="110">
        <f>COUNTIFS(resources!B:B,B470)</f>
        <v>1</v>
      </c>
      <c r="AC470" s="110">
        <f t="shared" si="115"/>
        <v>1</v>
      </c>
      <c r="AD470" s="110">
        <f t="shared" si="116"/>
        <v>1</v>
      </c>
      <c r="AE470" s="110">
        <f t="shared" si="117"/>
        <v>0</v>
      </c>
      <c r="AF470" s="110">
        <f t="shared" si="118"/>
        <v>1</v>
      </c>
      <c r="AG470" s="110">
        <f t="shared" si="119"/>
        <v>0</v>
      </c>
      <c r="AH470" s="110">
        <f t="shared" si="120"/>
        <v>0</v>
      </c>
      <c r="AI470" s="110">
        <f t="shared" si="121"/>
        <v>1</v>
      </c>
      <c r="AJ470" s="100">
        <f>ROW()</f>
        <v>470</v>
      </c>
      <c r="AK470" s="100" t="e">
        <f>INDEX('BadRows RECART'!$C$2:$C$1207,MATCH(monthly_gwh_mw!AJ470,'BadRows RECART'!$D$2:$D$1207,0))</f>
        <v>#N/A</v>
      </c>
    </row>
    <row r="471" spans="1:37" ht="20">
      <c r="A471" s="106" t="s">
        <v>3907</v>
      </c>
      <c r="B471" s="106" t="s">
        <v>1581</v>
      </c>
      <c r="C471" s="106" t="s">
        <v>6300</v>
      </c>
      <c r="D471" s="168">
        <v>2026</v>
      </c>
      <c r="E471" s="168">
        <v>2</v>
      </c>
      <c r="F471" s="199">
        <v>1.1665920000000034</v>
      </c>
      <c r="G471" s="212" t="s">
        <v>6314</v>
      </c>
      <c r="H471" s="212" t="s">
        <v>6314</v>
      </c>
      <c r="I471" s="106" t="s">
        <v>556</v>
      </c>
      <c r="K471" s="83" t="s">
        <v>6314</v>
      </c>
      <c r="L471" s="83" t="s">
        <v>6314</v>
      </c>
      <c r="M471" s="45" t="str">
        <f>IF(
ISNA(INDEX(resources!E:E,MATCH(B471,resources!B:B,0))),"fillme",
INDEX(resources!E:E,MATCH(B471,resources!B:B,0)))</f>
        <v>CAISO_Hydro</v>
      </c>
      <c r="N471" s="45">
        <f>IF(
ISNA(INDEX(resources!J:J,MATCH(B471,resources!B:B,0))),"fillme",
INDEX(resources!J:J,MATCH(B471,resources!B:B,0)))</f>
        <v>1</v>
      </c>
      <c r="O471" s="83" t="str">
        <f>IFERROR(INDEX(resources!K:K,MATCH(B471,resources!B:B,0)),"fillme")</f>
        <v>hydro</v>
      </c>
      <c r="P471" s="89" t="str">
        <f t="shared" si="109"/>
        <v>hydro_2026_2</v>
      </c>
      <c r="Q471" s="87">
        <f>INDEX(elcc!G:G,MATCH(P471,elcc!D:D,0))</f>
        <v>0.7</v>
      </c>
      <c r="R471" s="89">
        <f t="shared" si="110"/>
        <v>1</v>
      </c>
      <c r="S471" s="89" t="s">
        <v>6314</v>
      </c>
      <c r="T471" s="89" t="s">
        <v>6314</v>
      </c>
      <c r="U471" s="90" t="str">
        <f t="shared" si="111"/>
        <v>ok</v>
      </c>
      <c r="V471" s="63" t="str">
        <f>INDEX(resources!F:F,MATCH(B471,resources!B:B,0))</f>
        <v>physical</v>
      </c>
      <c r="W471" s="110">
        <f t="shared" si="112"/>
        <v>1</v>
      </c>
      <c r="X471" s="110">
        <f t="shared" si="113"/>
        <v>0</v>
      </c>
      <c r="Y471" s="110" t="str">
        <f t="shared" si="114"/>
        <v>COVERD_2_RCKHY1_energy_PCE40003_CONFIDENTIAL</v>
      </c>
      <c r="Z471" s="110">
        <f>IF(COUNTIFS($Y$2:Y471,Y471)=1,1,0)</f>
        <v>0</v>
      </c>
      <c r="AA471" s="110">
        <f>SUM($Z$2:Z471)*Z471</f>
        <v>0</v>
      </c>
      <c r="AB471" s="110">
        <f>COUNTIFS(resources!B:B,B471)</f>
        <v>1</v>
      </c>
      <c r="AC471" s="110">
        <f t="shared" si="115"/>
        <v>1</v>
      </c>
      <c r="AD471" s="110">
        <f t="shared" si="116"/>
        <v>1</v>
      </c>
      <c r="AE471" s="110">
        <f t="shared" si="117"/>
        <v>0</v>
      </c>
      <c r="AF471" s="110">
        <f t="shared" si="118"/>
        <v>1</v>
      </c>
      <c r="AG471" s="110">
        <f t="shared" si="119"/>
        <v>0</v>
      </c>
      <c r="AH471" s="110">
        <f t="shared" si="120"/>
        <v>0</v>
      </c>
      <c r="AI471" s="110">
        <f t="shared" si="121"/>
        <v>1</v>
      </c>
      <c r="AJ471" s="100">
        <f>ROW()</f>
        <v>471</v>
      </c>
      <c r="AK471" s="100" t="e">
        <f>INDEX('BadRows RECART'!$C$2:$C$1207,MATCH(monthly_gwh_mw!AJ471,'BadRows RECART'!$D$2:$D$1207,0))</f>
        <v>#N/A</v>
      </c>
    </row>
    <row r="472" spans="1:37" ht="20">
      <c r="A472" s="106" t="s">
        <v>3907</v>
      </c>
      <c r="B472" s="106" t="s">
        <v>1581</v>
      </c>
      <c r="C472" s="106" t="s">
        <v>6300</v>
      </c>
      <c r="D472" s="168">
        <v>2026</v>
      </c>
      <c r="E472" s="168">
        <v>3</v>
      </c>
      <c r="F472" s="199">
        <v>0.95678399999998132</v>
      </c>
      <c r="G472" s="212" t="s">
        <v>6314</v>
      </c>
      <c r="H472" s="212" t="s">
        <v>6314</v>
      </c>
      <c r="I472" s="106" t="s">
        <v>556</v>
      </c>
      <c r="K472" s="83" t="s">
        <v>6314</v>
      </c>
      <c r="L472" s="83" t="s">
        <v>6314</v>
      </c>
      <c r="M472" s="45" t="str">
        <f>IF(
ISNA(INDEX(resources!E:E,MATCH(B472,resources!B:B,0))),"fillme",
INDEX(resources!E:E,MATCH(B472,resources!B:B,0)))</f>
        <v>CAISO_Hydro</v>
      </c>
      <c r="N472" s="45">
        <f>IF(
ISNA(INDEX(resources!J:J,MATCH(B472,resources!B:B,0))),"fillme",
INDEX(resources!J:J,MATCH(B472,resources!B:B,0)))</f>
        <v>1</v>
      </c>
      <c r="O472" s="83" t="str">
        <f>IFERROR(INDEX(resources!K:K,MATCH(B472,resources!B:B,0)),"fillme")</f>
        <v>hydro</v>
      </c>
      <c r="P472" s="89" t="str">
        <f t="shared" si="109"/>
        <v>hydro_2026_3</v>
      </c>
      <c r="Q472" s="87">
        <f>INDEX(elcc!G:G,MATCH(P472,elcc!D:D,0))</f>
        <v>0.73</v>
      </c>
      <c r="R472" s="89">
        <f t="shared" si="110"/>
        <v>1</v>
      </c>
      <c r="S472" s="89" t="s">
        <v>6314</v>
      </c>
      <c r="T472" s="89" t="s">
        <v>6314</v>
      </c>
      <c r="U472" s="90" t="str">
        <f t="shared" si="111"/>
        <v>ok</v>
      </c>
      <c r="V472" s="63" t="str">
        <f>INDEX(resources!F:F,MATCH(B472,resources!B:B,0))</f>
        <v>physical</v>
      </c>
      <c r="W472" s="110">
        <f t="shared" si="112"/>
        <v>1</v>
      </c>
      <c r="X472" s="110">
        <f t="shared" si="113"/>
        <v>0</v>
      </c>
      <c r="Y472" s="110" t="str">
        <f t="shared" si="114"/>
        <v>COVERD_2_RCKHY1_energy_PCE40003_CONFIDENTIAL</v>
      </c>
      <c r="Z472" s="110">
        <f>IF(COUNTIFS($Y$2:Y472,Y472)=1,1,0)</f>
        <v>0</v>
      </c>
      <c r="AA472" s="110">
        <f>SUM($Z$2:Z472)*Z472</f>
        <v>0</v>
      </c>
      <c r="AB472" s="110">
        <f>COUNTIFS(resources!B:B,B472)</f>
        <v>1</v>
      </c>
      <c r="AC472" s="110">
        <f t="shared" si="115"/>
        <v>1</v>
      </c>
      <c r="AD472" s="110">
        <f t="shared" si="116"/>
        <v>1</v>
      </c>
      <c r="AE472" s="110">
        <f t="shared" si="117"/>
        <v>0</v>
      </c>
      <c r="AF472" s="110">
        <f t="shared" si="118"/>
        <v>1</v>
      </c>
      <c r="AG472" s="110">
        <f t="shared" si="119"/>
        <v>0</v>
      </c>
      <c r="AH472" s="110">
        <f t="shared" si="120"/>
        <v>0</v>
      </c>
      <c r="AI472" s="110">
        <f t="shared" si="121"/>
        <v>1</v>
      </c>
      <c r="AJ472" s="100">
        <f>ROW()</f>
        <v>472</v>
      </c>
      <c r="AK472" s="100" t="e">
        <f>INDEX('BadRows RECART'!$C$2:$C$1207,MATCH(monthly_gwh_mw!AJ472,'BadRows RECART'!$D$2:$D$1207,0))</f>
        <v>#N/A</v>
      </c>
    </row>
    <row r="473" spans="1:37" ht="20">
      <c r="A473" s="106" t="s">
        <v>3907</v>
      </c>
      <c r="B473" s="106" t="s">
        <v>1581</v>
      </c>
      <c r="C473" s="106" t="s">
        <v>6300</v>
      </c>
      <c r="D473" s="168">
        <v>2026</v>
      </c>
      <c r="E473" s="168">
        <v>4</v>
      </c>
      <c r="F473" s="199">
        <v>0.62351999999999586</v>
      </c>
      <c r="G473" s="212" t="s">
        <v>6314</v>
      </c>
      <c r="H473" s="212" t="s">
        <v>6314</v>
      </c>
      <c r="I473" s="106" t="s">
        <v>556</v>
      </c>
      <c r="K473" s="83" t="s">
        <v>6314</v>
      </c>
      <c r="L473" s="83" t="s">
        <v>6314</v>
      </c>
      <c r="M473" s="45" t="str">
        <f>IF(
ISNA(INDEX(resources!E:E,MATCH(B473,resources!B:B,0))),"fillme",
INDEX(resources!E:E,MATCH(B473,resources!B:B,0)))</f>
        <v>CAISO_Hydro</v>
      </c>
      <c r="N473" s="45">
        <f>IF(
ISNA(INDEX(resources!J:J,MATCH(B473,resources!B:B,0))),"fillme",
INDEX(resources!J:J,MATCH(B473,resources!B:B,0)))</f>
        <v>1</v>
      </c>
      <c r="O473" s="83" t="str">
        <f>IFERROR(INDEX(resources!K:K,MATCH(B473,resources!B:B,0)),"fillme")</f>
        <v>hydro</v>
      </c>
      <c r="P473" s="89" t="str">
        <f t="shared" si="109"/>
        <v>hydro_2026_4</v>
      </c>
      <c r="Q473" s="87">
        <f>INDEX(elcc!G:G,MATCH(P473,elcc!D:D,0))</f>
        <v>0.72</v>
      </c>
      <c r="R473" s="89">
        <f t="shared" si="110"/>
        <v>1</v>
      </c>
      <c r="S473" s="89" t="s">
        <v>6314</v>
      </c>
      <c r="T473" s="89" t="s">
        <v>6314</v>
      </c>
      <c r="U473" s="90" t="str">
        <f t="shared" si="111"/>
        <v>ok</v>
      </c>
      <c r="V473" s="63" t="str">
        <f>INDEX(resources!F:F,MATCH(B473,resources!B:B,0))</f>
        <v>physical</v>
      </c>
      <c r="W473" s="110">
        <f t="shared" si="112"/>
        <v>1</v>
      </c>
      <c r="X473" s="110">
        <f t="shared" si="113"/>
        <v>0</v>
      </c>
      <c r="Y473" s="110" t="str">
        <f t="shared" si="114"/>
        <v>COVERD_2_RCKHY1_energy_PCE40003_CONFIDENTIAL</v>
      </c>
      <c r="Z473" s="110">
        <f>IF(COUNTIFS($Y$2:Y473,Y473)=1,1,0)</f>
        <v>0</v>
      </c>
      <c r="AA473" s="110">
        <f>SUM($Z$2:Z473)*Z473</f>
        <v>0</v>
      </c>
      <c r="AB473" s="110">
        <f>COUNTIFS(resources!B:B,B473)</f>
        <v>1</v>
      </c>
      <c r="AC473" s="110">
        <f t="shared" si="115"/>
        <v>1</v>
      </c>
      <c r="AD473" s="110">
        <f t="shared" si="116"/>
        <v>1</v>
      </c>
      <c r="AE473" s="110">
        <f t="shared" si="117"/>
        <v>0</v>
      </c>
      <c r="AF473" s="110">
        <f t="shared" si="118"/>
        <v>1</v>
      </c>
      <c r="AG473" s="110">
        <f t="shared" si="119"/>
        <v>0</v>
      </c>
      <c r="AH473" s="110">
        <f t="shared" si="120"/>
        <v>0</v>
      </c>
      <c r="AI473" s="110">
        <f t="shared" si="121"/>
        <v>1</v>
      </c>
      <c r="AJ473" s="100">
        <f>ROW()</f>
        <v>473</v>
      </c>
      <c r="AK473" s="100" t="e">
        <f>INDEX('BadRows RECART'!$C$2:$C$1207,MATCH(monthly_gwh_mw!AJ473,'BadRows RECART'!$D$2:$D$1207,0))</f>
        <v>#N/A</v>
      </c>
    </row>
    <row r="474" spans="1:37" ht="20">
      <c r="A474" s="106" t="s">
        <v>3907</v>
      </c>
      <c r="B474" s="106" t="s">
        <v>1581</v>
      </c>
      <c r="C474" s="106" t="s">
        <v>6300</v>
      </c>
      <c r="D474" s="168">
        <v>2026</v>
      </c>
      <c r="E474" s="168">
        <v>5</v>
      </c>
      <c r="F474" s="199">
        <v>0.40473599999999738</v>
      </c>
      <c r="G474" s="212" t="s">
        <v>6314</v>
      </c>
      <c r="H474" s="212" t="s">
        <v>6314</v>
      </c>
      <c r="I474" s="106" t="s">
        <v>556</v>
      </c>
      <c r="K474" s="83" t="s">
        <v>6314</v>
      </c>
      <c r="L474" s="83" t="s">
        <v>6314</v>
      </c>
      <c r="M474" s="45" t="str">
        <f>IF(
ISNA(INDEX(resources!E:E,MATCH(B474,resources!B:B,0))),"fillme",
INDEX(resources!E:E,MATCH(B474,resources!B:B,0)))</f>
        <v>CAISO_Hydro</v>
      </c>
      <c r="N474" s="45">
        <f>IF(
ISNA(INDEX(resources!J:J,MATCH(B474,resources!B:B,0))),"fillme",
INDEX(resources!J:J,MATCH(B474,resources!B:B,0)))</f>
        <v>1</v>
      </c>
      <c r="O474" s="83" t="str">
        <f>IFERROR(INDEX(resources!K:K,MATCH(B474,resources!B:B,0)),"fillme")</f>
        <v>hydro</v>
      </c>
      <c r="P474" s="89" t="str">
        <f t="shared" si="109"/>
        <v>hydro_2026_5</v>
      </c>
      <c r="Q474" s="87">
        <f>INDEX(elcc!G:G,MATCH(P474,elcc!D:D,0))</f>
        <v>0.69</v>
      </c>
      <c r="R474" s="89">
        <f t="shared" si="110"/>
        <v>1</v>
      </c>
      <c r="S474" s="89" t="s">
        <v>6314</v>
      </c>
      <c r="T474" s="89" t="s">
        <v>6314</v>
      </c>
      <c r="U474" s="90" t="str">
        <f t="shared" si="111"/>
        <v>ok</v>
      </c>
      <c r="V474" s="63" t="str">
        <f>INDEX(resources!F:F,MATCH(B474,resources!B:B,0))</f>
        <v>physical</v>
      </c>
      <c r="W474" s="110">
        <f t="shared" si="112"/>
        <v>1</v>
      </c>
      <c r="X474" s="110">
        <f t="shared" si="113"/>
        <v>0</v>
      </c>
      <c r="Y474" s="110" t="str">
        <f t="shared" si="114"/>
        <v>COVERD_2_RCKHY1_energy_PCE40003_CONFIDENTIAL</v>
      </c>
      <c r="Z474" s="110">
        <f>IF(COUNTIFS($Y$2:Y474,Y474)=1,1,0)</f>
        <v>0</v>
      </c>
      <c r="AA474" s="110">
        <f>SUM($Z$2:Z474)*Z474</f>
        <v>0</v>
      </c>
      <c r="AB474" s="110">
        <f>COUNTIFS(resources!B:B,B474)</f>
        <v>1</v>
      </c>
      <c r="AC474" s="110">
        <f t="shared" si="115"/>
        <v>1</v>
      </c>
      <c r="AD474" s="110">
        <f t="shared" si="116"/>
        <v>1</v>
      </c>
      <c r="AE474" s="110">
        <f t="shared" si="117"/>
        <v>0</v>
      </c>
      <c r="AF474" s="110">
        <f t="shared" si="118"/>
        <v>1</v>
      </c>
      <c r="AG474" s="110">
        <f t="shared" si="119"/>
        <v>0</v>
      </c>
      <c r="AH474" s="110">
        <f t="shared" si="120"/>
        <v>0</v>
      </c>
      <c r="AI474" s="110">
        <f t="shared" si="121"/>
        <v>1</v>
      </c>
      <c r="AJ474" s="100">
        <f>ROW()</f>
        <v>474</v>
      </c>
      <c r="AK474" s="100" t="e">
        <f>INDEX('BadRows RECART'!$C$2:$C$1207,MATCH(monthly_gwh_mw!AJ474,'BadRows RECART'!$D$2:$D$1207,0))</f>
        <v>#N/A</v>
      </c>
    </row>
    <row r="475" spans="1:37" ht="20">
      <c r="A475" s="106" t="s">
        <v>3907</v>
      </c>
      <c r="B475" s="106" t="s">
        <v>1581</v>
      </c>
      <c r="C475" s="106" t="s">
        <v>6300</v>
      </c>
      <c r="D475" s="168">
        <v>2026</v>
      </c>
      <c r="E475" s="168">
        <v>6</v>
      </c>
      <c r="F475" s="199">
        <v>0.10512000000000052</v>
      </c>
      <c r="G475" s="212" t="s">
        <v>6314</v>
      </c>
      <c r="H475" s="212" t="s">
        <v>6314</v>
      </c>
      <c r="I475" s="106" t="s">
        <v>556</v>
      </c>
      <c r="K475" s="83" t="s">
        <v>6314</v>
      </c>
      <c r="L475" s="83" t="s">
        <v>6314</v>
      </c>
      <c r="M475" s="45" t="str">
        <f>IF(
ISNA(INDEX(resources!E:E,MATCH(B475,resources!B:B,0))),"fillme",
INDEX(resources!E:E,MATCH(B475,resources!B:B,0)))</f>
        <v>CAISO_Hydro</v>
      </c>
      <c r="N475" s="45">
        <f>IF(
ISNA(INDEX(resources!J:J,MATCH(B475,resources!B:B,0))),"fillme",
INDEX(resources!J:J,MATCH(B475,resources!B:B,0)))</f>
        <v>1</v>
      </c>
      <c r="O475" s="83" t="str">
        <f>IFERROR(INDEX(resources!K:K,MATCH(B475,resources!B:B,0)),"fillme")</f>
        <v>hydro</v>
      </c>
      <c r="P475" s="89" t="str">
        <f t="shared" si="109"/>
        <v>hydro_2026_6</v>
      </c>
      <c r="Q475" s="87">
        <f>INDEX(elcc!G:G,MATCH(P475,elcc!D:D,0))</f>
        <v>0.74</v>
      </c>
      <c r="R475" s="89">
        <f t="shared" si="110"/>
        <v>1</v>
      </c>
      <c r="S475" s="89" t="s">
        <v>6314</v>
      </c>
      <c r="T475" s="89" t="s">
        <v>6314</v>
      </c>
      <c r="U475" s="90" t="str">
        <f t="shared" si="111"/>
        <v>ok</v>
      </c>
      <c r="V475" s="63" t="str">
        <f>INDEX(resources!F:F,MATCH(B475,resources!B:B,0))</f>
        <v>physical</v>
      </c>
      <c r="W475" s="110">
        <f t="shared" si="112"/>
        <v>1</v>
      </c>
      <c r="X475" s="110">
        <f t="shared" si="113"/>
        <v>0</v>
      </c>
      <c r="Y475" s="110" t="str">
        <f t="shared" si="114"/>
        <v>COVERD_2_RCKHY1_energy_PCE40003_CONFIDENTIAL</v>
      </c>
      <c r="Z475" s="110">
        <f>IF(COUNTIFS($Y$2:Y475,Y475)=1,1,0)</f>
        <v>0</v>
      </c>
      <c r="AA475" s="110">
        <f>SUM($Z$2:Z475)*Z475</f>
        <v>0</v>
      </c>
      <c r="AB475" s="110">
        <f>COUNTIFS(resources!B:B,B475)</f>
        <v>1</v>
      </c>
      <c r="AC475" s="110">
        <f t="shared" si="115"/>
        <v>1</v>
      </c>
      <c r="AD475" s="110">
        <f t="shared" si="116"/>
        <v>1</v>
      </c>
      <c r="AE475" s="110">
        <f t="shared" si="117"/>
        <v>0</v>
      </c>
      <c r="AF475" s="110">
        <f t="shared" si="118"/>
        <v>1</v>
      </c>
      <c r="AG475" s="110">
        <f t="shared" si="119"/>
        <v>0</v>
      </c>
      <c r="AH475" s="110">
        <f t="shared" si="120"/>
        <v>0</v>
      </c>
      <c r="AI475" s="110">
        <f t="shared" si="121"/>
        <v>1</v>
      </c>
      <c r="AJ475" s="100">
        <f>ROW()</f>
        <v>475</v>
      </c>
      <c r="AK475" s="100" t="e">
        <f>INDEX('BadRows RECART'!$C$2:$C$1207,MATCH(monthly_gwh_mw!AJ475,'BadRows RECART'!$D$2:$D$1207,0))</f>
        <v>#N/A</v>
      </c>
    </row>
    <row r="476" spans="1:37" ht="20">
      <c r="A476" s="106" t="s">
        <v>3907</v>
      </c>
      <c r="B476" s="106" t="s">
        <v>1581</v>
      </c>
      <c r="C476" s="106" t="s">
        <v>6300</v>
      </c>
      <c r="D476" s="168">
        <v>2026</v>
      </c>
      <c r="E476" s="168">
        <v>7</v>
      </c>
      <c r="F476" s="199">
        <v>2.6784000000000273E-2</v>
      </c>
      <c r="G476" s="212" t="s">
        <v>6314</v>
      </c>
      <c r="H476" s="212" t="s">
        <v>6314</v>
      </c>
      <c r="I476" s="106" t="s">
        <v>556</v>
      </c>
      <c r="K476" s="83" t="s">
        <v>6314</v>
      </c>
      <c r="L476" s="83" t="s">
        <v>6314</v>
      </c>
      <c r="M476" s="45" t="str">
        <f>IF(
ISNA(INDEX(resources!E:E,MATCH(B476,resources!B:B,0))),"fillme",
INDEX(resources!E:E,MATCH(B476,resources!B:B,0)))</f>
        <v>CAISO_Hydro</v>
      </c>
      <c r="N476" s="45">
        <f>IF(
ISNA(INDEX(resources!J:J,MATCH(B476,resources!B:B,0))),"fillme",
INDEX(resources!J:J,MATCH(B476,resources!B:B,0)))</f>
        <v>1</v>
      </c>
      <c r="O476" s="83" t="str">
        <f>IFERROR(INDEX(resources!K:K,MATCH(B476,resources!B:B,0)),"fillme")</f>
        <v>hydro</v>
      </c>
      <c r="P476" s="89" t="str">
        <f t="shared" si="109"/>
        <v>hydro_2026_7</v>
      </c>
      <c r="Q476" s="87">
        <f>INDEX(elcc!G:G,MATCH(P476,elcc!D:D,0))</f>
        <v>0.73</v>
      </c>
      <c r="R476" s="89">
        <f t="shared" si="110"/>
        <v>1</v>
      </c>
      <c r="S476" s="89" t="s">
        <v>6314</v>
      </c>
      <c r="T476" s="89" t="s">
        <v>6314</v>
      </c>
      <c r="U476" s="90" t="str">
        <f t="shared" si="111"/>
        <v>ok</v>
      </c>
      <c r="V476" s="63" t="str">
        <f>INDEX(resources!F:F,MATCH(B476,resources!B:B,0))</f>
        <v>physical</v>
      </c>
      <c r="W476" s="110">
        <f t="shared" si="112"/>
        <v>1</v>
      </c>
      <c r="X476" s="110">
        <f t="shared" si="113"/>
        <v>0</v>
      </c>
      <c r="Y476" s="110" t="str">
        <f t="shared" si="114"/>
        <v>COVERD_2_RCKHY1_energy_PCE40003_CONFIDENTIAL</v>
      </c>
      <c r="Z476" s="110">
        <f>IF(COUNTIFS($Y$2:Y476,Y476)=1,1,0)</f>
        <v>0</v>
      </c>
      <c r="AA476" s="110">
        <f>SUM($Z$2:Z476)*Z476</f>
        <v>0</v>
      </c>
      <c r="AB476" s="110">
        <f>COUNTIFS(resources!B:B,B476)</f>
        <v>1</v>
      </c>
      <c r="AC476" s="110">
        <f t="shared" si="115"/>
        <v>1</v>
      </c>
      <c r="AD476" s="110">
        <f t="shared" si="116"/>
        <v>1</v>
      </c>
      <c r="AE476" s="110">
        <f t="shared" si="117"/>
        <v>0</v>
      </c>
      <c r="AF476" s="110">
        <f t="shared" si="118"/>
        <v>1</v>
      </c>
      <c r="AG476" s="110">
        <f t="shared" si="119"/>
        <v>0</v>
      </c>
      <c r="AH476" s="110">
        <f t="shared" si="120"/>
        <v>0</v>
      </c>
      <c r="AI476" s="110">
        <f t="shared" si="121"/>
        <v>1</v>
      </c>
      <c r="AJ476" s="100">
        <f>ROW()</f>
        <v>476</v>
      </c>
      <c r="AK476" s="100" t="e">
        <f>INDEX('BadRows RECART'!$C$2:$C$1207,MATCH(monthly_gwh_mw!AJ476,'BadRows RECART'!$D$2:$D$1207,0))</f>
        <v>#N/A</v>
      </c>
    </row>
    <row r="477" spans="1:37" ht="20">
      <c r="A477" s="106" t="s">
        <v>3907</v>
      </c>
      <c r="B477" s="106" t="s">
        <v>1581</v>
      </c>
      <c r="C477" s="106" t="s">
        <v>6300</v>
      </c>
      <c r="D477" s="168">
        <v>2026</v>
      </c>
      <c r="E477" s="168">
        <v>8</v>
      </c>
      <c r="F477" s="199">
        <v>1.4879999999998913E-3</v>
      </c>
      <c r="G477" s="212" t="s">
        <v>6314</v>
      </c>
      <c r="H477" s="212" t="s">
        <v>6314</v>
      </c>
      <c r="I477" s="106" t="s">
        <v>556</v>
      </c>
      <c r="K477" s="83" t="s">
        <v>6314</v>
      </c>
      <c r="L477" s="83" t="s">
        <v>6314</v>
      </c>
      <c r="M477" s="45" t="str">
        <f>IF(
ISNA(INDEX(resources!E:E,MATCH(B477,resources!B:B,0))),"fillme",
INDEX(resources!E:E,MATCH(B477,resources!B:B,0)))</f>
        <v>CAISO_Hydro</v>
      </c>
      <c r="N477" s="45">
        <f>IF(
ISNA(INDEX(resources!J:J,MATCH(B477,resources!B:B,0))),"fillme",
INDEX(resources!J:J,MATCH(B477,resources!B:B,0)))</f>
        <v>1</v>
      </c>
      <c r="O477" s="83" t="str">
        <f>IFERROR(INDEX(resources!K:K,MATCH(B477,resources!B:B,0)),"fillme")</f>
        <v>hydro</v>
      </c>
      <c r="P477" s="89" t="str">
        <f t="shared" si="109"/>
        <v>hydro_2026_8</v>
      </c>
      <c r="Q477" s="87">
        <f>INDEX(elcc!G:G,MATCH(P477,elcc!D:D,0))</f>
        <v>0.72</v>
      </c>
      <c r="R477" s="89">
        <f t="shared" si="110"/>
        <v>1</v>
      </c>
      <c r="S477" s="89" t="s">
        <v>6314</v>
      </c>
      <c r="T477" s="89" t="s">
        <v>6314</v>
      </c>
      <c r="U477" s="90" t="str">
        <f t="shared" si="111"/>
        <v>ok</v>
      </c>
      <c r="V477" s="63" t="str">
        <f>INDEX(resources!F:F,MATCH(B477,resources!B:B,0))</f>
        <v>physical</v>
      </c>
      <c r="W477" s="110">
        <f t="shared" si="112"/>
        <v>1</v>
      </c>
      <c r="X477" s="110">
        <f t="shared" si="113"/>
        <v>0</v>
      </c>
      <c r="Y477" s="110" t="str">
        <f t="shared" si="114"/>
        <v>COVERD_2_RCKHY1_energy_PCE40003_CONFIDENTIAL</v>
      </c>
      <c r="Z477" s="110">
        <f>IF(COUNTIFS($Y$2:Y477,Y477)=1,1,0)</f>
        <v>0</v>
      </c>
      <c r="AA477" s="110">
        <f>SUM($Z$2:Z477)*Z477</f>
        <v>0</v>
      </c>
      <c r="AB477" s="110">
        <f>COUNTIFS(resources!B:B,B477)</f>
        <v>1</v>
      </c>
      <c r="AC477" s="110">
        <f t="shared" si="115"/>
        <v>1</v>
      </c>
      <c r="AD477" s="110">
        <f t="shared" si="116"/>
        <v>1</v>
      </c>
      <c r="AE477" s="110">
        <f t="shared" si="117"/>
        <v>0</v>
      </c>
      <c r="AF477" s="110">
        <f t="shared" si="118"/>
        <v>1</v>
      </c>
      <c r="AG477" s="110">
        <f t="shared" si="119"/>
        <v>0</v>
      </c>
      <c r="AH477" s="110">
        <f t="shared" si="120"/>
        <v>0</v>
      </c>
      <c r="AI477" s="110">
        <f t="shared" si="121"/>
        <v>1</v>
      </c>
      <c r="AJ477" s="100">
        <f>ROW()</f>
        <v>477</v>
      </c>
      <c r="AK477" s="100" t="e">
        <f>INDEX('BadRows RECART'!$C$2:$C$1207,MATCH(monthly_gwh_mw!AJ477,'BadRows RECART'!$D$2:$D$1207,0))</f>
        <v>#N/A</v>
      </c>
    </row>
    <row r="478" spans="1:37" ht="20">
      <c r="A478" s="106" t="s">
        <v>3907</v>
      </c>
      <c r="B478" s="106" t="s">
        <v>1581</v>
      </c>
      <c r="C478" s="106" t="s">
        <v>6300</v>
      </c>
      <c r="D478" s="168">
        <v>2026</v>
      </c>
      <c r="E478" s="168">
        <v>9</v>
      </c>
      <c r="F478" s="199">
        <v>1.2960000000000176E-2</v>
      </c>
      <c r="G478" s="212" t="s">
        <v>6314</v>
      </c>
      <c r="H478" s="212" t="s">
        <v>6314</v>
      </c>
      <c r="I478" s="106" t="s">
        <v>556</v>
      </c>
      <c r="K478" s="83" t="s">
        <v>6314</v>
      </c>
      <c r="L478" s="83" t="s">
        <v>6314</v>
      </c>
      <c r="M478" s="45" t="str">
        <f>IF(
ISNA(INDEX(resources!E:E,MATCH(B478,resources!B:B,0))),"fillme",
INDEX(resources!E:E,MATCH(B478,resources!B:B,0)))</f>
        <v>CAISO_Hydro</v>
      </c>
      <c r="N478" s="45">
        <f>IF(
ISNA(INDEX(resources!J:J,MATCH(B478,resources!B:B,0))),"fillme",
INDEX(resources!J:J,MATCH(B478,resources!B:B,0)))</f>
        <v>1</v>
      </c>
      <c r="O478" s="83" t="str">
        <f>IFERROR(INDEX(resources!K:K,MATCH(B478,resources!B:B,0)),"fillme")</f>
        <v>hydro</v>
      </c>
      <c r="P478" s="89" t="str">
        <f t="shared" si="109"/>
        <v>hydro_2026_9</v>
      </c>
      <c r="Q478" s="87">
        <f>INDEX(elcc!G:G,MATCH(P478,elcc!D:D,0))</f>
        <v>0.71</v>
      </c>
      <c r="R478" s="89">
        <f t="shared" si="110"/>
        <v>1</v>
      </c>
      <c r="S478" s="89" t="s">
        <v>6314</v>
      </c>
      <c r="T478" s="89" t="s">
        <v>6314</v>
      </c>
      <c r="U478" s="90" t="str">
        <f t="shared" si="111"/>
        <v>ok</v>
      </c>
      <c r="V478" s="63" t="str">
        <f>INDEX(resources!F:F,MATCH(B478,resources!B:B,0))</f>
        <v>physical</v>
      </c>
      <c r="W478" s="110">
        <f t="shared" si="112"/>
        <v>1</v>
      </c>
      <c r="X478" s="110">
        <f t="shared" si="113"/>
        <v>0</v>
      </c>
      <c r="Y478" s="110" t="str">
        <f t="shared" si="114"/>
        <v>COVERD_2_RCKHY1_energy_PCE40003_CONFIDENTIAL</v>
      </c>
      <c r="Z478" s="110">
        <f>IF(COUNTIFS($Y$2:Y478,Y478)=1,1,0)</f>
        <v>0</v>
      </c>
      <c r="AA478" s="110">
        <f>SUM($Z$2:Z478)*Z478</f>
        <v>0</v>
      </c>
      <c r="AB478" s="110">
        <f>COUNTIFS(resources!B:B,B478)</f>
        <v>1</v>
      </c>
      <c r="AC478" s="110">
        <f t="shared" si="115"/>
        <v>1</v>
      </c>
      <c r="AD478" s="110">
        <f t="shared" si="116"/>
        <v>1</v>
      </c>
      <c r="AE478" s="110">
        <f t="shared" si="117"/>
        <v>0</v>
      </c>
      <c r="AF478" s="110">
        <f t="shared" si="118"/>
        <v>1</v>
      </c>
      <c r="AG478" s="110">
        <f t="shared" si="119"/>
        <v>0</v>
      </c>
      <c r="AH478" s="110">
        <f t="shared" si="120"/>
        <v>0</v>
      </c>
      <c r="AI478" s="110">
        <f t="shared" si="121"/>
        <v>1</v>
      </c>
      <c r="AJ478" s="100">
        <f>ROW()</f>
        <v>478</v>
      </c>
      <c r="AK478" s="100" t="e">
        <f>INDEX('BadRows RECART'!$C$2:$C$1207,MATCH(monthly_gwh_mw!AJ478,'BadRows RECART'!$D$2:$D$1207,0))</f>
        <v>#N/A</v>
      </c>
    </row>
    <row r="479" spans="1:37" ht="20">
      <c r="A479" s="106" t="s">
        <v>3907</v>
      </c>
      <c r="B479" s="106" t="s">
        <v>1581</v>
      </c>
      <c r="C479" s="106" t="s">
        <v>6300</v>
      </c>
      <c r="D479" s="168">
        <v>2026</v>
      </c>
      <c r="E479" s="168">
        <v>10</v>
      </c>
      <c r="F479" s="199">
        <v>3.868799999999973E-2</v>
      </c>
      <c r="G479" s="212" t="s">
        <v>6314</v>
      </c>
      <c r="H479" s="212" t="s">
        <v>6314</v>
      </c>
      <c r="I479" s="106" t="s">
        <v>556</v>
      </c>
      <c r="K479" s="83" t="s">
        <v>6314</v>
      </c>
      <c r="L479" s="83" t="s">
        <v>6314</v>
      </c>
      <c r="M479" s="45" t="str">
        <f>IF(
ISNA(INDEX(resources!E:E,MATCH(B479,resources!B:B,0))),"fillme",
INDEX(resources!E:E,MATCH(B479,resources!B:B,0)))</f>
        <v>CAISO_Hydro</v>
      </c>
      <c r="N479" s="45">
        <f>IF(
ISNA(INDEX(resources!J:J,MATCH(B479,resources!B:B,0))),"fillme",
INDEX(resources!J:J,MATCH(B479,resources!B:B,0)))</f>
        <v>1</v>
      </c>
      <c r="O479" s="83" t="str">
        <f>IFERROR(INDEX(resources!K:K,MATCH(B479,resources!B:B,0)),"fillme")</f>
        <v>hydro</v>
      </c>
      <c r="P479" s="89" t="str">
        <f t="shared" si="109"/>
        <v>hydro_2026_10</v>
      </c>
      <c r="Q479" s="87">
        <f>INDEX(elcc!G:G,MATCH(P479,elcc!D:D,0))</f>
        <v>0.64</v>
      </c>
      <c r="R479" s="89">
        <f t="shared" si="110"/>
        <v>1</v>
      </c>
      <c r="S479" s="89" t="s">
        <v>6314</v>
      </c>
      <c r="T479" s="89" t="s">
        <v>6314</v>
      </c>
      <c r="U479" s="90" t="str">
        <f t="shared" si="111"/>
        <v>ok</v>
      </c>
      <c r="V479" s="63" t="str">
        <f>INDEX(resources!F:F,MATCH(B479,resources!B:B,0))</f>
        <v>physical</v>
      </c>
      <c r="W479" s="110">
        <f t="shared" si="112"/>
        <v>1</v>
      </c>
      <c r="X479" s="110">
        <f t="shared" si="113"/>
        <v>0</v>
      </c>
      <c r="Y479" s="110" t="str">
        <f t="shared" si="114"/>
        <v>COVERD_2_RCKHY1_energy_PCE40003_CONFIDENTIAL</v>
      </c>
      <c r="Z479" s="110">
        <f>IF(COUNTIFS($Y$2:Y479,Y479)=1,1,0)</f>
        <v>0</v>
      </c>
      <c r="AA479" s="110">
        <f>SUM($Z$2:Z479)*Z479</f>
        <v>0</v>
      </c>
      <c r="AB479" s="110">
        <f>COUNTIFS(resources!B:B,B479)</f>
        <v>1</v>
      </c>
      <c r="AC479" s="110">
        <f t="shared" si="115"/>
        <v>1</v>
      </c>
      <c r="AD479" s="110">
        <f t="shared" si="116"/>
        <v>1</v>
      </c>
      <c r="AE479" s="110">
        <f t="shared" si="117"/>
        <v>0</v>
      </c>
      <c r="AF479" s="110">
        <f t="shared" si="118"/>
        <v>1</v>
      </c>
      <c r="AG479" s="110">
        <f t="shared" si="119"/>
        <v>0</v>
      </c>
      <c r="AH479" s="110">
        <f t="shared" si="120"/>
        <v>0</v>
      </c>
      <c r="AI479" s="110">
        <f t="shared" si="121"/>
        <v>1</v>
      </c>
      <c r="AJ479" s="100">
        <f>ROW()</f>
        <v>479</v>
      </c>
      <c r="AK479" s="100" t="e">
        <f>INDEX('BadRows RECART'!$C$2:$C$1207,MATCH(monthly_gwh_mw!AJ479,'BadRows RECART'!$D$2:$D$1207,0))</f>
        <v>#N/A</v>
      </c>
    </row>
    <row r="480" spans="1:37" ht="20">
      <c r="A480" s="106" t="s">
        <v>3907</v>
      </c>
      <c r="B480" s="106" t="s">
        <v>1581</v>
      </c>
      <c r="C480" s="106" t="s">
        <v>6300</v>
      </c>
      <c r="D480" s="168">
        <v>2026</v>
      </c>
      <c r="E480" s="168">
        <v>11</v>
      </c>
      <c r="F480" s="199">
        <v>0.54431999999998937</v>
      </c>
      <c r="G480" s="212" t="s">
        <v>6314</v>
      </c>
      <c r="H480" s="212" t="s">
        <v>6314</v>
      </c>
      <c r="I480" s="106" t="s">
        <v>556</v>
      </c>
      <c r="K480" s="83" t="s">
        <v>6314</v>
      </c>
      <c r="L480" s="83" t="s">
        <v>6314</v>
      </c>
      <c r="M480" s="45" t="str">
        <f>IF(
ISNA(INDEX(resources!E:E,MATCH(B480,resources!B:B,0))),"fillme",
INDEX(resources!E:E,MATCH(B480,resources!B:B,0)))</f>
        <v>CAISO_Hydro</v>
      </c>
      <c r="N480" s="45">
        <f>IF(
ISNA(INDEX(resources!J:J,MATCH(B480,resources!B:B,0))),"fillme",
INDEX(resources!J:J,MATCH(B480,resources!B:B,0)))</f>
        <v>1</v>
      </c>
      <c r="O480" s="83" t="str">
        <f>IFERROR(INDEX(resources!K:K,MATCH(B480,resources!B:B,0)),"fillme")</f>
        <v>hydro</v>
      </c>
      <c r="P480" s="89" t="str">
        <f t="shared" si="109"/>
        <v>hydro_2026_11</v>
      </c>
      <c r="Q480" s="87">
        <f>INDEX(elcc!G:G,MATCH(P480,elcc!D:D,0))</f>
        <v>0.56000000000000005</v>
      </c>
      <c r="R480" s="89">
        <f t="shared" si="110"/>
        <v>1</v>
      </c>
      <c r="S480" s="89" t="s">
        <v>6314</v>
      </c>
      <c r="T480" s="89" t="s">
        <v>6314</v>
      </c>
      <c r="U480" s="90" t="str">
        <f t="shared" si="111"/>
        <v>ok</v>
      </c>
      <c r="V480" s="63" t="str">
        <f>INDEX(resources!F:F,MATCH(B480,resources!B:B,0))</f>
        <v>physical</v>
      </c>
      <c r="W480" s="110">
        <f t="shared" si="112"/>
        <v>1</v>
      </c>
      <c r="X480" s="110">
        <f t="shared" si="113"/>
        <v>0</v>
      </c>
      <c r="Y480" s="110" t="str">
        <f t="shared" si="114"/>
        <v>COVERD_2_RCKHY1_energy_PCE40003_CONFIDENTIAL</v>
      </c>
      <c r="Z480" s="110">
        <f>IF(COUNTIFS($Y$2:Y480,Y480)=1,1,0)</f>
        <v>0</v>
      </c>
      <c r="AA480" s="110">
        <f>SUM($Z$2:Z480)*Z480</f>
        <v>0</v>
      </c>
      <c r="AB480" s="110">
        <f>COUNTIFS(resources!B:B,B480)</f>
        <v>1</v>
      </c>
      <c r="AC480" s="110">
        <f t="shared" si="115"/>
        <v>1</v>
      </c>
      <c r="AD480" s="110">
        <f t="shared" si="116"/>
        <v>1</v>
      </c>
      <c r="AE480" s="110">
        <f t="shared" si="117"/>
        <v>0</v>
      </c>
      <c r="AF480" s="110">
        <f t="shared" si="118"/>
        <v>1</v>
      </c>
      <c r="AG480" s="110">
        <f t="shared" si="119"/>
        <v>0</v>
      </c>
      <c r="AH480" s="110">
        <f t="shared" si="120"/>
        <v>0</v>
      </c>
      <c r="AI480" s="110">
        <f t="shared" si="121"/>
        <v>1</v>
      </c>
      <c r="AJ480" s="100">
        <f>ROW()</f>
        <v>480</v>
      </c>
      <c r="AK480" s="100" t="e">
        <f>INDEX('BadRows RECART'!$C$2:$C$1207,MATCH(monthly_gwh_mw!AJ480,'BadRows RECART'!$D$2:$D$1207,0))</f>
        <v>#N/A</v>
      </c>
    </row>
    <row r="481" spans="1:37" ht="20">
      <c r="A481" s="106" t="s">
        <v>3907</v>
      </c>
      <c r="B481" s="106" t="s">
        <v>1581</v>
      </c>
      <c r="C481" s="106" t="s">
        <v>6300</v>
      </c>
      <c r="D481" s="168">
        <v>2026</v>
      </c>
      <c r="E481" s="168">
        <v>12</v>
      </c>
      <c r="F481" s="199">
        <v>0.7526719999999868</v>
      </c>
      <c r="G481" s="212" t="s">
        <v>6314</v>
      </c>
      <c r="H481" s="212" t="s">
        <v>6314</v>
      </c>
      <c r="I481" s="106" t="s">
        <v>556</v>
      </c>
      <c r="K481" s="83" t="s">
        <v>6314</v>
      </c>
      <c r="L481" s="83" t="s">
        <v>6314</v>
      </c>
      <c r="M481" s="45" t="str">
        <f>IF(
ISNA(INDEX(resources!E:E,MATCH(B481,resources!B:B,0))),"fillme",
INDEX(resources!E:E,MATCH(B481,resources!B:B,0)))</f>
        <v>CAISO_Hydro</v>
      </c>
      <c r="N481" s="45">
        <f>IF(
ISNA(INDEX(resources!J:J,MATCH(B481,resources!B:B,0))),"fillme",
INDEX(resources!J:J,MATCH(B481,resources!B:B,0)))</f>
        <v>1</v>
      </c>
      <c r="O481" s="83" t="str">
        <f>IFERROR(INDEX(resources!K:K,MATCH(B481,resources!B:B,0)),"fillme")</f>
        <v>hydro</v>
      </c>
      <c r="P481" s="89" t="str">
        <f t="shared" si="109"/>
        <v>hydro_2026_12</v>
      </c>
      <c r="Q481" s="87">
        <f>INDEX(elcc!G:G,MATCH(P481,elcc!D:D,0))</f>
        <v>0.64</v>
      </c>
      <c r="R481" s="89">
        <f t="shared" si="110"/>
        <v>1</v>
      </c>
      <c r="S481" s="89" t="s">
        <v>6314</v>
      </c>
      <c r="T481" s="89" t="s">
        <v>6314</v>
      </c>
      <c r="U481" s="90" t="str">
        <f t="shared" si="111"/>
        <v>ok</v>
      </c>
      <c r="V481" s="63" t="str">
        <f>INDEX(resources!F:F,MATCH(B481,resources!B:B,0))</f>
        <v>physical</v>
      </c>
      <c r="W481" s="110">
        <f t="shared" si="112"/>
        <v>1</v>
      </c>
      <c r="X481" s="110">
        <f t="shared" si="113"/>
        <v>0</v>
      </c>
      <c r="Y481" s="110" t="str">
        <f t="shared" si="114"/>
        <v>COVERD_2_RCKHY1_energy_PCE40003_CONFIDENTIAL</v>
      </c>
      <c r="Z481" s="110">
        <f>IF(COUNTIFS($Y$2:Y481,Y481)=1,1,0)</f>
        <v>0</v>
      </c>
      <c r="AA481" s="110">
        <f>SUM($Z$2:Z481)*Z481</f>
        <v>0</v>
      </c>
      <c r="AB481" s="110">
        <f>COUNTIFS(resources!B:B,B481)</f>
        <v>1</v>
      </c>
      <c r="AC481" s="110">
        <f t="shared" si="115"/>
        <v>1</v>
      </c>
      <c r="AD481" s="110">
        <f t="shared" si="116"/>
        <v>1</v>
      </c>
      <c r="AE481" s="110">
        <f t="shared" si="117"/>
        <v>0</v>
      </c>
      <c r="AF481" s="110">
        <f t="shared" si="118"/>
        <v>1</v>
      </c>
      <c r="AG481" s="110">
        <f t="shared" si="119"/>
        <v>0</v>
      </c>
      <c r="AH481" s="110">
        <f t="shared" si="120"/>
        <v>0</v>
      </c>
      <c r="AI481" s="110">
        <f t="shared" si="121"/>
        <v>1</v>
      </c>
      <c r="AJ481" s="100">
        <f>ROW()</f>
        <v>481</v>
      </c>
      <c r="AK481" s="100" t="e">
        <f>INDEX('BadRows RECART'!$C$2:$C$1207,MATCH(monthly_gwh_mw!AJ481,'BadRows RECART'!$D$2:$D$1207,0))</f>
        <v>#N/A</v>
      </c>
    </row>
    <row r="482" spans="1:37" ht="20">
      <c r="A482" s="106" t="s">
        <v>3907</v>
      </c>
      <c r="B482" s="106" t="s">
        <v>1581</v>
      </c>
      <c r="C482" s="106" t="s">
        <v>6300</v>
      </c>
      <c r="D482" s="168">
        <v>2027</v>
      </c>
      <c r="E482" s="168">
        <v>1</v>
      </c>
      <c r="F482" s="199">
        <v>0.9820800000000155</v>
      </c>
      <c r="G482" s="212" t="s">
        <v>6314</v>
      </c>
      <c r="H482" s="212" t="s">
        <v>6314</v>
      </c>
      <c r="I482" s="106" t="s">
        <v>556</v>
      </c>
      <c r="K482" s="83" t="s">
        <v>6314</v>
      </c>
      <c r="L482" s="83" t="s">
        <v>6314</v>
      </c>
      <c r="M482" s="45" t="str">
        <f>IF(
ISNA(INDEX(resources!E:E,MATCH(B482,resources!B:B,0))),"fillme",
INDEX(resources!E:E,MATCH(B482,resources!B:B,0)))</f>
        <v>CAISO_Hydro</v>
      </c>
      <c r="N482" s="45">
        <f>IF(
ISNA(INDEX(resources!J:J,MATCH(B482,resources!B:B,0))),"fillme",
INDEX(resources!J:J,MATCH(B482,resources!B:B,0)))</f>
        <v>1</v>
      </c>
      <c r="O482" s="83" t="str">
        <f>IFERROR(INDEX(resources!K:K,MATCH(B482,resources!B:B,0)),"fillme")</f>
        <v>hydro</v>
      </c>
      <c r="P482" s="89" t="str">
        <f t="shared" si="109"/>
        <v>hydro_2027_1</v>
      </c>
      <c r="Q482" s="87">
        <f>INDEX(elcc!G:G,MATCH(P482,elcc!D:D,0))</f>
        <v>0.6</v>
      </c>
      <c r="R482" s="89">
        <f t="shared" si="110"/>
        <v>1</v>
      </c>
      <c r="S482" s="89" t="s">
        <v>6314</v>
      </c>
      <c r="T482" s="89" t="s">
        <v>6314</v>
      </c>
      <c r="U482" s="90" t="str">
        <f t="shared" si="111"/>
        <v>ok</v>
      </c>
      <c r="V482" s="63" t="str">
        <f>INDEX(resources!F:F,MATCH(B482,resources!B:B,0))</f>
        <v>physical</v>
      </c>
      <c r="W482" s="110">
        <f t="shared" si="112"/>
        <v>1</v>
      </c>
      <c r="X482" s="110">
        <f t="shared" si="113"/>
        <v>0</v>
      </c>
      <c r="Y482" s="110" t="str">
        <f t="shared" si="114"/>
        <v>COVERD_2_RCKHY1_energy_PCE40003_CONFIDENTIAL</v>
      </c>
      <c r="Z482" s="110">
        <f>IF(COUNTIFS($Y$2:Y482,Y482)=1,1,0)</f>
        <v>0</v>
      </c>
      <c r="AA482" s="110">
        <f>SUM($Z$2:Z482)*Z482</f>
        <v>0</v>
      </c>
      <c r="AB482" s="110">
        <f>COUNTIFS(resources!B:B,B482)</f>
        <v>1</v>
      </c>
      <c r="AC482" s="110">
        <f t="shared" si="115"/>
        <v>1</v>
      </c>
      <c r="AD482" s="110">
        <f t="shared" si="116"/>
        <v>1</v>
      </c>
      <c r="AE482" s="110">
        <f t="shared" si="117"/>
        <v>0</v>
      </c>
      <c r="AF482" s="110">
        <f t="shared" si="118"/>
        <v>1</v>
      </c>
      <c r="AG482" s="110">
        <f t="shared" si="119"/>
        <v>0</v>
      </c>
      <c r="AH482" s="110">
        <f t="shared" si="120"/>
        <v>0</v>
      </c>
      <c r="AI482" s="110">
        <f t="shared" si="121"/>
        <v>1</v>
      </c>
      <c r="AJ482" s="100">
        <f>ROW()</f>
        <v>482</v>
      </c>
      <c r="AK482" s="100" t="e">
        <f>INDEX('BadRows RECART'!$C$2:$C$1207,MATCH(monthly_gwh_mw!AJ482,'BadRows RECART'!$D$2:$D$1207,0))</f>
        <v>#N/A</v>
      </c>
    </row>
    <row r="483" spans="1:37" ht="20">
      <c r="A483" s="106" t="s">
        <v>3907</v>
      </c>
      <c r="B483" s="106" t="s">
        <v>1581</v>
      </c>
      <c r="C483" s="106" t="s">
        <v>6300</v>
      </c>
      <c r="D483" s="168">
        <v>2027</v>
      </c>
      <c r="E483" s="168">
        <v>2</v>
      </c>
      <c r="F483" s="199">
        <v>1.1665920000000034</v>
      </c>
      <c r="G483" s="212" t="s">
        <v>6314</v>
      </c>
      <c r="H483" s="212" t="s">
        <v>6314</v>
      </c>
      <c r="I483" s="106" t="s">
        <v>556</v>
      </c>
      <c r="K483" s="83" t="s">
        <v>6314</v>
      </c>
      <c r="L483" s="83" t="s">
        <v>6314</v>
      </c>
      <c r="M483" s="45" t="str">
        <f>IF(
ISNA(INDEX(resources!E:E,MATCH(B483,resources!B:B,0))),"fillme",
INDEX(resources!E:E,MATCH(B483,resources!B:B,0)))</f>
        <v>CAISO_Hydro</v>
      </c>
      <c r="N483" s="45">
        <f>IF(
ISNA(INDEX(resources!J:J,MATCH(B483,resources!B:B,0))),"fillme",
INDEX(resources!J:J,MATCH(B483,resources!B:B,0)))</f>
        <v>1</v>
      </c>
      <c r="O483" s="83" t="str">
        <f>IFERROR(INDEX(resources!K:K,MATCH(B483,resources!B:B,0)),"fillme")</f>
        <v>hydro</v>
      </c>
      <c r="P483" s="89" t="str">
        <f t="shared" si="109"/>
        <v>hydro_2027_2</v>
      </c>
      <c r="Q483" s="87">
        <f>INDEX(elcc!G:G,MATCH(P483,elcc!D:D,0))</f>
        <v>0.7</v>
      </c>
      <c r="R483" s="89">
        <f t="shared" si="110"/>
        <v>1</v>
      </c>
      <c r="S483" s="89" t="s">
        <v>6314</v>
      </c>
      <c r="T483" s="89" t="s">
        <v>6314</v>
      </c>
      <c r="U483" s="90" t="str">
        <f t="shared" si="111"/>
        <v>ok</v>
      </c>
      <c r="V483" s="63" t="str">
        <f>INDEX(resources!F:F,MATCH(B483,resources!B:B,0))</f>
        <v>physical</v>
      </c>
      <c r="W483" s="110">
        <f t="shared" si="112"/>
        <v>1</v>
      </c>
      <c r="X483" s="110">
        <f t="shared" si="113"/>
        <v>0</v>
      </c>
      <c r="Y483" s="110" t="str">
        <f t="shared" si="114"/>
        <v>COVERD_2_RCKHY1_energy_PCE40003_CONFIDENTIAL</v>
      </c>
      <c r="Z483" s="110">
        <f>IF(COUNTIFS($Y$2:Y483,Y483)=1,1,0)</f>
        <v>0</v>
      </c>
      <c r="AA483" s="110">
        <f>SUM($Z$2:Z483)*Z483</f>
        <v>0</v>
      </c>
      <c r="AB483" s="110">
        <f>COUNTIFS(resources!B:B,B483)</f>
        <v>1</v>
      </c>
      <c r="AC483" s="110">
        <f t="shared" si="115"/>
        <v>1</v>
      </c>
      <c r="AD483" s="110">
        <f t="shared" si="116"/>
        <v>1</v>
      </c>
      <c r="AE483" s="110">
        <f t="shared" si="117"/>
        <v>0</v>
      </c>
      <c r="AF483" s="110">
        <f t="shared" si="118"/>
        <v>1</v>
      </c>
      <c r="AG483" s="110">
        <f t="shared" si="119"/>
        <v>0</v>
      </c>
      <c r="AH483" s="110">
        <f t="shared" si="120"/>
        <v>0</v>
      </c>
      <c r="AI483" s="110">
        <f t="shared" si="121"/>
        <v>1</v>
      </c>
      <c r="AJ483" s="100">
        <f>ROW()</f>
        <v>483</v>
      </c>
      <c r="AK483" s="100" t="e">
        <f>INDEX('BadRows RECART'!$C$2:$C$1207,MATCH(monthly_gwh_mw!AJ483,'BadRows RECART'!$D$2:$D$1207,0))</f>
        <v>#N/A</v>
      </c>
    </row>
    <row r="484" spans="1:37" ht="20">
      <c r="A484" s="106" t="s">
        <v>3907</v>
      </c>
      <c r="B484" s="106" t="s">
        <v>1581</v>
      </c>
      <c r="C484" s="106" t="s">
        <v>6300</v>
      </c>
      <c r="D484" s="168">
        <v>2027</v>
      </c>
      <c r="E484" s="168">
        <v>3</v>
      </c>
      <c r="F484" s="199">
        <v>0.95678399999998132</v>
      </c>
      <c r="G484" s="212" t="s">
        <v>6314</v>
      </c>
      <c r="H484" s="212" t="s">
        <v>6314</v>
      </c>
      <c r="I484" s="106" t="s">
        <v>556</v>
      </c>
      <c r="K484" s="83" t="s">
        <v>6314</v>
      </c>
      <c r="L484" s="83" t="s">
        <v>6314</v>
      </c>
      <c r="M484" s="45" t="str">
        <f>IF(
ISNA(INDEX(resources!E:E,MATCH(B484,resources!B:B,0))),"fillme",
INDEX(resources!E:E,MATCH(B484,resources!B:B,0)))</f>
        <v>CAISO_Hydro</v>
      </c>
      <c r="N484" s="45">
        <f>IF(
ISNA(INDEX(resources!J:J,MATCH(B484,resources!B:B,0))),"fillme",
INDEX(resources!J:J,MATCH(B484,resources!B:B,0)))</f>
        <v>1</v>
      </c>
      <c r="O484" s="83" t="str">
        <f>IFERROR(INDEX(resources!K:K,MATCH(B484,resources!B:B,0)),"fillme")</f>
        <v>hydro</v>
      </c>
      <c r="P484" s="89" t="str">
        <f t="shared" si="109"/>
        <v>hydro_2027_3</v>
      </c>
      <c r="Q484" s="87">
        <f>INDEX(elcc!G:G,MATCH(P484,elcc!D:D,0))</f>
        <v>0.73</v>
      </c>
      <c r="R484" s="89">
        <f t="shared" si="110"/>
        <v>1</v>
      </c>
      <c r="S484" s="89" t="s">
        <v>6314</v>
      </c>
      <c r="T484" s="89" t="s">
        <v>6314</v>
      </c>
      <c r="U484" s="90" t="str">
        <f t="shared" si="111"/>
        <v>ok</v>
      </c>
      <c r="V484" s="63" t="str">
        <f>INDEX(resources!F:F,MATCH(B484,resources!B:B,0))</f>
        <v>physical</v>
      </c>
      <c r="W484" s="110">
        <f t="shared" si="112"/>
        <v>1</v>
      </c>
      <c r="X484" s="110">
        <f t="shared" si="113"/>
        <v>0</v>
      </c>
      <c r="Y484" s="110" t="str">
        <f t="shared" si="114"/>
        <v>COVERD_2_RCKHY1_energy_PCE40003_CONFIDENTIAL</v>
      </c>
      <c r="Z484" s="110">
        <f>IF(COUNTIFS($Y$2:Y484,Y484)=1,1,0)</f>
        <v>0</v>
      </c>
      <c r="AA484" s="110">
        <f>SUM($Z$2:Z484)*Z484</f>
        <v>0</v>
      </c>
      <c r="AB484" s="110">
        <f>COUNTIFS(resources!B:B,B484)</f>
        <v>1</v>
      </c>
      <c r="AC484" s="110">
        <f t="shared" si="115"/>
        <v>1</v>
      </c>
      <c r="AD484" s="110">
        <f t="shared" si="116"/>
        <v>1</v>
      </c>
      <c r="AE484" s="110">
        <f t="shared" si="117"/>
        <v>0</v>
      </c>
      <c r="AF484" s="110">
        <f t="shared" si="118"/>
        <v>1</v>
      </c>
      <c r="AG484" s="110">
        <f t="shared" si="119"/>
        <v>0</v>
      </c>
      <c r="AH484" s="110">
        <f t="shared" si="120"/>
        <v>0</v>
      </c>
      <c r="AI484" s="110">
        <f t="shared" si="121"/>
        <v>1</v>
      </c>
      <c r="AJ484" s="100">
        <f>ROW()</f>
        <v>484</v>
      </c>
      <c r="AK484" s="100" t="e">
        <f>INDEX('BadRows RECART'!$C$2:$C$1207,MATCH(monthly_gwh_mw!AJ484,'BadRows RECART'!$D$2:$D$1207,0))</f>
        <v>#N/A</v>
      </c>
    </row>
    <row r="485" spans="1:37" ht="20">
      <c r="A485" s="106" t="s">
        <v>3907</v>
      </c>
      <c r="B485" s="106" t="s">
        <v>1581</v>
      </c>
      <c r="C485" s="106" t="s">
        <v>6300</v>
      </c>
      <c r="D485" s="168">
        <v>2027</v>
      </c>
      <c r="E485" s="168">
        <v>4</v>
      </c>
      <c r="F485" s="199">
        <v>0.62351999999999586</v>
      </c>
      <c r="G485" s="212" t="s">
        <v>6314</v>
      </c>
      <c r="H485" s="212" t="s">
        <v>6314</v>
      </c>
      <c r="I485" s="106" t="s">
        <v>556</v>
      </c>
      <c r="K485" s="83" t="s">
        <v>6314</v>
      </c>
      <c r="L485" s="83" t="s">
        <v>6314</v>
      </c>
      <c r="M485" s="45" t="str">
        <f>IF(
ISNA(INDEX(resources!E:E,MATCH(B485,resources!B:B,0))),"fillme",
INDEX(resources!E:E,MATCH(B485,resources!B:B,0)))</f>
        <v>CAISO_Hydro</v>
      </c>
      <c r="N485" s="45">
        <f>IF(
ISNA(INDEX(resources!J:J,MATCH(B485,resources!B:B,0))),"fillme",
INDEX(resources!J:J,MATCH(B485,resources!B:B,0)))</f>
        <v>1</v>
      </c>
      <c r="O485" s="83" t="str">
        <f>IFERROR(INDEX(resources!K:K,MATCH(B485,resources!B:B,0)),"fillme")</f>
        <v>hydro</v>
      </c>
      <c r="P485" s="89" t="str">
        <f t="shared" si="109"/>
        <v>hydro_2027_4</v>
      </c>
      <c r="Q485" s="87">
        <f>INDEX(elcc!G:G,MATCH(P485,elcc!D:D,0))</f>
        <v>0.72</v>
      </c>
      <c r="R485" s="89">
        <f t="shared" si="110"/>
        <v>1</v>
      </c>
      <c r="S485" s="89" t="s">
        <v>6314</v>
      </c>
      <c r="T485" s="89" t="s">
        <v>6314</v>
      </c>
      <c r="U485" s="90" t="str">
        <f t="shared" si="111"/>
        <v>ok</v>
      </c>
      <c r="V485" s="63" t="str">
        <f>INDEX(resources!F:F,MATCH(B485,resources!B:B,0))</f>
        <v>physical</v>
      </c>
      <c r="W485" s="110">
        <f t="shared" si="112"/>
        <v>1</v>
      </c>
      <c r="X485" s="110">
        <f t="shared" si="113"/>
        <v>0</v>
      </c>
      <c r="Y485" s="110" t="str">
        <f t="shared" si="114"/>
        <v>COVERD_2_RCKHY1_energy_PCE40003_CONFIDENTIAL</v>
      </c>
      <c r="Z485" s="110">
        <f>IF(COUNTIFS($Y$2:Y485,Y485)=1,1,0)</f>
        <v>0</v>
      </c>
      <c r="AA485" s="110">
        <f>SUM($Z$2:Z485)*Z485</f>
        <v>0</v>
      </c>
      <c r="AB485" s="110">
        <f>COUNTIFS(resources!B:B,B485)</f>
        <v>1</v>
      </c>
      <c r="AC485" s="110">
        <f t="shared" si="115"/>
        <v>1</v>
      </c>
      <c r="AD485" s="110">
        <f t="shared" si="116"/>
        <v>1</v>
      </c>
      <c r="AE485" s="110">
        <f t="shared" si="117"/>
        <v>0</v>
      </c>
      <c r="AF485" s="110">
        <f t="shared" si="118"/>
        <v>1</v>
      </c>
      <c r="AG485" s="110">
        <f t="shared" si="119"/>
        <v>0</v>
      </c>
      <c r="AH485" s="110">
        <f t="shared" si="120"/>
        <v>0</v>
      </c>
      <c r="AI485" s="110">
        <f t="shared" si="121"/>
        <v>1</v>
      </c>
      <c r="AJ485" s="100">
        <f>ROW()</f>
        <v>485</v>
      </c>
      <c r="AK485" s="100" t="e">
        <f>INDEX('BadRows RECART'!$C$2:$C$1207,MATCH(monthly_gwh_mw!AJ485,'BadRows RECART'!$D$2:$D$1207,0))</f>
        <v>#N/A</v>
      </c>
    </row>
    <row r="486" spans="1:37" ht="20">
      <c r="A486" s="106" t="s">
        <v>3907</v>
      </c>
      <c r="B486" s="106" t="s">
        <v>1581</v>
      </c>
      <c r="C486" s="106" t="s">
        <v>6300</v>
      </c>
      <c r="D486" s="168">
        <v>2027</v>
      </c>
      <c r="E486" s="168">
        <v>5</v>
      </c>
      <c r="F486" s="199">
        <v>0.40473599999999738</v>
      </c>
      <c r="G486" s="212" t="s">
        <v>6314</v>
      </c>
      <c r="H486" s="212" t="s">
        <v>6314</v>
      </c>
      <c r="I486" s="106" t="s">
        <v>556</v>
      </c>
      <c r="K486" s="83" t="s">
        <v>6314</v>
      </c>
      <c r="L486" s="83" t="s">
        <v>6314</v>
      </c>
      <c r="M486" s="45" t="str">
        <f>IF(
ISNA(INDEX(resources!E:E,MATCH(B486,resources!B:B,0))),"fillme",
INDEX(resources!E:E,MATCH(B486,resources!B:B,0)))</f>
        <v>CAISO_Hydro</v>
      </c>
      <c r="N486" s="45">
        <f>IF(
ISNA(INDEX(resources!J:J,MATCH(B486,resources!B:B,0))),"fillme",
INDEX(resources!J:J,MATCH(B486,resources!B:B,0)))</f>
        <v>1</v>
      </c>
      <c r="O486" s="83" t="str">
        <f>IFERROR(INDEX(resources!K:K,MATCH(B486,resources!B:B,0)),"fillme")</f>
        <v>hydro</v>
      </c>
      <c r="P486" s="89" t="str">
        <f t="shared" si="109"/>
        <v>hydro_2027_5</v>
      </c>
      <c r="Q486" s="87">
        <f>INDEX(elcc!G:G,MATCH(P486,elcc!D:D,0))</f>
        <v>0.69</v>
      </c>
      <c r="R486" s="89">
        <f t="shared" si="110"/>
        <v>1</v>
      </c>
      <c r="S486" s="89" t="s">
        <v>6314</v>
      </c>
      <c r="T486" s="89" t="s">
        <v>6314</v>
      </c>
      <c r="U486" s="90" t="str">
        <f t="shared" si="111"/>
        <v>ok</v>
      </c>
      <c r="V486" s="63" t="str">
        <f>INDEX(resources!F:F,MATCH(B486,resources!B:B,0))</f>
        <v>physical</v>
      </c>
      <c r="W486" s="110">
        <f t="shared" si="112"/>
        <v>1</v>
      </c>
      <c r="X486" s="110">
        <f t="shared" si="113"/>
        <v>0</v>
      </c>
      <c r="Y486" s="110" t="str">
        <f t="shared" si="114"/>
        <v>COVERD_2_RCKHY1_energy_PCE40003_CONFIDENTIAL</v>
      </c>
      <c r="Z486" s="110">
        <f>IF(COUNTIFS($Y$2:Y486,Y486)=1,1,0)</f>
        <v>0</v>
      </c>
      <c r="AA486" s="110">
        <f>SUM($Z$2:Z486)*Z486</f>
        <v>0</v>
      </c>
      <c r="AB486" s="110">
        <f>COUNTIFS(resources!B:B,B486)</f>
        <v>1</v>
      </c>
      <c r="AC486" s="110">
        <f t="shared" si="115"/>
        <v>1</v>
      </c>
      <c r="AD486" s="110">
        <f t="shared" si="116"/>
        <v>1</v>
      </c>
      <c r="AE486" s="110">
        <f t="shared" si="117"/>
        <v>0</v>
      </c>
      <c r="AF486" s="110">
        <f t="shared" si="118"/>
        <v>1</v>
      </c>
      <c r="AG486" s="110">
        <f t="shared" si="119"/>
        <v>0</v>
      </c>
      <c r="AH486" s="110">
        <f t="shared" si="120"/>
        <v>0</v>
      </c>
      <c r="AI486" s="110">
        <f t="shared" si="121"/>
        <v>1</v>
      </c>
      <c r="AJ486" s="100">
        <f>ROW()</f>
        <v>486</v>
      </c>
      <c r="AK486" s="100" t="e">
        <f>INDEX('BadRows RECART'!$C$2:$C$1207,MATCH(monthly_gwh_mw!AJ486,'BadRows RECART'!$D$2:$D$1207,0))</f>
        <v>#N/A</v>
      </c>
    </row>
    <row r="487" spans="1:37" ht="20">
      <c r="A487" s="106" t="s">
        <v>3907</v>
      </c>
      <c r="B487" s="106" t="s">
        <v>1581</v>
      </c>
      <c r="C487" s="106" t="s">
        <v>6300</v>
      </c>
      <c r="D487" s="168">
        <v>2027</v>
      </c>
      <c r="E487" s="168">
        <v>6</v>
      </c>
      <c r="F487" s="199">
        <v>0.10512000000000052</v>
      </c>
      <c r="G487" s="212" t="s">
        <v>6314</v>
      </c>
      <c r="H487" s="212" t="s">
        <v>6314</v>
      </c>
      <c r="I487" s="106" t="s">
        <v>556</v>
      </c>
      <c r="K487" s="83" t="s">
        <v>6314</v>
      </c>
      <c r="L487" s="83" t="s">
        <v>6314</v>
      </c>
      <c r="M487" s="45" t="str">
        <f>IF(
ISNA(INDEX(resources!E:E,MATCH(B487,resources!B:B,0))),"fillme",
INDEX(resources!E:E,MATCH(B487,resources!B:B,0)))</f>
        <v>CAISO_Hydro</v>
      </c>
      <c r="N487" s="45">
        <f>IF(
ISNA(INDEX(resources!J:J,MATCH(B487,resources!B:B,0))),"fillme",
INDEX(resources!J:J,MATCH(B487,resources!B:B,0)))</f>
        <v>1</v>
      </c>
      <c r="O487" s="83" t="str">
        <f>IFERROR(INDEX(resources!K:K,MATCH(B487,resources!B:B,0)),"fillme")</f>
        <v>hydro</v>
      </c>
      <c r="P487" s="89" t="str">
        <f t="shared" si="109"/>
        <v>hydro_2027_6</v>
      </c>
      <c r="Q487" s="87">
        <f>INDEX(elcc!G:G,MATCH(P487,elcc!D:D,0))</f>
        <v>0.74</v>
      </c>
      <c r="R487" s="89">
        <f t="shared" si="110"/>
        <v>1</v>
      </c>
      <c r="S487" s="89" t="s">
        <v>6314</v>
      </c>
      <c r="T487" s="89" t="s">
        <v>6314</v>
      </c>
      <c r="U487" s="90" t="str">
        <f t="shared" si="111"/>
        <v>ok</v>
      </c>
      <c r="V487" s="63" t="str">
        <f>INDEX(resources!F:F,MATCH(B487,resources!B:B,0))</f>
        <v>physical</v>
      </c>
      <c r="W487" s="110">
        <f t="shared" si="112"/>
        <v>1</v>
      </c>
      <c r="X487" s="110">
        <f t="shared" si="113"/>
        <v>0</v>
      </c>
      <c r="Y487" s="110" t="str">
        <f t="shared" si="114"/>
        <v>COVERD_2_RCKHY1_energy_PCE40003_CONFIDENTIAL</v>
      </c>
      <c r="Z487" s="110">
        <f>IF(COUNTIFS($Y$2:Y487,Y487)=1,1,0)</f>
        <v>0</v>
      </c>
      <c r="AA487" s="110">
        <f>SUM($Z$2:Z487)*Z487</f>
        <v>0</v>
      </c>
      <c r="AB487" s="110">
        <f>COUNTIFS(resources!B:B,B487)</f>
        <v>1</v>
      </c>
      <c r="AC487" s="110">
        <f t="shared" si="115"/>
        <v>1</v>
      </c>
      <c r="AD487" s="110">
        <f t="shared" si="116"/>
        <v>1</v>
      </c>
      <c r="AE487" s="110">
        <f t="shared" si="117"/>
        <v>0</v>
      </c>
      <c r="AF487" s="110">
        <f t="shared" si="118"/>
        <v>1</v>
      </c>
      <c r="AG487" s="110">
        <f t="shared" si="119"/>
        <v>0</v>
      </c>
      <c r="AH487" s="110">
        <f t="shared" si="120"/>
        <v>0</v>
      </c>
      <c r="AI487" s="110">
        <f t="shared" si="121"/>
        <v>1</v>
      </c>
      <c r="AJ487" s="100">
        <f>ROW()</f>
        <v>487</v>
      </c>
      <c r="AK487" s="100" t="e">
        <f>INDEX('BadRows RECART'!$C$2:$C$1207,MATCH(monthly_gwh_mw!AJ487,'BadRows RECART'!$D$2:$D$1207,0))</f>
        <v>#N/A</v>
      </c>
    </row>
    <row r="488" spans="1:37" ht="20">
      <c r="A488" s="106" t="s">
        <v>3907</v>
      </c>
      <c r="B488" s="106" t="s">
        <v>1581</v>
      </c>
      <c r="C488" s="106" t="s">
        <v>6300</v>
      </c>
      <c r="D488" s="168">
        <v>2027</v>
      </c>
      <c r="E488" s="168">
        <v>7</v>
      </c>
      <c r="F488" s="199">
        <v>2.6784000000000273E-2</v>
      </c>
      <c r="G488" s="212" t="s">
        <v>6314</v>
      </c>
      <c r="H488" s="212" t="s">
        <v>6314</v>
      </c>
      <c r="I488" s="106" t="s">
        <v>556</v>
      </c>
      <c r="K488" s="83" t="s">
        <v>6314</v>
      </c>
      <c r="L488" s="83" t="s">
        <v>6314</v>
      </c>
      <c r="M488" s="45" t="str">
        <f>IF(
ISNA(INDEX(resources!E:E,MATCH(B488,resources!B:B,0))),"fillme",
INDEX(resources!E:E,MATCH(B488,resources!B:B,0)))</f>
        <v>CAISO_Hydro</v>
      </c>
      <c r="N488" s="45">
        <f>IF(
ISNA(INDEX(resources!J:J,MATCH(B488,resources!B:B,0))),"fillme",
INDEX(resources!J:J,MATCH(B488,resources!B:B,0)))</f>
        <v>1</v>
      </c>
      <c r="O488" s="83" t="str">
        <f>IFERROR(INDEX(resources!K:K,MATCH(B488,resources!B:B,0)),"fillme")</f>
        <v>hydro</v>
      </c>
      <c r="P488" s="89" t="str">
        <f t="shared" si="109"/>
        <v>hydro_2027_7</v>
      </c>
      <c r="Q488" s="87">
        <f>INDEX(elcc!G:G,MATCH(P488,elcc!D:D,0))</f>
        <v>0.73</v>
      </c>
      <c r="R488" s="89">
        <f t="shared" si="110"/>
        <v>1</v>
      </c>
      <c r="S488" s="89" t="s">
        <v>6314</v>
      </c>
      <c r="T488" s="89" t="s">
        <v>6314</v>
      </c>
      <c r="U488" s="90" t="str">
        <f t="shared" si="111"/>
        <v>ok</v>
      </c>
      <c r="V488" s="63" t="str">
        <f>INDEX(resources!F:F,MATCH(B488,resources!B:B,0))</f>
        <v>physical</v>
      </c>
      <c r="W488" s="110">
        <f t="shared" si="112"/>
        <v>1</v>
      </c>
      <c r="X488" s="110">
        <f t="shared" si="113"/>
        <v>0</v>
      </c>
      <c r="Y488" s="110" t="str">
        <f t="shared" si="114"/>
        <v>COVERD_2_RCKHY1_energy_PCE40003_CONFIDENTIAL</v>
      </c>
      <c r="Z488" s="110">
        <f>IF(COUNTIFS($Y$2:Y488,Y488)=1,1,0)</f>
        <v>0</v>
      </c>
      <c r="AA488" s="110">
        <f>SUM($Z$2:Z488)*Z488</f>
        <v>0</v>
      </c>
      <c r="AB488" s="110">
        <f>COUNTIFS(resources!B:B,B488)</f>
        <v>1</v>
      </c>
      <c r="AC488" s="110">
        <f t="shared" si="115"/>
        <v>1</v>
      </c>
      <c r="AD488" s="110">
        <f t="shared" si="116"/>
        <v>1</v>
      </c>
      <c r="AE488" s="110">
        <f t="shared" si="117"/>
        <v>0</v>
      </c>
      <c r="AF488" s="110">
        <f t="shared" si="118"/>
        <v>1</v>
      </c>
      <c r="AG488" s="110">
        <f t="shared" si="119"/>
        <v>0</v>
      </c>
      <c r="AH488" s="110">
        <f t="shared" si="120"/>
        <v>0</v>
      </c>
      <c r="AI488" s="110">
        <f t="shared" si="121"/>
        <v>1</v>
      </c>
      <c r="AJ488" s="100">
        <f>ROW()</f>
        <v>488</v>
      </c>
      <c r="AK488" s="100" t="e">
        <f>INDEX('BadRows RECART'!$C$2:$C$1207,MATCH(monthly_gwh_mw!AJ488,'BadRows RECART'!$D$2:$D$1207,0))</f>
        <v>#N/A</v>
      </c>
    </row>
    <row r="489" spans="1:37" ht="20">
      <c r="A489" s="106" t="s">
        <v>3907</v>
      </c>
      <c r="B489" s="106" t="s">
        <v>1581</v>
      </c>
      <c r="C489" s="106" t="s">
        <v>6300</v>
      </c>
      <c r="D489" s="168">
        <v>2027</v>
      </c>
      <c r="E489" s="168">
        <v>8</v>
      </c>
      <c r="F489" s="199">
        <v>1.4879999999998913E-3</v>
      </c>
      <c r="G489" s="212" t="s">
        <v>6314</v>
      </c>
      <c r="H489" s="212" t="s">
        <v>6314</v>
      </c>
      <c r="I489" s="106" t="s">
        <v>556</v>
      </c>
      <c r="K489" s="83" t="s">
        <v>6314</v>
      </c>
      <c r="L489" s="83" t="s">
        <v>6314</v>
      </c>
      <c r="M489" s="45" t="str">
        <f>IF(
ISNA(INDEX(resources!E:E,MATCH(B489,resources!B:B,0))),"fillme",
INDEX(resources!E:E,MATCH(B489,resources!B:B,0)))</f>
        <v>CAISO_Hydro</v>
      </c>
      <c r="N489" s="45">
        <f>IF(
ISNA(INDEX(resources!J:J,MATCH(B489,resources!B:B,0))),"fillme",
INDEX(resources!J:J,MATCH(B489,resources!B:B,0)))</f>
        <v>1</v>
      </c>
      <c r="O489" s="83" t="str">
        <f>IFERROR(INDEX(resources!K:K,MATCH(B489,resources!B:B,0)),"fillme")</f>
        <v>hydro</v>
      </c>
      <c r="P489" s="89" t="str">
        <f t="shared" si="109"/>
        <v>hydro_2027_8</v>
      </c>
      <c r="Q489" s="87">
        <f>INDEX(elcc!G:G,MATCH(P489,elcc!D:D,0))</f>
        <v>0.72</v>
      </c>
      <c r="R489" s="89">
        <f t="shared" si="110"/>
        <v>1</v>
      </c>
      <c r="S489" s="89" t="s">
        <v>6314</v>
      </c>
      <c r="T489" s="89" t="s">
        <v>6314</v>
      </c>
      <c r="U489" s="90" t="str">
        <f t="shared" si="111"/>
        <v>ok</v>
      </c>
      <c r="V489" s="63" t="str">
        <f>INDEX(resources!F:F,MATCH(B489,resources!B:B,0))</f>
        <v>physical</v>
      </c>
      <c r="W489" s="110">
        <f t="shared" si="112"/>
        <v>1</v>
      </c>
      <c r="X489" s="110">
        <f t="shared" si="113"/>
        <v>0</v>
      </c>
      <c r="Y489" s="110" t="str">
        <f t="shared" si="114"/>
        <v>COVERD_2_RCKHY1_energy_PCE40003_CONFIDENTIAL</v>
      </c>
      <c r="Z489" s="110">
        <f>IF(COUNTIFS($Y$2:Y489,Y489)=1,1,0)</f>
        <v>0</v>
      </c>
      <c r="AA489" s="110">
        <f>SUM($Z$2:Z489)*Z489</f>
        <v>0</v>
      </c>
      <c r="AB489" s="110">
        <f>COUNTIFS(resources!B:B,B489)</f>
        <v>1</v>
      </c>
      <c r="AC489" s="110">
        <f t="shared" si="115"/>
        <v>1</v>
      </c>
      <c r="AD489" s="110">
        <f t="shared" si="116"/>
        <v>1</v>
      </c>
      <c r="AE489" s="110">
        <f t="shared" si="117"/>
        <v>0</v>
      </c>
      <c r="AF489" s="110">
        <f t="shared" si="118"/>
        <v>1</v>
      </c>
      <c r="AG489" s="110">
        <f t="shared" si="119"/>
        <v>0</v>
      </c>
      <c r="AH489" s="110">
        <f t="shared" si="120"/>
        <v>0</v>
      </c>
      <c r="AI489" s="110">
        <f t="shared" si="121"/>
        <v>1</v>
      </c>
      <c r="AJ489" s="100">
        <f>ROW()</f>
        <v>489</v>
      </c>
      <c r="AK489" s="100" t="e">
        <f>INDEX('BadRows RECART'!$C$2:$C$1207,MATCH(monthly_gwh_mw!AJ489,'BadRows RECART'!$D$2:$D$1207,0))</f>
        <v>#N/A</v>
      </c>
    </row>
    <row r="490" spans="1:37" ht="20">
      <c r="A490" s="106" t="s">
        <v>3907</v>
      </c>
      <c r="B490" s="106" t="s">
        <v>1581</v>
      </c>
      <c r="C490" s="106" t="s">
        <v>6300</v>
      </c>
      <c r="D490" s="168">
        <v>2027</v>
      </c>
      <c r="E490" s="168">
        <v>9</v>
      </c>
      <c r="F490" s="199">
        <v>1.2960000000000176E-2</v>
      </c>
      <c r="G490" s="212" t="s">
        <v>6314</v>
      </c>
      <c r="H490" s="212" t="s">
        <v>6314</v>
      </c>
      <c r="I490" s="106" t="s">
        <v>556</v>
      </c>
      <c r="K490" s="83" t="s">
        <v>6314</v>
      </c>
      <c r="L490" s="83" t="s">
        <v>6314</v>
      </c>
      <c r="M490" s="45" t="str">
        <f>IF(
ISNA(INDEX(resources!E:E,MATCH(B490,resources!B:B,0))),"fillme",
INDEX(resources!E:E,MATCH(B490,resources!B:B,0)))</f>
        <v>CAISO_Hydro</v>
      </c>
      <c r="N490" s="45">
        <f>IF(
ISNA(INDEX(resources!J:J,MATCH(B490,resources!B:B,0))),"fillme",
INDEX(resources!J:J,MATCH(B490,resources!B:B,0)))</f>
        <v>1</v>
      </c>
      <c r="O490" s="83" t="str">
        <f>IFERROR(INDEX(resources!K:K,MATCH(B490,resources!B:B,0)),"fillme")</f>
        <v>hydro</v>
      </c>
      <c r="P490" s="89" t="str">
        <f t="shared" si="109"/>
        <v>hydro_2027_9</v>
      </c>
      <c r="Q490" s="87">
        <f>INDEX(elcc!G:G,MATCH(P490,elcc!D:D,0))</f>
        <v>0.71</v>
      </c>
      <c r="R490" s="89">
        <f t="shared" si="110"/>
        <v>1</v>
      </c>
      <c r="S490" s="89" t="s">
        <v>6314</v>
      </c>
      <c r="T490" s="89" t="s">
        <v>6314</v>
      </c>
      <c r="U490" s="90" t="str">
        <f t="shared" si="111"/>
        <v>ok</v>
      </c>
      <c r="V490" s="63" t="str">
        <f>INDEX(resources!F:F,MATCH(B490,resources!B:B,0))</f>
        <v>physical</v>
      </c>
      <c r="W490" s="110">
        <f t="shared" si="112"/>
        <v>1</v>
      </c>
      <c r="X490" s="110">
        <f t="shared" si="113"/>
        <v>0</v>
      </c>
      <c r="Y490" s="110" t="str">
        <f t="shared" si="114"/>
        <v>COVERD_2_RCKHY1_energy_PCE40003_CONFIDENTIAL</v>
      </c>
      <c r="Z490" s="110">
        <f>IF(COUNTIFS($Y$2:Y490,Y490)=1,1,0)</f>
        <v>0</v>
      </c>
      <c r="AA490" s="110">
        <f>SUM($Z$2:Z490)*Z490</f>
        <v>0</v>
      </c>
      <c r="AB490" s="110">
        <f>COUNTIFS(resources!B:B,B490)</f>
        <v>1</v>
      </c>
      <c r="AC490" s="110">
        <f t="shared" si="115"/>
        <v>1</v>
      </c>
      <c r="AD490" s="110">
        <f t="shared" si="116"/>
        <v>1</v>
      </c>
      <c r="AE490" s="110">
        <f t="shared" si="117"/>
        <v>0</v>
      </c>
      <c r="AF490" s="110">
        <f t="shared" si="118"/>
        <v>1</v>
      </c>
      <c r="AG490" s="110">
        <f t="shared" si="119"/>
        <v>0</v>
      </c>
      <c r="AH490" s="110">
        <f t="shared" si="120"/>
        <v>0</v>
      </c>
      <c r="AI490" s="110">
        <f t="shared" si="121"/>
        <v>1</v>
      </c>
      <c r="AJ490" s="100">
        <f>ROW()</f>
        <v>490</v>
      </c>
      <c r="AK490" s="100" t="e">
        <f>INDEX('BadRows RECART'!$C$2:$C$1207,MATCH(monthly_gwh_mw!AJ490,'BadRows RECART'!$D$2:$D$1207,0))</f>
        <v>#N/A</v>
      </c>
    </row>
    <row r="491" spans="1:37" ht="20">
      <c r="A491" s="106" t="s">
        <v>3907</v>
      </c>
      <c r="B491" s="106" t="s">
        <v>1581</v>
      </c>
      <c r="C491" s="106" t="s">
        <v>6300</v>
      </c>
      <c r="D491" s="168">
        <v>2027</v>
      </c>
      <c r="E491" s="168">
        <v>10</v>
      </c>
      <c r="F491" s="199">
        <v>3.868799999999973E-2</v>
      </c>
      <c r="G491" s="212" t="s">
        <v>6314</v>
      </c>
      <c r="H491" s="212" t="s">
        <v>6314</v>
      </c>
      <c r="I491" s="106" t="s">
        <v>556</v>
      </c>
      <c r="K491" s="83" t="s">
        <v>6314</v>
      </c>
      <c r="L491" s="83" t="s">
        <v>6314</v>
      </c>
      <c r="M491" s="45" t="str">
        <f>IF(
ISNA(INDEX(resources!E:E,MATCH(B491,resources!B:B,0))),"fillme",
INDEX(resources!E:E,MATCH(B491,resources!B:B,0)))</f>
        <v>CAISO_Hydro</v>
      </c>
      <c r="N491" s="45">
        <f>IF(
ISNA(INDEX(resources!J:J,MATCH(B491,resources!B:B,0))),"fillme",
INDEX(resources!J:J,MATCH(B491,resources!B:B,0)))</f>
        <v>1</v>
      </c>
      <c r="O491" s="83" t="str">
        <f>IFERROR(INDEX(resources!K:K,MATCH(B491,resources!B:B,0)),"fillme")</f>
        <v>hydro</v>
      </c>
      <c r="P491" s="89" t="str">
        <f t="shared" si="109"/>
        <v>hydro_2027_10</v>
      </c>
      <c r="Q491" s="87">
        <f>INDEX(elcc!G:G,MATCH(P491,elcc!D:D,0))</f>
        <v>0.64</v>
      </c>
      <c r="R491" s="89">
        <f t="shared" si="110"/>
        <v>1</v>
      </c>
      <c r="S491" s="89" t="s">
        <v>6314</v>
      </c>
      <c r="T491" s="89" t="s">
        <v>6314</v>
      </c>
      <c r="U491" s="90" t="str">
        <f t="shared" si="111"/>
        <v>ok</v>
      </c>
      <c r="V491" s="63" t="str">
        <f>INDEX(resources!F:F,MATCH(B491,resources!B:B,0))</f>
        <v>physical</v>
      </c>
      <c r="W491" s="110">
        <f t="shared" si="112"/>
        <v>1</v>
      </c>
      <c r="X491" s="110">
        <f t="shared" si="113"/>
        <v>0</v>
      </c>
      <c r="Y491" s="110" t="str">
        <f t="shared" si="114"/>
        <v>COVERD_2_RCKHY1_energy_PCE40003_CONFIDENTIAL</v>
      </c>
      <c r="Z491" s="110">
        <f>IF(COUNTIFS($Y$2:Y491,Y491)=1,1,0)</f>
        <v>0</v>
      </c>
      <c r="AA491" s="110">
        <f>SUM($Z$2:Z491)*Z491</f>
        <v>0</v>
      </c>
      <c r="AB491" s="110">
        <f>COUNTIFS(resources!B:B,B491)</f>
        <v>1</v>
      </c>
      <c r="AC491" s="110">
        <f t="shared" si="115"/>
        <v>1</v>
      </c>
      <c r="AD491" s="110">
        <f t="shared" si="116"/>
        <v>1</v>
      </c>
      <c r="AE491" s="110">
        <f t="shared" si="117"/>
        <v>0</v>
      </c>
      <c r="AF491" s="110">
        <f t="shared" si="118"/>
        <v>1</v>
      </c>
      <c r="AG491" s="110">
        <f t="shared" si="119"/>
        <v>0</v>
      </c>
      <c r="AH491" s="110">
        <f t="shared" si="120"/>
        <v>0</v>
      </c>
      <c r="AI491" s="110">
        <f t="shared" si="121"/>
        <v>1</v>
      </c>
      <c r="AJ491" s="100">
        <f>ROW()</f>
        <v>491</v>
      </c>
      <c r="AK491" s="100" t="e">
        <f>INDEX('BadRows RECART'!$C$2:$C$1207,MATCH(monthly_gwh_mw!AJ491,'BadRows RECART'!$D$2:$D$1207,0))</f>
        <v>#N/A</v>
      </c>
    </row>
    <row r="492" spans="1:37" ht="20">
      <c r="A492" s="106" t="s">
        <v>3907</v>
      </c>
      <c r="B492" s="106" t="s">
        <v>1581</v>
      </c>
      <c r="C492" s="106" t="s">
        <v>6300</v>
      </c>
      <c r="D492" s="168">
        <v>2027</v>
      </c>
      <c r="E492" s="168">
        <v>11</v>
      </c>
      <c r="F492" s="199">
        <v>0.54431999999998937</v>
      </c>
      <c r="G492" s="212" t="s">
        <v>6314</v>
      </c>
      <c r="H492" s="212" t="s">
        <v>6314</v>
      </c>
      <c r="I492" s="106" t="s">
        <v>556</v>
      </c>
      <c r="K492" s="83" t="s">
        <v>6314</v>
      </c>
      <c r="L492" s="83" t="s">
        <v>6314</v>
      </c>
      <c r="M492" s="45" t="str">
        <f>IF(
ISNA(INDEX(resources!E:E,MATCH(B492,resources!B:B,0))),"fillme",
INDEX(resources!E:E,MATCH(B492,resources!B:B,0)))</f>
        <v>CAISO_Hydro</v>
      </c>
      <c r="N492" s="45">
        <f>IF(
ISNA(INDEX(resources!J:J,MATCH(B492,resources!B:B,0))),"fillme",
INDEX(resources!J:J,MATCH(B492,resources!B:B,0)))</f>
        <v>1</v>
      </c>
      <c r="O492" s="83" t="str">
        <f>IFERROR(INDEX(resources!K:K,MATCH(B492,resources!B:B,0)),"fillme")</f>
        <v>hydro</v>
      </c>
      <c r="P492" s="89" t="str">
        <f t="shared" si="109"/>
        <v>hydro_2027_11</v>
      </c>
      <c r="Q492" s="87">
        <f>INDEX(elcc!G:G,MATCH(P492,elcc!D:D,0))</f>
        <v>0.56000000000000005</v>
      </c>
      <c r="R492" s="89">
        <f t="shared" si="110"/>
        <v>1</v>
      </c>
      <c r="S492" s="89" t="s">
        <v>6314</v>
      </c>
      <c r="T492" s="89" t="s">
        <v>6314</v>
      </c>
      <c r="U492" s="90" t="str">
        <f t="shared" si="111"/>
        <v>ok</v>
      </c>
      <c r="V492" s="63" t="str">
        <f>INDEX(resources!F:F,MATCH(B492,resources!B:B,0))</f>
        <v>physical</v>
      </c>
      <c r="W492" s="110">
        <f t="shared" si="112"/>
        <v>1</v>
      </c>
      <c r="X492" s="110">
        <f t="shared" si="113"/>
        <v>0</v>
      </c>
      <c r="Y492" s="110" t="str">
        <f t="shared" si="114"/>
        <v>COVERD_2_RCKHY1_energy_PCE40003_CONFIDENTIAL</v>
      </c>
      <c r="Z492" s="110">
        <f>IF(COUNTIFS($Y$2:Y492,Y492)=1,1,0)</f>
        <v>0</v>
      </c>
      <c r="AA492" s="110">
        <f>SUM($Z$2:Z492)*Z492</f>
        <v>0</v>
      </c>
      <c r="AB492" s="110">
        <f>COUNTIFS(resources!B:B,B492)</f>
        <v>1</v>
      </c>
      <c r="AC492" s="110">
        <f t="shared" si="115"/>
        <v>1</v>
      </c>
      <c r="AD492" s="110">
        <f t="shared" si="116"/>
        <v>1</v>
      </c>
      <c r="AE492" s="110">
        <f t="shared" si="117"/>
        <v>0</v>
      </c>
      <c r="AF492" s="110">
        <f t="shared" si="118"/>
        <v>1</v>
      </c>
      <c r="AG492" s="110">
        <f t="shared" si="119"/>
        <v>0</v>
      </c>
      <c r="AH492" s="110">
        <f t="shared" si="120"/>
        <v>0</v>
      </c>
      <c r="AI492" s="110">
        <f t="shared" si="121"/>
        <v>1</v>
      </c>
      <c r="AJ492" s="100">
        <f>ROW()</f>
        <v>492</v>
      </c>
      <c r="AK492" s="100" t="e">
        <f>INDEX('BadRows RECART'!$C$2:$C$1207,MATCH(monthly_gwh_mw!AJ492,'BadRows RECART'!$D$2:$D$1207,0))</f>
        <v>#N/A</v>
      </c>
    </row>
    <row r="493" spans="1:37" ht="20">
      <c r="A493" s="106" t="s">
        <v>3907</v>
      </c>
      <c r="B493" s="106" t="s">
        <v>1581</v>
      </c>
      <c r="C493" s="106" t="s">
        <v>6300</v>
      </c>
      <c r="D493" s="168">
        <v>2027</v>
      </c>
      <c r="E493" s="168">
        <v>12</v>
      </c>
      <c r="F493" s="199">
        <v>0.7526719999999868</v>
      </c>
      <c r="G493" s="212" t="s">
        <v>6314</v>
      </c>
      <c r="H493" s="212" t="s">
        <v>6314</v>
      </c>
      <c r="I493" s="106" t="s">
        <v>556</v>
      </c>
      <c r="K493" s="83" t="s">
        <v>6314</v>
      </c>
      <c r="L493" s="83" t="s">
        <v>6314</v>
      </c>
      <c r="M493" s="45" t="str">
        <f>IF(
ISNA(INDEX(resources!E:E,MATCH(B493,resources!B:B,0))),"fillme",
INDEX(resources!E:E,MATCH(B493,resources!B:B,0)))</f>
        <v>CAISO_Hydro</v>
      </c>
      <c r="N493" s="45">
        <f>IF(
ISNA(INDEX(resources!J:J,MATCH(B493,resources!B:B,0))),"fillme",
INDEX(resources!J:J,MATCH(B493,resources!B:B,0)))</f>
        <v>1</v>
      </c>
      <c r="O493" s="83" t="str">
        <f>IFERROR(INDEX(resources!K:K,MATCH(B493,resources!B:B,0)),"fillme")</f>
        <v>hydro</v>
      </c>
      <c r="P493" s="89" t="str">
        <f t="shared" si="109"/>
        <v>hydro_2027_12</v>
      </c>
      <c r="Q493" s="87">
        <f>INDEX(elcc!G:G,MATCH(P493,elcc!D:D,0))</f>
        <v>0.64</v>
      </c>
      <c r="R493" s="89">
        <f t="shared" si="110"/>
        <v>1</v>
      </c>
      <c r="S493" s="89" t="s">
        <v>6314</v>
      </c>
      <c r="T493" s="89" t="s">
        <v>6314</v>
      </c>
      <c r="U493" s="90" t="str">
        <f t="shared" si="111"/>
        <v>ok</v>
      </c>
      <c r="V493" s="63" t="str">
        <f>INDEX(resources!F:F,MATCH(B493,resources!B:B,0))</f>
        <v>physical</v>
      </c>
      <c r="W493" s="110">
        <f t="shared" si="112"/>
        <v>1</v>
      </c>
      <c r="X493" s="110">
        <f t="shared" si="113"/>
        <v>0</v>
      </c>
      <c r="Y493" s="110" t="str">
        <f t="shared" si="114"/>
        <v>COVERD_2_RCKHY1_energy_PCE40003_CONFIDENTIAL</v>
      </c>
      <c r="Z493" s="110">
        <f>IF(COUNTIFS($Y$2:Y493,Y493)=1,1,0)</f>
        <v>0</v>
      </c>
      <c r="AA493" s="110">
        <f>SUM($Z$2:Z493)*Z493</f>
        <v>0</v>
      </c>
      <c r="AB493" s="110">
        <f>COUNTIFS(resources!B:B,B493)</f>
        <v>1</v>
      </c>
      <c r="AC493" s="110">
        <f t="shared" si="115"/>
        <v>1</v>
      </c>
      <c r="AD493" s="110">
        <f t="shared" si="116"/>
        <v>1</v>
      </c>
      <c r="AE493" s="110">
        <f t="shared" si="117"/>
        <v>0</v>
      </c>
      <c r="AF493" s="110">
        <f t="shared" si="118"/>
        <v>1</v>
      </c>
      <c r="AG493" s="110">
        <f t="shared" si="119"/>
        <v>0</v>
      </c>
      <c r="AH493" s="110">
        <f t="shared" si="120"/>
        <v>0</v>
      </c>
      <c r="AI493" s="110">
        <f t="shared" si="121"/>
        <v>1</v>
      </c>
      <c r="AJ493" s="100">
        <f>ROW()</f>
        <v>493</v>
      </c>
      <c r="AK493" s="100" t="e">
        <f>INDEX('BadRows RECART'!$C$2:$C$1207,MATCH(monthly_gwh_mw!AJ493,'BadRows RECART'!$D$2:$D$1207,0))</f>
        <v>#N/A</v>
      </c>
    </row>
    <row r="494" spans="1:37" ht="20">
      <c r="A494" s="106" t="s">
        <v>3907</v>
      </c>
      <c r="B494" s="106" t="s">
        <v>1581</v>
      </c>
      <c r="C494" s="106" t="s">
        <v>6300</v>
      </c>
      <c r="D494" s="168">
        <v>2028</v>
      </c>
      <c r="E494" s="168">
        <v>1</v>
      </c>
      <c r="F494" s="199">
        <v>0.9820800000000155</v>
      </c>
      <c r="G494" s="212" t="s">
        <v>6314</v>
      </c>
      <c r="H494" s="212" t="s">
        <v>6314</v>
      </c>
      <c r="I494" s="106" t="s">
        <v>556</v>
      </c>
      <c r="K494" s="83" t="s">
        <v>6314</v>
      </c>
      <c r="L494" s="83" t="s">
        <v>6314</v>
      </c>
      <c r="M494" s="45" t="str">
        <f>IF(
ISNA(INDEX(resources!E:E,MATCH(B494,resources!B:B,0))),"fillme",
INDEX(resources!E:E,MATCH(B494,resources!B:B,0)))</f>
        <v>CAISO_Hydro</v>
      </c>
      <c r="N494" s="45">
        <f>IF(
ISNA(INDEX(resources!J:J,MATCH(B494,resources!B:B,0))),"fillme",
INDEX(resources!J:J,MATCH(B494,resources!B:B,0)))</f>
        <v>1</v>
      </c>
      <c r="O494" s="83" t="str">
        <f>IFERROR(INDEX(resources!K:K,MATCH(B494,resources!B:B,0)),"fillme")</f>
        <v>hydro</v>
      </c>
      <c r="P494" s="89" t="str">
        <f t="shared" si="109"/>
        <v>hydro_2028_1</v>
      </c>
      <c r="Q494" s="87">
        <f>INDEX(elcc!G:G,MATCH(P494,elcc!D:D,0))</f>
        <v>0.6</v>
      </c>
      <c r="R494" s="89">
        <f t="shared" si="110"/>
        <v>1</v>
      </c>
      <c r="S494" s="89" t="s">
        <v>6314</v>
      </c>
      <c r="T494" s="89" t="s">
        <v>6314</v>
      </c>
      <c r="U494" s="90" t="str">
        <f t="shared" si="111"/>
        <v>ok</v>
      </c>
      <c r="V494" s="63" t="str">
        <f>INDEX(resources!F:F,MATCH(B494,resources!B:B,0))</f>
        <v>physical</v>
      </c>
      <c r="W494" s="110">
        <f t="shared" si="112"/>
        <v>1</v>
      </c>
      <c r="X494" s="110">
        <f t="shared" si="113"/>
        <v>0</v>
      </c>
      <c r="Y494" s="110" t="str">
        <f t="shared" si="114"/>
        <v>COVERD_2_RCKHY1_energy_PCE40003_CONFIDENTIAL</v>
      </c>
      <c r="Z494" s="110">
        <f>IF(COUNTIFS($Y$2:Y494,Y494)=1,1,0)</f>
        <v>0</v>
      </c>
      <c r="AA494" s="110">
        <f>SUM($Z$2:Z494)*Z494</f>
        <v>0</v>
      </c>
      <c r="AB494" s="110">
        <f>COUNTIFS(resources!B:B,B494)</f>
        <v>1</v>
      </c>
      <c r="AC494" s="110">
        <f t="shared" si="115"/>
        <v>1</v>
      </c>
      <c r="AD494" s="110">
        <f t="shared" si="116"/>
        <v>1</v>
      </c>
      <c r="AE494" s="110">
        <f t="shared" si="117"/>
        <v>0</v>
      </c>
      <c r="AF494" s="110">
        <f t="shared" si="118"/>
        <v>1</v>
      </c>
      <c r="AG494" s="110">
        <f t="shared" si="119"/>
        <v>0</v>
      </c>
      <c r="AH494" s="110">
        <f t="shared" si="120"/>
        <v>0</v>
      </c>
      <c r="AI494" s="110">
        <f t="shared" si="121"/>
        <v>1</v>
      </c>
      <c r="AJ494" s="100">
        <f>ROW()</f>
        <v>494</v>
      </c>
      <c r="AK494" s="100" t="e">
        <f>INDEX('BadRows RECART'!$C$2:$C$1207,MATCH(monthly_gwh_mw!AJ494,'BadRows RECART'!$D$2:$D$1207,0))</f>
        <v>#N/A</v>
      </c>
    </row>
    <row r="495" spans="1:37" ht="20">
      <c r="A495" s="106" t="s">
        <v>3907</v>
      </c>
      <c r="B495" s="106" t="s">
        <v>1581</v>
      </c>
      <c r="C495" s="106" t="s">
        <v>6300</v>
      </c>
      <c r="D495" s="168">
        <v>2028</v>
      </c>
      <c r="E495" s="168">
        <v>2</v>
      </c>
      <c r="F495" s="199">
        <v>1.1665920000000034</v>
      </c>
      <c r="G495" s="212" t="s">
        <v>6314</v>
      </c>
      <c r="H495" s="212" t="s">
        <v>6314</v>
      </c>
      <c r="I495" s="106" t="s">
        <v>556</v>
      </c>
      <c r="K495" s="83" t="s">
        <v>6314</v>
      </c>
      <c r="L495" s="83" t="s">
        <v>6314</v>
      </c>
      <c r="M495" s="45" t="str">
        <f>IF(
ISNA(INDEX(resources!E:E,MATCH(B495,resources!B:B,0))),"fillme",
INDEX(resources!E:E,MATCH(B495,resources!B:B,0)))</f>
        <v>CAISO_Hydro</v>
      </c>
      <c r="N495" s="45">
        <f>IF(
ISNA(INDEX(resources!J:J,MATCH(B495,resources!B:B,0))),"fillme",
INDEX(resources!J:J,MATCH(B495,resources!B:B,0)))</f>
        <v>1</v>
      </c>
      <c r="O495" s="83" t="str">
        <f>IFERROR(INDEX(resources!K:K,MATCH(B495,resources!B:B,0)),"fillme")</f>
        <v>hydro</v>
      </c>
      <c r="P495" s="89" t="str">
        <f t="shared" si="109"/>
        <v>hydro_2028_2</v>
      </c>
      <c r="Q495" s="87">
        <f>INDEX(elcc!G:G,MATCH(P495,elcc!D:D,0))</f>
        <v>0.7</v>
      </c>
      <c r="R495" s="89">
        <f t="shared" si="110"/>
        <v>1</v>
      </c>
      <c r="S495" s="89" t="s">
        <v>6314</v>
      </c>
      <c r="T495" s="89" t="s">
        <v>6314</v>
      </c>
      <c r="U495" s="90" t="str">
        <f t="shared" si="111"/>
        <v>ok</v>
      </c>
      <c r="V495" s="63" t="str">
        <f>INDEX(resources!F:F,MATCH(B495,resources!B:B,0))</f>
        <v>physical</v>
      </c>
      <c r="W495" s="110">
        <f t="shared" si="112"/>
        <v>1</v>
      </c>
      <c r="X495" s="110">
        <f t="shared" si="113"/>
        <v>0</v>
      </c>
      <c r="Y495" s="110" t="str">
        <f t="shared" si="114"/>
        <v>COVERD_2_RCKHY1_energy_PCE40003_CONFIDENTIAL</v>
      </c>
      <c r="Z495" s="110">
        <f>IF(COUNTIFS($Y$2:Y495,Y495)=1,1,0)</f>
        <v>0</v>
      </c>
      <c r="AA495" s="110">
        <f>SUM($Z$2:Z495)*Z495</f>
        <v>0</v>
      </c>
      <c r="AB495" s="110">
        <f>COUNTIFS(resources!B:B,B495)</f>
        <v>1</v>
      </c>
      <c r="AC495" s="110">
        <f t="shared" si="115"/>
        <v>1</v>
      </c>
      <c r="AD495" s="110">
        <f t="shared" si="116"/>
        <v>1</v>
      </c>
      <c r="AE495" s="110">
        <f t="shared" si="117"/>
        <v>0</v>
      </c>
      <c r="AF495" s="110">
        <f t="shared" si="118"/>
        <v>1</v>
      </c>
      <c r="AG495" s="110">
        <f t="shared" si="119"/>
        <v>0</v>
      </c>
      <c r="AH495" s="110">
        <f t="shared" si="120"/>
        <v>0</v>
      </c>
      <c r="AI495" s="110">
        <f t="shared" si="121"/>
        <v>1</v>
      </c>
      <c r="AJ495" s="100">
        <f>ROW()</f>
        <v>495</v>
      </c>
      <c r="AK495" s="100" t="e">
        <f>INDEX('BadRows RECART'!$C$2:$C$1207,MATCH(monthly_gwh_mw!AJ495,'BadRows RECART'!$D$2:$D$1207,0))</f>
        <v>#N/A</v>
      </c>
    </row>
    <row r="496" spans="1:37" ht="20">
      <c r="A496" s="106" t="s">
        <v>3907</v>
      </c>
      <c r="B496" s="106" t="s">
        <v>1581</v>
      </c>
      <c r="C496" s="106" t="s">
        <v>6300</v>
      </c>
      <c r="D496" s="168">
        <v>2028</v>
      </c>
      <c r="E496" s="168">
        <v>3</v>
      </c>
      <c r="F496" s="199">
        <v>0.95678399999998132</v>
      </c>
      <c r="G496" s="212" t="s">
        <v>6314</v>
      </c>
      <c r="H496" s="212" t="s">
        <v>6314</v>
      </c>
      <c r="I496" s="106" t="s">
        <v>556</v>
      </c>
      <c r="K496" s="83" t="s">
        <v>6314</v>
      </c>
      <c r="L496" s="83" t="s">
        <v>6314</v>
      </c>
      <c r="M496" s="45" t="str">
        <f>IF(
ISNA(INDEX(resources!E:E,MATCH(B496,resources!B:B,0))),"fillme",
INDEX(resources!E:E,MATCH(B496,resources!B:B,0)))</f>
        <v>CAISO_Hydro</v>
      </c>
      <c r="N496" s="45">
        <f>IF(
ISNA(INDEX(resources!J:J,MATCH(B496,resources!B:B,0))),"fillme",
INDEX(resources!J:J,MATCH(B496,resources!B:B,0)))</f>
        <v>1</v>
      </c>
      <c r="O496" s="83" t="str">
        <f>IFERROR(INDEX(resources!K:K,MATCH(B496,resources!B:B,0)),"fillme")</f>
        <v>hydro</v>
      </c>
      <c r="P496" s="89" t="str">
        <f t="shared" si="109"/>
        <v>hydro_2028_3</v>
      </c>
      <c r="Q496" s="87">
        <f>INDEX(elcc!G:G,MATCH(P496,elcc!D:D,0))</f>
        <v>0.73</v>
      </c>
      <c r="R496" s="89">
        <f t="shared" si="110"/>
        <v>1</v>
      </c>
      <c r="S496" s="89" t="s">
        <v>6314</v>
      </c>
      <c r="T496" s="89" t="s">
        <v>6314</v>
      </c>
      <c r="U496" s="90" t="str">
        <f t="shared" si="111"/>
        <v>ok</v>
      </c>
      <c r="V496" s="63" t="str">
        <f>INDEX(resources!F:F,MATCH(B496,resources!B:B,0))</f>
        <v>physical</v>
      </c>
      <c r="W496" s="110">
        <f t="shared" si="112"/>
        <v>1</v>
      </c>
      <c r="X496" s="110">
        <f t="shared" si="113"/>
        <v>0</v>
      </c>
      <c r="Y496" s="110" t="str">
        <f t="shared" si="114"/>
        <v>COVERD_2_RCKHY1_energy_PCE40003_CONFIDENTIAL</v>
      </c>
      <c r="Z496" s="110">
        <f>IF(COUNTIFS($Y$2:Y496,Y496)=1,1,0)</f>
        <v>0</v>
      </c>
      <c r="AA496" s="110">
        <f>SUM($Z$2:Z496)*Z496</f>
        <v>0</v>
      </c>
      <c r="AB496" s="110">
        <f>COUNTIFS(resources!B:B,B496)</f>
        <v>1</v>
      </c>
      <c r="AC496" s="110">
        <f t="shared" si="115"/>
        <v>1</v>
      </c>
      <c r="AD496" s="110">
        <f t="shared" si="116"/>
        <v>1</v>
      </c>
      <c r="AE496" s="110">
        <f t="shared" si="117"/>
        <v>0</v>
      </c>
      <c r="AF496" s="110">
        <f t="shared" si="118"/>
        <v>1</v>
      </c>
      <c r="AG496" s="110">
        <f t="shared" si="119"/>
        <v>0</v>
      </c>
      <c r="AH496" s="110">
        <f t="shared" si="120"/>
        <v>0</v>
      </c>
      <c r="AI496" s="110">
        <f t="shared" si="121"/>
        <v>1</v>
      </c>
      <c r="AJ496" s="100">
        <f>ROW()</f>
        <v>496</v>
      </c>
      <c r="AK496" s="100" t="e">
        <f>INDEX('BadRows RECART'!$C$2:$C$1207,MATCH(monthly_gwh_mw!AJ496,'BadRows RECART'!$D$2:$D$1207,0))</f>
        <v>#N/A</v>
      </c>
    </row>
    <row r="497" spans="1:37" ht="20">
      <c r="A497" s="106" t="s">
        <v>3907</v>
      </c>
      <c r="B497" s="106" t="s">
        <v>1581</v>
      </c>
      <c r="C497" s="106" t="s">
        <v>6300</v>
      </c>
      <c r="D497" s="168">
        <v>2028</v>
      </c>
      <c r="E497" s="168">
        <v>4</v>
      </c>
      <c r="F497" s="199">
        <v>0.62351999999999586</v>
      </c>
      <c r="G497" s="212" t="s">
        <v>6314</v>
      </c>
      <c r="H497" s="212" t="s">
        <v>6314</v>
      </c>
      <c r="I497" s="106" t="s">
        <v>556</v>
      </c>
      <c r="K497" s="83" t="s">
        <v>6314</v>
      </c>
      <c r="L497" s="83" t="s">
        <v>6314</v>
      </c>
      <c r="M497" s="45" t="str">
        <f>IF(
ISNA(INDEX(resources!E:E,MATCH(B497,resources!B:B,0))),"fillme",
INDEX(resources!E:E,MATCH(B497,resources!B:B,0)))</f>
        <v>CAISO_Hydro</v>
      </c>
      <c r="N497" s="45">
        <f>IF(
ISNA(INDEX(resources!J:J,MATCH(B497,resources!B:B,0))),"fillme",
INDEX(resources!J:J,MATCH(B497,resources!B:B,0)))</f>
        <v>1</v>
      </c>
      <c r="O497" s="83" t="str">
        <f>IFERROR(INDEX(resources!K:K,MATCH(B497,resources!B:B,0)),"fillme")</f>
        <v>hydro</v>
      </c>
      <c r="P497" s="89" t="str">
        <f t="shared" si="109"/>
        <v>hydro_2028_4</v>
      </c>
      <c r="Q497" s="87">
        <f>INDEX(elcc!G:G,MATCH(P497,elcc!D:D,0))</f>
        <v>0.72</v>
      </c>
      <c r="R497" s="89">
        <f t="shared" si="110"/>
        <v>1</v>
      </c>
      <c r="S497" s="89" t="s">
        <v>6314</v>
      </c>
      <c r="T497" s="89" t="s">
        <v>6314</v>
      </c>
      <c r="U497" s="90" t="str">
        <f t="shared" si="111"/>
        <v>ok</v>
      </c>
      <c r="V497" s="63" t="str">
        <f>INDEX(resources!F:F,MATCH(B497,resources!B:B,0))</f>
        <v>physical</v>
      </c>
      <c r="W497" s="110">
        <f t="shared" si="112"/>
        <v>1</v>
      </c>
      <c r="X497" s="110">
        <f t="shared" si="113"/>
        <v>0</v>
      </c>
      <c r="Y497" s="110" t="str">
        <f t="shared" si="114"/>
        <v>COVERD_2_RCKHY1_energy_PCE40003_CONFIDENTIAL</v>
      </c>
      <c r="Z497" s="110">
        <f>IF(COUNTIFS($Y$2:Y497,Y497)=1,1,0)</f>
        <v>0</v>
      </c>
      <c r="AA497" s="110">
        <f>SUM($Z$2:Z497)*Z497</f>
        <v>0</v>
      </c>
      <c r="AB497" s="110">
        <f>COUNTIFS(resources!B:B,B497)</f>
        <v>1</v>
      </c>
      <c r="AC497" s="110">
        <f t="shared" si="115"/>
        <v>1</v>
      </c>
      <c r="AD497" s="110">
        <f t="shared" si="116"/>
        <v>1</v>
      </c>
      <c r="AE497" s="110">
        <f t="shared" si="117"/>
        <v>0</v>
      </c>
      <c r="AF497" s="110">
        <f t="shared" si="118"/>
        <v>1</v>
      </c>
      <c r="AG497" s="110">
        <f t="shared" si="119"/>
        <v>0</v>
      </c>
      <c r="AH497" s="110">
        <f t="shared" si="120"/>
        <v>0</v>
      </c>
      <c r="AI497" s="110">
        <f t="shared" si="121"/>
        <v>1</v>
      </c>
      <c r="AJ497" s="100">
        <f>ROW()</f>
        <v>497</v>
      </c>
      <c r="AK497" s="100" t="e">
        <f>INDEX('BadRows RECART'!$C$2:$C$1207,MATCH(monthly_gwh_mw!AJ497,'BadRows RECART'!$D$2:$D$1207,0))</f>
        <v>#N/A</v>
      </c>
    </row>
    <row r="498" spans="1:37" ht="20">
      <c r="A498" s="106" t="s">
        <v>3907</v>
      </c>
      <c r="B498" s="106" t="s">
        <v>1581</v>
      </c>
      <c r="C498" s="106" t="s">
        <v>6300</v>
      </c>
      <c r="D498" s="168">
        <v>2028</v>
      </c>
      <c r="E498" s="168">
        <v>5</v>
      </c>
      <c r="F498" s="199">
        <v>0.40473599999999738</v>
      </c>
      <c r="G498" s="212" t="s">
        <v>6314</v>
      </c>
      <c r="H498" s="212" t="s">
        <v>6314</v>
      </c>
      <c r="I498" s="106" t="s">
        <v>556</v>
      </c>
      <c r="K498" s="83" t="s">
        <v>6314</v>
      </c>
      <c r="L498" s="83" t="s">
        <v>6314</v>
      </c>
      <c r="M498" s="45" t="str">
        <f>IF(
ISNA(INDEX(resources!E:E,MATCH(B498,resources!B:B,0))),"fillme",
INDEX(resources!E:E,MATCH(B498,resources!B:B,0)))</f>
        <v>CAISO_Hydro</v>
      </c>
      <c r="N498" s="45">
        <f>IF(
ISNA(INDEX(resources!J:J,MATCH(B498,resources!B:B,0))),"fillme",
INDEX(resources!J:J,MATCH(B498,resources!B:B,0)))</f>
        <v>1</v>
      </c>
      <c r="O498" s="83" t="str">
        <f>IFERROR(INDEX(resources!K:K,MATCH(B498,resources!B:B,0)),"fillme")</f>
        <v>hydro</v>
      </c>
      <c r="P498" s="89" t="str">
        <f t="shared" si="109"/>
        <v>hydro_2028_5</v>
      </c>
      <c r="Q498" s="87">
        <f>INDEX(elcc!G:G,MATCH(P498,elcc!D:D,0))</f>
        <v>0.69</v>
      </c>
      <c r="R498" s="89">
        <f t="shared" si="110"/>
        <v>1</v>
      </c>
      <c r="S498" s="89" t="s">
        <v>6314</v>
      </c>
      <c r="T498" s="89" t="s">
        <v>6314</v>
      </c>
      <c r="U498" s="90" t="str">
        <f t="shared" si="111"/>
        <v>ok</v>
      </c>
      <c r="V498" s="63" t="str">
        <f>INDEX(resources!F:F,MATCH(B498,resources!B:B,0))</f>
        <v>physical</v>
      </c>
      <c r="W498" s="110">
        <f t="shared" si="112"/>
        <v>1</v>
      </c>
      <c r="X498" s="110">
        <f t="shared" si="113"/>
        <v>0</v>
      </c>
      <c r="Y498" s="110" t="str">
        <f t="shared" si="114"/>
        <v>COVERD_2_RCKHY1_energy_PCE40003_CONFIDENTIAL</v>
      </c>
      <c r="Z498" s="110">
        <f>IF(COUNTIFS($Y$2:Y498,Y498)=1,1,0)</f>
        <v>0</v>
      </c>
      <c r="AA498" s="110">
        <f>SUM($Z$2:Z498)*Z498</f>
        <v>0</v>
      </c>
      <c r="AB498" s="110">
        <f>COUNTIFS(resources!B:B,B498)</f>
        <v>1</v>
      </c>
      <c r="AC498" s="110">
        <f t="shared" si="115"/>
        <v>1</v>
      </c>
      <c r="AD498" s="110">
        <f t="shared" si="116"/>
        <v>1</v>
      </c>
      <c r="AE498" s="110">
        <f t="shared" si="117"/>
        <v>0</v>
      </c>
      <c r="AF498" s="110">
        <f t="shared" si="118"/>
        <v>1</v>
      </c>
      <c r="AG498" s="110">
        <f t="shared" si="119"/>
        <v>0</v>
      </c>
      <c r="AH498" s="110">
        <f t="shared" si="120"/>
        <v>0</v>
      </c>
      <c r="AI498" s="110">
        <f t="shared" si="121"/>
        <v>1</v>
      </c>
      <c r="AJ498" s="100">
        <f>ROW()</f>
        <v>498</v>
      </c>
      <c r="AK498" s="100" t="e">
        <f>INDEX('BadRows RECART'!$C$2:$C$1207,MATCH(monthly_gwh_mw!AJ498,'BadRows RECART'!$D$2:$D$1207,0))</f>
        <v>#N/A</v>
      </c>
    </row>
    <row r="499" spans="1:37" ht="20">
      <c r="A499" s="106" t="s">
        <v>3907</v>
      </c>
      <c r="B499" s="106" t="s">
        <v>1581</v>
      </c>
      <c r="C499" s="106" t="s">
        <v>6300</v>
      </c>
      <c r="D499" s="168">
        <v>2028</v>
      </c>
      <c r="E499" s="168">
        <v>6</v>
      </c>
      <c r="F499" s="199">
        <v>0.10512000000000052</v>
      </c>
      <c r="G499" s="212" t="s">
        <v>6314</v>
      </c>
      <c r="H499" s="212" t="s">
        <v>6314</v>
      </c>
      <c r="I499" s="106" t="s">
        <v>556</v>
      </c>
      <c r="K499" s="83" t="s">
        <v>6314</v>
      </c>
      <c r="L499" s="83" t="s">
        <v>6314</v>
      </c>
      <c r="M499" s="45" t="str">
        <f>IF(
ISNA(INDEX(resources!E:E,MATCH(B499,resources!B:B,0))),"fillme",
INDEX(resources!E:E,MATCH(B499,resources!B:B,0)))</f>
        <v>CAISO_Hydro</v>
      </c>
      <c r="N499" s="45">
        <f>IF(
ISNA(INDEX(resources!J:J,MATCH(B499,resources!B:B,0))),"fillme",
INDEX(resources!J:J,MATCH(B499,resources!B:B,0)))</f>
        <v>1</v>
      </c>
      <c r="O499" s="83" t="str">
        <f>IFERROR(INDEX(resources!K:K,MATCH(B499,resources!B:B,0)),"fillme")</f>
        <v>hydro</v>
      </c>
      <c r="P499" s="89" t="str">
        <f t="shared" si="109"/>
        <v>hydro_2028_6</v>
      </c>
      <c r="Q499" s="87">
        <f>INDEX(elcc!G:G,MATCH(P499,elcc!D:D,0))</f>
        <v>0.74</v>
      </c>
      <c r="R499" s="89">
        <f t="shared" si="110"/>
        <v>1</v>
      </c>
      <c r="S499" s="89" t="s">
        <v>6314</v>
      </c>
      <c r="T499" s="89" t="s">
        <v>6314</v>
      </c>
      <c r="U499" s="90" t="str">
        <f t="shared" si="111"/>
        <v>ok</v>
      </c>
      <c r="V499" s="63" t="str">
        <f>INDEX(resources!F:F,MATCH(B499,resources!B:B,0))</f>
        <v>physical</v>
      </c>
      <c r="W499" s="110">
        <f t="shared" si="112"/>
        <v>1</v>
      </c>
      <c r="X499" s="110">
        <f t="shared" si="113"/>
        <v>0</v>
      </c>
      <c r="Y499" s="110" t="str">
        <f t="shared" si="114"/>
        <v>COVERD_2_RCKHY1_energy_PCE40003_CONFIDENTIAL</v>
      </c>
      <c r="Z499" s="110">
        <f>IF(COUNTIFS($Y$2:Y499,Y499)=1,1,0)</f>
        <v>0</v>
      </c>
      <c r="AA499" s="110">
        <f>SUM($Z$2:Z499)*Z499</f>
        <v>0</v>
      </c>
      <c r="AB499" s="110">
        <f>COUNTIFS(resources!B:B,B499)</f>
        <v>1</v>
      </c>
      <c r="AC499" s="110">
        <f t="shared" si="115"/>
        <v>1</v>
      </c>
      <c r="AD499" s="110">
        <f t="shared" si="116"/>
        <v>1</v>
      </c>
      <c r="AE499" s="110">
        <f t="shared" si="117"/>
        <v>0</v>
      </c>
      <c r="AF499" s="110">
        <f t="shared" si="118"/>
        <v>1</v>
      </c>
      <c r="AG499" s="110">
        <f t="shared" si="119"/>
        <v>0</v>
      </c>
      <c r="AH499" s="110">
        <f t="shared" si="120"/>
        <v>0</v>
      </c>
      <c r="AI499" s="110">
        <f t="shared" si="121"/>
        <v>1</v>
      </c>
      <c r="AJ499" s="100">
        <f>ROW()</f>
        <v>499</v>
      </c>
      <c r="AK499" s="100" t="e">
        <f>INDEX('BadRows RECART'!$C$2:$C$1207,MATCH(monthly_gwh_mw!AJ499,'BadRows RECART'!$D$2:$D$1207,0))</f>
        <v>#N/A</v>
      </c>
    </row>
    <row r="500" spans="1:37" ht="20">
      <c r="A500" s="106" t="s">
        <v>3907</v>
      </c>
      <c r="B500" s="106" t="s">
        <v>1581</v>
      </c>
      <c r="C500" s="106" t="s">
        <v>6300</v>
      </c>
      <c r="D500" s="168">
        <v>2028</v>
      </c>
      <c r="E500" s="168">
        <v>7</v>
      </c>
      <c r="F500" s="199">
        <v>2.6784000000000273E-2</v>
      </c>
      <c r="G500" s="212" t="s">
        <v>6314</v>
      </c>
      <c r="H500" s="212" t="s">
        <v>6314</v>
      </c>
      <c r="I500" s="106" t="s">
        <v>556</v>
      </c>
      <c r="K500" s="83" t="s">
        <v>6314</v>
      </c>
      <c r="L500" s="83" t="s">
        <v>6314</v>
      </c>
      <c r="M500" s="45" t="str">
        <f>IF(
ISNA(INDEX(resources!E:E,MATCH(B500,resources!B:B,0))),"fillme",
INDEX(resources!E:E,MATCH(B500,resources!B:B,0)))</f>
        <v>CAISO_Hydro</v>
      </c>
      <c r="N500" s="45">
        <f>IF(
ISNA(INDEX(resources!J:J,MATCH(B500,resources!B:B,0))),"fillme",
INDEX(resources!J:J,MATCH(B500,resources!B:B,0)))</f>
        <v>1</v>
      </c>
      <c r="O500" s="83" t="str">
        <f>IFERROR(INDEX(resources!K:K,MATCH(B500,resources!B:B,0)),"fillme")</f>
        <v>hydro</v>
      </c>
      <c r="P500" s="89" t="str">
        <f t="shared" si="109"/>
        <v>hydro_2028_7</v>
      </c>
      <c r="Q500" s="87">
        <f>INDEX(elcc!G:G,MATCH(P500,elcc!D:D,0))</f>
        <v>0.73</v>
      </c>
      <c r="R500" s="89">
        <f t="shared" si="110"/>
        <v>1</v>
      </c>
      <c r="S500" s="89" t="s">
        <v>6314</v>
      </c>
      <c r="T500" s="89" t="s">
        <v>6314</v>
      </c>
      <c r="U500" s="90" t="str">
        <f t="shared" si="111"/>
        <v>ok</v>
      </c>
      <c r="V500" s="63" t="str">
        <f>INDEX(resources!F:F,MATCH(B500,resources!B:B,0))</f>
        <v>physical</v>
      </c>
      <c r="W500" s="110">
        <f t="shared" si="112"/>
        <v>1</v>
      </c>
      <c r="X500" s="110">
        <f t="shared" si="113"/>
        <v>0</v>
      </c>
      <c r="Y500" s="110" t="str">
        <f t="shared" si="114"/>
        <v>COVERD_2_RCKHY1_energy_PCE40003_CONFIDENTIAL</v>
      </c>
      <c r="Z500" s="110">
        <f>IF(COUNTIFS($Y$2:Y500,Y500)=1,1,0)</f>
        <v>0</v>
      </c>
      <c r="AA500" s="110">
        <f>SUM($Z$2:Z500)*Z500</f>
        <v>0</v>
      </c>
      <c r="AB500" s="110">
        <f>COUNTIFS(resources!B:B,B500)</f>
        <v>1</v>
      </c>
      <c r="AC500" s="110">
        <f t="shared" si="115"/>
        <v>1</v>
      </c>
      <c r="AD500" s="110">
        <f t="shared" si="116"/>
        <v>1</v>
      </c>
      <c r="AE500" s="110">
        <f t="shared" si="117"/>
        <v>0</v>
      </c>
      <c r="AF500" s="110">
        <f t="shared" si="118"/>
        <v>1</v>
      </c>
      <c r="AG500" s="110">
        <f t="shared" si="119"/>
        <v>0</v>
      </c>
      <c r="AH500" s="110">
        <f t="shared" si="120"/>
        <v>0</v>
      </c>
      <c r="AI500" s="110">
        <f t="shared" si="121"/>
        <v>1</v>
      </c>
      <c r="AJ500" s="100">
        <f>ROW()</f>
        <v>500</v>
      </c>
      <c r="AK500" s="100" t="e">
        <f>INDEX('BadRows RECART'!$C$2:$C$1207,MATCH(monthly_gwh_mw!AJ500,'BadRows RECART'!$D$2:$D$1207,0))</f>
        <v>#N/A</v>
      </c>
    </row>
    <row r="501" spans="1:37" ht="20">
      <c r="A501" s="106" t="s">
        <v>3907</v>
      </c>
      <c r="B501" s="106" t="s">
        <v>1581</v>
      </c>
      <c r="C501" s="106" t="s">
        <v>6300</v>
      </c>
      <c r="D501" s="168">
        <v>2028</v>
      </c>
      <c r="E501" s="168">
        <v>8</v>
      </c>
      <c r="F501" s="199">
        <v>1.4879999999998913E-3</v>
      </c>
      <c r="G501" s="212" t="s">
        <v>6314</v>
      </c>
      <c r="H501" s="212" t="s">
        <v>6314</v>
      </c>
      <c r="I501" s="106" t="s">
        <v>556</v>
      </c>
      <c r="K501" s="83" t="s">
        <v>6314</v>
      </c>
      <c r="L501" s="83" t="s">
        <v>6314</v>
      </c>
      <c r="M501" s="45" t="str">
        <f>IF(
ISNA(INDEX(resources!E:E,MATCH(B501,resources!B:B,0))),"fillme",
INDEX(resources!E:E,MATCH(B501,resources!B:B,0)))</f>
        <v>CAISO_Hydro</v>
      </c>
      <c r="N501" s="45">
        <f>IF(
ISNA(INDEX(resources!J:J,MATCH(B501,resources!B:B,0))),"fillme",
INDEX(resources!J:J,MATCH(B501,resources!B:B,0)))</f>
        <v>1</v>
      </c>
      <c r="O501" s="83" t="str">
        <f>IFERROR(INDEX(resources!K:K,MATCH(B501,resources!B:B,0)),"fillme")</f>
        <v>hydro</v>
      </c>
      <c r="P501" s="89" t="str">
        <f t="shared" ref="P501:P564" si="122">O501&amp;"_"&amp;D501&amp;"_"&amp;E501</f>
        <v>hydro_2028_8</v>
      </c>
      <c r="Q501" s="87">
        <f>INDEX(elcc!G:G,MATCH(P501,elcc!D:D,0))</f>
        <v>0.72</v>
      </c>
      <c r="R501" s="89">
        <f t="shared" ref="R501:R564" si="123">IF(O501="battery",MIN(1,J501/4),1)</f>
        <v>1</v>
      </c>
      <c r="S501" s="89" t="s">
        <v>6314</v>
      </c>
      <c r="T501" s="89" t="s">
        <v>6314</v>
      </c>
      <c r="U501" s="90" t="str">
        <f t="shared" ref="U501:U564" si="124">IF(ISERROR(T501),"error in NQC data entry; please check blue and purple data entered. You need to provide either a contracted NQC value in Column G, or allow the template to calculate one using Columns H,L,Q, and R","ok")</f>
        <v>ok</v>
      </c>
      <c r="V501" s="63" t="str">
        <f>INDEX(resources!F:F,MATCH(B501,resources!B:B,0))</f>
        <v>physical</v>
      </c>
      <c r="W501" s="110">
        <f t="shared" ref="W501:W564" si="125">(F501&gt;0)*1</f>
        <v>1</v>
      </c>
      <c r="X501" s="110">
        <f t="shared" ref="X501:X564" si="126">COUNTIFS(G501:H501,"&gt;0")</f>
        <v>0</v>
      </c>
      <c r="Y501" s="110" t="str">
        <f t="shared" ref="Y501:Y564" si="127">B501&amp;"_"&amp;C501&amp;"_"&amp;K501</f>
        <v>COVERD_2_RCKHY1_energy_PCE40003_CONFIDENTIAL</v>
      </c>
      <c r="Z501" s="110">
        <f>IF(COUNTIFS($Y$2:Y501,Y501)=1,1,0)</f>
        <v>0</v>
      </c>
      <c r="AA501" s="110">
        <f>SUM($Z$2:Z501)*Z501</f>
        <v>0</v>
      </c>
      <c r="AB501" s="110">
        <f>COUNTIFS(resources!B:B,B501)</f>
        <v>1</v>
      </c>
      <c r="AC501" s="110">
        <f t="shared" ref="AC501:AC564" si="128">AND(ISNUMBER(D501),(D501&gt;2019))*1</f>
        <v>1</v>
      </c>
      <c r="AD501" s="110">
        <f t="shared" ref="AD501:AD564" si="129">AND(ISNUMBER(E501),E501&gt;=1,E501&lt;=12)*1</f>
        <v>1</v>
      </c>
      <c r="AE501" s="110">
        <f t="shared" ref="AE501:AE564" si="130">AND(COUNT(G501:H501)=1,COUNT(F501)=1)*1</f>
        <v>0</v>
      </c>
      <c r="AF501" s="110">
        <f t="shared" ref="AF501:AF564" si="131">(COUNTIFS(K501:O501,"fillme")=0)*1</f>
        <v>1</v>
      </c>
      <c r="AG501" s="110">
        <f t="shared" ref="AG501:AG564" si="132">ISNUMBER(L501)*1</f>
        <v>0</v>
      </c>
      <c r="AH501" s="110">
        <f t="shared" ref="AH501:AH564" si="133">NOT(AND(G501&gt;0,H501&gt;0))*1</f>
        <v>0</v>
      </c>
      <c r="AI501" s="110">
        <f t="shared" ref="AI501:AI564" si="134">(U501="ok")*1</f>
        <v>1</v>
      </c>
      <c r="AJ501" s="100">
        <f>ROW()</f>
        <v>501</v>
      </c>
      <c r="AK501" s="100" t="e">
        <f>INDEX('BadRows RECART'!$C$2:$C$1207,MATCH(monthly_gwh_mw!AJ501,'BadRows RECART'!$D$2:$D$1207,0))</f>
        <v>#N/A</v>
      </c>
    </row>
    <row r="502" spans="1:37" ht="20">
      <c r="A502" s="106" t="s">
        <v>3907</v>
      </c>
      <c r="B502" s="106" t="s">
        <v>1581</v>
      </c>
      <c r="C502" s="106" t="s">
        <v>6300</v>
      </c>
      <c r="D502" s="168">
        <v>2028</v>
      </c>
      <c r="E502" s="168">
        <v>9</v>
      </c>
      <c r="F502" s="199">
        <v>1.2960000000000176E-2</v>
      </c>
      <c r="G502" s="212" t="s">
        <v>6314</v>
      </c>
      <c r="H502" s="212" t="s">
        <v>6314</v>
      </c>
      <c r="I502" s="106" t="s">
        <v>556</v>
      </c>
      <c r="K502" s="83" t="s">
        <v>6314</v>
      </c>
      <c r="L502" s="83" t="s">
        <v>6314</v>
      </c>
      <c r="M502" s="45" t="str">
        <f>IF(
ISNA(INDEX(resources!E:E,MATCH(B502,resources!B:B,0))),"fillme",
INDEX(resources!E:E,MATCH(B502,resources!B:B,0)))</f>
        <v>CAISO_Hydro</v>
      </c>
      <c r="N502" s="45">
        <f>IF(
ISNA(INDEX(resources!J:J,MATCH(B502,resources!B:B,0))),"fillme",
INDEX(resources!J:J,MATCH(B502,resources!B:B,0)))</f>
        <v>1</v>
      </c>
      <c r="O502" s="83" t="str">
        <f>IFERROR(INDEX(resources!K:K,MATCH(B502,resources!B:B,0)),"fillme")</f>
        <v>hydro</v>
      </c>
      <c r="P502" s="89" t="str">
        <f t="shared" si="122"/>
        <v>hydro_2028_9</v>
      </c>
      <c r="Q502" s="87">
        <f>INDEX(elcc!G:G,MATCH(P502,elcc!D:D,0))</f>
        <v>0.71</v>
      </c>
      <c r="R502" s="89">
        <f t="shared" si="123"/>
        <v>1</v>
      </c>
      <c r="S502" s="89" t="s">
        <v>6314</v>
      </c>
      <c r="T502" s="89" t="s">
        <v>6314</v>
      </c>
      <c r="U502" s="90" t="str">
        <f t="shared" si="124"/>
        <v>ok</v>
      </c>
      <c r="V502" s="63" t="str">
        <f>INDEX(resources!F:F,MATCH(B502,resources!B:B,0))</f>
        <v>physical</v>
      </c>
      <c r="W502" s="110">
        <f t="shared" si="125"/>
        <v>1</v>
      </c>
      <c r="X502" s="110">
        <f t="shared" si="126"/>
        <v>0</v>
      </c>
      <c r="Y502" s="110" t="str">
        <f t="shared" si="127"/>
        <v>COVERD_2_RCKHY1_energy_PCE40003_CONFIDENTIAL</v>
      </c>
      <c r="Z502" s="110">
        <f>IF(COUNTIFS($Y$2:Y502,Y502)=1,1,0)</f>
        <v>0</v>
      </c>
      <c r="AA502" s="110">
        <f>SUM($Z$2:Z502)*Z502</f>
        <v>0</v>
      </c>
      <c r="AB502" s="110">
        <f>COUNTIFS(resources!B:B,B502)</f>
        <v>1</v>
      </c>
      <c r="AC502" s="110">
        <f t="shared" si="128"/>
        <v>1</v>
      </c>
      <c r="AD502" s="110">
        <f t="shared" si="129"/>
        <v>1</v>
      </c>
      <c r="AE502" s="110">
        <f t="shared" si="130"/>
        <v>0</v>
      </c>
      <c r="AF502" s="110">
        <f t="shared" si="131"/>
        <v>1</v>
      </c>
      <c r="AG502" s="110">
        <f t="shared" si="132"/>
        <v>0</v>
      </c>
      <c r="AH502" s="110">
        <f t="shared" si="133"/>
        <v>0</v>
      </c>
      <c r="AI502" s="110">
        <f t="shared" si="134"/>
        <v>1</v>
      </c>
      <c r="AJ502" s="100">
        <f>ROW()</f>
        <v>502</v>
      </c>
      <c r="AK502" s="100" t="e">
        <f>INDEX('BadRows RECART'!$C$2:$C$1207,MATCH(monthly_gwh_mw!AJ502,'BadRows RECART'!$D$2:$D$1207,0))</f>
        <v>#N/A</v>
      </c>
    </row>
    <row r="503" spans="1:37" ht="20">
      <c r="A503" s="106" t="s">
        <v>3907</v>
      </c>
      <c r="B503" s="106" t="s">
        <v>1581</v>
      </c>
      <c r="C503" s="106" t="s">
        <v>6300</v>
      </c>
      <c r="D503" s="168">
        <v>2028</v>
      </c>
      <c r="E503" s="168">
        <v>10</v>
      </c>
      <c r="F503" s="199">
        <v>3.868799999999973E-2</v>
      </c>
      <c r="G503" s="212" t="s">
        <v>6314</v>
      </c>
      <c r="H503" s="212" t="s">
        <v>6314</v>
      </c>
      <c r="I503" s="106" t="s">
        <v>556</v>
      </c>
      <c r="K503" s="83" t="s">
        <v>6314</v>
      </c>
      <c r="L503" s="83" t="s">
        <v>6314</v>
      </c>
      <c r="M503" s="45" t="str">
        <f>IF(
ISNA(INDEX(resources!E:E,MATCH(B503,resources!B:B,0))),"fillme",
INDEX(resources!E:E,MATCH(B503,resources!B:B,0)))</f>
        <v>CAISO_Hydro</v>
      </c>
      <c r="N503" s="45">
        <f>IF(
ISNA(INDEX(resources!J:J,MATCH(B503,resources!B:B,0))),"fillme",
INDEX(resources!J:J,MATCH(B503,resources!B:B,0)))</f>
        <v>1</v>
      </c>
      <c r="O503" s="83" t="str">
        <f>IFERROR(INDEX(resources!K:K,MATCH(B503,resources!B:B,0)),"fillme")</f>
        <v>hydro</v>
      </c>
      <c r="P503" s="89" t="str">
        <f t="shared" si="122"/>
        <v>hydro_2028_10</v>
      </c>
      <c r="Q503" s="87">
        <f>INDEX(elcc!G:G,MATCH(P503,elcc!D:D,0))</f>
        <v>0.64</v>
      </c>
      <c r="R503" s="89">
        <f t="shared" si="123"/>
        <v>1</v>
      </c>
      <c r="S503" s="89" t="s">
        <v>6314</v>
      </c>
      <c r="T503" s="89" t="s">
        <v>6314</v>
      </c>
      <c r="U503" s="90" t="str">
        <f t="shared" si="124"/>
        <v>ok</v>
      </c>
      <c r="V503" s="63" t="str">
        <f>INDEX(resources!F:F,MATCH(B503,resources!B:B,0))</f>
        <v>physical</v>
      </c>
      <c r="W503" s="110">
        <f t="shared" si="125"/>
        <v>1</v>
      </c>
      <c r="X503" s="110">
        <f t="shared" si="126"/>
        <v>0</v>
      </c>
      <c r="Y503" s="110" t="str">
        <f t="shared" si="127"/>
        <v>COVERD_2_RCKHY1_energy_PCE40003_CONFIDENTIAL</v>
      </c>
      <c r="Z503" s="110">
        <f>IF(COUNTIFS($Y$2:Y503,Y503)=1,1,0)</f>
        <v>0</v>
      </c>
      <c r="AA503" s="110">
        <f>SUM($Z$2:Z503)*Z503</f>
        <v>0</v>
      </c>
      <c r="AB503" s="110">
        <f>COUNTIFS(resources!B:B,B503)</f>
        <v>1</v>
      </c>
      <c r="AC503" s="110">
        <f t="shared" si="128"/>
        <v>1</v>
      </c>
      <c r="AD503" s="110">
        <f t="shared" si="129"/>
        <v>1</v>
      </c>
      <c r="AE503" s="110">
        <f t="shared" si="130"/>
        <v>0</v>
      </c>
      <c r="AF503" s="110">
        <f t="shared" si="131"/>
        <v>1</v>
      </c>
      <c r="AG503" s="110">
        <f t="shared" si="132"/>
        <v>0</v>
      </c>
      <c r="AH503" s="110">
        <f t="shared" si="133"/>
        <v>0</v>
      </c>
      <c r="AI503" s="110">
        <f t="shared" si="134"/>
        <v>1</v>
      </c>
      <c r="AJ503" s="100">
        <f>ROW()</f>
        <v>503</v>
      </c>
      <c r="AK503" s="100" t="e">
        <f>INDEX('BadRows RECART'!$C$2:$C$1207,MATCH(monthly_gwh_mw!AJ503,'BadRows RECART'!$D$2:$D$1207,0))</f>
        <v>#N/A</v>
      </c>
    </row>
    <row r="504" spans="1:37" ht="20">
      <c r="A504" s="106" t="s">
        <v>3907</v>
      </c>
      <c r="B504" s="106" t="s">
        <v>1581</v>
      </c>
      <c r="C504" s="106" t="s">
        <v>6300</v>
      </c>
      <c r="D504" s="168">
        <v>2028</v>
      </c>
      <c r="E504" s="168">
        <v>11</v>
      </c>
      <c r="F504" s="199">
        <v>0.54431999999998937</v>
      </c>
      <c r="G504" s="212" t="s">
        <v>6314</v>
      </c>
      <c r="H504" s="212" t="s">
        <v>6314</v>
      </c>
      <c r="I504" s="106" t="s">
        <v>556</v>
      </c>
      <c r="K504" s="83" t="s">
        <v>6314</v>
      </c>
      <c r="L504" s="83" t="s">
        <v>6314</v>
      </c>
      <c r="M504" s="45" t="str">
        <f>IF(
ISNA(INDEX(resources!E:E,MATCH(B504,resources!B:B,0))),"fillme",
INDEX(resources!E:E,MATCH(B504,resources!B:B,0)))</f>
        <v>CAISO_Hydro</v>
      </c>
      <c r="N504" s="45">
        <f>IF(
ISNA(INDEX(resources!J:J,MATCH(B504,resources!B:B,0))),"fillme",
INDEX(resources!J:J,MATCH(B504,resources!B:B,0)))</f>
        <v>1</v>
      </c>
      <c r="O504" s="83" t="str">
        <f>IFERROR(INDEX(resources!K:K,MATCH(B504,resources!B:B,0)),"fillme")</f>
        <v>hydro</v>
      </c>
      <c r="P504" s="89" t="str">
        <f t="shared" si="122"/>
        <v>hydro_2028_11</v>
      </c>
      <c r="Q504" s="87">
        <f>INDEX(elcc!G:G,MATCH(P504,elcc!D:D,0))</f>
        <v>0.56000000000000005</v>
      </c>
      <c r="R504" s="89">
        <f t="shared" si="123"/>
        <v>1</v>
      </c>
      <c r="S504" s="89" t="s">
        <v>6314</v>
      </c>
      <c r="T504" s="89" t="s">
        <v>6314</v>
      </c>
      <c r="U504" s="90" t="str">
        <f t="shared" si="124"/>
        <v>ok</v>
      </c>
      <c r="V504" s="63" t="str">
        <f>INDEX(resources!F:F,MATCH(B504,resources!B:B,0))</f>
        <v>physical</v>
      </c>
      <c r="W504" s="110">
        <f t="shared" si="125"/>
        <v>1</v>
      </c>
      <c r="X504" s="110">
        <f t="shared" si="126"/>
        <v>0</v>
      </c>
      <c r="Y504" s="110" t="str">
        <f t="shared" si="127"/>
        <v>COVERD_2_RCKHY1_energy_PCE40003_CONFIDENTIAL</v>
      </c>
      <c r="Z504" s="110">
        <f>IF(COUNTIFS($Y$2:Y504,Y504)=1,1,0)</f>
        <v>0</v>
      </c>
      <c r="AA504" s="110">
        <f>SUM($Z$2:Z504)*Z504</f>
        <v>0</v>
      </c>
      <c r="AB504" s="110">
        <f>COUNTIFS(resources!B:B,B504)</f>
        <v>1</v>
      </c>
      <c r="AC504" s="110">
        <f t="shared" si="128"/>
        <v>1</v>
      </c>
      <c r="AD504" s="110">
        <f t="shared" si="129"/>
        <v>1</v>
      </c>
      <c r="AE504" s="110">
        <f t="shared" si="130"/>
        <v>0</v>
      </c>
      <c r="AF504" s="110">
        <f t="shared" si="131"/>
        <v>1</v>
      </c>
      <c r="AG504" s="110">
        <f t="shared" si="132"/>
        <v>0</v>
      </c>
      <c r="AH504" s="110">
        <f t="shared" si="133"/>
        <v>0</v>
      </c>
      <c r="AI504" s="110">
        <f t="shared" si="134"/>
        <v>1</v>
      </c>
      <c r="AJ504" s="100">
        <f>ROW()</f>
        <v>504</v>
      </c>
      <c r="AK504" s="100" t="e">
        <f>INDEX('BadRows RECART'!$C$2:$C$1207,MATCH(monthly_gwh_mw!AJ504,'BadRows RECART'!$D$2:$D$1207,0))</f>
        <v>#N/A</v>
      </c>
    </row>
    <row r="505" spans="1:37" ht="20">
      <c r="A505" s="106" t="s">
        <v>3907</v>
      </c>
      <c r="B505" s="106" t="s">
        <v>1581</v>
      </c>
      <c r="C505" s="106" t="s">
        <v>6300</v>
      </c>
      <c r="D505" s="168">
        <v>2028</v>
      </c>
      <c r="E505" s="168">
        <v>12</v>
      </c>
      <c r="F505" s="199">
        <v>0.7526719999999868</v>
      </c>
      <c r="G505" s="212" t="s">
        <v>6314</v>
      </c>
      <c r="H505" s="212" t="s">
        <v>6314</v>
      </c>
      <c r="I505" s="106" t="s">
        <v>556</v>
      </c>
      <c r="K505" s="83" t="s">
        <v>6314</v>
      </c>
      <c r="L505" s="83" t="s">
        <v>6314</v>
      </c>
      <c r="M505" s="45" t="str">
        <f>IF(
ISNA(INDEX(resources!E:E,MATCH(B505,resources!B:B,0))),"fillme",
INDEX(resources!E:E,MATCH(B505,resources!B:B,0)))</f>
        <v>CAISO_Hydro</v>
      </c>
      <c r="N505" s="45">
        <f>IF(
ISNA(INDEX(resources!J:J,MATCH(B505,resources!B:B,0))),"fillme",
INDEX(resources!J:J,MATCH(B505,resources!B:B,0)))</f>
        <v>1</v>
      </c>
      <c r="O505" s="83" t="str">
        <f>IFERROR(INDEX(resources!K:K,MATCH(B505,resources!B:B,0)),"fillme")</f>
        <v>hydro</v>
      </c>
      <c r="P505" s="89" t="str">
        <f t="shared" si="122"/>
        <v>hydro_2028_12</v>
      </c>
      <c r="Q505" s="87">
        <f>INDEX(elcc!G:G,MATCH(P505,elcc!D:D,0))</f>
        <v>0.64</v>
      </c>
      <c r="R505" s="89">
        <f t="shared" si="123"/>
        <v>1</v>
      </c>
      <c r="S505" s="89" t="s">
        <v>6314</v>
      </c>
      <c r="T505" s="89" t="s">
        <v>6314</v>
      </c>
      <c r="U505" s="90" t="str">
        <f t="shared" si="124"/>
        <v>ok</v>
      </c>
      <c r="V505" s="63" t="str">
        <f>INDEX(resources!F:F,MATCH(B505,resources!B:B,0))</f>
        <v>physical</v>
      </c>
      <c r="W505" s="110">
        <f t="shared" si="125"/>
        <v>1</v>
      </c>
      <c r="X505" s="110">
        <f t="shared" si="126"/>
        <v>0</v>
      </c>
      <c r="Y505" s="110" t="str">
        <f t="shared" si="127"/>
        <v>COVERD_2_RCKHY1_energy_PCE40003_CONFIDENTIAL</v>
      </c>
      <c r="Z505" s="110">
        <f>IF(COUNTIFS($Y$2:Y505,Y505)=1,1,0)</f>
        <v>0</v>
      </c>
      <c r="AA505" s="110">
        <f>SUM($Z$2:Z505)*Z505</f>
        <v>0</v>
      </c>
      <c r="AB505" s="110">
        <f>COUNTIFS(resources!B:B,B505)</f>
        <v>1</v>
      </c>
      <c r="AC505" s="110">
        <f t="shared" si="128"/>
        <v>1</v>
      </c>
      <c r="AD505" s="110">
        <f t="shared" si="129"/>
        <v>1</v>
      </c>
      <c r="AE505" s="110">
        <f t="shared" si="130"/>
        <v>0</v>
      </c>
      <c r="AF505" s="110">
        <f t="shared" si="131"/>
        <v>1</v>
      </c>
      <c r="AG505" s="110">
        <f t="shared" si="132"/>
        <v>0</v>
      </c>
      <c r="AH505" s="110">
        <f t="shared" si="133"/>
        <v>0</v>
      </c>
      <c r="AI505" s="110">
        <f t="shared" si="134"/>
        <v>1</v>
      </c>
      <c r="AJ505" s="100">
        <f>ROW()</f>
        <v>505</v>
      </c>
      <c r="AK505" s="100" t="e">
        <f>INDEX('BadRows RECART'!$C$2:$C$1207,MATCH(monthly_gwh_mw!AJ505,'BadRows RECART'!$D$2:$D$1207,0))</f>
        <v>#N/A</v>
      </c>
    </row>
    <row r="506" spans="1:37" ht="20">
      <c r="A506" s="106" t="s">
        <v>3907</v>
      </c>
      <c r="B506" s="106" t="s">
        <v>1581</v>
      </c>
      <c r="C506" s="106" t="s">
        <v>6300</v>
      </c>
      <c r="D506" s="168">
        <v>2029</v>
      </c>
      <c r="E506" s="168">
        <v>1</v>
      </c>
      <c r="F506" s="199">
        <v>0.9820800000000155</v>
      </c>
      <c r="G506" s="212" t="s">
        <v>6314</v>
      </c>
      <c r="H506" s="212" t="s">
        <v>6314</v>
      </c>
      <c r="I506" s="106" t="s">
        <v>556</v>
      </c>
      <c r="K506" s="83" t="s">
        <v>6314</v>
      </c>
      <c r="L506" s="83" t="s">
        <v>6314</v>
      </c>
      <c r="M506" s="45" t="str">
        <f>IF(
ISNA(INDEX(resources!E:E,MATCH(B506,resources!B:B,0))),"fillme",
INDEX(resources!E:E,MATCH(B506,resources!B:B,0)))</f>
        <v>CAISO_Hydro</v>
      </c>
      <c r="N506" s="45">
        <f>IF(
ISNA(INDEX(resources!J:J,MATCH(B506,resources!B:B,0))),"fillme",
INDEX(resources!J:J,MATCH(B506,resources!B:B,0)))</f>
        <v>1</v>
      </c>
      <c r="O506" s="83" t="str">
        <f>IFERROR(INDEX(resources!K:K,MATCH(B506,resources!B:B,0)),"fillme")</f>
        <v>hydro</v>
      </c>
      <c r="P506" s="89" t="str">
        <f t="shared" si="122"/>
        <v>hydro_2029_1</v>
      </c>
      <c r="Q506" s="87">
        <f>INDEX(elcc!G:G,MATCH(P506,elcc!D:D,0))</f>
        <v>0.6</v>
      </c>
      <c r="R506" s="89">
        <f t="shared" si="123"/>
        <v>1</v>
      </c>
      <c r="S506" s="89" t="s">
        <v>6314</v>
      </c>
      <c r="T506" s="89" t="s">
        <v>6314</v>
      </c>
      <c r="U506" s="90" t="str">
        <f t="shared" si="124"/>
        <v>ok</v>
      </c>
      <c r="V506" s="63" t="str">
        <f>INDEX(resources!F:F,MATCH(B506,resources!B:B,0))</f>
        <v>physical</v>
      </c>
      <c r="W506" s="110">
        <f t="shared" si="125"/>
        <v>1</v>
      </c>
      <c r="X506" s="110">
        <f t="shared" si="126"/>
        <v>0</v>
      </c>
      <c r="Y506" s="110" t="str">
        <f t="shared" si="127"/>
        <v>COVERD_2_RCKHY1_energy_PCE40003_CONFIDENTIAL</v>
      </c>
      <c r="Z506" s="110">
        <f>IF(COUNTIFS($Y$2:Y506,Y506)=1,1,0)</f>
        <v>0</v>
      </c>
      <c r="AA506" s="110">
        <f>SUM($Z$2:Z506)*Z506</f>
        <v>0</v>
      </c>
      <c r="AB506" s="110">
        <f>COUNTIFS(resources!B:B,B506)</f>
        <v>1</v>
      </c>
      <c r="AC506" s="110">
        <f t="shared" si="128"/>
        <v>1</v>
      </c>
      <c r="AD506" s="110">
        <f t="shared" si="129"/>
        <v>1</v>
      </c>
      <c r="AE506" s="110">
        <f t="shared" si="130"/>
        <v>0</v>
      </c>
      <c r="AF506" s="110">
        <f t="shared" si="131"/>
        <v>1</v>
      </c>
      <c r="AG506" s="110">
        <f t="shared" si="132"/>
        <v>0</v>
      </c>
      <c r="AH506" s="110">
        <f t="shared" si="133"/>
        <v>0</v>
      </c>
      <c r="AI506" s="110">
        <f t="shared" si="134"/>
        <v>1</v>
      </c>
      <c r="AJ506" s="100">
        <f>ROW()</f>
        <v>506</v>
      </c>
      <c r="AK506" s="100" t="e">
        <f>INDEX('BadRows RECART'!$C$2:$C$1207,MATCH(monthly_gwh_mw!AJ506,'BadRows RECART'!$D$2:$D$1207,0))</f>
        <v>#N/A</v>
      </c>
    </row>
    <row r="507" spans="1:37" ht="20">
      <c r="A507" s="106" t="s">
        <v>3907</v>
      </c>
      <c r="B507" s="106" t="s">
        <v>1581</v>
      </c>
      <c r="C507" s="106" t="s">
        <v>6300</v>
      </c>
      <c r="D507" s="168">
        <v>2029</v>
      </c>
      <c r="E507" s="168">
        <v>2</v>
      </c>
      <c r="F507" s="199">
        <v>1.1665920000000034</v>
      </c>
      <c r="G507" s="212" t="s">
        <v>6314</v>
      </c>
      <c r="H507" s="212" t="s">
        <v>6314</v>
      </c>
      <c r="I507" s="106" t="s">
        <v>556</v>
      </c>
      <c r="K507" s="83" t="s">
        <v>6314</v>
      </c>
      <c r="L507" s="83" t="s">
        <v>6314</v>
      </c>
      <c r="M507" s="45" t="str">
        <f>IF(
ISNA(INDEX(resources!E:E,MATCH(B507,resources!B:B,0))),"fillme",
INDEX(resources!E:E,MATCH(B507,resources!B:B,0)))</f>
        <v>CAISO_Hydro</v>
      </c>
      <c r="N507" s="45">
        <f>IF(
ISNA(INDEX(resources!J:J,MATCH(B507,resources!B:B,0))),"fillme",
INDEX(resources!J:J,MATCH(B507,resources!B:B,0)))</f>
        <v>1</v>
      </c>
      <c r="O507" s="83" t="str">
        <f>IFERROR(INDEX(resources!K:K,MATCH(B507,resources!B:B,0)),"fillme")</f>
        <v>hydro</v>
      </c>
      <c r="P507" s="89" t="str">
        <f t="shared" si="122"/>
        <v>hydro_2029_2</v>
      </c>
      <c r="Q507" s="87">
        <f>INDEX(elcc!G:G,MATCH(P507,elcc!D:D,0))</f>
        <v>0.7</v>
      </c>
      <c r="R507" s="89">
        <f t="shared" si="123"/>
        <v>1</v>
      </c>
      <c r="S507" s="89" t="s">
        <v>6314</v>
      </c>
      <c r="T507" s="89" t="s">
        <v>6314</v>
      </c>
      <c r="U507" s="90" t="str">
        <f t="shared" si="124"/>
        <v>ok</v>
      </c>
      <c r="V507" s="63" t="str">
        <f>INDEX(resources!F:F,MATCH(B507,resources!B:B,0))</f>
        <v>physical</v>
      </c>
      <c r="W507" s="110">
        <f t="shared" si="125"/>
        <v>1</v>
      </c>
      <c r="X507" s="110">
        <f t="shared" si="126"/>
        <v>0</v>
      </c>
      <c r="Y507" s="110" t="str">
        <f t="shared" si="127"/>
        <v>COVERD_2_RCKHY1_energy_PCE40003_CONFIDENTIAL</v>
      </c>
      <c r="Z507" s="110">
        <f>IF(COUNTIFS($Y$2:Y507,Y507)=1,1,0)</f>
        <v>0</v>
      </c>
      <c r="AA507" s="110">
        <f>SUM($Z$2:Z507)*Z507</f>
        <v>0</v>
      </c>
      <c r="AB507" s="110">
        <f>COUNTIFS(resources!B:B,B507)</f>
        <v>1</v>
      </c>
      <c r="AC507" s="110">
        <f t="shared" si="128"/>
        <v>1</v>
      </c>
      <c r="AD507" s="110">
        <f t="shared" si="129"/>
        <v>1</v>
      </c>
      <c r="AE507" s="110">
        <f t="shared" si="130"/>
        <v>0</v>
      </c>
      <c r="AF507" s="110">
        <f t="shared" si="131"/>
        <v>1</v>
      </c>
      <c r="AG507" s="110">
        <f t="shared" si="132"/>
        <v>0</v>
      </c>
      <c r="AH507" s="110">
        <f t="shared" si="133"/>
        <v>0</v>
      </c>
      <c r="AI507" s="110">
        <f t="shared" si="134"/>
        <v>1</v>
      </c>
      <c r="AJ507" s="100">
        <f>ROW()</f>
        <v>507</v>
      </c>
      <c r="AK507" s="100" t="e">
        <f>INDEX('BadRows RECART'!$C$2:$C$1207,MATCH(monthly_gwh_mw!AJ507,'BadRows RECART'!$D$2:$D$1207,0))</f>
        <v>#N/A</v>
      </c>
    </row>
    <row r="508" spans="1:37" ht="20">
      <c r="A508" s="106" t="s">
        <v>3907</v>
      </c>
      <c r="B508" s="106" t="s">
        <v>1581</v>
      </c>
      <c r="C508" s="106" t="s">
        <v>6300</v>
      </c>
      <c r="D508" s="168">
        <v>2029</v>
      </c>
      <c r="E508" s="168">
        <v>3</v>
      </c>
      <c r="F508" s="199">
        <v>0.95678399999998132</v>
      </c>
      <c r="G508" s="212" t="s">
        <v>6314</v>
      </c>
      <c r="H508" s="212" t="s">
        <v>6314</v>
      </c>
      <c r="I508" s="106" t="s">
        <v>556</v>
      </c>
      <c r="K508" s="83" t="s">
        <v>6314</v>
      </c>
      <c r="L508" s="83" t="s">
        <v>6314</v>
      </c>
      <c r="M508" s="45" t="str">
        <f>IF(
ISNA(INDEX(resources!E:E,MATCH(B508,resources!B:B,0))),"fillme",
INDEX(resources!E:E,MATCH(B508,resources!B:B,0)))</f>
        <v>CAISO_Hydro</v>
      </c>
      <c r="N508" s="45">
        <f>IF(
ISNA(INDEX(resources!J:J,MATCH(B508,resources!B:B,0))),"fillme",
INDEX(resources!J:J,MATCH(B508,resources!B:B,0)))</f>
        <v>1</v>
      </c>
      <c r="O508" s="83" t="str">
        <f>IFERROR(INDEX(resources!K:K,MATCH(B508,resources!B:B,0)),"fillme")</f>
        <v>hydro</v>
      </c>
      <c r="P508" s="89" t="str">
        <f t="shared" si="122"/>
        <v>hydro_2029_3</v>
      </c>
      <c r="Q508" s="87">
        <f>INDEX(elcc!G:G,MATCH(P508,elcc!D:D,0))</f>
        <v>0.73</v>
      </c>
      <c r="R508" s="89">
        <f t="shared" si="123"/>
        <v>1</v>
      </c>
      <c r="S508" s="89" t="s">
        <v>6314</v>
      </c>
      <c r="T508" s="89" t="s">
        <v>6314</v>
      </c>
      <c r="U508" s="90" t="str">
        <f t="shared" si="124"/>
        <v>ok</v>
      </c>
      <c r="V508" s="63" t="str">
        <f>INDEX(resources!F:F,MATCH(B508,resources!B:B,0))</f>
        <v>physical</v>
      </c>
      <c r="W508" s="110">
        <f t="shared" si="125"/>
        <v>1</v>
      </c>
      <c r="X508" s="110">
        <f t="shared" si="126"/>
        <v>0</v>
      </c>
      <c r="Y508" s="110" t="str">
        <f t="shared" si="127"/>
        <v>COVERD_2_RCKHY1_energy_PCE40003_CONFIDENTIAL</v>
      </c>
      <c r="Z508" s="110">
        <f>IF(COUNTIFS($Y$2:Y508,Y508)=1,1,0)</f>
        <v>0</v>
      </c>
      <c r="AA508" s="110">
        <f>SUM($Z$2:Z508)*Z508</f>
        <v>0</v>
      </c>
      <c r="AB508" s="110">
        <f>COUNTIFS(resources!B:B,B508)</f>
        <v>1</v>
      </c>
      <c r="AC508" s="110">
        <f t="shared" si="128"/>
        <v>1</v>
      </c>
      <c r="AD508" s="110">
        <f t="shared" si="129"/>
        <v>1</v>
      </c>
      <c r="AE508" s="110">
        <f t="shared" si="130"/>
        <v>0</v>
      </c>
      <c r="AF508" s="110">
        <f t="shared" si="131"/>
        <v>1</v>
      </c>
      <c r="AG508" s="110">
        <f t="shared" si="132"/>
        <v>0</v>
      </c>
      <c r="AH508" s="110">
        <f t="shared" si="133"/>
        <v>0</v>
      </c>
      <c r="AI508" s="110">
        <f t="shared" si="134"/>
        <v>1</v>
      </c>
      <c r="AJ508" s="100">
        <f>ROW()</f>
        <v>508</v>
      </c>
      <c r="AK508" s="100" t="e">
        <f>INDEX('BadRows RECART'!$C$2:$C$1207,MATCH(monthly_gwh_mw!AJ508,'BadRows RECART'!$D$2:$D$1207,0))</f>
        <v>#N/A</v>
      </c>
    </row>
    <row r="509" spans="1:37" ht="20">
      <c r="A509" s="106" t="s">
        <v>3907</v>
      </c>
      <c r="B509" s="106" t="s">
        <v>1581</v>
      </c>
      <c r="C509" s="106" t="s">
        <v>6300</v>
      </c>
      <c r="D509" s="168">
        <v>2029</v>
      </c>
      <c r="E509" s="168">
        <v>4</v>
      </c>
      <c r="F509" s="199">
        <v>0.62351999999999586</v>
      </c>
      <c r="G509" s="212" t="s">
        <v>6314</v>
      </c>
      <c r="H509" s="212" t="s">
        <v>6314</v>
      </c>
      <c r="I509" s="106" t="s">
        <v>556</v>
      </c>
      <c r="K509" s="83" t="s">
        <v>6314</v>
      </c>
      <c r="L509" s="83" t="s">
        <v>6314</v>
      </c>
      <c r="M509" s="45" t="str">
        <f>IF(
ISNA(INDEX(resources!E:E,MATCH(B509,resources!B:B,0))),"fillme",
INDEX(resources!E:E,MATCH(B509,resources!B:B,0)))</f>
        <v>CAISO_Hydro</v>
      </c>
      <c r="N509" s="45">
        <f>IF(
ISNA(INDEX(resources!J:J,MATCH(B509,resources!B:B,0))),"fillme",
INDEX(resources!J:J,MATCH(B509,resources!B:B,0)))</f>
        <v>1</v>
      </c>
      <c r="O509" s="83" t="str">
        <f>IFERROR(INDEX(resources!K:K,MATCH(B509,resources!B:B,0)),"fillme")</f>
        <v>hydro</v>
      </c>
      <c r="P509" s="89" t="str">
        <f t="shared" si="122"/>
        <v>hydro_2029_4</v>
      </c>
      <c r="Q509" s="87">
        <f>INDEX(elcc!G:G,MATCH(P509,elcc!D:D,0))</f>
        <v>0.72</v>
      </c>
      <c r="R509" s="89">
        <f t="shared" si="123"/>
        <v>1</v>
      </c>
      <c r="S509" s="89" t="s">
        <v>6314</v>
      </c>
      <c r="T509" s="89" t="s">
        <v>6314</v>
      </c>
      <c r="U509" s="90" t="str">
        <f t="shared" si="124"/>
        <v>ok</v>
      </c>
      <c r="V509" s="63" t="str">
        <f>INDEX(resources!F:F,MATCH(B509,resources!B:B,0))</f>
        <v>physical</v>
      </c>
      <c r="W509" s="110">
        <f t="shared" si="125"/>
        <v>1</v>
      </c>
      <c r="X509" s="110">
        <f t="shared" si="126"/>
        <v>0</v>
      </c>
      <c r="Y509" s="110" t="str">
        <f t="shared" si="127"/>
        <v>COVERD_2_RCKHY1_energy_PCE40003_CONFIDENTIAL</v>
      </c>
      <c r="Z509" s="110">
        <f>IF(COUNTIFS($Y$2:Y509,Y509)=1,1,0)</f>
        <v>0</v>
      </c>
      <c r="AA509" s="110">
        <f>SUM($Z$2:Z509)*Z509</f>
        <v>0</v>
      </c>
      <c r="AB509" s="110">
        <f>COUNTIFS(resources!B:B,B509)</f>
        <v>1</v>
      </c>
      <c r="AC509" s="110">
        <f t="shared" si="128"/>
        <v>1</v>
      </c>
      <c r="AD509" s="110">
        <f t="shared" si="129"/>
        <v>1</v>
      </c>
      <c r="AE509" s="110">
        <f t="shared" si="130"/>
        <v>0</v>
      </c>
      <c r="AF509" s="110">
        <f t="shared" si="131"/>
        <v>1</v>
      </c>
      <c r="AG509" s="110">
        <f t="shared" si="132"/>
        <v>0</v>
      </c>
      <c r="AH509" s="110">
        <f t="shared" si="133"/>
        <v>0</v>
      </c>
      <c r="AI509" s="110">
        <f t="shared" si="134"/>
        <v>1</v>
      </c>
      <c r="AJ509" s="100">
        <f>ROW()</f>
        <v>509</v>
      </c>
      <c r="AK509" s="100" t="e">
        <f>INDEX('BadRows RECART'!$C$2:$C$1207,MATCH(monthly_gwh_mw!AJ509,'BadRows RECART'!$D$2:$D$1207,0))</f>
        <v>#N/A</v>
      </c>
    </row>
    <row r="510" spans="1:37" ht="20">
      <c r="A510" s="106" t="s">
        <v>3907</v>
      </c>
      <c r="B510" s="106" t="s">
        <v>1581</v>
      </c>
      <c r="C510" s="106" t="s">
        <v>6300</v>
      </c>
      <c r="D510" s="168">
        <v>2029</v>
      </c>
      <c r="E510" s="168">
        <v>5</v>
      </c>
      <c r="F510" s="199">
        <v>0.40473599999999738</v>
      </c>
      <c r="G510" s="212" t="s">
        <v>6314</v>
      </c>
      <c r="H510" s="212" t="s">
        <v>6314</v>
      </c>
      <c r="I510" s="106" t="s">
        <v>556</v>
      </c>
      <c r="K510" s="83" t="s">
        <v>6314</v>
      </c>
      <c r="L510" s="83" t="s">
        <v>6314</v>
      </c>
      <c r="M510" s="45" t="str">
        <f>IF(
ISNA(INDEX(resources!E:E,MATCH(B510,resources!B:B,0))),"fillme",
INDEX(resources!E:E,MATCH(B510,resources!B:B,0)))</f>
        <v>CAISO_Hydro</v>
      </c>
      <c r="N510" s="45">
        <f>IF(
ISNA(INDEX(resources!J:J,MATCH(B510,resources!B:B,0))),"fillme",
INDEX(resources!J:J,MATCH(B510,resources!B:B,0)))</f>
        <v>1</v>
      </c>
      <c r="O510" s="83" t="str">
        <f>IFERROR(INDEX(resources!K:K,MATCH(B510,resources!B:B,0)),"fillme")</f>
        <v>hydro</v>
      </c>
      <c r="P510" s="89" t="str">
        <f t="shared" si="122"/>
        <v>hydro_2029_5</v>
      </c>
      <c r="Q510" s="87">
        <f>INDEX(elcc!G:G,MATCH(P510,elcc!D:D,0))</f>
        <v>0.69</v>
      </c>
      <c r="R510" s="89">
        <f t="shared" si="123"/>
        <v>1</v>
      </c>
      <c r="S510" s="89" t="s">
        <v>6314</v>
      </c>
      <c r="T510" s="89" t="s">
        <v>6314</v>
      </c>
      <c r="U510" s="90" t="str">
        <f t="shared" si="124"/>
        <v>ok</v>
      </c>
      <c r="V510" s="63" t="str">
        <f>INDEX(resources!F:F,MATCH(B510,resources!B:B,0))</f>
        <v>physical</v>
      </c>
      <c r="W510" s="110">
        <f t="shared" si="125"/>
        <v>1</v>
      </c>
      <c r="X510" s="110">
        <f t="shared" si="126"/>
        <v>0</v>
      </c>
      <c r="Y510" s="110" t="str">
        <f t="shared" si="127"/>
        <v>COVERD_2_RCKHY1_energy_PCE40003_CONFIDENTIAL</v>
      </c>
      <c r="Z510" s="110">
        <f>IF(COUNTIFS($Y$2:Y510,Y510)=1,1,0)</f>
        <v>0</v>
      </c>
      <c r="AA510" s="110">
        <f>SUM($Z$2:Z510)*Z510</f>
        <v>0</v>
      </c>
      <c r="AB510" s="110">
        <f>COUNTIFS(resources!B:B,B510)</f>
        <v>1</v>
      </c>
      <c r="AC510" s="110">
        <f t="shared" si="128"/>
        <v>1</v>
      </c>
      <c r="AD510" s="110">
        <f t="shared" si="129"/>
        <v>1</v>
      </c>
      <c r="AE510" s="110">
        <f t="shared" si="130"/>
        <v>0</v>
      </c>
      <c r="AF510" s="110">
        <f t="shared" si="131"/>
        <v>1</v>
      </c>
      <c r="AG510" s="110">
        <f t="shared" si="132"/>
        <v>0</v>
      </c>
      <c r="AH510" s="110">
        <f t="shared" si="133"/>
        <v>0</v>
      </c>
      <c r="AI510" s="110">
        <f t="shared" si="134"/>
        <v>1</v>
      </c>
      <c r="AJ510" s="100">
        <f>ROW()</f>
        <v>510</v>
      </c>
      <c r="AK510" s="100" t="e">
        <f>INDEX('BadRows RECART'!$C$2:$C$1207,MATCH(monthly_gwh_mw!AJ510,'BadRows RECART'!$D$2:$D$1207,0))</f>
        <v>#N/A</v>
      </c>
    </row>
    <row r="511" spans="1:37" ht="20">
      <c r="A511" s="106" t="s">
        <v>3907</v>
      </c>
      <c r="B511" s="106" t="s">
        <v>1581</v>
      </c>
      <c r="C511" s="106" t="s">
        <v>6300</v>
      </c>
      <c r="D511" s="168">
        <v>2029</v>
      </c>
      <c r="E511" s="168">
        <v>6</v>
      </c>
      <c r="F511" s="199">
        <v>0.10512000000000052</v>
      </c>
      <c r="G511" s="212" t="s">
        <v>6314</v>
      </c>
      <c r="H511" s="212" t="s">
        <v>6314</v>
      </c>
      <c r="I511" s="106" t="s">
        <v>556</v>
      </c>
      <c r="K511" s="83" t="s">
        <v>6314</v>
      </c>
      <c r="L511" s="83" t="s">
        <v>6314</v>
      </c>
      <c r="M511" s="45" t="str">
        <f>IF(
ISNA(INDEX(resources!E:E,MATCH(B511,resources!B:B,0))),"fillme",
INDEX(resources!E:E,MATCH(B511,resources!B:B,0)))</f>
        <v>CAISO_Hydro</v>
      </c>
      <c r="N511" s="45">
        <f>IF(
ISNA(INDEX(resources!J:J,MATCH(B511,resources!B:B,0))),"fillme",
INDEX(resources!J:J,MATCH(B511,resources!B:B,0)))</f>
        <v>1</v>
      </c>
      <c r="O511" s="83" t="str">
        <f>IFERROR(INDEX(resources!K:K,MATCH(B511,resources!B:B,0)),"fillme")</f>
        <v>hydro</v>
      </c>
      <c r="P511" s="89" t="str">
        <f t="shared" si="122"/>
        <v>hydro_2029_6</v>
      </c>
      <c r="Q511" s="87">
        <f>INDEX(elcc!G:G,MATCH(P511,elcc!D:D,0))</f>
        <v>0.74</v>
      </c>
      <c r="R511" s="89">
        <f t="shared" si="123"/>
        <v>1</v>
      </c>
      <c r="S511" s="89" t="s">
        <v>6314</v>
      </c>
      <c r="T511" s="89" t="s">
        <v>6314</v>
      </c>
      <c r="U511" s="90" t="str">
        <f t="shared" si="124"/>
        <v>ok</v>
      </c>
      <c r="V511" s="63" t="str">
        <f>INDEX(resources!F:F,MATCH(B511,resources!B:B,0))</f>
        <v>physical</v>
      </c>
      <c r="W511" s="110">
        <f t="shared" si="125"/>
        <v>1</v>
      </c>
      <c r="X511" s="110">
        <f t="shared" si="126"/>
        <v>0</v>
      </c>
      <c r="Y511" s="110" t="str">
        <f t="shared" si="127"/>
        <v>COVERD_2_RCKHY1_energy_PCE40003_CONFIDENTIAL</v>
      </c>
      <c r="Z511" s="110">
        <f>IF(COUNTIFS($Y$2:Y511,Y511)=1,1,0)</f>
        <v>0</v>
      </c>
      <c r="AA511" s="110">
        <f>SUM($Z$2:Z511)*Z511</f>
        <v>0</v>
      </c>
      <c r="AB511" s="110">
        <f>COUNTIFS(resources!B:B,B511)</f>
        <v>1</v>
      </c>
      <c r="AC511" s="110">
        <f t="shared" si="128"/>
        <v>1</v>
      </c>
      <c r="AD511" s="110">
        <f t="shared" si="129"/>
        <v>1</v>
      </c>
      <c r="AE511" s="110">
        <f t="shared" si="130"/>
        <v>0</v>
      </c>
      <c r="AF511" s="110">
        <f t="shared" si="131"/>
        <v>1</v>
      </c>
      <c r="AG511" s="110">
        <f t="shared" si="132"/>
        <v>0</v>
      </c>
      <c r="AH511" s="110">
        <f t="shared" si="133"/>
        <v>0</v>
      </c>
      <c r="AI511" s="110">
        <f t="shared" si="134"/>
        <v>1</v>
      </c>
      <c r="AJ511" s="100">
        <f>ROW()</f>
        <v>511</v>
      </c>
      <c r="AK511" s="100" t="e">
        <f>INDEX('BadRows RECART'!$C$2:$C$1207,MATCH(monthly_gwh_mw!AJ511,'BadRows RECART'!$D$2:$D$1207,0))</f>
        <v>#N/A</v>
      </c>
    </row>
    <row r="512" spans="1:37" ht="20">
      <c r="A512" s="106" t="s">
        <v>3907</v>
      </c>
      <c r="B512" s="106" t="s">
        <v>1581</v>
      </c>
      <c r="C512" s="106" t="s">
        <v>6300</v>
      </c>
      <c r="D512" s="168">
        <v>2029</v>
      </c>
      <c r="E512" s="168">
        <v>7</v>
      </c>
      <c r="F512" s="199">
        <v>2.6784000000000273E-2</v>
      </c>
      <c r="G512" s="212" t="s">
        <v>6314</v>
      </c>
      <c r="H512" s="212" t="s">
        <v>6314</v>
      </c>
      <c r="I512" s="106" t="s">
        <v>556</v>
      </c>
      <c r="K512" s="83" t="s">
        <v>6314</v>
      </c>
      <c r="L512" s="83" t="s">
        <v>6314</v>
      </c>
      <c r="M512" s="45" t="str">
        <f>IF(
ISNA(INDEX(resources!E:E,MATCH(B512,resources!B:B,0))),"fillme",
INDEX(resources!E:E,MATCH(B512,resources!B:B,0)))</f>
        <v>CAISO_Hydro</v>
      </c>
      <c r="N512" s="45">
        <f>IF(
ISNA(INDEX(resources!J:J,MATCH(B512,resources!B:B,0))),"fillme",
INDEX(resources!J:J,MATCH(B512,resources!B:B,0)))</f>
        <v>1</v>
      </c>
      <c r="O512" s="83" t="str">
        <f>IFERROR(INDEX(resources!K:K,MATCH(B512,resources!B:B,0)),"fillme")</f>
        <v>hydro</v>
      </c>
      <c r="P512" s="89" t="str">
        <f t="shared" si="122"/>
        <v>hydro_2029_7</v>
      </c>
      <c r="Q512" s="87">
        <f>INDEX(elcc!G:G,MATCH(P512,elcc!D:D,0))</f>
        <v>0.73</v>
      </c>
      <c r="R512" s="89">
        <f t="shared" si="123"/>
        <v>1</v>
      </c>
      <c r="S512" s="89" t="s">
        <v>6314</v>
      </c>
      <c r="T512" s="89" t="s">
        <v>6314</v>
      </c>
      <c r="U512" s="90" t="str">
        <f t="shared" si="124"/>
        <v>ok</v>
      </c>
      <c r="V512" s="63" t="str">
        <f>INDEX(resources!F:F,MATCH(B512,resources!B:B,0))</f>
        <v>physical</v>
      </c>
      <c r="W512" s="110">
        <f t="shared" si="125"/>
        <v>1</v>
      </c>
      <c r="X512" s="110">
        <f t="shared" si="126"/>
        <v>0</v>
      </c>
      <c r="Y512" s="110" t="str">
        <f t="shared" si="127"/>
        <v>COVERD_2_RCKHY1_energy_PCE40003_CONFIDENTIAL</v>
      </c>
      <c r="Z512" s="110">
        <f>IF(COUNTIFS($Y$2:Y512,Y512)=1,1,0)</f>
        <v>0</v>
      </c>
      <c r="AA512" s="110">
        <f>SUM($Z$2:Z512)*Z512</f>
        <v>0</v>
      </c>
      <c r="AB512" s="110">
        <f>COUNTIFS(resources!B:B,B512)</f>
        <v>1</v>
      </c>
      <c r="AC512" s="110">
        <f t="shared" si="128"/>
        <v>1</v>
      </c>
      <c r="AD512" s="110">
        <f t="shared" si="129"/>
        <v>1</v>
      </c>
      <c r="AE512" s="110">
        <f t="shared" si="130"/>
        <v>0</v>
      </c>
      <c r="AF512" s="110">
        <f t="shared" si="131"/>
        <v>1</v>
      </c>
      <c r="AG512" s="110">
        <f t="shared" si="132"/>
        <v>0</v>
      </c>
      <c r="AH512" s="110">
        <f t="shared" si="133"/>
        <v>0</v>
      </c>
      <c r="AI512" s="110">
        <f t="shared" si="134"/>
        <v>1</v>
      </c>
      <c r="AJ512" s="100">
        <f>ROW()</f>
        <v>512</v>
      </c>
      <c r="AK512" s="100" t="e">
        <f>INDEX('BadRows RECART'!$C$2:$C$1207,MATCH(monthly_gwh_mw!AJ512,'BadRows RECART'!$D$2:$D$1207,0))</f>
        <v>#N/A</v>
      </c>
    </row>
    <row r="513" spans="1:37" ht="20">
      <c r="A513" s="106" t="s">
        <v>3907</v>
      </c>
      <c r="B513" s="106" t="s">
        <v>1581</v>
      </c>
      <c r="C513" s="106" t="s">
        <v>6300</v>
      </c>
      <c r="D513" s="168">
        <v>2029</v>
      </c>
      <c r="E513" s="168">
        <v>8</v>
      </c>
      <c r="F513" s="199">
        <v>1.4879999999998913E-3</v>
      </c>
      <c r="G513" s="212" t="s">
        <v>6314</v>
      </c>
      <c r="H513" s="212" t="s">
        <v>6314</v>
      </c>
      <c r="I513" s="106" t="s">
        <v>556</v>
      </c>
      <c r="K513" s="83" t="s">
        <v>6314</v>
      </c>
      <c r="L513" s="83" t="s">
        <v>6314</v>
      </c>
      <c r="M513" s="45" t="str">
        <f>IF(
ISNA(INDEX(resources!E:E,MATCH(B513,resources!B:B,0))),"fillme",
INDEX(resources!E:E,MATCH(B513,resources!B:B,0)))</f>
        <v>CAISO_Hydro</v>
      </c>
      <c r="N513" s="45">
        <f>IF(
ISNA(INDEX(resources!J:J,MATCH(B513,resources!B:B,0))),"fillme",
INDEX(resources!J:J,MATCH(B513,resources!B:B,0)))</f>
        <v>1</v>
      </c>
      <c r="O513" s="83" t="str">
        <f>IFERROR(INDEX(resources!K:K,MATCH(B513,resources!B:B,0)),"fillme")</f>
        <v>hydro</v>
      </c>
      <c r="P513" s="89" t="str">
        <f t="shared" si="122"/>
        <v>hydro_2029_8</v>
      </c>
      <c r="Q513" s="87">
        <f>INDEX(elcc!G:G,MATCH(P513,elcc!D:D,0))</f>
        <v>0.72</v>
      </c>
      <c r="R513" s="89">
        <f t="shared" si="123"/>
        <v>1</v>
      </c>
      <c r="S513" s="89" t="s">
        <v>6314</v>
      </c>
      <c r="T513" s="89" t="s">
        <v>6314</v>
      </c>
      <c r="U513" s="90" t="str">
        <f t="shared" si="124"/>
        <v>ok</v>
      </c>
      <c r="V513" s="63" t="str">
        <f>INDEX(resources!F:F,MATCH(B513,resources!B:B,0))</f>
        <v>physical</v>
      </c>
      <c r="W513" s="110">
        <f t="shared" si="125"/>
        <v>1</v>
      </c>
      <c r="X513" s="110">
        <f t="shared" si="126"/>
        <v>0</v>
      </c>
      <c r="Y513" s="110" t="str">
        <f t="shared" si="127"/>
        <v>COVERD_2_RCKHY1_energy_PCE40003_CONFIDENTIAL</v>
      </c>
      <c r="Z513" s="110">
        <f>IF(COUNTIFS($Y$2:Y513,Y513)=1,1,0)</f>
        <v>0</v>
      </c>
      <c r="AA513" s="110">
        <f>SUM($Z$2:Z513)*Z513</f>
        <v>0</v>
      </c>
      <c r="AB513" s="110">
        <f>COUNTIFS(resources!B:B,B513)</f>
        <v>1</v>
      </c>
      <c r="AC513" s="110">
        <f t="shared" si="128"/>
        <v>1</v>
      </c>
      <c r="AD513" s="110">
        <f t="shared" si="129"/>
        <v>1</v>
      </c>
      <c r="AE513" s="110">
        <f t="shared" si="130"/>
        <v>0</v>
      </c>
      <c r="AF513" s="110">
        <f t="shared" si="131"/>
        <v>1</v>
      </c>
      <c r="AG513" s="110">
        <f t="shared" si="132"/>
        <v>0</v>
      </c>
      <c r="AH513" s="110">
        <f t="shared" si="133"/>
        <v>0</v>
      </c>
      <c r="AI513" s="110">
        <f t="shared" si="134"/>
        <v>1</v>
      </c>
      <c r="AJ513" s="100">
        <f>ROW()</f>
        <v>513</v>
      </c>
      <c r="AK513" s="100" t="e">
        <f>INDEX('BadRows RECART'!$C$2:$C$1207,MATCH(monthly_gwh_mw!AJ513,'BadRows RECART'!$D$2:$D$1207,0))</f>
        <v>#N/A</v>
      </c>
    </row>
    <row r="514" spans="1:37" ht="20">
      <c r="A514" s="106" t="s">
        <v>3907</v>
      </c>
      <c r="B514" s="106" t="s">
        <v>1581</v>
      </c>
      <c r="C514" s="106" t="s">
        <v>6300</v>
      </c>
      <c r="D514" s="168">
        <v>2029</v>
      </c>
      <c r="E514" s="168">
        <v>9</v>
      </c>
      <c r="F514" s="199">
        <v>1.2960000000000176E-2</v>
      </c>
      <c r="G514" s="212" t="s">
        <v>6314</v>
      </c>
      <c r="H514" s="212" t="s">
        <v>6314</v>
      </c>
      <c r="I514" s="106" t="s">
        <v>556</v>
      </c>
      <c r="K514" s="83" t="s">
        <v>6314</v>
      </c>
      <c r="L514" s="83" t="s">
        <v>6314</v>
      </c>
      <c r="M514" s="45" t="str">
        <f>IF(
ISNA(INDEX(resources!E:E,MATCH(B514,resources!B:B,0))),"fillme",
INDEX(resources!E:E,MATCH(B514,resources!B:B,0)))</f>
        <v>CAISO_Hydro</v>
      </c>
      <c r="N514" s="45">
        <f>IF(
ISNA(INDEX(resources!J:J,MATCH(B514,resources!B:B,0))),"fillme",
INDEX(resources!J:J,MATCH(B514,resources!B:B,0)))</f>
        <v>1</v>
      </c>
      <c r="O514" s="83" t="str">
        <f>IFERROR(INDEX(resources!K:K,MATCH(B514,resources!B:B,0)),"fillme")</f>
        <v>hydro</v>
      </c>
      <c r="P514" s="89" t="str">
        <f t="shared" si="122"/>
        <v>hydro_2029_9</v>
      </c>
      <c r="Q514" s="87">
        <f>INDEX(elcc!G:G,MATCH(P514,elcc!D:D,0))</f>
        <v>0.71</v>
      </c>
      <c r="R514" s="89">
        <f t="shared" si="123"/>
        <v>1</v>
      </c>
      <c r="S514" s="89" t="s">
        <v>6314</v>
      </c>
      <c r="T514" s="89" t="s">
        <v>6314</v>
      </c>
      <c r="U514" s="90" t="str">
        <f t="shared" si="124"/>
        <v>ok</v>
      </c>
      <c r="V514" s="63" t="str">
        <f>INDEX(resources!F:F,MATCH(B514,resources!B:B,0))</f>
        <v>physical</v>
      </c>
      <c r="W514" s="110">
        <f t="shared" si="125"/>
        <v>1</v>
      </c>
      <c r="X514" s="110">
        <f t="shared" si="126"/>
        <v>0</v>
      </c>
      <c r="Y514" s="110" t="str">
        <f t="shared" si="127"/>
        <v>COVERD_2_RCKHY1_energy_PCE40003_CONFIDENTIAL</v>
      </c>
      <c r="Z514" s="110">
        <f>IF(COUNTIFS($Y$2:Y514,Y514)=1,1,0)</f>
        <v>0</v>
      </c>
      <c r="AA514" s="110">
        <f>SUM($Z$2:Z514)*Z514</f>
        <v>0</v>
      </c>
      <c r="AB514" s="110">
        <f>COUNTIFS(resources!B:B,B514)</f>
        <v>1</v>
      </c>
      <c r="AC514" s="110">
        <f t="shared" si="128"/>
        <v>1</v>
      </c>
      <c r="AD514" s="110">
        <f t="shared" si="129"/>
        <v>1</v>
      </c>
      <c r="AE514" s="110">
        <f t="shared" si="130"/>
        <v>0</v>
      </c>
      <c r="AF514" s="110">
        <f t="shared" si="131"/>
        <v>1</v>
      </c>
      <c r="AG514" s="110">
        <f t="shared" si="132"/>
        <v>0</v>
      </c>
      <c r="AH514" s="110">
        <f t="shared" si="133"/>
        <v>0</v>
      </c>
      <c r="AI514" s="110">
        <f t="shared" si="134"/>
        <v>1</v>
      </c>
      <c r="AJ514" s="100">
        <f>ROW()</f>
        <v>514</v>
      </c>
      <c r="AK514" s="100" t="e">
        <f>INDEX('BadRows RECART'!$C$2:$C$1207,MATCH(monthly_gwh_mw!AJ514,'BadRows RECART'!$D$2:$D$1207,0))</f>
        <v>#N/A</v>
      </c>
    </row>
    <row r="515" spans="1:37" ht="20">
      <c r="A515" s="106" t="s">
        <v>3907</v>
      </c>
      <c r="B515" s="106" t="s">
        <v>1581</v>
      </c>
      <c r="C515" s="106" t="s">
        <v>6300</v>
      </c>
      <c r="D515" s="168">
        <v>2029</v>
      </c>
      <c r="E515" s="168">
        <v>10</v>
      </c>
      <c r="F515" s="199">
        <v>3.868799999999973E-2</v>
      </c>
      <c r="G515" s="212" t="s">
        <v>6314</v>
      </c>
      <c r="H515" s="212" t="s">
        <v>6314</v>
      </c>
      <c r="I515" s="106" t="s">
        <v>556</v>
      </c>
      <c r="K515" s="83" t="s">
        <v>6314</v>
      </c>
      <c r="L515" s="83" t="s">
        <v>6314</v>
      </c>
      <c r="M515" s="45" t="str">
        <f>IF(
ISNA(INDEX(resources!E:E,MATCH(B515,resources!B:B,0))),"fillme",
INDEX(resources!E:E,MATCH(B515,resources!B:B,0)))</f>
        <v>CAISO_Hydro</v>
      </c>
      <c r="N515" s="45">
        <f>IF(
ISNA(INDEX(resources!J:J,MATCH(B515,resources!B:B,0))),"fillme",
INDEX(resources!J:J,MATCH(B515,resources!B:B,0)))</f>
        <v>1</v>
      </c>
      <c r="O515" s="83" t="str">
        <f>IFERROR(INDEX(resources!K:K,MATCH(B515,resources!B:B,0)),"fillme")</f>
        <v>hydro</v>
      </c>
      <c r="P515" s="89" t="str">
        <f t="shared" si="122"/>
        <v>hydro_2029_10</v>
      </c>
      <c r="Q515" s="87">
        <f>INDEX(elcc!G:G,MATCH(P515,elcc!D:D,0))</f>
        <v>0.64</v>
      </c>
      <c r="R515" s="89">
        <f t="shared" si="123"/>
        <v>1</v>
      </c>
      <c r="S515" s="89" t="s">
        <v>6314</v>
      </c>
      <c r="T515" s="89" t="s">
        <v>6314</v>
      </c>
      <c r="U515" s="90" t="str">
        <f t="shared" si="124"/>
        <v>ok</v>
      </c>
      <c r="V515" s="63" t="str">
        <f>INDEX(resources!F:F,MATCH(B515,resources!B:B,0))</f>
        <v>physical</v>
      </c>
      <c r="W515" s="110">
        <f t="shared" si="125"/>
        <v>1</v>
      </c>
      <c r="X515" s="110">
        <f t="shared" si="126"/>
        <v>0</v>
      </c>
      <c r="Y515" s="110" t="str">
        <f t="shared" si="127"/>
        <v>COVERD_2_RCKHY1_energy_PCE40003_CONFIDENTIAL</v>
      </c>
      <c r="Z515" s="110">
        <f>IF(COUNTIFS($Y$2:Y515,Y515)=1,1,0)</f>
        <v>0</v>
      </c>
      <c r="AA515" s="110">
        <f>SUM($Z$2:Z515)*Z515</f>
        <v>0</v>
      </c>
      <c r="AB515" s="110">
        <f>COUNTIFS(resources!B:B,B515)</f>
        <v>1</v>
      </c>
      <c r="AC515" s="110">
        <f t="shared" si="128"/>
        <v>1</v>
      </c>
      <c r="AD515" s="110">
        <f t="shared" si="129"/>
        <v>1</v>
      </c>
      <c r="AE515" s="110">
        <f t="shared" si="130"/>
        <v>0</v>
      </c>
      <c r="AF515" s="110">
        <f t="shared" si="131"/>
        <v>1</v>
      </c>
      <c r="AG515" s="110">
        <f t="shared" si="132"/>
        <v>0</v>
      </c>
      <c r="AH515" s="110">
        <f t="shared" si="133"/>
        <v>0</v>
      </c>
      <c r="AI515" s="110">
        <f t="shared" si="134"/>
        <v>1</v>
      </c>
      <c r="AJ515" s="100">
        <f>ROW()</f>
        <v>515</v>
      </c>
      <c r="AK515" s="100" t="e">
        <f>INDEX('BadRows RECART'!$C$2:$C$1207,MATCH(monthly_gwh_mw!AJ515,'BadRows RECART'!$D$2:$D$1207,0))</f>
        <v>#N/A</v>
      </c>
    </row>
    <row r="516" spans="1:37" ht="20">
      <c r="A516" s="106" t="s">
        <v>3907</v>
      </c>
      <c r="B516" s="106" t="s">
        <v>1581</v>
      </c>
      <c r="C516" s="106" t="s">
        <v>6300</v>
      </c>
      <c r="D516" s="168">
        <v>2029</v>
      </c>
      <c r="E516" s="168">
        <v>11</v>
      </c>
      <c r="F516" s="199">
        <v>0.54431999999998937</v>
      </c>
      <c r="G516" s="212" t="s">
        <v>6314</v>
      </c>
      <c r="H516" s="212" t="s">
        <v>6314</v>
      </c>
      <c r="I516" s="106" t="s">
        <v>556</v>
      </c>
      <c r="K516" s="83" t="s">
        <v>6314</v>
      </c>
      <c r="L516" s="83" t="s">
        <v>6314</v>
      </c>
      <c r="M516" s="45" t="str">
        <f>IF(
ISNA(INDEX(resources!E:E,MATCH(B516,resources!B:B,0))),"fillme",
INDEX(resources!E:E,MATCH(B516,resources!B:B,0)))</f>
        <v>CAISO_Hydro</v>
      </c>
      <c r="N516" s="45">
        <f>IF(
ISNA(INDEX(resources!J:J,MATCH(B516,resources!B:B,0))),"fillme",
INDEX(resources!J:J,MATCH(B516,resources!B:B,0)))</f>
        <v>1</v>
      </c>
      <c r="O516" s="83" t="str">
        <f>IFERROR(INDEX(resources!K:K,MATCH(B516,resources!B:B,0)),"fillme")</f>
        <v>hydro</v>
      </c>
      <c r="P516" s="89" t="str">
        <f t="shared" si="122"/>
        <v>hydro_2029_11</v>
      </c>
      <c r="Q516" s="87">
        <f>INDEX(elcc!G:G,MATCH(P516,elcc!D:D,0))</f>
        <v>0.56000000000000005</v>
      </c>
      <c r="R516" s="89">
        <f t="shared" si="123"/>
        <v>1</v>
      </c>
      <c r="S516" s="89" t="s">
        <v>6314</v>
      </c>
      <c r="T516" s="89" t="s">
        <v>6314</v>
      </c>
      <c r="U516" s="90" t="str">
        <f t="shared" si="124"/>
        <v>ok</v>
      </c>
      <c r="V516" s="63" t="str">
        <f>INDEX(resources!F:F,MATCH(B516,resources!B:B,0))</f>
        <v>physical</v>
      </c>
      <c r="W516" s="110">
        <f t="shared" si="125"/>
        <v>1</v>
      </c>
      <c r="X516" s="110">
        <f t="shared" si="126"/>
        <v>0</v>
      </c>
      <c r="Y516" s="110" t="str">
        <f t="shared" si="127"/>
        <v>COVERD_2_RCKHY1_energy_PCE40003_CONFIDENTIAL</v>
      </c>
      <c r="Z516" s="110">
        <f>IF(COUNTIFS($Y$2:Y516,Y516)=1,1,0)</f>
        <v>0</v>
      </c>
      <c r="AA516" s="110">
        <f>SUM($Z$2:Z516)*Z516</f>
        <v>0</v>
      </c>
      <c r="AB516" s="110">
        <f>COUNTIFS(resources!B:B,B516)</f>
        <v>1</v>
      </c>
      <c r="AC516" s="110">
        <f t="shared" si="128"/>
        <v>1</v>
      </c>
      <c r="AD516" s="110">
        <f t="shared" si="129"/>
        <v>1</v>
      </c>
      <c r="AE516" s="110">
        <f t="shared" si="130"/>
        <v>0</v>
      </c>
      <c r="AF516" s="110">
        <f t="shared" si="131"/>
        <v>1</v>
      </c>
      <c r="AG516" s="110">
        <f t="shared" si="132"/>
        <v>0</v>
      </c>
      <c r="AH516" s="110">
        <f t="shared" si="133"/>
        <v>0</v>
      </c>
      <c r="AI516" s="110">
        <f t="shared" si="134"/>
        <v>1</v>
      </c>
      <c r="AJ516" s="100">
        <f>ROW()</f>
        <v>516</v>
      </c>
      <c r="AK516" s="100" t="e">
        <f>INDEX('BadRows RECART'!$C$2:$C$1207,MATCH(monthly_gwh_mw!AJ516,'BadRows RECART'!$D$2:$D$1207,0))</f>
        <v>#N/A</v>
      </c>
    </row>
    <row r="517" spans="1:37" ht="20">
      <c r="A517" s="106" t="s">
        <v>3907</v>
      </c>
      <c r="B517" s="106" t="s">
        <v>1581</v>
      </c>
      <c r="C517" s="106" t="s">
        <v>6300</v>
      </c>
      <c r="D517" s="168">
        <v>2029</v>
      </c>
      <c r="E517" s="168">
        <v>12</v>
      </c>
      <c r="F517" s="199">
        <v>0.7526719999999868</v>
      </c>
      <c r="G517" s="212" t="s">
        <v>6314</v>
      </c>
      <c r="H517" s="212" t="s">
        <v>6314</v>
      </c>
      <c r="I517" s="106" t="s">
        <v>556</v>
      </c>
      <c r="K517" s="83" t="s">
        <v>6314</v>
      </c>
      <c r="L517" s="83" t="s">
        <v>6314</v>
      </c>
      <c r="M517" s="45" t="str">
        <f>IF(
ISNA(INDEX(resources!E:E,MATCH(B517,resources!B:B,0))),"fillme",
INDEX(resources!E:E,MATCH(B517,resources!B:B,0)))</f>
        <v>CAISO_Hydro</v>
      </c>
      <c r="N517" s="45">
        <f>IF(
ISNA(INDEX(resources!J:J,MATCH(B517,resources!B:B,0))),"fillme",
INDEX(resources!J:J,MATCH(B517,resources!B:B,0)))</f>
        <v>1</v>
      </c>
      <c r="O517" s="83" t="str">
        <f>IFERROR(INDEX(resources!K:K,MATCH(B517,resources!B:B,0)),"fillme")</f>
        <v>hydro</v>
      </c>
      <c r="P517" s="89" t="str">
        <f t="shared" si="122"/>
        <v>hydro_2029_12</v>
      </c>
      <c r="Q517" s="87">
        <f>INDEX(elcc!G:G,MATCH(P517,elcc!D:D,0))</f>
        <v>0.64</v>
      </c>
      <c r="R517" s="89">
        <f t="shared" si="123"/>
        <v>1</v>
      </c>
      <c r="S517" s="89" t="s">
        <v>6314</v>
      </c>
      <c r="T517" s="89" t="s">
        <v>6314</v>
      </c>
      <c r="U517" s="90" t="str">
        <f t="shared" si="124"/>
        <v>ok</v>
      </c>
      <c r="V517" s="63" t="str">
        <f>INDEX(resources!F:F,MATCH(B517,resources!B:B,0))</f>
        <v>physical</v>
      </c>
      <c r="W517" s="110">
        <f t="shared" si="125"/>
        <v>1</v>
      </c>
      <c r="X517" s="110">
        <f t="shared" si="126"/>
        <v>0</v>
      </c>
      <c r="Y517" s="110" t="str">
        <f t="shared" si="127"/>
        <v>COVERD_2_RCKHY1_energy_PCE40003_CONFIDENTIAL</v>
      </c>
      <c r="Z517" s="110">
        <f>IF(COUNTIFS($Y$2:Y517,Y517)=1,1,0)</f>
        <v>0</v>
      </c>
      <c r="AA517" s="110">
        <f>SUM($Z$2:Z517)*Z517</f>
        <v>0</v>
      </c>
      <c r="AB517" s="110">
        <f>COUNTIFS(resources!B:B,B517)</f>
        <v>1</v>
      </c>
      <c r="AC517" s="110">
        <f t="shared" si="128"/>
        <v>1</v>
      </c>
      <c r="AD517" s="110">
        <f t="shared" si="129"/>
        <v>1</v>
      </c>
      <c r="AE517" s="110">
        <f t="shared" si="130"/>
        <v>0</v>
      </c>
      <c r="AF517" s="110">
        <f t="shared" si="131"/>
        <v>1</v>
      </c>
      <c r="AG517" s="110">
        <f t="shared" si="132"/>
        <v>0</v>
      </c>
      <c r="AH517" s="110">
        <f t="shared" si="133"/>
        <v>0</v>
      </c>
      <c r="AI517" s="110">
        <f t="shared" si="134"/>
        <v>1</v>
      </c>
      <c r="AJ517" s="100">
        <f>ROW()</f>
        <v>517</v>
      </c>
      <c r="AK517" s="100" t="e">
        <f>INDEX('BadRows RECART'!$C$2:$C$1207,MATCH(monthly_gwh_mw!AJ517,'BadRows RECART'!$D$2:$D$1207,0))</f>
        <v>#N/A</v>
      </c>
    </row>
    <row r="518" spans="1:37" ht="20">
      <c r="A518" s="106" t="s">
        <v>3907</v>
      </c>
      <c r="B518" s="106" t="s">
        <v>1581</v>
      </c>
      <c r="C518" s="106" t="s">
        <v>6300</v>
      </c>
      <c r="D518" s="168">
        <v>2030</v>
      </c>
      <c r="E518" s="168">
        <v>1</v>
      </c>
      <c r="F518" s="199">
        <v>0.9820800000000155</v>
      </c>
      <c r="G518" s="212" t="s">
        <v>6314</v>
      </c>
      <c r="H518" s="212" t="s">
        <v>6314</v>
      </c>
      <c r="I518" s="106" t="s">
        <v>556</v>
      </c>
      <c r="K518" s="83" t="s">
        <v>6314</v>
      </c>
      <c r="L518" s="83" t="s">
        <v>6314</v>
      </c>
      <c r="M518" s="45" t="str">
        <f>IF(
ISNA(INDEX(resources!E:E,MATCH(B518,resources!B:B,0))),"fillme",
INDEX(resources!E:E,MATCH(B518,resources!B:B,0)))</f>
        <v>CAISO_Hydro</v>
      </c>
      <c r="N518" s="45">
        <f>IF(
ISNA(INDEX(resources!J:J,MATCH(B518,resources!B:B,0))),"fillme",
INDEX(resources!J:J,MATCH(B518,resources!B:B,0)))</f>
        <v>1</v>
      </c>
      <c r="O518" s="83" t="str">
        <f>IFERROR(INDEX(resources!K:K,MATCH(B518,resources!B:B,0)),"fillme")</f>
        <v>hydro</v>
      </c>
      <c r="P518" s="89" t="str">
        <f t="shared" si="122"/>
        <v>hydro_2030_1</v>
      </c>
      <c r="Q518" s="87">
        <f>INDEX(elcc!G:G,MATCH(P518,elcc!D:D,0))</f>
        <v>0.6</v>
      </c>
      <c r="R518" s="89">
        <f t="shared" si="123"/>
        <v>1</v>
      </c>
      <c r="S518" s="89" t="s">
        <v>6314</v>
      </c>
      <c r="T518" s="89" t="s">
        <v>6314</v>
      </c>
      <c r="U518" s="90" t="str">
        <f t="shared" si="124"/>
        <v>ok</v>
      </c>
      <c r="V518" s="63" t="str">
        <f>INDEX(resources!F:F,MATCH(B518,resources!B:B,0))</f>
        <v>physical</v>
      </c>
      <c r="W518" s="110">
        <f t="shared" si="125"/>
        <v>1</v>
      </c>
      <c r="X518" s="110">
        <f t="shared" si="126"/>
        <v>0</v>
      </c>
      <c r="Y518" s="110" t="str">
        <f t="shared" si="127"/>
        <v>COVERD_2_RCKHY1_energy_PCE40003_CONFIDENTIAL</v>
      </c>
      <c r="Z518" s="110">
        <f>IF(COUNTIFS($Y$2:Y518,Y518)=1,1,0)</f>
        <v>0</v>
      </c>
      <c r="AA518" s="110">
        <f>SUM($Z$2:Z518)*Z518</f>
        <v>0</v>
      </c>
      <c r="AB518" s="110">
        <f>COUNTIFS(resources!B:B,B518)</f>
        <v>1</v>
      </c>
      <c r="AC518" s="110">
        <f t="shared" si="128"/>
        <v>1</v>
      </c>
      <c r="AD518" s="110">
        <f t="shared" si="129"/>
        <v>1</v>
      </c>
      <c r="AE518" s="110">
        <f t="shared" si="130"/>
        <v>0</v>
      </c>
      <c r="AF518" s="110">
        <f t="shared" si="131"/>
        <v>1</v>
      </c>
      <c r="AG518" s="110">
        <f t="shared" si="132"/>
        <v>0</v>
      </c>
      <c r="AH518" s="110">
        <f t="shared" si="133"/>
        <v>0</v>
      </c>
      <c r="AI518" s="110">
        <f t="shared" si="134"/>
        <v>1</v>
      </c>
      <c r="AJ518" s="100">
        <f>ROW()</f>
        <v>518</v>
      </c>
      <c r="AK518" s="100" t="e">
        <f>INDEX('BadRows RECART'!$C$2:$C$1207,MATCH(monthly_gwh_mw!AJ518,'BadRows RECART'!$D$2:$D$1207,0))</f>
        <v>#N/A</v>
      </c>
    </row>
    <row r="519" spans="1:37" ht="20">
      <c r="A519" s="106" t="s">
        <v>3907</v>
      </c>
      <c r="B519" s="106" t="s">
        <v>1581</v>
      </c>
      <c r="C519" s="106" t="s">
        <v>6300</v>
      </c>
      <c r="D519" s="168">
        <v>2030</v>
      </c>
      <c r="E519" s="168">
        <v>2</v>
      </c>
      <c r="F519" s="199">
        <v>1.1665920000000034</v>
      </c>
      <c r="G519" s="212" t="s">
        <v>6314</v>
      </c>
      <c r="H519" s="212" t="s">
        <v>6314</v>
      </c>
      <c r="I519" s="106" t="s">
        <v>556</v>
      </c>
      <c r="K519" s="83" t="s">
        <v>6314</v>
      </c>
      <c r="L519" s="83" t="s">
        <v>6314</v>
      </c>
      <c r="M519" s="45" t="str">
        <f>IF(
ISNA(INDEX(resources!E:E,MATCH(B519,resources!B:B,0))),"fillme",
INDEX(resources!E:E,MATCH(B519,resources!B:B,0)))</f>
        <v>CAISO_Hydro</v>
      </c>
      <c r="N519" s="45">
        <f>IF(
ISNA(INDEX(resources!J:J,MATCH(B519,resources!B:B,0))),"fillme",
INDEX(resources!J:J,MATCH(B519,resources!B:B,0)))</f>
        <v>1</v>
      </c>
      <c r="O519" s="83" t="str">
        <f>IFERROR(INDEX(resources!K:K,MATCH(B519,resources!B:B,0)),"fillme")</f>
        <v>hydro</v>
      </c>
      <c r="P519" s="89" t="str">
        <f t="shared" si="122"/>
        <v>hydro_2030_2</v>
      </c>
      <c r="Q519" s="87">
        <f>INDEX(elcc!G:G,MATCH(P519,elcc!D:D,0))</f>
        <v>0.7</v>
      </c>
      <c r="R519" s="89">
        <f t="shared" si="123"/>
        <v>1</v>
      </c>
      <c r="S519" s="89" t="s">
        <v>6314</v>
      </c>
      <c r="T519" s="89" t="s">
        <v>6314</v>
      </c>
      <c r="U519" s="90" t="str">
        <f t="shared" si="124"/>
        <v>ok</v>
      </c>
      <c r="V519" s="63" t="str">
        <f>INDEX(resources!F:F,MATCH(B519,resources!B:B,0))</f>
        <v>physical</v>
      </c>
      <c r="W519" s="110">
        <f t="shared" si="125"/>
        <v>1</v>
      </c>
      <c r="X519" s="110">
        <f t="shared" si="126"/>
        <v>0</v>
      </c>
      <c r="Y519" s="110" t="str">
        <f t="shared" si="127"/>
        <v>COVERD_2_RCKHY1_energy_PCE40003_CONFIDENTIAL</v>
      </c>
      <c r="Z519" s="110">
        <f>IF(COUNTIFS($Y$2:Y519,Y519)=1,1,0)</f>
        <v>0</v>
      </c>
      <c r="AA519" s="110">
        <f>SUM($Z$2:Z519)*Z519</f>
        <v>0</v>
      </c>
      <c r="AB519" s="110">
        <f>COUNTIFS(resources!B:B,B519)</f>
        <v>1</v>
      </c>
      <c r="AC519" s="110">
        <f t="shared" si="128"/>
        <v>1</v>
      </c>
      <c r="AD519" s="110">
        <f t="shared" si="129"/>
        <v>1</v>
      </c>
      <c r="AE519" s="110">
        <f t="shared" si="130"/>
        <v>0</v>
      </c>
      <c r="AF519" s="110">
        <f t="shared" si="131"/>
        <v>1</v>
      </c>
      <c r="AG519" s="110">
        <f t="shared" si="132"/>
        <v>0</v>
      </c>
      <c r="AH519" s="110">
        <f t="shared" si="133"/>
        <v>0</v>
      </c>
      <c r="AI519" s="110">
        <f t="shared" si="134"/>
        <v>1</v>
      </c>
      <c r="AJ519" s="100">
        <f>ROW()</f>
        <v>519</v>
      </c>
      <c r="AK519" s="100" t="e">
        <f>INDEX('BadRows RECART'!$C$2:$C$1207,MATCH(monthly_gwh_mw!AJ519,'BadRows RECART'!$D$2:$D$1207,0))</f>
        <v>#N/A</v>
      </c>
    </row>
    <row r="520" spans="1:37" ht="20">
      <c r="A520" s="106" t="s">
        <v>3907</v>
      </c>
      <c r="B520" s="106" t="s">
        <v>1581</v>
      </c>
      <c r="C520" s="106" t="s">
        <v>6300</v>
      </c>
      <c r="D520" s="168">
        <v>2030</v>
      </c>
      <c r="E520" s="168">
        <v>3</v>
      </c>
      <c r="F520" s="199">
        <v>0.95678399999998132</v>
      </c>
      <c r="G520" s="212" t="s">
        <v>6314</v>
      </c>
      <c r="H520" s="212" t="s">
        <v>6314</v>
      </c>
      <c r="I520" s="106" t="s">
        <v>556</v>
      </c>
      <c r="K520" s="83" t="s">
        <v>6314</v>
      </c>
      <c r="L520" s="83" t="s">
        <v>6314</v>
      </c>
      <c r="M520" s="45" t="str">
        <f>IF(
ISNA(INDEX(resources!E:E,MATCH(B520,resources!B:B,0))),"fillme",
INDEX(resources!E:E,MATCH(B520,resources!B:B,0)))</f>
        <v>CAISO_Hydro</v>
      </c>
      <c r="N520" s="45">
        <f>IF(
ISNA(INDEX(resources!J:J,MATCH(B520,resources!B:B,0))),"fillme",
INDEX(resources!J:J,MATCH(B520,resources!B:B,0)))</f>
        <v>1</v>
      </c>
      <c r="O520" s="83" t="str">
        <f>IFERROR(INDEX(resources!K:K,MATCH(B520,resources!B:B,0)),"fillme")</f>
        <v>hydro</v>
      </c>
      <c r="P520" s="89" t="str">
        <f t="shared" si="122"/>
        <v>hydro_2030_3</v>
      </c>
      <c r="Q520" s="87">
        <f>INDEX(elcc!G:G,MATCH(P520,elcc!D:D,0))</f>
        <v>0.73</v>
      </c>
      <c r="R520" s="89">
        <f t="shared" si="123"/>
        <v>1</v>
      </c>
      <c r="S520" s="89" t="s">
        <v>6314</v>
      </c>
      <c r="T520" s="89" t="s">
        <v>6314</v>
      </c>
      <c r="U520" s="90" t="str">
        <f t="shared" si="124"/>
        <v>ok</v>
      </c>
      <c r="V520" s="63" t="str">
        <f>INDEX(resources!F:F,MATCH(B520,resources!B:B,0))</f>
        <v>physical</v>
      </c>
      <c r="W520" s="110">
        <f t="shared" si="125"/>
        <v>1</v>
      </c>
      <c r="X520" s="110">
        <f t="shared" si="126"/>
        <v>0</v>
      </c>
      <c r="Y520" s="110" t="str">
        <f t="shared" si="127"/>
        <v>COVERD_2_RCKHY1_energy_PCE40003_CONFIDENTIAL</v>
      </c>
      <c r="Z520" s="110">
        <f>IF(COUNTIFS($Y$2:Y520,Y520)=1,1,0)</f>
        <v>0</v>
      </c>
      <c r="AA520" s="110">
        <f>SUM($Z$2:Z520)*Z520</f>
        <v>0</v>
      </c>
      <c r="AB520" s="110">
        <f>COUNTIFS(resources!B:B,B520)</f>
        <v>1</v>
      </c>
      <c r="AC520" s="110">
        <f t="shared" si="128"/>
        <v>1</v>
      </c>
      <c r="AD520" s="110">
        <f t="shared" si="129"/>
        <v>1</v>
      </c>
      <c r="AE520" s="110">
        <f t="shared" si="130"/>
        <v>0</v>
      </c>
      <c r="AF520" s="110">
        <f t="shared" si="131"/>
        <v>1</v>
      </c>
      <c r="AG520" s="110">
        <f t="shared" si="132"/>
        <v>0</v>
      </c>
      <c r="AH520" s="110">
        <f t="shared" si="133"/>
        <v>0</v>
      </c>
      <c r="AI520" s="110">
        <f t="shared" si="134"/>
        <v>1</v>
      </c>
      <c r="AJ520" s="100">
        <f>ROW()</f>
        <v>520</v>
      </c>
      <c r="AK520" s="100" t="e">
        <f>INDEX('BadRows RECART'!$C$2:$C$1207,MATCH(monthly_gwh_mw!AJ520,'BadRows RECART'!$D$2:$D$1207,0))</f>
        <v>#N/A</v>
      </c>
    </row>
    <row r="521" spans="1:37" ht="20">
      <c r="A521" s="106" t="s">
        <v>3907</v>
      </c>
      <c r="B521" s="106" t="s">
        <v>1581</v>
      </c>
      <c r="C521" s="106" t="s">
        <v>6300</v>
      </c>
      <c r="D521" s="168">
        <v>2030</v>
      </c>
      <c r="E521" s="168">
        <v>4</v>
      </c>
      <c r="F521" s="199">
        <v>0.62351999999999586</v>
      </c>
      <c r="G521" s="212" t="s">
        <v>6314</v>
      </c>
      <c r="H521" s="212" t="s">
        <v>6314</v>
      </c>
      <c r="I521" s="106" t="s">
        <v>556</v>
      </c>
      <c r="K521" s="83" t="s">
        <v>6314</v>
      </c>
      <c r="L521" s="83" t="s">
        <v>6314</v>
      </c>
      <c r="M521" s="45" t="str">
        <f>IF(
ISNA(INDEX(resources!E:E,MATCH(B521,resources!B:B,0))),"fillme",
INDEX(resources!E:E,MATCH(B521,resources!B:B,0)))</f>
        <v>CAISO_Hydro</v>
      </c>
      <c r="N521" s="45">
        <f>IF(
ISNA(INDEX(resources!J:J,MATCH(B521,resources!B:B,0))),"fillme",
INDEX(resources!J:J,MATCH(B521,resources!B:B,0)))</f>
        <v>1</v>
      </c>
      <c r="O521" s="83" t="str">
        <f>IFERROR(INDEX(resources!K:K,MATCH(B521,resources!B:B,0)),"fillme")</f>
        <v>hydro</v>
      </c>
      <c r="P521" s="89" t="str">
        <f t="shared" si="122"/>
        <v>hydro_2030_4</v>
      </c>
      <c r="Q521" s="87">
        <f>INDEX(elcc!G:G,MATCH(P521,elcc!D:D,0))</f>
        <v>0.72</v>
      </c>
      <c r="R521" s="89">
        <f t="shared" si="123"/>
        <v>1</v>
      </c>
      <c r="S521" s="89" t="s">
        <v>6314</v>
      </c>
      <c r="T521" s="89" t="s">
        <v>6314</v>
      </c>
      <c r="U521" s="90" t="str">
        <f t="shared" si="124"/>
        <v>ok</v>
      </c>
      <c r="V521" s="63" t="str">
        <f>INDEX(resources!F:F,MATCH(B521,resources!B:B,0))</f>
        <v>physical</v>
      </c>
      <c r="W521" s="110">
        <f t="shared" si="125"/>
        <v>1</v>
      </c>
      <c r="X521" s="110">
        <f t="shared" si="126"/>
        <v>0</v>
      </c>
      <c r="Y521" s="110" t="str">
        <f t="shared" si="127"/>
        <v>COVERD_2_RCKHY1_energy_PCE40003_CONFIDENTIAL</v>
      </c>
      <c r="Z521" s="110">
        <f>IF(COUNTIFS($Y$2:Y521,Y521)=1,1,0)</f>
        <v>0</v>
      </c>
      <c r="AA521" s="110">
        <f>SUM($Z$2:Z521)*Z521</f>
        <v>0</v>
      </c>
      <c r="AB521" s="110">
        <f>COUNTIFS(resources!B:B,B521)</f>
        <v>1</v>
      </c>
      <c r="AC521" s="110">
        <f t="shared" si="128"/>
        <v>1</v>
      </c>
      <c r="AD521" s="110">
        <f t="shared" si="129"/>
        <v>1</v>
      </c>
      <c r="AE521" s="110">
        <f t="shared" si="130"/>
        <v>0</v>
      </c>
      <c r="AF521" s="110">
        <f t="shared" si="131"/>
        <v>1</v>
      </c>
      <c r="AG521" s="110">
        <f t="shared" si="132"/>
        <v>0</v>
      </c>
      <c r="AH521" s="110">
        <f t="shared" si="133"/>
        <v>0</v>
      </c>
      <c r="AI521" s="110">
        <f t="shared" si="134"/>
        <v>1</v>
      </c>
      <c r="AJ521" s="100">
        <f>ROW()</f>
        <v>521</v>
      </c>
      <c r="AK521" s="100" t="e">
        <f>INDEX('BadRows RECART'!$C$2:$C$1207,MATCH(monthly_gwh_mw!AJ521,'BadRows RECART'!$D$2:$D$1207,0))</f>
        <v>#N/A</v>
      </c>
    </row>
    <row r="522" spans="1:37" ht="20">
      <c r="A522" s="106" t="s">
        <v>3907</v>
      </c>
      <c r="B522" s="106" t="s">
        <v>1581</v>
      </c>
      <c r="C522" s="106" t="s">
        <v>6300</v>
      </c>
      <c r="D522" s="168">
        <v>2030</v>
      </c>
      <c r="E522" s="168">
        <v>5</v>
      </c>
      <c r="F522" s="199">
        <v>0.40473599999999738</v>
      </c>
      <c r="G522" s="212" t="s">
        <v>6314</v>
      </c>
      <c r="H522" s="212" t="s">
        <v>6314</v>
      </c>
      <c r="I522" s="106" t="s">
        <v>556</v>
      </c>
      <c r="K522" s="83" t="s">
        <v>6314</v>
      </c>
      <c r="L522" s="83" t="s">
        <v>6314</v>
      </c>
      <c r="M522" s="45" t="str">
        <f>IF(
ISNA(INDEX(resources!E:E,MATCH(B522,resources!B:B,0))),"fillme",
INDEX(resources!E:E,MATCH(B522,resources!B:B,0)))</f>
        <v>CAISO_Hydro</v>
      </c>
      <c r="N522" s="45">
        <f>IF(
ISNA(INDEX(resources!J:J,MATCH(B522,resources!B:B,0))),"fillme",
INDEX(resources!J:J,MATCH(B522,resources!B:B,0)))</f>
        <v>1</v>
      </c>
      <c r="O522" s="83" t="str">
        <f>IFERROR(INDEX(resources!K:K,MATCH(B522,resources!B:B,0)),"fillme")</f>
        <v>hydro</v>
      </c>
      <c r="P522" s="89" t="str">
        <f t="shared" si="122"/>
        <v>hydro_2030_5</v>
      </c>
      <c r="Q522" s="87">
        <f>INDEX(elcc!G:G,MATCH(P522,elcc!D:D,0))</f>
        <v>0.69</v>
      </c>
      <c r="R522" s="89">
        <f t="shared" si="123"/>
        <v>1</v>
      </c>
      <c r="S522" s="89" t="s">
        <v>6314</v>
      </c>
      <c r="T522" s="89" t="s">
        <v>6314</v>
      </c>
      <c r="U522" s="90" t="str">
        <f t="shared" si="124"/>
        <v>ok</v>
      </c>
      <c r="V522" s="63" t="str">
        <f>INDEX(resources!F:F,MATCH(B522,resources!B:B,0))</f>
        <v>physical</v>
      </c>
      <c r="W522" s="110">
        <f t="shared" si="125"/>
        <v>1</v>
      </c>
      <c r="X522" s="110">
        <f t="shared" si="126"/>
        <v>0</v>
      </c>
      <c r="Y522" s="110" t="str">
        <f t="shared" si="127"/>
        <v>COVERD_2_RCKHY1_energy_PCE40003_CONFIDENTIAL</v>
      </c>
      <c r="Z522" s="110">
        <f>IF(COUNTIFS($Y$2:Y522,Y522)=1,1,0)</f>
        <v>0</v>
      </c>
      <c r="AA522" s="110">
        <f>SUM($Z$2:Z522)*Z522</f>
        <v>0</v>
      </c>
      <c r="AB522" s="110">
        <f>COUNTIFS(resources!B:B,B522)</f>
        <v>1</v>
      </c>
      <c r="AC522" s="110">
        <f t="shared" si="128"/>
        <v>1</v>
      </c>
      <c r="AD522" s="110">
        <f t="shared" si="129"/>
        <v>1</v>
      </c>
      <c r="AE522" s="110">
        <f t="shared" si="130"/>
        <v>0</v>
      </c>
      <c r="AF522" s="110">
        <f t="shared" si="131"/>
        <v>1</v>
      </c>
      <c r="AG522" s="110">
        <f t="shared" si="132"/>
        <v>0</v>
      </c>
      <c r="AH522" s="110">
        <f t="shared" si="133"/>
        <v>0</v>
      </c>
      <c r="AI522" s="110">
        <f t="shared" si="134"/>
        <v>1</v>
      </c>
      <c r="AJ522" s="100">
        <f>ROW()</f>
        <v>522</v>
      </c>
      <c r="AK522" s="100" t="e">
        <f>INDEX('BadRows RECART'!$C$2:$C$1207,MATCH(monthly_gwh_mw!AJ522,'BadRows RECART'!$D$2:$D$1207,0))</f>
        <v>#N/A</v>
      </c>
    </row>
    <row r="523" spans="1:37" ht="20">
      <c r="A523" s="106" t="s">
        <v>3907</v>
      </c>
      <c r="B523" s="106" t="s">
        <v>1581</v>
      </c>
      <c r="C523" s="106" t="s">
        <v>6300</v>
      </c>
      <c r="D523" s="168">
        <v>2030</v>
      </c>
      <c r="E523" s="168">
        <v>6</v>
      </c>
      <c r="F523" s="199">
        <v>0.10512000000000052</v>
      </c>
      <c r="G523" s="212" t="s">
        <v>6314</v>
      </c>
      <c r="H523" s="212" t="s">
        <v>6314</v>
      </c>
      <c r="I523" s="106" t="s">
        <v>556</v>
      </c>
      <c r="K523" s="83" t="s">
        <v>6314</v>
      </c>
      <c r="L523" s="83" t="s">
        <v>6314</v>
      </c>
      <c r="M523" s="45" t="str">
        <f>IF(
ISNA(INDEX(resources!E:E,MATCH(B523,resources!B:B,0))),"fillme",
INDEX(resources!E:E,MATCH(B523,resources!B:B,0)))</f>
        <v>CAISO_Hydro</v>
      </c>
      <c r="N523" s="45">
        <f>IF(
ISNA(INDEX(resources!J:J,MATCH(B523,resources!B:B,0))),"fillme",
INDEX(resources!J:J,MATCH(B523,resources!B:B,0)))</f>
        <v>1</v>
      </c>
      <c r="O523" s="83" t="str">
        <f>IFERROR(INDEX(resources!K:K,MATCH(B523,resources!B:B,0)),"fillme")</f>
        <v>hydro</v>
      </c>
      <c r="P523" s="89" t="str">
        <f t="shared" si="122"/>
        <v>hydro_2030_6</v>
      </c>
      <c r="Q523" s="87">
        <f>INDEX(elcc!G:G,MATCH(P523,elcc!D:D,0))</f>
        <v>0.74</v>
      </c>
      <c r="R523" s="89">
        <f t="shared" si="123"/>
        <v>1</v>
      </c>
      <c r="S523" s="89" t="s">
        <v>6314</v>
      </c>
      <c r="T523" s="89" t="s">
        <v>6314</v>
      </c>
      <c r="U523" s="90" t="str">
        <f t="shared" si="124"/>
        <v>ok</v>
      </c>
      <c r="V523" s="63" t="str">
        <f>INDEX(resources!F:F,MATCH(B523,resources!B:B,0))</f>
        <v>physical</v>
      </c>
      <c r="W523" s="110">
        <f t="shared" si="125"/>
        <v>1</v>
      </c>
      <c r="X523" s="110">
        <f t="shared" si="126"/>
        <v>0</v>
      </c>
      <c r="Y523" s="110" t="str">
        <f t="shared" si="127"/>
        <v>COVERD_2_RCKHY1_energy_PCE40003_CONFIDENTIAL</v>
      </c>
      <c r="Z523" s="110">
        <f>IF(COUNTIFS($Y$2:Y523,Y523)=1,1,0)</f>
        <v>0</v>
      </c>
      <c r="AA523" s="110">
        <f>SUM($Z$2:Z523)*Z523</f>
        <v>0</v>
      </c>
      <c r="AB523" s="110">
        <f>COUNTIFS(resources!B:B,B523)</f>
        <v>1</v>
      </c>
      <c r="AC523" s="110">
        <f t="shared" si="128"/>
        <v>1</v>
      </c>
      <c r="AD523" s="110">
        <f t="shared" si="129"/>
        <v>1</v>
      </c>
      <c r="AE523" s="110">
        <f t="shared" si="130"/>
        <v>0</v>
      </c>
      <c r="AF523" s="110">
        <f t="shared" si="131"/>
        <v>1</v>
      </c>
      <c r="AG523" s="110">
        <f t="shared" si="132"/>
        <v>0</v>
      </c>
      <c r="AH523" s="110">
        <f t="shared" si="133"/>
        <v>0</v>
      </c>
      <c r="AI523" s="110">
        <f t="shared" si="134"/>
        <v>1</v>
      </c>
      <c r="AJ523" s="100">
        <f>ROW()</f>
        <v>523</v>
      </c>
      <c r="AK523" s="100" t="e">
        <f>INDEX('BadRows RECART'!$C$2:$C$1207,MATCH(monthly_gwh_mw!AJ523,'BadRows RECART'!$D$2:$D$1207,0))</f>
        <v>#N/A</v>
      </c>
    </row>
    <row r="524" spans="1:37" ht="20">
      <c r="A524" s="106" t="s">
        <v>3907</v>
      </c>
      <c r="B524" s="106" t="s">
        <v>1581</v>
      </c>
      <c r="C524" s="106" t="s">
        <v>6300</v>
      </c>
      <c r="D524" s="168">
        <v>2030</v>
      </c>
      <c r="E524" s="168">
        <v>7</v>
      </c>
      <c r="F524" s="199">
        <v>2.6784000000000273E-2</v>
      </c>
      <c r="G524" s="212" t="s">
        <v>6314</v>
      </c>
      <c r="H524" s="212" t="s">
        <v>6314</v>
      </c>
      <c r="I524" s="106" t="s">
        <v>556</v>
      </c>
      <c r="K524" s="83" t="s">
        <v>6314</v>
      </c>
      <c r="L524" s="83" t="s">
        <v>6314</v>
      </c>
      <c r="M524" s="45" t="str">
        <f>IF(
ISNA(INDEX(resources!E:E,MATCH(B524,resources!B:B,0))),"fillme",
INDEX(resources!E:E,MATCH(B524,resources!B:B,0)))</f>
        <v>CAISO_Hydro</v>
      </c>
      <c r="N524" s="45">
        <f>IF(
ISNA(INDEX(resources!J:J,MATCH(B524,resources!B:B,0))),"fillme",
INDEX(resources!J:J,MATCH(B524,resources!B:B,0)))</f>
        <v>1</v>
      </c>
      <c r="O524" s="83" t="str">
        <f>IFERROR(INDEX(resources!K:K,MATCH(B524,resources!B:B,0)),"fillme")</f>
        <v>hydro</v>
      </c>
      <c r="P524" s="89" t="str">
        <f t="shared" si="122"/>
        <v>hydro_2030_7</v>
      </c>
      <c r="Q524" s="87">
        <f>INDEX(elcc!G:G,MATCH(P524,elcc!D:D,0))</f>
        <v>0.73</v>
      </c>
      <c r="R524" s="89">
        <f t="shared" si="123"/>
        <v>1</v>
      </c>
      <c r="S524" s="89" t="s">
        <v>6314</v>
      </c>
      <c r="T524" s="89" t="s">
        <v>6314</v>
      </c>
      <c r="U524" s="90" t="str">
        <f t="shared" si="124"/>
        <v>ok</v>
      </c>
      <c r="V524" s="63" t="str">
        <f>INDEX(resources!F:F,MATCH(B524,resources!B:B,0))</f>
        <v>physical</v>
      </c>
      <c r="W524" s="110">
        <f t="shared" si="125"/>
        <v>1</v>
      </c>
      <c r="X524" s="110">
        <f t="shared" si="126"/>
        <v>0</v>
      </c>
      <c r="Y524" s="110" t="str">
        <f t="shared" si="127"/>
        <v>COVERD_2_RCKHY1_energy_PCE40003_CONFIDENTIAL</v>
      </c>
      <c r="Z524" s="110">
        <f>IF(COUNTIFS($Y$2:Y524,Y524)=1,1,0)</f>
        <v>0</v>
      </c>
      <c r="AA524" s="110">
        <f>SUM($Z$2:Z524)*Z524</f>
        <v>0</v>
      </c>
      <c r="AB524" s="110">
        <f>COUNTIFS(resources!B:B,B524)</f>
        <v>1</v>
      </c>
      <c r="AC524" s="110">
        <f t="shared" si="128"/>
        <v>1</v>
      </c>
      <c r="AD524" s="110">
        <f t="shared" si="129"/>
        <v>1</v>
      </c>
      <c r="AE524" s="110">
        <f t="shared" si="130"/>
        <v>0</v>
      </c>
      <c r="AF524" s="110">
        <f t="shared" si="131"/>
        <v>1</v>
      </c>
      <c r="AG524" s="110">
        <f t="shared" si="132"/>
        <v>0</v>
      </c>
      <c r="AH524" s="110">
        <f t="shared" si="133"/>
        <v>0</v>
      </c>
      <c r="AI524" s="110">
        <f t="shared" si="134"/>
        <v>1</v>
      </c>
      <c r="AJ524" s="100">
        <f>ROW()</f>
        <v>524</v>
      </c>
      <c r="AK524" s="100" t="e">
        <f>INDEX('BadRows RECART'!$C$2:$C$1207,MATCH(monthly_gwh_mw!AJ524,'BadRows RECART'!$D$2:$D$1207,0))</f>
        <v>#N/A</v>
      </c>
    </row>
    <row r="525" spans="1:37" ht="20">
      <c r="A525" s="106" t="s">
        <v>3907</v>
      </c>
      <c r="B525" s="106" t="s">
        <v>1581</v>
      </c>
      <c r="C525" s="106" t="s">
        <v>6300</v>
      </c>
      <c r="D525" s="168">
        <v>2030</v>
      </c>
      <c r="E525" s="168">
        <v>8</v>
      </c>
      <c r="F525" s="199">
        <v>1.4879999999998913E-3</v>
      </c>
      <c r="G525" s="212" t="s">
        <v>6314</v>
      </c>
      <c r="H525" s="212" t="s">
        <v>6314</v>
      </c>
      <c r="I525" s="106" t="s">
        <v>556</v>
      </c>
      <c r="K525" s="83" t="s">
        <v>6314</v>
      </c>
      <c r="L525" s="83" t="s">
        <v>6314</v>
      </c>
      <c r="M525" s="45" t="str">
        <f>IF(
ISNA(INDEX(resources!E:E,MATCH(B525,resources!B:B,0))),"fillme",
INDEX(resources!E:E,MATCH(B525,resources!B:B,0)))</f>
        <v>CAISO_Hydro</v>
      </c>
      <c r="N525" s="45">
        <f>IF(
ISNA(INDEX(resources!J:J,MATCH(B525,resources!B:B,0))),"fillme",
INDEX(resources!J:J,MATCH(B525,resources!B:B,0)))</f>
        <v>1</v>
      </c>
      <c r="O525" s="83" t="str">
        <f>IFERROR(INDEX(resources!K:K,MATCH(B525,resources!B:B,0)),"fillme")</f>
        <v>hydro</v>
      </c>
      <c r="P525" s="89" t="str">
        <f t="shared" si="122"/>
        <v>hydro_2030_8</v>
      </c>
      <c r="Q525" s="87">
        <f>INDEX(elcc!G:G,MATCH(P525,elcc!D:D,0))</f>
        <v>0.72</v>
      </c>
      <c r="R525" s="89">
        <f t="shared" si="123"/>
        <v>1</v>
      </c>
      <c r="S525" s="89" t="s">
        <v>6314</v>
      </c>
      <c r="T525" s="89" t="s">
        <v>6314</v>
      </c>
      <c r="U525" s="90" t="str">
        <f t="shared" si="124"/>
        <v>ok</v>
      </c>
      <c r="V525" s="63" t="str">
        <f>INDEX(resources!F:F,MATCH(B525,resources!B:B,0))</f>
        <v>physical</v>
      </c>
      <c r="W525" s="110">
        <f t="shared" si="125"/>
        <v>1</v>
      </c>
      <c r="X525" s="110">
        <f t="shared" si="126"/>
        <v>0</v>
      </c>
      <c r="Y525" s="110" t="str">
        <f t="shared" si="127"/>
        <v>COVERD_2_RCKHY1_energy_PCE40003_CONFIDENTIAL</v>
      </c>
      <c r="Z525" s="110">
        <f>IF(COUNTIFS($Y$2:Y525,Y525)=1,1,0)</f>
        <v>0</v>
      </c>
      <c r="AA525" s="110">
        <f>SUM($Z$2:Z525)*Z525</f>
        <v>0</v>
      </c>
      <c r="AB525" s="110">
        <f>COUNTIFS(resources!B:B,B525)</f>
        <v>1</v>
      </c>
      <c r="AC525" s="110">
        <f t="shared" si="128"/>
        <v>1</v>
      </c>
      <c r="AD525" s="110">
        <f t="shared" si="129"/>
        <v>1</v>
      </c>
      <c r="AE525" s="110">
        <f t="shared" si="130"/>
        <v>0</v>
      </c>
      <c r="AF525" s="110">
        <f t="shared" si="131"/>
        <v>1</v>
      </c>
      <c r="AG525" s="110">
        <f t="shared" si="132"/>
        <v>0</v>
      </c>
      <c r="AH525" s="110">
        <f t="shared" si="133"/>
        <v>0</v>
      </c>
      <c r="AI525" s="110">
        <f t="shared" si="134"/>
        <v>1</v>
      </c>
      <c r="AJ525" s="100">
        <f>ROW()</f>
        <v>525</v>
      </c>
      <c r="AK525" s="100" t="e">
        <f>INDEX('BadRows RECART'!$C$2:$C$1207,MATCH(monthly_gwh_mw!AJ525,'BadRows RECART'!$D$2:$D$1207,0))</f>
        <v>#N/A</v>
      </c>
    </row>
    <row r="526" spans="1:37" ht="20">
      <c r="A526" s="106" t="s">
        <v>3907</v>
      </c>
      <c r="B526" s="106" t="s">
        <v>1581</v>
      </c>
      <c r="C526" s="106" t="s">
        <v>6300</v>
      </c>
      <c r="D526" s="168">
        <v>2030</v>
      </c>
      <c r="E526" s="168">
        <v>9</v>
      </c>
      <c r="F526" s="199">
        <v>1.2960000000000176E-2</v>
      </c>
      <c r="G526" s="212" t="s">
        <v>6314</v>
      </c>
      <c r="H526" s="212" t="s">
        <v>6314</v>
      </c>
      <c r="I526" s="106" t="s">
        <v>556</v>
      </c>
      <c r="K526" s="83" t="s">
        <v>6314</v>
      </c>
      <c r="L526" s="83" t="s">
        <v>6314</v>
      </c>
      <c r="M526" s="45" t="str">
        <f>IF(
ISNA(INDEX(resources!E:E,MATCH(B526,resources!B:B,0))),"fillme",
INDEX(resources!E:E,MATCH(B526,resources!B:B,0)))</f>
        <v>CAISO_Hydro</v>
      </c>
      <c r="N526" s="45">
        <f>IF(
ISNA(INDEX(resources!J:J,MATCH(B526,resources!B:B,0))),"fillme",
INDEX(resources!J:J,MATCH(B526,resources!B:B,0)))</f>
        <v>1</v>
      </c>
      <c r="O526" s="83" t="str">
        <f>IFERROR(INDEX(resources!K:K,MATCH(B526,resources!B:B,0)),"fillme")</f>
        <v>hydro</v>
      </c>
      <c r="P526" s="89" t="str">
        <f t="shared" si="122"/>
        <v>hydro_2030_9</v>
      </c>
      <c r="Q526" s="87">
        <f>INDEX(elcc!G:G,MATCH(P526,elcc!D:D,0))</f>
        <v>0.71</v>
      </c>
      <c r="R526" s="89">
        <f t="shared" si="123"/>
        <v>1</v>
      </c>
      <c r="S526" s="89" t="s">
        <v>6314</v>
      </c>
      <c r="T526" s="89" t="s">
        <v>6314</v>
      </c>
      <c r="U526" s="90" t="str">
        <f t="shared" si="124"/>
        <v>ok</v>
      </c>
      <c r="V526" s="63" t="str">
        <f>INDEX(resources!F:F,MATCH(B526,resources!B:B,0))</f>
        <v>physical</v>
      </c>
      <c r="W526" s="110">
        <f t="shared" si="125"/>
        <v>1</v>
      </c>
      <c r="X526" s="110">
        <f t="shared" si="126"/>
        <v>0</v>
      </c>
      <c r="Y526" s="110" t="str">
        <f t="shared" si="127"/>
        <v>COVERD_2_RCKHY1_energy_PCE40003_CONFIDENTIAL</v>
      </c>
      <c r="Z526" s="110">
        <f>IF(COUNTIFS($Y$2:Y526,Y526)=1,1,0)</f>
        <v>0</v>
      </c>
      <c r="AA526" s="110">
        <f>SUM($Z$2:Z526)*Z526</f>
        <v>0</v>
      </c>
      <c r="AB526" s="110">
        <f>COUNTIFS(resources!B:B,B526)</f>
        <v>1</v>
      </c>
      <c r="AC526" s="110">
        <f t="shared" si="128"/>
        <v>1</v>
      </c>
      <c r="AD526" s="110">
        <f t="shared" si="129"/>
        <v>1</v>
      </c>
      <c r="AE526" s="110">
        <f t="shared" si="130"/>
        <v>0</v>
      </c>
      <c r="AF526" s="110">
        <f t="shared" si="131"/>
        <v>1</v>
      </c>
      <c r="AG526" s="110">
        <f t="shared" si="132"/>
        <v>0</v>
      </c>
      <c r="AH526" s="110">
        <f t="shared" si="133"/>
        <v>0</v>
      </c>
      <c r="AI526" s="110">
        <f t="shared" si="134"/>
        <v>1</v>
      </c>
      <c r="AJ526" s="100">
        <f>ROW()</f>
        <v>526</v>
      </c>
      <c r="AK526" s="100" t="e">
        <f>INDEX('BadRows RECART'!$C$2:$C$1207,MATCH(monthly_gwh_mw!AJ526,'BadRows RECART'!$D$2:$D$1207,0))</f>
        <v>#N/A</v>
      </c>
    </row>
    <row r="527" spans="1:37" ht="20">
      <c r="A527" s="106" t="s">
        <v>3907</v>
      </c>
      <c r="B527" s="106" t="s">
        <v>1581</v>
      </c>
      <c r="C527" s="106" t="s">
        <v>6300</v>
      </c>
      <c r="D527" s="168">
        <v>2030</v>
      </c>
      <c r="E527" s="168">
        <v>10</v>
      </c>
      <c r="F527" s="199">
        <v>3.868799999999973E-2</v>
      </c>
      <c r="G527" s="212" t="s">
        <v>6314</v>
      </c>
      <c r="H527" s="212" t="s">
        <v>6314</v>
      </c>
      <c r="I527" s="106" t="s">
        <v>556</v>
      </c>
      <c r="K527" s="83" t="s">
        <v>6314</v>
      </c>
      <c r="L527" s="83" t="s">
        <v>6314</v>
      </c>
      <c r="M527" s="45" t="str">
        <f>IF(
ISNA(INDEX(resources!E:E,MATCH(B527,resources!B:B,0))),"fillme",
INDEX(resources!E:E,MATCH(B527,resources!B:B,0)))</f>
        <v>CAISO_Hydro</v>
      </c>
      <c r="N527" s="45">
        <f>IF(
ISNA(INDEX(resources!J:J,MATCH(B527,resources!B:B,0))),"fillme",
INDEX(resources!J:J,MATCH(B527,resources!B:B,0)))</f>
        <v>1</v>
      </c>
      <c r="O527" s="83" t="str">
        <f>IFERROR(INDEX(resources!K:K,MATCH(B527,resources!B:B,0)),"fillme")</f>
        <v>hydro</v>
      </c>
      <c r="P527" s="89" t="str">
        <f t="shared" si="122"/>
        <v>hydro_2030_10</v>
      </c>
      <c r="Q527" s="87">
        <f>INDEX(elcc!G:G,MATCH(P527,elcc!D:D,0))</f>
        <v>0.64</v>
      </c>
      <c r="R527" s="89">
        <f t="shared" si="123"/>
        <v>1</v>
      </c>
      <c r="S527" s="89" t="s">
        <v>6314</v>
      </c>
      <c r="T527" s="89" t="s">
        <v>6314</v>
      </c>
      <c r="U527" s="90" t="str">
        <f t="shared" si="124"/>
        <v>ok</v>
      </c>
      <c r="V527" s="63" t="str">
        <f>INDEX(resources!F:F,MATCH(B527,resources!B:B,0))</f>
        <v>physical</v>
      </c>
      <c r="W527" s="110">
        <f t="shared" si="125"/>
        <v>1</v>
      </c>
      <c r="X527" s="110">
        <f t="shared" si="126"/>
        <v>0</v>
      </c>
      <c r="Y527" s="110" t="str">
        <f t="shared" si="127"/>
        <v>COVERD_2_RCKHY1_energy_PCE40003_CONFIDENTIAL</v>
      </c>
      <c r="Z527" s="110">
        <f>IF(COUNTIFS($Y$2:Y527,Y527)=1,1,0)</f>
        <v>0</v>
      </c>
      <c r="AA527" s="110">
        <f>SUM($Z$2:Z527)*Z527</f>
        <v>0</v>
      </c>
      <c r="AB527" s="110">
        <f>COUNTIFS(resources!B:B,B527)</f>
        <v>1</v>
      </c>
      <c r="AC527" s="110">
        <f t="shared" si="128"/>
        <v>1</v>
      </c>
      <c r="AD527" s="110">
        <f t="shared" si="129"/>
        <v>1</v>
      </c>
      <c r="AE527" s="110">
        <f t="shared" si="130"/>
        <v>0</v>
      </c>
      <c r="AF527" s="110">
        <f t="shared" si="131"/>
        <v>1</v>
      </c>
      <c r="AG527" s="110">
        <f t="shared" si="132"/>
        <v>0</v>
      </c>
      <c r="AH527" s="110">
        <f t="shared" si="133"/>
        <v>0</v>
      </c>
      <c r="AI527" s="110">
        <f t="shared" si="134"/>
        <v>1</v>
      </c>
      <c r="AJ527" s="100">
        <f>ROW()</f>
        <v>527</v>
      </c>
      <c r="AK527" s="100" t="e">
        <f>INDEX('BadRows RECART'!$C$2:$C$1207,MATCH(monthly_gwh_mw!AJ527,'BadRows RECART'!$D$2:$D$1207,0))</f>
        <v>#N/A</v>
      </c>
    </row>
    <row r="528" spans="1:37" ht="20">
      <c r="A528" s="106" t="s">
        <v>3907</v>
      </c>
      <c r="B528" s="106" t="s">
        <v>1581</v>
      </c>
      <c r="C528" s="106" t="s">
        <v>6300</v>
      </c>
      <c r="D528" s="168">
        <v>2030</v>
      </c>
      <c r="E528" s="168">
        <v>11</v>
      </c>
      <c r="F528" s="199">
        <v>0.54431999999998937</v>
      </c>
      <c r="G528" s="212" t="s">
        <v>6314</v>
      </c>
      <c r="H528" s="212" t="s">
        <v>6314</v>
      </c>
      <c r="I528" s="106" t="s">
        <v>556</v>
      </c>
      <c r="K528" s="83" t="s">
        <v>6314</v>
      </c>
      <c r="L528" s="83" t="s">
        <v>6314</v>
      </c>
      <c r="M528" s="45" t="str">
        <f>IF(
ISNA(INDEX(resources!E:E,MATCH(B528,resources!B:B,0))),"fillme",
INDEX(resources!E:E,MATCH(B528,resources!B:B,0)))</f>
        <v>CAISO_Hydro</v>
      </c>
      <c r="N528" s="45">
        <f>IF(
ISNA(INDEX(resources!J:J,MATCH(B528,resources!B:B,0))),"fillme",
INDEX(resources!J:J,MATCH(B528,resources!B:B,0)))</f>
        <v>1</v>
      </c>
      <c r="O528" s="83" t="str">
        <f>IFERROR(INDEX(resources!K:K,MATCH(B528,resources!B:B,0)),"fillme")</f>
        <v>hydro</v>
      </c>
      <c r="P528" s="89" t="str">
        <f t="shared" si="122"/>
        <v>hydro_2030_11</v>
      </c>
      <c r="Q528" s="87">
        <f>INDEX(elcc!G:G,MATCH(P528,elcc!D:D,0))</f>
        <v>0.56000000000000005</v>
      </c>
      <c r="R528" s="89">
        <f t="shared" si="123"/>
        <v>1</v>
      </c>
      <c r="S528" s="89" t="s">
        <v>6314</v>
      </c>
      <c r="T528" s="89" t="s">
        <v>6314</v>
      </c>
      <c r="U528" s="90" t="str">
        <f t="shared" si="124"/>
        <v>ok</v>
      </c>
      <c r="V528" s="63" t="str">
        <f>INDEX(resources!F:F,MATCH(B528,resources!B:B,0))</f>
        <v>physical</v>
      </c>
      <c r="W528" s="110">
        <f t="shared" si="125"/>
        <v>1</v>
      </c>
      <c r="X528" s="110">
        <f t="shared" si="126"/>
        <v>0</v>
      </c>
      <c r="Y528" s="110" t="str">
        <f t="shared" si="127"/>
        <v>COVERD_2_RCKHY1_energy_PCE40003_CONFIDENTIAL</v>
      </c>
      <c r="Z528" s="110">
        <f>IF(COUNTIFS($Y$2:Y528,Y528)=1,1,0)</f>
        <v>0</v>
      </c>
      <c r="AA528" s="110">
        <f>SUM($Z$2:Z528)*Z528</f>
        <v>0</v>
      </c>
      <c r="AB528" s="110">
        <f>COUNTIFS(resources!B:B,B528)</f>
        <v>1</v>
      </c>
      <c r="AC528" s="110">
        <f t="shared" si="128"/>
        <v>1</v>
      </c>
      <c r="AD528" s="110">
        <f t="shared" si="129"/>
        <v>1</v>
      </c>
      <c r="AE528" s="110">
        <f t="shared" si="130"/>
        <v>0</v>
      </c>
      <c r="AF528" s="110">
        <f t="shared" si="131"/>
        <v>1</v>
      </c>
      <c r="AG528" s="110">
        <f t="shared" si="132"/>
        <v>0</v>
      </c>
      <c r="AH528" s="110">
        <f t="shared" si="133"/>
        <v>0</v>
      </c>
      <c r="AI528" s="110">
        <f t="shared" si="134"/>
        <v>1</v>
      </c>
      <c r="AJ528" s="100">
        <f>ROW()</f>
        <v>528</v>
      </c>
      <c r="AK528" s="100" t="e">
        <f>INDEX('BadRows RECART'!$C$2:$C$1207,MATCH(monthly_gwh_mw!AJ528,'BadRows RECART'!$D$2:$D$1207,0))</f>
        <v>#N/A</v>
      </c>
    </row>
    <row r="529" spans="1:37" ht="20">
      <c r="A529" s="106" t="s">
        <v>3907</v>
      </c>
      <c r="B529" s="106" t="s">
        <v>1581</v>
      </c>
      <c r="C529" s="106" t="s">
        <v>6300</v>
      </c>
      <c r="D529" s="168">
        <v>2030</v>
      </c>
      <c r="E529" s="168">
        <v>12</v>
      </c>
      <c r="F529" s="199">
        <v>0.7526719999999868</v>
      </c>
      <c r="G529" s="212" t="s">
        <v>6314</v>
      </c>
      <c r="H529" s="212" t="s">
        <v>6314</v>
      </c>
      <c r="I529" s="106" t="s">
        <v>556</v>
      </c>
      <c r="K529" s="83" t="s">
        <v>6314</v>
      </c>
      <c r="L529" s="83" t="s">
        <v>6314</v>
      </c>
      <c r="M529" s="45" t="str">
        <f>IF(
ISNA(INDEX(resources!E:E,MATCH(B529,resources!B:B,0))),"fillme",
INDEX(resources!E:E,MATCH(B529,resources!B:B,0)))</f>
        <v>CAISO_Hydro</v>
      </c>
      <c r="N529" s="45">
        <f>IF(
ISNA(INDEX(resources!J:J,MATCH(B529,resources!B:B,0))),"fillme",
INDEX(resources!J:J,MATCH(B529,resources!B:B,0)))</f>
        <v>1</v>
      </c>
      <c r="O529" s="83" t="str">
        <f>IFERROR(INDEX(resources!K:K,MATCH(B529,resources!B:B,0)),"fillme")</f>
        <v>hydro</v>
      </c>
      <c r="P529" s="89" t="str">
        <f t="shared" si="122"/>
        <v>hydro_2030_12</v>
      </c>
      <c r="Q529" s="87">
        <f>INDEX(elcc!G:G,MATCH(P529,elcc!D:D,0))</f>
        <v>0.64</v>
      </c>
      <c r="R529" s="89">
        <f t="shared" si="123"/>
        <v>1</v>
      </c>
      <c r="S529" s="89" t="s">
        <v>6314</v>
      </c>
      <c r="T529" s="89" t="s">
        <v>6314</v>
      </c>
      <c r="U529" s="90" t="str">
        <f t="shared" si="124"/>
        <v>ok</v>
      </c>
      <c r="V529" s="63" t="str">
        <f>INDEX(resources!F:F,MATCH(B529,resources!B:B,0))</f>
        <v>physical</v>
      </c>
      <c r="W529" s="110">
        <f t="shared" si="125"/>
        <v>1</v>
      </c>
      <c r="X529" s="110">
        <f t="shared" si="126"/>
        <v>0</v>
      </c>
      <c r="Y529" s="110" t="str">
        <f t="shared" si="127"/>
        <v>COVERD_2_RCKHY1_energy_PCE40003_CONFIDENTIAL</v>
      </c>
      <c r="Z529" s="110">
        <f>IF(COUNTIFS($Y$2:Y529,Y529)=1,1,0)</f>
        <v>0</v>
      </c>
      <c r="AA529" s="110">
        <f>SUM($Z$2:Z529)*Z529</f>
        <v>0</v>
      </c>
      <c r="AB529" s="110">
        <f>COUNTIFS(resources!B:B,B529)</f>
        <v>1</v>
      </c>
      <c r="AC529" s="110">
        <f t="shared" si="128"/>
        <v>1</v>
      </c>
      <c r="AD529" s="110">
        <f t="shared" si="129"/>
        <v>1</v>
      </c>
      <c r="AE529" s="110">
        <f t="shared" si="130"/>
        <v>0</v>
      </c>
      <c r="AF529" s="110">
        <f t="shared" si="131"/>
        <v>1</v>
      </c>
      <c r="AG529" s="110">
        <f t="shared" si="132"/>
        <v>0</v>
      </c>
      <c r="AH529" s="110">
        <f t="shared" si="133"/>
        <v>0</v>
      </c>
      <c r="AI529" s="110">
        <f t="shared" si="134"/>
        <v>1</v>
      </c>
      <c r="AJ529" s="100">
        <f>ROW()</f>
        <v>529</v>
      </c>
      <c r="AK529" s="100" t="e">
        <f>INDEX('BadRows RECART'!$C$2:$C$1207,MATCH(monthly_gwh_mw!AJ529,'BadRows RECART'!$D$2:$D$1207,0))</f>
        <v>#N/A</v>
      </c>
    </row>
    <row r="530" spans="1:37" ht="20">
      <c r="A530" s="106" t="s">
        <v>3907</v>
      </c>
      <c r="B530" s="106" t="s">
        <v>3752</v>
      </c>
      <c r="C530" s="106" t="s">
        <v>6301</v>
      </c>
      <c r="D530" s="168">
        <v>2020</v>
      </c>
      <c r="E530" s="168">
        <v>1</v>
      </c>
      <c r="F530" s="199">
        <v>1.5243320000000002</v>
      </c>
      <c r="G530" s="212" t="s">
        <v>6314</v>
      </c>
      <c r="H530" s="212" t="s">
        <v>6314</v>
      </c>
      <c r="I530" s="106" t="s">
        <v>556</v>
      </c>
      <c r="K530" s="83" t="s">
        <v>6314</v>
      </c>
      <c r="L530" s="83" t="s">
        <v>6314</v>
      </c>
      <c r="M530" s="45" t="str">
        <f>IF(
ISNA(INDEX(resources!E:E,MATCH(B530,resources!B:B,0))),"fillme",
INDEX(resources!E:E,MATCH(B530,resources!B:B,0)))</f>
        <v>CAISO_Wind</v>
      </c>
      <c r="N530" s="45">
        <f>IF(
ISNA(INDEX(resources!J:J,MATCH(B530,resources!B:B,0))),"fillme",
INDEX(resources!J:J,MATCH(B530,resources!B:B,0)))</f>
        <v>1</v>
      </c>
      <c r="O530" s="83" t="str">
        <f>IFERROR(INDEX(resources!K:K,MATCH(B530,resources!B:B,0)),"fillme")</f>
        <v>wind_low_cf</v>
      </c>
      <c r="P530" s="89" t="str">
        <f t="shared" si="122"/>
        <v>wind_low_cf_2020_1</v>
      </c>
      <c r="Q530" s="87">
        <f>INDEX(elcc!G:G,MATCH(P530,elcc!D:D,0))</f>
        <v>0.14000000000000001</v>
      </c>
      <c r="R530" s="89">
        <f t="shared" si="123"/>
        <v>1</v>
      </c>
      <c r="S530" s="89" t="s">
        <v>6314</v>
      </c>
      <c r="T530" s="89" t="s">
        <v>6314</v>
      </c>
      <c r="U530" s="90" t="str">
        <f t="shared" si="124"/>
        <v>ok</v>
      </c>
      <c r="V530" s="63" t="str">
        <f>INDEX(resources!F:F,MATCH(B530,resources!B:B,0))</f>
        <v>physical</v>
      </c>
      <c r="W530" s="110">
        <f t="shared" si="125"/>
        <v>1</v>
      </c>
      <c r="X530" s="110">
        <f t="shared" si="126"/>
        <v>0</v>
      </c>
      <c r="Y530" s="110" t="str">
        <f t="shared" si="127"/>
        <v>WNDMAS_2_UNIT 1_energy_PCE70001_CONFIDENTIAL</v>
      </c>
      <c r="Z530" s="110">
        <f>IF(COUNTIFS($Y$2:Y530,Y530)=1,1,0)</f>
        <v>1</v>
      </c>
      <c r="AA530" s="110">
        <f>SUM($Z$2:Z530)*Z530</f>
        <v>5</v>
      </c>
      <c r="AB530" s="110">
        <f>COUNTIFS(resources!B:B,B530)</f>
        <v>1</v>
      </c>
      <c r="AC530" s="110">
        <f t="shared" si="128"/>
        <v>1</v>
      </c>
      <c r="AD530" s="110">
        <f t="shared" si="129"/>
        <v>1</v>
      </c>
      <c r="AE530" s="110">
        <f t="shared" si="130"/>
        <v>0</v>
      </c>
      <c r="AF530" s="110">
        <f t="shared" si="131"/>
        <v>1</v>
      </c>
      <c r="AG530" s="110">
        <f t="shared" si="132"/>
        <v>0</v>
      </c>
      <c r="AH530" s="110">
        <f t="shared" si="133"/>
        <v>0</v>
      </c>
      <c r="AI530" s="110">
        <f t="shared" si="134"/>
        <v>1</v>
      </c>
      <c r="AJ530" s="100">
        <f>ROW()</f>
        <v>530</v>
      </c>
      <c r="AK530" s="100" t="e">
        <f>INDEX('BadRows RECART'!$C$2:$C$1207,MATCH(monthly_gwh_mw!AJ530,'BadRows RECART'!$D$2:$D$1207,0))</f>
        <v>#N/A</v>
      </c>
    </row>
    <row r="531" spans="1:37" ht="20">
      <c r="A531" s="106" t="s">
        <v>3907</v>
      </c>
      <c r="B531" s="106" t="s">
        <v>3752</v>
      </c>
      <c r="C531" s="106" t="s">
        <v>6301</v>
      </c>
      <c r="D531" s="168">
        <v>2020</v>
      </c>
      <c r="E531" s="168">
        <v>2</v>
      </c>
      <c r="F531" s="199">
        <v>4.209184000000012</v>
      </c>
      <c r="G531" s="212" t="s">
        <v>6314</v>
      </c>
      <c r="H531" s="212" t="s">
        <v>6314</v>
      </c>
      <c r="I531" s="106" t="s">
        <v>556</v>
      </c>
      <c r="K531" s="83" t="s">
        <v>6314</v>
      </c>
      <c r="L531" s="83" t="s">
        <v>6314</v>
      </c>
      <c r="M531" s="45" t="str">
        <f>IF(
ISNA(INDEX(resources!E:E,MATCH(B531,resources!B:B,0))),"fillme",
INDEX(resources!E:E,MATCH(B531,resources!B:B,0)))</f>
        <v>CAISO_Wind</v>
      </c>
      <c r="N531" s="45">
        <f>IF(
ISNA(INDEX(resources!J:J,MATCH(B531,resources!B:B,0))),"fillme",
INDEX(resources!J:J,MATCH(B531,resources!B:B,0)))</f>
        <v>1</v>
      </c>
      <c r="O531" s="83" t="str">
        <f>IFERROR(INDEX(resources!K:K,MATCH(B531,resources!B:B,0)),"fillme")</f>
        <v>wind_low_cf</v>
      </c>
      <c r="P531" s="89" t="str">
        <f t="shared" si="122"/>
        <v>wind_low_cf_2020_2</v>
      </c>
      <c r="Q531" s="87">
        <f>INDEX(elcc!G:G,MATCH(P531,elcc!D:D,0))</f>
        <v>0.12</v>
      </c>
      <c r="R531" s="89">
        <f t="shared" si="123"/>
        <v>1</v>
      </c>
      <c r="S531" s="89" t="s">
        <v>6314</v>
      </c>
      <c r="T531" s="89" t="s">
        <v>6314</v>
      </c>
      <c r="U531" s="90" t="str">
        <f t="shared" si="124"/>
        <v>ok</v>
      </c>
      <c r="V531" s="63" t="str">
        <f>INDEX(resources!F:F,MATCH(B531,resources!B:B,0))</f>
        <v>physical</v>
      </c>
      <c r="W531" s="110">
        <f t="shared" si="125"/>
        <v>1</v>
      </c>
      <c r="X531" s="110">
        <f t="shared" si="126"/>
        <v>0</v>
      </c>
      <c r="Y531" s="110" t="str">
        <f t="shared" si="127"/>
        <v>WNDMAS_2_UNIT 1_energy_PCE70001_CONFIDENTIAL</v>
      </c>
      <c r="Z531" s="110">
        <f>IF(COUNTIFS($Y$2:Y531,Y531)=1,1,0)</f>
        <v>0</v>
      </c>
      <c r="AA531" s="110">
        <f>SUM($Z$2:Z531)*Z531</f>
        <v>0</v>
      </c>
      <c r="AB531" s="110">
        <f>COUNTIFS(resources!B:B,B531)</f>
        <v>1</v>
      </c>
      <c r="AC531" s="110">
        <f t="shared" si="128"/>
        <v>1</v>
      </c>
      <c r="AD531" s="110">
        <f t="shared" si="129"/>
        <v>1</v>
      </c>
      <c r="AE531" s="110">
        <f t="shared" si="130"/>
        <v>0</v>
      </c>
      <c r="AF531" s="110">
        <f t="shared" si="131"/>
        <v>1</v>
      </c>
      <c r="AG531" s="110">
        <f t="shared" si="132"/>
        <v>0</v>
      </c>
      <c r="AH531" s="110">
        <f t="shared" si="133"/>
        <v>0</v>
      </c>
      <c r="AI531" s="110">
        <f t="shared" si="134"/>
        <v>1</v>
      </c>
      <c r="AJ531" s="100">
        <f>ROW()</f>
        <v>531</v>
      </c>
      <c r="AK531" s="100" t="e">
        <f>INDEX('BadRows RECART'!$C$2:$C$1207,MATCH(monthly_gwh_mw!AJ531,'BadRows RECART'!$D$2:$D$1207,0))</f>
        <v>#N/A</v>
      </c>
    </row>
    <row r="532" spans="1:37" ht="20">
      <c r="A532" s="106" t="s">
        <v>3907</v>
      </c>
      <c r="B532" s="106" t="s">
        <v>3752</v>
      </c>
      <c r="C532" s="106" t="s">
        <v>6301</v>
      </c>
      <c r="D532" s="168">
        <v>2020</v>
      </c>
      <c r="E532" s="168">
        <v>3</v>
      </c>
      <c r="F532" s="199">
        <v>4.9075480000000002</v>
      </c>
      <c r="G532" s="212" t="s">
        <v>6314</v>
      </c>
      <c r="H532" s="212" t="s">
        <v>6314</v>
      </c>
      <c r="I532" s="106" t="s">
        <v>556</v>
      </c>
      <c r="K532" s="83" t="s">
        <v>6314</v>
      </c>
      <c r="L532" s="83" t="s">
        <v>6314</v>
      </c>
      <c r="M532" s="45" t="str">
        <f>IF(
ISNA(INDEX(resources!E:E,MATCH(B532,resources!B:B,0))),"fillme",
INDEX(resources!E:E,MATCH(B532,resources!B:B,0)))</f>
        <v>CAISO_Wind</v>
      </c>
      <c r="N532" s="45">
        <f>IF(
ISNA(INDEX(resources!J:J,MATCH(B532,resources!B:B,0))),"fillme",
INDEX(resources!J:J,MATCH(B532,resources!B:B,0)))</f>
        <v>1</v>
      </c>
      <c r="O532" s="83" t="str">
        <f>IFERROR(INDEX(resources!K:K,MATCH(B532,resources!B:B,0)),"fillme")</f>
        <v>wind_low_cf</v>
      </c>
      <c r="P532" s="89" t="str">
        <f t="shared" si="122"/>
        <v>wind_low_cf_2020_3</v>
      </c>
      <c r="Q532" s="87">
        <f>INDEX(elcc!G:G,MATCH(P532,elcc!D:D,0))</f>
        <v>0.28000000000000003</v>
      </c>
      <c r="R532" s="89">
        <f t="shared" si="123"/>
        <v>1</v>
      </c>
      <c r="S532" s="89" t="s">
        <v>6314</v>
      </c>
      <c r="T532" s="89" t="s">
        <v>6314</v>
      </c>
      <c r="U532" s="90" t="str">
        <f t="shared" si="124"/>
        <v>ok</v>
      </c>
      <c r="V532" s="63" t="str">
        <f>INDEX(resources!F:F,MATCH(B532,resources!B:B,0))</f>
        <v>physical</v>
      </c>
      <c r="W532" s="110">
        <f t="shared" si="125"/>
        <v>1</v>
      </c>
      <c r="X532" s="110">
        <f t="shared" si="126"/>
        <v>0</v>
      </c>
      <c r="Y532" s="110" t="str">
        <f t="shared" si="127"/>
        <v>WNDMAS_2_UNIT 1_energy_PCE70001_CONFIDENTIAL</v>
      </c>
      <c r="Z532" s="110">
        <f>IF(COUNTIFS($Y$2:Y532,Y532)=1,1,0)</f>
        <v>0</v>
      </c>
      <c r="AA532" s="110">
        <f>SUM($Z$2:Z532)*Z532</f>
        <v>0</v>
      </c>
      <c r="AB532" s="110">
        <f>COUNTIFS(resources!B:B,B532)</f>
        <v>1</v>
      </c>
      <c r="AC532" s="110">
        <f t="shared" si="128"/>
        <v>1</v>
      </c>
      <c r="AD532" s="110">
        <f t="shared" si="129"/>
        <v>1</v>
      </c>
      <c r="AE532" s="110">
        <f t="shared" si="130"/>
        <v>0</v>
      </c>
      <c r="AF532" s="110">
        <f t="shared" si="131"/>
        <v>1</v>
      </c>
      <c r="AG532" s="110">
        <f t="shared" si="132"/>
        <v>0</v>
      </c>
      <c r="AH532" s="110">
        <f t="shared" si="133"/>
        <v>0</v>
      </c>
      <c r="AI532" s="110">
        <f t="shared" si="134"/>
        <v>1</v>
      </c>
      <c r="AJ532" s="100">
        <f>ROW()</f>
        <v>532</v>
      </c>
      <c r="AK532" s="100" t="e">
        <f>INDEX('BadRows RECART'!$C$2:$C$1207,MATCH(monthly_gwh_mw!AJ532,'BadRows RECART'!$D$2:$D$1207,0))</f>
        <v>#N/A</v>
      </c>
    </row>
    <row r="533" spans="1:37" ht="20">
      <c r="A533" s="106" t="s">
        <v>3907</v>
      </c>
      <c r="B533" s="106" t="s">
        <v>3752</v>
      </c>
      <c r="C533" s="106" t="s">
        <v>6301</v>
      </c>
      <c r="D533" s="168">
        <v>2020</v>
      </c>
      <c r="E533" s="168">
        <v>4</v>
      </c>
      <c r="F533" s="199">
        <v>8.1122400000000088</v>
      </c>
      <c r="G533" s="212" t="s">
        <v>6314</v>
      </c>
      <c r="H533" s="212" t="s">
        <v>6314</v>
      </c>
      <c r="I533" s="106" t="s">
        <v>556</v>
      </c>
      <c r="K533" s="83" t="s">
        <v>6314</v>
      </c>
      <c r="L533" s="83" t="s">
        <v>6314</v>
      </c>
      <c r="M533" s="45" t="str">
        <f>IF(
ISNA(INDEX(resources!E:E,MATCH(B533,resources!B:B,0))),"fillme",
INDEX(resources!E:E,MATCH(B533,resources!B:B,0)))</f>
        <v>CAISO_Wind</v>
      </c>
      <c r="N533" s="45">
        <f>IF(
ISNA(INDEX(resources!J:J,MATCH(B533,resources!B:B,0))),"fillme",
INDEX(resources!J:J,MATCH(B533,resources!B:B,0)))</f>
        <v>1</v>
      </c>
      <c r="O533" s="83" t="str">
        <f>IFERROR(INDEX(resources!K:K,MATCH(B533,resources!B:B,0)),"fillme")</f>
        <v>wind_low_cf</v>
      </c>
      <c r="P533" s="89" t="str">
        <f t="shared" si="122"/>
        <v>wind_low_cf_2020_4</v>
      </c>
      <c r="Q533" s="87">
        <f>INDEX(elcc!G:G,MATCH(P533,elcc!D:D,0))</f>
        <v>0.25</v>
      </c>
      <c r="R533" s="89">
        <f t="shared" si="123"/>
        <v>1</v>
      </c>
      <c r="S533" s="89" t="s">
        <v>6314</v>
      </c>
      <c r="T533" s="89" t="s">
        <v>6314</v>
      </c>
      <c r="U533" s="90" t="str">
        <f t="shared" si="124"/>
        <v>ok</v>
      </c>
      <c r="V533" s="63" t="str">
        <f>INDEX(resources!F:F,MATCH(B533,resources!B:B,0))</f>
        <v>physical</v>
      </c>
      <c r="W533" s="110">
        <f t="shared" si="125"/>
        <v>1</v>
      </c>
      <c r="X533" s="110">
        <f t="shared" si="126"/>
        <v>0</v>
      </c>
      <c r="Y533" s="110" t="str">
        <f t="shared" si="127"/>
        <v>WNDMAS_2_UNIT 1_energy_PCE70001_CONFIDENTIAL</v>
      </c>
      <c r="Z533" s="110">
        <f>IF(COUNTIFS($Y$2:Y533,Y533)=1,1,0)</f>
        <v>0</v>
      </c>
      <c r="AA533" s="110">
        <f>SUM($Z$2:Z533)*Z533</f>
        <v>0</v>
      </c>
      <c r="AB533" s="110">
        <f>COUNTIFS(resources!B:B,B533)</f>
        <v>1</v>
      </c>
      <c r="AC533" s="110">
        <f t="shared" si="128"/>
        <v>1</v>
      </c>
      <c r="AD533" s="110">
        <f t="shared" si="129"/>
        <v>1</v>
      </c>
      <c r="AE533" s="110">
        <f t="shared" si="130"/>
        <v>0</v>
      </c>
      <c r="AF533" s="110">
        <f t="shared" si="131"/>
        <v>1</v>
      </c>
      <c r="AG533" s="110">
        <f t="shared" si="132"/>
        <v>0</v>
      </c>
      <c r="AH533" s="110">
        <f t="shared" si="133"/>
        <v>0</v>
      </c>
      <c r="AI533" s="110">
        <f t="shared" si="134"/>
        <v>1</v>
      </c>
      <c r="AJ533" s="100">
        <f>ROW()</f>
        <v>533</v>
      </c>
      <c r="AK533" s="100" t="e">
        <f>INDEX('BadRows RECART'!$C$2:$C$1207,MATCH(monthly_gwh_mw!AJ533,'BadRows RECART'!$D$2:$D$1207,0))</f>
        <v>#N/A</v>
      </c>
    </row>
    <row r="534" spans="1:37" ht="20">
      <c r="A534" s="106" t="s">
        <v>3907</v>
      </c>
      <c r="B534" s="106" t="s">
        <v>3752</v>
      </c>
      <c r="C534" s="106" t="s">
        <v>6301</v>
      </c>
      <c r="D534" s="168">
        <v>2020</v>
      </c>
      <c r="E534" s="168">
        <v>5</v>
      </c>
      <c r="F534" s="199">
        <v>14.53652000000001</v>
      </c>
      <c r="G534" s="212" t="s">
        <v>6314</v>
      </c>
      <c r="H534" s="212" t="s">
        <v>6314</v>
      </c>
      <c r="I534" s="106" t="s">
        <v>556</v>
      </c>
      <c r="K534" s="83" t="s">
        <v>6314</v>
      </c>
      <c r="L534" s="83" t="s">
        <v>6314</v>
      </c>
      <c r="M534" s="45" t="str">
        <f>IF(
ISNA(INDEX(resources!E:E,MATCH(B534,resources!B:B,0))),"fillme",
INDEX(resources!E:E,MATCH(B534,resources!B:B,0)))</f>
        <v>CAISO_Wind</v>
      </c>
      <c r="N534" s="45">
        <f>IF(
ISNA(INDEX(resources!J:J,MATCH(B534,resources!B:B,0))),"fillme",
INDEX(resources!J:J,MATCH(B534,resources!B:B,0)))</f>
        <v>1</v>
      </c>
      <c r="O534" s="83" t="str">
        <f>IFERROR(INDEX(resources!K:K,MATCH(B534,resources!B:B,0)),"fillme")</f>
        <v>wind_low_cf</v>
      </c>
      <c r="P534" s="89" t="str">
        <f t="shared" si="122"/>
        <v>wind_low_cf_2020_5</v>
      </c>
      <c r="Q534" s="87">
        <f>INDEX(elcc!G:G,MATCH(P534,elcc!D:D,0))</f>
        <v>0.25</v>
      </c>
      <c r="R534" s="89">
        <f t="shared" si="123"/>
        <v>1</v>
      </c>
      <c r="S534" s="89" t="s">
        <v>6314</v>
      </c>
      <c r="T534" s="89" t="s">
        <v>6314</v>
      </c>
      <c r="U534" s="90" t="str">
        <f t="shared" si="124"/>
        <v>ok</v>
      </c>
      <c r="V534" s="63" t="str">
        <f>INDEX(resources!F:F,MATCH(B534,resources!B:B,0))</f>
        <v>physical</v>
      </c>
      <c r="W534" s="110">
        <f t="shared" si="125"/>
        <v>1</v>
      </c>
      <c r="X534" s="110">
        <f t="shared" si="126"/>
        <v>0</v>
      </c>
      <c r="Y534" s="110" t="str">
        <f t="shared" si="127"/>
        <v>WNDMAS_2_UNIT 1_energy_PCE70001_CONFIDENTIAL</v>
      </c>
      <c r="Z534" s="110">
        <f>IF(COUNTIFS($Y$2:Y534,Y534)=1,1,0)</f>
        <v>0</v>
      </c>
      <c r="AA534" s="110">
        <f>SUM($Z$2:Z534)*Z534</f>
        <v>0</v>
      </c>
      <c r="AB534" s="110">
        <f>COUNTIFS(resources!B:B,B534)</f>
        <v>1</v>
      </c>
      <c r="AC534" s="110">
        <f t="shared" si="128"/>
        <v>1</v>
      </c>
      <c r="AD534" s="110">
        <f t="shared" si="129"/>
        <v>1</v>
      </c>
      <c r="AE534" s="110">
        <f t="shared" si="130"/>
        <v>0</v>
      </c>
      <c r="AF534" s="110">
        <f t="shared" si="131"/>
        <v>1</v>
      </c>
      <c r="AG534" s="110">
        <f t="shared" si="132"/>
        <v>0</v>
      </c>
      <c r="AH534" s="110">
        <f t="shared" si="133"/>
        <v>0</v>
      </c>
      <c r="AI534" s="110">
        <f t="shared" si="134"/>
        <v>1</v>
      </c>
      <c r="AJ534" s="100">
        <f>ROW()</f>
        <v>534</v>
      </c>
      <c r="AK534" s="100" t="e">
        <f>INDEX('BadRows RECART'!$C$2:$C$1207,MATCH(monthly_gwh_mw!AJ534,'BadRows RECART'!$D$2:$D$1207,0))</f>
        <v>#N/A</v>
      </c>
    </row>
    <row r="535" spans="1:37" ht="20">
      <c r="A535" s="106" t="s">
        <v>3907</v>
      </c>
      <c r="B535" s="106" t="s">
        <v>3752</v>
      </c>
      <c r="C535" s="106" t="s">
        <v>6301</v>
      </c>
      <c r="D535" s="168">
        <v>2020</v>
      </c>
      <c r="E535" s="168">
        <v>6</v>
      </c>
      <c r="F535" s="199">
        <v>12.47729999999995</v>
      </c>
      <c r="G535" s="212" t="s">
        <v>6314</v>
      </c>
      <c r="H535" s="212" t="s">
        <v>6314</v>
      </c>
      <c r="I535" s="106" t="s">
        <v>556</v>
      </c>
      <c r="K535" s="83" t="s">
        <v>6314</v>
      </c>
      <c r="L535" s="83" t="s">
        <v>6314</v>
      </c>
      <c r="M535" s="45" t="str">
        <f>IF(
ISNA(INDEX(resources!E:E,MATCH(B535,resources!B:B,0))),"fillme",
INDEX(resources!E:E,MATCH(B535,resources!B:B,0)))</f>
        <v>CAISO_Wind</v>
      </c>
      <c r="N535" s="45">
        <f>IF(
ISNA(INDEX(resources!J:J,MATCH(B535,resources!B:B,0))),"fillme",
INDEX(resources!J:J,MATCH(B535,resources!B:B,0)))</f>
        <v>1</v>
      </c>
      <c r="O535" s="83" t="str">
        <f>IFERROR(INDEX(resources!K:K,MATCH(B535,resources!B:B,0)),"fillme")</f>
        <v>wind_low_cf</v>
      </c>
      <c r="P535" s="89" t="str">
        <f t="shared" si="122"/>
        <v>wind_low_cf_2020_6</v>
      </c>
      <c r="Q535" s="87">
        <f>INDEX(elcc!G:G,MATCH(P535,elcc!D:D,0))</f>
        <v>0.33</v>
      </c>
      <c r="R535" s="89">
        <f t="shared" si="123"/>
        <v>1</v>
      </c>
      <c r="S535" s="89" t="s">
        <v>6314</v>
      </c>
      <c r="T535" s="89" t="s">
        <v>6314</v>
      </c>
      <c r="U535" s="90" t="str">
        <f t="shared" si="124"/>
        <v>ok</v>
      </c>
      <c r="V535" s="63" t="str">
        <f>INDEX(resources!F:F,MATCH(B535,resources!B:B,0))</f>
        <v>physical</v>
      </c>
      <c r="W535" s="110">
        <f t="shared" si="125"/>
        <v>1</v>
      </c>
      <c r="X535" s="110">
        <f t="shared" si="126"/>
        <v>0</v>
      </c>
      <c r="Y535" s="110" t="str">
        <f t="shared" si="127"/>
        <v>WNDMAS_2_UNIT 1_energy_PCE70001_CONFIDENTIAL</v>
      </c>
      <c r="Z535" s="110">
        <f>IF(COUNTIFS($Y$2:Y535,Y535)=1,1,0)</f>
        <v>0</v>
      </c>
      <c r="AA535" s="110">
        <f>SUM($Z$2:Z535)*Z535</f>
        <v>0</v>
      </c>
      <c r="AB535" s="110">
        <f>COUNTIFS(resources!B:B,B535)</f>
        <v>1</v>
      </c>
      <c r="AC535" s="110">
        <f t="shared" si="128"/>
        <v>1</v>
      </c>
      <c r="AD535" s="110">
        <f t="shared" si="129"/>
        <v>1</v>
      </c>
      <c r="AE535" s="110">
        <f t="shared" si="130"/>
        <v>0</v>
      </c>
      <c r="AF535" s="110">
        <f t="shared" si="131"/>
        <v>1</v>
      </c>
      <c r="AG535" s="110">
        <f t="shared" si="132"/>
        <v>0</v>
      </c>
      <c r="AH535" s="110">
        <f t="shared" si="133"/>
        <v>0</v>
      </c>
      <c r="AI535" s="110">
        <f t="shared" si="134"/>
        <v>1</v>
      </c>
      <c r="AJ535" s="100">
        <f>ROW()</f>
        <v>535</v>
      </c>
      <c r="AK535" s="100" t="e">
        <f>INDEX('BadRows RECART'!$C$2:$C$1207,MATCH(monthly_gwh_mw!AJ535,'BadRows RECART'!$D$2:$D$1207,0))</f>
        <v>#N/A</v>
      </c>
    </row>
    <row r="536" spans="1:37" ht="20">
      <c r="A536" s="106" t="s">
        <v>3907</v>
      </c>
      <c r="B536" s="106" t="s">
        <v>3752</v>
      </c>
      <c r="C536" s="106" t="s">
        <v>6301</v>
      </c>
      <c r="D536" s="168">
        <v>2020</v>
      </c>
      <c r="E536" s="168">
        <v>7</v>
      </c>
      <c r="F536" s="199">
        <v>14.068854000000012</v>
      </c>
      <c r="G536" s="212" t="s">
        <v>6314</v>
      </c>
      <c r="H536" s="212" t="s">
        <v>6314</v>
      </c>
      <c r="I536" s="106" t="s">
        <v>556</v>
      </c>
      <c r="K536" s="83" t="s">
        <v>6314</v>
      </c>
      <c r="L536" s="83" t="s">
        <v>6314</v>
      </c>
      <c r="M536" s="45" t="str">
        <f>IF(
ISNA(INDEX(resources!E:E,MATCH(B536,resources!B:B,0))),"fillme",
INDEX(resources!E:E,MATCH(B536,resources!B:B,0)))</f>
        <v>CAISO_Wind</v>
      </c>
      <c r="N536" s="45">
        <f>IF(
ISNA(INDEX(resources!J:J,MATCH(B536,resources!B:B,0))),"fillme",
INDEX(resources!J:J,MATCH(B536,resources!B:B,0)))</f>
        <v>1</v>
      </c>
      <c r="O536" s="83" t="str">
        <f>IFERROR(INDEX(resources!K:K,MATCH(B536,resources!B:B,0)),"fillme")</f>
        <v>wind_low_cf</v>
      </c>
      <c r="P536" s="89" t="str">
        <f t="shared" si="122"/>
        <v>wind_low_cf_2020_7</v>
      </c>
      <c r="Q536" s="87">
        <f>INDEX(elcc!G:G,MATCH(P536,elcc!D:D,0))</f>
        <v>0.23</v>
      </c>
      <c r="R536" s="89">
        <f t="shared" si="123"/>
        <v>1</v>
      </c>
      <c r="S536" s="89" t="s">
        <v>6314</v>
      </c>
      <c r="T536" s="89" t="s">
        <v>6314</v>
      </c>
      <c r="U536" s="90" t="str">
        <f t="shared" si="124"/>
        <v>ok</v>
      </c>
      <c r="V536" s="63" t="str">
        <f>INDEX(resources!F:F,MATCH(B536,resources!B:B,0))</f>
        <v>physical</v>
      </c>
      <c r="W536" s="110">
        <f t="shared" si="125"/>
        <v>1</v>
      </c>
      <c r="X536" s="110">
        <f t="shared" si="126"/>
        <v>0</v>
      </c>
      <c r="Y536" s="110" t="str">
        <f t="shared" si="127"/>
        <v>WNDMAS_2_UNIT 1_energy_PCE70001_CONFIDENTIAL</v>
      </c>
      <c r="Z536" s="110">
        <f>IF(COUNTIFS($Y$2:Y536,Y536)=1,1,0)</f>
        <v>0</v>
      </c>
      <c r="AA536" s="110">
        <f>SUM($Z$2:Z536)*Z536</f>
        <v>0</v>
      </c>
      <c r="AB536" s="110">
        <f>COUNTIFS(resources!B:B,B536)</f>
        <v>1</v>
      </c>
      <c r="AC536" s="110">
        <f t="shared" si="128"/>
        <v>1</v>
      </c>
      <c r="AD536" s="110">
        <f t="shared" si="129"/>
        <v>1</v>
      </c>
      <c r="AE536" s="110">
        <f t="shared" si="130"/>
        <v>0</v>
      </c>
      <c r="AF536" s="110">
        <f t="shared" si="131"/>
        <v>1</v>
      </c>
      <c r="AG536" s="110">
        <f t="shared" si="132"/>
        <v>0</v>
      </c>
      <c r="AH536" s="110">
        <f t="shared" si="133"/>
        <v>0</v>
      </c>
      <c r="AI536" s="110">
        <f t="shared" si="134"/>
        <v>1</v>
      </c>
      <c r="AJ536" s="100">
        <f>ROW()</f>
        <v>536</v>
      </c>
      <c r="AK536" s="100" t="e">
        <f>INDEX('BadRows RECART'!$C$2:$C$1207,MATCH(monthly_gwh_mw!AJ536,'BadRows RECART'!$D$2:$D$1207,0))</f>
        <v>#N/A</v>
      </c>
    </row>
    <row r="537" spans="1:37" ht="20">
      <c r="A537" s="106" t="s">
        <v>3907</v>
      </c>
      <c r="B537" s="106" t="s">
        <v>3752</v>
      </c>
      <c r="C537" s="106" t="s">
        <v>6301</v>
      </c>
      <c r="D537" s="168">
        <v>2020</v>
      </c>
      <c r="E537" s="168">
        <v>8</v>
      </c>
      <c r="F537" s="199">
        <v>13.756684000000018</v>
      </c>
      <c r="G537" s="212" t="s">
        <v>6314</v>
      </c>
      <c r="H537" s="212" t="s">
        <v>6314</v>
      </c>
      <c r="I537" s="106" t="s">
        <v>556</v>
      </c>
      <c r="K537" s="83" t="s">
        <v>6314</v>
      </c>
      <c r="L537" s="83" t="s">
        <v>6314</v>
      </c>
      <c r="M537" s="45" t="str">
        <f>IF(
ISNA(INDEX(resources!E:E,MATCH(B537,resources!B:B,0))),"fillme",
INDEX(resources!E:E,MATCH(B537,resources!B:B,0)))</f>
        <v>CAISO_Wind</v>
      </c>
      <c r="N537" s="45">
        <f>IF(
ISNA(INDEX(resources!J:J,MATCH(B537,resources!B:B,0))),"fillme",
INDEX(resources!J:J,MATCH(B537,resources!B:B,0)))</f>
        <v>1</v>
      </c>
      <c r="O537" s="83" t="str">
        <f>IFERROR(INDEX(resources!K:K,MATCH(B537,resources!B:B,0)),"fillme")</f>
        <v>wind_low_cf</v>
      </c>
      <c r="P537" s="89" t="str">
        <f t="shared" si="122"/>
        <v>wind_low_cf_2020_8</v>
      </c>
      <c r="Q537" s="87">
        <f>INDEX(elcc!G:G,MATCH(P537,elcc!D:D,0))</f>
        <v>0.21</v>
      </c>
      <c r="R537" s="89">
        <f t="shared" si="123"/>
        <v>1</v>
      </c>
      <c r="S537" s="89" t="s">
        <v>6314</v>
      </c>
      <c r="T537" s="89" t="s">
        <v>6314</v>
      </c>
      <c r="U537" s="90" t="str">
        <f t="shared" si="124"/>
        <v>ok</v>
      </c>
      <c r="V537" s="63" t="str">
        <f>INDEX(resources!F:F,MATCH(B537,resources!B:B,0))</f>
        <v>physical</v>
      </c>
      <c r="W537" s="110">
        <f t="shared" si="125"/>
        <v>1</v>
      </c>
      <c r="X537" s="110">
        <f t="shared" si="126"/>
        <v>0</v>
      </c>
      <c r="Y537" s="110" t="str">
        <f t="shared" si="127"/>
        <v>WNDMAS_2_UNIT 1_energy_PCE70001_CONFIDENTIAL</v>
      </c>
      <c r="Z537" s="110">
        <f>IF(COUNTIFS($Y$2:Y537,Y537)=1,1,0)</f>
        <v>0</v>
      </c>
      <c r="AA537" s="110">
        <f>SUM($Z$2:Z537)*Z537</f>
        <v>0</v>
      </c>
      <c r="AB537" s="110">
        <f>COUNTIFS(resources!B:B,B537)</f>
        <v>1</v>
      </c>
      <c r="AC537" s="110">
        <f t="shared" si="128"/>
        <v>1</v>
      </c>
      <c r="AD537" s="110">
        <f t="shared" si="129"/>
        <v>1</v>
      </c>
      <c r="AE537" s="110">
        <f t="shared" si="130"/>
        <v>0</v>
      </c>
      <c r="AF537" s="110">
        <f t="shared" si="131"/>
        <v>1</v>
      </c>
      <c r="AG537" s="110">
        <f t="shared" si="132"/>
        <v>0</v>
      </c>
      <c r="AH537" s="110">
        <f t="shared" si="133"/>
        <v>0</v>
      </c>
      <c r="AI537" s="110">
        <f t="shared" si="134"/>
        <v>1</v>
      </c>
      <c r="AJ537" s="100">
        <f>ROW()</f>
        <v>537</v>
      </c>
      <c r="AK537" s="100" t="e">
        <f>INDEX('BadRows RECART'!$C$2:$C$1207,MATCH(monthly_gwh_mw!AJ537,'BadRows RECART'!$D$2:$D$1207,0))</f>
        <v>#N/A</v>
      </c>
    </row>
    <row r="538" spans="1:37" ht="20">
      <c r="A538" s="106" t="s">
        <v>3907</v>
      </c>
      <c r="B538" s="106" t="s">
        <v>3752</v>
      </c>
      <c r="C538" s="106" t="s">
        <v>6301</v>
      </c>
      <c r="D538" s="168">
        <v>2020</v>
      </c>
      <c r="E538" s="168">
        <v>9</v>
      </c>
      <c r="F538" s="199">
        <v>8.4428400000000057</v>
      </c>
      <c r="G538" s="212" t="s">
        <v>6314</v>
      </c>
      <c r="H538" s="212" t="s">
        <v>6314</v>
      </c>
      <c r="I538" s="106" t="s">
        <v>556</v>
      </c>
      <c r="K538" s="83" t="s">
        <v>6314</v>
      </c>
      <c r="L538" s="83" t="s">
        <v>6314</v>
      </c>
      <c r="M538" s="45" t="str">
        <f>IF(
ISNA(INDEX(resources!E:E,MATCH(B538,resources!B:B,0))),"fillme",
INDEX(resources!E:E,MATCH(B538,resources!B:B,0)))</f>
        <v>CAISO_Wind</v>
      </c>
      <c r="N538" s="45">
        <f>IF(
ISNA(INDEX(resources!J:J,MATCH(B538,resources!B:B,0))),"fillme",
INDEX(resources!J:J,MATCH(B538,resources!B:B,0)))</f>
        <v>1</v>
      </c>
      <c r="O538" s="83" t="str">
        <f>IFERROR(INDEX(resources!K:K,MATCH(B538,resources!B:B,0)),"fillme")</f>
        <v>wind_low_cf</v>
      </c>
      <c r="P538" s="89" t="str">
        <f t="shared" si="122"/>
        <v>wind_low_cf_2020_9</v>
      </c>
      <c r="Q538" s="87">
        <f>INDEX(elcc!G:G,MATCH(P538,elcc!D:D,0))</f>
        <v>0.15</v>
      </c>
      <c r="R538" s="89">
        <f t="shared" si="123"/>
        <v>1</v>
      </c>
      <c r="S538" s="89" t="s">
        <v>6314</v>
      </c>
      <c r="T538" s="89" t="s">
        <v>6314</v>
      </c>
      <c r="U538" s="90" t="str">
        <f t="shared" si="124"/>
        <v>ok</v>
      </c>
      <c r="V538" s="63" t="str">
        <f>INDEX(resources!F:F,MATCH(B538,resources!B:B,0))</f>
        <v>physical</v>
      </c>
      <c r="W538" s="110">
        <f t="shared" si="125"/>
        <v>1</v>
      </c>
      <c r="X538" s="110">
        <f t="shared" si="126"/>
        <v>0</v>
      </c>
      <c r="Y538" s="110" t="str">
        <f t="shared" si="127"/>
        <v>WNDMAS_2_UNIT 1_energy_PCE70001_CONFIDENTIAL</v>
      </c>
      <c r="Z538" s="110">
        <f>IF(COUNTIFS($Y$2:Y538,Y538)=1,1,0)</f>
        <v>0</v>
      </c>
      <c r="AA538" s="110">
        <f>SUM($Z$2:Z538)*Z538</f>
        <v>0</v>
      </c>
      <c r="AB538" s="110">
        <f>COUNTIFS(resources!B:B,B538)</f>
        <v>1</v>
      </c>
      <c r="AC538" s="110">
        <f t="shared" si="128"/>
        <v>1</v>
      </c>
      <c r="AD538" s="110">
        <f t="shared" si="129"/>
        <v>1</v>
      </c>
      <c r="AE538" s="110">
        <f t="shared" si="130"/>
        <v>0</v>
      </c>
      <c r="AF538" s="110">
        <f t="shared" si="131"/>
        <v>1</v>
      </c>
      <c r="AG538" s="110">
        <f t="shared" si="132"/>
        <v>0</v>
      </c>
      <c r="AH538" s="110">
        <f t="shared" si="133"/>
        <v>0</v>
      </c>
      <c r="AI538" s="110">
        <f t="shared" si="134"/>
        <v>1</v>
      </c>
      <c r="AJ538" s="100">
        <f>ROW()</f>
        <v>538</v>
      </c>
      <c r="AK538" s="100" t="e">
        <f>INDEX('BadRows RECART'!$C$2:$C$1207,MATCH(monthly_gwh_mw!AJ538,'BadRows RECART'!$D$2:$D$1207,0))</f>
        <v>#N/A</v>
      </c>
    </row>
    <row r="539" spans="1:37" ht="20">
      <c r="A539" s="106" t="s">
        <v>3907</v>
      </c>
      <c r="B539" s="106" t="s">
        <v>3752</v>
      </c>
      <c r="C539" s="106" t="s">
        <v>6301</v>
      </c>
      <c r="D539" s="168">
        <v>2020</v>
      </c>
      <c r="E539" s="168">
        <v>10</v>
      </c>
      <c r="F539" s="199">
        <v>4.3185479999999856</v>
      </c>
      <c r="G539" s="212" t="s">
        <v>6314</v>
      </c>
      <c r="H539" s="212" t="s">
        <v>6314</v>
      </c>
      <c r="I539" s="106" t="s">
        <v>556</v>
      </c>
      <c r="K539" s="83" t="s">
        <v>6314</v>
      </c>
      <c r="L539" s="83" t="s">
        <v>6314</v>
      </c>
      <c r="M539" s="45" t="str">
        <f>IF(
ISNA(INDEX(resources!E:E,MATCH(B539,resources!B:B,0))),"fillme",
INDEX(resources!E:E,MATCH(B539,resources!B:B,0)))</f>
        <v>CAISO_Wind</v>
      </c>
      <c r="N539" s="45">
        <f>IF(
ISNA(INDEX(resources!J:J,MATCH(B539,resources!B:B,0))),"fillme",
INDEX(resources!J:J,MATCH(B539,resources!B:B,0)))</f>
        <v>1</v>
      </c>
      <c r="O539" s="83" t="str">
        <f>IFERROR(INDEX(resources!K:K,MATCH(B539,resources!B:B,0)),"fillme")</f>
        <v>wind_low_cf</v>
      </c>
      <c r="P539" s="89" t="str">
        <f t="shared" si="122"/>
        <v>wind_low_cf_2020_10</v>
      </c>
      <c r="Q539" s="87">
        <f>INDEX(elcc!G:G,MATCH(P539,elcc!D:D,0))</f>
        <v>0.08</v>
      </c>
      <c r="R539" s="89">
        <f t="shared" si="123"/>
        <v>1</v>
      </c>
      <c r="S539" s="89" t="s">
        <v>6314</v>
      </c>
      <c r="T539" s="89" t="s">
        <v>6314</v>
      </c>
      <c r="U539" s="90" t="str">
        <f t="shared" si="124"/>
        <v>ok</v>
      </c>
      <c r="V539" s="63" t="str">
        <f>INDEX(resources!F:F,MATCH(B539,resources!B:B,0))</f>
        <v>physical</v>
      </c>
      <c r="W539" s="110">
        <f t="shared" si="125"/>
        <v>1</v>
      </c>
      <c r="X539" s="110">
        <f t="shared" si="126"/>
        <v>0</v>
      </c>
      <c r="Y539" s="110" t="str">
        <f t="shared" si="127"/>
        <v>WNDMAS_2_UNIT 1_energy_PCE70001_CONFIDENTIAL</v>
      </c>
      <c r="Z539" s="110">
        <f>IF(COUNTIFS($Y$2:Y539,Y539)=1,1,0)</f>
        <v>0</v>
      </c>
      <c r="AA539" s="110">
        <f>SUM($Z$2:Z539)*Z539</f>
        <v>0</v>
      </c>
      <c r="AB539" s="110">
        <f>COUNTIFS(resources!B:B,B539)</f>
        <v>1</v>
      </c>
      <c r="AC539" s="110">
        <f t="shared" si="128"/>
        <v>1</v>
      </c>
      <c r="AD539" s="110">
        <f t="shared" si="129"/>
        <v>1</v>
      </c>
      <c r="AE539" s="110">
        <f t="shared" si="130"/>
        <v>0</v>
      </c>
      <c r="AF539" s="110">
        <f t="shared" si="131"/>
        <v>1</v>
      </c>
      <c r="AG539" s="110">
        <f t="shared" si="132"/>
        <v>0</v>
      </c>
      <c r="AH539" s="110">
        <f t="shared" si="133"/>
        <v>0</v>
      </c>
      <c r="AI539" s="110">
        <f t="shared" si="134"/>
        <v>1</v>
      </c>
      <c r="AJ539" s="100">
        <f>ROW()</f>
        <v>539</v>
      </c>
      <c r="AK539" s="100" t="e">
        <f>INDEX('BadRows RECART'!$C$2:$C$1207,MATCH(monthly_gwh_mw!AJ539,'BadRows RECART'!$D$2:$D$1207,0))</f>
        <v>#N/A</v>
      </c>
    </row>
    <row r="540" spans="1:37" ht="20">
      <c r="A540" s="106" t="s">
        <v>3907</v>
      </c>
      <c r="B540" s="106" t="s">
        <v>3752</v>
      </c>
      <c r="C540" s="106" t="s">
        <v>6301</v>
      </c>
      <c r="D540" s="168">
        <v>2020</v>
      </c>
      <c r="E540" s="168">
        <v>11</v>
      </c>
      <c r="F540" s="199">
        <v>1.938038000000001</v>
      </c>
      <c r="G540" s="212" t="s">
        <v>6314</v>
      </c>
      <c r="H540" s="212" t="s">
        <v>6314</v>
      </c>
      <c r="I540" s="106" t="s">
        <v>556</v>
      </c>
      <c r="K540" s="83" t="s">
        <v>6314</v>
      </c>
      <c r="L540" s="83" t="s">
        <v>6314</v>
      </c>
      <c r="M540" s="45" t="str">
        <f>IF(
ISNA(INDEX(resources!E:E,MATCH(B540,resources!B:B,0))),"fillme",
INDEX(resources!E:E,MATCH(B540,resources!B:B,0)))</f>
        <v>CAISO_Wind</v>
      </c>
      <c r="N540" s="45">
        <f>IF(
ISNA(INDEX(resources!J:J,MATCH(B540,resources!B:B,0))),"fillme",
INDEX(resources!J:J,MATCH(B540,resources!B:B,0)))</f>
        <v>1</v>
      </c>
      <c r="O540" s="83" t="str">
        <f>IFERROR(INDEX(resources!K:K,MATCH(B540,resources!B:B,0)),"fillme")</f>
        <v>wind_low_cf</v>
      </c>
      <c r="P540" s="89" t="str">
        <f t="shared" si="122"/>
        <v>wind_low_cf_2020_11</v>
      </c>
      <c r="Q540" s="87">
        <f>INDEX(elcc!G:G,MATCH(P540,elcc!D:D,0))</f>
        <v>0.12</v>
      </c>
      <c r="R540" s="89">
        <f t="shared" si="123"/>
        <v>1</v>
      </c>
      <c r="S540" s="89" t="s">
        <v>6314</v>
      </c>
      <c r="T540" s="89" t="s">
        <v>6314</v>
      </c>
      <c r="U540" s="90" t="str">
        <f t="shared" si="124"/>
        <v>ok</v>
      </c>
      <c r="V540" s="63" t="str">
        <f>INDEX(resources!F:F,MATCH(B540,resources!B:B,0))</f>
        <v>physical</v>
      </c>
      <c r="W540" s="110">
        <f t="shared" si="125"/>
        <v>1</v>
      </c>
      <c r="X540" s="110">
        <f t="shared" si="126"/>
        <v>0</v>
      </c>
      <c r="Y540" s="110" t="str">
        <f t="shared" si="127"/>
        <v>WNDMAS_2_UNIT 1_energy_PCE70001_CONFIDENTIAL</v>
      </c>
      <c r="Z540" s="110">
        <f>IF(COUNTIFS($Y$2:Y540,Y540)=1,1,0)</f>
        <v>0</v>
      </c>
      <c r="AA540" s="110">
        <f>SUM($Z$2:Z540)*Z540</f>
        <v>0</v>
      </c>
      <c r="AB540" s="110">
        <f>COUNTIFS(resources!B:B,B540)</f>
        <v>1</v>
      </c>
      <c r="AC540" s="110">
        <f t="shared" si="128"/>
        <v>1</v>
      </c>
      <c r="AD540" s="110">
        <f t="shared" si="129"/>
        <v>1</v>
      </c>
      <c r="AE540" s="110">
        <f t="shared" si="130"/>
        <v>0</v>
      </c>
      <c r="AF540" s="110">
        <f t="shared" si="131"/>
        <v>1</v>
      </c>
      <c r="AG540" s="110">
        <f t="shared" si="132"/>
        <v>0</v>
      </c>
      <c r="AH540" s="110">
        <f t="shared" si="133"/>
        <v>0</v>
      </c>
      <c r="AI540" s="110">
        <f t="shared" si="134"/>
        <v>1</v>
      </c>
      <c r="AJ540" s="100">
        <f>ROW()</f>
        <v>540</v>
      </c>
      <c r="AK540" s="100" t="e">
        <f>INDEX('BadRows RECART'!$C$2:$C$1207,MATCH(monthly_gwh_mw!AJ540,'BadRows RECART'!$D$2:$D$1207,0))</f>
        <v>#N/A</v>
      </c>
    </row>
    <row r="541" spans="1:37" ht="20">
      <c r="A541" s="106" t="s">
        <v>3907</v>
      </c>
      <c r="B541" s="106" t="s">
        <v>3752</v>
      </c>
      <c r="C541" s="106" t="s">
        <v>6301</v>
      </c>
      <c r="D541" s="168">
        <v>2020</v>
      </c>
      <c r="E541" s="168">
        <v>12</v>
      </c>
      <c r="F541" s="199">
        <v>2.6141340000000119</v>
      </c>
      <c r="G541" s="212" t="s">
        <v>6314</v>
      </c>
      <c r="H541" s="212" t="s">
        <v>6314</v>
      </c>
      <c r="I541" s="106" t="s">
        <v>556</v>
      </c>
      <c r="K541" s="83" t="s">
        <v>6314</v>
      </c>
      <c r="L541" s="83" t="s">
        <v>6314</v>
      </c>
      <c r="M541" s="45" t="str">
        <f>IF(
ISNA(INDEX(resources!E:E,MATCH(B541,resources!B:B,0))),"fillme",
INDEX(resources!E:E,MATCH(B541,resources!B:B,0)))</f>
        <v>CAISO_Wind</v>
      </c>
      <c r="N541" s="45">
        <f>IF(
ISNA(INDEX(resources!J:J,MATCH(B541,resources!B:B,0))),"fillme",
INDEX(resources!J:J,MATCH(B541,resources!B:B,0)))</f>
        <v>1</v>
      </c>
      <c r="O541" s="83" t="str">
        <f>IFERROR(INDEX(resources!K:K,MATCH(B541,resources!B:B,0)),"fillme")</f>
        <v>wind_low_cf</v>
      </c>
      <c r="P541" s="89" t="str">
        <f t="shared" si="122"/>
        <v>wind_low_cf_2020_12</v>
      </c>
      <c r="Q541" s="87">
        <f>INDEX(elcc!G:G,MATCH(P541,elcc!D:D,0))</f>
        <v>0.13</v>
      </c>
      <c r="R541" s="89">
        <f t="shared" si="123"/>
        <v>1</v>
      </c>
      <c r="S541" s="89" t="s">
        <v>6314</v>
      </c>
      <c r="T541" s="89" t="s">
        <v>6314</v>
      </c>
      <c r="U541" s="90" t="str">
        <f t="shared" si="124"/>
        <v>ok</v>
      </c>
      <c r="V541" s="63" t="str">
        <f>INDEX(resources!F:F,MATCH(B541,resources!B:B,0))</f>
        <v>physical</v>
      </c>
      <c r="W541" s="110">
        <f t="shared" si="125"/>
        <v>1</v>
      </c>
      <c r="X541" s="110">
        <f t="shared" si="126"/>
        <v>0</v>
      </c>
      <c r="Y541" s="110" t="str">
        <f t="shared" si="127"/>
        <v>WNDMAS_2_UNIT 1_energy_PCE70001_CONFIDENTIAL</v>
      </c>
      <c r="Z541" s="110">
        <f>IF(COUNTIFS($Y$2:Y541,Y541)=1,1,0)</f>
        <v>0</v>
      </c>
      <c r="AA541" s="110">
        <f>SUM($Z$2:Z541)*Z541</f>
        <v>0</v>
      </c>
      <c r="AB541" s="110">
        <f>COUNTIFS(resources!B:B,B541)</f>
        <v>1</v>
      </c>
      <c r="AC541" s="110">
        <f t="shared" si="128"/>
        <v>1</v>
      </c>
      <c r="AD541" s="110">
        <f t="shared" si="129"/>
        <v>1</v>
      </c>
      <c r="AE541" s="110">
        <f t="shared" si="130"/>
        <v>0</v>
      </c>
      <c r="AF541" s="110">
        <f t="shared" si="131"/>
        <v>1</v>
      </c>
      <c r="AG541" s="110">
        <f t="shared" si="132"/>
        <v>0</v>
      </c>
      <c r="AH541" s="110">
        <f t="shared" si="133"/>
        <v>0</v>
      </c>
      <c r="AI541" s="110">
        <f t="shared" si="134"/>
        <v>1</v>
      </c>
      <c r="AJ541" s="100">
        <f>ROW()</f>
        <v>541</v>
      </c>
      <c r="AK541" s="100" t="e">
        <f>INDEX('BadRows RECART'!$C$2:$C$1207,MATCH(monthly_gwh_mw!AJ541,'BadRows RECART'!$D$2:$D$1207,0))</f>
        <v>#N/A</v>
      </c>
    </row>
    <row r="542" spans="1:37" ht="20">
      <c r="A542" s="106" t="s">
        <v>3907</v>
      </c>
      <c r="B542" s="106" t="s">
        <v>3752</v>
      </c>
      <c r="C542" s="106" t="s">
        <v>6301</v>
      </c>
      <c r="D542" s="168">
        <v>2021</v>
      </c>
      <c r="E542" s="168">
        <v>1</v>
      </c>
      <c r="F542" s="199">
        <v>1.5243320000000002</v>
      </c>
      <c r="G542" s="212" t="s">
        <v>6314</v>
      </c>
      <c r="H542" s="212" t="s">
        <v>6314</v>
      </c>
      <c r="I542" s="106" t="s">
        <v>556</v>
      </c>
      <c r="K542" s="83" t="s">
        <v>6314</v>
      </c>
      <c r="L542" s="83" t="s">
        <v>6314</v>
      </c>
      <c r="M542" s="45" t="str">
        <f>IF(
ISNA(INDEX(resources!E:E,MATCH(B542,resources!B:B,0))),"fillme",
INDEX(resources!E:E,MATCH(B542,resources!B:B,0)))</f>
        <v>CAISO_Wind</v>
      </c>
      <c r="N542" s="45">
        <f>IF(
ISNA(INDEX(resources!J:J,MATCH(B542,resources!B:B,0))),"fillme",
INDEX(resources!J:J,MATCH(B542,resources!B:B,0)))</f>
        <v>1</v>
      </c>
      <c r="O542" s="83" t="str">
        <f>IFERROR(INDEX(resources!K:K,MATCH(B542,resources!B:B,0)),"fillme")</f>
        <v>wind_low_cf</v>
      </c>
      <c r="P542" s="89" t="str">
        <f t="shared" si="122"/>
        <v>wind_low_cf_2021_1</v>
      </c>
      <c r="Q542" s="87">
        <f>INDEX(elcc!G:G,MATCH(P542,elcc!D:D,0))</f>
        <v>0.14000000000000001</v>
      </c>
      <c r="R542" s="89">
        <f t="shared" si="123"/>
        <v>1</v>
      </c>
      <c r="S542" s="89" t="s">
        <v>6314</v>
      </c>
      <c r="T542" s="89" t="s">
        <v>6314</v>
      </c>
      <c r="U542" s="90" t="str">
        <f t="shared" si="124"/>
        <v>ok</v>
      </c>
      <c r="V542" s="63" t="str">
        <f>INDEX(resources!F:F,MATCH(B542,resources!B:B,0))</f>
        <v>physical</v>
      </c>
      <c r="W542" s="110">
        <f t="shared" si="125"/>
        <v>1</v>
      </c>
      <c r="X542" s="110">
        <f t="shared" si="126"/>
        <v>0</v>
      </c>
      <c r="Y542" s="110" t="str">
        <f t="shared" si="127"/>
        <v>WNDMAS_2_UNIT 1_energy_PCE70001_CONFIDENTIAL</v>
      </c>
      <c r="Z542" s="110">
        <f>IF(COUNTIFS($Y$2:Y542,Y542)=1,1,0)</f>
        <v>0</v>
      </c>
      <c r="AA542" s="110">
        <f>SUM($Z$2:Z542)*Z542</f>
        <v>0</v>
      </c>
      <c r="AB542" s="110">
        <f>COUNTIFS(resources!B:B,B542)</f>
        <v>1</v>
      </c>
      <c r="AC542" s="110">
        <f t="shared" si="128"/>
        <v>1</v>
      </c>
      <c r="AD542" s="110">
        <f t="shared" si="129"/>
        <v>1</v>
      </c>
      <c r="AE542" s="110">
        <f t="shared" si="130"/>
        <v>0</v>
      </c>
      <c r="AF542" s="110">
        <f t="shared" si="131"/>
        <v>1</v>
      </c>
      <c r="AG542" s="110">
        <f t="shared" si="132"/>
        <v>0</v>
      </c>
      <c r="AH542" s="110">
        <f t="shared" si="133"/>
        <v>0</v>
      </c>
      <c r="AI542" s="110">
        <f t="shared" si="134"/>
        <v>1</v>
      </c>
      <c r="AJ542" s="100">
        <f>ROW()</f>
        <v>542</v>
      </c>
      <c r="AK542" s="100" t="e">
        <f>INDEX('BadRows RECART'!$C$2:$C$1207,MATCH(monthly_gwh_mw!AJ542,'BadRows RECART'!$D$2:$D$1207,0))</f>
        <v>#N/A</v>
      </c>
    </row>
    <row r="543" spans="1:37" ht="20">
      <c r="A543" s="106" t="s">
        <v>3907</v>
      </c>
      <c r="B543" s="106" t="s">
        <v>3752</v>
      </c>
      <c r="C543" s="106" t="s">
        <v>6301</v>
      </c>
      <c r="D543" s="168">
        <v>2021</v>
      </c>
      <c r="E543" s="168">
        <v>2</v>
      </c>
      <c r="F543" s="199">
        <v>4.209184000000012</v>
      </c>
      <c r="G543" s="212" t="s">
        <v>6314</v>
      </c>
      <c r="H543" s="212" t="s">
        <v>6314</v>
      </c>
      <c r="I543" s="106" t="s">
        <v>556</v>
      </c>
      <c r="K543" s="83" t="s">
        <v>6314</v>
      </c>
      <c r="L543" s="83" t="s">
        <v>6314</v>
      </c>
      <c r="M543" s="45" t="str">
        <f>IF(
ISNA(INDEX(resources!E:E,MATCH(B543,resources!B:B,0))),"fillme",
INDEX(resources!E:E,MATCH(B543,resources!B:B,0)))</f>
        <v>CAISO_Wind</v>
      </c>
      <c r="N543" s="45">
        <f>IF(
ISNA(INDEX(resources!J:J,MATCH(B543,resources!B:B,0))),"fillme",
INDEX(resources!J:J,MATCH(B543,resources!B:B,0)))</f>
        <v>1</v>
      </c>
      <c r="O543" s="83" t="str">
        <f>IFERROR(INDEX(resources!K:K,MATCH(B543,resources!B:B,0)),"fillme")</f>
        <v>wind_low_cf</v>
      </c>
      <c r="P543" s="89" t="str">
        <f t="shared" si="122"/>
        <v>wind_low_cf_2021_2</v>
      </c>
      <c r="Q543" s="87">
        <f>INDEX(elcc!G:G,MATCH(P543,elcc!D:D,0))</f>
        <v>0.12</v>
      </c>
      <c r="R543" s="89">
        <f t="shared" si="123"/>
        <v>1</v>
      </c>
      <c r="S543" s="89" t="s">
        <v>6314</v>
      </c>
      <c r="T543" s="89" t="s">
        <v>6314</v>
      </c>
      <c r="U543" s="90" t="str">
        <f t="shared" si="124"/>
        <v>ok</v>
      </c>
      <c r="V543" s="63" t="str">
        <f>INDEX(resources!F:F,MATCH(B543,resources!B:B,0))</f>
        <v>physical</v>
      </c>
      <c r="W543" s="110">
        <f t="shared" si="125"/>
        <v>1</v>
      </c>
      <c r="X543" s="110">
        <f t="shared" si="126"/>
        <v>0</v>
      </c>
      <c r="Y543" s="110" t="str">
        <f t="shared" si="127"/>
        <v>WNDMAS_2_UNIT 1_energy_PCE70001_CONFIDENTIAL</v>
      </c>
      <c r="Z543" s="110">
        <f>IF(COUNTIFS($Y$2:Y543,Y543)=1,1,0)</f>
        <v>0</v>
      </c>
      <c r="AA543" s="110">
        <f>SUM($Z$2:Z543)*Z543</f>
        <v>0</v>
      </c>
      <c r="AB543" s="110">
        <f>COUNTIFS(resources!B:B,B543)</f>
        <v>1</v>
      </c>
      <c r="AC543" s="110">
        <f t="shared" si="128"/>
        <v>1</v>
      </c>
      <c r="AD543" s="110">
        <f t="shared" si="129"/>
        <v>1</v>
      </c>
      <c r="AE543" s="110">
        <f t="shared" si="130"/>
        <v>0</v>
      </c>
      <c r="AF543" s="110">
        <f t="shared" si="131"/>
        <v>1</v>
      </c>
      <c r="AG543" s="110">
        <f t="shared" si="132"/>
        <v>0</v>
      </c>
      <c r="AH543" s="110">
        <f t="shared" si="133"/>
        <v>0</v>
      </c>
      <c r="AI543" s="110">
        <f t="shared" si="134"/>
        <v>1</v>
      </c>
      <c r="AJ543" s="100">
        <f>ROW()</f>
        <v>543</v>
      </c>
      <c r="AK543" s="100" t="e">
        <f>INDEX('BadRows RECART'!$C$2:$C$1207,MATCH(monthly_gwh_mw!AJ543,'BadRows RECART'!$D$2:$D$1207,0))</f>
        <v>#N/A</v>
      </c>
    </row>
    <row r="544" spans="1:37" ht="20">
      <c r="A544" s="106" t="s">
        <v>3907</v>
      </c>
      <c r="B544" s="106" t="s">
        <v>3752</v>
      </c>
      <c r="C544" s="106" t="s">
        <v>6301</v>
      </c>
      <c r="D544" s="168">
        <v>2021</v>
      </c>
      <c r="E544" s="168">
        <v>3</v>
      </c>
      <c r="F544" s="199">
        <v>4.9075480000000002</v>
      </c>
      <c r="G544" s="212" t="s">
        <v>6314</v>
      </c>
      <c r="H544" s="212" t="s">
        <v>6314</v>
      </c>
      <c r="I544" s="106" t="s">
        <v>556</v>
      </c>
      <c r="K544" s="83" t="s">
        <v>6314</v>
      </c>
      <c r="L544" s="83" t="s">
        <v>6314</v>
      </c>
      <c r="M544" s="45" t="str">
        <f>IF(
ISNA(INDEX(resources!E:E,MATCH(B544,resources!B:B,0))),"fillme",
INDEX(resources!E:E,MATCH(B544,resources!B:B,0)))</f>
        <v>CAISO_Wind</v>
      </c>
      <c r="N544" s="45">
        <f>IF(
ISNA(INDEX(resources!J:J,MATCH(B544,resources!B:B,0))),"fillme",
INDEX(resources!J:J,MATCH(B544,resources!B:B,0)))</f>
        <v>1</v>
      </c>
      <c r="O544" s="83" t="str">
        <f>IFERROR(INDEX(resources!K:K,MATCH(B544,resources!B:B,0)),"fillme")</f>
        <v>wind_low_cf</v>
      </c>
      <c r="P544" s="89" t="str">
        <f t="shared" si="122"/>
        <v>wind_low_cf_2021_3</v>
      </c>
      <c r="Q544" s="87">
        <f>INDEX(elcc!G:G,MATCH(P544,elcc!D:D,0))</f>
        <v>0.28000000000000003</v>
      </c>
      <c r="R544" s="89">
        <f t="shared" si="123"/>
        <v>1</v>
      </c>
      <c r="S544" s="89" t="s">
        <v>6314</v>
      </c>
      <c r="T544" s="89" t="s">
        <v>6314</v>
      </c>
      <c r="U544" s="90" t="str">
        <f t="shared" si="124"/>
        <v>ok</v>
      </c>
      <c r="V544" s="63" t="str">
        <f>INDEX(resources!F:F,MATCH(B544,resources!B:B,0))</f>
        <v>physical</v>
      </c>
      <c r="W544" s="110">
        <f t="shared" si="125"/>
        <v>1</v>
      </c>
      <c r="X544" s="110">
        <f t="shared" si="126"/>
        <v>0</v>
      </c>
      <c r="Y544" s="110" t="str">
        <f t="shared" si="127"/>
        <v>WNDMAS_2_UNIT 1_energy_PCE70001_CONFIDENTIAL</v>
      </c>
      <c r="Z544" s="110">
        <f>IF(COUNTIFS($Y$2:Y544,Y544)=1,1,0)</f>
        <v>0</v>
      </c>
      <c r="AA544" s="110">
        <f>SUM($Z$2:Z544)*Z544</f>
        <v>0</v>
      </c>
      <c r="AB544" s="110">
        <f>COUNTIFS(resources!B:B,B544)</f>
        <v>1</v>
      </c>
      <c r="AC544" s="110">
        <f t="shared" si="128"/>
        <v>1</v>
      </c>
      <c r="AD544" s="110">
        <f t="shared" si="129"/>
        <v>1</v>
      </c>
      <c r="AE544" s="110">
        <f t="shared" si="130"/>
        <v>0</v>
      </c>
      <c r="AF544" s="110">
        <f t="shared" si="131"/>
        <v>1</v>
      </c>
      <c r="AG544" s="110">
        <f t="shared" si="132"/>
        <v>0</v>
      </c>
      <c r="AH544" s="110">
        <f t="shared" si="133"/>
        <v>0</v>
      </c>
      <c r="AI544" s="110">
        <f t="shared" si="134"/>
        <v>1</v>
      </c>
      <c r="AJ544" s="100">
        <f>ROW()</f>
        <v>544</v>
      </c>
      <c r="AK544" s="100" t="e">
        <f>INDEX('BadRows RECART'!$C$2:$C$1207,MATCH(monthly_gwh_mw!AJ544,'BadRows RECART'!$D$2:$D$1207,0))</f>
        <v>#N/A</v>
      </c>
    </row>
    <row r="545" spans="1:37" ht="20">
      <c r="A545" s="106" t="s">
        <v>3907</v>
      </c>
      <c r="B545" s="106" t="s">
        <v>3752</v>
      </c>
      <c r="C545" s="106" t="s">
        <v>6301</v>
      </c>
      <c r="D545" s="168">
        <v>2021</v>
      </c>
      <c r="E545" s="168">
        <v>4</v>
      </c>
      <c r="F545" s="199">
        <v>8.1122400000000088</v>
      </c>
      <c r="G545" s="212" t="s">
        <v>6314</v>
      </c>
      <c r="H545" s="212" t="s">
        <v>6314</v>
      </c>
      <c r="I545" s="106" t="s">
        <v>556</v>
      </c>
      <c r="K545" s="83" t="s">
        <v>6314</v>
      </c>
      <c r="L545" s="83" t="s">
        <v>6314</v>
      </c>
      <c r="M545" s="45" t="str">
        <f>IF(
ISNA(INDEX(resources!E:E,MATCH(B545,resources!B:B,0))),"fillme",
INDEX(resources!E:E,MATCH(B545,resources!B:B,0)))</f>
        <v>CAISO_Wind</v>
      </c>
      <c r="N545" s="45">
        <f>IF(
ISNA(INDEX(resources!J:J,MATCH(B545,resources!B:B,0))),"fillme",
INDEX(resources!J:J,MATCH(B545,resources!B:B,0)))</f>
        <v>1</v>
      </c>
      <c r="O545" s="83" t="str">
        <f>IFERROR(INDEX(resources!K:K,MATCH(B545,resources!B:B,0)),"fillme")</f>
        <v>wind_low_cf</v>
      </c>
      <c r="P545" s="89" t="str">
        <f t="shared" si="122"/>
        <v>wind_low_cf_2021_4</v>
      </c>
      <c r="Q545" s="87">
        <f>INDEX(elcc!G:G,MATCH(P545,elcc!D:D,0))</f>
        <v>0.25</v>
      </c>
      <c r="R545" s="89">
        <f t="shared" si="123"/>
        <v>1</v>
      </c>
      <c r="S545" s="89" t="s">
        <v>6314</v>
      </c>
      <c r="T545" s="89" t="s">
        <v>6314</v>
      </c>
      <c r="U545" s="90" t="str">
        <f t="shared" si="124"/>
        <v>ok</v>
      </c>
      <c r="V545" s="63" t="str">
        <f>INDEX(resources!F:F,MATCH(B545,resources!B:B,0))</f>
        <v>physical</v>
      </c>
      <c r="W545" s="110">
        <f t="shared" si="125"/>
        <v>1</v>
      </c>
      <c r="X545" s="110">
        <f t="shared" si="126"/>
        <v>0</v>
      </c>
      <c r="Y545" s="110" t="str">
        <f t="shared" si="127"/>
        <v>WNDMAS_2_UNIT 1_energy_PCE70001_CONFIDENTIAL</v>
      </c>
      <c r="Z545" s="110">
        <f>IF(COUNTIFS($Y$2:Y545,Y545)=1,1,0)</f>
        <v>0</v>
      </c>
      <c r="AA545" s="110">
        <f>SUM($Z$2:Z545)*Z545</f>
        <v>0</v>
      </c>
      <c r="AB545" s="110">
        <f>COUNTIFS(resources!B:B,B545)</f>
        <v>1</v>
      </c>
      <c r="AC545" s="110">
        <f t="shared" si="128"/>
        <v>1</v>
      </c>
      <c r="AD545" s="110">
        <f t="shared" si="129"/>
        <v>1</v>
      </c>
      <c r="AE545" s="110">
        <f t="shared" si="130"/>
        <v>0</v>
      </c>
      <c r="AF545" s="110">
        <f t="shared" si="131"/>
        <v>1</v>
      </c>
      <c r="AG545" s="110">
        <f t="shared" si="132"/>
        <v>0</v>
      </c>
      <c r="AH545" s="110">
        <f t="shared" si="133"/>
        <v>0</v>
      </c>
      <c r="AI545" s="110">
        <f t="shared" si="134"/>
        <v>1</v>
      </c>
      <c r="AJ545" s="100">
        <f>ROW()</f>
        <v>545</v>
      </c>
      <c r="AK545" s="100" t="e">
        <f>INDEX('BadRows RECART'!$C$2:$C$1207,MATCH(monthly_gwh_mw!AJ545,'BadRows RECART'!$D$2:$D$1207,0))</f>
        <v>#N/A</v>
      </c>
    </row>
    <row r="546" spans="1:37" ht="20">
      <c r="A546" s="106" t="s">
        <v>3907</v>
      </c>
      <c r="B546" s="106" t="s">
        <v>3752</v>
      </c>
      <c r="C546" s="106" t="s">
        <v>6301</v>
      </c>
      <c r="D546" s="168">
        <v>2021</v>
      </c>
      <c r="E546" s="168">
        <v>5</v>
      </c>
      <c r="F546" s="199">
        <v>14.53652000000001</v>
      </c>
      <c r="G546" s="212" t="s">
        <v>6314</v>
      </c>
      <c r="H546" s="212" t="s">
        <v>6314</v>
      </c>
      <c r="I546" s="106" t="s">
        <v>556</v>
      </c>
      <c r="K546" s="83" t="s">
        <v>6314</v>
      </c>
      <c r="L546" s="83" t="s">
        <v>6314</v>
      </c>
      <c r="M546" s="45" t="str">
        <f>IF(
ISNA(INDEX(resources!E:E,MATCH(B546,resources!B:B,0))),"fillme",
INDEX(resources!E:E,MATCH(B546,resources!B:B,0)))</f>
        <v>CAISO_Wind</v>
      </c>
      <c r="N546" s="45">
        <f>IF(
ISNA(INDEX(resources!J:J,MATCH(B546,resources!B:B,0))),"fillme",
INDEX(resources!J:J,MATCH(B546,resources!B:B,0)))</f>
        <v>1</v>
      </c>
      <c r="O546" s="83" t="str">
        <f>IFERROR(INDEX(resources!K:K,MATCH(B546,resources!B:B,0)),"fillme")</f>
        <v>wind_low_cf</v>
      </c>
      <c r="P546" s="89" t="str">
        <f t="shared" si="122"/>
        <v>wind_low_cf_2021_5</v>
      </c>
      <c r="Q546" s="87">
        <f>INDEX(elcc!G:G,MATCH(P546,elcc!D:D,0))</f>
        <v>0.25</v>
      </c>
      <c r="R546" s="89">
        <f t="shared" si="123"/>
        <v>1</v>
      </c>
      <c r="S546" s="89" t="s">
        <v>6314</v>
      </c>
      <c r="T546" s="89" t="s">
        <v>6314</v>
      </c>
      <c r="U546" s="90" t="str">
        <f t="shared" si="124"/>
        <v>ok</v>
      </c>
      <c r="V546" s="63" t="str">
        <f>INDEX(resources!F:F,MATCH(B546,resources!B:B,0))</f>
        <v>physical</v>
      </c>
      <c r="W546" s="110">
        <f t="shared" si="125"/>
        <v>1</v>
      </c>
      <c r="X546" s="110">
        <f t="shared" si="126"/>
        <v>0</v>
      </c>
      <c r="Y546" s="110" t="str">
        <f t="shared" si="127"/>
        <v>WNDMAS_2_UNIT 1_energy_PCE70001_CONFIDENTIAL</v>
      </c>
      <c r="Z546" s="110">
        <f>IF(COUNTIFS($Y$2:Y546,Y546)=1,1,0)</f>
        <v>0</v>
      </c>
      <c r="AA546" s="110">
        <f>SUM($Z$2:Z546)*Z546</f>
        <v>0</v>
      </c>
      <c r="AB546" s="110">
        <f>COUNTIFS(resources!B:B,B546)</f>
        <v>1</v>
      </c>
      <c r="AC546" s="110">
        <f t="shared" si="128"/>
        <v>1</v>
      </c>
      <c r="AD546" s="110">
        <f t="shared" si="129"/>
        <v>1</v>
      </c>
      <c r="AE546" s="110">
        <f t="shared" si="130"/>
        <v>0</v>
      </c>
      <c r="AF546" s="110">
        <f t="shared" si="131"/>
        <v>1</v>
      </c>
      <c r="AG546" s="110">
        <f t="shared" si="132"/>
        <v>0</v>
      </c>
      <c r="AH546" s="110">
        <f t="shared" si="133"/>
        <v>0</v>
      </c>
      <c r="AI546" s="110">
        <f t="shared" si="134"/>
        <v>1</v>
      </c>
      <c r="AJ546" s="100">
        <f>ROW()</f>
        <v>546</v>
      </c>
      <c r="AK546" s="100" t="e">
        <f>INDEX('BadRows RECART'!$C$2:$C$1207,MATCH(monthly_gwh_mw!AJ546,'BadRows RECART'!$D$2:$D$1207,0))</f>
        <v>#N/A</v>
      </c>
    </row>
    <row r="547" spans="1:37" ht="20">
      <c r="A547" s="106" t="s">
        <v>3907</v>
      </c>
      <c r="B547" s="106" t="s">
        <v>3752</v>
      </c>
      <c r="C547" s="106" t="s">
        <v>6301</v>
      </c>
      <c r="D547" s="168">
        <v>2021</v>
      </c>
      <c r="E547" s="168">
        <v>6</v>
      </c>
      <c r="F547" s="199">
        <v>12.47729999999995</v>
      </c>
      <c r="G547" s="212" t="s">
        <v>6314</v>
      </c>
      <c r="H547" s="212" t="s">
        <v>6314</v>
      </c>
      <c r="I547" s="106" t="s">
        <v>556</v>
      </c>
      <c r="K547" s="83" t="s">
        <v>6314</v>
      </c>
      <c r="L547" s="83" t="s">
        <v>6314</v>
      </c>
      <c r="M547" s="45" t="str">
        <f>IF(
ISNA(INDEX(resources!E:E,MATCH(B547,resources!B:B,0))),"fillme",
INDEX(resources!E:E,MATCH(B547,resources!B:B,0)))</f>
        <v>CAISO_Wind</v>
      </c>
      <c r="N547" s="45">
        <f>IF(
ISNA(INDEX(resources!J:J,MATCH(B547,resources!B:B,0))),"fillme",
INDEX(resources!J:J,MATCH(B547,resources!B:B,0)))</f>
        <v>1</v>
      </c>
      <c r="O547" s="83" t="str">
        <f>IFERROR(INDEX(resources!K:K,MATCH(B547,resources!B:B,0)),"fillme")</f>
        <v>wind_low_cf</v>
      </c>
      <c r="P547" s="89" t="str">
        <f t="shared" si="122"/>
        <v>wind_low_cf_2021_6</v>
      </c>
      <c r="Q547" s="87">
        <f>INDEX(elcc!G:G,MATCH(P547,elcc!D:D,0))</f>
        <v>0.33</v>
      </c>
      <c r="R547" s="89">
        <f t="shared" si="123"/>
        <v>1</v>
      </c>
      <c r="S547" s="89" t="s">
        <v>6314</v>
      </c>
      <c r="T547" s="89" t="s">
        <v>6314</v>
      </c>
      <c r="U547" s="90" t="str">
        <f t="shared" si="124"/>
        <v>ok</v>
      </c>
      <c r="V547" s="63" t="str">
        <f>INDEX(resources!F:F,MATCH(B547,resources!B:B,0))</f>
        <v>physical</v>
      </c>
      <c r="W547" s="110">
        <f t="shared" si="125"/>
        <v>1</v>
      </c>
      <c r="X547" s="110">
        <f t="shared" si="126"/>
        <v>0</v>
      </c>
      <c r="Y547" s="110" t="str">
        <f t="shared" si="127"/>
        <v>WNDMAS_2_UNIT 1_energy_PCE70001_CONFIDENTIAL</v>
      </c>
      <c r="Z547" s="110">
        <f>IF(COUNTIFS($Y$2:Y547,Y547)=1,1,0)</f>
        <v>0</v>
      </c>
      <c r="AA547" s="110">
        <f>SUM($Z$2:Z547)*Z547</f>
        <v>0</v>
      </c>
      <c r="AB547" s="110">
        <f>COUNTIFS(resources!B:B,B547)</f>
        <v>1</v>
      </c>
      <c r="AC547" s="110">
        <f t="shared" si="128"/>
        <v>1</v>
      </c>
      <c r="AD547" s="110">
        <f t="shared" si="129"/>
        <v>1</v>
      </c>
      <c r="AE547" s="110">
        <f t="shared" si="130"/>
        <v>0</v>
      </c>
      <c r="AF547" s="110">
        <f t="shared" si="131"/>
        <v>1</v>
      </c>
      <c r="AG547" s="110">
        <f t="shared" si="132"/>
        <v>0</v>
      </c>
      <c r="AH547" s="110">
        <f t="shared" si="133"/>
        <v>0</v>
      </c>
      <c r="AI547" s="110">
        <f t="shared" si="134"/>
        <v>1</v>
      </c>
      <c r="AJ547" s="100">
        <f>ROW()</f>
        <v>547</v>
      </c>
      <c r="AK547" s="100" t="e">
        <f>INDEX('BadRows RECART'!$C$2:$C$1207,MATCH(monthly_gwh_mw!AJ547,'BadRows RECART'!$D$2:$D$1207,0))</f>
        <v>#N/A</v>
      </c>
    </row>
    <row r="548" spans="1:37" ht="20">
      <c r="A548" s="106" t="s">
        <v>3907</v>
      </c>
      <c r="B548" s="106" t="s">
        <v>3752</v>
      </c>
      <c r="C548" s="106" t="s">
        <v>6301</v>
      </c>
      <c r="D548" s="168">
        <v>2021</v>
      </c>
      <c r="E548" s="168">
        <v>7</v>
      </c>
      <c r="F548" s="199">
        <v>14.068854000000012</v>
      </c>
      <c r="G548" s="212" t="s">
        <v>6314</v>
      </c>
      <c r="H548" s="212" t="s">
        <v>6314</v>
      </c>
      <c r="I548" s="106" t="s">
        <v>556</v>
      </c>
      <c r="K548" s="83" t="s">
        <v>6314</v>
      </c>
      <c r="L548" s="83" t="s">
        <v>6314</v>
      </c>
      <c r="M548" s="45" t="str">
        <f>IF(
ISNA(INDEX(resources!E:E,MATCH(B548,resources!B:B,0))),"fillme",
INDEX(resources!E:E,MATCH(B548,resources!B:B,0)))</f>
        <v>CAISO_Wind</v>
      </c>
      <c r="N548" s="45">
        <f>IF(
ISNA(INDEX(resources!J:J,MATCH(B548,resources!B:B,0))),"fillme",
INDEX(resources!J:J,MATCH(B548,resources!B:B,0)))</f>
        <v>1</v>
      </c>
      <c r="O548" s="83" t="str">
        <f>IFERROR(INDEX(resources!K:K,MATCH(B548,resources!B:B,0)),"fillme")</f>
        <v>wind_low_cf</v>
      </c>
      <c r="P548" s="89" t="str">
        <f t="shared" si="122"/>
        <v>wind_low_cf_2021_7</v>
      </c>
      <c r="Q548" s="87">
        <f>INDEX(elcc!G:G,MATCH(P548,elcc!D:D,0))</f>
        <v>0.23</v>
      </c>
      <c r="R548" s="89">
        <f t="shared" si="123"/>
        <v>1</v>
      </c>
      <c r="S548" s="89" t="s">
        <v>6314</v>
      </c>
      <c r="T548" s="89" t="s">
        <v>6314</v>
      </c>
      <c r="U548" s="90" t="str">
        <f t="shared" si="124"/>
        <v>ok</v>
      </c>
      <c r="V548" s="63" t="str">
        <f>INDEX(resources!F:F,MATCH(B548,resources!B:B,0))</f>
        <v>physical</v>
      </c>
      <c r="W548" s="110">
        <f t="shared" si="125"/>
        <v>1</v>
      </c>
      <c r="X548" s="110">
        <f t="shared" si="126"/>
        <v>0</v>
      </c>
      <c r="Y548" s="110" t="str">
        <f t="shared" si="127"/>
        <v>WNDMAS_2_UNIT 1_energy_PCE70001_CONFIDENTIAL</v>
      </c>
      <c r="Z548" s="110">
        <f>IF(COUNTIFS($Y$2:Y548,Y548)=1,1,0)</f>
        <v>0</v>
      </c>
      <c r="AA548" s="110">
        <f>SUM($Z$2:Z548)*Z548</f>
        <v>0</v>
      </c>
      <c r="AB548" s="110">
        <f>COUNTIFS(resources!B:B,B548)</f>
        <v>1</v>
      </c>
      <c r="AC548" s="110">
        <f t="shared" si="128"/>
        <v>1</v>
      </c>
      <c r="AD548" s="110">
        <f t="shared" si="129"/>
        <v>1</v>
      </c>
      <c r="AE548" s="110">
        <f t="shared" si="130"/>
        <v>0</v>
      </c>
      <c r="AF548" s="110">
        <f t="shared" si="131"/>
        <v>1</v>
      </c>
      <c r="AG548" s="110">
        <f t="shared" si="132"/>
        <v>0</v>
      </c>
      <c r="AH548" s="110">
        <f t="shared" si="133"/>
        <v>0</v>
      </c>
      <c r="AI548" s="110">
        <f t="shared" si="134"/>
        <v>1</v>
      </c>
      <c r="AJ548" s="100">
        <f>ROW()</f>
        <v>548</v>
      </c>
      <c r="AK548" s="100" t="e">
        <f>INDEX('BadRows RECART'!$C$2:$C$1207,MATCH(monthly_gwh_mw!AJ548,'BadRows RECART'!$D$2:$D$1207,0))</f>
        <v>#N/A</v>
      </c>
    </row>
    <row r="549" spans="1:37" ht="20">
      <c r="A549" s="106" t="s">
        <v>3907</v>
      </c>
      <c r="B549" s="106" t="s">
        <v>3752</v>
      </c>
      <c r="C549" s="106" t="s">
        <v>6301</v>
      </c>
      <c r="D549" s="168">
        <v>2021</v>
      </c>
      <c r="E549" s="168">
        <v>8</v>
      </c>
      <c r="F549" s="199">
        <v>13.756684000000018</v>
      </c>
      <c r="G549" s="212" t="s">
        <v>6314</v>
      </c>
      <c r="H549" s="212" t="s">
        <v>6314</v>
      </c>
      <c r="I549" s="106" t="s">
        <v>556</v>
      </c>
      <c r="K549" s="83" t="s">
        <v>6314</v>
      </c>
      <c r="L549" s="83" t="s">
        <v>6314</v>
      </c>
      <c r="M549" s="45" t="str">
        <f>IF(
ISNA(INDEX(resources!E:E,MATCH(B549,resources!B:B,0))),"fillme",
INDEX(resources!E:E,MATCH(B549,resources!B:B,0)))</f>
        <v>CAISO_Wind</v>
      </c>
      <c r="N549" s="45">
        <f>IF(
ISNA(INDEX(resources!J:J,MATCH(B549,resources!B:B,0))),"fillme",
INDEX(resources!J:J,MATCH(B549,resources!B:B,0)))</f>
        <v>1</v>
      </c>
      <c r="O549" s="83" t="str">
        <f>IFERROR(INDEX(resources!K:K,MATCH(B549,resources!B:B,0)),"fillme")</f>
        <v>wind_low_cf</v>
      </c>
      <c r="P549" s="89" t="str">
        <f t="shared" si="122"/>
        <v>wind_low_cf_2021_8</v>
      </c>
      <c r="Q549" s="87">
        <f>INDEX(elcc!G:G,MATCH(P549,elcc!D:D,0))</f>
        <v>0.21</v>
      </c>
      <c r="R549" s="89">
        <f t="shared" si="123"/>
        <v>1</v>
      </c>
      <c r="S549" s="89" t="s">
        <v>6314</v>
      </c>
      <c r="T549" s="89" t="s">
        <v>6314</v>
      </c>
      <c r="U549" s="90" t="str">
        <f t="shared" si="124"/>
        <v>ok</v>
      </c>
      <c r="V549" s="63" t="str">
        <f>INDEX(resources!F:F,MATCH(B549,resources!B:B,0))</f>
        <v>physical</v>
      </c>
      <c r="W549" s="110">
        <f t="shared" si="125"/>
        <v>1</v>
      </c>
      <c r="X549" s="110">
        <f t="shared" si="126"/>
        <v>0</v>
      </c>
      <c r="Y549" s="110" t="str">
        <f t="shared" si="127"/>
        <v>WNDMAS_2_UNIT 1_energy_PCE70001_CONFIDENTIAL</v>
      </c>
      <c r="Z549" s="110">
        <f>IF(COUNTIFS($Y$2:Y549,Y549)=1,1,0)</f>
        <v>0</v>
      </c>
      <c r="AA549" s="110">
        <f>SUM($Z$2:Z549)*Z549</f>
        <v>0</v>
      </c>
      <c r="AB549" s="110">
        <f>COUNTIFS(resources!B:B,B549)</f>
        <v>1</v>
      </c>
      <c r="AC549" s="110">
        <f t="shared" si="128"/>
        <v>1</v>
      </c>
      <c r="AD549" s="110">
        <f t="shared" si="129"/>
        <v>1</v>
      </c>
      <c r="AE549" s="110">
        <f t="shared" si="130"/>
        <v>0</v>
      </c>
      <c r="AF549" s="110">
        <f t="shared" si="131"/>
        <v>1</v>
      </c>
      <c r="AG549" s="110">
        <f t="shared" si="132"/>
        <v>0</v>
      </c>
      <c r="AH549" s="110">
        <f t="shared" si="133"/>
        <v>0</v>
      </c>
      <c r="AI549" s="110">
        <f t="shared" si="134"/>
        <v>1</v>
      </c>
      <c r="AJ549" s="100">
        <f>ROW()</f>
        <v>549</v>
      </c>
      <c r="AK549" s="100" t="e">
        <f>INDEX('BadRows RECART'!$C$2:$C$1207,MATCH(monthly_gwh_mw!AJ549,'BadRows RECART'!$D$2:$D$1207,0))</f>
        <v>#N/A</v>
      </c>
    </row>
    <row r="550" spans="1:37" ht="20">
      <c r="A550" s="106" t="s">
        <v>3907</v>
      </c>
      <c r="B550" s="106" t="s">
        <v>3752</v>
      </c>
      <c r="C550" s="106" t="s">
        <v>6301</v>
      </c>
      <c r="D550" s="168">
        <v>2021</v>
      </c>
      <c r="E550" s="168">
        <v>9</v>
      </c>
      <c r="F550" s="199">
        <v>8.4428400000000057</v>
      </c>
      <c r="G550" s="212" t="s">
        <v>6314</v>
      </c>
      <c r="H550" s="212" t="s">
        <v>6314</v>
      </c>
      <c r="I550" s="106" t="s">
        <v>556</v>
      </c>
      <c r="K550" s="83" t="s">
        <v>6314</v>
      </c>
      <c r="L550" s="83" t="s">
        <v>6314</v>
      </c>
      <c r="M550" s="45" t="str">
        <f>IF(
ISNA(INDEX(resources!E:E,MATCH(B550,resources!B:B,0))),"fillme",
INDEX(resources!E:E,MATCH(B550,resources!B:B,0)))</f>
        <v>CAISO_Wind</v>
      </c>
      <c r="N550" s="45">
        <f>IF(
ISNA(INDEX(resources!J:J,MATCH(B550,resources!B:B,0))),"fillme",
INDEX(resources!J:J,MATCH(B550,resources!B:B,0)))</f>
        <v>1</v>
      </c>
      <c r="O550" s="83" t="str">
        <f>IFERROR(INDEX(resources!K:K,MATCH(B550,resources!B:B,0)),"fillme")</f>
        <v>wind_low_cf</v>
      </c>
      <c r="P550" s="89" t="str">
        <f t="shared" si="122"/>
        <v>wind_low_cf_2021_9</v>
      </c>
      <c r="Q550" s="87">
        <f>INDEX(elcc!G:G,MATCH(P550,elcc!D:D,0))</f>
        <v>0.15</v>
      </c>
      <c r="R550" s="89">
        <f t="shared" si="123"/>
        <v>1</v>
      </c>
      <c r="S550" s="89" t="s">
        <v>6314</v>
      </c>
      <c r="T550" s="89" t="s">
        <v>6314</v>
      </c>
      <c r="U550" s="90" t="str">
        <f t="shared" si="124"/>
        <v>ok</v>
      </c>
      <c r="V550" s="63" t="str">
        <f>INDEX(resources!F:F,MATCH(B550,resources!B:B,0))</f>
        <v>physical</v>
      </c>
      <c r="W550" s="110">
        <f t="shared" si="125"/>
        <v>1</v>
      </c>
      <c r="X550" s="110">
        <f t="shared" si="126"/>
        <v>0</v>
      </c>
      <c r="Y550" s="110" t="str">
        <f t="shared" si="127"/>
        <v>WNDMAS_2_UNIT 1_energy_PCE70001_CONFIDENTIAL</v>
      </c>
      <c r="Z550" s="110">
        <f>IF(COUNTIFS($Y$2:Y550,Y550)=1,1,0)</f>
        <v>0</v>
      </c>
      <c r="AA550" s="110">
        <f>SUM($Z$2:Z550)*Z550</f>
        <v>0</v>
      </c>
      <c r="AB550" s="110">
        <f>COUNTIFS(resources!B:B,B550)</f>
        <v>1</v>
      </c>
      <c r="AC550" s="110">
        <f t="shared" si="128"/>
        <v>1</v>
      </c>
      <c r="AD550" s="110">
        <f t="shared" si="129"/>
        <v>1</v>
      </c>
      <c r="AE550" s="110">
        <f t="shared" si="130"/>
        <v>0</v>
      </c>
      <c r="AF550" s="110">
        <f t="shared" si="131"/>
        <v>1</v>
      </c>
      <c r="AG550" s="110">
        <f t="shared" si="132"/>
        <v>0</v>
      </c>
      <c r="AH550" s="110">
        <f t="shared" si="133"/>
        <v>0</v>
      </c>
      <c r="AI550" s="110">
        <f t="shared" si="134"/>
        <v>1</v>
      </c>
      <c r="AJ550" s="100">
        <f>ROW()</f>
        <v>550</v>
      </c>
      <c r="AK550" s="100" t="e">
        <f>INDEX('BadRows RECART'!$C$2:$C$1207,MATCH(monthly_gwh_mw!AJ550,'BadRows RECART'!$D$2:$D$1207,0))</f>
        <v>#N/A</v>
      </c>
    </row>
    <row r="551" spans="1:37" ht="20">
      <c r="A551" s="106" t="s">
        <v>3907</v>
      </c>
      <c r="B551" s="106" t="s">
        <v>3752</v>
      </c>
      <c r="C551" s="106" t="s">
        <v>6301</v>
      </c>
      <c r="D551" s="168">
        <v>2021</v>
      </c>
      <c r="E551" s="168">
        <v>10</v>
      </c>
      <c r="F551" s="199">
        <v>4.3185479999999856</v>
      </c>
      <c r="G551" s="212" t="s">
        <v>6314</v>
      </c>
      <c r="H551" s="212" t="s">
        <v>6314</v>
      </c>
      <c r="I551" s="106" t="s">
        <v>556</v>
      </c>
      <c r="K551" s="83" t="s">
        <v>6314</v>
      </c>
      <c r="L551" s="83" t="s">
        <v>6314</v>
      </c>
      <c r="M551" s="45" t="str">
        <f>IF(
ISNA(INDEX(resources!E:E,MATCH(B551,resources!B:B,0))),"fillme",
INDEX(resources!E:E,MATCH(B551,resources!B:B,0)))</f>
        <v>CAISO_Wind</v>
      </c>
      <c r="N551" s="45">
        <f>IF(
ISNA(INDEX(resources!J:J,MATCH(B551,resources!B:B,0))),"fillme",
INDEX(resources!J:J,MATCH(B551,resources!B:B,0)))</f>
        <v>1</v>
      </c>
      <c r="O551" s="83" t="str">
        <f>IFERROR(INDEX(resources!K:K,MATCH(B551,resources!B:B,0)),"fillme")</f>
        <v>wind_low_cf</v>
      </c>
      <c r="P551" s="89" t="str">
        <f t="shared" si="122"/>
        <v>wind_low_cf_2021_10</v>
      </c>
      <c r="Q551" s="87">
        <f>INDEX(elcc!G:G,MATCH(P551,elcc!D:D,0))</f>
        <v>0.08</v>
      </c>
      <c r="R551" s="89">
        <f t="shared" si="123"/>
        <v>1</v>
      </c>
      <c r="S551" s="89" t="s">
        <v>6314</v>
      </c>
      <c r="T551" s="89" t="s">
        <v>6314</v>
      </c>
      <c r="U551" s="90" t="str">
        <f t="shared" si="124"/>
        <v>ok</v>
      </c>
      <c r="V551" s="63" t="str">
        <f>INDEX(resources!F:F,MATCH(B551,resources!B:B,0))</f>
        <v>physical</v>
      </c>
      <c r="W551" s="110">
        <f t="shared" si="125"/>
        <v>1</v>
      </c>
      <c r="X551" s="110">
        <f t="shared" si="126"/>
        <v>0</v>
      </c>
      <c r="Y551" s="110" t="str">
        <f t="shared" si="127"/>
        <v>WNDMAS_2_UNIT 1_energy_PCE70001_CONFIDENTIAL</v>
      </c>
      <c r="Z551" s="110">
        <f>IF(COUNTIFS($Y$2:Y551,Y551)=1,1,0)</f>
        <v>0</v>
      </c>
      <c r="AA551" s="110">
        <f>SUM($Z$2:Z551)*Z551</f>
        <v>0</v>
      </c>
      <c r="AB551" s="110">
        <f>COUNTIFS(resources!B:B,B551)</f>
        <v>1</v>
      </c>
      <c r="AC551" s="110">
        <f t="shared" si="128"/>
        <v>1</v>
      </c>
      <c r="AD551" s="110">
        <f t="shared" si="129"/>
        <v>1</v>
      </c>
      <c r="AE551" s="110">
        <f t="shared" si="130"/>
        <v>0</v>
      </c>
      <c r="AF551" s="110">
        <f t="shared" si="131"/>
        <v>1</v>
      </c>
      <c r="AG551" s="110">
        <f t="shared" si="132"/>
        <v>0</v>
      </c>
      <c r="AH551" s="110">
        <f t="shared" si="133"/>
        <v>0</v>
      </c>
      <c r="AI551" s="110">
        <f t="shared" si="134"/>
        <v>1</v>
      </c>
      <c r="AJ551" s="100">
        <f>ROW()</f>
        <v>551</v>
      </c>
      <c r="AK551" s="100" t="e">
        <f>INDEX('BadRows RECART'!$C$2:$C$1207,MATCH(monthly_gwh_mw!AJ551,'BadRows RECART'!$D$2:$D$1207,0))</f>
        <v>#N/A</v>
      </c>
    </row>
    <row r="552" spans="1:37" ht="20">
      <c r="A552" s="106" t="s">
        <v>3907</v>
      </c>
      <c r="B552" s="106" t="s">
        <v>3752</v>
      </c>
      <c r="C552" s="106" t="s">
        <v>6301</v>
      </c>
      <c r="D552" s="168">
        <v>2021</v>
      </c>
      <c r="E552" s="168">
        <v>11</v>
      </c>
      <c r="F552" s="199">
        <v>1.938038000000001</v>
      </c>
      <c r="G552" s="212" t="s">
        <v>6314</v>
      </c>
      <c r="H552" s="212" t="s">
        <v>6314</v>
      </c>
      <c r="I552" s="106" t="s">
        <v>556</v>
      </c>
      <c r="K552" s="83" t="s">
        <v>6314</v>
      </c>
      <c r="L552" s="83" t="s">
        <v>6314</v>
      </c>
      <c r="M552" s="45" t="str">
        <f>IF(
ISNA(INDEX(resources!E:E,MATCH(B552,resources!B:B,0))),"fillme",
INDEX(resources!E:E,MATCH(B552,resources!B:B,0)))</f>
        <v>CAISO_Wind</v>
      </c>
      <c r="N552" s="45">
        <f>IF(
ISNA(INDEX(resources!J:J,MATCH(B552,resources!B:B,0))),"fillme",
INDEX(resources!J:J,MATCH(B552,resources!B:B,0)))</f>
        <v>1</v>
      </c>
      <c r="O552" s="83" t="str">
        <f>IFERROR(INDEX(resources!K:K,MATCH(B552,resources!B:B,0)),"fillme")</f>
        <v>wind_low_cf</v>
      </c>
      <c r="P552" s="89" t="str">
        <f t="shared" si="122"/>
        <v>wind_low_cf_2021_11</v>
      </c>
      <c r="Q552" s="87">
        <f>INDEX(elcc!G:G,MATCH(P552,elcc!D:D,0))</f>
        <v>0.12</v>
      </c>
      <c r="R552" s="89">
        <f t="shared" si="123"/>
        <v>1</v>
      </c>
      <c r="S552" s="89" t="s">
        <v>6314</v>
      </c>
      <c r="T552" s="89" t="s">
        <v>6314</v>
      </c>
      <c r="U552" s="90" t="str">
        <f t="shared" si="124"/>
        <v>ok</v>
      </c>
      <c r="V552" s="63" t="str">
        <f>INDEX(resources!F:F,MATCH(B552,resources!B:B,0))</f>
        <v>physical</v>
      </c>
      <c r="W552" s="110">
        <f t="shared" si="125"/>
        <v>1</v>
      </c>
      <c r="X552" s="110">
        <f t="shared" si="126"/>
        <v>0</v>
      </c>
      <c r="Y552" s="110" t="str">
        <f t="shared" si="127"/>
        <v>WNDMAS_2_UNIT 1_energy_PCE70001_CONFIDENTIAL</v>
      </c>
      <c r="Z552" s="110">
        <f>IF(COUNTIFS($Y$2:Y552,Y552)=1,1,0)</f>
        <v>0</v>
      </c>
      <c r="AA552" s="110">
        <f>SUM($Z$2:Z552)*Z552</f>
        <v>0</v>
      </c>
      <c r="AB552" s="110">
        <f>COUNTIFS(resources!B:B,B552)</f>
        <v>1</v>
      </c>
      <c r="AC552" s="110">
        <f t="shared" si="128"/>
        <v>1</v>
      </c>
      <c r="AD552" s="110">
        <f t="shared" si="129"/>
        <v>1</v>
      </c>
      <c r="AE552" s="110">
        <f t="shared" si="130"/>
        <v>0</v>
      </c>
      <c r="AF552" s="110">
        <f t="shared" si="131"/>
        <v>1</v>
      </c>
      <c r="AG552" s="110">
        <f t="shared" si="132"/>
        <v>0</v>
      </c>
      <c r="AH552" s="110">
        <f t="shared" si="133"/>
        <v>0</v>
      </c>
      <c r="AI552" s="110">
        <f t="shared" si="134"/>
        <v>1</v>
      </c>
      <c r="AJ552" s="100">
        <f>ROW()</f>
        <v>552</v>
      </c>
      <c r="AK552" s="100" t="e">
        <f>INDEX('BadRows RECART'!$C$2:$C$1207,MATCH(monthly_gwh_mw!AJ552,'BadRows RECART'!$D$2:$D$1207,0))</f>
        <v>#N/A</v>
      </c>
    </row>
    <row r="553" spans="1:37" ht="20">
      <c r="A553" s="106" t="s">
        <v>3907</v>
      </c>
      <c r="B553" s="106" t="s">
        <v>3752</v>
      </c>
      <c r="C553" s="106" t="s">
        <v>6301</v>
      </c>
      <c r="D553" s="168">
        <v>2021</v>
      </c>
      <c r="E553" s="168">
        <v>12</v>
      </c>
      <c r="F553" s="199">
        <v>2.6141340000000119</v>
      </c>
      <c r="G553" s="212" t="s">
        <v>6314</v>
      </c>
      <c r="H553" s="212" t="s">
        <v>6314</v>
      </c>
      <c r="I553" s="106" t="s">
        <v>556</v>
      </c>
      <c r="K553" s="83" t="s">
        <v>6314</v>
      </c>
      <c r="L553" s="83" t="s">
        <v>6314</v>
      </c>
      <c r="M553" s="45" t="str">
        <f>IF(
ISNA(INDEX(resources!E:E,MATCH(B553,resources!B:B,0))),"fillme",
INDEX(resources!E:E,MATCH(B553,resources!B:B,0)))</f>
        <v>CAISO_Wind</v>
      </c>
      <c r="N553" s="45">
        <f>IF(
ISNA(INDEX(resources!J:J,MATCH(B553,resources!B:B,0))),"fillme",
INDEX(resources!J:J,MATCH(B553,resources!B:B,0)))</f>
        <v>1</v>
      </c>
      <c r="O553" s="83" t="str">
        <f>IFERROR(INDEX(resources!K:K,MATCH(B553,resources!B:B,0)),"fillme")</f>
        <v>wind_low_cf</v>
      </c>
      <c r="P553" s="89" t="str">
        <f t="shared" si="122"/>
        <v>wind_low_cf_2021_12</v>
      </c>
      <c r="Q553" s="87">
        <f>INDEX(elcc!G:G,MATCH(P553,elcc!D:D,0))</f>
        <v>0.13</v>
      </c>
      <c r="R553" s="89">
        <f t="shared" si="123"/>
        <v>1</v>
      </c>
      <c r="S553" s="89" t="s">
        <v>6314</v>
      </c>
      <c r="T553" s="89" t="s">
        <v>6314</v>
      </c>
      <c r="U553" s="90" t="str">
        <f t="shared" si="124"/>
        <v>ok</v>
      </c>
      <c r="V553" s="63" t="str">
        <f>INDEX(resources!F:F,MATCH(B553,resources!B:B,0))</f>
        <v>physical</v>
      </c>
      <c r="W553" s="110">
        <f t="shared" si="125"/>
        <v>1</v>
      </c>
      <c r="X553" s="110">
        <f t="shared" si="126"/>
        <v>0</v>
      </c>
      <c r="Y553" s="110" t="str">
        <f t="shared" si="127"/>
        <v>WNDMAS_2_UNIT 1_energy_PCE70001_CONFIDENTIAL</v>
      </c>
      <c r="Z553" s="110">
        <f>IF(COUNTIFS($Y$2:Y553,Y553)=1,1,0)</f>
        <v>0</v>
      </c>
      <c r="AA553" s="110">
        <f>SUM($Z$2:Z553)*Z553</f>
        <v>0</v>
      </c>
      <c r="AB553" s="110">
        <f>COUNTIFS(resources!B:B,B553)</f>
        <v>1</v>
      </c>
      <c r="AC553" s="110">
        <f t="shared" si="128"/>
        <v>1</v>
      </c>
      <c r="AD553" s="110">
        <f t="shared" si="129"/>
        <v>1</v>
      </c>
      <c r="AE553" s="110">
        <f t="shared" si="130"/>
        <v>0</v>
      </c>
      <c r="AF553" s="110">
        <f t="shared" si="131"/>
        <v>1</v>
      </c>
      <c r="AG553" s="110">
        <f t="shared" si="132"/>
        <v>0</v>
      </c>
      <c r="AH553" s="110">
        <f t="shared" si="133"/>
        <v>0</v>
      </c>
      <c r="AI553" s="110">
        <f t="shared" si="134"/>
        <v>1</v>
      </c>
      <c r="AJ553" s="100">
        <f>ROW()</f>
        <v>553</v>
      </c>
      <c r="AK553" s="100" t="e">
        <f>INDEX('BadRows RECART'!$C$2:$C$1207,MATCH(monthly_gwh_mw!AJ553,'BadRows RECART'!$D$2:$D$1207,0))</f>
        <v>#N/A</v>
      </c>
    </row>
    <row r="554" spans="1:37" ht="20">
      <c r="A554" s="106" t="s">
        <v>3907</v>
      </c>
      <c r="B554" s="106" t="s">
        <v>3752</v>
      </c>
      <c r="C554" s="106" t="s">
        <v>6301</v>
      </c>
      <c r="D554" s="168">
        <v>2022</v>
      </c>
      <c r="E554" s="168">
        <v>1</v>
      </c>
      <c r="F554" s="199">
        <v>1.5243320000000002</v>
      </c>
      <c r="G554" s="212" t="s">
        <v>6314</v>
      </c>
      <c r="H554" s="212" t="s">
        <v>6314</v>
      </c>
      <c r="I554" s="106" t="s">
        <v>556</v>
      </c>
      <c r="K554" s="83" t="s">
        <v>6314</v>
      </c>
      <c r="L554" s="83" t="s">
        <v>6314</v>
      </c>
      <c r="M554" s="45" t="str">
        <f>IF(
ISNA(INDEX(resources!E:E,MATCH(B554,resources!B:B,0))),"fillme",
INDEX(resources!E:E,MATCH(B554,resources!B:B,0)))</f>
        <v>CAISO_Wind</v>
      </c>
      <c r="N554" s="45">
        <f>IF(
ISNA(INDEX(resources!J:J,MATCH(B554,resources!B:B,0))),"fillme",
INDEX(resources!J:J,MATCH(B554,resources!B:B,0)))</f>
        <v>1</v>
      </c>
      <c r="O554" s="83" t="str">
        <f>IFERROR(INDEX(resources!K:K,MATCH(B554,resources!B:B,0)),"fillme")</f>
        <v>wind_low_cf</v>
      </c>
      <c r="P554" s="89" t="str">
        <f t="shared" si="122"/>
        <v>wind_low_cf_2022_1</v>
      </c>
      <c r="Q554" s="87">
        <f>INDEX(elcc!G:G,MATCH(P554,elcc!D:D,0))</f>
        <v>0.14000000000000001</v>
      </c>
      <c r="R554" s="89">
        <f t="shared" si="123"/>
        <v>1</v>
      </c>
      <c r="S554" s="89" t="s">
        <v>6314</v>
      </c>
      <c r="T554" s="89" t="s">
        <v>6314</v>
      </c>
      <c r="U554" s="90" t="str">
        <f t="shared" si="124"/>
        <v>ok</v>
      </c>
      <c r="V554" s="63" t="str">
        <f>INDEX(resources!F:F,MATCH(B554,resources!B:B,0))</f>
        <v>physical</v>
      </c>
      <c r="W554" s="110">
        <f t="shared" si="125"/>
        <v>1</v>
      </c>
      <c r="X554" s="110">
        <f t="shared" si="126"/>
        <v>0</v>
      </c>
      <c r="Y554" s="110" t="str">
        <f t="shared" si="127"/>
        <v>WNDMAS_2_UNIT 1_energy_PCE70001_CONFIDENTIAL</v>
      </c>
      <c r="Z554" s="110">
        <f>IF(COUNTIFS($Y$2:Y554,Y554)=1,1,0)</f>
        <v>0</v>
      </c>
      <c r="AA554" s="110">
        <f>SUM($Z$2:Z554)*Z554</f>
        <v>0</v>
      </c>
      <c r="AB554" s="110">
        <f>COUNTIFS(resources!B:B,B554)</f>
        <v>1</v>
      </c>
      <c r="AC554" s="110">
        <f t="shared" si="128"/>
        <v>1</v>
      </c>
      <c r="AD554" s="110">
        <f t="shared" si="129"/>
        <v>1</v>
      </c>
      <c r="AE554" s="110">
        <f t="shared" si="130"/>
        <v>0</v>
      </c>
      <c r="AF554" s="110">
        <f t="shared" si="131"/>
        <v>1</v>
      </c>
      <c r="AG554" s="110">
        <f t="shared" si="132"/>
        <v>0</v>
      </c>
      <c r="AH554" s="110">
        <f t="shared" si="133"/>
        <v>0</v>
      </c>
      <c r="AI554" s="110">
        <f t="shared" si="134"/>
        <v>1</v>
      </c>
      <c r="AJ554" s="100">
        <f>ROW()</f>
        <v>554</v>
      </c>
      <c r="AK554" s="100" t="e">
        <f>INDEX('BadRows RECART'!$C$2:$C$1207,MATCH(monthly_gwh_mw!AJ554,'BadRows RECART'!$D$2:$D$1207,0))</f>
        <v>#N/A</v>
      </c>
    </row>
    <row r="555" spans="1:37" ht="20">
      <c r="A555" s="106" t="s">
        <v>3907</v>
      </c>
      <c r="B555" s="106" t="s">
        <v>3752</v>
      </c>
      <c r="C555" s="106" t="s">
        <v>6301</v>
      </c>
      <c r="D555" s="168">
        <v>2022</v>
      </c>
      <c r="E555" s="168">
        <v>2</v>
      </c>
      <c r="F555" s="199">
        <v>4.209184000000012</v>
      </c>
      <c r="G555" s="212" t="s">
        <v>6314</v>
      </c>
      <c r="H555" s="212" t="s">
        <v>6314</v>
      </c>
      <c r="I555" s="106" t="s">
        <v>556</v>
      </c>
      <c r="K555" s="83" t="s">
        <v>6314</v>
      </c>
      <c r="L555" s="83" t="s">
        <v>6314</v>
      </c>
      <c r="M555" s="45" t="str">
        <f>IF(
ISNA(INDEX(resources!E:E,MATCH(B555,resources!B:B,0))),"fillme",
INDEX(resources!E:E,MATCH(B555,resources!B:B,0)))</f>
        <v>CAISO_Wind</v>
      </c>
      <c r="N555" s="45">
        <f>IF(
ISNA(INDEX(resources!J:J,MATCH(B555,resources!B:B,0))),"fillme",
INDEX(resources!J:J,MATCH(B555,resources!B:B,0)))</f>
        <v>1</v>
      </c>
      <c r="O555" s="83" t="str">
        <f>IFERROR(INDEX(resources!K:K,MATCH(B555,resources!B:B,0)),"fillme")</f>
        <v>wind_low_cf</v>
      </c>
      <c r="P555" s="89" t="str">
        <f t="shared" si="122"/>
        <v>wind_low_cf_2022_2</v>
      </c>
      <c r="Q555" s="87">
        <f>INDEX(elcc!G:G,MATCH(P555,elcc!D:D,0))</f>
        <v>0.12</v>
      </c>
      <c r="R555" s="89">
        <f t="shared" si="123"/>
        <v>1</v>
      </c>
      <c r="S555" s="89" t="s">
        <v>6314</v>
      </c>
      <c r="T555" s="89" t="s">
        <v>6314</v>
      </c>
      <c r="U555" s="90" t="str">
        <f t="shared" si="124"/>
        <v>ok</v>
      </c>
      <c r="V555" s="63" t="str">
        <f>INDEX(resources!F:F,MATCH(B555,resources!B:B,0))</f>
        <v>physical</v>
      </c>
      <c r="W555" s="110">
        <f t="shared" si="125"/>
        <v>1</v>
      </c>
      <c r="X555" s="110">
        <f t="shared" si="126"/>
        <v>0</v>
      </c>
      <c r="Y555" s="110" t="str">
        <f t="shared" si="127"/>
        <v>WNDMAS_2_UNIT 1_energy_PCE70001_CONFIDENTIAL</v>
      </c>
      <c r="Z555" s="110">
        <f>IF(COUNTIFS($Y$2:Y555,Y555)=1,1,0)</f>
        <v>0</v>
      </c>
      <c r="AA555" s="110">
        <f>SUM($Z$2:Z555)*Z555</f>
        <v>0</v>
      </c>
      <c r="AB555" s="110">
        <f>COUNTIFS(resources!B:B,B555)</f>
        <v>1</v>
      </c>
      <c r="AC555" s="110">
        <f t="shared" si="128"/>
        <v>1</v>
      </c>
      <c r="AD555" s="110">
        <f t="shared" si="129"/>
        <v>1</v>
      </c>
      <c r="AE555" s="110">
        <f t="shared" si="130"/>
        <v>0</v>
      </c>
      <c r="AF555" s="110">
        <f t="shared" si="131"/>
        <v>1</v>
      </c>
      <c r="AG555" s="110">
        <f t="shared" si="132"/>
        <v>0</v>
      </c>
      <c r="AH555" s="110">
        <f t="shared" si="133"/>
        <v>0</v>
      </c>
      <c r="AI555" s="110">
        <f t="shared" si="134"/>
        <v>1</v>
      </c>
      <c r="AJ555" s="100">
        <f>ROW()</f>
        <v>555</v>
      </c>
      <c r="AK555" s="100" t="e">
        <f>INDEX('BadRows RECART'!$C$2:$C$1207,MATCH(monthly_gwh_mw!AJ555,'BadRows RECART'!$D$2:$D$1207,0))</f>
        <v>#N/A</v>
      </c>
    </row>
    <row r="556" spans="1:37" ht="20">
      <c r="A556" s="106" t="s">
        <v>3907</v>
      </c>
      <c r="B556" s="106" t="s">
        <v>3752</v>
      </c>
      <c r="C556" s="106" t="s">
        <v>6301</v>
      </c>
      <c r="D556" s="168">
        <v>2022</v>
      </c>
      <c r="E556" s="168">
        <v>3</v>
      </c>
      <c r="F556" s="199">
        <v>4.9075480000000002</v>
      </c>
      <c r="G556" s="212" t="s">
        <v>6314</v>
      </c>
      <c r="H556" s="212" t="s">
        <v>6314</v>
      </c>
      <c r="I556" s="106" t="s">
        <v>556</v>
      </c>
      <c r="K556" s="83" t="s">
        <v>6314</v>
      </c>
      <c r="L556" s="83" t="s">
        <v>6314</v>
      </c>
      <c r="M556" s="45" t="str">
        <f>IF(
ISNA(INDEX(resources!E:E,MATCH(B556,resources!B:B,0))),"fillme",
INDEX(resources!E:E,MATCH(B556,resources!B:B,0)))</f>
        <v>CAISO_Wind</v>
      </c>
      <c r="N556" s="45">
        <f>IF(
ISNA(INDEX(resources!J:J,MATCH(B556,resources!B:B,0))),"fillme",
INDEX(resources!J:J,MATCH(B556,resources!B:B,0)))</f>
        <v>1</v>
      </c>
      <c r="O556" s="83" t="str">
        <f>IFERROR(INDEX(resources!K:K,MATCH(B556,resources!B:B,0)),"fillme")</f>
        <v>wind_low_cf</v>
      </c>
      <c r="P556" s="89" t="str">
        <f t="shared" si="122"/>
        <v>wind_low_cf_2022_3</v>
      </c>
      <c r="Q556" s="87">
        <f>INDEX(elcc!G:G,MATCH(P556,elcc!D:D,0))</f>
        <v>0.28000000000000003</v>
      </c>
      <c r="R556" s="89">
        <f t="shared" si="123"/>
        <v>1</v>
      </c>
      <c r="S556" s="89" t="s">
        <v>6314</v>
      </c>
      <c r="T556" s="89" t="s">
        <v>6314</v>
      </c>
      <c r="U556" s="90" t="str">
        <f t="shared" si="124"/>
        <v>ok</v>
      </c>
      <c r="V556" s="63" t="str">
        <f>INDEX(resources!F:F,MATCH(B556,resources!B:B,0))</f>
        <v>physical</v>
      </c>
      <c r="W556" s="110">
        <f t="shared" si="125"/>
        <v>1</v>
      </c>
      <c r="X556" s="110">
        <f t="shared" si="126"/>
        <v>0</v>
      </c>
      <c r="Y556" s="110" t="str">
        <f t="shared" si="127"/>
        <v>WNDMAS_2_UNIT 1_energy_PCE70001_CONFIDENTIAL</v>
      </c>
      <c r="Z556" s="110">
        <f>IF(COUNTIFS($Y$2:Y556,Y556)=1,1,0)</f>
        <v>0</v>
      </c>
      <c r="AA556" s="110">
        <f>SUM($Z$2:Z556)*Z556</f>
        <v>0</v>
      </c>
      <c r="AB556" s="110">
        <f>COUNTIFS(resources!B:B,B556)</f>
        <v>1</v>
      </c>
      <c r="AC556" s="110">
        <f t="shared" si="128"/>
        <v>1</v>
      </c>
      <c r="AD556" s="110">
        <f t="shared" si="129"/>
        <v>1</v>
      </c>
      <c r="AE556" s="110">
        <f t="shared" si="130"/>
        <v>0</v>
      </c>
      <c r="AF556" s="110">
        <f t="shared" si="131"/>
        <v>1</v>
      </c>
      <c r="AG556" s="110">
        <f t="shared" si="132"/>
        <v>0</v>
      </c>
      <c r="AH556" s="110">
        <f t="shared" si="133"/>
        <v>0</v>
      </c>
      <c r="AI556" s="110">
        <f t="shared" si="134"/>
        <v>1</v>
      </c>
      <c r="AJ556" s="100">
        <f>ROW()</f>
        <v>556</v>
      </c>
      <c r="AK556" s="100" t="e">
        <f>INDEX('BadRows RECART'!$C$2:$C$1207,MATCH(monthly_gwh_mw!AJ556,'BadRows RECART'!$D$2:$D$1207,0))</f>
        <v>#N/A</v>
      </c>
    </row>
    <row r="557" spans="1:37" ht="20">
      <c r="A557" s="106" t="s">
        <v>3907</v>
      </c>
      <c r="B557" s="106" t="s">
        <v>3752</v>
      </c>
      <c r="C557" s="106" t="s">
        <v>6301</v>
      </c>
      <c r="D557" s="168">
        <v>2022</v>
      </c>
      <c r="E557" s="168">
        <v>4</v>
      </c>
      <c r="F557" s="199">
        <v>8.1122400000000088</v>
      </c>
      <c r="G557" s="212" t="s">
        <v>6314</v>
      </c>
      <c r="H557" s="212" t="s">
        <v>6314</v>
      </c>
      <c r="I557" s="106" t="s">
        <v>556</v>
      </c>
      <c r="K557" s="83" t="s">
        <v>6314</v>
      </c>
      <c r="L557" s="83" t="s">
        <v>6314</v>
      </c>
      <c r="M557" s="45" t="str">
        <f>IF(
ISNA(INDEX(resources!E:E,MATCH(B557,resources!B:B,0))),"fillme",
INDEX(resources!E:E,MATCH(B557,resources!B:B,0)))</f>
        <v>CAISO_Wind</v>
      </c>
      <c r="N557" s="45">
        <f>IF(
ISNA(INDEX(resources!J:J,MATCH(B557,resources!B:B,0))),"fillme",
INDEX(resources!J:J,MATCH(B557,resources!B:B,0)))</f>
        <v>1</v>
      </c>
      <c r="O557" s="83" t="str">
        <f>IFERROR(INDEX(resources!K:K,MATCH(B557,resources!B:B,0)),"fillme")</f>
        <v>wind_low_cf</v>
      </c>
      <c r="P557" s="89" t="str">
        <f t="shared" si="122"/>
        <v>wind_low_cf_2022_4</v>
      </c>
      <c r="Q557" s="87">
        <f>INDEX(elcc!G:G,MATCH(P557,elcc!D:D,0))</f>
        <v>0.25</v>
      </c>
      <c r="R557" s="89">
        <f t="shared" si="123"/>
        <v>1</v>
      </c>
      <c r="S557" s="89" t="s">
        <v>6314</v>
      </c>
      <c r="T557" s="89" t="s">
        <v>6314</v>
      </c>
      <c r="U557" s="90" t="str">
        <f t="shared" si="124"/>
        <v>ok</v>
      </c>
      <c r="V557" s="63" t="str">
        <f>INDEX(resources!F:F,MATCH(B557,resources!B:B,0))</f>
        <v>physical</v>
      </c>
      <c r="W557" s="110">
        <f t="shared" si="125"/>
        <v>1</v>
      </c>
      <c r="X557" s="110">
        <f t="shared" si="126"/>
        <v>0</v>
      </c>
      <c r="Y557" s="110" t="str">
        <f t="shared" si="127"/>
        <v>WNDMAS_2_UNIT 1_energy_PCE70001_CONFIDENTIAL</v>
      </c>
      <c r="Z557" s="110">
        <f>IF(COUNTIFS($Y$2:Y557,Y557)=1,1,0)</f>
        <v>0</v>
      </c>
      <c r="AA557" s="110">
        <f>SUM($Z$2:Z557)*Z557</f>
        <v>0</v>
      </c>
      <c r="AB557" s="110">
        <f>COUNTIFS(resources!B:B,B557)</f>
        <v>1</v>
      </c>
      <c r="AC557" s="110">
        <f t="shared" si="128"/>
        <v>1</v>
      </c>
      <c r="AD557" s="110">
        <f t="shared" si="129"/>
        <v>1</v>
      </c>
      <c r="AE557" s="110">
        <f t="shared" si="130"/>
        <v>0</v>
      </c>
      <c r="AF557" s="110">
        <f t="shared" si="131"/>
        <v>1</v>
      </c>
      <c r="AG557" s="110">
        <f t="shared" si="132"/>
        <v>0</v>
      </c>
      <c r="AH557" s="110">
        <f t="shared" si="133"/>
        <v>0</v>
      </c>
      <c r="AI557" s="110">
        <f t="shared" si="134"/>
        <v>1</v>
      </c>
      <c r="AJ557" s="100">
        <f>ROW()</f>
        <v>557</v>
      </c>
      <c r="AK557" s="100" t="e">
        <f>INDEX('BadRows RECART'!$C$2:$C$1207,MATCH(monthly_gwh_mw!AJ557,'BadRows RECART'!$D$2:$D$1207,0))</f>
        <v>#N/A</v>
      </c>
    </row>
    <row r="558" spans="1:37" ht="20">
      <c r="A558" s="106" t="s">
        <v>3907</v>
      </c>
      <c r="B558" s="106" t="s">
        <v>3679</v>
      </c>
      <c r="C558" s="106" t="s">
        <v>6302</v>
      </c>
      <c r="D558" s="168">
        <v>2020</v>
      </c>
      <c r="E558" s="168">
        <v>1</v>
      </c>
      <c r="F558" s="199">
        <v>0.64390000000000036</v>
      </c>
      <c r="G558" s="212" t="s">
        <v>6314</v>
      </c>
      <c r="H558" s="212" t="s">
        <v>6314</v>
      </c>
      <c r="I558" s="106" t="s">
        <v>556</v>
      </c>
      <c r="K558" s="83" t="s">
        <v>6314</v>
      </c>
      <c r="L558" s="83" t="s">
        <v>6314</v>
      </c>
      <c r="M558" s="45" t="str">
        <f>IF(
ISNA(INDEX(resources!E:E,MATCH(B558,resources!B:B,0))),"fillme",
INDEX(resources!E:E,MATCH(B558,resources!B:B,0)))</f>
        <v>CAISO_Wind</v>
      </c>
      <c r="N558" s="45">
        <f>IF(
ISNA(INDEX(resources!J:J,MATCH(B558,resources!B:B,0))),"fillme",
INDEX(resources!J:J,MATCH(B558,resources!B:B,0)))</f>
        <v>1</v>
      </c>
      <c r="O558" s="83" t="str">
        <f>IFERROR(INDEX(resources!K:K,MATCH(B558,resources!B:B,0)),"fillme")</f>
        <v>wind_low_cf</v>
      </c>
      <c r="P558" s="89" t="str">
        <f t="shared" si="122"/>
        <v>wind_low_cf_2020_1</v>
      </c>
      <c r="Q558" s="87">
        <f>INDEX(elcc!G:G,MATCH(P558,elcc!D:D,0))</f>
        <v>0.14000000000000001</v>
      </c>
      <c r="R558" s="89">
        <f t="shared" si="123"/>
        <v>1</v>
      </c>
      <c r="S558" s="89" t="s">
        <v>6314</v>
      </c>
      <c r="T558" s="89" t="s">
        <v>6314</v>
      </c>
      <c r="U558" s="90" t="str">
        <f t="shared" si="124"/>
        <v>ok</v>
      </c>
      <c r="V558" s="63" t="str">
        <f>INDEX(resources!F:F,MATCH(B558,resources!B:B,0))</f>
        <v>physical</v>
      </c>
      <c r="W558" s="110">
        <f t="shared" si="125"/>
        <v>1</v>
      </c>
      <c r="X558" s="110">
        <f t="shared" si="126"/>
        <v>0</v>
      </c>
      <c r="Y558" s="110" t="str">
        <f t="shared" si="127"/>
        <v>BRDSLD_2_SHILO1_energy_PCE70003_CONFIDENTIAL</v>
      </c>
      <c r="Z558" s="110">
        <f>IF(COUNTIFS($Y$2:Y558,Y558)=1,1,0)</f>
        <v>1</v>
      </c>
      <c r="AA558" s="110">
        <f>SUM($Z$2:Z558)*Z558</f>
        <v>6</v>
      </c>
      <c r="AB558" s="110">
        <f>COUNTIFS(resources!B:B,B558)</f>
        <v>1</v>
      </c>
      <c r="AC558" s="110">
        <f t="shared" si="128"/>
        <v>1</v>
      </c>
      <c r="AD558" s="110">
        <f t="shared" si="129"/>
        <v>1</v>
      </c>
      <c r="AE558" s="110">
        <f t="shared" si="130"/>
        <v>0</v>
      </c>
      <c r="AF558" s="110">
        <f t="shared" si="131"/>
        <v>1</v>
      </c>
      <c r="AG558" s="110">
        <f t="shared" si="132"/>
        <v>0</v>
      </c>
      <c r="AH558" s="110">
        <f t="shared" si="133"/>
        <v>0</v>
      </c>
      <c r="AI558" s="110">
        <f t="shared" si="134"/>
        <v>1</v>
      </c>
      <c r="AJ558" s="100">
        <f>ROW()</f>
        <v>558</v>
      </c>
      <c r="AK558" s="100" t="e">
        <f>INDEX('BadRows RECART'!$C$2:$C$1207,MATCH(monthly_gwh_mw!AJ558,'BadRows RECART'!$D$2:$D$1207,0))</f>
        <v>#N/A</v>
      </c>
    </row>
    <row r="559" spans="1:37" ht="20">
      <c r="A559" s="106" t="s">
        <v>3907</v>
      </c>
      <c r="B559" s="106" t="s">
        <v>3679</v>
      </c>
      <c r="C559" s="106" t="s">
        <v>6302</v>
      </c>
      <c r="D559" s="168">
        <v>2020</v>
      </c>
      <c r="E559" s="168">
        <v>2</v>
      </c>
      <c r="F559" s="199">
        <v>2.9681500000000005</v>
      </c>
      <c r="G559" s="212" t="s">
        <v>6314</v>
      </c>
      <c r="H559" s="212" t="s">
        <v>6314</v>
      </c>
      <c r="I559" s="106" t="s">
        <v>556</v>
      </c>
      <c r="K559" s="83" t="s">
        <v>6314</v>
      </c>
      <c r="L559" s="83" t="s">
        <v>6314</v>
      </c>
      <c r="M559" s="45" t="str">
        <f>IF(
ISNA(INDEX(resources!E:E,MATCH(B559,resources!B:B,0))),"fillme",
INDEX(resources!E:E,MATCH(B559,resources!B:B,0)))</f>
        <v>CAISO_Wind</v>
      </c>
      <c r="N559" s="45">
        <f>IF(
ISNA(INDEX(resources!J:J,MATCH(B559,resources!B:B,0))),"fillme",
INDEX(resources!J:J,MATCH(B559,resources!B:B,0)))</f>
        <v>1</v>
      </c>
      <c r="O559" s="83" t="str">
        <f>IFERROR(INDEX(resources!K:K,MATCH(B559,resources!B:B,0)),"fillme")</f>
        <v>wind_low_cf</v>
      </c>
      <c r="P559" s="89" t="str">
        <f t="shared" si="122"/>
        <v>wind_low_cf_2020_2</v>
      </c>
      <c r="Q559" s="87">
        <f>INDEX(elcc!G:G,MATCH(P559,elcc!D:D,0))</f>
        <v>0.12</v>
      </c>
      <c r="R559" s="89">
        <f t="shared" si="123"/>
        <v>1</v>
      </c>
      <c r="S559" s="89" t="s">
        <v>6314</v>
      </c>
      <c r="T559" s="89" t="s">
        <v>6314</v>
      </c>
      <c r="U559" s="90" t="str">
        <f t="shared" si="124"/>
        <v>ok</v>
      </c>
      <c r="V559" s="63" t="str">
        <f>INDEX(resources!F:F,MATCH(B559,resources!B:B,0))</f>
        <v>physical</v>
      </c>
      <c r="W559" s="110">
        <f t="shared" si="125"/>
        <v>1</v>
      </c>
      <c r="X559" s="110">
        <f t="shared" si="126"/>
        <v>0</v>
      </c>
      <c r="Y559" s="110" t="str">
        <f t="shared" si="127"/>
        <v>BRDSLD_2_SHILO1_energy_PCE70003_CONFIDENTIAL</v>
      </c>
      <c r="Z559" s="110">
        <f>IF(COUNTIFS($Y$2:Y559,Y559)=1,1,0)</f>
        <v>0</v>
      </c>
      <c r="AA559" s="110">
        <f>SUM($Z$2:Z559)*Z559</f>
        <v>0</v>
      </c>
      <c r="AB559" s="110">
        <f>COUNTIFS(resources!B:B,B559)</f>
        <v>1</v>
      </c>
      <c r="AC559" s="110">
        <f t="shared" si="128"/>
        <v>1</v>
      </c>
      <c r="AD559" s="110">
        <f t="shared" si="129"/>
        <v>1</v>
      </c>
      <c r="AE559" s="110">
        <f t="shared" si="130"/>
        <v>0</v>
      </c>
      <c r="AF559" s="110">
        <f t="shared" si="131"/>
        <v>1</v>
      </c>
      <c r="AG559" s="110">
        <f t="shared" si="132"/>
        <v>0</v>
      </c>
      <c r="AH559" s="110">
        <f t="shared" si="133"/>
        <v>0</v>
      </c>
      <c r="AI559" s="110">
        <f t="shared" si="134"/>
        <v>1</v>
      </c>
      <c r="AJ559" s="100">
        <f>ROW()</f>
        <v>559</v>
      </c>
      <c r="AK559" s="100" t="e">
        <f>INDEX('BadRows RECART'!$C$2:$C$1207,MATCH(monthly_gwh_mw!AJ559,'BadRows RECART'!$D$2:$D$1207,0))</f>
        <v>#N/A</v>
      </c>
    </row>
    <row r="560" spans="1:37" ht="20">
      <c r="A560" s="106" t="s">
        <v>3907</v>
      </c>
      <c r="B560" s="106" t="s">
        <v>3679</v>
      </c>
      <c r="C560" s="106" t="s">
        <v>6302</v>
      </c>
      <c r="D560" s="168">
        <v>2020</v>
      </c>
      <c r="E560" s="168">
        <v>3</v>
      </c>
      <c r="F560" s="199">
        <v>2.8396000000000008</v>
      </c>
      <c r="G560" s="212" t="s">
        <v>6314</v>
      </c>
      <c r="H560" s="212" t="s">
        <v>6314</v>
      </c>
      <c r="I560" s="106" t="s">
        <v>556</v>
      </c>
      <c r="K560" s="83" t="s">
        <v>6314</v>
      </c>
      <c r="L560" s="83" t="s">
        <v>6314</v>
      </c>
      <c r="M560" s="45" t="str">
        <f>IF(
ISNA(INDEX(resources!E:E,MATCH(B560,resources!B:B,0))),"fillme",
INDEX(resources!E:E,MATCH(B560,resources!B:B,0)))</f>
        <v>CAISO_Wind</v>
      </c>
      <c r="N560" s="45">
        <f>IF(
ISNA(INDEX(resources!J:J,MATCH(B560,resources!B:B,0))),"fillme",
INDEX(resources!J:J,MATCH(B560,resources!B:B,0)))</f>
        <v>1</v>
      </c>
      <c r="O560" s="83" t="str">
        <f>IFERROR(INDEX(resources!K:K,MATCH(B560,resources!B:B,0)),"fillme")</f>
        <v>wind_low_cf</v>
      </c>
      <c r="P560" s="89" t="str">
        <f t="shared" si="122"/>
        <v>wind_low_cf_2020_3</v>
      </c>
      <c r="Q560" s="87">
        <f>INDEX(elcc!G:G,MATCH(P560,elcc!D:D,0))</f>
        <v>0.28000000000000003</v>
      </c>
      <c r="R560" s="89">
        <f t="shared" si="123"/>
        <v>1</v>
      </c>
      <c r="S560" s="89" t="s">
        <v>6314</v>
      </c>
      <c r="T560" s="89" t="s">
        <v>6314</v>
      </c>
      <c r="U560" s="90" t="str">
        <f t="shared" si="124"/>
        <v>ok</v>
      </c>
      <c r="V560" s="63" t="str">
        <f>INDEX(resources!F:F,MATCH(B560,resources!B:B,0))</f>
        <v>physical</v>
      </c>
      <c r="W560" s="110">
        <f t="shared" si="125"/>
        <v>1</v>
      </c>
      <c r="X560" s="110">
        <f t="shared" si="126"/>
        <v>0</v>
      </c>
      <c r="Y560" s="110" t="str">
        <f t="shared" si="127"/>
        <v>BRDSLD_2_SHILO1_energy_PCE70003_CONFIDENTIAL</v>
      </c>
      <c r="Z560" s="110">
        <f>IF(COUNTIFS($Y$2:Y560,Y560)=1,1,0)</f>
        <v>0</v>
      </c>
      <c r="AA560" s="110">
        <f>SUM($Z$2:Z560)*Z560</f>
        <v>0</v>
      </c>
      <c r="AB560" s="110">
        <f>COUNTIFS(resources!B:B,B560)</f>
        <v>1</v>
      </c>
      <c r="AC560" s="110">
        <f t="shared" si="128"/>
        <v>1</v>
      </c>
      <c r="AD560" s="110">
        <f t="shared" si="129"/>
        <v>1</v>
      </c>
      <c r="AE560" s="110">
        <f t="shared" si="130"/>
        <v>0</v>
      </c>
      <c r="AF560" s="110">
        <f t="shared" si="131"/>
        <v>1</v>
      </c>
      <c r="AG560" s="110">
        <f t="shared" si="132"/>
        <v>0</v>
      </c>
      <c r="AH560" s="110">
        <f t="shared" si="133"/>
        <v>0</v>
      </c>
      <c r="AI560" s="110">
        <f t="shared" si="134"/>
        <v>1</v>
      </c>
      <c r="AJ560" s="100">
        <f>ROW()</f>
        <v>560</v>
      </c>
      <c r="AK560" s="100" t="e">
        <f>INDEX('BadRows RECART'!$C$2:$C$1207,MATCH(monthly_gwh_mw!AJ560,'BadRows RECART'!$D$2:$D$1207,0))</f>
        <v>#N/A</v>
      </c>
    </row>
    <row r="561" spans="1:37" ht="20">
      <c r="A561" s="106" t="s">
        <v>3907</v>
      </c>
      <c r="B561" s="106" t="s">
        <v>3679</v>
      </c>
      <c r="C561" s="106" t="s">
        <v>6302</v>
      </c>
      <c r="D561" s="168">
        <v>2020</v>
      </c>
      <c r="E561" s="168">
        <v>4</v>
      </c>
      <c r="F561" s="199">
        <v>6.5765000000000011</v>
      </c>
      <c r="G561" s="212" t="s">
        <v>6314</v>
      </c>
      <c r="H561" s="212" t="s">
        <v>6314</v>
      </c>
      <c r="I561" s="106" t="s">
        <v>556</v>
      </c>
      <c r="K561" s="83" t="s">
        <v>6314</v>
      </c>
      <c r="L561" s="83" t="s">
        <v>6314</v>
      </c>
      <c r="M561" s="45" t="str">
        <f>IF(
ISNA(INDEX(resources!E:E,MATCH(B561,resources!B:B,0))),"fillme",
INDEX(resources!E:E,MATCH(B561,resources!B:B,0)))</f>
        <v>CAISO_Wind</v>
      </c>
      <c r="N561" s="45">
        <f>IF(
ISNA(INDEX(resources!J:J,MATCH(B561,resources!B:B,0))),"fillme",
INDEX(resources!J:J,MATCH(B561,resources!B:B,0)))</f>
        <v>1</v>
      </c>
      <c r="O561" s="83" t="str">
        <f>IFERROR(INDEX(resources!K:K,MATCH(B561,resources!B:B,0)),"fillme")</f>
        <v>wind_low_cf</v>
      </c>
      <c r="P561" s="89" t="str">
        <f t="shared" si="122"/>
        <v>wind_low_cf_2020_4</v>
      </c>
      <c r="Q561" s="87">
        <f>INDEX(elcc!G:G,MATCH(P561,elcc!D:D,0))</f>
        <v>0.25</v>
      </c>
      <c r="R561" s="89">
        <f t="shared" si="123"/>
        <v>1</v>
      </c>
      <c r="S561" s="89" t="s">
        <v>6314</v>
      </c>
      <c r="T561" s="89" t="s">
        <v>6314</v>
      </c>
      <c r="U561" s="90" t="str">
        <f t="shared" si="124"/>
        <v>ok</v>
      </c>
      <c r="V561" s="63" t="str">
        <f>INDEX(resources!F:F,MATCH(B561,resources!B:B,0))</f>
        <v>physical</v>
      </c>
      <c r="W561" s="110">
        <f t="shared" si="125"/>
        <v>1</v>
      </c>
      <c r="X561" s="110">
        <f t="shared" si="126"/>
        <v>0</v>
      </c>
      <c r="Y561" s="110" t="str">
        <f t="shared" si="127"/>
        <v>BRDSLD_2_SHILO1_energy_PCE70003_CONFIDENTIAL</v>
      </c>
      <c r="Z561" s="110">
        <f>IF(COUNTIFS($Y$2:Y561,Y561)=1,1,0)</f>
        <v>0</v>
      </c>
      <c r="AA561" s="110">
        <f>SUM($Z$2:Z561)*Z561</f>
        <v>0</v>
      </c>
      <c r="AB561" s="110">
        <f>COUNTIFS(resources!B:B,B561)</f>
        <v>1</v>
      </c>
      <c r="AC561" s="110">
        <f t="shared" si="128"/>
        <v>1</v>
      </c>
      <c r="AD561" s="110">
        <f t="shared" si="129"/>
        <v>1</v>
      </c>
      <c r="AE561" s="110">
        <f t="shared" si="130"/>
        <v>0</v>
      </c>
      <c r="AF561" s="110">
        <f t="shared" si="131"/>
        <v>1</v>
      </c>
      <c r="AG561" s="110">
        <f t="shared" si="132"/>
        <v>0</v>
      </c>
      <c r="AH561" s="110">
        <f t="shared" si="133"/>
        <v>0</v>
      </c>
      <c r="AI561" s="110">
        <f t="shared" si="134"/>
        <v>1</v>
      </c>
      <c r="AJ561" s="100">
        <f>ROW()</f>
        <v>561</v>
      </c>
      <c r="AK561" s="100" t="e">
        <f>INDEX('BadRows RECART'!$C$2:$C$1207,MATCH(monthly_gwh_mw!AJ561,'BadRows RECART'!$D$2:$D$1207,0))</f>
        <v>#N/A</v>
      </c>
    </row>
    <row r="562" spans="1:37" ht="20">
      <c r="A562" s="106" t="s">
        <v>3907</v>
      </c>
      <c r="B562" s="106" t="s">
        <v>3679</v>
      </c>
      <c r="C562" s="106" t="s">
        <v>6302</v>
      </c>
      <c r="D562" s="168">
        <v>2020</v>
      </c>
      <c r="E562" s="168">
        <v>5</v>
      </c>
      <c r="F562" s="199">
        <v>10.772450000000001</v>
      </c>
      <c r="G562" s="212" t="s">
        <v>6314</v>
      </c>
      <c r="H562" s="212" t="s">
        <v>6314</v>
      </c>
      <c r="I562" s="106" t="s">
        <v>556</v>
      </c>
      <c r="K562" s="83" t="s">
        <v>6314</v>
      </c>
      <c r="L562" s="83" t="s">
        <v>6314</v>
      </c>
      <c r="M562" s="45" t="str">
        <f>IF(
ISNA(INDEX(resources!E:E,MATCH(B562,resources!B:B,0))),"fillme",
INDEX(resources!E:E,MATCH(B562,resources!B:B,0)))</f>
        <v>CAISO_Wind</v>
      </c>
      <c r="N562" s="45">
        <f>IF(
ISNA(INDEX(resources!J:J,MATCH(B562,resources!B:B,0))),"fillme",
INDEX(resources!J:J,MATCH(B562,resources!B:B,0)))</f>
        <v>1</v>
      </c>
      <c r="O562" s="83" t="str">
        <f>IFERROR(INDEX(resources!K:K,MATCH(B562,resources!B:B,0)),"fillme")</f>
        <v>wind_low_cf</v>
      </c>
      <c r="P562" s="89" t="str">
        <f t="shared" si="122"/>
        <v>wind_low_cf_2020_5</v>
      </c>
      <c r="Q562" s="87">
        <f>INDEX(elcc!G:G,MATCH(P562,elcc!D:D,0))</f>
        <v>0.25</v>
      </c>
      <c r="R562" s="89">
        <f t="shared" si="123"/>
        <v>1</v>
      </c>
      <c r="S562" s="89" t="s">
        <v>6314</v>
      </c>
      <c r="T562" s="89" t="s">
        <v>6314</v>
      </c>
      <c r="U562" s="90" t="str">
        <f t="shared" si="124"/>
        <v>ok</v>
      </c>
      <c r="V562" s="63" t="str">
        <f>INDEX(resources!F:F,MATCH(B562,resources!B:B,0))</f>
        <v>physical</v>
      </c>
      <c r="W562" s="110">
        <f t="shared" si="125"/>
        <v>1</v>
      </c>
      <c r="X562" s="110">
        <f t="shared" si="126"/>
        <v>0</v>
      </c>
      <c r="Y562" s="110" t="str">
        <f t="shared" si="127"/>
        <v>BRDSLD_2_SHILO1_energy_PCE70003_CONFIDENTIAL</v>
      </c>
      <c r="Z562" s="110">
        <f>IF(COUNTIFS($Y$2:Y562,Y562)=1,1,0)</f>
        <v>0</v>
      </c>
      <c r="AA562" s="110">
        <f>SUM($Z$2:Z562)*Z562</f>
        <v>0</v>
      </c>
      <c r="AB562" s="110">
        <f>COUNTIFS(resources!B:B,B562)</f>
        <v>1</v>
      </c>
      <c r="AC562" s="110">
        <f t="shared" si="128"/>
        <v>1</v>
      </c>
      <c r="AD562" s="110">
        <f t="shared" si="129"/>
        <v>1</v>
      </c>
      <c r="AE562" s="110">
        <f t="shared" si="130"/>
        <v>0</v>
      </c>
      <c r="AF562" s="110">
        <f t="shared" si="131"/>
        <v>1</v>
      </c>
      <c r="AG562" s="110">
        <f t="shared" si="132"/>
        <v>0</v>
      </c>
      <c r="AH562" s="110">
        <f t="shared" si="133"/>
        <v>0</v>
      </c>
      <c r="AI562" s="110">
        <f t="shared" si="134"/>
        <v>1</v>
      </c>
      <c r="AJ562" s="100">
        <f>ROW()</f>
        <v>562</v>
      </c>
      <c r="AK562" s="100" t="e">
        <f>INDEX('BadRows RECART'!$C$2:$C$1207,MATCH(monthly_gwh_mw!AJ562,'BadRows RECART'!$D$2:$D$1207,0))</f>
        <v>#N/A</v>
      </c>
    </row>
    <row r="563" spans="1:37" ht="20">
      <c r="A563" s="106" t="s">
        <v>3907</v>
      </c>
      <c r="B563" s="106" t="s">
        <v>3679</v>
      </c>
      <c r="C563" s="106" t="s">
        <v>6302</v>
      </c>
      <c r="D563" s="168">
        <v>2020</v>
      </c>
      <c r="E563" s="168">
        <v>6</v>
      </c>
      <c r="F563" s="199">
        <v>9.5704499999999992</v>
      </c>
      <c r="G563" s="212" t="s">
        <v>6314</v>
      </c>
      <c r="H563" s="212" t="s">
        <v>6314</v>
      </c>
      <c r="I563" s="106" t="s">
        <v>556</v>
      </c>
      <c r="K563" s="83" t="s">
        <v>6314</v>
      </c>
      <c r="L563" s="83" t="s">
        <v>6314</v>
      </c>
      <c r="M563" s="45" t="str">
        <f>IF(
ISNA(INDEX(resources!E:E,MATCH(B563,resources!B:B,0))),"fillme",
INDEX(resources!E:E,MATCH(B563,resources!B:B,0)))</f>
        <v>CAISO_Wind</v>
      </c>
      <c r="N563" s="45">
        <f>IF(
ISNA(INDEX(resources!J:J,MATCH(B563,resources!B:B,0))),"fillme",
INDEX(resources!J:J,MATCH(B563,resources!B:B,0)))</f>
        <v>1</v>
      </c>
      <c r="O563" s="83" t="str">
        <f>IFERROR(INDEX(resources!K:K,MATCH(B563,resources!B:B,0)),"fillme")</f>
        <v>wind_low_cf</v>
      </c>
      <c r="P563" s="89" t="str">
        <f t="shared" si="122"/>
        <v>wind_low_cf_2020_6</v>
      </c>
      <c r="Q563" s="87">
        <f>INDEX(elcc!G:G,MATCH(P563,elcc!D:D,0))</f>
        <v>0.33</v>
      </c>
      <c r="R563" s="89">
        <f t="shared" si="123"/>
        <v>1</v>
      </c>
      <c r="S563" s="89" t="s">
        <v>6314</v>
      </c>
      <c r="T563" s="89" t="s">
        <v>6314</v>
      </c>
      <c r="U563" s="90" t="str">
        <f t="shared" si="124"/>
        <v>ok</v>
      </c>
      <c r="V563" s="63" t="str">
        <f>INDEX(resources!F:F,MATCH(B563,resources!B:B,0))</f>
        <v>physical</v>
      </c>
      <c r="W563" s="110">
        <f t="shared" si="125"/>
        <v>1</v>
      </c>
      <c r="X563" s="110">
        <f t="shared" si="126"/>
        <v>0</v>
      </c>
      <c r="Y563" s="110" t="str">
        <f t="shared" si="127"/>
        <v>BRDSLD_2_SHILO1_energy_PCE70003_CONFIDENTIAL</v>
      </c>
      <c r="Z563" s="110">
        <f>IF(COUNTIFS($Y$2:Y563,Y563)=1,1,0)</f>
        <v>0</v>
      </c>
      <c r="AA563" s="110">
        <f>SUM($Z$2:Z563)*Z563</f>
        <v>0</v>
      </c>
      <c r="AB563" s="110">
        <f>COUNTIFS(resources!B:B,B563)</f>
        <v>1</v>
      </c>
      <c r="AC563" s="110">
        <f t="shared" si="128"/>
        <v>1</v>
      </c>
      <c r="AD563" s="110">
        <f t="shared" si="129"/>
        <v>1</v>
      </c>
      <c r="AE563" s="110">
        <f t="shared" si="130"/>
        <v>0</v>
      </c>
      <c r="AF563" s="110">
        <f t="shared" si="131"/>
        <v>1</v>
      </c>
      <c r="AG563" s="110">
        <f t="shared" si="132"/>
        <v>0</v>
      </c>
      <c r="AH563" s="110">
        <f t="shared" si="133"/>
        <v>0</v>
      </c>
      <c r="AI563" s="110">
        <f t="shared" si="134"/>
        <v>1</v>
      </c>
      <c r="AJ563" s="100">
        <f>ROW()</f>
        <v>563</v>
      </c>
      <c r="AK563" s="100" t="e">
        <f>INDEX('BadRows RECART'!$C$2:$C$1207,MATCH(monthly_gwh_mw!AJ563,'BadRows RECART'!$D$2:$D$1207,0))</f>
        <v>#N/A</v>
      </c>
    </row>
    <row r="564" spans="1:37" ht="20">
      <c r="A564" s="106" t="s">
        <v>3907</v>
      </c>
      <c r="B564" s="106" t="s">
        <v>3679</v>
      </c>
      <c r="C564" s="106" t="s">
        <v>6302</v>
      </c>
      <c r="D564" s="168">
        <v>2020</v>
      </c>
      <c r="E564" s="168">
        <v>7</v>
      </c>
      <c r="F564" s="199">
        <v>11.471624999999996</v>
      </c>
      <c r="G564" s="212" t="s">
        <v>6314</v>
      </c>
      <c r="H564" s="212" t="s">
        <v>6314</v>
      </c>
      <c r="I564" s="106" t="s">
        <v>556</v>
      </c>
      <c r="K564" s="83" t="s">
        <v>6314</v>
      </c>
      <c r="L564" s="83" t="s">
        <v>6314</v>
      </c>
      <c r="M564" s="45" t="str">
        <f>IF(
ISNA(INDEX(resources!E:E,MATCH(B564,resources!B:B,0))),"fillme",
INDEX(resources!E:E,MATCH(B564,resources!B:B,0)))</f>
        <v>CAISO_Wind</v>
      </c>
      <c r="N564" s="45">
        <f>IF(
ISNA(INDEX(resources!J:J,MATCH(B564,resources!B:B,0))),"fillme",
INDEX(resources!J:J,MATCH(B564,resources!B:B,0)))</f>
        <v>1</v>
      </c>
      <c r="O564" s="83" t="str">
        <f>IFERROR(INDEX(resources!K:K,MATCH(B564,resources!B:B,0)),"fillme")</f>
        <v>wind_low_cf</v>
      </c>
      <c r="P564" s="89" t="str">
        <f t="shared" si="122"/>
        <v>wind_low_cf_2020_7</v>
      </c>
      <c r="Q564" s="87">
        <f>INDEX(elcc!G:G,MATCH(P564,elcc!D:D,0))</f>
        <v>0.23</v>
      </c>
      <c r="R564" s="89">
        <f t="shared" si="123"/>
        <v>1</v>
      </c>
      <c r="S564" s="89" t="s">
        <v>6314</v>
      </c>
      <c r="T564" s="89" t="s">
        <v>6314</v>
      </c>
      <c r="U564" s="90" t="str">
        <f t="shared" si="124"/>
        <v>ok</v>
      </c>
      <c r="V564" s="63" t="str">
        <f>INDEX(resources!F:F,MATCH(B564,resources!B:B,0))</f>
        <v>physical</v>
      </c>
      <c r="W564" s="110">
        <f t="shared" si="125"/>
        <v>1</v>
      </c>
      <c r="X564" s="110">
        <f t="shared" si="126"/>
        <v>0</v>
      </c>
      <c r="Y564" s="110" t="str">
        <f t="shared" si="127"/>
        <v>BRDSLD_2_SHILO1_energy_PCE70003_CONFIDENTIAL</v>
      </c>
      <c r="Z564" s="110">
        <f>IF(COUNTIFS($Y$2:Y564,Y564)=1,1,0)</f>
        <v>0</v>
      </c>
      <c r="AA564" s="110">
        <f>SUM($Z$2:Z564)*Z564</f>
        <v>0</v>
      </c>
      <c r="AB564" s="110">
        <f>COUNTIFS(resources!B:B,B564)</f>
        <v>1</v>
      </c>
      <c r="AC564" s="110">
        <f t="shared" si="128"/>
        <v>1</v>
      </c>
      <c r="AD564" s="110">
        <f t="shared" si="129"/>
        <v>1</v>
      </c>
      <c r="AE564" s="110">
        <f t="shared" si="130"/>
        <v>0</v>
      </c>
      <c r="AF564" s="110">
        <f t="shared" si="131"/>
        <v>1</v>
      </c>
      <c r="AG564" s="110">
        <f t="shared" si="132"/>
        <v>0</v>
      </c>
      <c r="AH564" s="110">
        <f t="shared" si="133"/>
        <v>0</v>
      </c>
      <c r="AI564" s="110">
        <f t="shared" si="134"/>
        <v>1</v>
      </c>
      <c r="AJ564" s="100">
        <f>ROW()</f>
        <v>564</v>
      </c>
      <c r="AK564" s="100" t="e">
        <f>INDEX('BadRows RECART'!$C$2:$C$1207,MATCH(monthly_gwh_mw!AJ564,'BadRows RECART'!$D$2:$D$1207,0))</f>
        <v>#N/A</v>
      </c>
    </row>
    <row r="565" spans="1:37" ht="20">
      <c r="A565" s="106" t="s">
        <v>3907</v>
      </c>
      <c r="B565" s="106" t="s">
        <v>3679</v>
      </c>
      <c r="C565" s="106" t="s">
        <v>6302</v>
      </c>
      <c r="D565" s="168">
        <v>2020</v>
      </c>
      <c r="E565" s="168">
        <v>8</v>
      </c>
      <c r="F565" s="199">
        <v>10.090949999999992</v>
      </c>
      <c r="G565" s="212" t="s">
        <v>6314</v>
      </c>
      <c r="H565" s="212" t="s">
        <v>6314</v>
      </c>
      <c r="I565" s="106" t="s">
        <v>556</v>
      </c>
      <c r="K565" s="83" t="s">
        <v>6314</v>
      </c>
      <c r="L565" s="83" t="s">
        <v>6314</v>
      </c>
      <c r="M565" s="45" t="str">
        <f>IF(
ISNA(INDEX(resources!E:E,MATCH(B565,resources!B:B,0))),"fillme",
INDEX(resources!E:E,MATCH(B565,resources!B:B,0)))</f>
        <v>CAISO_Wind</v>
      </c>
      <c r="N565" s="45">
        <f>IF(
ISNA(INDEX(resources!J:J,MATCH(B565,resources!B:B,0))),"fillme",
INDEX(resources!J:J,MATCH(B565,resources!B:B,0)))</f>
        <v>1</v>
      </c>
      <c r="O565" s="83" t="str">
        <f>IFERROR(INDEX(resources!K:K,MATCH(B565,resources!B:B,0)),"fillme")</f>
        <v>wind_low_cf</v>
      </c>
      <c r="P565" s="89" t="str">
        <f t="shared" ref="P565:P628" si="135">O565&amp;"_"&amp;D565&amp;"_"&amp;E565</f>
        <v>wind_low_cf_2020_8</v>
      </c>
      <c r="Q565" s="87">
        <f>INDEX(elcc!G:G,MATCH(P565,elcc!D:D,0))</f>
        <v>0.21</v>
      </c>
      <c r="R565" s="89">
        <f t="shared" ref="R565:R628" si="136">IF(O565="battery",MIN(1,J565/4),1)</f>
        <v>1</v>
      </c>
      <c r="S565" s="89" t="s">
        <v>6314</v>
      </c>
      <c r="T565" s="89" t="s">
        <v>6314</v>
      </c>
      <c r="U565" s="90" t="str">
        <f t="shared" ref="U565:U628" si="137">IF(ISERROR(T565),"error in NQC data entry; please check blue and purple data entered. You need to provide either a contracted NQC value in Column G, or allow the template to calculate one using Columns H,L,Q, and R","ok")</f>
        <v>ok</v>
      </c>
      <c r="V565" s="63" t="str">
        <f>INDEX(resources!F:F,MATCH(B565,resources!B:B,0))</f>
        <v>physical</v>
      </c>
      <c r="W565" s="110">
        <f t="shared" ref="W565:W628" si="138">(F565&gt;0)*1</f>
        <v>1</v>
      </c>
      <c r="X565" s="110">
        <f t="shared" ref="X565:X628" si="139">COUNTIFS(G565:H565,"&gt;0")</f>
        <v>0</v>
      </c>
      <c r="Y565" s="110" t="str">
        <f t="shared" ref="Y565:Y628" si="140">B565&amp;"_"&amp;C565&amp;"_"&amp;K565</f>
        <v>BRDSLD_2_SHILO1_energy_PCE70003_CONFIDENTIAL</v>
      </c>
      <c r="Z565" s="110">
        <f>IF(COUNTIFS($Y$2:Y565,Y565)=1,1,0)</f>
        <v>0</v>
      </c>
      <c r="AA565" s="110">
        <f>SUM($Z$2:Z565)*Z565</f>
        <v>0</v>
      </c>
      <c r="AB565" s="110">
        <f>COUNTIFS(resources!B:B,B565)</f>
        <v>1</v>
      </c>
      <c r="AC565" s="110">
        <f t="shared" ref="AC565:AC628" si="141">AND(ISNUMBER(D565),(D565&gt;2019))*1</f>
        <v>1</v>
      </c>
      <c r="AD565" s="110">
        <f t="shared" ref="AD565:AD628" si="142">AND(ISNUMBER(E565),E565&gt;=1,E565&lt;=12)*1</f>
        <v>1</v>
      </c>
      <c r="AE565" s="110">
        <f t="shared" ref="AE565:AE628" si="143">AND(COUNT(G565:H565)=1,COUNT(F565)=1)*1</f>
        <v>0</v>
      </c>
      <c r="AF565" s="110">
        <f t="shared" ref="AF565:AF628" si="144">(COUNTIFS(K565:O565,"fillme")=0)*1</f>
        <v>1</v>
      </c>
      <c r="AG565" s="110">
        <f t="shared" ref="AG565:AG628" si="145">ISNUMBER(L565)*1</f>
        <v>0</v>
      </c>
      <c r="AH565" s="110">
        <f t="shared" ref="AH565:AH628" si="146">NOT(AND(G565&gt;0,H565&gt;0))*1</f>
        <v>0</v>
      </c>
      <c r="AI565" s="110">
        <f t="shared" ref="AI565:AI628" si="147">(U565="ok")*1</f>
        <v>1</v>
      </c>
      <c r="AJ565" s="100">
        <f>ROW()</f>
        <v>565</v>
      </c>
      <c r="AK565" s="100" t="e">
        <f>INDEX('BadRows RECART'!$C$2:$C$1207,MATCH(monthly_gwh_mw!AJ565,'BadRows RECART'!$D$2:$D$1207,0))</f>
        <v>#N/A</v>
      </c>
    </row>
    <row r="566" spans="1:37" ht="20">
      <c r="A566" s="106" t="s">
        <v>3907</v>
      </c>
      <c r="B566" s="106" t="s">
        <v>3679</v>
      </c>
      <c r="C566" s="106" t="s">
        <v>6302</v>
      </c>
      <c r="D566" s="168">
        <v>2020</v>
      </c>
      <c r="E566" s="168">
        <v>9</v>
      </c>
      <c r="F566" s="199">
        <v>5.4801000000000055</v>
      </c>
      <c r="G566" s="212" t="s">
        <v>6314</v>
      </c>
      <c r="H566" s="212" t="s">
        <v>6314</v>
      </c>
      <c r="I566" s="106" t="s">
        <v>556</v>
      </c>
      <c r="K566" s="83" t="s">
        <v>6314</v>
      </c>
      <c r="L566" s="83" t="s">
        <v>6314</v>
      </c>
      <c r="M566" s="45" t="str">
        <f>IF(
ISNA(INDEX(resources!E:E,MATCH(B566,resources!B:B,0))),"fillme",
INDEX(resources!E:E,MATCH(B566,resources!B:B,0)))</f>
        <v>CAISO_Wind</v>
      </c>
      <c r="N566" s="45">
        <f>IF(
ISNA(INDEX(resources!J:J,MATCH(B566,resources!B:B,0))),"fillme",
INDEX(resources!J:J,MATCH(B566,resources!B:B,0)))</f>
        <v>1</v>
      </c>
      <c r="O566" s="83" t="str">
        <f>IFERROR(INDEX(resources!K:K,MATCH(B566,resources!B:B,0)),"fillme")</f>
        <v>wind_low_cf</v>
      </c>
      <c r="P566" s="89" t="str">
        <f t="shared" si="135"/>
        <v>wind_low_cf_2020_9</v>
      </c>
      <c r="Q566" s="87">
        <f>INDEX(elcc!G:G,MATCH(P566,elcc!D:D,0))</f>
        <v>0.15</v>
      </c>
      <c r="R566" s="89">
        <f t="shared" si="136"/>
        <v>1</v>
      </c>
      <c r="S566" s="89" t="s">
        <v>6314</v>
      </c>
      <c r="T566" s="89" t="s">
        <v>6314</v>
      </c>
      <c r="U566" s="90" t="str">
        <f t="shared" si="137"/>
        <v>ok</v>
      </c>
      <c r="V566" s="63" t="str">
        <f>INDEX(resources!F:F,MATCH(B566,resources!B:B,0))</f>
        <v>physical</v>
      </c>
      <c r="W566" s="110">
        <f t="shared" si="138"/>
        <v>1</v>
      </c>
      <c r="X566" s="110">
        <f t="shared" si="139"/>
        <v>0</v>
      </c>
      <c r="Y566" s="110" t="str">
        <f t="shared" si="140"/>
        <v>BRDSLD_2_SHILO1_energy_PCE70003_CONFIDENTIAL</v>
      </c>
      <c r="Z566" s="110">
        <f>IF(COUNTIFS($Y$2:Y566,Y566)=1,1,0)</f>
        <v>0</v>
      </c>
      <c r="AA566" s="110">
        <f>SUM($Z$2:Z566)*Z566</f>
        <v>0</v>
      </c>
      <c r="AB566" s="110">
        <f>COUNTIFS(resources!B:B,B566)</f>
        <v>1</v>
      </c>
      <c r="AC566" s="110">
        <f t="shared" si="141"/>
        <v>1</v>
      </c>
      <c r="AD566" s="110">
        <f t="shared" si="142"/>
        <v>1</v>
      </c>
      <c r="AE566" s="110">
        <f t="shared" si="143"/>
        <v>0</v>
      </c>
      <c r="AF566" s="110">
        <f t="shared" si="144"/>
        <v>1</v>
      </c>
      <c r="AG566" s="110">
        <f t="shared" si="145"/>
        <v>0</v>
      </c>
      <c r="AH566" s="110">
        <f t="shared" si="146"/>
        <v>0</v>
      </c>
      <c r="AI566" s="110">
        <f t="shared" si="147"/>
        <v>1</v>
      </c>
      <c r="AJ566" s="100">
        <f>ROW()</f>
        <v>566</v>
      </c>
      <c r="AK566" s="100" t="e">
        <f>INDEX('BadRows RECART'!$C$2:$C$1207,MATCH(monthly_gwh_mw!AJ566,'BadRows RECART'!$D$2:$D$1207,0))</f>
        <v>#N/A</v>
      </c>
    </row>
    <row r="567" spans="1:37" ht="20">
      <c r="A567" s="106" t="s">
        <v>3907</v>
      </c>
      <c r="B567" s="106" t="s">
        <v>3679</v>
      </c>
      <c r="C567" s="106" t="s">
        <v>6302</v>
      </c>
      <c r="D567" s="168">
        <v>2020</v>
      </c>
      <c r="E567" s="168">
        <v>10</v>
      </c>
      <c r="F567" s="199">
        <v>3.4188749999999986</v>
      </c>
      <c r="G567" s="212" t="s">
        <v>6314</v>
      </c>
      <c r="H567" s="212" t="s">
        <v>6314</v>
      </c>
      <c r="I567" s="106" t="s">
        <v>556</v>
      </c>
      <c r="K567" s="83" t="s">
        <v>6314</v>
      </c>
      <c r="L567" s="83" t="s">
        <v>6314</v>
      </c>
      <c r="M567" s="45" t="str">
        <f>IF(
ISNA(INDEX(resources!E:E,MATCH(B567,resources!B:B,0))),"fillme",
INDEX(resources!E:E,MATCH(B567,resources!B:B,0)))</f>
        <v>CAISO_Wind</v>
      </c>
      <c r="N567" s="45">
        <f>IF(
ISNA(INDEX(resources!J:J,MATCH(B567,resources!B:B,0))),"fillme",
INDEX(resources!J:J,MATCH(B567,resources!B:B,0)))</f>
        <v>1</v>
      </c>
      <c r="O567" s="83" t="str">
        <f>IFERROR(INDEX(resources!K:K,MATCH(B567,resources!B:B,0)),"fillme")</f>
        <v>wind_low_cf</v>
      </c>
      <c r="P567" s="89" t="str">
        <f t="shared" si="135"/>
        <v>wind_low_cf_2020_10</v>
      </c>
      <c r="Q567" s="87">
        <f>INDEX(elcc!G:G,MATCH(P567,elcc!D:D,0))</f>
        <v>0.08</v>
      </c>
      <c r="R567" s="89">
        <f t="shared" si="136"/>
        <v>1</v>
      </c>
      <c r="S567" s="89" t="s">
        <v>6314</v>
      </c>
      <c r="T567" s="89" t="s">
        <v>6314</v>
      </c>
      <c r="U567" s="90" t="str">
        <f t="shared" si="137"/>
        <v>ok</v>
      </c>
      <c r="V567" s="63" t="str">
        <f>INDEX(resources!F:F,MATCH(B567,resources!B:B,0))</f>
        <v>physical</v>
      </c>
      <c r="W567" s="110">
        <f t="shared" si="138"/>
        <v>1</v>
      </c>
      <c r="X567" s="110">
        <f t="shared" si="139"/>
        <v>0</v>
      </c>
      <c r="Y567" s="110" t="str">
        <f t="shared" si="140"/>
        <v>BRDSLD_2_SHILO1_energy_PCE70003_CONFIDENTIAL</v>
      </c>
      <c r="Z567" s="110">
        <f>IF(COUNTIFS($Y$2:Y567,Y567)=1,1,0)</f>
        <v>0</v>
      </c>
      <c r="AA567" s="110">
        <f>SUM($Z$2:Z567)*Z567</f>
        <v>0</v>
      </c>
      <c r="AB567" s="110">
        <f>COUNTIFS(resources!B:B,B567)</f>
        <v>1</v>
      </c>
      <c r="AC567" s="110">
        <f t="shared" si="141"/>
        <v>1</v>
      </c>
      <c r="AD567" s="110">
        <f t="shared" si="142"/>
        <v>1</v>
      </c>
      <c r="AE567" s="110">
        <f t="shared" si="143"/>
        <v>0</v>
      </c>
      <c r="AF567" s="110">
        <f t="shared" si="144"/>
        <v>1</v>
      </c>
      <c r="AG567" s="110">
        <f t="shared" si="145"/>
        <v>0</v>
      </c>
      <c r="AH567" s="110">
        <f t="shared" si="146"/>
        <v>0</v>
      </c>
      <c r="AI567" s="110">
        <f t="shared" si="147"/>
        <v>1</v>
      </c>
      <c r="AJ567" s="100">
        <f>ROW()</f>
        <v>567</v>
      </c>
      <c r="AK567" s="100" t="e">
        <f>INDEX('BadRows RECART'!$C$2:$C$1207,MATCH(monthly_gwh_mw!AJ567,'BadRows RECART'!$D$2:$D$1207,0))</f>
        <v>#N/A</v>
      </c>
    </row>
    <row r="568" spans="1:37" ht="20">
      <c r="A568" s="106" t="s">
        <v>3907</v>
      </c>
      <c r="B568" s="106" t="s">
        <v>3679</v>
      </c>
      <c r="C568" s="106" t="s">
        <v>6302</v>
      </c>
      <c r="D568" s="168">
        <v>2020</v>
      </c>
      <c r="E568" s="168">
        <v>11</v>
      </c>
      <c r="F568" s="199">
        <v>2.8170500000000014</v>
      </c>
      <c r="G568" s="212" t="s">
        <v>6314</v>
      </c>
      <c r="H568" s="212" t="s">
        <v>6314</v>
      </c>
      <c r="I568" s="106" t="s">
        <v>556</v>
      </c>
      <c r="K568" s="83" t="s">
        <v>6314</v>
      </c>
      <c r="L568" s="83" t="s">
        <v>6314</v>
      </c>
      <c r="M568" s="45" t="str">
        <f>IF(
ISNA(INDEX(resources!E:E,MATCH(B568,resources!B:B,0))),"fillme",
INDEX(resources!E:E,MATCH(B568,resources!B:B,0)))</f>
        <v>CAISO_Wind</v>
      </c>
      <c r="N568" s="45">
        <f>IF(
ISNA(INDEX(resources!J:J,MATCH(B568,resources!B:B,0))),"fillme",
INDEX(resources!J:J,MATCH(B568,resources!B:B,0)))</f>
        <v>1</v>
      </c>
      <c r="O568" s="83" t="str">
        <f>IFERROR(INDEX(resources!K:K,MATCH(B568,resources!B:B,0)),"fillme")</f>
        <v>wind_low_cf</v>
      </c>
      <c r="P568" s="89" t="str">
        <f t="shared" si="135"/>
        <v>wind_low_cf_2020_11</v>
      </c>
      <c r="Q568" s="87">
        <f>INDEX(elcc!G:G,MATCH(P568,elcc!D:D,0))</f>
        <v>0.12</v>
      </c>
      <c r="R568" s="89">
        <f t="shared" si="136"/>
        <v>1</v>
      </c>
      <c r="S568" s="89" t="s">
        <v>6314</v>
      </c>
      <c r="T568" s="89" t="s">
        <v>6314</v>
      </c>
      <c r="U568" s="90" t="str">
        <f t="shared" si="137"/>
        <v>ok</v>
      </c>
      <c r="V568" s="63" t="str">
        <f>INDEX(resources!F:F,MATCH(B568,resources!B:B,0))</f>
        <v>physical</v>
      </c>
      <c r="W568" s="110">
        <f t="shared" si="138"/>
        <v>1</v>
      </c>
      <c r="X568" s="110">
        <f t="shared" si="139"/>
        <v>0</v>
      </c>
      <c r="Y568" s="110" t="str">
        <f t="shared" si="140"/>
        <v>BRDSLD_2_SHILO1_energy_PCE70003_CONFIDENTIAL</v>
      </c>
      <c r="Z568" s="110">
        <f>IF(COUNTIFS($Y$2:Y568,Y568)=1,1,0)</f>
        <v>0</v>
      </c>
      <c r="AA568" s="110">
        <f>SUM($Z$2:Z568)*Z568</f>
        <v>0</v>
      </c>
      <c r="AB568" s="110">
        <f>COUNTIFS(resources!B:B,B568)</f>
        <v>1</v>
      </c>
      <c r="AC568" s="110">
        <f t="shared" si="141"/>
        <v>1</v>
      </c>
      <c r="AD568" s="110">
        <f t="shared" si="142"/>
        <v>1</v>
      </c>
      <c r="AE568" s="110">
        <f t="shared" si="143"/>
        <v>0</v>
      </c>
      <c r="AF568" s="110">
        <f t="shared" si="144"/>
        <v>1</v>
      </c>
      <c r="AG568" s="110">
        <f t="shared" si="145"/>
        <v>0</v>
      </c>
      <c r="AH568" s="110">
        <f t="shared" si="146"/>
        <v>0</v>
      </c>
      <c r="AI568" s="110">
        <f t="shared" si="147"/>
        <v>1</v>
      </c>
      <c r="AJ568" s="100">
        <f>ROW()</f>
        <v>568</v>
      </c>
      <c r="AK568" s="100" t="e">
        <f>INDEX('BadRows RECART'!$C$2:$C$1207,MATCH(monthly_gwh_mw!AJ568,'BadRows RECART'!$D$2:$D$1207,0))</f>
        <v>#N/A</v>
      </c>
    </row>
    <row r="569" spans="1:37" ht="20">
      <c r="A569" s="106" t="s">
        <v>3907</v>
      </c>
      <c r="B569" s="106" t="s">
        <v>3679</v>
      </c>
      <c r="C569" s="106" t="s">
        <v>6302</v>
      </c>
      <c r="D569" s="168">
        <v>2020</v>
      </c>
      <c r="E569" s="168">
        <v>12</v>
      </c>
      <c r="F569" s="199">
        <v>3.0949749999999994</v>
      </c>
      <c r="G569" s="212" t="s">
        <v>6314</v>
      </c>
      <c r="H569" s="212" t="s">
        <v>6314</v>
      </c>
      <c r="I569" s="106" t="s">
        <v>556</v>
      </c>
      <c r="K569" s="83" t="s">
        <v>6314</v>
      </c>
      <c r="L569" s="83" t="s">
        <v>6314</v>
      </c>
      <c r="M569" s="45" t="str">
        <f>IF(
ISNA(INDEX(resources!E:E,MATCH(B569,resources!B:B,0))),"fillme",
INDEX(resources!E:E,MATCH(B569,resources!B:B,0)))</f>
        <v>CAISO_Wind</v>
      </c>
      <c r="N569" s="45">
        <f>IF(
ISNA(INDEX(resources!J:J,MATCH(B569,resources!B:B,0))),"fillme",
INDEX(resources!J:J,MATCH(B569,resources!B:B,0)))</f>
        <v>1</v>
      </c>
      <c r="O569" s="83" t="str">
        <f>IFERROR(INDEX(resources!K:K,MATCH(B569,resources!B:B,0)),"fillme")</f>
        <v>wind_low_cf</v>
      </c>
      <c r="P569" s="89" t="str">
        <f t="shared" si="135"/>
        <v>wind_low_cf_2020_12</v>
      </c>
      <c r="Q569" s="87">
        <f>INDEX(elcc!G:G,MATCH(P569,elcc!D:D,0))</f>
        <v>0.13</v>
      </c>
      <c r="R569" s="89">
        <f t="shared" si="136"/>
        <v>1</v>
      </c>
      <c r="S569" s="89" t="s">
        <v>6314</v>
      </c>
      <c r="T569" s="89" t="s">
        <v>6314</v>
      </c>
      <c r="U569" s="90" t="str">
        <f t="shared" si="137"/>
        <v>ok</v>
      </c>
      <c r="V569" s="63" t="str">
        <f>INDEX(resources!F:F,MATCH(B569,resources!B:B,0))</f>
        <v>physical</v>
      </c>
      <c r="W569" s="110">
        <f t="shared" si="138"/>
        <v>1</v>
      </c>
      <c r="X569" s="110">
        <f t="shared" si="139"/>
        <v>0</v>
      </c>
      <c r="Y569" s="110" t="str">
        <f t="shared" si="140"/>
        <v>BRDSLD_2_SHILO1_energy_PCE70003_CONFIDENTIAL</v>
      </c>
      <c r="Z569" s="110">
        <f>IF(COUNTIFS($Y$2:Y569,Y569)=1,1,0)</f>
        <v>0</v>
      </c>
      <c r="AA569" s="110">
        <f>SUM($Z$2:Z569)*Z569</f>
        <v>0</v>
      </c>
      <c r="AB569" s="110">
        <f>COUNTIFS(resources!B:B,B569)</f>
        <v>1</v>
      </c>
      <c r="AC569" s="110">
        <f t="shared" si="141"/>
        <v>1</v>
      </c>
      <c r="AD569" s="110">
        <f t="shared" si="142"/>
        <v>1</v>
      </c>
      <c r="AE569" s="110">
        <f t="shared" si="143"/>
        <v>0</v>
      </c>
      <c r="AF569" s="110">
        <f t="shared" si="144"/>
        <v>1</v>
      </c>
      <c r="AG569" s="110">
        <f t="shared" si="145"/>
        <v>0</v>
      </c>
      <c r="AH569" s="110">
        <f t="shared" si="146"/>
        <v>0</v>
      </c>
      <c r="AI569" s="110">
        <f t="shared" si="147"/>
        <v>1</v>
      </c>
      <c r="AJ569" s="100">
        <f>ROW()</f>
        <v>569</v>
      </c>
      <c r="AK569" s="100" t="e">
        <f>INDEX('BadRows RECART'!$C$2:$C$1207,MATCH(monthly_gwh_mw!AJ569,'BadRows RECART'!$D$2:$D$1207,0))</f>
        <v>#N/A</v>
      </c>
    </row>
    <row r="570" spans="1:37" ht="20">
      <c r="A570" s="106" t="s">
        <v>3907</v>
      </c>
      <c r="B570" s="106" t="s">
        <v>3679</v>
      </c>
      <c r="C570" s="106" t="s">
        <v>6302</v>
      </c>
      <c r="D570" s="168">
        <v>2021</v>
      </c>
      <c r="E570" s="168">
        <v>1</v>
      </c>
      <c r="F570" s="199">
        <v>0.64390000000000036</v>
      </c>
      <c r="G570" s="212" t="s">
        <v>6314</v>
      </c>
      <c r="H570" s="212" t="s">
        <v>6314</v>
      </c>
      <c r="I570" s="106" t="s">
        <v>556</v>
      </c>
      <c r="K570" s="83" t="s">
        <v>6314</v>
      </c>
      <c r="L570" s="83" t="s">
        <v>6314</v>
      </c>
      <c r="M570" s="45" t="str">
        <f>IF(
ISNA(INDEX(resources!E:E,MATCH(B570,resources!B:B,0))),"fillme",
INDEX(resources!E:E,MATCH(B570,resources!B:B,0)))</f>
        <v>CAISO_Wind</v>
      </c>
      <c r="N570" s="45">
        <f>IF(
ISNA(INDEX(resources!J:J,MATCH(B570,resources!B:B,0))),"fillme",
INDEX(resources!J:J,MATCH(B570,resources!B:B,0)))</f>
        <v>1</v>
      </c>
      <c r="O570" s="83" t="str">
        <f>IFERROR(INDEX(resources!K:K,MATCH(B570,resources!B:B,0)),"fillme")</f>
        <v>wind_low_cf</v>
      </c>
      <c r="P570" s="89" t="str">
        <f t="shared" si="135"/>
        <v>wind_low_cf_2021_1</v>
      </c>
      <c r="Q570" s="87">
        <f>INDEX(elcc!G:G,MATCH(P570,elcc!D:D,0))</f>
        <v>0.14000000000000001</v>
      </c>
      <c r="R570" s="89">
        <f t="shared" si="136"/>
        <v>1</v>
      </c>
      <c r="S570" s="89" t="s">
        <v>6314</v>
      </c>
      <c r="T570" s="89" t="s">
        <v>6314</v>
      </c>
      <c r="U570" s="90" t="str">
        <f t="shared" si="137"/>
        <v>ok</v>
      </c>
      <c r="V570" s="63" t="str">
        <f>INDEX(resources!F:F,MATCH(B570,resources!B:B,0))</f>
        <v>physical</v>
      </c>
      <c r="W570" s="110">
        <f t="shared" si="138"/>
        <v>1</v>
      </c>
      <c r="X570" s="110">
        <f t="shared" si="139"/>
        <v>0</v>
      </c>
      <c r="Y570" s="110" t="str">
        <f t="shared" si="140"/>
        <v>BRDSLD_2_SHILO1_energy_PCE70003_CONFIDENTIAL</v>
      </c>
      <c r="Z570" s="110">
        <f>IF(COUNTIFS($Y$2:Y570,Y570)=1,1,0)</f>
        <v>0</v>
      </c>
      <c r="AA570" s="110">
        <f>SUM($Z$2:Z570)*Z570</f>
        <v>0</v>
      </c>
      <c r="AB570" s="110">
        <f>COUNTIFS(resources!B:B,B570)</f>
        <v>1</v>
      </c>
      <c r="AC570" s="110">
        <f t="shared" si="141"/>
        <v>1</v>
      </c>
      <c r="AD570" s="110">
        <f t="shared" si="142"/>
        <v>1</v>
      </c>
      <c r="AE570" s="110">
        <f t="shared" si="143"/>
        <v>0</v>
      </c>
      <c r="AF570" s="110">
        <f t="shared" si="144"/>
        <v>1</v>
      </c>
      <c r="AG570" s="110">
        <f t="shared" si="145"/>
        <v>0</v>
      </c>
      <c r="AH570" s="110">
        <f t="shared" si="146"/>
        <v>0</v>
      </c>
      <c r="AI570" s="110">
        <f t="shared" si="147"/>
        <v>1</v>
      </c>
      <c r="AJ570" s="100">
        <f>ROW()</f>
        <v>570</v>
      </c>
      <c r="AK570" s="100" t="e">
        <f>INDEX('BadRows RECART'!$C$2:$C$1207,MATCH(monthly_gwh_mw!AJ570,'BadRows RECART'!$D$2:$D$1207,0))</f>
        <v>#N/A</v>
      </c>
    </row>
    <row r="571" spans="1:37" ht="20">
      <c r="A571" s="106" t="s">
        <v>3907</v>
      </c>
      <c r="B571" s="106" t="s">
        <v>3679</v>
      </c>
      <c r="C571" s="106" t="s">
        <v>6302</v>
      </c>
      <c r="D571" s="168">
        <v>2021</v>
      </c>
      <c r="E571" s="168">
        <v>2</v>
      </c>
      <c r="F571" s="199">
        <v>2.9681500000000005</v>
      </c>
      <c r="G571" s="212" t="s">
        <v>6314</v>
      </c>
      <c r="H571" s="212" t="s">
        <v>6314</v>
      </c>
      <c r="I571" s="106" t="s">
        <v>556</v>
      </c>
      <c r="K571" s="83" t="s">
        <v>6314</v>
      </c>
      <c r="L571" s="83" t="s">
        <v>6314</v>
      </c>
      <c r="M571" s="45" t="str">
        <f>IF(
ISNA(INDEX(resources!E:E,MATCH(B571,resources!B:B,0))),"fillme",
INDEX(resources!E:E,MATCH(B571,resources!B:B,0)))</f>
        <v>CAISO_Wind</v>
      </c>
      <c r="N571" s="45">
        <f>IF(
ISNA(INDEX(resources!J:J,MATCH(B571,resources!B:B,0))),"fillme",
INDEX(resources!J:J,MATCH(B571,resources!B:B,0)))</f>
        <v>1</v>
      </c>
      <c r="O571" s="83" t="str">
        <f>IFERROR(INDEX(resources!K:K,MATCH(B571,resources!B:B,0)),"fillme")</f>
        <v>wind_low_cf</v>
      </c>
      <c r="P571" s="89" t="str">
        <f t="shared" si="135"/>
        <v>wind_low_cf_2021_2</v>
      </c>
      <c r="Q571" s="87">
        <f>INDEX(elcc!G:G,MATCH(P571,elcc!D:D,0))</f>
        <v>0.12</v>
      </c>
      <c r="R571" s="89">
        <f t="shared" si="136"/>
        <v>1</v>
      </c>
      <c r="S571" s="89" t="s">
        <v>6314</v>
      </c>
      <c r="T571" s="89" t="s">
        <v>6314</v>
      </c>
      <c r="U571" s="90" t="str">
        <f t="shared" si="137"/>
        <v>ok</v>
      </c>
      <c r="V571" s="63" t="str">
        <f>INDEX(resources!F:F,MATCH(B571,resources!B:B,0))</f>
        <v>physical</v>
      </c>
      <c r="W571" s="110">
        <f t="shared" si="138"/>
        <v>1</v>
      </c>
      <c r="X571" s="110">
        <f t="shared" si="139"/>
        <v>0</v>
      </c>
      <c r="Y571" s="110" t="str">
        <f t="shared" si="140"/>
        <v>BRDSLD_2_SHILO1_energy_PCE70003_CONFIDENTIAL</v>
      </c>
      <c r="Z571" s="110">
        <f>IF(COUNTIFS($Y$2:Y571,Y571)=1,1,0)</f>
        <v>0</v>
      </c>
      <c r="AA571" s="110">
        <f>SUM($Z$2:Z571)*Z571</f>
        <v>0</v>
      </c>
      <c r="AB571" s="110">
        <f>COUNTIFS(resources!B:B,B571)</f>
        <v>1</v>
      </c>
      <c r="AC571" s="110">
        <f t="shared" si="141"/>
        <v>1</v>
      </c>
      <c r="AD571" s="110">
        <f t="shared" si="142"/>
        <v>1</v>
      </c>
      <c r="AE571" s="110">
        <f t="shared" si="143"/>
        <v>0</v>
      </c>
      <c r="AF571" s="110">
        <f t="shared" si="144"/>
        <v>1</v>
      </c>
      <c r="AG571" s="110">
        <f t="shared" si="145"/>
        <v>0</v>
      </c>
      <c r="AH571" s="110">
        <f t="shared" si="146"/>
        <v>0</v>
      </c>
      <c r="AI571" s="110">
        <f t="shared" si="147"/>
        <v>1</v>
      </c>
      <c r="AJ571" s="100">
        <f>ROW()</f>
        <v>571</v>
      </c>
      <c r="AK571" s="100" t="e">
        <f>INDEX('BadRows RECART'!$C$2:$C$1207,MATCH(monthly_gwh_mw!AJ571,'BadRows RECART'!$D$2:$D$1207,0))</f>
        <v>#N/A</v>
      </c>
    </row>
    <row r="572" spans="1:37" ht="20">
      <c r="A572" s="106" t="s">
        <v>3907</v>
      </c>
      <c r="B572" s="106" t="s">
        <v>3679</v>
      </c>
      <c r="C572" s="106" t="s">
        <v>6302</v>
      </c>
      <c r="D572" s="168">
        <v>2021</v>
      </c>
      <c r="E572" s="168">
        <v>3</v>
      </c>
      <c r="F572" s="199">
        <v>2.8396000000000008</v>
      </c>
      <c r="G572" s="212" t="s">
        <v>6314</v>
      </c>
      <c r="H572" s="212" t="s">
        <v>6314</v>
      </c>
      <c r="I572" s="106" t="s">
        <v>556</v>
      </c>
      <c r="K572" s="83" t="s">
        <v>6314</v>
      </c>
      <c r="L572" s="83" t="s">
        <v>6314</v>
      </c>
      <c r="M572" s="45" t="str">
        <f>IF(
ISNA(INDEX(resources!E:E,MATCH(B572,resources!B:B,0))),"fillme",
INDEX(resources!E:E,MATCH(B572,resources!B:B,0)))</f>
        <v>CAISO_Wind</v>
      </c>
      <c r="N572" s="45">
        <f>IF(
ISNA(INDEX(resources!J:J,MATCH(B572,resources!B:B,0))),"fillme",
INDEX(resources!J:J,MATCH(B572,resources!B:B,0)))</f>
        <v>1</v>
      </c>
      <c r="O572" s="83" t="str">
        <f>IFERROR(INDEX(resources!K:K,MATCH(B572,resources!B:B,0)),"fillme")</f>
        <v>wind_low_cf</v>
      </c>
      <c r="P572" s="89" t="str">
        <f t="shared" si="135"/>
        <v>wind_low_cf_2021_3</v>
      </c>
      <c r="Q572" s="87">
        <f>INDEX(elcc!G:G,MATCH(P572,elcc!D:D,0))</f>
        <v>0.28000000000000003</v>
      </c>
      <c r="R572" s="89">
        <f t="shared" si="136"/>
        <v>1</v>
      </c>
      <c r="S572" s="89" t="s">
        <v>6314</v>
      </c>
      <c r="T572" s="89" t="s">
        <v>6314</v>
      </c>
      <c r="U572" s="90" t="str">
        <f t="shared" si="137"/>
        <v>ok</v>
      </c>
      <c r="V572" s="63" t="str">
        <f>INDEX(resources!F:F,MATCH(B572,resources!B:B,0))</f>
        <v>physical</v>
      </c>
      <c r="W572" s="110">
        <f t="shared" si="138"/>
        <v>1</v>
      </c>
      <c r="X572" s="110">
        <f t="shared" si="139"/>
        <v>0</v>
      </c>
      <c r="Y572" s="110" t="str">
        <f t="shared" si="140"/>
        <v>BRDSLD_2_SHILO1_energy_PCE70003_CONFIDENTIAL</v>
      </c>
      <c r="Z572" s="110">
        <f>IF(COUNTIFS($Y$2:Y572,Y572)=1,1,0)</f>
        <v>0</v>
      </c>
      <c r="AA572" s="110">
        <f>SUM($Z$2:Z572)*Z572</f>
        <v>0</v>
      </c>
      <c r="AB572" s="110">
        <f>COUNTIFS(resources!B:B,B572)</f>
        <v>1</v>
      </c>
      <c r="AC572" s="110">
        <f t="shared" si="141"/>
        <v>1</v>
      </c>
      <c r="AD572" s="110">
        <f t="shared" si="142"/>
        <v>1</v>
      </c>
      <c r="AE572" s="110">
        <f t="shared" si="143"/>
        <v>0</v>
      </c>
      <c r="AF572" s="110">
        <f t="shared" si="144"/>
        <v>1</v>
      </c>
      <c r="AG572" s="110">
        <f t="shared" si="145"/>
        <v>0</v>
      </c>
      <c r="AH572" s="110">
        <f t="shared" si="146"/>
        <v>0</v>
      </c>
      <c r="AI572" s="110">
        <f t="shared" si="147"/>
        <v>1</v>
      </c>
      <c r="AJ572" s="100">
        <f>ROW()</f>
        <v>572</v>
      </c>
      <c r="AK572" s="100" t="e">
        <f>INDEX('BadRows RECART'!$C$2:$C$1207,MATCH(monthly_gwh_mw!AJ572,'BadRows RECART'!$D$2:$D$1207,0))</f>
        <v>#N/A</v>
      </c>
    </row>
    <row r="573" spans="1:37" ht="20">
      <c r="A573" s="106" t="s">
        <v>3907</v>
      </c>
      <c r="B573" s="106" t="s">
        <v>3679</v>
      </c>
      <c r="C573" s="106" t="s">
        <v>6302</v>
      </c>
      <c r="D573" s="168">
        <v>2021</v>
      </c>
      <c r="E573" s="168">
        <v>4</v>
      </c>
      <c r="F573" s="199">
        <v>6.5765000000000011</v>
      </c>
      <c r="G573" s="212" t="s">
        <v>6314</v>
      </c>
      <c r="H573" s="212" t="s">
        <v>6314</v>
      </c>
      <c r="I573" s="106" t="s">
        <v>556</v>
      </c>
      <c r="K573" s="83" t="s">
        <v>6314</v>
      </c>
      <c r="L573" s="83" t="s">
        <v>6314</v>
      </c>
      <c r="M573" s="45" t="str">
        <f>IF(
ISNA(INDEX(resources!E:E,MATCH(B573,resources!B:B,0))),"fillme",
INDEX(resources!E:E,MATCH(B573,resources!B:B,0)))</f>
        <v>CAISO_Wind</v>
      </c>
      <c r="N573" s="45">
        <f>IF(
ISNA(INDEX(resources!J:J,MATCH(B573,resources!B:B,0))),"fillme",
INDEX(resources!J:J,MATCH(B573,resources!B:B,0)))</f>
        <v>1</v>
      </c>
      <c r="O573" s="83" t="str">
        <f>IFERROR(INDEX(resources!K:K,MATCH(B573,resources!B:B,0)),"fillme")</f>
        <v>wind_low_cf</v>
      </c>
      <c r="P573" s="89" t="str">
        <f t="shared" si="135"/>
        <v>wind_low_cf_2021_4</v>
      </c>
      <c r="Q573" s="87">
        <f>INDEX(elcc!G:G,MATCH(P573,elcc!D:D,0))</f>
        <v>0.25</v>
      </c>
      <c r="R573" s="89">
        <f t="shared" si="136"/>
        <v>1</v>
      </c>
      <c r="S573" s="89" t="s">
        <v>6314</v>
      </c>
      <c r="T573" s="89" t="s">
        <v>6314</v>
      </c>
      <c r="U573" s="90" t="str">
        <f t="shared" si="137"/>
        <v>ok</v>
      </c>
      <c r="V573" s="63" t="str">
        <f>INDEX(resources!F:F,MATCH(B573,resources!B:B,0))</f>
        <v>physical</v>
      </c>
      <c r="W573" s="110">
        <f t="shared" si="138"/>
        <v>1</v>
      </c>
      <c r="X573" s="110">
        <f t="shared" si="139"/>
        <v>0</v>
      </c>
      <c r="Y573" s="110" t="str">
        <f t="shared" si="140"/>
        <v>BRDSLD_2_SHILO1_energy_PCE70003_CONFIDENTIAL</v>
      </c>
      <c r="Z573" s="110">
        <f>IF(COUNTIFS($Y$2:Y573,Y573)=1,1,0)</f>
        <v>0</v>
      </c>
      <c r="AA573" s="110">
        <f>SUM($Z$2:Z573)*Z573</f>
        <v>0</v>
      </c>
      <c r="AB573" s="110">
        <f>COUNTIFS(resources!B:B,B573)</f>
        <v>1</v>
      </c>
      <c r="AC573" s="110">
        <f t="shared" si="141"/>
        <v>1</v>
      </c>
      <c r="AD573" s="110">
        <f t="shared" si="142"/>
        <v>1</v>
      </c>
      <c r="AE573" s="110">
        <f t="shared" si="143"/>
        <v>0</v>
      </c>
      <c r="AF573" s="110">
        <f t="shared" si="144"/>
        <v>1</v>
      </c>
      <c r="AG573" s="110">
        <f t="shared" si="145"/>
        <v>0</v>
      </c>
      <c r="AH573" s="110">
        <f t="shared" si="146"/>
        <v>0</v>
      </c>
      <c r="AI573" s="110">
        <f t="shared" si="147"/>
        <v>1</v>
      </c>
      <c r="AJ573" s="100">
        <f>ROW()</f>
        <v>573</v>
      </c>
      <c r="AK573" s="100" t="e">
        <f>INDEX('BadRows RECART'!$C$2:$C$1207,MATCH(monthly_gwh_mw!AJ573,'BadRows RECART'!$D$2:$D$1207,0))</f>
        <v>#N/A</v>
      </c>
    </row>
    <row r="574" spans="1:37" ht="20">
      <c r="A574" s="106" t="s">
        <v>3907</v>
      </c>
      <c r="B574" s="106" t="s">
        <v>3679</v>
      </c>
      <c r="C574" s="106" t="s">
        <v>6302</v>
      </c>
      <c r="D574" s="168">
        <v>2021</v>
      </c>
      <c r="E574" s="168">
        <v>5</v>
      </c>
      <c r="F574" s="199">
        <v>10.772450000000001</v>
      </c>
      <c r="G574" s="212" t="s">
        <v>6314</v>
      </c>
      <c r="H574" s="212" t="s">
        <v>6314</v>
      </c>
      <c r="I574" s="106" t="s">
        <v>556</v>
      </c>
      <c r="K574" s="83" t="s">
        <v>6314</v>
      </c>
      <c r="L574" s="83" t="s">
        <v>6314</v>
      </c>
      <c r="M574" s="45" t="str">
        <f>IF(
ISNA(INDEX(resources!E:E,MATCH(B574,resources!B:B,0))),"fillme",
INDEX(resources!E:E,MATCH(B574,resources!B:B,0)))</f>
        <v>CAISO_Wind</v>
      </c>
      <c r="N574" s="45">
        <f>IF(
ISNA(INDEX(resources!J:J,MATCH(B574,resources!B:B,0))),"fillme",
INDEX(resources!J:J,MATCH(B574,resources!B:B,0)))</f>
        <v>1</v>
      </c>
      <c r="O574" s="83" t="str">
        <f>IFERROR(INDEX(resources!K:K,MATCH(B574,resources!B:B,0)),"fillme")</f>
        <v>wind_low_cf</v>
      </c>
      <c r="P574" s="89" t="str">
        <f t="shared" si="135"/>
        <v>wind_low_cf_2021_5</v>
      </c>
      <c r="Q574" s="87">
        <f>INDEX(elcc!G:G,MATCH(P574,elcc!D:D,0))</f>
        <v>0.25</v>
      </c>
      <c r="R574" s="89">
        <f t="shared" si="136"/>
        <v>1</v>
      </c>
      <c r="S574" s="89" t="s">
        <v>6314</v>
      </c>
      <c r="T574" s="89" t="s">
        <v>6314</v>
      </c>
      <c r="U574" s="90" t="str">
        <f t="shared" si="137"/>
        <v>ok</v>
      </c>
      <c r="V574" s="63" t="str">
        <f>INDEX(resources!F:F,MATCH(B574,resources!B:B,0))</f>
        <v>physical</v>
      </c>
      <c r="W574" s="110">
        <f t="shared" si="138"/>
        <v>1</v>
      </c>
      <c r="X574" s="110">
        <f t="shared" si="139"/>
        <v>0</v>
      </c>
      <c r="Y574" s="110" t="str">
        <f t="shared" si="140"/>
        <v>BRDSLD_2_SHILO1_energy_PCE70003_CONFIDENTIAL</v>
      </c>
      <c r="Z574" s="110">
        <f>IF(COUNTIFS($Y$2:Y574,Y574)=1,1,0)</f>
        <v>0</v>
      </c>
      <c r="AA574" s="110">
        <f>SUM($Z$2:Z574)*Z574</f>
        <v>0</v>
      </c>
      <c r="AB574" s="110">
        <f>COUNTIFS(resources!B:B,B574)</f>
        <v>1</v>
      </c>
      <c r="AC574" s="110">
        <f t="shared" si="141"/>
        <v>1</v>
      </c>
      <c r="AD574" s="110">
        <f t="shared" si="142"/>
        <v>1</v>
      </c>
      <c r="AE574" s="110">
        <f t="shared" si="143"/>
        <v>0</v>
      </c>
      <c r="AF574" s="110">
        <f t="shared" si="144"/>
        <v>1</v>
      </c>
      <c r="AG574" s="110">
        <f t="shared" si="145"/>
        <v>0</v>
      </c>
      <c r="AH574" s="110">
        <f t="shared" si="146"/>
        <v>0</v>
      </c>
      <c r="AI574" s="110">
        <f t="shared" si="147"/>
        <v>1</v>
      </c>
      <c r="AJ574" s="100">
        <f>ROW()</f>
        <v>574</v>
      </c>
      <c r="AK574" s="100" t="e">
        <f>INDEX('BadRows RECART'!$C$2:$C$1207,MATCH(monthly_gwh_mw!AJ574,'BadRows RECART'!$D$2:$D$1207,0))</f>
        <v>#N/A</v>
      </c>
    </row>
    <row r="575" spans="1:37" ht="20">
      <c r="A575" s="106" t="s">
        <v>3907</v>
      </c>
      <c r="B575" s="106" t="s">
        <v>3679</v>
      </c>
      <c r="C575" s="106" t="s">
        <v>6302</v>
      </c>
      <c r="D575" s="168">
        <v>2021</v>
      </c>
      <c r="E575" s="168">
        <v>6</v>
      </c>
      <c r="F575" s="199">
        <v>19.140899999999998</v>
      </c>
      <c r="G575" s="212" t="s">
        <v>6314</v>
      </c>
      <c r="H575" s="212" t="s">
        <v>6314</v>
      </c>
      <c r="I575" s="106" t="s">
        <v>556</v>
      </c>
      <c r="K575" s="83" t="s">
        <v>6314</v>
      </c>
      <c r="L575" s="83" t="s">
        <v>6314</v>
      </c>
      <c r="M575" s="45" t="str">
        <f>IF(
ISNA(INDEX(resources!E:E,MATCH(B575,resources!B:B,0))),"fillme",
INDEX(resources!E:E,MATCH(B575,resources!B:B,0)))</f>
        <v>CAISO_Wind</v>
      </c>
      <c r="N575" s="45">
        <f>IF(
ISNA(INDEX(resources!J:J,MATCH(B575,resources!B:B,0))),"fillme",
INDEX(resources!J:J,MATCH(B575,resources!B:B,0)))</f>
        <v>1</v>
      </c>
      <c r="O575" s="83" t="str">
        <f>IFERROR(INDEX(resources!K:K,MATCH(B575,resources!B:B,0)),"fillme")</f>
        <v>wind_low_cf</v>
      </c>
      <c r="P575" s="89" t="str">
        <f t="shared" si="135"/>
        <v>wind_low_cf_2021_6</v>
      </c>
      <c r="Q575" s="87">
        <f>INDEX(elcc!G:G,MATCH(P575,elcc!D:D,0))</f>
        <v>0.33</v>
      </c>
      <c r="R575" s="89">
        <f t="shared" si="136"/>
        <v>1</v>
      </c>
      <c r="S575" s="89" t="s">
        <v>6314</v>
      </c>
      <c r="T575" s="89" t="s">
        <v>6314</v>
      </c>
      <c r="U575" s="90" t="str">
        <f t="shared" si="137"/>
        <v>ok</v>
      </c>
      <c r="V575" s="63" t="str">
        <f>INDEX(resources!F:F,MATCH(B575,resources!B:B,0))</f>
        <v>physical</v>
      </c>
      <c r="W575" s="110">
        <f t="shared" si="138"/>
        <v>1</v>
      </c>
      <c r="X575" s="110">
        <f t="shared" si="139"/>
        <v>0</v>
      </c>
      <c r="Y575" s="110" t="str">
        <f t="shared" si="140"/>
        <v>BRDSLD_2_SHILO1_energy_PCE70003_CONFIDENTIAL</v>
      </c>
      <c r="Z575" s="110">
        <f>IF(COUNTIFS($Y$2:Y575,Y575)=1,1,0)</f>
        <v>0</v>
      </c>
      <c r="AA575" s="110">
        <f>SUM($Z$2:Z575)*Z575</f>
        <v>0</v>
      </c>
      <c r="AB575" s="110">
        <f>COUNTIFS(resources!B:B,B575)</f>
        <v>1</v>
      </c>
      <c r="AC575" s="110">
        <f t="shared" si="141"/>
        <v>1</v>
      </c>
      <c r="AD575" s="110">
        <f t="shared" si="142"/>
        <v>1</v>
      </c>
      <c r="AE575" s="110">
        <f t="shared" si="143"/>
        <v>0</v>
      </c>
      <c r="AF575" s="110">
        <f t="shared" si="144"/>
        <v>1</v>
      </c>
      <c r="AG575" s="110">
        <f t="shared" si="145"/>
        <v>0</v>
      </c>
      <c r="AH575" s="110">
        <f t="shared" si="146"/>
        <v>0</v>
      </c>
      <c r="AI575" s="110">
        <f t="shared" si="147"/>
        <v>1</v>
      </c>
      <c r="AJ575" s="100">
        <f>ROW()</f>
        <v>575</v>
      </c>
      <c r="AK575" s="100" t="e">
        <f>INDEX('BadRows RECART'!$C$2:$C$1207,MATCH(monthly_gwh_mw!AJ575,'BadRows RECART'!$D$2:$D$1207,0))</f>
        <v>#N/A</v>
      </c>
    </row>
    <row r="576" spans="1:37" ht="20">
      <c r="A576" s="106" t="s">
        <v>3907</v>
      </c>
      <c r="B576" s="106" t="s">
        <v>3679</v>
      </c>
      <c r="C576" s="106" t="s">
        <v>6302</v>
      </c>
      <c r="D576" s="168">
        <v>2021</v>
      </c>
      <c r="E576" s="168">
        <v>7</v>
      </c>
      <c r="F576" s="199">
        <v>57.358124999999994</v>
      </c>
      <c r="G576" s="212" t="s">
        <v>6314</v>
      </c>
      <c r="H576" s="212" t="s">
        <v>6314</v>
      </c>
      <c r="I576" s="106" t="s">
        <v>556</v>
      </c>
      <c r="K576" s="83" t="s">
        <v>6314</v>
      </c>
      <c r="L576" s="83" t="s">
        <v>6314</v>
      </c>
      <c r="M576" s="45" t="str">
        <f>IF(
ISNA(INDEX(resources!E:E,MATCH(B576,resources!B:B,0))),"fillme",
INDEX(resources!E:E,MATCH(B576,resources!B:B,0)))</f>
        <v>CAISO_Wind</v>
      </c>
      <c r="N576" s="45">
        <f>IF(
ISNA(INDEX(resources!J:J,MATCH(B576,resources!B:B,0))),"fillme",
INDEX(resources!J:J,MATCH(B576,resources!B:B,0)))</f>
        <v>1</v>
      </c>
      <c r="O576" s="83" t="str">
        <f>IFERROR(INDEX(resources!K:K,MATCH(B576,resources!B:B,0)),"fillme")</f>
        <v>wind_low_cf</v>
      </c>
      <c r="P576" s="89" t="str">
        <f t="shared" si="135"/>
        <v>wind_low_cf_2021_7</v>
      </c>
      <c r="Q576" s="87">
        <f>INDEX(elcc!G:G,MATCH(P576,elcc!D:D,0))</f>
        <v>0.23</v>
      </c>
      <c r="R576" s="89">
        <f t="shared" si="136"/>
        <v>1</v>
      </c>
      <c r="S576" s="89" t="s">
        <v>6314</v>
      </c>
      <c r="T576" s="89" t="s">
        <v>6314</v>
      </c>
      <c r="U576" s="90" t="str">
        <f t="shared" si="137"/>
        <v>ok</v>
      </c>
      <c r="V576" s="63" t="str">
        <f>INDEX(resources!F:F,MATCH(B576,resources!B:B,0))</f>
        <v>physical</v>
      </c>
      <c r="W576" s="110">
        <f t="shared" si="138"/>
        <v>1</v>
      </c>
      <c r="X576" s="110">
        <f t="shared" si="139"/>
        <v>0</v>
      </c>
      <c r="Y576" s="110" t="str">
        <f t="shared" si="140"/>
        <v>BRDSLD_2_SHILO1_energy_PCE70003_CONFIDENTIAL</v>
      </c>
      <c r="Z576" s="110">
        <f>IF(COUNTIFS($Y$2:Y576,Y576)=1,1,0)</f>
        <v>0</v>
      </c>
      <c r="AA576" s="110">
        <f>SUM($Z$2:Z576)*Z576</f>
        <v>0</v>
      </c>
      <c r="AB576" s="110">
        <f>COUNTIFS(resources!B:B,B576)</f>
        <v>1</v>
      </c>
      <c r="AC576" s="110">
        <f t="shared" si="141"/>
        <v>1</v>
      </c>
      <c r="AD576" s="110">
        <f t="shared" si="142"/>
        <v>1</v>
      </c>
      <c r="AE576" s="110">
        <f t="shared" si="143"/>
        <v>0</v>
      </c>
      <c r="AF576" s="110">
        <f t="shared" si="144"/>
        <v>1</v>
      </c>
      <c r="AG576" s="110">
        <f t="shared" si="145"/>
        <v>0</v>
      </c>
      <c r="AH576" s="110">
        <f t="shared" si="146"/>
        <v>0</v>
      </c>
      <c r="AI576" s="110">
        <f t="shared" si="147"/>
        <v>1</v>
      </c>
      <c r="AJ576" s="100">
        <f>ROW()</f>
        <v>576</v>
      </c>
      <c r="AK576" s="100" t="e">
        <f>INDEX('BadRows RECART'!$C$2:$C$1207,MATCH(monthly_gwh_mw!AJ576,'BadRows RECART'!$D$2:$D$1207,0))</f>
        <v>#N/A</v>
      </c>
    </row>
    <row r="577" spans="1:37" ht="20">
      <c r="A577" s="106" t="s">
        <v>3907</v>
      </c>
      <c r="B577" s="106" t="s">
        <v>3679</v>
      </c>
      <c r="C577" s="106" t="s">
        <v>6302</v>
      </c>
      <c r="D577" s="168">
        <v>2021</v>
      </c>
      <c r="E577" s="168">
        <v>8</v>
      </c>
      <c r="F577" s="199">
        <v>50.454749999999962</v>
      </c>
      <c r="G577" s="212" t="s">
        <v>6314</v>
      </c>
      <c r="H577" s="212" t="s">
        <v>6314</v>
      </c>
      <c r="I577" s="106" t="s">
        <v>556</v>
      </c>
      <c r="K577" s="83" t="s">
        <v>6314</v>
      </c>
      <c r="L577" s="83" t="s">
        <v>6314</v>
      </c>
      <c r="M577" s="45" t="str">
        <f>IF(
ISNA(INDEX(resources!E:E,MATCH(B577,resources!B:B,0))),"fillme",
INDEX(resources!E:E,MATCH(B577,resources!B:B,0)))</f>
        <v>CAISO_Wind</v>
      </c>
      <c r="N577" s="45">
        <f>IF(
ISNA(INDEX(resources!J:J,MATCH(B577,resources!B:B,0))),"fillme",
INDEX(resources!J:J,MATCH(B577,resources!B:B,0)))</f>
        <v>1</v>
      </c>
      <c r="O577" s="83" t="str">
        <f>IFERROR(INDEX(resources!K:K,MATCH(B577,resources!B:B,0)),"fillme")</f>
        <v>wind_low_cf</v>
      </c>
      <c r="P577" s="89" t="str">
        <f t="shared" si="135"/>
        <v>wind_low_cf_2021_8</v>
      </c>
      <c r="Q577" s="87">
        <f>INDEX(elcc!G:G,MATCH(P577,elcc!D:D,0))</f>
        <v>0.21</v>
      </c>
      <c r="R577" s="89">
        <f t="shared" si="136"/>
        <v>1</v>
      </c>
      <c r="S577" s="89" t="s">
        <v>6314</v>
      </c>
      <c r="T577" s="89" t="s">
        <v>6314</v>
      </c>
      <c r="U577" s="90" t="str">
        <f t="shared" si="137"/>
        <v>ok</v>
      </c>
      <c r="V577" s="63" t="str">
        <f>INDEX(resources!F:F,MATCH(B577,resources!B:B,0))</f>
        <v>physical</v>
      </c>
      <c r="W577" s="110">
        <f t="shared" si="138"/>
        <v>1</v>
      </c>
      <c r="X577" s="110">
        <f t="shared" si="139"/>
        <v>0</v>
      </c>
      <c r="Y577" s="110" t="str">
        <f t="shared" si="140"/>
        <v>BRDSLD_2_SHILO1_energy_PCE70003_CONFIDENTIAL</v>
      </c>
      <c r="Z577" s="110">
        <f>IF(COUNTIFS($Y$2:Y577,Y577)=1,1,0)</f>
        <v>0</v>
      </c>
      <c r="AA577" s="110">
        <f>SUM($Z$2:Z577)*Z577</f>
        <v>0</v>
      </c>
      <c r="AB577" s="110">
        <f>COUNTIFS(resources!B:B,B577)</f>
        <v>1</v>
      </c>
      <c r="AC577" s="110">
        <f t="shared" si="141"/>
        <v>1</v>
      </c>
      <c r="AD577" s="110">
        <f t="shared" si="142"/>
        <v>1</v>
      </c>
      <c r="AE577" s="110">
        <f t="shared" si="143"/>
        <v>0</v>
      </c>
      <c r="AF577" s="110">
        <f t="shared" si="144"/>
        <v>1</v>
      </c>
      <c r="AG577" s="110">
        <f t="shared" si="145"/>
        <v>0</v>
      </c>
      <c r="AH577" s="110">
        <f t="shared" si="146"/>
        <v>0</v>
      </c>
      <c r="AI577" s="110">
        <f t="shared" si="147"/>
        <v>1</v>
      </c>
      <c r="AJ577" s="100">
        <f>ROW()</f>
        <v>577</v>
      </c>
      <c r="AK577" s="100" t="e">
        <f>INDEX('BadRows RECART'!$C$2:$C$1207,MATCH(monthly_gwh_mw!AJ577,'BadRows RECART'!$D$2:$D$1207,0))</f>
        <v>#N/A</v>
      </c>
    </row>
    <row r="578" spans="1:37" ht="20">
      <c r="A578" s="106" t="s">
        <v>3907</v>
      </c>
      <c r="B578" s="106" t="s">
        <v>3679</v>
      </c>
      <c r="C578" s="106" t="s">
        <v>6302</v>
      </c>
      <c r="D578" s="168">
        <v>2021</v>
      </c>
      <c r="E578" s="168">
        <v>9</v>
      </c>
      <c r="F578" s="199">
        <v>27.400500000000029</v>
      </c>
      <c r="G578" s="212" t="s">
        <v>6314</v>
      </c>
      <c r="H578" s="212" t="s">
        <v>6314</v>
      </c>
      <c r="I578" s="106" t="s">
        <v>556</v>
      </c>
      <c r="K578" s="83" t="s">
        <v>6314</v>
      </c>
      <c r="L578" s="83" t="s">
        <v>6314</v>
      </c>
      <c r="M578" s="45" t="str">
        <f>IF(
ISNA(INDEX(resources!E:E,MATCH(B578,resources!B:B,0))),"fillme",
INDEX(resources!E:E,MATCH(B578,resources!B:B,0)))</f>
        <v>CAISO_Wind</v>
      </c>
      <c r="N578" s="45">
        <f>IF(
ISNA(INDEX(resources!J:J,MATCH(B578,resources!B:B,0))),"fillme",
INDEX(resources!J:J,MATCH(B578,resources!B:B,0)))</f>
        <v>1</v>
      </c>
      <c r="O578" s="83" t="str">
        <f>IFERROR(INDEX(resources!K:K,MATCH(B578,resources!B:B,0)),"fillme")</f>
        <v>wind_low_cf</v>
      </c>
      <c r="P578" s="89" t="str">
        <f t="shared" si="135"/>
        <v>wind_low_cf_2021_9</v>
      </c>
      <c r="Q578" s="87">
        <f>INDEX(elcc!G:G,MATCH(P578,elcc!D:D,0))</f>
        <v>0.15</v>
      </c>
      <c r="R578" s="89">
        <f t="shared" si="136"/>
        <v>1</v>
      </c>
      <c r="S578" s="89" t="s">
        <v>6314</v>
      </c>
      <c r="T578" s="89" t="s">
        <v>6314</v>
      </c>
      <c r="U578" s="90" t="str">
        <f t="shared" si="137"/>
        <v>ok</v>
      </c>
      <c r="V578" s="63" t="str">
        <f>INDEX(resources!F:F,MATCH(B578,resources!B:B,0))</f>
        <v>physical</v>
      </c>
      <c r="W578" s="110">
        <f t="shared" si="138"/>
        <v>1</v>
      </c>
      <c r="X578" s="110">
        <f t="shared" si="139"/>
        <v>0</v>
      </c>
      <c r="Y578" s="110" t="str">
        <f t="shared" si="140"/>
        <v>BRDSLD_2_SHILO1_energy_PCE70003_CONFIDENTIAL</v>
      </c>
      <c r="Z578" s="110">
        <f>IF(COUNTIFS($Y$2:Y578,Y578)=1,1,0)</f>
        <v>0</v>
      </c>
      <c r="AA578" s="110">
        <f>SUM($Z$2:Z578)*Z578</f>
        <v>0</v>
      </c>
      <c r="AB578" s="110">
        <f>COUNTIFS(resources!B:B,B578)</f>
        <v>1</v>
      </c>
      <c r="AC578" s="110">
        <f t="shared" si="141"/>
        <v>1</v>
      </c>
      <c r="AD578" s="110">
        <f t="shared" si="142"/>
        <v>1</v>
      </c>
      <c r="AE578" s="110">
        <f t="shared" si="143"/>
        <v>0</v>
      </c>
      <c r="AF578" s="110">
        <f t="shared" si="144"/>
        <v>1</v>
      </c>
      <c r="AG578" s="110">
        <f t="shared" si="145"/>
        <v>0</v>
      </c>
      <c r="AH578" s="110">
        <f t="shared" si="146"/>
        <v>0</v>
      </c>
      <c r="AI578" s="110">
        <f t="shared" si="147"/>
        <v>1</v>
      </c>
      <c r="AJ578" s="100">
        <f>ROW()</f>
        <v>578</v>
      </c>
      <c r="AK578" s="100" t="e">
        <f>INDEX('BadRows RECART'!$C$2:$C$1207,MATCH(monthly_gwh_mw!AJ578,'BadRows RECART'!$D$2:$D$1207,0))</f>
        <v>#N/A</v>
      </c>
    </row>
    <row r="579" spans="1:37" ht="20">
      <c r="A579" s="106" t="s">
        <v>3907</v>
      </c>
      <c r="B579" s="106" t="s">
        <v>3679</v>
      </c>
      <c r="C579" s="106" t="s">
        <v>6302</v>
      </c>
      <c r="D579" s="168">
        <v>2021</v>
      </c>
      <c r="E579" s="168">
        <v>10</v>
      </c>
      <c r="F579" s="199">
        <v>17.094374999999996</v>
      </c>
      <c r="G579" s="212" t="s">
        <v>6314</v>
      </c>
      <c r="H579" s="212" t="s">
        <v>6314</v>
      </c>
      <c r="I579" s="106" t="s">
        <v>556</v>
      </c>
      <c r="K579" s="83" t="s">
        <v>6314</v>
      </c>
      <c r="L579" s="83" t="s">
        <v>6314</v>
      </c>
      <c r="M579" s="45" t="str">
        <f>IF(
ISNA(INDEX(resources!E:E,MATCH(B579,resources!B:B,0))),"fillme",
INDEX(resources!E:E,MATCH(B579,resources!B:B,0)))</f>
        <v>CAISO_Wind</v>
      </c>
      <c r="N579" s="45">
        <f>IF(
ISNA(INDEX(resources!J:J,MATCH(B579,resources!B:B,0))),"fillme",
INDEX(resources!J:J,MATCH(B579,resources!B:B,0)))</f>
        <v>1</v>
      </c>
      <c r="O579" s="83" t="str">
        <f>IFERROR(INDEX(resources!K:K,MATCH(B579,resources!B:B,0)),"fillme")</f>
        <v>wind_low_cf</v>
      </c>
      <c r="P579" s="89" t="str">
        <f t="shared" si="135"/>
        <v>wind_low_cf_2021_10</v>
      </c>
      <c r="Q579" s="87">
        <f>INDEX(elcc!G:G,MATCH(P579,elcc!D:D,0))</f>
        <v>0.08</v>
      </c>
      <c r="R579" s="89">
        <f t="shared" si="136"/>
        <v>1</v>
      </c>
      <c r="S579" s="89" t="s">
        <v>6314</v>
      </c>
      <c r="T579" s="89" t="s">
        <v>6314</v>
      </c>
      <c r="U579" s="90" t="str">
        <f t="shared" si="137"/>
        <v>ok</v>
      </c>
      <c r="V579" s="63" t="str">
        <f>INDEX(resources!F:F,MATCH(B579,resources!B:B,0))</f>
        <v>physical</v>
      </c>
      <c r="W579" s="110">
        <f t="shared" si="138"/>
        <v>1</v>
      </c>
      <c r="X579" s="110">
        <f t="shared" si="139"/>
        <v>0</v>
      </c>
      <c r="Y579" s="110" t="str">
        <f t="shared" si="140"/>
        <v>BRDSLD_2_SHILO1_energy_PCE70003_CONFIDENTIAL</v>
      </c>
      <c r="Z579" s="110">
        <f>IF(COUNTIFS($Y$2:Y579,Y579)=1,1,0)</f>
        <v>0</v>
      </c>
      <c r="AA579" s="110">
        <f>SUM($Z$2:Z579)*Z579</f>
        <v>0</v>
      </c>
      <c r="AB579" s="110">
        <f>COUNTIFS(resources!B:B,B579)</f>
        <v>1</v>
      </c>
      <c r="AC579" s="110">
        <f t="shared" si="141"/>
        <v>1</v>
      </c>
      <c r="AD579" s="110">
        <f t="shared" si="142"/>
        <v>1</v>
      </c>
      <c r="AE579" s="110">
        <f t="shared" si="143"/>
        <v>0</v>
      </c>
      <c r="AF579" s="110">
        <f t="shared" si="144"/>
        <v>1</v>
      </c>
      <c r="AG579" s="110">
        <f t="shared" si="145"/>
        <v>0</v>
      </c>
      <c r="AH579" s="110">
        <f t="shared" si="146"/>
        <v>0</v>
      </c>
      <c r="AI579" s="110">
        <f t="shared" si="147"/>
        <v>1</v>
      </c>
      <c r="AJ579" s="100">
        <f>ROW()</f>
        <v>579</v>
      </c>
      <c r="AK579" s="100" t="e">
        <f>INDEX('BadRows RECART'!$C$2:$C$1207,MATCH(monthly_gwh_mw!AJ579,'BadRows RECART'!$D$2:$D$1207,0))</f>
        <v>#N/A</v>
      </c>
    </row>
    <row r="580" spans="1:37" ht="20">
      <c r="A580" s="106" t="s">
        <v>3907</v>
      </c>
      <c r="B580" s="106" t="s">
        <v>3679</v>
      </c>
      <c r="C580" s="106" t="s">
        <v>6302</v>
      </c>
      <c r="D580" s="168">
        <v>2021</v>
      </c>
      <c r="E580" s="168">
        <v>11</v>
      </c>
      <c r="F580" s="199">
        <v>14.085250000000009</v>
      </c>
      <c r="G580" s="212" t="s">
        <v>6314</v>
      </c>
      <c r="H580" s="212" t="s">
        <v>6314</v>
      </c>
      <c r="I580" s="106" t="s">
        <v>556</v>
      </c>
      <c r="K580" s="83" t="s">
        <v>6314</v>
      </c>
      <c r="L580" s="83" t="s">
        <v>6314</v>
      </c>
      <c r="M580" s="45" t="str">
        <f>IF(
ISNA(INDEX(resources!E:E,MATCH(B580,resources!B:B,0))),"fillme",
INDEX(resources!E:E,MATCH(B580,resources!B:B,0)))</f>
        <v>CAISO_Wind</v>
      </c>
      <c r="N580" s="45">
        <f>IF(
ISNA(INDEX(resources!J:J,MATCH(B580,resources!B:B,0))),"fillme",
INDEX(resources!J:J,MATCH(B580,resources!B:B,0)))</f>
        <v>1</v>
      </c>
      <c r="O580" s="83" t="str">
        <f>IFERROR(INDEX(resources!K:K,MATCH(B580,resources!B:B,0)),"fillme")</f>
        <v>wind_low_cf</v>
      </c>
      <c r="P580" s="89" t="str">
        <f t="shared" si="135"/>
        <v>wind_low_cf_2021_11</v>
      </c>
      <c r="Q580" s="87">
        <f>INDEX(elcc!G:G,MATCH(P580,elcc!D:D,0))</f>
        <v>0.12</v>
      </c>
      <c r="R580" s="89">
        <f t="shared" si="136"/>
        <v>1</v>
      </c>
      <c r="S580" s="89" t="s">
        <v>6314</v>
      </c>
      <c r="T580" s="89" t="s">
        <v>6314</v>
      </c>
      <c r="U580" s="90" t="str">
        <f t="shared" si="137"/>
        <v>ok</v>
      </c>
      <c r="V580" s="63" t="str">
        <f>INDEX(resources!F:F,MATCH(B580,resources!B:B,0))</f>
        <v>physical</v>
      </c>
      <c r="W580" s="110">
        <f t="shared" si="138"/>
        <v>1</v>
      </c>
      <c r="X580" s="110">
        <f t="shared" si="139"/>
        <v>0</v>
      </c>
      <c r="Y580" s="110" t="str">
        <f t="shared" si="140"/>
        <v>BRDSLD_2_SHILO1_energy_PCE70003_CONFIDENTIAL</v>
      </c>
      <c r="Z580" s="110">
        <f>IF(COUNTIFS($Y$2:Y580,Y580)=1,1,0)</f>
        <v>0</v>
      </c>
      <c r="AA580" s="110">
        <f>SUM($Z$2:Z580)*Z580</f>
        <v>0</v>
      </c>
      <c r="AB580" s="110">
        <f>COUNTIFS(resources!B:B,B580)</f>
        <v>1</v>
      </c>
      <c r="AC580" s="110">
        <f t="shared" si="141"/>
        <v>1</v>
      </c>
      <c r="AD580" s="110">
        <f t="shared" si="142"/>
        <v>1</v>
      </c>
      <c r="AE580" s="110">
        <f t="shared" si="143"/>
        <v>0</v>
      </c>
      <c r="AF580" s="110">
        <f t="shared" si="144"/>
        <v>1</v>
      </c>
      <c r="AG580" s="110">
        <f t="shared" si="145"/>
        <v>0</v>
      </c>
      <c r="AH580" s="110">
        <f t="shared" si="146"/>
        <v>0</v>
      </c>
      <c r="AI580" s="110">
        <f t="shared" si="147"/>
        <v>1</v>
      </c>
      <c r="AJ580" s="100">
        <f>ROW()</f>
        <v>580</v>
      </c>
      <c r="AK580" s="100" t="e">
        <f>INDEX('BadRows RECART'!$C$2:$C$1207,MATCH(monthly_gwh_mw!AJ580,'BadRows RECART'!$D$2:$D$1207,0))</f>
        <v>#N/A</v>
      </c>
    </row>
    <row r="581" spans="1:37" ht="20">
      <c r="A581" s="106" t="s">
        <v>3907</v>
      </c>
      <c r="B581" s="106" t="s">
        <v>3679</v>
      </c>
      <c r="C581" s="106" t="s">
        <v>6302</v>
      </c>
      <c r="D581" s="168">
        <v>2021</v>
      </c>
      <c r="E581" s="168">
        <v>12</v>
      </c>
      <c r="F581" s="199">
        <v>15.474875000000001</v>
      </c>
      <c r="G581" s="212" t="s">
        <v>6314</v>
      </c>
      <c r="H581" s="212" t="s">
        <v>6314</v>
      </c>
      <c r="I581" s="106" t="s">
        <v>556</v>
      </c>
      <c r="K581" s="83" t="s">
        <v>6314</v>
      </c>
      <c r="L581" s="83" t="s">
        <v>6314</v>
      </c>
      <c r="M581" s="45" t="str">
        <f>IF(
ISNA(INDEX(resources!E:E,MATCH(B581,resources!B:B,0))),"fillme",
INDEX(resources!E:E,MATCH(B581,resources!B:B,0)))</f>
        <v>CAISO_Wind</v>
      </c>
      <c r="N581" s="45">
        <f>IF(
ISNA(INDEX(resources!J:J,MATCH(B581,resources!B:B,0))),"fillme",
INDEX(resources!J:J,MATCH(B581,resources!B:B,0)))</f>
        <v>1</v>
      </c>
      <c r="O581" s="83" t="str">
        <f>IFERROR(INDEX(resources!K:K,MATCH(B581,resources!B:B,0)),"fillme")</f>
        <v>wind_low_cf</v>
      </c>
      <c r="P581" s="89" t="str">
        <f t="shared" si="135"/>
        <v>wind_low_cf_2021_12</v>
      </c>
      <c r="Q581" s="87">
        <f>INDEX(elcc!G:G,MATCH(P581,elcc!D:D,0))</f>
        <v>0.13</v>
      </c>
      <c r="R581" s="89">
        <f t="shared" si="136"/>
        <v>1</v>
      </c>
      <c r="S581" s="89" t="s">
        <v>6314</v>
      </c>
      <c r="T581" s="89" t="s">
        <v>6314</v>
      </c>
      <c r="U581" s="90" t="str">
        <f t="shared" si="137"/>
        <v>ok</v>
      </c>
      <c r="V581" s="63" t="str">
        <f>INDEX(resources!F:F,MATCH(B581,resources!B:B,0))</f>
        <v>physical</v>
      </c>
      <c r="W581" s="110">
        <f t="shared" si="138"/>
        <v>1</v>
      </c>
      <c r="X581" s="110">
        <f t="shared" si="139"/>
        <v>0</v>
      </c>
      <c r="Y581" s="110" t="str">
        <f t="shared" si="140"/>
        <v>BRDSLD_2_SHILO1_energy_PCE70003_CONFIDENTIAL</v>
      </c>
      <c r="Z581" s="110">
        <f>IF(COUNTIFS($Y$2:Y581,Y581)=1,1,0)</f>
        <v>0</v>
      </c>
      <c r="AA581" s="110">
        <f>SUM($Z$2:Z581)*Z581</f>
        <v>0</v>
      </c>
      <c r="AB581" s="110">
        <f>COUNTIFS(resources!B:B,B581)</f>
        <v>1</v>
      </c>
      <c r="AC581" s="110">
        <f t="shared" si="141"/>
        <v>1</v>
      </c>
      <c r="AD581" s="110">
        <f t="shared" si="142"/>
        <v>1</v>
      </c>
      <c r="AE581" s="110">
        <f t="shared" si="143"/>
        <v>0</v>
      </c>
      <c r="AF581" s="110">
        <f t="shared" si="144"/>
        <v>1</v>
      </c>
      <c r="AG581" s="110">
        <f t="shared" si="145"/>
        <v>0</v>
      </c>
      <c r="AH581" s="110">
        <f t="shared" si="146"/>
        <v>0</v>
      </c>
      <c r="AI581" s="110">
        <f t="shared" si="147"/>
        <v>1</v>
      </c>
      <c r="AJ581" s="100">
        <f>ROW()</f>
        <v>581</v>
      </c>
      <c r="AK581" s="100" t="e">
        <f>INDEX('BadRows RECART'!$C$2:$C$1207,MATCH(monthly_gwh_mw!AJ581,'BadRows RECART'!$D$2:$D$1207,0))</f>
        <v>#N/A</v>
      </c>
    </row>
    <row r="582" spans="1:37" ht="20">
      <c r="A582" s="106" t="s">
        <v>3907</v>
      </c>
      <c r="B582" s="106" t="s">
        <v>3679</v>
      </c>
      <c r="C582" s="106" t="s">
        <v>6302</v>
      </c>
      <c r="D582" s="168">
        <v>2022</v>
      </c>
      <c r="E582" s="168">
        <v>1</v>
      </c>
      <c r="F582" s="199">
        <v>3.8634000000000017</v>
      </c>
      <c r="G582" s="212" t="s">
        <v>6314</v>
      </c>
      <c r="H582" s="212" t="s">
        <v>6314</v>
      </c>
      <c r="I582" s="106" t="s">
        <v>556</v>
      </c>
      <c r="K582" s="83" t="s">
        <v>6314</v>
      </c>
      <c r="L582" s="83" t="s">
        <v>6314</v>
      </c>
      <c r="M582" s="45" t="str">
        <f>IF(
ISNA(INDEX(resources!E:E,MATCH(B582,resources!B:B,0))),"fillme",
INDEX(resources!E:E,MATCH(B582,resources!B:B,0)))</f>
        <v>CAISO_Wind</v>
      </c>
      <c r="N582" s="45">
        <f>IF(
ISNA(INDEX(resources!J:J,MATCH(B582,resources!B:B,0))),"fillme",
INDEX(resources!J:J,MATCH(B582,resources!B:B,0)))</f>
        <v>1</v>
      </c>
      <c r="O582" s="83" t="str">
        <f>IFERROR(INDEX(resources!K:K,MATCH(B582,resources!B:B,0)),"fillme")</f>
        <v>wind_low_cf</v>
      </c>
      <c r="P582" s="89" t="str">
        <f t="shared" si="135"/>
        <v>wind_low_cf_2022_1</v>
      </c>
      <c r="Q582" s="87">
        <f>INDEX(elcc!G:G,MATCH(P582,elcc!D:D,0))</f>
        <v>0.14000000000000001</v>
      </c>
      <c r="R582" s="89">
        <f t="shared" si="136"/>
        <v>1</v>
      </c>
      <c r="S582" s="89" t="s">
        <v>6314</v>
      </c>
      <c r="T582" s="89" t="s">
        <v>6314</v>
      </c>
      <c r="U582" s="90" t="str">
        <f t="shared" si="137"/>
        <v>ok</v>
      </c>
      <c r="V582" s="63" t="str">
        <f>INDEX(resources!F:F,MATCH(B582,resources!B:B,0))</f>
        <v>physical</v>
      </c>
      <c r="W582" s="110">
        <f t="shared" si="138"/>
        <v>1</v>
      </c>
      <c r="X582" s="110">
        <f t="shared" si="139"/>
        <v>0</v>
      </c>
      <c r="Y582" s="110" t="str">
        <f t="shared" si="140"/>
        <v>BRDSLD_2_SHILO1_energy_PCE70003_CONFIDENTIAL</v>
      </c>
      <c r="Z582" s="110">
        <f>IF(COUNTIFS($Y$2:Y582,Y582)=1,1,0)</f>
        <v>0</v>
      </c>
      <c r="AA582" s="110">
        <f>SUM($Z$2:Z582)*Z582</f>
        <v>0</v>
      </c>
      <c r="AB582" s="110">
        <f>COUNTIFS(resources!B:B,B582)</f>
        <v>1</v>
      </c>
      <c r="AC582" s="110">
        <f t="shared" si="141"/>
        <v>1</v>
      </c>
      <c r="AD582" s="110">
        <f t="shared" si="142"/>
        <v>1</v>
      </c>
      <c r="AE582" s="110">
        <f t="shared" si="143"/>
        <v>0</v>
      </c>
      <c r="AF582" s="110">
        <f t="shared" si="144"/>
        <v>1</v>
      </c>
      <c r="AG582" s="110">
        <f t="shared" si="145"/>
        <v>0</v>
      </c>
      <c r="AH582" s="110">
        <f t="shared" si="146"/>
        <v>0</v>
      </c>
      <c r="AI582" s="110">
        <f t="shared" si="147"/>
        <v>1</v>
      </c>
      <c r="AJ582" s="100">
        <f>ROW()</f>
        <v>582</v>
      </c>
      <c r="AK582" s="100" t="e">
        <f>INDEX('BadRows RECART'!$C$2:$C$1207,MATCH(monthly_gwh_mw!AJ582,'BadRows RECART'!$D$2:$D$1207,0))</f>
        <v>#N/A</v>
      </c>
    </row>
    <row r="583" spans="1:37" ht="20">
      <c r="A583" s="106" t="s">
        <v>3907</v>
      </c>
      <c r="B583" s="106" t="s">
        <v>3679</v>
      </c>
      <c r="C583" s="106" t="s">
        <v>6302</v>
      </c>
      <c r="D583" s="168">
        <v>2022</v>
      </c>
      <c r="E583" s="168">
        <v>2</v>
      </c>
      <c r="F583" s="199">
        <v>17.808900000000005</v>
      </c>
      <c r="G583" s="212" t="s">
        <v>6314</v>
      </c>
      <c r="H583" s="212" t="s">
        <v>6314</v>
      </c>
      <c r="I583" s="106" t="s">
        <v>556</v>
      </c>
      <c r="K583" s="83" t="s">
        <v>6314</v>
      </c>
      <c r="L583" s="83" t="s">
        <v>6314</v>
      </c>
      <c r="M583" s="45" t="str">
        <f>IF(
ISNA(INDEX(resources!E:E,MATCH(B583,resources!B:B,0))),"fillme",
INDEX(resources!E:E,MATCH(B583,resources!B:B,0)))</f>
        <v>CAISO_Wind</v>
      </c>
      <c r="N583" s="45">
        <f>IF(
ISNA(INDEX(resources!J:J,MATCH(B583,resources!B:B,0))),"fillme",
INDEX(resources!J:J,MATCH(B583,resources!B:B,0)))</f>
        <v>1</v>
      </c>
      <c r="O583" s="83" t="str">
        <f>IFERROR(INDEX(resources!K:K,MATCH(B583,resources!B:B,0)),"fillme")</f>
        <v>wind_low_cf</v>
      </c>
      <c r="P583" s="89" t="str">
        <f t="shared" si="135"/>
        <v>wind_low_cf_2022_2</v>
      </c>
      <c r="Q583" s="87">
        <f>INDEX(elcc!G:G,MATCH(P583,elcc!D:D,0))</f>
        <v>0.12</v>
      </c>
      <c r="R583" s="89">
        <f t="shared" si="136"/>
        <v>1</v>
      </c>
      <c r="S583" s="89" t="s">
        <v>6314</v>
      </c>
      <c r="T583" s="89" t="s">
        <v>6314</v>
      </c>
      <c r="U583" s="90" t="str">
        <f t="shared" si="137"/>
        <v>ok</v>
      </c>
      <c r="V583" s="63" t="str">
        <f>INDEX(resources!F:F,MATCH(B583,resources!B:B,0))</f>
        <v>physical</v>
      </c>
      <c r="W583" s="110">
        <f t="shared" si="138"/>
        <v>1</v>
      </c>
      <c r="X583" s="110">
        <f t="shared" si="139"/>
        <v>0</v>
      </c>
      <c r="Y583" s="110" t="str">
        <f t="shared" si="140"/>
        <v>BRDSLD_2_SHILO1_energy_PCE70003_CONFIDENTIAL</v>
      </c>
      <c r="Z583" s="110">
        <f>IF(COUNTIFS($Y$2:Y583,Y583)=1,1,0)</f>
        <v>0</v>
      </c>
      <c r="AA583" s="110">
        <f>SUM($Z$2:Z583)*Z583</f>
        <v>0</v>
      </c>
      <c r="AB583" s="110">
        <f>COUNTIFS(resources!B:B,B583)</f>
        <v>1</v>
      </c>
      <c r="AC583" s="110">
        <f t="shared" si="141"/>
        <v>1</v>
      </c>
      <c r="AD583" s="110">
        <f t="shared" si="142"/>
        <v>1</v>
      </c>
      <c r="AE583" s="110">
        <f t="shared" si="143"/>
        <v>0</v>
      </c>
      <c r="AF583" s="110">
        <f t="shared" si="144"/>
        <v>1</v>
      </c>
      <c r="AG583" s="110">
        <f t="shared" si="145"/>
        <v>0</v>
      </c>
      <c r="AH583" s="110">
        <f t="shared" si="146"/>
        <v>0</v>
      </c>
      <c r="AI583" s="110">
        <f t="shared" si="147"/>
        <v>1</v>
      </c>
      <c r="AJ583" s="100">
        <f>ROW()</f>
        <v>583</v>
      </c>
      <c r="AK583" s="100" t="e">
        <f>INDEX('BadRows RECART'!$C$2:$C$1207,MATCH(monthly_gwh_mw!AJ583,'BadRows RECART'!$D$2:$D$1207,0))</f>
        <v>#N/A</v>
      </c>
    </row>
    <row r="584" spans="1:37" ht="20">
      <c r="A584" s="106" t="s">
        <v>3907</v>
      </c>
      <c r="B584" s="106" t="s">
        <v>3679</v>
      </c>
      <c r="C584" s="106" t="s">
        <v>6302</v>
      </c>
      <c r="D584" s="168">
        <v>2022</v>
      </c>
      <c r="E584" s="168">
        <v>3</v>
      </c>
      <c r="F584" s="199">
        <v>17.037600000000005</v>
      </c>
      <c r="G584" s="212" t="s">
        <v>6314</v>
      </c>
      <c r="H584" s="212" t="s">
        <v>6314</v>
      </c>
      <c r="I584" s="106" t="s">
        <v>556</v>
      </c>
      <c r="K584" s="83" t="s">
        <v>6314</v>
      </c>
      <c r="L584" s="83" t="s">
        <v>6314</v>
      </c>
      <c r="M584" s="45" t="str">
        <f>IF(
ISNA(INDEX(resources!E:E,MATCH(B584,resources!B:B,0))),"fillme",
INDEX(resources!E:E,MATCH(B584,resources!B:B,0)))</f>
        <v>CAISO_Wind</v>
      </c>
      <c r="N584" s="45">
        <f>IF(
ISNA(INDEX(resources!J:J,MATCH(B584,resources!B:B,0))),"fillme",
INDEX(resources!J:J,MATCH(B584,resources!B:B,0)))</f>
        <v>1</v>
      </c>
      <c r="O584" s="83" t="str">
        <f>IFERROR(INDEX(resources!K:K,MATCH(B584,resources!B:B,0)),"fillme")</f>
        <v>wind_low_cf</v>
      </c>
      <c r="P584" s="89" t="str">
        <f t="shared" si="135"/>
        <v>wind_low_cf_2022_3</v>
      </c>
      <c r="Q584" s="87">
        <f>INDEX(elcc!G:G,MATCH(P584,elcc!D:D,0))</f>
        <v>0.28000000000000003</v>
      </c>
      <c r="R584" s="89">
        <f t="shared" si="136"/>
        <v>1</v>
      </c>
      <c r="S584" s="89" t="s">
        <v>6314</v>
      </c>
      <c r="T584" s="89" t="s">
        <v>6314</v>
      </c>
      <c r="U584" s="90" t="str">
        <f t="shared" si="137"/>
        <v>ok</v>
      </c>
      <c r="V584" s="63" t="str">
        <f>INDEX(resources!F:F,MATCH(B584,resources!B:B,0))</f>
        <v>physical</v>
      </c>
      <c r="W584" s="110">
        <f t="shared" si="138"/>
        <v>1</v>
      </c>
      <c r="X584" s="110">
        <f t="shared" si="139"/>
        <v>0</v>
      </c>
      <c r="Y584" s="110" t="str">
        <f t="shared" si="140"/>
        <v>BRDSLD_2_SHILO1_energy_PCE70003_CONFIDENTIAL</v>
      </c>
      <c r="Z584" s="110">
        <f>IF(COUNTIFS($Y$2:Y584,Y584)=1,1,0)</f>
        <v>0</v>
      </c>
      <c r="AA584" s="110">
        <f>SUM($Z$2:Z584)*Z584</f>
        <v>0</v>
      </c>
      <c r="AB584" s="110">
        <f>COUNTIFS(resources!B:B,B584)</f>
        <v>1</v>
      </c>
      <c r="AC584" s="110">
        <f t="shared" si="141"/>
        <v>1</v>
      </c>
      <c r="AD584" s="110">
        <f t="shared" si="142"/>
        <v>1</v>
      </c>
      <c r="AE584" s="110">
        <f t="shared" si="143"/>
        <v>0</v>
      </c>
      <c r="AF584" s="110">
        <f t="shared" si="144"/>
        <v>1</v>
      </c>
      <c r="AG584" s="110">
        <f t="shared" si="145"/>
        <v>0</v>
      </c>
      <c r="AH584" s="110">
        <f t="shared" si="146"/>
        <v>0</v>
      </c>
      <c r="AI584" s="110">
        <f t="shared" si="147"/>
        <v>1</v>
      </c>
      <c r="AJ584" s="100">
        <f>ROW()</f>
        <v>584</v>
      </c>
      <c r="AK584" s="100" t="e">
        <f>INDEX('BadRows RECART'!$C$2:$C$1207,MATCH(monthly_gwh_mw!AJ584,'BadRows RECART'!$D$2:$D$1207,0))</f>
        <v>#N/A</v>
      </c>
    </row>
    <row r="585" spans="1:37" ht="20">
      <c r="A585" s="106" t="s">
        <v>3907</v>
      </c>
      <c r="B585" s="106" t="s">
        <v>3679</v>
      </c>
      <c r="C585" s="106" t="s">
        <v>6302</v>
      </c>
      <c r="D585" s="168">
        <v>2022</v>
      </c>
      <c r="E585" s="168">
        <v>4</v>
      </c>
      <c r="F585" s="199">
        <v>39.45900000000001</v>
      </c>
      <c r="G585" s="212" t="s">
        <v>6314</v>
      </c>
      <c r="H585" s="212" t="s">
        <v>6314</v>
      </c>
      <c r="I585" s="106" t="s">
        <v>556</v>
      </c>
      <c r="K585" s="83" t="s">
        <v>6314</v>
      </c>
      <c r="L585" s="83" t="s">
        <v>6314</v>
      </c>
      <c r="M585" s="45" t="str">
        <f>IF(
ISNA(INDEX(resources!E:E,MATCH(B585,resources!B:B,0))),"fillme",
INDEX(resources!E:E,MATCH(B585,resources!B:B,0)))</f>
        <v>CAISO_Wind</v>
      </c>
      <c r="N585" s="45">
        <f>IF(
ISNA(INDEX(resources!J:J,MATCH(B585,resources!B:B,0))),"fillme",
INDEX(resources!J:J,MATCH(B585,resources!B:B,0)))</f>
        <v>1</v>
      </c>
      <c r="O585" s="83" t="str">
        <f>IFERROR(INDEX(resources!K:K,MATCH(B585,resources!B:B,0)),"fillme")</f>
        <v>wind_low_cf</v>
      </c>
      <c r="P585" s="89" t="str">
        <f t="shared" si="135"/>
        <v>wind_low_cf_2022_4</v>
      </c>
      <c r="Q585" s="87">
        <f>INDEX(elcc!G:G,MATCH(P585,elcc!D:D,0))</f>
        <v>0.25</v>
      </c>
      <c r="R585" s="89">
        <f t="shared" si="136"/>
        <v>1</v>
      </c>
      <c r="S585" s="89" t="s">
        <v>6314</v>
      </c>
      <c r="T585" s="89" t="s">
        <v>6314</v>
      </c>
      <c r="U585" s="90" t="str">
        <f t="shared" si="137"/>
        <v>ok</v>
      </c>
      <c r="V585" s="63" t="str">
        <f>INDEX(resources!F:F,MATCH(B585,resources!B:B,0))</f>
        <v>physical</v>
      </c>
      <c r="W585" s="110">
        <f t="shared" si="138"/>
        <v>1</v>
      </c>
      <c r="X585" s="110">
        <f t="shared" si="139"/>
        <v>0</v>
      </c>
      <c r="Y585" s="110" t="str">
        <f t="shared" si="140"/>
        <v>BRDSLD_2_SHILO1_energy_PCE70003_CONFIDENTIAL</v>
      </c>
      <c r="Z585" s="110">
        <f>IF(COUNTIFS($Y$2:Y585,Y585)=1,1,0)</f>
        <v>0</v>
      </c>
      <c r="AA585" s="110">
        <f>SUM($Z$2:Z585)*Z585</f>
        <v>0</v>
      </c>
      <c r="AB585" s="110">
        <f>COUNTIFS(resources!B:B,B585)</f>
        <v>1</v>
      </c>
      <c r="AC585" s="110">
        <f t="shared" si="141"/>
        <v>1</v>
      </c>
      <c r="AD585" s="110">
        <f t="shared" si="142"/>
        <v>1</v>
      </c>
      <c r="AE585" s="110">
        <f t="shared" si="143"/>
        <v>0</v>
      </c>
      <c r="AF585" s="110">
        <f t="shared" si="144"/>
        <v>1</v>
      </c>
      <c r="AG585" s="110">
        <f t="shared" si="145"/>
        <v>0</v>
      </c>
      <c r="AH585" s="110">
        <f t="shared" si="146"/>
        <v>0</v>
      </c>
      <c r="AI585" s="110">
        <f t="shared" si="147"/>
        <v>1</v>
      </c>
      <c r="AJ585" s="100">
        <f>ROW()</f>
        <v>585</v>
      </c>
      <c r="AK585" s="100" t="e">
        <f>INDEX('BadRows RECART'!$C$2:$C$1207,MATCH(monthly_gwh_mw!AJ585,'BadRows RECART'!$D$2:$D$1207,0))</f>
        <v>#N/A</v>
      </c>
    </row>
    <row r="586" spans="1:37" ht="20">
      <c r="A586" s="106" t="s">
        <v>3907</v>
      </c>
      <c r="B586" s="106" t="s">
        <v>3679</v>
      </c>
      <c r="C586" s="106" t="s">
        <v>6302</v>
      </c>
      <c r="D586" s="168">
        <v>2022</v>
      </c>
      <c r="E586" s="168">
        <v>5</v>
      </c>
      <c r="F586" s="199">
        <v>64.634700000000009</v>
      </c>
      <c r="G586" s="212" t="s">
        <v>6314</v>
      </c>
      <c r="H586" s="212" t="s">
        <v>6314</v>
      </c>
      <c r="I586" s="106" t="s">
        <v>556</v>
      </c>
      <c r="K586" s="83" t="s">
        <v>6314</v>
      </c>
      <c r="L586" s="83" t="s">
        <v>6314</v>
      </c>
      <c r="M586" s="45" t="str">
        <f>IF(
ISNA(INDEX(resources!E:E,MATCH(B586,resources!B:B,0))),"fillme",
INDEX(resources!E:E,MATCH(B586,resources!B:B,0)))</f>
        <v>CAISO_Wind</v>
      </c>
      <c r="N586" s="45">
        <f>IF(
ISNA(INDEX(resources!J:J,MATCH(B586,resources!B:B,0))),"fillme",
INDEX(resources!J:J,MATCH(B586,resources!B:B,0)))</f>
        <v>1</v>
      </c>
      <c r="O586" s="83" t="str">
        <f>IFERROR(INDEX(resources!K:K,MATCH(B586,resources!B:B,0)),"fillme")</f>
        <v>wind_low_cf</v>
      </c>
      <c r="P586" s="89" t="str">
        <f t="shared" si="135"/>
        <v>wind_low_cf_2022_5</v>
      </c>
      <c r="Q586" s="87">
        <f>INDEX(elcc!G:G,MATCH(P586,elcc!D:D,0))</f>
        <v>0.25</v>
      </c>
      <c r="R586" s="89">
        <f t="shared" si="136"/>
        <v>1</v>
      </c>
      <c r="S586" s="89" t="s">
        <v>6314</v>
      </c>
      <c r="T586" s="89" t="s">
        <v>6314</v>
      </c>
      <c r="U586" s="90" t="str">
        <f t="shared" si="137"/>
        <v>ok</v>
      </c>
      <c r="V586" s="63" t="str">
        <f>INDEX(resources!F:F,MATCH(B586,resources!B:B,0))</f>
        <v>physical</v>
      </c>
      <c r="W586" s="110">
        <f t="shared" si="138"/>
        <v>1</v>
      </c>
      <c r="X586" s="110">
        <f t="shared" si="139"/>
        <v>0</v>
      </c>
      <c r="Y586" s="110" t="str">
        <f t="shared" si="140"/>
        <v>BRDSLD_2_SHILO1_energy_PCE70003_CONFIDENTIAL</v>
      </c>
      <c r="Z586" s="110">
        <f>IF(COUNTIFS($Y$2:Y586,Y586)=1,1,0)</f>
        <v>0</v>
      </c>
      <c r="AA586" s="110">
        <f>SUM($Z$2:Z586)*Z586</f>
        <v>0</v>
      </c>
      <c r="AB586" s="110">
        <f>COUNTIFS(resources!B:B,B586)</f>
        <v>1</v>
      </c>
      <c r="AC586" s="110">
        <f t="shared" si="141"/>
        <v>1</v>
      </c>
      <c r="AD586" s="110">
        <f t="shared" si="142"/>
        <v>1</v>
      </c>
      <c r="AE586" s="110">
        <f t="shared" si="143"/>
        <v>0</v>
      </c>
      <c r="AF586" s="110">
        <f t="shared" si="144"/>
        <v>1</v>
      </c>
      <c r="AG586" s="110">
        <f t="shared" si="145"/>
        <v>0</v>
      </c>
      <c r="AH586" s="110">
        <f t="shared" si="146"/>
        <v>0</v>
      </c>
      <c r="AI586" s="110">
        <f t="shared" si="147"/>
        <v>1</v>
      </c>
      <c r="AJ586" s="100">
        <f>ROW()</f>
        <v>586</v>
      </c>
      <c r="AK586" s="100" t="e">
        <f>INDEX('BadRows RECART'!$C$2:$C$1207,MATCH(monthly_gwh_mw!AJ586,'BadRows RECART'!$D$2:$D$1207,0))</f>
        <v>#N/A</v>
      </c>
    </row>
    <row r="587" spans="1:37" ht="20">
      <c r="A587" s="106" t="s">
        <v>3907</v>
      </c>
      <c r="B587" s="106" t="s">
        <v>3679</v>
      </c>
      <c r="C587" s="106" t="s">
        <v>6302</v>
      </c>
      <c r="D587" s="168">
        <v>2022</v>
      </c>
      <c r="E587" s="168">
        <v>6</v>
      </c>
      <c r="F587" s="199">
        <v>57.422699999999999</v>
      </c>
      <c r="G587" s="212" t="s">
        <v>6314</v>
      </c>
      <c r="H587" s="212" t="s">
        <v>6314</v>
      </c>
      <c r="I587" s="106" t="s">
        <v>556</v>
      </c>
      <c r="K587" s="83" t="s">
        <v>6314</v>
      </c>
      <c r="L587" s="83" t="s">
        <v>6314</v>
      </c>
      <c r="M587" s="45" t="str">
        <f>IF(
ISNA(INDEX(resources!E:E,MATCH(B587,resources!B:B,0))),"fillme",
INDEX(resources!E:E,MATCH(B587,resources!B:B,0)))</f>
        <v>CAISO_Wind</v>
      </c>
      <c r="N587" s="45">
        <f>IF(
ISNA(INDEX(resources!J:J,MATCH(B587,resources!B:B,0))),"fillme",
INDEX(resources!J:J,MATCH(B587,resources!B:B,0)))</f>
        <v>1</v>
      </c>
      <c r="O587" s="83" t="str">
        <f>IFERROR(INDEX(resources!K:K,MATCH(B587,resources!B:B,0)),"fillme")</f>
        <v>wind_low_cf</v>
      </c>
      <c r="P587" s="89" t="str">
        <f t="shared" si="135"/>
        <v>wind_low_cf_2022_6</v>
      </c>
      <c r="Q587" s="87">
        <f>INDEX(elcc!G:G,MATCH(P587,elcc!D:D,0))</f>
        <v>0.33</v>
      </c>
      <c r="R587" s="89">
        <f t="shared" si="136"/>
        <v>1</v>
      </c>
      <c r="S587" s="89" t="s">
        <v>6314</v>
      </c>
      <c r="T587" s="89" t="s">
        <v>6314</v>
      </c>
      <c r="U587" s="90" t="str">
        <f t="shared" si="137"/>
        <v>ok</v>
      </c>
      <c r="V587" s="63" t="str">
        <f>INDEX(resources!F:F,MATCH(B587,resources!B:B,0))</f>
        <v>physical</v>
      </c>
      <c r="W587" s="110">
        <f t="shared" si="138"/>
        <v>1</v>
      </c>
      <c r="X587" s="110">
        <f t="shared" si="139"/>
        <v>0</v>
      </c>
      <c r="Y587" s="110" t="str">
        <f t="shared" si="140"/>
        <v>BRDSLD_2_SHILO1_energy_PCE70003_CONFIDENTIAL</v>
      </c>
      <c r="Z587" s="110">
        <f>IF(COUNTIFS($Y$2:Y587,Y587)=1,1,0)</f>
        <v>0</v>
      </c>
      <c r="AA587" s="110">
        <f>SUM($Z$2:Z587)*Z587</f>
        <v>0</v>
      </c>
      <c r="AB587" s="110">
        <f>COUNTIFS(resources!B:B,B587)</f>
        <v>1</v>
      </c>
      <c r="AC587" s="110">
        <f t="shared" si="141"/>
        <v>1</v>
      </c>
      <c r="AD587" s="110">
        <f t="shared" si="142"/>
        <v>1</v>
      </c>
      <c r="AE587" s="110">
        <f t="shared" si="143"/>
        <v>0</v>
      </c>
      <c r="AF587" s="110">
        <f t="shared" si="144"/>
        <v>1</v>
      </c>
      <c r="AG587" s="110">
        <f t="shared" si="145"/>
        <v>0</v>
      </c>
      <c r="AH587" s="110">
        <f t="shared" si="146"/>
        <v>0</v>
      </c>
      <c r="AI587" s="110">
        <f t="shared" si="147"/>
        <v>1</v>
      </c>
      <c r="AJ587" s="100">
        <f>ROW()</f>
        <v>587</v>
      </c>
      <c r="AK587" s="100" t="e">
        <f>INDEX('BadRows RECART'!$C$2:$C$1207,MATCH(monthly_gwh_mw!AJ587,'BadRows RECART'!$D$2:$D$1207,0))</f>
        <v>#N/A</v>
      </c>
    </row>
    <row r="588" spans="1:37" ht="20">
      <c r="A588" s="106" t="s">
        <v>3907</v>
      </c>
      <c r="B588" s="106" t="s">
        <v>3679</v>
      </c>
      <c r="C588" s="106" t="s">
        <v>6302</v>
      </c>
      <c r="D588" s="168">
        <v>2022</v>
      </c>
      <c r="E588" s="168">
        <v>7</v>
      </c>
      <c r="F588" s="199">
        <v>68.82974999999999</v>
      </c>
      <c r="G588" s="212" t="s">
        <v>6314</v>
      </c>
      <c r="H588" s="212" t="s">
        <v>6314</v>
      </c>
      <c r="I588" s="106" t="s">
        <v>556</v>
      </c>
      <c r="K588" s="83" t="s">
        <v>6314</v>
      </c>
      <c r="L588" s="83" t="s">
        <v>6314</v>
      </c>
      <c r="M588" s="45" t="str">
        <f>IF(
ISNA(INDEX(resources!E:E,MATCH(B588,resources!B:B,0))),"fillme",
INDEX(resources!E:E,MATCH(B588,resources!B:B,0)))</f>
        <v>CAISO_Wind</v>
      </c>
      <c r="N588" s="45">
        <f>IF(
ISNA(INDEX(resources!J:J,MATCH(B588,resources!B:B,0))),"fillme",
INDEX(resources!J:J,MATCH(B588,resources!B:B,0)))</f>
        <v>1</v>
      </c>
      <c r="O588" s="83" t="str">
        <f>IFERROR(INDEX(resources!K:K,MATCH(B588,resources!B:B,0)),"fillme")</f>
        <v>wind_low_cf</v>
      </c>
      <c r="P588" s="89" t="str">
        <f t="shared" si="135"/>
        <v>wind_low_cf_2022_7</v>
      </c>
      <c r="Q588" s="87">
        <f>INDEX(elcc!G:G,MATCH(P588,elcc!D:D,0))</f>
        <v>0.23</v>
      </c>
      <c r="R588" s="89">
        <f t="shared" si="136"/>
        <v>1</v>
      </c>
      <c r="S588" s="89" t="s">
        <v>6314</v>
      </c>
      <c r="T588" s="89" t="s">
        <v>6314</v>
      </c>
      <c r="U588" s="90" t="str">
        <f t="shared" si="137"/>
        <v>ok</v>
      </c>
      <c r="V588" s="63" t="str">
        <f>INDEX(resources!F:F,MATCH(B588,resources!B:B,0))</f>
        <v>physical</v>
      </c>
      <c r="W588" s="110">
        <f t="shared" si="138"/>
        <v>1</v>
      </c>
      <c r="X588" s="110">
        <f t="shared" si="139"/>
        <v>0</v>
      </c>
      <c r="Y588" s="110" t="str">
        <f t="shared" si="140"/>
        <v>BRDSLD_2_SHILO1_energy_PCE70003_CONFIDENTIAL</v>
      </c>
      <c r="Z588" s="110">
        <f>IF(COUNTIFS($Y$2:Y588,Y588)=1,1,0)</f>
        <v>0</v>
      </c>
      <c r="AA588" s="110">
        <f>SUM($Z$2:Z588)*Z588</f>
        <v>0</v>
      </c>
      <c r="AB588" s="110">
        <f>COUNTIFS(resources!B:B,B588)</f>
        <v>1</v>
      </c>
      <c r="AC588" s="110">
        <f t="shared" si="141"/>
        <v>1</v>
      </c>
      <c r="AD588" s="110">
        <f t="shared" si="142"/>
        <v>1</v>
      </c>
      <c r="AE588" s="110">
        <f t="shared" si="143"/>
        <v>0</v>
      </c>
      <c r="AF588" s="110">
        <f t="shared" si="144"/>
        <v>1</v>
      </c>
      <c r="AG588" s="110">
        <f t="shared" si="145"/>
        <v>0</v>
      </c>
      <c r="AH588" s="110">
        <f t="shared" si="146"/>
        <v>0</v>
      </c>
      <c r="AI588" s="110">
        <f t="shared" si="147"/>
        <v>1</v>
      </c>
      <c r="AJ588" s="100">
        <f>ROW()</f>
        <v>588</v>
      </c>
      <c r="AK588" s="100" t="e">
        <f>INDEX('BadRows RECART'!$C$2:$C$1207,MATCH(monthly_gwh_mw!AJ588,'BadRows RECART'!$D$2:$D$1207,0))</f>
        <v>#N/A</v>
      </c>
    </row>
    <row r="589" spans="1:37" ht="20">
      <c r="A589" s="106" t="s">
        <v>3907</v>
      </c>
      <c r="B589" s="106" t="s">
        <v>3679</v>
      </c>
      <c r="C589" s="106" t="s">
        <v>6302</v>
      </c>
      <c r="D589" s="168">
        <v>2022</v>
      </c>
      <c r="E589" s="168">
        <v>8</v>
      </c>
      <c r="F589" s="199">
        <v>60.545699999999954</v>
      </c>
      <c r="G589" s="212" t="s">
        <v>6314</v>
      </c>
      <c r="H589" s="212" t="s">
        <v>6314</v>
      </c>
      <c r="I589" s="106" t="s">
        <v>556</v>
      </c>
      <c r="K589" s="83" t="s">
        <v>6314</v>
      </c>
      <c r="L589" s="83" t="s">
        <v>6314</v>
      </c>
      <c r="M589" s="45" t="str">
        <f>IF(
ISNA(INDEX(resources!E:E,MATCH(B589,resources!B:B,0))),"fillme",
INDEX(resources!E:E,MATCH(B589,resources!B:B,0)))</f>
        <v>CAISO_Wind</v>
      </c>
      <c r="N589" s="45">
        <f>IF(
ISNA(INDEX(resources!J:J,MATCH(B589,resources!B:B,0))),"fillme",
INDEX(resources!J:J,MATCH(B589,resources!B:B,0)))</f>
        <v>1</v>
      </c>
      <c r="O589" s="83" t="str">
        <f>IFERROR(INDEX(resources!K:K,MATCH(B589,resources!B:B,0)),"fillme")</f>
        <v>wind_low_cf</v>
      </c>
      <c r="P589" s="89" t="str">
        <f t="shared" si="135"/>
        <v>wind_low_cf_2022_8</v>
      </c>
      <c r="Q589" s="87">
        <f>INDEX(elcc!G:G,MATCH(P589,elcc!D:D,0))</f>
        <v>0.21</v>
      </c>
      <c r="R589" s="89">
        <f t="shared" si="136"/>
        <v>1</v>
      </c>
      <c r="S589" s="89" t="s">
        <v>6314</v>
      </c>
      <c r="T589" s="89" t="s">
        <v>6314</v>
      </c>
      <c r="U589" s="90" t="str">
        <f t="shared" si="137"/>
        <v>ok</v>
      </c>
      <c r="V589" s="63" t="str">
        <f>INDEX(resources!F:F,MATCH(B589,resources!B:B,0))</f>
        <v>physical</v>
      </c>
      <c r="W589" s="110">
        <f t="shared" si="138"/>
        <v>1</v>
      </c>
      <c r="X589" s="110">
        <f t="shared" si="139"/>
        <v>0</v>
      </c>
      <c r="Y589" s="110" t="str">
        <f t="shared" si="140"/>
        <v>BRDSLD_2_SHILO1_energy_PCE70003_CONFIDENTIAL</v>
      </c>
      <c r="Z589" s="110">
        <f>IF(COUNTIFS($Y$2:Y589,Y589)=1,1,0)</f>
        <v>0</v>
      </c>
      <c r="AA589" s="110">
        <f>SUM($Z$2:Z589)*Z589</f>
        <v>0</v>
      </c>
      <c r="AB589" s="110">
        <f>COUNTIFS(resources!B:B,B589)</f>
        <v>1</v>
      </c>
      <c r="AC589" s="110">
        <f t="shared" si="141"/>
        <v>1</v>
      </c>
      <c r="AD589" s="110">
        <f t="shared" si="142"/>
        <v>1</v>
      </c>
      <c r="AE589" s="110">
        <f t="shared" si="143"/>
        <v>0</v>
      </c>
      <c r="AF589" s="110">
        <f t="shared" si="144"/>
        <v>1</v>
      </c>
      <c r="AG589" s="110">
        <f t="shared" si="145"/>
        <v>0</v>
      </c>
      <c r="AH589" s="110">
        <f t="shared" si="146"/>
        <v>0</v>
      </c>
      <c r="AI589" s="110">
        <f t="shared" si="147"/>
        <v>1</v>
      </c>
      <c r="AJ589" s="100">
        <f>ROW()</f>
        <v>589</v>
      </c>
      <c r="AK589" s="100" t="e">
        <f>INDEX('BadRows RECART'!$C$2:$C$1207,MATCH(monthly_gwh_mw!AJ589,'BadRows RECART'!$D$2:$D$1207,0))</f>
        <v>#N/A</v>
      </c>
    </row>
    <row r="590" spans="1:37" ht="20">
      <c r="A590" s="106" t="s">
        <v>3907</v>
      </c>
      <c r="B590" s="106" t="s">
        <v>3679</v>
      </c>
      <c r="C590" s="106" t="s">
        <v>6302</v>
      </c>
      <c r="D590" s="168">
        <v>2022</v>
      </c>
      <c r="E590" s="168">
        <v>9</v>
      </c>
      <c r="F590" s="199">
        <v>32.880600000000037</v>
      </c>
      <c r="G590" s="212" t="s">
        <v>6314</v>
      </c>
      <c r="H590" s="212" t="s">
        <v>6314</v>
      </c>
      <c r="I590" s="106" t="s">
        <v>556</v>
      </c>
      <c r="K590" s="83" t="s">
        <v>6314</v>
      </c>
      <c r="L590" s="83" t="s">
        <v>6314</v>
      </c>
      <c r="M590" s="45" t="str">
        <f>IF(
ISNA(INDEX(resources!E:E,MATCH(B590,resources!B:B,0))),"fillme",
INDEX(resources!E:E,MATCH(B590,resources!B:B,0)))</f>
        <v>CAISO_Wind</v>
      </c>
      <c r="N590" s="45">
        <f>IF(
ISNA(INDEX(resources!J:J,MATCH(B590,resources!B:B,0))),"fillme",
INDEX(resources!J:J,MATCH(B590,resources!B:B,0)))</f>
        <v>1</v>
      </c>
      <c r="O590" s="83" t="str">
        <f>IFERROR(INDEX(resources!K:K,MATCH(B590,resources!B:B,0)),"fillme")</f>
        <v>wind_low_cf</v>
      </c>
      <c r="P590" s="89" t="str">
        <f t="shared" si="135"/>
        <v>wind_low_cf_2022_9</v>
      </c>
      <c r="Q590" s="87">
        <f>INDEX(elcc!G:G,MATCH(P590,elcc!D:D,0))</f>
        <v>0.15</v>
      </c>
      <c r="R590" s="89">
        <f t="shared" si="136"/>
        <v>1</v>
      </c>
      <c r="S590" s="89" t="s">
        <v>6314</v>
      </c>
      <c r="T590" s="89" t="s">
        <v>6314</v>
      </c>
      <c r="U590" s="90" t="str">
        <f t="shared" si="137"/>
        <v>ok</v>
      </c>
      <c r="V590" s="63" t="str">
        <f>INDEX(resources!F:F,MATCH(B590,resources!B:B,0))</f>
        <v>physical</v>
      </c>
      <c r="W590" s="110">
        <f t="shared" si="138"/>
        <v>1</v>
      </c>
      <c r="X590" s="110">
        <f t="shared" si="139"/>
        <v>0</v>
      </c>
      <c r="Y590" s="110" t="str">
        <f t="shared" si="140"/>
        <v>BRDSLD_2_SHILO1_energy_PCE70003_CONFIDENTIAL</v>
      </c>
      <c r="Z590" s="110">
        <f>IF(COUNTIFS($Y$2:Y590,Y590)=1,1,0)</f>
        <v>0</v>
      </c>
      <c r="AA590" s="110">
        <f>SUM($Z$2:Z590)*Z590</f>
        <v>0</v>
      </c>
      <c r="AB590" s="110">
        <f>COUNTIFS(resources!B:B,B590)</f>
        <v>1</v>
      </c>
      <c r="AC590" s="110">
        <f t="shared" si="141"/>
        <v>1</v>
      </c>
      <c r="AD590" s="110">
        <f t="shared" si="142"/>
        <v>1</v>
      </c>
      <c r="AE590" s="110">
        <f t="shared" si="143"/>
        <v>0</v>
      </c>
      <c r="AF590" s="110">
        <f t="shared" si="144"/>
        <v>1</v>
      </c>
      <c r="AG590" s="110">
        <f t="shared" si="145"/>
        <v>0</v>
      </c>
      <c r="AH590" s="110">
        <f t="shared" si="146"/>
        <v>0</v>
      </c>
      <c r="AI590" s="110">
        <f t="shared" si="147"/>
        <v>1</v>
      </c>
      <c r="AJ590" s="100">
        <f>ROW()</f>
        <v>590</v>
      </c>
      <c r="AK590" s="100" t="e">
        <f>INDEX('BadRows RECART'!$C$2:$C$1207,MATCH(monthly_gwh_mw!AJ590,'BadRows RECART'!$D$2:$D$1207,0))</f>
        <v>#N/A</v>
      </c>
    </row>
    <row r="591" spans="1:37" ht="20">
      <c r="A591" s="106" t="s">
        <v>3907</v>
      </c>
      <c r="B591" s="106" t="s">
        <v>3679</v>
      </c>
      <c r="C591" s="106" t="s">
        <v>6302</v>
      </c>
      <c r="D591" s="168">
        <v>2022</v>
      </c>
      <c r="E591" s="168">
        <v>10</v>
      </c>
      <c r="F591" s="199">
        <v>20.513249999999992</v>
      </c>
      <c r="G591" s="212" t="s">
        <v>6314</v>
      </c>
      <c r="H591" s="212" t="s">
        <v>6314</v>
      </c>
      <c r="I591" s="106" t="s">
        <v>556</v>
      </c>
      <c r="K591" s="83" t="s">
        <v>6314</v>
      </c>
      <c r="L591" s="83" t="s">
        <v>6314</v>
      </c>
      <c r="M591" s="45" t="str">
        <f>IF(
ISNA(INDEX(resources!E:E,MATCH(B591,resources!B:B,0))),"fillme",
INDEX(resources!E:E,MATCH(B591,resources!B:B,0)))</f>
        <v>CAISO_Wind</v>
      </c>
      <c r="N591" s="45">
        <f>IF(
ISNA(INDEX(resources!J:J,MATCH(B591,resources!B:B,0))),"fillme",
INDEX(resources!J:J,MATCH(B591,resources!B:B,0)))</f>
        <v>1</v>
      </c>
      <c r="O591" s="83" t="str">
        <f>IFERROR(INDEX(resources!K:K,MATCH(B591,resources!B:B,0)),"fillme")</f>
        <v>wind_low_cf</v>
      </c>
      <c r="P591" s="89" t="str">
        <f t="shared" si="135"/>
        <v>wind_low_cf_2022_10</v>
      </c>
      <c r="Q591" s="87">
        <f>INDEX(elcc!G:G,MATCH(P591,elcc!D:D,0))</f>
        <v>0.08</v>
      </c>
      <c r="R591" s="89">
        <f t="shared" si="136"/>
        <v>1</v>
      </c>
      <c r="S591" s="89" t="s">
        <v>6314</v>
      </c>
      <c r="T591" s="89" t="s">
        <v>6314</v>
      </c>
      <c r="U591" s="90" t="str">
        <f t="shared" si="137"/>
        <v>ok</v>
      </c>
      <c r="V591" s="63" t="str">
        <f>INDEX(resources!F:F,MATCH(B591,resources!B:B,0))</f>
        <v>physical</v>
      </c>
      <c r="W591" s="110">
        <f t="shared" si="138"/>
        <v>1</v>
      </c>
      <c r="X591" s="110">
        <f t="shared" si="139"/>
        <v>0</v>
      </c>
      <c r="Y591" s="110" t="str">
        <f t="shared" si="140"/>
        <v>BRDSLD_2_SHILO1_energy_PCE70003_CONFIDENTIAL</v>
      </c>
      <c r="Z591" s="110">
        <f>IF(COUNTIFS($Y$2:Y591,Y591)=1,1,0)</f>
        <v>0</v>
      </c>
      <c r="AA591" s="110">
        <f>SUM($Z$2:Z591)*Z591</f>
        <v>0</v>
      </c>
      <c r="AB591" s="110">
        <f>COUNTIFS(resources!B:B,B591)</f>
        <v>1</v>
      </c>
      <c r="AC591" s="110">
        <f t="shared" si="141"/>
        <v>1</v>
      </c>
      <c r="AD591" s="110">
        <f t="shared" si="142"/>
        <v>1</v>
      </c>
      <c r="AE591" s="110">
        <f t="shared" si="143"/>
        <v>0</v>
      </c>
      <c r="AF591" s="110">
        <f t="shared" si="144"/>
        <v>1</v>
      </c>
      <c r="AG591" s="110">
        <f t="shared" si="145"/>
        <v>0</v>
      </c>
      <c r="AH591" s="110">
        <f t="shared" si="146"/>
        <v>0</v>
      </c>
      <c r="AI591" s="110">
        <f t="shared" si="147"/>
        <v>1</v>
      </c>
      <c r="AJ591" s="100">
        <f>ROW()</f>
        <v>591</v>
      </c>
      <c r="AK591" s="100" t="e">
        <f>INDEX('BadRows RECART'!$C$2:$C$1207,MATCH(monthly_gwh_mw!AJ591,'BadRows RECART'!$D$2:$D$1207,0))</f>
        <v>#N/A</v>
      </c>
    </row>
    <row r="592" spans="1:37" ht="20">
      <c r="A592" s="106" t="s">
        <v>3907</v>
      </c>
      <c r="B592" s="106" t="s">
        <v>3679</v>
      </c>
      <c r="C592" s="106" t="s">
        <v>6302</v>
      </c>
      <c r="D592" s="168">
        <v>2022</v>
      </c>
      <c r="E592" s="168">
        <v>11</v>
      </c>
      <c r="F592" s="199">
        <v>16.902300000000011</v>
      </c>
      <c r="G592" s="212" t="s">
        <v>6314</v>
      </c>
      <c r="H592" s="212" t="s">
        <v>6314</v>
      </c>
      <c r="I592" s="106" t="s">
        <v>556</v>
      </c>
      <c r="K592" s="83" t="s">
        <v>6314</v>
      </c>
      <c r="L592" s="83" t="s">
        <v>6314</v>
      </c>
      <c r="M592" s="45" t="str">
        <f>IF(
ISNA(INDEX(resources!E:E,MATCH(B592,resources!B:B,0))),"fillme",
INDEX(resources!E:E,MATCH(B592,resources!B:B,0)))</f>
        <v>CAISO_Wind</v>
      </c>
      <c r="N592" s="45">
        <f>IF(
ISNA(INDEX(resources!J:J,MATCH(B592,resources!B:B,0))),"fillme",
INDEX(resources!J:J,MATCH(B592,resources!B:B,0)))</f>
        <v>1</v>
      </c>
      <c r="O592" s="83" t="str">
        <f>IFERROR(INDEX(resources!K:K,MATCH(B592,resources!B:B,0)),"fillme")</f>
        <v>wind_low_cf</v>
      </c>
      <c r="P592" s="89" t="str">
        <f t="shared" si="135"/>
        <v>wind_low_cf_2022_11</v>
      </c>
      <c r="Q592" s="87">
        <f>INDEX(elcc!G:G,MATCH(P592,elcc!D:D,0))</f>
        <v>0.12</v>
      </c>
      <c r="R592" s="89">
        <f t="shared" si="136"/>
        <v>1</v>
      </c>
      <c r="S592" s="89" t="s">
        <v>6314</v>
      </c>
      <c r="T592" s="89" t="s">
        <v>6314</v>
      </c>
      <c r="U592" s="90" t="str">
        <f t="shared" si="137"/>
        <v>ok</v>
      </c>
      <c r="V592" s="63" t="str">
        <f>INDEX(resources!F:F,MATCH(B592,resources!B:B,0))</f>
        <v>physical</v>
      </c>
      <c r="W592" s="110">
        <f t="shared" si="138"/>
        <v>1</v>
      </c>
      <c r="X592" s="110">
        <f t="shared" si="139"/>
        <v>0</v>
      </c>
      <c r="Y592" s="110" t="str">
        <f t="shared" si="140"/>
        <v>BRDSLD_2_SHILO1_energy_PCE70003_CONFIDENTIAL</v>
      </c>
      <c r="Z592" s="110">
        <f>IF(COUNTIFS($Y$2:Y592,Y592)=1,1,0)</f>
        <v>0</v>
      </c>
      <c r="AA592" s="110">
        <f>SUM($Z$2:Z592)*Z592</f>
        <v>0</v>
      </c>
      <c r="AB592" s="110">
        <f>COUNTIFS(resources!B:B,B592)</f>
        <v>1</v>
      </c>
      <c r="AC592" s="110">
        <f t="shared" si="141"/>
        <v>1</v>
      </c>
      <c r="AD592" s="110">
        <f t="shared" si="142"/>
        <v>1</v>
      </c>
      <c r="AE592" s="110">
        <f t="shared" si="143"/>
        <v>0</v>
      </c>
      <c r="AF592" s="110">
        <f t="shared" si="144"/>
        <v>1</v>
      </c>
      <c r="AG592" s="110">
        <f t="shared" si="145"/>
        <v>0</v>
      </c>
      <c r="AH592" s="110">
        <f t="shared" si="146"/>
        <v>0</v>
      </c>
      <c r="AI592" s="110">
        <f t="shared" si="147"/>
        <v>1</v>
      </c>
      <c r="AJ592" s="100">
        <f>ROW()</f>
        <v>592</v>
      </c>
      <c r="AK592" s="100" t="e">
        <f>INDEX('BadRows RECART'!$C$2:$C$1207,MATCH(monthly_gwh_mw!AJ592,'BadRows RECART'!$D$2:$D$1207,0))</f>
        <v>#N/A</v>
      </c>
    </row>
    <row r="593" spans="1:37" ht="20">
      <c r="A593" s="106" t="s">
        <v>3907</v>
      </c>
      <c r="B593" s="106" t="s">
        <v>3679</v>
      </c>
      <c r="C593" s="106" t="s">
        <v>6302</v>
      </c>
      <c r="D593" s="168">
        <v>2022</v>
      </c>
      <c r="E593" s="168">
        <v>12</v>
      </c>
      <c r="F593" s="199">
        <v>18.569849999999999</v>
      </c>
      <c r="G593" s="212" t="s">
        <v>6314</v>
      </c>
      <c r="H593" s="212" t="s">
        <v>6314</v>
      </c>
      <c r="I593" s="106" t="s">
        <v>556</v>
      </c>
      <c r="K593" s="83" t="s">
        <v>6314</v>
      </c>
      <c r="L593" s="83" t="s">
        <v>6314</v>
      </c>
      <c r="M593" s="45" t="str">
        <f>IF(
ISNA(INDEX(resources!E:E,MATCH(B593,resources!B:B,0))),"fillme",
INDEX(resources!E:E,MATCH(B593,resources!B:B,0)))</f>
        <v>CAISO_Wind</v>
      </c>
      <c r="N593" s="45">
        <f>IF(
ISNA(INDEX(resources!J:J,MATCH(B593,resources!B:B,0))),"fillme",
INDEX(resources!J:J,MATCH(B593,resources!B:B,0)))</f>
        <v>1</v>
      </c>
      <c r="O593" s="83" t="str">
        <f>IFERROR(INDEX(resources!K:K,MATCH(B593,resources!B:B,0)),"fillme")</f>
        <v>wind_low_cf</v>
      </c>
      <c r="P593" s="89" t="str">
        <f t="shared" si="135"/>
        <v>wind_low_cf_2022_12</v>
      </c>
      <c r="Q593" s="87">
        <f>INDEX(elcc!G:G,MATCH(P593,elcc!D:D,0))</f>
        <v>0.13</v>
      </c>
      <c r="R593" s="89">
        <f t="shared" si="136"/>
        <v>1</v>
      </c>
      <c r="S593" s="89" t="s">
        <v>6314</v>
      </c>
      <c r="T593" s="89" t="s">
        <v>6314</v>
      </c>
      <c r="U593" s="90" t="str">
        <f t="shared" si="137"/>
        <v>ok</v>
      </c>
      <c r="V593" s="63" t="str">
        <f>INDEX(resources!F:F,MATCH(B593,resources!B:B,0))</f>
        <v>physical</v>
      </c>
      <c r="W593" s="110">
        <f t="shared" si="138"/>
        <v>1</v>
      </c>
      <c r="X593" s="110">
        <f t="shared" si="139"/>
        <v>0</v>
      </c>
      <c r="Y593" s="110" t="str">
        <f t="shared" si="140"/>
        <v>BRDSLD_2_SHILO1_energy_PCE70003_CONFIDENTIAL</v>
      </c>
      <c r="Z593" s="110">
        <f>IF(COUNTIFS($Y$2:Y593,Y593)=1,1,0)</f>
        <v>0</v>
      </c>
      <c r="AA593" s="110">
        <f>SUM($Z$2:Z593)*Z593</f>
        <v>0</v>
      </c>
      <c r="AB593" s="110">
        <f>COUNTIFS(resources!B:B,B593)</f>
        <v>1</v>
      </c>
      <c r="AC593" s="110">
        <f t="shared" si="141"/>
        <v>1</v>
      </c>
      <c r="AD593" s="110">
        <f t="shared" si="142"/>
        <v>1</v>
      </c>
      <c r="AE593" s="110">
        <f t="shared" si="143"/>
        <v>0</v>
      </c>
      <c r="AF593" s="110">
        <f t="shared" si="144"/>
        <v>1</v>
      </c>
      <c r="AG593" s="110">
        <f t="shared" si="145"/>
        <v>0</v>
      </c>
      <c r="AH593" s="110">
        <f t="shared" si="146"/>
        <v>0</v>
      </c>
      <c r="AI593" s="110">
        <f t="shared" si="147"/>
        <v>1</v>
      </c>
      <c r="AJ593" s="100">
        <f>ROW()</f>
        <v>593</v>
      </c>
      <c r="AK593" s="100" t="e">
        <f>INDEX('BadRows RECART'!$C$2:$C$1207,MATCH(monthly_gwh_mw!AJ593,'BadRows RECART'!$D$2:$D$1207,0))</f>
        <v>#N/A</v>
      </c>
    </row>
    <row r="594" spans="1:37" ht="20">
      <c r="A594" s="106" t="s">
        <v>3907</v>
      </c>
      <c r="B594" s="106" t="s">
        <v>3679</v>
      </c>
      <c r="C594" s="106" t="s">
        <v>6302</v>
      </c>
      <c r="D594" s="168">
        <v>2023</v>
      </c>
      <c r="E594" s="168">
        <v>1</v>
      </c>
      <c r="F594" s="199">
        <v>3.8634000000000017</v>
      </c>
      <c r="G594" s="212" t="s">
        <v>6314</v>
      </c>
      <c r="H594" s="212" t="s">
        <v>6314</v>
      </c>
      <c r="I594" s="106" t="s">
        <v>556</v>
      </c>
      <c r="K594" s="83" t="s">
        <v>6314</v>
      </c>
      <c r="L594" s="83" t="s">
        <v>6314</v>
      </c>
      <c r="M594" s="45" t="str">
        <f>IF(
ISNA(INDEX(resources!E:E,MATCH(B594,resources!B:B,0))),"fillme",
INDEX(resources!E:E,MATCH(B594,resources!B:B,0)))</f>
        <v>CAISO_Wind</v>
      </c>
      <c r="N594" s="45">
        <f>IF(
ISNA(INDEX(resources!J:J,MATCH(B594,resources!B:B,0))),"fillme",
INDEX(resources!J:J,MATCH(B594,resources!B:B,0)))</f>
        <v>1</v>
      </c>
      <c r="O594" s="83" t="str">
        <f>IFERROR(INDEX(resources!K:K,MATCH(B594,resources!B:B,0)),"fillme")</f>
        <v>wind_low_cf</v>
      </c>
      <c r="P594" s="89" t="str">
        <f t="shared" si="135"/>
        <v>wind_low_cf_2023_1</v>
      </c>
      <c r="Q594" s="87">
        <f>INDEX(elcc!G:G,MATCH(P594,elcc!D:D,0))</f>
        <v>0.14000000000000001</v>
      </c>
      <c r="R594" s="89">
        <f t="shared" si="136"/>
        <v>1</v>
      </c>
      <c r="S594" s="89" t="s">
        <v>6314</v>
      </c>
      <c r="T594" s="89" t="s">
        <v>6314</v>
      </c>
      <c r="U594" s="90" t="str">
        <f t="shared" si="137"/>
        <v>ok</v>
      </c>
      <c r="V594" s="63" t="str">
        <f>INDEX(resources!F:F,MATCH(B594,resources!B:B,0))</f>
        <v>physical</v>
      </c>
      <c r="W594" s="110">
        <f t="shared" si="138"/>
        <v>1</v>
      </c>
      <c r="X594" s="110">
        <f t="shared" si="139"/>
        <v>0</v>
      </c>
      <c r="Y594" s="110" t="str">
        <f t="shared" si="140"/>
        <v>BRDSLD_2_SHILO1_energy_PCE70003_CONFIDENTIAL</v>
      </c>
      <c r="Z594" s="110">
        <f>IF(COUNTIFS($Y$2:Y594,Y594)=1,1,0)</f>
        <v>0</v>
      </c>
      <c r="AA594" s="110">
        <f>SUM($Z$2:Z594)*Z594</f>
        <v>0</v>
      </c>
      <c r="AB594" s="110">
        <f>COUNTIFS(resources!B:B,B594)</f>
        <v>1</v>
      </c>
      <c r="AC594" s="110">
        <f t="shared" si="141"/>
        <v>1</v>
      </c>
      <c r="AD594" s="110">
        <f t="shared" si="142"/>
        <v>1</v>
      </c>
      <c r="AE594" s="110">
        <f t="shared" si="143"/>
        <v>0</v>
      </c>
      <c r="AF594" s="110">
        <f t="shared" si="144"/>
        <v>1</v>
      </c>
      <c r="AG594" s="110">
        <f t="shared" si="145"/>
        <v>0</v>
      </c>
      <c r="AH594" s="110">
        <f t="shared" si="146"/>
        <v>0</v>
      </c>
      <c r="AI594" s="110">
        <f t="shared" si="147"/>
        <v>1</v>
      </c>
      <c r="AJ594" s="100">
        <f>ROW()</f>
        <v>594</v>
      </c>
      <c r="AK594" s="100" t="e">
        <f>INDEX('BadRows RECART'!$C$2:$C$1207,MATCH(monthly_gwh_mw!AJ594,'BadRows RECART'!$D$2:$D$1207,0))</f>
        <v>#N/A</v>
      </c>
    </row>
    <row r="595" spans="1:37" ht="20">
      <c r="A595" s="106" t="s">
        <v>3907</v>
      </c>
      <c r="B595" s="106" t="s">
        <v>3679</v>
      </c>
      <c r="C595" s="106" t="s">
        <v>6302</v>
      </c>
      <c r="D595" s="168">
        <v>2023</v>
      </c>
      <c r="E595" s="168">
        <v>2</v>
      </c>
      <c r="F595" s="199">
        <v>17.808900000000005</v>
      </c>
      <c r="G595" s="212" t="s">
        <v>6314</v>
      </c>
      <c r="H595" s="212" t="s">
        <v>6314</v>
      </c>
      <c r="I595" s="106" t="s">
        <v>556</v>
      </c>
      <c r="K595" s="83" t="s">
        <v>6314</v>
      </c>
      <c r="L595" s="83" t="s">
        <v>6314</v>
      </c>
      <c r="M595" s="45" t="str">
        <f>IF(
ISNA(INDEX(resources!E:E,MATCH(B595,resources!B:B,0))),"fillme",
INDEX(resources!E:E,MATCH(B595,resources!B:B,0)))</f>
        <v>CAISO_Wind</v>
      </c>
      <c r="N595" s="45">
        <f>IF(
ISNA(INDEX(resources!J:J,MATCH(B595,resources!B:B,0))),"fillme",
INDEX(resources!J:J,MATCH(B595,resources!B:B,0)))</f>
        <v>1</v>
      </c>
      <c r="O595" s="83" t="str">
        <f>IFERROR(INDEX(resources!K:K,MATCH(B595,resources!B:B,0)),"fillme")</f>
        <v>wind_low_cf</v>
      </c>
      <c r="P595" s="89" t="str">
        <f t="shared" si="135"/>
        <v>wind_low_cf_2023_2</v>
      </c>
      <c r="Q595" s="87">
        <f>INDEX(elcc!G:G,MATCH(P595,elcc!D:D,0))</f>
        <v>0.12</v>
      </c>
      <c r="R595" s="89">
        <f t="shared" si="136"/>
        <v>1</v>
      </c>
      <c r="S595" s="89" t="s">
        <v>6314</v>
      </c>
      <c r="T595" s="89" t="s">
        <v>6314</v>
      </c>
      <c r="U595" s="90" t="str">
        <f t="shared" si="137"/>
        <v>ok</v>
      </c>
      <c r="V595" s="63" t="str">
        <f>INDEX(resources!F:F,MATCH(B595,resources!B:B,0))</f>
        <v>physical</v>
      </c>
      <c r="W595" s="110">
        <f t="shared" si="138"/>
        <v>1</v>
      </c>
      <c r="X595" s="110">
        <f t="shared" si="139"/>
        <v>0</v>
      </c>
      <c r="Y595" s="110" t="str">
        <f t="shared" si="140"/>
        <v>BRDSLD_2_SHILO1_energy_PCE70003_CONFIDENTIAL</v>
      </c>
      <c r="Z595" s="110">
        <f>IF(COUNTIFS($Y$2:Y595,Y595)=1,1,0)</f>
        <v>0</v>
      </c>
      <c r="AA595" s="110">
        <f>SUM($Z$2:Z595)*Z595</f>
        <v>0</v>
      </c>
      <c r="AB595" s="110">
        <f>COUNTIFS(resources!B:B,B595)</f>
        <v>1</v>
      </c>
      <c r="AC595" s="110">
        <f t="shared" si="141"/>
        <v>1</v>
      </c>
      <c r="AD595" s="110">
        <f t="shared" si="142"/>
        <v>1</v>
      </c>
      <c r="AE595" s="110">
        <f t="shared" si="143"/>
        <v>0</v>
      </c>
      <c r="AF595" s="110">
        <f t="shared" si="144"/>
        <v>1</v>
      </c>
      <c r="AG595" s="110">
        <f t="shared" si="145"/>
        <v>0</v>
      </c>
      <c r="AH595" s="110">
        <f t="shared" si="146"/>
        <v>0</v>
      </c>
      <c r="AI595" s="110">
        <f t="shared" si="147"/>
        <v>1</v>
      </c>
      <c r="AJ595" s="100">
        <f>ROW()</f>
        <v>595</v>
      </c>
      <c r="AK595" s="100" t="e">
        <f>INDEX('BadRows RECART'!$C$2:$C$1207,MATCH(monthly_gwh_mw!AJ595,'BadRows RECART'!$D$2:$D$1207,0))</f>
        <v>#N/A</v>
      </c>
    </row>
    <row r="596" spans="1:37" ht="20">
      <c r="A596" s="106" t="s">
        <v>3907</v>
      </c>
      <c r="B596" s="106" t="s">
        <v>3679</v>
      </c>
      <c r="C596" s="106" t="s">
        <v>6302</v>
      </c>
      <c r="D596" s="168">
        <v>2023</v>
      </c>
      <c r="E596" s="168">
        <v>3</v>
      </c>
      <c r="F596" s="199">
        <v>17.037600000000005</v>
      </c>
      <c r="G596" s="212" t="s">
        <v>6314</v>
      </c>
      <c r="H596" s="212" t="s">
        <v>6314</v>
      </c>
      <c r="I596" s="106" t="s">
        <v>556</v>
      </c>
      <c r="K596" s="83" t="s">
        <v>6314</v>
      </c>
      <c r="L596" s="83" t="s">
        <v>6314</v>
      </c>
      <c r="M596" s="45" t="str">
        <f>IF(
ISNA(INDEX(resources!E:E,MATCH(B596,resources!B:B,0))),"fillme",
INDEX(resources!E:E,MATCH(B596,resources!B:B,0)))</f>
        <v>CAISO_Wind</v>
      </c>
      <c r="N596" s="45">
        <f>IF(
ISNA(INDEX(resources!J:J,MATCH(B596,resources!B:B,0))),"fillme",
INDEX(resources!J:J,MATCH(B596,resources!B:B,0)))</f>
        <v>1</v>
      </c>
      <c r="O596" s="83" t="str">
        <f>IFERROR(INDEX(resources!K:K,MATCH(B596,resources!B:B,0)),"fillme")</f>
        <v>wind_low_cf</v>
      </c>
      <c r="P596" s="89" t="str">
        <f t="shared" si="135"/>
        <v>wind_low_cf_2023_3</v>
      </c>
      <c r="Q596" s="87">
        <f>INDEX(elcc!G:G,MATCH(P596,elcc!D:D,0))</f>
        <v>0.28000000000000003</v>
      </c>
      <c r="R596" s="89">
        <f t="shared" si="136"/>
        <v>1</v>
      </c>
      <c r="S596" s="89" t="s">
        <v>6314</v>
      </c>
      <c r="T596" s="89" t="s">
        <v>6314</v>
      </c>
      <c r="U596" s="90" t="str">
        <f t="shared" si="137"/>
        <v>ok</v>
      </c>
      <c r="V596" s="63" t="str">
        <f>INDEX(resources!F:F,MATCH(B596,resources!B:B,0))</f>
        <v>physical</v>
      </c>
      <c r="W596" s="110">
        <f t="shared" si="138"/>
        <v>1</v>
      </c>
      <c r="X596" s="110">
        <f t="shared" si="139"/>
        <v>0</v>
      </c>
      <c r="Y596" s="110" t="str">
        <f t="shared" si="140"/>
        <v>BRDSLD_2_SHILO1_energy_PCE70003_CONFIDENTIAL</v>
      </c>
      <c r="Z596" s="110">
        <f>IF(COUNTIFS($Y$2:Y596,Y596)=1,1,0)</f>
        <v>0</v>
      </c>
      <c r="AA596" s="110">
        <f>SUM($Z$2:Z596)*Z596</f>
        <v>0</v>
      </c>
      <c r="AB596" s="110">
        <f>COUNTIFS(resources!B:B,B596)</f>
        <v>1</v>
      </c>
      <c r="AC596" s="110">
        <f t="shared" si="141"/>
        <v>1</v>
      </c>
      <c r="AD596" s="110">
        <f t="shared" si="142"/>
        <v>1</v>
      </c>
      <c r="AE596" s="110">
        <f t="shared" si="143"/>
        <v>0</v>
      </c>
      <c r="AF596" s="110">
        <f t="shared" si="144"/>
        <v>1</v>
      </c>
      <c r="AG596" s="110">
        <f t="shared" si="145"/>
        <v>0</v>
      </c>
      <c r="AH596" s="110">
        <f t="shared" si="146"/>
        <v>0</v>
      </c>
      <c r="AI596" s="110">
        <f t="shared" si="147"/>
        <v>1</v>
      </c>
      <c r="AJ596" s="100">
        <f>ROW()</f>
        <v>596</v>
      </c>
      <c r="AK596" s="100" t="e">
        <f>INDEX('BadRows RECART'!$C$2:$C$1207,MATCH(monthly_gwh_mw!AJ596,'BadRows RECART'!$D$2:$D$1207,0))</f>
        <v>#N/A</v>
      </c>
    </row>
    <row r="597" spans="1:37" ht="20">
      <c r="A597" s="106" t="s">
        <v>3907</v>
      </c>
      <c r="B597" s="106" t="s">
        <v>3679</v>
      </c>
      <c r="C597" s="106" t="s">
        <v>6302</v>
      </c>
      <c r="D597" s="168">
        <v>2023</v>
      </c>
      <c r="E597" s="168">
        <v>4</v>
      </c>
      <c r="F597" s="199">
        <v>39.45900000000001</v>
      </c>
      <c r="G597" s="212" t="s">
        <v>6314</v>
      </c>
      <c r="H597" s="212" t="s">
        <v>6314</v>
      </c>
      <c r="I597" s="106" t="s">
        <v>556</v>
      </c>
      <c r="K597" s="83" t="s">
        <v>6314</v>
      </c>
      <c r="L597" s="83" t="s">
        <v>6314</v>
      </c>
      <c r="M597" s="45" t="str">
        <f>IF(
ISNA(INDEX(resources!E:E,MATCH(B597,resources!B:B,0))),"fillme",
INDEX(resources!E:E,MATCH(B597,resources!B:B,0)))</f>
        <v>CAISO_Wind</v>
      </c>
      <c r="N597" s="45">
        <f>IF(
ISNA(INDEX(resources!J:J,MATCH(B597,resources!B:B,0))),"fillme",
INDEX(resources!J:J,MATCH(B597,resources!B:B,0)))</f>
        <v>1</v>
      </c>
      <c r="O597" s="83" t="str">
        <f>IFERROR(INDEX(resources!K:K,MATCH(B597,resources!B:B,0)),"fillme")</f>
        <v>wind_low_cf</v>
      </c>
      <c r="P597" s="89" t="str">
        <f t="shared" si="135"/>
        <v>wind_low_cf_2023_4</v>
      </c>
      <c r="Q597" s="87">
        <f>INDEX(elcc!G:G,MATCH(P597,elcc!D:D,0))</f>
        <v>0.25</v>
      </c>
      <c r="R597" s="89">
        <f t="shared" si="136"/>
        <v>1</v>
      </c>
      <c r="S597" s="89" t="s">
        <v>6314</v>
      </c>
      <c r="T597" s="89" t="s">
        <v>6314</v>
      </c>
      <c r="U597" s="90" t="str">
        <f t="shared" si="137"/>
        <v>ok</v>
      </c>
      <c r="V597" s="63" t="str">
        <f>INDEX(resources!F:F,MATCH(B597,resources!B:B,0))</f>
        <v>physical</v>
      </c>
      <c r="W597" s="110">
        <f t="shared" si="138"/>
        <v>1</v>
      </c>
      <c r="X597" s="110">
        <f t="shared" si="139"/>
        <v>0</v>
      </c>
      <c r="Y597" s="110" t="str">
        <f t="shared" si="140"/>
        <v>BRDSLD_2_SHILO1_energy_PCE70003_CONFIDENTIAL</v>
      </c>
      <c r="Z597" s="110">
        <f>IF(COUNTIFS($Y$2:Y597,Y597)=1,1,0)</f>
        <v>0</v>
      </c>
      <c r="AA597" s="110">
        <f>SUM($Z$2:Z597)*Z597</f>
        <v>0</v>
      </c>
      <c r="AB597" s="110">
        <f>COUNTIFS(resources!B:B,B597)</f>
        <v>1</v>
      </c>
      <c r="AC597" s="110">
        <f t="shared" si="141"/>
        <v>1</v>
      </c>
      <c r="AD597" s="110">
        <f t="shared" si="142"/>
        <v>1</v>
      </c>
      <c r="AE597" s="110">
        <f t="shared" si="143"/>
        <v>0</v>
      </c>
      <c r="AF597" s="110">
        <f t="shared" si="144"/>
        <v>1</v>
      </c>
      <c r="AG597" s="110">
        <f t="shared" si="145"/>
        <v>0</v>
      </c>
      <c r="AH597" s="110">
        <f t="shared" si="146"/>
        <v>0</v>
      </c>
      <c r="AI597" s="110">
        <f t="shared" si="147"/>
        <v>1</v>
      </c>
      <c r="AJ597" s="100">
        <f>ROW()</f>
        <v>597</v>
      </c>
      <c r="AK597" s="100" t="e">
        <f>INDEX('BadRows RECART'!$C$2:$C$1207,MATCH(monthly_gwh_mw!AJ597,'BadRows RECART'!$D$2:$D$1207,0))</f>
        <v>#N/A</v>
      </c>
    </row>
    <row r="598" spans="1:37" ht="20">
      <c r="A598" s="106" t="s">
        <v>3907</v>
      </c>
      <c r="B598" s="106" t="s">
        <v>3679</v>
      </c>
      <c r="C598" s="106" t="s">
        <v>6302</v>
      </c>
      <c r="D598" s="168">
        <v>2023</v>
      </c>
      <c r="E598" s="168">
        <v>5</v>
      </c>
      <c r="F598" s="199">
        <v>64.634700000000009</v>
      </c>
      <c r="G598" s="212" t="s">
        <v>6314</v>
      </c>
      <c r="H598" s="212" t="s">
        <v>6314</v>
      </c>
      <c r="I598" s="106" t="s">
        <v>556</v>
      </c>
      <c r="K598" s="83" t="s">
        <v>6314</v>
      </c>
      <c r="L598" s="83" t="s">
        <v>6314</v>
      </c>
      <c r="M598" s="45" t="str">
        <f>IF(
ISNA(INDEX(resources!E:E,MATCH(B598,resources!B:B,0))),"fillme",
INDEX(resources!E:E,MATCH(B598,resources!B:B,0)))</f>
        <v>CAISO_Wind</v>
      </c>
      <c r="N598" s="45">
        <f>IF(
ISNA(INDEX(resources!J:J,MATCH(B598,resources!B:B,0))),"fillme",
INDEX(resources!J:J,MATCH(B598,resources!B:B,0)))</f>
        <v>1</v>
      </c>
      <c r="O598" s="83" t="str">
        <f>IFERROR(INDEX(resources!K:K,MATCH(B598,resources!B:B,0)),"fillme")</f>
        <v>wind_low_cf</v>
      </c>
      <c r="P598" s="89" t="str">
        <f t="shared" si="135"/>
        <v>wind_low_cf_2023_5</v>
      </c>
      <c r="Q598" s="87">
        <f>INDEX(elcc!G:G,MATCH(P598,elcc!D:D,0))</f>
        <v>0.25</v>
      </c>
      <c r="R598" s="89">
        <f t="shared" si="136"/>
        <v>1</v>
      </c>
      <c r="S598" s="89" t="s">
        <v>6314</v>
      </c>
      <c r="T598" s="89" t="s">
        <v>6314</v>
      </c>
      <c r="U598" s="90" t="str">
        <f t="shared" si="137"/>
        <v>ok</v>
      </c>
      <c r="V598" s="63" t="str">
        <f>INDEX(resources!F:F,MATCH(B598,resources!B:B,0))</f>
        <v>physical</v>
      </c>
      <c r="W598" s="110">
        <f t="shared" si="138"/>
        <v>1</v>
      </c>
      <c r="X598" s="110">
        <f t="shared" si="139"/>
        <v>0</v>
      </c>
      <c r="Y598" s="110" t="str">
        <f t="shared" si="140"/>
        <v>BRDSLD_2_SHILO1_energy_PCE70003_CONFIDENTIAL</v>
      </c>
      <c r="Z598" s="110">
        <f>IF(COUNTIFS($Y$2:Y598,Y598)=1,1,0)</f>
        <v>0</v>
      </c>
      <c r="AA598" s="110">
        <f>SUM($Z$2:Z598)*Z598</f>
        <v>0</v>
      </c>
      <c r="AB598" s="110">
        <f>COUNTIFS(resources!B:B,B598)</f>
        <v>1</v>
      </c>
      <c r="AC598" s="110">
        <f t="shared" si="141"/>
        <v>1</v>
      </c>
      <c r="AD598" s="110">
        <f t="shared" si="142"/>
        <v>1</v>
      </c>
      <c r="AE598" s="110">
        <f t="shared" si="143"/>
        <v>0</v>
      </c>
      <c r="AF598" s="110">
        <f t="shared" si="144"/>
        <v>1</v>
      </c>
      <c r="AG598" s="110">
        <f t="shared" si="145"/>
        <v>0</v>
      </c>
      <c r="AH598" s="110">
        <f t="shared" si="146"/>
        <v>0</v>
      </c>
      <c r="AI598" s="110">
        <f t="shared" si="147"/>
        <v>1</v>
      </c>
      <c r="AJ598" s="100">
        <f>ROW()</f>
        <v>598</v>
      </c>
      <c r="AK598" s="100" t="e">
        <f>INDEX('BadRows RECART'!$C$2:$C$1207,MATCH(monthly_gwh_mw!AJ598,'BadRows RECART'!$D$2:$D$1207,0))</f>
        <v>#N/A</v>
      </c>
    </row>
    <row r="599" spans="1:37" ht="20">
      <c r="A599" s="106" t="s">
        <v>3907</v>
      </c>
      <c r="B599" s="106" t="s">
        <v>3679</v>
      </c>
      <c r="C599" s="106" t="s">
        <v>6302</v>
      </c>
      <c r="D599" s="168">
        <v>2023</v>
      </c>
      <c r="E599" s="168">
        <v>6</v>
      </c>
      <c r="F599" s="199">
        <v>57.422699999999999</v>
      </c>
      <c r="G599" s="212" t="s">
        <v>6314</v>
      </c>
      <c r="H599" s="212" t="s">
        <v>6314</v>
      </c>
      <c r="I599" s="106" t="s">
        <v>556</v>
      </c>
      <c r="K599" s="83" t="s">
        <v>6314</v>
      </c>
      <c r="L599" s="83" t="s">
        <v>6314</v>
      </c>
      <c r="M599" s="45" t="str">
        <f>IF(
ISNA(INDEX(resources!E:E,MATCH(B599,resources!B:B,0))),"fillme",
INDEX(resources!E:E,MATCH(B599,resources!B:B,0)))</f>
        <v>CAISO_Wind</v>
      </c>
      <c r="N599" s="45">
        <f>IF(
ISNA(INDEX(resources!J:J,MATCH(B599,resources!B:B,0))),"fillme",
INDEX(resources!J:J,MATCH(B599,resources!B:B,0)))</f>
        <v>1</v>
      </c>
      <c r="O599" s="83" t="str">
        <f>IFERROR(INDEX(resources!K:K,MATCH(B599,resources!B:B,0)),"fillme")</f>
        <v>wind_low_cf</v>
      </c>
      <c r="P599" s="89" t="str">
        <f t="shared" si="135"/>
        <v>wind_low_cf_2023_6</v>
      </c>
      <c r="Q599" s="87">
        <f>INDEX(elcc!G:G,MATCH(P599,elcc!D:D,0))</f>
        <v>0.33</v>
      </c>
      <c r="R599" s="89">
        <f t="shared" si="136"/>
        <v>1</v>
      </c>
      <c r="S599" s="89" t="s">
        <v>6314</v>
      </c>
      <c r="T599" s="89" t="s">
        <v>6314</v>
      </c>
      <c r="U599" s="90" t="str">
        <f t="shared" si="137"/>
        <v>ok</v>
      </c>
      <c r="V599" s="63" t="str">
        <f>INDEX(resources!F:F,MATCH(B599,resources!B:B,0))</f>
        <v>physical</v>
      </c>
      <c r="W599" s="110">
        <f t="shared" si="138"/>
        <v>1</v>
      </c>
      <c r="X599" s="110">
        <f t="shared" si="139"/>
        <v>0</v>
      </c>
      <c r="Y599" s="110" t="str">
        <f t="shared" si="140"/>
        <v>BRDSLD_2_SHILO1_energy_PCE70003_CONFIDENTIAL</v>
      </c>
      <c r="Z599" s="110">
        <f>IF(COUNTIFS($Y$2:Y599,Y599)=1,1,0)</f>
        <v>0</v>
      </c>
      <c r="AA599" s="110">
        <f>SUM($Z$2:Z599)*Z599</f>
        <v>0</v>
      </c>
      <c r="AB599" s="110">
        <f>COUNTIFS(resources!B:B,B599)</f>
        <v>1</v>
      </c>
      <c r="AC599" s="110">
        <f t="shared" si="141"/>
        <v>1</v>
      </c>
      <c r="AD599" s="110">
        <f t="shared" si="142"/>
        <v>1</v>
      </c>
      <c r="AE599" s="110">
        <f t="shared" si="143"/>
        <v>0</v>
      </c>
      <c r="AF599" s="110">
        <f t="shared" si="144"/>
        <v>1</v>
      </c>
      <c r="AG599" s="110">
        <f t="shared" si="145"/>
        <v>0</v>
      </c>
      <c r="AH599" s="110">
        <f t="shared" si="146"/>
        <v>0</v>
      </c>
      <c r="AI599" s="110">
        <f t="shared" si="147"/>
        <v>1</v>
      </c>
      <c r="AJ599" s="100">
        <f>ROW()</f>
        <v>599</v>
      </c>
      <c r="AK599" s="100" t="e">
        <f>INDEX('BadRows RECART'!$C$2:$C$1207,MATCH(monthly_gwh_mw!AJ599,'BadRows RECART'!$D$2:$D$1207,0))</f>
        <v>#N/A</v>
      </c>
    </row>
    <row r="600" spans="1:37" ht="20">
      <c r="A600" s="106" t="s">
        <v>3907</v>
      </c>
      <c r="B600" s="106" t="s">
        <v>3679</v>
      </c>
      <c r="C600" s="106" t="s">
        <v>6302</v>
      </c>
      <c r="D600" s="168">
        <v>2023</v>
      </c>
      <c r="E600" s="168">
        <v>7</v>
      </c>
      <c r="F600" s="199">
        <v>68.82974999999999</v>
      </c>
      <c r="G600" s="212" t="s">
        <v>6314</v>
      </c>
      <c r="H600" s="212" t="s">
        <v>6314</v>
      </c>
      <c r="I600" s="106" t="s">
        <v>556</v>
      </c>
      <c r="K600" s="83" t="s">
        <v>6314</v>
      </c>
      <c r="L600" s="83" t="s">
        <v>6314</v>
      </c>
      <c r="M600" s="45" t="str">
        <f>IF(
ISNA(INDEX(resources!E:E,MATCH(B600,resources!B:B,0))),"fillme",
INDEX(resources!E:E,MATCH(B600,resources!B:B,0)))</f>
        <v>CAISO_Wind</v>
      </c>
      <c r="N600" s="45">
        <f>IF(
ISNA(INDEX(resources!J:J,MATCH(B600,resources!B:B,0))),"fillme",
INDEX(resources!J:J,MATCH(B600,resources!B:B,0)))</f>
        <v>1</v>
      </c>
      <c r="O600" s="83" t="str">
        <f>IFERROR(INDEX(resources!K:K,MATCH(B600,resources!B:B,0)),"fillme")</f>
        <v>wind_low_cf</v>
      </c>
      <c r="P600" s="89" t="str">
        <f t="shared" si="135"/>
        <v>wind_low_cf_2023_7</v>
      </c>
      <c r="Q600" s="87">
        <f>INDEX(elcc!G:G,MATCH(P600,elcc!D:D,0))</f>
        <v>0.23</v>
      </c>
      <c r="R600" s="89">
        <f t="shared" si="136"/>
        <v>1</v>
      </c>
      <c r="S600" s="89" t="s">
        <v>6314</v>
      </c>
      <c r="T600" s="89" t="s">
        <v>6314</v>
      </c>
      <c r="U600" s="90" t="str">
        <f t="shared" si="137"/>
        <v>ok</v>
      </c>
      <c r="V600" s="63" t="str">
        <f>INDEX(resources!F:F,MATCH(B600,resources!B:B,0))</f>
        <v>physical</v>
      </c>
      <c r="W600" s="110">
        <f t="shared" si="138"/>
        <v>1</v>
      </c>
      <c r="X600" s="110">
        <f t="shared" si="139"/>
        <v>0</v>
      </c>
      <c r="Y600" s="110" t="str">
        <f t="shared" si="140"/>
        <v>BRDSLD_2_SHILO1_energy_PCE70003_CONFIDENTIAL</v>
      </c>
      <c r="Z600" s="110">
        <f>IF(COUNTIFS($Y$2:Y600,Y600)=1,1,0)</f>
        <v>0</v>
      </c>
      <c r="AA600" s="110">
        <f>SUM($Z$2:Z600)*Z600</f>
        <v>0</v>
      </c>
      <c r="AB600" s="110">
        <f>COUNTIFS(resources!B:B,B600)</f>
        <v>1</v>
      </c>
      <c r="AC600" s="110">
        <f t="shared" si="141"/>
        <v>1</v>
      </c>
      <c r="AD600" s="110">
        <f t="shared" si="142"/>
        <v>1</v>
      </c>
      <c r="AE600" s="110">
        <f t="shared" si="143"/>
        <v>0</v>
      </c>
      <c r="AF600" s="110">
        <f t="shared" si="144"/>
        <v>1</v>
      </c>
      <c r="AG600" s="110">
        <f t="shared" si="145"/>
        <v>0</v>
      </c>
      <c r="AH600" s="110">
        <f t="shared" si="146"/>
        <v>0</v>
      </c>
      <c r="AI600" s="110">
        <f t="shared" si="147"/>
        <v>1</v>
      </c>
      <c r="AJ600" s="100">
        <f>ROW()</f>
        <v>600</v>
      </c>
      <c r="AK600" s="100" t="e">
        <f>INDEX('BadRows RECART'!$C$2:$C$1207,MATCH(monthly_gwh_mw!AJ600,'BadRows RECART'!$D$2:$D$1207,0))</f>
        <v>#N/A</v>
      </c>
    </row>
    <row r="601" spans="1:37" ht="20">
      <c r="A601" s="106" t="s">
        <v>3907</v>
      </c>
      <c r="B601" s="106" t="s">
        <v>3679</v>
      </c>
      <c r="C601" s="106" t="s">
        <v>6302</v>
      </c>
      <c r="D601" s="168">
        <v>2023</v>
      </c>
      <c r="E601" s="168">
        <v>8</v>
      </c>
      <c r="F601" s="199">
        <v>60.545699999999954</v>
      </c>
      <c r="G601" s="212" t="s">
        <v>6314</v>
      </c>
      <c r="H601" s="212" t="s">
        <v>6314</v>
      </c>
      <c r="I601" s="106" t="s">
        <v>556</v>
      </c>
      <c r="K601" s="83" t="s">
        <v>6314</v>
      </c>
      <c r="L601" s="83" t="s">
        <v>6314</v>
      </c>
      <c r="M601" s="45" t="str">
        <f>IF(
ISNA(INDEX(resources!E:E,MATCH(B601,resources!B:B,0))),"fillme",
INDEX(resources!E:E,MATCH(B601,resources!B:B,0)))</f>
        <v>CAISO_Wind</v>
      </c>
      <c r="N601" s="45">
        <f>IF(
ISNA(INDEX(resources!J:J,MATCH(B601,resources!B:B,0))),"fillme",
INDEX(resources!J:J,MATCH(B601,resources!B:B,0)))</f>
        <v>1</v>
      </c>
      <c r="O601" s="83" t="str">
        <f>IFERROR(INDEX(resources!K:K,MATCH(B601,resources!B:B,0)),"fillme")</f>
        <v>wind_low_cf</v>
      </c>
      <c r="P601" s="89" t="str">
        <f t="shared" si="135"/>
        <v>wind_low_cf_2023_8</v>
      </c>
      <c r="Q601" s="87">
        <f>INDEX(elcc!G:G,MATCH(P601,elcc!D:D,0))</f>
        <v>0.21</v>
      </c>
      <c r="R601" s="89">
        <f t="shared" si="136"/>
        <v>1</v>
      </c>
      <c r="S601" s="89" t="s">
        <v>6314</v>
      </c>
      <c r="T601" s="89" t="s">
        <v>6314</v>
      </c>
      <c r="U601" s="90" t="str">
        <f t="shared" si="137"/>
        <v>ok</v>
      </c>
      <c r="V601" s="63" t="str">
        <f>INDEX(resources!F:F,MATCH(B601,resources!B:B,0))</f>
        <v>physical</v>
      </c>
      <c r="W601" s="110">
        <f t="shared" si="138"/>
        <v>1</v>
      </c>
      <c r="X601" s="110">
        <f t="shared" si="139"/>
        <v>0</v>
      </c>
      <c r="Y601" s="110" t="str">
        <f t="shared" si="140"/>
        <v>BRDSLD_2_SHILO1_energy_PCE70003_CONFIDENTIAL</v>
      </c>
      <c r="Z601" s="110">
        <f>IF(COUNTIFS($Y$2:Y601,Y601)=1,1,0)</f>
        <v>0</v>
      </c>
      <c r="AA601" s="110">
        <f>SUM($Z$2:Z601)*Z601</f>
        <v>0</v>
      </c>
      <c r="AB601" s="110">
        <f>COUNTIFS(resources!B:B,B601)</f>
        <v>1</v>
      </c>
      <c r="AC601" s="110">
        <f t="shared" si="141"/>
        <v>1</v>
      </c>
      <c r="AD601" s="110">
        <f t="shared" si="142"/>
        <v>1</v>
      </c>
      <c r="AE601" s="110">
        <f t="shared" si="143"/>
        <v>0</v>
      </c>
      <c r="AF601" s="110">
        <f t="shared" si="144"/>
        <v>1</v>
      </c>
      <c r="AG601" s="110">
        <f t="shared" si="145"/>
        <v>0</v>
      </c>
      <c r="AH601" s="110">
        <f t="shared" si="146"/>
        <v>0</v>
      </c>
      <c r="AI601" s="110">
        <f t="shared" si="147"/>
        <v>1</v>
      </c>
      <c r="AJ601" s="100">
        <f>ROW()</f>
        <v>601</v>
      </c>
      <c r="AK601" s="100" t="e">
        <f>INDEX('BadRows RECART'!$C$2:$C$1207,MATCH(monthly_gwh_mw!AJ601,'BadRows RECART'!$D$2:$D$1207,0))</f>
        <v>#N/A</v>
      </c>
    </row>
    <row r="602" spans="1:37" ht="20">
      <c r="A602" s="106" t="s">
        <v>3907</v>
      </c>
      <c r="B602" s="106" t="s">
        <v>3679</v>
      </c>
      <c r="C602" s="106" t="s">
        <v>6302</v>
      </c>
      <c r="D602" s="168">
        <v>2023</v>
      </c>
      <c r="E602" s="168">
        <v>9</v>
      </c>
      <c r="F602" s="199">
        <v>32.880600000000037</v>
      </c>
      <c r="G602" s="212" t="s">
        <v>6314</v>
      </c>
      <c r="H602" s="212" t="s">
        <v>6314</v>
      </c>
      <c r="I602" s="106" t="s">
        <v>556</v>
      </c>
      <c r="K602" s="83" t="s">
        <v>6314</v>
      </c>
      <c r="L602" s="83" t="s">
        <v>6314</v>
      </c>
      <c r="M602" s="45" t="str">
        <f>IF(
ISNA(INDEX(resources!E:E,MATCH(B602,resources!B:B,0))),"fillme",
INDEX(resources!E:E,MATCH(B602,resources!B:B,0)))</f>
        <v>CAISO_Wind</v>
      </c>
      <c r="N602" s="45">
        <f>IF(
ISNA(INDEX(resources!J:J,MATCH(B602,resources!B:B,0))),"fillme",
INDEX(resources!J:J,MATCH(B602,resources!B:B,0)))</f>
        <v>1</v>
      </c>
      <c r="O602" s="83" t="str">
        <f>IFERROR(INDEX(resources!K:K,MATCH(B602,resources!B:B,0)),"fillme")</f>
        <v>wind_low_cf</v>
      </c>
      <c r="P602" s="89" t="str">
        <f t="shared" si="135"/>
        <v>wind_low_cf_2023_9</v>
      </c>
      <c r="Q602" s="87">
        <f>INDEX(elcc!G:G,MATCH(P602,elcc!D:D,0))</f>
        <v>0.15</v>
      </c>
      <c r="R602" s="89">
        <f t="shared" si="136"/>
        <v>1</v>
      </c>
      <c r="S602" s="89" t="s">
        <v>6314</v>
      </c>
      <c r="T602" s="89" t="s">
        <v>6314</v>
      </c>
      <c r="U602" s="90" t="str">
        <f t="shared" si="137"/>
        <v>ok</v>
      </c>
      <c r="V602" s="63" t="str">
        <f>INDEX(resources!F:F,MATCH(B602,resources!B:B,0))</f>
        <v>physical</v>
      </c>
      <c r="W602" s="110">
        <f t="shared" si="138"/>
        <v>1</v>
      </c>
      <c r="X602" s="110">
        <f t="shared" si="139"/>
        <v>0</v>
      </c>
      <c r="Y602" s="110" t="str">
        <f t="shared" si="140"/>
        <v>BRDSLD_2_SHILO1_energy_PCE70003_CONFIDENTIAL</v>
      </c>
      <c r="Z602" s="110">
        <f>IF(COUNTIFS($Y$2:Y602,Y602)=1,1,0)</f>
        <v>0</v>
      </c>
      <c r="AA602" s="110">
        <f>SUM($Z$2:Z602)*Z602</f>
        <v>0</v>
      </c>
      <c r="AB602" s="110">
        <f>COUNTIFS(resources!B:B,B602)</f>
        <v>1</v>
      </c>
      <c r="AC602" s="110">
        <f t="shared" si="141"/>
        <v>1</v>
      </c>
      <c r="AD602" s="110">
        <f t="shared" si="142"/>
        <v>1</v>
      </c>
      <c r="AE602" s="110">
        <f t="shared" si="143"/>
        <v>0</v>
      </c>
      <c r="AF602" s="110">
        <f t="shared" si="144"/>
        <v>1</v>
      </c>
      <c r="AG602" s="110">
        <f t="shared" si="145"/>
        <v>0</v>
      </c>
      <c r="AH602" s="110">
        <f t="shared" si="146"/>
        <v>0</v>
      </c>
      <c r="AI602" s="110">
        <f t="shared" si="147"/>
        <v>1</v>
      </c>
      <c r="AJ602" s="100">
        <f>ROW()</f>
        <v>602</v>
      </c>
      <c r="AK602" s="100" t="e">
        <f>INDEX('BadRows RECART'!$C$2:$C$1207,MATCH(monthly_gwh_mw!AJ602,'BadRows RECART'!$D$2:$D$1207,0))</f>
        <v>#N/A</v>
      </c>
    </row>
    <row r="603" spans="1:37" ht="20">
      <c r="A603" s="106" t="s">
        <v>3907</v>
      </c>
      <c r="B603" s="106" t="s">
        <v>3679</v>
      </c>
      <c r="C603" s="106" t="s">
        <v>6302</v>
      </c>
      <c r="D603" s="168">
        <v>2023</v>
      </c>
      <c r="E603" s="168">
        <v>10</v>
      </c>
      <c r="F603" s="199">
        <v>20.513249999999992</v>
      </c>
      <c r="G603" s="212" t="s">
        <v>6314</v>
      </c>
      <c r="H603" s="212" t="s">
        <v>6314</v>
      </c>
      <c r="I603" s="106" t="s">
        <v>556</v>
      </c>
      <c r="K603" s="83" t="s">
        <v>6314</v>
      </c>
      <c r="L603" s="83" t="s">
        <v>6314</v>
      </c>
      <c r="M603" s="45" t="str">
        <f>IF(
ISNA(INDEX(resources!E:E,MATCH(B603,resources!B:B,0))),"fillme",
INDEX(resources!E:E,MATCH(B603,resources!B:B,0)))</f>
        <v>CAISO_Wind</v>
      </c>
      <c r="N603" s="45">
        <f>IF(
ISNA(INDEX(resources!J:J,MATCH(B603,resources!B:B,0))),"fillme",
INDEX(resources!J:J,MATCH(B603,resources!B:B,0)))</f>
        <v>1</v>
      </c>
      <c r="O603" s="83" t="str">
        <f>IFERROR(INDEX(resources!K:K,MATCH(B603,resources!B:B,0)),"fillme")</f>
        <v>wind_low_cf</v>
      </c>
      <c r="P603" s="89" t="str">
        <f t="shared" si="135"/>
        <v>wind_low_cf_2023_10</v>
      </c>
      <c r="Q603" s="87">
        <f>INDEX(elcc!G:G,MATCH(P603,elcc!D:D,0))</f>
        <v>0.08</v>
      </c>
      <c r="R603" s="89">
        <f t="shared" si="136"/>
        <v>1</v>
      </c>
      <c r="S603" s="89" t="s">
        <v>6314</v>
      </c>
      <c r="T603" s="89" t="s">
        <v>6314</v>
      </c>
      <c r="U603" s="90" t="str">
        <f t="shared" si="137"/>
        <v>ok</v>
      </c>
      <c r="V603" s="63" t="str">
        <f>INDEX(resources!F:F,MATCH(B603,resources!B:B,0))</f>
        <v>physical</v>
      </c>
      <c r="W603" s="110">
        <f t="shared" si="138"/>
        <v>1</v>
      </c>
      <c r="X603" s="110">
        <f t="shared" si="139"/>
        <v>0</v>
      </c>
      <c r="Y603" s="110" t="str">
        <f t="shared" si="140"/>
        <v>BRDSLD_2_SHILO1_energy_PCE70003_CONFIDENTIAL</v>
      </c>
      <c r="Z603" s="110">
        <f>IF(COUNTIFS($Y$2:Y603,Y603)=1,1,0)</f>
        <v>0</v>
      </c>
      <c r="AA603" s="110">
        <f>SUM($Z$2:Z603)*Z603</f>
        <v>0</v>
      </c>
      <c r="AB603" s="110">
        <f>COUNTIFS(resources!B:B,B603)</f>
        <v>1</v>
      </c>
      <c r="AC603" s="110">
        <f t="shared" si="141"/>
        <v>1</v>
      </c>
      <c r="AD603" s="110">
        <f t="shared" si="142"/>
        <v>1</v>
      </c>
      <c r="AE603" s="110">
        <f t="shared" si="143"/>
        <v>0</v>
      </c>
      <c r="AF603" s="110">
        <f t="shared" si="144"/>
        <v>1</v>
      </c>
      <c r="AG603" s="110">
        <f t="shared" si="145"/>
        <v>0</v>
      </c>
      <c r="AH603" s="110">
        <f t="shared" si="146"/>
        <v>0</v>
      </c>
      <c r="AI603" s="110">
        <f t="shared" si="147"/>
        <v>1</v>
      </c>
      <c r="AJ603" s="100">
        <f>ROW()</f>
        <v>603</v>
      </c>
      <c r="AK603" s="100" t="e">
        <f>INDEX('BadRows RECART'!$C$2:$C$1207,MATCH(monthly_gwh_mw!AJ603,'BadRows RECART'!$D$2:$D$1207,0))</f>
        <v>#N/A</v>
      </c>
    </row>
    <row r="604" spans="1:37" ht="20">
      <c r="A604" s="106" t="s">
        <v>3907</v>
      </c>
      <c r="B604" s="106" t="s">
        <v>3679</v>
      </c>
      <c r="C604" s="106" t="s">
        <v>6302</v>
      </c>
      <c r="D604" s="168">
        <v>2023</v>
      </c>
      <c r="E604" s="168">
        <v>11</v>
      </c>
      <c r="F604" s="199">
        <v>16.902300000000011</v>
      </c>
      <c r="G604" s="212" t="s">
        <v>6314</v>
      </c>
      <c r="H604" s="212" t="s">
        <v>6314</v>
      </c>
      <c r="I604" s="106" t="s">
        <v>556</v>
      </c>
      <c r="K604" s="83" t="s">
        <v>6314</v>
      </c>
      <c r="L604" s="83" t="s">
        <v>6314</v>
      </c>
      <c r="M604" s="45" t="str">
        <f>IF(
ISNA(INDEX(resources!E:E,MATCH(B604,resources!B:B,0))),"fillme",
INDEX(resources!E:E,MATCH(B604,resources!B:B,0)))</f>
        <v>CAISO_Wind</v>
      </c>
      <c r="N604" s="45">
        <f>IF(
ISNA(INDEX(resources!J:J,MATCH(B604,resources!B:B,0))),"fillme",
INDEX(resources!J:J,MATCH(B604,resources!B:B,0)))</f>
        <v>1</v>
      </c>
      <c r="O604" s="83" t="str">
        <f>IFERROR(INDEX(resources!K:K,MATCH(B604,resources!B:B,0)),"fillme")</f>
        <v>wind_low_cf</v>
      </c>
      <c r="P604" s="89" t="str">
        <f t="shared" si="135"/>
        <v>wind_low_cf_2023_11</v>
      </c>
      <c r="Q604" s="87">
        <f>INDEX(elcc!G:G,MATCH(P604,elcc!D:D,0))</f>
        <v>0.12</v>
      </c>
      <c r="R604" s="89">
        <f t="shared" si="136"/>
        <v>1</v>
      </c>
      <c r="S604" s="89" t="s">
        <v>6314</v>
      </c>
      <c r="T604" s="89" t="s">
        <v>6314</v>
      </c>
      <c r="U604" s="90" t="str">
        <f t="shared" si="137"/>
        <v>ok</v>
      </c>
      <c r="V604" s="63" t="str">
        <f>INDEX(resources!F:F,MATCH(B604,resources!B:B,0))</f>
        <v>physical</v>
      </c>
      <c r="W604" s="110">
        <f t="shared" si="138"/>
        <v>1</v>
      </c>
      <c r="X604" s="110">
        <f t="shared" si="139"/>
        <v>0</v>
      </c>
      <c r="Y604" s="110" t="str">
        <f t="shared" si="140"/>
        <v>BRDSLD_2_SHILO1_energy_PCE70003_CONFIDENTIAL</v>
      </c>
      <c r="Z604" s="110">
        <f>IF(COUNTIFS($Y$2:Y604,Y604)=1,1,0)</f>
        <v>0</v>
      </c>
      <c r="AA604" s="110">
        <f>SUM($Z$2:Z604)*Z604</f>
        <v>0</v>
      </c>
      <c r="AB604" s="110">
        <f>COUNTIFS(resources!B:B,B604)</f>
        <v>1</v>
      </c>
      <c r="AC604" s="110">
        <f t="shared" si="141"/>
        <v>1</v>
      </c>
      <c r="AD604" s="110">
        <f t="shared" si="142"/>
        <v>1</v>
      </c>
      <c r="AE604" s="110">
        <f t="shared" si="143"/>
        <v>0</v>
      </c>
      <c r="AF604" s="110">
        <f t="shared" si="144"/>
        <v>1</v>
      </c>
      <c r="AG604" s="110">
        <f t="shared" si="145"/>
        <v>0</v>
      </c>
      <c r="AH604" s="110">
        <f t="shared" si="146"/>
        <v>0</v>
      </c>
      <c r="AI604" s="110">
        <f t="shared" si="147"/>
        <v>1</v>
      </c>
      <c r="AJ604" s="100">
        <f>ROW()</f>
        <v>604</v>
      </c>
      <c r="AK604" s="100" t="e">
        <f>INDEX('BadRows RECART'!$C$2:$C$1207,MATCH(monthly_gwh_mw!AJ604,'BadRows RECART'!$D$2:$D$1207,0))</f>
        <v>#N/A</v>
      </c>
    </row>
    <row r="605" spans="1:37" ht="20">
      <c r="A605" s="106" t="s">
        <v>3907</v>
      </c>
      <c r="B605" s="106" t="s">
        <v>3679</v>
      </c>
      <c r="C605" s="106" t="s">
        <v>6302</v>
      </c>
      <c r="D605" s="168">
        <v>2023</v>
      </c>
      <c r="E605" s="168">
        <v>12</v>
      </c>
      <c r="F605" s="199">
        <v>18.569849999999999</v>
      </c>
      <c r="G605" s="212" t="s">
        <v>6314</v>
      </c>
      <c r="H605" s="212" t="s">
        <v>6314</v>
      </c>
      <c r="I605" s="106" t="s">
        <v>556</v>
      </c>
      <c r="K605" s="83" t="s">
        <v>6314</v>
      </c>
      <c r="L605" s="83" t="s">
        <v>6314</v>
      </c>
      <c r="M605" s="45" t="str">
        <f>IF(
ISNA(INDEX(resources!E:E,MATCH(B605,resources!B:B,0))),"fillme",
INDEX(resources!E:E,MATCH(B605,resources!B:B,0)))</f>
        <v>CAISO_Wind</v>
      </c>
      <c r="N605" s="45">
        <f>IF(
ISNA(INDEX(resources!J:J,MATCH(B605,resources!B:B,0))),"fillme",
INDEX(resources!J:J,MATCH(B605,resources!B:B,0)))</f>
        <v>1</v>
      </c>
      <c r="O605" s="83" t="str">
        <f>IFERROR(INDEX(resources!K:K,MATCH(B605,resources!B:B,0)),"fillme")</f>
        <v>wind_low_cf</v>
      </c>
      <c r="P605" s="89" t="str">
        <f t="shared" si="135"/>
        <v>wind_low_cf_2023_12</v>
      </c>
      <c r="Q605" s="87">
        <f>INDEX(elcc!G:G,MATCH(P605,elcc!D:D,0))</f>
        <v>0.13</v>
      </c>
      <c r="R605" s="89">
        <f t="shared" si="136"/>
        <v>1</v>
      </c>
      <c r="S605" s="89" t="s">
        <v>6314</v>
      </c>
      <c r="T605" s="89" t="s">
        <v>6314</v>
      </c>
      <c r="U605" s="90" t="str">
        <f t="shared" si="137"/>
        <v>ok</v>
      </c>
      <c r="V605" s="63" t="str">
        <f>INDEX(resources!F:F,MATCH(B605,resources!B:B,0))</f>
        <v>physical</v>
      </c>
      <c r="W605" s="110">
        <f t="shared" si="138"/>
        <v>1</v>
      </c>
      <c r="X605" s="110">
        <f t="shared" si="139"/>
        <v>0</v>
      </c>
      <c r="Y605" s="110" t="str">
        <f t="shared" si="140"/>
        <v>BRDSLD_2_SHILO1_energy_PCE70003_CONFIDENTIAL</v>
      </c>
      <c r="Z605" s="110">
        <f>IF(COUNTIFS($Y$2:Y605,Y605)=1,1,0)</f>
        <v>0</v>
      </c>
      <c r="AA605" s="110">
        <f>SUM($Z$2:Z605)*Z605</f>
        <v>0</v>
      </c>
      <c r="AB605" s="110">
        <f>COUNTIFS(resources!B:B,B605)</f>
        <v>1</v>
      </c>
      <c r="AC605" s="110">
        <f t="shared" si="141"/>
        <v>1</v>
      </c>
      <c r="AD605" s="110">
        <f t="shared" si="142"/>
        <v>1</v>
      </c>
      <c r="AE605" s="110">
        <f t="shared" si="143"/>
        <v>0</v>
      </c>
      <c r="AF605" s="110">
        <f t="shared" si="144"/>
        <v>1</v>
      </c>
      <c r="AG605" s="110">
        <f t="shared" si="145"/>
        <v>0</v>
      </c>
      <c r="AH605" s="110">
        <f t="shared" si="146"/>
        <v>0</v>
      </c>
      <c r="AI605" s="110">
        <f t="shared" si="147"/>
        <v>1</v>
      </c>
      <c r="AJ605" s="100">
        <f>ROW()</f>
        <v>605</v>
      </c>
      <c r="AK605" s="100" t="e">
        <f>INDEX('BadRows RECART'!$C$2:$C$1207,MATCH(monthly_gwh_mw!AJ605,'BadRows RECART'!$D$2:$D$1207,0))</f>
        <v>#N/A</v>
      </c>
    </row>
    <row r="606" spans="1:37" ht="20">
      <c r="A606" s="106" t="s">
        <v>3907</v>
      </c>
      <c r="B606" s="106" t="s">
        <v>3764</v>
      </c>
      <c r="C606" s="106" t="s">
        <v>6303</v>
      </c>
      <c r="D606" s="168">
        <v>2020</v>
      </c>
      <c r="E606" s="168">
        <v>1</v>
      </c>
      <c r="F606" s="199">
        <v>0.59252184999999991</v>
      </c>
      <c r="G606" s="212" t="s">
        <v>6314</v>
      </c>
      <c r="H606" s="212" t="s">
        <v>6314</v>
      </c>
      <c r="I606" s="106" t="s">
        <v>556</v>
      </c>
      <c r="K606" s="83" t="s">
        <v>6314</v>
      </c>
      <c r="L606" s="83" t="s">
        <v>6314</v>
      </c>
      <c r="M606" s="45" t="str">
        <f>IF(
ISNA(INDEX(resources!E:E,MATCH(B606,resources!B:B,0))),"fillme",
INDEX(resources!E:E,MATCH(B606,resources!B:B,0)))</f>
        <v>CAISO_Wind</v>
      </c>
      <c r="N606" s="45">
        <f>IF(
ISNA(INDEX(resources!J:J,MATCH(B606,resources!B:B,0))),"fillme",
INDEX(resources!J:J,MATCH(B606,resources!B:B,0)))</f>
        <v>1</v>
      </c>
      <c r="O606" s="83" t="str">
        <f>IFERROR(INDEX(resources!K:K,MATCH(B606,resources!B:B,0)),"fillme")</f>
        <v>wind_low_cf</v>
      </c>
      <c r="P606" s="89" t="str">
        <f t="shared" si="135"/>
        <v>wind_low_cf_2020_1</v>
      </c>
      <c r="Q606" s="87">
        <f>INDEX(elcc!G:G,MATCH(P606,elcc!D:D,0))</f>
        <v>0.14000000000000001</v>
      </c>
      <c r="R606" s="89">
        <f t="shared" si="136"/>
        <v>1</v>
      </c>
      <c r="S606" s="89" t="s">
        <v>6314</v>
      </c>
      <c r="T606" s="89" t="s">
        <v>6314</v>
      </c>
      <c r="U606" s="90" t="str">
        <f t="shared" si="137"/>
        <v>ok</v>
      </c>
      <c r="V606" s="63" t="str">
        <f>INDEX(resources!F:F,MATCH(B606,resources!B:B,0))</f>
        <v>physical</v>
      </c>
      <c r="W606" s="110">
        <f t="shared" si="138"/>
        <v>1</v>
      </c>
      <c r="X606" s="110">
        <f t="shared" si="139"/>
        <v>0</v>
      </c>
      <c r="Y606" s="110" t="str">
        <f t="shared" si="140"/>
        <v>INTTRB_6_UNIT_energy_PCE70004_CONFIDENTIAL</v>
      </c>
      <c r="Z606" s="110">
        <f>IF(COUNTIFS($Y$2:Y606,Y606)=1,1,0)</f>
        <v>1</v>
      </c>
      <c r="AA606" s="110">
        <f>SUM($Z$2:Z606)*Z606</f>
        <v>7</v>
      </c>
      <c r="AB606" s="110">
        <f>COUNTIFS(resources!B:B,B606)</f>
        <v>1</v>
      </c>
      <c r="AC606" s="110">
        <f t="shared" si="141"/>
        <v>1</v>
      </c>
      <c r="AD606" s="110">
        <f t="shared" si="142"/>
        <v>1</v>
      </c>
      <c r="AE606" s="110">
        <f t="shared" si="143"/>
        <v>0</v>
      </c>
      <c r="AF606" s="110">
        <f t="shared" si="144"/>
        <v>1</v>
      </c>
      <c r="AG606" s="110">
        <f t="shared" si="145"/>
        <v>0</v>
      </c>
      <c r="AH606" s="110">
        <f t="shared" si="146"/>
        <v>0</v>
      </c>
      <c r="AI606" s="110">
        <f t="shared" si="147"/>
        <v>1</v>
      </c>
      <c r="AJ606" s="100">
        <f>ROW()</f>
        <v>606</v>
      </c>
      <c r="AK606" s="100" t="e">
        <f>INDEX('BadRows RECART'!$C$2:$C$1207,MATCH(monthly_gwh_mw!AJ606,'BadRows RECART'!$D$2:$D$1207,0))</f>
        <v>#N/A</v>
      </c>
    </row>
    <row r="607" spans="1:37" ht="20">
      <c r="A607" s="106" t="s">
        <v>3907</v>
      </c>
      <c r="B607" s="106" t="s">
        <v>3764</v>
      </c>
      <c r="C607" s="106" t="s">
        <v>6303</v>
      </c>
      <c r="D607" s="168">
        <v>2020</v>
      </c>
      <c r="E607" s="168">
        <v>2</v>
      </c>
      <c r="F607" s="199">
        <v>1.0217529800000007</v>
      </c>
      <c r="G607" s="212" t="s">
        <v>6314</v>
      </c>
      <c r="H607" s="212" t="s">
        <v>6314</v>
      </c>
      <c r="I607" s="106" t="s">
        <v>556</v>
      </c>
      <c r="K607" s="83" t="s">
        <v>6314</v>
      </c>
      <c r="L607" s="83" t="s">
        <v>6314</v>
      </c>
      <c r="M607" s="45" t="str">
        <f>IF(
ISNA(INDEX(resources!E:E,MATCH(B607,resources!B:B,0))),"fillme",
INDEX(resources!E:E,MATCH(B607,resources!B:B,0)))</f>
        <v>CAISO_Wind</v>
      </c>
      <c r="N607" s="45">
        <f>IF(
ISNA(INDEX(resources!J:J,MATCH(B607,resources!B:B,0))),"fillme",
INDEX(resources!J:J,MATCH(B607,resources!B:B,0)))</f>
        <v>1</v>
      </c>
      <c r="O607" s="83" t="str">
        <f>IFERROR(INDEX(resources!K:K,MATCH(B607,resources!B:B,0)),"fillme")</f>
        <v>wind_low_cf</v>
      </c>
      <c r="P607" s="89" t="str">
        <f t="shared" si="135"/>
        <v>wind_low_cf_2020_2</v>
      </c>
      <c r="Q607" s="87">
        <f>INDEX(elcc!G:G,MATCH(P607,elcc!D:D,0))</f>
        <v>0.12</v>
      </c>
      <c r="R607" s="89">
        <f t="shared" si="136"/>
        <v>1</v>
      </c>
      <c r="S607" s="89" t="s">
        <v>6314</v>
      </c>
      <c r="T607" s="89" t="s">
        <v>6314</v>
      </c>
      <c r="U607" s="90" t="str">
        <f t="shared" si="137"/>
        <v>ok</v>
      </c>
      <c r="V607" s="63" t="str">
        <f>INDEX(resources!F:F,MATCH(B607,resources!B:B,0))</f>
        <v>physical</v>
      </c>
      <c r="W607" s="110">
        <f t="shared" si="138"/>
        <v>1</v>
      </c>
      <c r="X607" s="110">
        <f t="shared" si="139"/>
        <v>0</v>
      </c>
      <c r="Y607" s="110" t="str">
        <f t="shared" si="140"/>
        <v>INTTRB_6_UNIT_energy_PCE70004_CONFIDENTIAL</v>
      </c>
      <c r="Z607" s="110">
        <f>IF(COUNTIFS($Y$2:Y607,Y607)=1,1,0)</f>
        <v>0</v>
      </c>
      <c r="AA607" s="110">
        <f>SUM($Z$2:Z607)*Z607</f>
        <v>0</v>
      </c>
      <c r="AB607" s="110">
        <f>COUNTIFS(resources!B:B,B607)</f>
        <v>1</v>
      </c>
      <c r="AC607" s="110">
        <f t="shared" si="141"/>
        <v>1</v>
      </c>
      <c r="AD607" s="110">
        <f t="shared" si="142"/>
        <v>1</v>
      </c>
      <c r="AE607" s="110">
        <f t="shared" si="143"/>
        <v>0</v>
      </c>
      <c r="AF607" s="110">
        <f t="shared" si="144"/>
        <v>1</v>
      </c>
      <c r="AG607" s="110">
        <f t="shared" si="145"/>
        <v>0</v>
      </c>
      <c r="AH607" s="110">
        <f t="shared" si="146"/>
        <v>0</v>
      </c>
      <c r="AI607" s="110">
        <f t="shared" si="147"/>
        <v>1</v>
      </c>
      <c r="AJ607" s="100">
        <f>ROW()</f>
        <v>607</v>
      </c>
      <c r="AK607" s="100" t="e">
        <f>INDEX('BadRows RECART'!$C$2:$C$1207,MATCH(monthly_gwh_mw!AJ607,'BadRows RECART'!$D$2:$D$1207,0))</f>
        <v>#N/A</v>
      </c>
    </row>
    <row r="608" spans="1:37" ht="20">
      <c r="A608" s="106" t="s">
        <v>3907</v>
      </c>
      <c r="B608" s="106" t="s">
        <v>3764</v>
      </c>
      <c r="C608" s="106" t="s">
        <v>6303</v>
      </c>
      <c r="D608" s="168">
        <v>2020</v>
      </c>
      <c r="E608" s="168">
        <v>3</v>
      </c>
      <c r="F608" s="199">
        <v>1.1902308020000012</v>
      </c>
      <c r="G608" s="212" t="s">
        <v>6314</v>
      </c>
      <c r="H608" s="212" t="s">
        <v>6314</v>
      </c>
      <c r="I608" s="106" t="s">
        <v>556</v>
      </c>
      <c r="K608" s="83" t="s">
        <v>6314</v>
      </c>
      <c r="L608" s="83" t="s">
        <v>6314</v>
      </c>
      <c r="M608" s="45" t="str">
        <f>IF(
ISNA(INDEX(resources!E:E,MATCH(B608,resources!B:B,0))),"fillme",
INDEX(resources!E:E,MATCH(B608,resources!B:B,0)))</f>
        <v>CAISO_Wind</v>
      </c>
      <c r="N608" s="45">
        <f>IF(
ISNA(INDEX(resources!J:J,MATCH(B608,resources!B:B,0))),"fillme",
INDEX(resources!J:J,MATCH(B608,resources!B:B,0)))</f>
        <v>1</v>
      </c>
      <c r="O608" s="83" t="str">
        <f>IFERROR(INDEX(resources!K:K,MATCH(B608,resources!B:B,0)),"fillme")</f>
        <v>wind_low_cf</v>
      </c>
      <c r="P608" s="89" t="str">
        <f t="shared" si="135"/>
        <v>wind_low_cf_2020_3</v>
      </c>
      <c r="Q608" s="87">
        <f>INDEX(elcc!G:G,MATCH(P608,elcc!D:D,0))</f>
        <v>0.28000000000000003</v>
      </c>
      <c r="R608" s="89">
        <f t="shared" si="136"/>
        <v>1</v>
      </c>
      <c r="S608" s="89" t="s">
        <v>6314</v>
      </c>
      <c r="T608" s="89" t="s">
        <v>6314</v>
      </c>
      <c r="U608" s="90" t="str">
        <f t="shared" si="137"/>
        <v>ok</v>
      </c>
      <c r="V608" s="63" t="str">
        <f>INDEX(resources!F:F,MATCH(B608,resources!B:B,0))</f>
        <v>physical</v>
      </c>
      <c r="W608" s="110">
        <f t="shared" si="138"/>
        <v>1</v>
      </c>
      <c r="X608" s="110">
        <f t="shared" si="139"/>
        <v>0</v>
      </c>
      <c r="Y608" s="110" t="str">
        <f t="shared" si="140"/>
        <v>INTTRB_6_UNIT_energy_PCE70004_CONFIDENTIAL</v>
      </c>
      <c r="Z608" s="110">
        <f>IF(COUNTIFS($Y$2:Y608,Y608)=1,1,0)</f>
        <v>0</v>
      </c>
      <c r="AA608" s="110">
        <f>SUM($Z$2:Z608)*Z608</f>
        <v>0</v>
      </c>
      <c r="AB608" s="110">
        <f>COUNTIFS(resources!B:B,B608)</f>
        <v>1</v>
      </c>
      <c r="AC608" s="110">
        <f t="shared" si="141"/>
        <v>1</v>
      </c>
      <c r="AD608" s="110">
        <f t="shared" si="142"/>
        <v>1</v>
      </c>
      <c r="AE608" s="110">
        <f t="shared" si="143"/>
        <v>0</v>
      </c>
      <c r="AF608" s="110">
        <f t="shared" si="144"/>
        <v>1</v>
      </c>
      <c r="AG608" s="110">
        <f t="shared" si="145"/>
        <v>0</v>
      </c>
      <c r="AH608" s="110">
        <f t="shared" si="146"/>
        <v>0</v>
      </c>
      <c r="AI608" s="110">
        <f t="shared" si="147"/>
        <v>1</v>
      </c>
      <c r="AJ608" s="100">
        <f>ROW()</f>
        <v>608</v>
      </c>
      <c r="AK608" s="100" t="e">
        <f>INDEX('BadRows RECART'!$C$2:$C$1207,MATCH(monthly_gwh_mw!AJ608,'BadRows RECART'!$D$2:$D$1207,0))</f>
        <v>#N/A</v>
      </c>
    </row>
    <row r="609" spans="1:37" ht="20">
      <c r="A609" s="106" t="s">
        <v>3907</v>
      </c>
      <c r="B609" s="106" t="s">
        <v>2265</v>
      </c>
      <c r="C609" s="106" t="s">
        <v>6304</v>
      </c>
      <c r="D609" s="168">
        <v>2020</v>
      </c>
      <c r="E609" s="168">
        <v>1</v>
      </c>
      <c r="F609" s="199">
        <v>20.538399999999999</v>
      </c>
      <c r="G609" s="212" t="s">
        <v>6314</v>
      </c>
      <c r="H609" s="212" t="s">
        <v>6314</v>
      </c>
      <c r="I609" s="106" t="s">
        <v>556</v>
      </c>
      <c r="K609" s="83" t="s">
        <v>6314</v>
      </c>
      <c r="L609" s="83" t="s">
        <v>6314</v>
      </c>
      <c r="M609" s="45" t="str">
        <f>IF(
ISNA(INDEX(resources!E:E,MATCH(B609,resources!B:B,0))),"fillme",
INDEX(resources!E:E,MATCH(B609,resources!B:B,0)))</f>
        <v>CAISO_Solar</v>
      </c>
      <c r="N609" s="45">
        <f>IF(
ISNA(INDEX(resources!J:J,MATCH(B609,resources!B:B,0))),"fillme",
INDEX(resources!J:J,MATCH(B609,resources!B:B,0)))</f>
        <v>1</v>
      </c>
      <c r="O609" s="83" t="str">
        <f>IFERROR(INDEX(resources!K:K,MATCH(B609,resources!B:B,0)),"fillme")</f>
        <v>solar</v>
      </c>
      <c r="P609" s="89" t="str">
        <f t="shared" si="135"/>
        <v>solar_2020_1</v>
      </c>
      <c r="Q609" s="87">
        <f>INDEX(elcc!G:G,MATCH(P609,elcc!D:D,0))</f>
        <v>0.04</v>
      </c>
      <c r="R609" s="89">
        <f t="shared" si="136"/>
        <v>1</v>
      </c>
      <c r="S609" s="89" t="s">
        <v>6314</v>
      </c>
      <c r="T609" s="89" t="s">
        <v>6314</v>
      </c>
      <c r="U609" s="90" t="str">
        <f t="shared" si="137"/>
        <v>ok</v>
      </c>
      <c r="V609" s="63" t="str">
        <f>INDEX(resources!F:F,MATCH(B609,resources!B:B,0))</f>
        <v>physical</v>
      </c>
      <c r="W609" s="110">
        <f t="shared" si="138"/>
        <v>1</v>
      </c>
      <c r="X609" s="110">
        <f t="shared" si="139"/>
        <v>0</v>
      </c>
      <c r="Y609" s="110" t="str">
        <f t="shared" si="140"/>
        <v>WRGTSR_2_WSFSR1_energy_PCE50003_CONFIDENTIAL</v>
      </c>
      <c r="Z609" s="110">
        <f>IF(COUNTIFS($Y$2:Y609,Y609)=1,1,0)</f>
        <v>1</v>
      </c>
      <c r="AA609" s="110">
        <f>SUM($Z$2:Z609)*Z609</f>
        <v>8</v>
      </c>
      <c r="AB609" s="110">
        <f>COUNTIFS(resources!B:B,B609)</f>
        <v>1</v>
      </c>
      <c r="AC609" s="110">
        <f t="shared" si="141"/>
        <v>1</v>
      </c>
      <c r="AD609" s="110">
        <f t="shared" si="142"/>
        <v>1</v>
      </c>
      <c r="AE609" s="110">
        <f t="shared" si="143"/>
        <v>0</v>
      </c>
      <c r="AF609" s="110">
        <f t="shared" si="144"/>
        <v>1</v>
      </c>
      <c r="AG609" s="110">
        <f t="shared" si="145"/>
        <v>0</v>
      </c>
      <c r="AH609" s="110">
        <f t="shared" si="146"/>
        <v>0</v>
      </c>
      <c r="AI609" s="110">
        <f t="shared" si="147"/>
        <v>1</v>
      </c>
      <c r="AJ609" s="100">
        <f>ROW()</f>
        <v>609</v>
      </c>
      <c r="AK609" s="100" t="e">
        <f>INDEX('BadRows RECART'!$C$2:$C$1207,MATCH(monthly_gwh_mw!AJ609,'BadRows RECART'!$D$2:$D$1207,0))</f>
        <v>#N/A</v>
      </c>
    </row>
    <row r="610" spans="1:37" ht="20">
      <c r="A610" s="106" t="s">
        <v>3907</v>
      </c>
      <c r="B610" s="106" t="s">
        <v>2265</v>
      </c>
      <c r="C610" s="106" t="s">
        <v>6304</v>
      </c>
      <c r="D610" s="168">
        <v>2020</v>
      </c>
      <c r="E610" s="168">
        <v>2</v>
      </c>
      <c r="F610" s="199">
        <v>26.100399999999986</v>
      </c>
      <c r="G610" s="212" t="s">
        <v>6314</v>
      </c>
      <c r="H610" s="212" t="s">
        <v>6314</v>
      </c>
      <c r="I610" s="106" t="s">
        <v>556</v>
      </c>
      <c r="K610" s="83" t="s">
        <v>6314</v>
      </c>
      <c r="L610" s="83" t="s">
        <v>6314</v>
      </c>
      <c r="M610" s="45" t="str">
        <f>IF(
ISNA(INDEX(resources!E:E,MATCH(B610,resources!B:B,0))),"fillme",
INDEX(resources!E:E,MATCH(B610,resources!B:B,0)))</f>
        <v>CAISO_Solar</v>
      </c>
      <c r="N610" s="45">
        <f>IF(
ISNA(INDEX(resources!J:J,MATCH(B610,resources!B:B,0))),"fillme",
INDEX(resources!J:J,MATCH(B610,resources!B:B,0)))</f>
        <v>1</v>
      </c>
      <c r="O610" s="83" t="str">
        <f>IFERROR(INDEX(resources!K:K,MATCH(B610,resources!B:B,0)),"fillme")</f>
        <v>solar</v>
      </c>
      <c r="P610" s="89" t="str">
        <f t="shared" si="135"/>
        <v>solar_2020_2</v>
      </c>
      <c r="Q610" s="87">
        <f>INDEX(elcc!G:G,MATCH(P610,elcc!D:D,0))</f>
        <v>0.03</v>
      </c>
      <c r="R610" s="89">
        <f t="shared" si="136"/>
        <v>1</v>
      </c>
      <c r="S610" s="89" t="s">
        <v>6314</v>
      </c>
      <c r="T610" s="89" t="s">
        <v>6314</v>
      </c>
      <c r="U610" s="90" t="str">
        <f t="shared" si="137"/>
        <v>ok</v>
      </c>
      <c r="V610" s="63" t="str">
        <f>INDEX(resources!F:F,MATCH(B610,resources!B:B,0))</f>
        <v>physical</v>
      </c>
      <c r="W610" s="110">
        <f t="shared" si="138"/>
        <v>1</v>
      </c>
      <c r="X610" s="110">
        <f t="shared" si="139"/>
        <v>0</v>
      </c>
      <c r="Y610" s="110" t="str">
        <f t="shared" si="140"/>
        <v>WRGTSR_2_WSFSR1_energy_PCE50003_CONFIDENTIAL</v>
      </c>
      <c r="Z610" s="110">
        <f>IF(COUNTIFS($Y$2:Y610,Y610)=1,1,0)</f>
        <v>0</v>
      </c>
      <c r="AA610" s="110">
        <f>SUM($Z$2:Z610)*Z610</f>
        <v>0</v>
      </c>
      <c r="AB610" s="110">
        <f>COUNTIFS(resources!B:B,B610)</f>
        <v>1</v>
      </c>
      <c r="AC610" s="110">
        <f t="shared" si="141"/>
        <v>1</v>
      </c>
      <c r="AD610" s="110">
        <f t="shared" si="142"/>
        <v>1</v>
      </c>
      <c r="AE610" s="110">
        <f t="shared" si="143"/>
        <v>0</v>
      </c>
      <c r="AF610" s="110">
        <f t="shared" si="144"/>
        <v>1</v>
      </c>
      <c r="AG610" s="110">
        <f t="shared" si="145"/>
        <v>0</v>
      </c>
      <c r="AH610" s="110">
        <f t="shared" si="146"/>
        <v>0</v>
      </c>
      <c r="AI610" s="110">
        <f t="shared" si="147"/>
        <v>1</v>
      </c>
      <c r="AJ610" s="100">
        <f>ROW()</f>
        <v>610</v>
      </c>
      <c r="AK610" s="100" t="e">
        <f>INDEX('BadRows RECART'!$C$2:$C$1207,MATCH(monthly_gwh_mw!AJ610,'BadRows RECART'!$D$2:$D$1207,0))</f>
        <v>#N/A</v>
      </c>
    </row>
    <row r="611" spans="1:37" ht="20">
      <c r="A611" s="106" t="s">
        <v>3907</v>
      </c>
      <c r="B611" s="106" t="s">
        <v>2265</v>
      </c>
      <c r="C611" s="106" t="s">
        <v>6304</v>
      </c>
      <c r="D611" s="168">
        <v>2020</v>
      </c>
      <c r="E611" s="168">
        <v>3</v>
      </c>
      <c r="F611" s="199">
        <v>44.235199999999985</v>
      </c>
      <c r="G611" s="212" t="s">
        <v>6314</v>
      </c>
      <c r="H611" s="212" t="s">
        <v>6314</v>
      </c>
      <c r="I611" s="106" t="s">
        <v>556</v>
      </c>
      <c r="K611" s="83" t="s">
        <v>6314</v>
      </c>
      <c r="L611" s="83" t="s">
        <v>6314</v>
      </c>
      <c r="M611" s="45" t="str">
        <f>IF(
ISNA(INDEX(resources!E:E,MATCH(B611,resources!B:B,0))),"fillme",
INDEX(resources!E:E,MATCH(B611,resources!B:B,0)))</f>
        <v>CAISO_Solar</v>
      </c>
      <c r="N611" s="45">
        <f>IF(
ISNA(INDEX(resources!J:J,MATCH(B611,resources!B:B,0))),"fillme",
INDEX(resources!J:J,MATCH(B611,resources!B:B,0)))</f>
        <v>1</v>
      </c>
      <c r="O611" s="83" t="str">
        <f>IFERROR(INDEX(resources!K:K,MATCH(B611,resources!B:B,0)),"fillme")</f>
        <v>solar</v>
      </c>
      <c r="P611" s="89" t="str">
        <f t="shared" si="135"/>
        <v>solar_2020_3</v>
      </c>
      <c r="Q611" s="87">
        <f>INDEX(elcc!G:G,MATCH(P611,elcc!D:D,0))</f>
        <v>0.18</v>
      </c>
      <c r="R611" s="89">
        <f t="shared" si="136"/>
        <v>1</v>
      </c>
      <c r="S611" s="89" t="s">
        <v>6314</v>
      </c>
      <c r="T611" s="89" t="s">
        <v>6314</v>
      </c>
      <c r="U611" s="90" t="str">
        <f t="shared" si="137"/>
        <v>ok</v>
      </c>
      <c r="V611" s="63" t="str">
        <f>INDEX(resources!F:F,MATCH(B611,resources!B:B,0))</f>
        <v>physical</v>
      </c>
      <c r="W611" s="110">
        <f t="shared" si="138"/>
        <v>1</v>
      </c>
      <c r="X611" s="110">
        <f t="shared" si="139"/>
        <v>0</v>
      </c>
      <c r="Y611" s="110" t="str">
        <f t="shared" si="140"/>
        <v>WRGTSR_2_WSFSR1_energy_PCE50003_CONFIDENTIAL</v>
      </c>
      <c r="Z611" s="110">
        <f>IF(COUNTIFS($Y$2:Y611,Y611)=1,1,0)</f>
        <v>0</v>
      </c>
      <c r="AA611" s="110">
        <f>SUM($Z$2:Z611)*Z611</f>
        <v>0</v>
      </c>
      <c r="AB611" s="110">
        <f>COUNTIFS(resources!B:B,B611)</f>
        <v>1</v>
      </c>
      <c r="AC611" s="110">
        <f t="shared" si="141"/>
        <v>1</v>
      </c>
      <c r="AD611" s="110">
        <f t="shared" si="142"/>
        <v>1</v>
      </c>
      <c r="AE611" s="110">
        <f t="shared" si="143"/>
        <v>0</v>
      </c>
      <c r="AF611" s="110">
        <f t="shared" si="144"/>
        <v>1</v>
      </c>
      <c r="AG611" s="110">
        <f t="shared" si="145"/>
        <v>0</v>
      </c>
      <c r="AH611" s="110">
        <f t="shared" si="146"/>
        <v>0</v>
      </c>
      <c r="AI611" s="110">
        <f t="shared" si="147"/>
        <v>1</v>
      </c>
      <c r="AJ611" s="100">
        <f>ROW()</f>
        <v>611</v>
      </c>
      <c r="AK611" s="100" t="e">
        <f>INDEX('BadRows RECART'!$C$2:$C$1207,MATCH(monthly_gwh_mw!AJ611,'BadRows RECART'!$D$2:$D$1207,0))</f>
        <v>#N/A</v>
      </c>
    </row>
    <row r="612" spans="1:37" ht="20">
      <c r="A612" s="106" t="s">
        <v>3907</v>
      </c>
      <c r="B612" s="106" t="s">
        <v>2265</v>
      </c>
      <c r="C612" s="106" t="s">
        <v>6304</v>
      </c>
      <c r="D612" s="168">
        <v>2020</v>
      </c>
      <c r="E612" s="168">
        <v>4</v>
      </c>
      <c r="F612" s="199">
        <v>50.999599999999937</v>
      </c>
      <c r="G612" s="212" t="s">
        <v>6314</v>
      </c>
      <c r="H612" s="212" t="s">
        <v>6314</v>
      </c>
      <c r="I612" s="106" t="s">
        <v>556</v>
      </c>
      <c r="K612" s="83" t="s">
        <v>6314</v>
      </c>
      <c r="L612" s="83" t="s">
        <v>6314</v>
      </c>
      <c r="M612" s="45" t="str">
        <f>IF(
ISNA(INDEX(resources!E:E,MATCH(B612,resources!B:B,0))),"fillme",
INDEX(resources!E:E,MATCH(B612,resources!B:B,0)))</f>
        <v>CAISO_Solar</v>
      </c>
      <c r="N612" s="45">
        <f>IF(
ISNA(INDEX(resources!J:J,MATCH(B612,resources!B:B,0))),"fillme",
INDEX(resources!J:J,MATCH(B612,resources!B:B,0)))</f>
        <v>1</v>
      </c>
      <c r="O612" s="83" t="str">
        <f>IFERROR(INDEX(resources!K:K,MATCH(B612,resources!B:B,0)),"fillme")</f>
        <v>solar</v>
      </c>
      <c r="P612" s="89" t="str">
        <f t="shared" si="135"/>
        <v>solar_2020_4</v>
      </c>
      <c r="Q612" s="87">
        <f>INDEX(elcc!G:G,MATCH(P612,elcc!D:D,0))</f>
        <v>0.15</v>
      </c>
      <c r="R612" s="89">
        <f t="shared" si="136"/>
        <v>1</v>
      </c>
      <c r="S612" s="89" t="s">
        <v>6314</v>
      </c>
      <c r="T612" s="89" t="s">
        <v>6314</v>
      </c>
      <c r="U612" s="90" t="str">
        <f t="shared" si="137"/>
        <v>ok</v>
      </c>
      <c r="V612" s="63" t="str">
        <f>INDEX(resources!F:F,MATCH(B612,resources!B:B,0))</f>
        <v>physical</v>
      </c>
      <c r="W612" s="110">
        <f t="shared" si="138"/>
        <v>1</v>
      </c>
      <c r="X612" s="110">
        <f t="shared" si="139"/>
        <v>0</v>
      </c>
      <c r="Y612" s="110" t="str">
        <f t="shared" si="140"/>
        <v>WRGTSR_2_WSFSR1_energy_PCE50003_CONFIDENTIAL</v>
      </c>
      <c r="Z612" s="110">
        <f>IF(COUNTIFS($Y$2:Y612,Y612)=1,1,0)</f>
        <v>0</v>
      </c>
      <c r="AA612" s="110">
        <f>SUM($Z$2:Z612)*Z612</f>
        <v>0</v>
      </c>
      <c r="AB612" s="110">
        <f>COUNTIFS(resources!B:B,B612)</f>
        <v>1</v>
      </c>
      <c r="AC612" s="110">
        <f t="shared" si="141"/>
        <v>1</v>
      </c>
      <c r="AD612" s="110">
        <f t="shared" si="142"/>
        <v>1</v>
      </c>
      <c r="AE612" s="110">
        <f t="shared" si="143"/>
        <v>0</v>
      </c>
      <c r="AF612" s="110">
        <f t="shared" si="144"/>
        <v>1</v>
      </c>
      <c r="AG612" s="110">
        <f t="shared" si="145"/>
        <v>0</v>
      </c>
      <c r="AH612" s="110">
        <f t="shared" si="146"/>
        <v>0</v>
      </c>
      <c r="AI612" s="110">
        <f t="shared" si="147"/>
        <v>1</v>
      </c>
      <c r="AJ612" s="100">
        <f>ROW()</f>
        <v>612</v>
      </c>
      <c r="AK612" s="100" t="e">
        <f>INDEX('BadRows RECART'!$C$2:$C$1207,MATCH(monthly_gwh_mw!AJ612,'BadRows RECART'!$D$2:$D$1207,0))</f>
        <v>#N/A</v>
      </c>
    </row>
    <row r="613" spans="1:37" ht="20">
      <c r="A613" s="106" t="s">
        <v>3907</v>
      </c>
      <c r="B613" s="106" t="s">
        <v>2265</v>
      </c>
      <c r="C613" s="106" t="s">
        <v>6304</v>
      </c>
      <c r="D613" s="168">
        <v>2020</v>
      </c>
      <c r="E613" s="168">
        <v>5</v>
      </c>
      <c r="F613" s="199">
        <v>64.749400000000037</v>
      </c>
      <c r="G613" s="212" t="s">
        <v>6314</v>
      </c>
      <c r="H613" s="212" t="s">
        <v>6314</v>
      </c>
      <c r="I613" s="106" t="s">
        <v>556</v>
      </c>
      <c r="K613" s="83" t="s">
        <v>6314</v>
      </c>
      <c r="L613" s="83" t="s">
        <v>6314</v>
      </c>
      <c r="M613" s="45" t="str">
        <f>IF(
ISNA(INDEX(resources!E:E,MATCH(B613,resources!B:B,0))),"fillme",
INDEX(resources!E:E,MATCH(B613,resources!B:B,0)))</f>
        <v>CAISO_Solar</v>
      </c>
      <c r="N613" s="45">
        <f>IF(
ISNA(INDEX(resources!J:J,MATCH(B613,resources!B:B,0))),"fillme",
INDEX(resources!J:J,MATCH(B613,resources!B:B,0)))</f>
        <v>1</v>
      </c>
      <c r="O613" s="83" t="str">
        <f>IFERROR(INDEX(resources!K:K,MATCH(B613,resources!B:B,0)),"fillme")</f>
        <v>solar</v>
      </c>
      <c r="P613" s="89" t="str">
        <f t="shared" si="135"/>
        <v>solar_2020_5</v>
      </c>
      <c r="Q613" s="87">
        <f>INDEX(elcc!G:G,MATCH(P613,elcc!D:D,0))</f>
        <v>0.16</v>
      </c>
      <c r="R613" s="89">
        <f t="shared" si="136"/>
        <v>1</v>
      </c>
      <c r="S613" s="89" t="s">
        <v>6314</v>
      </c>
      <c r="T613" s="89" t="s">
        <v>6314</v>
      </c>
      <c r="U613" s="90" t="str">
        <f t="shared" si="137"/>
        <v>ok</v>
      </c>
      <c r="V613" s="63" t="str">
        <f>INDEX(resources!F:F,MATCH(B613,resources!B:B,0))</f>
        <v>physical</v>
      </c>
      <c r="W613" s="110">
        <f t="shared" si="138"/>
        <v>1</v>
      </c>
      <c r="X613" s="110">
        <f t="shared" si="139"/>
        <v>0</v>
      </c>
      <c r="Y613" s="110" t="str">
        <f t="shared" si="140"/>
        <v>WRGTSR_2_WSFSR1_energy_PCE50003_CONFIDENTIAL</v>
      </c>
      <c r="Z613" s="110">
        <f>IF(COUNTIFS($Y$2:Y613,Y613)=1,1,0)</f>
        <v>0</v>
      </c>
      <c r="AA613" s="110">
        <f>SUM($Z$2:Z613)*Z613</f>
        <v>0</v>
      </c>
      <c r="AB613" s="110">
        <f>COUNTIFS(resources!B:B,B613)</f>
        <v>1</v>
      </c>
      <c r="AC613" s="110">
        <f t="shared" si="141"/>
        <v>1</v>
      </c>
      <c r="AD613" s="110">
        <f t="shared" si="142"/>
        <v>1</v>
      </c>
      <c r="AE613" s="110">
        <f t="shared" si="143"/>
        <v>0</v>
      </c>
      <c r="AF613" s="110">
        <f t="shared" si="144"/>
        <v>1</v>
      </c>
      <c r="AG613" s="110">
        <f t="shared" si="145"/>
        <v>0</v>
      </c>
      <c r="AH613" s="110">
        <f t="shared" si="146"/>
        <v>0</v>
      </c>
      <c r="AI613" s="110">
        <f t="shared" si="147"/>
        <v>1</v>
      </c>
      <c r="AJ613" s="100">
        <f>ROW()</f>
        <v>613</v>
      </c>
      <c r="AK613" s="100" t="e">
        <f>INDEX('BadRows RECART'!$C$2:$C$1207,MATCH(monthly_gwh_mw!AJ613,'BadRows RECART'!$D$2:$D$1207,0))</f>
        <v>#N/A</v>
      </c>
    </row>
    <row r="614" spans="1:37" ht="20">
      <c r="A614" s="106" t="s">
        <v>3907</v>
      </c>
      <c r="B614" s="106" t="s">
        <v>2265</v>
      </c>
      <c r="C614" s="106" t="s">
        <v>6304</v>
      </c>
      <c r="D614" s="168">
        <v>2020</v>
      </c>
      <c r="E614" s="168">
        <v>6</v>
      </c>
      <c r="F614" s="199">
        <v>68.452999999999989</v>
      </c>
      <c r="G614" s="212" t="s">
        <v>6314</v>
      </c>
      <c r="H614" s="212" t="s">
        <v>6314</v>
      </c>
      <c r="I614" s="106" t="s">
        <v>556</v>
      </c>
      <c r="K614" s="83" t="s">
        <v>6314</v>
      </c>
      <c r="L614" s="83" t="s">
        <v>6314</v>
      </c>
      <c r="M614" s="45" t="str">
        <f>IF(
ISNA(INDEX(resources!E:E,MATCH(B614,resources!B:B,0))),"fillme",
INDEX(resources!E:E,MATCH(B614,resources!B:B,0)))</f>
        <v>CAISO_Solar</v>
      </c>
      <c r="N614" s="45">
        <f>IF(
ISNA(INDEX(resources!J:J,MATCH(B614,resources!B:B,0))),"fillme",
INDEX(resources!J:J,MATCH(B614,resources!B:B,0)))</f>
        <v>1</v>
      </c>
      <c r="O614" s="83" t="str">
        <f>IFERROR(INDEX(resources!K:K,MATCH(B614,resources!B:B,0)),"fillme")</f>
        <v>solar</v>
      </c>
      <c r="P614" s="89" t="str">
        <f t="shared" si="135"/>
        <v>solar_2020_6</v>
      </c>
      <c r="Q614" s="87">
        <f>INDEX(elcc!G:G,MATCH(P614,elcc!D:D,0))</f>
        <v>0.31</v>
      </c>
      <c r="R614" s="89">
        <f t="shared" si="136"/>
        <v>1</v>
      </c>
      <c r="S614" s="89" t="s">
        <v>6314</v>
      </c>
      <c r="T614" s="89" t="s">
        <v>6314</v>
      </c>
      <c r="U614" s="90" t="str">
        <f t="shared" si="137"/>
        <v>ok</v>
      </c>
      <c r="V614" s="63" t="str">
        <f>INDEX(resources!F:F,MATCH(B614,resources!B:B,0))</f>
        <v>physical</v>
      </c>
      <c r="W614" s="110">
        <f t="shared" si="138"/>
        <v>1</v>
      </c>
      <c r="X614" s="110">
        <f t="shared" si="139"/>
        <v>0</v>
      </c>
      <c r="Y614" s="110" t="str">
        <f t="shared" si="140"/>
        <v>WRGTSR_2_WSFSR1_energy_PCE50003_CONFIDENTIAL</v>
      </c>
      <c r="Z614" s="110">
        <f>IF(COUNTIFS($Y$2:Y614,Y614)=1,1,0)</f>
        <v>0</v>
      </c>
      <c r="AA614" s="110">
        <f>SUM($Z$2:Z614)*Z614</f>
        <v>0</v>
      </c>
      <c r="AB614" s="110">
        <f>COUNTIFS(resources!B:B,B614)</f>
        <v>1</v>
      </c>
      <c r="AC614" s="110">
        <f t="shared" si="141"/>
        <v>1</v>
      </c>
      <c r="AD614" s="110">
        <f t="shared" si="142"/>
        <v>1</v>
      </c>
      <c r="AE614" s="110">
        <f t="shared" si="143"/>
        <v>0</v>
      </c>
      <c r="AF614" s="110">
        <f t="shared" si="144"/>
        <v>1</v>
      </c>
      <c r="AG614" s="110">
        <f t="shared" si="145"/>
        <v>0</v>
      </c>
      <c r="AH614" s="110">
        <f t="shared" si="146"/>
        <v>0</v>
      </c>
      <c r="AI614" s="110">
        <f t="shared" si="147"/>
        <v>1</v>
      </c>
      <c r="AJ614" s="100">
        <f>ROW()</f>
        <v>614</v>
      </c>
      <c r="AK614" s="100" t="e">
        <f>INDEX('BadRows RECART'!$C$2:$C$1207,MATCH(monthly_gwh_mw!AJ614,'BadRows RECART'!$D$2:$D$1207,0))</f>
        <v>#N/A</v>
      </c>
    </row>
    <row r="615" spans="1:37" ht="20">
      <c r="A615" s="106" t="s">
        <v>3907</v>
      </c>
      <c r="B615" s="106" t="s">
        <v>2265</v>
      </c>
      <c r="C615" s="106" t="s">
        <v>6304</v>
      </c>
      <c r="D615" s="168">
        <v>2020</v>
      </c>
      <c r="E615" s="168">
        <v>7</v>
      </c>
      <c r="F615" s="199">
        <v>69.079999999999984</v>
      </c>
      <c r="G615" s="212" t="s">
        <v>6314</v>
      </c>
      <c r="H615" s="212" t="s">
        <v>6314</v>
      </c>
      <c r="I615" s="106" t="s">
        <v>556</v>
      </c>
      <c r="K615" s="83" t="s">
        <v>6314</v>
      </c>
      <c r="L615" s="83" t="s">
        <v>6314</v>
      </c>
      <c r="M615" s="45" t="str">
        <f>IF(
ISNA(INDEX(resources!E:E,MATCH(B615,resources!B:B,0))),"fillme",
INDEX(resources!E:E,MATCH(B615,resources!B:B,0)))</f>
        <v>CAISO_Solar</v>
      </c>
      <c r="N615" s="45">
        <f>IF(
ISNA(INDEX(resources!J:J,MATCH(B615,resources!B:B,0))),"fillme",
INDEX(resources!J:J,MATCH(B615,resources!B:B,0)))</f>
        <v>1</v>
      </c>
      <c r="O615" s="83" t="str">
        <f>IFERROR(INDEX(resources!K:K,MATCH(B615,resources!B:B,0)),"fillme")</f>
        <v>solar</v>
      </c>
      <c r="P615" s="89" t="str">
        <f t="shared" si="135"/>
        <v>solar_2020_7</v>
      </c>
      <c r="Q615" s="87">
        <f>INDEX(elcc!G:G,MATCH(P615,elcc!D:D,0))</f>
        <v>0.39</v>
      </c>
      <c r="R615" s="89">
        <f t="shared" si="136"/>
        <v>1</v>
      </c>
      <c r="S615" s="89" t="s">
        <v>6314</v>
      </c>
      <c r="T615" s="89" t="s">
        <v>6314</v>
      </c>
      <c r="U615" s="90" t="str">
        <f t="shared" si="137"/>
        <v>ok</v>
      </c>
      <c r="V615" s="63" t="str">
        <f>INDEX(resources!F:F,MATCH(B615,resources!B:B,0))</f>
        <v>physical</v>
      </c>
      <c r="W615" s="110">
        <f t="shared" si="138"/>
        <v>1</v>
      </c>
      <c r="X615" s="110">
        <f t="shared" si="139"/>
        <v>0</v>
      </c>
      <c r="Y615" s="110" t="str">
        <f t="shared" si="140"/>
        <v>WRGTSR_2_WSFSR1_energy_PCE50003_CONFIDENTIAL</v>
      </c>
      <c r="Z615" s="110">
        <f>IF(COUNTIFS($Y$2:Y615,Y615)=1,1,0)</f>
        <v>0</v>
      </c>
      <c r="AA615" s="110">
        <f>SUM($Z$2:Z615)*Z615</f>
        <v>0</v>
      </c>
      <c r="AB615" s="110">
        <f>COUNTIFS(resources!B:B,B615)</f>
        <v>1</v>
      </c>
      <c r="AC615" s="110">
        <f t="shared" si="141"/>
        <v>1</v>
      </c>
      <c r="AD615" s="110">
        <f t="shared" si="142"/>
        <v>1</v>
      </c>
      <c r="AE615" s="110">
        <f t="shared" si="143"/>
        <v>0</v>
      </c>
      <c r="AF615" s="110">
        <f t="shared" si="144"/>
        <v>1</v>
      </c>
      <c r="AG615" s="110">
        <f t="shared" si="145"/>
        <v>0</v>
      </c>
      <c r="AH615" s="110">
        <f t="shared" si="146"/>
        <v>0</v>
      </c>
      <c r="AI615" s="110">
        <f t="shared" si="147"/>
        <v>1</v>
      </c>
      <c r="AJ615" s="100">
        <f>ROW()</f>
        <v>615</v>
      </c>
      <c r="AK615" s="100" t="e">
        <f>INDEX('BadRows RECART'!$C$2:$C$1207,MATCH(monthly_gwh_mw!AJ615,'BadRows RECART'!$D$2:$D$1207,0))</f>
        <v>#N/A</v>
      </c>
    </row>
    <row r="616" spans="1:37" ht="20">
      <c r="A616" s="106" t="s">
        <v>3907</v>
      </c>
      <c r="B616" s="106" t="s">
        <v>2265</v>
      </c>
      <c r="C616" s="106" t="s">
        <v>6304</v>
      </c>
      <c r="D616" s="168">
        <v>2020</v>
      </c>
      <c r="E616" s="168">
        <v>8</v>
      </c>
      <c r="F616" s="199">
        <v>62.710600000000028</v>
      </c>
      <c r="G616" s="212" t="s">
        <v>6314</v>
      </c>
      <c r="H616" s="212" t="s">
        <v>6314</v>
      </c>
      <c r="I616" s="106" t="s">
        <v>556</v>
      </c>
      <c r="K616" s="83" t="s">
        <v>6314</v>
      </c>
      <c r="L616" s="83" t="s">
        <v>6314</v>
      </c>
      <c r="M616" s="45" t="str">
        <f>IF(
ISNA(INDEX(resources!E:E,MATCH(B616,resources!B:B,0))),"fillme",
INDEX(resources!E:E,MATCH(B616,resources!B:B,0)))</f>
        <v>CAISO_Solar</v>
      </c>
      <c r="N616" s="45">
        <f>IF(
ISNA(INDEX(resources!J:J,MATCH(B616,resources!B:B,0))),"fillme",
INDEX(resources!J:J,MATCH(B616,resources!B:B,0)))</f>
        <v>1</v>
      </c>
      <c r="O616" s="83" t="str">
        <f>IFERROR(INDEX(resources!K:K,MATCH(B616,resources!B:B,0)),"fillme")</f>
        <v>solar</v>
      </c>
      <c r="P616" s="89" t="str">
        <f t="shared" si="135"/>
        <v>solar_2020_8</v>
      </c>
      <c r="Q616" s="87">
        <f>INDEX(elcc!G:G,MATCH(P616,elcc!D:D,0))</f>
        <v>0.27</v>
      </c>
      <c r="R616" s="89">
        <f t="shared" si="136"/>
        <v>1</v>
      </c>
      <c r="S616" s="89" t="s">
        <v>6314</v>
      </c>
      <c r="T616" s="89" t="s">
        <v>6314</v>
      </c>
      <c r="U616" s="90" t="str">
        <f t="shared" si="137"/>
        <v>ok</v>
      </c>
      <c r="V616" s="63" t="str">
        <f>INDEX(resources!F:F,MATCH(B616,resources!B:B,0))</f>
        <v>physical</v>
      </c>
      <c r="W616" s="110">
        <f t="shared" si="138"/>
        <v>1</v>
      </c>
      <c r="X616" s="110">
        <f t="shared" si="139"/>
        <v>0</v>
      </c>
      <c r="Y616" s="110" t="str">
        <f t="shared" si="140"/>
        <v>WRGTSR_2_WSFSR1_energy_PCE50003_CONFIDENTIAL</v>
      </c>
      <c r="Z616" s="110">
        <f>IF(COUNTIFS($Y$2:Y616,Y616)=1,1,0)</f>
        <v>0</v>
      </c>
      <c r="AA616" s="110">
        <f>SUM($Z$2:Z616)*Z616</f>
        <v>0</v>
      </c>
      <c r="AB616" s="110">
        <f>COUNTIFS(resources!B:B,B616)</f>
        <v>1</v>
      </c>
      <c r="AC616" s="110">
        <f t="shared" si="141"/>
        <v>1</v>
      </c>
      <c r="AD616" s="110">
        <f t="shared" si="142"/>
        <v>1</v>
      </c>
      <c r="AE616" s="110">
        <f t="shared" si="143"/>
        <v>0</v>
      </c>
      <c r="AF616" s="110">
        <f t="shared" si="144"/>
        <v>1</v>
      </c>
      <c r="AG616" s="110">
        <f t="shared" si="145"/>
        <v>0</v>
      </c>
      <c r="AH616" s="110">
        <f t="shared" si="146"/>
        <v>0</v>
      </c>
      <c r="AI616" s="110">
        <f t="shared" si="147"/>
        <v>1</v>
      </c>
      <c r="AJ616" s="100">
        <f>ROW()</f>
        <v>616</v>
      </c>
      <c r="AK616" s="100" t="e">
        <f>INDEX('BadRows RECART'!$C$2:$C$1207,MATCH(monthly_gwh_mw!AJ616,'BadRows RECART'!$D$2:$D$1207,0))</f>
        <v>#N/A</v>
      </c>
    </row>
    <row r="617" spans="1:37" ht="20">
      <c r="A617" s="106" t="s">
        <v>3907</v>
      </c>
      <c r="B617" s="106" t="s">
        <v>2265</v>
      </c>
      <c r="C617" s="106" t="s">
        <v>6304</v>
      </c>
      <c r="D617" s="168">
        <v>2020</v>
      </c>
      <c r="E617" s="168">
        <v>9</v>
      </c>
      <c r="F617" s="199">
        <v>52.773399999999974</v>
      </c>
      <c r="G617" s="212" t="s">
        <v>6314</v>
      </c>
      <c r="H617" s="212" t="s">
        <v>6314</v>
      </c>
      <c r="I617" s="106" t="s">
        <v>556</v>
      </c>
      <c r="K617" s="83" t="s">
        <v>6314</v>
      </c>
      <c r="L617" s="83" t="s">
        <v>6314</v>
      </c>
      <c r="M617" s="45" t="str">
        <f>IF(
ISNA(INDEX(resources!E:E,MATCH(B617,resources!B:B,0))),"fillme",
INDEX(resources!E:E,MATCH(B617,resources!B:B,0)))</f>
        <v>CAISO_Solar</v>
      </c>
      <c r="N617" s="45">
        <f>IF(
ISNA(INDEX(resources!J:J,MATCH(B617,resources!B:B,0))),"fillme",
INDEX(resources!J:J,MATCH(B617,resources!B:B,0)))</f>
        <v>1</v>
      </c>
      <c r="O617" s="83" t="str">
        <f>IFERROR(INDEX(resources!K:K,MATCH(B617,resources!B:B,0)),"fillme")</f>
        <v>solar</v>
      </c>
      <c r="P617" s="89" t="str">
        <f t="shared" si="135"/>
        <v>solar_2020_9</v>
      </c>
      <c r="Q617" s="87">
        <f>INDEX(elcc!G:G,MATCH(P617,elcc!D:D,0))</f>
        <v>0.14000000000000001</v>
      </c>
      <c r="R617" s="89">
        <f t="shared" si="136"/>
        <v>1</v>
      </c>
      <c r="S617" s="89" t="s">
        <v>6314</v>
      </c>
      <c r="T617" s="89" t="s">
        <v>6314</v>
      </c>
      <c r="U617" s="90" t="str">
        <f t="shared" si="137"/>
        <v>ok</v>
      </c>
      <c r="V617" s="63" t="str">
        <f>INDEX(resources!F:F,MATCH(B617,resources!B:B,0))</f>
        <v>physical</v>
      </c>
      <c r="W617" s="110">
        <f t="shared" si="138"/>
        <v>1</v>
      </c>
      <c r="X617" s="110">
        <f t="shared" si="139"/>
        <v>0</v>
      </c>
      <c r="Y617" s="110" t="str">
        <f t="shared" si="140"/>
        <v>WRGTSR_2_WSFSR1_energy_PCE50003_CONFIDENTIAL</v>
      </c>
      <c r="Z617" s="110">
        <f>IF(COUNTIFS($Y$2:Y617,Y617)=1,1,0)</f>
        <v>0</v>
      </c>
      <c r="AA617" s="110">
        <f>SUM($Z$2:Z617)*Z617</f>
        <v>0</v>
      </c>
      <c r="AB617" s="110">
        <f>COUNTIFS(resources!B:B,B617)</f>
        <v>1</v>
      </c>
      <c r="AC617" s="110">
        <f t="shared" si="141"/>
        <v>1</v>
      </c>
      <c r="AD617" s="110">
        <f t="shared" si="142"/>
        <v>1</v>
      </c>
      <c r="AE617" s="110">
        <f t="shared" si="143"/>
        <v>0</v>
      </c>
      <c r="AF617" s="110">
        <f t="shared" si="144"/>
        <v>1</v>
      </c>
      <c r="AG617" s="110">
        <f t="shared" si="145"/>
        <v>0</v>
      </c>
      <c r="AH617" s="110">
        <f t="shared" si="146"/>
        <v>0</v>
      </c>
      <c r="AI617" s="110">
        <f t="shared" si="147"/>
        <v>1</v>
      </c>
      <c r="AJ617" s="100">
        <f>ROW()</f>
        <v>617</v>
      </c>
      <c r="AK617" s="100" t="e">
        <f>INDEX('BadRows RECART'!$C$2:$C$1207,MATCH(monthly_gwh_mw!AJ617,'BadRows RECART'!$D$2:$D$1207,0))</f>
        <v>#N/A</v>
      </c>
    </row>
    <row r="618" spans="1:37" ht="20">
      <c r="A618" s="106" t="s">
        <v>3907</v>
      </c>
      <c r="B618" s="106" t="s">
        <v>2265</v>
      </c>
      <c r="C618" s="106" t="s">
        <v>6304</v>
      </c>
      <c r="D618" s="168">
        <v>2020</v>
      </c>
      <c r="E618" s="168">
        <v>10</v>
      </c>
      <c r="F618" s="199">
        <v>41.68960000000002</v>
      </c>
      <c r="G618" s="212" t="s">
        <v>6314</v>
      </c>
      <c r="H618" s="212" t="s">
        <v>6314</v>
      </c>
      <c r="I618" s="106" t="s">
        <v>556</v>
      </c>
      <c r="K618" s="83" t="s">
        <v>6314</v>
      </c>
      <c r="L618" s="83" t="s">
        <v>6314</v>
      </c>
      <c r="M618" s="45" t="str">
        <f>IF(
ISNA(INDEX(resources!E:E,MATCH(B618,resources!B:B,0))),"fillme",
INDEX(resources!E:E,MATCH(B618,resources!B:B,0)))</f>
        <v>CAISO_Solar</v>
      </c>
      <c r="N618" s="45">
        <f>IF(
ISNA(INDEX(resources!J:J,MATCH(B618,resources!B:B,0))),"fillme",
INDEX(resources!J:J,MATCH(B618,resources!B:B,0)))</f>
        <v>1</v>
      </c>
      <c r="O618" s="83" t="str">
        <f>IFERROR(INDEX(resources!K:K,MATCH(B618,resources!B:B,0)),"fillme")</f>
        <v>solar</v>
      </c>
      <c r="P618" s="89" t="str">
        <f t="shared" si="135"/>
        <v>solar_2020_10</v>
      </c>
      <c r="Q618" s="87">
        <f>INDEX(elcc!G:G,MATCH(P618,elcc!D:D,0))</f>
        <v>0.02</v>
      </c>
      <c r="R618" s="89">
        <f t="shared" si="136"/>
        <v>1</v>
      </c>
      <c r="S618" s="89" t="s">
        <v>6314</v>
      </c>
      <c r="T618" s="89" t="s">
        <v>6314</v>
      </c>
      <c r="U618" s="90" t="str">
        <f t="shared" si="137"/>
        <v>ok</v>
      </c>
      <c r="V618" s="63" t="str">
        <f>INDEX(resources!F:F,MATCH(B618,resources!B:B,0))</f>
        <v>physical</v>
      </c>
      <c r="W618" s="110">
        <f t="shared" si="138"/>
        <v>1</v>
      </c>
      <c r="X618" s="110">
        <f t="shared" si="139"/>
        <v>0</v>
      </c>
      <c r="Y618" s="110" t="str">
        <f t="shared" si="140"/>
        <v>WRGTSR_2_WSFSR1_energy_PCE50003_CONFIDENTIAL</v>
      </c>
      <c r="Z618" s="110">
        <f>IF(COUNTIFS($Y$2:Y618,Y618)=1,1,0)</f>
        <v>0</v>
      </c>
      <c r="AA618" s="110">
        <f>SUM($Z$2:Z618)*Z618</f>
        <v>0</v>
      </c>
      <c r="AB618" s="110">
        <f>COUNTIFS(resources!B:B,B618)</f>
        <v>1</v>
      </c>
      <c r="AC618" s="110">
        <f t="shared" si="141"/>
        <v>1</v>
      </c>
      <c r="AD618" s="110">
        <f t="shared" si="142"/>
        <v>1</v>
      </c>
      <c r="AE618" s="110">
        <f t="shared" si="143"/>
        <v>0</v>
      </c>
      <c r="AF618" s="110">
        <f t="shared" si="144"/>
        <v>1</v>
      </c>
      <c r="AG618" s="110">
        <f t="shared" si="145"/>
        <v>0</v>
      </c>
      <c r="AH618" s="110">
        <f t="shared" si="146"/>
        <v>0</v>
      </c>
      <c r="AI618" s="110">
        <f t="shared" si="147"/>
        <v>1</v>
      </c>
      <c r="AJ618" s="100">
        <f>ROW()</f>
        <v>618</v>
      </c>
      <c r="AK618" s="100" t="e">
        <f>INDEX('BadRows RECART'!$C$2:$C$1207,MATCH(monthly_gwh_mw!AJ618,'BadRows RECART'!$D$2:$D$1207,0))</f>
        <v>#N/A</v>
      </c>
    </row>
    <row r="619" spans="1:37" ht="20">
      <c r="A619" s="106" t="s">
        <v>3907</v>
      </c>
      <c r="B619" s="106" t="s">
        <v>2265</v>
      </c>
      <c r="C619" s="106" t="s">
        <v>6304</v>
      </c>
      <c r="D619" s="168">
        <v>2020</v>
      </c>
      <c r="E619" s="168">
        <v>11</v>
      </c>
      <c r="F619" s="199">
        <v>27.607400000000005</v>
      </c>
      <c r="G619" s="212" t="s">
        <v>6314</v>
      </c>
      <c r="H619" s="212" t="s">
        <v>6314</v>
      </c>
      <c r="I619" s="106" t="s">
        <v>556</v>
      </c>
      <c r="K619" s="83" t="s">
        <v>6314</v>
      </c>
      <c r="L619" s="83" t="s">
        <v>6314</v>
      </c>
      <c r="M619" s="45" t="str">
        <f>IF(
ISNA(INDEX(resources!E:E,MATCH(B619,resources!B:B,0))),"fillme",
INDEX(resources!E:E,MATCH(B619,resources!B:B,0)))</f>
        <v>CAISO_Solar</v>
      </c>
      <c r="N619" s="45">
        <f>IF(
ISNA(INDEX(resources!J:J,MATCH(B619,resources!B:B,0))),"fillme",
INDEX(resources!J:J,MATCH(B619,resources!B:B,0)))</f>
        <v>1</v>
      </c>
      <c r="O619" s="83" t="str">
        <f>IFERROR(INDEX(resources!K:K,MATCH(B619,resources!B:B,0)),"fillme")</f>
        <v>solar</v>
      </c>
      <c r="P619" s="89" t="str">
        <f t="shared" si="135"/>
        <v>solar_2020_11</v>
      </c>
      <c r="Q619" s="87">
        <f>INDEX(elcc!G:G,MATCH(P619,elcc!D:D,0))</f>
        <v>0.02</v>
      </c>
      <c r="R619" s="89">
        <f t="shared" si="136"/>
        <v>1</v>
      </c>
      <c r="S619" s="89" t="s">
        <v>6314</v>
      </c>
      <c r="T619" s="89" t="s">
        <v>6314</v>
      </c>
      <c r="U619" s="90" t="str">
        <f t="shared" si="137"/>
        <v>ok</v>
      </c>
      <c r="V619" s="63" t="str">
        <f>INDEX(resources!F:F,MATCH(B619,resources!B:B,0))</f>
        <v>physical</v>
      </c>
      <c r="W619" s="110">
        <f t="shared" si="138"/>
        <v>1</v>
      </c>
      <c r="X619" s="110">
        <f t="shared" si="139"/>
        <v>0</v>
      </c>
      <c r="Y619" s="110" t="str">
        <f t="shared" si="140"/>
        <v>WRGTSR_2_WSFSR1_energy_PCE50003_CONFIDENTIAL</v>
      </c>
      <c r="Z619" s="110">
        <f>IF(COUNTIFS($Y$2:Y619,Y619)=1,1,0)</f>
        <v>0</v>
      </c>
      <c r="AA619" s="110">
        <f>SUM($Z$2:Z619)*Z619</f>
        <v>0</v>
      </c>
      <c r="AB619" s="110">
        <f>COUNTIFS(resources!B:B,B619)</f>
        <v>1</v>
      </c>
      <c r="AC619" s="110">
        <f t="shared" si="141"/>
        <v>1</v>
      </c>
      <c r="AD619" s="110">
        <f t="shared" si="142"/>
        <v>1</v>
      </c>
      <c r="AE619" s="110">
        <f t="shared" si="143"/>
        <v>0</v>
      </c>
      <c r="AF619" s="110">
        <f t="shared" si="144"/>
        <v>1</v>
      </c>
      <c r="AG619" s="110">
        <f t="shared" si="145"/>
        <v>0</v>
      </c>
      <c r="AH619" s="110">
        <f t="shared" si="146"/>
        <v>0</v>
      </c>
      <c r="AI619" s="110">
        <f t="shared" si="147"/>
        <v>1</v>
      </c>
      <c r="AJ619" s="100">
        <f>ROW()</f>
        <v>619</v>
      </c>
      <c r="AK619" s="100" t="e">
        <f>INDEX('BadRows RECART'!$C$2:$C$1207,MATCH(monthly_gwh_mw!AJ619,'BadRows RECART'!$D$2:$D$1207,0))</f>
        <v>#N/A</v>
      </c>
    </row>
    <row r="620" spans="1:37" ht="20">
      <c r="A620" s="106" t="s">
        <v>3907</v>
      </c>
      <c r="B620" s="106" t="s">
        <v>2265</v>
      </c>
      <c r="C620" s="106" t="s">
        <v>6304</v>
      </c>
      <c r="D620" s="168">
        <v>2020</v>
      </c>
      <c r="E620" s="168">
        <v>12</v>
      </c>
      <c r="F620" s="199">
        <v>21.143999999999991</v>
      </c>
      <c r="G620" s="212" t="s">
        <v>6314</v>
      </c>
      <c r="H620" s="212" t="s">
        <v>6314</v>
      </c>
      <c r="I620" s="106" t="s">
        <v>556</v>
      </c>
      <c r="K620" s="83" t="s">
        <v>6314</v>
      </c>
      <c r="L620" s="83" t="s">
        <v>6314</v>
      </c>
      <c r="M620" s="45" t="str">
        <f>IF(
ISNA(INDEX(resources!E:E,MATCH(B620,resources!B:B,0))),"fillme",
INDEX(resources!E:E,MATCH(B620,resources!B:B,0)))</f>
        <v>CAISO_Solar</v>
      </c>
      <c r="N620" s="45">
        <f>IF(
ISNA(INDEX(resources!J:J,MATCH(B620,resources!B:B,0))),"fillme",
INDEX(resources!J:J,MATCH(B620,resources!B:B,0)))</f>
        <v>1</v>
      </c>
      <c r="O620" s="83" t="str">
        <f>IFERROR(INDEX(resources!K:K,MATCH(B620,resources!B:B,0)),"fillme")</f>
        <v>solar</v>
      </c>
      <c r="P620" s="89" t="str">
        <f t="shared" si="135"/>
        <v>solar_2020_12</v>
      </c>
      <c r="Q620" s="87">
        <f>INDEX(elcc!G:G,MATCH(P620,elcc!D:D,0))</f>
        <v>0</v>
      </c>
      <c r="R620" s="89">
        <f t="shared" si="136"/>
        <v>1</v>
      </c>
      <c r="S620" s="89" t="s">
        <v>6314</v>
      </c>
      <c r="T620" s="89" t="s">
        <v>6314</v>
      </c>
      <c r="U620" s="90" t="str">
        <f t="shared" si="137"/>
        <v>ok</v>
      </c>
      <c r="V620" s="63" t="str">
        <f>INDEX(resources!F:F,MATCH(B620,resources!B:B,0))</f>
        <v>physical</v>
      </c>
      <c r="W620" s="110">
        <f t="shared" si="138"/>
        <v>1</v>
      </c>
      <c r="X620" s="110">
        <f t="shared" si="139"/>
        <v>0</v>
      </c>
      <c r="Y620" s="110" t="str">
        <f t="shared" si="140"/>
        <v>WRGTSR_2_WSFSR1_energy_PCE50003_CONFIDENTIAL</v>
      </c>
      <c r="Z620" s="110">
        <f>IF(COUNTIFS($Y$2:Y620,Y620)=1,1,0)</f>
        <v>0</v>
      </c>
      <c r="AA620" s="110">
        <f>SUM($Z$2:Z620)*Z620</f>
        <v>0</v>
      </c>
      <c r="AB620" s="110">
        <f>COUNTIFS(resources!B:B,B620)</f>
        <v>1</v>
      </c>
      <c r="AC620" s="110">
        <f t="shared" si="141"/>
        <v>1</v>
      </c>
      <c r="AD620" s="110">
        <f t="shared" si="142"/>
        <v>1</v>
      </c>
      <c r="AE620" s="110">
        <f t="shared" si="143"/>
        <v>0</v>
      </c>
      <c r="AF620" s="110">
        <f t="shared" si="144"/>
        <v>1</v>
      </c>
      <c r="AG620" s="110">
        <f t="shared" si="145"/>
        <v>0</v>
      </c>
      <c r="AH620" s="110">
        <f t="shared" si="146"/>
        <v>0</v>
      </c>
      <c r="AI620" s="110">
        <f t="shared" si="147"/>
        <v>1</v>
      </c>
      <c r="AJ620" s="100">
        <f>ROW()</f>
        <v>620</v>
      </c>
      <c r="AK620" s="100" t="e">
        <f>INDEX('BadRows RECART'!$C$2:$C$1207,MATCH(monthly_gwh_mw!AJ620,'BadRows RECART'!$D$2:$D$1207,0))</f>
        <v>#N/A</v>
      </c>
    </row>
    <row r="621" spans="1:37" ht="20">
      <c r="A621" s="106" t="s">
        <v>3907</v>
      </c>
      <c r="B621" s="106" t="s">
        <v>2265</v>
      </c>
      <c r="C621" s="106" t="s">
        <v>6304</v>
      </c>
      <c r="D621" s="168">
        <v>2021</v>
      </c>
      <c r="E621" s="168">
        <v>1</v>
      </c>
      <c r="F621" s="199">
        <v>20.538399999999999</v>
      </c>
      <c r="G621" s="212" t="s">
        <v>6314</v>
      </c>
      <c r="H621" s="212" t="s">
        <v>6314</v>
      </c>
      <c r="I621" s="106" t="s">
        <v>556</v>
      </c>
      <c r="K621" s="83" t="s">
        <v>6314</v>
      </c>
      <c r="L621" s="83" t="s">
        <v>6314</v>
      </c>
      <c r="M621" s="45" t="str">
        <f>IF(
ISNA(INDEX(resources!E:E,MATCH(B621,resources!B:B,0))),"fillme",
INDEX(resources!E:E,MATCH(B621,resources!B:B,0)))</f>
        <v>CAISO_Solar</v>
      </c>
      <c r="N621" s="45">
        <f>IF(
ISNA(INDEX(resources!J:J,MATCH(B621,resources!B:B,0))),"fillme",
INDEX(resources!J:J,MATCH(B621,resources!B:B,0)))</f>
        <v>1</v>
      </c>
      <c r="O621" s="83" t="str">
        <f>IFERROR(INDEX(resources!K:K,MATCH(B621,resources!B:B,0)),"fillme")</f>
        <v>solar</v>
      </c>
      <c r="P621" s="89" t="str">
        <f t="shared" si="135"/>
        <v>solar_2021_1</v>
      </c>
      <c r="Q621" s="87">
        <f>INDEX(elcc!G:G,MATCH(P621,elcc!D:D,0))</f>
        <v>0.04</v>
      </c>
      <c r="R621" s="89">
        <f t="shared" si="136"/>
        <v>1</v>
      </c>
      <c r="S621" s="89" t="s">
        <v>6314</v>
      </c>
      <c r="T621" s="89" t="s">
        <v>6314</v>
      </c>
      <c r="U621" s="90" t="str">
        <f t="shared" si="137"/>
        <v>ok</v>
      </c>
      <c r="V621" s="63" t="str">
        <f>INDEX(resources!F:F,MATCH(B621,resources!B:B,0))</f>
        <v>physical</v>
      </c>
      <c r="W621" s="110">
        <f t="shared" si="138"/>
        <v>1</v>
      </c>
      <c r="X621" s="110">
        <f t="shared" si="139"/>
        <v>0</v>
      </c>
      <c r="Y621" s="110" t="str">
        <f t="shared" si="140"/>
        <v>WRGTSR_2_WSFSR1_energy_PCE50003_CONFIDENTIAL</v>
      </c>
      <c r="Z621" s="110">
        <f>IF(COUNTIFS($Y$2:Y621,Y621)=1,1,0)</f>
        <v>0</v>
      </c>
      <c r="AA621" s="110">
        <f>SUM($Z$2:Z621)*Z621</f>
        <v>0</v>
      </c>
      <c r="AB621" s="110">
        <f>COUNTIFS(resources!B:B,B621)</f>
        <v>1</v>
      </c>
      <c r="AC621" s="110">
        <f t="shared" si="141"/>
        <v>1</v>
      </c>
      <c r="AD621" s="110">
        <f t="shared" si="142"/>
        <v>1</v>
      </c>
      <c r="AE621" s="110">
        <f t="shared" si="143"/>
        <v>0</v>
      </c>
      <c r="AF621" s="110">
        <f t="shared" si="144"/>
        <v>1</v>
      </c>
      <c r="AG621" s="110">
        <f t="shared" si="145"/>
        <v>0</v>
      </c>
      <c r="AH621" s="110">
        <f t="shared" si="146"/>
        <v>0</v>
      </c>
      <c r="AI621" s="110">
        <f t="shared" si="147"/>
        <v>1</v>
      </c>
      <c r="AJ621" s="100">
        <f>ROW()</f>
        <v>621</v>
      </c>
      <c r="AK621" s="100" t="e">
        <f>INDEX('BadRows RECART'!$C$2:$C$1207,MATCH(monthly_gwh_mw!AJ621,'BadRows RECART'!$D$2:$D$1207,0))</f>
        <v>#N/A</v>
      </c>
    </row>
    <row r="622" spans="1:37" ht="20">
      <c r="A622" s="106" t="s">
        <v>3907</v>
      </c>
      <c r="B622" s="106" t="s">
        <v>2265</v>
      </c>
      <c r="C622" s="106" t="s">
        <v>6304</v>
      </c>
      <c r="D622" s="168">
        <v>2021</v>
      </c>
      <c r="E622" s="168">
        <v>2</v>
      </c>
      <c r="F622" s="199">
        <v>26.100399999999986</v>
      </c>
      <c r="G622" s="212" t="s">
        <v>6314</v>
      </c>
      <c r="H622" s="212" t="s">
        <v>6314</v>
      </c>
      <c r="I622" s="106" t="s">
        <v>556</v>
      </c>
      <c r="K622" s="83" t="s">
        <v>6314</v>
      </c>
      <c r="L622" s="83" t="s">
        <v>6314</v>
      </c>
      <c r="M622" s="45" t="str">
        <f>IF(
ISNA(INDEX(resources!E:E,MATCH(B622,resources!B:B,0))),"fillme",
INDEX(resources!E:E,MATCH(B622,resources!B:B,0)))</f>
        <v>CAISO_Solar</v>
      </c>
      <c r="N622" s="45">
        <f>IF(
ISNA(INDEX(resources!J:J,MATCH(B622,resources!B:B,0))),"fillme",
INDEX(resources!J:J,MATCH(B622,resources!B:B,0)))</f>
        <v>1</v>
      </c>
      <c r="O622" s="83" t="str">
        <f>IFERROR(INDEX(resources!K:K,MATCH(B622,resources!B:B,0)),"fillme")</f>
        <v>solar</v>
      </c>
      <c r="P622" s="89" t="str">
        <f t="shared" si="135"/>
        <v>solar_2021_2</v>
      </c>
      <c r="Q622" s="87">
        <f>INDEX(elcc!G:G,MATCH(P622,elcc!D:D,0))</f>
        <v>0.03</v>
      </c>
      <c r="R622" s="89">
        <f t="shared" si="136"/>
        <v>1</v>
      </c>
      <c r="S622" s="89" t="s">
        <v>6314</v>
      </c>
      <c r="T622" s="89" t="s">
        <v>6314</v>
      </c>
      <c r="U622" s="90" t="str">
        <f t="shared" si="137"/>
        <v>ok</v>
      </c>
      <c r="V622" s="63" t="str">
        <f>INDEX(resources!F:F,MATCH(B622,resources!B:B,0))</f>
        <v>physical</v>
      </c>
      <c r="W622" s="110">
        <f t="shared" si="138"/>
        <v>1</v>
      </c>
      <c r="X622" s="110">
        <f t="shared" si="139"/>
        <v>0</v>
      </c>
      <c r="Y622" s="110" t="str">
        <f t="shared" si="140"/>
        <v>WRGTSR_2_WSFSR1_energy_PCE50003_CONFIDENTIAL</v>
      </c>
      <c r="Z622" s="110">
        <f>IF(COUNTIFS($Y$2:Y622,Y622)=1,1,0)</f>
        <v>0</v>
      </c>
      <c r="AA622" s="110">
        <f>SUM($Z$2:Z622)*Z622</f>
        <v>0</v>
      </c>
      <c r="AB622" s="110">
        <f>COUNTIFS(resources!B:B,B622)</f>
        <v>1</v>
      </c>
      <c r="AC622" s="110">
        <f t="shared" si="141"/>
        <v>1</v>
      </c>
      <c r="AD622" s="110">
        <f t="shared" si="142"/>
        <v>1</v>
      </c>
      <c r="AE622" s="110">
        <f t="shared" si="143"/>
        <v>0</v>
      </c>
      <c r="AF622" s="110">
        <f t="shared" si="144"/>
        <v>1</v>
      </c>
      <c r="AG622" s="110">
        <f t="shared" si="145"/>
        <v>0</v>
      </c>
      <c r="AH622" s="110">
        <f t="shared" si="146"/>
        <v>0</v>
      </c>
      <c r="AI622" s="110">
        <f t="shared" si="147"/>
        <v>1</v>
      </c>
      <c r="AJ622" s="100">
        <f>ROW()</f>
        <v>622</v>
      </c>
      <c r="AK622" s="100" t="e">
        <f>INDEX('BadRows RECART'!$C$2:$C$1207,MATCH(monthly_gwh_mw!AJ622,'BadRows RECART'!$D$2:$D$1207,0))</f>
        <v>#N/A</v>
      </c>
    </row>
    <row r="623" spans="1:37" ht="20">
      <c r="A623" s="106" t="s">
        <v>3907</v>
      </c>
      <c r="B623" s="106" t="s">
        <v>2265</v>
      </c>
      <c r="C623" s="106" t="s">
        <v>6304</v>
      </c>
      <c r="D623" s="168">
        <v>2021</v>
      </c>
      <c r="E623" s="168">
        <v>3</v>
      </c>
      <c r="F623" s="199">
        <v>44.235199999999985</v>
      </c>
      <c r="G623" s="212" t="s">
        <v>6314</v>
      </c>
      <c r="H623" s="212" t="s">
        <v>6314</v>
      </c>
      <c r="I623" s="106" t="s">
        <v>556</v>
      </c>
      <c r="K623" s="83" t="s">
        <v>6314</v>
      </c>
      <c r="L623" s="83" t="s">
        <v>6314</v>
      </c>
      <c r="M623" s="45" t="str">
        <f>IF(
ISNA(INDEX(resources!E:E,MATCH(B623,resources!B:B,0))),"fillme",
INDEX(resources!E:E,MATCH(B623,resources!B:B,0)))</f>
        <v>CAISO_Solar</v>
      </c>
      <c r="N623" s="45">
        <f>IF(
ISNA(INDEX(resources!J:J,MATCH(B623,resources!B:B,0))),"fillme",
INDEX(resources!J:J,MATCH(B623,resources!B:B,0)))</f>
        <v>1</v>
      </c>
      <c r="O623" s="83" t="str">
        <f>IFERROR(INDEX(resources!K:K,MATCH(B623,resources!B:B,0)),"fillme")</f>
        <v>solar</v>
      </c>
      <c r="P623" s="89" t="str">
        <f t="shared" si="135"/>
        <v>solar_2021_3</v>
      </c>
      <c r="Q623" s="87">
        <f>INDEX(elcc!G:G,MATCH(P623,elcc!D:D,0))</f>
        <v>0.18</v>
      </c>
      <c r="R623" s="89">
        <f t="shared" si="136"/>
        <v>1</v>
      </c>
      <c r="S623" s="89" t="s">
        <v>6314</v>
      </c>
      <c r="T623" s="89" t="s">
        <v>6314</v>
      </c>
      <c r="U623" s="90" t="str">
        <f t="shared" si="137"/>
        <v>ok</v>
      </c>
      <c r="V623" s="63" t="str">
        <f>INDEX(resources!F:F,MATCH(B623,resources!B:B,0))</f>
        <v>physical</v>
      </c>
      <c r="W623" s="110">
        <f t="shared" si="138"/>
        <v>1</v>
      </c>
      <c r="X623" s="110">
        <f t="shared" si="139"/>
        <v>0</v>
      </c>
      <c r="Y623" s="110" t="str">
        <f t="shared" si="140"/>
        <v>WRGTSR_2_WSFSR1_energy_PCE50003_CONFIDENTIAL</v>
      </c>
      <c r="Z623" s="110">
        <f>IF(COUNTIFS($Y$2:Y623,Y623)=1,1,0)</f>
        <v>0</v>
      </c>
      <c r="AA623" s="110">
        <f>SUM($Z$2:Z623)*Z623</f>
        <v>0</v>
      </c>
      <c r="AB623" s="110">
        <f>COUNTIFS(resources!B:B,B623)</f>
        <v>1</v>
      </c>
      <c r="AC623" s="110">
        <f t="shared" si="141"/>
        <v>1</v>
      </c>
      <c r="AD623" s="110">
        <f t="shared" si="142"/>
        <v>1</v>
      </c>
      <c r="AE623" s="110">
        <f t="shared" si="143"/>
        <v>0</v>
      </c>
      <c r="AF623" s="110">
        <f t="shared" si="144"/>
        <v>1</v>
      </c>
      <c r="AG623" s="110">
        <f t="shared" si="145"/>
        <v>0</v>
      </c>
      <c r="AH623" s="110">
        <f t="shared" si="146"/>
        <v>0</v>
      </c>
      <c r="AI623" s="110">
        <f t="shared" si="147"/>
        <v>1</v>
      </c>
      <c r="AJ623" s="100">
        <f>ROW()</f>
        <v>623</v>
      </c>
      <c r="AK623" s="100" t="e">
        <f>INDEX('BadRows RECART'!$C$2:$C$1207,MATCH(monthly_gwh_mw!AJ623,'BadRows RECART'!$D$2:$D$1207,0))</f>
        <v>#N/A</v>
      </c>
    </row>
    <row r="624" spans="1:37" ht="20">
      <c r="A624" s="106" t="s">
        <v>3907</v>
      </c>
      <c r="B624" s="106" t="s">
        <v>2265</v>
      </c>
      <c r="C624" s="106" t="s">
        <v>6304</v>
      </c>
      <c r="D624" s="168">
        <v>2021</v>
      </c>
      <c r="E624" s="168">
        <v>4</v>
      </c>
      <c r="F624" s="199">
        <v>50.999599999999937</v>
      </c>
      <c r="G624" s="212" t="s">
        <v>6314</v>
      </c>
      <c r="H624" s="212" t="s">
        <v>6314</v>
      </c>
      <c r="I624" s="106" t="s">
        <v>556</v>
      </c>
      <c r="K624" s="83" t="s">
        <v>6314</v>
      </c>
      <c r="L624" s="83" t="s">
        <v>6314</v>
      </c>
      <c r="M624" s="45" t="str">
        <f>IF(
ISNA(INDEX(resources!E:E,MATCH(B624,resources!B:B,0))),"fillme",
INDEX(resources!E:E,MATCH(B624,resources!B:B,0)))</f>
        <v>CAISO_Solar</v>
      </c>
      <c r="N624" s="45">
        <f>IF(
ISNA(INDEX(resources!J:J,MATCH(B624,resources!B:B,0))),"fillme",
INDEX(resources!J:J,MATCH(B624,resources!B:B,0)))</f>
        <v>1</v>
      </c>
      <c r="O624" s="83" t="str">
        <f>IFERROR(INDEX(resources!K:K,MATCH(B624,resources!B:B,0)),"fillme")</f>
        <v>solar</v>
      </c>
      <c r="P624" s="89" t="str">
        <f t="shared" si="135"/>
        <v>solar_2021_4</v>
      </c>
      <c r="Q624" s="87">
        <f>INDEX(elcc!G:G,MATCH(P624,elcc!D:D,0))</f>
        <v>0.15</v>
      </c>
      <c r="R624" s="89">
        <f t="shared" si="136"/>
        <v>1</v>
      </c>
      <c r="S624" s="89" t="s">
        <v>6314</v>
      </c>
      <c r="T624" s="89" t="s">
        <v>6314</v>
      </c>
      <c r="U624" s="90" t="str">
        <f t="shared" si="137"/>
        <v>ok</v>
      </c>
      <c r="V624" s="63" t="str">
        <f>INDEX(resources!F:F,MATCH(B624,resources!B:B,0))</f>
        <v>physical</v>
      </c>
      <c r="W624" s="110">
        <f t="shared" si="138"/>
        <v>1</v>
      </c>
      <c r="X624" s="110">
        <f t="shared" si="139"/>
        <v>0</v>
      </c>
      <c r="Y624" s="110" t="str">
        <f t="shared" si="140"/>
        <v>WRGTSR_2_WSFSR1_energy_PCE50003_CONFIDENTIAL</v>
      </c>
      <c r="Z624" s="110">
        <f>IF(COUNTIFS($Y$2:Y624,Y624)=1,1,0)</f>
        <v>0</v>
      </c>
      <c r="AA624" s="110">
        <f>SUM($Z$2:Z624)*Z624</f>
        <v>0</v>
      </c>
      <c r="AB624" s="110">
        <f>COUNTIFS(resources!B:B,B624)</f>
        <v>1</v>
      </c>
      <c r="AC624" s="110">
        <f t="shared" si="141"/>
        <v>1</v>
      </c>
      <c r="AD624" s="110">
        <f t="shared" si="142"/>
        <v>1</v>
      </c>
      <c r="AE624" s="110">
        <f t="shared" si="143"/>
        <v>0</v>
      </c>
      <c r="AF624" s="110">
        <f t="shared" si="144"/>
        <v>1</v>
      </c>
      <c r="AG624" s="110">
        <f t="shared" si="145"/>
        <v>0</v>
      </c>
      <c r="AH624" s="110">
        <f t="shared" si="146"/>
        <v>0</v>
      </c>
      <c r="AI624" s="110">
        <f t="shared" si="147"/>
        <v>1</v>
      </c>
      <c r="AJ624" s="100">
        <f>ROW()</f>
        <v>624</v>
      </c>
      <c r="AK624" s="100" t="e">
        <f>INDEX('BadRows RECART'!$C$2:$C$1207,MATCH(monthly_gwh_mw!AJ624,'BadRows RECART'!$D$2:$D$1207,0))</f>
        <v>#N/A</v>
      </c>
    </row>
    <row r="625" spans="1:37" ht="20">
      <c r="A625" s="106" t="s">
        <v>3907</v>
      </c>
      <c r="B625" s="106" t="s">
        <v>2265</v>
      </c>
      <c r="C625" s="106" t="s">
        <v>6304</v>
      </c>
      <c r="D625" s="168">
        <v>2021</v>
      </c>
      <c r="E625" s="168">
        <v>5</v>
      </c>
      <c r="F625" s="199">
        <v>64.749400000000037</v>
      </c>
      <c r="G625" s="212" t="s">
        <v>6314</v>
      </c>
      <c r="H625" s="212" t="s">
        <v>6314</v>
      </c>
      <c r="I625" s="106" t="s">
        <v>556</v>
      </c>
      <c r="K625" s="83" t="s">
        <v>6314</v>
      </c>
      <c r="L625" s="83" t="s">
        <v>6314</v>
      </c>
      <c r="M625" s="45" t="str">
        <f>IF(
ISNA(INDEX(resources!E:E,MATCH(B625,resources!B:B,0))),"fillme",
INDEX(resources!E:E,MATCH(B625,resources!B:B,0)))</f>
        <v>CAISO_Solar</v>
      </c>
      <c r="N625" s="45">
        <f>IF(
ISNA(INDEX(resources!J:J,MATCH(B625,resources!B:B,0))),"fillme",
INDEX(resources!J:J,MATCH(B625,resources!B:B,0)))</f>
        <v>1</v>
      </c>
      <c r="O625" s="83" t="str">
        <f>IFERROR(INDEX(resources!K:K,MATCH(B625,resources!B:B,0)),"fillme")</f>
        <v>solar</v>
      </c>
      <c r="P625" s="89" t="str">
        <f t="shared" si="135"/>
        <v>solar_2021_5</v>
      </c>
      <c r="Q625" s="87">
        <f>INDEX(elcc!G:G,MATCH(P625,elcc!D:D,0))</f>
        <v>0.16</v>
      </c>
      <c r="R625" s="89">
        <f t="shared" si="136"/>
        <v>1</v>
      </c>
      <c r="S625" s="89" t="s">
        <v>6314</v>
      </c>
      <c r="T625" s="89" t="s">
        <v>6314</v>
      </c>
      <c r="U625" s="90" t="str">
        <f t="shared" si="137"/>
        <v>ok</v>
      </c>
      <c r="V625" s="63" t="str">
        <f>INDEX(resources!F:F,MATCH(B625,resources!B:B,0))</f>
        <v>physical</v>
      </c>
      <c r="W625" s="110">
        <f t="shared" si="138"/>
        <v>1</v>
      </c>
      <c r="X625" s="110">
        <f t="shared" si="139"/>
        <v>0</v>
      </c>
      <c r="Y625" s="110" t="str">
        <f t="shared" si="140"/>
        <v>WRGTSR_2_WSFSR1_energy_PCE50003_CONFIDENTIAL</v>
      </c>
      <c r="Z625" s="110">
        <f>IF(COUNTIFS($Y$2:Y625,Y625)=1,1,0)</f>
        <v>0</v>
      </c>
      <c r="AA625" s="110">
        <f>SUM($Z$2:Z625)*Z625</f>
        <v>0</v>
      </c>
      <c r="AB625" s="110">
        <f>COUNTIFS(resources!B:B,B625)</f>
        <v>1</v>
      </c>
      <c r="AC625" s="110">
        <f t="shared" si="141"/>
        <v>1</v>
      </c>
      <c r="AD625" s="110">
        <f t="shared" si="142"/>
        <v>1</v>
      </c>
      <c r="AE625" s="110">
        <f t="shared" si="143"/>
        <v>0</v>
      </c>
      <c r="AF625" s="110">
        <f t="shared" si="144"/>
        <v>1</v>
      </c>
      <c r="AG625" s="110">
        <f t="shared" si="145"/>
        <v>0</v>
      </c>
      <c r="AH625" s="110">
        <f t="shared" si="146"/>
        <v>0</v>
      </c>
      <c r="AI625" s="110">
        <f t="shared" si="147"/>
        <v>1</v>
      </c>
      <c r="AJ625" s="100">
        <f>ROW()</f>
        <v>625</v>
      </c>
      <c r="AK625" s="100" t="e">
        <f>INDEX('BadRows RECART'!$C$2:$C$1207,MATCH(monthly_gwh_mw!AJ625,'BadRows RECART'!$D$2:$D$1207,0))</f>
        <v>#N/A</v>
      </c>
    </row>
    <row r="626" spans="1:37" ht="20">
      <c r="A626" s="106" t="s">
        <v>3907</v>
      </c>
      <c r="B626" s="106" t="s">
        <v>2265</v>
      </c>
      <c r="C626" s="106" t="s">
        <v>6304</v>
      </c>
      <c r="D626" s="168">
        <v>2021</v>
      </c>
      <c r="E626" s="168">
        <v>6</v>
      </c>
      <c r="F626" s="199">
        <v>68.452999999999989</v>
      </c>
      <c r="G626" s="212" t="s">
        <v>6314</v>
      </c>
      <c r="H626" s="212" t="s">
        <v>6314</v>
      </c>
      <c r="I626" s="106" t="s">
        <v>556</v>
      </c>
      <c r="K626" s="83" t="s">
        <v>6314</v>
      </c>
      <c r="L626" s="83" t="s">
        <v>6314</v>
      </c>
      <c r="M626" s="45" t="str">
        <f>IF(
ISNA(INDEX(resources!E:E,MATCH(B626,resources!B:B,0))),"fillme",
INDEX(resources!E:E,MATCH(B626,resources!B:B,0)))</f>
        <v>CAISO_Solar</v>
      </c>
      <c r="N626" s="45">
        <f>IF(
ISNA(INDEX(resources!J:J,MATCH(B626,resources!B:B,0))),"fillme",
INDEX(resources!J:J,MATCH(B626,resources!B:B,0)))</f>
        <v>1</v>
      </c>
      <c r="O626" s="83" t="str">
        <f>IFERROR(INDEX(resources!K:K,MATCH(B626,resources!B:B,0)),"fillme")</f>
        <v>solar</v>
      </c>
      <c r="P626" s="89" t="str">
        <f t="shared" si="135"/>
        <v>solar_2021_6</v>
      </c>
      <c r="Q626" s="87">
        <f>INDEX(elcc!G:G,MATCH(P626,elcc!D:D,0))</f>
        <v>0.31</v>
      </c>
      <c r="R626" s="89">
        <f t="shared" si="136"/>
        <v>1</v>
      </c>
      <c r="S626" s="89" t="s">
        <v>6314</v>
      </c>
      <c r="T626" s="89" t="s">
        <v>6314</v>
      </c>
      <c r="U626" s="90" t="str">
        <f t="shared" si="137"/>
        <v>ok</v>
      </c>
      <c r="V626" s="63" t="str">
        <f>INDEX(resources!F:F,MATCH(B626,resources!B:B,0))</f>
        <v>physical</v>
      </c>
      <c r="W626" s="110">
        <f t="shared" si="138"/>
        <v>1</v>
      </c>
      <c r="X626" s="110">
        <f t="shared" si="139"/>
        <v>0</v>
      </c>
      <c r="Y626" s="110" t="str">
        <f t="shared" si="140"/>
        <v>WRGTSR_2_WSFSR1_energy_PCE50003_CONFIDENTIAL</v>
      </c>
      <c r="Z626" s="110">
        <f>IF(COUNTIFS($Y$2:Y626,Y626)=1,1,0)</f>
        <v>0</v>
      </c>
      <c r="AA626" s="110">
        <f>SUM($Z$2:Z626)*Z626</f>
        <v>0</v>
      </c>
      <c r="AB626" s="110">
        <f>COUNTIFS(resources!B:B,B626)</f>
        <v>1</v>
      </c>
      <c r="AC626" s="110">
        <f t="shared" si="141"/>
        <v>1</v>
      </c>
      <c r="AD626" s="110">
        <f t="shared" si="142"/>
        <v>1</v>
      </c>
      <c r="AE626" s="110">
        <f t="shared" si="143"/>
        <v>0</v>
      </c>
      <c r="AF626" s="110">
        <f t="shared" si="144"/>
        <v>1</v>
      </c>
      <c r="AG626" s="110">
        <f t="shared" si="145"/>
        <v>0</v>
      </c>
      <c r="AH626" s="110">
        <f t="shared" si="146"/>
        <v>0</v>
      </c>
      <c r="AI626" s="110">
        <f t="shared" si="147"/>
        <v>1</v>
      </c>
      <c r="AJ626" s="100">
        <f>ROW()</f>
        <v>626</v>
      </c>
      <c r="AK626" s="100" t="e">
        <f>INDEX('BadRows RECART'!$C$2:$C$1207,MATCH(monthly_gwh_mw!AJ626,'BadRows RECART'!$D$2:$D$1207,0))</f>
        <v>#N/A</v>
      </c>
    </row>
    <row r="627" spans="1:37" ht="20">
      <c r="A627" s="106" t="s">
        <v>3907</v>
      </c>
      <c r="B627" s="106" t="s">
        <v>2265</v>
      </c>
      <c r="C627" s="106" t="s">
        <v>6304</v>
      </c>
      <c r="D627" s="168">
        <v>2021</v>
      </c>
      <c r="E627" s="168">
        <v>7</v>
      </c>
      <c r="F627" s="199">
        <v>69.079999999999984</v>
      </c>
      <c r="G627" s="212" t="s">
        <v>6314</v>
      </c>
      <c r="H627" s="212" t="s">
        <v>6314</v>
      </c>
      <c r="I627" s="106" t="s">
        <v>556</v>
      </c>
      <c r="K627" s="83" t="s">
        <v>6314</v>
      </c>
      <c r="L627" s="83" t="s">
        <v>6314</v>
      </c>
      <c r="M627" s="45" t="str">
        <f>IF(
ISNA(INDEX(resources!E:E,MATCH(B627,resources!B:B,0))),"fillme",
INDEX(resources!E:E,MATCH(B627,resources!B:B,0)))</f>
        <v>CAISO_Solar</v>
      </c>
      <c r="N627" s="45">
        <f>IF(
ISNA(INDEX(resources!J:J,MATCH(B627,resources!B:B,0))),"fillme",
INDEX(resources!J:J,MATCH(B627,resources!B:B,0)))</f>
        <v>1</v>
      </c>
      <c r="O627" s="83" t="str">
        <f>IFERROR(INDEX(resources!K:K,MATCH(B627,resources!B:B,0)),"fillme")</f>
        <v>solar</v>
      </c>
      <c r="P627" s="89" t="str">
        <f t="shared" si="135"/>
        <v>solar_2021_7</v>
      </c>
      <c r="Q627" s="87">
        <f>INDEX(elcc!G:G,MATCH(P627,elcc!D:D,0))</f>
        <v>0.39</v>
      </c>
      <c r="R627" s="89">
        <f t="shared" si="136"/>
        <v>1</v>
      </c>
      <c r="S627" s="89" t="s">
        <v>6314</v>
      </c>
      <c r="T627" s="89" t="s">
        <v>6314</v>
      </c>
      <c r="U627" s="90" t="str">
        <f t="shared" si="137"/>
        <v>ok</v>
      </c>
      <c r="V627" s="63" t="str">
        <f>INDEX(resources!F:F,MATCH(B627,resources!B:B,0))</f>
        <v>physical</v>
      </c>
      <c r="W627" s="110">
        <f t="shared" si="138"/>
        <v>1</v>
      </c>
      <c r="X627" s="110">
        <f t="shared" si="139"/>
        <v>0</v>
      </c>
      <c r="Y627" s="110" t="str">
        <f t="shared" si="140"/>
        <v>WRGTSR_2_WSFSR1_energy_PCE50003_CONFIDENTIAL</v>
      </c>
      <c r="Z627" s="110">
        <f>IF(COUNTIFS($Y$2:Y627,Y627)=1,1,0)</f>
        <v>0</v>
      </c>
      <c r="AA627" s="110">
        <f>SUM($Z$2:Z627)*Z627</f>
        <v>0</v>
      </c>
      <c r="AB627" s="110">
        <f>COUNTIFS(resources!B:B,B627)</f>
        <v>1</v>
      </c>
      <c r="AC627" s="110">
        <f t="shared" si="141"/>
        <v>1</v>
      </c>
      <c r="AD627" s="110">
        <f t="shared" si="142"/>
        <v>1</v>
      </c>
      <c r="AE627" s="110">
        <f t="shared" si="143"/>
        <v>0</v>
      </c>
      <c r="AF627" s="110">
        <f t="shared" si="144"/>
        <v>1</v>
      </c>
      <c r="AG627" s="110">
        <f t="shared" si="145"/>
        <v>0</v>
      </c>
      <c r="AH627" s="110">
        <f t="shared" si="146"/>
        <v>0</v>
      </c>
      <c r="AI627" s="110">
        <f t="shared" si="147"/>
        <v>1</v>
      </c>
      <c r="AJ627" s="100">
        <f>ROW()</f>
        <v>627</v>
      </c>
      <c r="AK627" s="100" t="e">
        <f>INDEX('BadRows RECART'!$C$2:$C$1207,MATCH(monthly_gwh_mw!AJ627,'BadRows RECART'!$D$2:$D$1207,0))</f>
        <v>#N/A</v>
      </c>
    </row>
    <row r="628" spans="1:37" ht="20">
      <c r="A628" s="106" t="s">
        <v>3907</v>
      </c>
      <c r="B628" s="106" t="s">
        <v>2265</v>
      </c>
      <c r="C628" s="106" t="s">
        <v>6304</v>
      </c>
      <c r="D628" s="168">
        <v>2021</v>
      </c>
      <c r="E628" s="168">
        <v>8</v>
      </c>
      <c r="F628" s="199">
        <v>62.710600000000028</v>
      </c>
      <c r="G628" s="212" t="s">
        <v>6314</v>
      </c>
      <c r="H628" s="212" t="s">
        <v>6314</v>
      </c>
      <c r="I628" s="106" t="s">
        <v>556</v>
      </c>
      <c r="K628" s="83" t="s">
        <v>6314</v>
      </c>
      <c r="L628" s="83" t="s">
        <v>6314</v>
      </c>
      <c r="M628" s="45" t="str">
        <f>IF(
ISNA(INDEX(resources!E:E,MATCH(B628,resources!B:B,0))),"fillme",
INDEX(resources!E:E,MATCH(B628,resources!B:B,0)))</f>
        <v>CAISO_Solar</v>
      </c>
      <c r="N628" s="45">
        <f>IF(
ISNA(INDEX(resources!J:J,MATCH(B628,resources!B:B,0))),"fillme",
INDEX(resources!J:J,MATCH(B628,resources!B:B,0)))</f>
        <v>1</v>
      </c>
      <c r="O628" s="83" t="str">
        <f>IFERROR(INDEX(resources!K:K,MATCH(B628,resources!B:B,0)),"fillme")</f>
        <v>solar</v>
      </c>
      <c r="P628" s="89" t="str">
        <f t="shared" si="135"/>
        <v>solar_2021_8</v>
      </c>
      <c r="Q628" s="87">
        <f>INDEX(elcc!G:G,MATCH(P628,elcc!D:D,0))</f>
        <v>0.27</v>
      </c>
      <c r="R628" s="89">
        <f t="shared" si="136"/>
        <v>1</v>
      </c>
      <c r="S628" s="89" t="s">
        <v>6314</v>
      </c>
      <c r="T628" s="89" t="s">
        <v>6314</v>
      </c>
      <c r="U628" s="90" t="str">
        <f t="shared" si="137"/>
        <v>ok</v>
      </c>
      <c r="V628" s="63" t="str">
        <f>INDEX(resources!F:F,MATCH(B628,resources!B:B,0))</f>
        <v>physical</v>
      </c>
      <c r="W628" s="110">
        <f t="shared" si="138"/>
        <v>1</v>
      </c>
      <c r="X628" s="110">
        <f t="shared" si="139"/>
        <v>0</v>
      </c>
      <c r="Y628" s="110" t="str">
        <f t="shared" si="140"/>
        <v>WRGTSR_2_WSFSR1_energy_PCE50003_CONFIDENTIAL</v>
      </c>
      <c r="Z628" s="110">
        <f>IF(COUNTIFS($Y$2:Y628,Y628)=1,1,0)</f>
        <v>0</v>
      </c>
      <c r="AA628" s="110">
        <f>SUM($Z$2:Z628)*Z628</f>
        <v>0</v>
      </c>
      <c r="AB628" s="110">
        <f>COUNTIFS(resources!B:B,B628)</f>
        <v>1</v>
      </c>
      <c r="AC628" s="110">
        <f t="shared" si="141"/>
        <v>1</v>
      </c>
      <c r="AD628" s="110">
        <f t="shared" si="142"/>
        <v>1</v>
      </c>
      <c r="AE628" s="110">
        <f t="shared" si="143"/>
        <v>0</v>
      </c>
      <c r="AF628" s="110">
        <f t="shared" si="144"/>
        <v>1</v>
      </c>
      <c r="AG628" s="110">
        <f t="shared" si="145"/>
        <v>0</v>
      </c>
      <c r="AH628" s="110">
        <f t="shared" si="146"/>
        <v>0</v>
      </c>
      <c r="AI628" s="110">
        <f t="shared" si="147"/>
        <v>1</v>
      </c>
      <c r="AJ628" s="100">
        <f>ROW()</f>
        <v>628</v>
      </c>
      <c r="AK628" s="100" t="e">
        <f>INDEX('BadRows RECART'!$C$2:$C$1207,MATCH(monthly_gwh_mw!AJ628,'BadRows RECART'!$D$2:$D$1207,0))</f>
        <v>#N/A</v>
      </c>
    </row>
    <row r="629" spans="1:37" ht="20">
      <c r="A629" s="106" t="s">
        <v>3907</v>
      </c>
      <c r="B629" s="106" t="s">
        <v>2265</v>
      </c>
      <c r="C629" s="106" t="s">
        <v>6304</v>
      </c>
      <c r="D629" s="168">
        <v>2021</v>
      </c>
      <c r="E629" s="168">
        <v>9</v>
      </c>
      <c r="F629" s="199">
        <v>52.773399999999974</v>
      </c>
      <c r="G629" s="212" t="s">
        <v>6314</v>
      </c>
      <c r="H629" s="212" t="s">
        <v>6314</v>
      </c>
      <c r="I629" s="106" t="s">
        <v>556</v>
      </c>
      <c r="K629" s="83" t="s">
        <v>6314</v>
      </c>
      <c r="L629" s="83" t="s">
        <v>6314</v>
      </c>
      <c r="M629" s="45" t="str">
        <f>IF(
ISNA(INDEX(resources!E:E,MATCH(B629,resources!B:B,0))),"fillme",
INDEX(resources!E:E,MATCH(B629,resources!B:B,0)))</f>
        <v>CAISO_Solar</v>
      </c>
      <c r="N629" s="45">
        <f>IF(
ISNA(INDEX(resources!J:J,MATCH(B629,resources!B:B,0))),"fillme",
INDEX(resources!J:J,MATCH(B629,resources!B:B,0)))</f>
        <v>1</v>
      </c>
      <c r="O629" s="83" t="str">
        <f>IFERROR(INDEX(resources!K:K,MATCH(B629,resources!B:B,0)),"fillme")</f>
        <v>solar</v>
      </c>
      <c r="P629" s="89" t="str">
        <f t="shared" ref="P629:P692" si="148">O629&amp;"_"&amp;D629&amp;"_"&amp;E629</f>
        <v>solar_2021_9</v>
      </c>
      <c r="Q629" s="87">
        <f>INDEX(elcc!G:G,MATCH(P629,elcc!D:D,0))</f>
        <v>0.14000000000000001</v>
      </c>
      <c r="R629" s="89">
        <f t="shared" ref="R629:R692" si="149">IF(O629="battery",MIN(1,J629/4),1)</f>
        <v>1</v>
      </c>
      <c r="S629" s="89" t="s">
        <v>6314</v>
      </c>
      <c r="T629" s="89" t="s">
        <v>6314</v>
      </c>
      <c r="U629" s="90" t="str">
        <f t="shared" ref="U629:U692" si="150">IF(ISERROR(T629),"error in NQC data entry; please check blue and purple data entered. You need to provide either a contracted NQC value in Column G, or allow the template to calculate one using Columns H,L,Q, and R","ok")</f>
        <v>ok</v>
      </c>
      <c r="V629" s="63" t="str">
        <f>INDEX(resources!F:F,MATCH(B629,resources!B:B,0))</f>
        <v>physical</v>
      </c>
      <c r="W629" s="110">
        <f t="shared" ref="W629:W692" si="151">(F629&gt;0)*1</f>
        <v>1</v>
      </c>
      <c r="X629" s="110">
        <f t="shared" ref="X629:X692" si="152">COUNTIFS(G629:H629,"&gt;0")</f>
        <v>0</v>
      </c>
      <c r="Y629" s="110" t="str">
        <f t="shared" ref="Y629:Y692" si="153">B629&amp;"_"&amp;C629&amp;"_"&amp;K629</f>
        <v>WRGTSR_2_WSFSR1_energy_PCE50003_CONFIDENTIAL</v>
      </c>
      <c r="Z629" s="110">
        <f>IF(COUNTIFS($Y$2:Y629,Y629)=1,1,0)</f>
        <v>0</v>
      </c>
      <c r="AA629" s="110">
        <f>SUM($Z$2:Z629)*Z629</f>
        <v>0</v>
      </c>
      <c r="AB629" s="110">
        <f>COUNTIFS(resources!B:B,B629)</f>
        <v>1</v>
      </c>
      <c r="AC629" s="110">
        <f t="shared" ref="AC629:AC692" si="154">AND(ISNUMBER(D629),(D629&gt;2019))*1</f>
        <v>1</v>
      </c>
      <c r="AD629" s="110">
        <f t="shared" ref="AD629:AD692" si="155">AND(ISNUMBER(E629),E629&gt;=1,E629&lt;=12)*1</f>
        <v>1</v>
      </c>
      <c r="AE629" s="110">
        <f t="shared" ref="AE629:AE692" si="156">AND(COUNT(G629:H629)=1,COUNT(F629)=1)*1</f>
        <v>0</v>
      </c>
      <c r="AF629" s="110">
        <f t="shared" ref="AF629:AF692" si="157">(COUNTIFS(K629:O629,"fillme")=0)*1</f>
        <v>1</v>
      </c>
      <c r="AG629" s="110">
        <f t="shared" ref="AG629:AG692" si="158">ISNUMBER(L629)*1</f>
        <v>0</v>
      </c>
      <c r="AH629" s="110">
        <f t="shared" ref="AH629:AH692" si="159">NOT(AND(G629&gt;0,H629&gt;0))*1</f>
        <v>0</v>
      </c>
      <c r="AI629" s="110">
        <f t="shared" ref="AI629:AI692" si="160">(U629="ok")*1</f>
        <v>1</v>
      </c>
      <c r="AJ629" s="100">
        <f>ROW()</f>
        <v>629</v>
      </c>
      <c r="AK629" s="100" t="e">
        <f>INDEX('BadRows RECART'!$C$2:$C$1207,MATCH(monthly_gwh_mw!AJ629,'BadRows RECART'!$D$2:$D$1207,0))</f>
        <v>#N/A</v>
      </c>
    </row>
    <row r="630" spans="1:37" ht="20">
      <c r="A630" s="106" t="s">
        <v>3907</v>
      </c>
      <c r="B630" s="106" t="s">
        <v>2265</v>
      </c>
      <c r="C630" s="106" t="s">
        <v>6304</v>
      </c>
      <c r="D630" s="168">
        <v>2021</v>
      </c>
      <c r="E630" s="168">
        <v>10</v>
      </c>
      <c r="F630" s="199">
        <v>41.68960000000002</v>
      </c>
      <c r="G630" s="212" t="s">
        <v>6314</v>
      </c>
      <c r="H630" s="212" t="s">
        <v>6314</v>
      </c>
      <c r="I630" s="106" t="s">
        <v>556</v>
      </c>
      <c r="K630" s="83" t="s">
        <v>6314</v>
      </c>
      <c r="L630" s="83" t="s">
        <v>6314</v>
      </c>
      <c r="M630" s="45" t="str">
        <f>IF(
ISNA(INDEX(resources!E:E,MATCH(B630,resources!B:B,0))),"fillme",
INDEX(resources!E:E,MATCH(B630,resources!B:B,0)))</f>
        <v>CAISO_Solar</v>
      </c>
      <c r="N630" s="45">
        <f>IF(
ISNA(INDEX(resources!J:J,MATCH(B630,resources!B:B,0))),"fillme",
INDEX(resources!J:J,MATCH(B630,resources!B:B,0)))</f>
        <v>1</v>
      </c>
      <c r="O630" s="83" t="str">
        <f>IFERROR(INDEX(resources!K:K,MATCH(B630,resources!B:B,0)),"fillme")</f>
        <v>solar</v>
      </c>
      <c r="P630" s="89" t="str">
        <f t="shared" si="148"/>
        <v>solar_2021_10</v>
      </c>
      <c r="Q630" s="87">
        <f>INDEX(elcc!G:G,MATCH(P630,elcc!D:D,0))</f>
        <v>0.02</v>
      </c>
      <c r="R630" s="89">
        <f t="shared" si="149"/>
        <v>1</v>
      </c>
      <c r="S630" s="89" t="s">
        <v>6314</v>
      </c>
      <c r="T630" s="89" t="s">
        <v>6314</v>
      </c>
      <c r="U630" s="90" t="str">
        <f t="shared" si="150"/>
        <v>ok</v>
      </c>
      <c r="V630" s="63" t="str">
        <f>INDEX(resources!F:F,MATCH(B630,resources!B:B,0))</f>
        <v>physical</v>
      </c>
      <c r="W630" s="110">
        <f t="shared" si="151"/>
        <v>1</v>
      </c>
      <c r="X630" s="110">
        <f t="shared" si="152"/>
        <v>0</v>
      </c>
      <c r="Y630" s="110" t="str">
        <f t="shared" si="153"/>
        <v>WRGTSR_2_WSFSR1_energy_PCE50003_CONFIDENTIAL</v>
      </c>
      <c r="Z630" s="110">
        <f>IF(COUNTIFS($Y$2:Y630,Y630)=1,1,0)</f>
        <v>0</v>
      </c>
      <c r="AA630" s="110">
        <f>SUM($Z$2:Z630)*Z630</f>
        <v>0</v>
      </c>
      <c r="AB630" s="110">
        <f>COUNTIFS(resources!B:B,B630)</f>
        <v>1</v>
      </c>
      <c r="AC630" s="110">
        <f t="shared" si="154"/>
        <v>1</v>
      </c>
      <c r="AD630" s="110">
        <f t="shared" si="155"/>
        <v>1</v>
      </c>
      <c r="AE630" s="110">
        <f t="shared" si="156"/>
        <v>0</v>
      </c>
      <c r="AF630" s="110">
        <f t="shared" si="157"/>
        <v>1</v>
      </c>
      <c r="AG630" s="110">
        <f t="shared" si="158"/>
        <v>0</v>
      </c>
      <c r="AH630" s="110">
        <f t="shared" si="159"/>
        <v>0</v>
      </c>
      <c r="AI630" s="110">
        <f t="shared" si="160"/>
        <v>1</v>
      </c>
      <c r="AJ630" s="100">
        <f>ROW()</f>
        <v>630</v>
      </c>
      <c r="AK630" s="100" t="e">
        <f>INDEX('BadRows RECART'!$C$2:$C$1207,MATCH(monthly_gwh_mw!AJ630,'BadRows RECART'!$D$2:$D$1207,0))</f>
        <v>#N/A</v>
      </c>
    </row>
    <row r="631" spans="1:37" ht="20">
      <c r="A631" s="106" t="s">
        <v>3907</v>
      </c>
      <c r="B631" s="106" t="s">
        <v>2265</v>
      </c>
      <c r="C631" s="106" t="s">
        <v>6304</v>
      </c>
      <c r="D631" s="168">
        <v>2021</v>
      </c>
      <c r="E631" s="168">
        <v>11</v>
      </c>
      <c r="F631" s="199">
        <v>27.607400000000005</v>
      </c>
      <c r="G631" s="212" t="s">
        <v>6314</v>
      </c>
      <c r="H631" s="212" t="s">
        <v>6314</v>
      </c>
      <c r="I631" s="106" t="s">
        <v>556</v>
      </c>
      <c r="K631" s="83" t="s">
        <v>6314</v>
      </c>
      <c r="L631" s="83" t="s">
        <v>6314</v>
      </c>
      <c r="M631" s="45" t="str">
        <f>IF(
ISNA(INDEX(resources!E:E,MATCH(B631,resources!B:B,0))),"fillme",
INDEX(resources!E:E,MATCH(B631,resources!B:B,0)))</f>
        <v>CAISO_Solar</v>
      </c>
      <c r="N631" s="45">
        <f>IF(
ISNA(INDEX(resources!J:J,MATCH(B631,resources!B:B,0))),"fillme",
INDEX(resources!J:J,MATCH(B631,resources!B:B,0)))</f>
        <v>1</v>
      </c>
      <c r="O631" s="83" t="str">
        <f>IFERROR(INDEX(resources!K:K,MATCH(B631,resources!B:B,0)),"fillme")</f>
        <v>solar</v>
      </c>
      <c r="P631" s="89" t="str">
        <f t="shared" si="148"/>
        <v>solar_2021_11</v>
      </c>
      <c r="Q631" s="87">
        <f>INDEX(elcc!G:G,MATCH(P631,elcc!D:D,0))</f>
        <v>0.02</v>
      </c>
      <c r="R631" s="89">
        <f t="shared" si="149"/>
        <v>1</v>
      </c>
      <c r="S631" s="89" t="s">
        <v>6314</v>
      </c>
      <c r="T631" s="89" t="s">
        <v>6314</v>
      </c>
      <c r="U631" s="90" t="str">
        <f t="shared" si="150"/>
        <v>ok</v>
      </c>
      <c r="V631" s="63" t="str">
        <f>INDEX(resources!F:F,MATCH(B631,resources!B:B,0))</f>
        <v>physical</v>
      </c>
      <c r="W631" s="110">
        <f t="shared" si="151"/>
        <v>1</v>
      </c>
      <c r="X631" s="110">
        <f t="shared" si="152"/>
        <v>0</v>
      </c>
      <c r="Y631" s="110" t="str">
        <f t="shared" si="153"/>
        <v>WRGTSR_2_WSFSR1_energy_PCE50003_CONFIDENTIAL</v>
      </c>
      <c r="Z631" s="110">
        <f>IF(COUNTIFS($Y$2:Y631,Y631)=1,1,0)</f>
        <v>0</v>
      </c>
      <c r="AA631" s="110">
        <f>SUM($Z$2:Z631)*Z631</f>
        <v>0</v>
      </c>
      <c r="AB631" s="110">
        <f>COUNTIFS(resources!B:B,B631)</f>
        <v>1</v>
      </c>
      <c r="AC631" s="110">
        <f t="shared" si="154"/>
        <v>1</v>
      </c>
      <c r="AD631" s="110">
        <f t="shared" si="155"/>
        <v>1</v>
      </c>
      <c r="AE631" s="110">
        <f t="shared" si="156"/>
        <v>0</v>
      </c>
      <c r="AF631" s="110">
        <f t="shared" si="157"/>
        <v>1</v>
      </c>
      <c r="AG631" s="110">
        <f t="shared" si="158"/>
        <v>0</v>
      </c>
      <c r="AH631" s="110">
        <f t="shared" si="159"/>
        <v>0</v>
      </c>
      <c r="AI631" s="110">
        <f t="shared" si="160"/>
        <v>1</v>
      </c>
      <c r="AJ631" s="100">
        <f>ROW()</f>
        <v>631</v>
      </c>
      <c r="AK631" s="100" t="e">
        <f>INDEX('BadRows RECART'!$C$2:$C$1207,MATCH(monthly_gwh_mw!AJ631,'BadRows RECART'!$D$2:$D$1207,0))</f>
        <v>#N/A</v>
      </c>
    </row>
    <row r="632" spans="1:37" ht="20">
      <c r="A632" s="106" t="s">
        <v>3907</v>
      </c>
      <c r="B632" s="106" t="s">
        <v>2265</v>
      </c>
      <c r="C632" s="106" t="s">
        <v>6304</v>
      </c>
      <c r="D632" s="168">
        <v>2021</v>
      </c>
      <c r="E632" s="168">
        <v>12</v>
      </c>
      <c r="F632" s="199">
        <v>21.143999999999991</v>
      </c>
      <c r="G632" s="212" t="s">
        <v>6314</v>
      </c>
      <c r="H632" s="212" t="s">
        <v>6314</v>
      </c>
      <c r="I632" s="106" t="s">
        <v>556</v>
      </c>
      <c r="K632" s="83" t="s">
        <v>6314</v>
      </c>
      <c r="L632" s="83" t="s">
        <v>6314</v>
      </c>
      <c r="M632" s="45" t="str">
        <f>IF(
ISNA(INDEX(resources!E:E,MATCH(B632,resources!B:B,0))),"fillme",
INDEX(resources!E:E,MATCH(B632,resources!B:B,0)))</f>
        <v>CAISO_Solar</v>
      </c>
      <c r="N632" s="45">
        <f>IF(
ISNA(INDEX(resources!J:J,MATCH(B632,resources!B:B,0))),"fillme",
INDEX(resources!J:J,MATCH(B632,resources!B:B,0)))</f>
        <v>1</v>
      </c>
      <c r="O632" s="83" t="str">
        <f>IFERROR(INDEX(resources!K:K,MATCH(B632,resources!B:B,0)),"fillme")</f>
        <v>solar</v>
      </c>
      <c r="P632" s="89" t="str">
        <f t="shared" si="148"/>
        <v>solar_2021_12</v>
      </c>
      <c r="Q632" s="87">
        <f>INDEX(elcc!G:G,MATCH(P632,elcc!D:D,0))</f>
        <v>0</v>
      </c>
      <c r="R632" s="89">
        <f t="shared" si="149"/>
        <v>1</v>
      </c>
      <c r="S632" s="89" t="s">
        <v>6314</v>
      </c>
      <c r="T632" s="89" t="s">
        <v>6314</v>
      </c>
      <c r="U632" s="90" t="str">
        <f t="shared" si="150"/>
        <v>ok</v>
      </c>
      <c r="V632" s="63" t="str">
        <f>INDEX(resources!F:F,MATCH(B632,resources!B:B,0))</f>
        <v>physical</v>
      </c>
      <c r="W632" s="110">
        <f t="shared" si="151"/>
        <v>1</v>
      </c>
      <c r="X632" s="110">
        <f t="shared" si="152"/>
        <v>0</v>
      </c>
      <c r="Y632" s="110" t="str">
        <f t="shared" si="153"/>
        <v>WRGTSR_2_WSFSR1_energy_PCE50003_CONFIDENTIAL</v>
      </c>
      <c r="Z632" s="110">
        <f>IF(COUNTIFS($Y$2:Y632,Y632)=1,1,0)</f>
        <v>0</v>
      </c>
      <c r="AA632" s="110">
        <f>SUM($Z$2:Z632)*Z632</f>
        <v>0</v>
      </c>
      <c r="AB632" s="110">
        <f>COUNTIFS(resources!B:B,B632)</f>
        <v>1</v>
      </c>
      <c r="AC632" s="110">
        <f t="shared" si="154"/>
        <v>1</v>
      </c>
      <c r="AD632" s="110">
        <f t="shared" si="155"/>
        <v>1</v>
      </c>
      <c r="AE632" s="110">
        <f t="shared" si="156"/>
        <v>0</v>
      </c>
      <c r="AF632" s="110">
        <f t="shared" si="157"/>
        <v>1</v>
      </c>
      <c r="AG632" s="110">
        <f t="shared" si="158"/>
        <v>0</v>
      </c>
      <c r="AH632" s="110">
        <f t="shared" si="159"/>
        <v>0</v>
      </c>
      <c r="AI632" s="110">
        <f t="shared" si="160"/>
        <v>1</v>
      </c>
      <c r="AJ632" s="100">
        <f>ROW()</f>
        <v>632</v>
      </c>
      <c r="AK632" s="100" t="e">
        <f>INDEX('BadRows RECART'!$C$2:$C$1207,MATCH(monthly_gwh_mw!AJ632,'BadRows RECART'!$D$2:$D$1207,0))</f>
        <v>#N/A</v>
      </c>
    </row>
    <row r="633" spans="1:37" ht="20">
      <c r="A633" s="106" t="s">
        <v>3907</v>
      </c>
      <c r="B633" s="106" t="s">
        <v>2265</v>
      </c>
      <c r="C633" s="106" t="s">
        <v>6304</v>
      </c>
      <c r="D633" s="168">
        <v>2022</v>
      </c>
      <c r="E633" s="168">
        <v>1</v>
      </c>
      <c r="F633" s="199">
        <v>20.538399999999999</v>
      </c>
      <c r="G633" s="212" t="s">
        <v>6314</v>
      </c>
      <c r="H633" s="212" t="s">
        <v>6314</v>
      </c>
      <c r="I633" s="106" t="s">
        <v>556</v>
      </c>
      <c r="K633" s="83" t="s">
        <v>6314</v>
      </c>
      <c r="L633" s="83" t="s">
        <v>6314</v>
      </c>
      <c r="M633" s="45" t="str">
        <f>IF(
ISNA(INDEX(resources!E:E,MATCH(B633,resources!B:B,0))),"fillme",
INDEX(resources!E:E,MATCH(B633,resources!B:B,0)))</f>
        <v>CAISO_Solar</v>
      </c>
      <c r="N633" s="45">
        <f>IF(
ISNA(INDEX(resources!J:J,MATCH(B633,resources!B:B,0))),"fillme",
INDEX(resources!J:J,MATCH(B633,resources!B:B,0)))</f>
        <v>1</v>
      </c>
      <c r="O633" s="83" t="str">
        <f>IFERROR(INDEX(resources!K:K,MATCH(B633,resources!B:B,0)),"fillme")</f>
        <v>solar</v>
      </c>
      <c r="P633" s="89" t="str">
        <f t="shared" si="148"/>
        <v>solar_2022_1</v>
      </c>
      <c r="Q633" s="87">
        <f>INDEX(elcc!G:G,MATCH(P633,elcc!D:D,0))</f>
        <v>0.04</v>
      </c>
      <c r="R633" s="89">
        <f t="shared" si="149"/>
        <v>1</v>
      </c>
      <c r="S633" s="89" t="s">
        <v>6314</v>
      </c>
      <c r="T633" s="89" t="s">
        <v>6314</v>
      </c>
      <c r="U633" s="90" t="str">
        <f t="shared" si="150"/>
        <v>ok</v>
      </c>
      <c r="V633" s="63" t="str">
        <f>INDEX(resources!F:F,MATCH(B633,resources!B:B,0))</f>
        <v>physical</v>
      </c>
      <c r="W633" s="110">
        <f t="shared" si="151"/>
        <v>1</v>
      </c>
      <c r="X633" s="110">
        <f t="shared" si="152"/>
        <v>0</v>
      </c>
      <c r="Y633" s="110" t="str">
        <f t="shared" si="153"/>
        <v>WRGTSR_2_WSFSR1_energy_PCE50003_CONFIDENTIAL</v>
      </c>
      <c r="Z633" s="110">
        <f>IF(COUNTIFS($Y$2:Y633,Y633)=1,1,0)</f>
        <v>0</v>
      </c>
      <c r="AA633" s="110">
        <f>SUM($Z$2:Z633)*Z633</f>
        <v>0</v>
      </c>
      <c r="AB633" s="110">
        <f>COUNTIFS(resources!B:B,B633)</f>
        <v>1</v>
      </c>
      <c r="AC633" s="110">
        <f t="shared" si="154"/>
        <v>1</v>
      </c>
      <c r="AD633" s="110">
        <f t="shared" si="155"/>
        <v>1</v>
      </c>
      <c r="AE633" s="110">
        <f t="shared" si="156"/>
        <v>0</v>
      </c>
      <c r="AF633" s="110">
        <f t="shared" si="157"/>
        <v>1</v>
      </c>
      <c r="AG633" s="110">
        <f t="shared" si="158"/>
        <v>0</v>
      </c>
      <c r="AH633" s="110">
        <f t="shared" si="159"/>
        <v>0</v>
      </c>
      <c r="AI633" s="110">
        <f t="shared" si="160"/>
        <v>1</v>
      </c>
      <c r="AJ633" s="100">
        <f>ROW()</f>
        <v>633</v>
      </c>
      <c r="AK633" s="100" t="e">
        <f>INDEX('BadRows RECART'!$C$2:$C$1207,MATCH(monthly_gwh_mw!AJ633,'BadRows RECART'!$D$2:$D$1207,0))</f>
        <v>#N/A</v>
      </c>
    </row>
    <row r="634" spans="1:37" ht="20">
      <c r="A634" s="106" t="s">
        <v>3907</v>
      </c>
      <c r="B634" s="106" t="s">
        <v>2265</v>
      </c>
      <c r="C634" s="106" t="s">
        <v>6304</v>
      </c>
      <c r="D634" s="168">
        <v>2022</v>
      </c>
      <c r="E634" s="168">
        <v>2</v>
      </c>
      <c r="F634" s="199">
        <v>26.100399999999986</v>
      </c>
      <c r="G634" s="212" t="s">
        <v>6314</v>
      </c>
      <c r="H634" s="212" t="s">
        <v>6314</v>
      </c>
      <c r="I634" s="106" t="s">
        <v>556</v>
      </c>
      <c r="K634" s="83" t="s">
        <v>6314</v>
      </c>
      <c r="L634" s="83" t="s">
        <v>6314</v>
      </c>
      <c r="M634" s="45" t="str">
        <f>IF(
ISNA(INDEX(resources!E:E,MATCH(B634,resources!B:B,0))),"fillme",
INDEX(resources!E:E,MATCH(B634,resources!B:B,0)))</f>
        <v>CAISO_Solar</v>
      </c>
      <c r="N634" s="45">
        <f>IF(
ISNA(INDEX(resources!J:J,MATCH(B634,resources!B:B,0))),"fillme",
INDEX(resources!J:J,MATCH(B634,resources!B:B,0)))</f>
        <v>1</v>
      </c>
      <c r="O634" s="83" t="str">
        <f>IFERROR(INDEX(resources!K:K,MATCH(B634,resources!B:B,0)),"fillme")</f>
        <v>solar</v>
      </c>
      <c r="P634" s="89" t="str">
        <f t="shared" si="148"/>
        <v>solar_2022_2</v>
      </c>
      <c r="Q634" s="87">
        <f>INDEX(elcc!G:G,MATCH(P634,elcc!D:D,0))</f>
        <v>0.03</v>
      </c>
      <c r="R634" s="89">
        <f t="shared" si="149"/>
        <v>1</v>
      </c>
      <c r="S634" s="89" t="s">
        <v>6314</v>
      </c>
      <c r="T634" s="89" t="s">
        <v>6314</v>
      </c>
      <c r="U634" s="90" t="str">
        <f t="shared" si="150"/>
        <v>ok</v>
      </c>
      <c r="V634" s="63" t="str">
        <f>INDEX(resources!F:F,MATCH(B634,resources!B:B,0))</f>
        <v>physical</v>
      </c>
      <c r="W634" s="110">
        <f t="shared" si="151"/>
        <v>1</v>
      </c>
      <c r="X634" s="110">
        <f t="shared" si="152"/>
        <v>0</v>
      </c>
      <c r="Y634" s="110" t="str">
        <f t="shared" si="153"/>
        <v>WRGTSR_2_WSFSR1_energy_PCE50003_CONFIDENTIAL</v>
      </c>
      <c r="Z634" s="110">
        <f>IF(COUNTIFS($Y$2:Y634,Y634)=1,1,0)</f>
        <v>0</v>
      </c>
      <c r="AA634" s="110">
        <f>SUM($Z$2:Z634)*Z634</f>
        <v>0</v>
      </c>
      <c r="AB634" s="110">
        <f>COUNTIFS(resources!B:B,B634)</f>
        <v>1</v>
      </c>
      <c r="AC634" s="110">
        <f t="shared" si="154"/>
        <v>1</v>
      </c>
      <c r="AD634" s="110">
        <f t="shared" si="155"/>
        <v>1</v>
      </c>
      <c r="AE634" s="110">
        <f t="shared" si="156"/>
        <v>0</v>
      </c>
      <c r="AF634" s="110">
        <f t="shared" si="157"/>
        <v>1</v>
      </c>
      <c r="AG634" s="110">
        <f t="shared" si="158"/>
        <v>0</v>
      </c>
      <c r="AH634" s="110">
        <f t="shared" si="159"/>
        <v>0</v>
      </c>
      <c r="AI634" s="110">
        <f t="shared" si="160"/>
        <v>1</v>
      </c>
      <c r="AJ634" s="100">
        <f>ROW()</f>
        <v>634</v>
      </c>
      <c r="AK634" s="100" t="e">
        <f>INDEX('BadRows RECART'!$C$2:$C$1207,MATCH(monthly_gwh_mw!AJ634,'BadRows RECART'!$D$2:$D$1207,0))</f>
        <v>#N/A</v>
      </c>
    </row>
    <row r="635" spans="1:37" ht="20">
      <c r="A635" s="106" t="s">
        <v>3907</v>
      </c>
      <c r="B635" s="106" t="s">
        <v>2265</v>
      </c>
      <c r="C635" s="106" t="s">
        <v>6304</v>
      </c>
      <c r="D635" s="168">
        <v>2022</v>
      </c>
      <c r="E635" s="168">
        <v>3</v>
      </c>
      <c r="F635" s="199">
        <v>44.235199999999985</v>
      </c>
      <c r="G635" s="212" t="s">
        <v>6314</v>
      </c>
      <c r="H635" s="212" t="s">
        <v>6314</v>
      </c>
      <c r="I635" s="106" t="s">
        <v>556</v>
      </c>
      <c r="K635" s="83" t="s">
        <v>6314</v>
      </c>
      <c r="L635" s="83" t="s">
        <v>6314</v>
      </c>
      <c r="M635" s="45" t="str">
        <f>IF(
ISNA(INDEX(resources!E:E,MATCH(B635,resources!B:B,0))),"fillme",
INDEX(resources!E:E,MATCH(B635,resources!B:B,0)))</f>
        <v>CAISO_Solar</v>
      </c>
      <c r="N635" s="45">
        <f>IF(
ISNA(INDEX(resources!J:J,MATCH(B635,resources!B:B,0))),"fillme",
INDEX(resources!J:J,MATCH(B635,resources!B:B,0)))</f>
        <v>1</v>
      </c>
      <c r="O635" s="83" t="str">
        <f>IFERROR(INDEX(resources!K:K,MATCH(B635,resources!B:B,0)),"fillme")</f>
        <v>solar</v>
      </c>
      <c r="P635" s="89" t="str">
        <f t="shared" si="148"/>
        <v>solar_2022_3</v>
      </c>
      <c r="Q635" s="87">
        <f>INDEX(elcc!G:G,MATCH(P635,elcc!D:D,0))</f>
        <v>0.18</v>
      </c>
      <c r="R635" s="89">
        <f t="shared" si="149"/>
        <v>1</v>
      </c>
      <c r="S635" s="89" t="s">
        <v>6314</v>
      </c>
      <c r="T635" s="89" t="s">
        <v>6314</v>
      </c>
      <c r="U635" s="90" t="str">
        <f t="shared" si="150"/>
        <v>ok</v>
      </c>
      <c r="V635" s="63" t="str">
        <f>INDEX(resources!F:F,MATCH(B635,resources!B:B,0))</f>
        <v>physical</v>
      </c>
      <c r="W635" s="110">
        <f t="shared" si="151"/>
        <v>1</v>
      </c>
      <c r="X635" s="110">
        <f t="shared" si="152"/>
        <v>0</v>
      </c>
      <c r="Y635" s="110" t="str">
        <f t="shared" si="153"/>
        <v>WRGTSR_2_WSFSR1_energy_PCE50003_CONFIDENTIAL</v>
      </c>
      <c r="Z635" s="110">
        <f>IF(COUNTIFS($Y$2:Y635,Y635)=1,1,0)</f>
        <v>0</v>
      </c>
      <c r="AA635" s="110">
        <f>SUM($Z$2:Z635)*Z635</f>
        <v>0</v>
      </c>
      <c r="AB635" s="110">
        <f>COUNTIFS(resources!B:B,B635)</f>
        <v>1</v>
      </c>
      <c r="AC635" s="110">
        <f t="shared" si="154"/>
        <v>1</v>
      </c>
      <c r="AD635" s="110">
        <f t="shared" si="155"/>
        <v>1</v>
      </c>
      <c r="AE635" s="110">
        <f t="shared" si="156"/>
        <v>0</v>
      </c>
      <c r="AF635" s="110">
        <f t="shared" si="157"/>
        <v>1</v>
      </c>
      <c r="AG635" s="110">
        <f t="shared" si="158"/>
        <v>0</v>
      </c>
      <c r="AH635" s="110">
        <f t="shared" si="159"/>
        <v>0</v>
      </c>
      <c r="AI635" s="110">
        <f t="shared" si="160"/>
        <v>1</v>
      </c>
      <c r="AJ635" s="100">
        <f>ROW()</f>
        <v>635</v>
      </c>
      <c r="AK635" s="100" t="e">
        <f>INDEX('BadRows RECART'!$C$2:$C$1207,MATCH(monthly_gwh_mw!AJ635,'BadRows RECART'!$D$2:$D$1207,0))</f>
        <v>#N/A</v>
      </c>
    </row>
    <row r="636" spans="1:37" ht="20">
      <c r="A636" s="106" t="s">
        <v>3907</v>
      </c>
      <c r="B636" s="106" t="s">
        <v>2265</v>
      </c>
      <c r="C636" s="106" t="s">
        <v>6304</v>
      </c>
      <c r="D636" s="168">
        <v>2022</v>
      </c>
      <c r="E636" s="168">
        <v>4</v>
      </c>
      <c r="F636" s="199">
        <v>50.999599999999937</v>
      </c>
      <c r="G636" s="212" t="s">
        <v>6314</v>
      </c>
      <c r="H636" s="212" t="s">
        <v>6314</v>
      </c>
      <c r="I636" s="106" t="s">
        <v>556</v>
      </c>
      <c r="K636" s="83" t="s">
        <v>6314</v>
      </c>
      <c r="L636" s="83" t="s">
        <v>6314</v>
      </c>
      <c r="M636" s="45" t="str">
        <f>IF(
ISNA(INDEX(resources!E:E,MATCH(B636,resources!B:B,0))),"fillme",
INDEX(resources!E:E,MATCH(B636,resources!B:B,0)))</f>
        <v>CAISO_Solar</v>
      </c>
      <c r="N636" s="45">
        <f>IF(
ISNA(INDEX(resources!J:J,MATCH(B636,resources!B:B,0))),"fillme",
INDEX(resources!J:J,MATCH(B636,resources!B:B,0)))</f>
        <v>1</v>
      </c>
      <c r="O636" s="83" t="str">
        <f>IFERROR(INDEX(resources!K:K,MATCH(B636,resources!B:B,0)),"fillme")</f>
        <v>solar</v>
      </c>
      <c r="P636" s="89" t="str">
        <f t="shared" si="148"/>
        <v>solar_2022_4</v>
      </c>
      <c r="Q636" s="87">
        <f>INDEX(elcc!G:G,MATCH(P636,elcc!D:D,0))</f>
        <v>0.15</v>
      </c>
      <c r="R636" s="89">
        <f t="shared" si="149"/>
        <v>1</v>
      </c>
      <c r="S636" s="89" t="s">
        <v>6314</v>
      </c>
      <c r="T636" s="89" t="s">
        <v>6314</v>
      </c>
      <c r="U636" s="90" t="str">
        <f t="shared" si="150"/>
        <v>ok</v>
      </c>
      <c r="V636" s="63" t="str">
        <f>INDEX(resources!F:F,MATCH(B636,resources!B:B,0))</f>
        <v>physical</v>
      </c>
      <c r="W636" s="110">
        <f t="shared" si="151"/>
        <v>1</v>
      </c>
      <c r="X636" s="110">
        <f t="shared" si="152"/>
        <v>0</v>
      </c>
      <c r="Y636" s="110" t="str">
        <f t="shared" si="153"/>
        <v>WRGTSR_2_WSFSR1_energy_PCE50003_CONFIDENTIAL</v>
      </c>
      <c r="Z636" s="110">
        <f>IF(COUNTIFS($Y$2:Y636,Y636)=1,1,0)</f>
        <v>0</v>
      </c>
      <c r="AA636" s="110">
        <f>SUM($Z$2:Z636)*Z636</f>
        <v>0</v>
      </c>
      <c r="AB636" s="110">
        <f>COUNTIFS(resources!B:B,B636)</f>
        <v>1</v>
      </c>
      <c r="AC636" s="110">
        <f t="shared" si="154"/>
        <v>1</v>
      </c>
      <c r="AD636" s="110">
        <f t="shared" si="155"/>
        <v>1</v>
      </c>
      <c r="AE636" s="110">
        <f t="shared" si="156"/>
        <v>0</v>
      </c>
      <c r="AF636" s="110">
        <f t="shared" si="157"/>
        <v>1</v>
      </c>
      <c r="AG636" s="110">
        <f t="shared" si="158"/>
        <v>0</v>
      </c>
      <c r="AH636" s="110">
        <f t="shared" si="159"/>
        <v>0</v>
      </c>
      <c r="AI636" s="110">
        <f t="shared" si="160"/>
        <v>1</v>
      </c>
      <c r="AJ636" s="100">
        <f>ROW()</f>
        <v>636</v>
      </c>
      <c r="AK636" s="100" t="e">
        <f>INDEX('BadRows RECART'!$C$2:$C$1207,MATCH(monthly_gwh_mw!AJ636,'BadRows RECART'!$D$2:$D$1207,0))</f>
        <v>#N/A</v>
      </c>
    </row>
    <row r="637" spans="1:37" ht="20">
      <c r="A637" s="106" t="s">
        <v>3907</v>
      </c>
      <c r="B637" s="106" t="s">
        <v>2265</v>
      </c>
      <c r="C637" s="106" t="s">
        <v>6304</v>
      </c>
      <c r="D637" s="168">
        <v>2022</v>
      </c>
      <c r="E637" s="168">
        <v>5</v>
      </c>
      <c r="F637" s="199">
        <v>64.749400000000037</v>
      </c>
      <c r="G637" s="212" t="s">
        <v>6314</v>
      </c>
      <c r="H637" s="212" t="s">
        <v>6314</v>
      </c>
      <c r="I637" s="106" t="s">
        <v>556</v>
      </c>
      <c r="K637" s="83" t="s">
        <v>6314</v>
      </c>
      <c r="L637" s="83" t="s">
        <v>6314</v>
      </c>
      <c r="M637" s="45" t="str">
        <f>IF(
ISNA(INDEX(resources!E:E,MATCH(B637,resources!B:B,0))),"fillme",
INDEX(resources!E:E,MATCH(B637,resources!B:B,0)))</f>
        <v>CAISO_Solar</v>
      </c>
      <c r="N637" s="45">
        <f>IF(
ISNA(INDEX(resources!J:J,MATCH(B637,resources!B:B,0))),"fillme",
INDEX(resources!J:J,MATCH(B637,resources!B:B,0)))</f>
        <v>1</v>
      </c>
      <c r="O637" s="83" t="str">
        <f>IFERROR(INDEX(resources!K:K,MATCH(B637,resources!B:B,0)),"fillme")</f>
        <v>solar</v>
      </c>
      <c r="P637" s="89" t="str">
        <f t="shared" si="148"/>
        <v>solar_2022_5</v>
      </c>
      <c r="Q637" s="87">
        <f>INDEX(elcc!G:G,MATCH(P637,elcc!D:D,0))</f>
        <v>0.16</v>
      </c>
      <c r="R637" s="89">
        <f t="shared" si="149"/>
        <v>1</v>
      </c>
      <c r="S637" s="89" t="s">
        <v>6314</v>
      </c>
      <c r="T637" s="89" t="s">
        <v>6314</v>
      </c>
      <c r="U637" s="90" t="str">
        <f t="shared" si="150"/>
        <v>ok</v>
      </c>
      <c r="V637" s="63" t="str">
        <f>INDEX(resources!F:F,MATCH(B637,resources!B:B,0))</f>
        <v>physical</v>
      </c>
      <c r="W637" s="110">
        <f t="shared" si="151"/>
        <v>1</v>
      </c>
      <c r="X637" s="110">
        <f t="shared" si="152"/>
        <v>0</v>
      </c>
      <c r="Y637" s="110" t="str">
        <f t="shared" si="153"/>
        <v>WRGTSR_2_WSFSR1_energy_PCE50003_CONFIDENTIAL</v>
      </c>
      <c r="Z637" s="110">
        <f>IF(COUNTIFS($Y$2:Y637,Y637)=1,1,0)</f>
        <v>0</v>
      </c>
      <c r="AA637" s="110">
        <f>SUM($Z$2:Z637)*Z637</f>
        <v>0</v>
      </c>
      <c r="AB637" s="110">
        <f>COUNTIFS(resources!B:B,B637)</f>
        <v>1</v>
      </c>
      <c r="AC637" s="110">
        <f t="shared" si="154"/>
        <v>1</v>
      </c>
      <c r="AD637" s="110">
        <f t="shared" si="155"/>
        <v>1</v>
      </c>
      <c r="AE637" s="110">
        <f t="shared" si="156"/>
        <v>0</v>
      </c>
      <c r="AF637" s="110">
        <f t="shared" si="157"/>
        <v>1</v>
      </c>
      <c r="AG637" s="110">
        <f t="shared" si="158"/>
        <v>0</v>
      </c>
      <c r="AH637" s="110">
        <f t="shared" si="159"/>
        <v>0</v>
      </c>
      <c r="AI637" s="110">
        <f t="shared" si="160"/>
        <v>1</v>
      </c>
      <c r="AJ637" s="100">
        <f>ROW()</f>
        <v>637</v>
      </c>
      <c r="AK637" s="100" t="e">
        <f>INDEX('BadRows RECART'!$C$2:$C$1207,MATCH(monthly_gwh_mw!AJ637,'BadRows RECART'!$D$2:$D$1207,0))</f>
        <v>#N/A</v>
      </c>
    </row>
    <row r="638" spans="1:37" ht="20">
      <c r="A638" s="106" t="s">
        <v>3907</v>
      </c>
      <c r="B638" s="106" t="s">
        <v>2265</v>
      </c>
      <c r="C638" s="106" t="s">
        <v>6304</v>
      </c>
      <c r="D638" s="168">
        <v>2022</v>
      </c>
      <c r="E638" s="168">
        <v>6</v>
      </c>
      <c r="F638" s="199">
        <v>68.452999999999989</v>
      </c>
      <c r="G638" s="212" t="s">
        <v>6314</v>
      </c>
      <c r="H638" s="212" t="s">
        <v>6314</v>
      </c>
      <c r="I638" s="106" t="s">
        <v>556</v>
      </c>
      <c r="K638" s="83" t="s">
        <v>6314</v>
      </c>
      <c r="L638" s="83" t="s">
        <v>6314</v>
      </c>
      <c r="M638" s="45" t="str">
        <f>IF(
ISNA(INDEX(resources!E:E,MATCH(B638,resources!B:B,0))),"fillme",
INDEX(resources!E:E,MATCH(B638,resources!B:B,0)))</f>
        <v>CAISO_Solar</v>
      </c>
      <c r="N638" s="45">
        <f>IF(
ISNA(INDEX(resources!J:J,MATCH(B638,resources!B:B,0))),"fillme",
INDEX(resources!J:J,MATCH(B638,resources!B:B,0)))</f>
        <v>1</v>
      </c>
      <c r="O638" s="83" t="str">
        <f>IFERROR(INDEX(resources!K:K,MATCH(B638,resources!B:B,0)),"fillme")</f>
        <v>solar</v>
      </c>
      <c r="P638" s="89" t="str">
        <f t="shared" si="148"/>
        <v>solar_2022_6</v>
      </c>
      <c r="Q638" s="87">
        <f>INDEX(elcc!G:G,MATCH(P638,elcc!D:D,0))</f>
        <v>0.31</v>
      </c>
      <c r="R638" s="89">
        <f t="shared" si="149"/>
        <v>1</v>
      </c>
      <c r="S638" s="89" t="s">
        <v>6314</v>
      </c>
      <c r="T638" s="89" t="s">
        <v>6314</v>
      </c>
      <c r="U638" s="90" t="str">
        <f t="shared" si="150"/>
        <v>ok</v>
      </c>
      <c r="V638" s="63" t="str">
        <f>INDEX(resources!F:F,MATCH(B638,resources!B:B,0))</f>
        <v>physical</v>
      </c>
      <c r="W638" s="110">
        <f t="shared" si="151"/>
        <v>1</v>
      </c>
      <c r="X638" s="110">
        <f t="shared" si="152"/>
        <v>0</v>
      </c>
      <c r="Y638" s="110" t="str">
        <f t="shared" si="153"/>
        <v>WRGTSR_2_WSFSR1_energy_PCE50003_CONFIDENTIAL</v>
      </c>
      <c r="Z638" s="110">
        <f>IF(COUNTIFS($Y$2:Y638,Y638)=1,1,0)</f>
        <v>0</v>
      </c>
      <c r="AA638" s="110">
        <f>SUM($Z$2:Z638)*Z638</f>
        <v>0</v>
      </c>
      <c r="AB638" s="110">
        <f>COUNTIFS(resources!B:B,B638)</f>
        <v>1</v>
      </c>
      <c r="AC638" s="110">
        <f t="shared" si="154"/>
        <v>1</v>
      </c>
      <c r="AD638" s="110">
        <f t="shared" si="155"/>
        <v>1</v>
      </c>
      <c r="AE638" s="110">
        <f t="shared" si="156"/>
        <v>0</v>
      </c>
      <c r="AF638" s="110">
        <f t="shared" si="157"/>
        <v>1</v>
      </c>
      <c r="AG638" s="110">
        <f t="shared" si="158"/>
        <v>0</v>
      </c>
      <c r="AH638" s="110">
        <f t="shared" si="159"/>
        <v>0</v>
      </c>
      <c r="AI638" s="110">
        <f t="shared" si="160"/>
        <v>1</v>
      </c>
      <c r="AJ638" s="100">
        <f>ROW()</f>
        <v>638</v>
      </c>
      <c r="AK638" s="100" t="e">
        <f>INDEX('BadRows RECART'!$C$2:$C$1207,MATCH(monthly_gwh_mw!AJ638,'BadRows RECART'!$D$2:$D$1207,0))</f>
        <v>#N/A</v>
      </c>
    </row>
    <row r="639" spans="1:37" ht="20">
      <c r="A639" s="106" t="s">
        <v>3907</v>
      </c>
      <c r="B639" s="106" t="s">
        <v>2265</v>
      </c>
      <c r="C639" s="106" t="s">
        <v>6304</v>
      </c>
      <c r="D639" s="168">
        <v>2022</v>
      </c>
      <c r="E639" s="168">
        <v>7</v>
      </c>
      <c r="F639" s="199">
        <v>69.079999999999984</v>
      </c>
      <c r="G639" s="212" t="s">
        <v>6314</v>
      </c>
      <c r="H639" s="212" t="s">
        <v>6314</v>
      </c>
      <c r="I639" s="106" t="s">
        <v>556</v>
      </c>
      <c r="K639" s="83" t="s">
        <v>6314</v>
      </c>
      <c r="L639" s="83" t="s">
        <v>6314</v>
      </c>
      <c r="M639" s="45" t="str">
        <f>IF(
ISNA(INDEX(resources!E:E,MATCH(B639,resources!B:B,0))),"fillme",
INDEX(resources!E:E,MATCH(B639,resources!B:B,0)))</f>
        <v>CAISO_Solar</v>
      </c>
      <c r="N639" s="45">
        <f>IF(
ISNA(INDEX(resources!J:J,MATCH(B639,resources!B:B,0))),"fillme",
INDEX(resources!J:J,MATCH(B639,resources!B:B,0)))</f>
        <v>1</v>
      </c>
      <c r="O639" s="83" t="str">
        <f>IFERROR(INDEX(resources!K:K,MATCH(B639,resources!B:B,0)),"fillme")</f>
        <v>solar</v>
      </c>
      <c r="P639" s="89" t="str">
        <f t="shared" si="148"/>
        <v>solar_2022_7</v>
      </c>
      <c r="Q639" s="87">
        <f>INDEX(elcc!G:G,MATCH(P639,elcc!D:D,0))</f>
        <v>0.39</v>
      </c>
      <c r="R639" s="89">
        <f t="shared" si="149"/>
        <v>1</v>
      </c>
      <c r="S639" s="89" t="s">
        <v>6314</v>
      </c>
      <c r="T639" s="89" t="s">
        <v>6314</v>
      </c>
      <c r="U639" s="90" t="str">
        <f t="shared" si="150"/>
        <v>ok</v>
      </c>
      <c r="V639" s="63" t="str">
        <f>INDEX(resources!F:F,MATCH(B639,resources!B:B,0))</f>
        <v>physical</v>
      </c>
      <c r="W639" s="110">
        <f t="shared" si="151"/>
        <v>1</v>
      </c>
      <c r="X639" s="110">
        <f t="shared" si="152"/>
        <v>0</v>
      </c>
      <c r="Y639" s="110" t="str">
        <f t="shared" si="153"/>
        <v>WRGTSR_2_WSFSR1_energy_PCE50003_CONFIDENTIAL</v>
      </c>
      <c r="Z639" s="110">
        <f>IF(COUNTIFS($Y$2:Y639,Y639)=1,1,0)</f>
        <v>0</v>
      </c>
      <c r="AA639" s="110">
        <f>SUM($Z$2:Z639)*Z639</f>
        <v>0</v>
      </c>
      <c r="AB639" s="110">
        <f>COUNTIFS(resources!B:B,B639)</f>
        <v>1</v>
      </c>
      <c r="AC639" s="110">
        <f t="shared" si="154"/>
        <v>1</v>
      </c>
      <c r="AD639" s="110">
        <f t="shared" si="155"/>
        <v>1</v>
      </c>
      <c r="AE639" s="110">
        <f t="shared" si="156"/>
        <v>0</v>
      </c>
      <c r="AF639" s="110">
        <f t="shared" si="157"/>
        <v>1</v>
      </c>
      <c r="AG639" s="110">
        <f t="shared" si="158"/>
        <v>0</v>
      </c>
      <c r="AH639" s="110">
        <f t="shared" si="159"/>
        <v>0</v>
      </c>
      <c r="AI639" s="110">
        <f t="shared" si="160"/>
        <v>1</v>
      </c>
      <c r="AJ639" s="100">
        <f>ROW()</f>
        <v>639</v>
      </c>
      <c r="AK639" s="100" t="e">
        <f>INDEX('BadRows RECART'!$C$2:$C$1207,MATCH(monthly_gwh_mw!AJ639,'BadRows RECART'!$D$2:$D$1207,0))</f>
        <v>#N/A</v>
      </c>
    </row>
    <row r="640" spans="1:37" ht="20">
      <c r="A640" s="106" t="s">
        <v>3907</v>
      </c>
      <c r="B640" s="106" t="s">
        <v>2265</v>
      </c>
      <c r="C640" s="106" t="s">
        <v>6304</v>
      </c>
      <c r="D640" s="168">
        <v>2022</v>
      </c>
      <c r="E640" s="168">
        <v>8</v>
      </c>
      <c r="F640" s="199">
        <v>62.710600000000028</v>
      </c>
      <c r="G640" s="212" t="s">
        <v>6314</v>
      </c>
      <c r="H640" s="212" t="s">
        <v>6314</v>
      </c>
      <c r="I640" s="106" t="s">
        <v>556</v>
      </c>
      <c r="K640" s="83" t="s">
        <v>6314</v>
      </c>
      <c r="L640" s="83" t="s">
        <v>6314</v>
      </c>
      <c r="M640" s="45" t="str">
        <f>IF(
ISNA(INDEX(resources!E:E,MATCH(B640,resources!B:B,0))),"fillme",
INDEX(resources!E:E,MATCH(B640,resources!B:B,0)))</f>
        <v>CAISO_Solar</v>
      </c>
      <c r="N640" s="45">
        <f>IF(
ISNA(INDEX(resources!J:J,MATCH(B640,resources!B:B,0))),"fillme",
INDEX(resources!J:J,MATCH(B640,resources!B:B,0)))</f>
        <v>1</v>
      </c>
      <c r="O640" s="83" t="str">
        <f>IFERROR(INDEX(resources!K:K,MATCH(B640,resources!B:B,0)),"fillme")</f>
        <v>solar</v>
      </c>
      <c r="P640" s="89" t="str">
        <f t="shared" si="148"/>
        <v>solar_2022_8</v>
      </c>
      <c r="Q640" s="87">
        <f>INDEX(elcc!G:G,MATCH(P640,elcc!D:D,0))</f>
        <v>0.27</v>
      </c>
      <c r="R640" s="89">
        <f t="shared" si="149"/>
        <v>1</v>
      </c>
      <c r="S640" s="89" t="s">
        <v>6314</v>
      </c>
      <c r="T640" s="89" t="s">
        <v>6314</v>
      </c>
      <c r="U640" s="90" t="str">
        <f t="shared" si="150"/>
        <v>ok</v>
      </c>
      <c r="V640" s="63" t="str">
        <f>INDEX(resources!F:F,MATCH(B640,resources!B:B,0))</f>
        <v>physical</v>
      </c>
      <c r="W640" s="110">
        <f t="shared" si="151"/>
        <v>1</v>
      </c>
      <c r="X640" s="110">
        <f t="shared" si="152"/>
        <v>0</v>
      </c>
      <c r="Y640" s="110" t="str">
        <f t="shared" si="153"/>
        <v>WRGTSR_2_WSFSR1_energy_PCE50003_CONFIDENTIAL</v>
      </c>
      <c r="Z640" s="110">
        <f>IF(COUNTIFS($Y$2:Y640,Y640)=1,1,0)</f>
        <v>0</v>
      </c>
      <c r="AA640" s="110">
        <f>SUM($Z$2:Z640)*Z640</f>
        <v>0</v>
      </c>
      <c r="AB640" s="110">
        <f>COUNTIFS(resources!B:B,B640)</f>
        <v>1</v>
      </c>
      <c r="AC640" s="110">
        <f t="shared" si="154"/>
        <v>1</v>
      </c>
      <c r="AD640" s="110">
        <f t="shared" si="155"/>
        <v>1</v>
      </c>
      <c r="AE640" s="110">
        <f t="shared" si="156"/>
        <v>0</v>
      </c>
      <c r="AF640" s="110">
        <f t="shared" si="157"/>
        <v>1</v>
      </c>
      <c r="AG640" s="110">
        <f t="shared" si="158"/>
        <v>0</v>
      </c>
      <c r="AH640" s="110">
        <f t="shared" si="159"/>
        <v>0</v>
      </c>
      <c r="AI640" s="110">
        <f t="shared" si="160"/>
        <v>1</v>
      </c>
      <c r="AJ640" s="100">
        <f>ROW()</f>
        <v>640</v>
      </c>
      <c r="AK640" s="100" t="e">
        <f>INDEX('BadRows RECART'!$C$2:$C$1207,MATCH(monthly_gwh_mw!AJ640,'BadRows RECART'!$D$2:$D$1207,0))</f>
        <v>#N/A</v>
      </c>
    </row>
    <row r="641" spans="1:37" ht="20">
      <c r="A641" s="106" t="s">
        <v>3907</v>
      </c>
      <c r="B641" s="106" t="s">
        <v>2265</v>
      </c>
      <c r="C641" s="106" t="s">
        <v>6304</v>
      </c>
      <c r="D641" s="168">
        <v>2022</v>
      </c>
      <c r="E641" s="168">
        <v>9</v>
      </c>
      <c r="F641" s="199">
        <v>52.773399999999974</v>
      </c>
      <c r="G641" s="212" t="s">
        <v>6314</v>
      </c>
      <c r="H641" s="212" t="s">
        <v>6314</v>
      </c>
      <c r="I641" s="106" t="s">
        <v>556</v>
      </c>
      <c r="K641" s="83" t="s">
        <v>6314</v>
      </c>
      <c r="L641" s="83" t="s">
        <v>6314</v>
      </c>
      <c r="M641" s="45" t="str">
        <f>IF(
ISNA(INDEX(resources!E:E,MATCH(B641,resources!B:B,0))),"fillme",
INDEX(resources!E:E,MATCH(B641,resources!B:B,0)))</f>
        <v>CAISO_Solar</v>
      </c>
      <c r="N641" s="45">
        <f>IF(
ISNA(INDEX(resources!J:J,MATCH(B641,resources!B:B,0))),"fillme",
INDEX(resources!J:J,MATCH(B641,resources!B:B,0)))</f>
        <v>1</v>
      </c>
      <c r="O641" s="83" t="str">
        <f>IFERROR(INDEX(resources!K:K,MATCH(B641,resources!B:B,0)),"fillme")</f>
        <v>solar</v>
      </c>
      <c r="P641" s="89" t="str">
        <f t="shared" si="148"/>
        <v>solar_2022_9</v>
      </c>
      <c r="Q641" s="87">
        <f>INDEX(elcc!G:G,MATCH(P641,elcc!D:D,0))</f>
        <v>0.14000000000000001</v>
      </c>
      <c r="R641" s="89">
        <f t="shared" si="149"/>
        <v>1</v>
      </c>
      <c r="S641" s="89" t="s">
        <v>6314</v>
      </c>
      <c r="T641" s="89" t="s">
        <v>6314</v>
      </c>
      <c r="U641" s="90" t="str">
        <f t="shared" si="150"/>
        <v>ok</v>
      </c>
      <c r="V641" s="63" t="str">
        <f>INDEX(resources!F:F,MATCH(B641,resources!B:B,0))</f>
        <v>physical</v>
      </c>
      <c r="W641" s="110">
        <f t="shared" si="151"/>
        <v>1</v>
      </c>
      <c r="X641" s="110">
        <f t="shared" si="152"/>
        <v>0</v>
      </c>
      <c r="Y641" s="110" t="str">
        <f t="shared" si="153"/>
        <v>WRGTSR_2_WSFSR1_energy_PCE50003_CONFIDENTIAL</v>
      </c>
      <c r="Z641" s="110">
        <f>IF(COUNTIFS($Y$2:Y641,Y641)=1,1,0)</f>
        <v>0</v>
      </c>
      <c r="AA641" s="110">
        <f>SUM($Z$2:Z641)*Z641</f>
        <v>0</v>
      </c>
      <c r="AB641" s="110">
        <f>COUNTIFS(resources!B:B,B641)</f>
        <v>1</v>
      </c>
      <c r="AC641" s="110">
        <f t="shared" si="154"/>
        <v>1</v>
      </c>
      <c r="AD641" s="110">
        <f t="shared" si="155"/>
        <v>1</v>
      </c>
      <c r="AE641" s="110">
        <f t="shared" si="156"/>
        <v>0</v>
      </c>
      <c r="AF641" s="110">
        <f t="shared" si="157"/>
        <v>1</v>
      </c>
      <c r="AG641" s="110">
        <f t="shared" si="158"/>
        <v>0</v>
      </c>
      <c r="AH641" s="110">
        <f t="shared" si="159"/>
        <v>0</v>
      </c>
      <c r="AI641" s="110">
        <f t="shared" si="160"/>
        <v>1</v>
      </c>
      <c r="AJ641" s="100">
        <f>ROW()</f>
        <v>641</v>
      </c>
      <c r="AK641" s="100" t="e">
        <f>INDEX('BadRows RECART'!$C$2:$C$1207,MATCH(monthly_gwh_mw!AJ641,'BadRows RECART'!$D$2:$D$1207,0))</f>
        <v>#N/A</v>
      </c>
    </row>
    <row r="642" spans="1:37" ht="20">
      <c r="A642" s="106" t="s">
        <v>3907</v>
      </c>
      <c r="B642" s="106" t="s">
        <v>2265</v>
      </c>
      <c r="C642" s="106" t="s">
        <v>6304</v>
      </c>
      <c r="D642" s="168">
        <v>2022</v>
      </c>
      <c r="E642" s="168">
        <v>10</v>
      </c>
      <c r="F642" s="199">
        <v>41.68960000000002</v>
      </c>
      <c r="G642" s="212" t="s">
        <v>6314</v>
      </c>
      <c r="H642" s="212" t="s">
        <v>6314</v>
      </c>
      <c r="I642" s="106" t="s">
        <v>556</v>
      </c>
      <c r="K642" s="83" t="s">
        <v>6314</v>
      </c>
      <c r="L642" s="83" t="s">
        <v>6314</v>
      </c>
      <c r="M642" s="45" t="str">
        <f>IF(
ISNA(INDEX(resources!E:E,MATCH(B642,resources!B:B,0))),"fillme",
INDEX(resources!E:E,MATCH(B642,resources!B:B,0)))</f>
        <v>CAISO_Solar</v>
      </c>
      <c r="N642" s="45">
        <f>IF(
ISNA(INDEX(resources!J:J,MATCH(B642,resources!B:B,0))),"fillme",
INDEX(resources!J:J,MATCH(B642,resources!B:B,0)))</f>
        <v>1</v>
      </c>
      <c r="O642" s="83" t="str">
        <f>IFERROR(INDEX(resources!K:K,MATCH(B642,resources!B:B,0)),"fillme")</f>
        <v>solar</v>
      </c>
      <c r="P642" s="89" t="str">
        <f t="shared" si="148"/>
        <v>solar_2022_10</v>
      </c>
      <c r="Q642" s="87">
        <f>INDEX(elcc!G:G,MATCH(P642,elcc!D:D,0))</f>
        <v>0.02</v>
      </c>
      <c r="R642" s="89">
        <f t="shared" si="149"/>
        <v>1</v>
      </c>
      <c r="S642" s="89" t="s">
        <v>6314</v>
      </c>
      <c r="T642" s="89" t="s">
        <v>6314</v>
      </c>
      <c r="U642" s="90" t="str">
        <f t="shared" si="150"/>
        <v>ok</v>
      </c>
      <c r="V642" s="63" t="str">
        <f>INDEX(resources!F:F,MATCH(B642,resources!B:B,0))</f>
        <v>physical</v>
      </c>
      <c r="W642" s="110">
        <f t="shared" si="151"/>
        <v>1</v>
      </c>
      <c r="X642" s="110">
        <f t="shared" si="152"/>
        <v>0</v>
      </c>
      <c r="Y642" s="110" t="str">
        <f t="shared" si="153"/>
        <v>WRGTSR_2_WSFSR1_energy_PCE50003_CONFIDENTIAL</v>
      </c>
      <c r="Z642" s="110">
        <f>IF(COUNTIFS($Y$2:Y642,Y642)=1,1,0)</f>
        <v>0</v>
      </c>
      <c r="AA642" s="110">
        <f>SUM($Z$2:Z642)*Z642</f>
        <v>0</v>
      </c>
      <c r="AB642" s="110">
        <f>COUNTIFS(resources!B:B,B642)</f>
        <v>1</v>
      </c>
      <c r="AC642" s="110">
        <f t="shared" si="154"/>
        <v>1</v>
      </c>
      <c r="AD642" s="110">
        <f t="shared" si="155"/>
        <v>1</v>
      </c>
      <c r="AE642" s="110">
        <f t="shared" si="156"/>
        <v>0</v>
      </c>
      <c r="AF642" s="110">
        <f t="shared" si="157"/>
        <v>1</v>
      </c>
      <c r="AG642" s="110">
        <f t="shared" si="158"/>
        <v>0</v>
      </c>
      <c r="AH642" s="110">
        <f t="shared" si="159"/>
        <v>0</v>
      </c>
      <c r="AI642" s="110">
        <f t="shared" si="160"/>
        <v>1</v>
      </c>
      <c r="AJ642" s="100">
        <f>ROW()</f>
        <v>642</v>
      </c>
      <c r="AK642" s="100" t="e">
        <f>INDEX('BadRows RECART'!$C$2:$C$1207,MATCH(monthly_gwh_mw!AJ642,'BadRows RECART'!$D$2:$D$1207,0))</f>
        <v>#N/A</v>
      </c>
    </row>
    <row r="643" spans="1:37" ht="20">
      <c r="A643" s="106" t="s">
        <v>3907</v>
      </c>
      <c r="B643" s="106" t="s">
        <v>2265</v>
      </c>
      <c r="C643" s="106" t="s">
        <v>6304</v>
      </c>
      <c r="D643" s="168">
        <v>2022</v>
      </c>
      <c r="E643" s="168">
        <v>11</v>
      </c>
      <c r="F643" s="199">
        <v>27.607400000000005</v>
      </c>
      <c r="G643" s="212" t="s">
        <v>6314</v>
      </c>
      <c r="H643" s="212" t="s">
        <v>6314</v>
      </c>
      <c r="I643" s="106" t="s">
        <v>556</v>
      </c>
      <c r="K643" s="83" t="s">
        <v>6314</v>
      </c>
      <c r="L643" s="83" t="s">
        <v>6314</v>
      </c>
      <c r="M643" s="45" t="str">
        <f>IF(
ISNA(INDEX(resources!E:E,MATCH(B643,resources!B:B,0))),"fillme",
INDEX(resources!E:E,MATCH(B643,resources!B:B,0)))</f>
        <v>CAISO_Solar</v>
      </c>
      <c r="N643" s="45">
        <f>IF(
ISNA(INDEX(resources!J:J,MATCH(B643,resources!B:B,0))),"fillme",
INDEX(resources!J:J,MATCH(B643,resources!B:B,0)))</f>
        <v>1</v>
      </c>
      <c r="O643" s="83" t="str">
        <f>IFERROR(INDEX(resources!K:K,MATCH(B643,resources!B:B,0)),"fillme")</f>
        <v>solar</v>
      </c>
      <c r="P643" s="89" t="str">
        <f t="shared" si="148"/>
        <v>solar_2022_11</v>
      </c>
      <c r="Q643" s="87">
        <f>INDEX(elcc!G:G,MATCH(P643,elcc!D:D,0))</f>
        <v>0.02</v>
      </c>
      <c r="R643" s="89">
        <f t="shared" si="149"/>
        <v>1</v>
      </c>
      <c r="S643" s="89" t="s">
        <v>6314</v>
      </c>
      <c r="T643" s="89" t="s">
        <v>6314</v>
      </c>
      <c r="U643" s="90" t="str">
        <f t="shared" si="150"/>
        <v>ok</v>
      </c>
      <c r="V643" s="63" t="str">
        <f>INDEX(resources!F:F,MATCH(B643,resources!B:B,0))</f>
        <v>physical</v>
      </c>
      <c r="W643" s="110">
        <f t="shared" si="151"/>
        <v>1</v>
      </c>
      <c r="X643" s="110">
        <f t="shared" si="152"/>
        <v>0</v>
      </c>
      <c r="Y643" s="110" t="str">
        <f t="shared" si="153"/>
        <v>WRGTSR_2_WSFSR1_energy_PCE50003_CONFIDENTIAL</v>
      </c>
      <c r="Z643" s="110">
        <f>IF(COUNTIFS($Y$2:Y643,Y643)=1,1,0)</f>
        <v>0</v>
      </c>
      <c r="AA643" s="110">
        <f>SUM($Z$2:Z643)*Z643</f>
        <v>0</v>
      </c>
      <c r="AB643" s="110">
        <f>COUNTIFS(resources!B:B,B643)</f>
        <v>1</v>
      </c>
      <c r="AC643" s="110">
        <f t="shared" si="154"/>
        <v>1</v>
      </c>
      <c r="AD643" s="110">
        <f t="shared" si="155"/>
        <v>1</v>
      </c>
      <c r="AE643" s="110">
        <f t="shared" si="156"/>
        <v>0</v>
      </c>
      <c r="AF643" s="110">
        <f t="shared" si="157"/>
        <v>1</v>
      </c>
      <c r="AG643" s="110">
        <f t="shared" si="158"/>
        <v>0</v>
      </c>
      <c r="AH643" s="110">
        <f t="shared" si="159"/>
        <v>0</v>
      </c>
      <c r="AI643" s="110">
        <f t="shared" si="160"/>
        <v>1</v>
      </c>
      <c r="AJ643" s="100">
        <f>ROW()</f>
        <v>643</v>
      </c>
      <c r="AK643" s="100" t="e">
        <f>INDEX('BadRows RECART'!$C$2:$C$1207,MATCH(monthly_gwh_mw!AJ643,'BadRows RECART'!$D$2:$D$1207,0))</f>
        <v>#N/A</v>
      </c>
    </row>
    <row r="644" spans="1:37" ht="20">
      <c r="A644" s="106" t="s">
        <v>3907</v>
      </c>
      <c r="B644" s="106" t="s">
        <v>2265</v>
      </c>
      <c r="C644" s="106" t="s">
        <v>6304</v>
      </c>
      <c r="D644" s="168">
        <v>2022</v>
      </c>
      <c r="E644" s="168">
        <v>12</v>
      </c>
      <c r="F644" s="199">
        <v>21.143999999999991</v>
      </c>
      <c r="G644" s="212" t="s">
        <v>6314</v>
      </c>
      <c r="H644" s="212" t="s">
        <v>6314</v>
      </c>
      <c r="I644" s="106" t="s">
        <v>556</v>
      </c>
      <c r="K644" s="83" t="s">
        <v>6314</v>
      </c>
      <c r="L644" s="83" t="s">
        <v>6314</v>
      </c>
      <c r="M644" s="45" t="str">
        <f>IF(
ISNA(INDEX(resources!E:E,MATCH(B644,resources!B:B,0))),"fillme",
INDEX(resources!E:E,MATCH(B644,resources!B:B,0)))</f>
        <v>CAISO_Solar</v>
      </c>
      <c r="N644" s="45">
        <f>IF(
ISNA(INDEX(resources!J:J,MATCH(B644,resources!B:B,0))),"fillme",
INDEX(resources!J:J,MATCH(B644,resources!B:B,0)))</f>
        <v>1</v>
      </c>
      <c r="O644" s="83" t="str">
        <f>IFERROR(INDEX(resources!K:K,MATCH(B644,resources!B:B,0)),"fillme")</f>
        <v>solar</v>
      </c>
      <c r="P644" s="89" t="str">
        <f t="shared" si="148"/>
        <v>solar_2022_12</v>
      </c>
      <c r="Q644" s="87">
        <f>INDEX(elcc!G:G,MATCH(P644,elcc!D:D,0))</f>
        <v>0</v>
      </c>
      <c r="R644" s="89">
        <f t="shared" si="149"/>
        <v>1</v>
      </c>
      <c r="S644" s="89" t="s">
        <v>6314</v>
      </c>
      <c r="T644" s="89" t="s">
        <v>6314</v>
      </c>
      <c r="U644" s="90" t="str">
        <f t="shared" si="150"/>
        <v>ok</v>
      </c>
      <c r="V644" s="63" t="str">
        <f>INDEX(resources!F:F,MATCH(B644,resources!B:B,0))</f>
        <v>physical</v>
      </c>
      <c r="W644" s="110">
        <f t="shared" si="151"/>
        <v>1</v>
      </c>
      <c r="X644" s="110">
        <f t="shared" si="152"/>
        <v>0</v>
      </c>
      <c r="Y644" s="110" t="str">
        <f t="shared" si="153"/>
        <v>WRGTSR_2_WSFSR1_energy_PCE50003_CONFIDENTIAL</v>
      </c>
      <c r="Z644" s="110">
        <f>IF(COUNTIFS($Y$2:Y644,Y644)=1,1,0)</f>
        <v>0</v>
      </c>
      <c r="AA644" s="110">
        <f>SUM($Z$2:Z644)*Z644</f>
        <v>0</v>
      </c>
      <c r="AB644" s="110">
        <f>COUNTIFS(resources!B:B,B644)</f>
        <v>1</v>
      </c>
      <c r="AC644" s="110">
        <f t="shared" si="154"/>
        <v>1</v>
      </c>
      <c r="AD644" s="110">
        <f t="shared" si="155"/>
        <v>1</v>
      </c>
      <c r="AE644" s="110">
        <f t="shared" si="156"/>
        <v>0</v>
      </c>
      <c r="AF644" s="110">
        <f t="shared" si="157"/>
        <v>1</v>
      </c>
      <c r="AG644" s="110">
        <f t="shared" si="158"/>
        <v>0</v>
      </c>
      <c r="AH644" s="110">
        <f t="shared" si="159"/>
        <v>0</v>
      </c>
      <c r="AI644" s="110">
        <f t="shared" si="160"/>
        <v>1</v>
      </c>
      <c r="AJ644" s="100">
        <f>ROW()</f>
        <v>644</v>
      </c>
      <c r="AK644" s="100" t="e">
        <f>INDEX('BadRows RECART'!$C$2:$C$1207,MATCH(monthly_gwh_mw!AJ644,'BadRows RECART'!$D$2:$D$1207,0))</f>
        <v>#N/A</v>
      </c>
    </row>
    <row r="645" spans="1:37" ht="20">
      <c r="A645" s="106" t="s">
        <v>3907</v>
      </c>
      <c r="B645" s="106" t="s">
        <v>1239</v>
      </c>
      <c r="C645" s="106" t="s">
        <v>6304</v>
      </c>
      <c r="D645" s="168">
        <v>2023</v>
      </c>
      <c r="E645" s="168">
        <v>1</v>
      </c>
      <c r="F645" s="199">
        <v>20.538399999999999</v>
      </c>
      <c r="G645" s="212" t="s">
        <v>6314</v>
      </c>
      <c r="H645" s="212" t="s">
        <v>6314</v>
      </c>
      <c r="I645" s="106" t="s">
        <v>594</v>
      </c>
      <c r="J645" s="88">
        <v>4</v>
      </c>
      <c r="K645" s="83" t="s">
        <v>6314</v>
      </c>
      <c r="L645" s="83" t="s">
        <v>6314</v>
      </c>
      <c r="M645" s="45" t="str">
        <f>IF(
ISNA(INDEX(resources!E:E,MATCH(B645,resources!B:B,0))),"fillme",
INDEX(resources!E:E,MATCH(B645,resources!B:B,0)))</f>
        <v>CAISO_Hybrid</v>
      </c>
      <c r="N645" s="45">
        <f>IF(
ISNA(INDEX(resources!J:J,MATCH(B645,resources!B:B,0))),"fillme",
INDEX(resources!J:J,MATCH(B645,resources!B:B,0)))</f>
        <v>0</v>
      </c>
      <c r="O645" s="83" t="str">
        <f>IFERROR(INDEX(resources!K:K,MATCH(B645,resources!B:B,0)),"fillme")</f>
        <v>unknown</v>
      </c>
      <c r="P645" s="89" t="str">
        <f t="shared" si="148"/>
        <v>unknown_2023_1</v>
      </c>
      <c r="Q645" s="87">
        <f>INDEX(elcc!G:G,MATCH(P645,elcc!D:D,0))</f>
        <v>0</v>
      </c>
      <c r="R645" s="89">
        <f t="shared" si="149"/>
        <v>1</v>
      </c>
      <c r="S645" s="89" t="s">
        <v>6314</v>
      </c>
      <c r="T645" s="89" t="s">
        <v>6314</v>
      </c>
      <c r="U645" s="90" t="str">
        <f t="shared" si="150"/>
        <v>ok</v>
      </c>
      <c r="V645" s="63" t="str">
        <f>INDEX(resources!F:F,MATCH(B645,resources!B:B,0))</f>
        <v>new_resolve</v>
      </c>
      <c r="W645" s="110">
        <f t="shared" si="151"/>
        <v>1</v>
      </c>
      <c r="X645" s="110">
        <f t="shared" si="152"/>
        <v>0</v>
      </c>
      <c r="Y645" s="110" t="str">
        <f t="shared" si="153"/>
        <v>New_Hybrid_energy_PCE50003_CONFIDENTIAL</v>
      </c>
      <c r="Z645" s="110">
        <f>IF(COUNTIFS($Y$2:Y645,Y645)=1,1,0)</f>
        <v>1</v>
      </c>
      <c r="AA645" s="110">
        <f>SUM($Z$2:Z645)*Z645</f>
        <v>9</v>
      </c>
      <c r="AB645" s="110">
        <f>COUNTIFS(resources!B:B,B645)</f>
        <v>1</v>
      </c>
      <c r="AC645" s="110">
        <f t="shared" si="154"/>
        <v>1</v>
      </c>
      <c r="AD645" s="110">
        <f t="shared" si="155"/>
        <v>1</v>
      </c>
      <c r="AE645" s="110">
        <f t="shared" si="156"/>
        <v>0</v>
      </c>
      <c r="AF645" s="110">
        <f t="shared" si="157"/>
        <v>1</v>
      </c>
      <c r="AG645" s="110">
        <f t="shared" si="158"/>
        <v>0</v>
      </c>
      <c r="AH645" s="110">
        <f t="shared" si="159"/>
        <v>0</v>
      </c>
      <c r="AI645" s="110">
        <f t="shared" si="160"/>
        <v>1</v>
      </c>
      <c r="AJ645" s="100">
        <f>ROW()</f>
        <v>645</v>
      </c>
      <c r="AK645" s="100" t="e">
        <f>INDEX('BadRows RECART'!$C$2:$C$1207,MATCH(monthly_gwh_mw!AJ645,'BadRows RECART'!$D$2:$D$1207,0))</f>
        <v>#N/A</v>
      </c>
    </row>
    <row r="646" spans="1:37" ht="20">
      <c r="A646" s="106" t="s">
        <v>3907</v>
      </c>
      <c r="B646" s="106" t="s">
        <v>1239</v>
      </c>
      <c r="C646" s="106" t="s">
        <v>6304</v>
      </c>
      <c r="D646" s="168">
        <v>2023</v>
      </c>
      <c r="E646" s="168">
        <v>2</v>
      </c>
      <c r="F646" s="199">
        <v>26.100399999999986</v>
      </c>
      <c r="G646" s="212" t="s">
        <v>6314</v>
      </c>
      <c r="H646" s="212" t="s">
        <v>6314</v>
      </c>
      <c r="I646" s="106" t="s">
        <v>594</v>
      </c>
      <c r="J646" s="88">
        <v>4</v>
      </c>
      <c r="K646" s="83" t="s">
        <v>6314</v>
      </c>
      <c r="L646" s="83" t="s">
        <v>6314</v>
      </c>
      <c r="M646" s="45" t="str">
        <f>IF(
ISNA(INDEX(resources!E:E,MATCH(B646,resources!B:B,0))),"fillme",
INDEX(resources!E:E,MATCH(B646,resources!B:B,0)))</f>
        <v>CAISO_Hybrid</v>
      </c>
      <c r="N646" s="45">
        <f>IF(
ISNA(INDEX(resources!J:J,MATCH(B646,resources!B:B,0))),"fillme",
INDEX(resources!J:J,MATCH(B646,resources!B:B,0)))</f>
        <v>0</v>
      </c>
      <c r="O646" s="83" t="str">
        <f>IFERROR(INDEX(resources!K:K,MATCH(B646,resources!B:B,0)),"fillme")</f>
        <v>unknown</v>
      </c>
      <c r="P646" s="89" t="str">
        <f t="shared" si="148"/>
        <v>unknown_2023_2</v>
      </c>
      <c r="Q646" s="87">
        <f>INDEX(elcc!G:G,MATCH(P646,elcc!D:D,0))</f>
        <v>0</v>
      </c>
      <c r="R646" s="89">
        <f t="shared" si="149"/>
        <v>1</v>
      </c>
      <c r="S646" s="89" t="s">
        <v>6314</v>
      </c>
      <c r="T646" s="89" t="s">
        <v>6314</v>
      </c>
      <c r="U646" s="90" t="str">
        <f t="shared" si="150"/>
        <v>ok</v>
      </c>
      <c r="V646" s="63" t="str">
        <f>INDEX(resources!F:F,MATCH(B646,resources!B:B,0))</f>
        <v>new_resolve</v>
      </c>
      <c r="W646" s="110">
        <f t="shared" si="151"/>
        <v>1</v>
      </c>
      <c r="X646" s="110">
        <f t="shared" si="152"/>
        <v>0</v>
      </c>
      <c r="Y646" s="110" t="str">
        <f t="shared" si="153"/>
        <v>New_Hybrid_energy_PCE50003_CONFIDENTIAL</v>
      </c>
      <c r="Z646" s="110">
        <f>IF(COUNTIFS($Y$2:Y646,Y646)=1,1,0)</f>
        <v>0</v>
      </c>
      <c r="AA646" s="110">
        <f>SUM($Z$2:Z646)*Z646</f>
        <v>0</v>
      </c>
      <c r="AB646" s="110">
        <f>COUNTIFS(resources!B:B,B646)</f>
        <v>1</v>
      </c>
      <c r="AC646" s="110">
        <f t="shared" si="154"/>
        <v>1</v>
      </c>
      <c r="AD646" s="110">
        <f t="shared" si="155"/>
        <v>1</v>
      </c>
      <c r="AE646" s="110">
        <f t="shared" si="156"/>
        <v>0</v>
      </c>
      <c r="AF646" s="110">
        <f t="shared" si="157"/>
        <v>1</v>
      </c>
      <c r="AG646" s="110">
        <f t="shared" si="158"/>
        <v>0</v>
      </c>
      <c r="AH646" s="110">
        <f t="shared" si="159"/>
        <v>0</v>
      </c>
      <c r="AI646" s="110">
        <f t="shared" si="160"/>
        <v>1</v>
      </c>
      <c r="AJ646" s="100">
        <f>ROW()</f>
        <v>646</v>
      </c>
      <c r="AK646" s="100" t="e">
        <f>INDEX('BadRows RECART'!$C$2:$C$1207,MATCH(monthly_gwh_mw!AJ646,'BadRows RECART'!$D$2:$D$1207,0))</f>
        <v>#N/A</v>
      </c>
    </row>
    <row r="647" spans="1:37" ht="20">
      <c r="A647" s="106" t="s">
        <v>3907</v>
      </c>
      <c r="B647" s="106" t="s">
        <v>1239</v>
      </c>
      <c r="C647" s="106" t="s">
        <v>6304</v>
      </c>
      <c r="D647" s="168">
        <v>2023</v>
      </c>
      <c r="E647" s="168">
        <v>3</v>
      </c>
      <c r="F647" s="199">
        <v>44.235199999999985</v>
      </c>
      <c r="G647" s="212" t="s">
        <v>6314</v>
      </c>
      <c r="H647" s="212" t="s">
        <v>6314</v>
      </c>
      <c r="I647" s="106" t="s">
        <v>594</v>
      </c>
      <c r="J647" s="88">
        <v>4</v>
      </c>
      <c r="K647" s="83" t="s">
        <v>6314</v>
      </c>
      <c r="L647" s="83" t="s">
        <v>6314</v>
      </c>
      <c r="M647" s="45" t="str">
        <f>IF(
ISNA(INDEX(resources!E:E,MATCH(B647,resources!B:B,0))),"fillme",
INDEX(resources!E:E,MATCH(B647,resources!B:B,0)))</f>
        <v>CAISO_Hybrid</v>
      </c>
      <c r="N647" s="45">
        <f>IF(
ISNA(INDEX(resources!J:J,MATCH(B647,resources!B:B,0))),"fillme",
INDEX(resources!J:J,MATCH(B647,resources!B:B,0)))</f>
        <v>0</v>
      </c>
      <c r="O647" s="83" t="str">
        <f>IFERROR(INDEX(resources!K:K,MATCH(B647,resources!B:B,0)),"fillme")</f>
        <v>unknown</v>
      </c>
      <c r="P647" s="89" t="str">
        <f t="shared" si="148"/>
        <v>unknown_2023_3</v>
      </c>
      <c r="Q647" s="87">
        <f>INDEX(elcc!G:G,MATCH(P647,elcc!D:D,0))</f>
        <v>0</v>
      </c>
      <c r="R647" s="89">
        <f t="shared" si="149"/>
        <v>1</v>
      </c>
      <c r="S647" s="89" t="s">
        <v>6314</v>
      </c>
      <c r="T647" s="89" t="s">
        <v>6314</v>
      </c>
      <c r="U647" s="90" t="str">
        <f t="shared" si="150"/>
        <v>ok</v>
      </c>
      <c r="V647" s="63" t="str">
        <f>INDEX(resources!F:F,MATCH(B647,resources!B:B,0))</f>
        <v>new_resolve</v>
      </c>
      <c r="W647" s="110">
        <f t="shared" si="151"/>
        <v>1</v>
      </c>
      <c r="X647" s="110">
        <f t="shared" si="152"/>
        <v>0</v>
      </c>
      <c r="Y647" s="110" t="str">
        <f t="shared" si="153"/>
        <v>New_Hybrid_energy_PCE50003_CONFIDENTIAL</v>
      </c>
      <c r="Z647" s="110">
        <f>IF(COUNTIFS($Y$2:Y647,Y647)=1,1,0)</f>
        <v>0</v>
      </c>
      <c r="AA647" s="110">
        <f>SUM($Z$2:Z647)*Z647</f>
        <v>0</v>
      </c>
      <c r="AB647" s="110">
        <f>COUNTIFS(resources!B:B,B647)</f>
        <v>1</v>
      </c>
      <c r="AC647" s="110">
        <f t="shared" si="154"/>
        <v>1</v>
      </c>
      <c r="AD647" s="110">
        <f t="shared" si="155"/>
        <v>1</v>
      </c>
      <c r="AE647" s="110">
        <f t="shared" si="156"/>
        <v>0</v>
      </c>
      <c r="AF647" s="110">
        <f t="shared" si="157"/>
        <v>1</v>
      </c>
      <c r="AG647" s="110">
        <f t="shared" si="158"/>
        <v>0</v>
      </c>
      <c r="AH647" s="110">
        <f t="shared" si="159"/>
        <v>0</v>
      </c>
      <c r="AI647" s="110">
        <f t="shared" si="160"/>
        <v>1</v>
      </c>
      <c r="AJ647" s="100">
        <f>ROW()</f>
        <v>647</v>
      </c>
      <c r="AK647" s="100" t="e">
        <f>INDEX('BadRows RECART'!$C$2:$C$1207,MATCH(monthly_gwh_mw!AJ647,'BadRows RECART'!$D$2:$D$1207,0))</f>
        <v>#N/A</v>
      </c>
    </row>
    <row r="648" spans="1:37" ht="20">
      <c r="A648" s="106" t="s">
        <v>3907</v>
      </c>
      <c r="B648" s="106" t="s">
        <v>1239</v>
      </c>
      <c r="C648" s="106" t="s">
        <v>6304</v>
      </c>
      <c r="D648" s="168">
        <v>2023</v>
      </c>
      <c r="E648" s="168">
        <v>4</v>
      </c>
      <c r="F648" s="199">
        <v>50.999599999999937</v>
      </c>
      <c r="G648" s="212" t="s">
        <v>6314</v>
      </c>
      <c r="H648" s="212" t="s">
        <v>6314</v>
      </c>
      <c r="I648" s="106" t="s">
        <v>594</v>
      </c>
      <c r="J648" s="88">
        <v>4</v>
      </c>
      <c r="K648" s="83" t="s">
        <v>6314</v>
      </c>
      <c r="L648" s="83" t="s">
        <v>6314</v>
      </c>
      <c r="M648" s="45" t="str">
        <f>IF(
ISNA(INDEX(resources!E:E,MATCH(B648,resources!B:B,0))),"fillme",
INDEX(resources!E:E,MATCH(B648,resources!B:B,0)))</f>
        <v>CAISO_Hybrid</v>
      </c>
      <c r="N648" s="45">
        <f>IF(
ISNA(INDEX(resources!J:J,MATCH(B648,resources!B:B,0))),"fillme",
INDEX(resources!J:J,MATCH(B648,resources!B:B,0)))</f>
        <v>0</v>
      </c>
      <c r="O648" s="83" t="str">
        <f>IFERROR(INDEX(resources!K:K,MATCH(B648,resources!B:B,0)),"fillme")</f>
        <v>unknown</v>
      </c>
      <c r="P648" s="89" t="str">
        <f t="shared" si="148"/>
        <v>unknown_2023_4</v>
      </c>
      <c r="Q648" s="87">
        <f>INDEX(elcc!G:G,MATCH(P648,elcc!D:D,0))</f>
        <v>0</v>
      </c>
      <c r="R648" s="89">
        <f t="shared" si="149"/>
        <v>1</v>
      </c>
      <c r="S648" s="89" t="s">
        <v>6314</v>
      </c>
      <c r="T648" s="89" t="s">
        <v>6314</v>
      </c>
      <c r="U648" s="90" t="str">
        <f t="shared" si="150"/>
        <v>ok</v>
      </c>
      <c r="V648" s="63" t="str">
        <f>INDEX(resources!F:F,MATCH(B648,resources!B:B,0))</f>
        <v>new_resolve</v>
      </c>
      <c r="W648" s="110">
        <f t="shared" si="151"/>
        <v>1</v>
      </c>
      <c r="X648" s="110">
        <f t="shared" si="152"/>
        <v>0</v>
      </c>
      <c r="Y648" s="110" t="str">
        <f t="shared" si="153"/>
        <v>New_Hybrid_energy_PCE50003_CONFIDENTIAL</v>
      </c>
      <c r="Z648" s="110">
        <f>IF(COUNTIFS($Y$2:Y648,Y648)=1,1,0)</f>
        <v>0</v>
      </c>
      <c r="AA648" s="110">
        <f>SUM($Z$2:Z648)*Z648</f>
        <v>0</v>
      </c>
      <c r="AB648" s="110">
        <f>COUNTIFS(resources!B:B,B648)</f>
        <v>1</v>
      </c>
      <c r="AC648" s="110">
        <f t="shared" si="154"/>
        <v>1</v>
      </c>
      <c r="AD648" s="110">
        <f t="shared" si="155"/>
        <v>1</v>
      </c>
      <c r="AE648" s="110">
        <f t="shared" si="156"/>
        <v>0</v>
      </c>
      <c r="AF648" s="110">
        <f t="shared" si="157"/>
        <v>1</v>
      </c>
      <c r="AG648" s="110">
        <f t="shared" si="158"/>
        <v>0</v>
      </c>
      <c r="AH648" s="110">
        <f t="shared" si="159"/>
        <v>0</v>
      </c>
      <c r="AI648" s="110">
        <f t="shared" si="160"/>
        <v>1</v>
      </c>
      <c r="AJ648" s="100">
        <f>ROW()</f>
        <v>648</v>
      </c>
      <c r="AK648" s="100" t="e">
        <f>INDEX('BadRows RECART'!$C$2:$C$1207,MATCH(monthly_gwh_mw!AJ648,'BadRows RECART'!$D$2:$D$1207,0))</f>
        <v>#N/A</v>
      </c>
    </row>
    <row r="649" spans="1:37" ht="20">
      <c r="A649" s="106" t="s">
        <v>3907</v>
      </c>
      <c r="B649" s="106" t="s">
        <v>1239</v>
      </c>
      <c r="C649" s="106" t="s">
        <v>6304</v>
      </c>
      <c r="D649" s="168">
        <v>2023</v>
      </c>
      <c r="E649" s="168">
        <v>5</v>
      </c>
      <c r="F649" s="199">
        <v>64.749400000000037</v>
      </c>
      <c r="G649" s="212" t="s">
        <v>6314</v>
      </c>
      <c r="H649" s="212" t="s">
        <v>6314</v>
      </c>
      <c r="I649" s="106" t="s">
        <v>594</v>
      </c>
      <c r="J649" s="88">
        <v>4</v>
      </c>
      <c r="K649" s="83" t="s">
        <v>6314</v>
      </c>
      <c r="L649" s="83" t="s">
        <v>6314</v>
      </c>
      <c r="M649" s="45" t="str">
        <f>IF(
ISNA(INDEX(resources!E:E,MATCH(B649,resources!B:B,0))),"fillme",
INDEX(resources!E:E,MATCH(B649,resources!B:B,0)))</f>
        <v>CAISO_Hybrid</v>
      </c>
      <c r="N649" s="45">
        <f>IF(
ISNA(INDEX(resources!J:J,MATCH(B649,resources!B:B,0))),"fillme",
INDEX(resources!J:J,MATCH(B649,resources!B:B,0)))</f>
        <v>0</v>
      </c>
      <c r="O649" s="83" t="str">
        <f>IFERROR(INDEX(resources!K:K,MATCH(B649,resources!B:B,0)),"fillme")</f>
        <v>unknown</v>
      </c>
      <c r="P649" s="89" t="str">
        <f t="shared" si="148"/>
        <v>unknown_2023_5</v>
      </c>
      <c r="Q649" s="87">
        <f>INDEX(elcc!G:G,MATCH(P649,elcc!D:D,0))</f>
        <v>0</v>
      </c>
      <c r="R649" s="89">
        <f t="shared" si="149"/>
        <v>1</v>
      </c>
      <c r="S649" s="89" t="s">
        <v>6314</v>
      </c>
      <c r="T649" s="89" t="s">
        <v>6314</v>
      </c>
      <c r="U649" s="90" t="str">
        <f t="shared" si="150"/>
        <v>ok</v>
      </c>
      <c r="V649" s="63" t="str">
        <f>INDEX(resources!F:F,MATCH(B649,resources!B:B,0))</f>
        <v>new_resolve</v>
      </c>
      <c r="W649" s="110">
        <f t="shared" si="151"/>
        <v>1</v>
      </c>
      <c r="X649" s="110">
        <f t="shared" si="152"/>
        <v>0</v>
      </c>
      <c r="Y649" s="110" t="str">
        <f t="shared" si="153"/>
        <v>New_Hybrid_energy_PCE50003_CONFIDENTIAL</v>
      </c>
      <c r="Z649" s="110">
        <f>IF(COUNTIFS($Y$2:Y649,Y649)=1,1,0)</f>
        <v>0</v>
      </c>
      <c r="AA649" s="110">
        <f>SUM($Z$2:Z649)*Z649</f>
        <v>0</v>
      </c>
      <c r="AB649" s="110">
        <f>COUNTIFS(resources!B:B,B649)</f>
        <v>1</v>
      </c>
      <c r="AC649" s="110">
        <f t="shared" si="154"/>
        <v>1</v>
      </c>
      <c r="AD649" s="110">
        <f t="shared" si="155"/>
        <v>1</v>
      </c>
      <c r="AE649" s="110">
        <f t="shared" si="156"/>
        <v>0</v>
      </c>
      <c r="AF649" s="110">
        <f t="shared" si="157"/>
        <v>1</v>
      </c>
      <c r="AG649" s="110">
        <f t="shared" si="158"/>
        <v>0</v>
      </c>
      <c r="AH649" s="110">
        <f t="shared" si="159"/>
        <v>0</v>
      </c>
      <c r="AI649" s="110">
        <f t="shared" si="160"/>
        <v>1</v>
      </c>
      <c r="AJ649" s="100">
        <f>ROW()</f>
        <v>649</v>
      </c>
      <c r="AK649" s="100" t="e">
        <f>INDEX('BadRows RECART'!$C$2:$C$1207,MATCH(monthly_gwh_mw!AJ649,'BadRows RECART'!$D$2:$D$1207,0))</f>
        <v>#N/A</v>
      </c>
    </row>
    <row r="650" spans="1:37" ht="20">
      <c r="A650" s="106" t="s">
        <v>3907</v>
      </c>
      <c r="B650" s="106" t="s">
        <v>1239</v>
      </c>
      <c r="C650" s="106" t="s">
        <v>6304</v>
      </c>
      <c r="D650" s="168">
        <v>2023</v>
      </c>
      <c r="E650" s="168">
        <v>6</v>
      </c>
      <c r="F650" s="199">
        <v>68.452999999999989</v>
      </c>
      <c r="G650" s="212" t="s">
        <v>6314</v>
      </c>
      <c r="H650" s="212" t="s">
        <v>6314</v>
      </c>
      <c r="I650" s="106" t="s">
        <v>594</v>
      </c>
      <c r="J650" s="88">
        <v>4</v>
      </c>
      <c r="K650" s="83" t="s">
        <v>6314</v>
      </c>
      <c r="L650" s="83" t="s">
        <v>6314</v>
      </c>
      <c r="M650" s="45" t="str">
        <f>IF(
ISNA(INDEX(resources!E:E,MATCH(B650,resources!B:B,0))),"fillme",
INDEX(resources!E:E,MATCH(B650,resources!B:B,0)))</f>
        <v>CAISO_Hybrid</v>
      </c>
      <c r="N650" s="45">
        <f>IF(
ISNA(INDEX(resources!J:J,MATCH(B650,resources!B:B,0))),"fillme",
INDEX(resources!J:J,MATCH(B650,resources!B:B,0)))</f>
        <v>0</v>
      </c>
      <c r="O650" s="83" t="str">
        <f>IFERROR(INDEX(resources!K:K,MATCH(B650,resources!B:B,0)),"fillme")</f>
        <v>unknown</v>
      </c>
      <c r="P650" s="89" t="str">
        <f t="shared" si="148"/>
        <v>unknown_2023_6</v>
      </c>
      <c r="Q650" s="87">
        <f>INDEX(elcc!G:G,MATCH(P650,elcc!D:D,0))</f>
        <v>0</v>
      </c>
      <c r="R650" s="89">
        <f t="shared" si="149"/>
        <v>1</v>
      </c>
      <c r="S650" s="89" t="s">
        <v>6314</v>
      </c>
      <c r="T650" s="89" t="s">
        <v>6314</v>
      </c>
      <c r="U650" s="90" t="str">
        <f t="shared" si="150"/>
        <v>ok</v>
      </c>
      <c r="V650" s="63" t="str">
        <f>INDEX(resources!F:F,MATCH(B650,resources!B:B,0))</f>
        <v>new_resolve</v>
      </c>
      <c r="W650" s="110">
        <f t="shared" si="151"/>
        <v>1</v>
      </c>
      <c r="X650" s="110">
        <f t="shared" si="152"/>
        <v>0</v>
      </c>
      <c r="Y650" s="110" t="str">
        <f t="shared" si="153"/>
        <v>New_Hybrid_energy_PCE50003_CONFIDENTIAL</v>
      </c>
      <c r="Z650" s="110">
        <f>IF(COUNTIFS($Y$2:Y650,Y650)=1,1,0)</f>
        <v>0</v>
      </c>
      <c r="AA650" s="110">
        <f>SUM($Z$2:Z650)*Z650</f>
        <v>0</v>
      </c>
      <c r="AB650" s="110">
        <f>COUNTIFS(resources!B:B,B650)</f>
        <v>1</v>
      </c>
      <c r="AC650" s="110">
        <f t="shared" si="154"/>
        <v>1</v>
      </c>
      <c r="AD650" s="110">
        <f t="shared" si="155"/>
        <v>1</v>
      </c>
      <c r="AE650" s="110">
        <f t="shared" si="156"/>
        <v>0</v>
      </c>
      <c r="AF650" s="110">
        <f t="shared" si="157"/>
        <v>1</v>
      </c>
      <c r="AG650" s="110">
        <f t="shared" si="158"/>
        <v>0</v>
      </c>
      <c r="AH650" s="110">
        <f t="shared" si="159"/>
        <v>0</v>
      </c>
      <c r="AI650" s="110">
        <f t="shared" si="160"/>
        <v>1</v>
      </c>
      <c r="AJ650" s="100">
        <f>ROW()</f>
        <v>650</v>
      </c>
      <c r="AK650" s="100" t="e">
        <f>INDEX('BadRows RECART'!$C$2:$C$1207,MATCH(monthly_gwh_mw!AJ650,'BadRows RECART'!$D$2:$D$1207,0))</f>
        <v>#N/A</v>
      </c>
    </row>
    <row r="651" spans="1:37" ht="20">
      <c r="A651" s="106" t="s">
        <v>3907</v>
      </c>
      <c r="B651" s="106" t="s">
        <v>1239</v>
      </c>
      <c r="C651" s="106" t="s">
        <v>6304</v>
      </c>
      <c r="D651" s="168">
        <v>2023</v>
      </c>
      <c r="E651" s="168">
        <v>7</v>
      </c>
      <c r="F651" s="199">
        <v>69.079999999999984</v>
      </c>
      <c r="G651" s="212" t="s">
        <v>6314</v>
      </c>
      <c r="H651" s="212" t="s">
        <v>6314</v>
      </c>
      <c r="I651" s="106" t="s">
        <v>594</v>
      </c>
      <c r="J651" s="88">
        <v>4</v>
      </c>
      <c r="K651" s="83" t="s">
        <v>6314</v>
      </c>
      <c r="L651" s="83" t="s">
        <v>6314</v>
      </c>
      <c r="M651" s="45" t="str">
        <f>IF(
ISNA(INDEX(resources!E:E,MATCH(B651,resources!B:B,0))),"fillme",
INDEX(resources!E:E,MATCH(B651,resources!B:B,0)))</f>
        <v>CAISO_Hybrid</v>
      </c>
      <c r="N651" s="45">
        <f>IF(
ISNA(INDEX(resources!J:J,MATCH(B651,resources!B:B,0))),"fillme",
INDEX(resources!J:J,MATCH(B651,resources!B:B,0)))</f>
        <v>0</v>
      </c>
      <c r="O651" s="83" t="str">
        <f>IFERROR(INDEX(resources!K:K,MATCH(B651,resources!B:B,0)),"fillme")</f>
        <v>unknown</v>
      </c>
      <c r="P651" s="89" t="str">
        <f t="shared" si="148"/>
        <v>unknown_2023_7</v>
      </c>
      <c r="Q651" s="87">
        <f>INDEX(elcc!G:G,MATCH(P651,elcc!D:D,0))</f>
        <v>0</v>
      </c>
      <c r="R651" s="89">
        <f t="shared" si="149"/>
        <v>1</v>
      </c>
      <c r="S651" s="89" t="s">
        <v>6314</v>
      </c>
      <c r="T651" s="89" t="s">
        <v>6314</v>
      </c>
      <c r="U651" s="90" t="str">
        <f t="shared" si="150"/>
        <v>ok</v>
      </c>
      <c r="V651" s="63" t="str">
        <f>INDEX(resources!F:F,MATCH(B651,resources!B:B,0))</f>
        <v>new_resolve</v>
      </c>
      <c r="W651" s="110">
        <f t="shared" si="151"/>
        <v>1</v>
      </c>
      <c r="X651" s="110">
        <f t="shared" si="152"/>
        <v>0</v>
      </c>
      <c r="Y651" s="110" t="str">
        <f t="shared" si="153"/>
        <v>New_Hybrid_energy_PCE50003_CONFIDENTIAL</v>
      </c>
      <c r="Z651" s="110">
        <f>IF(COUNTIFS($Y$2:Y651,Y651)=1,1,0)</f>
        <v>0</v>
      </c>
      <c r="AA651" s="110">
        <f>SUM($Z$2:Z651)*Z651</f>
        <v>0</v>
      </c>
      <c r="AB651" s="110">
        <f>COUNTIFS(resources!B:B,B651)</f>
        <v>1</v>
      </c>
      <c r="AC651" s="110">
        <f t="shared" si="154"/>
        <v>1</v>
      </c>
      <c r="AD651" s="110">
        <f t="shared" si="155"/>
        <v>1</v>
      </c>
      <c r="AE651" s="110">
        <f t="shared" si="156"/>
        <v>0</v>
      </c>
      <c r="AF651" s="110">
        <f t="shared" si="157"/>
        <v>1</v>
      </c>
      <c r="AG651" s="110">
        <f t="shared" si="158"/>
        <v>0</v>
      </c>
      <c r="AH651" s="110">
        <f t="shared" si="159"/>
        <v>0</v>
      </c>
      <c r="AI651" s="110">
        <f t="shared" si="160"/>
        <v>1</v>
      </c>
      <c r="AJ651" s="100">
        <f>ROW()</f>
        <v>651</v>
      </c>
      <c r="AK651" s="100" t="e">
        <f>INDEX('BadRows RECART'!$C$2:$C$1207,MATCH(monthly_gwh_mw!AJ651,'BadRows RECART'!$D$2:$D$1207,0))</f>
        <v>#N/A</v>
      </c>
    </row>
    <row r="652" spans="1:37" ht="20">
      <c r="A652" s="106" t="s">
        <v>3907</v>
      </c>
      <c r="B652" s="106" t="s">
        <v>1239</v>
      </c>
      <c r="C652" s="106" t="s">
        <v>6304</v>
      </c>
      <c r="D652" s="168">
        <v>2023</v>
      </c>
      <c r="E652" s="168">
        <v>8</v>
      </c>
      <c r="F652" s="199">
        <v>62.710600000000028</v>
      </c>
      <c r="G652" s="212" t="s">
        <v>6314</v>
      </c>
      <c r="H652" s="212" t="s">
        <v>6314</v>
      </c>
      <c r="I652" s="106" t="s">
        <v>594</v>
      </c>
      <c r="J652" s="88">
        <v>4</v>
      </c>
      <c r="K652" s="83" t="s">
        <v>6314</v>
      </c>
      <c r="L652" s="83" t="s">
        <v>6314</v>
      </c>
      <c r="M652" s="45" t="str">
        <f>IF(
ISNA(INDEX(resources!E:E,MATCH(B652,resources!B:B,0))),"fillme",
INDEX(resources!E:E,MATCH(B652,resources!B:B,0)))</f>
        <v>CAISO_Hybrid</v>
      </c>
      <c r="N652" s="45">
        <f>IF(
ISNA(INDEX(resources!J:J,MATCH(B652,resources!B:B,0))),"fillme",
INDEX(resources!J:J,MATCH(B652,resources!B:B,0)))</f>
        <v>0</v>
      </c>
      <c r="O652" s="83" t="str">
        <f>IFERROR(INDEX(resources!K:K,MATCH(B652,resources!B:B,0)),"fillme")</f>
        <v>unknown</v>
      </c>
      <c r="P652" s="89" t="str">
        <f t="shared" si="148"/>
        <v>unknown_2023_8</v>
      </c>
      <c r="Q652" s="87">
        <f>INDEX(elcc!G:G,MATCH(P652,elcc!D:D,0))</f>
        <v>0</v>
      </c>
      <c r="R652" s="89">
        <f t="shared" si="149"/>
        <v>1</v>
      </c>
      <c r="S652" s="89" t="s">
        <v>6314</v>
      </c>
      <c r="T652" s="89" t="s">
        <v>6314</v>
      </c>
      <c r="U652" s="90" t="str">
        <f t="shared" si="150"/>
        <v>ok</v>
      </c>
      <c r="V652" s="63" t="str">
        <f>INDEX(resources!F:F,MATCH(B652,resources!B:B,0))</f>
        <v>new_resolve</v>
      </c>
      <c r="W652" s="110">
        <f t="shared" si="151"/>
        <v>1</v>
      </c>
      <c r="X652" s="110">
        <f t="shared" si="152"/>
        <v>0</v>
      </c>
      <c r="Y652" s="110" t="str">
        <f t="shared" si="153"/>
        <v>New_Hybrid_energy_PCE50003_CONFIDENTIAL</v>
      </c>
      <c r="Z652" s="110">
        <f>IF(COUNTIFS($Y$2:Y652,Y652)=1,1,0)</f>
        <v>0</v>
      </c>
      <c r="AA652" s="110">
        <f>SUM($Z$2:Z652)*Z652</f>
        <v>0</v>
      </c>
      <c r="AB652" s="110">
        <f>COUNTIFS(resources!B:B,B652)</f>
        <v>1</v>
      </c>
      <c r="AC652" s="110">
        <f t="shared" si="154"/>
        <v>1</v>
      </c>
      <c r="AD652" s="110">
        <f t="shared" si="155"/>
        <v>1</v>
      </c>
      <c r="AE652" s="110">
        <f t="shared" si="156"/>
        <v>0</v>
      </c>
      <c r="AF652" s="110">
        <f t="shared" si="157"/>
        <v>1</v>
      </c>
      <c r="AG652" s="110">
        <f t="shared" si="158"/>
        <v>0</v>
      </c>
      <c r="AH652" s="110">
        <f t="shared" si="159"/>
        <v>0</v>
      </c>
      <c r="AI652" s="110">
        <f t="shared" si="160"/>
        <v>1</v>
      </c>
      <c r="AJ652" s="100">
        <f>ROW()</f>
        <v>652</v>
      </c>
      <c r="AK652" s="100" t="e">
        <f>INDEX('BadRows RECART'!$C$2:$C$1207,MATCH(monthly_gwh_mw!AJ652,'BadRows RECART'!$D$2:$D$1207,0))</f>
        <v>#N/A</v>
      </c>
    </row>
    <row r="653" spans="1:37" ht="20">
      <c r="A653" s="106" t="s">
        <v>3907</v>
      </c>
      <c r="B653" s="106" t="s">
        <v>1239</v>
      </c>
      <c r="C653" s="106" t="s">
        <v>6304</v>
      </c>
      <c r="D653" s="168">
        <v>2023</v>
      </c>
      <c r="E653" s="168">
        <v>9</v>
      </c>
      <c r="F653" s="199">
        <v>52.773399999999974</v>
      </c>
      <c r="G653" s="212" t="s">
        <v>6314</v>
      </c>
      <c r="H653" s="212" t="s">
        <v>6314</v>
      </c>
      <c r="I653" s="106" t="s">
        <v>594</v>
      </c>
      <c r="J653" s="88">
        <v>4</v>
      </c>
      <c r="K653" s="83" t="s">
        <v>6314</v>
      </c>
      <c r="L653" s="83" t="s">
        <v>6314</v>
      </c>
      <c r="M653" s="45" t="str">
        <f>IF(
ISNA(INDEX(resources!E:E,MATCH(B653,resources!B:B,0))),"fillme",
INDEX(resources!E:E,MATCH(B653,resources!B:B,0)))</f>
        <v>CAISO_Hybrid</v>
      </c>
      <c r="N653" s="45">
        <f>IF(
ISNA(INDEX(resources!J:J,MATCH(B653,resources!B:B,0))),"fillme",
INDEX(resources!J:J,MATCH(B653,resources!B:B,0)))</f>
        <v>0</v>
      </c>
      <c r="O653" s="83" t="str">
        <f>IFERROR(INDEX(resources!K:K,MATCH(B653,resources!B:B,0)),"fillme")</f>
        <v>unknown</v>
      </c>
      <c r="P653" s="89" t="str">
        <f t="shared" si="148"/>
        <v>unknown_2023_9</v>
      </c>
      <c r="Q653" s="87">
        <f>INDEX(elcc!G:G,MATCH(P653,elcc!D:D,0))</f>
        <v>0</v>
      </c>
      <c r="R653" s="89">
        <f t="shared" si="149"/>
        <v>1</v>
      </c>
      <c r="S653" s="89" t="s">
        <v>6314</v>
      </c>
      <c r="T653" s="89" t="s">
        <v>6314</v>
      </c>
      <c r="U653" s="90" t="str">
        <f t="shared" si="150"/>
        <v>ok</v>
      </c>
      <c r="V653" s="63" t="str">
        <f>INDEX(resources!F:F,MATCH(B653,resources!B:B,0))</f>
        <v>new_resolve</v>
      </c>
      <c r="W653" s="110">
        <f t="shared" si="151"/>
        <v>1</v>
      </c>
      <c r="X653" s="110">
        <f t="shared" si="152"/>
        <v>0</v>
      </c>
      <c r="Y653" s="110" t="str">
        <f t="shared" si="153"/>
        <v>New_Hybrid_energy_PCE50003_CONFIDENTIAL</v>
      </c>
      <c r="Z653" s="110">
        <f>IF(COUNTIFS($Y$2:Y653,Y653)=1,1,0)</f>
        <v>0</v>
      </c>
      <c r="AA653" s="110">
        <f>SUM($Z$2:Z653)*Z653</f>
        <v>0</v>
      </c>
      <c r="AB653" s="110">
        <f>COUNTIFS(resources!B:B,B653)</f>
        <v>1</v>
      </c>
      <c r="AC653" s="110">
        <f t="shared" si="154"/>
        <v>1</v>
      </c>
      <c r="AD653" s="110">
        <f t="shared" si="155"/>
        <v>1</v>
      </c>
      <c r="AE653" s="110">
        <f t="shared" si="156"/>
        <v>0</v>
      </c>
      <c r="AF653" s="110">
        <f t="shared" si="157"/>
        <v>1</v>
      </c>
      <c r="AG653" s="110">
        <f t="shared" si="158"/>
        <v>0</v>
      </c>
      <c r="AH653" s="110">
        <f t="shared" si="159"/>
        <v>0</v>
      </c>
      <c r="AI653" s="110">
        <f t="shared" si="160"/>
        <v>1</v>
      </c>
      <c r="AJ653" s="100">
        <f>ROW()</f>
        <v>653</v>
      </c>
      <c r="AK653" s="100" t="e">
        <f>INDEX('BadRows RECART'!$C$2:$C$1207,MATCH(monthly_gwh_mw!AJ653,'BadRows RECART'!$D$2:$D$1207,0))</f>
        <v>#N/A</v>
      </c>
    </row>
    <row r="654" spans="1:37" ht="20">
      <c r="A654" s="106" t="s">
        <v>3907</v>
      </c>
      <c r="B654" s="106" t="s">
        <v>1239</v>
      </c>
      <c r="C654" s="106" t="s">
        <v>6304</v>
      </c>
      <c r="D654" s="168">
        <v>2023</v>
      </c>
      <c r="E654" s="168">
        <v>10</v>
      </c>
      <c r="F654" s="199">
        <v>41.68960000000002</v>
      </c>
      <c r="G654" s="212" t="s">
        <v>6314</v>
      </c>
      <c r="H654" s="212" t="s">
        <v>6314</v>
      </c>
      <c r="I654" s="106" t="s">
        <v>594</v>
      </c>
      <c r="J654" s="88">
        <v>4</v>
      </c>
      <c r="K654" s="83" t="s">
        <v>6314</v>
      </c>
      <c r="L654" s="83" t="s">
        <v>6314</v>
      </c>
      <c r="M654" s="45" t="str">
        <f>IF(
ISNA(INDEX(resources!E:E,MATCH(B654,resources!B:B,0))),"fillme",
INDEX(resources!E:E,MATCH(B654,resources!B:B,0)))</f>
        <v>CAISO_Hybrid</v>
      </c>
      <c r="N654" s="45">
        <f>IF(
ISNA(INDEX(resources!J:J,MATCH(B654,resources!B:B,0))),"fillme",
INDEX(resources!J:J,MATCH(B654,resources!B:B,0)))</f>
        <v>0</v>
      </c>
      <c r="O654" s="83" t="str">
        <f>IFERROR(INDEX(resources!K:K,MATCH(B654,resources!B:B,0)),"fillme")</f>
        <v>unknown</v>
      </c>
      <c r="P654" s="89" t="str">
        <f t="shared" si="148"/>
        <v>unknown_2023_10</v>
      </c>
      <c r="Q654" s="87">
        <f>INDEX(elcc!G:G,MATCH(P654,elcc!D:D,0))</f>
        <v>0</v>
      </c>
      <c r="R654" s="89">
        <f t="shared" si="149"/>
        <v>1</v>
      </c>
      <c r="S654" s="89" t="s">
        <v>6314</v>
      </c>
      <c r="T654" s="89" t="s">
        <v>6314</v>
      </c>
      <c r="U654" s="90" t="str">
        <f t="shared" si="150"/>
        <v>ok</v>
      </c>
      <c r="V654" s="63" t="str">
        <f>INDEX(resources!F:F,MATCH(B654,resources!B:B,0))</f>
        <v>new_resolve</v>
      </c>
      <c r="W654" s="110">
        <f t="shared" si="151"/>
        <v>1</v>
      </c>
      <c r="X654" s="110">
        <f t="shared" si="152"/>
        <v>0</v>
      </c>
      <c r="Y654" s="110" t="str">
        <f t="shared" si="153"/>
        <v>New_Hybrid_energy_PCE50003_CONFIDENTIAL</v>
      </c>
      <c r="Z654" s="110">
        <f>IF(COUNTIFS($Y$2:Y654,Y654)=1,1,0)</f>
        <v>0</v>
      </c>
      <c r="AA654" s="110">
        <f>SUM($Z$2:Z654)*Z654</f>
        <v>0</v>
      </c>
      <c r="AB654" s="110">
        <f>COUNTIFS(resources!B:B,B654)</f>
        <v>1</v>
      </c>
      <c r="AC654" s="110">
        <f t="shared" si="154"/>
        <v>1</v>
      </c>
      <c r="AD654" s="110">
        <f t="shared" si="155"/>
        <v>1</v>
      </c>
      <c r="AE654" s="110">
        <f t="shared" si="156"/>
        <v>0</v>
      </c>
      <c r="AF654" s="110">
        <f t="shared" si="157"/>
        <v>1</v>
      </c>
      <c r="AG654" s="110">
        <f t="shared" si="158"/>
        <v>0</v>
      </c>
      <c r="AH654" s="110">
        <f t="shared" si="159"/>
        <v>0</v>
      </c>
      <c r="AI654" s="110">
        <f t="shared" si="160"/>
        <v>1</v>
      </c>
      <c r="AJ654" s="100">
        <f>ROW()</f>
        <v>654</v>
      </c>
      <c r="AK654" s="100" t="e">
        <f>INDEX('BadRows RECART'!$C$2:$C$1207,MATCH(monthly_gwh_mw!AJ654,'BadRows RECART'!$D$2:$D$1207,0))</f>
        <v>#N/A</v>
      </c>
    </row>
    <row r="655" spans="1:37" ht="20">
      <c r="A655" s="106" t="s">
        <v>3907</v>
      </c>
      <c r="B655" s="106" t="s">
        <v>1239</v>
      </c>
      <c r="C655" s="106" t="s">
        <v>6304</v>
      </c>
      <c r="D655" s="168">
        <v>2023</v>
      </c>
      <c r="E655" s="168">
        <v>11</v>
      </c>
      <c r="F655" s="199">
        <v>27.607400000000005</v>
      </c>
      <c r="G655" s="212" t="s">
        <v>6314</v>
      </c>
      <c r="H655" s="212" t="s">
        <v>6314</v>
      </c>
      <c r="I655" s="106" t="s">
        <v>594</v>
      </c>
      <c r="J655" s="88">
        <v>4</v>
      </c>
      <c r="K655" s="83" t="s">
        <v>6314</v>
      </c>
      <c r="L655" s="83" t="s">
        <v>6314</v>
      </c>
      <c r="M655" s="45" t="str">
        <f>IF(
ISNA(INDEX(resources!E:E,MATCH(B655,resources!B:B,0))),"fillme",
INDEX(resources!E:E,MATCH(B655,resources!B:B,0)))</f>
        <v>CAISO_Hybrid</v>
      </c>
      <c r="N655" s="45">
        <f>IF(
ISNA(INDEX(resources!J:J,MATCH(B655,resources!B:B,0))),"fillme",
INDEX(resources!J:J,MATCH(B655,resources!B:B,0)))</f>
        <v>0</v>
      </c>
      <c r="O655" s="83" t="str">
        <f>IFERROR(INDEX(resources!K:K,MATCH(B655,resources!B:B,0)),"fillme")</f>
        <v>unknown</v>
      </c>
      <c r="P655" s="89" t="str">
        <f t="shared" si="148"/>
        <v>unknown_2023_11</v>
      </c>
      <c r="Q655" s="87">
        <f>INDEX(elcc!G:G,MATCH(P655,elcc!D:D,0))</f>
        <v>0</v>
      </c>
      <c r="R655" s="89">
        <f t="shared" si="149"/>
        <v>1</v>
      </c>
      <c r="S655" s="89" t="s">
        <v>6314</v>
      </c>
      <c r="T655" s="89" t="s">
        <v>6314</v>
      </c>
      <c r="U655" s="90" t="str">
        <f t="shared" si="150"/>
        <v>ok</v>
      </c>
      <c r="V655" s="63" t="str">
        <f>INDEX(resources!F:F,MATCH(B655,resources!B:B,0))</f>
        <v>new_resolve</v>
      </c>
      <c r="W655" s="110">
        <f t="shared" si="151"/>
        <v>1</v>
      </c>
      <c r="X655" s="110">
        <f t="shared" si="152"/>
        <v>0</v>
      </c>
      <c r="Y655" s="110" t="str">
        <f t="shared" si="153"/>
        <v>New_Hybrid_energy_PCE50003_CONFIDENTIAL</v>
      </c>
      <c r="Z655" s="110">
        <f>IF(COUNTIFS($Y$2:Y655,Y655)=1,1,0)</f>
        <v>0</v>
      </c>
      <c r="AA655" s="110">
        <f>SUM($Z$2:Z655)*Z655</f>
        <v>0</v>
      </c>
      <c r="AB655" s="110">
        <f>COUNTIFS(resources!B:B,B655)</f>
        <v>1</v>
      </c>
      <c r="AC655" s="110">
        <f t="shared" si="154"/>
        <v>1</v>
      </c>
      <c r="AD655" s="110">
        <f t="shared" si="155"/>
        <v>1</v>
      </c>
      <c r="AE655" s="110">
        <f t="shared" si="156"/>
        <v>0</v>
      </c>
      <c r="AF655" s="110">
        <f t="shared" si="157"/>
        <v>1</v>
      </c>
      <c r="AG655" s="110">
        <f t="shared" si="158"/>
        <v>0</v>
      </c>
      <c r="AH655" s="110">
        <f t="shared" si="159"/>
        <v>0</v>
      </c>
      <c r="AI655" s="110">
        <f t="shared" si="160"/>
        <v>1</v>
      </c>
      <c r="AJ655" s="100">
        <f>ROW()</f>
        <v>655</v>
      </c>
      <c r="AK655" s="100" t="e">
        <f>INDEX('BadRows RECART'!$C$2:$C$1207,MATCH(monthly_gwh_mw!AJ655,'BadRows RECART'!$D$2:$D$1207,0))</f>
        <v>#N/A</v>
      </c>
    </row>
    <row r="656" spans="1:37" ht="20">
      <c r="A656" s="106" t="s">
        <v>3907</v>
      </c>
      <c r="B656" s="106" t="s">
        <v>1239</v>
      </c>
      <c r="C656" s="106" t="s">
        <v>6304</v>
      </c>
      <c r="D656" s="168">
        <v>2023</v>
      </c>
      <c r="E656" s="168">
        <v>12</v>
      </c>
      <c r="F656" s="199">
        <v>21.143999999999991</v>
      </c>
      <c r="G656" s="212" t="s">
        <v>6314</v>
      </c>
      <c r="H656" s="212" t="s">
        <v>6314</v>
      </c>
      <c r="I656" s="106" t="s">
        <v>594</v>
      </c>
      <c r="J656" s="88">
        <v>4</v>
      </c>
      <c r="K656" s="83" t="s">
        <v>6314</v>
      </c>
      <c r="L656" s="83" t="s">
        <v>6314</v>
      </c>
      <c r="M656" s="45" t="str">
        <f>IF(
ISNA(INDEX(resources!E:E,MATCH(B656,resources!B:B,0))),"fillme",
INDEX(resources!E:E,MATCH(B656,resources!B:B,0)))</f>
        <v>CAISO_Hybrid</v>
      </c>
      <c r="N656" s="45">
        <f>IF(
ISNA(INDEX(resources!J:J,MATCH(B656,resources!B:B,0))),"fillme",
INDEX(resources!J:J,MATCH(B656,resources!B:B,0)))</f>
        <v>0</v>
      </c>
      <c r="O656" s="83" t="str">
        <f>IFERROR(INDEX(resources!K:K,MATCH(B656,resources!B:B,0)),"fillme")</f>
        <v>unknown</v>
      </c>
      <c r="P656" s="89" t="str">
        <f t="shared" si="148"/>
        <v>unknown_2023_12</v>
      </c>
      <c r="Q656" s="87">
        <f>INDEX(elcc!G:G,MATCH(P656,elcc!D:D,0))</f>
        <v>0</v>
      </c>
      <c r="R656" s="89">
        <f t="shared" si="149"/>
        <v>1</v>
      </c>
      <c r="S656" s="89" t="s">
        <v>6314</v>
      </c>
      <c r="T656" s="89" t="s">
        <v>6314</v>
      </c>
      <c r="U656" s="90" t="str">
        <f t="shared" si="150"/>
        <v>ok</v>
      </c>
      <c r="V656" s="63" t="str">
        <f>INDEX(resources!F:F,MATCH(B656,resources!B:B,0))</f>
        <v>new_resolve</v>
      </c>
      <c r="W656" s="110">
        <f t="shared" si="151"/>
        <v>1</v>
      </c>
      <c r="X656" s="110">
        <f t="shared" si="152"/>
        <v>0</v>
      </c>
      <c r="Y656" s="110" t="str">
        <f t="shared" si="153"/>
        <v>New_Hybrid_energy_PCE50003_CONFIDENTIAL</v>
      </c>
      <c r="Z656" s="110">
        <f>IF(COUNTIFS($Y$2:Y656,Y656)=1,1,0)</f>
        <v>0</v>
      </c>
      <c r="AA656" s="110">
        <f>SUM($Z$2:Z656)*Z656</f>
        <v>0</v>
      </c>
      <c r="AB656" s="110">
        <f>COUNTIFS(resources!B:B,B656)</f>
        <v>1</v>
      </c>
      <c r="AC656" s="110">
        <f t="shared" si="154"/>
        <v>1</v>
      </c>
      <c r="AD656" s="110">
        <f t="shared" si="155"/>
        <v>1</v>
      </c>
      <c r="AE656" s="110">
        <f t="shared" si="156"/>
        <v>0</v>
      </c>
      <c r="AF656" s="110">
        <f t="shared" si="157"/>
        <v>1</v>
      </c>
      <c r="AG656" s="110">
        <f t="shared" si="158"/>
        <v>0</v>
      </c>
      <c r="AH656" s="110">
        <f t="shared" si="159"/>
        <v>0</v>
      </c>
      <c r="AI656" s="110">
        <f t="shared" si="160"/>
        <v>1</v>
      </c>
      <c r="AJ656" s="100">
        <f>ROW()</f>
        <v>656</v>
      </c>
      <c r="AK656" s="100" t="e">
        <f>INDEX('BadRows RECART'!$C$2:$C$1207,MATCH(monthly_gwh_mw!AJ656,'BadRows RECART'!$D$2:$D$1207,0))</f>
        <v>#N/A</v>
      </c>
    </row>
    <row r="657" spans="1:37" ht="20">
      <c r="A657" s="106" t="s">
        <v>3907</v>
      </c>
      <c r="B657" s="106" t="s">
        <v>1239</v>
      </c>
      <c r="C657" s="106" t="s">
        <v>6304</v>
      </c>
      <c r="D657" s="168">
        <v>2024</v>
      </c>
      <c r="E657" s="168">
        <v>1</v>
      </c>
      <c r="F657" s="199">
        <v>20.538399999999999</v>
      </c>
      <c r="G657" s="212" t="s">
        <v>6314</v>
      </c>
      <c r="H657" s="212" t="s">
        <v>6314</v>
      </c>
      <c r="I657" s="106" t="s">
        <v>594</v>
      </c>
      <c r="J657" s="88">
        <v>4</v>
      </c>
      <c r="K657" s="83" t="s">
        <v>6314</v>
      </c>
      <c r="L657" s="83" t="s">
        <v>6314</v>
      </c>
      <c r="M657" s="45" t="str">
        <f>IF(
ISNA(INDEX(resources!E:E,MATCH(B657,resources!B:B,0))),"fillme",
INDEX(resources!E:E,MATCH(B657,resources!B:B,0)))</f>
        <v>CAISO_Hybrid</v>
      </c>
      <c r="N657" s="45">
        <f>IF(
ISNA(INDEX(resources!J:J,MATCH(B657,resources!B:B,0))),"fillme",
INDEX(resources!J:J,MATCH(B657,resources!B:B,0)))</f>
        <v>0</v>
      </c>
      <c r="O657" s="83" t="str">
        <f>IFERROR(INDEX(resources!K:K,MATCH(B657,resources!B:B,0)),"fillme")</f>
        <v>unknown</v>
      </c>
      <c r="P657" s="89" t="str">
        <f t="shared" si="148"/>
        <v>unknown_2024_1</v>
      </c>
      <c r="Q657" s="87">
        <f>INDEX(elcc!G:G,MATCH(P657,elcc!D:D,0))</f>
        <v>0</v>
      </c>
      <c r="R657" s="89">
        <f t="shared" si="149"/>
        <v>1</v>
      </c>
      <c r="S657" s="89" t="s">
        <v>6314</v>
      </c>
      <c r="T657" s="89" t="s">
        <v>6314</v>
      </c>
      <c r="U657" s="90" t="str">
        <f t="shared" si="150"/>
        <v>ok</v>
      </c>
      <c r="V657" s="63" t="str">
        <f>INDEX(resources!F:F,MATCH(B657,resources!B:B,0))</f>
        <v>new_resolve</v>
      </c>
      <c r="W657" s="110">
        <f t="shared" si="151"/>
        <v>1</v>
      </c>
      <c r="X657" s="110">
        <f t="shared" si="152"/>
        <v>0</v>
      </c>
      <c r="Y657" s="110" t="str">
        <f t="shared" si="153"/>
        <v>New_Hybrid_energy_PCE50003_CONFIDENTIAL</v>
      </c>
      <c r="Z657" s="110">
        <f>IF(COUNTIFS($Y$2:Y657,Y657)=1,1,0)</f>
        <v>0</v>
      </c>
      <c r="AA657" s="110">
        <f>SUM($Z$2:Z657)*Z657</f>
        <v>0</v>
      </c>
      <c r="AB657" s="110">
        <f>COUNTIFS(resources!B:B,B657)</f>
        <v>1</v>
      </c>
      <c r="AC657" s="110">
        <f t="shared" si="154"/>
        <v>1</v>
      </c>
      <c r="AD657" s="110">
        <f t="shared" si="155"/>
        <v>1</v>
      </c>
      <c r="AE657" s="110">
        <f t="shared" si="156"/>
        <v>0</v>
      </c>
      <c r="AF657" s="110">
        <f t="shared" si="157"/>
        <v>1</v>
      </c>
      <c r="AG657" s="110">
        <f t="shared" si="158"/>
        <v>0</v>
      </c>
      <c r="AH657" s="110">
        <f t="shared" si="159"/>
        <v>0</v>
      </c>
      <c r="AI657" s="110">
        <f t="shared" si="160"/>
        <v>1</v>
      </c>
      <c r="AJ657" s="100">
        <f>ROW()</f>
        <v>657</v>
      </c>
      <c r="AK657" s="100" t="e">
        <f>INDEX('BadRows RECART'!$C$2:$C$1207,MATCH(monthly_gwh_mw!AJ657,'BadRows RECART'!$D$2:$D$1207,0))</f>
        <v>#N/A</v>
      </c>
    </row>
    <row r="658" spans="1:37" ht="20">
      <c r="A658" s="106" t="s">
        <v>3907</v>
      </c>
      <c r="B658" s="106" t="s">
        <v>1239</v>
      </c>
      <c r="C658" s="106" t="s">
        <v>6304</v>
      </c>
      <c r="D658" s="168">
        <v>2024</v>
      </c>
      <c r="E658" s="168">
        <v>2</v>
      </c>
      <c r="F658" s="199">
        <v>26.100399999999986</v>
      </c>
      <c r="G658" s="212" t="s">
        <v>6314</v>
      </c>
      <c r="H658" s="212" t="s">
        <v>6314</v>
      </c>
      <c r="I658" s="106" t="s">
        <v>594</v>
      </c>
      <c r="J658" s="88">
        <v>4</v>
      </c>
      <c r="K658" s="83" t="s">
        <v>6314</v>
      </c>
      <c r="L658" s="83" t="s">
        <v>6314</v>
      </c>
      <c r="M658" s="45" t="str">
        <f>IF(
ISNA(INDEX(resources!E:E,MATCH(B658,resources!B:B,0))),"fillme",
INDEX(resources!E:E,MATCH(B658,resources!B:B,0)))</f>
        <v>CAISO_Hybrid</v>
      </c>
      <c r="N658" s="45">
        <f>IF(
ISNA(INDEX(resources!J:J,MATCH(B658,resources!B:B,0))),"fillme",
INDEX(resources!J:J,MATCH(B658,resources!B:B,0)))</f>
        <v>0</v>
      </c>
      <c r="O658" s="83" t="str">
        <f>IFERROR(INDEX(resources!K:K,MATCH(B658,resources!B:B,0)),"fillme")</f>
        <v>unknown</v>
      </c>
      <c r="P658" s="89" t="str">
        <f t="shared" si="148"/>
        <v>unknown_2024_2</v>
      </c>
      <c r="Q658" s="87">
        <f>INDEX(elcc!G:G,MATCH(P658,elcc!D:D,0))</f>
        <v>0</v>
      </c>
      <c r="R658" s="89">
        <f t="shared" si="149"/>
        <v>1</v>
      </c>
      <c r="S658" s="89" t="s">
        <v>6314</v>
      </c>
      <c r="T658" s="89" t="s">
        <v>6314</v>
      </c>
      <c r="U658" s="90" t="str">
        <f t="shared" si="150"/>
        <v>ok</v>
      </c>
      <c r="V658" s="63" t="str">
        <f>INDEX(resources!F:F,MATCH(B658,resources!B:B,0))</f>
        <v>new_resolve</v>
      </c>
      <c r="W658" s="110">
        <f t="shared" si="151"/>
        <v>1</v>
      </c>
      <c r="X658" s="110">
        <f t="shared" si="152"/>
        <v>0</v>
      </c>
      <c r="Y658" s="110" t="str">
        <f t="shared" si="153"/>
        <v>New_Hybrid_energy_PCE50003_CONFIDENTIAL</v>
      </c>
      <c r="Z658" s="110">
        <f>IF(COUNTIFS($Y$2:Y658,Y658)=1,1,0)</f>
        <v>0</v>
      </c>
      <c r="AA658" s="110">
        <f>SUM($Z$2:Z658)*Z658</f>
        <v>0</v>
      </c>
      <c r="AB658" s="110">
        <f>COUNTIFS(resources!B:B,B658)</f>
        <v>1</v>
      </c>
      <c r="AC658" s="110">
        <f t="shared" si="154"/>
        <v>1</v>
      </c>
      <c r="AD658" s="110">
        <f t="shared" si="155"/>
        <v>1</v>
      </c>
      <c r="AE658" s="110">
        <f t="shared" si="156"/>
        <v>0</v>
      </c>
      <c r="AF658" s="110">
        <f t="shared" si="157"/>
        <v>1</v>
      </c>
      <c r="AG658" s="110">
        <f t="shared" si="158"/>
        <v>0</v>
      </c>
      <c r="AH658" s="110">
        <f t="shared" si="159"/>
        <v>0</v>
      </c>
      <c r="AI658" s="110">
        <f t="shared" si="160"/>
        <v>1</v>
      </c>
      <c r="AJ658" s="100">
        <f>ROW()</f>
        <v>658</v>
      </c>
      <c r="AK658" s="100" t="e">
        <f>INDEX('BadRows RECART'!$C$2:$C$1207,MATCH(monthly_gwh_mw!AJ658,'BadRows RECART'!$D$2:$D$1207,0))</f>
        <v>#N/A</v>
      </c>
    </row>
    <row r="659" spans="1:37" ht="20">
      <c r="A659" s="106" t="s">
        <v>3907</v>
      </c>
      <c r="B659" s="106" t="s">
        <v>1239</v>
      </c>
      <c r="C659" s="106" t="s">
        <v>6304</v>
      </c>
      <c r="D659" s="168">
        <v>2024</v>
      </c>
      <c r="E659" s="168">
        <v>3</v>
      </c>
      <c r="F659" s="199">
        <v>44.235199999999985</v>
      </c>
      <c r="G659" s="212" t="s">
        <v>6314</v>
      </c>
      <c r="H659" s="212" t="s">
        <v>6314</v>
      </c>
      <c r="I659" s="106" t="s">
        <v>594</v>
      </c>
      <c r="J659" s="88">
        <v>4</v>
      </c>
      <c r="K659" s="83" t="s">
        <v>6314</v>
      </c>
      <c r="L659" s="83" t="s">
        <v>6314</v>
      </c>
      <c r="M659" s="45" t="str">
        <f>IF(
ISNA(INDEX(resources!E:E,MATCH(B659,resources!B:B,0))),"fillme",
INDEX(resources!E:E,MATCH(B659,resources!B:B,0)))</f>
        <v>CAISO_Hybrid</v>
      </c>
      <c r="N659" s="45">
        <f>IF(
ISNA(INDEX(resources!J:J,MATCH(B659,resources!B:B,0))),"fillme",
INDEX(resources!J:J,MATCH(B659,resources!B:B,0)))</f>
        <v>0</v>
      </c>
      <c r="O659" s="83" t="str">
        <f>IFERROR(INDEX(resources!K:K,MATCH(B659,resources!B:B,0)),"fillme")</f>
        <v>unknown</v>
      </c>
      <c r="P659" s="89" t="str">
        <f t="shared" si="148"/>
        <v>unknown_2024_3</v>
      </c>
      <c r="Q659" s="87">
        <f>INDEX(elcc!G:G,MATCH(P659,elcc!D:D,0))</f>
        <v>0</v>
      </c>
      <c r="R659" s="89">
        <f t="shared" si="149"/>
        <v>1</v>
      </c>
      <c r="S659" s="89" t="s">
        <v>6314</v>
      </c>
      <c r="T659" s="89" t="s">
        <v>6314</v>
      </c>
      <c r="U659" s="90" t="str">
        <f t="shared" si="150"/>
        <v>ok</v>
      </c>
      <c r="V659" s="63" t="str">
        <f>INDEX(resources!F:F,MATCH(B659,resources!B:B,0))</f>
        <v>new_resolve</v>
      </c>
      <c r="W659" s="110">
        <f t="shared" si="151"/>
        <v>1</v>
      </c>
      <c r="X659" s="110">
        <f t="shared" si="152"/>
        <v>0</v>
      </c>
      <c r="Y659" s="110" t="str">
        <f t="shared" si="153"/>
        <v>New_Hybrid_energy_PCE50003_CONFIDENTIAL</v>
      </c>
      <c r="Z659" s="110">
        <f>IF(COUNTIFS($Y$2:Y659,Y659)=1,1,0)</f>
        <v>0</v>
      </c>
      <c r="AA659" s="110">
        <f>SUM($Z$2:Z659)*Z659</f>
        <v>0</v>
      </c>
      <c r="AB659" s="110">
        <f>COUNTIFS(resources!B:B,B659)</f>
        <v>1</v>
      </c>
      <c r="AC659" s="110">
        <f t="shared" si="154"/>
        <v>1</v>
      </c>
      <c r="AD659" s="110">
        <f t="shared" si="155"/>
        <v>1</v>
      </c>
      <c r="AE659" s="110">
        <f t="shared" si="156"/>
        <v>0</v>
      </c>
      <c r="AF659" s="110">
        <f t="shared" si="157"/>
        <v>1</v>
      </c>
      <c r="AG659" s="110">
        <f t="shared" si="158"/>
        <v>0</v>
      </c>
      <c r="AH659" s="110">
        <f t="shared" si="159"/>
        <v>0</v>
      </c>
      <c r="AI659" s="110">
        <f t="shared" si="160"/>
        <v>1</v>
      </c>
      <c r="AJ659" s="100">
        <f>ROW()</f>
        <v>659</v>
      </c>
      <c r="AK659" s="100" t="e">
        <f>INDEX('BadRows RECART'!$C$2:$C$1207,MATCH(monthly_gwh_mw!AJ659,'BadRows RECART'!$D$2:$D$1207,0))</f>
        <v>#N/A</v>
      </c>
    </row>
    <row r="660" spans="1:37" ht="20">
      <c r="A660" s="106" t="s">
        <v>3907</v>
      </c>
      <c r="B660" s="106" t="s">
        <v>1239</v>
      </c>
      <c r="C660" s="106" t="s">
        <v>6304</v>
      </c>
      <c r="D660" s="168">
        <v>2024</v>
      </c>
      <c r="E660" s="168">
        <v>4</v>
      </c>
      <c r="F660" s="199">
        <v>50.999599999999937</v>
      </c>
      <c r="G660" s="212" t="s">
        <v>6314</v>
      </c>
      <c r="H660" s="212" t="s">
        <v>6314</v>
      </c>
      <c r="I660" s="106" t="s">
        <v>594</v>
      </c>
      <c r="J660" s="88">
        <v>4</v>
      </c>
      <c r="K660" s="83" t="s">
        <v>6314</v>
      </c>
      <c r="L660" s="83" t="s">
        <v>6314</v>
      </c>
      <c r="M660" s="45" t="str">
        <f>IF(
ISNA(INDEX(resources!E:E,MATCH(B660,resources!B:B,0))),"fillme",
INDEX(resources!E:E,MATCH(B660,resources!B:B,0)))</f>
        <v>CAISO_Hybrid</v>
      </c>
      <c r="N660" s="45">
        <f>IF(
ISNA(INDEX(resources!J:J,MATCH(B660,resources!B:B,0))),"fillme",
INDEX(resources!J:J,MATCH(B660,resources!B:B,0)))</f>
        <v>0</v>
      </c>
      <c r="O660" s="83" t="str">
        <f>IFERROR(INDEX(resources!K:K,MATCH(B660,resources!B:B,0)),"fillme")</f>
        <v>unknown</v>
      </c>
      <c r="P660" s="89" t="str">
        <f t="shared" si="148"/>
        <v>unknown_2024_4</v>
      </c>
      <c r="Q660" s="87">
        <f>INDEX(elcc!G:G,MATCH(P660,elcc!D:D,0))</f>
        <v>0</v>
      </c>
      <c r="R660" s="89">
        <f t="shared" si="149"/>
        <v>1</v>
      </c>
      <c r="S660" s="89" t="s">
        <v>6314</v>
      </c>
      <c r="T660" s="89" t="s">
        <v>6314</v>
      </c>
      <c r="U660" s="90" t="str">
        <f t="shared" si="150"/>
        <v>ok</v>
      </c>
      <c r="V660" s="63" t="str">
        <f>INDEX(resources!F:F,MATCH(B660,resources!B:B,0))</f>
        <v>new_resolve</v>
      </c>
      <c r="W660" s="110">
        <f t="shared" si="151"/>
        <v>1</v>
      </c>
      <c r="X660" s="110">
        <f t="shared" si="152"/>
        <v>0</v>
      </c>
      <c r="Y660" s="110" t="str">
        <f t="shared" si="153"/>
        <v>New_Hybrid_energy_PCE50003_CONFIDENTIAL</v>
      </c>
      <c r="Z660" s="110">
        <f>IF(COUNTIFS($Y$2:Y660,Y660)=1,1,0)</f>
        <v>0</v>
      </c>
      <c r="AA660" s="110">
        <f>SUM($Z$2:Z660)*Z660</f>
        <v>0</v>
      </c>
      <c r="AB660" s="110">
        <f>COUNTIFS(resources!B:B,B660)</f>
        <v>1</v>
      </c>
      <c r="AC660" s="110">
        <f t="shared" si="154"/>
        <v>1</v>
      </c>
      <c r="AD660" s="110">
        <f t="shared" si="155"/>
        <v>1</v>
      </c>
      <c r="AE660" s="110">
        <f t="shared" si="156"/>
        <v>0</v>
      </c>
      <c r="AF660" s="110">
        <f t="shared" si="157"/>
        <v>1</v>
      </c>
      <c r="AG660" s="110">
        <f t="shared" si="158"/>
        <v>0</v>
      </c>
      <c r="AH660" s="110">
        <f t="shared" si="159"/>
        <v>0</v>
      </c>
      <c r="AI660" s="110">
        <f t="shared" si="160"/>
        <v>1</v>
      </c>
      <c r="AJ660" s="100">
        <f>ROW()</f>
        <v>660</v>
      </c>
      <c r="AK660" s="100" t="e">
        <f>INDEX('BadRows RECART'!$C$2:$C$1207,MATCH(monthly_gwh_mw!AJ660,'BadRows RECART'!$D$2:$D$1207,0))</f>
        <v>#N/A</v>
      </c>
    </row>
    <row r="661" spans="1:37" ht="20">
      <c r="A661" s="106" t="s">
        <v>3907</v>
      </c>
      <c r="B661" s="106" t="s">
        <v>1239</v>
      </c>
      <c r="C661" s="106" t="s">
        <v>6304</v>
      </c>
      <c r="D661" s="168">
        <v>2024</v>
      </c>
      <c r="E661" s="168">
        <v>5</v>
      </c>
      <c r="F661" s="199">
        <v>64.749400000000037</v>
      </c>
      <c r="G661" s="212" t="s">
        <v>6314</v>
      </c>
      <c r="H661" s="212" t="s">
        <v>6314</v>
      </c>
      <c r="I661" s="106" t="s">
        <v>594</v>
      </c>
      <c r="J661" s="88">
        <v>4</v>
      </c>
      <c r="K661" s="83" t="s">
        <v>6314</v>
      </c>
      <c r="L661" s="83" t="s">
        <v>6314</v>
      </c>
      <c r="M661" s="45" t="str">
        <f>IF(
ISNA(INDEX(resources!E:E,MATCH(B661,resources!B:B,0))),"fillme",
INDEX(resources!E:E,MATCH(B661,resources!B:B,0)))</f>
        <v>CAISO_Hybrid</v>
      </c>
      <c r="N661" s="45">
        <f>IF(
ISNA(INDEX(resources!J:J,MATCH(B661,resources!B:B,0))),"fillme",
INDEX(resources!J:J,MATCH(B661,resources!B:B,0)))</f>
        <v>0</v>
      </c>
      <c r="O661" s="83" t="str">
        <f>IFERROR(INDEX(resources!K:K,MATCH(B661,resources!B:B,0)),"fillme")</f>
        <v>unknown</v>
      </c>
      <c r="P661" s="89" t="str">
        <f t="shared" si="148"/>
        <v>unknown_2024_5</v>
      </c>
      <c r="Q661" s="87">
        <f>INDEX(elcc!G:G,MATCH(P661,elcc!D:D,0))</f>
        <v>0</v>
      </c>
      <c r="R661" s="89">
        <f t="shared" si="149"/>
        <v>1</v>
      </c>
      <c r="S661" s="89" t="s">
        <v>6314</v>
      </c>
      <c r="T661" s="89" t="s">
        <v>6314</v>
      </c>
      <c r="U661" s="90" t="str">
        <f t="shared" si="150"/>
        <v>ok</v>
      </c>
      <c r="V661" s="63" t="str">
        <f>INDEX(resources!F:F,MATCH(B661,resources!B:B,0))</f>
        <v>new_resolve</v>
      </c>
      <c r="W661" s="110">
        <f t="shared" si="151"/>
        <v>1</v>
      </c>
      <c r="X661" s="110">
        <f t="shared" si="152"/>
        <v>0</v>
      </c>
      <c r="Y661" s="110" t="str">
        <f t="shared" si="153"/>
        <v>New_Hybrid_energy_PCE50003_CONFIDENTIAL</v>
      </c>
      <c r="Z661" s="110">
        <f>IF(COUNTIFS($Y$2:Y661,Y661)=1,1,0)</f>
        <v>0</v>
      </c>
      <c r="AA661" s="110">
        <f>SUM($Z$2:Z661)*Z661</f>
        <v>0</v>
      </c>
      <c r="AB661" s="110">
        <f>COUNTIFS(resources!B:B,B661)</f>
        <v>1</v>
      </c>
      <c r="AC661" s="110">
        <f t="shared" si="154"/>
        <v>1</v>
      </c>
      <c r="AD661" s="110">
        <f t="shared" si="155"/>
        <v>1</v>
      </c>
      <c r="AE661" s="110">
        <f t="shared" si="156"/>
        <v>0</v>
      </c>
      <c r="AF661" s="110">
        <f t="shared" si="157"/>
        <v>1</v>
      </c>
      <c r="AG661" s="110">
        <f t="shared" si="158"/>
        <v>0</v>
      </c>
      <c r="AH661" s="110">
        <f t="shared" si="159"/>
        <v>0</v>
      </c>
      <c r="AI661" s="110">
        <f t="shared" si="160"/>
        <v>1</v>
      </c>
      <c r="AJ661" s="100">
        <f>ROW()</f>
        <v>661</v>
      </c>
      <c r="AK661" s="100" t="e">
        <f>INDEX('BadRows RECART'!$C$2:$C$1207,MATCH(monthly_gwh_mw!AJ661,'BadRows RECART'!$D$2:$D$1207,0))</f>
        <v>#N/A</v>
      </c>
    </row>
    <row r="662" spans="1:37" ht="20">
      <c r="A662" s="106" t="s">
        <v>3907</v>
      </c>
      <c r="B662" s="106" t="s">
        <v>1239</v>
      </c>
      <c r="C662" s="106" t="s">
        <v>6304</v>
      </c>
      <c r="D662" s="168">
        <v>2024</v>
      </c>
      <c r="E662" s="168">
        <v>6</v>
      </c>
      <c r="F662" s="199">
        <v>68.452999999999989</v>
      </c>
      <c r="G662" s="212" t="s">
        <v>6314</v>
      </c>
      <c r="H662" s="212" t="s">
        <v>6314</v>
      </c>
      <c r="I662" s="106" t="s">
        <v>594</v>
      </c>
      <c r="J662" s="88">
        <v>4</v>
      </c>
      <c r="K662" s="83" t="s">
        <v>6314</v>
      </c>
      <c r="L662" s="83" t="s">
        <v>6314</v>
      </c>
      <c r="M662" s="45" t="str">
        <f>IF(
ISNA(INDEX(resources!E:E,MATCH(B662,resources!B:B,0))),"fillme",
INDEX(resources!E:E,MATCH(B662,resources!B:B,0)))</f>
        <v>CAISO_Hybrid</v>
      </c>
      <c r="N662" s="45">
        <f>IF(
ISNA(INDEX(resources!J:J,MATCH(B662,resources!B:B,0))),"fillme",
INDEX(resources!J:J,MATCH(B662,resources!B:B,0)))</f>
        <v>0</v>
      </c>
      <c r="O662" s="83" t="str">
        <f>IFERROR(INDEX(resources!K:K,MATCH(B662,resources!B:B,0)),"fillme")</f>
        <v>unknown</v>
      </c>
      <c r="P662" s="89" t="str">
        <f t="shared" si="148"/>
        <v>unknown_2024_6</v>
      </c>
      <c r="Q662" s="87">
        <f>INDEX(elcc!G:G,MATCH(P662,elcc!D:D,0))</f>
        <v>0</v>
      </c>
      <c r="R662" s="89">
        <f t="shared" si="149"/>
        <v>1</v>
      </c>
      <c r="S662" s="89" t="s">
        <v>6314</v>
      </c>
      <c r="T662" s="89" t="s">
        <v>6314</v>
      </c>
      <c r="U662" s="90" t="str">
        <f t="shared" si="150"/>
        <v>ok</v>
      </c>
      <c r="V662" s="63" t="str">
        <f>INDEX(resources!F:F,MATCH(B662,resources!B:B,0))</f>
        <v>new_resolve</v>
      </c>
      <c r="W662" s="110">
        <f t="shared" si="151"/>
        <v>1</v>
      </c>
      <c r="X662" s="110">
        <f t="shared" si="152"/>
        <v>0</v>
      </c>
      <c r="Y662" s="110" t="str">
        <f t="shared" si="153"/>
        <v>New_Hybrid_energy_PCE50003_CONFIDENTIAL</v>
      </c>
      <c r="Z662" s="110">
        <f>IF(COUNTIFS($Y$2:Y662,Y662)=1,1,0)</f>
        <v>0</v>
      </c>
      <c r="AA662" s="110">
        <f>SUM($Z$2:Z662)*Z662</f>
        <v>0</v>
      </c>
      <c r="AB662" s="110">
        <f>COUNTIFS(resources!B:B,B662)</f>
        <v>1</v>
      </c>
      <c r="AC662" s="110">
        <f t="shared" si="154"/>
        <v>1</v>
      </c>
      <c r="AD662" s="110">
        <f t="shared" si="155"/>
        <v>1</v>
      </c>
      <c r="AE662" s="110">
        <f t="shared" si="156"/>
        <v>0</v>
      </c>
      <c r="AF662" s="110">
        <f t="shared" si="157"/>
        <v>1</v>
      </c>
      <c r="AG662" s="110">
        <f t="shared" si="158"/>
        <v>0</v>
      </c>
      <c r="AH662" s="110">
        <f t="shared" si="159"/>
        <v>0</v>
      </c>
      <c r="AI662" s="110">
        <f t="shared" si="160"/>
        <v>1</v>
      </c>
      <c r="AJ662" s="100">
        <f>ROW()</f>
        <v>662</v>
      </c>
      <c r="AK662" s="100" t="e">
        <f>INDEX('BadRows RECART'!$C$2:$C$1207,MATCH(monthly_gwh_mw!AJ662,'BadRows RECART'!$D$2:$D$1207,0))</f>
        <v>#N/A</v>
      </c>
    </row>
    <row r="663" spans="1:37" ht="20">
      <c r="A663" s="106" t="s">
        <v>3907</v>
      </c>
      <c r="B663" s="106" t="s">
        <v>1239</v>
      </c>
      <c r="C663" s="106" t="s">
        <v>6304</v>
      </c>
      <c r="D663" s="168">
        <v>2024</v>
      </c>
      <c r="E663" s="168">
        <v>7</v>
      </c>
      <c r="F663" s="199">
        <v>69.079999999999984</v>
      </c>
      <c r="G663" s="212" t="s">
        <v>6314</v>
      </c>
      <c r="H663" s="212" t="s">
        <v>6314</v>
      </c>
      <c r="I663" s="106" t="s">
        <v>594</v>
      </c>
      <c r="J663" s="88">
        <v>4</v>
      </c>
      <c r="K663" s="83" t="s">
        <v>6314</v>
      </c>
      <c r="L663" s="83" t="s">
        <v>6314</v>
      </c>
      <c r="M663" s="45" t="str">
        <f>IF(
ISNA(INDEX(resources!E:E,MATCH(B663,resources!B:B,0))),"fillme",
INDEX(resources!E:E,MATCH(B663,resources!B:B,0)))</f>
        <v>CAISO_Hybrid</v>
      </c>
      <c r="N663" s="45">
        <f>IF(
ISNA(INDEX(resources!J:J,MATCH(B663,resources!B:B,0))),"fillme",
INDEX(resources!J:J,MATCH(B663,resources!B:B,0)))</f>
        <v>0</v>
      </c>
      <c r="O663" s="83" t="str">
        <f>IFERROR(INDEX(resources!K:K,MATCH(B663,resources!B:B,0)),"fillme")</f>
        <v>unknown</v>
      </c>
      <c r="P663" s="89" t="str">
        <f t="shared" si="148"/>
        <v>unknown_2024_7</v>
      </c>
      <c r="Q663" s="87">
        <f>INDEX(elcc!G:G,MATCH(P663,elcc!D:D,0))</f>
        <v>0</v>
      </c>
      <c r="R663" s="89">
        <f t="shared" si="149"/>
        <v>1</v>
      </c>
      <c r="S663" s="89" t="s">
        <v>6314</v>
      </c>
      <c r="T663" s="89" t="s">
        <v>6314</v>
      </c>
      <c r="U663" s="90" t="str">
        <f t="shared" si="150"/>
        <v>ok</v>
      </c>
      <c r="V663" s="63" t="str">
        <f>INDEX(resources!F:F,MATCH(B663,resources!B:B,0))</f>
        <v>new_resolve</v>
      </c>
      <c r="W663" s="110">
        <f t="shared" si="151"/>
        <v>1</v>
      </c>
      <c r="X663" s="110">
        <f t="shared" si="152"/>
        <v>0</v>
      </c>
      <c r="Y663" s="110" t="str">
        <f t="shared" si="153"/>
        <v>New_Hybrid_energy_PCE50003_CONFIDENTIAL</v>
      </c>
      <c r="Z663" s="110">
        <f>IF(COUNTIFS($Y$2:Y663,Y663)=1,1,0)</f>
        <v>0</v>
      </c>
      <c r="AA663" s="110">
        <f>SUM($Z$2:Z663)*Z663</f>
        <v>0</v>
      </c>
      <c r="AB663" s="110">
        <f>COUNTIFS(resources!B:B,B663)</f>
        <v>1</v>
      </c>
      <c r="AC663" s="110">
        <f t="shared" si="154"/>
        <v>1</v>
      </c>
      <c r="AD663" s="110">
        <f t="shared" si="155"/>
        <v>1</v>
      </c>
      <c r="AE663" s="110">
        <f t="shared" si="156"/>
        <v>0</v>
      </c>
      <c r="AF663" s="110">
        <f t="shared" si="157"/>
        <v>1</v>
      </c>
      <c r="AG663" s="110">
        <f t="shared" si="158"/>
        <v>0</v>
      </c>
      <c r="AH663" s="110">
        <f t="shared" si="159"/>
        <v>0</v>
      </c>
      <c r="AI663" s="110">
        <f t="shared" si="160"/>
        <v>1</v>
      </c>
      <c r="AJ663" s="100">
        <f>ROW()</f>
        <v>663</v>
      </c>
      <c r="AK663" s="100" t="e">
        <f>INDEX('BadRows RECART'!$C$2:$C$1207,MATCH(monthly_gwh_mw!AJ663,'BadRows RECART'!$D$2:$D$1207,0))</f>
        <v>#N/A</v>
      </c>
    </row>
    <row r="664" spans="1:37" ht="20">
      <c r="A664" s="106" t="s">
        <v>3907</v>
      </c>
      <c r="B664" s="106" t="s">
        <v>1239</v>
      </c>
      <c r="C664" s="106" t="s">
        <v>6304</v>
      </c>
      <c r="D664" s="168">
        <v>2024</v>
      </c>
      <c r="E664" s="168">
        <v>8</v>
      </c>
      <c r="F664" s="199">
        <v>62.710600000000028</v>
      </c>
      <c r="G664" s="212" t="s">
        <v>6314</v>
      </c>
      <c r="H664" s="212" t="s">
        <v>6314</v>
      </c>
      <c r="I664" s="106" t="s">
        <v>594</v>
      </c>
      <c r="J664" s="88">
        <v>4</v>
      </c>
      <c r="K664" s="83" t="s">
        <v>6314</v>
      </c>
      <c r="L664" s="83" t="s">
        <v>6314</v>
      </c>
      <c r="M664" s="45" t="str">
        <f>IF(
ISNA(INDEX(resources!E:E,MATCH(B664,resources!B:B,0))),"fillme",
INDEX(resources!E:E,MATCH(B664,resources!B:B,0)))</f>
        <v>CAISO_Hybrid</v>
      </c>
      <c r="N664" s="45">
        <f>IF(
ISNA(INDEX(resources!J:J,MATCH(B664,resources!B:B,0))),"fillme",
INDEX(resources!J:J,MATCH(B664,resources!B:B,0)))</f>
        <v>0</v>
      </c>
      <c r="O664" s="83" t="str">
        <f>IFERROR(INDEX(resources!K:K,MATCH(B664,resources!B:B,0)),"fillme")</f>
        <v>unknown</v>
      </c>
      <c r="P664" s="89" t="str">
        <f t="shared" si="148"/>
        <v>unknown_2024_8</v>
      </c>
      <c r="Q664" s="87">
        <f>INDEX(elcc!G:G,MATCH(P664,elcc!D:D,0))</f>
        <v>0</v>
      </c>
      <c r="R664" s="89">
        <f t="shared" si="149"/>
        <v>1</v>
      </c>
      <c r="S664" s="89" t="s">
        <v>6314</v>
      </c>
      <c r="T664" s="89" t="s">
        <v>6314</v>
      </c>
      <c r="U664" s="90" t="str">
        <f t="shared" si="150"/>
        <v>ok</v>
      </c>
      <c r="V664" s="63" t="str">
        <f>INDEX(resources!F:F,MATCH(B664,resources!B:B,0))</f>
        <v>new_resolve</v>
      </c>
      <c r="W664" s="110">
        <f t="shared" si="151"/>
        <v>1</v>
      </c>
      <c r="X664" s="110">
        <f t="shared" si="152"/>
        <v>0</v>
      </c>
      <c r="Y664" s="110" t="str">
        <f t="shared" si="153"/>
        <v>New_Hybrid_energy_PCE50003_CONFIDENTIAL</v>
      </c>
      <c r="Z664" s="110">
        <f>IF(COUNTIFS($Y$2:Y664,Y664)=1,1,0)</f>
        <v>0</v>
      </c>
      <c r="AA664" s="110">
        <f>SUM($Z$2:Z664)*Z664</f>
        <v>0</v>
      </c>
      <c r="AB664" s="110">
        <f>COUNTIFS(resources!B:B,B664)</f>
        <v>1</v>
      </c>
      <c r="AC664" s="110">
        <f t="shared" si="154"/>
        <v>1</v>
      </c>
      <c r="AD664" s="110">
        <f t="shared" si="155"/>
        <v>1</v>
      </c>
      <c r="AE664" s="110">
        <f t="shared" si="156"/>
        <v>0</v>
      </c>
      <c r="AF664" s="110">
        <f t="shared" si="157"/>
        <v>1</v>
      </c>
      <c r="AG664" s="110">
        <f t="shared" si="158"/>
        <v>0</v>
      </c>
      <c r="AH664" s="110">
        <f t="shared" si="159"/>
        <v>0</v>
      </c>
      <c r="AI664" s="110">
        <f t="shared" si="160"/>
        <v>1</v>
      </c>
      <c r="AJ664" s="100">
        <f>ROW()</f>
        <v>664</v>
      </c>
      <c r="AK664" s="100" t="e">
        <f>INDEX('BadRows RECART'!$C$2:$C$1207,MATCH(monthly_gwh_mw!AJ664,'BadRows RECART'!$D$2:$D$1207,0))</f>
        <v>#N/A</v>
      </c>
    </row>
    <row r="665" spans="1:37" ht="20">
      <c r="A665" s="106" t="s">
        <v>3907</v>
      </c>
      <c r="B665" s="106" t="s">
        <v>1239</v>
      </c>
      <c r="C665" s="106" t="s">
        <v>6304</v>
      </c>
      <c r="D665" s="168">
        <v>2024</v>
      </c>
      <c r="E665" s="168">
        <v>9</v>
      </c>
      <c r="F665" s="199">
        <v>52.773399999999974</v>
      </c>
      <c r="G665" s="212" t="s">
        <v>6314</v>
      </c>
      <c r="H665" s="212" t="s">
        <v>6314</v>
      </c>
      <c r="I665" s="106" t="s">
        <v>594</v>
      </c>
      <c r="J665" s="88">
        <v>4</v>
      </c>
      <c r="K665" s="83" t="s">
        <v>6314</v>
      </c>
      <c r="L665" s="83" t="s">
        <v>6314</v>
      </c>
      <c r="M665" s="45" t="str">
        <f>IF(
ISNA(INDEX(resources!E:E,MATCH(B665,resources!B:B,0))),"fillme",
INDEX(resources!E:E,MATCH(B665,resources!B:B,0)))</f>
        <v>CAISO_Hybrid</v>
      </c>
      <c r="N665" s="45">
        <f>IF(
ISNA(INDEX(resources!J:J,MATCH(B665,resources!B:B,0))),"fillme",
INDEX(resources!J:J,MATCH(B665,resources!B:B,0)))</f>
        <v>0</v>
      </c>
      <c r="O665" s="83" t="str">
        <f>IFERROR(INDEX(resources!K:K,MATCH(B665,resources!B:B,0)),"fillme")</f>
        <v>unknown</v>
      </c>
      <c r="P665" s="89" t="str">
        <f t="shared" si="148"/>
        <v>unknown_2024_9</v>
      </c>
      <c r="Q665" s="87">
        <f>INDEX(elcc!G:G,MATCH(P665,elcc!D:D,0))</f>
        <v>0</v>
      </c>
      <c r="R665" s="89">
        <f t="shared" si="149"/>
        <v>1</v>
      </c>
      <c r="S665" s="89" t="s">
        <v>6314</v>
      </c>
      <c r="T665" s="89" t="s">
        <v>6314</v>
      </c>
      <c r="U665" s="90" t="str">
        <f t="shared" si="150"/>
        <v>ok</v>
      </c>
      <c r="V665" s="63" t="str">
        <f>INDEX(resources!F:F,MATCH(B665,resources!B:B,0))</f>
        <v>new_resolve</v>
      </c>
      <c r="W665" s="110">
        <f t="shared" si="151"/>
        <v>1</v>
      </c>
      <c r="X665" s="110">
        <f t="shared" si="152"/>
        <v>0</v>
      </c>
      <c r="Y665" s="110" t="str">
        <f t="shared" si="153"/>
        <v>New_Hybrid_energy_PCE50003_CONFIDENTIAL</v>
      </c>
      <c r="Z665" s="110">
        <f>IF(COUNTIFS($Y$2:Y665,Y665)=1,1,0)</f>
        <v>0</v>
      </c>
      <c r="AA665" s="110">
        <f>SUM($Z$2:Z665)*Z665</f>
        <v>0</v>
      </c>
      <c r="AB665" s="110">
        <f>COUNTIFS(resources!B:B,B665)</f>
        <v>1</v>
      </c>
      <c r="AC665" s="110">
        <f t="shared" si="154"/>
        <v>1</v>
      </c>
      <c r="AD665" s="110">
        <f t="shared" si="155"/>
        <v>1</v>
      </c>
      <c r="AE665" s="110">
        <f t="shared" si="156"/>
        <v>0</v>
      </c>
      <c r="AF665" s="110">
        <f t="shared" si="157"/>
        <v>1</v>
      </c>
      <c r="AG665" s="110">
        <f t="shared" si="158"/>
        <v>0</v>
      </c>
      <c r="AH665" s="110">
        <f t="shared" si="159"/>
        <v>0</v>
      </c>
      <c r="AI665" s="110">
        <f t="shared" si="160"/>
        <v>1</v>
      </c>
      <c r="AJ665" s="100">
        <f>ROW()</f>
        <v>665</v>
      </c>
      <c r="AK665" s="100" t="e">
        <f>INDEX('BadRows RECART'!$C$2:$C$1207,MATCH(monthly_gwh_mw!AJ665,'BadRows RECART'!$D$2:$D$1207,0))</f>
        <v>#N/A</v>
      </c>
    </row>
    <row r="666" spans="1:37" ht="20">
      <c r="A666" s="106" t="s">
        <v>3907</v>
      </c>
      <c r="B666" s="106" t="s">
        <v>1239</v>
      </c>
      <c r="C666" s="106" t="s">
        <v>6304</v>
      </c>
      <c r="D666" s="168">
        <v>2024</v>
      </c>
      <c r="E666" s="168">
        <v>10</v>
      </c>
      <c r="F666" s="199">
        <v>41.68960000000002</v>
      </c>
      <c r="G666" s="212" t="s">
        <v>6314</v>
      </c>
      <c r="H666" s="212" t="s">
        <v>6314</v>
      </c>
      <c r="I666" s="106" t="s">
        <v>594</v>
      </c>
      <c r="J666" s="88">
        <v>4</v>
      </c>
      <c r="K666" s="83" t="s">
        <v>6314</v>
      </c>
      <c r="L666" s="83" t="s">
        <v>6314</v>
      </c>
      <c r="M666" s="45" t="str">
        <f>IF(
ISNA(INDEX(resources!E:E,MATCH(B666,resources!B:B,0))),"fillme",
INDEX(resources!E:E,MATCH(B666,resources!B:B,0)))</f>
        <v>CAISO_Hybrid</v>
      </c>
      <c r="N666" s="45">
        <f>IF(
ISNA(INDEX(resources!J:J,MATCH(B666,resources!B:B,0))),"fillme",
INDEX(resources!J:J,MATCH(B666,resources!B:B,0)))</f>
        <v>0</v>
      </c>
      <c r="O666" s="83" t="str">
        <f>IFERROR(INDEX(resources!K:K,MATCH(B666,resources!B:B,0)),"fillme")</f>
        <v>unknown</v>
      </c>
      <c r="P666" s="89" t="str">
        <f t="shared" si="148"/>
        <v>unknown_2024_10</v>
      </c>
      <c r="Q666" s="87">
        <f>INDEX(elcc!G:G,MATCH(P666,elcc!D:D,0))</f>
        <v>0</v>
      </c>
      <c r="R666" s="89">
        <f t="shared" si="149"/>
        <v>1</v>
      </c>
      <c r="S666" s="89" t="s">
        <v>6314</v>
      </c>
      <c r="T666" s="89" t="s">
        <v>6314</v>
      </c>
      <c r="U666" s="90" t="str">
        <f t="shared" si="150"/>
        <v>ok</v>
      </c>
      <c r="V666" s="63" t="str">
        <f>INDEX(resources!F:F,MATCH(B666,resources!B:B,0))</f>
        <v>new_resolve</v>
      </c>
      <c r="W666" s="110">
        <f t="shared" si="151"/>
        <v>1</v>
      </c>
      <c r="X666" s="110">
        <f t="shared" si="152"/>
        <v>0</v>
      </c>
      <c r="Y666" s="110" t="str">
        <f t="shared" si="153"/>
        <v>New_Hybrid_energy_PCE50003_CONFIDENTIAL</v>
      </c>
      <c r="Z666" s="110">
        <f>IF(COUNTIFS($Y$2:Y666,Y666)=1,1,0)</f>
        <v>0</v>
      </c>
      <c r="AA666" s="110">
        <f>SUM($Z$2:Z666)*Z666</f>
        <v>0</v>
      </c>
      <c r="AB666" s="110">
        <f>COUNTIFS(resources!B:B,B666)</f>
        <v>1</v>
      </c>
      <c r="AC666" s="110">
        <f t="shared" si="154"/>
        <v>1</v>
      </c>
      <c r="AD666" s="110">
        <f t="shared" si="155"/>
        <v>1</v>
      </c>
      <c r="AE666" s="110">
        <f t="shared" si="156"/>
        <v>0</v>
      </c>
      <c r="AF666" s="110">
        <f t="shared" si="157"/>
        <v>1</v>
      </c>
      <c r="AG666" s="110">
        <f t="shared" si="158"/>
        <v>0</v>
      </c>
      <c r="AH666" s="110">
        <f t="shared" si="159"/>
        <v>0</v>
      </c>
      <c r="AI666" s="110">
        <f t="shared" si="160"/>
        <v>1</v>
      </c>
      <c r="AJ666" s="100">
        <f>ROW()</f>
        <v>666</v>
      </c>
      <c r="AK666" s="100" t="e">
        <f>INDEX('BadRows RECART'!$C$2:$C$1207,MATCH(monthly_gwh_mw!AJ666,'BadRows RECART'!$D$2:$D$1207,0))</f>
        <v>#N/A</v>
      </c>
    </row>
    <row r="667" spans="1:37" ht="20">
      <c r="A667" s="106" t="s">
        <v>3907</v>
      </c>
      <c r="B667" s="106" t="s">
        <v>1239</v>
      </c>
      <c r="C667" s="106" t="s">
        <v>6304</v>
      </c>
      <c r="D667" s="168">
        <v>2024</v>
      </c>
      <c r="E667" s="168">
        <v>11</v>
      </c>
      <c r="F667" s="199">
        <v>27.607400000000005</v>
      </c>
      <c r="G667" s="212" t="s">
        <v>6314</v>
      </c>
      <c r="H667" s="212" t="s">
        <v>6314</v>
      </c>
      <c r="I667" s="106" t="s">
        <v>594</v>
      </c>
      <c r="J667" s="88">
        <v>4</v>
      </c>
      <c r="K667" s="83" t="s">
        <v>6314</v>
      </c>
      <c r="L667" s="83" t="s">
        <v>6314</v>
      </c>
      <c r="M667" s="45" t="str">
        <f>IF(
ISNA(INDEX(resources!E:E,MATCH(B667,resources!B:B,0))),"fillme",
INDEX(resources!E:E,MATCH(B667,resources!B:B,0)))</f>
        <v>CAISO_Hybrid</v>
      </c>
      <c r="N667" s="45">
        <f>IF(
ISNA(INDEX(resources!J:J,MATCH(B667,resources!B:B,0))),"fillme",
INDEX(resources!J:J,MATCH(B667,resources!B:B,0)))</f>
        <v>0</v>
      </c>
      <c r="O667" s="83" t="str">
        <f>IFERROR(INDEX(resources!K:K,MATCH(B667,resources!B:B,0)),"fillme")</f>
        <v>unknown</v>
      </c>
      <c r="P667" s="89" t="str">
        <f t="shared" si="148"/>
        <v>unknown_2024_11</v>
      </c>
      <c r="Q667" s="87">
        <f>INDEX(elcc!G:G,MATCH(P667,elcc!D:D,0))</f>
        <v>0</v>
      </c>
      <c r="R667" s="89">
        <f t="shared" si="149"/>
        <v>1</v>
      </c>
      <c r="S667" s="89" t="s">
        <v>6314</v>
      </c>
      <c r="T667" s="89" t="s">
        <v>6314</v>
      </c>
      <c r="U667" s="90" t="str">
        <f t="shared" si="150"/>
        <v>ok</v>
      </c>
      <c r="V667" s="63" t="str">
        <f>INDEX(resources!F:F,MATCH(B667,resources!B:B,0))</f>
        <v>new_resolve</v>
      </c>
      <c r="W667" s="110">
        <f t="shared" si="151"/>
        <v>1</v>
      </c>
      <c r="X667" s="110">
        <f t="shared" si="152"/>
        <v>0</v>
      </c>
      <c r="Y667" s="110" t="str">
        <f t="shared" si="153"/>
        <v>New_Hybrid_energy_PCE50003_CONFIDENTIAL</v>
      </c>
      <c r="Z667" s="110">
        <f>IF(COUNTIFS($Y$2:Y667,Y667)=1,1,0)</f>
        <v>0</v>
      </c>
      <c r="AA667" s="110">
        <f>SUM($Z$2:Z667)*Z667</f>
        <v>0</v>
      </c>
      <c r="AB667" s="110">
        <f>COUNTIFS(resources!B:B,B667)</f>
        <v>1</v>
      </c>
      <c r="AC667" s="110">
        <f t="shared" si="154"/>
        <v>1</v>
      </c>
      <c r="AD667" s="110">
        <f t="shared" si="155"/>
        <v>1</v>
      </c>
      <c r="AE667" s="110">
        <f t="shared" si="156"/>
        <v>0</v>
      </c>
      <c r="AF667" s="110">
        <f t="shared" si="157"/>
        <v>1</v>
      </c>
      <c r="AG667" s="110">
        <f t="shared" si="158"/>
        <v>0</v>
      </c>
      <c r="AH667" s="110">
        <f t="shared" si="159"/>
        <v>0</v>
      </c>
      <c r="AI667" s="110">
        <f t="shared" si="160"/>
        <v>1</v>
      </c>
      <c r="AJ667" s="100">
        <f>ROW()</f>
        <v>667</v>
      </c>
      <c r="AK667" s="100" t="e">
        <f>INDEX('BadRows RECART'!$C$2:$C$1207,MATCH(monthly_gwh_mw!AJ667,'BadRows RECART'!$D$2:$D$1207,0))</f>
        <v>#N/A</v>
      </c>
    </row>
    <row r="668" spans="1:37" ht="20">
      <c r="A668" s="106" t="s">
        <v>3907</v>
      </c>
      <c r="B668" s="106" t="s">
        <v>1239</v>
      </c>
      <c r="C668" s="106" t="s">
        <v>6304</v>
      </c>
      <c r="D668" s="168">
        <v>2024</v>
      </c>
      <c r="E668" s="168">
        <v>12</v>
      </c>
      <c r="F668" s="199">
        <v>21.143999999999991</v>
      </c>
      <c r="G668" s="212" t="s">
        <v>6314</v>
      </c>
      <c r="H668" s="212" t="s">
        <v>6314</v>
      </c>
      <c r="I668" s="106" t="s">
        <v>594</v>
      </c>
      <c r="J668" s="88">
        <v>4</v>
      </c>
      <c r="K668" s="83" t="s">
        <v>6314</v>
      </c>
      <c r="L668" s="83" t="s">
        <v>6314</v>
      </c>
      <c r="M668" s="45" t="str">
        <f>IF(
ISNA(INDEX(resources!E:E,MATCH(B668,resources!B:B,0))),"fillme",
INDEX(resources!E:E,MATCH(B668,resources!B:B,0)))</f>
        <v>CAISO_Hybrid</v>
      </c>
      <c r="N668" s="45">
        <f>IF(
ISNA(INDEX(resources!J:J,MATCH(B668,resources!B:B,0))),"fillme",
INDEX(resources!J:J,MATCH(B668,resources!B:B,0)))</f>
        <v>0</v>
      </c>
      <c r="O668" s="83" t="str">
        <f>IFERROR(INDEX(resources!K:K,MATCH(B668,resources!B:B,0)),"fillme")</f>
        <v>unknown</v>
      </c>
      <c r="P668" s="89" t="str">
        <f t="shared" si="148"/>
        <v>unknown_2024_12</v>
      </c>
      <c r="Q668" s="87">
        <f>INDEX(elcc!G:G,MATCH(P668,elcc!D:D,0))</f>
        <v>0</v>
      </c>
      <c r="R668" s="89">
        <f t="shared" si="149"/>
        <v>1</v>
      </c>
      <c r="S668" s="89" t="s">
        <v>6314</v>
      </c>
      <c r="T668" s="89" t="s">
        <v>6314</v>
      </c>
      <c r="U668" s="90" t="str">
        <f t="shared" si="150"/>
        <v>ok</v>
      </c>
      <c r="V668" s="63" t="str">
        <f>INDEX(resources!F:F,MATCH(B668,resources!B:B,0))</f>
        <v>new_resolve</v>
      </c>
      <c r="W668" s="110">
        <f t="shared" si="151"/>
        <v>1</v>
      </c>
      <c r="X668" s="110">
        <f t="shared" si="152"/>
        <v>0</v>
      </c>
      <c r="Y668" s="110" t="str">
        <f t="shared" si="153"/>
        <v>New_Hybrid_energy_PCE50003_CONFIDENTIAL</v>
      </c>
      <c r="Z668" s="110">
        <f>IF(COUNTIFS($Y$2:Y668,Y668)=1,1,0)</f>
        <v>0</v>
      </c>
      <c r="AA668" s="110">
        <f>SUM($Z$2:Z668)*Z668</f>
        <v>0</v>
      </c>
      <c r="AB668" s="110">
        <f>COUNTIFS(resources!B:B,B668)</f>
        <v>1</v>
      </c>
      <c r="AC668" s="110">
        <f t="shared" si="154"/>
        <v>1</v>
      </c>
      <c r="AD668" s="110">
        <f t="shared" si="155"/>
        <v>1</v>
      </c>
      <c r="AE668" s="110">
        <f t="shared" si="156"/>
        <v>0</v>
      </c>
      <c r="AF668" s="110">
        <f t="shared" si="157"/>
        <v>1</v>
      </c>
      <c r="AG668" s="110">
        <f t="shared" si="158"/>
        <v>0</v>
      </c>
      <c r="AH668" s="110">
        <f t="shared" si="159"/>
        <v>0</v>
      </c>
      <c r="AI668" s="110">
        <f t="shared" si="160"/>
        <v>1</v>
      </c>
      <c r="AJ668" s="100">
        <f>ROW()</f>
        <v>668</v>
      </c>
      <c r="AK668" s="100" t="e">
        <f>INDEX('BadRows RECART'!$C$2:$C$1207,MATCH(monthly_gwh_mw!AJ668,'BadRows RECART'!$D$2:$D$1207,0))</f>
        <v>#N/A</v>
      </c>
    </row>
    <row r="669" spans="1:37" ht="20">
      <c r="A669" s="106" t="s">
        <v>3907</v>
      </c>
      <c r="B669" s="106" t="s">
        <v>1239</v>
      </c>
      <c r="C669" s="106" t="s">
        <v>6304</v>
      </c>
      <c r="D669" s="168">
        <v>2025</v>
      </c>
      <c r="E669" s="168">
        <v>1</v>
      </c>
      <c r="F669" s="199">
        <v>20.538399999999999</v>
      </c>
      <c r="G669" s="212" t="s">
        <v>6314</v>
      </c>
      <c r="H669" s="212" t="s">
        <v>6314</v>
      </c>
      <c r="I669" s="106" t="s">
        <v>594</v>
      </c>
      <c r="J669" s="88">
        <v>4</v>
      </c>
      <c r="K669" s="83" t="s">
        <v>6314</v>
      </c>
      <c r="L669" s="83" t="s">
        <v>6314</v>
      </c>
      <c r="M669" s="45" t="str">
        <f>IF(
ISNA(INDEX(resources!E:E,MATCH(B669,resources!B:B,0))),"fillme",
INDEX(resources!E:E,MATCH(B669,resources!B:B,0)))</f>
        <v>CAISO_Hybrid</v>
      </c>
      <c r="N669" s="45">
        <f>IF(
ISNA(INDEX(resources!J:J,MATCH(B669,resources!B:B,0))),"fillme",
INDEX(resources!J:J,MATCH(B669,resources!B:B,0)))</f>
        <v>0</v>
      </c>
      <c r="O669" s="83" t="str">
        <f>IFERROR(INDEX(resources!K:K,MATCH(B669,resources!B:B,0)),"fillme")</f>
        <v>unknown</v>
      </c>
      <c r="P669" s="89" t="str">
        <f t="shared" si="148"/>
        <v>unknown_2025_1</v>
      </c>
      <c r="Q669" s="87">
        <f>INDEX(elcc!G:G,MATCH(P669,elcc!D:D,0))</f>
        <v>0</v>
      </c>
      <c r="R669" s="89">
        <f t="shared" si="149"/>
        <v>1</v>
      </c>
      <c r="S669" s="89" t="s">
        <v>6314</v>
      </c>
      <c r="T669" s="89" t="s">
        <v>6314</v>
      </c>
      <c r="U669" s="90" t="str">
        <f t="shared" si="150"/>
        <v>ok</v>
      </c>
      <c r="V669" s="63" t="str">
        <f>INDEX(resources!F:F,MATCH(B669,resources!B:B,0))</f>
        <v>new_resolve</v>
      </c>
      <c r="W669" s="110">
        <f t="shared" si="151"/>
        <v>1</v>
      </c>
      <c r="X669" s="110">
        <f t="shared" si="152"/>
        <v>0</v>
      </c>
      <c r="Y669" s="110" t="str">
        <f t="shared" si="153"/>
        <v>New_Hybrid_energy_PCE50003_CONFIDENTIAL</v>
      </c>
      <c r="Z669" s="110">
        <f>IF(COUNTIFS($Y$2:Y669,Y669)=1,1,0)</f>
        <v>0</v>
      </c>
      <c r="AA669" s="110">
        <f>SUM($Z$2:Z669)*Z669</f>
        <v>0</v>
      </c>
      <c r="AB669" s="110">
        <f>COUNTIFS(resources!B:B,B669)</f>
        <v>1</v>
      </c>
      <c r="AC669" s="110">
        <f t="shared" si="154"/>
        <v>1</v>
      </c>
      <c r="AD669" s="110">
        <f t="shared" si="155"/>
        <v>1</v>
      </c>
      <c r="AE669" s="110">
        <f t="shared" si="156"/>
        <v>0</v>
      </c>
      <c r="AF669" s="110">
        <f t="shared" si="157"/>
        <v>1</v>
      </c>
      <c r="AG669" s="110">
        <f t="shared" si="158"/>
        <v>0</v>
      </c>
      <c r="AH669" s="110">
        <f t="shared" si="159"/>
        <v>0</v>
      </c>
      <c r="AI669" s="110">
        <f t="shared" si="160"/>
        <v>1</v>
      </c>
      <c r="AJ669" s="100">
        <f>ROW()</f>
        <v>669</v>
      </c>
      <c r="AK669" s="100" t="e">
        <f>INDEX('BadRows RECART'!$C$2:$C$1207,MATCH(monthly_gwh_mw!AJ669,'BadRows RECART'!$D$2:$D$1207,0))</f>
        <v>#N/A</v>
      </c>
    </row>
    <row r="670" spans="1:37" ht="20">
      <c r="A670" s="106" t="s">
        <v>3907</v>
      </c>
      <c r="B670" s="106" t="s">
        <v>1239</v>
      </c>
      <c r="C670" s="106" t="s">
        <v>6304</v>
      </c>
      <c r="D670" s="168">
        <v>2025</v>
      </c>
      <c r="E670" s="168">
        <v>2</v>
      </c>
      <c r="F670" s="199">
        <v>26.100399999999986</v>
      </c>
      <c r="G670" s="212" t="s">
        <v>6314</v>
      </c>
      <c r="H670" s="212" t="s">
        <v>6314</v>
      </c>
      <c r="I670" s="106" t="s">
        <v>594</v>
      </c>
      <c r="J670" s="88">
        <v>4</v>
      </c>
      <c r="K670" s="83" t="s">
        <v>6314</v>
      </c>
      <c r="L670" s="83" t="s">
        <v>6314</v>
      </c>
      <c r="M670" s="45" t="str">
        <f>IF(
ISNA(INDEX(resources!E:E,MATCH(B670,resources!B:B,0))),"fillme",
INDEX(resources!E:E,MATCH(B670,resources!B:B,0)))</f>
        <v>CAISO_Hybrid</v>
      </c>
      <c r="N670" s="45">
        <f>IF(
ISNA(INDEX(resources!J:J,MATCH(B670,resources!B:B,0))),"fillme",
INDEX(resources!J:J,MATCH(B670,resources!B:B,0)))</f>
        <v>0</v>
      </c>
      <c r="O670" s="83" t="str">
        <f>IFERROR(INDEX(resources!K:K,MATCH(B670,resources!B:B,0)),"fillme")</f>
        <v>unknown</v>
      </c>
      <c r="P670" s="89" t="str">
        <f t="shared" si="148"/>
        <v>unknown_2025_2</v>
      </c>
      <c r="Q670" s="87">
        <f>INDEX(elcc!G:G,MATCH(P670,elcc!D:D,0))</f>
        <v>0</v>
      </c>
      <c r="R670" s="89">
        <f t="shared" si="149"/>
        <v>1</v>
      </c>
      <c r="S670" s="89" t="s">
        <v>6314</v>
      </c>
      <c r="T670" s="89" t="s">
        <v>6314</v>
      </c>
      <c r="U670" s="90" t="str">
        <f t="shared" si="150"/>
        <v>ok</v>
      </c>
      <c r="V670" s="63" t="str">
        <f>INDEX(resources!F:F,MATCH(B670,resources!B:B,0))</f>
        <v>new_resolve</v>
      </c>
      <c r="W670" s="110">
        <f t="shared" si="151"/>
        <v>1</v>
      </c>
      <c r="X670" s="110">
        <f t="shared" si="152"/>
        <v>0</v>
      </c>
      <c r="Y670" s="110" t="str">
        <f t="shared" si="153"/>
        <v>New_Hybrid_energy_PCE50003_CONFIDENTIAL</v>
      </c>
      <c r="Z670" s="110">
        <f>IF(COUNTIFS($Y$2:Y670,Y670)=1,1,0)</f>
        <v>0</v>
      </c>
      <c r="AA670" s="110">
        <f>SUM($Z$2:Z670)*Z670</f>
        <v>0</v>
      </c>
      <c r="AB670" s="110">
        <f>COUNTIFS(resources!B:B,B670)</f>
        <v>1</v>
      </c>
      <c r="AC670" s="110">
        <f t="shared" si="154"/>
        <v>1</v>
      </c>
      <c r="AD670" s="110">
        <f t="shared" si="155"/>
        <v>1</v>
      </c>
      <c r="AE670" s="110">
        <f t="shared" si="156"/>
        <v>0</v>
      </c>
      <c r="AF670" s="110">
        <f t="shared" si="157"/>
        <v>1</v>
      </c>
      <c r="AG670" s="110">
        <f t="shared" si="158"/>
        <v>0</v>
      </c>
      <c r="AH670" s="110">
        <f t="shared" si="159"/>
        <v>0</v>
      </c>
      <c r="AI670" s="110">
        <f t="shared" si="160"/>
        <v>1</v>
      </c>
      <c r="AJ670" s="100">
        <f>ROW()</f>
        <v>670</v>
      </c>
      <c r="AK670" s="100" t="e">
        <f>INDEX('BadRows RECART'!$C$2:$C$1207,MATCH(monthly_gwh_mw!AJ670,'BadRows RECART'!$D$2:$D$1207,0))</f>
        <v>#N/A</v>
      </c>
    </row>
    <row r="671" spans="1:37" ht="20">
      <c r="A671" s="106" t="s">
        <v>3907</v>
      </c>
      <c r="B671" s="106" t="s">
        <v>1239</v>
      </c>
      <c r="C671" s="106" t="s">
        <v>6304</v>
      </c>
      <c r="D671" s="168">
        <v>2025</v>
      </c>
      <c r="E671" s="168">
        <v>3</v>
      </c>
      <c r="F671" s="199">
        <v>44.235199999999985</v>
      </c>
      <c r="G671" s="212" t="s">
        <v>6314</v>
      </c>
      <c r="H671" s="212" t="s">
        <v>6314</v>
      </c>
      <c r="I671" s="106" t="s">
        <v>594</v>
      </c>
      <c r="J671" s="88">
        <v>4</v>
      </c>
      <c r="K671" s="83" t="s">
        <v>6314</v>
      </c>
      <c r="L671" s="83" t="s">
        <v>6314</v>
      </c>
      <c r="M671" s="45" t="str">
        <f>IF(
ISNA(INDEX(resources!E:E,MATCH(B671,resources!B:B,0))),"fillme",
INDEX(resources!E:E,MATCH(B671,resources!B:B,0)))</f>
        <v>CAISO_Hybrid</v>
      </c>
      <c r="N671" s="45">
        <f>IF(
ISNA(INDEX(resources!J:J,MATCH(B671,resources!B:B,0))),"fillme",
INDEX(resources!J:J,MATCH(B671,resources!B:B,0)))</f>
        <v>0</v>
      </c>
      <c r="O671" s="83" t="str">
        <f>IFERROR(INDEX(resources!K:K,MATCH(B671,resources!B:B,0)),"fillme")</f>
        <v>unknown</v>
      </c>
      <c r="P671" s="89" t="str">
        <f t="shared" si="148"/>
        <v>unknown_2025_3</v>
      </c>
      <c r="Q671" s="87">
        <f>INDEX(elcc!G:G,MATCH(P671,elcc!D:D,0))</f>
        <v>0</v>
      </c>
      <c r="R671" s="89">
        <f t="shared" si="149"/>
        <v>1</v>
      </c>
      <c r="S671" s="89" t="s">
        <v>6314</v>
      </c>
      <c r="T671" s="89" t="s">
        <v>6314</v>
      </c>
      <c r="U671" s="90" t="str">
        <f t="shared" si="150"/>
        <v>ok</v>
      </c>
      <c r="V671" s="63" t="str">
        <f>INDEX(resources!F:F,MATCH(B671,resources!B:B,0))</f>
        <v>new_resolve</v>
      </c>
      <c r="W671" s="110">
        <f t="shared" si="151"/>
        <v>1</v>
      </c>
      <c r="X671" s="110">
        <f t="shared" si="152"/>
        <v>0</v>
      </c>
      <c r="Y671" s="110" t="str">
        <f t="shared" si="153"/>
        <v>New_Hybrid_energy_PCE50003_CONFIDENTIAL</v>
      </c>
      <c r="Z671" s="110">
        <f>IF(COUNTIFS($Y$2:Y671,Y671)=1,1,0)</f>
        <v>0</v>
      </c>
      <c r="AA671" s="110">
        <f>SUM($Z$2:Z671)*Z671</f>
        <v>0</v>
      </c>
      <c r="AB671" s="110">
        <f>COUNTIFS(resources!B:B,B671)</f>
        <v>1</v>
      </c>
      <c r="AC671" s="110">
        <f t="shared" si="154"/>
        <v>1</v>
      </c>
      <c r="AD671" s="110">
        <f t="shared" si="155"/>
        <v>1</v>
      </c>
      <c r="AE671" s="110">
        <f t="shared" si="156"/>
        <v>0</v>
      </c>
      <c r="AF671" s="110">
        <f t="shared" si="157"/>
        <v>1</v>
      </c>
      <c r="AG671" s="110">
        <f t="shared" si="158"/>
        <v>0</v>
      </c>
      <c r="AH671" s="110">
        <f t="shared" si="159"/>
        <v>0</v>
      </c>
      <c r="AI671" s="110">
        <f t="shared" si="160"/>
        <v>1</v>
      </c>
      <c r="AJ671" s="100">
        <f>ROW()</f>
        <v>671</v>
      </c>
      <c r="AK671" s="100" t="e">
        <f>INDEX('BadRows RECART'!$C$2:$C$1207,MATCH(monthly_gwh_mw!AJ671,'BadRows RECART'!$D$2:$D$1207,0))</f>
        <v>#N/A</v>
      </c>
    </row>
    <row r="672" spans="1:37" ht="20">
      <c r="A672" s="106" t="s">
        <v>3907</v>
      </c>
      <c r="B672" s="106" t="s">
        <v>1239</v>
      </c>
      <c r="C672" s="106" t="s">
        <v>6304</v>
      </c>
      <c r="D672" s="168">
        <v>2025</v>
      </c>
      <c r="E672" s="168">
        <v>4</v>
      </c>
      <c r="F672" s="199">
        <v>50.999599999999937</v>
      </c>
      <c r="G672" s="212" t="s">
        <v>6314</v>
      </c>
      <c r="H672" s="212" t="s">
        <v>6314</v>
      </c>
      <c r="I672" s="106" t="s">
        <v>594</v>
      </c>
      <c r="J672" s="88">
        <v>4</v>
      </c>
      <c r="K672" s="83" t="s">
        <v>6314</v>
      </c>
      <c r="L672" s="83" t="s">
        <v>6314</v>
      </c>
      <c r="M672" s="45" t="str">
        <f>IF(
ISNA(INDEX(resources!E:E,MATCH(B672,resources!B:B,0))),"fillme",
INDEX(resources!E:E,MATCH(B672,resources!B:B,0)))</f>
        <v>CAISO_Hybrid</v>
      </c>
      <c r="N672" s="45">
        <f>IF(
ISNA(INDEX(resources!J:J,MATCH(B672,resources!B:B,0))),"fillme",
INDEX(resources!J:J,MATCH(B672,resources!B:B,0)))</f>
        <v>0</v>
      </c>
      <c r="O672" s="83" t="str">
        <f>IFERROR(INDEX(resources!K:K,MATCH(B672,resources!B:B,0)),"fillme")</f>
        <v>unknown</v>
      </c>
      <c r="P672" s="89" t="str">
        <f t="shared" si="148"/>
        <v>unknown_2025_4</v>
      </c>
      <c r="Q672" s="87">
        <f>INDEX(elcc!G:G,MATCH(P672,elcc!D:D,0))</f>
        <v>0</v>
      </c>
      <c r="R672" s="89">
        <f t="shared" si="149"/>
        <v>1</v>
      </c>
      <c r="S672" s="89" t="s">
        <v>6314</v>
      </c>
      <c r="T672" s="89" t="s">
        <v>6314</v>
      </c>
      <c r="U672" s="90" t="str">
        <f t="shared" si="150"/>
        <v>ok</v>
      </c>
      <c r="V672" s="63" t="str">
        <f>INDEX(resources!F:F,MATCH(B672,resources!B:B,0))</f>
        <v>new_resolve</v>
      </c>
      <c r="W672" s="110">
        <f t="shared" si="151"/>
        <v>1</v>
      </c>
      <c r="X672" s="110">
        <f t="shared" si="152"/>
        <v>0</v>
      </c>
      <c r="Y672" s="110" t="str">
        <f t="shared" si="153"/>
        <v>New_Hybrid_energy_PCE50003_CONFIDENTIAL</v>
      </c>
      <c r="Z672" s="110">
        <f>IF(COUNTIFS($Y$2:Y672,Y672)=1,1,0)</f>
        <v>0</v>
      </c>
      <c r="AA672" s="110">
        <f>SUM($Z$2:Z672)*Z672</f>
        <v>0</v>
      </c>
      <c r="AB672" s="110">
        <f>COUNTIFS(resources!B:B,B672)</f>
        <v>1</v>
      </c>
      <c r="AC672" s="110">
        <f t="shared" si="154"/>
        <v>1</v>
      </c>
      <c r="AD672" s="110">
        <f t="shared" si="155"/>
        <v>1</v>
      </c>
      <c r="AE672" s="110">
        <f t="shared" si="156"/>
        <v>0</v>
      </c>
      <c r="AF672" s="110">
        <f t="shared" si="157"/>
        <v>1</v>
      </c>
      <c r="AG672" s="110">
        <f t="shared" si="158"/>
        <v>0</v>
      </c>
      <c r="AH672" s="110">
        <f t="shared" si="159"/>
        <v>0</v>
      </c>
      <c r="AI672" s="110">
        <f t="shared" si="160"/>
        <v>1</v>
      </c>
      <c r="AJ672" s="100">
        <f>ROW()</f>
        <v>672</v>
      </c>
      <c r="AK672" s="100" t="e">
        <f>INDEX('BadRows RECART'!$C$2:$C$1207,MATCH(monthly_gwh_mw!AJ672,'BadRows RECART'!$D$2:$D$1207,0))</f>
        <v>#N/A</v>
      </c>
    </row>
    <row r="673" spans="1:37" ht="20">
      <c r="A673" s="106" t="s">
        <v>3907</v>
      </c>
      <c r="B673" s="106" t="s">
        <v>1239</v>
      </c>
      <c r="C673" s="106" t="s">
        <v>6304</v>
      </c>
      <c r="D673" s="168">
        <v>2025</v>
      </c>
      <c r="E673" s="168">
        <v>5</v>
      </c>
      <c r="F673" s="199">
        <v>64.749400000000037</v>
      </c>
      <c r="G673" s="212" t="s">
        <v>6314</v>
      </c>
      <c r="H673" s="212" t="s">
        <v>6314</v>
      </c>
      <c r="I673" s="106" t="s">
        <v>594</v>
      </c>
      <c r="J673" s="88">
        <v>4</v>
      </c>
      <c r="K673" s="83" t="s">
        <v>6314</v>
      </c>
      <c r="L673" s="83" t="s">
        <v>6314</v>
      </c>
      <c r="M673" s="45" t="str">
        <f>IF(
ISNA(INDEX(resources!E:E,MATCH(B673,resources!B:B,0))),"fillme",
INDEX(resources!E:E,MATCH(B673,resources!B:B,0)))</f>
        <v>CAISO_Hybrid</v>
      </c>
      <c r="N673" s="45">
        <f>IF(
ISNA(INDEX(resources!J:J,MATCH(B673,resources!B:B,0))),"fillme",
INDEX(resources!J:J,MATCH(B673,resources!B:B,0)))</f>
        <v>0</v>
      </c>
      <c r="O673" s="83" t="str">
        <f>IFERROR(INDEX(resources!K:K,MATCH(B673,resources!B:B,0)),"fillme")</f>
        <v>unknown</v>
      </c>
      <c r="P673" s="89" t="str">
        <f t="shared" si="148"/>
        <v>unknown_2025_5</v>
      </c>
      <c r="Q673" s="87">
        <f>INDEX(elcc!G:G,MATCH(P673,elcc!D:D,0))</f>
        <v>0</v>
      </c>
      <c r="R673" s="89">
        <f t="shared" si="149"/>
        <v>1</v>
      </c>
      <c r="S673" s="89" t="s">
        <v>6314</v>
      </c>
      <c r="T673" s="89" t="s">
        <v>6314</v>
      </c>
      <c r="U673" s="90" t="str">
        <f t="shared" si="150"/>
        <v>ok</v>
      </c>
      <c r="V673" s="63" t="str">
        <f>INDEX(resources!F:F,MATCH(B673,resources!B:B,0))</f>
        <v>new_resolve</v>
      </c>
      <c r="W673" s="110">
        <f t="shared" si="151"/>
        <v>1</v>
      </c>
      <c r="X673" s="110">
        <f t="shared" si="152"/>
        <v>0</v>
      </c>
      <c r="Y673" s="110" t="str">
        <f t="shared" si="153"/>
        <v>New_Hybrid_energy_PCE50003_CONFIDENTIAL</v>
      </c>
      <c r="Z673" s="110">
        <f>IF(COUNTIFS($Y$2:Y673,Y673)=1,1,0)</f>
        <v>0</v>
      </c>
      <c r="AA673" s="110">
        <f>SUM($Z$2:Z673)*Z673</f>
        <v>0</v>
      </c>
      <c r="AB673" s="110">
        <f>COUNTIFS(resources!B:B,B673)</f>
        <v>1</v>
      </c>
      <c r="AC673" s="110">
        <f t="shared" si="154"/>
        <v>1</v>
      </c>
      <c r="AD673" s="110">
        <f t="shared" si="155"/>
        <v>1</v>
      </c>
      <c r="AE673" s="110">
        <f t="shared" si="156"/>
        <v>0</v>
      </c>
      <c r="AF673" s="110">
        <f t="shared" si="157"/>
        <v>1</v>
      </c>
      <c r="AG673" s="110">
        <f t="shared" si="158"/>
        <v>0</v>
      </c>
      <c r="AH673" s="110">
        <f t="shared" si="159"/>
        <v>0</v>
      </c>
      <c r="AI673" s="110">
        <f t="shared" si="160"/>
        <v>1</v>
      </c>
      <c r="AJ673" s="100">
        <f>ROW()</f>
        <v>673</v>
      </c>
      <c r="AK673" s="100" t="e">
        <f>INDEX('BadRows RECART'!$C$2:$C$1207,MATCH(monthly_gwh_mw!AJ673,'BadRows RECART'!$D$2:$D$1207,0))</f>
        <v>#N/A</v>
      </c>
    </row>
    <row r="674" spans="1:37" ht="20">
      <c r="A674" s="106" t="s">
        <v>3907</v>
      </c>
      <c r="B674" s="106" t="s">
        <v>1239</v>
      </c>
      <c r="C674" s="106" t="s">
        <v>6304</v>
      </c>
      <c r="D674" s="168">
        <v>2025</v>
      </c>
      <c r="E674" s="168">
        <v>6</v>
      </c>
      <c r="F674" s="199">
        <v>68.452999999999989</v>
      </c>
      <c r="G674" s="212" t="s">
        <v>6314</v>
      </c>
      <c r="H674" s="212" t="s">
        <v>6314</v>
      </c>
      <c r="I674" s="106" t="s">
        <v>594</v>
      </c>
      <c r="J674" s="88">
        <v>4</v>
      </c>
      <c r="K674" s="83" t="s">
        <v>6314</v>
      </c>
      <c r="L674" s="83" t="s">
        <v>6314</v>
      </c>
      <c r="M674" s="45" t="str">
        <f>IF(
ISNA(INDEX(resources!E:E,MATCH(B674,resources!B:B,0))),"fillme",
INDEX(resources!E:E,MATCH(B674,resources!B:B,0)))</f>
        <v>CAISO_Hybrid</v>
      </c>
      <c r="N674" s="45">
        <f>IF(
ISNA(INDEX(resources!J:J,MATCH(B674,resources!B:B,0))),"fillme",
INDEX(resources!J:J,MATCH(B674,resources!B:B,0)))</f>
        <v>0</v>
      </c>
      <c r="O674" s="83" t="str">
        <f>IFERROR(INDEX(resources!K:K,MATCH(B674,resources!B:B,0)),"fillme")</f>
        <v>unknown</v>
      </c>
      <c r="P674" s="89" t="str">
        <f t="shared" si="148"/>
        <v>unknown_2025_6</v>
      </c>
      <c r="Q674" s="87">
        <f>INDEX(elcc!G:G,MATCH(P674,elcc!D:D,0))</f>
        <v>0</v>
      </c>
      <c r="R674" s="89">
        <f t="shared" si="149"/>
        <v>1</v>
      </c>
      <c r="S674" s="89" t="s">
        <v>6314</v>
      </c>
      <c r="T674" s="89" t="s">
        <v>6314</v>
      </c>
      <c r="U674" s="90" t="str">
        <f t="shared" si="150"/>
        <v>ok</v>
      </c>
      <c r="V674" s="63" t="str">
        <f>INDEX(resources!F:F,MATCH(B674,resources!B:B,0))</f>
        <v>new_resolve</v>
      </c>
      <c r="W674" s="110">
        <f t="shared" si="151"/>
        <v>1</v>
      </c>
      <c r="X674" s="110">
        <f t="shared" si="152"/>
        <v>0</v>
      </c>
      <c r="Y674" s="110" t="str">
        <f t="shared" si="153"/>
        <v>New_Hybrid_energy_PCE50003_CONFIDENTIAL</v>
      </c>
      <c r="Z674" s="110">
        <f>IF(COUNTIFS($Y$2:Y674,Y674)=1,1,0)</f>
        <v>0</v>
      </c>
      <c r="AA674" s="110">
        <f>SUM($Z$2:Z674)*Z674</f>
        <v>0</v>
      </c>
      <c r="AB674" s="110">
        <f>COUNTIFS(resources!B:B,B674)</f>
        <v>1</v>
      </c>
      <c r="AC674" s="110">
        <f t="shared" si="154"/>
        <v>1</v>
      </c>
      <c r="AD674" s="110">
        <f t="shared" si="155"/>
        <v>1</v>
      </c>
      <c r="AE674" s="110">
        <f t="shared" si="156"/>
        <v>0</v>
      </c>
      <c r="AF674" s="110">
        <f t="shared" si="157"/>
        <v>1</v>
      </c>
      <c r="AG674" s="110">
        <f t="shared" si="158"/>
        <v>0</v>
      </c>
      <c r="AH674" s="110">
        <f t="shared" si="159"/>
        <v>0</v>
      </c>
      <c r="AI674" s="110">
        <f t="shared" si="160"/>
        <v>1</v>
      </c>
      <c r="AJ674" s="100">
        <f>ROW()</f>
        <v>674</v>
      </c>
      <c r="AK674" s="100" t="e">
        <f>INDEX('BadRows RECART'!$C$2:$C$1207,MATCH(monthly_gwh_mw!AJ674,'BadRows RECART'!$D$2:$D$1207,0))</f>
        <v>#N/A</v>
      </c>
    </row>
    <row r="675" spans="1:37" ht="20">
      <c r="A675" s="106" t="s">
        <v>3907</v>
      </c>
      <c r="B675" s="106" t="s">
        <v>1239</v>
      </c>
      <c r="C675" s="106" t="s">
        <v>6304</v>
      </c>
      <c r="D675" s="168">
        <v>2025</v>
      </c>
      <c r="E675" s="168">
        <v>7</v>
      </c>
      <c r="F675" s="199">
        <v>69.079999999999984</v>
      </c>
      <c r="G675" s="212" t="s">
        <v>6314</v>
      </c>
      <c r="H675" s="212" t="s">
        <v>6314</v>
      </c>
      <c r="I675" s="106" t="s">
        <v>594</v>
      </c>
      <c r="J675" s="88">
        <v>4</v>
      </c>
      <c r="K675" s="83" t="s">
        <v>6314</v>
      </c>
      <c r="L675" s="83" t="s">
        <v>6314</v>
      </c>
      <c r="M675" s="45" t="str">
        <f>IF(
ISNA(INDEX(resources!E:E,MATCH(B675,resources!B:B,0))),"fillme",
INDEX(resources!E:E,MATCH(B675,resources!B:B,0)))</f>
        <v>CAISO_Hybrid</v>
      </c>
      <c r="N675" s="45">
        <f>IF(
ISNA(INDEX(resources!J:J,MATCH(B675,resources!B:B,0))),"fillme",
INDEX(resources!J:J,MATCH(B675,resources!B:B,0)))</f>
        <v>0</v>
      </c>
      <c r="O675" s="83" t="str">
        <f>IFERROR(INDEX(resources!K:K,MATCH(B675,resources!B:B,0)),"fillme")</f>
        <v>unknown</v>
      </c>
      <c r="P675" s="89" t="str">
        <f t="shared" si="148"/>
        <v>unknown_2025_7</v>
      </c>
      <c r="Q675" s="87">
        <f>INDEX(elcc!G:G,MATCH(P675,elcc!D:D,0))</f>
        <v>0</v>
      </c>
      <c r="R675" s="89">
        <f t="shared" si="149"/>
        <v>1</v>
      </c>
      <c r="S675" s="89" t="s">
        <v>6314</v>
      </c>
      <c r="T675" s="89" t="s">
        <v>6314</v>
      </c>
      <c r="U675" s="90" t="str">
        <f t="shared" si="150"/>
        <v>ok</v>
      </c>
      <c r="V675" s="63" t="str">
        <f>INDEX(resources!F:F,MATCH(B675,resources!B:B,0))</f>
        <v>new_resolve</v>
      </c>
      <c r="W675" s="110">
        <f t="shared" si="151"/>
        <v>1</v>
      </c>
      <c r="X675" s="110">
        <f t="shared" si="152"/>
        <v>0</v>
      </c>
      <c r="Y675" s="110" t="str">
        <f t="shared" si="153"/>
        <v>New_Hybrid_energy_PCE50003_CONFIDENTIAL</v>
      </c>
      <c r="Z675" s="110">
        <f>IF(COUNTIFS($Y$2:Y675,Y675)=1,1,0)</f>
        <v>0</v>
      </c>
      <c r="AA675" s="110">
        <f>SUM($Z$2:Z675)*Z675</f>
        <v>0</v>
      </c>
      <c r="AB675" s="110">
        <f>COUNTIFS(resources!B:B,B675)</f>
        <v>1</v>
      </c>
      <c r="AC675" s="110">
        <f t="shared" si="154"/>
        <v>1</v>
      </c>
      <c r="AD675" s="110">
        <f t="shared" si="155"/>
        <v>1</v>
      </c>
      <c r="AE675" s="110">
        <f t="shared" si="156"/>
        <v>0</v>
      </c>
      <c r="AF675" s="110">
        <f t="shared" si="157"/>
        <v>1</v>
      </c>
      <c r="AG675" s="110">
        <f t="shared" si="158"/>
        <v>0</v>
      </c>
      <c r="AH675" s="110">
        <f t="shared" si="159"/>
        <v>0</v>
      </c>
      <c r="AI675" s="110">
        <f t="shared" si="160"/>
        <v>1</v>
      </c>
      <c r="AJ675" s="100">
        <f>ROW()</f>
        <v>675</v>
      </c>
      <c r="AK675" s="100" t="e">
        <f>INDEX('BadRows RECART'!$C$2:$C$1207,MATCH(monthly_gwh_mw!AJ675,'BadRows RECART'!$D$2:$D$1207,0))</f>
        <v>#N/A</v>
      </c>
    </row>
    <row r="676" spans="1:37" ht="20">
      <c r="A676" s="106" t="s">
        <v>3907</v>
      </c>
      <c r="B676" s="106" t="s">
        <v>1239</v>
      </c>
      <c r="C676" s="106" t="s">
        <v>6304</v>
      </c>
      <c r="D676" s="168">
        <v>2025</v>
      </c>
      <c r="E676" s="168">
        <v>8</v>
      </c>
      <c r="F676" s="199">
        <v>62.710600000000028</v>
      </c>
      <c r="G676" s="212" t="s">
        <v>6314</v>
      </c>
      <c r="H676" s="212" t="s">
        <v>6314</v>
      </c>
      <c r="I676" s="106" t="s">
        <v>594</v>
      </c>
      <c r="J676" s="88">
        <v>4</v>
      </c>
      <c r="K676" s="83" t="s">
        <v>6314</v>
      </c>
      <c r="L676" s="83" t="s">
        <v>6314</v>
      </c>
      <c r="M676" s="45" t="str">
        <f>IF(
ISNA(INDEX(resources!E:E,MATCH(B676,resources!B:B,0))),"fillme",
INDEX(resources!E:E,MATCH(B676,resources!B:B,0)))</f>
        <v>CAISO_Hybrid</v>
      </c>
      <c r="N676" s="45">
        <f>IF(
ISNA(INDEX(resources!J:J,MATCH(B676,resources!B:B,0))),"fillme",
INDEX(resources!J:J,MATCH(B676,resources!B:B,0)))</f>
        <v>0</v>
      </c>
      <c r="O676" s="83" t="str">
        <f>IFERROR(INDEX(resources!K:K,MATCH(B676,resources!B:B,0)),"fillme")</f>
        <v>unknown</v>
      </c>
      <c r="P676" s="89" t="str">
        <f t="shared" si="148"/>
        <v>unknown_2025_8</v>
      </c>
      <c r="Q676" s="87">
        <f>INDEX(elcc!G:G,MATCH(P676,elcc!D:D,0))</f>
        <v>0</v>
      </c>
      <c r="R676" s="89">
        <f t="shared" si="149"/>
        <v>1</v>
      </c>
      <c r="S676" s="89" t="s">
        <v>6314</v>
      </c>
      <c r="T676" s="89" t="s">
        <v>6314</v>
      </c>
      <c r="U676" s="90" t="str">
        <f t="shared" si="150"/>
        <v>ok</v>
      </c>
      <c r="V676" s="63" t="str">
        <f>INDEX(resources!F:F,MATCH(B676,resources!B:B,0))</f>
        <v>new_resolve</v>
      </c>
      <c r="W676" s="110">
        <f t="shared" si="151"/>
        <v>1</v>
      </c>
      <c r="X676" s="110">
        <f t="shared" si="152"/>
        <v>0</v>
      </c>
      <c r="Y676" s="110" t="str">
        <f t="shared" si="153"/>
        <v>New_Hybrid_energy_PCE50003_CONFIDENTIAL</v>
      </c>
      <c r="Z676" s="110">
        <f>IF(COUNTIFS($Y$2:Y676,Y676)=1,1,0)</f>
        <v>0</v>
      </c>
      <c r="AA676" s="110">
        <f>SUM($Z$2:Z676)*Z676</f>
        <v>0</v>
      </c>
      <c r="AB676" s="110">
        <f>COUNTIFS(resources!B:B,B676)</f>
        <v>1</v>
      </c>
      <c r="AC676" s="110">
        <f t="shared" si="154"/>
        <v>1</v>
      </c>
      <c r="AD676" s="110">
        <f t="shared" si="155"/>
        <v>1</v>
      </c>
      <c r="AE676" s="110">
        <f t="shared" si="156"/>
        <v>0</v>
      </c>
      <c r="AF676" s="110">
        <f t="shared" si="157"/>
        <v>1</v>
      </c>
      <c r="AG676" s="110">
        <f t="shared" si="158"/>
        <v>0</v>
      </c>
      <c r="AH676" s="110">
        <f t="shared" si="159"/>
        <v>0</v>
      </c>
      <c r="AI676" s="110">
        <f t="shared" si="160"/>
        <v>1</v>
      </c>
      <c r="AJ676" s="100">
        <f>ROW()</f>
        <v>676</v>
      </c>
      <c r="AK676" s="100" t="e">
        <f>INDEX('BadRows RECART'!$C$2:$C$1207,MATCH(monthly_gwh_mw!AJ676,'BadRows RECART'!$D$2:$D$1207,0))</f>
        <v>#N/A</v>
      </c>
    </row>
    <row r="677" spans="1:37" ht="20">
      <c r="A677" s="106" t="s">
        <v>3907</v>
      </c>
      <c r="B677" s="106" t="s">
        <v>1239</v>
      </c>
      <c r="C677" s="106" t="s">
        <v>6304</v>
      </c>
      <c r="D677" s="168">
        <v>2025</v>
      </c>
      <c r="E677" s="168">
        <v>9</v>
      </c>
      <c r="F677" s="199">
        <v>52.773399999999974</v>
      </c>
      <c r="G677" s="212" t="s">
        <v>6314</v>
      </c>
      <c r="H677" s="212" t="s">
        <v>6314</v>
      </c>
      <c r="I677" s="106" t="s">
        <v>594</v>
      </c>
      <c r="J677" s="88">
        <v>4</v>
      </c>
      <c r="K677" s="83" t="s">
        <v>6314</v>
      </c>
      <c r="L677" s="83" t="s">
        <v>6314</v>
      </c>
      <c r="M677" s="45" t="str">
        <f>IF(
ISNA(INDEX(resources!E:E,MATCH(B677,resources!B:B,0))),"fillme",
INDEX(resources!E:E,MATCH(B677,resources!B:B,0)))</f>
        <v>CAISO_Hybrid</v>
      </c>
      <c r="N677" s="45">
        <f>IF(
ISNA(INDEX(resources!J:J,MATCH(B677,resources!B:B,0))),"fillme",
INDEX(resources!J:J,MATCH(B677,resources!B:B,0)))</f>
        <v>0</v>
      </c>
      <c r="O677" s="83" t="str">
        <f>IFERROR(INDEX(resources!K:K,MATCH(B677,resources!B:B,0)),"fillme")</f>
        <v>unknown</v>
      </c>
      <c r="P677" s="89" t="str">
        <f t="shared" si="148"/>
        <v>unknown_2025_9</v>
      </c>
      <c r="Q677" s="87">
        <f>INDEX(elcc!G:G,MATCH(P677,elcc!D:D,0))</f>
        <v>0</v>
      </c>
      <c r="R677" s="89">
        <f t="shared" si="149"/>
        <v>1</v>
      </c>
      <c r="S677" s="89" t="s">
        <v>6314</v>
      </c>
      <c r="T677" s="89" t="s">
        <v>6314</v>
      </c>
      <c r="U677" s="90" t="str">
        <f t="shared" si="150"/>
        <v>ok</v>
      </c>
      <c r="V677" s="63" t="str">
        <f>INDEX(resources!F:F,MATCH(B677,resources!B:B,0))</f>
        <v>new_resolve</v>
      </c>
      <c r="W677" s="110">
        <f t="shared" si="151"/>
        <v>1</v>
      </c>
      <c r="X677" s="110">
        <f t="shared" si="152"/>
        <v>0</v>
      </c>
      <c r="Y677" s="110" t="str">
        <f t="shared" si="153"/>
        <v>New_Hybrid_energy_PCE50003_CONFIDENTIAL</v>
      </c>
      <c r="Z677" s="110">
        <f>IF(COUNTIFS($Y$2:Y677,Y677)=1,1,0)</f>
        <v>0</v>
      </c>
      <c r="AA677" s="110">
        <f>SUM($Z$2:Z677)*Z677</f>
        <v>0</v>
      </c>
      <c r="AB677" s="110">
        <f>COUNTIFS(resources!B:B,B677)</f>
        <v>1</v>
      </c>
      <c r="AC677" s="110">
        <f t="shared" si="154"/>
        <v>1</v>
      </c>
      <c r="AD677" s="110">
        <f t="shared" si="155"/>
        <v>1</v>
      </c>
      <c r="AE677" s="110">
        <f t="shared" si="156"/>
        <v>0</v>
      </c>
      <c r="AF677" s="110">
        <f t="shared" si="157"/>
        <v>1</v>
      </c>
      <c r="AG677" s="110">
        <f t="shared" si="158"/>
        <v>0</v>
      </c>
      <c r="AH677" s="110">
        <f t="shared" si="159"/>
        <v>0</v>
      </c>
      <c r="AI677" s="110">
        <f t="shared" si="160"/>
        <v>1</v>
      </c>
      <c r="AJ677" s="100">
        <f>ROW()</f>
        <v>677</v>
      </c>
      <c r="AK677" s="100" t="e">
        <f>INDEX('BadRows RECART'!$C$2:$C$1207,MATCH(monthly_gwh_mw!AJ677,'BadRows RECART'!$D$2:$D$1207,0))</f>
        <v>#N/A</v>
      </c>
    </row>
    <row r="678" spans="1:37" ht="20">
      <c r="A678" s="106" t="s">
        <v>3907</v>
      </c>
      <c r="B678" s="106" t="s">
        <v>1239</v>
      </c>
      <c r="C678" s="106" t="s">
        <v>6304</v>
      </c>
      <c r="D678" s="168">
        <v>2025</v>
      </c>
      <c r="E678" s="168">
        <v>10</v>
      </c>
      <c r="F678" s="199">
        <v>41.68960000000002</v>
      </c>
      <c r="G678" s="212" t="s">
        <v>6314</v>
      </c>
      <c r="H678" s="212" t="s">
        <v>6314</v>
      </c>
      <c r="I678" s="106" t="s">
        <v>594</v>
      </c>
      <c r="J678" s="88">
        <v>4</v>
      </c>
      <c r="K678" s="83" t="s">
        <v>6314</v>
      </c>
      <c r="L678" s="83" t="s">
        <v>6314</v>
      </c>
      <c r="M678" s="45" t="str">
        <f>IF(
ISNA(INDEX(resources!E:E,MATCH(B678,resources!B:B,0))),"fillme",
INDEX(resources!E:E,MATCH(B678,resources!B:B,0)))</f>
        <v>CAISO_Hybrid</v>
      </c>
      <c r="N678" s="45">
        <f>IF(
ISNA(INDEX(resources!J:J,MATCH(B678,resources!B:B,0))),"fillme",
INDEX(resources!J:J,MATCH(B678,resources!B:B,0)))</f>
        <v>0</v>
      </c>
      <c r="O678" s="83" t="str">
        <f>IFERROR(INDEX(resources!K:K,MATCH(B678,resources!B:B,0)),"fillme")</f>
        <v>unknown</v>
      </c>
      <c r="P678" s="89" t="str">
        <f t="shared" si="148"/>
        <v>unknown_2025_10</v>
      </c>
      <c r="Q678" s="87">
        <f>INDEX(elcc!G:G,MATCH(P678,elcc!D:D,0))</f>
        <v>0</v>
      </c>
      <c r="R678" s="89">
        <f t="shared" si="149"/>
        <v>1</v>
      </c>
      <c r="S678" s="89" t="s">
        <v>6314</v>
      </c>
      <c r="T678" s="89" t="s">
        <v>6314</v>
      </c>
      <c r="U678" s="90" t="str">
        <f t="shared" si="150"/>
        <v>ok</v>
      </c>
      <c r="V678" s="63" t="str">
        <f>INDEX(resources!F:F,MATCH(B678,resources!B:B,0))</f>
        <v>new_resolve</v>
      </c>
      <c r="W678" s="110">
        <f t="shared" si="151"/>
        <v>1</v>
      </c>
      <c r="X678" s="110">
        <f t="shared" si="152"/>
        <v>0</v>
      </c>
      <c r="Y678" s="110" t="str">
        <f t="shared" si="153"/>
        <v>New_Hybrid_energy_PCE50003_CONFIDENTIAL</v>
      </c>
      <c r="Z678" s="110">
        <f>IF(COUNTIFS($Y$2:Y678,Y678)=1,1,0)</f>
        <v>0</v>
      </c>
      <c r="AA678" s="110">
        <f>SUM($Z$2:Z678)*Z678</f>
        <v>0</v>
      </c>
      <c r="AB678" s="110">
        <f>COUNTIFS(resources!B:B,B678)</f>
        <v>1</v>
      </c>
      <c r="AC678" s="110">
        <f t="shared" si="154"/>
        <v>1</v>
      </c>
      <c r="AD678" s="110">
        <f t="shared" si="155"/>
        <v>1</v>
      </c>
      <c r="AE678" s="110">
        <f t="shared" si="156"/>
        <v>0</v>
      </c>
      <c r="AF678" s="110">
        <f t="shared" si="157"/>
        <v>1</v>
      </c>
      <c r="AG678" s="110">
        <f t="shared" si="158"/>
        <v>0</v>
      </c>
      <c r="AH678" s="110">
        <f t="shared" si="159"/>
        <v>0</v>
      </c>
      <c r="AI678" s="110">
        <f t="shared" si="160"/>
        <v>1</v>
      </c>
      <c r="AJ678" s="100">
        <f>ROW()</f>
        <v>678</v>
      </c>
      <c r="AK678" s="100" t="e">
        <f>INDEX('BadRows RECART'!$C$2:$C$1207,MATCH(monthly_gwh_mw!AJ678,'BadRows RECART'!$D$2:$D$1207,0))</f>
        <v>#N/A</v>
      </c>
    </row>
    <row r="679" spans="1:37" ht="20">
      <c r="A679" s="106" t="s">
        <v>3907</v>
      </c>
      <c r="B679" s="106" t="s">
        <v>1239</v>
      </c>
      <c r="C679" s="106" t="s">
        <v>6304</v>
      </c>
      <c r="D679" s="168">
        <v>2025</v>
      </c>
      <c r="E679" s="168">
        <v>11</v>
      </c>
      <c r="F679" s="199">
        <v>27.607400000000005</v>
      </c>
      <c r="G679" s="212" t="s">
        <v>6314</v>
      </c>
      <c r="H679" s="212" t="s">
        <v>6314</v>
      </c>
      <c r="I679" s="106" t="s">
        <v>594</v>
      </c>
      <c r="J679" s="88">
        <v>4</v>
      </c>
      <c r="K679" s="83" t="s">
        <v>6314</v>
      </c>
      <c r="L679" s="83" t="s">
        <v>6314</v>
      </c>
      <c r="M679" s="45" t="str">
        <f>IF(
ISNA(INDEX(resources!E:E,MATCH(B679,resources!B:B,0))),"fillme",
INDEX(resources!E:E,MATCH(B679,resources!B:B,0)))</f>
        <v>CAISO_Hybrid</v>
      </c>
      <c r="N679" s="45">
        <f>IF(
ISNA(INDEX(resources!J:J,MATCH(B679,resources!B:B,0))),"fillme",
INDEX(resources!J:J,MATCH(B679,resources!B:B,0)))</f>
        <v>0</v>
      </c>
      <c r="O679" s="83" t="str">
        <f>IFERROR(INDEX(resources!K:K,MATCH(B679,resources!B:B,0)),"fillme")</f>
        <v>unknown</v>
      </c>
      <c r="P679" s="89" t="str">
        <f t="shared" si="148"/>
        <v>unknown_2025_11</v>
      </c>
      <c r="Q679" s="87">
        <f>INDEX(elcc!G:G,MATCH(P679,elcc!D:D,0))</f>
        <v>0</v>
      </c>
      <c r="R679" s="89">
        <f t="shared" si="149"/>
        <v>1</v>
      </c>
      <c r="S679" s="89" t="s">
        <v>6314</v>
      </c>
      <c r="T679" s="89" t="s">
        <v>6314</v>
      </c>
      <c r="U679" s="90" t="str">
        <f t="shared" si="150"/>
        <v>ok</v>
      </c>
      <c r="V679" s="63" t="str">
        <f>INDEX(resources!F:F,MATCH(B679,resources!B:B,0))</f>
        <v>new_resolve</v>
      </c>
      <c r="W679" s="110">
        <f t="shared" si="151"/>
        <v>1</v>
      </c>
      <c r="X679" s="110">
        <f t="shared" si="152"/>
        <v>0</v>
      </c>
      <c r="Y679" s="110" t="str">
        <f t="shared" si="153"/>
        <v>New_Hybrid_energy_PCE50003_CONFIDENTIAL</v>
      </c>
      <c r="Z679" s="110">
        <f>IF(COUNTIFS($Y$2:Y679,Y679)=1,1,0)</f>
        <v>0</v>
      </c>
      <c r="AA679" s="110">
        <f>SUM($Z$2:Z679)*Z679</f>
        <v>0</v>
      </c>
      <c r="AB679" s="110">
        <f>COUNTIFS(resources!B:B,B679)</f>
        <v>1</v>
      </c>
      <c r="AC679" s="110">
        <f t="shared" si="154"/>
        <v>1</v>
      </c>
      <c r="AD679" s="110">
        <f t="shared" si="155"/>
        <v>1</v>
      </c>
      <c r="AE679" s="110">
        <f t="shared" si="156"/>
        <v>0</v>
      </c>
      <c r="AF679" s="110">
        <f t="shared" si="157"/>
        <v>1</v>
      </c>
      <c r="AG679" s="110">
        <f t="shared" si="158"/>
        <v>0</v>
      </c>
      <c r="AH679" s="110">
        <f t="shared" si="159"/>
        <v>0</v>
      </c>
      <c r="AI679" s="110">
        <f t="shared" si="160"/>
        <v>1</v>
      </c>
      <c r="AJ679" s="100">
        <f>ROW()</f>
        <v>679</v>
      </c>
      <c r="AK679" s="100" t="e">
        <f>INDEX('BadRows RECART'!$C$2:$C$1207,MATCH(monthly_gwh_mw!AJ679,'BadRows RECART'!$D$2:$D$1207,0))</f>
        <v>#N/A</v>
      </c>
    </row>
    <row r="680" spans="1:37" ht="20">
      <c r="A680" s="106" t="s">
        <v>3907</v>
      </c>
      <c r="B680" s="106" t="s">
        <v>1239</v>
      </c>
      <c r="C680" s="106" t="s">
        <v>6304</v>
      </c>
      <c r="D680" s="168">
        <v>2025</v>
      </c>
      <c r="E680" s="168">
        <v>12</v>
      </c>
      <c r="F680" s="199">
        <v>21.143999999999991</v>
      </c>
      <c r="G680" s="212" t="s">
        <v>6314</v>
      </c>
      <c r="H680" s="212" t="s">
        <v>6314</v>
      </c>
      <c r="I680" s="106" t="s">
        <v>594</v>
      </c>
      <c r="J680" s="88">
        <v>4</v>
      </c>
      <c r="K680" s="83" t="s">
        <v>6314</v>
      </c>
      <c r="L680" s="83" t="s">
        <v>6314</v>
      </c>
      <c r="M680" s="45" t="str">
        <f>IF(
ISNA(INDEX(resources!E:E,MATCH(B680,resources!B:B,0))),"fillme",
INDEX(resources!E:E,MATCH(B680,resources!B:B,0)))</f>
        <v>CAISO_Hybrid</v>
      </c>
      <c r="N680" s="45">
        <f>IF(
ISNA(INDEX(resources!J:J,MATCH(B680,resources!B:B,0))),"fillme",
INDEX(resources!J:J,MATCH(B680,resources!B:B,0)))</f>
        <v>0</v>
      </c>
      <c r="O680" s="83" t="str">
        <f>IFERROR(INDEX(resources!K:K,MATCH(B680,resources!B:B,0)),"fillme")</f>
        <v>unknown</v>
      </c>
      <c r="P680" s="89" t="str">
        <f t="shared" si="148"/>
        <v>unknown_2025_12</v>
      </c>
      <c r="Q680" s="87">
        <f>INDEX(elcc!G:G,MATCH(P680,elcc!D:D,0))</f>
        <v>0</v>
      </c>
      <c r="R680" s="89">
        <f t="shared" si="149"/>
        <v>1</v>
      </c>
      <c r="S680" s="89" t="s">
        <v>6314</v>
      </c>
      <c r="T680" s="89" t="s">
        <v>6314</v>
      </c>
      <c r="U680" s="90" t="str">
        <f t="shared" si="150"/>
        <v>ok</v>
      </c>
      <c r="V680" s="63" t="str">
        <f>INDEX(resources!F:F,MATCH(B680,resources!B:B,0))</f>
        <v>new_resolve</v>
      </c>
      <c r="W680" s="110">
        <f t="shared" si="151"/>
        <v>1</v>
      </c>
      <c r="X680" s="110">
        <f t="shared" si="152"/>
        <v>0</v>
      </c>
      <c r="Y680" s="110" t="str">
        <f t="shared" si="153"/>
        <v>New_Hybrid_energy_PCE50003_CONFIDENTIAL</v>
      </c>
      <c r="Z680" s="110">
        <f>IF(COUNTIFS($Y$2:Y680,Y680)=1,1,0)</f>
        <v>0</v>
      </c>
      <c r="AA680" s="110">
        <f>SUM($Z$2:Z680)*Z680</f>
        <v>0</v>
      </c>
      <c r="AB680" s="110">
        <f>COUNTIFS(resources!B:B,B680)</f>
        <v>1</v>
      </c>
      <c r="AC680" s="110">
        <f t="shared" si="154"/>
        <v>1</v>
      </c>
      <c r="AD680" s="110">
        <f t="shared" si="155"/>
        <v>1</v>
      </c>
      <c r="AE680" s="110">
        <f t="shared" si="156"/>
        <v>0</v>
      </c>
      <c r="AF680" s="110">
        <f t="shared" si="157"/>
        <v>1</v>
      </c>
      <c r="AG680" s="110">
        <f t="shared" si="158"/>
        <v>0</v>
      </c>
      <c r="AH680" s="110">
        <f t="shared" si="159"/>
        <v>0</v>
      </c>
      <c r="AI680" s="110">
        <f t="shared" si="160"/>
        <v>1</v>
      </c>
      <c r="AJ680" s="100">
        <f>ROW()</f>
        <v>680</v>
      </c>
      <c r="AK680" s="100" t="e">
        <f>INDEX('BadRows RECART'!$C$2:$C$1207,MATCH(monthly_gwh_mw!AJ680,'BadRows RECART'!$D$2:$D$1207,0))</f>
        <v>#N/A</v>
      </c>
    </row>
    <row r="681" spans="1:37" ht="20">
      <c r="A681" s="106" t="s">
        <v>3907</v>
      </c>
      <c r="B681" s="106" t="s">
        <v>1239</v>
      </c>
      <c r="C681" s="106" t="s">
        <v>6304</v>
      </c>
      <c r="D681" s="168">
        <v>2026</v>
      </c>
      <c r="E681" s="168">
        <v>1</v>
      </c>
      <c r="F681" s="199">
        <v>20.538399999999999</v>
      </c>
      <c r="G681" s="212" t="s">
        <v>6314</v>
      </c>
      <c r="H681" s="212" t="s">
        <v>6314</v>
      </c>
      <c r="I681" s="106" t="s">
        <v>594</v>
      </c>
      <c r="J681" s="88">
        <v>4</v>
      </c>
      <c r="K681" s="83" t="s">
        <v>6314</v>
      </c>
      <c r="L681" s="83" t="s">
        <v>6314</v>
      </c>
      <c r="M681" s="45" t="str">
        <f>IF(
ISNA(INDEX(resources!E:E,MATCH(B681,resources!B:B,0))),"fillme",
INDEX(resources!E:E,MATCH(B681,resources!B:B,0)))</f>
        <v>CAISO_Hybrid</v>
      </c>
      <c r="N681" s="45">
        <f>IF(
ISNA(INDEX(resources!J:J,MATCH(B681,resources!B:B,0))),"fillme",
INDEX(resources!J:J,MATCH(B681,resources!B:B,0)))</f>
        <v>0</v>
      </c>
      <c r="O681" s="83" t="str">
        <f>IFERROR(INDEX(resources!K:K,MATCH(B681,resources!B:B,0)),"fillme")</f>
        <v>unknown</v>
      </c>
      <c r="P681" s="89" t="str">
        <f t="shared" si="148"/>
        <v>unknown_2026_1</v>
      </c>
      <c r="Q681" s="87">
        <f>INDEX(elcc!G:G,MATCH(P681,elcc!D:D,0))</f>
        <v>0</v>
      </c>
      <c r="R681" s="89">
        <f t="shared" si="149"/>
        <v>1</v>
      </c>
      <c r="S681" s="89" t="s">
        <v>6314</v>
      </c>
      <c r="T681" s="89" t="s">
        <v>6314</v>
      </c>
      <c r="U681" s="90" t="str">
        <f t="shared" si="150"/>
        <v>ok</v>
      </c>
      <c r="V681" s="63" t="str">
        <f>INDEX(resources!F:F,MATCH(B681,resources!B:B,0))</f>
        <v>new_resolve</v>
      </c>
      <c r="W681" s="110">
        <f t="shared" si="151"/>
        <v>1</v>
      </c>
      <c r="X681" s="110">
        <f t="shared" si="152"/>
        <v>0</v>
      </c>
      <c r="Y681" s="110" t="str">
        <f t="shared" si="153"/>
        <v>New_Hybrid_energy_PCE50003_CONFIDENTIAL</v>
      </c>
      <c r="Z681" s="110">
        <f>IF(COUNTIFS($Y$2:Y681,Y681)=1,1,0)</f>
        <v>0</v>
      </c>
      <c r="AA681" s="110">
        <f>SUM($Z$2:Z681)*Z681</f>
        <v>0</v>
      </c>
      <c r="AB681" s="110">
        <f>COUNTIFS(resources!B:B,B681)</f>
        <v>1</v>
      </c>
      <c r="AC681" s="110">
        <f t="shared" si="154"/>
        <v>1</v>
      </c>
      <c r="AD681" s="110">
        <f t="shared" si="155"/>
        <v>1</v>
      </c>
      <c r="AE681" s="110">
        <f t="shared" si="156"/>
        <v>0</v>
      </c>
      <c r="AF681" s="110">
        <f t="shared" si="157"/>
        <v>1</v>
      </c>
      <c r="AG681" s="110">
        <f t="shared" si="158"/>
        <v>0</v>
      </c>
      <c r="AH681" s="110">
        <f t="shared" si="159"/>
        <v>0</v>
      </c>
      <c r="AI681" s="110">
        <f t="shared" si="160"/>
        <v>1</v>
      </c>
      <c r="AJ681" s="100">
        <f>ROW()</f>
        <v>681</v>
      </c>
      <c r="AK681" s="100" t="e">
        <f>INDEX('BadRows RECART'!$C$2:$C$1207,MATCH(monthly_gwh_mw!AJ681,'BadRows RECART'!$D$2:$D$1207,0))</f>
        <v>#N/A</v>
      </c>
    </row>
    <row r="682" spans="1:37" ht="20">
      <c r="A682" s="106" t="s">
        <v>3907</v>
      </c>
      <c r="B682" s="106" t="s">
        <v>1239</v>
      </c>
      <c r="C682" s="106" t="s">
        <v>6304</v>
      </c>
      <c r="D682" s="168">
        <v>2026</v>
      </c>
      <c r="E682" s="168">
        <v>2</v>
      </c>
      <c r="F682" s="199">
        <v>26.100399999999986</v>
      </c>
      <c r="G682" s="212" t="s">
        <v>6314</v>
      </c>
      <c r="H682" s="212" t="s">
        <v>6314</v>
      </c>
      <c r="I682" s="106" t="s">
        <v>594</v>
      </c>
      <c r="J682" s="88">
        <v>4</v>
      </c>
      <c r="K682" s="83" t="s">
        <v>6314</v>
      </c>
      <c r="L682" s="83" t="s">
        <v>6314</v>
      </c>
      <c r="M682" s="45" t="str">
        <f>IF(
ISNA(INDEX(resources!E:E,MATCH(B682,resources!B:B,0))),"fillme",
INDEX(resources!E:E,MATCH(B682,resources!B:B,0)))</f>
        <v>CAISO_Hybrid</v>
      </c>
      <c r="N682" s="45">
        <f>IF(
ISNA(INDEX(resources!J:J,MATCH(B682,resources!B:B,0))),"fillme",
INDEX(resources!J:J,MATCH(B682,resources!B:B,0)))</f>
        <v>0</v>
      </c>
      <c r="O682" s="83" t="str">
        <f>IFERROR(INDEX(resources!K:K,MATCH(B682,resources!B:B,0)),"fillme")</f>
        <v>unknown</v>
      </c>
      <c r="P682" s="89" t="str">
        <f t="shared" si="148"/>
        <v>unknown_2026_2</v>
      </c>
      <c r="Q682" s="87">
        <f>INDEX(elcc!G:G,MATCH(P682,elcc!D:D,0))</f>
        <v>0</v>
      </c>
      <c r="R682" s="89">
        <f t="shared" si="149"/>
        <v>1</v>
      </c>
      <c r="S682" s="89" t="s">
        <v>6314</v>
      </c>
      <c r="T682" s="89" t="s">
        <v>6314</v>
      </c>
      <c r="U682" s="90" t="str">
        <f t="shared" si="150"/>
        <v>ok</v>
      </c>
      <c r="V682" s="63" t="str">
        <f>INDEX(resources!F:F,MATCH(B682,resources!B:B,0))</f>
        <v>new_resolve</v>
      </c>
      <c r="W682" s="110">
        <f t="shared" si="151"/>
        <v>1</v>
      </c>
      <c r="X682" s="110">
        <f t="shared" si="152"/>
        <v>0</v>
      </c>
      <c r="Y682" s="110" t="str">
        <f t="shared" si="153"/>
        <v>New_Hybrid_energy_PCE50003_CONFIDENTIAL</v>
      </c>
      <c r="Z682" s="110">
        <f>IF(COUNTIFS($Y$2:Y682,Y682)=1,1,0)</f>
        <v>0</v>
      </c>
      <c r="AA682" s="110">
        <f>SUM($Z$2:Z682)*Z682</f>
        <v>0</v>
      </c>
      <c r="AB682" s="110">
        <f>COUNTIFS(resources!B:B,B682)</f>
        <v>1</v>
      </c>
      <c r="AC682" s="110">
        <f t="shared" si="154"/>
        <v>1</v>
      </c>
      <c r="AD682" s="110">
        <f t="shared" si="155"/>
        <v>1</v>
      </c>
      <c r="AE682" s="110">
        <f t="shared" si="156"/>
        <v>0</v>
      </c>
      <c r="AF682" s="110">
        <f t="shared" si="157"/>
        <v>1</v>
      </c>
      <c r="AG682" s="110">
        <f t="shared" si="158"/>
        <v>0</v>
      </c>
      <c r="AH682" s="110">
        <f t="shared" si="159"/>
        <v>0</v>
      </c>
      <c r="AI682" s="110">
        <f t="shared" si="160"/>
        <v>1</v>
      </c>
      <c r="AJ682" s="100">
        <f>ROW()</f>
        <v>682</v>
      </c>
      <c r="AK682" s="100" t="e">
        <f>INDEX('BadRows RECART'!$C$2:$C$1207,MATCH(monthly_gwh_mw!AJ682,'BadRows RECART'!$D$2:$D$1207,0))</f>
        <v>#N/A</v>
      </c>
    </row>
    <row r="683" spans="1:37" ht="20">
      <c r="A683" s="106" t="s">
        <v>3907</v>
      </c>
      <c r="B683" s="106" t="s">
        <v>1239</v>
      </c>
      <c r="C683" s="106" t="s">
        <v>6304</v>
      </c>
      <c r="D683" s="168">
        <v>2026</v>
      </c>
      <c r="E683" s="168">
        <v>3</v>
      </c>
      <c r="F683" s="199">
        <v>44.235199999999985</v>
      </c>
      <c r="G683" s="212" t="s">
        <v>6314</v>
      </c>
      <c r="H683" s="212" t="s">
        <v>6314</v>
      </c>
      <c r="I683" s="106" t="s">
        <v>594</v>
      </c>
      <c r="J683" s="88">
        <v>4</v>
      </c>
      <c r="K683" s="83" t="s">
        <v>6314</v>
      </c>
      <c r="L683" s="83" t="s">
        <v>6314</v>
      </c>
      <c r="M683" s="45" t="str">
        <f>IF(
ISNA(INDEX(resources!E:E,MATCH(B683,resources!B:B,0))),"fillme",
INDEX(resources!E:E,MATCH(B683,resources!B:B,0)))</f>
        <v>CAISO_Hybrid</v>
      </c>
      <c r="N683" s="45">
        <f>IF(
ISNA(INDEX(resources!J:J,MATCH(B683,resources!B:B,0))),"fillme",
INDEX(resources!J:J,MATCH(B683,resources!B:B,0)))</f>
        <v>0</v>
      </c>
      <c r="O683" s="83" t="str">
        <f>IFERROR(INDEX(resources!K:K,MATCH(B683,resources!B:B,0)),"fillme")</f>
        <v>unknown</v>
      </c>
      <c r="P683" s="89" t="str">
        <f t="shared" si="148"/>
        <v>unknown_2026_3</v>
      </c>
      <c r="Q683" s="87">
        <f>INDEX(elcc!G:G,MATCH(P683,elcc!D:D,0))</f>
        <v>0</v>
      </c>
      <c r="R683" s="89">
        <f t="shared" si="149"/>
        <v>1</v>
      </c>
      <c r="S683" s="89" t="s">
        <v>6314</v>
      </c>
      <c r="T683" s="89" t="s">
        <v>6314</v>
      </c>
      <c r="U683" s="90" t="str">
        <f t="shared" si="150"/>
        <v>ok</v>
      </c>
      <c r="V683" s="63" t="str">
        <f>INDEX(resources!F:F,MATCH(B683,resources!B:B,0))</f>
        <v>new_resolve</v>
      </c>
      <c r="W683" s="110">
        <f t="shared" si="151"/>
        <v>1</v>
      </c>
      <c r="X683" s="110">
        <f t="shared" si="152"/>
        <v>0</v>
      </c>
      <c r="Y683" s="110" t="str">
        <f t="shared" si="153"/>
        <v>New_Hybrid_energy_PCE50003_CONFIDENTIAL</v>
      </c>
      <c r="Z683" s="110">
        <f>IF(COUNTIFS($Y$2:Y683,Y683)=1,1,0)</f>
        <v>0</v>
      </c>
      <c r="AA683" s="110">
        <f>SUM($Z$2:Z683)*Z683</f>
        <v>0</v>
      </c>
      <c r="AB683" s="110">
        <f>COUNTIFS(resources!B:B,B683)</f>
        <v>1</v>
      </c>
      <c r="AC683" s="110">
        <f t="shared" si="154"/>
        <v>1</v>
      </c>
      <c r="AD683" s="110">
        <f t="shared" si="155"/>
        <v>1</v>
      </c>
      <c r="AE683" s="110">
        <f t="shared" si="156"/>
        <v>0</v>
      </c>
      <c r="AF683" s="110">
        <f t="shared" si="157"/>
        <v>1</v>
      </c>
      <c r="AG683" s="110">
        <f t="shared" si="158"/>
        <v>0</v>
      </c>
      <c r="AH683" s="110">
        <f t="shared" si="159"/>
        <v>0</v>
      </c>
      <c r="AI683" s="110">
        <f t="shared" si="160"/>
        <v>1</v>
      </c>
      <c r="AJ683" s="100">
        <f>ROW()</f>
        <v>683</v>
      </c>
      <c r="AK683" s="100" t="e">
        <f>INDEX('BadRows RECART'!$C$2:$C$1207,MATCH(monthly_gwh_mw!AJ683,'BadRows RECART'!$D$2:$D$1207,0))</f>
        <v>#N/A</v>
      </c>
    </row>
    <row r="684" spans="1:37" ht="20">
      <c r="A684" s="106" t="s">
        <v>3907</v>
      </c>
      <c r="B684" s="106" t="s">
        <v>1239</v>
      </c>
      <c r="C684" s="106" t="s">
        <v>6304</v>
      </c>
      <c r="D684" s="168">
        <v>2026</v>
      </c>
      <c r="E684" s="168">
        <v>4</v>
      </c>
      <c r="F684" s="199">
        <v>50.999599999999937</v>
      </c>
      <c r="G684" s="212" t="s">
        <v>6314</v>
      </c>
      <c r="H684" s="212" t="s">
        <v>6314</v>
      </c>
      <c r="I684" s="106" t="s">
        <v>594</v>
      </c>
      <c r="J684" s="88">
        <v>4</v>
      </c>
      <c r="K684" s="83" t="s">
        <v>6314</v>
      </c>
      <c r="L684" s="83" t="s">
        <v>6314</v>
      </c>
      <c r="M684" s="45" t="str">
        <f>IF(
ISNA(INDEX(resources!E:E,MATCH(B684,resources!B:B,0))),"fillme",
INDEX(resources!E:E,MATCH(B684,resources!B:B,0)))</f>
        <v>CAISO_Hybrid</v>
      </c>
      <c r="N684" s="45">
        <f>IF(
ISNA(INDEX(resources!J:J,MATCH(B684,resources!B:B,0))),"fillme",
INDEX(resources!J:J,MATCH(B684,resources!B:B,0)))</f>
        <v>0</v>
      </c>
      <c r="O684" s="83" t="str">
        <f>IFERROR(INDEX(resources!K:K,MATCH(B684,resources!B:B,0)),"fillme")</f>
        <v>unknown</v>
      </c>
      <c r="P684" s="89" t="str">
        <f t="shared" si="148"/>
        <v>unknown_2026_4</v>
      </c>
      <c r="Q684" s="87">
        <f>INDEX(elcc!G:G,MATCH(P684,elcc!D:D,0))</f>
        <v>0</v>
      </c>
      <c r="R684" s="89">
        <f t="shared" si="149"/>
        <v>1</v>
      </c>
      <c r="S684" s="89" t="s">
        <v>6314</v>
      </c>
      <c r="T684" s="89" t="s">
        <v>6314</v>
      </c>
      <c r="U684" s="90" t="str">
        <f t="shared" si="150"/>
        <v>ok</v>
      </c>
      <c r="V684" s="63" t="str">
        <f>INDEX(resources!F:F,MATCH(B684,resources!B:B,0))</f>
        <v>new_resolve</v>
      </c>
      <c r="W684" s="110">
        <f t="shared" si="151"/>
        <v>1</v>
      </c>
      <c r="X684" s="110">
        <f t="shared" si="152"/>
        <v>0</v>
      </c>
      <c r="Y684" s="110" t="str">
        <f t="shared" si="153"/>
        <v>New_Hybrid_energy_PCE50003_CONFIDENTIAL</v>
      </c>
      <c r="Z684" s="110">
        <f>IF(COUNTIFS($Y$2:Y684,Y684)=1,1,0)</f>
        <v>0</v>
      </c>
      <c r="AA684" s="110">
        <f>SUM($Z$2:Z684)*Z684</f>
        <v>0</v>
      </c>
      <c r="AB684" s="110">
        <f>COUNTIFS(resources!B:B,B684)</f>
        <v>1</v>
      </c>
      <c r="AC684" s="110">
        <f t="shared" si="154"/>
        <v>1</v>
      </c>
      <c r="AD684" s="110">
        <f t="shared" si="155"/>
        <v>1</v>
      </c>
      <c r="AE684" s="110">
        <f t="shared" si="156"/>
        <v>0</v>
      </c>
      <c r="AF684" s="110">
        <f t="shared" si="157"/>
        <v>1</v>
      </c>
      <c r="AG684" s="110">
        <f t="shared" si="158"/>
        <v>0</v>
      </c>
      <c r="AH684" s="110">
        <f t="shared" si="159"/>
        <v>0</v>
      </c>
      <c r="AI684" s="110">
        <f t="shared" si="160"/>
        <v>1</v>
      </c>
      <c r="AJ684" s="100">
        <f>ROW()</f>
        <v>684</v>
      </c>
      <c r="AK684" s="100" t="e">
        <f>INDEX('BadRows RECART'!$C$2:$C$1207,MATCH(monthly_gwh_mw!AJ684,'BadRows RECART'!$D$2:$D$1207,0))</f>
        <v>#N/A</v>
      </c>
    </row>
    <row r="685" spans="1:37" ht="20">
      <c r="A685" s="106" t="s">
        <v>3907</v>
      </c>
      <c r="B685" s="106" t="s">
        <v>1239</v>
      </c>
      <c r="C685" s="106" t="s">
        <v>6304</v>
      </c>
      <c r="D685" s="168">
        <v>2026</v>
      </c>
      <c r="E685" s="168">
        <v>5</v>
      </c>
      <c r="F685" s="199">
        <v>64.749400000000037</v>
      </c>
      <c r="G685" s="212" t="s">
        <v>6314</v>
      </c>
      <c r="H685" s="212" t="s">
        <v>6314</v>
      </c>
      <c r="I685" s="106" t="s">
        <v>594</v>
      </c>
      <c r="J685" s="88">
        <v>4</v>
      </c>
      <c r="K685" s="83" t="s">
        <v>6314</v>
      </c>
      <c r="L685" s="83" t="s">
        <v>6314</v>
      </c>
      <c r="M685" s="45" t="str">
        <f>IF(
ISNA(INDEX(resources!E:E,MATCH(B685,resources!B:B,0))),"fillme",
INDEX(resources!E:E,MATCH(B685,resources!B:B,0)))</f>
        <v>CAISO_Hybrid</v>
      </c>
      <c r="N685" s="45">
        <f>IF(
ISNA(INDEX(resources!J:J,MATCH(B685,resources!B:B,0))),"fillme",
INDEX(resources!J:J,MATCH(B685,resources!B:B,0)))</f>
        <v>0</v>
      </c>
      <c r="O685" s="83" t="str">
        <f>IFERROR(INDEX(resources!K:K,MATCH(B685,resources!B:B,0)),"fillme")</f>
        <v>unknown</v>
      </c>
      <c r="P685" s="89" t="str">
        <f t="shared" si="148"/>
        <v>unknown_2026_5</v>
      </c>
      <c r="Q685" s="87">
        <f>INDEX(elcc!G:G,MATCH(P685,elcc!D:D,0))</f>
        <v>0</v>
      </c>
      <c r="R685" s="89">
        <f t="shared" si="149"/>
        <v>1</v>
      </c>
      <c r="S685" s="89" t="s">
        <v>6314</v>
      </c>
      <c r="T685" s="89" t="s">
        <v>6314</v>
      </c>
      <c r="U685" s="90" t="str">
        <f t="shared" si="150"/>
        <v>ok</v>
      </c>
      <c r="V685" s="63" t="str">
        <f>INDEX(resources!F:F,MATCH(B685,resources!B:B,0))</f>
        <v>new_resolve</v>
      </c>
      <c r="W685" s="110">
        <f t="shared" si="151"/>
        <v>1</v>
      </c>
      <c r="X685" s="110">
        <f t="shared" si="152"/>
        <v>0</v>
      </c>
      <c r="Y685" s="110" t="str">
        <f t="shared" si="153"/>
        <v>New_Hybrid_energy_PCE50003_CONFIDENTIAL</v>
      </c>
      <c r="Z685" s="110">
        <f>IF(COUNTIFS($Y$2:Y685,Y685)=1,1,0)</f>
        <v>0</v>
      </c>
      <c r="AA685" s="110">
        <f>SUM($Z$2:Z685)*Z685</f>
        <v>0</v>
      </c>
      <c r="AB685" s="110">
        <f>COUNTIFS(resources!B:B,B685)</f>
        <v>1</v>
      </c>
      <c r="AC685" s="110">
        <f t="shared" si="154"/>
        <v>1</v>
      </c>
      <c r="AD685" s="110">
        <f t="shared" si="155"/>
        <v>1</v>
      </c>
      <c r="AE685" s="110">
        <f t="shared" si="156"/>
        <v>0</v>
      </c>
      <c r="AF685" s="110">
        <f t="shared" si="157"/>
        <v>1</v>
      </c>
      <c r="AG685" s="110">
        <f t="shared" si="158"/>
        <v>0</v>
      </c>
      <c r="AH685" s="110">
        <f t="shared" si="159"/>
        <v>0</v>
      </c>
      <c r="AI685" s="110">
        <f t="shared" si="160"/>
        <v>1</v>
      </c>
      <c r="AJ685" s="100">
        <f>ROW()</f>
        <v>685</v>
      </c>
      <c r="AK685" s="100" t="e">
        <f>INDEX('BadRows RECART'!$C$2:$C$1207,MATCH(monthly_gwh_mw!AJ685,'BadRows RECART'!$D$2:$D$1207,0))</f>
        <v>#N/A</v>
      </c>
    </row>
    <row r="686" spans="1:37" ht="20">
      <c r="A686" s="106" t="s">
        <v>3907</v>
      </c>
      <c r="B686" s="106" t="s">
        <v>1239</v>
      </c>
      <c r="C686" s="106" t="s">
        <v>6304</v>
      </c>
      <c r="D686" s="168">
        <v>2026</v>
      </c>
      <c r="E686" s="168">
        <v>6</v>
      </c>
      <c r="F686" s="199">
        <v>68.452999999999989</v>
      </c>
      <c r="G686" s="212" t="s">
        <v>6314</v>
      </c>
      <c r="H686" s="212" t="s">
        <v>6314</v>
      </c>
      <c r="I686" s="106" t="s">
        <v>594</v>
      </c>
      <c r="J686" s="88">
        <v>4</v>
      </c>
      <c r="K686" s="83" t="s">
        <v>6314</v>
      </c>
      <c r="L686" s="83" t="s">
        <v>6314</v>
      </c>
      <c r="M686" s="45" t="str">
        <f>IF(
ISNA(INDEX(resources!E:E,MATCH(B686,resources!B:B,0))),"fillme",
INDEX(resources!E:E,MATCH(B686,resources!B:B,0)))</f>
        <v>CAISO_Hybrid</v>
      </c>
      <c r="N686" s="45">
        <f>IF(
ISNA(INDEX(resources!J:J,MATCH(B686,resources!B:B,0))),"fillme",
INDEX(resources!J:J,MATCH(B686,resources!B:B,0)))</f>
        <v>0</v>
      </c>
      <c r="O686" s="83" t="str">
        <f>IFERROR(INDEX(resources!K:K,MATCH(B686,resources!B:B,0)),"fillme")</f>
        <v>unknown</v>
      </c>
      <c r="P686" s="89" t="str">
        <f t="shared" si="148"/>
        <v>unknown_2026_6</v>
      </c>
      <c r="Q686" s="87">
        <f>INDEX(elcc!G:G,MATCH(P686,elcc!D:D,0))</f>
        <v>0</v>
      </c>
      <c r="R686" s="89">
        <f t="shared" si="149"/>
        <v>1</v>
      </c>
      <c r="S686" s="89" t="s">
        <v>6314</v>
      </c>
      <c r="T686" s="89" t="s">
        <v>6314</v>
      </c>
      <c r="U686" s="90" t="str">
        <f t="shared" si="150"/>
        <v>ok</v>
      </c>
      <c r="V686" s="63" t="str">
        <f>INDEX(resources!F:F,MATCH(B686,resources!B:B,0))</f>
        <v>new_resolve</v>
      </c>
      <c r="W686" s="110">
        <f t="shared" si="151"/>
        <v>1</v>
      </c>
      <c r="X686" s="110">
        <f t="shared" si="152"/>
        <v>0</v>
      </c>
      <c r="Y686" s="110" t="str">
        <f t="shared" si="153"/>
        <v>New_Hybrid_energy_PCE50003_CONFIDENTIAL</v>
      </c>
      <c r="Z686" s="110">
        <f>IF(COUNTIFS($Y$2:Y686,Y686)=1,1,0)</f>
        <v>0</v>
      </c>
      <c r="AA686" s="110">
        <f>SUM($Z$2:Z686)*Z686</f>
        <v>0</v>
      </c>
      <c r="AB686" s="110">
        <f>COUNTIFS(resources!B:B,B686)</f>
        <v>1</v>
      </c>
      <c r="AC686" s="110">
        <f t="shared" si="154"/>
        <v>1</v>
      </c>
      <c r="AD686" s="110">
        <f t="shared" si="155"/>
        <v>1</v>
      </c>
      <c r="AE686" s="110">
        <f t="shared" si="156"/>
        <v>0</v>
      </c>
      <c r="AF686" s="110">
        <f t="shared" si="157"/>
        <v>1</v>
      </c>
      <c r="AG686" s="110">
        <f t="shared" si="158"/>
        <v>0</v>
      </c>
      <c r="AH686" s="110">
        <f t="shared" si="159"/>
        <v>0</v>
      </c>
      <c r="AI686" s="110">
        <f t="shared" si="160"/>
        <v>1</v>
      </c>
      <c r="AJ686" s="100">
        <f>ROW()</f>
        <v>686</v>
      </c>
      <c r="AK686" s="100" t="e">
        <f>INDEX('BadRows RECART'!$C$2:$C$1207,MATCH(monthly_gwh_mw!AJ686,'BadRows RECART'!$D$2:$D$1207,0))</f>
        <v>#N/A</v>
      </c>
    </row>
    <row r="687" spans="1:37" ht="20">
      <c r="A687" s="106" t="s">
        <v>3907</v>
      </c>
      <c r="B687" s="106" t="s">
        <v>1239</v>
      </c>
      <c r="C687" s="106" t="s">
        <v>6304</v>
      </c>
      <c r="D687" s="168">
        <v>2026</v>
      </c>
      <c r="E687" s="168">
        <v>7</v>
      </c>
      <c r="F687" s="199">
        <v>69.079999999999984</v>
      </c>
      <c r="G687" s="212" t="s">
        <v>6314</v>
      </c>
      <c r="H687" s="212" t="s">
        <v>6314</v>
      </c>
      <c r="I687" s="106" t="s">
        <v>594</v>
      </c>
      <c r="J687" s="88">
        <v>4</v>
      </c>
      <c r="K687" s="83" t="s">
        <v>6314</v>
      </c>
      <c r="L687" s="83" t="s">
        <v>6314</v>
      </c>
      <c r="M687" s="45" t="str">
        <f>IF(
ISNA(INDEX(resources!E:E,MATCH(B687,resources!B:B,0))),"fillme",
INDEX(resources!E:E,MATCH(B687,resources!B:B,0)))</f>
        <v>CAISO_Hybrid</v>
      </c>
      <c r="N687" s="45">
        <f>IF(
ISNA(INDEX(resources!J:J,MATCH(B687,resources!B:B,0))),"fillme",
INDEX(resources!J:J,MATCH(B687,resources!B:B,0)))</f>
        <v>0</v>
      </c>
      <c r="O687" s="83" t="str">
        <f>IFERROR(INDEX(resources!K:K,MATCH(B687,resources!B:B,0)),"fillme")</f>
        <v>unknown</v>
      </c>
      <c r="P687" s="89" t="str">
        <f t="shared" si="148"/>
        <v>unknown_2026_7</v>
      </c>
      <c r="Q687" s="87">
        <f>INDEX(elcc!G:G,MATCH(P687,elcc!D:D,0))</f>
        <v>0</v>
      </c>
      <c r="R687" s="89">
        <f t="shared" si="149"/>
        <v>1</v>
      </c>
      <c r="S687" s="89" t="s">
        <v>6314</v>
      </c>
      <c r="T687" s="89" t="s">
        <v>6314</v>
      </c>
      <c r="U687" s="90" t="str">
        <f t="shared" si="150"/>
        <v>ok</v>
      </c>
      <c r="V687" s="63" t="str">
        <f>INDEX(resources!F:F,MATCH(B687,resources!B:B,0))</f>
        <v>new_resolve</v>
      </c>
      <c r="W687" s="110">
        <f t="shared" si="151"/>
        <v>1</v>
      </c>
      <c r="X687" s="110">
        <f t="shared" si="152"/>
        <v>0</v>
      </c>
      <c r="Y687" s="110" t="str">
        <f t="shared" si="153"/>
        <v>New_Hybrid_energy_PCE50003_CONFIDENTIAL</v>
      </c>
      <c r="Z687" s="110">
        <f>IF(COUNTIFS($Y$2:Y687,Y687)=1,1,0)</f>
        <v>0</v>
      </c>
      <c r="AA687" s="110">
        <f>SUM($Z$2:Z687)*Z687</f>
        <v>0</v>
      </c>
      <c r="AB687" s="110">
        <f>COUNTIFS(resources!B:B,B687)</f>
        <v>1</v>
      </c>
      <c r="AC687" s="110">
        <f t="shared" si="154"/>
        <v>1</v>
      </c>
      <c r="AD687" s="110">
        <f t="shared" si="155"/>
        <v>1</v>
      </c>
      <c r="AE687" s="110">
        <f t="shared" si="156"/>
        <v>0</v>
      </c>
      <c r="AF687" s="110">
        <f t="shared" si="157"/>
        <v>1</v>
      </c>
      <c r="AG687" s="110">
        <f t="shared" si="158"/>
        <v>0</v>
      </c>
      <c r="AH687" s="110">
        <f t="shared" si="159"/>
        <v>0</v>
      </c>
      <c r="AI687" s="110">
        <f t="shared" si="160"/>
        <v>1</v>
      </c>
      <c r="AJ687" s="100">
        <f>ROW()</f>
        <v>687</v>
      </c>
      <c r="AK687" s="100" t="e">
        <f>INDEX('BadRows RECART'!$C$2:$C$1207,MATCH(monthly_gwh_mw!AJ687,'BadRows RECART'!$D$2:$D$1207,0))</f>
        <v>#N/A</v>
      </c>
    </row>
    <row r="688" spans="1:37" ht="20">
      <c r="A688" s="106" t="s">
        <v>3907</v>
      </c>
      <c r="B688" s="106" t="s">
        <v>1239</v>
      </c>
      <c r="C688" s="106" t="s">
        <v>6304</v>
      </c>
      <c r="D688" s="168">
        <v>2026</v>
      </c>
      <c r="E688" s="168">
        <v>8</v>
      </c>
      <c r="F688" s="199">
        <v>62.710600000000028</v>
      </c>
      <c r="G688" s="212" t="s">
        <v>6314</v>
      </c>
      <c r="H688" s="212" t="s">
        <v>6314</v>
      </c>
      <c r="I688" s="106" t="s">
        <v>594</v>
      </c>
      <c r="J688" s="88">
        <v>4</v>
      </c>
      <c r="K688" s="83" t="s">
        <v>6314</v>
      </c>
      <c r="L688" s="83" t="s">
        <v>6314</v>
      </c>
      <c r="M688" s="45" t="str">
        <f>IF(
ISNA(INDEX(resources!E:E,MATCH(B688,resources!B:B,0))),"fillme",
INDEX(resources!E:E,MATCH(B688,resources!B:B,0)))</f>
        <v>CAISO_Hybrid</v>
      </c>
      <c r="N688" s="45">
        <f>IF(
ISNA(INDEX(resources!J:J,MATCH(B688,resources!B:B,0))),"fillme",
INDEX(resources!J:J,MATCH(B688,resources!B:B,0)))</f>
        <v>0</v>
      </c>
      <c r="O688" s="83" t="str">
        <f>IFERROR(INDEX(resources!K:K,MATCH(B688,resources!B:B,0)),"fillme")</f>
        <v>unknown</v>
      </c>
      <c r="P688" s="89" t="str">
        <f t="shared" si="148"/>
        <v>unknown_2026_8</v>
      </c>
      <c r="Q688" s="87">
        <f>INDEX(elcc!G:G,MATCH(P688,elcc!D:D,0))</f>
        <v>0</v>
      </c>
      <c r="R688" s="89">
        <f t="shared" si="149"/>
        <v>1</v>
      </c>
      <c r="S688" s="89" t="s">
        <v>6314</v>
      </c>
      <c r="T688" s="89" t="s">
        <v>6314</v>
      </c>
      <c r="U688" s="90" t="str">
        <f t="shared" si="150"/>
        <v>ok</v>
      </c>
      <c r="V688" s="63" t="str">
        <f>INDEX(resources!F:F,MATCH(B688,resources!B:B,0))</f>
        <v>new_resolve</v>
      </c>
      <c r="W688" s="110">
        <f t="shared" si="151"/>
        <v>1</v>
      </c>
      <c r="X688" s="110">
        <f t="shared" si="152"/>
        <v>0</v>
      </c>
      <c r="Y688" s="110" t="str">
        <f t="shared" si="153"/>
        <v>New_Hybrid_energy_PCE50003_CONFIDENTIAL</v>
      </c>
      <c r="Z688" s="110">
        <f>IF(COUNTIFS($Y$2:Y688,Y688)=1,1,0)</f>
        <v>0</v>
      </c>
      <c r="AA688" s="110">
        <f>SUM($Z$2:Z688)*Z688</f>
        <v>0</v>
      </c>
      <c r="AB688" s="110">
        <f>COUNTIFS(resources!B:B,B688)</f>
        <v>1</v>
      </c>
      <c r="AC688" s="110">
        <f t="shared" si="154"/>
        <v>1</v>
      </c>
      <c r="AD688" s="110">
        <f t="shared" si="155"/>
        <v>1</v>
      </c>
      <c r="AE688" s="110">
        <f t="shared" si="156"/>
        <v>0</v>
      </c>
      <c r="AF688" s="110">
        <f t="shared" si="157"/>
        <v>1</v>
      </c>
      <c r="AG688" s="110">
        <f t="shared" si="158"/>
        <v>0</v>
      </c>
      <c r="AH688" s="110">
        <f t="shared" si="159"/>
        <v>0</v>
      </c>
      <c r="AI688" s="110">
        <f t="shared" si="160"/>
        <v>1</v>
      </c>
      <c r="AJ688" s="100">
        <f>ROW()</f>
        <v>688</v>
      </c>
      <c r="AK688" s="100" t="e">
        <f>INDEX('BadRows RECART'!$C$2:$C$1207,MATCH(monthly_gwh_mw!AJ688,'BadRows RECART'!$D$2:$D$1207,0))</f>
        <v>#N/A</v>
      </c>
    </row>
    <row r="689" spans="1:37" ht="20">
      <c r="A689" s="106" t="s">
        <v>3907</v>
      </c>
      <c r="B689" s="106" t="s">
        <v>1239</v>
      </c>
      <c r="C689" s="106" t="s">
        <v>6304</v>
      </c>
      <c r="D689" s="168">
        <v>2026</v>
      </c>
      <c r="E689" s="168">
        <v>9</v>
      </c>
      <c r="F689" s="199">
        <v>52.773399999999974</v>
      </c>
      <c r="G689" s="212" t="s">
        <v>6314</v>
      </c>
      <c r="H689" s="212" t="s">
        <v>6314</v>
      </c>
      <c r="I689" s="106" t="s">
        <v>594</v>
      </c>
      <c r="J689" s="88">
        <v>4</v>
      </c>
      <c r="K689" s="83" t="s">
        <v>6314</v>
      </c>
      <c r="L689" s="83" t="s">
        <v>6314</v>
      </c>
      <c r="M689" s="45" t="str">
        <f>IF(
ISNA(INDEX(resources!E:E,MATCH(B689,resources!B:B,0))),"fillme",
INDEX(resources!E:E,MATCH(B689,resources!B:B,0)))</f>
        <v>CAISO_Hybrid</v>
      </c>
      <c r="N689" s="45">
        <f>IF(
ISNA(INDEX(resources!J:J,MATCH(B689,resources!B:B,0))),"fillme",
INDEX(resources!J:J,MATCH(B689,resources!B:B,0)))</f>
        <v>0</v>
      </c>
      <c r="O689" s="83" t="str">
        <f>IFERROR(INDEX(resources!K:K,MATCH(B689,resources!B:B,0)),"fillme")</f>
        <v>unknown</v>
      </c>
      <c r="P689" s="89" t="str">
        <f t="shared" si="148"/>
        <v>unknown_2026_9</v>
      </c>
      <c r="Q689" s="87">
        <f>INDEX(elcc!G:G,MATCH(P689,elcc!D:D,0))</f>
        <v>0</v>
      </c>
      <c r="R689" s="89">
        <f t="shared" si="149"/>
        <v>1</v>
      </c>
      <c r="S689" s="89" t="s">
        <v>6314</v>
      </c>
      <c r="T689" s="89" t="s">
        <v>6314</v>
      </c>
      <c r="U689" s="90" t="str">
        <f t="shared" si="150"/>
        <v>ok</v>
      </c>
      <c r="V689" s="63" t="str">
        <f>INDEX(resources!F:F,MATCH(B689,resources!B:B,0))</f>
        <v>new_resolve</v>
      </c>
      <c r="W689" s="110">
        <f t="shared" si="151"/>
        <v>1</v>
      </c>
      <c r="X689" s="110">
        <f t="shared" si="152"/>
        <v>0</v>
      </c>
      <c r="Y689" s="110" t="str">
        <f t="shared" si="153"/>
        <v>New_Hybrid_energy_PCE50003_CONFIDENTIAL</v>
      </c>
      <c r="Z689" s="110">
        <f>IF(COUNTIFS($Y$2:Y689,Y689)=1,1,0)</f>
        <v>0</v>
      </c>
      <c r="AA689" s="110">
        <f>SUM($Z$2:Z689)*Z689</f>
        <v>0</v>
      </c>
      <c r="AB689" s="110">
        <f>COUNTIFS(resources!B:B,B689)</f>
        <v>1</v>
      </c>
      <c r="AC689" s="110">
        <f t="shared" si="154"/>
        <v>1</v>
      </c>
      <c r="AD689" s="110">
        <f t="shared" si="155"/>
        <v>1</v>
      </c>
      <c r="AE689" s="110">
        <f t="shared" si="156"/>
        <v>0</v>
      </c>
      <c r="AF689" s="110">
        <f t="shared" si="157"/>
        <v>1</v>
      </c>
      <c r="AG689" s="110">
        <f t="shared" si="158"/>
        <v>0</v>
      </c>
      <c r="AH689" s="110">
        <f t="shared" si="159"/>
        <v>0</v>
      </c>
      <c r="AI689" s="110">
        <f t="shared" si="160"/>
        <v>1</v>
      </c>
      <c r="AJ689" s="100">
        <f>ROW()</f>
        <v>689</v>
      </c>
      <c r="AK689" s="100" t="e">
        <f>INDEX('BadRows RECART'!$C$2:$C$1207,MATCH(monthly_gwh_mw!AJ689,'BadRows RECART'!$D$2:$D$1207,0))</f>
        <v>#N/A</v>
      </c>
    </row>
    <row r="690" spans="1:37" ht="20">
      <c r="A690" s="106" t="s">
        <v>3907</v>
      </c>
      <c r="B690" s="106" t="s">
        <v>1239</v>
      </c>
      <c r="C690" s="106" t="s">
        <v>6304</v>
      </c>
      <c r="D690" s="168">
        <v>2026</v>
      </c>
      <c r="E690" s="168">
        <v>10</v>
      </c>
      <c r="F690" s="199">
        <v>41.68960000000002</v>
      </c>
      <c r="G690" s="212" t="s">
        <v>6314</v>
      </c>
      <c r="H690" s="212" t="s">
        <v>6314</v>
      </c>
      <c r="I690" s="106" t="s">
        <v>594</v>
      </c>
      <c r="J690" s="88">
        <v>4</v>
      </c>
      <c r="K690" s="83" t="s">
        <v>6314</v>
      </c>
      <c r="L690" s="83" t="s">
        <v>6314</v>
      </c>
      <c r="M690" s="45" t="str">
        <f>IF(
ISNA(INDEX(resources!E:E,MATCH(B690,resources!B:B,0))),"fillme",
INDEX(resources!E:E,MATCH(B690,resources!B:B,0)))</f>
        <v>CAISO_Hybrid</v>
      </c>
      <c r="N690" s="45">
        <f>IF(
ISNA(INDEX(resources!J:J,MATCH(B690,resources!B:B,0))),"fillme",
INDEX(resources!J:J,MATCH(B690,resources!B:B,0)))</f>
        <v>0</v>
      </c>
      <c r="O690" s="83" t="str">
        <f>IFERROR(INDEX(resources!K:K,MATCH(B690,resources!B:B,0)),"fillme")</f>
        <v>unknown</v>
      </c>
      <c r="P690" s="89" t="str">
        <f t="shared" si="148"/>
        <v>unknown_2026_10</v>
      </c>
      <c r="Q690" s="87">
        <f>INDEX(elcc!G:G,MATCH(P690,elcc!D:D,0))</f>
        <v>0</v>
      </c>
      <c r="R690" s="89">
        <f t="shared" si="149"/>
        <v>1</v>
      </c>
      <c r="S690" s="89" t="s">
        <v>6314</v>
      </c>
      <c r="T690" s="89" t="s">
        <v>6314</v>
      </c>
      <c r="U690" s="90" t="str">
        <f t="shared" si="150"/>
        <v>ok</v>
      </c>
      <c r="V690" s="63" t="str">
        <f>INDEX(resources!F:F,MATCH(B690,resources!B:B,0))</f>
        <v>new_resolve</v>
      </c>
      <c r="W690" s="110">
        <f t="shared" si="151"/>
        <v>1</v>
      </c>
      <c r="X690" s="110">
        <f t="shared" si="152"/>
        <v>0</v>
      </c>
      <c r="Y690" s="110" t="str">
        <f t="shared" si="153"/>
        <v>New_Hybrid_energy_PCE50003_CONFIDENTIAL</v>
      </c>
      <c r="Z690" s="110">
        <f>IF(COUNTIFS($Y$2:Y690,Y690)=1,1,0)</f>
        <v>0</v>
      </c>
      <c r="AA690" s="110">
        <f>SUM($Z$2:Z690)*Z690</f>
        <v>0</v>
      </c>
      <c r="AB690" s="110">
        <f>COUNTIFS(resources!B:B,B690)</f>
        <v>1</v>
      </c>
      <c r="AC690" s="110">
        <f t="shared" si="154"/>
        <v>1</v>
      </c>
      <c r="AD690" s="110">
        <f t="shared" si="155"/>
        <v>1</v>
      </c>
      <c r="AE690" s="110">
        <f t="shared" si="156"/>
        <v>0</v>
      </c>
      <c r="AF690" s="110">
        <f t="shared" si="157"/>
        <v>1</v>
      </c>
      <c r="AG690" s="110">
        <f t="shared" si="158"/>
        <v>0</v>
      </c>
      <c r="AH690" s="110">
        <f t="shared" si="159"/>
        <v>0</v>
      </c>
      <c r="AI690" s="110">
        <f t="shared" si="160"/>
        <v>1</v>
      </c>
      <c r="AJ690" s="100">
        <f>ROW()</f>
        <v>690</v>
      </c>
      <c r="AK690" s="100" t="e">
        <f>INDEX('BadRows RECART'!$C$2:$C$1207,MATCH(monthly_gwh_mw!AJ690,'BadRows RECART'!$D$2:$D$1207,0))</f>
        <v>#N/A</v>
      </c>
    </row>
    <row r="691" spans="1:37" ht="20">
      <c r="A691" s="106" t="s">
        <v>3907</v>
      </c>
      <c r="B691" s="106" t="s">
        <v>1239</v>
      </c>
      <c r="C691" s="106" t="s">
        <v>6304</v>
      </c>
      <c r="D691" s="168">
        <v>2026</v>
      </c>
      <c r="E691" s="168">
        <v>11</v>
      </c>
      <c r="F691" s="199">
        <v>27.607400000000005</v>
      </c>
      <c r="G691" s="212" t="s">
        <v>6314</v>
      </c>
      <c r="H691" s="212" t="s">
        <v>6314</v>
      </c>
      <c r="I691" s="106" t="s">
        <v>594</v>
      </c>
      <c r="J691" s="88">
        <v>4</v>
      </c>
      <c r="K691" s="83" t="s">
        <v>6314</v>
      </c>
      <c r="L691" s="83" t="s">
        <v>6314</v>
      </c>
      <c r="M691" s="45" t="str">
        <f>IF(
ISNA(INDEX(resources!E:E,MATCH(B691,resources!B:B,0))),"fillme",
INDEX(resources!E:E,MATCH(B691,resources!B:B,0)))</f>
        <v>CAISO_Hybrid</v>
      </c>
      <c r="N691" s="45">
        <f>IF(
ISNA(INDEX(resources!J:J,MATCH(B691,resources!B:B,0))),"fillme",
INDEX(resources!J:J,MATCH(B691,resources!B:B,0)))</f>
        <v>0</v>
      </c>
      <c r="O691" s="83" t="str">
        <f>IFERROR(INDEX(resources!K:K,MATCH(B691,resources!B:B,0)),"fillme")</f>
        <v>unknown</v>
      </c>
      <c r="P691" s="89" t="str">
        <f t="shared" si="148"/>
        <v>unknown_2026_11</v>
      </c>
      <c r="Q691" s="87">
        <f>INDEX(elcc!G:G,MATCH(P691,elcc!D:D,0))</f>
        <v>0</v>
      </c>
      <c r="R691" s="89">
        <f t="shared" si="149"/>
        <v>1</v>
      </c>
      <c r="S691" s="89" t="s">
        <v>6314</v>
      </c>
      <c r="T691" s="89" t="s">
        <v>6314</v>
      </c>
      <c r="U691" s="90" t="str">
        <f t="shared" si="150"/>
        <v>ok</v>
      </c>
      <c r="V691" s="63" t="str">
        <f>INDEX(resources!F:F,MATCH(B691,resources!B:B,0))</f>
        <v>new_resolve</v>
      </c>
      <c r="W691" s="110">
        <f t="shared" si="151"/>
        <v>1</v>
      </c>
      <c r="X691" s="110">
        <f t="shared" si="152"/>
        <v>0</v>
      </c>
      <c r="Y691" s="110" t="str">
        <f t="shared" si="153"/>
        <v>New_Hybrid_energy_PCE50003_CONFIDENTIAL</v>
      </c>
      <c r="Z691" s="110">
        <f>IF(COUNTIFS($Y$2:Y691,Y691)=1,1,0)</f>
        <v>0</v>
      </c>
      <c r="AA691" s="110">
        <f>SUM($Z$2:Z691)*Z691</f>
        <v>0</v>
      </c>
      <c r="AB691" s="110">
        <f>COUNTIFS(resources!B:B,B691)</f>
        <v>1</v>
      </c>
      <c r="AC691" s="110">
        <f t="shared" si="154"/>
        <v>1</v>
      </c>
      <c r="AD691" s="110">
        <f t="shared" si="155"/>
        <v>1</v>
      </c>
      <c r="AE691" s="110">
        <f t="shared" si="156"/>
        <v>0</v>
      </c>
      <c r="AF691" s="110">
        <f t="shared" si="157"/>
        <v>1</v>
      </c>
      <c r="AG691" s="110">
        <f t="shared" si="158"/>
        <v>0</v>
      </c>
      <c r="AH691" s="110">
        <f t="shared" si="159"/>
        <v>0</v>
      </c>
      <c r="AI691" s="110">
        <f t="shared" si="160"/>
        <v>1</v>
      </c>
      <c r="AJ691" s="100">
        <f>ROW()</f>
        <v>691</v>
      </c>
      <c r="AK691" s="100" t="e">
        <f>INDEX('BadRows RECART'!$C$2:$C$1207,MATCH(monthly_gwh_mw!AJ691,'BadRows RECART'!$D$2:$D$1207,0))</f>
        <v>#N/A</v>
      </c>
    </row>
    <row r="692" spans="1:37" ht="20">
      <c r="A692" s="106" t="s">
        <v>3907</v>
      </c>
      <c r="B692" s="106" t="s">
        <v>1239</v>
      </c>
      <c r="C692" s="106" t="s">
        <v>6304</v>
      </c>
      <c r="D692" s="168">
        <v>2026</v>
      </c>
      <c r="E692" s="168">
        <v>12</v>
      </c>
      <c r="F692" s="199">
        <v>21.143999999999991</v>
      </c>
      <c r="G692" s="212" t="s">
        <v>6314</v>
      </c>
      <c r="H692" s="212" t="s">
        <v>6314</v>
      </c>
      <c r="I692" s="106" t="s">
        <v>594</v>
      </c>
      <c r="J692" s="88">
        <v>4</v>
      </c>
      <c r="K692" s="83" t="s">
        <v>6314</v>
      </c>
      <c r="L692" s="83" t="s">
        <v>6314</v>
      </c>
      <c r="M692" s="45" t="str">
        <f>IF(
ISNA(INDEX(resources!E:E,MATCH(B692,resources!B:B,0))),"fillme",
INDEX(resources!E:E,MATCH(B692,resources!B:B,0)))</f>
        <v>CAISO_Hybrid</v>
      </c>
      <c r="N692" s="45">
        <f>IF(
ISNA(INDEX(resources!J:J,MATCH(B692,resources!B:B,0))),"fillme",
INDEX(resources!J:J,MATCH(B692,resources!B:B,0)))</f>
        <v>0</v>
      </c>
      <c r="O692" s="83" t="str">
        <f>IFERROR(INDEX(resources!K:K,MATCH(B692,resources!B:B,0)),"fillme")</f>
        <v>unknown</v>
      </c>
      <c r="P692" s="89" t="str">
        <f t="shared" si="148"/>
        <v>unknown_2026_12</v>
      </c>
      <c r="Q692" s="87">
        <f>INDEX(elcc!G:G,MATCH(P692,elcc!D:D,0))</f>
        <v>0</v>
      </c>
      <c r="R692" s="89">
        <f t="shared" si="149"/>
        <v>1</v>
      </c>
      <c r="S692" s="89" t="s">
        <v>6314</v>
      </c>
      <c r="T692" s="89" t="s">
        <v>6314</v>
      </c>
      <c r="U692" s="90" t="str">
        <f t="shared" si="150"/>
        <v>ok</v>
      </c>
      <c r="V692" s="63" t="str">
        <f>INDEX(resources!F:F,MATCH(B692,resources!B:B,0))</f>
        <v>new_resolve</v>
      </c>
      <c r="W692" s="110">
        <f t="shared" si="151"/>
        <v>1</v>
      </c>
      <c r="X692" s="110">
        <f t="shared" si="152"/>
        <v>0</v>
      </c>
      <c r="Y692" s="110" t="str">
        <f t="shared" si="153"/>
        <v>New_Hybrid_energy_PCE50003_CONFIDENTIAL</v>
      </c>
      <c r="Z692" s="110">
        <f>IF(COUNTIFS($Y$2:Y692,Y692)=1,1,0)</f>
        <v>0</v>
      </c>
      <c r="AA692" s="110">
        <f>SUM($Z$2:Z692)*Z692</f>
        <v>0</v>
      </c>
      <c r="AB692" s="110">
        <f>COUNTIFS(resources!B:B,B692)</f>
        <v>1</v>
      </c>
      <c r="AC692" s="110">
        <f t="shared" si="154"/>
        <v>1</v>
      </c>
      <c r="AD692" s="110">
        <f t="shared" si="155"/>
        <v>1</v>
      </c>
      <c r="AE692" s="110">
        <f t="shared" si="156"/>
        <v>0</v>
      </c>
      <c r="AF692" s="110">
        <f t="shared" si="157"/>
        <v>1</v>
      </c>
      <c r="AG692" s="110">
        <f t="shared" si="158"/>
        <v>0</v>
      </c>
      <c r="AH692" s="110">
        <f t="shared" si="159"/>
        <v>0</v>
      </c>
      <c r="AI692" s="110">
        <f t="shared" si="160"/>
        <v>1</v>
      </c>
      <c r="AJ692" s="100">
        <f>ROW()</f>
        <v>692</v>
      </c>
      <c r="AK692" s="100" t="e">
        <f>INDEX('BadRows RECART'!$C$2:$C$1207,MATCH(monthly_gwh_mw!AJ692,'BadRows RECART'!$D$2:$D$1207,0))</f>
        <v>#N/A</v>
      </c>
    </row>
    <row r="693" spans="1:37" ht="20">
      <c r="A693" s="106" t="s">
        <v>3907</v>
      </c>
      <c r="B693" s="106" t="s">
        <v>1239</v>
      </c>
      <c r="C693" s="106" t="s">
        <v>6304</v>
      </c>
      <c r="D693" s="168">
        <v>2027</v>
      </c>
      <c r="E693" s="168">
        <v>1</v>
      </c>
      <c r="F693" s="199">
        <v>20.538399999999999</v>
      </c>
      <c r="G693" s="212" t="s">
        <v>6314</v>
      </c>
      <c r="H693" s="212" t="s">
        <v>6314</v>
      </c>
      <c r="I693" s="106" t="s">
        <v>594</v>
      </c>
      <c r="J693" s="88">
        <v>4</v>
      </c>
      <c r="K693" s="83" t="s">
        <v>6314</v>
      </c>
      <c r="L693" s="83" t="s">
        <v>6314</v>
      </c>
      <c r="M693" s="45" t="str">
        <f>IF(
ISNA(INDEX(resources!E:E,MATCH(B693,resources!B:B,0))),"fillme",
INDEX(resources!E:E,MATCH(B693,resources!B:B,0)))</f>
        <v>CAISO_Hybrid</v>
      </c>
      <c r="N693" s="45">
        <f>IF(
ISNA(INDEX(resources!J:J,MATCH(B693,resources!B:B,0))),"fillme",
INDEX(resources!J:J,MATCH(B693,resources!B:B,0)))</f>
        <v>0</v>
      </c>
      <c r="O693" s="83" t="str">
        <f>IFERROR(INDEX(resources!K:K,MATCH(B693,resources!B:B,0)),"fillme")</f>
        <v>unknown</v>
      </c>
      <c r="P693" s="89" t="str">
        <f t="shared" ref="P693:P756" si="161">O693&amp;"_"&amp;D693&amp;"_"&amp;E693</f>
        <v>unknown_2027_1</v>
      </c>
      <c r="Q693" s="87">
        <f>INDEX(elcc!G:G,MATCH(P693,elcc!D:D,0))</f>
        <v>0</v>
      </c>
      <c r="R693" s="89">
        <f t="shared" ref="R693:R756" si="162">IF(O693="battery",MIN(1,J693/4),1)</f>
        <v>1</v>
      </c>
      <c r="S693" s="89" t="s">
        <v>6314</v>
      </c>
      <c r="T693" s="89" t="s">
        <v>6314</v>
      </c>
      <c r="U693" s="90" t="str">
        <f t="shared" ref="U693:U756" si="163">IF(ISERROR(T693),"error in NQC data entry; please check blue and purple data entered. You need to provide either a contracted NQC value in Column G, or allow the template to calculate one using Columns H,L,Q, and R","ok")</f>
        <v>ok</v>
      </c>
      <c r="V693" s="63" t="str">
        <f>INDEX(resources!F:F,MATCH(B693,resources!B:B,0))</f>
        <v>new_resolve</v>
      </c>
      <c r="W693" s="110">
        <f t="shared" ref="W693:W756" si="164">(F693&gt;0)*1</f>
        <v>1</v>
      </c>
      <c r="X693" s="110">
        <f t="shared" ref="X693:X756" si="165">COUNTIFS(G693:H693,"&gt;0")</f>
        <v>0</v>
      </c>
      <c r="Y693" s="110" t="str">
        <f t="shared" ref="Y693:Y756" si="166">B693&amp;"_"&amp;C693&amp;"_"&amp;K693</f>
        <v>New_Hybrid_energy_PCE50003_CONFIDENTIAL</v>
      </c>
      <c r="Z693" s="110">
        <f>IF(COUNTIFS($Y$2:Y693,Y693)=1,1,0)</f>
        <v>0</v>
      </c>
      <c r="AA693" s="110">
        <f>SUM($Z$2:Z693)*Z693</f>
        <v>0</v>
      </c>
      <c r="AB693" s="110">
        <f>COUNTIFS(resources!B:B,B693)</f>
        <v>1</v>
      </c>
      <c r="AC693" s="110">
        <f t="shared" ref="AC693:AC756" si="167">AND(ISNUMBER(D693),(D693&gt;2019))*1</f>
        <v>1</v>
      </c>
      <c r="AD693" s="110">
        <f t="shared" ref="AD693:AD756" si="168">AND(ISNUMBER(E693),E693&gt;=1,E693&lt;=12)*1</f>
        <v>1</v>
      </c>
      <c r="AE693" s="110">
        <f t="shared" ref="AE693:AE756" si="169">AND(COUNT(G693:H693)=1,COUNT(F693)=1)*1</f>
        <v>0</v>
      </c>
      <c r="AF693" s="110">
        <f t="shared" ref="AF693:AF756" si="170">(COUNTIFS(K693:O693,"fillme")=0)*1</f>
        <v>1</v>
      </c>
      <c r="AG693" s="110">
        <f t="shared" ref="AG693:AG756" si="171">ISNUMBER(L693)*1</f>
        <v>0</v>
      </c>
      <c r="AH693" s="110">
        <f t="shared" ref="AH693:AH756" si="172">NOT(AND(G693&gt;0,H693&gt;0))*1</f>
        <v>0</v>
      </c>
      <c r="AI693" s="110">
        <f t="shared" ref="AI693:AI756" si="173">(U693="ok")*1</f>
        <v>1</v>
      </c>
      <c r="AJ693" s="100">
        <f>ROW()</f>
        <v>693</v>
      </c>
      <c r="AK693" s="100" t="e">
        <f>INDEX('BadRows RECART'!$C$2:$C$1207,MATCH(monthly_gwh_mw!AJ693,'BadRows RECART'!$D$2:$D$1207,0))</f>
        <v>#N/A</v>
      </c>
    </row>
    <row r="694" spans="1:37" ht="20">
      <c r="A694" s="106" t="s">
        <v>3907</v>
      </c>
      <c r="B694" s="106" t="s">
        <v>1239</v>
      </c>
      <c r="C694" s="106" t="s">
        <v>6304</v>
      </c>
      <c r="D694" s="168">
        <v>2027</v>
      </c>
      <c r="E694" s="168">
        <v>2</v>
      </c>
      <c r="F694" s="199">
        <v>26.100399999999986</v>
      </c>
      <c r="G694" s="212" t="s">
        <v>6314</v>
      </c>
      <c r="H694" s="212" t="s">
        <v>6314</v>
      </c>
      <c r="I694" s="106" t="s">
        <v>594</v>
      </c>
      <c r="J694" s="88">
        <v>4</v>
      </c>
      <c r="K694" s="83" t="s">
        <v>6314</v>
      </c>
      <c r="L694" s="83" t="s">
        <v>6314</v>
      </c>
      <c r="M694" s="45" t="str">
        <f>IF(
ISNA(INDEX(resources!E:E,MATCH(B694,resources!B:B,0))),"fillme",
INDEX(resources!E:E,MATCH(B694,resources!B:B,0)))</f>
        <v>CAISO_Hybrid</v>
      </c>
      <c r="N694" s="45">
        <f>IF(
ISNA(INDEX(resources!J:J,MATCH(B694,resources!B:B,0))),"fillme",
INDEX(resources!J:J,MATCH(B694,resources!B:B,0)))</f>
        <v>0</v>
      </c>
      <c r="O694" s="83" t="str">
        <f>IFERROR(INDEX(resources!K:K,MATCH(B694,resources!B:B,0)),"fillme")</f>
        <v>unknown</v>
      </c>
      <c r="P694" s="89" t="str">
        <f t="shared" si="161"/>
        <v>unknown_2027_2</v>
      </c>
      <c r="Q694" s="87">
        <f>INDEX(elcc!G:G,MATCH(P694,elcc!D:D,0))</f>
        <v>0</v>
      </c>
      <c r="R694" s="89">
        <f t="shared" si="162"/>
        <v>1</v>
      </c>
      <c r="S694" s="89" t="s">
        <v>6314</v>
      </c>
      <c r="T694" s="89" t="s">
        <v>6314</v>
      </c>
      <c r="U694" s="90" t="str">
        <f t="shared" si="163"/>
        <v>ok</v>
      </c>
      <c r="V694" s="63" t="str">
        <f>INDEX(resources!F:F,MATCH(B694,resources!B:B,0))</f>
        <v>new_resolve</v>
      </c>
      <c r="W694" s="110">
        <f t="shared" si="164"/>
        <v>1</v>
      </c>
      <c r="X694" s="110">
        <f t="shared" si="165"/>
        <v>0</v>
      </c>
      <c r="Y694" s="110" t="str">
        <f t="shared" si="166"/>
        <v>New_Hybrid_energy_PCE50003_CONFIDENTIAL</v>
      </c>
      <c r="Z694" s="110">
        <f>IF(COUNTIFS($Y$2:Y694,Y694)=1,1,0)</f>
        <v>0</v>
      </c>
      <c r="AA694" s="110">
        <f>SUM($Z$2:Z694)*Z694</f>
        <v>0</v>
      </c>
      <c r="AB694" s="110">
        <f>COUNTIFS(resources!B:B,B694)</f>
        <v>1</v>
      </c>
      <c r="AC694" s="110">
        <f t="shared" si="167"/>
        <v>1</v>
      </c>
      <c r="AD694" s="110">
        <f t="shared" si="168"/>
        <v>1</v>
      </c>
      <c r="AE694" s="110">
        <f t="shared" si="169"/>
        <v>0</v>
      </c>
      <c r="AF694" s="110">
        <f t="shared" si="170"/>
        <v>1</v>
      </c>
      <c r="AG694" s="110">
        <f t="shared" si="171"/>
        <v>0</v>
      </c>
      <c r="AH694" s="110">
        <f t="shared" si="172"/>
        <v>0</v>
      </c>
      <c r="AI694" s="110">
        <f t="shared" si="173"/>
        <v>1</v>
      </c>
      <c r="AJ694" s="100">
        <f>ROW()</f>
        <v>694</v>
      </c>
      <c r="AK694" s="100" t="e">
        <f>INDEX('BadRows RECART'!$C$2:$C$1207,MATCH(monthly_gwh_mw!AJ694,'BadRows RECART'!$D$2:$D$1207,0))</f>
        <v>#N/A</v>
      </c>
    </row>
    <row r="695" spans="1:37" ht="20">
      <c r="A695" s="106" t="s">
        <v>3907</v>
      </c>
      <c r="B695" s="106" t="s">
        <v>1239</v>
      </c>
      <c r="C695" s="106" t="s">
        <v>6304</v>
      </c>
      <c r="D695" s="168">
        <v>2027</v>
      </c>
      <c r="E695" s="168">
        <v>3</v>
      </c>
      <c r="F695" s="199">
        <v>44.235199999999985</v>
      </c>
      <c r="G695" s="212" t="s">
        <v>6314</v>
      </c>
      <c r="H695" s="212" t="s">
        <v>6314</v>
      </c>
      <c r="I695" s="106" t="s">
        <v>594</v>
      </c>
      <c r="J695" s="88">
        <v>4</v>
      </c>
      <c r="K695" s="83" t="s">
        <v>6314</v>
      </c>
      <c r="L695" s="83" t="s">
        <v>6314</v>
      </c>
      <c r="M695" s="45" t="str">
        <f>IF(
ISNA(INDEX(resources!E:E,MATCH(B695,resources!B:B,0))),"fillme",
INDEX(resources!E:E,MATCH(B695,resources!B:B,0)))</f>
        <v>CAISO_Hybrid</v>
      </c>
      <c r="N695" s="45">
        <f>IF(
ISNA(INDEX(resources!J:J,MATCH(B695,resources!B:B,0))),"fillme",
INDEX(resources!J:J,MATCH(B695,resources!B:B,0)))</f>
        <v>0</v>
      </c>
      <c r="O695" s="83" t="str">
        <f>IFERROR(INDEX(resources!K:K,MATCH(B695,resources!B:B,0)),"fillme")</f>
        <v>unknown</v>
      </c>
      <c r="P695" s="89" t="str">
        <f t="shared" si="161"/>
        <v>unknown_2027_3</v>
      </c>
      <c r="Q695" s="87">
        <f>INDEX(elcc!G:G,MATCH(P695,elcc!D:D,0))</f>
        <v>0</v>
      </c>
      <c r="R695" s="89">
        <f t="shared" si="162"/>
        <v>1</v>
      </c>
      <c r="S695" s="89" t="s">
        <v>6314</v>
      </c>
      <c r="T695" s="89" t="s">
        <v>6314</v>
      </c>
      <c r="U695" s="90" t="str">
        <f t="shared" si="163"/>
        <v>ok</v>
      </c>
      <c r="V695" s="63" t="str">
        <f>INDEX(resources!F:F,MATCH(B695,resources!B:B,0))</f>
        <v>new_resolve</v>
      </c>
      <c r="W695" s="110">
        <f t="shared" si="164"/>
        <v>1</v>
      </c>
      <c r="X695" s="110">
        <f t="shared" si="165"/>
        <v>0</v>
      </c>
      <c r="Y695" s="110" t="str">
        <f t="shared" si="166"/>
        <v>New_Hybrid_energy_PCE50003_CONFIDENTIAL</v>
      </c>
      <c r="Z695" s="110">
        <f>IF(COUNTIFS($Y$2:Y695,Y695)=1,1,0)</f>
        <v>0</v>
      </c>
      <c r="AA695" s="110">
        <f>SUM($Z$2:Z695)*Z695</f>
        <v>0</v>
      </c>
      <c r="AB695" s="110">
        <f>COUNTIFS(resources!B:B,B695)</f>
        <v>1</v>
      </c>
      <c r="AC695" s="110">
        <f t="shared" si="167"/>
        <v>1</v>
      </c>
      <c r="AD695" s="110">
        <f t="shared" si="168"/>
        <v>1</v>
      </c>
      <c r="AE695" s="110">
        <f t="shared" si="169"/>
        <v>0</v>
      </c>
      <c r="AF695" s="110">
        <f t="shared" si="170"/>
        <v>1</v>
      </c>
      <c r="AG695" s="110">
        <f t="shared" si="171"/>
        <v>0</v>
      </c>
      <c r="AH695" s="110">
        <f t="shared" si="172"/>
        <v>0</v>
      </c>
      <c r="AI695" s="110">
        <f t="shared" si="173"/>
        <v>1</v>
      </c>
      <c r="AJ695" s="100">
        <f>ROW()</f>
        <v>695</v>
      </c>
      <c r="AK695" s="100" t="e">
        <f>INDEX('BadRows RECART'!$C$2:$C$1207,MATCH(monthly_gwh_mw!AJ695,'BadRows RECART'!$D$2:$D$1207,0))</f>
        <v>#N/A</v>
      </c>
    </row>
    <row r="696" spans="1:37" ht="20">
      <c r="A696" s="106" t="s">
        <v>3907</v>
      </c>
      <c r="B696" s="106" t="s">
        <v>1239</v>
      </c>
      <c r="C696" s="106" t="s">
        <v>6304</v>
      </c>
      <c r="D696" s="168">
        <v>2027</v>
      </c>
      <c r="E696" s="168">
        <v>4</v>
      </c>
      <c r="F696" s="199">
        <v>50.999599999999937</v>
      </c>
      <c r="G696" s="212" t="s">
        <v>6314</v>
      </c>
      <c r="H696" s="212" t="s">
        <v>6314</v>
      </c>
      <c r="I696" s="106" t="s">
        <v>594</v>
      </c>
      <c r="J696" s="88">
        <v>4</v>
      </c>
      <c r="K696" s="83" t="s">
        <v>6314</v>
      </c>
      <c r="L696" s="83" t="s">
        <v>6314</v>
      </c>
      <c r="M696" s="45" t="str">
        <f>IF(
ISNA(INDEX(resources!E:E,MATCH(B696,resources!B:B,0))),"fillme",
INDEX(resources!E:E,MATCH(B696,resources!B:B,0)))</f>
        <v>CAISO_Hybrid</v>
      </c>
      <c r="N696" s="45">
        <f>IF(
ISNA(INDEX(resources!J:J,MATCH(B696,resources!B:B,0))),"fillme",
INDEX(resources!J:J,MATCH(B696,resources!B:B,0)))</f>
        <v>0</v>
      </c>
      <c r="O696" s="83" t="str">
        <f>IFERROR(INDEX(resources!K:K,MATCH(B696,resources!B:B,0)),"fillme")</f>
        <v>unknown</v>
      </c>
      <c r="P696" s="89" t="str">
        <f t="shared" si="161"/>
        <v>unknown_2027_4</v>
      </c>
      <c r="Q696" s="87">
        <f>INDEX(elcc!G:G,MATCH(P696,elcc!D:D,0))</f>
        <v>0</v>
      </c>
      <c r="R696" s="89">
        <f t="shared" si="162"/>
        <v>1</v>
      </c>
      <c r="S696" s="89" t="s">
        <v>6314</v>
      </c>
      <c r="T696" s="89" t="s">
        <v>6314</v>
      </c>
      <c r="U696" s="90" t="str">
        <f t="shared" si="163"/>
        <v>ok</v>
      </c>
      <c r="V696" s="63" t="str">
        <f>INDEX(resources!F:F,MATCH(B696,resources!B:B,0))</f>
        <v>new_resolve</v>
      </c>
      <c r="W696" s="110">
        <f t="shared" si="164"/>
        <v>1</v>
      </c>
      <c r="X696" s="110">
        <f t="shared" si="165"/>
        <v>0</v>
      </c>
      <c r="Y696" s="110" t="str">
        <f t="shared" si="166"/>
        <v>New_Hybrid_energy_PCE50003_CONFIDENTIAL</v>
      </c>
      <c r="Z696" s="110">
        <f>IF(COUNTIFS($Y$2:Y696,Y696)=1,1,0)</f>
        <v>0</v>
      </c>
      <c r="AA696" s="110">
        <f>SUM($Z$2:Z696)*Z696</f>
        <v>0</v>
      </c>
      <c r="AB696" s="110">
        <f>COUNTIFS(resources!B:B,B696)</f>
        <v>1</v>
      </c>
      <c r="AC696" s="110">
        <f t="shared" si="167"/>
        <v>1</v>
      </c>
      <c r="AD696" s="110">
        <f t="shared" si="168"/>
        <v>1</v>
      </c>
      <c r="AE696" s="110">
        <f t="shared" si="169"/>
        <v>0</v>
      </c>
      <c r="AF696" s="110">
        <f t="shared" si="170"/>
        <v>1</v>
      </c>
      <c r="AG696" s="110">
        <f t="shared" si="171"/>
        <v>0</v>
      </c>
      <c r="AH696" s="110">
        <f t="shared" si="172"/>
        <v>0</v>
      </c>
      <c r="AI696" s="110">
        <f t="shared" si="173"/>
        <v>1</v>
      </c>
      <c r="AJ696" s="100">
        <f>ROW()</f>
        <v>696</v>
      </c>
      <c r="AK696" s="100" t="e">
        <f>INDEX('BadRows RECART'!$C$2:$C$1207,MATCH(monthly_gwh_mw!AJ696,'BadRows RECART'!$D$2:$D$1207,0))</f>
        <v>#N/A</v>
      </c>
    </row>
    <row r="697" spans="1:37" ht="20">
      <c r="A697" s="106" t="s">
        <v>3907</v>
      </c>
      <c r="B697" s="106" t="s">
        <v>1239</v>
      </c>
      <c r="C697" s="106" t="s">
        <v>6304</v>
      </c>
      <c r="D697" s="168">
        <v>2027</v>
      </c>
      <c r="E697" s="168">
        <v>5</v>
      </c>
      <c r="F697" s="199">
        <v>64.749400000000037</v>
      </c>
      <c r="G697" s="212" t="s">
        <v>6314</v>
      </c>
      <c r="H697" s="212" t="s">
        <v>6314</v>
      </c>
      <c r="I697" s="106" t="s">
        <v>594</v>
      </c>
      <c r="J697" s="88">
        <v>4</v>
      </c>
      <c r="K697" s="83" t="s">
        <v>6314</v>
      </c>
      <c r="L697" s="83" t="s">
        <v>6314</v>
      </c>
      <c r="M697" s="45" t="str">
        <f>IF(
ISNA(INDEX(resources!E:E,MATCH(B697,resources!B:B,0))),"fillme",
INDEX(resources!E:E,MATCH(B697,resources!B:B,0)))</f>
        <v>CAISO_Hybrid</v>
      </c>
      <c r="N697" s="45">
        <f>IF(
ISNA(INDEX(resources!J:J,MATCH(B697,resources!B:B,0))),"fillme",
INDEX(resources!J:J,MATCH(B697,resources!B:B,0)))</f>
        <v>0</v>
      </c>
      <c r="O697" s="83" t="str">
        <f>IFERROR(INDEX(resources!K:K,MATCH(B697,resources!B:B,0)),"fillme")</f>
        <v>unknown</v>
      </c>
      <c r="P697" s="89" t="str">
        <f t="shared" si="161"/>
        <v>unknown_2027_5</v>
      </c>
      <c r="Q697" s="87">
        <f>INDEX(elcc!G:G,MATCH(P697,elcc!D:D,0))</f>
        <v>0</v>
      </c>
      <c r="R697" s="89">
        <f t="shared" si="162"/>
        <v>1</v>
      </c>
      <c r="S697" s="89" t="s">
        <v>6314</v>
      </c>
      <c r="T697" s="89" t="s">
        <v>6314</v>
      </c>
      <c r="U697" s="90" t="str">
        <f t="shared" si="163"/>
        <v>ok</v>
      </c>
      <c r="V697" s="63" t="str">
        <f>INDEX(resources!F:F,MATCH(B697,resources!B:B,0))</f>
        <v>new_resolve</v>
      </c>
      <c r="W697" s="110">
        <f t="shared" si="164"/>
        <v>1</v>
      </c>
      <c r="X697" s="110">
        <f t="shared" si="165"/>
        <v>0</v>
      </c>
      <c r="Y697" s="110" t="str">
        <f t="shared" si="166"/>
        <v>New_Hybrid_energy_PCE50003_CONFIDENTIAL</v>
      </c>
      <c r="Z697" s="110">
        <f>IF(COUNTIFS($Y$2:Y697,Y697)=1,1,0)</f>
        <v>0</v>
      </c>
      <c r="AA697" s="110">
        <f>SUM($Z$2:Z697)*Z697</f>
        <v>0</v>
      </c>
      <c r="AB697" s="110">
        <f>COUNTIFS(resources!B:B,B697)</f>
        <v>1</v>
      </c>
      <c r="AC697" s="110">
        <f t="shared" si="167"/>
        <v>1</v>
      </c>
      <c r="AD697" s="110">
        <f t="shared" si="168"/>
        <v>1</v>
      </c>
      <c r="AE697" s="110">
        <f t="shared" si="169"/>
        <v>0</v>
      </c>
      <c r="AF697" s="110">
        <f t="shared" si="170"/>
        <v>1</v>
      </c>
      <c r="AG697" s="110">
        <f t="shared" si="171"/>
        <v>0</v>
      </c>
      <c r="AH697" s="110">
        <f t="shared" si="172"/>
        <v>0</v>
      </c>
      <c r="AI697" s="110">
        <f t="shared" si="173"/>
        <v>1</v>
      </c>
      <c r="AJ697" s="100">
        <f>ROW()</f>
        <v>697</v>
      </c>
      <c r="AK697" s="100" t="e">
        <f>INDEX('BadRows RECART'!$C$2:$C$1207,MATCH(monthly_gwh_mw!AJ697,'BadRows RECART'!$D$2:$D$1207,0))</f>
        <v>#N/A</v>
      </c>
    </row>
    <row r="698" spans="1:37" ht="20">
      <c r="A698" s="106" t="s">
        <v>3907</v>
      </c>
      <c r="B698" s="106" t="s">
        <v>1239</v>
      </c>
      <c r="C698" s="106" t="s">
        <v>6304</v>
      </c>
      <c r="D698" s="168">
        <v>2027</v>
      </c>
      <c r="E698" s="168">
        <v>6</v>
      </c>
      <c r="F698" s="199">
        <v>68.452999999999989</v>
      </c>
      <c r="G698" s="212" t="s">
        <v>6314</v>
      </c>
      <c r="H698" s="212" t="s">
        <v>6314</v>
      </c>
      <c r="I698" s="106" t="s">
        <v>594</v>
      </c>
      <c r="J698" s="88">
        <v>4</v>
      </c>
      <c r="K698" s="83" t="s">
        <v>6314</v>
      </c>
      <c r="L698" s="83" t="s">
        <v>6314</v>
      </c>
      <c r="M698" s="45" t="str">
        <f>IF(
ISNA(INDEX(resources!E:E,MATCH(B698,resources!B:B,0))),"fillme",
INDEX(resources!E:E,MATCH(B698,resources!B:B,0)))</f>
        <v>CAISO_Hybrid</v>
      </c>
      <c r="N698" s="45">
        <f>IF(
ISNA(INDEX(resources!J:J,MATCH(B698,resources!B:B,0))),"fillme",
INDEX(resources!J:J,MATCH(B698,resources!B:B,0)))</f>
        <v>0</v>
      </c>
      <c r="O698" s="83" t="str">
        <f>IFERROR(INDEX(resources!K:K,MATCH(B698,resources!B:B,0)),"fillme")</f>
        <v>unknown</v>
      </c>
      <c r="P698" s="89" t="str">
        <f t="shared" si="161"/>
        <v>unknown_2027_6</v>
      </c>
      <c r="Q698" s="87">
        <f>INDEX(elcc!G:G,MATCH(P698,elcc!D:D,0))</f>
        <v>0</v>
      </c>
      <c r="R698" s="89">
        <f t="shared" si="162"/>
        <v>1</v>
      </c>
      <c r="S698" s="89" t="s">
        <v>6314</v>
      </c>
      <c r="T698" s="89" t="s">
        <v>6314</v>
      </c>
      <c r="U698" s="90" t="str">
        <f t="shared" si="163"/>
        <v>ok</v>
      </c>
      <c r="V698" s="63" t="str">
        <f>INDEX(resources!F:F,MATCH(B698,resources!B:B,0))</f>
        <v>new_resolve</v>
      </c>
      <c r="W698" s="110">
        <f t="shared" si="164"/>
        <v>1</v>
      </c>
      <c r="X698" s="110">
        <f t="shared" si="165"/>
        <v>0</v>
      </c>
      <c r="Y698" s="110" t="str">
        <f t="shared" si="166"/>
        <v>New_Hybrid_energy_PCE50003_CONFIDENTIAL</v>
      </c>
      <c r="Z698" s="110">
        <f>IF(COUNTIFS($Y$2:Y698,Y698)=1,1,0)</f>
        <v>0</v>
      </c>
      <c r="AA698" s="110">
        <f>SUM($Z$2:Z698)*Z698</f>
        <v>0</v>
      </c>
      <c r="AB698" s="110">
        <f>COUNTIFS(resources!B:B,B698)</f>
        <v>1</v>
      </c>
      <c r="AC698" s="110">
        <f t="shared" si="167"/>
        <v>1</v>
      </c>
      <c r="AD698" s="110">
        <f t="shared" si="168"/>
        <v>1</v>
      </c>
      <c r="AE698" s="110">
        <f t="shared" si="169"/>
        <v>0</v>
      </c>
      <c r="AF698" s="110">
        <f t="shared" si="170"/>
        <v>1</v>
      </c>
      <c r="AG698" s="110">
        <f t="shared" si="171"/>
        <v>0</v>
      </c>
      <c r="AH698" s="110">
        <f t="shared" si="172"/>
        <v>0</v>
      </c>
      <c r="AI698" s="110">
        <f t="shared" si="173"/>
        <v>1</v>
      </c>
      <c r="AJ698" s="100">
        <f>ROW()</f>
        <v>698</v>
      </c>
      <c r="AK698" s="100" t="e">
        <f>INDEX('BadRows RECART'!$C$2:$C$1207,MATCH(monthly_gwh_mw!AJ698,'BadRows RECART'!$D$2:$D$1207,0))</f>
        <v>#N/A</v>
      </c>
    </row>
    <row r="699" spans="1:37" ht="20">
      <c r="A699" s="106" t="s">
        <v>3907</v>
      </c>
      <c r="B699" s="106" t="s">
        <v>1239</v>
      </c>
      <c r="C699" s="106" t="s">
        <v>6304</v>
      </c>
      <c r="D699" s="168">
        <v>2027</v>
      </c>
      <c r="E699" s="168">
        <v>7</v>
      </c>
      <c r="F699" s="199">
        <v>69.079999999999984</v>
      </c>
      <c r="G699" s="212" t="s">
        <v>6314</v>
      </c>
      <c r="H699" s="212" t="s">
        <v>6314</v>
      </c>
      <c r="I699" s="106" t="s">
        <v>594</v>
      </c>
      <c r="J699" s="88">
        <v>4</v>
      </c>
      <c r="K699" s="83" t="s">
        <v>6314</v>
      </c>
      <c r="L699" s="83" t="s">
        <v>6314</v>
      </c>
      <c r="M699" s="45" t="str">
        <f>IF(
ISNA(INDEX(resources!E:E,MATCH(B699,resources!B:B,0))),"fillme",
INDEX(resources!E:E,MATCH(B699,resources!B:B,0)))</f>
        <v>CAISO_Hybrid</v>
      </c>
      <c r="N699" s="45">
        <f>IF(
ISNA(INDEX(resources!J:J,MATCH(B699,resources!B:B,0))),"fillme",
INDEX(resources!J:J,MATCH(B699,resources!B:B,0)))</f>
        <v>0</v>
      </c>
      <c r="O699" s="83" t="str">
        <f>IFERROR(INDEX(resources!K:K,MATCH(B699,resources!B:B,0)),"fillme")</f>
        <v>unknown</v>
      </c>
      <c r="P699" s="89" t="str">
        <f t="shared" si="161"/>
        <v>unknown_2027_7</v>
      </c>
      <c r="Q699" s="87">
        <f>INDEX(elcc!G:G,MATCH(P699,elcc!D:D,0))</f>
        <v>0</v>
      </c>
      <c r="R699" s="89">
        <f t="shared" si="162"/>
        <v>1</v>
      </c>
      <c r="S699" s="89" t="s">
        <v>6314</v>
      </c>
      <c r="T699" s="89" t="s">
        <v>6314</v>
      </c>
      <c r="U699" s="90" t="str">
        <f t="shared" si="163"/>
        <v>ok</v>
      </c>
      <c r="V699" s="63" t="str">
        <f>INDEX(resources!F:F,MATCH(B699,resources!B:B,0))</f>
        <v>new_resolve</v>
      </c>
      <c r="W699" s="110">
        <f t="shared" si="164"/>
        <v>1</v>
      </c>
      <c r="X699" s="110">
        <f t="shared" si="165"/>
        <v>0</v>
      </c>
      <c r="Y699" s="110" t="str">
        <f t="shared" si="166"/>
        <v>New_Hybrid_energy_PCE50003_CONFIDENTIAL</v>
      </c>
      <c r="Z699" s="110">
        <f>IF(COUNTIFS($Y$2:Y699,Y699)=1,1,0)</f>
        <v>0</v>
      </c>
      <c r="AA699" s="110">
        <f>SUM($Z$2:Z699)*Z699</f>
        <v>0</v>
      </c>
      <c r="AB699" s="110">
        <f>COUNTIFS(resources!B:B,B699)</f>
        <v>1</v>
      </c>
      <c r="AC699" s="110">
        <f t="shared" si="167"/>
        <v>1</v>
      </c>
      <c r="AD699" s="110">
        <f t="shared" si="168"/>
        <v>1</v>
      </c>
      <c r="AE699" s="110">
        <f t="shared" si="169"/>
        <v>0</v>
      </c>
      <c r="AF699" s="110">
        <f t="shared" si="170"/>
        <v>1</v>
      </c>
      <c r="AG699" s="110">
        <f t="shared" si="171"/>
        <v>0</v>
      </c>
      <c r="AH699" s="110">
        <f t="shared" si="172"/>
        <v>0</v>
      </c>
      <c r="AI699" s="110">
        <f t="shared" si="173"/>
        <v>1</v>
      </c>
      <c r="AJ699" s="100">
        <f>ROW()</f>
        <v>699</v>
      </c>
      <c r="AK699" s="100" t="e">
        <f>INDEX('BadRows RECART'!$C$2:$C$1207,MATCH(monthly_gwh_mw!AJ699,'BadRows RECART'!$D$2:$D$1207,0))</f>
        <v>#N/A</v>
      </c>
    </row>
    <row r="700" spans="1:37" ht="20">
      <c r="A700" s="106" t="s">
        <v>3907</v>
      </c>
      <c r="B700" s="106" t="s">
        <v>1239</v>
      </c>
      <c r="C700" s="106" t="s">
        <v>6304</v>
      </c>
      <c r="D700" s="168">
        <v>2027</v>
      </c>
      <c r="E700" s="168">
        <v>8</v>
      </c>
      <c r="F700" s="199">
        <v>62.710600000000028</v>
      </c>
      <c r="G700" s="212" t="s">
        <v>6314</v>
      </c>
      <c r="H700" s="212" t="s">
        <v>6314</v>
      </c>
      <c r="I700" s="106" t="s">
        <v>594</v>
      </c>
      <c r="J700" s="88">
        <v>4</v>
      </c>
      <c r="K700" s="83" t="s">
        <v>6314</v>
      </c>
      <c r="L700" s="83" t="s">
        <v>6314</v>
      </c>
      <c r="M700" s="45" t="str">
        <f>IF(
ISNA(INDEX(resources!E:E,MATCH(B700,resources!B:B,0))),"fillme",
INDEX(resources!E:E,MATCH(B700,resources!B:B,0)))</f>
        <v>CAISO_Hybrid</v>
      </c>
      <c r="N700" s="45">
        <f>IF(
ISNA(INDEX(resources!J:J,MATCH(B700,resources!B:B,0))),"fillme",
INDEX(resources!J:J,MATCH(B700,resources!B:B,0)))</f>
        <v>0</v>
      </c>
      <c r="O700" s="83" t="str">
        <f>IFERROR(INDEX(resources!K:K,MATCH(B700,resources!B:B,0)),"fillme")</f>
        <v>unknown</v>
      </c>
      <c r="P700" s="89" t="str">
        <f t="shared" si="161"/>
        <v>unknown_2027_8</v>
      </c>
      <c r="Q700" s="87">
        <f>INDEX(elcc!G:G,MATCH(P700,elcc!D:D,0))</f>
        <v>0</v>
      </c>
      <c r="R700" s="89">
        <f t="shared" si="162"/>
        <v>1</v>
      </c>
      <c r="S700" s="89" t="s">
        <v>6314</v>
      </c>
      <c r="T700" s="89" t="s">
        <v>6314</v>
      </c>
      <c r="U700" s="90" t="str">
        <f t="shared" si="163"/>
        <v>ok</v>
      </c>
      <c r="V700" s="63" t="str">
        <f>INDEX(resources!F:F,MATCH(B700,resources!B:B,0))</f>
        <v>new_resolve</v>
      </c>
      <c r="W700" s="110">
        <f t="shared" si="164"/>
        <v>1</v>
      </c>
      <c r="X700" s="110">
        <f t="shared" si="165"/>
        <v>0</v>
      </c>
      <c r="Y700" s="110" t="str">
        <f t="shared" si="166"/>
        <v>New_Hybrid_energy_PCE50003_CONFIDENTIAL</v>
      </c>
      <c r="Z700" s="110">
        <f>IF(COUNTIFS($Y$2:Y700,Y700)=1,1,0)</f>
        <v>0</v>
      </c>
      <c r="AA700" s="110">
        <f>SUM($Z$2:Z700)*Z700</f>
        <v>0</v>
      </c>
      <c r="AB700" s="110">
        <f>COUNTIFS(resources!B:B,B700)</f>
        <v>1</v>
      </c>
      <c r="AC700" s="110">
        <f t="shared" si="167"/>
        <v>1</v>
      </c>
      <c r="AD700" s="110">
        <f t="shared" si="168"/>
        <v>1</v>
      </c>
      <c r="AE700" s="110">
        <f t="shared" si="169"/>
        <v>0</v>
      </c>
      <c r="AF700" s="110">
        <f t="shared" si="170"/>
        <v>1</v>
      </c>
      <c r="AG700" s="110">
        <f t="shared" si="171"/>
        <v>0</v>
      </c>
      <c r="AH700" s="110">
        <f t="shared" si="172"/>
        <v>0</v>
      </c>
      <c r="AI700" s="110">
        <f t="shared" si="173"/>
        <v>1</v>
      </c>
      <c r="AJ700" s="100">
        <f>ROW()</f>
        <v>700</v>
      </c>
      <c r="AK700" s="100" t="e">
        <f>INDEX('BadRows RECART'!$C$2:$C$1207,MATCH(monthly_gwh_mw!AJ700,'BadRows RECART'!$D$2:$D$1207,0))</f>
        <v>#N/A</v>
      </c>
    </row>
    <row r="701" spans="1:37" ht="20">
      <c r="A701" s="106" t="s">
        <v>3907</v>
      </c>
      <c r="B701" s="106" t="s">
        <v>1239</v>
      </c>
      <c r="C701" s="106" t="s">
        <v>6304</v>
      </c>
      <c r="D701" s="168">
        <v>2027</v>
      </c>
      <c r="E701" s="168">
        <v>9</v>
      </c>
      <c r="F701" s="199">
        <v>52.773399999999974</v>
      </c>
      <c r="G701" s="212" t="s">
        <v>6314</v>
      </c>
      <c r="H701" s="212" t="s">
        <v>6314</v>
      </c>
      <c r="I701" s="106" t="s">
        <v>594</v>
      </c>
      <c r="J701" s="88">
        <v>4</v>
      </c>
      <c r="K701" s="83" t="s">
        <v>6314</v>
      </c>
      <c r="L701" s="83" t="s">
        <v>6314</v>
      </c>
      <c r="M701" s="45" t="str">
        <f>IF(
ISNA(INDEX(resources!E:E,MATCH(B701,resources!B:B,0))),"fillme",
INDEX(resources!E:E,MATCH(B701,resources!B:B,0)))</f>
        <v>CAISO_Hybrid</v>
      </c>
      <c r="N701" s="45">
        <f>IF(
ISNA(INDEX(resources!J:J,MATCH(B701,resources!B:B,0))),"fillme",
INDEX(resources!J:J,MATCH(B701,resources!B:B,0)))</f>
        <v>0</v>
      </c>
      <c r="O701" s="83" t="str">
        <f>IFERROR(INDEX(resources!K:K,MATCH(B701,resources!B:B,0)),"fillme")</f>
        <v>unknown</v>
      </c>
      <c r="P701" s="89" t="str">
        <f t="shared" si="161"/>
        <v>unknown_2027_9</v>
      </c>
      <c r="Q701" s="87">
        <f>INDEX(elcc!G:G,MATCH(P701,elcc!D:D,0))</f>
        <v>0</v>
      </c>
      <c r="R701" s="89">
        <f t="shared" si="162"/>
        <v>1</v>
      </c>
      <c r="S701" s="89" t="s">
        <v>6314</v>
      </c>
      <c r="T701" s="89" t="s">
        <v>6314</v>
      </c>
      <c r="U701" s="90" t="str">
        <f t="shared" si="163"/>
        <v>ok</v>
      </c>
      <c r="V701" s="63" t="str">
        <f>INDEX(resources!F:F,MATCH(B701,resources!B:B,0))</f>
        <v>new_resolve</v>
      </c>
      <c r="W701" s="110">
        <f t="shared" si="164"/>
        <v>1</v>
      </c>
      <c r="X701" s="110">
        <f t="shared" si="165"/>
        <v>0</v>
      </c>
      <c r="Y701" s="110" t="str">
        <f t="shared" si="166"/>
        <v>New_Hybrid_energy_PCE50003_CONFIDENTIAL</v>
      </c>
      <c r="Z701" s="110">
        <f>IF(COUNTIFS($Y$2:Y701,Y701)=1,1,0)</f>
        <v>0</v>
      </c>
      <c r="AA701" s="110">
        <f>SUM($Z$2:Z701)*Z701</f>
        <v>0</v>
      </c>
      <c r="AB701" s="110">
        <f>COUNTIFS(resources!B:B,B701)</f>
        <v>1</v>
      </c>
      <c r="AC701" s="110">
        <f t="shared" si="167"/>
        <v>1</v>
      </c>
      <c r="AD701" s="110">
        <f t="shared" si="168"/>
        <v>1</v>
      </c>
      <c r="AE701" s="110">
        <f t="shared" si="169"/>
        <v>0</v>
      </c>
      <c r="AF701" s="110">
        <f t="shared" si="170"/>
        <v>1</v>
      </c>
      <c r="AG701" s="110">
        <f t="shared" si="171"/>
        <v>0</v>
      </c>
      <c r="AH701" s="110">
        <f t="shared" si="172"/>
        <v>0</v>
      </c>
      <c r="AI701" s="110">
        <f t="shared" si="173"/>
        <v>1</v>
      </c>
      <c r="AJ701" s="100">
        <f>ROW()</f>
        <v>701</v>
      </c>
      <c r="AK701" s="100" t="e">
        <f>INDEX('BadRows RECART'!$C$2:$C$1207,MATCH(monthly_gwh_mw!AJ701,'BadRows RECART'!$D$2:$D$1207,0))</f>
        <v>#N/A</v>
      </c>
    </row>
    <row r="702" spans="1:37" ht="20">
      <c r="A702" s="106" t="s">
        <v>3907</v>
      </c>
      <c r="B702" s="106" t="s">
        <v>1239</v>
      </c>
      <c r="C702" s="106" t="s">
        <v>6304</v>
      </c>
      <c r="D702" s="168">
        <v>2027</v>
      </c>
      <c r="E702" s="168">
        <v>10</v>
      </c>
      <c r="F702" s="199">
        <v>41.68960000000002</v>
      </c>
      <c r="G702" s="212" t="s">
        <v>6314</v>
      </c>
      <c r="H702" s="212" t="s">
        <v>6314</v>
      </c>
      <c r="I702" s="106" t="s">
        <v>594</v>
      </c>
      <c r="J702" s="88">
        <v>4</v>
      </c>
      <c r="K702" s="83" t="s">
        <v>6314</v>
      </c>
      <c r="L702" s="83" t="s">
        <v>6314</v>
      </c>
      <c r="M702" s="45" t="str">
        <f>IF(
ISNA(INDEX(resources!E:E,MATCH(B702,resources!B:B,0))),"fillme",
INDEX(resources!E:E,MATCH(B702,resources!B:B,0)))</f>
        <v>CAISO_Hybrid</v>
      </c>
      <c r="N702" s="45">
        <f>IF(
ISNA(INDEX(resources!J:J,MATCH(B702,resources!B:B,0))),"fillme",
INDEX(resources!J:J,MATCH(B702,resources!B:B,0)))</f>
        <v>0</v>
      </c>
      <c r="O702" s="83" t="str">
        <f>IFERROR(INDEX(resources!K:K,MATCH(B702,resources!B:B,0)),"fillme")</f>
        <v>unknown</v>
      </c>
      <c r="P702" s="89" t="str">
        <f t="shared" si="161"/>
        <v>unknown_2027_10</v>
      </c>
      <c r="Q702" s="87">
        <f>INDEX(elcc!G:G,MATCH(P702,elcc!D:D,0))</f>
        <v>0</v>
      </c>
      <c r="R702" s="89">
        <f t="shared" si="162"/>
        <v>1</v>
      </c>
      <c r="S702" s="89" t="s">
        <v>6314</v>
      </c>
      <c r="T702" s="89" t="s">
        <v>6314</v>
      </c>
      <c r="U702" s="90" t="str">
        <f t="shared" si="163"/>
        <v>ok</v>
      </c>
      <c r="V702" s="63" t="str">
        <f>INDEX(resources!F:F,MATCH(B702,resources!B:B,0))</f>
        <v>new_resolve</v>
      </c>
      <c r="W702" s="110">
        <f t="shared" si="164"/>
        <v>1</v>
      </c>
      <c r="X702" s="110">
        <f t="shared" si="165"/>
        <v>0</v>
      </c>
      <c r="Y702" s="110" t="str">
        <f t="shared" si="166"/>
        <v>New_Hybrid_energy_PCE50003_CONFIDENTIAL</v>
      </c>
      <c r="Z702" s="110">
        <f>IF(COUNTIFS($Y$2:Y702,Y702)=1,1,0)</f>
        <v>0</v>
      </c>
      <c r="AA702" s="110">
        <f>SUM($Z$2:Z702)*Z702</f>
        <v>0</v>
      </c>
      <c r="AB702" s="110">
        <f>COUNTIFS(resources!B:B,B702)</f>
        <v>1</v>
      </c>
      <c r="AC702" s="110">
        <f t="shared" si="167"/>
        <v>1</v>
      </c>
      <c r="AD702" s="110">
        <f t="shared" si="168"/>
        <v>1</v>
      </c>
      <c r="AE702" s="110">
        <f t="shared" si="169"/>
        <v>0</v>
      </c>
      <c r="AF702" s="110">
        <f t="shared" si="170"/>
        <v>1</v>
      </c>
      <c r="AG702" s="110">
        <f t="shared" si="171"/>
        <v>0</v>
      </c>
      <c r="AH702" s="110">
        <f t="shared" si="172"/>
        <v>0</v>
      </c>
      <c r="AI702" s="110">
        <f t="shared" si="173"/>
        <v>1</v>
      </c>
      <c r="AJ702" s="100">
        <f>ROW()</f>
        <v>702</v>
      </c>
      <c r="AK702" s="100" t="e">
        <f>INDEX('BadRows RECART'!$C$2:$C$1207,MATCH(monthly_gwh_mw!AJ702,'BadRows RECART'!$D$2:$D$1207,0))</f>
        <v>#N/A</v>
      </c>
    </row>
    <row r="703" spans="1:37" ht="20">
      <c r="A703" s="106" t="s">
        <v>3907</v>
      </c>
      <c r="B703" s="106" t="s">
        <v>1239</v>
      </c>
      <c r="C703" s="106" t="s">
        <v>6304</v>
      </c>
      <c r="D703" s="168">
        <v>2027</v>
      </c>
      <c r="E703" s="168">
        <v>11</v>
      </c>
      <c r="F703" s="199">
        <v>27.607400000000005</v>
      </c>
      <c r="G703" s="212" t="s">
        <v>6314</v>
      </c>
      <c r="H703" s="212" t="s">
        <v>6314</v>
      </c>
      <c r="I703" s="106" t="s">
        <v>594</v>
      </c>
      <c r="J703" s="88">
        <v>4</v>
      </c>
      <c r="K703" s="83" t="s">
        <v>6314</v>
      </c>
      <c r="L703" s="83" t="s">
        <v>6314</v>
      </c>
      <c r="M703" s="45" t="str">
        <f>IF(
ISNA(INDEX(resources!E:E,MATCH(B703,resources!B:B,0))),"fillme",
INDEX(resources!E:E,MATCH(B703,resources!B:B,0)))</f>
        <v>CAISO_Hybrid</v>
      </c>
      <c r="N703" s="45">
        <f>IF(
ISNA(INDEX(resources!J:J,MATCH(B703,resources!B:B,0))),"fillme",
INDEX(resources!J:J,MATCH(B703,resources!B:B,0)))</f>
        <v>0</v>
      </c>
      <c r="O703" s="83" t="str">
        <f>IFERROR(INDEX(resources!K:K,MATCH(B703,resources!B:B,0)),"fillme")</f>
        <v>unknown</v>
      </c>
      <c r="P703" s="89" t="str">
        <f t="shared" si="161"/>
        <v>unknown_2027_11</v>
      </c>
      <c r="Q703" s="87">
        <f>INDEX(elcc!G:G,MATCH(P703,elcc!D:D,0))</f>
        <v>0</v>
      </c>
      <c r="R703" s="89">
        <f t="shared" si="162"/>
        <v>1</v>
      </c>
      <c r="S703" s="89" t="s">
        <v>6314</v>
      </c>
      <c r="T703" s="89" t="s">
        <v>6314</v>
      </c>
      <c r="U703" s="90" t="str">
        <f t="shared" si="163"/>
        <v>ok</v>
      </c>
      <c r="V703" s="63" t="str">
        <f>INDEX(resources!F:F,MATCH(B703,resources!B:B,0))</f>
        <v>new_resolve</v>
      </c>
      <c r="W703" s="110">
        <f t="shared" si="164"/>
        <v>1</v>
      </c>
      <c r="X703" s="110">
        <f t="shared" si="165"/>
        <v>0</v>
      </c>
      <c r="Y703" s="110" t="str">
        <f t="shared" si="166"/>
        <v>New_Hybrid_energy_PCE50003_CONFIDENTIAL</v>
      </c>
      <c r="Z703" s="110">
        <f>IF(COUNTIFS($Y$2:Y703,Y703)=1,1,0)</f>
        <v>0</v>
      </c>
      <c r="AA703" s="110">
        <f>SUM($Z$2:Z703)*Z703</f>
        <v>0</v>
      </c>
      <c r="AB703" s="110">
        <f>COUNTIFS(resources!B:B,B703)</f>
        <v>1</v>
      </c>
      <c r="AC703" s="110">
        <f t="shared" si="167"/>
        <v>1</v>
      </c>
      <c r="AD703" s="110">
        <f t="shared" si="168"/>
        <v>1</v>
      </c>
      <c r="AE703" s="110">
        <f t="shared" si="169"/>
        <v>0</v>
      </c>
      <c r="AF703" s="110">
        <f t="shared" si="170"/>
        <v>1</v>
      </c>
      <c r="AG703" s="110">
        <f t="shared" si="171"/>
        <v>0</v>
      </c>
      <c r="AH703" s="110">
        <f t="shared" si="172"/>
        <v>0</v>
      </c>
      <c r="AI703" s="110">
        <f t="shared" si="173"/>
        <v>1</v>
      </c>
      <c r="AJ703" s="100">
        <f>ROW()</f>
        <v>703</v>
      </c>
      <c r="AK703" s="100" t="e">
        <f>INDEX('BadRows RECART'!$C$2:$C$1207,MATCH(monthly_gwh_mw!AJ703,'BadRows RECART'!$D$2:$D$1207,0))</f>
        <v>#N/A</v>
      </c>
    </row>
    <row r="704" spans="1:37" ht="20">
      <c r="A704" s="106" t="s">
        <v>3907</v>
      </c>
      <c r="B704" s="106" t="s">
        <v>1239</v>
      </c>
      <c r="C704" s="106" t="s">
        <v>6304</v>
      </c>
      <c r="D704" s="168">
        <v>2027</v>
      </c>
      <c r="E704" s="168">
        <v>12</v>
      </c>
      <c r="F704" s="199">
        <v>21.143999999999991</v>
      </c>
      <c r="G704" s="212" t="s">
        <v>6314</v>
      </c>
      <c r="H704" s="212" t="s">
        <v>6314</v>
      </c>
      <c r="I704" s="106" t="s">
        <v>594</v>
      </c>
      <c r="J704" s="88">
        <v>4</v>
      </c>
      <c r="K704" s="83" t="s">
        <v>6314</v>
      </c>
      <c r="L704" s="83" t="s">
        <v>6314</v>
      </c>
      <c r="M704" s="45" t="str">
        <f>IF(
ISNA(INDEX(resources!E:E,MATCH(B704,resources!B:B,0))),"fillme",
INDEX(resources!E:E,MATCH(B704,resources!B:B,0)))</f>
        <v>CAISO_Hybrid</v>
      </c>
      <c r="N704" s="45">
        <f>IF(
ISNA(INDEX(resources!J:J,MATCH(B704,resources!B:B,0))),"fillme",
INDEX(resources!J:J,MATCH(B704,resources!B:B,0)))</f>
        <v>0</v>
      </c>
      <c r="O704" s="83" t="str">
        <f>IFERROR(INDEX(resources!K:K,MATCH(B704,resources!B:B,0)),"fillme")</f>
        <v>unknown</v>
      </c>
      <c r="P704" s="89" t="str">
        <f t="shared" si="161"/>
        <v>unknown_2027_12</v>
      </c>
      <c r="Q704" s="87">
        <f>INDEX(elcc!G:G,MATCH(P704,elcc!D:D,0))</f>
        <v>0</v>
      </c>
      <c r="R704" s="89">
        <f t="shared" si="162"/>
        <v>1</v>
      </c>
      <c r="S704" s="89" t="s">
        <v>6314</v>
      </c>
      <c r="T704" s="89" t="s">
        <v>6314</v>
      </c>
      <c r="U704" s="90" t="str">
        <f t="shared" si="163"/>
        <v>ok</v>
      </c>
      <c r="V704" s="63" t="str">
        <f>INDEX(resources!F:F,MATCH(B704,resources!B:B,0))</f>
        <v>new_resolve</v>
      </c>
      <c r="W704" s="110">
        <f t="shared" si="164"/>
        <v>1</v>
      </c>
      <c r="X704" s="110">
        <f t="shared" si="165"/>
        <v>0</v>
      </c>
      <c r="Y704" s="110" t="str">
        <f t="shared" si="166"/>
        <v>New_Hybrid_energy_PCE50003_CONFIDENTIAL</v>
      </c>
      <c r="Z704" s="110">
        <f>IF(COUNTIFS($Y$2:Y704,Y704)=1,1,0)</f>
        <v>0</v>
      </c>
      <c r="AA704" s="110">
        <f>SUM($Z$2:Z704)*Z704</f>
        <v>0</v>
      </c>
      <c r="AB704" s="110">
        <f>COUNTIFS(resources!B:B,B704)</f>
        <v>1</v>
      </c>
      <c r="AC704" s="110">
        <f t="shared" si="167"/>
        <v>1</v>
      </c>
      <c r="AD704" s="110">
        <f t="shared" si="168"/>
        <v>1</v>
      </c>
      <c r="AE704" s="110">
        <f t="shared" si="169"/>
        <v>0</v>
      </c>
      <c r="AF704" s="110">
        <f t="shared" si="170"/>
        <v>1</v>
      </c>
      <c r="AG704" s="110">
        <f t="shared" si="171"/>
        <v>0</v>
      </c>
      <c r="AH704" s="110">
        <f t="shared" si="172"/>
        <v>0</v>
      </c>
      <c r="AI704" s="110">
        <f t="shared" si="173"/>
        <v>1</v>
      </c>
      <c r="AJ704" s="100">
        <f>ROW()</f>
        <v>704</v>
      </c>
      <c r="AK704" s="100" t="e">
        <f>INDEX('BadRows RECART'!$C$2:$C$1207,MATCH(monthly_gwh_mw!AJ704,'BadRows RECART'!$D$2:$D$1207,0))</f>
        <v>#N/A</v>
      </c>
    </row>
    <row r="705" spans="1:37" ht="20">
      <c r="A705" s="106" t="s">
        <v>3907</v>
      </c>
      <c r="B705" s="106" t="s">
        <v>1239</v>
      </c>
      <c r="C705" s="106" t="s">
        <v>6304</v>
      </c>
      <c r="D705" s="168">
        <v>2028</v>
      </c>
      <c r="E705" s="168">
        <v>1</v>
      </c>
      <c r="F705" s="199">
        <v>20.538399999999999</v>
      </c>
      <c r="G705" s="212" t="s">
        <v>6314</v>
      </c>
      <c r="H705" s="212" t="s">
        <v>6314</v>
      </c>
      <c r="I705" s="106" t="s">
        <v>594</v>
      </c>
      <c r="J705" s="88">
        <v>4</v>
      </c>
      <c r="K705" s="83" t="s">
        <v>6314</v>
      </c>
      <c r="L705" s="83" t="s">
        <v>6314</v>
      </c>
      <c r="M705" s="45" t="str">
        <f>IF(
ISNA(INDEX(resources!E:E,MATCH(B705,resources!B:B,0))),"fillme",
INDEX(resources!E:E,MATCH(B705,resources!B:B,0)))</f>
        <v>CAISO_Hybrid</v>
      </c>
      <c r="N705" s="45">
        <f>IF(
ISNA(INDEX(resources!J:J,MATCH(B705,resources!B:B,0))),"fillme",
INDEX(resources!J:J,MATCH(B705,resources!B:B,0)))</f>
        <v>0</v>
      </c>
      <c r="O705" s="83" t="str">
        <f>IFERROR(INDEX(resources!K:K,MATCH(B705,resources!B:B,0)),"fillme")</f>
        <v>unknown</v>
      </c>
      <c r="P705" s="89" t="str">
        <f t="shared" si="161"/>
        <v>unknown_2028_1</v>
      </c>
      <c r="Q705" s="87">
        <f>INDEX(elcc!G:G,MATCH(P705,elcc!D:D,0))</f>
        <v>0</v>
      </c>
      <c r="R705" s="89">
        <f t="shared" si="162"/>
        <v>1</v>
      </c>
      <c r="S705" s="89" t="s">
        <v>6314</v>
      </c>
      <c r="T705" s="89" t="s">
        <v>6314</v>
      </c>
      <c r="U705" s="90" t="str">
        <f t="shared" si="163"/>
        <v>ok</v>
      </c>
      <c r="V705" s="63" t="str">
        <f>INDEX(resources!F:F,MATCH(B705,resources!B:B,0))</f>
        <v>new_resolve</v>
      </c>
      <c r="W705" s="110">
        <f t="shared" si="164"/>
        <v>1</v>
      </c>
      <c r="X705" s="110">
        <f t="shared" si="165"/>
        <v>0</v>
      </c>
      <c r="Y705" s="110" t="str">
        <f t="shared" si="166"/>
        <v>New_Hybrid_energy_PCE50003_CONFIDENTIAL</v>
      </c>
      <c r="Z705" s="110">
        <f>IF(COUNTIFS($Y$2:Y705,Y705)=1,1,0)</f>
        <v>0</v>
      </c>
      <c r="AA705" s="110">
        <f>SUM($Z$2:Z705)*Z705</f>
        <v>0</v>
      </c>
      <c r="AB705" s="110">
        <f>COUNTIFS(resources!B:B,B705)</f>
        <v>1</v>
      </c>
      <c r="AC705" s="110">
        <f t="shared" si="167"/>
        <v>1</v>
      </c>
      <c r="AD705" s="110">
        <f t="shared" si="168"/>
        <v>1</v>
      </c>
      <c r="AE705" s="110">
        <f t="shared" si="169"/>
        <v>0</v>
      </c>
      <c r="AF705" s="110">
        <f t="shared" si="170"/>
        <v>1</v>
      </c>
      <c r="AG705" s="110">
        <f t="shared" si="171"/>
        <v>0</v>
      </c>
      <c r="AH705" s="110">
        <f t="shared" si="172"/>
        <v>0</v>
      </c>
      <c r="AI705" s="110">
        <f t="shared" si="173"/>
        <v>1</v>
      </c>
      <c r="AJ705" s="100">
        <f>ROW()</f>
        <v>705</v>
      </c>
      <c r="AK705" s="100" t="e">
        <f>INDEX('BadRows RECART'!$C$2:$C$1207,MATCH(monthly_gwh_mw!AJ705,'BadRows RECART'!$D$2:$D$1207,0))</f>
        <v>#N/A</v>
      </c>
    </row>
    <row r="706" spans="1:37" ht="20">
      <c r="A706" s="106" t="s">
        <v>3907</v>
      </c>
      <c r="B706" s="106" t="s">
        <v>1239</v>
      </c>
      <c r="C706" s="106" t="s">
        <v>6304</v>
      </c>
      <c r="D706" s="168">
        <v>2028</v>
      </c>
      <c r="E706" s="168">
        <v>2</v>
      </c>
      <c r="F706" s="199">
        <v>26.100399999999986</v>
      </c>
      <c r="G706" s="212" t="s">
        <v>6314</v>
      </c>
      <c r="H706" s="212" t="s">
        <v>6314</v>
      </c>
      <c r="I706" s="106" t="s">
        <v>594</v>
      </c>
      <c r="J706" s="88">
        <v>4</v>
      </c>
      <c r="K706" s="83" t="s">
        <v>6314</v>
      </c>
      <c r="L706" s="83" t="s">
        <v>6314</v>
      </c>
      <c r="M706" s="45" t="str">
        <f>IF(
ISNA(INDEX(resources!E:E,MATCH(B706,resources!B:B,0))),"fillme",
INDEX(resources!E:E,MATCH(B706,resources!B:B,0)))</f>
        <v>CAISO_Hybrid</v>
      </c>
      <c r="N706" s="45">
        <f>IF(
ISNA(INDEX(resources!J:J,MATCH(B706,resources!B:B,0))),"fillme",
INDEX(resources!J:J,MATCH(B706,resources!B:B,0)))</f>
        <v>0</v>
      </c>
      <c r="O706" s="83" t="str">
        <f>IFERROR(INDEX(resources!K:K,MATCH(B706,resources!B:B,0)),"fillme")</f>
        <v>unknown</v>
      </c>
      <c r="P706" s="89" t="str">
        <f t="shared" si="161"/>
        <v>unknown_2028_2</v>
      </c>
      <c r="Q706" s="87">
        <f>INDEX(elcc!G:G,MATCH(P706,elcc!D:D,0))</f>
        <v>0</v>
      </c>
      <c r="R706" s="89">
        <f t="shared" si="162"/>
        <v>1</v>
      </c>
      <c r="S706" s="89" t="s">
        <v>6314</v>
      </c>
      <c r="T706" s="89" t="s">
        <v>6314</v>
      </c>
      <c r="U706" s="90" t="str">
        <f t="shared" si="163"/>
        <v>ok</v>
      </c>
      <c r="V706" s="63" t="str">
        <f>INDEX(resources!F:F,MATCH(B706,resources!B:B,0))</f>
        <v>new_resolve</v>
      </c>
      <c r="W706" s="110">
        <f t="shared" si="164"/>
        <v>1</v>
      </c>
      <c r="X706" s="110">
        <f t="shared" si="165"/>
        <v>0</v>
      </c>
      <c r="Y706" s="110" t="str">
        <f t="shared" si="166"/>
        <v>New_Hybrid_energy_PCE50003_CONFIDENTIAL</v>
      </c>
      <c r="Z706" s="110">
        <f>IF(COUNTIFS($Y$2:Y706,Y706)=1,1,0)</f>
        <v>0</v>
      </c>
      <c r="AA706" s="110">
        <f>SUM($Z$2:Z706)*Z706</f>
        <v>0</v>
      </c>
      <c r="AB706" s="110">
        <f>COUNTIFS(resources!B:B,B706)</f>
        <v>1</v>
      </c>
      <c r="AC706" s="110">
        <f t="shared" si="167"/>
        <v>1</v>
      </c>
      <c r="AD706" s="110">
        <f t="shared" si="168"/>
        <v>1</v>
      </c>
      <c r="AE706" s="110">
        <f t="shared" si="169"/>
        <v>0</v>
      </c>
      <c r="AF706" s="110">
        <f t="shared" si="170"/>
        <v>1</v>
      </c>
      <c r="AG706" s="110">
        <f t="shared" si="171"/>
        <v>0</v>
      </c>
      <c r="AH706" s="110">
        <f t="shared" si="172"/>
        <v>0</v>
      </c>
      <c r="AI706" s="110">
        <f t="shared" si="173"/>
        <v>1</v>
      </c>
      <c r="AJ706" s="100">
        <f>ROW()</f>
        <v>706</v>
      </c>
      <c r="AK706" s="100" t="e">
        <f>INDEX('BadRows RECART'!$C$2:$C$1207,MATCH(monthly_gwh_mw!AJ706,'BadRows RECART'!$D$2:$D$1207,0))</f>
        <v>#N/A</v>
      </c>
    </row>
    <row r="707" spans="1:37" ht="20">
      <c r="A707" s="106" t="s">
        <v>3907</v>
      </c>
      <c r="B707" s="106" t="s">
        <v>1239</v>
      </c>
      <c r="C707" s="106" t="s">
        <v>6304</v>
      </c>
      <c r="D707" s="168">
        <v>2028</v>
      </c>
      <c r="E707" s="168">
        <v>3</v>
      </c>
      <c r="F707" s="199">
        <v>44.235199999999985</v>
      </c>
      <c r="G707" s="212" t="s">
        <v>6314</v>
      </c>
      <c r="H707" s="212" t="s">
        <v>6314</v>
      </c>
      <c r="I707" s="106" t="s">
        <v>594</v>
      </c>
      <c r="J707" s="88">
        <v>4</v>
      </c>
      <c r="K707" s="83" t="s">
        <v>6314</v>
      </c>
      <c r="L707" s="83" t="s">
        <v>6314</v>
      </c>
      <c r="M707" s="45" t="str">
        <f>IF(
ISNA(INDEX(resources!E:E,MATCH(B707,resources!B:B,0))),"fillme",
INDEX(resources!E:E,MATCH(B707,resources!B:B,0)))</f>
        <v>CAISO_Hybrid</v>
      </c>
      <c r="N707" s="45">
        <f>IF(
ISNA(INDEX(resources!J:J,MATCH(B707,resources!B:B,0))),"fillme",
INDEX(resources!J:J,MATCH(B707,resources!B:B,0)))</f>
        <v>0</v>
      </c>
      <c r="O707" s="83" t="str">
        <f>IFERROR(INDEX(resources!K:K,MATCH(B707,resources!B:B,0)),"fillme")</f>
        <v>unknown</v>
      </c>
      <c r="P707" s="89" t="str">
        <f t="shared" si="161"/>
        <v>unknown_2028_3</v>
      </c>
      <c r="Q707" s="87">
        <f>INDEX(elcc!G:G,MATCH(P707,elcc!D:D,0))</f>
        <v>0</v>
      </c>
      <c r="R707" s="89">
        <f t="shared" si="162"/>
        <v>1</v>
      </c>
      <c r="S707" s="89" t="s">
        <v>6314</v>
      </c>
      <c r="T707" s="89" t="s">
        <v>6314</v>
      </c>
      <c r="U707" s="90" t="str">
        <f t="shared" si="163"/>
        <v>ok</v>
      </c>
      <c r="V707" s="63" t="str">
        <f>INDEX(resources!F:F,MATCH(B707,resources!B:B,0))</f>
        <v>new_resolve</v>
      </c>
      <c r="W707" s="110">
        <f t="shared" si="164"/>
        <v>1</v>
      </c>
      <c r="X707" s="110">
        <f t="shared" si="165"/>
        <v>0</v>
      </c>
      <c r="Y707" s="110" t="str">
        <f t="shared" si="166"/>
        <v>New_Hybrid_energy_PCE50003_CONFIDENTIAL</v>
      </c>
      <c r="Z707" s="110">
        <f>IF(COUNTIFS($Y$2:Y707,Y707)=1,1,0)</f>
        <v>0</v>
      </c>
      <c r="AA707" s="110">
        <f>SUM($Z$2:Z707)*Z707</f>
        <v>0</v>
      </c>
      <c r="AB707" s="110">
        <f>COUNTIFS(resources!B:B,B707)</f>
        <v>1</v>
      </c>
      <c r="AC707" s="110">
        <f t="shared" si="167"/>
        <v>1</v>
      </c>
      <c r="AD707" s="110">
        <f t="shared" si="168"/>
        <v>1</v>
      </c>
      <c r="AE707" s="110">
        <f t="shared" si="169"/>
        <v>0</v>
      </c>
      <c r="AF707" s="110">
        <f t="shared" si="170"/>
        <v>1</v>
      </c>
      <c r="AG707" s="110">
        <f t="shared" si="171"/>
        <v>0</v>
      </c>
      <c r="AH707" s="110">
        <f t="shared" si="172"/>
        <v>0</v>
      </c>
      <c r="AI707" s="110">
        <f t="shared" si="173"/>
        <v>1</v>
      </c>
      <c r="AJ707" s="100">
        <f>ROW()</f>
        <v>707</v>
      </c>
      <c r="AK707" s="100" t="e">
        <f>INDEX('BadRows RECART'!$C$2:$C$1207,MATCH(monthly_gwh_mw!AJ707,'BadRows RECART'!$D$2:$D$1207,0))</f>
        <v>#N/A</v>
      </c>
    </row>
    <row r="708" spans="1:37" ht="20">
      <c r="A708" s="106" t="s">
        <v>3907</v>
      </c>
      <c r="B708" s="106" t="s">
        <v>1239</v>
      </c>
      <c r="C708" s="106" t="s">
        <v>6304</v>
      </c>
      <c r="D708" s="168">
        <v>2028</v>
      </c>
      <c r="E708" s="168">
        <v>4</v>
      </c>
      <c r="F708" s="199">
        <v>50.999599999999937</v>
      </c>
      <c r="G708" s="212" t="s">
        <v>6314</v>
      </c>
      <c r="H708" s="212" t="s">
        <v>6314</v>
      </c>
      <c r="I708" s="106" t="s">
        <v>594</v>
      </c>
      <c r="J708" s="88">
        <v>4</v>
      </c>
      <c r="K708" s="83" t="s">
        <v>6314</v>
      </c>
      <c r="L708" s="83" t="s">
        <v>6314</v>
      </c>
      <c r="M708" s="45" t="str">
        <f>IF(
ISNA(INDEX(resources!E:E,MATCH(B708,resources!B:B,0))),"fillme",
INDEX(resources!E:E,MATCH(B708,resources!B:B,0)))</f>
        <v>CAISO_Hybrid</v>
      </c>
      <c r="N708" s="45">
        <f>IF(
ISNA(INDEX(resources!J:J,MATCH(B708,resources!B:B,0))),"fillme",
INDEX(resources!J:J,MATCH(B708,resources!B:B,0)))</f>
        <v>0</v>
      </c>
      <c r="O708" s="83" t="str">
        <f>IFERROR(INDEX(resources!K:K,MATCH(B708,resources!B:B,0)),"fillme")</f>
        <v>unknown</v>
      </c>
      <c r="P708" s="89" t="str">
        <f t="shared" si="161"/>
        <v>unknown_2028_4</v>
      </c>
      <c r="Q708" s="87">
        <f>INDEX(elcc!G:G,MATCH(P708,elcc!D:D,0))</f>
        <v>0</v>
      </c>
      <c r="R708" s="89">
        <f t="shared" si="162"/>
        <v>1</v>
      </c>
      <c r="S708" s="89" t="s">
        <v>6314</v>
      </c>
      <c r="T708" s="89" t="s">
        <v>6314</v>
      </c>
      <c r="U708" s="90" t="str">
        <f t="shared" si="163"/>
        <v>ok</v>
      </c>
      <c r="V708" s="63" t="str">
        <f>INDEX(resources!F:F,MATCH(B708,resources!B:B,0))</f>
        <v>new_resolve</v>
      </c>
      <c r="W708" s="110">
        <f t="shared" si="164"/>
        <v>1</v>
      </c>
      <c r="X708" s="110">
        <f t="shared" si="165"/>
        <v>0</v>
      </c>
      <c r="Y708" s="110" t="str">
        <f t="shared" si="166"/>
        <v>New_Hybrid_energy_PCE50003_CONFIDENTIAL</v>
      </c>
      <c r="Z708" s="110">
        <f>IF(COUNTIFS($Y$2:Y708,Y708)=1,1,0)</f>
        <v>0</v>
      </c>
      <c r="AA708" s="110">
        <f>SUM($Z$2:Z708)*Z708</f>
        <v>0</v>
      </c>
      <c r="AB708" s="110">
        <f>COUNTIFS(resources!B:B,B708)</f>
        <v>1</v>
      </c>
      <c r="AC708" s="110">
        <f t="shared" si="167"/>
        <v>1</v>
      </c>
      <c r="AD708" s="110">
        <f t="shared" si="168"/>
        <v>1</v>
      </c>
      <c r="AE708" s="110">
        <f t="shared" si="169"/>
        <v>0</v>
      </c>
      <c r="AF708" s="110">
        <f t="shared" si="170"/>
        <v>1</v>
      </c>
      <c r="AG708" s="110">
        <f t="shared" si="171"/>
        <v>0</v>
      </c>
      <c r="AH708" s="110">
        <f t="shared" si="172"/>
        <v>0</v>
      </c>
      <c r="AI708" s="110">
        <f t="shared" si="173"/>
        <v>1</v>
      </c>
      <c r="AJ708" s="100">
        <f>ROW()</f>
        <v>708</v>
      </c>
      <c r="AK708" s="100" t="e">
        <f>INDEX('BadRows RECART'!$C$2:$C$1207,MATCH(monthly_gwh_mw!AJ708,'BadRows RECART'!$D$2:$D$1207,0))</f>
        <v>#N/A</v>
      </c>
    </row>
    <row r="709" spans="1:37" ht="20">
      <c r="A709" s="106" t="s">
        <v>3907</v>
      </c>
      <c r="B709" s="106" t="s">
        <v>1239</v>
      </c>
      <c r="C709" s="106" t="s">
        <v>6304</v>
      </c>
      <c r="D709" s="168">
        <v>2028</v>
      </c>
      <c r="E709" s="168">
        <v>5</v>
      </c>
      <c r="F709" s="199">
        <v>64.749400000000037</v>
      </c>
      <c r="G709" s="212" t="s">
        <v>6314</v>
      </c>
      <c r="H709" s="212" t="s">
        <v>6314</v>
      </c>
      <c r="I709" s="106" t="s">
        <v>594</v>
      </c>
      <c r="J709" s="88">
        <v>4</v>
      </c>
      <c r="K709" s="83" t="s">
        <v>6314</v>
      </c>
      <c r="L709" s="83" t="s">
        <v>6314</v>
      </c>
      <c r="M709" s="45" t="str">
        <f>IF(
ISNA(INDEX(resources!E:E,MATCH(B709,resources!B:B,0))),"fillme",
INDEX(resources!E:E,MATCH(B709,resources!B:B,0)))</f>
        <v>CAISO_Hybrid</v>
      </c>
      <c r="N709" s="45">
        <f>IF(
ISNA(INDEX(resources!J:J,MATCH(B709,resources!B:B,0))),"fillme",
INDEX(resources!J:J,MATCH(B709,resources!B:B,0)))</f>
        <v>0</v>
      </c>
      <c r="O709" s="83" t="str">
        <f>IFERROR(INDEX(resources!K:K,MATCH(B709,resources!B:B,0)),"fillme")</f>
        <v>unknown</v>
      </c>
      <c r="P709" s="89" t="str">
        <f t="shared" si="161"/>
        <v>unknown_2028_5</v>
      </c>
      <c r="Q709" s="87">
        <f>INDEX(elcc!G:G,MATCH(P709,elcc!D:D,0))</f>
        <v>0</v>
      </c>
      <c r="R709" s="89">
        <f t="shared" si="162"/>
        <v>1</v>
      </c>
      <c r="S709" s="89" t="s">
        <v>6314</v>
      </c>
      <c r="T709" s="89" t="s">
        <v>6314</v>
      </c>
      <c r="U709" s="90" t="str">
        <f t="shared" si="163"/>
        <v>ok</v>
      </c>
      <c r="V709" s="63" t="str">
        <f>INDEX(resources!F:F,MATCH(B709,resources!B:B,0))</f>
        <v>new_resolve</v>
      </c>
      <c r="W709" s="110">
        <f t="shared" si="164"/>
        <v>1</v>
      </c>
      <c r="X709" s="110">
        <f t="shared" si="165"/>
        <v>0</v>
      </c>
      <c r="Y709" s="110" t="str">
        <f t="shared" si="166"/>
        <v>New_Hybrid_energy_PCE50003_CONFIDENTIAL</v>
      </c>
      <c r="Z709" s="110">
        <f>IF(COUNTIFS($Y$2:Y709,Y709)=1,1,0)</f>
        <v>0</v>
      </c>
      <c r="AA709" s="110">
        <f>SUM($Z$2:Z709)*Z709</f>
        <v>0</v>
      </c>
      <c r="AB709" s="110">
        <f>COUNTIFS(resources!B:B,B709)</f>
        <v>1</v>
      </c>
      <c r="AC709" s="110">
        <f t="shared" si="167"/>
        <v>1</v>
      </c>
      <c r="AD709" s="110">
        <f t="shared" si="168"/>
        <v>1</v>
      </c>
      <c r="AE709" s="110">
        <f t="shared" si="169"/>
        <v>0</v>
      </c>
      <c r="AF709" s="110">
        <f t="shared" si="170"/>
        <v>1</v>
      </c>
      <c r="AG709" s="110">
        <f t="shared" si="171"/>
        <v>0</v>
      </c>
      <c r="AH709" s="110">
        <f t="shared" si="172"/>
        <v>0</v>
      </c>
      <c r="AI709" s="110">
        <f t="shared" si="173"/>
        <v>1</v>
      </c>
      <c r="AJ709" s="100">
        <f>ROW()</f>
        <v>709</v>
      </c>
      <c r="AK709" s="100" t="e">
        <f>INDEX('BadRows RECART'!$C$2:$C$1207,MATCH(monthly_gwh_mw!AJ709,'BadRows RECART'!$D$2:$D$1207,0))</f>
        <v>#N/A</v>
      </c>
    </row>
    <row r="710" spans="1:37" ht="20">
      <c r="A710" s="106" t="s">
        <v>3907</v>
      </c>
      <c r="B710" s="106" t="s">
        <v>1239</v>
      </c>
      <c r="C710" s="106" t="s">
        <v>6304</v>
      </c>
      <c r="D710" s="168">
        <v>2028</v>
      </c>
      <c r="E710" s="168">
        <v>6</v>
      </c>
      <c r="F710" s="199">
        <v>68.452999999999989</v>
      </c>
      <c r="G710" s="212" t="s">
        <v>6314</v>
      </c>
      <c r="H710" s="212" t="s">
        <v>6314</v>
      </c>
      <c r="I710" s="106" t="s">
        <v>594</v>
      </c>
      <c r="J710" s="88">
        <v>4</v>
      </c>
      <c r="K710" s="83" t="s">
        <v>6314</v>
      </c>
      <c r="L710" s="83" t="s">
        <v>6314</v>
      </c>
      <c r="M710" s="45" t="str">
        <f>IF(
ISNA(INDEX(resources!E:E,MATCH(B710,resources!B:B,0))),"fillme",
INDEX(resources!E:E,MATCH(B710,resources!B:B,0)))</f>
        <v>CAISO_Hybrid</v>
      </c>
      <c r="N710" s="45">
        <f>IF(
ISNA(INDEX(resources!J:J,MATCH(B710,resources!B:B,0))),"fillme",
INDEX(resources!J:J,MATCH(B710,resources!B:B,0)))</f>
        <v>0</v>
      </c>
      <c r="O710" s="83" t="str">
        <f>IFERROR(INDEX(resources!K:K,MATCH(B710,resources!B:B,0)),"fillme")</f>
        <v>unknown</v>
      </c>
      <c r="P710" s="89" t="str">
        <f t="shared" si="161"/>
        <v>unknown_2028_6</v>
      </c>
      <c r="Q710" s="87">
        <f>INDEX(elcc!G:G,MATCH(P710,elcc!D:D,0))</f>
        <v>0</v>
      </c>
      <c r="R710" s="89">
        <f t="shared" si="162"/>
        <v>1</v>
      </c>
      <c r="S710" s="89" t="s">
        <v>6314</v>
      </c>
      <c r="T710" s="89" t="s">
        <v>6314</v>
      </c>
      <c r="U710" s="90" t="str">
        <f t="shared" si="163"/>
        <v>ok</v>
      </c>
      <c r="V710" s="63" t="str">
        <f>INDEX(resources!F:F,MATCH(B710,resources!B:B,0))</f>
        <v>new_resolve</v>
      </c>
      <c r="W710" s="110">
        <f t="shared" si="164"/>
        <v>1</v>
      </c>
      <c r="X710" s="110">
        <f t="shared" si="165"/>
        <v>0</v>
      </c>
      <c r="Y710" s="110" t="str">
        <f t="shared" si="166"/>
        <v>New_Hybrid_energy_PCE50003_CONFIDENTIAL</v>
      </c>
      <c r="Z710" s="110">
        <f>IF(COUNTIFS($Y$2:Y710,Y710)=1,1,0)</f>
        <v>0</v>
      </c>
      <c r="AA710" s="110">
        <f>SUM($Z$2:Z710)*Z710</f>
        <v>0</v>
      </c>
      <c r="AB710" s="110">
        <f>COUNTIFS(resources!B:B,B710)</f>
        <v>1</v>
      </c>
      <c r="AC710" s="110">
        <f t="shared" si="167"/>
        <v>1</v>
      </c>
      <c r="AD710" s="110">
        <f t="shared" si="168"/>
        <v>1</v>
      </c>
      <c r="AE710" s="110">
        <f t="shared" si="169"/>
        <v>0</v>
      </c>
      <c r="AF710" s="110">
        <f t="shared" si="170"/>
        <v>1</v>
      </c>
      <c r="AG710" s="110">
        <f t="shared" si="171"/>
        <v>0</v>
      </c>
      <c r="AH710" s="110">
        <f t="shared" si="172"/>
        <v>0</v>
      </c>
      <c r="AI710" s="110">
        <f t="shared" si="173"/>
        <v>1</v>
      </c>
      <c r="AJ710" s="100">
        <f>ROW()</f>
        <v>710</v>
      </c>
      <c r="AK710" s="100" t="e">
        <f>INDEX('BadRows RECART'!$C$2:$C$1207,MATCH(monthly_gwh_mw!AJ710,'BadRows RECART'!$D$2:$D$1207,0))</f>
        <v>#N/A</v>
      </c>
    </row>
    <row r="711" spans="1:37" ht="20">
      <c r="A711" s="106" t="s">
        <v>3907</v>
      </c>
      <c r="B711" s="106" t="s">
        <v>1239</v>
      </c>
      <c r="C711" s="106" t="s">
        <v>6304</v>
      </c>
      <c r="D711" s="168">
        <v>2028</v>
      </c>
      <c r="E711" s="168">
        <v>7</v>
      </c>
      <c r="F711" s="199">
        <v>69.079999999999984</v>
      </c>
      <c r="G711" s="212" t="s">
        <v>6314</v>
      </c>
      <c r="H711" s="212" t="s">
        <v>6314</v>
      </c>
      <c r="I711" s="106" t="s">
        <v>594</v>
      </c>
      <c r="J711" s="88">
        <v>4</v>
      </c>
      <c r="K711" s="83" t="s">
        <v>6314</v>
      </c>
      <c r="L711" s="83" t="s">
        <v>6314</v>
      </c>
      <c r="M711" s="45" t="str">
        <f>IF(
ISNA(INDEX(resources!E:E,MATCH(B711,resources!B:B,0))),"fillme",
INDEX(resources!E:E,MATCH(B711,resources!B:B,0)))</f>
        <v>CAISO_Hybrid</v>
      </c>
      <c r="N711" s="45">
        <f>IF(
ISNA(INDEX(resources!J:J,MATCH(B711,resources!B:B,0))),"fillme",
INDEX(resources!J:J,MATCH(B711,resources!B:B,0)))</f>
        <v>0</v>
      </c>
      <c r="O711" s="83" t="str">
        <f>IFERROR(INDEX(resources!K:K,MATCH(B711,resources!B:B,0)),"fillme")</f>
        <v>unknown</v>
      </c>
      <c r="P711" s="89" t="str">
        <f t="shared" si="161"/>
        <v>unknown_2028_7</v>
      </c>
      <c r="Q711" s="87">
        <f>INDEX(elcc!G:G,MATCH(P711,elcc!D:D,0))</f>
        <v>0</v>
      </c>
      <c r="R711" s="89">
        <f t="shared" si="162"/>
        <v>1</v>
      </c>
      <c r="S711" s="89" t="s">
        <v>6314</v>
      </c>
      <c r="T711" s="89" t="s">
        <v>6314</v>
      </c>
      <c r="U711" s="90" t="str">
        <f t="shared" si="163"/>
        <v>ok</v>
      </c>
      <c r="V711" s="63" t="str">
        <f>INDEX(resources!F:F,MATCH(B711,resources!B:B,0))</f>
        <v>new_resolve</v>
      </c>
      <c r="W711" s="110">
        <f t="shared" si="164"/>
        <v>1</v>
      </c>
      <c r="X711" s="110">
        <f t="shared" si="165"/>
        <v>0</v>
      </c>
      <c r="Y711" s="110" t="str">
        <f t="shared" si="166"/>
        <v>New_Hybrid_energy_PCE50003_CONFIDENTIAL</v>
      </c>
      <c r="Z711" s="110">
        <f>IF(COUNTIFS($Y$2:Y711,Y711)=1,1,0)</f>
        <v>0</v>
      </c>
      <c r="AA711" s="110">
        <f>SUM($Z$2:Z711)*Z711</f>
        <v>0</v>
      </c>
      <c r="AB711" s="110">
        <f>COUNTIFS(resources!B:B,B711)</f>
        <v>1</v>
      </c>
      <c r="AC711" s="110">
        <f t="shared" si="167"/>
        <v>1</v>
      </c>
      <c r="AD711" s="110">
        <f t="shared" si="168"/>
        <v>1</v>
      </c>
      <c r="AE711" s="110">
        <f t="shared" si="169"/>
        <v>0</v>
      </c>
      <c r="AF711" s="110">
        <f t="shared" si="170"/>
        <v>1</v>
      </c>
      <c r="AG711" s="110">
        <f t="shared" si="171"/>
        <v>0</v>
      </c>
      <c r="AH711" s="110">
        <f t="shared" si="172"/>
        <v>0</v>
      </c>
      <c r="AI711" s="110">
        <f t="shared" si="173"/>
        <v>1</v>
      </c>
      <c r="AJ711" s="100">
        <f>ROW()</f>
        <v>711</v>
      </c>
      <c r="AK711" s="100" t="e">
        <f>INDEX('BadRows RECART'!$C$2:$C$1207,MATCH(monthly_gwh_mw!AJ711,'BadRows RECART'!$D$2:$D$1207,0))</f>
        <v>#N/A</v>
      </c>
    </row>
    <row r="712" spans="1:37" ht="20">
      <c r="A712" s="106" t="s">
        <v>3907</v>
      </c>
      <c r="B712" s="106" t="s">
        <v>1239</v>
      </c>
      <c r="C712" s="106" t="s">
        <v>6304</v>
      </c>
      <c r="D712" s="168">
        <v>2028</v>
      </c>
      <c r="E712" s="168">
        <v>8</v>
      </c>
      <c r="F712" s="199">
        <v>62.710600000000028</v>
      </c>
      <c r="G712" s="212" t="s">
        <v>6314</v>
      </c>
      <c r="H712" s="212" t="s">
        <v>6314</v>
      </c>
      <c r="I712" s="106" t="s">
        <v>594</v>
      </c>
      <c r="J712" s="88">
        <v>4</v>
      </c>
      <c r="K712" s="83" t="s">
        <v>6314</v>
      </c>
      <c r="L712" s="83" t="s">
        <v>6314</v>
      </c>
      <c r="M712" s="45" t="str">
        <f>IF(
ISNA(INDEX(resources!E:E,MATCH(B712,resources!B:B,0))),"fillme",
INDEX(resources!E:E,MATCH(B712,resources!B:B,0)))</f>
        <v>CAISO_Hybrid</v>
      </c>
      <c r="N712" s="45">
        <f>IF(
ISNA(INDEX(resources!J:J,MATCH(B712,resources!B:B,0))),"fillme",
INDEX(resources!J:J,MATCH(B712,resources!B:B,0)))</f>
        <v>0</v>
      </c>
      <c r="O712" s="83" t="str">
        <f>IFERROR(INDEX(resources!K:K,MATCH(B712,resources!B:B,0)),"fillme")</f>
        <v>unknown</v>
      </c>
      <c r="P712" s="89" t="str">
        <f t="shared" si="161"/>
        <v>unknown_2028_8</v>
      </c>
      <c r="Q712" s="87">
        <f>INDEX(elcc!G:G,MATCH(P712,elcc!D:D,0))</f>
        <v>0</v>
      </c>
      <c r="R712" s="89">
        <f t="shared" si="162"/>
        <v>1</v>
      </c>
      <c r="S712" s="89" t="s">
        <v>6314</v>
      </c>
      <c r="T712" s="89" t="s">
        <v>6314</v>
      </c>
      <c r="U712" s="90" t="str">
        <f t="shared" si="163"/>
        <v>ok</v>
      </c>
      <c r="V712" s="63" t="str">
        <f>INDEX(resources!F:F,MATCH(B712,resources!B:B,0))</f>
        <v>new_resolve</v>
      </c>
      <c r="W712" s="110">
        <f t="shared" si="164"/>
        <v>1</v>
      </c>
      <c r="X712" s="110">
        <f t="shared" si="165"/>
        <v>0</v>
      </c>
      <c r="Y712" s="110" t="str">
        <f t="shared" si="166"/>
        <v>New_Hybrid_energy_PCE50003_CONFIDENTIAL</v>
      </c>
      <c r="Z712" s="110">
        <f>IF(COUNTIFS($Y$2:Y712,Y712)=1,1,0)</f>
        <v>0</v>
      </c>
      <c r="AA712" s="110">
        <f>SUM($Z$2:Z712)*Z712</f>
        <v>0</v>
      </c>
      <c r="AB712" s="110">
        <f>COUNTIFS(resources!B:B,B712)</f>
        <v>1</v>
      </c>
      <c r="AC712" s="110">
        <f t="shared" si="167"/>
        <v>1</v>
      </c>
      <c r="AD712" s="110">
        <f t="shared" si="168"/>
        <v>1</v>
      </c>
      <c r="AE712" s="110">
        <f t="shared" si="169"/>
        <v>0</v>
      </c>
      <c r="AF712" s="110">
        <f t="shared" si="170"/>
        <v>1</v>
      </c>
      <c r="AG712" s="110">
        <f t="shared" si="171"/>
        <v>0</v>
      </c>
      <c r="AH712" s="110">
        <f t="shared" si="172"/>
        <v>0</v>
      </c>
      <c r="AI712" s="110">
        <f t="shared" si="173"/>
        <v>1</v>
      </c>
      <c r="AJ712" s="100">
        <f>ROW()</f>
        <v>712</v>
      </c>
      <c r="AK712" s="100" t="e">
        <f>INDEX('BadRows RECART'!$C$2:$C$1207,MATCH(monthly_gwh_mw!AJ712,'BadRows RECART'!$D$2:$D$1207,0))</f>
        <v>#N/A</v>
      </c>
    </row>
    <row r="713" spans="1:37" ht="20">
      <c r="A713" s="106" t="s">
        <v>3907</v>
      </c>
      <c r="B713" s="106" t="s">
        <v>1239</v>
      </c>
      <c r="C713" s="106" t="s">
        <v>6304</v>
      </c>
      <c r="D713" s="168">
        <v>2028</v>
      </c>
      <c r="E713" s="168">
        <v>9</v>
      </c>
      <c r="F713" s="199">
        <v>52.773399999999974</v>
      </c>
      <c r="G713" s="212" t="s">
        <v>6314</v>
      </c>
      <c r="H713" s="212" t="s">
        <v>6314</v>
      </c>
      <c r="I713" s="106" t="s">
        <v>594</v>
      </c>
      <c r="J713" s="88">
        <v>4</v>
      </c>
      <c r="K713" s="83" t="s">
        <v>6314</v>
      </c>
      <c r="L713" s="83" t="s">
        <v>6314</v>
      </c>
      <c r="M713" s="45" t="str">
        <f>IF(
ISNA(INDEX(resources!E:E,MATCH(B713,resources!B:B,0))),"fillme",
INDEX(resources!E:E,MATCH(B713,resources!B:B,0)))</f>
        <v>CAISO_Hybrid</v>
      </c>
      <c r="N713" s="45">
        <f>IF(
ISNA(INDEX(resources!J:J,MATCH(B713,resources!B:B,0))),"fillme",
INDEX(resources!J:J,MATCH(B713,resources!B:B,0)))</f>
        <v>0</v>
      </c>
      <c r="O713" s="83" t="str">
        <f>IFERROR(INDEX(resources!K:K,MATCH(B713,resources!B:B,0)),"fillme")</f>
        <v>unknown</v>
      </c>
      <c r="P713" s="89" t="str">
        <f t="shared" si="161"/>
        <v>unknown_2028_9</v>
      </c>
      <c r="Q713" s="87">
        <f>INDEX(elcc!G:G,MATCH(P713,elcc!D:D,0))</f>
        <v>0</v>
      </c>
      <c r="R713" s="89">
        <f t="shared" si="162"/>
        <v>1</v>
      </c>
      <c r="S713" s="89" t="s">
        <v>6314</v>
      </c>
      <c r="T713" s="89" t="s">
        <v>6314</v>
      </c>
      <c r="U713" s="90" t="str">
        <f t="shared" si="163"/>
        <v>ok</v>
      </c>
      <c r="V713" s="63" t="str">
        <f>INDEX(resources!F:F,MATCH(B713,resources!B:B,0))</f>
        <v>new_resolve</v>
      </c>
      <c r="W713" s="110">
        <f t="shared" si="164"/>
        <v>1</v>
      </c>
      <c r="X713" s="110">
        <f t="shared" si="165"/>
        <v>0</v>
      </c>
      <c r="Y713" s="110" t="str">
        <f t="shared" si="166"/>
        <v>New_Hybrid_energy_PCE50003_CONFIDENTIAL</v>
      </c>
      <c r="Z713" s="110">
        <f>IF(COUNTIFS($Y$2:Y713,Y713)=1,1,0)</f>
        <v>0</v>
      </c>
      <c r="AA713" s="110">
        <f>SUM($Z$2:Z713)*Z713</f>
        <v>0</v>
      </c>
      <c r="AB713" s="110">
        <f>COUNTIFS(resources!B:B,B713)</f>
        <v>1</v>
      </c>
      <c r="AC713" s="110">
        <f t="shared" si="167"/>
        <v>1</v>
      </c>
      <c r="AD713" s="110">
        <f t="shared" si="168"/>
        <v>1</v>
      </c>
      <c r="AE713" s="110">
        <f t="shared" si="169"/>
        <v>0</v>
      </c>
      <c r="AF713" s="110">
        <f t="shared" si="170"/>
        <v>1</v>
      </c>
      <c r="AG713" s="110">
        <f t="shared" si="171"/>
        <v>0</v>
      </c>
      <c r="AH713" s="110">
        <f t="shared" si="172"/>
        <v>0</v>
      </c>
      <c r="AI713" s="110">
        <f t="shared" si="173"/>
        <v>1</v>
      </c>
      <c r="AJ713" s="100">
        <f>ROW()</f>
        <v>713</v>
      </c>
      <c r="AK713" s="100" t="e">
        <f>INDEX('BadRows RECART'!$C$2:$C$1207,MATCH(monthly_gwh_mw!AJ713,'BadRows RECART'!$D$2:$D$1207,0))</f>
        <v>#N/A</v>
      </c>
    </row>
    <row r="714" spans="1:37" ht="20">
      <c r="A714" s="106" t="s">
        <v>3907</v>
      </c>
      <c r="B714" s="106" t="s">
        <v>1239</v>
      </c>
      <c r="C714" s="106" t="s">
        <v>6304</v>
      </c>
      <c r="D714" s="168">
        <v>2028</v>
      </c>
      <c r="E714" s="168">
        <v>10</v>
      </c>
      <c r="F714" s="199">
        <v>41.68960000000002</v>
      </c>
      <c r="G714" s="212" t="s">
        <v>6314</v>
      </c>
      <c r="H714" s="212" t="s">
        <v>6314</v>
      </c>
      <c r="I714" s="106" t="s">
        <v>594</v>
      </c>
      <c r="J714" s="88">
        <v>4</v>
      </c>
      <c r="K714" s="83" t="s">
        <v>6314</v>
      </c>
      <c r="L714" s="83" t="s">
        <v>6314</v>
      </c>
      <c r="M714" s="45" t="str">
        <f>IF(
ISNA(INDEX(resources!E:E,MATCH(B714,resources!B:B,0))),"fillme",
INDEX(resources!E:E,MATCH(B714,resources!B:B,0)))</f>
        <v>CAISO_Hybrid</v>
      </c>
      <c r="N714" s="45">
        <f>IF(
ISNA(INDEX(resources!J:J,MATCH(B714,resources!B:B,0))),"fillme",
INDEX(resources!J:J,MATCH(B714,resources!B:B,0)))</f>
        <v>0</v>
      </c>
      <c r="O714" s="83" t="str">
        <f>IFERROR(INDEX(resources!K:K,MATCH(B714,resources!B:B,0)),"fillme")</f>
        <v>unknown</v>
      </c>
      <c r="P714" s="89" t="str">
        <f t="shared" si="161"/>
        <v>unknown_2028_10</v>
      </c>
      <c r="Q714" s="87">
        <f>INDEX(elcc!G:G,MATCH(P714,elcc!D:D,0))</f>
        <v>0</v>
      </c>
      <c r="R714" s="89">
        <f t="shared" si="162"/>
        <v>1</v>
      </c>
      <c r="S714" s="89" t="s">
        <v>6314</v>
      </c>
      <c r="T714" s="89" t="s">
        <v>6314</v>
      </c>
      <c r="U714" s="90" t="str">
        <f t="shared" si="163"/>
        <v>ok</v>
      </c>
      <c r="V714" s="63" t="str">
        <f>INDEX(resources!F:F,MATCH(B714,resources!B:B,0))</f>
        <v>new_resolve</v>
      </c>
      <c r="W714" s="110">
        <f t="shared" si="164"/>
        <v>1</v>
      </c>
      <c r="X714" s="110">
        <f t="shared" si="165"/>
        <v>0</v>
      </c>
      <c r="Y714" s="110" t="str">
        <f t="shared" si="166"/>
        <v>New_Hybrid_energy_PCE50003_CONFIDENTIAL</v>
      </c>
      <c r="Z714" s="110">
        <f>IF(COUNTIFS($Y$2:Y714,Y714)=1,1,0)</f>
        <v>0</v>
      </c>
      <c r="AA714" s="110">
        <f>SUM($Z$2:Z714)*Z714</f>
        <v>0</v>
      </c>
      <c r="AB714" s="110">
        <f>COUNTIFS(resources!B:B,B714)</f>
        <v>1</v>
      </c>
      <c r="AC714" s="110">
        <f t="shared" si="167"/>
        <v>1</v>
      </c>
      <c r="AD714" s="110">
        <f t="shared" si="168"/>
        <v>1</v>
      </c>
      <c r="AE714" s="110">
        <f t="shared" si="169"/>
        <v>0</v>
      </c>
      <c r="AF714" s="110">
        <f t="shared" si="170"/>
        <v>1</v>
      </c>
      <c r="AG714" s="110">
        <f t="shared" si="171"/>
        <v>0</v>
      </c>
      <c r="AH714" s="110">
        <f t="shared" si="172"/>
        <v>0</v>
      </c>
      <c r="AI714" s="110">
        <f t="shared" si="173"/>
        <v>1</v>
      </c>
      <c r="AJ714" s="100">
        <f>ROW()</f>
        <v>714</v>
      </c>
      <c r="AK714" s="100" t="e">
        <f>INDEX('BadRows RECART'!$C$2:$C$1207,MATCH(monthly_gwh_mw!AJ714,'BadRows RECART'!$D$2:$D$1207,0))</f>
        <v>#N/A</v>
      </c>
    </row>
    <row r="715" spans="1:37" ht="20">
      <c r="A715" s="106" t="s">
        <v>3907</v>
      </c>
      <c r="B715" s="106" t="s">
        <v>1239</v>
      </c>
      <c r="C715" s="106" t="s">
        <v>6304</v>
      </c>
      <c r="D715" s="168">
        <v>2028</v>
      </c>
      <c r="E715" s="168">
        <v>11</v>
      </c>
      <c r="F715" s="199">
        <v>27.607400000000005</v>
      </c>
      <c r="G715" s="212" t="s">
        <v>6314</v>
      </c>
      <c r="H715" s="212" t="s">
        <v>6314</v>
      </c>
      <c r="I715" s="106" t="s">
        <v>594</v>
      </c>
      <c r="J715" s="88">
        <v>4</v>
      </c>
      <c r="K715" s="83" t="s">
        <v>6314</v>
      </c>
      <c r="L715" s="83" t="s">
        <v>6314</v>
      </c>
      <c r="M715" s="45" t="str">
        <f>IF(
ISNA(INDEX(resources!E:E,MATCH(B715,resources!B:B,0))),"fillme",
INDEX(resources!E:E,MATCH(B715,resources!B:B,0)))</f>
        <v>CAISO_Hybrid</v>
      </c>
      <c r="N715" s="45">
        <f>IF(
ISNA(INDEX(resources!J:J,MATCH(B715,resources!B:B,0))),"fillme",
INDEX(resources!J:J,MATCH(B715,resources!B:B,0)))</f>
        <v>0</v>
      </c>
      <c r="O715" s="83" t="str">
        <f>IFERROR(INDEX(resources!K:K,MATCH(B715,resources!B:B,0)),"fillme")</f>
        <v>unknown</v>
      </c>
      <c r="P715" s="89" t="str">
        <f t="shared" si="161"/>
        <v>unknown_2028_11</v>
      </c>
      <c r="Q715" s="87">
        <f>INDEX(elcc!G:G,MATCH(P715,elcc!D:D,0))</f>
        <v>0</v>
      </c>
      <c r="R715" s="89">
        <f t="shared" si="162"/>
        <v>1</v>
      </c>
      <c r="S715" s="89" t="s">
        <v>6314</v>
      </c>
      <c r="T715" s="89" t="s">
        <v>6314</v>
      </c>
      <c r="U715" s="90" t="str">
        <f t="shared" si="163"/>
        <v>ok</v>
      </c>
      <c r="V715" s="63" t="str">
        <f>INDEX(resources!F:F,MATCH(B715,resources!B:B,0))</f>
        <v>new_resolve</v>
      </c>
      <c r="W715" s="110">
        <f t="shared" si="164"/>
        <v>1</v>
      </c>
      <c r="X715" s="110">
        <f t="shared" si="165"/>
        <v>0</v>
      </c>
      <c r="Y715" s="110" t="str">
        <f t="shared" si="166"/>
        <v>New_Hybrid_energy_PCE50003_CONFIDENTIAL</v>
      </c>
      <c r="Z715" s="110">
        <f>IF(COUNTIFS($Y$2:Y715,Y715)=1,1,0)</f>
        <v>0</v>
      </c>
      <c r="AA715" s="110">
        <f>SUM($Z$2:Z715)*Z715</f>
        <v>0</v>
      </c>
      <c r="AB715" s="110">
        <f>COUNTIFS(resources!B:B,B715)</f>
        <v>1</v>
      </c>
      <c r="AC715" s="110">
        <f t="shared" si="167"/>
        <v>1</v>
      </c>
      <c r="AD715" s="110">
        <f t="shared" si="168"/>
        <v>1</v>
      </c>
      <c r="AE715" s="110">
        <f t="shared" si="169"/>
        <v>0</v>
      </c>
      <c r="AF715" s="110">
        <f t="shared" si="170"/>
        <v>1</v>
      </c>
      <c r="AG715" s="110">
        <f t="shared" si="171"/>
        <v>0</v>
      </c>
      <c r="AH715" s="110">
        <f t="shared" si="172"/>
        <v>0</v>
      </c>
      <c r="AI715" s="110">
        <f t="shared" si="173"/>
        <v>1</v>
      </c>
      <c r="AJ715" s="100">
        <f>ROW()</f>
        <v>715</v>
      </c>
      <c r="AK715" s="100" t="e">
        <f>INDEX('BadRows RECART'!$C$2:$C$1207,MATCH(monthly_gwh_mw!AJ715,'BadRows RECART'!$D$2:$D$1207,0))</f>
        <v>#N/A</v>
      </c>
    </row>
    <row r="716" spans="1:37" ht="20">
      <c r="A716" s="106" t="s">
        <v>3907</v>
      </c>
      <c r="B716" s="106" t="s">
        <v>1239</v>
      </c>
      <c r="C716" s="106" t="s">
        <v>6304</v>
      </c>
      <c r="D716" s="168">
        <v>2028</v>
      </c>
      <c r="E716" s="168">
        <v>12</v>
      </c>
      <c r="F716" s="199">
        <v>21.143999999999991</v>
      </c>
      <c r="G716" s="212" t="s">
        <v>6314</v>
      </c>
      <c r="H716" s="212" t="s">
        <v>6314</v>
      </c>
      <c r="I716" s="106" t="s">
        <v>594</v>
      </c>
      <c r="J716" s="88">
        <v>4</v>
      </c>
      <c r="K716" s="83" t="s">
        <v>6314</v>
      </c>
      <c r="L716" s="83" t="s">
        <v>6314</v>
      </c>
      <c r="M716" s="45" t="str">
        <f>IF(
ISNA(INDEX(resources!E:E,MATCH(B716,resources!B:B,0))),"fillme",
INDEX(resources!E:E,MATCH(B716,resources!B:B,0)))</f>
        <v>CAISO_Hybrid</v>
      </c>
      <c r="N716" s="45">
        <f>IF(
ISNA(INDEX(resources!J:J,MATCH(B716,resources!B:B,0))),"fillme",
INDEX(resources!J:J,MATCH(B716,resources!B:B,0)))</f>
        <v>0</v>
      </c>
      <c r="O716" s="83" t="str">
        <f>IFERROR(INDEX(resources!K:K,MATCH(B716,resources!B:B,0)),"fillme")</f>
        <v>unknown</v>
      </c>
      <c r="P716" s="89" t="str">
        <f t="shared" si="161"/>
        <v>unknown_2028_12</v>
      </c>
      <c r="Q716" s="87">
        <f>INDEX(elcc!G:G,MATCH(P716,elcc!D:D,0))</f>
        <v>0</v>
      </c>
      <c r="R716" s="89">
        <f t="shared" si="162"/>
        <v>1</v>
      </c>
      <c r="S716" s="89" t="s">
        <v>6314</v>
      </c>
      <c r="T716" s="89" t="s">
        <v>6314</v>
      </c>
      <c r="U716" s="90" t="str">
        <f t="shared" si="163"/>
        <v>ok</v>
      </c>
      <c r="V716" s="63" t="str">
        <f>INDEX(resources!F:F,MATCH(B716,resources!B:B,0))</f>
        <v>new_resolve</v>
      </c>
      <c r="W716" s="110">
        <f t="shared" si="164"/>
        <v>1</v>
      </c>
      <c r="X716" s="110">
        <f t="shared" si="165"/>
        <v>0</v>
      </c>
      <c r="Y716" s="110" t="str">
        <f t="shared" si="166"/>
        <v>New_Hybrid_energy_PCE50003_CONFIDENTIAL</v>
      </c>
      <c r="Z716" s="110">
        <f>IF(COUNTIFS($Y$2:Y716,Y716)=1,1,0)</f>
        <v>0</v>
      </c>
      <c r="AA716" s="110">
        <f>SUM($Z$2:Z716)*Z716</f>
        <v>0</v>
      </c>
      <c r="AB716" s="110">
        <f>COUNTIFS(resources!B:B,B716)</f>
        <v>1</v>
      </c>
      <c r="AC716" s="110">
        <f t="shared" si="167"/>
        <v>1</v>
      </c>
      <c r="AD716" s="110">
        <f t="shared" si="168"/>
        <v>1</v>
      </c>
      <c r="AE716" s="110">
        <f t="shared" si="169"/>
        <v>0</v>
      </c>
      <c r="AF716" s="110">
        <f t="shared" si="170"/>
        <v>1</v>
      </c>
      <c r="AG716" s="110">
        <f t="shared" si="171"/>
        <v>0</v>
      </c>
      <c r="AH716" s="110">
        <f t="shared" si="172"/>
        <v>0</v>
      </c>
      <c r="AI716" s="110">
        <f t="shared" si="173"/>
        <v>1</v>
      </c>
      <c r="AJ716" s="100">
        <f>ROW()</f>
        <v>716</v>
      </c>
      <c r="AK716" s="100" t="e">
        <f>INDEX('BadRows RECART'!$C$2:$C$1207,MATCH(monthly_gwh_mw!AJ716,'BadRows RECART'!$D$2:$D$1207,0))</f>
        <v>#N/A</v>
      </c>
    </row>
    <row r="717" spans="1:37" ht="20">
      <c r="A717" s="106" t="s">
        <v>3907</v>
      </c>
      <c r="B717" s="106" t="s">
        <v>1239</v>
      </c>
      <c r="C717" s="106" t="s">
        <v>6304</v>
      </c>
      <c r="D717" s="168">
        <v>2029</v>
      </c>
      <c r="E717" s="168">
        <v>1</v>
      </c>
      <c r="F717" s="199">
        <v>20.538399999999999</v>
      </c>
      <c r="G717" s="212" t="s">
        <v>6314</v>
      </c>
      <c r="H717" s="212" t="s">
        <v>6314</v>
      </c>
      <c r="I717" s="106" t="s">
        <v>594</v>
      </c>
      <c r="J717" s="88">
        <v>4</v>
      </c>
      <c r="K717" s="83" t="s">
        <v>6314</v>
      </c>
      <c r="L717" s="83" t="s">
        <v>6314</v>
      </c>
      <c r="M717" s="45" t="str">
        <f>IF(
ISNA(INDEX(resources!E:E,MATCH(B717,resources!B:B,0))),"fillme",
INDEX(resources!E:E,MATCH(B717,resources!B:B,0)))</f>
        <v>CAISO_Hybrid</v>
      </c>
      <c r="N717" s="45">
        <f>IF(
ISNA(INDEX(resources!J:J,MATCH(B717,resources!B:B,0))),"fillme",
INDEX(resources!J:J,MATCH(B717,resources!B:B,0)))</f>
        <v>0</v>
      </c>
      <c r="O717" s="83" t="str">
        <f>IFERROR(INDEX(resources!K:K,MATCH(B717,resources!B:B,0)),"fillme")</f>
        <v>unknown</v>
      </c>
      <c r="P717" s="89" t="str">
        <f t="shared" si="161"/>
        <v>unknown_2029_1</v>
      </c>
      <c r="Q717" s="87">
        <f>INDEX(elcc!G:G,MATCH(P717,elcc!D:D,0))</f>
        <v>0</v>
      </c>
      <c r="R717" s="89">
        <f t="shared" si="162"/>
        <v>1</v>
      </c>
      <c r="S717" s="89" t="s">
        <v>6314</v>
      </c>
      <c r="T717" s="89" t="s">
        <v>6314</v>
      </c>
      <c r="U717" s="90" t="str">
        <f t="shared" si="163"/>
        <v>ok</v>
      </c>
      <c r="V717" s="63" t="str">
        <f>INDEX(resources!F:F,MATCH(B717,resources!B:B,0))</f>
        <v>new_resolve</v>
      </c>
      <c r="W717" s="110">
        <f t="shared" si="164"/>
        <v>1</v>
      </c>
      <c r="X717" s="110">
        <f t="shared" si="165"/>
        <v>0</v>
      </c>
      <c r="Y717" s="110" t="str">
        <f t="shared" si="166"/>
        <v>New_Hybrid_energy_PCE50003_CONFIDENTIAL</v>
      </c>
      <c r="Z717" s="110">
        <f>IF(COUNTIFS($Y$2:Y717,Y717)=1,1,0)</f>
        <v>0</v>
      </c>
      <c r="AA717" s="110">
        <f>SUM($Z$2:Z717)*Z717</f>
        <v>0</v>
      </c>
      <c r="AB717" s="110">
        <f>COUNTIFS(resources!B:B,B717)</f>
        <v>1</v>
      </c>
      <c r="AC717" s="110">
        <f t="shared" si="167"/>
        <v>1</v>
      </c>
      <c r="AD717" s="110">
        <f t="shared" si="168"/>
        <v>1</v>
      </c>
      <c r="AE717" s="110">
        <f t="shared" si="169"/>
        <v>0</v>
      </c>
      <c r="AF717" s="110">
        <f t="shared" si="170"/>
        <v>1</v>
      </c>
      <c r="AG717" s="110">
        <f t="shared" si="171"/>
        <v>0</v>
      </c>
      <c r="AH717" s="110">
        <f t="shared" si="172"/>
        <v>0</v>
      </c>
      <c r="AI717" s="110">
        <f t="shared" si="173"/>
        <v>1</v>
      </c>
      <c r="AJ717" s="100">
        <f>ROW()</f>
        <v>717</v>
      </c>
      <c r="AK717" s="100" t="e">
        <f>INDEX('BadRows RECART'!$C$2:$C$1207,MATCH(monthly_gwh_mw!AJ717,'BadRows RECART'!$D$2:$D$1207,0))</f>
        <v>#N/A</v>
      </c>
    </row>
    <row r="718" spans="1:37" ht="20">
      <c r="A718" s="106" t="s">
        <v>3907</v>
      </c>
      <c r="B718" s="106" t="s">
        <v>1239</v>
      </c>
      <c r="C718" s="106" t="s">
        <v>6304</v>
      </c>
      <c r="D718" s="168">
        <v>2029</v>
      </c>
      <c r="E718" s="168">
        <v>2</v>
      </c>
      <c r="F718" s="199">
        <v>26.100399999999986</v>
      </c>
      <c r="G718" s="212" t="s">
        <v>6314</v>
      </c>
      <c r="H718" s="212" t="s">
        <v>6314</v>
      </c>
      <c r="I718" s="106" t="s">
        <v>594</v>
      </c>
      <c r="J718" s="88">
        <v>4</v>
      </c>
      <c r="K718" s="83" t="s">
        <v>6314</v>
      </c>
      <c r="L718" s="83" t="s">
        <v>6314</v>
      </c>
      <c r="M718" s="45" t="str">
        <f>IF(
ISNA(INDEX(resources!E:E,MATCH(B718,resources!B:B,0))),"fillme",
INDEX(resources!E:E,MATCH(B718,resources!B:B,0)))</f>
        <v>CAISO_Hybrid</v>
      </c>
      <c r="N718" s="45">
        <f>IF(
ISNA(INDEX(resources!J:J,MATCH(B718,resources!B:B,0))),"fillme",
INDEX(resources!J:J,MATCH(B718,resources!B:B,0)))</f>
        <v>0</v>
      </c>
      <c r="O718" s="83" t="str">
        <f>IFERROR(INDEX(resources!K:K,MATCH(B718,resources!B:B,0)),"fillme")</f>
        <v>unknown</v>
      </c>
      <c r="P718" s="89" t="str">
        <f t="shared" si="161"/>
        <v>unknown_2029_2</v>
      </c>
      <c r="Q718" s="87">
        <f>INDEX(elcc!G:G,MATCH(P718,elcc!D:D,0))</f>
        <v>0</v>
      </c>
      <c r="R718" s="89">
        <f t="shared" si="162"/>
        <v>1</v>
      </c>
      <c r="S718" s="89" t="s">
        <v>6314</v>
      </c>
      <c r="T718" s="89" t="s">
        <v>6314</v>
      </c>
      <c r="U718" s="90" t="str">
        <f t="shared" si="163"/>
        <v>ok</v>
      </c>
      <c r="V718" s="63" t="str">
        <f>INDEX(resources!F:F,MATCH(B718,resources!B:B,0))</f>
        <v>new_resolve</v>
      </c>
      <c r="W718" s="110">
        <f t="shared" si="164"/>
        <v>1</v>
      </c>
      <c r="X718" s="110">
        <f t="shared" si="165"/>
        <v>0</v>
      </c>
      <c r="Y718" s="110" t="str">
        <f t="shared" si="166"/>
        <v>New_Hybrid_energy_PCE50003_CONFIDENTIAL</v>
      </c>
      <c r="Z718" s="110">
        <f>IF(COUNTIFS($Y$2:Y718,Y718)=1,1,0)</f>
        <v>0</v>
      </c>
      <c r="AA718" s="110">
        <f>SUM($Z$2:Z718)*Z718</f>
        <v>0</v>
      </c>
      <c r="AB718" s="110">
        <f>COUNTIFS(resources!B:B,B718)</f>
        <v>1</v>
      </c>
      <c r="AC718" s="110">
        <f t="shared" si="167"/>
        <v>1</v>
      </c>
      <c r="AD718" s="110">
        <f t="shared" si="168"/>
        <v>1</v>
      </c>
      <c r="AE718" s="110">
        <f t="shared" si="169"/>
        <v>0</v>
      </c>
      <c r="AF718" s="110">
        <f t="shared" si="170"/>
        <v>1</v>
      </c>
      <c r="AG718" s="110">
        <f t="shared" si="171"/>
        <v>0</v>
      </c>
      <c r="AH718" s="110">
        <f t="shared" si="172"/>
        <v>0</v>
      </c>
      <c r="AI718" s="110">
        <f t="shared" si="173"/>
        <v>1</v>
      </c>
      <c r="AJ718" s="100">
        <f>ROW()</f>
        <v>718</v>
      </c>
      <c r="AK718" s="100" t="e">
        <f>INDEX('BadRows RECART'!$C$2:$C$1207,MATCH(monthly_gwh_mw!AJ718,'BadRows RECART'!$D$2:$D$1207,0))</f>
        <v>#N/A</v>
      </c>
    </row>
    <row r="719" spans="1:37" ht="20">
      <c r="A719" s="106" t="s">
        <v>3907</v>
      </c>
      <c r="B719" s="106" t="s">
        <v>1239</v>
      </c>
      <c r="C719" s="106" t="s">
        <v>6304</v>
      </c>
      <c r="D719" s="168">
        <v>2029</v>
      </c>
      <c r="E719" s="168">
        <v>3</v>
      </c>
      <c r="F719" s="199">
        <v>44.235199999999985</v>
      </c>
      <c r="G719" s="212" t="s">
        <v>6314</v>
      </c>
      <c r="H719" s="212" t="s">
        <v>6314</v>
      </c>
      <c r="I719" s="106" t="s">
        <v>594</v>
      </c>
      <c r="J719" s="88">
        <v>4</v>
      </c>
      <c r="K719" s="83" t="s">
        <v>6314</v>
      </c>
      <c r="L719" s="83" t="s">
        <v>6314</v>
      </c>
      <c r="M719" s="45" t="str">
        <f>IF(
ISNA(INDEX(resources!E:E,MATCH(B719,resources!B:B,0))),"fillme",
INDEX(resources!E:E,MATCH(B719,resources!B:B,0)))</f>
        <v>CAISO_Hybrid</v>
      </c>
      <c r="N719" s="45">
        <f>IF(
ISNA(INDEX(resources!J:J,MATCH(B719,resources!B:B,0))),"fillme",
INDEX(resources!J:J,MATCH(B719,resources!B:B,0)))</f>
        <v>0</v>
      </c>
      <c r="O719" s="83" t="str">
        <f>IFERROR(INDEX(resources!K:K,MATCH(B719,resources!B:B,0)),"fillme")</f>
        <v>unknown</v>
      </c>
      <c r="P719" s="89" t="str">
        <f t="shared" si="161"/>
        <v>unknown_2029_3</v>
      </c>
      <c r="Q719" s="87">
        <f>INDEX(elcc!G:G,MATCH(P719,elcc!D:D,0))</f>
        <v>0</v>
      </c>
      <c r="R719" s="89">
        <f t="shared" si="162"/>
        <v>1</v>
      </c>
      <c r="S719" s="89" t="s">
        <v>6314</v>
      </c>
      <c r="T719" s="89" t="s">
        <v>6314</v>
      </c>
      <c r="U719" s="90" t="str">
        <f t="shared" si="163"/>
        <v>ok</v>
      </c>
      <c r="V719" s="63" t="str">
        <f>INDEX(resources!F:F,MATCH(B719,resources!B:B,0))</f>
        <v>new_resolve</v>
      </c>
      <c r="W719" s="110">
        <f t="shared" si="164"/>
        <v>1</v>
      </c>
      <c r="X719" s="110">
        <f t="shared" si="165"/>
        <v>0</v>
      </c>
      <c r="Y719" s="110" t="str">
        <f t="shared" si="166"/>
        <v>New_Hybrid_energy_PCE50003_CONFIDENTIAL</v>
      </c>
      <c r="Z719" s="110">
        <f>IF(COUNTIFS($Y$2:Y719,Y719)=1,1,0)</f>
        <v>0</v>
      </c>
      <c r="AA719" s="110">
        <f>SUM($Z$2:Z719)*Z719</f>
        <v>0</v>
      </c>
      <c r="AB719" s="110">
        <f>COUNTIFS(resources!B:B,B719)</f>
        <v>1</v>
      </c>
      <c r="AC719" s="110">
        <f t="shared" si="167"/>
        <v>1</v>
      </c>
      <c r="AD719" s="110">
        <f t="shared" si="168"/>
        <v>1</v>
      </c>
      <c r="AE719" s="110">
        <f t="shared" si="169"/>
        <v>0</v>
      </c>
      <c r="AF719" s="110">
        <f t="shared" si="170"/>
        <v>1</v>
      </c>
      <c r="AG719" s="110">
        <f t="shared" si="171"/>
        <v>0</v>
      </c>
      <c r="AH719" s="110">
        <f t="shared" si="172"/>
        <v>0</v>
      </c>
      <c r="AI719" s="110">
        <f t="shared" si="173"/>
        <v>1</v>
      </c>
      <c r="AJ719" s="100">
        <f>ROW()</f>
        <v>719</v>
      </c>
      <c r="AK719" s="100" t="e">
        <f>INDEX('BadRows RECART'!$C$2:$C$1207,MATCH(monthly_gwh_mw!AJ719,'BadRows RECART'!$D$2:$D$1207,0))</f>
        <v>#N/A</v>
      </c>
    </row>
    <row r="720" spans="1:37" ht="20">
      <c r="A720" s="106" t="s">
        <v>3907</v>
      </c>
      <c r="B720" s="106" t="s">
        <v>1239</v>
      </c>
      <c r="C720" s="106" t="s">
        <v>6304</v>
      </c>
      <c r="D720" s="168">
        <v>2029</v>
      </c>
      <c r="E720" s="168">
        <v>4</v>
      </c>
      <c r="F720" s="199">
        <v>50.999599999999937</v>
      </c>
      <c r="G720" s="212" t="s">
        <v>6314</v>
      </c>
      <c r="H720" s="212" t="s">
        <v>6314</v>
      </c>
      <c r="I720" s="106" t="s">
        <v>594</v>
      </c>
      <c r="J720" s="88">
        <v>4</v>
      </c>
      <c r="K720" s="83" t="s">
        <v>6314</v>
      </c>
      <c r="L720" s="83" t="s">
        <v>6314</v>
      </c>
      <c r="M720" s="45" t="str">
        <f>IF(
ISNA(INDEX(resources!E:E,MATCH(B720,resources!B:B,0))),"fillme",
INDEX(resources!E:E,MATCH(B720,resources!B:B,0)))</f>
        <v>CAISO_Hybrid</v>
      </c>
      <c r="N720" s="45">
        <f>IF(
ISNA(INDEX(resources!J:J,MATCH(B720,resources!B:B,0))),"fillme",
INDEX(resources!J:J,MATCH(B720,resources!B:B,0)))</f>
        <v>0</v>
      </c>
      <c r="O720" s="83" t="str">
        <f>IFERROR(INDEX(resources!K:K,MATCH(B720,resources!B:B,0)),"fillme")</f>
        <v>unknown</v>
      </c>
      <c r="P720" s="89" t="str">
        <f t="shared" si="161"/>
        <v>unknown_2029_4</v>
      </c>
      <c r="Q720" s="87">
        <f>INDEX(elcc!G:G,MATCH(P720,elcc!D:D,0))</f>
        <v>0</v>
      </c>
      <c r="R720" s="89">
        <f t="shared" si="162"/>
        <v>1</v>
      </c>
      <c r="S720" s="89" t="s">
        <v>6314</v>
      </c>
      <c r="T720" s="89" t="s">
        <v>6314</v>
      </c>
      <c r="U720" s="90" t="str">
        <f t="shared" si="163"/>
        <v>ok</v>
      </c>
      <c r="V720" s="63" t="str">
        <f>INDEX(resources!F:F,MATCH(B720,resources!B:B,0))</f>
        <v>new_resolve</v>
      </c>
      <c r="W720" s="110">
        <f t="shared" si="164"/>
        <v>1</v>
      </c>
      <c r="X720" s="110">
        <f t="shared" si="165"/>
        <v>0</v>
      </c>
      <c r="Y720" s="110" t="str">
        <f t="shared" si="166"/>
        <v>New_Hybrid_energy_PCE50003_CONFIDENTIAL</v>
      </c>
      <c r="Z720" s="110">
        <f>IF(COUNTIFS($Y$2:Y720,Y720)=1,1,0)</f>
        <v>0</v>
      </c>
      <c r="AA720" s="110">
        <f>SUM($Z$2:Z720)*Z720</f>
        <v>0</v>
      </c>
      <c r="AB720" s="110">
        <f>COUNTIFS(resources!B:B,B720)</f>
        <v>1</v>
      </c>
      <c r="AC720" s="110">
        <f t="shared" si="167"/>
        <v>1</v>
      </c>
      <c r="AD720" s="110">
        <f t="shared" si="168"/>
        <v>1</v>
      </c>
      <c r="AE720" s="110">
        <f t="shared" si="169"/>
        <v>0</v>
      </c>
      <c r="AF720" s="110">
        <f t="shared" si="170"/>
        <v>1</v>
      </c>
      <c r="AG720" s="110">
        <f t="shared" si="171"/>
        <v>0</v>
      </c>
      <c r="AH720" s="110">
        <f t="shared" si="172"/>
        <v>0</v>
      </c>
      <c r="AI720" s="110">
        <f t="shared" si="173"/>
        <v>1</v>
      </c>
      <c r="AJ720" s="100">
        <f>ROW()</f>
        <v>720</v>
      </c>
      <c r="AK720" s="100" t="e">
        <f>INDEX('BadRows RECART'!$C$2:$C$1207,MATCH(monthly_gwh_mw!AJ720,'BadRows RECART'!$D$2:$D$1207,0))</f>
        <v>#N/A</v>
      </c>
    </row>
    <row r="721" spans="1:37" ht="20">
      <c r="A721" s="106" t="s">
        <v>3907</v>
      </c>
      <c r="B721" s="106" t="s">
        <v>1239</v>
      </c>
      <c r="C721" s="106" t="s">
        <v>6304</v>
      </c>
      <c r="D721" s="168">
        <v>2029</v>
      </c>
      <c r="E721" s="168">
        <v>5</v>
      </c>
      <c r="F721" s="199">
        <v>64.749400000000037</v>
      </c>
      <c r="G721" s="212" t="s">
        <v>6314</v>
      </c>
      <c r="H721" s="212" t="s">
        <v>6314</v>
      </c>
      <c r="I721" s="106" t="s">
        <v>594</v>
      </c>
      <c r="J721" s="88">
        <v>4</v>
      </c>
      <c r="K721" s="83" t="s">
        <v>6314</v>
      </c>
      <c r="L721" s="83" t="s">
        <v>6314</v>
      </c>
      <c r="M721" s="45" t="str">
        <f>IF(
ISNA(INDEX(resources!E:E,MATCH(B721,resources!B:B,0))),"fillme",
INDEX(resources!E:E,MATCH(B721,resources!B:B,0)))</f>
        <v>CAISO_Hybrid</v>
      </c>
      <c r="N721" s="45">
        <f>IF(
ISNA(INDEX(resources!J:J,MATCH(B721,resources!B:B,0))),"fillme",
INDEX(resources!J:J,MATCH(B721,resources!B:B,0)))</f>
        <v>0</v>
      </c>
      <c r="O721" s="83" t="str">
        <f>IFERROR(INDEX(resources!K:K,MATCH(B721,resources!B:B,0)),"fillme")</f>
        <v>unknown</v>
      </c>
      <c r="P721" s="89" t="str">
        <f t="shared" si="161"/>
        <v>unknown_2029_5</v>
      </c>
      <c r="Q721" s="87">
        <f>INDEX(elcc!G:G,MATCH(P721,elcc!D:D,0))</f>
        <v>0</v>
      </c>
      <c r="R721" s="89">
        <f t="shared" si="162"/>
        <v>1</v>
      </c>
      <c r="S721" s="89" t="s">
        <v>6314</v>
      </c>
      <c r="T721" s="89" t="s">
        <v>6314</v>
      </c>
      <c r="U721" s="90" t="str">
        <f t="shared" si="163"/>
        <v>ok</v>
      </c>
      <c r="V721" s="63" t="str">
        <f>INDEX(resources!F:F,MATCH(B721,resources!B:B,0))</f>
        <v>new_resolve</v>
      </c>
      <c r="W721" s="110">
        <f t="shared" si="164"/>
        <v>1</v>
      </c>
      <c r="X721" s="110">
        <f t="shared" si="165"/>
        <v>0</v>
      </c>
      <c r="Y721" s="110" t="str">
        <f t="shared" si="166"/>
        <v>New_Hybrid_energy_PCE50003_CONFIDENTIAL</v>
      </c>
      <c r="Z721" s="110">
        <f>IF(COUNTIFS($Y$2:Y721,Y721)=1,1,0)</f>
        <v>0</v>
      </c>
      <c r="AA721" s="110">
        <f>SUM($Z$2:Z721)*Z721</f>
        <v>0</v>
      </c>
      <c r="AB721" s="110">
        <f>COUNTIFS(resources!B:B,B721)</f>
        <v>1</v>
      </c>
      <c r="AC721" s="110">
        <f t="shared" si="167"/>
        <v>1</v>
      </c>
      <c r="AD721" s="110">
        <f t="shared" si="168"/>
        <v>1</v>
      </c>
      <c r="AE721" s="110">
        <f t="shared" si="169"/>
        <v>0</v>
      </c>
      <c r="AF721" s="110">
        <f t="shared" si="170"/>
        <v>1</v>
      </c>
      <c r="AG721" s="110">
        <f t="shared" si="171"/>
        <v>0</v>
      </c>
      <c r="AH721" s="110">
        <f t="shared" si="172"/>
        <v>0</v>
      </c>
      <c r="AI721" s="110">
        <f t="shared" si="173"/>
        <v>1</v>
      </c>
      <c r="AJ721" s="100">
        <f>ROW()</f>
        <v>721</v>
      </c>
      <c r="AK721" s="100" t="e">
        <f>INDEX('BadRows RECART'!$C$2:$C$1207,MATCH(monthly_gwh_mw!AJ721,'BadRows RECART'!$D$2:$D$1207,0))</f>
        <v>#N/A</v>
      </c>
    </row>
    <row r="722" spans="1:37" ht="20">
      <c r="A722" s="106" t="s">
        <v>3907</v>
      </c>
      <c r="B722" s="106" t="s">
        <v>1239</v>
      </c>
      <c r="C722" s="106" t="s">
        <v>6304</v>
      </c>
      <c r="D722" s="168">
        <v>2029</v>
      </c>
      <c r="E722" s="168">
        <v>6</v>
      </c>
      <c r="F722" s="199">
        <v>68.452999999999989</v>
      </c>
      <c r="G722" s="212" t="s">
        <v>6314</v>
      </c>
      <c r="H722" s="212" t="s">
        <v>6314</v>
      </c>
      <c r="I722" s="106" t="s">
        <v>594</v>
      </c>
      <c r="J722" s="88">
        <v>4</v>
      </c>
      <c r="K722" s="83" t="s">
        <v>6314</v>
      </c>
      <c r="L722" s="83" t="s">
        <v>6314</v>
      </c>
      <c r="M722" s="45" t="str">
        <f>IF(
ISNA(INDEX(resources!E:E,MATCH(B722,resources!B:B,0))),"fillme",
INDEX(resources!E:E,MATCH(B722,resources!B:B,0)))</f>
        <v>CAISO_Hybrid</v>
      </c>
      <c r="N722" s="45">
        <f>IF(
ISNA(INDEX(resources!J:J,MATCH(B722,resources!B:B,0))),"fillme",
INDEX(resources!J:J,MATCH(B722,resources!B:B,0)))</f>
        <v>0</v>
      </c>
      <c r="O722" s="83" t="str">
        <f>IFERROR(INDEX(resources!K:K,MATCH(B722,resources!B:B,0)),"fillme")</f>
        <v>unknown</v>
      </c>
      <c r="P722" s="89" t="str">
        <f t="shared" si="161"/>
        <v>unknown_2029_6</v>
      </c>
      <c r="Q722" s="87">
        <f>INDEX(elcc!G:G,MATCH(P722,elcc!D:D,0))</f>
        <v>0</v>
      </c>
      <c r="R722" s="89">
        <f t="shared" si="162"/>
        <v>1</v>
      </c>
      <c r="S722" s="89" t="s">
        <v>6314</v>
      </c>
      <c r="T722" s="89" t="s">
        <v>6314</v>
      </c>
      <c r="U722" s="90" t="str">
        <f t="shared" si="163"/>
        <v>ok</v>
      </c>
      <c r="V722" s="63" t="str">
        <f>INDEX(resources!F:F,MATCH(B722,resources!B:B,0))</f>
        <v>new_resolve</v>
      </c>
      <c r="W722" s="110">
        <f t="shared" si="164"/>
        <v>1</v>
      </c>
      <c r="X722" s="110">
        <f t="shared" si="165"/>
        <v>0</v>
      </c>
      <c r="Y722" s="110" t="str">
        <f t="shared" si="166"/>
        <v>New_Hybrid_energy_PCE50003_CONFIDENTIAL</v>
      </c>
      <c r="Z722" s="110">
        <f>IF(COUNTIFS($Y$2:Y722,Y722)=1,1,0)</f>
        <v>0</v>
      </c>
      <c r="AA722" s="110">
        <f>SUM($Z$2:Z722)*Z722</f>
        <v>0</v>
      </c>
      <c r="AB722" s="110">
        <f>COUNTIFS(resources!B:B,B722)</f>
        <v>1</v>
      </c>
      <c r="AC722" s="110">
        <f t="shared" si="167"/>
        <v>1</v>
      </c>
      <c r="AD722" s="110">
        <f t="shared" si="168"/>
        <v>1</v>
      </c>
      <c r="AE722" s="110">
        <f t="shared" si="169"/>
        <v>0</v>
      </c>
      <c r="AF722" s="110">
        <f t="shared" si="170"/>
        <v>1</v>
      </c>
      <c r="AG722" s="110">
        <f t="shared" si="171"/>
        <v>0</v>
      </c>
      <c r="AH722" s="110">
        <f t="shared" si="172"/>
        <v>0</v>
      </c>
      <c r="AI722" s="110">
        <f t="shared" si="173"/>
        <v>1</v>
      </c>
      <c r="AJ722" s="100">
        <f>ROW()</f>
        <v>722</v>
      </c>
      <c r="AK722" s="100" t="e">
        <f>INDEX('BadRows RECART'!$C$2:$C$1207,MATCH(monthly_gwh_mw!AJ722,'BadRows RECART'!$D$2:$D$1207,0))</f>
        <v>#N/A</v>
      </c>
    </row>
    <row r="723" spans="1:37" ht="20">
      <c r="A723" s="106" t="s">
        <v>3907</v>
      </c>
      <c r="B723" s="106" t="s">
        <v>1239</v>
      </c>
      <c r="C723" s="106" t="s">
        <v>6304</v>
      </c>
      <c r="D723" s="168">
        <v>2029</v>
      </c>
      <c r="E723" s="168">
        <v>7</v>
      </c>
      <c r="F723" s="199">
        <v>69.079999999999984</v>
      </c>
      <c r="G723" s="212" t="s">
        <v>6314</v>
      </c>
      <c r="H723" s="212" t="s">
        <v>6314</v>
      </c>
      <c r="I723" s="106" t="s">
        <v>594</v>
      </c>
      <c r="J723" s="88">
        <v>4</v>
      </c>
      <c r="K723" s="83" t="s">
        <v>6314</v>
      </c>
      <c r="L723" s="83" t="s">
        <v>6314</v>
      </c>
      <c r="M723" s="45" t="str">
        <f>IF(
ISNA(INDEX(resources!E:E,MATCH(B723,resources!B:B,0))),"fillme",
INDEX(resources!E:E,MATCH(B723,resources!B:B,0)))</f>
        <v>CAISO_Hybrid</v>
      </c>
      <c r="N723" s="45">
        <f>IF(
ISNA(INDEX(resources!J:J,MATCH(B723,resources!B:B,0))),"fillme",
INDEX(resources!J:J,MATCH(B723,resources!B:B,0)))</f>
        <v>0</v>
      </c>
      <c r="O723" s="83" t="str">
        <f>IFERROR(INDEX(resources!K:K,MATCH(B723,resources!B:B,0)),"fillme")</f>
        <v>unknown</v>
      </c>
      <c r="P723" s="89" t="str">
        <f t="shared" si="161"/>
        <v>unknown_2029_7</v>
      </c>
      <c r="Q723" s="87">
        <f>INDEX(elcc!G:G,MATCH(P723,elcc!D:D,0))</f>
        <v>0</v>
      </c>
      <c r="R723" s="89">
        <f t="shared" si="162"/>
        <v>1</v>
      </c>
      <c r="S723" s="89" t="s">
        <v>6314</v>
      </c>
      <c r="T723" s="89" t="s">
        <v>6314</v>
      </c>
      <c r="U723" s="90" t="str">
        <f t="shared" si="163"/>
        <v>ok</v>
      </c>
      <c r="V723" s="63" t="str">
        <f>INDEX(resources!F:F,MATCH(B723,resources!B:B,0))</f>
        <v>new_resolve</v>
      </c>
      <c r="W723" s="110">
        <f t="shared" si="164"/>
        <v>1</v>
      </c>
      <c r="X723" s="110">
        <f t="shared" si="165"/>
        <v>0</v>
      </c>
      <c r="Y723" s="110" t="str">
        <f t="shared" si="166"/>
        <v>New_Hybrid_energy_PCE50003_CONFIDENTIAL</v>
      </c>
      <c r="Z723" s="110">
        <f>IF(COUNTIFS($Y$2:Y723,Y723)=1,1,0)</f>
        <v>0</v>
      </c>
      <c r="AA723" s="110">
        <f>SUM($Z$2:Z723)*Z723</f>
        <v>0</v>
      </c>
      <c r="AB723" s="110">
        <f>COUNTIFS(resources!B:B,B723)</f>
        <v>1</v>
      </c>
      <c r="AC723" s="110">
        <f t="shared" si="167"/>
        <v>1</v>
      </c>
      <c r="AD723" s="110">
        <f t="shared" si="168"/>
        <v>1</v>
      </c>
      <c r="AE723" s="110">
        <f t="shared" si="169"/>
        <v>0</v>
      </c>
      <c r="AF723" s="110">
        <f t="shared" si="170"/>
        <v>1</v>
      </c>
      <c r="AG723" s="110">
        <f t="shared" si="171"/>
        <v>0</v>
      </c>
      <c r="AH723" s="110">
        <f t="shared" si="172"/>
        <v>0</v>
      </c>
      <c r="AI723" s="110">
        <f t="shared" si="173"/>
        <v>1</v>
      </c>
      <c r="AJ723" s="100">
        <f>ROW()</f>
        <v>723</v>
      </c>
      <c r="AK723" s="100" t="e">
        <f>INDEX('BadRows RECART'!$C$2:$C$1207,MATCH(monthly_gwh_mw!AJ723,'BadRows RECART'!$D$2:$D$1207,0))</f>
        <v>#N/A</v>
      </c>
    </row>
    <row r="724" spans="1:37" ht="20">
      <c r="A724" s="106" t="s">
        <v>3907</v>
      </c>
      <c r="B724" s="106" t="s">
        <v>1239</v>
      </c>
      <c r="C724" s="106" t="s">
        <v>6304</v>
      </c>
      <c r="D724" s="168">
        <v>2029</v>
      </c>
      <c r="E724" s="168">
        <v>8</v>
      </c>
      <c r="F724" s="199">
        <v>62.710600000000028</v>
      </c>
      <c r="G724" s="212" t="s">
        <v>6314</v>
      </c>
      <c r="H724" s="212" t="s">
        <v>6314</v>
      </c>
      <c r="I724" s="106" t="s">
        <v>594</v>
      </c>
      <c r="J724" s="88">
        <v>4</v>
      </c>
      <c r="K724" s="83" t="s">
        <v>6314</v>
      </c>
      <c r="L724" s="83" t="s">
        <v>6314</v>
      </c>
      <c r="M724" s="45" t="str">
        <f>IF(
ISNA(INDEX(resources!E:E,MATCH(B724,resources!B:B,0))),"fillme",
INDEX(resources!E:E,MATCH(B724,resources!B:B,0)))</f>
        <v>CAISO_Hybrid</v>
      </c>
      <c r="N724" s="45">
        <f>IF(
ISNA(INDEX(resources!J:J,MATCH(B724,resources!B:B,0))),"fillme",
INDEX(resources!J:J,MATCH(B724,resources!B:B,0)))</f>
        <v>0</v>
      </c>
      <c r="O724" s="83" t="str">
        <f>IFERROR(INDEX(resources!K:K,MATCH(B724,resources!B:B,0)),"fillme")</f>
        <v>unknown</v>
      </c>
      <c r="P724" s="89" t="str">
        <f t="shared" si="161"/>
        <v>unknown_2029_8</v>
      </c>
      <c r="Q724" s="87">
        <f>INDEX(elcc!G:G,MATCH(P724,elcc!D:D,0))</f>
        <v>0</v>
      </c>
      <c r="R724" s="89">
        <f t="shared" si="162"/>
        <v>1</v>
      </c>
      <c r="S724" s="89" t="s">
        <v>6314</v>
      </c>
      <c r="T724" s="89" t="s">
        <v>6314</v>
      </c>
      <c r="U724" s="90" t="str">
        <f t="shared" si="163"/>
        <v>ok</v>
      </c>
      <c r="V724" s="63" t="str">
        <f>INDEX(resources!F:F,MATCH(B724,resources!B:B,0))</f>
        <v>new_resolve</v>
      </c>
      <c r="W724" s="110">
        <f t="shared" si="164"/>
        <v>1</v>
      </c>
      <c r="X724" s="110">
        <f t="shared" si="165"/>
        <v>0</v>
      </c>
      <c r="Y724" s="110" t="str">
        <f t="shared" si="166"/>
        <v>New_Hybrid_energy_PCE50003_CONFIDENTIAL</v>
      </c>
      <c r="Z724" s="110">
        <f>IF(COUNTIFS($Y$2:Y724,Y724)=1,1,0)</f>
        <v>0</v>
      </c>
      <c r="AA724" s="110">
        <f>SUM($Z$2:Z724)*Z724</f>
        <v>0</v>
      </c>
      <c r="AB724" s="110">
        <f>COUNTIFS(resources!B:B,B724)</f>
        <v>1</v>
      </c>
      <c r="AC724" s="110">
        <f t="shared" si="167"/>
        <v>1</v>
      </c>
      <c r="AD724" s="110">
        <f t="shared" si="168"/>
        <v>1</v>
      </c>
      <c r="AE724" s="110">
        <f t="shared" si="169"/>
        <v>0</v>
      </c>
      <c r="AF724" s="110">
        <f t="shared" si="170"/>
        <v>1</v>
      </c>
      <c r="AG724" s="110">
        <f t="shared" si="171"/>
        <v>0</v>
      </c>
      <c r="AH724" s="110">
        <f t="shared" si="172"/>
        <v>0</v>
      </c>
      <c r="AI724" s="110">
        <f t="shared" si="173"/>
        <v>1</v>
      </c>
      <c r="AJ724" s="100">
        <f>ROW()</f>
        <v>724</v>
      </c>
      <c r="AK724" s="100" t="e">
        <f>INDEX('BadRows RECART'!$C$2:$C$1207,MATCH(monthly_gwh_mw!AJ724,'BadRows RECART'!$D$2:$D$1207,0))</f>
        <v>#N/A</v>
      </c>
    </row>
    <row r="725" spans="1:37" ht="20">
      <c r="A725" s="106" t="s">
        <v>3907</v>
      </c>
      <c r="B725" s="106" t="s">
        <v>1239</v>
      </c>
      <c r="C725" s="106" t="s">
        <v>6304</v>
      </c>
      <c r="D725" s="168">
        <v>2029</v>
      </c>
      <c r="E725" s="168">
        <v>9</v>
      </c>
      <c r="F725" s="199">
        <v>52.773399999999974</v>
      </c>
      <c r="G725" s="212" t="s">
        <v>6314</v>
      </c>
      <c r="H725" s="212" t="s">
        <v>6314</v>
      </c>
      <c r="I725" s="106" t="s">
        <v>594</v>
      </c>
      <c r="J725" s="88">
        <v>4</v>
      </c>
      <c r="K725" s="83" t="s">
        <v>6314</v>
      </c>
      <c r="L725" s="83" t="s">
        <v>6314</v>
      </c>
      <c r="M725" s="45" t="str">
        <f>IF(
ISNA(INDEX(resources!E:E,MATCH(B725,resources!B:B,0))),"fillme",
INDEX(resources!E:E,MATCH(B725,resources!B:B,0)))</f>
        <v>CAISO_Hybrid</v>
      </c>
      <c r="N725" s="45">
        <f>IF(
ISNA(INDEX(resources!J:J,MATCH(B725,resources!B:B,0))),"fillme",
INDEX(resources!J:J,MATCH(B725,resources!B:B,0)))</f>
        <v>0</v>
      </c>
      <c r="O725" s="83" t="str">
        <f>IFERROR(INDEX(resources!K:K,MATCH(B725,resources!B:B,0)),"fillme")</f>
        <v>unknown</v>
      </c>
      <c r="P725" s="89" t="str">
        <f t="shared" si="161"/>
        <v>unknown_2029_9</v>
      </c>
      <c r="Q725" s="87">
        <f>INDEX(elcc!G:G,MATCH(P725,elcc!D:D,0))</f>
        <v>0</v>
      </c>
      <c r="R725" s="89">
        <f t="shared" si="162"/>
        <v>1</v>
      </c>
      <c r="S725" s="89" t="s">
        <v>6314</v>
      </c>
      <c r="T725" s="89" t="s">
        <v>6314</v>
      </c>
      <c r="U725" s="90" t="str">
        <f t="shared" si="163"/>
        <v>ok</v>
      </c>
      <c r="V725" s="63" t="str">
        <f>INDEX(resources!F:F,MATCH(B725,resources!B:B,0))</f>
        <v>new_resolve</v>
      </c>
      <c r="W725" s="110">
        <f t="shared" si="164"/>
        <v>1</v>
      </c>
      <c r="X725" s="110">
        <f t="shared" si="165"/>
        <v>0</v>
      </c>
      <c r="Y725" s="110" t="str">
        <f t="shared" si="166"/>
        <v>New_Hybrid_energy_PCE50003_CONFIDENTIAL</v>
      </c>
      <c r="Z725" s="110">
        <f>IF(COUNTIFS($Y$2:Y725,Y725)=1,1,0)</f>
        <v>0</v>
      </c>
      <c r="AA725" s="110">
        <f>SUM($Z$2:Z725)*Z725</f>
        <v>0</v>
      </c>
      <c r="AB725" s="110">
        <f>COUNTIFS(resources!B:B,B725)</f>
        <v>1</v>
      </c>
      <c r="AC725" s="110">
        <f t="shared" si="167"/>
        <v>1</v>
      </c>
      <c r="AD725" s="110">
        <f t="shared" si="168"/>
        <v>1</v>
      </c>
      <c r="AE725" s="110">
        <f t="shared" si="169"/>
        <v>0</v>
      </c>
      <c r="AF725" s="110">
        <f t="shared" si="170"/>
        <v>1</v>
      </c>
      <c r="AG725" s="110">
        <f t="shared" si="171"/>
        <v>0</v>
      </c>
      <c r="AH725" s="110">
        <f t="shared" si="172"/>
        <v>0</v>
      </c>
      <c r="AI725" s="110">
        <f t="shared" si="173"/>
        <v>1</v>
      </c>
      <c r="AJ725" s="100">
        <f>ROW()</f>
        <v>725</v>
      </c>
      <c r="AK725" s="100" t="e">
        <f>INDEX('BadRows RECART'!$C$2:$C$1207,MATCH(monthly_gwh_mw!AJ725,'BadRows RECART'!$D$2:$D$1207,0))</f>
        <v>#N/A</v>
      </c>
    </row>
    <row r="726" spans="1:37" ht="20">
      <c r="A726" s="106" t="s">
        <v>3907</v>
      </c>
      <c r="B726" s="106" t="s">
        <v>1239</v>
      </c>
      <c r="C726" s="106" t="s">
        <v>6304</v>
      </c>
      <c r="D726" s="168">
        <v>2029</v>
      </c>
      <c r="E726" s="168">
        <v>10</v>
      </c>
      <c r="F726" s="199">
        <v>41.68960000000002</v>
      </c>
      <c r="G726" s="212" t="s">
        <v>6314</v>
      </c>
      <c r="H726" s="212" t="s">
        <v>6314</v>
      </c>
      <c r="I726" s="106" t="s">
        <v>594</v>
      </c>
      <c r="J726" s="88">
        <v>4</v>
      </c>
      <c r="K726" s="83" t="s">
        <v>6314</v>
      </c>
      <c r="L726" s="83" t="s">
        <v>6314</v>
      </c>
      <c r="M726" s="45" t="str">
        <f>IF(
ISNA(INDEX(resources!E:E,MATCH(B726,resources!B:B,0))),"fillme",
INDEX(resources!E:E,MATCH(B726,resources!B:B,0)))</f>
        <v>CAISO_Hybrid</v>
      </c>
      <c r="N726" s="45">
        <f>IF(
ISNA(INDEX(resources!J:J,MATCH(B726,resources!B:B,0))),"fillme",
INDEX(resources!J:J,MATCH(B726,resources!B:B,0)))</f>
        <v>0</v>
      </c>
      <c r="O726" s="83" t="str">
        <f>IFERROR(INDEX(resources!K:K,MATCH(B726,resources!B:B,0)),"fillme")</f>
        <v>unknown</v>
      </c>
      <c r="P726" s="89" t="str">
        <f t="shared" si="161"/>
        <v>unknown_2029_10</v>
      </c>
      <c r="Q726" s="87">
        <f>INDEX(elcc!G:G,MATCH(P726,elcc!D:D,0))</f>
        <v>0</v>
      </c>
      <c r="R726" s="89">
        <f t="shared" si="162"/>
        <v>1</v>
      </c>
      <c r="S726" s="89" t="s">
        <v>6314</v>
      </c>
      <c r="T726" s="89" t="s">
        <v>6314</v>
      </c>
      <c r="U726" s="90" t="str">
        <f t="shared" si="163"/>
        <v>ok</v>
      </c>
      <c r="V726" s="63" t="str">
        <f>INDEX(resources!F:F,MATCH(B726,resources!B:B,0))</f>
        <v>new_resolve</v>
      </c>
      <c r="W726" s="110">
        <f t="shared" si="164"/>
        <v>1</v>
      </c>
      <c r="X726" s="110">
        <f t="shared" si="165"/>
        <v>0</v>
      </c>
      <c r="Y726" s="110" t="str">
        <f t="shared" si="166"/>
        <v>New_Hybrid_energy_PCE50003_CONFIDENTIAL</v>
      </c>
      <c r="Z726" s="110">
        <f>IF(COUNTIFS($Y$2:Y726,Y726)=1,1,0)</f>
        <v>0</v>
      </c>
      <c r="AA726" s="110">
        <f>SUM($Z$2:Z726)*Z726</f>
        <v>0</v>
      </c>
      <c r="AB726" s="110">
        <f>COUNTIFS(resources!B:B,B726)</f>
        <v>1</v>
      </c>
      <c r="AC726" s="110">
        <f t="shared" si="167"/>
        <v>1</v>
      </c>
      <c r="AD726" s="110">
        <f t="shared" si="168"/>
        <v>1</v>
      </c>
      <c r="AE726" s="110">
        <f t="shared" si="169"/>
        <v>0</v>
      </c>
      <c r="AF726" s="110">
        <f t="shared" si="170"/>
        <v>1</v>
      </c>
      <c r="AG726" s="110">
        <f t="shared" si="171"/>
        <v>0</v>
      </c>
      <c r="AH726" s="110">
        <f t="shared" si="172"/>
        <v>0</v>
      </c>
      <c r="AI726" s="110">
        <f t="shared" si="173"/>
        <v>1</v>
      </c>
      <c r="AJ726" s="100">
        <f>ROW()</f>
        <v>726</v>
      </c>
      <c r="AK726" s="100" t="e">
        <f>INDEX('BadRows RECART'!$C$2:$C$1207,MATCH(monthly_gwh_mw!AJ726,'BadRows RECART'!$D$2:$D$1207,0))</f>
        <v>#N/A</v>
      </c>
    </row>
    <row r="727" spans="1:37" ht="20">
      <c r="A727" s="106" t="s">
        <v>3907</v>
      </c>
      <c r="B727" s="106" t="s">
        <v>1239</v>
      </c>
      <c r="C727" s="106" t="s">
        <v>6304</v>
      </c>
      <c r="D727" s="168">
        <v>2029</v>
      </c>
      <c r="E727" s="168">
        <v>11</v>
      </c>
      <c r="F727" s="199">
        <v>27.607400000000005</v>
      </c>
      <c r="G727" s="212" t="s">
        <v>6314</v>
      </c>
      <c r="H727" s="212" t="s">
        <v>6314</v>
      </c>
      <c r="I727" s="106" t="s">
        <v>594</v>
      </c>
      <c r="J727" s="88">
        <v>4</v>
      </c>
      <c r="K727" s="83" t="s">
        <v>6314</v>
      </c>
      <c r="L727" s="83" t="s">
        <v>6314</v>
      </c>
      <c r="M727" s="45" t="str">
        <f>IF(
ISNA(INDEX(resources!E:E,MATCH(B727,resources!B:B,0))),"fillme",
INDEX(resources!E:E,MATCH(B727,resources!B:B,0)))</f>
        <v>CAISO_Hybrid</v>
      </c>
      <c r="N727" s="45">
        <f>IF(
ISNA(INDEX(resources!J:J,MATCH(B727,resources!B:B,0))),"fillme",
INDEX(resources!J:J,MATCH(B727,resources!B:B,0)))</f>
        <v>0</v>
      </c>
      <c r="O727" s="83" t="str">
        <f>IFERROR(INDEX(resources!K:K,MATCH(B727,resources!B:B,0)),"fillme")</f>
        <v>unknown</v>
      </c>
      <c r="P727" s="89" t="str">
        <f t="shared" si="161"/>
        <v>unknown_2029_11</v>
      </c>
      <c r="Q727" s="87">
        <f>INDEX(elcc!G:G,MATCH(P727,elcc!D:D,0))</f>
        <v>0</v>
      </c>
      <c r="R727" s="89">
        <f t="shared" si="162"/>
        <v>1</v>
      </c>
      <c r="S727" s="89" t="s">
        <v>6314</v>
      </c>
      <c r="T727" s="89" t="s">
        <v>6314</v>
      </c>
      <c r="U727" s="90" t="str">
        <f t="shared" si="163"/>
        <v>ok</v>
      </c>
      <c r="V727" s="63" t="str">
        <f>INDEX(resources!F:F,MATCH(B727,resources!B:B,0))</f>
        <v>new_resolve</v>
      </c>
      <c r="W727" s="110">
        <f t="shared" si="164"/>
        <v>1</v>
      </c>
      <c r="X727" s="110">
        <f t="shared" si="165"/>
        <v>0</v>
      </c>
      <c r="Y727" s="110" t="str">
        <f t="shared" si="166"/>
        <v>New_Hybrid_energy_PCE50003_CONFIDENTIAL</v>
      </c>
      <c r="Z727" s="110">
        <f>IF(COUNTIFS($Y$2:Y727,Y727)=1,1,0)</f>
        <v>0</v>
      </c>
      <c r="AA727" s="110">
        <f>SUM($Z$2:Z727)*Z727</f>
        <v>0</v>
      </c>
      <c r="AB727" s="110">
        <f>COUNTIFS(resources!B:B,B727)</f>
        <v>1</v>
      </c>
      <c r="AC727" s="110">
        <f t="shared" si="167"/>
        <v>1</v>
      </c>
      <c r="AD727" s="110">
        <f t="shared" si="168"/>
        <v>1</v>
      </c>
      <c r="AE727" s="110">
        <f t="shared" si="169"/>
        <v>0</v>
      </c>
      <c r="AF727" s="110">
        <f t="shared" si="170"/>
        <v>1</v>
      </c>
      <c r="AG727" s="110">
        <f t="shared" si="171"/>
        <v>0</v>
      </c>
      <c r="AH727" s="110">
        <f t="shared" si="172"/>
        <v>0</v>
      </c>
      <c r="AI727" s="110">
        <f t="shared" si="173"/>
        <v>1</v>
      </c>
      <c r="AJ727" s="100">
        <f>ROW()</f>
        <v>727</v>
      </c>
      <c r="AK727" s="100" t="e">
        <f>INDEX('BadRows RECART'!$C$2:$C$1207,MATCH(monthly_gwh_mw!AJ727,'BadRows RECART'!$D$2:$D$1207,0))</f>
        <v>#N/A</v>
      </c>
    </row>
    <row r="728" spans="1:37" ht="20">
      <c r="A728" s="106" t="s">
        <v>3907</v>
      </c>
      <c r="B728" s="106" t="s">
        <v>1239</v>
      </c>
      <c r="C728" s="106" t="s">
        <v>6304</v>
      </c>
      <c r="D728" s="168">
        <v>2029</v>
      </c>
      <c r="E728" s="168">
        <v>12</v>
      </c>
      <c r="F728" s="199">
        <v>21.143999999999991</v>
      </c>
      <c r="G728" s="212" t="s">
        <v>6314</v>
      </c>
      <c r="H728" s="212" t="s">
        <v>6314</v>
      </c>
      <c r="I728" s="106" t="s">
        <v>594</v>
      </c>
      <c r="J728" s="88">
        <v>4</v>
      </c>
      <c r="K728" s="83" t="s">
        <v>6314</v>
      </c>
      <c r="L728" s="83" t="s">
        <v>6314</v>
      </c>
      <c r="M728" s="45" t="str">
        <f>IF(
ISNA(INDEX(resources!E:E,MATCH(B728,resources!B:B,0))),"fillme",
INDEX(resources!E:E,MATCH(B728,resources!B:B,0)))</f>
        <v>CAISO_Hybrid</v>
      </c>
      <c r="N728" s="45">
        <f>IF(
ISNA(INDEX(resources!J:J,MATCH(B728,resources!B:B,0))),"fillme",
INDEX(resources!J:J,MATCH(B728,resources!B:B,0)))</f>
        <v>0</v>
      </c>
      <c r="O728" s="83" t="str">
        <f>IFERROR(INDEX(resources!K:K,MATCH(B728,resources!B:B,0)),"fillme")</f>
        <v>unknown</v>
      </c>
      <c r="P728" s="89" t="str">
        <f t="shared" si="161"/>
        <v>unknown_2029_12</v>
      </c>
      <c r="Q728" s="87">
        <f>INDEX(elcc!G:G,MATCH(P728,elcc!D:D,0))</f>
        <v>0</v>
      </c>
      <c r="R728" s="89">
        <f t="shared" si="162"/>
        <v>1</v>
      </c>
      <c r="S728" s="89" t="s">
        <v>6314</v>
      </c>
      <c r="T728" s="89" t="s">
        <v>6314</v>
      </c>
      <c r="U728" s="90" t="str">
        <f t="shared" si="163"/>
        <v>ok</v>
      </c>
      <c r="V728" s="63" t="str">
        <f>INDEX(resources!F:F,MATCH(B728,resources!B:B,0))</f>
        <v>new_resolve</v>
      </c>
      <c r="W728" s="110">
        <f t="shared" si="164"/>
        <v>1</v>
      </c>
      <c r="X728" s="110">
        <f t="shared" si="165"/>
        <v>0</v>
      </c>
      <c r="Y728" s="110" t="str">
        <f t="shared" si="166"/>
        <v>New_Hybrid_energy_PCE50003_CONFIDENTIAL</v>
      </c>
      <c r="Z728" s="110">
        <f>IF(COUNTIFS($Y$2:Y728,Y728)=1,1,0)</f>
        <v>0</v>
      </c>
      <c r="AA728" s="110">
        <f>SUM($Z$2:Z728)*Z728</f>
        <v>0</v>
      </c>
      <c r="AB728" s="110">
        <f>COUNTIFS(resources!B:B,B728)</f>
        <v>1</v>
      </c>
      <c r="AC728" s="110">
        <f t="shared" si="167"/>
        <v>1</v>
      </c>
      <c r="AD728" s="110">
        <f t="shared" si="168"/>
        <v>1</v>
      </c>
      <c r="AE728" s="110">
        <f t="shared" si="169"/>
        <v>0</v>
      </c>
      <c r="AF728" s="110">
        <f t="shared" si="170"/>
        <v>1</v>
      </c>
      <c r="AG728" s="110">
        <f t="shared" si="171"/>
        <v>0</v>
      </c>
      <c r="AH728" s="110">
        <f t="shared" si="172"/>
        <v>0</v>
      </c>
      <c r="AI728" s="110">
        <f t="shared" si="173"/>
        <v>1</v>
      </c>
      <c r="AJ728" s="100">
        <f>ROW()</f>
        <v>728</v>
      </c>
      <c r="AK728" s="100" t="e">
        <f>INDEX('BadRows RECART'!$C$2:$C$1207,MATCH(monthly_gwh_mw!AJ728,'BadRows RECART'!$D$2:$D$1207,0))</f>
        <v>#N/A</v>
      </c>
    </row>
    <row r="729" spans="1:37" ht="20">
      <c r="A729" s="106" t="s">
        <v>3907</v>
      </c>
      <c r="B729" s="106" t="s">
        <v>1239</v>
      </c>
      <c r="C729" s="106" t="s">
        <v>6304</v>
      </c>
      <c r="D729" s="168">
        <v>2030</v>
      </c>
      <c r="E729" s="168">
        <v>1</v>
      </c>
      <c r="F729" s="199">
        <v>20.538399999999999</v>
      </c>
      <c r="G729" s="212" t="s">
        <v>6314</v>
      </c>
      <c r="H729" s="212" t="s">
        <v>6314</v>
      </c>
      <c r="I729" s="106" t="s">
        <v>594</v>
      </c>
      <c r="J729" s="88">
        <v>4</v>
      </c>
      <c r="K729" s="83" t="s">
        <v>6314</v>
      </c>
      <c r="L729" s="83" t="s">
        <v>6314</v>
      </c>
      <c r="M729" s="45" t="str">
        <f>IF(
ISNA(INDEX(resources!E:E,MATCH(B729,resources!B:B,0))),"fillme",
INDEX(resources!E:E,MATCH(B729,resources!B:B,0)))</f>
        <v>CAISO_Hybrid</v>
      </c>
      <c r="N729" s="45">
        <f>IF(
ISNA(INDEX(resources!J:J,MATCH(B729,resources!B:B,0))),"fillme",
INDEX(resources!J:J,MATCH(B729,resources!B:B,0)))</f>
        <v>0</v>
      </c>
      <c r="O729" s="83" t="str">
        <f>IFERROR(INDEX(resources!K:K,MATCH(B729,resources!B:B,0)),"fillme")</f>
        <v>unknown</v>
      </c>
      <c r="P729" s="89" t="str">
        <f t="shared" si="161"/>
        <v>unknown_2030_1</v>
      </c>
      <c r="Q729" s="87">
        <f>INDEX(elcc!G:G,MATCH(P729,elcc!D:D,0))</f>
        <v>0</v>
      </c>
      <c r="R729" s="89">
        <f t="shared" si="162"/>
        <v>1</v>
      </c>
      <c r="S729" s="89" t="s">
        <v>6314</v>
      </c>
      <c r="T729" s="89" t="s">
        <v>6314</v>
      </c>
      <c r="U729" s="90" t="str">
        <f t="shared" si="163"/>
        <v>ok</v>
      </c>
      <c r="V729" s="63" t="str">
        <f>INDEX(resources!F:F,MATCH(B729,resources!B:B,0))</f>
        <v>new_resolve</v>
      </c>
      <c r="W729" s="110">
        <f t="shared" si="164"/>
        <v>1</v>
      </c>
      <c r="X729" s="110">
        <f t="shared" si="165"/>
        <v>0</v>
      </c>
      <c r="Y729" s="110" t="str">
        <f t="shared" si="166"/>
        <v>New_Hybrid_energy_PCE50003_CONFIDENTIAL</v>
      </c>
      <c r="Z729" s="110">
        <f>IF(COUNTIFS($Y$2:Y729,Y729)=1,1,0)</f>
        <v>0</v>
      </c>
      <c r="AA729" s="110">
        <f>SUM($Z$2:Z729)*Z729</f>
        <v>0</v>
      </c>
      <c r="AB729" s="110">
        <f>COUNTIFS(resources!B:B,B729)</f>
        <v>1</v>
      </c>
      <c r="AC729" s="110">
        <f t="shared" si="167"/>
        <v>1</v>
      </c>
      <c r="AD729" s="110">
        <f t="shared" si="168"/>
        <v>1</v>
      </c>
      <c r="AE729" s="110">
        <f t="shared" si="169"/>
        <v>0</v>
      </c>
      <c r="AF729" s="110">
        <f t="shared" si="170"/>
        <v>1</v>
      </c>
      <c r="AG729" s="110">
        <f t="shared" si="171"/>
        <v>0</v>
      </c>
      <c r="AH729" s="110">
        <f t="shared" si="172"/>
        <v>0</v>
      </c>
      <c r="AI729" s="110">
        <f t="shared" si="173"/>
        <v>1</v>
      </c>
      <c r="AJ729" s="100">
        <f>ROW()</f>
        <v>729</v>
      </c>
      <c r="AK729" s="100" t="e">
        <f>INDEX('BadRows RECART'!$C$2:$C$1207,MATCH(monthly_gwh_mw!AJ729,'BadRows RECART'!$D$2:$D$1207,0))</f>
        <v>#N/A</v>
      </c>
    </row>
    <row r="730" spans="1:37" ht="20">
      <c r="A730" s="106" t="s">
        <v>3907</v>
      </c>
      <c r="B730" s="106" t="s">
        <v>1239</v>
      </c>
      <c r="C730" s="106" t="s">
        <v>6304</v>
      </c>
      <c r="D730" s="168">
        <v>2030</v>
      </c>
      <c r="E730" s="168">
        <v>2</v>
      </c>
      <c r="F730" s="199">
        <v>26.100399999999986</v>
      </c>
      <c r="G730" s="212" t="s">
        <v>6314</v>
      </c>
      <c r="H730" s="212" t="s">
        <v>6314</v>
      </c>
      <c r="I730" s="106" t="s">
        <v>594</v>
      </c>
      <c r="J730" s="88">
        <v>4</v>
      </c>
      <c r="K730" s="83" t="s">
        <v>6314</v>
      </c>
      <c r="L730" s="83" t="s">
        <v>6314</v>
      </c>
      <c r="M730" s="45" t="str">
        <f>IF(
ISNA(INDEX(resources!E:E,MATCH(B730,resources!B:B,0))),"fillme",
INDEX(resources!E:E,MATCH(B730,resources!B:B,0)))</f>
        <v>CAISO_Hybrid</v>
      </c>
      <c r="N730" s="45">
        <f>IF(
ISNA(INDEX(resources!J:J,MATCH(B730,resources!B:B,0))),"fillme",
INDEX(resources!J:J,MATCH(B730,resources!B:B,0)))</f>
        <v>0</v>
      </c>
      <c r="O730" s="83" t="str">
        <f>IFERROR(INDEX(resources!K:K,MATCH(B730,resources!B:B,0)),"fillme")</f>
        <v>unknown</v>
      </c>
      <c r="P730" s="89" t="str">
        <f t="shared" si="161"/>
        <v>unknown_2030_2</v>
      </c>
      <c r="Q730" s="87">
        <f>INDEX(elcc!G:G,MATCH(P730,elcc!D:D,0))</f>
        <v>0</v>
      </c>
      <c r="R730" s="89">
        <f t="shared" si="162"/>
        <v>1</v>
      </c>
      <c r="S730" s="89" t="s">
        <v>6314</v>
      </c>
      <c r="T730" s="89" t="s">
        <v>6314</v>
      </c>
      <c r="U730" s="90" t="str">
        <f t="shared" si="163"/>
        <v>ok</v>
      </c>
      <c r="V730" s="63" t="str">
        <f>INDEX(resources!F:F,MATCH(B730,resources!B:B,0))</f>
        <v>new_resolve</v>
      </c>
      <c r="W730" s="110">
        <f t="shared" si="164"/>
        <v>1</v>
      </c>
      <c r="X730" s="110">
        <f t="shared" si="165"/>
        <v>0</v>
      </c>
      <c r="Y730" s="110" t="str">
        <f t="shared" si="166"/>
        <v>New_Hybrid_energy_PCE50003_CONFIDENTIAL</v>
      </c>
      <c r="Z730" s="110">
        <f>IF(COUNTIFS($Y$2:Y730,Y730)=1,1,0)</f>
        <v>0</v>
      </c>
      <c r="AA730" s="110">
        <f>SUM($Z$2:Z730)*Z730</f>
        <v>0</v>
      </c>
      <c r="AB730" s="110">
        <f>COUNTIFS(resources!B:B,B730)</f>
        <v>1</v>
      </c>
      <c r="AC730" s="110">
        <f t="shared" si="167"/>
        <v>1</v>
      </c>
      <c r="AD730" s="110">
        <f t="shared" si="168"/>
        <v>1</v>
      </c>
      <c r="AE730" s="110">
        <f t="shared" si="169"/>
        <v>0</v>
      </c>
      <c r="AF730" s="110">
        <f t="shared" si="170"/>
        <v>1</v>
      </c>
      <c r="AG730" s="110">
        <f t="shared" si="171"/>
        <v>0</v>
      </c>
      <c r="AH730" s="110">
        <f t="shared" si="172"/>
        <v>0</v>
      </c>
      <c r="AI730" s="110">
        <f t="shared" si="173"/>
        <v>1</v>
      </c>
      <c r="AJ730" s="100">
        <f>ROW()</f>
        <v>730</v>
      </c>
      <c r="AK730" s="100" t="e">
        <f>INDEX('BadRows RECART'!$C$2:$C$1207,MATCH(monthly_gwh_mw!AJ730,'BadRows RECART'!$D$2:$D$1207,0))</f>
        <v>#N/A</v>
      </c>
    </row>
    <row r="731" spans="1:37" ht="20">
      <c r="A731" s="106" t="s">
        <v>3907</v>
      </c>
      <c r="B731" s="106" t="s">
        <v>1239</v>
      </c>
      <c r="C731" s="106" t="s">
        <v>6304</v>
      </c>
      <c r="D731" s="168">
        <v>2030</v>
      </c>
      <c r="E731" s="168">
        <v>3</v>
      </c>
      <c r="F731" s="199">
        <v>44.235199999999985</v>
      </c>
      <c r="G731" s="212" t="s">
        <v>6314</v>
      </c>
      <c r="H731" s="212" t="s">
        <v>6314</v>
      </c>
      <c r="I731" s="106" t="s">
        <v>594</v>
      </c>
      <c r="J731" s="88">
        <v>4</v>
      </c>
      <c r="K731" s="83" t="s">
        <v>6314</v>
      </c>
      <c r="L731" s="83" t="s">
        <v>6314</v>
      </c>
      <c r="M731" s="45" t="str">
        <f>IF(
ISNA(INDEX(resources!E:E,MATCH(B731,resources!B:B,0))),"fillme",
INDEX(resources!E:E,MATCH(B731,resources!B:B,0)))</f>
        <v>CAISO_Hybrid</v>
      </c>
      <c r="N731" s="45">
        <f>IF(
ISNA(INDEX(resources!J:J,MATCH(B731,resources!B:B,0))),"fillme",
INDEX(resources!J:J,MATCH(B731,resources!B:B,0)))</f>
        <v>0</v>
      </c>
      <c r="O731" s="83" t="str">
        <f>IFERROR(INDEX(resources!K:K,MATCH(B731,resources!B:B,0)),"fillme")</f>
        <v>unknown</v>
      </c>
      <c r="P731" s="89" t="str">
        <f t="shared" si="161"/>
        <v>unknown_2030_3</v>
      </c>
      <c r="Q731" s="87">
        <f>INDEX(elcc!G:G,MATCH(P731,elcc!D:D,0))</f>
        <v>0</v>
      </c>
      <c r="R731" s="89">
        <f t="shared" si="162"/>
        <v>1</v>
      </c>
      <c r="S731" s="89" t="s">
        <v>6314</v>
      </c>
      <c r="T731" s="89" t="s">
        <v>6314</v>
      </c>
      <c r="U731" s="90" t="str">
        <f t="shared" si="163"/>
        <v>ok</v>
      </c>
      <c r="V731" s="63" t="str">
        <f>INDEX(resources!F:F,MATCH(B731,resources!B:B,0))</f>
        <v>new_resolve</v>
      </c>
      <c r="W731" s="110">
        <f t="shared" si="164"/>
        <v>1</v>
      </c>
      <c r="X731" s="110">
        <f t="shared" si="165"/>
        <v>0</v>
      </c>
      <c r="Y731" s="110" t="str">
        <f t="shared" si="166"/>
        <v>New_Hybrid_energy_PCE50003_CONFIDENTIAL</v>
      </c>
      <c r="Z731" s="110">
        <f>IF(COUNTIFS($Y$2:Y731,Y731)=1,1,0)</f>
        <v>0</v>
      </c>
      <c r="AA731" s="110">
        <f>SUM($Z$2:Z731)*Z731</f>
        <v>0</v>
      </c>
      <c r="AB731" s="110">
        <f>COUNTIFS(resources!B:B,B731)</f>
        <v>1</v>
      </c>
      <c r="AC731" s="110">
        <f t="shared" si="167"/>
        <v>1</v>
      </c>
      <c r="AD731" s="110">
        <f t="shared" si="168"/>
        <v>1</v>
      </c>
      <c r="AE731" s="110">
        <f t="shared" si="169"/>
        <v>0</v>
      </c>
      <c r="AF731" s="110">
        <f t="shared" si="170"/>
        <v>1</v>
      </c>
      <c r="AG731" s="110">
        <f t="shared" si="171"/>
        <v>0</v>
      </c>
      <c r="AH731" s="110">
        <f t="shared" si="172"/>
        <v>0</v>
      </c>
      <c r="AI731" s="110">
        <f t="shared" si="173"/>
        <v>1</v>
      </c>
      <c r="AJ731" s="100">
        <f>ROW()</f>
        <v>731</v>
      </c>
      <c r="AK731" s="100" t="e">
        <f>INDEX('BadRows RECART'!$C$2:$C$1207,MATCH(monthly_gwh_mw!AJ731,'BadRows RECART'!$D$2:$D$1207,0))</f>
        <v>#N/A</v>
      </c>
    </row>
    <row r="732" spans="1:37" ht="20">
      <c r="A732" s="106" t="s">
        <v>3907</v>
      </c>
      <c r="B732" s="106" t="s">
        <v>1239</v>
      </c>
      <c r="C732" s="106" t="s">
        <v>6304</v>
      </c>
      <c r="D732" s="168">
        <v>2030</v>
      </c>
      <c r="E732" s="168">
        <v>4</v>
      </c>
      <c r="F732" s="199">
        <v>50.999599999999937</v>
      </c>
      <c r="G732" s="212" t="s">
        <v>6314</v>
      </c>
      <c r="H732" s="212" t="s">
        <v>6314</v>
      </c>
      <c r="I732" s="106" t="s">
        <v>594</v>
      </c>
      <c r="J732" s="88">
        <v>4</v>
      </c>
      <c r="K732" s="83" t="s">
        <v>6314</v>
      </c>
      <c r="L732" s="83" t="s">
        <v>6314</v>
      </c>
      <c r="M732" s="45" t="str">
        <f>IF(
ISNA(INDEX(resources!E:E,MATCH(B732,resources!B:B,0))),"fillme",
INDEX(resources!E:E,MATCH(B732,resources!B:B,0)))</f>
        <v>CAISO_Hybrid</v>
      </c>
      <c r="N732" s="45">
        <f>IF(
ISNA(INDEX(resources!J:J,MATCH(B732,resources!B:B,0))),"fillme",
INDEX(resources!J:J,MATCH(B732,resources!B:B,0)))</f>
        <v>0</v>
      </c>
      <c r="O732" s="83" t="str">
        <f>IFERROR(INDEX(resources!K:K,MATCH(B732,resources!B:B,0)),"fillme")</f>
        <v>unknown</v>
      </c>
      <c r="P732" s="89" t="str">
        <f t="shared" si="161"/>
        <v>unknown_2030_4</v>
      </c>
      <c r="Q732" s="87">
        <f>INDEX(elcc!G:G,MATCH(P732,elcc!D:D,0))</f>
        <v>0</v>
      </c>
      <c r="R732" s="89">
        <f t="shared" si="162"/>
        <v>1</v>
      </c>
      <c r="S732" s="89" t="s">
        <v>6314</v>
      </c>
      <c r="T732" s="89" t="s">
        <v>6314</v>
      </c>
      <c r="U732" s="90" t="str">
        <f t="shared" si="163"/>
        <v>ok</v>
      </c>
      <c r="V732" s="63" t="str">
        <f>INDEX(resources!F:F,MATCH(B732,resources!B:B,0))</f>
        <v>new_resolve</v>
      </c>
      <c r="W732" s="110">
        <f t="shared" si="164"/>
        <v>1</v>
      </c>
      <c r="X732" s="110">
        <f t="shared" si="165"/>
        <v>0</v>
      </c>
      <c r="Y732" s="110" t="str">
        <f t="shared" si="166"/>
        <v>New_Hybrid_energy_PCE50003_CONFIDENTIAL</v>
      </c>
      <c r="Z732" s="110">
        <f>IF(COUNTIFS($Y$2:Y732,Y732)=1,1,0)</f>
        <v>0</v>
      </c>
      <c r="AA732" s="110">
        <f>SUM($Z$2:Z732)*Z732</f>
        <v>0</v>
      </c>
      <c r="AB732" s="110">
        <f>COUNTIFS(resources!B:B,B732)</f>
        <v>1</v>
      </c>
      <c r="AC732" s="110">
        <f t="shared" si="167"/>
        <v>1</v>
      </c>
      <c r="AD732" s="110">
        <f t="shared" si="168"/>
        <v>1</v>
      </c>
      <c r="AE732" s="110">
        <f t="shared" si="169"/>
        <v>0</v>
      </c>
      <c r="AF732" s="110">
        <f t="shared" si="170"/>
        <v>1</v>
      </c>
      <c r="AG732" s="110">
        <f t="shared" si="171"/>
        <v>0</v>
      </c>
      <c r="AH732" s="110">
        <f t="shared" si="172"/>
        <v>0</v>
      </c>
      <c r="AI732" s="110">
        <f t="shared" si="173"/>
        <v>1</v>
      </c>
      <c r="AJ732" s="100">
        <f>ROW()</f>
        <v>732</v>
      </c>
      <c r="AK732" s="100" t="e">
        <f>INDEX('BadRows RECART'!$C$2:$C$1207,MATCH(monthly_gwh_mw!AJ732,'BadRows RECART'!$D$2:$D$1207,0))</f>
        <v>#N/A</v>
      </c>
    </row>
    <row r="733" spans="1:37" ht="20">
      <c r="A733" s="106" t="s">
        <v>3907</v>
      </c>
      <c r="B733" s="106" t="s">
        <v>1239</v>
      </c>
      <c r="C733" s="106" t="s">
        <v>6304</v>
      </c>
      <c r="D733" s="168">
        <v>2030</v>
      </c>
      <c r="E733" s="168">
        <v>5</v>
      </c>
      <c r="F733" s="199">
        <v>64.749400000000037</v>
      </c>
      <c r="G733" s="212" t="s">
        <v>6314</v>
      </c>
      <c r="H733" s="212" t="s">
        <v>6314</v>
      </c>
      <c r="I733" s="106" t="s">
        <v>594</v>
      </c>
      <c r="J733" s="88">
        <v>4</v>
      </c>
      <c r="K733" s="83" t="s">
        <v>6314</v>
      </c>
      <c r="L733" s="83" t="s">
        <v>6314</v>
      </c>
      <c r="M733" s="45" t="str">
        <f>IF(
ISNA(INDEX(resources!E:E,MATCH(B733,resources!B:B,0))),"fillme",
INDEX(resources!E:E,MATCH(B733,resources!B:B,0)))</f>
        <v>CAISO_Hybrid</v>
      </c>
      <c r="N733" s="45">
        <f>IF(
ISNA(INDEX(resources!J:J,MATCH(B733,resources!B:B,0))),"fillme",
INDEX(resources!J:J,MATCH(B733,resources!B:B,0)))</f>
        <v>0</v>
      </c>
      <c r="O733" s="83" t="str">
        <f>IFERROR(INDEX(resources!K:K,MATCH(B733,resources!B:B,0)),"fillme")</f>
        <v>unknown</v>
      </c>
      <c r="P733" s="89" t="str">
        <f t="shared" si="161"/>
        <v>unknown_2030_5</v>
      </c>
      <c r="Q733" s="87">
        <f>INDEX(elcc!G:G,MATCH(P733,elcc!D:D,0))</f>
        <v>0</v>
      </c>
      <c r="R733" s="89">
        <f t="shared" si="162"/>
        <v>1</v>
      </c>
      <c r="S733" s="89" t="s">
        <v>6314</v>
      </c>
      <c r="T733" s="89" t="s">
        <v>6314</v>
      </c>
      <c r="U733" s="90" t="str">
        <f t="shared" si="163"/>
        <v>ok</v>
      </c>
      <c r="V733" s="63" t="str">
        <f>INDEX(resources!F:F,MATCH(B733,resources!B:B,0))</f>
        <v>new_resolve</v>
      </c>
      <c r="W733" s="110">
        <f t="shared" si="164"/>
        <v>1</v>
      </c>
      <c r="X733" s="110">
        <f t="shared" si="165"/>
        <v>0</v>
      </c>
      <c r="Y733" s="110" t="str">
        <f t="shared" si="166"/>
        <v>New_Hybrid_energy_PCE50003_CONFIDENTIAL</v>
      </c>
      <c r="Z733" s="110">
        <f>IF(COUNTIFS($Y$2:Y733,Y733)=1,1,0)</f>
        <v>0</v>
      </c>
      <c r="AA733" s="110">
        <f>SUM($Z$2:Z733)*Z733</f>
        <v>0</v>
      </c>
      <c r="AB733" s="110">
        <f>COUNTIFS(resources!B:B,B733)</f>
        <v>1</v>
      </c>
      <c r="AC733" s="110">
        <f t="shared" si="167"/>
        <v>1</v>
      </c>
      <c r="AD733" s="110">
        <f t="shared" si="168"/>
        <v>1</v>
      </c>
      <c r="AE733" s="110">
        <f t="shared" si="169"/>
        <v>0</v>
      </c>
      <c r="AF733" s="110">
        <f t="shared" si="170"/>
        <v>1</v>
      </c>
      <c r="AG733" s="110">
        <f t="shared" si="171"/>
        <v>0</v>
      </c>
      <c r="AH733" s="110">
        <f t="shared" si="172"/>
        <v>0</v>
      </c>
      <c r="AI733" s="110">
        <f t="shared" si="173"/>
        <v>1</v>
      </c>
      <c r="AJ733" s="100">
        <f>ROW()</f>
        <v>733</v>
      </c>
      <c r="AK733" s="100" t="e">
        <f>INDEX('BadRows RECART'!$C$2:$C$1207,MATCH(monthly_gwh_mw!AJ733,'BadRows RECART'!$D$2:$D$1207,0))</f>
        <v>#N/A</v>
      </c>
    </row>
    <row r="734" spans="1:37" ht="20">
      <c r="A734" s="106" t="s">
        <v>3907</v>
      </c>
      <c r="B734" s="106" t="s">
        <v>1239</v>
      </c>
      <c r="C734" s="106" t="s">
        <v>6304</v>
      </c>
      <c r="D734" s="168">
        <v>2030</v>
      </c>
      <c r="E734" s="168">
        <v>6</v>
      </c>
      <c r="F734" s="199">
        <v>68.452999999999989</v>
      </c>
      <c r="G734" s="212" t="s">
        <v>6314</v>
      </c>
      <c r="H734" s="212" t="s">
        <v>6314</v>
      </c>
      <c r="I734" s="106" t="s">
        <v>594</v>
      </c>
      <c r="J734" s="88">
        <v>4</v>
      </c>
      <c r="K734" s="83" t="s">
        <v>6314</v>
      </c>
      <c r="L734" s="83" t="s">
        <v>6314</v>
      </c>
      <c r="M734" s="45" t="str">
        <f>IF(
ISNA(INDEX(resources!E:E,MATCH(B734,resources!B:B,0))),"fillme",
INDEX(resources!E:E,MATCH(B734,resources!B:B,0)))</f>
        <v>CAISO_Hybrid</v>
      </c>
      <c r="N734" s="45">
        <f>IF(
ISNA(INDEX(resources!J:J,MATCH(B734,resources!B:B,0))),"fillme",
INDEX(resources!J:J,MATCH(B734,resources!B:B,0)))</f>
        <v>0</v>
      </c>
      <c r="O734" s="83" t="str">
        <f>IFERROR(INDEX(resources!K:K,MATCH(B734,resources!B:B,0)),"fillme")</f>
        <v>unknown</v>
      </c>
      <c r="P734" s="89" t="str">
        <f t="shared" si="161"/>
        <v>unknown_2030_6</v>
      </c>
      <c r="Q734" s="87">
        <f>INDEX(elcc!G:G,MATCH(P734,elcc!D:D,0))</f>
        <v>0</v>
      </c>
      <c r="R734" s="89">
        <f t="shared" si="162"/>
        <v>1</v>
      </c>
      <c r="S734" s="89" t="s">
        <v>6314</v>
      </c>
      <c r="T734" s="89" t="s">
        <v>6314</v>
      </c>
      <c r="U734" s="90" t="str">
        <f t="shared" si="163"/>
        <v>ok</v>
      </c>
      <c r="V734" s="63" t="str">
        <f>INDEX(resources!F:F,MATCH(B734,resources!B:B,0))</f>
        <v>new_resolve</v>
      </c>
      <c r="W734" s="110">
        <f t="shared" si="164"/>
        <v>1</v>
      </c>
      <c r="X734" s="110">
        <f t="shared" si="165"/>
        <v>0</v>
      </c>
      <c r="Y734" s="110" t="str">
        <f t="shared" si="166"/>
        <v>New_Hybrid_energy_PCE50003_CONFIDENTIAL</v>
      </c>
      <c r="Z734" s="110">
        <f>IF(COUNTIFS($Y$2:Y734,Y734)=1,1,0)</f>
        <v>0</v>
      </c>
      <c r="AA734" s="110">
        <f>SUM($Z$2:Z734)*Z734</f>
        <v>0</v>
      </c>
      <c r="AB734" s="110">
        <f>COUNTIFS(resources!B:B,B734)</f>
        <v>1</v>
      </c>
      <c r="AC734" s="110">
        <f t="shared" si="167"/>
        <v>1</v>
      </c>
      <c r="AD734" s="110">
        <f t="shared" si="168"/>
        <v>1</v>
      </c>
      <c r="AE734" s="110">
        <f t="shared" si="169"/>
        <v>0</v>
      </c>
      <c r="AF734" s="110">
        <f t="shared" si="170"/>
        <v>1</v>
      </c>
      <c r="AG734" s="110">
        <f t="shared" si="171"/>
        <v>0</v>
      </c>
      <c r="AH734" s="110">
        <f t="shared" si="172"/>
        <v>0</v>
      </c>
      <c r="AI734" s="110">
        <f t="shared" si="173"/>
        <v>1</v>
      </c>
      <c r="AJ734" s="100">
        <f>ROW()</f>
        <v>734</v>
      </c>
      <c r="AK734" s="100" t="e">
        <f>INDEX('BadRows RECART'!$C$2:$C$1207,MATCH(monthly_gwh_mw!AJ734,'BadRows RECART'!$D$2:$D$1207,0))</f>
        <v>#N/A</v>
      </c>
    </row>
    <row r="735" spans="1:37" ht="20">
      <c r="A735" s="106" t="s">
        <v>3907</v>
      </c>
      <c r="B735" s="106" t="s">
        <v>1239</v>
      </c>
      <c r="C735" s="106" t="s">
        <v>6304</v>
      </c>
      <c r="D735" s="168">
        <v>2030</v>
      </c>
      <c r="E735" s="168">
        <v>7</v>
      </c>
      <c r="F735" s="199">
        <v>69.079999999999984</v>
      </c>
      <c r="G735" s="212" t="s">
        <v>6314</v>
      </c>
      <c r="H735" s="212" t="s">
        <v>6314</v>
      </c>
      <c r="I735" s="106" t="s">
        <v>594</v>
      </c>
      <c r="J735" s="88">
        <v>4</v>
      </c>
      <c r="K735" s="83" t="s">
        <v>6314</v>
      </c>
      <c r="L735" s="83" t="s">
        <v>6314</v>
      </c>
      <c r="M735" s="45" t="str">
        <f>IF(
ISNA(INDEX(resources!E:E,MATCH(B735,resources!B:B,0))),"fillme",
INDEX(resources!E:E,MATCH(B735,resources!B:B,0)))</f>
        <v>CAISO_Hybrid</v>
      </c>
      <c r="N735" s="45">
        <f>IF(
ISNA(INDEX(resources!J:J,MATCH(B735,resources!B:B,0))),"fillme",
INDEX(resources!J:J,MATCH(B735,resources!B:B,0)))</f>
        <v>0</v>
      </c>
      <c r="O735" s="83" t="str">
        <f>IFERROR(INDEX(resources!K:K,MATCH(B735,resources!B:B,0)),"fillme")</f>
        <v>unknown</v>
      </c>
      <c r="P735" s="89" t="str">
        <f t="shared" si="161"/>
        <v>unknown_2030_7</v>
      </c>
      <c r="Q735" s="87">
        <f>INDEX(elcc!G:G,MATCH(P735,elcc!D:D,0))</f>
        <v>0</v>
      </c>
      <c r="R735" s="89">
        <f t="shared" si="162"/>
        <v>1</v>
      </c>
      <c r="S735" s="89" t="s">
        <v>6314</v>
      </c>
      <c r="T735" s="89" t="s">
        <v>6314</v>
      </c>
      <c r="U735" s="90" t="str">
        <f t="shared" si="163"/>
        <v>ok</v>
      </c>
      <c r="V735" s="63" t="str">
        <f>INDEX(resources!F:F,MATCH(B735,resources!B:B,0))</f>
        <v>new_resolve</v>
      </c>
      <c r="W735" s="110">
        <f t="shared" si="164"/>
        <v>1</v>
      </c>
      <c r="X735" s="110">
        <f t="shared" si="165"/>
        <v>0</v>
      </c>
      <c r="Y735" s="110" t="str">
        <f t="shared" si="166"/>
        <v>New_Hybrid_energy_PCE50003_CONFIDENTIAL</v>
      </c>
      <c r="Z735" s="110">
        <f>IF(COUNTIFS($Y$2:Y735,Y735)=1,1,0)</f>
        <v>0</v>
      </c>
      <c r="AA735" s="110">
        <f>SUM($Z$2:Z735)*Z735</f>
        <v>0</v>
      </c>
      <c r="AB735" s="110">
        <f>COUNTIFS(resources!B:B,B735)</f>
        <v>1</v>
      </c>
      <c r="AC735" s="110">
        <f t="shared" si="167"/>
        <v>1</v>
      </c>
      <c r="AD735" s="110">
        <f t="shared" si="168"/>
        <v>1</v>
      </c>
      <c r="AE735" s="110">
        <f t="shared" si="169"/>
        <v>0</v>
      </c>
      <c r="AF735" s="110">
        <f t="shared" si="170"/>
        <v>1</v>
      </c>
      <c r="AG735" s="110">
        <f t="shared" si="171"/>
        <v>0</v>
      </c>
      <c r="AH735" s="110">
        <f t="shared" si="172"/>
        <v>0</v>
      </c>
      <c r="AI735" s="110">
        <f t="shared" si="173"/>
        <v>1</v>
      </c>
      <c r="AJ735" s="100">
        <f>ROW()</f>
        <v>735</v>
      </c>
      <c r="AK735" s="100" t="e">
        <f>INDEX('BadRows RECART'!$C$2:$C$1207,MATCH(monthly_gwh_mw!AJ735,'BadRows RECART'!$D$2:$D$1207,0))</f>
        <v>#N/A</v>
      </c>
    </row>
    <row r="736" spans="1:37" ht="20">
      <c r="A736" s="106" t="s">
        <v>3907</v>
      </c>
      <c r="B736" s="106" t="s">
        <v>1239</v>
      </c>
      <c r="C736" s="106" t="s">
        <v>6304</v>
      </c>
      <c r="D736" s="168">
        <v>2030</v>
      </c>
      <c r="E736" s="168">
        <v>8</v>
      </c>
      <c r="F736" s="199">
        <v>62.710600000000028</v>
      </c>
      <c r="G736" s="212" t="s">
        <v>6314</v>
      </c>
      <c r="H736" s="212" t="s">
        <v>6314</v>
      </c>
      <c r="I736" s="106" t="s">
        <v>594</v>
      </c>
      <c r="J736" s="88">
        <v>4</v>
      </c>
      <c r="K736" s="83" t="s">
        <v>6314</v>
      </c>
      <c r="L736" s="83" t="s">
        <v>6314</v>
      </c>
      <c r="M736" s="45" t="str">
        <f>IF(
ISNA(INDEX(resources!E:E,MATCH(B736,resources!B:B,0))),"fillme",
INDEX(resources!E:E,MATCH(B736,resources!B:B,0)))</f>
        <v>CAISO_Hybrid</v>
      </c>
      <c r="N736" s="45">
        <f>IF(
ISNA(INDEX(resources!J:J,MATCH(B736,resources!B:B,0))),"fillme",
INDEX(resources!J:J,MATCH(B736,resources!B:B,0)))</f>
        <v>0</v>
      </c>
      <c r="O736" s="83" t="str">
        <f>IFERROR(INDEX(resources!K:K,MATCH(B736,resources!B:B,0)),"fillme")</f>
        <v>unknown</v>
      </c>
      <c r="P736" s="89" t="str">
        <f t="shared" si="161"/>
        <v>unknown_2030_8</v>
      </c>
      <c r="Q736" s="87">
        <f>INDEX(elcc!G:G,MATCH(P736,elcc!D:D,0))</f>
        <v>0</v>
      </c>
      <c r="R736" s="89">
        <f t="shared" si="162"/>
        <v>1</v>
      </c>
      <c r="S736" s="89" t="s">
        <v>6314</v>
      </c>
      <c r="T736" s="89" t="s">
        <v>6314</v>
      </c>
      <c r="U736" s="90" t="str">
        <f t="shared" si="163"/>
        <v>ok</v>
      </c>
      <c r="V736" s="63" t="str">
        <f>INDEX(resources!F:F,MATCH(B736,resources!B:B,0))</f>
        <v>new_resolve</v>
      </c>
      <c r="W736" s="110">
        <f t="shared" si="164"/>
        <v>1</v>
      </c>
      <c r="X736" s="110">
        <f t="shared" si="165"/>
        <v>0</v>
      </c>
      <c r="Y736" s="110" t="str">
        <f t="shared" si="166"/>
        <v>New_Hybrid_energy_PCE50003_CONFIDENTIAL</v>
      </c>
      <c r="Z736" s="110">
        <f>IF(COUNTIFS($Y$2:Y736,Y736)=1,1,0)</f>
        <v>0</v>
      </c>
      <c r="AA736" s="110">
        <f>SUM($Z$2:Z736)*Z736</f>
        <v>0</v>
      </c>
      <c r="AB736" s="110">
        <f>COUNTIFS(resources!B:B,B736)</f>
        <v>1</v>
      </c>
      <c r="AC736" s="110">
        <f t="shared" si="167"/>
        <v>1</v>
      </c>
      <c r="AD736" s="110">
        <f t="shared" si="168"/>
        <v>1</v>
      </c>
      <c r="AE736" s="110">
        <f t="shared" si="169"/>
        <v>0</v>
      </c>
      <c r="AF736" s="110">
        <f t="shared" si="170"/>
        <v>1</v>
      </c>
      <c r="AG736" s="110">
        <f t="shared" si="171"/>
        <v>0</v>
      </c>
      <c r="AH736" s="110">
        <f t="shared" si="172"/>
        <v>0</v>
      </c>
      <c r="AI736" s="110">
        <f t="shared" si="173"/>
        <v>1</v>
      </c>
      <c r="AJ736" s="100">
        <f>ROW()</f>
        <v>736</v>
      </c>
      <c r="AK736" s="100" t="e">
        <f>INDEX('BadRows RECART'!$C$2:$C$1207,MATCH(monthly_gwh_mw!AJ736,'BadRows RECART'!$D$2:$D$1207,0))</f>
        <v>#N/A</v>
      </c>
    </row>
    <row r="737" spans="1:37" ht="20">
      <c r="A737" s="106" t="s">
        <v>3907</v>
      </c>
      <c r="B737" s="106" t="s">
        <v>1239</v>
      </c>
      <c r="C737" s="106" t="s">
        <v>6304</v>
      </c>
      <c r="D737" s="168">
        <v>2030</v>
      </c>
      <c r="E737" s="168">
        <v>9</v>
      </c>
      <c r="F737" s="199">
        <v>52.773399999999974</v>
      </c>
      <c r="G737" s="212" t="s">
        <v>6314</v>
      </c>
      <c r="H737" s="212" t="s">
        <v>6314</v>
      </c>
      <c r="I737" s="106" t="s">
        <v>594</v>
      </c>
      <c r="J737" s="88">
        <v>4</v>
      </c>
      <c r="K737" s="83" t="s">
        <v>6314</v>
      </c>
      <c r="L737" s="83" t="s">
        <v>6314</v>
      </c>
      <c r="M737" s="45" t="str">
        <f>IF(
ISNA(INDEX(resources!E:E,MATCH(B737,resources!B:B,0))),"fillme",
INDEX(resources!E:E,MATCH(B737,resources!B:B,0)))</f>
        <v>CAISO_Hybrid</v>
      </c>
      <c r="N737" s="45">
        <f>IF(
ISNA(INDEX(resources!J:J,MATCH(B737,resources!B:B,0))),"fillme",
INDEX(resources!J:J,MATCH(B737,resources!B:B,0)))</f>
        <v>0</v>
      </c>
      <c r="O737" s="83" t="str">
        <f>IFERROR(INDEX(resources!K:K,MATCH(B737,resources!B:B,0)),"fillme")</f>
        <v>unknown</v>
      </c>
      <c r="P737" s="89" t="str">
        <f t="shared" si="161"/>
        <v>unknown_2030_9</v>
      </c>
      <c r="Q737" s="87">
        <f>INDEX(elcc!G:G,MATCH(P737,elcc!D:D,0))</f>
        <v>0</v>
      </c>
      <c r="R737" s="89">
        <f t="shared" si="162"/>
        <v>1</v>
      </c>
      <c r="S737" s="89" t="s">
        <v>6314</v>
      </c>
      <c r="T737" s="89" t="s">
        <v>6314</v>
      </c>
      <c r="U737" s="90" t="str">
        <f t="shared" si="163"/>
        <v>ok</v>
      </c>
      <c r="V737" s="63" t="str">
        <f>INDEX(resources!F:F,MATCH(B737,resources!B:B,0))</f>
        <v>new_resolve</v>
      </c>
      <c r="W737" s="110">
        <f t="shared" si="164"/>
        <v>1</v>
      </c>
      <c r="X737" s="110">
        <f t="shared" si="165"/>
        <v>0</v>
      </c>
      <c r="Y737" s="110" t="str">
        <f t="shared" si="166"/>
        <v>New_Hybrid_energy_PCE50003_CONFIDENTIAL</v>
      </c>
      <c r="Z737" s="110">
        <f>IF(COUNTIFS($Y$2:Y737,Y737)=1,1,0)</f>
        <v>0</v>
      </c>
      <c r="AA737" s="110">
        <f>SUM($Z$2:Z737)*Z737</f>
        <v>0</v>
      </c>
      <c r="AB737" s="110">
        <f>COUNTIFS(resources!B:B,B737)</f>
        <v>1</v>
      </c>
      <c r="AC737" s="110">
        <f t="shared" si="167"/>
        <v>1</v>
      </c>
      <c r="AD737" s="110">
        <f t="shared" si="168"/>
        <v>1</v>
      </c>
      <c r="AE737" s="110">
        <f t="shared" si="169"/>
        <v>0</v>
      </c>
      <c r="AF737" s="110">
        <f t="shared" si="170"/>
        <v>1</v>
      </c>
      <c r="AG737" s="110">
        <f t="shared" si="171"/>
        <v>0</v>
      </c>
      <c r="AH737" s="110">
        <f t="shared" si="172"/>
        <v>0</v>
      </c>
      <c r="AI737" s="110">
        <f t="shared" si="173"/>
        <v>1</v>
      </c>
      <c r="AJ737" s="100">
        <f>ROW()</f>
        <v>737</v>
      </c>
      <c r="AK737" s="100" t="e">
        <f>INDEX('BadRows RECART'!$C$2:$C$1207,MATCH(monthly_gwh_mw!AJ737,'BadRows RECART'!$D$2:$D$1207,0))</f>
        <v>#N/A</v>
      </c>
    </row>
    <row r="738" spans="1:37" ht="20">
      <c r="A738" s="106" t="s">
        <v>3907</v>
      </c>
      <c r="B738" s="106" t="s">
        <v>1239</v>
      </c>
      <c r="C738" s="106" t="s">
        <v>6304</v>
      </c>
      <c r="D738" s="168">
        <v>2030</v>
      </c>
      <c r="E738" s="168">
        <v>10</v>
      </c>
      <c r="F738" s="199">
        <v>41.68960000000002</v>
      </c>
      <c r="G738" s="212" t="s">
        <v>6314</v>
      </c>
      <c r="H738" s="212" t="s">
        <v>6314</v>
      </c>
      <c r="I738" s="106" t="s">
        <v>594</v>
      </c>
      <c r="J738" s="88">
        <v>4</v>
      </c>
      <c r="K738" s="83" t="s">
        <v>6314</v>
      </c>
      <c r="L738" s="83" t="s">
        <v>6314</v>
      </c>
      <c r="M738" s="45" t="str">
        <f>IF(
ISNA(INDEX(resources!E:E,MATCH(B738,resources!B:B,0))),"fillme",
INDEX(resources!E:E,MATCH(B738,resources!B:B,0)))</f>
        <v>CAISO_Hybrid</v>
      </c>
      <c r="N738" s="45">
        <f>IF(
ISNA(INDEX(resources!J:J,MATCH(B738,resources!B:B,0))),"fillme",
INDEX(resources!J:J,MATCH(B738,resources!B:B,0)))</f>
        <v>0</v>
      </c>
      <c r="O738" s="83" t="str">
        <f>IFERROR(INDEX(resources!K:K,MATCH(B738,resources!B:B,0)),"fillme")</f>
        <v>unknown</v>
      </c>
      <c r="P738" s="89" t="str">
        <f t="shared" si="161"/>
        <v>unknown_2030_10</v>
      </c>
      <c r="Q738" s="87">
        <f>INDEX(elcc!G:G,MATCH(P738,elcc!D:D,0))</f>
        <v>0</v>
      </c>
      <c r="R738" s="89">
        <f t="shared" si="162"/>
        <v>1</v>
      </c>
      <c r="S738" s="89" t="s">
        <v>6314</v>
      </c>
      <c r="T738" s="89" t="s">
        <v>6314</v>
      </c>
      <c r="U738" s="90" t="str">
        <f t="shared" si="163"/>
        <v>ok</v>
      </c>
      <c r="V738" s="63" t="str">
        <f>INDEX(resources!F:F,MATCH(B738,resources!B:B,0))</f>
        <v>new_resolve</v>
      </c>
      <c r="W738" s="110">
        <f t="shared" si="164"/>
        <v>1</v>
      </c>
      <c r="X738" s="110">
        <f t="shared" si="165"/>
        <v>0</v>
      </c>
      <c r="Y738" s="110" t="str">
        <f t="shared" si="166"/>
        <v>New_Hybrid_energy_PCE50003_CONFIDENTIAL</v>
      </c>
      <c r="Z738" s="110">
        <f>IF(COUNTIFS($Y$2:Y738,Y738)=1,1,0)</f>
        <v>0</v>
      </c>
      <c r="AA738" s="110">
        <f>SUM($Z$2:Z738)*Z738</f>
        <v>0</v>
      </c>
      <c r="AB738" s="110">
        <f>COUNTIFS(resources!B:B,B738)</f>
        <v>1</v>
      </c>
      <c r="AC738" s="110">
        <f t="shared" si="167"/>
        <v>1</v>
      </c>
      <c r="AD738" s="110">
        <f t="shared" si="168"/>
        <v>1</v>
      </c>
      <c r="AE738" s="110">
        <f t="shared" si="169"/>
        <v>0</v>
      </c>
      <c r="AF738" s="110">
        <f t="shared" si="170"/>
        <v>1</v>
      </c>
      <c r="AG738" s="110">
        <f t="shared" si="171"/>
        <v>0</v>
      </c>
      <c r="AH738" s="110">
        <f t="shared" si="172"/>
        <v>0</v>
      </c>
      <c r="AI738" s="110">
        <f t="shared" si="173"/>
        <v>1</v>
      </c>
      <c r="AJ738" s="100">
        <f>ROW()</f>
        <v>738</v>
      </c>
      <c r="AK738" s="100" t="e">
        <f>INDEX('BadRows RECART'!$C$2:$C$1207,MATCH(monthly_gwh_mw!AJ738,'BadRows RECART'!$D$2:$D$1207,0))</f>
        <v>#N/A</v>
      </c>
    </row>
    <row r="739" spans="1:37" ht="20">
      <c r="A739" s="106" t="s">
        <v>3907</v>
      </c>
      <c r="B739" s="106" t="s">
        <v>1239</v>
      </c>
      <c r="C739" s="106" t="s">
        <v>6304</v>
      </c>
      <c r="D739" s="168">
        <v>2030</v>
      </c>
      <c r="E739" s="168">
        <v>11</v>
      </c>
      <c r="F739" s="199">
        <v>27.607400000000005</v>
      </c>
      <c r="G739" s="212" t="s">
        <v>6314</v>
      </c>
      <c r="H739" s="212" t="s">
        <v>6314</v>
      </c>
      <c r="I739" s="106" t="s">
        <v>594</v>
      </c>
      <c r="J739" s="88">
        <v>4</v>
      </c>
      <c r="K739" s="83" t="s">
        <v>6314</v>
      </c>
      <c r="L739" s="83" t="s">
        <v>6314</v>
      </c>
      <c r="M739" s="45" t="str">
        <f>IF(
ISNA(INDEX(resources!E:E,MATCH(B739,resources!B:B,0))),"fillme",
INDEX(resources!E:E,MATCH(B739,resources!B:B,0)))</f>
        <v>CAISO_Hybrid</v>
      </c>
      <c r="N739" s="45">
        <f>IF(
ISNA(INDEX(resources!J:J,MATCH(B739,resources!B:B,0))),"fillme",
INDEX(resources!J:J,MATCH(B739,resources!B:B,0)))</f>
        <v>0</v>
      </c>
      <c r="O739" s="83" t="str">
        <f>IFERROR(INDEX(resources!K:K,MATCH(B739,resources!B:B,0)),"fillme")</f>
        <v>unknown</v>
      </c>
      <c r="P739" s="89" t="str">
        <f t="shared" si="161"/>
        <v>unknown_2030_11</v>
      </c>
      <c r="Q739" s="87">
        <f>INDEX(elcc!G:G,MATCH(P739,elcc!D:D,0))</f>
        <v>0</v>
      </c>
      <c r="R739" s="89">
        <f t="shared" si="162"/>
        <v>1</v>
      </c>
      <c r="S739" s="89" t="s">
        <v>6314</v>
      </c>
      <c r="T739" s="89" t="s">
        <v>6314</v>
      </c>
      <c r="U739" s="90" t="str">
        <f t="shared" si="163"/>
        <v>ok</v>
      </c>
      <c r="V739" s="63" t="str">
        <f>INDEX(resources!F:F,MATCH(B739,resources!B:B,0))</f>
        <v>new_resolve</v>
      </c>
      <c r="W739" s="110">
        <f t="shared" si="164"/>
        <v>1</v>
      </c>
      <c r="X739" s="110">
        <f t="shared" si="165"/>
        <v>0</v>
      </c>
      <c r="Y739" s="110" t="str">
        <f t="shared" si="166"/>
        <v>New_Hybrid_energy_PCE50003_CONFIDENTIAL</v>
      </c>
      <c r="Z739" s="110">
        <f>IF(COUNTIFS($Y$2:Y739,Y739)=1,1,0)</f>
        <v>0</v>
      </c>
      <c r="AA739" s="110">
        <f>SUM($Z$2:Z739)*Z739</f>
        <v>0</v>
      </c>
      <c r="AB739" s="110">
        <f>COUNTIFS(resources!B:B,B739)</f>
        <v>1</v>
      </c>
      <c r="AC739" s="110">
        <f t="shared" si="167"/>
        <v>1</v>
      </c>
      <c r="AD739" s="110">
        <f t="shared" si="168"/>
        <v>1</v>
      </c>
      <c r="AE739" s="110">
        <f t="shared" si="169"/>
        <v>0</v>
      </c>
      <c r="AF739" s="110">
        <f t="shared" si="170"/>
        <v>1</v>
      </c>
      <c r="AG739" s="110">
        <f t="shared" si="171"/>
        <v>0</v>
      </c>
      <c r="AH739" s="110">
        <f t="shared" si="172"/>
        <v>0</v>
      </c>
      <c r="AI739" s="110">
        <f t="shared" si="173"/>
        <v>1</v>
      </c>
      <c r="AJ739" s="100">
        <f>ROW()</f>
        <v>739</v>
      </c>
      <c r="AK739" s="100" t="e">
        <f>INDEX('BadRows RECART'!$C$2:$C$1207,MATCH(monthly_gwh_mw!AJ739,'BadRows RECART'!$D$2:$D$1207,0))</f>
        <v>#N/A</v>
      </c>
    </row>
    <row r="740" spans="1:37" ht="20">
      <c r="A740" s="106" t="s">
        <v>3907</v>
      </c>
      <c r="B740" s="106" t="s">
        <v>1239</v>
      </c>
      <c r="C740" s="106" t="s">
        <v>6304</v>
      </c>
      <c r="D740" s="168">
        <v>2030</v>
      </c>
      <c r="E740" s="168">
        <v>12</v>
      </c>
      <c r="F740" s="199">
        <v>21.143999999999991</v>
      </c>
      <c r="G740" s="212" t="s">
        <v>6314</v>
      </c>
      <c r="H740" s="212" t="s">
        <v>6314</v>
      </c>
      <c r="I740" s="106" t="s">
        <v>594</v>
      </c>
      <c r="J740" s="88">
        <v>4</v>
      </c>
      <c r="K740" s="83" t="s">
        <v>6314</v>
      </c>
      <c r="L740" s="83" t="s">
        <v>6314</v>
      </c>
      <c r="M740" s="45" t="str">
        <f>IF(
ISNA(INDEX(resources!E:E,MATCH(B740,resources!B:B,0))),"fillme",
INDEX(resources!E:E,MATCH(B740,resources!B:B,0)))</f>
        <v>CAISO_Hybrid</v>
      </c>
      <c r="N740" s="45">
        <f>IF(
ISNA(INDEX(resources!J:J,MATCH(B740,resources!B:B,0))),"fillme",
INDEX(resources!J:J,MATCH(B740,resources!B:B,0)))</f>
        <v>0</v>
      </c>
      <c r="O740" s="83" t="str">
        <f>IFERROR(INDEX(resources!K:K,MATCH(B740,resources!B:B,0)),"fillme")</f>
        <v>unknown</v>
      </c>
      <c r="P740" s="89" t="str">
        <f t="shared" si="161"/>
        <v>unknown_2030_12</v>
      </c>
      <c r="Q740" s="87">
        <f>INDEX(elcc!G:G,MATCH(P740,elcc!D:D,0))</f>
        <v>0</v>
      </c>
      <c r="R740" s="89">
        <f t="shared" si="162"/>
        <v>1</v>
      </c>
      <c r="S740" s="89" t="s">
        <v>6314</v>
      </c>
      <c r="T740" s="89" t="s">
        <v>6314</v>
      </c>
      <c r="U740" s="90" t="str">
        <f t="shared" si="163"/>
        <v>ok</v>
      </c>
      <c r="V740" s="63" t="str">
        <f>INDEX(resources!F:F,MATCH(B740,resources!B:B,0))</f>
        <v>new_resolve</v>
      </c>
      <c r="W740" s="110">
        <f t="shared" si="164"/>
        <v>1</v>
      </c>
      <c r="X740" s="110">
        <f t="shared" si="165"/>
        <v>0</v>
      </c>
      <c r="Y740" s="110" t="str">
        <f t="shared" si="166"/>
        <v>New_Hybrid_energy_PCE50003_CONFIDENTIAL</v>
      </c>
      <c r="Z740" s="110">
        <f>IF(COUNTIFS($Y$2:Y740,Y740)=1,1,0)</f>
        <v>0</v>
      </c>
      <c r="AA740" s="110">
        <f>SUM($Z$2:Z740)*Z740</f>
        <v>0</v>
      </c>
      <c r="AB740" s="110">
        <f>COUNTIFS(resources!B:B,B740)</f>
        <v>1</v>
      </c>
      <c r="AC740" s="110">
        <f t="shared" si="167"/>
        <v>1</v>
      </c>
      <c r="AD740" s="110">
        <f t="shared" si="168"/>
        <v>1</v>
      </c>
      <c r="AE740" s="110">
        <f t="shared" si="169"/>
        <v>0</v>
      </c>
      <c r="AF740" s="110">
        <f t="shared" si="170"/>
        <v>1</v>
      </c>
      <c r="AG740" s="110">
        <f t="shared" si="171"/>
        <v>0</v>
      </c>
      <c r="AH740" s="110">
        <f t="shared" si="172"/>
        <v>0</v>
      </c>
      <c r="AI740" s="110">
        <f t="shared" si="173"/>
        <v>1</v>
      </c>
      <c r="AJ740" s="100">
        <f>ROW()</f>
        <v>740</v>
      </c>
      <c r="AK740" s="100" t="e">
        <f>INDEX('BadRows RECART'!$C$2:$C$1207,MATCH(monthly_gwh_mw!AJ740,'BadRows RECART'!$D$2:$D$1207,0))</f>
        <v>#N/A</v>
      </c>
    </row>
    <row r="741" spans="1:37" ht="20">
      <c r="A741" s="106" t="s">
        <v>3907</v>
      </c>
      <c r="B741" s="106" t="s">
        <v>2101</v>
      </c>
      <c r="C741" s="106" t="s">
        <v>6305</v>
      </c>
      <c r="D741" s="168">
        <v>2021</v>
      </c>
      <c r="E741" s="168">
        <v>1</v>
      </c>
      <c r="F741" s="199">
        <v>11.794099999999998</v>
      </c>
      <c r="G741" s="212" t="s">
        <v>6314</v>
      </c>
      <c r="H741" s="212" t="s">
        <v>6314</v>
      </c>
      <c r="I741" s="106" t="s">
        <v>557</v>
      </c>
      <c r="K741" s="83" t="s">
        <v>6314</v>
      </c>
      <c r="L741" s="83" t="s">
        <v>6314</v>
      </c>
      <c r="M741" s="45" t="str">
        <f>IF(
ISNA(INDEX(resources!E:E,MATCH(B741,resources!B:B,0))),"fillme",
INDEX(resources!E:E,MATCH(B741,resources!B:B,0)))</f>
        <v>CAISO_Solar</v>
      </c>
      <c r="N741" s="45">
        <f>IF(
ISNA(INDEX(resources!J:J,MATCH(B741,resources!B:B,0))),"fillme",
INDEX(resources!J:J,MATCH(B741,resources!B:B,0)))</f>
        <v>0</v>
      </c>
      <c r="O741" s="83" t="str">
        <f>IFERROR(INDEX(resources!K:K,MATCH(B741,resources!B:B,0)),"fillme")</f>
        <v>solar</v>
      </c>
      <c r="P741" s="89" t="str">
        <f t="shared" si="161"/>
        <v>solar_2021_1</v>
      </c>
      <c r="Q741" s="87">
        <f>INDEX(elcc!G:G,MATCH(P741,elcc!D:D,0))</f>
        <v>0.04</v>
      </c>
      <c r="R741" s="89">
        <f t="shared" si="162"/>
        <v>1</v>
      </c>
      <c r="S741" s="89" t="s">
        <v>6314</v>
      </c>
      <c r="T741" s="89" t="s">
        <v>6314</v>
      </c>
      <c r="U741" s="90" t="str">
        <f t="shared" si="163"/>
        <v>ok</v>
      </c>
      <c r="V741" s="63" t="str">
        <f>INDEX(resources!F:F,MATCH(B741,resources!B:B,0))</f>
        <v>new_generic</v>
      </c>
      <c r="W741" s="110">
        <f t="shared" si="164"/>
        <v>1</v>
      </c>
      <c r="X741" s="110">
        <f t="shared" si="165"/>
        <v>0</v>
      </c>
      <c r="Y741" s="110" t="str">
        <f t="shared" si="166"/>
        <v>new_generic_solar_1axis_energy_PCE50002_CONFIDENTIAL</v>
      </c>
      <c r="Z741" s="110">
        <f>IF(COUNTIFS($Y$2:Y741,Y741)=1,1,0)</f>
        <v>1</v>
      </c>
      <c r="AA741" s="110">
        <f>SUM($Z$2:Z741)*Z741</f>
        <v>10</v>
      </c>
      <c r="AB741" s="110">
        <f>COUNTIFS(resources!B:B,B741)</f>
        <v>1</v>
      </c>
      <c r="AC741" s="110">
        <f t="shared" si="167"/>
        <v>1</v>
      </c>
      <c r="AD741" s="110">
        <f t="shared" si="168"/>
        <v>1</v>
      </c>
      <c r="AE741" s="110">
        <f t="shared" si="169"/>
        <v>0</v>
      </c>
      <c r="AF741" s="110">
        <f t="shared" si="170"/>
        <v>1</v>
      </c>
      <c r="AG741" s="110">
        <f t="shared" si="171"/>
        <v>0</v>
      </c>
      <c r="AH741" s="110">
        <f t="shared" si="172"/>
        <v>0</v>
      </c>
      <c r="AI741" s="110">
        <f t="shared" si="173"/>
        <v>1</v>
      </c>
      <c r="AJ741" s="100">
        <f>ROW()</f>
        <v>741</v>
      </c>
      <c r="AK741" s="100" t="e">
        <f>INDEX('BadRows RECART'!$C$2:$C$1207,MATCH(monthly_gwh_mw!AJ741,'BadRows RECART'!$D$2:$D$1207,0))</f>
        <v>#N/A</v>
      </c>
    </row>
    <row r="742" spans="1:37" ht="20">
      <c r="A742" s="106" t="s">
        <v>3907</v>
      </c>
      <c r="B742" s="106" t="s">
        <v>2101</v>
      </c>
      <c r="C742" s="106" t="s">
        <v>6305</v>
      </c>
      <c r="D742" s="168">
        <v>2021</v>
      </c>
      <c r="E742" s="168">
        <v>2</v>
      </c>
      <c r="F742" s="199">
        <v>16.52610000000001</v>
      </c>
      <c r="G742" s="212" t="s">
        <v>6314</v>
      </c>
      <c r="H742" s="212" t="s">
        <v>6314</v>
      </c>
      <c r="I742" s="106" t="s">
        <v>557</v>
      </c>
      <c r="K742" s="83" t="s">
        <v>6314</v>
      </c>
      <c r="L742" s="83" t="s">
        <v>6314</v>
      </c>
      <c r="M742" s="45" t="str">
        <f>IF(
ISNA(INDEX(resources!E:E,MATCH(B742,resources!B:B,0))),"fillme",
INDEX(resources!E:E,MATCH(B742,resources!B:B,0)))</f>
        <v>CAISO_Solar</v>
      </c>
      <c r="N742" s="45">
        <f>IF(
ISNA(INDEX(resources!J:J,MATCH(B742,resources!B:B,0))),"fillme",
INDEX(resources!J:J,MATCH(B742,resources!B:B,0)))</f>
        <v>0</v>
      </c>
      <c r="O742" s="83" t="str">
        <f>IFERROR(INDEX(resources!K:K,MATCH(B742,resources!B:B,0)),"fillme")</f>
        <v>solar</v>
      </c>
      <c r="P742" s="89" t="str">
        <f t="shared" si="161"/>
        <v>solar_2021_2</v>
      </c>
      <c r="Q742" s="87">
        <f>INDEX(elcc!G:G,MATCH(P742,elcc!D:D,0))</f>
        <v>0.03</v>
      </c>
      <c r="R742" s="89">
        <f t="shared" si="162"/>
        <v>1</v>
      </c>
      <c r="S742" s="89" t="s">
        <v>6314</v>
      </c>
      <c r="T742" s="89" t="s">
        <v>6314</v>
      </c>
      <c r="U742" s="90" t="str">
        <f t="shared" si="163"/>
        <v>ok</v>
      </c>
      <c r="V742" s="63" t="str">
        <f>INDEX(resources!F:F,MATCH(B742,resources!B:B,0))</f>
        <v>new_generic</v>
      </c>
      <c r="W742" s="110">
        <f t="shared" si="164"/>
        <v>1</v>
      </c>
      <c r="X742" s="110">
        <f t="shared" si="165"/>
        <v>0</v>
      </c>
      <c r="Y742" s="110" t="str">
        <f t="shared" si="166"/>
        <v>new_generic_solar_1axis_energy_PCE50002_CONFIDENTIAL</v>
      </c>
      <c r="Z742" s="110">
        <f>IF(COUNTIFS($Y$2:Y742,Y742)=1,1,0)</f>
        <v>0</v>
      </c>
      <c r="AA742" s="110">
        <f>SUM($Z$2:Z742)*Z742</f>
        <v>0</v>
      </c>
      <c r="AB742" s="110">
        <f>COUNTIFS(resources!B:B,B742)</f>
        <v>1</v>
      </c>
      <c r="AC742" s="110">
        <f t="shared" si="167"/>
        <v>1</v>
      </c>
      <c r="AD742" s="110">
        <f t="shared" si="168"/>
        <v>1</v>
      </c>
      <c r="AE742" s="110">
        <f t="shared" si="169"/>
        <v>0</v>
      </c>
      <c r="AF742" s="110">
        <f t="shared" si="170"/>
        <v>1</v>
      </c>
      <c r="AG742" s="110">
        <f t="shared" si="171"/>
        <v>0</v>
      </c>
      <c r="AH742" s="110">
        <f t="shared" si="172"/>
        <v>0</v>
      </c>
      <c r="AI742" s="110">
        <f t="shared" si="173"/>
        <v>1</v>
      </c>
      <c r="AJ742" s="100">
        <f>ROW()</f>
        <v>742</v>
      </c>
      <c r="AK742" s="100" t="e">
        <f>INDEX('BadRows RECART'!$C$2:$C$1207,MATCH(monthly_gwh_mw!AJ742,'BadRows RECART'!$D$2:$D$1207,0))</f>
        <v>#N/A</v>
      </c>
    </row>
    <row r="743" spans="1:37" ht="20">
      <c r="A743" s="106" t="s">
        <v>3907</v>
      </c>
      <c r="B743" s="106" t="s">
        <v>2101</v>
      </c>
      <c r="C743" s="106" t="s">
        <v>6305</v>
      </c>
      <c r="D743" s="168">
        <v>2021</v>
      </c>
      <c r="E743" s="168">
        <v>3</v>
      </c>
      <c r="F743" s="199">
        <v>25.250500000000006</v>
      </c>
      <c r="G743" s="212" t="s">
        <v>6314</v>
      </c>
      <c r="H743" s="212" t="s">
        <v>6314</v>
      </c>
      <c r="I743" s="106" t="s">
        <v>557</v>
      </c>
      <c r="K743" s="83" t="s">
        <v>6314</v>
      </c>
      <c r="L743" s="83" t="s">
        <v>6314</v>
      </c>
      <c r="M743" s="45" t="str">
        <f>IF(
ISNA(INDEX(resources!E:E,MATCH(B743,resources!B:B,0))),"fillme",
INDEX(resources!E:E,MATCH(B743,resources!B:B,0)))</f>
        <v>CAISO_Solar</v>
      </c>
      <c r="N743" s="45">
        <f>IF(
ISNA(INDEX(resources!J:J,MATCH(B743,resources!B:B,0))),"fillme",
INDEX(resources!J:J,MATCH(B743,resources!B:B,0)))</f>
        <v>0</v>
      </c>
      <c r="O743" s="83" t="str">
        <f>IFERROR(INDEX(resources!K:K,MATCH(B743,resources!B:B,0)),"fillme")</f>
        <v>solar</v>
      </c>
      <c r="P743" s="89" t="str">
        <f t="shared" si="161"/>
        <v>solar_2021_3</v>
      </c>
      <c r="Q743" s="87">
        <f>INDEX(elcc!G:G,MATCH(P743,elcc!D:D,0))</f>
        <v>0.18</v>
      </c>
      <c r="R743" s="89">
        <f t="shared" si="162"/>
        <v>1</v>
      </c>
      <c r="S743" s="89" t="s">
        <v>6314</v>
      </c>
      <c r="T743" s="89" t="s">
        <v>6314</v>
      </c>
      <c r="U743" s="90" t="str">
        <f t="shared" si="163"/>
        <v>ok</v>
      </c>
      <c r="V743" s="63" t="str">
        <f>INDEX(resources!F:F,MATCH(B743,resources!B:B,0))</f>
        <v>new_generic</v>
      </c>
      <c r="W743" s="110">
        <f t="shared" si="164"/>
        <v>1</v>
      </c>
      <c r="X743" s="110">
        <f t="shared" si="165"/>
        <v>0</v>
      </c>
      <c r="Y743" s="110" t="str">
        <f t="shared" si="166"/>
        <v>new_generic_solar_1axis_energy_PCE50002_CONFIDENTIAL</v>
      </c>
      <c r="Z743" s="110">
        <f>IF(COUNTIFS($Y$2:Y743,Y743)=1,1,0)</f>
        <v>0</v>
      </c>
      <c r="AA743" s="110">
        <f>SUM($Z$2:Z743)*Z743</f>
        <v>0</v>
      </c>
      <c r="AB743" s="110">
        <f>COUNTIFS(resources!B:B,B743)</f>
        <v>1</v>
      </c>
      <c r="AC743" s="110">
        <f t="shared" si="167"/>
        <v>1</v>
      </c>
      <c r="AD743" s="110">
        <f t="shared" si="168"/>
        <v>1</v>
      </c>
      <c r="AE743" s="110">
        <f t="shared" si="169"/>
        <v>0</v>
      </c>
      <c r="AF743" s="110">
        <f t="shared" si="170"/>
        <v>1</v>
      </c>
      <c r="AG743" s="110">
        <f t="shared" si="171"/>
        <v>0</v>
      </c>
      <c r="AH743" s="110">
        <f t="shared" si="172"/>
        <v>0</v>
      </c>
      <c r="AI743" s="110">
        <f t="shared" si="173"/>
        <v>1</v>
      </c>
      <c r="AJ743" s="100">
        <f>ROW()</f>
        <v>743</v>
      </c>
      <c r="AK743" s="100" t="e">
        <f>INDEX('BadRows RECART'!$C$2:$C$1207,MATCH(monthly_gwh_mw!AJ743,'BadRows RECART'!$D$2:$D$1207,0))</f>
        <v>#N/A</v>
      </c>
    </row>
    <row r="744" spans="1:37" ht="20">
      <c r="A744" s="106" t="s">
        <v>3907</v>
      </c>
      <c r="B744" s="106" t="s">
        <v>2101</v>
      </c>
      <c r="C744" s="106" t="s">
        <v>6305</v>
      </c>
      <c r="D744" s="168">
        <v>2021</v>
      </c>
      <c r="E744" s="168">
        <v>4</v>
      </c>
      <c r="F744" s="199">
        <v>29.148200000000003</v>
      </c>
      <c r="G744" s="212" t="s">
        <v>6314</v>
      </c>
      <c r="H744" s="212" t="s">
        <v>6314</v>
      </c>
      <c r="I744" s="106" t="s">
        <v>557</v>
      </c>
      <c r="K744" s="83" t="s">
        <v>6314</v>
      </c>
      <c r="L744" s="83" t="s">
        <v>6314</v>
      </c>
      <c r="M744" s="45" t="str">
        <f>IF(
ISNA(INDEX(resources!E:E,MATCH(B744,resources!B:B,0))),"fillme",
INDEX(resources!E:E,MATCH(B744,resources!B:B,0)))</f>
        <v>CAISO_Solar</v>
      </c>
      <c r="N744" s="45">
        <f>IF(
ISNA(INDEX(resources!J:J,MATCH(B744,resources!B:B,0))),"fillme",
INDEX(resources!J:J,MATCH(B744,resources!B:B,0)))</f>
        <v>0</v>
      </c>
      <c r="O744" s="83" t="str">
        <f>IFERROR(INDEX(resources!K:K,MATCH(B744,resources!B:B,0)),"fillme")</f>
        <v>solar</v>
      </c>
      <c r="P744" s="89" t="str">
        <f t="shared" si="161"/>
        <v>solar_2021_4</v>
      </c>
      <c r="Q744" s="87">
        <f>INDEX(elcc!G:G,MATCH(P744,elcc!D:D,0))</f>
        <v>0.15</v>
      </c>
      <c r="R744" s="89">
        <f t="shared" si="162"/>
        <v>1</v>
      </c>
      <c r="S744" s="89" t="s">
        <v>6314</v>
      </c>
      <c r="T744" s="89" t="s">
        <v>6314</v>
      </c>
      <c r="U744" s="90" t="str">
        <f t="shared" si="163"/>
        <v>ok</v>
      </c>
      <c r="V744" s="63" t="str">
        <f>INDEX(resources!F:F,MATCH(B744,resources!B:B,0))</f>
        <v>new_generic</v>
      </c>
      <c r="W744" s="110">
        <f t="shared" si="164"/>
        <v>1</v>
      </c>
      <c r="X744" s="110">
        <f t="shared" si="165"/>
        <v>0</v>
      </c>
      <c r="Y744" s="110" t="str">
        <f t="shared" si="166"/>
        <v>new_generic_solar_1axis_energy_PCE50002_CONFIDENTIAL</v>
      </c>
      <c r="Z744" s="110">
        <f>IF(COUNTIFS($Y$2:Y744,Y744)=1,1,0)</f>
        <v>0</v>
      </c>
      <c r="AA744" s="110">
        <f>SUM($Z$2:Z744)*Z744</f>
        <v>0</v>
      </c>
      <c r="AB744" s="110">
        <f>COUNTIFS(resources!B:B,B744)</f>
        <v>1</v>
      </c>
      <c r="AC744" s="110">
        <f t="shared" si="167"/>
        <v>1</v>
      </c>
      <c r="AD744" s="110">
        <f t="shared" si="168"/>
        <v>1</v>
      </c>
      <c r="AE744" s="110">
        <f t="shared" si="169"/>
        <v>0</v>
      </c>
      <c r="AF744" s="110">
        <f t="shared" si="170"/>
        <v>1</v>
      </c>
      <c r="AG744" s="110">
        <f t="shared" si="171"/>
        <v>0</v>
      </c>
      <c r="AH744" s="110">
        <f t="shared" si="172"/>
        <v>0</v>
      </c>
      <c r="AI744" s="110">
        <f t="shared" si="173"/>
        <v>1</v>
      </c>
      <c r="AJ744" s="100">
        <f>ROW()</f>
        <v>744</v>
      </c>
      <c r="AK744" s="100" t="e">
        <f>INDEX('BadRows RECART'!$C$2:$C$1207,MATCH(monthly_gwh_mw!AJ744,'BadRows RECART'!$D$2:$D$1207,0))</f>
        <v>#N/A</v>
      </c>
    </row>
    <row r="745" spans="1:37" ht="20">
      <c r="A745" s="106" t="s">
        <v>3907</v>
      </c>
      <c r="B745" s="106" t="s">
        <v>2101</v>
      </c>
      <c r="C745" s="106" t="s">
        <v>6305</v>
      </c>
      <c r="D745" s="168">
        <v>2021</v>
      </c>
      <c r="E745" s="168">
        <v>5</v>
      </c>
      <c r="F745" s="199">
        <v>33.545400000000008</v>
      </c>
      <c r="G745" s="212" t="s">
        <v>6314</v>
      </c>
      <c r="H745" s="212" t="s">
        <v>6314</v>
      </c>
      <c r="I745" s="106" t="s">
        <v>557</v>
      </c>
      <c r="K745" s="83" t="s">
        <v>6314</v>
      </c>
      <c r="L745" s="83" t="s">
        <v>6314</v>
      </c>
      <c r="M745" s="45" t="str">
        <f>IF(
ISNA(INDEX(resources!E:E,MATCH(B745,resources!B:B,0))),"fillme",
INDEX(resources!E:E,MATCH(B745,resources!B:B,0)))</f>
        <v>CAISO_Solar</v>
      </c>
      <c r="N745" s="45">
        <f>IF(
ISNA(INDEX(resources!J:J,MATCH(B745,resources!B:B,0))),"fillme",
INDEX(resources!J:J,MATCH(B745,resources!B:B,0)))</f>
        <v>0</v>
      </c>
      <c r="O745" s="83" t="str">
        <f>IFERROR(INDEX(resources!K:K,MATCH(B745,resources!B:B,0)),"fillme")</f>
        <v>solar</v>
      </c>
      <c r="P745" s="89" t="str">
        <f t="shared" si="161"/>
        <v>solar_2021_5</v>
      </c>
      <c r="Q745" s="87">
        <f>INDEX(elcc!G:G,MATCH(P745,elcc!D:D,0))</f>
        <v>0.16</v>
      </c>
      <c r="R745" s="89">
        <f t="shared" si="162"/>
        <v>1</v>
      </c>
      <c r="S745" s="89" t="s">
        <v>6314</v>
      </c>
      <c r="T745" s="89" t="s">
        <v>6314</v>
      </c>
      <c r="U745" s="90" t="str">
        <f t="shared" si="163"/>
        <v>ok</v>
      </c>
      <c r="V745" s="63" t="str">
        <f>INDEX(resources!F:F,MATCH(B745,resources!B:B,0))</f>
        <v>new_generic</v>
      </c>
      <c r="W745" s="110">
        <f t="shared" si="164"/>
        <v>1</v>
      </c>
      <c r="X745" s="110">
        <f t="shared" si="165"/>
        <v>0</v>
      </c>
      <c r="Y745" s="110" t="str">
        <f t="shared" si="166"/>
        <v>new_generic_solar_1axis_energy_PCE50002_CONFIDENTIAL</v>
      </c>
      <c r="Z745" s="110">
        <f>IF(COUNTIFS($Y$2:Y745,Y745)=1,1,0)</f>
        <v>0</v>
      </c>
      <c r="AA745" s="110">
        <f>SUM($Z$2:Z745)*Z745</f>
        <v>0</v>
      </c>
      <c r="AB745" s="110">
        <f>COUNTIFS(resources!B:B,B745)</f>
        <v>1</v>
      </c>
      <c r="AC745" s="110">
        <f t="shared" si="167"/>
        <v>1</v>
      </c>
      <c r="AD745" s="110">
        <f t="shared" si="168"/>
        <v>1</v>
      </c>
      <c r="AE745" s="110">
        <f t="shared" si="169"/>
        <v>0</v>
      </c>
      <c r="AF745" s="110">
        <f t="shared" si="170"/>
        <v>1</v>
      </c>
      <c r="AG745" s="110">
        <f t="shared" si="171"/>
        <v>0</v>
      </c>
      <c r="AH745" s="110">
        <f t="shared" si="172"/>
        <v>0</v>
      </c>
      <c r="AI745" s="110">
        <f t="shared" si="173"/>
        <v>1</v>
      </c>
      <c r="AJ745" s="100">
        <f>ROW()</f>
        <v>745</v>
      </c>
      <c r="AK745" s="100" t="e">
        <f>INDEX('BadRows RECART'!$C$2:$C$1207,MATCH(monthly_gwh_mw!AJ745,'BadRows RECART'!$D$2:$D$1207,0))</f>
        <v>#N/A</v>
      </c>
    </row>
    <row r="746" spans="1:37" ht="20">
      <c r="A746" s="106" t="s">
        <v>3907</v>
      </c>
      <c r="B746" s="106" t="s">
        <v>2101</v>
      </c>
      <c r="C746" s="106" t="s">
        <v>6305</v>
      </c>
      <c r="D746" s="168">
        <v>2021</v>
      </c>
      <c r="E746" s="168">
        <v>6</v>
      </c>
      <c r="F746" s="199">
        <v>34.71840000000001</v>
      </c>
      <c r="G746" s="212" t="s">
        <v>6314</v>
      </c>
      <c r="H746" s="212" t="s">
        <v>6314</v>
      </c>
      <c r="I746" s="106" t="s">
        <v>557</v>
      </c>
      <c r="K746" s="83" t="s">
        <v>6314</v>
      </c>
      <c r="L746" s="83" t="s">
        <v>6314</v>
      </c>
      <c r="M746" s="45" t="str">
        <f>IF(
ISNA(INDEX(resources!E:E,MATCH(B746,resources!B:B,0))),"fillme",
INDEX(resources!E:E,MATCH(B746,resources!B:B,0)))</f>
        <v>CAISO_Solar</v>
      </c>
      <c r="N746" s="45">
        <f>IF(
ISNA(INDEX(resources!J:J,MATCH(B746,resources!B:B,0))),"fillme",
INDEX(resources!J:J,MATCH(B746,resources!B:B,0)))</f>
        <v>0</v>
      </c>
      <c r="O746" s="83" t="str">
        <f>IFERROR(INDEX(resources!K:K,MATCH(B746,resources!B:B,0)),"fillme")</f>
        <v>solar</v>
      </c>
      <c r="P746" s="89" t="str">
        <f t="shared" si="161"/>
        <v>solar_2021_6</v>
      </c>
      <c r="Q746" s="87">
        <f>INDEX(elcc!G:G,MATCH(P746,elcc!D:D,0))</f>
        <v>0.31</v>
      </c>
      <c r="R746" s="89">
        <f t="shared" si="162"/>
        <v>1</v>
      </c>
      <c r="S746" s="89" t="s">
        <v>6314</v>
      </c>
      <c r="T746" s="89" t="s">
        <v>6314</v>
      </c>
      <c r="U746" s="90" t="str">
        <f t="shared" si="163"/>
        <v>ok</v>
      </c>
      <c r="V746" s="63" t="str">
        <f>INDEX(resources!F:F,MATCH(B746,resources!B:B,0))</f>
        <v>new_generic</v>
      </c>
      <c r="W746" s="110">
        <f t="shared" si="164"/>
        <v>1</v>
      </c>
      <c r="X746" s="110">
        <f t="shared" si="165"/>
        <v>0</v>
      </c>
      <c r="Y746" s="110" t="str">
        <f t="shared" si="166"/>
        <v>new_generic_solar_1axis_energy_PCE50002_CONFIDENTIAL</v>
      </c>
      <c r="Z746" s="110">
        <f>IF(COUNTIFS($Y$2:Y746,Y746)=1,1,0)</f>
        <v>0</v>
      </c>
      <c r="AA746" s="110">
        <f>SUM($Z$2:Z746)*Z746</f>
        <v>0</v>
      </c>
      <c r="AB746" s="110">
        <f>COUNTIFS(resources!B:B,B746)</f>
        <v>1</v>
      </c>
      <c r="AC746" s="110">
        <f t="shared" si="167"/>
        <v>1</v>
      </c>
      <c r="AD746" s="110">
        <f t="shared" si="168"/>
        <v>1</v>
      </c>
      <c r="AE746" s="110">
        <f t="shared" si="169"/>
        <v>0</v>
      </c>
      <c r="AF746" s="110">
        <f t="shared" si="170"/>
        <v>1</v>
      </c>
      <c r="AG746" s="110">
        <f t="shared" si="171"/>
        <v>0</v>
      </c>
      <c r="AH746" s="110">
        <f t="shared" si="172"/>
        <v>0</v>
      </c>
      <c r="AI746" s="110">
        <f t="shared" si="173"/>
        <v>1</v>
      </c>
      <c r="AJ746" s="100">
        <f>ROW()</f>
        <v>746</v>
      </c>
      <c r="AK746" s="100" t="e">
        <f>INDEX('BadRows RECART'!$C$2:$C$1207,MATCH(monthly_gwh_mw!AJ746,'BadRows RECART'!$D$2:$D$1207,0))</f>
        <v>#N/A</v>
      </c>
    </row>
    <row r="747" spans="1:37" ht="20">
      <c r="A747" s="106" t="s">
        <v>3907</v>
      </c>
      <c r="B747" s="106" t="s">
        <v>2101</v>
      </c>
      <c r="C747" s="106" t="s">
        <v>6305</v>
      </c>
      <c r="D747" s="168">
        <v>2021</v>
      </c>
      <c r="E747" s="168">
        <v>7</v>
      </c>
      <c r="F747" s="199">
        <v>35.270999999999987</v>
      </c>
      <c r="G747" s="212" t="s">
        <v>6314</v>
      </c>
      <c r="H747" s="212" t="s">
        <v>6314</v>
      </c>
      <c r="I747" s="106" t="s">
        <v>557</v>
      </c>
      <c r="K747" s="83" t="s">
        <v>6314</v>
      </c>
      <c r="L747" s="83" t="s">
        <v>6314</v>
      </c>
      <c r="M747" s="45" t="str">
        <f>IF(
ISNA(INDEX(resources!E:E,MATCH(B747,resources!B:B,0))),"fillme",
INDEX(resources!E:E,MATCH(B747,resources!B:B,0)))</f>
        <v>CAISO_Solar</v>
      </c>
      <c r="N747" s="45">
        <f>IF(
ISNA(INDEX(resources!J:J,MATCH(B747,resources!B:B,0))),"fillme",
INDEX(resources!J:J,MATCH(B747,resources!B:B,0)))</f>
        <v>0</v>
      </c>
      <c r="O747" s="83" t="str">
        <f>IFERROR(INDEX(resources!K:K,MATCH(B747,resources!B:B,0)),"fillme")</f>
        <v>solar</v>
      </c>
      <c r="P747" s="89" t="str">
        <f t="shared" si="161"/>
        <v>solar_2021_7</v>
      </c>
      <c r="Q747" s="87">
        <f>INDEX(elcc!G:G,MATCH(P747,elcc!D:D,0))</f>
        <v>0.39</v>
      </c>
      <c r="R747" s="89">
        <f t="shared" si="162"/>
        <v>1</v>
      </c>
      <c r="S747" s="89" t="s">
        <v>6314</v>
      </c>
      <c r="T747" s="89" t="s">
        <v>6314</v>
      </c>
      <c r="U747" s="90" t="str">
        <f t="shared" si="163"/>
        <v>ok</v>
      </c>
      <c r="V747" s="63" t="str">
        <f>INDEX(resources!F:F,MATCH(B747,resources!B:B,0))</f>
        <v>new_generic</v>
      </c>
      <c r="W747" s="110">
        <f t="shared" si="164"/>
        <v>1</v>
      </c>
      <c r="X747" s="110">
        <f t="shared" si="165"/>
        <v>0</v>
      </c>
      <c r="Y747" s="110" t="str">
        <f t="shared" si="166"/>
        <v>new_generic_solar_1axis_energy_PCE50002_CONFIDENTIAL</v>
      </c>
      <c r="Z747" s="110">
        <f>IF(COUNTIFS($Y$2:Y747,Y747)=1,1,0)</f>
        <v>0</v>
      </c>
      <c r="AA747" s="110">
        <f>SUM($Z$2:Z747)*Z747</f>
        <v>0</v>
      </c>
      <c r="AB747" s="110">
        <f>COUNTIFS(resources!B:B,B747)</f>
        <v>1</v>
      </c>
      <c r="AC747" s="110">
        <f t="shared" si="167"/>
        <v>1</v>
      </c>
      <c r="AD747" s="110">
        <f t="shared" si="168"/>
        <v>1</v>
      </c>
      <c r="AE747" s="110">
        <f t="shared" si="169"/>
        <v>0</v>
      </c>
      <c r="AF747" s="110">
        <f t="shared" si="170"/>
        <v>1</v>
      </c>
      <c r="AG747" s="110">
        <f t="shared" si="171"/>
        <v>0</v>
      </c>
      <c r="AH747" s="110">
        <f t="shared" si="172"/>
        <v>0</v>
      </c>
      <c r="AI747" s="110">
        <f t="shared" si="173"/>
        <v>1</v>
      </c>
      <c r="AJ747" s="100">
        <f>ROW()</f>
        <v>747</v>
      </c>
      <c r="AK747" s="100" t="e">
        <f>INDEX('BadRows RECART'!$C$2:$C$1207,MATCH(monthly_gwh_mw!AJ747,'BadRows RECART'!$D$2:$D$1207,0))</f>
        <v>#N/A</v>
      </c>
    </row>
    <row r="748" spans="1:37" ht="20">
      <c r="A748" s="106" t="s">
        <v>3907</v>
      </c>
      <c r="B748" s="106" t="s">
        <v>2101</v>
      </c>
      <c r="C748" s="106" t="s">
        <v>6305</v>
      </c>
      <c r="D748" s="168">
        <v>2021</v>
      </c>
      <c r="E748" s="168">
        <v>8</v>
      </c>
      <c r="F748" s="199">
        <v>33.706700000000012</v>
      </c>
      <c r="G748" s="212" t="s">
        <v>6314</v>
      </c>
      <c r="H748" s="212" t="s">
        <v>6314</v>
      </c>
      <c r="I748" s="106" t="s">
        <v>557</v>
      </c>
      <c r="K748" s="83" t="s">
        <v>6314</v>
      </c>
      <c r="L748" s="83" t="s">
        <v>6314</v>
      </c>
      <c r="M748" s="45" t="str">
        <f>IF(
ISNA(INDEX(resources!E:E,MATCH(B748,resources!B:B,0))),"fillme",
INDEX(resources!E:E,MATCH(B748,resources!B:B,0)))</f>
        <v>CAISO_Solar</v>
      </c>
      <c r="N748" s="45">
        <f>IF(
ISNA(INDEX(resources!J:J,MATCH(B748,resources!B:B,0))),"fillme",
INDEX(resources!J:J,MATCH(B748,resources!B:B,0)))</f>
        <v>0</v>
      </c>
      <c r="O748" s="83" t="str">
        <f>IFERROR(INDEX(resources!K:K,MATCH(B748,resources!B:B,0)),"fillme")</f>
        <v>solar</v>
      </c>
      <c r="P748" s="89" t="str">
        <f t="shared" si="161"/>
        <v>solar_2021_8</v>
      </c>
      <c r="Q748" s="87">
        <f>INDEX(elcc!G:G,MATCH(P748,elcc!D:D,0))</f>
        <v>0.27</v>
      </c>
      <c r="R748" s="89">
        <f t="shared" si="162"/>
        <v>1</v>
      </c>
      <c r="S748" s="89" t="s">
        <v>6314</v>
      </c>
      <c r="T748" s="89" t="s">
        <v>6314</v>
      </c>
      <c r="U748" s="90" t="str">
        <f t="shared" si="163"/>
        <v>ok</v>
      </c>
      <c r="V748" s="63" t="str">
        <f>INDEX(resources!F:F,MATCH(B748,resources!B:B,0))</f>
        <v>new_generic</v>
      </c>
      <c r="W748" s="110">
        <f t="shared" si="164"/>
        <v>1</v>
      </c>
      <c r="X748" s="110">
        <f t="shared" si="165"/>
        <v>0</v>
      </c>
      <c r="Y748" s="110" t="str">
        <f t="shared" si="166"/>
        <v>new_generic_solar_1axis_energy_PCE50002_CONFIDENTIAL</v>
      </c>
      <c r="Z748" s="110">
        <f>IF(COUNTIFS($Y$2:Y748,Y748)=1,1,0)</f>
        <v>0</v>
      </c>
      <c r="AA748" s="110">
        <f>SUM($Z$2:Z748)*Z748</f>
        <v>0</v>
      </c>
      <c r="AB748" s="110">
        <f>COUNTIFS(resources!B:B,B748)</f>
        <v>1</v>
      </c>
      <c r="AC748" s="110">
        <f t="shared" si="167"/>
        <v>1</v>
      </c>
      <c r="AD748" s="110">
        <f t="shared" si="168"/>
        <v>1</v>
      </c>
      <c r="AE748" s="110">
        <f t="shared" si="169"/>
        <v>0</v>
      </c>
      <c r="AF748" s="110">
        <f t="shared" si="170"/>
        <v>1</v>
      </c>
      <c r="AG748" s="110">
        <f t="shared" si="171"/>
        <v>0</v>
      </c>
      <c r="AH748" s="110">
        <f t="shared" si="172"/>
        <v>0</v>
      </c>
      <c r="AI748" s="110">
        <f t="shared" si="173"/>
        <v>1</v>
      </c>
      <c r="AJ748" s="100">
        <f>ROW()</f>
        <v>748</v>
      </c>
      <c r="AK748" s="100" t="e">
        <f>INDEX('BadRows RECART'!$C$2:$C$1207,MATCH(monthly_gwh_mw!AJ748,'BadRows RECART'!$D$2:$D$1207,0))</f>
        <v>#N/A</v>
      </c>
    </row>
    <row r="749" spans="1:37" ht="20">
      <c r="A749" s="106" t="s">
        <v>3907</v>
      </c>
      <c r="B749" s="106" t="s">
        <v>2101</v>
      </c>
      <c r="C749" s="106" t="s">
        <v>6305</v>
      </c>
      <c r="D749" s="168">
        <v>2021</v>
      </c>
      <c r="E749" s="168">
        <v>9</v>
      </c>
      <c r="F749" s="199">
        <v>28.810600000000008</v>
      </c>
      <c r="G749" s="212" t="s">
        <v>6314</v>
      </c>
      <c r="H749" s="212" t="s">
        <v>6314</v>
      </c>
      <c r="I749" s="106" t="s">
        <v>557</v>
      </c>
      <c r="K749" s="83" t="s">
        <v>6314</v>
      </c>
      <c r="L749" s="83" t="s">
        <v>6314</v>
      </c>
      <c r="M749" s="45" t="str">
        <f>IF(
ISNA(INDEX(resources!E:E,MATCH(B749,resources!B:B,0))),"fillme",
INDEX(resources!E:E,MATCH(B749,resources!B:B,0)))</f>
        <v>CAISO_Solar</v>
      </c>
      <c r="N749" s="45">
        <f>IF(
ISNA(INDEX(resources!J:J,MATCH(B749,resources!B:B,0))),"fillme",
INDEX(resources!J:J,MATCH(B749,resources!B:B,0)))</f>
        <v>0</v>
      </c>
      <c r="O749" s="83" t="str">
        <f>IFERROR(INDEX(resources!K:K,MATCH(B749,resources!B:B,0)),"fillme")</f>
        <v>solar</v>
      </c>
      <c r="P749" s="89" t="str">
        <f t="shared" si="161"/>
        <v>solar_2021_9</v>
      </c>
      <c r="Q749" s="87">
        <f>INDEX(elcc!G:G,MATCH(P749,elcc!D:D,0))</f>
        <v>0.14000000000000001</v>
      </c>
      <c r="R749" s="89">
        <f t="shared" si="162"/>
        <v>1</v>
      </c>
      <c r="S749" s="89" t="s">
        <v>6314</v>
      </c>
      <c r="T749" s="89" t="s">
        <v>6314</v>
      </c>
      <c r="U749" s="90" t="str">
        <f t="shared" si="163"/>
        <v>ok</v>
      </c>
      <c r="V749" s="63" t="str">
        <f>INDEX(resources!F:F,MATCH(B749,resources!B:B,0))</f>
        <v>new_generic</v>
      </c>
      <c r="W749" s="110">
        <f t="shared" si="164"/>
        <v>1</v>
      </c>
      <c r="X749" s="110">
        <f t="shared" si="165"/>
        <v>0</v>
      </c>
      <c r="Y749" s="110" t="str">
        <f t="shared" si="166"/>
        <v>new_generic_solar_1axis_energy_PCE50002_CONFIDENTIAL</v>
      </c>
      <c r="Z749" s="110">
        <f>IF(COUNTIFS($Y$2:Y749,Y749)=1,1,0)</f>
        <v>0</v>
      </c>
      <c r="AA749" s="110">
        <f>SUM($Z$2:Z749)*Z749</f>
        <v>0</v>
      </c>
      <c r="AB749" s="110">
        <f>COUNTIFS(resources!B:B,B749)</f>
        <v>1</v>
      </c>
      <c r="AC749" s="110">
        <f t="shared" si="167"/>
        <v>1</v>
      </c>
      <c r="AD749" s="110">
        <f t="shared" si="168"/>
        <v>1</v>
      </c>
      <c r="AE749" s="110">
        <f t="shared" si="169"/>
        <v>0</v>
      </c>
      <c r="AF749" s="110">
        <f t="shared" si="170"/>
        <v>1</v>
      </c>
      <c r="AG749" s="110">
        <f t="shared" si="171"/>
        <v>0</v>
      </c>
      <c r="AH749" s="110">
        <f t="shared" si="172"/>
        <v>0</v>
      </c>
      <c r="AI749" s="110">
        <f t="shared" si="173"/>
        <v>1</v>
      </c>
      <c r="AJ749" s="100">
        <f>ROW()</f>
        <v>749</v>
      </c>
      <c r="AK749" s="100" t="e">
        <f>INDEX('BadRows RECART'!$C$2:$C$1207,MATCH(monthly_gwh_mw!AJ749,'BadRows RECART'!$D$2:$D$1207,0))</f>
        <v>#N/A</v>
      </c>
    </row>
    <row r="750" spans="1:37" ht="20">
      <c r="A750" s="106" t="s">
        <v>3907</v>
      </c>
      <c r="B750" s="106" t="s">
        <v>2101</v>
      </c>
      <c r="C750" s="106" t="s">
        <v>6305</v>
      </c>
      <c r="D750" s="168">
        <v>2021</v>
      </c>
      <c r="E750" s="168">
        <v>10</v>
      </c>
      <c r="F750" s="199">
        <v>22.881999999999984</v>
      </c>
      <c r="G750" s="212" t="s">
        <v>6314</v>
      </c>
      <c r="H750" s="212" t="s">
        <v>6314</v>
      </c>
      <c r="I750" s="106" t="s">
        <v>557</v>
      </c>
      <c r="K750" s="83" t="s">
        <v>6314</v>
      </c>
      <c r="L750" s="83" t="s">
        <v>6314</v>
      </c>
      <c r="M750" s="45" t="str">
        <f>IF(
ISNA(INDEX(resources!E:E,MATCH(B750,resources!B:B,0))),"fillme",
INDEX(resources!E:E,MATCH(B750,resources!B:B,0)))</f>
        <v>CAISO_Solar</v>
      </c>
      <c r="N750" s="45">
        <f>IF(
ISNA(INDEX(resources!J:J,MATCH(B750,resources!B:B,0))),"fillme",
INDEX(resources!J:J,MATCH(B750,resources!B:B,0)))</f>
        <v>0</v>
      </c>
      <c r="O750" s="83" t="str">
        <f>IFERROR(INDEX(resources!K:K,MATCH(B750,resources!B:B,0)),"fillme")</f>
        <v>solar</v>
      </c>
      <c r="P750" s="89" t="str">
        <f t="shared" si="161"/>
        <v>solar_2021_10</v>
      </c>
      <c r="Q750" s="87">
        <f>INDEX(elcc!G:G,MATCH(P750,elcc!D:D,0))</f>
        <v>0.02</v>
      </c>
      <c r="R750" s="89">
        <f t="shared" si="162"/>
        <v>1</v>
      </c>
      <c r="S750" s="89" t="s">
        <v>6314</v>
      </c>
      <c r="T750" s="89" t="s">
        <v>6314</v>
      </c>
      <c r="U750" s="90" t="str">
        <f t="shared" si="163"/>
        <v>ok</v>
      </c>
      <c r="V750" s="63" t="str">
        <f>INDEX(resources!F:F,MATCH(B750,resources!B:B,0))</f>
        <v>new_generic</v>
      </c>
      <c r="W750" s="110">
        <f t="shared" si="164"/>
        <v>1</v>
      </c>
      <c r="X750" s="110">
        <f t="shared" si="165"/>
        <v>0</v>
      </c>
      <c r="Y750" s="110" t="str">
        <f t="shared" si="166"/>
        <v>new_generic_solar_1axis_energy_PCE50002_CONFIDENTIAL</v>
      </c>
      <c r="Z750" s="110">
        <f>IF(COUNTIFS($Y$2:Y750,Y750)=1,1,0)</f>
        <v>0</v>
      </c>
      <c r="AA750" s="110">
        <f>SUM($Z$2:Z750)*Z750</f>
        <v>0</v>
      </c>
      <c r="AB750" s="110">
        <f>COUNTIFS(resources!B:B,B750)</f>
        <v>1</v>
      </c>
      <c r="AC750" s="110">
        <f t="shared" si="167"/>
        <v>1</v>
      </c>
      <c r="AD750" s="110">
        <f t="shared" si="168"/>
        <v>1</v>
      </c>
      <c r="AE750" s="110">
        <f t="shared" si="169"/>
        <v>0</v>
      </c>
      <c r="AF750" s="110">
        <f t="shared" si="170"/>
        <v>1</v>
      </c>
      <c r="AG750" s="110">
        <f t="shared" si="171"/>
        <v>0</v>
      </c>
      <c r="AH750" s="110">
        <f t="shared" si="172"/>
        <v>0</v>
      </c>
      <c r="AI750" s="110">
        <f t="shared" si="173"/>
        <v>1</v>
      </c>
      <c r="AJ750" s="100">
        <f>ROW()</f>
        <v>750</v>
      </c>
      <c r="AK750" s="100" t="e">
        <f>INDEX('BadRows RECART'!$C$2:$C$1207,MATCH(monthly_gwh_mw!AJ750,'BadRows RECART'!$D$2:$D$1207,0))</f>
        <v>#N/A</v>
      </c>
    </row>
    <row r="751" spans="1:37" ht="20">
      <c r="A751" s="106" t="s">
        <v>3907</v>
      </c>
      <c r="B751" s="106" t="s">
        <v>2101</v>
      </c>
      <c r="C751" s="106" t="s">
        <v>6305</v>
      </c>
      <c r="D751" s="168">
        <v>2021</v>
      </c>
      <c r="E751" s="168">
        <v>11</v>
      </c>
      <c r="F751" s="199">
        <v>14.610700000000003</v>
      </c>
      <c r="G751" s="212" t="s">
        <v>6314</v>
      </c>
      <c r="H751" s="212" t="s">
        <v>6314</v>
      </c>
      <c r="I751" s="106" t="s">
        <v>557</v>
      </c>
      <c r="K751" s="83" t="s">
        <v>6314</v>
      </c>
      <c r="L751" s="83" t="s">
        <v>6314</v>
      </c>
      <c r="M751" s="45" t="str">
        <f>IF(
ISNA(INDEX(resources!E:E,MATCH(B751,resources!B:B,0))),"fillme",
INDEX(resources!E:E,MATCH(B751,resources!B:B,0)))</f>
        <v>CAISO_Solar</v>
      </c>
      <c r="N751" s="45">
        <f>IF(
ISNA(INDEX(resources!J:J,MATCH(B751,resources!B:B,0))),"fillme",
INDEX(resources!J:J,MATCH(B751,resources!B:B,0)))</f>
        <v>0</v>
      </c>
      <c r="O751" s="83" t="str">
        <f>IFERROR(INDEX(resources!K:K,MATCH(B751,resources!B:B,0)),"fillme")</f>
        <v>solar</v>
      </c>
      <c r="P751" s="89" t="str">
        <f t="shared" si="161"/>
        <v>solar_2021_11</v>
      </c>
      <c r="Q751" s="87">
        <f>INDEX(elcc!G:G,MATCH(P751,elcc!D:D,0))</f>
        <v>0.02</v>
      </c>
      <c r="R751" s="89">
        <f t="shared" si="162"/>
        <v>1</v>
      </c>
      <c r="S751" s="89" t="s">
        <v>6314</v>
      </c>
      <c r="T751" s="89" t="s">
        <v>6314</v>
      </c>
      <c r="U751" s="90" t="str">
        <f t="shared" si="163"/>
        <v>ok</v>
      </c>
      <c r="V751" s="63" t="str">
        <f>INDEX(resources!F:F,MATCH(B751,resources!B:B,0))</f>
        <v>new_generic</v>
      </c>
      <c r="W751" s="110">
        <f t="shared" si="164"/>
        <v>1</v>
      </c>
      <c r="X751" s="110">
        <f t="shared" si="165"/>
        <v>0</v>
      </c>
      <c r="Y751" s="110" t="str">
        <f t="shared" si="166"/>
        <v>new_generic_solar_1axis_energy_PCE50002_CONFIDENTIAL</v>
      </c>
      <c r="Z751" s="110">
        <f>IF(COUNTIFS($Y$2:Y751,Y751)=1,1,0)</f>
        <v>0</v>
      </c>
      <c r="AA751" s="110">
        <f>SUM($Z$2:Z751)*Z751</f>
        <v>0</v>
      </c>
      <c r="AB751" s="110">
        <f>COUNTIFS(resources!B:B,B751)</f>
        <v>1</v>
      </c>
      <c r="AC751" s="110">
        <f t="shared" si="167"/>
        <v>1</v>
      </c>
      <c r="AD751" s="110">
        <f t="shared" si="168"/>
        <v>1</v>
      </c>
      <c r="AE751" s="110">
        <f t="shared" si="169"/>
        <v>0</v>
      </c>
      <c r="AF751" s="110">
        <f t="shared" si="170"/>
        <v>1</v>
      </c>
      <c r="AG751" s="110">
        <f t="shared" si="171"/>
        <v>0</v>
      </c>
      <c r="AH751" s="110">
        <f t="shared" si="172"/>
        <v>0</v>
      </c>
      <c r="AI751" s="110">
        <f t="shared" si="173"/>
        <v>1</v>
      </c>
      <c r="AJ751" s="100">
        <f>ROW()</f>
        <v>751</v>
      </c>
      <c r="AK751" s="100" t="e">
        <f>INDEX('BadRows RECART'!$C$2:$C$1207,MATCH(monthly_gwh_mw!AJ751,'BadRows RECART'!$D$2:$D$1207,0))</f>
        <v>#N/A</v>
      </c>
    </row>
    <row r="752" spans="1:37" ht="20">
      <c r="A752" s="106" t="s">
        <v>3907</v>
      </c>
      <c r="B752" s="106" t="s">
        <v>2101</v>
      </c>
      <c r="C752" s="106" t="s">
        <v>6305</v>
      </c>
      <c r="D752" s="168">
        <v>2021</v>
      </c>
      <c r="E752" s="168">
        <v>12</v>
      </c>
      <c r="F752" s="199">
        <v>11.178099999999997</v>
      </c>
      <c r="G752" s="212" t="s">
        <v>6314</v>
      </c>
      <c r="H752" s="212" t="s">
        <v>6314</v>
      </c>
      <c r="I752" s="106" t="s">
        <v>557</v>
      </c>
      <c r="K752" s="83" t="s">
        <v>6314</v>
      </c>
      <c r="L752" s="83" t="s">
        <v>6314</v>
      </c>
      <c r="M752" s="45" t="str">
        <f>IF(
ISNA(INDEX(resources!E:E,MATCH(B752,resources!B:B,0))),"fillme",
INDEX(resources!E:E,MATCH(B752,resources!B:B,0)))</f>
        <v>CAISO_Solar</v>
      </c>
      <c r="N752" s="45">
        <f>IF(
ISNA(INDEX(resources!J:J,MATCH(B752,resources!B:B,0))),"fillme",
INDEX(resources!J:J,MATCH(B752,resources!B:B,0)))</f>
        <v>0</v>
      </c>
      <c r="O752" s="83" t="str">
        <f>IFERROR(INDEX(resources!K:K,MATCH(B752,resources!B:B,0)),"fillme")</f>
        <v>solar</v>
      </c>
      <c r="P752" s="89" t="str">
        <f t="shared" si="161"/>
        <v>solar_2021_12</v>
      </c>
      <c r="Q752" s="87">
        <f>INDEX(elcc!G:G,MATCH(P752,elcc!D:D,0))</f>
        <v>0</v>
      </c>
      <c r="R752" s="89">
        <f t="shared" si="162"/>
        <v>1</v>
      </c>
      <c r="S752" s="89" t="s">
        <v>6314</v>
      </c>
      <c r="T752" s="89" t="s">
        <v>6314</v>
      </c>
      <c r="U752" s="90" t="str">
        <f t="shared" si="163"/>
        <v>ok</v>
      </c>
      <c r="V752" s="63" t="str">
        <f>INDEX(resources!F:F,MATCH(B752,resources!B:B,0))</f>
        <v>new_generic</v>
      </c>
      <c r="W752" s="110">
        <f t="shared" si="164"/>
        <v>1</v>
      </c>
      <c r="X752" s="110">
        <f t="shared" si="165"/>
        <v>0</v>
      </c>
      <c r="Y752" s="110" t="str">
        <f t="shared" si="166"/>
        <v>new_generic_solar_1axis_energy_PCE50002_CONFIDENTIAL</v>
      </c>
      <c r="Z752" s="110">
        <f>IF(COUNTIFS($Y$2:Y752,Y752)=1,1,0)</f>
        <v>0</v>
      </c>
      <c r="AA752" s="110">
        <f>SUM($Z$2:Z752)*Z752</f>
        <v>0</v>
      </c>
      <c r="AB752" s="110">
        <f>COUNTIFS(resources!B:B,B752)</f>
        <v>1</v>
      </c>
      <c r="AC752" s="110">
        <f t="shared" si="167"/>
        <v>1</v>
      </c>
      <c r="AD752" s="110">
        <f t="shared" si="168"/>
        <v>1</v>
      </c>
      <c r="AE752" s="110">
        <f t="shared" si="169"/>
        <v>0</v>
      </c>
      <c r="AF752" s="110">
        <f t="shared" si="170"/>
        <v>1</v>
      </c>
      <c r="AG752" s="110">
        <f t="shared" si="171"/>
        <v>0</v>
      </c>
      <c r="AH752" s="110">
        <f t="shared" si="172"/>
        <v>0</v>
      </c>
      <c r="AI752" s="110">
        <f t="shared" si="173"/>
        <v>1</v>
      </c>
      <c r="AJ752" s="100">
        <f>ROW()</f>
        <v>752</v>
      </c>
      <c r="AK752" s="100" t="e">
        <f>INDEX('BadRows RECART'!$C$2:$C$1207,MATCH(monthly_gwh_mw!AJ752,'BadRows RECART'!$D$2:$D$1207,0))</f>
        <v>#N/A</v>
      </c>
    </row>
    <row r="753" spans="1:37" ht="20">
      <c r="A753" s="106" t="s">
        <v>3907</v>
      </c>
      <c r="B753" s="106" t="s">
        <v>2101</v>
      </c>
      <c r="C753" s="106" t="s">
        <v>6305</v>
      </c>
      <c r="D753" s="168">
        <v>2022</v>
      </c>
      <c r="E753" s="168">
        <v>1</v>
      </c>
      <c r="F753" s="199">
        <v>11.794099999999998</v>
      </c>
      <c r="G753" s="212" t="s">
        <v>6314</v>
      </c>
      <c r="H753" s="212" t="s">
        <v>6314</v>
      </c>
      <c r="I753" s="106" t="s">
        <v>557</v>
      </c>
      <c r="K753" s="83" t="s">
        <v>6314</v>
      </c>
      <c r="L753" s="83" t="s">
        <v>6314</v>
      </c>
      <c r="M753" s="45" t="str">
        <f>IF(
ISNA(INDEX(resources!E:E,MATCH(B753,resources!B:B,0))),"fillme",
INDEX(resources!E:E,MATCH(B753,resources!B:B,0)))</f>
        <v>CAISO_Solar</v>
      </c>
      <c r="N753" s="45">
        <f>IF(
ISNA(INDEX(resources!J:J,MATCH(B753,resources!B:B,0))),"fillme",
INDEX(resources!J:J,MATCH(B753,resources!B:B,0)))</f>
        <v>0</v>
      </c>
      <c r="O753" s="83" t="str">
        <f>IFERROR(INDEX(resources!K:K,MATCH(B753,resources!B:B,0)),"fillme")</f>
        <v>solar</v>
      </c>
      <c r="P753" s="89" t="str">
        <f t="shared" si="161"/>
        <v>solar_2022_1</v>
      </c>
      <c r="Q753" s="87">
        <f>INDEX(elcc!G:G,MATCH(P753,elcc!D:D,0))</f>
        <v>0.04</v>
      </c>
      <c r="R753" s="89">
        <f t="shared" si="162"/>
        <v>1</v>
      </c>
      <c r="S753" s="89" t="s">
        <v>6314</v>
      </c>
      <c r="T753" s="89" t="s">
        <v>6314</v>
      </c>
      <c r="U753" s="90" t="str">
        <f t="shared" si="163"/>
        <v>ok</v>
      </c>
      <c r="V753" s="63" t="str">
        <f>INDEX(resources!F:F,MATCH(B753,resources!B:B,0))</f>
        <v>new_generic</v>
      </c>
      <c r="W753" s="110">
        <f t="shared" si="164"/>
        <v>1</v>
      </c>
      <c r="X753" s="110">
        <f t="shared" si="165"/>
        <v>0</v>
      </c>
      <c r="Y753" s="110" t="str">
        <f t="shared" si="166"/>
        <v>new_generic_solar_1axis_energy_PCE50002_CONFIDENTIAL</v>
      </c>
      <c r="Z753" s="110">
        <f>IF(COUNTIFS($Y$2:Y753,Y753)=1,1,0)</f>
        <v>0</v>
      </c>
      <c r="AA753" s="110">
        <f>SUM($Z$2:Z753)*Z753</f>
        <v>0</v>
      </c>
      <c r="AB753" s="110">
        <f>COUNTIFS(resources!B:B,B753)</f>
        <v>1</v>
      </c>
      <c r="AC753" s="110">
        <f t="shared" si="167"/>
        <v>1</v>
      </c>
      <c r="AD753" s="110">
        <f t="shared" si="168"/>
        <v>1</v>
      </c>
      <c r="AE753" s="110">
        <f t="shared" si="169"/>
        <v>0</v>
      </c>
      <c r="AF753" s="110">
        <f t="shared" si="170"/>
        <v>1</v>
      </c>
      <c r="AG753" s="110">
        <f t="shared" si="171"/>
        <v>0</v>
      </c>
      <c r="AH753" s="110">
        <f t="shared" si="172"/>
        <v>0</v>
      </c>
      <c r="AI753" s="110">
        <f t="shared" si="173"/>
        <v>1</v>
      </c>
      <c r="AJ753" s="100">
        <f>ROW()</f>
        <v>753</v>
      </c>
      <c r="AK753" s="100" t="e">
        <f>INDEX('BadRows RECART'!$C$2:$C$1207,MATCH(monthly_gwh_mw!AJ753,'BadRows RECART'!$D$2:$D$1207,0))</f>
        <v>#N/A</v>
      </c>
    </row>
    <row r="754" spans="1:37" ht="20">
      <c r="A754" s="106" t="s">
        <v>3907</v>
      </c>
      <c r="B754" s="106" t="s">
        <v>2101</v>
      </c>
      <c r="C754" s="106" t="s">
        <v>6305</v>
      </c>
      <c r="D754" s="168">
        <v>2022</v>
      </c>
      <c r="E754" s="168">
        <v>2</v>
      </c>
      <c r="F754" s="199">
        <v>16.52610000000001</v>
      </c>
      <c r="G754" s="212" t="s">
        <v>6314</v>
      </c>
      <c r="H754" s="212" t="s">
        <v>6314</v>
      </c>
      <c r="I754" s="106" t="s">
        <v>557</v>
      </c>
      <c r="K754" s="83" t="s">
        <v>6314</v>
      </c>
      <c r="L754" s="83" t="s">
        <v>6314</v>
      </c>
      <c r="M754" s="45" t="str">
        <f>IF(
ISNA(INDEX(resources!E:E,MATCH(B754,resources!B:B,0))),"fillme",
INDEX(resources!E:E,MATCH(B754,resources!B:B,0)))</f>
        <v>CAISO_Solar</v>
      </c>
      <c r="N754" s="45">
        <f>IF(
ISNA(INDEX(resources!J:J,MATCH(B754,resources!B:B,0))),"fillme",
INDEX(resources!J:J,MATCH(B754,resources!B:B,0)))</f>
        <v>0</v>
      </c>
      <c r="O754" s="83" t="str">
        <f>IFERROR(INDEX(resources!K:K,MATCH(B754,resources!B:B,0)),"fillme")</f>
        <v>solar</v>
      </c>
      <c r="P754" s="89" t="str">
        <f t="shared" si="161"/>
        <v>solar_2022_2</v>
      </c>
      <c r="Q754" s="87">
        <f>INDEX(elcc!G:G,MATCH(P754,elcc!D:D,0))</f>
        <v>0.03</v>
      </c>
      <c r="R754" s="89">
        <f t="shared" si="162"/>
        <v>1</v>
      </c>
      <c r="S754" s="89" t="s">
        <v>6314</v>
      </c>
      <c r="T754" s="89" t="s">
        <v>6314</v>
      </c>
      <c r="U754" s="90" t="str">
        <f t="shared" si="163"/>
        <v>ok</v>
      </c>
      <c r="V754" s="63" t="str">
        <f>INDEX(resources!F:F,MATCH(B754,resources!B:B,0))</f>
        <v>new_generic</v>
      </c>
      <c r="W754" s="110">
        <f t="shared" si="164"/>
        <v>1</v>
      </c>
      <c r="X754" s="110">
        <f t="shared" si="165"/>
        <v>0</v>
      </c>
      <c r="Y754" s="110" t="str">
        <f t="shared" si="166"/>
        <v>new_generic_solar_1axis_energy_PCE50002_CONFIDENTIAL</v>
      </c>
      <c r="Z754" s="110">
        <f>IF(COUNTIFS($Y$2:Y754,Y754)=1,1,0)</f>
        <v>0</v>
      </c>
      <c r="AA754" s="110">
        <f>SUM($Z$2:Z754)*Z754</f>
        <v>0</v>
      </c>
      <c r="AB754" s="110">
        <f>COUNTIFS(resources!B:B,B754)</f>
        <v>1</v>
      </c>
      <c r="AC754" s="110">
        <f t="shared" si="167"/>
        <v>1</v>
      </c>
      <c r="AD754" s="110">
        <f t="shared" si="168"/>
        <v>1</v>
      </c>
      <c r="AE754" s="110">
        <f t="shared" si="169"/>
        <v>0</v>
      </c>
      <c r="AF754" s="110">
        <f t="shared" si="170"/>
        <v>1</v>
      </c>
      <c r="AG754" s="110">
        <f t="shared" si="171"/>
        <v>0</v>
      </c>
      <c r="AH754" s="110">
        <f t="shared" si="172"/>
        <v>0</v>
      </c>
      <c r="AI754" s="110">
        <f t="shared" si="173"/>
        <v>1</v>
      </c>
      <c r="AJ754" s="100">
        <f>ROW()</f>
        <v>754</v>
      </c>
      <c r="AK754" s="100" t="e">
        <f>INDEX('BadRows RECART'!$C$2:$C$1207,MATCH(monthly_gwh_mw!AJ754,'BadRows RECART'!$D$2:$D$1207,0))</f>
        <v>#N/A</v>
      </c>
    </row>
    <row r="755" spans="1:37" ht="20">
      <c r="A755" s="106" t="s">
        <v>3907</v>
      </c>
      <c r="B755" s="106" t="s">
        <v>2101</v>
      </c>
      <c r="C755" s="106" t="s">
        <v>6305</v>
      </c>
      <c r="D755" s="168">
        <v>2022</v>
      </c>
      <c r="E755" s="168">
        <v>3</v>
      </c>
      <c r="F755" s="199">
        <v>25.250500000000006</v>
      </c>
      <c r="G755" s="212" t="s">
        <v>6314</v>
      </c>
      <c r="H755" s="212" t="s">
        <v>6314</v>
      </c>
      <c r="I755" s="106" t="s">
        <v>557</v>
      </c>
      <c r="K755" s="83" t="s">
        <v>6314</v>
      </c>
      <c r="L755" s="83" t="s">
        <v>6314</v>
      </c>
      <c r="M755" s="45" t="str">
        <f>IF(
ISNA(INDEX(resources!E:E,MATCH(B755,resources!B:B,0))),"fillme",
INDEX(resources!E:E,MATCH(B755,resources!B:B,0)))</f>
        <v>CAISO_Solar</v>
      </c>
      <c r="N755" s="45">
        <f>IF(
ISNA(INDEX(resources!J:J,MATCH(B755,resources!B:B,0))),"fillme",
INDEX(resources!J:J,MATCH(B755,resources!B:B,0)))</f>
        <v>0</v>
      </c>
      <c r="O755" s="83" t="str">
        <f>IFERROR(INDEX(resources!K:K,MATCH(B755,resources!B:B,0)),"fillme")</f>
        <v>solar</v>
      </c>
      <c r="P755" s="89" t="str">
        <f t="shared" si="161"/>
        <v>solar_2022_3</v>
      </c>
      <c r="Q755" s="87">
        <f>INDEX(elcc!G:G,MATCH(P755,elcc!D:D,0))</f>
        <v>0.18</v>
      </c>
      <c r="R755" s="89">
        <f t="shared" si="162"/>
        <v>1</v>
      </c>
      <c r="S755" s="89" t="s">
        <v>6314</v>
      </c>
      <c r="T755" s="89" t="s">
        <v>6314</v>
      </c>
      <c r="U755" s="90" t="str">
        <f t="shared" si="163"/>
        <v>ok</v>
      </c>
      <c r="V755" s="63" t="str">
        <f>INDEX(resources!F:F,MATCH(B755,resources!B:B,0))</f>
        <v>new_generic</v>
      </c>
      <c r="W755" s="110">
        <f t="shared" si="164"/>
        <v>1</v>
      </c>
      <c r="X755" s="110">
        <f t="shared" si="165"/>
        <v>0</v>
      </c>
      <c r="Y755" s="110" t="str">
        <f t="shared" si="166"/>
        <v>new_generic_solar_1axis_energy_PCE50002_CONFIDENTIAL</v>
      </c>
      <c r="Z755" s="110">
        <f>IF(COUNTIFS($Y$2:Y755,Y755)=1,1,0)</f>
        <v>0</v>
      </c>
      <c r="AA755" s="110">
        <f>SUM($Z$2:Z755)*Z755</f>
        <v>0</v>
      </c>
      <c r="AB755" s="110">
        <f>COUNTIFS(resources!B:B,B755)</f>
        <v>1</v>
      </c>
      <c r="AC755" s="110">
        <f t="shared" si="167"/>
        <v>1</v>
      </c>
      <c r="AD755" s="110">
        <f t="shared" si="168"/>
        <v>1</v>
      </c>
      <c r="AE755" s="110">
        <f t="shared" si="169"/>
        <v>0</v>
      </c>
      <c r="AF755" s="110">
        <f t="shared" si="170"/>
        <v>1</v>
      </c>
      <c r="AG755" s="110">
        <f t="shared" si="171"/>
        <v>0</v>
      </c>
      <c r="AH755" s="110">
        <f t="shared" si="172"/>
        <v>0</v>
      </c>
      <c r="AI755" s="110">
        <f t="shared" si="173"/>
        <v>1</v>
      </c>
      <c r="AJ755" s="100">
        <f>ROW()</f>
        <v>755</v>
      </c>
      <c r="AK755" s="100" t="e">
        <f>INDEX('BadRows RECART'!$C$2:$C$1207,MATCH(monthly_gwh_mw!AJ755,'BadRows RECART'!$D$2:$D$1207,0))</f>
        <v>#N/A</v>
      </c>
    </row>
    <row r="756" spans="1:37" ht="20">
      <c r="A756" s="106" t="s">
        <v>3907</v>
      </c>
      <c r="B756" s="106" t="s">
        <v>2101</v>
      </c>
      <c r="C756" s="106" t="s">
        <v>6305</v>
      </c>
      <c r="D756" s="168">
        <v>2022</v>
      </c>
      <c r="E756" s="168">
        <v>4</v>
      </c>
      <c r="F756" s="199">
        <v>29.148200000000003</v>
      </c>
      <c r="G756" s="212" t="s">
        <v>6314</v>
      </c>
      <c r="H756" s="212" t="s">
        <v>6314</v>
      </c>
      <c r="I756" s="106" t="s">
        <v>557</v>
      </c>
      <c r="K756" s="83" t="s">
        <v>6314</v>
      </c>
      <c r="L756" s="83" t="s">
        <v>6314</v>
      </c>
      <c r="M756" s="45" t="str">
        <f>IF(
ISNA(INDEX(resources!E:E,MATCH(B756,resources!B:B,0))),"fillme",
INDEX(resources!E:E,MATCH(B756,resources!B:B,0)))</f>
        <v>CAISO_Solar</v>
      </c>
      <c r="N756" s="45">
        <f>IF(
ISNA(INDEX(resources!J:J,MATCH(B756,resources!B:B,0))),"fillme",
INDEX(resources!J:J,MATCH(B756,resources!B:B,0)))</f>
        <v>0</v>
      </c>
      <c r="O756" s="83" t="str">
        <f>IFERROR(INDEX(resources!K:K,MATCH(B756,resources!B:B,0)),"fillme")</f>
        <v>solar</v>
      </c>
      <c r="P756" s="89" t="str">
        <f t="shared" si="161"/>
        <v>solar_2022_4</v>
      </c>
      <c r="Q756" s="87">
        <f>INDEX(elcc!G:G,MATCH(P756,elcc!D:D,0))</f>
        <v>0.15</v>
      </c>
      <c r="R756" s="89">
        <f t="shared" si="162"/>
        <v>1</v>
      </c>
      <c r="S756" s="89" t="s">
        <v>6314</v>
      </c>
      <c r="T756" s="89" t="s">
        <v>6314</v>
      </c>
      <c r="U756" s="90" t="str">
        <f t="shared" si="163"/>
        <v>ok</v>
      </c>
      <c r="V756" s="63" t="str">
        <f>INDEX(resources!F:F,MATCH(B756,resources!B:B,0))</f>
        <v>new_generic</v>
      </c>
      <c r="W756" s="110">
        <f t="shared" si="164"/>
        <v>1</v>
      </c>
      <c r="X756" s="110">
        <f t="shared" si="165"/>
        <v>0</v>
      </c>
      <c r="Y756" s="110" t="str">
        <f t="shared" si="166"/>
        <v>new_generic_solar_1axis_energy_PCE50002_CONFIDENTIAL</v>
      </c>
      <c r="Z756" s="110">
        <f>IF(COUNTIFS($Y$2:Y756,Y756)=1,1,0)</f>
        <v>0</v>
      </c>
      <c r="AA756" s="110">
        <f>SUM($Z$2:Z756)*Z756</f>
        <v>0</v>
      </c>
      <c r="AB756" s="110">
        <f>COUNTIFS(resources!B:B,B756)</f>
        <v>1</v>
      </c>
      <c r="AC756" s="110">
        <f t="shared" si="167"/>
        <v>1</v>
      </c>
      <c r="AD756" s="110">
        <f t="shared" si="168"/>
        <v>1</v>
      </c>
      <c r="AE756" s="110">
        <f t="shared" si="169"/>
        <v>0</v>
      </c>
      <c r="AF756" s="110">
        <f t="shared" si="170"/>
        <v>1</v>
      </c>
      <c r="AG756" s="110">
        <f t="shared" si="171"/>
        <v>0</v>
      </c>
      <c r="AH756" s="110">
        <f t="shared" si="172"/>
        <v>0</v>
      </c>
      <c r="AI756" s="110">
        <f t="shared" si="173"/>
        <v>1</v>
      </c>
      <c r="AJ756" s="100">
        <f>ROW()</f>
        <v>756</v>
      </c>
      <c r="AK756" s="100" t="e">
        <f>INDEX('BadRows RECART'!$C$2:$C$1207,MATCH(monthly_gwh_mw!AJ756,'BadRows RECART'!$D$2:$D$1207,0))</f>
        <v>#N/A</v>
      </c>
    </row>
    <row r="757" spans="1:37" ht="20">
      <c r="A757" s="106" t="s">
        <v>3907</v>
      </c>
      <c r="B757" s="106" t="s">
        <v>2101</v>
      </c>
      <c r="C757" s="106" t="s">
        <v>6305</v>
      </c>
      <c r="D757" s="168">
        <v>2022</v>
      </c>
      <c r="E757" s="168">
        <v>5</v>
      </c>
      <c r="F757" s="199">
        <v>33.545400000000008</v>
      </c>
      <c r="G757" s="212" t="s">
        <v>6314</v>
      </c>
      <c r="H757" s="212" t="s">
        <v>6314</v>
      </c>
      <c r="I757" s="106" t="s">
        <v>557</v>
      </c>
      <c r="K757" s="83" t="s">
        <v>6314</v>
      </c>
      <c r="L757" s="83" t="s">
        <v>6314</v>
      </c>
      <c r="M757" s="45" t="str">
        <f>IF(
ISNA(INDEX(resources!E:E,MATCH(B757,resources!B:B,0))),"fillme",
INDEX(resources!E:E,MATCH(B757,resources!B:B,0)))</f>
        <v>CAISO_Solar</v>
      </c>
      <c r="N757" s="45">
        <f>IF(
ISNA(INDEX(resources!J:J,MATCH(B757,resources!B:B,0))),"fillme",
INDEX(resources!J:J,MATCH(B757,resources!B:B,0)))</f>
        <v>0</v>
      </c>
      <c r="O757" s="83" t="str">
        <f>IFERROR(INDEX(resources!K:K,MATCH(B757,resources!B:B,0)),"fillme")</f>
        <v>solar</v>
      </c>
      <c r="P757" s="89" t="str">
        <f t="shared" ref="P757:P820" si="174">O757&amp;"_"&amp;D757&amp;"_"&amp;E757</f>
        <v>solar_2022_5</v>
      </c>
      <c r="Q757" s="87">
        <f>INDEX(elcc!G:G,MATCH(P757,elcc!D:D,0))</f>
        <v>0.16</v>
      </c>
      <c r="R757" s="89">
        <f t="shared" ref="R757:R820" si="175">IF(O757="battery",MIN(1,J757/4),1)</f>
        <v>1</v>
      </c>
      <c r="S757" s="89" t="s">
        <v>6314</v>
      </c>
      <c r="T757" s="89" t="s">
        <v>6314</v>
      </c>
      <c r="U757" s="90" t="str">
        <f t="shared" ref="U757:U820" si="176">IF(ISERROR(T757),"error in NQC data entry; please check blue and purple data entered. You need to provide either a contracted NQC value in Column G, or allow the template to calculate one using Columns H,L,Q, and R","ok")</f>
        <v>ok</v>
      </c>
      <c r="V757" s="63" t="str">
        <f>INDEX(resources!F:F,MATCH(B757,resources!B:B,0))</f>
        <v>new_generic</v>
      </c>
      <c r="W757" s="110">
        <f t="shared" ref="W757:W820" si="177">(F757&gt;0)*1</f>
        <v>1</v>
      </c>
      <c r="X757" s="110">
        <f t="shared" ref="X757:X820" si="178">COUNTIFS(G757:H757,"&gt;0")</f>
        <v>0</v>
      </c>
      <c r="Y757" s="110" t="str">
        <f t="shared" ref="Y757:Y820" si="179">B757&amp;"_"&amp;C757&amp;"_"&amp;K757</f>
        <v>new_generic_solar_1axis_energy_PCE50002_CONFIDENTIAL</v>
      </c>
      <c r="Z757" s="110">
        <f>IF(COUNTIFS($Y$2:Y757,Y757)=1,1,0)</f>
        <v>0</v>
      </c>
      <c r="AA757" s="110">
        <f>SUM($Z$2:Z757)*Z757</f>
        <v>0</v>
      </c>
      <c r="AB757" s="110">
        <f>COUNTIFS(resources!B:B,B757)</f>
        <v>1</v>
      </c>
      <c r="AC757" s="110">
        <f t="shared" ref="AC757:AC820" si="180">AND(ISNUMBER(D757),(D757&gt;2019))*1</f>
        <v>1</v>
      </c>
      <c r="AD757" s="110">
        <f t="shared" ref="AD757:AD820" si="181">AND(ISNUMBER(E757),E757&gt;=1,E757&lt;=12)*1</f>
        <v>1</v>
      </c>
      <c r="AE757" s="110">
        <f t="shared" ref="AE757:AE820" si="182">AND(COUNT(G757:H757)=1,COUNT(F757)=1)*1</f>
        <v>0</v>
      </c>
      <c r="AF757" s="110">
        <f t="shared" ref="AF757:AF820" si="183">(COUNTIFS(K757:O757,"fillme")=0)*1</f>
        <v>1</v>
      </c>
      <c r="AG757" s="110">
        <f t="shared" ref="AG757:AG820" si="184">ISNUMBER(L757)*1</f>
        <v>0</v>
      </c>
      <c r="AH757" s="110">
        <f t="shared" ref="AH757:AH820" si="185">NOT(AND(G757&gt;0,H757&gt;0))*1</f>
        <v>0</v>
      </c>
      <c r="AI757" s="110">
        <f t="shared" ref="AI757:AI820" si="186">(U757="ok")*1</f>
        <v>1</v>
      </c>
      <c r="AJ757" s="100">
        <f>ROW()</f>
        <v>757</v>
      </c>
      <c r="AK757" s="100" t="e">
        <f>INDEX('BadRows RECART'!$C$2:$C$1207,MATCH(monthly_gwh_mw!AJ757,'BadRows RECART'!$D$2:$D$1207,0))</f>
        <v>#N/A</v>
      </c>
    </row>
    <row r="758" spans="1:37" ht="20">
      <c r="A758" s="106" t="s">
        <v>3907</v>
      </c>
      <c r="B758" s="106" t="s">
        <v>2101</v>
      </c>
      <c r="C758" s="106" t="s">
        <v>6305</v>
      </c>
      <c r="D758" s="168">
        <v>2022</v>
      </c>
      <c r="E758" s="168">
        <v>6</v>
      </c>
      <c r="F758" s="199">
        <v>34.71840000000001</v>
      </c>
      <c r="G758" s="212" t="s">
        <v>6314</v>
      </c>
      <c r="H758" s="212" t="s">
        <v>6314</v>
      </c>
      <c r="I758" s="106" t="s">
        <v>557</v>
      </c>
      <c r="K758" s="83" t="s">
        <v>6314</v>
      </c>
      <c r="L758" s="83" t="s">
        <v>6314</v>
      </c>
      <c r="M758" s="45" t="str">
        <f>IF(
ISNA(INDEX(resources!E:E,MATCH(B758,resources!B:B,0))),"fillme",
INDEX(resources!E:E,MATCH(B758,resources!B:B,0)))</f>
        <v>CAISO_Solar</v>
      </c>
      <c r="N758" s="45">
        <f>IF(
ISNA(INDEX(resources!J:J,MATCH(B758,resources!B:B,0))),"fillme",
INDEX(resources!J:J,MATCH(B758,resources!B:B,0)))</f>
        <v>0</v>
      </c>
      <c r="O758" s="83" t="str">
        <f>IFERROR(INDEX(resources!K:K,MATCH(B758,resources!B:B,0)),"fillme")</f>
        <v>solar</v>
      </c>
      <c r="P758" s="89" t="str">
        <f t="shared" si="174"/>
        <v>solar_2022_6</v>
      </c>
      <c r="Q758" s="87">
        <f>INDEX(elcc!G:G,MATCH(P758,elcc!D:D,0))</f>
        <v>0.31</v>
      </c>
      <c r="R758" s="89">
        <f t="shared" si="175"/>
        <v>1</v>
      </c>
      <c r="S758" s="89" t="s">
        <v>6314</v>
      </c>
      <c r="T758" s="89" t="s">
        <v>6314</v>
      </c>
      <c r="U758" s="90" t="str">
        <f t="shared" si="176"/>
        <v>ok</v>
      </c>
      <c r="V758" s="63" t="str">
        <f>INDEX(resources!F:F,MATCH(B758,resources!B:B,0))</f>
        <v>new_generic</v>
      </c>
      <c r="W758" s="110">
        <f t="shared" si="177"/>
        <v>1</v>
      </c>
      <c r="X758" s="110">
        <f t="shared" si="178"/>
        <v>0</v>
      </c>
      <c r="Y758" s="110" t="str">
        <f t="shared" si="179"/>
        <v>new_generic_solar_1axis_energy_PCE50002_CONFIDENTIAL</v>
      </c>
      <c r="Z758" s="110">
        <f>IF(COUNTIFS($Y$2:Y758,Y758)=1,1,0)</f>
        <v>0</v>
      </c>
      <c r="AA758" s="110">
        <f>SUM($Z$2:Z758)*Z758</f>
        <v>0</v>
      </c>
      <c r="AB758" s="110">
        <f>COUNTIFS(resources!B:B,B758)</f>
        <v>1</v>
      </c>
      <c r="AC758" s="110">
        <f t="shared" si="180"/>
        <v>1</v>
      </c>
      <c r="AD758" s="110">
        <f t="shared" si="181"/>
        <v>1</v>
      </c>
      <c r="AE758" s="110">
        <f t="shared" si="182"/>
        <v>0</v>
      </c>
      <c r="AF758" s="110">
        <f t="shared" si="183"/>
        <v>1</v>
      </c>
      <c r="AG758" s="110">
        <f t="shared" si="184"/>
        <v>0</v>
      </c>
      <c r="AH758" s="110">
        <f t="shared" si="185"/>
        <v>0</v>
      </c>
      <c r="AI758" s="110">
        <f t="shared" si="186"/>
        <v>1</v>
      </c>
      <c r="AJ758" s="100">
        <f>ROW()</f>
        <v>758</v>
      </c>
      <c r="AK758" s="100" t="e">
        <f>INDEX('BadRows RECART'!$C$2:$C$1207,MATCH(monthly_gwh_mw!AJ758,'BadRows RECART'!$D$2:$D$1207,0))</f>
        <v>#N/A</v>
      </c>
    </row>
    <row r="759" spans="1:37" ht="20">
      <c r="A759" s="106" t="s">
        <v>3907</v>
      </c>
      <c r="B759" s="106" t="s">
        <v>2101</v>
      </c>
      <c r="C759" s="106" t="s">
        <v>6305</v>
      </c>
      <c r="D759" s="168">
        <v>2022</v>
      </c>
      <c r="E759" s="168">
        <v>7</v>
      </c>
      <c r="F759" s="199">
        <v>35.270999999999987</v>
      </c>
      <c r="G759" s="212" t="s">
        <v>6314</v>
      </c>
      <c r="H759" s="212" t="s">
        <v>6314</v>
      </c>
      <c r="I759" s="106" t="s">
        <v>557</v>
      </c>
      <c r="K759" s="83" t="s">
        <v>6314</v>
      </c>
      <c r="L759" s="83" t="s">
        <v>6314</v>
      </c>
      <c r="M759" s="45" t="str">
        <f>IF(
ISNA(INDEX(resources!E:E,MATCH(B759,resources!B:B,0))),"fillme",
INDEX(resources!E:E,MATCH(B759,resources!B:B,0)))</f>
        <v>CAISO_Solar</v>
      </c>
      <c r="N759" s="45">
        <f>IF(
ISNA(INDEX(resources!J:J,MATCH(B759,resources!B:B,0))),"fillme",
INDEX(resources!J:J,MATCH(B759,resources!B:B,0)))</f>
        <v>0</v>
      </c>
      <c r="O759" s="83" t="str">
        <f>IFERROR(INDEX(resources!K:K,MATCH(B759,resources!B:B,0)),"fillme")</f>
        <v>solar</v>
      </c>
      <c r="P759" s="89" t="str">
        <f t="shared" si="174"/>
        <v>solar_2022_7</v>
      </c>
      <c r="Q759" s="87">
        <f>INDEX(elcc!G:G,MATCH(P759,elcc!D:D,0))</f>
        <v>0.39</v>
      </c>
      <c r="R759" s="89">
        <f t="shared" si="175"/>
        <v>1</v>
      </c>
      <c r="S759" s="89" t="s">
        <v>6314</v>
      </c>
      <c r="T759" s="89" t="s">
        <v>6314</v>
      </c>
      <c r="U759" s="90" t="str">
        <f t="shared" si="176"/>
        <v>ok</v>
      </c>
      <c r="V759" s="63" t="str">
        <f>INDEX(resources!F:F,MATCH(B759,resources!B:B,0))</f>
        <v>new_generic</v>
      </c>
      <c r="W759" s="110">
        <f t="shared" si="177"/>
        <v>1</v>
      </c>
      <c r="X759" s="110">
        <f t="shared" si="178"/>
        <v>0</v>
      </c>
      <c r="Y759" s="110" t="str">
        <f t="shared" si="179"/>
        <v>new_generic_solar_1axis_energy_PCE50002_CONFIDENTIAL</v>
      </c>
      <c r="Z759" s="110">
        <f>IF(COUNTIFS($Y$2:Y759,Y759)=1,1,0)</f>
        <v>0</v>
      </c>
      <c r="AA759" s="110">
        <f>SUM($Z$2:Z759)*Z759</f>
        <v>0</v>
      </c>
      <c r="AB759" s="110">
        <f>COUNTIFS(resources!B:B,B759)</f>
        <v>1</v>
      </c>
      <c r="AC759" s="110">
        <f t="shared" si="180"/>
        <v>1</v>
      </c>
      <c r="AD759" s="110">
        <f t="shared" si="181"/>
        <v>1</v>
      </c>
      <c r="AE759" s="110">
        <f t="shared" si="182"/>
        <v>0</v>
      </c>
      <c r="AF759" s="110">
        <f t="shared" si="183"/>
        <v>1</v>
      </c>
      <c r="AG759" s="110">
        <f t="shared" si="184"/>
        <v>0</v>
      </c>
      <c r="AH759" s="110">
        <f t="shared" si="185"/>
        <v>0</v>
      </c>
      <c r="AI759" s="110">
        <f t="shared" si="186"/>
        <v>1</v>
      </c>
      <c r="AJ759" s="100">
        <f>ROW()</f>
        <v>759</v>
      </c>
      <c r="AK759" s="100" t="e">
        <f>INDEX('BadRows RECART'!$C$2:$C$1207,MATCH(monthly_gwh_mw!AJ759,'BadRows RECART'!$D$2:$D$1207,0))</f>
        <v>#N/A</v>
      </c>
    </row>
    <row r="760" spans="1:37" ht="20">
      <c r="A760" s="106" t="s">
        <v>3907</v>
      </c>
      <c r="B760" s="106" t="s">
        <v>2101</v>
      </c>
      <c r="C760" s="106" t="s">
        <v>6305</v>
      </c>
      <c r="D760" s="168">
        <v>2022</v>
      </c>
      <c r="E760" s="168">
        <v>8</v>
      </c>
      <c r="F760" s="199">
        <v>33.706700000000012</v>
      </c>
      <c r="G760" s="212" t="s">
        <v>6314</v>
      </c>
      <c r="H760" s="212" t="s">
        <v>6314</v>
      </c>
      <c r="I760" s="106" t="s">
        <v>557</v>
      </c>
      <c r="K760" s="83" t="s">
        <v>6314</v>
      </c>
      <c r="L760" s="83" t="s">
        <v>6314</v>
      </c>
      <c r="M760" s="45" t="str">
        <f>IF(
ISNA(INDEX(resources!E:E,MATCH(B760,resources!B:B,0))),"fillme",
INDEX(resources!E:E,MATCH(B760,resources!B:B,0)))</f>
        <v>CAISO_Solar</v>
      </c>
      <c r="N760" s="45">
        <f>IF(
ISNA(INDEX(resources!J:J,MATCH(B760,resources!B:B,0))),"fillme",
INDEX(resources!J:J,MATCH(B760,resources!B:B,0)))</f>
        <v>0</v>
      </c>
      <c r="O760" s="83" t="str">
        <f>IFERROR(INDEX(resources!K:K,MATCH(B760,resources!B:B,0)),"fillme")</f>
        <v>solar</v>
      </c>
      <c r="P760" s="89" t="str">
        <f t="shared" si="174"/>
        <v>solar_2022_8</v>
      </c>
      <c r="Q760" s="87">
        <f>INDEX(elcc!G:G,MATCH(P760,elcc!D:D,0))</f>
        <v>0.27</v>
      </c>
      <c r="R760" s="89">
        <f t="shared" si="175"/>
        <v>1</v>
      </c>
      <c r="S760" s="89" t="s">
        <v>6314</v>
      </c>
      <c r="T760" s="89" t="s">
        <v>6314</v>
      </c>
      <c r="U760" s="90" t="str">
        <f t="shared" si="176"/>
        <v>ok</v>
      </c>
      <c r="V760" s="63" t="str">
        <f>INDEX(resources!F:F,MATCH(B760,resources!B:B,0))</f>
        <v>new_generic</v>
      </c>
      <c r="W760" s="110">
        <f t="shared" si="177"/>
        <v>1</v>
      </c>
      <c r="X760" s="110">
        <f t="shared" si="178"/>
        <v>0</v>
      </c>
      <c r="Y760" s="110" t="str">
        <f t="shared" si="179"/>
        <v>new_generic_solar_1axis_energy_PCE50002_CONFIDENTIAL</v>
      </c>
      <c r="Z760" s="110">
        <f>IF(COUNTIFS($Y$2:Y760,Y760)=1,1,0)</f>
        <v>0</v>
      </c>
      <c r="AA760" s="110">
        <f>SUM($Z$2:Z760)*Z760</f>
        <v>0</v>
      </c>
      <c r="AB760" s="110">
        <f>COUNTIFS(resources!B:B,B760)</f>
        <v>1</v>
      </c>
      <c r="AC760" s="110">
        <f t="shared" si="180"/>
        <v>1</v>
      </c>
      <c r="AD760" s="110">
        <f t="shared" si="181"/>
        <v>1</v>
      </c>
      <c r="AE760" s="110">
        <f t="shared" si="182"/>
        <v>0</v>
      </c>
      <c r="AF760" s="110">
        <f t="shared" si="183"/>
        <v>1</v>
      </c>
      <c r="AG760" s="110">
        <f t="shared" si="184"/>
        <v>0</v>
      </c>
      <c r="AH760" s="110">
        <f t="shared" si="185"/>
        <v>0</v>
      </c>
      <c r="AI760" s="110">
        <f t="shared" si="186"/>
        <v>1</v>
      </c>
      <c r="AJ760" s="100">
        <f>ROW()</f>
        <v>760</v>
      </c>
      <c r="AK760" s="100" t="e">
        <f>INDEX('BadRows RECART'!$C$2:$C$1207,MATCH(monthly_gwh_mw!AJ760,'BadRows RECART'!$D$2:$D$1207,0))</f>
        <v>#N/A</v>
      </c>
    </row>
    <row r="761" spans="1:37" ht="20">
      <c r="A761" s="106" t="s">
        <v>3907</v>
      </c>
      <c r="B761" s="106" t="s">
        <v>2101</v>
      </c>
      <c r="C761" s="106" t="s">
        <v>6305</v>
      </c>
      <c r="D761" s="168">
        <v>2022</v>
      </c>
      <c r="E761" s="168">
        <v>9</v>
      </c>
      <c r="F761" s="199">
        <v>28.810600000000008</v>
      </c>
      <c r="G761" s="212" t="s">
        <v>6314</v>
      </c>
      <c r="H761" s="212" t="s">
        <v>6314</v>
      </c>
      <c r="I761" s="106" t="s">
        <v>557</v>
      </c>
      <c r="K761" s="83" t="s">
        <v>6314</v>
      </c>
      <c r="L761" s="83" t="s">
        <v>6314</v>
      </c>
      <c r="M761" s="45" t="str">
        <f>IF(
ISNA(INDEX(resources!E:E,MATCH(B761,resources!B:B,0))),"fillme",
INDEX(resources!E:E,MATCH(B761,resources!B:B,0)))</f>
        <v>CAISO_Solar</v>
      </c>
      <c r="N761" s="45">
        <f>IF(
ISNA(INDEX(resources!J:J,MATCH(B761,resources!B:B,0))),"fillme",
INDEX(resources!J:J,MATCH(B761,resources!B:B,0)))</f>
        <v>0</v>
      </c>
      <c r="O761" s="83" t="str">
        <f>IFERROR(INDEX(resources!K:K,MATCH(B761,resources!B:B,0)),"fillme")</f>
        <v>solar</v>
      </c>
      <c r="P761" s="89" t="str">
        <f t="shared" si="174"/>
        <v>solar_2022_9</v>
      </c>
      <c r="Q761" s="87">
        <f>INDEX(elcc!G:G,MATCH(P761,elcc!D:D,0))</f>
        <v>0.14000000000000001</v>
      </c>
      <c r="R761" s="89">
        <f t="shared" si="175"/>
        <v>1</v>
      </c>
      <c r="S761" s="89" t="s">
        <v>6314</v>
      </c>
      <c r="T761" s="89" t="s">
        <v>6314</v>
      </c>
      <c r="U761" s="90" t="str">
        <f t="shared" si="176"/>
        <v>ok</v>
      </c>
      <c r="V761" s="63" t="str">
        <f>INDEX(resources!F:F,MATCH(B761,resources!B:B,0))</f>
        <v>new_generic</v>
      </c>
      <c r="W761" s="110">
        <f t="shared" si="177"/>
        <v>1</v>
      </c>
      <c r="X761" s="110">
        <f t="shared" si="178"/>
        <v>0</v>
      </c>
      <c r="Y761" s="110" t="str">
        <f t="shared" si="179"/>
        <v>new_generic_solar_1axis_energy_PCE50002_CONFIDENTIAL</v>
      </c>
      <c r="Z761" s="110">
        <f>IF(COUNTIFS($Y$2:Y761,Y761)=1,1,0)</f>
        <v>0</v>
      </c>
      <c r="AA761" s="110">
        <f>SUM($Z$2:Z761)*Z761</f>
        <v>0</v>
      </c>
      <c r="AB761" s="110">
        <f>COUNTIFS(resources!B:B,B761)</f>
        <v>1</v>
      </c>
      <c r="AC761" s="110">
        <f t="shared" si="180"/>
        <v>1</v>
      </c>
      <c r="AD761" s="110">
        <f t="shared" si="181"/>
        <v>1</v>
      </c>
      <c r="AE761" s="110">
        <f t="shared" si="182"/>
        <v>0</v>
      </c>
      <c r="AF761" s="110">
        <f t="shared" si="183"/>
        <v>1</v>
      </c>
      <c r="AG761" s="110">
        <f t="shared" si="184"/>
        <v>0</v>
      </c>
      <c r="AH761" s="110">
        <f t="shared" si="185"/>
        <v>0</v>
      </c>
      <c r="AI761" s="110">
        <f t="shared" si="186"/>
        <v>1</v>
      </c>
      <c r="AJ761" s="100">
        <f>ROW()</f>
        <v>761</v>
      </c>
      <c r="AK761" s="100" t="e">
        <f>INDEX('BadRows RECART'!$C$2:$C$1207,MATCH(monthly_gwh_mw!AJ761,'BadRows RECART'!$D$2:$D$1207,0))</f>
        <v>#N/A</v>
      </c>
    </row>
    <row r="762" spans="1:37" ht="20">
      <c r="A762" s="106" t="s">
        <v>3907</v>
      </c>
      <c r="B762" s="106" t="s">
        <v>2101</v>
      </c>
      <c r="C762" s="106" t="s">
        <v>6305</v>
      </c>
      <c r="D762" s="168">
        <v>2022</v>
      </c>
      <c r="E762" s="168">
        <v>10</v>
      </c>
      <c r="F762" s="199">
        <v>22.881999999999984</v>
      </c>
      <c r="G762" s="212" t="s">
        <v>6314</v>
      </c>
      <c r="H762" s="212" t="s">
        <v>6314</v>
      </c>
      <c r="I762" s="106" t="s">
        <v>557</v>
      </c>
      <c r="K762" s="83" t="s">
        <v>6314</v>
      </c>
      <c r="L762" s="83" t="s">
        <v>6314</v>
      </c>
      <c r="M762" s="45" t="str">
        <f>IF(
ISNA(INDEX(resources!E:E,MATCH(B762,resources!B:B,0))),"fillme",
INDEX(resources!E:E,MATCH(B762,resources!B:B,0)))</f>
        <v>CAISO_Solar</v>
      </c>
      <c r="N762" s="45">
        <f>IF(
ISNA(INDEX(resources!J:J,MATCH(B762,resources!B:B,0))),"fillme",
INDEX(resources!J:J,MATCH(B762,resources!B:B,0)))</f>
        <v>0</v>
      </c>
      <c r="O762" s="83" t="str">
        <f>IFERROR(INDEX(resources!K:K,MATCH(B762,resources!B:B,0)),"fillme")</f>
        <v>solar</v>
      </c>
      <c r="P762" s="89" t="str">
        <f t="shared" si="174"/>
        <v>solar_2022_10</v>
      </c>
      <c r="Q762" s="87">
        <f>INDEX(elcc!G:G,MATCH(P762,elcc!D:D,0))</f>
        <v>0.02</v>
      </c>
      <c r="R762" s="89">
        <f t="shared" si="175"/>
        <v>1</v>
      </c>
      <c r="S762" s="89" t="s">
        <v>6314</v>
      </c>
      <c r="T762" s="89" t="s">
        <v>6314</v>
      </c>
      <c r="U762" s="90" t="str">
        <f t="shared" si="176"/>
        <v>ok</v>
      </c>
      <c r="V762" s="63" t="str">
        <f>INDEX(resources!F:F,MATCH(B762,resources!B:B,0))</f>
        <v>new_generic</v>
      </c>
      <c r="W762" s="110">
        <f t="shared" si="177"/>
        <v>1</v>
      </c>
      <c r="X762" s="110">
        <f t="shared" si="178"/>
        <v>0</v>
      </c>
      <c r="Y762" s="110" t="str">
        <f t="shared" si="179"/>
        <v>new_generic_solar_1axis_energy_PCE50002_CONFIDENTIAL</v>
      </c>
      <c r="Z762" s="110">
        <f>IF(COUNTIFS($Y$2:Y762,Y762)=1,1,0)</f>
        <v>0</v>
      </c>
      <c r="AA762" s="110">
        <f>SUM($Z$2:Z762)*Z762</f>
        <v>0</v>
      </c>
      <c r="AB762" s="110">
        <f>COUNTIFS(resources!B:B,B762)</f>
        <v>1</v>
      </c>
      <c r="AC762" s="110">
        <f t="shared" si="180"/>
        <v>1</v>
      </c>
      <c r="AD762" s="110">
        <f t="shared" si="181"/>
        <v>1</v>
      </c>
      <c r="AE762" s="110">
        <f t="shared" si="182"/>
        <v>0</v>
      </c>
      <c r="AF762" s="110">
        <f t="shared" si="183"/>
        <v>1</v>
      </c>
      <c r="AG762" s="110">
        <f t="shared" si="184"/>
        <v>0</v>
      </c>
      <c r="AH762" s="110">
        <f t="shared" si="185"/>
        <v>0</v>
      </c>
      <c r="AI762" s="110">
        <f t="shared" si="186"/>
        <v>1</v>
      </c>
      <c r="AJ762" s="100">
        <f>ROW()</f>
        <v>762</v>
      </c>
      <c r="AK762" s="100" t="e">
        <f>INDEX('BadRows RECART'!$C$2:$C$1207,MATCH(monthly_gwh_mw!AJ762,'BadRows RECART'!$D$2:$D$1207,0))</f>
        <v>#N/A</v>
      </c>
    </row>
    <row r="763" spans="1:37" ht="20">
      <c r="A763" s="106" t="s">
        <v>3907</v>
      </c>
      <c r="B763" s="106" t="s">
        <v>2101</v>
      </c>
      <c r="C763" s="106" t="s">
        <v>6305</v>
      </c>
      <c r="D763" s="168">
        <v>2022</v>
      </c>
      <c r="E763" s="168">
        <v>11</v>
      </c>
      <c r="F763" s="199">
        <v>14.610700000000003</v>
      </c>
      <c r="G763" s="212" t="s">
        <v>6314</v>
      </c>
      <c r="H763" s="212" t="s">
        <v>6314</v>
      </c>
      <c r="I763" s="106" t="s">
        <v>557</v>
      </c>
      <c r="K763" s="83" t="s">
        <v>6314</v>
      </c>
      <c r="L763" s="83" t="s">
        <v>6314</v>
      </c>
      <c r="M763" s="45" t="str">
        <f>IF(
ISNA(INDEX(resources!E:E,MATCH(B763,resources!B:B,0))),"fillme",
INDEX(resources!E:E,MATCH(B763,resources!B:B,0)))</f>
        <v>CAISO_Solar</v>
      </c>
      <c r="N763" s="45">
        <f>IF(
ISNA(INDEX(resources!J:J,MATCH(B763,resources!B:B,0))),"fillme",
INDEX(resources!J:J,MATCH(B763,resources!B:B,0)))</f>
        <v>0</v>
      </c>
      <c r="O763" s="83" t="str">
        <f>IFERROR(INDEX(resources!K:K,MATCH(B763,resources!B:B,0)),"fillme")</f>
        <v>solar</v>
      </c>
      <c r="P763" s="89" t="str">
        <f t="shared" si="174"/>
        <v>solar_2022_11</v>
      </c>
      <c r="Q763" s="87">
        <f>INDEX(elcc!G:G,MATCH(P763,elcc!D:D,0))</f>
        <v>0.02</v>
      </c>
      <c r="R763" s="89">
        <f t="shared" si="175"/>
        <v>1</v>
      </c>
      <c r="S763" s="89" t="s">
        <v>6314</v>
      </c>
      <c r="T763" s="89" t="s">
        <v>6314</v>
      </c>
      <c r="U763" s="90" t="str">
        <f t="shared" si="176"/>
        <v>ok</v>
      </c>
      <c r="V763" s="63" t="str">
        <f>INDEX(resources!F:F,MATCH(B763,resources!B:B,0))</f>
        <v>new_generic</v>
      </c>
      <c r="W763" s="110">
        <f t="shared" si="177"/>
        <v>1</v>
      </c>
      <c r="X763" s="110">
        <f t="shared" si="178"/>
        <v>0</v>
      </c>
      <c r="Y763" s="110" t="str">
        <f t="shared" si="179"/>
        <v>new_generic_solar_1axis_energy_PCE50002_CONFIDENTIAL</v>
      </c>
      <c r="Z763" s="110">
        <f>IF(COUNTIFS($Y$2:Y763,Y763)=1,1,0)</f>
        <v>0</v>
      </c>
      <c r="AA763" s="110">
        <f>SUM($Z$2:Z763)*Z763</f>
        <v>0</v>
      </c>
      <c r="AB763" s="110">
        <f>COUNTIFS(resources!B:B,B763)</f>
        <v>1</v>
      </c>
      <c r="AC763" s="110">
        <f t="shared" si="180"/>
        <v>1</v>
      </c>
      <c r="AD763" s="110">
        <f t="shared" si="181"/>
        <v>1</v>
      </c>
      <c r="AE763" s="110">
        <f t="shared" si="182"/>
        <v>0</v>
      </c>
      <c r="AF763" s="110">
        <f t="shared" si="183"/>
        <v>1</v>
      </c>
      <c r="AG763" s="110">
        <f t="shared" si="184"/>
        <v>0</v>
      </c>
      <c r="AH763" s="110">
        <f t="shared" si="185"/>
        <v>0</v>
      </c>
      <c r="AI763" s="110">
        <f t="shared" si="186"/>
        <v>1</v>
      </c>
      <c r="AJ763" s="100">
        <f>ROW()</f>
        <v>763</v>
      </c>
      <c r="AK763" s="100" t="e">
        <f>INDEX('BadRows RECART'!$C$2:$C$1207,MATCH(monthly_gwh_mw!AJ763,'BadRows RECART'!$D$2:$D$1207,0))</f>
        <v>#N/A</v>
      </c>
    </row>
    <row r="764" spans="1:37" ht="20">
      <c r="A764" s="106" t="s">
        <v>3907</v>
      </c>
      <c r="B764" s="106" t="s">
        <v>2101</v>
      </c>
      <c r="C764" s="106" t="s">
        <v>6305</v>
      </c>
      <c r="D764" s="168">
        <v>2022</v>
      </c>
      <c r="E764" s="168">
        <v>12</v>
      </c>
      <c r="F764" s="199">
        <v>11.178099999999997</v>
      </c>
      <c r="G764" s="212" t="s">
        <v>6314</v>
      </c>
      <c r="H764" s="212" t="s">
        <v>6314</v>
      </c>
      <c r="I764" s="106" t="s">
        <v>557</v>
      </c>
      <c r="K764" s="83" t="s">
        <v>6314</v>
      </c>
      <c r="L764" s="83" t="s">
        <v>6314</v>
      </c>
      <c r="M764" s="45" t="str">
        <f>IF(
ISNA(INDEX(resources!E:E,MATCH(B764,resources!B:B,0))),"fillme",
INDEX(resources!E:E,MATCH(B764,resources!B:B,0)))</f>
        <v>CAISO_Solar</v>
      </c>
      <c r="N764" s="45">
        <f>IF(
ISNA(INDEX(resources!J:J,MATCH(B764,resources!B:B,0))),"fillme",
INDEX(resources!J:J,MATCH(B764,resources!B:B,0)))</f>
        <v>0</v>
      </c>
      <c r="O764" s="83" t="str">
        <f>IFERROR(INDEX(resources!K:K,MATCH(B764,resources!B:B,0)),"fillme")</f>
        <v>solar</v>
      </c>
      <c r="P764" s="89" t="str">
        <f t="shared" si="174"/>
        <v>solar_2022_12</v>
      </c>
      <c r="Q764" s="87">
        <f>INDEX(elcc!G:G,MATCH(P764,elcc!D:D,0))</f>
        <v>0</v>
      </c>
      <c r="R764" s="89">
        <f t="shared" si="175"/>
        <v>1</v>
      </c>
      <c r="S764" s="89" t="s">
        <v>6314</v>
      </c>
      <c r="T764" s="89" t="s">
        <v>6314</v>
      </c>
      <c r="U764" s="90" t="str">
        <f t="shared" si="176"/>
        <v>ok</v>
      </c>
      <c r="V764" s="63" t="str">
        <f>INDEX(resources!F:F,MATCH(B764,resources!B:B,0))</f>
        <v>new_generic</v>
      </c>
      <c r="W764" s="110">
        <f t="shared" si="177"/>
        <v>1</v>
      </c>
      <c r="X764" s="110">
        <f t="shared" si="178"/>
        <v>0</v>
      </c>
      <c r="Y764" s="110" t="str">
        <f t="shared" si="179"/>
        <v>new_generic_solar_1axis_energy_PCE50002_CONFIDENTIAL</v>
      </c>
      <c r="Z764" s="110">
        <f>IF(COUNTIFS($Y$2:Y764,Y764)=1,1,0)</f>
        <v>0</v>
      </c>
      <c r="AA764" s="110">
        <f>SUM($Z$2:Z764)*Z764</f>
        <v>0</v>
      </c>
      <c r="AB764" s="110">
        <f>COUNTIFS(resources!B:B,B764)</f>
        <v>1</v>
      </c>
      <c r="AC764" s="110">
        <f t="shared" si="180"/>
        <v>1</v>
      </c>
      <c r="AD764" s="110">
        <f t="shared" si="181"/>
        <v>1</v>
      </c>
      <c r="AE764" s="110">
        <f t="shared" si="182"/>
        <v>0</v>
      </c>
      <c r="AF764" s="110">
        <f t="shared" si="183"/>
        <v>1</v>
      </c>
      <c r="AG764" s="110">
        <f t="shared" si="184"/>
        <v>0</v>
      </c>
      <c r="AH764" s="110">
        <f t="shared" si="185"/>
        <v>0</v>
      </c>
      <c r="AI764" s="110">
        <f t="shared" si="186"/>
        <v>1</v>
      </c>
      <c r="AJ764" s="100">
        <f>ROW()</f>
        <v>764</v>
      </c>
      <c r="AK764" s="100" t="e">
        <f>INDEX('BadRows RECART'!$C$2:$C$1207,MATCH(monthly_gwh_mw!AJ764,'BadRows RECART'!$D$2:$D$1207,0))</f>
        <v>#N/A</v>
      </c>
    </row>
    <row r="765" spans="1:37" ht="20">
      <c r="A765" s="106" t="s">
        <v>3907</v>
      </c>
      <c r="B765" s="106" t="s">
        <v>2101</v>
      </c>
      <c r="C765" s="106" t="s">
        <v>6305</v>
      </c>
      <c r="D765" s="168">
        <v>2023</v>
      </c>
      <c r="E765" s="168">
        <v>1</v>
      </c>
      <c r="F765" s="199">
        <v>11.794099999999998</v>
      </c>
      <c r="G765" s="212" t="s">
        <v>6314</v>
      </c>
      <c r="H765" s="212" t="s">
        <v>6314</v>
      </c>
      <c r="I765" s="106" t="s">
        <v>557</v>
      </c>
      <c r="K765" s="83" t="s">
        <v>6314</v>
      </c>
      <c r="L765" s="83" t="s">
        <v>6314</v>
      </c>
      <c r="M765" s="45" t="str">
        <f>IF(
ISNA(INDEX(resources!E:E,MATCH(B765,resources!B:B,0))),"fillme",
INDEX(resources!E:E,MATCH(B765,resources!B:B,0)))</f>
        <v>CAISO_Solar</v>
      </c>
      <c r="N765" s="45">
        <f>IF(
ISNA(INDEX(resources!J:J,MATCH(B765,resources!B:B,0))),"fillme",
INDEX(resources!J:J,MATCH(B765,resources!B:B,0)))</f>
        <v>0</v>
      </c>
      <c r="O765" s="83" t="str">
        <f>IFERROR(INDEX(resources!K:K,MATCH(B765,resources!B:B,0)),"fillme")</f>
        <v>solar</v>
      </c>
      <c r="P765" s="89" t="str">
        <f t="shared" si="174"/>
        <v>solar_2023_1</v>
      </c>
      <c r="Q765" s="87">
        <f>INDEX(elcc!G:G,MATCH(P765,elcc!D:D,0))</f>
        <v>0.04</v>
      </c>
      <c r="R765" s="89">
        <f t="shared" si="175"/>
        <v>1</v>
      </c>
      <c r="S765" s="89" t="s">
        <v>6314</v>
      </c>
      <c r="T765" s="89" t="s">
        <v>6314</v>
      </c>
      <c r="U765" s="90" t="str">
        <f t="shared" si="176"/>
        <v>ok</v>
      </c>
      <c r="V765" s="63" t="str">
        <f>INDEX(resources!F:F,MATCH(B765,resources!B:B,0))</f>
        <v>new_generic</v>
      </c>
      <c r="W765" s="110">
        <f t="shared" si="177"/>
        <v>1</v>
      </c>
      <c r="X765" s="110">
        <f t="shared" si="178"/>
        <v>0</v>
      </c>
      <c r="Y765" s="110" t="str">
        <f t="shared" si="179"/>
        <v>new_generic_solar_1axis_energy_PCE50002_CONFIDENTIAL</v>
      </c>
      <c r="Z765" s="110">
        <f>IF(COUNTIFS($Y$2:Y765,Y765)=1,1,0)</f>
        <v>0</v>
      </c>
      <c r="AA765" s="110">
        <f>SUM($Z$2:Z765)*Z765</f>
        <v>0</v>
      </c>
      <c r="AB765" s="110">
        <f>COUNTIFS(resources!B:B,B765)</f>
        <v>1</v>
      </c>
      <c r="AC765" s="110">
        <f t="shared" si="180"/>
        <v>1</v>
      </c>
      <c r="AD765" s="110">
        <f t="shared" si="181"/>
        <v>1</v>
      </c>
      <c r="AE765" s="110">
        <f t="shared" si="182"/>
        <v>0</v>
      </c>
      <c r="AF765" s="110">
        <f t="shared" si="183"/>
        <v>1</v>
      </c>
      <c r="AG765" s="110">
        <f t="shared" si="184"/>
        <v>0</v>
      </c>
      <c r="AH765" s="110">
        <f t="shared" si="185"/>
        <v>0</v>
      </c>
      <c r="AI765" s="110">
        <f t="shared" si="186"/>
        <v>1</v>
      </c>
      <c r="AJ765" s="100">
        <f>ROW()</f>
        <v>765</v>
      </c>
      <c r="AK765" s="100" t="e">
        <f>INDEX('BadRows RECART'!$C$2:$C$1207,MATCH(monthly_gwh_mw!AJ765,'BadRows RECART'!$D$2:$D$1207,0))</f>
        <v>#N/A</v>
      </c>
    </row>
    <row r="766" spans="1:37" ht="20">
      <c r="A766" s="106" t="s">
        <v>3907</v>
      </c>
      <c r="B766" s="106" t="s">
        <v>2101</v>
      </c>
      <c r="C766" s="106" t="s">
        <v>6305</v>
      </c>
      <c r="D766" s="168">
        <v>2023</v>
      </c>
      <c r="E766" s="168">
        <v>2</v>
      </c>
      <c r="F766" s="199">
        <v>16.52610000000001</v>
      </c>
      <c r="G766" s="212" t="s">
        <v>6314</v>
      </c>
      <c r="H766" s="212" t="s">
        <v>6314</v>
      </c>
      <c r="I766" s="106" t="s">
        <v>557</v>
      </c>
      <c r="K766" s="83" t="s">
        <v>6314</v>
      </c>
      <c r="L766" s="83" t="s">
        <v>6314</v>
      </c>
      <c r="M766" s="45" t="str">
        <f>IF(
ISNA(INDEX(resources!E:E,MATCH(B766,resources!B:B,0))),"fillme",
INDEX(resources!E:E,MATCH(B766,resources!B:B,0)))</f>
        <v>CAISO_Solar</v>
      </c>
      <c r="N766" s="45">
        <f>IF(
ISNA(INDEX(resources!J:J,MATCH(B766,resources!B:B,0))),"fillme",
INDEX(resources!J:J,MATCH(B766,resources!B:B,0)))</f>
        <v>0</v>
      </c>
      <c r="O766" s="83" t="str">
        <f>IFERROR(INDEX(resources!K:K,MATCH(B766,resources!B:B,0)),"fillme")</f>
        <v>solar</v>
      </c>
      <c r="P766" s="89" t="str">
        <f t="shared" si="174"/>
        <v>solar_2023_2</v>
      </c>
      <c r="Q766" s="87">
        <f>INDEX(elcc!G:G,MATCH(P766,elcc!D:D,0))</f>
        <v>0.03</v>
      </c>
      <c r="R766" s="89">
        <f t="shared" si="175"/>
        <v>1</v>
      </c>
      <c r="S766" s="89" t="s">
        <v>6314</v>
      </c>
      <c r="T766" s="89" t="s">
        <v>6314</v>
      </c>
      <c r="U766" s="90" t="str">
        <f t="shared" si="176"/>
        <v>ok</v>
      </c>
      <c r="V766" s="63" t="str">
        <f>INDEX(resources!F:F,MATCH(B766,resources!B:B,0))</f>
        <v>new_generic</v>
      </c>
      <c r="W766" s="110">
        <f t="shared" si="177"/>
        <v>1</v>
      </c>
      <c r="X766" s="110">
        <f t="shared" si="178"/>
        <v>0</v>
      </c>
      <c r="Y766" s="110" t="str">
        <f t="shared" si="179"/>
        <v>new_generic_solar_1axis_energy_PCE50002_CONFIDENTIAL</v>
      </c>
      <c r="Z766" s="110">
        <f>IF(COUNTIFS($Y$2:Y766,Y766)=1,1,0)</f>
        <v>0</v>
      </c>
      <c r="AA766" s="110">
        <f>SUM($Z$2:Z766)*Z766</f>
        <v>0</v>
      </c>
      <c r="AB766" s="110">
        <f>COUNTIFS(resources!B:B,B766)</f>
        <v>1</v>
      </c>
      <c r="AC766" s="110">
        <f t="shared" si="180"/>
        <v>1</v>
      </c>
      <c r="AD766" s="110">
        <f t="shared" si="181"/>
        <v>1</v>
      </c>
      <c r="AE766" s="110">
        <f t="shared" si="182"/>
        <v>0</v>
      </c>
      <c r="AF766" s="110">
        <f t="shared" si="183"/>
        <v>1</v>
      </c>
      <c r="AG766" s="110">
        <f t="shared" si="184"/>
        <v>0</v>
      </c>
      <c r="AH766" s="110">
        <f t="shared" si="185"/>
        <v>0</v>
      </c>
      <c r="AI766" s="110">
        <f t="shared" si="186"/>
        <v>1</v>
      </c>
      <c r="AJ766" s="100">
        <f>ROW()</f>
        <v>766</v>
      </c>
      <c r="AK766" s="100" t="e">
        <f>INDEX('BadRows RECART'!$C$2:$C$1207,MATCH(monthly_gwh_mw!AJ766,'BadRows RECART'!$D$2:$D$1207,0))</f>
        <v>#N/A</v>
      </c>
    </row>
    <row r="767" spans="1:37" ht="20">
      <c r="A767" s="106" t="s">
        <v>3907</v>
      </c>
      <c r="B767" s="106" t="s">
        <v>2101</v>
      </c>
      <c r="C767" s="106" t="s">
        <v>6305</v>
      </c>
      <c r="D767" s="168">
        <v>2023</v>
      </c>
      <c r="E767" s="168">
        <v>3</v>
      </c>
      <c r="F767" s="199">
        <v>25.250500000000006</v>
      </c>
      <c r="G767" s="212" t="s">
        <v>6314</v>
      </c>
      <c r="H767" s="212" t="s">
        <v>6314</v>
      </c>
      <c r="I767" s="106" t="s">
        <v>557</v>
      </c>
      <c r="K767" s="83" t="s">
        <v>6314</v>
      </c>
      <c r="L767" s="83" t="s">
        <v>6314</v>
      </c>
      <c r="M767" s="45" t="str">
        <f>IF(
ISNA(INDEX(resources!E:E,MATCH(B767,resources!B:B,0))),"fillme",
INDEX(resources!E:E,MATCH(B767,resources!B:B,0)))</f>
        <v>CAISO_Solar</v>
      </c>
      <c r="N767" s="45">
        <f>IF(
ISNA(INDEX(resources!J:J,MATCH(B767,resources!B:B,0))),"fillme",
INDEX(resources!J:J,MATCH(B767,resources!B:B,0)))</f>
        <v>0</v>
      </c>
      <c r="O767" s="83" t="str">
        <f>IFERROR(INDEX(resources!K:K,MATCH(B767,resources!B:B,0)),"fillme")</f>
        <v>solar</v>
      </c>
      <c r="P767" s="89" t="str">
        <f t="shared" si="174"/>
        <v>solar_2023_3</v>
      </c>
      <c r="Q767" s="87">
        <f>INDEX(elcc!G:G,MATCH(P767,elcc!D:D,0))</f>
        <v>0.18</v>
      </c>
      <c r="R767" s="89">
        <f t="shared" si="175"/>
        <v>1</v>
      </c>
      <c r="S767" s="89" t="s">
        <v>6314</v>
      </c>
      <c r="T767" s="89" t="s">
        <v>6314</v>
      </c>
      <c r="U767" s="90" t="str">
        <f t="shared" si="176"/>
        <v>ok</v>
      </c>
      <c r="V767" s="63" t="str">
        <f>INDEX(resources!F:F,MATCH(B767,resources!B:B,0))</f>
        <v>new_generic</v>
      </c>
      <c r="W767" s="110">
        <f t="shared" si="177"/>
        <v>1</v>
      </c>
      <c r="X767" s="110">
        <f t="shared" si="178"/>
        <v>0</v>
      </c>
      <c r="Y767" s="110" t="str">
        <f t="shared" si="179"/>
        <v>new_generic_solar_1axis_energy_PCE50002_CONFIDENTIAL</v>
      </c>
      <c r="Z767" s="110">
        <f>IF(COUNTIFS($Y$2:Y767,Y767)=1,1,0)</f>
        <v>0</v>
      </c>
      <c r="AA767" s="110">
        <f>SUM($Z$2:Z767)*Z767</f>
        <v>0</v>
      </c>
      <c r="AB767" s="110">
        <f>COUNTIFS(resources!B:B,B767)</f>
        <v>1</v>
      </c>
      <c r="AC767" s="110">
        <f t="shared" si="180"/>
        <v>1</v>
      </c>
      <c r="AD767" s="110">
        <f t="shared" si="181"/>
        <v>1</v>
      </c>
      <c r="AE767" s="110">
        <f t="shared" si="182"/>
        <v>0</v>
      </c>
      <c r="AF767" s="110">
        <f t="shared" si="183"/>
        <v>1</v>
      </c>
      <c r="AG767" s="110">
        <f t="shared" si="184"/>
        <v>0</v>
      </c>
      <c r="AH767" s="110">
        <f t="shared" si="185"/>
        <v>0</v>
      </c>
      <c r="AI767" s="110">
        <f t="shared" si="186"/>
        <v>1</v>
      </c>
      <c r="AJ767" s="100">
        <f>ROW()</f>
        <v>767</v>
      </c>
      <c r="AK767" s="100" t="e">
        <f>INDEX('BadRows RECART'!$C$2:$C$1207,MATCH(monthly_gwh_mw!AJ767,'BadRows RECART'!$D$2:$D$1207,0))</f>
        <v>#N/A</v>
      </c>
    </row>
    <row r="768" spans="1:37" ht="20">
      <c r="A768" s="106" t="s">
        <v>3907</v>
      </c>
      <c r="B768" s="106" t="s">
        <v>2101</v>
      </c>
      <c r="C768" s="106" t="s">
        <v>6305</v>
      </c>
      <c r="D768" s="168">
        <v>2023</v>
      </c>
      <c r="E768" s="168">
        <v>4</v>
      </c>
      <c r="F768" s="199">
        <v>29.148200000000003</v>
      </c>
      <c r="G768" s="212" t="s">
        <v>6314</v>
      </c>
      <c r="H768" s="212" t="s">
        <v>6314</v>
      </c>
      <c r="I768" s="106" t="s">
        <v>557</v>
      </c>
      <c r="K768" s="83" t="s">
        <v>6314</v>
      </c>
      <c r="L768" s="83" t="s">
        <v>6314</v>
      </c>
      <c r="M768" s="45" t="str">
        <f>IF(
ISNA(INDEX(resources!E:E,MATCH(B768,resources!B:B,0))),"fillme",
INDEX(resources!E:E,MATCH(B768,resources!B:B,0)))</f>
        <v>CAISO_Solar</v>
      </c>
      <c r="N768" s="45">
        <f>IF(
ISNA(INDEX(resources!J:J,MATCH(B768,resources!B:B,0))),"fillme",
INDEX(resources!J:J,MATCH(B768,resources!B:B,0)))</f>
        <v>0</v>
      </c>
      <c r="O768" s="83" t="str">
        <f>IFERROR(INDEX(resources!K:K,MATCH(B768,resources!B:B,0)),"fillme")</f>
        <v>solar</v>
      </c>
      <c r="P768" s="89" t="str">
        <f t="shared" si="174"/>
        <v>solar_2023_4</v>
      </c>
      <c r="Q768" s="87">
        <f>INDEX(elcc!G:G,MATCH(P768,elcc!D:D,0))</f>
        <v>0.15</v>
      </c>
      <c r="R768" s="89">
        <f t="shared" si="175"/>
        <v>1</v>
      </c>
      <c r="S768" s="89" t="s">
        <v>6314</v>
      </c>
      <c r="T768" s="89" t="s">
        <v>6314</v>
      </c>
      <c r="U768" s="90" t="str">
        <f t="shared" si="176"/>
        <v>ok</v>
      </c>
      <c r="V768" s="63" t="str">
        <f>INDEX(resources!F:F,MATCH(B768,resources!B:B,0))</f>
        <v>new_generic</v>
      </c>
      <c r="W768" s="110">
        <f t="shared" si="177"/>
        <v>1</v>
      </c>
      <c r="X768" s="110">
        <f t="shared" si="178"/>
        <v>0</v>
      </c>
      <c r="Y768" s="110" t="str">
        <f t="shared" si="179"/>
        <v>new_generic_solar_1axis_energy_PCE50002_CONFIDENTIAL</v>
      </c>
      <c r="Z768" s="110">
        <f>IF(COUNTIFS($Y$2:Y768,Y768)=1,1,0)</f>
        <v>0</v>
      </c>
      <c r="AA768" s="110">
        <f>SUM($Z$2:Z768)*Z768</f>
        <v>0</v>
      </c>
      <c r="AB768" s="110">
        <f>COUNTIFS(resources!B:B,B768)</f>
        <v>1</v>
      </c>
      <c r="AC768" s="110">
        <f t="shared" si="180"/>
        <v>1</v>
      </c>
      <c r="AD768" s="110">
        <f t="shared" si="181"/>
        <v>1</v>
      </c>
      <c r="AE768" s="110">
        <f t="shared" si="182"/>
        <v>0</v>
      </c>
      <c r="AF768" s="110">
        <f t="shared" si="183"/>
        <v>1</v>
      </c>
      <c r="AG768" s="110">
        <f t="shared" si="184"/>
        <v>0</v>
      </c>
      <c r="AH768" s="110">
        <f t="shared" si="185"/>
        <v>0</v>
      </c>
      <c r="AI768" s="110">
        <f t="shared" si="186"/>
        <v>1</v>
      </c>
      <c r="AJ768" s="100">
        <f>ROW()</f>
        <v>768</v>
      </c>
      <c r="AK768" s="100" t="e">
        <f>INDEX('BadRows RECART'!$C$2:$C$1207,MATCH(monthly_gwh_mw!AJ768,'BadRows RECART'!$D$2:$D$1207,0))</f>
        <v>#N/A</v>
      </c>
    </row>
    <row r="769" spans="1:37" ht="20">
      <c r="A769" s="106" t="s">
        <v>3907</v>
      </c>
      <c r="B769" s="106" t="s">
        <v>2101</v>
      </c>
      <c r="C769" s="106" t="s">
        <v>6305</v>
      </c>
      <c r="D769" s="168">
        <v>2023</v>
      </c>
      <c r="E769" s="168">
        <v>5</v>
      </c>
      <c r="F769" s="199">
        <v>33.545400000000008</v>
      </c>
      <c r="G769" s="212" t="s">
        <v>6314</v>
      </c>
      <c r="H769" s="212" t="s">
        <v>6314</v>
      </c>
      <c r="I769" s="106" t="s">
        <v>557</v>
      </c>
      <c r="K769" s="83" t="s">
        <v>6314</v>
      </c>
      <c r="L769" s="83" t="s">
        <v>6314</v>
      </c>
      <c r="M769" s="45" t="str">
        <f>IF(
ISNA(INDEX(resources!E:E,MATCH(B769,resources!B:B,0))),"fillme",
INDEX(resources!E:E,MATCH(B769,resources!B:B,0)))</f>
        <v>CAISO_Solar</v>
      </c>
      <c r="N769" s="45">
        <f>IF(
ISNA(INDEX(resources!J:J,MATCH(B769,resources!B:B,0))),"fillme",
INDEX(resources!J:J,MATCH(B769,resources!B:B,0)))</f>
        <v>0</v>
      </c>
      <c r="O769" s="83" t="str">
        <f>IFERROR(INDEX(resources!K:K,MATCH(B769,resources!B:B,0)),"fillme")</f>
        <v>solar</v>
      </c>
      <c r="P769" s="89" t="str">
        <f t="shared" si="174"/>
        <v>solar_2023_5</v>
      </c>
      <c r="Q769" s="87">
        <f>INDEX(elcc!G:G,MATCH(P769,elcc!D:D,0))</f>
        <v>0.16</v>
      </c>
      <c r="R769" s="89">
        <f t="shared" si="175"/>
        <v>1</v>
      </c>
      <c r="S769" s="89" t="s">
        <v>6314</v>
      </c>
      <c r="T769" s="89" t="s">
        <v>6314</v>
      </c>
      <c r="U769" s="90" t="str">
        <f t="shared" si="176"/>
        <v>ok</v>
      </c>
      <c r="V769" s="63" t="str">
        <f>INDEX(resources!F:F,MATCH(B769,resources!B:B,0))</f>
        <v>new_generic</v>
      </c>
      <c r="W769" s="110">
        <f t="shared" si="177"/>
        <v>1</v>
      </c>
      <c r="X769" s="110">
        <f t="shared" si="178"/>
        <v>0</v>
      </c>
      <c r="Y769" s="110" t="str">
        <f t="shared" si="179"/>
        <v>new_generic_solar_1axis_energy_PCE50002_CONFIDENTIAL</v>
      </c>
      <c r="Z769" s="110">
        <f>IF(COUNTIFS($Y$2:Y769,Y769)=1,1,0)</f>
        <v>0</v>
      </c>
      <c r="AA769" s="110">
        <f>SUM($Z$2:Z769)*Z769</f>
        <v>0</v>
      </c>
      <c r="AB769" s="110">
        <f>COUNTIFS(resources!B:B,B769)</f>
        <v>1</v>
      </c>
      <c r="AC769" s="110">
        <f t="shared" si="180"/>
        <v>1</v>
      </c>
      <c r="AD769" s="110">
        <f t="shared" si="181"/>
        <v>1</v>
      </c>
      <c r="AE769" s="110">
        <f t="shared" si="182"/>
        <v>0</v>
      </c>
      <c r="AF769" s="110">
        <f t="shared" si="183"/>
        <v>1</v>
      </c>
      <c r="AG769" s="110">
        <f t="shared" si="184"/>
        <v>0</v>
      </c>
      <c r="AH769" s="110">
        <f t="shared" si="185"/>
        <v>0</v>
      </c>
      <c r="AI769" s="110">
        <f t="shared" si="186"/>
        <v>1</v>
      </c>
      <c r="AJ769" s="100">
        <f>ROW()</f>
        <v>769</v>
      </c>
      <c r="AK769" s="100" t="e">
        <f>INDEX('BadRows RECART'!$C$2:$C$1207,MATCH(monthly_gwh_mw!AJ769,'BadRows RECART'!$D$2:$D$1207,0))</f>
        <v>#N/A</v>
      </c>
    </row>
    <row r="770" spans="1:37" ht="20">
      <c r="A770" s="106" t="s">
        <v>3907</v>
      </c>
      <c r="B770" s="106" t="s">
        <v>2101</v>
      </c>
      <c r="C770" s="106" t="s">
        <v>6305</v>
      </c>
      <c r="D770" s="168">
        <v>2023</v>
      </c>
      <c r="E770" s="168">
        <v>6</v>
      </c>
      <c r="F770" s="199">
        <v>34.71840000000001</v>
      </c>
      <c r="G770" s="212" t="s">
        <v>6314</v>
      </c>
      <c r="H770" s="212" t="s">
        <v>6314</v>
      </c>
      <c r="I770" s="106" t="s">
        <v>557</v>
      </c>
      <c r="K770" s="83" t="s">
        <v>6314</v>
      </c>
      <c r="L770" s="83" t="s">
        <v>6314</v>
      </c>
      <c r="M770" s="45" t="str">
        <f>IF(
ISNA(INDEX(resources!E:E,MATCH(B770,resources!B:B,0))),"fillme",
INDEX(resources!E:E,MATCH(B770,resources!B:B,0)))</f>
        <v>CAISO_Solar</v>
      </c>
      <c r="N770" s="45">
        <f>IF(
ISNA(INDEX(resources!J:J,MATCH(B770,resources!B:B,0))),"fillme",
INDEX(resources!J:J,MATCH(B770,resources!B:B,0)))</f>
        <v>0</v>
      </c>
      <c r="O770" s="83" t="str">
        <f>IFERROR(INDEX(resources!K:K,MATCH(B770,resources!B:B,0)),"fillme")</f>
        <v>solar</v>
      </c>
      <c r="P770" s="89" t="str">
        <f t="shared" si="174"/>
        <v>solar_2023_6</v>
      </c>
      <c r="Q770" s="87">
        <f>INDEX(elcc!G:G,MATCH(P770,elcc!D:D,0))</f>
        <v>0.31</v>
      </c>
      <c r="R770" s="89">
        <f t="shared" si="175"/>
        <v>1</v>
      </c>
      <c r="S770" s="89" t="s">
        <v>6314</v>
      </c>
      <c r="T770" s="89" t="s">
        <v>6314</v>
      </c>
      <c r="U770" s="90" t="str">
        <f t="shared" si="176"/>
        <v>ok</v>
      </c>
      <c r="V770" s="63" t="str">
        <f>INDEX(resources!F:F,MATCH(B770,resources!B:B,0))</f>
        <v>new_generic</v>
      </c>
      <c r="W770" s="110">
        <f t="shared" si="177"/>
        <v>1</v>
      </c>
      <c r="X770" s="110">
        <f t="shared" si="178"/>
        <v>0</v>
      </c>
      <c r="Y770" s="110" t="str">
        <f t="shared" si="179"/>
        <v>new_generic_solar_1axis_energy_PCE50002_CONFIDENTIAL</v>
      </c>
      <c r="Z770" s="110">
        <f>IF(COUNTIFS($Y$2:Y770,Y770)=1,1,0)</f>
        <v>0</v>
      </c>
      <c r="AA770" s="110">
        <f>SUM($Z$2:Z770)*Z770</f>
        <v>0</v>
      </c>
      <c r="AB770" s="110">
        <f>COUNTIFS(resources!B:B,B770)</f>
        <v>1</v>
      </c>
      <c r="AC770" s="110">
        <f t="shared" si="180"/>
        <v>1</v>
      </c>
      <c r="AD770" s="110">
        <f t="shared" si="181"/>
        <v>1</v>
      </c>
      <c r="AE770" s="110">
        <f t="shared" si="182"/>
        <v>0</v>
      </c>
      <c r="AF770" s="110">
        <f t="shared" si="183"/>
        <v>1</v>
      </c>
      <c r="AG770" s="110">
        <f t="shared" si="184"/>
        <v>0</v>
      </c>
      <c r="AH770" s="110">
        <f t="shared" si="185"/>
        <v>0</v>
      </c>
      <c r="AI770" s="110">
        <f t="shared" si="186"/>
        <v>1</v>
      </c>
      <c r="AJ770" s="100">
        <f>ROW()</f>
        <v>770</v>
      </c>
      <c r="AK770" s="100" t="e">
        <f>INDEX('BadRows RECART'!$C$2:$C$1207,MATCH(monthly_gwh_mw!AJ770,'BadRows RECART'!$D$2:$D$1207,0))</f>
        <v>#N/A</v>
      </c>
    </row>
    <row r="771" spans="1:37" ht="20">
      <c r="A771" s="106" t="s">
        <v>3907</v>
      </c>
      <c r="B771" s="106" t="s">
        <v>2101</v>
      </c>
      <c r="C771" s="106" t="s">
        <v>6305</v>
      </c>
      <c r="D771" s="168">
        <v>2023</v>
      </c>
      <c r="E771" s="168">
        <v>7</v>
      </c>
      <c r="F771" s="199">
        <v>35.270999999999987</v>
      </c>
      <c r="G771" s="212" t="s">
        <v>6314</v>
      </c>
      <c r="H771" s="212" t="s">
        <v>6314</v>
      </c>
      <c r="I771" s="106" t="s">
        <v>557</v>
      </c>
      <c r="K771" s="83" t="s">
        <v>6314</v>
      </c>
      <c r="L771" s="83" t="s">
        <v>6314</v>
      </c>
      <c r="M771" s="45" t="str">
        <f>IF(
ISNA(INDEX(resources!E:E,MATCH(B771,resources!B:B,0))),"fillme",
INDEX(resources!E:E,MATCH(B771,resources!B:B,0)))</f>
        <v>CAISO_Solar</v>
      </c>
      <c r="N771" s="45">
        <f>IF(
ISNA(INDEX(resources!J:J,MATCH(B771,resources!B:B,0))),"fillme",
INDEX(resources!J:J,MATCH(B771,resources!B:B,0)))</f>
        <v>0</v>
      </c>
      <c r="O771" s="83" t="str">
        <f>IFERROR(INDEX(resources!K:K,MATCH(B771,resources!B:B,0)),"fillme")</f>
        <v>solar</v>
      </c>
      <c r="P771" s="89" t="str">
        <f t="shared" si="174"/>
        <v>solar_2023_7</v>
      </c>
      <c r="Q771" s="87">
        <f>INDEX(elcc!G:G,MATCH(P771,elcc!D:D,0))</f>
        <v>0.39</v>
      </c>
      <c r="R771" s="89">
        <f t="shared" si="175"/>
        <v>1</v>
      </c>
      <c r="S771" s="89" t="s">
        <v>6314</v>
      </c>
      <c r="T771" s="89" t="s">
        <v>6314</v>
      </c>
      <c r="U771" s="90" t="str">
        <f t="shared" si="176"/>
        <v>ok</v>
      </c>
      <c r="V771" s="63" t="str">
        <f>INDEX(resources!F:F,MATCH(B771,resources!B:B,0))</f>
        <v>new_generic</v>
      </c>
      <c r="W771" s="110">
        <f t="shared" si="177"/>
        <v>1</v>
      </c>
      <c r="X771" s="110">
        <f t="shared" si="178"/>
        <v>0</v>
      </c>
      <c r="Y771" s="110" t="str">
        <f t="shared" si="179"/>
        <v>new_generic_solar_1axis_energy_PCE50002_CONFIDENTIAL</v>
      </c>
      <c r="Z771" s="110">
        <f>IF(COUNTIFS($Y$2:Y771,Y771)=1,1,0)</f>
        <v>0</v>
      </c>
      <c r="AA771" s="110">
        <f>SUM($Z$2:Z771)*Z771</f>
        <v>0</v>
      </c>
      <c r="AB771" s="110">
        <f>COUNTIFS(resources!B:B,B771)</f>
        <v>1</v>
      </c>
      <c r="AC771" s="110">
        <f t="shared" si="180"/>
        <v>1</v>
      </c>
      <c r="AD771" s="110">
        <f t="shared" si="181"/>
        <v>1</v>
      </c>
      <c r="AE771" s="110">
        <f t="shared" si="182"/>
        <v>0</v>
      </c>
      <c r="AF771" s="110">
        <f t="shared" si="183"/>
        <v>1</v>
      </c>
      <c r="AG771" s="110">
        <f t="shared" si="184"/>
        <v>0</v>
      </c>
      <c r="AH771" s="110">
        <f t="shared" si="185"/>
        <v>0</v>
      </c>
      <c r="AI771" s="110">
        <f t="shared" si="186"/>
        <v>1</v>
      </c>
      <c r="AJ771" s="100">
        <f>ROW()</f>
        <v>771</v>
      </c>
      <c r="AK771" s="100" t="e">
        <f>INDEX('BadRows RECART'!$C$2:$C$1207,MATCH(monthly_gwh_mw!AJ771,'BadRows RECART'!$D$2:$D$1207,0))</f>
        <v>#N/A</v>
      </c>
    </row>
    <row r="772" spans="1:37" ht="20">
      <c r="A772" s="106" t="s">
        <v>3907</v>
      </c>
      <c r="B772" s="106" t="s">
        <v>2101</v>
      </c>
      <c r="C772" s="106" t="s">
        <v>6305</v>
      </c>
      <c r="D772" s="168">
        <v>2023</v>
      </c>
      <c r="E772" s="168">
        <v>8</v>
      </c>
      <c r="F772" s="199">
        <v>33.706700000000012</v>
      </c>
      <c r="G772" s="212" t="s">
        <v>6314</v>
      </c>
      <c r="H772" s="212" t="s">
        <v>6314</v>
      </c>
      <c r="I772" s="106" t="s">
        <v>557</v>
      </c>
      <c r="K772" s="83" t="s">
        <v>6314</v>
      </c>
      <c r="L772" s="83" t="s">
        <v>6314</v>
      </c>
      <c r="M772" s="45" t="str">
        <f>IF(
ISNA(INDEX(resources!E:E,MATCH(B772,resources!B:B,0))),"fillme",
INDEX(resources!E:E,MATCH(B772,resources!B:B,0)))</f>
        <v>CAISO_Solar</v>
      </c>
      <c r="N772" s="45">
        <f>IF(
ISNA(INDEX(resources!J:J,MATCH(B772,resources!B:B,0))),"fillme",
INDEX(resources!J:J,MATCH(B772,resources!B:B,0)))</f>
        <v>0</v>
      </c>
      <c r="O772" s="83" t="str">
        <f>IFERROR(INDEX(resources!K:K,MATCH(B772,resources!B:B,0)),"fillme")</f>
        <v>solar</v>
      </c>
      <c r="P772" s="89" t="str">
        <f t="shared" si="174"/>
        <v>solar_2023_8</v>
      </c>
      <c r="Q772" s="87">
        <f>INDEX(elcc!G:G,MATCH(P772,elcc!D:D,0))</f>
        <v>0.27</v>
      </c>
      <c r="R772" s="89">
        <f t="shared" si="175"/>
        <v>1</v>
      </c>
      <c r="S772" s="89" t="s">
        <v>6314</v>
      </c>
      <c r="T772" s="89" t="s">
        <v>6314</v>
      </c>
      <c r="U772" s="90" t="str">
        <f t="shared" si="176"/>
        <v>ok</v>
      </c>
      <c r="V772" s="63" t="str">
        <f>INDEX(resources!F:F,MATCH(B772,resources!B:B,0))</f>
        <v>new_generic</v>
      </c>
      <c r="W772" s="110">
        <f t="shared" si="177"/>
        <v>1</v>
      </c>
      <c r="X772" s="110">
        <f t="shared" si="178"/>
        <v>0</v>
      </c>
      <c r="Y772" s="110" t="str">
        <f t="shared" si="179"/>
        <v>new_generic_solar_1axis_energy_PCE50002_CONFIDENTIAL</v>
      </c>
      <c r="Z772" s="110">
        <f>IF(COUNTIFS($Y$2:Y772,Y772)=1,1,0)</f>
        <v>0</v>
      </c>
      <c r="AA772" s="110">
        <f>SUM($Z$2:Z772)*Z772</f>
        <v>0</v>
      </c>
      <c r="AB772" s="110">
        <f>COUNTIFS(resources!B:B,B772)</f>
        <v>1</v>
      </c>
      <c r="AC772" s="110">
        <f t="shared" si="180"/>
        <v>1</v>
      </c>
      <c r="AD772" s="110">
        <f t="shared" si="181"/>
        <v>1</v>
      </c>
      <c r="AE772" s="110">
        <f t="shared" si="182"/>
        <v>0</v>
      </c>
      <c r="AF772" s="110">
        <f t="shared" si="183"/>
        <v>1</v>
      </c>
      <c r="AG772" s="110">
        <f t="shared" si="184"/>
        <v>0</v>
      </c>
      <c r="AH772" s="110">
        <f t="shared" si="185"/>
        <v>0</v>
      </c>
      <c r="AI772" s="110">
        <f t="shared" si="186"/>
        <v>1</v>
      </c>
      <c r="AJ772" s="100">
        <f>ROW()</f>
        <v>772</v>
      </c>
      <c r="AK772" s="100" t="e">
        <f>INDEX('BadRows RECART'!$C$2:$C$1207,MATCH(monthly_gwh_mw!AJ772,'BadRows RECART'!$D$2:$D$1207,0))</f>
        <v>#N/A</v>
      </c>
    </row>
    <row r="773" spans="1:37" ht="20">
      <c r="A773" s="106" t="s">
        <v>3907</v>
      </c>
      <c r="B773" s="106" t="s">
        <v>2101</v>
      </c>
      <c r="C773" s="106" t="s">
        <v>6305</v>
      </c>
      <c r="D773" s="168">
        <v>2023</v>
      </c>
      <c r="E773" s="168">
        <v>9</v>
      </c>
      <c r="F773" s="199">
        <v>28.810600000000008</v>
      </c>
      <c r="G773" s="212" t="s">
        <v>6314</v>
      </c>
      <c r="H773" s="212" t="s">
        <v>6314</v>
      </c>
      <c r="I773" s="106" t="s">
        <v>557</v>
      </c>
      <c r="K773" s="83" t="s">
        <v>6314</v>
      </c>
      <c r="L773" s="83" t="s">
        <v>6314</v>
      </c>
      <c r="M773" s="45" t="str">
        <f>IF(
ISNA(INDEX(resources!E:E,MATCH(B773,resources!B:B,0))),"fillme",
INDEX(resources!E:E,MATCH(B773,resources!B:B,0)))</f>
        <v>CAISO_Solar</v>
      </c>
      <c r="N773" s="45">
        <f>IF(
ISNA(INDEX(resources!J:J,MATCH(B773,resources!B:B,0))),"fillme",
INDEX(resources!J:J,MATCH(B773,resources!B:B,0)))</f>
        <v>0</v>
      </c>
      <c r="O773" s="83" t="str">
        <f>IFERROR(INDEX(resources!K:K,MATCH(B773,resources!B:B,0)),"fillme")</f>
        <v>solar</v>
      </c>
      <c r="P773" s="89" t="str">
        <f t="shared" si="174"/>
        <v>solar_2023_9</v>
      </c>
      <c r="Q773" s="87">
        <f>INDEX(elcc!G:G,MATCH(P773,elcc!D:D,0))</f>
        <v>0.14000000000000001</v>
      </c>
      <c r="R773" s="89">
        <f t="shared" si="175"/>
        <v>1</v>
      </c>
      <c r="S773" s="89" t="s">
        <v>6314</v>
      </c>
      <c r="T773" s="89" t="s">
        <v>6314</v>
      </c>
      <c r="U773" s="90" t="str">
        <f t="shared" si="176"/>
        <v>ok</v>
      </c>
      <c r="V773" s="63" t="str">
        <f>INDEX(resources!F:F,MATCH(B773,resources!B:B,0))</f>
        <v>new_generic</v>
      </c>
      <c r="W773" s="110">
        <f t="shared" si="177"/>
        <v>1</v>
      </c>
      <c r="X773" s="110">
        <f t="shared" si="178"/>
        <v>0</v>
      </c>
      <c r="Y773" s="110" t="str">
        <f t="shared" si="179"/>
        <v>new_generic_solar_1axis_energy_PCE50002_CONFIDENTIAL</v>
      </c>
      <c r="Z773" s="110">
        <f>IF(COUNTIFS($Y$2:Y773,Y773)=1,1,0)</f>
        <v>0</v>
      </c>
      <c r="AA773" s="110">
        <f>SUM($Z$2:Z773)*Z773</f>
        <v>0</v>
      </c>
      <c r="AB773" s="110">
        <f>COUNTIFS(resources!B:B,B773)</f>
        <v>1</v>
      </c>
      <c r="AC773" s="110">
        <f t="shared" si="180"/>
        <v>1</v>
      </c>
      <c r="AD773" s="110">
        <f t="shared" si="181"/>
        <v>1</v>
      </c>
      <c r="AE773" s="110">
        <f t="shared" si="182"/>
        <v>0</v>
      </c>
      <c r="AF773" s="110">
        <f t="shared" si="183"/>
        <v>1</v>
      </c>
      <c r="AG773" s="110">
        <f t="shared" si="184"/>
        <v>0</v>
      </c>
      <c r="AH773" s="110">
        <f t="shared" si="185"/>
        <v>0</v>
      </c>
      <c r="AI773" s="110">
        <f t="shared" si="186"/>
        <v>1</v>
      </c>
      <c r="AJ773" s="100">
        <f>ROW()</f>
        <v>773</v>
      </c>
      <c r="AK773" s="100" t="e">
        <f>INDEX('BadRows RECART'!$C$2:$C$1207,MATCH(monthly_gwh_mw!AJ773,'BadRows RECART'!$D$2:$D$1207,0))</f>
        <v>#N/A</v>
      </c>
    </row>
    <row r="774" spans="1:37" ht="20">
      <c r="A774" s="106" t="s">
        <v>3907</v>
      </c>
      <c r="B774" s="106" t="s">
        <v>2101</v>
      </c>
      <c r="C774" s="106" t="s">
        <v>6305</v>
      </c>
      <c r="D774" s="168">
        <v>2023</v>
      </c>
      <c r="E774" s="168">
        <v>10</v>
      </c>
      <c r="F774" s="199">
        <v>22.881999999999984</v>
      </c>
      <c r="G774" s="212" t="s">
        <v>6314</v>
      </c>
      <c r="H774" s="212" t="s">
        <v>6314</v>
      </c>
      <c r="I774" s="106" t="s">
        <v>557</v>
      </c>
      <c r="K774" s="83" t="s">
        <v>6314</v>
      </c>
      <c r="L774" s="83" t="s">
        <v>6314</v>
      </c>
      <c r="M774" s="45" t="str">
        <f>IF(
ISNA(INDEX(resources!E:E,MATCH(B774,resources!B:B,0))),"fillme",
INDEX(resources!E:E,MATCH(B774,resources!B:B,0)))</f>
        <v>CAISO_Solar</v>
      </c>
      <c r="N774" s="45">
        <f>IF(
ISNA(INDEX(resources!J:J,MATCH(B774,resources!B:B,0))),"fillme",
INDEX(resources!J:J,MATCH(B774,resources!B:B,0)))</f>
        <v>0</v>
      </c>
      <c r="O774" s="83" t="str">
        <f>IFERROR(INDEX(resources!K:K,MATCH(B774,resources!B:B,0)),"fillme")</f>
        <v>solar</v>
      </c>
      <c r="P774" s="89" t="str">
        <f t="shared" si="174"/>
        <v>solar_2023_10</v>
      </c>
      <c r="Q774" s="87">
        <f>INDEX(elcc!G:G,MATCH(P774,elcc!D:D,0))</f>
        <v>0.02</v>
      </c>
      <c r="R774" s="89">
        <f t="shared" si="175"/>
        <v>1</v>
      </c>
      <c r="S774" s="89" t="s">
        <v>6314</v>
      </c>
      <c r="T774" s="89" t="s">
        <v>6314</v>
      </c>
      <c r="U774" s="90" t="str">
        <f t="shared" si="176"/>
        <v>ok</v>
      </c>
      <c r="V774" s="63" t="str">
        <f>INDEX(resources!F:F,MATCH(B774,resources!B:B,0))</f>
        <v>new_generic</v>
      </c>
      <c r="W774" s="110">
        <f t="shared" si="177"/>
        <v>1</v>
      </c>
      <c r="X774" s="110">
        <f t="shared" si="178"/>
        <v>0</v>
      </c>
      <c r="Y774" s="110" t="str">
        <f t="shared" si="179"/>
        <v>new_generic_solar_1axis_energy_PCE50002_CONFIDENTIAL</v>
      </c>
      <c r="Z774" s="110">
        <f>IF(COUNTIFS($Y$2:Y774,Y774)=1,1,0)</f>
        <v>0</v>
      </c>
      <c r="AA774" s="110">
        <f>SUM($Z$2:Z774)*Z774</f>
        <v>0</v>
      </c>
      <c r="AB774" s="110">
        <f>COUNTIFS(resources!B:B,B774)</f>
        <v>1</v>
      </c>
      <c r="AC774" s="110">
        <f t="shared" si="180"/>
        <v>1</v>
      </c>
      <c r="AD774" s="110">
        <f t="shared" si="181"/>
        <v>1</v>
      </c>
      <c r="AE774" s="110">
        <f t="shared" si="182"/>
        <v>0</v>
      </c>
      <c r="AF774" s="110">
        <f t="shared" si="183"/>
        <v>1</v>
      </c>
      <c r="AG774" s="110">
        <f t="shared" si="184"/>
        <v>0</v>
      </c>
      <c r="AH774" s="110">
        <f t="shared" si="185"/>
        <v>0</v>
      </c>
      <c r="AI774" s="110">
        <f t="shared" si="186"/>
        <v>1</v>
      </c>
      <c r="AJ774" s="100">
        <f>ROW()</f>
        <v>774</v>
      </c>
      <c r="AK774" s="100" t="e">
        <f>INDEX('BadRows RECART'!$C$2:$C$1207,MATCH(monthly_gwh_mw!AJ774,'BadRows RECART'!$D$2:$D$1207,0))</f>
        <v>#N/A</v>
      </c>
    </row>
    <row r="775" spans="1:37" ht="20">
      <c r="A775" s="106" t="s">
        <v>3907</v>
      </c>
      <c r="B775" s="106" t="s">
        <v>2101</v>
      </c>
      <c r="C775" s="106" t="s">
        <v>6305</v>
      </c>
      <c r="D775" s="168">
        <v>2023</v>
      </c>
      <c r="E775" s="168">
        <v>11</v>
      </c>
      <c r="F775" s="199">
        <v>14.610700000000003</v>
      </c>
      <c r="G775" s="212" t="s">
        <v>6314</v>
      </c>
      <c r="H775" s="212" t="s">
        <v>6314</v>
      </c>
      <c r="I775" s="106" t="s">
        <v>557</v>
      </c>
      <c r="K775" s="83" t="s">
        <v>6314</v>
      </c>
      <c r="L775" s="83" t="s">
        <v>6314</v>
      </c>
      <c r="M775" s="45" t="str">
        <f>IF(
ISNA(INDEX(resources!E:E,MATCH(B775,resources!B:B,0))),"fillme",
INDEX(resources!E:E,MATCH(B775,resources!B:B,0)))</f>
        <v>CAISO_Solar</v>
      </c>
      <c r="N775" s="45">
        <f>IF(
ISNA(INDEX(resources!J:J,MATCH(B775,resources!B:B,0))),"fillme",
INDEX(resources!J:J,MATCH(B775,resources!B:B,0)))</f>
        <v>0</v>
      </c>
      <c r="O775" s="83" t="str">
        <f>IFERROR(INDEX(resources!K:K,MATCH(B775,resources!B:B,0)),"fillme")</f>
        <v>solar</v>
      </c>
      <c r="P775" s="89" t="str">
        <f t="shared" si="174"/>
        <v>solar_2023_11</v>
      </c>
      <c r="Q775" s="87">
        <f>INDEX(elcc!G:G,MATCH(P775,elcc!D:D,0))</f>
        <v>0.02</v>
      </c>
      <c r="R775" s="89">
        <f t="shared" si="175"/>
        <v>1</v>
      </c>
      <c r="S775" s="89" t="s">
        <v>6314</v>
      </c>
      <c r="T775" s="89" t="s">
        <v>6314</v>
      </c>
      <c r="U775" s="90" t="str">
        <f t="shared" si="176"/>
        <v>ok</v>
      </c>
      <c r="V775" s="63" t="str">
        <f>INDEX(resources!F:F,MATCH(B775,resources!B:B,0))</f>
        <v>new_generic</v>
      </c>
      <c r="W775" s="110">
        <f t="shared" si="177"/>
        <v>1</v>
      </c>
      <c r="X775" s="110">
        <f t="shared" si="178"/>
        <v>0</v>
      </c>
      <c r="Y775" s="110" t="str">
        <f t="shared" si="179"/>
        <v>new_generic_solar_1axis_energy_PCE50002_CONFIDENTIAL</v>
      </c>
      <c r="Z775" s="110">
        <f>IF(COUNTIFS($Y$2:Y775,Y775)=1,1,0)</f>
        <v>0</v>
      </c>
      <c r="AA775" s="110">
        <f>SUM($Z$2:Z775)*Z775</f>
        <v>0</v>
      </c>
      <c r="AB775" s="110">
        <f>COUNTIFS(resources!B:B,B775)</f>
        <v>1</v>
      </c>
      <c r="AC775" s="110">
        <f t="shared" si="180"/>
        <v>1</v>
      </c>
      <c r="AD775" s="110">
        <f t="shared" si="181"/>
        <v>1</v>
      </c>
      <c r="AE775" s="110">
        <f t="shared" si="182"/>
        <v>0</v>
      </c>
      <c r="AF775" s="110">
        <f t="shared" si="183"/>
        <v>1</v>
      </c>
      <c r="AG775" s="110">
        <f t="shared" si="184"/>
        <v>0</v>
      </c>
      <c r="AH775" s="110">
        <f t="shared" si="185"/>
        <v>0</v>
      </c>
      <c r="AI775" s="110">
        <f t="shared" si="186"/>
        <v>1</v>
      </c>
      <c r="AJ775" s="100">
        <f>ROW()</f>
        <v>775</v>
      </c>
      <c r="AK775" s="100" t="e">
        <f>INDEX('BadRows RECART'!$C$2:$C$1207,MATCH(monthly_gwh_mw!AJ775,'BadRows RECART'!$D$2:$D$1207,0))</f>
        <v>#N/A</v>
      </c>
    </row>
    <row r="776" spans="1:37" ht="20">
      <c r="A776" s="106" t="s">
        <v>3907</v>
      </c>
      <c r="B776" s="106" t="s">
        <v>2101</v>
      </c>
      <c r="C776" s="106" t="s">
        <v>6305</v>
      </c>
      <c r="D776" s="168">
        <v>2023</v>
      </c>
      <c r="E776" s="168">
        <v>12</v>
      </c>
      <c r="F776" s="199">
        <v>11.178099999999997</v>
      </c>
      <c r="G776" s="212" t="s">
        <v>6314</v>
      </c>
      <c r="H776" s="212" t="s">
        <v>6314</v>
      </c>
      <c r="I776" s="106" t="s">
        <v>557</v>
      </c>
      <c r="K776" s="83" t="s">
        <v>6314</v>
      </c>
      <c r="L776" s="83" t="s">
        <v>6314</v>
      </c>
      <c r="M776" s="45" t="str">
        <f>IF(
ISNA(INDEX(resources!E:E,MATCH(B776,resources!B:B,0))),"fillme",
INDEX(resources!E:E,MATCH(B776,resources!B:B,0)))</f>
        <v>CAISO_Solar</v>
      </c>
      <c r="N776" s="45">
        <f>IF(
ISNA(INDEX(resources!J:J,MATCH(B776,resources!B:B,0))),"fillme",
INDEX(resources!J:J,MATCH(B776,resources!B:B,0)))</f>
        <v>0</v>
      </c>
      <c r="O776" s="83" t="str">
        <f>IFERROR(INDEX(resources!K:K,MATCH(B776,resources!B:B,0)),"fillme")</f>
        <v>solar</v>
      </c>
      <c r="P776" s="89" t="str">
        <f t="shared" si="174"/>
        <v>solar_2023_12</v>
      </c>
      <c r="Q776" s="87">
        <f>INDEX(elcc!G:G,MATCH(P776,elcc!D:D,0))</f>
        <v>0</v>
      </c>
      <c r="R776" s="89">
        <f t="shared" si="175"/>
        <v>1</v>
      </c>
      <c r="S776" s="89" t="s">
        <v>6314</v>
      </c>
      <c r="T776" s="89" t="s">
        <v>6314</v>
      </c>
      <c r="U776" s="90" t="str">
        <f t="shared" si="176"/>
        <v>ok</v>
      </c>
      <c r="V776" s="63" t="str">
        <f>INDEX(resources!F:F,MATCH(B776,resources!B:B,0))</f>
        <v>new_generic</v>
      </c>
      <c r="W776" s="110">
        <f t="shared" si="177"/>
        <v>1</v>
      </c>
      <c r="X776" s="110">
        <f t="shared" si="178"/>
        <v>0</v>
      </c>
      <c r="Y776" s="110" t="str">
        <f t="shared" si="179"/>
        <v>new_generic_solar_1axis_energy_PCE50002_CONFIDENTIAL</v>
      </c>
      <c r="Z776" s="110">
        <f>IF(COUNTIFS($Y$2:Y776,Y776)=1,1,0)</f>
        <v>0</v>
      </c>
      <c r="AA776" s="110">
        <f>SUM($Z$2:Z776)*Z776</f>
        <v>0</v>
      </c>
      <c r="AB776" s="110">
        <f>COUNTIFS(resources!B:B,B776)</f>
        <v>1</v>
      </c>
      <c r="AC776" s="110">
        <f t="shared" si="180"/>
        <v>1</v>
      </c>
      <c r="AD776" s="110">
        <f t="shared" si="181"/>
        <v>1</v>
      </c>
      <c r="AE776" s="110">
        <f t="shared" si="182"/>
        <v>0</v>
      </c>
      <c r="AF776" s="110">
        <f t="shared" si="183"/>
        <v>1</v>
      </c>
      <c r="AG776" s="110">
        <f t="shared" si="184"/>
        <v>0</v>
      </c>
      <c r="AH776" s="110">
        <f t="shared" si="185"/>
        <v>0</v>
      </c>
      <c r="AI776" s="110">
        <f t="shared" si="186"/>
        <v>1</v>
      </c>
      <c r="AJ776" s="100">
        <f>ROW()</f>
        <v>776</v>
      </c>
      <c r="AK776" s="100" t="e">
        <f>INDEX('BadRows RECART'!$C$2:$C$1207,MATCH(monthly_gwh_mw!AJ776,'BadRows RECART'!$D$2:$D$1207,0))</f>
        <v>#N/A</v>
      </c>
    </row>
    <row r="777" spans="1:37" ht="20">
      <c r="A777" s="106" t="s">
        <v>3907</v>
      </c>
      <c r="B777" s="106" t="s">
        <v>2101</v>
      </c>
      <c r="C777" s="106" t="s">
        <v>6305</v>
      </c>
      <c r="D777" s="168">
        <v>2024</v>
      </c>
      <c r="E777" s="168">
        <v>1</v>
      </c>
      <c r="F777" s="199">
        <v>11.794099999999998</v>
      </c>
      <c r="G777" s="212" t="s">
        <v>6314</v>
      </c>
      <c r="H777" s="212" t="s">
        <v>6314</v>
      </c>
      <c r="I777" s="106" t="s">
        <v>557</v>
      </c>
      <c r="K777" s="83" t="s">
        <v>6314</v>
      </c>
      <c r="L777" s="83" t="s">
        <v>6314</v>
      </c>
      <c r="M777" s="45" t="str">
        <f>IF(
ISNA(INDEX(resources!E:E,MATCH(B777,resources!B:B,0))),"fillme",
INDEX(resources!E:E,MATCH(B777,resources!B:B,0)))</f>
        <v>CAISO_Solar</v>
      </c>
      <c r="N777" s="45">
        <f>IF(
ISNA(INDEX(resources!J:J,MATCH(B777,resources!B:B,0))),"fillme",
INDEX(resources!J:J,MATCH(B777,resources!B:B,0)))</f>
        <v>0</v>
      </c>
      <c r="O777" s="83" t="str">
        <f>IFERROR(INDEX(resources!K:K,MATCH(B777,resources!B:B,0)),"fillme")</f>
        <v>solar</v>
      </c>
      <c r="P777" s="89" t="str">
        <f t="shared" si="174"/>
        <v>solar_2024_1</v>
      </c>
      <c r="Q777" s="87">
        <f>INDEX(elcc!G:G,MATCH(P777,elcc!D:D,0))</f>
        <v>3.428571428571428E-2</v>
      </c>
      <c r="R777" s="89">
        <f t="shared" si="175"/>
        <v>1</v>
      </c>
      <c r="S777" s="89" t="s">
        <v>6314</v>
      </c>
      <c r="T777" s="89" t="s">
        <v>6314</v>
      </c>
      <c r="U777" s="90" t="str">
        <f t="shared" si="176"/>
        <v>ok</v>
      </c>
      <c r="V777" s="63" t="str">
        <f>INDEX(resources!F:F,MATCH(B777,resources!B:B,0))</f>
        <v>new_generic</v>
      </c>
      <c r="W777" s="110">
        <f t="shared" si="177"/>
        <v>1</v>
      </c>
      <c r="X777" s="110">
        <f t="shared" si="178"/>
        <v>0</v>
      </c>
      <c r="Y777" s="110" t="str">
        <f t="shared" si="179"/>
        <v>new_generic_solar_1axis_energy_PCE50002_CONFIDENTIAL</v>
      </c>
      <c r="Z777" s="110">
        <f>IF(COUNTIFS($Y$2:Y777,Y777)=1,1,0)</f>
        <v>0</v>
      </c>
      <c r="AA777" s="110">
        <f>SUM($Z$2:Z777)*Z777</f>
        <v>0</v>
      </c>
      <c r="AB777" s="110">
        <f>COUNTIFS(resources!B:B,B777)</f>
        <v>1</v>
      </c>
      <c r="AC777" s="110">
        <f t="shared" si="180"/>
        <v>1</v>
      </c>
      <c r="AD777" s="110">
        <f t="shared" si="181"/>
        <v>1</v>
      </c>
      <c r="AE777" s="110">
        <f t="shared" si="182"/>
        <v>0</v>
      </c>
      <c r="AF777" s="110">
        <f t="shared" si="183"/>
        <v>1</v>
      </c>
      <c r="AG777" s="110">
        <f t="shared" si="184"/>
        <v>0</v>
      </c>
      <c r="AH777" s="110">
        <f t="shared" si="185"/>
        <v>0</v>
      </c>
      <c r="AI777" s="110">
        <f t="shared" si="186"/>
        <v>1</v>
      </c>
      <c r="AJ777" s="100">
        <f>ROW()</f>
        <v>777</v>
      </c>
      <c r="AK777" s="100" t="e">
        <f>INDEX('BadRows RECART'!$C$2:$C$1207,MATCH(monthly_gwh_mw!AJ777,'BadRows RECART'!$D$2:$D$1207,0))</f>
        <v>#N/A</v>
      </c>
    </row>
    <row r="778" spans="1:37" ht="20">
      <c r="A778" s="106" t="s">
        <v>3907</v>
      </c>
      <c r="B778" s="106" t="s">
        <v>2101</v>
      </c>
      <c r="C778" s="106" t="s">
        <v>6305</v>
      </c>
      <c r="D778" s="168">
        <v>2024</v>
      </c>
      <c r="E778" s="168">
        <v>2</v>
      </c>
      <c r="F778" s="199">
        <v>16.52610000000001</v>
      </c>
      <c r="G778" s="212" t="s">
        <v>6314</v>
      </c>
      <c r="H778" s="212" t="s">
        <v>6314</v>
      </c>
      <c r="I778" s="106" t="s">
        <v>557</v>
      </c>
      <c r="K778" s="83" t="s">
        <v>6314</v>
      </c>
      <c r="L778" s="83" t="s">
        <v>6314</v>
      </c>
      <c r="M778" s="45" t="str">
        <f>IF(
ISNA(INDEX(resources!E:E,MATCH(B778,resources!B:B,0))),"fillme",
INDEX(resources!E:E,MATCH(B778,resources!B:B,0)))</f>
        <v>CAISO_Solar</v>
      </c>
      <c r="N778" s="45">
        <f>IF(
ISNA(INDEX(resources!J:J,MATCH(B778,resources!B:B,0))),"fillme",
INDEX(resources!J:J,MATCH(B778,resources!B:B,0)))</f>
        <v>0</v>
      </c>
      <c r="O778" s="83" t="str">
        <f>IFERROR(INDEX(resources!K:K,MATCH(B778,resources!B:B,0)),"fillme")</f>
        <v>solar</v>
      </c>
      <c r="P778" s="89" t="str">
        <f t="shared" si="174"/>
        <v>solar_2024_2</v>
      </c>
      <c r="Q778" s="87">
        <f>INDEX(elcc!G:G,MATCH(P778,elcc!D:D,0))</f>
        <v>2.5714285714285707E-2</v>
      </c>
      <c r="R778" s="89">
        <f t="shared" si="175"/>
        <v>1</v>
      </c>
      <c r="S778" s="89" t="s">
        <v>6314</v>
      </c>
      <c r="T778" s="89" t="s">
        <v>6314</v>
      </c>
      <c r="U778" s="90" t="str">
        <f t="shared" si="176"/>
        <v>ok</v>
      </c>
      <c r="V778" s="63" t="str">
        <f>INDEX(resources!F:F,MATCH(B778,resources!B:B,0))</f>
        <v>new_generic</v>
      </c>
      <c r="W778" s="110">
        <f t="shared" si="177"/>
        <v>1</v>
      </c>
      <c r="X778" s="110">
        <f t="shared" si="178"/>
        <v>0</v>
      </c>
      <c r="Y778" s="110" t="str">
        <f t="shared" si="179"/>
        <v>new_generic_solar_1axis_energy_PCE50002_CONFIDENTIAL</v>
      </c>
      <c r="Z778" s="110">
        <f>IF(COUNTIFS($Y$2:Y778,Y778)=1,1,0)</f>
        <v>0</v>
      </c>
      <c r="AA778" s="110">
        <f>SUM($Z$2:Z778)*Z778</f>
        <v>0</v>
      </c>
      <c r="AB778" s="110">
        <f>COUNTIFS(resources!B:B,B778)</f>
        <v>1</v>
      </c>
      <c r="AC778" s="110">
        <f t="shared" si="180"/>
        <v>1</v>
      </c>
      <c r="AD778" s="110">
        <f t="shared" si="181"/>
        <v>1</v>
      </c>
      <c r="AE778" s="110">
        <f t="shared" si="182"/>
        <v>0</v>
      </c>
      <c r="AF778" s="110">
        <f t="shared" si="183"/>
        <v>1</v>
      </c>
      <c r="AG778" s="110">
        <f t="shared" si="184"/>
        <v>0</v>
      </c>
      <c r="AH778" s="110">
        <f t="shared" si="185"/>
        <v>0</v>
      </c>
      <c r="AI778" s="110">
        <f t="shared" si="186"/>
        <v>1</v>
      </c>
      <c r="AJ778" s="100">
        <f>ROW()</f>
        <v>778</v>
      </c>
      <c r="AK778" s="100" t="e">
        <f>INDEX('BadRows RECART'!$C$2:$C$1207,MATCH(monthly_gwh_mw!AJ778,'BadRows RECART'!$D$2:$D$1207,0))</f>
        <v>#N/A</v>
      </c>
    </row>
    <row r="779" spans="1:37" ht="20">
      <c r="A779" s="106" t="s">
        <v>3907</v>
      </c>
      <c r="B779" s="106" t="s">
        <v>2101</v>
      </c>
      <c r="C779" s="106" t="s">
        <v>6305</v>
      </c>
      <c r="D779" s="168">
        <v>2024</v>
      </c>
      <c r="E779" s="168">
        <v>3</v>
      </c>
      <c r="F779" s="199">
        <v>25.250500000000006</v>
      </c>
      <c r="G779" s="212" t="s">
        <v>6314</v>
      </c>
      <c r="H779" s="212" t="s">
        <v>6314</v>
      </c>
      <c r="I779" s="106" t="s">
        <v>557</v>
      </c>
      <c r="K779" s="83" t="s">
        <v>6314</v>
      </c>
      <c r="L779" s="83" t="s">
        <v>6314</v>
      </c>
      <c r="M779" s="45" t="str">
        <f>IF(
ISNA(INDEX(resources!E:E,MATCH(B779,resources!B:B,0))),"fillme",
INDEX(resources!E:E,MATCH(B779,resources!B:B,0)))</f>
        <v>CAISO_Solar</v>
      </c>
      <c r="N779" s="45">
        <f>IF(
ISNA(INDEX(resources!J:J,MATCH(B779,resources!B:B,0))),"fillme",
INDEX(resources!J:J,MATCH(B779,resources!B:B,0)))</f>
        <v>0</v>
      </c>
      <c r="O779" s="83" t="str">
        <f>IFERROR(INDEX(resources!K:K,MATCH(B779,resources!B:B,0)),"fillme")</f>
        <v>solar</v>
      </c>
      <c r="P779" s="89" t="str">
        <f t="shared" si="174"/>
        <v>solar_2024_3</v>
      </c>
      <c r="Q779" s="87">
        <f>INDEX(elcc!G:G,MATCH(P779,elcc!D:D,0))</f>
        <v>0.15428571428571425</v>
      </c>
      <c r="R779" s="89">
        <f t="shared" si="175"/>
        <v>1</v>
      </c>
      <c r="S779" s="89" t="s">
        <v>6314</v>
      </c>
      <c r="T779" s="89" t="s">
        <v>6314</v>
      </c>
      <c r="U779" s="90" t="str">
        <f t="shared" si="176"/>
        <v>ok</v>
      </c>
      <c r="V779" s="63" t="str">
        <f>INDEX(resources!F:F,MATCH(B779,resources!B:B,0))</f>
        <v>new_generic</v>
      </c>
      <c r="W779" s="110">
        <f t="shared" si="177"/>
        <v>1</v>
      </c>
      <c r="X779" s="110">
        <f t="shared" si="178"/>
        <v>0</v>
      </c>
      <c r="Y779" s="110" t="str">
        <f t="shared" si="179"/>
        <v>new_generic_solar_1axis_energy_PCE50002_CONFIDENTIAL</v>
      </c>
      <c r="Z779" s="110">
        <f>IF(COUNTIFS($Y$2:Y779,Y779)=1,1,0)</f>
        <v>0</v>
      </c>
      <c r="AA779" s="110">
        <f>SUM($Z$2:Z779)*Z779</f>
        <v>0</v>
      </c>
      <c r="AB779" s="110">
        <f>COUNTIFS(resources!B:B,B779)</f>
        <v>1</v>
      </c>
      <c r="AC779" s="110">
        <f t="shared" si="180"/>
        <v>1</v>
      </c>
      <c r="AD779" s="110">
        <f t="shared" si="181"/>
        <v>1</v>
      </c>
      <c r="AE779" s="110">
        <f t="shared" si="182"/>
        <v>0</v>
      </c>
      <c r="AF779" s="110">
        <f t="shared" si="183"/>
        <v>1</v>
      </c>
      <c r="AG779" s="110">
        <f t="shared" si="184"/>
        <v>0</v>
      </c>
      <c r="AH779" s="110">
        <f t="shared" si="185"/>
        <v>0</v>
      </c>
      <c r="AI779" s="110">
        <f t="shared" si="186"/>
        <v>1</v>
      </c>
      <c r="AJ779" s="100">
        <f>ROW()</f>
        <v>779</v>
      </c>
      <c r="AK779" s="100" t="e">
        <f>INDEX('BadRows RECART'!$C$2:$C$1207,MATCH(monthly_gwh_mw!AJ779,'BadRows RECART'!$D$2:$D$1207,0))</f>
        <v>#N/A</v>
      </c>
    </row>
    <row r="780" spans="1:37" ht="20">
      <c r="A780" s="106" t="s">
        <v>3907</v>
      </c>
      <c r="B780" s="106" t="s">
        <v>2101</v>
      </c>
      <c r="C780" s="106" t="s">
        <v>6305</v>
      </c>
      <c r="D780" s="168">
        <v>2024</v>
      </c>
      <c r="E780" s="168">
        <v>4</v>
      </c>
      <c r="F780" s="199">
        <v>29.148200000000003</v>
      </c>
      <c r="G780" s="212" t="s">
        <v>6314</v>
      </c>
      <c r="H780" s="212" t="s">
        <v>6314</v>
      </c>
      <c r="I780" s="106" t="s">
        <v>557</v>
      </c>
      <c r="K780" s="83" t="s">
        <v>6314</v>
      </c>
      <c r="L780" s="83" t="s">
        <v>6314</v>
      </c>
      <c r="M780" s="45" t="str">
        <f>IF(
ISNA(INDEX(resources!E:E,MATCH(B780,resources!B:B,0))),"fillme",
INDEX(resources!E:E,MATCH(B780,resources!B:B,0)))</f>
        <v>CAISO_Solar</v>
      </c>
      <c r="N780" s="45">
        <f>IF(
ISNA(INDEX(resources!J:J,MATCH(B780,resources!B:B,0))),"fillme",
INDEX(resources!J:J,MATCH(B780,resources!B:B,0)))</f>
        <v>0</v>
      </c>
      <c r="O780" s="83" t="str">
        <f>IFERROR(INDEX(resources!K:K,MATCH(B780,resources!B:B,0)),"fillme")</f>
        <v>solar</v>
      </c>
      <c r="P780" s="89" t="str">
        <f t="shared" si="174"/>
        <v>solar_2024_4</v>
      </c>
      <c r="Q780" s="87">
        <f>INDEX(elcc!G:G,MATCH(P780,elcc!D:D,0))</f>
        <v>0.12857142857142853</v>
      </c>
      <c r="R780" s="89">
        <f t="shared" si="175"/>
        <v>1</v>
      </c>
      <c r="S780" s="89" t="s">
        <v>6314</v>
      </c>
      <c r="T780" s="89" t="s">
        <v>6314</v>
      </c>
      <c r="U780" s="90" t="str">
        <f t="shared" si="176"/>
        <v>ok</v>
      </c>
      <c r="V780" s="63" t="str">
        <f>INDEX(resources!F:F,MATCH(B780,resources!B:B,0))</f>
        <v>new_generic</v>
      </c>
      <c r="W780" s="110">
        <f t="shared" si="177"/>
        <v>1</v>
      </c>
      <c r="X780" s="110">
        <f t="shared" si="178"/>
        <v>0</v>
      </c>
      <c r="Y780" s="110" t="str">
        <f t="shared" si="179"/>
        <v>new_generic_solar_1axis_energy_PCE50002_CONFIDENTIAL</v>
      </c>
      <c r="Z780" s="110">
        <f>IF(COUNTIFS($Y$2:Y780,Y780)=1,1,0)</f>
        <v>0</v>
      </c>
      <c r="AA780" s="110">
        <f>SUM($Z$2:Z780)*Z780</f>
        <v>0</v>
      </c>
      <c r="AB780" s="110">
        <f>COUNTIFS(resources!B:B,B780)</f>
        <v>1</v>
      </c>
      <c r="AC780" s="110">
        <f t="shared" si="180"/>
        <v>1</v>
      </c>
      <c r="AD780" s="110">
        <f t="shared" si="181"/>
        <v>1</v>
      </c>
      <c r="AE780" s="110">
        <f t="shared" si="182"/>
        <v>0</v>
      </c>
      <c r="AF780" s="110">
        <f t="shared" si="183"/>
        <v>1</v>
      </c>
      <c r="AG780" s="110">
        <f t="shared" si="184"/>
        <v>0</v>
      </c>
      <c r="AH780" s="110">
        <f t="shared" si="185"/>
        <v>0</v>
      </c>
      <c r="AI780" s="110">
        <f t="shared" si="186"/>
        <v>1</v>
      </c>
      <c r="AJ780" s="100">
        <f>ROW()</f>
        <v>780</v>
      </c>
      <c r="AK780" s="100" t="e">
        <f>INDEX('BadRows RECART'!$C$2:$C$1207,MATCH(monthly_gwh_mw!AJ780,'BadRows RECART'!$D$2:$D$1207,0))</f>
        <v>#N/A</v>
      </c>
    </row>
    <row r="781" spans="1:37" ht="20">
      <c r="A781" s="106" t="s">
        <v>3907</v>
      </c>
      <c r="B781" s="106" t="s">
        <v>2101</v>
      </c>
      <c r="C781" s="106" t="s">
        <v>6305</v>
      </c>
      <c r="D781" s="168">
        <v>2024</v>
      </c>
      <c r="E781" s="168">
        <v>5</v>
      </c>
      <c r="F781" s="199">
        <v>33.545400000000008</v>
      </c>
      <c r="G781" s="212" t="s">
        <v>6314</v>
      </c>
      <c r="H781" s="212" t="s">
        <v>6314</v>
      </c>
      <c r="I781" s="106" t="s">
        <v>557</v>
      </c>
      <c r="K781" s="83" t="s">
        <v>6314</v>
      </c>
      <c r="L781" s="83" t="s">
        <v>6314</v>
      </c>
      <c r="M781" s="45" t="str">
        <f>IF(
ISNA(INDEX(resources!E:E,MATCH(B781,resources!B:B,0))),"fillme",
INDEX(resources!E:E,MATCH(B781,resources!B:B,0)))</f>
        <v>CAISO_Solar</v>
      </c>
      <c r="N781" s="45">
        <f>IF(
ISNA(INDEX(resources!J:J,MATCH(B781,resources!B:B,0))),"fillme",
INDEX(resources!J:J,MATCH(B781,resources!B:B,0)))</f>
        <v>0</v>
      </c>
      <c r="O781" s="83" t="str">
        <f>IFERROR(INDEX(resources!K:K,MATCH(B781,resources!B:B,0)),"fillme")</f>
        <v>solar</v>
      </c>
      <c r="P781" s="89" t="str">
        <f t="shared" si="174"/>
        <v>solar_2024_5</v>
      </c>
      <c r="Q781" s="87">
        <f>INDEX(elcc!G:G,MATCH(P781,elcc!D:D,0))</f>
        <v>0.13714285714285712</v>
      </c>
      <c r="R781" s="89">
        <f t="shared" si="175"/>
        <v>1</v>
      </c>
      <c r="S781" s="89" t="s">
        <v>6314</v>
      </c>
      <c r="T781" s="89" t="s">
        <v>6314</v>
      </c>
      <c r="U781" s="90" t="str">
        <f t="shared" si="176"/>
        <v>ok</v>
      </c>
      <c r="V781" s="63" t="str">
        <f>INDEX(resources!F:F,MATCH(B781,resources!B:B,0))</f>
        <v>new_generic</v>
      </c>
      <c r="W781" s="110">
        <f t="shared" si="177"/>
        <v>1</v>
      </c>
      <c r="X781" s="110">
        <f t="shared" si="178"/>
        <v>0</v>
      </c>
      <c r="Y781" s="110" t="str">
        <f t="shared" si="179"/>
        <v>new_generic_solar_1axis_energy_PCE50002_CONFIDENTIAL</v>
      </c>
      <c r="Z781" s="110">
        <f>IF(COUNTIFS($Y$2:Y781,Y781)=1,1,0)</f>
        <v>0</v>
      </c>
      <c r="AA781" s="110">
        <f>SUM($Z$2:Z781)*Z781</f>
        <v>0</v>
      </c>
      <c r="AB781" s="110">
        <f>COUNTIFS(resources!B:B,B781)</f>
        <v>1</v>
      </c>
      <c r="AC781" s="110">
        <f t="shared" si="180"/>
        <v>1</v>
      </c>
      <c r="AD781" s="110">
        <f t="shared" si="181"/>
        <v>1</v>
      </c>
      <c r="AE781" s="110">
        <f t="shared" si="182"/>
        <v>0</v>
      </c>
      <c r="AF781" s="110">
        <f t="shared" si="183"/>
        <v>1</v>
      </c>
      <c r="AG781" s="110">
        <f t="shared" si="184"/>
        <v>0</v>
      </c>
      <c r="AH781" s="110">
        <f t="shared" si="185"/>
        <v>0</v>
      </c>
      <c r="AI781" s="110">
        <f t="shared" si="186"/>
        <v>1</v>
      </c>
      <c r="AJ781" s="100">
        <f>ROW()</f>
        <v>781</v>
      </c>
      <c r="AK781" s="100" t="e">
        <f>INDEX('BadRows RECART'!$C$2:$C$1207,MATCH(monthly_gwh_mw!AJ781,'BadRows RECART'!$D$2:$D$1207,0))</f>
        <v>#N/A</v>
      </c>
    </row>
    <row r="782" spans="1:37" ht="20">
      <c r="A782" s="106" t="s">
        <v>3907</v>
      </c>
      <c r="B782" s="106" t="s">
        <v>2101</v>
      </c>
      <c r="C782" s="106" t="s">
        <v>6305</v>
      </c>
      <c r="D782" s="168">
        <v>2024</v>
      </c>
      <c r="E782" s="168">
        <v>6</v>
      </c>
      <c r="F782" s="199">
        <v>34.71840000000001</v>
      </c>
      <c r="G782" s="212" t="s">
        <v>6314</v>
      </c>
      <c r="H782" s="212" t="s">
        <v>6314</v>
      </c>
      <c r="I782" s="106" t="s">
        <v>557</v>
      </c>
      <c r="K782" s="83" t="s">
        <v>6314</v>
      </c>
      <c r="L782" s="83" t="s">
        <v>6314</v>
      </c>
      <c r="M782" s="45" t="str">
        <f>IF(
ISNA(INDEX(resources!E:E,MATCH(B782,resources!B:B,0))),"fillme",
INDEX(resources!E:E,MATCH(B782,resources!B:B,0)))</f>
        <v>CAISO_Solar</v>
      </c>
      <c r="N782" s="45">
        <f>IF(
ISNA(INDEX(resources!J:J,MATCH(B782,resources!B:B,0))),"fillme",
INDEX(resources!J:J,MATCH(B782,resources!B:B,0)))</f>
        <v>0</v>
      </c>
      <c r="O782" s="83" t="str">
        <f>IFERROR(INDEX(resources!K:K,MATCH(B782,resources!B:B,0)),"fillme")</f>
        <v>solar</v>
      </c>
      <c r="P782" s="89" t="str">
        <f t="shared" si="174"/>
        <v>solar_2024_6</v>
      </c>
      <c r="Q782" s="87">
        <f>INDEX(elcc!G:G,MATCH(P782,elcc!D:D,0))</f>
        <v>0.26571428571428568</v>
      </c>
      <c r="R782" s="89">
        <f t="shared" si="175"/>
        <v>1</v>
      </c>
      <c r="S782" s="89" t="s">
        <v>6314</v>
      </c>
      <c r="T782" s="89" t="s">
        <v>6314</v>
      </c>
      <c r="U782" s="90" t="str">
        <f t="shared" si="176"/>
        <v>ok</v>
      </c>
      <c r="V782" s="63" t="str">
        <f>INDEX(resources!F:F,MATCH(B782,resources!B:B,0))</f>
        <v>new_generic</v>
      </c>
      <c r="W782" s="110">
        <f t="shared" si="177"/>
        <v>1</v>
      </c>
      <c r="X782" s="110">
        <f t="shared" si="178"/>
        <v>0</v>
      </c>
      <c r="Y782" s="110" t="str">
        <f t="shared" si="179"/>
        <v>new_generic_solar_1axis_energy_PCE50002_CONFIDENTIAL</v>
      </c>
      <c r="Z782" s="110">
        <f>IF(COUNTIFS($Y$2:Y782,Y782)=1,1,0)</f>
        <v>0</v>
      </c>
      <c r="AA782" s="110">
        <f>SUM($Z$2:Z782)*Z782</f>
        <v>0</v>
      </c>
      <c r="AB782" s="110">
        <f>COUNTIFS(resources!B:B,B782)</f>
        <v>1</v>
      </c>
      <c r="AC782" s="110">
        <f t="shared" si="180"/>
        <v>1</v>
      </c>
      <c r="AD782" s="110">
        <f t="shared" si="181"/>
        <v>1</v>
      </c>
      <c r="AE782" s="110">
        <f t="shared" si="182"/>
        <v>0</v>
      </c>
      <c r="AF782" s="110">
        <f t="shared" si="183"/>
        <v>1</v>
      </c>
      <c r="AG782" s="110">
        <f t="shared" si="184"/>
        <v>0</v>
      </c>
      <c r="AH782" s="110">
        <f t="shared" si="185"/>
        <v>0</v>
      </c>
      <c r="AI782" s="110">
        <f t="shared" si="186"/>
        <v>1</v>
      </c>
      <c r="AJ782" s="100">
        <f>ROW()</f>
        <v>782</v>
      </c>
      <c r="AK782" s="100" t="e">
        <f>INDEX('BadRows RECART'!$C$2:$C$1207,MATCH(monthly_gwh_mw!AJ782,'BadRows RECART'!$D$2:$D$1207,0))</f>
        <v>#N/A</v>
      </c>
    </row>
    <row r="783" spans="1:37" ht="20">
      <c r="A783" s="106" t="s">
        <v>3907</v>
      </c>
      <c r="B783" s="106" t="s">
        <v>2101</v>
      </c>
      <c r="C783" s="106" t="s">
        <v>6305</v>
      </c>
      <c r="D783" s="168">
        <v>2024</v>
      </c>
      <c r="E783" s="168">
        <v>7</v>
      </c>
      <c r="F783" s="199">
        <v>35.270999999999987</v>
      </c>
      <c r="G783" s="212" t="s">
        <v>6314</v>
      </c>
      <c r="H783" s="212" t="s">
        <v>6314</v>
      </c>
      <c r="I783" s="106" t="s">
        <v>557</v>
      </c>
      <c r="K783" s="83" t="s">
        <v>6314</v>
      </c>
      <c r="L783" s="83" t="s">
        <v>6314</v>
      </c>
      <c r="M783" s="45" t="str">
        <f>IF(
ISNA(INDEX(resources!E:E,MATCH(B783,resources!B:B,0))),"fillme",
INDEX(resources!E:E,MATCH(B783,resources!B:B,0)))</f>
        <v>CAISO_Solar</v>
      </c>
      <c r="N783" s="45">
        <f>IF(
ISNA(INDEX(resources!J:J,MATCH(B783,resources!B:B,0))),"fillme",
INDEX(resources!J:J,MATCH(B783,resources!B:B,0)))</f>
        <v>0</v>
      </c>
      <c r="O783" s="83" t="str">
        <f>IFERROR(INDEX(resources!K:K,MATCH(B783,resources!B:B,0)),"fillme")</f>
        <v>solar</v>
      </c>
      <c r="P783" s="89" t="str">
        <f t="shared" si="174"/>
        <v>solar_2024_7</v>
      </c>
      <c r="Q783" s="87">
        <f>INDEX(elcc!G:G,MATCH(P783,elcc!D:D,0))</f>
        <v>0.33428571428571424</v>
      </c>
      <c r="R783" s="89">
        <f t="shared" si="175"/>
        <v>1</v>
      </c>
      <c r="S783" s="89" t="s">
        <v>6314</v>
      </c>
      <c r="T783" s="89" t="s">
        <v>6314</v>
      </c>
      <c r="U783" s="90" t="str">
        <f t="shared" si="176"/>
        <v>ok</v>
      </c>
      <c r="V783" s="63" t="str">
        <f>INDEX(resources!F:F,MATCH(B783,resources!B:B,0))</f>
        <v>new_generic</v>
      </c>
      <c r="W783" s="110">
        <f t="shared" si="177"/>
        <v>1</v>
      </c>
      <c r="X783" s="110">
        <f t="shared" si="178"/>
        <v>0</v>
      </c>
      <c r="Y783" s="110" t="str">
        <f t="shared" si="179"/>
        <v>new_generic_solar_1axis_energy_PCE50002_CONFIDENTIAL</v>
      </c>
      <c r="Z783" s="110">
        <f>IF(COUNTIFS($Y$2:Y783,Y783)=1,1,0)</f>
        <v>0</v>
      </c>
      <c r="AA783" s="110">
        <f>SUM($Z$2:Z783)*Z783</f>
        <v>0</v>
      </c>
      <c r="AB783" s="110">
        <f>COUNTIFS(resources!B:B,B783)</f>
        <v>1</v>
      </c>
      <c r="AC783" s="110">
        <f t="shared" si="180"/>
        <v>1</v>
      </c>
      <c r="AD783" s="110">
        <f t="shared" si="181"/>
        <v>1</v>
      </c>
      <c r="AE783" s="110">
        <f t="shared" si="182"/>
        <v>0</v>
      </c>
      <c r="AF783" s="110">
        <f t="shared" si="183"/>
        <v>1</v>
      </c>
      <c r="AG783" s="110">
        <f t="shared" si="184"/>
        <v>0</v>
      </c>
      <c r="AH783" s="110">
        <f t="shared" si="185"/>
        <v>0</v>
      </c>
      <c r="AI783" s="110">
        <f t="shared" si="186"/>
        <v>1</v>
      </c>
      <c r="AJ783" s="100">
        <f>ROW()</f>
        <v>783</v>
      </c>
      <c r="AK783" s="100" t="e">
        <f>INDEX('BadRows RECART'!$C$2:$C$1207,MATCH(monthly_gwh_mw!AJ783,'BadRows RECART'!$D$2:$D$1207,0))</f>
        <v>#N/A</v>
      </c>
    </row>
    <row r="784" spans="1:37" ht="20">
      <c r="A784" s="106" t="s">
        <v>3907</v>
      </c>
      <c r="B784" s="106" t="s">
        <v>2101</v>
      </c>
      <c r="C784" s="106" t="s">
        <v>6305</v>
      </c>
      <c r="D784" s="168">
        <v>2024</v>
      </c>
      <c r="E784" s="168">
        <v>8</v>
      </c>
      <c r="F784" s="199">
        <v>33.706700000000012</v>
      </c>
      <c r="G784" s="212" t="s">
        <v>6314</v>
      </c>
      <c r="H784" s="212" t="s">
        <v>6314</v>
      </c>
      <c r="I784" s="106" t="s">
        <v>557</v>
      </c>
      <c r="K784" s="83" t="s">
        <v>6314</v>
      </c>
      <c r="L784" s="83" t="s">
        <v>6314</v>
      </c>
      <c r="M784" s="45" t="str">
        <f>IF(
ISNA(INDEX(resources!E:E,MATCH(B784,resources!B:B,0))),"fillme",
INDEX(resources!E:E,MATCH(B784,resources!B:B,0)))</f>
        <v>CAISO_Solar</v>
      </c>
      <c r="N784" s="45">
        <f>IF(
ISNA(INDEX(resources!J:J,MATCH(B784,resources!B:B,0))),"fillme",
INDEX(resources!J:J,MATCH(B784,resources!B:B,0)))</f>
        <v>0</v>
      </c>
      <c r="O784" s="83" t="str">
        <f>IFERROR(INDEX(resources!K:K,MATCH(B784,resources!B:B,0)),"fillme")</f>
        <v>solar</v>
      </c>
      <c r="P784" s="89" t="str">
        <f t="shared" si="174"/>
        <v>solar_2024_8</v>
      </c>
      <c r="Q784" s="87">
        <f>INDEX(elcc!G:G,MATCH(P784,elcc!D:D,0))</f>
        <v>0.2314285714285714</v>
      </c>
      <c r="R784" s="89">
        <f t="shared" si="175"/>
        <v>1</v>
      </c>
      <c r="S784" s="89" t="s">
        <v>6314</v>
      </c>
      <c r="T784" s="89" t="s">
        <v>6314</v>
      </c>
      <c r="U784" s="90" t="str">
        <f t="shared" si="176"/>
        <v>ok</v>
      </c>
      <c r="V784" s="63" t="str">
        <f>INDEX(resources!F:F,MATCH(B784,resources!B:B,0))</f>
        <v>new_generic</v>
      </c>
      <c r="W784" s="110">
        <f t="shared" si="177"/>
        <v>1</v>
      </c>
      <c r="X784" s="110">
        <f t="shared" si="178"/>
        <v>0</v>
      </c>
      <c r="Y784" s="110" t="str">
        <f t="shared" si="179"/>
        <v>new_generic_solar_1axis_energy_PCE50002_CONFIDENTIAL</v>
      </c>
      <c r="Z784" s="110">
        <f>IF(COUNTIFS($Y$2:Y784,Y784)=1,1,0)</f>
        <v>0</v>
      </c>
      <c r="AA784" s="110">
        <f>SUM($Z$2:Z784)*Z784</f>
        <v>0</v>
      </c>
      <c r="AB784" s="110">
        <f>COUNTIFS(resources!B:B,B784)</f>
        <v>1</v>
      </c>
      <c r="AC784" s="110">
        <f t="shared" si="180"/>
        <v>1</v>
      </c>
      <c r="AD784" s="110">
        <f t="shared" si="181"/>
        <v>1</v>
      </c>
      <c r="AE784" s="110">
        <f t="shared" si="182"/>
        <v>0</v>
      </c>
      <c r="AF784" s="110">
        <f t="shared" si="183"/>
        <v>1</v>
      </c>
      <c r="AG784" s="110">
        <f t="shared" si="184"/>
        <v>0</v>
      </c>
      <c r="AH784" s="110">
        <f t="shared" si="185"/>
        <v>0</v>
      </c>
      <c r="AI784" s="110">
        <f t="shared" si="186"/>
        <v>1</v>
      </c>
      <c r="AJ784" s="100">
        <f>ROW()</f>
        <v>784</v>
      </c>
      <c r="AK784" s="100" t="e">
        <f>INDEX('BadRows RECART'!$C$2:$C$1207,MATCH(monthly_gwh_mw!AJ784,'BadRows RECART'!$D$2:$D$1207,0))</f>
        <v>#N/A</v>
      </c>
    </row>
    <row r="785" spans="1:37" ht="20">
      <c r="A785" s="106" t="s">
        <v>3907</v>
      </c>
      <c r="B785" s="106" t="s">
        <v>2101</v>
      </c>
      <c r="C785" s="106" t="s">
        <v>6305</v>
      </c>
      <c r="D785" s="168">
        <v>2024</v>
      </c>
      <c r="E785" s="168">
        <v>9</v>
      </c>
      <c r="F785" s="199">
        <v>28.810600000000008</v>
      </c>
      <c r="G785" s="212" t="s">
        <v>6314</v>
      </c>
      <c r="H785" s="212" t="s">
        <v>6314</v>
      </c>
      <c r="I785" s="106" t="s">
        <v>557</v>
      </c>
      <c r="K785" s="83" t="s">
        <v>6314</v>
      </c>
      <c r="L785" s="83" t="s">
        <v>6314</v>
      </c>
      <c r="M785" s="45" t="str">
        <f>IF(
ISNA(INDEX(resources!E:E,MATCH(B785,resources!B:B,0))),"fillme",
INDEX(resources!E:E,MATCH(B785,resources!B:B,0)))</f>
        <v>CAISO_Solar</v>
      </c>
      <c r="N785" s="45">
        <f>IF(
ISNA(INDEX(resources!J:J,MATCH(B785,resources!B:B,0))),"fillme",
INDEX(resources!J:J,MATCH(B785,resources!B:B,0)))</f>
        <v>0</v>
      </c>
      <c r="O785" s="83" t="str">
        <f>IFERROR(INDEX(resources!K:K,MATCH(B785,resources!B:B,0)),"fillme")</f>
        <v>solar</v>
      </c>
      <c r="P785" s="89" t="str">
        <f t="shared" si="174"/>
        <v>solar_2024_9</v>
      </c>
      <c r="Q785" s="87">
        <f>INDEX(elcc!G:G,MATCH(P785,elcc!D:D,0))</f>
        <v>0.1227040666966315</v>
      </c>
      <c r="R785" s="89">
        <f t="shared" si="175"/>
        <v>1</v>
      </c>
      <c r="S785" s="89" t="s">
        <v>6314</v>
      </c>
      <c r="T785" s="89" t="s">
        <v>6314</v>
      </c>
      <c r="U785" s="90" t="str">
        <f t="shared" si="176"/>
        <v>ok</v>
      </c>
      <c r="V785" s="63" t="str">
        <f>INDEX(resources!F:F,MATCH(B785,resources!B:B,0))</f>
        <v>new_generic</v>
      </c>
      <c r="W785" s="110">
        <f t="shared" si="177"/>
        <v>1</v>
      </c>
      <c r="X785" s="110">
        <f t="shared" si="178"/>
        <v>0</v>
      </c>
      <c r="Y785" s="110" t="str">
        <f t="shared" si="179"/>
        <v>new_generic_solar_1axis_energy_PCE50002_CONFIDENTIAL</v>
      </c>
      <c r="Z785" s="110">
        <f>IF(COUNTIFS($Y$2:Y785,Y785)=1,1,0)</f>
        <v>0</v>
      </c>
      <c r="AA785" s="110">
        <f>SUM($Z$2:Z785)*Z785</f>
        <v>0</v>
      </c>
      <c r="AB785" s="110">
        <f>COUNTIFS(resources!B:B,B785)</f>
        <v>1</v>
      </c>
      <c r="AC785" s="110">
        <f t="shared" si="180"/>
        <v>1</v>
      </c>
      <c r="AD785" s="110">
        <f t="shared" si="181"/>
        <v>1</v>
      </c>
      <c r="AE785" s="110">
        <f t="shared" si="182"/>
        <v>0</v>
      </c>
      <c r="AF785" s="110">
        <f t="shared" si="183"/>
        <v>1</v>
      </c>
      <c r="AG785" s="110">
        <f t="shared" si="184"/>
        <v>0</v>
      </c>
      <c r="AH785" s="110">
        <f t="shared" si="185"/>
        <v>0</v>
      </c>
      <c r="AI785" s="110">
        <f t="shared" si="186"/>
        <v>1</v>
      </c>
      <c r="AJ785" s="100">
        <f>ROW()</f>
        <v>785</v>
      </c>
      <c r="AK785" s="100" t="e">
        <f>INDEX('BadRows RECART'!$C$2:$C$1207,MATCH(monthly_gwh_mw!AJ785,'BadRows RECART'!$D$2:$D$1207,0))</f>
        <v>#N/A</v>
      </c>
    </row>
    <row r="786" spans="1:37" ht="20">
      <c r="A786" s="106" t="s">
        <v>3907</v>
      </c>
      <c r="B786" s="106" t="s">
        <v>2101</v>
      </c>
      <c r="C786" s="106" t="s">
        <v>6305</v>
      </c>
      <c r="D786" s="168">
        <v>2024</v>
      </c>
      <c r="E786" s="168">
        <v>10</v>
      </c>
      <c r="F786" s="199">
        <v>22.881999999999984</v>
      </c>
      <c r="G786" s="212" t="s">
        <v>6314</v>
      </c>
      <c r="H786" s="212" t="s">
        <v>6314</v>
      </c>
      <c r="I786" s="106" t="s">
        <v>557</v>
      </c>
      <c r="K786" s="83" t="s">
        <v>6314</v>
      </c>
      <c r="L786" s="83" t="s">
        <v>6314</v>
      </c>
      <c r="M786" s="45" t="str">
        <f>IF(
ISNA(INDEX(resources!E:E,MATCH(B786,resources!B:B,0))),"fillme",
INDEX(resources!E:E,MATCH(B786,resources!B:B,0)))</f>
        <v>CAISO_Solar</v>
      </c>
      <c r="N786" s="45">
        <f>IF(
ISNA(INDEX(resources!J:J,MATCH(B786,resources!B:B,0))),"fillme",
INDEX(resources!J:J,MATCH(B786,resources!B:B,0)))</f>
        <v>0</v>
      </c>
      <c r="O786" s="83" t="str">
        <f>IFERROR(INDEX(resources!K:K,MATCH(B786,resources!B:B,0)),"fillme")</f>
        <v>solar</v>
      </c>
      <c r="P786" s="89" t="str">
        <f t="shared" si="174"/>
        <v>solar_2024_10</v>
      </c>
      <c r="Q786" s="87">
        <f>INDEX(elcc!G:G,MATCH(P786,elcc!D:D,0))</f>
        <v>1.714285714285714E-2</v>
      </c>
      <c r="R786" s="89">
        <f t="shared" si="175"/>
        <v>1</v>
      </c>
      <c r="S786" s="89" t="s">
        <v>6314</v>
      </c>
      <c r="T786" s="89" t="s">
        <v>6314</v>
      </c>
      <c r="U786" s="90" t="str">
        <f t="shared" si="176"/>
        <v>ok</v>
      </c>
      <c r="V786" s="63" t="str">
        <f>INDEX(resources!F:F,MATCH(B786,resources!B:B,0))</f>
        <v>new_generic</v>
      </c>
      <c r="W786" s="110">
        <f t="shared" si="177"/>
        <v>1</v>
      </c>
      <c r="X786" s="110">
        <f t="shared" si="178"/>
        <v>0</v>
      </c>
      <c r="Y786" s="110" t="str">
        <f t="shared" si="179"/>
        <v>new_generic_solar_1axis_energy_PCE50002_CONFIDENTIAL</v>
      </c>
      <c r="Z786" s="110">
        <f>IF(COUNTIFS($Y$2:Y786,Y786)=1,1,0)</f>
        <v>0</v>
      </c>
      <c r="AA786" s="110">
        <f>SUM($Z$2:Z786)*Z786</f>
        <v>0</v>
      </c>
      <c r="AB786" s="110">
        <f>COUNTIFS(resources!B:B,B786)</f>
        <v>1</v>
      </c>
      <c r="AC786" s="110">
        <f t="shared" si="180"/>
        <v>1</v>
      </c>
      <c r="AD786" s="110">
        <f t="shared" si="181"/>
        <v>1</v>
      </c>
      <c r="AE786" s="110">
        <f t="shared" si="182"/>
        <v>0</v>
      </c>
      <c r="AF786" s="110">
        <f t="shared" si="183"/>
        <v>1</v>
      </c>
      <c r="AG786" s="110">
        <f t="shared" si="184"/>
        <v>0</v>
      </c>
      <c r="AH786" s="110">
        <f t="shared" si="185"/>
        <v>0</v>
      </c>
      <c r="AI786" s="110">
        <f t="shared" si="186"/>
        <v>1</v>
      </c>
      <c r="AJ786" s="100">
        <f>ROW()</f>
        <v>786</v>
      </c>
      <c r="AK786" s="100" t="e">
        <f>INDEX('BadRows RECART'!$C$2:$C$1207,MATCH(monthly_gwh_mw!AJ786,'BadRows RECART'!$D$2:$D$1207,0))</f>
        <v>#N/A</v>
      </c>
    </row>
    <row r="787" spans="1:37" ht="20">
      <c r="A787" s="106" t="s">
        <v>3907</v>
      </c>
      <c r="B787" s="106" t="s">
        <v>2101</v>
      </c>
      <c r="C787" s="106" t="s">
        <v>6305</v>
      </c>
      <c r="D787" s="168">
        <v>2024</v>
      </c>
      <c r="E787" s="168">
        <v>11</v>
      </c>
      <c r="F787" s="199">
        <v>14.610700000000003</v>
      </c>
      <c r="G787" s="212" t="s">
        <v>6314</v>
      </c>
      <c r="H787" s="212" t="s">
        <v>6314</v>
      </c>
      <c r="I787" s="106" t="s">
        <v>557</v>
      </c>
      <c r="K787" s="83" t="s">
        <v>6314</v>
      </c>
      <c r="L787" s="83" t="s">
        <v>6314</v>
      </c>
      <c r="M787" s="45" t="str">
        <f>IF(
ISNA(INDEX(resources!E:E,MATCH(B787,resources!B:B,0))),"fillme",
INDEX(resources!E:E,MATCH(B787,resources!B:B,0)))</f>
        <v>CAISO_Solar</v>
      </c>
      <c r="N787" s="45">
        <f>IF(
ISNA(INDEX(resources!J:J,MATCH(B787,resources!B:B,0))),"fillme",
INDEX(resources!J:J,MATCH(B787,resources!B:B,0)))</f>
        <v>0</v>
      </c>
      <c r="O787" s="83" t="str">
        <f>IFERROR(INDEX(resources!K:K,MATCH(B787,resources!B:B,0)),"fillme")</f>
        <v>solar</v>
      </c>
      <c r="P787" s="89" t="str">
        <f t="shared" si="174"/>
        <v>solar_2024_11</v>
      </c>
      <c r="Q787" s="87">
        <f>INDEX(elcc!G:G,MATCH(P787,elcc!D:D,0))</f>
        <v>1.714285714285714E-2</v>
      </c>
      <c r="R787" s="89">
        <f t="shared" si="175"/>
        <v>1</v>
      </c>
      <c r="S787" s="89" t="s">
        <v>6314</v>
      </c>
      <c r="T787" s="89" t="s">
        <v>6314</v>
      </c>
      <c r="U787" s="90" t="str">
        <f t="shared" si="176"/>
        <v>ok</v>
      </c>
      <c r="V787" s="63" t="str">
        <f>INDEX(resources!F:F,MATCH(B787,resources!B:B,0))</f>
        <v>new_generic</v>
      </c>
      <c r="W787" s="110">
        <f t="shared" si="177"/>
        <v>1</v>
      </c>
      <c r="X787" s="110">
        <f t="shared" si="178"/>
        <v>0</v>
      </c>
      <c r="Y787" s="110" t="str">
        <f t="shared" si="179"/>
        <v>new_generic_solar_1axis_energy_PCE50002_CONFIDENTIAL</v>
      </c>
      <c r="Z787" s="110">
        <f>IF(COUNTIFS($Y$2:Y787,Y787)=1,1,0)</f>
        <v>0</v>
      </c>
      <c r="AA787" s="110">
        <f>SUM($Z$2:Z787)*Z787</f>
        <v>0</v>
      </c>
      <c r="AB787" s="110">
        <f>COUNTIFS(resources!B:B,B787)</f>
        <v>1</v>
      </c>
      <c r="AC787" s="110">
        <f t="shared" si="180"/>
        <v>1</v>
      </c>
      <c r="AD787" s="110">
        <f t="shared" si="181"/>
        <v>1</v>
      </c>
      <c r="AE787" s="110">
        <f t="shared" si="182"/>
        <v>0</v>
      </c>
      <c r="AF787" s="110">
        <f t="shared" si="183"/>
        <v>1</v>
      </c>
      <c r="AG787" s="110">
        <f t="shared" si="184"/>
        <v>0</v>
      </c>
      <c r="AH787" s="110">
        <f t="shared" si="185"/>
        <v>0</v>
      </c>
      <c r="AI787" s="110">
        <f t="shared" si="186"/>
        <v>1</v>
      </c>
      <c r="AJ787" s="100">
        <f>ROW()</f>
        <v>787</v>
      </c>
      <c r="AK787" s="100" t="e">
        <f>INDEX('BadRows RECART'!$C$2:$C$1207,MATCH(monthly_gwh_mw!AJ787,'BadRows RECART'!$D$2:$D$1207,0))</f>
        <v>#N/A</v>
      </c>
    </row>
    <row r="788" spans="1:37" ht="20">
      <c r="A788" s="106" t="s">
        <v>3907</v>
      </c>
      <c r="B788" s="106" t="s">
        <v>2101</v>
      </c>
      <c r="C788" s="106" t="s">
        <v>6305</v>
      </c>
      <c r="D788" s="168">
        <v>2024</v>
      </c>
      <c r="E788" s="168">
        <v>12</v>
      </c>
      <c r="F788" s="199">
        <v>11.178099999999997</v>
      </c>
      <c r="G788" s="212" t="s">
        <v>6314</v>
      </c>
      <c r="H788" s="212" t="s">
        <v>6314</v>
      </c>
      <c r="I788" s="106" t="s">
        <v>557</v>
      </c>
      <c r="K788" s="83" t="s">
        <v>6314</v>
      </c>
      <c r="L788" s="83" t="s">
        <v>6314</v>
      </c>
      <c r="M788" s="45" t="str">
        <f>IF(
ISNA(INDEX(resources!E:E,MATCH(B788,resources!B:B,0))),"fillme",
INDEX(resources!E:E,MATCH(B788,resources!B:B,0)))</f>
        <v>CAISO_Solar</v>
      </c>
      <c r="N788" s="45">
        <f>IF(
ISNA(INDEX(resources!J:J,MATCH(B788,resources!B:B,0))),"fillme",
INDEX(resources!J:J,MATCH(B788,resources!B:B,0)))</f>
        <v>0</v>
      </c>
      <c r="O788" s="83" t="str">
        <f>IFERROR(INDEX(resources!K:K,MATCH(B788,resources!B:B,0)),"fillme")</f>
        <v>solar</v>
      </c>
      <c r="P788" s="89" t="str">
        <f t="shared" si="174"/>
        <v>solar_2024_12</v>
      </c>
      <c r="Q788" s="87">
        <f>INDEX(elcc!G:G,MATCH(P788,elcc!D:D,0))</f>
        <v>0</v>
      </c>
      <c r="R788" s="89">
        <f t="shared" si="175"/>
        <v>1</v>
      </c>
      <c r="S788" s="89" t="s">
        <v>6314</v>
      </c>
      <c r="T788" s="89" t="s">
        <v>6314</v>
      </c>
      <c r="U788" s="90" t="str">
        <f t="shared" si="176"/>
        <v>ok</v>
      </c>
      <c r="V788" s="63" t="str">
        <f>INDEX(resources!F:F,MATCH(B788,resources!B:B,0))</f>
        <v>new_generic</v>
      </c>
      <c r="W788" s="110">
        <f t="shared" si="177"/>
        <v>1</v>
      </c>
      <c r="X788" s="110">
        <f t="shared" si="178"/>
        <v>0</v>
      </c>
      <c r="Y788" s="110" t="str">
        <f t="shared" si="179"/>
        <v>new_generic_solar_1axis_energy_PCE50002_CONFIDENTIAL</v>
      </c>
      <c r="Z788" s="110">
        <f>IF(COUNTIFS($Y$2:Y788,Y788)=1,1,0)</f>
        <v>0</v>
      </c>
      <c r="AA788" s="110">
        <f>SUM($Z$2:Z788)*Z788</f>
        <v>0</v>
      </c>
      <c r="AB788" s="110">
        <f>COUNTIFS(resources!B:B,B788)</f>
        <v>1</v>
      </c>
      <c r="AC788" s="110">
        <f t="shared" si="180"/>
        <v>1</v>
      </c>
      <c r="AD788" s="110">
        <f t="shared" si="181"/>
        <v>1</v>
      </c>
      <c r="AE788" s="110">
        <f t="shared" si="182"/>
        <v>0</v>
      </c>
      <c r="AF788" s="110">
        <f t="shared" si="183"/>
        <v>1</v>
      </c>
      <c r="AG788" s="110">
        <f t="shared" si="184"/>
        <v>0</v>
      </c>
      <c r="AH788" s="110">
        <f t="shared" si="185"/>
        <v>0</v>
      </c>
      <c r="AI788" s="110">
        <f t="shared" si="186"/>
        <v>1</v>
      </c>
      <c r="AJ788" s="100">
        <f>ROW()</f>
        <v>788</v>
      </c>
      <c r="AK788" s="100" t="e">
        <f>INDEX('BadRows RECART'!$C$2:$C$1207,MATCH(monthly_gwh_mw!AJ788,'BadRows RECART'!$D$2:$D$1207,0))</f>
        <v>#N/A</v>
      </c>
    </row>
    <row r="789" spans="1:37" ht="20">
      <c r="A789" s="106" t="s">
        <v>3907</v>
      </c>
      <c r="B789" s="106" t="s">
        <v>2101</v>
      </c>
      <c r="C789" s="106" t="s">
        <v>6305</v>
      </c>
      <c r="D789" s="168">
        <v>2025</v>
      </c>
      <c r="E789" s="168">
        <v>1</v>
      </c>
      <c r="F789" s="199">
        <v>11.794099999999998</v>
      </c>
      <c r="G789" s="212" t="s">
        <v>6314</v>
      </c>
      <c r="H789" s="212" t="s">
        <v>6314</v>
      </c>
      <c r="I789" s="106" t="s">
        <v>557</v>
      </c>
      <c r="K789" s="83" t="s">
        <v>6314</v>
      </c>
      <c r="L789" s="83" t="s">
        <v>6314</v>
      </c>
      <c r="M789" s="45" t="str">
        <f>IF(
ISNA(INDEX(resources!E:E,MATCH(B789,resources!B:B,0))),"fillme",
INDEX(resources!E:E,MATCH(B789,resources!B:B,0)))</f>
        <v>CAISO_Solar</v>
      </c>
      <c r="N789" s="45">
        <f>IF(
ISNA(INDEX(resources!J:J,MATCH(B789,resources!B:B,0))),"fillme",
INDEX(resources!J:J,MATCH(B789,resources!B:B,0)))</f>
        <v>0</v>
      </c>
      <c r="O789" s="83" t="str">
        <f>IFERROR(INDEX(resources!K:K,MATCH(B789,resources!B:B,0)),"fillme")</f>
        <v>solar</v>
      </c>
      <c r="P789" s="89" t="str">
        <f t="shared" si="174"/>
        <v>solar_2025_1</v>
      </c>
      <c r="Q789" s="87">
        <f>INDEX(elcc!G:G,MATCH(P789,elcc!D:D,0))</f>
        <v>3.1428571428571431E-2</v>
      </c>
      <c r="R789" s="89">
        <f t="shared" si="175"/>
        <v>1</v>
      </c>
      <c r="S789" s="89" t="s">
        <v>6314</v>
      </c>
      <c r="T789" s="89" t="s">
        <v>6314</v>
      </c>
      <c r="U789" s="90" t="str">
        <f t="shared" si="176"/>
        <v>ok</v>
      </c>
      <c r="V789" s="63" t="str">
        <f>INDEX(resources!F:F,MATCH(B789,resources!B:B,0))</f>
        <v>new_generic</v>
      </c>
      <c r="W789" s="110">
        <f t="shared" si="177"/>
        <v>1</v>
      </c>
      <c r="X789" s="110">
        <f t="shared" si="178"/>
        <v>0</v>
      </c>
      <c r="Y789" s="110" t="str">
        <f t="shared" si="179"/>
        <v>new_generic_solar_1axis_energy_PCE50002_CONFIDENTIAL</v>
      </c>
      <c r="Z789" s="110">
        <f>IF(COUNTIFS($Y$2:Y789,Y789)=1,1,0)</f>
        <v>0</v>
      </c>
      <c r="AA789" s="110">
        <f>SUM($Z$2:Z789)*Z789</f>
        <v>0</v>
      </c>
      <c r="AB789" s="110">
        <f>COUNTIFS(resources!B:B,B789)</f>
        <v>1</v>
      </c>
      <c r="AC789" s="110">
        <f t="shared" si="180"/>
        <v>1</v>
      </c>
      <c r="AD789" s="110">
        <f t="shared" si="181"/>
        <v>1</v>
      </c>
      <c r="AE789" s="110">
        <f t="shared" si="182"/>
        <v>0</v>
      </c>
      <c r="AF789" s="110">
        <f t="shared" si="183"/>
        <v>1</v>
      </c>
      <c r="AG789" s="110">
        <f t="shared" si="184"/>
        <v>0</v>
      </c>
      <c r="AH789" s="110">
        <f t="shared" si="185"/>
        <v>0</v>
      </c>
      <c r="AI789" s="110">
        <f t="shared" si="186"/>
        <v>1</v>
      </c>
      <c r="AJ789" s="100">
        <f>ROW()</f>
        <v>789</v>
      </c>
      <c r="AK789" s="100" t="e">
        <f>INDEX('BadRows RECART'!$C$2:$C$1207,MATCH(monthly_gwh_mw!AJ789,'BadRows RECART'!$D$2:$D$1207,0))</f>
        <v>#N/A</v>
      </c>
    </row>
    <row r="790" spans="1:37" ht="20">
      <c r="A790" s="106" t="s">
        <v>3907</v>
      </c>
      <c r="B790" s="106" t="s">
        <v>2101</v>
      </c>
      <c r="C790" s="106" t="s">
        <v>6305</v>
      </c>
      <c r="D790" s="168">
        <v>2025</v>
      </c>
      <c r="E790" s="168">
        <v>2</v>
      </c>
      <c r="F790" s="199">
        <v>16.52610000000001</v>
      </c>
      <c r="G790" s="212" t="s">
        <v>6314</v>
      </c>
      <c r="H790" s="212" t="s">
        <v>6314</v>
      </c>
      <c r="I790" s="106" t="s">
        <v>557</v>
      </c>
      <c r="K790" s="83" t="s">
        <v>6314</v>
      </c>
      <c r="L790" s="83" t="s">
        <v>6314</v>
      </c>
      <c r="M790" s="45" t="str">
        <f>IF(
ISNA(INDEX(resources!E:E,MATCH(B790,resources!B:B,0))),"fillme",
INDEX(resources!E:E,MATCH(B790,resources!B:B,0)))</f>
        <v>CAISO_Solar</v>
      </c>
      <c r="N790" s="45">
        <f>IF(
ISNA(INDEX(resources!J:J,MATCH(B790,resources!B:B,0))),"fillme",
INDEX(resources!J:J,MATCH(B790,resources!B:B,0)))</f>
        <v>0</v>
      </c>
      <c r="O790" s="83" t="str">
        <f>IFERROR(INDEX(resources!K:K,MATCH(B790,resources!B:B,0)),"fillme")</f>
        <v>solar</v>
      </c>
      <c r="P790" s="89" t="str">
        <f t="shared" si="174"/>
        <v>solar_2025_2</v>
      </c>
      <c r="Q790" s="87">
        <f>INDEX(elcc!G:G,MATCH(P790,elcc!D:D,0))</f>
        <v>2.357142857142857E-2</v>
      </c>
      <c r="R790" s="89">
        <f t="shared" si="175"/>
        <v>1</v>
      </c>
      <c r="S790" s="89" t="s">
        <v>6314</v>
      </c>
      <c r="T790" s="89" t="s">
        <v>6314</v>
      </c>
      <c r="U790" s="90" t="str">
        <f t="shared" si="176"/>
        <v>ok</v>
      </c>
      <c r="V790" s="63" t="str">
        <f>INDEX(resources!F:F,MATCH(B790,resources!B:B,0))</f>
        <v>new_generic</v>
      </c>
      <c r="W790" s="110">
        <f t="shared" si="177"/>
        <v>1</v>
      </c>
      <c r="X790" s="110">
        <f t="shared" si="178"/>
        <v>0</v>
      </c>
      <c r="Y790" s="110" t="str">
        <f t="shared" si="179"/>
        <v>new_generic_solar_1axis_energy_PCE50002_CONFIDENTIAL</v>
      </c>
      <c r="Z790" s="110">
        <f>IF(COUNTIFS($Y$2:Y790,Y790)=1,1,0)</f>
        <v>0</v>
      </c>
      <c r="AA790" s="110">
        <f>SUM($Z$2:Z790)*Z790</f>
        <v>0</v>
      </c>
      <c r="AB790" s="110">
        <f>COUNTIFS(resources!B:B,B790)</f>
        <v>1</v>
      </c>
      <c r="AC790" s="110">
        <f t="shared" si="180"/>
        <v>1</v>
      </c>
      <c r="AD790" s="110">
        <f t="shared" si="181"/>
        <v>1</v>
      </c>
      <c r="AE790" s="110">
        <f t="shared" si="182"/>
        <v>0</v>
      </c>
      <c r="AF790" s="110">
        <f t="shared" si="183"/>
        <v>1</v>
      </c>
      <c r="AG790" s="110">
        <f t="shared" si="184"/>
        <v>0</v>
      </c>
      <c r="AH790" s="110">
        <f t="shared" si="185"/>
        <v>0</v>
      </c>
      <c r="AI790" s="110">
        <f t="shared" si="186"/>
        <v>1</v>
      </c>
      <c r="AJ790" s="100">
        <f>ROW()</f>
        <v>790</v>
      </c>
      <c r="AK790" s="100" t="e">
        <f>INDEX('BadRows RECART'!$C$2:$C$1207,MATCH(monthly_gwh_mw!AJ790,'BadRows RECART'!$D$2:$D$1207,0))</f>
        <v>#N/A</v>
      </c>
    </row>
    <row r="791" spans="1:37" ht="20">
      <c r="A791" s="106" t="s">
        <v>3907</v>
      </c>
      <c r="B791" s="106" t="s">
        <v>2101</v>
      </c>
      <c r="C791" s="106" t="s">
        <v>6305</v>
      </c>
      <c r="D791" s="168">
        <v>2025</v>
      </c>
      <c r="E791" s="168">
        <v>3</v>
      </c>
      <c r="F791" s="199">
        <v>25.250500000000006</v>
      </c>
      <c r="G791" s="212" t="s">
        <v>6314</v>
      </c>
      <c r="H791" s="212" t="s">
        <v>6314</v>
      </c>
      <c r="I791" s="106" t="s">
        <v>557</v>
      </c>
      <c r="K791" s="83" t="s">
        <v>6314</v>
      </c>
      <c r="L791" s="83" t="s">
        <v>6314</v>
      </c>
      <c r="M791" s="45" t="str">
        <f>IF(
ISNA(INDEX(resources!E:E,MATCH(B791,resources!B:B,0))),"fillme",
INDEX(resources!E:E,MATCH(B791,resources!B:B,0)))</f>
        <v>CAISO_Solar</v>
      </c>
      <c r="N791" s="45">
        <f>IF(
ISNA(INDEX(resources!J:J,MATCH(B791,resources!B:B,0))),"fillme",
INDEX(resources!J:J,MATCH(B791,resources!B:B,0)))</f>
        <v>0</v>
      </c>
      <c r="O791" s="83" t="str">
        <f>IFERROR(INDEX(resources!K:K,MATCH(B791,resources!B:B,0)),"fillme")</f>
        <v>solar</v>
      </c>
      <c r="P791" s="89" t="str">
        <f t="shared" si="174"/>
        <v>solar_2025_3</v>
      </c>
      <c r="Q791" s="87">
        <f>INDEX(elcc!G:G,MATCH(P791,elcc!D:D,0))</f>
        <v>0.14142857142857143</v>
      </c>
      <c r="R791" s="89">
        <f t="shared" si="175"/>
        <v>1</v>
      </c>
      <c r="S791" s="89" t="s">
        <v>6314</v>
      </c>
      <c r="T791" s="89" t="s">
        <v>6314</v>
      </c>
      <c r="U791" s="90" t="str">
        <f t="shared" si="176"/>
        <v>ok</v>
      </c>
      <c r="V791" s="63" t="str">
        <f>INDEX(resources!F:F,MATCH(B791,resources!B:B,0))</f>
        <v>new_generic</v>
      </c>
      <c r="W791" s="110">
        <f t="shared" si="177"/>
        <v>1</v>
      </c>
      <c r="X791" s="110">
        <f t="shared" si="178"/>
        <v>0</v>
      </c>
      <c r="Y791" s="110" t="str">
        <f t="shared" si="179"/>
        <v>new_generic_solar_1axis_energy_PCE50002_CONFIDENTIAL</v>
      </c>
      <c r="Z791" s="110">
        <f>IF(COUNTIFS($Y$2:Y791,Y791)=1,1,0)</f>
        <v>0</v>
      </c>
      <c r="AA791" s="110">
        <f>SUM($Z$2:Z791)*Z791</f>
        <v>0</v>
      </c>
      <c r="AB791" s="110">
        <f>COUNTIFS(resources!B:B,B791)</f>
        <v>1</v>
      </c>
      <c r="AC791" s="110">
        <f t="shared" si="180"/>
        <v>1</v>
      </c>
      <c r="AD791" s="110">
        <f t="shared" si="181"/>
        <v>1</v>
      </c>
      <c r="AE791" s="110">
        <f t="shared" si="182"/>
        <v>0</v>
      </c>
      <c r="AF791" s="110">
        <f t="shared" si="183"/>
        <v>1</v>
      </c>
      <c r="AG791" s="110">
        <f t="shared" si="184"/>
        <v>0</v>
      </c>
      <c r="AH791" s="110">
        <f t="shared" si="185"/>
        <v>0</v>
      </c>
      <c r="AI791" s="110">
        <f t="shared" si="186"/>
        <v>1</v>
      </c>
      <c r="AJ791" s="100">
        <f>ROW()</f>
        <v>791</v>
      </c>
      <c r="AK791" s="100" t="e">
        <f>INDEX('BadRows RECART'!$C$2:$C$1207,MATCH(monthly_gwh_mw!AJ791,'BadRows RECART'!$D$2:$D$1207,0))</f>
        <v>#N/A</v>
      </c>
    </row>
    <row r="792" spans="1:37" ht="20">
      <c r="A792" s="106" t="s">
        <v>3907</v>
      </c>
      <c r="B792" s="106" t="s">
        <v>2101</v>
      </c>
      <c r="C792" s="106" t="s">
        <v>6305</v>
      </c>
      <c r="D792" s="168">
        <v>2025</v>
      </c>
      <c r="E792" s="168">
        <v>4</v>
      </c>
      <c r="F792" s="199">
        <v>29.148200000000003</v>
      </c>
      <c r="G792" s="212" t="s">
        <v>6314</v>
      </c>
      <c r="H792" s="212" t="s">
        <v>6314</v>
      </c>
      <c r="I792" s="106" t="s">
        <v>557</v>
      </c>
      <c r="K792" s="83" t="s">
        <v>6314</v>
      </c>
      <c r="L792" s="83" t="s">
        <v>6314</v>
      </c>
      <c r="M792" s="45" t="str">
        <f>IF(
ISNA(INDEX(resources!E:E,MATCH(B792,resources!B:B,0))),"fillme",
INDEX(resources!E:E,MATCH(B792,resources!B:B,0)))</f>
        <v>CAISO_Solar</v>
      </c>
      <c r="N792" s="45">
        <f>IF(
ISNA(INDEX(resources!J:J,MATCH(B792,resources!B:B,0))),"fillme",
INDEX(resources!J:J,MATCH(B792,resources!B:B,0)))</f>
        <v>0</v>
      </c>
      <c r="O792" s="83" t="str">
        <f>IFERROR(INDEX(resources!K:K,MATCH(B792,resources!B:B,0)),"fillme")</f>
        <v>solar</v>
      </c>
      <c r="P792" s="89" t="str">
        <f t="shared" si="174"/>
        <v>solar_2025_4</v>
      </c>
      <c r="Q792" s="87">
        <f>INDEX(elcc!G:G,MATCH(P792,elcc!D:D,0))</f>
        <v>0.11785714285714285</v>
      </c>
      <c r="R792" s="89">
        <f t="shared" si="175"/>
        <v>1</v>
      </c>
      <c r="S792" s="89" t="s">
        <v>6314</v>
      </c>
      <c r="T792" s="89" t="s">
        <v>6314</v>
      </c>
      <c r="U792" s="90" t="str">
        <f t="shared" si="176"/>
        <v>ok</v>
      </c>
      <c r="V792" s="63" t="str">
        <f>INDEX(resources!F:F,MATCH(B792,resources!B:B,0))</f>
        <v>new_generic</v>
      </c>
      <c r="W792" s="110">
        <f t="shared" si="177"/>
        <v>1</v>
      </c>
      <c r="X792" s="110">
        <f t="shared" si="178"/>
        <v>0</v>
      </c>
      <c r="Y792" s="110" t="str">
        <f t="shared" si="179"/>
        <v>new_generic_solar_1axis_energy_PCE50002_CONFIDENTIAL</v>
      </c>
      <c r="Z792" s="110">
        <f>IF(COUNTIFS($Y$2:Y792,Y792)=1,1,0)</f>
        <v>0</v>
      </c>
      <c r="AA792" s="110">
        <f>SUM($Z$2:Z792)*Z792</f>
        <v>0</v>
      </c>
      <c r="AB792" s="110">
        <f>COUNTIFS(resources!B:B,B792)</f>
        <v>1</v>
      </c>
      <c r="AC792" s="110">
        <f t="shared" si="180"/>
        <v>1</v>
      </c>
      <c r="AD792" s="110">
        <f t="shared" si="181"/>
        <v>1</v>
      </c>
      <c r="AE792" s="110">
        <f t="shared" si="182"/>
        <v>0</v>
      </c>
      <c r="AF792" s="110">
        <f t="shared" si="183"/>
        <v>1</v>
      </c>
      <c r="AG792" s="110">
        <f t="shared" si="184"/>
        <v>0</v>
      </c>
      <c r="AH792" s="110">
        <f t="shared" si="185"/>
        <v>0</v>
      </c>
      <c r="AI792" s="110">
        <f t="shared" si="186"/>
        <v>1</v>
      </c>
      <c r="AJ792" s="100">
        <f>ROW()</f>
        <v>792</v>
      </c>
      <c r="AK792" s="100" t="e">
        <f>INDEX('BadRows RECART'!$C$2:$C$1207,MATCH(monthly_gwh_mw!AJ792,'BadRows RECART'!$D$2:$D$1207,0))</f>
        <v>#N/A</v>
      </c>
    </row>
    <row r="793" spans="1:37" ht="20">
      <c r="A793" s="106" t="s">
        <v>3907</v>
      </c>
      <c r="B793" s="106" t="s">
        <v>2101</v>
      </c>
      <c r="C793" s="106" t="s">
        <v>6305</v>
      </c>
      <c r="D793" s="168">
        <v>2025</v>
      </c>
      <c r="E793" s="168">
        <v>5</v>
      </c>
      <c r="F793" s="199">
        <v>33.545400000000008</v>
      </c>
      <c r="G793" s="212" t="s">
        <v>6314</v>
      </c>
      <c r="H793" s="212" t="s">
        <v>6314</v>
      </c>
      <c r="I793" s="106" t="s">
        <v>557</v>
      </c>
      <c r="K793" s="83" t="s">
        <v>6314</v>
      </c>
      <c r="L793" s="83" t="s">
        <v>6314</v>
      </c>
      <c r="M793" s="45" t="str">
        <f>IF(
ISNA(INDEX(resources!E:E,MATCH(B793,resources!B:B,0))),"fillme",
INDEX(resources!E:E,MATCH(B793,resources!B:B,0)))</f>
        <v>CAISO_Solar</v>
      </c>
      <c r="N793" s="45">
        <f>IF(
ISNA(INDEX(resources!J:J,MATCH(B793,resources!B:B,0))),"fillme",
INDEX(resources!J:J,MATCH(B793,resources!B:B,0)))</f>
        <v>0</v>
      </c>
      <c r="O793" s="83" t="str">
        <f>IFERROR(INDEX(resources!K:K,MATCH(B793,resources!B:B,0)),"fillme")</f>
        <v>solar</v>
      </c>
      <c r="P793" s="89" t="str">
        <f t="shared" si="174"/>
        <v>solar_2025_5</v>
      </c>
      <c r="Q793" s="87">
        <f>INDEX(elcc!G:G,MATCH(P793,elcc!D:D,0))</f>
        <v>0.12571428571428572</v>
      </c>
      <c r="R793" s="89">
        <f t="shared" si="175"/>
        <v>1</v>
      </c>
      <c r="S793" s="89" t="s">
        <v>6314</v>
      </c>
      <c r="T793" s="89" t="s">
        <v>6314</v>
      </c>
      <c r="U793" s="90" t="str">
        <f t="shared" si="176"/>
        <v>ok</v>
      </c>
      <c r="V793" s="63" t="str">
        <f>INDEX(resources!F:F,MATCH(B793,resources!B:B,0))</f>
        <v>new_generic</v>
      </c>
      <c r="W793" s="110">
        <f t="shared" si="177"/>
        <v>1</v>
      </c>
      <c r="X793" s="110">
        <f t="shared" si="178"/>
        <v>0</v>
      </c>
      <c r="Y793" s="110" t="str">
        <f t="shared" si="179"/>
        <v>new_generic_solar_1axis_energy_PCE50002_CONFIDENTIAL</v>
      </c>
      <c r="Z793" s="110">
        <f>IF(COUNTIFS($Y$2:Y793,Y793)=1,1,0)</f>
        <v>0</v>
      </c>
      <c r="AA793" s="110">
        <f>SUM($Z$2:Z793)*Z793</f>
        <v>0</v>
      </c>
      <c r="AB793" s="110">
        <f>COUNTIFS(resources!B:B,B793)</f>
        <v>1</v>
      </c>
      <c r="AC793" s="110">
        <f t="shared" si="180"/>
        <v>1</v>
      </c>
      <c r="AD793" s="110">
        <f t="shared" si="181"/>
        <v>1</v>
      </c>
      <c r="AE793" s="110">
        <f t="shared" si="182"/>
        <v>0</v>
      </c>
      <c r="AF793" s="110">
        <f t="shared" si="183"/>
        <v>1</v>
      </c>
      <c r="AG793" s="110">
        <f t="shared" si="184"/>
        <v>0</v>
      </c>
      <c r="AH793" s="110">
        <f t="shared" si="185"/>
        <v>0</v>
      </c>
      <c r="AI793" s="110">
        <f t="shared" si="186"/>
        <v>1</v>
      </c>
      <c r="AJ793" s="100">
        <f>ROW()</f>
        <v>793</v>
      </c>
      <c r="AK793" s="100" t="e">
        <f>INDEX('BadRows RECART'!$C$2:$C$1207,MATCH(monthly_gwh_mw!AJ793,'BadRows RECART'!$D$2:$D$1207,0))</f>
        <v>#N/A</v>
      </c>
    </row>
    <row r="794" spans="1:37" ht="20">
      <c r="A794" s="106" t="s">
        <v>3907</v>
      </c>
      <c r="B794" s="106" t="s">
        <v>2101</v>
      </c>
      <c r="C794" s="106" t="s">
        <v>6305</v>
      </c>
      <c r="D794" s="168">
        <v>2025</v>
      </c>
      <c r="E794" s="168">
        <v>6</v>
      </c>
      <c r="F794" s="199">
        <v>34.71840000000001</v>
      </c>
      <c r="G794" s="212" t="s">
        <v>6314</v>
      </c>
      <c r="H794" s="212" t="s">
        <v>6314</v>
      </c>
      <c r="I794" s="106" t="s">
        <v>557</v>
      </c>
      <c r="K794" s="83" t="s">
        <v>6314</v>
      </c>
      <c r="L794" s="83" t="s">
        <v>6314</v>
      </c>
      <c r="M794" s="45" t="str">
        <f>IF(
ISNA(INDEX(resources!E:E,MATCH(B794,resources!B:B,0))),"fillme",
INDEX(resources!E:E,MATCH(B794,resources!B:B,0)))</f>
        <v>CAISO_Solar</v>
      </c>
      <c r="N794" s="45">
        <f>IF(
ISNA(INDEX(resources!J:J,MATCH(B794,resources!B:B,0))),"fillme",
INDEX(resources!J:J,MATCH(B794,resources!B:B,0)))</f>
        <v>0</v>
      </c>
      <c r="O794" s="83" t="str">
        <f>IFERROR(INDEX(resources!K:K,MATCH(B794,resources!B:B,0)),"fillme")</f>
        <v>solar</v>
      </c>
      <c r="P794" s="89" t="str">
        <f t="shared" si="174"/>
        <v>solar_2025_6</v>
      </c>
      <c r="Q794" s="87">
        <f>INDEX(elcc!G:G,MATCH(P794,elcc!D:D,0))</f>
        <v>0.24357142857142858</v>
      </c>
      <c r="R794" s="89">
        <f t="shared" si="175"/>
        <v>1</v>
      </c>
      <c r="S794" s="89" t="s">
        <v>6314</v>
      </c>
      <c r="T794" s="89" t="s">
        <v>6314</v>
      </c>
      <c r="U794" s="90" t="str">
        <f t="shared" si="176"/>
        <v>ok</v>
      </c>
      <c r="V794" s="63" t="str">
        <f>INDEX(resources!F:F,MATCH(B794,resources!B:B,0))</f>
        <v>new_generic</v>
      </c>
      <c r="W794" s="110">
        <f t="shared" si="177"/>
        <v>1</v>
      </c>
      <c r="X794" s="110">
        <f t="shared" si="178"/>
        <v>0</v>
      </c>
      <c r="Y794" s="110" t="str">
        <f t="shared" si="179"/>
        <v>new_generic_solar_1axis_energy_PCE50002_CONFIDENTIAL</v>
      </c>
      <c r="Z794" s="110">
        <f>IF(COUNTIFS($Y$2:Y794,Y794)=1,1,0)</f>
        <v>0</v>
      </c>
      <c r="AA794" s="110">
        <f>SUM($Z$2:Z794)*Z794</f>
        <v>0</v>
      </c>
      <c r="AB794" s="110">
        <f>COUNTIFS(resources!B:B,B794)</f>
        <v>1</v>
      </c>
      <c r="AC794" s="110">
        <f t="shared" si="180"/>
        <v>1</v>
      </c>
      <c r="AD794" s="110">
        <f t="shared" si="181"/>
        <v>1</v>
      </c>
      <c r="AE794" s="110">
        <f t="shared" si="182"/>
        <v>0</v>
      </c>
      <c r="AF794" s="110">
        <f t="shared" si="183"/>
        <v>1</v>
      </c>
      <c r="AG794" s="110">
        <f t="shared" si="184"/>
        <v>0</v>
      </c>
      <c r="AH794" s="110">
        <f t="shared" si="185"/>
        <v>0</v>
      </c>
      <c r="AI794" s="110">
        <f t="shared" si="186"/>
        <v>1</v>
      </c>
      <c r="AJ794" s="100">
        <f>ROW()</f>
        <v>794</v>
      </c>
      <c r="AK794" s="100" t="e">
        <f>INDEX('BadRows RECART'!$C$2:$C$1207,MATCH(monthly_gwh_mw!AJ794,'BadRows RECART'!$D$2:$D$1207,0))</f>
        <v>#N/A</v>
      </c>
    </row>
    <row r="795" spans="1:37" ht="20">
      <c r="A795" s="106" t="s">
        <v>3907</v>
      </c>
      <c r="B795" s="106" t="s">
        <v>2101</v>
      </c>
      <c r="C795" s="106" t="s">
        <v>6305</v>
      </c>
      <c r="D795" s="168">
        <v>2025</v>
      </c>
      <c r="E795" s="168">
        <v>7</v>
      </c>
      <c r="F795" s="199">
        <v>35.270999999999987</v>
      </c>
      <c r="G795" s="212" t="s">
        <v>6314</v>
      </c>
      <c r="H795" s="212" t="s">
        <v>6314</v>
      </c>
      <c r="I795" s="106" t="s">
        <v>557</v>
      </c>
      <c r="K795" s="83" t="s">
        <v>6314</v>
      </c>
      <c r="L795" s="83" t="s">
        <v>6314</v>
      </c>
      <c r="M795" s="45" t="str">
        <f>IF(
ISNA(INDEX(resources!E:E,MATCH(B795,resources!B:B,0))),"fillme",
INDEX(resources!E:E,MATCH(B795,resources!B:B,0)))</f>
        <v>CAISO_Solar</v>
      </c>
      <c r="N795" s="45">
        <f>IF(
ISNA(INDEX(resources!J:J,MATCH(B795,resources!B:B,0))),"fillme",
INDEX(resources!J:J,MATCH(B795,resources!B:B,0)))</f>
        <v>0</v>
      </c>
      <c r="O795" s="83" t="str">
        <f>IFERROR(INDEX(resources!K:K,MATCH(B795,resources!B:B,0)),"fillme")</f>
        <v>solar</v>
      </c>
      <c r="P795" s="89" t="str">
        <f t="shared" si="174"/>
        <v>solar_2025_7</v>
      </c>
      <c r="Q795" s="87">
        <f>INDEX(elcc!G:G,MATCH(P795,elcc!D:D,0))</f>
        <v>0.30642857142857144</v>
      </c>
      <c r="R795" s="89">
        <f t="shared" si="175"/>
        <v>1</v>
      </c>
      <c r="S795" s="89" t="s">
        <v>6314</v>
      </c>
      <c r="T795" s="89" t="s">
        <v>6314</v>
      </c>
      <c r="U795" s="90" t="str">
        <f t="shared" si="176"/>
        <v>ok</v>
      </c>
      <c r="V795" s="63" t="str">
        <f>INDEX(resources!F:F,MATCH(B795,resources!B:B,0))</f>
        <v>new_generic</v>
      </c>
      <c r="W795" s="110">
        <f t="shared" si="177"/>
        <v>1</v>
      </c>
      <c r="X795" s="110">
        <f t="shared" si="178"/>
        <v>0</v>
      </c>
      <c r="Y795" s="110" t="str">
        <f t="shared" si="179"/>
        <v>new_generic_solar_1axis_energy_PCE50002_CONFIDENTIAL</v>
      </c>
      <c r="Z795" s="110">
        <f>IF(COUNTIFS($Y$2:Y795,Y795)=1,1,0)</f>
        <v>0</v>
      </c>
      <c r="AA795" s="110">
        <f>SUM($Z$2:Z795)*Z795</f>
        <v>0</v>
      </c>
      <c r="AB795" s="110">
        <f>COUNTIFS(resources!B:B,B795)</f>
        <v>1</v>
      </c>
      <c r="AC795" s="110">
        <f t="shared" si="180"/>
        <v>1</v>
      </c>
      <c r="AD795" s="110">
        <f t="shared" si="181"/>
        <v>1</v>
      </c>
      <c r="AE795" s="110">
        <f t="shared" si="182"/>
        <v>0</v>
      </c>
      <c r="AF795" s="110">
        <f t="shared" si="183"/>
        <v>1</v>
      </c>
      <c r="AG795" s="110">
        <f t="shared" si="184"/>
        <v>0</v>
      </c>
      <c r="AH795" s="110">
        <f t="shared" si="185"/>
        <v>0</v>
      </c>
      <c r="AI795" s="110">
        <f t="shared" si="186"/>
        <v>1</v>
      </c>
      <c r="AJ795" s="100">
        <f>ROW()</f>
        <v>795</v>
      </c>
      <c r="AK795" s="100" t="e">
        <f>INDEX('BadRows RECART'!$C$2:$C$1207,MATCH(monthly_gwh_mw!AJ795,'BadRows RECART'!$D$2:$D$1207,0))</f>
        <v>#N/A</v>
      </c>
    </row>
    <row r="796" spans="1:37" ht="20">
      <c r="A796" s="106" t="s">
        <v>3907</v>
      </c>
      <c r="B796" s="106" t="s">
        <v>2101</v>
      </c>
      <c r="C796" s="106" t="s">
        <v>6305</v>
      </c>
      <c r="D796" s="168">
        <v>2025</v>
      </c>
      <c r="E796" s="168">
        <v>8</v>
      </c>
      <c r="F796" s="199">
        <v>33.706700000000012</v>
      </c>
      <c r="G796" s="212" t="s">
        <v>6314</v>
      </c>
      <c r="H796" s="212" t="s">
        <v>6314</v>
      </c>
      <c r="I796" s="106" t="s">
        <v>557</v>
      </c>
      <c r="K796" s="83" t="s">
        <v>6314</v>
      </c>
      <c r="L796" s="83" t="s">
        <v>6314</v>
      </c>
      <c r="M796" s="45" t="str">
        <f>IF(
ISNA(INDEX(resources!E:E,MATCH(B796,resources!B:B,0))),"fillme",
INDEX(resources!E:E,MATCH(B796,resources!B:B,0)))</f>
        <v>CAISO_Solar</v>
      </c>
      <c r="N796" s="45">
        <f>IF(
ISNA(INDEX(resources!J:J,MATCH(B796,resources!B:B,0))),"fillme",
INDEX(resources!J:J,MATCH(B796,resources!B:B,0)))</f>
        <v>0</v>
      </c>
      <c r="O796" s="83" t="str">
        <f>IFERROR(INDEX(resources!K:K,MATCH(B796,resources!B:B,0)),"fillme")</f>
        <v>solar</v>
      </c>
      <c r="P796" s="89" t="str">
        <f t="shared" si="174"/>
        <v>solar_2025_8</v>
      </c>
      <c r="Q796" s="87">
        <f>INDEX(elcc!G:G,MATCH(P796,elcc!D:D,0))</f>
        <v>0.21214285714285716</v>
      </c>
      <c r="R796" s="89">
        <f t="shared" si="175"/>
        <v>1</v>
      </c>
      <c r="S796" s="89" t="s">
        <v>6314</v>
      </c>
      <c r="T796" s="89" t="s">
        <v>6314</v>
      </c>
      <c r="U796" s="90" t="str">
        <f t="shared" si="176"/>
        <v>ok</v>
      </c>
      <c r="V796" s="63" t="str">
        <f>INDEX(resources!F:F,MATCH(B796,resources!B:B,0))</f>
        <v>new_generic</v>
      </c>
      <c r="W796" s="110">
        <f t="shared" si="177"/>
        <v>1</v>
      </c>
      <c r="X796" s="110">
        <f t="shared" si="178"/>
        <v>0</v>
      </c>
      <c r="Y796" s="110" t="str">
        <f t="shared" si="179"/>
        <v>new_generic_solar_1axis_energy_PCE50002_CONFIDENTIAL</v>
      </c>
      <c r="Z796" s="110">
        <f>IF(COUNTIFS($Y$2:Y796,Y796)=1,1,0)</f>
        <v>0</v>
      </c>
      <c r="AA796" s="110">
        <f>SUM($Z$2:Z796)*Z796</f>
        <v>0</v>
      </c>
      <c r="AB796" s="110">
        <f>COUNTIFS(resources!B:B,B796)</f>
        <v>1</v>
      </c>
      <c r="AC796" s="110">
        <f t="shared" si="180"/>
        <v>1</v>
      </c>
      <c r="AD796" s="110">
        <f t="shared" si="181"/>
        <v>1</v>
      </c>
      <c r="AE796" s="110">
        <f t="shared" si="182"/>
        <v>0</v>
      </c>
      <c r="AF796" s="110">
        <f t="shared" si="183"/>
        <v>1</v>
      </c>
      <c r="AG796" s="110">
        <f t="shared" si="184"/>
        <v>0</v>
      </c>
      <c r="AH796" s="110">
        <f t="shared" si="185"/>
        <v>0</v>
      </c>
      <c r="AI796" s="110">
        <f t="shared" si="186"/>
        <v>1</v>
      </c>
      <c r="AJ796" s="100">
        <f>ROW()</f>
        <v>796</v>
      </c>
      <c r="AK796" s="100" t="e">
        <f>INDEX('BadRows RECART'!$C$2:$C$1207,MATCH(monthly_gwh_mw!AJ796,'BadRows RECART'!$D$2:$D$1207,0))</f>
        <v>#N/A</v>
      </c>
    </row>
    <row r="797" spans="1:37" ht="20">
      <c r="A797" s="106" t="s">
        <v>3907</v>
      </c>
      <c r="B797" s="106" t="s">
        <v>2101</v>
      </c>
      <c r="C797" s="106" t="s">
        <v>6305</v>
      </c>
      <c r="D797" s="168">
        <v>2025</v>
      </c>
      <c r="E797" s="168">
        <v>9</v>
      </c>
      <c r="F797" s="199">
        <v>28.810600000000008</v>
      </c>
      <c r="G797" s="212" t="s">
        <v>6314</v>
      </c>
      <c r="H797" s="212" t="s">
        <v>6314</v>
      </c>
      <c r="I797" s="106" t="s">
        <v>557</v>
      </c>
      <c r="K797" s="83" t="s">
        <v>6314</v>
      </c>
      <c r="L797" s="83" t="s">
        <v>6314</v>
      </c>
      <c r="M797" s="45" t="str">
        <f>IF(
ISNA(INDEX(resources!E:E,MATCH(B797,resources!B:B,0))),"fillme",
INDEX(resources!E:E,MATCH(B797,resources!B:B,0)))</f>
        <v>CAISO_Solar</v>
      </c>
      <c r="N797" s="45">
        <f>IF(
ISNA(INDEX(resources!J:J,MATCH(B797,resources!B:B,0))),"fillme",
INDEX(resources!J:J,MATCH(B797,resources!B:B,0)))</f>
        <v>0</v>
      </c>
      <c r="O797" s="83" t="str">
        <f>IFERROR(INDEX(resources!K:K,MATCH(B797,resources!B:B,0)),"fillme")</f>
        <v>solar</v>
      </c>
      <c r="P797" s="89" t="str">
        <f t="shared" si="174"/>
        <v>solar_2025_9</v>
      </c>
      <c r="Q797" s="87">
        <f>INDEX(elcc!G:G,MATCH(P797,elcc!D:D,0))</f>
        <v>0.10540813339326299</v>
      </c>
      <c r="R797" s="89">
        <f t="shared" si="175"/>
        <v>1</v>
      </c>
      <c r="S797" s="89" t="s">
        <v>6314</v>
      </c>
      <c r="T797" s="89" t="s">
        <v>6314</v>
      </c>
      <c r="U797" s="90" t="str">
        <f t="shared" si="176"/>
        <v>ok</v>
      </c>
      <c r="V797" s="63" t="str">
        <f>INDEX(resources!F:F,MATCH(B797,resources!B:B,0))</f>
        <v>new_generic</v>
      </c>
      <c r="W797" s="110">
        <f t="shared" si="177"/>
        <v>1</v>
      </c>
      <c r="X797" s="110">
        <f t="shared" si="178"/>
        <v>0</v>
      </c>
      <c r="Y797" s="110" t="str">
        <f t="shared" si="179"/>
        <v>new_generic_solar_1axis_energy_PCE50002_CONFIDENTIAL</v>
      </c>
      <c r="Z797" s="110">
        <f>IF(COUNTIFS($Y$2:Y797,Y797)=1,1,0)</f>
        <v>0</v>
      </c>
      <c r="AA797" s="110">
        <f>SUM($Z$2:Z797)*Z797</f>
        <v>0</v>
      </c>
      <c r="AB797" s="110">
        <f>COUNTIFS(resources!B:B,B797)</f>
        <v>1</v>
      </c>
      <c r="AC797" s="110">
        <f t="shared" si="180"/>
        <v>1</v>
      </c>
      <c r="AD797" s="110">
        <f t="shared" si="181"/>
        <v>1</v>
      </c>
      <c r="AE797" s="110">
        <f t="shared" si="182"/>
        <v>0</v>
      </c>
      <c r="AF797" s="110">
        <f t="shared" si="183"/>
        <v>1</v>
      </c>
      <c r="AG797" s="110">
        <f t="shared" si="184"/>
        <v>0</v>
      </c>
      <c r="AH797" s="110">
        <f t="shared" si="185"/>
        <v>0</v>
      </c>
      <c r="AI797" s="110">
        <f t="shared" si="186"/>
        <v>1</v>
      </c>
      <c r="AJ797" s="100">
        <f>ROW()</f>
        <v>797</v>
      </c>
      <c r="AK797" s="100" t="e">
        <f>INDEX('BadRows RECART'!$C$2:$C$1207,MATCH(monthly_gwh_mw!AJ797,'BadRows RECART'!$D$2:$D$1207,0))</f>
        <v>#N/A</v>
      </c>
    </row>
    <row r="798" spans="1:37" ht="20">
      <c r="A798" s="106" t="s">
        <v>3907</v>
      </c>
      <c r="B798" s="106" t="s">
        <v>2101</v>
      </c>
      <c r="C798" s="106" t="s">
        <v>6305</v>
      </c>
      <c r="D798" s="168">
        <v>2025</v>
      </c>
      <c r="E798" s="168">
        <v>10</v>
      </c>
      <c r="F798" s="199">
        <v>22.881999999999984</v>
      </c>
      <c r="G798" s="212" t="s">
        <v>6314</v>
      </c>
      <c r="H798" s="212" t="s">
        <v>6314</v>
      </c>
      <c r="I798" s="106" t="s">
        <v>557</v>
      </c>
      <c r="K798" s="83" t="s">
        <v>6314</v>
      </c>
      <c r="L798" s="83" t="s">
        <v>6314</v>
      </c>
      <c r="M798" s="45" t="str">
        <f>IF(
ISNA(INDEX(resources!E:E,MATCH(B798,resources!B:B,0))),"fillme",
INDEX(resources!E:E,MATCH(B798,resources!B:B,0)))</f>
        <v>CAISO_Solar</v>
      </c>
      <c r="N798" s="45">
        <f>IF(
ISNA(INDEX(resources!J:J,MATCH(B798,resources!B:B,0))),"fillme",
INDEX(resources!J:J,MATCH(B798,resources!B:B,0)))</f>
        <v>0</v>
      </c>
      <c r="O798" s="83" t="str">
        <f>IFERROR(INDEX(resources!K:K,MATCH(B798,resources!B:B,0)),"fillme")</f>
        <v>solar</v>
      </c>
      <c r="P798" s="89" t="str">
        <f t="shared" si="174"/>
        <v>solar_2025_10</v>
      </c>
      <c r="Q798" s="87">
        <f>INDEX(elcc!G:G,MATCH(P798,elcc!D:D,0))</f>
        <v>1.5714285714285715E-2</v>
      </c>
      <c r="R798" s="89">
        <f t="shared" si="175"/>
        <v>1</v>
      </c>
      <c r="S798" s="89" t="s">
        <v>6314</v>
      </c>
      <c r="T798" s="89" t="s">
        <v>6314</v>
      </c>
      <c r="U798" s="90" t="str">
        <f t="shared" si="176"/>
        <v>ok</v>
      </c>
      <c r="V798" s="63" t="str">
        <f>INDEX(resources!F:F,MATCH(B798,resources!B:B,0))</f>
        <v>new_generic</v>
      </c>
      <c r="W798" s="110">
        <f t="shared" si="177"/>
        <v>1</v>
      </c>
      <c r="X798" s="110">
        <f t="shared" si="178"/>
        <v>0</v>
      </c>
      <c r="Y798" s="110" t="str">
        <f t="shared" si="179"/>
        <v>new_generic_solar_1axis_energy_PCE50002_CONFIDENTIAL</v>
      </c>
      <c r="Z798" s="110">
        <f>IF(COUNTIFS($Y$2:Y798,Y798)=1,1,0)</f>
        <v>0</v>
      </c>
      <c r="AA798" s="110">
        <f>SUM($Z$2:Z798)*Z798</f>
        <v>0</v>
      </c>
      <c r="AB798" s="110">
        <f>COUNTIFS(resources!B:B,B798)</f>
        <v>1</v>
      </c>
      <c r="AC798" s="110">
        <f t="shared" si="180"/>
        <v>1</v>
      </c>
      <c r="AD798" s="110">
        <f t="shared" si="181"/>
        <v>1</v>
      </c>
      <c r="AE798" s="110">
        <f t="shared" si="182"/>
        <v>0</v>
      </c>
      <c r="AF798" s="110">
        <f t="shared" si="183"/>
        <v>1</v>
      </c>
      <c r="AG798" s="110">
        <f t="shared" si="184"/>
        <v>0</v>
      </c>
      <c r="AH798" s="110">
        <f t="shared" si="185"/>
        <v>0</v>
      </c>
      <c r="AI798" s="110">
        <f t="shared" si="186"/>
        <v>1</v>
      </c>
      <c r="AJ798" s="100">
        <f>ROW()</f>
        <v>798</v>
      </c>
      <c r="AK798" s="100" t="e">
        <f>INDEX('BadRows RECART'!$C$2:$C$1207,MATCH(monthly_gwh_mw!AJ798,'BadRows RECART'!$D$2:$D$1207,0))</f>
        <v>#N/A</v>
      </c>
    </row>
    <row r="799" spans="1:37" ht="20">
      <c r="A799" s="106" t="s">
        <v>3907</v>
      </c>
      <c r="B799" s="106" t="s">
        <v>2101</v>
      </c>
      <c r="C799" s="106" t="s">
        <v>6305</v>
      </c>
      <c r="D799" s="168">
        <v>2025</v>
      </c>
      <c r="E799" s="168">
        <v>11</v>
      </c>
      <c r="F799" s="199">
        <v>14.610700000000003</v>
      </c>
      <c r="G799" s="212" t="s">
        <v>6314</v>
      </c>
      <c r="H799" s="212" t="s">
        <v>6314</v>
      </c>
      <c r="I799" s="106" t="s">
        <v>557</v>
      </c>
      <c r="K799" s="83" t="s">
        <v>6314</v>
      </c>
      <c r="L799" s="83" t="s">
        <v>6314</v>
      </c>
      <c r="M799" s="45" t="str">
        <f>IF(
ISNA(INDEX(resources!E:E,MATCH(B799,resources!B:B,0))),"fillme",
INDEX(resources!E:E,MATCH(B799,resources!B:B,0)))</f>
        <v>CAISO_Solar</v>
      </c>
      <c r="N799" s="45">
        <f>IF(
ISNA(INDEX(resources!J:J,MATCH(B799,resources!B:B,0))),"fillme",
INDEX(resources!J:J,MATCH(B799,resources!B:B,0)))</f>
        <v>0</v>
      </c>
      <c r="O799" s="83" t="str">
        <f>IFERROR(INDEX(resources!K:K,MATCH(B799,resources!B:B,0)),"fillme")</f>
        <v>solar</v>
      </c>
      <c r="P799" s="89" t="str">
        <f t="shared" si="174"/>
        <v>solar_2025_11</v>
      </c>
      <c r="Q799" s="87">
        <f>INDEX(elcc!G:G,MATCH(P799,elcc!D:D,0))</f>
        <v>1.5714285714285715E-2</v>
      </c>
      <c r="R799" s="89">
        <f t="shared" si="175"/>
        <v>1</v>
      </c>
      <c r="S799" s="89" t="s">
        <v>6314</v>
      </c>
      <c r="T799" s="89" t="s">
        <v>6314</v>
      </c>
      <c r="U799" s="90" t="str">
        <f t="shared" si="176"/>
        <v>ok</v>
      </c>
      <c r="V799" s="63" t="str">
        <f>INDEX(resources!F:F,MATCH(B799,resources!B:B,0))</f>
        <v>new_generic</v>
      </c>
      <c r="W799" s="110">
        <f t="shared" si="177"/>
        <v>1</v>
      </c>
      <c r="X799" s="110">
        <f t="shared" si="178"/>
        <v>0</v>
      </c>
      <c r="Y799" s="110" t="str">
        <f t="shared" si="179"/>
        <v>new_generic_solar_1axis_energy_PCE50002_CONFIDENTIAL</v>
      </c>
      <c r="Z799" s="110">
        <f>IF(COUNTIFS($Y$2:Y799,Y799)=1,1,0)</f>
        <v>0</v>
      </c>
      <c r="AA799" s="110">
        <f>SUM($Z$2:Z799)*Z799</f>
        <v>0</v>
      </c>
      <c r="AB799" s="110">
        <f>COUNTIFS(resources!B:B,B799)</f>
        <v>1</v>
      </c>
      <c r="AC799" s="110">
        <f t="shared" si="180"/>
        <v>1</v>
      </c>
      <c r="AD799" s="110">
        <f t="shared" si="181"/>
        <v>1</v>
      </c>
      <c r="AE799" s="110">
        <f t="shared" si="182"/>
        <v>0</v>
      </c>
      <c r="AF799" s="110">
        <f t="shared" si="183"/>
        <v>1</v>
      </c>
      <c r="AG799" s="110">
        <f t="shared" si="184"/>
        <v>0</v>
      </c>
      <c r="AH799" s="110">
        <f t="shared" si="185"/>
        <v>0</v>
      </c>
      <c r="AI799" s="110">
        <f t="shared" si="186"/>
        <v>1</v>
      </c>
      <c r="AJ799" s="100">
        <f>ROW()</f>
        <v>799</v>
      </c>
      <c r="AK799" s="100" t="e">
        <f>INDEX('BadRows RECART'!$C$2:$C$1207,MATCH(monthly_gwh_mw!AJ799,'BadRows RECART'!$D$2:$D$1207,0))</f>
        <v>#N/A</v>
      </c>
    </row>
    <row r="800" spans="1:37" ht="20">
      <c r="A800" s="106" t="s">
        <v>3907</v>
      </c>
      <c r="B800" s="106" t="s">
        <v>2101</v>
      </c>
      <c r="C800" s="106" t="s">
        <v>6305</v>
      </c>
      <c r="D800" s="168">
        <v>2025</v>
      </c>
      <c r="E800" s="168">
        <v>12</v>
      </c>
      <c r="F800" s="199">
        <v>11.178099999999997</v>
      </c>
      <c r="G800" s="212" t="s">
        <v>6314</v>
      </c>
      <c r="H800" s="212" t="s">
        <v>6314</v>
      </c>
      <c r="I800" s="106" t="s">
        <v>557</v>
      </c>
      <c r="K800" s="83" t="s">
        <v>6314</v>
      </c>
      <c r="L800" s="83" t="s">
        <v>6314</v>
      </c>
      <c r="M800" s="45" t="str">
        <f>IF(
ISNA(INDEX(resources!E:E,MATCH(B800,resources!B:B,0))),"fillme",
INDEX(resources!E:E,MATCH(B800,resources!B:B,0)))</f>
        <v>CAISO_Solar</v>
      </c>
      <c r="N800" s="45">
        <f>IF(
ISNA(INDEX(resources!J:J,MATCH(B800,resources!B:B,0))),"fillme",
INDEX(resources!J:J,MATCH(B800,resources!B:B,0)))</f>
        <v>0</v>
      </c>
      <c r="O800" s="83" t="str">
        <f>IFERROR(INDEX(resources!K:K,MATCH(B800,resources!B:B,0)),"fillme")</f>
        <v>solar</v>
      </c>
      <c r="P800" s="89" t="str">
        <f t="shared" si="174"/>
        <v>solar_2025_12</v>
      </c>
      <c r="Q800" s="87">
        <f>INDEX(elcc!G:G,MATCH(P800,elcc!D:D,0))</f>
        <v>0</v>
      </c>
      <c r="R800" s="89">
        <f t="shared" si="175"/>
        <v>1</v>
      </c>
      <c r="S800" s="89" t="s">
        <v>6314</v>
      </c>
      <c r="T800" s="89" t="s">
        <v>6314</v>
      </c>
      <c r="U800" s="90" t="str">
        <f t="shared" si="176"/>
        <v>ok</v>
      </c>
      <c r="V800" s="63" t="str">
        <f>INDEX(resources!F:F,MATCH(B800,resources!B:B,0))</f>
        <v>new_generic</v>
      </c>
      <c r="W800" s="110">
        <f t="shared" si="177"/>
        <v>1</v>
      </c>
      <c r="X800" s="110">
        <f t="shared" si="178"/>
        <v>0</v>
      </c>
      <c r="Y800" s="110" t="str">
        <f t="shared" si="179"/>
        <v>new_generic_solar_1axis_energy_PCE50002_CONFIDENTIAL</v>
      </c>
      <c r="Z800" s="110">
        <f>IF(COUNTIFS($Y$2:Y800,Y800)=1,1,0)</f>
        <v>0</v>
      </c>
      <c r="AA800" s="110">
        <f>SUM($Z$2:Z800)*Z800</f>
        <v>0</v>
      </c>
      <c r="AB800" s="110">
        <f>COUNTIFS(resources!B:B,B800)</f>
        <v>1</v>
      </c>
      <c r="AC800" s="110">
        <f t="shared" si="180"/>
        <v>1</v>
      </c>
      <c r="AD800" s="110">
        <f t="shared" si="181"/>
        <v>1</v>
      </c>
      <c r="AE800" s="110">
        <f t="shared" si="182"/>
        <v>0</v>
      </c>
      <c r="AF800" s="110">
        <f t="shared" si="183"/>
        <v>1</v>
      </c>
      <c r="AG800" s="110">
        <f t="shared" si="184"/>
        <v>0</v>
      </c>
      <c r="AH800" s="110">
        <f t="shared" si="185"/>
        <v>0</v>
      </c>
      <c r="AI800" s="110">
        <f t="shared" si="186"/>
        <v>1</v>
      </c>
      <c r="AJ800" s="100">
        <f>ROW()</f>
        <v>800</v>
      </c>
      <c r="AK800" s="100" t="e">
        <f>INDEX('BadRows RECART'!$C$2:$C$1207,MATCH(monthly_gwh_mw!AJ800,'BadRows RECART'!$D$2:$D$1207,0))</f>
        <v>#N/A</v>
      </c>
    </row>
    <row r="801" spans="1:37" ht="20">
      <c r="A801" s="106" t="s">
        <v>3907</v>
      </c>
      <c r="B801" s="106" t="s">
        <v>2101</v>
      </c>
      <c r="C801" s="106" t="s">
        <v>6305</v>
      </c>
      <c r="D801" s="168">
        <v>2026</v>
      </c>
      <c r="E801" s="168">
        <v>1</v>
      </c>
      <c r="F801" s="199">
        <v>11.794099999999998</v>
      </c>
      <c r="G801" s="212" t="s">
        <v>6314</v>
      </c>
      <c r="H801" s="212" t="s">
        <v>6314</v>
      </c>
      <c r="I801" s="106" t="s">
        <v>557</v>
      </c>
      <c r="K801" s="83" t="s">
        <v>6314</v>
      </c>
      <c r="L801" s="83" t="s">
        <v>6314</v>
      </c>
      <c r="M801" s="45" t="str">
        <f>IF(
ISNA(INDEX(resources!E:E,MATCH(B801,resources!B:B,0))),"fillme",
INDEX(resources!E:E,MATCH(B801,resources!B:B,0)))</f>
        <v>CAISO_Solar</v>
      </c>
      <c r="N801" s="45">
        <f>IF(
ISNA(INDEX(resources!J:J,MATCH(B801,resources!B:B,0))),"fillme",
INDEX(resources!J:J,MATCH(B801,resources!B:B,0)))</f>
        <v>0</v>
      </c>
      <c r="O801" s="83" t="str">
        <f>IFERROR(INDEX(resources!K:K,MATCH(B801,resources!B:B,0)),"fillme")</f>
        <v>solar</v>
      </c>
      <c r="P801" s="89" t="str">
        <f t="shared" si="174"/>
        <v>solar_2026_1</v>
      </c>
      <c r="Q801" s="87">
        <f>INDEX(elcc!G:G,MATCH(P801,elcc!D:D,0))</f>
        <v>2.5714285714285714E-2</v>
      </c>
      <c r="R801" s="89">
        <f t="shared" si="175"/>
        <v>1</v>
      </c>
      <c r="S801" s="89" t="s">
        <v>6314</v>
      </c>
      <c r="T801" s="89" t="s">
        <v>6314</v>
      </c>
      <c r="U801" s="90" t="str">
        <f t="shared" si="176"/>
        <v>ok</v>
      </c>
      <c r="V801" s="63" t="str">
        <f>INDEX(resources!F:F,MATCH(B801,resources!B:B,0))</f>
        <v>new_generic</v>
      </c>
      <c r="W801" s="110">
        <f t="shared" si="177"/>
        <v>1</v>
      </c>
      <c r="X801" s="110">
        <f t="shared" si="178"/>
        <v>0</v>
      </c>
      <c r="Y801" s="110" t="str">
        <f t="shared" si="179"/>
        <v>new_generic_solar_1axis_energy_PCE50002_CONFIDENTIAL</v>
      </c>
      <c r="Z801" s="110">
        <f>IF(COUNTIFS($Y$2:Y801,Y801)=1,1,0)</f>
        <v>0</v>
      </c>
      <c r="AA801" s="110">
        <f>SUM($Z$2:Z801)*Z801</f>
        <v>0</v>
      </c>
      <c r="AB801" s="110">
        <f>COUNTIFS(resources!B:B,B801)</f>
        <v>1</v>
      </c>
      <c r="AC801" s="110">
        <f t="shared" si="180"/>
        <v>1</v>
      </c>
      <c r="AD801" s="110">
        <f t="shared" si="181"/>
        <v>1</v>
      </c>
      <c r="AE801" s="110">
        <f t="shared" si="182"/>
        <v>0</v>
      </c>
      <c r="AF801" s="110">
        <f t="shared" si="183"/>
        <v>1</v>
      </c>
      <c r="AG801" s="110">
        <f t="shared" si="184"/>
        <v>0</v>
      </c>
      <c r="AH801" s="110">
        <f t="shared" si="185"/>
        <v>0</v>
      </c>
      <c r="AI801" s="110">
        <f t="shared" si="186"/>
        <v>1</v>
      </c>
      <c r="AJ801" s="100">
        <f>ROW()</f>
        <v>801</v>
      </c>
      <c r="AK801" s="100" t="e">
        <f>INDEX('BadRows RECART'!$C$2:$C$1207,MATCH(monthly_gwh_mw!AJ801,'BadRows RECART'!$D$2:$D$1207,0))</f>
        <v>#N/A</v>
      </c>
    </row>
    <row r="802" spans="1:37" ht="20">
      <c r="A802" s="106" t="s">
        <v>3907</v>
      </c>
      <c r="B802" s="106" t="s">
        <v>2101</v>
      </c>
      <c r="C802" s="106" t="s">
        <v>6305</v>
      </c>
      <c r="D802" s="168">
        <v>2026</v>
      </c>
      <c r="E802" s="168">
        <v>2</v>
      </c>
      <c r="F802" s="199">
        <v>16.52610000000001</v>
      </c>
      <c r="G802" s="212" t="s">
        <v>6314</v>
      </c>
      <c r="H802" s="212" t="s">
        <v>6314</v>
      </c>
      <c r="I802" s="106" t="s">
        <v>557</v>
      </c>
      <c r="K802" s="83" t="s">
        <v>6314</v>
      </c>
      <c r="L802" s="83" t="s">
        <v>6314</v>
      </c>
      <c r="M802" s="45" t="str">
        <f>IF(
ISNA(INDEX(resources!E:E,MATCH(B802,resources!B:B,0))),"fillme",
INDEX(resources!E:E,MATCH(B802,resources!B:B,0)))</f>
        <v>CAISO_Solar</v>
      </c>
      <c r="N802" s="45">
        <f>IF(
ISNA(INDEX(resources!J:J,MATCH(B802,resources!B:B,0))),"fillme",
INDEX(resources!J:J,MATCH(B802,resources!B:B,0)))</f>
        <v>0</v>
      </c>
      <c r="O802" s="83" t="str">
        <f>IFERROR(INDEX(resources!K:K,MATCH(B802,resources!B:B,0)),"fillme")</f>
        <v>solar</v>
      </c>
      <c r="P802" s="89" t="str">
        <f t="shared" si="174"/>
        <v>solar_2026_2</v>
      </c>
      <c r="Q802" s="87">
        <f>INDEX(elcc!G:G,MATCH(P802,elcc!D:D,0))</f>
        <v>1.9285714285714285E-2</v>
      </c>
      <c r="R802" s="89">
        <f t="shared" si="175"/>
        <v>1</v>
      </c>
      <c r="S802" s="89" t="s">
        <v>6314</v>
      </c>
      <c r="T802" s="89" t="s">
        <v>6314</v>
      </c>
      <c r="U802" s="90" t="str">
        <f t="shared" si="176"/>
        <v>ok</v>
      </c>
      <c r="V802" s="63" t="str">
        <f>INDEX(resources!F:F,MATCH(B802,resources!B:B,0))</f>
        <v>new_generic</v>
      </c>
      <c r="W802" s="110">
        <f t="shared" si="177"/>
        <v>1</v>
      </c>
      <c r="X802" s="110">
        <f t="shared" si="178"/>
        <v>0</v>
      </c>
      <c r="Y802" s="110" t="str">
        <f t="shared" si="179"/>
        <v>new_generic_solar_1axis_energy_PCE50002_CONFIDENTIAL</v>
      </c>
      <c r="Z802" s="110">
        <f>IF(COUNTIFS($Y$2:Y802,Y802)=1,1,0)</f>
        <v>0</v>
      </c>
      <c r="AA802" s="110">
        <f>SUM($Z$2:Z802)*Z802</f>
        <v>0</v>
      </c>
      <c r="AB802" s="110">
        <f>COUNTIFS(resources!B:B,B802)</f>
        <v>1</v>
      </c>
      <c r="AC802" s="110">
        <f t="shared" si="180"/>
        <v>1</v>
      </c>
      <c r="AD802" s="110">
        <f t="shared" si="181"/>
        <v>1</v>
      </c>
      <c r="AE802" s="110">
        <f t="shared" si="182"/>
        <v>0</v>
      </c>
      <c r="AF802" s="110">
        <f t="shared" si="183"/>
        <v>1</v>
      </c>
      <c r="AG802" s="110">
        <f t="shared" si="184"/>
        <v>0</v>
      </c>
      <c r="AH802" s="110">
        <f t="shared" si="185"/>
        <v>0</v>
      </c>
      <c r="AI802" s="110">
        <f t="shared" si="186"/>
        <v>1</v>
      </c>
      <c r="AJ802" s="100">
        <f>ROW()</f>
        <v>802</v>
      </c>
      <c r="AK802" s="100" t="e">
        <f>INDEX('BadRows RECART'!$C$2:$C$1207,MATCH(monthly_gwh_mw!AJ802,'BadRows RECART'!$D$2:$D$1207,0))</f>
        <v>#N/A</v>
      </c>
    </row>
    <row r="803" spans="1:37" ht="20">
      <c r="A803" s="106" t="s">
        <v>3907</v>
      </c>
      <c r="B803" s="106" t="s">
        <v>2101</v>
      </c>
      <c r="C803" s="106" t="s">
        <v>6305</v>
      </c>
      <c r="D803" s="168">
        <v>2026</v>
      </c>
      <c r="E803" s="168">
        <v>3</v>
      </c>
      <c r="F803" s="199">
        <v>25.250500000000006</v>
      </c>
      <c r="G803" s="212" t="s">
        <v>6314</v>
      </c>
      <c r="H803" s="212" t="s">
        <v>6314</v>
      </c>
      <c r="I803" s="106" t="s">
        <v>557</v>
      </c>
      <c r="K803" s="83" t="s">
        <v>6314</v>
      </c>
      <c r="L803" s="83" t="s">
        <v>6314</v>
      </c>
      <c r="M803" s="45" t="str">
        <f>IF(
ISNA(INDEX(resources!E:E,MATCH(B803,resources!B:B,0))),"fillme",
INDEX(resources!E:E,MATCH(B803,resources!B:B,0)))</f>
        <v>CAISO_Solar</v>
      </c>
      <c r="N803" s="45">
        <f>IF(
ISNA(INDEX(resources!J:J,MATCH(B803,resources!B:B,0))),"fillme",
INDEX(resources!J:J,MATCH(B803,resources!B:B,0)))</f>
        <v>0</v>
      </c>
      <c r="O803" s="83" t="str">
        <f>IFERROR(INDEX(resources!K:K,MATCH(B803,resources!B:B,0)),"fillme")</f>
        <v>solar</v>
      </c>
      <c r="P803" s="89" t="str">
        <f t="shared" si="174"/>
        <v>solar_2026_3</v>
      </c>
      <c r="Q803" s="87">
        <f>INDEX(elcc!G:G,MATCH(P803,elcc!D:D,0))</f>
        <v>0.1157142857142857</v>
      </c>
      <c r="R803" s="89">
        <f t="shared" si="175"/>
        <v>1</v>
      </c>
      <c r="S803" s="89" t="s">
        <v>6314</v>
      </c>
      <c r="T803" s="89" t="s">
        <v>6314</v>
      </c>
      <c r="U803" s="90" t="str">
        <f t="shared" si="176"/>
        <v>ok</v>
      </c>
      <c r="V803" s="63" t="str">
        <f>INDEX(resources!F:F,MATCH(B803,resources!B:B,0))</f>
        <v>new_generic</v>
      </c>
      <c r="W803" s="110">
        <f t="shared" si="177"/>
        <v>1</v>
      </c>
      <c r="X803" s="110">
        <f t="shared" si="178"/>
        <v>0</v>
      </c>
      <c r="Y803" s="110" t="str">
        <f t="shared" si="179"/>
        <v>new_generic_solar_1axis_energy_PCE50002_CONFIDENTIAL</v>
      </c>
      <c r="Z803" s="110">
        <f>IF(COUNTIFS($Y$2:Y803,Y803)=1,1,0)</f>
        <v>0</v>
      </c>
      <c r="AA803" s="110">
        <f>SUM($Z$2:Z803)*Z803</f>
        <v>0</v>
      </c>
      <c r="AB803" s="110">
        <f>COUNTIFS(resources!B:B,B803)</f>
        <v>1</v>
      </c>
      <c r="AC803" s="110">
        <f t="shared" si="180"/>
        <v>1</v>
      </c>
      <c r="AD803" s="110">
        <f t="shared" si="181"/>
        <v>1</v>
      </c>
      <c r="AE803" s="110">
        <f t="shared" si="182"/>
        <v>0</v>
      </c>
      <c r="AF803" s="110">
        <f t="shared" si="183"/>
        <v>1</v>
      </c>
      <c r="AG803" s="110">
        <f t="shared" si="184"/>
        <v>0</v>
      </c>
      <c r="AH803" s="110">
        <f t="shared" si="185"/>
        <v>0</v>
      </c>
      <c r="AI803" s="110">
        <f t="shared" si="186"/>
        <v>1</v>
      </c>
      <c r="AJ803" s="100">
        <f>ROW()</f>
        <v>803</v>
      </c>
      <c r="AK803" s="100" t="e">
        <f>INDEX('BadRows RECART'!$C$2:$C$1207,MATCH(monthly_gwh_mw!AJ803,'BadRows RECART'!$D$2:$D$1207,0))</f>
        <v>#N/A</v>
      </c>
    </row>
    <row r="804" spans="1:37" ht="20">
      <c r="A804" s="106" t="s">
        <v>3907</v>
      </c>
      <c r="B804" s="106" t="s">
        <v>2101</v>
      </c>
      <c r="C804" s="106" t="s">
        <v>6305</v>
      </c>
      <c r="D804" s="168">
        <v>2026</v>
      </c>
      <c r="E804" s="168">
        <v>4</v>
      </c>
      <c r="F804" s="199">
        <v>29.148200000000003</v>
      </c>
      <c r="G804" s="212" t="s">
        <v>6314</v>
      </c>
      <c r="H804" s="212" t="s">
        <v>6314</v>
      </c>
      <c r="I804" s="106" t="s">
        <v>557</v>
      </c>
      <c r="K804" s="83" t="s">
        <v>6314</v>
      </c>
      <c r="L804" s="83" t="s">
        <v>6314</v>
      </c>
      <c r="M804" s="45" t="str">
        <f>IF(
ISNA(INDEX(resources!E:E,MATCH(B804,resources!B:B,0))),"fillme",
INDEX(resources!E:E,MATCH(B804,resources!B:B,0)))</f>
        <v>CAISO_Solar</v>
      </c>
      <c r="N804" s="45">
        <f>IF(
ISNA(INDEX(resources!J:J,MATCH(B804,resources!B:B,0))),"fillme",
INDEX(resources!J:J,MATCH(B804,resources!B:B,0)))</f>
        <v>0</v>
      </c>
      <c r="O804" s="83" t="str">
        <f>IFERROR(INDEX(resources!K:K,MATCH(B804,resources!B:B,0)),"fillme")</f>
        <v>solar</v>
      </c>
      <c r="P804" s="89" t="str">
        <f t="shared" si="174"/>
        <v>solar_2026_4</v>
      </c>
      <c r="Q804" s="87">
        <f>INDEX(elcc!G:G,MATCH(P804,elcc!D:D,0))</f>
        <v>9.6428571428571419E-2</v>
      </c>
      <c r="R804" s="89">
        <f t="shared" si="175"/>
        <v>1</v>
      </c>
      <c r="S804" s="89" t="s">
        <v>6314</v>
      </c>
      <c r="T804" s="89" t="s">
        <v>6314</v>
      </c>
      <c r="U804" s="90" t="str">
        <f t="shared" si="176"/>
        <v>ok</v>
      </c>
      <c r="V804" s="63" t="str">
        <f>INDEX(resources!F:F,MATCH(B804,resources!B:B,0))</f>
        <v>new_generic</v>
      </c>
      <c r="W804" s="110">
        <f t="shared" si="177"/>
        <v>1</v>
      </c>
      <c r="X804" s="110">
        <f t="shared" si="178"/>
        <v>0</v>
      </c>
      <c r="Y804" s="110" t="str">
        <f t="shared" si="179"/>
        <v>new_generic_solar_1axis_energy_PCE50002_CONFIDENTIAL</v>
      </c>
      <c r="Z804" s="110">
        <f>IF(COUNTIFS($Y$2:Y804,Y804)=1,1,0)</f>
        <v>0</v>
      </c>
      <c r="AA804" s="110">
        <f>SUM($Z$2:Z804)*Z804</f>
        <v>0</v>
      </c>
      <c r="AB804" s="110">
        <f>COUNTIFS(resources!B:B,B804)</f>
        <v>1</v>
      </c>
      <c r="AC804" s="110">
        <f t="shared" si="180"/>
        <v>1</v>
      </c>
      <c r="AD804" s="110">
        <f t="shared" si="181"/>
        <v>1</v>
      </c>
      <c r="AE804" s="110">
        <f t="shared" si="182"/>
        <v>0</v>
      </c>
      <c r="AF804" s="110">
        <f t="shared" si="183"/>
        <v>1</v>
      </c>
      <c r="AG804" s="110">
        <f t="shared" si="184"/>
        <v>0</v>
      </c>
      <c r="AH804" s="110">
        <f t="shared" si="185"/>
        <v>0</v>
      </c>
      <c r="AI804" s="110">
        <f t="shared" si="186"/>
        <v>1</v>
      </c>
      <c r="AJ804" s="100">
        <f>ROW()</f>
        <v>804</v>
      </c>
      <c r="AK804" s="100" t="e">
        <f>INDEX('BadRows RECART'!$C$2:$C$1207,MATCH(monthly_gwh_mw!AJ804,'BadRows RECART'!$D$2:$D$1207,0))</f>
        <v>#N/A</v>
      </c>
    </row>
    <row r="805" spans="1:37" ht="20">
      <c r="A805" s="106" t="s">
        <v>3907</v>
      </c>
      <c r="B805" s="106" t="s">
        <v>2101</v>
      </c>
      <c r="C805" s="106" t="s">
        <v>6305</v>
      </c>
      <c r="D805" s="168">
        <v>2026</v>
      </c>
      <c r="E805" s="168">
        <v>5</v>
      </c>
      <c r="F805" s="199">
        <v>33.545400000000008</v>
      </c>
      <c r="G805" s="212" t="s">
        <v>6314</v>
      </c>
      <c r="H805" s="212" t="s">
        <v>6314</v>
      </c>
      <c r="I805" s="106" t="s">
        <v>557</v>
      </c>
      <c r="K805" s="83" t="s">
        <v>6314</v>
      </c>
      <c r="L805" s="83" t="s">
        <v>6314</v>
      </c>
      <c r="M805" s="45" t="str">
        <f>IF(
ISNA(INDEX(resources!E:E,MATCH(B805,resources!B:B,0))),"fillme",
INDEX(resources!E:E,MATCH(B805,resources!B:B,0)))</f>
        <v>CAISO_Solar</v>
      </c>
      <c r="N805" s="45">
        <f>IF(
ISNA(INDEX(resources!J:J,MATCH(B805,resources!B:B,0))),"fillme",
INDEX(resources!J:J,MATCH(B805,resources!B:B,0)))</f>
        <v>0</v>
      </c>
      <c r="O805" s="83" t="str">
        <f>IFERROR(INDEX(resources!K:K,MATCH(B805,resources!B:B,0)),"fillme")</f>
        <v>solar</v>
      </c>
      <c r="P805" s="89" t="str">
        <f t="shared" si="174"/>
        <v>solar_2026_5</v>
      </c>
      <c r="Q805" s="87">
        <f>INDEX(elcc!G:G,MATCH(P805,elcc!D:D,0))</f>
        <v>0.10285714285714286</v>
      </c>
      <c r="R805" s="89">
        <f t="shared" si="175"/>
        <v>1</v>
      </c>
      <c r="S805" s="89" t="s">
        <v>6314</v>
      </c>
      <c r="T805" s="89" t="s">
        <v>6314</v>
      </c>
      <c r="U805" s="90" t="str">
        <f t="shared" si="176"/>
        <v>ok</v>
      </c>
      <c r="V805" s="63" t="str">
        <f>INDEX(resources!F:F,MATCH(B805,resources!B:B,0))</f>
        <v>new_generic</v>
      </c>
      <c r="W805" s="110">
        <f t="shared" si="177"/>
        <v>1</v>
      </c>
      <c r="X805" s="110">
        <f t="shared" si="178"/>
        <v>0</v>
      </c>
      <c r="Y805" s="110" t="str">
        <f t="shared" si="179"/>
        <v>new_generic_solar_1axis_energy_PCE50002_CONFIDENTIAL</v>
      </c>
      <c r="Z805" s="110">
        <f>IF(COUNTIFS($Y$2:Y805,Y805)=1,1,0)</f>
        <v>0</v>
      </c>
      <c r="AA805" s="110">
        <f>SUM($Z$2:Z805)*Z805</f>
        <v>0</v>
      </c>
      <c r="AB805" s="110">
        <f>COUNTIFS(resources!B:B,B805)</f>
        <v>1</v>
      </c>
      <c r="AC805" s="110">
        <f t="shared" si="180"/>
        <v>1</v>
      </c>
      <c r="AD805" s="110">
        <f t="shared" si="181"/>
        <v>1</v>
      </c>
      <c r="AE805" s="110">
        <f t="shared" si="182"/>
        <v>0</v>
      </c>
      <c r="AF805" s="110">
        <f t="shared" si="183"/>
        <v>1</v>
      </c>
      <c r="AG805" s="110">
        <f t="shared" si="184"/>
        <v>0</v>
      </c>
      <c r="AH805" s="110">
        <f t="shared" si="185"/>
        <v>0</v>
      </c>
      <c r="AI805" s="110">
        <f t="shared" si="186"/>
        <v>1</v>
      </c>
      <c r="AJ805" s="100">
        <f>ROW()</f>
        <v>805</v>
      </c>
      <c r="AK805" s="100" t="e">
        <f>INDEX('BadRows RECART'!$C$2:$C$1207,MATCH(monthly_gwh_mw!AJ805,'BadRows RECART'!$D$2:$D$1207,0))</f>
        <v>#N/A</v>
      </c>
    </row>
    <row r="806" spans="1:37" ht="20">
      <c r="A806" s="106" t="s">
        <v>3907</v>
      </c>
      <c r="B806" s="106" t="s">
        <v>2101</v>
      </c>
      <c r="C806" s="106" t="s">
        <v>6305</v>
      </c>
      <c r="D806" s="168">
        <v>2026</v>
      </c>
      <c r="E806" s="168">
        <v>6</v>
      </c>
      <c r="F806" s="199">
        <v>34.71840000000001</v>
      </c>
      <c r="G806" s="212" t="s">
        <v>6314</v>
      </c>
      <c r="H806" s="212" t="s">
        <v>6314</v>
      </c>
      <c r="I806" s="106" t="s">
        <v>557</v>
      </c>
      <c r="K806" s="83" t="s">
        <v>6314</v>
      </c>
      <c r="L806" s="83" t="s">
        <v>6314</v>
      </c>
      <c r="M806" s="45" t="str">
        <f>IF(
ISNA(INDEX(resources!E:E,MATCH(B806,resources!B:B,0))),"fillme",
INDEX(resources!E:E,MATCH(B806,resources!B:B,0)))</f>
        <v>CAISO_Solar</v>
      </c>
      <c r="N806" s="45">
        <f>IF(
ISNA(INDEX(resources!J:J,MATCH(B806,resources!B:B,0))),"fillme",
INDEX(resources!J:J,MATCH(B806,resources!B:B,0)))</f>
        <v>0</v>
      </c>
      <c r="O806" s="83" t="str">
        <f>IFERROR(INDEX(resources!K:K,MATCH(B806,resources!B:B,0)),"fillme")</f>
        <v>solar</v>
      </c>
      <c r="P806" s="89" t="str">
        <f t="shared" si="174"/>
        <v>solar_2026_6</v>
      </c>
      <c r="Q806" s="87">
        <f>INDEX(elcc!G:G,MATCH(P806,elcc!D:D,0))</f>
        <v>0.19928571428571426</v>
      </c>
      <c r="R806" s="89">
        <f t="shared" si="175"/>
        <v>1</v>
      </c>
      <c r="S806" s="89" t="s">
        <v>6314</v>
      </c>
      <c r="T806" s="89" t="s">
        <v>6314</v>
      </c>
      <c r="U806" s="90" t="str">
        <f t="shared" si="176"/>
        <v>ok</v>
      </c>
      <c r="V806" s="63" t="str">
        <f>INDEX(resources!F:F,MATCH(B806,resources!B:B,0))</f>
        <v>new_generic</v>
      </c>
      <c r="W806" s="110">
        <f t="shared" si="177"/>
        <v>1</v>
      </c>
      <c r="X806" s="110">
        <f t="shared" si="178"/>
        <v>0</v>
      </c>
      <c r="Y806" s="110" t="str">
        <f t="shared" si="179"/>
        <v>new_generic_solar_1axis_energy_PCE50002_CONFIDENTIAL</v>
      </c>
      <c r="Z806" s="110">
        <f>IF(COUNTIFS($Y$2:Y806,Y806)=1,1,0)</f>
        <v>0</v>
      </c>
      <c r="AA806" s="110">
        <f>SUM($Z$2:Z806)*Z806</f>
        <v>0</v>
      </c>
      <c r="AB806" s="110">
        <f>COUNTIFS(resources!B:B,B806)</f>
        <v>1</v>
      </c>
      <c r="AC806" s="110">
        <f t="shared" si="180"/>
        <v>1</v>
      </c>
      <c r="AD806" s="110">
        <f t="shared" si="181"/>
        <v>1</v>
      </c>
      <c r="AE806" s="110">
        <f t="shared" si="182"/>
        <v>0</v>
      </c>
      <c r="AF806" s="110">
        <f t="shared" si="183"/>
        <v>1</v>
      </c>
      <c r="AG806" s="110">
        <f t="shared" si="184"/>
        <v>0</v>
      </c>
      <c r="AH806" s="110">
        <f t="shared" si="185"/>
        <v>0</v>
      </c>
      <c r="AI806" s="110">
        <f t="shared" si="186"/>
        <v>1</v>
      </c>
      <c r="AJ806" s="100">
        <f>ROW()</f>
        <v>806</v>
      </c>
      <c r="AK806" s="100" t="e">
        <f>INDEX('BadRows RECART'!$C$2:$C$1207,MATCH(monthly_gwh_mw!AJ806,'BadRows RECART'!$D$2:$D$1207,0))</f>
        <v>#N/A</v>
      </c>
    </row>
    <row r="807" spans="1:37" ht="20">
      <c r="A807" s="106" t="s">
        <v>3907</v>
      </c>
      <c r="B807" s="106" t="s">
        <v>2101</v>
      </c>
      <c r="C807" s="106" t="s">
        <v>6305</v>
      </c>
      <c r="D807" s="168">
        <v>2026</v>
      </c>
      <c r="E807" s="168">
        <v>7</v>
      </c>
      <c r="F807" s="199">
        <v>35.270999999999987</v>
      </c>
      <c r="G807" s="212" t="s">
        <v>6314</v>
      </c>
      <c r="H807" s="212" t="s">
        <v>6314</v>
      </c>
      <c r="I807" s="106" t="s">
        <v>557</v>
      </c>
      <c r="K807" s="83" t="s">
        <v>6314</v>
      </c>
      <c r="L807" s="83" t="s">
        <v>6314</v>
      </c>
      <c r="M807" s="45" t="str">
        <f>IF(
ISNA(INDEX(resources!E:E,MATCH(B807,resources!B:B,0))),"fillme",
INDEX(resources!E:E,MATCH(B807,resources!B:B,0)))</f>
        <v>CAISO_Solar</v>
      </c>
      <c r="N807" s="45">
        <f>IF(
ISNA(INDEX(resources!J:J,MATCH(B807,resources!B:B,0))),"fillme",
INDEX(resources!J:J,MATCH(B807,resources!B:B,0)))</f>
        <v>0</v>
      </c>
      <c r="O807" s="83" t="str">
        <f>IFERROR(INDEX(resources!K:K,MATCH(B807,resources!B:B,0)),"fillme")</f>
        <v>solar</v>
      </c>
      <c r="P807" s="89" t="str">
        <f t="shared" si="174"/>
        <v>solar_2026_7</v>
      </c>
      <c r="Q807" s="87">
        <f>INDEX(elcc!G:G,MATCH(P807,elcc!D:D,0))</f>
        <v>0.25071428571428572</v>
      </c>
      <c r="R807" s="89">
        <f t="shared" si="175"/>
        <v>1</v>
      </c>
      <c r="S807" s="89" t="s">
        <v>6314</v>
      </c>
      <c r="T807" s="89" t="s">
        <v>6314</v>
      </c>
      <c r="U807" s="90" t="str">
        <f t="shared" si="176"/>
        <v>ok</v>
      </c>
      <c r="V807" s="63" t="str">
        <f>INDEX(resources!F:F,MATCH(B807,resources!B:B,0))</f>
        <v>new_generic</v>
      </c>
      <c r="W807" s="110">
        <f t="shared" si="177"/>
        <v>1</v>
      </c>
      <c r="X807" s="110">
        <f t="shared" si="178"/>
        <v>0</v>
      </c>
      <c r="Y807" s="110" t="str">
        <f t="shared" si="179"/>
        <v>new_generic_solar_1axis_energy_PCE50002_CONFIDENTIAL</v>
      </c>
      <c r="Z807" s="110">
        <f>IF(COUNTIFS($Y$2:Y807,Y807)=1,1,0)</f>
        <v>0</v>
      </c>
      <c r="AA807" s="110">
        <f>SUM($Z$2:Z807)*Z807</f>
        <v>0</v>
      </c>
      <c r="AB807" s="110">
        <f>COUNTIFS(resources!B:B,B807)</f>
        <v>1</v>
      </c>
      <c r="AC807" s="110">
        <f t="shared" si="180"/>
        <v>1</v>
      </c>
      <c r="AD807" s="110">
        <f t="shared" si="181"/>
        <v>1</v>
      </c>
      <c r="AE807" s="110">
        <f t="shared" si="182"/>
        <v>0</v>
      </c>
      <c r="AF807" s="110">
        <f t="shared" si="183"/>
        <v>1</v>
      </c>
      <c r="AG807" s="110">
        <f t="shared" si="184"/>
        <v>0</v>
      </c>
      <c r="AH807" s="110">
        <f t="shared" si="185"/>
        <v>0</v>
      </c>
      <c r="AI807" s="110">
        <f t="shared" si="186"/>
        <v>1</v>
      </c>
      <c r="AJ807" s="100">
        <f>ROW()</f>
        <v>807</v>
      </c>
      <c r="AK807" s="100" t="e">
        <f>INDEX('BadRows RECART'!$C$2:$C$1207,MATCH(monthly_gwh_mw!AJ807,'BadRows RECART'!$D$2:$D$1207,0))</f>
        <v>#N/A</v>
      </c>
    </row>
    <row r="808" spans="1:37" ht="20">
      <c r="A808" s="106" t="s">
        <v>3907</v>
      </c>
      <c r="B808" s="106" t="s">
        <v>2101</v>
      </c>
      <c r="C808" s="106" t="s">
        <v>6305</v>
      </c>
      <c r="D808" s="168">
        <v>2026</v>
      </c>
      <c r="E808" s="168">
        <v>8</v>
      </c>
      <c r="F808" s="199">
        <v>33.706700000000012</v>
      </c>
      <c r="G808" s="212" t="s">
        <v>6314</v>
      </c>
      <c r="H808" s="212" t="s">
        <v>6314</v>
      </c>
      <c r="I808" s="106" t="s">
        <v>557</v>
      </c>
      <c r="K808" s="83" t="s">
        <v>6314</v>
      </c>
      <c r="L808" s="83" t="s">
        <v>6314</v>
      </c>
      <c r="M808" s="45" t="str">
        <f>IF(
ISNA(INDEX(resources!E:E,MATCH(B808,resources!B:B,0))),"fillme",
INDEX(resources!E:E,MATCH(B808,resources!B:B,0)))</f>
        <v>CAISO_Solar</v>
      </c>
      <c r="N808" s="45">
        <f>IF(
ISNA(INDEX(resources!J:J,MATCH(B808,resources!B:B,0))),"fillme",
INDEX(resources!J:J,MATCH(B808,resources!B:B,0)))</f>
        <v>0</v>
      </c>
      <c r="O808" s="83" t="str">
        <f>IFERROR(INDEX(resources!K:K,MATCH(B808,resources!B:B,0)),"fillme")</f>
        <v>solar</v>
      </c>
      <c r="P808" s="89" t="str">
        <f t="shared" si="174"/>
        <v>solar_2026_8</v>
      </c>
      <c r="Q808" s="87">
        <f>INDEX(elcc!G:G,MATCH(P808,elcc!D:D,0))</f>
        <v>0.17357142857142857</v>
      </c>
      <c r="R808" s="89">
        <f t="shared" si="175"/>
        <v>1</v>
      </c>
      <c r="S808" s="89" t="s">
        <v>6314</v>
      </c>
      <c r="T808" s="89" t="s">
        <v>6314</v>
      </c>
      <c r="U808" s="90" t="str">
        <f t="shared" si="176"/>
        <v>ok</v>
      </c>
      <c r="V808" s="63" t="str">
        <f>INDEX(resources!F:F,MATCH(B808,resources!B:B,0))</f>
        <v>new_generic</v>
      </c>
      <c r="W808" s="110">
        <f t="shared" si="177"/>
        <v>1</v>
      </c>
      <c r="X808" s="110">
        <f t="shared" si="178"/>
        <v>0</v>
      </c>
      <c r="Y808" s="110" t="str">
        <f t="shared" si="179"/>
        <v>new_generic_solar_1axis_energy_PCE50002_CONFIDENTIAL</v>
      </c>
      <c r="Z808" s="110">
        <f>IF(COUNTIFS($Y$2:Y808,Y808)=1,1,0)</f>
        <v>0</v>
      </c>
      <c r="AA808" s="110">
        <f>SUM($Z$2:Z808)*Z808</f>
        <v>0</v>
      </c>
      <c r="AB808" s="110">
        <f>COUNTIFS(resources!B:B,B808)</f>
        <v>1</v>
      </c>
      <c r="AC808" s="110">
        <f t="shared" si="180"/>
        <v>1</v>
      </c>
      <c r="AD808" s="110">
        <f t="shared" si="181"/>
        <v>1</v>
      </c>
      <c r="AE808" s="110">
        <f t="shared" si="182"/>
        <v>0</v>
      </c>
      <c r="AF808" s="110">
        <f t="shared" si="183"/>
        <v>1</v>
      </c>
      <c r="AG808" s="110">
        <f t="shared" si="184"/>
        <v>0</v>
      </c>
      <c r="AH808" s="110">
        <f t="shared" si="185"/>
        <v>0</v>
      </c>
      <c r="AI808" s="110">
        <f t="shared" si="186"/>
        <v>1</v>
      </c>
      <c r="AJ808" s="100">
        <f>ROW()</f>
        <v>808</v>
      </c>
      <c r="AK808" s="100" t="e">
        <f>INDEX('BadRows RECART'!$C$2:$C$1207,MATCH(monthly_gwh_mw!AJ808,'BadRows RECART'!$D$2:$D$1207,0))</f>
        <v>#N/A</v>
      </c>
    </row>
    <row r="809" spans="1:37" ht="20">
      <c r="A809" s="106" t="s">
        <v>3907</v>
      </c>
      <c r="B809" s="106" t="s">
        <v>2101</v>
      </c>
      <c r="C809" s="106" t="s">
        <v>6305</v>
      </c>
      <c r="D809" s="168">
        <v>2026</v>
      </c>
      <c r="E809" s="168">
        <v>9</v>
      </c>
      <c r="F809" s="199">
        <v>28.810600000000008</v>
      </c>
      <c r="G809" s="212" t="s">
        <v>6314</v>
      </c>
      <c r="H809" s="212" t="s">
        <v>6314</v>
      </c>
      <c r="I809" s="106" t="s">
        <v>557</v>
      </c>
      <c r="K809" s="83" t="s">
        <v>6314</v>
      </c>
      <c r="L809" s="83" t="s">
        <v>6314</v>
      </c>
      <c r="M809" s="45" t="str">
        <f>IF(
ISNA(INDEX(resources!E:E,MATCH(B809,resources!B:B,0))),"fillme",
INDEX(resources!E:E,MATCH(B809,resources!B:B,0)))</f>
        <v>CAISO_Solar</v>
      </c>
      <c r="N809" s="45">
        <f>IF(
ISNA(INDEX(resources!J:J,MATCH(B809,resources!B:B,0))),"fillme",
INDEX(resources!J:J,MATCH(B809,resources!B:B,0)))</f>
        <v>0</v>
      </c>
      <c r="O809" s="83" t="str">
        <f>IFERROR(INDEX(resources!K:K,MATCH(B809,resources!B:B,0)),"fillme")</f>
        <v>solar</v>
      </c>
      <c r="P809" s="89" t="str">
        <f t="shared" si="174"/>
        <v>solar_2026_9</v>
      </c>
      <c r="Q809" s="87">
        <f>INDEX(elcc!G:G,MATCH(P809,elcc!D:D,0))</f>
        <v>8.8112200089894482E-2</v>
      </c>
      <c r="R809" s="89">
        <f t="shared" si="175"/>
        <v>1</v>
      </c>
      <c r="S809" s="89" t="s">
        <v>6314</v>
      </c>
      <c r="T809" s="89" t="s">
        <v>6314</v>
      </c>
      <c r="U809" s="90" t="str">
        <f t="shared" si="176"/>
        <v>ok</v>
      </c>
      <c r="V809" s="63" t="str">
        <f>INDEX(resources!F:F,MATCH(B809,resources!B:B,0))</f>
        <v>new_generic</v>
      </c>
      <c r="W809" s="110">
        <f t="shared" si="177"/>
        <v>1</v>
      </c>
      <c r="X809" s="110">
        <f t="shared" si="178"/>
        <v>0</v>
      </c>
      <c r="Y809" s="110" t="str">
        <f t="shared" si="179"/>
        <v>new_generic_solar_1axis_energy_PCE50002_CONFIDENTIAL</v>
      </c>
      <c r="Z809" s="110">
        <f>IF(COUNTIFS($Y$2:Y809,Y809)=1,1,0)</f>
        <v>0</v>
      </c>
      <c r="AA809" s="110">
        <f>SUM($Z$2:Z809)*Z809</f>
        <v>0</v>
      </c>
      <c r="AB809" s="110">
        <f>COUNTIFS(resources!B:B,B809)</f>
        <v>1</v>
      </c>
      <c r="AC809" s="110">
        <f t="shared" si="180"/>
        <v>1</v>
      </c>
      <c r="AD809" s="110">
        <f t="shared" si="181"/>
        <v>1</v>
      </c>
      <c r="AE809" s="110">
        <f t="shared" si="182"/>
        <v>0</v>
      </c>
      <c r="AF809" s="110">
        <f t="shared" si="183"/>
        <v>1</v>
      </c>
      <c r="AG809" s="110">
        <f t="shared" si="184"/>
        <v>0</v>
      </c>
      <c r="AH809" s="110">
        <f t="shared" si="185"/>
        <v>0</v>
      </c>
      <c r="AI809" s="110">
        <f t="shared" si="186"/>
        <v>1</v>
      </c>
      <c r="AJ809" s="100">
        <f>ROW()</f>
        <v>809</v>
      </c>
      <c r="AK809" s="100" t="e">
        <f>INDEX('BadRows RECART'!$C$2:$C$1207,MATCH(monthly_gwh_mw!AJ809,'BadRows RECART'!$D$2:$D$1207,0))</f>
        <v>#N/A</v>
      </c>
    </row>
    <row r="810" spans="1:37" ht="20">
      <c r="A810" s="106" t="s">
        <v>3907</v>
      </c>
      <c r="B810" s="106" t="s">
        <v>2101</v>
      </c>
      <c r="C810" s="106" t="s">
        <v>6305</v>
      </c>
      <c r="D810" s="168">
        <v>2026</v>
      </c>
      <c r="E810" s="168">
        <v>10</v>
      </c>
      <c r="F810" s="199">
        <v>22.881999999999984</v>
      </c>
      <c r="G810" s="212" t="s">
        <v>6314</v>
      </c>
      <c r="H810" s="212" t="s">
        <v>6314</v>
      </c>
      <c r="I810" s="106" t="s">
        <v>557</v>
      </c>
      <c r="K810" s="83" t="s">
        <v>6314</v>
      </c>
      <c r="L810" s="83" t="s">
        <v>6314</v>
      </c>
      <c r="M810" s="45" t="str">
        <f>IF(
ISNA(INDEX(resources!E:E,MATCH(B810,resources!B:B,0))),"fillme",
INDEX(resources!E:E,MATCH(B810,resources!B:B,0)))</f>
        <v>CAISO_Solar</v>
      </c>
      <c r="N810" s="45">
        <f>IF(
ISNA(INDEX(resources!J:J,MATCH(B810,resources!B:B,0))),"fillme",
INDEX(resources!J:J,MATCH(B810,resources!B:B,0)))</f>
        <v>0</v>
      </c>
      <c r="O810" s="83" t="str">
        <f>IFERROR(INDEX(resources!K:K,MATCH(B810,resources!B:B,0)),"fillme")</f>
        <v>solar</v>
      </c>
      <c r="P810" s="89" t="str">
        <f t="shared" si="174"/>
        <v>solar_2026_10</v>
      </c>
      <c r="Q810" s="87">
        <f>INDEX(elcc!G:G,MATCH(P810,elcc!D:D,0))</f>
        <v>1.2857142857142857E-2</v>
      </c>
      <c r="R810" s="89">
        <f t="shared" si="175"/>
        <v>1</v>
      </c>
      <c r="S810" s="89" t="s">
        <v>6314</v>
      </c>
      <c r="T810" s="89" t="s">
        <v>6314</v>
      </c>
      <c r="U810" s="90" t="str">
        <f t="shared" si="176"/>
        <v>ok</v>
      </c>
      <c r="V810" s="63" t="str">
        <f>INDEX(resources!F:F,MATCH(B810,resources!B:B,0))</f>
        <v>new_generic</v>
      </c>
      <c r="W810" s="110">
        <f t="shared" si="177"/>
        <v>1</v>
      </c>
      <c r="X810" s="110">
        <f t="shared" si="178"/>
        <v>0</v>
      </c>
      <c r="Y810" s="110" t="str">
        <f t="shared" si="179"/>
        <v>new_generic_solar_1axis_energy_PCE50002_CONFIDENTIAL</v>
      </c>
      <c r="Z810" s="110">
        <f>IF(COUNTIFS($Y$2:Y810,Y810)=1,1,0)</f>
        <v>0</v>
      </c>
      <c r="AA810" s="110">
        <f>SUM($Z$2:Z810)*Z810</f>
        <v>0</v>
      </c>
      <c r="AB810" s="110">
        <f>COUNTIFS(resources!B:B,B810)</f>
        <v>1</v>
      </c>
      <c r="AC810" s="110">
        <f t="shared" si="180"/>
        <v>1</v>
      </c>
      <c r="AD810" s="110">
        <f t="shared" si="181"/>
        <v>1</v>
      </c>
      <c r="AE810" s="110">
        <f t="shared" si="182"/>
        <v>0</v>
      </c>
      <c r="AF810" s="110">
        <f t="shared" si="183"/>
        <v>1</v>
      </c>
      <c r="AG810" s="110">
        <f t="shared" si="184"/>
        <v>0</v>
      </c>
      <c r="AH810" s="110">
        <f t="shared" si="185"/>
        <v>0</v>
      </c>
      <c r="AI810" s="110">
        <f t="shared" si="186"/>
        <v>1</v>
      </c>
      <c r="AJ810" s="100">
        <f>ROW()</f>
        <v>810</v>
      </c>
      <c r="AK810" s="100" t="e">
        <f>INDEX('BadRows RECART'!$C$2:$C$1207,MATCH(monthly_gwh_mw!AJ810,'BadRows RECART'!$D$2:$D$1207,0))</f>
        <v>#N/A</v>
      </c>
    </row>
    <row r="811" spans="1:37" ht="20">
      <c r="A811" s="106" t="s">
        <v>3907</v>
      </c>
      <c r="B811" s="106" t="s">
        <v>2101</v>
      </c>
      <c r="C811" s="106" t="s">
        <v>6305</v>
      </c>
      <c r="D811" s="168">
        <v>2026</v>
      </c>
      <c r="E811" s="168">
        <v>11</v>
      </c>
      <c r="F811" s="199">
        <v>14.610700000000003</v>
      </c>
      <c r="G811" s="212" t="s">
        <v>6314</v>
      </c>
      <c r="H811" s="212" t="s">
        <v>6314</v>
      </c>
      <c r="I811" s="106" t="s">
        <v>557</v>
      </c>
      <c r="K811" s="83" t="s">
        <v>6314</v>
      </c>
      <c r="L811" s="83" t="s">
        <v>6314</v>
      </c>
      <c r="M811" s="45" t="str">
        <f>IF(
ISNA(INDEX(resources!E:E,MATCH(B811,resources!B:B,0))),"fillme",
INDEX(resources!E:E,MATCH(B811,resources!B:B,0)))</f>
        <v>CAISO_Solar</v>
      </c>
      <c r="N811" s="45">
        <f>IF(
ISNA(INDEX(resources!J:J,MATCH(B811,resources!B:B,0))),"fillme",
INDEX(resources!J:J,MATCH(B811,resources!B:B,0)))</f>
        <v>0</v>
      </c>
      <c r="O811" s="83" t="str">
        <f>IFERROR(INDEX(resources!K:K,MATCH(B811,resources!B:B,0)),"fillme")</f>
        <v>solar</v>
      </c>
      <c r="P811" s="89" t="str">
        <f t="shared" si="174"/>
        <v>solar_2026_11</v>
      </c>
      <c r="Q811" s="87">
        <f>INDEX(elcc!G:G,MATCH(P811,elcc!D:D,0))</f>
        <v>1.2857142857142857E-2</v>
      </c>
      <c r="R811" s="89">
        <f t="shared" si="175"/>
        <v>1</v>
      </c>
      <c r="S811" s="89" t="s">
        <v>6314</v>
      </c>
      <c r="T811" s="89" t="s">
        <v>6314</v>
      </c>
      <c r="U811" s="90" t="str">
        <f t="shared" si="176"/>
        <v>ok</v>
      </c>
      <c r="V811" s="63" t="str">
        <f>INDEX(resources!F:F,MATCH(B811,resources!B:B,0))</f>
        <v>new_generic</v>
      </c>
      <c r="W811" s="110">
        <f t="shared" si="177"/>
        <v>1</v>
      </c>
      <c r="X811" s="110">
        <f t="shared" si="178"/>
        <v>0</v>
      </c>
      <c r="Y811" s="110" t="str">
        <f t="shared" si="179"/>
        <v>new_generic_solar_1axis_energy_PCE50002_CONFIDENTIAL</v>
      </c>
      <c r="Z811" s="110">
        <f>IF(COUNTIFS($Y$2:Y811,Y811)=1,1,0)</f>
        <v>0</v>
      </c>
      <c r="AA811" s="110">
        <f>SUM($Z$2:Z811)*Z811</f>
        <v>0</v>
      </c>
      <c r="AB811" s="110">
        <f>COUNTIFS(resources!B:B,B811)</f>
        <v>1</v>
      </c>
      <c r="AC811" s="110">
        <f t="shared" si="180"/>
        <v>1</v>
      </c>
      <c r="AD811" s="110">
        <f t="shared" si="181"/>
        <v>1</v>
      </c>
      <c r="AE811" s="110">
        <f t="shared" si="182"/>
        <v>0</v>
      </c>
      <c r="AF811" s="110">
        <f t="shared" si="183"/>
        <v>1</v>
      </c>
      <c r="AG811" s="110">
        <f t="shared" si="184"/>
        <v>0</v>
      </c>
      <c r="AH811" s="110">
        <f t="shared" si="185"/>
        <v>0</v>
      </c>
      <c r="AI811" s="110">
        <f t="shared" si="186"/>
        <v>1</v>
      </c>
      <c r="AJ811" s="100">
        <f>ROW()</f>
        <v>811</v>
      </c>
      <c r="AK811" s="100" t="e">
        <f>INDEX('BadRows RECART'!$C$2:$C$1207,MATCH(monthly_gwh_mw!AJ811,'BadRows RECART'!$D$2:$D$1207,0))</f>
        <v>#N/A</v>
      </c>
    </row>
    <row r="812" spans="1:37" ht="20">
      <c r="A812" s="106" t="s">
        <v>3907</v>
      </c>
      <c r="B812" s="106" t="s">
        <v>2101</v>
      </c>
      <c r="C812" s="106" t="s">
        <v>6305</v>
      </c>
      <c r="D812" s="168">
        <v>2026</v>
      </c>
      <c r="E812" s="168">
        <v>12</v>
      </c>
      <c r="F812" s="199">
        <v>11.178099999999997</v>
      </c>
      <c r="G812" s="212" t="s">
        <v>6314</v>
      </c>
      <c r="H812" s="212" t="s">
        <v>6314</v>
      </c>
      <c r="I812" s="106" t="s">
        <v>557</v>
      </c>
      <c r="K812" s="83" t="s">
        <v>6314</v>
      </c>
      <c r="L812" s="83" t="s">
        <v>6314</v>
      </c>
      <c r="M812" s="45" t="str">
        <f>IF(
ISNA(INDEX(resources!E:E,MATCH(B812,resources!B:B,0))),"fillme",
INDEX(resources!E:E,MATCH(B812,resources!B:B,0)))</f>
        <v>CAISO_Solar</v>
      </c>
      <c r="N812" s="45">
        <f>IF(
ISNA(INDEX(resources!J:J,MATCH(B812,resources!B:B,0))),"fillme",
INDEX(resources!J:J,MATCH(B812,resources!B:B,0)))</f>
        <v>0</v>
      </c>
      <c r="O812" s="83" t="str">
        <f>IFERROR(INDEX(resources!K:K,MATCH(B812,resources!B:B,0)),"fillme")</f>
        <v>solar</v>
      </c>
      <c r="P812" s="89" t="str">
        <f t="shared" si="174"/>
        <v>solar_2026_12</v>
      </c>
      <c r="Q812" s="87">
        <f>INDEX(elcc!G:G,MATCH(P812,elcc!D:D,0))</f>
        <v>0</v>
      </c>
      <c r="R812" s="89">
        <f t="shared" si="175"/>
        <v>1</v>
      </c>
      <c r="S812" s="89" t="s">
        <v>6314</v>
      </c>
      <c r="T812" s="89" t="s">
        <v>6314</v>
      </c>
      <c r="U812" s="90" t="str">
        <f t="shared" si="176"/>
        <v>ok</v>
      </c>
      <c r="V812" s="63" t="str">
        <f>INDEX(resources!F:F,MATCH(B812,resources!B:B,0))</f>
        <v>new_generic</v>
      </c>
      <c r="W812" s="110">
        <f t="shared" si="177"/>
        <v>1</v>
      </c>
      <c r="X812" s="110">
        <f t="shared" si="178"/>
        <v>0</v>
      </c>
      <c r="Y812" s="110" t="str">
        <f t="shared" si="179"/>
        <v>new_generic_solar_1axis_energy_PCE50002_CONFIDENTIAL</v>
      </c>
      <c r="Z812" s="110">
        <f>IF(COUNTIFS($Y$2:Y812,Y812)=1,1,0)</f>
        <v>0</v>
      </c>
      <c r="AA812" s="110">
        <f>SUM($Z$2:Z812)*Z812</f>
        <v>0</v>
      </c>
      <c r="AB812" s="110">
        <f>COUNTIFS(resources!B:B,B812)</f>
        <v>1</v>
      </c>
      <c r="AC812" s="110">
        <f t="shared" si="180"/>
        <v>1</v>
      </c>
      <c r="AD812" s="110">
        <f t="shared" si="181"/>
        <v>1</v>
      </c>
      <c r="AE812" s="110">
        <f t="shared" si="182"/>
        <v>0</v>
      </c>
      <c r="AF812" s="110">
        <f t="shared" si="183"/>
        <v>1</v>
      </c>
      <c r="AG812" s="110">
        <f t="shared" si="184"/>
        <v>0</v>
      </c>
      <c r="AH812" s="110">
        <f t="shared" si="185"/>
        <v>0</v>
      </c>
      <c r="AI812" s="110">
        <f t="shared" si="186"/>
        <v>1</v>
      </c>
      <c r="AJ812" s="100">
        <f>ROW()</f>
        <v>812</v>
      </c>
      <c r="AK812" s="100" t="e">
        <f>INDEX('BadRows RECART'!$C$2:$C$1207,MATCH(monthly_gwh_mw!AJ812,'BadRows RECART'!$D$2:$D$1207,0))</f>
        <v>#N/A</v>
      </c>
    </row>
    <row r="813" spans="1:37" ht="20">
      <c r="A813" s="106" t="s">
        <v>3907</v>
      </c>
      <c r="B813" s="106" t="s">
        <v>2101</v>
      </c>
      <c r="C813" s="106" t="s">
        <v>6305</v>
      </c>
      <c r="D813" s="168">
        <v>2027</v>
      </c>
      <c r="E813" s="168">
        <v>1</v>
      </c>
      <c r="F813" s="199">
        <v>11.794099999999998</v>
      </c>
      <c r="G813" s="212" t="s">
        <v>6314</v>
      </c>
      <c r="H813" s="212" t="s">
        <v>6314</v>
      </c>
      <c r="I813" s="106" t="s">
        <v>557</v>
      </c>
      <c r="K813" s="83" t="s">
        <v>6314</v>
      </c>
      <c r="L813" s="83" t="s">
        <v>6314</v>
      </c>
      <c r="M813" s="45" t="str">
        <f>IF(
ISNA(INDEX(resources!E:E,MATCH(B813,resources!B:B,0))),"fillme",
INDEX(resources!E:E,MATCH(B813,resources!B:B,0)))</f>
        <v>CAISO_Solar</v>
      </c>
      <c r="N813" s="45">
        <f>IF(
ISNA(INDEX(resources!J:J,MATCH(B813,resources!B:B,0))),"fillme",
INDEX(resources!J:J,MATCH(B813,resources!B:B,0)))</f>
        <v>0</v>
      </c>
      <c r="O813" s="83" t="str">
        <f>IFERROR(INDEX(resources!K:K,MATCH(B813,resources!B:B,0)),"fillme")</f>
        <v>solar</v>
      </c>
      <c r="P813" s="89" t="str">
        <f t="shared" si="174"/>
        <v>solar_2027_1</v>
      </c>
      <c r="Q813" s="87">
        <f>INDEX(elcc!G:G,MATCH(P813,elcc!D:D,0))</f>
        <v>2.5714285714285714E-2</v>
      </c>
      <c r="R813" s="89">
        <f t="shared" si="175"/>
        <v>1</v>
      </c>
      <c r="S813" s="89" t="s">
        <v>6314</v>
      </c>
      <c r="T813" s="89" t="s">
        <v>6314</v>
      </c>
      <c r="U813" s="90" t="str">
        <f t="shared" si="176"/>
        <v>ok</v>
      </c>
      <c r="V813" s="63" t="str">
        <f>INDEX(resources!F:F,MATCH(B813,resources!B:B,0))</f>
        <v>new_generic</v>
      </c>
      <c r="W813" s="110">
        <f t="shared" si="177"/>
        <v>1</v>
      </c>
      <c r="X813" s="110">
        <f t="shared" si="178"/>
        <v>0</v>
      </c>
      <c r="Y813" s="110" t="str">
        <f t="shared" si="179"/>
        <v>new_generic_solar_1axis_energy_PCE50002_CONFIDENTIAL</v>
      </c>
      <c r="Z813" s="110">
        <f>IF(COUNTIFS($Y$2:Y813,Y813)=1,1,0)</f>
        <v>0</v>
      </c>
      <c r="AA813" s="110">
        <f>SUM($Z$2:Z813)*Z813</f>
        <v>0</v>
      </c>
      <c r="AB813" s="110">
        <f>COUNTIFS(resources!B:B,B813)</f>
        <v>1</v>
      </c>
      <c r="AC813" s="110">
        <f t="shared" si="180"/>
        <v>1</v>
      </c>
      <c r="AD813" s="110">
        <f t="shared" si="181"/>
        <v>1</v>
      </c>
      <c r="AE813" s="110">
        <f t="shared" si="182"/>
        <v>0</v>
      </c>
      <c r="AF813" s="110">
        <f t="shared" si="183"/>
        <v>1</v>
      </c>
      <c r="AG813" s="110">
        <f t="shared" si="184"/>
        <v>0</v>
      </c>
      <c r="AH813" s="110">
        <f t="shared" si="185"/>
        <v>0</v>
      </c>
      <c r="AI813" s="110">
        <f t="shared" si="186"/>
        <v>1</v>
      </c>
      <c r="AJ813" s="100">
        <f>ROW()</f>
        <v>813</v>
      </c>
      <c r="AK813" s="100" t="e">
        <f>INDEX('BadRows RECART'!$C$2:$C$1207,MATCH(monthly_gwh_mw!AJ813,'BadRows RECART'!$D$2:$D$1207,0))</f>
        <v>#N/A</v>
      </c>
    </row>
    <row r="814" spans="1:37" ht="20">
      <c r="A814" s="106" t="s">
        <v>3907</v>
      </c>
      <c r="B814" s="106" t="s">
        <v>2101</v>
      </c>
      <c r="C814" s="106" t="s">
        <v>6305</v>
      </c>
      <c r="D814" s="168">
        <v>2027</v>
      </c>
      <c r="E814" s="168">
        <v>2</v>
      </c>
      <c r="F814" s="199">
        <v>16.52610000000001</v>
      </c>
      <c r="G814" s="212" t="s">
        <v>6314</v>
      </c>
      <c r="H814" s="212" t="s">
        <v>6314</v>
      </c>
      <c r="I814" s="106" t="s">
        <v>557</v>
      </c>
      <c r="K814" s="83" t="s">
        <v>6314</v>
      </c>
      <c r="L814" s="83" t="s">
        <v>6314</v>
      </c>
      <c r="M814" s="45" t="str">
        <f>IF(
ISNA(INDEX(resources!E:E,MATCH(B814,resources!B:B,0))),"fillme",
INDEX(resources!E:E,MATCH(B814,resources!B:B,0)))</f>
        <v>CAISO_Solar</v>
      </c>
      <c r="N814" s="45">
        <f>IF(
ISNA(INDEX(resources!J:J,MATCH(B814,resources!B:B,0))),"fillme",
INDEX(resources!J:J,MATCH(B814,resources!B:B,0)))</f>
        <v>0</v>
      </c>
      <c r="O814" s="83" t="str">
        <f>IFERROR(INDEX(resources!K:K,MATCH(B814,resources!B:B,0)),"fillme")</f>
        <v>solar</v>
      </c>
      <c r="P814" s="89" t="str">
        <f t="shared" si="174"/>
        <v>solar_2027_2</v>
      </c>
      <c r="Q814" s="87">
        <f>INDEX(elcc!G:G,MATCH(P814,elcc!D:D,0))</f>
        <v>1.9285714285714285E-2</v>
      </c>
      <c r="R814" s="89">
        <f t="shared" si="175"/>
        <v>1</v>
      </c>
      <c r="S814" s="89" t="s">
        <v>6314</v>
      </c>
      <c r="T814" s="89" t="s">
        <v>6314</v>
      </c>
      <c r="U814" s="90" t="str">
        <f t="shared" si="176"/>
        <v>ok</v>
      </c>
      <c r="V814" s="63" t="str">
        <f>INDEX(resources!F:F,MATCH(B814,resources!B:B,0))</f>
        <v>new_generic</v>
      </c>
      <c r="W814" s="110">
        <f t="shared" si="177"/>
        <v>1</v>
      </c>
      <c r="X814" s="110">
        <f t="shared" si="178"/>
        <v>0</v>
      </c>
      <c r="Y814" s="110" t="str">
        <f t="shared" si="179"/>
        <v>new_generic_solar_1axis_energy_PCE50002_CONFIDENTIAL</v>
      </c>
      <c r="Z814" s="110">
        <f>IF(COUNTIFS($Y$2:Y814,Y814)=1,1,0)</f>
        <v>0</v>
      </c>
      <c r="AA814" s="110">
        <f>SUM($Z$2:Z814)*Z814</f>
        <v>0</v>
      </c>
      <c r="AB814" s="110">
        <f>COUNTIFS(resources!B:B,B814)</f>
        <v>1</v>
      </c>
      <c r="AC814" s="110">
        <f t="shared" si="180"/>
        <v>1</v>
      </c>
      <c r="AD814" s="110">
        <f t="shared" si="181"/>
        <v>1</v>
      </c>
      <c r="AE814" s="110">
        <f t="shared" si="182"/>
        <v>0</v>
      </c>
      <c r="AF814" s="110">
        <f t="shared" si="183"/>
        <v>1</v>
      </c>
      <c r="AG814" s="110">
        <f t="shared" si="184"/>
        <v>0</v>
      </c>
      <c r="AH814" s="110">
        <f t="shared" si="185"/>
        <v>0</v>
      </c>
      <c r="AI814" s="110">
        <f t="shared" si="186"/>
        <v>1</v>
      </c>
      <c r="AJ814" s="100">
        <f>ROW()</f>
        <v>814</v>
      </c>
      <c r="AK814" s="100" t="e">
        <f>INDEX('BadRows RECART'!$C$2:$C$1207,MATCH(monthly_gwh_mw!AJ814,'BadRows RECART'!$D$2:$D$1207,0))</f>
        <v>#N/A</v>
      </c>
    </row>
    <row r="815" spans="1:37" ht="20">
      <c r="A815" s="106" t="s">
        <v>3907</v>
      </c>
      <c r="B815" s="106" t="s">
        <v>2101</v>
      </c>
      <c r="C815" s="106" t="s">
        <v>6305</v>
      </c>
      <c r="D815" s="168">
        <v>2027</v>
      </c>
      <c r="E815" s="168">
        <v>3</v>
      </c>
      <c r="F815" s="199">
        <v>25.250500000000006</v>
      </c>
      <c r="G815" s="212" t="s">
        <v>6314</v>
      </c>
      <c r="H815" s="212" t="s">
        <v>6314</v>
      </c>
      <c r="I815" s="106" t="s">
        <v>557</v>
      </c>
      <c r="K815" s="83" t="s">
        <v>6314</v>
      </c>
      <c r="L815" s="83" t="s">
        <v>6314</v>
      </c>
      <c r="M815" s="45" t="str">
        <f>IF(
ISNA(INDEX(resources!E:E,MATCH(B815,resources!B:B,0))),"fillme",
INDEX(resources!E:E,MATCH(B815,resources!B:B,0)))</f>
        <v>CAISO_Solar</v>
      </c>
      <c r="N815" s="45">
        <f>IF(
ISNA(INDEX(resources!J:J,MATCH(B815,resources!B:B,0))),"fillme",
INDEX(resources!J:J,MATCH(B815,resources!B:B,0)))</f>
        <v>0</v>
      </c>
      <c r="O815" s="83" t="str">
        <f>IFERROR(INDEX(resources!K:K,MATCH(B815,resources!B:B,0)),"fillme")</f>
        <v>solar</v>
      </c>
      <c r="P815" s="89" t="str">
        <f t="shared" si="174"/>
        <v>solar_2027_3</v>
      </c>
      <c r="Q815" s="87">
        <f>INDEX(elcc!G:G,MATCH(P815,elcc!D:D,0))</f>
        <v>0.1157142857142857</v>
      </c>
      <c r="R815" s="89">
        <f t="shared" si="175"/>
        <v>1</v>
      </c>
      <c r="S815" s="89" t="s">
        <v>6314</v>
      </c>
      <c r="T815" s="89" t="s">
        <v>6314</v>
      </c>
      <c r="U815" s="90" t="str">
        <f t="shared" si="176"/>
        <v>ok</v>
      </c>
      <c r="V815" s="63" t="str">
        <f>INDEX(resources!F:F,MATCH(B815,resources!B:B,0))</f>
        <v>new_generic</v>
      </c>
      <c r="W815" s="110">
        <f t="shared" si="177"/>
        <v>1</v>
      </c>
      <c r="X815" s="110">
        <f t="shared" si="178"/>
        <v>0</v>
      </c>
      <c r="Y815" s="110" t="str">
        <f t="shared" si="179"/>
        <v>new_generic_solar_1axis_energy_PCE50002_CONFIDENTIAL</v>
      </c>
      <c r="Z815" s="110">
        <f>IF(COUNTIFS($Y$2:Y815,Y815)=1,1,0)</f>
        <v>0</v>
      </c>
      <c r="AA815" s="110">
        <f>SUM($Z$2:Z815)*Z815</f>
        <v>0</v>
      </c>
      <c r="AB815" s="110">
        <f>COUNTIFS(resources!B:B,B815)</f>
        <v>1</v>
      </c>
      <c r="AC815" s="110">
        <f t="shared" si="180"/>
        <v>1</v>
      </c>
      <c r="AD815" s="110">
        <f t="shared" si="181"/>
        <v>1</v>
      </c>
      <c r="AE815" s="110">
        <f t="shared" si="182"/>
        <v>0</v>
      </c>
      <c r="AF815" s="110">
        <f t="shared" si="183"/>
        <v>1</v>
      </c>
      <c r="AG815" s="110">
        <f t="shared" si="184"/>
        <v>0</v>
      </c>
      <c r="AH815" s="110">
        <f t="shared" si="185"/>
        <v>0</v>
      </c>
      <c r="AI815" s="110">
        <f t="shared" si="186"/>
        <v>1</v>
      </c>
      <c r="AJ815" s="100">
        <f>ROW()</f>
        <v>815</v>
      </c>
      <c r="AK815" s="100" t="e">
        <f>INDEX('BadRows RECART'!$C$2:$C$1207,MATCH(monthly_gwh_mw!AJ815,'BadRows RECART'!$D$2:$D$1207,0))</f>
        <v>#N/A</v>
      </c>
    </row>
    <row r="816" spans="1:37" ht="20">
      <c r="A816" s="106" t="s">
        <v>3907</v>
      </c>
      <c r="B816" s="106" t="s">
        <v>2101</v>
      </c>
      <c r="C816" s="106" t="s">
        <v>6305</v>
      </c>
      <c r="D816" s="168">
        <v>2027</v>
      </c>
      <c r="E816" s="168">
        <v>4</v>
      </c>
      <c r="F816" s="199">
        <v>29.148200000000003</v>
      </c>
      <c r="G816" s="212" t="s">
        <v>6314</v>
      </c>
      <c r="H816" s="212" t="s">
        <v>6314</v>
      </c>
      <c r="I816" s="106" t="s">
        <v>557</v>
      </c>
      <c r="K816" s="83" t="s">
        <v>6314</v>
      </c>
      <c r="L816" s="83" t="s">
        <v>6314</v>
      </c>
      <c r="M816" s="45" t="str">
        <f>IF(
ISNA(INDEX(resources!E:E,MATCH(B816,resources!B:B,0))),"fillme",
INDEX(resources!E:E,MATCH(B816,resources!B:B,0)))</f>
        <v>CAISO_Solar</v>
      </c>
      <c r="N816" s="45">
        <f>IF(
ISNA(INDEX(resources!J:J,MATCH(B816,resources!B:B,0))),"fillme",
INDEX(resources!J:J,MATCH(B816,resources!B:B,0)))</f>
        <v>0</v>
      </c>
      <c r="O816" s="83" t="str">
        <f>IFERROR(INDEX(resources!K:K,MATCH(B816,resources!B:B,0)),"fillme")</f>
        <v>solar</v>
      </c>
      <c r="P816" s="89" t="str">
        <f t="shared" si="174"/>
        <v>solar_2027_4</v>
      </c>
      <c r="Q816" s="87">
        <f>INDEX(elcc!G:G,MATCH(P816,elcc!D:D,0))</f>
        <v>9.6428571428571419E-2</v>
      </c>
      <c r="R816" s="89">
        <f t="shared" si="175"/>
        <v>1</v>
      </c>
      <c r="S816" s="89" t="s">
        <v>6314</v>
      </c>
      <c r="T816" s="89" t="s">
        <v>6314</v>
      </c>
      <c r="U816" s="90" t="str">
        <f t="shared" si="176"/>
        <v>ok</v>
      </c>
      <c r="V816" s="63" t="str">
        <f>INDEX(resources!F:F,MATCH(B816,resources!B:B,0))</f>
        <v>new_generic</v>
      </c>
      <c r="W816" s="110">
        <f t="shared" si="177"/>
        <v>1</v>
      </c>
      <c r="X816" s="110">
        <f t="shared" si="178"/>
        <v>0</v>
      </c>
      <c r="Y816" s="110" t="str">
        <f t="shared" si="179"/>
        <v>new_generic_solar_1axis_energy_PCE50002_CONFIDENTIAL</v>
      </c>
      <c r="Z816" s="110">
        <f>IF(COUNTIFS($Y$2:Y816,Y816)=1,1,0)</f>
        <v>0</v>
      </c>
      <c r="AA816" s="110">
        <f>SUM($Z$2:Z816)*Z816</f>
        <v>0</v>
      </c>
      <c r="AB816" s="110">
        <f>COUNTIFS(resources!B:B,B816)</f>
        <v>1</v>
      </c>
      <c r="AC816" s="110">
        <f t="shared" si="180"/>
        <v>1</v>
      </c>
      <c r="AD816" s="110">
        <f t="shared" si="181"/>
        <v>1</v>
      </c>
      <c r="AE816" s="110">
        <f t="shared" si="182"/>
        <v>0</v>
      </c>
      <c r="AF816" s="110">
        <f t="shared" si="183"/>
        <v>1</v>
      </c>
      <c r="AG816" s="110">
        <f t="shared" si="184"/>
        <v>0</v>
      </c>
      <c r="AH816" s="110">
        <f t="shared" si="185"/>
        <v>0</v>
      </c>
      <c r="AI816" s="110">
        <f t="shared" si="186"/>
        <v>1</v>
      </c>
      <c r="AJ816" s="100">
        <f>ROW()</f>
        <v>816</v>
      </c>
      <c r="AK816" s="100" t="e">
        <f>INDEX('BadRows RECART'!$C$2:$C$1207,MATCH(monthly_gwh_mw!AJ816,'BadRows RECART'!$D$2:$D$1207,0))</f>
        <v>#N/A</v>
      </c>
    </row>
    <row r="817" spans="1:37" ht="20">
      <c r="A817" s="106" t="s">
        <v>3907</v>
      </c>
      <c r="B817" s="106" t="s">
        <v>2101</v>
      </c>
      <c r="C817" s="106" t="s">
        <v>6305</v>
      </c>
      <c r="D817" s="168">
        <v>2027</v>
      </c>
      <c r="E817" s="168">
        <v>5</v>
      </c>
      <c r="F817" s="199">
        <v>33.545400000000008</v>
      </c>
      <c r="G817" s="212" t="s">
        <v>6314</v>
      </c>
      <c r="H817" s="212" t="s">
        <v>6314</v>
      </c>
      <c r="I817" s="106" t="s">
        <v>557</v>
      </c>
      <c r="K817" s="83" t="s">
        <v>6314</v>
      </c>
      <c r="L817" s="83" t="s">
        <v>6314</v>
      </c>
      <c r="M817" s="45" t="str">
        <f>IF(
ISNA(INDEX(resources!E:E,MATCH(B817,resources!B:B,0))),"fillme",
INDEX(resources!E:E,MATCH(B817,resources!B:B,0)))</f>
        <v>CAISO_Solar</v>
      </c>
      <c r="N817" s="45">
        <f>IF(
ISNA(INDEX(resources!J:J,MATCH(B817,resources!B:B,0))),"fillme",
INDEX(resources!J:J,MATCH(B817,resources!B:B,0)))</f>
        <v>0</v>
      </c>
      <c r="O817" s="83" t="str">
        <f>IFERROR(INDEX(resources!K:K,MATCH(B817,resources!B:B,0)),"fillme")</f>
        <v>solar</v>
      </c>
      <c r="P817" s="89" t="str">
        <f t="shared" si="174"/>
        <v>solar_2027_5</v>
      </c>
      <c r="Q817" s="87">
        <f>INDEX(elcc!G:G,MATCH(P817,elcc!D:D,0))</f>
        <v>0.10285714285714286</v>
      </c>
      <c r="R817" s="89">
        <f t="shared" si="175"/>
        <v>1</v>
      </c>
      <c r="S817" s="89" t="s">
        <v>6314</v>
      </c>
      <c r="T817" s="89" t="s">
        <v>6314</v>
      </c>
      <c r="U817" s="90" t="str">
        <f t="shared" si="176"/>
        <v>ok</v>
      </c>
      <c r="V817" s="63" t="str">
        <f>INDEX(resources!F:F,MATCH(B817,resources!B:B,0))</f>
        <v>new_generic</v>
      </c>
      <c r="W817" s="110">
        <f t="shared" si="177"/>
        <v>1</v>
      </c>
      <c r="X817" s="110">
        <f t="shared" si="178"/>
        <v>0</v>
      </c>
      <c r="Y817" s="110" t="str">
        <f t="shared" si="179"/>
        <v>new_generic_solar_1axis_energy_PCE50002_CONFIDENTIAL</v>
      </c>
      <c r="Z817" s="110">
        <f>IF(COUNTIFS($Y$2:Y817,Y817)=1,1,0)</f>
        <v>0</v>
      </c>
      <c r="AA817" s="110">
        <f>SUM($Z$2:Z817)*Z817</f>
        <v>0</v>
      </c>
      <c r="AB817" s="110">
        <f>COUNTIFS(resources!B:B,B817)</f>
        <v>1</v>
      </c>
      <c r="AC817" s="110">
        <f t="shared" si="180"/>
        <v>1</v>
      </c>
      <c r="AD817" s="110">
        <f t="shared" si="181"/>
        <v>1</v>
      </c>
      <c r="AE817" s="110">
        <f t="shared" si="182"/>
        <v>0</v>
      </c>
      <c r="AF817" s="110">
        <f t="shared" si="183"/>
        <v>1</v>
      </c>
      <c r="AG817" s="110">
        <f t="shared" si="184"/>
        <v>0</v>
      </c>
      <c r="AH817" s="110">
        <f t="shared" si="185"/>
        <v>0</v>
      </c>
      <c r="AI817" s="110">
        <f t="shared" si="186"/>
        <v>1</v>
      </c>
      <c r="AJ817" s="100">
        <f>ROW()</f>
        <v>817</v>
      </c>
      <c r="AK817" s="100" t="e">
        <f>INDEX('BadRows RECART'!$C$2:$C$1207,MATCH(monthly_gwh_mw!AJ817,'BadRows RECART'!$D$2:$D$1207,0))</f>
        <v>#N/A</v>
      </c>
    </row>
    <row r="818" spans="1:37" ht="20">
      <c r="A818" s="106" t="s">
        <v>3907</v>
      </c>
      <c r="B818" s="106" t="s">
        <v>2101</v>
      </c>
      <c r="C818" s="106" t="s">
        <v>6305</v>
      </c>
      <c r="D818" s="168">
        <v>2027</v>
      </c>
      <c r="E818" s="168">
        <v>6</v>
      </c>
      <c r="F818" s="199">
        <v>34.71840000000001</v>
      </c>
      <c r="G818" s="212" t="s">
        <v>6314</v>
      </c>
      <c r="H818" s="212" t="s">
        <v>6314</v>
      </c>
      <c r="I818" s="106" t="s">
        <v>557</v>
      </c>
      <c r="K818" s="83" t="s">
        <v>6314</v>
      </c>
      <c r="L818" s="83" t="s">
        <v>6314</v>
      </c>
      <c r="M818" s="45" t="str">
        <f>IF(
ISNA(INDEX(resources!E:E,MATCH(B818,resources!B:B,0))),"fillme",
INDEX(resources!E:E,MATCH(B818,resources!B:B,0)))</f>
        <v>CAISO_Solar</v>
      </c>
      <c r="N818" s="45">
        <f>IF(
ISNA(INDEX(resources!J:J,MATCH(B818,resources!B:B,0))),"fillme",
INDEX(resources!J:J,MATCH(B818,resources!B:B,0)))</f>
        <v>0</v>
      </c>
      <c r="O818" s="83" t="str">
        <f>IFERROR(INDEX(resources!K:K,MATCH(B818,resources!B:B,0)),"fillme")</f>
        <v>solar</v>
      </c>
      <c r="P818" s="89" t="str">
        <f t="shared" si="174"/>
        <v>solar_2027_6</v>
      </c>
      <c r="Q818" s="87">
        <f>INDEX(elcc!G:G,MATCH(P818,elcc!D:D,0))</f>
        <v>0.19928571428571426</v>
      </c>
      <c r="R818" s="89">
        <f t="shared" si="175"/>
        <v>1</v>
      </c>
      <c r="S818" s="89" t="s">
        <v>6314</v>
      </c>
      <c r="T818" s="89" t="s">
        <v>6314</v>
      </c>
      <c r="U818" s="90" t="str">
        <f t="shared" si="176"/>
        <v>ok</v>
      </c>
      <c r="V818" s="63" t="str">
        <f>INDEX(resources!F:F,MATCH(B818,resources!B:B,0))</f>
        <v>new_generic</v>
      </c>
      <c r="W818" s="110">
        <f t="shared" si="177"/>
        <v>1</v>
      </c>
      <c r="X818" s="110">
        <f t="shared" si="178"/>
        <v>0</v>
      </c>
      <c r="Y818" s="110" t="str">
        <f t="shared" si="179"/>
        <v>new_generic_solar_1axis_energy_PCE50002_CONFIDENTIAL</v>
      </c>
      <c r="Z818" s="110">
        <f>IF(COUNTIFS($Y$2:Y818,Y818)=1,1,0)</f>
        <v>0</v>
      </c>
      <c r="AA818" s="110">
        <f>SUM($Z$2:Z818)*Z818</f>
        <v>0</v>
      </c>
      <c r="AB818" s="110">
        <f>COUNTIFS(resources!B:B,B818)</f>
        <v>1</v>
      </c>
      <c r="AC818" s="110">
        <f t="shared" si="180"/>
        <v>1</v>
      </c>
      <c r="AD818" s="110">
        <f t="shared" si="181"/>
        <v>1</v>
      </c>
      <c r="AE818" s="110">
        <f t="shared" si="182"/>
        <v>0</v>
      </c>
      <c r="AF818" s="110">
        <f t="shared" si="183"/>
        <v>1</v>
      </c>
      <c r="AG818" s="110">
        <f t="shared" si="184"/>
        <v>0</v>
      </c>
      <c r="AH818" s="110">
        <f t="shared" si="185"/>
        <v>0</v>
      </c>
      <c r="AI818" s="110">
        <f t="shared" si="186"/>
        <v>1</v>
      </c>
      <c r="AJ818" s="100">
        <f>ROW()</f>
        <v>818</v>
      </c>
      <c r="AK818" s="100" t="e">
        <f>INDEX('BadRows RECART'!$C$2:$C$1207,MATCH(monthly_gwh_mw!AJ818,'BadRows RECART'!$D$2:$D$1207,0))</f>
        <v>#N/A</v>
      </c>
    </row>
    <row r="819" spans="1:37" ht="20">
      <c r="A819" s="106" t="s">
        <v>3907</v>
      </c>
      <c r="B819" s="106" t="s">
        <v>2101</v>
      </c>
      <c r="C819" s="106" t="s">
        <v>6305</v>
      </c>
      <c r="D819" s="168">
        <v>2027</v>
      </c>
      <c r="E819" s="168">
        <v>7</v>
      </c>
      <c r="F819" s="199">
        <v>35.270999999999987</v>
      </c>
      <c r="G819" s="212" t="s">
        <v>6314</v>
      </c>
      <c r="H819" s="212" t="s">
        <v>6314</v>
      </c>
      <c r="I819" s="106" t="s">
        <v>557</v>
      </c>
      <c r="K819" s="83" t="s">
        <v>6314</v>
      </c>
      <c r="L819" s="83" t="s">
        <v>6314</v>
      </c>
      <c r="M819" s="45" t="str">
        <f>IF(
ISNA(INDEX(resources!E:E,MATCH(B819,resources!B:B,0))),"fillme",
INDEX(resources!E:E,MATCH(B819,resources!B:B,0)))</f>
        <v>CAISO_Solar</v>
      </c>
      <c r="N819" s="45">
        <f>IF(
ISNA(INDEX(resources!J:J,MATCH(B819,resources!B:B,0))),"fillme",
INDEX(resources!J:J,MATCH(B819,resources!B:B,0)))</f>
        <v>0</v>
      </c>
      <c r="O819" s="83" t="str">
        <f>IFERROR(INDEX(resources!K:K,MATCH(B819,resources!B:B,0)),"fillme")</f>
        <v>solar</v>
      </c>
      <c r="P819" s="89" t="str">
        <f t="shared" si="174"/>
        <v>solar_2027_7</v>
      </c>
      <c r="Q819" s="87">
        <f>INDEX(elcc!G:G,MATCH(P819,elcc!D:D,0))</f>
        <v>0.25071428571428572</v>
      </c>
      <c r="R819" s="89">
        <f t="shared" si="175"/>
        <v>1</v>
      </c>
      <c r="S819" s="89" t="s">
        <v>6314</v>
      </c>
      <c r="T819" s="89" t="s">
        <v>6314</v>
      </c>
      <c r="U819" s="90" t="str">
        <f t="shared" si="176"/>
        <v>ok</v>
      </c>
      <c r="V819" s="63" t="str">
        <f>INDEX(resources!F:F,MATCH(B819,resources!B:B,0))</f>
        <v>new_generic</v>
      </c>
      <c r="W819" s="110">
        <f t="shared" si="177"/>
        <v>1</v>
      </c>
      <c r="X819" s="110">
        <f t="shared" si="178"/>
        <v>0</v>
      </c>
      <c r="Y819" s="110" t="str">
        <f t="shared" si="179"/>
        <v>new_generic_solar_1axis_energy_PCE50002_CONFIDENTIAL</v>
      </c>
      <c r="Z819" s="110">
        <f>IF(COUNTIFS($Y$2:Y819,Y819)=1,1,0)</f>
        <v>0</v>
      </c>
      <c r="AA819" s="110">
        <f>SUM($Z$2:Z819)*Z819</f>
        <v>0</v>
      </c>
      <c r="AB819" s="110">
        <f>COUNTIFS(resources!B:B,B819)</f>
        <v>1</v>
      </c>
      <c r="AC819" s="110">
        <f t="shared" si="180"/>
        <v>1</v>
      </c>
      <c r="AD819" s="110">
        <f t="shared" si="181"/>
        <v>1</v>
      </c>
      <c r="AE819" s="110">
        <f t="shared" si="182"/>
        <v>0</v>
      </c>
      <c r="AF819" s="110">
        <f t="shared" si="183"/>
        <v>1</v>
      </c>
      <c r="AG819" s="110">
        <f t="shared" si="184"/>
        <v>0</v>
      </c>
      <c r="AH819" s="110">
        <f t="shared" si="185"/>
        <v>0</v>
      </c>
      <c r="AI819" s="110">
        <f t="shared" si="186"/>
        <v>1</v>
      </c>
      <c r="AJ819" s="100">
        <f>ROW()</f>
        <v>819</v>
      </c>
      <c r="AK819" s="100" t="e">
        <f>INDEX('BadRows RECART'!$C$2:$C$1207,MATCH(monthly_gwh_mw!AJ819,'BadRows RECART'!$D$2:$D$1207,0))</f>
        <v>#N/A</v>
      </c>
    </row>
    <row r="820" spans="1:37" ht="20">
      <c r="A820" s="106" t="s">
        <v>3907</v>
      </c>
      <c r="B820" s="106" t="s">
        <v>2101</v>
      </c>
      <c r="C820" s="106" t="s">
        <v>6305</v>
      </c>
      <c r="D820" s="168">
        <v>2027</v>
      </c>
      <c r="E820" s="168">
        <v>8</v>
      </c>
      <c r="F820" s="199">
        <v>33.706700000000012</v>
      </c>
      <c r="G820" s="212" t="s">
        <v>6314</v>
      </c>
      <c r="H820" s="212" t="s">
        <v>6314</v>
      </c>
      <c r="I820" s="106" t="s">
        <v>557</v>
      </c>
      <c r="K820" s="83" t="s">
        <v>6314</v>
      </c>
      <c r="L820" s="83" t="s">
        <v>6314</v>
      </c>
      <c r="M820" s="45" t="str">
        <f>IF(
ISNA(INDEX(resources!E:E,MATCH(B820,resources!B:B,0))),"fillme",
INDEX(resources!E:E,MATCH(B820,resources!B:B,0)))</f>
        <v>CAISO_Solar</v>
      </c>
      <c r="N820" s="45">
        <f>IF(
ISNA(INDEX(resources!J:J,MATCH(B820,resources!B:B,0))),"fillme",
INDEX(resources!J:J,MATCH(B820,resources!B:B,0)))</f>
        <v>0</v>
      </c>
      <c r="O820" s="83" t="str">
        <f>IFERROR(INDEX(resources!K:K,MATCH(B820,resources!B:B,0)),"fillme")</f>
        <v>solar</v>
      </c>
      <c r="P820" s="89" t="str">
        <f t="shared" si="174"/>
        <v>solar_2027_8</v>
      </c>
      <c r="Q820" s="87">
        <f>INDEX(elcc!G:G,MATCH(P820,elcc!D:D,0))</f>
        <v>0.17357142857142857</v>
      </c>
      <c r="R820" s="89">
        <f t="shared" si="175"/>
        <v>1</v>
      </c>
      <c r="S820" s="89" t="s">
        <v>6314</v>
      </c>
      <c r="T820" s="89" t="s">
        <v>6314</v>
      </c>
      <c r="U820" s="90" t="str">
        <f t="shared" si="176"/>
        <v>ok</v>
      </c>
      <c r="V820" s="63" t="str">
        <f>INDEX(resources!F:F,MATCH(B820,resources!B:B,0))</f>
        <v>new_generic</v>
      </c>
      <c r="W820" s="110">
        <f t="shared" si="177"/>
        <v>1</v>
      </c>
      <c r="X820" s="110">
        <f t="shared" si="178"/>
        <v>0</v>
      </c>
      <c r="Y820" s="110" t="str">
        <f t="shared" si="179"/>
        <v>new_generic_solar_1axis_energy_PCE50002_CONFIDENTIAL</v>
      </c>
      <c r="Z820" s="110">
        <f>IF(COUNTIFS($Y$2:Y820,Y820)=1,1,0)</f>
        <v>0</v>
      </c>
      <c r="AA820" s="110">
        <f>SUM($Z$2:Z820)*Z820</f>
        <v>0</v>
      </c>
      <c r="AB820" s="110">
        <f>COUNTIFS(resources!B:B,B820)</f>
        <v>1</v>
      </c>
      <c r="AC820" s="110">
        <f t="shared" si="180"/>
        <v>1</v>
      </c>
      <c r="AD820" s="110">
        <f t="shared" si="181"/>
        <v>1</v>
      </c>
      <c r="AE820" s="110">
        <f t="shared" si="182"/>
        <v>0</v>
      </c>
      <c r="AF820" s="110">
        <f t="shared" si="183"/>
        <v>1</v>
      </c>
      <c r="AG820" s="110">
        <f t="shared" si="184"/>
        <v>0</v>
      </c>
      <c r="AH820" s="110">
        <f t="shared" si="185"/>
        <v>0</v>
      </c>
      <c r="AI820" s="110">
        <f t="shared" si="186"/>
        <v>1</v>
      </c>
      <c r="AJ820" s="100">
        <f>ROW()</f>
        <v>820</v>
      </c>
      <c r="AK820" s="100" t="e">
        <f>INDEX('BadRows RECART'!$C$2:$C$1207,MATCH(monthly_gwh_mw!AJ820,'BadRows RECART'!$D$2:$D$1207,0))</f>
        <v>#N/A</v>
      </c>
    </row>
    <row r="821" spans="1:37" ht="20">
      <c r="A821" s="106" t="s">
        <v>3907</v>
      </c>
      <c r="B821" s="106" t="s">
        <v>2101</v>
      </c>
      <c r="C821" s="106" t="s">
        <v>6305</v>
      </c>
      <c r="D821" s="168">
        <v>2027</v>
      </c>
      <c r="E821" s="168">
        <v>9</v>
      </c>
      <c r="F821" s="199">
        <v>28.810600000000008</v>
      </c>
      <c r="G821" s="212" t="s">
        <v>6314</v>
      </c>
      <c r="H821" s="212" t="s">
        <v>6314</v>
      </c>
      <c r="I821" s="106" t="s">
        <v>557</v>
      </c>
      <c r="K821" s="83" t="s">
        <v>6314</v>
      </c>
      <c r="L821" s="83" t="s">
        <v>6314</v>
      </c>
      <c r="M821" s="45" t="str">
        <f>IF(
ISNA(INDEX(resources!E:E,MATCH(B821,resources!B:B,0))),"fillme",
INDEX(resources!E:E,MATCH(B821,resources!B:B,0)))</f>
        <v>CAISO_Solar</v>
      </c>
      <c r="N821" s="45">
        <f>IF(
ISNA(INDEX(resources!J:J,MATCH(B821,resources!B:B,0))),"fillme",
INDEX(resources!J:J,MATCH(B821,resources!B:B,0)))</f>
        <v>0</v>
      </c>
      <c r="O821" s="83" t="str">
        <f>IFERROR(INDEX(resources!K:K,MATCH(B821,resources!B:B,0)),"fillme")</f>
        <v>solar</v>
      </c>
      <c r="P821" s="89" t="str">
        <f t="shared" ref="P821:P884" si="187">O821&amp;"_"&amp;D821&amp;"_"&amp;E821</f>
        <v>solar_2027_9</v>
      </c>
      <c r="Q821" s="87">
        <f>INDEX(elcc!G:G,MATCH(P821,elcc!D:D,0))</f>
        <v>8.8371587812116265E-2</v>
      </c>
      <c r="R821" s="89">
        <f t="shared" ref="R821:R884" si="188">IF(O821="battery",MIN(1,J821/4),1)</f>
        <v>1</v>
      </c>
      <c r="S821" s="89" t="s">
        <v>6314</v>
      </c>
      <c r="T821" s="89" t="s">
        <v>6314</v>
      </c>
      <c r="U821" s="90" t="str">
        <f t="shared" ref="U821:U884" si="189">IF(ISERROR(T821),"error in NQC data entry; please check blue and purple data entered. You need to provide either a contracted NQC value in Column G, or allow the template to calculate one using Columns H,L,Q, and R","ok")</f>
        <v>ok</v>
      </c>
      <c r="V821" s="63" t="str">
        <f>INDEX(resources!F:F,MATCH(B821,resources!B:B,0))</f>
        <v>new_generic</v>
      </c>
      <c r="W821" s="110">
        <f t="shared" ref="W821:W884" si="190">(F821&gt;0)*1</f>
        <v>1</v>
      </c>
      <c r="X821" s="110">
        <f t="shared" ref="X821:X884" si="191">COUNTIFS(G821:H821,"&gt;0")</f>
        <v>0</v>
      </c>
      <c r="Y821" s="110" t="str">
        <f t="shared" ref="Y821:Y884" si="192">B821&amp;"_"&amp;C821&amp;"_"&amp;K821</f>
        <v>new_generic_solar_1axis_energy_PCE50002_CONFIDENTIAL</v>
      </c>
      <c r="Z821" s="110">
        <f>IF(COUNTIFS($Y$2:Y821,Y821)=1,1,0)</f>
        <v>0</v>
      </c>
      <c r="AA821" s="110">
        <f>SUM($Z$2:Z821)*Z821</f>
        <v>0</v>
      </c>
      <c r="AB821" s="110">
        <f>COUNTIFS(resources!B:B,B821)</f>
        <v>1</v>
      </c>
      <c r="AC821" s="110">
        <f t="shared" ref="AC821:AC884" si="193">AND(ISNUMBER(D821),(D821&gt;2019))*1</f>
        <v>1</v>
      </c>
      <c r="AD821" s="110">
        <f t="shared" ref="AD821:AD884" si="194">AND(ISNUMBER(E821),E821&gt;=1,E821&lt;=12)*1</f>
        <v>1</v>
      </c>
      <c r="AE821" s="110">
        <f t="shared" ref="AE821:AE884" si="195">AND(COUNT(G821:H821)=1,COUNT(F821)=1)*1</f>
        <v>0</v>
      </c>
      <c r="AF821" s="110">
        <f t="shared" ref="AF821:AF884" si="196">(COUNTIFS(K821:O821,"fillme")=0)*1</f>
        <v>1</v>
      </c>
      <c r="AG821" s="110">
        <f t="shared" ref="AG821:AG884" si="197">ISNUMBER(L821)*1</f>
        <v>0</v>
      </c>
      <c r="AH821" s="110">
        <f t="shared" ref="AH821:AH884" si="198">NOT(AND(G821&gt;0,H821&gt;0))*1</f>
        <v>0</v>
      </c>
      <c r="AI821" s="110">
        <f t="shared" ref="AI821:AI884" si="199">(U821="ok")*1</f>
        <v>1</v>
      </c>
      <c r="AJ821" s="100">
        <f>ROW()</f>
        <v>821</v>
      </c>
      <c r="AK821" s="100" t="e">
        <f>INDEX('BadRows RECART'!$C$2:$C$1207,MATCH(monthly_gwh_mw!AJ821,'BadRows RECART'!$D$2:$D$1207,0))</f>
        <v>#N/A</v>
      </c>
    </row>
    <row r="822" spans="1:37" ht="20">
      <c r="A822" s="106" t="s">
        <v>3907</v>
      </c>
      <c r="B822" s="106" t="s">
        <v>2101</v>
      </c>
      <c r="C822" s="106" t="s">
        <v>6305</v>
      </c>
      <c r="D822" s="168">
        <v>2027</v>
      </c>
      <c r="E822" s="168">
        <v>10</v>
      </c>
      <c r="F822" s="199">
        <v>22.881999999999984</v>
      </c>
      <c r="G822" s="212" t="s">
        <v>6314</v>
      </c>
      <c r="H822" s="212" t="s">
        <v>6314</v>
      </c>
      <c r="I822" s="106" t="s">
        <v>557</v>
      </c>
      <c r="K822" s="83" t="s">
        <v>6314</v>
      </c>
      <c r="L822" s="83" t="s">
        <v>6314</v>
      </c>
      <c r="M822" s="45" t="str">
        <f>IF(
ISNA(INDEX(resources!E:E,MATCH(B822,resources!B:B,0))),"fillme",
INDEX(resources!E:E,MATCH(B822,resources!B:B,0)))</f>
        <v>CAISO_Solar</v>
      </c>
      <c r="N822" s="45">
        <f>IF(
ISNA(INDEX(resources!J:J,MATCH(B822,resources!B:B,0))),"fillme",
INDEX(resources!J:J,MATCH(B822,resources!B:B,0)))</f>
        <v>0</v>
      </c>
      <c r="O822" s="83" t="str">
        <f>IFERROR(INDEX(resources!K:K,MATCH(B822,resources!B:B,0)),"fillme")</f>
        <v>solar</v>
      </c>
      <c r="P822" s="89" t="str">
        <f t="shared" si="187"/>
        <v>solar_2027_10</v>
      </c>
      <c r="Q822" s="87">
        <f>INDEX(elcc!G:G,MATCH(P822,elcc!D:D,0))</f>
        <v>1.2857142857142857E-2</v>
      </c>
      <c r="R822" s="89">
        <f t="shared" si="188"/>
        <v>1</v>
      </c>
      <c r="S822" s="89" t="s">
        <v>6314</v>
      </c>
      <c r="T822" s="89" t="s">
        <v>6314</v>
      </c>
      <c r="U822" s="90" t="str">
        <f t="shared" si="189"/>
        <v>ok</v>
      </c>
      <c r="V822" s="63" t="str">
        <f>INDEX(resources!F:F,MATCH(B822,resources!B:B,0))</f>
        <v>new_generic</v>
      </c>
      <c r="W822" s="110">
        <f t="shared" si="190"/>
        <v>1</v>
      </c>
      <c r="X822" s="110">
        <f t="shared" si="191"/>
        <v>0</v>
      </c>
      <c r="Y822" s="110" t="str">
        <f t="shared" si="192"/>
        <v>new_generic_solar_1axis_energy_PCE50002_CONFIDENTIAL</v>
      </c>
      <c r="Z822" s="110">
        <f>IF(COUNTIFS($Y$2:Y822,Y822)=1,1,0)</f>
        <v>0</v>
      </c>
      <c r="AA822" s="110">
        <f>SUM($Z$2:Z822)*Z822</f>
        <v>0</v>
      </c>
      <c r="AB822" s="110">
        <f>COUNTIFS(resources!B:B,B822)</f>
        <v>1</v>
      </c>
      <c r="AC822" s="110">
        <f t="shared" si="193"/>
        <v>1</v>
      </c>
      <c r="AD822" s="110">
        <f t="shared" si="194"/>
        <v>1</v>
      </c>
      <c r="AE822" s="110">
        <f t="shared" si="195"/>
        <v>0</v>
      </c>
      <c r="AF822" s="110">
        <f t="shared" si="196"/>
        <v>1</v>
      </c>
      <c r="AG822" s="110">
        <f t="shared" si="197"/>
        <v>0</v>
      </c>
      <c r="AH822" s="110">
        <f t="shared" si="198"/>
        <v>0</v>
      </c>
      <c r="AI822" s="110">
        <f t="shared" si="199"/>
        <v>1</v>
      </c>
      <c r="AJ822" s="100">
        <f>ROW()</f>
        <v>822</v>
      </c>
      <c r="AK822" s="100" t="e">
        <f>INDEX('BadRows RECART'!$C$2:$C$1207,MATCH(monthly_gwh_mw!AJ822,'BadRows RECART'!$D$2:$D$1207,0))</f>
        <v>#N/A</v>
      </c>
    </row>
    <row r="823" spans="1:37" ht="20">
      <c r="A823" s="106" t="s">
        <v>3907</v>
      </c>
      <c r="B823" s="106" t="s">
        <v>2101</v>
      </c>
      <c r="C823" s="106" t="s">
        <v>6305</v>
      </c>
      <c r="D823" s="168">
        <v>2027</v>
      </c>
      <c r="E823" s="168">
        <v>11</v>
      </c>
      <c r="F823" s="199">
        <v>14.610700000000003</v>
      </c>
      <c r="G823" s="212" t="s">
        <v>6314</v>
      </c>
      <c r="H823" s="212" t="s">
        <v>6314</v>
      </c>
      <c r="I823" s="106" t="s">
        <v>557</v>
      </c>
      <c r="K823" s="83" t="s">
        <v>6314</v>
      </c>
      <c r="L823" s="83" t="s">
        <v>6314</v>
      </c>
      <c r="M823" s="45" t="str">
        <f>IF(
ISNA(INDEX(resources!E:E,MATCH(B823,resources!B:B,0))),"fillme",
INDEX(resources!E:E,MATCH(B823,resources!B:B,0)))</f>
        <v>CAISO_Solar</v>
      </c>
      <c r="N823" s="45">
        <f>IF(
ISNA(INDEX(resources!J:J,MATCH(B823,resources!B:B,0))),"fillme",
INDEX(resources!J:J,MATCH(B823,resources!B:B,0)))</f>
        <v>0</v>
      </c>
      <c r="O823" s="83" t="str">
        <f>IFERROR(INDEX(resources!K:K,MATCH(B823,resources!B:B,0)),"fillme")</f>
        <v>solar</v>
      </c>
      <c r="P823" s="89" t="str">
        <f t="shared" si="187"/>
        <v>solar_2027_11</v>
      </c>
      <c r="Q823" s="87">
        <f>INDEX(elcc!G:G,MATCH(P823,elcc!D:D,0))</f>
        <v>1.2857142857142857E-2</v>
      </c>
      <c r="R823" s="89">
        <f t="shared" si="188"/>
        <v>1</v>
      </c>
      <c r="S823" s="89" t="s">
        <v>6314</v>
      </c>
      <c r="T823" s="89" t="s">
        <v>6314</v>
      </c>
      <c r="U823" s="90" t="str">
        <f t="shared" si="189"/>
        <v>ok</v>
      </c>
      <c r="V823" s="63" t="str">
        <f>INDEX(resources!F:F,MATCH(B823,resources!B:B,0))</f>
        <v>new_generic</v>
      </c>
      <c r="W823" s="110">
        <f t="shared" si="190"/>
        <v>1</v>
      </c>
      <c r="X823" s="110">
        <f t="shared" si="191"/>
        <v>0</v>
      </c>
      <c r="Y823" s="110" t="str">
        <f t="shared" si="192"/>
        <v>new_generic_solar_1axis_energy_PCE50002_CONFIDENTIAL</v>
      </c>
      <c r="Z823" s="110">
        <f>IF(COUNTIFS($Y$2:Y823,Y823)=1,1,0)</f>
        <v>0</v>
      </c>
      <c r="AA823" s="110">
        <f>SUM($Z$2:Z823)*Z823</f>
        <v>0</v>
      </c>
      <c r="AB823" s="110">
        <f>COUNTIFS(resources!B:B,B823)</f>
        <v>1</v>
      </c>
      <c r="AC823" s="110">
        <f t="shared" si="193"/>
        <v>1</v>
      </c>
      <c r="AD823" s="110">
        <f t="shared" si="194"/>
        <v>1</v>
      </c>
      <c r="AE823" s="110">
        <f t="shared" si="195"/>
        <v>0</v>
      </c>
      <c r="AF823" s="110">
        <f t="shared" si="196"/>
        <v>1</v>
      </c>
      <c r="AG823" s="110">
        <f t="shared" si="197"/>
        <v>0</v>
      </c>
      <c r="AH823" s="110">
        <f t="shared" si="198"/>
        <v>0</v>
      </c>
      <c r="AI823" s="110">
        <f t="shared" si="199"/>
        <v>1</v>
      </c>
      <c r="AJ823" s="100">
        <f>ROW()</f>
        <v>823</v>
      </c>
      <c r="AK823" s="100" t="e">
        <f>INDEX('BadRows RECART'!$C$2:$C$1207,MATCH(monthly_gwh_mw!AJ823,'BadRows RECART'!$D$2:$D$1207,0))</f>
        <v>#N/A</v>
      </c>
    </row>
    <row r="824" spans="1:37" ht="20">
      <c r="A824" s="106" t="s">
        <v>3907</v>
      </c>
      <c r="B824" s="106" t="s">
        <v>2101</v>
      </c>
      <c r="C824" s="106" t="s">
        <v>6305</v>
      </c>
      <c r="D824" s="168">
        <v>2027</v>
      </c>
      <c r="E824" s="168">
        <v>12</v>
      </c>
      <c r="F824" s="199">
        <v>11.178099999999997</v>
      </c>
      <c r="G824" s="212" t="s">
        <v>6314</v>
      </c>
      <c r="H824" s="212" t="s">
        <v>6314</v>
      </c>
      <c r="I824" s="106" t="s">
        <v>557</v>
      </c>
      <c r="K824" s="83" t="s">
        <v>6314</v>
      </c>
      <c r="L824" s="83" t="s">
        <v>6314</v>
      </c>
      <c r="M824" s="45" t="str">
        <f>IF(
ISNA(INDEX(resources!E:E,MATCH(B824,resources!B:B,0))),"fillme",
INDEX(resources!E:E,MATCH(B824,resources!B:B,0)))</f>
        <v>CAISO_Solar</v>
      </c>
      <c r="N824" s="45">
        <f>IF(
ISNA(INDEX(resources!J:J,MATCH(B824,resources!B:B,0))),"fillme",
INDEX(resources!J:J,MATCH(B824,resources!B:B,0)))</f>
        <v>0</v>
      </c>
      <c r="O824" s="83" t="str">
        <f>IFERROR(INDEX(resources!K:K,MATCH(B824,resources!B:B,0)),"fillme")</f>
        <v>solar</v>
      </c>
      <c r="P824" s="89" t="str">
        <f t="shared" si="187"/>
        <v>solar_2027_12</v>
      </c>
      <c r="Q824" s="87">
        <f>INDEX(elcc!G:G,MATCH(P824,elcc!D:D,0))</f>
        <v>0</v>
      </c>
      <c r="R824" s="89">
        <f t="shared" si="188"/>
        <v>1</v>
      </c>
      <c r="S824" s="89" t="s">
        <v>6314</v>
      </c>
      <c r="T824" s="89" t="s">
        <v>6314</v>
      </c>
      <c r="U824" s="90" t="str">
        <f t="shared" si="189"/>
        <v>ok</v>
      </c>
      <c r="V824" s="63" t="str">
        <f>INDEX(resources!F:F,MATCH(B824,resources!B:B,0))</f>
        <v>new_generic</v>
      </c>
      <c r="W824" s="110">
        <f t="shared" si="190"/>
        <v>1</v>
      </c>
      <c r="X824" s="110">
        <f t="shared" si="191"/>
        <v>0</v>
      </c>
      <c r="Y824" s="110" t="str">
        <f t="shared" si="192"/>
        <v>new_generic_solar_1axis_energy_PCE50002_CONFIDENTIAL</v>
      </c>
      <c r="Z824" s="110">
        <f>IF(COUNTIFS($Y$2:Y824,Y824)=1,1,0)</f>
        <v>0</v>
      </c>
      <c r="AA824" s="110">
        <f>SUM($Z$2:Z824)*Z824</f>
        <v>0</v>
      </c>
      <c r="AB824" s="110">
        <f>COUNTIFS(resources!B:B,B824)</f>
        <v>1</v>
      </c>
      <c r="AC824" s="110">
        <f t="shared" si="193"/>
        <v>1</v>
      </c>
      <c r="AD824" s="110">
        <f t="shared" si="194"/>
        <v>1</v>
      </c>
      <c r="AE824" s="110">
        <f t="shared" si="195"/>
        <v>0</v>
      </c>
      <c r="AF824" s="110">
        <f t="shared" si="196"/>
        <v>1</v>
      </c>
      <c r="AG824" s="110">
        <f t="shared" si="197"/>
        <v>0</v>
      </c>
      <c r="AH824" s="110">
        <f t="shared" si="198"/>
        <v>0</v>
      </c>
      <c r="AI824" s="110">
        <f t="shared" si="199"/>
        <v>1</v>
      </c>
      <c r="AJ824" s="100">
        <f>ROW()</f>
        <v>824</v>
      </c>
      <c r="AK824" s="100" t="e">
        <f>INDEX('BadRows RECART'!$C$2:$C$1207,MATCH(monthly_gwh_mw!AJ824,'BadRows RECART'!$D$2:$D$1207,0))</f>
        <v>#N/A</v>
      </c>
    </row>
    <row r="825" spans="1:37" ht="20">
      <c r="A825" s="106" t="s">
        <v>3907</v>
      </c>
      <c r="B825" s="106" t="s">
        <v>2101</v>
      </c>
      <c r="C825" s="106" t="s">
        <v>6305</v>
      </c>
      <c r="D825" s="168">
        <v>2028</v>
      </c>
      <c r="E825" s="168">
        <v>1</v>
      </c>
      <c r="F825" s="199">
        <v>11.794099999999998</v>
      </c>
      <c r="G825" s="212" t="s">
        <v>6314</v>
      </c>
      <c r="H825" s="212" t="s">
        <v>6314</v>
      </c>
      <c r="I825" s="106" t="s">
        <v>557</v>
      </c>
      <c r="K825" s="83" t="s">
        <v>6314</v>
      </c>
      <c r="L825" s="83" t="s">
        <v>6314</v>
      </c>
      <c r="M825" s="45" t="str">
        <f>IF(
ISNA(INDEX(resources!E:E,MATCH(B825,resources!B:B,0))),"fillme",
INDEX(resources!E:E,MATCH(B825,resources!B:B,0)))</f>
        <v>CAISO_Solar</v>
      </c>
      <c r="N825" s="45">
        <f>IF(
ISNA(INDEX(resources!J:J,MATCH(B825,resources!B:B,0))),"fillme",
INDEX(resources!J:J,MATCH(B825,resources!B:B,0)))</f>
        <v>0</v>
      </c>
      <c r="O825" s="83" t="str">
        <f>IFERROR(INDEX(resources!K:K,MATCH(B825,resources!B:B,0)),"fillme")</f>
        <v>solar</v>
      </c>
      <c r="P825" s="89" t="str">
        <f t="shared" si="187"/>
        <v>solar_2028_1</v>
      </c>
      <c r="Q825" s="87">
        <f>INDEX(elcc!G:G,MATCH(P825,elcc!D:D,0))</f>
        <v>2.5714285714285714E-2</v>
      </c>
      <c r="R825" s="89">
        <f t="shared" si="188"/>
        <v>1</v>
      </c>
      <c r="S825" s="89" t="s">
        <v>6314</v>
      </c>
      <c r="T825" s="89" t="s">
        <v>6314</v>
      </c>
      <c r="U825" s="90" t="str">
        <f t="shared" si="189"/>
        <v>ok</v>
      </c>
      <c r="V825" s="63" t="str">
        <f>INDEX(resources!F:F,MATCH(B825,resources!B:B,0))</f>
        <v>new_generic</v>
      </c>
      <c r="W825" s="110">
        <f t="shared" si="190"/>
        <v>1</v>
      </c>
      <c r="X825" s="110">
        <f t="shared" si="191"/>
        <v>0</v>
      </c>
      <c r="Y825" s="110" t="str">
        <f t="shared" si="192"/>
        <v>new_generic_solar_1axis_energy_PCE50002_CONFIDENTIAL</v>
      </c>
      <c r="Z825" s="110">
        <f>IF(COUNTIFS($Y$2:Y825,Y825)=1,1,0)</f>
        <v>0</v>
      </c>
      <c r="AA825" s="110">
        <f>SUM($Z$2:Z825)*Z825</f>
        <v>0</v>
      </c>
      <c r="AB825" s="110">
        <f>COUNTIFS(resources!B:B,B825)</f>
        <v>1</v>
      </c>
      <c r="AC825" s="110">
        <f t="shared" si="193"/>
        <v>1</v>
      </c>
      <c r="AD825" s="110">
        <f t="shared" si="194"/>
        <v>1</v>
      </c>
      <c r="AE825" s="110">
        <f t="shared" si="195"/>
        <v>0</v>
      </c>
      <c r="AF825" s="110">
        <f t="shared" si="196"/>
        <v>1</v>
      </c>
      <c r="AG825" s="110">
        <f t="shared" si="197"/>
        <v>0</v>
      </c>
      <c r="AH825" s="110">
        <f t="shared" si="198"/>
        <v>0</v>
      </c>
      <c r="AI825" s="110">
        <f t="shared" si="199"/>
        <v>1</v>
      </c>
      <c r="AJ825" s="100">
        <f>ROW()</f>
        <v>825</v>
      </c>
      <c r="AK825" s="100" t="e">
        <f>INDEX('BadRows RECART'!$C$2:$C$1207,MATCH(monthly_gwh_mw!AJ825,'BadRows RECART'!$D$2:$D$1207,0))</f>
        <v>#N/A</v>
      </c>
    </row>
    <row r="826" spans="1:37" ht="20">
      <c r="A826" s="106" t="s">
        <v>3907</v>
      </c>
      <c r="B826" s="106" t="s">
        <v>2101</v>
      </c>
      <c r="C826" s="106" t="s">
        <v>6305</v>
      </c>
      <c r="D826" s="168">
        <v>2028</v>
      </c>
      <c r="E826" s="168">
        <v>2</v>
      </c>
      <c r="F826" s="199">
        <v>16.52610000000001</v>
      </c>
      <c r="G826" s="212" t="s">
        <v>6314</v>
      </c>
      <c r="H826" s="212" t="s">
        <v>6314</v>
      </c>
      <c r="I826" s="106" t="s">
        <v>557</v>
      </c>
      <c r="K826" s="83" t="s">
        <v>6314</v>
      </c>
      <c r="L826" s="83" t="s">
        <v>6314</v>
      </c>
      <c r="M826" s="45" t="str">
        <f>IF(
ISNA(INDEX(resources!E:E,MATCH(B826,resources!B:B,0))),"fillme",
INDEX(resources!E:E,MATCH(B826,resources!B:B,0)))</f>
        <v>CAISO_Solar</v>
      </c>
      <c r="N826" s="45">
        <f>IF(
ISNA(INDEX(resources!J:J,MATCH(B826,resources!B:B,0))),"fillme",
INDEX(resources!J:J,MATCH(B826,resources!B:B,0)))</f>
        <v>0</v>
      </c>
      <c r="O826" s="83" t="str">
        <f>IFERROR(INDEX(resources!K:K,MATCH(B826,resources!B:B,0)),"fillme")</f>
        <v>solar</v>
      </c>
      <c r="P826" s="89" t="str">
        <f t="shared" si="187"/>
        <v>solar_2028_2</v>
      </c>
      <c r="Q826" s="87">
        <f>INDEX(elcc!G:G,MATCH(P826,elcc!D:D,0))</f>
        <v>1.9285714285714285E-2</v>
      </c>
      <c r="R826" s="89">
        <f t="shared" si="188"/>
        <v>1</v>
      </c>
      <c r="S826" s="89" t="s">
        <v>6314</v>
      </c>
      <c r="T826" s="89" t="s">
        <v>6314</v>
      </c>
      <c r="U826" s="90" t="str">
        <f t="shared" si="189"/>
        <v>ok</v>
      </c>
      <c r="V826" s="63" t="str">
        <f>INDEX(resources!F:F,MATCH(B826,resources!B:B,0))</f>
        <v>new_generic</v>
      </c>
      <c r="W826" s="110">
        <f t="shared" si="190"/>
        <v>1</v>
      </c>
      <c r="X826" s="110">
        <f t="shared" si="191"/>
        <v>0</v>
      </c>
      <c r="Y826" s="110" t="str">
        <f t="shared" si="192"/>
        <v>new_generic_solar_1axis_energy_PCE50002_CONFIDENTIAL</v>
      </c>
      <c r="Z826" s="110">
        <f>IF(COUNTIFS($Y$2:Y826,Y826)=1,1,0)</f>
        <v>0</v>
      </c>
      <c r="AA826" s="110">
        <f>SUM($Z$2:Z826)*Z826</f>
        <v>0</v>
      </c>
      <c r="AB826" s="110">
        <f>COUNTIFS(resources!B:B,B826)</f>
        <v>1</v>
      </c>
      <c r="AC826" s="110">
        <f t="shared" si="193"/>
        <v>1</v>
      </c>
      <c r="AD826" s="110">
        <f t="shared" si="194"/>
        <v>1</v>
      </c>
      <c r="AE826" s="110">
        <f t="shared" si="195"/>
        <v>0</v>
      </c>
      <c r="AF826" s="110">
        <f t="shared" si="196"/>
        <v>1</v>
      </c>
      <c r="AG826" s="110">
        <f t="shared" si="197"/>
        <v>0</v>
      </c>
      <c r="AH826" s="110">
        <f t="shared" si="198"/>
        <v>0</v>
      </c>
      <c r="AI826" s="110">
        <f t="shared" si="199"/>
        <v>1</v>
      </c>
      <c r="AJ826" s="100">
        <f>ROW()</f>
        <v>826</v>
      </c>
      <c r="AK826" s="100" t="e">
        <f>INDEX('BadRows RECART'!$C$2:$C$1207,MATCH(monthly_gwh_mw!AJ826,'BadRows RECART'!$D$2:$D$1207,0))</f>
        <v>#N/A</v>
      </c>
    </row>
    <row r="827" spans="1:37" ht="20">
      <c r="A827" s="106" t="s">
        <v>3907</v>
      </c>
      <c r="B827" s="106" t="s">
        <v>2101</v>
      </c>
      <c r="C827" s="106" t="s">
        <v>6305</v>
      </c>
      <c r="D827" s="168">
        <v>2028</v>
      </c>
      <c r="E827" s="168">
        <v>3</v>
      </c>
      <c r="F827" s="199">
        <v>25.250500000000006</v>
      </c>
      <c r="G827" s="212" t="s">
        <v>6314</v>
      </c>
      <c r="H827" s="212" t="s">
        <v>6314</v>
      </c>
      <c r="I827" s="106" t="s">
        <v>557</v>
      </c>
      <c r="K827" s="83" t="s">
        <v>6314</v>
      </c>
      <c r="L827" s="83" t="s">
        <v>6314</v>
      </c>
      <c r="M827" s="45" t="str">
        <f>IF(
ISNA(INDEX(resources!E:E,MATCH(B827,resources!B:B,0))),"fillme",
INDEX(resources!E:E,MATCH(B827,resources!B:B,0)))</f>
        <v>CAISO_Solar</v>
      </c>
      <c r="N827" s="45">
        <f>IF(
ISNA(INDEX(resources!J:J,MATCH(B827,resources!B:B,0))),"fillme",
INDEX(resources!J:J,MATCH(B827,resources!B:B,0)))</f>
        <v>0</v>
      </c>
      <c r="O827" s="83" t="str">
        <f>IFERROR(INDEX(resources!K:K,MATCH(B827,resources!B:B,0)),"fillme")</f>
        <v>solar</v>
      </c>
      <c r="P827" s="89" t="str">
        <f t="shared" si="187"/>
        <v>solar_2028_3</v>
      </c>
      <c r="Q827" s="87">
        <f>INDEX(elcc!G:G,MATCH(P827,elcc!D:D,0))</f>
        <v>0.1157142857142857</v>
      </c>
      <c r="R827" s="89">
        <f t="shared" si="188"/>
        <v>1</v>
      </c>
      <c r="S827" s="89" t="s">
        <v>6314</v>
      </c>
      <c r="T827" s="89" t="s">
        <v>6314</v>
      </c>
      <c r="U827" s="90" t="str">
        <f t="shared" si="189"/>
        <v>ok</v>
      </c>
      <c r="V827" s="63" t="str">
        <f>INDEX(resources!F:F,MATCH(B827,resources!B:B,0))</f>
        <v>new_generic</v>
      </c>
      <c r="W827" s="110">
        <f t="shared" si="190"/>
        <v>1</v>
      </c>
      <c r="X827" s="110">
        <f t="shared" si="191"/>
        <v>0</v>
      </c>
      <c r="Y827" s="110" t="str">
        <f t="shared" si="192"/>
        <v>new_generic_solar_1axis_energy_PCE50002_CONFIDENTIAL</v>
      </c>
      <c r="Z827" s="110">
        <f>IF(COUNTIFS($Y$2:Y827,Y827)=1,1,0)</f>
        <v>0</v>
      </c>
      <c r="AA827" s="110">
        <f>SUM($Z$2:Z827)*Z827</f>
        <v>0</v>
      </c>
      <c r="AB827" s="110">
        <f>COUNTIFS(resources!B:B,B827)</f>
        <v>1</v>
      </c>
      <c r="AC827" s="110">
        <f t="shared" si="193"/>
        <v>1</v>
      </c>
      <c r="AD827" s="110">
        <f t="shared" si="194"/>
        <v>1</v>
      </c>
      <c r="AE827" s="110">
        <f t="shared" si="195"/>
        <v>0</v>
      </c>
      <c r="AF827" s="110">
        <f t="shared" si="196"/>
        <v>1</v>
      </c>
      <c r="AG827" s="110">
        <f t="shared" si="197"/>
        <v>0</v>
      </c>
      <c r="AH827" s="110">
        <f t="shared" si="198"/>
        <v>0</v>
      </c>
      <c r="AI827" s="110">
        <f t="shared" si="199"/>
        <v>1</v>
      </c>
      <c r="AJ827" s="100">
        <f>ROW()</f>
        <v>827</v>
      </c>
      <c r="AK827" s="100" t="e">
        <f>INDEX('BadRows RECART'!$C$2:$C$1207,MATCH(monthly_gwh_mw!AJ827,'BadRows RECART'!$D$2:$D$1207,0))</f>
        <v>#N/A</v>
      </c>
    </row>
    <row r="828" spans="1:37" ht="20">
      <c r="A828" s="106" t="s">
        <v>3907</v>
      </c>
      <c r="B828" s="106" t="s">
        <v>2101</v>
      </c>
      <c r="C828" s="106" t="s">
        <v>6305</v>
      </c>
      <c r="D828" s="168">
        <v>2028</v>
      </c>
      <c r="E828" s="168">
        <v>4</v>
      </c>
      <c r="F828" s="199">
        <v>29.148200000000003</v>
      </c>
      <c r="G828" s="212" t="s">
        <v>6314</v>
      </c>
      <c r="H828" s="212" t="s">
        <v>6314</v>
      </c>
      <c r="I828" s="106" t="s">
        <v>557</v>
      </c>
      <c r="K828" s="83" t="s">
        <v>6314</v>
      </c>
      <c r="L828" s="83" t="s">
        <v>6314</v>
      </c>
      <c r="M828" s="45" t="str">
        <f>IF(
ISNA(INDEX(resources!E:E,MATCH(B828,resources!B:B,0))),"fillme",
INDEX(resources!E:E,MATCH(B828,resources!B:B,0)))</f>
        <v>CAISO_Solar</v>
      </c>
      <c r="N828" s="45">
        <f>IF(
ISNA(INDEX(resources!J:J,MATCH(B828,resources!B:B,0))),"fillme",
INDEX(resources!J:J,MATCH(B828,resources!B:B,0)))</f>
        <v>0</v>
      </c>
      <c r="O828" s="83" t="str">
        <f>IFERROR(INDEX(resources!K:K,MATCH(B828,resources!B:B,0)),"fillme")</f>
        <v>solar</v>
      </c>
      <c r="P828" s="89" t="str">
        <f t="shared" si="187"/>
        <v>solar_2028_4</v>
      </c>
      <c r="Q828" s="87">
        <f>INDEX(elcc!G:G,MATCH(P828,elcc!D:D,0))</f>
        <v>9.6428571428571419E-2</v>
      </c>
      <c r="R828" s="89">
        <f t="shared" si="188"/>
        <v>1</v>
      </c>
      <c r="S828" s="89" t="s">
        <v>6314</v>
      </c>
      <c r="T828" s="89" t="s">
        <v>6314</v>
      </c>
      <c r="U828" s="90" t="str">
        <f t="shared" si="189"/>
        <v>ok</v>
      </c>
      <c r="V828" s="63" t="str">
        <f>INDEX(resources!F:F,MATCH(B828,resources!B:B,0))</f>
        <v>new_generic</v>
      </c>
      <c r="W828" s="110">
        <f t="shared" si="190"/>
        <v>1</v>
      </c>
      <c r="X828" s="110">
        <f t="shared" si="191"/>
        <v>0</v>
      </c>
      <c r="Y828" s="110" t="str">
        <f t="shared" si="192"/>
        <v>new_generic_solar_1axis_energy_PCE50002_CONFIDENTIAL</v>
      </c>
      <c r="Z828" s="110">
        <f>IF(COUNTIFS($Y$2:Y828,Y828)=1,1,0)</f>
        <v>0</v>
      </c>
      <c r="AA828" s="110">
        <f>SUM($Z$2:Z828)*Z828</f>
        <v>0</v>
      </c>
      <c r="AB828" s="110">
        <f>COUNTIFS(resources!B:B,B828)</f>
        <v>1</v>
      </c>
      <c r="AC828" s="110">
        <f t="shared" si="193"/>
        <v>1</v>
      </c>
      <c r="AD828" s="110">
        <f t="shared" si="194"/>
        <v>1</v>
      </c>
      <c r="AE828" s="110">
        <f t="shared" si="195"/>
        <v>0</v>
      </c>
      <c r="AF828" s="110">
        <f t="shared" si="196"/>
        <v>1</v>
      </c>
      <c r="AG828" s="110">
        <f t="shared" si="197"/>
        <v>0</v>
      </c>
      <c r="AH828" s="110">
        <f t="shared" si="198"/>
        <v>0</v>
      </c>
      <c r="AI828" s="110">
        <f t="shared" si="199"/>
        <v>1</v>
      </c>
      <c r="AJ828" s="100">
        <f>ROW()</f>
        <v>828</v>
      </c>
      <c r="AK828" s="100" t="e">
        <f>INDEX('BadRows RECART'!$C$2:$C$1207,MATCH(monthly_gwh_mw!AJ828,'BadRows RECART'!$D$2:$D$1207,0))</f>
        <v>#N/A</v>
      </c>
    </row>
    <row r="829" spans="1:37" ht="20">
      <c r="A829" s="106" t="s">
        <v>3907</v>
      </c>
      <c r="B829" s="106" t="s">
        <v>2101</v>
      </c>
      <c r="C829" s="106" t="s">
        <v>6305</v>
      </c>
      <c r="D829" s="168">
        <v>2028</v>
      </c>
      <c r="E829" s="168">
        <v>5</v>
      </c>
      <c r="F829" s="199">
        <v>33.545400000000008</v>
      </c>
      <c r="G829" s="212" t="s">
        <v>6314</v>
      </c>
      <c r="H829" s="212" t="s">
        <v>6314</v>
      </c>
      <c r="I829" s="106" t="s">
        <v>557</v>
      </c>
      <c r="K829" s="83" t="s">
        <v>6314</v>
      </c>
      <c r="L829" s="83" t="s">
        <v>6314</v>
      </c>
      <c r="M829" s="45" t="str">
        <f>IF(
ISNA(INDEX(resources!E:E,MATCH(B829,resources!B:B,0))),"fillme",
INDEX(resources!E:E,MATCH(B829,resources!B:B,0)))</f>
        <v>CAISO_Solar</v>
      </c>
      <c r="N829" s="45">
        <f>IF(
ISNA(INDEX(resources!J:J,MATCH(B829,resources!B:B,0))),"fillme",
INDEX(resources!J:J,MATCH(B829,resources!B:B,0)))</f>
        <v>0</v>
      </c>
      <c r="O829" s="83" t="str">
        <f>IFERROR(INDEX(resources!K:K,MATCH(B829,resources!B:B,0)),"fillme")</f>
        <v>solar</v>
      </c>
      <c r="P829" s="89" t="str">
        <f t="shared" si="187"/>
        <v>solar_2028_5</v>
      </c>
      <c r="Q829" s="87">
        <f>INDEX(elcc!G:G,MATCH(P829,elcc!D:D,0))</f>
        <v>0.10285714285714286</v>
      </c>
      <c r="R829" s="89">
        <f t="shared" si="188"/>
        <v>1</v>
      </c>
      <c r="S829" s="89" t="s">
        <v>6314</v>
      </c>
      <c r="T829" s="89" t="s">
        <v>6314</v>
      </c>
      <c r="U829" s="90" t="str">
        <f t="shared" si="189"/>
        <v>ok</v>
      </c>
      <c r="V829" s="63" t="str">
        <f>INDEX(resources!F:F,MATCH(B829,resources!B:B,0))</f>
        <v>new_generic</v>
      </c>
      <c r="W829" s="110">
        <f t="shared" si="190"/>
        <v>1</v>
      </c>
      <c r="X829" s="110">
        <f t="shared" si="191"/>
        <v>0</v>
      </c>
      <c r="Y829" s="110" t="str">
        <f t="shared" si="192"/>
        <v>new_generic_solar_1axis_energy_PCE50002_CONFIDENTIAL</v>
      </c>
      <c r="Z829" s="110">
        <f>IF(COUNTIFS($Y$2:Y829,Y829)=1,1,0)</f>
        <v>0</v>
      </c>
      <c r="AA829" s="110">
        <f>SUM($Z$2:Z829)*Z829</f>
        <v>0</v>
      </c>
      <c r="AB829" s="110">
        <f>COUNTIFS(resources!B:B,B829)</f>
        <v>1</v>
      </c>
      <c r="AC829" s="110">
        <f t="shared" si="193"/>
        <v>1</v>
      </c>
      <c r="AD829" s="110">
        <f t="shared" si="194"/>
        <v>1</v>
      </c>
      <c r="AE829" s="110">
        <f t="shared" si="195"/>
        <v>0</v>
      </c>
      <c r="AF829" s="110">
        <f t="shared" si="196"/>
        <v>1</v>
      </c>
      <c r="AG829" s="110">
        <f t="shared" si="197"/>
        <v>0</v>
      </c>
      <c r="AH829" s="110">
        <f t="shared" si="198"/>
        <v>0</v>
      </c>
      <c r="AI829" s="110">
        <f t="shared" si="199"/>
        <v>1</v>
      </c>
      <c r="AJ829" s="100">
        <f>ROW()</f>
        <v>829</v>
      </c>
      <c r="AK829" s="100" t="e">
        <f>INDEX('BadRows RECART'!$C$2:$C$1207,MATCH(monthly_gwh_mw!AJ829,'BadRows RECART'!$D$2:$D$1207,0))</f>
        <v>#N/A</v>
      </c>
    </row>
    <row r="830" spans="1:37" ht="20">
      <c r="A830" s="106" t="s">
        <v>3907</v>
      </c>
      <c r="B830" s="106" t="s">
        <v>2101</v>
      </c>
      <c r="C830" s="106" t="s">
        <v>6305</v>
      </c>
      <c r="D830" s="168">
        <v>2028</v>
      </c>
      <c r="E830" s="168">
        <v>6</v>
      </c>
      <c r="F830" s="199">
        <v>34.71840000000001</v>
      </c>
      <c r="G830" s="212" t="s">
        <v>6314</v>
      </c>
      <c r="H830" s="212" t="s">
        <v>6314</v>
      </c>
      <c r="I830" s="106" t="s">
        <v>557</v>
      </c>
      <c r="K830" s="83" t="s">
        <v>6314</v>
      </c>
      <c r="L830" s="83" t="s">
        <v>6314</v>
      </c>
      <c r="M830" s="45" t="str">
        <f>IF(
ISNA(INDEX(resources!E:E,MATCH(B830,resources!B:B,0))),"fillme",
INDEX(resources!E:E,MATCH(B830,resources!B:B,0)))</f>
        <v>CAISO_Solar</v>
      </c>
      <c r="N830" s="45">
        <f>IF(
ISNA(INDEX(resources!J:J,MATCH(B830,resources!B:B,0))),"fillme",
INDEX(resources!J:J,MATCH(B830,resources!B:B,0)))</f>
        <v>0</v>
      </c>
      <c r="O830" s="83" t="str">
        <f>IFERROR(INDEX(resources!K:K,MATCH(B830,resources!B:B,0)),"fillme")</f>
        <v>solar</v>
      </c>
      <c r="P830" s="89" t="str">
        <f t="shared" si="187"/>
        <v>solar_2028_6</v>
      </c>
      <c r="Q830" s="87">
        <f>INDEX(elcc!G:G,MATCH(P830,elcc!D:D,0))</f>
        <v>0.19928571428571426</v>
      </c>
      <c r="R830" s="89">
        <f t="shared" si="188"/>
        <v>1</v>
      </c>
      <c r="S830" s="89" t="s">
        <v>6314</v>
      </c>
      <c r="T830" s="89" t="s">
        <v>6314</v>
      </c>
      <c r="U830" s="90" t="str">
        <f t="shared" si="189"/>
        <v>ok</v>
      </c>
      <c r="V830" s="63" t="str">
        <f>INDEX(resources!F:F,MATCH(B830,resources!B:B,0))</f>
        <v>new_generic</v>
      </c>
      <c r="W830" s="110">
        <f t="shared" si="190"/>
        <v>1</v>
      </c>
      <c r="X830" s="110">
        <f t="shared" si="191"/>
        <v>0</v>
      </c>
      <c r="Y830" s="110" t="str">
        <f t="shared" si="192"/>
        <v>new_generic_solar_1axis_energy_PCE50002_CONFIDENTIAL</v>
      </c>
      <c r="Z830" s="110">
        <f>IF(COUNTIFS($Y$2:Y830,Y830)=1,1,0)</f>
        <v>0</v>
      </c>
      <c r="AA830" s="110">
        <f>SUM($Z$2:Z830)*Z830</f>
        <v>0</v>
      </c>
      <c r="AB830" s="110">
        <f>COUNTIFS(resources!B:B,B830)</f>
        <v>1</v>
      </c>
      <c r="AC830" s="110">
        <f t="shared" si="193"/>
        <v>1</v>
      </c>
      <c r="AD830" s="110">
        <f t="shared" si="194"/>
        <v>1</v>
      </c>
      <c r="AE830" s="110">
        <f t="shared" si="195"/>
        <v>0</v>
      </c>
      <c r="AF830" s="110">
        <f t="shared" si="196"/>
        <v>1</v>
      </c>
      <c r="AG830" s="110">
        <f t="shared" si="197"/>
        <v>0</v>
      </c>
      <c r="AH830" s="110">
        <f t="shared" si="198"/>
        <v>0</v>
      </c>
      <c r="AI830" s="110">
        <f t="shared" si="199"/>
        <v>1</v>
      </c>
      <c r="AJ830" s="100">
        <f>ROW()</f>
        <v>830</v>
      </c>
      <c r="AK830" s="100" t="e">
        <f>INDEX('BadRows RECART'!$C$2:$C$1207,MATCH(monthly_gwh_mw!AJ830,'BadRows RECART'!$D$2:$D$1207,0))</f>
        <v>#N/A</v>
      </c>
    </row>
    <row r="831" spans="1:37" ht="20">
      <c r="A831" s="106" t="s">
        <v>3907</v>
      </c>
      <c r="B831" s="106" t="s">
        <v>2101</v>
      </c>
      <c r="C831" s="106" t="s">
        <v>6305</v>
      </c>
      <c r="D831" s="168">
        <v>2028</v>
      </c>
      <c r="E831" s="168">
        <v>7</v>
      </c>
      <c r="F831" s="199">
        <v>35.270999999999987</v>
      </c>
      <c r="G831" s="212" t="s">
        <v>6314</v>
      </c>
      <c r="H831" s="212" t="s">
        <v>6314</v>
      </c>
      <c r="I831" s="106" t="s">
        <v>557</v>
      </c>
      <c r="K831" s="83" t="s">
        <v>6314</v>
      </c>
      <c r="L831" s="83" t="s">
        <v>6314</v>
      </c>
      <c r="M831" s="45" t="str">
        <f>IF(
ISNA(INDEX(resources!E:E,MATCH(B831,resources!B:B,0))),"fillme",
INDEX(resources!E:E,MATCH(B831,resources!B:B,0)))</f>
        <v>CAISO_Solar</v>
      </c>
      <c r="N831" s="45">
        <f>IF(
ISNA(INDEX(resources!J:J,MATCH(B831,resources!B:B,0))),"fillme",
INDEX(resources!J:J,MATCH(B831,resources!B:B,0)))</f>
        <v>0</v>
      </c>
      <c r="O831" s="83" t="str">
        <f>IFERROR(INDEX(resources!K:K,MATCH(B831,resources!B:B,0)),"fillme")</f>
        <v>solar</v>
      </c>
      <c r="P831" s="89" t="str">
        <f t="shared" si="187"/>
        <v>solar_2028_7</v>
      </c>
      <c r="Q831" s="87">
        <f>INDEX(elcc!G:G,MATCH(P831,elcc!D:D,0))</f>
        <v>0.25071428571428572</v>
      </c>
      <c r="R831" s="89">
        <f t="shared" si="188"/>
        <v>1</v>
      </c>
      <c r="S831" s="89" t="s">
        <v>6314</v>
      </c>
      <c r="T831" s="89" t="s">
        <v>6314</v>
      </c>
      <c r="U831" s="90" t="str">
        <f t="shared" si="189"/>
        <v>ok</v>
      </c>
      <c r="V831" s="63" t="str">
        <f>INDEX(resources!F:F,MATCH(B831,resources!B:B,0))</f>
        <v>new_generic</v>
      </c>
      <c r="W831" s="110">
        <f t="shared" si="190"/>
        <v>1</v>
      </c>
      <c r="X831" s="110">
        <f t="shared" si="191"/>
        <v>0</v>
      </c>
      <c r="Y831" s="110" t="str">
        <f t="shared" si="192"/>
        <v>new_generic_solar_1axis_energy_PCE50002_CONFIDENTIAL</v>
      </c>
      <c r="Z831" s="110">
        <f>IF(COUNTIFS($Y$2:Y831,Y831)=1,1,0)</f>
        <v>0</v>
      </c>
      <c r="AA831" s="110">
        <f>SUM($Z$2:Z831)*Z831</f>
        <v>0</v>
      </c>
      <c r="AB831" s="110">
        <f>COUNTIFS(resources!B:B,B831)</f>
        <v>1</v>
      </c>
      <c r="AC831" s="110">
        <f t="shared" si="193"/>
        <v>1</v>
      </c>
      <c r="AD831" s="110">
        <f t="shared" si="194"/>
        <v>1</v>
      </c>
      <c r="AE831" s="110">
        <f t="shared" si="195"/>
        <v>0</v>
      </c>
      <c r="AF831" s="110">
        <f t="shared" si="196"/>
        <v>1</v>
      </c>
      <c r="AG831" s="110">
        <f t="shared" si="197"/>
        <v>0</v>
      </c>
      <c r="AH831" s="110">
        <f t="shared" si="198"/>
        <v>0</v>
      </c>
      <c r="AI831" s="110">
        <f t="shared" si="199"/>
        <v>1</v>
      </c>
      <c r="AJ831" s="100">
        <f>ROW()</f>
        <v>831</v>
      </c>
      <c r="AK831" s="100" t="e">
        <f>INDEX('BadRows RECART'!$C$2:$C$1207,MATCH(monthly_gwh_mw!AJ831,'BadRows RECART'!$D$2:$D$1207,0))</f>
        <v>#N/A</v>
      </c>
    </row>
    <row r="832" spans="1:37" ht="20">
      <c r="A832" s="106" t="s">
        <v>3907</v>
      </c>
      <c r="B832" s="106" t="s">
        <v>2101</v>
      </c>
      <c r="C832" s="106" t="s">
        <v>6305</v>
      </c>
      <c r="D832" s="168">
        <v>2028</v>
      </c>
      <c r="E832" s="168">
        <v>8</v>
      </c>
      <c r="F832" s="199">
        <v>33.706700000000012</v>
      </c>
      <c r="G832" s="212" t="s">
        <v>6314</v>
      </c>
      <c r="H832" s="212" t="s">
        <v>6314</v>
      </c>
      <c r="I832" s="106" t="s">
        <v>557</v>
      </c>
      <c r="K832" s="83" t="s">
        <v>6314</v>
      </c>
      <c r="L832" s="83" t="s">
        <v>6314</v>
      </c>
      <c r="M832" s="45" t="str">
        <f>IF(
ISNA(INDEX(resources!E:E,MATCH(B832,resources!B:B,0))),"fillme",
INDEX(resources!E:E,MATCH(B832,resources!B:B,0)))</f>
        <v>CAISO_Solar</v>
      </c>
      <c r="N832" s="45">
        <f>IF(
ISNA(INDEX(resources!J:J,MATCH(B832,resources!B:B,0))),"fillme",
INDEX(resources!J:J,MATCH(B832,resources!B:B,0)))</f>
        <v>0</v>
      </c>
      <c r="O832" s="83" t="str">
        <f>IFERROR(INDEX(resources!K:K,MATCH(B832,resources!B:B,0)),"fillme")</f>
        <v>solar</v>
      </c>
      <c r="P832" s="89" t="str">
        <f t="shared" si="187"/>
        <v>solar_2028_8</v>
      </c>
      <c r="Q832" s="87">
        <f>INDEX(elcc!G:G,MATCH(P832,elcc!D:D,0))</f>
        <v>0.17357142857142857</v>
      </c>
      <c r="R832" s="89">
        <f t="shared" si="188"/>
        <v>1</v>
      </c>
      <c r="S832" s="89" t="s">
        <v>6314</v>
      </c>
      <c r="T832" s="89" t="s">
        <v>6314</v>
      </c>
      <c r="U832" s="90" t="str">
        <f t="shared" si="189"/>
        <v>ok</v>
      </c>
      <c r="V832" s="63" t="str">
        <f>INDEX(resources!F:F,MATCH(B832,resources!B:B,0))</f>
        <v>new_generic</v>
      </c>
      <c r="W832" s="110">
        <f t="shared" si="190"/>
        <v>1</v>
      </c>
      <c r="X832" s="110">
        <f t="shared" si="191"/>
        <v>0</v>
      </c>
      <c r="Y832" s="110" t="str">
        <f t="shared" si="192"/>
        <v>new_generic_solar_1axis_energy_PCE50002_CONFIDENTIAL</v>
      </c>
      <c r="Z832" s="110">
        <f>IF(COUNTIFS($Y$2:Y832,Y832)=1,1,0)</f>
        <v>0</v>
      </c>
      <c r="AA832" s="110">
        <f>SUM($Z$2:Z832)*Z832</f>
        <v>0</v>
      </c>
      <c r="AB832" s="110">
        <f>COUNTIFS(resources!B:B,B832)</f>
        <v>1</v>
      </c>
      <c r="AC832" s="110">
        <f t="shared" si="193"/>
        <v>1</v>
      </c>
      <c r="AD832" s="110">
        <f t="shared" si="194"/>
        <v>1</v>
      </c>
      <c r="AE832" s="110">
        <f t="shared" si="195"/>
        <v>0</v>
      </c>
      <c r="AF832" s="110">
        <f t="shared" si="196"/>
        <v>1</v>
      </c>
      <c r="AG832" s="110">
        <f t="shared" si="197"/>
        <v>0</v>
      </c>
      <c r="AH832" s="110">
        <f t="shared" si="198"/>
        <v>0</v>
      </c>
      <c r="AI832" s="110">
        <f t="shared" si="199"/>
        <v>1</v>
      </c>
      <c r="AJ832" s="100">
        <f>ROW()</f>
        <v>832</v>
      </c>
      <c r="AK832" s="100" t="e">
        <f>INDEX('BadRows RECART'!$C$2:$C$1207,MATCH(monthly_gwh_mw!AJ832,'BadRows RECART'!$D$2:$D$1207,0))</f>
        <v>#N/A</v>
      </c>
    </row>
    <row r="833" spans="1:37" ht="20">
      <c r="A833" s="106" t="s">
        <v>3907</v>
      </c>
      <c r="B833" s="106" t="s">
        <v>2101</v>
      </c>
      <c r="C833" s="106" t="s">
        <v>6305</v>
      </c>
      <c r="D833" s="168">
        <v>2028</v>
      </c>
      <c r="E833" s="168">
        <v>9</v>
      </c>
      <c r="F833" s="199">
        <v>28.810600000000008</v>
      </c>
      <c r="G833" s="212" t="s">
        <v>6314</v>
      </c>
      <c r="H833" s="212" t="s">
        <v>6314</v>
      </c>
      <c r="I833" s="106" t="s">
        <v>557</v>
      </c>
      <c r="K833" s="83" t="s">
        <v>6314</v>
      </c>
      <c r="L833" s="83" t="s">
        <v>6314</v>
      </c>
      <c r="M833" s="45" t="str">
        <f>IF(
ISNA(INDEX(resources!E:E,MATCH(B833,resources!B:B,0))),"fillme",
INDEX(resources!E:E,MATCH(B833,resources!B:B,0)))</f>
        <v>CAISO_Solar</v>
      </c>
      <c r="N833" s="45">
        <f>IF(
ISNA(INDEX(resources!J:J,MATCH(B833,resources!B:B,0))),"fillme",
INDEX(resources!J:J,MATCH(B833,resources!B:B,0)))</f>
        <v>0</v>
      </c>
      <c r="O833" s="83" t="str">
        <f>IFERROR(INDEX(resources!K:K,MATCH(B833,resources!B:B,0)),"fillme")</f>
        <v>solar</v>
      </c>
      <c r="P833" s="89" t="str">
        <f t="shared" si="187"/>
        <v>solar_2028_9</v>
      </c>
      <c r="Q833" s="87">
        <f>INDEX(elcc!G:G,MATCH(P833,elcc!D:D,0))</f>
        <v>8.8630975534338047E-2</v>
      </c>
      <c r="R833" s="89">
        <f t="shared" si="188"/>
        <v>1</v>
      </c>
      <c r="S833" s="89" t="s">
        <v>6314</v>
      </c>
      <c r="T833" s="89" t="s">
        <v>6314</v>
      </c>
      <c r="U833" s="90" t="str">
        <f t="shared" si="189"/>
        <v>ok</v>
      </c>
      <c r="V833" s="63" t="str">
        <f>INDEX(resources!F:F,MATCH(B833,resources!B:B,0))</f>
        <v>new_generic</v>
      </c>
      <c r="W833" s="110">
        <f t="shared" si="190"/>
        <v>1</v>
      </c>
      <c r="X833" s="110">
        <f t="shared" si="191"/>
        <v>0</v>
      </c>
      <c r="Y833" s="110" t="str">
        <f t="shared" si="192"/>
        <v>new_generic_solar_1axis_energy_PCE50002_CONFIDENTIAL</v>
      </c>
      <c r="Z833" s="110">
        <f>IF(COUNTIFS($Y$2:Y833,Y833)=1,1,0)</f>
        <v>0</v>
      </c>
      <c r="AA833" s="110">
        <f>SUM($Z$2:Z833)*Z833</f>
        <v>0</v>
      </c>
      <c r="AB833" s="110">
        <f>COUNTIFS(resources!B:B,B833)</f>
        <v>1</v>
      </c>
      <c r="AC833" s="110">
        <f t="shared" si="193"/>
        <v>1</v>
      </c>
      <c r="AD833" s="110">
        <f t="shared" si="194"/>
        <v>1</v>
      </c>
      <c r="AE833" s="110">
        <f t="shared" si="195"/>
        <v>0</v>
      </c>
      <c r="AF833" s="110">
        <f t="shared" si="196"/>
        <v>1</v>
      </c>
      <c r="AG833" s="110">
        <f t="shared" si="197"/>
        <v>0</v>
      </c>
      <c r="AH833" s="110">
        <f t="shared" si="198"/>
        <v>0</v>
      </c>
      <c r="AI833" s="110">
        <f t="shared" si="199"/>
        <v>1</v>
      </c>
      <c r="AJ833" s="100">
        <f>ROW()</f>
        <v>833</v>
      </c>
      <c r="AK833" s="100" t="e">
        <f>INDEX('BadRows RECART'!$C$2:$C$1207,MATCH(monthly_gwh_mw!AJ833,'BadRows RECART'!$D$2:$D$1207,0))</f>
        <v>#N/A</v>
      </c>
    </row>
    <row r="834" spans="1:37" ht="20">
      <c r="A834" s="106" t="s">
        <v>3907</v>
      </c>
      <c r="B834" s="106" t="s">
        <v>2101</v>
      </c>
      <c r="C834" s="106" t="s">
        <v>6305</v>
      </c>
      <c r="D834" s="168">
        <v>2028</v>
      </c>
      <c r="E834" s="168">
        <v>10</v>
      </c>
      <c r="F834" s="199">
        <v>22.881999999999984</v>
      </c>
      <c r="G834" s="212" t="s">
        <v>6314</v>
      </c>
      <c r="H834" s="212" t="s">
        <v>6314</v>
      </c>
      <c r="I834" s="106" t="s">
        <v>557</v>
      </c>
      <c r="K834" s="83" t="s">
        <v>6314</v>
      </c>
      <c r="L834" s="83" t="s">
        <v>6314</v>
      </c>
      <c r="M834" s="45" t="str">
        <f>IF(
ISNA(INDEX(resources!E:E,MATCH(B834,resources!B:B,0))),"fillme",
INDEX(resources!E:E,MATCH(B834,resources!B:B,0)))</f>
        <v>CAISO_Solar</v>
      </c>
      <c r="N834" s="45">
        <f>IF(
ISNA(INDEX(resources!J:J,MATCH(B834,resources!B:B,0))),"fillme",
INDEX(resources!J:J,MATCH(B834,resources!B:B,0)))</f>
        <v>0</v>
      </c>
      <c r="O834" s="83" t="str">
        <f>IFERROR(INDEX(resources!K:K,MATCH(B834,resources!B:B,0)),"fillme")</f>
        <v>solar</v>
      </c>
      <c r="P834" s="89" t="str">
        <f t="shared" si="187"/>
        <v>solar_2028_10</v>
      </c>
      <c r="Q834" s="87">
        <f>INDEX(elcc!G:G,MATCH(P834,elcc!D:D,0))</f>
        <v>1.2857142857142857E-2</v>
      </c>
      <c r="R834" s="89">
        <f t="shared" si="188"/>
        <v>1</v>
      </c>
      <c r="S834" s="89" t="s">
        <v>6314</v>
      </c>
      <c r="T834" s="89" t="s">
        <v>6314</v>
      </c>
      <c r="U834" s="90" t="str">
        <f t="shared" si="189"/>
        <v>ok</v>
      </c>
      <c r="V834" s="63" t="str">
        <f>INDEX(resources!F:F,MATCH(B834,resources!B:B,0))</f>
        <v>new_generic</v>
      </c>
      <c r="W834" s="110">
        <f t="shared" si="190"/>
        <v>1</v>
      </c>
      <c r="X834" s="110">
        <f t="shared" si="191"/>
        <v>0</v>
      </c>
      <c r="Y834" s="110" t="str">
        <f t="shared" si="192"/>
        <v>new_generic_solar_1axis_energy_PCE50002_CONFIDENTIAL</v>
      </c>
      <c r="Z834" s="110">
        <f>IF(COUNTIFS($Y$2:Y834,Y834)=1,1,0)</f>
        <v>0</v>
      </c>
      <c r="AA834" s="110">
        <f>SUM($Z$2:Z834)*Z834</f>
        <v>0</v>
      </c>
      <c r="AB834" s="110">
        <f>COUNTIFS(resources!B:B,B834)</f>
        <v>1</v>
      </c>
      <c r="AC834" s="110">
        <f t="shared" si="193"/>
        <v>1</v>
      </c>
      <c r="AD834" s="110">
        <f t="shared" si="194"/>
        <v>1</v>
      </c>
      <c r="AE834" s="110">
        <f t="shared" si="195"/>
        <v>0</v>
      </c>
      <c r="AF834" s="110">
        <f t="shared" si="196"/>
        <v>1</v>
      </c>
      <c r="AG834" s="110">
        <f t="shared" si="197"/>
        <v>0</v>
      </c>
      <c r="AH834" s="110">
        <f t="shared" si="198"/>
        <v>0</v>
      </c>
      <c r="AI834" s="110">
        <f t="shared" si="199"/>
        <v>1</v>
      </c>
      <c r="AJ834" s="100">
        <f>ROW()</f>
        <v>834</v>
      </c>
      <c r="AK834" s="100" t="e">
        <f>INDEX('BadRows RECART'!$C$2:$C$1207,MATCH(monthly_gwh_mw!AJ834,'BadRows RECART'!$D$2:$D$1207,0))</f>
        <v>#N/A</v>
      </c>
    </row>
    <row r="835" spans="1:37" ht="20">
      <c r="A835" s="106" t="s">
        <v>3907</v>
      </c>
      <c r="B835" s="106" t="s">
        <v>2101</v>
      </c>
      <c r="C835" s="106" t="s">
        <v>6305</v>
      </c>
      <c r="D835" s="168">
        <v>2028</v>
      </c>
      <c r="E835" s="168">
        <v>11</v>
      </c>
      <c r="F835" s="199">
        <v>14.610700000000003</v>
      </c>
      <c r="G835" s="212" t="s">
        <v>6314</v>
      </c>
      <c r="H835" s="212" t="s">
        <v>6314</v>
      </c>
      <c r="I835" s="106" t="s">
        <v>557</v>
      </c>
      <c r="K835" s="83" t="s">
        <v>6314</v>
      </c>
      <c r="L835" s="83" t="s">
        <v>6314</v>
      </c>
      <c r="M835" s="45" t="str">
        <f>IF(
ISNA(INDEX(resources!E:E,MATCH(B835,resources!B:B,0))),"fillme",
INDEX(resources!E:E,MATCH(B835,resources!B:B,0)))</f>
        <v>CAISO_Solar</v>
      </c>
      <c r="N835" s="45">
        <f>IF(
ISNA(INDEX(resources!J:J,MATCH(B835,resources!B:B,0))),"fillme",
INDEX(resources!J:J,MATCH(B835,resources!B:B,0)))</f>
        <v>0</v>
      </c>
      <c r="O835" s="83" t="str">
        <f>IFERROR(INDEX(resources!K:K,MATCH(B835,resources!B:B,0)),"fillme")</f>
        <v>solar</v>
      </c>
      <c r="P835" s="89" t="str">
        <f t="shared" si="187"/>
        <v>solar_2028_11</v>
      </c>
      <c r="Q835" s="87">
        <f>INDEX(elcc!G:G,MATCH(P835,elcc!D:D,0))</f>
        <v>1.2857142857142857E-2</v>
      </c>
      <c r="R835" s="89">
        <f t="shared" si="188"/>
        <v>1</v>
      </c>
      <c r="S835" s="89" t="s">
        <v>6314</v>
      </c>
      <c r="T835" s="89" t="s">
        <v>6314</v>
      </c>
      <c r="U835" s="90" t="str">
        <f t="shared" si="189"/>
        <v>ok</v>
      </c>
      <c r="V835" s="63" t="str">
        <f>INDEX(resources!F:F,MATCH(B835,resources!B:B,0))</f>
        <v>new_generic</v>
      </c>
      <c r="W835" s="110">
        <f t="shared" si="190"/>
        <v>1</v>
      </c>
      <c r="X835" s="110">
        <f t="shared" si="191"/>
        <v>0</v>
      </c>
      <c r="Y835" s="110" t="str">
        <f t="shared" si="192"/>
        <v>new_generic_solar_1axis_energy_PCE50002_CONFIDENTIAL</v>
      </c>
      <c r="Z835" s="110">
        <f>IF(COUNTIFS($Y$2:Y835,Y835)=1,1,0)</f>
        <v>0</v>
      </c>
      <c r="AA835" s="110">
        <f>SUM($Z$2:Z835)*Z835</f>
        <v>0</v>
      </c>
      <c r="AB835" s="110">
        <f>COUNTIFS(resources!B:B,B835)</f>
        <v>1</v>
      </c>
      <c r="AC835" s="110">
        <f t="shared" si="193"/>
        <v>1</v>
      </c>
      <c r="AD835" s="110">
        <f t="shared" si="194"/>
        <v>1</v>
      </c>
      <c r="AE835" s="110">
        <f t="shared" si="195"/>
        <v>0</v>
      </c>
      <c r="AF835" s="110">
        <f t="shared" si="196"/>
        <v>1</v>
      </c>
      <c r="AG835" s="110">
        <f t="shared" si="197"/>
        <v>0</v>
      </c>
      <c r="AH835" s="110">
        <f t="shared" si="198"/>
        <v>0</v>
      </c>
      <c r="AI835" s="110">
        <f t="shared" si="199"/>
        <v>1</v>
      </c>
      <c r="AJ835" s="100">
        <f>ROW()</f>
        <v>835</v>
      </c>
      <c r="AK835" s="100" t="e">
        <f>INDEX('BadRows RECART'!$C$2:$C$1207,MATCH(monthly_gwh_mw!AJ835,'BadRows RECART'!$D$2:$D$1207,0))</f>
        <v>#N/A</v>
      </c>
    </row>
    <row r="836" spans="1:37" ht="20">
      <c r="A836" s="106" t="s">
        <v>3907</v>
      </c>
      <c r="B836" s="106" t="s">
        <v>2101</v>
      </c>
      <c r="C836" s="106" t="s">
        <v>6305</v>
      </c>
      <c r="D836" s="168">
        <v>2028</v>
      </c>
      <c r="E836" s="168">
        <v>12</v>
      </c>
      <c r="F836" s="199">
        <v>11.178099999999997</v>
      </c>
      <c r="G836" s="212" t="s">
        <v>6314</v>
      </c>
      <c r="H836" s="212" t="s">
        <v>6314</v>
      </c>
      <c r="I836" s="106" t="s">
        <v>557</v>
      </c>
      <c r="K836" s="83" t="s">
        <v>6314</v>
      </c>
      <c r="L836" s="83" t="s">
        <v>6314</v>
      </c>
      <c r="M836" s="45" t="str">
        <f>IF(
ISNA(INDEX(resources!E:E,MATCH(B836,resources!B:B,0))),"fillme",
INDEX(resources!E:E,MATCH(B836,resources!B:B,0)))</f>
        <v>CAISO_Solar</v>
      </c>
      <c r="N836" s="45">
        <f>IF(
ISNA(INDEX(resources!J:J,MATCH(B836,resources!B:B,0))),"fillme",
INDEX(resources!J:J,MATCH(B836,resources!B:B,0)))</f>
        <v>0</v>
      </c>
      <c r="O836" s="83" t="str">
        <f>IFERROR(INDEX(resources!K:K,MATCH(B836,resources!B:B,0)),"fillme")</f>
        <v>solar</v>
      </c>
      <c r="P836" s="89" t="str">
        <f t="shared" si="187"/>
        <v>solar_2028_12</v>
      </c>
      <c r="Q836" s="87">
        <f>INDEX(elcc!G:G,MATCH(P836,elcc!D:D,0))</f>
        <v>0</v>
      </c>
      <c r="R836" s="89">
        <f t="shared" si="188"/>
        <v>1</v>
      </c>
      <c r="S836" s="89" t="s">
        <v>6314</v>
      </c>
      <c r="T836" s="89" t="s">
        <v>6314</v>
      </c>
      <c r="U836" s="90" t="str">
        <f t="shared" si="189"/>
        <v>ok</v>
      </c>
      <c r="V836" s="63" t="str">
        <f>INDEX(resources!F:F,MATCH(B836,resources!B:B,0))</f>
        <v>new_generic</v>
      </c>
      <c r="W836" s="110">
        <f t="shared" si="190"/>
        <v>1</v>
      </c>
      <c r="X836" s="110">
        <f t="shared" si="191"/>
        <v>0</v>
      </c>
      <c r="Y836" s="110" t="str">
        <f t="shared" si="192"/>
        <v>new_generic_solar_1axis_energy_PCE50002_CONFIDENTIAL</v>
      </c>
      <c r="Z836" s="110">
        <f>IF(COUNTIFS($Y$2:Y836,Y836)=1,1,0)</f>
        <v>0</v>
      </c>
      <c r="AA836" s="110">
        <f>SUM($Z$2:Z836)*Z836</f>
        <v>0</v>
      </c>
      <c r="AB836" s="110">
        <f>COUNTIFS(resources!B:B,B836)</f>
        <v>1</v>
      </c>
      <c r="AC836" s="110">
        <f t="shared" si="193"/>
        <v>1</v>
      </c>
      <c r="AD836" s="110">
        <f t="shared" si="194"/>
        <v>1</v>
      </c>
      <c r="AE836" s="110">
        <f t="shared" si="195"/>
        <v>0</v>
      </c>
      <c r="AF836" s="110">
        <f t="shared" si="196"/>
        <v>1</v>
      </c>
      <c r="AG836" s="110">
        <f t="shared" si="197"/>
        <v>0</v>
      </c>
      <c r="AH836" s="110">
        <f t="shared" si="198"/>
        <v>0</v>
      </c>
      <c r="AI836" s="110">
        <f t="shared" si="199"/>
        <v>1</v>
      </c>
      <c r="AJ836" s="100">
        <f>ROW()</f>
        <v>836</v>
      </c>
      <c r="AK836" s="100" t="e">
        <f>INDEX('BadRows RECART'!$C$2:$C$1207,MATCH(monthly_gwh_mw!AJ836,'BadRows RECART'!$D$2:$D$1207,0))</f>
        <v>#N/A</v>
      </c>
    </row>
    <row r="837" spans="1:37" ht="20">
      <c r="A837" s="106" t="s">
        <v>3907</v>
      </c>
      <c r="B837" s="106" t="s">
        <v>2101</v>
      </c>
      <c r="C837" s="106" t="s">
        <v>6305</v>
      </c>
      <c r="D837" s="168">
        <v>2029</v>
      </c>
      <c r="E837" s="168">
        <v>1</v>
      </c>
      <c r="F837" s="199">
        <v>11.794099999999998</v>
      </c>
      <c r="G837" s="212" t="s">
        <v>6314</v>
      </c>
      <c r="H837" s="212" t="s">
        <v>6314</v>
      </c>
      <c r="I837" s="106" t="s">
        <v>557</v>
      </c>
      <c r="K837" s="83" t="s">
        <v>6314</v>
      </c>
      <c r="L837" s="83" t="s">
        <v>6314</v>
      </c>
      <c r="M837" s="45" t="str">
        <f>IF(
ISNA(INDEX(resources!E:E,MATCH(B837,resources!B:B,0))),"fillme",
INDEX(resources!E:E,MATCH(B837,resources!B:B,0)))</f>
        <v>CAISO_Solar</v>
      </c>
      <c r="N837" s="45">
        <f>IF(
ISNA(INDEX(resources!J:J,MATCH(B837,resources!B:B,0))),"fillme",
INDEX(resources!J:J,MATCH(B837,resources!B:B,0)))</f>
        <v>0</v>
      </c>
      <c r="O837" s="83" t="str">
        <f>IFERROR(INDEX(resources!K:K,MATCH(B837,resources!B:B,0)),"fillme")</f>
        <v>solar</v>
      </c>
      <c r="P837" s="89" t="str">
        <f t="shared" si="187"/>
        <v>solar_2029_1</v>
      </c>
      <c r="Q837" s="87">
        <f>INDEX(elcc!G:G,MATCH(P837,elcc!D:D,0))</f>
        <v>2.5714285714285714E-2</v>
      </c>
      <c r="R837" s="89">
        <f t="shared" si="188"/>
        <v>1</v>
      </c>
      <c r="S837" s="89" t="s">
        <v>6314</v>
      </c>
      <c r="T837" s="89" t="s">
        <v>6314</v>
      </c>
      <c r="U837" s="90" t="str">
        <f t="shared" si="189"/>
        <v>ok</v>
      </c>
      <c r="V837" s="63" t="str">
        <f>INDEX(resources!F:F,MATCH(B837,resources!B:B,0))</f>
        <v>new_generic</v>
      </c>
      <c r="W837" s="110">
        <f t="shared" si="190"/>
        <v>1</v>
      </c>
      <c r="X837" s="110">
        <f t="shared" si="191"/>
        <v>0</v>
      </c>
      <c r="Y837" s="110" t="str">
        <f t="shared" si="192"/>
        <v>new_generic_solar_1axis_energy_PCE50002_CONFIDENTIAL</v>
      </c>
      <c r="Z837" s="110">
        <f>IF(COUNTIFS($Y$2:Y837,Y837)=1,1,0)</f>
        <v>0</v>
      </c>
      <c r="AA837" s="110">
        <f>SUM($Z$2:Z837)*Z837</f>
        <v>0</v>
      </c>
      <c r="AB837" s="110">
        <f>COUNTIFS(resources!B:B,B837)</f>
        <v>1</v>
      </c>
      <c r="AC837" s="110">
        <f t="shared" si="193"/>
        <v>1</v>
      </c>
      <c r="AD837" s="110">
        <f t="shared" si="194"/>
        <v>1</v>
      </c>
      <c r="AE837" s="110">
        <f t="shared" si="195"/>
        <v>0</v>
      </c>
      <c r="AF837" s="110">
        <f t="shared" si="196"/>
        <v>1</v>
      </c>
      <c r="AG837" s="110">
        <f t="shared" si="197"/>
        <v>0</v>
      </c>
      <c r="AH837" s="110">
        <f t="shared" si="198"/>
        <v>0</v>
      </c>
      <c r="AI837" s="110">
        <f t="shared" si="199"/>
        <v>1</v>
      </c>
      <c r="AJ837" s="100">
        <f>ROW()</f>
        <v>837</v>
      </c>
      <c r="AK837" s="100" t="e">
        <f>INDEX('BadRows RECART'!$C$2:$C$1207,MATCH(monthly_gwh_mw!AJ837,'BadRows RECART'!$D$2:$D$1207,0))</f>
        <v>#N/A</v>
      </c>
    </row>
    <row r="838" spans="1:37" ht="20">
      <c r="A838" s="106" t="s">
        <v>3907</v>
      </c>
      <c r="B838" s="106" t="s">
        <v>2101</v>
      </c>
      <c r="C838" s="106" t="s">
        <v>6305</v>
      </c>
      <c r="D838" s="168">
        <v>2029</v>
      </c>
      <c r="E838" s="168">
        <v>2</v>
      </c>
      <c r="F838" s="199">
        <v>16.52610000000001</v>
      </c>
      <c r="G838" s="212" t="s">
        <v>6314</v>
      </c>
      <c r="H838" s="212" t="s">
        <v>6314</v>
      </c>
      <c r="I838" s="106" t="s">
        <v>557</v>
      </c>
      <c r="K838" s="83" t="s">
        <v>6314</v>
      </c>
      <c r="L838" s="83" t="s">
        <v>6314</v>
      </c>
      <c r="M838" s="45" t="str">
        <f>IF(
ISNA(INDEX(resources!E:E,MATCH(B838,resources!B:B,0))),"fillme",
INDEX(resources!E:E,MATCH(B838,resources!B:B,0)))</f>
        <v>CAISO_Solar</v>
      </c>
      <c r="N838" s="45">
        <f>IF(
ISNA(INDEX(resources!J:J,MATCH(B838,resources!B:B,0))),"fillme",
INDEX(resources!J:J,MATCH(B838,resources!B:B,0)))</f>
        <v>0</v>
      </c>
      <c r="O838" s="83" t="str">
        <f>IFERROR(INDEX(resources!K:K,MATCH(B838,resources!B:B,0)),"fillme")</f>
        <v>solar</v>
      </c>
      <c r="P838" s="89" t="str">
        <f t="shared" si="187"/>
        <v>solar_2029_2</v>
      </c>
      <c r="Q838" s="87">
        <f>INDEX(elcc!G:G,MATCH(P838,elcc!D:D,0))</f>
        <v>1.9285714285714285E-2</v>
      </c>
      <c r="R838" s="89">
        <f t="shared" si="188"/>
        <v>1</v>
      </c>
      <c r="S838" s="89" t="s">
        <v>6314</v>
      </c>
      <c r="T838" s="89" t="s">
        <v>6314</v>
      </c>
      <c r="U838" s="90" t="str">
        <f t="shared" si="189"/>
        <v>ok</v>
      </c>
      <c r="V838" s="63" t="str">
        <f>INDEX(resources!F:F,MATCH(B838,resources!B:B,0))</f>
        <v>new_generic</v>
      </c>
      <c r="W838" s="110">
        <f t="shared" si="190"/>
        <v>1</v>
      </c>
      <c r="X838" s="110">
        <f t="shared" si="191"/>
        <v>0</v>
      </c>
      <c r="Y838" s="110" t="str">
        <f t="shared" si="192"/>
        <v>new_generic_solar_1axis_energy_PCE50002_CONFIDENTIAL</v>
      </c>
      <c r="Z838" s="110">
        <f>IF(COUNTIFS($Y$2:Y838,Y838)=1,1,0)</f>
        <v>0</v>
      </c>
      <c r="AA838" s="110">
        <f>SUM($Z$2:Z838)*Z838</f>
        <v>0</v>
      </c>
      <c r="AB838" s="110">
        <f>COUNTIFS(resources!B:B,B838)</f>
        <v>1</v>
      </c>
      <c r="AC838" s="110">
        <f t="shared" si="193"/>
        <v>1</v>
      </c>
      <c r="AD838" s="110">
        <f t="shared" si="194"/>
        <v>1</v>
      </c>
      <c r="AE838" s="110">
        <f t="shared" si="195"/>
        <v>0</v>
      </c>
      <c r="AF838" s="110">
        <f t="shared" si="196"/>
        <v>1</v>
      </c>
      <c r="AG838" s="110">
        <f t="shared" si="197"/>
        <v>0</v>
      </c>
      <c r="AH838" s="110">
        <f t="shared" si="198"/>
        <v>0</v>
      </c>
      <c r="AI838" s="110">
        <f t="shared" si="199"/>
        <v>1</v>
      </c>
      <c r="AJ838" s="100">
        <f>ROW()</f>
        <v>838</v>
      </c>
      <c r="AK838" s="100" t="e">
        <f>INDEX('BadRows RECART'!$C$2:$C$1207,MATCH(monthly_gwh_mw!AJ838,'BadRows RECART'!$D$2:$D$1207,0))</f>
        <v>#N/A</v>
      </c>
    </row>
    <row r="839" spans="1:37" ht="20">
      <c r="A839" s="106" t="s">
        <v>3907</v>
      </c>
      <c r="B839" s="106" t="s">
        <v>2101</v>
      </c>
      <c r="C839" s="106" t="s">
        <v>6305</v>
      </c>
      <c r="D839" s="168">
        <v>2029</v>
      </c>
      <c r="E839" s="168">
        <v>3</v>
      </c>
      <c r="F839" s="199">
        <v>25.250500000000006</v>
      </c>
      <c r="G839" s="212" t="s">
        <v>6314</v>
      </c>
      <c r="H839" s="212" t="s">
        <v>6314</v>
      </c>
      <c r="I839" s="106" t="s">
        <v>557</v>
      </c>
      <c r="K839" s="83" t="s">
        <v>6314</v>
      </c>
      <c r="L839" s="83" t="s">
        <v>6314</v>
      </c>
      <c r="M839" s="45" t="str">
        <f>IF(
ISNA(INDEX(resources!E:E,MATCH(B839,resources!B:B,0))),"fillme",
INDEX(resources!E:E,MATCH(B839,resources!B:B,0)))</f>
        <v>CAISO_Solar</v>
      </c>
      <c r="N839" s="45">
        <f>IF(
ISNA(INDEX(resources!J:J,MATCH(B839,resources!B:B,0))),"fillme",
INDEX(resources!J:J,MATCH(B839,resources!B:B,0)))</f>
        <v>0</v>
      </c>
      <c r="O839" s="83" t="str">
        <f>IFERROR(INDEX(resources!K:K,MATCH(B839,resources!B:B,0)),"fillme")</f>
        <v>solar</v>
      </c>
      <c r="P839" s="89" t="str">
        <f t="shared" si="187"/>
        <v>solar_2029_3</v>
      </c>
      <c r="Q839" s="87">
        <f>INDEX(elcc!G:G,MATCH(P839,elcc!D:D,0))</f>
        <v>0.1157142857142857</v>
      </c>
      <c r="R839" s="89">
        <f t="shared" si="188"/>
        <v>1</v>
      </c>
      <c r="S839" s="89" t="s">
        <v>6314</v>
      </c>
      <c r="T839" s="89" t="s">
        <v>6314</v>
      </c>
      <c r="U839" s="90" t="str">
        <f t="shared" si="189"/>
        <v>ok</v>
      </c>
      <c r="V839" s="63" t="str">
        <f>INDEX(resources!F:F,MATCH(B839,resources!B:B,0))</f>
        <v>new_generic</v>
      </c>
      <c r="W839" s="110">
        <f t="shared" si="190"/>
        <v>1</v>
      </c>
      <c r="X839" s="110">
        <f t="shared" si="191"/>
        <v>0</v>
      </c>
      <c r="Y839" s="110" t="str">
        <f t="shared" si="192"/>
        <v>new_generic_solar_1axis_energy_PCE50002_CONFIDENTIAL</v>
      </c>
      <c r="Z839" s="110">
        <f>IF(COUNTIFS($Y$2:Y839,Y839)=1,1,0)</f>
        <v>0</v>
      </c>
      <c r="AA839" s="110">
        <f>SUM($Z$2:Z839)*Z839</f>
        <v>0</v>
      </c>
      <c r="AB839" s="110">
        <f>COUNTIFS(resources!B:B,B839)</f>
        <v>1</v>
      </c>
      <c r="AC839" s="110">
        <f t="shared" si="193"/>
        <v>1</v>
      </c>
      <c r="AD839" s="110">
        <f t="shared" si="194"/>
        <v>1</v>
      </c>
      <c r="AE839" s="110">
        <f t="shared" si="195"/>
        <v>0</v>
      </c>
      <c r="AF839" s="110">
        <f t="shared" si="196"/>
        <v>1</v>
      </c>
      <c r="AG839" s="110">
        <f t="shared" si="197"/>
        <v>0</v>
      </c>
      <c r="AH839" s="110">
        <f t="shared" si="198"/>
        <v>0</v>
      </c>
      <c r="AI839" s="110">
        <f t="shared" si="199"/>
        <v>1</v>
      </c>
      <c r="AJ839" s="100">
        <f>ROW()</f>
        <v>839</v>
      </c>
      <c r="AK839" s="100" t="e">
        <f>INDEX('BadRows RECART'!$C$2:$C$1207,MATCH(monthly_gwh_mw!AJ839,'BadRows RECART'!$D$2:$D$1207,0))</f>
        <v>#N/A</v>
      </c>
    </row>
    <row r="840" spans="1:37" ht="20">
      <c r="A840" s="106" t="s">
        <v>3907</v>
      </c>
      <c r="B840" s="106" t="s">
        <v>2101</v>
      </c>
      <c r="C840" s="106" t="s">
        <v>6305</v>
      </c>
      <c r="D840" s="168">
        <v>2029</v>
      </c>
      <c r="E840" s="168">
        <v>4</v>
      </c>
      <c r="F840" s="199">
        <v>29.148200000000003</v>
      </c>
      <c r="G840" s="212" t="s">
        <v>6314</v>
      </c>
      <c r="H840" s="212" t="s">
        <v>6314</v>
      </c>
      <c r="I840" s="106" t="s">
        <v>557</v>
      </c>
      <c r="K840" s="83" t="s">
        <v>6314</v>
      </c>
      <c r="L840" s="83" t="s">
        <v>6314</v>
      </c>
      <c r="M840" s="45" t="str">
        <f>IF(
ISNA(INDEX(resources!E:E,MATCH(B840,resources!B:B,0))),"fillme",
INDEX(resources!E:E,MATCH(B840,resources!B:B,0)))</f>
        <v>CAISO_Solar</v>
      </c>
      <c r="N840" s="45">
        <f>IF(
ISNA(INDEX(resources!J:J,MATCH(B840,resources!B:B,0))),"fillme",
INDEX(resources!J:J,MATCH(B840,resources!B:B,0)))</f>
        <v>0</v>
      </c>
      <c r="O840" s="83" t="str">
        <f>IFERROR(INDEX(resources!K:K,MATCH(B840,resources!B:B,0)),"fillme")</f>
        <v>solar</v>
      </c>
      <c r="P840" s="89" t="str">
        <f t="shared" si="187"/>
        <v>solar_2029_4</v>
      </c>
      <c r="Q840" s="87">
        <f>INDEX(elcc!G:G,MATCH(P840,elcc!D:D,0))</f>
        <v>9.6428571428571419E-2</v>
      </c>
      <c r="R840" s="89">
        <f t="shared" si="188"/>
        <v>1</v>
      </c>
      <c r="S840" s="89" t="s">
        <v>6314</v>
      </c>
      <c r="T840" s="89" t="s">
        <v>6314</v>
      </c>
      <c r="U840" s="90" t="str">
        <f t="shared" si="189"/>
        <v>ok</v>
      </c>
      <c r="V840" s="63" t="str">
        <f>INDEX(resources!F:F,MATCH(B840,resources!B:B,0))</f>
        <v>new_generic</v>
      </c>
      <c r="W840" s="110">
        <f t="shared" si="190"/>
        <v>1</v>
      </c>
      <c r="X840" s="110">
        <f t="shared" si="191"/>
        <v>0</v>
      </c>
      <c r="Y840" s="110" t="str">
        <f t="shared" si="192"/>
        <v>new_generic_solar_1axis_energy_PCE50002_CONFIDENTIAL</v>
      </c>
      <c r="Z840" s="110">
        <f>IF(COUNTIFS($Y$2:Y840,Y840)=1,1,0)</f>
        <v>0</v>
      </c>
      <c r="AA840" s="110">
        <f>SUM($Z$2:Z840)*Z840</f>
        <v>0</v>
      </c>
      <c r="AB840" s="110">
        <f>COUNTIFS(resources!B:B,B840)</f>
        <v>1</v>
      </c>
      <c r="AC840" s="110">
        <f t="shared" si="193"/>
        <v>1</v>
      </c>
      <c r="AD840" s="110">
        <f t="shared" si="194"/>
        <v>1</v>
      </c>
      <c r="AE840" s="110">
        <f t="shared" si="195"/>
        <v>0</v>
      </c>
      <c r="AF840" s="110">
        <f t="shared" si="196"/>
        <v>1</v>
      </c>
      <c r="AG840" s="110">
        <f t="shared" si="197"/>
        <v>0</v>
      </c>
      <c r="AH840" s="110">
        <f t="shared" si="198"/>
        <v>0</v>
      </c>
      <c r="AI840" s="110">
        <f t="shared" si="199"/>
        <v>1</v>
      </c>
      <c r="AJ840" s="100">
        <f>ROW()</f>
        <v>840</v>
      </c>
      <c r="AK840" s="100" t="e">
        <f>INDEX('BadRows RECART'!$C$2:$C$1207,MATCH(monthly_gwh_mw!AJ840,'BadRows RECART'!$D$2:$D$1207,0))</f>
        <v>#N/A</v>
      </c>
    </row>
    <row r="841" spans="1:37" ht="20">
      <c r="A841" s="106" t="s">
        <v>3907</v>
      </c>
      <c r="B841" s="106" t="s">
        <v>2101</v>
      </c>
      <c r="C841" s="106" t="s">
        <v>6305</v>
      </c>
      <c r="D841" s="168">
        <v>2029</v>
      </c>
      <c r="E841" s="168">
        <v>5</v>
      </c>
      <c r="F841" s="199">
        <v>33.545400000000008</v>
      </c>
      <c r="G841" s="212" t="s">
        <v>6314</v>
      </c>
      <c r="H841" s="212" t="s">
        <v>6314</v>
      </c>
      <c r="I841" s="106" t="s">
        <v>557</v>
      </c>
      <c r="K841" s="83" t="s">
        <v>6314</v>
      </c>
      <c r="L841" s="83" t="s">
        <v>6314</v>
      </c>
      <c r="M841" s="45" t="str">
        <f>IF(
ISNA(INDEX(resources!E:E,MATCH(B841,resources!B:B,0))),"fillme",
INDEX(resources!E:E,MATCH(B841,resources!B:B,0)))</f>
        <v>CAISO_Solar</v>
      </c>
      <c r="N841" s="45">
        <f>IF(
ISNA(INDEX(resources!J:J,MATCH(B841,resources!B:B,0))),"fillme",
INDEX(resources!J:J,MATCH(B841,resources!B:B,0)))</f>
        <v>0</v>
      </c>
      <c r="O841" s="83" t="str">
        <f>IFERROR(INDEX(resources!K:K,MATCH(B841,resources!B:B,0)),"fillme")</f>
        <v>solar</v>
      </c>
      <c r="P841" s="89" t="str">
        <f t="shared" si="187"/>
        <v>solar_2029_5</v>
      </c>
      <c r="Q841" s="87">
        <f>INDEX(elcc!G:G,MATCH(P841,elcc!D:D,0))</f>
        <v>0.10285714285714286</v>
      </c>
      <c r="R841" s="89">
        <f t="shared" si="188"/>
        <v>1</v>
      </c>
      <c r="S841" s="89" t="s">
        <v>6314</v>
      </c>
      <c r="T841" s="89" t="s">
        <v>6314</v>
      </c>
      <c r="U841" s="90" t="str">
        <f t="shared" si="189"/>
        <v>ok</v>
      </c>
      <c r="V841" s="63" t="str">
        <f>INDEX(resources!F:F,MATCH(B841,resources!B:B,0))</f>
        <v>new_generic</v>
      </c>
      <c r="W841" s="110">
        <f t="shared" si="190"/>
        <v>1</v>
      </c>
      <c r="X841" s="110">
        <f t="shared" si="191"/>
        <v>0</v>
      </c>
      <c r="Y841" s="110" t="str">
        <f t="shared" si="192"/>
        <v>new_generic_solar_1axis_energy_PCE50002_CONFIDENTIAL</v>
      </c>
      <c r="Z841" s="110">
        <f>IF(COUNTIFS($Y$2:Y841,Y841)=1,1,0)</f>
        <v>0</v>
      </c>
      <c r="AA841" s="110">
        <f>SUM($Z$2:Z841)*Z841</f>
        <v>0</v>
      </c>
      <c r="AB841" s="110">
        <f>COUNTIFS(resources!B:B,B841)</f>
        <v>1</v>
      </c>
      <c r="AC841" s="110">
        <f t="shared" si="193"/>
        <v>1</v>
      </c>
      <c r="AD841" s="110">
        <f t="shared" si="194"/>
        <v>1</v>
      </c>
      <c r="AE841" s="110">
        <f t="shared" si="195"/>
        <v>0</v>
      </c>
      <c r="AF841" s="110">
        <f t="shared" si="196"/>
        <v>1</v>
      </c>
      <c r="AG841" s="110">
        <f t="shared" si="197"/>
        <v>0</v>
      </c>
      <c r="AH841" s="110">
        <f t="shared" si="198"/>
        <v>0</v>
      </c>
      <c r="AI841" s="110">
        <f t="shared" si="199"/>
        <v>1</v>
      </c>
      <c r="AJ841" s="100">
        <f>ROW()</f>
        <v>841</v>
      </c>
      <c r="AK841" s="100" t="e">
        <f>INDEX('BadRows RECART'!$C$2:$C$1207,MATCH(monthly_gwh_mw!AJ841,'BadRows RECART'!$D$2:$D$1207,0))</f>
        <v>#N/A</v>
      </c>
    </row>
    <row r="842" spans="1:37" ht="20">
      <c r="A842" s="106" t="s">
        <v>3907</v>
      </c>
      <c r="B842" s="106" t="s">
        <v>2101</v>
      </c>
      <c r="C842" s="106" t="s">
        <v>6305</v>
      </c>
      <c r="D842" s="168">
        <v>2029</v>
      </c>
      <c r="E842" s="168">
        <v>6</v>
      </c>
      <c r="F842" s="199">
        <v>34.71840000000001</v>
      </c>
      <c r="G842" s="212" t="s">
        <v>6314</v>
      </c>
      <c r="H842" s="212" t="s">
        <v>6314</v>
      </c>
      <c r="I842" s="106" t="s">
        <v>557</v>
      </c>
      <c r="K842" s="83" t="s">
        <v>6314</v>
      </c>
      <c r="L842" s="83" t="s">
        <v>6314</v>
      </c>
      <c r="M842" s="45" t="str">
        <f>IF(
ISNA(INDEX(resources!E:E,MATCH(B842,resources!B:B,0))),"fillme",
INDEX(resources!E:E,MATCH(B842,resources!B:B,0)))</f>
        <v>CAISO_Solar</v>
      </c>
      <c r="N842" s="45">
        <f>IF(
ISNA(INDEX(resources!J:J,MATCH(B842,resources!B:B,0))),"fillme",
INDEX(resources!J:J,MATCH(B842,resources!B:B,0)))</f>
        <v>0</v>
      </c>
      <c r="O842" s="83" t="str">
        <f>IFERROR(INDEX(resources!K:K,MATCH(B842,resources!B:B,0)),"fillme")</f>
        <v>solar</v>
      </c>
      <c r="P842" s="89" t="str">
        <f t="shared" si="187"/>
        <v>solar_2029_6</v>
      </c>
      <c r="Q842" s="87">
        <f>INDEX(elcc!G:G,MATCH(P842,elcc!D:D,0))</f>
        <v>0.19928571428571426</v>
      </c>
      <c r="R842" s="89">
        <f t="shared" si="188"/>
        <v>1</v>
      </c>
      <c r="S842" s="89" t="s">
        <v>6314</v>
      </c>
      <c r="T842" s="89" t="s">
        <v>6314</v>
      </c>
      <c r="U842" s="90" t="str">
        <f t="shared" si="189"/>
        <v>ok</v>
      </c>
      <c r="V842" s="63" t="str">
        <f>INDEX(resources!F:F,MATCH(B842,resources!B:B,0))</f>
        <v>new_generic</v>
      </c>
      <c r="W842" s="110">
        <f t="shared" si="190"/>
        <v>1</v>
      </c>
      <c r="X842" s="110">
        <f t="shared" si="191"/>
        <v>0</v>
      </c>
      <c r="Y842" s="110" t="str">
        <f t="shared" si="192"/>
        <v>new_generic_solar_1axis_energy_PCE50002_CONFIDENTIAL</v>
      </c>
      <c r="Z842" s="110">
        <f>IF(COUNTIFS($Y$2:Y842,Y842)=1,1,0)</f>
        <v>0</v>
      </c>
      <c r="AA842" s="110">
        <f>SUM($Z$2:Z842)*Z842</f>
        <v>0</v>
      </c>
      <c r="AB842" s="110">
        <f>COUNTIFS(resources!B:B,B842)</f>
        <v>1</v>
      </c>
      <c r="AC842" s="110">
        <f t="shared" si="193"/>
        <v>1</v>
      </c>
      <c r="AD842" s="110">
        <f t="shared" si="194"/>
        <v>1</v>
      </c>
      <c r="AE842" s="110">
        <f t="shared" si="195"/>
        <v>0</v>
      </c>
      <c r="AF842" s="110">
        <f t="shared" si="196"/>
        <v>1</v>
      </c>
      <c r="AG842" s="110">
        <f t="shared" si="197"/>
        <v>0</v>
      </c>
      <c r="AH842" s="110">
        <f t="shared" si="198"/>
        <v>0</v>
      </c>
      <c r="AI842" s="110">
        <f t="shared" si="199"/>
        <v>1</v>
      </c>
      <c r="AJ842" s="100">
        <f>ROW()</f>
        <v>842</v>
      </c>
      <c r="AK842" s="100" t="e">
        <f>INDEX('BadRows RECART'!$C$2:$C$1207,MATCH(monthly_gwh_mw!AJ842,'BadRows RECART'!$D$2:$D$1207,0))</f>
        <v>#N/A</v>
      </c>
    </row>
    <row r="843" spans="1:37" ht="20">
      <c r="A843" s="106" t="s">
        <v>3907</v>
      </c>
      <c r="B843" s="106" t="s">
        <v>2101</v>
      </c>
      <c r="C843" s="106" t="s">
        <v>6305</v>
      </c>
      <c r="D843" s="168">
        <v>2029</v>
      </c>
      <c r="E843" s="168">
        <v>7</v>
      </c>
      <c r="F843" s="199">
        <v>35.270999999999987</v>
      </c>
      <c r="G843" s="212" t="s">
        <v>6314</v>
      </c>
      <c r="H843" s="212" t="s">
        <v>6314</v>
      </c>
      <c r="I843" s="106" t="s">
        <v>557</v>
      </c>
      <c r="K843" s="83" t="s">
        <v>6314</v>
      </c>
      <c r="L843" s="83" t="s">
        <v>6314</v>
      </c>
      <c r="M843" s="45" t="str">
        <f>IF(
ISNA(INDEX(resources!E:E,MATCH(B843,resources!B:B,0))),"fillme",
INDEX(resources!E:E,MATCH(B843,resources!B:B,0)))</f>
        <v>CAISO_Solar</v>
      </c>
      <c r="N843" s="45">
        <f>IF(
ISNA(INDEX(resources!J:J,MATCH(B843,resources!B:B,0))),"fillme",
INDEX(resources!J:J,MATCH(B843,resources!B:B,0)))</f>
        <v>0</v>
      </c>
      <c r="O843" s="83" t="str">
        <f>IFERROR(INDEX(resources!K:K,MATCH(B843,resources!B:B,0)),"fillme")</f>
        <v>solar</v>
      </c>
      <c r="P843" s="89" t="str">
        <f t="shared" si="187"/>
        <v>solar_2029_7</v>
      </c>
      <c r="Q843" s="87">
        <f>INDEX(elcc!G:G,MATCH(P843,elcc!D:D,0))</f>
        <v>0.25071428571428572</v>
      </c>
      <c r="R843" s="89">
        <f t="shared" si="188"/>
        <v>1</v>
      </c>
      <c r="S843" s="89" t="s">
        <v>6314</v>
      </c>
      <c r="T843" s="89" t="s">
        <v>6314</v>
      </c>
      <c r="U843" s="90" t="str">
        <f t="shared" si="189"/>
        <v>ok</v>
      </c>
      <c r="V843" s="63" t="str">
        <f>INDEX(resources!F:F,MATCH(B843,resources!B:B,0))</f>
        <v>new_generic</v>
      </c>
      <c r="W843" s="110">
        <f t="shared" si="190"/>
        <v>1</v>
      </c>
      <c r="X843" s="110">
        <f t="shared" si="191"/>
        <v>0</v>
      </c>
      <c r="Y843" s="110" t="str">
        <f t="shared" si="192"/>
        <v>new_generic_solar_1axis_energy_PCE50002_CONFIDENTIAL</v>
      </c>
      <c r="Z843" s="110">
        <f>IF(COUNTIFS($Y$2:Y843,Y843)=1,1,0)</f>
        <v>0</v>
      </c>
      <c r="AA843" s="110">
        <f>SUM($Z$2:Z843)*Z843</f>
        <v>0</v>
      </c>
      <c r="AB843" s="110">
        <f>COUNTIFS(resources!B:B,B843)</f>
        <v>1</v>
      </c>
      <c r="AC843" s="110">
        <f t="shared" si="193"/>
        <v>1</v>
      </c>
      <c r="AD843" s="110">
        <f t="shared" si="194"/>
        <v>1</v>
      </c>
      <c r="AE843" s="110">
        <f t="shared" si="195"/>
        <v>0</v>
      </c>
      <c r="AF843" s="110">
        <f t="shared" si="196"/>
        <v>1</v>
      </c>
      <c r="AG843" s="110">
        <f t="shared" si="197"/>
        <v>0</v>
      </c>
      <c r="AH843" s="110">
        <f t="shared" si="198"/>
        <v>0</v>
      </c>
      <c r="AI843" s="110">
        <f t="shared" si="199"/>
        <v>1</v>
      </c>
      <c r="AJ843" s="100">
        <f>ROW()</f>
        <v>843</v>
      </c>
      <c r="AK843" s="100" t="e">
        <f>INDEX('BadRows RECART'!$C$2:$C$1207,MATCH(monthly_gwh_mw!AJ843,'BadRows RECART'!$D$2:$D$1207,0))</f>
        <v>#N/A</v>
      </c>
    </row>
    <row r="844" spans="1:37" ht="20">
      <c r="A844" s="106" t="s">
        <v>3907</v>
      </c>
      <c r="B844" s="106" t="s">
        <v>2101</v>
      </c>
      <c r="C844" s="106" t="s">
        <v>6305</v>
      </c>
      <c r="D844" s="168">
        <v>2029</v>
      </c>
      <c r="E844" s="168">
        <v>8</v>
      </c>
      <c r="F844" s="199">
        <v>33.706700000000012</v>
      </c>
      <c r="G844" s="212" t="s">
        <v>6314</v>
      </c>
      <c r="H844" s="212" t="s">
        <v>6314</v>
      </c>
      <c r="I844" s="106" t="s">
        <v>557</v>
      </c>
      <c r="K844" s="83" t="s">
        <v>6314</v>
      </c>
      <c r="L844" s="83" t="s">
        <v>6314</v>
      </c>
      <c r="M844" s="45" t="str">
        <f>IF(
ISNA(INDEX(resources!E:E,MATCH(B844,resources!B:B,0))),"fillme",
INDEX(resources!E:E,MATCH(B844,resources!B:B,0)))</f>
        <v>CAISO_Solar</v>
      </c>
      <c r="N844" s="45">
        <f>IF(
ISNA(INDEX(resources!J:J,MATCH(B844,resources!B:B,0))),"fillme",
INDEX(resources!J:J,MATCH(B844,resources!B:B,0)))</f>
        <v>0</v>
      </c>
      <c r="O844" s="83" t="str">
        <f>IFERROR(INDEX(resources!K:K,MATCH(B844,resources!B:B,0)),"fillme")</f>
        <v>solar</v>
      </c>
      <c r="P844" s="89" t="str">
        <f t="shared" si="187"/>
        <v>solar_2029_8</v>
      </c>
      <c r="Q844" s="87">
        <f>INDEX(elcc!G:G,MATCH(P844,elcc!D:D,0))</f>
        <v>0.17357142857142857</v>
      </c>
      <c r="R844" s="89">
        <f t="shared" si="188"/>
        <v>1</v>
      </c>
      <c r="S844" s="89" t="s">
        <v>6314</v>
      </c>
      <c r="T844" s="89" t="s">
        <v>6314</v>
      </c>
      <c r="U844" s="90" t="str">
        <f t="shared" si="189"/>
        <v>ok</v>
      </c>
      <c r="V844" s="63" t="str">
        <f>INDEX(resources!F:F,MATCH(B844,resources!B:B,0))</f>
        <v>new_generic</v>
      </c>
      <c r="W844" s="110">
        <f t="shared" si="190"/>
        <v>1</v>
      </c>
      <c r="X844" s="110">
        <f t="shared" si="191"/>
        <v>0</v>
      </c>
      <c r="Y844" s="110" t="str">
        <f t="shared" si="192"/>
        <v>new_generic_solar_1axis_energy_PCE50002_CONFIDENTIAL</v>
      </c>
      <c r="Z844" s="110">
        <f>IF(COUNTIFS($Y$2:Y844,Y844)=1,1,0)</f>
        <v>0</v>
      </c>
      <c r="AA844" s="110">
        <f>SUM($Z$2:Z844)*Z844</f>
        <v>0</v>
      </c>
      <c r="AB844" s="110">
        <f>COUNTIFS(resources!B:B,B844)</f>
        <v>1</v>
      </c>
      <c r="AC844" s="110">
        <f t="shared" si="193"/>
        <v>1</v>
      </c>
      <c r="AD844" s="110">
        <f t="shared" si="194"/>
        <v>1</v>
      </c>
      <c r="AE844" s="110">
        <f t="shared" si="195"/>
        <v>0</v>
      </c>
      <c r="AF844" s="110">
        <f t="shared" si="196"/>
        <v>1</v>
      </c>
      <c r="AG844" s="110">
        <f t="shared" si="197"/>
        <v>0</v>
      </c>
      <c r="AH844" s="110">
        <f t="shared" si="198"/>
        <v>0</v>
      </c>
      <c r="AI844" s="110">
        <f t="shared" si="199"/>
        <v>1</v>
      </c>
      <c r="AJ844" s="100">
        <f>ROW()</f>
        <v>844</v>
      </c>
      <c r="AK844" s="100" t="e">
        <f>INDEX('BadRows RECART'!$C$2:$C$1207,MATCH(monthly_gwh_mw!AJ844,'BadRows RECART'!$D$2:$D$1207,0))</f>
        <v>#N/A</v>
      </c>
    </row>
    <row r="845" spans="1:37" ht="20">
      <c r="A845" s="106" t="s">
        <v>3907</v>
      </c>
      <c r="B845" s="106" t="s">
        <v>2101</v>
      </c>
      <c r="C845" s="106" t="s">
        <v>6305</v>
      </c>
      <c r="D845" s="168">
        <v>2029</v>
      </c>
      <c r="E845" s="168">
        <v>9</v>
      </c>
      <c r="F845" s="199">
        <v>28.810600000000008</v>
      </c>
      <c r="G845" s="212" t="s">
        <v>6314</v>
      </c>
      <c r="H845" s="212" t="s">
        <v>6314</v>
      </c>
      <c r="I845" s="106" t="s">
        <v>557</v>
      </c>
      <c r="K845" s="83" t="s">
        <v>6314</v>
      </c>
      <c r="L845" s="83" t="s">
        <v>6314</v>
      </c>
      <c r="M845" s="45" t="str">
        <f>IF(
ISNA(INDEX(resources!E:E,MATCH(B845,resources!B:B,0))),"fillme",
INDEX(resources!E:E,MATCH(B845,resources!B:B,0)))</f>
        <v>CAISO_Solar</v>
      </c>
      <c r="N845" s="45">
        <f>IF(
ISNA(INDEX(resources!J:J,MATCH(B845,resources!B:B,0))),"fillme",
INDEX(resources!J:J,MATCH(B845,resources!B:B,0)))</f>
        <v>0</v>
      </c>
      <c r="O845" s="83" t="str">
        <f>IFERROR(INDEX(resources!K:K,MATCH(B845,resources!B:B,0)),"fillme")</f>
        <v>solar</v>
      </c>
      <c r="P845" s="89" t="str">
        <f t="shared" si="187"/>
        <v>solar_2029_9</v>
      </c>
      <c r="Q845" s="87">
        <f>INDEX(elcc!G:G,MATCH(P845,elcc!D:D,0))</f>
        <v>8.8890363256559829E-2</v>
      </c>
      <c r="R845" s="89">
        <f t="shared" si="188"/>
        <v>1</v>
      </c>
      <c r="S845" s="89" t="s">
        <v>6314</v>
      </c>
      <c r="T845" s="89" t="s">
        <v>6314</v>
      </c>
      <c r="U845" s="90" t="str">
        <f t="shared" si="189"/>
        <v>ok</v>
      </c>
      <c r="V845" s="63" t="str">
        <f>INDEX(resources!F:F,MATCH(B845,resources!B:B,0))</f>
        <v>new_generic</v>
      </c>
      <c r="W845" s="110">
        <f t="shared" si="190"/>
        <v>1</v>
      </c>
      <c r="X845" s="110">
        <f t="shared" si="191"/>
        <v>0</v>
      </c>
      <c r="Y845" s="110" t="str">
        <f t="shared" si="192"/>
        <v>new_generic_solar_1axis_energy_PCE50002_CONFIDENTIAL</v>
      </c>
      <c r="Z845" s="110">
        <f>IF(COUNTIFS($Y$2:Y845,Y845)=1,1,0)</f>
        <v>0</v>
      </c>
      <c r="AA845" s="110">
        <f>SUM($Z$2:Z845)*Z845</f>
        <v>0</v>
      </c>
      <c r="AB845" s="110">
        <f>COUNTIFS(resources!B:B,B845)</f>
        <v>1</v>
      </c>
      <c r="AC845" s="110">
        <f t="shared" si="193"/>
        <v>1</v>
      </c>
      <c r="AD845" s="110">
        <f t="shared" si="194"/>
        <v>1</v>
      </c>
      <c r="AE845" s="110">
        <f t="shared" si="195"/>
        <v>0</v>
      </c>
      <c r="AF845" s="110">
        <f t="shared" si="196"/>
        <v>1</v>
      </c>
      <c r="AG845" s="110">
        <f t="shared" si="197"/>
        <v>0</v>
      </c>
      <c r="AH845" s="110">
        <f t="shared" si="198"/>
        <v>0</v>
      </c>
      <c r="AI845" s="110">
        <f t="shared" si="199"/>
        <v>1</v>
      </c>
      <c r="AJ845" s="100">
        <f>ROW()</f>
        <v>845</v>
      </c>
      <c r="AK845" s="100" t="e">
        <f>INDEX('BadRows RECART'!$C$2:$C$1207,MATCH(monthly_gwh_mw!AJ845,'BadRows RECART'!$D$2:$D$1207,0))</f>
        <v>#N/A</v>
      </c>
    </row>
    <row r="846" spans="1:37" ht="20">
      <c r="A846" s="106" t="s">
        <v>3907</v>
      </c>
      <c r="B846" s="106" t="s">
        <v>2101</v>
      </c>
      <c r="C846" s="106" t="s">
        <v>6305</v>
      </c>
      <c r="D846" s="168">
        <v>2029</v>
      </c>
      <c r="E846" s="168">
        <v>10</v>
      </c>
      <c r="F846" s="199">
        <v>22.881999999999984</v>
      </c>
      <c r="G846" s="212" t="s">
        <v>6314</v>
      </c>
      <c r="H846" s="212" t="s">
        <v>6314</v>
      </c>
      <c r="I846" s="106" t="s">
        <v>557</v>
      </c>
      <c r="K846" s="83" t="s">
        <v>6314</v>
      </c>
      <c r="L846" s="83" t="s">
        <v>6314</v>
      </c>
      <c r="M846" s="45" t="str">
        <f>IF(
ISNA(INDEX(resources!E:E,MATCH(B846,resources!B:B,0))),"fillme",
INDEX(resources!E:E,MATCH(B846,resources!B:B,0)))</f>
        <v>CAISO_Solar</v>
      </c>
      <c r="N846" s="45">
        <f>IF(
ISNA(INDEX(resources!J:J,MATCH(B846,resources!B:B,0))),"fillme",
INDEX(resources!J:J,MATCH(B846,resources!B:B,0)))</f>
        <v>0</v>
      </c>
      <c r="O846" s="83" t="str">
        <f>IFERROR(INDEX(resources!K:K,MATCH(B846,resources!B:B,0)),"fillme")</f>
        <v>solar</v>
      </c>
      <c r="P846" s="89" t="str">
        <f t="shared" si="187"/>
        <v>solar_2029_10</v>
      </c>
      <c r="Q846" s="87">
        <f>INDEX(elcc!G:G,MATCH(P846,elcc!D:D,0))</f>
        <v>1.2857142857142857E-2</v>
      </c>
      <c r="R846" s="89">
        <f t="shared" si="188"/>
        <v>1</v>
      </c>
      <c r="S846" s="89" t="s">
        <v>6314</v>
      </c>
      <c r="T846" s="89" t="s">
        <v>6314</v>
      </c>
      <c r="U846" s="90" t="str">
        <f t="shared" si="189"/>
        <v>ok</v>
      </c>
      <c r="V846" s="63" t="str">
        <f>INDEX(resources!F:F,MATCH(B846,resources!B:B,0))</f>
        <v>new_generic</v>
      </c>
      <c r="W846" s="110">
        <f t="shared" si="190"/>
        <v>1</v>
      </c>
      <c r="X846" s="110">
        <f t="shared" si="191"/>
        <v>0</v>
      </c>
      <c r="Y846" s="110" t="str">
        <f t="shared" si="192"/>
        <v>new_generic_solar_1axis_energy_PCE50002_CONFIDENTIAL</v>
      </c>
      <c r="Z846" s="110">
        <f>IF(COUNTIFS($Y$2:Y846,Y846)=1,1,0)</f>
        <v>0</v>
      </c>
      <c r="AA846" s="110">
        <f>SUM($Z$2:Z846)*Z846</f>
        <v>0</v>
      </c>
      <c r="AB846" s="110">
        <f>COUNTIFS(resources!B:B,B846)</f>
        <v>1</v>
      </c>
      <c r="AC846" s="110">
        <f t="shared" si="193"/>
        <v>1</v>
      </c>
      <c r="AD846" s="110">
        <f t="shared" si="194"/>
        <v>1</v>
      </c>
      <c r="AE846" s="110">
        <f t="shared" si="195"/>
        <v>0</v>
      </c>
      <c r="AF846" s="110">
        <f t="shared" si="196"/>
        <v>1</v>
      </c>
      <c r="AG846" s="110">
        <f t="shared" si="197"/>
        <v>0</v>
      </c>
      <c r="AH846" s="110">
        <f t="shared" si="198"/>
        <v>0</v>
      </c>
      <c r="AI846" s="110">
        <f t="shared" si="199"/>
        <v>1</v>
      </c>
      <c r="AJ846" s="100">
        <f>ROW()</f>
        <v>846</v>
      </c>
      <c r="AK846" s="100" t="e">
        <f>INDEX('BadRows RECART'!$C$2:$C$1207,MATCH(monthly_gwh_mw!AJ846,'BadRows RECART'!$D$2:$D$1207,0))</f>
        <v>#N/A</v>
      </c>
    </row>
    <row r="847" spans="1:37" ht="20">
      <c r="A847" s="106" t="s">
        <v>3907</v>
      </c>
      <c r="B847" s="106" t="s">
        <v>2101</v>
      </c>
      <c r="C847" s="106" t="s">
        <v>6305</v>
      </c>
      <c r="D847" s="168">
        <v>2029</v>
      </c>
      <c r="E847" s="168">
        <v>11</v>
      </c>
      <c r="F847" s="199">
        <v>14.610700000000003</v>
      </c>
      <c r="G847" s="212" t="s">
        <v>6314</v>
      </c>
      <c r="H847" s="212" t="s">
        <v>6314</v>
      </c>
      <c r="I847" s="106" t="s">
        <v>557</v>
      </c>
      <c r="K847" s="83" t="s">
        <v>6314</v>
      </c>
      <c r="L847" s="83" t="s">
        <v>6314</v>
      </c>
      <c r="M847" s="45" t="str">
        <f>IF(
ISNA(INDEX(resources!E:E,MATCH(B847,resources!B:B,0))),"fillme",
INDEX(resources!E:E,MATCH(B847,resources!B:B,0)))</f>
        <v>CAISO_Solar</v>
      </c>
      <c r="N847" s="45">
        <f>IF(
ISNA(INDEX(resources!J:J,MATCH(B847,resources!B:B,0))),"fillme",
INDEX(resources!J:J,MATCH(B847,resources!B:B,0)))</f>
        <v>0</v>
      </c>
      <c r="O847" s="83" t="str">
        <f>IFERROR(INDEX(resources!K:K,MATCH(B847,resources!B:B,0)),"fillme")</f>
        <v>solar</v>
      </c>
      <c r="P847" s="89" t="str">
        <f t="shared" si="187"/>
        <v>solar_2029_11</v>
      </c>
      <c r="Q847" s="87">
        <f>INDEX(elcc!G:G,MATCH(P847,elcc!D:D,0))</f>
        <v>1.2857142857142857E-2</v>
      </c>
      <c r="R847" s="89">
        <f t="shared" si="188"/>
        <v>1</v>
      </c>
      <c r="S847" s="89" t="s">
        <v>6314</v>
      </c>
      <c r="T847" s="89" t="s">
        <v>6314</v>
      </c>
      <c r="U847" s="90" t="str">
        <f t="shared" si="189"/>
        <v>ok</v>
      </c>
      <c r="V847" s="63" t="str">
        <f>INDEX(resources!F:F,MATCH(B847,resources!B:B,0))</f>
        <v>new_generic</v>
      </c>
      <c r="W847" s="110">
        <f t="shared" si="190"/>
        <v>1</v>
      </c>
      <c r="X847" s="110">
        <f t="shared" si="191"/>
        <v>0</v>
      </c>
      <c r="Y847" s="110" t="str">
        <f t="shared" si="192"/>
        <v>new_generic_solar_1axis_energy_PCE50002_CONFIDENTIAL</v>
      </c>
      <c r="Z847" s="110">
        <f>IF(COUNTIFS($Y$2:Y847,Y847)=1,1,0)</f>
        <v>0</v>
      </c>
      <c r="AA847" s="110">
        <f>SUM($Z$2:Z847)*Z847</f>
        <v>0</v>
      </c>
      <c r="AB847" s="110">
        <f>COUNTIFS(resources!B:B,B847)</f>
        <v>1</v>
      </c>
      <c r="AC847" s="110">
        <f t="shared" si="193"/>
        <v>1</v>
      </c>
      <c r="AD847" s="110">
        <f t="shared" si="194"/>
        <v>1</v>
      </c>
      <c r="AE847" s="110">
        <f t="shared" si="195"/>
        <v>0</v>
      </c>
      <c r="AF847" s="110">
        <f t="shared" si="196"/>
        <v>1</v>
      </c>
      <c r="AG847" s="110">
        <f t="shared" si="197"/>
        <v>0</v>
      </c>
      <c r="AH847" s="110">
        <f t="shared" si="198"/>
        <v>0</v>
      </c>
      <c r="AI847" s="110">
        <f t="shared" si="199"/>
        <v>1</v>
      </c>
      <c r="AJ847" s="100">
        <f>ROW()</f>
        <v>847</v>
      </c>
      <c r="AK847" s="100" t="e">
        <f>INDEX('BadRows RECART'!$C$2:$C$1207,MATCH(monthly_gwh_mw!AJ847,'BadRows RECART'!$D$2:$D$1207,0))</f>
        <v>#N/A</v>
      </c>
    </row>
    <row r="848" spans="1:37" ht="20">
      <c r="A848" s="106" t="s">
        <v>3907</v>
      </c>
      <c r="B848" s="106" t="s">
        <v>2101</v>
      </c>
      <c r="C848" s="106" t="s">
        <v>6305</v>
      </c>
      <c r="D848" s="168">
        <v>2029</v>
      </c>
      <c r="E848" s="168">
        <v>12</v>
      </c>
      <c r="F848" s="199">
        <v>11.178099999999997</v>
      </c>
      <c r="G848" s="212" t="s">
        <v>6314</v>
      </c>
      <c r="H848" s="212" t="s">
        <v>6314</v>
      </c>
      <c r="I848" s="106" t="s">
        <v>557</v>
      </c>
      <c r="K848" s="83" t="s">
        <v>6314</v>
      </c>
      <c r="L848" s="83" t="s">
        <v>6314</v>
      </c>
      <c r="M848" s="45" t="str">
        <f>IF(
ISNA(INDEX(resources!E:E,MATCH(B848,resources!B:B,0))),"fillme",
INDEX(resources!E:E,MATCH(B848,resources!B:B,0)))</f>
        <v>CAISO_Solar</v>
      </c>
      <c r="N848" s="45">
        <f>IF(
ISNA(INDEX(resources!J:J,MATCH(B848,resources!B:B,0))),"fillme",
INDEX(resources!J:J,MATCH(B848,resources!B:B,0)))</f>
        <v>0</v>
      </c>
      <c r="O848" s="83" t="str">
        <f>IFERROR(INDEX(resources!K:K,MATCH(B848,resources!B:B,0)),"fillme")</f>
        <v>solar</v>
      </c>
      <c r="P848" s="89" t="str">
        <f t="shared" si="187"/>
        <v>solar_2029_12</v>
      </c>
      <c r="Q848" s="87">
        <f>INDEX(elcc!G:G,MATCH(P848,elcc!D:D,0))</f>
        <v>0</v>
      </c>
      <c r="R848" s="89">
        <f t="shared" si="188"/>
        <v>1</v>
      </c>
      <c r="S848" s="89" t="s">
        <v>6314</v>
      </c>
      <c r="T848" s="89" t="s">
        <v>6314</v>
      </c>
      <c r="U848" s="90" t="str">
        <f t="shared" si="189"/>
        <v>ok</v>
      </c>
      <c r="V848" s="63" t="str">
        <f>INDEX(resources!F:F,MATCH(B848,resources!B:B,0))</f>
        <v>new_generic</v>
      </c>
      <c r="W848" s="110">
        <f t="shared" si="190"/>
        <v>1</v>
      </c>
      <c r="X848" s="110">
        <f t="shared" si="191"/>
        <v>0</v>
      </c>
      <c r="Y848" s="110" t="str">
        <f t="shared" si="192"/>
        <v>new_generic_solar_1axis_energy_PCE50002_CONFIDENTIAL</v>
      </c>
      <c r="Z848" s="110">
        <f>IF(COUNTIFS($Y$2:Y848,Y848)=1,1,0)</f>
        <v>0</v>
      </c>
      <c r="AA848" s="110">
        <f>SUM($Z$2:Z848)*Z848</f>
        <v>0</v>
      </c>
      <c r="AB848" s="110">
        <f>COUNTIFS(resources!B:B,B848)</f>
        <v>1</v>
      </c>
      <c r="AC848" s="110">
        <f t="shared" si="193"/>
        <v>1</v>
      </c>
      <c r="AD848" s="110">
        <f t="shared" si="194"/>
        <v>1</v>
      </c>
      <c r="AE848" s="110">
        <f t="shared" si="195"/>
        <v>0</v>
      </c>
      <c r="AF848" s="110">
        <f t="shared" si="196"/>
        <v>1</v>
      </c>
      <c r="AG848" s="110">
        <f t="shared" si="197"/>
        <v>0</v>
      </c>
      <c r="AH848" s="110">
        <f t="shared" si="198"/>
        <v>0</v>
      </c>
      <c r="AI848" s="110">
        <f t="shared" si="199"/>
        <v>1</v>
      </c>
      <c r="AJ848" s="100">
        <f>ROW()</f>
        <v>848</v>
      </c>
      <c r="AK848" s="100" t="e">
        <f>INDEX('BadRows RECART'!$C$2:$C$1207,MATCH(monthly_gwh_mw!AJ848,'BadRows RECART'!$D$2:$D$1207,0))</f>
        <v>#N/A</v>
      </c>
    </row>
    <row r="849" spans="1:37" ht="20">
      <c r="A849" s="106" t="s">
        <v>3907</v>
      </c>
      <c r="B849" s="106" t="s">
        <v>2101</v>
      </c>
      <c r="C849" s="106" t="s">
        <v>6305</v>
      </c>
      <c r="D849" s="168">
        <v>2030</v>
      </c>
      <c r="E849" s="168">
        <v>1</v>
      </c>
      <c r="F849" s="199">
        <v>11.794099999999998</v>
      </c>
      <c r="G849" s="212" t="s">
        <v>6314</v>
      </c>
      <c r="H849" s="212" t="s">
        <v>6314</v>
      </c>
      <c r="I849" s="106" t="s">
        <v>557</v>
      </c>
      <c r="K849" s="83" t="s">
        <v>6314</v>
      </c>
      <c r="L849" s="83" t="s">
        <v>6314</v>
      </c>
      <c r="M849" s="45" t="str">
        <f>IF(
ISNA(INDEX(resources!E:E,MATCH(B849,resources!B:B,0))),"fillme",
INDEX(resources!E:E,MATCH(B849,resources!B:B,0)))</f>
        <v>CAISO_Solar</v>
      </c>
      <c r="N849" s="45">
        <f>IF(
ISNA(INDEX(resources!J:J,MATCH(B849,resources!B:B,0))),"fillme",
INDEX(resources!J:J,MATCH(B849,resources!B:B,0)))</f>
        <v>0</v>
      </c>
      <c r="O849" s="83" t="str">
        <f>IFERROR(INDEX(resources!K:K,MATCH(B849,resources!B:B,0)),"fillme")</f>
        <v>solar</v>
      </c>
      <c r="P849" s="89" t="str">
        <f t="shared" si="187"/>
        <v>solar_2030_1</v>
      </c>
      <c r="Q849" s="87">
        <f>INDEX(elcc!G:G,MATCH(P849,elcc!D:D,0))</f>
        <v>2.5714285714285714E-2</v>
      </c>
      <c r="R849" s="89">
        <f t="shared" si="188"/>
        <v>1</v>
      </c>
      <c r="S849" s="89" t="s">
        <v>6314</v>
      </c>
      <c r="T849" s="89" t="s">
        <v>6314</v>
      </c>
      <c r="U849" s="90" t="str">
        <f t="shared" si="189"/>
        <v>ok</v>
      </c>
      <c r="V849" s="63" t="str">
        <f>INDEX(resources!F:F,MATCH(B849,resources!B:B,0))</f>
        <v>new_generic</v>
      </c>
      <c r="W849" s="110">
        <f t="shared" si="190"/>
        <v>1</v>
      </c>
      <c r="X849" s="110">
        <f t="shared" si="191"/>
        <v>0</v>
      </c>
      <c r="Y849" s="110" t="str">
        <f t="shared" si="192"/>
        <v>new_generic_solar_1axis_energy_PCE50002_CONFIDENTIAL</v>
      </c>
      <c r="Z849" s="110">
        <f>IF(COUNTIFS($Y$2:Y849,Y849)=1,1,0)</f>
        <v>0</v>
      </c>
      <c r="AA849" s="110">
        <f>SUM($Z$2:Z849)*Z849</f>
        <v>0</v>
      </c>
      <c r="AB849" s="110">
        <f>COUNTIFS(resources!B:B,B849)</f>
        <v>1</v>
      </c>
      <c r="AC849" s="110">
        <f t="shared" si="193"/>
        <v>1</v>
      </c>
      <c r="AD849" s="110">
        <f t="shared" si="194"/>
        <v>1</v>
      </c>
      <c r="AE849" s="110">
        <f t="shared" si="195"/>
        <v>0</v>
      </c>
      <c r="AF849" s="110">
        <f t="shared" si="196"/>
        <v>1</v>
      </c>
      <c r="AG849" s="110">
        <f t="shared" si="197"/>
        <v>0</v>
      </c>
      <c r="AH849" s="110">
        <f t="shared" si="198"/>
        <v>0</v>
      </c>
      <c r="AI849" s="110">
        <f t="shared" si="199"/>
        <v>1</v>
      </c>
      <c r="AJ849" s="100">
        <f>ROW()</f>
        <v>849</v>
      </c>
      <c r="AK849" s="100" t="e">
        <f>INDEX('BadRows RECART'!$C$2:$C$1207,MATCH(monthly_gwh_mw!AJ849,'BadRows RECART'!$D$2:$D$1207,0))</f>
        <v>#N/A</v>
      </c>
    </row>
    <row r="850" spans="1:37" ht="20">
      <c r="A850" s="106" t="s">
        <v>3907</v>
      </c>
      <c r="B850" s="106" t="s">
        <v>2101</v>
      </c>
      <c r="C850" s="106" t="s">
        <v>6305</v>
      </c>
      <c r="D850" s="168">
        <v>2030</v>
      </c>
      <c r="E850" s="168">
        <v>2</v>
      </c>
      <c r="F850" s="199">
        <v>16.52610000000001</v>
      </c>
      <c r="G850" s="212" t="s">
        <v>6314</v>
      </c>
      <c r="H850" s="212" t="s">
        <v>6314</v>
      </c>
      <c r="I850" s="106" t="s">
        <v>557</v>
      </c>
      <c r="K850" s="83" t="s">
        <v>6314</v>
      </c>
      <c r="L850" s="83" t="s">
        <v>6314</v>
      </c>
      <c r="M850" s="45" t="str">
        <f>IF(
ISNA(INDEX(resources!E:E,MATCH(B850,resources!B:B,0))),"fillme",
INDEX(resources!E:E,MATCH(B850,resources!B:B,0)))</f>
        <v>CAISO_Solar</v>
      </c>
      <c r="N850" s="45">
        <f>IF(
ISNA(INDEX(resources!J:J,MATCH(B850,resources!B:B,0))),"fillme",
INDEX(resources!J:J,MATCH(B850,resources!B:B,0)))</f>
        <v>0</v>
      </c>
      <c r="O850" s="83" t="str">
        <f>IFERROR(INDEX(resources!K:K,MATCH(B850,resources!B:B,0)),"fillme")</f>
        <v>solar</v>
      </c>
      <c r="P850" s="89" t="str">
        <f t="shared" si="187"/>
        <v>solar_2030_2</v>
      </c>
      <c r="Q850" s="87">
        <f>INDEX(elcc!G:G,MATCH(P850,elcc!D:D,0))</f>
        <v>1.9285714285714285E-2</v>
      </c>
      <c r="R850" s="89">
        <f t="shared" si="188"/>
        <v>1</v>
      </c>
      <c r="S850" s="89" t="s">
        <v>6314</v>
      </c>
      <c r="T850" s="89" t="s">
        <v>6314</v>
      </c>
      <c r="U850" s="90" t="str">
        <f t="shared" si="189"/>
        <v>ok</v>
      </c>
      <c r="V850" s="63" t="str">
        <f>INDEX(resources!F:F,MATCH(B850,resources!B:B,0))</f>
        <v>new_generic</v>
      </c>
      <c r="W850" s="110">
        <f t="shared" si="190"/>
        <v>1</v>
      </c>
      <c r="X850" s="110">
        <f t="shared" si="191"/>
        <v>0</v>
      </c>
      <c r="Y850" s="110" t="str">
        <f t="shared" si="192"/>
        <v>new_generic_solar_1axis_energy_PCE50002_CONFIDENTIAL</v>
      </c>
      <c r="Z850" s="110">
        <f>IF(COUNTIFS($Y$2:Y850,Y850)=1,1,0)</f>
        <v>0</v>
      </c>
      <c r="AA850" s="110">
        <f>SUM($Z$2:Z850)*Z850</f>
        <v>0</v>
      </c>
      <c r="AB850" s="110">
        <f>COUNTIFS(resources!B:B,B850)</f>
        <v>1</v>
      </c>
      <c r="AC850" s="110">
        <f t="shared" si="193"/>
        <v>1</v>
      </c>
      <c r="AD850" s="110">
        <f t="shared" si="194"/>
        <v>1</v>
      </c>
      <c r="AE850" s="110">
        <f t="shared" si="195"/>
        <v>0</v>
      </c>
      <c r="AF850" s="110">
        <f t="shared" si="196"/>
        <v>1</v>
      </c>
      <c r="AG850" s="110">
        <f t="shared" si="197"/>
        <v>0</v>
      </c>
      <c r="AH850" s="110">
        <f t="shared" si="198"/>
        <v>0</v>
      </c>
      <c r="AI850" s="110">
        <f t="shared" si="199"/>
        <v>1</v>
      </c>
      <c r="AJ850" s="100">
        <f>ROW()</f>
        <v>850</v>
      </c>
      <c r="AK850" s="100" t="e">
        <f>INDEX('BadRows RECART'!$C$2:$C$1207,MATCH(monthly_gwh_mw!AJ850,'BadRows RECART'!$D$2:$D$1207,0))</f>
        <v>#N/A</v>
      </c>
    </row>
    <row r="851" spans="1:37" ht="20">
      <c r="A851" s="106" t="s">
        <v>3907</v>
      </c>
      <c r="B851" s="106" t="s">
        <v>2101</v>
      </c>
      <c r="C851" s="106" t="s">
        <v>6305</v>
      </c>
      <c r="D851" s="168">
        <v>2030</v>
      </c>
      <c r="E851" s="168">
        <v>3</v>
      </c>
      <c r="F851" s="199">
        <v>25.250500000000006</v>
      </c>
      <c r="G851" s="212" t="s">
        <v>6314</v>
      </c>
      <c r="H851" s="212" t="s">
        <v>6314</v>
      </c>
      <c r="I851" s="106" t="s">
        <v>557</v>
      </c>
      <c r="K851" s="83" t="s">
        <v>6314</v>
      </c>
      <c r="L851" s="83" t="s">
        <v>6314</v>
      </c>
      <c r="M851" s="45" t="str">
        <f>IF(
ISNA(INDEX(resources!E:E,MATCH(B851,resources!B:B,0))),"fillme",
INDEX(resources!E:E,MATCH(B851,resources!B:B,0)))</f>
        <v>CAISO_Solar</v>
      </c>
      <c r="N851" s="45">
        <f>IF(
ISNA(INDEX(resources!J:J,MATCH(B851,resources!B:B,0))),"fillme",
INDEX(resources!J:J,MATCH(B851,resources!B:B,0)))</f>
        <v>0</v>
      </c>
      <c r="O851" s="83" t="str">
        <f>IFERROR(INDEX(resources!K:K,MATCH(B851,resources!B:B,0)),"fillme")</f>
        <v>solar</v>
      </c>
      <c r="P851" s="89" t="str">
        <f t="shared" si="187"/>
        <v>solar_2030_3</v>
      </c>
      <c r="Q851" s="87">
        <f>INDEX(elcc!G:G,MATCH(P851,elcc!D:D,0))</f>
        <v>0.1157142857142857</v>
      </c>
      <c r="R851" s="89">
        <f t="shared" si="188"/>
        <v>1</v>
      </c>
      <c r="S851" s="89" t="s">
        <v>6314</v>
      </c>
      <c r="T851" s="89" t="s">
        <v>6314</v>
      </c>
      <c r="U851" s="90" t="str">
        <f t="shared" si="189"/>
        <v>ok</v>
      </c>
      <c r="V851" s="63" t="str">
        <f>INDEX(resources!F:F,MATCH(B851,resources!B:B,0))</f>
        <v>new_generic</v>
      </c>
      <c r="W851" s="110">
        <f t="shared" si="190"/>
        <v>1</v>
      </c>
      <c r="X851" s="110">
        <f t="shared" si="191"/>
        <v>0</v>
      </c>
      <c r="Y851" s="110" t="str">
        <f t="shared" si="192"/>
        <v>new_generic_solar_1axis_energy_PCE50002_CONFIDENTIAL</v>
      </c>
      <c r="Z851" s="110">
        <f>IF(COUNTIFS($Y$2:Y851,Y851)=1,1,0)</f>
        <v>0</v>
      </c>
      <c r="AA851" s="110">
        <f>SUM($Z$2:Z851)*Z851</f>
        <v>0</v>
      </c>
      <c r="AB851" s="110">
        <f>COUNTIFS(resources!B:B,B851)</f>
        <v>1</v>
      </c>
      <c r="AC851" s="110">
        <f t="shared" si="193"/>
        <v>1</v>
      </c>
      <c r="AD851" s="110">
        <f t="shared" si="194"/>
        <v>1</v>
      </c>
      <c r="AE851" s="110">
        <f t="shared" si="195"/>
        <v>0</v>
      </c>
      <c r="AF851" s="110">
        <f t="shared" si="196"/>
        <v>1</v>
      </c>
      <c r="AG851" s="110">
        <f t="shared" si="197"/>
        <v>0</v>
      </c>
      <c r="AH851" s="110">
        <f t="shared" si="198"/>
        <v>0</v>
      </c>
      <c r="AI851" s="110">
        <f t="shared" si="199"/>
        <v>1</v>
      </c>
      <c r="AJ851" s="100">
        <f>ROW()</f>
        <v>851</v>
      </c>
      <c r="AK851" s="100" t="e">
        <f>INDEX('BadRows RECART'!$C$2:$C$1207,MATCH(monthly_gwh_mw!AJ851,'BadRows RECART'!$D$2:$D$1207,0))</f>
        <v>#N/A</v>
      </c>
    </row>
    <row r="852" spans="1:37" ht="20">
      <c r="A852" s="106" t="s">
        <v>3907</v>
      </c>
      <c r="B852" s="106" t="s">
        <v>2101</v>
      </c>
      <c r="C852" s="106" t="s">
        <v>6305</v>
      </c>
      <c r="D852" s="168">
        <v>2030</v>
      </c>
      <c r="E852" s="168">
        <v>4</v>
      </c>
      <c r="F852" s="199">
        <v>29.148200000000003</v>
      </c>
      <c r="G852" s="212" t="s">
        <v>6314</v>
      </c>
      <c r="H852" s="212" t="s">
        <v>6314</v>
      </c>
      <c r="I852" s="106" t="s">
        <v>557</v>
      </c>
      <c r="K852" s="83" t="s">
        <v>6314</v>
      </c>
      <c r="L852" s="83" t="s">
        <v>6314</v>
      </c>
      <c r="M852" s="45" t="str">
        <f>IF(
ISNA(INDEX(resources!E:E,MATCH(B852,resources!B:B,0))),"fillme",
INDEX(resources!E:E,MATCH(B852,resources!B:B,0)))</f>
        <v>CAISO_Solar</v>
      </c>
      <c r="N852" s="45">
        <f>IF(
ISNA(INDEX(resources!J:J,MATCH(B852,resources!B:B,0))),"fillme",
INDEX(resources!J:J,MATCH(B852,resources!B:B,0)))</f>
        <v>0</v>
      </c>
      <c r="O852" s="83" t="str">
        <f>IFERROR(INDEX(resources!K:K,MATCH(B852,resources!B:B,0)),"fillme")</f>
        <v>solar</v>
      </c>
      <c r="P852" s="89" t="str">
        <f t="shared" si="187"/>
        <v>solar_2030_4</v>
      </c>
      <c r="Q852" s="87">
        <f>INDEX(elcc!G:G,MATCH(P852,elcc!D:D,0))</f>
        <v>9.6428571428571419E-2</v>
      </c>
      <c r="R852" s="89">
        <f t="shared" si="188"/>
        <v>1</v>
      </c>
      <c r="S852" s="89" t="s">
        <v>6314</v>
      </c>
      <c r="T852" s="89" t="s">
        <v>6314</v>
      </c>
      <c r="U852" s="90" t="str">
        <f t="shared" si="189"/>
        <v>ok</v>
      </c>
      <c r="V852" s="63" t="str">
        <f>INDEX(resources!F:F,MATCH(B852,resources!B:B,0))</f>
        <v>new_generic</v>
      </c>
      <c r="W852" s="110">
        <f t="shared" si="190"/>
        <v>1</v>
      </c>
      <c r="X852" s="110">
        <f t="shared" si="191"/>
        <v>0</v>
      </c>
      <c r="Y852" s="110" t="str">
        <f t="shared" si="192"/>
        <v>new_generic_solar_1axis_energy_PCE50002_CONFIDENTIAL</v>
      </c>
      <c r="Z852" s="110">
        <f>IF(COUNTIFS($Y$2:Y852,Y852)=1,1,0)</f>
        <v>0</v>
      </c>
      <c r="AA852" s="110">
        <f>SUM($Z$2:Z852)*Z852</f>
        <v>0</v>
      </c>
      <c r="AB852" s="110">
        <f>COUNTIFS(resources!B:B,B852)</f>
        <v>1</v>
      </c>
      <c r="AC852" s="110">
        <f t="shared" si="193"/>
        <v>1</v>
      </c>
      <c r="AD852" s="110">
        <f t="shared" si="194"/>
        <v>1</v>
      </c>
      <c r="AE852" s="110">
        <f t="shared" si="195"/>
        <v>0</v>
      </c>
      <c r="AF852" s="110">
        <f t="shared" si="196"/>
        <v>1</v>
      </c>
      <c r="AG852" s="110">
        <f t="shared" si="197"/>
        <v>0</v>
      </c>
      <c r="AH852" s="110">
        <f t="shared" si="198"/>
        <v>0</v>
      </c>
      <c r="AI852" s="110">
        <f t="shared" si="199"/>
        <v>1</v>
      </c>
      <c r="AJ852" s="100">
        <f>ROW()</f>
        <v>852</v>
      </c>
      <c r="AK852" s="100" t="e">
        <f>INDEX('BadRows RECART'!$C$2:$C$1207,MATCH(monthly_gwh_mw!AJ852,'BadRows RECART'!$D$2:$D$1207,0))</f>
        <v>#N/A</v>
      </c>
    </row>
    <row r="853" spans="1:37" ht="20">
      <c r="A853" s="106" t="s">
        <v>3907</v>
      </c>
      <c r="B853" s="106" t="s">
        <v>2101</v>
      </c>
      <c r="C853" s="106" t="s">
        <v>6305</v>
      </c>
      <c r="D853" s="168">
        <v>2030</v>
      </c>
      <c r="E853" s="168">
        <v>5</v>
      </c>
      <c r="F853" s="199">
        <v>33.545400000000008</v>
      </c>
      <c r="G853" s="212" t="s">
        <v>6314</v>
      </c>
      <c r="H853" s="212" t="s">
        <v>6314</v>
      </c>
      <c r="I853" s="106" t="s">
        <v>557</v>
      </c>
      <c r="K853" s="83" t="s">
        <v>6314</v>
      </c>
      <c r="L853" s="83" t="s">
        <v>6314</v>
      </c>
      <c r="M853" s="45" t="str">
        <f>IF(
ISNA(INDEX(resources!E:E,MATCH(B853,resources!B:B,0))),"fillme",
INDEX(resources!E:E,MATCH(B853,resources!B:B,0)))</f>
        <v>CAISO_Solar</v>
      </c>
      <c r="N853" s="45">
        <f>IF(
ISNA(INDEX(resources!J:J,MATCH(B853,resources!B:B,0))),"fillme",
INDEX(resources!J:J,MATCH(B853,resources!B:B,0)))</f>
        <v>0</v>
      </c>
      <c r="O853" s="83" t="str">
        <f>IFERROR(INDEX(resources!K:K,MATCH(B853,resources!B:B,0)),"fillme")</f>
        <v>solar</v>
      </c>
      <c r="P853" s="89" t="str">
        <f t="shared" si="187"/>
        <v>solar_2030_5</v>
      </c>
      <c r="Q853" s="87">
        <f>INDEX(elcc!G:G,MATCH(P853,elcc!D:D,0))</f>
        <v>0.10285714285714286</v>
      </c>
      <c r="R853" s="89">
        <f t="shared" si="188"/>
        <v>1</v>
      </c>
      <c r="S853" s="89" t="s">
        <v>6314</v>
      </c>
      <c r="T853" s="89" t="s">
        <v>6314</v>
      </c>
      <c r="U853" s="90" t="str">
        <f t="shared" si="189"/>
        <v>ok</v>
      </c>
      <c r="V853" s="63" t="str">
        <f>INDEX(resources!F:F,MATCH(B853,resources!B:B,0))</f>
        <v>new_generic</v>
      </c>
      <c r="W853" s="110">
        <f t="shared" si="190"/>
        <v>1</v>
      </c>
      <c r="X853" s="110">
        <f t="shared" si="191"/>
        <v>0</v>
      </c>
      <c r="Y853" s="110" t="str">
        <f t="shared" si="192"/>
        <v>new_generic_solar_1axis_energy_PCE50002_CONFIDENTIAL</v>
      </c>
      <c r="Z853" s="110">
        <f>IF(COUNTIFS($Y$2:Y853,Y853)=1,1,0)</f>
        <v>0</v>
      </c>
      <c r="AA853" s="110">
        <f>SUM($Z$2:Z853)*Z853</f>
        <v>0</v>
      </c>
      <c r="AB853" s="110">
        <f>COUNTIFS(resources!B:B,B853)</f>
        <v>1</v>
      </c>
      <c r="AC853" s="110">
        <f t="shared" si="193"/>
        <v>1</v>
      </c>
      <c r="AD853" s="110">
        <f t="shared" si="194"/>
        <v>1</v>
      </c>
      <c r="AE853" s="110">
        <f t="shared" si="195"/>
        <v>0</v>
      </c>
      <c r="AF853" s="110">
        <f t="shared" si="196"/>
        <v>1</v>
      </c>
      <c r="AG853" s="110">
        <f t="shared" si="197"/>
        <v>0</v>
      </c>
      <c r="AH853" s="110">
        <f t="shared" si="198"/>
        <v>0</v>
      </c>
      <c r="AI853" s="110">
        <f t="shared" si="199"/>
        <v>1</v>
      </c>
      <c r="AJ853" s="100">
        <f>ROW()</f>
        <v>853</v>
      </c>
      <c r="AK853" s="100" t="e">
        <f>INDEX('BadRows RECART'!$C$2:$C$1207,MATCH(monthly_gwh_mw!AJ853,'BadRows RECART'!$D$2:$D$1207,0))</f>
        <v>#N/A</v>
      </c>
    </row>
    <row r="854" spans="1:37" ht="20">
      <c r="A854" s="106" t="s">
        <v>3907</v>
      </c>
      <c r="B854" s="106" t="s">
        <v>2101</v>
      </c>
      <c r="C854" s="106" t="s">
        <v>6305</v>
      </c>
      <c r="D854" s="168">
        <v>2030</v>
      </c>
      <c r="E854" s="168">
        <v>6</v>
      </c>
      <c r="F854" s="199">
        <v>34.71840000000001</v>
      </c>
      <c r="G854" s="212" t="s">
        <v>6314</v>
      </c>
      <c r="H854" s="212" t="s">
        <v>6314</v>
      </c>
      <c r="I854" s="106" t="s">
        <v>557</v>
      </c>
      <c r="K854" s="83" t="s">
        <v>6314</v>
      </c>
      <c r="L854" s="83" t="s">
        <v>6314</v>
      </c>
      <c r="M854" s="45" t="str">
        <f>IF(
ISNA(INDEX(resources!E:E,MATCH(B854,resources!B:B,0))),"fillme",
INDEX(resources!E:E,MATCH(B854,resources!B:B,0)))</f>
        <v>CAISO_Solar</v>
      </c>
      <c r="N854" s="45">
        <f>IF(
ISNA(INDEX(resources!J:J,MATCH(B854,resources!B:B,0))),"fillme",
INDEX(resources!J:J,MATCH(B854,resources!B:B,0)))</f>
        <v>0</v>
      </c>
      <c r="O854" s="83" t="str">
        <f>IFERROR(INDEX(resources!K:K,MATCH(B854,resources!B:B,0)),"fillme")</f>
        <v>solar</v>
      </c>
      <c r="P854" s="89" t="str">
        <f t="shared" si="187"/>
        <v>solar_2030_6</v>
      </c>
      <c r="Q854" s="87">
        <f>INDEX(elcc!G:G,MATCH(P854,elcc!D:D,0))</f>
        <v>0.19928571428571426</v>
      </c>
      <c r="R854" s="89">
        <f t="shared" si="188"/>
        <v>1</v>
      </c>
      <c r="S854" s="89" t="s">
        <v>6314</v>
      </c>
      <c r="T854" s="89" t="s">
        <v>6314</v>
      </c>
      <c r="U854" s="90" t="str">
        <f t="shared" si="189"/>
        <v>ok</v>
      </c>
      <c r="V854" s="63" t="str">
        <f>INDEX(resources!F:F,MATCH(B854,resources!B:B,0))</f>
        <v>new_generic</v>
      </c>
      <c r="W854" s="110">
        <f t="shared" si="190"/>
        <v>1</v>
      </c>
      <c r="X854" s="110">
        <f t="shared" si="191"/>
        <v>0</v>
      </c>
      <c r="Y854" s="110" t="str">
        <f t="shared" si="192"/>
        <v>new_generic_solar_1axis_energy_PCE50002_CONFIDENTIAL</v>
      </c>
      <c r="Z854" s="110">
        <f>IF(COUNTIFS($Y$2:Y854,Y854)=1,1,0)</f>
        <v>0</v>
      </c>
      <c r="AA854" s="110">
        <f>SUM($Z$2:Z854)*Z854</f>
        <v>0</v>
      </c>
      <c r="AB854" s="110">
        <f>COUNTIFS(resources!B:B,B854)</f>
        <v>1</v>
      </c>
      <c r="AC854" s="110">
        <f t="shared" si="193"/>
        <v>1</v>
      </c>
      <c r="AD854" s="110">
        <f t="shared" si="194"/>
        <v>1</v>
      </c>
      <c r="AE854" s="110">
        <f t="shared" si="195"/>
        <v>0</v>
      </c>
      <c r="AF854" s="110">
        <f t="shared" si="196"/>
        <v>1</v>
      </c>
      <c r="AG854" s="110">
        <f t="shared" si="197"/>
        <v>0</v>
      </c>
      <c r="AH854" s="110">
        <f t="shared" si="198"/>
        <v>0</v>
      </c>
      <c r="AI854" s="110">
        <f t="shared" si="199"/>
        <v>1</v>
      </c>
      <c r="AJ854" s="100">
        <f>ROW()</f>
        <v>854</v>
      </c>
      <c r="AK854" s="100" t="e">
        <f>INDEX('BadRows RECART'!$C$2:$C$1207,MATCH(monthly_gwh_mw!AJ854,'BadRows RECART'!$D$2:$D$1207,0))</f>
        <v>#N/A</v>
      </c>
    </row>
    <row r="855" spans="1:37" ht="20">
      <c r="A855" s="106" t="s">
        <v>3907</v>
      </c>
      <c r="B855" s="106" t="s">
        <v>2101</v>
      </c>
      <c r="C855" s="106" t="s">
        <v>6305</v>
      </c>
      <c r="D855" s="168">
        <v>2030</v>
      </c>
      <c r="E855" s="168">
        <v>7</v>
      </c>
      <c r="F855" s="199">
        <v>35.270999999999987</v>
      </c>
      <c r="G855" s="212" t="s">
        <v>6314</v>
      </c>
      <c r="H855" s="212" t="s">
        <v>6314</v>
      </c>
      <c r="I855" s="106" t="s">
        <v>557</v>
      </c>
      <c r="K855" s="83" t="s">
        <v>6314</v>
      </c>
      <c r="L855" s="83" t="s">
        <v>6314</v>
      </c>
      <c r="M855" s="45" t="str">
        <f>IF(
ISNA(INDEX(resources!E:E,MATCH(B855,resources!B:B,0))),"fillme",
INDEX(resources!E:E,MATCH(B855,resources!B:B,0)))</f>
        <v>CAISO_Solar</v>
      </c>
      <c r="N855" s="45">
        <f>IF(
ISNA(INDEX(resources!J:J,MATCH(B855,resources!B:B,0))),"fillme",
INDEX(resources!J:J,MATCH(B855,resources!B:B,0)))</f>
        <v>0</v>
      </c>
      <c r="O855" s="83" t="str">
        <f>IFERROR(INDEX(resources!K:K,MATCH(B855,resources!B:B,0)),"fillme")</f>
        <v>solar</v>
      </c>
      <c r="P855" s="89" t="str">
        <f t="shared" si="187"/>
        <v>solar_2030_7</v>
      </c>
      <c r="Q855" s="87">
        <f>INDEX(elcc!G:G,MATCH(P855,elcc!D:D,0))</f>
        <v>0.25071428571428572</v>
      </c>
      <c r="R855" s="89">
        <f t="shared" si="188"/>
        <v>1</v>
      </c>
      <c r="S855" s="89" t="s">
        <v>6314</v>
      </c>
      <c r="T855" s="89" t="s">
        <v>6314</v>
      </c>
      <c r="U855" s="90" t="str">
        <f t="shared" si="189"/>
        <v>ok</v>
      </c>
      <c r="V855" s="63" t="str">
        <f>INDEX(resources!F:F,MATCH(B855,resources!B:B,0))</f>
        <v>new_generic</v>
      </c>
      <c r="W855" s="110">
        <f t="shared" si="190"/>
        <v>1</v>
      </c>
      <c r="X855" s="110">
        <f t="shared" si="191"/>
        <v>0</v>
      </c>
      <c r="Y855" s="110" t="str">
        <f t="shared" si="192"/>
        <v>new_generic_solar_1axis_energy_PCE50002_CONFIDENTIAL</v>
      </c>
      <c r="Z855" s="110">
        <f>IF(COUNTIFS($Y$2:Y855,Y855)=1,1,0)</f>
        <v>0</v>
      </c>
      <c r="AA855" s="110">
        <f>SUM($Z$2:Z855)*Z855</f>
        <v>0</v>
      </c>
      <c r="AB855" s="110">
        <f>COUNTIFS(resources!B:B,B855)</f>
        <v>1</v>
      </c>
      <c r="AC855" s="110">
        <f t="shared" si="193"/>
        <v>1</v>
      </c>
      <c r="AD855" s="110">
        <f t="shared" si="194"/>
        <v>1</v>
      </c>
      <c r="AE855" s="110">
        <f t="shared" si="195"/>
        <v>0</v>
      </c>
      <c r="AF855" s="110">
        <f t="shared" si="196"/>
        <v>1</v>
      </c>
      <c r="AG855" s="110">
        <f t="shared" si="197"/>
        <v>0</v>
      </c>
      <c r="AH855" s="110">
        <f t="shared" si="198"/>
        <v>0</v>
      </c>
      <c r="AI855" s="110">
        <f t="shared" si="199"/>
        <v>1</v>
      </c>
      <c r="AJ855" s="100">
        <f>ROW()</f>
        <v>855</v>
      </c>
      <c r="AK855" s="100" t="e">
        <f>INDEX('BadRows RECART'!$C$2:$C$1207,MATCH(monthly_gwh_mw!AJ855,'BadRows RECART'!$D$2:$D$1207,0))</f>
        <v>#N/A</v>
      </c>
    </row>
    <row r="856" spans="1:37" ht="20">
      <c r="A856" s="106" t="s">
        <v>3907</v>
      </c>
      <c r="B856" s="106" t="s">
        <v>2101</v>
      </c>
      <c r="C856" s="106" t="s">
        <v>6305</v>
      </c>
      <c r="D856" s="168">
        <v>2030</v>
      </c>
      <c r="E856" s="168">
        <v>8</v>
      </c>
      <c r="F856" s="199">
        <v>33.706700000000012</v>
      </c>
      <c r="G856" s="212" t="s">
        <v>6314</v>
      </c>
      <c r="H856" s="212" t="s">
        <v>6314</v>
      </c>
      <c r="I856" s="106" t="s">
        <v>557</v>
      </c>
      <c r="K856" s="83" t="s">
        <v>6314</v>
      </c>
      <c r="L856" s="83" t="s">
        <v>6314</v>
      </c>
      <c r="M856" s="45" t="str">
        <f>IF(
ISNA(INDEX(resources!E:E,MATCH(B856,resources!B:B,0))),"fillme",
INDEX(resources!E:E,MATCH(B856,resources!B:B,0)))</f>
        <v>CAISO_Solar</v>
      </c>
      <c r="N856" s="45">
        <f>IF(
ISNA(INDEX(resources!J:J,MATCH(B856,resources!B:B,0))),"fillme",
INDEX(resources!J:J,MATCH(B856,resources!B:B,0)))</f>
        <v>0</v>
      </c>
      <c r="O856" s="83" t="str">
        <f>IFERROR(INDEX(resources!K:K,MATCH(B856,resources!B:B,0)),"fillme")</f>
        <v>solar</v>
      </c>
      <c r="P856" s="89" t="str">
        <f t="shared" si="187"/>
        <v>solar_2030_8</v>
      </c>
      <c r="Q856" s="87">
        <f>INDEX(elcc!G:G,MATCH(P856,elcc!D:D,0))</f>
        <v>0.17357142857142857</v>
      </c>
      <c r="R856" s="89">
        <f t="shared" si="188"/>
        <v>1</v>
      </c>
      <c r="S856" s="89" t="s">
        <v>6314</v>
      </c>
      <c r="T856" s="89" t="s">
        <v>6314</v>
      </c>
      <c r="U856" s="90" t="str">
        <f t="shared" si="189"/>
        <v>ok</v>
      </c>
      <c r="V856" s="63" t="str">
        <f>INDEX(resources!F:F,MATCH(B856,resources!B:B,0))</f>
        <v>new_generic</v>
      </c>
      <c r="W856" s="110">
        <f t="shared" si="190"/>
        <v>1</v>
      </c>
      <c r="X856" s="110">
        <f t="shared" si="191"/>
        <v>0</v>
      </c>
      <c r="Y856" s="110" t="str">
        <f t="shared" si="192"/>
        <v>new_generic_solar_1axis_energy_PCE50002_CONFIDENTIAL</v>
      </c>
      <c r="Z856" s="110">
        <f>IF(COUNTIFS($Y$2:Y856,Y856)=1,1,0)</f>
        <v>0</v>
      </c>
      <c r="AA856" s="110">
        <f>SUM($Z$2:Z856)*Z856</f>
        <v>0</v>
      </c>
      <c r="AB856" s="110">
        <f>COUNTIFS(resources!B:B,B856)</f>
        <v>1</v>
      </c>
      <c r="AC856" s="110">
        <f t="shared" si="193"/>
        <v>1</v>
      </c>
      <c r="AD856" s="110">
        <f t="shared" si="194"/>
        <v>1</v>
      </c>
      <c r="AE856" s="110">
        <f t="shared" si="195"/>
        <v>0</v>
      </c>
      <c r="AF856" s="110">
        <f t="shared" si="196"/>
        <v>1</v>
      </c>
      <c r="AG856" s="110">
        <f t="shared" si="197"/>
        <v>0</v>
      </c>
      <c r="AH856" s="110">
        <f t="shared" si="198"/>
        <v>0</v>
      </c>
      <c r="AI856" s="110">
        <f t="shared" si="199"/>
        <v>1</v>
      </c>
      <c r="AJ856" s="100">
        <f>ROW()</f>
        <v>856</v>
      </c>
      <c r="AK856" s="100" t="e">
        <f>INDEX('BadRows RECART'!$C$2:$C$1207,MATCH(monthly_gwh_mw!AJ856,'BadRows RECART'!$D$2:$D$1207,0))</f>
        <v>#N/A</v>
      </c>
    </row>
    <row r="857" spans="1:37" ht="20">
      <c r="A857" s="106" t="s">
        <v>3907</v>
      </c>
      <c r="B857" s="106" t="s">
        <v>2101</v>
      </c>
      <c r="C857" s="106" t="s">
        <v>6305</v>
      </c>
      <c r="D857" s="168">
        <v>2030</v>
      </c>
      <c r="E857" s="168">
        <v>9</v>
      </c>
      <c r="F857" s="199">
        <v>28.810600000000008</v>
      </c>
      <c r="G857" s="212" t="s">
        <v>6314</v>
      </c>
      <c r="H857" s="212" t="s">
        <v>6314</v>
      </c>
      <c r="I857" s="106" t="s">
        <v>557</v>
      </c>
      <c r="K857" s="83" t="s">
        <v>6314</v>
      </c>
      <c r="L857" s="83" t="s">
        <v>6314</v>
      </c>
      <c r="M857" s="45" t="str">
        <f>IF(
ISNA(INDEX(resources!E:E,MATCH(B857,resources!B:B,0))),"fillme",
INDEX(resources!E:E,MATCH(B857,resources!B:B,0)))</f>
        <v>CAISO_Solar</v>
      </c>
      <c r="N857" s="45">
        <f>IF(
ISNA(INDEX(resources!J:J,MATCH(B857,resources!B:B,0))),"fillme",
INDEX(resources!J:J,MATCH(B857,resources!B:B,0)))</f>
        <v>0</v>
      </c>
      <c r="O857" s="83" t="str">
        <f>IFERROR(INDEX(resources!K:K,MATCH(B857,resources!B:B,0)),"fillme")</f>
        <v>solar</v>
      </c>
      <c r="P857" s="89" t="str">
        <f t="shared" si="187"/>
        <v>solar_2030_9</v>
      </c>
      <c r="Q857" s="87">
        <f>INDEX(elcc!G:G,MATCH(P857,elcc!D:D,0))</f>
        <v>8.9149750978781611E-2</v>
      </c>
      <c r="R857" s="89">
        <f t="shared" si="188"/>
        <v>1</v>
      </c>
      <c r="S857" s="89" t="s">
        <v>6314</v>
      </c>
      <c r="T857" s="89" t="s">
        <v>6314</v>
      </c>
      <c r="U857" s="90" t="str">
        <f t="shared" si="189"/>
        <v>ok</v>
      </c>
      <c r="V857" s="63" t="str">
        <f>INDEX(resources!F:F,MATCH(B857,resources!B:B,0))</f>
        <v>new_generic</v>
      </c>
      <c r="W857" s="110">
        <f t="shared" si="190"/>
        <v>1</v>
      </c>
      <c r="X857" s="110">
        <f t="shared" si="191"/>
        <v>0</v>
      </c>
      <c r="Y857" s="110" t="str">
        <f t="shared" si="192"/>
        <v>new_generic_solar_1axis_energy_PCE50002_CONFIDENTIAL</v>
      </c>
      <c r="Z857" s="110">
        <f>IF(COUNTIFS($Y$2:Y857,Y857)=1,1,0)</f>
        <v>0</v>
      </c>
      <c r="AA857" s="110">
        <f>SUM($Z$2:Z857)*Z857</f>
        <v>0</v>
      </c>
      <c r="AB857" s="110">
        <f>COUNTIFS(resources!B:B,B857)</f>
        <v>1</v>
      </c>
      <c r="AC857" s="110">
        <f t="shared" si="193"/>
        <v>1</v>
      </c>
      <c r="AD857" s="110">
        <f t="shared" si="194"/>
        <v>1</v>
      </c>
      <c r="AE857" s="110">
        <f t="shared" si="195"/>
        <v>0</v>
      </c>
      <c r="AF857" s="110">
        <f t="shared" si="196"/>
        <v>1</v>
      </c>
      <c r="AG857" s="110">
        <f t="shared" si="197"/>
        <v>0</v>
      </c>
      <c r="AH857" s="110">
        <f t="shared" si="198"/>
        <v>0</v>
      </c>
      <c r="AI857" s="110">
        <f t="shared" si="199"/>
        <v>1</v>
      </c>
      <c r="AJ857" s="100">
        <f>ROW()</f>
        <v>857</v>
      </c>
      <c r="AK857" s="100" t="e">
        <f>INDEX('BadRows RECART'!$C$2:$C$1207,MATCH(monthly_gwh_mw!AJ857,'BadRows RECART'!$D$2:$D$1207,0))</f>
        <v>#N/A</v>
      </c>
    </row>
    <row r="858" spans="1:37" ht="20">
      <c r="A858" s="106" t="s">
        <v>3907</v>
      </c>
      <c r="B858" s="106" t="s">
        <v>2101</v>
      </c>
      <c r="C858" s="106" t="s">
        <v>6305</v>
      </c>
      <c r="D858" s="168">
        <v>2030</v>
      </c>
      <c r="E858" s="168">
        <v>10</v>
      </c>
      <c r="F858" s="199">
        <v>22.881999999999984</v>
      </c>
      <c r="G858" s="212" t="s">
        <v>6314</v>
      </c>
      <c r="H858" s="212" t="s">
        <v>6314</v>
      </c>
      <c r="I858" s="106" t="s">
        <v>557</v>
      </c>
      <c r="K858" s="83" t="s">
        <v>6314</v>
      </c>
      <c r="L858" s="83" t="s">
        <v>6314</v>
      </c>
      <c r="M858" s="45" t="str">
        <f>IF(
ISNA(INDEX(resources!E:E,MATCH(B858,resources!B:B,0))),"fillme",
INDEX(resources!E:E,MATCH(B858,resources!B:B,0)))</f>
        <v>CAISO_Solar</v>
      </c>
      <c r="N858" s="45">
        <f>IF(
ISNA(INDEX(resources!J:J,MATCH(B858,resources!B:B,0))),"fillme",
INDEX(resources!J:J,MATCH(B858,resources!B:B,0)))</f>
        <v>0</v>
      </c>
      <c r="O858" s="83" t="str">
        <f>IFERROR(INDEX(resources!K:K,MATCH(B858,resources!B:B,0)),"fillme")</f>
        <v>solar</v>
      </c>
      <c r="P858" s="89" t="str">
        <f t="shared" si="187"/>
        <v>solar_2030_10</v>
      </c>
      <c r="Q858" s="87">
        <f>INDEX(elcc!G:G,MATCH(P858,elcc!D:D,0))</f>
        <v>1.2857142857142857E-2</v>
      </c>
      <c r="R858" s="89">
        <f t="shared" si="188"/>
        <v>1</v>
      </c>
      <c r="S858" s="89" t="s">
        <v>6314</v>
      </c>
      <c r="T858" s="89" t="s">
        <v>6314</v>
      </c>
      <c r="U858" s="90" t="str">
        <f t="shared" si="189"/>
        <v>ok</v>
      </c>
      <c r="V858" s="63" t="str">
        <f>INDEX(resources!F:F,MATCH(B858,resources!B:B,0))</f>
        <v>new_generic</v>
      </c>
      <c r="W858" s="110">
        <f t="shared" si="190"/>
        <v>1</v>
      </c>
      <c r="X858" s="110">
        <f t="shared" si="191"/>
        <v>0</v>
      </c>
      <c r="Y858" s="110" t="str">
        <f t="shared" si="192"/>
        <v>new_generic_solar_1axis_energy_PCE50002_CONFIDENTIAL</v>
      </c>
      <c r="Z858" s="110">
        <f>IF(COUNTIFS($Y$2:Y858,Y858)=1,1,0)</f>
        <v>0</v>
      </c>
      <c r="AA858" s="110">
        <f>SUM($Z$2:Z858)*Z858</f>
        <v>0</v>
      </c>
      <c r="AB858" s="110">
        <f>COUNTIFS(resources!B:B,B858)</f>
        <v>1</v>
      </c>
      <c r="AC858" s="110">
        <f t="shared" si="193"/>
        <v>1</v>
      </c>
      <c r="AD858" s="110">
        <f t="shared" si="194"/>
        <v>1</v>
      </c>
      <c r="AE858" s="110">
        <f t="shared" si="195"/>
        <v>0</v>
      </c>
      <c r="AF858" s="110">
        <f t="shared" si="196"/>
        <v>1</v>
      </c>
      <c r="AG858" s="110">
        <f t="shared" si="197"/>
        <v>0</v>
      </c>
      <c r="AH858" s="110">
        <f t="shared" si="198"/>
        <v>0</v>
      </c>
      <c r="AI858" s="110">
        <f t="shared" si="199"/>
        <v>1</v>
      </c>
      <c r="AJ858" s="100">
        <f>ROW()</f>
        <v>858</v>
      </c>
      <c r="AK858" s="100" t="e">
        <f>INDEX('BadRows RECART'!$C$2:$C$1207,MATCH(monthly_gwh_mw!AJ858,'BadRows RECART'!$D$2:$D$1207,0))</f>
        <v>#N/A</v>
      </c>
    </row>
    <row r="859" spans="1:37" ht="20">
      <c r="A859" s="106" t="s">
        <v>3907</v>
      </c>
      <c r="B859" s="106" t="s">
        <v>2101</v>
      </c>
      <c r="C859" s="106" t="s">
        <v>6305</v>
      </c>
      <c r="D859" s="168">
        <v>2030</v>
      </c>
      <c r="E859" s="168">
        <v>11</v>
      </c>
      <c r="F859" s="199">
        <v>14.610700000000003</v>
      </c>
      <c r="G859" s="212" t="s">
        <v>6314</v>
      </c>
      <c r="H859" s="212" t="s">
        <v>6314</v>
      </c>
      <c r="I859" s="106" t="s">
        <v>557</v>
      </c>
      <c r="K859" s="83" t="s">
        <v>6314</v>
      </c>
      <c r="L859" s="83" t="s">
        <v>6314</v>
      </c>
      <c r="M859" s="45" t="str">
        <f>IF(
ISNA(INDEX(resources!E:E,MATCH(B859,resources!B:B,0))),"fillme",
INDEX(resources!E:E,MATCH(B859,resources!B:B,0)))</f>
        <v>CAISO_Solar</v>
      </c>
      <c r="N859" s="45">
        <f>IF(
ISNA(INDEX(resources!J:J,MATCH(B859,resources!B:B,0))),"fillme",
INDEX(resources!J:J,MATCH(B859,resources!B:B,0)))</f>
        <v>0</v>
      </c>
      <c r="O859" s="83" t="str">
        <f>IFERROR(INDEX(resources!K:K,MATCH(B859,resources!B:B,0)),"fillme")</f>
        <v>solar</v>
      </c>
      <c r="P859" s="89" t="str">
        <f t="shared" si="187"/>
        <v>solar_2030_11</v>
      </c>
      <c r="Q859" s="87">
        <f>INDEX(elcc!G:G,MATCH(P859,elcc!D:D,0))</f>
        <v>1.2857142857142857E-2</v>
      </c>
      <c r="R859" s="89">
        <f t="shared" si="188"/>
        <v>1</v>
      </c>
      <c r="S859" s="89" t="s">
        <v>6314</v>
      </c>
      <c r="T859" s="89" t="s">
        <v>6314</v>
      </c>
      <c r="U859" s="90" t="str">
        <f t="shared" si="189"/>
        <v>ok</v>
      </c>
      <c r="V859" s="63" t="str">
        <f>INDEX(resources!F:F,MATCH(B859,resources!B:B,0))</f>
        <v>new_generic</v>
      </c>
      <c r="W859" s="110">
        <f t="shared" si="190"/>
        <v>1</v>
      </c>
      <c r="X859" s="110">
        <f t="shared" si="191"/>
        <v>0</v>
      </c>
      <c r="Y859" s="110" t="str">
        <f t="shared" si="192"/>
        <v>new_generic_solar_1axis_energy_PCE50002_CONFIDENTIAL</v>
      </c>
      <c r="Z859" s="110">
        <f>IF(COUNTIFS($Y$2:Y859,Y859)=1,1,0)</f>
        <v>0</v>
      </c>
      <c r="AA859" s="110">
        <f>SUM($Z$2:Z859)*Z859</f>
        <v>0</v>
      </c>
      <c r="AB859" s="110">
        <f>COUNTIFS(resources!B:B,B859)</f>
        <v>1</v>
      </c>
      <c r="AC859" s="110">
        <f t="shared" si="193"/>
        <v>1</v>
      </c>
      <c r="AD859" s="110">
        <f t="shared" si="194"/>
        <v>1</v>
      </c>
      <c r="AE859" s="110">
        <f t="shared" si="195"/>
        <v>0</v>
      </c>
      <c r="AF859" s="110">
        <f t="shared" si="196"/>
        <v>1</v>
      </c>
      <c r="AG859" s="110">
        <f t="shared" si="197"/>
        <v>0</v>
      </c>
      <c r="AH859" s="110">
        <f t="shared" si="198"/>
        <v>0</v>
      </c>
      <c r="AI859" s="110">
        <f t="shared" si="199"/>
        <v>1</v>
      </c>
      <c r="AJ859" s="100">
        <f>ROW()</f>
        <v>859</v>
      </c>
      <c r="AK859" s="100" t="e">
        <f>INDEX('BadRows RECART'!$C$2:$C$1207,MATCH(monthly_gwh_mw!AJ859,'BadRows RECART'!$D$2:$D$1207,0))</f>
        <v>#N/A</v>
      </c>
    </row>
    <row r="860" spans="1:37" ht="20">
      <c r="A860" s="106" t="s">
        <v>3907</v>
      </c>
      <c r="B860" s="106" t="s">
        <v>2101</v>
      </c>
      <c r="C860" s="106" t="s">
        <v>6305</v>
      </c>
      <c r="D860" s="168">
        <v>2030</v>
      </c>
      <c r="E860" s="168">
        <v>12</v>
      </c>
      <c r="F860" s="199">
        <v>11.178099999999997</v>
      </c>
      <c r="G860" s="212" t="s">
        <v>6314</v>
      </c>
      <c r="H860" s="212" t="s">
        <v>6314</v>
      </c>
      <c r="I860" s="106" t="s">
        <v>557</v>
      </c>
      <c r="K860" s="83" t="s">
        <v>6314</v>
      </c>
      <c r="L860" s="83" t="s">
        <v>6314</v>
      </c>
      <c r="M860" s="45" t="str">
        <f>IF(
ISNA(INDEX(resources!E:E,MATCH(B860,resources!B:B,0))),"fillme",
INDEX(resources!E:E,MATCH(B860,resources!B:B,0)))</f>
        <v>CAISO_Solar</v>
      </c>
      <c r="N860" s="45">
        <f>IF(
ISNA(INDEX(resources!J:J,MATCH(B860,resources!B:B,0))),"fillme",
INDEX(resources!J:J,MATCH(B860,resources!B:B,0)))</f>
        <v>0</v>
      </c>
      <c r="O860" s="83" t="str">
        <f>IFERROR(INDEX(resources!K:K,MATCH(B860,resources!B:B,0)),"fillme")</f>
        <v>solar</v>
      </c>
      <c r="P860" s="89" t="str">
        <f t="shared" si="187"/>
        <v>solar_2030_12</v>
      </c>
      <c r="Q860" s="87">
        <f>INDEX(elcc!G:G,MATCH(P860,elcc!D:D,0))</f>
        <v>0</v>
      </c>
      <c r="R860" s="89">
        <f t="shared" si="188"/>
        <v>1</v>
      </c>
      <c r="S860" s="89" t="s">
        <v>6314</v>
      </c>
      <c r="T860" s="89" t="s">
        <v>6314</v>
      </c>
      <c r="U860" s="90" t="str">
        <f t="shared" si="189"/>
        <v>ok</v>
      </c>
      <c r="V860" s="63" t="str">
        <f>INDEX(resources!F:F,MATCH(B860,resources!B:B,0))</f>
        <v>new_generic</v>
      </c>
      <c r="W860" s="110">
        <f t="shared" si="190"/>
        <v>1</v>
      </c>
      <c r="X860" s="110">
        <f t="shared" si="191"/>
        <v>0</v>
      </c>
      <c r="Y860" s="110" t="str">
        <f t="shared" si="192"/>
        <v>new_generic_solar_1axis_energy_PCE50002_CONFIDENTIAL</v>
      </c>
      <c r="Z860" s="110">
        <f>IF(COUNTIFS($Y$2:Y860,Y860)=1,1,0)</f>
        <v>0</v>
      </c>
      <c r="AA860" s="110">
        <f>SUM($Z$2:Z860)*Z860</f>
        <v>0</v>
      </c>
      <c r="AB860" s="110">
        <f>COUNTIFS(resources!B:B,B860)</f>
        <v>1</v>
      </c>
      <c r="AC860" s="110">
        <f t="shared" si="193"/>
        <v>1</v>
      </c>
      <c r="AD860" s="110">
        <f t="shared" si="194"/>
        <v>1</v>
      </c>
      <c r="AE860" s="110">
        <f t="shared" si="195"/>
        <v>0</v>
      </c>
      <c r="AF860" s="110">
        <f t="shared" si="196"/>
        <v>1</v>
      </c>
      <c r="AG860" s="110">
        <f t="shared" si="197"/>
        <v>0</v>
      </c>
      <c r="AH860" s="110">
        <f t="shared" si="198"/>
        <v>0</v>
      </c>
      <c r="AI860" s="110">
        <f t="shared" si="199"/>
        <v>1</v>
      </c>
      <c r="AJ860" s="100">
        <f>ROW()</f>
        <v>860</v>
      </c>
      <c r="AK860" s="100" t="e">
        <f>INDEX('BadRows RECART'!$C$2:$C$1207,MATCH(monthly_gwh_mw!AJ860,'BadRows RECART'!$D$2:$D$1207,0))</f>
        <v>#N/A</v>
      </c>
    </row>
    <row r="861" spans="1:37" ht="20">
      <c r="A861" s="106" t="s">
        <v>3907</v>
      </c>
      <c r="B861" s="106" t="s">
        <v>2477</v>
      </c>
      <c r="C861" s="106" t="s">
        <v>6306</v>
      </c>
      <c r="D861" s="168">
        <v>2020</v>
      </c>
      <c r="E861" s="168">
        <v>1</v>
      </c>
      <c r="F861" s="199">
        <v>0.87710219999999994</v>
      </c>
      <c r="G861" s="212" t="s">
        <v>6314</v>
      </c>
      <c r="H861" s="212" t="s">
        <v>6314</v>
      </c>
      <c r="I861" s="106" t="s">
        <v>556</v>
      </c>
      <c r="K861" s="83" t="s">
        <v>6314</v>
      </c>
      <c r="L861" s="83" t="s">
        <v>6314</v>
      </c>
      <c r="M861" s="45" t="str">
        <f>IF(
ISNA(INDEX(resources!E:E,MATCH(B861,resources!B:B,0))),"fillme",
INDEX(resources!E:E,MATCH(B861,resources!B:B,0)))</f>
        <v>CAISO_Wind</v>
      </c>
      <c r="N861" s="45">
        <f>IF(
ISNA(INDEX(resources!J:J,MATCH(B861,resources!B:B,0))),"fillme",
INDEX(resources!J:J,MATCH(B861,resources!B:B,0)))</f>
        <v>1</v>
      </c>
      <c r="O861" s="83" t="str">
        <f>IFERROR(INDEX(resources!K:K,MATCH(B861,resources!B:B,0)),"fillme")</f>
        <v>wind_low_cf</v>
      </c>
      <c r="P861" s="89" t="str">
        <f t="shared" si="187"/>
        <v>wind_low_cf_2020_1</v>
      </c>
      <c r="Q861" s="87">
        <f>INDEX(elcc!G:G,MATCH(P861,elcc!D:D,0))</f>
        <v>0.14000000000000001</v>
      </c>
      <c r="R861" s="89">
        <f t="shared" si="188"/>
        <v>1</v>
      </c>
      <c r="S861" s="89" t="s">
        <v>6314</v>
      </c>
      <c r="T861" s="89" t="s">
        <v>6314</v>
      </c>
      <c r="U861" s="90" t="str">
        <f t="shared" si="189"/>
        <v>ok</v>
      </c>
      <c r="V861" s="63" t="str">
        <f>INDEX(resources!F:F,MATCH(B861,resources!B:B,0))</f>
        <v>physical</v>
      </c>
      <c r="W861" s="110">
        <f t="shared" si="190"/>
        <v>1</v>
      </c>
      <c r="X861" s="110">
        <f t="shared" si="191"/>
        <v>0</v>
      </c>
      <c r="Y861" s="110" t="str">
        <f t="shared" si="192"/>
        <v>GARNET_2_WIND2_energy_PCE70002_CONFIDENTIAL</v>
      </c>
      <c r="Z861" s="110">
        <f>IF(COUNTIFS($Y$2:Y861,Y861)=1,1,0)</f>
        <v>1</v>
      </c>
      <c r="AA861" s="110">
        <f>SUM($Z$2:Z861)*Z861</f>
        <v>11</v>
      </c>
      <c r="AB861" s="110">
        <f>COUNTIFS(resources!B:B,B861)</f>
        <v>1</v>
      </c>
      <c r="AC861" s="110">
        <f t="shared" si="193"/>
        <v>1</v>
      </c>
      <c r="AD861" s="110">
        <f t="shared" si="194"/>
        <v>1</v>
      </c>
      <c r="AE861" s="110">
        <f t="shared" si="195"/>
        <v>0</v>
      </c>
      <c r="AF861" s="110">
        <f t="shared" si="196"/>
        <v>1</v>
      </c>
      <c r="AG861" s="110">
        <f t="shared" si="197"/>
        <v>0</v>
      </c>
      <c r="AH861" s="110">
        <f t="shared" si="198"/>
        <v>0</v>
      </c>
      <c r="AI861" s="110">
        <f t="shared" si="199"/>
        <v>1</v>
      </c>
      <c r="AJ861" s="100">
        <f>ROW()</f>
        <v>861</v>
      </c>
      <c r="AK861" s="100" t="e">
        <f>INDEX('BadRows RECART'!$C$2:$C$1207,MATCH(monthly_gwh_mw!AJ861,'BadRows RECART'!$D$2:$D$1207,0))</f>
        <v>#N/A</v>
      </c>
    </row>
    <row r="862" spans="1:37" ht="20">
      <c r="A862" s="106" t="s">
        <v>3907</v>
      </c>
      <c r="B862" s="106" t="s">
        <v>2477</v>
      </c>
      <c r="C862" s="106" t="s">
        <v>6306</v>
      </c>
      <c r="D862" s="168">
        <v>2020</v>
      </c>
      <c r="E862" s="168">
        <v>2</v>
      </c>
      <c r="F862" s="199">
        <v>0.80345070000000052</v>
      </c>
      <c r="G862" s="212" t="s">
        <v>6314</v>
      </c>
      <c r="H862" s="212" t="s">
        <v>6314</v>
      </c>
      <c r="I862" s="106" t="s">
        <v>556</v>
      </c>
      <c r="K862" s="83" t="s">
        <v>6314</v>
      </c>
      <c r="L862" s="83" t="s">
        <v>6314</v>
      </c>
      <c r="M862" s="45" t="str">
        <f>IF(
ISNA(INDEX(resources!E:E,MATCH(B862,resources!B:B,0))),"fillme",
INDEX(resources!E:E,MATCH(B862,resources!B:B,0)))</f>
        <v>CAISO_Wind</v>
      </c>
      <c r="N862" s="45">
        <f>IF(
ISNA(INDEX(resources!J:J,MATCH(B862,resources!B:B,0))),"fillme",
INDEX(resources!J:J,MATCH(B862,resources!B:B,0)))</f>
        <v>1</v>
      </c>
      <c r="O862" s="83" t="str">
        <f>IFERROR(INDEX(resources!K:K,MATCH(B862,resources!B:B,0)),"fillme")</f>
        <v>wind_low_cf</v>
      </c>
      <c r="P862" s="89" t="str">
        <f t="shared" si="187"/>
        <v>wind_low_cf_2020_2</v>
      </c>
      <c r="Q862" s="87">
        <f>INDEX(elcc!G:G,MATCH(P862,elcc!D:D,0))</f>
        <v>0.12</v>
      </c>
      <c r="R862" s="89">
        <f t="shared" si="188"/>
        <v>1</v>
      </c>
      <c r="S862" s="89" t="s">
        <v>6314</v>
      </c>
      <c r="T862" s="89" t="s">
        <v>6314</v>
      </c>
      <c r="U862" s="90" t="str">
        <f t="shared" si="189"/>
        <v>ok</v>
      </c>
      <c r="V862" s="63" t="str">
        <f>INDEX(resources!F:F,MATCH(B862,resources!B:B,0))</f>
        <v>physical</v>
      </c>
      <c r="W862" s="110">
        <f t="shared" si="190"/>
        <v>1</v>
      </c>
      <c r="X862" s="110">
        <f t="shared" si="191"/>
        <v>0</v>
      </c>
      <c r="Y862" s="110" t="str">
        <f t="shared" si="192"/>
        <v>GARNET_2_WIND2_energy_PCE70002_CONFIDENTIAL</v>
      </c>
      <c r="Z862" s="110">
        <f>IF(COUNTIFS($Y$2:Y862,Y862)=1,1,0)</f>
        <v>0</v>
      </c>
      <c r="AA862" s="110">
        <f>SUM($Z$2:Z862)*Z862</f>
        <v>0</v>
      </c>
      <c r="AB862" s="110">
        <f>COUNTIFS(resources!B:B,B862)</f>
        <v>1</v>
      </c>
      <c r="AC862" s="110">
        <f t="shared" si="193"/>
        <v>1</v>
      </c>
      <c r="AD862" s="110">
        <f t="shared" si="194"/>
        <v>1</v>
      </c>
      <c r="AE862" s="110">
        <f t="shared" si="195"/>
        <v>0</v>
      </c>
      <c r="AF862" s="110">
        <f t="shared" si="196"/>
        <v>1</v>
      </c>
      <c r="AG862" s="110">
        <f t="shared" si="197"/>
        <v>0</v>
      </c>
      <c r="AH862" s="110">
        <f t="shared" si="198"/>
        <v>0</v>
      </c>
      <c r="AI862" s="110">
        <f t="shared" si="199"/>
        <v>1</v>
      </c>
      <c r="AJ862" s="100">
        <f>ROW()</f>
        <v>862</v>
      </c>
      <c r="AK862" s="100" t="e">
        <f>INDEX('BadRows RECART'!$C$2:$C$1207,MATCH(monthly_gwh_mw!AJ862,'BadRows RECART'!$D$2:$D$1207,0))</f>
        <v>#N/A</v>
      </c>
    </row>
    <row r="863" spans="1:37" ht="20">
      <c r="A863" s="106" t="s">
        <v>3907</v>
      </c>
      <c r="B863" s="106" t="s">
        <v>2477</v>
      </c>
      <c r="C863" s="106" t="s">
        <v>6306</v>
      </c>
      <c r="D863" s="168">
        <v>2020</v>
      </c>
      <c r="E863" s="168">
        <v>3</v>
      </c>
      <c r="F863" s="199">
        <v>1.0262186999999996</v>
      </c>
      <c r="G863" s="212" t="s">
        <v>6314</v>
      </c>
      <c r="H863" s="212" t="s">
        <v>6314</v>
      </c>
      <c r="I863" s="106" t="s">
        <v>556</v>
      </c>
      <c r="K863" s="83" t="s">
        <v>6314</v>
      </c>
      <c r="L863" s="83" t="s">
        <v>6314</v>
      </c>
      <c r="M863" s="45" t="str">
        <f>IF(
ISNA(INDEX(resources!E:E,MATCH(B863,resources!B:B,0))),"fillme",
INDEX(resources!E:E,MATCH(B863,resources!B:B,0)))</f>
        <v>CAISO_Wind</v>
      </c>
      <c r="N863" s="45">
        <f>IF(
ISNA(INDEX(resources!J:J,MATCH(B863,resources!B:B,0))),"fillme",
INDEX(resources!J:J,MATCH(B863,resources!B:B,0)))</f>
        <v>1</v>
      </c>
      <c r="O863" s="83" t="str">
        <f>IFERROR(INDEX(resources!K:K,MATCH(B863,resources!B:B,0)),"fillme")</f>
        <v>wind_low_cf</v>
      </c>
      <c r="P863" s="89" t="str">
        <f t="shared" si="187"/>
        <v>wind_low_cf_2020_3</v>
      </c>
      <c r="Q863" s="87">
        <f>INDEX(elcc!G:G,MATCH(P863,elcc!D:D,0))</f>
        <v>0.28000000000000003</v>
      </c>
      <c r="R863" s="89">
        <f t="shared" si="188"/>
        <v>1</v>
      </c>
      <c r="S863" s="89" t="s">
        <v>6314</v>
      </c>
      <c r="T863" s="89" t="s">
        <v>6314</v>
      </c>
      <c r="U863" s="90" t="str">
        <f t="shared" si="189"/>
        <v>ok</v>
      </c>
      <c r="V863" s="63" t="str">
        <f>INDEX(resources!F:F,MATCH(B863,resources!B:B,0))</f>
        <v>physical</v>
      </c>
      <c r="W863" s="110">
        <f t="shared" si="190"/>
        <v>1</v>
      </c>
      <c r="X863" s="110">
        <f t="shared" si="191"/>
        <v>0</v>
      </c>
      <c r="Y863" s="110" t="str">
        <f t="shared" si="192"/>
        <v>GARNET_2_WIND2_energy_PCE70002_CONFIDENTIAL</v>
      </c>
      <c r="Z863" s="110">
        <f>IF(COUNTIFS($Y$2:Y863,Y863)=1,1,0)</f>
        <v>0</v>
      </c>
      <c r="AA863" s="110">
        <f>SUM($Z$2:Z863)*Z863</f>
        <v>0</v>
      </c>
      <c r="AB863" s="110">
        <f>COUNTIFS(resources!B:B,B863)</f>
        <v>1</v>
      </c>
      <c r="AC863" s="110">
        <f t="shared" si="193"/>
        <v>1</v>
      </c>
      <c r="AD863" s="110">
        <f t="shared" si="194"/>
        <v>1</v>
      </c>
      <c r="AE863" s="110">
        <f t="shared" si="195"/>
        <v>0</v>
      </c>
      <c r="AF863" s="110">
        <f t="shared" si="196"/>
        <v>1</v>
      </c>
      <c r="AG863" s="110">
        <f t="shared" si="197"/>
        <v>0</v>
      </c>
      <c r="AH863" s="110">
        <f t="shared" si="198"/>
        <v>0</v>
      </c>
      <c r="AI863" s="110">
        <f t="shared" si="199"/>
        <v>1</v>
      </c>
      <c r="AJ863" s="100">
        <f>ROW()</f>
        <v>863</v>
      </c>
      <c r="AK863" s="100" t="e">
        <f>INDEX('BadRows RECART'!$C$2:$C$1207,MATCH(monthly_gwh_mw!AJ863,'BadRows RECART'!$D$2:$D$1207,0))</f>
        <v>#N/A</v>
      </c>
    </row>
    <row r="864" spans="1:37" ht="20">
      <c r="A864" s="106" t="s">
        <v>3907</v>
      </c>
      <c r="B864" s="106" t="s">
        <v>2477</v>
      </c>
      <c r="C864" s="106" t="s">
        <v>6306</v>
      </c>
      <c r="D864" s="168">
        <v>2020</v>
      </c>
      <c r="E864" s="168">
        <v>4</v>
      </c>
      <c r="F864" s="199">
        <v>0.97073729999999969</v>
      </c>
      <c r="G864" s="212" t="s">
        <v>6314</v>
      </c>
      <c r="H864" s="212" t="s">
        <v>6314</v>
      </c>
      <c r="I864" s="106" t="s">
        <v>556</v>
      </c>
      <c r="K864" s="83" t="s">
        <v>6314</v>
      </c>
      <c r="L864" s="83" t="s">
        <v>6314</v>
      </c>
      <c r="M864" s="45" t="str">
        <f>IF(
ISNA(INDEX(resources!E:E,MATCH(B864,resources!B:B,0))),"fillme",
INDEX(resources!E:E,MATCH(B864,resources!B:B,0)))</f>
        <v>CAISO_Wind</v>
      </c>
      <c r="N864" s="45">
        <f>IF(
ISNA(INDEX(resources!J:J,MATCH(B864,resources!B:B,0))),"fillme",
INDEX(resources!J:J,MATCH(B864,resources!B:B,0)))</f>
        <v>1</v>
      </c>
      <c r="O864" s="83" t="str">
        <f>IFERROR(INDEX(resources!K:K,MATCH(B864,resources!B:B,0)),"fillme")</f>
        <v>wind_low_cf</v>
      </c>
      <c r="P864" s="89" t="str">
        <f t="shared" si="187"/>
        <v>wind_low_cf_2020_4</v>
      </c>
      <c r="Q864" s="87">
        <f>INDEX(elcc!G:G,MATCH(P864,elcc!D:D,0))</f>
        <v>0.25</v>
      </c>
      <c r="R864" s="89">
        <f t="shared" si="188"/>
        <v>1</v>
      </c>
      <c r="S864" s="89" t="s">
        <v>6314</v>
      </c>
      <c r="T864" s="89" t="s">
        <v>6314</v>
      </c>
      <c r="U864" s="90" t="str">
        <f t="shared" si="189"/>
        <v>ok</v>
      </c>
      <c r="V864" s="63" t="str">
        <f>INDEX(resources!F:F,MATCH(B864,resources!B:B,0))</f>
        <v>physical</v>
      </c>
      <c r="W864" s="110">
        <f t="shared" si="190"/>
        <v>1</v>
      </c>
      <c r="X864" s="110">
        <f t="shared" si="191"/>
        <v>0</v>
      </c>
      <c r="Y864" s="110" t="str">
        <f t="shared" si="192"/>
        <v>GARNET_2_WIND2_energy_PCE70002_CONFIDENTIAL</v>
      </c>
      <c r="Z864" s="110">
        <f>IF(COUNTIFS($Y$2:Y864,Y864)=1,1,0)</f>
        <v>0</v>
      </c>
      <c r="AA864" s="110">
        <f>SUM($Z$2:Z864)*Z864</f>
        <v>0</v>
      </c>
      <c r="AB864" s="110">
        <f>COUNTIFS(resources!B:B,B864)</f>
        <v>1</v>
      </c>
      <c r="AC864" s="110">
        <f t="shared" si="193"/>
        <v>1</v>
      </c>
      <c r="AD864" s="110">
        <f t="shared" si="194"/>
        <v>1</v>
      </c>
      <c r="AE864" s="110">
        <f t="shared" si="195"/>
        <v>0</v>
      </c>
      <c r="AF864" s="110">
        <f t="shared" si="196"/>
        <v>1</v>
      </c>
      <c r="AG864" s="110">
        <f t="shared" si="197"/>
        <v>0</v>
      </c>
      <c r="AH864" s="110">
        <f t="shared" si="198"/>
        <v>0</v>
      </c>
      <c r="AI864" s="110">
        <f t="shared" si="199"/>
        <v>1</v>
      </c>
      <c r="AJ864" s="100">
        <f>ROW()</f>
        <v>864</v>
      </c>
      <c r="AK864" s="100" t="e">
        <f>INDEX('BadRows RECART'!$C$2:$C$1207,MATCH(monthly_gwh_mw!AJ864,'BadRows RECART'!$D$2:$D$1207,0))</f>
        <v>#N/A</v>
      </c>
    </row>
    <row r="865" spans="1:37" ht="20">
      <c r="A865" s="106" t="s">
        <v>3907</v>
      </c>
      <c r="B865" s="106" t="s">
        <v>2477</v>
      </c>
      <c r="C865" s="106" t="s">
        <v>6306</v>
      </c>
      <c r="D865" s="168">
        <v>2020</v>
      </c>
      <c r="E865" s="168">
        <v>5</v>
      </c>
      <c r="F865" s="199">
        <v>2.7403623000000032</v>
      </c>
      <c r="G865" s="212" t="s">
        <v>6314</v>
      </c>
      <c r="H865" s="212" t="s">
        <v>6314</v>
      </c>
      <c r="I865" s="106" t="s">
        <v>556</v>
      </c>
      <c r="K865" s="83" t="s">
        <v>6314</v>
      </c>
      <c r="L865" s="83" t="s">
        <v>6314</v>
      </c>
      <c r="M865" s="45" t="str">
        <f>IF(
ISNA(INDEX(resources!E:E,MATCH(B865,resources!B:B,0))),"fillme",
INDEX(resources!E:E,MATCH(B865,resources!B:B,0)))</f>
        <v>CAISO_Wind</v>
      </c>
      <c r="N865" s="45">
        <f>IF(
ISNA(INDEX(resources!J:J,MATCH(B865,resources!B:B,0))),"fillme",
INDEX(resources!J:J,MATCH(B865,resources!B:B,0)))</f>
        <v>1</v>
      </c>
      <c r="O865" s="83" t="str">
        <f>IFERROR(INDEX(resources!K:K,MATCH(B865,resources!B:B,0)),"fillme")</f>
        <v>wind_low_cf</v>
      </c>
      <c r="P865" s="89" t="str">
        <f t="shared" si="187"/>
        <v>wind_low_cf_2020_5</v>
      </c>
      <c r="Q865" s="87">
        <f>INDEX(elcc!G:G,MATCH(P865,elcc!D:D,0))</f>
        <v>0.25</v>
      </c>
      <c r="R865" s="89">
        <f t="shared" si="188"/>
        <v>1</v>
      </c>
      <c r="S865" s="89" t="s">
        <v>6314</v>
      </c>
      <c r="T865" s="89" t="s">
        <v>6314</v>
      </c>
      <c r="U865" s="90" t="str">
        <f t="shared" si="189"/>
        <v>ok</v>
      </c>
      <c r="V865" s="63" t="str">
        <f>INDEX(resources!F:F,MATCH(B865,resources!B:B,0))</f>
        <v>physical</v>
      </c>
      <c r="W865" s="110">
        <f t="shared" si="190"/>
        <v>1</v>
      </c>
      <c r="X865" s="110">
        <f t="shared" si="191"/>
        <v>0</v>
      </c>
      <c r="Y865" s="110" t="str">
        <f t="shared" si="192"/>
        <v>GARNET_2_WIND2_energy_PCE70002_CONFIDENTIAL</v>
      </c>
      <c r="Z865" s="110">
        <f>IF(COUNTIFS($Y$2:Y865,Y865)=1,1,0)</f>
        <v>0</v>
      </c>
      <c r="AA865" s="110">
        <f>SUM($Z$2:Z865)*Z865</f>
        <v>0</v>
      </c>
      <c r="AB865" s="110">
        <f>COUNTIFS(resources!B:B,B865)</f>
        <v>1</v>
      </c>
      <c r="AC865" s="110">
        <f t="shared" si="193"/>
        <v>1</v>
      </c>
      <c r="AD865" s="110">
        <f t="shared" si="194"/>
        <v>1</v>
      </c>
      <c r="AE865" s="110">
        <f t="shared" si="195"/>
        <v>0</v>
      </c>
      <c r="AF865" s="110">
        <f t="shared" si="196"/>
        <v>1</v>
      </c>
      <c r="AG865" s="110">
        <f t="shared" si="197"/>
        <v>0</v>
      </c>
      <c r="AH865" s="110">
        <f t="shared" si="198"/>
        <v>0</v>
      </c>
      <c r="AI865" s="110">
        <f t="shared" si="199"/>
        <v>1</v>
      </c>
      <c r="AJ865" s="100">
        <f>ROW()</f>
        <v>865</v>
      </c>
      <c r="AK865" s="100" t="e">
        <f>INDEX('BadRows RECART'!$C$2:$C$1207,MATCH(monthly_gwh_mw!AJ865,'BadRows RECART'!$D$2:$D$1207,0))</f>
        <v>#N/A</v>
      </c>
    </row>
    <row r="866" spans="1:37" ht="20">
      <c r="A866" s="106" t="s">
        <v>3907</v>
      </c>
      <c r="B866" s="106" t="s">
        <v>2477</v>
      </c>
      <c r="C866" s="106" t="s">
        <v>6306</v>
      </c>
      <c r="D866" s="168">
        <v>2020</v>
      </c>
      <c r="E866" s="168">
        <v>6</v>
      </c>
      <c r="F866" s="199">
        <v>1.8663021000000006</v>
      </c>
      <c r="G866" s="212" t="s">
        <v>6314</v>
      </c>
      <c r="H866" s="212" t="s">
        <v>6314</v>
      </c>
      <c r="I866" s="106" t="s">
        <v>556</v>
      </c>
      <c r="K866" s="83" t="s">
        <v>6314</v>
      </c>
      <c r="L866" s="83" t="s">
        <v>6314</v>
      </c>
      <c r="M866" s="45" t="str">
        <f>IF(
ISNA(INDEX(resources!E:E,MATCH(B866,resources!B:B,0))),"fillme",
INDEX(resources!E:E,MATCH(B866,resources!B:B,0)))</f>
        <v>CAISO_Wind</v>
      </c>
      <c r="N866" s="45">
        <f>IF(
ISNA(INDEX(resources!J:J,MATCH(B866,resources!B:B,0))),"fillme",
INDEX(resources!J:J,MATCH(B866,resources!B:B,0)))</f>
        <v>1</v>
      </c>
      <c r="O866" s="83" t="str">
        <f>IFERROR(INDEX(resources!K:K,MATCH(B866,resources!B:B,0)),"fillme")</f>
        <v>wind_low_cf</v>
      </c>
      <c r="P866" s="89" t="str">
        <f t="shared" si="187"/>
        <v>wind_low_cf_2020_6</v>
      </c>
      <c r="Q866" s="87">
        <f>INDEX(elcc!G:G,MATCH(P866,elcc!D:D,0))</f>
        <v>0.33</v>
      </c>
      <c r="R866" s="89">
        <f t="shared" si="188"/>
        <v>1</v>
      </c>
      <c r="S866" s="89" t="s">
        <v>6314</v>
      </c>
      <c r="T866" s="89" t="s">
        <v>6314</v>
      </c>
      <c r="U866" s="90" t="str">
        <f t="shared" si="189"/>
        <v>ok</v>
      </c>
      <c r="V866" s="63" t="str">
        <f>INDEX(resources!F:F,MATCH(B866,resources!B:B,0))</f>
        <v>physical</v>
      </c>
      <c r="W866" s="110">
        <f t="shared" si="190"/>
        <v>1</v>
      </c>
      <c r="X866" s="110">
        <f t="shared" si="191"/>
        <v>0</v>
      </c>
      <c r="Y866" s="110" t="str">
        <f t="shared" si="192"/>
        <v>GARNET_2_WIND2_energy_PCE70002_CONFIDENTIAL</v>
      </c>
      <c r="Z866" s="110">
        <f>IF(COUNTIFS($Y$2:Y866,Y866)=1,1,0)</f>
        <v>0</v>
      </c>
      <c r="AA866" s="110">
        <f>SUM($Z$2:Z866)*Z866</f>
        <v>0</v>
      </c>
      <c r="AB866" s="110">
        <f>COUNTIFS(resources!B:B,B866)</f>
        <v>1</v>
      </c>
      <c r="AC866" s="110">
        <f t="shared" si="193"/>
        <v>1</v>
      </c>
      <c r="AD866" s="110">
        <f t="shared" si="194"/>
        <v>1</v>
      </c>
      <c r="AE866" s="110">
        <f t="shared" si="195"/>
        <v>0</v>
      </c>
      <c r="AF866" s="110">
        <f t="shared" si="196"/>
        <v>1</v>
      </c>
      <c r="AG866" s="110">
        <f t="shared" si="197"/>
        <v>0</v>
      </c>
      <c r="AH866" s="110">
        <f t="shared" si="198"/>
        <v>0</v>
      </c>
      <c r="AI866" s="110">
        <f t="shared" si="199"/>
        <v>1</v>
      </c>
      <c r="AJ866" s="100">
        <f>ROW()</f>
        <v>866</v>
      </c>
      <c r="AK866" s="100" t="e">
        <f>INDEX('BadRows RECART'!$C$2:$C$1207,MATCH(monthly_gwh_mw!AJ866,'BadRows RECART'!$D$2:$D$1207,0))</f>
        <v>#N/A</v>
      </c>
    </row>
    <row r="867" spans="1:37" ht="20">
      <c r="A867" s="106" t="s">
        <v>3907</v>
      </c>
      <c r="B867" s="106" t="s">
        <v>6271</v>
      </c>
      <c r="C867" s="106" t="s">
        <v>6297</v>
      </c>
      <c r="D867" s="168">
        <v>2023</v>
      </c>
      <c r="E867" s="168">
        <v>1</v>
      </c>
      <c r="F867" s="199">
        <v>11.794099999999998</v>
      </c>
      <c r="G867" s="212" t="s">
        <v>6314</v>
      </c>
      <c r="H867" s="212" t="s">
        <v>6314</v>
      </c>
      <c r="I867" s="106" t="s">
        <v>558</v>
      </c>
      <c r="J867" s="88">
        <v>4</v>
      </c>
      <c r="K867" s="83" t="s">
        <v>6314</v>
      </c>
      <c r="L867" s="83" t="s">
        <v>6314</v>
      </c>
      <c r="M867" s="45" t="str">
        <f>IF(
ISNA(INDEX(resources!E:E,MATCH(B867,resources!B:B,0))),"fillme",
INDEX(resources!E:E,MATCH(B867,resources!B:B,0)))</f>
        <v>CAISO_Hybrid</v>
      </c>
      <c r="N867" s="45">
        <f>IF(
ISNA(INDEX(resources!J:J,MATCH(B867,resources!B:B,0))),"fillme",
INDEX(resources!J:J,MATCH(B867,resources!B:B,0)))</f>
        <v>0</v>
      </c>
      <c r="O867" s="83" t="str">
        <f>IFERROR(INDEX(resources!K:K,MATCH(B867,resources!B:B,0)),"fillme")</f>
        <v>unknown</v>
      </c>
      <c r="P867" s="89" t="str">
        <f t="shared" si="187"/>
        <v>unknown_2023_1</v>
      </c>
      <c r="Q867" s="87">
        <f>INDEX(elcc!G:G,MATCH(P867,elcc!D:D,0))</f>
        <v>0</v>
      </c>
      <c r="R867" s="89">
        <f t="shared" si="188"/>
        <v>1</v>
      </c>
      <c r="S867" s="89" t="s">
        <v>6314</v>
      </c>
      <c r="T867" s="89" t="s">
        <v>6314</v>
      </c>
      <c r="U867" s="90" t="str">
        <f t="shared" si="189"/>
        <v>ok</v>
      </c>
      <c r="V867" s="63" t="str">
        <f>INDEX(resources!F:F,MATCH(B867,resources!B:B,0))</f>
        <v>new_resolve</v>
      </c>
      <c r="W867" s="110">
        <f t="shared" si="190"/>
        <v>1</v>
      </c>
      <c r="X867" s="110">
        <f t="shared" si="191"/>
        <v>0</v>
      </c>
      <c r="Y867" s="110" t="str">
        <f t="shared" si="192"/>
        <v>new_hybrid_energy_NA_CONFIDENTIAL</v>
      </c>
      <c r="Z867" s="110">
        <f>IF(COUNTIFS($Y$2:Y867,Y867)=1,1,0)</f>
        <v>1</v>
      </c>
      <c r="AA867" s="110">
        <f>SUM($Z$2:Z867)*Z867</f>
        <v>12</v>
      </c>
      <c r="AB867" s="110">
        <f>COUNTIFS(resources!B:B,B867)</f>
        <v>1</v>
      </c>
      <c r="AC867" s="110">
        <f t="shared" si="193"/>
        <v>1</v>
      </c>
      <c r="AD867" s="110">
        <f t="shared" si="194"/>
        <v>1</v>
      </c>
      <c r="AE867" s="110">
        <f t="shared" si="195"/>
        <v>0</v>
      </c>
      <c r="AF867" s="110">
        <f t="shared" si="196"/>
        <v>1</v>
      </c>
      <c r="AG867" s="110">
        <f t="shared" si="197"/>
        <v>0</v>
      </c>
      <c r="AH867" s="110">
        <f t="shared" si="198"/>
        <v>0</v>
      </c>
      <c r="AI867" s="110">
        <f t="shared" si="199"/>
        <v>1</v>
      </c>
      <c r="AJ867" s="100">
        <f>ROW()</f>
        <v>867</v>
      </c>
      <c r="AK867" s="100" t="e">
        <f>INDEX('BadRows RECART'!$C$2:$C$1207,MATCH(monthly_gwh_mw!AJ867,'BadRows RECART'!$D$2:$D$1207,0))</f>
        <v>#N/A</v>
      </c>
    </row>
    <row r="868" spans="1:37" ht="20">
      <c r="A868" s="106" t="s">
        <v>3907</v>
      </c>
      <c r="B868" s="106" t="s">
        <v>6271</v>
      </c>
      <c r="C868" s="106" t="s">
        <v>6297</v>
      </c>
      <c r="D868" s="168">
        <v>2023</v>
      </c>
      <c r="E868" s="168">
        <v>2</v>
      </c>
      <c r="F868" s="199">
        <v>16.52610000000001</v>
      </c>
      <c r="G868" s="212" t="s">
        <v>6314</v>
      </c>
      <c r="H868" s="212" t="s">
        <v>6314</v>
      </c>
      <c r="I868" s="106" t="s">
        <v>558</v>
      </c>
      <c r="J868" s="88">
        <v>4</v>
      </c>
      <c r="K868" s="83" t="s">
        <v>6314</v>
      </c>
      <c r="L868" s="83" t="s">
        <v>6314</v>
      </c>
      <c r="M868" s="45" t="str">
        <f>IF(
ISNA(INDEX(resources!E:E,MATCH(B868,resources!B:B,0))),"fillme",
INDEX(resources!E:E,MATCH(B868,resources!B:B,0)))</f>
        <v>CAISO_Hybrid</v>
      </c>
      <c r="N868" s="45">
        <f>IF(
ISNA(INDEX(resources!J:J,MATCH(B868,resources!B:B,0))),"fillme",
INDEX(resources!J:J,MATCH(B868,resources!B:B,0)))</f>
        <v>0</v>
      </c>
      <c r="O868" s="83" t="str">
        <f>IFERROR(INDEX(resources!K:K,MATCH(B868,resources!B:B,0)),"fillme")</f>
        <v>unknown</v>
      </c>
      <c r="P868" s="89" t="str">
        <f t="shared" si="187"/>
        <v>unknown_2023_2</v>
      </c>
      <c r="Q868" s="87">
        <f>INDEX(elcc!G:G,MATCH(P868,elcc!D:D,0))</f>
        <v>0</v>
      </c>
      <c r="R868" s="89">
        <f t="shared" si="188"/>
        <v>1</v>
      </c>
      <c r="S868" s="89" t="s">
        <v>6314</v>
      </c>
      <c r="T868" s="89" t="s">
        <v>6314</v>
      </c>
      <c r="U868" s="90" t="str">
        <f t="shared" si="189"/>
        <v>ok</v>
      </c>
      <c r="V868" s="63" t="str">
        <f>INDEX(resources!F:F,MATCH(B868,resources!B:B,0))</f>
        <v>new_resolve</v>
      </c>
      <c r="W868" s="110">
        <f t="shared" si="190"/>
        <v>1</v>
      </c>
      <c r="X868" s="110">
        <f t="shared" si="191"/>
        <v>0</v>
      </c>
      <c r="Y868" s="110" t="str">
        <f t="shared" si="192"/>
        <v>new_hybrid_energy_NA_CONFIDENTIAL</v>
      </c>
      <c r="Z868" s="110">
        <f>IF(COUNTIFS($Y$2:Y868,Y868)=1,1,0)</f>
        <v>0</v>
      </c>
      <c r="AA868" s="110">
        <f>SUM($Z$2:Z868)*Z868</f>
        <v>0</v>
      </c>
      <c r="AB868" s="110">
        <f>COUNTIFS(resources!B:B,B868)</f>
        <v>1</v>
      </c>
      <c r="AC868" s="110">
        <f t="shared" si="193"/>
        <v>1</v>
      </c>
      <c r="AD868" s="110">
        <f t="shared" si="194"/>
        <v>1</v>
      </c>
      <c r="AE868" s="110">
        <f t="shared" si="195"/>
        <v>0</v>
      </c>
      <c r="AF868" s="110">
        <f t="shared" si="196"/>
        <v>1</v>
      </c>
      <c r="AG868" s="110">
        <f t="shared" si="197"/>
        <v>0</v>
      </c>
      <c r="AH868" s="110">
        <f t="shared" si="198"/>
        <v>0</v>
      </c>
      <c r="AI868" s="110">
        <f t="shared" si="199"/>
        <v>1</v>
      </c>
      <c r="AJ868" s="100">
        <f>ROW()</f>
        <v>868</v>
      </c>
      <c r="AK868" s="100" t="e">
        <f>INDEX('BadRows RECART'!$C$2:$C$1207,MATCH(monthly_gwh_mw!AJ868,'BadRows RECART'!$D$2:$D$1207,0))</f>
        <v>#N/A</v>
      </c>
    </row>
    <row r="869" spans="1:37" ht="20">
      <c r="A869" s="106" t="s">
        <v>3907</v>
      </c>
      <c r="B869" s="106" t="s">
        <v>6271</v>
      </c>
      <c r="C869" s="106" t="s">
        <v>6297</v>
      </c>
      <c r="D869" s="168">
        <v>2023</v>
      </c>
      <c r="E869" s="168">
        <v>3</v>
      </c>
      <c r="F869" s="199">
        <v>25.250500000000006</v>
      </c>
      <c r="G869" s="212" t="s">
        <v>6314</v>
      </c>
      <c r="H869" s="212" t="s">
        <v>6314</v>
      </c>
      <c r="I869" s="106" t="s">
        <v>558</v>
      </c>
      <c r="J869" s="88">
        <v>4</v>
      </c>
      <c r="K869" s="83" t="s">
        <v>6314</v>
      </c>
      <c r="L869" s="83" t="s">
        <v>6314</v>
      </c>
      <c r="M869" s="45" t="str">
        <f>IF(
ISNA(INDEX(resources!E:E,MATCH(B869,resources!B:B,0))),"fillme",
INDEX(resources!E:E,MATCH(B869,resources!B:B,0)))</f>
        <v>CAISO_Hybrid</v>
      </c>
      <c r="N869" s="45">
        <f>IF(
ISNA(INDEX(resources!J:J,MATCH(B869,resources!B:B,0))),"fillme",
INDEX(resources!J:J,MATCH(B869,resources!B:B,0)))</f>
        <v>0</v>
      </c>
      <c r="O869" s="83" t="str">
        <f>IFERROR(INDEX(resources!K:K,MATCH(B869,resources!B:B,0)),"fillme")</f>
        <v>unknown</v>
      </c>
      <c r="P869" s="89" t="str">
        <f t="shared" si="187"/>
        <v>unknown_2023_3</v>
      </c>
      <c r="Q869" s="87">
        <f>INDEX(elcc!G:G,MATCH(P869,elcc!D:D,0))</f>
        <v>0</v>
      </c>
      <c r="R869" s="89">
        <f t="shared" si="188"/>
        <v>1</v>
      </c>
      <c r="S869" s="89" t="s">
        <v>6314</v>
      </c>
      <c r="T869" s="89" t="s">
        <v>6314</v>
      </c>
      <c r="U869" s="90" t="str">
        <f t="shared" si="189"/>
        <v>ok</v>
      </c>
      <c r="V869" s="63" t="str">
        <f>INDEX(resources!F:F,MATCH(B869,resources!B:B,0))</f>
        <v>new_resolve</v>
      </c>
      <c r="W869" s="110">
        <f t="shared" si="190"/>
        <v>1</v>
      </c>
      <c r="X869" s="110">
        <f t="shared" si="191"/>
        <v>0</v>
      </c>
      <c r="Y869" s="110" t="str">
        <f t="shared" si="192"/>
        <v>new_hybrid_energy_NA_CONFIDENTIAL</v>
      </c>
      <c r="Z869" s="110">
        <f>IF(COUNTIFS($Y$2:Y869,Y869)=1,1,0)</f>
        <v>0</v>
      </c>
      <c r="AA869" s="110">
        <f>SUM($Z$2:Z869)*Z869</f>
        <v>0</v>
      </c>
      <c r="AB869" s="110">
        <f>COUNTIFS(resources!B:B,B869)</f>
        <v>1</v>
      </c>
      <c r="AC869" s="110">
        <f t="shared" si="193"/>
        <v>1</v>
      </c>
      <c r="AD869" s="110">
        <f t="shared" si="194"/>
        <v>1</v>
      </c>
      <c r="AE869" s="110">
        <f t="shared" si="195"/>
        <v>0</v>
      </c>
      <c r="AF869" s="110">
        <f t="shared" si="196"/>
        <v>1</v>
      </c>
      <c r="AG869" s="110">
        <f t="shared" si="197"/>
        <v>0</v>
      </c>
      <c r="AH869" s="110">
        <f t="shared" si="198"/>
        <v>0</v>
      </c>
      <c r="AI869" s="110">
        <f t="shared" si="199"/>
        <v>1</v>
      </c>
      <c r="AJ869" s="100">
        <f>ROW()</f>
        <v>869</v>
      </c>
      <c r="AK869" s="100" t="e">
        <f>INDEX('BadRows RECART'!$C$2:$C$1207,MATCH(monthly_gwh_mw!AJ869,'BadRows RECART'!$D$2:$D$1207,0))</f>
        <v>#N/A</v>
      </c>
    </row>
    <row r="870" spans="1:37" ht="20">
      <c r="A870" s="106" t="s">
        <v>3907</v>
      </c>
      <c r="B870" s="106" t="s">
        <v>6271</v>
      </c>
      <c r="C870" s="106" t="s">
        <v>6297</v>
      </c>
      <c r="D870" s="168">
        <v>2023</v>
      </c>
      <c r="E870" s="168">
        <v>4</v>
      </c>
      <c r="F870" s="199">
        <v>29.148200000000003</v>
      </c>
      <c r="G870" s="212" t="s">
        <v>6314</v>
      </c>
      <c r="H870" s="212" t="s">
        <v>6314</v>
      </c>
      <c r="I870" s="106" t="s">
        <v>558</v>
      </c>
      <c r="J870" s="88">
        <v>4</v>
      </c>
      <c r="K870" s="83" t="s">
        <v>6314</v>
      </c>
      <c r="L870" s="83" t="s">
        <v>6314</v>
      </c>
      <c r="M870" s="45" t="str">
        <f>IF(
ISNA(INDEX(resources!E:E,MATCH(B870,resources!B:B,0))),"fillme",
INDEX(resources!E:E,MATCH(B870,resources!B:B,0)))</f>
        <v>CAISO_Hybrid</v>
      </c>
      <c r="N870" s="45">
        <f>IF(
ISNA(INDEX(resources!J:J,MATCH(B870,resources!B:B,0))),"fillme",
INDEX(resources!J:J,MATCH(B870,resources!B:B,0)))</f>
        <v>0</v>
      </c>
      <c r="O870" s="83" t="str">
        <f>IFERROR(INDEX(resources!K:K,MATCH(B870,resources!B:B,0)),"fillme")</f>
        <v>unknown</v>
      </c>
      <c r="P870" s="89" t="str">
        <f t="shared" si="187"/>
        <v>unknown_2023_4</v>
      </c>
      <c r="Q870" s="87">
        <f>INDEX(elcc!G:G,MATCH(P870,elcc!D:D,0))</f>
        <v>0</v>
      </c>
      <c r="R870" s="89">
        <f t="shared" si="188"/>
        <v>1</v>
      </c>
      <c r="S870" s="89" t="s">
        <v>6314</v>
      </c>
      <c r="T870" s="89" t="s">
        <v>6314</v>
      </c>
      <c r="U870" s="90" t="str">
        <f t="shared" si="189"/>
        <v>ok</v>
      </c>
      <c r="V870" s="63" t="str">
        <f>INDEX(resources!F:F,MATCH(B870,resources!B:B,0))</f>
        <v>new_resolve</v>
      </c>
      <c r="W870" s="110">
        <f t="shared" si="190"/>
        <v>1</v>
      </c>
      <c r="X870" s="110">
        <f t="shared" si="191"/>
        <v>0</v>
      </c>
      <c r="Y870" s="110" t="str">
        <f t="shared" si="192"/>
        <v>new_hybrid_energy_NA_CONFIDENTIAL</v>
      </c>
      <c r="Z870" s="110">
        <f>IF(COUNTIFS($Y$2:Y870,Y870)=1,1,0)</f>
        <v>0</v>
      </c>
      <c r="AA870" s="110">
        <f>SUM($Z$2:Z870)*Z870</f>
        <v>0</v>
      </c>
      <c r="AB870" s="110">
        <f>COUNTIFS(resources!B:B,B870)</f>
        <v>1</v>
      </c>
      <c r="AC870" s="110">
        <f t="shared" si="193"/>
        <v>1</v>
      </c>
      <c r="AD870" s="110">
        <f t="shared" si="194"/>
        <v>1</v>
      </c>
      <c r="AE870" s="110">
        <f t="shared" si="195"/>
        <v>0</v>
      </c>
      <c r="AF870" s="110">
        <f t="shared" si="196"/>
        <v>1</v>
      </c>
      <c r="AG870" s="110">
        <f t="shared" si="197"/>
        <v>0</v>
      </c>
      <c r="AH870" s="110">
        <f t="shared" si="198"/>
        <v>0</v>
      </c>
      <c r="AI870" s="110">
        <f t="shared" si="199"/>
        <v>1</v>
      </c>
      <c r="AJ870" s="100">
        <f>ROW()</f>
        <v>870</v>
      </c>
      <c r="AK870" s="100" t="e">
        <f>INDEX('BadRows RECART'!$C$2:$C$1207,MATCH(monthly_gwh_mw!AJ870,'BadRows RECART'!$D$2:$D$1207,0))</f>
        <v>#N/A</v>
      </c>
    </row>
    <row r="871" spans="1:37" ht="20">
      <c r="A871" s="106" t="s">
        <v>3907</v>
      </c>
      <c r="B871" s="106" t="s">
        <v>6271</v>
      </c>
      <c r="C871" s="106" t="s">
        <v>6297</v>
      </c>
      <c r="D871" s="168">
        <v>2023</v>
      </c>
      <c r="E871" s="168">
        <v>5</v>
      </c>
      <c r="F871" s="199">
        <v>33.545400000000008</v>
      </c>
      <c r="G871" s="212" t="s">
        <v>6314</v>
      </c>
      <c r="H871" s="212" t="s">
        <v>6314</v>
      </c>
      <c r="I871" s="106" t="s">
        <v>558</v>
      </c>
      <c r="J871" s="88">
        <v>4</v>
      </c>
      <c r="K871" s="83" t="s">
        <v>6314</v>
      </c>
      <c r="L871" s="83" t="s">
        <v>6314</v>
      </c>
      <c r="M871" s="45" t="str">
        <f>IF(
ISNA(INDEX(resources!E:E,MATCH(B871,resources!B:B,0))),"fillme",
INDEX(resources!E:E,MATCH(B871,resources!B:B,0)))</f>
        <v>CAISO_Hybrid</v>
      </c>
      <c r="N871" s="45">
        <f>IF(
ISNA(INDEX(resources!J:J,MATCH(B871,resources!B:B,0))),"fillme",
INDEX(resources!J:J,MATCH(B871,resources!B:B,0)))</f>
        <v>0</v>
      </c>
      <c r="O871" s="83" t="str">
        <f>IFERROR(INDEX(resources!K:K,MATCH(B871,resources!B:B,0)),"fillme")</f>
        <v>unknown</v>
      </c>
      <c r="P871" s="89" t="str">
        <f t="shared" si="187"/>
        <v>unknown_2023_5</v>
      </c>
      <c r="Q871" s="87">
        <f>INDEX(elcc!G:G,MATCH(P871,elcc!D:D,0))</f>
        <v>0</v>
      </c>
      <c r="R871" s="89">
        <f t="shared" si="188"/>
        <v>1</v>
      </c>
      <c r="S871" s="89" t="s">
        <v>6314</v>
      </c>
      <c r="T871" s="89" t="s">
        <v>6314</v>
      </c>
      <c r="U871" s="90" t="str">
        <f t="shared" si="189"/>
        <v>ok</v>
      </c>
      <c r="V871" s="63" t="str">
        <f>INDEX(resources!F:F,MATCH(B871,resources!B:B,0))</f>
        <v>new_resolve</v>
      </c>
      <c r="W871" s="110">
        <f t="shared" si="190"/>
        <v>1</v>
      </c>
      <c r="X871" s="110">
        <f t="shared" si="191"/>
        <v>0</v>
      </c>
      <c r="Y871" s="110" t="str">
        <f t="shared" si="192"/>
        <v>new_hybrid_energy_NA_CONFIDENTIAL</v>
      </c>
      <c r="Z871" s="110">
        <f>IF(COUNTIFS($Y$2:Y871,Y871)=1,1,0)</f>
        <v>0</v>
      </c>
      <c r="AA871" s="110">
        <f>SUM($Z$2:Z871)*Z871</f>
        <v>0</v>
      </c>
      <c r="AB871" s="110">
        <f>COUNTIFS(resources!B:B,B871)</f>
        <v>1</v>
      </c>
      <c r="AC871" s="110">
        <f t="shared" si="193"/>
        <v>1</v>
      </c>
      <c r="AD871" s="110">
        <f t="shared" si="194"/>
        <v>1</v>
      </c>
      <c r="AE871" s="110">
        <f t="shared" si="195"/>
        <v>0</v>
      </c>
      <c r="AF871" s="110">
        <f t="shared" si="196"/>
        <v>1</v>
      </c>
      <c r="AG871" s="110">
        <f t="shared" si="197"/>
        <v>0</v>
      </c>
      <c r="AH871" s="110">
        <f t="shared" si="198"/>
        <v>0</v>
      </c>
      <c r="AI871" s="110">
        <f t="shared" si="199"/>
        <v>1</v>
      </c>
      <c r="AJ871" s="100">
        <f>ROW()</f>
        <v>871</v>
      </c>
      <c r="AK871" s="100" t="e">
        <f>INDEX('BadRows RECART'!$C$2:$C$1207,MATCH(monthly_gwh_mw!AJ871,'BadRows RECART'!$D$2:$D$1207,0))</f>
        <v>#N/A</v>
      </c>
    </row>
    <row r="872" spans="1:37" ht="20">
      <c r="A872" s="106" t="s">
        <v>3907</v>
      </c>
      <c r="B872" s="106" t="s">
        <v>6271</v>
      </c>
      <c r="C872" s="106" t="s">
        <v>6297</v>
      </c>
      <c r="D872" s="168">
        <v>2023</v>
      </c>
      <c r="E872" s="168">
        <v>6</v>
      </c>
      <c r="F872" s="199">
        <v>34.71840000000001</v>
      </c>
      <c r="G872" s="212" t="s">
        <v>6314</v>
      </c>
      <c r="H872" s="212" t="s">
        <v>6314</v>
      </c>
      <c r="I872" s="106" t="s">
        <v>558</v>
      </c>
      <c r="J872" s="88">
        <v>4</v>
      </c>
      <c r="K872" s="83" t="s">
        <v>6314</v>
      </c>
      <c r="L872" s="83" t="s">
        <v>6314</v>
      </c>
      <c r="M872" s="45" t="str">
        <f>IF(
ISNA(INDEX(resources!E:E,MATCH(B872,resources!B:B,0))),"fillme",
INDEX(resources!E:E,MATCH(B872,resources!B:B,0)))</f>
        <v>CAISO_Hybrid</v>
      </c>
      <c r="N872" s="45">
        <f>IF(
ISNA(INDEX(resources!J:J,MATCH(B872,resources!B:B,0))),"fillme",
INDEX(resources!J:J,MATCH(B872,resources!B:B,0)))</f>
        <v>0</v>
      </c>
      <c r="O872" s="83" t="str">
        <f>IFERROR(INDEX(resources!K:K,MATCH(B872,resources!B:B,0)),"fillme")</f>
        <v>unknown</v>
      </c>
      <c r="P872" s="89" t="str">
        <f t="shared" si="187"/>
        <v>unknown_2023_6</v>
      </c>
      <c r="Q872" s="87">
        <f>INDEX(elcc!G:G,MATCH(P872,elcc!D:D,0))</f>
        <v>0</v>
      </c>
      <c r="R872" s="89">
        <f t="shared" si="188"/>
        <v>1</v>
      </c>
      <c r="S872" s="89" t="s">
        <v>6314</v>
      </c>
      <c r="T872" s="89" t="s">
        <v>6314</v>
      </c>
      <c r="U872" s="90" t="str">
        <f t="shared" si="189"/>
        <v>ok</v>
      </c>
      <c r="V872" s="63" t="str">
        <f>INDEX(resources!F:F,MATCH(B872,resources!B:B,0))</f>
        <v>new_resolve</v>
      </c>
      <c r="W872" s="110">
        <f t="shared" si="190"/>
        <v>1</v>
      </c>
      <c r="X872" s="110">
        <f t="shared" si="191"/>
        <v>0</v>
      </c>
      <c r="Y872" s="110" t="str">
        <f t="shared" si="192"/>
        <v>new_hybrid_energy_NA_CONFIDENTIAL</v>
      </c>
      <c r="Z872" s="110">
        <f>IF(COUNTIFS($Y$2:Y872,Y872)=1,1,0)</f>
        <v>0</v>
      </c>
      <c r="AA872" s="110">
        <f>SUM($Z$2:Z872)*Z872</f>
        <v>0</v>
      </c>
      <c r="AB872" s="110">
        <f>COUNTIFS(resources!B:B,B872)</f>
        <v>1</v>
      </c>
      <c r="AC872" s="110">
        <f t="shared" si="193"/>
        <v>1</v>
      </c>
      <c r="AD872" s="110">
        <f t="shared" si="194"/>
        <v>1</v>
      </c>
      <c r="AE872" s="110">
        <f t="shared" si="195"/>
        <v>0</v>
      </c>
      <c r="AF872" s="110">
        <f t="shared" si="196"/>
        <v>1</v>
      </c>
      <c r="AG872" s="110">
        <f t="shared" si="197"/>
        <v>0</v>
      </c>
      <c r="AH872" s="110">
        <f t="shared" si="198"/>
        <v>0</v>
      </c>
      <c r="AI872" s="110">
        <f t="shared" si="199"/>
        <v>1</v>
      </c>
      <c r="AJ872" s="100">
        <f>ROW()</f>
        <v>872</v>
      </c>
      <c r="AK872" s="100" t="e">
        <f>INDEX('BadRows RECART'!$C$2:$C$1207,MATCH(monthly_gwh_mw!AJ872,'BadRows RECART'!$D$2:$D$1207,0))</f>
        <v>#N/A</v>
      </c>
    </row>
    <row r="873" spans="1:37" ht="20">
      <c r="A873" s="106" t="s">
        <v>3907</v>
      </c>
      <c r="B873" s="106" t="s">
        <v>6271</v>
      </c>
      <c r="C873" s="106" t="s">
        <v>6297</v>
      </c>
      <c r="D873" s="168">
        <v>2023</v>
      </c>
      <c r="E873" s="168">
        <v>7</v>
      </c>
      <c r="F873" s="199">
        <v>35.270999999999987</v>
      </c>
      <c r="G873" s="212" t="s">
        <v>6314</v>
      </c>
      <c r="H873" s="212" t="s">
        <v>6314</v>
      </c>
      <c r="I873" s="106" t="s">
        <v>558</v>
      </c>
      <c r="J873" s="88">
        <v>4</v>
      </c>
      <c r="K873" s="83" t="s">
        <v>6314</v>
      </c>
      <c r="L873" s="83" t="s">
        <v>6314</v>
      </c>
      <c r="M873" s="45" t="str">
        <f>IF(
ISNA(INDEX(resources!E:E,MATCH(B873,resources!B:B,0))),"fillme",
INDEX(resources!E:E,MATCH(B873,resources!B:B,0)))</f>
        <v>CAISO_Hybrid</v>
      </c>
      <c r="N873" s="45">
        <f>IF(
ISNA(INDEX(resources!J:J,MATCH(B873,resources!B:B,0))),"fillme",
INDEX(resources!J:J,MATCH(B873,resources!B:B,0)))</f>
        <v>0</v>
      </c>
      <c r="O873" s="83" t="str">
        <f>IFERROR(INDEX(resources!K:K,MATCH(B873,resources!B:B,0)),"fillme")</f>
        <v>unknown</v>
      </c>
      <c r="P873" s="89" t="str">
        <f t="shared" si="187"/>
        <v>unknown_2023_7</v>
      </c>
      <c r="Q873" s="87">
        <f>INDEX(elcc!G:G,MATCH(P873,elcc!D:D,0))</f>
        <v>0</v>
      </c>
      <c r="R873" s="89">
        <f t="shared" si="188"/>
        <v>1</v>
      </c>
      <c r="S873" s="89" t="s">
        <v>6314</v>
      </c>
      <c r="T873" s="89" t="s">
        <v>6314</v>
      </c>
      <c r="U873" s="90" t="str">
        <f t="shared" si="189"/>
        <v>ok</v>
      </c>
      <c r="V873" s="63" t="str">
        <f>INDEX(resources!F:F,MATCH(B873,resources!B:B,0))</f>
        <v>new_resolve</v>
      </c>
      <c r="W873" s="110">
        <f t="shared" si="190"/>
        <v>1</v>
      </c>
      <c r="X873" s="110">
        <f t="shared" si="191"/>
        <v>0</v>
      </c>
      <c r="Y873" s="110" t="str">
        <f t="shared" si="192"/>
        <v>new_hybrid_energy_NA_CONFIDENTIAL</v>
      </c>
      <c r="Z873" s="110">
        <f>IF(COUNTIFS($Y$2:Y873,Y873)=1,1,0)</f>
        <v>0</v>
      </c>
      <c r="AA873" s="110">
        <f>SUM($Z$2:Z873)*Z873</f>
        <v>0</v>
      </c>
      <c r="AB873" s="110">
        <f>COUNTIFS(resources!B:B,B873)</f>
        <v>1</v>
      </c>
      <c r="AC873" s="110">
        <f t="shared" si="193"/>
        <v>1</v>
      </c>
      <c r="AD873" s="110">
        <f t="shared" si="194"/>
        <v>1</v>
      </c>
      <c r="AE873" s="110">
        <f t="shared" si="195"/>
        <v>0</v>
      </c>
      <c r="AF873" s="110">
        <f t="shared" si="196"/>
        <v>1</v>
      </c>
      <c r="AG873" s="110">
        <f t="shared" si="197"/>
        <v>0</v>
      </c>
      <c r="AH873" s="110">
        <f t="shared" si="198"/>
        <v>0</v>
      </c>
      <c r="AI873" s="110">
        <f t="shared" si="199"/>
        <v>1</v>
      </c>
      <c r="AJ873" s="100">
        <f>ROW()</f>
        <v>873</v>
      </c>
      <c r="AK873" s="100" t="e">
        <f>INDEX('BadRows RECART'!$C$2:$C$1207,MATCH(monthly_gwh_mw!AJ873,'BadRows RECART'!$D$2:$D$1207,0))</f>
        <v>#N/A</v>
      </c>
    </row>
    <row r="874" spans="1:37" ht="20">
      <c r="A874" s="106" t="s">
        <v>3907</v>
      </c>
      <c r="B874" s="106" t="s">
        <v>6271</v>
      </c>
      <c r="C874" s="106" t="s">
        <v>6297</v>
      </c>
      <c r="D874" s="168">
        <v>2023</v>
      </c>
      <c r="E874" s="168">
        <v>8</v>
      </c>
      <c r="F874" s="199">
        <v>33.706700000000012</v>
      </c>
      <c r="G874" s="212" t="s">
        <v>6314</v>
      </c>
      <c r="H874" s="212" t="s">
        <v>6314</v>
      </c>
      <c r="I874" s="106" t="s">
        <v>558</v>
      </c>
      <c r="J874" s="88">
        <v>4</v>
      </c>
      <c r="K874" s="83" t="s">
        <v>6314</v>
      </c>
      <c r="L874" s="83" t="s">
        <v>6314</v>
      </c>
      <c r="M874" s="45" t="str">
        <f>IF(
ISNA(INDEX(resources!E:E,MATCH(B874,resources!B:B,0))),"fillme",
INDEX(resources!E:E,MATCH(B874,resources!B:B,0)))</f>
        <v>CAISO_Hybrid</v>
      </c>
      <c r="N874" s="45">
        <f>IF(
ISNA(INDEX(resources!J:J,MATCH(B874,resources!B:B,0))),"fillme",
INDEX(resources!J:J,MATCH(B874,resources!B:B,0)))</f>
        <v>0</v>
      </c>
      <c r="O874" s="83" t="str">
        <f>IFERROR(INDEX(resources!K:K,MATCH(B874,resources!B:B,0)),"fillme")</f>
        <v>unknown</v>
      </c>
      <c r="P874" s="89" t="str">
        <f t="shared" si="187"/>
        <v>unknown_2023_8</v>
      </c>
      <c r="Q874" s="87">
        <f>INDEX(elcc!G:G,MATCH(P874,elcc!D:D,0))</f>
        <v>0</v>
      </c>
      <c r="R874" s="89">
        <f t="shared" si="188"/>
        <v>1</v>
      </c>
      <c r="S874" s="89" t="s">
        <v>6314</v>
      </c>
      <c r="T874" s="89" t="s">
        <v>6314</v>
      </c>
      <c r="U874" s="90" t="str">
        <f t="shared" si="189"/>
        <v>ok</v>
      </c>
      <c r="V874" s="63" t="str">
        <f>INDEX(resources!F:F,MATCH(B874,resources!B:B,0))</f>
        <v>new_resolve</v>
      </c>
      <c r="W874" s="110">
        <f t="shared" si="190"/>
        <v>1</v>
      </c>
      <c r="X874" s="110">
        <f t="shared" si="191"/>
        <v>0</v>
      </c>
      <c r="Y874" s="110" t="str">
        <f t="shared" si="192"/>
        <v>new_hybrid_energy_NA_CONFIDENTIAL</v>
      </c>
      <c r="Z874" s="110">
        <f>IF(COUNTIFS($Y$2:Y874,Y874)=1,1,0)</f>
        <v>0</v>
      </c>
      <c r="AA874" s="110">
        <f>SUM($Z$2:Z874)*Z874</f>
        <v>0</v>
      </c>
      <c r="AB874" s="110">
        <f>COUNTIFS(resources!B:B,B874)</f>
        <v>1</v>
      </c>
      <c r="AC874" s="110">
        <f t="shared" si="193"/>
        <v>1</v>
      </c>
      <c r="AD874" s="110">
        <f t="shared" si="194"/>
        <v>1</v>
      </c>
      <c r="AE874" s="110">
        <f t="shared" si="195"/>
        <v>0</v>
      </c>
      <c r="AF874" s="110">
        <f t="shared" si="196"/>
        <v>1</v>
      </c>
      <c r="AG874" s="110">
        <f t="shared" si="197"/>
        <v>0</v>
      </c>
      <c r="AH874" s="110">
        <f t="shared" si="198"/>
        <v>0</v>
      </c>
      <c r="AI874" s="110">
        <f t="shared" si="199"/>
        <v>1</v>
      </c>
      <c r="AJ874" s="100">
        <f>ROW()</f>
        <v>874</v>
      </c>
      <c r="AK874" s="100" t="e">
        <f>INDEX('BadRows RECART'!$C$2:$C$1207,MATCH(monthly_gwh_mw!AJ874,'BadRows RECART'!$D$2:$D$1207,0))</f>
        <v>#N/A</v>
      </c>
    </row>
    <row r="875" spans="1:37" ht="20">
      <c r="A875" s="106" t="s">
        <v>3907</v>
      </c>
      <c r="B875" s="106" t="s">
        <v>6271</v>
      </c>
      <c r="C875" s="106" t="s">
        <v>6297</v>
      </c>
      <c r="D875" s="168">
        <v>2023</v>
      </c>
      <c r="E875" s="168">
        <v>9</v>
      </c>
      <c r="F875" s="199">
        <v>28.810600000000008</v>
      </c>
      <c r="G875" s="212" t="s">
        <v>6314</v>
      </c>
      <c r="H875" s="212" t="s">
        <v>6314</v>
      </c>
      <c r="I875" s="106" t="s">
        <v>558</v>
      </c>
      <c r="J875" s="88">
        <v>4</v>
      </c>
      <c r="K875" s="83" t="s">
        <v>6314</v>
      </c>
      <c r="L875" s="83" t="s">
        <v>6314</v>
      </c>
      <c r="M875" s="45" t="str">
        <f>IF(
ISNA(INDEX(resources!E:E,MATCH(B875,resources!B:B,0))),"fillme",
INDEX(resources!E:E,MATCH(B875,resources!B:B,0)))</f>
        <v>CAISO_Hybrid</v>
      </c>
      <c r="N875" s="45">
        <f>IF(
ISNA(INDEX(resources!J:J,MATCH(B875,resources!B:B,0))),"fillme",
INDEX(resources!J:J,MATCH(B875,resources!B:B,0)))</f>
        <v>0</v>
      </c>
      <c r="O875" s="83" t="str">
        <f>IFERROR(INDEX(resources!K:K,MATCH(B875,resources!B:B,0)),"fillme")</f>
        <v>unknown</v>
      </c>
      <c r="P875" s="89" t="str">
        <f t="shared" si="187"/>
        <v>unknown_2023_9</v>
      </c>
      <c r="Q875" s="87">
        <f>INDEX(elcc!G:G,MATCH(P875,elcc!D:D,0))</f>
        <v>0</v>
      </c>
      <c r="R875" s="89">
        <f t="shared" si="188"/>
        <v>1</v>
      </c>
      <c r="S875" s="89" t="s">
        <v>6314</v>
      </c>
      <c r="T875" s="89" t="s">
        <v>6314</v>
      </c>
      <c r="U875" s="90" t="str">
        <f t="shared" si="189"/>
        <v>ok</v>
      </c>
      <c r="V875" s="63" t="str">
        <f>INDEX(resources!F:F,MATCH(B875,resources!B:B,0))</f>
        <v>new_resolve</v>
      </c>
      <c r="W875" s="110">
        <f t="shared" si="190"/>
        <v>1</v>
      </c>
      <c r="X875" s="110">
        <f t="shared" si="191"/>
        <v>0</v>
      </c>
      <c r="Y875" s="110" t="str">
        <f t="shared" si="192"/>
        <v>new_hybrid_energy_NA_CONFIDENTIAL</v>
      </c>
      <c r="Z875" s="110">
        <f>IF(COUNTIFS($Y$2:Y875,Y875)=1,1,0)</f>
        <v>0</v>
      </c>
      <c r="AA875" s="110">
        <f>SUM($Z$2:Z875)*Z875</f>
        <v>0</v>
      </c>
      <c r="AB875" s="110">
        <f>COUNTIFS(resources!B:B,B875)</f>
        <v>1</v>
      </c>
      <c r="AC875" s="110">
        <f t="shared" si="193"/>
        <v>1</v>
      </c>
      <c r="AD875" s="110">
        <f t="shared" si="194"/>
        <v>1</v>
      </c>
      <c r="AE875" s="110">
        <f t="shared" si="195"/>
        <v>0</v>
      </c>
      <c r="AF875" s="110">
        <f t="shared" si="196"/>
        <v>1</v>
      </c>
      <c r="AG875" s="110">
        <f t="shared" si="197"/>
        <v>0</v>
      </c>
      <c r="AH875" s="110">
        <f t="shared" si="198"/>
        <v>0</v>
      </c>
      <c r="AI875" s="110">
        <f t="shared" si="199"/>
        <v>1</v>
      </c>
      <c r="AJ875" s="100">
        <f>ROW()</f>
        <v>875</v>
      </c>
      <c r="AK875" s="100" t="e">
        <f>INDEX('BadRows RECART'!$C$2:$C$1207,MATCH(monthly_gwh_mw!AJ875,'BadRows RECART'!$D$2:$D$1207,0))</f>
        <v>#N/A</v>
      </c>
    </row>
    <row r="876" spans="1:37" ht="20">
      <c r="A876" s="106" t="s">
        <v>3907</v>
      </c>
      <c r="B876" s="106" t="s">
        <v>6271</v>
      </c>
      <c r="C876" s="106" t="s">
        <v>6297</v>
      </c>
      <c r="D876" s="168">
        <v>2023</v>
      </c>
      <c r="E876" s="168">
        <v>10</v>
      </c>
      <c r="F876" s="199">
        <v>22.881999999999984</v>
      </c>
      <c r="G876" s="212" t="s">
        <v>6314</v>
      </c>
      <c r="H876" s="212" t="s">
        <v>6314</v>
      </c>
      <c r="I876" s="106" t="s">
        <v>558</v>
      </c>
      <c r="J876" s="88">
        <v>4</v>
      </c>
      <c r="K876" s="83" t="s">
        <v>6314</v>
      </c>
      <c r="L876" s="83" t="s">
        <v>6314</v>
      </c>
      <c r="M876" s="45" t="str">
        <f>IF(
ISNA(INDEX(resources!E:E,MATCH(B876,resources!B:B,0))),"fillme",
INDEX(resources!E:E,MATCH(B876,resources!B:B,0)))</f>
        <v>CAISO_Hybrid</v>
      </c>
      <c r="N876" s="45">
        <f>IF(
ISNA(INDEX(resources!J:J,MATCH(B876,resources!B:B,0))),"fillme",
INDEX(resources!J:J,MATCH(B876,resources!B:B,0)))</f>
        <v>0</v>
      </c>
      <c r="O876" s="83" t="str">
        <f>IFERROR(INDEX(resources!K:K,MATCH(B876,resources!B:B,0)),"fillme")</f>
        <v>unknown</v>
      </c>
      <c r="P876" s="89" t="str">
        <f t="shared" si="187"/>
        <v>unknown_2023_10</v>
      </c>
      <c r="Q876" s="87">
        <f>INDEX(elcc!G:G,MATCH(P876,elcc!D:D,0))</f>
        <v>0</v>
      </c>
      <c r="R876" s="89">
        <f t="shared" si="188"/>
        <v>1</v>
      </c>
      <c r="S876" s="89" t="s">
        <v>6314</v>
      </c>
      <c r="T876" s="89" t="s">
        <v>6314</v>
      </c>
      <c r="U876" s="90" t="str">
        <f t="shared" si="189"/>
        <v>ok</v>
      </c>
      <c r="V876" s="63" t="str">
        <f>INDEX(resources!F:F,MATCH(B876,resources!B:B,0))</f>
        <v>new_resolve</v>
      </c>
      <c r="W876" s="110">
        <f t="shared" si="190"/>
        <v>1</v>
      </c>
      <c r="X876" s="110">
        <f t="shared" si="191"/>
        <v>0</v>
      </c>
      <c r="Y876" s="110" t="str">
        <f t="shared" si="192"/>
        <v>new_hybrid_energy_NA_CONFIDENTIAL</v>
      </c>
      <c r="Z876" s="110">
        <f>IF(COUNTIFS($Y$2:Y876,Y876)=1,1,0)</f>
        <v>0</v>
      </c>
      <c r="AA876" s="110">
        <f>SUM($Z$2:Z876)*Z876</f>
        <v>0</v>
      </c>
      <c r="AB876" s="110">
        <f>COUNTIFS(resources!B:B,B876)</f>
        <v>1</v>
      </c>
      <c r="AC876" s="110">
        <f t="shared" si="193"/>
        <v>1</v>
      </c>
      <c r="AD876" s="110">
        <f t="shared" si="194"/>
        <v>1</v>
      </c>
      <c r="AE876" s="110">
        <f t="shared" si="195"/>
        <v>0</v>
      </c>
      <c r="AF876" s="110">
        <f t="shared" si="196"/>
        <v>1</v>
      </c>
      <c r="AG876" s="110">
        <f t="shared" si="197"/>
        <v>0</v>
      </c>
      <c r="AH876" s="110">
        <f t="shared" si="198"/>
        <v>0</v>
      </c>
      <c r="AI876" s="110">
        <f t="shared" si="199"/>
        <v>1</v>
      </c>
      <c r="AJ876" s="100">
        <f>ROW()</f>
        <v>876</v>
      </c>
      <c r="AK876" s="100" t="e">
        <f>INDEX('BadRows RECART'!$C$2:$C$1207,MATCH(monthly_gwh_mw!AJ876,'BadRows RECART'!$D$2:$D$1207,0))</f>
        <v>#N/A</v>
      </c>
    </row>
    <row r="877" spans="1:37" ht="20">
      <c r="A877" s="106" t="s">
        <v>3907</v>
      </c>
      <c r="B877" s="106" t="s">
        <v>6271</v>
      </c>
      <c r="C877" s="106" t="s">
        <v>6297</v>
      </c>
      <c r="D877" s="168">
        <v>2023</v>
      </c>
      <c r="E877" s="168">
        <v>11</v>
      </c>
      <c r="F877" s="199">
        <v>14.610700000000003</v>
      </c>
      <c r="G877" s="212" t="s">
        <v>6314</v>
      </c>
      <c r="H877" s="212" t="s">
        <v>6314</v>
      </c>
      <c r="I877" s="106" t="s">
        <v>558</v>
      </c>
      <c r="J877" s="88">
        <v>4</v>
      </c>
      <c r="K877" s="83" t="s">
        <v>6314</v>
      </c>
      <c r="L877" s="83" t="s">
        <v>6314</v>
      </c>
      <c r="M877" s="45" t="str">
        <f>IF(
ISNA(INDEX(resources!E:E,MATCH(B877,resources!B:B,0))),"fillme",
INDEX(resources!E:E,MATCH(B877,resources!B:B,0)))</f>
        <v>CAISO_Hybrid</v>
      </c>
      <c r="N877" s="45">
        <f>IF(
ISNA(INDEX(resources!J:J,MATCH(B877,resources!B:B,0))),"fillme",
INDEX(resources!J:J,MATCH(B877,resources!B:B,0)))</f>
        <v>0</v>
      </c>
      <c r="O877" s="83" t="str">
        <f>IFERROR(INDEX(resources!K:K,MATCH(B877,resources!B:B,0)),"fillme")</f>
        <v>unknown</v>
      </c>
      <c r="P877" s="89" t="str">
        <f t="shared" si="187"/>
        <v>unknown_2023_11</v>
      </c>
      <c r="Q877" s="87">
        <f>INDEX(elcc!G:G,MATCH(P877,elcc!D:D,0))</f>
        <v>0</v>
      </c>
      <c r="R877" s="89">
        <f t="shared" si="188"/>
        <v>1</v>
      </c>
      <c r="S877" s="89" t="s">
        <v>6314</v>
      </c>
      <c r="T877" s="89" t="s">
        <v>6314</v>
      </c>
      <c r="U877" s="90" t="str">
        <f t="shared" si="189"/>
        <v>ok</v>
      </c>
      <c r="V877" s="63" t="str">
        <f>INDEX(resources!F:F,MATCH(B877,resources!B:B,0))</f>
        <v>new_resolve</v>
      </c>
      <c r="W877" s="110">
        <f t="shared" si="190"/>
        <v>1</v>
      </c>
      <c r="X877" s="110">
        <f t="shared" si="191"/>
        <v>0</v>
      </c>
      <c r="Y877" s="110" t="str">
        <f t="shared" si="192"/>
        <v>new_hybrid_energy_NA_CONFIDENTIAL</v>
      </c>
      <c r="Z877" s="110">
        <f>IF(COUNTIFS($Y$2:Y877,Y877)=1,1,0)</f>
        <v>0</v>
      </c>
      <c r="AA877" s="110">
        <f>SUM($Z$2:Z877)*Z877</f>
        <v>0</v>
      </c>
      <c r="AB877" s="110">
        <f>COUNTIFS(resources!B:B,B877)</f>
        <v>1</v>
      </c>
      <c r="AC877" s="110">
        <f t="shared" si="193"/>
        <v>1</v>
      </c>
      <c r="AD877" s="110">
        <f t="shared" si="194"/>
        <v>1</v>
      </c>
      <c r="AE877" s="110">
        <f t="shared" si="195"/>
        <v>0</v>
      </c>
      <c r="AF877" s="110">
        <f t="shared" si="196"/>
        <v>1</v>
      </c>
      <c r="AG877" s="110">
        <f t="shared" si="197"/>
        <v>0</v>
      </c>
      <c r="AH877" s="110">
        <f t="shared" si="198"/>
        <v>0</v>
      </c>
      <c r="AI877" s="110">
        <f t="shared" si="199"/>
        <v>1</v>
      </c>
      <c r="AJ877" s="100">
        <f>ROW()</f>
        <v>877</v>
      </c>
      <c r="AK877" s="100" t="e">
        <f>INDEX('BadRows RECART'!$C$2:$C$1207,MATCH(monthly_gwh_mw!AJ877,'BadRows RECART'!$D$2:$D$1207,0))</f>
        <v>#N/A</v>
      </c>
    </row>
    <row r="878" spans="1:37" ht="20">
      <c r="A878" s="106" t="s">
        <v>3907</v>
      </c>
      <c r="B878" s="106" t="s">
        <v>6271</v>
      </c>
      <c r="C878" s="106" t="s">
        <v>6297</v>
      </c>
      <c r="D878" s="168">
        <v>2023</v>
      </c>
      <c r="E878" s="168">
        <v>12</v>
      </c>
      <c r="F878" s="199">
        <v>11.178099999999997</v>
      </c>
      <c r="G878" s="212" t="s">
        <v>6314</v>
      </c>
      <c r="H878" s="212" t="s">
        <v>6314</v>
      </c>
      <c r="I878" s="106" t="s">
        <v>558</v>
      </c>
      <c r="J878" s="88">
        <v>4</v>
      </c>
      <c r="K878" s="83" t="s">
        <v>6314</v>
      </c>
      <c r="L878" s="83" t="s">
        <v>6314</v>
      </c>
      <c r="M878" s="45" t="str">
        <f>IF(
ISNA(INDEX(resources!E:E,MATCH(B878,resources!B:B,0))),"fillme",
INDEX(resources!E:E,MATCH(B878,resources!B:B,0)))</f>
        <v>CAISO_Hybrid</v>
      </c>
      <c r="N878" s="45">
        <f>IF(
ISNA(INDEX(resources!J:J,MATCH(B878,resources!B:B,0))),"fillme",
INDEX(resources!J:J,MATCH(B878,resources!B:B,0)))</f>
        <v>0</v>
      </c>
      <c r="O878" s="83" t="str">
        <f>IFERROR(INDEX(resources!K:K,MATCH(B878,resources!B:B,0)),"fillme")</f>
        <v>unknown</v>
      </c>
      <c r="P878" s="89" t="str">
        <f t="shared" si="187"/>
        <v>unknown_2023_12</v>
      </c>
      <c r="Q878" s="87">
        <f>INDEX(elcc!G:G,MATCH(P878,elcc!D:D,0))</f>
        <v>0</v>
      </c>
      <c r="R878" s="89">
        <f t="shared" si="188"/>
        <v>1</v>
      </c>
      <c r="S878" s="89" t="s">
        <v>6314</v>
      </c>
      <c r="T878" s="89" t="s">
        <v>6314</v>
      </c>
      <c r="U878" s="90" t="str">
        <f t="shared" si="189"/>
        <v>ok</v>
      </c>
      <c r="V878" s="63" t="str">
        <f>INDEX(resources!F:F,MATCH(B878,resources!B:B,0))</f>
        <v>new_resolve</v>
      </c>
      <c r="W878" s="110">
        <f t="shared" si="190"/>
        <v>1</v>
      </c>
      <c r="X878" s="110">
        <f t="shared" si="191"/>
        <v>0</v>
      </c>
      <c r="Y878" s="110" t="str">
        <f t="shared" si="192"/>
        <v>new_hybrid_energy_NA_CONFIDENTIAL</v>
      </c>
      <c r="Z878" s="110">
        <f>IF(COUNTIFS($Y$2:Y878,Y878)=1,1,0)</f>
        <v>0</v>
      </c>
      <c r="AA878" s="110">
        <f>SUM($Z$2:Z878)*Z878</f>
        <v>0</v>
      </c>
      <c r="AB878" s="110">
        <f>COUNTIFS(resources!B:B,B878)</f>
        <v>1</v>
      </c>
      <c r="AC878" s="110">
        <f t="shared" si="193"/>
        <v>1</v>
      </c>
      <c r="AD878" s="110">
        <f t="shared" si="194"/>
        <v>1</v>
      </c>
      <c r="AE878" s="110">
        <f t="shared" si="195"/>
        <v>0</v>
      </c>
      <c r="AF878" s="110">
        <f t="shared" si="196"/>
        <v>1</v>
      </c>
      <c r="AG878" s="110">
        <f t="shared" si="197"/>
        <v>0</v>
      </c>
      <c r="AH878" s="110">
        <f t="shared" si="198"/>
        <v>0</v>
      </c>
      <c r="AI878" s="110">
        <f t="shared" si="199"/>
        <v>1</v>
      </c>
      <c r="AJ878" s="100">
        <f>ROW()</f>
        <v>878</v>
      </c>
      <c r="AK878" s="100" t="e">
        <f>INDEX('BadRows RECART'!$C$2:$C$1207,MATCH(monthly_gwh_mw!AJ878,'BadRows RECART'!$D$2:$D$1207,0))</f>
        <v>#N/A</v>
      </c>
    </row>
    <row r="879" spans="1:37" ht="20">
      <c r="A879" s="106" t="s">
        <v>3907</v>
      </c>
      <c r="B879" s="106" t="s">
        <v>6271</v>
      </c>
      <c r="C879" s="106" t="s">
        <v>6297</v>
      </c>
      <c r="D879" s="168">
        <v>2024</v>
      </c>
      <c r="E879" s="168">
        <v>1</v>
      </c>
      <c r="F879" s="199">
        <v>11.794099999999998</v>
      </c>
      <c r="G879" s="212" t="s">
        <v>6314</v>
      </c>
      <c r="H879" s="212" t="s">
        <v>6314</v>
      </c>
      <c r="I879" s="106" t="s">
        <v>558</v>
      </c>
      <c r="J879" s="88">
        <v>4</v>
      </c>
      <c r="K879" s="83" t="s">
        <v>6314</v>
      </c>
      <c r="L879" s="83" t="s">
        <v>6314</v>
      </c>
      <c r="M879" s="45" t="str">
        <f>IF(
ISNA(INDEX(resources!E:E,MATCH(B879,resources!B:B,0))),"fillme",
INDEX(resources!E:E,MATCH(B879,resources!B:B,0)))</f>
        <v>CAISO_Hybrid</v>
      </c>
      <c r="N879" s="45">
        <f>IF(
ISNA(INDEX(resources!J:J,MATCH(B879,resources!B:B,0))),"fillme",
INDEX(resources!J:J,MATCH(B879,resources!B:B,0)))</f>
        <v>0</v>
      </c>
      <c r="O879" s="83" t="str">
        <f>IFERROR(INDEX(resources!K:K,MATCH(B879,resources!B:B,0)),"fillme")</f>
        <v>unknown</v>
      </c>
      <c r="P879" s="89" t="str">
        <f t="shared" si="187"/>
        <v>unknown_2024_1</v>
      </c>
      <c r="Q879" s="87">
        <f>INDEX(elcc!G:G,MATCH(P879,elcc!D:D,0))</f>
        <v>0</v>
      </c>
      <c r="R879" s="89">
        <f t="shared" si="188"/>
        <v>1</v>
      </c>
      <c r="S879" s="89" t="s">
        <v>6314</v>
      </c>
      <c r="T879" s="89" t="s">
        <v>6314</v>
      </c>
      <c r="U879" s="90" t="str">
        <f t="shared" si="189"/>
        <v>ok</v>
      </c>
      <c r="V879" s="63" t="str">
        <f>INDEX(resources!F:F,MATCH(B879,resources!B:B,0))</f>
        <v>new_resolve</v>
      </c>
      <c r="W879" s="110">
        <f t="shared" si="190"/>
        <v>1</v>
      </c>
      <c r="X879" s="110">
        <f t="shared" si="191"/>
        <v>0</v>
      </c>
      <c r="Y879" s="110" t="str">
        <f t="shared" si="192"/>
        <v>new_hybrid_energy_NA_CONFIDENTIAL</v>
      </c>
      <c r="Z879" s="110">
        <f>IF(COUNTIFS($Y$2:Y879,Y879)=1,1,0)</f>
        <v>0</v>
      </c>
      <c r="AA879" s="110">
        <f>SUM($Z$2:Z879)*Z879</f>
        <v>0</v>
      </c>
      <c r="AB879" s="110">
        <f>COUNTIFS(resources!B:B,B879)</f>
        <v>1</v>
      </c>
      <c r="AC879" s="110">
        <f t="shared" si="193"/>
        <v>1</v>
      </c>
      <c r="AD879" s="110">
        <f t="shared" si="194"/>
        <v>1</v>
      </c>
      <c r="AE879" s="110">
        <f t="shared" si="195"/>
        <v>0</v>
      </c>
      <c r="AF879" s="110">
        <f t="shared" si="196"/>
        <v>1</v>
      </c>
      <c r="AG879" s="110">
        <f t="shared" si="197"/>
        <v>0</v>
      </c>
      <c r="AH879" s="110">
        <f t="shared" si="198"/>
        <v>0</v>
      </c>
      <c r="AI879" s="110">
        <f t="shared" si="199"/>
        <v>1</v>
      </c>
      <c r="AJ879" s="100">
        <f>ROW()</f>
        <v>879</v>
      </c>
      <c r="AK879" s="100" t="e">
        <f>INDEX('BadRows RECART'!$C$2:$C$1207,MATCH(monthly_gwh_mw!AJ879,'BadRows RECART'!$D$2:$D$1207,0))</f>
        <v>#N/A</v>
      </c>
    </row>
    <row r="880" spans="1:37" ht="20">
      <c r="A880" s="106" t="s">
        <v>3907</v>
      </c>
      <c r="B880" s="106" t="s">
        <v>6271</v>
      </c>
      <c r="C880" s="106" t="s">
        <v>6297</v>
      </c>
      <c r="D880" s="168">
        <v>2024</v>
      </c>
      <c r="E880" s="168">
        <v>2</v>
      </c>
      <c r="F880" s="199">
        <v>16.52610000000001</v>
      </c>
      <c r="G880" s="212" t="s">
        <v>6314</v>
      </c>
      <c r="H880" s="212" t="s">
        <v>6314</v>
      </c>
      <c r="I880" s="106" t="s">
        <v>558</v>
      </c>
      <c r="J880" s="88">
        <v>4</v>
      </c>
      <c r="K880" s="83" t="s">
        <v>6314</v>
      </c>
      <c r="L880" s="83" t="s">
        <v>6314</v>
      </c>
      <c r="M880" s="45" t="str">
        <f>IF(
ISNA(INDEX(resources!E:E,MATCH(B880,resources!B:B,0))),"fillme",
INDEX(resources!E:E,MATCH(B880,resources!B:B,0)))</f>
        <v>CAISO_Hybrid</v>
      </c>
      <c r="N880" s="45">
        <f>IF(
ISNA(INDEX(resources!J:J,MATCH(B880,resources!B:B,0))),"fillme",
INDEX(resources!J:J,MATCH(B880,resources!B:B,0)))</f>
        <v>0</v>
      </c>
      <c r="O880" s="83" t="str">
        <f>IFERROR(INDEX(resources!K:K,MATCH(B880,resources!B:B,0)),"fillme")</f>
        <v>unknown</v>
      </c>
      <c r="P880" s="89" t="str">
        <f t="shared" si="187"/>
        <v>unknown_2024_2</v>
      </c>
      <c r="Q880" s="87">
        <f>INDEX(elcc!G:G,MATCH(P880,elcc!D:D,0))</f>
        <v>0</v>
      </c>
      <c r="R880" s="89">
        <f t="shared" si="188"/>
        <v>1</v>
      </c>
      <c r="S880" s="89" t="s">
        <v>6314</v>
      </c>
      <c r="T880" s="89" t="s">
        <v>6314</v>
      </c>
      <c r="U880" s="90" t="str">
        <f t="shared" si="189"/>
        <v>ok</v>
      </c>
      <c r="V880" s="63" t="str">
        <f>INDEX(resources!F:F,MATCH(B880,resources!B:B,0))</f>
        <v>new_resolve</v>
      </c>
      <c r="W880" s="110">
        <f t="shared" si="190"/>
        <v>1</v>
      </c>
      <c r="X880" s="110">
        <f t="shared" si="191"/>
        <v>0</v>
      </c>
      <c r="Y880" s="110" t="str">
        <f t="shared" si="192"/>
        <v>new_hybrid_energy_NA_CONFIDENTIAL</v>
      </c>
      <c r="Z880" s="110">
        <f>IF(COUNTIFS($Y$2:Y880,Y880)=1,1,0)</f>
        <v>0</v>
      </c>
      <c r="AA880" s="110">
        <f>SUM($Z$2:Z880)*Z880</f>
        <v>0</v>
      </c>
      <c r="AB880" s="110">
        <f>COUNTIFS(resources!B:B,B880)</f>
        <v>1</v>
      </c>
      <c r="AC880" s="110">
        <f t="shared" si="193"/>
        <v>1</v>
      </c>
      <c r="AD880" s="110">
        <f t="shared" si="194"/>
        <v>1</v>
      </c>
      <c r="AE880" s="110">
        <f t="shared" si="195"/>
        <v>0</v>
      </c>
      <c r="AF880" s="110">
        <f t="shared" si="196"/>
        <v>1</v>
      </c>
      <c r="AG880" s="110">
        <f t="shared" si="197"/>
        <v>0</v>
      </c>
      <c r="AH880" s="110">
        <f t="shared" si="198"/>
        <v>0</v>
      </c>
      <c r="AI880" s="110">
        <f t="shared" si="199"/>
        <v>1</v>
      </c>
      <c r="AJ880" s="100">
        <f>ROW()</f>
        <v>880</v>
      </c>
      <c r="AK880" s="100" t="e">
        <f>INDEX('BadRows RECART'!$C$2:$C$1207,MATCH(monthly_gwh_mw!AJ880,'BadRows RECART'!$D$2:$D$1207,0))</f>
        <v>#N/A</v>
      </c>
    </row>
    <row r="881" spans="1:37" ht="20">
      <c r="A881" s="106" t="s">
        <v>3907</v>
      </c>
      <c r="B881" s="106" t="s">
        <v>6271</v>
      </c>
      <c r="C881" s="106" t="s">
        <v>6297</v>
      </c>
      <c r="D881" s="168">
        <v>2024</v>
      </c>
      <c r="E881" s="168">
        <v>3</v>
      </c>
      <c r="F881" s="199">
        <v>25.250500000000006</v>
      </c>
      <c r="G881" s="212" t="s">
        <v>6314</v>
      </c>
      <c r="H881" s="212" t="s">
        <v>6314</v>
      </c>
      <c r="I881" s="106" t="s">
        <v>558</v>
      </c>
      <c r="J881" s="88">
        <v>4</v>
      </c>
      <c r="K881" s="83" t="s">
        <v>6314</v>
      </c>
      <c r="L881" s="83" t="s">
        <v>6314</v>
      </c>
      <c r="M881" s="45" t="str">
        <f>IF(
ISNA(INDEX(resources!E:E,MATCH(B881,resources!B:B,0))),"fillme",
INDEX(resources!E:E,MATCH(B881,resources!B:B,0)))</f>
        <v>CAISO_Hybrid</v>
      </c>
      <c r="N881" s="45">
        <f>IF(
ISNA(INDEX(resources!J:J,MATCH(B881,resources!B:B,0))),"fillme",
INDEX(resources!J:J,MATCH(B881,resources!B:B,0)))</f>
        <v>0</v>
      </c>
      <c r="O881" s="83" t="str">
        <f>IFERROR(INDEX(resources!K:K,MATCH(B881,resources!B:B,0)),"fillme")</f>
        <v>unknown</v>
      </c>
      <c r="P881" s="89" t="str">
        <f t="shared" si="187"/>
        <v>unknown_2024_3</v>
      </c>
      <c r="Q881" s="87">
        <f>INDEX(elcc!G:G,MATCH(P881,elcc!D:D,0))</f>
        <v>0</v>
      </c>
      <c r="R881" s="89">
        <f t="shared" si="188"/>
        <v>1</v>
      </c>
      <c r="S881" s="89" t="s">
        <v>6314</v>
      </c>
      <c r="T881" s="89" t="s">
        <v>6314</v>
      </c>
      <c r="U881" s="90" t="str">
        <f t="shared" si="189"/>
        <v>ok</v>
      </c>
      <c r="V881" s="63" t="str">
        <f>INDEX(resources!F:F,MATCH(B881,resources!B:B,0))</f>
        <v>new_resolve</v>
      </c>
      <c r="W881" s="110">
        <f t="shared" si="190"/>
        <v>1</v>
      </c>
      <c r="X881" s="110">
        <f t="shared" si="191"/>
        <v>0</v>
      </c>
      <c r="Y881" s="110" t="str">
        <f t="shared" si="192"/>
        <v>new_hybrid_energy_NA_CONFIDENTIAL</v>
      </c>
      <c r="Z881" s="110">
        <f>IF(COUNTIFS($Y$2:Y881,Y881)=1,1,0)</f>
        <v>0</v>
      </c>
      <c r="AA881" s="110">
        <f>SUM($Z$2:Z881)*Z881</f>
        <v>0</v>
      </c>
      <c r="AB881" s="110">
        <f>COUNTIFS(resources!B:B,B881)</f>
        <v>1</v>
      </c>
      <c r="AC881" s="110">
        <f t="shared" si="193"/>
        <v>1</v>
      </c>
      <c r="AD881" s="110">
        <f t="shared" si="194"/>
        <v>1</v>
      </c>
      <c r="AE881" s="110">
        <f t="shared" si="195"/>
        <v>0</v>
      </c>
      <c r="AF881" s="110">
        <f t="shared" si="196"/>
        <v>1</v>
      </c>
      <c r="AG881" s="110">
        <f t="shared" si="197"/>
        <v>0</v>
      </c>
      <c r="AH881" s="110">
        <f t="shared" si="198"/>
        <v>0</v>
      </c>
      <c r="AI881" s="110">
        <f t="shared" si="199"/>
        <v>1</v>
      </c>
      <c r="AJ881" s="100">
        <f>ROW()</f>
        <v>881</v>
      </c>
      <c r="AK881" s="100" t="e">
        <f>INDEX('BadRows RECART'!$C$2:$C$1207,MATCH(monthly_gwh_mw!AJ881,'BadRows RECART'!$D$2:$D$1207,0))</f>
        <v>#N/A</v>
      </c>
    </row>
    <row r="882" spans="1:37" ht="20">
      <c r="A882" s="106" t="s">
        <v>3907</v>
      </c>
      <c r="B882" s="106" t="s">
        <v>6271</v>
      </c>
      <c r="C882" s="106" t="s">
        <v>6297</v>
      </c>
      <c r="D882" s="168">
        <v>2024</v>
      </c>
      <c r="E882" s="168">
        <v>4</v>
      </c>
      <c r="F882" s="199">
        <v>29.148200000000003</v>
      </c>
      <c r="G882" s="212" t="s">
        <v>6314</v>
      </c>
      <c r="H882" s="212" t="s">
        <v>6314</v>
      </c>
      <c r="I882" s="106" t="s">
        <v>558</v>
      </c>
      <c r="J882" s="88">
        <v>4</v>
      </c>
      <c r="K882" s="83" t="s">
        <v>6314</v>
      </c>
      <c r="L882" s="83" t="s">
        <v>6314</v>
      </c>
      <c r="M882" s="45" t="str">
        <f>IF(
ISNA(INDEX(resources!E:E,MATCH(B882,resources!B:B,0))),"fillme",
INDEX(resources!E:E,MATCH(B882,resources!B:B,0)))</f>
        <v>CAISO_Hybrid</v>
      </c>
      <c r="N882" s="45">
        <f>IF(
ISNA(INDEX(resources!J:J,MATCH(B882,resources!B:B,0))),"fillme",
INDEX(resources!J:J,MATCH(B882,resources!B:B,0)))</f>
        <v>0</v>
      </c>
      <c r="O882" s="83" t="str">
        <f>IFERROR(INDEX(resources!K:K,MATCH(B882,resources!B:B,0)),"fillme")</f>
        <v>unknown</v>
      </c>
      <c r="P882" s="89" t="str">
        <f t="shared" si="187"/>
        <v>unknown_2024_4</v>
      </c>
      <c r="Q882" s="87">
        <f>INDEX(elcc!G:G,MATCH(P882,elcc!D:D,0))</f>
        <v>0</v>
      </c>
      <c r="R882" s="89">
        <f t="shared" si="188"/>
        <v>1</v>
      </c>
      <c r="S882" s="89" t="s">
        <v>6314</v>
      </c>
      <c r="T882" s="89" t="s">
        <v>6314</v>
      </c>
      <c r="U882" s="90" t="str">
        <f t="shared" si="189"/>
        <v>ok</v>
      </c>
      <c r="V882" s="63" t="str">
        <f>INDEX(resources!F:F,MATCH(B882,resources!B:B,0))</f>
        <v>new_resolve</v>
      </c>
      <c r="W882" s="110">
        <f t="shared" si="190"/>
        <v>1</v>
      </c>
      <c r="X882" s="110">
        <f t="shared" si="191"/>
        <v>0</v>
      </c>
      <c r="Y882" s="110" t="str">
        <f t="shared" si="192"/>
        <v>new_hybrid_energy_NA_CONFIDENTIAL</v>
      </c>
      <c r="Z882" s="110">
        <f>IF(COUNTIFS($Y$2:Y882,Y882)=1,1,0)</f>
        <v>0</v>
      </c>
      <c r="AA882" s="110">
        <f>SUM($Z$2:Z882)*Z882</f>
        <v>0</v>
      </c>
      <c r="AB882" s="110">
        <f>COUNTIFS(resources!B:B,B882)</f>
        <v>1</v>
      </c>
      <c r="AC882" s="110">
        <f t="shared" si="193"/>
        <v>1</v>
      </c>
      <c r="AD882" s="110">
        <f t="shared" si="194"/>
        <v>1</v>
      </c>
      <c r="AE882" s="110">
        <f t="shared" si="195"/>
        <v>0</v>
      </c>
      <c r="AF882" s="110">
        <f t="shared" si="196"/>
        <v>1</v>
      </c>
      <c r="AG882" s="110">
        <f t="shared" si="197"/>
        <v>0</v>
      </c>
      <c r="AH882" s="110">
        <f t="shared" si="198"/>
        <v>0</v>
      </c>
      <c r="AI882" s="110">
        <f t="shared" si="199"/>
        <v>1</v>
      </c>
      <c r="AJ882" s="100">
        <f>ROW()</f>
        <v>882</v>
      </c>
      <c r="AK882" s="100" t="e">
        <f>INDEX('BadRows RECART'!$C$2:$C$1207,MATCH(monthly_gwh_mw!AJ882,'BadRows RECART'!$D$2:$D$1207,0))</f>
        <v>#N/A</v>
      </c>
    </row>
    <row r="883" spans="1:37" ht="20">
      <c r="A883" s="106" t="s">
        <v>3907</v>
      </c>
      <c r="B883" s="106" t="s">
        <v>6271</v>
      </c>
      <c r="C883" s="106" t="s">
        <v>6297</v>
      </c>
      <c r="D883" s="168">
        <v>2024</v>
      </c>
      <c r="E883" s="168">
        <v>5</v>
      </c>
      <c r="F883" s="199">
        <v>33.545400000000008</v>
      </c>
      <c r="G883" s="212" t="s">
        <v>6314</v>
      </c>
      <c r="H883" s="212" t="s">
        <v>6314</v>
      </c>
      <c r="I883" s="106" t="s">
        <v>558</v>
      </c>
      <c r="J883" s="88">
        <v>4</v>
      </c>
      <c r="K883" s="83" t="s">
        <v>6314</v>
      </c>
      <c r="L883" s="83" t="s">
        <v>6314</v>
      </c>
      <c r="M883" s="45" t="str">
        <f>IF(
ISNA(INDEX(resources!E:E,MATCH(B883,resources!B:B,0))),"fillme",
INDEX(resources!E:E,MATCH(B883,resources!B:B,0)))</f>
        <v>CAISO_Hybrid</v>
      </c>
      <c r="N883" s="45">
        <f>IF(
ISNA(INDEX(resources!J:J,MATCH(B883,resources!B:B,0))),"fillme",
INDEX(resources!J:J,MATCH(B883,resources!B:B,0)))</f>
        <v>0</v>
      </c>
      <c r="O883" s="83" t="str">
        <f>IFERROR(INDEX(resources!K:K,MATCH(B883,resources!B:B,0)),"fillme")</f>
        <v>unknown</v>
      </c>
      <c r="P883" s="89" t="str">
        <f t="shared" si="187"/>
        <v>unknown_2024_5</v>
      </c>
      <c r="Q883" s="87">
        <f>INDEX(elcc!G:G,MATCH(P883,elcc!D:D,0))</f>
        <v>0</v>
      </c>
      <c r="R883" s="89">
        <f t="shared" si="188"/>
        <v>1</v>
      </c>
      <c r="S883" s="89" t="s">
        <v>6314</v>
      </c>
      <c r="T883" s="89" t="s">
        <v>6314</v>
      </c>
      <c r="U883" s="90" t="str">
        <f t="shared" si="189"/>
        <v>ok</v>
      </c>
      <c r="V883" s="63" t="str">
        <f>INDEX(resources!F:F,MATCH(B883,resources!B:B,0))</f>
        <v>new_resolve</v>
      </c>
      <c r="W883" s="110">
        <f t="shared" si="190"/>
        <v>1</v>
      </c>
      <c r="X883" s="110">
        <f t="shared" si="191"/>
        <v>0</v>
      </c>
      <c r="Y883" s="110" t="str">
        <f t="shared" si="192"/>
        <v>new_hybrid_energy_NA_CONFIDENTIAL</v>
      </c>
      <c r="Z883" s="110">
        <f>IF(COUNTIFS($Y$2:Y883,Y883)=1,1,0)</f>
        <v>0</v>
      </c>
      <c r="AA883" s="110">
        <f>SUM($Z$2:Z883)*Z883</f>
        <v>0</v>
      </c>
      <c r="AB883" s="110">
        <f>COUNTIFS(resources!B:B,B883)</f>
        <v>1</v>
      </c>
      <c r="AC883" s="110">
        <f t="shared" si="193"/>
        <v>1</v>
      </c>
      <c r="AD883" s="110">
        <f t="shared" si="194"/>
        <v>1</v>
      </c>
      <c r="AE883" s="110">
        <f t="shared" si="195"/>
        <v>0</v>
      </c>
      <c r="AF883" s="110">
        <f t="shared" si="196"/>
        <v>1</v>
      </c>
      <c r="AG883" s="110">
        <f t="shared" si="197"/>
        <v>0</v>
      </c>
      <c r="AH883" s="110">
        <f t="shared" si="198"/>
        <v>0</v>
      </c>
      <c r="AI883" s="110">
        <f t="shared" si="199"/>
        <v>1</v>
      </c>
      <c r="AJ883" s="100">
        <f>ROW()</f>
        <v>883</v>
      </c>
      <c r="AK883" s="100" t="e">
        <f>INDEX('BadRows RECART'!$C$2:$C$1207,MATCH(monthly_gwh_mw!AJ883,'BadRows RECART'!$D$2:$D$1207,0))</f>
        <v>#N/A</v>
      </c>
    </row>
    <row r="884" spans="1:37" ht="20">
      <c r="A884" s="106" t="s">
        <v>3907</v>
      </c>
      <c r="B884" s="106" t="s">
        <v>6271</v>
      </c>
      <c r="C884" s="106" t="s">
        <v>6297</v>
      </c>
      <c r="D884" s="168">
        <v>2024</v>
      </c>
      <c r="E884" s="168">
        <v>6</v>
      </c>
      <c r="F884" s="199">
        <v>34.71840000000001</v>
      </c>
      <c r="G884" s="212" t="s">
        <v>6314</v>
      </c>
      <c r="H884" s="212" t="s">
        <v>6314</v>
      </c>
      <c r="I884" s="106" t="s">
        <v>558</v>
      </c>
      <c r="J884" s="88">
        <v>4</v>
      </c>
      <c r="K884" s="83" t="s">
        <v>6314</v>
      </c>
      <c r="L884" s="83" t="s">
        <v>6314</v>
      </c>
      <c r="M884" s="45" t="str">
        <f>IF(
ISNA(INDEX(resources!E:E,MATCH(B884,resources!B:B,0))),"fillme",
INDEX(resources!E:E,MATCH(B884,resources!B:B,0)))</f>
        <v>CAISO_Hybrid</v>
      </c>
      <c r="N884" s="45">
        <f>IF(
ISNA(INDEX(resources!J:J,MATCH(B884,resources!B:B,0))),"fillme",
INDEX(resources!J:J,MATCH(B884,resources!B:B,0)))</f>
        <v>0</v>
      </c>
      <c r="O884" s="83" t="str">
        <f>IFERROR(INDEX(resources!K:K,MATCH(B884,resources!B:B,0)),"fillme")</f>
        <v>unknown</v>
      </c>
      <c r="P884" s="89" t="str">
        <f t="shared" si="187"/>
        <v>unknown_2024_6</v>
      </c>
      <c r="Q884" s="87">
        <f>INDEX(elcc!G:G,MATCH(P884,elcc!D:D,0))</f>
        <v>0</v>
      </c>
      <c r="R884" s="89">
        <f t="shared" si="188"/>
        <v>1</v>
      </c>
      <c r="S884" s="89" t="s">
        <v>6314</v>
      </c>
      <c r="T884" s="89" t="s">
        <v>6314</v>
      </c>
      <c r="U884" s="90" t="str">
        <f t="shared" si="189"/>
        <v>ok</v>
      </c>
      <c r="V884" s="63" t="str">
        <f>INDEX(resources!F:F,MATCH(B884,resources!B:B,0))</f>
        <v>new_resolve</v>
      </c>
      <c r="W884" s="110">
        <f t="shared" si="190"/>
        <v>1</v>
      </c>
      <c r="X884" s="110">
        <f t="shared" si="191"/>
        <v>0</v>
      </c>
      <c r="Y884" s="110" t="str">
        <f t="shared" si="192"/>
        <v>new_hybrid_energy_NA_CONFIDENTIAL</v>
      </c>
      <c r="Z884" s="110">
        <f>IF(COUNTIFS($Y$2:Y884,Y884)=1,1,0)</f>
        <v>0</v>
      </c>
      <c r="AA884" s="110">
        <f>SUM($Z$2:Z884)*Z884</f>
        <v>0</v>
      </c>
      <c r="AB884" s="110">
        <f>COUNTIFS(resources!B:B,B884)</f>
        <v>1</v>
      </c>
      <c r="AC884" s="110">
        <f t="shared" si="193"/>
        <v>1</v>
      </c>
      <c r="AD884" s="110">
        <f t="shared" si="194"/>
        <v>1</v>
      </c>
      <c r="AE884" s="110">
        <f t="shared" si="195"/>
        <v>0</v>
      </c>
      <c r="AF884" s="110">
        <f t="shared" si="196"/>
        <v>1</v>
      </c>
      <c r="AG884" s="110">
        <f t="shared" si="197"/>
        <v>0</v>
      </c>
      <c r="AH884" s="110">
        <f t="shared" si="198"/>
        <v>0</v>
      </c>
      <c r="AI884" s="110">
        <f t="shared" si="199"/>
        <v>1</v>
      </c>
      <c r="AJ884" s="100">
        <f>ROW()</f>
        <v>884</v>
      </c>
      <c r="AK884" s="100" t="e">
        <f>INDEX('BadRows RECART'!$C$2:$C$1207,MATCH(monthly_gwh_mw!AJ884,'BadRows RECART'!$D$2:$D$1207,0))</f>
        <v>#N/A</v>
      </c>
    </row>
    <row r="885" spans="1:37" ht="20">
      <c r="A885" s="106" t="s">
        <v>3907</v>
      </c>
      <c r="B885" s="106" t="s">
        <v>6271</v>
      </c>
      <c r="C885" s="106" t="s">
        <v>6297</v>
      </c>
      <c r="D885" s="168">
        <v>2024</v>
      </c>
      <c r="E885" s="168">
        <v>7</v>
      </c>
      <c r="F885" s="199">
        <v>35.270999999999987</v>
      </c>
      <c r="G885" s="212" t="s">
        <v>6314</v>
      </c>
      <c r="H885" s="212" t="s">
        <v>6314</v>
      </c>
      <c r="I885" s="106" t="s">
        <v>558</v>
      </c>
      <c r="J885" s="88">
        <v>4</v>
      </c>
      <c r="K885" s="83" t="s">
        <v>6314</v>
      </c>
      <c r="L885" s="83" t="s">
        <v>6314</v>
      </c>
      <c r="M885" s="45" t="str">
        <f>IF(
ISNA(INDEX(resources!E:E,MATCH(B885,resources!B:B,0))),"fillme",
INDEX(resources!E:E,MATCH(B885,resources!B:B,0)))</f>
        <v>CAISO_Hybrid</v>
      </c>
      <c r="N885" s="45">
        <f>IF(
ISNA(INDEX(resources!J:J,MATCH(B885,resources!B:B,0))),"fillme",
INDEX(resources!J:J,MATCH(B885,resources!B:B,0)))</f>
        <v>0</v>
      </c>
      <c r="O885" s="83" t="str">
        <f>IFERROR(INDEX(resources!K:K,MATCH(B885,resources!B:B,0)),"fillme")</f>
        <v>unknown</v>
      </c>
      <c r="P885" s="89" t="str">
        <f t="shared" ref="P885:P948" si="200">O885&amp;"_"&amp;D885&amp;"_"&amp;E885</f>
        <v>unknown_2024_7</v>
      </c>
      <c r="Q885" s="87">
        <f>INDEX(elcc!G:G,MATCH(P885,elcc!D:D,0))</f>
        <v>0</v>
      </c>
      <c r="R885" s="89">
        <f t="shared" ref="R885:R948" si="201">IF(O885="battery",MIN(1,J885/4),1)</f>
        <v>1</v>
      </c>
      <c r="S885" s="89" t="s">
        <v>6314</v>
      </c>
      <c r="T885" s="89" t="s">
        <v>6314</v>
      </c>
      <c r="U885" s="90" t="str">
        <f t="shared" ref="U885:U948" si="202">IF(ISERROR(T885),"error in NQC data entry; please check blue and purple data entered. You need to provide either a contracted NQC value in Column G, or allow the template to calculate one using Columns H,L,Q, and R","ok")</f>
        <v>ok</v>
      </c>
      <c r="V885" s="63" t="str">
        <f>INDEX(resources!F:F,MATCH(B885,resources!B:B,0))</f>
        <v>new_resolve</v>
      </c>
      <c r="W885" s="110">
        <f t="shared" ref="W885:W948" si="203">(F885&gt;0)*1</f>
        <v>1</v>
      </c>
      <c r="X885" s="110">
        <f t="shared" ref="X885:X948" si="204">COUNTIFS(G885:H885,"&gt;0")</f>
        <v>0</v>
      </c>
      <c r="Y885" s="110" t="str">
        <f t="shared" ref="Y885:Y948" si="205">B885&amp;"_"&amp;C885&amp;"_"&amp;K885</f>
        <v>new_hybrid_energy_NA_CONFIDENTIAL</v>
      </c>
      <c r="Z885" s="110">
        <f>IF(COUNTIFS($Y$2:Y885,Y885)=1,1,0)</f>
        <v>0</v>
      </c>
      <c r="AA885" s="110">
        <f>SUM($Z$2:Z885)*Z885</f>
        <v>0</v>
      </c>
      <c r="AB885" s="110">
        <f>COUNTIFS(resources!B:B,B885)</f>
        <v>1</v>
      </c>
      <c r="AC885" s="110">
        <f t="shared" ref="AC885:AC948" si="206">AND(ISNUMBER(D885),(D885&gt;2019))*1</f>
        <v>1</v>
      </c>
      <c r="AD885" s="110">
        <f t="shared" ref="AD885:AD948" si="207">AND(ISNUMBER(E885),E885&gt;=1,E885&lt;=12)*1</f>
        <v>1</v>
      </c>
      <c r="AE885" s="110">
        <f t="shared" ref="AE885:AE948" si="208">AND(COUNT(G885:H885)=1,COUNT(F885)=1)*1</f>
        <v>0</v>
      </c>
      <c r="AF885" s="110">
        <f t="shared" ref="AF885:AF948" si="209">(COUNTIFS(K885:O885,"fillme")=0)*1</f>
        <v>1</v>
      </c>
      <c r="AG885" s="110">
        <f t="shared" ref="AG885:AG948" si="210">ISNUMBER(L885)*1</f>
        <v>0</v>
      </c>
      <c r="AH885" s="110">
        <f t="shared" ref="AH885:AH948" si="211">NOT(AND(G885&gt;0,H885&gt;0))*1</f>
        <v>0</v>
      </c>
      <c r="AI885" s="110">
        <f t="shared" ref="AI885:AI948" si="212">(U885="ok")*1</f>
        <v>1</v>
      </c>
      <c r="AJ885" s="100">
        <f>ROW()</f>
        <v>885</v>
      </c>
      <c r="AK885" s="100" t="e">
        <f>INDEX('BadRows RECART'!$C$2:$C$1207,MATCH(monthly_gwh_mw!AJ885,'BadRows RECART'!$D$2:$D$1207,0))</f>
        <v>#N/A</v>
      </c>
    </row>
    <row r="886" spans="1:37" ht="20">
      <c r="A886" s="106" t="s">
        <v>3907</v>
      </c>
      <c r="B886" s="106" t="s">
        <v>6271</v>
      </c>
      <c r="C886" s="106" t="s">
        <v>6297</v>
      </c>
      <c r="D886" s="168">
        <v>2024</v>
      </c>
      <c r="E886" s="168">
        <v>8</v>
      </c>
      <c r="F886" s="199">
        <v>33.706700000000012</v>
      </c>
      <c r="G886" s="212" t="s">
        <v>6314</v>
      </c>
      <c r="H886" s="212" t="s">
        <v>6314</v>
      </c>
      <c r="I886" s="106" t="s">
        <v>558</v>
      </c>
      <c r="J886" s="88">
        <v>4</v>
      </c>
      <c r="K886" s="83" t="s">
        <v>6314</v>
      </c>
      <c r="L886" s="83" t="s">
        <v>6314</v>
      </c>
      <c r="M886" s="45" t="str">
        <f>IF(
ISNA(INDEX(resources!E:E,MATCH(B886,resources!B:B,0))),"fillme",
INDEX(resources!E:E,MATCH(B886,resources!B:B,0)))</f>
        <v>CAISO_Hybrid</v>
      </c>
      <c r="N886" s="45">
        <f>IF(
ISNA(INDEX(resources!J:J,MATCH(B886,resources!B:B,0))),"fillme",
INDEX(resources!J:J,MATCH(B886,resources!B:B,0)))</f>
        <v>0</v>
      </c>
      <c r="O886" s="83" t="str">
        <f>IFERROR(INDEX(resources!K:K,MATCH(B886,resources!B:B,0)),"fillme")</f>
        <v>unknown</v>
      </c>
      <c r="P886" s="89" t="str">
        <f t="shared" si="200"/>
        <v>unknown_2024_8</v>
      </c>
      <c r="Q886" s="87">
        <f>INDEX(elcc!G:G,MATCH(P886,elcc!D:D,0))</f>
        <v>0</v>
      </c>
      <c r="R886" s="89">
        <f t="shared" si="201"/>
        <v>1</v>
      </c>
      <c r="S886" s="89" t="s">
        <v>6314</v>
      </c>
      <c r="T886" s="89" t="s">
        <v>6314</v>
      </c>
      <c r="U886" s="90" t="str">
        <f t="shared" si="202"/>
        <v>ok</v>
      </c>
      <c r="V886" s="63" t="str">
        <f>INDEX(resources!F:F,MATCH(B886,resources!B:B,0))</f>
        <v>new_resolve</v>
      </c>
      <c r="W886" s="110">
        <f t="shared" si="203"/>
        <v>1</v>
      </c>
      <c r="X886" s="110">
        <f t="shared" si="204"/>
        <v>0</v>
      </c>
      <c r="Y886" s="110" t="str">
        <f t="shared" si="205"/>
        <v>new_hybrid_energy_NA_CONFIDENTIAL</v>
      </c>
      <c r="Z886" s="110">
        <f>IF(COUNTIFS($Y$2:Y886,Y886)=1,1,0)</f>
        <v>0</v>
      </c>
      <c r="AA886" s="110">
        <f>SUM($Z$2:Z886)*Z886</f>
        <v>0</v>
      </c>
      <c r="AB886" s="110">
        <f>COUNTIFS(resources!B:B,B886)</f>
        <v>1</v>
      </c>
      <c r="AC886" s="110">
        <f t="shared" si="206"/>
        <v>1</v>
      </c>
      <c r="AD886" s="110">
        <f t="shared" si="207"/>
        <v>1</v>
      </c>
      <c r="AE886" s="110">
        <f t="shared" si="208"/>
        <v>0</v>
      </c>
      <c r="AF886" s="110">
        <f t="shared" si="209"/>
        <v>1</v>
      </c>
      <c r="AG886" s="110">
        <f t="shared" si="210"/>
        <v>0</v>
      </c>
      <c r="AH886" s="110">
        <f t="shared" si="211"/>
        <v>0</v>
      </c>
      <c r="AI886" s="110">
        <f t="shared" si="212"/>
        <v>1</v>
      </c>
      <c r="AJ886" s="100">
        <f>ROW()</f>
        <v>886</v>
      </c>
      <c r="AK886" s="100" t="e">
        <f>INDEX('BadRows RECART'!$C$2:$C$1207,MATCH(monthly_gwh_mw!AJ886,'BadRows RECART'!$D$2:$D$1207,0))</f>
        <v>#N/A</v>
      </c>
    </row>
    <row r="887" spans="1:37" ht="20">
      <c r="A887" s="106" t="s">
        <v>3907</v>
      </c>
      <c r="B887" s="106" t="s">
        <v>6271</v>
      </c>
      <c r="C887" s="106" t="s">
        <v>6297</v>
      </c>
      <c r="D887" s="168">
        <v>2024</v>
      </c>
      <c r="E887" s="168">
        <v>9</v>
      </c>
      <c r="F887" s="199">
        <v>28.810600000000008</v>
      </c>
      <c r="G887" s="212" t="s">
        <v>6314</v>
      </c>
      <c r="H887" s="212" t="s">
        <v>6314</v>
      </c>
      <c r="I887" s="106" t="s">
        <v>558</v>
      </c>
      <c r="J887" s="88">
        <v>4</v>
      </c>
      <c r="K887" s="83" t="s">
        <v>6314</v>
      </c>
      <c r="L887" s="83" t="s">
        <v>6314</v>
      </c>
      <c r="M887" s="45" t="str">
        <f>IF(
ISNA(INDEX(resources!E:E,MATCH(B887,resources!B:B,0))),"fillme",
INDEX(resources!E:E,MATCH(B887,resources!B:B,0)))</f>
        <v>CAISO_Hybrid</v>
      </c>
      <c r="N887" s="45">
        <f>IF(
ISNA(INDEX(resources!J:J,MATCH(B887,resources!B:B,0))),"fillme",
INDEX(resources!J:J,MATCH(B887,resources!B:B,0)))</f>
        <v>0</v>
      </c>
      <c r="O887" s="83" t="str">
        <f>IFERROR(INDEX(resources!K:K,MATCH(B887,resources!B:B,0)),"fillme")</f>
        <v>unknown</v>
      </c>
      <c r="P887" s="89" t="str">
        <f t="shared" si="200"/>
        <v>unknown_2024_9</v>
      </c>
      <c r="Q887" s="87">
        <f>INDEX(elcc!G:G,MATCH(P887,elcc!D:D,0))</f>
        <v>0</v>
      </c>
      <c r="R887" s="89">
        <f t="shared" si="201"/>
        <v>1</v>
      </c>
      <c r="S887" s="89" t="s">
        <v>6314</v>
      </c>
      <c r="T887" s="89" t="s">
        <v>6314</v>
      </c>
      <c r="U887" s="90" t="str">
        <f t="shared" si="202"/>
        <v>ok</v>
      </c>
      <c r="V887" s="63" t="str">
        <f>INDEX(resources!F:F,MATCH(B887,resources!B:B,0))</f>
        <v>new_resolve</v>
      </c>
      <c r="W887" s="110">
        <f t="shared" si="203"/>
        <v>1</v>
      </c>
      <c r="X887" s="110">
        <f t="shared" si="204"/>
        <v>0</v>
      </c>
      <c r="Y887" s="110" t="str">
        <f t="shared" si="205"/>
        <v>new_hybrid_energy_NA_CONFIDENTIAL</v>
      </c>
      <c r="Z887" s="110">
        <f>IF(COUNTIFS($Y$2:Y887,Y887)=1,1,0)</f>
        <v>0</v>
      </c>
      <c r="AA887" s="110">
        <f>SUM($Z$2:Z887)*Z887</f>
        <v>0</v>
      </c>
      <c r="AB887" s="110">
        <f>COUNTIFS(resources!B:B,B887)</f>
        <v>1</v>
      </c>
      <c r="AC887" s="110">
        <f t="shared" si="206"/>
        <v>1</v>
      </c>
      <c r="AD887" s="110">
        <f t="shared" si="207"/>
        <v>1</v>
      </c>
      <c r="AE887" s="110">
        <f t="shared" si="208"/>
        <v>0</v>
      </c>
      <c r="AF887" s="110">
        <f t="shared" si="209"/>
        <v>1</v>
      </c>
      <c r="AG887" s="110">
        <f t="shared" si="210"/>
        <v>0</v>
      </c>
      <c r="AH887" s="110">
        <f t="shared" si="211"/>
        <v>0</v>
      </c>
      <c r="AI887" s="110">
        <f t="shared" si="212"/>
        <v>1</v>
      </c>
      <c r="AJ887" s="100">
        <f>ROW()</f>
        <v>887</v>
      </c>
      <c r="AK887" s="100" t="e">
        <f>INDEX('BadRows RECART'!$C$2:$C$1207,MATCH(monthly_gwh_mw!AJ887,'BadRows RECART'!$D$2:$D$1207,0))</f>
        <v>#N/A</v>
      </c>
    </row>
    <row r="888" spans="1:37" ht="20">
      <c r="A888" s="106" t="s">
        <v>3907</v>
      </c>
      <c r="B888" s="106" t="s">
        <v>6271</v>
      </c>
      <c r="C888" s="106" t="s">
        <v>6297</v>
      </c>
      <c r="D888" s="168">
        <v>2024</v>
      </c>
      <c r="E888" s="168">
        <v>10</v>
      </c>
      <c r="F888" s="199">
        <v>22.881999999999984</v>
      </c>
      <c r="G888" s="212" t="s">
        <v>6314</v>
      </c>
      <c r="H888" s="212" t="s">
        <v>6314</v>
      </c>
      <c r="I888" s="106" t="s">
        <v>558</v>
      </c>
      <c r="J888" s="88">
        <v>4</v>
      </c>
      <c r="K888" s="83" t="s">
        <v>6314</v>
      </c>
      <c r="L888" s="83" t="s">
        <v>6314</v>
      </c>
      <c r="M888" s="45" t="str">
        <f>IF(
ISNA(INDEX(resources!E:E,MATCH(B888,resources!B:B,0))),"fillme",
INDEX(resources!E:E,MATCH(B888,resources!B:B,0)))</f>
        <v>CAISO_Hybrid</v>
      </c>
      <c r="N888" s="45">
        <f>IF(
ISNA(INDEX(resources!J:J,MATCH(B888,resources!B:B,0))),"fillme",
INDEX(resources!J:J,MATCH(B888,resources!B:B,0)))</f>
        <v>0</v>
      </c>
      <c r="O888" s="83" t="str">
        <f>IFERROR(INDEX(resources!K:K,MATCH(B888,resources!B:B,0)),"fillme")</f>
        <v>unknown</v>
      </c>
      <c r="P888" s="89" t="str">
        <f t="shared" si="200"/>
        <v>unknown_2024_10</v>
      </c>
      <c r="Q888" s="87">
        <f>INDEX(elcc!G:G,MATCH(P888,elcc!D:D,0))</f>
        <v>0</v>
      </c>
      <c r="R888" s="89">
        <f t="shared" si="201"/>
        <v>1</v>
      </c>
      <c r="S888" s="89" t="s">
        <v>6314</v>
      </c>
      <c r="T888" s="89" t="s">
        <v>6314</v>
      </c>
      <c r="U888" s="90" t="str">
        <f t="shared" si="202"/>
        <v>ok</v>
      </c>
      <c r="V888" s="63" t="str">
        <f>INDEX(resources!F:F,MATCH(B888,resources!B:B,0))</f>
        <v>new_resolve</v>
      </c>
      <c r="W888" s="110">
        <f t="shared" si="203"/>
        <v>1</v>
      </c>
      <c r="X888" s="110">
        <f t="shared" si="204"/>
        <v>0</v>
      </c>
      <c r="Y888" s="110" t="str">
        <f t="shared" si="205"/>
        <v>new_hybrid_energy_NA_CONFIDENTIAL</v>
      </c>
      <c r="Z888" s="110">
        <f>IF(COUNTIFS($Y$2:Y888,Y888)=1,1,0)</f>
        <v>0</v>
      </c>
      <c r="AA888" s="110">
        <f>SUM($Z$2:Z888)*Z888</f>
        <v>0</v>
      </c>
      <c r="AB888" s="110">
        <f>COUNTIFS(resources!B:B,B888)</f>
        <v>1</v>
      </c>
      <c r="AC888" s="110">
        <f t="shared" si="206"/>
        <v>1</v>
      </c>
      <c r="AD888" s="110">
        <f t="shared" si="207"/>
        <v>1</v>
      </c>
      <c r="AE888" s="110">
        <f t="shared" si="208"/>
        <v>0</v>
      </c>
      <c r="AF888" s="110">
        <f t="shared" si="209"/>
        <v>1</v>
      </c>
      <c r="AG888" s="110">
        <f t="shared" si="210"/>
        <v>0</v>
      </c>
      <c r="AH888" s="110">
        <f t="shared" si="211"/>
        <v>0</v>
      </c>
      <c r="AI888" s="110">
        <f t="shared" si="212"/>
        <v>1</v>
      </c>
      <c r="AJ888" s="100">
        <f>ROW()</f>
        <v>888</v>
      </c>
      <c r="AK888" s="100" t="e">
        <f>INDEX('BadRows RECART'!$C$2:$C$1207,MATCH(monthly_gwh_mw!AJ888,'BadRows RECART'!$D$2:$D$1207,0))</f>
        <v>#N/A</v>
      </c>
    </row>
    <row r="889" spans="1:37" ht="20">
      <c r="A889" s="106" t="s">
        <v>3907</v>
      </c>
      <c r="B889" s="106" t="s">
        <v>6271</v>
      </c>
      <c r="C889" s="106" t="s">
        <v>6297</v>
      </c>
      <c r="D889" s="168">
        <v>2024</v>
      </c>
      <c r="E889" s="168">
        <v>11</v>
      </c>
      <c r="F889" s="199">
        <v>14.610700000000003</v>
      </c>
      <c r="G889" s="212" t="s">
        <v>6314</v>
      </c>
      <c r="H889" s="212" t="s">
        <v>6314</v>
      </c>
      <c r="I889" s="106" t="s">
        <v>558</v>
      </c>
      <c r="J889" s="88">
        <v>4</v>
      </c>
      <c r="K889" s="83" t="s">
        <v>6314</v>
      </c>
      <c r="L889" s="83" t="s">
        <v>6314</v>
      </c>
      <c r="M889" s="45" t="str">
        <f>IF(
ISNA(INDEX(resources!E:E,MATCH(B889,resources!B:B,0))),"fillme",
INDEX(resources!E:E,MATCH(B889,resources!B:B,0)))</f>
        <v>CAISO_Hybrid</v>
      </c>
      <c r="N889" s="45">
        <f>IF(
ISNA(INDEX(resources!J:J,MATCH(B889,resources!B:B,0))),"fillme",
INDEX(resources!J:J,MATCH(B889,resources!B:B,0)))</f>
        <v>0</v>
      </c>
      <c r="O889" s="83" t="str">
        <f>IFERROR(INDEX(resources!K:K,MATCH(B889,resources!B:B,0)),"fillme")</f>
        <v>unknown</v>
      </c>
      <c r="P889" s="89" t="str">
        <f t="shared" si="200"/>
        <v>unknown_2024_11</v>
      </c>
      <c r="Q889" s="87">
        <f>INDEX(elcc!G:G,MATCH(P889,elcc!D:D,0))</f>
        <v>0</v>
      </c>
      <c r="R889" s="89">
        <f t="shared" si="201"/>
        <v>1</v>
      </c>
      <c r="S889" s="89" t="s">
        <v>6314</v>
      </c>
      <c r="T889" s="89" t="s">
        <v>6314</v>
      </c>
      <c r="U889" s="90" t="str">
        <f t="shared" si="202"/>
        <v>ok</v>
      </c>
      <c r="V889" s="63" t="str">
        <f>INDEX(resources!F:F,MATCH(B889,resources!B:B,0))</f>
        <v>new_resolve</v>
      </c>
      <c r="W889" s="110">
        <f t="shared" si="203"/>
        <v>1</v>
      </c>
      <c r="X889" s="110">
        <f t="shared" si="204"/>
        <v>0</v>
      </c>
      <c r="Y889" s="110" t="str">
        <f t="shared" si="205"/>
        <v>new_hybrid_energy_NA_CONFIDENTIAL</v>
      </c>
      <c r="Z889" s="110">
        <f>IF(COUNTIFS($Y$2:Y889,Y889)=1,1,0)</f>
        <v>0</v>
      </c>
      <c r="AA889" s="110">
        <f>SUM($Z$2:Z889)*Z889</f>
        <v>0</v>
      </c>
      <c r="AB889" s="110">
        <f>COUNTIFS(resources!B:B,B889)</f>
        <v>1</v>
      </c>
      <c r="AC889" s="110">
        <f t="shared" si="206"/>
        <v>1</v>
      </c>
      <c r="AD889" s="110">
        <f t="shared" si="207"/>
        <v>1</v>
      </c>
      <c r="AE889" s="110">
        <f t="shared" si="208"/>
        <v>0</v>
      </c>
      <c r="AF889" s="110">
        <f t="shared" si="209"/>
        <v>1</v>
      </c>
      <c r="AG889" s="110">
        <f t="shared" si="210"/>
        <v>0</v>
      </c>
      <c r="AH889" s="110">
        <f t="shared" si="211"/>
        <v>0</v>
      </c>
      <c r="AI889" s="110">
        <f t="shared" si="212"/>
        <v>1</v>
      </c>
      <c r="AJ889" s="100">
        <f>ROW()</f>
        <v>889</v>
      </c>
      <c r="AK889" s="100" t="e">
        <f>INDEX('BadRows RECART'!$C$2:$C$1207,MATCH(monthly_gwh_mw!AJ889,'BadRows RECART'!$D$2:$D$1207,0))</f>
        <v>#N/A</v>
      </c>
    </row>
    <row r="890" spans="1:37" ht="20">
      <c r="A890" s="106" t="s">
        <v>3907</v>
      </c>
      <c r="B890" s="106" t="s">
        <v>6271</v>
      </c>
      <c r="C890" s="106" t="s">
        <v>6297</v>
      </c>
      <c r="D890" s="168">
        <v>2024</v>
      </c>
      <c r="E890" s="168">
        <v>12</v>
      </c>
      <c r="F890" s="199">
        <v>11.178099999999997</v>
      </c>
      <c r="G890" s="212" t="s">
        <v>6314</v>
      </c>
      <c r="H890" s="212" t="s">
        <v>6314</v>
      </c>
      <c r="I890" s="106" t="s">
        <v>558</v>
      </c>
      <c r="J890" s="88">
        <v>4</v>
      </c>
      <c r="K890" s="83" t="s">
        <v>6314</v>
      </c>
      <c r="L890" s="83" t="s">
        <v>6314</v>
      </c>
      <c r="M890" s="45" t="str">
        <f>IF(
ISNA(INDEX(resources!E:E,MATCH(B890,resources!B:B,0))),"fillme",
INDEX(resources!E:E,MATCH(B890,resources!B:B,0)))</f>
        <v>CAISO_Hybrid</v>
      </c>
      <c r="N890" s="45">
        <f>IF(
ISNA(INDEX(resources!J:J,MATCH(B890,resources!B:B,0))),"fillme",
INDEX(resources!J:J,MATCH(B890,resources!B:B,0)))</f>
        <v>0</v>
      </c>
      <c r="O890" s="83" t="str">
        <f>IFERROR(INDEX(resources!K:K,MATCH(B890,resources!B:B,0)),"fillme")</f>
        <v>unknown</v>
      </c>
      <c r="P890" s="89" t="str">
        <f t="shared" si="200"/>
        <v>unknown_2024_12</v>
      </c>
      <c r="Q890" s="87">
        <f>INDEX(elcc!G:G,MATCH(P890,elcc!D:D,0))</f>
        <v>0</v>
      </c>
      <c r="R890" s="89">
        <f t="shared" si="201"/>
        <v>1</v>
      </c>
      <c r="S890" s="89" t="s">
        <v>6314</v>
      </c>
      <c r="T890" s="89" t="s">
        <v>6314</v>
      </c>
      <c r="U890" s="90" t="str">
        <f t="shared" si="202"/>
        <v>ok</v>
      </c>
      <c r="V890" s="63" t="str">
        <f>INDEX(resources!F:F,MATCH(B890,resources!B:B,0))</f>
        <v>new_resolve</v>
      </c>
      <c r="W890" s="110">
        <f t="shared" si="203"/>
        <v>1</v>
      </c>
      <c r="X890" s="110">
        <f t="shared" si="204"/>
        <v>0</v>
      </c>
      <c r="Y890" s="110" t="str">
        <f t="shared" si="205"/>
        <v>new_hybrid_energy_NA_CONFIDENTIAL</v>
      </c>
      <c r="Z890" s="110">
        <f>IF(COUNTIFS($Y$2:Y890,Y890)=1,1,0)</f>
        <v>0</v>
      </c>
      <c r="AA890" s="110">
        <f>SUM($Z$2:Z890)*Z890</f>
        <v>0</v>
      </c>
      <c r="AB890" s="110">
        <f>COUNTIFS(resources!B:B,B890)</f>
        <v>1</v>
      </c>
      <c r="AC890" s="110">
        <f t="shared" si="206"/>
        <v>1</v>
      </c>
      <c r="AD890" s="110">
        <f t="shared" si="207"/>
        <v>1</v>
      </c>
      <c r="AE890" s="110">
        <f t="shared" si="208"/>
        <v>0</v>
      </c>
      <c r="AF890" s="110">
        <f t="shared" si="209"/>
        <v>1</v>
      </c>
      <c r="AG890" s="110">
        <f t="shared" si="210"/>
        <v>0</v>
      </c>
      <c r="AH890" s="110">
        <f t="shared" si="211"/>
        <v>0</v>
      </c>
      <c r="AI890" s="110">
        <f t="shared" si="212"/>
        <v>1</v>
      </c>
      <c r="AJ890" s="100">
        <f>ROW()</f>
        <v>890</v>
      </c>
      <c r="AK890" s="100" t="e">
        <f>INDEX('BadRows RECART'!$C$2:$C$1207,MATCH(monthly_gwh_mw!AJ890,'BadRows RECART'!$D$2:$D$1207,0))</f>
        <v>#N/A</v>
      </c>
    </row>
    <row r="891" spans="1:37" ht="20">
      <c r="A891" s="106" t="s">
        <v>3907</v>
      </c>
      <c r="B891" s="106" t="s">
        <v>6271</v>
      </c>
      <c r="C891" s="106" t="s">
        <v>6297</v>
      </c>
      <c r="D891" s="168">
        <v>2025</v>
      </c>
      <c r="E891" s="168">
        <v>1</v>
      </c>
      <c r="F891" s="199">
        <v>11.794099999999998</v>
      </c>
      <c r="G891" s="212" t="s">
        <v>6314</v>
      </c>
      <c r="H891" s="212" t="s">
        <v>6314</v>
      </c>
      <c r="I891" s="106" t="s">
        <v>558</v>
      </c>
      <c r="J891" s="88">
        <v>4</v>
      </c>
      <c r="K891" s="83" t="s">
        <v>6314</v>
      </c>
      <c r="L891" s="83" t="s">
        <v>6314</v>
      </c>
      <c r="M891" s="45" t="str">
        <f>IF(
ISNA(INDEX(resources!E:E,MATCH(B891,resources!B:B,0))),"fillme",
INDEX(resources!E:E,MATCH(B891,resources!B:B,0)))</f>
        <v>CAISO_Hybrid</v>
      </c>
      <c r="N891" s="45">
        <f>IF(
ISNA(INDEX(resources!J:J,MATCH(B891,resources!B:B,0))),"fillme",
INDEX(resources!J:J,MATCH(B891,resources!B:B,0)))</f>
        <v>0</v>
      </c>
      <c r="O891" s="83" t="str">
        <f>IFERROR(INDEX(resources!K:K,MATCH(B891,resources!B:B,0)),"fillme")</f>
        <v>unknown</v>
      </c>
      <c r="P891" s="89" t="str">
        <f t="shared" si="200"/>
        <v>unknown_2025_1</v>
      </c>
      <c r="Q891" s="87">
        <f>INDEX(elcc!G:G,MATCH(P891,elcc!D:D,0))</f>
        <v>0</v>
      </c>
      <c r="R891" s="89">
        <f t="shared" si="201"/>
        <v>1</v>
      </c>
      <c r="S891" s="89" t="s">
        <v>6314</v>
      </c>
      <c r="T891" s="89" t="s">
        <v>6314</v>
      </c>
      <c r="U891" s="90" t="str">
        <f t="shared" si="202"/>
        <v>ok</v>
      </c>
      <c r="V891" s="63" t="str">
        <f>INDEX(resources!F:F,MATCH(B891,resources!B:B,0))</f>
        <v>new_resolve</v>
      </c>
      <c r="W891" s="110">
        <f t="shared" si="203"/>
        <v>1</v>
      </c>
      <c r="X891" s="110">
        <f t="shared" si="204"/>
        <v>0</v>
      </c>
      <c r="Y891" s="110" t="str">
        <f t="shared" si="205"/>
        <v>new_hybrid_energy_NA_CONFIDENTIAL</v>
      </c>
      <c r="Z891" s="110">
        <f>IF(COUNTIFS($Y$2:Y891,Y891)=1,1,0)</f>
        <v>0</v>
      </c>
      <c r="AA891" s="110">
        <f>SUM($Z$2:Z891)*Z891</f>
        <v>0</v>
      </c>
      <c r="AB891" s="110">
        <f>COUNTIFS(resources!B:B,B891)</f>
        <v>1</v>
      </c>
      <c r="AC891" s="110">
        <f t="shared" si="206"/>
        <v>1</v>
      </c>
      <c r="AD891" s="110">
        <f t="shared" si="207"/>
        <v>1</v>
      </c>
      <c r="AE891" s="110">
        <f t="shared" si="208"/>
        <v>0</v>
      </c>
      <c r="AF891" s="110">
        <f t="shared" si="209"/>
        <v>1</v>
      </c>
      <c r="AG891" s="110">
        <f t="shared" si="210"/>
        <v>0</v>
      </c>
      <c r="AH891" s="110">
        <f t="shared" si="211"/>
        <v>0</v>
      </c>
      <c r="AI891" s="110">
        <f t="shared" si="212"/>
        <v>1</v>
      </c>
      <c r="AJ891" s="100">
        <f>ROW()</f>
        <v>891</v>
      </c>
      <c r="AK891" s="100" t="e">
        <f>INDEX('BadRows RECART'!$C$2:$C$1207,MATCH(monthly_gwh_mw!AJ891,'BadRows RECART'!$D$2:$D$1207,0))</f>
        <v>#N/A</v>
      </c>
    </row>
    <row r="892" spans="1:37" ht="20">
      <c r="A892" s="106" t="s">
        <v>3907</v>
      </c>
      <c r="B892" s="106" t="s">
        <v>6271</v>
      </c>
      <c r="C892" s="106" t="s">
        <v>6297</v>
      </c>
      <c r="D892" s="168">
        <v>2025</v>
      </c>
      <c r="E892" s="168">
        <v>2</v>
      </c>
      <c r="F892" s="199">
        <v>16.52610000000001</v>
      </c>
      <c r="G892" s="212" t="s">
        <v>6314</v>
      </c>
      <c r="H892" s="212" t="s">
        <v>6314</v>
      </c>
      <c r="I892" s="106" t="s">
        <v>558</v>
      </c>
      <c r="J892" s="88">
        <v>4</v>
      </c>
      <c r="K892" s="83" t="s">
        <v>6314</v>
      </c>
      <c r="L892" s="83" t="s">
        <v>6314</v>
      </c>
      <c r="M892" s="45" t="str">
        <f>IF(
ISNA(INDEX(resources!E:E,MATCH(B892,resources!B:B,0))),"fillme",
INDEX(resources!E:E,MATCH(B892,resources!B:B,0)))</f>
        <v>CAISO_Hybrid</v>
      </c>
      <c r="N892" s="45">
        <f>IF(
ISNA(INDEX(resources!J:J,MATCH(B892,resources!B:B,0))),"fillme",
INDEX(resources!J:J,MATCH(B892,resources!B:B,0)))</f>
        <v>0</v>
      </c>
      <c r="O892" s="83" t="str">
        <f>IFERROR(INDEX(resources!K:K,MATCH(B892,resources!B:B,0)),"fillme")</f>
        <v>unknown</v>
      </c>
      <c r="P892" s="89" t="str">
        <f t="shared" si="200"/>
        <v>unknown_2025_2</v>
      </c>
      <c r="Q892" s="87">
        <f>INDEX(elcc!G:G,MATCH(P892,elcc!D:D,0))</f>
        <v>0</v>
      </c>
      <c r="R892" s="89">
        <f t="shared" si="201"/>
        <v>1</v>
      </c>
      <c r="S892" s="89" t="s">
        <v>6314</v>
      </c>
      <c r="T892" s="89" t="s">
        <v>6314</v>
      </c>
      <c r="U892" s="90" t="str">
        <f t="shared" si="202"/>
        <v>ok</v>
      </c>
      <c r="V892" s="63" t="str">
        <f>INDEX(resources!F:F,MATCH(B892,resources!B:B,0))</f>
        <v>new_resolve</v>
      </c>
      <c r="W892" s="110">
        <f t="shared" si="203"/>
        <v>1</v>
      </c>
      <c r="X892" s="110">
        <f t="shared" si="204"/>
        <v>0</v>
      </c>
      <c r="Y892" s="110" t="str">
        <f t="shared" si="205"/>
        <v>new_hybrid_energy_NA_CONFIDENTIAL</v>
      </c>
      <c r="Z892" s="110">
        <f>IF(COUNTIFS($Y$2:Y892,Y892)=1,1,0)</f>
        <v>0</v>
      </c>
      <c r="AA892" s="110">
        <f>SUM($Z$2:Z892)*Z892</f>
        <v>0</v>
      </c>
      <c r="AB892" s="110">
        <f>COUNTIFS(resources!B:B,B892)</f>
        <v>1</v>
      </c>
      <c r="AC892" s="110">
        <f t="shared" si="206"/>
        <v>1</v>
      </c>
      <c r="AD892" s="110">
        <f t="shared" si="207"/>
        <v>1</v>
      </c>
      <c r="AE892" s="110">
        <f t="shared" si="208"/>
        <v>0</v>
      </c>
      <c r="AF892" s="110">
        <f t="shared" si="209"/>
        <v>1</v>
      </c>
      <c r="AG892" s="110">
        <f t="shared" si="210"/>
        <v>0</v>
      </c>
      <c r="AH892" s="110">
        <f t="shared" si="211"/>
        <v>0</v>
      </c>
      <c r="AI892" s="110">
        <f t="shared" si="212"/>
        <v>1</v>
      </c>
      <c r="AJ892" s="100">
        <f>ROW()</f>
        <v>892</v>
      </c>
      <c r="AK892" s="100" t="e">
        <f>INDEX('BadRows RECART'!$C$2:$C$1207,MATCH(monthly_gwh_mw!AJ892,'BadRows RECART'!$D$2:$D$1207,0))</f>
        <v>#N/A</v>
      </c>
    </row>
    <row r="893" spans="1:37" ht="20">
      <c r="A893" s="106" t="s">
        <v>3907</v>
      </c>
      <c r="B893" s="106" t="s">
        <v>6271</v>
      </c>
      <c r="C893" s="106" t="s">
        <v>6297</v>
      </c>
      <c r="D893" s="168">
        <v>2025</v>
      </c>
      <c r="E893" s="168">
        <v>3</v>
      </c>
      <c r="F893" s="199">
        <v>25.250500000000006</v>
      </c>
      <c r="G893" s="212" t="s">
        <v>6314</v>
      </c>
      <c r="H893" s="212" t="s">
        <v>6314</v>
      </c>
      <c r="I893" s="106" t="s">
        <v>558</v>
      </c>
      <c r="J893" s="88">
        <v>4</v>
      </c>
      <c r="K893" s="83" t="s">
        <v>6314</v>
      </c>
      <c r="L893" s="83" t="s">
        <v>6314</v>
      </c>
      <c r="M893" s="45" t="str">
        <f>IF(
ISNA(INDEX(resources!E:E,MATCH(B893,resources!B:B,0))),"fillme",
INDEX(resources!E:E,MATCH(B893,resources!B:B,0)))</f>
        <v>CAISO_Hybrid</v>
      </c>
      <c r="N893" s="45">
        <f>IF(
ISNA(INDEX(resources!J:J,MATCH(B893,resources!B:B,0))),"fillme",
INDEX(resources!J:J,MATCH(B893,resources!B:B,0)))</f>
        <v>0</v>
      </c>
      <c r="O893" s="83" t="str">
        <f>IFERROR(INDEX(resources!K:K,MATCH(B893,resources!B:B,0)),"fillme")</f>
        <v>unknown</v>
      </c>
      <c r="P893" s="89" t="str">
        <f t="shared" si="200"/>
        <v>unknown_2025_3</v>
      </c>
      <c r="Q893" s="87">
        <f>INDEX(elcc!G:G,MATCH(P893,elcc!D:D,0))</f>
        <v>0</v>
      </c>
      <c r="R893" s="89">
        <f t="shared" si="201"/>
        <v>1</v>
      </c>
      <c r="S893" s="89" t="s">
        <v>6314</v>
      </c>
      <c r="T893" s="89" t="s">
        <v>6314</v>
      </c>
      <c r="U893" s="90" t="str">
        <f t="shared" si="202"/>
        <v>ok</v>
      </c>
      <c r="V893" s="63" t="str">
        <f>INDEX(resources!F:F,MATCH(B893,resources!B:B,0))</f>
        <v>new_resolve</v>
      </c>
      <c r="W893" s="110">
        <f t="shared" si="203"/>
        <v>1</v>
      </c>
      <c r="X893" s="110">
        <f t="shared" si="204"/>
        <v>0</v>
      </c>
      <c r="Y893" s="110" t="str">
        <f t="shared" si="205"/>
        <v>new_hybrid_energy_NA_CONFIDENTIAL</v>
      </c>
      <c r="Z893" s="110">
        <f>IF(COUNTIFS($Y$2:Y893,Y893)=1,1,0)</f>
        <v>0</v>
      </c>
      <c r="AA893" s="110">
        <f>SUM($Z$2:Z893)*Z893</f>
        <v>0</v>
      </c>
      <c r="AB893" s="110">
        <f>COUNTIFS(resources!B:B,B893)</f>
        <v>1</v>
      </c>
      <c r="AC893" s="110">
        <f t="shared" si="206"/>
        <v>1</v>
      </c>
      <c r="AD893" s="110">
        <f t="shared" si="207"/>
        <v>1</v>
      </c>
      <c r="AE893" s="110">
        <f t="shared" si="208"/>
        <v>0</v>
      </c>
      <c r="AF893" s="110">
        <f t="shared" si="209"/>
        <v>1</v>
      </c>
      <c r="AG893" s="110">
        <f t="shared" si="210"/>
        <v>0</v>
      </c>
      <c r="AH893" s="110">
        <f t="shared" si="211"/>
        <v>0</v>
      </c>
      <c r="AI893" s="110">
        <f t="shared" si="212"/>
        <v>1</v>
      </c>
      <c r="AJ893" s="100">
        <f>ROW()</f>
        <v>893</v>
      </c>
      <c r="AK893" s="100" t="e">
        <f>INDEX('BadRows RECART'!$C$2:$C$1207,MATCH(monthly_gwh_mw!AJ893,'BadRows RECART'!$D$2:$D$1207,0))</f>
        <v>#N/A</v>
      </c>
    </row>
    <row r="894" spans="1:37" ht="20">
      <c r="A894" s="106" t="s">
        <v>3907</v>
      </c>
      <c r="B894" s="106" t="s">
        <v>6271</v>
      </c>
      <c r="C894" s="106" t="s">
        <v>6297</v>
      </c>
      <c r="D894" s="168">
        <v>2025</v>
      </c>
      <c r="E894" s="168">
        <v>4</v>
      </c>
      <c r="F894" s="199">
        <v>29.148200000000003</v>
      </c>
      <c r="G894" s="212" t="s">
        <v>6314</v>
      </c>
      <c r="H894" s="212" t="s">
        <v>6314</v>
      </c>
      <c r="I894" s="106" t="s">
        <v>558</v>
      </c>
      <c r="J894" s="88">
        <v>4</v>
      </c>
      <c r="K894" s="83" t="s">
        <v>6314</v>
      </c>
      <c r="L894" s="83" t="s">
        <v>6314</v>
      </c>
      <c r="M894" s="45" t="str">
        <f>IF(
ISNA(INDEX(resources!E:E,MATCH(B894,resources!B:B,0))),"fillme",
INDEX(resources!E:E,MATCH(B894,resources!B:B,0)))</f>
        <v>CAISO_Hybrid</v>
      </c>
      <c r="N894" s="45">
        <f>IF(
ISNA(INDEX(resources!J:J,MATCH(B894,resources!B:B,0))),"fillme",
INDEX(resources!J:J,MATCH(B894,resources!B:B,0)))</f>
        <v>0</v>
      </c>
      <c r="O894" s="83" t="str">
        <f>IFERROR(INDEX(resources!K:K,MATCH(B894,resources!B:B,0)),"fillme")</f>
        <v>unknown</v>
      </c>
      <c r="P894" s="89" t="str">
        <f t="shared" si="200"/>
        <v>unknown_2025_4</v>
      </c>
      <c r="Q894" s="87">
        <f>INDEX(elcc!G:G,MATCH(P894,elcc!D:D,0))</f>
        <v>0</v>
      </c>
      <c r="R894" s="89">
        <f t="shared" si="201"/>
        <v>1</v>
      </c>
      <c r="S894" s="89" t="s">
        <v>6314</v>
      </c>
      <c r="T894" s="89" t="s">
        <v>6314</v>
      </c>
      <c r="U894" s="90" t="str">
        <f t="shared" si="202"/>
        <v>ok</v>
      </c>
      <c r="V894" s="63" t="str">
        <f>INDEX(resources!F:F,MATCH(B894,resources!B:B,0))</f>
        <v>new_resolve</v>
      </c>
      <c r="W894" s="110">
        <f t="shared" si="203"/>
        <v>1</v>
      </c>
      <c r="X894" s="110">
        <f t="shared" si="204"/>
        <v>0</v>
      </c>
      <c r="Y894" s="110" t="str">
        <f t="shared" si="205"/>
        <v>new_hybrid_energy_NA_CONFIDENTIAL</v>
      </c>
      <c r="Z894" s="110">
        <f>IF(COUNTIFS($Y$2:Y894,Y894)=1,1,0)</f>
        <v>0</v>
      </c>
      <c r="AA894" s="110">
        <f>SUM($Z$2:Z894)*Z894</f>
        <v>0</v>
      </c>
      <c r="AB894" s="110">
        <f>COUNTIFS(resources!B:B,B894)</f>
        <v>1</v>
      </c>
      <c r="AC894" s="110">
        <f t="shared" si="206"/>
        <v>1</v>
      </c>
      <c r="AD894" s="110">
        <f t="shared" si="207"/>
        <v>1</v>
      </c>
      <c r="AE894" s="110">
        <f t="shared" si="208"/>
        <v>0</v>
      </c>
      <c r="AF894" s="110">
        <f t="shared" si="209"/>
        <v>1</v>
      </c>
      <c r="AG894" s="110">
        <f t="shared" si="210"/>
        <v>0</v>
      </c>
      <c r="AH894" s="110">
        <f t="shared" si="211"/>
        <v>0</v>
      </c>
      <c r="AI894" s="110">
        <f t="shared" si="212"/>
        <v>1</v>
      </c>
      <c r="AJ894" s="100">
        <f>ROW()</f>
        <v>894</v>
      </c>
      <c r="AK894" s="100" t="e">
        <f>INDEX('BadRows RECART'!$C$2:$C$1207,MATCH(monthly_gwh_mw!AJ894,'BadRows RECART'!$D$2:$D$1207,0))</f>
        <v>#N/A</v>
      </c>
    </row>
    <row r="895" spans="1:37" ht="20">
      <c r="A895" s="106" t="s">
        <v>3907</v>
      </c>
      <c r="B895" s="106" t="s">
        <v>6271</v>
      </c>
      <c r="C895" s="106" t="s">
        <v>6297</v>
      </c>
      <c r="D895" s="168">
        <v>2025</v>
      </c>
      <c r="E895" s="168">
        <v>5</v>
      </c>
      <c r="F895" s="199">
        <v>33.545400000000008</v>
      </c>
      <c r="G895" s="212" t="s">
        <v>6314</v>
      </c>
      <c r="H895" s="212" t="s">
        <v>6314</v>
      </c>
      <c r="I895" s="106" t="s">
        <v>558</v>
      </c>
      <c r="J895" s="88">
        <v>4</v>
      </c>
      <c r="K895" s="83" t="s">
        <v>6314</v>
      </c>
      <c r="L895" s="83" t="s">
        <v>6314</v>
      </c>
      <c r="M895" s="45" t="str">
        <f>IF(
ISNA(INDEX(resources!E:E,MATCH(B895,resources!B:B,0))),"fillme",
INDEX(resources!E:E,MATCH(B895,resources!B:B,0)))</f>
        <v>CAISO_Hybrid</v>
      </c>
      <c r="N895" s="45">
        <f>IF(
ISNA(INDEX(resources!J:J,MATCH(B895,resources!B:B,0))),"fillme",
INDEX(resources!J:J,MATCH(B895,resources!B:B,0)))</f>
        <v>0</v>
      </c>
      <c r="O895" s="83" t="str">
        <f>IFERROR(INDEX(resources!K:K,MATCH(B895,resources!B:B,0)),"fillme")</f>
        <v>unknown</v>
      </c>
      <c r="P895" s="89" t="str">
        <f t="shared" si="200"/>
        <v>unknown_2025_5</v>
      </c>
      <c r="Q895" s="87">
        <f>INDEX(elcc!G:G,MATCH(P895,elcc!D:D,0))</f>
        <v>0</v>
      </c>
      <c r="R895" s="89">
        <f t="shared" si="201"/>
        <v>1</v>
      </c>
      <c r="S895" s="89" t="s">
        <v>6314</v>
      </c>
      <c r="T895" s="89" t="s">
        <v>6314</v>
      </c>
      <c r="U895" s="90" t="str">
        <f t="shared" si="202"/>
        <v>ok</v>
      </c>
      <c r="V895" s="63" t="str">
        <f>INDEX(resources!F:F,MATCH(B895,resources!B:B,0))</f>
        <v>new_resolve</v>
      </c>
      <c r="W895" s="110">
        <f t="shared" si="203"/>
        <v>1</v>
      </c>
      <c r="X895" s="110">
        <f t="shared" si="204"/>
        <v>0</v>
      </c>
      <c r="Y895" s="110" t="str">
        <f t="shared" si="205"/>
        <v>new_hybrid_energy_NA_CONFIDENTIAL</v>
      </c>
      <c r="Z895" s="110">
        <f>IF(COUNTIFS($Y$2:Y895,Y895)=1,1,0)</f>
        <v>0</v>
      </c>
      <c r="AA895" s="110">
        <f>SUM($Z$2:Z895)*Z895</f>
        <v>0</v>
      </c>
      <c r="AB895" s="110">
        <f>COUNTIFS(resources!B:B,B895)</f>
        <v>1</v>
      </c>
      <c r="AC895" s="110">
        <f t="shared" si="206"/>
        <v>1</v>
      </c>
      <c r="AD895" s="110">
        <f t="shared" si="207"/>
        <v>1</v>
      </c>
      <c r="AE895" s="110">
        <f t="shared" si="208"/>
        <v>0</v>
      </c>
      <c r="AF895" s="110">
        <f t="shared" si="209"/>
        <v>1</v>
      </c>
      <c r="AG895" s="110">
        <f t="shared" si="210"/>
        <v>0</v>
      </c>
      <c r="AH895" s="110">
        <f t="shared" si="211"/>
        <v>0</v>
      </c>
      <c r="AI895" s="110">
        <f t="shared" si="212"/>
        <v>1</v>
      </c>
      <c r="AJ895" s="100">
        <f>ROW()</f>
        <v>895</v>
      </c>
      <c r="AK895" s="100" t="e">
        <f>INDEX('BadRows RECART'!$C$2:$C$1207,MATCH(monthly_gwh_mw!AJ895,'BadRows RECART'!$D$2:$D$1207,0))</f>
        <v>#N/A</v>
      </c>
    </row>
    <row r="896" spans="1:37" ht="20">
      <c r="A896" s="106" t="s">
        <v>3907</v>
      </c>
      <c r="B896" s="106" t="s">
        <v>6271</v>
      </c>
      <c r="C896" s="106" t="s">
        <v>6297</v>
      </c>
      <c r="D896" s="168">
        <v>2025</v>
      </c>
      <c r="E896" s="168">
        <v>6</v>
      </c>
      <c r="F896" s="199">
        <v>34.71840000000001</v>
      </c>
      <c r="G896" s="212" t="s">
        <v>6314</v>
      </c>
      <c r="H896" s="212" t="s">
        <v>6314</v>
      </c>
      <c r="I896" s="106" t="s">
        <v>558</v>
      </c>
      <c r="J896" s="88">
        <v>4</v>
      </c>
      <c r="K896" s="83" t="s">
        <v>6314</v>
      </c>
      <c r="L896" s="83" t="s">
        <v>6314</v>
      </c>
      <c r="M896" s="45" t="str">
        <f>IF(
ISNA(INDEX(resources!E:E,MATCH(B896,resources!B:B,0))),"fillme",
INDEX(resources!E:E,MATCH(B896,resources!B:B,0)))</f>
        <v>CAISO_Hybrid</v>
      </c>
      <c r="N896" s="45">
        <f>IF(
ISNA(INDEX(resources!J:J,MATCH(B896,resources!B:B,0))),"fillme",
INDEX(resources!J:J,MATCH(B896,resources!B:B,0)))</f>
        <v>0</v>
      </c>
      <c r="O896" s="83" t="str">
        <f>IFERROR(INDEX(resources!K:K,MATCH(B896,resources!B:B,0)),"fillme")</f>
        <v>unknown</v>
      </c>
      <c r="P896" s="89" t="str">
        <f t="shared" si="200"/>
        <v>unknown_2025_6</v>
      </c>
      <c r="Q896" s="87">
        <f>INDEX(elcc!G:G,MATCH(P896,elcc!D:D,0))</f>
        <v>0</v>
      </c>
      <c r="R896" s="89">
        <f t="shared" si="201"/>
        <v>1</v>
      </c>
      <c r="S896" s="89" t="s">
        <v>6314</v>
      </c>
      <c r="T896" s="89" t="s">
        <v>6314</v>
      </c>
      <c r="U896" s="90" t="str">
        <f t="shared" si="202"/>
        <v>ok</v>
      </c>
      <c r="V896" s="63" t="str">
        <f>INDEX(resources!F:F,MATCH(B896,resources!B:B,0))</f>
        <v>new_resolve</v>
      </c>
      <c r="W896" s="110">
        <f t="shared" si="203"/>
        <v>1</v>
      </c>
      <c r="X896" s="110">
        <f t="shared" si="204"/>
        <v>0</v>
      </c>
      <c r="Y896" s="110" t="str">
        <f t="shared" si="205"/>
        <v>new_hybrid_energy_NA_CONFIDENTIAL</v>
      </c>
      <c r="Z896" s="110">
        <f>IF(COUNTIFS($Y$2:Y896,Y896)=1,1,0)</f>
        <v>0</v>
      </c>
      <c r="AA896" s="110">
        <f>SUM($Z$2:Z896)*Z896</f>
        <v>0</v>
      </c>
      <c r="AB896" s="110">
        <f>COUNTIFS(resources!B:B,B896)</f>
        <v>1</v>
      </c>
      <c r="AC896" s="110">
        <f t="shared" si="206"/>
        <v>1</v>
      </c>
      <c r="AD896" s="110">
        <f t="shared" si="207"/>
        <v>1</v>
      </c>
      <c r="AE896" s="110">
        <f t="shared" si="208"/>
        <v>0</v>
      </c>
      <c r="AF896" s="110">
        <f t="shared" si="209"/>
        <v>1</v>
      </c>
      <c r="AG896" s="110">
        <f t="shared" si="210"/>
        <v>0</v>
      </c>
      <c r="AH896" s="110">
        <f t="shared" si="211"/>
        <v>0</v>
      </c>
      <c r="AI896" s="110">
        <f t="shared" si="212"/>
        <v>1</v>
      </c>
      <c r="AJ896" s="100">
        <f>ROW()</f>
        <v>896</v>
      </c>
      <c r="AK896" s="100" t="e">
        <f>INDEX('BadRows RECART'!$C$2:$C$1207,MATCH(monthly_gwh_mw!AJ896,'BadRows RECART'!$D$2:$D$1207,0))</f>
        <v>#N/A</v>
      </c>
    </row>
    <row r="897" spans="1:37" ht="20">
      <c r="A897" s="106" t="s">
        <v>3907</v>
      </c>
      <c r="B897" s="106" t="s">
        <v>6271</v>
      </c>
      <c r="C897" s="106" t="s">
        <v>6297</v>
      </c>
      <c r="D897" s="168">
        <v>2025</v>
      </c>
      <c r="E897" s="168">
        <v>7</v>
      </c>
      <c r="F897" s="199">
        <v>35.270999999999987</v>
      </c>
      <c r="G897" s="212" t="s">
        <v>6314</v>
      </c>
      <c r="H897" s="212" t="s">
        <v>6314</v>
      </c>
      <c r="I897" s="106" t="s">
        <v>558</v>
      </c>
      <c r="J897" s="88">
        <v>4</v>
      </c>
      <c r="K897" s="83" t="s">
        <v>6314</v>
      </c>
      <c r="L897" s="83" t="s">
        <v>6314</v>
      </c>
      <c r="M897" s="45" t="str">
        <f>IF(
ISNA(INDEX(resources!E:E,MATCH(B897,resources!B:B,0))),"fillme",
INDEX(resources!E:E,MATCH(B897,resources!B:B,0)))</f>
        <v>CAISO_Hybrid</v>
      </c>
      <c r="N897" s="45">
        <f>IF(
ISNA(INDEX(resources!J:J,MATCH(B897,resources!B:B,0))),"fillme",
INDEX(resources!J:J,MATCH(B897,resources!B:B,0)))</f>
        <v>0</v>
      </c>
      <c r="O897" s="83" t="str">
        <f>IFERROR(INDEX(resources!K:K,MATCH(B897,resources!B:B,0)),"fillme")</f>
        <v>unknown</v>
      </c>
      <c r="P897" s="89" t="str">
        <f t="shared" si="200"/>
        <v>unknown_2025_7</v>
      </c>
      <c r="Q897" s="87">
        <f>INDEX(elcc!G:G,MATCH(P897,elcc!D:D,0))</f>
        <v>0</v>
      </c>
      <c r="R897" s="89">
        <f t="shared" si="201"/>
        <v>1</v>
      </c>
      <c r="S897" s="89" t="s">
        <v>6314</v>
      </c>
      <c r="T897" s="89" t="s">
        <v>6314</v>
      </c>
      <c r="U897" s="90" t="str">
        <f t="shared" si="202"/>
        <v>ok</v>
      </c>
      <c r="V897" s="63" t="str">
        <f>INDEX(resources!F:F,MATCH(B897,resources!B:B,0))</f>
        <v>new_resolve</v>
      </c>
      <c r="W897" s="110">
        <f t="shared" si="203"/>
        <v>1</v>
      </c>
      <c r="X897" s="110">
        <f t="shared" si="204"/>
        <v>0</v>
      </c>
      <c r="Y897" s="110" t="str">
        <f t="shared" si="205"/>
        <v>new_hybrid_energy_NA_CONFIDENTIAL</v>
      </c>
      <c r="Z897" s="110">
        <f>IF(COUNTIFS($Y$2:Y897,Y897)=1,1,0)</f>
        <v>0</v>
      </c>
      <c r="AA897" s="110">
        <f>SUM($Z$2:Z897)*Z897</f>
        <v>0</v>
      </c>
      <c r="AB897" s="110">
        <f>COUNTIFS(resources!B:B,B897)</f>
        <v>1</v>
      </c>
      <c r="AC897" s="110">
        <f t="shared" si="206"/>
        <v>1</v>
      </c>
      <c r="AD897" s="110">
        <f t="shared" si="207"/>
        <v>1</v>
      </c>
      <c r="AE897" s="110">
        <f t="shared" si="208"/>
        <v>0</v>
      </c>
      <c r="AF897" s="110">
        <f t="shared" si="209"/>
        <v>1</v>
      </c>
      <c r="AG897" s="110">
        <f t="shared" si="210"/>
        <v>0</v>
      </c>
      <c r="AH897" s="110">
        <f t="shared" si="211"/>
        <v>0</v>
      </c>
      <c r="AI897" s="110">
        <f t="shared" si="212"/>
        <v>1</v>
      </c>
      <c r="AJ897" s="100">
        <f>ROW()</f>
        <v>897</v>
      </c>
      <c r="AK897" s="100" t="e">
        <f>INDEX('BadRows RECART'!$C$2:$C$1207,MATCH(monthly_gwh_mw!AJ897,'BadRows RECART'!$D$2:$D$1207,0))</f>
        <v>#N/A</v>
      </c>
    </row>
    <row r="898" spans="1:37" ht="20">
      <c r="A898" s="106" t="s">
        <v>3907</v>
      </c>
      <c r="B898" s="106" t="s">
        <v>6271</v>
      </c>
      <c r="C898" s="106" t="s">
        <v>6297</v>
      </c>
      <c r="D898" s="168">
        <v>2025</v>
      </c>
      <c r="E898" s="168">
        <v>8</v>
      </c>
      <c r="F898" s="199">
        <v>33.706700000000012</v>
      </c>
      <c r="G898" s="212" t="s">
        <v>6314</v>
      </c>
      <c r="H898" s="212" t="s">
        <v>6314</v>
      </c>
      <c r="I898" s="106" t="s">
        <v>558</v>
      </c>
      <c r="J898" s="88">
        <v>4</v>
      </c>
      <c r="K898" s="83" t="s">
        <v>6314</v>
      </c>
      <c r="L898" s="83" t="s">
        <v>6314</v>
      </c>
      <c r="M898" s="45" t="str">
        <f>IF(
ISNA(INDEX(resources!E:E,MATCH(B898,resources!B:B,0))),"fillme",
INDEX(resources!E:E,MATCH(B898,resources!B:B,0)))</f>
        <v>CAISO_Hybrid</v>
      </c>
      <c r="N898" s="45">
        <f>IF(
ISNA(INDEX(resources!J:J,MATCH(B898,resources!B:B,0))),"fillme",
INDEX(resources!J:J,MATCH(B898,resources!B:B,0)))</f>
        <v>0</v>
      </c>
      <c r="O898" s="83" t="str">
        <f>IFERROR(INDEX(resources!K:K,MATCH(B898,resources!B:B,0)),"fillme")</f>
        <v>unknown</v>
      </c>
      <c r="P898" s="89" t="str">
        <f t="shared" si="200"/>
        <v>unknown_2025_8</v>
      </c>
      <c r="Q898" s="87">
        <f>INDEX(elcc!G:G,MATCH(P898,elcc!D:D,0))</f>
        <v>0</v>
      </c>
      <c r="R898" s="89">
        <f t="shared" si="201"/>
        <v>1</v>
      </c>
      <c r="S898" s="89" t="s">
        <v>6314</v>
      </c>
      <c r="T898" s="89" t="s">
        <v>6314</v>
      </c>
      <c r="U898" s="90" t="str">
        <f t="shared" si="202"/>
        <v>ok</v>
      </c>
      <c r="V898" s="63" t="str">
        <f>INDEX(resources!F:F,MATCH(B898,resources!B:B,0))</f>
        <v>new_resolve</v>
      </c>
      <c r="W898" s="110">
        <f t="shared" si="203"/>
        <v>1</v>
      </c>
      <c r="X898" s="110">
        <f t="shared" si="204"/>
        <v>0</v>
      </c>
      <c r="Y898" s="110" t="str">
        <f t="shared" si="205"/>
        <v>new_hybrid_energy_NA_CONFIDENTIAL</v>
      </c>
      <c r="Z898" s="110">
        <f>IF(COUNTIFS($Y$2:Y898,Y898)=1,1,0)</f>
        <v>0</v>
      </c>
      <c r="AA898" s="110">
        <f>SUM($Z$2:Z898)*Z898</f>
        <v>0</v>
      </c>
      <c r="AB898" s="110">
        <f>COUNTIFS(resources!B:B,B898)</f>
        <v>1</v>
      </c>
      <c r="AC898" s="110">
        <f t="shared" si="206"/>
        <v>1</v>
      </c>
      <c r="AD898" s="110">
        <f t="shared" si="207"/>
        <v>1</v>
      </c>
      <c r="AE898" s="110">
        <f t="shared" si="208"/>
        <v>0</v>
      </c>
      <c r="AF898" s="110">
        <f t="shared" si="209"/>
        <v>1</v>
      </c>
      <c r="AG898" s="110">
        <f t="shared" si="210"/>
        <v>0</v>
      </c>
      <c r="AH898" s="110">
        <f t="shared" si="211"/>
        <v>0</v>
      </c>
      <c r="AI898" s="110">
        <f t="shared" si="212"/>
        <v>1</v>
      </c>
      <c r="AJ898" s="100">
        <f>ROW()</f>
        <v>898</v>
      </c>
      <c r="AK898" s="100" t="e">
        <f>INDEX('BadRows RECART'!$C$2:$C$1207,MATCH(monthly_gwh_mw!AJ898,'BadRows RECART'!$D$2:$D$1207,0))</f>
        <v>#N/A</v>
      </c>
    </row>
    <row r="899" spans="1:37" ht="20">
      <c r="A899" s="106" t="s">
        <v>3907</v>
      </c>
      <c r="B899" s="106" t="s">
        <v>6271</v>
      </c>
      <c r="C899" s="106" t="s">
        <v>6297</v>
      </c>
      <c r="D899" s="168">
        <v>2025</v>
      </c>
      <c r="E899" s="168">
        <v>9</v>
      </c>
      <c r="F899" s="199">
        <v>28.810600000000008</v>
      </c>
      <c r="G899" s="212" t="s">
        <v>6314</v>
      </c>
      <c r="H899" s="212" t="s">
        <v>6314</v>
      </c>
      <c r="I899" s="106" t="s">
        <v>558</v>
      </c>
      <c r="J899" s="88">
        <v>4</v>
      </c>
      <c r="K899" s="83" t="s">
        <v>6314</v>
      </c>
      <c r="L899" s="83" t="s">
        <v>6314</v>
      </c>
      <c r="M899" s="45" t="str">
        <f>IF(
ISNA(INDEX(resources!E:E,MATCH(B899,resources!B:B,0))),"fillme",
INDEX(resources!E:E,MATCH(B899,resources!B:B,0)))</f>
        <v>CAISO_Hybrid</v>
      </c>
      <c r="N899" s="45">
        <f>IF(
ISNA(INDEX(resources!J:J,MATCH(B899,resources!B:B,0))),"fillme",
INDEX(resources!J:J,MATCH(B899,resources!B:B,0)))</f>
        <v>0</v>
      </c>
      <c r="O899" s="83" t="str">
        <f>IFERROR(INDEX(resources!K:K,MATCH(B899,resources!B:B,0)),"fillme")</f>
        <v>unknown</v>
      </c>
      <c r="P899" s="89" t="str">
        <f t="shared" si="200"/>
        <v>unknown_2025_9</v>
      </c>
      <c r="Q899" s="87">
        <f>INDEX(elcc!G:G,MATCH(P899,elcc!D:D,0))</f>
        <v>0</v>
      </c>
      <c r="R899" s="89">
        <f t="shared" si="201"/>
        <v>1</v>
      </c>
      <c r="S899" s="89" t="s">
        <v>6314</v>
      </c>
      <c r="T899" s="89" t="s">
        <v>6314</v>
      </c>
      <c r="U899" s="90" t="str">
        <f t="shared" si="202"/>
        <v>ok</v>
      </c>
      <c r="V899" s="63" t="str">
        <f>INDEX(resources!F:F,MATCH(B899,resources!B:B,0))</f>
        <v>new_resolve</v>
      </c>
      <c r="W899" s="110">
        <f t="shared" si="203"/>
        <v>1</v>
      </c>
      <c r="X899" s="110">
        <f t="shared" si="204"/>
        <v>0</v>
      </c>
      <c r="Y899" s="110" t="str">
        <f t="shared" si="205"/>
        <v>new_hybrid_energy_NA_CONFIDENTIAL</v>
      </c>
      <c r="Z899" s="110">
        <f>IF(COUNTIFS($Y$2:Y899,Y899)=1,1,0)</f>
        <v>0</v>
      </c>
      <c r="AA899" s="110">
        <f>SUM($Z$2:Z899)*Z899</f>
        <v>0</v>
      </c>
      <c r="AB899" s="110">
        <f>COUNTIFS(resources!B:B,B899)</f>
        <v>1</v>
      </c>
      <c r="AC899" s="110">
        <f t="shared" si="206"/>
        <v>1</v>
      </c>
      <c r="AD899" s="110">
        <f t="shared" si="207"/>
        <v>1</v>
      </c>
      <c r="AE899" s="110">
        <f t="shared" si="208"/>
        <v>0</v>
      </c>
      <c r="AF899" s="110">
        <f t="shared" si="209"/>
        <v>1</v>
      </c>
      <c r="AG899" s="110">
        <f t="shared" si="210"/>
        <v>0</v>
      </c>
      <c r="AH899" s="110">
        <f t="shared" si="211"/>
        <v>0</v>
      </c>
      <c r="AI899" s="110">
        <f t="shared" si="212"/>
        <v>1</v>
      </c>
      <c r="AJ899" s="100">
        <f>ROW()</f>
        <v>899</v>
      </c>
      <c r="AK899" s="100" t="e">
        <f>INDEX('BadRows RECART'!$C$2:$C$1207,MATCH(monthly_gwh_mw!AJ899,'BadRows RECART'!$D$2:$D$1207,0))</f>
        <v>#N/A</v>
      </c>
    </row>
    <row r="900" spans="1:37" ht="20">
      <c r="A900" s="106" t="s">
        <v>3907</v>
      </c>
      <c r="B900" s="106" t="s">
        <v>6271</v>
      </c>
      <c r="C900" s="106" t="s">
        <v>6297</v>
      </c>
      <c r="D900" s="168">
        <v>2025</v>
      </c>
      <c r="E900" s="168">
        <v>10</v>
      </c>
      <c r="F900" s="199">
        <v>22.881999999999984</v>
      </c>
      <c r="G900" s="212" t="s">
        <v>6314</v>
      </c>
      <c r="H900" s="212" t="s">
        <v>6314</v>
      </c>
      <c r="I900" s="106" t="s">
        <v>558</v>
      </c>
      <c r="J900" s="88">
        <v>4</v>
      </c>
      <c r="K900" s="83" t="s">
        <v>6314</v>
      </c>
      <c r="L900" s="83" t="s">
        <v>6314</v>
      </c>
      <c r="M900" s="45" t="str">
        <f>IF(
ISNA(INDEX(resources!E:E,MATCH(B900,resources!B:B,0))),"fillme",
INDEX(resources!E:E,MATCH(B900,resources!B:B,0)))</f>
        <v>CAISO_Hybrid</v>
      </c>
      <c r="N900" s="45">
        <f>IF(
ISNA(INDEX(resources!J:J,MATCH(B900,resources!B:B,0))),"fillme",
INDEX(resources!J:J,MATCH(B900,resources!B:B,0)))</f>
        <v>0</v>
      </c>
      <c r="O900" s="83" t="str">
        <f>IFERROR(INDEX(resources!K:K,MATCH(B900,resources!B:B,0)),"fillme")</f>
        <v>unknown</v>
      </c>
      <c r="P900" s="89" t="str">
        <f t="shared" si="200"/>
        <v>unknown_2025_10</v>
      </c>
      <c r="Q900" s="87">
        <f>INDEX(elcc!G:G,MATCH(P900,elcc!D:D,0))</f>
        <v>0</v>
      </c>
      <c r="R900" s="89">
        <f t="shared" si="201"/>
        <v>1</v>
      </c>
      <c r="S900" s="89" t="s">
        <v>6314</v>
      </c>
      <c r="T900" s="89" t="s">
        <v>6314</v>
      </c>
      <c r="U900" s="90" t="str">
        <f t="shared" si="202"/>
        <v>ok</v>
      </c>
      <c r="V900" s="63" t="str">
        <f>INDEX(resources!F:F,MATCH(B900,resources!B:B,0))</f>
        <v>new_resolve</v>
      </c>
      <c r="W900" s="110">
        <f t="shared" si="203"/>
        <v>1</v>
      </c>
      <c r="X900" s="110">
        <f t="shared" si="204"/>
        <v>0</v>
      </c>
      <c r="Y900" s="110" t="str">
        <f t="shared" si="205"/>
        <v>new_hybrid_energy_NA_CONFIDENTIAL</v>
      </c>
      <c r="Z900" s="110">
        <f>IF(COUNTIFS($Y$2:Y900,Y900)=1,1,0)</f>
        <v>0</v>
      </c>
      <c r="AA900" s="110">
        <f>SUM($Z$2:Z900)*Z900</f>
        <v>0</v>
      </c>
      <c r="AB900" s="110">
        <f>COUNTIFS(resources!B:B,B900)</f>
        <v>1</v>
      </c>
      <c r="AC900" s="110">
        <f t="shared" si="206"/>
        <v>1</v>
      </c>
      <c r="AD900" s="110">
        <f t="shared" si="207"/>
        <v>1</v>
      </c>
      <c r="AE900" s="110">
        <f t="shared" si="208"/>
        <v>0</v>
      </c>
      <c r="AF900" s="110">
        <f t="shared" si="209"/>
        <v>1</v>
      </c>
      <c r="AG900" s="110">
        <f t="shared" si="210"/>
        <v>0</v>
      </c>
      <c r="AH900" s="110">
        <f t="shared" si="211"/>
        <v>0</v>
      </c>
      <c r="AI900" s="110">
        <f t="shared" si="212"/>
        <v>1</v>
      </c>
      <c r="AJ900" s="100">
        <f>ROW()</f>
        <v>900</v>
      </c>
      <c r="AK900" s="100" t="e">
        <f>INDEX('BadRows RECART'!$C$2:$C$1207,MATCH(monthly_gwh_mw!AJ900,'BadRows RECART'!$D$2:$D$1207,0))</f>
        <v>#N/A</v>
      </c>
    </row>
    <row r="901" spans="1:37" ht="20">
      <c r="A901" s="106" t="s">
        <v>3907</v>
      </c>
      <c r="B901" s="106" t="s">
        <v>6271</v>
      </c>
      <c r="C901" s="106" t="s">
        <v>6297</v>
      </c>
      <c r="D901" s="168">
        <v>2025</v>
      </c>
      <c r="E901" s="168">
        <v>11</v>
      </c>
      <c r="F901" s="199">
        <v>14.610700000000003</v>
      </c>
      <c r="G901" s="212" t="s">
        <v>6314</v>
      </c>
      <c r="H901" s="212" t="s">
        <v>6314</v>
      </c>
      <c r="I901" s="106" t="s">
        <v>558</v>
      </c>
      <c r="J901" s="88">
        <v>4</v>
      </c>
      <c r="K901" s="83" t="s">
        <v>6314</v>
      </c>
      <c r="L901" s="83" t="s">
        <v>6314</v>
      </c>
      <c r="M901" s="45" t="str">
        <f>IF(
ISNA(INDEX(resources!E:E,MATCH(B901,resources!B:B,0))),"fillme",
INDEX(resources!E:E,MATCH(B901,resources!B:B,0)))</f>
        <v>CAISO_Hybrid</v>
      </c>
      <c r="N901" s="45">
        <f>IF(
ISNA(INDEX(resources!J:J,MATCH(B901,resources!B:B,0))),"fillme",
INDEX(resources!J:J,MATCH(B901,resources!B:B,0)))</f>
        <v>0</v>
      </c>
      <c r="O901" s="83" t="str">
        <f>IFERROR(INDEX(resources!K:K,MATCH(B901,resources!B:B,0)),"fillme")</f>
        <v>unknown</v>
      </c>
      <c r="P901" s="89" t="str">
        <f t="shared" si="200"/>
        <v>unknown_2025_11</v>
      </c>
      <c r="Q901" s="87">
        <f>INDEX(elcc!G:G,MATCH(P901,elcc!D:D,0))</f>
        <v>0</v>
      </c>
      <c r="R901" s="89">
        <f t="shared" si="201"/>
        <v>1</v>
      </c>
      <c r="S901" s="89" t="s">
        <v>6314</v>
      </c>
      <c r="T901" s="89" t="s">
        <v>6314</v>
      </c>
      <c r="U901" s="90" t="str">
        <f t="shared" si="202"/>
        <v>ok</v>
      </c>
      <c r="V901" s="63" t="str">
        <f>INDEX(resources!F:F,MATCH(B901,resources!B:B,0))</f>
        <v>new_resolve</v>
      </c>
      <c r="W901" s="110">
        <f t="shared" si="203"/>
        <v>1</v>
      </c>
      <c r="X901" s="110">
        <f t="shared" si="204"/>
        <v>0</v>
      </c>
      <c r="Y901" s="110" t="str">
        <f t="shared" si="205"/>
        <v>new_hybrid_energy_NA_CONFIDENTIAL</v>
      </c>
      <c r="Z901" s="110">
        <f>IF(COUNTIFS($Y$2:Y901,Y901)=1,1,0)</f>
        <v>0</v>
      </c>
      <c r="AA901" s="110">
        <f>SUM($Z$2:Z901)*Z901</f>
        <v>0</v>
      </c>
      <c r="AB901" s="110">
        <f>COUNTIFS(resources!B:B,B901)</f>
        <v>1</v>
      </c>
      <c r="AC901" s="110">
        <f t="shared" si="206"/>
        <v>1</v>
      </c>
      <c r="AD901" s="110">
        <f t="shared" si="207"/>
        <v>1</v>
      </c>
      <c r="AE901" s="110">
        <f t="shared" si="208"/>
        <v>0</v>
      </c>
      <c r="AF901" s="110">
        <f t="shared" si="209"/>
        <v>1</v>
      </c>
      <c r="AG901" s="110">
        <f t="shared" si="210"/>
        <v>0</v>
      </c>
      <c r="AH901" s="110">
        <f t="shared" si="211"/>
        <v>0</v>
      </c>
      <c r="AI901" s="110">
        <f t="shared" si="212"/>
        <v>1</v>
      </c>
      <c r="AJ901" s="100">
        <f>ROW()</f>
        <v>901</v>
      </c>
      <c r="AK901" s="100" t="e">
        <f>INDEX('BadRows RECART'!$C$2:$C$1207,MATCH(monthly_gwh_mw!AJ901,'BadRows RECART'!$D$2:$D$1207,0))</f>
        <v>#N/A</v>
      </c>
    </row>
    <row r="902" spans="1:37" ht="20">
      <c r="A902" s="106" t="s">
        <v>3907</v>
      </c>
      <c r="B902" s="106" t="s">
        <v>6271</v>
      </c>
      <c r="C902" s="106" t="s">
        <v>6297</v>
      </c>
      <c r="D902" s="168">
        <v>2025</v>
      </c>
      <c r="E902" s="168">
        <v>12</v>
      </c>
      <c r="F902" s="199">
        <v>11.178099999999997</v>
      </c>
      <c r="G902" s="212" t="s">
        <v>6314</v>
      </c>
      <c r="H902" s="212" t="s">
        <v>6314</v>
      </c>
      <c r="I902" s="106" t="s">
        <v>558</v>
      </c>
      <c r="J902" s="88">
        <v>4</v>
      </c>
      <c r="K902" s="83" t="s">
        <v>6314</v>
      </c>
      <c r="L902" s="83" t="s">
        <v>6314</v>
      </c>
      <c r="M902" s="45" t="str">
        <f>IF(
ISNA(INDEX(resources!E:E,MATCH(B902,resources!B:B,0))),"fillme",
INDEX(resources!E:E,MATCH(B902,resources!B:B,0)))</f>
        <v>CAISO_Hybrid</v>
      </c>
      <c r="N902" s="45">
        <f>IF(
ISNA(INDEX(resources!J:J,MATCH(B902,resources!B:B,0))),"fillme",
INDEX(resources!J:J,MATCH(B902,resources!B:B,0)))</f>
        <v>0</v>
      </c>
      <c r="O902" s="83" t="str">
        <f>IFERROR(INDEX(resources!K:K,MATCH(B902,resources!B:B,0)),"fillme")</f>
        <v>unknown</v>
      </c>
      <c r="P902" s="89" t="str">
        <f t="shared" si="200"/>
        <v>unknown_2025_12</v>
      </c>
      <c r="Q902" s="87">
        <f>INDEX(elcc!G:G,MATCH(P902,elcc!D:D,0))</f>
        <v>0</v>
      </c>
      <c r="R902" s="89">
        <f t="shared" si="201"/>
        <v>1</v>
      </c>
      <c r="S902" s="89" t="s">
        <v>6314</v>
      </c>
      <c r="T902" s="89" t="s">
        <v>6314</v>
      </c>
      <c r="U902" s="90" t="str">
        <f t="shared" si="202"/>
        <v>ok</v>
      </c>
      <c r="V902" s="63" t="str">
        <f>INDEX(resources!F:F,MATCH(B902,resources!B:B,0))</f>
        <v>new_resolve</v>
      </c>
      <c r="W902" s="110">
        <f t="shared" si="203"/>
        <v>1</v>
      </c>
      <c r="X902" s="110">
        <f t="shared" si="204"/>
        <v>0</v>
      </c>
      <c r="Y902" s="110" t="str">
        <f t="shared" si="205"/>
        <v>new_hybrid_energy_NA_CONFIDENTIAL</v>
      </c>
      <c r="Z902" s="110">
        <f>IF(COUNTIFS($Y$2:Y902,Y902)=1,1,0)</f>
        <v>0</v>
      </c>
      <c r="AA902" s="110">
        <f>SUM($Z$2:Z902)*Z902</f>
        <v>0</v>
      </c>
      <c r="AB902" s="110">
        <f>COUNTIFS(resources!B:B,B902)</f>
        <v>1</v>
      </c>
      <c r="AC902" s="110">
        <f t="shared" si="206"/>
        <v>1</v>
      </c>
      <c r="AD902" s="110">
        <f t="shared" si="207"/>
        <v>1</v>
      </c>
      <c r="AE902" s="110">
        <f t="shared" si="208"/>
        <v>0</v>
      </c>
      <c r="AF902" s="110">
        <f t="shared" si="209"/>
        <v>1</v>
      </c>
      <c r="AG902" s="110">
        <f t="shared" si="210"/>
        <v>0</v>
      </c>
      <c r="AH902" s="110">
        <f t="shared" si="211"/>
        <v>0</v>
      </c>
      <c r="AI902" s="110">
        <f t="shared" si="212"/>
        <v>1</v>
      </c>
      <c r="AJ902" s="100">
        <f>ROW()</f>
        <v>902</v>
      </c>
      <c r="AK902" s="100" t="e">
        <f>INDEX('BadRows RECART'!$C$2:$C$1207,MATCH(monthly_gwh_mw!AJ902,'BadRows RECART'!$D$2:$D$1207,0))</f>
        <v>#N/A</v>
      </c>
    </row>
    <row r="903" spans="1:37" ht="20">
      <c r="A903" s="106" t="s">
        <v>3907</v>
      </c>
      <c r="B903" s="106" t="s">
        <v>6271</v>
      </c>
      <c r="C903" s="106" t="s">
        <v>6297</v>
      </c>
      <c r="D903" s="168">
        <v>2026</v>
      </c>
      <c r="E903" s="168">
        <v>1</v>
      </c>
      <c r="F903" s="199">
        <v>11.794099999999998</v>
      </c>
      <c r="G903" s="212" t="s">
        <v>6314</v>
      </c>
      <c r="H903" s="212" t="s">
        <v>6314</v>
      </c>
      <c r="I903" s="106" t="s">
        <v>558</v>
      </c>
      <c r="J903" s="88">
        <v>4</v>
      </c>
      <c r="K903" s="83" t="s">
        <v>6314</v>
      </c>
      <c r="L903" s="83" t="s">
        <v>6314</v>
      </c>
      <c r="M903" s="45" t="str">
        <f>IF(
ISNA(INDEX(resources!E:E,MATCH(B903,resources!B:B,0))),"fillme",
INDEX(resources!E:E,MATCH(B903,resources!B:B,0)))</f>
        <v>CAISO_Hybrid</v>
      </c>
      <c r="N903" s="45">
        <f>IF(
ISNA(INDEX(resources!J:J,MATCH(B903,resources!B:B,0))),"fillme",
INDEX(resources!J:J,MATCH(B903,resources!B:B,0)))</f>
        <v>0</v>
      </c>
      <c r="O903" s="83" t="str">
        <f>IFERROR(INDEX(resources!K:K,MATCH(B903,resources!B:B,0)),"fillme")</f>
        <v>unknown</v>
      </c>
      <c r="P903" s="89" t="str">
        <f t="shared" si="200"/>
        <v>unknown_2026_1</v>
      </c>
      <c r="Q903" s="87">
        <f>INDEX(elcc!G:G,MATCH(P903,elcc!D:D,0))</f>
        <v>0</v>
      </c>
      <c r="R903" s="89">
        <f t="shared" si="201"/>
        <v>1</v>
      </c>
      <c r="S903" s="89" t="s">
        <v>6314</v>
      </c>
      <c r="T903" s="89" t="s">
        <v>6314</v>
      </c>
      <c r="U903" s="90" t="str">
        <f t="shared" si="202"/>
        <v>ok</v>
      </c>
      <c r="V903" s="63" t="str">
        <f>INDEX(resources!F:F,MATCH(B903,resources!B:B,0))</f>
        <v>new_resolve</v>
      </c>
      <c r="W903" s="110">
        <f t="shared" si="203"/>
        <v>1</v>
      </c>
      <c r="X903" s="110">
        <f t="shared" si="204"/>
        <v>0</v>
      </c>
      <c r="Y903" s="110" t="str">
        <f t="shared" si="205"/>
        <v>new_hybrid_energy_NA_CONFIDENTIAL</v>
      </c>
      <c r="Z903" s="110">
        <f>IF(COUNTIFS($Y$2:Y903,Y903)=1,1,0)</f>
        <v>0</v>
      </c>
      <c r="AA903" s="110">
        <f>SUM($Z$2:Z903)*Z903</f>
        <v>0</v>
      </c>
      <c r="AB903" s="110">
        <f>COUNTIFS(resources!B:B,B903)</f>
        <v>1</v>
      </c>
      <c r="AC903" s="110">
        <f t="shared" si="206"/>
        <v>1</v>
      </c>
      <c r="AD903" s="110">
        <f t="shared" si="207"/>
        <v>1</v>
      </c>
      <c r="AE903" s="110">
        <f t="shared" si="208"/>
        <v>0</v>
      </c>
      <c r="AF903" s="110">
        <f t="shared" si="209"/>
        <v>1</v>
      </c>
      <c r="AG903" s="110">
        <f t="shared" si="210"/>
        <v>0</v>
      </c>
      <c r="AH903" s="110">
        <f t="shared" si="211"/>
        <v>0</v>
      </c>
      <c r="AI903" s="110">
        <f t="shared" si="212"/>
        <v>1</v>
      </c>
      <c r="AJ903" s="100">
        <f>ROW()</f>
        <v>903</v>
      </c>
      <c r="AK903" s="100" t="e">
        <f>INDEX('BadRows RECART'!$C$2:$C$1207,MATCH(monthly_gwh_mw!AJ903,'BadRows RECART'!$D$2:$D$1207,0))</f>
        <v>#N/A</v>
      </c>
    </row>
    <row r="904" spans="1:37" ht="20">
      <c r="A904" s="106" t="s">
        <v>3907</v>
      </c>
      <c r="B904" s="106" t="s">
        <v>6271</v>
      </c>
      <c r="C904" s="106" t="s">
        <v>6297</v>
      </c>
      <c r="D904" s="168">
        <v>2026</v>
      </c>
      <c r="E904" s="168">
        <v>2</v>
      </c>
      <c r="F904" s="199">
        <v>16.52610000000001</v>
      </c>
      <c r="G904" s="212" t="s">
        <v>6314</v>
      </c>
      <c r="H904" s="212" t="s">
        <v>6314</v>
      </c>
      <c r="I904" s="106" t="s">
        <v>558</v>
      </c>
      <c r="J904" s="88">
        <v>4</v>
      </c>
      <c r="K904" s="83" t="s">
        <v>6314</v>
      </c>
      <c r="L904" s="83" t="s">
        <v>6314</v>
      </c>
      <c r="M904" s="45" t="str">
        <f>IF(
ISNA(INDEX(resources!E:E,MATCH(B904,resources!B:B,0))),"fillme",
INDEX(resources!E:E,MATCH(B904,resources!B:B,0)))</f>
        <v>CAISO_Hybrid</v>
      </c>
      <c r="N904" s="45">
        <f>IF(
ISNA(INDEX(resources!J:J,MATCH(B904,resources!B:B,0))),"fillme",
INDEX(resources!J:J,MATCH(B904,resources!B:B,0)))</f>
        <v>0</v>
      </c>
      <c r="O904" s="83" t="str">
        <f>IFERROR(INDEX(resources!K:K,MATCH(B904,resources!B:B,0)),"fillme")</f>
        <v>unknown</v>
      </c>
      <c r="P904" s="89" t="str">
        <f t="shared" si="200"/>
        <v>unknown_2026_2</v>
      </c>
      <c r="Q904" s="87">
        <f>INDEX(elcc!G:G,MATCH(P904,elcc!D:D,0))</f>
        <v>0</v>
      </c>
      <c r="R904" s="89">
        <f t="shared" si="201"/>
        <v>1</v>
      </c>
      <c r="S904" s="89" t="s">
        <v>6314</v>
      </c>
      <c r="T904" s="89" t="s">
        <v>6314</v>
      </c>
      <c r="U904" s="90" t="str">
        <f t="shared" si="202"/>
        <v>ok</v>
      </c>
      <c r="V904" s="63" t="str">
        <f>INDEX(resources!F:F,MATCH(B904,resources!B:B,0))</f>
        <v>new_resolve</v>
      </c>
      <c r="W904" s="110">
        <f t="shared" si="203"/>
        <v>1</v>
      </c>
      <c r="X904" s="110">
        <f t="shared" si="204"/>
        <v>0</v>
      </c>
      <c r="Y904" s="110" t="str">
        <f t="shared" si="205"/>
        <v>new_hybrid_energy_NA_CONFIDENTIAL</v>
      </c>
      <c r="Z904" s="110">
        <f>IF(COUNTIFS($Y$2:Y904,Y904)=1,1,0)</f>
        <v>0</v>
      </c>
      <c r="AA904" s="110">
        <f>SUM($Z$2:Z904)*Z904</f>
        <v>0</v>
      </c>
      <c r="AB904" s="110">
        <f>COUNTIFS(resources!B:B,B904)</f>
        <v>1</v>
      </c>
      <c r="AC904" s="110">
        <f t="shared" si="206"/>
        <v>1</v>
      </c>
      <c r="AD904" s="110">
        <f t="shared" si="207"/>
        <v>1</v>
      </c>
      <c r="AE904" s="110">
        <f t="shared" si="208"/>
        <v>0</v>
      </c>
      <c r="AF904" s="110">
        <f t="shared" si="209"/>
        <v>1</v>
      </c>
      <c r="AG904" s="110">
        <f t="shared" si="210"/>
        <v>0</v>
      </c>
      <c r="AH904" s="110">
        <f t="shared" si="211"/>
        <v>0</v>
      </c>
      <c r="AI904" s="110">
        <f t="shared" si="212"/>
        <v>1</v>
      </c>
      <c r="AJ904" s="100">
        <f>ROW()</f>
        <v>904</v>
      </c>
      <c r="AK904" s="100" t="e">
        <f>INDEX('BadRows RECART'!$C$2:$C$1207,MATCH(monthly_gwh_mw!AJ904,'BadRows RECART'!$D$2:$D$1207,0))</f>
        <v>#N/A</v>
      </c>
    </row>
    <row r="905" spans="1:37" ht="20">
      <c r="A905" s="106" t="s">
        <v>3907</v>
      </c>
      <c r="B905" s="106" t="s">
        <v>6271</v>
      </c>
      <c r="C905" s="106" t="s">
        <v>6297</v>
      </c>
      <c r="D905" s="168">
        <v>2026</v>
      </c>
      <c r="E905" s="168">
        <v>3</v>
      </c>
      <c r="F905" s="199">
        <v>25.250500000000006</v>
      </c>
      <c r="G905" s="212" t="s">
        <v>6314</v>
      </c>
      <c r="H905" s="212" t="s">
        <v>6314</v>
      </c>
      <c r="I905" s="106" t="s">
        <v>558</v>
      </c>
      <c r="J905" s="88">
        <v>4</v>
      </c>
      <c r="K905" s="83" t="s">
        <v>6314</v>
      </c>
      <c r="L905" s="83" t="s">
        <v>6314</v>
      </c>
      <c r="M905" s="45" t="str">
        <f>IF(
ISNA(INDEX(resources!E:E,MATCH(B905,resources!B:B,0))),"fillme",
INDEX(resources!E:E,MATCH(B905,resources!B:B,0)))</f>
        <v>CAISO_Hybrid</v>
      </c>
      <c r="N905" s="45">
        <f>IF(
ISNA(INDEX(resources!J:J,MATCH(B905,resources!B:B,0))),"fillme",
INDEX(resources!J:J,MATCH(B905,resources!B:B,0)))</f>
        <v>0</v>
      </c>
      <c r="O905" s="83" t="str">
        <f>IFERROR(INDEX(resources!K:K,MATCH(B905,resources!B:B,0)),"fillme")</f>
        <v>unknown</v>
      </c>
      <c r="P905" s="89" t="str">
        <f t="shared" si="200"/>
        <v>unknown_2026_3</v>
      </c>
      <c r="Q905" s="87">
        <f>INDEX(elcc!G:G,MATCH(P905,elcc!D:D,0))</f>
        <v>0</v>
      </c>
      <c r="R905" s="89">
        <f t="shared" si="201"/>
        <v>1</v>
      </c>
      <c r="S905" s="89" t="s">
        <v>6314</v>
      </c>
      <c r="T905" s="89" t="s">
        <v>6314</v>
      </c>
      <c r="U905" s="90" t="str">
        <f t="shared" si="202"/>
        <v>ok</v>
      </c>
      <c r="V905" s="63" t="str">
        <f>INDEX(resources!F:F,MATCH(B905,resources!B:B,0))</f>
        <v>new_resolve</v>
      </c>
      <c r="W905" s="110">
        <f t="shared" si="203"/>
        <v>1</v>
      </c>
      <c r="X905" s="110">
        <f t="shared" si="204"/>
        <v>0</v>
      </c>
      <c r="Y905" s="110" t="str">
        <f t="shared" si="205"/>
        <v>new_hybrid_energy_NA_CONFIDENTIAL</v>
      </c>
      <c r="Z905" s="110">
        <f>IF(COUNTIFS($Y$2:Y905,Y905)=1,1,0)</f>
        <v>0</v>
      </c>
      <c r="AA905" s="110">
        <f>SUM($Z$2:Z905)*Z905</f>
        <v>0</v>
      </c>
      <c r="AB905" s="110">
        <f>COUNTIFS(resources!B:B,B905)</f>
        <v>1</v>
      </c>
      <c r="AC905" s="110">
        <f t="shared" si="206"/>
        <v>1</v>
      </c>
      <c r="AD905" s="110">
        <f t="shared" si="207"/>
        <v>1</v>
      </c>
      <c r="AE905" s="110">
        <f t="shared" si="208"/>
        <v>0</v>
      </c>
      <c r="AF905" s="110">
        <f t="shared" si="209"/>
        <v>1</v>
      </c>
      <c r="AG905" s="110">
        <f t="shared" si="210"/>
        <v>0</v>
      </c>
      <c r="AH905" s="110">
        <f t="shared" si="211"/>
        <v>0</v>
      </c>
      <c r="AI905" s="110">
        <f t="shared" si="212"/>
        <v>1</v>
      </c>
      <c r="AJ905" s="100">
        <f>ROW()</f>
        <v>905</v>
      </c>
      <c r="AK905" s="100" t="e">
        <f>INDEX('BadRows RECART'!$C$2:$C$1207,MATCH(monthly_gwh_mw!AJ905,'BadRows RECART'!$D$2:$D$1207,0))</f>
        <v>#N/A</v>
      </c>
    </row>
    <row r="906" spans="1:37" ht="20">
      <c r="A906" s="106" t="s">
        <v>3907</v>
      </c>
      <c r="B906" s="106" t="s">
        <v>6271</v>
      </c>
      <c r="C906" s="106" t="s">
        <v>6297</v>
      </c>
      <c r="D906" s="168">
        <v>2026</v>
      </c>
      <c r="E906" s="168">
        <v>4</v>
      </c>
      <c r="F906" s="199">
        <v>29.148200000000003</v>
      </c>
      <c r="G906" s="212" t="s">
        <v>6314</v>
      </c>
      <c r="H906" s="212" t="s">
        <v>6314</v>
      </c>
      <c r="I906" s="106" t="s">
        <v>558</v>
      </c>
      <c r="J906" s="88">
        <v>4</v>
      </c>
      <c r="K906" s="83" t="s">
        <v>6314</v>
      </c>
      <c r="L906" s="83" t="s">
        <v>6314</v>
      </c>
      <c r="M906" s="45" t="str">
        <f>IF(
ISNA(INDEX(resources!E:E,MATCH(B906,resources!B:B,0))),"fillme",
INDEX(resources!E:E,MATCH(B906,resources!B:B,0)))</f>
        <v>CAISO_Hybrid</v>
      </c>
      <c r="N906" s="45">
        <f>IF(
ISNA(INDEX(resources!J:J,MATCH(B906,resources!B:B,0))),"fillme",
INDEX(resources!J:J,MATCH(B906,resources!B:B,0)))</f>
        <v>0</v>
      </c>
      <c r="O906" s="83" t="str">
        <f>IFERROR(INDEX(resources!K:K,MATCH(B906,resources!B:B,0)),"fillme")</f>
        <v>unknown</v>
      </c>
      <c r="P906" s="89" t="str">
        <f t="shared" si="200"/>
        <v>unknown_2026_4</v>
      </c>
      <c r="Q906" s="87">
        <f>INDEX(elcc!G:G,MATCH(P906,elcc!D:D,0))</f>
        <v>0</v>
      </c>
      <c r="R906" s="89">
        <f t="shared" si="201"/>
        <v>1</v>
      </c>
      <c r="S906" s="89" t="s">
        <v>6314</v>
      </c>
      <c r="T906" s="89" t="s">
        <v>6314</v>
      </c>
      <c r="U906" s="90" t="str">
        <f t="shared" si="202"/>
        <v>ok</v>
      </c>
      <c r="V906" s="63" t="str">
        <f>INDEX(resources!F:F,MATCH(B906,resources!B:B,0))</f>
        <v>new_resolve</v>
      </c>
      <c r="W906" s="110">
        <f t="shared" si="203"/>
        <v>1</v>
      </c>
      <c r="X906" s="110">
        <f t="shared" si="204"/>
        <v>0</v>
      </c>
      <c r="Y906" s="110" t="str">
        <f t="shared" si="205"/>
        <v>new_hybrid_energy_NA_CONFIDENTIAL</v>
      </c>
      <c r="Z906" s="110">
        <f>IF(COUNTIFS($Y$2:Y906,Y906)=1,1,0)</f>
        <v>0</v>
      </c>
      <c r="AA906" s="110">
        <f>SUM($Z$2:Z906)*Z906</f>
        <v>0</v>
      </c>
      <c r="AB906" s="110">
        <f>COUNTIFS(resources!B:B,B906)</f>
        <v>1</v>
      </c>
      <c r="AC906" s="110">
        <f t="shared" si="206"/>
        <v>1</v>
      </c>
      <c r="AD906" s="110">
        <f t="shared" si="207"/>
        <v>1</v>
      </c>
      <c r="AE906" s="110">
        <f t="shared" si="208"/>
        <v>0</v>
      </c>
      <c r="AF906" s="110">
        <f t="shared" si="209"/>
        <v>1</v>
      </c>
      <c r="AG906" s="110">
        <f t="shared" si="210"/>
        <v>0</v>
      </c>
      <c r="AH906" s="110">
        <f t="shared" si="211"/>
        <v>0</v>
      </c>
      <c r="AI906" s="110">
        <f t="shared" si="212"/>
        <v>1</v>
      </c>
      <c r="AJ906" s="100">
        <f>ROW()</f>
        <v>906</v>
      </c>
      <c r="AK906" s="100" t="e">
        <f>INDEX('BadRows RECART'!$C$2:$C$1207,MATCH(monthly_gwh_mw!AJ906,'BadRows RECART'!$D$2:$D$1207,0))</f>
        <v>#N/A</v>
      </c>
    </row>
    <row r="907" spans="1:37" ht="20">
      <c r="A907" s="106" t="s">
        <v>3907</v>
      </c>
      <c r="B907" s="106" t="s">
        <v>6271</v>
      </c>
      <c r="C907" s="106" t="s">
        <v>6297</v>
      </c>
      <c r="D907" s="168">
        <v>2026</v>
      </c>
      <c r="E907" s="168">
        <v>5</v>
      </c>
      <c r="F907" s="199">
        <v>33.545400000000008</v>
      </c>
      <c r="G907" s="212" t="s">
        <v>6314</v>
      </c>
      <c r="H907" s="212" t="s">
        <v>6314</v>
      </c>
      <c r="I907" s="106" t="s">
        <v>558</v>
      </c>
      <c r="J907" s="88">
        <v>4</v>
      </c>
      <c r="K907" s="83" t="s">
        <v>6314</v>
      </c>
      <c r="L907" s="83" t="s">
        <v>6314</v>
      </c>
      <c r="M907" s="45" t="str">
        <f>IF(
ISNA(INDEX(resources!E:E,MATCH(B907,resources!B:B,0))),"fillme",
INDEX(resources!E:E,MATCH(B907,resources!B:B,0)))</f>
        <v>CAISO_Hybrid</v>
      </c>
      <c r="N907" s="45">
        <f>IF(
ISNA(INDEX(resources!J:J,MATCH(B907,resources!B:B,0))),"fillme",
INDEX(resources!J:J,MATCH(B907,resources!B:B,0)))</f>
        <v>0</v>
      </c>
      <c r="O907" s="83" t="str">
        <f>IFERROR(INDEX(resources!K:K,MATCH(B907,resources!B:B,0)),"fillme")</f>
        <v>unknown</v>
      </c>
      <c r="P907" s="89" t="str">
        <f t="shared" si="200"/>
        <v>unknown_2026_5</v>
      </c>
      <c r="Q907" s="87">
        <f>INDEX(elcc!G:G,MATCH(P907,elcc!D:D,0))</f>
        <v>0</v>
      </c>
      <c r="R907" s="89">
        <f t="shared" si="201"/>
        <v>1</v>
      </c>
      <c r="S907" s="89" t="s">
        <v>6314</v>
      </c>
      <c r="T907" s="89" t="s">
        <v>6314</v>
      </c>
      <c r="U907" s="90" t="str">
        <f t="shared" si="202"/>
        <v>ok</v>
      </c>
      <c r="V907" s="63" t="str">
        <f>INDEX(resources!F:F,MATCH(B907,resources!B:B,0))</f>
        <v>new_resolve</v>
      </c>
      <c r="W907" s="110">
        <f t="shared" si="203"/>
        <v>1</v>
      </c>
      <c r="X907" s="110">
        <f t="shared" si="204"/>
        <v>0</v>
      </c>
      <c r="Y907" s="110" t="str">
        <f t="shared" si="205"/>
        <v>new_hybrid_energy_NA_CONFIDENTIAL</v>
      </c>
      <c r="Z907" s="110">
        <f>IF(COUNTIFS($Y$2:Y907,Y907)=1,1,0)</f>
        <v>0</v>
      </c>
      <c r="AA907" s="110">
        <f>SUM($Z$2:Z907)*Z907</f>
        <v>0</v>
      </c>
      <c r="AB907" s="110">
        <f>COUNTIFS(resources!B:B,B907)</f>
        <v>1</v>
      </c>
      <c r="AC907" s="110">
        <f t="shared" si="206"/>
        <v>1</v>
      </c>
      <c r="AD907" s="110">
        <f t="shared" si="207"/>
        <v>1</v>
      </c>
      <c r="AE907" s="110">
        <f t="shared" si="208"/>
        <v>0</v>
      </c>
      <c r="AF907" s="110">
        <f t="shared" si="209"/>
        <v>1</v>
      </c>
      <c r="AG907" s="110">
        <f t="shared" si="210"/>
        <v>0</v>
      </c>
      <c r="AH907" s="110">
        <f t="shared" si="211"/>
        <v>0</v>
      </c>
      <c r="AI907" s="110">
        <f t="shared" si="212"/>
        <v>1</v>
      </c>
      <c r="AJ907" s="100">
        <f>ROW()</f>
        <v>907</v>
      </c>
      <c r="AK907" s="100" t="e">
        <f>INDEX('BadRows RECART'!$C$2:$C$1207,MATCH(monthly_gwh_mw!AJ907,'BadRows RECART'!$D$2:$D$1207,0))</f>
        <v>#N/A</v>
      </c>
    </row>
    <row r="908" spans="1:37" ht="20">
      <c r="A908" s="106" t="s">
        <v>3907</v>
      </c>
      <c r="B908" s="106" t="s">
        <v>6271</v>
      </c>
      <c r="C908" s="106" t="s">
        <v>6297</v>
      </c>
      <c r="D908" s="168">
        <v>2026</v>
      </c>
      <c r="E908" s="168">
        <v>6</v>
      </c>
      <c r="F908" s="199">
        <v>34.71840000000001</v>
      </c>
      <c r="G908" s="212" t="s">
        <v>6314</v>
      </c>
      <c r="H908" s="212" t="s">
        <v>6314</v>
      </c>
      <c r="I908" s="106" t="s">
        <v>558</v>
      </c>
      <c r="J908" s="88">
        <v>4</v>
      </c>
      <c r="K908" s="83" t="s">
        <v>6314</v>
      </c>
      <c r="L908" s="83" t="s">
        <v>6314</v>
      </c>
      <c r="M908" s="45" t="str">
        <f>IF(
ISNA(INDEX(resources!E:E,MATCH(B908,resources!B:B,0))),"fillme",
INDEX(resources!E:E,MATCH(B908,resources!B:B,0)))</f>
        <v>CAISO_Hybrid</v>
      </c>
      <c r="N908" s="45">
        <f>IF(
ISNA(INDEX(resources!J:J,MATCH(B908,resources!B:B,0))),"fillme",
INDEX(resources!J:J,MATCH(B908,resources!B:B,0)))</f>
        <v>0</v>
      </c>
      <c r="O908" s="83" t="str">
        <f>IFERROR(INDEX(resources!K:K,MATCH(B908,resources!B:B,0)),"fillme")</f>
        <v>unknown</v>
      </c>
      <c r="P908" s="89" t="str">
        <f t="shared" si="200"/>
        <v>unknown_2026_6</v>
      </c>
      <c r="Q908" s="87">
        <f>INDEX(elcc!G:G,MATCH(P908,elcc!D:D,0))</f>
        <v>0</v>
      </c>
      <c r="R908" s="89">
        <f t="shared" si="201"/>
        <v>1</v>
      </c>
      <c r="S908" s="89" t="s">
        <v>6314</v>
      </c>
      <c r="T908" s="89" t="s">
        <v>6314</v>
      </c>
      <c r="U908" s="90" t="str">
        <f t="shared" si="202"/>
        <v>ok</v>
      </c>
      <c r="V908" s="63" t="str">
        <f>INDEX(resources!F:F,MATCH(B908,resources!B:B,0))</f>
        <v>new_resolve</v>
      </c>
      <c r="W908" s="110">
        <f t="shared" si="203"/>
        <v>1</v>
      </c>
      <c r="X908" s="110">
        <f t="shared" si="204"/>
        <v>0</v>
      </c>
      <c r="Y908" s="110" t="str">
        <f t="shared" si="205"/>
        <v>new_hybrid_energy_NA_CONFIDENTIAL</v>
      </c>
      <c r="Z908" s="110">
        <f>IF(COUNTIFS($Y$2:Y908,Y908)=1,1,0)</f>
        <v>0</v>
      </c>
      <c r="AA908" s="110">
        <f>SUM($Z$2:Z908)*Z908</f>
        <v>0</v>
      </c>
      <c r="AB908" s="110">
        <f>COUNTIFS(resources!B:B,B908)</f>
        <v>1</v>
      </c>
      <c r="AC908" s="110">
        <f t="shared" si="206"/>
        <v>1</v>
      </c>
      <c r="AD908" s="110">
        <f t="shared" si="207"/>
        <v>1</v>
      </c>
      <c r="AE908" s="110">
        <f t="shared" si="208"/>
        <v>0</v>
      </c>
      <c r="AF908" s="110">
        <f t="shared" si="209"/>
        <v>1</v>
      </c>
      <c r="AG908" s="110">
        <f t="shared" si="210"/>
        <v>0</v>
      </c>
      <c r="AH908" s="110">
        <f t="shared" si="211"/>
        <v>0</v>
      </c>
      <c r="AI908" s="110">
        <f t="shared" si="212"/>
        <v>1</v>
      </c>
      <c r="AJ908" s="100">
        <f>ROW()</f>
        <v>908</v>
      </c>
      <c r="AK908" s="100" t="e">
        <f>INDEX('BadRows RECART'!$C$2:$C$1207,MATCH(monthly_gwh_mw!AJ908,'BadRows RECART'!$D$2:$D$1207,0))</f>
        <v>#N/A</v>
      </c>
    </row>
    <row r="909" spans="1:37" ht="20">
      <c r="A909" s="106" t="s">
        <v>3907</v>
      </c>
      <c r="B909" s="106" t="s">
        <v>6271</v>
      </c>
      <c r="C909" s="106" t="s">
        <v>6297</v>
      </c>
      <c r="D909" s="168">
        <v>2026</v>
      </c>
      <c r="E909" s="168">
        <v>7</v>
      </c>
      <c r="F909" s="199">
        <v>35.270999999999987</v>
      </c>
      <c r="G909" s="212" t="s">
        <v>6314</v>
      </c>
      <c r="H909" s="212" t="s">
        <v>6314</v>
      </c>
      <c r="I909" s="106" t="s">
        <v>558</v>
      </c>
      <c r="J909" s="88">
        <v>4</v>
      </c>
      <c r="K909" s="83" t="s">
        <v>6314</v>
      </c>
      <c r="L909" s="83" t="s">
        <v>6314</v>
      </c>
      <c r="M909" s="45" t="str">
        <f>IF(
ISNA(INDEX(resources!E:E,MATCH(B909,resources!B:B,0))),"fillme",
INDEX(resources!E:E,MATCH(B909,resources!B:B,0)))</f>
        <v>CAISO_Hybrid</v>
      </c>
      <c r="N909" s="45">
        <f>IF(
ISNA(INDEX(resources!J:J,MATCH(B909,resources!B:B,0))),"fillme",
INDEX(resources!J:J,MATCH(B909,resources!B:B,0)))</f>
        <v>0</v>
      </c>
      <c r="O909" s="83" t="str">
        <f>IFERROR(INDEX(resources!K:K,MATCH(B909,resources!B:B,0)),"fillme")</f>
        <v>unknown</v>
      </c>
      <c r="P909" s="89" t="str">
        <f t="shared" si="200"/>
        <v>unknown_2026_7</v>
      </c>
      <c r="Q909" s="87">
        <f>INDEX(elcc!G:G,MATCH(P909,elcc!D:D,0))</f>
        <v>0</v>
      </c>
      <c r="R909" s="89">
        <f t="shared" si="201"/>
        <v>1</v>
      </c>
      <c r="S909" s="89" t="s">
        <v>6314</v>
      </c>
      <c r="T909" s="89" t="s">
        <v>6314</v>
      </c>
      <c r="U909" s="90" t="str">
        <f t="shared" si="202"/>
        <v>ok</v>
      </c>
      <c r="V909" s="63" t="str">
        <f>INDEX(resources!F:F,MATCH(B909,resources!B:B,0))</f>
        <v>new_resolve</v>
      </c>
      <c r="W909" s="110">
        <f t="shared" si="203"/>
        <v>1</v>
      </c>
      <c r="X909" s="110">
        <f t="shared" si="204"/>
        <v>0</v>
      </c>
      <c r="Y909" s="110" t="str">
        <f t="shared" si="205"/>
        <v>new_hybrid_energy_NA_CONFIDENTIAL</v>
      </c>
      <c r="Z909" s="110">
        <f>IF(COUNTIFS($Y$2:Y909,Y909)=1,1,0)</f>
        <v>0</v>
      </c>
      <c r="AA909" s="110">
        <f>SUM($Z$2:Z909)*Z909</f>
        <v>0</v>
      </c>
      <c r="AB909" s="110">
        <f>COUNTIFS(resources!B:B,B909)</f>
        <v>1</v>
      </c>
      <c r="AC909" s="110">
        <f t="shared" si="206"/>
        <v>1</v>
      </c>
      <c r="AD909" s="110">
        <f t="shared" si="207"/>
        <v>1</v>
      </c>
      <c r="AE909" s="110">
        <f t="shared" si="208"/>
        <v>0</v>
      </c>
      <c r="AF909" s="110">
        <f t="shared" si="209"/>
        <v>1</v>
      </c>
      <c r="AG909" s="110">
        <f t="shared" si="210"/>
        <v>0</v>
      </c>
      <c r="AH909" s="110">
        <f t="shared" si="211"/>
        <v>0</v>
      </c>
      <c r="AI909" s="110">
        <f t="shared" si="212"/>
        <v>1</v>
      </c>
      <c r="AJ909" s="100">
        <f>ROW()</f>
        <v>909</v>
      </c>
      <c r="AK909" s="100" t="e">
        <f>INDEX('BadRows RECART'!$C$2:$C$1207,MATCH(monthly_gwh_mw!AJ909,'BadRows RECART'!$D$2:$D$1207,0))</f>
        <v>#N/A</v>
      </c>
    </row>
    <row r="910" spans="1:37" ht="20">
      <c r="A910" s="106" t="s">
        <v>3907</v>
      </c>
      <c r="B910" s="106" t="s">
        <v>6271</v>
      </c>
      <c r="C910" s="106" t="s">
        <v>6297</v>
      </c>
      <c r="D910" s="168">
        <v>2026</v>
      </c>
      <c r="E910" s="168">
        <v>8</v>
      </c>
      <c r="F910" s="199">
        <v>33.706700000000012</v>
      </c>
      <c r="G910" s="212" t="s">
        <v>6314</v>
      </c>
      <c r="H910" s="212" t="s">
        <v>6314</v>
      </c>
      <c r="I910" s="106" t="s">
        <v>558</v>
      </c>
      <c r="J910" s="88">
        <v>4</v>
      </c>
      <c r="K910" s="83" t="s">
        <v>6314</v>
      </c>
      <c r="L910" s="83" t="s">
        <v>6314</v>
      </c>
      <c r="M910" s="45" t="str">
        <f>IF(
ISNA(INDEX(resources!E:E,MATCH(B910,resources!B:B,0))),"fillme",
INDEX(resources!E:E,MATCH(B910,resources!B:B,0)))</f>
        <v>CAISO_Hybrid</v>
      </c>
      <c r="N910" s="45">
        <f>IF(
ISNA(INDEX(resources!J:J,MATCH(B910,resources!B:B,0))),"fillme",
INDEX(resources!J:J,MATCH(B910,resources!B:B,0)))</f>
        <v>0</v>
      </c>
      <c r="O910" s="83" t="str">
        <f>IFERROR(INDEX(resources!K:K,MATCH(B910,resources!B:B,0)),"fillme")</f>
        <v>unknown</v>
      </c>
      <c r="P910" s="89" t="str">
        <f t="shared" si="200"/>
        <v>unknown_2026_8</v>
      </c>
      <c r="Q910" s="87">
        <f>INDEX(elcc!G:G,MATCH(P910,elcc!D:D,0))</f>
        <v>0</v>
      </c>
      <c r="R910" s="89">
        <f t="shared" si="201"/>
        <v>1</v>
      </c>
      <c r="S910" s="89" t="s">
        <v>6314</v>
      </c>
      <c r="T910" s="89" t="s">
        <v>6314</v>
      </c>
      <c r="U910" s="90" t="str">
        <f t="shared" si="202"/>
        <v>ok</v>
      </c>
      <c r="V910" s="63" t="str">
        <f>INDEX(resources!F:F,MATCH(B910,resources!B:B,0))</f>
        <v>new_resolve</v>
      </c>
      <c r="W910" s="110">
        <f t="shared" si="203"/>
        <v>1</v>
      </c>
      <c r="X910" s="110">
        <f t="shared" si="204"/>
        <v>0</v>
      </c>
      <c r="Y910" s="110" t="str">
        <f t="shared" si="205"/>
        <v>new_hybrid_energy_NA_CONFIDENTIAL</v>
      </c>
      <c r="Z910" s="110">
        <f>IF(COUNTIFS($Y$2:Y910,Y910)=1,1,0)</f>
        <v>0</v>
      </c>
      <c r="AA910" s="110">
        <f>SUM($Z$2:Z910)*Z910</f>
        <v>0</v>
      </c>
      <c r="AB910" s="110">
        <f>COUNTIFS(resources!B:B,B910)</f>
        <v>1</v>
      </c>
      <c r="AC910" s="110">
        <f t="shared" si="206"/>
        <v>1</v>
      </c>
      <c r="AD910" s="110">
        <f t="shared" si="207"/>
        <v>1</v>
      </c>
      <c r="AE910" s="110">
        <f t="shared" si="208"/>
        <v>0</v>
      </c>
      <c r="AF910" s="110">
        <f t="shared" si="209"/>
        <v>1</v>
      </c>
      <c r="AG910" s="110">
        <f t="shared" si="210"/>
        <v>0</v>
      </c>
      <c r="AH910" s="110">
        <f t="shared" si="211"/>
        <v>0</v>
      </c>
      <c r="AI910" s="110">
        <f t="shared" si="212"/>
        <v>1</v>
      </c>
      <c r="AJ910" s="100">
        <f>ROW()</f>
        <v>910</v>
      </c>
      <c r="AK910" s="100" t="e">
        <f>INDEX('BadRows RECART'!$C$2:$C$1207,MATCH(monthly_gwh_mw!AJ910,'BadRows RECART'!$D$2:$D$1207,0))</f>
        <v>#N/A</v>
      </c>
    </row>
    <row r="911" spans="1:37" ht="20">
      <c r="A911" s="106" t="s">
        <v>3907</v>
      </c>
      <c r="B911" s="106" t="s">
        <v>6271</v>
      </c>
      <c r="C911" s="106" t="s">
        <v>6297</v>
      </c>
      <c r="D911" s="168">
        <v>2026</v>
      </c>
      <c r="E911" s="168">
        <v>9</v>
      </c>
      <c r="F911" s="199">
        <v>28.810600000000008</v>
      </c>
      <c r="G911" s="212" t="s">
        <v>6314</v>
      </c>
      <c r="H911" s="212" t="s">
        <v>6314</v>
      </c>
      <c r="I911" s="106" t="s">
        <v>558</v>
      </c>
      <c r="J911" s="88">
        <v>4</v>
      </c>
      <c r="K911" s="83" t="s">
        <v>6314</v>
      </c>
      <c r="L911" s="83" t="s">
        <v>6314</v>
      </c>
      <c r="M911" s="45" t="str">
        <f>IF(
ISNA(INDEX(resources!E:E,MATCH(B911,resources!B:B,0))),"fillme",
INDEX(resources!E:E,MATCH(B911,resources!B:B,0)))</f>
        <v>CAISO_Hybrid</v>
      </c>
      <c r="N911" s="45">
        <f>IF(
ISNA(INDEX(resources!J:J,MATCH(B911,resources!B:B,0))),"fillme",
INDEX(resources!J:J,MATCH(B911,resources!B:B,0)))</f>
        <v>0</v>
      </c>
      <c r="O911" s="83" t="str">
        <f>IFERROR(INDEX(resources!K:K,MATCH(B911,resources!B:B,0)),"fillme")</f>
        <v>unknown</v>
      </c>
      <c r="P911" s="89" t="str">
        <f t="shared" si="200"/>
        <v>unknown_2026_9</v>
      </c>
      <c r="Q911" s="87">
        <f>INDEX(elcc!G:G,MATCH(P911,elcc!D:D,0))</f>
        <v>0</v>
      </c>
      <c r="R911" s="89">
        <f t="shared" si="201"/>
        <v>1</v>
      </c>
      <c r="S911" s="89" t="s">
        <v>6314</v>
      </c>
      <c r="T911" s="89" t="s">
        <v>6314</v>
      </c>
      <c r="U911" s="90" t="str">
        <f t="shared" si="202"/>
        <v>ok</v>
      </c>
      <c r="V911" s="63" t="str">
        <f>INDEX(resources!F:F,MATCH(B911,resources!B:B,0))</f>
        <v>new_resolve</v>
      </c>
      <c r="W911" s="110">
        <f t="shared" si="203"/>
        <v>1</v>
      </c>
      <c r="X911" s="110">
        <f t="shared" si="204"/>
        <v>0</v>
      </c>
      <c r="Y911" s="110" t="str">
        <f t="shared" si="205"/>
        <v>new_hybrid_energy_NA_CONFIDENTIAL</v>
      </c>
      <c r="Z911" s="110">
        <f>IF(COUNTIFS($Y$2:Y911,Y911)=1,1,0)</f>
        <v>0</v>
      </c>
      <c r="AA911" s="110">
        <f>SUM($Z$2:Z911)*Z911</f>
        <v>0</v>
      </c>
      <c r="AB911" s="110">
        <f>COUNTIFS(resources!B:B,B911)</f>
        <v>1</v>
      </c>
      <c r="AC911" s="110">
        <f t="shared" si="206"/>
        <v>1</v>
      </c>
      <c r="AD911" s="110">
        <f t="shared" si="207"/>
        <v>1</v>
      </c>
      <c r="AE911" s="110">
        <f t="shared" si="208"/>
        <v>0</v>
      </c>
      <c r="AF911" s="110">
        <f t="shared" si="209"/>
        <v>1</v>
      </c>
      <c r="AG911" s="110">
        <f t="shared" si="210"/>
        <v>0</v>
      </c>
      <c r="AH911" s="110">
        <f t="shared" si="211"/>
        <v>0</v>
      </c>
      <c r="AI911" s="110">
        <f t="shared" si="212"/>
        <v>1</v>
      </c>
      <c r="AJ911" s="100">
        <f>ROW()</f>
        <v>911</v>
      </c>
      <c r="AK911" s="100" t="e">
        <f>INDEX('BadRows RECART'!$C$2:$C$1207,MATCH(monthly_gwh_mw!AJ911,'BadRows RECART'!$D$2:$D$1207,0))</f>
        <v>#N/A</v>
      </c>
    </row>
    <row r="912" spans="1:37" ht="20">
      <c r="A912" s="106" t="s">
        <v>3907</v>
      </c>
      <c r="B912" s="106" t="s">
        <v>6271</v>
      </c>
      <c r="C912" s="106" t="s">
        <v>6297</v>
      </c>
      <c r="D912" s="168">
        <v>2026</v>
      </c>
      <c r="E912" s="168">
        <v>10</v>
      </c>
      <c r="F912" s="199">
        <v>22.881999999999984</v>
      </c>
      <c r="G912" s="212" t="s">
        <v>6314</v>
      </c>
      <c r="H912" s="212" t="s">
        <v>6314</v>
      </c>
      <c r="I912" s="106" t="s">
        <v>558</v>
      </c>
      <c r="J912" s="88">
        <v>4</v>
      </c>
      <c r="K912" s="83" t="s">
        <v>6314</v>
      </c>
      <c r="L912" s="83" t="s">
        <v>6314</v>
      </c>
      <c r="M912" s="45" t="str">
        <f>IF(
ISNA(INDEX(resources!E:E,MATCH(B912,resources!B:B,0))),"fillme",
INDEX(resources!E:E,MATCH(B912,resources!B:B,0)))</f>
        <v>CAISO_Hybrid</v>
      </c>
      <c r="N912" s="45">
        <f>IF(
ISNA(INDEX(resources!J:J,MATCH(B912,resources!B:B,0))),"fillme",
INDEX(resources!J:J,MATCH(B912,resources!B:B,0)))</f>
        <v>0</v>
      </c>
      <c r="O912" s="83" t="str">
        <f>IFERROR(INDEX(resources!K:K,MATCH(B912,resources!B:B,0)),"fillme")</f>
        <v>unknown</v>
      </c>
      <c r="P912" s="89" t="str">
        <f t="shared" si="200"/>
        <v>unknown_2026_10</v>
      </c>
      <c r="Q912" s="87">
        <f>INDEX(elcc!G:G,MATCH(P912,elcc!D:D,0))</f>
        <v>0</v>
      </c>
      <c r="R912" s="89">
        <f t="shared" si="201"/>
        <v>1</v>
      </c>
      <c r="S912" s="89" t="s">
        <v>6314</v>
      </c>
      <c r="T912" s="89" t="s">
        <v>6314</v>
      </c>
      <c r="U912" s="90" t="str">
        <f t="shared" si="202"/>
        <v>ok</v>
      </c>
      <c r="V912" s="63" t="str">
        <f>INDEX(resources!F:F,MATCH(B912,resources!B:B,0))</f>
        <v>new_resolve</v>
      </c>
      <c r="W912" s="110">
        <f t="shared" si="203"/>
        <v>1</v>
      </c>
      <c r="X912" s="110">
        <f t="shared" si="204"/>
        <v>0</v>
      </c>
      <c r="Y912" s="110" t="str">
        <f t="shared" si="205"/>
        <v>new_hybrid_energy_NA_CONFIDENTIAL</v>
      </c>
      <c r="Z912" s="110">
        <f>IF(COUNTIFS($Y$2:Y912,Y912)=1,1,0)</f>
        <v>0</v>
      </c>
      <c r="AA912" s="110">
        <f>SUM($Z$2:Z912)*Z912</f>
        <v>0</v>
      </c>
      <c r="AB912" s="110">
        <f>COUNTIFS(resources!B:B,B912)</f>
        <v>1</v>
      </c>
      <c r="AC912" s="110">
        <f t="shared" si="206"/>
        <v>1</v>
      </c>
      <c r="AD912" s="110">
        <f t="shared" si="207"/>
        <v>1</v>
      </c>
      <c r="AE912" s="110">
        <f t="shared" si="208"/>
        <v>0</v>
      </c>
      <c r="AF912" s="110">
        <f t="shared" si="209"/>
        <v>1</v>
      </c>
      <c r="AG912" s="110">
        <f t="shared" si="210"/>
        <v>0</v>
      </c>
      <c r="AH912" s="110">
        <f t="shared" si="211"/>
        <v>0</v>
      </c>
      <c r="AI912" s="110">
        <f t="shared" si="212"/>
        <v>1</v>
      </c>
      <c r="AJ912" s="100">
        <f>ROW()</f>
        <v>912</v>
      </c>
      <c r="AK912" s="100" t="e">
        <f>INDEX('BadRows RECART'!$C$2:$C$1207,MATCH(monthly_gwh_mw!AJ912,'BadRows RECART'!$D$2:$D$1207,0))</f>
        <v>#N/A</v>
      </c>
    </row>
    <row r="913" spans="1:37" ht="20">
      <c r="A913" s="106" t="s">
        <v>3907</v>
      </c>
      <c r="B913" s="106" t="s">
        <v>6271</v>
      </c>
      <c r="C913" s="106" t="s">
        <v>6297</v>
      </c>
      <c r="D913" s="168">
        <v>2026</v>
      </c>
      <c r="E913" s="168">
        <v>11</v>
      </c>
      <c r="F913" s="199">
        <v>14.610700000000003</v>
      </c>
      <c r="G913" s="212" t="s">
        <v>6314</v>
      </c>
      <c r="H913" s="212" t="s">
        <v>6314</v>
      </c>
      <c r="I913" s="106" t="s">
        <v>558</v>
      </c>
      <c r="J913" s="88">
        <v>4</v>
      </c>
      <c r="K913" s="83" t="s">
        <v>6314</v>
      </c>
      <c r="L913" s="83" t="s">
        <v>6314</v>
      </c>
      <c r="M913" s="45" t="str">
        <f>IF(
ISNA(INDEX(resources!E:E,MATCH(B913,resources!B:B,0))),"fillme",
INDEX(resources!E:E,MATCH(B913,resources!B:B,0)))</f>
        <v>CAISO_Hybrid</v>
      </c>
      <c r="N913" s="45">
        <f>IF(
ISNA(INDEX(resources!J:J,MATCH(B913,resources!B:B,0))),"fillme",
INDEX(resources!J:J,MATCH(B913,resources!B:B,0)))</f>
        <v>0</v>
      </c>
      <c r="O913" s="83" t="str">
        <f>IFERROR(INDEX(resources!K:K,MATCH(B913,resources!B:B,0)),"fillme")</f>
        <v>unknown</v>
      </c>
      <c r="P913" s="89" t="str">
        <f t="shared" si="200"/>
        <v>unknown_2026_11</v>
      </c>
      <c r="Q913" s="87">
        <f>INDEX(elcc!G:G,MATCH(P913,elcc!D:D,0))</f>
        <v>0</v>
      </c>
      <c r="R913" s="89">
        <f t="shared" si="201"/>
        <v>1</v>
      </c>
      <c r="S913" s="89" t="s">
        <v>6314</v>
      </c>
      <c r="T913" s="89" t="s">
        <v>6314</v>
      </c>
      <c r="U913" s="90" t="str">
        <f t="shared" si="202"/>
        <v>ok</v>
      </c>
      <c r="V913" s="63" t="str">
        <f>INDEX(resources!F:F,MATCH(B913,resources!B:B,0))</f>
        <v>new_resolve</v>
      </c>
      <c r="W913" s="110">
        <f t="shared" si="203"/>
        <v>1</v>
      </c>
      <c r="X913" s="110">
        <f t="shared" si="204"/>
        <v>0</v>
      </c>
      <c r="Y913" s="110" t="str">
        <f t="shared" si="205"/>
        <v>new_hybrid_energy_NA_CONFIDENTIAL</v>
      </c>
      <c r="Z913" s="110">
        <f>IF(COUNTIFS($Y$2:Y913,Y913)=1,1,0)</f>
        <v>0</v>
      </c>
      <c r="AA913" s="110">
        <f>SUM($Z$2:Z913)*Z913</f>
        <v>0</v>
      </c>
      <c r="AB913" s="110">
        <f>COUNTIFS(resources!B:B,B913)</f>
        <v>1</v>
      </c>
      <c r="AC913" s="110">
        <f t="shared" si="206"/>
        <v>1</v>
      </c>
      <c r="AD913" s="110">
        <f t="shared" si="207"/>
        <v>1</v>
      </c>
      <c r="AE913" s="110">
        <f t="shared" si="208"/>
        <v>0</v>
      </c>
      <c r="AF913" s="110">
        <f t="shared" si="209"/>
        <v>1</v>
      </c>
      <c r="AG913" s="110">
        <f t="shared" si="210"/>
        <v>0</v>
      </c>
      <c r="AH913" s="110">
        <f t="shared" si="211"/>
        <v>0</v>
      </c>
      <c r="AI913" s="110">
        <f t="shared" si="212"/>
        <v>1</v>
      </c>
      <c r="AJ913" s="100">
        <f>ROW()</f>
        <v>913</v>
      </c>
      <c r="AK913" s="100" t="e">
        <f>INDEX('BadRows RECART'!$C$2:$C$1207,MATCH(monthly_gwh_mw!AJ913,'BadRows RECART'!$D$2:$D$1207,0))</f>
        <v>#N/A</v>
      </c>
    </row>
    <row r="914" spans="1:37" ht="20">
      <c r="A914" s="106" t="s">
        <v>3907</v>
      </c>
      <c r="B914" s="106" t="s">
        <v>6271</v>
      </c>
      <c r="C914" s="106" t="s">
        <v>6297</v>
      </c>
      <c r="D914" s="168">
        <v>2026</v>
      </c>
      <c r="E914" s="168">
        <v>12</v>
      </c>
      <c r="F914" s="199">
        <v>11.178099999999997</v>
      </c>
      <c r="G914" s="212" t="s">
        <v>6314</v>
      </c>
      <c r="H914" s="212" t="s">
        <v>6314</v>
      </c>
      <c r="I914" s="106" t="s">
        <v>558</v>
      </c>
      <c r="J914" s="88">
        <v>4</v>
      </c>
      <c r="K914" s="83" t="s">
        <v>6314</v>
      </c>
      <c r="L914" s="83" t="s">
        <v>6314</v>
      </c>
      <c r="M914" s="45" t="str">
        <f>IF(
ISNA(INDEX(resources!E:E,MATCH(B914,resources!B:B,0))),"fillme",
INDEX(resources!E:E,MATCH(B914,resources!B:B,0)))</f>
        <v>CAISO_Hybrid</v>
      </c>
      <c r="N914" s="45">
        <f>IF(
ISNA(INDEX(resources!J:J,MATCH(B914,resources!B:B,0))),"fillme",
INDEX(resources!J:J,MATCH(B914,resources!B:B,0)))</f>
        <v>0</v>
      </c>
      <c r="O914" s="83" t="str">
        <f>IFERROR(INDEX(resources!K:K,MATCH(B914,resources!B:B,0)),"fillme")</f>
        <v>unknown</v>
      </c>
      <c r="P914" s="89" t="str">
        <f t="shared" si="200"/>
        <v>unknown_2026_12</v>
      </c>
      <c r="Q914" s="87">
        <f>INDEX(elcc!G:G,MATCH(P914,elcc!D:D,0))</f>
        <v>0</v>
      </c>
      <c r="R914" s="89">
        <f t="shared" si="201"/>
        <v>1</v>
      </c>
      <c r="S914" s="89" t="s">
        <v>6314</v>
      </c>
      <c r="T914" s="89" t="s">
        <v>6314</v>
      </c>
      <c r="U914" s="90" t="str">
        <f t="shared" si="202"/>
        <v>ok</v>
      </c>
      <c r="V914" s="63" t="str">
        <f>INDEX(resources!F:F,MATCH(B914,resources!B:B,0))</f>
        <v>new_resolve</v>
      </c>
      <c r="W914" s="110">
        <f t="shared" si="203"/>
        <v>1</v>
      </c>
      <c r="X914" s="110">
        <f t="shared" si="204"/>
        <v>0</v>
      </c>
      <c r="Y914" s="110" t="str">
        <f t="shared" si="205"/>
        <v>new_hybrid_energy_NA_CONFIDENTIAL</v>
      </c>
      <c r="Z914" s="110">
        <f>IF(COUNTIFS($Y$2:Y914,Y914)=1,1,0)</f>
        <v>0</v>
      </c>
      <c r="AA914" s="110">
        <f>SUM($Z$2:Z914)*Z914</f>
        <v>0</v>
      </c>
      <c r="AB914" s="110">
        <f>COUNTIFS(resources!B:B,B914)</f>
        <v>1</v>
      </c>
      <c r="AC914" s="110">
        <f t="shared" si="206"/>
        <v>1</v>
      </c>
      <c r="AD914" s="110">
        <f t="shared" si="207"/>
        <v>1</v>
      </c>
      <c r="AE914" s="110">
        <f t="shared" si="208"/>
        <v>0</v>
      </c>
      <c r="AF914" s="110">
        <f t="shared" si="209"/>
        <v>1</v>
      </c>
      <c r="AG914" s="110">
        <f t="shared" si="210"/>
        <v>0</v>
      </c>
      <c r="AH914" s="110">
        <f t="shared" si="211"/>
        <v>0</v>
      </c>
      <c r="AI914" s="110">
        <f t="shared" si="212"/>
        <v>1</v>
      </c>
      <c r="AJ914" s="100">
        <f>ROW()</f>
        <v>914</v>
      </c>
      <c r="AK914" s="100" t="e">
        <f>INDEX('BadRows RECART'!$C$2:$C$1207,MATCH(monthly_gwh_mw!AJ914,'BadRows RECART'!$D$2:$D$1207,0))</f>
        <v>#N/A</v>
      </c>
    </row>
    <row r="915" spans="1:37" ht="20">
      <c r="A915" s="106" t="s">
        <v>3907</v>
      </c>
      <c r="B915" s="106" t="s">
        <v>6271</v>
      </c>
      <c r="C915" s="106" t="s">
        <v>6297</v>
      </c>
      <c r="D915" s="168">
        <v>2027</v>
      </c>
      <c r="E915" s="168">
        <v>1</v>
      </c>
      <c r="F915" s="199">
        <v>11.794099999999998</v>
      </c>
      <c r="G915" s="212" t="s">
        <v>6314</v>
      </c>
      <c r="H915" s="212" t="s">
        <v>6314</v>
      </c>
      <c r="I915" s="106" t="s">
        <v>558</v>
      </c>
      <c r="J915" s="88">
        <v>4</v>
      </c>
      <c r="K915" s="83" t="s">
        <v>6314</v>
      </c>
      <c r="L915" s="83" t="s">
        <v>6314</v>
      </c>
      <c r="M915" s="45" t="str">
        <f>IF(
ISNA(INDEX(resources!E:E,MATCH(B915,resources!B:B,0))),"fillme",
INDEX(resources!E:E,MATCH(B915,resources!B:B,0)))</f>
        <v>CAISO_Hybrid</v>
      </c>
      <c r="N915" s="45">
        <f>IF(
ISNA(INDEX(resources!J:J,MATCH(B915,resources!B:B,0))),"fillme",
INDEX(resources!J:J,MATCH(B915,resources!B:B,0)))</f>
        <v>0</v>
      </c>
      <c r="O915" s="83" t="str">
        <f>IFERROR(INDEX(resources!K:K,MATCH(B915,resources!B:B,0)),"fillme")</f>
        <v>unknown</v>
      </c>
      <c r="P915" s="89" t="str">
        <f t="shared" si="200"/>
        <v>unknown_2027_1</v>
      </c>
      <c r="Q915" s="87">
        <f>INDEX(elcc!G:G,MATCH(P915,elcc!D:D,0))</f>
        <v>0</v>
      </c>
      <c r="R915" s="89">
        <f t="shared" si="201"/>
        <v>1</v>
      </c>
      <c r="S915" s="89" t="s">
        <v>6314</v>
      </c>
      <c r="T915" s="89" t="s">
        <v>6314</v>
      </c>
      <c r="U915" s="90" t="str">
        <f t="shared" si="202"/>
        <v>ok</v>
      </c>
      <c r="V915" s="63" t="str">
        <f>INDEX(resources!F:F,MATCH(B915,resources!B:B,0))</f>
        <v>new_resolve</v>
      </c>
      <c r="W915" s="110">
        <f t="shared" si="203"/>
        <v>1</v>
      </c>
      <c r="X915" s="110">
        <f t="shared" si="204"/>
        <v>0</v>
      </c>
      <c r="Y915" s="110" t="str">
        <f t="shared" si="205"/>
        <v>new_hybrid_energy_NA_CONFIDENTIAL</v>
      </c>
      <c r="Z915" s="110">
        <f>IF(COUNTIFS($Y$2:Y915,Y915)=1,1,0)</f>
        <v>0</v>
      </c>
      <c r="AA915" s="110">
        <f>SUM($Z$2:Z915)*Z915</f>
        <v>0</v>
      </c>
      <c r="AB915" s="110">
        <f>COUNTIFS(resources!B:B,B915)</f>
        <v>1</v>
      </c>
      <c r="AC915" s="110">
        <f t="shared" si="206"/>
        <v>1</v>
      </c>
      <c r="AD915" s="110">
        <f t="shared" si="207"/>
        <v>1</v>
      </c>
      <c r="AE915" s="110">
        <f t="shared" si="208"/>
        <v>0</v>
      </c>
      <c r="AF915" s="110">
        <f t="shared" si="209"/>
        <v>1</v>
      </c>
      <c r="AG915" s="110">
        <f t="shared" si="210"/>
        <v>0</v>
      </c>
      <c r="AH915" s="110">
        <f t="shared" si="211"/>
        <v>0</v>
      </c>
      <c r="AI915" s="110">
        <f t="shared" si="212"/>
        <v>1</v>
      </c>
      <c r="AJ915" s="100">
        <f>ROW()</f>
        <v>915</v>
      </c>
      <c r="AK915" s="100" t="e">
        <f>INDEX('BadRows RECART'!$C$2:$C$1207,MATCH(monthly_gwh_mw!AJ915,'BadRows RECART'!$D$2:$D$1207,0))</f>
        <v>#N/A</v>
      </c>
    </row>
    <row r="916" spans="1:37" ht="20">
      <c r="A916" s="106" t="s">
        <v>3907</v>
      </c>
      <c r="B916" s="106" t="s">
        <v>6271</v>
      </c>
      <c r="C916" s="106" t="s">
        <v>6297</v>
      </c>
      <c r="D916" s="168">
        <v>2027</v>
      </c>
      <c r="E916" s="168">
        <v>2</v>
      </c>
      <c r="F916" s="199">
        <v>16.52610000000001</v>
      </c>
      <c r="G916" s="212" t="s">
        <v>6314</v>
      </c>
      <c r="H916" s="212" t="s">
        <v>6314</v>
      </c>
      <c r="I916" s="106" t="s">
        <v>558</v>
      </c>
      <c r="J916" s="88">
        <v>4</v>
      </c>
      <c r="K916" s="83" t="s">
        <v>6314</v>
      </c>
      <c r="L916" s="83" t="s">
        <v>6314</v>
      </c>
      <c r="M916" s="45" t="str">
        <f>IF(
ISNA(INDEX(resources!E:E,MATCH(B916,resources!B:B,0))),"fillme",
INDEX(resources!E:E,MATCH(B916,resources!B:B,0)))</f>
        <v>CAISO_Hybrid</v>
      </c>
      <c r="N916" s="45">
        <f>IF(
ISNA(INDEX(resources!J:J,MATCH(B916,resources!B:B,0))),"fillme",
INDEX(resources!J:J,MATCH(B916,resources!B:B,0)))</f>
        <v>0</v>
      </c>
      <c r="O916" s="83" t="str">
        <f>IFERROR(INDEX(resources!K:K,MATCH(B916,resources!B:B,0)),"fillme")</f>
        <v>unknown</v>
      </c>
      <c r="P916" s="89" t="str">
        <f t="shared" si="200"/>
        <v>unknown_2027_2</v>
      </c>
      <c r="Q916" s="87">
        <f>INDEX(elcc!G:G,MATCH(P916,elcc!D:D,0))</f>
        <v>0</v>
      </c>
      <c r="R916" s="89">
        <f t="shared" si="201"/>
        <v>1</v>
      </c>
      <c r="S916" s="89" t="s">
        <v>6314</v>
      </c>
      <c r="T916" s="89" t="s">
        <v>6314</v>
      </c>
      <c r="U916" s="90" t="str">
        <f t="shared" si="202"/>
        <v>ok</v>
      </c>
      <c r="V916" s="63" t="str">
        <f>INDEX(resources!F:F,MATCH(B916,resources!B:B,0))</f>
        <v>new_resolve</v>
      </c>
      <c r="W916" s="110">
        <f t="shared" si="203"/>
        <v>1</v>
      </c>
      <c r="X916" s="110">
        <f t="shared" si="204"/>
        <v>0</v>
      </c>
      <c r="Y916" s="110" t="str">
        <f t="shared" si="205"/>
        <v>new_hybrid_energy_NA_CONFIDENTIAL</v>
      </c>
      <c r="Z916" s="110">
        <f>IF(COUNTIFS($Y$2:Y916,Y916)=1,1,0)</f>
        <v>0</v>
      </c>
      <c r="AA916" s="110">
        <f>SUM($Z$2:Z916)*Z916</f>
        <v>0</v>
      </c>
      <c r="AB916" s="110">
        <f>COUNTIFS(resources!B:B,B916)</f>
        <v>1</v>
      </c>
      <c r="AC916" s="110">
        <f t="shared" si="206"/>
        <v>1</v>
      </c>
      <c r="AD916" s="110">
        <f t="shared" si="207"/>
        <v>1</v>
      </c>
      <c r="AE916" s="110">
        <f t="shared" si="208"/>
        <v>0</v>
      </c>
      <c r="AF916" s="110">
        <f t="shared" si="209"/>
        <v>1</v>
      </c>
      <c r="AG916" s="110">
        <f t="shared" si="210"/>
        <v>0</v>
      </c>
      <c r="AH916" s="110">
        <f t="shared" si="211"/>
        <v>0</v>
      </c>
      <c r="AI916" s="110">
        <f t="shared" si="212"/>
        <v>1</v>
      </c>
      <c r="AJ916" s="100">
        <f>ROW()</f>
        <v>916</v>
      </c>
      <c r="AK916" s="100" t="e">
        <f>INDEX('BadRows RECART'!$C$2:$C$1207,MATCH(monthly_gwh_mw!AJ916,'BadRows RECART'!$D$2:$D$1207,0))</f>
        <v>#N/A</v>
      </c>
    </row>
    <row r="917" spans="1:37" ht="20">
      <c r="A917" s="106" t="s">
        <v>3907</v>
      </c>
      <c r="B917" s="106" t="s">
        <v>6271</v>
      </c>
      <c r="C917" s="106" t="s">
        <v>6297</v>
      </c>
      <c r="D917" s="168">
        <v>2027</v>
      </c>
      <c r="E917" s="168">
        <v>3</v>
      </c>
      <c r="F917" s="199">
        <v>25.250500000000006</v>
      </c>
      <c r="G917" s="212" t="s">
        <v>6314</v>
      </c>
      <c r="H917" s="212" t="s">
        <v>6314</v>
      </c>
      <c r="I917" s="106" t="s">
        <v>558</v>
      </c>
      <c r="J917" s="88">
        <v>4</v>
      </c>
      <c r="K917" s="83" t="s">
        <v>6314</v>
      </c>
      <c r="L917" s="83" t="s">
        <v>6314</v>
      </c>
      <c r="M917" s="45" t="str">
        <f>IF(
ISNA(INDEX(resources!E:E,MATCH(B917,resources!B:B,0))),"fillme",
INDEX(resources!E:E,MATCH(B917,resources!B:B,0)))</f>
        <v>CAISO_Hybrid</v>
      </c>
      <c r="N917" s="45">
        <f>IF(
ISNA(INDEX(resources!J:J,MATCH(B917,resources!B:B,0))),"fillme",
INDEX(resources!J:J,MATCH(B917,resources!B:B,0)))</f>
        <v>0</v>
      </c>
      <c r="O917" s="83" t="str">
        <f>IFERROR(INDEX(resources!K:K,MATCH(B917,resources!B:B,0)),"fillme")</f>
        <v>unknown</v>
      </c>
      <c r="P917" s="89" t="str">
        <f t="shared" si="200"/>
        <v>unknown_2027_3</v>
      </c>
      <c r="Q917" s="87">
        <f>INDEX(elcc!G:G,MATCH(P917,elcc!D:D,0))</f>
        <v>0</v>
      </c>
      <c r="R917" s="89">
        <f t="shared" si="201"/>
        <v>1</v>
      </c>
      <c r="S917" s="89" t="s">
        <v>6314</v>
      </c>
      <c r="T917" s="89" t="s">
        <v>6314</v>
      </c>
      <c r="U917" s="90" t="str">
        <f t="shared" si="202"/>
        <v>ok</v>
      </c>
      <c r="V917" s="63" t="str">
        <f>INDEX(resources!F:F,MATCH(B917,resources!B:B,0))</f>
        <v>new_resolve</v>
      </c>
      <c r="W917" s="110">
        <f t="shared" si="203"/>
        <v>1</v>
      </c>
      <c r="X917" s="110">
        <f t="shared" si="204"/>
        <v>0</v>
      </c>
      <c r="Y917" s="110" t="str">
        <f t="shared" si="205"/>
        <v>new_hybrid_energy_NA_CONFIDENTIAL</v>
      </c>
      <c r="Z917" s="110">
        <f>IF(COUNTIFS($Y$2:Y917,Y917)=1,1,0)</f>
        <v>0</v>
      </c>
      <c r="AA917" s="110">
        <f>SUM($Z$2:Z917)*Z917</f>
        <v>0</v>
      </c>
      <c r="AB917" s="110">
        <f>COUNTIFS(resources!B:B,B917)</f>
        <v>1</v>
      </c>
      <c r="AC917" s="110">
        <f t="shared" si="206"/>
        <v>1</v>
      </c>
      <c r="AD917" s="110">
        <f t="shared" si="207"/>
        <v>1</v>
      </c>
      <c r="AE917" s="110">
        <f t="shared" si="208"/>
        <v>0</v>
      </c>
      <c r="AF917" s="110">
        <f t="shared" si="209"/>
        <v>1</v>
      </c>
      <c r="AG917" s="110">
        <f t="shared" si="210"/>
        <v>0</v>
      </c>
      <c r="AH917" s="110">
        <f t="shared" si="211"/>
        <v>0</v>
      </c>
      <c r="AI917" s="110">
        <f t="shared" si="212"/>
        <v>1</v>
      </c>
      <c r="AJ917" s="100">
        <f>ROW()</f>
        <v>917</v>
      </c>
      <c r="AK917" s="100" t="e">
        <f>INDEX('BadRows RECART'!$C$2:$C$1207,MATCH(monthly_gwh_mw!AJ917,'BadRows RECART'!$D$2:$D$1207,0))</f>
        <v>#N/A</v>
      </c>
    </row>
    <row r="918" spans="1:37" ht="20">
      <c r="A918" s="106" t="s">
        <v>3907</v>
      </c>
      <c r="B918" s="106" t="s">
        <v>6271</v>
      </c>
      <c r="C918" s="106" t="s">
        <v>6297</v>
      </c>
      <c r="D918" s="168">
        <v>2027</v>
      </c>
      <c r="E918" s="168">
        <v>4</v>
      </c>
      <c r="F918" s="199">
        <v>29.148200000000003</v>
      </c>
      <c r="G918" s="212" t="s">
        <v>6314</v>
      </c>
      <c r="H918" s="212" t="s">
        <v>6314</v>
      </c>
      <c r="I918" s="106" t="s">
        <v>558</v>
      </c>
      <c r="J918" s="88">
        <v>4</v>
      </c>
      <c r="K918" s="83" t="s">
        <v>6314</v>
      </c>
      <c r="L918" s="83" t="s">
        <v>6314</v>
      </c>
      <c r="M918" s="45" t="str">
        <f>IF(
ISNA(INDEX(resources!E:E,MATCH(B918,resources!B:B,0))),"fillme",
INDEX(resources!E:E,MATCH(B918,resources!B:B,0)))</f>
        <v>CAISO_Hybrid</v>
      </c>
      <c r="N918" s="45">
        <f>IF(
ISNA(INDEX(resources!J:J,MATCH(B918,resources!B:B,0))),"fillme",
INDEX(resources!J:J,MATCH(B918,resources!B:B,0)))</f>
        <v>0</v>
      </c>
      <c r="O918" s="83" t="str">
        <f>IFERROR(INDEX(resources!K:K,MATCH(B918,resources!B:B,0)),"fillme")</f>
        <v>unknown</v>
      </c>
      <c r="P918" s="89" t="str">
        <f t="shared" si="200"/>
        <v>unknown_2027_4</v>
      </c>
      <c r="Q918" s="87">
        <f>INDEX(elcc!G:G,MATCH(P918,elcc!D:D,0))</f>
        <v>0</v>
      </c>
      <c r="R918" s="89">
        <f t="shared" si="201"/>
        <v>1</v>
      </c>
      <c r="S918" s="89" t="s">
        <v>6314</v>
      </c>
      <c r="T918" s="89" t="s">
        <v>6314</v>
      </c>
      <c r="U918" s="90" t="str">
        <f t="shared" si="202"/>
        <v>ok</v>
      </c>
      <c r="V918" s="63" t="str">
        <f>INDEX(resources!F:F,MATCH(B918,resources!B:B,0))</f>
        <v>new_resolve</v>
      </c>
      <c r="W918" s="110">
        <f t="shared" si="203"/>
        <v>1</v>
      </c>
      <c r="X918" s="110">
        <f t="shared" si="204"/>
        <v>0</v>
      </c>
      <c r="Y918" s="110" t="str">
        <f t="shared" si="205"/>
        <v>new_hybrid_energy_NA_CONFIDENTIAL</v>
      </c>
      <c r="Z918" s="110">
        <f>IF(COUNTIFS($Y$2:Y918,Y918)=1,1,0)</f>
        <v>0</v>
      </c>
      <c r="AA918" s="110">
        <f>SUM($Z$2:Z918)*Z918</f>
        <v>0</v>
      </c>
      <c r="AB918" s="110">
        <f>COUNTIFS(resources!B:B,B918)</f>
        <v>1</v>
      </c>
      <c r="AC918" s="110">
        <f t="shared" si="206"/>
        <v>1</v>
      </c>
      <c r="AD918" s="110">
        <f t="shared" si="207"/>
        <v>1</v>
      </c>
      <c r="AE918" s="110">
        <f t="shared" si="208"/>
        <v>0</v>
      </c>
      <c r="AF918" s="110">
        <f t="shared" si="209"/>
        <v>1</v>
      </c>
      <c r="AG918" s="110">
        <f t="shared" si="210"/>
        <v>0</v>
      </c>
      <c r="AH918" s="110">
        <f t="shared" si="211"/>
        <v>0</v>
      </c>
      <c r="AI918" s="110">
        <f t="shared" si="212"/>
        <v>1</v>
      </c>
      <c r="AJ918" s="100">
        <f>ROW()</f>
        <v>918</v>
      </c>
      <c r="AK918" s="100" t="e">
        <f>INDEX('BadRows RECART'!$C$2:$C$1207,MATCH(monthly_gwh_mw!AJ918,'BadRows RECART'!$D$2:$D$1207,0))</f>
        <v>#N/A</v>
      </c>
    </row>
    <row r="919" spans="1:37" ht="20">
      <c r="A919" s="106" t="s">
        <v>3907</v>
      </c>
      <c r="B919" s="106" t="s">
        <v>6271</v>
      </c>
      <c r="C919" s="106" t="s">
        <v>6297</v>
      </c>
      <c r="D919" s="168">
        <v>2027</v>
      </c>
      <c r="E919" s="168">
        <v>5</v>
      </c>
      <c r="F919" s="199">
        <v>33.545400000000008</v>
      </c>
      <c r="G919" s="212" t="s">
        <v>6314</v>
      </c>
      <c r="H919" s="212" t="s">
        <v>6314</v>
      </c>
      <c r="I919" s="106" t="s">
        <v>558</v>
      </c>
      <c r="J919" s="88">
        <v>4</v>
      </c>
      <c r="K919" s="83" t="s">
        <v>6314</v>
      </c>
      <c r="L919" s="83" t="s">
        <v>6314</v>
      </c>
      <c r="M919" s="45" t="str">
        <f>IF(
ISNA(INDEX(resources!E:E,MATCH(B919,resources!B:B,0))),"fillme",
INDEX(resources!E:E,MATCH(B919,resources!B:B,0)))</f>
        <v>CAISO_Hybrid</v>
      </c>
      <c r="N919" s="45">
        <f>IF(
ISNA(INDEX(resources!J:J,MATCH(B919,resources!B:B,0))),"fillme",
INDEX(resources!J:J,MATCH(B919,resources!B:B,0)))</f>
        <v>0</v>
      </c>
      <c r="O919" s="83" t="str">
        <f>IFERROR(INDEX(resources!K:K,MATCH(B919,resources!B:B,0)),"fillme")</f>
        <v>unknown</v>
      </c>
      <c r="P919" s="89" t="str">
        <f t="shared" si="200"/>
        <v>unknown_2027_5</v>
      </c>
      <c r="Q919" s="87">
        <f>INDEX(elcc!G:G,MATCH(P919,elcc!D:D,0))</f>
        <v>0</v>
      </c>
      <c r="R919" s="89">
        <f t="shared" si="201"/>
        <v>1</v>
      </c>
      <c r="S919" s="89" t="s">
        <v>6314</v>
      </c>
      <c r="T919" s="89" t="s">
        <v>6314</v>
      </c>
      <c r="U919" s="90" t="str">
        <f t="shared" si="202"/>
        <v>ok</v>
      </c>
      <c r="V919" s="63" t="str">
        <f>INDEX(resources!F:F,MATCH(B919,resources!B:B,0))</f>
        <v>new_resolve</v>
      </c>
      <c r="W919" s="110">
        <f t="shared" si="203"/>
        <v>1</v>
      </c>
      <c r="X919" s="110">
        <f t="shared" si="204"/>
        <v>0</v>
      </c>
      <c r="Y919" s="110" t="str">
        <f t="shared" si="205"/>
        <v>new_hybrid_energy_NA_CONFIDENTIAL</v>
      </c>
      <c r="Z919" s="110">
        <f>IF(COUNTIFS($Y$2:Y919,Y919)=1,1,0)</f>
        <v>0</v>
      </c>
      <c r="AA919" s="110">
        <f>SUM($Z$2:Z919)*Z919</f>
        <v>0</v>
      </c>
      <c r="AB919" s="110">
        <f>COUNTIFS(resources!B:B,B919)</f>
        <v>1</v>
      </c>
      <c r="AC919" s="110">
        <f t="shared" si="206"/>
        <v>1</v>
      </c>
      <c r="AD919" s="110">
        <f t="shared" si="207"/>
        <v>1</v>
      </c>
      <c r="AE919" s="110">
        <f t="shared" si="208"/>
        <v>0</v>
      </c>
      <c r="AF919" s="110">
        <f t="shared" si="209"/>
        <v>1</v>
      </c>
      <c r="AG919" s="110">
        <f t="shared" si="210"/>
        <v>0</v>
      </c>
      <c r="AH919" s="110">
        <f t="shared" si="211"/>
        <v>0</v>
      </c>
      <c r="AI919" s="110">
        <f t="shared" si="212"/>
        <v>1</v>
      </c>
      <c r="AJ919" s="100">
        <f>ROW()</f>
        <v>919</v>
      </c>
      <c r="AK919" s="100" t="e">
        <f>INDEX('BadRows RECART'!$C$2:$C$1207,MATCH(monthly_gwh_mw!AJ919,'BadRows RECART'!$D$2:$D$1207,0))</f>
        <v>#N/A</v>
      </c>
    </row>
    <row r="920" spans="1:37" ht="20">
      <c r="A920" s="106" t="s">
        <v>3907</v>
      </c>
      <c r="B920" s="106" t="s">
        <v>6271</v>
      </c>
      <c r="C920" s="106" t="s">
        <v>6297</v>
      </c>
      <c r="D920" s="168">
        <v>2027</v>
      </c>
      <c r="E920" s="168">
        <v>6</v>
      </c>
      <c r="F920" s="199">
        <v>34.71840000000001</v>
      </c>
      <c r="G920" s="212" t="s">
        <v>6314</v>
      </c>
      <c r="H920" s="212" t="s">
        <v>6314</v>
      </c>
      <c r="I920" s="106" t="s">
        <v>558</v>
      </c>
      <c r="J920" s="88">
        <v>4</v>
      </c>
      <c r="K920" s="83" t="s">
        <v>6314</v>
      </c>
      <c r="L920" s="83" t="s">
        <v>6314</v>
      </c>
      <c r="M920" s="45" t="str">
        <f>IF(
ISNA(INDEX(resources!E:E,MATCH(B920,resources!B:B,0))),"fillme",
INDEX(resources!E:E,MATCH(B920,resources!B:B,0)))</f>
        <v>CAISO_Hybrid</v>
      </c>
      <c r="N920" s="45">
        <f>IF(
ISNA(INDEX(resources!J:J,MATCH(B920,resources!B:B,0))),"fillme",
INDEX(resources!J:J,MATCH(B920,resources!B:B,0)))</f>
        <v>0</v>
      </c>
      <c r="O920" s="83" t="str">
        <f>IFERROR(INDEX(resources!K:K,MATCH(B920,resources!B:B,0)),"fillme")</f>
        <v>unknown</v>
      </c>
      <c r="P920" s="89" t="str">
        <f t="shared" si="200"/>
        <v>unknown_2027_6</v>
      </c>
      <c r="Q920" s="87">
        <f>INDEX(elcc!G:G,MATCH(P920,elcc!D:D,0))</f>
        <v>0</v>
      </c>
      <c r="R920" s="89">
        <f t="shared" si="201"/>
        <v>1</v>
      </c>
      <c r="S920" s="89" t="s">
        <v>6314</v>
      </c>
      <c r="T920" s="89" t="s">
        <v>6314</v>
      </c>
      <c r="U920" s="90" t="str">
        <f t="shared" si="202"/>
        <v>ok</v>
      </c>
      <c r="V920" s="63" t="str">
        <f>INDEX(resources!F:F,MATCH(B920,resources!B:B,0))</f>
        <v>new_resolve</v>
      </c>
      <c r="W920" s="110">
        <f t="shared" si="203"/>
        <v>1</v>
      </c>
      <c r="X920" s="110">
        <f t="shared" si="204"/>
        <v>0</v>
      </c>
      <c r="Y920" s="110" t="str">
        <f t="shared" si="205"/>
        <v>new_hybrid_energy_NA_CONFIDENTIAL</v>
      </c>
      <c r="Z920" s="110">
        <f>IF(COUNTIFS($Y$2:Y920,Y920)=1,1,0)</f>
        <v>0</v>
      </c>
      <c r="AA920" s="110">
        <f>SUM($Z$2:Z920)*Z920</f>
        <v>0</v>
      </c>
      <c r="AB920" s="110">
        <f>COUNTIFS(resources!B:B,B920)</f>
        <v>1</v>
      </c>
      <c r="AC920" s="110">
        <f t="shared" si="206"/>
        <v>1</v>
      </c>
      <c r="AD920" s="110">
        <f t="shared" si="207"/>
        <v>1</v>
      </c>
      <c r="AE920" s="110">
        <f t="shared" si="208"/>
        <v>0</v>
      </c>
      <c r="AF920" s="110">
        <f t="shared" si="209"/>
        <v>1</v>
      </c>
      <c r="AG920" s="110">
        <f t="shared" si="210"/>
        <v>0</v>
      </c>
      <c r="AH920" s="110">
        <f t="shared" si="211"/>
        <v>0</v>
      </c>
      <c r="AI920" s="110">
        <f t="shared" si="212"/>
        <v>1</v>
      </c>
      <c r="AJ920" s="100">
        <f>ROW()</f>
        <v>920</v>
      </c>
      <c r="AK920" s="100" t="e">
        <f>INDEX('BadRows RECART'!$C$2:$C$1207,MATCH(monthly_gwh_mw!AJ920,'BadRows RECART'!$D$2:$D$1207,0))</f>
        <v>#N/A</v>
      </c>
    </row>
    <row r="921" spans="1:37" ht="20">
      <c r="A921" s="106" t="s">
        <v>3907</v>
      </c>
      <c r="B921" s="106" t="s">
        <v>6271</v>
      </c>
      <c r="C921" s="106" t="s">
        <v>6297</v>
      </c>
      <c r="D921" s="168">
        <v>2027</v>
      </c>
      <c r="E921" s="168">
        <v>7</v>
      </c>
      <c r="F921" s="199">
        <v>35.270999999999987</v>
      </c>
      <c r="G921" s="212" t="s">
        <v>6314</v>
      </c>
      <c r="H921" s="212" t="s">
        <v>6314</v>
      </c>
      <c r="I921" s="106" t="s">
        <v>558</v>
      </c>
      <c r="J921" s="88">
        <v>4</v>
      </c>
      <c r="K921" s="83" t="s">
        <v>6314</v>
      </c>
      <c r="L921" s="83" t="s">
        <v>6314</v>
      </c>
      <c r="M921" s="45" t="str">
        <f>IF(
ISNA(INDEX(resources!E:E,MATCH(B921,resources!B:B,0))),"fillme",
INDEX(resources!E:E,MATCH(B921,resources!B:B,0)))</f>
        <v>CAISO_Hybrid</v>
      </c>
      <c r="N921" s="45">
        <f>IF(
ISNA(INDEX(resources!J:J,MATCH(B921,resources!B:B,0))),"fillme",
INDEX(resources!J:J,MATCH(B921,resources!B:B,0)))</f>
        <v>0</v>
      </c>
      <c r="O921" s="83" t="str">
        <f>IFERROR(INDEX(resources!K:K,MATCH(B921,resources!B:B,0)),"fillme")</f>
        <v>unknown</v>
      </c>
      <c r="P921" s="89" t="str">
        <f t="shared" si="200"/>
        <v>unknown_2027_7</v>
      </c>
      <c r="Q921" s="87">
        <f>INDEX(elcc!G:G,MATCH(P921,elcc!D:D,0))</f>
        <v>0</v>
      </c>
      <c r="R921" s="89">
        <f t="shared" si="201"/>
        <v>1</v>
      </c>
      <c r="S921" s="89" t="s">
        <v>6314</v>
      </c>
      <c r="T921" s="89" t="s">
        <v>6314</v>
      </c>
      <c r="U921" s="90" t="str">
        <f t="shared" si="202"/>
        <v>ok</v>
      </c>
      <c r="V921" s="63" t="str">
        <f>INDEX(resources!F:F,MATCH(B921,resources!B:B,0))</f>
        <v>new_resolve</v>
      </c>
      <c r="W921" s="110">
        <f t="shared" si="203"/>
        <v>1</v>
      </c>
      <c r="X921" s="110">
        <f t="shared" si="204"/>
        <v>0</v>
      </c>
      <c r="Y921" s="110" t="str">
        <f t="shared" si="205"/>
        <v>new_hybrid_energy_NA_CONFIDENTIAL</v>
      </c>
      <c r="Z921" s="110">
        <f>IF(COUNTIFS($Y$2:Y921,Y921)=1,1,0)</f>
        <v>0</v>
      </c>
      <c r="AA921" s="110">
        <f>SUM($Z$2:Z921)*Z921</f>
        <v>0</v>
      </c>
      <c r="AB921" s="110">
        <f>COUNTIFS(resources!B:B,B921)</f>
        <v>1</v>
      </c>
      <c r="AC921" s="110">
        <f t="shared" si="206"/>
        <v>1</v>
      </c>
      <c r="AD921" s="110">
        <f t="shared" si="207"/>
        <v>1</v>
      </c>
      <c r="AE921" s="110">
        <f t="shared" si="208"/>
        <v>0</v>
      </c>
      <c r="AF921" s="110">
        <f t="shared" si="209"/>
        <v>1</v>
      </c>
      <c r="AG921" s="110">
        <f t="shared" si="210"/>
        <v>0</v>
      </c>
      <c r="AH921" s="110">
        <f t="shared" si="211"/>
        <v>0</v>
      </c>
      <c r="AI921" s="110">
        <f t="shared" si="212"/>
        <v>1</v>
      </c>
      <c r="AJ921" s="100">
        <f>ROW()</f>
        <v>921</v>
      </c>
      <c r="AK921" s="100" t="e">
        <f>INDEX('BadRows RECART'!$C$2:$C$1207,MATCH(monthly_gwh_mw!AJ921,'BadRows RECART'!$D$2:$D$1207,0))</f>
        <v>#N/A</v>
      </c>
    </row>
    <row r="922" spans="1:37" ht="20">
      <c r="A922" s="106" t="s">
        <v>3907</v>
      </c>
      <c r="B922" s="106" t="s">
        <v>6271</v>
      </c>
      <c r="C922" s="106" t="s">
        <v>6297</v>
      </c>
      <c r="D922" s="168">
        <v>2027</v>
      </c>
      <c r="E922" s="168">
        <v>8</v>
      </c>
      <c r="F922" s="199">
        <v>33.706700000000012</v>
      </c>
      <c r="G922" s="212" t="s">
        <v>6314</v>
      </c>
      <c r="H922" s="212" t="s">
        <v>6314</v>
      </c>
      <c r="I922" s="106" t="s">
        <v>558</v>
      </c>
      <c r="J922" s="88">
        <v>4</v>
      </c>
      <c r="K922" s="83" t="s">
        <v>6314</v>
      </c>
      <c r="L922" s="83" t="s">
        <v>6314</v>
      </c>
      <c r="M922" s="45" t="str">
        <f>IF(
ISNA(INDEX(resources!E:E,MATCH(B922,resources!B:B,0))),"fillme",
INDEX(resources!E:E,MATCH(B922,resources!B:B,0)))</f>
        <v>CAISO_Hybrid</v>
      </c>
      <c r="N922" s="45">
        <f>IF(
ISNA(INDEX(resources!J:J,MATCH(B922,resources!B:B,0))),"fillme",
INDEX(resources!J:J,MATCH(B922,resources!B:B,0)))</f>
        <v>0</v>
      </c>
      <c r="O922" s="83" t="str">
        <f>IFERROR(INDEX(resources!K:K,MATCH(B922,resources!B:B,0)),"fillme")</f>
        <v>unknown</v>
      </c>
      <c r="P922" s="89" t="str">
        <f t="shared" si="200"/>
        <v>unknown_2027_8</v>
      </c>
      <c r="Q922" s="87">
        <f>INDEX(elcc!G:G,MATCH(P922,elcc!D:D,0))</f>
        <v>0</v>
      </c>
      <c r="R922" s="89">
        <f t="shared" si="201"/>
        <v>1</v>
      </c>
      <c r="S922" s="89" t="s">
        <v>6314</v>
      </c>
      <c r="T922" s="89" t="s">
        <v>6314</v>
      </c>
      <c r="U922" s="90" t="str">
        <f t="shared" si="202"/>
        <v>ok</v>
      </c>
      <c r="V922" s="63" t="str">
        <f>INDEX(resources!F:F,MATCH(B922,resources!B:B,0))</f>
        <v>new_resolve</v>
      </c>
      <c r="W922" s="110">
        <f t="shared" si="203"/>
        <v>1</v>
      </c>
      <c r="X922" s="110">
        <f t="shared" si="204"/>
        <v>0</v>
      </c>
      <c r="Y922" s="110" t="str">
        <f t="shared" si="205"/>
        <v>new_hybrid_energy_NA_CONFIDENTIAL</v>
      </c>
      <c r="Z922" s="110">
        <f>IF(COUNTIFS($Y$2:Y922,Y922)=1,1,0)</f>
        <v>0</v>
      </c>
      <c r="AA922" s="110">
        <f>SUM($Z$2:Z922)*Z922</f>
        <v>0</v>
      </c>
      <c r="AB922" s="110">
        <f>COUNTIFS(resources!B:B,B922)</f>
        <v>1</v>
      </c>
      <c r="AC922" s="110">
        <f t="shared" si="206"/>
        <v>1</v>
      </c>
      <c r="AD922" s="110">
        <f t="shared" si="207"/>
        <v>1</v>
      </c>
      <c r="AE922" s="110">
        <f t="shared" si="208"/>
        <v>0</v>
      </c>
      <c r="AF922" s="110">
        <f t="shared" si="209"/>
        <v>1</v>
      </c>
      <c r="AG922" s="110">
        <f t="shared" si="210"/>
        <v>0</v>
      </c>
      <c r="AH922" s="110">
        <f t="shared" si="211"/>
        <v>0</v>
      </c>
      <c r="AI922" s="110">
        <f t="shared" si="212"/>
        <v>1</v>
      </c>
      <c r="AJ922" s="100">
        <f>ROW()</f>
        <v>922</v>
      </c>
      <c r="AK922" s="100" t="e">
        <f>INDEX('BadRows RECART'!$C$2:$C$1207,MATCH(monthly_gwh_mw!AJ922,'BadRows RECART'!$D$2:$D$1207,0))</f>
        <v>#N/A</v>
      </c>
    </row>
    <row r="923" spans="1:37" ht="20">
      <c r="A923" s="106" t="s">
        <v>3907</v>
      </c>
      <c r="B923" s="106" t="s">
        <v>6271</v>
      </c>
      <c r="C923" s="106" t="s">
        <v>6297</v>
      </c>
      <c r="D923" s="168">
        <v>2027</v>
      </c>
      <c r="E923" s="168">
        <v>9</v>
      </c>
      <c r="F923" s="199">
        <v>28.810600000000008</v>
      </c>
      <c r="G923" s="212" t="s">
        <v>6314</v>
      </c>
      <c r="H923" s="212" t="s">
        <v>6314</v>
      </c>
      <c r="I923" s="106" t="s">
        <v>558</v>
      </c>
      <c r="J923" s="88">
        <v>4</v>
      </c>
      <c r="K923" s="83" t="s">
        <v>6314</v>
      </c>
      <c r="L923" s="83" t="s">
        <v>6314</v>
      </c>
      <c r="M923" s="45" t="str">
        <f>IF(
ISNA(INDEX(resources!E:E,MATCH(B923,resources!B:B,0))),"fillme",
INDEX(resources!E:E,MATCH(B923,resources!B:B,0)))</f>
        <v>CAISO_Hybrid</v>
      </c>
      <c r="N923" s="45">
        <f>IF(
ISNA(INDEX(resources!J:J,MATCH(B923,resources!B:B,0))),"fillme",
INDEX(resources!J:J,MATCH(B923,resources!B:B,0)))</f>
        <v>0</v>
      </c>
      <c r="O923" s="83" t="str">
        <f>IFERROR(INDEX(resources!K:K,MATCH(B923,resources!B:B,0)),"fillme")</f>
        <v>unknown</v>
      </c>
      <c r="P923" s="89" t="str">
        <f t="shared" si="200"/>
        <v>unknown_2027_9</v>
      </c>
      <c r="Q923" s="87">
        <f>INDEX(elcc!G:G,MATCH(P923,elcc!D:D,0))</f>
        <v>0</v>
      </c>
      <c r="R923" s="89">
        <f t="shared" si="201"/>
        <v>1</v>
      </c>
      <c r="S923" s="89" t="s">
        <v>6314</v>
      </c>
      <c r="T923" s="89" t="s">
        <v>6314</v>
      </c>
      <c r="U923" s="90" t="str">
        <f t="shared" si="202"/>
        <v>ok</v>
      </c>
      <c r="V923" s="63" t="str">
        <f>INDEX(resources!F:F,MATCH(B923,resources!B:B,0))</f>
        <v>new_resolve</v>
      </c>
      <c r="W923" s="110">
        <f t="shared" si="203"/>
        <v>1</v>
      </c>
      <c r="X923" s="110">
        <f t="shared" si="204"/>
        <v>0</v>
      </c>
      <c r="Y923" s="110" t="str">
        <f t="shared" si="205"/>
        <v>new_hybrid_energy_NA_CONFIDENTIAL</v>
      </c>
      <c r="Z923" s="110">
        <f>IF(COUNTIFS($Y$2:Y923,Y923)=1,1,0)</f>
        <v>0</v>
      </c>
      <c r="AA923" s="110">
        <f>SUM($Z$2:Z923)*Z923</f>
        <v>0</v>
      </c>
      <c r="AB923" s="110">
        <f>COUNTIFS(resources!B:B,B923)</f>
        <v>1</v>
      </c>
      <c r="AC923" s="110">
        <f t="shared" si="206"/>
        <v>1</v>
      </c>
      <c r="AD923" s="110">
        <f t="shared" si="207"/>
        <v>1</v>
      </c>
      <c r="AE923" s="110">
        <f t="shared" si="208"/>
        <v>0</v>
      </c>
      <c r="AF923" s="110">
        <f t="shared" si="209"/>
        <v>1</v>
      </c>
      <c r="AG923" s="110">
        <f t="shared" si="210"/>
        <v>0</v>
      </c>
      <c r="AH923" s="110">
        <f t="shared" si="211"/>
        <v>0</v>
      </c>
      <c r="AI923" s="110">
        <f t="shared" si="212"/>
        <v>1</v>
      </c>
      <c r="AJ923" s="100">
        <f>ROW()</f>
        <v>923</v>
      </c>
      <c r="AK923" s="100" t="e">
        <f>INDEX('BadRows RECART'!$C$2:$C$1207,MATCH(monthly_gwh_mw!AJ923,'BadRows RECART'!$D$2:$D$1207,0))</f>
        <v>#N/A</v>
      </c>
    </row>
    <row r="924" spans="1:37" ht="20">
      <c r="A924" s="106" t="s">
        <v>3907</v>
      </c>
      <c r="B924" s="106" t="s">
        <v>6271</v>
      </c>
      <c r="C924" s="106" t="s">
        <v>6297</v>
      </c>
      <c r="D924" s="168">
        <v>2027</v>
      </c>
      <c r="E924" s="168">
        <v>10</v>
      </c>
      <c r="F924" s="199">
        <v>22.881999999999984</v>
      </c>
      <c r="G924" s="212" t="s">
        <v>6314</v>
      </c>
      <c r="H924" s="212" t="s">
        <v>6314</v>
      </c>
      <c r="I924" s="106" t="s">
        <v>558</v>
      </c>
      <c r="J924" s="88">
        <v>4</v>
      </c>
      <c r="K924" s="83" t="s">
        <v>6314</v>
      </c>
      <c r="L924" s="83" t="s">
        <v>6314</v>
      </c>
      <c r="M924" s="45" t="str">
        <f>IF(
ISNA(INDEX(resources!E:E,MATCH(B924,resources!B:B,0))),"fillme",
INDEX(resources!E:E,MATCH(B924,resources!B:B,0)))</f>
        <v>CAISO_Hybrid</v>
      </c>
      <c r="N924" s="45">
        <f>IF(
ISNA(INDEX(resources!J:J,MATCH(B924,resources!B:B,0))),"fillme",
INDEX(resources!J:J,MATCH(B924,resources!B:B,0)))</f>
        <v>0</v>
      </c>
      <c r="O924" s="83" t="str">
        <f>IFERROR(INDEX(resources!K:K,MATCH(B924,resources!B:B,0)),"fillme")</f>
        <v>unknown</v>
      </c>
      <c r="P924" s="89" t="str">
        <f t="shared" si="200"/>
        <v>unknown_2027_10</v>
      </c>
      <c r="Q924" s="87">
        <f>INDEX(elcc!G:G,MATCH(P924,elcc!D:D,0))</f>
        <v>0</v>
      </c>
      <c r="R924" s="89">
        <f t="shared" si="201"/>
        <v>1</v>
      </c>
      <c r="S924" s="89" t="s">
        <v>6314</v>
      </c>
      <c r="T924" s="89" t="s">
        <v>6314</v>
      </c>
      <c r="U924" s="90" t="str">
        <f t="shared" si="202"/>
        <v>ok</v>
      </c>
      <c r="V924" s="63" t="str">
        <f>INDEX(resources!F:F,MATCH(B924,resources!B:B,0))</f>
        <v>new_resolve</v>
      </c>
      <c r="W924" s="110">
        <f t="shared" si="203"/>
        <v>1</v>
      </c>
      <c r="X924" s="110">
        <f t="shared" si="204"/>
        <v>0</v>
      </c>
      <c r="Y924" s="110" t="str">
        <f t="shared" si="205"/>
        <v>new_hybrid_energy_NA_CONFIDENTIAL</v>
      </c>
      <c r="Z924" s="110">
        <f>IF(COUNTIFS($Y$2:Y924,Y924)=1,1,0)</f>
        <v>0</v>
      </c>
      <c r="AA924" s="110">
        <f>SUM($Z$2:Z924)*Z924</f>
        <v>0</v>
      </c>
      <c r="AB924" s="110">
        <f>COUNTIFS(resources!B:B,B924)</f>
        <v>1</v>
      </c>
      <c r="AC924" s="110">
        <f t="shared" si="206"/>
        <v>1</v>
      </c>
      <c r="AD924" s="110">
        <f t="shared" si="207"/>
        <v>1</v>
      </c>
      <c r="AE924" s="110">
        <f t="shared" si="208"/>
        <v>0</v>
      </c>
      <c r="AF924" s="110">
        <f t="shared" si="209"/>
        <v>1</v>
      </c>
      <c r="AG924" s="110">
        <f t="shared" si="210"/>
        <v>0</v>
      </c>
      <c r="AH924" s="110">
        <f t="shared" si="211"/>
        <v>0</v>
      </c>
      <c r="AI924" s="110">
        <f t="shared" si="212"/>
        <v>1</v>
      </c>
      <c r="AJ924" s="100">
        <f>ROW()</f>
        <v>924</v>
      </c>
      <c r="AK924" s="100" t="e">
        <f>INDEX('BadRows RECART'!$C$2:$C$1207,MATCH(monthly_gwh_mw!AJ924,'BadRows RECART'!$D$2:$D$1207,0))</f>
        <v>#N/A</v>
      </c>
    </row>
    <row r="925" spans="1:37" ht="20">
      <c r="A925" s="106" t="s">
        <v>3907</v>
      </c>
      <c r="B925" s="106" t="s">
        <v>6271</v>
      </c>
      <c r="C925" s="106" t="s">
        <v>6297</v>
      </c>
      <c r="D925" s="168">
        <v>2027</v>
      </c>
      <c r="E925" s="168">
        <v>11</v>
      </c>
      <c r="F925" s="199">
        <v>14.610700000000003</v>
      </c>
      <c r="G925" s="212" t="s">
        <v>6314</v>
      </c>
      <c r="H925" s="212" t="s">
        <v>6314</v>
      </c>
      <c r="I925" s="106" t="s">
        <v>558</v>
      </c>
      <c r="J925" s="88">
        <v>4</v>
      </c>
      <c r="K925" s="83" t="s">
        <v>6314</v>
      </c>
      <c r="L925" s="83" t="s">
        <v>6314</v>
      </c>
      <c r="M925" s="45" t="str">
        <f>IF(
ISNA(INDEX(resources!E:E,MATCH(B925,resources!B:B,0))),"fillme",
INDEX(resources!E:E,MATCH(B925,resources!B:B,0)))</f>
        <v>CAISO_Hybrid</v>
      </c>
      <c r="N925" s="45">
        <f>IF(
ISNA(INDEX(resources!J:J,MATCH(B925,resources!B:B,0))),"fillme",
INDEX(resources!J:J,MATCH(B925,resources!B:B,0)))</f>
        <v>0</v>
      </c>
      <c r="O925" s="83" t="str">
        <f>IFERROR(INDEX(resources!K:K,MATCH(B925,resources!B:B,0)),"fillme")</f>
        <v>unknown</v>
      </c>
      <c r="P925" s="89" t="str">
        <f t="shared" si="200"/>
        <v>unknown_2027_11</v>
      </c>
      <c r="Q925" s="87">
        <f>INDEX(elcc!G:G,MATCH(P925,elcc!D:D,0))</f>
        <v>0</v>
      </c>
      <c r="R925" s="89">
        <f t="shared" si="201"/>
        <v>1</v>
      </c>
      <c r="S925" s="89" t="s">
        <v>6314</v>
      </c>
      <c r="T925" s="89" t="s">
        <v>6314</v>
      </c>
      <c r="U925" s="90" t="str">
        <f t="shared" si="202"/>
        <v>ok</v>
      </c>
      <c r="V925" s="63" t="str">
        <f>INDEX(resources!F:F,MATCH(B925,resources!B:B,0))</f>
        <v>new_resolve</v>
      </c>
      <c r="W925" s="110">
        <f t="shared" si="203"/>
        <v>1</v>
      </c>
      <c r="X925" s="110">
        <f t="shared" si="204"/>
        <v>0</v>
      </c>
      <c r="Y925" s="110" t="str">
        <f t="shared" si="205"/>
        <v>new_hybrid_energy_NA_CONFIDENTIAL</v>
      </c>
      <c r="Z925" s="110">
        <f>IF(COUNTIFS($Y$2:Y925,Y925)=1,1,0)</f>
        <v>0</v>
      </c>
      <c r="AA925" s="110">
        <f>SUM($Z$2:Z925)*Z925</f>
        <v>0</v>
      </c>
      <c r="AB925" s="110">
        <f>COUNTIFS(resources!B:B,B925)</f>
        <v>1</v>
      </c>
      <c r="AC925" s="110">
        <f t="shared" si="206"/>
        <v>1</v>
      </c>
      <c r="AD925" s="110">
        <f t="shared" si="207"/>
        <v>1</v>
      </c>
      <c r="AE925" s="110">
        <f t="shared" si="208"/>
        <v>0</v>
      </c>
      <c r="AF925" s="110">
        <f t="shared" si="209"/>
        <v>1</v>
      </c>
      <c r="AG925" s="110">
        <f t="shared" si="210"/>
        <v>0</v>
      </c>
      <c r="AH925" s="110">
        <f t="shared" si="211"/>
        <v>0</v>
      </c>
      <c r="AI925" s="110">
        <f t="shared" si="212"/>
        <v>1</v>
      </c>
      <c r="AJ925" s="100">
        <f>ROW()</f>
        <v>925</v>
      </c>
      <c r="AK925" s="100" t="e">
        <f>INDEX('BadRows RECART'!$C$2:$C$1207,MATCH(monthly_gwh_mw!AJ925,'BadRows RECART'!$D$2:$D$1207,0))</f>
        <v>#N/A</v>
      </c>
    </row>
    <row r="926" spans="1:37" ht="20">
      <c r="A926" s="106" t="s">
        <v>3907</v>
      </c>
      <c r="B926" s="106" t="s">
        <v>6271</v>
      </c>
      <c r="C926" s="106" t="s">
        <v>6297</v>
      </c>
      <c r="D926" s="168">
        <v>2027</v>
      </c>
      <c r="E926" s="168">
        <v>12</v>
      </c>
      <c r="F926" s="199">
        <v>11.178099999999997</v>
      </c>
      <c r="G926" s="212" t="s">
        <v>6314</v>
      </c>
      <c r="H926" s="212" t="s">
        <v>6314</v>
      </c>
      <c r="I926" s="106" t="s">
        <v>558</v>
      </c>
      <c r="J926" s="88">
        <v>4</v>
      </c>
      <c r="K926" s="83" t="s">
        <v>6314</v>
      </c>
      <c r="L926" s="83" t="s">
        <v>6314</v>
      </c>
      <c r="M926" s="45" t="str">
        <f>IF(
ISNA(INDEX(resources!E:E,MATCH(B926,resources!B:B,0))),"fillme",
INDEX(resources!E:E,MATCH(B926,resources!B:B,0)))</f>
        <v>CAISO_Hybrid</v>
      </c>
      <c r="N926" s="45">
        <f>IF(
ISNA(INDEX(resources!J:J,MATCH(B926,resources!B:B,0))),"fillme",
INDEX(resources!J:J,MATCH(B926,resources!B:B,0)))</f>
        <v>0</v>
      </c>
      <c r="O926" s="83" t="str">
        <f>IFERROR(INDEX(resources!K:K,MATCH(B926,resources!B:B,0)),"fillme")</f>
        <v>unknown</v>
      </c>
      <c r="P926" s="89" t="str">
        <f t="shared" si="200"/>
        <v>unknown_2027_12</v>
      </c>
      <c r="Q926" s="87">
        <f>INDEX(elcc!G:G,MATCH(P926,elcc!D:D,0))</f>
        <v>0</v>
      </c>
      <c r="R926" s="89">
        <f t="shared" si="201"/>
        <v>1</v>
      </c>
      <c r="S926" s="89" t="s">
        <v>6314</v>
      </c>
      <c r="T926" s="89" t="s">
        <v>6314</v>
      </c>
      <c r="U926" s="90" t="str">
        <f t="shared" si="202"/>
        <v>ok</v>
      </c>
      <c r="V926" s="63" t="str">
        <f>INDEX(resources!F:F,MATCH(B926,resources!B:B,0))</f>
        <v>new_resolve</v>
      </c>
      <c r="W926" s="110">
        <f t="shared" si="203"/>
        <v>1</v>
      </c>
      <c r="X926" s="110">
        <f t="shared" si="204"/>
        <v>0</v>
      </c>
      <c r="Y926" s="110" t="str">
        <f t="shared" si="205"/>
        <v>new_hybrid_energy_NA_CONFIDENTIAL</v>
      </c>
      <c r="Z926" s="110">
        <f>IF(COUNTIFS($Y$2:Y926,Y926)=1,1,0)</f>
        <v>0</v>
      </c>
      <c r="AA926" s="110">
        <f>SUM($Z$2:Z926)*Z926</f>
        <v>0</v>
      </c>
      <c r="AB926" s="110">
        <f>COUNTIFS(resources!B:B,B926)</f>
        <v>1</v>
      </c>
      <c r="AC926" s="110">
        <f t="shared" si="206"/>
        <v>1</v>
      </c>
      <c r="AD926" s="110">
        <f t="shared" si="207"/>
        <v>1</v>
      </c>
      <c r="AE926" s="110">
        <f t="shared" si="208"/>
        <v>0</v>
      </c>
      <c r="AF926" s="110">
        <f t="shared" si="209"/>
        <v>1</v>
      </c>
      <c r="AG926" s="110">
        <f t="shared" si="210"/>
        <v>0</v>
      </c>
      <c r="AH926" s="110">
        <f t="shared" si="211"/>
        <v>0</v>
      </c>
      <c r="AI926" s="110">
        <f t="shared" si="212"/>
        <v>1</v>
      </c>
      <c r="AJ926" s="100">
        <f>ROW()</f>
        <v>926</v>
      </c>
      <c r="AK926" s="100" t="e">
        <f>INDEX('BadRows RECART'!$C$2:$C$1207,MATCH(monthly_gwh_mw!AJ926,'BadRows RECART'!$D$2:$D$1207,0))</f>
        <v>#N/A</v>
      </c>
    </row>
    <row r="927" spans="1:37" ht="20">
      <c r="A927" s="106" t="s">
        <v>3907</v>
      </c>
      <c r="B927" s="106" t="s">
        <v>6271</v>
      </c>
      <c r="C927" s="106" t="s">
        <v>6297</v>
      </c>
      <c r="D927" s="168">
        <v>2028</v>
      </c>
      <c r="E927" s="168">
        <v>1</v>
      </c>
      <c r="F927" s="199">
        <v>11.794099999999998</v>
      </c>
      <c r="G927" s="212" t="s">
        <v>6314</v>
      </c>
      <c r="H927" s="212" t="s">
        <v>6314</v>
      </c>
      <c r="I927" s="106" t="s">
        <v>558</v>
      </c>
      <c r="J927" s="88">
        <v>4</v>
      </c>
      <c r="K927" s="83" t="s">
        <v>6314</v>
      </c>
      <c r="L927" s="83" t="s">
        <v>6314</v>
      </c>
      <c r="M927" s="45" t="str">
        <f>IF(
ISNA(INDEX(resources!E:E,MATCH(B927,resources!B:B,0))),"fillme",
INDEX(resources!E:E,MATCH(B927,resources!B:B,0)))</f>
        <v>CAISO_Hybrid</v>
      </c>
      <c r="N927" s="45">
        <f>IF(
ISNA(INDEX(resources!J:J,MATCH(B927,resources!B:B,0))),"fillme",
INDEX(resources!J:J,MATCH(B927,resources!B:B,0)))</f>
        <v>0</v>
      </c>
      <c r="O927" s="83" t="str">
        <f>IFERROR(INDEX(resources!K:K,MATCH(B927,resources!B:B,0)),"fillme")</f>
        <v>unknown</v>
      </c>
      <c r="P927" s="89" t="str">
        <f t="shared" si="200"/>
        <v>unknown_2028_1</v>
      </c>
      <c r="Q927" s="87">
        <f>INDEX(elcc!G:G,MATCH(P927,elcc!D:D,0))</f>
        <v>0</v>
      </c>
      <c r="R927" s="89">
        <f t="shared" si="201"/>
        <v>1</v>
      </c>
      <c r="S927" s="89" t="s">
        <v>6314</v>
      </c>
      <c r="T927" s="89" t="s">
        <v>6314</v>
      </c>
      <c r="U927" s="90" t="str">
        <f t="shared" si="202"/>
        <v>ok</v>
      </c>
      <c r="V927" s="63" t="str">
        <f>INDEX(resources!F:F,MATCH(B927,resources!B:B,0))</f>
        <v>new_resolve</v>
      </c>
      <c r="W927" s="110">
        <f t="shared" si="203"/>
        <v>1</v>
      </c>
      <c r="X927" s="110">
        <f t="shared" si="204"/>
        <v>0</v>
      </c>
      <c r="Y927" s="110" t="str">
        <f t="shared" si="205"/>
        <v>new_hybrid_energy_NA_CONFIDENTIAL</v>
      </c>
      <c r="Z927" s="110">
        <f>IF(COUNTIFS($Y$2:Y927,Y927)=1,1,0)</f>
        <v>0</v>
      </c>
      <c r="AA927" s="110">
        <f>SUM($Z$2:Z927)*Z927</f>
        <v>0</v>
      </c>
      <c r="AB927" s="110">
        <f>COUNTIFS(resources!B:B,B927)</f>
        <v>1</v>
      </c>
      <c r="AC927" s="110">
        <f t="shared" si="206"/>
        <v>1</v>
      </c>
      <c r="AD927" s="110">
        <f t="shared" si="207"/>
        <v>1</v>
      </c>
      <c r="AE927" s="110">
        <f t="shared" si="208"/>
        <v>0</v>
      </c>
      <c r="AF927" s="110">
        <f t="shared" si="209"/>
        <v>1</v>
      </c>
      <c r="AG927" s="110">
        <f t="shared" si="210"/>
        <v>0</v>
      </c>
      <c r="AH927" s="110">
        <f t="shared" si="211"/>
        <v>0</v>
      </c>
      <c r="AI927" s="110">
        <f t="shared" si="212"/>
        <v>1</v>
      </c>
      <c r="AJ927" s="100">
        <f>ROW()</f>
        <v>927</v>
      </c>
      <c r="AK927" s="100" t="e">
        <f>INDEX('BadRows RECART'!$C$2:$C$1207,MATCH(monthly_gwh_mw!AJ927,'BadRows RECART'!$D$2:$D$1207,0))</f>
        <v>#N/A</v>
      </c>
    </row>
    <row r="928" spans="1:37" ht="20">
      <c r="A928" s="106" t="s">
        <v>3907</v>
      </c>
      <c r="B928" s="106" t="s">
        <v>6271</v>
      </c>
      <c r="C928" s="106" t="s">
        <v>6297</v>
      </c>
      <c r="D928" s="168">
        <v>2028</v>
      </c>
      <c r="E928" s="168">
        <v>2</v>
      </c>
      <c r="F928" s="199">
        <v>16.52610000000001</v>
      </c>
      <c r="G928" s="212" t="s">
        <v>6314</v>
      </c>
      <c r="H928" s="212" t="s">
        <v>6314</v>
      </c>
      <c r="I928" s="106" t="s">
        <v>558</v>
      </c>
      <c r="J928" s="88">
        <v>4</v>
      </c>
      <c r="K928" s="83" t="s">
        <v>6314</v>
      </c>
      <c r="L928" s="83" t="s">
        <v>6314</v>
      </c>
      <c r="M928" s="45" t="str">
        <f>IF(
ISNA(INDEX(resources!E:E,MATCH(B928,resources!B:B,0))),"fillme",
INDEX(resources!E:E,MATCH(B928,resources!B:B,0)))</f>
        <v>CAISO_Hybrid</v>
      </c>
      <c r="N928" s="45">
        <f>IF(
ISNA(INDEX(resources!J:J,MATCH(B928,resources!B:B,0))),"fillme",
INDEX(resources!J:J,MATCH(B928,resources!B:B,0)))</f>
        <v>0</v>
      </c>
      <c r="O928" s="83" t="str">
        <f>IFERROR(INDEX(resources!K:K,MATCH(B928,resources!B:B,0)),"fillme")</f>
        <v>unknown</v>
      </c>
      <c r="P928" s="89" t="str">
        <f t="shared" si="200"/>
        <v>unknown_2028_2</v>
      </c>
      <c r="Q928" s="87">
        <f>INDEX(elcc!G:G,MATCH(P928,elcc!D:D,0))</f>
        <v>0</v>
      </c>
      <c r="R928" s="89">
        <f t="shared" si="201"/>
        <v>1</v>
      </c>
      <c r="S928" s="89" t="s">
        <v>6314</v>
      </c>
      <c r="T928" s="89" t="s">
        <v>6314</v>
      </c>
      <c r="U928" s="90" t="str">
        <f t="shared" si="202"/>
        <v>ok</v>
      </c>
      <c r="V928" s="63" t="str">
        <f>INDEX(resources!F:F,MATCH(B928,resources!B:B,0))</f>
        <v>new_resolve</v>
      </c>
      <c r="W928" s="110">
        <f t="shared" si="203"/>
        <v>1</v>
      </c>
      <c r="X928" s="110">
        <f t="shared" si="204"/>
        <v>0</v>
      </c>
      <c r="Y928" s="110" t="str">
        <f t="shared" si="205"/>
        <v>new_hybrid_energy_NA_CONFIDENTIAL</v>
      </c>
      <c r="Z928" s="110">
        <f>IF(COUNTIFS($Y$2:Y928,Y928)=1,1,0)</f>
        <v>0</v>
      </c>
      <c r="AA928" s="110">
        <f>SUM($Z$2:Z928)*Z928</f>
        <v>0</v>
      </c>
      <c r="AB928" s="110">
        <f>COUNTIFS(resources!B:B,B928)</f>
        <v>1</v>
      </c>
      <c r="AC928" s="110">
        <f t="shared" si="206"/>
        <v>1</v>
      </c>
      <c r="AD928" s="110">
        <f t="shared" si="207"/>
        <v>1</v>
      </c>
      <c r="AE928" s="110">
        <f t="shared" si="208"/>
        <v>0</v>
      </c>
      <c r="AF928" s="110">
        <f t="shared" si="209"/>
        <v>1</v>
      </c>
      <c r="AG928" s="110">
        <f t="shared" si="210"/>
        <v>0</v>
      </c>
      <c r="AH928" s="110">
        <f t="shared" si="211"/>
        <v>0</v>
      </c>
      <c r="AI928" s="110">
        <f t="shared" si="212"/>
        <v>1</v>
      </c>
      <c r="AJ928" s="100">
        <f>ROW()</f>
        <v>928</v>
      </c>
      <c r="AK928" s="100" t="e">
        <f>INDEX('BadRows RECART'!$C$2:$C$1207,MATCH(monthly_gwh_mw!AJ928,'BadRows RECART'!$D$2:$D$1207,0))</f>
        <v>#N/A</v>
      </c>
    </row>
    <row r="929" spans="1:37" ht="20">
      <c r="A929" s="106" t="s">
        <v>3907</v>
      </c>
      <c r="B929" s="106" t="s">
        <v>6271</v>
      </c>
      <c r="C929" s="106" t="s">
        <v>6297</v>
      </c>
      <c r="D929" s="168">
        <v>2028</v>
      </c>
      <c r="E929" s="168">
        <v>3</v>
      </c>
      <c r="F929" s="199">
        <v>25.250500000000006</v>
      </c>
      <c r="G929" s="212" t="s">
        <v>6314</v>
      </c>
      <c r="H929" s="212" t="s">
        <v>6314</v>
      </c>
      <c r="I929" s="106" t="s">
        <v>558</v>
      </c>
      <c r="J929" s="88">
        <v>4</v>
      </c>
      <c r="K929" s="83" t="s">
        <v>6314</v>
      </c>
      <c r="L929" s="83" t="s">
        <v>6314</v>
      </c>
      <c r="M929" s="45" t="str">
        <f>IF(
ISNA(INDEX(resources!E:E,MATCH(B929,resources!B:B,0))),"fillme",
INDEX(resources!E:E,MATCH(B929,resources!B:B,0)))</f>
        <v>CAISO_Hybrid</v>
      </c>
      <c r="N929" s="45">
        <f>IF(
ISNA(INDEX(resources!J:J,MATCH(B929,resources!B:B,0))),"fillme",
INDEX(resources!J:J,MATCH(B929,resources!B:B,0)))</f>
        <v>0</v>
      </c>
      <c r="O929" s="83" t="str">
        <f>IFERROR(INDEX(resources!K:K,MATCH(B929,resources!B:B,0)),"fillme")</f>
        <v>unknown</v>
      </c>
      <c r="P929" s="89" t="str">
        <f t="shared" si="200"/>
        <v>unknown_2028_3</v>
      </c>
      <c r="Q929" s="87">
        <f>INDEX(elcc!G:G,MATCH(P929,elcc!D:D,0))</f>
        <v>0</v>
      </c>
      <c r="R929" s="89">
        <f t="shared" si="201"/>
        <v>1</v>
      </c>
      <c r="S929" s="89" t="s">
        <v>6314</v>
      </c>
      <c r="T929" s="89" t="s">
        <v>6314</v>
      </c>
      <c r="U929" s="90" t="str">
        <f t="shared" si="202"/>
        <v>ok</v>
      </c>
      <c r="V929" s="63" t="str">
        <f>INDEX(resources!F:F,MATCH(B929,resources!B:B,0))</f>
        <v>new_resolve</v>
      </c>
      <c r="W929" s="110">
        <f t="shared" si="203"/>
        <v>1</v>
      </c>
      <c r="X929" s="110">
        <f t="shared" si="204"/>
        <v>0</v>
      </c>
      <c r="Y929" s="110" t="str">
        <f t="shared" si="205"/>
        <v>new_hybrid_energy_NA_CONFIDENTIAL</v>
      </c>
      <c r="Z929" s="110">
        <f>IF(COUNTIFS($Y$2:Y929,Y929)=1,1,0)</f>
        <v>0</v>
      </c>
      <c r="AA929" s="110">
        <f>SUM($Z$2:Z929)*Z929</f>
        <v>0</v>
      </c>
      <c r="AB929" s="110">
        <f>COUNTIFS(resources!B:B,B929)</f>
        <v>1</v>
      </c>
      <c r="AC929" s="110">
        <f t="shared" si="206"/>
        <v>1</v>
      </c>
      <c r="AD929" s="110">
        <f t="shared" si="207"/>
        <v>1</v>
      </c>
      <c r="AE929" s="110">
        <f t="shared" si="208"/>
        <v>0</v>
      </c>
      <c r="AF929" s="110">
        <f t="shared" si="209"/>
        <v>1</v>
      </c>
      <c r="AG929" s="110">
        <f t="shared" si="210"/>
        <v>0</v>
      </c>
      <c r="AH929" s="110">
        <f t="shared" si="211"/>
        <v>0</v>
      </c>
      <c r="AI929" s="110">
        <f t="shared" si="212"/>
        <v>1</v>
      </c>
      <c r="AJ929" s="100">
        <f>ROW()</f>
        <v>929</v>
      </c>
      <c r="AK929" s="100" t="e">
        <f>INDEX('BadRows RECART'!$C$2:$C$1207,MATCH(monthly_gwh_mw!AJ929,'BadRows RECART'!$D$2:$D$1207,0))</f>
        <v>#N/A</v>
      </c>
    </row>
    <row r="930" spans="1:37" ht="20">
      <c r="A930" s="106" t="s">
        <v>3907</v>
      </c>
      <c r="B930" s="106" t="s">
        <v>6271</v>
      </c>
      <c r="C930" s="106" t="s">
        <v>6297</v>
      </c>
      <c r="D930" s="168">
        <v>2028</v>
      </c>
      <c r="E930" s="168">
        <v>4</v>
      </c>
      <c r="F930" s="199">
        <v>29.148200000000003</v>
      </c>
      <c r="G930" s="212" t="s">
        <v>6314</v>
      </c>
      <c r="H930" s="212" t="s">
        <v>6314</v>
      </c>
      <c r="I930" s="106" t="s">
        <v>558</v>
      </c>
      <c r="J930" s="88">
        <v>4</v>
      </c>
      <c r="K930" s="83" t="s">
        <v>6314</v>
      </c>
      <c r="L930" s="83" t="s">
        <v>6314</v>
      </c>
      <c r="M930" s="45" t="str">
        <f>IF(
ISNA(INDEX(resources!E:E,MATCH(B930,resources!B:B,0))),"fillme",
INDEX(resources!E:E,MATCH(B930,resources!B:B,0)))</f>
        <v>CAISO_Hybrid</v>
      </c>
      <c r="N930" s="45">
        <f>IF(
ISNA(INDEX(resources!J:J,MATCH(B930,resources!B:B,0))),"fillme",
INDEX(resources!J:J,MATCH(B930,resources!B:B,0)))</f>
        <v>0</v>
      </c>
      <c r="O930" s="83" t="str">
        <f>IFERROR(INDEX(resources!K:K,MATCH(B930,resources!B:B,0)),"fillme")</f>
        <v>unknown</v>
      </c>
      <c r="P930" s="89" t="str">
        <f t="shared" si="200"/>
        <v>unknown_2028_4</v>
      </c>
      <c r="Q930" s="87">
        <f>INDEX(elcc!G:G,MATCH(P930,elcc!D:D,0))</f>
        <v>0</v>
      </c>
      <c r="R930" s="89">
        <f t="shared" si="201"/>
        <v>1</v>
      </c>
      <c r="S930" s="89" t="s">
        <v>6314</v>
      </c>
      <c r="T930" s="89" t="s">
        <v>6314</v>
      </c>
      <c r="U930" s="90" t="str">
        <f t="shared" si="202"/>
        <v>ok</v>
      </c>
      <c r="V930" s="63" t="str">
        <f>INDEX(resources!F:F,MATCH(B930,resources!B:B,0))</f>
        <v>new_resolve</v>
      </c>
      <c r="W930" s="110">
        <f t="shared" si="203"/>
        <v>1</v>
      </c>
      <c r="X930" s="110">
        <f t="shared" si="204"/>
        <v>0</v>
      </c>
      <c r="Y930" s="110" t="str">
        <f t="shared" si="205"/>
        <v>new_hybrid_energy_NA_CONFIDENTIAL</v>
      </c>
      <c r="Z930" s="110">
        <f>IF(COUNTIFS($Y$2:Y930,Y930)=1,1,0)</f>
        <v>0</v>
      </c>
      <c r="AA930" s="110">
        <f>SUM($Z$2:Z930)*Z930</f>
        <v>0</v>
      </c>
      <c r="AB930" s="110">
        <f>COUNTIFS(resources!B:B,B930)</f>
        <v>1</v>
      </c>
      <c r="AC930" s="110">
        <f t="shared" si="206"/>
        <v>1</v>
      </c>
      <c r="AD930" s="110">
        <f t="shared" si="207"/>
        <v>1</v>
      </c>
      <c r="AE930" s="110">
        <f t="shared" si="208"/>
        <v>0</v>
      </c>
      <c r="AF930" s="110">
        <f t="shared" si="209"/>
        <v>1</v>
      </c>
      <c r="AG930" s="110">
        <f t="shared" si="210"/>
        <v>0</v>
      </c>
      <c r="AH930" s="110">
        <f t="shared" si="211"/>
        <v>0</v>
      </c>
      <c r="AI930" s="110">
        <f t="shared" si="212"/>
        <v>1</v>
      </c>
      <c r="AJ930" s="100">
        <f>ROW()</f>
        <v>930</v>
      </c>
      <c r="AK930" s="100" t="e">
        <f>INDEX('BadRows RECART'!$C$2:$C$1207,MATCH(monthly_gwh_mw!AJ930,'BadRows RECART'!$D$2:$D$1207,0))</f>
        <v>#N/A</v>
      </c>
    </row>
    <row r="931" spans="1:37" ht="20">
      <c r="A931" s="106" t="s">
        <v>3907</v>
      </c>
      <c r="B931" s="106" t="s">
        <v>6271</v>
      </c>
      <c r="C931" s="106" t="s">
        <v>6297</v>
      </c>
      <c r="D931" s="168">
        <v>2028</v>
      </c>
      <c r="E931" s="168">
        <v>5</v>
      </c>
      <c r="F931" s="199">
        <v>33.545400000000008</v>
      </c>
      <c r="G931" s="212" t="s">
        <v>6314</v>
      </c>
      <c r="H931" s="212" t="s">
        <v>6314</v>
      </c>
      <c r="I931" s="106" t="s">
        <v>558</v>
      </c>
      <c r="J931" s="88">
        <v>4</v>
      </c>
      <c r="K931" s="83" t="s">
        <v>6314</v>
      </c>
      <c r="L931" s="83" t="s">
        <v>6314</v>
      </c>
      <c r="M931" s="45" t="str">
        <f>IF(
ISNA(INDEX(resources!E:E,MATCH(B931,resources!B:B,0))),"fillme",
INDEX(resources!E:E,MATCH(B931,resources!B:B,0)))</f>
        <v>CAISO_Hybrid</v>
      </c>
      <c r="N931" s="45">
        <f>IF(
ISNA(INDEX(resources!J:J,MATCH(B931,resources!B:B,0))),"fillme",
INDEX(resources!J:J,MATCH(B931,resources!B:B,0)))</f>
        <v>0</v>
      </c>
      <c r="O931" s="83" t="str">
        <f>IFERROR(INDEX(resources!K:K,MATCH(B931,resources!B:B,0)),"fillme")</f>
        <v>unknown</v>
      </c>
      <c r="P931" s="89" t="str">
        <f t="shared" si="200"/>
        <v>unknown_2028_5</v>
      </c>
      <c r="Q931" s="87">
        <f>INDEX(elcc!G:G,MATCH(P931,elcc!D:D,0))</f>
        <v>0</v>
      </c>
      <c r="R931" s="89">
        <f t="shared" si="201"/>
        <v>1</v>
      </c>
      <c r="S931" s="89" t="s">
        <v>6314</v>
      </c>
      <c r="T931" s="89" t="s">
        <v>6314</v>
      </c>
      <c r="U931" s="90" t="str">
        <f t="shared" si="202"/>
        <v>ok</v>
      </c>
      <c r="V931" s="63" t="str">
        <f>INDEX(resources!F:F,MATCH(B931,resources!B:B,0))</f>
        <v>new_resolve</v>
      </c>
      <c r="W931" s="110">
        <f t="shared" si="203"/>
        <v>1</v>
      </c>
      <c r="X931" s="110">
        <f t="shared" si="204"/>
        <v>0</v>
      </c>
      <c r="Y931" s="110" t="str">
        <f t="shared" si="205"/>
        <v>new_hybrid_energy_NA_CONFIDENTIAL</v>
      </c>
      <c r="Z931" s="110">
        <f>IF(COUNTIFS($Y$2:Y931,Y931)=1,1,0)</f>
        <v>0</v>
      </c>
      <c r="AA931" s="110">
        <f>SUM($Z$2:Z931)*Z931</f>
        <v>0</v>
      </c>
      <c r="AB931" s="110">
        <f>COUNTIFS(resources!B:B,B931)</f>
        <v>1</v>
      </c>
      <c r="AC931" s="110">
        <f t="shared" si="206"/>
        <v>1</v>
      </c>
      <c r="AD931" s="110">
        <f t="shared" si="207"/>
        <v>1</v>
      </c>
      <c r="AE931" s="110">
        <f t="shared" si="208"/>
        <v>0</v>
      </c>
      <c r="AF931" s="110">
        <f t="shared" si="209"/>
        <v>1</v>
      </c>
      <c r="AG931" s="110">
        <f t="shared" si="210"/>
        <v>0</v>
      </c>
      <c r="AH931" s="110">
        <f t="shared" si="211"/>
        <v>0</v>
      </c>
      <c r="AI931" s="110">
        <f t="shared" si="212"/>
        <v>1</v>
      </c>
      <c r="AJ931" s="100">
        <f>ROW()</f>
        <v>931</v>
      </c>
      <c r="AK931" s="100" t="e">
        <f>INDEX('BadRows RECART'!$C$2:$C$1207,MATCH(monthly_gwh_mw!AJ931,'BadRows RECART'!$D$2:$D$1207,0))</f>
        <v>#N/A</v>
      </c>
    </row>
    <row r="932" spans="1:37" ht="20">
      <c r="A932" s="106" t="s">
        <v>3907</v>
      </c>
      <c r="B932" s="106" t="s">
        <v>6271</v>
      </c>
      <c r="C932" s="106" t="s">
        <v>6297</v>
      </c>
      <c r="D932" s="168">
        <v>2028</v>
      </c>
      <c r="E932" s="168">
        <v>6</v>
      </c>
      <c r="F932" s="199">
        <v>34.71840000000001</v>
      </c>
      <c r="G932" s="212" t="s">
        <v>6314</v>
      </c>
      <c r="H932" s="212" t="s">
        <v>6314</v>
      </c>
      <c r="I932" s="106" t="s">
        <v>558</v>
      </c>
      <c r="J932" s="88">
        <v>4</v>
      </c>
      <c r="K932" s="83" t="s">
        <v>6314</v>
      </c>
      <c r="L932" s="83" t="s">
        <v>6314</v>
      </c>
      <c r="M932" s="45" t="str">
        <f>IF(
ISNA(INDEX(resources!E:E,MATCH(B932,resources!B:B,0))),"fillme",
INDEX(resources!E:E,MATCH(B932,resources!B:B,0)))</f>
        <v>CAISO_Hybrid</v>
      </c>
      <c r="N932" s="45">
        <f>IF(
ISNA(INDEX(resources!J:J,MATCH(B932,resources!B:B,0))),"fillme",
INDEX(resources!J:J,MATCH(B932,resources!B:B,0)))</f>
        <v>0</v>
      </c>
      <c r="O932" s="83" t="str">
        <f>IFERROR(INDEX(resources!K:K,MATCH(B932,resources!B:B,0)),"fillme")</f>
        <v>unknown</v>
      </c>
      <c r="P932" s="89" t="str">
        <f t="shared" si="200"/>
        <v>unknown_2028_6</v>
      </c>
      <c r="Q932" s="87">
        <f>INDEX(elcc!G:G,MATCH(P932,elcc!D:D,0))</f>
        <v>0</v>
      </c>
      <c r="R932" s="89">
        <f t="shared" si="201"/>
        <v>1</v>
      </c>
      <c r="S932" s="89" t="s">
        <v>6314</v>
      </c>
      <c r="T932" s="89" t="s">
        <v>6314</v>
      </c>
      <c r="U932" s="90" t="str">
        <f t="shared" si="202"/>
        <v>ok</v>
      </c>
      <c r="V932" s="63" t="str">
        <f>INDEX(resources!F:F,MATCH(B932,resources!B:B,0))</f>
        <v>new_resolve</v>
      </c>
      <c r="W932" s="110">
        <f t="shared" si="203"/>
        <v>1</v>
      </c>
      <c r="X932" s="110">
        <f t="shared" si="204"/>
        <v>0</v>
      </c>
      <c r="Y932" s="110" t="str">
        <f t="shared" si="205"/>
        <v>new_hybrid_energy_NA_CONFIDENTIAL</v>
      </c>
      <c r="Z932" s="110">
        <f>IF(COUNTIFS($Y$2:Y932,Y932)=1,1,0)</f>
        <v>0</v>
      </c>
      <c r="AA932" s="110">
        <f>SUM($Z$2:Z932)*Z932</f>
        <v>0</v>
      </c>
      <c r="AB932" s="110">
        <f>COUNTIFS(resources!B:B,B932)</f>
        <v>1</v>
      </c>
      <c r="AC932" s="110">
        <f t="shared" si="206"/>
        <v>1</v>
      </c>
      <c r="AD932" s="110">
        <f t="shared" si="207"/>
        <v>1</v>
      </c>
      <c r="AE932" s="110">
        <f t="shared" si="208"/>
        <v>0</v>
      </c>
      <c r="AF932" s="110">
        <f t="shared" si="209"/>
        <v>1</v>
      </c>
      <c r="AG932" s="110">
        <f t="shared" si="210"/>
        <v>0</v>
      </c>
      <c r="AH932" s="110">
        <f t="shared" si="211"/>
        <v>0</v>
      </c>
      <c r="AI932" s="110">
        <f t="shared" si="212"/>
        <v>1</v>
      </c>
      <c r="AJ932" s="100">
        <f>ROW()</f>
        <v>932</v>
      </c>
      <c r="AK932" s="100" t="e">
        <f>INDEX('BadRows RECART'!$C$2:$C$1207,MATCH(monthly_gwh_mw!AJ932,'BadRows RECART'!$D$2:$D$1207,0))</f>
        <v>#N/A</v>
      </c>
    </row>
    <row r="933" spans="1:37" ht="20">
      <c r="A933" s="106" t="s">
        <v>3907</v>
      </c>
      <c r="B933" s="106" t="s">
        <v>6271</v>
      </c>
      <c r="C933" s="106" t="s">
        <v>6297</v>
      </c>
      <c r="D933" s="168">
        <v>2028</v>
      </c>
      <c r="E933" s="168">
        <v>7</v>
      </c>
      <c r="F933" s="199">
        <v>35.270999999999987</v>
      </c>
      <c r="G933" s="212" t="s">
        <v>6314</v>
      </c>
      <c r="H933" s="212" t="s">
        <v>6314</v>
      </c>
      <c r="I933" s="106" t="s">
        <v>558</v>
      </c>
      <c r="J933" s="88">
        <v>4</v>
      </c>
      <c r="K933" s="83" t="s">
        <v>6314</v>
      </c>
      <c r="L933" s="83" t="s">
        <v>6314</v>
      </c>
      <c r="M933" s="45" t="str">
        <f>IF(
ISNA(INDEX(resources!E:E,MATCH(B933,resources!B:B,0))),"fillme",
INDEX(resources!E:E,MATCH(B933,resources!B:B,0)))</f>
        <v>CAISO_Hybrid</v>
      </c>
      <c r="N933" s="45">
        <f>IF(
ISNA(INDEX(resources!J:J,MATCH(B933,resources!B:B,0))),"fillme",
INDEX(resources!J:J,MATCH(B933,resources!B:B,0)))</f>
        <v>0</v>
      </c>
      <c r="O933" s="83" t="str">
        <f>IFERROR(INDEX(resources!K:K,MATCH(B933,resources!B:B,0)),"fillme")</f>
        <v>unknown</v>
      </c>
      <c r="P933" s="89" t="str">
        <f t="shared" si="200"/>
        <v>unknown_2028_7</v>
      </c>
      <c r="Q933" s="87">
        <f>INDEX(elcc!G:G,MATCH(P933,elcc!D:D,0))</f>
        <v>0</v>
      </c>
      <c r="R933" s="89">
        <f t="shared" si="201"/>
        <v>1</v>
      </c>
      <c r="S933" s="89" t="s">
        <v>6314</v>
      </c>
      <c r="T933" s="89" t="s">
        <v>6314</v>
      </c>
      <c r="U933" s="90" t="str">
        <f t="shared" si="202"/>
        <v>ok</v>
      </c>
      <c r="V933" s="63" t="str">
        <f>INDEX(resources!F:F,MATCH(B933,resources!B:B,0))</f>
        <v>new_resolve</v>
      </c>
      <c r="W933" s="110">
        <f t="shared" si="203"/>
        <v>1</v>
      </c>
      <c r="X933" s="110">
        <f t="shared" si="204"/>
        <v>0</v>
      </c>
      <c r="Y933" s="110" t="str">
        <f t="shared" si="205"/>
        <v>new_hybrid_energy_NA_CONFIDENTIAL</v>
      </c>
      <c r="Z933" s="110">
        <f>IF(COUNTIFS($Y$2:Y933,Y933)=1,1,0)</f>
        <v>0</v>
      </c>
      <c r="AA933" s="110">
        <f>SUM($Z$2:Z933)*Z933</f>
        <v>0</v>
      </c>
      <c r="AB933" s="110">
        <f>COUNTIFS(resources!B:B,B933)</f>
        <v>1</v>
      </c>
      <c r="AC933" s="110">
        <f t="shared" si="206"/>
        <v>1</v>
      </c>
      <c r="AD933" s="110">
        <f t="shared" si="207"/>
        <v>1</v>
      </c>
      <c r="AE933" s="110">
        <f t="shared" si="208"/>
        <v>0</v>
      </c>
      <c r="AF933" s="110">
        <f t="shared" si="209"/>
        <v>1</v>
      </c>
      <c r="AG933" s="110">
        <f t="shared" si="210"/>
        <v>0</v>
      </c>
      <c r="AH933" s="110">
        <f t="shared" si="211"/>
        <v>0</v>
      </c>
      <c r="AI933" s="110">
        <f t="shared" si="212"/>
        <v>1</v>
      </c>
      <c r="AJ933" s="100">
        <f>ROW()</f>
        <v>933</v>
      </c>
      <c r="AK933" s="100" t="e">
        <f>INDEX('BadRows RECART'!$C$2:$C$1207,MATCH(monthly_gwh_mw!AJ933,'BadRows RECART'!$D$2:$D$1207,0))</f>
        <v>#N/A</v>
      </c>
    </row>
    <row r="934" spans="1:37" ht="20">
      <c r="A934" s="106" t="s">
        <v>3907</v>
      </c>
      <c r="B934" s="106" t="s">
        <v>6271</v>
      </c>
      <c r="C934" s="106" t="s">
        <v>6297</v>
      </c>
      <c r="D934" s="168">
        <v>2028</v>
      </c>
      <c r="E934" s="168">
        <v>8</v>
      </c>
      <c r="F934" s="199">
        <v>33.706700000000012</v>
      </c>
      <c r="G934" s="212" t="s">
        <v>6314</v>
      </c>
      <c r="H934" s="212" t="s">
        <v>6314</v>
      </c>
      <c r="I934" s="106" t="s">
        <v>558</v>
      </c>
      <c r="J934" s="88">
        <v>4</v>
      </c>
      <c r="K934" s="83" t="s">
        <v>6314</v>
      </c>
      <c r="L934" s="83" t="s">
        <v>6314</v>
      </c>
      <c r="M934" s="45" t="str">
        <f>IF(
ISNA(INDEX(resources!E:E,MATCH(B934,resources!B:B,0))),"fillme",
INDEX(resources!E:E,MATCH(B934,resources!B:B,0)))</f>
        <v>CAISO_Hybrid</v>
      </c>
      <c r="N934" s="45">
        <f>IF(
ISNA(INDEX(resources!J:J,MATCH(B934,resources!B:B,0))),"fillme",
INDEX(resources!J:J,MATCH(B934,resources!B:B,0)))</f>
        <v>0</v>
      </c>
      <c r="O934" s="83" t="str">
        <f>IFERROR(INDEX(resources!K:K,MATCH(B934,resources!B:B,0)),"fillme")</f>
        <v>unknown</v>
      </c>
      <c r="P934" s="89" t="str">
        <f t="shared" si="200"/>
        <v>unknown_2028_8</v>
      </c>
      <c r="Q934" s="87">
        <f>INDEX(elcc!G:G,MATCH(P934,elcc!D:D,0))</f>
        <v>0</v>
      </c>
      <c r="R934" s="89">
        <f t="shared" si="201"/>
        <v>1</v>
      </c>
      <c r="S934" s="89" t="s">
        <v>6314</v>
      </c>
      <c r="T934" s="89" t="s">
        <v>6314</v>
      </c>
      <c r="U934" s="90" t="str">
        <f t="shared" si="202"/>
        <v>ok</v>
      </c>
      <c r="V934" s="63" t="str">
        <f>INDEX(resources!F:F,MATCH(B934,resources!B:B,0))</f>
        <v>new_resolve</v>
      </c>
      <c r="W934" s="110">
        <f t="shared" si="203"/>
        <v>1</v>
      </c>
      <c r="X934" s="110">
        <f t="shared" si="204"/>
        <v>0</v>
      </c>
      <c r="Y934" s="110" t="str">
        <f t="shared" si="205"/>
        <v>new_hybrid_energy_NA_CONFIDENTIAL</v>
      </c>
      <c r="Z934" s="110">
        <f>IF(COUNTIFS($Y$2:Y934,Y934)=1,1,0)</f>
        <v>0</v>
      </c>
      <c r="AA934" s="110">
        <f>SUM($Z$2:Z934)*Z934</f>
        <v>0</v>
      </c>
      <c r="AB934" s="110">
        <f>COUNTIFS(resources!B:B,B934)</f>
        <v>1</v>
      </c>
      <c r="AC934" s="110">
        <f t="shared" si="206"/>
        <v>1</v>
      </c>
      <c r="AD934" s="110">
        <f t="shared" si="207"/>
        <v>1</v>
      </c>
      <c r="AE934" s="110">
        <f t="shared" si="208"/>
        <v>0</v>
      </c>
      <c r="AF934" s="110">
        <f t="shared" si="209"/>
        <v>1</v>
      </c>
      <c r="AG934" s="110">
        <f t="shared" si="210"/>
        <v>0</v>
      </c>
      <c r="AH934" s="110">
        <f t="shared" si="211"/>
        <v>0</v>
      </c>
      <c r="AI934" s="110">
        <f t="shared" si="212"/>
        <v>1</v>
      </c>
      <c r="AJ934" s="100">
        <f>ROW()</f>
        <v>934</v>
      </c>
      <c r="AK934" s="100" t="e">
        <f>INDEX('BadRows RECART'!$C$2:$C$1207,MATCH(monthly_gwh_mw!AJ934,'BadRows RECART'!$D$2:$D$1207,0))</f>
        <v>#N/A</v>
      </c>
    </row>
    <row r="935" spans="1:37" ht="20">
      <c r="A935" s="106" t="s">
        <v>3907</v>
      </c>
      <c r="B935" s="106" t="s">
        <v>6271</v>
      </c>
      <c r="C935" s="106" t="s">
        <v>6297</v>
      </c>
      <c r="D935" s="168">
        <v>2028</v>
      </c>
      <c r="E935" s="168">
        <v>9</v>
      </c>
      <c r="F935" s="199">
        <v>28.810600000000008</v>
      </c>
      <c r="G935" s="212" t="s">
        <v>6314</v>
      </c>
      <c r="H935" s="212" t="s">
        <v>6314</v>
      </c>
      <c r="I935" s="106" t="s">
        <v>558</v>
      </c>
      <c r="J935" s="88">
        <v>4</v>
      </c>
      <c r="K935" s="83" t="s">
        <v>6314</v>
      </c>
      <c r="L935" s="83" t="s">
        <v>6314</v>
      </c>
      <c r="M935" s="45" t="str">
        <f>IF(
ISNA(INDEX(resources!E:E,MATCH(B935,resources!B:B,0))),"fillme",
INDEX(resources!E:E,MATCH(B935,resources!B:B,0)))</f>
        <v>CAISO_Hybrid</v>
      </c>
      <c r="N935" s="45">
        <f>IF(
ISNA(INDEX(resources!J:J,MATCH(B935,resources!B:B,0))),"fillme",
INDEX(resources!J:J,MATCH(B935,resources!B:B,0)))</f>
        <v>0</v>
      </c>
      <c r="O935" s="83" t="str">
        <f>IFERROR(INDEX(resources!K:K,MATCH(B935,resources!B:B,0)),"fillme")</f>
        <v>unknown</v>
      </c>
      <c r="P935" s="89" t="str">
        <f t="shared" si="200"/>
        <v>unknown_2028_9</v>
      </c>
      <c r="Q935" s="87">
        <f>INDEX(elcc!G:G,MATCH(P935,elcc!D:D,0))</f>
        <v>0</v>
      </c>
      <c r="R935" s="89">
        <f t="shared" si="201"/>
        <v>1</v>
      </c>
      <c r="S935" s="89" t="s">
        <v>6314</v>
      </c>
      <c r="T935" s="89" t="s">
        <v>6314</v>
      </c>
      <c r="U935" s="90" t="str">
        <f t="shared" si="202"/>
        <v>ok</v>
      </c>
      <c r="V935" s="63" t="str">
        <f>INDEX(resources!F:F,MATCH(B935,resources!B:B,0))</f>
        <v>new_resolve</v>
      </c>
      <c r="W935" s="110">
        <f t="shared" si="203"/>
        <v>1</v>
      </c>
      <c r="X935" s="110">
        <f t="shared" si="204"/>
        <v>0</v>
      </c>
      <c r="Y935" s="110" t="str">
        <f t="shared" si="205"/>
        <v>new_hybrid_energy_NA_CONFIDENTIAL</v>
      </c>
      <c r="Z935" s="110">
        <f>IF(COUNTIFS($Y$2:Y935,Y935)=1,1,0)</f>
        <v>0</v>
      </c>
      <c r="AA935" s="110">
        <f>SUM($Z$2:Z935)*Z935</f>
        <v>0</v>
      </c>
      <c r="AB935" s="110">
        <f>COUNTIFS(resources!B:B,B935)</f>
        <v>1</v>
      </c>
      <c r="AC935" s="110">
        <f t="shared" si="206"/>
        <v>1</v>
      </c>
      <c r="AD935" s="110">
        <f t="shared" si="207"/>
        <v>1</v>
      </c>
      <c r="AE935" s="110">
        <f t="shared" si="208"/>
        <v>0</v>
      </c>
      <c r="AF935" s="110">
        <f t="shared" si="209"/>
        <v>1</v>
      </c>
      <c r="AG935" s="110">
        <f t="shared" si="210"/>
        <v>0</v>
      </c>
      <c r="AH935" s="110">
        <f t="shared" si="211"/>
        <v>0</v>
      </c>
      <c r="AI935" s="110">
        <f t="shared" si="212"/>
        <v>1</v>
      </c>
      <c r="AJ935" s="100">
        <f>ROW()</f>
        <v>935</v>
      </c>
      <c r="AK935" s="100" t="e">
        <f>INDEX('BadRows RECART'!$C$2:$C$1207,MATCH(monthly_gwh_mw!AJ935,'BadRows RECART'!$D$2:$D$1207,0))</f>
        <v>#N/A</v>
      </c>
    </row>
    <row r="936" spans="1:37" ht="20">
      <c r="A936" s="106" t="s">
        <v>3907</v>
      </c>
      <c r="B936" s="106" t="s">
        <v>6271</v>
      </c>
      <c r="C936" s="106" t="s">
        <v>6297</v>
      </c>
      <c r="D936" s="168">
        <v>2028</v>
      </c>
      <c r="E936" s="168">
        <v>10</v>
      </c>
      <c r="F936" s="199">
        <v>22.881999999999984</v>
      </c>
      <c r="G936" s="212" t="s">
        <v>6314</v>
      </c>
      <c r="H936" s="212" t="s">
        <v>6314</v>
      </c>
      <c r="I936" s="106" t="s">
        <v>558</v>
      </c>
      <c r="J936" s="88">
        <v>4</v>
      </c>
      <c r="K936" s="83" t="s">
        <v>6314</v>
      </c>
      <c r="L936" s="83" t="s">
        <v>6314</v>
      </c>
      <c r="M936" s="45" t="str">
        <f>IF(
ISNA(INDEX(resources!E:E,MATCH(B936,resources!B:B,0))),"fillme",
INDEX(resources!E:E,MATCH(B936,resources!B:B,0)))</f>
        <v>CAISO_Hybrid</v>
      </c>
      <c r="N936" s="45">
        <f>IF(
ISNA(INDEX(resources!J:J,MATCH(B936,resources!B:B,0))),"fillme",
INDEX(resources!J:J,MATCH(B936,resources!B:B,0)))</f>
        <v>0</v>
      </c>
      <c r="O936" s="83" t="str">
        <f>IFERROR(INDEX(resources!K:K,MATCH(B936,resources!B:B,0)),"fillme")</f>
        <v>unknown</v>
      </c>
      <c r="P936" s="89" t="str">
        <f t="shared" si="200"/>
        <v>unknown_2028_10</v>
      </c>
      <c r="Q936" s="87">
        <f>INDEX(elcc!G:G,MATCH(P936,elcc!D:D,0))</f>
        <v>0</v>
      </c>
      <c r="R936" s="89">
        <f t="shared" si="201"/>
        <v>1</v>
      </c>
      <c r="S936" s="89" t="s">
        <v>6314</v>
      </c>
      <c r="T936" s="89" t="s">
        <v>6314</v>
      </c>
      <c r="U936" s="90" t="str">
        <f t="shared" si="202"/>
        <v>ok</v>
      </c>
      <c r="V936" s="63" t="str">
        <f>INDEX(resources!F:F,MATCH(B936,resources!B:B,0))</f>
        <v>new_resolve</v>
      </c>
      <c r="W936" s="110">
        <f t="shared" si="203"/>
        <v>1</v>
      </c>
      <c r="X936" s="110">
        <f t="shared" si="204"/>
        <v>0</v>
      </c>
      <c r="Y936" s="110" t="str">
        <f t="shared" si="205"/>
        <v>new_hybrid_energy_NA_CONFIDENTIAL</v>
      </c>
      <c r="Z936" s="110">
        <f>IF(COUNTIFS($Y$2:Y936,Y936)=1,1,0)</f>
        <v>0</v>
      </c>
      <c r="AA936" s="110">
        <f>SUM($Z$2:Z936)*Z936</f>
        <v>0</v>
      </c>
      <c r="AB936" s="110">
        <f>COUNTIFS(resources!B:B,B936)</f>
        <v>1</v>
      </c>
      <c r="AC936" s="110">
        <f t="shared" si="206"/>
        <v>1</v>
      </c>
      <c r="AD936" s="110">
        <f t="shared" si="207"/>
        <v>1</v>
      </c>
      <c r="AE936" s="110">
        <f t="shared" si="208"/>
        <v>0</v>
      </c>
      <c r="AF936" s="110">
        <f t="shared" si="209"/>
        <v>1</v>
      </c>
      <c r="AG936" s="110">
        <f t="shared" si="210"/>
        <v>0</v>
      </c>
      <c r="AH936" s="110">
        <f t="shared" si="211"/>
        <v>0</v>
      </c>
      <c r="AI936" s="110">
        <f t="shared" si="212"/>
        <v>1</v>
      </c>
      <c r="AJ936" s="100">
        <f>ROW()</f>
        <v>936</v>
      </c>
      <c r="AK936" s="100" t="e">
        <f>INDEX('BadRows RECART'!$C$2:$C$1207,MATCH(monthly_gwh_mw!AJ936,'BadRows RECART'!$D$2:$D$1207,0))</f>
        <v>#N/A</v>
      </c>
    </row>
    <row r="937" spans="1:37" ht="20">
      <c r="A937" s="106" t="s">
        <v>3907</v>
      </c>
      <c r="B937" s="106" t="s">
        <v>6271</v>
      </c>
      <c r="C937" s="106" t="s">
        <v>6297</v>
      </c>
      <c r="D937" s="168">
        <v>2028</v>
      </c>
      <c r="E937" s="168">
        <v>11</v>
      </c>
      <c r="F937" s="199">
        <v>14.610700000000003</v>
      </c>
      <c r="G937" s="212" t="s">
        <v>6314</v>
      </c>
      <c r="H937" s="212" t="s">
        <v>6314</v>
      </c>
      <c r="I937" s="106" t="s">
        <v>558</v>
      </c>
      <c r="J937" s="88">
        <v>4</v>
      </c>
      <c r="K937" s="83" t="s">
        <v>6314</v>
      </c>
      <c r="L937" s="83" t="s">
        <v>6314</v>
      </c>
      <c r="M937" s="45" t="str">
        <f>IF(
ISNA(INDEX(resources!E:E,MATCH(B937,resources!B:B,0))),"fillme",
INDEX(resources!E:E,MATCH(B937,resources!B:B,0)))</f>
        <v>CAISO_Hybrid</v>
      </c>
      <c r="N937" s="45">
        <f>IF(
ISNA(INDEX(resources!J:J,MATCH(B937,resources!B:B,0))),"fillme",
INDEX(resources!J:J,MATCH(B937,resources!B:B,0)))</f>
        <v>0</v>
      </c>
      <c r="O937" s="83" t="str">
        <f>IFERROR(INDEX(resources!K:K,MATCH(B937,resources!B:B,0)),"fillme")</f>
        <v>unknown</v>
      </c>
      <c r="P937" s="89" t="str">
        <f t="shared" si="200"/>
        <v>unknown_2028_11</v>
      </c>
      <c r="Q937" s="87">
        <f>INDEX(elcc!G:G,MATCH(P937,elcc!D:D,0))</f>
        <v>0</v>
      </c>
      <c r="R937" s="89">
        <f t="shared" si="201"/>
        <v>1</v>
      </c>
      <c r="S937" s="89" t="s">
        <v>6314</v>
      </c>
      <c r="T937" s="89" t="s">
        <v>6314</v>
      </c>
      <c r="U937" s="90" t="str">
        <f t="shared" si="202"/>
        <v>ok</v>
      </c>
      <c r="V937" s="63" t="str">
        <f>INDEX(resources!F:F,MATCH(B937,resources!B:B,0))</f>
        <v>new_resolve</v>
      </c>
      <c r="W937" s="110">
        <f t="shared" si="203"/>
        <v>1</v>
      </c>
      <c r="X937" s="110">
        <f t="shared" si="204"/>
        <v>0</v>
      </c>
      <c r="Y937" s="110" t="str">
        <f t="shared" si="205"/>
        <v>new_hybrid_energy_NA_CONFIDENTIAL</v>
      </c>
      <c r="Z937" s="110">
        <f>IF(COUNTIFS($Y$2:Y937,Y937)=1,1,0)</f>
        <v>0</v>
      </c>
      <c r="AA937" s="110">
        <f>SUM($Z$2:Z937)*Z937</f>
        <v>0</v>
      </c>
      <c r="AB937" s="110">
        <f>COUNTIFS(resources!B:B,B937)</f>
        <v>1</v>
      </c>
      <c r="AC937" s="110">
        <f t="shared" si="206"/>
        <v>1</v>
      </c>
      <c r="AD937" s="110">
        <f t="shared" si="207"/>
        <v>1</v>
      </c>
      <c r="AE937" s="110">
        <f t="shared" si="208"/>
        <v>0</v>
      </c>
      <c r="AF937" s="110">
        <f t="shared" si="209"/>
        <v>1</v>
      </c>
      <c r="AG937" s="110">
        <f t="shared" si="210"/>
        <v>0</v>
      </c>
      <c r="AH937" s="110">
        <f t="shared" si="211"/>
        <v>0</v>
      </c>
      <c r="AI937" s="110">
        <f t="shared" si="212"/>
        <v>1</v>
      </c>
      <c r="AJ937" s="100">
        <f>ROW()</f>
        <v>937</v>
      </c>
      <c r="AK937" s="100" t="e">
        <f>INDEX('BadRows RECART'!$C$2:$C$1207,MATCH(monthly_gwh_mw!AJ937,'BadRows RECART'!$D$2:$D$1207,0))</f>
        <v>#N/A</v>
      </c>
    </row>
    <row r="938" spans="1:37" ht="20">
      <c r="A938" s="106" t="s">
        <v>3907</v>
      </c>
      <c r="B938" s="106" t="s">
        <v>6271</v>
      </c>
      <c r="C938" s="106" t="s">
        <v>6297</v>
      </c>
      <c r="D938" s="168">
        <v>2028</v>
      </c>
      <c r="E938" s="168">
        <v>12</v>
      </c>
      <c r="F938" s="199">
        <v>11.178099999999997</v>
      </c>
      <c r="G938" s="212" t="s">
        <v>6314</v>
      </c>
      <c r="H938" s="212" t="s">
        <v>6314</v>
      </c>
      <c r="I938" s="106" t="s">
        <v>558</v>
      </c>
      <c r="J938" s="88">
        <v>4</v>
      </c>
      <c r="K938" s="83" t="s">
        <v>6314</v>
      </c>
      <c r="L938" s="83" t="s">
        <v>6314</v>
      </c>
      <c r="M938" s="45" t="str">
        <f>IF(
ISNA(INDEX(resources!E:E,MATCH(B938,resources!B:B,0))),"fillme",
INDEX(resources!E:E,MATCH(B938,resources!B:B,0)))</f>
        <v>CAISO_Hybrid</v>
      </c>
      <c r="N938" s="45">
        <f>IF(
ISNA(INDEX(resources!J:J,MATCH(B938,resources!B:B,0))),"fillme",
INDEX(resources!J:J,MATCH(B938,resources!B:B,0)))</f>
        <v>0</v>
      </c>
      <c r="O938" s="83" t="str">
        <f>IFERROR(INDEX(resources!K:K,MATCH(B938,resources!B:B,0)),"fillme")</f>
        <v>unknown</v>
      </c>
      <c r="P938" s="89" t="str">
        <f t="shared" si="200"/>
        <v>unknown_2028_12</v>
      </c>
      <c r="Q938" s="87">
        <f>INDEX(elcc!G:G,MATCH(P938,elcc!D:D,0))</f>
        <v>0</v>
      </c>
      <c r="R938" s="89">
        <f t="shared" si="201"/>
        <v>1</v>
      </c>
      <c r="S938" s="89" t="s">
        <v>6314</v>
      </c>
      <c r="T938" s="89" t="s">
        <v>6314</v>
      </c>
      <c r="U938" s="90" t="str">
        <f t="shared" si="202"/>
        <v>ok</v>
      </c>
      <c r="V938" s="63" t="str">
        <f>INDEX(resources!F:F,MATCH(B938,resources!B:B,0))</f>
        <v>new_resolve</v>
      </c>
      <c r="W938" s="110">
        <f t="shared" si="203"/>
        <v>1</v>
      </c>
      <c r="X938" s="110">
        <f t="shared" si="204"/>
        <v>0</v>
      </c>
      <c r="Y938" s="110" t="str">
        <f t="shared" si="205"/>
        <v>new_hybrid_energy_NA_CONFIDENTIAL</v>
      </c>
      <c r="Z938" s="110">
        <f>IF(COUNTIFS($Y$2:Y938,Y938)=1,1,0)</f>
        <v>0</v>
      </c>
      <c r="AA938" s="110">
        <f>SUM($Z$2:Z938)*Z938</f>
        <v>0</v>
      </c>
      <c r="AB938" s="110">
        <f>COUNTIFS(resources!B:B,B938)</f>
        <v>1</v>
      </c>
      <c r="AC938" s="110">
        <f t="shared" si="206"/>
        <v>1</v>
      </c>
      <c r="AD938" s="110">
        <f t="shared" si="207"/>
        <v>1</v>
      </c>
      <c r="AE938" s="110">
        <f t="shared" si="208"/>
        <v>0</v>
      </c>
      <c r="AF938" s="110">
        <f t="shared" si="209"/>
        <v>1</v>
      </c>
      <c r="AG938" s="110">
        <f t="shared" si="210"/>
        <v>0</v>
      </c>
      <c r="AH938" s="110">
        <f t="shared" si="211"/>
        <v>0</v>
      </c>
      <c r="AI938" s="110">
        <f t="shared" si="212"/>
        <v>1</v>
      </c>
      <c r="AJ938" s="100">
        <f>ROW()</f>
        <v>938</v>
      </c>
      <c r="AK938" s="100" t="e">
        <f>INDEX('BadRows RECART'!$C$2:$C$1207,MATCH(monthly_gwh_mw!AJ938,'BadRows RECART'!$D$2:$D$1207,0))</f>
        <v>#N/A</v>
      </c>
    </row>
    <row r="939" spans="1:37" ht="20">
      <c r="A939" s="106" t="s">
        <v>3907</v>
      </c>
      <c r="B939" s="106" t="s">
        <v>6271</v>
      </c>
      <c r="C939" s="106" t="s">
        <v>6297</v>
      </c>
      <c r="D939" s="168">
        <v>2029</v>
      </c>
      <c r="E939" s="168">
        <v>1</v>
      </c>
      <c r="F939" s="199">
        <v>11.794099999999998</v>
      </c>
      <c r="G939" s="212" t="s">
        <v>6314</v>
      </c>
      <c r="H939" s="212" t="s">
        <v>6314</v>
      </c>
      <c r="I939" s="106" t="s">
        <v>558</v>
      </c>
      <c r="J939" s="88">
        <v>4</v>
      </c>
      <c r="K939" s="83" t="s">
        <v>6314</v>
      </c>
      <c r="L939" s="83" t="s">
        <v>6314</v>
      </c>
      <c r="M939" s="45" t="str">
        <f>IF(
ISNA(INDEX(resources!E:E,MATCH(B939,resources!B:B,0))),"fillme",
INDEX(resources!E:E,MATCH(B939,resources!B:B,0)))</f>
        <v>CAISO_Hybrid</v>
      </c>
      <c r="N939" s="45">
        <f>IF(
ISNA(INDEX(resources!J:J,MATCH(B939,resources!B:B,0))),"fillme",
INDEX(resources!J:J,MATCH(B939,resources!B:B,0)))</f>
        <v>0</v>
      </c>
      <c r="O939" s="83" t="str">
        <f>IFERROR(INDEX(resources!K:K,MATCH(B939,resources!B:B,0)),"fillme")</f>
        <v>unknown</v>
      </c>
      <c r="P939" s="89" t="str">
        <f t="shared" si="200"/>
        <v>unknown_2029_1</v>
      </c>
      <c r="Q939" s="87">
        <f>INDEX(elcc!G:G,MATCH(P939,elcc!D:D,0))</f>
        <v>0</v>
      </c>
      <c r="R939" s="89">
        <f t="shared" si="201"/>
        <v>1</v>
      </c>
      <c r="S939" s="89" t="s">
        <v>6314</v>
      </c>
      <c r="T939" s="89" t="s">
        <v>6314</v>
      </c>
      <c r="U939" s="90" t="str">
        <f t="shared" si="202"/>
        <v>ok</v>
      </c>
      <c r="V939" s="63" t="str">
        <f>INDEX(resources!F:F,MATCH(B939,resources!B:B,0))</f>
        <v>new_resolve</v>
      </c>
      <c r="W939" s="110">
        <f t="shared" si="203"/>
        <v>1</v>
      </c>
      <c r="X939" s="110">
        <f t="shared" si="204"/>
        <v>0</v>
      </c>
      <c r="Y939" s="110" t="str">
        <f t="shared" si="205"/>
        <v>new_hybrid_energy_NA_CONFIDENTIAL</v>
      </c>
      <c r="Z939" s="110">
        <f>IF(COUNTIFS($Y$2:Y939,Y939)=1,1,0)</f>
        <v>0</v>
      </c>
      <c r="AA939" s="110">
        <f>SUM($Z$2:Z939)*Z939</f>
        <v>0</v>
      </c>
      <c r="AB939" s="110">
        <f>COUNTIFS(resources!B:B,B939)</f>
        <v>1</v>
      </c>
      <c r="AC939" s="110">
        <f t="shared" si="206"/>
        <v>1</v>
      </c>
      <c r="AD939" s="110">
        <f t="shared" si="207"/>
        <v>1</v>
      </c>
      <c r="AE939" s="110">
        <f t="shared" si="208"/>
        <v>0</v>
      </c>
      <c r="AF939" s="110">
        <f t="shared" si="209"/>
        <v>1</v>
      </c>
      <c r="AG939" s="110">
        <f t="shared" si="210"/>
        <v>0</v>
      </c>
      <c r="AH939" s="110">
        <f t="shared" si="211"/>
        <v>0</v>
      </c>
      <c r="AI939" s="110">
        <f t="shared" si="212"/>
        <v>1</v>
      </c>
      <c r="AJ939" s="100">
        <f>ROW()</f>
        <v>939</v>
      </c>
      <c r="AK939" s="100" t="e">
        <f>INDEX('BadRows RECART'!$C$2:$C$1207,MATCH(monthly_gwh_mw!AJ939,'BadRows RECART'!$D$2:$D$1207,0))</f>
        <v>#N/A</v>
      </c>
    </row>
    <row r="940" spans="1:37" ht="20">
      <c r="A940" s="106" t="s">
        <v>3907</v>
      </c>
      <c r="B940" s="106" t="s">
        <v>6271</v>
      </c>
      <c r="C940" s="106" t="s">
        <v>6297</v>
      </c>
      <c r="D940" s="168">
        <v>2029</v>
      </c>
      <c r="E940" s="168">
        <v>2</v>
      </c>
      <c r="F940" s="199">
        <v>16.52610000000001</v>
      </c>
      <c r="G940" s="212" t="s">
        <v>6314</v>
      </c>
      <c r="H940" s="212" t="s">
        <v>6314</v>
      </c>
      <c r="I940" s="106" t="s">
        <v>558</v>
      </c>
      <c r="J940" s="88">
        <v>4</v>
      </c>
      <c r="K940" s="83" t="s">
        <v>6314</v>
      </c>
      <c r="L940" s="83" t="s">
        <v>6314</v>
      </c>
      <c r="M940" s="45" t="str">
        <f>IF(
ISNA(INDEX(resources!E:E,MATCH(B940,resources!B:B,0))),"fillme",
INDEX(resources!E:E,MATCH(B940,resources!B:B,0)))</f>
        <v>CAISO_Hybrid</v>
      </c>
      <c r="N940" s="45">
        <f>IF(
ISNA(INDEX(resources!J:J,MATCH(B940,resources!B:B,0))),"fillme",
INDEX(resources!J:J,MATCH(B940,resources!B:B,0)))</f>
        <v>0</v>
      </c>
      <c r="O940" s="83" t="str">
        <f>IFERROR(INDEX(resources!K:K,MATCH(B940,resources!B:B,0)),"fillme")</f>
        <v>unknown</v>
      </c>
      <c r="P940" s="89" t="str">
        <f t="shared" si="200"/>
        <v>unknown_2029_2</v>
      </c>
      <c r="Q940" s="87">
        <f>INDEX(elcc!G:G,MATCH(P940,elcc!D:D,0))</f>
        <v>0</v>
      </c>
      <c r="R940" s="89">
        <f t="shared" si="201"/>
        <v>1</v>
      </c>
      <c r="S940" s="89" t="s">
        <v>6314</v>
      </c>
      <c r="T940" s="89" t="s">
        <v>6314</v>
      </c>
      <c r="U940" s="90" t="str">
        <f t="shared" si="202"/>
        <v>ok</v>
      </c>
      <c r="V940" s="63" t="str">
        <f>INDEX(resources!F:F,MATCH(B940,resources!B:B,0))</f>
        <v>new_resolve</v>
      </c>
      <c r="W940" s="110">
        <f t="shared" si="203"/>
        <v>1</v>
      </c>
      <c r="X940" s="110">
        <f t="shared" si="204"/>
        <v>0</v>
      </c>
      <c r="Y940" s="110" t="str">
        <f t="shared" si="205"/>
        <v>new_hybrid_energy_NA_CONFIDENTIAL</v>
      </c>
      <c r="Z940" s="110">
        <f>IF(COUNTIFS($Y$2:Y940,Y940)=1,1,0)</f>
        <v>0</v>
      </c>
      <c r="AA940" s="110">
        <f>SUM($Z$2:Z940)*Z940</f>
        <v>0</v>
      </c>
      <c r="AB940" s="110">
        <f>COUNTIFS(resources!B:B,B940)</f>
        <v>1</v>
      </c>
      <c r="AC940" s="110">
        <f t="shared" si="206"/>
        <v>1</v>
      </c>
      <c r="AD940" s="110">
        <f t="shared" si="207"/>
        <v>1</v>
      </c>
      <c r="AE940" s="110">
        <f t="shared" si="208"/>
        <v>0</v>
      </c>
      <c r="AF940" s="110">
        <f t="shared" si="209"/>
        <v>1</v>
      </c>
      <c r="AG940" s="110">
        <f t="shared" si="210"/>
        <v>0</v>
      </c>
      <c r="AH940" s="110">
        <f t="shared" si="211"/>
        <v>0</v>
      </c>
      <c r="AI940" s="110">
        <f t="shared" si="212"/>
        <v>1</v>
      </c>
      <c r="AJ940" s="100">
        <f>ROW()</f>
        <v>940</v>
      </c>
      <c r="AK940" s="100" t="e">
        <f>INDEX('BadRows RECART'!$C$2:$C$1207,MATCH(monthly_gwh_mw!AJ940,'BadRows RECART'!$D$2:$D$1207,0))</f>
        <v>#N/A</v>
      </c>
    </row>
    <row r="941" spans="1:37" ht="20">
      <c r="A941" s="106" t="s">
        <v>3907</v>
      </c>
      <c r="B941" s="106" t="s">
        <v>6271</v>
      </c>
      <c r="C941" s="106" t="s">
        <v>6297</v>
      </c>
      <c r="D941" s="168">
        <v>2029</v>
      </c>
      <c r="E941" s="168">
        <v>3</v>
      </c>
      <c r="F941" s="199">
        <v>25.250500000000006</v>
      </c>
      <c r="G941" s="212" t="s">
        <v>6314</v>
      </c>
      <c r="H941" s="212" t="s">
        <v>6314</v>
      </c>
      <c r="I941" s="106" t="s">
        <v>558</v>
      </c>
      <c r="J941" s="88">
        <v>4</v>
      </c>
      <c r="K941" s="83" t="s">
        <v>6314</v>
      </c>
      <c r="L941" s="83" t="s">
        <v>6314</v>
      </c>
      <c r="M941" s="45" t="str">
        <f>IF(
ISNA(INDEX(resources!E:E,MATCH(B941,resources!B:B,0))),"fillme",
INDEX(resources!E:E,MATCH(B941,resources!B:B,0)))</f>
        <v>CAISO_Hybrid</v>
      </c>
      <c r="N941" s="45">
        <f>IF(
ISNA(INDEX(resources!J:J,MATCH(B941,resources!B:B,0))),"fillme",
INDEX(resources!J:J,MATCH(B941,resources!B:B,0)))</f>
        <v>0</v>
      </c>
      <c r="O941" s="83" t="str">
        <f>IFERROR(INDEX(resources!K:K,MATCH(B941,resources!B:B,0)),"fillme")</f>
        <v>unknown</v>
      </c>
      <c r="P941" s="89" t="str">
        <f t="shared" si="200"/>
        <v>unknown_2029_3</v>
      </c>
      <c r="Q941" s="87">
        <f>INDEX(elcc!G:G,MATCH(P941,elcc!D:D,0))</f>
        <v>0</v>
      </c>
      <c r="R941" s="89">
        <f t="shared" si="201"/>
        <v>1</v>
      </c>
      <c r="S941" s="89" t="s">
        <v>6314</v>
      </c>
      <c r="T941" s="89" t="s">
        <v>6314</v>
      </c>
      <c r="U941" s="90" t="str">
        <f t="shared" si="202"/>
        <v>ok</v>
      </c>
      <c r="V941" s="63" t="str">
        <f>INDEX(resources!F:F,MATCH(B941,resources!B:B,0))</f>
        <v>new_resolve</v>
      </c>
      <c r="W941" s="110">
        <f t="shared" si="203"/>
        <v>1</v>
      </c>
      <c r="X941" s="110">
        <f t="shared" si="204"/>
        <v>0</v>
      </c>
      <c r="Y941" s="110" t="str">
        <f t="shared" si="205"/>
        <v>new_hybrid_energy_NA_CONFIDENTIAL</v>
      </c>
      <c r="Z941" s="110">
        <f>IF(COUNTIFS($Y$2:Y941,Y941)=1,1,0)</f>
        <v>0</v>
      </c>
      <c r="AA941" s="110">
        <f>SUM($Z$2:Z941)*Z941</f>
        <v>0</v>
      </c>
      <c r="AB941" s="110">
        <f>COUNTIFS(resources!B:B,B941)</f>
        <v>1</v>
      </c>
      <c r="AC941" s="110">
        <f t="shared" si="206"/>
        <v>1</v>
      </c>
      <c r="AD941" s="110">
        <f t="shared" si="207"/>
        <v>1</v>
      </c>
      <c r="AE941" s="110">
        <f t="shared" si="208"/>
        <v>0</v>
      </c>
      <c r="AF941" s="110">
        <f t="shared" si="209"/>
        <v>1</v>
      </c>
      <c r="AG941" s="110">
        <f t="shared" si="210"/>
        <v>0</v>
      </c>
      <c r="AH941" s="110">
        <f t="shared" si="211"/>
        <v>0</v>
      </c>
      <c r="AI941" s="110">
        <f t="shared" si="212"/>
        <v>1</v>
      </c>
      <c r="AJ941" s="100">
        <f>ROW()</f>
        <v>941</v>
      </c>
      <c r="AK941" s="100" t="e">
        <f>INDEX('BadRows RECART'!$C$2:$C$1207,MATCH(monthly_gwh_mw!AJ941,'BadRows RECART'!$D$2:$D$1207,0))</f>
        <v>#N/A</v>
      </c>
    </row>
    <row r="942" spans="1:37" ht="20">
      <c r="A942" s="106" t="s">
        <v>3907</v>
      </c>
      <c r="B942" s="106" t="s">
        <v>6271</v>
      </c>
      <c r="C942" s="106" t="s">
        <v>6297</v>
      </c>
      <c r="D942" s="168">
        <v>2029</v>
      </c>
      <c r="E942" s="168">
        <v>4</v>
      </c>
      <c r="F942" s="199">
        <v>29.148200000000003</v>
      </c>
      <c r="G942" s="212" t="s">
        <v>6314</v>
      </c>
      <c r="H942" s="212" t="s">
        <v>6314</v>
      </c>
      <c r="I942" s="106" t="s">
        <v>558</v>
      </c>
      <c r="J942" s="88">
        <v>4</v>
      </c>
      <c r="K942" s="83" t="s">
        <v>6314</v>
      </c>
      <c r="L942" s="83" t="s">
        <v>6314</v>
      </c>
      <c r="M942" s="45" t="str">
        <f>IF(
ISNA(INDEX(resources!E:E,MATCH(B942,resources!B:B,0))),"fillme",
INDEX(resources!E:E,MATCH(B942,resources!B:B,0)))</f>
        <v>CAISO_Hybrid</v>
      </c>
      <c r="N942" s="45">
        <f>IF(
ISNA(INDEX(resources!J:J,MATCH(B942,resources!B:B,0))),"fillme",
INDEX(resources!J:J,MATCH(B942,resources!B:B,0)))</f>
        <v>0</v>
      </c>
      <c r="O942" s="83" t="str">
        <f>IFERROR(INDEX(resources!K:K,MATCH(B942,resources!B:B,0)),"fillme")</f>
        <v>unknown</v>
      </c>
      <c r="P942" s="89" t="str">
        <f t="shared" si="200"/>
        <v>unknown_2029_4</v>
      </c>
      <c r="Q942" s="87">
        <f>INDEX(elcc!G:G,MATCH(P942,elcc!D:D,0))</f>
        <v>0</v>
      </c>
      <c r="R942" s="89">
        <f t="shared" si="201"/>
        <v>1</v>
      </c>
      <c r="S942" s="89" t="s">
        <v>6314</v>
      </c>
      <c r="T942" s="89" t="s">
        <v>6314</v>
      </c>
      <c r="U942" s="90" t="str">
        <f t="shared" si="202"/>
        <v>ok</v>
      </c>
      <c r="V942" s="63" t="str">
        <f>INDEX(resources!F:F,MATCH(B942,resources!B:B,0))</f>
        <v>new_resolve</v>
      </c>
      <c r="W942" s="110">
        <f t="shared" si="203"/>
        <v>1</v>
      </c>
      <c r="X942" s="110">
        <f t="shared" si="204"/>
        <v>0</v>
      </c>
      <c r="Y942" s="110" t="str">
        <f t="shared" si="205"/>
        <v>new_hybrid_energy_NA_CONFIDENTIAL</v>
      </c>
      <c r="Z942" s="110">
        <f>IF(COUNTIFS($Y$2:Y942,Y942)=1,1,0)</f>
        <v>0</v>
      </c>
      <c r="AA942" s="110">
        <f>SUM($Z$2:Z942)*Z942</f>
        <v>0</v>
      </c>
      <c r="AB942" s="110">
        <f>COUNTIFS(resources!B:B,B942)</f>
        <v>1</v>
      </c>
      <c r="AC942" s="110">
        <f t="shared" si="206"/>
        <v>1</v>
      </c>
      <c r="AD942" s="110">
        <f t="shared" si="207"/>
        <v>1</v>
      </c>
      <c r="AE942" s="110">
        <f t="shared" si="208"/>
        <v>0</v>
      </c>
      <c r="AF942" s="110">
        <f t="shared" si="209"/>
        <v>1</v>
      </c>
      <c r="AG942" s="110">
        <f t="shared" si="210"/>
        <v>0</v>
      </c>
      <c r="AH942" s="110">
        <f t="shared" si="211"/>
        <v>0</v>
      </c>
      <c r="AI942" s="110">
        <f t="shared" si="212"/>
        <v>1</v>
      </c>
      <c r="AJ942" s="100">
        <f>ROW()</f>
        <v>942</v>
      </c>
      <c r="AK942" s="100" t="e">
        <f>INDEX('BadRows RECART'!$C$2:$C$1207,MATCH(monthly_gwh_mw!AJ942,'BadRows RECART'!$D$2:$D$1207,0))</f>
        <v>#N/A</v>
      </c>
    </row>
    <row r="943" spans="1:37" ht="20">
      <c r="A943" s="106" t="s">
        <v>3907</v>
      </c>
      <c r="B943" s="106" t="s">
        <v>6271</v>
      </c>
      <c r="C943" s="106" t="s">
        <v>6297</v>
      </c>
      <c r="D943" s="168">
        <v>2029</v>
      </c>
      <c r="E943" s="168">
        <v>5</v>
      </c>
      <c r="F943" s="199">
        <v>33.545400000000008</v>
      </c>
      <c r="G943" s="212" t="s">
        <v>6314</v>
      </c>
      <c r="H943" s="212" t="s">
        <v>6314</v>
      </c>
      <c r="I943" s="106" t="s">
        <v>558</v>
      </c>
      <c r="J943" s="88">
        <v>4</v>
      </c>
      <c r="K943" s="83" t="s">
        <v>6314</v>
      </c>
      <c r="L943" s="83" t="s">
        <v>6314</v>
      </c>
      <c r="M943" s="45" t="str">
        <f>IF(
ISNA(INDEX(resources!E:E,MATCH(B943,resources!B:B,0))),"fillme",
INDEX(resources!E:E,MATCH(B943,resources!B:B,0)))</f>
        <v>CAISO_Hybrid</v>
      </c>
      <c r="N943" s="45">
        <f>IF(
ISNA(INDEX(resources!J:J,MATCH(B943,resources!B:B,0))),"fillme",
INDEX(resources!J:J,MATCH(B943,resources!B:B,0)))</f>
        <v>0</v>
      </c>
      <c r="O943" s="83" t="str">
        <f>IFERROR(INDEX(resources!K:K,MATCH(B943,resources!B:B,0)),"fillme")</f>
        <v>unknown</v>
      </c>
      <c r="P943" s="89" t="str">
        <f t="shared" si="200"/>
        <v>unknown_2029_5</v>
      </c>
      <c r="Q943" s="87">
        <f>INDEX(elcc!G:G,MATCH(P943,elcc!D:D,0))</f>
        <v>0</v>
      </c>
      <c r="R943" s="89">
        <f t="shared" si="201"/>
        <v>1</v>
      </c>
      <c r="S943" s="89" t="s">
        <v>6314</v>
      </c>
      <c r="T943" s="89" t="s">
        <v>6314</v>
      </c>
      <c r="U943" s="90" t="str">
        <f t="shared" si="202"/>
        <v>ok</v>
      </c>
      <c r="V943" s="63" t="str">
        <f>INDEX(resources!F:F,MATCH(B943,resources!B:B,0))</f>
        <v>new_resolve</v>
      </c>
      <c r="W943" s="110">
        <f t="shared" si="203"/>
        <v>1</v>
      </c>
      <c r="X943" s="110">
        <f t="shared" si="204"/>
        <v>0</v>
      </c>
      <c r="Y943" s="110" t="str">
        <f t="shared" si="205"/>
        <v>new_hybrid_energy_NA_CONFIDENTIAL</v>
      </c>
      <c r="Z943" s="110">
        <f>IF(COUNTIFS($Y$2:Y943,Y943)=1,1,0)</f>
        <v>0</v>
      </c>
      <c r="AA943" s="110">
        <f>SUM($Z$2:Z943)*Z943</f>
        <v>0</v>
      </c>
      <c r="AB943" s="110">
        <f>COUNTIFS(resources!B:B,B943)</f>
        <v>1</v>
      </c>
      <c r="AC943" s="110">
        <f t="shared" si="206"/>
        <v>1</v>
      </c>
      <c r="AD943" s="110">
        <f t="shared" si="207"/>
        <v>1</v>
      </c>
      <c r="AE943" s="110">
        <f t="shared" si="208"/>
        <v>0</v>
      </c>
      <c r="AF943" s="110">
        <f t="shared" si="209"/>
        <v>1</v>
      </c>
      <c r="AG943" s="110">
        <f t="shared" si="210"/>
        <v>0</v>
      </c>
      <c r="AH943" s="110">
        <f t="shared" si="211"/>
        <v>0</v>
      </c>
      <c r="AI943" s="110">
        <f t="shared" si="212"/>
        <v>1</v>
      </c>
      <c r="AJ943" s="100">
        <f>ROW()</f>
        <v>943</v>
      </c>
      <c r="AK943" s="100" t="e">
        <f>INDEX('BadRows RECART'!$C$2:$C$1207,MATCH(monthly_gwh_mw!AJ943,'BadRows RECART'!$D$2:$D$1207,0))</f>
        <v>#N/A</v>
      </c>
    </row>
    <row r="944" spans="1:37" ht="20">
      <c r="A944" s="106" t="s">
        <v>3907</v>
      </c>
      <c r="B944" s="106" t="s">
        <v>6271</v>
      </c>
      <c r="C944" s="106" t="s">
        <v>6297</v>
      </c>
      <c r="D944" s="168">
        <v>2029</v>
      </c>
      <c r="E944" s="168">
        <v>6</v>
      </c>
      <c r="F944" s="199">
        <v>34.71840000000001</v>
      </c>
      <c r="G944" s="212" t="s">
        <v>6314</v>
      </c>
      <c r="H944" s="212" t="s">
        <v>6314</v>
      </c>
      <c r="I944" s="106" t="s">
        <v>558</v>
      </c>
      <c r="J944" s="88">
        <v>4</v>
      </c>
      <c r="K944" s="83" t="s">
        <v>6314</v>
      </c>
      <c r="L944" s="83" t="s">
        <v>6314</v>
      </c>
      <c r="M944" s="45" t="str">
        <f>IF(
ISNA(INDEX(resources!E:E,MATCH(B944,resources!B:B,0))),"fillme",
INDEX(resources!E:E,MATCH(B944,resources!B:B,0)))</f>
        <v>CAISO_Hybrid</v>
      </c>
      <c r="N944" s="45">
        <f>IF(
ISNA(INDEX(resources!J:J,MATCH(B944,resources!B:B,0))),"fillme",
INDEX(resources!J:J,MATCH(B944,resources!B:B,0)))</f>
        <v>0</v>
      </c>
      <c r="O944" s="83" t="str">
        <f>IFERROR(INDEX(resources!K:K,MATCH(B944,resources!B:B,0)),"fillme")</f>
        <v>unknown</v>
      </c>
      <c r="P944" s="89" t="str">
        <f t="shared" si="200"/>
        <v>unknown_2029_6</v>
      </c>
      <c r="Q944" s="87">
        <f>INDEX(elcc!G:G,MATCH(P944,elcc!D:D,0))</f>
        <v>0</v>
      </c>
      <c r="R944" s="89">
        <f t="shared" si="201"/>
        <v>1</v>
      </c>
      <c r="S944" s="89" t="s">
        <v>6314</v>
      </c>
      <c r="T944" s="89" t="s">
        <v>6314</v>
      </c>
      <c r="U944" s="90" t="str">
        <f t="shared" si="202"/>
        <v>ok</v>
      </c>
      <c r="V944" s="63" t="str">
        <f>INDEX(resources!F:F,MATCH(B944,resources!B:B,0))</f>
        <v>new_resolve</v>
      </c>
      <c r="W944" s="110">
        <f t="shared" si="203"/>
        <v>1</v>
      </c>
      <c r="X944" s="110">
        <f t="shared" si="204"/>
        <v>0</v>
      </c>
      <c r="Y944" s="110" t="str">
        <f t="shared" si="205"/>
        <v>new_hybrid_energy_NA_CONFIDENTIAL</v>
      </c>
      <c r="Z944" s="110">
        <f>IF(COUNTIFS($Y$2:Y944,Y944)=1,1,0)</f>
        <v>0</v>
      </c>
      <c r="AA944" s="110">
        <f>SUM($Z$2:Z944)*Z944</f>
        <v>0</v>
      </c>
      <c r="AB944" s="110">
        <f>COUNTIFS(resources!B:B,B944)</f>
        <v>1</v>
      </c>
      <c r="AC944" s="110">
        <f t="shared" si="206"/>
        <v>1</v>
      </c>
      <c r="AD944" s="110">
        <f t="shared" si="207"/>
        <v>1</v>
      </c>
      <c r="AE944" s="110">
        <f t="shared" si="208"/>
        <v>0</v>
      </c>
      <c r="AF944" s="110">
        <f t="shared" si="209"/>
        <v>1</v>
      </c>
      <c r="AG944" s="110">
        <f t="shared" si="210"/>
        <v>0</v>
      </c>
      <c r="AH944" s="110">
        <f t="shared" si="211"/>
        <v>0</v>
      </c>
      <c r="AI944" s="110">
        <f t="shared" si="212"/>
        <v>1</v>
      </c>
      <c r="AJ944" s="100">
        <f>ROW()</f>
        <v>944</v>
      </c>
      <c r="AK944" s="100" t="e">
        <f>INDEX('BadRows RECART'!$C$2:$C$1207,MATCH(monthly_gwh_mw!AJ944,'BadRows RECART'!$D$2:$D$1207,0))</f>
        <v>#N/A</v>
      </c>
    </row>
    <row r="945" spans="1:37" ht="20">
      <c r="A945" s="106" t="s">
        <v>3907</v>
      </c>
      <c r="B945" s="106" t="s">
        <v>6271</v>
      </c>
      <c r="C945" s="106" t="s">
        <v>6297</v>
      </c>
      <c r="D945" s="168">
        <v>2029</v>
      </c>
      <c r="E945" s="168">
        <v>7</v>
      </c>
      <c r="F945" s="199">
        <v>35.270999999999987</v>
      </c>
      <c r="G945" s="212" t="s">
        <v>6314</v>
      </c>
      <c r="H945" s="212" t="s">
        <v>6314</v>
      </c>
      <c r="I945" s="106" t="s">
        <v>558</v>
      </c>
      <c r="J945" s="88">
        <v>4</v>
      </c>
      <c r="K945" s="83" t="s">
        <v>6314</v>
      </c>
      <c r="L945" s="83" t="s">
        <v>6314</v>
      </c>
      <c r="M945" s="45" t="str">
        <f>IF(
ISNA(INDEX(resources!E:E,MATCH(B945,resources!B:B,0))),"fillme",
INDEX(resources!E:E,MATCH(B945,resources!B:B,0)))</f>
        <v>CAISO_Hybrid</v>
      </c>
      <c r="N945" s="45">
        <f>IF(
ISNA(INDEX(resources!J:J,MATCH(B945,resources!B:B,0))),"fillme",
INDEX(resources!J:J,MATCH(B945,resources!B:B,0)))</f>
        <v>0</v>
      </c>
      <c r="O945" s="83" t="str">
        <f>IFERROR(INDEX(resources!K:K,MATCH(B945,resources!B:B,0)),"fillme")</f>
        <v>unknown</v>
      </c>
      <c r="P945" s="89" t="str">
        <f t="shared" si="200"/>
        <v>unknown_2029_7</v>
      </c>
      <c r="Q945" s="87">
        <f>INDEX(elcc!G:G,MATCH(P945,elcc!D:D,0))</f>
        <v>0</v>
      </c>
      <c r="R945" s="89">
        <f t="shared" si="201"/>
        <v>1</v>
      </c>
      <c r="S945" s="89" t="s">
        <v>6314</v>
      </c>
      <c r="T945" s="89" t="s">
        <v>6314</v>
      </c>
      <c r="U945" s="90" t="str">
        <f t="shared" si="202"/>
        <v>ok</v>
      </c>
      <c r="V945" s="63" t="str">
        <f>INDEX(resources!F:F,MATCH(B945,resources!B:B,0))</f>
        <v>new_resolve</v>
      </c>
      <c r="W945" s="110">
        <f t="shared" si="203"/>
        <v>1</v>
      </c>
      <c r="X945" s="110">
        <f t="shared" si="204"/>
        <v>0</v>
      </c>
      <c r="Y945" s="110" t="str">
        <f t="shared" si="205"/>
        <v>new_hybrid_energy_NA_CONFIDENTIAL</v>
      </c>
      <c r="Z945" s="110">
        <f>IF(COUNTIFS($Y$2:Y945,Y945)=1,1,0)</f>
        <v>0</v>
      </c>
      <c r="AA945" s="110">
        <f>SUM($Z$2:Z945)*Z945</f>
        <v>0</v>
      </c>
      <c r="AB945" s="110">
        <f>COUNTIFS(resources!B:B,B945)</f>
        <v>1</v>
      </c>
      <c r="AC945" s="110">
        <f t="shared" si="206"/>
        <v>1</v>
      </c>
      <c r="AD945" s="110">
        <f t="shared" si="207"/>
        <v>1</v>
      </c>
      <c r="AE945" s="110">
        <f t="shared" si="208"/>
        <v>0</v>
      </c>
      <c r="AF945" s="110">
        <f t="shared" si="209"/>
        <v>1</v>
      </c>
      <c r="AG945" s="110">
        <f t="shared" si="210"/>
        <v>0</v>
      </c>
      <c r="AH945" s="110">
        <f t="shared" si="211"/>
        <v>0</v>
      </c>
      <c r="AI945" s="110">
        <f t="shared" si="212"/>
        <v>1</v>
      </c>
      <c r="AJ945" s="100">
        <f>ROW()</f>
        <v>945</v>
      </c>
      <c r="AK945" s="100" t="e">
        <f>INDEX('BadRows RECART'!$C$2:$C$1207,MATCH(monthly_gwh_mw!AJ945,'BadRows RECART'!$D$2:$D$1207,0))</f>
        <v>#N/A</v>
      </c>
    </row>
    <row r="946" spans="1:37" ht="20">
      <c r="A946" s="106" t="s">
        <v>3907</v>
      </c>
      <c r="B946" s="106" t="s">
        <v>6271</v>
      </c>
      <c r="C946" s="106" t="s">
        <v>6297</v>
      </c>
      <c r="D946" s="168">
        <v>2029</v>
      </c>
      <c r="E946" s="168">
        <v>8</v>
      </c>
      <c r="F946" s="199">
        <v>33.706700000000012</v>
      </c>
      <c r="G946" s="212" t="s">
        <v>6314</v>
      </c>
      <c r="H946" s="212" t="s">
        <v>6314</v>
      </c>
      <c r="I946" s="106" t="s">
        <v>558</v>
      </c>
      <c r="J946" s="88">
        <v>4</v>
      </c>
      <c r="K946" s="83" t="s">
        <v>6314</v>
      </c>
      <c r="L946" s="83" t="s">
        <v>6314</v>
      </c>
      <c r="M946" s="45" t="str">
        <f>IF(
ISNA(INDEX(resources!E:E,MATCH(B946,resources!B:B,0))),"fillme",
INDEX(resources!E:E,MATCH(B946,resources!B:B,0)))</f>
        <v>CAISO_Hybrid</v>
      </c>
      <c r="N946" s="45">
        <f>IF(
ISNA(INDEX(resources!J:J,MATCH(B946,resources!B:B,0))),"fillme",
INDEX(resources!J:J,MATCH(B946,resources!B:B,0)))</f>
        <v>0</v>
      </c>
      <c r="O946" s="83" t="str">
        <f>IFERROR(INDEX(resources!K:K,MATCH(B946,resources!B:B,0)),"fillme")</f>
        <v>unknown</v>
      </c>
      <c r="P946" s="89" t="str">
        <f t="shared" si="200"/>
        <v>unknown_2029_8</v>
      </c>
      <c r="Q946" s="87">
        <f>INDEX(elcc!G:G,MATCH(P946,elcc!D:D,0))</f>
        <v>0</v>
      </c>
      <c r="R946" s="89">
        <f t="shared" si="201"/>
        <v>1</v>
      </c>
      <c r="S946" s="89" t="s">
        <v>6314</v>
      </c>
      <c r="T946" s="89" t="s">
        <v>6314</v>
      </c>
      <c r="U946" s="90" t="str">
        <f t="shared" si="202"/>
        <v>ok</v>
      </c>
      <c r="V946" s="63" t="str">
        <f>INDEX(resources!F:F,MATCH(B946,resources!B:B,0))</f>
        <v>new_resolve</v>
      </c>
      <c r="W946" s="110">
        <f t="shared" si="203"/>
        <v>1</v>
      </c>
      <c r="X946" s="110">
        <f t="shared" si="204"/>
        <v>0</v>
      </c>
      <c r="Y946" s="110" t="str">
        <f t="shared" si="205"/>
        <v>new_hybrid_energy_NA_CONFIDENTIAL</v>
      </c>
      <c r="Z946" s="110">
        <f>IF(COUNTIFS($Y$2:Y946,Y946)=1,1,0)</f>
        <v>0</v>
      </c>
      <c r="AA946" s="110">
        <f>SUM($Z$2:Z946)*Z946</f>
        <v>0</v>
      </c>
      <c r="AB946" s="110">
        <f>COUNTIFS(resources!B:B,B946)</f>
        <v>1</v>
      </c>
      <c r="AC946" s="110">
        <f t="shared" si="206"/>
        <v>1</v>
      </c>
      <c r="AD946" s="110">
        <f t="shared" si="207"/>
        <v>1</v>
      </c>
      <c r="AE946" s="110">
        <f t="shared" si="208"/>
        <v>0</v>
      </c>
      <c r="AF946" s="110">
        <f t="shared" si="209"/>
        <v>1</v>
      </c>
      <c r="AG946" s="110">
        <f t="shared" si="210"/>
        <v>0</v>
      </c>
      <c r="AH946" s="110">
        <f t="shared" si="211"/>
        <v>0</v>
      </c>
      <c r="AI946" s="110">
        <f t="shared" si="212"/>
        <v>1</v>
      </c>
      <c r="AJ946" s="100">
        <f>ROW()</f>
        <v>946</v>
      </c>
      <c r="AK946" s="100" t="e">
        <f>INDEX('BadRows RECART'!$C$2:$C$1207,MATCH(monthly_gwh_mw!AJ946,'BadRows RECART'!$D$2:$D$1207,0))</f>
        <v>#N/A</v>
      </c>
    </row>
    <row r="947" spans="1:37" ht="20">
      <c r="A947" s="106" t="s">
        <v>3907</v>
      </c>
      <c r="B947" s="106" t="s">
        <v>6271</v>
      </c>
      <c r="C947" s="106" t="s">
        <v>6297</v>
      </c>
      <c r="D947" s="168">
        <v>2029</v>
      </c>
      <c r="E947" s="168">
        <v>9</v>
      </c>
      <c r="F947" s="199">
        <v>28.810600000000008</v>
      </c>
      <c r="G947" s="212" t="s">
        <v>6314</v>
      </c>
      <c r="H947" s="212" t="s">
        <v>6314</v>
      </c>
      <c r="I947" s="106" t="s">
        <v>558</v>
      </c>
      <c r="J947" s="88">
        <v>4</v>
      </c>
      <c r="K947" s="83" t="s">
        <v>6314</v>
      </c>
      <c r="L947" s="83" t="s">
        <v>6314</v>
      </c>
      <c r="M947" s="45" t="str">
        <f>IF(
ISNA(INDEX(resources!E:E,MATCH(B947,resources!B:B,0))),"fillme",
INDEX(resources!E:E,MATCH(B947,resources!B:B,0)))</f>
        <v>CAISO_Hybrid</v>
      </c>
      <c r="N947" s="45">
        <f>IF(
ISNA(INDEX(resources!J:J,MATCH(B947,resources!B:B,0))),"fillme",
INDEX(resources!J:J,MATCH(B947,resources!B:B,0)))</f>
        <v>0</v>
      </c>
      <c r="O947" s="83" t="str">
        <f>IFERROR(INDEX(resources!K:K,MATCH(B947,resources!B:B,0)),"fillme")</f>
        <v>unknown</v>
      </c>
      <c r="P947" s="89" t="str">
        <f t="shared" si="200"/>
        <v>unknown_2029_9</v>
      </c>
      <c r="Q947" s="87">
        <f>INDEX(elcc!G:G,MATCH(P947,elcc!D:D,0))</f>
        <v>0</v>
      </c>
      <c r="R947" s="89">
        <f t="shared" si="201"/>
        <v>1</v>
      </c>
      <c r="S947" s="89" t="s">
        <v>6314</v>
      </c>
      <c r="T947" s="89" t="s">
        <v>6314</v>
      </c>
      <c r="U947" s="90" t="str">
        <f t="shared" si="202"/>
        <v>ok</v>
      </c>
      <c r="V947" s="63" t="str">
        <f>INDEX(resources!F:F,MATCH(B947,resources!B:B,0))</f>
        <v>new_resolve</v>
      </c>
      <c r="W947" s="110">
        <f t="shared" si="203"/>
        <v>1</v>
      </c>
      <c r="X947" s="110">
        <f t="shared" si="204"/>
        <v>0</v>
      </c>
      <c r="Y947" s="110" t="str">
        <f t="shared" si="205"/>
        <v>new_hybrid_energy_NA_CONFIDENTIAL</v>
      </c>
      <c r="Z947" s="110">
        <f>IF(COUNTIFS($Y$2:Y947,Y947)=1,1,0)</f>
        <v>0</v>
      </c>
      <c r="AA947" s="110">
        <f>SUM($Z$2:Z947)*Z947</f>
        <v>0</v>
      </c>
      <c r="AB947" s="110">
        <f>COUNTIFS(resources!B:B,B947)</f>
        <v>1</v>
      </c>
      <c r="AC947" s="110">
        <f t="shared" si="206"/>
        <v>1</v>
      </c>
      <c r="AD947" s="110">
        <f t="shared" si="207"/>
        <v>1</v>
      </c>
      <c r="AE947" s="110">
        <f t="shared" si="208"/>
        <v>0</v>
      </c>
      <c r="AF947" s="110">
        <f t="shared" si="209"/>
        <v>1</v>
      </c>
      <c r="AG947" s="110">
        <f t="shared" si="210"/>
        <v>0</v>
      </c>
      <c r="AH947" s="110">
        <f t="shared" si="211"/>
        <v>0</v>
      </c>
      <c r="AI947" s="110">
        <f t="shared" si="212"/>
        <v>1</v>
      </c>
      <c r="AJ947" s="100">
        <f>ROW()</f>
        <v>947</v>
      </c>
      <c r="AK947" s="100" t="e">
        <f>INDEX('BadRows RECART'!$C$2:$C$1207,MATCH(monthly_gwh_mw!AJ947,'BadRows RECART'!$D$2:$D$1207,0))</f>
        <v>#N/A</v>
      </c>
    </row>
    <row r="948" spans="1:37" ht="20">
      <c r="A948" s="106" t="s">
        <v>3907</v>
      </c>
      <c r="B948" s="106" t="s">
        <v>6271</v>
      </c>
      <c r="C948" s="106" t="s">
        <v>6297</v>
      </c>
      <c r="D948" s="168">
        <v>2029</v>
      </c>
      <c r="E948" s="168">
        <v>10</v>
      </c>
      <c r="F948" s="199">
        <v>22.881999999999984</v>
      </c>
      <c r="G948" s="212" t="s">
        <v>6314</v>
      </c>
      <c r="H948" s="212" t="s">
        <v>6314</v>
      </c>
      <c r="I948" s="106" t="s">
        <v>558</v>
      </c>
      <c r="J948" s="88">
        <v>4</v>
      </c>
      <c r="K948" s="83" t="s">
        <v>6314</v>
      </c>
      <c r="L948" s="83" t="s">
        <v>6314</v>
      </c>
      <c r="M948" s="45" t="str">
        <f>IF(
ISNA(INDEX(resources!E:E,MATCH(B948,resources!B:B,0))),"fillme",
INDEX(resources!E:E,MATCH(B948,resources!B:B,0)))</f>
        <v>CAISO_Hybrid</v>
      </c>
      <c r="N948" s="45">
        <f>IF(
ISNA(INDEX(resources!J:J,MATCH(B948,resources!B:B,0))),"fillme",
INDEX(resources!J:J,MATCH(B948,resources!B:B,0)))</f>
        <v>0</v>
      </c>
      <c r="O948" s="83" t="str">
        <f>IFERROR(INDEX(resources!K:K,MATCH(B948,resources!B:B,0)),"fillme")</f>
        <v>unknown</v>
      </c>
      <c r="P948" s="89" t="str">
        <f t="shared" si="200"/>
        <v>unknown_2029_10</v>
      </c>
      <c r="Q948" s="87">
        <f>INDEX(elcc!G:G,MATCH(P948,elcc!D:D,0))</f>
        <v>0</v>
      </c>
      <c r="R948" s="89">
        <f t="shared" si="201"/>
        <v>1</v>
      </c>
      <c r="S948" s="89" t="s">
        <v>6314</v>
      </c>
      <c r="T948" s="89" t="s">
        <v>6314</v>
      </c>
      <c r="U948" s="90" t="str">
        <f t="shared" si="202"/>
        <v>ok</v>
      </c>
      <c r="V948" s="63" t="str">
        <f>INDEX(resources!F:F,MATCH(B948,resources!B:B,0))</f>
        <v>new_resolve</v>
      </c>
      <c r="W948" s="110">
        <f t="shared" si="203"/>
        <v>1</v>
      </c>
      <c r="X948" s="110">
        <f t="shared" si="204"/>
        <v>0</v>
      </c>
      <c r="Y948" s="110" t="str">
        <f t="shared" si="205"/>
        <v>new_hybrid_energy_NA_CONFIDENTIAL</v>
      </c>
      <c r="Z948" s="110">
        <f>IF(COUNTIFS($Y$2:Y948,Y948)=1,1,0)</f>
        <v>0</v>
      </c>
      <c r="AA948" s="110">
        <f>SUM($Z$2:Z948)*Z948</f>
        <v>0</v>
      </c>
      <c r="AB948" s="110">
        <f>COUNTIFS(resources!B:B,B948)</f>
        <v>1</v>
      </c>
      <c r="AC948" s="110">
        <f t="shared" si="206"/>
        <v>1</v>
      </c>
      <c r="AD948" s="110">
        <f t="shared" si="207"/>
        <v>1</v>
      </c>
      <c r="AE948" s="110">
        <f t="shared" si="208"/>
        <v>0</v>
      </c>
      <c r="AF948" s="110">
        <f t="shared" si="209"/>
        <v>1</v>
      </c>
      <c r="AG948" s="110">
        <f t="shared" si="210"/>
        <v>0</v>
      </c>
      <c r="AH948" s="110">
        <f t="shared" si="211"/>
        <v>0</v>
      </c>
      <c r="AI948" s="110">
        <f t="shared" si="212"/>
        <v>1</v>
      </c>
      <c r="AJ948" s="100">
        <f>ROW()</f>
        <v>948</v>
      </c>
      <c r="AK948" s="100" t="e">
        <f>INDEX('BadRows RECART'!$C$2:$C$1207,MATCH(monthly_gwh_mw!AJ948,'BadRows RECART'!$D$2:$D$1207,0))</f>
        <v>#N/A</v>
      </c>
    </row>
    <row r="949" spans="1:37" ht="20">
      <c r="A949" s="106" t="s">
        <v>3907</v>
      </c>
      <c r="B949" s="106" t="s">
        <v>6271</v>
      </c>
      <c r="C949" s="106" t="s">
        <v>6297</v>
      </c>
      <c r="D949" s="168">
        <v>2029</v>
      </c>
      <c r="E949" s="168">
        <v>11</v>
      </c>
      <c r="F949" s="199">
        <v>14.610700000000003</v>
      </c>
      <c r="G949" s="212" t="s">
        <v>6314</v>
      </c>
      <c r="H949" s="212" t="s">
        <v>6314</v>
      </c>
      <c r="I949" s="106" t="s">
        <v>558</v>
      </c>
      <c r="J949" s="88">
        <v>4</v>
      </c>
      <c r="K949" s="83" t="s">
        <v>6314</v>
      </c>
      <c r="L949" s="83" t="s">
        <v>6314</v>
      </c>
      <c r="M949" s="45" t="str">
        <f>IF(
ISNA(INDEX(resources!E:E,MATCH(B949,resources!B:B,0))),"fillme",
INDEX(resources!E:E,MATCH(B949,resources!B:B,0)))</f>
        <v>CAISO_Hybrid</v>
      </c>
      <c r="N949" s="45">
        <f>IF(
ISNA(INDEX(resources!J:J,MATCH(B949,resources!B:B,0))),"fillme",
INDEX(resources!J:J,MATCH(B949,resources!B:B,0)))</f>
        <v>0</v>
      </c>
      <c r="O949" s="83" t="str">
        <f>IFERROR(INDEX(resources!K:K,MATCH(B949,resources!B:B,0)),"fillme")</f>
        <v>unknown</v>
      </c>
      <c r="P949" s="89" t="str">
        <f t="shared" ref="P949:P986" si="213">O949&amp;"_"&amp;D949&amp;"_"&amp;E949</f>
        <v>unknown_2029_11</v>
      </c>
      <c r="Q949" s="87">
        <f>INDEX(elcc!G:G,MATCH(P949,elcc!D:D,0))</f>
        <v>0</v>
      </c>
      <c r="R949" s="89">
        <f t="shared" ref="R949:R986" si="214">IF(O949="battery",MIN(1,J949/4),1)</f>
        <v>1</v>
      </c>
      <c r="S949" s="89" t="s">
        <v>6314</v>
      </c>
      <c r="T949" s="89" t="s">
        <v>6314</v>
      </c>
      <c r="U949" s="90" t="str">
        <f t="shared" ref="U949:U986" si="215">IF(ISERROR(T949),"error in NQC data entry; please check blue and purple data entered. You need to provide either a contracted NQC value in Column G, or allow the template to calculate one using Columns H,L,Q, and R","ok")</f>
        <v>ok</v>
      </c>
      <c r="V949" s="63" t="str">
        <f>INDEX(resources!F:F,MATCH(B949,resources!B:B,0))</f>
        <v>new_resolve</v>
      </c>
      <c r="W949" s="110">
        <f t="shared" ref="W949:W986" si="216">(F949&gt;0)*1</f>
        <v>1</v>
      </c>
      <c r="X949" s="110">
        <f t="shared" ref="X949:X986" si="217">COUNTIFS(G949:H949,"&gt;0")</f>
        <v>0</v>
      </c>
      <c r="Y949" s="110" t="str">
        <f t="shared" ref="Y949:Y986" si="218">B949&amp;"_"&amp;C949&amp;"_"&amp;K949</f>
        <v>new_hybrid_energy_NA_CONFIDENTIAL</v>
      </c>
      <c r="Z949" s="110">
        <f>IF(COUNTIFS($Y$2:Y949,Y949)=1,1,0)</f>
        <v>0</v>
      </c>
      <c r="AA949" s="110">
        <f>SUM($Z$2:Z949)*Z949</f>
        <v>0</v>
      </c>
      <c r="AB949" s="110">
        <f>COUNTIFS(resources!B:B,B949)</f>
        <v>1</v>
      </c>
      <c r="AC949" s="110">
        <f t="shared" ref="AC949:AC986" si="219">AND(ISNUMBER(D949),(D949&gt;2019))*1</f>
        <v>1</v>
      </c>
      <c r="AD949" s="110">
        <f t="shared" ref="AD949:AD986" si="220">AND(ISNUMBER(E949),E949&gt;=1,E949&lt;=12)*1</f>
        <v>1</v>
      </c>
      <c r="AE949" s="110">
        <f t="shared" ref="AE949:AE986" si="221">AND(COUNT(G949:H949)=1,COUNT(F949)=1)*1</f>
        <v>0</v>
      </c>
      <c r="AF949" s="110">
        <f t="shared" ref="AF949:AF986" si="222">(COUNTIFS(K949:O949,"fillme")=0)*1</f>
        <v>1</v>
      </c>
      <c r="AG949" s="110">
        <f t="shared" ref="AG949:AG986" si="223">ISNUMBER(L949)*1</f>
        <v>0</v>
      </c>
      <c r="AH949" s="110">
        <f t="shared" ref="AH949:AH986" si="224">NOT(AND(G949&gt;0,H949&gt;0))*1</f>
        <v>0</v>
      </c>
      <c r="AI949" s="110">
        <f t="shared" ref="AI949:AI986" si="225">(U949="ok")*1</f>
        <v>1</v>
      </c>
      <c r="AJ949" s="100">
        <f>ROW()</f>
        <v>949</v>
      </c>
      <c r="AK949" s="100" t="e">
        <f>INDEX('BadRows RECART'!$C$2:$C$1207,MATCH(monthly_gwh_mw!AJ949,'BadRows RECART'!$D$2:$D$1207,0))</f>
        <v>#N/A</v>
      </c>
    </row>
    <row r="950" spans="1:37" ht="20">
      <c r="A950" s="106" t="s">
        <v>3907</v>
      </c>
      <c r="B950" s="106" t="s">
        <v>6271</v>
      </c>
      <c r="C950" s="106" t="s">
        <v>6297</v>
      </c>
      <c r="D950" s="168">
        <v>2029</v>
      </c>
      <c r="E950" s="168">
        <v>12</v>
      </c>
      <c r="F950" s="199">
        <v>11.178099999999997</v>
      </c>
      <c r="G950" s="212" t="s">
        <v>6314</v>
      </c>
      <c r="H950" s="212" t="s">
        <v>6314</v>
      </c>
      <c r="I950" s="106" t="s">
        <v>558</v>
      </c>
      <c r="J950" s="88">
        <v>4</v>
      </c>
      <c r="K950" s="83" t="s">
        <v>6314</v>
      </c>
      <c r="L950" s="83" t="s">
        <v>6314</v>
      </c>
      <c r="M950" s="45" t="str">
        <f>IF(
ISNA(INDEX(resources!E:E,MATCH(B950,resources!B:B,0))),"fillme",
INDEX(resources!E:E,MATCH(B950,resources!B:B,0)))</f>
        <v>CAISO_Hybrid</v>
      </c>
      <c r="N950" s="45">
        <f>IF(
ISNA(INDEX(resources!J:J,MATCH(B950,resources!B:B,0))),"fillme",
INDEX(resources!J:J,MATCH(B950,resources!B:B,0)))</f>
        <v>0</v>
      </c>
      <c r="O950" s="83" t="str">
        <f>IFERROR(INDEX(resources!K:K,MATCH(B950,resources!B:B,0)),"fillme")</f>
        <v>unknown</v>
      </c>
      <c r="P950" s="89" t="str">
        <f t="shared" si="213"/>
        <v>unknown_2029_12</v>
      </c>
      <c r="Q950" s="87">
        <f>INDEX(elcc!G:G,MATCH(P950,elcc!D:D,0))</f>
        <v>0</v>
      </c>
      <c r="R950" s="89">
        <f t="shared" si="214"/>
        <v>1</v>
      </c>
      <c r="S950" s="89" t="s">
        <v>6314</v>
      </c>
      <c r="T950" s="89" t="s">
        <v>6314</v>
      </c>
      <c r="U950" s="90" t="str">
        <f t="shared" si="215"/>
        <v>ok</v>
      </c>
      <c r="V950" s="63" t="str">
        <f>INDEX(resources!F:F,MATCH(B950,resources!B:B,0))</f>
        <v>new_resolve</v>
      </c>
      <c r="W950" s="110">
        <f t="shared" si="216"/>
        <v>1</v>
      </c>
      <c r="X950" s="110">
        <f t="shared" si="217"/>
        <v>0</v>
      </c>
      <c r="Y950" s="110" t="str">
        <f t="shared" si="218"/>
        <v>new_hybrid_energy_NA_CONFIDENTIAL</v>
      </c>
      <c r="Z950" s="110">
        <f>IF(COUNTIFS($Y$2:Y950,Y950)=1,1,0)</f>
        <v>0</v>
      </c>
      <c r="AA950" s="110">
        <f>SUM($Z$2:Z950)*Z950</f>
        <v>0</v>
      </c>
      <c r="AB950" s="110">
        <f>COUNTIFS(resources!B:B,B950)</f>
        <v>1</v>
      </c>
      <c r="AC950" s="110">
        <f t="shared" si="219"/>
        <v>1</v>
      </c>
      <c r="AD950" s="110">
        <f t="shared" si="220"/>
        <v>1</v>
      </c>
      <c r="AE950" s="110">
        <f t="shared" si="221"/>
        <v>0</v>
      </c>
      <c r="AF950" s="110">
        <f t="shared" si="222"/>
        <v>1</v>
      </c>
      <c r="AG950" s="110">
        <f t="shared" si="223"/>
        <v>0</v>
      </c>
      <c r="AH950" s="110">
        <f t="shared" si="224"/>
        <v>0</v>
      </c>
      <c r="AI950" s="110">
        <f t="shared" si="225"/>
        <v>1</v>
      </c>
      <c r="AJ950" s="100">
        <f>ROW()</f>
        <v>950</v>
      </c>
      <c r="AK950" s="100" t="e">
        <f>INDEX('BadRows RECART'!$C$2:$C$1207,MATCH(monthly_gwh_mw!AJ950,'BadRows RECART'!$D$2:$D$1207,0))</f>
        <v>#N/A</v>
      </c>
    </row>
    <row r="951" spans="1:37" ht="20">
      <c r="A951" s="106" t="s">
        <v>3907</v>
      </c>
      <c r="B951" s="106" t="s">
        <v>6271</v>
      </c>
      <c r="C951" s="106" t="s">
        <v>6297</v>
      </c>
      <c r="D951" s="168">
        <v>2030</v>
      </c>
      <c r="E951" s="168">
        <v>1</v>
      </c>
      <c r="F951" s="199">
        <v>11.794099999999998</v>
      </c>
      <c r="G951" s="212" t="s">
        <v>6314</v>
      </c>
      <c r="H951" s="212" t="s">
        <v>6314</v>
      </c>
      <c r="I951" s="106" t="s">
        <v>558</v>
      </c>
      <c r="J951" s="88">
        <v>4</v>
      </c>
      <c r="K951" s="83" t="s">
        <v>6314</v>
      </c>
      <c r="L951" s="83" t="s">
        <v>6314</v>
      </c>
      <c r="M951" s="45" t="str">
        <f>IF(
ISNA(INDEX(resources!E:E,MATCH(B951,resources!B:B,0))),"fillme",
INDEX(resources!E:E,MATCH(B951,resources!B:B,0)))</f>
        <v>CAISO_Hybrid</v>
      </c>
      <c r="N951" s="45">
        <f>IF(
ISNA(INDEX(resources!J:J,MATCH(B951,resources!B:B,0))),"fillme",
INDEX(resources!J:J,MATCH(B951,resources!B:B,0)))</f>
        <v>0</v>
      </c>
      <c r="O951" s="83" t="str">
        <f>IFERROR(INDEX(resources!K:K,MATCH(B951,resources!B:B,0)),"fillme")</f>
        <v>unknown</v>
      </c>
      <c r="P951" s="89" t="str">
        <f t="shared" si="213"/>
        <v>unknown_2030_1</v>
      </c>
      <c r="Q951" s="87">
        <f>INDEX(elcc!G:G,MATCH(P951,elcc!D:D,0))</f>
        <v>0</v>
      </c>
      <c r="R951" s="89">
        <f t="shared" si="214"/>
        <v>1</v>
      </c>
      <c r="S951" s="89" t="s">
        <v>6314</v>
      </c>
      <c r="T951" s="89" t="s">
        <v>6314</v>
      </c>
      <c r="U951" s="90" t="str">
        <f t="shared" si="215"/>
        <v>ok</v>
      </c>
      <c r="V951" s="63" t="str">
        <f>INDEX(resources!F:F,MATCH(B951,resources!B:B,0))</f>
        <v>new_resolve</v>
      </c>
      <c r="W951" s="110">
        <f t="shared" si="216"/>
        <v>1</v>
      </c>
      <c r="X951" s="110">
        <f t="shared" si="217"/>
        <v>0</v>
      </c>
      <c r="Y951" s="110" t="str">
        <f t="shared" si="218"/>
        <v>new_hybrid_energy_NA_CONFIDENTIAL</v>
      </c>
      <c r="Z951" s="110">
        <f>IF(COUNTIFS($Y$2:Y951,Y951)=1,1,0)</f>
        <v>0</v>
      </c>
      <c r="AA951" s="110">
        <f>SUM($Z$2:Z951)*Z951</f>
        <v>0</v>
      </c>
      <c r="AB951" s="110">
        <f>COUNTIFS(resources!B:B,B951)</f>
        <v>1</v>
      </c>
      <c r="AC951" s="110">
        <f t="shared" si="219"/>
        <v>1</v>
      </c>
      <c r="AD951" s="110">
        <f t="shared" si="220"/>
        <v>1</v>
      </c>
      <c r="AE951" s="110">
        <f t="shared" si="221"/>
        <v>0</v>
      </c>
      <c r="AF951" s="110">
        <f t="shared" si="222"/>
        <v>1</v>
      </c>
      <c r="AG951" s="110">
        <f t="shared" si="223"/>
        <v>0</v>
      </c>
      <c r="AH951" s="110">
        <f t="shared" si="224"/>
        <v>0</v>
      </c>
      <c r="AI951" s="110">
        <f t="shared" si="225"/>
        <v>1</v>
      </c>
      <c r="AJ951" s="100">
        <f>ROW()</f>
        <v>951</v>
      </c>
      <c r="AK951" s="100" t="e">
        <f>INDEX('BadRows RECART'!$C$2:$C$1207,MATCH(monthly_gwh_mw!AJ951,'BadRows RECART'!$D$2:$D$1207,0))</f>
        <v>#N/A</v>
      </c>
    </row>
    <row r="952" spans="1:37" ht="20">
      <c r="A952" s="106" t="s">
        <v>3907</v>
      </c>
      <c r="B952" s="106" t="s">
        <v>6271</v>
      </c>
      <c r="C952" s="106" t="s">
        <v>6297</v>
      </c>
      <c r="D952" s="168">
        <v>2030</v>
      </c>
      <c r="E952" s="168">
        <v>2</v>
      </c>
      <c r="F952" s="199">
        <v>16.52610000000001</v>
      </c>
      <c r="G952" s="212" t="s">
        <v>6314</v>
      </c>
      <c r="H952" s="212" t="s">
        <v>6314</v>
      </c>
      <c r="I952" s="106" t="s">
        <v>558</v>
      </c>
      <c r="J952" s="88">
        <v>4</v>
      </c>
      <c r="K952" s="83" t="s">
        <v>6314</v>
      </c>
      <c r="L952" s="83" t="s">
        <v>6314</v>
      </c>
      <c r="M952" s="45" t="str">
        <f>IF(
ISNA(INDEX(resources!E:E,MATCH(B952,resources!B:B,0))),"fillme",
INDEX(resources!E:E,MATCH(B952,resources!B:B,0)))</f>
        <v>CAISO_Hybrid</v>
      </c>
      <c r="N952" s="45">
        <f>IF(
ISNA(INDEX(resources!J:J,MATCH(B952,resources!B:B,0))),"fillme",
INDEX(resources!J:J,MATCH(B952,resources!B:B,0)))</f>
        <v>0</v>
      </c>
      <c r="O952" s="83" t="str">
        <f>IFERROR(INDEX(resources!K:K,MATCH(B952,resources!B:B,0)),"fillme")</f>
        <v>unknown</v>
      </c>
      <c r="P952" s="89" t="str">
        <f t="shared" si="213"/>
        <v>unknown_2030_2</v>
      </c>
      <c r="Q952" s="87">
        <f>INDEX(elcc!G:G,MATCH(P952,elcc!D:D,0))</f>
        <v>0</v>
      </c>
      <c r="R952" s="89">
        <f t="shared" si="214"/>
        <v>1</v>
      </c>
      <c r="S952" s="89" t="s">
        <v>6314</v>
      </c>
      <c r="T952" s="89" t="s">
        <v>6314</v>
      </c>
      <c r="U952" s="90" t="str">
        <f t="shared" si="215"/>
        <v>ok</v>
      </c>
      <c r="V952" s="63" t="str">
        <f>INDEX(resources!F:F,MATCH(B952,resources!B:B,0))</f>
        <v>new_resolve</v>
      </c>
      <c r="W952" s="110">
        <f t="shared" si="216"/>
        <v>1</v>
      </c>
      <c r="X952" s="110">
        <f t="shared" si="217"/>
        <v>0</v>
      </c>
      <c r="Y952" s="110" t="str">
        <f t="shared" si="218"/>
        <v>new_hybrid_energy_NA_CONFIDENTIAL</v>
      </c>
      <c r="Z952" s="110">
        <f>IF(COUNTIFS($Y$2:Y952,Y952)=1,1,0)</f>
        <v>0</v>
      </c>
      <c r="AA952" s="110">
        <f>SUM($Z$2:Z952)*Z952</f>
        <v>0</v>
      </c>
      <c r="AB952" s="110">
        <f>COUNTIFS(resources!B:B,B952)</f>
        <v>1</v>
      </c>
      <c r="AC952" s="110">
        <f t="shared" si="219"/>
        <v>1</v>
      </c>
      <c r="AD952" s="110">
        <f t="shared" si="220"/>
        <v>1</v>
      </c>
      <c r="AE952" s="110">
        <f t="shared" si="221"/>
        <v>0</v>
      </c>
      <c r="AF952" s="110">
        <f t="shared" si="222"/>
        <v>1</v>
      </c>
      <c r="AG952" s="110">
        <f t="shared" si="223"/>
        <v>0</v>
      </c>
      <c r="AH952" s="110">
        <f t="shared" si="224"/>
        <v>0</v>
      </c>
      <c r="AI952" s="110">
        <f t="shared" si="225"/>
        <v>1</v>
      </c>
      <c r="AJ952" s="100">
        <f>ROW()</f>
        <v>952</v>
      </c>
      <c r="AK952" s="100" t="e">
        <f>INDEX('BadRows RECART'!$C$2:$C$1207,MATCH(monthly_gwh_mw!AJ952,'BadRows RECART'!$D$2:$D$1207,0))</f>
        <v>#N/A</v>
      </c>
    </row>
    <row r="953" spans="1:37" ht="20">
      <c r="A953" s="106" t="s">
        <v>3907</v>
      </c>
      <c r="B953" s="106" t="s">
        <v>6271</v>
      </c>
      <c r="C953" s="106" t="s">
        <v>6297</v>
      </c>
      <c r="D953" s="168">
        <v>2030</v>
      </c>
      <c r="E953" s="168">
        <v>3</v>
      </c>
      <c r="F953" s="199">
        <v>25.250500000000006</v>
      </c>
      <c r="G953" s="212" t="s">
        <v>6314</v>
      </c>
      <c r="H953" s="212" t="s">
        <v>6314</v>
      </c>
      <c r="I953" s="106" t="s">
        <v>558</v>
      </c>
      <c r="J953" s="88">
        <v>4</v>
      </c>
      <c r="K953" s="83" t="s">
        <v>6314</v>
      </c>
      <c r="L953" s="83" t="s">
        <v>6314</v>
      </c>
      <c r="M953" s="45" t="str">
        <f>IF(
ISNA(INDEX(resources!E:E,MATCH(B953,resources!B:B,0))),"fillme",
INDEX(resources!E:E,MATCH(B953,resources!B:B,0)))</f>
        <v>CAISO_Hybrid</v>
      </c>
      <c r="N953" s="45">
        <f>IF(
ISNA(INDEX(resources!J:J,MATCH(B953,resources!B:B,0))),"fillme",
INDEX(resources!J:J,MATCH(B953,resources!B:B,0)))</f>
        <v>0</v>
      </c>
      <c r="O953" s="83" t="str">
        <f>IFERROR(INDEX(resources!K:K,MATCH(B953,resources!B:B,0)),"fillme")</f>
        <v>unknown</v>
      </c>
      <c r="P953" s="89" t="str">
        <f t="shared" si="213"/>
        <v>unknown_2030_3</v>
      </c>
      <c r="Q953" s="87">
        <f>INDEX(elcc!G:G,MATCH(P953,elcc!D:D,0))</f>
        <v>0</v>
      </c>
      <c r="R953" s="89">
        <f t="shared" si="214"/>
        <v>1</v>
      </c>
      <c r="S953" s="89" t="s">
        <v>6314</v>
      </c>
      <c r="T953" s="89" t="s">
        <v>6314</v>
      </c>
      <c r="U953" s="90" t="str">
        <f t="shared" si="215"/>
        <v>ok</v>
      </c>
      <c r="V953" s="63" t="str">
        <f>INDEX(resources!F:F,MATCH(B953,resources!B:B,0))</f>
        <v>new_resolve</v>
      </c>
      <c r="W953" s="110">
        <f t="shared" si="216"/>
        <v>1</v>
      </c>
      <c r="X953" s="110">
        <f t="shared" si="217"/>
        <v>0</v>
      </c>
      <c r="Y953" s="110" t="str">
        <f t="shared" si="218"/>
        <v>new_hybrid_energy_NA_CONFIDENTIAL</v>
      </c>
      <c r="Z953" s="110">
        <f>IF(COUNTIFS($Y$2:Y953,Y953)=1,1,0)</f>
        <v>0</v>
      </c>
      <c r="AA953" s="110">
        <f>SUM($Z$2:Z953)*Z953</f>
        <v>0</v>
      </c>
      <c r="AB953" s="110">
        <f>COUNTIFS(resources!B:B,B953)</f>
        <v>1</v>
      </c>
      <c r="AC953" s="110">
        <f t="shared" si="219"/>
        <v>1</v>
      </c>
      <c r="AD953" s="110">
        <f t="shared" si="220"/>
        <v>1</v>
      </c>
      <c r="AE953" s="110">
        <f t="shared" si="221"/>
        <v>0</v>
      </c>
      <c r="AF953" s="110">
        <f t="shared" si="222"/>
        <v>1</v>
      </c>
      <c r="AG953" s="110">
        <f t="shared" si="223"/>
        <v>0</v>
      </c>
      <c r="AH953" s="110">
        <f t="shared" si="224"/>
        <v>0</v>
      </c>
      <c r="AI953" s="110">
        <f t="shared" si="225"/>
        <v>1</v>
      </c>
      <c r="AJ953" s="100">
        <f>ROW()</f>
        <v>953</v>
      </c>
      <c r="AK953" s="100" t="e">
        <f>INDEX('BadRows RECART'!$C$2:$C$1207,MATCH(monthly_gwh_mw!AJ953,'BadRows RECART'!$D$2:$D$1207,0))</f>
        <v>#N/A</v>
      </c>
    </row>
    <row r="954" spans="1:37" ht="20">
      <c r="A954" s="106" t="s">
        <v>3907</v>
      </c>
      <c r="B954" s="106" t="s">
        <v>6271</v>
      </c>
      <c r="C954" s="106" t="s">
        <v>6297</v>
      </c>
      <c r="D954" s="168">
        <v>2030</v>
      </c>
      <c r="E954" s="168">
        <v>4</v>
      </c>
      <c r="F954" s="199">
        <v>29.148200000000003</v>
      </c>
      <c r="G954" s="212" t="s">
        <v>6314</v>
      </c>
      <c r="H954" s="212" t="s">
        <v>6314</v>
      </c>
      <c r="I954" s="106" t="s">
        <v>558</v>
      </c>
      <c r="J954" s="88">
        <v>4</v>
      </c>
      <c r="K954" s="83" t="s">
        <v>6314</v>
      </c>
      <c r="L954" s="83" t="s">
        <v>6314</v>
      </c>
      <c r="M954" s="45" t="str">
        <f>IF(
ISNA(INDEX(resources!E:E,MATCH(B954,resources!B:B,0))),"fillme",
INDEX(resources!E:E,MATCH(B954,resources!B:B,0)))</f>
        <v>CAISO_Hybrid</v>
      </c>
      <c r="N954" s="45">
        <f>IF(
ISNA(INDEX(resources!J:J,MATCH(B954,resources!B:B,0))),"fillme",
INDEX(resources!J:J,MATCH(B954,resources!B:B,0)))</f>
        <v>0</v>
      </c>
      <c r="O954" s="83" t="str">
        <f>IFERROR(INDEX(resources!K:K,MATCH(B954,resources!B:B,0)),"fillme")</f>
        <v>unknown</v>
      </c>
      <c r="P954" s="89" t="str">
        <f t="shared" si="213"/>
        <v>unknown_2030_4</v>
      </c>
      <c r="Q954" s="87">
        <f>INDEX(elcc!G:G,MATCH(P954,elcc!D:D,0))</f>
        <v>0</v>
      </c>
      <c r="R954" s="89">
        <f t="shared" si="214"/>
        <v>1</v>
      </c>
      <c r="S954" s="89" t="s">
        <v>6314</v>
      </c>
      <c r="T954" s="89" t="s">
        <v>6314</v>
      </c>
      <c r="U954" s="90" t="str">
        <f t="shared" si="215"/>
        <v>ok</v>
      </c>
      <c r="V954" s="63" t="str">
        <f>INDEX(resources!F:F,MATCH(B954,resources!B:B,0))</f>
        <v>new_resolve</v>
      </c>
      <c r="W954" s="110">
        <f t="shared" si="216"/>
        <v>1</v>
      </c>
      <c r="X954" s="110">
        <f t="shared" si="217"/>
        <v>0</v>
      </c>
      <c r="Y954" s="110" t="str">
        <f t="shared" si="218"/>
        <v>new_hybrid_energy_NA_CONFIDENTIAL</v>
      </c>
      <c r="Z954" s="110">
        <f>IF(COUNTIFS($Y$2:Y954,Y954)=1,1,0)</f>
        <v>0</v>
      </c>
      <c r="AA954" s="110">
        <f>SUM($Z$2:Z954)*Z954</f>
        <v>0</v>
      </c>
      <c r="AB954" s="110">
        <f>COUNTIFS(resources!B:B,B954)</f>
        <v>1</v>
      </c>
      <c r="AC954" s="110">
        <f t="shared" si="219"/>
        <v>1</v>
      </c>
      <c r="AD954" s="110">
        <f t="shared" si="220"/>
        <v>1</v>
      </c>
      <c r="AE954" s="110">
        <f t="shared" si="221"/>
        <v>0</v>
      </c>
      <c r="AF954" s="110">
        <f t="shared" si="222"/>
        <v>1</v>
      </c>
      <c r="AG954" s="110">
        <f t="shared" si="223"/>
        <v>0</v>
      </c>
      <c r="AH954" s="110">
        <f t="shared" si="224"/>
        <v>0</v>
      </c>
      <c r="AI954" s="110">
        <f t="shared" si="225"/>
        <v>1</v>
      </c>
      <c r="AJ954" s="100">
        <f>ROW()</f>
        <v>954</v>
      </c>
      <c r="AK954" s="100" t="e">
        <f>INDEX('BadRows RECART'!$C$2:$C$1207,MATCH(monthly_gwh_mw!AJ954,'BadRows RECART'!$D$2:$D$1207,0))</f>
        <v>#N/A</v>
      </c>
    </row>
    <row r="955" spans="1:37" ht="20">
      <c r="A955" s="106" t="s">
        <v>3907</v>
      </c>
      <c r="B955" s="106" t="s">
        <v>6271</v>
      </c>
      <c r="C955" s="106" t="s">
        <v>6297</v>
      </c>
      <c r="D955" s="168">
        <v>2030</v>
      </c>
      <c r="E955" s="168">
        <v>5</v>
      </c>
      <c r="F955" s="199">
        <v>33.545400000000008</v>
      </c>
      <c r="G955" s="212" t="s">
        <v>6314</v>
      </c>
      <c r="H955" s="212" t="s">
        <v>6314</v>
      </c>
      <c r="I955" s="106" t="s">
        <v>558</v>
      </c>
      <c r="J955" s="88">
        <v>4</v>
      </c>
      <c r="K955" s="83" t="s">
        <v>6314</v>
      </c>
      <c r="L955" s="83" t="s">
        <v>6314</v>
      </c>
      <c r="M955" s="45" t="str">
        <f>IF(
ISNA(INDEX(resources!E:E,MATCH(B955,resources!B:B,0))),"fillme",
INDEX(resources!E:E,MATCH(B955,resources!B:B,0)))</f>
        <v>CAISO_Hybrid</v>
      </c>
      <c r="N955" s="45">
        <f>IF(
ISNA(INDEX(resources!J:J,MATCH(B955,resources!B:B,0))),"fillme",
INDEX(resources!J:J,MATCH(B955,resources!B:B,0)))</f>
        <v>0</v>
      </c>
      <c r="O955" s="83" t="str">
        <f>IFERROR(INDEX(resources!K:K,MATCH(B955,resources!B:B,0)),"fillme")</f>
        <v>unknown</v>
      </c>
      <c r="P955" s="89" t="str">
        <f t="shared" si="213"/>
        <v>unknown_2030_5</v>
      </c>
      <c r="Q955" s="87">
        <f>INDEX(elcc!G:G,MATCH(P955,elcc!D:D,0))</f>
        <v>0</v>
      </c>
      <c r="R955" s="89">
        <f t="shared" si="214"/>
        <v>1</v>
      </c>
      <c r="S955" s="89" t="s">
        <v>6314</v>
      </c>
      <c r="T955" s="89" t="s">
        <v>6314</v>
      </c>
      <c r="U955" s="90" t="str">
        <f t="shared" si="215"/>
        <v>ok</v>
      </c>
      <c r="V955" s="63" t="str">
        <f>INDEX(resources!F:F,MATCH(B955,resources!B:B,0))</f>
        <v>new_resolve</v>
      </c>
      <c r="W955" s="110">
        <f t="shared" si="216"/>
        <v>1</v>
      </c>
      <c r="X955" s="110">
        <f t="shared" si="217"/>
        <v>0</v>
      </c>
      <c r="Y955" s="110" t="str">
        <f t="shared" si="218"/>
        <v>new_hybrid_energy_NA_CONFIDENTIAL</v>
      </c>
      <c r="Z955" s="110">
        <f>IF(COUNTIFS($Y$2:Y955,Y955)=1,1,0)</f>
        <v>0</v>
      </c>
      <c r="AA955" s="110">
        <f>SUM($Z$2:Z955)*Z955</f>
        <v>0</v>
      </c>
      <c r="AB955" s="110">
        <f>COUNTIFS(resources!B:B,B955)</f>
        <v>1</v>
      </c>
      <c r="AC955" s="110">
        <f t="shared" si="219"/>
        <v>1</v>
      </c>
      <c r="AD955" s="110">
        <f t="shared" si="220"/>
        <v>1</v>
      </c>
      <c r="AE955" s="110">
        <f t="shared" si="221"/>
        <v>0</v>
      </c>
      <c r="AF955" s="110">
        <f t="shared" si="222"/>
        <v>1</v>
      </c>
      <c r="AG955" s="110">
        <f t="shared" si="223"/>
        <v>0</v>
      </c>
      <c r="AH955" s="110">
        <f t="shared" si="224"/>
        <v>0</v>
      </c>
      <c r="AI955" s="110">
        <f t="shared" si="225"/>
        <v>1</v>
      </c>
      <c r="AJ955" s="100">
        <f>ROW()</f>
        <v>955</v>
      </c>
      <c r="AK955" s="100" t="e">
        <f>INDEX('BadRows RECART'!$C$2:$C$1207,MATCH(monthly_gwh_mw!AJ955,'BadRows RECART'!$D$2:$D$1207,0))</f>
        <v>#N/A</v>
      </c>
    </row>
    <row r="956" spans="1:37" ht="20">
      <c r="A956" s="106" t="s">
        <v>3907</v>
      </c>
      <c r="B956" s="106" t="s">
        <v>6271</v>
      </c>
      <c r="C956" s="106" t="s">
        <v>6297</v>
      </c>
      <c r="D956" s="168">
        <v>2030</v>
      </c>
      <c r="E956" s="168">
        <v>6</v>
      </c>
      <c r="F956" s="199">
        <v>34.71840000000001</v>
      </c>
      <c r="G956" s="212" t="s">
        <v>6314</v>
      </c>
      <c r="H956" s="212" t="s">
        <v>6314</v>
      </c>
      <c r="I956" s="106" t="s">
        <v>558</v>
      </c>
      <c r="J956" s="88">
        <v>4</v>
      </c>
      <c r="K956" s="83" t="s">
        <v>6314</v>
      </c>
      <c r="L956" s="83" t="s">
        <v>6314</v>
      </c>
      <c r="M956" s="45" t="str">
        <f>IF(
ISNA(INDEX(resources!E:E,MATCH(B956,resources!B:B,0))),"fillme",
INDEX(resources!E:E,MATCH(B956,resources!B:B,0)))</f>
        <v>CAISO_Hybrid</v>
      </c>
      <c r="N956" s="45">
        <f>IF(
ISNA(INDEX(resources!J:J,MATCH(B956,resources!B:B,0))),"fillme",
INDEX(resources!J:J,MATCH(B956,resources!B:B,0)))</f>
        <v>0</v>
      </c>
      <c r="O956" s="83" t="str">
        <f>IFERROR(INDEX(resources!K:K,MATCH(B956,resources!B:B,0)),"fillme")</f>
        <v>unknown</v>
      </c>
      <c r="P956" s="89" t="str">
        <f t="shared" si="213"/>
        <v>unknown_2030_6</v>
      </c>
      <c r="Q956" s="87">
        <f>INDEX(elcc!G:G,MATCH(P956,elcc!D:D,0))</f>
        <v>0</v>
      </c>
      <c r="R956" s="89">
        <f t="shared" si="214"/>
        <v>1</v>
      </c>
      <c r="S956" s="89" t="s">
        <v>6314</v>
      </c>
      <c r="T956" s="89" t="s">
        <v>6314</v>
      </c>
      <c r="U956" s="90" t="str">
        <f t="shared" si="215"/>
        <v>ok</v>
      </c>
      <c r="V956" s="63" t="str">
        <f>INDEX(resources!F:F,MATCH(B956,resources!B:B,0))</f>
        <v>new_resolve</v>
      </c>
      <c r="W956" s="110">
        <f t="shared" si="216"/>
        <v>1</v>
      </c>
      <c r="X956" s="110">
        <f t="shared" si="217"/>
        <v>0</v>
      </c>
      <c r="Y956" s="110" t="str">
        <f t="shared" si="218"/>
        <v>new_hybrid_energy_NA_CONFIDENTIAL</v>
      </c>
      <c r="Z956" s="110">
        <f>IF(COUNTIFS($Y$2:Y956,Y956)=1,1,0)</f>
        <v>0</v>
      </c>
      <c r="AA956" s="110">
        <f>SUM($Z$2:Z956)*Z956</f>
        <v>0</v>
      </c>
      <c r="AB956" s="110">
        <f>COUNTIFS(resources!B:B,B956)</f>
        <v>1</v>
      </c>
      <c r="AC956" s="110">
        <f t="shared" si="219"/>
        <v>1</v>
      </c>
      <c r="AD956" s="110">
        <f t="shared" si="220"/>
        <v>1</v>
      </c>
      <c r="AE956" s="110">
        <f t="shared" si="221"/>
        <v>0</v>
      </c>
      <c r="AF956" s="110">
        <f t="shared" si="222"/>
        <v>1</v>
      </c>
      <c r="AG956" s="110">
        <f t="shared" si="223"/>
        <v>0</v>
      </c>
      <c r="AH956" s="110">
        <f t="shared" si="224"/>
        <v>0</v>
      </c>
      <c r="AI956" s="110">
        <f t="shared" si="225"/>
        <v>1</v>
      </c>
      <c r="AJ956" s="100">
        <f>ROW()</f>
        <v>956</v>
      </c>
      <c r="AK956" s="100" t="e">
        <f>INDEX('BadRows RECART'!$C$2:$C$1207,MATCH(monthly_gwh_mw!AJ956,'BadRows RECART'!$D$2:$D$1207,0))</f>
        <v>#N/A</v>
      </c>
    </row>
    <row r="957" spans="1:37" ht="20">
      <c r="A957" s="106" t="s">
        <v>3907</v>
      </c>
      <c r="B957" s="106" t="s">
        <v>6271</v>
      </c>
      <c r="C957" s="106" t="s">
        <v>6297</v>
      </c>
      <c r="D957" s="168">
        <v>2030</v>
      </c>
      <c r="E957" s="168">
        <v>7</v>
      </c>
      <c r="F957" s="199">
        <v>35.270999999999987</v>
      </c>
      <c r="G957" s="212" t="s">
        <v>6314</v>
      </c>
      <c r="H957" s="212" t="s">
        <v>6314</v>
      </c>
      <c r="I957" s="106" t="s">
        <v>558</v>
      </c>
      <c r="J957" s="88">
        <v>4</v>
      </c>
      <c r="K957" s="83" t="s">
        <v>6314</v>
      </c>
      <c r="L957" s="83" t="s">
        <v>6314</v>
      </c>
      <c r="M957" s="45" t="str">
        <f>IF(
ISNA(INDEX(resources!E:E,MATCH(B957,resources!B:B,0))),"fillme",
INDEX(resources!E:E,MATCH(B957,resources!B:B,0)))</f>
        <v>CAISO_Hybrid</v>
      </c>
      <c r="N957" s="45">
        <f>IF(
ISNA(INDEX(resources!J:J,MATCH(B957,resources!B:B,0))),"fillme",
INDEX(resources!J:J,MATCH(B957,resources!B:B,0)))</f>
        <v>0</v>
      </c>
      <c r="O957" s="83" t="str">
        <f>IFERROR(INDEX(resources!K:K,MATCH(B957,resources!B:B,0)),"fillme")</f>
        <v>unknown</v>
      </c>
      <c r="P957" s="89" t="str">
        <f t="shared" si="213"/>
        <v>unknown_2030_7</v>
      </c>
      <c r="Q957" s="87">
        <f>INDEX(elcc!G:G,MATCH(P957,elcc!D:D,0))</f>
        <v>0</v>
      </c>
      <c r="R957" s="89">
        <f t="shared" si="214"/>
        <v>1</v>
      </c>
      <c r="S957" s="89" t="s">
        <v>6314</v>
      </c>
      <c r="T957" s="89" t="s">
        <v>6314</v>
      </c>
      <c r="U957" s="90" t="str">
        <f t="shared" si="215"/>
        <v>ok</v>
      </c>
      <c r="V957" s="63" t="str">
        <f>INDEX(resources!F:F,MATCH(B957,resources!B:B,0))</f>
        <v>new_resolve</v>
      </c>
      <c r="W957" s="110">
        <f t="shared" si="216"/>
        <v>1</v>
      </c>
      <c r="X957" s="110">
        <f t="shared" si="217"/>
        <v>0</v>
      </c>
      <c r="Y957" s="110" t="str">
        <f t="shared" si="218"/>
        <v>new_hybrid_energy_NA_CONFIDENTIAL</v>
      </c>
      <c r="Z957" s="110">
        <f>IF(COUNTIFS($Y$2:Y957,Y957)=1,1,0)</f>
        <v>0</v>
      </c>
      <c r="AA957" s="110">
        <f>SUM($Z$2:Z957)*Z957</f>
        <v>0</v>
      </c>
      <c r="AB957" s="110">
        <f>COUNTIFS(resources!B:B,B957)</f>
        <v>1</v>
      </c>
      <c r="AC957" s="110">
        <f t="shared" si="219"/>
        <v>1</v>
      </c>
      <c r="AD957" s="110">
        <f t="shared" si="220"/>
        <v>1</v>
      </c>
      <c r="AE957" s="110">
        <f t="shared" si="221"/>
        <v>0</v>
      </c>
      <c r="AF957" s="110">
        <f t="shared" si="222"/>
        <v>1</v>
      </c>
      <c r="AG957" s="110">
        <f t="shared" si="223"/>
        <v>0</v>
      </c>
      <c r="AH957" s="110">
        <f t="shared" si="224"/>
        <v>0</v>
      </c>
      <c r="AI957" s="110">
        <f t="shared" si="225"/>
        <v>1</v>
      </c>
      <c r="AJ957" s="100">
        <f>ROW()</f>
        <v>957</v>
      </c>
      <c r="AK957" s="100" t="e">
        <f>INDEX('BadRows RECART'!$C$2:$C$1207,MATCH(monthly_gwh_mw!AJ957,'BadRows RECART'!$D$2:$D$1207,0))</f>
        <v>#N/A</v>
      </c>
    </row>
    <row r="958" spans="1:37" ht="20">
      <c r="A958" s="106" t="s">
        <v>3907</v>
      </c>
      <c r="B958" s="106" t="s">
        <v>6271</v>
      </c>
      <c r="C958" s="106" t="s">
        <v>6297</v>
      </c>
      <c r="D958" s="168">
        <v>2030</v>
      </c>
      <c r="E958" s="168">
        <v>8</v>
      </c>
      <c r="F958" s="199">
        <v>33.706700000000012</v>
      </c>
      <c r="G958" s="212" t="s">
        <v>6314</v>
      </c>
      <c r="H958" s="212" t="s">
        <v>6314</v>
      </c>
      <c r="I958" s="106" t="s">
        <v>558</v>
      </c>
      <c r="J958" s="88">
        <v>4</v>
      </c>
      <c r="K958" s="83" t="s">
        <v>6314</v>
      </c>
      <c r="L958" s="83" t="s">
        <v>6314</v>
      </c>
      <c r="M958" s="45" t="str">
        <f>IF(
ISNA(INDEX(resources!E:E,MATCH(B958,resources!B:B,0))),"fillme",
INDEX(resources!E:E,MATCH(B958,resources!B:B,0)))</f>
        <v>CAISO_Hybrid</v>
      </c>
      <c r="N958" s="45">
        <f>IF(
ISNA(INDEX(resources!J:J,MATCH(B958,resources!B:B,0))),"fillme",
INDEX(resources!J:J,MATCH(B958,resources!B:B,0)))</f>
        <v>0</v>
      </c>
      <c r="O958" s="83" t="str">
        <f>IFERROR(INDEX(resources!K:K,MATCH(B958,resources!B:B,0)),"fillme")</f>
        <v>unknown</v>
      </c>
      <c r="P958" s="89" t="str">
        <f t="shared" si="213"/>
        <v>unknown_2030_8</v>
      </c>
      <c r="Q958" s="87">
        <f>INDEX(elcc!G:G,MATCH(P958,elcc!D:D,0))</f>
        <v>0</v>
      </c>
      <c r="R958" s="89">
        <f t="shared" si="214"/>
        <v>1</v>
      </c>
      <c r="S958" s="89" t="s">
        <v>6314</v>
      </c>
      <c r="T958" s="89" t="s">
        <v>6314</v>
      </c>
      <c r="U958" s="90" t="str">
        <f t="shared" si="215"/>
        <v>ok</v>
      </c>
      <c r="V958" s="63" t="str">
        <f>INDEX(resources!F:F,MATCH(B958,resources!B:B,0))</f>
        <v>new_resolve</v>
      </c>
      <c r="W958" s="110">
        <f t="shared" si="216"/>
        <v>1</v>
      </c>
      <c r="X958" s="110">
        <f t="shared" si="217"/>
        <v>0</v>
      </c>
      <c r="Y958" s="110" t="str">
        <f t="shared" si="218"/>
        <v>new_hybrid_energy_NA_CONFIDENTIAL</v>
      </c>
      <c r="Z958" s="110">
        <f>IF(COUNTIFS($Y$2:Y958,Y958)=1,1,0)</f>
        <v>0</v>
      </c>
      <c r="AA958" s="110">
        <f>SUM($Z$2:Z958)*Z958</f>
        <v>0</v>
      </c>
      <c r="AB958" s="110">
        <f>COUNTIFS(resources!B:B,B958)</f>
        <v>1</v>
      </c>
      <c r="AC958" s="110">
        <f t="shared" si="219"/>
        <v>1</v>
      </c>
      <c r="AD958" s="110">
        <f t="shared" si="220"/>
        <v>1</v>
      </c>
      <c r="AE958" s="110">
        <f t="shared" si="221"/>
        <v>0</v>
      </c>
      <c r="AF958" s="110">
        <f t="shared" si="222"/>
        <v>1</v>
      </c>
      <c r="AG958" s="110">
        <f t="shared" si="223"/>
        <v>0</v>
      </c>
      <c r="AH958" s="110">
        <f t="shared" si="224"/>
        <v>0</v>
      </c>
      <c r="AI958" s="110">
        <f t="shared" si="225"/>
        <v>1</v>
      </c>
      <c r="AJ958" s="100">
        <f>ROW()</f>
        <v>958</v>
      </c>
      <c r="AK958" s="100" t="e">
        <f>INDEX('BadRows RECART'!$C$2:$C$1207,MATCH(monthly_gwh_mw!AJ958,'BadRows RECART'!$D$2:$D$1207,0))</f>
        <v>#N/A</v>
      </c>
    </row>
    <row r="959" spans="1:37" ht="20">
      <c r="A959" s="106" t="s">
        <v>3907</v>
      </c>
      <c r="B959" s="106" t="s">
        <v>6271</v>
      </c>
      <c r="C959" s="106" t="s">
        <v>6297</v>
      </c>
      <c r="D959" s="168">
        <v>2030</v>
      </c>
      <c r="E959" s="168">
        <v>9</v>
      </c>
      <c r="F959" s="199">
        <v>28.810600000000008</v>
      </c>
      <c r="G959" s="212" t="s">
        <v>6314</v>
      </c>
      <c r="H959" s="212" t="s">
        <v>6314</v>
      </c>
      <c r="I959" s="106" t="s">
        <v>558</v>
      </c>
      <c r="J959" s="88">
        <v>4</v>
      </c>
      <c r="K959" s="83" t="s">
        <v>6314</v>
      </c>
      <c r="L959" s="83" t="s">
        <v>6314</v>
      </c>
      <c r="M959" s="45" t="str">
        <f>IF(
ISNA(INDEX(resources!E:E,MATCH(B959,resources!B:B,0))),"fillme",
INDEX(resources!E:E,MATCH(B959,resources!B:B,0)))</f>
        <v>CAISO_Hybrid</v>
      </c>
      <c r="N959" s="45">
        <f>IF(
ISNA(INDEX(resources!J:J,MATCH(B959,resources!B:B,0))),"fillme",
INDEX(resources!J:J,MATCH(B959,resources!B:B,0)))</f>
        <v>0</v>
      </c>
      <c r="O959" s="83" t="str">
        <f>IFERROR(INDEX(resources!K:K,MATCH(B959,resources!B:B,0)),"fillme")</f>
        <v>unknown</v>
      </c>
      <c r="P959" s="89" t="str">
        <f t="shared" si="213"/>
        <v>unknown_2030_9</v>
      </c>
      <c r="Q959" s="87">
        <f>INDEX(elcc!G:G,MATCH(P959,elcc!D:D,0))</f>
        <v>0</v>
      </c>
      <c r="R959" s="89">
        <f t="shared" si="214"/>
        <v>1</v>
      </c>
      <c r="S959" s="89" t="s">
        <v>6314</v>
      </c>
      <c r="T959" s="89" t="s">
        <v>6314</v>
      </c>
      <c r="U959" s="90" t="str">
        <f t="shared" si="215"/>
        <v>ok</v>
      </c>
      <c r="V959" s="63" t="str">
        <f>INDEX(resources!F:F,MATCH(B959,resources!B:B,0))</f>
        <v>new_resolve</v>
      </c>
      <c r="W959" s="110">
        <f t="shared" si="216"/>
        <v>1</v>
      </c>
      <c r="X959" s="110">
        <f t="shared" si="217"/>
        <v>0</v>
      </c>
      <c r="Y959" s="110" t="str">
        <f t="shared" si="218"/>
        <v>new_hybrid_energy_NA_CONFIDENTIAL</v>
      </c>
      <c r="Z959" s="110">
        <f>IF(COUNTIFS($Y$2:Y959,Y959)=1,1,0)</f>
        <v>0</v>
      </c>
      <c r="AA959" s="110">
        <f>SUM($Z$2:Z959)*Z959</f>
        <v>0</v>
      </c>
      <c r="AB959" s="110">
        <f>COUNTIFS(resources!B:B,B959)</f>
        <v>1</v>
      </c>
      <c r="AC959" s="110">
        <f t="shared" si="219"/>
        <v>1</v>
      </c>
      <c r="AD959" s="110">
        <f t="shared" si="220"/>
        <v>1</v>
      </c>
      <c r="AE959" s="110">
        <f t="shared" si="221"/>
        <v>0</v>
      </c>
      <c r="AF959" s="110">
        <f t="shared" si="222"/>
        <v>1</v>
      </c>
      <c r="AG959" s="110">
        <f t="shared" si="223"/>
        <v>0</v>
      </c>
      <c r="AH959" s="110">
        <f t="shared" si="224"/>
        <v>0</v>
      </c>
      <c r="AI959" s="110">
        <f t="shared" si="225"/>
        <v>1</v>
      </c>
      <c r="AJ959" s="100">
        <f>ROW()</f>
        <v>959</v>
      </c>
      <c r="AK959" s="100" t="e">
        <f>INDEX('BadRows RECART'!$C$2:$C$1207,MATCH(monthly_gwh_mw!AJ959,'BadRows RECART'!$D$2:$D$1207,0))</f>
        <v>#N/A</v>
      </c>
    </row>
    <row r="960" spans="1:37" ht="20">
      <c r="A960" s="106" t="s">
        <v>3907</v>
      </c>
      <c r="B960" s="106" t="s">
        <v>6271</v>
      </c>
      <c r="C960" s="106" t="s">
        <v>6297</v>
      </c>
      <c r="D960" s="168">
        <v>2030</v>
      </c>
      <c r="E960" s="168">
        <v>10</v>
      </c>
      <c r="F960" s="199">
        <v>22.881999999999984</v>
      </c>
      <c r="G960" s="212" t="s">
        <v>6314</v>
      </c>
      <c r="H960" s="212" t="s">
        <v>6314</v>
      </c>
      <c r="I960" s="106" t="s">
        <v>558</v>
      </c>
      <c r="J960" s="88">
        <v>4</v>
      </c>
      <c r="K960" s="83" t="s">
        <v>6314</v>
      </c>
      <c r="L960" s="83" t="s">
        <v>6314</v>
      </c>
      <c r="M960" s="45" t="str">
        <f>IF(
ISNA(INDEX(resources!E:E,MATCH(B960,resources!B:B,0))),"fillme",
INDEX(resources!E:E,MATCH(B960,resources!B:B,0)))</f>
        <v>CAISO_Hybrid</v>
      </c>
      <c r="N960" s="45">
        <f>IF(
ISNA(INDEX(resources!J:J,MATCH(B960,resources!B:B,0))),"fillme",
INDEX(resources!J:J,MATCH(B960,resources!B:B,0)))</f>
        <v>0</v>
      </c>
      <c r="O960" s="83" t="str">
        <f>IFERROR(INDEX(resources!K:K,MATCH(B960,resources!B:B,0)),"fillme")</f>
        <v>unknown</v>
      </c>
      <c r="P960" s="89" t="str">
        <f t="shared" si="213"/>
        <v>unknown_2030_10</v>
      </c>
      <c r="Q960" s="87">
        <f>INDEX(elcc!G:G,MATCH(P960,elcc!D:D,0))</f>
        <v>0</v>
      </c>
      <c r="R960" s="89">
        <f t="shared" si="214"/>
        <v>1</v>
      </c>
      <c r="S960" s="89" t="s">
        <v>6314</v>
      </c>
      <c r="T960" s="89" t="s">
        <v>6314</v>
      </c>
      <c r="U960" s="90" t="str">
        <f t="shared" si="215"/>
        <v>ok</v>
      </c>
      <c r="V960" s="63" t="str">
        <f>INDEX(resources!F:F,MATCH(B960,resources!B:B,0))</f>
        <v>new_resolve</v>
      </c>
      <c r="W960" s="110">
        <f t="shared" si="216"/>
        <v>1</v>
      </c>
      <c r="X960" s="110">
        <f t="shared" si="217"/>
        <v>0</v>
      </c>
      <c r="Y960" s="110" t="str">
        <f t="shared" si="218"/>
        <v>new_hybrid_energy_NA_CONFIDENTIAL</v>
      </c>
      <c r="Z960" s="110">
        <f>IF(COUNTIFS($Y$2:Y960,Y960)=1,1,0)</f>
        <v>0</v>
      </c>
      <c r="AA960" s="110">
        <f>SUM($Z$2:Z960)*Z960</f>
        <v>0</v>
      </c>
      <c r="AB960" s="110">
        <f>COUNTIFS(resources!B:B,B960)</f>
        <v>1</v>
      </c>
      <c r="AC960" s="110">
        <f t="shared" si="219"/>
        <v>1</v>
      </c>
      <c r="AD960" s="110">
        <f t="shared" si="220"/>
        <v>1</v>
      </c>
      <c r="AE960" s="110">
        <f t="shared" si="221"/>
        <v>0</v>
      </c>
      <c r="AF960" s="110">
        <f t="shared" si="222"/>
        <v>1</v>
      </c>
      <c r="AG960" s="110">
        <f t="shared" si="223"/>
        <v>0</v>
      </c>
      <c r="AH960" s="110">
        <f t="shared" si="224"/>
        <v>0</v>
      </c>
      <c r="AI960" s="110">
        <f t="shared" si="225"/>
        <v>1</v>
      </c>
      <c r="AJ960" s="100">
        <f>ROW()</f>
        <v>960</v>
      </c>
      <c r="AK960" s="100" t="e">
        <f>INDEX('BadRows RECART'!$C$2:$C$1207,MATCH(monthly_gwh_mw!AJ960,'BadRows RECART'!$D$2:$D$1207,0))</f>
        <v>#N/A</v>
      </c>
    </row>
    <row r="961" spans="1:37" ht="20">
      <c r="A961" s="106" t="s">
        <v>3907</v>
      </c>
      <c r="B961" s="106" t="s">
        <v>6271</v>
      </c>
      <c r="C961" s="106" t="s">
        <v>6297</v>
      </c>
      <c r="D961" s="168">
        <v>2030</v>
      </c>
      <c r="E961" s="168">
        <v>11</v>
      </c>
      <c r="F961" s="199">
        <v>14.610700000000003</v>
      </c>
      <c r="G961" s="212" t="s">
        <v>6314</v>
      </c>
      <c r="H961" s="212" t="s">
        <v>6314</v>
      </c>
      <c r="I961" s="106" t="s">
        <v>558</v>
      </c>
      <c r="J961" s="88">
        <v>4</v>
      </c>
      <c r="K961" s="83" t="s">
        <v>6314</v>
      </c>
      <c r="L961" s="83" t="s">
        <v>6314</v>
      </c>
      <c r="M961" s="45" t="str">
        <f>IF(
ISNA(INDEX(resources!E:E,MATCH(B961,resources!B:B,0))),"fillme",
INDEX(resources!E:E,MATCH(B961,resources!B:B,0)))</f>
        <v>CAISO_Hybrid</v>
      </c>
      <c r="N961" s="45">
        <f>IF(
ISNA(INDEX(resources!J:J,MATCH(B961,resources!B:B,0))),"fillme",
INDEX(resources!J:J,MATCH(B961,resources!B:B,0)))</f>
        <v>0</v>
      </c>
      <c r="O961" s="83" t="str">
        <f>IFERROR(INDEX(resources!K:K,MATCH(B961,resources!B:B,0)),"fillme")</f>
        <v>unknown</v>
      </c>
      <c r="P961" s="89" t="str">
        <f t="shared" si="213"/>
        <v>unknown_2030_11</v>
      </c>
      <c r="Q961" s="87">
        <f>INDEX(elcc!G:G,MATCH(P961,elcc!D:D,0))</f>
        <v>0</v>
      </c>
      <c r="R961" s="89">
        <f t="shared" si="214"/>
        <v>1</v>
      </c>
      <c r="S961" s="89" t="s">
        <v>6314</v>
      </c>
      <c r="T961" s="89" t="s">
        <v>6314</v>
      </c>
      <c r="U961" s="90" t="str">
        <f t="shared" si="215"/>
        <v>ok</v>
      </c>
      <c r="V961" s="63" t="str">
        <f>INDEX(resources!F:F,MATCH(B961,resources!B:B,0))</f>
        <v>new_resolve</v>
      </c>
      <c r="W961" s="110">
        <f t="shared" si="216"/>
        <v>1</v>
      </c>
      <c r="X961" s="110">
        <f t="shared" si="217"/>
        <v>0</v>
      </c>
      <c r="Y961" s="110" t="str">
        <f t="shared" si="218"/>
        <v>new_hybrid_energy_NA_CONFIDENTIAL</v>
      </c>
      <c r="Z961" s="110">
        <f>IF(COUNTIFS($Y$2:Y961,Y961)=1,1,0)</f>
        <v>0</v>
      </c>
      <c r="AA961" s="110">
        <f>SUM($Z$2:Z961)*Z961</f>
        <v>0</v>
      </c>
      <c r="AB961" s="110">
        <f>COUNTIFS(resources!B:B,B961)</f>
        <v>1</v>
      </c>
      <c r="AC961" s="110">
        <f t="shared" si="219"/>
        <v>1</v>
      </c>
      <c r="AD961" s="110">
        <f t="shared" si="220"/>
        <v>1</v>
      </c>
      <c r="AE961" s="110">
        <f t="shared" si="221"/>
        <v>0</v>
      </c>
      <c r="AF961" s="110">
        <f t="shared" si="222"/>
        <v>1</v>
      </c>
      <c r="AG961" s="110">
        <f t="shared" si="223"/>
        <v>0</v>
      </c>
      <c r="AH961" s="110">
        <f t="shared" si="224"/>
        <v>0</v>
      </c>
      <c r="AI961" s="110">
        <f t="shared" si="225"/>
        <v>1</v>
      </c>
      <c r="AJ961" s="100">
        <f>ROW()</f>
        <v>961</v>
      </c>
      <c r="AK961" s="100" t="e">
        <f>INDEX('BadRows RECART'!$C$2:$C$1207,MATCH(monthly_gwh_mw!AJ961,'BadRows RECART'!$D$2:$D$1207,0))</f>
        <v>#N/A</v>
      </c>
    </row>
    <row r="962" spans="1:37" ht="20">
      <c r="A962" s="106" t="s">
        <v>3907</v>
      </c>
      <c r="B962" s="106" t="s">
        <v>6271</v>
      </c>
      <c r="C962" s="106" t="s">
        <v>6297</v>
      </c>
      <c r="D962" s="168">
        <v>2030</v>
      </c>
      <c r="E962" s="168">
        <v>12</v>
      </c>
      <c r="F962" s="199">
        <v>11.178099999999997</v>
      </c>
      <c r="G962" s="212" t="s">
        <v>6314</v>
      </c>
      <c r="H962" s="212" t="s">
        <v>6314</v>
      </c>
      <c r="I962" s="106" t="s">
        <v>558</v>
      </c>
      <c r="J962" s="88">
        <v>4</v>
      </c>
      <c r="K962" s="83" t="s">
        <v>6314</v>
      </c>
      <c r="L962" s="83" t="s">
        <v>6314</v>
      </c>
      <c r="M962" s="45" t="str">
        <f>IF(
ISNA(INDEX(resources!E:E,MATCH(B962,resources!B:B,0))),"fillme",
INDEX(resources!E:E,MATCH(B962,resources!B:B,0)))</f>
        <v>CAISO_Hybrid</v>
      </c>
      <c r="N962" s="45">
        <f>IF(
ISNA(INDEX(resources!J:J,MATCH(B962,resources!B:B,0))),"fillme",
INDEX(resources!J:J,MATCH(B962,resources!B:B,0)))</f>
        <v>0</v>
      </c>
      <c r="O962" s="83" t="str">
        <f>IFERROR(INDEX(resources!K:K,MATCH(B962,resources!B:B,0)),"fillme")</f>
        <v>unknown</v>
      </c>
      <c r="P962" s="89" t="str">
        <f t="shared" si="213"/>
        <v>unknown_2030_12</v>
      </c>
      <c r="Q962" s="87">
        <f>INDEX(elcc!G:G,MATCH(P962,elcc!D:D,0))</f>
        <v>0</v>
      </c>
      <c r="R962" s="89">
        <f t="shared" si="214"/>
        <v>1</v>
      </c>
      <c r="S962" s="89" t="s">
        <v>6314</v>
      </c>
      <c r="T962" s="89" t="s">
        <v>6314</v>
      </c>
      <c r="U962" s="90" t="str">
        <f t="shared" si="215"/>
        <v>ok</v>
      </c>
      <c r="V962" s="63" t="str">
        <f>INDEX(resources!F:F,MATCH(B962,resources!B:B,0))</f>
        <v>new_resolve</v>
      </c>
      <c r="W962" s="110">
        <f t="shared" si="216"/>
        <v>1</v>
      </c>
      <c r="X962" s="110">
        <f t="shared" si="217"/>
        <v>0</v>
      </c>
      <c r="Y962" s="110" t="str">
        <f t="shared" si="218"/>
        <v>new_hybrid_energy_NA_CONFIDENTIAL</v>
      </c>
      <c r="Z962" s="110">
        <f>IF(COUNTIFS($Y$2:Y962,Y962)=1,1,0)</f>
        <v>0</v>
      </c>
      <c r="AA962" s="110">
        <f>SUM($Z$2:Z962)*Z962</f>
        <v>0</v>
      </c>
      <c r="AB962" s="110">
        <f>COUNTIFS(resources!B:B,B962)</f>
        <v>1</v>
      </c>
      <c r="AC962" s="110">
        <f t="shared" si="219"/>
        <v>1</v>
      </c>
      <c r="AD962" s="110">
        <f t="shared" si="220"/>
        <v>1</v>
      </c>
      <c r="AE962" s="110">
        <f t="shared" si="221"/>
        <v>0</v>
      </c>
      <c r="AF962" s="110">
        <f t="shared" si="222"/>
        <v>1</v>
      </c>
      <c r="AG962" s="110">
        <f t="shared" si="223"/>
        <v>0</v>
      </c>
      <c r="AH962" s="110">
        <f t="shared" si="224"/>
        <v>0</v>
      </c>
      <c r="AI962" s="110">
        <f t="shared" si="225"/>
        <v>1</v>
      </c>
      <c r="AJ962" s="100">
        <f>ROW()</f>
        <v>962</v>
      </c>
      <c r="AK962" s="100" t="e">
        <f>INDEX('BadRows RECART'!$C$2:$C$1207,MATCH(monthly_gwh_mw!AJ962,'BadRows RECART'!$D$2:$D$1207,0))</f>
        <v>#N/A</v>
      </c>
    </row>
    <row r="963" spans="1:37" ht="20">
      <c r="A963" s="106" t="s">
        <v>3907</v>
      </c>
      <c r="B963" s="106" t="s">
        <v>437</v>
      </c>
      <c r="C963" s="106" t="s">
        <v>6297</v>
      </c>
      <c r="D963" s="168">
        <v>2021</v>
      </c>
      <c r="E963" s="168">
        <v>1</v>
      </c>
      <c r="F963" s="199">
        <v>46.5</v>
      </c>
      <c r="G963" s="212" t="s">
        <v>6314</v>
      </c>
      <c r="H963" s="212" t="s">
        <v>6314</v>
      </c>
      <c r="I963" s="106" t="s">
        <v>556</v>
      </c>
      <c r="K963" s="83" t="s">
        <v>6314</v>
      </c>
      <c r="L963" s="83" t="s">
        <v>6314</v>
      </c>
      <c r="M963" s="45" t="str">
        <f>IF(
ISNA(INDEX(resources!E:E,MATCH(B963,resources!B:B,0))),"fillme",
INDEX(resources!E:E,MATCH(B963,resources!B:B,0)))</f>
        <v>transfer_purchase</v>
      </c>
      <c r="N963" s="45">
        <v>1</v>
      </c>
      <c r="O963" s="83" t="str">
        <f>IFERROR(INDEX(resources!K:K,MATCH(B963,resources!B:B,0)),"fillme")</f>
        <v>unknown</v>
      </c>
      <c r="P963" s="89" t="str">
        <f t="shared" si="213"/>
        <v>unknown_2021_1</v>
      </c>
      <c r="Q963" s="87">
        <f>INDEX(elcc!G:G,MATCH(P963,elcc!D:D,0))</f>
        <v>0</v>
      </c>
      <c r="R963" s="89">
        <f t="shared" si="214"/>
        <v>1</v>
      </c>
      <c r="S963" s="89" t="s">
        <v>6314</v>
      </c>
      <c r="T963" s="89" t="s">
        <v>6314</v>
      </c>
      <c r="U963" s="90" t="str">
        <f t="shared" si="215"/>
        <v>ok</v>
      </c>
      <c r="V963" s="63" t="str">
        <f>INDEX(resources!F:F,MATCH(B963,resources!B:B,0))</f>
        <v>special</v>
      </c>
      <c r="W963" s="110">
        <f t="shared" si="216"/>
        <v>1</v>
      </c>
      <c r="X963" s="110">
        <f t="shared" si="217"/>
        <v>0</v>
      </c>
      <c r="Y963" s="110" t="str">
        <f t="shared" si="218"/>
        <v>transfer_purchase_energy_NA_CONFIDENTIAL</v>
      </c>
      <c r="Z963" s="110">
        <f>IF(COUNTIFS($Y$2:Y963,Y963)=1,1,0)</f>
        <v>1</v>
      </c>
      <c r="AA963" s="110">
        <f>SUM($Z$2:Z963)*Z963</f>
        <v>13</v>
      </c>
      <c r="AB963" s="110">
        <f>COUNTIFS(resources!B:B,B963)</f>
        <v>1</v>
      </c>
      <c r="AC963" s="110">
        <f t="shared" si="219"/>
        <v>1</v>
      </c>
      <c r="AD963" s="110">
        <f t="shared" si="220"/>
        <v>1</v>
      </c>
      <c r="AE963" s="110">
        <f t="shared" si="221"/>
        <v>0</v>
      </c>
      <c r="AF963" s="110">
        <f t="shared" si="222"/>
        <v>1</v>
      </c>
      <c r="AG963" s="110">
        <f t="shared" si="223"/>
        <v>0</v>
      </c>
      <c r="AH963" s="110">
        <f t="shared" si="224"/>
        <v>0</v>
      </c>
      <c r="AI963" s="110">
        <f t="shared" si="225"/>
        <v>1</v>
      </c>
      <c r="AJ963" s="100">
        <f>ROW()</f>
        <v>963</v>
      </c>
      <c r="AK963" s="100" t="str">
        <f>INDEX('BadRows RECART'!$C$2:$C$1207,MATCH(monthly_gwh_mw!AJ963,'BadRows RECART'!$D$2:$D$1207,0))</f>
        <v>EC_M_0-000-000-010</v>
      </c>
    </row>
    <row r="964" spans="1:37" ht="20">
      <c r="A964" s="106" t="s">
        <v>3907</v>
      </c>
      <c r="B964" s="106" t="s">
        <v>437</v>
      </c>
      <c r="C964" s="106" t="s">
        <v>6297</v>
      </c>
      <c r="D964" s="168">
        <v>2021</v>
      </c>
      <c r="E964" s="168">
        <v>2</v>
      </c>
      <c r="F964" s="199">
        <v>46.2</v>
      </c>
      <c r="G964" s="212" t="s">
        <v>6314</v>
      </c>
      <c r="H964" s="212" t="s">
        <v>6314</v>
      </c>
      <c r="I964" s="106" t="s">
        <v>556</v>
      </c>
      <c r="K964" s="83" t="s">
        <v>6314</v>
      </c>
      <c r="L964" s="83" t="s">
        <v>6314</v>
      </c>
      <c r="M964" s="45" t="str">
        <f>IF(
ISNA(INDEX(resources!E:E,MATCH(B964,resources!B:B,0))),"fillme",
INDEX(resources!E:E,MATCH(B964,resources!B:B,0)))</f>
        <v>transfer_purchase</v>
      </c>
      <c r="N964" s="45">
        <v>1</v>
      </c>
      <c r="O964" s="83" t="str">
        <f>IFERROR(INDEX(resources!K:K,MATCH(B964,resources!B:B,0)),"fillme")</f>
        <v>unknown</v>
      </c>
      <c r="P964" s="89" t="str">
        <f t="shared" si="213"/>
        <v>unknown_2021_2</v>
      </c>
      <c r="Q964" s="87">
        <f>INDEX(elcc!G:G,MATCH(P964,elcc!D:D,0))</f>
        <v>0</v>
      </c>
      <c r="R964" s="89">
        <f t="shared" si="214"/>
        <v>1</v>
      </c>
      <c r="S964" s="89" t="s">
        <v>6314</v>
      </c>
      <c r="T964" s="89" t="s">
        <v>6314</v>
      </c>
      <c r="U964" s="90" t="str">
        <f t="shared" si="215"/>
        <v>ok</v>
      </c>
      <c r="V964" s="63" t="str">
        <f>INDEX(resources!F:F,MATCH(B964,resources!B:B,0))</f>
        <v>special</v>
      </c>
      <c r="W964" s="110">
        <f t="shared" si="216"/>
        <v>1</v>
      </c>
      <c r="X964" s="110">
        <f t="shared" si="217"/>
        <v>0</v>
      </c>
      <c r="Y964" s="110" t="str">
        <f t="shared" si="218"/>
        <v>transfer_purchase_energy_NA_CONFIDENTIAL</v>
      </c>
      <c r="Z964" s="110">
        <f>IF(COUNTIFS($Y$2:Y964,Y964)=1,1,0)</f>
        <v>0</v>
      </c>
      <c r="AA964" s="110">
        <f>SUM($Z$2:Z964)*Z964</f>
        <v>0</v>
      </c>
      <c r="AB964" s="110">
        <f>COUNTIFS(resources!B:B,B964)</f>
        <v>1</v>
      </c>
      <c r="AC964" s="110">
        <f t="shared" si="219"/>
        <v>1</v>
      </c>
      <c r="AD964" s="110">
        <f t="shared" si="220"/>
        <v>1</v>
      </c>
      <c r="AE964" s="110">
        <f t="shared" si="221"/>
        <v>0</v>
      </c>
      <c r="AF964" s="110">
        <f t="shared" si="222"/>
        <v>1</v>
      </c>
      <c r="AG964" s="110">
        <f t="shared" si="223"/>
        <v>0</v>
      </c>
      <c r="AH964" s="110">
        <f t="shared" si="224"/>
        <v>0</v>
      </c>
      <c r="AI964" s="110">
        <f t="shared" si="225"/>
        <v>1</v>
      </c>
      <c r="AJ964" s="100">
        <f>ROW()</f>
        <v>964</v>
      </c>
      <c r="AK964" s="100" t="str">
        <f>INDEX('BadRows RECART'!$C$2:$C$1207,MATCH(monthly_gwh_mw!AJ964,'BadRows RECART'!$D$2:$D$1207,0))</f>
        <v>EC_M_0-000-000-010</v>
      </c>
    </row>
    <row r="965" spans="1:37" ht="20">
      <c r="A965" s="106" t="s">
        <v>3907</v>
      </c>
      <c r="B965" s="106" t="s">
        <v>437</v>
      </c>
      <c r="C965" s="106" t="s">
        <v>6297</v>
      </c>
      <c r="D965" s="168">
        <v>2021</v>
      </c>
      <c r="E965" s="168">
        <v>3</v>
      </c>
      <c r="F965" s="199">
        <v>60.45</v>
      </c>
      <c r="G965" s="212" t="s">
        <v>6314</v>
      </c>
      <c r="H965" s="212" t="s">
        <v>6314</v>
      </c>
      <c r="I965" s="106" t="s">
        <v>556</v>
      </c>
      <c r="K965" s="83" t="s">
        <v>6314</v>
      </c>
      <c r="L965" s="83" t="s">
        <v>6314</v>
      </c>
      <c r="M965" s="45" t="str">
        <f>IF(
ISNA(INDEX(resources!E:E,MATCH(B965,resources!B:B,0))),"fillme",
INDEX(resources!E:E,MATCH(B965,resources!B:B,0)))</f>
        <v>transfer_purchase</v>
      </c>
      <c r="N965" s="45">
        <v>1</v>
      </c>
      <c r="O965" s="83" t="str">
        <f>IFERROR(INDEX(resources!K:K,MATCH(B965,resources!B:B,0)),"fillme")</f>
        <v>unknown</v>
      </c>
      <c r="P965" s="89" t="str">
        <f t="shared" si="213"/>
        <v>unknown_2021_3</v>
      </c>
      <c r="Q965" s="87">
        <f>INDEX(elcc!G:G,MATCH(P965,elcc!D:D,0))</f>
        <v>0</v>
      </c>
      <c r="R965" s="89">
        <f t="shared" si="214"/>
        <v>1</v>
      </c>
      <c r="S965" s="89" t="s">
        <v>6314</v>
      </c>
      <c r="T965" s="89" t="s">
        <v>6314</v>
      </c>
      <c r="U965" s="90" t="str">
        <f t="shared" si="215"/>
        <v>ok</v>
      </c>
      <c r="V965" s="63" t="str">
        <f>INDEX(resources!F:F,MATCH(B965,resources!B:B,0))</f>
        <v>special</v>
      </c>
      <c r="W965" s="110">
        <f t="shared" si="216"/>
        <v>1</v>
      </c>
      <c r="X965" s="110">
        <f t="shared" si="217"/>
        <v>0</v>
      </c>
      <c r="Y965" s="110" t="str">
        <f t="shared" si="218"/>
        <v>transfer_purchase_energy_NA_CONFIDENTIAL</v>
      </c>
      <c r="Z965" s="110">
        <f>IF(COUNTIFS($Y$2:Y965,Y965)=1,1,0)</f>
        <v>0</v>
      </c>
      <c r="AA965" s="110">
        <f>SUM($Z$2:Z965)*Z965</f>
        <v>0</v>
      </c>
      <c r="AB965" s="110">
        <f>COUNTIFS(resources!B:B,B965)</f>
        <v>1</v>
      </c>
      <c r="AC965" s="110">
        <f t="shared" si="219"/>
        <v>1</v>
      </c>
      <c r="AD965" s="110">
        <f t="shared" si="220"/>
        <v>1</v>
      </c>
      <c r="AE965" s="110">
        <f t="shared" si="221"/>
        <v>0</v>
      </c>
      <c r="AF965" s="110">
        <f t="shared" si="222"/>
        <v>1</v>
      </c>
      <c r="AG965" s="110">
        <f t="shared" si="223"/>
        <v>0</v>
      </c>
      <c r="AH965" s="110">
        <f t="shared" si="224"/>
        <v>0</v>
      </c>
      <c r="AI965" s="110">
        <f t="shared" si="225"/>
        <v>1</v>
      </c>
      <c r="AJ965" s="100">
        <f>ROW()</f>
        <v>965</v>
      </c>
      <c r="AK965" s="100" t="str">
        <f>INDEX('BadRows RECART'!$C$2:$C$1207,MATCH(monthly_gwh_mw!AJ965,'BadRows RECART'!$D$2:$D$1207,0))</f>
        <v>EC_M_0-000-000-010</v>
      </c>
    </row>
    <row r="966" spans="1:37" ht="20">
      <c r="A966" s="106" t="s">
        <v>3907</v>
      </c>
      <c r="B966" s="106" t="s">
        <v>437</v>
      </c>
      <c r="C966" s="106" t="s">
        <v>6297</v>
      </c>
      <c r="D966" s="168">
        <v>2021</v>
      </c>
      <c r="E966" s="168">
        <v>4</v>
      </c>
      <c r="F966" s="199">
        <v>54</v>
      </c>
      <c r="G966" s="212" t="s">
        <v>6314</v>
      </c>
      <c r="H966" s="212" t="s">
        <v>6314</v>
      </c>
      <c r="I966" s="106" t="s">
        <v>556</v>
      </c>
      <c r="K966" s="83" t="s">
        <v>6314</v>
      </c>
      <c r="L966" s="83" t="s">
        <v>6314</v>
      </c>
      <c r="M966" s="45" t="str">
        <f>IF(
ISNA(INDEX(resources!E:E,MATCH(B966,resources!B:B,0))),"fillme",
INDEX(resources!E:E,MATCH(B966,resources!B:B,0)))</f>
        <v>transfer_purchase</v>
      </c>
      <c r="N966" s="45">
        <v>1</v>
      </c>
      <c r="O966" s="83" t="str">
        <f>IFERROR(INDEX(resources!K:K,MATCH(B966,resources!B:B,0)),"fillme")</f>
        <v>unknown</v>
      </c>
      <c r="P966" s="89" t="str">
        <f t="shared" si="213"/>
        <v>unknown_2021_4</v>
      </c>
      <c r="Q966" s="87">
        <f>INDEX(elcc!G:G,MATCH(P966,elcc!D:D,0))</f>
        <v>0</v>
      </c>
      <c r="R966" s="89">
        <f t="shared" si="214"/>
        <v>1</v>
      </c>
      <c r="S966" s="89" t="s">
        <v>6314</v>
      </c>
      <c r="T966" s="89" t="s">
        <v>6314</v>
      </c>
      <c r="U966" s="90" t="str">
        <f t="shared" si="215"/>
        <v>ok</v>
      </c>
      <c r="V966" s="63" t="str">
        <f>INDEX(resources!F:F,MATCH(B966,resources!B:B,0))</f>
        <v>special</v>
      </c>
      <c r="W966" s="110">
        <f t="shared" si="216"/>
        <v>1</v>
      </c>
      <c r="X966" s="110">
        <f t="shared" si="217"/>
        <v>0</v>
      </c>
      <c r="Y966" s="110" t="str">
        <f t="shared" si="218"/>
        <v>transfer_purchase_energy_NA_CONFIDENTIAL</v>
      </c>
      <c r="Z966" s="110">
        <f>IF(COUNTIFS($Y$2:Y966,Y966)=1,1,0)</f>
        <v>0</v>
      </c>
      <c r="AA966" s="110">
        <f>SUM($Z$2:Z966)*Z966</f>
        <v>0</v>
      </c>
      <c r="AB966" s="110">
        <f>COUNTIFS(resources!B:B,B966)</f>
        <v>1</v>
      </c>
      <c r="AC966" s="110">
        <f t="shared" si="219"/>
        <v>1</v>
      </c>
      <c r="AD966" s="110">
        <f t="shared" si="220"/>
        <v>1</v>
      </c>
      <c r="AE966" s="110">
        <f t="shared" si="221"/>
        <v>0</v>
      </c>
      <c r="AF966" s="110">
        <f t="shared" si="222"/>
        <v>1</v>
      </c>
      <c r="AG966" s="110">
        <f t="shared" si="223"/>
        <v>0</v>
      </c>
      <c r="AH966" s="110">
        <f t="shared" si="224"/>
        <v>0</v>
      </c>
      <c r="AI966" s="110">
        <f t="shared" si="225"/>
        <v>1</v>
      </c>
      <c r="AJ966" s="100">
        <f>ROW()</f>
        <v>966</v>
      </c>
      <c r="AK966" s="100" t="str">
        <f>INDEX('BadRows RECART'!$C$2:$C$1207,MATCH(monthly_gwh_mw!AJ966,'BadRows RECART'!$D$2:$D$1207,0))</f>
        <v>EC_M_0-000-000-010</v>
      </c>
    </row>
    <row r="967" spans="1:37" ht="20">
      <c r="A967" s="106" t="s">
        <v>3907</v>
      </c>
      <c r="B967" s="106" t="s">
        <v>437</v>
      </c>
      <c r="C967" s="106" t="s">
        <v>6297</v>
      </c>
      <c r="D967" s="168">
        <v>2021</v>
      </c>
      <c r="E967" s="168">
        <v>5</v>
      </c>
      <c r="F967" s="199">
        <v>65.099999999999994</v>
      </c>
      <c r="G967" s="212" t="s">
        <v>6314</v>
      </c>
      <c r="H967" s="212" t="s">
        <v>6314</v>
      </c>
      <c r="I967" s="106" t="s">
        <v>556</v>
      </c>
      <c r="K967" s="83" t="s">
        <v>6314</v>
      </c>
      <c r="L967" s="83" t="s">
        <v>6314</v>
      </c>
      <c r="M967" s="45" t="str">
        <f>IF(
ISNA(INDEX(resources!E:E,MATCH(B967,resources!B:B,0))),"fillme",
INDEX(resources!E:E,MATCH(B967,resources!B:B,0)))</f>
        <v>transfer_purchase</v>
      </c>
      <c r="N967" s="45">
        <v>1</v>
      </c>
      <c r="O967" s="83" t="str">
        <f>IFERROR(INDEX(resources!K:K,MATCH(B967,resources!B:B,0)),"fillme")</f>
        <v>unknown</v>
      </c>
      <c r="P967" s="89" t="str">
        <f t="shared" si="213"/>
        <v>unknown_2021_5</v>
      </c>
      <c r="Q967" s="87">
        <f>INDEX(elcc!G:G,MATCH(P967,elcc!D:D,0))</f>
        <v>0</v>
      </c>
      <c r="R967" s="89">
        <f t="shared" si="214"/>
        <v>1</v>
      </c>
      <c r="S967" s="89" t="s">
        <v>6314</v>
      </c>
      <c r="T967" s="89" t="s">
        <v>6314</v>
      </c>
      <c r="U967" s="90" t="str">
        <f t="shared" si="215"/>
        <v>ok</v>
      </c>
      <c r="V967" s="63" t="str">
        <f>INDEX(resources!F:F,MATCH(B967,resources!B:B,0))</f>
        <v>special</v>
      </c>
      <c r="W967" s="110">
        <f t="shared" si="216"/>
        <v>1</v>
      </c>
      <c r="X967" s="110">
        <f t="shared" si="217"/>
        <v>0</v>
      </c>
      <c r="Y967" s="110" t="str">
        <f t="shared" si="218"/>
        <v>transfer_purchase_energy_NA_CONFIDENTIAL</v>
      </c>
      <c r="Z967" s="110">
        <f>IF(COUNTIFS($Y$2:Y967,Y967)=1,1,0)</f>
        <v>0</v>
      </c>
      <c r="AA967" s="110">
        <f>SUM($Z$2:Z967)*Z967</f>
        <v>0</v>
      </c>
      <c r="AB967" s="110">
        <f>COUNTIFS(resources!B:B,B967)</f>
        <v>1</v>
      </c>
      <c r="AC967" s="110">
        <f t="shared" si="219"/>
        <v>1</v>
      </c>
      <c r="AD967" s="110">
        <f t="shared" si="220"/>
        <v>1</v>
      </c>
      <c r="AE967" s="110">
        <f t="shared" si="221"/>
        <v>0</v>
      </c>
      <c r="AF967" s="110">
        <f t="shared" si="222"/>
        <v>1</v>
      </c>
      <c r="AG967" s="110">
        <f t="shared" si="223"/>
        <v>0</v>
      </c>
      <c r="AH967" s="110">
        <f t="shared" si="224"/>
        <v>0</v>
      </c>
      <c r="AI967" s="110">
        <f t="shared" si="225"/>
        <v>1</v>
      </c>
      <c r="AJ967" s="100">
        <f>ROW()</f>
        <v>967</v>
      </c>
      <c r="AK967" s="100" t="str">
        <f>INDEX('BadRows RECART'!$C$2:$C$1207,MATCH(monthly_gwh_mw!AJ967,'BadRows RECART'!$D$2:$D$1207,0))</f>
        <v>EC_M_0-000-000-010</v>
      </c>
    </row>
    <row r="968" spans="1:37" ht="20">
      <c r="A968" s="106" t="s">
        <v>3907</v>
      </c>
      <c r="B968" s="106" t="s">
        <v>437</v>
      </c>
      <c r="C968" s="106" t="s">
        <v>6297</v>
      </c>
      <c r="D968" s="168">
        <v>2021</v>
      </c>
      <c r="E968" s="168">
        <v>6</v>
      </c>
      <c r="F968" s="199">
        <v>63</v>
      </c>
      <c r="G968" s="212" t="s">
        <v>6314</v>
      </c>
      <c r="H968" s="212" t="s">
        <v>6314</v>
      </c>
      <c r="I968" s="106" t="s">
        <v>556</v>
      </c>
      <c r="K968" s="83" t="s">
        <v>6314</v>
      </c>
      <c r="L968" s="83" t="s">
        <v>6314</v>
      </c>
      <c r="M968" s="45" t="str">
        <f>IF(
ISNA(INDEX(resources!E:E,MATCH(B968,resources!B:B,0))),"fillme",
INDEX(resources!E:E,MATCH(B968,resources!B:B,0)))</f>
        <v>transfer_purchase</v>
      </c>
      <c r="N968" s="45">
        <v>1</v>
      </c>
      <c r="O968" s="83" t="str">
        <f>IFERROR(INDEX(resources!K:K,MATCH(B968,resources!B:B,0)),"fillme")</f>
        <v>unknown</v>
      </c>
      <c r="P968" s="89" t="str">
        <f t="shared" si="213"/>
        <v>unknown_2021_6</v>
      </c>
      <c r="Q968" s="87">
        <f>INDEX(elcc!G:G,MATCH(P968,elcc!D:D,0))</f>
        <v>0</v>
      </c>
      <c r="R968" s="89">
        <f t="shared" si="214"/>
        <v>1</v>
      </c>
      <c r="S968" s="89" t="s">
        <v>6314</v>
      </c>
      <c r="T968" s="89" t="s">
        <v>6314</v>
      </c>
      <c r="U968" s="90" t="str">
        <f t="shared" si="215"/>
        <v>ok</v>
      </c>
      <c r="V968" s="63" t="str">
        <f>INDEX(resources!F:F,MATCH(B968,resources!B:B,0))</f>
        <v>special</v>
      </c>
      <c r="W968" s="110">
        <f t="shared" si="216"/>
        <v>1</v>
      </c>
      <c r="X968" s="110">
        <f t="shared" si="217"/>
        <v>0</v>
      </c>
      <c r="Y968" s="110" t="str">
        <f t="shared" si="218"/>
        <v>transfer_purchase_energy_NA_CONFIDENTIAL</v>
      </c>
      <c r="Z968" s="110">
        <f>IF(COUNTIFS($Y$2:Y968,Y968)=1,1,0)</f>
        <v>0</v>
      </c>
      <c r="AA968" s="110">
        <f>SUM($Z$2:Z968)*Z968</f>
        <v>0</v>
      </c>
      <c r="AB968" s="110">
        <f>COUNTIFS(resources!B:B,B968)</f>
        <v>1</v>
      </c>
      <c r="AC968" s="110">
        <f t="shared" si="219"/>
        <v>1</v>
      </c>
      <c r="AD968" s="110">
        <f t="shared" si="220"/>
        <v>1</v>
      </c>
      <c r="AE968" s="110">
        <f t="shared" si="221"/>
        <v>0</v>
      </c>
      <c r="AF968" s="110">
        <f t="shared" si="222"/>
        <v>1</v>
      </c>
      <c r="AG968" s="110">
        <f t="shared" si="223"/>
        <v>0</v>
      </c>
      <c r="AH968" s="110">
        <f t="shared" si="224"/>
        <v>0</v>
      </c>
      <c r="AI968" s="110">
        <f t="shared" si="225"/>
        <v>1</v>
      </c>
      <c r="AJ968" s="100">
        <f>ROW()</f>
        <v>968</v>
      </c>
      <c r="AK968" s="100" t="str">
        <f>INDEX('BadRows RECART'!$C$2:$C$1207,MATCH(monthly_gwh_mw!AJ968,'BadRows RECART'!$D$2:$D$1207,0))</f>
        <v>EC_M_0-000-000-010</v>
      </c>
    </row>
    <row r="969" spans="1:37" ht="20">
      <c r="A969" s="106" t="s">
        <v>3907</v>
      </c>
      <c r="B969" s="106" t="s">
        <v>437</v>
      </c>
      <c r="C969" s="106" t="s">
        <v>6297</v>
      </c>
      <c r="D969" s="168">
        <v>2021</v>
      </c>
      <c r="E969" s="168">
        <v>7</v>
      </c>
      <c r="F969" s="199">
        <v>65.099999999999994</v>
      </c>
      <c r="G969" s="212" t="s">
        <v>6314</v>
      </c>
      <c r="H969" s="212" t="s">
        <v>6314</v>
      </c>
      <c r="I969" s="106" t="s">
        <v>556</v>
      </c>
      <c r="K969" s="83" t="s">
        <v>6314</v>
      </c>
      <c r="L969" s="83" t="s">
        <v>6314</v>
      </c>
      <c r="M969" s="45" t="str">
        <f>IF(
ISNA(INDEX(resources!E:E,MATCH(B969,resources!B:B,0))),"fillme",
INDEX(resources!E:E,MATCH(B969,resources!B:B,0)))</f>
        <v>transfer_purchase</v>
      </c>
      <c r="N969" s="45">
        <v>1</v>
      </c>
      <c r="O969" s="83" t="str">
        <f>IFERROR(INDEX(resources!K:K,MATCH(B969,resources!B:B,0)),"fillme")</f>
        <v>unknown</v>
      </c>
      <c r="P969" s="89" t="str">
        <f t="shared" si="213"/>
        <v>unknown_2021_7</v>
      </c>
      <c r="Q969" s="87">
        <f>INDEX(elcc!G:G,MATCH(P969,elcc!D:D,0))</f>
        <v>0</v>
      </c>
      <c r="R969" s="89">
        <f t="shared" si="214"/>
        <v>1</v>
      </c>
      <c r="S969" s="89" t="s">
        <v>6314</v>
      </c>
      <c r="T969" s="89" t="s">
        <v>6314</v>
      </c>
      <c r="U969" s="90" t="str">
        <f t="shared" si="215"/>
        <v>ok</v>
      </c>
      <c r="V969" s="63" t="str">
        <f>INDEX(resources!F:F,MATCH(B969,resources!B:B,0))</f>
        <v>special</v>
      </c>
      <c r="W969" s="110">
        <f t="shared" si="216"/>
        <v>1</v>
      </c>
      <c r="X969" s="110">
        <f t="shared" si="217"/>
        <v>0</v>
      </c>
      <c r="Y969" s="110" t="str">
        <f t="shared" si="218"/>
        <v>transfer_purchase_energy_NA_CONFIDENTIAL</v>
      </c>
      <c r="Z969" s="110">
        <f>IF(COUNTIFS($Y$2:Y969,Y969)=1,1,0)</f>
        <v>0</v>
      </c>
      <c r="AA969" s="110">
        <f>SUM($Z$2:Z969)*Z969</f>
        <v>0</v>
      </c>
      <c r="AB969" s="110">
        <f>COUNTIFS(resources!B:B,B969)</f>
        <v>1</v>
      </c>
      <c r="AC969" s="110">
        <f t="shared" si="219"/>
        <v>1</v>
      </c>
      <c r="AD969" s="110">
        <f t="shared" si="220"/>
        <v>1</v>
      </c>
      <c r="AE969" s="110">
        <f t="shared" si="221"/>
        <v>0</v>
      </c>
      <c r="AF969" s="110">
        <f t="shared" si="222"/>
        <v>1</v>
      </c>
      <c r="AG969" s="110">
        <f t="shared" si="223"/>
        <v>0</v>
      </c>
      <c r="AH969" s="110">
        <f t="shared" si="224"/>
        <v>0</v>
      </c>
      <c r="AI969" s="110">
        <f t="shared" si="225"/>
        <v>1</v>
      </c>
      <c r="AJ969" s="100">
        <f>ROW()</f>
        <v>969</v>
      </c>
      <c r="AK969" s="100" t="str">
        <f>INDEX('BadRows RECART'!$C$2:$C$1207,MATCH(monthly_gwh_mw!AJ969,'BadRows RECART'!$D$2:$D$1207,0))</f>
        <v>EC_M_0-000-000-010</v>
      </c>
    </row>
    <row r="970" spans="1:37" ht="20">
      <c r="A970" s="106" t="s">
        <v>3907</v>
      </c>
      <c r="B970" s="106" t="s">
        <v>437</v>
      </c>
      <c r="C970" s="106" t="s">
        <v>6297</v>
      </c>
      <c r="D970" s="168">
        <v>2021</v>
      </c>
      <c r="E970" s="168">
        <v>8</v>
      </c>
      <c r="F970" s="199">
        <v>60.45</v>
      </c>
      <c r="G970" s="212" t="s">
        <v>6314</v>
      </c>
      <c r="H970" s="212" t="s">
        <v>6314</v>
      </c>
      <c r="I970" s="106" t="s">
        <v>556</v>
      </c>
      <c r="K970" s="83" t="s">
        <v>6314</v>
      </c>
      <c r="L970" s="83" t="s">
        <v>6314</v>
      </c>
      <c r="M970" s="45" t="str">
        <f>IF(
ISNA(INDEX(resources!E:E,MATCH(B970,resources!B:B,0))),"fillme",
INDEX(resources!E:E,MATCH(B970,resources!B:B,0)))</f>
        <v>transfer_purchase</v>
      </c>
      <c r="N970" s="45">
        <v>1</v>
      </c>
      <c r="O970" s="83" t="str">
        <f>IFERROR(INDEX(resources!K:K,MATCH(B970,resources!B:B,0)),"fillme")</f>
        <v>unknown</v>
      </c>
      <c r="P970" s="89" t="str">
        <f t="shared" si="213"/>
        <v>unknown_2021_8</v>
      </c>
      <c r="Q970" s="87">
        <f>INDEX(elcc!G:G,MATCH(P970,elcc!D:D,0))</f>
        <v>0</v>
      </c>
      <c r="R970" s="89">
        <f t="shared" si="214"/>
        <v>1</v>
      </c>
      <c r="S970" s="89" t="s">
        <v>6314</v>
      </c>
      <c r="T970" s="89" t="s">
        <v>6314</v>
      </c>
      <c r="U970" s="90" t="str">
        <f t="shared" si="215"/>
        <v>ok</v>
      </c>
      <c r="V970" s="63" t="str">
        <f>INDEX(resources!F:F,MATCH(B970,resources!B:B,0))</f>
        <v>special</v>
      </c>
      <c r="W970" s="110">
        <f t="shared" si="216"/>
        <v>1</v>
      </c>
      <c r="X970" s="110">
        <f t="shared" si="217"/>
        <v>0</v>
      </c>
      <c r="Y970" s="110" t="str">
        <f t="shared" si="218"/>
        <v>transfer_purchase_energy_NA_CONFIDENTIAL</v>
      </c>
      <c r="Z970" s="110">
        <f>IF(COUNTIFS($Y$2:Y970,Y970)=1,1,0)</f>
        <v>0</v>
      </c>
      <c r="AA970" s="110">
        <f>SUM($Z$2:Z970)*Z970</f>
        <v>0</v>
      </c>
      <c r="AB970" s="110">
        <f>COUNTIFS(resources!B:B,B970)</f>
        <v>1</v>
      </c>
      <c r="AC970" s="110">
        <f t="shared" si="219"/>
        <v>1</v>
      </c>
      <c r="AD970" s="110">
        <f t="shared" si="220"/>
        <v>1</v>
      </c>
      <c r="AE970" s="110">
        <f t="shared" si="221"/>
        <v>0</v>
      </c>
      <c r="AF970" s="110">
        <f t="shared" si="222"/>
        <v>1</v>
      </c>
      <c r="AG970" s="110">
        <f t="shared" si="223"/>
        <v>0</v>
      </c>
      <c r="AH970" s="110">
        <f t="shared" si="224"/>
        <v>0</v>
      </c>
      <c r="AI970" s="110">
        <f t="shared" si="225"/>
        <v>1</v>
      </c>
      <c r="AJ970" s="100">
        <f>ROW()</f>
        <v>970</v>
      </c>
      <c r="AK970" s="100" t="str">
        <f>INDEX('BadRows RECART'!$C$2:$C$1207,MATCH(monthly_gwh_mw!AJ970,'BadRows RECART'!$D$2:$D$1207,0))</f>
        <v>EC_M_0-000-000-010</v>
      </c>
    </row>
    <row r="971" spans="1:37" ht="20">
      <c r="A971" s="106" t="s">
        <v>3907</v>
      </c>
      <c r="B971" s="106" t="s">
        <v>437</v>
      </c>
      <c r="C971" s="106" t="s">
        <v>6297</v>
      </c>
      <c r="D971" s="168">
        <v>2021</v>
      </c>
      <c r="E971" s="168">
        <v>9</v>
      </c>
      <c r="F971" s="199">
        <v>54</v>
      </c>
      <c r="G971" s="212" t="s">
        <v>6314</v>
      </c>
      <c r="H971" s="212" t="s">
        <v>6314</v>
      </c>
      <c r="I971" s="106" t="s">
        <v>556</v>
      </c>
      <c r="K971" s="83" t="s">
        <v>6314</v>
      </c>
      <c r="L971" s="83" t="s">
        <v>6314</v>
      </c>
      <c r="M971" s="45" t="str">
        <f>IF(
ISNA(INDEX(resources!E:E,MATCH(B971,resources!B:B,0))),"fillme",
INDEX(resources!E:E,MATCH(B971,resources!B:B,0)))</f>
        <v>transfer_purchase</v>
      </c>
      <c r="N971" s="45">
        <v>1</v>
      </c>
      <c r="O971" s="83" t="str">
        <f>IFERROR(INDEX(resources!K:K,MATCH(B971,resources!B:B,0)),"fillme")</f>
        <v>unknown</v>
      </c>
      <c r="P971" s="89" t="str">
        <f t="shared" si="213"/>
        <v>unknown_2021_9</v>
      </c>
      <c r="Q971" s="87">
        <f>INDEX(elcc!G:G,MATCH(P971,elcc!D:D,0))</f>
        <v>0</v>
      </c>
      <c r="R971" s="89">
        <f t="shared" si="214"/>
        <v>1</v>
      </c>
      <c r="S971" s="89" t="s">
        <v>6314</v>
      </c>
      <c r="T971" s="89" t="s">
        <v>6314</v>
      </c>
      <c r="U971" s="90" t="str">
        <f t="shared" si="215"/>
        <v>ok</v>
      </c>
      <c r="V971" s="63" t="str">
        <f>INDEX(resources!F:F,MATCH(B971,resources!B:B,0))</f>
        <v>special</v>
      </c>
      <c r="W971" s="110">
        <f t="shared" si="216"/>
        <v>1</v>
      </c>
      <c r="X971" s="110">
        <f t="shared" si="217"/>
        <v>0</v>
      </c>
      <c r="Y971" s="110" t="str">
        <f t="shared" si="218"/>
        <v>transfer_purchase_energy_NA_CONFIDENTIAL</v>
      </c>
      <c r="Z971" s="110">
        <f>IF(COUNTIFS($Y$2:Y971,Y971)=1,1,0)</f>
        <v>0</v>
      </c>
      <c r="AA971" s="110">
        <f>SUM($Z$2:Z971)*Z971</f>
        <v>0</v>
      </c>
      <c r="AB971" s="110">
        <f>COUNTIFS(resources!B:B,B971)</f>
        <v>1</v>
      </c>
      <c r="AC971" s="110">
        <f t="shared" si="219"/>
        <v>1</v>
      </c>
      <c r="AD971" s="110">
        <f t="shared" si="220"/>
        <v>1</v>
      </c>
      <c r="AE971" s="110">
        <f t="shared" si="221"/>
        <v>0</v>
      </c>
      <c r="AF971" s="110">
        <f t="shared" si="222"/>
        <v>1</v>
      </c>
      <c r="AG971" s="110">
        <f t="shared" si="223"/>
        <v>0</v>
      </c>
      <c r="AH971" s="110">
        <f t="shared" si="224"/>
        <v>0</v>
      </c>
      <c r="AI971" s="110">
        <f t="shared" si="225"/>
        <v>1</v>
      </c>
      <c r="AJ971" s="100">
        <f>ROW()</f>
        <v>971</v>
      </c>
      <c r="AK971" s="100" t="str">
        <f>INDEX('BadRows RECART'!$C$2:$C$1207,MATCH(monthly_gwh_mw!AJ971,'BadRows RECART'!$D$2:$D$1207,0))</f>
        <v>EC_M_0-000-000-010</v>
      </c>
    </row>
    <row r="972" spans="1:37" ht="20">
      <c r="A972" s="106" t="s">
        <v>3907</v>
      </c>
      <c r="B972" s="106" t="s">
        <v>437</v>
      </c>
      <c r="C972" s="106" t="s">
        <v>6297</v>
      </c>
      <c r="D972" s="168">
        <v>2021</v>
      </c>
      <c r="E972" s="168">
        <v>10</v>
      </c>
      <c r="F972" s="199">
        <v>51.15</v>
      </c>
      <c r="G972" s="212" t="s">
        <v>6314</v>
      </c>
      <c r="H972" s="212" t="s">
        <v>6314</v>
      </c>
      <c r="I972" s="106" t="s">
        <v>556</v>
      </c>
      <c r="K972" s="83" t="s">
        <v>6314</v>
      </c>
      <c r="L972" s="83" t="s">
        <v>6314</v>
      </c>
      <c r="M972" s="45" t="str">
        <f>IF(
ISNA(INDEX(resources!E:E,MATCH(B972,resources!B:B,0))),"fillme",
INDEX(resources!E:E,MATCH(B972,resources!B:B,0)))</f>
        <v>transfer_purchase</v>
      </c>
      <c r="N972" s="45">
        <v>1</v>
      </c>
      <c r="O972" s="83" t="str">
        <f>IFERROR(INDEX(resources!K:K,MATCH(B972,resources!B:B,0)),"fillme")</f>
        <v>unknown</v>
      </c>
      <c r="P972" s="89" t="str">
        <f t="shared" si="213"/>
        <v>unknown_2021_10</v>
      </c>
      <c r="Q972" s="87">
        <f>INDEX(elcc!G:G,MATCH(P972,elcc!D:D,0))</f>
        <v>0</v>
      </c>
      <c r="R972" s="89">
        <f t="shared" si="214"/>
        <v>1</v>
      </c>
      <c r="S972" s="89" t="s">
        <v>6314</v>
      </c>
      <c r="T972" s="89" t="s">
        <v>6314</v>
      </c>
      <c r="U972" s="90" t="str">
        <f t="shared" si="215"/>
        <v>ok</v>
      </c>
      <c r="V972" s="63" t="str">
        <f>INDEX(resources!F:F,MATCH(B972,resources!B:B,0))</f>
        <v>special</v>
      </c>
      <c r="W972" s="110">
        <f t="shared" si="216"/>
        <v>1</v>
      </c>
      <c r="X972" s="110">
        <f t="shared" si="217"/>
        <v>0</v>
      </c>
      <c r="Y972" s="110" t="str">
        <f t="shared" si="218"/>
        <v>transfer_purchase_energy_NA_CONFIDENTIAL</v>
      </c>
      <c r="Z972" s="110">
        <f>IF(COUNTIFS($Y$2:Y972,Y972)=1,1,0)</f>
        <v>0</v>
      </c>
      <c r="AA972" s="110">
        <f>SUM($Z$2:Z972)*Z972</f>
        <v>0</v>
      </c>
      <c r="AB972" s="110">
        <f>COUNTIFS(resources!B:B,B972)</f>
        <v>1</v>
      </c>
      <c r="AC972" s="110">
        <f t="shared" si="219"/>
        <v>1</v>
      </c>
      <c r="AD972" s="110">
        <f t="shared" si="220"/>
        <v>1</v>
      </c>
      <c r="AE972" s="110">
        <f t="shared" si="221"/>
        <v>0</v>
      </c>
      <c r="AF972" s="110">
        <f t="shared" si="222"/>
        <v>1</v>
      </c>
      <c r="AG972" s="110">
        <f t="shared" si="223"/>
        <v>0</v>
      </c>
      <c r="AH972" s="110">
        <f t="shared" si="224"/>
        <v>0</v>
      </c>
      <c r="AI972" s="110">
        <f t="shared" si="225"/>
        <v>1</v>
      </c>
      <c r="AJ972" s="100">
        <f>ROW()</f>
        <v>972</v>
      </c>
      <c r="AK972" s="100" t="str">
        <f>INDEX('BadRows RECART'!$C$2:$C$1207,MATCH(monthly_gwh_mw!AJ972,'BadRows RECART'!$D$2:$D$1207,0))</f>
        <v>EC_M_0-000-000-010</v>
      </c>
    </row>
    <row r="973" spans="1:37" ht="20">
      <c r="A973" s="106" t="s">
        <v>3907</v>
      </c>
      <c r="B973" s="106" t="s">
        <v>437</v>
      </c>
      <c r="C973" s="106" t="s">
        <v>6297</v>
      </c>
      <c r="D973" s="168">
        <v>2021</v>
      </c>
      <c r="E973" s="168">
        <v>11</v>
      </c>
      <c r="F973" s="199">
        <v>45</v>
      </c>
      <c r="G973" s="212" t="s">
        <v>6314</v>
      </c>
      <c r="H973" s="212" t="s">
        <v>6314</v>
      </c>
      <c r="I973" s="106" t="s">
        <v>556</v>
      </c>
      <c r="K973" s="83" t="s">
        <v>6314</v>
      </c>
      <c r="L973" s="83" t="s">
        <v>6314</v>
      </c>
      <c r="M973" s="45" t="str">
        <f>IF(
ISNA(INDEX(resources!E:E,MATCH(B973,resources!B:B,0))),"fillme",
INDEX(resources!E:E,MATCH(B973,resources!B:B,0)))</f>
        <v>transfer_purchase</v>
      </c>
      <c r="N973" s="45">
        <v>1</v>
      </c>
      <c r="O973" s="83" t="str">
        <f>IFERROR(INDEX(resources!K:K,MATCH(B973,resources!B:B,0)),"fillme")</f>
        <v>unknown</v>
      </c>
      <c r="P973" s="89" t="str">
        <f t="shared" si="213"/>
        <v>unknown_2021_11</v>
      </c>
      <c r="Q973" s="87">
        <f>INDEX(elcc!G:G,MATCH(P973,elcc!D:D,0))</f>
        <v>0</v>
      </c>
      <c r="R973" s="89">
        <f t="shared" si="214"/>
        <v>1</v>
      </c>
      <c r="S973" s="89" t="s">
        <v>6314</v>
      </c>
      <c r="T973" s="89" t="s">
        <v>6314</v>
      </c>
      <c r="U973" s="90" t="str">
        <f t="shared" si="215"/>
        <v>ok</v>
      </c>
      <c r="V973" s="63" t="str">
        <f>INDEX(resources!F:F,MATCH(B973,resources!B:B,0))</f>
        <v>special</v>
      </c>
      <c r="W973" s="110">
        <f t="shared" si="216"/>
        <v>1</v>
      </c>
      <c r="X973" s="110">
        <f t="shared" si="217"/>
        <v>0</v>
      </c>
      <c r="Y973" s="110" t="str">
        <f t="shared" si="218"/>
        <v>transfer_purchase_energy_NA_CONFIDENTIAL</v>
      </c>
      <c r="Z973" s="110">
        <f>IF(COUNTIFS($Y$2:Y973,Y973)=1,1,0)</f>
        <v>0</v>
      </c>
      <c r="AA973" s="110">
        <f>SUM($Z$2:Z973)*Z973</f>
        <v>0</v>
      </c>
      <c r="AB973" s="110">
        <f>COUNTIFS(resources!B:B,B973)</f>
        <v>1</v>
      </c>
      <c r="AC973" s="110">
        <f t="shared" si="219"/>
        <v>1</v>
      </c>
      <c r="AD973" s="110">
        <f t="shared" si="220"/>
        <v>1</v>
      </c>
      <c r="AE973" s="110">
        <f t="shared" si="221"/>
        <v>0</v>
      </c>
      <c r="AF973" s="110">
        <f t="shared" si="222"/>
        <v>1</v>
      </c>
      <c r="AG973" s="110">
        <f t="shared" si="223"/>
        <v>0</v>
      </c>
      <c r="AH973" s="110">
        <f t="shared" si="224"/>
        <v>0</v>
      </c>
      <c r="AI973" s="110">
        <f t="shared" si="225"/>
        <v>1</v>
      </c>
      <c r="AJ973" s="100">
        <f>ROW()</f>
        <v>973</v>
      </c>
      <c r="AK973" s="100" t="str">
        <f>INDEX('BadRows RECART'!$C$2:$C$1207,MATCH(monthly_gwh_mw!AJ973,'BadRows RECART'!$D$2:$D$1207,0))</f>
        <v>EC_M_0-000-000-010</v>
      </c>
    </row>
    <row r="974" spans="1:37" ht="20">
      <c r="A974" s="106" t="s">
        <v>3907</v>
      </c>
      <c r="B974" s="106" t="s">
        <v>437</v>
      </c>
      <c r="C974" s="106" t="s">
        <v>6297</v>
      </c>
      <c r="D974" s="168">
        <v>2021</v>
      </c>
      <c r="E974" s="168">
        <v>12</v>
      </c>
      <c r="F974" s="199">
        <v>46.5</v>
      </c>
      <c r="G974" s="212" t="s">
        <v>6314</v>
      </c>
      <c r="H974" s="212" t="s">
        <v>6314</v>
      </c>
      <c r="I974" s="106" t="s">
        <v>556</v>
      </c>
      <c r="K974" s="83" t="s">
        <v>6314</v>
      </c>
      <c r="L974" s="83" t="s">
        <v>6314</v>
      </c>
      <c r="M974" s="45" t="str">
        <f>IF(
ISNA(INDEX(resources!E:E,MATCH(B974,resources!B:B,0))),"fillme",
INDEX(resources!E:E,MATCH(B974,resources!B:B,0)))</f>
        <v>transfer_purchase</v>
      </c>
      <c r="N974" s="45">
        <v>1</v>
      </c>
      <c r="O974" s="83" t="str">
        <f>IFERROR(INDEX(resources!K:K,MATCH(B974,resources!B:B,0)),"fillme")</f>
        <v>unknown</v>
      </c>
      <c r="P974" s="89" t="str">
        <f t="shared" si="213"/>
        <v>unknown_2021_12</v>
      </c>
      <c r="Q974" s="87">
        <f>INDEX(elcc!G:G,MATCH(P974,elcc!D:D,0))</f>
        <v>0</v>
      </c>
      <c r="R974" s="89">
        <f t="shared" si="214"/>
        <v>1</v>
      </c>
      <c r="S974" s="89" t="s">
        <v>6314</v>
      </c>
      <c r="T974" s="89" t="s">
        <v>6314</v>
      </c>
      <c r="U974" s="90" t="str">
        <f t="shared" si="215"/>
        <v>ok</v>
      </c>
      <c r="V974" s="63" t="str">
        <f>INDEX(resources!F:F,MATCH(B974,resources!B:B,0))</f>
        <v>special</v>
      </c>
      <c r="W974" s="110">
        <f t="shared" si="216"/>
        <v>1</v>
      </c>
      <c r="X974" s="110">
        <f t="shared" si="217"/>
        <v>0</v>
      </c>
      <c r="Y974" s="110" t="str">
        <f t="shared" si="218"/>
        <v>transfer_purchase_energy_NA_CONFIDENTIAL</v>
      </c>
      <c r="Z974" s="110">
        <f>IF(COUNTIFS($Y$2:Y974,Y974)=1,1,0)</f>
        <v>0</v>
      </c>
      <c r="AA974" s="110">
        <f>SUM($Z$2:Z974)*Z974</f>
        <v>0</v>
      </c>
      <c r="AB974" s="110">
        <f>COUNTIFS(resources!B:B,B974)</f>
        <v>1</v>
      </c>
      <c r="AC974" s="110">
        <f t="shared" si="219"/>
        <v>1</v>
      </c>
      <c r="AD974" s="110">
        <f t="shared" si="220"/>
        <v>1</v>
      </c>
      <c r="AE974" s="110">
        <f t="shared" si="221"/>
        <v>0</v>
      </c>
      <c r="AF974" s="110">
        <f t="shared" si="222"/>
        <v>1</v>
      </c>
      <c r="AG974" s="110">
        <f t="shared" si="223"/>
        <v>0</v>
      </c>
      <c r="AH974" s="110">
        <f t="shared" si="224"/>
        <v>0</v>
      </c>
      <c r="AI974" s="110">
        <f t="shared" si="225"/>
        <v>1</v>
      </c>
      <c r="AJ974" s="100">
        <f>ROW()</f>
        <v>974</v>
      </c>
      <c r="AK974" s="100" t="str">
        <f>INDEX('BadRows RECART'!$C$2:$C$1207,MATCH(monthly_gwh_mw!AJ974,'BadRows RECART'!$D$2:$D$1207,0))</f>
        <v>EC_M_0-000-000-010</v>
      </c>
    </row>
    <row r="975" spans="1:37" ht="20">
      <c r="A975" s="106" t="s">
        <v>3907</v>
      </c>
      <c r="B975" s="106" t="s">
        <v>437</v>
      </c>
      <c r="C975" s="106" t="s">
        <v>6297</v>
      </c>
      <c r="D975" s="168">
        <v>2022</v>
      </c>
      <c r="E975" s="168">
        <v>1</v>
      </c>
      <c r="F975" s="199">
        <v>15.5</v>
      </c>
      <c r="G975" s="212" t="s">
        <v>6314</v>
      </c>
      <c r="H975" s="212" t="s">
        <v>6314</v>
      </c>
      <c r="I975" s="106" t="s">
        <v>556</v>
      </c>
      <c r="K975" s="83" t="s">
        <v>6314</v>
      </c>
      <c r="L975" s="83" t="s">
        <v>6314</v>
      </c>
      <c r="M975" s="45" t="str">
        <f>IF(
ISNA(INDEX(resources!E:E,MATCH(B975,resources!B:B,0))),"fillme",
INDEX(resources!E:E,MATCH(B975,resources!B:B,0)))</f>
        <v>transfer_purchase</v>
      </c>
      <c r="N975" s="45">
        <v>1</v>
      </c>
      <c r="O975" s="83" t="str">
        <f>IFERROR(INDEX(resources!K:K,MATCH(B975,resources!B:B,0)),"fillme")</f>
        <v>unknown</v>
      </c>
      <c r="P975" s="89" t="str">
        <f t="shared" si="213"/>
        <v>unknown_2022_1</v>
      </c>
      <c r="Q975" s="87">
        <f>INDEX(elcc!G:G,MATCH(P975,elcc!D:D,0))</f>
        <v>0</v>
      </c>
      <c r="R975" s="89">
        <f t="shared" si="214"/>
        <v>1</v>
      </c>
      <c r="S975" s="89" t="s">
        <v>6314</v>
      </c>
      <c r="T975" s="89" t="s">
        <v>6314</v>
      </c>
      <c r="U975" s="90" t="str">
        <f t="shared" si="215"/>
        <v>ok</v>
      </c>
      <c r="V975" s="63" t="str">
        <f>INDEX(resources!F:F,MATCH(B975,resources!B:B,0))</f>
        <v>special</v>
      </c>
      <c r="W975" s="110">
        <f t="shared" si="216"/>
        <v>1</v>
      </c>
      <c r="X975" s="110">
        <f t="shared" si="217"/>
        <v>0</v>
      </c>
      <c r="Y975" s="110" t="str">
        <f t="shared" si="218"/>
        <v>transfer_purchase_energy_NA_CONFIDENTIAL</v>
      </c>
      <c r="Z975" s="110">
        <f>IF(COUNTIFS($Y$2:Y975,Y975)=1,1,0)</f>
        <v>0</v>
      </c>
      <c r="AA975" s="110">
        <f>SUM($Z$2:Z975)*Z975</f>
        <v>0</v>
      </c>
      <c r="AB975" s="110">
        <f>COUNTIFS(resources!B:B,B975)</f>
        <v>1</v>
      </c>
      <c r="AC975" s="110">
        <f t="shared" si="219"/>
        <v>1</v>
      </c>
      <c r="AD975" s="110">
        <f t="shared" si="220"/>
        <v>1</v>
      </c>
      <c r="AE975" s="110">
        <f t="shared" si="221"/>
        <v>0</v>
      </c>
      <c r="AF975" s="110">
        <f t="shared" si="222"/>
        <v>1</v>
      </c>
      <c r="AG975" s="110">
        <f t="shared" si="223"/>
        <v>0</v>
      </c>
      <c r="AH975" s="110">
        <f t="shared" si="224"/>
        <v>0</v>
      </c>
      <c r="AI975" s="110">
        <f t="shared" si="225"/>
        <v>1</v>
      </c>
      <c r="AJ975" s="100">
        <f>ROW()</f>
        <v>975</v>
      </c>
      <c r="AK975" s="100" t="str">
        <f>INDEX('BadRows RECART'!$C$2:$C$1207,MATCH(monthly_gwh_mw!AJ975,'BadRows RECART'!$D$2:$D$1207,0))</f>
        <v>EC_M_0-000-000-010</v>
      </c>
    </row>
    <row r="976" spans="1:37" ht="20">
      <c r="A976" s="106" t="s">
        <v>3907</v>
      </c>
      <c r="B976" s="106" t="s">
        <v>437</v>
      </c>
      <c r="C976" s="106" t="s">
        <v>6297</v>
      </c>
      <c r="D976" s="168">
        <v>2022</v>
      </c>
      <c r="E976" s="168">
        <v>2</v>
      </c>
      <c r="F976" s="199">
        <v>15.4</v>
      </c>
      <c r="G976" s="212" t="s">
        <v>6314</v>
      </c>
      <c r="H976" s="212" t="s">
        <v>6314</v>
      </c>
      <c r="I976" s="106" t="s">
        <v>556</v>
      </c>
      <c r="K976" s="83" t="s">
        <v>6314</v>
      </c>
      <c r="L976" s="83" t="s">
        <v>6314</v>
      </c>
      <c r="M976" s="45" t="str">
        <f>IF(
ISNA(INDEX(resources!E:E,MATCH(B976,resources!B:B,0))),"fillme",
INDEX(resources!E:E,MATCH(B976,resources!B:B,0)))</f>
        <v>transfer_purchase</v>
      </c>
      <c r="N976" s="45">
        <v>1</v>
      </c>
      <c r="O976" s="83" t="str">
        <f>IFERROR(INDEX(resources!K:K,MATCH(B976,resources!B:B,0)),"fillme")</f>
        <v>unknown</v>
      </c>
      <c r="P976" s="89" t="str">
        <f t="shared" si="213"/>
        <v>unknown_2022_2</v>
      </c>
      <c r="Q976" s="87">
        <f>INDEX(elcc!G:G,MATCH(P976,elcc!D:D,0))</f>
        <v>0</v>
      </c>
      <c r="R976" s="89">
        <f t="shared" si="214"/>
        <v>1</v>
      </c>
      <c r="S976" s="89" t="s">
        <v>6314</v>
      </c>
      <c r="T976" s="89" t="s">
        <v>6314</v>
      </c>
      <c r="U976" s="90" t="str">
        <f t="shared" si="215"/>
        <v>ok</v>
      </c>
      <c r="V976" s="63" t="str">
        <f>INDEX(resources!F:F,MATCH(B976,resources!B:B,0))</f>
        <v>special</v>
      </c>
      <c r="W976" s="110">
        <f t="shared" si="216"/>
        <v>1</v>
      </c>
      <c r="X976" s="110">
        <f t="shared" si="217"/>
        <v>0</v>
      </c>
      <c r="Y976" s="110" t="str">
        <f t="shared" si="218"/>
        <v>transfer_purchase_energy_NA_CONFIDENTIAL</v>
      </c>
      <c r="Z976" s="110">
        <f>IF(COUNTIFS($Y$2:Y976,Y976)=1,1,0)</f>
        <v>0</v>
      </c>
      <c r="AA976" s="110">
        <f>SUM($Z$2:Z976)*Z976</f>
        <v>0</v>
      </c>
      <c r="AB976" s="110">
        <f>COUNTIFS(resources!B:B,B976)</f>
        <v>1</v>
      </c>
      <c r="AC976" s="110">
        <f t="shared" si="219"/>
        <v>1</v>
      </c>
      <c r="AD976" s="110">
        <f t="shared" si="220"/>
        <v>1</v>
      </c>
      <c r="AE976" s="110">
        <f t="shared" si="221"/>
        <v>0</v>
      </c>
      <c r="AF976" s="110">
        <f t="shared" si="222"/>
        <v>1</v>
      </c>
      <c r="AG976" s="110">
        <f t="shared" si="223"/>
        <v>0</v>
      </c>
      <c r="AH976" s="110">
        <f t="shared" si="224"/>
        <v>0</v>
      </c>
      <c r="AI976" s="110">
        <f t="shared" si="225"/>
        <v>1</v>
      </c>
      <c r="AJ976" s="100">
        <f>ROW()</f>
        <v>976</v>
      </c>
      <c r="AK976" s="100" t="str">
        <f>INDEX('BadRows RECART'!$C$2:$C$1207,MATCH(monthly_gwh_mw!AJ976,'BadRows RECART'!$D$2:$D$1207,0))</f>
        <v>EC_M_0-000-000-010</v>
      </c>
    </row>
    <row r="977" spans="1:37" ht="20">
      <c r="A977" s="106" t="s">
        <v>3907</v>
      </c>
      <c r="B977" s="106" t="s">
        <v>437</v>
      </c>
      <c r="C977" s="106" t="s">
        <v>6297</v>
      </c>
      <c r="D977" s="168">
        <v>2022</v>
      </c>
      <c r="E977" s="168">
        <v>3</v>
      </c>
      <c r="F977" s="199">
        <v>20.149999999999999</v>
      </c>
      <c r="G977" s="212" t="s">
        <v>6314</v>
      </c>
      <c r="H977" s="212" t="s">
        <v>6314</v>
      </c>
      <c r="I977" s="106" t="s">
        <v>556</v>
      </c>
      <c r="K977" s="83" t="s">
        <v>6314</v>
      </c>
      <c r="L977" s="83" t="s">
        <v>6314</v>
      </c>
      <c r="M977" s="45" t="str">
        <f>IF(
ISNA(INDEX(resources!E:E,MATCH(B977,resources!B:B,0))),"fillme",
INDEX(resources!E:E,MATCH(B977,resources!B:B,0)))</f>
        <v>transfer_purchase</v>
      </c>
      <c r="N977" s="45">
        <v>1</v>
      </c>
      <c r="O977" s="83" t="str">
        <f>IFERROR(INDEX(resources!K:K,MATCH(B977,resources!B:B,0)),"fillme")</f>
        <v>unknown</v>
      </c>
      <c r="P977" s="89" t="str">
        <f t="shared" si="213"/>
        <v>unknown_2022_3</v>
      </c>
      <c r="Q977" s="87">
        <f>INDEX(elcc!G:G,MATCH(P977,elcc!D:D,0))</f>
        <v>0</v>
      </c>
      <c r="R977" s="89">
        <f t="shared" si="214"/>
        <v>1</v>
      </c>
      <c r="S977" s="89" t="s">
        <v>6314</v>
      </c>
      <c r="T977" s="89" t="s">
        <v>6314</v>
      </c>
      <c r="U977" s="90" t="str">
        <f t="shared" si="215"/>
        <v>ok</v>
      </c>
      <c r="V977" s="63" t="str">
        <f>INDEX(resources!F:F,MATCH(B977,resources!B:B,0))</f>
        <v>special</v>
      </c>
      <c r="W977" s="110">
        <f t="shared" si="216"/>
        <v>1</v>
      </c>
      <c r="X977" s="110">
        <f t="shared" si="217"/>
        <v>0</v>
      </c>
      <c r="Y977" s="110" t="str">
        <f t="shared" si="218"/>
        <v>transfer_purchase_energy_NA_CONFIDENTIAL</v>
      </c>
      <c r="Z977" s="110">
        <f>IF(COUNTIFS($Y$2:Y977,Y977)=1,1,0)</f>
        <v>0</v>
      </c>
      <c r="AA977" s="110">
        <f>SUM($Z$2:Z977)*Z977</f>
        <v>0</v>
      </c>
      <c r="AB977" s="110">
        <f>COUNTIFS(resources!B:B,B977)</f>
        <v>1</v>
      </c>
      <c r="AC977" s="110">
        <f t="shared" si="219"/>
        <v>1</v>
      </c>
      <c r="AD977" s="110">
        <f t="shared" si="220"/>
        <v>1</v>
      </c>
      <c r="AE977" s="110">
        <f t="shared" si="221"/>
        <v>0</v>
      </c>
      <c r="AF977" s="110">
        <f t="shared" si="222"/>
        <v>1</v>
      </c>
      <c r="AG977" s="110">
        <f t="shared" si="223"/>
        <v>0</v>
      </c>
      <c r="AH977" s="110">
        <f t="shared" si="224"/>
        <v>0</v>
      </c>
      <c r="AI977" s="110">
        <f t="shared" si="225"/>
        <v>1</v>
      </c>
      <c r="AJ977" s="100">
        <f>ROW()</f>
        <v>977</v>
      </c>
      <c r="AK977" s="100" t="str">
        <f>INDEX('BadRows RECART'!$C$2:$C$1207,MATCH(monthly_gwh_mw!AJ977,'BadRows RECART'!$D$2:$D$1207,0))</f>
        <v>EC_M_0-000-000-010</v>
      </c>
    </row>
    <row r="978" spans="1:37" ht="20">
      <c r="A978" s="106" t="s">
        <v>3907</v>
      </c>
      <c r="B978" s="106" t="s">
        <v>437</v>
      </c>
      <c r="C978" s="106" t="s">
        <v>6297</v>
      </c>
      <c r="D978" s="168">
        <v>2022</v>
      </c>
      <c r="E978" s="168">
        <v>4</v>
      </c>
      <c r="F978" s="199">
        <v>18</v>
      </c>
      <c r="G978" s="212" t="s">
        <v>6314</v>
      </c>
      <c r="H978" s="212" t="s">
        <v>6314</v>
      </c>
      <c r="I978" s="106" t="s">
        <v>556</v>
      </c>
      <c r="K978" s="83" t="s">
        <v>6314</v>
      </c>
      <c r="L978" s="83" t="s">
        <v>6314</v>
      </c>
      <c r="M978" s="45" t="str">
        <f>IF(
ISNA(INDEX(resources!E:E,MATCH(B978,resources!B:B,0))),"fillme",
INDEX(resources!E:E,MATCH(B978,resources!B:B,0)))</f>
        <v>transfer_purchase</v>
      </c>
      <c r="N978" s="45">
        <v>1</v>
      </c>
      <c r="O978" s="83" t="str">
        <f>IFERROR(INDEX(resources!K:K,MATCH(B978,resources!B:B,0)),"fillme")</f>
        <v>unknown</v>
      </c>
      <c r="P978" s="89" t="str">
        <f t="shared" si="213"/>
        <v>unknown_2022_4</v>
      </c>
      <c r="Q978" s="87">
        <f>INDEX(elcc!G:G,MATCH(P978,elcc!D:D,0))</f>
        <v>0</v>
      </c>
      <c r="R978" s="89">
        <f t="shared" si="214"/>
        <v>1</v>
      </c>
      <c r="S978" s="89" t="s">
        <v>6314</v>
      </c>
      <c r="T978" s="89" t="s">
        <v>6314</v>
      </c>
      <c r="U978" s="90" t="str">
        <f t="shared" si="215"/>
        <v>ok</v>
      </c>
      <c r="V978" s="63" t="str">
        <f>INDEX(resources!F:F,MATCH(B978,resources!B:B,0))</f>
        <v>special</v>
      </c>
      <c r="W978" s="110">
        <f t="shared" si="216"/>
        <v>1</v>
      </c>
      <c r="X978" s="110">
        <f t="shared" si="217"/>
        <v>0</v>
      </c>
      <c r="Y978" s="110" t="str">
        <f t="shared" si="218"/>
        <v>transfer_purchase_energy_NA_CONFIDENTIAL</v>
      </c>
      <c r="Z978" s="110">
        <f>IF(COUNTIFS($Y$2:Y978,Y978)=1,1,0)</f>
        <v>0</v>
      </c>
      <c r="AA978" s="110">
        <f>SUM($Z$2:Z978)*Z978</f>
        <v>0</v>
      </c>
      <c r="AB978" s="110">
        <f>COUNTIFS(resources!B:B,B978)</f>
        <v>1</v>
      </c>
      <c r="AC978" s="110">
        <f t="shared" si="219"/>
        <v>1</v>
      </c>
      <c r="AD978" s="110">
        <f t="shared" si="220"/>
        <v>1</v>
      </c>
      <c r="AE978" s="110">
        <f t="shared" si="221"/>
        <v>0</v>
      </c>
      <c r="AF978" s="110">
        <f t="shared" si="222"/>
        <v>1</v>
      </c>
      <c r="AG978" s="110">
        <f t="shared" si="223"/>
        <v>0</v>
      </c>
      <c r="AH978" s="110">
        <f t="shared" si="224"/>
        <v>0</v>
      </c>
      <c r="AI978" s="110">
        <f t="shared" si="225"/>
        <v>1</v>
      </c>
      <c r="AJ978" s="100">
        <f>ROW()</f>
        <v>978</v>
      </c>
      <c r="AK978" s="100" t="str">
        <f>INDEX('BadRows RECART'!$C$2:$C$1207,MATCH(monthly_gwh_mw!AJ978,'BadRows RECART'!$D$2:$D$1207,0))</f>
        <v>EC_M_0-000-000-010</v>
      </c>
    </row>
    <row r="979" spans="1:37" ht="20">
      <c r="A979" s="106" t="s">
        <v>3907</v>
      </c>
      <c r="B979" s="106" t="s">
        <v>437</v>
      </c>
      <c r="C979" s="106" t="s">
        <v>6297</v>
      </c>
      <c r="D979" s="168">
        <v>2022</v>
      </c>
      <c r="E979" s="168">
        <v>5</v>
      </c>
      <c r="F979" s="199">
        <v>21.7</v>
      </c>
      <c r="G979" s="212" t="s">
        <v>6314</v>
      </c>
      <c r="H979" s="212" t="s">
        <v>6314</v>
      </c>
      <c r="I979" s="106" t="s">
        <v>556</v>
      </c>
      <c r="K979" s="83" t="s">
        <v>6314</v>
      </c>
      <c r="L979" s="83" t="s">
        <v>6314</v>
      </c>
      <c r="M979" s="45" t="str">
        <f>IF(
ISNA(INDEX(resources!E:E,MATCH(B979,resources!B:B,0))),"fillme",
INDEX(resources!E:E,MATCH(B979,resources!B:B,0)))</f>
        <v>transfer_purchase</v>
      </c>
      <c r="N979" s="45">
        <v>1</v>
      </c>
      <c r="O979" s="83" t="str">
        <f>IFERROR(INDEX(resources!K:K,MATCH(B979,resources!B:B,0)),"fillme")</f>
        <v>unknown</v>
      </c>
      <c r="P979" s="89" t="str">
        <f t="shared" si="213"/>
        <v>unknown_2022_5</v>
      </c>
      <c r="Q979" s="87">
        <f>INDEX(elcc!G:G,MATCH(P979,elcc!D:D,0))</f>
        <v>0</v>
      </c>
      <c r="R979" s="89">
        <f t="shared" si="214"/>
        <v>1</v>
      </c>
      <c r="S979" s="89" t="s">
        <v>6314</v>
      </c>
      <c r="T979" s="89" t="s">
        <v>6314</v>
      </c>
      <c r="U979" s="90" t="str">
        <f t="shared" si="215"/>
        <v>ok</v>
      </c>
      <c r="V979" s="63" t="str">
        <f>INDEX(resources!F:F,MATCH(B979,resources!B:B,0))</f>
        <v>special</v>
      </c>
      <c r="W979" s="110">
        <f t="shared" si="216"/>
        <v>1</v>
      </c>
      <c r="X979" s="110">
        <f t="shared" si="217"/>
        <v>0</v>
      </c>
      <c r="Y979" s="110" t="str">
        <f t="shared" si="218"/>
        <v>transfer_purchase_energy_NA_CONFIDENTIAL</v>
      </c>
      <c r="Z979" s="110">
        <f>IF(COUNTIFS($Y$2:Y979,Y979)=1,1,0)</f>
        <v>0</v>
      </c>
      <c r="AA979" s="110">
        <f>SUM($Z$2:Z979)*Z979</f>
        <v>0</v>
      </c>
      <c r="AB979" s="110">
        <f>COUNTIFS(resources!B:B,B979)</f>
        <v>1</v>
      </c>
      <c r="AC979" s="110">
        <f t="shared" si="219"/>
        <v>1</v>
      </c>
      <c r="AD979" s="110">
        <f t="shared" si="220"/>
        <v>1</v>
      </c>
      <c r="AE979" s="110">
        <f t="shared" si="221"/>
        <v>0</v>
      </c>
      <c r="AF979" s="110">
        <f t="shared" si="222"/>
        <v>1</v>
      </c>
      <c r="AG979" s="110">
        <f t="shared" si="223"/>
        <v>0</v>
      </c>
      <c r="AH979" s="110">
        <f t="shared" si="224"/>
        <v>0</v>
      </c>
      <c r="AI979" s="110">
        <f t="shared" si="225"/>
        <v>1</v>
      </c>
      <c r="AJ979" s="100">
        <f>ROW()</f>
        <v>979</v>
      </c>
      <c r="AK979" s="100" t="str">
        <f>INDEX('BadRows RECART'!$C$2:$C$1207,MATCH(monthly_gwh_mw!AJ979,'BadRows RECART'!$D$2:$D$1207,0))</f>
        <v>EC_M_0-000-000-010</v>
      </c>
    </row>
    <row r="980" spans="1:37" ht="20">
      <c r="A980" s="106" t="s">
        <v>3907</v>
      </c>
      <c r="B980" s="106" t="s">
        <v>437</v>
      </c>
      <c r="C980" s="106" t="s">
        <v>6297</v>
      </c>
      <c r="D980" s="168">
        <v>2022</v>
      </c>
      <c r="E980" s="168">
        <v>6</v>
      </c>
      <c r="F980" s="199">
        <v>21</v>
      </c>
      <c r="G980" s="212" t="s">
        <v>6314</v>
      </c>
      <c r="H980" s="212" t="s">
        <v>6314</v>
      </c>
      <c r="I980" s="106" t="s">
        <v>556</v>
      </c>
      <c r="K980" s="83" t="s">
        <v>6314</v>
      </c>
      <c r="L980" s="83" t="s">
        <v>6314</v>
      </c>
      <c r="M980" s="45" t="str">
        <f>IF(
ISNA(INDEX(resources!E:E,MATCH(B980,resources!B:B,0))),"fillme",
INDEX(resources!E:E,MATCH(B980,resources!B:B,0)))</f>
        <v>transfer_purchase</v>
      </c>
      <c r="N980" s="45">
        <v>1</v>
      </c>
      <c r="O980" s="83" t="str">
        <f>IFERROR(INDEX(resources!K:K,MATCH(B980,resources!B:B,0)),"fillme")</f>
        <v>unknown</v>
      </c>
      <c r="P980" s="89" t="str">
        <f t="shared" si="213"/>
        <v>unknown_2022_6</v>
      </c>
      <c r="Q980" s="87">
        <f>INDEX(elcc!G:G,MATCH(P980,elcc!D:D,0))</f>
        <v>0</v>
      </c>
      <c r="R980" s="89">
        <f t="shared" si="214"/>
        <v>1</v>
      </c>
      <c r="S980" s="89" t="s">
        <v>6314</v>
      </c>
      <c r="T980" s="89" t="s">
        <v>6314</v>
      </c>
      <c r="U980" s="90" t="str">
        <f t="shared" si="215"/>
        <v>ok</v>
      </c>
      <c r="V980" s="63" t="str">
        <f>INDEX(resources!F:F,MATCH(B980,resources!B:B,0))</f>
        <v>special</v>
      </c>
      <c r="W980" s="110">
        <f t="shared" si="216"/>
        <v>1</v>
      </c>
      <c r="X980" s="110">
        <f t="shared" si="217"/>
        <v>0</v>
      </c>
      <c r="Y980" s="110" t="str">
        <f t="shared" si="218"/>
        <v>transfer_purchase_energy_NA_CONFIDENTIAL</v>
      </c>
      <c r="Z980" s="110">
        <f>IF(COUNTIFS($Y$2:Y980,Y980)=1,1,0)</f>
        <v>0</v>
      </c>
      <c r="AA980" s="110">
        <f>SUM($Z$2:Z980)*Z980</f>
        <v>0</v>
      </c>
      <c r="AB980" s="110">
        <f>COUNTIFS(resources!B:B,B980)</f>
        <v>1</v>
      </c>
      <c r="AC980" s="110">
        <f t="shared" si="219"/>
        <v>1</v>
      </c>
      <c r="AD980" s="110">
        <f t="shared" si="220"/>
        <v>1</v>
      </c>
      <c r="AE980" s="110">
        <f t="shared" si="221"/>
        <v>0</v>
      </c>
      <c r="AF980" s="110">
        <f t="shared" si="222"/>
        <v>1</v>
      </c>
      <c r="AG980" s="110">
        <f t="shared" si="223"/>
        <v>0</v>
      </c>
      <c r="AH980" s="110">
        <f t="shared" si="224"/>
        <v>0</v>
      </c>
      <c r="AI980" s="110">
        <f t="shared" si="225"/>
        <v>1</v>
      </c>
      <c r="AJ980" s="100">
        <f>ROW()</f>
        <v>980</v>
      </c>
      <c r="AK980" s="100" t="str">
        <f>INDEX('BadRows RECART'!$C$2:$C$1207,MATCH(monthly_gwh_mw!AJ980,'BadRows RECART'!$D$2:$D$1207,0))</f>
        <v>EC_M_0-000-000-010</v>
      </c>
    </row>
    <row r="981" spans="1:37" ht="20">
      <c r="A981" s="106" t="s">
        <v>3907</v>
      </c>
      <c r="B981" s="106" t="s">
        <v>437</v>
      </c>
      <c r="C981" s="106" t="s">
        <v>6297</v>
      </c>
      <c r="D981" s="168">
        <v>2022</v>
      </c>
      <c r="E981" s="168">
        <v>7</v>
      </c>
      <c r="F981" s="199">
        <v>21.7</v>
      </c>
      <c r="G981" s="212" t="s">
        <v>6314</v>
      </c>
      <c r="H981" s="212" t="s">
        <v>6314</v>
      </c>
      <c r="I981" s="106" t="s">
        <v>556</v>
      </c>
      <c r="K981" s="83" t="s">
        <v>6314</v>
      </c>
      <c r="L981" s="83" t="s">
        <v>6314</v>
      </c>
      <c r="M981" s="45" t="str">
        <f>IF(
ISNA(INDEX(resources!E:E,MATCH(B981,resources!B:B,0))),"fillme",
INDEX(resources!E:E,MATCH(B981,resources!B:B,0)))</f>
        <v>transfer_purchase</v>
      </c>
      <c r="N981" s="45">
        <v>1</v>
      </c>
      <c r="O981" s="83" t="str">
        <f>IFERROR(INDEX(resources!K:K,MATCH(B981,resources!B:B,0)),"fillme")</f>
        <v>unknown</v>
      </c>
      <c r="P981" s="89" t="str">
        <f t="shared" si="213"/>
        <v>unknown_2022_7</v>
      </c>
      <c r="Q981" s="87">
        <f>INDEX(elcc!G:G,MATCH(P981,elcc!D:D,0))</f>
        <v>0</v>
      </c>
      <c r="R981" s="89">
        <f t="shared" si="214"/>
        <v>1</v>
      </c>
      <c r="S981" s="89" t="s">
        <v>6314</v>
      </c>
      <c r="T981" s="89" t="s">
        <v>6314</v>
      </c>
      <c r="U981" s="90" t="str">
        <f t="shared" si="215"/>
        <v>ok</v>
      </c>
      <c r="V981" s="63" t="str">
        <f>INDEX(resources!F:F,MATCH(B981,resources!B:B,0))</f>
        <v>special</v>
      </c>
      <c r="W981" s="110">
        <f t="shared" si="216"/>
        <v>1</v>
      </c>
      <c r="X981" s="110">
        <f t="shared" si="217"/>
        <v>0</v>
      </c>
      <c r="Y981" s="110" t="str">
        <f t="shared" si="218"/>
        <v>transfer_purchase_energy_NA_CONFIDENTIAL</v>
      </c>
      <c r="Z981" s="110">
        <f>IF(COUNTIFS($Y$2:Y981,Y981)=1,1,0)</f>
        <v>0</v>
      </c>
      <c r="AA981" s="110">
        <f>SUM($Z$2:Z981)*Z981</f>
        <v>0</v>
      </c>
      <c r="AB981" s="110">
        <f>COUNTIFS(resources!B:B,B981)</f>
        <v>1</v>
      </c>
      <c r="AC981" s="110">
        <f t="shared" si="219"/>
        <v>1</v>
      </c>
      <c r="AD981" s="110">
        <f t="shared" si="220"/>
        <v>1</v>
      </c>
      <c r="AE981" s="110">
        <f t="shared" si="221"/>
        <v>0</v>
      </c>
      <c r="AF981" s="110">
        <f t="shared" si="222"/>
        <v>1</v>
      </c>
      <c r="AG981" s="110">
        <f t="shared" si="223"/>
        <v>0</v>
      </c>
      <c r="AH981" s="110">
        <f t="shared" si="224"/>
        <v>0</v>
      </c>
      <c r="AI981" s="110">
        <f t="shared" si="225"/>
        <v>1</v>
      </c>
      <c r="AJ981" s="100">
        <f>ROW()</f>
        <v>981</v>
      </c>
      <c r="AK981" s="100" t="str">
        <f>INDEX('BadRows RECART'!$C$2:$C$1207,MATCH(monthly_gwh_mw!AJ981,'BadRows RECART'!$D$2:$D$1207,0))</f>
        <v>EC_M_0-000-000-010</v>
      </c>
    </row>
    <row r="982" spans="1:37" ht="20">
      <c r="A982" s="106" t="s">
        <v>3907</v>
      </c>
      <c r="B982" s="106" t="s">
        <v>437</v>
      </c>
      <c r="C982" s="106" t="s">
        <v>6297</v>
      </c>
      <c r="D982" s="168">
        <v>2022</v>
      </c>
      <c r="E982" s="168">
        <v>8</v>
      </c>
      <c r="F982" s="199">
        <v>20.149999999999999</v>
      </c>
      <c r="G982" s="212" t="s">
        <v>6314</v>
      </c>
      <c r="H982" s="212" t="s">
        <v>6314</v>
      </c>
      <c r="I982" s="106" t="s">
        <v>556</v>
      </c>
      <c r="K982" s="83" t="s">
        <v>6314</v>
      </c>
      <c r="L982" s="83" t="s">
        <v>6314</v>
      </c>
      <c r="M982" s="45" t="str">
        <f>IF(
ISNA(INDEX(resources!E:E,MATCH(B982,resources!B:B,0))),"fillme",
INDEX(resources!E:E,MATCH(B982,resources!B:B,0)))</f>
        <v>transfer_purchase</v>
      </c>
      <c r="N982" s="45">
        <v>1</v>
      </c>
      <c r="O982" s="83" t="str">
        <f>IFERROR(INDEX(resources!K:K,MATCH(B982,resources!B:B,0)),"fillme")</f>
        <v>unknown</v>
      </c>
      <c r="P982" s="89" t="str">
        <f t="shared" si="213"/>
        <v>unknown_2022_8</v>
      </c>
      <c r="Q982" s="87">
        <f>INDEX(elcc!G:G,MATCH(P982,elcc!D:D,0))</f>
        <v>0</v>
      </c>
      <c r="R982" s="89">
        <f t="shared" si="214"/>
        <v>1</v>
      </c>
      <c r="S982" s="89" t="s">
        <v>6314</v>
      </c>
      <c r="T982" s="89" t="s">
        <v>6314</v>
      </c>
      <c r="U982" s="90" t="str">
        <f t="shared" si="215"/>
        <v>ok</v>
      </c>
      <c r="V982" s="63" t="str">
        <f>INDEX(resources!F:F,MATCH(B982,resources!B:B,0))</f>
        <v>special</v>
      </c>
      <c r="W982" s="110">
        <f t="shared" si="216"/>
        <v>1</v>
      </c>
      <c r="X982" s="110">
        <f t="shared" si="217"/>
        <v>0</v>
      </c>
      <c r="Y982" s="110" t="str">
        <f t="shared" si="218"/>
        <v>transfer_purchase_energy_NA_CONFIDENTIAL</v>
      </c>
      <c r="Z982" s="110">
        <f>IF(COUNTIFS($Y$2:Y982,Y982)=1,1,0)</f>
        <v>0</v>
      </c>
      <c r="AA982" s="110">
        <f>SUM($Z$2:Z982)*Z982</f>
        <v>0</v>
      </c>
      <c r="AB982" s="110">
        <f>COUNTIFS(resources!B:B,B982)</f>
        <v>1</v>
      </c>
      <c r="AC982" s="110">
        <f t="shared" si="219"/>
        <v>1</v>
      </c>
      <c r="AD982" s="110">
        <f t="shared" si="220"/>
        <v>1</v>
      </c>
      <c r="AE982" s="110">
        <f t="shared" si="221"/>
        <v>0</v>
      </c>
      <c r="AF982" s="110">
        <f t="shared" si="222"/>
        <v>1</v>
      </c>
      <c r="AG982" s="110">
        <f t="shared" si="223"/>
        <v>0</v>
      </c>
      <c r="AH982" s="110">
        <f t="shared" si="224"/>
        <v>0</v>
      </c>
      <c r="AI982" s="110">
        <f t="shared" si="225"/>
        <v>1</v>
      </c>
      <c r="AJ982" s="100">
        <f>ROW()</f>
        <v>982</v>
      </c>
      <c r="AK982" s="100" t="str">
        <f>INDEX('BadRows RECART'!$C$2:$C$1207,MATCH(monthly_gwh_mw!AJ982,'BadRows RECART'!$D$2:$D$1207,0))</f>
        <v>EC_M_0-000-000-010</v>
      </c>
    </row>
    <row r="983" spans="1:37" ht="20">
      <c r="A983" s="106" t="s">
        <v>3907</v>
      </c>
      <c r="B983" s="106" t="s">
        <v>437</v>
      </c>
      <c r="C983" s="106" t="s">
        <v>6297</v>
      </c>
      <c r="D983" s="168">
        <v>2022</v>
      </c>
      <c r="E983" s="168">
        <v>9</v>
      </c>
      <c r="F983" s="199">
        <v>18</v>
      </c>
      <c r="G983" s="212" t="s">
        <v>6314</v>
      </c>
      <c r="H983" s="212" t="s">
        <v>6314</v>
      </c>
      <c r="I983" s="106" t="s">
        <v>556</v>
      </c>
      <c r="K983" s="83" t="s">
        <v>6314</v>
      </c>
      <c r="L983" s="83" t="s">
        <v>6314</v>
      </c>
      <c r="M983" s="45" t="str">
        <f>IF(
ISNA(INDEX(resources!E:E,MATCH(B983,resources!B:B,0))),"fillme",
INDEX(resources!E:E,MATCH(B983,resources!B:B,0)))</f>
        <v>transfer_purchase</v>
      </c>
      <c r="N983" s="45">
        <v>1</v>
      </c>
      <c r="O983" s="83" t="str">
        <f>IFERROR(INDEX(resources!K:K,MATCH(B983,resources!B:B,0)),"fillme")</f>
        <v>unknown</v>
      </c>
      <c r="P983" s="89" t="str">
        <f t="shared" si="213"/>
        <v>unknown_2022_9</v>
      </c>
      <c r="Q983" s="87">
        <f>INDEX(elcc!G:G,MATCH(P983,elcc!D:D,0))</f>
        <v>0</v>
      </c>
      <c r="R983" s="89">
        <f t="shared" si="214"/>
        <v>1</v>
      </c>
      <c r="S983" s="89" t="s">
        <v>6314</v>
      </c>
      <c r="T983" s="89" t="s">
        <v>6314</v>
      </c>
      <c r="U983" s="90" t="str">
        <f t="shared" si="215"/>
        <v>ok</v>
      </c>
      <c r="V983" s="63" t="str">
        <f>INDEX(resources!F:F,MATCH(B983,resources!B:B,0))</f>
        <v>special</v>
      </c>
      <c r="W983" s="110">
        <f t="shared" si="216"/>
        <v>1</v>
      </c>
      <c r="X983" s="110">
        <f t="shared" si="217"/>
        <v>0</v>
      </c>
      <c r="Y983" s="110" t="str">
        <f t="shared" si="218"/>
        <v>transfer_purchase_energy_NA_CONFIDENTIAL</v>
      </c>
      <c r="Z983" s="110">
        <f>IF(COUNTIFS($Y$2:Y983,Y983)=1,1,0)</f>
        <v>0</v>
      </c>
      <c r="AA983" s="110">
        <f>SUM($Z$2:Z983)*Z983</f>
        <v>0</v>
      </c>
      <c r="AB983" s="110">
        <f>COUNTIFS(resources!B:B,B983)</f>
        <v>1</v>
      </c>
      <c r="AC983" s="110">
        <f t="shared" si="219"/>
        <v>1</v>
      </c>
      <c r="AD983" s="110">
        <f t="shared" si="220"/>
        <v>1</v>
      </c>
      <c r="AE983" s="110">
        <f t="shared" si="221"/>
        <v>0</v>
      </c>
      <c r="AF983" s="110">
        <f t="shared" si="222"/>
        <v>1</v>
      </c>
      <c r="AG983" s="110">
        <f t="shared" si="223"/>
        <v>0</v>
      </c>
      <c r="AH983" s="110">
        <f t="shared" si="224"/>
        <v>0</v>
      </c>
      <c r="AI983" s="110">
        <f t="shared" si="225"/>
        <v>1</v>
      </c>
      <c r="AJ983" s="100">
        <f>ROW()</f>
        <v>983</v>
      </c>
      <c r="AK983" s="100" t="str">
        <f>INDEX('BadRows RECART'!$C$2:$C$1207,MATCH(monthly_gwh_mw!AJ983,'BadRows RECART'!$D$2:$D$1207,0))</f>
        <v>EC_M_0-000-000-010</v>
      </c>
    </row>
    <row r="984" spans="1:37" ht="20">
      <c r="A984" s="106" t="s">
        <v>3907</v>
      </c>
      <c r="B984" s="106" t="s">
        <v>437</v>
      </c>
      <c r="C984" s="106" t="s">
        <v>6297</v>
      </c>
      <c r="D984" s="168">
        <v>2022</v>
      </c>
      <c r="E984" s="168">
        <v>10</v>
      </c>
      <c r="F984" s="199">
        <v>17.05</v>
      </c>
      <c r="G984" s="212" t="s">
        <v>6314</v>
      </c>
      <c r="H984" s="212" t="s">
        <v>6314</v>
      </c>
      <c r="I984" s="106" t="s">
        <v>556</v>
      </c>
      <c r="K984" s="83" t="s">
        <v>6314</v>
      </c>
      <c r="L984" s="83" t="s">
        <v>6314</v>
      </c>
      <c r="M984" s="45" t="str">
        <f>IF(
ISNA(INDEX(resources!E:E,MATCH(B984,resources!B:B,0))),"fillme",
INDEX(resources!E:E,MATCH(B984,resources!B:B,0)))</f>
        <v>transfer_purchase</v>
      </c>
      <c r="N984" s="45">
        <v>1</v>
      </c>
      <c r="O984" s="83" t="str">
        <f>IFERROR(INDEX(resources!K:K,MATCH(B984,resources!B:B,0)),"fillme")</f>
        <v>unknown</v>
      </c>
      <c r="P984" s="89" t="str">
        <f t="shared" si="213"/>
        <v>unknown_2022_10</v>
      </c>
      <c r="Q984" s="87">
        <f>INDEX(elcc!G:G,MATCH(P984,elcc!D:D,0))</f>
        <v>0</v>
      </c>
      <c r="R984" s="89">
        <f t="shared" si="214"/>
        <v>1</v>
      </c>
      <c r="S984" s="89" t="s">
        <v>6314</v>
      </c>
      <c r="T984" s="89" t="s">
        <v>6314</v>
      </c>
      <c r="U984" s="90" t="str">
        <f t="shared" si="215"/>
        <v>ok</v>
      </c>
      <c r="V984" s="63" t="str">
        <f>INDEX(resources!F:F,MATCH(B984,resources!B:B,0))</f>
        <v>special</v>
      </c>
      <c r="W984" s="110">
        <f t="shared" si="216"/>
        <v>1</v>
      </c>
      <c r="X984" s="110">
        <f t="shared" si="217"/>
        <v>0</v>
      </c>
      <c r="Y984" s="110" t="str">
        <f t="shared" si="218"/>
        <v>transfer_purchase_energy_NA_CONFIDENTIAL</v>
      </c>
      <c r="Z984" s="110">
        <f>IF(COUNTIFS($Y$2:Y984,Y984)=1,1,0)</f>
        <v>0</v>
      </c>
      <c r="AA984" s="110">
        <f>SUM($Z$2:Z984)*Z984</f>
        <v>0</v>
      </c>
      <c r="AB984" s="110">
        <f>COUNTIFS(resources!B:B,B984)</f>
        <v>1</v>
      </c>
      <c r="AC984" s="110">
        <f t="shared" si="219"/>
        <v>1</v>
      </c>
      <c r="AD984" s="110">
        <f t="shared" si="220"/>
        <v>1</v>
      </c>
      <c r="AE984" s="110">
        <f t="shared" si="221"/>
        <v>0</v>
      </c>
      <c r="AF984" s="110">
        <f t="shared" si="222"/>
        <v>1</v>
      </c>
      <c r="AG984" s="110">
        <f t="shared" si="223"/>
        <v>0</v>
      </c>
      <c r="AH984" s="110">
        <f t="shared" si="224"/>
        <v>0</v>
      </c>
      <c r="AI984" s="110">
        <f t="shared" si="225"/>
        <v>1</v>
      </c>
      <c r="AJ984" s="100">
        <f>ROW()</f>
        <v>984</v>
      </c>
      <c r="AK984" s="100" t="str">
        <f>INDEX('BadRows RECART'!$C$2:$C$1207,MATCH(monthly_gwh_mw!AJ984,'BadRows RECART'!$D$2:$D$1207,0))</f>
        <v>EC_M_0-000-000-010</v>
      </c>
    </row>
    <row r="985" spans="1:37" ht="20">
      <c r="A985" s="106" t="s">
        <v>3907</v>
      </c>
      <c r="B985" s="106" t="s">
        <v>437</v>
      </c>
      <c r="C985" s="106" t="s">
        <v>6297</v>
      </c>
      <c r="D985" s="168">
        <v>2022</v>
      </c>
      <c r="E985" s="168">
        <v>11</v>
      </c>
      <c r="F985" s="199">
        <v>15</v>
      </c>
      <c r="G985" s="212" t="s">
        <v>6314</v>
      </c>
      <c r="H985" s="212" t="s">
        <v>6314</v>
      </c>
      <c r="I985" s="106" t="s">
        <v>556</v>
      </c>
      <c r="K985" s="83" t="s">
        <v>6314</v>
      </c>
      <c r="L985" s="83" t="s">
        <v>6314</v>
      </c>
      <c r="M985" s="45" t="str">
        <f>IF(
ISNA(INDEX(resources!E:E,MATCH(B985,resources!B:B,0))),"fillme",
INDEX(resources!E:E,MATCH(B985,resources!B:B,0)))</f>
        <v>transfer_purchase</v>
      </c>
      <c r="N985" s="45">
        <v>1</v>
      </c>
      <c r="O985" s="83" t="str">
        <f>IFERROR(INDEX(resources!K:K,MATCH(B985,resources!B:B,0)),"fillme")</f>
        <v>unknown</v>
      </c>
      <c r="P985" s="89" t="str">
        <f t="shared" si="213"/>
        <v>unknown_2022_11</v>
      </c>
      <c r="Q985" s="87">
        <f>INDEX(elcc!G:G,MATCH(P985,elcc!D:D,0))</f>
        <v>0</v>
      </c>
      <c r="R985" s="89">
        <f t="shared" si="214"/>
        <v>1</v>
      </c>
      <c r="S985" s="89" t="s">
        <v>6314</v>
      </c>
      <c r="T985" s="89" t="s">
        <v>6314</v>
      </c>
      <c r="U985" s="90" t="str">
        <f t="shared" si="215"/>
        <v>ok</v>
      </c>
      <c r="V985" s="63" t="str">
        <f>INDEX(resources!F:F,MATCH(B985,resources!B:B,0))</f>
        <v>special</v>
      </c>
      <c r="W985" s="110">
        <f t="shared" si="216"/>
        <v>1</v>
      </c>
      <c r="X985" s="110">
        <f t="shared" si="217"/>
        <v>0</v>
      </c>
      <c r="Y985" s="110" t="str">
        <f t="shared" si="218"/>
        <v>transfer_purchase_energy_NA_CONFIDENTIAL</v>
      </c>
      <c r="Z985" s="110">
        <f>IF(COUNTIFS($Y$2:Y985,Y985)=1,1,0)</f>
        <v>0</v>
      </c>
      <c r="AA985" s="110">
        <f>SUM($Z$2:Z985)*Z985</f>
        <v>0</v>
      </c>
      <c r="AB985" s="110">
        <f>COUNTIFS(resources!B:B,B985)</f>
        <v>1</v>
      </c>
      <c r="AC985" s="110">
        <f t="shared" si="219"/>
        <v>1</v>
      </c>
      <c r="AD985" s="110">
        <f t="shared" si="220"/>
        <v>1</v>
      </c>
      <c r="AE985" s="110">
        <f t="shared" si="221"/>
        <v>0</v>
      </c>
      <c r="AF985" s="110">
        <f t="shared" si="222"/>
        <v>1</v>
      </c>
      <c r="AG985" s="110">
        <f t="shared" si="223"/>
        <v>0</v>
      </c>
      <c r="AH985" s="110">
        <f t="shared" si="224"/>
        <v>0</v>
      </c>
      <c r="AI985" s="110">
        <f t="shared" si="225"/>
        <v>1</v>
      </c>
      <c r="AJ985" s="100">
        <f>ROW()</f>
        <v>985</v>
      </c>
      <c r="AK985" s="100" t="str">
        <f>INDEX('BadRows RECART'!$C$2:$C$1207,MATCH(monthly_gwh_mw!AJ985,'BadRows RECART'!$D$2:$D$1207,0))</f>
        <v>EC_M_0-000-000-010</v>
      </c>
    </row>
    <row r="986" spans="1:37" ht="20">
      <c r="A986" s="106" t="s">
        <v>3907</v>
      </c>
      <c r="B986" s="106" t="s">
        <v>437</v>
      </c>
      <c r="C986" s="106" t="s">
        <v>6297</v>
      </c>
      <c r="D986" s="168">
        <v>2022</v>
      </c>
      <c r="E986" s="168">
        <v>12</v>
      </c>
      <c r="F986" s="199">
        <v>15.5</v>
      </c>
      <c r="G986" s="212" t="s">
        <v>6314</v>
      </c>
      <c r="H986" s="212" t="s">
        <v>6314</v>
      </c>
      <c r="I986" s="106" t="s">
        <v>556</v>
      </c>
      <c r="K986" s="83" t="s">
        <v>6314</v>
      </c>
      <c r="L986" s="83" t="s">
        <v>6314</v>
      </c>
      <c r="M986" s="45" t="str">
        <f>IF(
ISNA(INDEX(resources!E:E,MATCH(B986,resources!B:B,0))),"fillme",
INDEX(resources!E:E,MATCH(B986,resources!B:B,0)))</f>
        <v>transfer_purchase</v>
      </c>
      <c r="N986" s="45">
        <v>1</v>
      </c>
      <c r="O986" s="83" t="str">
        <f>IFERROR(INDEX(resources!K:K,MATCH(B986,resources!B:B,0)),"fillme")</f>
        <v>unknown</v>
      </c>
      <c r="P986" s="89" t="str">
        <f t="shared" si="213"/>
        <v>unknown_2022_12</v>
      </c>
      <c r="Q986" s="87">
        <f>INDEX(elcc!G:G,MATCH(P986,elcc!D:D,0))</f>
        <v>0</v>
      </c>
      <c r="R986" s="89">
        <f t="shared" si="214"/>
        <v>1</v>
      </c>
      <c r="S986" s="89" t="s">
        <v>6314</v>
      </c>
      <c r="T986" s="89" t="s">
        <v>6314</v>
      </c>
      <c r="U986" s="90" t="str">
        <f t="shared" si="215"/>
        <v>ok</v>
      </c>
      <c r="V986" s="63" t="str">
        <f>INDEX(resources!F:F,MATCH(B986,resources!B:B,0))</f>
        <v>special</v>
      </c>
      <c r="W986" s="110">
        <f t="shared" si="216"/>
        <v>1</v>
      </c>
      <c r="X986" s="110">
        <f t="shared" si="217"/>
        <v>0</v>
      </c>
      <c r="Y986" s="110" t="str">
        <f t="shared" si="218"/>
        <v>transfer_purchase_energy_NA_CONFIDENTIAL</v>
      </c>
      <c r="Z986" s="110">
        <f>IF(COUNTIFS($Y$2:Y986,Y986)=1,1,0)</f>
        <v>0</v>
      </c>
      <c r="AA986" s="110">
        <f>SUM($Z$2:Z986)*Z986</f>
        <v>0</v>
      </c>
      <c r="AB986" s="110">
        <f>COUNTIFS(resources!B:B,B986)</f>
        <v>1</v>
      </c>
      <c r="AC986" s="110">
        <f t="shared" si="219"/>
        <v>1</v>
      </c>
      <c r="AD986" s="110">
        <f t="shared" si="220"/>
        <v>1</v>
      </c>
      <c r="AE986" s="110">
        <f t="shared" si="221"/>
        <v>0</v>
      </c>
      <c r="AF986" s="110">
        <f t="shared" si="222"/>
        <v>1</v>
      </c>
      <c r="AG986" s="110">
        <f t="shared" si="223"/>
        <v>0</v>
      </c>
      <c r="AH986" s="110">
        <f t="shared" si="224"/>
        <v>0</v>
      </c>
      <c r="AI986" s="110">
        <f t="shared" si="225"/>
        <v>1</v>
      </c>
      <c r="AJ986" s="100">
        <f>ROW()</f>
        <v>986</v>
      </c>
      <c r="AK986" s="100" t="str">
        <f>INDEX('BadRows RECART'!$C$2:$C$1207,MATCH(monthly_gwh_mw!AJ986,'BadRows RECART'!$D$2:$D$1207,0))</f>
        <v>EC_M_0-000-000-010</v>
      </c>
    </row>
    <row r="987" spans="1:37" ht="20">
      <c r="A987" s="106" t="s">
        <v>3907</v>
      </c>
      <c r="B987" s="106" t="s">
        <v>437</v>
      </c>
      <c r="C987" s="106" t="s">
        <v>6297</v>
      </c>
      <c r="D987" s="168">
        <v>2022</v>
      </c>
      <c r="E987" s="168">
        <v>1</v>
      </c>
      <c r="F987" s="199">
        <v>27</v>
      </c>
      <c r="G987" s="212" t="s">
        <v>6314</v>
      </c>
      <c r="H987" s="212" t="s">
        <v>6314</v>
      </c>
      <c r="I987" s="106" t="s">
        <v>556</v>
      </c>
      <c r="K987" s="83" t="s">
        <v>6314</v>
      </c>
      <c r="L987" s="83" t="s">
        <v>6314</v>
      </c>
      <c r="M987" s="45" t="str">
        <f>IF(
ISNA(INDEX(resources!E:E,MATCH(B987,resources!B:B,0))),"fillme",
INDEX(resources!E:E,MATCH(B987,resources!B:B,0)))</f>
        <v>transfer_purchase</v>
      </c>
      <c r="N987" s="45">
        <v>1</v>
      </c>
      <c r="O987" s="83" t="str">
        <f>IFERROR(INDEX(resources!K:K,MATCH(B987,resources!B:B,0)),"fillme")</f>
        <v>unknown</v>
      </c>
      <c r="P987" s="89" t="str">
        <f t="shared" ref="P987:P1028" si="226">O987&amp;"_"&amp;D987&amp;"_"&amp;E987</f>
        <v>unknown_2022_1</v>
      </c>
      <c r="Q987" s="87">
        <f>INDEX(elcc!G:G,MATCH(P987,elcc!D:D,0))</f>
        <v>0</v>
      </c>
      <c r="R987" s="89">
        <f t="shared" ref="R987:R1028" si="227">IF(O987="battery",MIN(1,J987/4),1)</f>
        <v>1</v>
      </c>
      <c r="S987" s="89" t="s">
        <v>6314</v>
      </c>
      <c r="T987" s="89" t="s">
        <v>6314</v>
      </c>
      <c r="U987" s="90" t="str">
        <f t="shared" ref="U987:U1028" si="228">IF(ISERROR(T987),"error in NQC data entry; please check blue and purple data entered. You need to provide either a contracted NQC value in Column G, or allow the template to calculate one using Columns H,L,Q, and R","ok")</f>
        <v>ok</v>
      </c>
      <c r="V987" s="63" t="str">
        <f>INDEX(resources!F:F,MATCH(B987,resources!B:B,0))</f>
        <v>special</v>
      </c>
      <c r="W987" s="110">
        <f t="shared" ref="W987:W1028" si="229">(F987&gt;0)*1</f>
        <v>1</v>
      </c>
      <c r="X987" s="110">
        <f t="shared" ref="X987:X1028" si="230">COUNTIFS(G987:H987,"&gt;0")</f>
        <v>0</v>
      </c>
      <c r="Y987" s="110" t="str">
        <f t="shared" ref="Y987:Y1028" si="231">B987&amp;"_"&amp;C987&amp;"_"&amp;K987</f>
        <v>transfer_purchase_energy_NA_CONFIDENTIAL</v>
      </c>
      <c r="Z987" s="110">
        <f>IF(COUNTIFS($Y$2:Y987,Y987)=1,1,0)</f>
        <v>0</v>
      </c>
      <c r="AA987" s="110">
        <f>SUM($Z$2:Z987)*Z987</f>
        <v>0</v>
      </c>
      <c r="AB987" s="110">
        <f>COUNTIFS(resources!B:B,B987)</f>
        <v>1</v>
      </c>
      <c r="AC987" s="110">
        <f t="shared" ref="AC987:AC1028" si="232">AND(ISNUMBER(D987),(D987&gt;2019))*1</f>
        <v>1</v>
      </c>
      <c r="AD987" s="110">
        <f t="shared" ref="AD987:AD1028" si="233">AND(ISNUMBER(E987),E987&gt;=1,E987&lt;=12)*1</f>
        <v>1</v>
      </c>
      <c r="AE987" s="110">
        <f t="shared" ref="AE987:AE1028" si="234">AND(COUNT(G987:H987)=1,COUNT(F987)=1)*1</f>
        <v>0</v>
      </c>
      <c r="AF987" s="110">
        <f t="shared" ref="AF987:AF1028" si="235">(COUNTIFS(K987:O987,"fillme")=0)*1</f>
        <v>1</v>
      </c>
      <c r="AG987" s="110">
        <f t="shared" ref="AG987:AG1028" si="236">ISNUMBER(L987)*1</f>
        <v>0</v>
      </c>
      <c r="AH987" s="110">
        <f t="shared" ref="AH987:AH1028" si="237">NOT(AND(G987&gt;0,H987&gt;0))*1</f>
        <v>0</v>
      </c>
      <c r="AI987" s="110">
        <f t="shared" ref="AI987:AI1028" si="238">(U987="ok")*1</f>
        <v>1</v>
      </c>
      <c r="AJ987" s="100">
        <f>ROW()</f>
        <v>987</v>
      </c>
      <c r="AK987" s="100" t="str">
        <f>INDEX('BadRows RECART'!$C$2:$C$1207,MATCH(monthly_gwh_mw!AJ987,'BadRows RECART'!$D$2:$D$1207,0))</f>
        <v>EC_M_0-000-000-010</v>
      </c>
    </row>
    <row r="988" spans="1:37" ht="20">
      <c r="A988" s="106" t="s">
        <v>3907</v>
      </c>
      <c r="B988" s="106" t="s">
        <v>437</v>
      </c>
      <c r="C988" s="106" t="s">
        <v>6297</v>
      </c>
      <c r="D988" s="168">
        <v>2022</v>
      </c>
      <c r="E988" s="168">
        <v>2</v>
      </c>
      <c r="F988" s="199">
        <v>26.6</v>
      </c>
      <c r="G988" s="212" t="s">
        <v>6314</v>
      </c>
      <c r="H988" s="212" t="s">
        <v>6314</v>
      </c>
      <c r="I988" s="106" t="s">
        <v>556</v>
      </c>
      <c r="K988" s="83" t="s">
        <v>6314</v>
      </c>
      <c r="L988" s="83" t="s">
        <v>6314</v>
      </c>
      <c r="M988" s="45" t="str">
        <f>IF(
ISNA(INDEX(resources!E:E,MATCH(B988,resources!B:B,0))),"fillme",
INDEX(resources!E:E,MATCH(B988,resources!B:B,0)))</f>
        <v>transfer_purchase</v>
      </c>
      <c r="N988" s="45">
        <v>1</v>
      </c>
      <c r="O988" s="83" t="str">
        <f>IFERROR(INDEX(resources!K:K,MATCH(B988,resources!B:B,0)),"fillme")</f>
        <v>unknown</v>
      </c>
      <c r="P988" s="89" t="str">
        <f t="shared" si="226"/>
        <v>unknown_2022_2</v>
      </c>
      <c r="Q988" s="87">
        <f>INDEX(elcc!G:G,MATCH(P988,elcc!D:D,0))</f>
        <v>0</v>
      </c>
      <c r="R988" s="89">
        <f t="shared" si="227"/>
        <v>1</v>
      </c>
      <c r="S988" s="89" t="s">
        <v>6314</v>
      </c>
      <c r="T988" s="89" t="s">
        <v>6314</v>
      </c>
      <c r="U988" s="90" t="str">
        <f t="shared" si="228"/>
        <v>ok</v>
      </c>
      <c r="V988" s="63" t="str">
        <f>INDEX(resources!F:F,MATCH(B988,resources!B:B,0))</f>
        <v>special</v>
      </c>
      <c r="W988" s="110">
        <f t="shared" si="229"/>
        <v>1</v>
      </c>
      <c r="X988" s="110">
        <f t="shared" si="230"/>
        <v>0</v>
      </c>
      <c r="Y988" s="110" t="str">
        <f t="shared" si="231"/>
        <v>transfer_purchase_energy_NA_CONFIDENTIAL</v>
      </c>
      <c r="Z988" s="110">
        <f>IF(COUNTIFS($Y$2:Y988,Y988)=1,1,0)</f>
        <v>0</v>
      </c>
      <c r="AA988" s="110">
        <f>SUM($Z$2:Z988)*Z988</f>
        <v>0</v>
      </c>
      <c r="AB988" s="110">
        <f>COUNTIFS(resources!B:B,B988)</f>
        <v>1</v>
      </c>
      <c r="AC988" s="110">
        <f t="shared" si="232"/>
        <v>1</v>
      </c>
      <c r="AD988" s="110">
        <f t="shared" si="233"/>
        <v>1</v>
      </c>
      <c r="AE988" s="110">
        <f t="shared" si="234"/>
        <v>0</v>
      </c>
      <c r="AF988" s="110">
        <f t="shared" si="235"/>
        <v>1</v>
      </c>
      <c r="AG988" s="110">
        <f t="shared" si="236"/>
        <v>0</v>
      </c>
      <c r="AH988" s="110">
        <f t="shared" si="237"/>
        <v>0</v>
      </c>
      <c r="AI988" s="110">
        <f t="shared" si="238"/>
        <v>1</v>
      </c>
      <c r="AJ988" s="100">
        <f>ROW()</f>
        <v>988</v>
      </c>
      <c r="AK988" s="100" t="str">
        <f>INDEX('BadRows RECART'!$C$2:$C$1207,MATCH(monthly_gwh_mw!AJ988,'BadRows RECART'!$D$2:$D$1207,0))</f>
        <v>EC_M_0-000-000-010</v>
      </c>
    </row>
    <row r="989" spans="1:37" ht="20">
      <c r="A989" s="106" t="s">
        <v>3907</v>
      </c>
      <c r="B989" s="106" t="s">
        <v>437</v>
      </c>
      <c r="C989" s="106" t="s">
        <v>6297</v>
      </c>
      <c r="D989" s="168">
        <v>2022</v>
      </c>
      <c r="E989" s="168">
        <v>3</v>
      </c>
      <c r="F989" s="199">
        <v>30.3</v>
      </c>
      <c r="G989" s="212" t="s">
        <v>6314</v>
      </c>
      <c r="H989" s="212" t="s">
        <v>6314</v>
      </c>
      <c r="I989" s="106" t="s">
        <v>556</v>
      </c>
      <c r="K989" s="83" t="s">
        <v>6314</v>
      </c>
      <c r="L989" s="83" t="s">
        <v>6314</v>
      </c>
      <c r="M989" s="45" t="str">
        <f>IF(
ISNA(INDEX(resources!E:E,MATCH(B989,resources!B:B,0))),"fillme",
INDEX(resources!E:E,MATCH(B989,resources!B:B,0)))</f>
        <v>transfer_purchase</v>
      </c>
      <c r="N989" s="45">
        <v>1</v>
      </c>
      <c r="O989" s="83" t="str">
        <f>IFERROR(INDEX(resources!K:K,MATCH(B989,resources!B:B,0)),"fillme")</f>
        <v>unknown</v>
      </c>
      <c r="P989" s="89" t="str">
        <f t="shared" si="226"/>
        <v>unknown_2022_3</v>
      </c>
      <c r="Q989" s="87">
        <f>INDEX(elcc!G:G,MATCH(P989,elcc!D:D,0))</f>
        <v>0</v>
      </c>
      <c r="R989" s="89">
        <f t="shared" si="227"/>
        <v>1</v>
      </c>
      <c r="S989" s="89" t="s">
        <v>6314</v>
      </c>
      <c r="T989" s="89" t="s">
        <v>6314</v>
      </c>
      <c r="U989" s="90" t="str">
        <f t="shared" si="228"/>
        <v>ok</v>
      </c>
      <c r="V989" s="63" t="str">
        <f>INDEX(resources!F:F,MATCH(B989,resources!B:B,0))</f>
        <v>special</v>
      </c>
      <c r="W989" s="110">
        <f t="shared" si="229"/>
        <v>1</v>
      </c>
      <c r="X989" s="110">
        <f t="shared" si="230"/>
        <v>0</v>
      </c>
      <c r="Y989" s="110" t="str">
        <f t="shared" si="231"/>
        <v>transfer_purchase_energy_NA_CONFIDENTIAL</v>
      </c>
      <c r="Z989" s="110">
        <f>IF(COUNTIFS($Y$2:Y989,Y989)=1,1,0)</f>
        <v>0</v>
      </c>
      <c r="AA989" s="110">
        <f>SUM($Z$2:Z989)*Z989</f>
        <v>0</v>
      </c>
      <c r="AB989" s="110">
        <f>COUNTIFS(resources!B:B,B989)</f>
        <v>1</v>
      </c>
      <c r="AC989" s="110">
        <f t="shared" si="232"/>
        <v>1</v>
      </c>
      <c r="AD989" s="110">
        <f t="shared" si="233"/>
        <v>1</v>
      </c>
      <c r="AE989" s="110">
        <f t="shared" si="234"/>
        <v>0</v>
      </c>
      <c r="AF989" s="110">
        <f t="shared" si="235"/>
        <v>1</v>
      </c>
      <c r="AG989" s="110">
        <f t="shared" si="236"/>
        <v>0</v>
      </c>
      <c r="AH989" s="110">
        <f t="shared" si="237"/>
        <v>0</v>
      </c>
      <c r="AI989" s="110">
        <f t="shared" si="238"/>
        <v>1</v>
      </c>
      <c r="AJ989" s="100">
        <f>ROW()</f>
        <v>989</v>
      </c>
      <c r="AK989" s="100" t="str">
        <f>INDEX('BadRows RECART'!$C$2:$C$1207,MATCH(monthly_gwh_mw!AJ989,'BadRows RECART'!$D$2:$D$1207,0))</f>
        <v>EC_M_0-000-000-010</v>
      </c>
    </row>
    <row r="990" spans="1:37" ht="20">
      <c r="A990" s="106" t="s">
        <v>3907</v>
      </c>
      <c r="B990" s="106" t="s">
        <v>437</v>
      </c>
      <c r="C990" s="106" t="s">
        <v>6297</v>
      </c>
      <c r="D990" s="168">
        <v>2022</v>
      </c>
      <c r="E990" s="168">
        <v>4</v>
      </c>
      <c r="F990" s="199">
        <v>28.8</v>
      </c>
      <c r="G990" s="212" t="s">
        <v>6314</v>
      </c>
      <c r="H990" s="212" t="s">
        <v>6314</v>
      </c>
      <c r="I990" s="106" t="s">
        <v>556</v>
      </c>
      <c r="K990" s="83" t="s">
        <v>6314</v>
      </c>
      <c r="L990" s="83" t="s">
        <v>6314</v>
      </c>
      <c r="M990" s="45" t="str">
        <f>IF(
ISNA(INDEX(resources!E:E,MATCH(B990,resources!B:B,0))),"fillme",
INDEX(resources!E:E,MATCH(B990,resources!B:B,0)))</f>
        <v>transfer_purchase</v>
      </c>
      <c r="N990" s="45">
        <v>1</v>
      </c>
      <c r="O990" s="83" t="str">
        <f>IFERROR(INDEX(resources!K:K,MATCH(B990,resources!B:B,0)),"fillme")</f>
        <v>unknown</v>
      </c>
      <c r="P990" s="89" t="str">
        <f t="shared" si="226"/>
        <v>unknown_2022_4</v>
      </c>
      <c r="Q990" s="87">
        <f>INDEX(elcc!G:G,MATCH(P990,elcc!D:D,0))</f>
        <v>0</v>
      </c>
      <c r="R990" s="89">
        <f t="shared" si="227"/>
        <v>1</v>
      </c>
      <c r="S990" s="89" t="s">
        <v>6314</v>
      </c>
      <c r="T990" s="89" t="s">
        <v>6314</v>
      </c>
      <c r="U990" s="90" t="str">
        <f t="shared" si="228"/>
        <v>ok</v>
      </c>
      <c r="V990" s="63" t="str">
        <f>INDEX(resources!F:F,MATCH(B990,resources!B:B,0))</f>
        <v>special</v>
      </c>
      <c r="W990" s="110">
        <f t="shared" si="229"/>
        <v>1</v>
      </c>
      <c r="X990" s="110">
        <f t="shared" si="230"/>
        <v>0</v>
      </c>
      <c r="Y990" s="110" t="str">
        <f t="shared" si="231"/>
        <v>transfer_purchase_energy_NA_CONFIDENTIAL</v>
      </c>
      <c r="Z990" s="110">
        <f>IF(COUNTIFS($Y$2:Y990,Y990)=1,1,0)</f>
        <v>0</v>
      </c>
      <c r="AA990" s="110">
        <f>SUM($Z$2:Z990)*Z990</f>
        <v>0</v>
      </c>
      <c r="AB990" s="110">
        <f>COUNTIFS(resources!B:B,B990)</f>
        <v>1</v>
      </c>
      <c r="AC990" s="110">
        <f t="shared" si="232"/>
        <v>1</v>
      </c>
      <c r="AD990" s="110">
        <f t="shared" si="233"/>
        <v>1</v>
      </c>
      <c r="AE990" s="110">
        <f t="shared" si="234"/>
        <v>0</v>
      </c>
      <c r="AF990" s="110">
        <f t="shared" si="235"/>
        <v>1</v>
      </c>
      <c r="AG990" s="110">
        <f t="shared" si="236"/>
        <v>0</v>
      </c>
      <c r="AH990" s="110">
        <f t="shared" si="237"/>
        <v>0</v>
      </c>
      <c r="AI990" s="110">
        <f t="shared" si="238"/>
        <v>1</v>
      </c>
      <c r="AJ990" s="100">
        <f>ROW()</f>
        <v>990</v>
      </c>
      <c r="AK990" s="100" t="str">
        <f>INDEX('BadRows RECART'!$C$2:$C$1207,MATCH(monthly_gwh_mw!AJ990,'BadRows RECART'!$D$2:$D$1207,0))</f>
        <v>EC_M_0-000-000-010</v>
      </c>
    </row>
    <row r="991" spans="1:37" ht="20">
      <c r="A991" s="106" t="s">
        <v>3907</v>
      </c>
      <c r="B991" s="106" t="s">
        <v>437</v>
      </c>
      <c r="C991" s="106" t="s">
        <v>6297</v>
      </c>
      <c r="D991" s="168">
        <v>2022</v>
      </c>
      <c r="E991" s="168">
        <v>5</v>
      </c>
      <c r="F991" s="199">
        <v>31.4</v>
      </c>
      <c r="G991" s="212" t="s">
        <v>6314</v>
      </c>
      <c r="H991" s="212" t="s">
        <v>6314</v>
      </c>
      <c r="I991" s="106" t="s">
        <v>556</v>
      </c>
      <c r="K991" s="83" t="s">
        <v>6314</v>
      </c>
      <c r="L991" s="83" t="s">
        <v>6314</v>
      </c>
      <c r="M991" s="45" t="str">
        <f>IF(
ISNA(INDEX(resources!E:E,MATCH(B991,resources!B:B,0))),"fillme",
INDEX(resources!E:E,MATCH(B991,resources!B:B,0)))</f>
        <v>transfer_purchase</v>
      </c>
      <c r="N991" s="45">
        <v>1</v>
      </c>
      <c r="O991" s="83" t="str">
        <f>IFERROR(INDEX(resources!K:K,MATCH(B991,resources!B:B,0)),"fillme")</f>
        <v>unknown</v>
      </c>
      <c r="P991" s="89" t="str">
        <f t="shared" si="226"/>
        <v>unknown_2022_5</v>
      </c>
      <c r="Q991" s="87">
        <f>INDEX(elcc!G:G,MATCH(P991,elcc!D:D,0))</f>
        <v>0</v>
      </c>
      <c r="R991" s="89">
        <f t="shared" si="227"/>
        <v>1</v>
      </c>
      <c r="S991" s="89" t="s">
        <v>6314</v>
      </c>
      <c r="T991" s="89" t="s">
        <v>6314</v>
      </c>
      <c r="U991" s="90" t="str">
        <f t="shared" si="228"/>
        <v>ok</v>
      </c>
      <c r="V991" s="63" t="str">
        <f>INDEX(resources!F:F,MATCH(B991,resources!B:B,0))</f>
        <v>special</v>
      </c>
      <c r="W991" s="110">
        <f t="shared" si="229"/>
        <v>1</v>
      </c>
      <c r="X991" s="110">
        <f t="shared" si="230"/>
        <v>0</v>
      </c>
      <c r="Y991" s="110" t="str">
        <f t="shared" si="231"/>
        <v>transfer_purchase_energy_NA_CONFIDENTIAL</v>
      </c>
      <c r="Z991" s="110">
        <f>IF(COUNTIFS($Y$2:Y991,Y991)=1,1,0)</f>
        <v>0</v>
      </c>
      <c r="AA991" s="110">
        <f>SUM($Z$2:Z991)*Z991</f>
        <v>0</v>
      </c>
      <c r="AB991" s="110">
        <f>COUNTIFS(resources!B:B,B991)</f>
        <v>1</v>
      </c>
      <c r="AC991" s="110">
        <f t="shared" si="232"/>
        <v>1</v>
      </c>
      <c r="AD991" s="110">
        <f t="shared" si="233"/>
        <v>1</v>
      </c>
      <c r="AE991" s="110">
        <f t="shared" si="234"/>
        <v>0</v>
      </c>
      <c r="AF991" s="110">
        <f t="shared" si="235"/>
        <v>1</v>
      </c>
      <c r="AG991" s="110">
        <f t="shared" si="236"/>
        <v>0</v>
      </c>
      <c r="AH991" s="110">
        <f t="shared" si="237"/>
        <v>0</v>
      </c>
      <c r="AI991" s="110">
        <f t="shared" si="238"/>
        <v>1</v>
      </c>
      <c r="AJ991" s="100">
        <f>ROW()</f>
        <v>991</v>
      </c>
      <c r="AK991" s="100" t="str">
        <f>INDEX('BadRows RECART'!$C$2:$C$1207,MATCH(monthly_gwh_mw!AJ991,'BadRows RECART'!$D$2:$D$1207,0))</f>
        <v>EC_M_0-000-000-010</v>
      </c>
    </row>
    <row r="992" spans="1:37" ht="20">
      <c r="A992" s="106" t="s">
        <v>3907</v>
      </c>
      <c r="B992" s="106" t="s">
        <v>437</v>
      </c>
      <c r="C992" s="106" t="s">
        <v>6297</v>
      </c>
      <c r="D992" s="168">
        <v>2022</v>
      </c>
      <c r="E992" s="168">
        <v>6</v>
      </c>
      <c r="F992" s="199">
        <v>31.2</v>
      </c>
      <c r="G992" s="212" t="s">
        <v>6314</v>
      </c>
      <c r="H992" s="212" t="s">
        <v>6314</v>
      </c>
      <c r="I992" s="106" t="s">
        <v>556</v>
      </c>
      <c r="K992" s="83" t="s">
        <v>6314</v>
      </c>
      <c r="L992" s="83" t="s">
        <v>6314</v>
      </c>
      <c r="M992" s="45" t="str">
        <f>IF(
ISNA(INDEX(resources!E:E,MATCH(B992,resources!B:B,0))),"fillme",
INDEX(resources!E:E,MATCH(B992,resources!B:B,0)))</f>
        <v>transfer_purchase</v>
      </c>
      <c r="N992" s="45">
        <v>1</v>
      </c>
      <c r="O992" s="83" t="str">
        <f>IFERROR(INDEX(resources!K:K,MATCH(B992,resources!B:B,0)),"fillme")</f>
        <v>unknown</v>
      </c>
      <c r="P992" s="89" t="str">
        <f t="shared" si="226"/>
        <v>unknown_2022_6</v>
      </c>
      <c r="Q992" s="87">
        <f>INDEX(elcc!G:G,MATCH(P992,elcc!D:D,0))</f>
        <v>0</v>
      </c>
      <c r="R992" s="89">
        <f t="shared" si="227"/>
        <v>1</v>
      </c>
      <c r="S992" s="89" t="s">
        <v>6314</v>
      </c>
      <c r="T992" s="89" t="s">
        <v>6314</v>
      </c>
      <c r="U992" s="90" t="str">
        <f t="shared" si="228"/>
        <v>ok</v>
      </c>
      <c r="V992" s="63" t="str">
        <f>INDEX(resources!F:F,MATCH(B992,resources!B:B,0))</f>
        <v>special</v>
      </c>
      <c r="W992" s="110">
        <f t="shared" si="229"/>
        <v>1</v>
      </c>
      <c r="X992" s="110">
        <f t="shared" si="230"/>
        <v>0</v>
      </c>
      <c r="Y992" s="110" t="str">
        <f t="shared" si="231"/>
        <v>transfer_purchase_energy_NA_CONFIDENTIAL</v>
      </c>
      <c r="Z992" s="110">
        <f>IF(COUNTIFS($Y$2:Y992,Y992)=1,1,0)</f>
        <v>0</v>
      </c>
      <c r="AA992" s="110">
        <f>SUM($Z$2:Z992)*Z992</f>
        <v>0</v>
      </c>
      <c r="AB992" s="110">
        <f>COUNTIFS(resources!B:B,B992)</f>
        <v>1</v>
      </c>
      <c r="AC992" s="110">
        <f t="shared" si="232"/>
        <v>1</v>
      </c>
      <c r="AD992" s="110">
        <f t="shared" si="233"/>
        <v>1</v>
      </c>
      <c r="AE992" s="110">
        <f t="shared" si="234"/>
        <v>0</v>
      </c>
      <c r="AF992" s="110">
        <f t="shared" si="235"/>
        <v>1</v>
      </c>
      <c r="AG992" s="110">
        <f t="shared" si="236"/>
        <v>0</v>
      </c>
      <c r="AH992" s="110">
        <f t="shared" si="237"/>
        <v>0</v>
      </c>
      <c r="AI992" s="110">
        <f t="shared" si="238"/>
        <v>1</v>
      </c>
      <c r="AJ992" s="100">
        <f>ROW()</f>
        <v>992</v>
      </c>
      <c r="AK992" s="100" t="str">
        <f>INDEX('BadRows RECART'!$C$2:$C$1207,MATCH(monthly_gwh_mw!AJ992,'BadRows RECART'!$D$2:$D$1207,0))</f>
        <v>EC_M_0-000-000-010</v>
      </c>
    </row>
    <row r="993" spans="1:37" ht="20">
      <c r="A993" s="106" t="s">
        <v>3907</v>
      </c>
      <c r="B993" s="106" t="s">
        <v>437</v>
      </c>
      <c r="C993" s="106" t="s">
        <v>6297</v>
      </c>
      <c r="D993" s="168">
        <v>2022</v>
      </c>
      <c r="E993" s="168">
        <v>7</v>
      </c>
      <c r="F993" s="199">
        <v>31.4</v>
      </c>
      <c r="G993" s="212" t="s">
        <v>6314</v>
      </c>
      <c r="H993" s="212" t="s">
        <v>6314</v>
      </c>
      <c r="I993" s="106" t="s">
        <v>556</v>
      </c>
      <c r="K993" s="83" t="s">
        <v>6314</v>
      </c>
      <c r="L993" s="83" t="s">
        <v>6314</v>
      </c>
      <c r="M993" s="45" t="str">
        <f>IF(
ISNA(INDEX(resources!E:E,MATCH(B993,resources!B:B,0))),"fillme",
INDEX(resources!E:E,MATCH(B993,resources!B:B,0)))</f>
        <v>transfer_purchase</v>
      </c>
      <c r="N993" s="45">
        <v>1</v>
      </c>
      <c r="O993" s="83" t="str">
        <f>IFERROR(INDEX(resources!K:K,MATCH(B993,resources!B:B,0)),"fillme")</f>
        <v>unknown</v>
      </c>
      <c r="P993" s="89" t="str">
        <f t="shared" si="226"/>
        <v>unknown_2022_7</v>
      </c>
      <c r="Q993" s="87">
        <f>INDEX(elcc!G:G,MATCH(P993,elcc!D:D,0))</f>
        <v>0</v>
      </c>
      <c r="R993" s="89">
        <f t="shared" si="227"/>
        <v>1</v>
      </c>
      <c r="S993" s="89" t="s">
        <v>6314</v>
      </c>
      <c r="T993" s="89" t="s">
        <v>6314</v>
      </c>
      <c r="U993" s="90" t="str">
        <f t="shared" si="228"/>
        <v>ok</v>
      </c>
      <c r="V993" s="63" t="str">
        <f>INDEX(resources!F:F,MATCH(B993,resources!B:B,0))</f>
        <v>special</v>
      </c>
      <c r="W993" s="110">
        <f t="shared" si="229"/>
        <v>1</v>
      </c>
      <c r="X993" s="110">
        <f t="shared" si="230"/>
        <v>0</v>
      </c>
      <c r="Y993" s="110" t="str">
        <f t="shared" si="231"/>
        <v>transfer_purchase_energy_NA_CONFIDENTIAL</v>
      </c>
      <c r="Z993" s="110">
        <f>IF(COUNTIFS($Y$2:Y993,Y993)=1,1,0)</f>
        <v>0</v>
      </c>
      <c r="AA993" s="110">
        <f>SUM($Z$2:Z993)*Z993</f>
        <v>0</v>
      </c>
      <c r="AB993" s="110">
        <f>COUNTIFS(resources!B:B,B993)</f>
        <v>1</v>
      </c>
      <c r="AC993" s="110">
        <f t="shared" si="232"/>
        <v>1</v>
      </c>
      <c r="AD993" s="110">
        <f t="shared" si="233"/>
        <v>1</v>
      </c>
      <c r="AE993" s="110">
        <f t="shared" si="234"/>
        <v>0</v>
      </c>
      <c r="AF993" s="110">
        <f t="shared" si="235"/>
        <v>1</v>
      </c>
      <c r="AG993" s="110">
        <f t="shared" si="236"/>
        <v>0</v>
      </c>
      <c r="AH993" s="110">
        <f t="shared" si="237"/>
        <v>0</v>
      </c>
      <c r="AI993" s="110">
        <f t="shared" si="238"/>
        <v>1</v>
      </c>
      <c r="AJ993" s="100">
        <f>ROW()</f>
        <v>993</v>
      </c>
      <c r="AK993" s="100" t="str">
        <f>INDEX('BadRows RECART'!$C$2:$C$1207,MATCH(monthly_gwh_mw!AJ993,'BadRows RECART'!$D$2:$D$1207,0))</f>
        <v>EC_M_0-000-000-010</v>
      </c>
    </row>
    <row r="994" spans="1:37" ht="20">
      <c r="A994" s="106" t="s">
        <v>3907</v>
      </c>
      <c r="B994" s="106" t="s">
        <v>437</v>
      </c>
      <c r="C994" s="106" t="s">
        <v>6297</v>
      </c>
      <c r="D994" s="168">
        <v>2022</v>
      </c>
      <c r="E994" s="168">
        <v>8</v>
      </c>
      <c r="F994" s="199">
        <v>30.3</v>
      </c>
      <c r="G994" s="212" t="s">
        <v>6314</v>
      </c>
      <c r="H994" s="212" t="s">
        <v>6314</v>
      </c>
      <c r="I994" s="106" t="s">
        <v>556</v>
      </c>
      <c r="K994" s="83" t="s">
        <v>6314</v>
      </c>
      <c r="L994" s="83" t="s">
        <v>6314</v>
      </c>
      <c r="M994" s="45" t="str">
        <f>IF(
ISNA(INDEX(resources!E:E,MATCH(B994,resources!B:B,0))),"fillme",
INDEX(resources!E:E,MATCH(B994,resources!B:B,0)))</f>
        <v>transfer_purchase</v>
      </c>
      <c r="N994" s="45">
        <v>1</v>
      </c>
      <c r="O994" s="83" t="str">
        <f>IFERROR(INDEX(resources!K:K,MATCH(B994,resources!B:B,0)),"fillme")</f>
        <v>unknown</v>
      </c>
      <c r="P994" s="89" t="str">
        <f t="shared" si="226"/>
        <v>unknown_2022_8</v>
      </c>
      <c r="Q994" s="87">
        <f>INDEX(elcc!G:G,MATCH(P994,elcc!D:D,0))</f>
        <v>0</v>
      </c>
      <c r="R994" s="89">
        <f t="shared" si="227"/>
        <v>1</v>
      </c>
      <c r="S994" s="89" t="s">
        <v>6314</v>
      </c>
      <c r="T994" s="89" t="s">
        <v>6314</v>
      </c>
      <c r="U994" s="90" t="str">
        <f t="shared" si="228"/>
        <v>ok</v>
      </c>
      <c r="V994" s="63" t="str">
        <f>INDEX(resources!F:F,MATCH(B994,resources!B:B,0))</f>
        <v>special</v>
      </c>
      <c r="W994" s="110">
        <f t="shared" si="229"/>
        <v>1</v>
      </c>
      <c r="X994" s="110">
        <f t="shared" si="230"/>
        <v>0</v>
      </c>
      <c r="Y994" s="110" t="str">
        <f t="shared" si="231"/>
        <v>transfer_purchase_energy_NA_CONFIDENTIAL</v>
      </c>
      <c r="Z994" s="110">
        <f>IF(COUNTIFS($Y$2:Y994,Y994)=1,1,0)</f>
        <v>0</v>
      </c>
      <c r="AA994" s="110">
        <f>SUM($Z$2:Z994)*Z994</f>
        <v>0</v>
      </c>
      <c r="AB994" s="110">
        <f>COUNTIFS(resources!B:B,B994)</f>
        <v>1</v>
      </c>
      <c r="AC994" s="110">
        <f t="shared" si="232"/>
        <v>1</v>
      </c>
      <c r="AD994" s="110">
        <f t="shared" si="233"/>
        <v>1</v>
      </c>
      <c r="AE994" s="110">
        <f t="shared" si="234"/>
        <v>0</v>
      </c>
      <c r="AF994" s="110">
        <f t="shared" si="235"/>
        <v>1</v>
      </c>
      <c r="AG994" s="110">
        <f t="shared" si="236"/>
        <v>0</v>
      </c>
      <c r="AH994" s="110">
        <f t="shared" si="237"/>
        <v>0</v>
      </c>
      <c r="AI994" s="110">
        <f t="shared" si="238"/>
        <v>1</v>
      </c>
      <c r="AJ994" s="100">
        <f>ROW()</f>
        <v>994</v>
      </c>
      <c r="AK994" s="100" t="str">
        <f>INDEX('BadRows RECART'!$C$2:$C$1207,MATCH(monthly_gwh_mw!AJ994,'BadRows RECART'!$D$2:$D$1207,0))</f>
        <v>EC_M_0-000-000-010</v>
      </c>
    </row>
    <row r="995" spans="1:37" ht="20">
      <c r="A995" s="106" t="s">
        <v>3907</v>
      </c>
      <c r="B995" s="106" t="s">
        <v>437</v>
      </c>
      <c r="C995" s="106" t="s">
        <v>6297</v>
      </c>
      <c r="D995" s="168">
        <v>2022</v>
      </c>
      <c r="E995" s="168">
        <v>9</v>
      </c>
      <c r="F995" s="199">
        <v>28.8</v>
      </c>
      <c r="G995" s="212" t="s">
        <v>6314</v>
      </c>
      <c r="H995" s="212" t="s">
        <v>6314</v>
      </c>
      <c r="I995" s="106" t="s">
        <v>556</v>
      </c>
      <c r="K995" s="83" t="s">
        <v>6314</v>
      </c>
      <c r="L995" s="83" t="s">
        <v>6314</v>
      </c>
      <c r="M995" s="45" t="str">
        <f>IF(
ISNA(INDEX(resources!E:E,MATCH(B995,resources!B:B,0))),"fillme",
INDEX(resources!E:E,MATCH(B995,resources!B:B,0)))</f>
        <v>transfer_purchase</v>
      </c>
      <c r="N995" s="45">
        <v>1</v>
      </c>
      <c r="O995" s="83" t="str">
        <f>IFERROR(INDEX(resources!K:K,MATCH(B995,resources!B:B,0)),"fillme")</f>
        <v>unknown</v>
      </c>
      <c r="P995" s="89" t="str">
        <f t="shared" si="226"/>
        <v>unknown_2022_9</v>
      </c>
      <c r="Q995" s="87">
        <f>INDEX(elcc!G:G,MATCH(P995,elcc!D:D,0))</f>
        <v>0</v>
      </c>
      <c r="R995" s="89">
        <f t="shared" si="227"/>
        <v>1</v>
      </c>
      <c r="S995" s="89" t="s">
        <v>6314</v>
      </c>
      <c r="T995" s="89" t="s">
        <v>6314</v>
      </c>
      <c r="U995" s="90" t="str">
        <f t="shared" si="228"/>
        <v>ok</v>
      </c>
      <c r="V995" s="63" t="str">
        <f>INDEX(resources!F:F,MATCH(B995,resources!B:B,0))</f>
        <v>special</v>
      </c>
      <c r="W995" s="110">
        <f t="shared" si="229"/>
        <v>1</v>
      </c>
      <c r="X995" s="110">
        <f t="shared" si="230"/>
        <v>0</v>
      </c>
      <c r="Y995" s="110" t="str">
        <f t="shared" si="231"/>
        <v>transfer_purchase_energy_NA_CONFIDENTIAL</v>
      </c>
      <c r="Z995" s="110">
        <f>IF(COUNTIFS($Y$2:Y995,Y995)=1,1,0)</f>
        <v>0</v>
      </c>
      <c r="AA995" s="110">
        <f>SUM($Z$2:Z995)*Z995</f>
        <v>0</v>
      </c>
      <c r="AB995" s="110">
        <f>COUNTIFS(resources!B:B,B995)</f>
        <v>1</v>
      </c>
      <c r="AC995" s="110">
        <f t="shared" si="232"/>
        <v>1</v>
      </c>
      <c r="AD995" s="110">
        <f t="shared" si="233"/>
        <v>1</v>
      </c>
      <c r="AE995" s="110">
        <f t="shared" si="234"/>
        <v>0</v>
      </c>
      <c r="AF995" s="110">
        <f t="shared" si="235"/>
        <v>1</v>
      </c>
      <c r="AG995" s="110">
        <f t="shared" si="236"/>
        <v>0</v>
      </c>
      <c r="AH995" s="110">
        <f t="shared" si="237"/>
        <v>0</v>
      </c>
      <c r="AI995" s="110">
        <f t="shared" si="238"/>
        <v>1</v>
      </c>
      <c r="AJ995" s="100">
        <f>ROW()</f>
        <v>995</v>
      </c>
      <c r="AK995" s="100" t="str">
        <f>INDEX('BadRows RECART'!$C$2:$C$1207,MATCH(monthly_gwh_mw!AJ995,'BadRows RECART'!$D$2:$D$1207,0))</f>
        <v>EC_M_0-000-000-010</v>
      </c>
    </row>
    <row r="996" spans="1:37" ht="20">
      <c r="A996" s="106" t="s">
        <v>3907</v>
      </c>
      <c r="B996" s="106" t="s">
        <v>437</v>
      </c>
      <c r="C996" s="106" t="s">
        <v>6297</v>
      </c>
      <c r="D996" s="168">
        <v>2022</v>
      </c>
      <c r="E996" s="168">
        <v>10</v>
      </c>
      <c r="F996" s="199">
        <v>28.1</v>
      </c>
      <c r="G996" s="212" t="s">
        <v>6314</v>
      </c>
      <c r="H996" s="212" t="s">
        <v>6314</v>
      </c>
      <c r="I996" s="106" t="s">
        <v>556</v>
      </c>
      <c r="K996" s="83" t="s">
        <v>6314</v>
      </c>
      <c r="L996" s="83" t="s">
        <v>6314</v>
      </c>
      <c r="M996" s="45" t="str">
        <f>IF(
ISNA(INDEX(resources!E:E,MATCH(B996,resources!B:B,0))),"fillme",
INDEX(resources!E:E,MATCH(B996,resources!B:B,0)))</f>
        <v>transfer_purchase</v>
      </c>
      <c r="N996" s="45">
        <v>1</v>
      </c>
      <c r="O996" s="83" t="str">
        <f>IFERROR(INDEX(resources!K:K,MATCH(B996,resources!B:B,0)),"fillme")</f>
        <v>unknown</v>
      </c>
      <c r="P996" s="89" t="str">
        <f t="shared" si="226"/>
        <v>unknown_2022_10</v>
      </c>
      <c r="Q996" s="87">
        <f>INDEX(elcc!G:G,MATCH(P996,elcc!D:D,0))</f>
        <v>0</v>
      </c>
      <c r="R996" s="89">
        <f t="shared" si="227"/>
        <v>1</v>
      </c>
      <c r="S996" s="89" t="s">
        <v>6314</v>
      </c>
      <c r="T996" s="89" t="s">
        <v>6314</v>
      </c>
      <c r="U996" s="90" t="str">
        <f t="shared" si="228"/>
        <v>ok</v>
      </c>
      <c r="V996" s="63" t="str">
        <f>INDEX(resources!F:F,MATCH(B996,resources!B:B,0))</f>
        <v>special</v>
      </c>
      <c r="W996" s="110">
        <f t="shared" si="229"/>
        <v>1</v>
      </c>
      <c r="X996" s="110">
        <f t="shared" si="230"/>
        <v>0</v>
      </c>
      <c r="Y996" s="110" t="str">
        <f t="shared" si="231"/>
        <v>transfer_purchase_energy_NA_CONFIDENTIAL</v>
      </c>
      <c r="Z996" s="110">
        <f>IF(COUNTIFS($Y$2:Y996,Y996)=1,1,0)</f>
        <v>0</v>
      </c>
      <c r="AA996" s="110">
        <f>SUM($Z$2:Z996)*Z996</f>
        <v>0</v>
      </c>
      <c r="AB996" s="110">
        <f>COUNTIFS(resources!B:B,B996)</f>
        <v>1</v>
      </c>
      <c r="AC996" s="110">
        <f t="shared" si="232"/>
        <v>1</v>
      </c>
      <c r="AD996" s="110">
        <f t="shared" si="233"/>
        <v>1</v>
      </c>
      <c r="AE996" s="110">
        <f t="shared" si="234"/>
        <v>0</v>
      </c>
      <c r="AF996" s="110">
        <f t="shared" si="235"/>
        <v>1</v>
      </c>
      <c r="AG996" s="110">
        <f t="shared" si="236"/>
        <v>0</v>
      </c>
      <c r="AH996" s="110">
        <f t="shared" si="237"/>
        <v>0</v>
      </c>
      <c r="AI996" s="110">
        <f t="shared" si="238"/>
        <v>1</v>
      </c>
      <c r="AJ996" s="100">
        <f>ROW()</f>
        <v>996</v>
      </c>
      <c r="AK996" s="100" t="str">
        <f>INDEX('BadRows RECART'!$C$2:$C$1207,MATCH(monthly_gwh_mw!AJ996,'BadRows RECART'!$D$2:$D$1207,0))</f>
        <v>EC_M_0-000-000-010</v>
      </c>
    </row>
    <row r="997" spans="1:37" ht="20">
      <c r="A997" s="106" t="s">
        <v>3907</v>
      </c>
      <c r="B997" s="106" t="s">
        <v>437</v>
      </c>
      <c r="C997" s="106" t="s">
        <v>6297</v>
      </c>
      <c r="D997" s="168">
        <v>2022</v>
      </c>
      <c r="E997" s="168">
        <v>11</v>
      </c>
      <c r="F997" s="199">
        <v>26.4</v>
      </c>
      <c r="G997" s="212" t="s">
        <v>6314</v>
      </c>
      <c r="H997" s="212" t="s">
        <v>6314</v>
      </c>
      <c r="I997" s="106" t="s">
        <v>556</v>
      </c>
      <c r="K997" s="83" t="s">
        <v>6314</v>
      </c>
      <c r="L997" s="83" t="s">
        <v>6314</v>
      </c>
      <c r="M997" s="45" t="str">
        <f>IF(
ISNA(INDEX(resources!E:E,MATCH(B997,resources!B:B,0))),"fillme",
INDEX(resources!E:E,MATCH(B997,resources!B:B,0)))</f>
        <v>transfer_purchase</v>
      </c>
      <c r="N997" s="45">
        <v>1</v>
      </c>
      <c r="O997" s="83" t="str">
        <f>IFERROR(INDEX(resources!K:K,MATCH(B997,resources!B:B,0)),"fillme")</f>
        <v>unknown</v>
      </c>
      <c r="P997" s="89" t="str">
        <f t="shared" si="226"/>
        <v>unknown_2022_11</v>
      </c>
      <c r="Q997" s="87">
        <f>INDEX(elcc!G:G,MATCH(P997,elcc!D:D,0))</f>
        <v>0</v>
      </c>
      <c r="R997" s="89">
        <f t="shared" si="227"/>
        <v>1</v>
      </c>
      <c r="S997" s="89" t="s">
        <v>6314</v>
      </c>
      <c r="T997" s="89" t="s">
        <v>6314</v>
      </c>
      <c r="U997" s="90" t="str">
        <f t="shared" si="228"/>
        <v>ok</v>
      </c>
      <c r="V997" s="63" t="str">
        <f>INDEX(resources!F:F,MATCH(B997,resources!B:B,0))</f>
        <v>special</v>
      </c>
      <c r="W997" s="110">
        <f t="shared" si="229"/>
        <v>1</v>
      </c>
      <c r="X997" s="110">
        <f t="shared" si="230"/>
        <v>0</v>
      </c>
      <c r="Y997" s="110" t="str">
        <f t="shared" si="231"/>
        <v>transfer_purchase_energy_NA_CONFIDENTIAL</v>
      </c>
      <c r="Z997" s="110">
        <f>IF(COUNTIFS($Y$2:Y997,Y997)=1,1,0)</f>
        <v>0</v>
      </c>
      <c r="AA997" s="110">
        <f>SUM($Z$2:Z997)*Z997</f>
        <v>0</v>
      </c>
      <c r="AB997" s="110">
        <f>COUNTIFS(resources!B:B,B997)</f>
        <v>1</v>
      </c>
      <c r="AC997" s="110">
        <f t="shared" si="232"/>
        <v>1</v>
      </c>
      <c r="AD997" s="110">
        <f t="shared" si="233"/>
        <v>1</v>
      </c>
      <c r="AE997" s="110">
        <f t="shared" si="234"/>
        <v>0</v>
      </c>
      <c r="AF997" s="110">
        <f t="shared" si="235"/>
        <v>1</v>
      </c>
      <c r="AG997" s="110">
        <f t="shared" si="236"/>
        <v>0</v>
      </c>
      <c r="AH997" s="110">
        <f t="shared" si="237"/>
        <v>0</v>
      </c>
      <c r="AI997" s="110">
        <f t="shared" si="238"/>
        <v>1</v>
      </c>
      <c r="AJ997" s="100">
        <f>ROW()</f>
        <v>997</v>
      </c>
      <c r="AK997" s="100" t="str">
        <f>INDEX('BadRows RECART'!$C$2:$C$1207,MATCH(monthly_gwh_mw!AJ997,'BadRows RECART'!$D$2:$D$1207,0))</f>
        <v>EC_M_0-000-000-010</v>
      </c>
    </row>
    <row r="998" spans="1:37" ht="20">
      <c r="A998" s="106" t="s">
        <v>3907</v>
      </c>
      <c r="B998" s="106" t="s">
        <v>437</v>
      </c>
      <c r="C998" s="106" t="s">
        <v>6297</v>
      </c>
      <c r="D998" s="168">
        <v>2022</v>
      </c>
      <c r="E998" s="168">
        <v>12</v>
      </c>
      <c r="F998" s="199">
        <v>27</v>
      </c>
      <c r="G998" s="212" t="s">
        <v>6314</v>
      </c>
      <c r="H998" s="212" t="s">
        <v>6314</v>
      </c>
      <c r="I998" s="106" t="s">
        <v>556</v>
      </c>
      <c r="K998" s="83" t="s">
        <v>6314</v>
      </c>
      <c r="L998" s="83" t="s">
        <v>6314</v>
      </c>
      <c r="M998" s="45" t="str">
        <f>IF(
ISNA(INDEX(resources!E:E,MATCH(B998,resources!B:B,0))),"fillme",
INDEX(resources!E:E,MATCH(B998,resources!B:B,0)))</f>
        <v>transfer_purchase</v>
      </c>
      <c r="N998" s="45">
        <v>1</v>
      </c>
      <c r="O998" s="83" t="str">
        <f>IFERROR(INDEX(resources!K:K,MATCH(B998,resources!B:B,0)),"fillme")</f>
        <v>unknown</v>
      </c>
      <c r="P998" s="89" t="str">
        <f t="shared" si="226"/>
        <v>unknown_2022_12</v>
      </c>
      <c r="Q998" s="87">
        <f>INDEX(elcc!G:G,MATCH(P998,elcc!D:D,0))</f>
        <v>0</v>
      </c>
      <c r="R998" s="89">
        <f t="shared" si="227"/>
        <v>1</v>
      </c>
      <c r="S998" s="89" t="s">
        <v>6314</v>
      </c>
      <c r="T998" s="89" t="s">
        <v>6314</v>
      </c>
      <c r="U998" s="90" t="str">
        <f t="shared" si="228"/>
        <v>ok</v>
      </c>
      <c r="V998" s="63" t="str">
        <f>INDEX(resources!F:F,MATCH(B998,resources!B:B,0))</f>
        <v>special</v>
      </c>
      <c r="W998" s="110">
        <f t="shared" si="229"/>
        <v>1</v>
      </c>
      <c r="X998" s="110">
        <f t="shared" si="230"/>
        <v>0</v>
      </c>
      <c r="Y998" s="110" t="str">
        <f t="shared" si="231"/>
        <v>transfer_purchase_energy_NA_CONFIDENTIAL</v>
      </c>
      <c r="Z998" s="110">
        <f>IF(COUNTIFS($Y$2:Y998,Y998)=1,1,0)</f>
        <v>0</v>
      </c>
      <c r="AA998" s="110">
        <f>SUM($Z$2:Z998)*Z998</f>
        <v>0</v>
      </c>
      <c r="AB998" s="110">
        <f>COUNTIFS(resources!B:B,B998)</f>
        <v>1</v>
      </c>
      <c r="AC998" s="110">
        <f t="shared" si="232"/>
        <v>1</v>
      </c>
      <c r="AD998" s="110">
        <f t="shared" si="233"/>
        <v>1</v>
      </c>
      <c r="AE998" s="110">
        <f t="shared" si="234"/>
        <v>0</v>
      </c>
      <c r="AF998" s="110">
        <f t="shared" si="235"/>
        <v>1</v>
      </c>
      <c r="AG998" s="110">
        <f t="shared" si="236"/>
        <v>0</v>
      </c>
      <c r="AH998" s="110">
        <f t="shared" si="237"/>
        <v>0</v>
      </c>
      <c r="AI998" s="110">
        <f t="shared" si="238"/>
        <v>1</v>
      </c>
      <c r="AJ998" s="100">
        <f>ROW()</f>
        <v>998</v>
      </c>
      <c r="AK998" s="100" t="str">
        <f>INDEX('BadRows RECART'!$C$2:$C$1207,MATCH(monthly_gwh_mw!AJ998,'BadRows RECART'!$D$2:$D$1207,0))</f>
        <v>EC_M_0-000-000-010</v>
      </c>
    </row>
    <row r="999" spans="1:37" ht="20">
      <c r="A999" s="106" t="s">
        <v>3907</v>
      </c>
      <c r="B999" s="106" t="s">
        <v>437</v>
      </c>
      <c r="C999" s="106" t="s">
        <v>6307</v>
      </c>
      <c r="D999" s="168">
        <v>2020</v>
      </c>
      <c r="E999" s="168">
        <v>1</v>
      </c>
      <c r="F999" s="199">
        <v>29.353333333333332</v>
      </c>
      <c r="G999" s="212" t="s">
        <v>6314</v>
      </c>
      <c r="H999" s="212" t="s">
        <v>6314</v>
      </c>
      <c r="I999" s="106" t="s">
        <v>556</v>
      </c>
      <c r="K999" s="83" t="s">
        <v>6314</v>
      </c>
      <c r="L999" s="83" t="s">
        <v>6314</v>
      </c>
      <c r="M999" s="45" t="str">
        <f>IF(
ISNA(INDEX(resources!E:E,MATCH(B999,resources!B:B,0))),"fillme",
INDEX(resources!E:E,MATCH(B999,resources!B:B,0)))</f>
        <v>transfer_purchase</v>
      </c>
      <c r="N999" s="45">
        <v>1</v>
      </c>
      <c r="O999" s="83" t="str">
        <f>IFERROR(INDEX(resources!K:K,MATCH(B999,resources!B:B,0)),"fillme")</f>
        <v>unknown</v>
      </c>
      <c r="P999" s="89" t="str">
        <f t="shared" si="226"/>
        <v>unknown_2020_1</v>
      </c>
      <c r="Q999" s="87">
        <f>INDEX(elcc!G:G,MATCH(P999,elcc!D:D,0))</f>
        <v>0</v>
      </c>
      <c r="R999" s="89">
        <f t="shared" si="227"/>
        <v>1</v>
      </c>
      <c r="S999" s="89" t="s">
        <v>6314</v>
      </c>
      <c r="T999" s="89" t="s">
        <v>6314</v>
      </c>
      <c r="U999" s="90" t="str">
        <f t="shared" si="228"/>
        <v>ok</v>
      </c>
      <c r="V999" s="63" t="str">
        <f>INDEX(resources!F:F,MATCH(B999,resources!B:B,0))</f>
        <v>special</v>
      </c>
      <c r="W999" s="110">
        <f t="shared" si="229"/>
        <v>1</v>
      </c>
      <c r="X999" s="110">
        <f t="shared" si="230"/>
        <v>0</v>
      </c>
      <c r="Y999" s="110" t="str">
        <f t="shared" si="231"/>
        <v>transfer_purchase_energy_PCE90001_CONFIDENTIAL</v>
      </c>
      <c r="Z999" s="110">
        <f>IF(COUNTIFS($Y$2:Y999,Y999)=1,1,0)</f>
        <v>1</v>
      </c>
      <c r="AA999" s="110">
        <f>SUM($Z$2:Z999)*Z999</f>
        <v>14</v>
      </c>
      <c r="AB999" s="110">
        <f>COUNTIFS(resources!B:B,B999)</f>
        <v>1</v>
      </c>
      <c r="AC999" s="110">
        <f t="shared" si="232"/>
        <v>1</v>
      </c>
      <c r="AD999" s="110">
        <f t="shared" si="233"/>
        <v>1</v>
      </c>
      <c r="AE999" s="110">
        <f t="shared" si="234"/>
        <v>0</v>
      </c>
      <c r="AF999" s="110">
        <f t="shared" si="235"/>
        <v>1</v>
      </c>
      <c r="AG999" s="110">
        <f t="shared" si="236"/>
        <v>0</v>
      </c>
      <c r="AH999" s="110">
        <f t="shared" si="237"/>
        <v>0</v>
      </c>
      <c r="AI999" s="110">
        <f t="shared" si="238"/>
        <v>1</v>
      </c>
      <c r="AJ999" s="100">
        <f>ROW()</f>
        <v>999</v>
      </c>
      <c r="AK999" s="100" t="str">
        <f>INDEX('BadRows RECART'!$C$2:$C$1207,MATCH(monthly_gwh_mw!AJ999,'BadRows RECART'!$D$2:$D$1207,0))</f>
        <v>EC_M_0-000-000-010</v>
      </c>
    </row>
    <row r="1000" spans="1:37" ht="20">
      <c r="A1000" s="106" t="s">
        <v>3907</v>
      </c>
      <c r="B1000" s="106" t="s">
        <v>437</v>
      </c>
      <c r="C1000" s="106" t="s">
        <v>6307</v>
      </c>
      <c r="D1000" s="168">
        <v>2020</v>
      </c>
      <c r="E1000" s="168">
        <v>2</v>
      </c>
      <c r="F1000" s="199">
        <v>29.353333333333332</v>
      </c>
      <c r="G1000" s="212" t="s">
        <v>6314</v>
      </c>
      <c r="H1000" s="212" t="s">
        <v>6314</v>
      </c>
      <c r="I1000" s="106" t="s">
        <v>556</v>
      </c>
      <c r="K1000" s="83" t="s">
        <v>6314</v>
      </c>
      <c r="L1000" s="83" t="s">
        <v>6314</v>
      </c>
      <c r="M1000" s="45" t="str">
        <f>IF(
ISNA(INDEX(resources!E:E,MATCH(B1000,resources!B:B,0))),"fillme",
INDEX(resources!E:E,MATCH(B1000,resources!B:B,0)))</f>
        <v>transfer_purchase</v>
      </c>
      <c r="N1000" s="45">
        <v>1</v>
      </c>
      <c r="O1000" s="83" t="str">
        <f>IFERROR(INDEX(resources!K:K,MATCH(B1000,resources!B:B,0)),"fillme")</f>
        <v>unknown</v>
      </c>
      <c r="P1000" s="89" t="str">
        <f t="shared" si="226"/>
        <v>unknown_2020_2</v>
      </c>
      <c r="Q1000" s="87">
        <f>INDEX(elcc!G:G,MATCH(P1000,elcc!D:D,0))</f>
        <v>0</v>
      </c>
      <c r="R1000" s="89">
        <f t="shared" si="227"/>
        <v>1</v>
      </c>
      <c r="S1000" s="89" t="s">
        <v>6314</v>
      </c>
      <c r="T1000" s="89" t="s">
        <v>6314</v>
      </c>
      <c r="U1000" s="90" t="str">
        <f t="shared" si="228"/>
        <v>ok</v>
      </c>
      <c r="V1000" s="63" t="str">
        <f>INDEX(resources!F:F,MATCH(B1000,resources!B:B,0))</f>
        <v>special</v>
      </c>
      <c r="W1000" s="110">
        <f t="shared" si="229"/>
        <v>1</v>
      </c>
      <c r="X1000" s="110">
        <f t="shared" si="230"/>
        <v>0</v>
      </c>
      <c r="Y1000" s="110" t="str">
        <f t="shared" si="231"/>
        <v>transfer_purchase_energy_PCE90001_CONFIDENTIAL</v>
      </c>
      <c r="Z1000" s="110">
        <f>IF(COUNTIFS($Y$2:Y1000,Y1000)=1,1,0)</f>
        <v>0</v>
      </c>
      <c r="AA1000" s="110">
        <f>SUM($Z$2:Z1000)*Z1000</f>
        <v>0</v>
      </c>
      <c r="AB1000" s="110">
        <f>COUNTIFS(resources!B:B,B1000)</f>
        <v>1</v>
      </c>
      <c r="AC1000" s="110">
        <f t="shared" si="232"/>
        <v>1</v>
      </c>
      <c r="AD1000" s="110">
        <f t="shared" si="233"/>
        <v>1</v>
      </c>
      <c r="AE1000" s="110">
        <f t="shared" si="234"/>
        <v>0</v>
      </c>
      <c r="AF1000" s="110">
        <f t="shared" si="235"/>
        <v>1</v>
      </c>
      <c r="AG1000" s="110">
        <f t="shared" si="236"/>
        <v>0</v>
      </c>
      <c r="AH1000" s="110">
        <f t="shared" si="237"/>
        <v>0</v>
      </c>
      <c r="AI1000" s="110">
        <f t="shared" si="238"/>
        <v>1</v>
      </c>
      <c r="AJ1000" s="100">
        <f>ROW()</f>
        <v>1000</v>
      </c>
      <c r="AK1000" s="100" t="str">
        <f>INDEX('BadRows RECART'!$C$2:$C$1207,MATCH(monthly_gwh_mw!AJ1000,'BadRows RECART'!$D$2:$D$1207,0))</f>
        <v>EC_M_0-000-000-010</v>
      </c>
    </row>
    <row r="1001" spans="1:37" ht="20">
      <c r="A1001" s="106" t="s">
        <v>3907</v>
      </c>
      <c r="B1001" s="106" t="s">
        <v>437</v>
      </c>
      <c r="C1001" s="106" t="s">
        <v>6307</v>
      </c>
      <c r="D1001" s="168">
        <v>2020</v>
      </c>
      <c r="E1001" s="168">
        <v>3</v>
      </c>
      <c r="F1001" s="199">
        <v>29.353333333333332</v>
      </c>
      <c r="G1001" s="212" t="s">
        <v>6314</v>
      </c>
      <c r="H1001" s="212" t="s">
        <v>6314</v>
      </c>
      <c r="I1001" s="106" t="s">
        <v>556</v>
      </c>
      <c r="K1001" s="83" t="s">
        <v>6314</v>
      </c>
      <c r="L1001" s="83" t="s">
        <v>6314</v>
      </c>
      <c r="M1001" s="45" t="str">
        <f>IF(
ISNA(INDEX(resources!E:E,MATCH(B1001,resources!B:B,0))),"fillme",
INDEX(resources!E:E,MATCH(B1001,resources!B:B,0)))</f>
        <v>transfer_purchase</v>
      </c>
      <c r="N1001" s="45">
        <v>1</v>
      </c>
      <c r="O1001" s="83" t="str">
        <f>IFERROR(INDEX(resources!K:K,MATCH(B1001,resources!B:B,0)),"fillme")</f>
        <v>unknown</v>
      </c>
      <c r="P1001" s="89" t="str">
        <f t="shared" si="226"/>
        <v>unknown_2020_3</v>
      </c>
      <c r="Q1001" s="87">
        <f>INDEX(elcc!G:G,MATCH(P1001,elcc!D:D,0))</f>
        <v>0</v>
      </c>
      <c r="R1001" s="89">
        <f t="shared" si="227"/>
        <v>1</v>
      </c>
      <c r="S1001" s="89" t="s">
        <v>6314</v>
      </c>
      <c r="T1001" s="89" t="s">
        <v>6314</v>
      </c>
      <c r="U1001" s="90" t="str">
        <f t="shared" si="228"/>
        <v>ok</v>
      </c>
      <c r="V1001" s="63" t="str">
        <f>INDEX(resources!F:F,MATCH(B1001,resources!B:B,0))</f>
        <v>special</v>
      </c>
      <c r="W1001" s="110">
        <f t="shared" si="229"/>
        <v>1</v>
      </c>
      <c r="X1001" s="110">
        <f t="shared" si="230"/>
        <v>0</v>
      </c>
      <c r="Y1001" s="110" t="str">
        <f t="shared" si="231"/>
        <v>transfer_purchase_energy_PCE90001_CONFIDENTIAL</v>
      </c>
      <c r="Z1001" s="110">
        <f>IF(COUNTIFS($Y$2:Y1001,Y1001)=1,1,0)</f>
        <v>0</v>
      </c>
      <c r="AA1001" s="110">
        <f>SUM($Z$2:Z1001)*Z1001</f>
        <v>0</v>
      </c>
      <c r="AB1001" s="110">
        <f>COUNTIFS(resources!B:B,B1001)</f>
        <v>1</v>
      </c>
      <c r="AC1001" s="110">
        <f t="shared" si="232"/>
        <v>1</v>
      </c>
      <c r="AD1001" s="110">
        <f t="shared" si="233"/>
        <v>1</v>
      </c>
      <c r="AE1001" s="110">
        <f t="shared" si="234"/>
        <v>0</v>
      </c>
      <c r="AF1001" s="110">
        <f t="shared" si="235"/>
        <v>1</v>
      </c>
      <c r="AG1001" s="110">
        <f t="shared" si="236"/>
        <v>0</v>
      </c>
      <c r="AH1001" s="110">
        <f t="shared" si="237"/>
        <v>0</v>
      </c>
      <c r="AI1001" s="110">
        <f t="shared" si="238"/>
        <v>1</v>
      </c>
      <c r="AJ1001" s="100">
        <f>ROW()</f>
        <v>1001</v>
      </c>
      <c r="AK1001" s="100" t="str">
        <f>INDEX('BadRows RECART'!$C$2:$C$1207,MATCH(monthly_gwh_mw!AJ1001,'BadRows RECART'!$D$2:$D$1207,0))</f>
        <v>EC_M_0-000-000-010</v>
      </c>
    </row>
    <row r="1002" spans="1:37" ht="20">
      <c r="A1002" s="106" t="s">
        <v>3907</v>
      </c>
      <c r="B1002" s="106" t="s">
        <v>437</v>
      </c>
      <c r="C1002" s="106" t="s">
        <v>6307</v>
      </c>
      <c r="D1002" s="168">
        <v>2020</v>
      </c>
      <c r="E1002" s="168">
        <v>4</v>
      </c>
      <c r="F1002" s="199">
        <v>29.353333333333332</v>
      </c>
      <c r="G1002" s="212" t="s">
        <v>6314</v>
      </c>
      <c r="H1002" s="212" t="s">
        <v>6314</v>
      </c>
      <c r="I1002" s="106" t="s">
        <v>556</v>
      </c>
      <c r="K1002" s="83" t="s">
        <v>6314</v>
      </c>
      <c r="L1002" s="83" t="s">
        <v>6314</v>
      </c>
      <c r="M1002" s="45" t="str">
        <f>IF(
ISNA(INDEX(resources!E:E,MATCH(B1002,resources!B:B,0))),"fillme",
INDEX(resources!E:E,MATCH(B1002,resources!B:B,0)))</f>
        <v>transfer_purchase</v>
      </c>
      <c r="N1002" s="45">
        <v>1</v>
      </c>
      <c r="O1002" s="83" t="str">
        <f>IFERROR(INDEX(resources!K:K,MATCH(B1002,resources!B:B,0)),"fillme")</f>
        <v>unknown</v>
      </c>
      <c r="P1002" s="89" t="str">
        <f t="shared" si="226"/>
        <v>unknown_2020_4</v>
      </c>
      <c r="Q1002" s="87">
        <f>INDEX(elcc!G:G,MATCH(P1002,elcc!D:D,0))</f>
        <v>0</v>
      </c>
      <c r="R1002" s="89">
        <f t="shared" si="227"/>
        <v>1</v>
      </c>
      <c r="S1002" s="89" t="s">
        <v>6314</v>
      </c>
      <c r="T1002" s="89" t="s">
        <v>6314</v>
      </c>
      <c r="U1002" s="90" t="str">
        <f t="shared" si="228"/>
        <v>ok</v>
      </c>
      <c r="V1002" s="63" t="str">
        <f>INDEX(resources!F:F,MATCH(B1002,resources!B:B,0))</f>
        <v>special</v>
      </c>
      <c r="W1002" s="110">
        <f t="shared" si="229"/>
        <v>1</v>
      </c>
      <c r="X1002" s="110">
        <f t="shared" si="230"/>
        <v>0</v>
      </c>
      <c r="Y1002" s="110" t="str">
        <f t="shared" si="231"/>
        <v>transfer_purchase_energy_PCE90001_CONFIDENTIAL</v>
      </c>
      <c r="Z1002" s="110">
        <f>IF(COUNTIFS($Y$2:Y1002,Y1002)=1,1,0)</f>
        <v>0</v>
      </c>
      <c r="AA1002" s="110">
        <f>SUM($Z$2:Z1002)*Z1002</f>
        <v>0</v>
      </c>
      <c r="AB1002" s="110">
        <f>COUNTIFS(resources!B:B,B1002)</f>
        <v>1</v>
      </c>
      <c r="AC1002" s="110">
        <f t="shared" si="232"/>
        <v>1</v>
      </c>
      <c r="AD1002" s="110">
        <f t="shared" si="233"/>
        <v>1</v>
      </c>
      <c r="AE1002" s="110">
        <f t="shared" si="234"/>
        <v>0</v>
      </c>
      <c r="AF1002" s="110">
        <f t="shared" si="235"/>
        <v>1</v>
      </c>
      <c r="AG1002" s="110">
        <f t="shared" si="236"/>
        <v>0</v>
      </c>
      <c r="AH1002" s="110">
        <f t="shared" si="237"/>
        <v>0</v>
      </c>
      <c r="AI1002" s="110">
        <f t="shared" si="238"/>
        <v>1</v>
      </c>
      <c r="AJ1002" s="100">
        <f>ROW()</f>
        <v>1002</v>
      </c>
      <c r="AK1002" s="100" t="str">
        <f>INDEX('BadRows RECART'!$C$2:$C$1207,MATCH(monthly_gwh_mw!AJ1002,'BadRows RECART'!$D$2:$D$1207,0))</f>
        <v>EC_M_0-000-000-010</v>
      </c>
    </row>
    <row r="1003" spans="1:37" ht="20">
      <c r="A1003" s="106" t="s">
        <v>3907</v>
      </c>
      <c r="B1003" s="106" t="s">
        <v>437</v>
      </c>
      <c r="C1003" s="106" t="s">
        <v>6307</v>
      </c>
      <c r="D1003" s="168">
        <v>2020</v>
      </c>
      <c r="E1003" s="168">
        <v>5</v>
      </c>
      <c r="F1003" s="199">
        <v>29.353333333333332</v>
      </c>
      <c r="G1003" s="212" t="s">
        <v>6314</v>
      </c>
      <c r="H1003" s="212" t="s">
        <v>6314</v>
      </c>
      <c r="I1003" s="106" t="s">
        <v>556</v>
      </c>
      <c r="K1003" s="83" t="s">
        <v>6314</v>
      </c>
      <c r="L1003" s="83" t="s">
        <v>6314</v>
      </c>
      <c r="M1003" s="45" t="str">
        <f>IF(
ISNA(INDEX(resources!E:E,MATCH(B1003,resources!B:B,0))),"fillme",
INDEX(resources!E:E,MATCH(B1003,resources!B:B,0)))</f>
        <v>transfer_purchase</v>
      </c>
      <c r="N1003" s="45">
        <v>1</v>
      </c>
      <c r="O1003" s="83" t="str">
        <f>IFERROR(INDEX(resources!K:K,MATCH(B1003,resources!B:B,0)),"fillme")</f>
        <v>unknown</v>
      </c>
      <c r="P1003" s="89" t="str">
        <f t="shared" si="226"/>
        <v>unknown_2020_5</v>
      </c>
      <c r="Q1003" s="87">
        <f>INDEX(elcc!G:G,MATCH(P1003,elcc!D:D,0))</f>
        <v>0</v>
      </c>
      <c r="R1003" s="89">
        <f t="shared" si="227"/>
        <v>1</v>
      </c>
      <c r="S1003" s="89" t="s">
        <v>6314</v>
      </c>
      <c r="T1003" s="89" t="s">
        <v>6314</v>
      </c>
      <c r="U1003" s="90" t="str">
        <f t="shared" si="228"/>
        <v>ok</v>
      </c>
      <c r="V1003" s="63" t="str">
        <f>INDEX(resources!F:F,MATCH(B1003,resources!B:B,0))</f>
        <v>special</v>
      </c>
      <c r="W1003" s="110">
        <f t="shared" si="229"/>
        <v>1</v>
      </c>
      <c r="X1003" s="110">
        <f t="shared" si="230"/>
        <v>0</v>
      </c>
      <c r="Y1003" s="110" t="str">
        <f t="shared" si="231"/>
        <v>transfer_purchase_energy_PCE90001_CONFIDENTIAL</v>
      </c>
      <c r="Z1003" s="110">
        <f>IF(COUNTIFS($Y$2:Y1003,Y1003)=1,1,0)</f>
        <v>0</v>
      </c>
      <c r="AA1003" s="110">
        <f>SUM($Z$2:Z1003)*Z1003</f>
        <v>0</v>
      </c>
      <c r="AB1003" s="110">
        <f>COUNTIFS(resources!B:B,B1003)</f>
        <v>1</v>
      </c>
      <c r="AC1003" s="110">
        <f t="shared" si="232"/>
        <v>1</v>
      </c>
      <c r="AD1003" s="110">
        <f t="shared" si="233"/>
        <v>1</v>
      </c>
      <c r="AE1003" s="110">
        <f t="shared" si="234"/>
        <v>0</v>
      </c>
      <c r="AF1003" s="110">
        <f t="shared" si="235"/>
        <v>1</v>
      </c>
      <c r="AG1003" s="110">
        <f t="shared" si="236"/>
        <v>0</v>
      </c>
      <c r="AH1003" s="110">
        <f t="shared" si="237"/>
        <v>0</v>
      </c>
      <c r="AI1003" s="110">
        <f t="shared" si="238"/>
        <v>1</v>
      </c>
      <c r="AJ1003" s="100">
        <f>ROW()</f>
        <v>1003</v>
      </c>
      <c r="AK1003" s="100" t="str">
        <f>INDEX('BadRows RECART'!$C$2:$C$1207,MATCH(monthly_gwh_mw!AJ1003,'BadRows RECART'!$D$2:$D$1207,0))</f>
        <v>EC_M_0-000-000-010</v>
      </c>
    </row>
    <row r="1004" spans="1:37" ht="20">
      <c r="A1004" s="106" t="s">
        <v>3907</v>
      </c>
      <c r="B1004" s="106" t="s">
        <v>437</v>
      </c>
      <c r="C1004" s="106" t="s">
        <v>6307</v>
      </c>
      <c r="D1004" s="168">
        <v>2020</v>
      </c>
      <c r="E1004" s="168">
        <v>6</v>
      </c>
      <c r="F1004" s="199">
        <v>29.353333333333332</v>
      </c>
      <c r="G1004" s="212" t="s">
        <v>6314</v>
      </c>
      <c r="H1004" s="212" t="s">
        <v>6314</v>
      </c>
      <c r="I1004" s="106" t="s">
        <v>556</v>
      </c>
      <c r="K1004" s="83" t="s">
        <v>6314</v>
      </c>
      <c r="L1004" s="83" t="s">
        <v>6314</v>
      </c>
      <c r="M1004" s="45" t="str">
        <f>IF(
ISNA(INDEX(resources!E:E,MATCH(B1004,resources!B:B,0))),"fillme",
INDEX(resources!E:E,MATCH(B1004,resources!B:B,0)))</f>
        <v>transfer_purchase</v>
      </c>
      <c r="N1004" s="45">
        <v>1</v>
      </c>
      <c r="O1004" s="83" t="str">
        <f>IFERROR(INDEX(resources!K:K,MATCH(B1004,resources!B:B,0)),"fillme")</f>
        <v>unknown</v>
      </c>
      <c r="P1004" s="89" t="str">
        <f t="shared" si="226"/>
        <v>unknown_2020_6</v>
      </c>
      <c r="Q1004" s="87">
        <f>INDEX(elcc!G:G,MATCH(P1004,elcc!D:D,0))</f>
        <v>0</v>
      </c>
      <c r="R1004" s="89">
        <f t="shared" si="227"/>
        <v>1</v>
      </c>
      <c r="S1004" s="89" t="s">
        <v>6314</v>
      </c>
      <c r="T1004" s="89" t="s">
        <v>6314</v>
      </c>
      <c r="U1004" s="90" t="str">
        <f t="shared" si="228"/>
        <v>ok</v>
      </c>
      <c r="V1004" s="63" t="str">
        <f>INDEX(resources!F:F,MATCH(B1004,resources!B:B,0))</f>
        <v>special</v>
      </c>
      <c r="W1004" s="110">
        <f t="shared" si="229"/>
        <v>1</v>
      </c>
      <c r="X1004" s="110">
        <f t="shared" si="230"/>
        <v>0</v>
      </c>
      <c r="Y1004" s="110" t="str">
        <f t="shared" si="231"/>
        <v>transfer_purchase_energy_PCE90001_CONFIDENTIAL</v>
      </c>
      <c r="Z1004" s="110">
        <f>IF(COUNTIFS($Y$2:Y1004,Y1004)=1,1,0)</f>
        <v>0</v>
      </c>
      <c r="AA1004" s="110">
        <f>SUM($Z$2:Z1004)*Z1004</f>
        <v>0</v>
      </c>
      <c r="AB1004" s="110">
        <f>COUNTIFS(resources!B:B,B1004)</f>
        <v>1</v>
      </c>
      <c r="AC1004" s="110">
        <f t="shared" si="232"/>
        <v>1</v>
      </c>
      <c r="AD1004" s="110">
        <f t="shared" si="233"/>
        <v>1</v>
      </c>
      <c r="AE1004" s="110">
        <f t="shared" si="234"/>
        <v>0</v>
      </c>
      <c r="AF1004" s="110">
        <f t="shared" si="235"/>
        <v>1</v>
      </c>
      <c r="AG1004" s="110">
        <f t="shared" si="236"/>
        <v>0</v>
      </c>
      <c r="AH1004" s="110">
        <f t="shared" si="237"/>
        <v>0</v>
      </c>
      <c r="AI1004" s="110">
        <f t="shared" si="238"/>
        <v>1</v>
      </c>
      <c r="AJ1004" s="100">
        <f>ROW()</f>
        <v>1004</v>
      </c>
      <c r="AK1004" s="100" t="str">
        <f>INDEX('BadRows RECART'!$C$2:$C$1207,MATCH(monthly_gwh_mw!AJ1004,'BadRows RECART'!$D$2:$D$1207,0))</f>
        <v>EC_M_0-000-000-010</v>
      </c>
    </row>
    <row r="1005" spans="1:37" ht="20">
      <c r="A1005" s="106" t="s">
        <v>3907</v>
      </c>
      <c r="B1005" s="106" t="s">
        <v>437</v>
      </c>
      <c r="C1005" s="106" t="s">
        <v>6307</v>
      </c>
      <c r="D1005" s="168">
        <v>2020</v>
      </c>
      <c r="E1005" s="168">
        <v>7</v>
      </c>
      <c r="F1005" s="199">
        <v>29.353333333333332</v>
      </c>
      <c r="G1005" s="212" t="s">
        <v>6314</v>
      </c>
      <c r="H1005" s="212" t="s">
        <v>6314</v>
      </c>
      <c r="I1005" s="106" t="s">
        <v>556</v>
      </c>
      <c r="K1005" s="83" t="s">
        <v>6314</v>
      </c>
      <c r="L1005" s="83" t="s">
        <v>6314</v>
      </c>
      <c r="M1005" s="45" t="str">
        <f>IF(
ISNA(INDEX(resources!E:E,MATCH(B1005,resources!B:B,0))),"fillme",
INDEX(resources!E:E,MATCH(B1005,resources!B:B,0)))</f>
        <v>transfer_purchase</v>
      </c>
      <c r="N1005" s="45">
        <v>1</v>
      </c>
      <c r="O1005" s="83" t="str">
        <f>IFERROR(INDEX(resources!K:K,MATCH(B1005,resources!B:B,0)),"fillme")</f>
        <v>unknown</v>
      </c>
      <c r="P1005" s="89" t="str">
        <f t="shared" si="226"/>
        <v>unknown_2020_7</v>
      </c>
      <c r="Q1005" s="87">
        <f>INDEX(elcc!G:G,MATCH(P1005,elcc!D:D,0))</f>
        <v>0</v>
      </c>
      <c r="R1005" s="89">
        <f t="shared" si="227"/>
        <v>1</v>
      </c>
      <c r="S1005" s="89" t="s">
        <v>6314</v>
      </c>
      <c r="T1005" s="89" t="s">
        <v>6314</v>
      </c>
      <c r="U1005" s="90" t="str">
        <f t="shared" si="228"/>
        <v>ok</v>
      </c>
      <c r="V1005" s="63" t="str">
        <f>INDEX(resources!F:F,MATCH(B1005,resources!B:B,0))</f>
        <v>special</v>
      </c>
      <c r="W1005" s="110">
        <f t="shared" si="229"/>
        <v>1</v>
      </c>
      <c r="X1005" s="110">
        <f t="shared" si="230"/>
        <v>0</v>
      </c>
      <c r="Y1005" s="110" t="str">
        <f t="shared" si="231"/>
        <v>transfer_purchase_energy_PCE90001_CONFIDENTIAL</v>
      </c>
      <c r="Z1005" s="110">
        <f>IF(COUNTIFS($Y$2:Y1005,Y1005)=1,1,0)</f>
        <v>0</v>
      </c>
      <c r="AA1005" s="110">
        <f>SUM($Z$2:Z1005)*Z1005</f>
        <v>0</v>
      </c>
      <c r="AB1005" s="110">
        <f>COUNTIFS(resources!B:B,B1005)</f>
        <v>1</v>
      </c>
      <c r="AC1005" s="110">
        <f t="shared" si="232"/>
        <v>1</v>
      </c>
      <c r="AD1005" s="110">
        <f t="shared" si="233"/>
        <v>1</v>
      </c>
      <c r="AE1005" s="110">
        <f t="shared" si="234"/>
        <v>0</v>
      </c>
      <c r="AF1005" s="110">
        <f t="shared" si="235"/>
        <v>1</v>
      </c>
      <c r="AG1005" s="110">
        <f t="shared" si="236"/>
        <v>0</v>
      </c>
      <c r="AH1005" s="110">
        <f t="shared" si="237"/>
        <v>0</v>
      </c>
      <c r="AI1005" s="110">
        <f t="shared" si="238"/>
        <v>1</v>
      </c>
      <c r="AJ1005" s="100">
        <f>ROW()</f>
        <v>1005</v>
      </c>
      <c r="AK1005" s="100" t="str">
        <f>INDEX('BadRows RECART'!$C$2:$C$1207,MATCH(monthly_gwh_mw!AJ1005,'BadRows RECART'!$D$2:$D$1207,0))</f>
        <v>EC_M_0-000-000-010</v>
      </c>
    </row>
    <row r="1006" spans="1:37" ht="20">
      <c r="A1006" s="106" t="s">
        <v>3907</v>
      </c>
      <c r="B1006" s="106" t="s">
        <v>437</v>
      </c>
      <c r="C1006" s="106" t="s">
        <v>6307</v>
      </c>
      <c r="D1006" s="168">
        <v>2020</v>
      </c>
      <c r="E1006" s="168">
        <v>8</v>
      </c>
      <c r="F1006" s="199">
        <v>29.353333333333332</v>
      </c>
      <c r="G1006" s="212" t="s">
        <v>6314</v>
      </c>
      <c r="H1006" s="212" t="s">
        <v>6314</v>
      </c>
      <c r="I1006" s="106" t="s">
        <v>556</v>
      </c>
      <c r="K1006" s="83" t="s">
        <v>6314</v>
      </c>
      <c r="L1006" s="83" t="s">
        <v>6314</v>
      </c>
      <c r="M1006" s="45" t="str">
        <f>IF(
ISNA(INDEX(resources!E:E,MATCH(B1006,resources!B:B,0))),"fillme",
INDEX(resources!E:E,MATCH(B1006,resources!B:B,0)))</f>
        <v>transfer_purchase</v>
      </c>
      <c r="N1006" s="45">
        <v>1</v>
      </c>
      <c r="O1006" s="83" t="str">
        <f>IFERROR(INDEX(resources!K:K,MATCH(B1006,resources!B:B,0)),"fillme")</f>
        <v>unknown</v>
      </c>
      <c r="P1006" s="89" t="str">
        <f t="shared" si="226"/>
        <v>unknown_2020_8</v>
      </c>
      <c r="Q1006" s="87">
        <f>INDEX(elcc!G:G,MATCH(P1006,elcc!D:D,0))</f>
        <v>0</v>
      </c>
      <c r="R1006" s="89">
        <f t="shared" si="227"/>
        <v>1</v>
      </c>
      <c r="S1006" s="89" t="s">
        <v>6314</v>
      </c>
      <c r="T1006" s="89" t="s">
        <v>6314</v>
      </c>
      <c r="U1006" s="90" t="str">
        <f t="shared" si="228"/>
        <v>ok</v>
      </c>
      <c r="V1006" s="63" t="str">
        <f>INDEX(resources!F:F,MATCH(B1006,resources!B:B,0))</f>
        <v>special</v>
      </c>
      <c r="W1006" s="110">
        <f t="shared" si="229"/>
        <v>1</v>
      </c>
      <c r="X1006" s="110">
        <f t="shared" si="230"/>
        <v>0</v>
      </c>
      <c r="Y1006" s="110" t="str">
        <f t="shared" si="231"/>
        <v>transfer_purchase_energy_PCE90001_CONFIDENTIAL</v>
      </c>
      <c r="Z1006" s="110">
        <f>IF(COUNTIFS($Y$2:Y1006,Y1006)=1,1,0)</f>
        <v>0</v>
      </c>
      <c r="AA1006" s="110">
        <f>SUM($Z$2:Z1006)*Z1006</f>
        <v>0</v>
      </c>
      <c r="AB1006" s="110">
        <f>COUNTIFS(resources!B:B,B1006)</f>
        <v>1</v>
      </c>
      <c r="AC1006" s="110">
        <f t="shared" si="232"/>
        <v>1</v>
      </c>
      <c r="AD1006" s="110">
        <f t="shared" si="233"/>
        <v>1</v>
      </c>
      <c r="AE1006" s="110">
        <f t="shared" si="234"/>
        <v>0</v>
      </c>
      <c r="AF1006" s="110">
        <f t="shared" si="235"/>
        <v>1</v>
      </c>
      <c r="AG1006" s="110">
        <f t="shared" si="236"/>
        <v>0</v>
      </c>
      <c r="AH1006" s="110">
        <f t="shared" si="237"/>
        <v>0</v>
      </c>
      <c r="AI1006" s="110">
        <f t="shared" si="238"/>
        <v>1</v>
      </c>
      <c r="AJ1006" s="100">
        <f>ROW()</f>
        <v>1006</v>
      </c>
      <c r="AK1006" s="100" t="str">
        <f>INDEX('BadRows RECART'!$C$2:$C$1207,MATCH(monthly_gwh_mw!AJ1006,'BadRows RECART'!$D$2:$D$1207,0))</f>
        <v>EC_M_0-000-000-010</v>
      </c>
    </row>
    <row r="1007" spans="1:37" ht="20">
      <c r="A1007" s="106" t="s">
        <v>3907</v>
      </c>
      <c r="B1007" s="106" t="s">
        <v>437</v>
      </c>
      <c r="C1007" s="106" t="s">
        <v>6307</v>
      </c>
      <c r="D1007" s="168">
        <v>2020</v>
      </c>
      <c r="E1007" s="168">
        <v>9</v>
      </c>
      <c r="F1007" s="199">
        <v>29.353333333333332</v>
      </c>
      <c r="G1007" s="212" t="s">
        <v>6314</v>
      </c>
      <c r="H1007" s="212" t="s">
        <v>6314</v>
      </c>
      <c r="I1007" s="106" t="s">
        <v>556</v>
      </c>
      <c r="K1007" s="83" t="s">
        <v>6314</v>
      </c>
      <c r="L1007" s="83" t="s">
        <v>6314</v>
      </c>
      <c r="M1007" s="45" t="str">
        <f>IF(
ISNA(INDEX(resources!E:E,MATCH(B1007,resources!B:B,0))),"fillme",
INDEX(resources!E:E,MATCH(B1007,resources!B:B,0)))</f>
        <v>transfer_purchase</v>
      </c>
      <c r="N1007" s="45">
        <v>1</v>
      </c>
      <c r="O1007" s="83" t="str">
        <f>IFERROR(INDEX(resources!K:K,MATCH(B1007,resources!B:B,0)),"fillme")</f>
        <v>unknown</v>
      </c>
      <c r="P1007" s="89" t="str">
        <f t="shared" si="226"/>
        <v>unknown_2020_9</v>
      </c>
      <c r="Q1007" s="87">
        <f>INDEX(elcc!G:G,MATCH(P1007,elcc!D:D,0))</f>
        <v>0</v>
      </c>
      <c r="R1007" s="89">
        <f t="shared" si="227"/>
        <v>1</v>
      </c>
      <c r="S1007" s="89" t="s">
        <v>6314</v>
      </c>
      <c r="T1007" s="89" t="s">
        <v>6314</v>
      </c>
      <c r="U1007" s="90" t="str">
        <f t="shared" si="228"/>
        <v>ok</v>
      </c>
      <c r="V1007" s="63" t="str">
        <f>INDEX(resources!F:F,MATCH(B1007,resources!B:B,0))</f>
        <v>special</v>
      </c>
      <c r="W1007" s="110">
        <f t="shared" si="229"/>
        <v>1</v>
      </c>
      <c r="X1007" s="110">
        <f t="shared" si="230"/>
        <v>0</v>
      </c>
      <c r="Y1007" s="110" t="str">
        <f t="shared" si="231"/>
        <v>transfer_purchase_energy_PCE90001_CONFIDENTIAL</v>
      </c>
      <c r="Z1007" s="110">
        <f>IF(COUNTIFS($Y$2:Y1007,Y1007)=1,1,0)</f>
        <v>0</v>
      </c>
      <c r="AA1007" s="110">
        <f>SUM($Z$2:Z1007)*Z1007</f>
        <v>0</v>
      </c>
      <c r="AB1007" s="110">
        <f>COUNTIFS(resources!B:B,B1007)</f>
        <v>1</v>
      </c>
      <c r="AC1007" s="110">
        <f t="shared" si="232"/>
        <v>1</v>
      </c>
      <c r="AD1007" s="110">
        <f t="shared" si="233"/>
        <v>1</v>
      </c>
      <c r="AE1007" s="110">
        <f t="shared" si="234"/>
        <v>0</v>
      </c>
      <c r="AF1007" s="110">
        <f t="shared" si="235"/>
        <v>1</v>
      </c>
      <c r="AG1007" s="110">
        <f t="shared" si="236"/>
        <v>0</v>
      </c>
      <c r="AH1007" s="110">
        <f t="shared" si="237"/>
        <v>0</v>
      </c>
      <c r="AI1007" s="110">
        <f t="shared" si="238"/>
        <v>1</v>
      </c>
      <c r="AJ1007" s="100">
        <f>ROW()</f>
        <v>1007</v>
      </c>
      <c r="AK1007" s="100" t="str">
        <f>INDEX('BadRows RECART'!$C$2:$C$1207,MATCH(monthly_gwh_mw!AJ1007,'BadRows RECART'!$D$2:$D$1207,0))</f>
        <v>EC_M_0-000-000-010</v>
      </c>
    </row>
    <row r="1008" spans="1:37" ht="20">
      <c r="A1008" s="106" t="s">
        <v>3907</v>
      </c>
      <c r="B1008" s="106" t="s">
        <v>437</v>
      </c>
      <c r="C1008" s="106" t="s">
        <v>6307</v>
      </c>
      <c r="D1008" s="168">
        <v>2020</v>
      </c>
      <c r="E1008" s="168">
        <v>10</v>
      </c>
      <c r="F1008" s="199">
        <v>29.353333333333332</v>
      </c>
      <c r="G1008" s="212" t="s">
        <v>6314</v>
      </c>
      <c r="H1008" s="212" t="s">
        <v>6314</v>
      </c>
      <c r="I1008" s="106" t="s">
        <v>556</v>
      </c>
      <c r="K1008" s="83" t="s">
        <v>6314</v>
      </c>
      <c r="L1008" s="83" t="s">
        <v>6314</v>
      </c>
      <c r="M1008" s="45" t="str">
        <f>IF(
ISNA(INDEX(resources!E:E,MATCH(B1008,resources!B:B,0))),"fillme",
INDEX(resources!E:E,MATCH(B1008,resources!B:B,0)))</f>
        <v>transfer_purchase</v>
      </c>
      <c r="N1008" s="45">
        <v>1</v>
      </c>
      <c r="O1008" s="83" t="str">
        <f>IFERROR(INDEX(resources!K:K,MATCH(B1008,resources!B:B,0)),"fillme")</f>
        <v>unknown</v>
      </c>
      <c r="P1008" s="89" t="str">
        <f t="shared" si="226"/>
        <v>unknown_2020_10</v>
      </c>
      <c r="Q1008" s="87">
        <f>INDEX(elcc!G:G,MATCH(P1008,elcc!D:D,0))</f>
        <v>0</v>
      </c>
      <c r="R1008" s="89">
        <f t="shared" si="227"/>
        <v>1</v>
      </c>
      <c r="S1008" s="89" t="s">
        <v>6314</v>
      </c>
      <c r="T1008" s="89" t="s">
        <v>6314</v>
      </c>
      <c r="U1008" s="90" t="str">
        <f t="shared" si="228"/>
        <v>ok</v>
      </c>
      <c r="V1008" s="63" t="str">
        <f>INDEX(resources!F:F,MATCH(B1008,resources!B:B,0))</f>
        <v>special</v>
      </c>
      <c r="W1008" s="110">
        <f t="shared" si="229"/>
        <v>1</v>
      </c>
      <c r="X1008" s="110">
        <f t="shared" si="230"/>
        <v>0</v>
      </c>
      <c r="Y1008" s="110" t="str">
        <f t="shared" si="231"/>
        <v>transfer_purchase_energy_PCE90001_CONFIDENTIAL</v>
      </c>
      <c r="Z1008" s="110">
        <f>IF(COUNTIFS($Y$2:Y1008,Y1008)=1,1,0)</f>
        <v>0</v>
      </c>
      <c r="AA1008" s="110">
        <f>SUM($Z$2:Z1008)*Z1008</f>
        <v>0</v>
      </c>
      <c r="AB1008" s="110">
        <f>COUNTIFS(resources!B:B,B1008)</f>
        <v>1</v>
      </c>
      <c r="AC1008" s="110">
        <f t="shared" si="232"/>
        <v>1</v>
      </c>
      <c r="AD1008" s="110">
        <f t="shared" si="233"/>
        <v>1</v>
      </c>
      <c r="AE1008" s="110">
        <f t="shared" si="234"/>
        <v>0</v>
      </c>
      <c r="AF1008" s="110">
        <f t="shared" si="235"/>
        <v>1</v>
      </c>
      <c r="AG1008" s="110">
        <f t="shared" si="236"/>
        <v>0</v>
      </c>
      <c r="AH1008" s="110">
        <f t="shared" si="237"/>
        <v>0</v>
      </c>
      <c r="AI1008" s="110">
        <f t="shared" si="238"/>
        <v>1</v>
      </c>
      <c r="AJ1008" s="100">
        <f>ROW()</f>
        <v>1008</v>
      </c>
      <c r="AK1008" s="100" t="str">
        <f>INDEX('BadRows RECART'!$C$2:$C$1207,MATCH(monthly_gwh_mw!AJ1008,'BadRows RECART'!$D$2:$D$1207,0))</f>
        <v>EC_M_0-000-000-010</v>
      </c>
    </row>
    <row r="1009" spans="1:37" ht="20">
      <c r="A1009" s="106" t="s">
        <v>3907</v>
      </c>
      <c r="B1009" s="106" t="s">
        <v>437</v>
      </c>
      <c r="C1009" s="106" t="s">
        <v>6307</v>
      </c>
      <c r="D1009" s="168">
        <v>2020</v>
      </c>
      <c r="E1009" s="168">
        <v>11</v>
      </c>
      <c r="F1009" s="199">
        <v>29.353333333333332</v>
      </c>
      <c r="G1009" s="212" t="s">
        <v>6314</v>
      </c>
      <c r="H1009" s="212" t="s">
        <v>6314</v>
      </c>
      <c r="I1009" s="106" t="s">
        <v>556</v>
      </c>
      <c r="K1009" s="83" t="s">
        <v>6314</v>
      </c>
      <c r="L1009" s="83" t="s">
        <v>6314</v>
      </c>
      <c r="M1009" s="45" t="str">
        <f>IF(
ISNA(INDEX(resources!E:E,MATCH(B1009,resources!B:B,0))),"fillme",
INDEX(resources!E:E,MATCH(B1009,resources!B:B,0)))</f>
        <v>transfer_purchase</v>
      </c>
      <c r="N1009" s="45">
        <v>1</v>
      </c>
      <c r="O1009" s="83" t="str">
        <f>IFERROR(INDEX(resources!K:K,MATCH(B1009,resources!B:B,0)),"fillme")</f>
        <v>unknown</v>
      </c>
      <c r="P1009" s="89" t="str">
        <f t="shared" si="226"/>
        <v>unknown_2020_11</v>
      </c>
      <c r="Q1009" s="87">
        <f>INDEX(elcc!G:G,MATCH(P1009,elcc!D:D,0))</f>
        <v>0</v>
      </c>
      <c r="R1009" s="89">
        <f t="shared" si="227"/>
        <v>1</v>
      </c>
      <c r="S1009" s="89" t="s">
        <v>6314</v>
      </c>
      <c r="T1009" s="89" t="s">
        <v>6314</v>
      </c>
      <c r="U1009" s="90" t="str">
        <f t="shared" si="228"/>
        <v>ok</v>
      </c>
      <c r="V1009" s="63" t="str">
        <f>INDEX(resources!F:F,MATCH(B1009,resources!B:B,0))</f>
        <v>special</v>
      </c>
      <c r="W1009" s="110">
        <f t="shared" si="229"/>
        <v>1</v>
      </c>
      <c r="X1009" s="110">
        <f t="shared" si="230"/>
        <v>0</v>
      </c>
      <c r="Y1009" s="110" t="str">
        <f t="shared" si="231"/>
        <v>transfer_purchase_energy_PCE90001_CONFIDENTIAL</v>
      </c>
      <c r="Z1009" s="110">
        <f>IF(COUNTIFS($Y$2:Y1009,Y1009)=1,1,0)</f>
        <v>0</v>
      </c>
      <c r="AA1009" s="110">
        <f>SUM($Z$2:Z1009)*Z1009</f>
        <v>0</v>
      </c>
      <c r="AB1009" s="110">
        <f>COUNTIFS(resources!B:B,B1009)</f>
        <v>1</v>
      </c>
      <c r="AC1009" s="110">
        <f t="shared" si="232"/>
        <v>1</v>
      </c>
      <c r="AD1009" s="110">
        <f t="shared" si="233"/>
        <v>1</v>
      </c>
      <c r="AE1009" s="110">
        <f t="shared" si="234"/>
        <v>0</v>
      </c>
      <c r="AF1009" s="110">
        <f t="shared" si="235"/>
        <v>1</v>
      </c>
      <c r="AG1009" s="110">
        <f t="shared" si="236"/>
        <v>0</v>
      </c>
      <c r="AH1009" s="110">
        <f t="shared" si="237"/>
        <v>0</v>
      </c>
      <c r="AI1009" s="110">
        <f t="shared" si="238"/>
        <v>1</v>
      </c>
      <c r="AJ1009" s="100">
        <f>ROW()</f>
        <v>1009</v>
      </c>
      <c r="AK1009" s="100" t="str">
        <f>INDEX('BadRows RECART'!$C$2:$C$1207,MATCH(monthly_gwh_mw!AJ1009,'BadRows RECART'!$D$2:$D$1207,0))</f>
        <v>EC_M_0-000-000-010</v>
      </c>
    </row>
    <row r="1010" spans="1:37" ht="20">
      <c r="A1010" s="106" t="s">
        <v>3907</v>
      </c>
      <c r="B1010" s="106" t="s">
        <v>437</v>
      </c>
      <c r="C1010" s="106" t="s">
        <v>6307</v>
      </c>
      <c r="D1010" s="168">
        <v>2020</v>
      </c>
      <c r="E1010" s="168">
        <v>12</v>
      </c>
      <c r="F1010" s="199">
        <v>29.353333333333332</v>
      </c>
      <c r="G1010" s="212" t="s">
        <v>6314</v>
      </c>
      <c r="H1010" s="212" t="s">
        <v>6314</v>
      </c>
      <c r="I1010" s="106" t="s">
        <v>556</v>
      </c>
      <c r="K1010" s="83" t="s">
        <v>6314</v>
      </c>
      <c r="L1010" s="83" t="s">
        <v>6314</v>
      </c>
      <c r="M1010" s="45" t="str">
        <f>IF(
ISNA(INDEX(resources!E:E,MATCH(B1010,resources!B:B,0))),"fillme",
INDEX(resources!E:E,MATCH(B1010,resources!B:B,0)))</f>
        <v>transfer_purchase</v>
      </c>
      <c r="N1010" s="45">
        <v>1</v>
      </c>
      <c r="O1010" s="83" t="str">
        <f>IFERROR(INDEX(resources!K:K,MATCH(B1010,resources!B:B,0)),"fillme")</f>
        <v>unknown</v>
      </c>
      <c r="P1010" s="89" t="str">
        <f t="shared" si="226"/>
        <v>unknown_2020_12</v>
      </c>
      <c r="Q1010" s="87">
        <f>INDEX(elcc!G:G,MATCH(P1010,elcc!D:D,0))</f>
        <v>0</v>
      </c>
      <c r="R1010" s="89">
        <f t="shared" si="227"/>
        <v>1</v>
      </c>
      <c r="S1010" s="89" t="s">
        <v>6314</v>
      </c>
      <c r="T1010" s="89" t="s">
        <v>6314</v>
      </c>
      <c r="U1010" s="90" t="str">
        <f t="shared" si="228"/>
        <v>ok</v>
      </c>
      <c r="V1010" s="63" t="str">
        <f>INDEX(resources!F:F,MATCH(B1010,resources!B:B,0))</f>
        <v>special</v>
      </c>
      <c r="W1010" s="110">
        <f t="shared" si="229"/>
        <v>1</v>
      </c>
      <c r="X1010" s="110">
        <f t="shared" si="230"/>
        <v>0</v>
      </c>
      <c r="Y1010" s="110" t="str">
        <f t="shared" si="231"/>
        <v>transfer_purchase_energy_PCE90001_CONFIDENTIAL</v>
      </c>
      <c r="Z1010" s="110">
        <f>IF(COUNTIFS($Y$2:Y1010,Y1010)=1,1,0)</f>
        <v>0</v>
      </c>
      <c r="AA1010" s="110">
        <f>SUM($Z$2:Z1010)*Z1010</f>
        <v>0</v>
      </c>
      <c r="AB1010" s="110">
        <f>COUNTIFS(resources!B:B,B1010)</f>
        <v>1</v>
      </c>
      <c r="AC1010" s="110">
        <f t="shared" si="232"/>
        <v>1</v>
      </c>
      <c r="AD1010" s="110">
        <f t="shared" si="233"/>
        <v>1</v>
      </c>
      <c r="AE1010" s="110">
        <f t="shared" si="234"/>
        <v>0</v>
      </c>
      <c r="AF1010" s="110">
        <f t="shared" si="235"/>
        <v>1</v>
      </c>
      <c r="AG1010" s="110">
        <f t="shared" si="236"/>
        <v>0</v>
      </c>
      <c r="AH1010" s="110">
        <f t="shared" si="237"/>
        <v>0</v>
      </c>
      <c r="AI1010" s="110">
        <f t="shared" si="238"/>
        <v>1</v>
      </c>
      <c r="AJ1010" s="100">
        <f>ROW()</f>
        <v>1010</v>
      </c>
      <c r="AK1010" s="100" t="str">
        <f>INDEX('BadRows RECART'!$C$2:$C$1207,MATCH(monthly_gwh_mw!AJ1010,'BadRows RECART'!$D$2:$D$1207,0))</f>
        <v>EC_M_0-000-000-010</v>
      </c>
    </row>
    <row r="1011" spans="1:37" ht="20">
      <c r="A1011" s="106" t="s">
        <v>3907</v>
      </c>
      <c r="B1011" s="106" t="s">
        <v>434</v>
      </c>
      <c r="C1011" s="106" t="s">
        <v>6307</v>
      </c>
      <c r="D1011" s="168">
        <v>2020</v>
      </c>
      <c r="E1011" s="168">
        <v>1</v>
      </c>
      <c r="F1011" s="199">
        <v>9.7844166666666652</v>
      </c>
      <c r="G1011" s="212" t="s">
        <v>6314</v>
      </c>
      <c r="H1011" s="212" t="s">
        <v>6314</v>
      </c>
      <c r="I1011" s="106" t="s">
        <v>556</v>
      </c>
      <c r="K1011" s="83" t="s">
        <v>6314</v>
      </c>
      <c r="L1011" s="83" t="s">
        <v>6314</v>
      </c>
      <c r="M1011" s="45" t="str">
        <f>IF(
ISNA(INDEX(resources!E:E,MATCH(B1011,resources!B:B,0))),"fillme",
INDEX(resources!E:E,MATCH(B1011,resources!B:B,0)))</f>
        <v>unspecified_import</v>
      </c>
      <c r="N1011" s="45">
        <v>1</v>
      </c>
      <c r="O1011" s="83" t="str">
        <f>IFERROR(INDEX(resources!K:K,MATCH(B1011,resources!B:B,0)),"fillme")</f>
        <v>unknown</v>
      </c>
      <c r="P1011" s="89" t="str">
        <f t="shared" si="226"/>
        <v>unknown_2020_1</v>
      </c>
      <c r="Q1011" s="87">
        <f>INDEX(elcc!G:G,MATCH(P1011,elcc!D:D,0))</f>
        <v>0</v>
      </c>
      <c r="R1011" s="89">
        <f t="shared" si="227"/>
        <v>1</v>
      </c>
      <c r="S1011" s="89" t="s">
        <v>6314</v>
      </c>
      <c r="T1011" s="89" t="s">
        <v>6314</v>
      </c>
      <c r="U1011" s="90" t="str">
        <f t="shared" si="228"/>
        <v>ok</v>
      </c>
      <c r="V1011" s="63" t="str">
        <f>INDEX(resources!F:F,MATCH(B1011,resources!B:B,0))</f>
        <v>special</v>
      </c>
      <c r="W1011" s="110">
        <f t="shared" si="229"/>
        <v>1</v>
      </c>
      <c r="X1011" s="110">
        <f t="shared" si="230"/>
        <v>0</v>
      </c>
      <c r="Y1011" s="110" t="str">
        <f t="shared" si="231"/>
        <v>unspecified_import_energy_PCE90001_CONFIDENTIAL</v>
      </c>
      <c r="Z1011" s="110">
        <f>IF(COUNTIFS($Y$2:Y1011,Y1011)=1,1,0)</f>
        <v>1</v>
      </c>
      <c r="AA1011" s="110">
        <f>SUM($Z$2:Z1011)*Z1011</f>
        <v>15</v>
      </c>
      <c r="AB1011" s="110">
        <f>COUNTIFS(resources!B:B,B1011)</f>
        <v>1</v>
      </c>
      <c r="AC1011" s="110">
        <f t="shared" si="232"/>
        <v>1</v>
      </c>
      <c r="AD1011" s="110">
        <f t="shared" si="233"/>
        <v>1</v>
      </c>
      <c r="AE1011" s="110">
        <f t="shared" si="234"/>
        <v>0</v>
      </c>
      <c r="AF1011" s="110">
        <f t="shared" si="235"/>
        <v>1</v>
      </c>
      <c r="AG1011" s="110">
        <f t="shared" si="236"/>
        <v>0</v>
      </c>
      <c r="AH1011" s="110">
        <f t="shared" si="237"/>
        <v>0</v>
      </c>
      <c r="AI1011" s="110">
        <f t="shared" si="238"/>
        <v>1</v>
      </c>
      <c r="AJ1011" s="100">
        <f>ROW()</f>
        <v>1011</v>
      </c>
      <c r="AK1011" s="100" t="str">
        <f>INDEX('BadRows RECART'!$C$2:$C$1207,MATCH(monthly_gwh_mw!AJ1011,'BadRows RECART'!$D$2:$D$1207,0))</f>
        <v>EC_M_0-000-000-010</v>
      </c>
    </row>
    <row r="1012" spans="1:37" ht="20">
      <c r="A1012" s="106" t="s">
        <v>3907</v>
      </c>
      <c r="B1012" s="106" t="s">
        <v>434</v>
      </c>
      <c r="C1012" s="106" t="s">
        <v>6307</v>
      </c>
      <c r="D1012" s="168">
        <v>2020</v>
      </c>
      <c r="E1012" s="168">
        <v>2</v>
      </c>
      <c r="F1012" s="199">
        <v>9.7844166666666652</v>
      </c>
      <c r="G1012" s="212" t="s">
        <v>6314</v>
      </c>
      <c r="H1012" s="212" t="s">
        <v>6314</v>
      </c>
      <c r="I1012" s="106" t="s">
        <v>556</v>
      </c>
      <c r="K1012" s="83" t="s">
        <v>6314</v>
      </c>
      <c r="L1012" s="83" t="s">
        <v>6314</v>
      </c>
      <c r="M1012" s="45" t="str">
        <f>IF(
ISNA(INDEX(resources!E:E,MATCH(B1012,resources!B:B,0))),"fillme",
INDEX(resources!E:E,MATCH(B1012,resources!B:B,0)))</f>
        <v>unspecified_import</v>
      </c>
      <c r="N1012" s="45">
        <v>1</v>
      </c>
      <c r="O1012" s="83" t="str">
        <f>IFERROR(INDEX(resources!K:K,MATCH(B1012,resources!B:B,0)),"fillme")</f>
        <v>unknown</v>
      </c>
      <c r="P1012" s="89" t="str">
        <f t="shared" si="226"/>
        <v>unknown_2020_2</v>
      </c>
      <c r="Q1012" s="87">
        <f>INDEX(elcc!G:G,MATCH(P1012,elcc!D:D,0))</f>
        <v>0</v>
      </c>
      <c r="R1012" s="89">
        <f t="shared" si="227"/>
        <v>1</v>
      </c>
      <c r="S1012" s="89" t="s">
        <v>6314</v>
      </c>
      <c r="T1012" s="89" t="s">
        <v>6314</v>
      </c>
      <c r="U1012" s="90" t="str">
        <f t="shared" si="228"/>
        <v>ok</v>
      </c>
      <c r="V1012" s="63" t="str">
        <f>INDEX(resources!F:F,MATCH(B1012,resources!B:B,0))</f>
        <v>special</v>
      </c>
      <c r="W1012" s="110">
        <f t="shared" si="229"/>
        <v>1</v>
      </c>
      <c r="X1012" s="110">
        <f t="shared" si="230"/>
        <v>0</v>
      </c>
      <c r="Y1012" s="110" t="str">
        <f t="shared" si="231"/>
        <v>unspecified_import_energy_PCE90001_CONFIDENTIAL</v>
      </c>
      <c r="Z1012" s="110">
        <f>IF(COUNTIFS($Y$2:Y1012,Y1012)=1,1,0)</f>
        <v>0</v>
      </c>
      <c r="AA1012" s="110">
        <f>SUM($Z$2:Z1012)*Z1012</f>
        <v>0</v>
      </c>
      <c r="AB1012" s="110">
        <f>COUNTIFS(resources!B:B,B1012)</f>
        <v>1</v>
      </c>
      <c r="AC1012" s="110">
        <f t="shared" si="232"/>
        <v>1</v>
      </c>
      <c r="AD1012" s="110">
        <f t="shared" si="233"/>
        <v>1</v>
      </c>
      <c r="AE1012" s="110">
        <f t="shared" si="234"/>
        <v>0</v>
      </c>
      <c r="AF1012" s="110">
        <f t="shared" si="235"/>
        <v>1</v>
      </c>
      <c r="AG1012" s="110">
        <f t="shared" si="236"/>
        <v>0</v>
      </c>
      <c r="AH1012" s="110">
        <f t="shared" si="237"/>
        <v>0</v>
      </c>
      <c r="AI1012" s="110">
        <f t="shared" si="238"/>
        <v>1</v>
      </c>
      <c r="AJ1012" s="100">
        <f>ROW()</f>
        <v>1012</v>
      </c>
      <c r="AK1012" s="100" t="str">
        <f>INDEX('BadRows RECART'!$C$2:$C$1207,MATCH(monthly_gwh_mw!AJ1012,'BadRows RECART'!$D$2:$D$1207,0))</f>
        <v>EC_M_0-000-000-010</v>
      </c>
    </row>
    <row r="1013" spans="1:37" ht="20">
      <c r="A1013" s="106" t="s">
        <v>3907</v>
      </c>
      <c r="B1013" s="106" t="s">
        <v>434</v>
      </c>
      <c r="C1013" s="106" t="s">
        <v>6307</v>
      </c>
      <c r="D1013" s="168">
        <v>2020</v>
      </c>
      <c r="E1013" s="168">
        <v>3</v>
      </c>
      <c r="F1013" s="199">
        <v>9.7844166666666652</v>
      </c>
      <c r="G1013" s="212" t="s">
        <v>6314</v>
      </c>
      <c r="H1013" s="212" t="s">
        <v>6314</v>
      </c>
      <c r="I1013" s="106" t="s">
        <v>556</v>
      </c>
      <c r="K1013" s="83" t="s">
        <v>6314</v>
      </c>
      <c r="L1013" s="83" t="s">
        <v>6314</v>
      </c>
      <c r="M1013" s="45" t="str">
        <f>IF(
ISNA(INDEX(resources!E:E,MATCH(B1013,resources!B:B,0))),"fillme",
INDEX(resources!E:E,MATCH(B1013,resources!B:B,0)))</f>
        <v>unspecified_import</v>
      </c>
      <c r="N1013" s="45">
        <v>1</v>
      </c>
      <c r="O1013" s="83" t="str">
        <f>IFERROR(INDEX(resources!K:K,MATCH(B1013,resources!B:B,0)),"fillme")</f>
        <v>unknown</v>
      </c>
      <c r="P1013" s="89" t="str">
        <f t="shared" si="226"/>
        <v>unknown_2020_3</v>
      </c>
      <c r="Q1013" s="87">
        <f>INDEX(elcc!G:G,MATCH(P1013,elcc!D:D,0))</f>
        <v>0</v>
      </c>
      <c r="R1013" s="89">
        <f t="shared" si="227"/>
        <v>1</v>
      </c>
      <c r="S1013" s="89" t="s">
        <v>6314</v>
      </c>
      <c r="T1013" s="89" t="s">
        <v>6314</v>
      </c>
      <c r="U1013" s="90" t="str">
        <f t="shared" si="228"/>
        <v>ok</v>
      </c>
      <c r="V1013" s="63" t="str">
        <f>INDEX(resources!F:F,MATCH(B1013,resources!B:B,0))</f>
        <v>special</v>
      </c>
      <c r="W1013" s="110">
        <f t="shared" si="229"/>
        <v>1</v>
      </c>
      <c r="X1013" s="110">
        <f t="shared" si="230"/>
        <v>0</v>
      </c>
      <c r="Y1013" s="110" t="str">
        <f t="shared" si="231"/>
        <v>unspecified_import_energy_PCE90001_CONFIDENTIAL</v>
      </c>
      <c r="Z1013" s="110">
        <f>IF(COUNTIFS($Y$2:Y1013,Y1013)=1,1,0)</f>
        <v>0</v>
      </c>
      <c r="AA1013" s="110">
        <f>SUM($Z$2:Z1013)*Z1013</f>
        <v>0</v>
      </c>
      <c r="AB1013" s="110">
        <f>COUNTIFS(resources!B:B,B1013)</f>
        <v>1</v>
      </c>
      <c r="AC1013" s="110">
        <f t="shared" si="232"/>
        <v>1</v>
      </c>
      <c r="AD1013" s="110">
        <f t="shared" si="233"/>
        <v>1</v>
      </c>
      <c r="AE1013" s="110">
        <f t="shared" si="234"/>
        <v>0</v>
      </c>
      <c r="AF1013" s="110">
        <f t="shared" si="235"/>
        <v>1</v>
      </c>
      <c r="AG1013" s="110">
        <f t="shared" si="236"/>
        <v>0</v>
      </c>
      <c r="AH1013" s="110">
        <f t="shared" si="237"/>
        <v>0</v>
      </c>
      <c r="AI1013" s="110">
        <f t="shared" si="238"/>
        <v>1</v>
      </c>
      <c r="AJ1013" s="100">
        <f>ROW()</f>
        <v>1013</v>
      </c>
      <c r="AK1013" s="100" t="str">
        <f>INDEX('BadRows RECART'!$C$2:$C$1207,MATCH(monthly_gwh_mw!AJ1013,'BadRows RECART'!$D$2:$D$1207,0))</f>
        <v>EC_M_0-000-000-010</v>
      </c>
    </row>
    <row r="1014" spans="1:37" ht="20">
      <c r="A1014" s="106" t="s">
        <v>3907</v>
      </c>
      <c r="B1014" s="106" t="s">
        <v>434</v>
      </c>
      <c r="C1014" s="106" t="s">
        <v>6307</v>
      </c>
      <c r="D1014" s="168">
        <v>2020</v>
      </c>
      <c r="E1014" s="168">
        <v>4</v>
      </c>
      <c r="F1014" s="199">
        <v>9.7844166666666652</v>
      </c>
      <c r="G1014" s="212" t="s">
        <v>6314</v>
      </c>
      <c r="H1014" s="212" t="s">
        <v>6314</v>
      </c>
      <c r="I1014" s="106" t="s">
        <v>556</v>
      </c>
      <c r="K1014" s="83" t="s">
        <v>6314</v>
      </c>
      <c r="L1014" s="83" t="s">
        <v>6314</v>
      </c>
      <c r="M1014" s="45" t="str">
        <f>IF(
ISNA(INDEX(resources!E:E,MATCH(B1014,resources!B:B,0))),"fillme",
INDEX(resources!E:E,MATCH(B1014,resources!B:B,0)))</f>
        <v>unspecified_import</v>
      </c>
      <c r="N1014" s="45">
        <v>1</v>
      </c>
      <c r="O1014" s="83" t="str">
        <f>IFERROR(INDEX(resources!K:K,MATCH(B1014,resources!B:B,0)),"fillme")</f>
        <v>unknown</v>
      </c>
      <c r="P1014" s="89" t="str">
        <f t="shared" si="226"/>
        <v>unknown_2020_4</v>
      </c>
      <c r="Q1014" s="87">
        <f>INDEX(elcc!G:G,MATCH(P1014,elcc!D:D,0))</f>
        <v>0</v>
      </c>
      <c r="R1014" s="89">
        <f t="shared" si="227"/>
        <v>1</v>
      </c>
      <c r="S1014" s="89" t="s">
        <v>6314</v>
      </c>
      <c r="T1014" s="89" t="s">
        <v>6314</v>
      </c>
      <c r="U1014" s="90" t="str">
        <f t="shared" si="228"/>
        <v>ok</v>
      </c>
      <c r="V1014" s="63" t="str">
        <f>INDEX(resources!F:F,MATCH(B1014,resources!B:B,0))</f>
        <v>special</v>
      </c>
      <c r="W1014" s="110">
        <f t="shared" si="229"/>
        <v>1</v>
      </c>
      <c r="X1014" s="110">
        <f t="shared" si="230"/>
        <v>0</v>
      </c>
      <c r="Y1014" s="110" t="str">
        <f t="shared" si="231"/>
        <v>unspecified_import_energy_PCE90001_CONFIDENTIAL</v>
      </c>
      <c r="Z1014" s="110">
        <f>IF(COUNTIFS($Y$2:Y1014,Y1014)=1,1,0)</f>
        <v>0</v>
      </c>
      <c r="AA1014" s="110">
        <f>SUM($Z$2:Z1014)*Z1014</f>
        <v>0</v>
      </c>
      <c r="AB1014" s="110">
        <f>COUNTIFS(resources!B:B,B1014)</f>
        <v>1</v>
      </c>
      <c r="AC1014" s="110">
        <f t="shared" si="232"/>
        <v>1</v>
      </c>
      <c r="AD1014" s="110">
        <f t="shared" si="233"/>
        <v>1</v>
      </c>
      <c r="AE1014" s="110">
        <f t="shared" si="234"/>
        <v>0</v>
      </c>
      <c r="AF1014" s="110">
        <f t="shared" si="235"/>
        <v>1</v>
      </c>
      <c r="AG1014" s="110">
        <f t="shared" si="236"/>
        <v>0</v>
      </c>
      <c r="AH1014" s="110">
        <f t="shared" si="237"/>
        <v>0</v>
      </c>
      <c r="AI1014" s="110">
        <f t="shared" si="238"/>
        <v>1</v>
      </c>
      <c r="AJ1014" s="100">
        <f>ROW()</f>
        <v>1014</v>
      </c>
      <c r="AK1014" s="100" t="str">
        <f>INDEX('BadRows RECART'!$C$2:$C$1207,MATCH(monthly_gwh_mw!AJ1014,'BadRows RECART'!$D$2:$D$1207,0))</f>
        <v>EC_M_0-000-000-010</v>
      </c>
    </row>
    <row r="1015" spans="1:37" ht="20">
      <c r="A1015" s="106" t="s">
        <v>3907</v>
      </c>
      <c r="B1015" s="106" t="s">
        <v>434</v>
      </c>
      <c r="C1015" s="106" t="s">
        <v>6307</v>
      </c>
      <c r="D1015" s="168">
        <v>2020</v>
      </c>
      <c r="E1015" s="168">
        <v>5</v>
      </c>
      <c r="F1015" s="199">
        <v>9.7844166666666652</v>
      </c>
      <c r="G1015" s="212" t="s">
        <v>6314</v>
      </c>
      <c r="H1015" s="212" t="s">
        <v>6314</v>
      </c>
      <c r="I1015" s="106" t="s">
        <v>556</v>
      </c>
      <c r="K1015" s="83" t="s">
        <v>6314</v>
      </c>
      <c r="L1015" s="83" t="s">
        <v>6314</v>
      </c>
      <c r="M1015" s="45" t="str">
        <f>IF(
ISNA(INDEX(resources!E:E,MATCH(B1015,resources!B:B,0))),"fillme",
INDEX(resources!E:E,MATCH(B1015,resources!B:B,0)))</f>
        <v>unspecified_import</v>
      </c>
      <c r="N1015" s="45">
        <v>1</v>
      </c>
      <c r="O1015" s="83" t="str">
        <f>IFERROR(INDEX(resources!K:K,MATCH(B1015,resources!B:B,0)),"fillme")</f>
        <v>unknown</v>
      </c>
      <c r="P1015" s="89" t="str">
        <f t="shared" si="226"/>
        <v>unknown_2020_5</v>
      </c>
      <c r="Q1015" s="87">
        <f>INDEX(elcc!G:G,MATCH(P1015,elcc!D:D,0))</f>
        <v>0</v>
      </c>
      <c r="R1015" s="89">
        <f t="shared" si="227"/>
        <v>1</v>
      </c>
      <c r="S1015" s="89" t="s">
        <v>6314</v>
      </c>
      <c r="T1015" s="89" t="s">
        <v>6314</v>
      </c>
      <c r="U1015" s="90" t="str">
        <f t="shared" si="228"/>
        <v>ok</v>
      </c>
      <c r="V1015" s="63" t="str">
        <f>INDEX(resources!F:F,MATCH(B1015,resources!B:B,0))</f>
        <v>special</v>
      </c>
      <c r="W1015" s="110">
        <f t="shared" si="229"/>
        <v>1</v>
      </c>
      <c r="X1015" s="110">
        <f t="shared" si="230"/>
        <v>0</v>
      </c>
      <c r="Y1015" s="110" t="str">
        <f t="shared" si="231"/>
        <v>unspecified_import_energy_PCE90001_CONFIDENTIAL</v>
      </c>
      <c r="Z1015" s="110">
        <f>IF(COUNTIFS($Y$2:Y1015,Y1015)=1,1,0)</f>
        <v>0</v>
      </c>
      <c r="AA1015" s="110">
        <f>SUM($Z$2:Z1015)*Z1015</f>
        <v>0</v>
      </c>
      <c r="AB1015" s="110">
        <f>COUNTIFS(resources!B:B,B1015)</f>
        <v>1</v>
      </c>
      <c r="AC1015" s="110">
        <f t="shared" si="232"/>
        <v>1</v>
      </c>
      <c r="AD1015" s="110">
        <f t="shared" si="233"/>
        <v>1</v>
      </c>
      <c r="AE1015" s="110">
        <f t="shared" si="234"/>
        <v>0</v>
      </c>
      <c r="AF1015" s="110">
        <f t="shared" si="235"/>
        <v>1</v>
      </c>
      <c r="AG1015" s="110">
        <f t="shared" si="236"/>
        <v>0</v>
      </c>
      <c r="AH1015" s="110">
        <f t="shared" si="237"/>
        <v>0</v>
      </c>
      <c r="AI1015" s="110">
        <f t="shared" si="238"/>
        <v>1</v>
      </c>
      <c r="AJ1015" s="100">
        <f>ROW()</f>
        <v>1015</v>
      </c>
      <c r="AK1015" s="100" t="str">
        <f>INDEX('BadRows RECART'!$C$2:$C$1207,MATCH(monthly_gwh_mw!AJ1015,'BadRows RECART'!$D$2:$D$1207,0))</f>
        <v>EC_M_0-000-000-010</v>
      </c>
    </row>
    <row r="1016" spans="1:37" ht="20">
      <c r="A1016" s="106" t="s">
        <v>3907</v>
      </c>
      <c r="B1016" s="106" t="s">
        <v>434</v>
      </c>
      <c r="C1016" s="106" t="s">
        <v>6307</v>
      </c>
      <c r="D1016" s="168">
        <v>2020</v>
      </c>
      <c r="E1016" s="168">
        <v>6</v>
      </c>
      <c r="F1016" s="199">
        <v>9.7844166666666652</v>
      </c>
      <c r="G1016" s="212" t="s">
        <v>6314</v>
      </c>
      <c r="H1016" s="212" t="s">
        <v>6314</v>
      </c>
      <c r="I1016" s="106" t="s">
        <v>556</v>
      </c>
      <c r="K1016" s="83" t="s">
        <v>6314</v>
      </c>
      <c r="L1016" s="83" t="s">
        <v>6314</v>
      </c>
      <c r="M1016" s="45" t="str">
        <f>IF(
ISNA(INDEX(resources!E:E,MATCH(B1016,resources!B:B,0))),"fillme",
INDEX(resources!E:E,MATCH(B1016,resources!B:B,0)))</f>
        <v>unspecified_import</v>
      </c>
      <c r="N1016" s="45">
        <v>1</v>
      </c>
      <c r="O1016" s="83" t="str">
        <f>IFERROR(INDEX(resources!K:K,MATCH(B1016,resources!B:B,0)),"fillme")</f>
        <v>unknown</v>
      </c>
      <c r="P1016" s="89" t="str">
        <f t="shared" si="226"/>
        <v>unknown_2020_6</v>
      </c>
      <c r="Q1016" s="87">
        <f>INDEX(elcc!G:G,MATCH(P1016,elcc!D:D,0))</f>
        <v>0</v>
      </c>
      <c r="R1016" s="89">
        <f t="shared" si="227"/>
        <v>1</v>
      </c>
      <c r="S1016" s="89" t="s">
        <v>6314</v>
      </c>
      <c r="T1016" s="89" t="s">
        <v>6314</v>
      </c>
      <c r="U1016" s="90" t="str">
        <f t="shared" si="228"/>
        <v>ok</v>
      </c>
      <c r="V1016" s="63" t="str">
        <f>INDEX(resources!F:F,MATCH(B1016,resources!B:B,0))</f>
        <v>special</v>
      </c>
      <c r="W1016" s="110">
        <f t="shared" si="229"/>
        <v>1</v>
      </c>
      <c r="X1016" s="110">
        <f t="shared" si="230"/>
        <v>0</v>
      </c>
      <c r="Y1016" s="110" t="str">
        <f t="shared" si="231"/>
        <v>unspecified_import_energy_PCE90001_CONFIDENTIAL</v>
      </c>
      <c r="Z1016" s="110">
        <f>IF(COUNTIFS($Y$2:Y1016,Y1016)=1,1,0)</f>
        <v>0</v>
      </c>
      <c r="AA1016" s="110">
        <f>SUM($Z$2:Z1016)*Z1016</f>
        <v>0</v>
      </c>
      <c r="AB1016" s="110">
        <f>COUNTIFS(resources!B:B,B1016)</f>
        <v>1</v>
      </c>
      <c r="AC1016" s="110">
        <f t="shared" si="232"/>
        <v>1</v>
      </c>
      <c r="AD1016" s="110">
        <f t="shared" si="233"/>
        <v>1</v>
      </c>
      <c r="AE1016" s="110">
        <f t="shared" si="234"/>
        <v>0</v>
      </c>
      <c r="AF1016" s="110">
        <f t="shared" si="235"/>
        <v>1</v>
      </c>
      <c r="AG1016" s="110">
        <f t="shared" si="236"/>
        <v>0</v>
      </c>
      <c r="AH1016" s="110">
        <f t="shared" si="237"/>
        <v>0</v>
      </c>
      <c r="AI1016" s="110">
        <f t="shared" si="238"/>
        <v>1</v>
      </c>
      <c r="AJ1016" s="100">
        <f>ROW()</f>
        <v>1016</v>
      </c>
      <c r="AK1016" s="100" t="str">
        <f>INDEX('BadRows RECART'!$C$2:$C$1207,MATCH(monthly_gwh_mw!AJ1016,'BadRows RECART'!$D$2:$D$1207,0))</f>
        <v>EC_M_0-000-000-010</v>
      </c>
    </row>
    <row r="1017" spans="1:37" ht="20">
      <c r="A1017" s="106" t="s">
        <v>3907</v>
      </c>
      <c r="B1017" s="106" t="s">
        <v>434</v>
      </c>
      <c r="C1017" s="106" t="s">
        <v>6307</v>
      </c>
      <c r="D1017" s="168">
        <v>2020</v>
      </c>
      <c r="E1017" s="168">
        <v>7</v>
      </c>
      <c r="F1017" s="199">
        <v>9.7844166666666652</v>
      </c>
      <c r="G1017" s="212" t="s">
        <v>6314</v>
      </c>
      <c r="H1017" s="212" t="s">
        <v>6314</v>
      </c>
      <c r="I1017" s="106" t="s">
        <v>556</v>
      </c>
      <c r="K1017" s="83" t="s">
        <v>6314</v>
      </c>
      <c r="L1017" s="83" t="s">
        <v>6314</v>
      </c>
      <c r="M1017" s="45" t="str">
        <f>IF(
ISNA(INDEX(resources!E:E,MATCH(B1017,resources!B:B,0))),"fillme",
INDEX(resources!E:E,MATCH(B1017,resources!B:B,0)))</f>
        <v>unspecified_import</v>
      </c>
      <c r="N1017" s="45">
        <v>1</v>
      </c>
      <c r="O1017" s="83" t="str">
        <f>IFERROR(INDEX(resources!K:K,MATCH(B1017,resources!B:B,0)),"fillme")</f>
        <v>unknown</v>
      </c>
      <c r="P1017" s="89" t="str">
        <f t="shared" si="226"/>
        <v>unknown_2020_7</v>
      </c>
      <c r="Q1017" s="87">
        <f>INDEX(elcc!G:G,MATCH(P1017,elcc!D:D,0))</f>
        <v>0</v>
      </c>
      <c r="R1017" s="89">
        <f t="shared" si="227"/>
        <v>1</v>
      </c>
      <c r="S1017" s="89" t="s">
        <v>6314</v>
      </c>
      <c r="T1017" s="89" t="s">
        <v>6314</v>
      </c>
      <c r="U1017" s="90" t="str">
        <f t="shared" si="228"/>
        <v>ok</v>
      </c>
      <c r="V1017" s="63" t="str">
        <f>INDEX(resources!F:F,MATCH(B1017,resources!B:B,0))</f>
        <v>special</v>
      </c>
      <c r="W1017" s="110">
        <f t="shared" si="229"/>
        <v>1</v>
      </c>
      <c r="X1017" s="110">
        <f t="shared" si="230"/>
        <v>0</v>
      </c>
      <c r="Y1017" s="110" t="str">
        <f t="shared" si="231"/>
        <v>unspecified_import_energy_PCE90001_CONFIDENTIAL</v>
      </c>
      <c r="Z1017" s="110">
        <f>IF(COUNTIFS($Y$2:Y1017,Y1017)=1,1,0)</f>
        <v>0</v>
      </c>
      <c r="AA1017" s="110">
        <f>SUM($Z$2:Z1017)*Z1017</f>
        <v>0</v>
      </c>
      <c r="AB1017" s="110">
        <f>COUNTIFS(resources!B:B,B1017)</f>
        <v>1</v>
      </c>
      <c r="AC1017" s="110">
        <f t="shared" si="232"/>
        <v>1</v>
      </c>
      <c r="AD1017" s="110">
        <f t="shared" si="233"/>
        <v>1</v>
      </c>
      <c r="AE1017" s="110">
        <f t="shared" si="234"/>
        <v>0</v>
      </c>
      <c r="AF1017" s="110">
        <f t="shared" si="235"/>
        <v>1</v>
      </c>
      <c r="AG1017" s="110">
        <f t="shared" si="236"/>
        <v>0</v>
      </c>
      <c r="AH1017" s="110">
        <f t="shared" si="237"/>
        <v>0</v>
      </c>
      <c r="AI1017" s="110">
        <f t="shared" si="238"/>
        <v>1</v>
      </c>
      <c r="AJ1017" s="100">
        <f>ROW()</f>
        <v>1017</v>
      </c>
      <c r="AK1017" s="100" t="str">
        <f>INDEX('BadRows RECART'!$C$2:$C$1207,MATCH(monthly_gwh_mw!AJ1017,'BadRows RECART'!$D$2:$D$1207,0))</f>
        <v>EC_M_0-000-000-010</v>
      </c>
    </row>
    <row r="1018" spans="1:37" ht="20">
      <c r="A1018" s="106" t="s">
        <v>3907</v>
      </c>
      <c r="B1018" s="106" t="s">
        <v>434</v>
      </c>
      <c r="C1018" s="106" t="s">
        <v>6307</v>
      </c>
      <c r="D1018" s="168">
        <v>2020</v>
      </c>
      <c r="E1018" s="168">
        <v>8</v>
      </c>
      <c r="F1018" s="199">
        <v>9.7844166666666652</v>
      </c>
      <c r="G1018" s="212" t="s">
        <v>6314</v>
      </c>
      <c r="H1018" s="212" t="s">
        <v>6314</v>
      </c>
      <c r="I1018" s="106" t="s">
        <v>556</v>
      </c>
      <c r="K1018" s="83" t="s">
        <v>6314</v>
      </c>
      <c r="L1018" s="83" t="s">
        <v>6314</v>
      </c>
      <c r="M1018" s="45" t="str">
        <f>IF(
ISNA(INDEX(resources!E:E,MATCH(B1018,resources!B:B,0))),"fillme",
INDEX(resources!E:E,MATCH(B1018,resources!B:B,0)))</f>
        <v>unspecified_import</v>
      </c>
      <c r="N1018" s="45">
        <v>1</v>
      </c>
      <c r="O1018" s="83" t="str">
        <f>IFERROR(INDEX(resources!K:K,MATCH(B1018,resources!B:B,0)),"fillme")</f>
        <v>unknown</v>
      </c>
      <c r="P1018" s="89" t="str">
        <f t="shared" si="226"/>
        <v>unknown_2020_8</v>
      </c>
      <c r="Q1018" s="87">
        <f>INDEX(elcc!G:G,MATCH(P1018,elcc!D:D,0))</f>
        <v>0</v>
      </c>
      <c r="R1018" s="89">
        <f t="shared" si="227"/>
        <v>1</v>
      </c>
      <c r="S1018" s="89" t="s">
        <v>6314</v>
      </c>
      <c r="T1018" s="89" t="s">
        <v>6314</v>
      </c>
      <c r="U1018" s="90" t="str">
        <f t="shared" si="228"/>
        <v>ok</v>
      </c>
      <c r="V1018" s="63" t="str">
        <f>INDEX(resources!F:F,MATCH(B1018,resources!B:B,0))</f>
        <v>special</v>
      </c>
      <c r="W1018" s="110">
        <f t="shared" si="229"/>
        <v>1</v>
      </c>
      <c r="X1018" s="110">
        <f t="shared" si="230"/>
        <v>0</v>
      </c>
      <c r="Y1018" s="110" t="str">
        <f t="shared" si="231"/>
        <v>unspecified_import_energy_PCE90001_CONFIDENTIAL</v>
      </c>
      <c r="Z1018" s="110">
        <f>IF(COUNTIFS($Y$2:Y1018,Y1018)=1,1,0)</f>
        <v>0</v>
      </c>
      <c r="AA1018" s="110">
        <f>SUM($Z$2:Z1018)*Z1018</f>
        <v>0</v>
      </c>
      <c r="AB1018" s="110">
        <f>COUNTIFS(resources!B:B,B1018)</f>
        <v>1</v>
      </c>
      <c r="AC1018" s="110">
        <f t="shared" si="232"/>
        <v>1</v>
      </c>
      <c r="AD1018" s="110">
        <f t="shared" si="233"/>
        <v>1</v>
      </c>
      <c r="AE1018" s="110">
        <f t="shared" si="234"/>
        <v>0</v>
      </c>
      <c r="AF1018" s="110">
        <f t="shared" si="235"/>
        <v>1</v>
      </c>
      <c r="AG1018" s="110">
        <f t="shared" si="236"/>
        <v>0</v>
      </c>
      <c r="AH1018" s="110">
        <f t="shared" si="237"/>
        <v>0</v>
      </c>
      <c r="AI1018" s="110">
        <f t="shared" si="238"/>
        <v>1</v>
      </c>
      <c r="AJ1018" s="100">
        <f>ROW()</f>
        <v>1018</v>
      </c>
      <c r="AK1018" s="100" t="str">
        <f>INDEX('BadRows RECART'!$C$2:$C$1207,MATCH(monthly_gwh_mw!AJ1018,'BadRows RECART'!$D$2:$D$1207,0))</f>
        <v>EC_M_0-000-000-010</v>
      </c>
    </row>
    <row r="1019" spans="1:37" ht="20">
      <c r="A1019" s="106" t="s">
        <v>3907</v>
      </c>
      <c r="B1019" s="106" t="s">
        <v>434</v>
      </c>
      <c r="C1019" s="106" t="s">
        <v>6307</v>
      </c>
      <c r="D1019" s="168">
        <v>2020</v>
      </c>
      <c r="E1019" s="168">
        <v>9</v>
      </c>
      <c r="F1019" s="199">
        <v>9.7844166666666652</v>
      </c>
      <c r="G1019" s="212" t="s">
        <v>6314</v>
      </c>
      <c r="H1019" s="212" t="s">
        <v>6314</v>
      </c>
      <c r="I1019" s="106" t="s">
        <v>556</v>
      </c>
      <c r="K1019" s="83" t="s">
        <v>6314</v>
      </c>
      <c r="L1019" s="83" t="s">
        <v>6314</v>
      </c>
      <c r="M1019" s="45" t="str">
        <f>IF(
ISNA(INDEX(resources!E:E,MATCH(B1019,resources!B:B,0))),"fillme",
INDEX(resources!E:E,MATCH(B1019,resources!B:B,0)))</f>
        <v>unspecified_import</v>
      </c>
      <c r="N1019" s="45">
        <v>1</v>
      </c>
      <c r="O1019" s="83" t="str">
        <f>IFERROR(INDEX(resources!K:K,MATCH(B1019,resources!B:B,0)),"fillme")</f>
        <v>unknown</v>
      </c>
      <c r="P1019" s="89" t="str">
        <f t="shared" si="226"/>
        <v>unknown_2020_9</v>
      </c>
      <c r="Q1019" s="87">
        <f>INDEX(elcc!G:G,MATCH(P1019,elcc!D:D,0))</f>
        <v>0</v>
      </c>
      <c r="R1019" s="89">
        <f t="shared" si="227"/>
        <v>1</v>
      </c>
      <c r="S1019" s="89" t="s">
        <v>6314</v>
      </c>
      <c r="T1019" s="89" t="s">
        <v>6314</v>
      </c>
      <c r="U1019" s="90" t="str">
        <f t="shared" si="228"/>
        <v>ok</v>
      </c>
      <c r="V1019" s="63" t="str">
        <f>INDEX(resources!F:F,MATCH(B1019,resources!B:B,0))</f>
        <v>special</v>
      </c>
      <c r="W1019" s="110">
        <f t="shared" si="229"/>
        <v>1</v>
      </c>
      <c r="X1019" s="110">
        <f t="shared" si="230"/>
        <v>0</v>
      </c>
      <c r="Y1019" s="110" t="str">
        <f t="shared" si="231"/>
        <v>unspecified_import_energy_PCE90001_CONFIDENTIAL</v>
      </c>
      <c r="Z1019" s="110">
        <f>IF(COUNTIFS($Y$2:Y1019,Y1019)=1,1,0)</f>
        <v>0</v>
      </c>
      <c r="AA1019" s="110">
        <f>SUM($Z$2:Z1019)*Z1019</f>
        <v>0</v>
      </c>
      <c r="AB1019" s="110">
        <f>COUNTIFS(resources!B:B,B1019)</f>
        <v>1</v>
      </c>
      <c r="AC1019" s="110">
        <f t="shared" si="232"/>
        <v>1</v>
      </c>
      <c r="AD1019" s="110">
        <f t="shared" si="233"/>
        <v>1</v>
      </c>
      <c r="AE1019" s="110">
        <f t="shared" si="234"/>
        <v>0</v>
      </c>
      <c r="AF1019" s="110">
        <f t="shared" si="235"/>
        <v>1</v>
      </c>
      <c r="AG1019" s="110">
        <f t="shared" si="236"/>
        <v>0</v>
      </c>
      <c r="AH1019" s="110">
        <f t="shared" si="237"/>
        <v>0</v>
      </c>
      <c r="AI1019" s="110">
        <f t="shared" si="238"/>
        <v>1</v>
      </c>
      <c r="AJ1019" s="100">
        <f>ROW()</f>
        <v>1019</v>
      </c>
      <c r="AK1019" s="100" t="str">
        <f>INDEX('BadRows RECART'!$C$2:$C$1207,MATCH(monthly_gwh_mw!AJ1019,'BadRows RECART'!$D$2:$D$1207,0))</f>
        <v>EC_M_0-000-000-010</v>
      </c>
    </row>
    <row r="1020" spans="1:37" ht="20">
      <c r="A1020" s="106" t="s">
        <v>3907</v>
      </c>
      <c r="B1020" s="106" t="s">
        <v>434</v>
      </c>
      <c r="C1020" s="106" t="s">
        <v>6307</v>
      </c>
      <c r="D1020" s="168">
        <v>2020</v>
      </c>
      <c r="E1020" s="168">
        <v>10</v>
      </c>
      <c r="F1020" s="199">
        <v>9.7844166666666652</v>
      </c>
      <c r="G1020" s="212" t="s">
        <v>6314</v>
      </c>
      <c r="H1020" s="212" t="s">
        <v>6314</v>
      </c>
      <c r="I1020" s="106" t="s">
        <v>556</v>
      </c>
      <c r="K1020" s="83" t="s">
        <v>6314</v>
      </c>
      <c r="L1020" s="83" t="s">
        <v>6314</v>
      </c>
      <c r="M1020" s="45" t="str">
        <f>IF(
ISNA(INDEX(resources!E:E,MATCH(B1020,resources!B:B,0))),"fillme",
INDEX(resources!E:E,MATCH(B1020,resources!B:B,0)))</f>
        <v>unspecified_import</v>
      </c>
      <c r="N1020" s="45">
        <v>1</v>
      </c>
      <c r="O1020" s="83" t="str">
        <f>IFERROR(INDEX(resources!K:K,MATCH(B1020,resources!B:B,0)),"fillme")</f>
        <v>unknown</v>
      </c>
      <c r="P1020" s="89" t="str">
        <f t="shared" si="226"/>
        <v>unknown_2020_10</v>
      </c>
      <c r="Q1020" s="87">
        <f>INDEX(elcc!G:G,MATCH(P1020,elcc!D:D,0))</f>
        <v>0</v>
      </c>
      <c r="R1020" s="89">
        <f t="shared" si="227"/>
        <v>1</v>
      </c>
      <c r="S1020" s="89" t="s">
        <v>6314</v>
      </c>
      <c r="T1020" s="89" t="s">
        <v>6314</v>
      </c>
      <c r="U1020" s="90" t="str">
        <f t="shared" si="228"/>
        <v>ok</v>
      </c>
      <c r="V1020" s="63" t="str">
        <f>INDEX(resources!F:F,MATCH(B1020,resources!B:B,0))</f>
        <v>special</v>
      </c>
      <c r="W1020" s="110">
        <f t="shared" si="229"/>
        <v>1</v>
      </c>
      <c r="X1020" s="110">
        <f t="shared" si="230"/>
        <v>0</v>
      </c>
      <c r="Y1020" s="110" t="str">
        <f t="shared" si="231"/>
        <v>unspecified_import_energy_PCE90001_CONFIDENTIAL</v>
      </c>
      <c r="Z1020" s="110">
        <f>IF(COUNTIFS($Y$2:Y1020,Y1020)=1,1,0)</f>
        <v>0</v>
      </c>
      <c r="AA1020" s="110">
        <f>SUM($Z$2:Z1020)*Z1020</f>
        <v>0</v>
      </c>
      <c r="AB1020" s="110">
        <f>COUNTIFS(resources!B:B,B1020)</f>
        <v>1</v>
      </c>
      <c r="AC1020" s="110">
        <f t="shared" si="232"/>
        <v>1</v>
      </c>
      <c r="AD1020" s="110">
        <f t="shared" si="233"/>
        <v>1</v>
      </c>
      <c r="AE1020" s="110">
        <f t="shared" si="234"/>
        <v>0</v>
      </c>
      <c r="AF1020" s="110">
        <f t="shared" si="235"/>
        <v>1</v>
      </c>
      <c r="AG1020" s="110">
        <f t="shared" si="236"/>
        <v>0</v>
      </c>
      <c r="AH1020" s="110">
        <f t="shared" si="237"/>
        <v>0</v>
      </c>
      <c r="AI1020" s="110">
        <f t="shared" si="238"/>
        <v>1</v>
      </c>
      <c r="AJ1020" s="100">
        <f>ROW()</f>
        <v>1020</v>
      </c>
      <c r="AK1020" s="100" t="str">
        <f>INDEX('BadRows RECART'!$C$2:$C$1207,MATCH(monthly_gwh_mw!AJ1020,'BadRows RECART'!$D$2:$D$1207,0))</f>
        <v>EC_M_0-000-000-010</v>
      </c>
    </row>
    <row r="1021" spans="1:37" ht="20">
      <c r="A1021" s="106" t="s">
        <v>3907</v>
      </c>
      <c r="B1021" s="106" t="s">
        <v>434</v>
      </c>
      <c r="C1021" s="106" t="s">
        <v>6307</v>
      </c>
      <c r="D1021" s="168">
        <v>2020</v>
      </c>
      <c r="E1021" s="168">
        <v>11</v>
      </c>
      <c r="F1021" s="199">
        <v>9.7844166666666652</v>
      </c>
      <c r="G1021" s="212" t="s">
        <v>6314</v>
      </c>
      <c r="H1021" s="212" t="s">
        <v>6314</v>
      </c>
      <c r="I1021" s="106" t="s">
        <v>556</v>
      </c>
      <c r="K1021" s="83" t="s">
        <v>6314</v>
      </c>
      <c r="L1021" s="83" t="s">
        <v>6314</v>
      </c>
      <c r="M1021" s="45" t="str">
        <f>IF(
ISNA(INDEX(resources!E:E,MATCH(B1021,resources!B:B,0))),"fillme",
INDEX(resources!E:E,MATCH(B1021,resources!B:B,0)))</f>
        <v>unspecified_import</v>
      </c>
      <c r="N1021" s="45">
        <v>1</v>
      </c>
      <c r="O1021" s="83" t="str">
        <f>IFERROR(INDEX(resources!K:K,MATCH(B1021,resources!B:B,0)),"fillme")</f>
        <v>unknown</v>
      </c>
      <c r="P1021" s="89" t="str">
        <f t="shared" si="226"/>
        <v>unknown_2020_11</v>
      </c>
      <c r="Q1021" s="87">
        <f>INDEX(elcc!G:G,MATCH(P1021,elcc!D:D,0))</f>
        <v>0</v>
      </c>
      <c r="R1021" s="89">
        <f t="shared" si="227"/>
        <v>1</v>
      </c>
      <c r="S1021" s="89" t="s">
        <v>6314</v>
      </c>
      <c r="T1021" s="89" t="s">
        <v>6314</v>
      </c>
      <c r="U1021" s="90" t="str">
        <f t="shared" si="228"/>
        <v>ok</v>
      </c>
      <c r="V1021" s="63" t="str">
        <f>INDEX(resources!F:F,MATCH(B1021,resources!B:B,0))</f>
        <v>special</v>
      </c>
      <c r="W1021" s="110">
        <f t="shared" si="229"/>
        <v>1</v>
      </c>
      <c r="X1021" s="110">
        <f t="shared" si="230"/>
        <v>0</v>
      </c>
      <c r="Y1021" s="110" t="str">
        <f t="shared" si="231"/>
        <v>unspecified_import_energy_PCE90001_CONFIDENTIAL</v>
      </c>
      <c r="Z1021" s="110">
        <f>IF(COUNTIFS($Y$2:Y1021,Y1021)=1,1,0)</f>
        <v>0</v>
      </c>
      <c r="AA1021" s="110">
        <f>SUM($Z$2:Z1021)*Z1021</f>
        <v>0</v>
      </c>
      <c r="AB1021" s="110">
        <f>COUNTIFS(resources!B:B,B1021)</f>
        <v>1</v>
      </c>
      <c r="AC1021" s="110">
        <f t="shared" si="232"/>
        <v>1</v>
      </c>
      <c r="AD1021" s="110">
        <f t="shared" si="233"/>
        <v>1</v>
      </c>
      <c r="AE1021" s="110">
        <f t="shared" si="234"/>
        <v>0</v>
      </c>
      <c r="AF1021" s="110">
        <f t="shared" si="235"/>
        <v>1</v>
      </c>
      <c r="AG1021" s="110">
        <f t="shared" si="236"/>
        <v>0</v>
      </c>
      <c r="AH1021" s="110">
        <f t="shared" si="237"/>
        <v>0</v>
      </c>
      <c r="AI1021" s="110">
        <f t="shared" si="238"/>
        <v>1</v>
      </c>
      <c r="AJ1021" s="100">
        <f>ROW()</f>
        <v>1021</v>
      </c>
      <c r="AK1021" s="100" t="str">
        <f>INDEX('BadRows RECART'!$C$2:$C$1207,MATCH(monthly_gwh_mw!AJ1021,'BadRows RECART'!$D$2:$D$1207,0))</f>
        <v>EC_M_0-000-000-010</v>
      </c>
    </row>
    <row r="1022" spans="1:37" ht="20">
      <c r="A1022" s="106" t="s">
        <v>3907</v>
      </c>
      <c r="B1022" s="106" t="s">
        <v>434</v>
      </c>
      <c r="C1022" s="106" t="s">
        <v>6307</v>
      </c>
      <c r="D1022" s="168">
        <v>2020</v>
      </c>
      <c r="E1022" s="168">
        <v>12</v>
      </c>
      <c r="F1022" s="199">
        <v>9.7844166666666652</v>
      </c>
      <c r="G1022" s="212" t="s">
        <v>6314</v>
      </c>
      <c r="H1022" s="212" t="s">
        <v>6314</v>
      </c>
      <c r="I1022" s="106" t="s">
        <v>556</v>
      </c>
      <c r="K1022" s="83" t="s">
        <v>6314</v>
      </c>
      <c r="L1022" s="83" t="s">
        <v>6314</v>
      </c>
      <c r="M1022" s="45" t="str">
        <f>IF(
ISNA(INDEX(resources!E:E,MATCH(B1022,resources!B:B,0))),"fillme",
INDEX(resources!E:E,MATCH(B1022,resources!B:B,0)))</f>
        <v>unspecified_import</v>
      </c>
      <c r="N1022" s="45">
        <v>1</v>
      </c>
      <c r="O1022" s="83" t="str">
        <f>IFERROR(INDEX(resources!K:K,MATCH(B1022,resources!B:B,0)),"fillme")</f>
        <v>unknown</v>
      </c>
      <c r="P1022" s="89" t="str">
        <f t="shared" si="226"/>
        <v>unknown_2020_12</v>
      </c>
      <c r="Q1022" s="87">
        <f>INDEX(elcc!G:G,MATCH(P1022,elcc!D:D,0))</f>
        <v>0</v>
      </c>
      <c r="R1022" s="89">
        <f t="shared" si="227"/>
        <v>1</v>
      </c>
      <c r="S1022" s="89" t="s">
        <v>6314</v>
      </c>
      <c r="T1022" s="89" t="s">
        <v>6314</v>
      </c>
      <c r="U1022" s="90" t="str">
        <f t="shared" si="228"/>
        <v>ok</v>
      </c>
      <c r="V1022" s="63" t="str">
        <f>INDEX(resources!F:F,MATCH(B1022,resources!B:B,0))</f>
        <v>special</v>
      </c>
      <c r="W1022" s="110">
        <f t="shared" si="229"/>
        <v>1</v>
      </c>
      <c r="X1022" s="110">
        <f t="shared" si="230"/>
        <v>0</v>
      </c>
      <c r="Y1022" s="110" t="str">
        <f t="shared" si="231"/>
        <v>unspecified_import_energy_PCE90001_CONFIDENTIAL</v>
      </c>
      <c r="Z1022" s="110">
        <f>IF(COUNTIFS($Y$2:Y1022,Y1022)=1,1,0)</f>
        <v>0</v>
      </c>
      <c r="AA1022" s="110">
        <f>SUM($Z$2:Z1022)*Z1022</f>
        <v>0</v>
      </c>
      <c r="AB1022" s="110">
        <f>COUNTIFS(resources!B:B,B1022)</f>
        <v>1</v>
      </c>
      <c r="AC1022" s="110">
        <f t="shared" si="232"/>
        <v>1</v>
      </c>
      <c r="AD1022" s="110">
        <f t="shared" si="233"/>
        <v>1</v>
      </c>
      <c r="AE1022" s="110">
        <f t="shared" si="234"/>
        <v>0</v>
      </c>
      <c r="AF1022" s="110">
        <f t="shared" si="235"/>
        <v>1</v>
      </c>
      <c r="AG1022" s="110">
        <f t="shared" si="236"/>
        <v>0</v>
      </c>
      <c r="AH1022" s="110">
        <f t="shared" si="237"/>
        <v>0</v>
      </c>
      <c r="AI1022" s="110">
        <f t="shared" si="238"/>
        <v>1</v>
      </c>
      <c r="AJ1022" s="100">
        <f>ROW()</f>
        <v>1022</v>
      </c>
      <c r="AK1022" s="100" t="str">
        <f>INDEX('BadRows RECART'!$C$2:$C$1207,MATCH(monthly_gwh_mw!AJ1022,'BadRows RECART'!$D$2:$D$1207,0))</f>
        <v>EC_M_0-000-000-010</v>
      </c>
    </row>
    <row r="1023" spans="1:37" ht="20">
      <c r="A1023" s="106" t="s">
        <v>3907</v>
      </c>
      <c r="B1023" s="106" t="s">
        <v>437</v>
      </c>
      <c r="C1023" s="106" t="s">
        <v>6297</v>
      </c>
      <c r="D1023" s="168">
        <v>2020</v>
      </c>
      <c r="E1023" s="168">
        <v>1</v>
      </c>
      <c r="F1023" s="199">
        <v>19.568916666666667</v>
      </c>
      <c r="G1023" s="212" t="s">
        <v>6314</v>
      </c>
      <c r="H1023" s="212" t="s">
        <v>6314</v>
      </c>
      <c r="I1023" s="106" t="s">
        <v>556</v>
      </c>
      <c r="K1023" s="83" t="s">
        <v>6314</v>
      </c>
      <c r="L1023" s="83" t="s">
        <v>6314</v>
      </c>
      <c r="M1023" s="45" t="str">
        <f>IF(
ISNA(INDEX(resources!E:E,MATCH(B1023,resources!B:B,0))),"fillme",
INDEX(resources!E:E,MATCH(B1023,resources!B:B,0)))</f>
        <v>transfer_purchase</v>
      </c>
      <c r="N1023" s="45">
        <v>1</v>
      </c>
      <c r="O1023" s="83" t="str">
        <f>IFERROR(INDEX(resources!K:K,MATCH(B1023,resources!B:B,0)),"fillme")</f>
        <v>unknown</v>
      </c>
      <c r="P1023" s="89" t="str">
        <f t="shared" si="226"/>
        <v>unknown_2020_1</v>
      </c>
      <c r="Q1023" s="87">
        <f>INDEX(elcc!G:G,MATCH(P1023,elcc!D:D,0))</f>
        <v>0</v>
      </c>
      <c r="R1023" s="89">
        <f t="shared" si="227"/>
        <v>1</v>
      </c>
      <c r="S1023" s="89" t="s">
        <v>6314</v>
      </c>
      <c r="T1023" s="89" t="s">
        <v>6314</v>
      </c>
      <c r="U1023" s="90" t="str">
        <f t="shared" si="228"/>
        <v>ok</v>
      </c>
      <c r="V1023" s="63" t="str">
        <f>INDEX(resources!F:F,MATCH(B1023,resources!B:B,0))</f>
        <v>special</v>
      </c>
      <c r="W1023" s="110">
        <f t="shared" si="229"/>
        <v>1</v>
      </c>
      <c r="X1023" s="110">
        <f t="shared" si="230"/>
        <v>0</v>
      </c>
      <c r="Y1023" s="110" t="str">
        <f t="shared" si="231"/>
        <v>transfer_purchase_energy_NA_CONFIDENTIAL</v>
      </c>
      <c r="Z1023" s="110">
        <f>IF(COUNTIFS($Y$2:Y1023,Y1023)=1,1,0)</f>
        <v>0</v>
      </c>
      <c r="AA1023" s="110">
        <f>SUM($Z$2:Z1023)*Z1023</f>
        <v>0</v>
      </c>
      <c r="AB1023" s="110">
        <f>COUNTIFS(resources!B:B,B1023)</f>
        <v>1</v>
      </c>
      <c r="AC1023" s="110">
        <f t="shared" si="232"/>
        <v>1</v>
      </c>
      <c r="AD1023" s="110">
        <f t="shared" si="233"/>
        <v>1</v>
      </c>
      <c r="AE1023" s="110">
        <f t="shared" si="234"/>
        <v>0</v>
      </c>
      <c r="AF1023" s="110">
        <f t="shared" si="235"/>
        <v>1</v>
      </c>
      <c r="AG1023" s="110">
        <f t="shared" si="236"/>
        <v>0</v>
      </c>
      <c r="AH1023" s="110">
        <f t="shared" si="237"/>
        <v>0</v>
      </c>
      <c r="AI1023" s="110">
        <f t="shared" si="238"/>
        <v>1</v>
      </c>
      <c r="AJ1023" s="100">
        <f>ROW()</f>
        <v>1023</v>
      </c>
      <c r="AK1023" s="100" t="str">
        <f>INDEX('BadRows RECART'!$C$2:$C$1207,MATCH(monthly_gwh_mw!AJ1023,'BadRows RECART'!$D$2:$D$1207,0))</f>
        <v>EC_M_0-000-000-010</v>
      </c>
    </row>
    <row r="1024" spans="1:37" ht="20">
      <c r="A1024" s="106" t="s">
        <v>3907</v>
      </c>
      <c r="B1024" s="106" t="s">
        <v>437</v>
      </c>
      <c r="C1024" s="106" t="s">
        <v>6297</v>
      </c>
      <c r="D1024" s="168">
        <v>2020</v>
      </c>
      <c r="E1024" s="168">
        <v>2</v>
      </c>
      <c r="F1024" s="199">
        <v>19.568916666666667</v>
      </c>
      <c r="G1024" s="212" t="s">
        <v>6314</v>
      </c>
      <c r="H1024" s="212" t="s">
        <v>6314</v>
      </c>
      <c r="I1024" s="106" t="s">
        <v>556</v>
      </c>
      <c r="K1024" s="83" t="s">
        <v>6314</v>
      </c>
      <c r="L1024" s="83" t="s">
        <v>6314</v>
      </c>
      <c r="M1024" s="45" t="str">
        <f>IF(
ISNA(INDEX(resources!E:E,MATCH(B1024,resources!B:B,0))),"fillme",
INDEX(resources!E:E,MATCH(B1024,resources!B:B,0)))</f>
        <v>transfer_purchase</v>
      </c>
      <c r="N1024" s="45">
        <v>1</v>
      </c>
      <c r="O1024" s="83" t="str">
        <f>IFERROR(INDEX(resources!K:K,MATCH(B1024,resources!B:B,0)),"fillme")</f>
        <v>unknown</v>
      </c>
      <c r="P1024" s="89" t="str">
        <f t="shared" si="226"/>
        <v>unknown_2020_2</v>
      </c>
      <c r="Q1024" s="87">
        <f>INDEX(elcc!G:G,MATCH(P1024,elcc!D:D,0))</f>
        <v>0</v>
      </c>
      <c r="R1024" s="89">
        <f t="shared" si="227"/>
        <v>1</v>
      </c>
      <c r="S1024" s="89" t="s">
        <v>6314</v>
      </c>
      <c r="T1024" s="89" t="s">
        <v>6314</v>
      </c>
      <c r="U1024" s="90" t="str">
        <f t="shared" si="228"/>
        <v>ok</v>
      </c>
      <c r="V1024" s="63" t="str">
        <f>INDEX(resources!F:F,MATCH(B1024,resources!B:B,0))</f>
        <v>special</v>
      </c>
      <c r="W1024" s="110">
        <f t="shared" si="229"/>
        <v>1</v>
      </c>
      <c r="X1024" s="110">
        <f t="shared" si="230"/>
        <v>0</v>
      </c>
      <c r="Y1024" s="110" t="str">
        <f t="shared" si="231"/>
        <v>transfer_purchase_energy_NA_CONFIDENTIAL</v>
      </c>
      <c r="Z1024" s="110">
        <f>IF(COUNTIFS($Y$2:Y1024,Y1024)=1,1,0)</f>
        <v>0</v>
      </c>
      <c r="AA1024" s="110">
        <f>SUM($Z$2:Z1024)*Z1024</f>
        <v>0</v>
      </c>
      <c r="AB1024" s="110">
        <f>COUNTIFS(resources!B:B,B1024)</f>
        <v>1</v>
      </c>
      <c r="AC1024" s="110">
        <f t="shared" si="232"/>
        <v>1</v>
      </c>
      <c r="AD1024" s="110">
        <f t="shared" si="233"/>
        <v>1</v>
      </c>
      <c r="AE1024" s="110">
        <f t="shared" si="234"/>
        <v>0</v>
      </c>
      <c r="AF1024" s="110">
        <f t="shared" si="235"/>
        <v>1</v>
      </c>
      <c r="AG1024" s="110">
        <f t="shared" si="236"/>
        <v>0</v>
      </c>
      <c r="AH1024" s="110">
        <f t="shared" si="237"/>
        <v>0</v>
      </c>
      <c r="AI1024" s="110">
        <f t="shared" si="238"/>
        <v>1</v>
      </c>
      <c r="AJ1024" s="100">
        <f>ROW()</f>
        <v>1024</v>
      </c>
      <c r="AK1024" s="100" t="str">
        <f>INDEX('BadRows RECART'!$C$2:$C$1207,MATCH(monthly_gwh_mw!AJ1024,'BadRows RECART'!$D$2:$D$1207,0))</f>
        <v>EC_M_0-000-000-010</v>
      </c>
    </row>
    <row r="1025" spans="1:37" ht="20">
      <c r="A1025" s="106" t="s">
        <v>3907</v>
      </c>
      <c r="B1025" s="106" t="s">
        <v>437</v>
      </c>
      <c r="C1025" s="106" t="s">
        <v>6297</v>
      </c>
      <c r="D1025" s="168">
        <v>2020</v>
      </c>
      <c r="E1025" s="168">
        <v>3</v>
      </c>
      <c r="F1025" s="199">
        <v>19.568916666666667</v>
      </c>
      <c r="G1025" s="212" t="s">
        <v>6314</v>
      </c>
      <c r="H1025" s="212" t="s">
        <v>6314</v>
      </c>
      <c r="I1025" s="106" t="s">
        <v>556</v>
      </c>
      <c r="K1025" s="83" t="s">
        <v>6314</v>
      </c>
      <c r="L1025" s="83" t="s">
        <v>6314</v>
      </c>
      <c r="M1025" s="45" t="str">
        <f>IF(
ISNA(INDEX(resources!E:E,MATCH(B1025,resources!B:B,0))),"fillme",
INDEX(resources!E:E,MATCH(B1025,resources!B:B,0)))</f>
        <v>transfer_purchase</v>
      </c>
      <c r="N1025" s="45">
        <v>1</v>
      </c>
      <c r="O1025" s="83" t="str">
        <f>IFERROR(INDEX(resources!K:K,MATCH(B1025,resources!B:B,0)),"fillme")</f>
        <v>unknown</v>
      </c>
      <c r="P1025" s="89" t="str">
        <f t="shared" si="226"/>
        <v>unknown_2020_3</v>
      </c>
      <c r="Q1025" s="87">
        <f>INDEX(elcc!G:G,MATCH(P1025,elcc!D:D,0))</f>
        <v>0</v>
      </c>
      <c r="R1025" s="89">
        <f t="shared" si="227"/>
        <v>1</v>
      </c>
      <c r="S1025" s="89" t="s">
        <v>6314</v>
      </c>
      <c r="T1025" s="89" t="s">
        <v>6314</v>
      </c>
      <c r="U1025" s="90" t="str">
        <f t="shared" si="228"/>
        <v>ok</v>
      </c>
      <c r="V1025" s="63" t="str">
        <f>INDEX(resources!F:F,MATCH(B1025,resources!B:B,0))</f>
        <v>special</v>
      </c>
      <c r="W1025" s="110">
        <f t="shared" si="229"/>
        <v>1</v>
      </c>
      <c r="X1025" s="110">
        <f t="shared" si="230"/>
        <v>0</v>
      </c>
      <c r="Y1025" s="110" t="str">
        <f t="shared" si="231"/>
        <v>transfer_purchase_energy_NA_CONFIDENTIAL</v>
      </c>
      <c r="Z1025" s="110">
        <f>IF(COUNTIFS($Y$2:Y1025,Y1025)=1,1,0)</f>
        <v>0</v>
      </c>
      <c r="AA1025" s="110">
        <f>SUM($Z$2:Z1025)*Z1025</f>
        <v>0</v>
      </c>
      <c r="AB1025" s="110">
        <f>COUNTIFS(resources!B:B,B1025)</f>
        <v>1</v>
      </c>
      <c r="AC1025" s="110">
        <f t="shared" si="232"/>
        <v>1</v>
      </c>
      <c r="AD1025" s="110">
        <f t="shared" si="233"/>
        <v>1</v>
      </c>
      <c r="AE1025" s="110">
        <f t="shared" si="234"/>
        <v>0</v>
      </c>
      <c r="AF1025" s="110">
        <f t="shared" si="235"/>
        <v>1</v>
      </c>
      <c r="AG1025" s="110">
        <f t="shared" si="236"/>
        <v>0</v>
      </c>
      <c r="AH1025" s="110">
        <f t="shared" si="237"/>
        <v>0</v>
      </c>
      <c r="AI1025" s="110">
        <f t="shared" si="238"/>
        <v>1</v>
      </c>
      <c r="AJ1025" s="100">
        <f>ROW()</f>
        <v>1025</v>
      </c>
      <c r="AK1025" s="100" t="str">
        <f>INDEX('BadRows RECART'!$C$2:$C$1207,MATCH(monthly_gwh_mw!AJ1025,'BadRows RECART'!$D$2:$D$1207,0))</f>
        <v>EC_M_0-000-000-010</v>
      </c>
    </row>
    <row r="1026" spans="1:37" ht="20">
      <c r="A1026" s="106" t="s">
        <v>3907</v>
      </c>
      <c r="B1026" s="106" t="s">
        <v>437</v>
      </c>
      <c r="C1026" s="106" t="s">
        <v>6297</v>
      </c>
      <c r="D1026" s="168">
        <v>2020</v>
      </c>
      <c r="E1026" s="168">
        <v>4</v>
      </c>
      <c r="F1026" s="199">
        <v>19.568916666666667</v>
      </c>
      <c r="G1026" s="212" t="s">
        <v>6314</v>
      </c>
      <c r="H1026" s="212" t="s">
        <v>6314</v>
      </c>
      <c r="I1026" s="106" t="s">
        <v>556</v>
      </c>
      <c r="K1026" s="83" t="s">
        <v>6314</v>
      </c>
      <c r="L1026" s="83" t="s">
        <v>6314</v>
      </c>
      <c r="M1026" s="45" t="str">
        <f>IF(
ISNA(INDEX(resources!E:E,MATCH(B1026,resources!B:B,0))),"fillme",
INDEX(resources!E:E,MATCH(B1026,resources!B:B,0)))</f>
        <v>transfer_purchase</v>
      </c>
      <c r="N1026" s="45">
        <v>1</v>
      </c>
      <c r="O1026" s="83" t="str">
        <f>IFERROR(INDEX(resources!K:K,MATCH(B1026,resources!B:B,0)),"fillme")</f>
        <v>unknown</v>
      </c>
      <c r="P1026" s="89" t="str">
        <f t="shared" si="226"/>
        <v>unknown_2020_4</v>
      </c>
      <c r="Q1026" s="87">
        <f>INDEX(elcc!G:G,MATCH(P1026,elcc!D:D,0))</f>
        <v>0</v>
      </c>
      <c r="R1026" s="89">
        <f t="shared" si="227"/>
        <v>1</v>
      </c>
      <c r="S1026" s="89" t="s">
        <v>6314</v>
      </c>
      <c r="T1026" s="89" t="s">
        <v>6314</v>
      </c>
      <c r="U1026" s="90" t="str">
        <f t="shared" si="228"/>
        <v>ok</v>
      </c>
      <c r="V1026" s="63" t="str">
        <f>INDEX(resources!F:F,MATCH(B1026,resources!B:B,0))</f>
        <v>special</v>
      </c>
      <c r="W1026" s="110">
        <f t="shared" si="229"/>
        <v>1</v>
      </c>
      <c r="X1026" s="110">
        <f t="shared" si="230"/>
        <v>0</v>
      </c>
      <c r="Y1026" s="110" t="str">
        <f t="shared" si="231"/>
        <v>transfer_purchase_energy_NA_CONFIDENTIAL</v>
      </c>
      <c r="Z1026" s="110">
        <f>IF(COUNTIFS($Y$2:Y1026,Y1026)=1,1,0)</f>
        <v>0</v>
      </c>
      <c r="AA1026" s="110">
        <f>SUM($Z$2:Z1026)*Z1026</f>
        <v>0</v>
      </c>
      <c r="AB1026" s="110">
        <f>COUNTIFS(resources!B:B,B1026)</f>
        <v>1</v>
      </c>
      <c r="AC1026" s="110">
        <f t="shared" si="232"/>
        <v>1</v>
      </c>
      <c r="AD1026" s="110">
        <f t="shared" si="233"/>
        <v>1</v>
      </c>
      <c r="AE1026" s="110">
        <f t="shared" si="234"/>
        <v>0</v>
      </c>
      <c r="AF1026" s="110">
        <f t="shared" si="235"/>
        <v>1</v>
      </c>
      <c r="AG1026" s="110">
        <f t="shared" si="236"/>
        <v>0</v>
      </c>
      <c r="AH1026" s="110">
        <f t="shared" si="237"/>
        <v>0</v>
      </c>
      <c r="AI1026" s="110">
        <f t="shared" si="238"/>
        <v>1</v>
      </c>
      <c r="AJ1026" s="100">
        <f>ROW()</f>
        <v>1026</v>
      </c>
      <c r="AK1026" s="100" t="str">
        <f>INDEX('BadRows RECART'!$C$2:$C$1207,MATCH(monthly_gwh_mw!AJ1026,'BadRows RECART'!$D$2:$D$1207,0))</f>
        <v>EC_M_0-000-000-010</v>
      </c>
    </row>
    <row r="1027" spans="1:37" ht="20">
      <c r="A1027" s="106" t="s">
        <v>3907</v>
      </c>
      <c r="B1027" s="106" t="s">
        <v>437</v>
      </c>
      <c r="C1027" s="106" t="s">
        <v>6297</v>
      </c>
      <c r="D1027" s="168">
        <v>2020</v>
      </c>
      <c r="E1027" s="168">
        <v>5</v>
      </c>
      <c r="F1027" s="199">
        <v>19.568916666666667</v>
      </c>
      <c r="G1027" s="212" t="s">
        <v>6314</v>
      </c>
      <c r="H1027" s="212" t="s">
        <v>6314</v>
      </c>
      <c r="I1027" s="106" t="s">
        <v>556</v>
      </c>
      <c r="K1027" s="83" t="s">
        <v>6314</v>
      </c>
      <c r="L1027" s="83" t="s">
        <v>6314</v>
      </c>
      <c r="M1027" s="45" t="str">
        <f>IF(
ISNA(INDEX(resources!E:E,MATCH(B1027,resources!B:B,0))),"fillme",
INDEX(resources!E:E,MATCH(B1027,resources!B:B,0)))</f>
        <v>transfer_purchase</v>
      </c>
      <c r="N1027" s="45">
        <v>1</v>
      </c>
      <c r="O1027" s="83" t="str">
        <f>IFERROR(INDEX(resources!K:K,MATCH(B1027,resources!B:B,0)),"fillme")</f>
        <v>unknown</v>
      </c>
      <c r="P1027" s="89" t="str">
        <f t="shared" si="226"/>
        <v>unknown_2020_5</v>
      </c>
      <c r="Q1027" s="87">
        <f>INDEX(elcc!G:G,MATCH(P1027,elcc!D:D,0))</f>
        <v>0</v>
      </c>
      <c r="R1027" s="89">
        <f t="shared" si="227"/>
        <v>1</v>
      </c>
      <c r="S1027" s="89" t="s">
        <v>6314</v>
      </c>
      <c r="T1027" s="89" t="s">
        <v>6314</v>
      </c>
      <c r="U1027" s="90" t="str">
        <f t="shared" si="228"/>
        <v>ok</v>
      </c>
      <c r="V1027" s="63" t="str">
        <f>INDEX(resources!F:F,MATCH(B1027,resources!B:B,0))</f>
        <v>special</v>
      </c>
      <c r="W1027" s="110">
        <f t="shared" si="229"/>
        <v>1</v>
      </c>
      <c r="X1027" s="110">
        <f t="shared" si="230"/>
        <v>0</v>
      </c>
      <c r="Y1027" s="110" t="str">
        <f t="shared" si="231"/>
        <v>transfer_purchase_energy_NA_CONFIDENTIAL</v>
      </c>
      <c r="Z1027" s="110">
        <f>IF(COUNTIFS($Y$2:Y1027,Y1027)=1,1,0)</f>
        <v>0</v>
      </c>
      <c r="AA1027" s="110">
        <f>SUM($Z$2:Z1027)*Z1027</f>
        <v>0</v>
      </c>
      <c r="AB1027" s="110">
        <f>COUNTIFS(resources!B:B,B1027)</f>
        <v>1</v>
      </c>
      <c r="AC1027" s="110">
        <f t="shared" si="232"/>
        <v>1</v>
      </c>
      <c r="AD1027" s="110">
        <f t="shared" si="233"/>
        <v>1</v>
      </c>
      <c r="AE1027" s="110">
        <f t="shared" si="234"/>
        <v>0</v>
      </c>
      <c r="AF1027" s="110">
        <f t="shared" si="235"/>
        <v>1</v>
      </c>
      <c r="AG1027" s="110">
        <f t="shared" si="236"/>
        <v>0</v>
      </c>
      <c r="AH1027" s="110">
        <f t="shared" si="237"/>
        <v>0</v>
      </c>
      <c r="AI1027" s="110">
        <f t="shared" si="238"/>
        <v>1</v>
      </c>
      <c r="AJ1027" s="100">
        <f>ROW()</f>
        <v>1027</v>
      </c>
      <c r="AK1027" s="100" t="str">
        <f>INDEX('BadRows RECART'!$C$2:$C$1207,MATCH(monthly_gwh_mw!AJ1027,'BadRows RECART'!$D$2:$D$1207,0))</f>
        <v>EC_M_0-000-000-010</v>
      </c>
    </row>
    <row r="1028" spans="1:37" ht="20">
      <c r="A1028" s="106" t="s">
        <v>3907</v>
      </c>
      <c r="B1028" s="106" t="s">
        <v>437</v>
      </c>
      <c r="C1028" s="106" t="s">
        <v>6297</v>
      </c>
      <c r="D1028" s="168">
        <v>2020</v>
      </c>
      <c r="E1028" s="168">
        <v>6</v>
      </c>
      <c r="F1028" s="199">
        <v>19.568916666666667</v>
      </c>
      <c r="G1028" s="212" t="s">
        <v>6314</v>
      </c>
      <c r="H1028" s="212" t="s">
        <v>6314</v>
      </c>
      <c r="I1028" s="106" t="s">
        <v>556</v>
      </c>
      <c r="K1028" s="83" t="s">
        <v>6314</v>
      </c>
      <c r="L1028" s="83" t="s">
        <v>6314</v>
      </c>
      <c r="M1028" s="45" t="str">
        <f>IF(
ISNA(INDEX(resources!E:E,MATCH(B1028,resources!B:B,0))),"fillme",
INDEX(resources!E:E,MATCH(B1028,resources!B:B,0)))</f>
        <v>transfer_purchase</v>
      </c>
      <c r="N1028" s="45">
        <v>1</v>
      </c>
      <c r="O1028" s="83" t="str">
        <f>IFERROR(INDEX(resources!K:K,MATCH(B1028,resources!B:B,0)),"fillme")</f>
        <v>unknown</v>
      </c>
      <c r="P1028" s="89" t="str">
        <f t="shared" si="226"/>
        <v>unknown_2020_6</v>
      </c>
      <c r="Q1028" s="87">
        <f>INDEX(elcc!G:G,MATCH(P1028,elcc!D:D,0))</f>
        <v>0</v>
      </c>
      <c r="R1028" s="89">
        <f t="shared" si="227"/>
        <v>1</v>
      </c>
      <c r="S1028" s="89" t="s">
        <v>6314</v>
      </c>
      <c r="T1028" s="89" t="s">
        <v>6314</v>
      </c>
      <c r="U1028" s="90" t="str">
        <f t="shared" si="228"/>
        <v>ok</v>
      </c>
      <c r="V1028" s="63" t="str">
        <f>INDEX(resources!F:F,MATCH(B1028,resources!B:B,0))</f>
        <v>special</v>
      </c>
      <c r="W1028" s="110">
        <f t="shared" si="229"/>
        <v>1</v>
      </c>
      <c r="X1028" s="110">
        <f t="shared" si="230"/>
        <v>0</v>
      </c>
      <c r="Y1028" s="110" t="str">
        <f t="shared" si="231"/>
        <v>transfer_purchase_energy_NA_CONFIDENTIAL</v>
      </c>
      <c r="Z1028" s="110">
        <f>IF(COUNTIFS($Y$2:Y1028,Y1028)=1,1,0)</f>
        <v>0</v>
      </c>
      <c r="AA1028" s="110">
        <f>SUM($Z$2:Z1028)*Z1028</f>
        <v>0</v>
      </c>
      <c r="AB1028" s="110">
        <f>COUNTIFS(resources!B:B,B1028)</f>
        <v>1</v>
      </c>
      <c r="AC1028" s="110">
        <f t="shared" si="232"/>
        <v>1</v>
      </c>
      <c r="AD1028" s="110">
        <f t="shared" si="233"/>
        <v>1</v>
      </c>
      <c r="AE1028" s="110">
        <f t="shared" si="234"/>
        <v>0</v>
      </c>
      <c r="AF1028" s="110">
        <f t="shared" si="235"/>
        <v>1</v>
      </c>
      <c r="AG1028" s="110">
        <f t="shared" si="236"/>
        <v>0</v>
      </c>
      <c r="AH1028" s="110">
        <f t="shared" si="237"/>
        <v>0</v>
      </c>
      <c r="AI1028" s="110">
        <f t="shared" si="238"/>
        <v>1</v>
      </c>
      <c r="AJ1028" s="100">
        <f>ROW()</f>
        <v>1028</v>
      </c>
      <c r="AK1028" s="100" t="str">
        <f>INDEX('BadRows RECART'!$C$2:$C$1207,MATCH(monthly_gwh_mw!AJ1028,'BadRows RECART'!$D$2:$D$1207,0))</f>
        <v>EC_M_0-000-000-010</v>
      </c>
    </row>
    <row r="1029" spans="1:37" ht="20">
      <c r="A1029" s="106" t="s">
        <v>3907</v>
      </c>
      <c r="B1029" s="106" t="s">
        <v>437</v>
      </c>
      <c r="C1029" s="106" t="s">
        <v>6297</v>
      </c>
      <c r="D1029" s="168">
        <v>2020</v>
      </c>
      <c r="E1029" s="168">
        <v>7</v>
      </c>
      <c r="F1029" s="199">
        <v>19.568916666666667</v>
      </c>
      <c r="G1029" s="212" t="s">
        <v>6314</v>
      </c>
      <c r="H1029" s="212" t="s">
        <v>6314</v>
      </c>
      <c r="I1029" s="106" t="s">
        <v>556</v>
      </c>
      <c r="K1029" s="83" t="s">
        <v>6314</v>
      </c>
      <c r="L1029" s="83" t="s">
        <v>6314</v>
      </c>
      <c r="M1029" s="45" t="str">
        <f>IF(
ISNA(INDEX(resources!E:E,MATCH(B1029,resources!B:B,0))),"fillme",
INDEX(resources!E:E,MATCH(B1029,resources!B:B,0)))</f>
        <v>transfer_purchase</v>
      </c>
      <c r="N1029" s="45">
        <v>1</v>
      </c>
      <c r="O1029" s="83" t="str">
        <f>IFERROR(INDEX(resources!K:K,MATCH(B1029,resources!B:B,0)),"fillme")</f>
        <v>unknown</v>
      </c>
      <c r="P1029" s="89" t="str">
        <f t="shared" ref="P1029:P1092" si="239">O1029&amp;"_"&amp;D1029&amp;"_"&amp;E1029</f>
        <v>unknown_2020_7</v>
      </c>
      <c r="Q1029" s="87">
        <f>INDEX(elcc!G:G,MATCH(P1029,elcc!D:D,0))</f>
        <v>0</v>
      </c>
      <c r="R1029" s="89">
        <f t="shared" ref="R1029:R1092" si="240">IF(O1029="battery",MIN(1,J1029/4),1)</f>
        <v>1</v>
      </c>
      <c r="S1029" s="89" t="s">
        <v>6314</v>
      </c>
      <c r="T1029" s="89" t="s">
        <v>6314</v>
      </c>
      <c r="U1029" s="90" t="str">
        <f t="shared" ref="U1029:U1092" si="241">IF(ISERROR(T1029),"error in NQC data entry; please check blue and purple data entered. You need to provide either a contracted NQC value in Column G, or allow the template to calculate one using Columns H,L,Q, and R","ok")</f>
        <v>ok</v>
      </c>
      <c r="V1029" s="63" t="str">
        <f>INDEX(resources!F:F,MATCH(B1029,resources!B:B,0))</f>
        <v>special</v>
      </c>
      <c r="W1029" s="110">
        <f t="shared" ref="W1029:W1092" si="242">(F1029&gt;0)*1</f>
        <v>1</v>
      </c>
      <c r="X1029" s="110">
        <f t="shared" ref="X1029:X1092" si="243">COUNTIFS(G1029:H1029,"&gt;0")</f>
        <v>0</v>
      </c>
      <c r="Y1029" s="110" t="str">
        <f t="shared" ref="Y1029:Y1092" si="244">B1029&amp;"_"&amp;C1029&amp;"_"&amp;K1029</f>
        <v>transfer_purchase_energy_NA_CONFIDENTIAL</v>
      </c>
      <c r="Z1029" s="110">
        <f>IF(COUNTIFS($Y$2:Y1029,Y1029)=1,1,0)</f>
        <v>0</v>
      </c>
      <c r="AA1029" s="110">
        <f>SUM($Z$2:Z1029)*Z1029</f>
        <v>0</v>
      </c>
      <c r="AB1029" s="110">
        <f>COUNTIFS(resources!B:B,B1029)</f>
        <v>1</v>
      </c>
      <c r="AC1029" s="110">
        <f t="shared" ref="AC1029:AC1092" si="245">AND(ISNUMBER(D1029),(D1029&gt;2019))*1</f>
        <v>1</v>
      </c>
      <c r="AD1029" s="110">
        <f t="shared" ref="AD1029:AD1092" si="246">AND(ISNUMBER(E1029),E1029&gt;=1,E1029&lt;=12)*1</f>
        <v>1</v>
      </c>
      <c r="AE1029" s="110">
        <f t="shared" ref="AE1029:AE1092" si="247">AND(COUNT(G1029:H1029)=1,COUNT(F1029)=1)*1</f>
        <v>0</v>
      </c>
      <c r="AF1029" s="110">
        <f t="shared" ref="AF1029:AF1092" si="248">(COUNTIFS(K1029:O1029,"fillme")=0)*1</f>
        <v>1</v>
      </c>
      <c r="AG1029" s="110">
        <f t="shared" ref="AG1029:AG1092" si="249">ISNUMBER(L1029)*1</f>
        <v>0</v>
      </c>
      <c r="AH1029" s="110">
        <f t="shared" ref="AH1029:AH1092" si="250">NOT(AND(G1029&gt;0,H1029&gt;0))*1</f>
        <v>0</v>
      </c>
      <c r="AI1029" s="110">
        <f t="shared" ref="AI1029:AI1092" si="251">(U1029="ok")*1</f>
        <v>1</v>
      </c>
      <c r="AJ1029" s="100">
        <f>ROW()</f>
        <v>1029</v>
      </c>
      <c r="AK1029" s="100" t="str">
        <f>INDEX('BadRows RECART'!$C$2:$C$1207,MATCH(monthly_gwh_mw!AJ1029,'BadRows RECART'!$D$2:$D$1207,0))</f>
        <v>EC_M_0-000-000-010</v>
      </c>
    </row>
    <row r="1030" spans="1:37" ht="20">
      <c r="A1030" s="106" t="s">
        <v>3907</v>
      </c>
      <c r="B1030" s="106" t="s">
        <v>437</v>
      </c>
      <c r="C1030" s="106" t="s">
        <v>6297</v>
      </c>
      <c r="D1030" s="168">
        <v>2020</v>
      </c>
      <c r="E1030" s="168">
        <v>8</v>
      </c>
      <c r="F1030" s="199">
        <v>19.568916666666667</v>
      </c>
      <c r="G1030" s="212" t="s">
        <v>6314</v>
      </c>
      <c r="H1030" s="212" t="s">
        <v>6314</v>
      </c>
      <c r="I1030" s="106" t="s">
        <v>556</v>
      </c>
      <c r="K1030" s="83" t="s">
        <v>6314</v>
      </c>
      <c r="L1030" s="83" t="s">
        <v>6314</v>
      </c>
      <c r="M1030" s="45" t="str">
        <f>IF(
ISNA(INDEX(resources!E:E,MATCH(B1030,resources!B:B,0))),"fillme",
INDEX(resources!E:E,MATCH(B1030,resources!B:B,0)))</f>
        <v>transfer_purchase</v>
      </c>
      <c r="N1030" s="45">
        <v>1</v>
      </c>
      <c r="O1030" s="83" t="str">
        <f>IFERROR(INDEX(resources!K:K,MATCH(B1030,resources!B:B,0)),"fillme")</f>
        <v>unknown</v>
      </c>
      <c r="P1030" s="89" t="str">
        <f t="shared" si="239"/>
        <v>unknown_2020_8</v>
      </c>
      <c r="Q1030" s="87">
        <f>INDEX(elcc!G:G,MATCH(P1030,elcc!D:D,0))</f>
        <v>0</v>
      </c>
      <c r="R1030" s="89">
        <f t="shared" si="240"/>
        <v>1</v>
      </c>
      <c r="S1030" s="89" t="s">
        <v>6314</v>
      </c>
      <c r="T1030" s="89" t="s">
        <v>6314</v>
      </c>
      <c r="U1030" s="90" t="str">
        <f t="shared" si="241"/>
        <v>ok</v>
      </c>
      <c r="V1030" s="63" t="str">
        <f>INDEX(resources!F:F,MATCH(B1030,resources!B:B,0))</f>
        <v>special</v>
      </c>
      <c r="W1030" s="110">
        <f t="shared" si="242"/>
        <v>1</v>
      </c>
      <c r="X1030" s="110">
        <f t="shared" si="243"/>
        <v>0</v>
      </c>
      <c r="Y1030" s="110" t="str">
        <f t="shared" si="244"/>
        <v>transfer_purchase_energy_NA_CONFIDENTIAL</v>
      </c>
      <c r="Z1030" s="110">
        <f>IF(COUNTIFS($Y$2:Y1030,Y1030)=1,1,0)</f>
        <v>0</v>
      </c>
      <c r="AA1030" s="110">
        <f>SUM($Z$2:Z1030)*Z1030</f>
        <v>0</v>
      </c>
      <c r="AB1030" s="110">
        <f>COUNTIFS(resources!B:B,B1030)</f>
        <v>1</v>
      </c>
      <c r="AC1030" s="110">
        <f t="shared" si="245"/>
        <v>1</v>
      </c>
      <c r="AD1030" s="110">
        <f t="shared" si="246"/>
        <v>1</v>
      </c>
      <c r="AE1030" s="110">
        <f t="shared" si="247"/>
        <v>0</v>
      </c>
      <c r="AF1030" s="110">
        <f t="shared" si="248"/>
        <v>1</v>
      </c>
      <c r="AG1030" s="110">
        <f t="shared" si="249"/>
        <v>0</v>
      </c>
      <c r="AH1030" s="110">
        <f t="shared" si="250"/>
        <v>0</v>
      </c>
      <c r="AI1030" s="110">
        <f t="shared" si="251"/>
        <v>1</v>
      </c>
      <c r="AJ1030" s="100">
        <f>ROW()</f>
        <v>1030</v>
      </c>
      <c r="AK1030" s="100" t="str">
        <f>INDEX('BadRows RECART'!$C$2:$C$1207,MATCH(monthly_gwh_mw!AJ1030,'BadRows RECART'!$D$2:$D$1207,0))</f>
        <v>EC_M_0-000-000-010</v>
      </c>
    </row>
    <row r="1031" spans="1:37" ht="20">
      <c r="A1031" s="106" t="s">
        <v>3907</v>
      </c>
      <c r="B1031" s="106" t="s">
        <v>437</v>
      </c>
      <c r="C1031" s="106" t="s">
        <v>6297</v>
      </c>
      <c r="D1031" s="168">
        <v>2020</v>
      </c>
      <c r="E1031" s="168">
        <v>9</v>
      </c>
      <c r="F1031" s="199">
        <v>19.568916666666667</v>
      </c>
      <c r="G1031" s="212" t="s">
        <v>6314</v>
      </c>
      <c r="H1031" s="212" t="s">
        <v>6314</v>
      </c>
      <c r="I1031" s="106" t="s">
        <v>556</v>
      </c>
      <c r="K1031" s="83" t="s">
        <v>6314</v>
      </c>
      <c r="L1031" s="83" t="s">
        <v>6314</v>
      </c>
      <c r="M1031" s="45" t="str">
        <f>IF(
ISNA(INDEX(resources!E:E,MATCH(B1031,resources!B:B,0))),"fillme",
INDEX(resources!E:E,MATCH(B1031,resources!B:B,0)))</f>
        <v>transfer_purchase</v>
      </c>
      <c r="N1031" s="45">
        <v>1</v>
      </c>
      <c r="O1031" s="83" t="str">
        <f>IFERROR(INDEX(resources!K:K,MATCH(B1031,resources!B:B,0)),"fillme")</f>
        <v>unknown</v>
      </c>
      <c r="P1031" s="89" t="str">
        <f t="shared" si="239"/>
        <v>unknown_2020_9</v>
      </c>
      <c r="Q1031" s="87">
        <f>INDEX(elcc!G:G,MATCH(P1031,elcc!D:D,0))</f>
        <v>0</v>
      </c>
      <c r="R1031" s="89">
        <f t="shared" si="240"/>
        <v>1</v>
      </c>
      <c r="S1031" s="89" t="s">
        <v>6314</v>
      </c>
      <c r="T1031" s="89" t="s">
        <v>6314</v>
      </c>
      <c r="U1031" s="90" t="str">
        <f t="shared" si="241"/>
        <v>ok</v>
      </c>
      <c r="V1031" s="63" t="str">
        <f>INDEX(resources!F:F,MATCH(B1031,resources!B:B,0))</f>
        <v>special</v>
      </c>
      <c r="W1031" s="110">
        <f t="shared" si="242"/>
        <v>1</v>
      </c>
      <c r="X1031" s="110">
        <f t="shared" si="243"/>
        <v>0</v>
      </c>
      <c r="Y1031" s="110" t="str">
        <f t="shared" si="244"/>
        <v>transfer_purchase_energy_NA_CONFIDENTIAL</v>
      </c>
      <c r="Z1031" s="110">
        <f>IF(COUNTIFS($Y$2:Y1031,Y1031)=1,1,0)</f>
        <v>0</v>
      </c>
      <c r="AA1031" s="110">
        <f>SUM($Z$2:Z1031)*Z1031</f>
        <v>0</v>
      </c>
      <c r="AB1031" s="110">
        <f>COUNTIFS(resources!B:B,B1031)</f>
        <v>1</v>
      </c>
      <c r="AC1031" s="110">
        <f t="shared" si="245"/>
        <v>1</v>
      </c>
      <c r="AD1031" s="110">
        <f t="shared" si="246"/>
        <v>1</v>
      </c>
      <c r="AE1031" s="110">
        <f t="shared" si="247"/>
        <v>0</v>
      </c>
      <c r="AF1031" s="110">
        <f t="shared" si="248"/>
        <v>1</v>
      </c>
      <c r="AG1031" s="110">
        <f t="shared" si="249"/>
        <v>0</v>
      </c>
      <c r="AH1031" s="110">
        <f t="shared" si="250"/>
        <v>0</v>
      </c>
      <c r="AI1031" s="110">
        <f t="shared" si="251"/>
        <v>1</v>
      </c>
      <c r="AJ1031" s="100">
        <f>ROW()</f>
        <v>1031</v>
      </c>
      <c r="AK1031" s="100" t="str">
        <f>INDEX('BadRows RECART'!$C$2:$C$1207,MATCH(monthly_gwh_mw!AJ1031,'BadRows RECART'!$D$2:$D$1207,0))</f>
        <v>EC_M_0-000-000-010</v>
      </c>
    </row>
    <row r="1032" spans="1:37" ht="20">
      <c r="A1032" s="106" t="s">
        <v>3907</v>
      </c>
      <c r="B1032" s="106" t="s">
        <v>437</v>
      </c>
      <c r="C1032" s="106" t="s">
        <v>6297</v>
      </c>
      <c r="D1032" s="168">
        <v>2020</v>
      </c>
      <c r="E1032" s="168">
        <v>10</v>
      </c>
      <c r="F1032" s="199">
        <v>19.568916666666667</v>
      </c>
      <c r="G1032" s="212" t="s">
        <v>6314</v>
      </c>
      <c r="H1032" s="212" t="s">
        <v>6314</v>
      </c>
      <c r="I1032" s="106" t="s">
        <v>556</v>
      </c>
      <c r="K1032" s="83" t="s">
        <v>6314</v>
      </c>
      <c r="L1032" s="83" t="s">
        <v>6314</v>
      </c>
      <c r="M1032" s="45" t="str">
        <f>IF(
ISNA(INDEX(resources!E:E,MATCH(B1032,resources!B:B,0))),"fillme",
INDEX(resources!E:E,MATCH(B1032,resources!B:B,0)))</f>
        <v>transfer_purchase</v>
      </c>
      <c r="N1032" s="45">
        <v>1</v>
      </c>
      <c r="O1032" s="83" t="str">
        <f>IFERROR(INDEX(resources!K:K,MATCH(B1032,resources!B:B,0)),"fillme")</f>
        <v>unknown</v>
      </c>
      <c r="P1032" s="89" t="str">
        <f t="shared" si="239"/>
        <v>unknown_2020_10</v>
      </c>
      <c r="Q1032" s="87">
        <f>INDEX(elcc!G:G,MATCH(P1032,elcc!D:D,0))</f>
        <v>0</v>
      </c>
      <c r="R1032" s="89">
        <f t="shared" si="240"/>
        <v>1</v>
      </c>
      <c r="S1032" s="89" t="s">
        <v>6314</v>
      </c>
      <c r="T1032" s="89" t="s">
        <v>6314</v>
      </c>
      <c r="U1032" s="90" t="str">
        <f t="shared" si="241"/>
        <v>ok</v>
      </c>
      <c r="V1032" s="63" t="str">
        <f>INDEX(resources!F:F,MATCH(B1032,resources!B:B,0))</f>
        <v>special</v>
      </c>
      <c r="W1032" s="110">
        <f t="shared" si="242"/>
        <v>1</v>
      </c>
      <c r="X1032" s="110">
        <f t="shared" si="243"/>
        <v>0</v>
      </c>
      <c r="Y1032" s="110" t="str">
        <f t="shared" si="244"/>
        <v>transfer_purchase_energy_NA_CONFIDENTIAL</v>
      </c>
      <c r="Z1032" s="110">
        <f>IF(COUNTIFS($Y$2:Y1032,Y1032)=1,1,0)</f>
        <v>0</v>
      </c>
      <c r="AA1032" s="110">
        <f>SUM($Z$2:Z1032)*Z1032</f>
        <v>0</v>
      </c>
      <c r="AB1032" s="110">
        <f>COUNTIFS(resources!B:B,B1032)</f>
        <v>1</v>
      </c>
      <c r="AC1032" s="110">
        <f t="shared" si="245"/>
        <v>1</v>
      </c>
      <c r="AD1032" s="110">
        <f t="shared" si="246"/>
        <v>1</v>
      </c>
      <c r="AE1032" s="110">
        <f t="shared" si="247"/>
        <v>0</v>
      </c>
      <c r="AF1032" s="110">
        <f t="shared" si="248"/>
        <v>1</v>
      </c>
      <c r="AG1032" s="110">
        <f t="shared" si="249"/>
        <v>0</v>
      </c>
      <c r="AH1032" s="110">
        <f t="shared" si="250"/>
        <v>0</v>
      </c>
      <c r="AI1032" s="110">
        <f t="shared" si="251"/>
        <v>1</v>
      </c>
      <c r="AJ1032" s="100">
        <f>ROW()</f>
        <v>1032</v>
      </c>
      <c r="AK1032" s="100" t="str">
        <f>INDEX('BadRows RECART'!$C$2:$C$1207,MATCH(monthly_gwh_mw!AJ1032,'BadRows RECART'!$D$2:$D$1207,0))</f>
        <v>EC_M_0-000-000-010</v>
      </c>
    </row>
    <row r="1033" spans="1:37" ht="20">
      <c r="A1033" s="106" t="s">
        <v>3907</v>
      </c>
      <c r="B1033" s="106" t="s">
        <v>437</v>
      </c>
      <c r="C1033" s="106" t="s">
        <v>6297</v>
      </c>
      <c r="D1033" s="168">
        <v>2020</v>
      </c>
      <c r="E1033" s="168">
        <v>11</v>
      </c>
      <c r="F1033" s="199">
        <v>19.568916666666667</v>
      </c>
      <c r="G1033" s="212" t="s">
        <v>6314</v>
      </c>
      <c r="H1033" s="212" t="s">
        <v>6314</v>
      </c>
      <c r="I1033" s="106" t="s">
        <v>556</v>
      </c>
      <c r="K1033" s="83" t="s">
        <v>6314</v>
      </c>
      <c r="L1033" s="83" t="s">
        <v>6314</v>
      </c>
      <c r="M1033" s="45" t="str">
        <f>IF(
ISNA(INDEX(resources!E:E,MATCH(B1033,resources!B:B,0))),"fillme",
INDEX(resources!E:E,MATCH(B1033,resources!B:B,0)))</f>
        <v>transfer_purchase</v>
      </c>
      <c r="N1033" s="45">
        <v>1</v>
      </c>
      <c r="O1033" s="83" t="str">
        <f>IFERROR(INDEX(resources!K:K,MATCH(B1033,resources!B:B,0)),"fillme")</f>
        <v>unknown</v>
      </c>
      <c r="P1033" s="89" t="str">
        <f t="shared" si="239"/>
        <v>unknown_2020_11</v>
      </c>
      <c r="Q1033" s="87">
        <f>INDEX(elcc!G:G,MATCH(P1033,elcc!D:D,0))</f>
        <v>0</v>
      </c>
      <c r="R1033" s="89">
        <f t="shared" si="240"/>
        <v>1</v>
      </c>
      <c r="S1033" s="89" t="s">
        <v>6314</v>
      </c>
      <c r="T1033" s="89" t="s">
        <v>6314</v>
      </c>
      <c r="U1033" s="90" t="str">
        <f t="shared" si="241"/>
        <v>ok</v>
      </c>
      <c r="V1033" s="63" t="str">
        <f>INDEX(resources!F:F,MATCH(B1033,resources!B:B,0))</f>
        <v>special</v>
      </c>
      <c r="W1033" s="110">
        <f t="shared" si="242"/>
        <v>1</v>
      </c>
      <c r="X1033" s="110">
        <f t="shared" si="243"/>
        <v>0</v>
      </c>
      <c r="Y1033" s="110" t="str">
        <f t="shared" si="244"/>
        <v>transfer_purchase_energy_NA_CONFIDENTIAL</v>
      </c>
      <c r="Z1033" s="110">
        <f>IF(COUNTIFS($Y$2:Y1033,Y1033)=1,1,0)</f>
        <v>0</v>
      </c>
      <c r="AA1033" s="110">
        <f>SUM($Z$2:Z1033)*Z1033</f>
        <v>0</v>
      </c>
      <c r="AB1033" s="110">
        <f>COUNTIFS(resources!B:B,B1033)</f>
        <v>1</v>
      </c>
      <c r="AC1033" s="110">
        <f t="shared" si="245"/>
        <v>1</v>
      </c>
      <c r="AD1033" s="110">
        <f t="shared" si="246"/>
        <v>1</v>
      </c>
      <c r="AE1033" s="110">
        <f t="shared" si="247"/>
        <v>0</v>
      </c>
      <c r="AF1033" s="110">
        <f t="shared" si="248"/>
        <v>1</v>
      </c>
      <c r="AG1033" s="110">
        <f t="shared" si="249"/>
        <v>0</v>
      </c>
      <c r="AH1033" s="110">
        <f t="shared" si="250"/>
        <v>0</v>
      </c>
      <c r="AI1033" s="110">
        <f t="shared" si="251"/>
        <v>1</v>
      </c>
      <c r="AJ1033" s="100">
        <f>ROW()</f>
        <v>1033</v>
      </c>
      <c r="AK1033" s="100" t="str">
        <f>INDEX('BadRows RECART'!$C$2:$C$1207,MATCH(monthly_gwh_mw!AJ1033,'BadRows RECART'!$D$2:$D$1207,0))</f>
        <v>EC_M_0-000-000-010</v>
      </c>
    </row>
    <row r="1034" spans="1:37" ht="20">
      <c r="A1034" s="106" t="s">
        <v>3907</v>
      </c>
      <c r="B1034" s="106" t="s">
        <v>437</v>
      </c>
      <c r="C1034" s="106" t="s">
        <v>6297</v>
      </c>
      <c r="D1034" s="168">
        <v>2020</v>
      </c>
      <c r="E1034" s="168">
        <v>12</v>
      </c>
      <c r="F1034" s="199">
        <v>19.568916666666667</v>
      </c>
      <c r="G1034" s="212" t="s">
        <v>6314</v>
      </c>
      <c r="H1034" s="212" t="s">
        <v>6314</v>
      </c>
      <c r="I1034" s="106" t="s">
        <v>556</v>
      </c>
      <c r="K1034" s="83" t="s">
        <v>6314</v>
      </c>
      <c r="L1034" s="83" t="s">
        <v>6314</v>
      </c>
      <c r="M1034" s="45" t="str">
        <f>IF(
ISNA(INDEX(resources!E:E,MATCH(B1034,resources!B:B,0))),"fillme",
INDEX(resources!E:E,MATCH(B1034,resources!B:B,0)))</f>
        <v>transfer_purchase</v>
      </c>
      <c r="N1034" s="45">
        <v>1</v>
      </c>
      <c r="O1034" s="83" t="str">
        <f>IFERROR(INDEX(resources!K:K,MATCH(B1034,resources!B:B,0)),"fillme")</f>
        <v>unknown</v>
      </c>
      <c r="P1034" s="89" t="str">
        <f t="shared" si="239"/>
        <v>unknown_2020_12</v>
      </c>
      <c r="Q1034" s="87">
        <f>INDEX(elcc!G:G,MATCH(P1034,elcc!D:D,0))</f>
        <v>0</v>
      </c>
      <c r="R1034" s="89">
        <f t="shared" si="240"/>
        <v>1</v>
      </c>
      <c r="S1034" s="89" t="s">
        <v>6314</v>
      </c>
      <c r="T1034" s="89" t="s">
        <v>6314</v>
      </c>
      <c r="U1034" s="90" t="str">
        <f t="shared" si="241"/>
        <v>ok</v>
      </c>
      <c r="V1034" s="63" t="str">
        <f>INDEX(resources!F:F,MATCH(B1034,resources!B:B,0))</f>
        <v>special</v>
      </c>
      <c r="W1034" s="110">
        <f t="shared" si="242"/>
        <v>1</v>
      </c>
      <c r="X1034" s="110">
        <f t="shared" si="243"/>
        <v>0</v>
      </c>
      <c r="Y1034" s="110" t="str">
        <f t="shared" si="244"/>
        <v>transfer_purchase_energy_NA_CONFIDENTIAL</v>
      </c>
      <c r="Z1034" s="110">
        <f>IF(COUNTIFS($Y$2:Y1034,Y1034)=1,1,0)</f>
        <v>0</v>
      </c>
      <c r="AA1034" s="110">
        <f>SUM($Z$2:Z1034)*Z1034</f>
        <v>0</v>
      </c>
      <c r="AB1034" s="110">
        <f>COUNTIFS(resources!B:B,B1034)</f>
        <v>1</v>
      </c>
      <c r="AC1034" s="110">
        <f t="shared" si="245"/>
        <v>1</v>
      </c>
      <c r="AD1034" s="110">
        <f t="shared" si="246"/>
        <v>1</v>
      </c>
      <c r="AE1034" s="110">
        <f t="shared" si="247"/>
        <v>0</v>
      </c>
      <c r="AF1034" s="110">
        <f t="shared" si="248"/>
        <v>1</v>
      </c>
      <c r="AG1034" s="110">
        <f t="shared" si="249"/>
        <v>0</v>
      </c>
      <c r="AH1034" s="110">
        <f t="shared" si="250"/>
        <v>0</v>
      </c>
      <c r="AI1034" s="110">
        <f t="shared" si="251"/>
        <v>1</v>
      </c>
      <c r="AJ1034" s="100">
        <f>ROW()</f>
        <v>1034</v>
      </c>
      <c r="AK1034" s="100" t="str">
        <f>INDEX('BadRows RECART'!$C$2:$C$1207,MATCH(monthly_gwh_mw!AJ1034,'BadRows RECART'!$D$2:$D$1207,0))</f>
        <v>EC_M_0-000-000-010</v>
      </c>
    </row>
    <row r="1035" spans="1:37" ht="20">
      <c r="A1035" s="106" t="s">
        <v>3907</v>
      </c>
      <c r="B1035" s="106" t="s">
        <v>437</v>
      </c>
      <c r="C1035" s="106" t="s">
        <v>6308</v>
      </c>
      <c r="D1035" s="168">
        <v>2020</v>
      </c>
      <c r="E1035" s="168">
        <v>1</v>
      </c>
      <c r="F1035" s="199">
        <v>8.3333333333333332E-3</v>
      </c>
      <c r="G1035" s="212" t="s">
        <v>6314</v>
      </c>
      <c r="H1035" s="212" t="s">
        <v>6314</v>
      </c>
      <c r="I1035" s="106" t="s">
        <v>556</v>
      </c>
      <c r="K1035" s="83" t="s">
        <v>6314</v>
      </c>
      <c r="L1035" s="83" t="s">
        <v>6314</v>
      </c>
      <c r="M1035" s="45" t="str">
        <f>IF(
ISNA(INDEX(resources!E:E,MATCH(B1035,resources!B:B,0))),"fillme",
INDEX(resources!E:E,MATCH(B1035,resources!B:B,0)))</f>
        <v>transfer_purchase</v>
      </c>
      <c r="N1035" s="45">
        <v>1</v>
      </c>
      <c r="O1035" s="83" t="str">
        <f>IFERROR(INDEX(resources!K:K,MATCH(B1035,resources!B:B,0)),"fillme")</f>
        <v>unknown</v>
      </c>
      <c r="P1035" s="89" t="str">
        <f t="shared" si="239"/>
        <v>unknown_2020_1</v>
      </c>
      <c r="Q1035" s="87">
        <f>INDEX(elcc!G:G,MATCH(P1035,elcc!D:D,0))</f>
        <v>0</v>
      </c>
      <c r="R1035" s="89">
        <f t="shared" si="240"/>
        <v>1</v>
      </c>
      <c r="S1035" s="89" t="s">
        <v>6314</v>
      </c>
      <c r="T1035" s="89" t="s">
        <v>6314</v>
      </c>
      <c r="U1035" s="90" t="str">
        <f t="shared" si="241"/>
        <v>ok</v>
      </c>
      <c r="V1035" s="63" t="str">
        <f>INDEX(resources!F:F,MATCH(B1035,resources!B:B,0))</f>
        <v>special</v>
      </c>
      <c r="W1035" s="110">
        <f t="shared" si="242"/>
        <v>1</v>
      </c>
      <c r="X1035" s="110">
        <f t="shared" si="243"/>
        <v>0</v>
      </c>
      <c r="Y1035" s="110" t="str">
        <f t="shared" si="244"/>
        <v>transfer_purchase_energy_PCE90002_CONFIDENTIAL</v>
      </c>
      <c r="Z1035" s="110">
        <f>IF(COUNTIFS($Y$2:Y1035,Y1035)=1,1,0)</f>
        <v>1</v>
      </c>
      <c r="AA1035" s="110">
        <f>SUM($Z$2:Z1035)*Z1035</f>
        <v>16</v>
      </c>
      <c r="AB1035" s="110">
        <f>COUNTIFS(resources!B:B,B1035)</f>
        <v>1</v>
      </c>
      <c r="AC1035" s="110">
        <f t="shared" si="245"/>
        <v>1</v>
      </c>
      <c r="AD1035" s="110">
        <f t="shared" si="246"/>
        <v>1</v>
      </c>
      <c r="AE1035" s="110">
        <f t="shared" si="247"/>
        <v>0</v>
      </c>
      <c r="AF1035" s="110">
        <f t="shared" si="248"/>
        <v>1</v>
      </c>
      <c r="AG1035" s="110">
        <f t="shared" si="249"/>
        <v>0</v>
      </c>
      <c r="AH1035" s="110">
        <f t="shared" si="250"/>
        <v>0</v>
      </c>
      <c r="AI1035" s="110">
        <f t="shared" si="251"/>
        <v>1</v>
      </c>
      <c r="AJ1035" s="100">
        <f>ROW()</f>
        <v>1035</v>
      </c>
      <c r="AK1035" s="100" t="str">
        <f>INDEX('BadRows RECART'!$C$2:$C$1207,MATCH(monthly_gwh_mw!AJ1035,'BadRows RECART'!$D$2:$D$1207,0))</f>
        <v>EC_M_0-000-000-010</v>
      </c>
    </row>
    <row r="1036" spans="1:37" ht="20">
      <c r="A1036" s="106" t="s">
        <v>3907</v>
      </c>
      <c r="B1036" s="106" t="s">
        <v>437</v>
      </c>
      <c r="C1036" s="106" t="s">
        <v>6308</v>
      </c>
      <c r="D1036" s="168">
        <v>2020</v>
      </c>
      <c r="E1036" s="168">
        <v>2</v>
      </c>
      <c r="F1036" s="199">
        <v>8.3333333333333332E-3</v>
      </c>
      <c r="G1036" s="212" t="s">
        <v>6314</v>
      </c>
      <c r="H1036" s="212" t="s">
        <v>6314</v>
      </c>
      <c r="I1036" s="106" t="s">
        <v>556</v>
      </c>
      <c r="K1036" s="83" t="s">
        <v>6314</v>
      </c>
      <c r="L1036" s="83" t="s">
        <v>6314</v>
      </c>
      <c r="M1036" s="45" t="str">
        <f>IF(
ISNA(INDEX(resources!E:E,MATCH(B1036,resources!B:B,0))),"fillme",
INDEX(resources!E:E,MATCH(B1036,resources!B:B,0)))</f>
        <v>transfer_purchase</v>
      </c>
      <c r="N1036" s="45">
        <v>1</v>
      </c>
      <c r="O1036" s="83" t="str">
        <f>IFERROR(INDEX(resources!K:K,MATCH(B1036,resources!B:B,0)),"fillme")</f>
        <v>unknown</v>
      </c>
      <c r="P1036" s="89" t="str">
        <f t="shared" si="239"/>
        <v>unknown_2020_2</v>
      </c>
      <c r="Q1036" s="87">
        <f>INDEX(elcc!G:G,MATCH(P1036,elcc!D:D,0))</f>
        <v>0</v>
      </c>
      <c r="R1036" s="89">
        <f t="shared" si="240"/>
        <v>1</v>
      </c>
      <c r="S1036" s="89" t="s">
        <v>6314</v>
      </c>
      <c r="T1036" s="89" t="s">
        <v>6314</v>
      </c>
      <c r="U1036" s="90" t="str">
        <f t="shared" si="241"/>
        <v>ok</v>
      </c>
      <c r="V1036" s="63" t="str">
        <f>INDEX(resources!F:F,MATCH(B1036,resources!B:B,0))</f>
        <v>special</v>
      </c>
      <c r="W1036" s="110">
        <f t="shared" si="242"/>
        <v>1</v>
      </c>
      <c r="X1036" s="110">
        <f t="shared" si="243"/>
        <v>0</v>
      </c>
      <c r="Y1036" s="110" t="str">
        <f t="shared" si="244"/>
        <v>transfer_purchase_energy_PCE90002_CONFIDENTIAL</v>
      </c>
      <c r="Z1036" s="110">
        <f>IF(COUNTIFS($Y$2:Y1036,Y1036)=1,1,0)</f>
        <v>0</v>
      </c>
      <c r="AA1036" s="110">
        <f>SUM($Z$2:Z1036)*Z1036</f>
        <v>0</v>
      </c>
      <c r="AB1036" s="110">
        <f>COUNTIFS(resources!B:B,B1036)</f>
        <v>1</v>
      </c>
      <c r="AC1036" s="110">
        <f t="shared" si="245"/>
        <v>1</v>
      </c>
      <c r="AD1036" s="110">
        <f t="shared" si="246"/>
        <v>1</v>
      </c>
      <c r="AE1036" s="110">
        <f t="shared" si="247"/>
        <v>0</v>
      </c>
      <c r="AF1036" s="110">
        <f t="shared" si="248"/>
        <v>1</v>
      </c>
      <c r="AG1036" s="110">
        <f t="shared" si="249"/>
        <v>0</v>
      </c>
      <c r="AH1036" s="110">
        <f t="shared" si="250"/>
        <v>0</v>
      </c>
      <c r="AI1036" s="110">
        <f t="shared" si="251"/>
        <v>1</v>
      </c>
      <c r="AJ1036" s="100">
        <f>ROW()</f>
        <v>1036</v>
      </c>
      <c r="AK1036" s="100" t="str">
        <f>INDEX('BadRows RECART'!$C$2:$C$1207,MATCH(monthly_gwh_mw!AJ1036,'BadRows RECART'!$D$2:$D$1207,0))</f>
        <v>EC_M_0-000-000-010</v>
      </c>
    </row>
    <row r="1037" spans="1:37" ht="20">
      <c r="A1037" s="106" t="s">
        <v>3907</v>
      </c>
      <c r="B1037" s="106" t="s">
        <v>437</v>
      </c>
      <c r="C1037" s="106" t="s">
        <v>6308</v>
      </c>
      <c r="D1037" s="168">
        <v>2020</v>
      </c>
      <c r="E1037" s="168">
        <v>3</v>
      </c>
      <c r="F1037" s="199">
        <v>8.3333333333333332E-3</v>
      </c>
      <c r="G1037" s="212" t="s">
        <v>6314</v>
      </c>
      <c r="H1037" s="212" t="s">
        <v>6314</v>
      </c>
      <c r="I1037" s="106" t="s">
        <v>556</v>
      </c>
      <c r="K1037" s="83" t="s">
        <v>6314</v>
      </c>
      <c r="L1037" s="83" t="s">
        <v>6314</v>
      </c>
      <c r="M1037" s="45" t="str">
        <f>IF(
ISNA(INDEX(resources!E:E,MATCH(B1037,resources!B:B,0))),"fillme",
INDEX(resources!E:E,MATCH(B1037,resources!B:B,0)))</f>
        <v>transfer_purchase</v>
      </c>
      <c r="N1037" s="45">
        <v>1</v>
      </c>
      <c r="O1037" s="83" t="str">
        <f>IFERROR(INDEX(resources!K:K,MATCH(B1037,resources!B:B,0)),"fillme")</f>
        <v>unknown</v>
      </c>
      <c r="P1037" s="89" t="str">
        <f t="shared" si="239"/>
        <v>unknown_2020_3</v>
      </c>
      <c r="Q1037" s="87">
        <f>INDEX(elcc!G:G,MATCH(P1037,elcc!D:D,0))</f>
        <v>0</v>
      </c>
      <c r="R1037" s="89">
        <f t="shared" si="240"/>
        <v>1</v>
      </c>
      <c r="S1037" s="89" t="s">
        <v>6314</v>
      </c>
      <c r="T1037" s="89" t="s">
        <v>6314</v>
      </c>
      <c r="U1037" s="90" t="str">
        <f t="shared" si="241"/>
        <v>ok</v>
      </c>
      <c r="V1037" s="63" t="str">
        <f>INDEX(resources!F:F,MATCH(B1037,resources!B:B,0))</f>
        <v>special</v>
      </c>
      <c r="W1037" s="110">
        <f t="shared" si="242"/>
        <v>1</v>
      </c>
      <c r="X1037" s="110">
        <f t="shared" si="243"/>
        <v>0</v>
      </c>
      <c r="Y1037" s="110" t="str">
        <f t="shared" si="244"/>
        <v>transfer_purchase_energy_PCE90002_CONFIDENTIAL</v>
      </c>
      <c r="Z1037" s="110">
        <f>IF(COUNTIFS($Y$2:Y1037,Y1037)=1,1,0)</f>
        <v>0</v>
      </c>
      <c r="AA1037" s="110">
        <f>SUM($Z$2:Z1037)*Z1037</f>
        <v>0</v>
      </c>
      <c r="AB1037" s="110">
        <f>COUNTIFS(resources!B:B,B1037)</f>
        <v>1</v>
      </c>
      <c r="AC1037" s="110">
        <f t="shared" si="245"/>
        <v>1</v>
      </c>
      <c r="AD1037" s="110">
        <f t="shared" si="246"/>
        <v>1</v>
      </c>
      <c r="AE1037" s="110">
        <f t="shared" si="247"/>
        <v>0</v>
      </c>
      <c r="AF1037" s="110">
        <f t="shared" si="248"/>
        <v>1</v>
      </c>
      <c r="AG1037" s="110">
        <f t="shared" si="249"/>
        <v>0</v>
      </c>
      <c r="AH1037" s="110">
        <f t="shared" si="250"/>
        <v>0</v>
      </c>
      <c r="AI1037" s="110">
        <f t="shared" si="251"/>
        <v>1</v>
      </c>
      <c r="AJ1037" s="100">
        <f>ROW()</f>
        <v>1037</v>
      </c>
      <c r="AK1037" s="100" t="str">
        <f>INDEX('BadRows RECART'!$C$2:$C$1207,MATCH(monthly_gwh_mw!AJ1037,'BadRows RECART'!$D$2:$D$1207,0))</f>
        <v>EC_M_0-000-000-010</v>
      </c>
    </row>
    <row r="1038" spans="1:37" ht="20">
      <c r="A1038" s="106" t="s">
        <v>3907</v>
      </c>
      <c r="B1038" s="106" t="s">
        <v>437</v>
      </c>
      <c r="C1038" s="106" t="s">
        <v>6308</v>
      </c>
      <c r="D1038" s="168">
        <v>2020</v>
      </c>
      <c r="E1038" s="168">
        <v>4</v>
      </c>
      <c r="F1038" s="199">
        <v>8.3333333333333332E-3</v>
      </c>
      <c r="G1038" s="212" t="s">
        <v>6314</v>
      </c>
      <c r="H1038" s="212" t="s">
        <v>6314</v>
      </c>
      <c r="I1038" s="106" t="s">
        <v>556</v>
      </c>
      <c r="K1038" s="83" t="s">
        <v>6314</v>
      </c>
      <c r="L1038" s="83" t="s">
        <v>6314</v>
      </c>
      <c r="M1038" s="45" t="str">
        <f>IF(
ISNA(INDEX(resources!E:E,MATCH(B1038,resources!B:B,0))),"fillme",
INDEX(resources!E:E,MATCH(B1038,resources!B:B,0)))</f>
        <v>transfer_purchase</v>
      </c>
      <c r="N1038" s="45">
        <v>1</v>
      </c>
      <c r="O1038" s="83" t="str">
        <f>IFERROR(INDEX(resources!K:K,MATCH(B1038,resources!B:B,0)),"fillme")</f>
        <v>unknown</v>
      </c>
      <c r="P1038" s="89" t="str">
        <f t="shared" si="239"/>
        <v>unknown_2020_4</v>
      </c>
      <c r="Q1038" s="87">
        <f>INDEX(elcc!G:G,MATCH(P1038,elcc!D:D,0))</f>
        <v>0</v>
      </c>
      <c r="R1038" s="89">
        <f t="shared" si="240"/>
        <v>1</v>
      </c>
      <c r="S1038" s="89" t="s">
        <v>6314</v>
      </c>
      <c r="T1038" s="89" t="s">
        <v>6314</v>
      </c>
      <c r="U1038" s="90" t="str">
        <f t="shared" si="241"/>
        <v>ok</v>
      </c>
      <c r="V1038" s="63" t="str">
        <f>INDEX(resources!F:F,MATCH(B1038,resources!B:B,0))</f>
        <v>special</v>
      </c>
      <c r="W1038" s="110">
        <f t="shared" si="242"/>
        <v>1</v>
      </c>
      <c r="X1038" s="110">
        <f t="shared" si="243"/>
        <v>0</v>
      </c>
      <c r="Y1038" s="110" t="str">
        <f t="shared" si="244"/>
        <v>transfer_purchase_energy_PCE90002_CONFIDENTIAL</v>
      </c>
      <c r="Z1038" s="110">
        <f>IF(COUNTIFS($Y$2:Y1038,Y1038)=1,1,0)</f>
        <v>0</v>
      </c>
      <c r="AA1038" s="110">
        <f>SUM($Z$2:Z1038)*Z1038</f>
        <v>0</v>
      </c>
      <c r="AB1038" s="110">
        <f>COUNTIFS(resources!B:B,B1038)</f>
        <v>1</v>
      </c>
      <c r="AC1038" s="110">
        <f t="shared" si="245"/>
        <v>1</v>
      </c>
      <c r="AD1038" s="110">
        <f t="shared" si="246"/>
        <v>1</v>
      </c>
      <c r="AE1038" s="110">
        <f t="shared" si="247"/>
        <v>0</v>
      </c>
      <c r="AF1038" s="110">
        <f t="shared" si="248"/>
        <v>1</v>
      </c>
      <c r="AG1038" s="110">
        <f t="shared" si="249"/>
        <v>0</v>
      </c>
      <c r="AH1038" s="110">
        <f t="shared" si="250"/>
        <v>0</v>
      </c>
      <c r="AI1038" s="110">
        <f t="shared" si="251"/>
        <v>1</v>
      </c>
      <c r="AJ1038" s="100">
        <f>ROW()</f>
        <v>1038</v>
      </c>
      <c r="AK1038" s="100" t="str">
        <f>INDEX('BadRows RECART'!$C$2:$C$1207,MATCH(monthly_gwh_mw!AJ1038,'BadRows RECART'!$D$2:$D$1207,0))</f>
        <v>EC_M_0-000-000-010</v>
      </c>
    </row>
    <row r="1039" spans="1:37" ht="20">
      <c r="A1039" s="106" t="s">
        <v>3907</v>
      </c>
      <c r="B1039" s="106" t="s">
        <v>437</v>
      </c>
      <c r="C1039" s="106" t="s">
        <v>6308</v>
      </c>
      <c r="D1039" s="168">
        <v>2020</v>
      </c>
      <c r="E1039" s="168">
        <v>5</v>
      </c>
      <c r="F1039" s="199">
        <v>8.3333333333333332E-3</v>
      </c>
      <c r="G1039" s="212" t="s">
        <v>6314</v>
      </c>
      <c r="H1039" s="212" t="s">
        <v>6314</v>
      </c>
      <c r="I1039" s="106" t="s">
        <v>556</v>
      </c>
      <c r="K1039" s="83" t="s">
        <v>6314</v>
      </c>
      <c r="L1039" s="83" t="s">
        <v>6314</v>
      </c>
      <c r="M1039" s="45" t="str">
        <f>IF(
ISNA(INDEX(resources!E:E,MATCH(B1039,resources!B:B,0))),"fillme",
INDEX(resources!E:E,MATCH(B1039,resources!B:B,0)))</f>
        <v>transfer_purchase</v>
      </c>
      <c r="N1039" s="45">
        <v>1</v>
      </c>
      <c r="O1039" s="83" t="str">
        <f>IFERROR(INDEX(resources!K:K,MATCH(B1039,resources!B:B,0)),"fillme")</f>
        <v>unknown</v>
      </c>
      <c r="P1039" s="89" t="str">
        <f t="shared" si="239"/>
        <v>unknown_2020_5</v>
      </c>
      <c r="Q1039" s="87">
        <f>INDEX(elcc!G:G,MATCH(P1039,elcc!D:D,0))</f>
        <v>0</v>
      </c>
      <c r="R1039" s="89">
        <f t="shared" si="240"/>
        <v>1</v>
      </c>
      <c r="S1039" s="89" t="s">
        <v>6314</v>
      </c>
      <c r="T1039" s="89" t="s">
        <v>6314</v>
      </c>
      <c r="U1039" s="90" t="str">
        <f t="shared" si="241"/>
        <v>ok</v>
      </c>
      <c r="V1039" s="63" t="str">
        <f>INDEX(resources!F:F,MATCH(B1039,resources!B:B,0))</f>
        <v>special</v>
      </c>
      <c r="W1039" s="110">
        <f t="shared" si="242"/>
        <v>1</v>
      </c>
      <c r="X1039" s="110">
        <f t="shared" si="243"/>
        <v>0</v>
      </c>
      <c r="Y1039" s="110" t="str">
        <f t="shared" si="244"/>
        <v>transfer_purchase_energy_PCE90002_CONFIDENTIAL</v>
      </c>
      <c r="Z1039" s="110">
        <f>IF(COUNTIFS($Y$2:Y1039,Y1039)=1,1,0)</f>
        <v>0</v>
      </c>
      <c r="AA1039" s="110">
        <f>SUM($Z$2:Z1039)*Z1039</f>
        <v>0</v>
      </c>
      <c r="AB1039" s="110">
        <f>COUNTIFS(resources!B:B,B1039)</f>
        <v>1</v>
      </c>
      <c r="AC1039" s="110">
        <f t="shared" si="245"/>
        <v>1</v>
      </c>
      <c r="AD1039" s="110">
        <f t="shared" si="246"/>
        <v>1</v>
      </c>
      <c r="AE1039" s="110">
        <f t="shared" si="247"/>
        <v>0</v>
      </c>
      <c r="AF1039" s="110">
        <f t="shared" si="248"/>
        <v>1</v>
      </c>
      <c r="AG1039" s="110">
        <f t="shared" si="249"/>
        <v>0</v>
      </c>
      <c r="AH1039" s="110">
        <f t="shared" si="250"/>
        <v>0</v>
      </c>
      <c r="AI1039" s="110">
        <f t="shared" si="251"/>
        <v>1</v>
      </c>
      <c r="AJ1039" s="100">
        <f>ROW()</f>
        <v>1039</v>
      </c>
      <c r="AK1039" s="100" t="str">
        <f>INDEX('BadRows RECART'!$C$2:$C$1207,MATCH(monthly_gwh_mw!AJ1039,'BadRows RECART'!$D$2:$D$1207,0))</f>
        <v>EC_M_0-000-000-010</v>
      </c>
    </row>
    <row r="1040" spans="1:37" ht="20">
      <c r="A1040" s="106" t="s">
        <v>3907</v>
      </c>
      <c r="B1040" s="106" t="s">
        <v>437</v>
      </c>
      <c r="C1040" s="106" t="s">
        <v>6308</v>
      </c>
      <c r="D1040" s="168">
        <v>2020</v>
      </c>
      <c r="E1040" s="168">
        <v>6</v>
      </c>
      <c r="F1040" s="199">
        <v>8.3333333333333332E-3</v>
      </c>
      <c r="G1040" s="212" t="s">
        <v>6314</v>
      </c>
      <c r="H1040" s="212" t="s">
        <v>6314</v>
      </c>
      <c r="I1040" s="106" t="s">
        <v>556</v>
      </c>
      <c r="K1040" s="83" t="s">
        <v>6314</v>
      </c>
      <c r="L1040" s="83" t="s">
        <v>6314</v>
      </c>
      <c r="M1040" s="45" t="str">
        <f>IF(
ISNA(INDEX(resources!E:E,MATCH(B1040,resources!B:B,0))),"fillme",
INDEX(resources!E:E,MATCH(B1040,resources!B:B,0)))</f>
        <v>transfer_purchase</v>
      </c>
      <c r="N1040" s="45">
        <v>1</v>
      </c>
      <c r="O1040" s="83" t="str">
        <f>IFERROR(INDEX(resources!K:K,MATCH(B1040,resources!B:B,0)),"fillme")</f>
        <v>unknown</v>
      </c>
      <c r="P1040" s="89" t="str">
        <f t="shared" si="239"/>
        <v>unknown_2020_6</v>
      </c>
      <c r="Q1040" s="87">
        <f>INDEX(elcc!G:G,MATCH(P1040,elcc!D:D,0))</f>
        <v>0</v>
      </c>
      <c r="R1040" s="89">
        <f t="shared" si="240"/>
        <v>1</v>
      </c>
      <c r="S1040" s="89" t="s">
        <v>6314</v>
      </c>
      <c r="T1040" s="89" t="s">
        <v>6314</v>
      </c>
      <c r="U1040" s="90" t="str">
        <f t="shared" si="241"/>
        <v>ok</v>
      </c>
      <c r="V1040" s="63" t="str">
        <f>INDEX(resources!F:F,MATCH(B1040,resources!B:B,0))</f>
        <v>special</v>
      </c>
      <c r="W1040" s="110">
        <f t="shared" si="242"/>
        <v>1</v>
      </c>
      <c r="X1040" s="110">
        <f t="shared" si="243"/>
        <v>0</v>
      </c>
      <c r="Y1040" s="110" t="str">
        <f t="shared" si="244"/>
        <v>transfer_purchase_energy_PCE90002_CONFIDENTIAL</v>
      </c>
      <c r="Z1040" s="110">
        <f>IF(COUNTIFS($Y$2:Y1040,Y1040)=1,1,0)</f>
        <v>0</v>
      </c>
      <c r="AA1040" s="110">
        <f>SUM($Z$2:Z1040)*Z1040</f>
        <v>0</v>
      </c>
      <c r="AB1040" s="110">
        <f>COUNTIFS(resources!B:B,B1040)</f>
        <v>1</v>
      </c>
      <c r="AC1040" s="110">
        <f t="shared" si="245"/>
        <v>1</v>
      </c>
      <c r="AD1040" s="110">
        <f t="shared" si="246"/>
        <v>1</v>
      </c>
      <c r="AE1040" s="110">
        <f t="shared" si="247"/>
        <v>0</v>
      </c>
      <c r="AF1040" s="110">
        <f t="shared" si="248"/>
        <v>1</v>
      </c>
      <c r="AG1040" s="110">
        <f t="shared" si="249"/>
        <v>0</v>
      </c>
      <c r="AH1040" s="110">
        <f t="shared" si="250"/>
        <v>0</v>
      </c>
      <c r="AI1040" s="110">
        <f t="shared" si="251"/>
        <v>1</v>
      </c>
      <c r="AJ1040" s="100">
        <f>ROW()</f>
        <v>1040</v>
      </c>
      <c r="AK1040" s="100" t="str">
        <f>INDEX('BadRows RECART'!$C$2:$C$1207,MATCH(monthly_gwh_mw!AJ1040,'BadRows RECART'!$D$2:$D$1207,0))</f>
        <v>EC_M_0-000-000-010</v>
      </c>
    </row>
    <row r="1041" spans="1:37" ht="20">
      <c r="A1041" s="106" t="s">
        <v>3907</v>
      </c>
      <c r="B1041" s="106" t="s">
        <v>437</v>
      </c>
      <c r="C1041" s="106" t="s">
        <v>6308</v>
      </c>
      <c r="D1041" s="168">
        <v>2020</v>
      </c>
      <c r="E1041" s="168">
        <v>7</v>
      </c>
      <c r="F1041" s="199">
        <v>8.3333333333333332E-3</v>
      </c>
      <c r="G1041" s="212" t="s">
        <v>6314</v>
      </c>
      <c r="H1041" s="212" t="s">
        <v>6314</v>
      </c>
      <c r="I1041" s="106" t="s">
        <v>556</v>
      </c>
      <c r="K1041" s="83" t="s">
        <v>6314</v>
      </c>
      <c r="L1041" s="83" t="s">
        <v>6314</v>
      </c>
      <c r="M1041" s="45" t="str">
        <f>IF(
ISNA(INDEX(resources!E:E,MATCH(B1041,resources!B:B,0))),"fillme",
INDEX(resources!E:E,MATCH(B1041,resources!B:B,0)))</f>
        <v>transfer_purchase</v>
      </c>
      <c r="N1041" s="45">
        <v>1</v>
      </c>
      <c r="O1041" s="83" t="str">
        <f>IFERROR(INDEX(resources!K:K,MATCH(B1041,resources!B:B,0)),"fillme")</f>
        <v>unknown</v>
      </c>
      <c r="P1041" s="89" t="str">
        <f t="shared" si="239"/>
        <v>unknown_2020_7</v>
      </c>
      <c r="Q1041" s="87">
        <f>INDEX(elcc!G:G,MATCH(P1041,elcc!D:D,0))</f>
        <v>0</v>
      </c>
      <c r="R1041" s="89">
        <f t="shared" si="240"/>
        <v>1</v>
      </c>
      <c r="S1041" s="89" t="s">
        <v>6314</v>
      </c>
      <c r="T1041" s="89" t="s">
        <v>6314</v>
      </c>
      <c r="U1041" s="90" t="str">
        <f t="shared" si="241"/>
        <v>ok</v>
      </c>
      <c r="V1041" s="63" t="str">
        <f>INDEX(resources!F:F,MATCH(B1041,resources!B:B,0))</f>
        <v>special</v>
      </c>
      <c r="W1041" s="110">
        <f t="shared" si="242"/>
        <v>1</v>
      </c>
      <c r="X1041" s="110">
        <f t="shared" si="243"/>
        <v>0</v>
      </c>
      <c r="Y1041" s="110" t="str">
        <f t="shared" si="244"/>
        <v>transfer_purchase_energy_PCE90002_CONFIDENTIAL</v>
      </c>
      <c r="Z1041" s="110">
        <f>IF(COUNTIFS($Y$2:Y1041,Y1041)=1,1,0)</f>
        <v>0</v>
      </c>
      <c r="AA1041" s="110">
        <f>SUM($Z$2:Z1041)*Z1041</f>
        <v>0</v>
      </c>
      <c r="AB1041" s="110">
        <f>COUNTIFS(resources!B:B,B1041)</f>
        <v>1</v>
      </c>
      <c r="AC1041" s="110">
        <f t="shared" si="245"/>
        <v>1</v>
      </c>
      <c r="AD1041" s="110">
        <f t="shared" si="246"/>
        <v>1</v>
      </c>
      <c r="AE1041" s="110">
        <f t="shared" si="247"/>
        <v>0</v>
      </c>
      <c r="AF1041" s="110">
        <f t="shared" si="248"/>
        <v>1</v>
      </c>
      <c r="AG1041" s="110">
        <f t="shared" si="249"/>
        <v>0</v>
      </c>
      <c r="AH1041" s="110">
        <f t="shared" si="250"/>
        <v>0</v>
      </c>
      <c r="AI1041" s="110">
        <f t="shared" si="251"/>
        <v>1</v>
      </c>
      <c r="AJ1041" s="100">
        <f>ROW()</f>
        <v>1041</v>
      </c>
      <c r="AK1041" s="100" t="str">
        <f>INDEX('BadRows RECART'!$C$2:$C$1207,MATCH(monthly_gwh_mw!AJ1041,'BadRows RECART'!$D$2:$D$1207,0))</f>
        <v>EC_M_0-000-000-010</v>
      </c>
    </row>
    <row r="1042" spans="1:37" ht="20">
      <c r="A1042" s="106" t="s">
        <v>3907</v>
      </c>
      <c r="B1042" s="106" t="s">
        <v>437</v>
      </c>
      <c r="C1042" s="106" t="s">
        <v>6308</v>
      </c>
      <c r="D1042" s="168">
        <v>2020</v>
      </c>
      <c r="E1042" s="168">
        <v>8</v>
      </c>
      <c r="F1042" s="199">
        <v>8.3333333333333332E-3</v>
      </c>
      <c r="G1042" s="212" t="s">
        <v>6314</v>
      </c>
      <c r="H1042" s="212" t="s">
        <v>6314</v>
      </c>
      <c r="I1042" s="106" t="s">
        <v>556</v>
      </c>
      <c r="K1042" s="83" t="s">
        <v>6314</v>
      </c>
      <c r="L1042" s="83" t="s">
        <v>6314</v>
      </c>
      <c r="M1042" s="45" t="str">
        <f>IF(
ISNA(INDEX(resources!E:E,MATCH(B1042,resources!B:B,0))),"fillme",
INDEX(resources!E:E,MATCH(B1042,resources!B:B,0)))</f>
        <v>transfer_purchase</v>
      </c>
      <c r="N1042" s="45">
        <v>1</v>
      </c>
      <c r="O1042" s="83" t="str">
        <f>IFERROR(INDEX(resources!K:K,MATCH(B1042,resources!B:B,0)),"fillme")</f>
        <v>unknown</v>
      </c>
      <c r="P1042" s="89" t="str">
        <f t="shared" si="239"/>
        <v>unknown_2020_8</v>
      </c>
      <c r="Q1042" s="87">
        <f>INDEX(elcc!G:G,MATCH(P1042,elcc!D:D,0))</f>
        <v>0</v>
      </c>
      <c r="R1042" s="89">
        <f t="shared" si="240"/>
        <v>1</v>
      </c>
      <c r="S1042" s="89" t="s">
        <v>6314</v>
      </c>
      <c r="T1042" s="89" t="s">
        <v>6314</v>
      </c>
      <c r="U1042" s="90" t="str">
        <f t="shared" si="241"/>
        <v>ok</v>
      </c>
      <c r="V1042" s="63" t="str">
        <f>INDEX(resources!F:F,MATCH(B1042,resources!B:B,0))</f>
        <v>special</v>
      </c>
      <c r="W1042" s="110">
        <f t="shared" si="242"/>
        <v>1</v>
      </c>
      <c r="X1042" s="110">
        <f t="shared" si="243"/>
        <v>0</v>
      </c>
      <c r="Y1042" s="110" t="str">
        <f t="shared" si="244"/>
        <v>transfer_purchase_energy_PCE90002_CONFIDENTIAL</v>
      </c>
      <c r="Z1042" s="110">
        <f>IF(COUNTIFS($Y$2:Y1042,Y1042)=1,1,0)</f>
        <v>0</v>
      </c>
      <c r="AA1042" s="110">
        <f>SUM($Z$2:Z1042)*Z1042</f>
        <v>0</v>
      </c>
      <c r="AB1042" s="110">
        <f>COUNTIFS(resources!B:B,B1042)</f>
        <v>1</v>
      </c>
      <c r="AC1042" s="110">
        <f t="shared" si="245"/>
        <v>1</v>
      </c>
      <c r="AD1042" s="110">
        <f t="shared" si="246"/>
        <v>1</v>
      </c>
      <c r="AE1042" s="110">
        <f t="shared" si="247"/>
        <v>0</v>
      </c>
      <c r="AF1042" s="110">
        <f t="shared" si="248"/>
        <v>1</v>
      </c>
      <c r="AG1042" s="110">
        <f t="shared" si="249"/>
        <v>0</v>
      </c>
      <c r="AH1042" s="110">
        <f t="shared" si="250"/>
        <v>0</v>
      </c>
      <c r="AI1042" s="110">
        <f t="shared" si="251"/>
        <v>1</v>
      </c>
      <c r="AJ1042" s="100">
        <f>ROW()</f>
        <v>1042</v>
      </c>
      <c r="AK1042" s="100" t="str">
        <f>INDEX('BadRows RECART'!$C$2:$C$1207,MATCH(monthly_gwh_mw!AJ1042,'BadRows RECART'!$D$2:$D$1207,0))</f>
        <v>EC_M_0-000-000-010</v>
      </c>
    </row>
    <row r="1043" spans="1:37" ht="20">
      <c r="A1043" s="106" t="s">
        <v>3907</v>
      </c>
      <c r="B1043" s="106" t="s">
        <v>437</v>
      </c>
      <c r="C1043" s="106" t="s">
        <v>6308</v>
      </c>
      <c r="D1043" s="168">
        <v>2020</v>
      </c>
      <c r="E1043" s="168">
        <v>9</v>
      </c>
      <c r="F1043" s="199">
        <v>8.3333333333333332E-3</v>
      </c>
      <c r="G1043" s="212" t="s">
        <v>6314</v>
      </c>
      <c r="H1043" s="212" t="s">
        <v>6314</v>
      </c>
      <c r="I1043" s="106" t="s">
        <v>556</v>
      </c>
      <c r="K1043" s="83" t="s">
        <v>6314</v>
      </c>
      <c r="L1043" s="83" t="s">
        <v>6314</v>
      </c>
      <c r="M1043" s="45" t="str">
        <f>IF(
ISNA(INDEX(resources!E:E,MATCH(B1043,resources!B:B,0))),"fillme",
INDEX(resources!E:E,MATCH(B1043,resources!B:B,0)))</f>
        <v>transfer_purchase</v>
      </c>
      <c r="N1043" s="45">
        <v>1</v>
      </c>
      <c r="O1043" s="83" t="str">
        <f>IFERROR(INDEX(resources!K:K,MATCH(B1043,resources!B:B,0)),"fillme")</f>
        <v>unknown</v>
      </c>
      <c r="P1043" s="89" t="str">
        <f t="shared" si="239"/>
        <v>unknown_2020_9</v>
      </c>
      <c r="Q1043" s="87">
        <f>INDEX(elcc!G:G,MATCH(P1043,elcc!D:D,0))</f>
        <v>0</v>
      </c>
      <c r="R1043" s="89">
        <f t="shared" si="240"/>
        <v>1</v>
      </c>
      <c r="S1043" s="89" t="s">
        <v>6314</v>
      </c>
      <c r="T1043" s="89" t="s">
        <v>6314</v>
      </c>
      <c r="U1043" s="90" t="str">
        <f t="shared" si="241"/>
        <v>ok</v>
      </c>
      <c r="V1043" s="63" t="str">
        <f>INDEX(resources!F:F,MATCH(B1043,resources!B:B,0))</f>
        <v>special</v>
      </c>
      <c r="W1043" s="110">
        <f t="shared" si="242"/>
        <v>1</v>
      </c>
      <c r="X1043" s="110">
        <f t="shared" si="243"/>
        <v>0</v>
      </c>
      <c r="Y1043" s="110" t="str">
        <f t="shared" si="244"/>
        <v>transfer_purchase_energy_PCE90002_CONFIDENTIAL</v>
      </c>
      <c r="Z1043" s="110">
        <f>IF(COUNTIFS($Y$2:Y1043,Y1043)=1,1,0)</f>
        <v>0</v>
      </c>
      <c r="AA1043" s="110">
        <f>SUM($Z$2:Z1043)*Z1043</f>
        <v>0</v>
      </c>
      <c r="AB1043" s="110">
        <f>COUNTIFS(resources!B:B,B1043)</f>
        <v>1</v>
      </c>
      <c r="AC1043" s="110">
        <f t="shared" si="245"/>
        <v>1</v>
      </c>
      <c r="AD1043" s="110">
        <f t="shared" si="246"/>
        <v>1</v>
      </c>
      <c r="AE1043" s="110">
        <f t="shared" si="247"/>
        <v>0</v>
      </c>
      <c r="AF1043" s="110">
        <f t="shared" si="248"/>
        <v>1</v>
      </c>
      <c r="AG1043" s="110">
        <f t="shared" si="249"/>
        <v>0</v>
      </c>
      <c r="AH1043" s="110">
        <f t="shared" si="250"/>
        <v>0</v>
      </c>
      <c r="AI1043" s="110">
        <f t="shared" si="251"/>
        <v>1</v>
      </c>
      <c r="AJ1043" s="100">
        <f>ROW()</f>
        <v>1043</v>
      </c>
      <c r="AK1043" s="100" t="str">
        <f>INDEX('BadRows RECART'!$C$2:$C$1207,MATCH(monthly_gwh_mw!AJ1043,'BadRows RECART'!$D$2:$D$1207,0))</f>
        <v>EC_M_0-000-000-010</v>
      </c>
    </row>
    <row r="1044" spans="1:37" ht="20">
      <c r="A1044" s="106" t="s">
        <v>3907</v>
      </c>
      <c r="B1044" s="106" t="s">
        <v>437</v>
      </c>
      <c r="C1044" s="106" t="s">
        <v>6308</v>
      </c>
      <c r="D1044" s="168">
        <v>2020</v>
      </c>
      <c r="E1044" s="168">
        <v>10</v>
      </c>
      <c r="F1044" s="199">
        <v>8.3333333333333332E-3</v>
      </c>
      <c r="G1044" s="212" t="s">
        <v>6314</v>
      </c>
      <c r="H1044" s="212" t="s">
        <v>6314</v>
      </c>
      <c r="I1044" s="106" t="s">
        <v>556</v>
      </c>
      <c r="K1044" s="83" t="s">
        <v>6314</v>
      </c>
      <c r="L1044" s="83" t="s">
        <v>6314</v>
      </c>
      <c r="M1044" s="45" t="str">
        <f>IF(
ISNA(INDEX(resources!E:E,MATCH(B1044,resources!B:B,0))),"fillme",
INDEX(resources!E:E,MATCH(B1044,resources!B:B,0)))</f>
        <v>transfer_purchase</v>
      </c>
      <c r="N1044" s="45">
        <v>1</v>
      </c>
      <c r="O1044" s="83" t="str">
        <f>IFERROR(INDEX(resources!K:K,MATCH(B1044,resources!B:B,0)),"fillme")</f>
        <v>unknown</v>
      </c>
      <c r="P1044" s="89" t="str">
        <f t="shared" si="239"/>
        <v>unknown_2020_10</v>
      </c>
      <c r="Q1044" s="87">
        <f>INDEX(elcc!G:G,MATCH(P1044,elcc!D:D,0))</f>
        <v>0</v>
      </c>
      <c r="R1044" s="89">
        <f t="shared" si="240"/>
        <v>1</v>
      </c>
      <c r="S1044" s="89" t="s">
        <v>6314</v>
      </c>
      <c r="T1044" s="89" t="s">
        <v>6314</v>
      </c>
      <c r="U1044" s="90" t="str">
        <f t="shared" si="241"/>
        <v>ok</v>
      </c>
      <c r="V1044" s="63" t="str">
        <f>INDEX(resources!F:F,MATCH(B1044,resources!B:B,0))</f>
        <v>special</v>
      </c>
      <c r="W1044" s="110">
        <f t="shared" si="242"/>
        <v>1</v>
      </c>
      <c r="X1044" s="110">
        <f t="shared" si="243"/>
        <v>0</v>
      </c>
      <c r="Y1044" s="110" t="str">
        <f t="shared" si="244"/>
        <v>transfer_purchase_energy_PCE90002_CONFIDENTIAL</v>
      </c>
      <c r="Z1044" s="110">
        <f>IF(COUNTIFS($Y$2:Y1044,Y1044)=1,1,0)</f>
        <v>0</v>
      </c>
      <c r="AA1044" s="110">
        <f>SUM($Z$2:Z1044)*Z1044</f>
        <v>0</v>
      </c>
      <c r="AB1044" s="110">
        <f>COUNTIFS(resources!B:B,B1044)</f>
        <v>1</v>
      </c>
      <c r="AC1044" s="110">
        <f t="shared" si="245"/>
        <v>1</v>
      </c>
      <c r="AD1044" s="110">
        <f t="shared" si="246"/>
        <v>1</v>
      </c>
      <c r="AE1044" s="110">
        <f t="shared" si="247"/>
        <v>0</v>
      </c>
      <c r="AF1044" s="110">
        <f t="shared" si="248"/>
        <v>1</v>
      </c>
      <c r="AG1044" s="110">
        <f t="shared" si="249"/>
        <v>0</v>
      </c>
      <c r="AH1044" s="110">
        <f t="shared" si="250"/>
        <v>0</v>
      </c>
      <c r="AI1044" s="110">
        <f t="shared" si="251"/>
        <v>1</v>
      </c>
      <c r="AJ1044" s="100">
        <f>ROW()</f>
        <v>1044</v>
      </c>
      <c r="AK1044" s="100" t="str">
        <f>INDEX('BadRows RECART'!$C$2:$C$1207,MATCH(monthly_gwh_mw!AJ1044,'BadRows RECART'!$D$2:$D$1207,0))</f>
        <v>EC_M_0-000-000-010</v>
      </c>
    </row>
    <row r="1045" spans="1:37" ht="20">
      <c r="A1045" s="106" t="s">
        <v>3907</v>
      </c>
      <c r="B1045" s="106" t="s">
        <v>437</v>
      </c>
      <c r="C1045" s="106" t="s">
        <v>6308</v>
      </c>
      <c r="D1045" s="168">
        <v>2020</v>
      </c>
      <c r="E1045" s="168">
        <v>11</v>
      </c>
      <c r="F1045" s="199">
        <v>8.3333333333333332E-3</v>
      </c>
      <c r="G1045" s="212" t="s">
        <v>6314</v>
      </c>
      <c r="H1045" s="212" t="s">
        <v>6314</v>
      </c>
      <c r="I1045" s="106" t="s">
        <v>556</v>
      </c>
      <c r="K1045" s="83" t="s">
        <v>6314</v>
      </c>
      <c r="L1045" s="83" t="s">
        <v>6314</v>
      </c>
      <c r="M1045" s="45" t="str">
        <f>IF(
ISNA(INDEX(resources!E:E,MATCH(B1045,resources!B:B,0))),"fillme",
INDEX(resources!E:E,MATCH(B1045,resources!B:B,0)))</f>
        <v>transfer_purchase</v>
      </c>
      <c r="N1045" s="45">
        <v>1</v>
      </c>
      <c r="O1045" s="83" t="str">
        <f>IFERROR(INDEX(resources!K:K,MATCH(B1045,resources!B:B,0)),"fillme")</f>
        <v>unknown</v>
      </c>
      <c r="P1045" s="89" t="str">
        <f t="shared" si="239"/>
        <v>unknown_2020_11</v>
      </c>
      <c r="Q1045" s="87">
        <f>INDEX(elcc!G:G,MATCH(P1045,elcc!D:D,0))</f>
        <v>0</v>
      </c>
      <c r="R1045" s="89">
        <f t="shared" si="240"/>
        <v>1</v>
      </c>
      <c r="S1045" s="89" t="s">
        <v>6314</v>
      </c>
      <c r="T1045" s="89" t="s">
        <v>6314</v>
      </c>
      <c r="U1045" s="90" t="str">
        <f t="shared" si="241"/>
        <v>ok</v>
      </c>
      <c r="V1045" s="63" t="str">
        <f>INDEX(resources!F:F,MATCH(B1045,resources!B:B,0))</f>
        <v>special</v>
      </c>
      <c r="W1045" s="110">
        <f t="shared" si="242"/>
        <v>1</v>
      </c>
      <c r="X1045" s="110">
        <f t="shared" si="243"/>
        <v>0</v>
      </c>
      <c r="Y1045" s="110" t="str">
        <f t="shared" si="244"/>
        <v>transfer_purchase_energy_PCE90002_CONFIDENTIAL</v>
      </c>
      <c r="Z1045" s="110">
        <f>IF(COUNTIFS($Y$2:Y1045,Y1045)=1,1,0)</f>
        <v>0</v>
      </c>
      <c r="AA1045" s="110">
        <f>SUM($Z$2:Z1045)*Z1045</f>
        <v>0</v>
      </c>
      <c r="AB1045" s="110">
        <f>COUNTIFS(resources!B:B,B1045)</f>
        <v>1</v>
      </c>
      <c r="AC1045" s="110">
        <f t="shared" si="245"/>
        <v>1</v>
      </c>
      <c r="AD1045" s="110">
        <f t="shared" si="246"/>
        <v>1</v>
      </c>
      <c r="AE1045" s="110">
        <f t="shared" si="247"/>
        <v>0</v>
      </c>
      <c r="AF1045" s="110">
        <f t="shared" si="248"/>
        <v>1</v>
      </c>
      <c r="AG1045" s="110">
        <f t="shared" si="249"/>
        <v>0</v>
      </c>
      <c r="AH1045" s="110">
        <f t="shared" si="250"/>
        <v>0</v>
      </c>
      <c r="AI1045" s="110">
        <f t="shared" si="251"/>
        <v>1</v>
      </c>
      <c r="AJ1045" s="100">
        <f>ROW()</f>
        <v>1045</v>
      </c>
      <c r="AK1045" s="100" t="str">
        <f>INDEX('BadRows RECART'!$C$2:$C$1207,MATCH(monthly_gwh_mw!AJ1045,'BadRows RECART'!$D$2:$D$1207,0))</f>
        <v>EC_M_0-000-000-010</v>
      </c>
    </row>
    <row r="1046" spans="1:37" ht="20">
      <c r="A1046" s="106" t="s">
        <v>3907</v>
      </c>
      <c r="B1046" s="106" t="s">
        <v>437</v>
      </c>
      <c r="C1046" s="106" t="s">
        <v>6308</v>
      </c>
      <c r="D1046" s="168">
        <v>2020</v>
      </c>
      <c r="E1046" s="168">
        <v>12</v>
      </c>
      <c r="F1046" s="199">
        <v>8.3333333333333332E-3</v>
      </c>
      <c r="G1046" s="212" t="s">
        <v>6314</v>
      </c>
      <c r="H1046" s="212" t="s">
        <v>6314</v>
      </c>
      <c r="I1046" s="106" t="s">
        <v>556</v>
      </c>
      <c r="K1046" s="83" t="s">
        <v>6314</v>
      </c>
      <c r="L1046" s="83" t="s">
        <v>6314</v>
      </c>
      <c r="M1046" s="45" t="str">
        <f>IF(
ISNA(INDEX(resources!E:E,MATCH(B1046,resources!B:B,0))),"fillme",
INDEX(resources!E:E,MATCH(B1046,resources!B:B,0)))</f>
        <v>transfer_purchase</v>
      </c>
      <c r="N1046" s="45">
        <v>1</v>
      </c>
      <c r="O1046" s="83" t="str">
        <f>IFERROR(INDEX(resources!K:K,MATCH(B1046,resources!B:B,0)),"fillme")</f>
        <v>unknown</v>
      </c>
      <c r="P1046" s="89" t="str">
        <f t="shared" si="239"/>
        <v>unknown_2020_12</v>
      </c>
      <c r="Q1046" s="87">
        <f>INDEX(elcc!G:G,MATCH(P1046,elcc!D:D,0))</f>
        <v>0</v>
      </c>
      <c r="R1046" s="89">
        <f t="shared" si="240"/>
        <v>1</v>
      </c>
      <c r="S1046" s="89" t="s">
        <v>6314</v>
      </c>
      <c r="T1046" s="89" t="s">
        <v>6314</v>
      </c>
      <c r="U1046" s="90" t="str">
        <f t="shared" si="241"/>
        <v>ok</v>
      </c>
      <c r="V1046" s="63" t="str">
        <f>INDEX(resources!F:F,MATCH(B1046,resources!B:B,0))</f>
        <v>special</v>
      </c>
      <c r="W1046" s="110">
        <f t="shared" si="242"/>
        <v>1</v>
      </c>
      <c r="X1046" s="110">
        <f t="shared" si="243"/>
        <v>0</v>
      </c>
      <c r="Y1046" s="110" t="str">
        <f t="shared" si="244"/>
        <v>transfer_purchase_energy_PCE90002_CONFIDENTIAL</v>
      </c>
      <c r="Z1046" s="110">
        <f>IF(COUNTIFS($Y$2:Y1046,Y1046)=1,1,0)</f>
        <v>0</v>
      </c>
      <c r="AA1046" s="110">
        <f>SUM($Z$2:Z1046)*Z1046</f>
        <v>0</v>
      </c>
      <c r="AB1046" s="110">
        <f>COUNTIFS(resources!B:B,B1046)</f>
        <v>1</v>
      </c>
      <c r="AC1046" s="110">
        <f t="shared" si="245"/>
        <v>1</v>
      </c>
      <c r="AD1046" s="110">
        <f t="shared" si="246"/>
        <v>1</v>
      </c>
      <c r="AE1046" s="110">
        <f t="shared" si="247"/>
        <v>0</v>
      </c>
      <c r="AF1046" s="110">
        <f t="shared" si="248"/>
        <v>1</v>
      </c>
      <c r="AG1046" s="110">
        <f t="shared" si="249"/>
        <v>0</v>
      </c>
      <c r="AH1046" s="110">
        <f t="shared" si="250"/>
        <v>0</v>
      </c>
      <c r="AI1046" s="110">
        <f t="shared" si="251"/>
        <v>1</v>
      </c>
      <c r="AJ1046" s="100">
        <f>ROW()</f>
        <v>1046</v>
      </c>
      <c r="AK1046" s="100" t="str">
        <f>INDEX('BadRows RECART'!$C$2:$C$1207,MATCH(monthly_gwh_mw!AJ1046,'BadRows RECART'!$D$2:$D$1207,0))</f>
        <v>EC_M_0-000-000-010</v>
      </c>
    </row>
    <row r="1047" spans="1:37" ht="20">
      <c r="A1047" s="106" t="s">
        <v>3907</v>
      </c>
      <c r="B1047" s="106" t="s">
        <v>437</v>
      </c>
      <c r="C1047" s="106" t="s">
        <v>6308</v>
      </c>
      <c r="D1047" s="168">
        <v>2021</v>
      </c>
      <c r="E1047" s="168">
        <v>1</v>
      </c>
      <c r="F1047" s="199">
        <v>8.3333333333333332E-3</v>
      </c>
      <c r="G1047" s="212" t="s">
        <v>6314</v>
      </c>
      <c r="H1047" s="212" t="s">
        <v>6314</v>
      </c>
      <c r="I1047" s="106" t="s">
        <v>556</v>
      </c>
      <c r="K1047" s="83" t="s">
        <v>6314</v>
      </c>
      <c r="L1047" s="83" t="s">
        <v>6314</v>
      </c>
      <c r="M1047" s="45" t="str">
        <f>IF(
ISNA(INDEX(resources!E:E,MATCH(B1047,resources!B:B,0))),"fillme",
INDEX(resources!E:E,MATCH(B1047,resources!B:B,0)))</f>
        <v>transfer_purchase</v>
      </c>
      <c r="N1047" s="45">
        <v>1</v>
      </c>
      <c r="O1047" s="83" t="str">
        <f>IFERROR(INDEX(resources!K:K,MATCH(B1047,resources!B:B,0)),"fillme")</f>
        <v>unknown</v>
      </c>
      <c r="P1047" s="89" t="str">
        <f t="shared" si="239"/>
        <v>unknown_2021_1</v>
      </c>
      <c r="Q1047" s="87">
        <f>INDEX(elcc!G:G,MATCH(P1047,elcc!D:D,0))</f>
        <v>0</v>
      </c>
      <c r="R1047" s="89">
        <f t="shared" si="240"/>
        <v>1</v>
      </c>
      <c r="S1047" s="89" t="s">
        <v>6314</v>
      </c>
      <c r="T1047" s="89" t="s">
        <v>6314</v>
      </c>
      <c r="U1047" s="90" t="str">
        <f t="shared" si="241"/>
        <v>ok</v>
      </c>
      <c r="V1047" s="63" t="str">
        <f>INDEX(resources!F:F,MATCH(B1047,resources!B:B,0))</f>
        <v>special</v>
      </c>
      <c r="W1047" s="110">
        <f t="shared" si="242"/>
        <v>1</v>
      </c>
      <c r="X1047" s="110">
        <f t="shared" si="243"/>
        <v>0</v>
      </c>
      <c r="Y1047" s="110" t="str">
        <f t="shared" si="244"/>
        <v>transfer_purchase_energy_PCE90002_CONFIDENTIAL</v>
      </c>
      <c r="Z1047" s="110">
        <f>IF(COUNTIFS($Y$2:Y1047,Y1047)=1,1,0)</f>
        <v>0</v>
      </c>
      <c r="AA1047" s="110">
        <f>SUM($Z$2:Z1047)*Z1047</f>
        <v>0</v>
      </c>
      <c r="AB1047" s="110">
        <f>COUNTIFS(resources!B:B,B1047)</f>
        <v>1</v>
      </c>
      <c r="AC1047" s="110">
        <f t="shared" si="245"/>
        <v>1</v>
      </c>
      <c r="AD1047" s="110">
        <f t="shared" si="246"/>
        <v>1</v>
      </c>
      <c r="AE1047" s="110">
        <f t="shared" si="247"/>
        <v>0</v>
      </c>
      <c r="AF1047" s="110">
        <f t="shared" si="248"/>
        <v>1</v>
      </c>
      <c r="AG1047" s="110">
        <f t="shared" si="249"/>
        <v>0</v>
      </c>
      <c r="AH1047" s="110">
        <f t="shared" si="250"/>
        <v>0</v>
      </c>
      <c r="AI1047" s="110">
        <f t="shared" si="251"/>
        <v>1</v>
      </c>
      <c r="AJ1047" s="100">
        <f>ROW()</f>
        <v>1047</v>
      </c>
      <c r="AK1047" s="100" t="e">
        <f>INDEX('BadRows RECART'!$C$2:$C$1207,MATCH(monthly_gwh_mw!AJ1047,'BadRows RECART'!$D$2:$D$1207,0))</f>
        <v>#N/A</v>
      </c>
    </row>
    <row r="1048" spans="1:37" ht="20">
      <c r="A1048" s="106" t="s">
        <v>3907</v>
      </c>
      <c r="B1048" s="106" t="s">
        <v>437</v>
      </c>
      <c r="C1048" s="106" t="s">
        <v>6308</v>
      </c>
      <c r="D1048" s="168">
        <v>2021</v>
      </c>
      <c r="E1048" s="168">
        <v>2</v>
      </c>
      <c r="F1048" s="199">
        <v>8.3333333333333332E-3</v>
      </c>
      <c r="G1048" s="212" t="s">
        <v>6314</v>
      </c>
      <c r="H1048" s="212" t="s">
        <v>6314</v>
      </c>
      <c r="I1048" s="106" t="s">
        <v>556</v>
      </c>
      <c r="K1048" s="83" t="s">
        <v>6314</v>
      </c>
      <c r="L1048" s="83" t="s">
        <v>6314</v>
      </c>
      <c r="M1048" s="45" t="str">
        <f>IF(
ISNA(INDEX(resources!E:E,MATCH(B1048,resources!B:B,0))),"fillme",
INDEX(resources!E:E,MATCH(B1048,resources!B:B,0)))</f>
        <v>transfer_purchase</v>
      </c>
      <c r="N1048" s="45">
        <v>1</v>
      </c>
      <c r="O1048" s="83" t="str">
        <f>IFERROR(INDEX(resources!K:K,MATCH(B1048,resources!B:B,0)),"fillme")</f>
        <v>unknown</v>
      </c>
      <c r="P1048" s="89" t="str">
        <f t="shared" si="239"/>
        <v>unknown_2021_2</v>
      </c>
      <c r="Q1048" s="87">
        <f>INDEX(elcc!G:G,MATCH(P1048,elcc!D:D,0))</f>
        <v>0</v>
      </c>
      <c r="R1048" s="89">
        <f t="shared" si="240"/>
        <v>1</v>
      </c>
      <c r="S1048" s="89" t="s">
        <v>6314</v>
      </c>
      <c r="T1048" s="89" t="s">
        <v>6314</v>
      </c>
      <c r="U1048" s="90" t="str">
        <f t="shared" si="241"/>
        <v>ok</v>
      </c>
      <c r="V1048" s="63" t="str">
        <f>INDEX(resources!F:F,MATCH(B1048,resources!B:B,0))</f>
        <v>special</v>
      </c>
      <c r="W1048" s="110">
        <f t="shared" si="242"/>
        <v>1</v>
      </c>
      <c r="X1048" s="110">
        <f t="shared" si="243"/>
        <v>0</v>
      </c>
      <c r="Y1048" s="110" t="str">
        <f t="shared" si="244"/>
        <v>transfer_purchase_energy_PCE90002_CONFIDENTIAL</v>
      </c>
      <c r="Z1048" s="110">
        <f>IF(COUNTIFS($Y$2:Y1048,Y1048)=1,1,0)</f>
        <v>0</v>
      </c>
      <c r="AA1048" s="110">
        <f>SUM($Z$2:Z1048)*Z1048</f>
        <v>0</v>
      </c>
      <c r="AB1048" s="110">
        <f>COUNTIFS(resources!B:B,B1048)</f>
        <v>1</v>
      </c>
      <c r="AC1048" s="110">
        <f t="shared" si="245"/>
        <v>1</v>
      </c>
      <c r="AD1048" s="110">
        <f t="shared" si="246"/>
        <v>1</v>
      </c>
      <c r="AE1048" s="110">
        <f t="shared" si="247"/>
        <v>0</v>
      </c>
      <c r="AF1048" s="110">
        <f t="shared" si="248"/>
        <v>1</v>
      </c>
      <c r="AG1048" s="110">
        <f t="shared" si="249"/>
        <v>0</v>
      </c>
      <c r="AH1048" s="110">
        <f t="shared" si="250"/>
        <v>0</v>
      </c>
      <c r="AI1048" s="110">
        <f t="shared" si="251"/>
        <v>1</v>
      </c>
      <c r="AJ1048" s="100">
        <f>ROW()</f>
        <v>1048</v>
      </c>
      <c r="AK1048" s="100" t="e">
        <f>INDEX('BadRows RECART'!$C$2:$C$1207,MATCH(monthly_gwh_mw!AJ1048,'BadRows RECART'!$D$2:$D$1207,0))</f>
        <v>#N/A</v>
      </c>
    </row>
    <row r="1049" spans="1:37" ht="20">
      <c r="A1049" s="106" t="s">
        <v>3907</v>
      </c>
      <c r="B1049" s="106" t="s">
        <v>437</v>
      </c>
      <c r="C1049" s="106" t="s">
        <v>6308</v>
      </c>
      <c r="D1049" s="168">
        <v>2021</v>
      </c>
      <c r="E1049" s="168">
        <v>3</v>
      </c>
      <c r="F1049" s="199">
        <v>8.3333333333333332E-3</v>
      </c>
      <c r="G1049" s="212" t="s">
        <v>6314</v>
      </c>
      <c r="H1049" s="212" t="s">
        <v>6314</v>
      </c>
      <c r="I1049" s="106" t="s">
        <v>556</v>
      </c>
      <c r="K1049" s="83" t="s">
        <v>6314</v>
      </c>
      <c r="L1049" s="83" t="s">
        <v>6314</v>
      </c>
      <c r="M1049" s="45" t="str">
        <f>IF(
ISNA(INDEX(resources!E:E,MATCH(B1049,resources!B:B,0))),"fillme",
INDEX(resources!E:E,MATCH(B1049,resources!B:B,0)))</f>
        <v>transfer_purchase</v>
      </c>
      <c r="N1049" s="45">
        <v>1</v>
      </c>
      <c r="O1049" s="83" t="str">
        <f>IFERROR(INDEX(resources!K:K,MATCH(B1049,resources!B:B,0)),"fillme")</f>
        <v>unknown</v>
      </c>
      <c r="P1049" s="89" t="str">
        <f t="shared" si="239"/>
        <v>unknown_2021_3</v>
      </c>
      <c r="Q1049" s="87">
        <f>INDEX(elcc!G:G,MATCH(P1049,elcc!D:D,0))</f>
        <v>0</v>
      </c>
      <c r="R1049" s="89">
        <f t="shared" si="240"/>
        <v>1</v>
      </c>
      <c r="S1049" s="89" t="s">
        <v>6314</v>
      </c>
      <c r="T1049" s="89" t="s">
        <v>6314</v>
      </c>
      <c r="U1049" s="90" t="str">
        <f t="shared" si="241"/>
        <v>ok</v>
      </c>
      <c r="V1049" s="63" t="str">
        <f>INDEX(resources!F:F,MATCH(B1049,resources!B:B,0))</f>
        <v>special</v>
      </c>
      <c r="W1049" s="110">
        <f t="shared" si="242"/>
        <v>1</v>
      </c>
      <c r="X1049" s="110">
        <f t="shared" si="243"/>
        <v>0</v>
      </c>
      <c r="Y1049" s="110" t="str">
        <f t="shared" si="244"/>
        <v>transfer_purchase_energy_PCE90002_CONFIDENTIAL</v>
      </c>
      <c r="Z1049" s="110">
        <f>IF(COUNTIFS($Y$2:Y1049,Y1049)=1,1,0)</f>
        <v>0</v>
      </c>
      <c r="AA1049" s="110">
        <f>SUM($Z$2:Z1049)*Z1049</f>
        <v>0</v>
      </c>
      <c r="AB1049" s="110">
        <f>COUNTIFS(resources!B:B,B1049)</f>
        <v>1</v>
      </c>
      <c r="AC1049" s="110">
        <f t="shared" si="245"/>
        <v>1</v>
      </c>
      <c r="AD1049" s="110">
        <f t="shared" si="246"/>
        <v>1</v>
      </c>
      <c r="AE1049" s="110">
        <f t="shared" si="247"/>
        <v>0</v>
      </c>
      <c r="AF1049" s="110">
        <f t="shared" si="248"/>
        <v>1</v>
      </c>
      <c r="AG1049" s="110">
        <f t="shared" si="249"/>
        <v>0</v>
      </c>
      <c r="AH1049" s="110">
        <f t="shared" si="250"/>
        <v>0</v>
      </c>
      <c r="AI1049" s="110">
        <f t="shared" si="251"/>
        <v>1</v>
      </c>
      <c r="AJ1049" s="100">
        <f>ROW()</f>
        <v>1049</v>
      </c>
      <c r="AK1049" s="100" t="e">
        <f>INDEX('BadRows RECART'!$C$2:$C$1207,MATCH(monthly_gwh_mw!AJ1049,'BadRows RECART'!$D$2:$D$1207,0))</f>
        <v>#N/A</v>
      </c>
    </row>
    <row r="1050" spans="1:37" ht="20">
      <c r="A1050" s="106" t="s">
        <v>3907</v>
      </c>
      <c r="B1050" s="106" t="s">
        <v>437</v>
      </c>
      <c r="C1050" s="106" t="s">
        <v>6308</v>
      </c>
      <c r="D1050" s="168">
        <v>2021</v>
      </c>
      <c r="E1050" s="168">
        <v>4</v>
      </c>
      <c r="F1050" s="199">
        <v>8.3333333333333332E-3</v>
      </c>
      <c r="G1050" s="212" t="s">
        <v>6314</v>
      </c>
      <c r="H1050" s="212" t="s">
        <v>6314</v>
      </c>
      <c r="I1050" s="106" t="s">
        <v>556</v>
      </c>
      <c r="K1050" s="83" t="s">
        <v>6314</v>
      </c>
      <c r="L1050" s="83" t="s">
        <v>6314</v>
      </c>
      <c r="M1050" s="45" t="str">
        <f>IF(
ISNA(INDEX(resources!E:E,MATCH(B1050,resources!B:B,0))),"fillme",
INDEX(resources!E:E,MATCH(B1050,resources!B:B,0)))</f>
        <v>transfer_purchase</v>
      </c>
      <c r="N1050" s="45">
        <v>1</v>
      </c>
      <c r="O1050" s="83" t="str">
        <f>IFERROR(INDEX(resources!K:K,MATCH(B1050,resources!B:B,0)),"fillme")</f>
        <v>unknown</v>
      </c>
      <c r="P1050" s="89" t="str">
        <f t="shared" si="239"/>
        <v>unknown_2021_4</v>
      </c>
      <c r="Q1050" s="87">
        <f>INDEX(elcc!G:G,MATCH(P1050,elcc!D:D,0))</f>
        <v>0</v>
      </c>
      <c r="R1050" s="89">
        <f t="shared" si="240"/>
        <v>1</v>
      </c>
      <c r="S1050" s="89" t="s">
        <v>6314</v>
      </c>
      <c r="T1050" s="89" t="s">
        <v>6314</v>
      </c>
      <c r="U1050" s="90" t="str">
        <f t="shared" si="241"/>
        <v>ok</v>
      </c>
      <c r="V1050" s="63" t="str">
        <f>INDEX(resources!F:F,MATCH(B1050,resources!B:B,0))</f>
        <v>special</v>
      </c>
      <c r="W1050" s="110">
        <f t="shared" si="242"/>
        <v>1</v>
      </c>
      <c r="X1050" s="110">
        <f t="shared" si="243"/>
        <v>0</v>
      </c>
      <c r="Y1050" s="110" t="str">
        <f t="shared" si="244"/>
        <v>transfer_purchase_energy_PCE90002_CONFIDENTIAL</v>
      </c>
      <c r="Z1050" s="110">
        <f>IF(COUNTIFS($Y$2:Y1050,Y1050)=1,1,0)</f>
        <v>0</v>
      </c>
      <c r="AA1050" s="110">
        <f>SUM($Z$2:Z1050)*Z1050</f>
        <v>0</v>
      </c>
      <c r="AB1050" s="110">
        <f>COUNTIFS(resources!B:B,B1050)</f>
        <v>1</v>
      </c>
      <c r="AC1050" s="110">
        <f t="shared" si="245"/>
        <v>1</v>
      </c>
      <c r="AD1050" s="110">
        <f t="shared" si="246"/>
        <v>1</v>
      </c>
      <c r="AE1050" s="110">
        <f t="shared" si="247"/>
        <v>0</v>
      </c>
      <c r="AF1050" s="110">
        <f t="shared" si="248"/>
        <v>1</v>
      </c>
      <c r="AG1050" s="110">
        <f t="shared" si="249"/>
        <v>0</v>
      </c>
      <c r="AH1050" s="110">
        <f t="shared" si="250"/>
        <v>0</v>
      </c>
      <c r="AI1050" s="110">
        <f t="shared" si="251"/>
        <v>1</v>
      </c>
      <c r="AJ1050" s="100">
        <f>ROW()</f>
        <v>1050</v>
      </c>
      <c r="AK1050" s="100" t="e">
        <f>INDEX('BadRows RECART'!$C$2:$C$1207,MATCH(monthly_gwh_mw!AJ1050,'BadRows RECART'!$D$2:$D$1207,0))</f>
        <v>#N/A</v>
      </c>
    </row>
    <row r="1051" spans="1:37" ht="20">
      <c r="A1051" s="106" t="s">
        <v>3907</v>
      </c>
      <c r="B1051" s="106" t="s">
        <v>437</v>
      </c>
      <c r="C1051" s="106" t="s">
        <v>6308</v>
      </c>
      <c r="D1051" s="168">
        <v>2021</v>
      </c>
      <c r="E1051" s="168">
        <v>5</v>
      </c>
      <c r="F1051" s="199">
        <v>8.3333333333333332E-3</v>
      </c>
      <c r="G1051" s="212" t="s">
        <v>6314</v>
      </c>
      <c r="H1051" s="212" t="s">
        <v>6314</v>
      </c>
      <c r="I1051" s="106" t="s">
        <v>556</v>
      </c>
      <c r="K1051" s="83" t="s">
        <v>6314</v>
      </c>
      <c r="L1051" s="83" t="s">
        <v>6314</v>
      </c>
      <c r="M1051" s="45" t="str">
        <f>IF(
ISNA(INDEX(resources!E:E,MATCH(B1051,resources!B:B,0))),"fillme",
INDEX(resources!E:E,MATCH(B1051,resources!B:B,0)))</f>
        <v>transfer_purchase</v>
      </c>
      <c r="N1051" s="45">
        <v>1</v>
      </c>
      <c r="O1051" s="83" t="str">
        <f>IFERROR(INDEX(resources!K:K,MATCH(B1051,resources!B:B,0)),"fillme")</f>
        <v>unknown</v>
      </c>
      <c r="P1051" s="89" t="str">
        <f t="shared" si="239"/>
        <v>unknown_2021_5</v>
      </c>
      <c r="Q1051" s="87">
        <f>INDEX(elcc!G:G,MATCH(P1051,elcc!D:D,0))</f>
        <v>0</v>
      </c>
      <c r="R1051" s="89">
        <f t="shared" si="240"/>
        <v>1</v>
      </c>
      <c r="S1051" s="89" t="s">
        <v>6314</v>
      </c>
      <c r="T1051" s="89" t="s">
        <v>6314</v>
      </c>
      <c r="U1051" s="90" t="str">
        <f t="shared" si="241"/>
        <v>ok</v>
      </c>
      <c r="V1051" s="63" t="str">
        <f>INDEX(resources!F:F,MATCH(B1051,resources!B:B,0))</f>
        <v>special</v>
      </c>
      <c r="W1051" s="110">
        <f t="shared" si="242"/>
        <v>1</v>
      </c>
      <c r="X1051" s="110">
        <f t="shared" si="243"/>
        <v>0</v>
      </c>
      <c r="Y1051" s="110" t="str">
        <f t="shared" si="244"/>
        <v>transfer_purchase_energy_PCE90002_CONFIDENTIAL</v>
      </c>
      <c r="Z1051" s="110">
        <f>IF(COUNTIFS($Y$2:Y1051,Y1051)=1,1,0)</f>
        <v>0</v>
      </c>
      <c r="AA1051" s="110">
        <f>SUM($Z$2:Z1051)*Z1051</f>
        <v>0</v>
      </c>
      <c r="AB1051" s="110">
        <f>COUNTIFS(resources!B:B,B1051)</f>
        <v>1</v>
      </c>
      <c r="AC1051" s="110">
        <f t="shared" si="245"/>
        <v>1</v>
      </c>
      <c r="AD1051" s="110">
        <f t="shared" si="246"/>
        <v>1</v>
      </c>
      <c r="AE1051" s="110">
        <f t="shared" si="247"/>
        <v>0</v>
      </c>
      <c r="AF1051" s="110">
        <f t="shared" si="248"/>
        <v>1</v>
      </c>
      <c r="AG1051" s="110">
        <f t="shared" si="249"/>
        <v>0</v>
      </c>
      <c r="AH1051" s="110">
        <f t="shared" si="250"/>
        <v>0</v>
      </c>
      <c r="AI1051" s="110">
        <f t="shared" si="251"/>
        <v>1</v>
      </c>
      <c r="AJ1051" s="100">
        <f>ROW()</f>
        <v>1051</v>
      </c>
      <c r="AK1051" s="100" t="e">
        <f>INDEX('BadRows RECART'!$C$2:$C$1207,MATCH(monthly_gwh_mw!AJ1051,'BadRows RECART'!$D$2:$D$1207,0))</f>
        <v>#N/A</v>
      </c>
    </row>
    <row r="1052" spans="1:37" ht="20">
      <c r="A1052" s="106" t="s">
        <v>3907</v>
      </c>
      <c r="B1052" s="106" t="s">
        <v>437</v>
      </c>
      <c r="C1052" s="106" t="s">
        <v>6308</v>
      </c>
      <c r="D1052" s="168">
        <v>2021</v>
      </c>
      <c r="E1052" s="168">
        <v>6</v>
      </c>
      <c r="F1052" s="199">
        <v>8.3333333333333332E-3</v>
      </c>
      <c r="G1052" s="212" t="s">
        <v>6314</v>
      </c>
      <c r="H1052" s="212" t="s">
        <v>6314</v>
      </c>
      <c r="I1052" s="106" t="s">
        <v>556</v>
      </c>
      <c r="K1052" s="83" t="s">
        <v>6314</v>
      </c>
      <c r="L1052" s="83" t="s">
        <v>6314</v>
      </c>
      <c r="M1052" s="45" t="str">
        <f>IF(
ISNA(INDEX(resources!E:E,MATCH(B1052,resources!B:B,0))),"fillme",
INDEX(resources!E:E,MATCH(B1052,resources!B:B,0)))</f>
        <v>transfer_purchase</v>
      </c>
      <c r="N1052" s="45">
        <v>1</v>
      </c>
      <c r="O1052" s="83" t="str">
        <f>IFERROR(INDEX(resources!K:K,MATCH(B1052,resources!B:B,0)),"fillme")</f>
        <v>unknown</v>
      </c>
      <c r="P1052" s="89" t="str">
        <f t="shared" si="239"/>
        <v>unknown_2021_6</v>
      </c>
      <c r="Q1052" s="87">
        <f>INDEX(elcc!G:G,MATCH(P1052,elcc!D:D,0))</f>
        <v>0</v>
      </c>
      <c r="R1052" s="89">
        <f t="shared" si="240"/>
        <v>1</v>
      </c>
      <c r="S1052" s="89" t="s">
        <v>6314</v>
      </c>
      <c r="T1052" s="89" t="s">
        <v>6314</v>
      </c>
      <c r="U1052" s="90" t="str">
        <f t="shared" si="241"/>
        <v>ok</v>
      </c>
      <c r="V1052" s="63" t="str">
        <f>INDEX(resources!F:F,MATCH(B1052,resources!B:B,0))</f>
        <v>special</v>
      </c>
      <c r="W1052" s="110">
        <f t="shared" si="242"/>
        <v>1</v>
      </c>
      <c r="X1052" s="110">
        <f t="shared" si="243"/>
        <v>0</v>
      </c>
      <c r="Y1052" s="110" t="str">
        <f t="shared" si="244"/>
        <v>transfer_purchase_energy_PCE90002_CONFIDENTIAL</v>
      </c>
      <c r="Z1052" s="110">
        <f>IF(COUNTIFS($Y$2:Y1052,Y1052)=1,1,0)</f>
        <v>0</v>
      </c>
      <c r="AA1052" s="110">
        <f>SUM($Z$2:Z1052)*Z1052</f>
        <v>0</v>
      </c>
      <c r="AB1052" s="110">
        <f>COUNTIFS(resources!B:B,B1052)</f>
        <v>1</v>
      </c>
      <c r="AC1052" s="110">
        <f t="shared" si="245"/>
        <v>1</v>
      </c>
      <c r="AD1052" s="110">
        <f t="shared" si="246"/>
        <v>1</v>
      </c>
      <c r="AE1052" s="110">
        <f t="shared" si="247"/>
        <v>0</v>
      </c>
      <c r="AF1052" s="110">
        <f t="shared" si="248"/>
        <v>1</v>
      </c>
      <c r="AG1052" s="110">
        <f t="shared" si="249"/>
        <v>0</v>
      </c>
      <c r="AH1052" s="110">
        <f t="shared" si="250"/>
        <v>0</v>
      </c>
      <c r="AI1052" s="110">
        <f t="shared" si="251"/>
        <v>1</v>
      </c>
      <c r="AJ1052" s="100">
        <f>ROW()</f>
        <v>1052</v>
      </c>
      <c r="AK1052" s="100" t="e">
        <f>INDEX('BadRows RECART'!$C$2:$C$1207,MATCH(monthly_gwh_mw!AJ1052,'BadRows RECART'!$D$2:$D$1207,0))</f>
        <v>#N/A</v>
      </c>
    </row>
    <row r="1053" spans="1:37" ht="20">
      <c r="A1053" s="106" t="s">
        <v>3907</v>
      </c>
      <c r="B1053" s="106" t="s">
        <v>437</v>
      </c>
      <c r="C1053" s="106" t="s">
        <v>6308</v>
      </c>
      <c r="D1053" s="168">
        <v>2021</v>
      </c>
      <c r="E1053" s="168">
        <v>7</v>
      </c>
      <c r="F1053" s="199">
        <v>8.3333333333333332E-3</v>
      </c>
      <c r="G1053" s="212" t="s">
        <v>6314</v>
      </c>
      <c r="H1053" s="212" t="s">
        <v>6314</v>
      </c>
      <c r="I1053" s="106" t="s">
        <v>556</v>
      </c>
      <c r="K1053" s="83" t="s">
        <v>6314</v>
      </c>
      <c r="L1053" s="83" t="s">
        <v>6314</v>
      </c>
      <c r="M1053" s="45" t="str">
        <f>IF(
ISNA(INDEX(resources!E:E,MATCH(B1053,resources!B:B,0))),"fillme",
INDEX(resources!E:E,MATCH(B1053,resources!B:B,0)))</f>
        <v>transfer_purchase</v>
      </c>
      <c r="N1053" s="45">
        <v>1</v>
      </c>
      <c r="O1053" s="83" t="str">
        <f>IFERROR(INDEX(resources!K:K,MATCH(B1053,resources!B:B,0)),"fillme")</f>
        <v>unknown</v>
      </c>
      <c r="P1053" s="89" t="str">
        <f t="shared" si="239"/>
        <v>unknown_2021_7</v>
      </c>
      <c r="Q1053" s="87">
        <f>INDEX(elcc!G:G,MATCH(P1053,elcc!D:D,0))</f>
        <v>0</v>
      </c>
      <c r="R1053" s="89">
        <f t="shared" si="240"/>
        <v>1</v>
      </c>
      <c r="S1053" s="89" t="s">
        <v>6314</v>
      </c>
      <c r="T1053" s="89" t="s">
        <v>6314</v>
      </c>
      <c r="U1053" s="90" t="str">
        <f t="shared" si="241"/>
        <v>ok</v>
      </c>
      <c r="V1053" s="63" t="str">
        <f>INDEX(resources!F:F,MATCH(B1053,resources!B:B,0))</f>
        <v>special</v>
      </c>
      <c r="W1053" s="110">
        <f t="shared" si="242"/>
        <v>1</v>
      </c>
      <c r="X1053" s="110">
        <f t="shared" si="243"/>
        <v>0</v>
      </c>
      <c r="Y1053" s="110" t="str">
        <f t="shared" si="244"/>
        <v>transfer_purchase_energy_PCE90002_CONFIDENTIAL</v>
      </c>
      <c r="Z1053" s="110">
        <f>IF(COUNTIFS($Y$2:Y1053,Y1053)=1,1,0)</f>
        <v>0</v>
      </c>
      <c r="AA1053" s="110">
        <f>SUM($Z$2:Z1053)*Z1053</f>
        <v>0</v>
      </c>
      <c r="AB1053" s="110">
        <f>COUNTIFS(resources!B:B,B1053)</f>
        <v>1</v>
      </c>
      <c r="AC1053" s="110">
        <f t="shared" si="245"/>
        <v>1</v>
      </c>
      <c r="AD1053" s="110">
        <f t="shared" si="246"/>
        <v>1</v>
      </c>
      <c r="AE1053" s="110">
        <f t="shared" si="247"/>
        <v>0</v>
      </c>
      <c r="AF1053" s="110">
        <f t="shared" si="248"/>
        <v>1</v>
      </c>
      <c r="AG1053" s="110">
        <f t="shared" si="249"/>
        <v>0</v>
      </c>
      <c r="AH1053" s="110">
        <f t="shared" si="250"/>
        <v>0</v>
      </c>
      <c r="AI1053" s="110">
        <f t="shared" si="251"/>
        <v>1</v>
      </c>
      <c r="AJ1053" s="100">
        <f>ROW()</f>
        <v>1053</v>
      </c>
      <c r="AK1053" s="100" t="e">
        <f>INDEX('BadRows RECART'!$C$2:$C$1207,MATCH(monthly_gwh_mw!AJ1053,'BadRows RECART'!$D$2:$D$1207,0))</f>
        <v>#N/A</v>
      </c>
    </row>
    <row r="1054" spans="1:37" ht="20">
      <c r="A1054" s="106" t="s">
        <v>3907</v>
      </c>
      <c r="B1054" s="106" t="s">
        <v>437</v>
      </c>
      <c r="C1054" s="106" t="s">
        <v>6308</v>
      </c>
      <c r="D1054" s="168">
        <v>2021</v>
      </c>
      <c r="E1054" s="168">
        <v>8</v>
      </c>
      <c r="F1054" s="199">
        <v>8.3333333333333332E-3</v>
      </c>
      <c r="G1054" s="212" t="s">
        <v>6314</v>
      </c>
      <c r="H1054" s="212" t="s">
        <v>6314</v>
      </c>
      <c r="I1054" s="106" t="s">
        <v>556</v>
      </c>
      <c r="K1054" s="83" t="s">
        <v>6314</v>
      </c>
      <c r="L1054" s="83" t="s">
        <v>6314</v>
      </c>
      <c r="M1054" s="45" t="str">
        <f>IF(
ISNA(INDEX(resources!E:E,MATCH(B1054,resources!B:B,0))),"fillme",
INDEX(resources!E:E,MATCH(B1054,resources!B:B,0)))</f>
        <v>transfer_purchase</v>
      </c>
      <c r="N1054" s="45">
        <v>1</v>
      </c>
      <c r="O1054" s="83" t="str">
        <f>IFERROR(INDEX(resources!K:K,MATCH(B1054,resources!B:B,0)),"fillme")</f>
        <v>unknown</v>
      </c>
      <c r="P1054" s="89" t="str">
        <f t="shared" si="239"/>
        <v>unknown_2021_8</v>
      </c>
      <c r="Q1054" s="87">
        <f>INDEX(elcc!G:G,MATCH(P1054,elcc!D:D,0))</f>
        <v>0</v>
      </c>
      <c r="R1054" s="89">
        <f t="shared" si="240"/>
        <v>1</v>
      </c>
      <c r="S1054" s="89" t="s">
        <v>6314</v>
      </c>
      <c r="T1054" s="89" t="s">
        <v>6314</v>
      </c>
      <c r="U1054" s="90" t="str">
        <f t="shared" si="241"/>
        <v>ok</v>
      </c>
      <c r="V1054" s="63" t="str">
        <f>INDEX(resources!F:F,MATCH(B1054,resources!B:B,0))</f>
        <v>special</v>
      </c>
      <c r="W1054" s="110">
        <f t="shared" si="242"/>
        <v>1</v>
      </c>
      <c r="X1054" s="110">
        <f t="shared" si="243"/>
        <v>0</v>
      </c>
      <c r="Y1054" s="110" t="str">
        <f t="shared" si="244"/>
        <v>transfer_purchase_energy_PCE90002_CONFIDENTIAL</v>
      </c>
      <c r="Z1054" s="110">
        <f>IF(COUNTIFS($Y$2:Y1054,Y1054)=1,1,0)</f>
        <v>0</v>
      </c>
      <c r="AA1054" s="110">
        <f>SUM($Z$2:Z1054)*Z1054</f>
        <v>0</v>
      </c>
      <c r="AB1054" s="110">
        <f>COUNTIFS(resources!B:B,B1054)</f>
        <v>1</v>
      </c>
      <c r="AC1054" s="110">
        <f t="shared" si="245"/>
        <v>1</v>
      </c>
      <c r="AD1054" s="110">
        <f t="shared" si="246"/>
        <v>1</v>
      </c>
      <c r="AE1054" s="110">
        <f t="shared" si="247"/>
        <v>0</v>
      </c>
      <c r="AF1054" s="110">
        <f t="shared" si="248"/>
        <v>1</v>
      </c>
      <c r="AG1054" s="110">
        <f t="shared" si="249"/>
        <v>0</v>
      </c>
      <c r="AH1054" s="110">
        <f t="shared" si="250"/>
        <v>0</v>
      </c>
      <c r="AI1054" s="110">
        <f t="shared" si="251"/>
        <v>1</v>
      </c>
      <c r="AJ1054" s="100">
        <f>ROW()</f>
        <v>1054</v>
      </c>
      <c r="AK1054" s="100" t="e">
        <f>INDEX('BadRows RECART'!$C$2:$C$1207,MATCH(monthly_gwh_mw!AJ1054,'BadRows RECART'!$D$2:$D$1207,0))</f>
        <v>#N/A</v>
      </c>
    </row>
    <row r="1055" spans="1:37" ht="20">
      <c r="A1055" s="106" t="s">
        <v>3907</v>
      </c>
      <c r="B1055" s="106" t="s">
        <v>437</v>
      </c>
      <c r="C1055" s="106" t="s">
        <v>6308</v>
      </c>
      <c r="D1055" s="168">
        <v>2021</v>
      </c>
      <c r="E1055" s="168">
        <v>9</v>
      </c>
      <c r="F1055" s="199">
        <v>8.3333333333333332E-3</v>
      </c>
      <c r="G1055" s="212" t="s">
        <v>6314</v>
      </c>
      <c r="H1055" s="212" t="s">
        <v>6314</v>
      </c>
      <c r="I1055" s="106" t="s">
        <v>556</v>
      </c>
      <c r="K1055" s="83" t="s">
        <v>6314</v>
      </c>
      <c r="L1055" s="83" t="s">
        <v>6314</v>
      </c>
      <c r="M1055" s="45" t="str">
        <f>IF(
ISNA(INDEX(resources!E:E,MATCH(B1055,resources!B:B,0))),"fillme",
INDEX(resources!E:E,MATCH(B1055,resources!B:B,0)))</f>
        <v>transfer_purchase</v>
      </c>
      <c r="N1055" s="45">
        <v>1</v>
      </c>
      <c r="O1055" s="83" t="str">
        <f>IFERROR(INDEX(resources!K:K,MATCH(B1055,resources!B:B,0)),"fillme")</f>
        <v>unknown</v>
      </c>
      <c r="P1055" s="89" t="str">
        <f t="shared" si="239"/>
        <v>unknown_2021_9</v>
      </c>
      <c r="Q1055" s="87">
        <f>INDEX(elcc!G:G,MATCH(P1055,elcc!D:D,0))</f>
        <v>0</v>
      </c>
      <c r="R1055" s="89">
        <f t="shared" si="240"/>
        <v>1</v>
      </c>
      <c r="S1055" s="89" t="s">
        <v>6314</v>
      </c>
      <c r="T1055" s="89" t="s">
        <v>6314</v>
      </c>
      <c r="U1055" s="90" t="str">
        <f t="shared" si="241"/>
        <v>ok</v>
      </c>
      <c r="V1055" s="63" t="str">
        <f>INDEX(resources!F:F,MATCH(B1055,resources!B:B,0))</f>
        <v>special</v>
      </c>
      <c r="W1055" s="110">
        <f t="shared" si="242"/>
        <v>1</v>
      </c>
      <c r="X1055" s="110">
        <f t="shared" si="243"/>
        <v>0</v>
      </c>
      <c r="Y1055" s="110" t="str">
        <f t="shared" si="244"/>
        <v>transfer_purchase_energy_PCE90002_CONFIDENTIAL</v>
      </c>
      <c r="Z1055" s="110">
        <f>IF(COUNTIFS($Y$2:Y1055,Y1055)=1,1,0)</f>
        <v>0</v>
      </c>
      <c r="AA1055" s="110">
        <f>SUM($Z$2:Z1055)*Z1055</f>
        <v>0</v>
      </c>
      <c r="AB1055" s="110">
        <f>COUNTIFS(resources!B:B,B1055)</f>
        <v>1</v>
      </c>
      <c r="AC1055" s="110">
        <f t="shared" si="245"/>
        <v>1</v>
      </c>
      <c r="AD1055" s="110">
        <f t="shared" si="246"/>
        <v>1</v>
      </c>
      <c r="AE1055" s="110">
        <f t="shared" si="247"/>
        <v>0</v>
      </c>
      <c r="AF1055" s="110">
        <f t="shared" si="248"/>
        <v>1</v>
      </c>
      <c r="AG1055" s="110">
        <f t="shared" si="249"/>
        <v>0</v>
      </c>
      <c r="AH1055" s="110">
        <f t="shared" si="250"/>
        <v>0</v>
      </c>
      <c r="AI1055" s="110">
        <f t="shared" si="251"/>
        <v>1</v>
      </c>
      <c r="AJ1055" s="100">
        <f>ROW()</f>
        <v>1055</v>
      </c>
      <c r="AK1055" s="100" t="e">
        <f>INDEX('BadRows RECART'!$C$2:$C$1207,MATCH(monthly_gwh_mw!AJ1055,'BadRows RECART'!$D$2:$D$1207,0))</f>
        <v>#N/A</v>
      </c>
    </row>
    <row r="1056" spans="1:37" ht="20">
      <c r="A1056" s="106" t="s">
        <v>3907</v>
      </c>
      <c r="B1056" s="106" t="s">
        <v>437</v>
      </c>
      <c r="C1056" s="106" t="s">
        <v>6308</v>
      </c>
      <c r="D1056" s="168">
        <v>2021</v>
      </c>
      <c r="E1056" s="168">
        <v>10</v>
      </c>
      <c r="F1056" s="199">
        <v>8.3333333333333332E-3</v>
      </c>
      <c r="G1056" s="212" t="s">
        <v>6314</v>
      </c>
      <c r="H1056" s="212" t="s">
        <v>6314</v>
      </c>
      <c r="I1056" s="106" t="s">
        <v>556</v>
      </c>
      <c r="K1056" s="83" t="s">
        <v>6314</v>
      </c>
      <c r="L1056" s="83" t="s">
        <v>6314</v>
      </c>
      <c r="M1056" s="45" t="str">
        <f>IF(
ISNA(INDEX(resources!E:E,MATCH(B1056,resources!B:B,0))),"fillme",
INDEX(resources!E:E,MATCH(B1056,resources!B:B,0)))</f>
        <v>transfer_purchase</v>
      </c>
      <c r="N1056" s="45">
        <v>1</v>
      </c>
      <c r="O1056" s="83" t="str">
        <f>IFERROR(INDEX(resources!K:K,MATCH(B1056,resources!B:B,0)),"fillme")</f>
        <v>unknown</v>
      </c>
      <c r="P1056" s="89" t="str">
        <f t="shared" si="239"/>
        <v>unknown_2021_10</v>
      </c>
      <c r="Q1056" s="87">
        <f>INDEX(elcc!G:G,MATCH(P1056,elcc!D:D,0))</f>
        <v>0</v>
      </c>
      <c r="R1056" s="89">
        <f t="shared" si="240"/>
        <v>1</v>
      </c>
      <c r="S1056" s="89" t="s">
        <v>6314</v>
      </c>
      <c r="T1056" s="89" t="s">
        <v>6314</v>
      </c>
      <c r="U1056" s="90" t="str">
        <f t="shared" si="241"/>
        <v>ok</v>
      </c>
      <c r="V1056" s="63" t="str">
        <f>INDEX(resources!F:F,MATCH(B1056,resources!B:B,0))</f>
        <v>special</v>
      </c>
      <c r="W1056" s="110">
        <f t="shared" si="242"/>
        <v>1</v>
      </c>
      <c r="X1056" s="110">
        <f t="shared" si="243"/>
        <v>0</v>
      </c>
      <c r="Y1056" s="110" t="str">
        <f t="shared" si="244"/>
        <v>transfer_purchase_energy_PCE90002_CONFIDENTIAL</v>
      </c>
      <c r="Z1056" s="110">
        <f>IF(COUNTIFS($Y$2:Y1056,Y1056)=1,1,0)</f>
        <v>0</v>
      </c>
      <c r="AA1056" s="110">
        <f>SUM($Z$2:Z1056)*Z1056</f>
        <v>0</v>
      </c>
      <c r="AB1056" s="110">
        <f>COUNTIFS(resources!B:B,B1056)</f>
        <v>1</v>
      </c>
      <c r="AC1056" s="110">
        <f t="shared" si="245"/>
        <v>1</v>
      </c>
      <c r="AD1056" s="110">
        <f t="shared" si="246"/>
        <v>1</v>
      </c>
      <c r="AE1056" s="110">
        <f t="shared" si="247"/>
        <v>0</v>
      </c>
      <c r="AF1056" s="110">
        <f t="shared" si="248"/>
        <v>1</v>
      </c>
      <c r="AG1056" s="110">
        <f t="shared" si="249"/>
        <v>0</v>
      </c>
      <c r="AH1056" s="110">
        <f t="shared" si="250"/>
        <v>0</v>
      </c>
      <c r="AI1056" s="110">
        <f t="shared" si="251"/>
        <v>1</v>
      </c>
      <c r="AJ1056" s="100">
        <f>ROW()</f>
        <v>1056</v>
      </c>
      <c r="AK1056" s="100" t="e">
        <f>INDEX('BadRows RECART'!$C$2:$C$1207,MATCH(monthly_gwh_mw!AJ1056,'BadRows RECART'!$D$2:$D$1207,0))</f>
        <v>#N/A</v>
      </c>
    </row>
    <row r="1057" spans="1:37" ht="20">
      <c r="A1057" s="106" t="s">
        <v>3907</v>
      </c>
      <c r="B1057" s="106" t="s">
        <v>437</v>
      </c>
      <c r="C1057" s="106" t="s">
        <v>6308</v>
      </c>
      <c r="D1057" s="168">
        <v>2021</v>
      </c>
      <c r="E1057" s="168">
        <v>11</v>
      </c>
      <c r="F1057" s="199">
        <v>8.3333333333333332E-3</v>
      </c>
      <c r="G1057" s="212" t="s">
        <v>6314</v>
      </c>
      <c r="H1057" s="212" t="s">
        <v>6314</v>
      </c>
      <c r="I1057" s="106" t="s">
        <v>556</v>
      </c>
      <c r="K1057" s="83" t="s">
        <v>6314</v>
      </c>
      <c r="L1057" s="83" t="s">
        <v>6314</v>
      </c>
      <c r="M1057" s="45" t="str">
        <f>IF(
ISNA(INDEX(resources!E:E,MATCH(B1057,resources!B:B,0))),"fillme",
INDEX(resources!E:E,MATCH(B1057,resources!B:B,0)))</f>
        <v>transfer_purchase</v>
      </c>
      <c r="N1057" s="45">
        <v>1</v>
      </c>
      <c r="O1057" s="83" t="str">
        <f>IFERROR(INDEX(resources!K:K,MATCH(B1057,resources!B:B,0)),"fillme")</f>
        <v>unknown</v>
      </c>
      <c r="P1057" s="89" t="str">
        <f t="shared" si="239"/>
        <v>unknown_2021_11</v>
      </c>
      <c r="Q1057" s="87">
        <f>INDEX(elcc!G:G,MATCH(P1057,elcc!D:D,0))</f>
        <v>0</v>
      </c>
      <c r="R1057" s="89">
        <f t="shared" si="240"/>
        <v>1</v>
      </c>
      <c r="S1057" s="89" t="s">
        <v>6314</v>
      </c>
      <c r="T1057" s="89" t="s">
        <v>6314</v>
      </c>
      <c r="U1057" s="90" t="str">
        <f t="shared" si="241"/>
        <v>ok</v>
      </c>
      <c r="V1057" s="63" t="str">
        <f>INDEX(resources!F:F,MATCH(B1057,resources!B:B,0))</f>
        <v>special</v>
      </c>
      <c r="W1057" s="110">
        <f t="shared" si="242"/>
        <v>1</v>
      </c>
      <c r="X1057" s="110">
        <f t="shared" si="243"/>
        <v>0</v>
      </c>
      <c r="Y1057" s="110" t="str">
        <f t="shared" si="244"/>
        <v>transfer_purchase_energy_PCE90002_CONFIDENTIAL</v>
      </c>
      <c r="Z1057" s="110">
        <f>IF(COUNTIFS($Y$2:Y1057,Y1057)=1,1,0)</f>
        <v>0</v>
      </c>
      <c r="AA1057" s="110">
        <f>SUM($Z$2:Z1057)*Z1057</f>
        <v>0</v>
      </c>
      <c r="AB1057" s="110">
        <f>COUNTIFS(resources!B:B,B1057)</f>
        <v>1</v>
      </c>
      <c r="AC1057" s="110">
        <f t="shared" si="245"/>
        <v>1</v>
      </c>
      <c r="AD1057" s="110">
        <f t="shared" si="246"/>
        <v>1</v>
      </c>
      <c r="AE1057" s="110">
        <f t="shared" si="247"/>
        <v>0</v>
      </c>
      <c r="AF1057" s="110">
        <f t="shared" si="248"/>
        <v>1</v>
      </c>
      <c r="AG1057" s="110">
        <f t="shared" si="249"/>
        <v>0</v>
      </c>
      <c r="AH1057" s="110">
        <f t="shared" si="250"/>
        <v>0</v>
      </c>
      <c r="AI1057" s="110">
        <f t="shared" si="251"/>
        <v>1</v>
      </c>
      <c r="AJ1057" s="100">
        <f>ROW()</f>
        <v>1057</v>
      </c>
      <c r="AK1057" s="100" t="e">
        <f>INDEX('BadRows RECART'!$C$2:$C$1207,MATCH(monthly_gwh_mw!AJ1057,'BadRows RECART'!$D$2:$D$1207,0))</f>
        <v>#N/A</v>
      </c>
    </row>
    <row r="1058" spans="1:37" ht="20">
      <c r="A1058" s="106" t="s">
        <v>3907</v>
      </c>
      <c r="B1058" s="106" t="s">
        <v>437</v>
      </c>
      <c r="C1058" s="106" t="s">
        <v>6308</v>
      </c>
      <c r="D1058" s="168">
        <v>2021</v>
      </c>
      <c r="E1058" s="168">
        <v>12</v>
      </c>
      <c r="F1058" s="199">
        <v>8.3333333333333332E-3</v>
      </c>
      <c r="G1058" s="212" t="s">
        <v>6314</v>
      </c>
      <c r="H1058" s="212" t="s">
        <v>6314</v>
      </c>
      <c r="I1058" s="106" t="s">
        <v>556</v>
      </c>
      <c r="K1058" s="83" t="s">
        <v>6314</v>
      </c>
      <c r="L1058" s="83" t="s">
        <v>6314</v>
      </c>
      <c r="M1058" s="45" t="str">
        <f>IF(
ISNA(INDEX(resources!E:E,MATCH(B1058,resources!B:B,0))),"fillme",
INDEX(resources!E:E,MATCH(B1058,resources!B:B,0)))</f>
        <v>transfer_purchase</v>
      </c>
      <c r="N1058" s="45">
        <v>1</v>
      </c>
      <c r="O1058" s="83" t="str">
        <f>IFERROR(INDEX(resources!K:K,MATCH(B1058,resources!B:B,0)),"fillme")</f>
        <v>unknown</v>
      </c>
      <c r="P1058" s="89" t="str">
        <f t="shared" si="239"/>
        <v>unknown_2021_12</v>
      </c>
      <c r="Q1058" s="87">
        <f>INDEX(elcc!G:G,MATCH(P1058,elcc!D:D,0))</f>
        <v>0</v>
      </c>
      <c r="R1058" s="89">
        <f t="shared" si="240"/>
        <v>1</v>
      </c>
      <c r="S1058" s="89" t="s">
        <v>6314</v>
      </c>
      <c r="T1058" s="89" t="s">
        <v>6314</v>
      </c>
      <c r="U1058" s="90" t="str">
        <f t="shared" si="241"/>
        <v>ok</v>
      </c>
      <c r="V1058" s="63" t="str">
        <f>INDEX(resources!F:F,MATCH(B1058,resources!B:B,0))</f>
        <v>special</v>
      </c>
      <c r="W1058" s="110">
        <f t="shared" si="242"/>
        <v>1</v>
      </c>
      <c r="X1058" s="110">
        <f t="shared" si="243"/>
        <v>0</v>
      </c>
      <c r="Y1058" s="110" t="str">
        <f t="shared" si="244"/>
        <v>transfer_purchase_energy_PCE90002_CONFIDENTIAL</v>
      </c>
      <c r="Z1058" s="110">
        <f>IF(COUNTIFS($Y$2:Y1058,Y1058)=1,1,0)</f>
        <v>0</v>
      </c>
      <c r="AA1058" s="110">
        <f>SUM($Z$2:Z1058)*Z1058</f>
        <v>0</v>
      </c>
      <c r="AB1058" s="110">
        <f>COUNTIFS(resources!B:B,B1058)</f>
        <v>1</v>
      </c>
      <c r="AC1058" s="110">
        <f t="shared" si="245"/>
        <v>1</v>
      </c>
      <c r="AD1058" s="110">
        <f t="shared" si="246"/>
        <v>1</v>
      </c>
      <c r="AE1058" s="110">
        <f t="shared" si="247"/>
        <v>0</v>
      </c>
      <c r="AF1058" s="110">
        <f t="shared" si="248"/>
        <v>1</v>
      </c>
      <c r="AG1058" s="110">
        <f t="shared" si="249"/>
        <v>0</v>
      </c>
      <c r="AH1058" s="110">
        <f t="shared" si="250"/>
        <v>0</v>
      </c>
      <c r="AI1058" s="110">
        <f t="shared" si="251"/>
        <v>1</v>
      </c>
      <c r="AJ1058" s="100">
        <f>ROW()</f>
        <v>1058</v>
      </c>
      <c r="AK1058" s="100" t="e">
        <f>INDEX('BadRows RECART'!$C$2:$C$1207,MATCH(monthly_gwh_mw!AJ1058,'BadRows RECART'!$D$2:$D$1207,0))</f>
        <v>#N/A</v>
      </c>
    </row>
    <row r="1059" spans="1:37" ht="20">
      <c r="A1059" s="106" t="s">
        <v>3907</v>
      </c>
      <c r="B1059" s="106" t="s">
        <v>437</v>
      </c>
      <c r="C1059" s="106" t="s">
        <v>6308</v>
      </c>
      <c r="D1059" s="168">
        <v>2022</v>
      </c>
      <c r="E1059" s="168">
        <v>1</v>
      </c>
      <c r="F1059" s="199">
        <v>8.3333333333333332E-3</v>
      </c>
      <c r="G1059" s="212" t="s">
        <v>6314</v>
      </c>
      <c r="H1059" s="212" t="s">
        <v>6314</v>
      </c>
      <c r="I1059" s="106" t="s">
        <v>556</v>
      </c>
      <c r="K1059" s="83" t="s">
        <v>6314</v>
      </c>
      <c r="L1059" s="83" t="s">
        <v>6314</v>
      </c>
      <c r="M1059" s="45" t="str">
        <f>IF(
ISNA(INDEX(resources!E:E,MATCH(B1059,resources!B:B,0))),"fillme",
INDEX(resources!E:E,MATCH(B1059,resources!B:B,0)))</f>
        <v>transfer_purchase</v>
      </c>
      <c r="N1059" s="45">
        <v>1</v>
      </c>
      <c r="O1059" s="83" t="str">
        <f>IFERROR(INDEX(resources!K:K,MATCH(B1059,resources!B:B,0)),"fillme")</f>
        <v>unknown</v>
      </c>
      <c r="P1059" s="89" t="str">
        <f t="shared" si="239"/>
        <v>unknown_2022_1</v>
      </c>
      <c r="Q1059" s="87">
        <f>INDEX(elcc!G:G,MATCH(P1059,elcc!D:D,0))</f>
        <v>0</v>
      </c>
      <c r="R1059" s="89">
        <f t="shared" si="240"/>
        <v>1</v>
      </c>
      <c r="S1059" s="89" t="s">
        <v>6314</v>
      </c>
      <c r="T1059" s="89" t="s">
        <v>6314</v>
      </c>
      <c r="U1059" s="90" t="str">
        <f t="shared" si="241"/>
        <v>ok</v>
      </c>
      <c r="V1059" s="63" t="str">
        <f>INDEX(resources!F:F,MATCH(B1059,resources!B:B,0))</f>
        <v>special</v>
      </c>
      <c r="W1059" s="110">
        <f t="shared" si="242"/>
        <v>1</v>
      </c>
      <c r="X1059" s="110">
        <f t="shared" si="243"/>
        <v>0</v>
      </c>
      <c r="Y1059" s="110" t="str">
        <f t="shared" si="244"/>
        <v>transfer_purchase_energy_PCE90002_CONFIDENTIAL</v>
      </c>
      <c r="Z1059" s="110">
        <f>IF(COUNTIFS($Y$2:Y1059,Y1059)=1,1,0)</f>
        <v>0</v>
      </c>
      <c r="AA1059" s="110">
        <f>SUM($Z$2:Z1059)*Z1059</f>
        <v>0</v>
      </c>
      <c r="AB1059" s="110">
        <f>COUNTIFS(resources!B:B,B1059)</f>
        <v>1</v>
      </c>
      <c r="AC1059" s="110">
        <f t="shared" si="245"/>
        <v>1</v>
      </c>
      <c r="AD1059" s="110">
        <f t="shared" si="246"/>
        <v>1</v>
      </c>
      <c r="AE1059" s="110">
        <f t="shared" si="247"/>
        <v>0</v>
      </c>
      <c r="AF1059" s="110">
        <f t="shared" si="248"/>
        <v>1</v>
      </c>
      <c r="AG1059" s="110">
        <f t="shared" si="249"/>
        <v>0</v>
      </c>
      <c r="AH1059" s="110">
        <f t="shared" si="250"/>
        <v>0</v>
      </c>
      <c r="AI1059" s="110">
        <f t="shared" si="251"/>
        <v>1</v>
      </c>
      <c r="AJ1059" s="100">
        <f>ROW()</f>
        <v>1059</v>
      </c>
      <c r="AK1059" s="100" t="e">
        <f>INDEX('BadRows RECART'!$C$2:$C$1207,MATCH(monthly_gwh_mw!AJ1059,'BadRows RECART'!$D$2:$D$1207,0))</f>
        <v>#N/A</v>
      </c>
    </row>
    <row r="1060" spans="1:37" ht="20">
      <c r="A1060" s="106" t="s">
        <v>3907</v>
      </c>
      <c r="B1060" s="106" t="s">
        <v>437</v>
      </c>
      <c r="C1060" s="106" t="s">
        <v>6308</v>
      </c>
      <c r="D1060" s="168">
        <v>2022</v>
      </c>
      <c r="E1060" s="168">
        <v>2</v>
      </c>
      <c r="F1060" s="199">
        <v>8.3333333333333332E-3</v>
      </c>
      <c r="G1060" s="212" t="s">
        <v>6314</v>
      </c>
      <c r="H1060" s="212" t="s">
        <v>6314</v>
      </c>
      <c r="I1060" s="106" t="s">
        <v>556</v>
      </c>
      <c r="K1060" s="83" t="s">
        <v>6314</v>
      </c>
      <c r="L1060" s="83" t="s">
        <v>6314</v>
      </c>
      <c r="M1060" s="45" t="str">
        <f>IF(
ISNA(INDEX(resources!E:E,MATCH(B1060,resources!B:B,0))),"fillme",
INDEX(resources!E:E,MATCH(B1060,resources!B:B,0)))</f>
        <v>transfer_purchase</v>
      </c>
      <c r="N1060" s="45">
        <v>1</v>
      </c>
      <c r="O1060" s="83" t="str">
        <f>IFERROR(INDEX(resources!K:K,MATCH(B1060,resources!B:B,0)),"fillme")</f>
        <v>unknown</v>
      </c>
      <c r="P1060" s="89" t="str">
        <f t="shared" si="239"/>
        <v>unknown_2022_2</v>
      </c>
      <c r="Q1060" s="87">
        <f>INDEX(elcc!G:G,MATCH(P1060,elcc!D:D,0))</f>
        <v>0</v>
      </c>
      <c r="R1060" s="89">
        <f t="shared" si="240"/>
        <v>1</v>
      </c>
      <c r="S1060" s="89" t="s">
        <v>6314</v>
      </c>
      <c r="T1060" s="89" t="s">
        <v>6314</v>
      </c>
      <c r="U1060" s="90" t="str">
        <f t="shared" si="241"/>
        <v>ok</v>
      </c>
      <c r="V1060" s="63" t="str">
        <f>INDEX(resources!F:F,MATCH(B1060,resources!B:B,0))</f>
        <v>special</v>
      </c>
      <c r="W1060" s="110">
        <f t="shared" si="242"/>
        <v>1</v>
      </c>
      <c r="X1060" s="110">
        <f t="shared" si="243"/>
        <v>0</v>
      </c>
      <c r="Y1060" s="110" t="str">
        <f t="shared" si="244"/>
        <v>transfer_purchase_energy_PCE90002_CONFIDENTIAL</v>
      </c>
      <c r="Z1060" s="110">
        <f>IF(COUNTIFS($Y$2:Y1060,Y1060)=1,1,0)</f>
        <v>0</v>
      </c>
      <c r="AA1060" s="110">
        <f>SUM($Z$2:Z1060)*Z1060</f>
        <v>0</v>
      </c>
      <c r="AB1060" s="110">
        <f>COUNTIFS(resources!B:B,B1060)</f>
        <v>1</v>
      </c>
      <c r="AC1060" s="110">
        <f t="shared" si="245"/>
        <v>1</v>
      </c>
      <c r="AD1060" s="110">
        <f t="shared" si="246"/>
        <v>1</v>
      </c>
      <c r="AE1060" s="110">
        <f t="shared" si="247"/>
        <v>0</v>
      </c>
      <c r="AF1060" s="110">
        <f t="shared" si="248"/>
        <v>1</v>
      </c>
      <c r="AG1060" s="110">
        <f t="shared" si="249"/>
        <v>0</v>
      </c>
      <c r="AH1060" s="110">
        <f t="shared" si="250"/>
        <v>0</v>
      </c>
      <c r="AI1060" s="110">
        <f t="shared" si="251"/>
        <v>1</v>
      </c>
      <c r="AJ1060" s="100">
        <f>ROW()</f>
        <v>1060</v>
      </c>
      <c r="AK1060" s="100" t="e">
        <f>INDEX('BadRows RECART'!$C$2:$C$1207,MATCH(monthly_gwh_mw!AJ1060,'BadRows RECART'!$D$2:$D$1207,0))</f>
        <v>#N/A</v>
      </c>
    </row>
    <row r="1061" spans="1:37" ht="20">
      <c r="A1061" s="106" t="s">
        <v>3907</v>
      </c>
      <c r="B1061" s="106" t="s">
        <v>437</v>
      </c>
      <c r="C1061" s="106" t="s">
        <v>6308</v>
      </c>
      <c r="D1061" s="168">
        <v>2022</v>
      </c>
      <c r="E1061" s="168">
        <v>3</v>
      </c>
      <c r="F1061" s="199">
        <v>8.3333333333333332E-3</v>
      </c>
      <c r="G1061" s="212" t="s">
        <v>6314</v>
      </c>
      <c r="H1061" s="212" t="s">
        <v>6314</v>
      </c>
      <c r="I1061" s="106" t="s">
        <v>556</v>
      </c>
      <c r="K1061" s="83" t="s">
        <v>6314</v>
      </c>
      <c r="L1061" s="83" t="s">
        <v>6314</v>
      </c>
      <c r="M1061" s="45" t="str">
        <f>IF(
ISNA(INDEX(resources!E:E,MATCH(B1061,resources!B:B,0))),"fillme",
INDEX(resources!E:E,MATCH(B1061,resources!B:B,0)))</f>
        <v>transfer_purchase</v>
      </c>
      <c r="N1061" s="45">
        <v>1</v>
      </c>
      <c r="O1061" s="83" t="str">
        <f>IFERROR(INDEX(resources!K:K,MATCH(B1061,resources!B:B,0)),"fillme")</f>
        <v>unknown</v>
      </c>
      <c r="P1061" s="89" t="str">
        <f t="shared" si="239"/>
        <v>unknown_2022_3</v>
      </c>
      <c r="Q1061" s="87">
        <f>INDEX(elcc!G:G,MATCH(P1061,elcc!D:D,0))</f>
        <v>0</v>
      </c>
      <c r="R1061" s="89">
        <f t="shared" si="240"/>
        <v>1</v>
      </c>
      <c r="S1061" s="89" t="s">
        <v>6314</v>
      </c>
      <c r="T1061" s="89" t="s">
        <v>6314</v>
      </c>
      <c r="U1061" s="90" t="str">
        <f t="shared" si="241"/>
        <v>ok</v>
      </c>
      <c r="V1061" s="63" t="str">
        <f>INDEX(resources!F:F,MATCH(B1061,resources!B:B,0))</f>
        <v>special</v>
      </c>
      <c r="W1061" s="110">
        <f t="shared" si="242"/>
        <v>1</v>
      </c>
      <c r="X1061" s="110">
        <f t="shared" si="243"/>
        <v>0</v>
      </c>
      <c r="Y1061" s="110" t="str">
        <f t="shared" si="244"/>
        <v>transfer_purchase_energy_PCE90002_CONFIDENTIAL</v>
      </c>
      <c r="Z1061" s="110">
        <f>IF(COUNTIFS($Y$2:Y1061,Y1061)=1,1,0)</f>
        <v>0</v>
      </c>
      <c r="AA1061" s="110">
        <f>SUM($Z$2:Z1061)*Z1061</f>
        <v>0</v>
      </c>
      <c r="AB1061" s="110">
        <f>COUNTIFS(resources!B:B,B1061)</f>
        <v>1</v>
      </c>
      <c r="AC1061" s="110">
        <f t="shared" si="245"/>
        <v>1</v>
      </c>
      <c r="AD1061" s="110">
        <f t="shared" si="246"/>
        <v>1</v>
      </c>
      <c r="AE1061" s="110">
        <f t="shared" si="247"/>
        <v>0</v>
      </c>
      <c r="AF1061" s="110">
        <f t="shared" si="248"/>
        <v>1</v>
      </c>
      <c r="AG1061" s="110">
        <f t="shared" si="249"/>
        <v>0</v>
      </c>
      <c r="AH1061" s="110">
        <f t="shared" si="250"/>
        <v>0</v>
      </c>
      <c r="AI1061" s="110">
        <f t="shared" si="251"/>
        <v>1</v>
      </c>
      <c r="AJ1061" s="100">
        <f>ROW()</f>
        <v>1061</v>
      </c>
      <c r="AK1061" s="100" t="e">
        <f>INDEX('BadRows RECART'!$C$2:$C$1207,MATCH(monthly_gwh_mw!AJ1061,'BadRows RECART'!$D$2:$D$1207,0))</f>
        <v>#N/A</v>
      </c>
    </row>
    <row r="1062" spans="1:37" ht="20">
      <c r="A1062" s="106" t="s">
        <v>3907</v>
      </c>
      <c r="B1062" s="106" t="s">
        <v>437</v>
      </c>
      <c r="C1062" s="106" t="s">
        <v>6308</v>
      </c>
      <c r="D1062" s="168">
        <v>2022</v>
      </c>
      <c r="E1062" s="168">
        <v>4</v>
      </c>
      <c r="F1062" s="199">
        <v>8.3333333333333332E-3</v>
      </c>
      <c r="G1062" s="212" t="s">
        <v>6314</v>
      </c>
      <c r="H1062" s="212" t="s">
        <v>6314</v>
      </c>
      <c r="I1062" s="106" t="s">
        <v>556</v>
      </c>
      <c r="K1062" s="83" t="s">
        <v>6314</v>
      </c>
      <c r="L1062" s="83" t="s">
        <v>6314</v>
      </c>
      <c r="M1062" s="45" t="str">
        <f>IF(
ISNA(INDEX(resources!E:E,MATCH(B1062,resources!B:B,0))),"fillme",
INDEX(resources!E:E,MATCH(B1062,resources!B:B,0)))</f>
        <v>transfer_purchase</v>
      </c>
      <c r="N1062" s="45">
        <v>1</v>
      </c>
      <c r="O1062" s="83" t="str">
        <f>IFERROR(INDEX(resources!K:K,MATCH(B1062,resources!B:B,0)),"fillme")</f>
        <v>unknown</v>
      </c>
      <c r="P1062" s="89" t="str">
        <f t="shared" si="239"/>
        <v>unknown_2022_4</v>
      </c>
      <c r="Q1062" s="87">
        <f>INDEX(elcc!G:G,MATCH(P1062,elcc!D:D,0))</f>
        <v>0</v>
      </c>
      <c r="R1062" s="89">
        <f t="shared" si="240"/>
        <v>1</v>
      </c>
      <c r="S1062" s="89" t="s">
        <v>6314</v>
      </c>
      <c r="T1062" s="89" t="s">
        <v>6314</v>
      </c>
      <c r="U1062" s="90" t="str">
        <f t="shared" si="241"/>
        <v>ok</v>
      </c>
      <c r="V1062" s="63" t="str">
        <f>INDEX(resources!F:F,MATCH(B1062,resources!B:B,0))</f>
        <v>special</v>
      </c>
      <c r="W1062" s="110">
        <f t="shared" si="242"/>
        <v>1</v>
      </c>
      <c r="X1062" s="110">
        <f t="shared" si="243"/>
        <v>0</v>
      </c>
      <c r="Y1062" s="110" t="str">
        <f t="shared" si="244"/>
        <v>transfer_purchase_energy_PCE90002_CONFIDENTIAL</v>
      </c>
      <c r="Z1062" s="110">
        <f>IF(COUNTIFS($Y$2:Y1062,Y1062)=1,1,0)</f>
        <v>0</v>
      </c>
      <c r="AA1062" s="110">
        <f>SUM($Z$2:Z1062)*Z1062</f>
        <v>0</v>
      </c>
      <c r="AB1062" s="110">
        <f>COUNTIFS(resources!B:B,B1062)</f>
        <v>1</v>
      </c>
      <c r="AC1062" s="110">
        <f t="shared" si="245"/>
        <v>1</v>
      </c>
      <c r="AD1062" s="110">
        <f t="shared" si="246"/>
        <v>1</v>
      </c>
      <c r="AE1062" s="110">
        <f t="shared" si="247"/>
        <v>0</v>
      </c>
      <c r="AF1062" s="110">
        <f t="shared" si="248"/>
        <v>1</v>
      </c>
      <c r="AG1062" s="110">
        <f t="shared" si="249"/>
        <v>0</v>
      </c>
      <c r="AH1062" s="110">
        <f t="shared" si="250"/>
        <v>0</v>
      </c>
      <c r="AI1062" s="110">
        <f t="shared" si="251"/>
        <v>1</v>
      </c>
      <c r="AJ1062" s="100">
        <f>ROW()</f>
        <v>1062</v>
      </c>
      <c r="AK1062" s="100" t="e">
        <f>INDEX('BadRows RECART'!$C$2:$C$1207,MATCH(monthly_gwh_mw!AJ1062,'BadRows RECART'!$D$2:$D$1207,0))</f>
        <v>#N/A</v>
      </c>
    </row>
    <row r="1063" spans="1:37" ht="20">
      <c r="A1063" s="106" t="s">
        <v>3907</v>
      </c>
      <c r="B1063" s="106" t="s">
        <v>437</v>
      </c>
      <c r="C1063" s="106" t="s">
        <v>6308</v>
      </c>
      <c r="D1063" s="168">
        <v>2022</v>
      </c>
      <c r="E1063" s="168">
        <v>5</v>
      </c>
      <c r="F1063" s="199">
        <v>8.3333333333333332E-3</v>
      </c>
      <c r="G1063" s="212" t="s">
        <v>6314</v>
      </c>
      <c r="H1063" s="212" t="s">
        <v>6314</v>
      </c>
      <c r="I1063" s="106" t="s">
        <v>556</v>
      </c>
      <c r="K1063" s="83" t="s">
        <v>6314</v>
      </c>
      <c r="L1063" s="83" t="s">
        <v>6314</v>
      </c>
      <c r="M1063" s="45" t="str">
        <f>IF(
ISNA(INDEX(resources!E:E,MATCH(B1063,resources!B:B,0))),"fillme",
INDEX(resources!E:E,MATCH(B1063,resources!B:B,0)))</f>
        <v>transfer_purchase</v>
      </c>
      <c r="N1063" s="45">
        <v>1</v>
      </c>
      <c r="O1063" s="83" t="str">
        <f>IFERROR(INDEX(resources!K:K,MATCH(B1063,resources!B:B,0)),"fillme")</f>
        <v>unknown</v>
      </c>
      <c r="P1063" s="89" t="str">
        <f t="shared" si="239"/>
        <v>unknown_2022_5</v>
      </c>
      <c r="Q1063" s="87">
        <f>INDEX(elcc!G:G,MATCH(P1063,elcc!D:D,0))</f>
        <v>0</v>
      </c>
      <c r="R1063" s="89">
        <f t="shared" si="240"/>
        <v>1</v>
      </c>
      <c r="S1063" s="89" t="s">
        <v>6314</v>
      </c>
      <c r="T1063" s="89" t="s">
        <v>6314</v>
      </c>
      <c r="U1063" s="90" t="str">
        <f t="shared" si="241"/>
        <v>ok</v>
      </c>
      <c r="V1063" s="63" t="str">
        <f>INDEX(resources!F:F,MATCH(B1063,resources!B:B,0))</f>
        <v>special</v>
      </c>
      <c r="W1063" s="110">
        <f t="shared" si="242"/>
        <v>1</v>
      </c>
      <c r="X1063" s="110">
        <f t="shared" si="243"/>
        <v>0</v>
      </c>
      <c r="Y1063" s="110" t="str">
        <f t="shared" si="244"/>
        <v>transfer_purchase_energy_PCE90002_CONFIDENTIAL</v>
      </c>
      <c r="Z1063" s="110">
        <f>IF(COUNTIFS($Y$2:Y1063,Y1063)=1,1,0)</f>
        <v>0</v>
      </c>
      <c r="AA1063" s="110">
        <f>SUM($Z$2:Z1063)*Z1063</f>
        <v>0</v>
      </c>
      <c r="AB1063" s="110">
        <f>COUNTIFS(resources!B:B,B1063)</f>
        <v>1</v>
      </c>
      <c r="AC1063" s="110">
        <f t="shared" si="245"/>
        <v>1</v>
      </c>
      <c r="AD1063" s="110">
        <f t="shared" si="246"/>
        <v>1</v>
      </c>
      <c r="AE1063" s="110">
        <f t="shared" si="247"/>
        <v>0</v>
      </c>
      <c r="AF1063" s="110">
        <f t="shared" si="248"/>
        <v>1</v>
      </c>
      <c r="AG1063" s="110">
        <f t="shared" si="249"/>
        <v>0</v>
      </c>
      <c r="AH1063" s="110">
        <f t="shared" si="250"/>
        <v>0</v>
      </c>
      <c r="AI1063" s="110">
        <f t="shared" si="251"/>
        <v>1</v>
      </c>
      <c r="AJ1063" s="100">
        <f>ROW()</f>
        <v>1063</v>
      </c>
      <c r="AK1063" s="100" t="e">
        <f>INDEX('BadRows RECART'!$C$2:$C$1207,MATCH(monthly_gwh_mw!AJ1063,'BadRows RECART'!$D$2:$D$1207,0))</f>
        <v>#N/A</v>
      </c>
    </row>
    <row r="1064" spans="1:37" ht="20">
      <c r="A1064" s="106" t="s">
        <v>3907</v>
      </c>
      <c r="B1064" s="106" t="s">
        <v>437</v>
      </c>
      <c r="C1064" s="106" t="s">
        <v>6308</v>
      </c>
      <c r="D1064" s="168">
        <v>2022</v>
      </c>
      <c r="E1064" s="168">
        <v>6</v>
      </c>
      <c r="F1064" s="199">
        <v>8.3333333333333332E-3</v>
      </c>
      <c r="G1064" s="212" t="s">
        <v>6314</v>
      </c>
      <c r="H1064" s="212" t="s">
        <v>6314</v>
      </c>
      <c r="I1064" s="106" t="s">
        <v>556</v>
      </c>
      <c r="K1064" s="83" t="s">
        <v>6314</v>
      </c>
      <c r="L1064" s="83" t="s">
        <v>6314</v>
      </c>
      <c r="M1064" s="45" t="str">
        <f>IF(
ISNA(INDEX(resources!E:E,MATCH(B1064,resources!B:B,0))),"fillme",
INDEX(resources!E:E,MATCH(B1064,resources!B:B,0)))</f>
        <v>transfer_purchase</v>
      </c>
      <c r="N1064" s="45">
        <v>1</v>
      </c>
      <c r="O1064" s="83" t="str">
        <f>IFERROR(INDEX(resources!K:K,MATCH(B1064,resources!B:B,0)),"fillme")</f>
        <v>unknown</v>
      </c>
      <c r="P1064" s="89" t="str">
        <f t="shared" si="239"/>
        <v>unknown_2022_6</v>
      </c>
      <c r="Q1064" s="87">
        <f>INDEX(elcc!G:G,MATCH(P1064,elcc!D:D,0))</f>
        <v>0</v>
      </c>
      <c r="R1064" s="89">
        <f t="shared" si="240"/>
        <v>1</v>
      </c>
      <c r="S1064" s="89" t="s">
        <v>6314</v>
      </c>
      <c r="T1064" s="89" t="s">
        <v>6314</v>
      </c>
      <c r="U1064" s="90" t="str">
        <f t="shared" si="241"/>
        <v>ok</v>
      </c>
      <c r="V1064" s="63" t="str">
        <f>INDEX(resources!F:F,MATCH(B1064,resources!B:B,0))</f>
        <v>special</v>
      </c>
      <c r="W1064" s="110">
        <f t="shared" si="242"/>
        <v>1</v>
      </c>
      <c r="X1064" s="110">
        <f t="shared" si="243"/>
        <v>0</v>
      </c>
      <c r="Y1064" s="110" t="str">
        <f t="shared" si="244"/>
        <v>transfer_purchase_energy_PCE90002_CONFIDENTIAL</v>
      </c>
      <c r="Z1064" s="110">
        <f>IF(COUNTIFS($Y$2:Y1064,Y1064)=1,1,0)</f>
        <v>0</v>
      </c>
      <c r="AA1064" s="110">
        <f>SUM($Z$2:Z1064)*Z1064</f>
        <v>0</v>
      </c>
      <c r="AB1064" s="110">
        <f>COUNTIFS(resources!B:B,B1064)</f>
        <v>1</v>
      </c>
      <c r="AC1064" s="110">
        <f t="shared" si="245"/>
        <v>1</v>
      </c>
      <c r="AD1064" s="110">
        <f t="shared" si="246"/>
        <v>1</v>
      </c>
      <c r="AE1064" s="110">
        <f t="shared" si="247"/>
        <v>0</v>
      </c>
      <c r="AF1064" s="110">
        <f t="shared" si="248"/>
        <v>1</v>
      </c>
      <c r="AG1064" s="110">
        <f t="shared" si="249"/>
        <v>0</v>
      </c>
      <c r="AH1064" s="110">
        <f t="shared" si="250"/>
        <v>0</v>
      </c>
      <c r="AI1064" s="110">
        <f t="shared" si="251"/>
        <v>1</v>
      </c>
      <c r="AJ1064" s="100">
        <f>ROW()</f>
        <v>1064</v>
      </c>
      <c r="AK1064" s="100" t="e">
        <f>INDEX('BadRows RECART'!$C$2:$C$1207,MATCH(monthly_gwh_mw!AJ1064,'BadRows RECART'!$D$2:$D$1207,0))</f>
        <v>#N/A</v>
      </c>
    </row>
    <row r="1065" spans="1:37" ht="20">
      <c r="A1065" s="106" t="s">
        <v>3907</v>
      </c>
      <c r="B1065" s="106" t="s">
        <v>437</v>
      </c>
      <c r="C1065" s="106" t="s">
        <v>6308</v>
      </c>
      <c r="D1065" s="168">
        <v>2022</v>
      </c>
      <c r="E1065" s="168">
        <v>7</v>
      </c>
      <c r="F1065" s="199">
        <v>8.3333333333333332E-3</v>
      </c>
      <c r="G1065" s="212" t="s">
        <v>6314</v>
      </c>
      <c r="H1065" s="212" t="s">
        <v>6314</v>
      </c>
      <c r="I1065" s="106" t="s">
        <v>556</v>
      </c>
      <c r="K1065" s="83" t="s">
        <v>6314</v>
      </c>
      <c r="L1065" s="83" t="s">
        <v>6314</v>
      </c>
      <c r="M1065" s="45" t="str">
        <f>IF(
ISNA(INDEX(resources!E:E,MATCH(B1065,resources!B:B,0))),"fillme",
INDEX(resources!E:E,MATCH(B1065,resources!B:B,0)))</f>
        <v>transfer_purchase</v>
      </c>
      <c r="N1065" s="45">
        <v>1</v>
      </c>
      <c r="O1065" s="83" t="str">
        <f>IFERROR(INDEX(resources!K:K,MATCH(B1065,resources!B:B,0)),"fillme")</f>
        <v>unknown</v>
      </c>
      <c r="P1065" s="89" t="str">
        <f t="shared" si="239"/>
        <v>unknown_2022_7</v>
      </c>
      <c r="Q1065" s="87">
        <f>INDEX(elcc!G:G,MATCH(P1065,elcc!D:D,0))</f>
        <v>0</v>
      </c>
      <c r="R1065" s="89">
        <f t="shared" si="240"/>
        <v>1</v>
      </c>
      <c r="S1065" s="89" t="s">
        <v>6314</v>
      </c>
      <c r="T1065" s="89" t="s">
        <v>6314</v>
      </c>
      <c r="U1065" s="90" t="str">
        <f t="shared" si="241"/>
        <v>ok</v>
      </c>
      <c r="V1065" s="63" t="str">
        <f>INDEX(resources!F:F,MATCH(B1065,resources!B:B,0))</f>
        <v>special</v>
      </c>
      <c r="W1065" s="110">
        <f t="shared" si="242"/>
        <v>1</v>
      </c>
      <c r="X1065" s="110">
        <f t="shared" si="243"/>
        <v>0</v>
      </c>
      <c r="Y1065" s="110" t="str">
        <f t="shared" si="244"/>
        <v>transfer_purchase_energy_PCE90002_CONFIDENTIAL</v>
      </c>
      <c r="Z1065" s="110">
        <f>IF(COUNTIFS($Y$2:Y1065,Y1065)=1,1,0)</f>
        <v>0</v>
      </c>
      <c r="AA1065" s="110">
        <f>SUM($Z$2:Z1065)*Z1065</f>
        <v>0</v>
      </c>
      <c r="AB1065" s="110">
        <f>COUNTIFS(resources!B:B,B1065)</f>
        <v>1</v>
      </c>
      <c r="AC1065" s="110">
        <f t="shared" si="245"/>
        <v>1</v>
      </c>
      <c r="AD1065" s="110">
        <f t="shared" si="246"/>
        <v>1</v>
      </c>
      <c r="AE1065" s="110">
        <f t="shared" si="247"/>
        <v>0</v>
      </c>
      <c r="AF1065" s="110">
        <f t="shared" si="248"/>
        <v>1</v>
      </c>
      <c r="AG1065" s="110">
        <f t="shared" si="249"/>
        <v>0</v>
      </c>
      <c r="AH1065" s="110">
        <f t="shared" si="250"/>
        <v>0</v>
      </c>
      <c r="AI1065" s="110">
        <f t="shared" si="251"/>
        <v>1</v>
      </c>
      <c r="AJ1065" s="100">
        <f>ROW()</f>
        <v>1065</v>
      </c>
      <c r="AK1065" s="100" t="e">
        <f>INDEX('BadRows RECART'!$C$2:$C$1207,MATCH(monthly_gwh_mw!AJ1065,'BadRows RECART'!$D$2:$D$1207,0))</f>
        <v>#N/A</v>
      </c>
    </row>
    <row r="1066" spans="1:37" ht="20">
      <c r="A1066" s="106" t="s">
        <v>3907</v>
      </c>
      <c r="B1066" s="106" t="s">
        <v>437</v>
      </c>
      <c r="C1066" s="106" t="s">
        <v>6308</v>
      </c>
      <c r="D1066" s="168">
        <v>2022</v>
      </c>
      <c r="E1066" s="168">
        <v>8</v>
      </c>
      <c r="F1066" s="199">
        <v>8.3333333333333332E-3</v>
      </c>
      <c r="G1066" s="212" t="s">
        <v>6314</v>
      </c>
      <c r="H1066" s="212" t="s">
        <v>6314</v>
      </c>
      <c r="I1066" s="106" t="s">
        <v>556</v>
      </c>
      <c r="K1066" s="83" t="s">
        <v>6314</v>
      </c>
      <c r="L1066" s="83" t="s">
        <v>6314</v>
      </c>
      <c r="M1066" s="45" t="str">
        <f>IF(
ISNA(INDEX(resources!E:E,MATCH(B1066,resources!B:B,0))),"fillme",
INDEX(resources!E:E,MATCH(B1066,resources!B:B,0)))</f>
        <v>transfer_purchase</v>
      </c>
      <c r="N1066" s="45">
        <v>1</v>
      </c>
      <c r="O1066" s="83" t="str">
        <f>IFERROR(INDEX(resources!K:K,MATCH(B1066,resources!B:B,0)),"fillme")</f>
        <v>unknown</v>
      </c>
      <c r="P1066" s="89" t="str">
        <f t="shared" si="239"/>
        <v>unknown_2022_8</v>
      </c>
      <c r="Q1066" s="87">
        <f>INDEX(elcc!G:G,MATCH(P1066,elcc!D:D,0))</f>
        <v>0</v>
      </c>
      <c r="R1066" s="89">
        <f t="shared" si="240"/>
        <v>1</v>
      </c>
      <c r="S1066" s="89" t="s">
        <v>6314</v>
      </c>
      <c r="T1066" s="89" t="s">
        <v>6314</v>
      </c>
      <c r="U1066" s="90" t="str">
        <f t="shared" si="241"/>
        <v>ok</v>
      </c>
      <c r="V1066" s="63" t="str">
        <f>INDEX(resources!F:F,MATCH(B1066,resources!B:B,0))</f>
        <v>special</v>
      </c>
      <c r="W1066" s="110">
        <f t="shared" si="242"/>
        <v>1</v>
      </c>
      <c r="X1066" s="110">
        <f t="shared" si="243"/>
        <v>0</v>
      </c>
      <c r="Y1066" s="110" t="str">
        <f t="shared" si="244"/>
        <v>transfer_purchase_energy_PCE90002_CONFIDENTIAL</v>
      </c>
      <c r="Z1066" s="110">
        <f>IF(COUNTIFS($Y$2:Y1066,Y1066)=1,1,0)</f>
        <v>0</v>
      </c>
      <c r="AA1066" s="110">
        <f>SUM($Z$2:Z1066)*Z1066</f>
        <v>0</v>
      </c>
      <c r="AB1066" s="110">
        <f>COUNTIFS(resources!B:B,B1066)</f>
        <v>1</v>
      </c>
      <c r="AC1066" s="110">
        <f t="shared" si="245"/>
        <v>1</v>
      </c>
      <c r="AD1066" s="110">
        <f t="shared" si="246"/>
        <v>1</v>
      </c>
      <c r="AE1066" s="110">
        <f t="shared" si="247"/>
        <v>0</v>
      </c>
      <c r="AF1066" s="110">
        <f t="shared" si="248"/>
        <v>1</v>
      </c>
      <c r="AG1066" s="110">
        <f t="shared" si="249"/>
        <v>0</v>
      </c>
      <c r="AH1066" s="110">
        <f t="shared" si="250"/>
        <v>0</v>
      </c>
      <c r="AI1066" s="110">
        <f t="shared" si="251"/>
        <v>1</v>
      </c>
      <c r="AJ1066" s="100">
        <f>ROW()</f>
        <v>1066</v>
      </c>
      <c r="AK1066" s="100" t="e">
        <f>INDEX('BadRows RECART'!$C$2:$C$1207,MATCH(monthly_gwh_mw!AJ1066,'BadRows RECART'!$D$2:$D$1207,0))</f>
        <v>#N/A</v>
      </c>
    </row>
    <row r="1067" spans="1:37" ht="20">
      <c r="A1067" s="106" t="s">
        <v>3907</v>
      </c>
      <c r="B1067" s="106" t="s">
        <v>437</v>
      </c>
      <c r="C1067" s="106" t="s">
        <v>6308</v>
      </c>
      <c r="D1067" s="168">
        <v>2022</v>
      </c>
      <c r="E1067" s="168">
        <v>9</v>
      </c>
      <c r="F1067" s="199">
        <v>8.3333333333333332E-3</v>
      </c>
      <c r="G1067" s="212" t="s">
        <v>6314</v>
      </c>
      <c r="H1067" s="212" t="s">
        <v>6314</v>
      </c>
      <c r="I1067" s="106" t="s">
        <v>556</v>
      </c>
      <c r="K1067" s="83" t="s">
        <v>6314</v>
      </c>
      <c r="L1067" s="83" t="s">
        <v>6314</v>
      </c>
      <c r="M1067" s="45" t="str">
        <f>IF(
ISNA(INDEX(resources!E:E,MATCH(B1067,resources!B:B,0))),"fillme",
INDEX(resources!E:E,MATCH(B1067,resources!B:B,0)))</f>
        <v>transfer_purchase</v>
      </c>
      <c r="N1067" s="45">
        <v>1</v>
      </c>
      <c r="O1067" s="83" t="str">
        <f>IFERROR(INDEX(resources!K:K,MATCH(B1067,resources!B:B,0)),"fillme")</f>
        <v>unknown</v>
      </c>
      <c r="P1067" s="89" t="str">
        <f t="shared" si="239"/>
        <v>unknown_2022_9</v>
      </c>
      <c r="Q1067" s="87">
        <f>INDEX(elcc!G:G,MATCH(P1067,elcc!D:D,0))</f>
        <v>0</v>
      </c>
      <c r="R1067" s="89">
        <f t="shared" si="240"/>
        <v>1</v>
      </c>
      <c r="S1067" s="89" t="s">
        <v>6314</v>
      </c>
      <c r="T1067" s="89" t="s">
        <v>6314</v>
      </c>
      <c r="U1067" s="90" t="str">
        <f t="shared" si="241"/>
        <v>ok</v>
      </c>
      <c r="V1067" s="63" t="str">
        <f>INDEX(resources!F:F,MATCH(B1067,resources!B:B,0))</f>
        <v>special</v>
      </c>
      <c r="W1067" s="110">
        <f t="shared" si="242"/>
        <v>1</v>
      </c>
      <c r="X1067" s="110">
        <f t="shared" si="243"/>
        <v>0</v>
      </c>
      <c r="Y1067" s="110" t="str">
        <f t="shared" si="244"/>
        <v>transfer_purchase_energy_PCE90002_CONFIDENTIAL</v>
      </c>
      <c r="Z1067" s="110">
        <f>IF(COUNTIFS($Y$2:Y1067,Y1067)=1,1,0)</f>
        <v>0</v>
      </c>
      <c r="AA1067" s="110">
        <f>SUM($Z$2:Z1067)*Z1067</f>
        <v>0</v>
      </c>
      <c r="AB1067" s="110">
        <f>COUNTIFS(resources!B:B,B1067)</f>
        <v>1</v>
      </c>
      <c r="AC1067" s="110">
        <f t="shared" si="245"/>
        <v>1</v>
      </c>
      <c r="AD1067" s="110">
        <f t="shared" si="246"/>
        <v>1</v>
      </c>
      <c r="AE1067" s="110">
        <f t="shared" si="247"/>
        <v>0</v>
      </c>
      <c r="AF1067" s="110">
        <f t="shared" si="248"/>
        <v>1</v>
      </c>
      <c r="AG1067" s="110">
        <f t="shared" si="249"/>
        <v>0</v>
      </c>
      <c r="AH1067" s="110">
        <f t="shared" si="250"/>
        <v>0</v>
      </c>
      <c r="AI1067" s="110">
        <f t="shared" si="251"/>
        <v>1</v>
      </c>
      <c r="AJ1067" s="100">
        <f>ROW()</f>
        <v>1067</v>
      </c>
      <c r="AK1067" s="100" t="e">
        <f>INDEX('BadRows RECART'!$C$2:$C$1207,MATCH(monthly_gwh_mw!AJ1067,'BadRows RECART'!$D$2:$D$1207,0))</f>
        <v>#N/A</v>
      </c>
    </row>
    <row r="1068" spans="1:37" ht="20">
      <c r="A1068" s="106" t="s">
        <v>3907</v>
      </c>
      <c r="B1068" s="106" t="s">
        <v>437</v>
      </c>
      <c r="C1068" s="106" t="s">
        <v>6308</v>
      </c>
      <c r="D1068" s="168">
        <v>2022</v>
      </c>
      <c r="E1068" s="168">
        <v>10</v>
      </c>
      <c r="F1068" s="199">
        <v>8.3333333333333332E-3</v>
      </c>
      <c r="G1068" s="212" t="s">
        <v>6314</v>
      </c>
      <c r="H1068" s="212" t="s">
        <v>6314</v>
      </c>
      <c r="I1068" s="106" t="s">
        <v>556</v>
      </c>
      <c r="K1068" s="83" t="s">
        <v>6314</v>
      </c>
      <c r="L1068" s="83" t="s">
        <v>6314</v>
      </c>
      <c r="M1068" s="45" t="str">
        <f>IF(
ISNA(INDEX(resources!E:E,MATCH(B1068,resources!B:B,0))),"fillme",
INDEX(resources!E:E,MATCH(B1068,resources!B:B,0)))</f>
        <v>transfer_purchase</v>
      </c>
      <c r="N1068" s="45">
        <v>1</v>
      </c>
      <c r="O1068" s="83" t="str">
        <f>IFERROR(INDEX(resources!K:K,MATCH(B1068,resources!B:B,0)),"fillme")</f>
        <v>unknown</v>
      </c>
      <c r="P1068" s="89" t="str">
        <f t="shared" si="239"/>
        <v>unknown_2022_10</v>
      </c>
      <c r="Q1068" s="87">
        <f>INDEX(elcc!G:G,MATCH(P1068,elcc!D:D,0))</f>
        <v>0</v>
      </c>
      <c r="R1068" s="89">
        <f t="shared" si="240"/>
        <v>1</v>
      </c>
      <c r="S1068" s="89" t="s">
        <v>6314</v>
      </c>
      <c r="T1068" s="89" t="s">
        <v>6314</v>
      </c>
      <c r="U1068" s="90" t="str">
        <f t="shared" si="241"/>
        <v>ok</v>
      </c>
      <c r="V1068" s="63" t="str">
        <f>INDEX(resources!F:F,MATCH(B1068,resources!B:B,0))</f>
        <v>special</v>
      </c>
      <c r="W1068" s="110">
        <f t="shared" si="242"/>
        <v>1</v>
      </c>
      <c r="X1068" s="110">
        <f t="shared" si="243"/>
        <v>0</v>
      </c>
      <c r="Y1068" s="110" t="str">
        <f t="shared" si="244"/>
        <v>transfer_purchase_energy_PCE90002_CONFIDENTIAL</v>
      </c>
      <c r="Z1068" s="110">
        <f>IF(COUNTIFS($Y$2:Y1068,Y1068)=1,1,0)</f>
        <v>0</v>
      </c>
      <c r="AA1068" s="110">
        <f>SUM($Z$2:Z1068)*Z1068</f>
        <v>0</v>
      </c>
      <c r="AB1068" s="110">
        <f>COUNTIFS(resources!B:B,B1068)</f>
        <v>1</v>
      </c>
      <c r="AC1068" s="110">
        <f t="shared" si="245"/>
        <v>1</v>
      </c>
      <c r="AD1068" s="110">
        <f t="shared" si="246"/>
        <v>1</v>
      </c>
      <c r="AE1068" s="110">
        <f t="shared" si="247"/>
        <v>0</v>
      </c>
      <c r="AF1068" s="110">
        <f t="shared" si="248"/>
        <v>1</v>
      </c>
      <c r="AG1068" s="110">
        <f t="shared" si="249"/>
        <v>0</v>
      </c>
      <c r="AH1068" s="110">
        <f t="shared" si="250"/>
        <v>0</v>
      </c>
      <c r="AI1068" s="110">
        <f t="shared" si="251"/>
        <v>1</v>
      </c>
      <c r="AJ1068" s="100">
        <f>ROW()</f>
        <v>1068</v>
      </c>
      <c r="AK1068" s="100" t="e">
        <f>INDEX('BadRows RECART'!$C$2:$C$1207,MATCH(monthly_gwh_mw!AJ1068,'BadRows RECART'!$D$2:$D$1207,0))</f>
        <v>#N/A</v>
      </c>
    </row>
    <row r="1069" spans="1:37" ht="20">
      <c r="A1069" s="106" t="s">
        <v>3907</v>
      </c>
      <c r="B1069" s="106" t="s">
        <v>437</v>
      </c>
      <c r="C1069" s="106" t="s">
        <v>6308</v>
      </c>
      <c r="D1069" s="168">
        <v>2022</v>
      </c>
      <c r="E1069" s="168">
        <v>11</v>
      </c>
      <c r="F1069" s="199">
        <v>8.3333333333333332E-3</v>
      </c>
      <c r="G1069" s="212" t="s">
        <v>6314</v>
      </c>
      <c r="H1069" s="212" t="s">
        <v>6314</v>
      </c>
      <c r="I1069" s="106" t="s">
        <v>556</v>
      </c>
      <c r="K1069" s="83" t="s">
        <v>6314</v>
      </c>
      <c r="L1069" s="83" t="s">
        <v>6314</v>
      </c>
      <c r="M1069" s="45" t="str">
        <f>IF(
ISNA(INDEX(resources!E:E,MATCH(B1069,resources!B:B,0))),"fillme",
INDEX(resources!E:E,MATCH(B1069,resources!B:B,0)))</f>
        <v>transfer_purchase</v>
      </c>
      <c r="N1069" s="45">
        <v>1</v>
      </c>
      <c r="O1069" s="83" t="str">
        <f>IFERROR(INDEX(resources!K:K,MATCH(B1069,resources!B:B,0)),"fillme")</f>
        <v>unknown</v>
      </c>
      <c r="P1069" s="89" t="str">
        <f t="shared" si="239"/>
        <v>unknown_2022_11</v>
      </c>
      <c r="Q1069" s="87">
        <f>INDEX(elcc!G:G,MATCH(P1069,elcc!D:D,0))</f>
        <v>0</v>
      </c>
      <c r="R1069" s="89">
        <f t="shared" si="240"/>
        <v>1</v>
      </c>
      <c r="S1069" s="89" t="s">
        <v>6314</v>
      </c>
      <c r="T1069" s="89" t="s">
        <v>6314</v>
      </c>
      <c r="U1069" s="90" t="str">
        <f t="shared" si="241"/>
        <v>ok</v>
      </c>
      <c r="V1069" s="63" t="str">
        <f>INDEX(resources!F:F,MATCH(B1069,resources!B:B,0))</f>
        <v>special</v>
      </c>
      <c r="W1069" s="110">
        <f t="shared" si="242"/>
        <v>1</v>
      </c>
      <c r="X1069" s="110">
        <f t="shared" si="243"/>
        <v>0</v>
      </c>
      <c r="Y1069" s="110" t="str">
        <f t="shared" si="244"/>
        <v>transfer_purchase_energy_PCE90002_CONFIDENTIAL</v>
      </c>
      <c r="Z1069" s="110">
        <f>IF(COUNTIFS($Y$2:Y1069,Y1069)=1,1,0)</f>
        <v>0</v>
      </c>
      <c r="AA1069" s="110">
        <f>SUM($Z$2:Z1069)*Z1069</f>
        <v>0</v>
      </c>
      <c r="AB1069" s="110">
        <f>COUNTIFS(resources!B:B,B1069)</f>
        <v>1</v>
      </c>
      <c r="AC1069" s="110">
        <f t="shared" si="245"/>
        <v>1</v>
      </c>
      <c r="AD1069" s="110">
        <f t="shared" si="246"/>
        <v>1</v>
      </c>
      <c r="AE1069" s="110">
        <f t="shared" si="247"/>
        <v>0</v>
      </c>
      <c r="AF1069" s="110">
        <f t="shared" si="248"/>
        <v>1</v>
      </c>
      <c r="AG1069" s="110">
        <f t="shared" si="249"/>
        <v>0</v>
      </c>
      <c r="AH1069" s="110">
        <f t="shared" si="250"/>
        <v>0</v>
      </c>
      <c r="AI1069" s="110">
        <f t="shared" si="251"/>
        <v>1</v>
      </c>
      <c r="AJ1069" s="100">
        <f>ROW()</f>
        <v>1069</v>
      </c>
      <c r="AK1069" s="100" t="e">
        <f>INDEX('BadRows RECART'!$C$2:$C$1207,MATCH(monthly_gwh_mw!AJ1069,'BadRows RECART'!$D$2:$D$1207,0))</f>
        <v>#N/A</v>
      </c>
    </row>
    <row r="1070" spans="1:37" ht="20">
      <c r="A1070" s="106" t="s">
        <v>3907</v>
      </c>
      <c r="B1070" s="106" t="s">
        <v>437</v>
      </c>
      <c r="C1070" s="106" t="s">
        <v>6308</v>
      </c>
      <c r="D1070" s="168">
        <v>2022</v>
      </c>
      <c r="E1070" s="168">
        <v>12</v>
      </c>
      <c r="F1070" s="199">
        <v>8.3333333333333332E-3</v>
      </c>
      <c r="G1070" s="212" t="s">
        <v>6314</v>
      </c>
      <c r="H1070" s="212" t="s">
        <v>6314</v>
      </c>
      <c r="I1070" s="106" t="s">
        <v>556</v>
      </c>
      <c r="K1070" s="83" t="s">
        <v>6314</v>
      </c>
      <c r="L1070" s="83" t="s">
        <v>6314</v>
      </c>
      <c r="M1070" s="45" t="str">
        <f>IF(
ISNA(INDEX(resources!E:E,MATCH(B1070,resources!B:B,0))),"fillme",
INDEX(resources!E:E,MATCH(B1070,resources!B:B,0)))</f>
        <v>transfer_purchase</v>
      </c>
      <c r="N1070" s="45">
        <v>1</v>
      </c>
      <c r="O1070" s="83" t="str">
        <f>IFERROR(INDEX(resources!K:K,MATCH(B1070,resources!B:B,0)),"fillme")</f>
        <v>unknown</v>
      </c>
      <c r="P1070" s="89" t="str">
        <f t="shared" si="239"/>
        <v>unknown_2022_12</v>
      </c>
      <c r="Q1070" s="87">
        <f>INDEX(elcc!G:G,MATCH(P1070,elcc!D:D,0))</f>
        <v>0</v>
      </c>
      <c r="R1070" s="89">
        <f t="shared" si="240"/>
        <v>1</v>
      </c>
      <c r="S1070" s="89" t="s">
        <v>6314</v>
      </c>
      <c r="T1070" s="89" t="s">
        <v>6314</v>
      </c>
      <c r="U1070" s="90" t="str">
        <f t="shared" si="241"/>
        <v>ok</v>
      </c>
      <c r="V1070" s="63" t="str">
        <f>INDEX(resources!F:F,MATCH(B1070,resources!B:B,0))</f>
        <v>special</v>
      </c>
      <c r="W1070" s="110">
        <f t="shared" si="242"/>
        <v>1</v>
      </c>
      <c r="X1070" s="110">
        <f t="shared" si="243"/>
        <v>0</v>
      </c>
      <c r="Y1070" s="110" t="str">
        <f t="shared" si="244"/>
        <v>transfer_purchase_energy_PCE90002_CONFIDENTIAL</v>
      </c>
      <c r="Z1070" s="110">
        <f>IF(COUNTIFS($Y$2:Y1070,Y1070)=1,1,0)</f>
        <v>0</v>
      </c>
      <c r="AA1070" s="110">
        <f>SUM($Z$2:Z1070)*Z1070</f>
        <v>0</v>
      </c>
      <c r="AB1070" s="110">
        <f>COUNTIFS(resources!B:B,B1070)</f>
        <v>1</v>
      </c>
      <c r="AC1070" s="110">
        <f t="shared" si="245"/>
        <v>1</v>
      </c>
      <c r="AD1070" s="110">
        <f t="shared" si="246"/>
        <v>1</v>
      </c>
      <c r="AE1070" s="110">
        <f t="shared" si="247"/>
        <v>0</v>
      </c>
      <c r="AF1070" s="110">
        <f t="shared" si="248"/>
        <v>1</v>
      </c>
      <c r="AG1070" s="110">
        <f t="shared" si="249"/>
        <v>0</v>
      </c>
      <c r="AH1070" s="110">
        <f t="shared" si="250"/>
        <v>0</v>
      </c>
      <c r="AI1070" s="110">
        <f t="shared" si="251"/>
        <v>1</v>
      </c>
      <c r="AJ1070" s="100">
        <f>ROW()</f>
        <v>1070</v>
      </c>
      <c r="AK1070" s="100" t="e">
        <f>INDEX('BadRows RECART'!$C$2:$C$1207,MATCH(monthly_gwh_mw!AJ1070,'BadRows RECART'!$D$2:$D$1207,0))</f>
        <v>#N/A</v>
      </c>
    </row>
    <row r="1071" spans="1:37" ht="20">
      <c r="A1071" s="106" t="s">
        <v>3907</v>
      </c>
      <c r="B1071" s="106" t="s">
        <v>437</v>
      </c>
      <c r="C1071" s="106" t="s">
        <v>6308</v>
      </c>
      <c r="D1071" s="168">
        <v>2023</v>
      </c>
      <c r="E1071" s="168">
        <v>1</v>
      </c>
      <c r="F1071" s="199">
        <v>8.3333333333333332E-3</v>
      </c>
      <c r="G1071" s="212" t="s">
        <v>6314</v>
      </c>
      <c r="H1071" s="212" t="s">
        <v>6314</v>
      </c>
      <c r="I1071" s="106" t="s">
        <v>556</v>
      </c>
      <c r="K1071" s="83" t="s">
        <v>6314</v>
      </c>
      <c r="L1071" s="83" t="s">
        <v>6314</v>
      </c>
      <c r="M1071" s="45" t="str">
        <f>IF(
ISNA(INDEX(resources!E:E,MATCH(B1071,resources!B:B,0))),"fillme",
INDEX(resources!E:E,MATCH(B1071,resources!B:B,0)))</f>
        <v>transfer_purchase</v>
      </c>
      <c r="N1071" s="45">
        <v>1</v>
      </c>
      <c r="O1071" s="83" t="str">
        <f>IFERROR(INDEX(resources!K:K,MATCH(B1071,resources!B:B,0)),"fillme")</f>
        <v>unknown</v>
      </c>
      <c r="P1071" s="89" t="str">
        <f t="shared" si="239"/>
        <v>unknown_2023_1</v>
      </c>
      <c r="Q1071" s="87">
        <f>INDEX(elcc!G:G,MATCH(P1071,elcc!D:D,0))</f>
        <v>0</v>
      </c>
      <c r="R1071" s="89">
        <f t="shared" si="240"/>
        <v>1</v>
      </c>
      <c r="S1071" s="89" t="s">
        <v>6314</v>
      </c>
      <c r="T1071" s="89" t="s">
        <v>6314</v>
      </c>
      <c r="U1071" s="90" t="str">
        <f t="shared" si="241"/>
        <v>ok</v>
      </c>
      <c r="V1071" s="63" t="str">
        <f>INDEX(resources!F:F,MATCH(B1071,resources!B:B,0))</f>
        <v>special</v>
      </c>
      <c r="W1071" s="110">
        <f t="shared" si="242"/>
        <v>1</v>
      </c>
      <c r="X1071" s="110">
        <f t="shared" si="243"/>
        <v>0</v>
      </c>
      <c r="Y1071" s="110" t="str">
        <f t="shared" si="244"/>
        <v>transfer_purchase_energy_PCE90002_CONFIDENTIAL</v>
      </c>
      <c r="Z1071" s="110">
        <f>IF(COUNTIFS($Y$2:Y1071,Y1071)=1,1,0)</f>
        <v>0</v>
      </c>
      <c r="AA1071" s="110">
        <f>SUM($Z$2:Z1071)*Z1071</f>
        <v>0</v>
      </c>
      <c r="AB1071" s="110">
        <f>COUNTIFS(resources!B:B,B1071)</f>
        <v>1</v>
      </c>
      <c r="AC1071" s="110">
        <f t="shared" si="245"/>
        <v>1</v>
      </c>
      <c r="AD1071" s="110">
        <f t="shared" si="246"/>
        <v>1</v>
      </c>
      <c r="AE1071" s="110">
        <f t="shared" si="247"/>
        <v>0</v>
      </c>
      <c r="AF1071" s="110">
        <f t="shared" si="248"/>
        <v>1</v>
      </c>
      <c r="AG1071" s="110">
        <f t="shared" si="249"/>
        <v>0</v>
      </c>
      <c r="AH1071" s="110">
        <f t="shared" si="250"/>
        <v>0</v>
      </c>
      <c r="AI1071" s="110">
        <f t="shared" si="251"/>
        <v>1</v>
      </c>
      <c r="AJ1071" s="100">
        <f>ROW()</f>
        <v>1071</v>
      </c>
      <c r="AK1071" s="100" t="e">
        <f>INDEX('BadRows RECART'!$C$2:$C$1207,MATCH(monthly_gwh_mw!AJ1071,'BadRows RECART'!$D$2:$D$1207,0))</f>
        <v>#N/A</v>
      </c>
    </row>
    <row r="1072" spans="1:37" ht="20">
      <c r="A1072" s="106" t="s">
        <v>3907</v>
      </c>
      <c r="B1072" s="106" t="s">
        <v>437</v>
      </c>
      <c r="C1072" s="106" t="s">
        <v>6308</v>
      </c>
      <c r="D1072" s="168">
        <v>2023</v>
      </c>
      <c r="E1072" s="168">
        <v>2</v>
      </c>
      <c r="F1072" s="199">
        <v>8.3333333333333332E-3</v>
      </c>
      <c r="G1072" s="212" t="s">
        <v>6314</v>
      </c>
      <c r="H1072" s="212" t="s">
        <v>6314</v>
      </c>
      <c r="I1072" s="106" t="s">
        <v>556</v>
      </c>
      <c r="K1072" s="83" t="s">
        <v>6314</v>
      </c>
      <c r="L1072" s="83" t="s">
        <v>6314</v>
      </c>
      <c r="M1072" s="45" t="str">
        <f>IF(
ISNA(INDEX(resources!E:E,MATCH(B1072,resources!B:B,0))),"fillme",
INDEX(resources!E:E,MATCH(B1072,resources!B:B,0)))</f>
        <v>transfer_purchase</v>
      </c>
      <c r="N1072" s="45">
        <v>1</v>
      </c>
      <c r="O1072" s="83" t="str">
        <f>IFERROR(INDEX(resources!K:K,MATCH(B1072,resources!B:B,0)),"fillme")</f>
        <v>unknown</v>
      </c>
      <c r="P1072" s="89" t="str">
        <f t="shared" si="239"/>
        <v>unknown_2023_2</v>
      </c>
      <c r="Q1072" s="87">
        <f>INDEX(elcc!G:G,MATCH(P1072,elcc!D:D,0))</f>
        <v>0</v>
      </c>
      <c r="R1072" s="89">
        <f t="shared" si="240"/>
        <v>1</v>
      </c>
      <c r="S1072" s="89" t="s">
        <v>6314</v>
      </c>
      <c r="T1072" s="89" t="s">
        <v>6314</v>
      </c>
      <c r="U1072" s="90" t="str">
        <f t="shared" si="241"/>
        <v>ok</v>
      </c>
      <c r="V1072" s="63" t="str">
        <f>INDEX(resources!F:F,MATCH(B1072,resources!B:B,0))</f>
        <v>special</v>
      </c>
      <c r="W1072" s="110">
        <f t="shared" si="242"/>
        <v>1</v>
      </c>
      <c r="X1072" s="110">
        <f t="shared" si="243"/>
        <v>0</v>
      </c>
      <c r="Y1072" s="110" t="str">
        <f t="shared" si="244"/>
        <v>transfer_purchase_energy_PCE90002_CONFIDENTIAL</v>
      </c>
      <c r="Z1072" s="110">
        <f>IF(COUNTIFS($Y$2:Y1072,Y1072)=1,1,0)</f>
        <v>0</v>
      </c>
      <c r="AA1072" s="110">
        <f>SUM($Z$2:Z1072)*Z1072</f>
        <v>0</v>
      </c>
      <c r="AB1072" s="110">
        <f>COUNTIFS(resources!B:B,B1072)</f>
        <v>1</v>
      </c>
      <c r="AC1072" s="110">
        <f t="shared" si="245"/>
        <v>1</v>
      </c>
      <c r="AD1072" s="110">
        <f t="shared" si="246"/>
        <v>1</v>
      </c>
      <c r="AE1072" s="110">
        <f t="shared" si="247"/>
        <v>0</v>
      </c>
      <c r="AF1072" s="110">
        <f t="shared" si="248"/>
        <v>1</v>
      </c>
      <c r="AG1072" s="110">
        <f t="shared" si="249"/>
        <v>0</v>
      </c>
      <c r="AH1072" s="110">
        <f t="shared" si="250"/>
        <v>0</v>
      </c>
      <c r="AI1072" s="110">
        <f t="shared" si="251"/>
        <v>1</v>
      </c>
      <c r="AJ1072" s="100">
        <f>ROW()</f>
        <v>1072</v>
      </c>
      <c r="AK1072" s="100" t="e">
        <f>INDEX('BadRows RECART'!$C$2:$C$1207,MATCH(monthly_gwh_mw!AJ1072,'BadRows RECART'!$D$2:$D$1207,0))</f>
        <v>#N/A</v>
      </c>
    </row>
    <row r="1073" spans="1:37" ht="20">
      <c r="A1073" s="106" t="s">
        <v>3907</v>
      </c>
      <c r="B1073" s="106" t="s">
        <v>437</v>
      </c>
      <c r="C1073" s="106" t="s">
        <v>6308</v>
      </c>
      <c r="D1073" s="168">
        <v>2023</v>
      </c>
      <c r="E1073" s="168">
        <v>3</v>
      </c>
      <c r="F1073" s="199">
        <v>8.3333333333333332E-3</v>
      </c>
      <c r="G1073" s="212" t="s">
        <v>6314</v>
      </c>
      <c r="H1073" s="212" t="s">
        <v>6314</v>
      </c>
      <c r="I1073" s="106" t="s">
        <v>556</v>
      </c>
      <c r="K1073" s="83" t="s">
        <v>6314</v>
      </c>
      <c r="L1073" s="83" t="s">
        <v>6314</v>
      </c>
      <c r="M1073" s="45" t="str">
        <f>IF(
ISNA(INDEX(resources!E:E,MATCH(B1073,resources!B:B,0))),"fillme",
INDEX(resources!E:E,MATCH(B1073,resources!B:B,0)))</f>
        <v>transfer_purchase</v>
      </c>
      <c r="N1073" s="45">
        <v>1</v>
      </c>
      <c r="O1073" s="83" t="str">
        <f>IFERROR(INDEX(resources!K:K,MATCH(B1073,resources!B:B,0)),"fillme")</f>
        <v>unknown</v>
      </c>
      <c r="P1073" s="89" t="str">
        <f t="shared" si="239"/>
        <v>unknown_2023_3</v>
      </c>
      <c r="Q1073" s="87">
        <f>INDEX(elcc!G:G,MATCH(P1073,elcc!D:D,0))</f>
        <v>0</v>
      </c>
      <c r="R1073" s="89">
        <f t="shared" si="240"/>
        <v>1</v>
      </c>
      <c r="S1073" s="89" t="s">
        <v>6314</v>
      </c>
      <c r="T1073" s="89" t="s">
        <v>6314</v>
      </c>
      <c r="U1073" s="90" t="str">
        <f t="shared" si="241"/>
        <v>ok</v>
      </c>
      <c r="V1073" s="63" t="str">
        <f>INDEX(resources!F:F,MATCH(B1073,resources!B:B,0))</f>
        <v>special</v>
      </c>
      <c r="W1073" s="110">
        <f t="shared" si="242"/>
        <v>1</v>
      </c>
      <c r="X1073" s="110">
        <f t="shared" si="243"/>
        <v>0</v>
      </c>
      <c r="Y1073" s="110" t="str">
        <f t="shared" si="244"/>
        <v>transfer_purchase_energy_PCE90002_CONFIDENTIAL</v>
      </c>
      <c r="Z1073" s="110">
        <f>IF(COUNTIFS($Y$2:Y1073,Y1073)=1,1,0)</f>
        <v>0</v>
      </c>
      <c r="AA1073" s="110">
        <f>SUM($Z$2:Z1073)*Z1073</f>
        <v>0</v>
      </c>
      <c r="AB1073" s="110">
        <f>COUNTIFS(resources!B:B,B1073)</f>
        <v>1</v>
      </c>
      <c r="AC1073" s="110">
        <f t="shared" si="245"/>
        <v>1</v>
      </c>
      <c r="AD1073" s="110">
        <f t="shared" si="246"/>
        <v>1</v>
      </c>
      <c r="AE1073" s="110">
        <f t="shared" si="247"/>
        <v>0</v>
      </c>
      <c r="AF1073" s="110">
        <f t="shared" si="248"/>
        <v>1</v>
      </c>
      <c r="AG1073" s="110">
        <f t="shared" si="249"/>
        <v>0</v>
      </c>
      <c r="AH1073" s="110">
        <f t="shared" si="250"/>
        <v>0</v>
      </c>
      <c r="AI1073" s="110">
        <f t="shared" si="251"/>
        <v>1</v>
      </c>
      <c r="AJ1073" s="100">
        <f>ROW()</f>
        <v>1073</v>
      </c>
      <c r="AK1073" s="100" t="e">
        <f>INDEX('BadRows RECART'!$C$2:$C$1207,MATCH(monthly_gwh_mw!AJ1073,'BadRows RECART'!$D$2:$D$1207,0))</f>
        <v>#N/A</v>
      </c>
    </row>
    <row r="1074" spans="1:37" ht="20">
      <c r="A1074" s="106" t="s">
        <v>3907</v>
      </c>
      <c r="B1074" s="106" t="s">
        <v>437</v>
      </c>
      <c r="C1074" s="106" t="s">
        <v>6308</v>
      </c>
      <c r="D1074" s="168">
        <v>2023</v>
      </c>
      <c r="E1074" s="168">
        <v>4</v>
      </c>
      <c r="F1074" s="199">
        <v>8.3333333333333332E-3</v>
      </c>
      <c r="G1074" s="212" t="s">
        <v>6314</v>
      </c>
      <c r="H1074" s="212" t="s">
        <v>6314</v>
      </c>
      <c r="I1074" s="106" t="s">
        <v>556</v>
      </c>
      <c r="K1074" s="83" t="s">
        <v>6314</v>
      </c>
      <c r="L1074" s="83" t="s">
        <v>6314</v>
      </c>
      <c r="M1074" s="45" t="str">
        <f>IF(
ISNA(INDEX(resources!E:E,MATCH(B1074,resources!B:B,0))),"fillme",
INDEX(resources!E:E,MATCH(B1074,resources!B:B,0)))</f>
        <v>transfer_purchase</v>
      </c>
      <c r="N1074" s="45">
        <v>1</v>
      </c>
      <c r="O1074" s="83" t="str">
        <f>IFERROR(INDEX(resources!K:K,MATCH(B1074,resources!B:B,0)),"fillme")</f>
        <v>unknown</v>
      </c>
      <c r="P1074" s="89" t="str">
        <f t="shared" si="239"/>
        <v>unknown_2023_4</v>
      </c>
      <c r="Q1074" s="87">
        <f>INDEX(elcc!G:G,MATCH(P1074,elcc!D:D,0))</f>
        <v>0</v>
      </c>
      <c r="R1074" s="89">
        <f t="shared" si="240"/>
        <v>1</v>
      </c>
      <c r="S1074" s="89" t="s">
        <v>6314</v>
      </c>
      <c r="T1074" s="89" t="s">
        <v>6314</v>
      </c>
      <c r="U1074" s="90" t="str">
        <f t="shared" si="241"/>
        <v>ok</v>
      </c>
      <c r="V1074" s="63" t="str">
        <f>INDEX(resources!F:F,MATCH(B1074,resources!B:B,0))</f>
        <v>special</v>
      </c>
      <c r="W1074" s="110">
        <f t="shared" si="242"/>
        <v>1</v>
      </c>
      <c r="X1074" s="110">
        <f t="shared" si="243"/>
        <v>0</v>
      </c>
      <c r="Y1074" s="110" t="str">
        <f t="shared" si="244"/>
        <v>transfer_purchase_energy_PCE90002_CONFIDENTIAL</v>
      </c>
      <c r="Z1074" s="110">
        <f>IF(COUNTIFS($Y$2:Y1074,Y1074)=1,1,0)</f>
        <v>0</v>
      </c>
      <c r="AA1074" s="110">
        <f>SUM($Z$2:Z1074)*Z1074</f>
        <v>0</v>
      </c>
      <c r="AB1074" s="110">
        <f>COUNTIFS(resources!B:B,B1074)</f>
        <v>1</v>
      </c>
      <c r="AC1074" s="110">
        <f t="shared" si="245"/>
        <v>1</v>
      </c>
      <c r="AD1074" s="110">
        <f t="shared" si="246"/>
        <v>1</v>
      </c>
      <c r="AE1074" s="110">
        <f t="shared" si="247"/>
        <v>0</v>
      </c>
      <c r="AF1074" s="110">
        <f t="shared" si="248"/>
        <v>1</v>
      </c>
      <c r="AG1074" s="110">
        <f t="shared" si="249"/>
        <v>0</v>
      </c>
      <c r="AH1074" s="110">
        <f t="shared" si="250"/>
        <v>0</v>
      </c>
      <c r="AI1074" s="110">
        <f t="shared" si="251"/>
        <v>1</v>
      </c>
      <c r="AJ1074" s="100">
        <f>ROW()</f>
        <v>1074</v>
      </c>
      <c r="AK1074" s="100" t="e">
        <f>INDEX('BadRows RECART'!$C$2:$C$1207,MATCH(monthly_gwh_mw!AJ1074,'BadRows RECART'!$D$2:$D$1207,0))</f>
        <v>#N/A</v>
      </c>
    </row>
    <row r="1075" spans="1:37" ht="20">
      <c r="A1075" s="106" t="s">
        <v>3907</v>
      </c>
      <c r="B1075" s="106" t="s">
        <v>437</v>
      </c>
      <c r="C1075" s="106" t="s">
        <v>6308</v>
      </c>
      <c r="D1075" s="168">
        <v>2023</v>
      </c>
      <c r="E1075" s="168">
        <v>5</v>
      </c>
      <c r="F1075" s="199">
        <v>8.3333333333333332E-3</v>
      </c>
      <c r="G1075" s="212" t="s">
        <v>6314</v>
      </c>
      <c r="H1075" s="212" t="s">
        <v>6314</v>
      </c>
      <c r="I1075" s="106" t="s">
        <v>556</v>
      </c>
      <c r="K1075" s="83" t="s">
        <v>6314</v>
      </c>
      <c r="L1075" s="83" t="s">
        <v>6314</v>
      </c>
      <c r="M1075" s="45" t="str">
        <f>IF(
ISNA(INDEX(resources!E:E,MATCH(B1075,resources!B:B,0))),"fillme",
INDEX(resources!E:E,MATCH(B1075,resources!B:B,0)))</f>
        <v>transfer_purchase</v>
      </c>
      <c r="N1075" s="45">
        <v>1</v>
      </c>
      <c r="O1075" s="83" t="str">
        <f>IFERROR(INDEX(resources!K:K,MATCH(B1075,resources!B:B,0)),"fillme")</f>
        <v>unknown</v>
      </c>
      <c r="P1075" s="89" t="str">
        <f t="shared" si="239"/>
        <v>unknown_2023_5</v>
      </c>
      <c r="Q1075" s="87">
        <f>INDEX(elcc!G:G,MATCH(P1075,elcc!D:D,0))</f>
        <v>0</v>
      </c>
      <c r="R1075" s="89">
        <f t="shared" si="240"/>
        <v>1</v>
      </c>
      <c r="S1075" s="89" t="s">
        <v>6314</v>
      </c>
      <c r="T1075" s="89" t="s">
        <v>6314</v>
      </c>
      <c r="U1075" s="90" t="str">
        <f t="shared" si="241"/>
        <v>ok</v>
      </c>
      <c r="V1075" s="63" t="str">
        <f>INDEX(resources!F:F,MATCH(B1075,resources!B:B,0))</f>
        <v>special</v>
      </c>
      <c r="W1075" s="110">
        <f t="shared" si="242"/>
        <v>1</v>
      </c>
      <c r="X1075" s="110">
        <f t="shared" si="243"/>
        <v>0</v>
      </c>
      <c r="Y1075" s="110" t="str">
        <f t="shared" si="244"/>
        <v>transfer_purchase_energy_PCE90002_CONFIDENTIAL</v>
      </c>
      <c r="Z1075" s="110">
        <f>IF(COUNTIFS($Y$2:Y1075,Y1075)=1,1,0)</f>
        <v>0</v>
      </c>
      <c r="AA1075" s="110">
        <f>SUM($Z$2:Z1075)*Z1075</f>
        <v>0</v>
      </c>
      <c r="AB1075" s="110">
        <f>COUNTIFS(resources!B:B,B1075)</f>
        <v>1</v>
      </c>
      <c r="AC1075" s="110">
        <f t="shared" si="245"/>
        <v>1</v>
      </c>
      <c r="AD1075" s="110">
        <f t="shared" si="246"/>
        <v>1</v>
      </c>
      <c r="AE1075" s="110">
        <f t="shared" si="247"/>
        <v>0</v>
      </c>
      <c r="AF1075" s="110">
        <f t="shared" si="248"/>
        <v>1</v>
      </c>
      <c r="AG1075" s="110">
        <f t="shared" si="249"/>
        <v>0</v>
      </c>
      <c r="AH1075" s="110">
        <f t="shared" si="250"/>
        <v>0</v>
      </c>
      <c r="AI1075" s="110">
        <f t="shared" si="251"/>
        <v>1</v>
      </c>
      <c r="AJ1075" s="100">
        <f>ROW()</f>
        <v>1075</v>
      </c>
      <c r="AK1075" s="100" t="e">
        <f>INDEX('BadRows RECART'!$C$2:$C$1207,MATCH(monthly_gwh_mw!AJ1075,'BadRows RECART'!$D$2:$D$1207,0))</f>
        <v>#N/A</v>
      </c>
    </row>
    <row r="1076" spans="1:37" ht="20">
      <c r="A1076" s="106" t="s">
        <v>3907</v>
      </c>
      <c r="B1076" s="106" t="s">
        <v>437</v>
      </c>
      <c r="C1076" s="106" t="s">
        <v>6308</v>
      </c>
      <c r="D1076" s="168">
        <v>2023</v>
      </c>
      <c r="E1076" s="168">
        <v>6</v>
      </c>
      <c r="F1076" s="199">
        <v>8.3333333333333332E-3</v>
      </c>
      <c r="G1076" s="212" t="s">
        <v>6314</v>
      </c>
      <c r="H1076" s="212" t="s">
        <v>6314</v>
      </c>
      <c r="I1076" s="106" t="s">
        <v>556</v>
      </c>
      <c r="K1076" s="83" t="s">
        <v>6314</v>
      </c>
      <c r="L1076" s="83" t="s">
        <v>6314</v>
      </c>
      <c r="M1076" s="45" t="str">
        <f>IF(
ISNA(INDEX(resources!E:E,MATCH(B1076,resources!B:B,0))),"fillme",
INDEX(resources!E:E,MATCH(B1076,resources!B:B,0)))</f>
        <v>transfer_purchase</v>
      </c>
      <c r="N1076" s="45">
        <v>1</v>
      </c>
      <c r="O1076" s="83" t="str">
        <f>IFERROR(INDEX(resources!K:K,MATCH(B1076,resources!B:B,0)),"fillme")</f>
        <v>unknown</v>
      </c>
      <c r="P1076" s="89" t="str">
        <f t="shared" si="239"/>
        <v>unknown_2023_6</v>
      </c>
      <c r="Q1076" s="87">
        <f>INDEX(elcc!G:G,MATCH(P1076,elcc!D:D,0))</f>
        <v>0</v>
      </c>
      <c r="R1076" s="89">
        <f t="shared" si="240"/>
        <v>1</v>
      </c>
      <c r="S1076" s="89" t="s">
        <v>6314</v>
      </c>
      <c r="T1076" s="89" t="s">
        <v>6314</v>
      </c>
      <c r="U1076" s="90" t="str">
        <f t="shared" si="241"/>
        <v>ok</v>
      </c>
      <c r="V1076" s="63" t="str">
        <f>INDEX(resources!F:F,MATCH(B1076,resources!B:B,0))</f>
        <v>special</v>
      </c>
      <c r="W1076" s="110">
        <f t="shared" si="242"/>
        <v>1</v>
      </c>
      <c r="X1076" s="110">
        <f t="shared" si="243"/>
        <v>0</v>
      </c>
      <c r="Y1076" s="110" t="str">
        <f t="shared" si="244"/>
        <v>transfer_purchase_energy_PCE90002_CONFIDENTIAL</v>
      </c>
      <c r="Z1076" s="110">
        <f>IF(COUNTIFS($Y$2:Y1076,Y1076)=1,1,0)</f>
        <v>0</v>
      </c>
      <c r="AA1076" s="110">
        <f>SUM($Z$2:Z1076)*Z1076</f>
        <v>0</v>
      </c>
      <c r="AB1076" s="110">
        <f>COUNTIFS(resources!B:B,B1076)</f>
        <v>1</v>
      </c>
      <c r="AC1076" s="110">
        <f t="shared" si="245"/>
        <v>1</v>
      </c>
      <c r="AD1076" s="110">
        <f t="shared" si="246"/>
        <v>1</v>
      </c>
      <c r="AE1076" s="110">
        <f t="shared" si="247"/>
        <v>0</v>
      </c>
      <c r="AF1076" s="110">
        <f t="shared" si="248"/>
        <v>1</v>
      </c>
      <c r="AG1076" s="110">
        <f t="shared" si="249"/>
        <v>0</v>
      </c>
      <c r="AH1076" s="110">
        <f t="shared" si="250"/>
        <v>0</v>
      </c>
      <c r="AI1076" s="110">
        <f t="shared" si="251"/>
        <v>1</v>
      </c>
      <c r="AJ1076" s="100">
        <f>ROW()</f>
        <v>1076</v>
      </c>
      <c r="AK1076" s="100" t="e">
        <f>INDEX('BadRows RECART'!$C$2:$C$1207,MATCH(monthly_gwh_mw!AJ1076,'BadRows RECART'!$D$2:$D$1207,0))</f>
        <v>#N/A</v>
      </c>
    </row>
    <row r="1077" spans="1:37" ht="20">
      <c r="A1077" s="106" t="s">
        <v>3907</v>
      </c>
      <c r="B1077" s="106" t="s">
        <v>437</v>
      </c>
      <c r="C1077" s="106" t="s">
        <v>6308</v>
      </c>
      <c r="D1077" s="168">
        <v>2023</v>
      </c>
      <c r="E1077" s="168">
        <v>7</v>
      </c>
      <c r="F1077" s="199">
        <v>8.3333333333333332E-3</v>
      </c>
      <c r="G1077" s="212" t="s">
        <v>6314</v>
      </c>
      <c r="H1077" s="212" t="s">
        <v>6314</v>
      </c>
      <c r="I1077" s="106" t="s">
        <v>556</v>
      </c>
      <c r="K1077" s="83" t="s">
        <v>6314</v>
      </c>
      <c r="L1077" s="83" t="s">
        <v>6314</v>
      </c>
      <c r="M1077" s="45" t="str">
        <f>IF(
ISNA(INDEX(resources!E:E,MATCH(B1077,resources!B:B,0))),"fillme",
INDEX(resources!E:E,MATCH(B1077,resources!B:B,0)))</f>
        <v>transfer_purchase</v>
      </c>
      <c r="N1077" s="45">
        <v>1</v>
      </c>
      <c r="O1077" s="83" t="str">
        <f>IFERROR(INDEX(resources!K:K,MATCH(B1077,resources!B:B,0)),"fillme")</f>
        <v>unknown</v>
      </c>
      <c r="P1077" s="89" t="str">
        <f t="shared" si="239"/>
        <v>unknown_2023_7</v>
      </c>
      <c r="Q1077" s="87">
        <f>INDEX(elcc!G:G,MATCH(P1077,elcc!D:D,0))</f>
        <v>0</v>
      </c>
      <c r="R1077" s="89">
        <f t="shared" si="240"/>
        <v>1</v>
      </c>
      <c r="S1077" s="89" t="s">
        <v>6314</v>
      </c>
      <c r="T1077" s="89" t="s">
        <v>6314</v>
      </c>
      <c r="U1077" s="90" t="str">
        <f t="shared" si="241"/>
        <v>ok</v>
      </c>
      <c r="V1077" s="63" t="str">
        <f>INDEX(resources!F:F,MATCH(B1077,resources!B:B,0))</f>
        <v>special</v>
      </c>
      <c r="W1077" s="110">
        <f t="shared" si="242"/>
        <v>1</v>
      </c>
      <c r="X1077" s="110">
        <f t="shared" si="243"/>
        <v>0</v>
      </c>
      <c r="Y1077" s="110" t="str">
        <f t="shared" si="244"/>
        <v>transfer_purchase_energy_PCE90002_CONFIDENTIAL</v>
      </c>
      <c r="Z1077" s="110">
        <f>IF(COUNTIFS($Y$2:Y1077,Y1077)=1,1,0)</f>
        <v>0</v>
      </c>
      <c r="AA1077" s="110">
        <f>SUM($Z$2:Z1077)*Z1077</f>
        <v>0</v>
      </c>
      <c r="AB1077" s="110">
        <f>COUNTIFS(resources!B:B,B1077)</f>
        <v>1</v>
      </c>
      <c r="AC1077" s="110">
        <f t="shared" si="245"/>
        <v>1</v>
      </c>
      <c r="AD1077" s="110">
        <f t="shared" si="246"/>
        <v>1</v>
      </c>
      <c r="AE1077" s="110">
        <f t="shared" si="247"/>
        <v>0</v>
      </c>
      <c r="AF1077" s="110">
        <f t="shared" si="248"/>
        <v>1</v>
      </c>
      <c r="AG1077" s="110">
        <f t="shared" si="249"/>
        <v>0</v>
      </c>
      <c r="AH1077" s="110">
        <f t="shared" si="250"/>
        <v>0</v>
      </c>
      <c r="AI1077" s="110">
        <f t="shared" si="251"/>
        <v>1</v>
      </c>
      <c r="AJ1077" s="100">
        <f>ROW()</f>
        <v>1077</v>
      </c>
      <c r="AK1077" s="100" t="e">
        <f>INDEX('BadRows RECART'!$C$2:$C$1207,MATCH(monthly_gwh_mw!AJ1077,'BadRows RECART'!$D$2:$D$1207,0))</f>
        <v>#N/A</v>
      </c>
    </row>
    <row r="1078" spans="1:37" ht="20">
      <c r="A1078" s="106" t="s">
        <v>3907</v>
      </c>
      <c r="B1078" s="106" t="s">
        <v>437</v>
      </c>
      <c r="C1078" s="106" t="s">
        <v>6308</v>
      </c>
      <c r="D1078" s="168">
        <v>2023</v>
      </c>
      <c r="E1078" s="168">
        <v>8</v>
      </c>
      <c r="F1078" s="199">
        <v>8.3333333333333332E-3</v>
      </c>
      <c r="G1078" s="212" t="s">
        <v>6314</v>
      </c>
      <c r="H1078" s="212" t="s">
        <v>6314</v>
      </c>
      <c r="I1078" s="106" t="s">
        <v>556</v>
      </c>
      <c r="K1078" s="83" t="s">
        <v>6314</v>
      </c>
      <c r="L1078" s="83" t="s">
        <v>6314</v>
      </c>
      <c r="M1078" s="45" t="str">
        <f>IF(
ISNA(INDEX(resources!E:E,MATCH(B1078,resources!B:B,0))),"fillme",
INDEX(resources!E:E,MATCH(B1078,resources!B:B,0)))</f>
        <v>transfer_purchase</v>
      </c>
      <c r="N1078" s="45">
        <v>1</v>
      </c>
      <c r="O1078" s="83" t="str">
        <f>IFERROR(INDEX(resources!K:K,MATCH(B1078,resources!B:B,0)),"fillme")</f>
        <v>unknown</v>
      </c>
      <c r="P1078" s="89" t="str">
        <f t="shared" si="239"/>
        <v>unknown_2023_8</v>
      </c>
      <c r="Q1078" s="87">
        <f>INDEX(elcc!G:G,MATCH(P1078,elcc!D:D,0))</f>
        <v>0</v>
      </c>
      <c r="R1078" s="89">
        <f t="shared" si="240"/>
        <v>1</v>
      </c>
      <c r="S1078" s="89" t="s">
        <v>6314</v>
      </c>
      <c r="T1078" s="89" t="s">
        <v>6314</v>
      </c>
      <c r="U1078" s="90" t="str">
        <f t="shared" si="241"/>
        <v>ok</v>
      </c>
      <c r="V1078" s="63" t="str">
        <f>INDEX(resources!F:F,MATCH(B1078,resources!B:B,0))</f>
        <v>special</v>
      </c>
      <c r="W1078" s="110">
        <f t="shared" si="242"/>
        <v>1</v>
      </c>
      <c r="X1078" s="110">
        <f t="shared" si="243"/>
        <v>0</v>
      </c>
      <c r="Y1078" s="110" t="str">
        <f t="shared" si="244"/>
        <v>transfer_purchase_energy_PCE90002_CONFIDENTIAL</v>
      </c>
      <c r="Z1078" s="110">
        <f>IF(COUNTIFS($Y$2:Y1078,Y1078)=1,1,0)</f>
        <v>0</v>
      </c>
      <c r="AA1078" s="110">
        <f>SUM($Z$2:Z1078)*Z1078</f>
        <v>0</v>
      </c>
      <c r="AB1078" s="110">
        <f>COUNTIFS(resources!B:B,B1078)</f>
        <v>1</v>
      </c>
      <c r="AC1078" s="110">
        <f t="shared" si="245"/>
        <v>1</v>
      </c>
      <c r="AD1078" s="110">
        <f t="shared" si="246"/>
        <v>1</v>
      </c>
      <c r="AE1078" s="110">
        <f t="shared" si="247"/>
        <v>0</v>
      </c>
      <c r="AF1078" s="110">
        <f t="shared" si="248"/>
        <v>1</v>
      </c>
      <c r="AG1078" s="110">
        <f t="shared" si="249"/>
        <v>0</v>
      </c>
      <c r="AH1078" s="110">
        <f t="shared" si="250"/>
        <v>0</v>
      </c>
      <c r="AI1078" s="110">
        <f t="shared" si="251"/>
        <v>1</v>
      </c>
      <c r="AJ1078" s="100">
        <f>ROW()</f>
        <v>1078</v>
      </c>
      <c r="AK1078" s="100" t="e">
        <f>INDEX('BadRows RECART'!$C$2:$C$1207,MATCH(monthly_gwh_mw!AJ1078,'BadRows RECART'!$D$2:$D$1207,0))</f>
        <v>#N/A</v>
      </c>
    </row>
    <row r="1079" spans="1:37" ht="20">
      <c r="A1079" s="106" t="s">
        <v>3907</v>
      </c>
      <c r="B1079" s="106" t="s">
        <v>437</v>
      </c>
      <c r="C1079" s="106" t="s">
        <v>6308</v>
      </c>
      <c r="D1079" s="168">
        <v>2023</v>
      </c>
      <c r="E1079" s="168">
        <v>9</v>
      </c>
      <c r="F1079" s="199">
        <v>8.3333333333333332E-3</v>
      </c>
      <c r="G1079" s="212" t="s">
        <v>6314</v>
      </c>
      <c r="H1079" s="212" t="s">
        <v>6314</v>
      </c>
      <c r="I1079" s="106" t="s">
        <v>556</v>
      </c>
      <c r="K1079" s="83" t="s">
        <v>6314</v>
      </c>
      <c r="L1079" s="83" t="s">
        <v>6314</v>
      </c>
      <c r="M1079" s="45" t="str">
        <f>IF(
ISNA(INDEX(resources!E:E,MATCH(B1079,resources!B:B,0))),"fillme",
INDEX(resources!E:E,MATCH(B1079,resources!B:B,0)))</f>
        <v>transfer_purchase</v>
      </c>
      <c r="N1079" s="45">
        <v>1</v>
      </c>
      <c r="O1079" s="83" t="str">
        <f>IFERROR(INDEX(resources!K:K,MATCH(B1079,resources!B:B,0)),"fillme")</f>
        <v>unknown</v>
      </c>
      <c r="P1079" s="89" t="str">
        <f t="shared" si="239"/>
        <v>unknown_2023_9</v>
      </c>
      <c r="Q1079" s="87">
        <f>INDEX(elcc!G:G,MATCH(P1079,elcc!D:D,0))</f>
        <v>0</v>
      </c>
      <c r="R1079" s="89">
        <f t="shared" si="240"/>
        <v>1</v>
      </c>
      <c r="S1079" s="89" t="s">
        <v>6314</v>
      </c>
      <c r="T1079" s="89" t="s">
        <v>6314</v>
      </c>
      <c r="U1079" s="90" t="str">
        <f t="shared" si="241"/>
        <v>ok</v>
      </c>
      <c r="V1079" s="63" t="str">
        <f>INDEX(resources!F:F,MATCH(B1079,resources!B:B,0))</f>
        <v>special</v>
      </c>
      <c r="W1079" s="110">
        <f t="shared" si="242"/>
        <v>1</v>
      </c>
      <c r="X1079" s="110">
        <f t="shared" si="243"/>
        <v>0</v>
      </c>
      <c r="Y1079" s="110" t="str">
        <f t="shared" si="244"/>
        <v>transfer_purchase_energy_PCE90002_CONFIDENTIAL</v>
      </c>
      <c r="Z1079" s="110">
        <f>IF(COUNTIFS($Y$2:Y1079,Y1079)=1,1,0)</f>
        <v>0</v>
      </c>
      <c r="AA1079" s="110">
        <f>SUM($Z$2:Z1079)*Z1079</f>
        <v>0</v>
      </c>
      <c r="AB1079" s="110">
        <f>COUNTIFS(resources!B:B,B1079)</f>
        <v>1</v>
      </c>
      <c r="AC1079" s="110">
        <f t="shared" si="245"/>
        <v>1</v>
      </c>
      <c r="AD1079" s="110">
        <f t="shared" si="246"/>
        <v>1</v>
      </c>
      <c r="AE1079" s="110">
        <f t="shared" si="247"/>
        <v>0</v>
      </c>
      <c r="AF1079" s="110">
        <f t="shared" si="248"/>
        <v>1</v>
      </c>
      <c r="AG1079" s="110">
        <f t="shared" si="249"/>
        <v>0</v>
      </c>
      <c r="AH1079" s="110">
        <f t="shared" si="250"/>
        <v>0</v>
      </c>
      <c r="AI1079" s="110">
        <f t="shared" si="251"/>
        <v>1</v>
      </c>
      <c r="AJ1079" s="100">
        <f>ROW()</f>
        <v>1079</v>
      </c>
      <c r="AK1079" s="100" t="e">
        <f>INDEX('BadRows RECART'!$C$2:$C$1207,MATCH(monthly_gwh_mw!AJ1079,'BadRows RECART'!$D$2:$D$1207,0))</f>
        <v>#N/A</v>
      </c>
    </row>
    <row r="1080" spans="1:37" ht="20">
      <c r="A1080" s="106" t="s">
        <v>3907</v>
      </c>
      <c r="B1080" s="106" t="s">
        <v>437</v>
      </c>
      <c r="C1080" s="106" t="s">
        <v>6308</v>
      </c>
      <c r="D1080" s="168">
        <v>2023</v>
      </c>
      <c r="E1080" s="168">
        <v>10</v>
      </c>
      <c r="F1080" s="199">
        <v>8.3333333333333332E-3</v>
      </c>
      <c r="G1080" s="212" t="s">
        <v>6314</v>
      </c>
      <c r="H1080" s="212" t="s">
        <v>6314</v>
      </c>
      <c r="I1080" s="106" t="s">
        <v>556</v>
      </c>
      <c r="K1080" s="83" t="s">
        <v>6314</v>
      </c>
      <c r="L1080" s="83" t="s">
        <v>6314</v>
      </c>
      <c r="M1080" s="45" t="str">
        <f>IF(
ISNA(INDEX(resources!E:E,MATCH(B1080,resources!B:B,0))),"fillme",
INDEX(resources!E:E,MATCH(B1080,resources!B:B,0)))</f>
        <v>transfer_purchase</v>
      </c>
      <c r="N1080" s="45">
        <v>1</v>
      </c>
      <c r="O1080" s="83" t="str">
        <f>IFERROR(INDEX(resources!K:K,MATCH(B1080,resources!B:B,0)),"fillme")</f>
        <v>unknown</v>
      </c>
      <c r="P1080" s="89" t="str">
        <f t="shared" si="239"/>
        <v>unknown_2023_10</v>
      </c>
      <c r="Q1080" s="87">
        <f>INDEX(elcc!G:G,MATCH(P1080,elcc!D:D,0))</f>
        <v>0</v>
      </c>
      <c r="R1080" s="89">
        <f t="shared" si="240"/>
        <v>1</v>
      </c>
      <c r="S1080" s="89" t="s">
        <v>6314</v>
      </c>
      <c r="T1080" s="89" t="s">
        <v>6314</v>
      </c>
      <c r="U1080" s="90" t="str">
        <f t="shared" si="241"/>
        <v>ok</v>
      </c>
      <c r="V1080" s="63" t="str">
        <f>INDEX(resources!F:F,MATCH(B1080,resources!B:B,0))</f>
        <v>special</v>
      </c>
      <c r="W1080" s="110">
        <f t="shared" si="242"/>
        <v>1</v>
      </c>
      <c r="X1080" s="110">
        <f t="shared" si="243"/>
        <v>0</v>
      </c>
      <c r="Y1080" s="110" t="str">
        <f t="shared" si="244"/>
        <v>transfer_purchase_energy_PCE90002_CONFIDENTIAL</v>
      </c>
      <c r="Z1080" s="110">
        <f>IF(COUNTIFS($Y$2:Y1080,Y1080)=1,1,0)</f>
        <v>0</v>
      </c>
      <c r="AA1080" s="110">
        <f>SUM($Z$2:Z1080)*Z1080</f>
        <v>0</v>
      </c>
      <c r="AB1080" s="110">
        <f>COUNTIFS(resources!B:B,B1080)</f>
        <v>1</v>
      </c>
      <c r="AC1080" s="110">
        <f t="shared" si="245"/>
        <v>1</v>
      </c>
      <c r="AD1080" s="110">
        <f t="shared" si="246"/>
        <v>1</v>
      </c>
      <c r="AE1080" s="110">
        <f t="shared" si="247"/>
        <v>0</v>
      </c>
      <c r="AF1080" s="110">
        <f t="shared" si="248"/>
        <v>1</v>
      </c>
      <c r="AG1080" s="110">
        <f t="shared" si="249"/>
        <v>0</v>
      </c>
      <c r="AH1080" s="110">
        <f t="shared" si="250"/>
        <v>0</v>
      </c>
      <c r="AI1080" s="110">
        <f t="shared" si="251"/>
        <v>1</v>
      </c>
      <c r="AJ1080" s="100">
        <f>ROW()</f>
        <v>1080</v>
      </c>
      <c r="AK1080" s="100" t="e">
        <f>INDEX('BadRows RECART'!$C$2:$C$1207,MATCH(monthly_gwh_mw!AJ1080,'BadRows RECART'!$D$2:$D$1207,0))</f>
        <v>#N/A</v>
      </c>
    </row>
    <row r="1081" spans="1:37" ht="20">
      <c r="A1081" s="106" t="s">
        <v>3907</v>
      </c>
      <c r="B1081" s="106" t="s">
        <v>437</v>
      </c>
      <c r="C1081" s="106" t="s">
        <v>6308</v>
      </c>
      <c r="D1081" s="168">
        <v>2023</v>
      </c>
      <c r="E1081" s="168">
        <v>11</v>
      </c>
      <c r="F1081" s="199">
        <v>8.3333333333333332E-3</v>
      </c>
      <c r="G1081" s="212" t="s">
        <v>6314</v>
      </c>
      <c r="H1081" s="212" t="s">
        <v>6314</v>
      </c>
      <c r="I1081" s="106" t="s">
        <v>556</v>
      </c>
      <c r="K1081" s="83" t="s">
        <v>6314</v>
      </c>
      <c r="L1081" s="83" t="s">
        <v>6314</v>
      </c>
      <c r="M1081" s="45" t="str">
        <f>IF(
ISNA(INDEX(resources!E:E,MATCH(B1081,resources!B:B,0))),"fillme",
INDEX(resources!E:E,MATCH(B1081,resources!B:B,0)))</f>
        <v>transfer_purchase</v>
      </c>
      <c r="N1081" s="45">
        <v>1</v>
      </c>
      <c r="O1081" s="83" t="str">
        <f>IFERROR(INDEX(resources!K:K,MATCH(B1081,resources!B:B,0)),"fillme")</f>
        <v>unknown</v>
      </c>
      <c r="P1081" s="89" t="str">
        <f t="shared" si="239"/>
        <v>unknown_2023_11</v>
      </c>
      <c r="Q1081" s="87">
        <f>INDEX(elcc!G:G,MATCH(P1081,elcc!D:D,0))</f>
        <v>0</v>
      </c>
      <c r="R1081" s="89">
        <f t="shared" si="240"/>
        <v>1</v>
      </c>
      <c r="S1081" s="89" t="s">
        <v>6314</v>
      </c>
      <c r="T1081" s="89" t="s">
        <v>6314</v>
      </c>
      <c r="U1081" s="90" t="str">
        <f t="shared" si="241"/>
        <v>ok</v>
      </c>
      <c r="V1081" s="63" t="str">
        <f>INDEX(resources!F:F,MATCH(B1081,resources!B:B,0))</f>
        <v>special</v>
      </c>
      <c r="W1081" s="110">
        <f t="shared" si="242"/>
        <v>1</v>
      </c>
      <c r="X1081" s="110">
        <f t="shared" si="243"/>
        <v>0</v>
      </c>
      <c r="Y1081" s="110" t="str">
        <f t="shared" si="244"/>
        <v>transfer_purchase_energy_PCE90002_CONFIDENTIAL</v>
      </c>
      <c r="Z1081" s="110">
        <f>IF(COUNTIFS($Y$2:Y1081,Y1081)=1,1,0)</f>
        <v>0</v>
      </c>
      <c r="AA1081" s="110">
        <f>SUM($Z$2:Z1081)*Z1081</f>
        <v>0</v>
      </c>
      <c r="AB1081" s="110">
        <f>COUNTIFS(resources!B:B,B1081)</f>
        <v>1</v>
      </c>
      <c r="AC1081" s="110">
        <f t="shared" si="245"/>
        <v>1</v>
      </c>
      <c r="AD1081" s="110">
        <f t="shared" si="246"/>
        <v>1</v>
      </c>
      <c r="AE1081" s="110">
        <f t="shared" si="247"/>
        <v>0</v>
      </c>
      <c r="AF1081" s="110">
        <f t="shared" si="248"/>
        <v>1</v>
      </c>
      <c r="AG1081" s="110">
        <f t="shared" si="249"/>
        <v>0</v>
      </c>
      <c r="AH1081" s="110">
        <f t="shared" si="250"/>
        <v>0</v>
      </c>
      <c r="AI1081" s="110">
        <f t="shared" si="251"/>
        <v>1</v>
      </c>
      <c r="AJ1081" s="100">
        <f>ROW()</f>
        <v>1081</v>
      </c>
      <c r="AK1081" s="100" t="e">
        <f>INDEX('BadRows RECART'!$C$2:$C$1207,MATCH(monthly_gwh_mw!AJ1081,'BadRows RECART'!$D$2:$D$1207,0))</f>
        <v>#N/A</v>
      </c>
    </row>
    <row r="1082" spans="1:37" ht="20">
      <c r="A1082" s="106" t="s">
        <v>3907</v>
      </c>
      <c r="B1082" s="106" t="s">
        <v>437</v>
      </c>
      <c r="C1082" s="106" t="s">
        <v>6308</v>
      </c>
      <c r="D1082" s="168">
        <v>2023</v>
      </c>
      <c r="E1082" s="168">
        <v>12</v>
      </c>
      <c r="F1082" s="199">
        <v>8.3333333333333332E-3</v>
      </c>
      <c r="G1082" s="212" t="s">
        <v>6314</v>
      </c>
      <c r="H1082" s="212" t="s">
        <v>6314</v>
      </c>
      <c r="I1082" s="106" t="s">
        <v>556</v>
      </c>
      <c r="K1082" s="83" t="s">
        <v>6314</v>
      </c>
      <c r="L1082" s="83" t="s">
        <v>6314</v>
      </c>
      <c r="M1082" s="45" t="str">
        <f>IF(
ISNA(INDEX(resources!E:E,MATCH(B1082,resources!B:B,0))),"fillme",
INDEX(resources!E:E,MATCH(B1082,resources!B:B,0)))</f>
        <v>transfer_purchase</v>
      </c>
      <c r="N1082" s="45">
        <v>1</v>
      </c>
      <c r="O1082" s="83" t="str">
        <f>IFERROR(INDEX(resources!K:K,MATCH(B1082,resources!B:B,0)),"fillme")</f>
        <v>unknown</v>
      </c>
      <c r="P1082" s="89" t="str">
        <f t="shared" si="239"/>
        <v>unknown_2023_12</v>
      </c>
      <c r="Q1082" s="87">
        <f>INDEX(elcc!G:G,MATCH(P1082,elcc!D:D,0))</f>
        <v>0</v>
      </c>
      <c r="R1082" s="89">
        <f t="shared" si="240"/>
        <v>1</v>
      </c>
      <c r="S1082" s="89" t="s">
        <v>6314</v>
      </c>
      <c r="T1082" s="89" t="s">
        <v>6314</v>
      </c>
      <c r="U1082" s="90" t="str">
        <f t="shared" si="241"/>
        <v>ok</v>
      </c>
      <c r="V1082" s="63" t="str">
        <f>INDEX(resources!F:F,MATCH(B1082,resources!B:B,0))</f>
        <v>special</v>
      </c>
      <c r="W1082" s="110">
        <f t="shared" si="242"/>
        <v>1</v>
      </c>
      <c r="X1082" s="110">
        <f t="shared" si="243"/>
        <v>0</v>
      </c>
      <c r="Y1082" s="110" t="str">
        <f t="shared" si="244"/>
        <v>transfer_purchase_energy_PCE90002_CONFIDENTIAL</v>
      </c>
      <c r="Z1082" s="110">
        <f>IF(COUNTIFS($Y$2:Y1082,Y1082)=1,1,0)</f>
        <v>0</v>
      </c>
      <c r="AA1082" s="110">
        <f>SUM($Z$2:Z1082)*Z1082</f>
        <v>0</v>
      </c>
      <c r="AB1082" s="110">
        <f>COUNTIFS(resources!B:B,B1082)</f>
        <v>1</v>
      </c>
      <c r="AC1082" s="110">
        <f t="shared" si="245"/>
        <v>1</v>
      </c>
      <c r="AD1082" s="110">
        <f t="shared" si="246"/>
        <v>1</v>
      </c>
      <c r="AE1082" s="110">
        <f t="shared" si="247"/>
        <v>0</v>
      </c>
      <c r="AF1082" s="110">
        <f t="shared" si="248"/>
        <v>1</v>
      </c>
      <c r="AG1082" s="110">
        <f t="shared" si="249"/>
        <v>0</v>
      </c>
      <c r="AH1082" s="110">
        <f t="shared" si="250"/>
        <v>0</v>
      </c>
      <c r="AI1082" s="110">
        <f t="shared" si="251"/>
        <v>1</v>
      </c>
      <c r="AJ1082" s="100">
        <f>ROW()</f>
        <v>1082</v>
      </c>
      <c r="AK1082" s="100" t="e">
        <f>INDEX('BadRows RECART'!$C$2:$C$1207,MATCH(monthly_gwh_mw!AJ1082,'BadRows RECART'!$D$2:$D$1207,0))</f>
        <v>#N/A</v>
      </c>
    </row>
    <row r="1083" spans="1:37" ht="20">
      <c r="A1083" s="106" t="s">
        <v>3907</v>
      </c>
      <c r="B1083" s="106" t="s">
        <v>437</v>
      </c>
      <c r="C1083" s="106" t="s">
        <v>6308</v>
      </c>
      <c r="D1083" s="168">
        <v>2024</v>
      </c>
      <c r="E1083" s="168">
        <v>1</v>
      </c>
      <c r="F1083" s="199">
        <v>8.3333333333333332E-3</v>
      </c>
      <c r="G1083" s="212" t="s">
        <v>6314</v>
      </c>
      <c r="H1083" s="212" t="s">
        <v>6314</v>
      </c>
      <c r="I1083" s="106" t="s">
        <v>556</v>
      </c>
      <c r="K1083" s="83" t="s">
        <v>6314</v>
      </c>
      <c r="L1083" s="83" t="s">
        <v>6314</v>
      </c>
      <c r="M1083" s="45" t="str">
        <f>IF(
ISNA(INDEX(resources!E:E,MATCH(B1083,resources!B:B,0))),"fillme",
INDEX(resources!E:E,MATCH(B1083,resources!B:B,0)))</f>
        <v>transfer_purchase</v>
      </c>
      <c r="N1083" s="45">
        <v>1</v>
      </c>
      <c r="O1083" s="83" t="str">
        <f>IFERROR(INDEX(resources!K:K,MATCH(B1083,resources!B:B,0)),"fillme")</f>
        <v>unknown</v>
      </c>
      <c r="P1083" s="89" t="str">
        <f t="shared" si="239"/>
        <v>unknown_2024_1</v>
      </c>
      <c r="Q1083" s="87">
        <f>INDEX(elcc!G:G,MATCH(P1083,elcc!D:D,0))</f>
        <v>0</v>
      </c>
      <c r="R1083" s="89">
        <f t="shared" si="240"/>
        <v>1</v>
      </c>
      <c r="S1083" s="89" t="s">
        <v>6314</v>
      </c>
      <c r="T1083" s="89" t="s">
        <v>6314</v>
      </c>
      <c r="U1083" s="90" t="str">
        <f t="shared" si="241"/>
        <v>ok</v>
      </c>
      <c r="V1083" s="63" t="str">
        <f>INDEX(resources!F:F,MATCH(B1083,resources!B:B,0))</f>
        <v>special</v>
      </c>
      <c r="W1083" s="110">
        <f t="shared" si="242"/>
        <v>1</v>
      </c>
      <c r="X1083" s="110">
        <f t="shared" si="243"/>
        <v>0</v>
      </c>
      <c r="Y1083" s="110" t="str">
        <f t="shared" si="244"/>
        <v>transfer_purchase_energy_PCE90002_CONFIDENTIAL</v>
      </c>
      <c r="Z1083" s="110">
        <f>IF(COUNTIFS($Y$2:Y1083,Y1083)=1,1,0)</f>
        <v>0</v>
      </c>
      <c r="AA1083" s="110">
        <f>SUM($Z$2:Z1083)*Z1083</f>
        <v>0</v>
      </c>
      <c r="AB1083" s="110">
        <f>COUNTIFS(resources!B:B,B1083)</f>
        <v>1</v>
      </c>
      <c r="AC1083" s="110">
        <f t="shared" si="245"/>
        <v>1</v>
      </c>
      <c r="AD1083" s="110">
        <f t="shared" si="246"/>
        <v>1</v>
      </c>
      <c r="AE1083" s="110">
        <f t="shared" si="247"/>
        <v>0</v>
      </c>
      <c r="AF1083" s="110">
        <f t="shared" si="248"/>
        <v>1</v>
      </c>
      <c r="AG1083" s="110">
        <f t="shared" si="249"/>
        <v>0</v>
      </c>
      <c r="AH1083" s="110">
        <f t="shared" si="250"/>
        <v>0</v>
      </c>
      <c r="AI1083" s="110">
        <f t="shared" si="251"/>
        <v>1</v>
      </c>
      <c r="AJ1083" s="100">
        <f>ROW()</f>
        <v>1083</v>
      </c>
      <c r="AK1083" s="100" t="e">
        <f>INDEX('BadRows RECART'!$C$2:$C$1207,MATCH(monthly_gwh_mw!AJ1083,'BadRows RECART'!$D$2:$D$1207,0))</f>
        <v>#N/A</v>
      </c>
    </row>
    <row r="1084" spans="1:37" ht="20">
      <c r="A1084" s="106" t="s">
        <v>3907</v>
      </c>
      <c r="B1084" s="106" t="s">
        <v>437</v>
      </c>
      <c r="C1084" s="106" t="s">
        <v>6308</v>
      </c>
      <c r="D1084" s="168">
        <v>2024</v>
      </c>
      <c r="E1084" s="168">
        <v>2</v>
      </c>
      <c r="F1084" s="199">
        <v>8.3333333333333332E-3</v>
      </c>
      <c r="G1084" s="212" t="s">
        <v>6314</v>
      </c>
      <c r="H1084" s="212" t="s">
        <v>6314</v>
      </c>
      <c r="I1084" s="106" t="s">
        <v>556</v>
      </c>
      <c r="K1084" s="83" t="s">
        <v>6314</v>
      </c>
      <c r="L1084" s="83" t="s">
        <v>6314</v>
      </c>
      <c r="M1084" s="45" t="str">
        <f>IF(
ISNA(INDEX(resources!E:E,MATCH(B1084,resources!B:B,0))),"fillme",
INDEX(resources!E:E,MATCH(B1084,resources!B:B,0)))</f>
        <v>transfer_purchase</v>
      </c>
      <c r="N1084" s="45">
        <v>1</v>
      </c>
      <c r="O1084" s="83" t="str">
        <f>IFERROR(INDEX(resources!K:K,MATCH(B1084,resources!B:B,0)),"fillme")</f>
        <v>unknown</v>
      </c>
      <c r="P1084" s="89" t="str">
        <f t="shared" si="239"/>
        <v>unknown_2024_2</v>
      </c>
      <c r="Q1084" s="87">
        <f>INDEX(elcc!G:G,MATCH(P1084,elcc!D:D,0))</f>
        <v>0</v>
      </c>
      <c r="R1084" s="89">
        <f t="shared" si="240"/>
        <v>1</v>
      </c>
      <c r="S1084" s="89" t="s">
        <v>6314</v>
      </c>
      <c r="T1084" s="89" t="s">
        <v>6314</v>
      </c>
      <c r="U1084" s="90" t="str">
        <f t="shared" si="241"/>
        <v>ok</v>
      </c>
      <c r="V1084" s="63" t="str">
        <f>INDEX(resources!F:F,MATCH(B1084,resources!B:B,0))</f>
        <v>special</v>
      </c>
      <c r="W1084" s="110">
        <f t="shared" si="242"/>
        <v>1</v>
      </c>
      <c r="X1084" s="110">
        <f t="shared" si="243"/>
        <v>0</v>
      </c>
      <c r="Y1084" s="110" t="str">
        <f t="shared" si="244"/>
        <v>transfer_purchase_energy_PCE90002_CONFIDENTIAL</v>
      </c>
      <c r="Z1084" s="110">
        <f>IF(COUNTIFS($Y$2:Y1084,Y1084)=1,1,0)</f>
        <v>0</v>
      </c>
      <c r="AA1084" s="110">
        <f>SUM($Z$2:Z1084)*Z1084</f>
        <v>0</v>
      </c>
      <c r="AB1084" s="110">
        <f>COUNTIFS(resources!B:B,B1084)</f>
        <v>1</v>
      </c>
      <c r="AC1084" s="110">
        <f t="shared" si="245"/>
        <v>1</v>
      </c>
      <c r="AD1084" s="110">
        <f t="shared" si="246"/>
        <v>1</v>
      </c>
      <c r="AE1084" s="110">
        <f t="shared" si="247"/>
        <v>0</v>
      </c>
      <c r="AF1084" s="110">
        <f t="shared" si="248"/>
        <v>1</v>
      </c>
      <c r="AG1084" s="110">
        <f t="shared" si="249"/>
        <v>0</v>
      </c>
      <c r="AH1084" s="110">
        <f t="shared" si="250"/>
        <v>0</v>
      </c>
      <c r="AI1084" s="110">
        <f t="shared" si="251"/>
        <v>1</v>
      </c>
      <c r="AJ1084" s="100">
        <f>ROW()</f>
        <v>1084</v>
      </c>
      <c r="AK1084" s="100" t="e">
        <f>INDEX('BadRows RECART'!$C$2:$C$1207,MATCH(monthly_gwh_mw!AJ1084,'BadRows RECART'!$D$2:$D$1207,0))</f>
        <v>#N/A</v>
      </c>
    </row>
    <row r="1085" spans="1:37" ht="20">
      <c r="A1085" s="106" t="s">
        <v>3907</v>
      </c>
      <c r="B1085" s="106" t="s">
        <v>437</v>
      </c>
      <c r="C1085" s="106" t="s">
        <v>6308</v>
      </c>
      <c r="D1085" s="168">
        <v>2024</v>
      </c>
      <c r="E1085" s="168">
        <v>3</v>
      </c>
      <c r="F1085" s="199">
        <v>8.3333333333333332E-3</v>
      </c>
      <c r="G1085" s="212" t="s">
        <v>6314</v>
      </c>
      <c r="H1085" s="212" t="s">
        <v>6314</v>
      </c>
      <c r="I1085" s="106" t="s">
        <v>556</v>
      </c>
      <c r="K1085" s="83" t="s">
        <v>6314</v>
      </c>
      <c r="L1085" s="83" t="s">
        <v>6314</v>
      </c>
      <c r="M1085" s="45" t="str">
        <f>IF(
ISNA(INDEX(resources!E:E,MATCH(B1085,resources!B:B,0))),"fillme",
INDEX(resources!E:E,MATCH(B1085,resources!B:B,0)))</f>
        <v>transfer_purchase</v>
      </c>
      <c r="N1085" s="45">
        <v>1</v>
      </c>
      <c r="O1085" s="83" t="str">
        <f>IFERROR(INDEX(resources!K:K,MATCH(B1085,resources!B:B,0)),"fillme")</f>
        <v>unknown</v>
      </c>
      <c r="P1085" s="89" t="str">
        <f t="shared" si="239"/>
        <v>unknown_2024_3</v>
      </c>
      <c r="Q1085" s="87">
        <f>INDEX(elcc!G:G,MATCH(P1085,elcc!D:D,0))</f>
        <v>0</v>
      </c>
      <c r="R1085" s="89">
        <f t="shared" si="240"/>
        <v>1</v>
      </c>
      <c r="S1085" s="89" t="s">
        <v>6314</v>
      </c>
      <c r="T1085" s="89" t="s">
        <v>6314</v>
      </c>
      <c r="U1085" s="90" t="str">
        <f t="shared" si="241"/>
        <v>ok</v>
      </c>
      <c r="V1085" s="63" t="str">
        <f>INDEX(resources!F:F,MATCH(B1085,resources!B:B,0))</f>
        <v>special</v>
      </c>
      <c r="W1085" s="110">
        <f t="shared" si="242"/>
        <v>1</v>
      </c>
      <c r="X1085" s="110">
        <f t="shared" si="243"/>
        <v>0</v>
      </c>
      <c r="Y1085" s="110" t="str">
        <f t="shared" si="244"/>
        <v>transfer_purchase_energy_PCE90002_CONFIDENTIAL</v>
      </c>
      <c r="Z1085" s="110">
        <f>IF(COUNTIFS($Y$2:Y1085,Y1085)=1,1,0)</f>
        <v>0</v>
      </c>
      <c r="AA1085" s="110">
        <f>SUM($Z$2:Z1085)*Z1085</f>
        <v>0</v>
      </c>
      <c r="AB1085" s="110">
        <f>COUNTIFS(resources!B:B,B1085)</f>
        <v>1</v>
      </c>
      <c r="AC1085" s="110">
        <f t="shared" si="245"/>
        <v>1</v>
      </c>
      <c r="AD1085" s="110">
        <f t="shared" si="246"/>
        <v>1</v>
      </c>
      <c r="AE1085" s="110">
        <f t="shared" si="247"/>
        <v>0</v>
      </c>
      <c r="AF1085" s="110">
        <f t="shared" si="248"/>
        <v>1</v>
      </c>
      <c r="AG1085" s="110">
        <f t="shared" si="249"/>
        <v>0</v>
      </c>
      <c r="AH1085" s="110">
        <f t="shared" si="250"/>
        <v>0</v>
      </c>
      <c r="AI1085" s="110">
        <f t="shared" si="251"/>
        <v>1</v>
      </c>
      <c r="AJ1085" s="100">
        <f>ROW()</f>
        <v>1085</v>
      </c>
      <c r="AK1085" s="100" t="e">
        <f>INDEX('BadRows RECART'!$C$2:$C$1207,MATCH(monthly_gwh_mw!AJ1085,'BadRows RECART'!$D$2:$D$1207,0))</f>
        <v>#N/A</v>
      </c>
    </row>
    <row r="1086" spans="1:37" ht="20">
      <c r="A1086" s="106" t="s">
        <v>3907</v>
      </c>
      <c r="B1086" s="106" t="s">
        <v>437</v>
      </c>
      <c r="C1086" s="106" t="s">
        <v>6308</v>
      </c>
      <c r="D1086" s="168">
        <v>2024</v>
      </c>
      <c r="E1086" s="168">
        <v>4</v>
      </c>
      <c r="F1086" s="199">
        <v>8.3333333333333332E-3</v>
      </c>
      <c r="G1086" s="212" t="s">
        <v>6314</v>
      </c>
      <c r="H1086" s="212" t="s">
        <v>6314</v>
      </c>
      <c r="I1086" s="106" t="s">
        <v>556</v>
      </c>
      <c r="K1086" s="83" t="s">
        <v>6314</v>
      </c>
      <c r="L1086" s="83" t="s">
        <v>6314</v>
      </c>
      <c r="M1086" s="45" t="str">
        <f>IF(
ISNA(INDEX(resources!E:E,MATCH(B1086,resources!B:B,0))),"fillme",
INDEX(resources!E:E,MATCH(B1086,resources!B:B,0)))</f>
        <v>transfer_purchase</v>
      </c>
      <c r="N1086" s="45">
        <v>1</v>
      </c>
      <c r="O1086" s="83" t="str">
        <f>IFERROR(INDEX(resources!K:K,MATCH(B1086,resources!B:B,0)),"fillme")</f>
        <v>unknown</v>
      </c>
      <c r="P1086" s="89" t="str">
        <f t="shared" si="239"/>
        <v>unknown_2024_4</v>
      </c>
      <c r="Q1086" s="87">
        <f>INDEX(elcc!G:G,MATCH(P1086,elcc!D:D,0))</f>
        <v>0</v>
      </c>
      <c r="R1086" s="89">
        <f t="shared" si="240"/>
        <v>1</v>
      </c>
      <c r="S1086" s="89" t="s">
        <v>6314</v>
      </c>
      <c r="T1086" s="89" t="s">
        <v>6314</v>
      </c>
      <c r="U1086" s="90" t="str">
        <f t="shared" si="241"/>
        <v>ok</v>
      </c>
      <c r="V1086" s="63" t="str">
        <f>INDEX(resources!F:F,MATCH(B1086,resources!B:B,0))</f>
        <v>special</v>
      </c>
      <c r="W1086" s="110">
        <f t="shared" si="242"/>
        <v>1</v>
      </c>
      <c r="X1086" s="110">
        <f t="shared" si="243"/>
        <v>0</v>
      </c>
      <c r="Y1086" s="110" t="str">
        <f t="shared" si="244"/>
        <v>transfer_purchase_energy_PCE90002_CONFIDENTIAL</v>
      </c>
      <c r="Z1086" s="110">
        <f>IF(COUNTIFS($Y$2:Y1086,Y1086)=1,1,0)</f>
        <v>0</v>
      </c>
      <c r="AA1086" s="110">
        <f>SUM($Z$2:Z1086)*Z1086</f>
        <v>0</v>
      </c>
      <c r="AB1086" s="110">
        <f>COUNTIFS(resources!B:B,B1086)</f>
        <v>1</v>
      </c>
      <c r="AC1086" s="110">
        <f t="shared" si="245"/>
        <v>1</v>
      </c>
      <c r="AD1086" s="110">
        <f t="shared" si="246"/>
        <v>1</v>
      </c>
      <c r="AE1086" s="110">
        <f t="shared" si="247"/>
        <v>0</v>
      </c>
      <c r="AF1086" s="110">
        <f t="shared" si="248"/>
        <v>1</v>
      </c>
      <c r="AG1086" s="110">
        <f t="shared" si="249"/>
        <v>0</v>
      </c>
      <c r="AH1086" s="110">
        <f t="shared" si="250"/>
        <v>0</v>
      </c>
      <c r="AI1086" s="110">
        <f t="shared" si="251"/>
        <v>1</v>
      </c>
      <c r="AJ1086" s="100">
        <f>ROW()</f>
        <v>1086</v>
      </c>
      <c r="AK1086" s="100" t="e">
        <f>INDEX('BadRows RECART'!$C$2:$C$1207,MATCH(monthly_gwh_mw!AJ1086,'BadRows RECART'!$D$2:$D$1207,0))</f>
        <v>#N/A</v>
      </c>
    </row>
    <row r="1087" spans="1:37" ht="20">
      <c r="A1087" s="106" t="s">
        <v>3907</v>
      </c>
      <c r="B1087" s="106" t="s">
        <v>437</v>
      </c>
      <c r="C1087" s="106" t="s">
        <v>6308</v>
      </c>
      <c r="D1087" s="168">
        <v>2024</v>
      </c>
      <c r="E1087" s="168">
        <v>5</v>
      </c>
      <c r="F1087" s="199">
        <v>8.3333333333333332E-3</v>
      </c>
      <c r="G1087" s="212" t="s">
        <v>6314</v>
      </c>
      <c r="H1087" s="212" t="s">
        <v>6314</v>
      </c>
      <c r="I1087" s="106" t="s">
        <v>556</v>
      </c>
      <c r="K1087" s="83" t="s">
        <v>6314</v>
      </c>
      <c r="L1087" s="83" t="s">
        <v>6314</v>
      </c>
      <c r="M1087" s="45" t="str">
        <f>IF(
ISNA(INDEX(resources!E:E,MATCH(B1087,resources!B:B,0))),"fillme",
INDEX(resources!E:E,MATCH(B1087,resources!B:B,0)))</f>
        <v>transfer_purchase</v>
      </c>
      <c r="N1087" s="45">
        <v>1</v>
      </c>
      <c r="O1087" s="83" t="str">
        <f>IFERROR(INDEX(resources!K:K,MATCH(B1087,resources!B:B,0)),"fillme")</f>
        <v>unknown</v>
      </c>
      <c r="P1087" s="89" t="str">
        <f t="shared" si="239"/>
        <v>unknown_2024_5</v>
      </c>
      <c r="Q1087" s="87">
        <f>INDEX(elcc!G:G,MATCH(P1087,elcc!D:D,0))</f>
        <v>0</v>
      </c>
      <c r="R1087" s="89">
        <f t="shared" si="240"/>
        <v>1</v>
      </c>
      <c r="S1087" s="89" t="s">
        <v>6314</v>
      </c>
      <c r="T1087" s="89" t="s">
        <v>6314</v>
      </c>
      <c r="U1087" s="90" t="str">
        <f t="shared" si="241"/>
        <v>ok</v>
      </c>
      <c r="V1087" s="63" t="str">
        <f>INDEX(resources!F:F,MATCH(B1087,resources!B:B,0))</f>
        <v>special</v>
      </c>
      <c r="W1087" s="110">
        <f t="shared" si="242"/>
        <v>1</v>
      </c>
      <c r="X1087" s="110">
        <f t="shared" si="243"/>
        <v>0</v>
      </c>
      <c r="Y1087" s="110" t="str">
        <f t="shared" si="244"/>
        <v>transfer_purchase_energy_PCE90002_CONFIDENTIAL</v>
      </c>
      <c r="Z1087" s="110">
        <f>IF(COUNTIFS($Y$2:Y1087,Y1087)=1,1,0)</f>
        <v>0</v>
      </c>
      <c r="AA1087" s="110">
        <f>SUM($Z$2:Z1087)*Z1087</f>
        <v>0</v>
      </c>
      <c r="AB1087" s="110">
        <f>COUNTIFS(resources!B:B,B1087)</f>
        <v>1</v>
      </c>
      <c r="AC1087" s="110">
        <f t="shared" si="245"/>
        <v>1</v>
      </c>
      <c r="AD1087" s="110">
        <f t="shared" si="246"/>
        <v>1</v>
      </c>
      <c r="AE1087" s="110">
        <f t="shared" si="247"/>
        <v>0</v>
      </c>
      <c r="AF1087" s="110">
        <f t="shared" si="248"/>
        <v>1</v>
      </c>
      <c r="AG1087" s="110">
        <f t="shared" si="249"/>
        <v>0</v>
      </c>
      <c r="AH1087" s="110">
        <f t="shared" si="250"/>
        <v>0</v>
      </c>
      <c r="AI1087" s="110">
        <f t="shared" si="251"/>
        <v>1</v>
      </c>
      <c r="AJ1087" s="100">
        <f>ROW()</f>
        <v>1087</v>
      </c>
      <c r="AK1087" s="100" t="e">
        <f>INDEX('BadRows RECART'!$C$2:$C$1207,MATCH(monthly_gwh_mw!AJ1087,'BadRows RECART'!$D$2:$D$1207,0))</f>
        <v>#N/A</v>
      </c>
    </row>
    <row r="1088" spans="1:37" ht="20">
      <c r="A1088" s="106" t="s">
        <v>3907</v>
      </c>
      <c r="B1088" s="106" t="s">
        <v>437</v>
      </c>
      <c r="C1088" s="106" t="s">
        <v>6308</v>
      </c>
      <c r="D1088" s="168">
        <v>2024</v>
      </c>
      <c r="E1088" s="168">
        <v>6</v>
      </c>
      <c r="F1088" s="199">
        <v>8.3333333333333332E-3</v>
      </c>
      <c r="G1088" s="212" t="s">
        <v>6314</v>
      </c>
      <c r="H1088" s="212" t="s">
        <v>6314</v>
      </c>
      <c r="I1088" s="106" t="s">
        <v>556</v>
      </c>
      <c r="K1088" s="83" t="s">
        <v>6314</v>
      </c>
      <c r="L1088" s="83" t="s">
        <v>6314</v>
      </c>
      <c r="M1088" s="45" t="str">
        <f>IF(
ISNA(INDEX(resources!E:E,MATCH(B1088,resources!B:B,0))),"fillme",
INDEX(resources!E:E,MATCH(B1088,resources!B:B,0)))</f>
        <v>transfer_purchase</v>
      </c>
      <c r="N1088" s="45">
        <v>1</v>
      </c>
      <c r="O1088" s="83" t="str">
        <f>IFERROR(INDEX(resources!K:K,MATCH(B1088,resources!B:B,0)),"fillme")</f>
        <v>unknown</v>
      </c>
      <c r="P1088" s="89" t="str">
        <f t="shared" si="239"/>
        <v>unknown_2024_6</v>
      </c>
      <c r="Q1088" s="87">
        <f>INDEX(elcc!G:G,MATCH(P1088,elcc!D:D,0))</f>
        <v>0</v>
      </c>
      <c r="R1088" s="89">
        <f t="shared" si="240"/>
        <v>1</v>
      </c>
      <c r="S1088" s="89" t="s">
        <v>6314</v>
      </c>
      <c r="T1088" s="89" t="s">
        <v>6314</v>
      </c>
      <c r="U1088" s="90" t="str">
        <f t="shared" si="241"/>
        <v>ok</v>
      </c>
      <c r="V1088" s="63" t="str">
        <f>INDEX(resources!F:F,MATCH(B1088,resources!B:B,0))</f>
        <v>special</v>
      </c>
      <c r="W1088" s="110">
        <f t="shared" si="242"/>
        <v>1</v>
      </c>
      <c r="X1088" s="110">
        <f t="shared" si="243"/>
        <v>0</v>
      </c>
      <c r="Y1088" s="110" t="str">
        <f t="shared" si="244"/>
        <v>transfer_purchase_energy_PCE90002_CONFIDENTIAL</v>
      </c>
      <c r="Z1088" s="110">
        <f>IF(COUNTIFS($Y$2:Y1088,Y1088)=1,1,0)</f>
        <v>0</v>
      </c>
      <c r="AA1088" s="110">
        <f>SUM($Z$2:Z1088)*Z1088</f>
        <v>0</v>
      </c>
      <c r="AB1088" s="110">
        <f>COUNTIFS(resources!B:B,B1088)</f>
        <v>1</v>
      </c>
      <c r="AC1088" s="110">
        <f t="shared" si="245"/>
        <v>1</v>
      </c>
      <c r="AD1088" s="110">
        <f t="shared" si="246"/>
        <v>1</v>
      </c>
      <c r="AE1088" s="110">
        <f t="shared" si="247"/>
        <v>0</v>
      </c>
      <c r="AF1088" s="110">
        <f t="shared" si="248"/>
        <v>1</v>
      </c>
      <c r="AG1088" s="110">
        <f t="shared" si="249"/>
        <v>0</v>
      </c>
      <c r="AH1088" s="110">
        <f t="shared" si="250"/>
        <v>0</v>
      </c>
      <c r="AI1088" s="110">
        <f t="shared" si="251"/>
        <v>1</v>
      </c>
      <c r="AJ1088" s="100">
        <f>ROW()</f>
        <v>1088</v>
      </c>
      <c r="AK1088" s="100" t="e">
        <f>INDEX('BadRows RECART'!$C$2:$C$1207,MATCH(monthly_gwh_mw!AJ1088,'BadRows RECART'!$D$2:$D$1207,0))</f>
        <v>#N/A</v>
      </c>
    </row>
    <row r="1089" spans="1:37" ht="20">
      <c r="A1089" s="106" t="s">
        <v>3907</v>
      </c>
      <c r="B1089" s="106" t="s">
        <v>437</v>
      </c>
      <c r="C1089" s="106" t="s">
        <v>6308</v>
      </c>
      <c r="D1089" s="168">
        <v>2024</v>
      </c>
      <c r="E1089" s="168">
        <v>7</v>
      </c>
      <c r="F1089" s="199">
        <v>8.3333333333333332E-3</v>
      </c>
      <c r="G1089" s="212" t="s">
        <v>6314</v>
      </c>
      <c r="H1089" s="212" t="s">
        <v>6314</v>
      </c>
      <c r="I1089" s="106" t="s">
        <v>556</v>
      </c>
      <c r="K1089" s="83" t="s">
        <v>6314</v>
      </c>
      <c r="L1089" s="83" t="s">
        <v>6314</v>
      </c>
      <c r="M1089" s="45" t="str">
        <f>IF(
ISNA(INDEX(resources!E:E,MATCH(B1089,resources!B:B,0))),"fillme",
INDEX(resources!E:E,MATCH(B1089,resources!B:B,0)))</f>
        <v>transfer_purchase</v>
      </c>
      <c r="N1089" s="45">
        <v>1</v>
      </c>
      <c r="O1089" s="83" t="str">
        <f>IFERROR(INDEX(resources!K:K,MATCH(B1089,resources!B:B,0)),"fillme")</f>
        <v>unknown</v>
      </c>
      <c r="P1089" s="89" t="str">
        <f t="shared" si="239"/>
        <v>unknown_2024_7</v>
      </c>
      <c r="Q1089" s="87">
        <f>INDEX(elcc!G:G,MATCH(P1089,elcc!D:D,0))</f>
        <v>0</v>
      </c>
      <c r="R1089" s="89">
        <f t="shared" si="240"/>
        <v>1</v>
      </c>
      <c r="S1089" s="89" t="s">
        <v>6314</v>
      </c>
      <c r="T1089" s="89" t="s">
        <v>6314</v>
      </c>
      <c r="U1089" s="90" t="str">
        <f t="shared" si="241"/>
        <v>ok</v>
      </c>
      <c r="V1089" s="63" t="str">
        <f>INDEX(resources!F:F,MATCH(B1089,resources!B:B,0))</f>
        <v>special</v>
      </c>
      <c r="W1089" s="110">
        <f t="shared" si="242"/>
        <v>1</v>
      </c>
      <c r="X1089" s="110">
        <f t="shared" si="243"/>
        <v>0</v>
      </c>
      <c r="Y1089" s="110" t="str">
        <f t="shared" si="244"/>
        <v>transfer_purchase_energy_PCE90002_CONFIDENTIAL</v>
      </c>
      <c r="Z1089" s="110">
        <f>IF(COUNTIFS($Y$2:Y1089,Y1089)=1,1,0)</f>
        <v>0</v>
      </c>
      <c r="AA1089" s="110">
        <f>SUM($Z$2:Z1089)*Z1089</f>
        <v>0</v>
      </c>
      <c r="AB1089" s="110">
        <f>COUNTIFS(resources!B:B,B1089)</f>
        <v>1</v>
      </c>
      <c r="AC1089" s="110">
        <f t="shared" si="245"/>
        <v>1</v>
      </c>
      <c r="AD1089" s="110">
        <f t="shared" si="246"/>
        <v>1</v>
      </c>
      <c r="AE1089" s="110">
        <f t="shared" si="247"/>
        <v>0</v>
      </c>
      <c r="AF1089" s="110">
        <f t="shared" si="248"/>
        <v>1</v>
      </c>
      <c r="AG1089" s="110">
        <f t="shared" si="249"/>
        <v>0</v>
      </c>
      <c r="AH1089" s="110">
        <f t="shared" si="250"/>
        <v>0</v>
      </c>
      <c r="AI1089" s="110">
        <f t="shared" si="251"/>
        <v>1</v>
      </c>
      <c r="AJ1089" s="100">
        <f>ROW()</f>
        <v>1089</v>
      </c>
      <c r="AK1089" s="100" t="e">
        <f>INDEX('BadRows RECART'!$C$2:$C$1207,MATCH(monthly_gwh_mw!AJ1089,'BadRows RECART'!$D$2:$D$1207,0))</f>
        <v>#N/A</v>
      </c>
    </row>
    <row r="1090" spans="1:37" ht="20">
      <c r="A1090" s="106" t="s">
        <v>3907</v>
      </c>
      <c r="B1090" s="106" t="s">
        <v>437</v>
      </c>
      <c r="C1090" s="106" t="s">
        <v>6308</v>
      </c>
      <c r="D1090" s="168">
        <v>2024</v>
      </c>
      <c r="E1090" s="168">
        <v>8</v>
      </c>
      <c r="F1090" s="199">
        <v>8.3333333333333332E-3</v>
      </c>
      <c r="G1090" s="212" t="s">
        <v>6314</v>
      </c>
      <c r="H1090" s="212" t="s">
        <v>6314</v>
      </c>
      <c r="I1090" s="106" t="s">
        <v>556</v>
      </c>
      <c r="K1090" s="83" t="s">
        <v>6314</v>
      </c>
      <c r="L1090" s="83" t="s">
        <v>6314</v>
      </c>
      <c r="M1090" s="45" t="str">
        <f>IF(
ISNA(INDEX(resources!E:E,MATCH(B1090,resources!B:B,0))),"fillme",
INDEX(resources!E:E,MATCH(B1090,resources!B:B,0)))</f>
        <v>transfer_purchase</v>
      </c>
      <c r="N1090" s="45">
        <v>1</v>
      </c>
      <c r="O1090" s="83" t="str">
        <f>IFERROR(INDEX(resources!K:K,MATCH(B1090,resources!B:B,0)),"fillme")</f>
        <v>unknown</v>
      </c>
      <c r="P1090" s="89" t="str">
        <f t="shared" si="239"/>
        <v>unknown_2024_8</v>
      </c>
      <c r="Q1090" s="87">
        <f>INDEX(elcc!G:G,MATCH(P1090,elcc!D:D,0))</f>
        <v>0</v>
      </c>
      <c r="R1090" s="89">
        <f t="shared" si="240"/>
        <v>1</v>
      </c>
      <c r="S1090" s="89" t="s">
        <v>6314</v>
      </c>
      <c r="T1090" s="89" t="s">
        <v>6314</v>
      </c>
      <c r="U1090" s="90" t="str">
        <f t="shared" si="241"/>
        <v>ok</v>
      </c>
      <c r="V1090" s="63" t="str">
        <f>INDEX(resources!F:F,MATCH(B1090,resources!B:B,0))</f>
        <v>special</v>
      </c>
      <c r="W1090" s="110">
        <f t="shared" si="242"/>
        <v>1</v>
      </c>
      <c r="X1090" s="110">
        <f t="shared" si="243"/>
        <v>0</v>
      </c>
      <c r="Y1090" s="110" t="str">
        <f t="shared" si="244"/>
        <v>transfer_purchase_energy_PCE90002_CONFIDENTIAL</v>
      </c>
      <c r="Z1090" s="110">
        <f>IF(COUNTIFS($Y$2:Y1090,Y1090)=1,1,0)</f>
        <v>0</v>
      </c>
      <c r="AA1090" s="110">
        <f>SUM($Z$2:Z1090)*Z1090</f>
        <v>0</v>
      </c>
      <c r="AB1090" s="110">
        <f>COUNTIFS(resources!B:B,B1090)</f>
        <v>1</v>
      </c>
      <c r="AC1090" s="110">
        <f t="shared" si="245"/>
        <v>1</v>
      </c>
      <c r="AD1090" s="110">
        <f t="shared" si="246"/>
        <v>1</v>
      </c>
      <c r="AE1090" s="110">
        <f t="shared" si="247"/>
        <v>0</v>
      </c>
      <c r="AF1090" s="110">
        <f t="shared" si="248"/>
        <v>1</v>
      </c>
      <c r="AG1090" s="110">
        <f t="shared" si="249"/>
        <v>0</v>
      </c>
      <c r="AH1090" s="110">
        <f t="shared" si="250"/>
        <v>0</v>
      </c>
      <c r="AI1090" s="110">
        <f t="shared" si="251"/>
        <v>1</v>
      </c>
      <c r="AJ1090" s="100">
        <f>ROW()</f>
        <v>1090</v>
      </c>
      <c r="AK1090" s="100" t="e">
        <f>INDEX('BadRows RECART'!$C$2:$C$1207,MATCH(monthly_gwh_mw!AJ1090,'BadRows RECART'!$D$2:$D$1207,0))</f>
        <v>#N/A</v>
      </c>
    </row>
    <row r="1091" spans="1:37" ht="20">
      <c r="A1091" s="106" t="s">
        <v>3907</v>
      </c>
      <c r="B1091" s="106" t="s">
        <v>437</v>
      </c>
      <c r="C1091" s="106" t="s">
        <v>6308</v>
      </c>
      <c r="D1091" s="168">
        <v>2024</v>
      </c>
      <c r="E1091" s="168">
        <v>9</v>
      </c>
      <c r="F1091" s="199">
        <v>8.3333333333333332E-3</v>
      </c>
      <c r="G1091" s="212" t="s">
        <v>6314</v>
      </c>
      <c r="H1091" s="212" t="s">
        <v>6314</v>
      </c>
      <c r="I1091" s="106" t="s">
        <v>556</v>
      </c>
      <c r="K1091" s="83" t="s">
        <v>6314</v>
      </c>
      <c r="L1091" s="83" t="s">
        <v>6314</v>
      </c>
      <c r="M1091" s="45" t="str">
        <f>IF(
ISNA(INDEX(resources!E:E,MATCH(B1091,resources!B:B,0))),"fillme",
INDEX(resources!E:E,MATCH(B1091,resources!B:B,0)))</f>
        <v>transfer_purchase</v>
      </c>
      <c r="N1091" s="45">
        <v>1</v>
      </c>
      <c r="O1091" s="83" t="str">
        <f>IFERROR(INDEX(resources!K:K,MATCH(B1091,resources!B:B,0)),"fillme")</f>
        <v>unknown</v>
      </c>
      <c r="P1091" s="89" t="str">
        <f t="shared" si="239"/>
        <v>unknown_2024_9</v>
      </c>
      <c r="Q1091" s="87">
        <f>INDEX(elcc!G:G,MATCH(P1091,elcc!D:D,0))</f>
        <v>0</v>
      </c>
      <c r="R1091" s="89">
        <f t="shared" si="240"/>
        <v>1</v>
      </c>
      <c r="S1091" s="89" t="s">
        <v>6314</v>
      </c>
      <c r="T1091" s="89" t="s">
        <v>6314</v>
      </c>
      <c r="U1091" s="90" t="str">
        <f t="shared" si="241"/>
        <v>ok</v>
      </c>
      <c r="V1091" s="63" t="str">
        <f>INDEX(resources!F:F,MATCH(B1091,resources!B:B,0))</f>
        <v>special</v>
      </c>
      <c r="W1091" s="110">
        <f t="shared" si="242"/>
        <v>1</v>
      </c>
      <c r="X1091" s="110">
        <f t="shared" si="243"/>
        <v>0</v>
      </c>
      <c r="Y1091" s="110" t="str">
        <f t="shared" si="244"/>
        <v>transfer_purchase_energy_PCE90002_CONFIDENTIAL</v>
      </c>
      <c r="Z1091" s="110">
        <f>IF(COUNTIFS($Y$2:Y1091,Y1091)=1,1,0)</f>
        <v>0</v>
      </c>
      <c r="AA1091" s="110">
        <f>SUM($Z$2:Z1091)*Z1091</f>
        <v>0</v>
      </c>
      <c r="AB1091" s="110">
        <f>COUNTIFS(resources!B:B,B1091)</f>
        <v>1</v>
      </c>
      <c r="AC1091" s="110">
        <f t="shared" si="245"/>
        <v>1</v>
      </c>
      <c r="AD1091" s="110">
        <f t="shared" si="246"/>
        <v>1</v>
      </c>
      <c r="AE1091" s="110">
        <f t="shared" si="247"/>
        <v>0</v>
      </c>
      <c r="AF1091" s="110">
        <f t="shared" si="248"/>
        <v>1</v>
      </c>
      <c r="AG1091" s="110">
        <f t="shared" si="249"/>
        <v>0</v>
      </c>
      <c r="AH1091" s="110">
        <f t="shared" si="250"/>
        <v>0</v>
      </c>
      <c r="AI1091" s="110">
        <f t="shared" si="251"/>
        <v>1</v>
      </c>
      <c r="AJ1091" s="100">
        <f>ROW()</f>
        <v>1091</v>
      </c>
      <c r="AK1091" s="100" t="e">
        <f>INDEX('BadRows RECART'!$C$2:$C$1207,MATCH(monthly_gwh_mw!AJ1091,'BadRows RECART'!$D$2:$D$1207,0))</f>
        <v>#N/A</v>
      </c>
    </row>
    <row r="1092" spans="1:37" ht="20">
      <c r="A1092" s="106" t="s">
        <v>3907</v>
      </c>
      <c r="B1092" s="106" t="s">
        <v>437</v>
      </c>
      <c r="C1092" s="106" t="s">
        <v>6308</v>
      </c>
      <c r="D1092" s="168">
        <v>2024</v>
      </c>
      <c r="E1092" s="168">
        <v>10</v>
      </c>
      <c r="F1092" s="199">
        <v>8.3333333333333332E-3</v>
      </c>
      <c r="G1092" s="212" t="s">
        <v>6314</v>
      </c>
      <c r="H1092" s="212" t="s">
        <v>6314</v>
      </c>
      <c r="I1092" s="106" t="s">
        <v>556</v>
      </c>
      <c r="K1092" s="83" t="s">
        <v>6314</v>
      </c>
      <c r="L1092" s="83" t="s">
        <v>6314</v>
      </c>
      <c r="M1092" s="45" t="str">
        <f>IF(
ISNA(INDEX(resources!E:E,MATCH(B1092,resources!B:B,0))),"fillme",
INDEX(resources!E:E,MATCH(B1092,resources!B:B,0)))</f>
        <v>transfer_purchase</v>
      </c>
      <c r="N1092" s="45">
        <v>1</v>
      </c>
      <c r="O1092" s="83" t="str">
        <f>IFERROR(INDEX(resources!K:K,MATCH(B1092,resources!B:B,0)),"fillme")</f>
        <v>unknown</v>
      </c>
      <c r="P1092" s="89" t="str">
        <f t="shared" si="239"/>
        <v>unknown_2024_10</v>
      </c>
      <c r="Q1092" s="87">
        <f>INDEX(elcc!G:G,MATCH(P1092,elcc!D:D,0))</f>
        <v>0</v>
      </c>
      <c r="R1092" s="89">
        <f t="shared" si="240"/>
        <v>1</v>
      </c>
      <c r="S1092" s="89" t="s">
        <v>6314</v>
      </c>
      <c r="T1092" s="89" t="s">
        <v>6314</v>
      </c>
      <c r="U1092" s="90" t="str">
        <f t="shared" si="241"/>
        <v>ok</v>
      </c>
      <c r="V1092" s="63" t="str">
        <f>INDEX(resources!F:F,MATCH(B1092,resources!B:B,0))</f>
        <v>special</v>
      </c>
      <c r="W1092" s="110">
        <f t="shared" si="242"/>
        <v>1</v>
      </c>
      <c r="X1092" s="110">
        <f t="shared" si="243"/>
        <v>0</v>
      </c>
      <c r="Y1092" s="110" t="str">
        <f t="shared" si="244"/>
        <v>transfer_purchase_energy_PCE90002_CONFIDENTIAL</v>
      </c>
      <c r="Z1092" s="110">
        <f>IF(COUNTIFS($Y$2:Y1092,Y1092)=1,1,0)</f>
        <v>0</v>
      </c>
      <c r="AA1092" s="110">
        <f>SUM($Z$2:Z1092)*Z1092</f>
        <v>0</v>
      </c>
      <c r="AB1092" s="110">
        <f>COUNTIFS(resources!B:B,B1092)</f>
        <v>1</v>
      </c>
      <c r="AC1092" s="110">
        <f t="shared" si="245"/>
        <v>1</v>
      </c>
      <c r="AD1092" s="110">
        <f t="shared" si="246"/>
        <v>1</v>
      </c>
      <c r="AE1092" s="110">
        <f t="shared" si="247"/>
        <v>0</v>
      </c>
      <c r="AF1092" s="110">
        <f t="shared" si="248"/>
        <v>1</v>
      </c>
      <c r="AG1092" s="110">
        <f t="shared" si="249"/>
        <v>0</v>
      </c>
      <c r="AH1092" s="110">
        <f t="shared" si="250"/>
        <v>0</v>
      </c>
      <c r="AI1092" s="110">
        <f t="shared" si="251"/>
        <v>1</v>
      </c>
      <c r="AJ1092" s="100">
        <f>ROW()</f>
        <v>1092</v>
      </c>
      <c r="AK1092" s="100" t="e">
        <f>INDEX('BadRows RECART'!$C$2:$C$1207,MATCH(monthly_gwh_mw!AJ1092,'BadRows RECART'!$D$2:$D$1207,0))</f>
        <v>#N/A</v>
      </c>
    </row>
    <row r="1093" spans="1:37" ht="20">
      <c r="A1093" s="106" t="s">
        <v>3907</v>
      </c>
      <c r="B1093" s="106" t="s">
        <v>437</v>
      </c>
      <c r="C1093" s="106" t="s">
        <v>6308</v>
      </c>
      <c r="D1093" s="168">
        <v>2024</v>
      </c>
      <c r="E1093" s="168">
        <v>11</v>
      </c>
      <c r="F1093" s="199">
        <v>8.3333333333333332E-3</v>
      </c>
      <c r="G1093" s="212" t="s">
        <v>6314</v>
      </c>
      <c r="H1093" s="212" t="s">
        <v>6314</v>
      </c>
      <c r="I1093" s="106" t="s">
        <v>556</v>
      </c>
      <c r="K1093" s="83" t="s">
        <v>6314</v>
      </c>
      <c r="L1093" s="83" t="s">
        <v>6314</v>
      </c>
      <c r="M1093" s="45" t="str">
        <f>IF(
ISNA(INDEX(resources!E:E,MATCH(B1093,resources!B:B,0))),"fillme",
INDEX(resources!E:E,MATCH(B1093,resources!B:B,0)))</f>
        <v>transfer_purchase</v>
      </c>
      <c r="N1093" s="45">
        <v>1</v>
      </c>
      <c r="O1093" s="83" t="str">
        <f>IFERROR(INDEX(resources!K:K,MATCH(B1093,resources!B:B,0)),"fillme")</f>
        <v>unknown</v>
      </c>
      <c r="P1093" s="89" t="str">
        <f t="shared" ref="P1093:P1156" si="252">O1093&amp;"_"&amp;D1093&amp;"_"&amp;E1093</f>
        <v>unknown_2024_11</v>
      </c>
      <c r="Q1093" s="87">
        <f>INDEX(elcc!G:G,MATCH(P1093,elcc!D:D,0))</f>
        <v>0</v>
      </c>
      <c r="R1093" s="89">
        <f t="shared" ref="R1093:R1156" si="253">IF(O1093="battery",MIN(1,J1093/4),1)</f>
        <v>1</v>
      </c>
      <c r="S1093" s="89" t="s">
        <v>6314</v>
      </c>
      <c r="T1093" s="89" t="s">
        <v>6314</v>
      </c>
      <c r="U1093" s="90" t="str">
        <f t="shared" ref="U1093:U1156" si="254">IF(ISERROR(T1093),"error in NQC data entry; please check blue and purple data entered. You need to provide either a contracted NQC value in Column G, or allow the template to calculate one using Columns H,L,Q, and R","ok")</f>
        <v>ok</v>
      </c>
      <c r="V1093" s="63" t="str">
        <f>INDEX(resources!F:F,MATCH(B1093,resources!B:B,0))</f>
        <v>special</v>
      </c>
      <c r="W1093" s="110">
        <f t="shared" ref="W1093:W1156" si="255">(F1093&gt;0)*1</f>
        <v>1</v>
      </c>
      <c r="X1093" s="110">
        <f t="shared" ref="X1093:X1156" si="256">COUNTIFS(G1093:H1093,"&gt;0")</f>
        <v>0</v>
      </c>
      <c r="Y1093" s="110" t="str">
        <f t="shared" ref="Y1093:Y1156" si="257">B1093&amp;"_"&amp;C1093&amp;"_"&amp;K1093</f>
        <v>transfer_purchase_energy_PCE90002_CONFIDENTIAL</v>
      </c>
      <c r="Z1093" s="110">
        <f>IF(COUNTIFS($Y$2:Y1093,Y1093)=1,1,0)</f>
        <v>0</v>
      </c>
      <c r="AA1093" s="110">
        <f>SUM($Z$2:Z1093)*Z1093</f>
        <v>0</v>
      </c>
      <c r="AB1093" s="110">
        <f>COUNTIFS(resources!B:B,B1093)</f>
        <v>1</v>
      </c>
      <c r="AC1093" s="110">
        <f t="shared" ref="AC1093:AC1156" si="258">AND(ISNUMBER(D1093),(D1093&gt;2019))*1</f>
        <v>1</v>
      </c>
      <c r="AD1093" s="110">
        <f t="shared" ref="AD1093:AD1156" si="259">AND(ISNUMBER(E1093),E1093&gt;=1,E1093&lt;=12)*1</f>
        <v>1</v>
      </c>
      <c r="AE1093" s="110">
        <f t="shared" ref="AE1093:AE1156" si="260">AND(COUNT(G1093:H1093)=1,COUNT(F1093)=1)*1</f>
        <v>0</v>
      </c>
      <c r="AF1093" s="110">
        <f t="shared" ref="AF1093:AF1156" si="261">(COUNTIFS(K1093:O1093,"fillme")=0)*1</f>
        <v>1</v>
      </c>
      <c r="AG1093" s="110">
        <f t="shared" ref="AG1093:AG1156" si="262">ISNUMBER(L1093)*1</f>
        <v>0</v>
      </c>
      <c r="AH1093" s="110">
        <f t="shared" ref="AH1093:AH1156" si="263">NOT(AND(G1093&gt;0,H1093&gt;0))*1</f>
        <v>0</v>
      </c>
      <c r="AI1093" s="110">
        <f t="shared" ref="AI1093:AI1156" si="264">(U1093="ok")*1</f>
        <v>1</v>
      </c>
      <c r="AJ1093" s="100">
        <f>ROW()</f>
        <v>1093</v>
      </c>
      <c r="AK1093" s="100" t="e">
        <f>INDEX('BadRows RECART'!$C$2:$C$1207,MATCH(monthly_gwh_mw!AJ1093,'BadRows RECART'!$D$2:$D$1207,0))</f>
        <v>#N/A</v>
      </c>
    </row>
    <row r="1094" spans="1:37" ht="20">
      <c r="A1094" s="106" t="s">
        <v>3907</v>
      </c>
      <c r="B1094" s="106" t="s">
        <v>437</v>
      </c>
      <c r="C1094" s="106" t="s">
        <v>6308</v>
      </c>
      <c r="D1094" s="168">
        <v>2024</v>
      </c>
      <c r="E1094" s="168">
        <v>12</v>
      </c>
      <c r="F1094" s="199">
        <v>8.3333333333333332E-3</v>
      </c>
      <c r="G1094" s="212" t="s">
        <v>6314</v>
      </c>
      <c r="H1094" s="212" t="s">
        <v>6314</v>
      </c>
      <c r="I1094" s="106" t="s">
        <v>556</v>
      </c>
      <c r="K1094" s="83" t="s">
        <v>6314</v>
      </c>
      <c r="L1094" s="83" t="s">
        <v>6314</v>
      </c>
      <c r="M1094" s="45" t="str">
        <f>IF(
ISNA(INDEX(resources!E:E,MATCH(B1094,resources!B:B,0))),"fillme",
INDEX(resources!E:E,MATCH(B1094,resources!B:B,0)))</f>
        <v>transfer_purchase</v>
      </c>
      <c r="N1094" s="45">
        <v>1</v>
      </c>
      <c r="O1094" s="83" t="str">
        <f>IFERROR(INDEX(resources!K:K,MATCH(B1094,resources!B:B,0)),"fillme")</f>
        <v>unknown</v>
      </c>
      <c r="P1094" s="89" t="str">
        <f t="shared" si="252"/>
        <v>unknown_2024_12</v>
      </c>
      <c r="Q1094" s="87">
        <f>INDEX(elcc!G:G,MATCH(P1094,elcc!D:D,0))</f>
        <v>0</v>
      </c>
      <c r="R1094" s="89">
        <f t="shared" si="253"/>
        <v>1</v>
      </c>
      <c r="S1094" s="89" t="s">
        <v>6314</v>
      </c>
      <c r="T1094" s="89" t="s">
        <v>6314</v>
      </c>
      <c r="U1094" s="90" t="str">
        <f t="shared" si="254"/>
        <v>ok</v>
      </c>
      <c r="V1094" s="63" t="str">
        <f>INDEX(resources!F:F,MATCH(B1094,resources!B:B,0))</f>
        <v>special</v>
      </c>
      <c r="W1094" s="110">
        <f t="shared" si="255"/>
        <v>1</v>
      </c>
      <c r="X1094" s="110">
        <f t="shared" si="256"/>
        <v>0</v>
      </c>
      <c r="Y1094" s="110" t="str">
        <f t="shared" si="257"/>
        <v>transfer_purchase_energy_PCE90002_CONFIDENTIAL</v>
      </c>
      <c r="Z1094" s="110">
        <f>IF(COUNTIFS($Y$2:Y1094,Y1094)=1,1,0)</f>
        <v>0</v>
      </c>
      <c r="AA1094" s="110">
        <f>SUM($Z$2:Z1094)*Z1094</f>
        <v>0</v>
      </c>
      <c r="AB1094" s="110">
        <f>COUNTIFS(resources!B:B,B1094)</f>
        <v>1</v>
      </c>
      <c r="AC1094" s="110">
        <f t="shared" si="258"/>
        <v>1</v>
      </c>
      <c r="AD1094" s="110">
        <f t="shared" si="259"/>
        <v>1</v>
      </c>
      <c r="AE1094" s="110">
        <f t="shared" si="260"/>
        <v>0</v>
      </c>
      <c r="AF1094" s="110">
        <f t="shared" si="261"/>
        <v>1</v>
      </c>
      <c r="AG1094" s="110">
        <f t="shared" si="262"/>
        <v>0</v>
      </c>
      <c r="AH1094" s="110">
        <f t="shared" si="263"/>
        <v>0</v>
      </c>
      <c r="AI1094" s="110">
        <f t="shared" si="264"/>
        <v>1</v>
      </c>
      <c r="AJ1094" s="100">
        <f>ROW()</f>
        <v>1094</v>
      </c>
      <c r="AK1094" s="100" t="e">
        <f>INDEX('BadRows RECART'!$C$2:$C$1207,MATCH(monthly_gwh_mw!AJ1094,'BadRows RECART'!$D$2:$D$1207,0))</f>
        <v>#N/A</v>
      </c>
    </row>
    <row r="1095" spans="1:37" ht="20">
      <c r="A1095" s="106" t="s">
        <v>3907</v>
      </c>
      <c r="B1095" s="106" t="s">
        <v>437</v>
      </c>
      <c r="C1095" s="106" t="s">
        <v>6308</v>
      </c>
      <c r="D1095" s="168">
        <v>2025</v>
      </c>
      <c r="E1095" s="168">
        <v>1</v>
      </c>
      <c r="F1095" s="199">
        <v>8.3333333333333332E-3</v>
      </c>
      <c r="G1095" s="212" t="s">
        <v>6314</v>
      </c>
      <c r="H1095" s="212" t="s">
        <v>6314</v>
      </c>
      <c r="I1095" s="106" t="s">
        <v>556</v>
      </c>
      <c r="K1095" s="83" t="s">
        <v>6314</v>
      </c>
      <c r="L1095" s="83" t="s">
        <v>6314</v>
      </c>
      <c r="M1095" s="45" t="str">
        <f>IF(
ISNA(INDEX(resources!E:E,MATCH(B1095,resources!B:B,0))),"fillme",
INDEX(resources!E:E,MATCH(B1095,resources!B:B,0)))</f>
        <v>transfer_purchase</v>
      </c>
      <c r="N1095" s="45">
        <v>1</v>
      </c>
      <c r="O1095" s="83" t="str">
        <f>IFERROR(INDEX(resources!K:K,MATCH(B1095,resources!B:B,0)),"fillme")</f>
        <v>unknown</v>
      </c>
      <c r="P1095" s="89" t="str">
        <f t="shared" si="252"/>
        <v>unknown_2025_1</v>
      </c>
      <c r="Q1095" s="87">
        <f>INDEX(elcc!G:G,MATCH(P1095,elcc!D:D,0))</f>
        <v>0</v>
      </c>
      <c r="R1095" s="89">
        <f t="shared" si="253"/>
        <v>1</v>
      </c>
      <c r="S1095" s="89" t="s">
        <v>6314</v>
      </c>
      <c r="T1095" s="89" t="s">
        <v>6314</v>
      </c>
      <c r="U1095" s="90" t="str">
        <f t="shared" si="254"/>
        <v>ok</v>
      </c>
      <c r="V1095" s="63" t="str">
        <f>INDEX(resources!F:F,MATCH(B1095,resources!B:B,0))</f>
        <v>special</v>
      </c>
      <c r="W1095" s="110">
        <f t="shared" si="255"/>
        <v>1</v>
      </c>
      <c r="X1095" s="110">
        <f t="shared" si="256"/>
        <v>0</v>
      </c>
      <c r="Y1095" s="110" t="str">
        <f t="shared" si="257"/>
        <v>transfer_purchase_energy_PCE90002_CONFIDENTIAL</v>
      </c>
      <c r="Z1095" s="110">
        <f>IF(COUNTIFS($Y$2:Y1095,Y1095)=1,1,0)</f>
        <v>0</v>
      </c>
      <c r="AA1095" s="110">
        <f>SUM($Z$2:Z1095)*Z1095</f>
        <v>0</v>
      </c>
      <c r="AB1095" s="110">
        <f>COUNTIFS(resources!B:B,B1095)</f>
        <v>1</v>
      </c>
      <c r="AC1095" s="110">
        <f t="shared" si="258"/>
        <v>1</v>
      </c>
      <c r="AD1095" s="110">
        <f t="shared" si="259"/>
        <v>1</v>
      </c>
      <c r="AE1095" s="110">
        <f t="shared" si="260"/>
        <v>0</v>
      </c>
      <c r="AF1095" s="110">
        <f t="shared" si="261"/>
        <v>1</v>
      </c>
      <c r="AG1095" s="110">
        <f t="shared" si="262"/>
        <v>0</v>
      </c>
      <c r="AH1095" s="110">
        <f t="shared" si="263"/>
        <v>0</v>
      </c>
      <c r="AI1095" s="110">
        <f t="shared" si="264"/>
        <v>1</v>
      </c>
      <c r="AJ1095" s="100">
        <f>ROW()</f>
        <v>1095</v>
      </c>
      <c r="AK1095" s="100" t="e">
        <f>INDEX('BadRows RECART'!$C$2:$C$1207,MATCH(monthly_gwh_mw!AJ1095,'BadRows RECART'!$D$2:$D$1207,0))</f>
        <v>#N/A</v>
      </c>
    </row>
    <row r="1096" spans="1:37" ht="20">
      <c r="A1096" s="106" t="s">
        <v>3907</v>
      </c>
      <c r="B1096" s="106" t="s">
        <v>437</v>
      </c>
      <c r="C1096" s="106" t="s">
        <v>6308</v>
      </c>
      <c r="D1096" s="168">
        <v>2025</v>
      </c>
      <c r="E1096" s="168">
        <v>2</v>
      </c>
      <c r="F1096" s="199">
        <v>8.3333333333333332E-3</v>
      </c>
      <c r="G1096" s="212" t="s">
        <v>6314</v>
      </c>
      <c r="H1096" s="212" t="s">
        <v>6314</v>
      </c>
      <c r="I1096" s="106" t="s">
        <v>556</v>
      </c>
      <c r="K1096" s="83" t="s">
        <v>6314</v>
      </c>
      <c r="L1096" s="83" t="s">
        <v>6314</v>
      </c>
      <c r="M1096" s="45" t="str">
        <f>IF(
ISNA(INDEX(resources!E:E,MATCH(B1096,resources!B:B,0))),"fillme",
INDEX(resources!E:E,MATCH(B1096,resources!B:B,0)))</f>
        <v>transfer_purchase</v>
      </c>
      <c r="N1096" s="45">
        <v>1</v>
      </c>
      <c r="O1096" s="83" t="str">
        <f>IFERROR(INDEX(resources!K:K,MATCH(B1096,resources!B:B,0)),"fillme")</f>
        <v>unknown</v>
      </c>
      <c r="P1096" s="89" t="str">
        <f t="shared" si="252"/>
        <v>unknown_2025_2</v>
      </c>
      <c r="Q1096" s="87">
        <f>INDEX(elcc!G:G,MATCH(P1096,elcc!D:D,0))</f>
        <v>0</v>
      </c>
      <c r="R1096" s="89">
        <f t="shared" si="253"/>
        <v>1</v>
      </c>
      <c r="S1096" s="89" t="s">
        <v>6314</v>
      </c>
      <c r="T1096" s="89" t="s">
        <v>6314</v>
      </c>
      <c r="U1096" s="90" t="str">
        <f t="shared" si="254"/>
        <v>ok</v>
      </c>
      <c r="V1096" s="63" t="str">
        <f>INDEX(resources!F:F,MATCH(B1096,resources!B:B,0))</f>
        <v>special</v>
      </c>
      <c r="W1096" s="110">
        <f t="shared" si="255"/>
        <v>1</v>
      </c>
      <c r="X1096" s="110">
        <f t="shared" si="256"/>
        <v>0</v>
      </c>
      <c r="Y1096" s="110" t="str">
        <f t="shared" si="257"/>
        <v>transfer_purchase_energy_PCE90002_CONFIDENTIAL</v>
      </c>
      <c r="Z1096" s="110">
        <f>IF(COUNTIFS($Y$2:Y1096,Y1096)=1,1,0)</f>
        <v>0</v>
      </c>
      <c r="AA1096" s="110">
        <f>SUM($Z$2:Z1096)*Z1096</f>
        <v>0</v>
      </c>
      <c r="AB1096" s="110">
        <f>COUNTIFS(resources!B:B,B1096)</f>
        <v>1</v>
      </c>
      <c r="AC1096" s="110">
        <f t="shared" si="258"/>
        <v>1</v>
      </c>
      <c r="AD1096" s="110">
        <f t="shared" si="259"/>
        <v>1</v>
      </c>
      <c r="AE1096" s="110">
        <f t="shared" si="260"/>
        <v>0</v>
      </c>
      <c r="AF1096" s="110">
        <f t="shared" si="261"/>
        <v>1</v>
      </c>
      <c r="AG1096" s="110">
        <f t="shared" si="262"/>
        <v>0</v>
      </c>
      <c r="AH1096" s="110">
        <f t="shared" si="263"/>
        <v>0</v>
      </c>
      <c r="AI1096" s="110">
        <f t="shared" si="264"/>
        <v>1</v>
      </c>
      <c r="AJ1096" s="100">
        <f>ROW()</f>
        <v>1096</v>
      </c>
      <c r="AK1096" s="100" t="e">
        <f>INDEX('BadRows RECART'!$C$2:$C$1207,MATCH(monthly_gwh_mw!AJ1096,'BadRows RECART'!$D$2:$D$1207,0))</f>
        <v>#N/A</v>
      </c>
    </row>
    <row r="1097" spans="1:37" ht="20">
      <c r="A1097" s="106" t="s">
        <v>3907</v>
      </c>
      <c r="B1097" s="106" t="s">
        <v>437</v>
      </c>
      <c r="C1097" s="106" t="s">
        <v>6308</v>
      </c>
      <c r="D1097" s="168">
        <v>2025</v>
      </c>
      <c r="E1097" s="168">
        <v>3</v>
      </c>
      <c r="F1097" s="199">
        <v>8.3333333333333332E-3</v>
      </c>
      <c r="G1097" s="212" t="s">
        <v>6314</v>
      </c>
      <c r="H1097" s="212" t="s">
        <v>6314</v>
      </c>
      <c r="I1097" s="106" t="s">
        <v>556</v>
      </c>
      <c r="K1097" s="83" t="s">
        <v>6314</v>
      </c>
      <c r="L1097" s="83" t="s">
        <v>6314</v>
      </c>
      <c r="M1097" s="45" t="str">
        <f>IF(
ISNA(INDEX(resources!E:E,MATCH(B1097,resources!B:B,0))),"fillme",
INDEX(resources!E:E,MATCH(B1097,resources!B:B,0)))</f>
        <v>transfer_purchase</v>
      </c>
      <c r="N1097" s="45">
        <v>1</v>
      </c>
      <c r="O1097" s="83" t="str">
        <f>IFERROR(INDEX(resources!K:K,MATCH(B1097,resources!B:B,0)),"fillme")</f>
        <v>unknown</v>
      </c>
      <c r="P1097" s="89" t="str">
        <f t="shared" si="252"/>
        <v>unknown_2025_3</v>
      </c>
      <c r="Q1097" s="87">
        <f>INDEX(elcc!G:G,MATCH(P1097,elcc!D:D,0))</f>
        <v>0</v>
      </c>
      <c r="R1097" s="89">
        <f t="shared" si="253"/>
        <v>1</v>
      </c>
      <c r="S1097" s="89" t="s">
        <v>6314</v>
      </c>
      <c r="T1097" s="89" t="s">
        <v>6314</v>
      </c>
      <c r="U1097" s="90" t="str">
        <f t="shared" si="254"/>
        <v>ok</v>
      </c>
      <c r="V1097" s="63" t="str">
        <f>INDEX(resources!F:F,MATCH(B1097,resources!B:B,0))</f>
        <v>special</v>
      </c>
      <c r="W1097" s="110">
        <f t="shared" si="255"/>
        <v>1</v>
      </c>
      <c r="X1097" s="110">
        <f t="shared" si="256"/>
        <v>0</v>
      </c>
      <c r="Y1097" s="110" t="str">
        <f t="shared" si="257"/>
        <v>transfer_purchase_energy_PCE90002_CONFIDENTIAL</v>
      </c>
      <c r="Z1097" s="110">
        <f>IF(COUNTIFS($Y$2:Y1097,Y1097)=1,1,0)</f>
        <v>0</v>
      </c>
      <c r="AA1097" s="110">
        <f>SUM($Z$2:Z1097)*Z1097</f>
        <v>0</v>
      </c>
      <c r="AB1097" s="110">
        <f>COUNTIFS(resources!B:B,B1097)</f>
        <v>1</v>
      </c>
      <c r="AC1097" s="110">
        <f t="shared" si="258"/>
        <v>1</v>
      </c>
      <c r="AD1097" s="110">
        <f t="shared" si="259"/>
        <v>1</v>
      </c>
      <c r="AE1097" s="110">
        <f t="shared" si="260"/>
        <v>0</v>
      </c>
      <c r="AF1097" s="110">
        <f t="shared" si="261"/>
        <v>1</v>
      </c>
      <c r="AG1097" s="110">
        <f t="shared" si="262"/>
        <v>0</v>
      </c>
      <c r="AH1097" s="110">
        <f t="shared" si="263"/>
        <v>0</v>
      </c>
      <c r="AI1097" s="110">
        <f t="shared" si="264"/>
        <v>1</v>
      </c>
      <c r="AJ1097" s="100">
        <f>ROW()</f>
        <v>1097</v>
      </c>
      <c r="AK1097" s="100" t="e">
        <f>INDEX('BadRows RECART'!$C$2:$C$1207,MATCH(monthly_gwh_mw!AJ1097,'BadRows RECART'!$D$2:$D$1207,0))</f>
        <v>#N/A</v>
      </c>
    </row>
    <row r="1098" spans="1:37" ht="20">
      <c r="A1098" s="106" t="s">
        <v>3907</v>
      </c>
      <c r="B1098" s="106" t="s">
        <v>437</v>
      </c>
      <c r="C1098" s="106" t="s">
        <v>6308</v>
      </c>
      <c r="D1098" s="168">
        <v>2025</v>
      </c>
      <c r="E1098" s="168">
        <v>4</v>
      </c>
      <c r="F1098" s="199">
        <v>8.3333333333333332E-3</v>
      </c>
      <c r="G1098" s="212" t="s">
        <v>6314</v>
      </c>
      <c r="H1098" s="212" t="s">
        <v>6314</v>
      </c>
      <c r="I1098" s="106" t="s">
        <v>556</v>
      </c>
      <c r="K1098" s="83" t="s">
        <v>6314</v>
      </c>
      <c r="L1098" s="83" t="s">
        <v>6314</v>
      </c>
      <c r="M1098" s="45" t="str">
        <f>IF(
ISNA(INDEX(resources!E:E,MATCH(B1098,resources!B:B,0))),"fillme",
INDEX(resources!E:E,MATCH(B1098,resources!B:B,0)))</f>
        <v>transfer_purchase</v>
      </c>
      <c r="N1098" s="45">
        <v>1</v>
      </c>
      <c r="O1098" s="83" t="str">
        <f>IFERROR(INDEX(resources!K:K,MATCH(B1098,resources!B:B,0)),"fillme")</f>
        <v>unknown</v>
      </c>
      <c r="P1098" s="89" t="str">
        <f t="shared" si="252"/>
        <v>unknown_2025_4</v>
      </c>
      <c r="Q1098" s="87">
        <f>INDEX(elcc!G:G,MATCH(P1098,elcc!D:D,0))</f>
        <v>0</v>
      </c>
      <c r="R1098" s="89">
        <f t="shared" si="253"/>
        <v>1</v>
      </c>
      <c r="S1098" s="89" t="s">
        <v>6314</v>
      </c>
      <c r="T1098" s="89" t="s">
        <v>6314</v>
      </c>
      <c r="U1098" s="90" t="str">
        <f t="shared" si="254"/>
        <v>ok</v>
      </c>
      <c r="V1098" s="63" t="str">
        <f>INDEX(resources!F:F,MATCH(B1098,resources!B:B,0))</f>
        <v>special</v>
      </c>
      <c r="W1098" s="110">
        <f t="shared" si="255"/>
        <v>1</v>
      </c>
      <c r="X1098" s="110">
        <f t="shared" si="256"/>
        <v>0</v>
      </c>
      <c r="Y1098" s="110" t="str">
        <f t="shared" si="257"/>
        <v>transfer_purchase_energy_PCE90002_CONFIDENTIAL</v>
      </c>
      <c r="Z1098" s="110">
        <f>IF(COUNTIFS($Y$2:Y1098,Y1098)=1,1,0)</f>
        <v>0</v>
      </c>
      <c r="AA1098" s="110">
        <f>SUM($Z$2:Z1098)*Z1098</f>
        <v>0</v>
      </c>
      <c r="AB1098" s="110">
        <f>COUNTIFS(resources!B:B,B1098)</f>
        <v>1</v>
      </c>
      <c r="AC1098" s="110">
        <f t="shared" si="258"/>
        <v>1</v>
      </c>
      <c r="AD1098" s="110">
        <f t="shared" si="259"/>
        <v>1</v>
      </c>
      <c r="AE1098" s="110">
        <f t="shared" si="260"/>
        <v>0</v>
      </c>
      <c r="AF1098" s="110">
        <f t="shared" si="261"/>
        <v>1</v>
      </c>
      <c r="AG1098" s="110">
        <f t="shared" si="262"/>
        <v>0</v>
      </c>
      <c r="AH1098" s="110">
        <f t="shared" si="263"/>
        <v>0</v>
      </c>
      <c r="AI1098" s="110">
        <f t="shared" si="264"/>
        <v>1</v>
      </c>
      <c r="AJ1098" s="100">
        <f>ROW()</f>
        <v>1098</v>
      </c>
      <c r="AK1098" s="100" t="e">
        <f>INDEX('BadRows RECART'!$C$2:$C$1207,MATCH(monthly_gwh_mw!AJ1098,'BadRows RECART'!$D$2:$D$1207,0))</f>
        <v>#N/A</v>
      </c>
    </row>
    <row r="1099" spans="1:37" ht="20">
      <c r="A1099" s="106" t="s">
        <v>3907</v>
      </c>
      <c r="B1099" s="106" t="s">
        <v>437</v>
      </c>
      <c r="C1099" s="106" t="s">
        <v>6308</v>
      </c>
      <c r="D1099" s="168">
        <v>2025</v>
      </c>
      <c r="E1099" s="168">
        <v>5</v>
      </c>
      <c r="F1099" s="199">
        <v>8.3333333333333332E-3</v>
      </c>
      <c r="G1099" s="212" t="s">
        <v>6314</v>
      </c>
      <c r="H1099" s="212" t="s">
        <v>6314</v>
      </c>
      <c r="I1099" s="106" t="s">
        <v>556</v>
      </c>
      <c r="K1099" s="83" t="s">
        <v>6314</v>
      </c>
      <c r="L1099" s="83" t="s">
        <v>6314</v>
      </c>
      <c r="M1099" s="45" t="str">
        <f>IF(
ISNA(INDEX(resources!E:E,MATCH(B1099,resources!B:B,0))),"fillme",
INDEX(resources!E:E,MATCH(B1099,resources!B:B,0)))</f>
        <v>transfer_purchase</v>
      </c>
      <c r="N1099" s="45">
        <v>1</v>
      </c>
      <c r="O1099" s="83" t="str">
        <f>IFERROR(INDEX(resources!K:K,MATCH(B1099,resources!B:B,0)),"fillme")</f>
        <v>unknown</v>
      </c>
      <c r="P1099" s="89" t="str">
        <f t="shared" si="252"/>
        <v>unknown_2025_5</v>
      </c>
      <c r="Q1099" s="87">
        <f>INDEX(elcc!G:G,MATCH(P1099,elcc!D:D,0))</f>
        <v>0</v>
      </c>
      <c r="R1099" s="89">
        <f t="shared" si="253"/>
        <v>1</v>
      </c>
      <c r="S1099" s="89" t="s">
        <v>6314</v>
      </c>
      <c r="T1099" s="89" t="s">
        <v>6314</v>
      </c>
      <c r="U1099" s="90" t="str">
        <f t="shared" si="254"/>
        <v>ok</v>
      </c>
      <c r="V1099" s="63" t="str">
        <f>INDEX(resources!F:F,MATCH(B1099,resources!B:B,0))</f>
        <v>special</v>
      </c>
      <c r="W1099" s="110">
        <f t="shared" si="255"/>
        <v>1</v>
      </c>
      <c r="X1099" s="110">
        <f t="shared" si="256"/>
        <v>0</v>
      </c>
      <c r="Y1099" s="110" t="str">
        <f t="shared" si="257"/>
        <v>transfer_purchase_energy_PCE90002_CONFIDENTIAL</v>
      </c>
      <c r="Z1099" s="110">
        <f>IF(COUNTIFS($Y$2:Y1099,Y1099)=1,1,0)</f>
        <v>0</v>
      </c>
      <c r="AA1099" s="110">
        <f>SUM($Z$2:Z1099)*Z1099</f>
        <v>0</v>
      </c>
      <c r="AB1099" s="110">
        <f>COUNTIFS(resources!B:B,B1099)</f>
        <v>1</v>
      </c>
      <c r="AC1099" s="110">
        <f t="shared" si="258"/>
        <v>1</v>
      </c>
      <c r="AD1099" s="110">
        <f t="shared" si="259"/>
        <v>1</v>
      </c>
      <c r="AE1099" s="110">
        <f t="shared" si="260"/>
        <v>0</v>
      </c>
      <c r="AF1099" s="110">
        <f t="shared" si="261"/>
        <v>1</v>
      </c>
      <c r="AG1099" s="110">
        <f t="shared" si="262"/>
        <v>0</v>
      </c>
      <c r="AH1099" s="110">
        <f t="shared" si="263"/>
        <v>0</v>
      </c>
      <c r="AI1099" s="110">
        <f t="shared" si="264"/>
        <v>1</v>
      </c>
      <c r="AJ1099" s="100">
        <f>ROW()</f>
        <v>1099</v>
      </c>
      <c r="AK1099" s="100" t="e">
        <f>INDEX('BadRows RECART'!$C$2:$C$1207,MATCH(monthly_gwh_mw!AJ1099,'BadRows RECART'!$D$2:$D$1207,0))</f>
        <v>#N/A</v>
      </c>
    </row>
    <row r="1100" spans="1:37" ht="20">
      <c r="A1100" s="106" t="s">
        <v>3907</v>
      </c>
      <c r="B1100" s="106" t="s">
        <v>437</v>
      </c>
      <c r="C1100" s="106" t="s">
        <v>6308</v>
      </c>
      <c r="D1100" s="168">
        <v>2025</v>
      </c>
      <c r="E1100" s="168">
        <v>6</v>
      </c>
      <c r="F1100" s="199">
        <v>8.3333333333333332E-3</v>
      </c>
      <c r="G1100" s="212" t="s">
        <v>6314</v>
      </c>
      <c r="H1100" s="212" t="s">
        <v>6314</v>
      </c>
      <c r="I1100" s="106" t="s">
        <v>556</v>
      </c>
      <c r="K1100" s="83" t="s">
        <v>6314</v>
      </c>
      <c r="L1100" s="83" t="s">
        <v>6314</v>
      </c>
      <c r="M1100" s="45" t="str">
        <f>IF(
ISNA(INDEX(resources!E:E,MATCH(B1100,resources!B:B,0))),"fillme",
INDEX(resources!E:E,MATCH(B1100,resources!B:B,0)))</f>
        <v>transfer_purchase</v>
      </c>
      <c r="N1100" s="45">
        <v>1</v>
      </c>
      <c r="O1100" s="83" t="str">
        <f>IFERROR(INDEX(resources!K:K,MATCH(B1100,resources!B:B,0)),"fillme")</f>
        <v>unknown</v>
      </c>
      <c r="P1100" s="89" t="str">
        <f t="shared" si="252"/>
        <v>unknown_2025_6</v>
      </c>
      <c r="Q1100" s="87">
        <f>INDEX(elcc!G:G,MATCH(P1100,elcc!D:D,0))</f>
        <v>0</v>
      </c>
      <c r="R1100" s="89">
        <f t="shared" si="253"/>
        <v>1</v>
      </c>
      <c r="S1100" s="89" t="s">
        <v>6314</v>
      </c>
      <c r="T1100" s="89" t="s">
        <v>6314</v>
      </c>
      <c r="U1100" s="90" t="str">
        <f t="shared" si="254"/>
        <v>ok</v>
      </c>
      <c r="V1100" s="63" t="str">
        <f>INDEX(resources!F:F,MATCH(B1100,resources!B:B,0))</f>
        <v>special</v>
      </c>
      <c r="W1100" s="110">
        <f t="shared" si="255"/>
        <v>1</v>
      </c>
      <c r="X1100" s="110">
        <f t="shared" si="256"/>
        <v>0</v>
      </c>
      <c r="Y1100" s="110" t="str">
        <f t="shared" si="257"/>
        <v>transfer_purchase_energy_PCE90002_CONFIDENTIAL</v>
      </c>
      <c r="Z1100" s="110">
        <f>IF(COUNTIFS($Y$2:Y1100,Y1100)=1,1,0)</f>
        <v>0</v>
      </c>
      <c r="AA1100" s="110">
        <f>SUM($Z$2:Z1100)*Z1100</f>
        <v>0</v>
      </c>
      <c r="AB1100" s="110">
        <f>COUNTIFS(resources!B:B,B1100)</f>
        <v>1</v>
      </c>
      <c r="AC1100" s="110">
        <f t="shared" si="258"/>
        <v>1</v>
      </c>
      <c r="AD1100" s="110">
        <f t="shared" si="259"/>
        <v>1</v>
      </c>
      <c r="AE1100" s="110">
        <f t="shared" si="260"/>
        <v>0</v>
      </c>
      <c r="AF1100" s="110">
        <f t="shared" si="261"/>
        <v>1</v>
      </c>
      <c r="AG1100" s="110">
        <f t="shared" si="262"/>
        <v>0</v>
      </c>
      <c r="AH1100" s="110">
        <f t="shared" si="263"/>
        <v>0</v>
      </c>
      <c r="AI1100" s="110">
        <f t="shared" si="264"/>
        <v>1</v>
      </c>
      <c r="AJ1100" s="100">
        <f>ROW()</f>
        <v>1100</v>
      </c>
      <c r="AK1100" s="100" t="e">
        <f>INDEX('BadRows RECART'!$C$2:$C$1207,MATCH(monthly_gwh_mw!AJ1100,'BadRows RECART'!$D$2:$D$1207,0))</f>
        <v>#N/A</v>
      </c>
    </row>
    <row r="1101" spans="1:37" ht="20">
      <c r="A1101" s="106" t="s">
        <v>3907</v>
      </c>
      <c r="B1101" s="106" t="s">
        <v>437</v>
      </c>
      <c r="C1101" s="106" t="s">
        <v>6308</v>
      </c>
      <c r="D1101" s="168">
        <v>2025</v>
      </c>
      <c r="E1101" s="168">
        <v>7</v>
      </c>
      <c r="F1101" s="199">
        <v>8.3333333333333332E-3</v>
      </c>
      <c r="G1101" s="212" t="s">
        <v>6314</v>
      </c>
      <c r="H1101" s="212" t="s">
        <v>6314</v>
      </c>
      <c r="I1101" s="106" t="s">
        <v>556</v>
      </c>
      <c r="K1101" s="83" t="s">
        <v>6314</v>
      </c>
      <c r="L1101" s="83" t="s">
        <v>6314</v>
      </c>
      <c r="M1101" s="45" t="str">
        <f>IF(
ISNA(INDEX(resources!E:E,MATCH(B1101,resources!B:B,0))),"fillme",
INDEX(resources!E:E,MATCH(B1101,resources!B:B,0)))</f>
        <v>transfer_purchase</v>
      </c>
      <c r="N1101" s="45">
        <v>1</v>
      </c>
      <c r="O1101" s="83" t="str">
        <f>IFERROR(INDEX(resources!K:K,MATCH(B1101,resources!B:B,0)),"fillme")</f>
        <v>unknown</v>
      </c>
      <c r="P1101" s="89" t="str">
        <f t="shared" si="252"/>
        <v>unknown_2025_7</v>
      </c>
      <c r="Q1101" s="87">
        <f>INDEX(elcc!G:G,MATCH(P1101,elcc!D:D,0))</f>
        <v>0</v>
      </c>
      <c r="R1101" s="89">
        <f t="shared" si="253"/>
        <v>1</v>
      </c>
      <c r="S1101" s="89" t="s">
        <v>6314</v>
      </c>
      <c r="T1101" s="89" t="s">
        <v>6314</v>
      </c>
      <c r="U1101" s="90" t="str">
        <f t="shared" si="254"/>
        <v>ok</v>
      </c>
      <c r="V1101" s="63" t="str">
        <f>INDEX(resources!F:F,MATCH(B1101,resources!B:B,0))</f>
        <v>special</v>
      </c>
      <c r="W1101" s="110">
        <f t="shared" si="255"/>
        <v>1</v>
      </c>
      <c r="X1101" s="110">
        <f t="shared" si="256"/>
        <v>0</v>
      </c>
      <c r="Y1101" s="110" t="str">
        <f t="shared" si="257"/>
        <v>transfer_purchase_energy_PCE90002_CONFIDENTIAL</v>
      </c>
      <c r="Z1101" s="110">
        <f>IF(COUNTIFS($Y$2:Y1101,Y1101)=1,1,0)</f>
        <v>0</v>
      </c>
      <c r="AA1101" s="110">
        <f>SUM($Z$2:Z1101)*Z1101</f>
        <v>0</v>
      </c>
      <c r="AB1101" s="110">
        <f>COUNTIFS(resources!B:B,B1101)</f>
        <v>1</v>
      </c>
      <c r="AC1101" s="110">
        <f t="shared" si="258"/>
        <v>1</v>
      </c>
      <c r="AD1101" s="110">
        <f t="shared" si="259"/>
        <v>1</v>
      </c>
      <c r="AE1101" s="110">
        <f t="shared" si="260"/>
        <v>0</v>
      </c>
      <c r="AF1101" s="110">
        <f t="shared" si="261"/>
        <v>1</v>
      </c>
      <c r="AG1101" s="110">
        <f t="shared" si="262"/>
        <v>0</v>
      </c>
      <c r="AH1101" s="110">
        <f t="shared" si="263"/>
        <v>0</v>
      </c>
      <c r="AI1101" s="110">
        <f t="shared" si="264"/>
        <v>1</v>
      </c>
      <c r="AJ1101" s="100">
        <f>ROW()</f>
        <v>1101</v>
      </c>
      <c r="AK1101" s="100" t="e">
        <f>INDEX('BadRows RECART'!$C$2:$C$1207,MATCH(monthly_gwh_mw!AJ1101,'BadRows RECART'!$D$2:$D$1207,0))</f>
        <v>#N/A</v>
      </c>
    </row>
    <row r="1102" spans="1:37" ht="20">
      <c r="A1102" s="106" t="s">
        <v>3907</v>
      </c>
      <c r="B1102" s="106" t="s">
        <v>437</v>
      </c>
      <c r="C1102" s="106" t="s">
        <v>6308</v>
      </c>
      <c r="D1102" s="168">
        <v>2025</v>
      </c>
      <c r="E1102" s="168">
        <v>8</v>
      </c>
      <c r="F1102" s="199">
        <v>8.3333333333333332E-3</v>
      </c>
      <c r="G1102" s="212" t="s">
        <v>6314</v>
      </c>
      <c r="H1102" s="212" t="s">
        <v>6314</v>
      </c>
      <c r="I1102" s="106" t="s">
        <v>556</v>
      </c>
      <c r="K1102" s="83" t="s">
        <v>6314</v>
      </c>
      <c r="L1102" s="83" t="s">
        <v>6314</v>
      </c>
      <c r="M1102" s="45" t="str">
        <f>IF(
ISNA(INDEX(resources!E:E,MATCH(B1102,resources!B:B,0))),"fillme",
INDEX(resources!E:E,MATCH(B1102,resources!B:B,0)))</f>
        <v>transfer_purchase</v>
      </c>
      <c r="N1102" s="45">
        <v>1</v>
      </c>
      <c r="O1102" s="83" t="str">
        <f>IFERROR(INDEX(resources!K:K,MATCH(B1102,resources!B:B,0)),"fillme")</f>
        <v>unknown</v>
      </c>
      <c r="P1102" s="89" t="str">
        <f t="shared" si="252"/>
        <v>unknown_2025_8</v>
      </c>
      <c r="Q1102" s="87">
        <f>INDEX(elcc!G:G,MATCH(P1102,elcc!D:D,0))</f>
        <v>0</v>
      </c>
      <c r="R1102" s="89">
        <f t="shared" si="253"/>
        <v>1</v>
      </c>
      <c r="S1102" s="89" t="s">
        <v>6314</v>
      </c>
      <c r="T1102" s="89" t="s">
        <v>6314</v>
      </c>
      <c r="U1102" s="90" t="str">
        <f t="shared" si="254"/>
        <v>ok</v>
      </c>
      <c r="V1102" s="63" t="str">
        <f>INDEX(resources!F:F,MATCH(B1102,resources!B:B,0))</f>
        <v>special</v>
      </c>
      <c r="W1102" s="110">
        <f t="shared" si="255"/>
        <v>1</v>
      </c>
      <c r="X1102" s="110">
        <f t="shared" si="256"/>
        <v>0</v>
      </c>
      <c r="Y1102" s="110" t="str">
        <f t="shared" si="257"/>
        <v>transfer_purchase_energy_PCE90002_CONFIDENTIAL</v>
      </c>
      <c r="Z1102" s="110">
        <f>IF(COUNTIFS($Y$2:Y1102,Y1102)=1,1,0)</f>
        <v>0</v>
      </c>
      <c r="AA1102" s="110">
        <f>SUM($Z$2:Z1102)*Z1102</f>
        <v>0</v>
      </c>
      <c r="AB1102" s="110">
        <f>COUNTIFS(resources!B:B,B1102)</f>
        <v>1</v>
      </c>
      <c r="AC1102" s="110">
        <f t="shared" si="258"/>
        <v>1</v>
      </c>
      <c r="AD1102" s="110">
        <f t="shared" si="259"/>
        <v>1</v>
      </c>
      <c r="AE1102" s="110">
        <f t="shared" si="260"/>
        <v>0</v>
      </c>
      <c r="AF1102" s="110">
        <f t="shared" si="261"/>
        <v>1</v>
      </c>
      <c r="AG1102" s="110">
        <f t="shared" si="262"/>
        <v>0</v>
      </c>
      <c r="AH1102" s="110">
        <f t="shared" si="263"/>
        <v>0</v>
      </c>
      <c r="AI1102" s="110">
        <f t="shared" si="264"/>
        <v>1</v>
      </c>
      <c r="AJ1102" s="100">
        <f>ROW()</f>
        <v>1102</v>
      </c>
      <c r="AK1102" s="100" t="e">
        <f>INDEX('BadRows RECART'!$C$2:$C$1207,MATCH(monthly_gwh_mw!AJ1102,'BadRows RECART'!$D$2:$D$1207,0))</f>
        <v>#N/A</v>
      </c>
    </row>
    <row r="1103" spans="1:37" ht="20">
      <c r="A1103" s="106" t="s">
        <v>3907</v>
      </c>
      <c r="B1103" s="106" t="s">
        <v>437</v>
      </c>
      <c r="C1103" s="106" t="s">
        <v>6308</v>
      </c>
      <c r="D1103" s="168">
        <v>2025</v>
      </c>
      <c r="E1103" s="168">
        <v>9</v>
      </c>
      <c r="F1103" s="199">
        <v>8.3333333333333332E-3</v>
      </c>
      <c r="G1103" s="212" t="s">
        <v>6314</v>
      </c>
      <c r="H1103" s="212" t="s">
        <v>6314</v>
      </c>
      <c r="I1103" s="106" t="s">
        <v>556</v>
      </c>
      <c r="K1103" s="83" t="s">
        <v>6314</v>
      </c>
      <c r="L1103" s="83" t="s">
        <v>6314</v>
      </c>
      <c r="M1103" s="45" t="str">
        <f>IF(
ISNA(INDEX(resources!E:E,MATCH(B1103,resources!B:B,0))),"fillme",
INDEX(resources!E:E,MATCH(B1103,resources!B:B,0)))</f>
        <v>transfer_purchase</v>
      </c>
      <c r="N1103" s="45">
        <v>1</v>
      </c>
      <c r="O1103" s="83" t="str">
        <f>IFERROR(INDEX(resources!K:K,MATCH(B1103,resources!B:B,0)),"fillme")</f>
        <v>unknown</v>
      </c>
      <c r="P1103" s="89" t="str">
        <f t="shared" si="252"/>
        <v>unknown_2025_9</v>
      </c>
      <c r="Q1103" s="87">
        <f>INDEX(elcc!G:G,MATCH(P1103,elcc!D:D,0))</f>
        <v>0</v>
      </c>
      <c r="R1103" s="89">
        <f t="shared" si="253"/>
        <v>1</v>
      </c>
      <c r="S1103" s="89" t="s">
        <v>6314</v>
      </c>
      <c r="T1103" s="89" t="s">
        <v>6314</v>
      </c>
      <c r="U1103" s="90" t="str">
        <f t="shared" si="254"/>
        <v>ok</v>
      </c>
      <c r="V1103" s="63" t="str">
        <f>INDEX(resources!F:F,MATCH(B1103,resources!B:B,0))</f>
        <v>special</v>
      </c>
      <c r="W1103" s="110">
        <f t="shared" si="255"/>
        <v>1</v>
      </c>
      <c r="X1103" s="110">
        <f t="shared" si="256"/>
        <v>0</v>
      </c>
      <c r="Y1103" s="110" t="str">
        <f t="shared" si="257"/>
        <v>transfer_purchase_energy_PCE90002_CONFIDENTIAL</v>
      </c>
      <c r="Z1103" s="110">
        <f>IF(COUNTIFS($Y$2:Y1103,Y1103)=1,1,0)</f>
        <v>0</v>
      </c>
      <c r="AA1103" s="110">
        <f>SUM($Z$2:Z1103)*Z1103</f>
        <v>0</v>
      </c>
      <c r="AB1103" s="110">
        <f>COUNTIFS(resources!B:B,B1103)</f>
        <v>1</v>
      </c>
      <c r="AC1103" s="110">
        <f t="shared" si="258"/>
        <v>1</v>
      </c>
      <c r="AD1103" s="110">
        <f t="shared" si="259"/>
        <v>1</v>
      </c>
      <c r="AE1103" s="110">
        <f t="shared" si="260"/>
        <v>0</v>
      </c>
      <c r="AF1103" s="110">
        <f t="shared" si="261"/>
        <v>1</v>
      </c>
      <c r="AG1103" s="110">
        <f t="shared" si="262"/>
        <v>0</v>
      </c>
      <c r="AH1103" s="110">
        <f t="shared" si="263"/>
        <v>0</v>
      </c>
      <c r="AI1103" s="110">
        <f t="shared" si="264"/>
        <v>1</v>
      </c>
      <c r="AJ1103" s="100">
        <f>ROW()</f>
        <v>1103</v>
      </c>
      <c r="AK1103" s="100" t="e">
        <f>INDEX('BadRows RECART'!$C$2:$C$1207,MATCH(monthly_gwh_mw!AJ1103,'BadRows RECART'!$D$2:$D$1207,0))</f>
        <v>#N/A</v>
      </c>
    </row>
    <row r="1104" spans="1:37" ht="20">
      <c r="A1104" s="106" t="s">
        <v>3907</v>
      </c>
      <c r="B1104" s="106" t="s">
        <v>437</v>
      </c>
      <c r="C1104" s="106" t="s">
        <v>6308</v>
      </c>
      <c r="D1104" s="168">
        <v>2025</v>
      </c>
      <c r="E1104" s="168">
        <v>10</v>
      </c>
      <c r="F1104" s="199">
        <v>8.3333333333333332E-3</v>
      </c>
      <c r="G1104" s="212" t="s">
        <v>6314</v>
      </c>
      <c r="H1104" s="212" t="s">
        <v>6314</v>
      </c>
      <c r="I1104" s="106" t="s">
        <v>556</v>
      </c>
      <c r="K1104" s="83" t="s">
        <v>6314</v>
      </c>
      <c r="L1104" s="83" t="s">
        <v>6314</v>
      </c>
      <c r="M1104" s="45" t="str">
        <f>IF(
ISNA(INDEX(resources!E:E,MATCH(B1104,resources!B:B,0))),"fillme",
INDEX(resources!E:E,MATCH(B1104,resources!B:B,0)))</f>
        <v>transfer_purchase</v>
      </c>
      <c r="N1104" s="45">
        <v>1</v>
      </c>
      <c r="O1104" s="83" t="str">
        <f>IFERROR(INDEX(resources!K:K,MATCH(B1104,resources!B:B,0)),"fillme")</f>
        <v>unknown</v>
      </c>
      <c r="P1104" s="89" t="str">
        <f t="shared" si="252"/>
        <v>unknown_2025_10</v>
      </c>
      <c r="Q1104" s="87">
        <f>INDEX(elcc!G:G,MATCH(P1104,elcc!D:D,0))</f>
        <v>0</v>
      </c>
      <c r="R1104" s="89">
        <f t="shared" si="253"/>
        <v>1</v>
      </c>
      <c r="S1104" s="89" t="s">
        <v>6314</v>
      </c>
      <c r="T1104" s="89" t="s">
        <v>6314</v>
      </c>
      <c r="U1104" s="90" t="str">
        <f t="shared" si="254"/>
        <v>ok</v>
      </c>
      <c r="V1104" s="63" t="str">
        <f>INDEX(resources!F:F,MATCH(B1104,resources!B:B,0))</f>
        <v>special</v>
      </c>
      <c r="W1104" s="110">
        <f t="shared" si="255"/>
        <v>1</v>
      </c>
      <c r="X1104" s="110">
        <f t="shared" si="256"/>
        <v>0</v>
      </c>
      <c r="Y1104" s="110" t="str">
        <f t="shared" si="257"/>
        <v>transfer_purchase_energy_PCE90002_CONFIDENTIAL</v>
      </c>
      <c r="Z1104" s="110">
        <f>IF(COUNTIFS($Y$2:Y1104,Y1104)=1,1,0)</f>
        <v>0</v>
      </c>
      <c r="AA1104" s="110">
        <f>SUM($Z$2:Z1104)*Z1104</f>
        <v>0</v>
      </c>
      <c r="AB1104" s="110">
        <f>COUNTIFS(resources!B:B,B1104)</f>
        <v>1</v>
      </c>
      <c r="AC1104" s="110">
        <f t="shared" si="258"/>
        <v>1</v>
      </c>
      <c r="AD1104" s="110">
        <f t="shared" si="259"/>
        <v>1</v>
      </c>
      <c r="AE1104" s="110">
        <f t="shared" si="260"/>
        <v>0</v>
      </c>
      <c r="AF1104" s="110">
        <f t="shared" si="261"/>
        <v>1</v>
      </c>
      <c r="AG1104" s="110">
        <f t="shared" si="262"/>
        <v>0</v>
      </c>
      <c r="AH1104" s="110">
        <f t="shared" si="263"/>
        <v>0</v>
      </c>
      <c r="AI1104" s="110">
        <f t="shared" si="264"/>
        <v>1</v>
      </c>
      <c r="AJ1104" s="100">
        <f>ROW()</f>
        <v>1104</v>
      </c>
      <c r="AK1104" s="100" t="e">
        <f>INDEX('BadRows RECART'!$C$2:$C$1207,MATCH(monthly_gwh_mw!AJ1104,'BadRows RECART'!$D$2:$D$1207,0))</f>
        <v>#N/A</v>
      </c>
    </row>
    <row r="1105" spans="1:37" ht="20">
      <c r="A1105" s="106" t="s">
        <v>3907</v>
      </c>
      <c r="B1105" s="106" t="s">
        <v>437</v>
      </c>
      <c r="C1105" s="106" t="s">
        <v>6308</v>
      </c>
      <c r="D1105" s="168">
        <v>2025</v>
      </c>
      <c r="E1105" s="168">
        <v>11</v>
      </c>
      <c r="F1105" s="199">
        <v>8.3333333333333332E-3</v>
      </c>
      <c r="G1105" s="212" t="s">
        <v>6314</v>
      </c>
      <c r="H1105" s="212" t="s">
        <v>6314</v>
      </c>
      <c r="I1105" s="106" t="s">
        <v>556</v>
      </c>
      <c r="K1105" s="83" t="s">
        <v>6314</v>
      </c>
      <c r="L1105" s="83" t="s">
        <v>6314</v>
      </c>
      <c r="M1105" s="45" t="str">
        <f>IF(
ISNA(INDEX(resources!E:E,MATCH(B1105,resources!B:B,0))),"fillme",
INDEX(resources!E:E,MATCH(B1105,resources!B:B,0)))</f>
        <v>transfer_purchase</v>
      </c>
      <c r="N1105" s="45">
        <v>1</v>
      </c>
      <c r="O1105" s="83" t="str">
        <f>IFERROR(INDEX(resources!K:K,MATCH(B1105,resources!B:B,0)),"fillme")</f>
        <v>unknown</v>
      </c>
      <c r="P1105" s="89" t="str">
        <f t="shared" si="252"/>
        <v>unknown_2025_11</v>
      </c>
      <c r="Q1105" s="87">
        <f>INDEX(elcc!G:G,MATCH(P1105,elcc!D:D,0))</f>
        <v>0</v>
      </c>
      <c r="R1105" s="89">
        <f t="shared" si="253"/>
        <v>1</v>
      </c>
      <c r="S1105" s="89" t="s">
        <v>6314</v>
      </c>
      <c r="T1105" s="89" t="s">
        <v>6314</v>
      </c>
      <c r="U1105" s="90" t="str">
        <f t="shared" si="254"/>
        <v>ok</v>
      </c>
      <c r="V1105" s="63" t="str">
        <f>INDEX(resources!F:F,MATCH(B1105,resources!B:B,0))</f>
        <v>special</v>
      </c>
      <c r="W1105" s="110">
        <f t="shared" si="255"/>
        <v>1</v>
      </c>
      <c r="X1105" s="110">
        <f t="shared" si="256"/>
        <v>0</v>
      </c>
      <c r="Y1105" s="110" t="str">
        <f t="shared" si="257"/>
        <v>transfer_purchase_energy_PCE90002_CONFIDENTIAL</v>
      </c>
      <c r="Z1105" s="110">
        <f>IF(COUNTIFS($Y$2:Y1105,Y1105)=1,1,0)</f>
        <v>0</v>
      </c>
      <c r="AA1105" s="110">
        <f>SUM($Z$2:Z1105)*Z1105</f>
        <v>0</v>
      </c>
      <c r="AB1105" s="110">
        <f>COUNTIFS(resources!B:B,B1105)</f>
        <v>1</v>
      </c>
      <c r="AC1105" s="110">
        <f t="shared" si="258"/>
        <v>1</v>
      </c>
      <c r="AD1105" s="110">
        <f t="shared" si="259"/>
        <v>1</v>
      </c>
      <c r="AE1105" s="110">
        <f t="shared" si="260"/>
        <v>0</v>
      </c>
      <c r="AF1105" s="110">
        <f t="shared" si="261"/>
        <v>1</v>
      </c>
      <c r="AG1105" s="110">
        <f t="shared" si="262"/>
        <v>0</v>
      </c>
      <c r="AH1105" s="110">
        <f t="shared" si="263"/>
        <v>0</v>
      </c>
      <c r="AI1105" s="110">
        <f t="shared" si="264"/>
        <v>1</v>
      </c>
      <c r="AJ1105" s="100">
        <f>ROW()</f>
        <v>1105</v>
      </c>
      <c r="AK1105" s="100" t="e">
        <f>INDEX('BadRows RECART'!$C$2:$C$1207,MATCH(monthly_gwh_mw!AJ1105,'BadRows RECART'!$D$2:$D$1207,0))</f>
        <v>#N/A</v>
      </c>
    </row>
    <row r="1106" spans="1:37" ht="20">
      <c r="A1106" s="106" t="s">
        <v>3907</v>
      </c>
      <c r="B1106" s="106" t="s">
        <v>437</v>
      </c>
      <c r="C1106" s="106" t="s">
        <v>6308</v>
      </c>
      <c r="D1106" s="168">
        <v>2025</v>
      </c>
      <c r="E1106" s="168">
        <v>12</v>
      </c>
      <c r="F1106" s="199">
        <v>8.3333333333333332E-3</v>
      </c>
      <c r="G1106" s="212" t="s">
        <v>6314</v>
      </c>
      <c r="H1106" s="212" t="s">
        <v>6314</v>
      </c>
      <c r="I1106" s="106" t="s">
        <v>556</v>
      </c>
      <c r="K1106" s="83" t="s">
        <v>6314</v>
      </c>
      <c r="L1106" s="83" t="s">
        <v>6314</v>
      </c>
      <c r="M1106" s="45" t="str">
        <f>IF(
ISNA(INDEX(resources!E:E,MATCH(B1106,resources!B:B,0))),"fillme",
INDEX(resources!E:E,MATCH(B1106,resources!B:B,0)))</f>
        <v>transfer_purchase</v>
      </c>
      <c r="N1106" s="45">
        <v>1</v>
      </c>
      <c r="O1106" s="83" t="str">
        <f>IFERROR(INDEX(resources!K:K,MATCH(B1106,resources!B:B,0)),"fillme")</f>
        <v>unknown</v>
      </c>
      <c r="P1106" s="89" t="str">
        <f t="shared" si="252"/>
        <v>unknown_2025_12</v>
      </c>
      <c r="Q1106" s="87">
        <f>INDEX(elcc!G:G,MATCH(P1106,elcc!D:D,0))</f>
        <v>0</v>
      </c>
      <c r="R1106" s="89">
        <f t="shared" si="253"/>
        <v>1</v>
      </c>
      <c r="S1106" s="89" t="s">
        <v>6314</v>
      </c>
      <c r="T1106" s="89" t="s">
        <v>6314</v>
      </c>
      <c r="U1106" s="90" t="str">
        <f t="shared" si="254"/>
        <v>ok</v>
      </c>
      <c r="V1106" s="63" t="str">
        <f>INDEX(resources!F:F,MATCH(B1106,resources!B:B,0))</f>
        <v>special</v>
      </c>
      <c r="W1106" s="110">
        <f t="shared" si="255"/>
        <v>1</v>
      </c>
      <c r="X1106" s="110">
        <f t="shared" si="256"/>
        <v>0</v>
      </c>
      <c r="Y1106" s="110" t="str">
        <f t="shared" si="257"/>
        <v>transfer_purchase_energy_PCE90002_CONFIDENTIAL</v>
      </c>
      <c r="Z1106" s="110">
        <f>IF(COUNTIFS($Y$2:Y1106,Y1106)=1,1,0)</f>
        <v>0</v>
      </c>
      <c r="AA1106" s="110">
        <f>SUM($Z$2:Z1106)*Z1106</f>
        <v>0</v>
      </c>
      <c r="AB1106" s="110">
        <f>COUNTIFS(resources!B:B,B1106)</f>
        <v>1</v>
      </c>
      <c r="AC1106" s="110">
        <f t="shared" si="258"/>
        <v>1</v>
      </c>
      <c r="AD1106" s="110">
        <f t="shared" si="259"/>
        <v>1</v>
      </c>
      <c r="AE1106" s="110">
        <f t="shared" si="260"/>
        <v>0</v>
      </c>
      <c r="AF1106" s="110">
        <f t="shared" si="261"/>
        <v>1</v>
      </c>
      <c r="AG1106" s="110">
        <f t="shared" si="262"/>
        <v>0</v>
      </c>
      <c r="AH1106" s="110">
        <f t="shared" si="263"/>
        <v>0</v>
      </c>
      <c r="AI1106" s="110">
        <f t="shared" si="264"/>
        <v>1</v>
      </c>
      <c r="AJ1106" s="100">
        <f>ROW()</f>
        <v>1106</v>
      </c>
      <c r="AK1106" s="100" t="e">
        <f>INDEX('BadRows RECART'!$C$2:$C$1207,MATCH(monthly_gwh_mw!AJ1106,'BadRows RECART'!$D$2:$D$1207,0))</f>
        <v>#N/A</v>
      </c>
    </row>
    <row r="1107" spans="1:37" ht="20">
      <c r="A1107" s="106" t="s">
        <v>3907</v>
      </c>
      <c r="B1107" s="106" t="s">
        <v>437</v>
      </c>
      <c r="C1107" s="106" t="s">
        <v>6308</v>
      </c>
      <c r="D1107" s="168">
        <v>2026</v>
      </c>
      <c r="E1107" s="168">
        <v>1</v>
      </c>
      <c r="F1107" s="199">
        <v>8.3333333333333332E-3</v>
      </c>
      <c r="G1107" s="212" t="s">
        <v>6314</v>
      </c>
      <c r="H1107" s="212" t="s">
        <v>6314</v>
      </c>
      <c r="I1107" s="106" t="s">
        <v>556</v>
      </c>
      <c r="K1107" s="83" t="s">
        <v>6314</v>
      </c>
      <c r="L1107" s="83" t="s">
        <v>6314</v>
      </c>
      <c r="M1107" s="45" t="str">
        <f>IF(
ISNA(INDEX(resources!E:E,MATCH(B1107,resources!B:B,0))),"fillme",
INDEX(resources!E:E,MATCH(B1107,resources!B:B,0)))</f>
        <v>transfer_purchase</v>
      </c>
      <c r="N1107" s="45">
        <v>1</v>
      </c>
      <c r="O1107" s="83" t="str">
        <f>IFERROR(INDEX(resources!K:K,MATCH(B1107,resources!B:B,0)),"fillme")</f>
        <v>unknown</v>
      </c>
      <c r="P1107" s="89" t="str">
        <f t="shared" si="252"/>
        <v>unknown_2026_1</v>
      </c>
      <c r="Q1107" s="87">
        <f>INDEX(elcc!G:G,MATCH(P1107,elcc!D:D,0))</f>
        <v>0</v>
      </c>
      <c r="R1107" s="89">
        <f t="shared" si="253"/>
        <v>1</v>
      </c>
      <c r="S1107" s="89" t="s">
        <v>6314</v>
      </c>
      <c r="T1107" s="89" t="s">
        <v>6314</v>
      </c>
      <c r="U1107" s="90" t="str">
        <f t="shared" si="254"/>
        <v>ok</v>
      </c>
      <c r="V1107" s="63" t="str">
        <f>INDEX(resources!F:F,MATCH(B1107,resources!B:B,0))</f>
        <v>special</v>
      </c>
      <c r="W1107" s="110">
        <f t="shared" si="255"/>
        <v>1</v>
      </c>
      <c r="X1107" s="110">
        <f t="shared" si="256"/>
        <v>0</v>
      </c>
      <c r="Y1107" s="110" t="str">
        <f t="shared" si="257"/>
        <v>transfer_purchase_energy_PCE90002_CONFIDENTIAL</v>
      </c>
      <c r="Z1107" s="110">
        <f>IF(COUNTIFS($Y$2:Y1107,Y1107)=1,1,0)</f>
        <v>0</v>
      </c>
      <c r="AA1107" s="110">
        <f>SUM($Z$2:Z1107)*Z1107</f>
        <v>0</v>
      </c>
      <c r="AB1107" s="110">
        <f>COUNTIFS(resources!B:B,B1107)</f>
        <v>1</v>
      </c>
      <c r="AC1107" s="110">
        <f t="shared" si="258"/>
        <v>1</v>
      </c>
      <c r="AD1107" s="110">
        <f t="shared" si="259"/>
        <v>1</v>
      </c>
      <c r="AE1107" s="110">
        <f t="shared" si="260"/>
        <v>0</v>
      </c>
      <c r="AF1107" s="110">
        <f t="shared" si="261"/>
        <v>1</v>
      </c>
      <c r="AG1107" s="110">
        <f t="shared" si="262"/>
        <v>0</v>
      </c>
      <c r="AH1107" s="110">
        <f t="shared" si="263"/>
        <v>0</v>
      </c>
      <c r="AI1107" s="110">
        <f t="shared" si="264"/>
        <v>1</v>
      </c>
      <c r="AJ1107" s="100">
        <f>ROW()</f>
        <v>1107</v>
      </c>
      <c r="AK1107" s="100" t="e">
        <f>INDEX('BadRows RECART'!$C$2:$C$1207,MATCH(monthly_gwh_mw!AJ1107,'BadRows RECART'!$D$2:$D$1207,0))</f>
        <v>#N/A</v>
      </c>
    </row>
    <row r="1108" spans="1:37" ht="20">
      <c r="A1108" s="106" t="s">
        <v>3907</v>
      </c>
      <c r="B1108" s="106" t="s">
        <v>437</v>
      </c>
      <c r="C1108" s="106" t="s">
        <v>6308</v>
      </c>
      <c r="D1108" s="168">
        <v>2026</v>
      </c>
      <c r="E1108" s="168">
        <v>2</v>
      </c>
      <c r="F1108" s="199">
        <v>8.3333333333333332E-3</v>
      </c>
      <c r="G1108" s="212" t="s">
        <v>6314</v>
      </c>
      <c r="H1108" s="212" t="s">
        <v>6314</v>
      </c>
      <c r="I1108" s="106" t="s">
        <v>556</v>
      </c>
      <c r="K1108" s="83" t="s">
        <v>6314</v>
      </c>
      <c r="L1108" s="83" t="s">
        <v>6314</v>
      </c>
      <c r="M1108" s="45" t="str">
        <f>IF(
ISNA(INDEX(resources!E:E,MATCH(B1108,resources!B:B,0))),"fillme",
INDEX(resources!E:E,MATCH(B1108,resources!B:B,0)))</f>
        <v>transfer_purchase</v>
      </c>
      <c r="N1108" s="45">
        <v>1</v>
      </c>
      <c r="O1108" s="83" t="str">
        <f>IFERROR(INDEX(resources!K:K,MATCH(B1108,resources!B:B,0)),"fillme")</f>
        <v>unknown</v>
      </c>
      <c r="P1108" s="89" t="str">
        <f t="shared" si="252"/>
        <v>unknown_2026_2</v>
      </c>
      <c r="Q1108" s="87">
        <f>INDEX(elcc!G:G,MATCH(P1108,elcc!D:D,0))</f>
        <v>0</v>
      </c>
      <c r="R1108" s="89">
        <f t="shared" si="253"/>
        <v>1</v>
      </c>
      <c r="S1108" s="89" t="s">
        <v>6314</v>
      </c>
      <c r="T1108" s="89" t="s">
        <v>6314</v>
      </c>
      <c r="U1108" s="90" t="str">
        <f t="shared" si="254"/>
        <v>ok</v>
      </c>
      <c r="V1108" s="63" t="str">
        <f>INDEX(resources!F:F,MATCH(B1108,resources!B:B,0))</f>
        <v>special</v>
      </c>
      <c r="W1108" s="110">
        <f t="shared" si="255"/>
        <v>1</v>
      </c>
      <c r="X1108" s="110">
        <f t="shared" si="256"/>
        <v>0</v>
      </c>
      <c r="Y1108" s="110" t="str">
        <f t="shared" si="257"/>
        <v>transfer_purchase_energy_PCE90002_CONFIDENTIAL</v>
      </c>
      <c r="Z1108" s="110">
        <f>IF(COUNTIFS($Y$2:Y1108,Y1108)=1,1,0)</f>
        <v>0</v>
      </c>
      <c r="AA1108" s="110">
        <f>SUM($Z$2:Z1108)*Z1108</f>
        <v>0</v>
      </c>
      <c r="AB1108" s="110">
        <f>COUNTIFS(resources!B:B,B1108)</f>
        <v>1</v>
      </c>
      <c r="AC1108" s="110">
        <f t="shared" si="258"/>
        <v>1</v>
      </c>
      <c r="AD1108" s="110">
        <f t="shared" si="259"/>
        <v>1</v>
      </c>
      <c r="AE1108" s="110">
        <f t="shared" si="260"/>
        <v>0</v>
      </c>
      <c r="AF1108" s="110">
        <f t="shared" si="261"/>
        <v>1</v>
      </c>
      <c r="AG1108" s="110">
        <f t="shared" si="262"/>
        <v>0</v>
      </c>
      <c r="AH1108" s="110">
        <f t="shared" si="263"/>
        <v>0</v>
      </c>
      <c r="AI1108" s="110">
        <f t="shared" si="264"/>
        <v>1</v>
      </c>
      <c r="AJ1108" s="100">
        <f>ROW()</f>
        <v>1108</v>
      </c>
      <c r="AK1108" s="100" t="e">
        <f>INDEX('BadRows RECART'!$C$2:$C$1207,MATCH(monthly_gwh_mw!AJ1108,'BadRows RECART'!$D$2:$D$1207,0))</f>
        <v>#N/A</v>
      </c>
    </row>
    <row r="1109" spans="1:37" ht="20">
      <c r="A1109" s="106" t="s">
        <v>3907</v>
      </c>
      <c r="B1109" s="106" t="s">
        <v>437</v>
      </c>
      <c r="C1109" s="106" t="s">
        <v>6308</v>
      </c>
      <c r="D1109" s="168">
        <v>2026</v>
      </c>
      <c r="E1109" s="168">
        <v>3</v>
      </c>
      <c r="F1109" s="199">
        <v>8.3333333333333332E-3</v>
      </c>
      <c r="G1109" s="212" t="s">
        <v>6314</v>
      </c>
      <c r="H1109" s="212" t="s">
        <v>6314</v>
      </c>
      <c r="I1109" s="106" t="s">
        <v>556</v>
      </c>
      <c r="K1109" s="83" t="s">
        <v>6314</v>
      </c>
      <c r="L1109" s="83" t="s">
        <v>6314</v>
      </c>
      <c r="M1109" s="45" t="str">
        <f>IF(
ISNA(INDEX(resources!E:E,MATCH(B1109,resources!B:B,0))),"fillme",
INDEX(resources!E:E,MATCH(B1109,resources!B:B,0)))</f>
        <v>transfer_purchase</v>
      </c>
      <c r="N1109" s="45">
        <v>1</v>
      </c>
      <c r="O1109" s="83" t="str">
        <f>IFERROR(INDEX(resources!K:K,MATCH(B1109,resources!B:B,0)),"fillme")</f>
        <v>unknown</v>
      </c>
      <c r="P1109" s="89" t="str">
        <f t="shared" si="252"/>
        <v>unknown_2026_3</v>
      </c>
      <c r="Q1109" s="87">
        <f>INDEX(elcc!G:G,MATCH(P1109,elcc!D:D,0))</f>
        <v>0</v>
      </c>
      <c r="R1109" s="89">
        <f t="shared" si="253"/>
        <v>1</v>
      </c>
      <c r="S1109" s="89" t="s">
        <v>6314</v>
      </c>
      <c r="T1109" s="89" t="s">
        <v>6314</v>
      </c>
      <c r="U1109" s="90" t="str">
        <f t="shared" si="254"/>
        <v>ok</v>
      </c>
      <c r="V1109" s="63" t="str">
        <f>INDEX(resources!F:F,MATCH(B1109,resources!B:B,0))</f>
        <v>special</v>
      </c>
      <c r="W1109" s="110">
        <f t="shared" si="255"/>
        <v>1</v>
      </c>
      <c r="X1109" s="110">
        <f t="shared" si="256"/>
        <v>0</v>
      </c>
      <c r="Y1109" s="110" t="str">
        <f t="shared" si="257"/>
        <v>transfer_purchase_energy_PCE90002_CONFIDENTIAL</v>
      </c>
      <c r="Z1109" s="110">
        <f>IF(COUNTIFS($Y$2:Y1109,Y1109)=1,1,0)</f>
        <v>0</v>
      </c>
      <c r="AA1109" s="110">
        <f>SUM($Z$2:Z1109)*Z1109</f>
        <v>0</v>
      </c>
      <c r="AB1109" s="110">
        <f>COUNTIFS(resources!B:B,B1109)</f>
        <v>1</v>
      </c>
      <c r="AC1109" s="110">
        <f t="shared" si="258"/>
        <v>1</v>
      </c>
      <c r="AD1109" s="110">
        <f t="shared" si="259"/>
        <v>1</v>
      </c>
      <c r="AE1109" s="110">
        <f t="shared" si="260"/>
        <v>0</v>
      </c>
      <c r="AF1109" s="110">
        <f t="shared" si="261"/>
        <v>1</v>
      </c>
      <c r="AG1109" s="110">
        <f t="shared" si="262"/>
        <v>0</v>
      </c>
      <c r="AH1109" s="110">
        <f t="shared" si="263"/>
        <v>0</v>
      </c>
      <c r="AI1109" s="110">
        <f t="shared" si="264"/>
        <v>1</v>
      </c>
      <c r="AJ1109" s="100">
        <f>ROW()</f>
        <v>1109</v>
      </c>
      <c r="AK1109" s="100" t="e">
        <f>INDEX('BadRows RECART'!$C$2:$C$1207,MATCH(monthly_gwh_mw!AJ1109,'BadRows RECART'!$D$2:$D$1207,0))</f>
        <v>#N/A</v>
      </c>
    </row>
    <row r="1110" spans="1:37" ht="20">
      <c r="A1110" s="106" t="s">
        <v>3907</v>
      </c>
      <c r="B1110" s="106" t="s">
        <v>437</v>
      </c>
      <c r="C1110" s="106" t="s">
        <v>6308</v>
      </c>
      <c r="D1110" s="168">
        <v>2026</v>
      </c>
      <c r="E1110" s="168">
        <v>4</v>
      </c>
      <c r="F1110" s="199">
        <v>8.3333333333333332E-3</v>
      </c>
      <c r="G1110" s="212" t="s">
        <v>6314</v>
      </c>
      <c r="H1110" s="212" t="s">
        <v>6314</v>
      </c>
      <c r="I1110" s="106" t="s">
        <v>556</v>
      </c>
      <c r="K1110" s="83" t="s">
        <v>6314</v>
      </c>
      <c r="L1110" s="83" t="s">
        <v>6314</v>
      </c>
      <c r="M1110" s="45" t="str">
        <f>IF(
ISNA(INDEX(resources!E:E,MATCH(B1110,resources!B:B,0))),"fillme",
INDEX(resources!E:E,MATCH(B1110,resources!B:B,0)))</f>
        <v>transfer_purchase</v>
      </c>
      <c r="N1110" s="45">
        <v>1</v>
      </c>
      <c r="O1110" s="83" t="str">
        <f>IFERROR(INDEX(resources!K:K,MATCH(B1110,resources!B:B,0)),"fillme")</f>
        <v>unknown</v>
      </c>
      <c r="P1110" s="89" t="str">
        <f t="shared" si="252"/>
        <v>unknown_2026_4</v>
      </c>
      <c r="Q1110" s="87">
        <f>INDEX(elcc!G:G,MATCH(P1110,elcc!D:D,0))</f>
        <v>0</v>
      </c>
      <c r="R1110" s="89">
        <f t="shared" si="253"/>
        <v>1</v>
      </c>
      <c r="S1110" s="89" t="s">
        <v>6314</v>
      </c>
      <c r="T1110" s="89" t="s">
        <v>6314</v>
      </c>
      <c r="U1110" s="90" t="str">
        <f t="shared" si="254"/>
        <v>ok</v>
      </c>
      <c r="V1110" s="63" t="str">
        <f>INDEX(resources!F:F,MATCH(B1110,resources!B:B,0))</f>
        <v>special</v>
      </c>
      <c r="W1110" s="110">
        <f t="shared" si="255"/>
        <v>1</v>
      </c>
      <c r="X1110" s="110">
        <f t="shared" si="256"/>
        <v>0</v>
      </c>
      <c r="Y1110" s="110" t="str">
        <f t="shared" si="257"/>
        <v>transfer_purchase_energy_PCE90002_CONFIDENTIAL</v>
      </c>
      <c r="Z1110" s="110">
        <f>IF(COUNTIFS($Y$2:Y1110,Y1110)=1,1,0)</f>
        <v>0</v>
      </c>
      <c r="AA1110" s="110">
        <f>SUM($Z$2:Z1110)*Z1110</f>
        <v>0</v>
      </c>
      <c r="AB1110" s="110">
        <f>COUNTIFS(resources!B:B,B1110)</f>
        <v>1</v>
      </c>
      <c r="AC1110" s="110">
        <f t="shared" si="258"/>
        <v>1</v>
      </c>
      <c r="AD1110" s="110">
        <f t="shared" si="259"/>
        <v>1</v>
      </c>
      <c r="AE1110" s="110">
        <f t="shared" si="260"/>
        <v>0</v>
      </c>
      <c r="AF1110" s="110">
        <f t="shared" si="261"/>
        <v>1</v>
      </c>
      <c r="AG1110" s="110">
        <f t="shared" si="262"/>
        <v>0</v>
      </c>
      <c r="AH1110" s="110">
        <f t="shared" si="263"/>
        <v>0</v>
      </c>
      <c r="AI1110" s="110">
        <f t="shared" si="264"/>
        <v>1</v>
      </c>
      <c r="AJ1110" s="100">
        <f>ROW()</f>
        <v>1110</v>
      </c>
      <c r="AK1110" s="100" t="e">
        <f>INDEX('BadRows RECART'!$C$2:$C$1207,MATCH(monthly_gwh_mw!AJ1110,'BadRows RECART'!$D$2:$D$1207,0))</f>
        <v>#N/A</v>
      </c>
    </row>
    <row r="1111" spans="1:37" ht="20">
      <c r="A1111" s="106" t="s">
        <v>3907</v>
      </c>
      <c r="B1111" s="106" t="s">
        <v>437</v>
      </c>
      <c r="C1111" s="106" t="s">
        <v>6308</v>
      </c>
      <c r="D1111" s="168">
        <v>2026</v>
      </c>
      <c r="E1111" s="168">
        <v>5</v>
      </c>
      <c r="F1111" s="199">
        <v>8.3333333333333332E-3</v>
      </c>
      <c r="G1111" s="212" t="s">
        <v>6314</v>
      </c>
      <c r="H1111" s="212" t="s">
        <v>6314</v>
      </c>
      <c r="I1111" s="106" t="s">
        <v>556</v>
      </c>
      <c r="K1111" s="83" t="s">
        <v>6314</v>
      </c>
      <c r="L1111" s="83" t="s">
        <v>6314</v>
      </c>
      <c r="M1111" s="45" t="str">
        <f>IF(
ISNA(INDEX(resources!E:E,MATCH(B1111,resources!B:B,0))),"fillme",
INDEX(resources!E:E,MATCH(B1111,resources!B:B,0)))</f>
        <v>transfer_purchase</v>
      </c>
      <c r="N1111" s="45">
        <v>1</v>
      </c>
      <c r="O1111" s="83" t="str">
        <f>IFERROR(INDEX(resources!K:K,MATCH(B1111,resources!B:B,0)),"fillme")</f>
        <v>unknown</v>
      </c>
      <c r="P1111" s="89" t="str">
        <f t="shared" si="252"/>
        <v>unknown_2026_5</v>
      </c>
      <c r="Q1111" s="87">
        <f>INDEX(elcc!G:G,MATCH(P1111,elcc!D:D,0))</f>
        <v>0</v>
      </c>
      <c r="R1111" s="89">
        <f t="shared" si="253"/>
        <v>1</v>
      </c>
      <c r="S1111" s="89" t="s">
        <v>6314</v>
      </c>
      <c r="T1111" s="89" t="s">
        <v>6314</v>
      </c>
      <c r="U1111" s="90" t="str">
        <f t="shared" si="254"/>
        <v>ok</v>
      </c>
      <c r="V1111" s="63" t="str">
        <f>INDEX(resources!F:F,MATCH(B1111,resources!B:B,0))</f>
        <v>special</v>
      </c>
      <c r="W1111" s="110">
        <f t="shared" si="255"/>
        <v>1</v>
      </c>
      <c r="X1111" s="110">
        <f t="shared" si="256"/>
        <v>0</v>
      </c>
      <c r="Y1111" s="110" t="str">
        <f t="shared" si="257"/>
        <v>transfer_purchase_energy_PCE90002_CONFIDENTIAL</v>
      </c>
      <c r="Z1111" s="110">
        <f>IF(COUNTIFS($Y$2:Y1111,Y1111)=1,1,0)</f>
        <v>0</v>
      </c>
      <c r="AA1111" s="110">
        <f>SUM($Z$2:Z1111)*Z1111</f>
        <v>0</v>
      </c>
      <c r="AB1111" s="110">
        <f>COUNTIFS(resources!B:B,B1111)</f>
        <v>1</v>
      </c>
      <c r="AC1111" s="110">
        <f t="shared" si="258"/>
        <v>1</v>
      </c>
      <c r="AD1111" s="110">
        <f t="shared" si="259"/>
        <v>1</v>
      </c>
      <c r="AE1111" s="110">
        <f t="shared" si="260"/>
        <v>0</v>
      </c>
      <c r="AF1111" s="110">
        <f t="shared" si="261"/>
        <v>1</v>
      </c>
      <c r="AG1111" s="110">
        <f t="shared" si="262"/>
        <v>0</v>
      </c>
      <c r="AH1111" s="110">
        <f t="shared" si="263"/>
        <v>0</v>
      </c>
      <c r="AI1111" s="110">
        <f t="shared" si="264"/>
        <v>1</v>
      </c>
      <c r="AJ1111" s="100">
        <f>ROW()</f>
        <v>1111</v>
      </c>
      <c r="AK1111" s="100" t="e">
        <f>INDEX('BadRows RECART'!$C$2:$C$1207,MATCH(monthly_gwh_mw!AJ1111,'BadRows RECART'!$D$2:$D$1207,0))</f>
        <v>#N/A</v>
      </c>
    </row>
    <row r="1112" spans="1:37" ht="20">
      <c r="A1112" s="106" t="s">
        <v>3907</v>
      </c>
      <c r="B1112" s="106" t="s">
        <v>437</v>
      </c>
      <c r="C1112" s="106" t="s">
        <v>6308</v>
      </c>
      <c r="D1112" s="168">
        <v>2026</v>
      </c>
      <c r="E1112" s="168">
        <v>6</v>
      </c>
      <c r="F1112" s="199">
        <v>8.3333333333333332E-3</v>
      </c>
      <c r="G1112" s="212" t="s">
        <v>6314</v>
      </c>
      <c r="H1112" s="212" t="s">
        <v>6314</v>
      </c>
      <c r="I1112" s="106" t="s">
        <v>556</v>
      </c>
      <c r="K1112" s="83" t="s">
        <v>6314</v>
      </c>
      <c r="L1112" s="83" t="s">
        <v>6314</v>
      </c>
      <c r="M1112" s="45" t="str">
        <f>IF(
ISNA(INDEX(resources!E:E,MATCH(B1112,resources!B:B,0))),"fillme",
INDEX(resources!E:E,MATCH(B1112,resources!B:B,0)))</f>
        <v>transfer_purchase</v>
      </c>
      <c r="N1112" s="45">
        <v>1</v>
      </c>
      <c r="O1112" s="83" t="str">
        <f>IFERROR(INDEX(resources!K:K,MATCH(B1112,resources!B:B,0)),"fillme")</f>
        <v>unknown</v>
      </c>
      <c r="P1112" s="89" t="str">
        <f t="shared" si="252"/>
        <v>unknown_2026_6</v>
      </c>
      <c r="Q1112" s="87">
        <f>INDEX(elcc!G:G,MATCH(P1112,elcc!D:D,0))</f>
        <v>0</v>
      </c>
      <c r="R1112" s="89">
        <f t="shared" si="253"/>
        <v>1</v>
      </c>
      <c r="S1112" s="89" t="s">
        <v>6314</v>
      </c>
      <c r="T1112" s="89" t="s">
        <v>6314</v>
      </c>
      <c r="U1112" s="90" t="str">
        <f t="shared" si="254"/>
        <v>ok</v>
      </c>
      <c r="V1112" s="63" t="str">
        <f>INDEX(resources!F:F,MATCH(B1112,resources!B:B,0))</f>
        <v>special</v>
      </c>
      <c r="W1112" s="110">
        <f t="shared" si="255"/>
        <v>1</v>
      </c>
      <c r="X1112" s="110">
        <f t="shared" si="256"/>
        <v>0</v>
      </c>
      <c r="Y1112" s="110" t="str">
        <f t="shared" si="257"/>
        <v>transfer_purchase_energy_PCE90002_CONFIDENTIAL</v>
      </c>
      <c r="Z1112" s="110">
        <f>IF(COUNTIFS($Y$2:Y1112,Y1112)=1,1,0)</f>
        <v>0</v>
      </c>
      <c r="AA1112" s="110">
        <f>SUM($Z$2:Z1112)*Z1112</f>
        <v>0</v>
      </c>
      <c r="AB1112" s="110">
        <f>COUNTIFS(resources!B:B,B1112)</f>
        <v>1</v>
      </c>
      <c r="AC1112" s="110">
        <f t="shared" si="258"/>
        <v>1</v>
      </c>
      <c r="AD1112" s="110">
        <f t="shared" si="259"/>
        <v>1</v>
      </c>
      <c r="AE1112" s="110">
        <f t="shared" si="260"/>
        <v>0</v>
      </c>
      <c r="AF1112" s="110">
        <f t="shared" si="261"/>
        <v>1</v>
      </c>
      <c r="AG1112" s="110">
        <f t="shared" si="262"/>
        <v>0</v>
      </c>
      <c r="AH1112" s="110">
        <f t="shared" si="263"/>
        <v>0</v>
      </c>
      <c r="AI1112" s="110">
        <f t="shared" si="264"/>
        <v>1</v>
      </c>
      <c r="AJ1112" s="100">
        <f>ROW()</f>
        <v>1112</v>
      </c>
      <c r="AK1112" s="100" t="e">
        <f>INDEX('BadRows RECART'!$C$2:$C$1207,MATCH(monthly_gwh_mw!AJ1112,'BadRows RECART'!$D$2:$D$1207,0))</f>
        <v>#N/A</v>
      </c>
    </row>
    <row r="1113" spans="1:37" ht="20">
      <c r="A1113" s="106" t="s">
        <v>3907</v>
      </c>
      <c r="B1113" s="106" t="s">
        <v>437</v>
      </c>
      <c r="C1113" s="106" t="s">
        <v>6308</v>
      </c>
      <c r="D1113" s="168">
        <v>2026</v>
      </c>
      <c r="E1113" s="168">
        <v>7</v>
      </c>
      <c r="F1113" s="199">
        <v>8.3333333333333332E-3</v>
      </c>
      <c r="G1113" s="212" t="s">
        <v>6314</v>
      </c>
      <c r="H1113" s="212" t="s">
        <v>6314</v>
      </c>
      <c r="I1113" s="106" t="s">
        <v>556</v>
      </c>
      <c r="K1113" s="83" t="s">
        <v>6314</v>
      </c>
      <c r="L1113" s="83" t="s">
        <v>6314</v>
      </c>
      <c r="M1113" s="45" t="str">
        <f>IF(
ISNA(INDEX(resources!E:E,MATCH(B1113,resources!B:B,0))),"fillme",
INDEX(resources!E:E,MATCH(B1113,resources!B:B,0)))</f>
        <v>transfer_purchase</v>
      </c>
      <c r="N1113" s="45">
        <v>1</v>
      </c>
      <c r="O1113" s="83" t="str">
        <f>IFERROR(INDEX(resources!K:K,MATCH(B1113,resources!B:B,0)),"fillme")</f>
        <v>unknown</v>
      </c>
      <c r="P1113" s="89" t="str">
        <f t="shared" si="252"/>
        <v>unknown_2026_7</v>
      </c>
      <c r="Q1113" s="87">
        <f>INDEX(elcc!G:G,MATCH(P1113,elcc!D:D,0))</f>
        <v>0</v>
      </c>
      <c r="R1113" s="89">
        <f t="shared" si="253"/>
        <v>1</v>
      </c>
      <c r="S1113" s="89" t="s">
        <v>6314</v>
      </c>
      <c r="T1113" s="89" t="s">
        <v>6314</v>
      </c>
      <c r="U1113" s="90" t="str">
        <f t="shared" si="254"/>
        <v>ok</v>
      </c>
      <c r="V1113" s="63" t="str">
        <f>INDEX(resources!F:F,MATCH(B1113,resources!B:B,0))</f>
        <v>special</v>
      </c>
      <c r="W1113" s="110">
        <f t="shared" si="255"/>
        <v>1</v>
      </c>
      <c r="X1113" s="110">
        <f t="shared" si="256"/>
        <v>0</v>
      </c>
      <c r="Y1113" s="110" t="str">
        <f t="shared" si="257"/>
        <v>transfer_purchase_energy_PCE90002_CONFIDENTIAL</v>
      </c>
      <c r="Z1113" s="110">
        <f>IF(COUNTIFS($Y$2:Y1113,Y1113)=1,1,0)</f>
        <v>0</v>
      </c>
      <c r="AA1113" s="110">
        <f>SUM($Z$2:Z1113)*Z1113</f>
        <v>0</v>
      </c>
      <c r="AB1113" s="110">
        <f>COUNTIFS(resources!B:B,B1113)</f>
        <v>1</v>
      </c>
      <c r="AC1113" s="110">
        <f t="shared" si="258"/>
        <v>1</v>
      </c>
      <c r="AD1113" s="110">
        <f t="shared" si="259"/>
        <v>1</v>
      </c>
      <c r="AE1113" s="110">
        <f t="shared" si="260"/>
        <v>0</v>
      </c>
      <c r="AF1113" s="110">
        <f t="shared" si="261"/>
        <v>1</v>
      </c>
      <c r="AG1113" s="110">
        <f t="shared" si="262"/>
        <v>0</v>
      </c>
      <c r="AH1113" s="110">
        <f t="shared" si="263"/>
        <v>0</v>
      </c>
      <c r="AI1113" s="110">
        <f t="shared" si="264"/>
        <v>1</v>
      </c>
      <c r="AJ1113" s="100">
        <f>ROW()</f>
        <v>1113</v>
      </c>
      <c r="AK1113" s="100" t="e">
        <f>INDEX('BadRows RECART'!$C$2:$C$1207,MATCH(monthly_gwh_mw!AJ1113,'BadRows RECART'!$D$2:$D$1207,0))</f>
        <v>#N/A</v>
      </c>
    </row>
    <row r="1114" spans="1:37" ht="20">
      <c r="A1114" s="106" t="s">
        <v>3907</v>
      </c>
      <c r="B1114" s="106" t="s">
        <v>437</v>
      </c>
      <c r="C1114" s="106" t="s">
        <v>6308</v>
      </c>
      <c r="D1114" s="168">
        <v>2026</v>
      </c>
      <c r="E1114" s="168">
        <v>8</v>
      </c>
      <c r="F1114" s="199">
        <v>8.3333333333333332E-3</v>
      </c>
      <c r="G1114" s="212" t="s">
        <v>6314</v>
      </c>
      <c r="H1114" s="212" t="s">
        <v>6314</v>
      </c>
      <c r="I1114" s="106" t="s">
        <v>556</v>
      </c>
      <c r="K1114" s="83" t="s">
        <v>6314</v>
      </c>
      <c r="L1114" s="83" t="s">
        <v>6314</v>
      </c>
      <c r="M1114" s="45" t="str">
        <f>IF(
ISNA(INDEX(resources!E:E,MATCH(B1114,resources!B:B,0))),"fillme",
INDEX(resources!E:E,MATCH(B1114,resources!B:B,0)))</f>
        <v>transfer_purchase</v>
      </c>
      <c r="N1114" s="45">
        <v>1</v>
      </c>
      <c r="O1114" s="83" t="str">
        <f>IFERROR(INDEX(resources!K:K,MATCH(B1114,resources!B:B,0)),"fillme")</f>
        <v>unknown</v>
      </c>
      <c r="P1114" s="89" t="str">
        <f t="shared" si="252"/>
        <v>unknown_2026_8</v>
      </c>
      <c r="Q1114" s="87">
        <f>INDEX(elcc!G:G,MATCH(P1114,elcc!D:D,0))</f>
        <v>0</v>
      </c>
      <c r="R1114" s="89">
        <f t="shared" si="253"/>
        <v>1</v>
      </c>
      <c r="S1114" s="89" t="s">
        <v>6314</v>
      </c>
      <c r="T1114" s="89" t="s">
        <v>6314</v>
      </c>
      <c r="U1114" s="90" t="str">
        <f t="shared" si="254"/>
        <v>ok</v>
      </c>
      <c r="V1114" s="63" t="str">
        <f>INDEX(resources!F:F,MATCH(B1114,resources!B:B,0))</f>
        <v>special</v>
      </c>
      <c r="W1114" s="110">
        <f t="shared" si="255"/>
        <v>1</v>
      </c>
      <c r="X1114" s="110">
        <f t="shared" si="256"/>
        <v>0</v>
      </c>
      <c r="Y1114" s="110" t="str">
        <f t="shared" si="257"/>
        <v>transfer_purchase_energy_PCE90002_CONFIDENTIAL</v>
      </c>
      <c r="Z1114" s="110">
        <f>IF(COUNTIFS($Y$2:Y1114,Y1114)=1,1,0)</f>
        <v>0</v>
      </c>
      <c r="AA1114" s="110">
        <f>SUM($Z$2:Z1114)*Z1114</f>
        <v>0</v>
      </c>
      <c r="AB1114" s="110">
        <f>COUNTIFS(resources!B:B,B1114)</f>
        <v>1</v>
      </c>
      <c r="AC1114" s="110">
        <f t="shared" si="258"/>
        <v>1</v>
      </c>
      <c r="AD1114" s="110">
        <f t="shared" si="259"/>
        <v>1</v>
      </c>
      <c r="AE1114" s="110">
        <f t="shared" si="260"/>
        <v>0</v>
      </c>
      <c r="AF1114" s="110">
        <f t="shared" si="261"/>
        <v>1</v>
      </c>
      <c r="AG1114" s="110">
        <f t="shared" si="262"/>
        <v>0</v>
      </c>
      <c r="AH1114" s="110">
        <f t="shared" si="263"/>
        <v>0</v>
      </c>
      <c r="AI1114" s="110">
        <f t="shared" si="264"/>
        <v>1</v>
      </c>
      <c r="AJ1114" s="100">
        <f>ROW()</f>
        <v>1114</v>
      </c>
      <c r="AK1114" s="100" t="e">
        <f>INDEX('BadRows RECART'!$C$2:$C$1207,MATCH(monthly_gwh_mw!AJ1114,'BadRows RECART'!$D$2:$D$1207,0))</f>
        <v>#N/A</v>
      </c>
    </row>
    <row r="1115" spans="1:37" ht="20">
      <c r="A1115" s="106" t="s">
        <v>3907</v>
      </c>
      <c r="B1115" s="106" t="s">
        <v>437</v>
      </c>
      <c r="C1115" s="106" t="s">
        <v>6308</v>
      </c>
      <c r="D1115" s="168">
        <v>2026</v>
      </c>
      <c r="E1115" s="168">
        <v>9</v>
      </c>
      <c r="F1115" s="199">
        <v>8.3333333333333332E-3</v>
      </c>
      <c r="G1115" s="212" t="s">
        <v>6314</v>
      </c>
      <c r="H1115" s="212" t="s">
        <v>6314</v>
      </c>
      <c r="I1115" s="106" t="s">
        <v>556</v>
      </c>
      <c r="K1115" s="83" t="s">
        <v>6314</v>
      </c>
      <c r="L1115" s="83" t="s">
        <v>6314</v>
      </c>
      <c r="M1115" s="45" t="str">
        <f>IF(
ISNA(INDEX(resources!E:E,MATCH(B1115,resources!B:B,0))),"fillme",
INDEX(resources!E:E,MATCH(B1115,resources!B:B,0)))</f>
        <v>transfer_purchase</v>
      </c>
      <c r="N1115" s="45">
        <v>1</v>
      </c>
      <c r="O1115" s="83" t="str">
        <f>IFERROR(INDEX(resources!K:K,MATCH(B1115,resources!B:B,0)),"fillme")</f>
        <v>unknown</v>
      </c>
      <c r="P1115" s="89" t="str">
        <f t="shared" si="252"/>
        <v>unknown_2026_9</v>
      </c>
      <c r="Q1115" s="87">
        <f>INDEX(elcc!G:G,MATCH(P1115,elcc!D:D,0))</f>
        <v>0</v>
      </c>
      <c r="R1115" s="89">
        <f t="shared" si="253"/>
        <v>1</v>
      </c>
      <c r="S1115" s="89" t="s">
        <v>6314</v>
      </c>
      <c r="T1115" s="89" t="s">
        <v>6314</v>
      </c>
      <c r="U1115" s="90" t="str">
        <f t="shared" si="254"/>
        <v>ok</v>
      </c>
      <c r="V1115" s="63" t="str">
        <f>INDEX(resources!F:F,MATCH(B1115,resources!B:B,0))</f>
        <v>special</v>
      </c>
      <c r="W1115" s="110">
        <f t="shared" si="255"/>
        <v>1</v>
      </c>
      <c r="X1115" s="110">
        <f t="shared" si="256"/>
        <v>0</v>
      </c>
      <c r="Y1115" s="110" t="str">
        <f t="shared" si="257"/>
        <v>transfer_purchase_energy_PCE90002_CONFIDENTIAL</v>
      </c>
      <c r="Z1115" s="110">
        <f>IF(COUNTIFS($Y$2:Y1115,Y1115)=1,1,0)</f>
        <v>0</v>
      </c>
      <c r="AA1115" s="110">
        <f>SUM($Z$2:Z1115)*Z1115</f>
        <v>0</v>
      </c>
      <c r="AB1115" s="110">
        <f>COUNTIFS(resources!B:B,B1115)</f>
        <v>1</v>
      </c>
      <c r="AC1115" s="110">
        <f t="shared" si="258"/>
        <v>1</v>
      </c>
      <c r="AD1115" s="110">
        <f t="shared" si="259"/>
        <v>1</v>
      </c>
      <c r="AE1115" s="110">
        <f t="shared" si="260"/>
        <v>0</v>
      </c>
      <c r="AF1115" s="110">
        <f t="shared" si="261"/>
        <v>1</v>
      </c>
      <c r="AG1115" s="110">
        <f t="shared" si="262"/>
        <v>0</v>
      </c>
      <c r="AH1115" s="110">
        <f t="shared" si="263"/>
        <v>0</v>
      </c>
      <c r="AI1115" s="110">
        <f t="shared" si="264"/>
        <v>1</v>
      </c>
      <c r="AJ1115" s="100">
        <f>ROW()</f>
        <v>1115</v>
      </c>
      <c r="AK1115" s="100" t="e">
        <f>INDEX('BadRows RECART'!$C$2:$C$1207,MATCH(monthly_gwh_mw!AJ1115,'BadRows RECART'!$D$2:$D$1207,0))</f>
        <v>#N/A</v>
      </c>
    </row>
    <row r="1116" spans="1:37" ht="20">
      <c r="A1116" s="106" t="s">
        <v>3907</v>
      </c>
      <c r="B1116" s="106" t="s">
        <v>437</v>
      </c>
      <c r="C1116" s="106" t="s">
        <v>6308</v>
      </c>
      <c r="D1116" s="168">
        <v>2026</v>
      </c>
      <c r="E1116" s="168">
        <v>10</v>
      </c>
      <c r="F1116" s="199">
        <v>8.3333333333333332E-3</v>
      </c>
      <c r="G1116" s="212" t="s">
        <v>6314</v>
      </c>
      <c r="H1116" s="212" t="s">
        <v>6314</v>
      </c>
      <c r="I1116" s="106" t="s">
        <v>556</v>
      </c>
      <c r="K1116" s="83" t="s">
        <v>6314</v>
      </c>
      <c r="L1116" s="83" t="s">
        <v>6314</v>
      </c>
      <c r="M1116" s="45" t="str">
        <f>IF(
ISNA(INDEX(resources!E:E,MATCH(B1116,resources!B:B,0))),"fillme",
INDEX(resources!E:E,MATCH(B1116,resources!B:B,0)))</f>
        <v>transfer_purchase</v>
      </c>
      <c r="N1116" s="45">
        <v>1</v>
      </c>
      <c r="O1116" s="83" t="str">
        <f>IFERROR(INDEX(resources!K:K,MATCH(B1116,resources!B:B,0)),"fillme")</f>
        <v>unknown</v>
      </c>
      <c r="P1116" s="89" t="str">
        <f t="shared" si="252"/>
        <v>unknown_2026_10</v>
      </c>
      <c r="Q1116" s="87">
        <f>INDEX(elcc!G:G,MATCH(P1116,elcc!D:D,0))</f>
        <v>0</v>
      </c>
      <c r="R1116" s="89">
        <f t="shared" si="253"/>
        <v>1</v>
      </c>
      <c r="S1116" s="89" t="s">
        <v>6314</v>
      </c>
      <c r="T1116" s="89" t="s">
        <v>6314</v>
      </c>
      <c r="U1116" s="90" t="str">
        <f t="shared" si="254"/>
        <v>ok</v>
      </c>
      <c r="V1116" s="63" t="str">
        <f>INDEX(resources!F:F,MATCH(B1116,resources!B:B,0))</f>
        <v>special</v>
      </c>
      <c r="W1116" s="110">
        <f t="shared" si="255"/>
        <v>1</v>
      </c>
      <c r="X1116" s="110">
        <f t="shared" si="256"/>
        <v>0</v>
      </c>
      <c r="Y1116" s="110" t="str">
        <f t="shared" si="257"/>
        <v>transfer_purchase_energy_PCE90002_CONFIDENTIAL</v>
      </c>
      <c r="Z1116" s="110">
        <f>IF(COUNTIFS($Y$2:Y1116,Y1116)=1,1,0)</f>
        <v>0</v>
      </c>
      <c r="AA1116" s="110">
        <f>SUM($Z$2:Z1116)*Z1116</f>
        <v>0</v>
      </c>
      <c r="AB1116" s="110">
        <f>COUNTIFS(resources!B:B,B1116)</f>
        <v>1</v>
      </c>
      <c r="AC1116" s="110">
        <f t="shared" si="258"/>
        <v>1</v>
      </c>
      <c r="AD1116" s="110">
        <f t="shared" si="259"/>
        <v>1</v>
      </c>
      <c r="AE1116" s="110">
        <f t="shared" si="260"/>
        <v>0</v>
      </c>
      <c r="AF1116" s="110">
        <f t="shared" si="261"/>
        <v>1</v>
      </c>
      <c r="AG1116" s="110">
        <f t="shared" si="262"/>
        <v>0</v>
      </c>
      <c r="AH1116" s="110">
        <f t="shared" si="263"/>
        <v>0</v>
      </c>
      <c r="AI1116" s="110">
        <f t="shared" si="264"/>
        <v>1</v>
      </c>
      <c r="AJ1116" s="100">
        <f>ROW()</f>
        <v>1116</v>
      </c>
      <c r="AK1116" s="100" t="e">
        <f>INDEX('BadRows RECART'!$C$2:$C$1207,MATCH(monthly_gwh_mw!AJ1116,'BadRows RECART'!$D$2:$D$1207,0))</f>
        <v>#N/A</v>
      </c>
    </row>
    <row r="1117" spans="1:37" ht="20">
      <c r="A1117" s="106" t="s">
        <v>3907</v>
      </c>
      <c r="B1117" s="106" t="s">
        <v>437</v>
      </c>
      <c r="C1117" s="106" t="s">
        <v>6308</v>
      </c>
      <c r="D1117" s="168">
        <v>2026</v>
      </c>
      <c r="E1117" s="168">
        <v>11</v>
      </c>
      <c r="F1117" s="199">
        <v>8.3333333333333332E-3</v>
      </c>
      <c r="G1117" s="212" t="s">
        <v>6314</v>
      </c>
      <c r="H1117" s="212" t="s">
        <v>6314</v>
      </c>
      <c r="I1117" s="106" t="s">
        <v>556</v>
      </c>
      <c r="K1117" s="83" t="s">
        <v>6314</v>
      </c>
      <c r="L1117" s="83" t="s">
        <v>6314</v>
      </c>
      <c r="M1117" s="45" t="str">
        <f>IF(
ISNA(INDEX(resources!E:E,MATCH(B1117,resources!B:B,0))),"fillme",
INDEX(resources!E:E,MATCH(B1117,resources!B:B,0)))</f>
        <v>transfer_purchase</v>
      </c>
      <c r="N1117" s="45">
        <v>1</v>
      </c>
      <c r="O1117" s="83" t="str">
        <f>IFERROR(INDEX(resources!K:K,MATCH(B1117,resources!B:B,0)),"fillme")</f>
        <v>unknown</v>
      </c>
      <c r="P1117" s="89" t="str">
        <f t="shared" si="252"/>
        <v>unknown_2026_11</v>
      </c>
      <c r="Q1117" s="87">
        <f>INDEX(elcc!G:G,MATCH(P1117,elcc!D:D,0))</f>
        <v>0</v>
      </c>
      <c r="R1117" s="89">
        <f t="shared" si="253"/>
        <v>1</v>
      </c>
      <c r="S1117" s="89" t="s">
        <v>6314</v>
      </c>
      <c r="T1117" s="89" t="s">
        <v>6314</v>
      </c>
      <c r="U1117" s="90" t="str">
        <f t="shared" si="254"/>
        <v>ok</v>
      </c>
      <c r="V1117" s="63" t="str">
        <f>INDEX(resources!F:F,MATCH(B1117,resources!B:B,0))</f>
        <v>special</v>
      </c>
      <c r="W1117" s="110">
        <f t="shared" si="255"/>
        <v>1</v>
      </c>
      <c r="X1117" s="110">
        <f t="shared" si="256"/>
        <v>0</v>
      </c>
      <c r="Y1117" s="110" t="str">
        <f t="shared" si="257"/>
        <v>transfer_purchase_energy_PCE90002_CONFIDENTIAL</v>
      </c>
      <c r="Z1117" s="110">
        <f>IF(COUNTIFS($Y$2:Y1117,Y1117)=1,1,0)</f>
        <v>0</v>
      </c>
      <c r="AA1117" s="110">
        <f>SUM($Z$2:Z1117)*Z1117</f>
        <v>0</v>
      </c>
      <c r="AB1117" s="110">
        <f>COUNTIFS(resources!B:B,B1117)</f>
        <v>1</v>
      </c>
      <c r="AC1117" s="110">
        <f t="shared" si="258"/>
        <v>1</v>
      </c>
      <c r="AD1117" s="110">
        <f t="shared" si="259"/>
        <v>1</v>
      </c>
      <c r="AE1117" s="110">
        <f t="shared" si="260"/>
        <v>0</v>
      </c>
      <c r="AF1117" s="110">
        <f t="shared" si="261"/>
        <v>1</v>
      </c>
      <c r="AG1117" s="110">
        <f t="shared" si="262"/>
        <v>0</v>
      </c>
      <c r="AH1117" s="110">
        <f t="shared" si="263"/>
        <v>0</v>
      </c>
      <c r="AI1117" s="110">
        <f t="shared" si="264"/>
        <v>1</v>
      </c>
      <c r="AJ1117" s="100">
        <f>ROW()</f>
        <v>1117</v>
      </c>
      <c r="AK1117" s="100" t="e">
        <f>INDEX('BadRows RECART'!$C$2:$C$1207,MATCH(monthly_gwh_mw!AJ1117,'BadRows RECART'!$D$2:$D$1207,0))</f>
        <v>#N/A</v>
      </c>
    </row>
    <row r="1118" spans="1:37" ht="20">
      <c r="A1118" s="106" t="s">
        <v>3907</v>
      </c>
      <c r="B1118" s="106" t="s">
        <v>437</v>
      </c>
      <c r="C1118" s="106" t="s">
        <v>6308</v>
      </c>
      <c r="D1118" s="168">
        <v>2026</v>
      </c>
      <c r="E1118" s="168">
        <v>12</v>
      </c>
      <c r="F1118" s="199">
        <v>8.3333333333333332E-3</v>
      </c>
      <c r="G1118" s="212" t="s">
        <v>6314</v>
      </c>
      <c r="H1118" s="212" t="s">
        <v>6314</v>
      </c>
      <c r="I1118" s="106" t="s">
        <v>556</v>
      </c>
      <c r="K1118" s="83" t="s">
        <v>6314</v>
      </c>
      <c r="L1118" s="83" t="s">
        <v>6314</v>
      </c>
      <c r="M1118" s="45" t="str">
        <f>IF(
ISNA(INDEX(resources!E:E,MATCH(B1118,resources!B:B,0))),"fillme",
INDEX(resources!E:E,MATCH(B1118,resources!B:B,0)))</f>
        <v>transfer_purchase</v>
      </c>
      <c r="N1118" s="45">
        <v>1</v>
      </c>
      <c r="O1118" s="83" t="str">
        <f>IFERROR(INDEX(resources!K:K,MATCH(B1118,resources!B:B,0)),"fillme")</f>
        <v>unknown</v>
      </c>
      <c r="P1118" s="89" t="str">
        <f t="shared" si="252"/>
        <v>unknown_2026_12</v>
      </c>
      <c r="Q1118" s="87">
        <f>INDEX(elcc!G:G,MATCH(P1118,elcc!D:D,0))</f>
        <v>0</v>
      </c>
      <c r="R1118" s="89">
        <f t="shared" si="253"/>
        <v>1</v>
      </c>
      <c r="S1118" s="89" t="s">
        <v>6314</v>
      </c>
      <c r="T1118" s="89" t="s">
        <v>6314</v>
      </c>
      <c r="U1118" s="90" t="str">
        <f t="shared" si="254"/>
        <v>ok</v>
      </c>
      <c r="V1118" s="63" t="str">
        <f>INDEX(resources!F:F,MATCH(B1118,resources!B:B,0))</f>
        <v>special</v>
      </c>
      <c r="W1118" s="110">
        <f t="shared" si="255"/>
        <v>1</v>
      </c>
      <c r="X1118" s="110">
        <f t="shared" si="256"/>
        <v>0</v>
      </c>
      <c r="Y1118" s="110" t="str">
        <f t="shared" si="257"/>
        <v>transfer_purchase_energy_PCE90002_CONFIDENTIAL</v>
      </c>
      <c r="Z1118" s="110">
        <f>IF(COUNTIFS($Y$2:Y1118,Y1118)=1,1,0)</f>
        <v>0</v>
      </c>
      <c r="AA1118" s="110">
        <f>SUM($Z$2:Z1118)*Z1118</f>
        <v>0</v>
      </c>
      <c r="AB1118" s="110">
        <f>COUNTIFS(resources!B:B,B1118)</f>
        <v>1</v>
      </c>
      <c r="AC1118" s="110">
        <f t="shared" si="258"/>
        <v>1</v>
      </c>
      <c r="AD1118" s="110">
        <f t="shared" si="259"/>
        <v>1</v>
      </c>
      <c r="AE1118" s="110">
        <f t="shared" si="260"/>
        <v>0</v>
      </c>
      <c r="AF1118" s="110">
        <f t="shared" si="261"/>
        <v>1</v>
      </c>
      <c r="AG1118" s="110">
        <f t="shared" si="262"/>
        <v>0</v>
      </c>
      <c r="AH1118" s="110">
        <f t="shared" si="263"/>
        <v>0</v>
      </c>
      <c r="AI1118" s="110">
        <f t="shared" si="264"/>
        <v>1</v>
      </c>
      <c r="AJ1118" s="100">
        <f>ROW()</f>
        <v>1118</v>
      </c>
      <c r="AK1118" s="100" t="e">
        <f>INDEX('BadRows RECART'!$C$2:$C$1207,MATCH(monthly_gwh_mw!AJ1118,'BadRows RECART'!$D$2:$D$1207,0))</f>
        <v>#N/A</v>
      </c>
    </row>
    <row r="1119" spans="1:37" ht="20">
      <c r="A1119" s="106" t="s">
        <v>3907</v>
      </c>
      <c r="B1119" s="106" t="s">
        <v>437</v>
      </c>
      <c r="C1119" s="106" t="s">
        <v>6297</v>
      </c>
      <c r="D1119" s="168">
        <v>2020</v>
      </c>
      <c r="E1119" s="168">
        <v>1</v>
      </c>
      <c r="F1119" s="199">
        <v>0</v>
      </c>
      <c r="G1119" s="212" t="s">
        <v>6314</v>
      </c>
      <c r="H1119" s="212" t="s">
        <v>6314</v>
      </c>
      <c r="I1119" s="106" t="s">
        <v>556</v>
      </c>
      <c r="K1119" s="83" t="s">
        <v>6314</v>
      </c>
      <c r="L1119" s="83" t="s">
        <v>6314</v>
      </c>
      <c r="M1119" s="45" t="str">
        <f>IF(
ISNA(INDEX(resources!E:E,MATCH(B1119,resources!B:B,0))),"fillme",
INDEX(resources!E:E,MATCH(B1119,resources!B:B,0)))</f>
        <v>transfer_purchase</v>
      </c>
      <c r="N1119" s="45">
        <v>1</v>
      </c>
      <c r="O1119" s="83" t="str">
        <f>IFERROR(INDEX(resources!K:K,MATCH(B1119,resources!B:B,0)),"fillme")</f>
        <v>unknown</v>
      </c>
      <c r="P1119" s="89" t="str">
        <f t="shared" si="252"/>
        <v>unknown_2020_1</v>
      </c>
      <c r="Q1119" s="87">
        <f>INDEX(elcc!G:G,MATCH(P1119,elcc!D:D,0))</f>
        <v>0</v>
      </c>
      <c r="R1119" s="89">
        <f t="shared" si="253"/>
        <v>1</v>
      </c>
      <c r="S1119" s="89" t="s">
        <v>6314</v>
      </c>
      <c r="T1119" s="89" t="s">
        <v>6314</v>
      </c>
      <c r="U1119" s="90" t="str">
        <f t="shared" si="254"/>
        <v>ok</v>
      </c>
      <c r="V1119" s="63" t="str">
        <f>INDEX(resources!F:F,MATCH(B1119,resources!B:B,0))</f>
        <v>special</v>
      </c>
      <c r="W1119" s="110">
        <f t="shared" si="255"/>
        <v>0</v>
      </c>
      <c r="X1119" s="110">
        <f t="shared" si="256"/>
        <v>0</v>
      </c>
      <c r="Y1119" s="110" t="str">
        <f t="shared" si="257"/>
        <v>transfer_purchase_energy_NA_CONFIDENTIAL</v>
      </c>
      <c r="Z1119" s="110">
        <f>IF(COUNTIFS($Y$2:Y1119,Y1119)=1,1,0)</f>
        <v>0</v>
      </c>
      <c r="AA1119" s="110">
        <f>SUM($Z$2:Z1119)*Z1119</f>
        <v>0</v>
      </c>
      <c r="AB1119" s="110">
        <f>COUNTIFS(resources!B:B,B1119)</f>
        <v>1</v>
      </c>
      <c r="AC1119" s="110">
        <f t="shared" si="258"/>
        <v>1</v>
      </c>
      <c r="AD1119" s="110">
        <f t="shared" si="259"/>
        <v>1</v>
      </c>
      <c r="AE1119" s="110">
        <f t="shared" si="260"/>
        <v>0</v>
      </c>
      <c r="AF1119" s="110">
        <f t="shared" si="261"/>
        <v>1</v>
      </c>
      <c r="AG1119" s="110">
        <f t="shared" si="262"/>
        <v>0</v>
      </c>
      <c r="AH1119" s="110">
        <f t="shared" si="263"/>
        <v>0</v>
      </c>
      <c r="AI1119" s="110">
        <f t="shared" si="264"/>
        <v>1</v>
      </c>
      <c r="AJ1119" s="100">
        <f>ROW()</f>
        <v>1119</v>
      </c>
      <c r="AK1119" s="100" t="e">
        <f>INDEX('BadRows RECART'!$C$2:$C$1207,MATCH(monthly_gwh_mw!AJ1119,'BadRows RECART'!$D$2:$D$1207,0))</f>
        <v>#N/A</v>
      </c>
    </row>
    <row r="1120" spans="1:37" ht="20">
      <c r="A1120" s="106" t="s">
        <v>3907</v>
      </c>
      <c r="B1120" s="106" t="s">
        <v>437</v>
      </c>
      <c r="C1120" s="106" t="s">
        <v>6297</v>
      </c>
      <c r="D1120" s="168">
        <v>2020</v>
      </c>
      <c r="E1120" s="168">
        <v>2</v>
      </c>
      <c r="F1120" s="199">
        <v>0</v>
      </c>
      <c r="G1120" s="212" t="s">
        <v>6314</v>
      </c>
      <c r="H1120" s="212" t="s">
        <v>6314</v>
      </c>
      <c r="I1120" s="106" t="s">
        <v>556</v>
      </c>
      <c r="K1120" s="83" t="s">
        <v>6314</v>
      </c>
      <c r="L1120" s="83" t="s">
        <v>6314</v>
      </c>
      <c r="M1120" s="45" t="str">
        <f>IF(
ISNA(INDEX(resources!E:E,MATCH(B1120,resources!B:B,0))),"fillme",
INDEX(resources!E:E,MATCH(B1120,resources!B:B,0)))</f>
        <v>transfer_purchase</v>
      </c>
      <c r="N1120" s="45">
        <v>1</v>
      </c>
      <c r="O1120" s="83" t="str">
        <f>IFERROR(INDEX(resources!K:K,MATCH(B1120,resources!B:B,0)),"fillme")</f>
        <v>unknown</v>
      </c>
      <c r="P1120" s="89" t="str">
        <f t="shared" si="252"/>
        <v>unknown_2020_2</v>
      </c>
      <c r="Q1120" s="87">
        <f>INDEX(elcc!G:G,MATCH(P1120,elcc!D:D,0))</f>
        <v>0</v>
      </c>
      <c r="R1120" s="89">
        <f t="shared" si="253"/>
        <v>1</v>
      </c>
      <c r="S1120" s="89" t="s">
        <v>6314</v>
      </c>
      <c r="T1120" s="89" t="s">
        <v>6314</v>
      </c>
      <c r="U1120" s="90" t="str">
        <f t="shared" si="254"/>
        <v>ok</v>
      </c>
      <c r="V1120" s="63" t="str">
        <f>INDEX(resources!F:F,MATCH(B1120,resources!B:B,0))</f>
        <v>special</v>
      </c>
      <c r="W1120" s="110">
        <f t="shared" si="255"/>
        <v>0</v>
      </c>
      <c r="X1120" s="110">
        <f t="shared" si="256"/>
        <v>0</v>
      </c>
      <c r="Y1120" s="110" t="str">
        <f t="shared" si="257"/>
        <v>transfer_purchase_energy_NA_CONFIDENTIAL</v>
      </c>
      <c r="Z1120" s="110">
        <f>IF(COUNTIFS($Y$2:Y1120,Y1120)=1,1,0)</f>
        <v>0</v>
      </c>
      <c r="AA1120" s="110">
        <f>SUM($Z$2:Z1120)*Z1120</f>
        <v>0</v>
      </c>
      <c r="AB1120" s="110">
        <f>COUNTIFS(resources!B:B,B1120)</f>
        <v>1</v>
      </c>
      <c r="AC1120" s="110">
        <f t="shared" si="258"/>
        <v>1</v>
      </c>
      <c r="AD1120" s="110">
        <f t="shared" si="259"/>
        <v>1</v>
      </c>
      <c r="AE1120" s="110">
        <f t="shared" si="260"/>
        <v>0</v>
      </c>
      <c r="AF1120" s="110">
        <f t="shared" si="261"/>
        <v>1</v>
      </c>
      <c r="AG1120" s="110">
        <f t="shared" si="262"/>
        <v>0</v>
      </c>
      <c r="AH1120" s="110">
        <f t="shared" si="263"/>
        <v>0</v>
      </c>
      <c r="AI1120" s="110">
        <f t="shared" si="264"/>
        <v>1</v>
      </c>
      <c r="AJ1120" s="100">
        <f>ROW()</f>
        <v>1120</v>
      </c>
      <c r="AK1120" s="100" t="e">
        <f>INDEX('BadRows RECART'!$C$2:$C$1207,MATCH(monthly_gwh_mw!AJ1120,'BadRows RECART'!$D$2:$D$1207,0))</f>
        <v>#N/A</v>
      </c>
    </row>
    <row r="1121" spans="1:37" ht="20">
      <c r="A1121" s="106" t="s">
        <v>3907</v>
      </c>
      <c r="B1121" s="106" t="s">
        <v>437</v>
      </c>
      <c r="C1121" s="106" t="s">
        <v>6297</v>
      </c>
      <c r="D1121" s="168">
        <v>2020</v>
      </c>
      <c r="E1121" s="168">
        <v>3</v>
      </c>
      <c r="F1121" s="199">
        <v>0</v>
      </c>
      <c r="G1121" s="212" t="s">
        <v>6314</v>
      </c>
      <c r="H1121" s="212" t="s">
        <v>6314</v>
      </c>
      <c r="I1121" s="106" t="s">
        <v>556</v>
      </c>
      <c r="K1121" s="83" t="s">
        <v>6314</v>
      </c>
      <c r="L1121" s="83" t="s">
        <v>6314</v>
      </c>
      <c r="M1121" s="45" t="str">
        <f>IF(
ISNA(INDEX(resources!E:E,MATCH(B1121,resources!B:B,0))),"fillme",
INDEX(resources!E:E,MATCH(B1121,resources!B:B,0)))</f>
        <v>transfer_purchase</v>
      </c>
      <c r="N1121" s="45">
        <v>1</v>
      </c>
      <c r="O1121" s="83" t="str">
        <f>IFERROR(INDEX(resources!K:K,MATCH(B1121,resources!B:B,0)),"fillme")</f>
        <v>unknown</v>
      </c>
      <c r="P1121" s="89" t="str">
        <f t="shared" si="252"/>
        <v>unknown_2020_3</v>
      </c>
      <c r="Q1121" s="87">
        <f>INDEX(elcc!G:G,MATCH(P1121,elcc!D:D,0))</f>
        <v>0</v>
      </c>
      <c r="R1121" s="89">
        <f t="shared" si="253"/>
        <v>1</v>
      </c>
      <c r="S1121" s="89" t="s">
        <v>6314</v>
      </c>
      <c r="T1121" s="89" t="s">
        <v>6314</v>
      </c>
      <c r="U1121" s="90" t="str">
        <f t="shared" si="254"/>
        <v>ok</v>
      </c>
      <c r="V1121" s="63" t="str">
        <f>INDEX(resources!F:F,MATCH(B1121,resources!B:B,0))</f>
        <v>special</v>
      </c>
      <c r="W1121" s="110">
        <f t="shared" si="255"/>
        <v>0</v>
      </c>
      <c r="X1121" s="110">
        <f t="shared" si="256"/>
        <v>0</v>
      </c>
      <c r="Y1121" s="110" t="str">
        <f t="shared" si="257"/>
        <v>transfer_purchase_energy_NA_CONFIDENTIAL</v>
      </c>
      <c r="Z1121" s="110">
        <f>IF(COUNTIFS($Y$2:Y1121,Y1121)=1,1,0)</f>
        <v>0</v>
      </c>
      <c r="AA1121" s="110">
        <f>SUM($Z$2:Z1121)*Z1121</f>
        <v>0</v>
      </c>
      <c r="AB1121" s="110">
        <f>COUNTIFS(resources!B:B,B1121)</f>
        <v>1</v>
      </c>
      <c r="AC1121" s="110">
        <f t="shared" si="258"/>
        <v>1</v>
      </c>
      <c r="AD1121" s="110">
        <f t="shared" si="259"/>
        <v>1</v>
      </c>
      <c r="AE1121" s="110">
        <f t="shared" si="260"/>
        <v>0</v>
      </c>
      <c r="AF1121" s="110">
        <f t="shared" si="261"/>
        <v>1</v>
      </c>
      <c r="AG1121" s="110">
        <f t="shared" si="262"/>
        <v>0</v>
      </c>
      <c r="AH1121" s="110">
        <f t="shared" si="263"/>
        <v>0</v>
      </c>
      <c r="AI1121" s="110">
        <f t="shared" si="264"/>
        <v>1</v>
      </c>
      <c r="AJ1121" s="100">
        <f>ROW()</f>
        <v>1121</v>
      </c>
      <c r="AK1121" s="100" t="e">
        <f>INDEX('BadRows RECART'!$C$2:$C$1207,MATCH(monthly_gwh_mw!AJ1121,'BadRows RECART'!$D$2:$D$1207,0))</f>
        <v>#N/A</v>
      </c>
    </row>
    <row r="1122" spans="1:37" ht="20">
      <c r="A1122" s="106" t="s">
        <v>3907</v>
      </c>
      <c r="B1122" s="106" t="s">
        <v>437</v>
      </c>
      <c r="C1122" s="106" t="s">
        <v>6297</v>
      </c>
      <c r="D1122" s="168">
        <v>2020</v>
      </c>
      <c r="E1122" s="168">
        <v>4</v>
      </c>
      <c r="F1122" s="199">
        <v>0</v>
      </c>
      <c r="G1122" s="212" t="s">
        <v>6314</v>
      </c>
      <c r="H1122" s="212" t="s">
        <v>6314</v>
      </c>
      <c r="I1122" s="106" t="s">
        <v>556</v>
      </c>
      <c r="K1122" s="83" t="s">
        <v>6314</v>
      </c>
      <c r="L1122" s="83" t="s">
        <v>6314</v>
      </c>
      <c r="M1122" s="45" t="str">
        <f>IF(
ISNA(INDEX(resources!E:E,MATCH(B1122,resources!B:B,0))),"fillme",
INDEX(resources!E:E,MATCH(B1122,resources!B:B,0)))</f>
        <v>transfer_purchase</v>
      </c>
      <c r="N1122" s="45">
        <v>1</v>
      </c>
      <c r="O1122" s="83" t="str">
        <f>IFERROR(INDEX(resources!K:K,MATCH(B1122,resources!B:B,0)),"fillme")</f>
        <v>unknown</v>
      </c>
      <c r="P1122" s="89" t="str">
        <f t="shared" si="252"/>
        <v>unknown_2020_4</v>
      </c>
      <c r="Q1122" s="87">
        <f>INDEX(elcc!G:G,MATCH(P1122,elcc!D:D,0))</f>
        <v>0</v>
      </c>
      <c r="R1122" s="89">
        <f t="shared" si="253"/>
        <v>1</v>
      </c>
      <c r="S1122" s="89" t="s">
        <v>6314</v>
      </c>
      <c r="T1122" s="89" t="s">
        <v>6314</v>
      </c>
      <c r="U1122" s="90" t="str">
        <f t="shared" si="254"/>
        <v>ok</v>
      </c>
      <c r="V1122" s="63" t="str">
        <f>INDEX(resources!F:F,MATCH(B1122,resources!B:B,0))</f>
        <v>special</v>
      </c>
      <c r="W1122" s="110">
        <f t="shared" si="255"/>
        <v>0</v>
      </c>
      <c r="X1122" s="110">
        <f t="shared" si="256"/>
        <v>0</v>
      </c>
      <c r="Y1122" s="110" t="str">
        <f t="shared" si="257"/>
        <v>transfer_purchase_energy_NA_CONFIDENTIAL</v>
      </c>
      <c r="Z1122" s="110">
        <f>IF(COUNTIFS($Y$2:Y1122,Y1122)=1,1,0)</f>
        <v>0</v>
      </c>
      <c r="AA1122" s="110">
        <f>SUM($Z$2:Z1122)*Z1122</f>
        <v>0</v>
      </c>
      <c r="AB1122" s="110">
        <f>COUNTIFS(resources!B:B,B1122)</f>
        <v>1</v>
      </c>
      <c r="AC1122" s="110">
        <f t="shared" si="258"/>
        <v>1</v>
      </c>
      <c r="AD1122" s="110">
        <f t="shared" si="259"/>
        <v>1</v>
      </c>
      <c r="AE1122" s="110">
        <f t="shared" si="260"/>
        <v>0</v>
      </c>
      <c r="AF1122" s="110">
        <f t="shared" si="261"/>
        <v>1</v>
      </c>
      <c r="AG1122" s="110">
        <f t="shared" si="262"/>
        <v>0</v>
      </c>
      <c r="AH1122" s="110">
        <f t="shared" si="263"/>
        <v>0</v>
      </c>
      <c r="AI1122" s="110">
        <f t="shared" si="264"/>
        <v>1</v>
      </c>
      <c r="AJ1122" s="100">
        <f>ROW()</f>
        <v>1122</v>
      </c>
      <c r="AK1122" s="100" t="e">
        <f>INDEX('BadRows RECART'!$C$2:$C$1207,MATCH(monthly_gwh_mw!AJ1122,'BadRows RECART'!$D$2:$D$1207,0))</f>
        <v>#N/A</v>
      </c>
    </row>
    <row r="1123" spans="1:37" ht="20">
      <c r="A1123" s="106" t="s">
        <v>3907</v>
      </c>
      <c r="B1123" s="106" t="s">
        <v>437</v>
      </c>
      <c r="C1123" s="106" t="s">
        <v>6297</v>
      </c>
      <c r="D1123" s="168">
        <v>2020</v>
      </c>
      <c r="E1123" s="168">
        <v>5</v>
      </c>
      <c r="F1123" s="199">
        <v>0</v>
      </c>
      <c r="G1123" s="212" t="s">
        <v>6314</v>
      </c>
      <c r="H1123" s="212" t="s">
        <v>6314</v>
      </c>
      <c r="I1123" s="106" t="s">
        <v>556</v>
      </c>
      <c r="K1123" s="83" t="s">
        <v>6314</v>
      </c>
      <c r="L1123" s="83" t="s">
        <v>6314</v>
      </c>
      <c r="M1123" s="45" t="str">
        <f>IF(
ISNA(INDEX(resources!E:E,MATCH(B1123,resources!B:B,0))),"fillme",
INDEX(resources!E:E,MATCH(B1123,resources!B:B,0)))</f>
        <v>transfer_purchase</v>
      </c>
      <c r="N1123" s="45">
        <v>1</v>
      </c>
      <c r="O1123" s="83" t="str">
        <f>IFERROR(INDEX(resources!K:K,MATCH(B1123,resources!B:B,0)),"fillme")</f>
        <v>unknown</v>
      </c>
      <c r="P1123" s="89" t="str">
        <f t="shared" si="252"/>
        <v>unknown_2020_5</v>
      </c>
      <c r="Q1123" s="87">
        <f>INDEX(elcc!G:G,MATCH(P1123,elcc!D:D,0))</f>
        <v>0</v>
      </c>
      <c r="R1123" s="89">
        <f t="shared" si="253"/>
        <v>1</v>
      </c>
      <c r="S1123" s="89" t="s">
        <v>6314</v>
      </c>
      <c r="T1123" s="89" t="s">
        <v>6314</v>
      </c>
      <c r="U1123" s="90" t="str">
        <f t="shared" si="254"/>
        <v>ok</v>
      </c>
      <c r="V1123" s="63" t="str">
        <f>INDEX(resources!F:F,MATCH(B1123,resources!B:B,0))</f>
        <v>special</v>
      </c>
      <c r="W1123" s="110">
        <f t="shared" si="255"/>
        <v>0</v>
      </c>
      <c r="X1123" s="110">
        <f t="shared" si="256"/>
        <v>0</v>
      </c>
      <c r="Y1123" s="110" t="str">
        <f t="shared" si="257"/>
        <v>transfer_purchase_energy_NA_CONFIDENTIAL</v>
      </c>
      <c r="Z1123" s="110">
        <f>IF(COUNTIFS($Y$2:Y1123,Y1123)=1,1,0)</f>
        <v>0</v>
      </c>
      <c r="AA1123" s="110">
        <f>SUM($Z$2:Z1123)*Z1123</f>
        <v>0</v>
      </c>
      <c r="AB1123" s="110">
        <f>COUNTIFS(resources!B:B,B1123)</f>
        <v>1</v>
      </c>
      <c r="AC1123" s="110">
        <f t="shared" si="258"/>
        <v>1</v>
      </c>
      <c r="AD1123" s="110">
        <f t="shared" si="259"/>
        <v>1</v>
      </c>
      <c r="AE1123" s="110">
        <f t="shared" si="260"/>
        <v>0</v>
      </c>
      <c r="AF1123" s="110">
        <f t="shared" si="261"/>
        <v>1</v>
      </c>
      <c r="AG1123" s="110">
        <f t="shared" si="262"/>
        <v>0</v>
      </c>
      <c r="AH1123" s="110">
        <f t="shared" si="263"/>
        <v>0</v>
      </c>
      <c r="AI1123" s="110">
        <f t="shared" si="264"/>
        <v>1</v>
      </c>
      <c r="AJ1123" s="100">
        <f>ROW()</f>
        <v>1123</v>
      </c>
      <c r="AK1123" s="100" t="e">
        <f>INDEX('BadRows RECART'!$C$2:$C$1207,MATCH(monthly_gwh_mw!AJ1123,'BadRows RECART'!$D$2:$D$1207,0))</f>
        <v>#N/A</v>
      </c>
    </row>
    <row r="1124" spans="1:37" ht="20">
      <c r="A1124" s="106" t="s">
        <v>3907</v>
      </c>
      <c r="B1124" s="106" t="s">
        <v>437</v>
      </c>
      <c r="C1124" s="106" t="s">
        <v>6297</v>
      </c>
      <c r="D1124" s="168">
        <v>2020</v>
      </c>
      <c r="E1124" s="168">
        <v>6</v>
      </c>
      <c r="F1124" s="199">
        <v>0</v>
      </c>
      <c r="G1124" s="212" t="s">
        <v>6314</v>
      </c>
      <c r="H1124" s="212" t="s">
        <v>6314</v>
      </c>
      <c r="I1124" s="106" t="s">
        <v>556</v>
      </c>
      <c r="K1124" s="83" t="s">
        <v>6314</v>
      </c>
      <c r="L1124" s="83" t="s">
        <v>6314</v>
      </c>
      <c r="M1124" s="45" t="str">
        <f>IF(
ISNA(INDEX(resources!E:E,MATCH(B1124,resources!B:B,0))),"fillme",
INDEX(resources!E:E,MATCH(B1124,resources!B:B,0)))</f>
        <v>transfer_purchase</v>
      </c>
      <c r="N1124" s="45">
        <v>1</v>
      </c>
      <c r="O1124" s="83" t="str">
        <f>IFERROR(INDEX(resources!K:K,MATCH(B1124,resources!B:B,0)),"fillme")</f>
        <v>unknown</v>
      </c>
      <c r="P1124" s="89" t="str">
        <f t="shared" si="252"/>
        <v>unknown_2020_6</v>
      </c>
      <c r="Q1124" s="87">
        <f>INDEX(elcc!G:G,MATCH(P1124,elcc!D:D,0))</f>
        <v>0</v>
      </c>
      <c r="R1124" s="89">
        <f t="shared" si="253"/>
        <v>1</v>
      </c>
      <c r="S1124" s="89" t="s">
        <v>6314</v>
      </c>
      <c r="T1124" s="89" t="s">
        <v>6314</v>
      </c>
      <c r="U1124" s="90" t="str">
        <f t="shared" si="254"/>
        <v>ok</v>
      </c>
      <c r="V1124" s="63" t="str">
        <f>INDEX(resources!F:F,MATCH(B1124,resources!B:B,0))</f>
        <v>special</v>
      </c>
      <c r="W1124" s="110">
        <f t="shared" si="255"/>
        <v>0</v>
      </c>
      <c r="X1124" s="110">
        <f t="shared" si="256"/>
        <v>0</v>
      </c>
      <c r="Y1124" s="110" t="str">
        <f t="shared" si="257"/>
        <v>transfer_purchase_energy_NA_CONFIDENTIAL</v>
      </c>
      <c r="Z1124" s="110">
        <f>IF(COUNTIFS($Y$2:Y1124,Y1124)=1,1,0)</f>
        <v>0</v>
      </c>
      <c r="AA1124" s="110">
        <f>SUM($Z$2:Z1124)*Z1124</f>
        <v>0</v>
      </c>
      <c r="AB1124" s="110">
        <f>COUNTIFS(resources!B:B,B1124)</f>
        <v>1</v>
      </c>
      <c r="AC1124" s="110">
        <f t="shared" si="258"/>
        <v>1</v>
      </c>
      <c r="AD1124" s="110">
        <f t="shared" si="259"/>
        <v>1</v>
      </c>
      <c r="AE1124" s="110">
        <f t="shared" si="260"/>
        <v>0</v>
      </c>
      <c r="AF1124" s="110">
        <f t="shared" si="261"/>
        <v>1</v>
      </c>
      <c r="AG1124" s="110">
        <f t="shared" si="262"/>
        <v>0</v>
      </c>
      <c r="AH1124" s="110">
        <f t="shared" si="263"/>
        <v>0</v>
      </c>
      <c r="AI1124" s="110">
        <f t="shared" si="264"/>
        <v>1</v>
      </c>
      <c r="AJ1124" s="100">
        <f>ROW()</f>
        <v>1124</v>
      </c>
      <c r="AK1124" s="100" t="e">
        <f>INDEX('BadRows RECART'!$C$2:$C$1207,MATCH(monthly_gwh_mw!AJ1124,'BadRows RECART'!$D$2:$D$1207,0))</f>
        <v>#N/A</v>
      </c>
    </row>
    <row r="1125" spans="1:37" ht="20">
      <c r="A1125" s="106" t="s">
        <v>3907</v>
      </c>
      <c r="B1125" s="106" t="s">
        <v>437</v>
      </c>
      <c r="C1125" s="106" t="s">
        <v>6297</v>
      </c>
      <c r="D1125" s="168">
        <v>2020</v>
      </c>
      <c r="E1125" s="168">
        <v>7</v>
      </c>
      <c r="F1125" s="199">
        <v>0</v>
      </c>
      <c r="G1125" s="212" t="s">
        <v>6314</v>
      </c>
      <c r="H1125" s="212" t="s">
        <v>6314</v>
      </c>
      <c r="I1125" s="106" t="s">
        <v>556</v>
      </c>
      <c r="K1125" s="83" t="s">
        <v>6314</v>
      </c>
      <c r="L1125" s="83" t="s">
        <v>6314</v>
      </c>
      <c r="M1125" s="45" t="str">
        <f>IF(
ISNA(INDEX(resources!E:E,MATCH(B1125,resources!B:B,0))),"fillme",
INDEX(resources!E:E,MATCH(B1125,resources!B:B,0)))</f>
        <v>transfer_purchase</v>
      </c>
      <c r="N1125" s="45">
        <v>1</v>
      </c>
      <c r="O1125" s="83" t="str">
        <f>IFERROR(INDEX(resources!K:K,MATCH(B1125,resources!B:B,0)),"fillme")</f>
        <v>unknown</v>
      </c>
      <c r="P1125" s="89" t="str">
        <f t="shared" si="252"/>
        <v>unknown_2020_7</v>
      </c>
      <c r="Q1125" s="87">
        <f>INDEX(elcc!G:G,MATCH(P1125,elcc!D:D,0))</f>
        <v>0</v>
      </c>
      <c r="R1125" s="89">
        <f t="shared" si="253"/>
        <v>1</v>
      </c>
      <c r="S1125" s="89" t="s">
        <v>6314</v>
      </c>
      <c r="T1125" s="89" t="s">
        <v>6314</v>
      </c>
      <c r="U1125" s="90" t="str">
        <f t="shared" si="254"/>
        <v>ok</v>
      </c>
      <c r="V1125" s="63" t="str">
        <f>INDEX(resources!F:F,MATCH(B1125,resources!B:B,0))</f>
        <v>special</v>
      </c>
      <c r="W1125" s="110">
        <f t="shared" si="255"/>
        <v>0</v>
      </c>
      <c r="X1125" s="110">
        <f t="shared" si="256"/>
        <v>0</v>
      </c>
      <c r="Y1125" s="110" t="str">
        <f t="shared" si="257"/>
        <v>transfer_purchase_energy_NA_CONFIDENTIAL</v>
      </c>
      <c r="Z1125" s="110">
        <f>IF(COUNTIFS($Y$2:Y1125,Y1125)=1,1,0)</f>
        <v>0</v>
      </c>
      <c r="AA1125" s="110">
        <f>SUM($Z$2:Z1125)*Z1125</f>
        <v>0</v>
      </c>
      <c r="AB1125" s="110">
        <f>COUNTIFS(resources!B:B,B1125)</f>
        <v>1</v>
      </c>
      <c r="AC1125" s="110">
        <f t="shared" si="258"/>
        <v>1</v>
      </c>
      <c r="AD1125" s="110">
        <f t="shared" si="259"/>
        <v>1</v>
      </c>
      <c r="AE1125" s="110">
        <f t="shared" si="260"/>
        <v>0</v>
      </c>
      <c r="AF1125" s="110">
        <f t="shared" si="261"/>
        <v>1</v>
      </c>
      <c r="AG1125" s="110">
        <f t="shared" si="262"/>
        <v>0</v>
      </c>
      <c r="AH1125" s="110">
        <f t="shared" si="263"/>
        <v>0</v>
      </c>
      <c r="AI1125" s="110">
        <f t="shared" si="264"/>
        <v>1</v>
      </c>
      <c r="AJ1125" s="100">
        <f>ROW()</f>
        <v>1125</v>
      </c>
      <c r="AK1125" s="100" t="e">
        <f>INDEX('BadRows RECART'!$C$2:$C$1207,MATCH(monthly_gwh_mw!AJ1125,'BadRows RECART'!$D$2:$D$1207,0))</f>
        <v>#N/A</v>
      </c>
    </row>
    <row r="1126" spans="1:37" ht="20">
      <c r="A1126" s="106" t="s">
        <v>3907</v>
      </c>
      <c r="B1126" s="106" t="s">
        <v>437</v>
      </c>
      <c r="C1126" s="106" t="s">
        <v>6297</v>
      </c>
      <c r="D1126" s="168">
        <v>2020</v>
      </c>
      <c r="E1126" s="168">
        <v>8</v>
      </c>
      <c r="F1126" s="199">
        <v>0</v>
      </c>
      <c r="G1126" s="212" t="s">
        <v>6314</v>
      </c>
      <c r="H1126" s="212" t="s">
        <v>6314</v>
      </c>
      <c r="I1126" s="106" t="s">
        <v>556</v>
      </c>
      <c r="K1126" s="83" t="s">
        <v>6314</v>
      </c>
      <c r="L1126" s="83" t="s">
        <v>6314</v>
      </c>
      <c r="M1126" s="45" t="str">
        <f>IF(
ISNA(INDEX(resources!E:E,MATCH(B1126,resources!B:B,0))),"fillme",
INDEX(resources!E:E,MATCH(B1126,resources!B:B,0)))</f>
        <v>transfer_purchase</v>
      </c>
      <c r="N1126" s="45">
        <v>1</v>
      </c>
      <c r="O1126" s="83" t="str">
        <f>IFERROR(INDEX(resources!K:K,MATCH(B1126,resources!B:B,0)),"fillme")</f>
        <v>unknown</v>
      </c>
      <c r="P1126" s="89" t="str">
        <f t="shared" si="252"/>
        <v>unknown_2020_8</v>
      </c>
      <c r="Q1126" s="87">
        <f>INDEX(elcc!G:G,MATCH(P1126,elcc!D:D,0))</f>
        <v>0</v>
      </c>
      <c r="R1126" s="89">
        <f t="shared" si="253"/>
        <v>1</v>
      </c>
      <c r="S1126" s="89" t="s">
        <v>6314</v>
      </c>
      <c r="T1126" s="89" t="s">
        <v>6314</v>
      </c>
      <c r="U1126" s="90" t="str">
        <f t="shared" si="254"/>
        <v>ok</v>
      </c>
      <c r="V1126" s="63" t="str">
        <f>INDEX(resources!F:F,MATCH(B1126,resources!B:B,0))</f>
        <v>special</v>
      </c>
      <c r="W1126" s="110">
        <f t="shared" si="255"/>
        <v>0</v>
      </c>
      <c r="X1126" s="110">
        <f t="shared" si="256"/>
        <v>0</v>
      </c>
      <c r="Y1126" s="110" t="str">
        <f t="shared" si="257"/>
        <v>transfer_purchase_energy_NA_CONFIDENTIAL</v>
      </c>
      <c r="Z1126" s="110">
        <f>IF(COUNTIFS($Y$2:Y1126,Y1126)=1,1,0)</f>
        <v>0</v>
      </c>
      <c r="AA1126" s="110">
        <f>SUM($Z$2:Z1126)*Z1126</f>
        <v>0</v>
      </c>
      <c r="AB1126" s="110">
        <f>COUNTIFS(resources!B:B,B1126)</f>
        <v>1</v>
      </c>
      <c r="AC1126" s="110">
        <f t="shared" si="258"/>
        <v>1</v>
      </c>
      <c r="AD1126" s="110">
        <f t="shared" si="259"/>
        <v>1</v>
      </c>
      <c r="AE1126" s="110">
        <f t="shared" si="260"/>
        <v>0</v>
      </c>
      <c r="AF1126" s="110">
        <f t="shared" si="261"/>
        <v>1</v>
      </c>
      <c r="AG1126" s="110">
        <f t="shared" si="262"/>
        <v>0</v>
      </c>
      <c r="AH1126" s="110">
        <f t="shared" si="263"/>
        <v>0</v>
      </c>
      <c r="AI1126" s="110">
        <f t="shared" si="264"/>
        <v>1</v>
      </c>
      <c r="AJ1126" s="100">
        <f>ROW()</f>
        <v>1126</v>
      </c>
      <c r="AK1126" s="100" t="e">
        <f>INDEX('BadRows RECART'!$C$2:$C$1207,MATCH(monthly_gwh_mw!AJ1126,'BadRows RECART'!$D$2:$D$1207,0))</f>
        <v>#N/A</v>
      </c>
    </row>
    <row r="1127" spans="1:37" ht="20">
      <c r="A1127" s="106" t="s">
        <v>3907</v>
      </c>
      <c r="B1127" s="106" t="s">
        <v>437</v>
      </c>
      <c r="C1127" s="106" t="s">
        <v>6297</v>
      </c>
      <c r="D1127" s="168">
        <v>2020</v>
      </c>
      <c r="E1127" s="168">
        <v>9</v>
      </c>
      <c r="F1127" s="199">
        <v>0</v>
      </c>
      <c r="G1127" s="212" t="s">
        <v>6314</v>
      </c>
      <c r="H1127" s="212" t="s">
        <v>6314</v>
      </c>
      <c r="I1127" s="106" t="s">
        <v>556</v>
      </c>
      <c r="K1127" s="83" t="s">
        <v>6314</v>
      </c>
      <c r="L1127" s="83" t="s">
        <v>6314</v>
      </c>
      <c r="M1127" s="45" t="str">
        <f>IF(
ISNA(INDEX(resources!E:E,MATCH(B1127,resources!B:B,0))),"fillme",
INDEX(resources!E:E,MATCH(B1127,resources!B:B,0)))</f>
        <v>transfer_purchase</v>
      </c>
      <c r="N1127" s="45">
        <v>1</v>
      </c>
      <c r="O1127" s="83" t="str">
        <f>IFERROR(INDEX(resources!K:K,MATCH(B1127,resources!B:B,0)),"fillme")</f>
        <v>unknown</v>
      </c>
      <c r="P1127" s="89" t="str">
        <f t="shared" si="252"/>
        <v>unknown_2020_9</v>
      </c>
      <c r="Q1127" s="87">
        <f>INDEX(elcc!G:G,MATCH(P1127,elcc!D:D,0))</f>
        <v>0</v>
      </c>
      <c r="R1127" s="89">
        <f t="shared" si="253"/>
        <v>1</v>
      </c>
      <c r="S1127" s="89" t="s">
        <v>6314</v>
      </c>
      <c r="T1127" s="89" t="s">
        <v>6314</v>
      </c>
      <c r="U1127" s="90" t="str">
        <f t="shared" si="254"/>
        <v>ok</v>
      </c>
      <c r="V1127" s="63" t="str">
        <f>INDEX(resources!F:F,MATCH(B1127,resources!B:B,0))</f>
        <v>special</v>
      </c>
      <c r="W1127" s="110">
        <f t="shared" si="255"/>
        <v>0</v>
      </c>
      <c r="X1127" s="110">
        <f t="shared" si="256"/>
        <v>0</v>
      </c>
      <c r="Y1127" s="110" t="str">
        <f t="shared" si="257"/>
        <v>transfer_purchase_energy_NA_CONFIDENTIAL</v>
      </c>
      <c r="Z1127" s="110">
        <f>IF(COUNTIFS($Y$2:Y1127,Y1127)=1,1,0)</f>
        <v>0</v>
      </c>
      <c r="AA1127" s="110">
        <f>SUM($Z$2:Z1127)*Z1127</f>
        <v>0</v>
      </c>
      <c r="AB1127" s="110">
        <f>COUNTIFS(resources!B:B,B1127)</f>
        <v>1</v>
      </c>
      <c r="AC1127" s="110">
        <f t="shared" si="258"/>
        <v>1</v>
      </c>
      <c r="AD1127" s="110">
        <f t="shared" si="259"/>
        <v>1</v>
      </c>
      <c r="AE1127" s="110">
        <f t="shared" si="260"/>
        <v>0</v>
      </c>
      <c r="AF1127" s="110">
        <f t="shared" si="261"/>
        <v>1</v>
      </c>
      <c r="AG1127" s="110">
        <f t="shared" si="262"/>
        <v>0</v>
      </c>
      <c r="AH1127" s="110">
        <f t="shared" si="263"/>
        <v>0</v>
      </c>
      <c r="AI1127" s="110">
        <f t="shared" si="264"/>
        <v>1</v>
      </c>
      <c r="AJ1127" s="100">
        <f>ROW()</f>
        <v>1127</v>
      </c>
      <c r="AK1127" s="100" t="e">
        <f>INDEX('BadRows RECART'!$C$2:$C$1207,MATCH(monthly_gwh_mw!AJ1127,'BadRows RECART'!$D$2:$D$1207,0))</f>
        <v>#N/A</v>
      </c>
    </row>
    <row r="1128" spans="1:37" ht="20">
      <c r="A1128" s="106" t="s">
        <v>3907</v>
      </c>
      <c r="B1128" s="106" t="s">
        <v>437</v>
      </c>
      <c r="C1128" s="106" t="s">
        <v>6297</v>
      </c>
      <c r="D1128" s="168">
        <v>2020</v>
      </c>
      <c r="E1128" s="168">
        <v>10</v>
      </c>
      <c r="F1128" s="199">
        <v>0</v>
      </c>
      <c r="G1128" s="212" t="s">
        <v>6314</v>
      </c>
      <c r="H1128" s="212" t="s">
        <v>6314</v>
      </c>
      <c r="I1128" s="106" t="s">
        <v>556</v>
      </c>
      <c r="K1128" s="83" t="s">
        <v>6314</v>
      </c>
      <c r="L1128" s="83" t="s">
        <v>6314</v>
      </c>
      <c r="M1128" s="45" t="str">
        <f>IF(
ISNA(INDEX(resources!E:E,MATCH(B1128,resources!B:B,0))),"fillme",
INDEX(resources!E:E,MATCH(B1128,resources!B:B,0)))</f>
        <v>transfer_purchase</v>
      </c>
      <c r="N1128" s="45">
        <v>1</v>
      </c>
      <c r="O1128" s="83" t="str">
        <f>IFERROR(INDEX(resources!K:K,MATCH(B1128,resources!B:B,0)),"fillme")</f>
        <v>unknown</v>
      </c>
      <c r="P1128" s="89" t="str">
        <f t="shared" si="252"/>
        <v>unknown_2020_10</v>
      </c>
      <c r="Q1128" s="87">
        <f>INDEX(elcc!G:G,MATCH(P1128,elcc!D:D,0))</f>
        <v>0</v>
      </c>
      <c r="R1128" s="89">
        <f t="shared" si="253"/>
        <v>1</v>
      </c>
      <c r="S1128" s="89" t="s">
        <v>6314</v>
      </c>
      <c r="T1128" s="89" t="s">
        <v>6314</v>
      </c>
      <c r="U1128" s="90" t="str">
        <f t="shared" si="254"/>
        <v>ok</v>
      </c>
      <c r="V1128" s="63" t="str">
        <f>INDEX(resources!F:F,MATCH(B1128,resources!B:B,0))</f>
        <v>special</v>
      </c>
      <c r="W1128" s="110">
        <f t="shared" si="255"/>
        <v>0</v>
      </c>
      <c r="X1128" s="110">
        <f t="shared" si="256"/>
        <v>0</v>
      </c>
      <c r="Y1128" s="110" t="str">
        <f t="shared" si="257"/>
        <v>transfer_purchase_energy_NA_CONFIDENTIAL</v>
      </c>
      <c r="Z1128" s="110">
        <f>IF(COUNTIFS($Y$2:Y1128,Y1128)=1,1,0)</f>
        <v>0</v>
      </c>
      <c r="AA1128" s="110">
        <f>SUM($Z$2:Z1128)*Z1128</f>
        <v>0</v>
      </c>
      <c r="AB1128" s="110">
        <f>COUNTIFS(resources!B:B,B1128)</f>
        <v>1</v>
      </c>
      <c r="AC1128" s="110">
        <f t="shared" si="258"/>
        <v>1</v>
      </c>
      <c r="AD1128" s="110">
        <f t="shared" si="259"/>
        <v>1</v>
      </c>
      <c r="AE1128" s="110">
        <f t="shared" si="260"/>
        <v>0</v>
      </c>
      <c r="AF1128" s="110">
        <f t="shared" si="261"/>
        <v>1</v>
      </c>
      <c r="AG1128" s="110">
        <f t="shared" si="262"/>
        <v>0</v>
      </c>
      <c r="AH1128" s="110">
        <f t="shared" si="263"/>
        <v>0</v>
      </c>
      <c r="AI1128" s="110">
        <f t="shared" si="264"/>
        <v>1</v>
      </c>
      <c r="AJ1128" s="100">
        <f>ROW()</f>
        <v>1128</v>
      </c>
      <c r="AK1128" s="100" t="e">
        <f>INDEX('BadRows RECART'!$C$2:$C$1207,MATCH(monthly_gwh_mw!AJ1128,'BadRows RECART'!$D$2:$D$1207,0))</f>
        <v>#N/A</v>
      </c>
    </row>
    <row r="1129" spans="1:37" ht="20">
      <c r="A1129" s="106" t="s">
        <v>3907</v>
      </c>
      <c r="B1129" s="106" t="s">
        <v>437</v>
      </c>
      <c r="C1129" s="106" t="s">
        <v>6297</v>
      </c>
      <c r="D1129" s="168">
        <v>2020</v>
      </c>
      <c r="E1129" s="168">
        <v>11</v>
      </c>
      <c r="F1129" s="199">
        <v>0</v>
      </c>
      <c r="G1129" s="212" t="s">
        <v>6314</v>
      </c>
      <c r="H1129" s="212" t="s">
        <v>6314</v>
      </c>
      <c r="I1129" s="106" t="s">
        <v>556</v>
      </c>
      <c r="K1129" s="83" t="s">
        <v>6314</v>
      </c>
      <c r="L1129" s="83" t="s">
        <v>6314</v>
      </c>
      <c r="M1129" s="45" t="str">
        <f>IF(
ISNA(INDEX(resources!E:E,MATCH(B1129,resources!B:B,0))),"fillme",
INDEX(resources!E:E,MATCH(B1129,resources!B:B,0)))</f>
        <v>transfer_purchase</v>
      </c>
      <c r="N1129" s="45">
        <v>1</v>
      </c>
      <c r="O1129" s="83" t="str">
        <f>IFERROR(INDEX(resources!K:K,MATCH(B1129,resources!B:B,0)),"fillme")</f>
        <v>unknown</v>
      </c>
      <c r="P1129" s="89" t="str">
        <f t="shared" si="252"/>
        <v>unknown_2020_11</v>
      </c>
      <c r="Q1129" s="87">
        <f>INDEX(elcc!G:G,MATCH(P1129,elcc!D:D,0))</f>
        <v>0</v>
      </c>
      <c r="R1129" s="89">
        <f t="shared" si="253"/>
        <v>1</v>
      </c>
      <c r="S1129" s="89" t="s">
        <v>6314</v>
      </c>
      <c r="T1129" s="89" t="s">
        <v>6314</v>
      </c>
      <c r="U1129" s="90" t="str">
        <f t="shared" si="254"/>
        <v>ok</v>
      </c>
      <c r="V1129" s="63" t="str">
        <f>INDEX(resources!F:F,MATCH(B1129,resources!B:B,0))</f>
        <v>special</v>
      </c>
      <c r="W1129" s="110">
        <f t="shared" si="255"/>
        <v>0</v>
      </c>
      <c r="X1129" s="110">
        <f t="shared" si="256"/>
        <v>0</v>
      </c>
      <c r="Y1129" s="110" t="str">
        <f t="shared" si="257"/>
        <v>transfer_purchase_energy_NA_CONFIDENTIAL</v>
      </c>
      <c r="Z1129" s="110">
        <f>IF(COUNTIFS($Y$2:Y1129,Y1129)=1,1,0)</f>
        <v>0</v>
      </c>
      <c r="AA1129" s="110">
        <f>SUM($Z$2:Z1129)*Z1129</f>
        <v>0</v>
      </c>
      <c r="AB1129" s="110">
        <f>COUNTIFS(resources!B:B,B1129)</f>
        <v>1</v>
      </c>
      <c r="AC1129" s="110">
        <f t="shared" si="258"/>
        <v>1</v>
      </c>
      <c r="AD1129" s="110">
        <f t="shared" si="259"/>
        <v>1</v>
      </c>
      <c r="AE1129" s="110">
        <f t="shared" si="260"/>
        <v>0</v>
      </c>
      <c r="AF1129" s="110">
        <f t="shared" si="261"/>
        <v>1</v>
      </c>
      <c r="AG1129" s="110">
        <f t="shared" si="262"/>
        <v>0</v>
      </c>
      <c r="AH1129" s="110">
        <f t="shared" si="263"/>
        <v>0</v>
      </c>
      <c r="AI1129" s="110">
        <f t="shared" si="264"/>
        <v>1</v>
      </c>
      <c r="AJ1129" s="100">
        <f>ROW()</f>
        <v>1129</v>
      </c>
      <c r="AK1129" s="100" t="e">
        <f>INDEX('BadRows RECART'!$C$2:$C$1207,MATCH(monthly_gwh_mw!AJ1129,'BadRows RECART'!$D$2:$D$1207,0))</f>
        <v>#N/A</v>
      </c>
    </row>
    <row r="1130" spans="1:37" ht="20">
      <c r="A1130" s="106" t="s">
        <v>3907</v>
      </c>
      <c r="B1130" s="106" t="s">
        <v>437</v>
      </c>
      <c r="C1130" s="106" t="s">
        <v>6297</v>
      </c>
      <c r="D1130" s="168">
        <v>2020</v>
      </c>
      <c r="E1130" s="168">
        <v>12</v>
      </c>
      <c r="F1130" s="199">
        <v>0</v>
      </c>
      <c r="G1130" s="212" t="s">
        <v>6314</v>
      </c>
      <c r="H1130" s="212" t="s">
        <v>6314</v>
      </c>
      <c r="I1130" s="106" t="s">
        <v>556</v>
      </c>
      <c r="K1130" s="83" t="s">
        <v>6314</v>
      </c>
      <c r="L1130" s="83" t="s">
        <v>6314</v>
      </c>
      <c r="M1130" s="45" t="str">
        <f>IF(
ISNA(INDEX(resources!E:E,MATCH(B1130,resources!B:B,0))),"fillme",
INDEX(resources!E:E,MATCH(B1130,resources!B:B,0)))</f>
        <v>transfer_purchase</v>
      </c>
      <c r="N1130" s="45">
        <v>1</v>
      </c>
      <c r="O1130" s="83" t="str">
        <f>IFERROR(INDEX(resources!K:K,MATCH(B1130,resources!B:B,0)),"fillme")</f>
        <v>unknown</v>
      </c>
      <c r="P1130" s="89" t="str">
        <f t="shared" si="252"/>
        <v>unknown_2020_12</v>
      </c>
      <c r="Q1130" s="87">
        <f>INDEX(elcc!G:G,MATCH(P1130,elcc!D:D,0))</f>
        <v>0</v>
      </c>
      <c r="R1130" s="89">
        <f t="shared" si="253"/>
        <v>1</v>
      </c>
      <c r="S1130" s="89" t="s">
        <v>6314</v>
      </c>
      <c r="T1130" s="89" t="s">
        <v>6314</v>
      </c>
      <c r="U1130" s="90" t="str">
        <f t="shared" si="254"/>
        <v>ok</v>
      </c>
      <c r="V1130" s="63" t="str">
        <f>INDEX(resources!F:F,MATCH(B1130,resources!B:B,0))</f>
        <v>special</v>
      </c>
      <c r="W1130" s="110">
        <f t="shared" si="255"/>
        <v>0</v>
      </c>
      <c r="X1130" s="110">
        <f t="shared" si="256"/>
        <v>0</v>
      </c>
      <c r="Y1130" s="110" t="str">
        <f t="shared" si="257"/>
        <v>transfer_purchase_energy_NA_CONFIDENTIAL</v>
      </c>
      <c r="Z1130" s="110">
        <f>IF(COUNTIFS($Y$2:Y1130,Y1130)=1,1,0)</f>
        <v>0</v>
      </c>
      <c r="AA1130" s="110">
        <f>SUM($Z$2:Z1130)*Z1130</f>
        <v>0</v>
      </c>
      <c r="AB1130" s="110">
        <f>COUNTIFS(resources!B:B,B1130)</f>
        <v>1</v>
      </c>
      <c r="AC1130" s="110">
        <f t="shared" si="258"/>
        <v>1</v>
      </c>
      <c r="AD1130" s="110">
        <f t="shared" si="259"/>
        <v>1</v>
      </c>
      <c r="AE1130" s="110">
        <f t="shared" si="260"/>
        <v>0</v>
      </c>
      <c r="AF1130" s="110">
        <f t="shared" si="261"/>
        <v>1</v>
      </c>
      <c r="AG1130" s="110">
        <f t="shared" si="262"/>
        <v>0</v>
      </c>
      <c r="AH1130" s="110">
        <f t="shared" si="263"/>
        <v>0</v>
      </c>
      <c r="AI1130" s="110">
        <f t="shared" si="264"/>
        <v>1</v>
      </c>
      <c r="AJ1130" s="100">
        <f>ROW()</f>
        <v>1130</v>
      </c>
      <c r="AK1130" s="100" t="e">
        <f>INDEX('BadRows RECART'!$C$2:$C$1207,MATCH(monthly_gwh_mw!AJ1130,'BadRows RECART'!$D$2:$D$1207,0))</f>
        <v>#N/A</v>
      </c>
    </row>
    <row r="1131" spans="1:37" ht="20">
      <c r="A1131" s="106" t="s">
        <v>3907</v>
      </c>
      <c r="B1131" s="106" t="s">
        <v>437</v>
      </c>
      <c r="C1131" s="106" t="s">
        <v>6297</v>
      </c>
      <c r="D1131" s="168">
        <v>2021</v>
      </c>
      <c r="E1131" s="168">
        <v>1</v>
      </c>
      <c r="F1131" s="199">
        <v>18.639166666666668</v>
      </c>
      <c r="G1131" s="212" t="s">
        <v>6314</v>
      </c>
      <c r="H1131" s="212" t="s">
        <v>6314</v>
      </c>
      <c r="I1131" s="106" t="s">
        <v>556</v>
      </c>
      <c r="K1131" s="83" t="s">
        <v>6314</v>
      </c>
      <c r="L1131" s="83" t="s">
        <v>6314</v>
      </c>
      <c r="M1131" s="45" t="str">
        <f>IF(
ISNA(INDEX(resources!E:E,MATCH(B1131,resources!B:B,0))),"fillme",
INDEX(resources!E:E,MATCH(B1131,resources!B:B,0)))</f>
        <v>transfer_purchase</v>
      </c>
      <c r="N1131" s="45">
        <v>1</v>
      </c>
      <c r="O1131" s="83" t="str">
        <f>IFERROR(INDEX(resources!K:K,MATCH(B1131,resources!B:B,0)),"fillme")</f>
        <v>unknown</v>
      </c>
      <c r="P1131" s="89" t="str">
        <f t="shared" si="252"/>
        <v>unknown_2021_1</v>
      </c>
      <c r="Q1131" s="87">
        <f>INDEX(elcc!G:G,MATCH(P1131,elcc!D:D,0))</f>
        <v>0</v>
      </c>
      <c r="R1131" s="89">
        <f t="shared" si="253"/>
        <v>1</v>
      </c>
      <c r="S1131" s="89" t="s">
        <v>6314</v>
      </c>
      <c r="T1131" s="89" t="s">
        <v>6314</v>
      </c>
      <c r="U1131" s="90" t="str">
        <f t="shared" si="254"/>
        <v>ok</v>
      </c>
      <c r="V1131" s="63" t="str">
        <f>INDEX(resources!F:F,MATCH(B1131,resources!B:B,0))</f>
        <v>special</v>
      </c>
      <c r="W1131" s="110">
        <f t="shared" si="255"/>
        <v>1</v>
      </c>
      <c r="X1131" s="110">
        <f t="shared" si="256"/>
        <v>0</v>
      </c>
      <c r="Y1131" s="110" t="str">
        <f t="shared" si="257"/>
        <v>transfer_purchase_energy_NA_CONFIDENTIAL</v>
      </c>
      <c r="Z1131" s="110">
        <f>IF(COUNTIFS($Y$2:Y1131,Y1131)=1,1,0)</f>
        <v>0</v>
      </c>
      <c r="AA1131" s="110">
        <f>SUM($Z$2:Z1131)*Z1131</f>
        <v>0</v>
      </c>
      <c r="AB1131" s="110">
        <f>COUNTIFS(resources!B:B,B1131)</f>
        <v>1</v>
      </c>
      <c r="AC1131" s="110">
        <f t="shared" si="258"/>
        <v>1</v>
      </c>
      <c r="AD1131" s="110">
        <f t="shared" si="259"/>
        <v>1</v>
      </c>
      <c r="AE1131" s="110">
        <f t="shared" si="260"/>
        <v>0</v>
      </c>
      <c r="AF1131" s="110">
        <f t="shared" si="261"/>
        <v>1</v>
      </c>
      <c r="AG1131" s="110">
        <f t="shared" si="262"/>
        <v>0</v>
      </c>
      <c r="AH1131" s="110">
        <f t="shared" si="263"/>
        <v>0</v>
      </c>
      <c r="AI1131" s="110">
        <f t="shared" si="264"/>
        <v>1</v>
      </c>
      <c r="AJ1131" s="100">
        <f>ROW()</f>
        <v>1131</v>
      </c>
      <c r="AK1131" s="100" t="e">
        <f>INDEX('BadRows RECART'!$C$2:$C$1207,MATCH(monthly_gwh_mw!AJ1131,'BadRows RECART'!$D$2:$D$1207,0))</f>
        <v>#N/A</v>
      </c>
    </row>
    <row r="1132" spans="1:37" ht="20">
      <c r="A1132" s="106" t="s">
        <v>3907</v>
      </c>
      <c r="B1132" s="106" t="s">
        <v>437</v>
      </c>
      <c r="C1132" s="106" t="s">
        <v>6297</v>
      </c>
      <c r="D1132" s="168">
        <v>2021</v>
      </c>
      <c r="E1132" s="168">
        <v>2</v>
      </c>
      <c r="F1132" s="199">
        <v>18.639166666666668</v>
      </c>
      <c r="G1132" s="212" t="s">
        <v>6314</v>
      </c>
      <c r="H1132" s="212" t="s">
        <v>6314</v>
      </c>
      <c r="I1132" s="106" t="s">
        <v>556</v>
      </c>
      <c r="K1132" s="83" t="s">
        <v>6314</v>
      </c>
      <c r="L1132" s="83" t="s">
        <v>6314</v>
      </c>
      <c r="M1132" s="45" t="str">
        <f>IF(
ISNA(INDEX(resources!E:E,MATCH(B1132,resources!B:B,0))),"fillme",
INDEX(resources!E:E,MATCH(B1132,resources!B:B,0)))</f>
        <v>transfer_purchase</v>
      </c>
      <c r="N1132" s="45">
        <v>1</v>
      </c>
      <c r="O1132" s="83" t="str">
        <f>IFERROR(INDEX(resources!K:K,MATCH(B1132,resources!B:B,0)),"fillme")</f>
        <v>unknown</v>
      </c>
      <c r="P1132" s="89" t="str">
        <f t="shared" si="252"/>
        <v>unknown_2021_2</v>
      </c>
      <c r="Q1132" s="87">
        <f>INDEX(elcc!G:G,MATCH(P1132,elcc!D:D,0))</f>
        <v>0</v>
      </c>
      <c r="R1132" s="89">
        <f t="shared" si="253"/>
        <v>1</v>
      </c>
      <c r="S1132" s="89" t="s">
        <v>6314</v>
      </c>
      <c r="T1132" s="89" t="s">
        <v>6314</v>
      </c>
      <c r="U1132" s="90" t="str">
        <f t="shared" si="254"/>
        <v>ok</v>
      </c>
      <c r="V1132" s="63" t="str">
        <f>INDEX(resources!F:F,MATCH(B1132,resources!B:B,0))</f>
        <v>special</v>
      </c>
      <c r="W1132" s="110">
        <f t="shared" si="255"/>
        <v>1</v>
      </c>
      <c r="X1132" s="110">
        <f t="shared" si="256"/>
        <v>0</v>
      </c>
      <c r="Y1132" s="110" t="str">
        <f t="shared" si="257"/>
        <v>transfer_purchase_energy_NA_CONFIDENTIAL</v>
      </c>
      <c r="Z1132" s="110">
        <f>IF(COUNTIFS($Y$2:Y1132,Y1132)=1,1,0)</f>
        <v>0</v>
      </c>
      <c r="AA1132" s="110">
        <f>SUM($Z$2:Z1132)*Z1132</f>
        <v>0</v>
      </c>
      <c r="AB1132" s="110">
        <f>COUNTIFS(resources!B:B,B1132)</f>
        <v>1</v>
      </c>
      <c r="AC1132" s="110">
        <f t="shared" si="258"/>
        <v>1</v>
      </c>
      <c r="AD1132" s="110">
        <f t="shared" si="259"/>
        <v>1</v>
      </c>
      <c r="AE1132" s="110">
        <f t="shared" si="260"/>
        <v>0</v>
      </c>
      <c r="AF1132" s="110">
        <f t="shared" si="261"/>
        <v>1</v>
      </c>
      <c r="AG1132" s="110">
        <f t="shared" si="262"/>
        <v>0</v>
      </c>
      <c r="AH1132" s="110">
        <f t="shared" si="263"/>
        <v>0</v>
      </c>
      <c r="AI1132" s="110">
        <f t="shared" si="264"/>
        <v>1</v>
      </c>
      <c r="AJ1132" s="100">
        <f>ROW()</f>
        <v>1132</v>
      </c>
      <c r="AK1132" s="100" t="e">
        <f>INDEX('BadRows RECART'!$C$2:$C$1207,MATCH(monthly_gwh_mw!AJ1132,'BadRows RECART'!$D$2:$D$1207,0))</f>
        <v>#N/A</v>
      </c>
    </row>
    <row r="1133" spans="1:37" ht="20">
      <c r="A1133" s="106" t="s">
        <v>3907</v>
      </c>
      <c r="B1133" s="106" t="s">
        <v>437</v>
      </c>
      <c r="C1133" s="106" t="s">
        <v>6297</v>
      </c>
      <c r="D1133" s="168">
        <v>2021</v>
      </c>
      <c r="E1133" s="168">
        <v>3</v>
      </c>
      <c r="F1133" s="199">
        <v>18.639166666666668</v>
      </c>
      <c r="G1133" s="212" t="s">
        <v>6314</v>
      </c>
      <c r="H1133" s="212" t="s">
        <v>6314</v>
      </c>
      <c r="I1133" s="106" t="s">
        <v>556</v>
      </c>
      <c r="K1133" s="83" t="s">
        <v>6314</v>
      </c>
      <c r="L1133" s="83" t="s">
        <v>6314</v>
      </c>
      <c r="M1133" s="45" t="str">
        <f>IF(
ISNA(INDEX(resources!E:E,MATCH(B1133,resources!B:B,0))),"fillme",
INDEX(resources!E:E,MATCH(B1133,resources!B:B,0)))</f>
        <v>transfer_purchase</v>
      </c>
      <c r="N1133" s="45">
        <v>1</v>
      </c>
      <c r="O1133" s="83" t="str">
        <f>IFERROR(INDEX(resources!K:K,MATCH(B1133,resources!B:B,0)),"fillme")</f>
        <v>unknown</v>
      </c>
      <c r="P1133" s="89" t="str">
        <f t="shared" si="252"/>
        <v>unknown_2021_3</v>
      </c>
      <c r="Q1133" s="87">
        <f>INDEX(elcc!G:G,MATCH(P1133,elcc!D:D,0))</f>
        <v>0</v>
      </c>
      <c r="R1133" s="89">
        <f t="shared" si="253"/>
        <v>1</v>
      </c>
      <c r="S1133" s="89" t="s">
        <v>6314</v>
      </c>
      <c r="T1133" s="89" t="s">
        <v>6314</v>
      </c>
      <c r="U1133" s="90" t="str">
        <f t="shared" si="254"/>
        <v>ok</v>
      </c>
      <c r="V1133" s="63" t="str">
        <f>INDEX(resources!F:F,MATCH(B1133,resources!B:B,0))</f>
        <v>special</v>
      </c>
      <c r="W1133" s="110">
        <f t="shared" si="255"/>
        <v>1</v>
      </c>
      <c r="X1133" s="110">
        <f t="shared" si="256"/>
        <v>0</v>
      </c>
      <c r="Y1133" s="110" t="str">
        <f t="shared" si="257"/>
        <v>transfer_purchase_energy_NA_CONFIDENTIAL</v>
      </c>
      <c r="Z1133" s="110">
        <f>IF(COUNTIFS($Y$2:Y1133,Y1133)=1,1,0)</f>
        <v>0</v>
      </c>
      <c r="AA1133" s="110">
        <f>SUM($Z$2:Z1133)*Z1133</f>
        <v>0</v>
      </c>
      <c r="AB1133" s="110">
        <f>COUNTIFS(resources!B:B,B1133)</f>
        <v>1</v>
      </c>
      <c r="AC1133" s="110">
        <f t="shared" si="258"/>
        <v>1</v>
      </c>
      <c r="AD1133" s="110">
        <f t="shared" si="259"/>
        <v>1</v>
      </c>
      <c r="AE1133" s="110">
        <f t="shared" si="260"/>
        <v>0</v>
      </c>
      <c r="AF1133" s="110">
        <f t="shared" si="261"/>
        <v>1</v>
      </c>
      <c r="AG1133" s="110">
        <f t="shared" si="262"/>
        <v>0</v>
      </c>
      <c r="AH1133" s="110">
        <f t="shared" si="263"/>
        <v>0</v>
      </c>
      <c r="AI1133" s="110">
        <f t="shared" si="264"/>
        <v>1</v>
      </c>
      <c r="AJ1133" s="100">
        <f>ROW()</f>
        <v>1133</v>
      </c>
      <c r="AK1133" s="100" t="e">
        <f>INDEX('BadRows RECART'!$C$2:$C$1207,MATCH(monthly_gwh_mw!AJ1133,'BadRows RECART'!$D$2:$D$1207,0))</f>
        <v>#N/A</v>
      </c>
    </row>
    <row r="1134" spans="1:37" ht="20">
      <c r="A1134" s="106" t="s">
        <v>3907</v>
      </c>
      <c r="B1134" s="106" t="s">
        <v>437</v>
      </c>
      <c r="C1134" s="106" t="s">
        <v>6297</v>
      </c>
      <c r="D1134" s="168">
        <v>2021</v>
      </c>
      <c r="E1134" s="168">
        <v>4</v>
      </c>
      <c r="F1134" s="199">
        <v>18.639166666666668</v>
      </c>
      <c r="G1134" s="212" t="s">
        <v>6314</v>
      </c>
      <c r="H1134" s="212" t="s">
        <v>6314</v>
      </c>
      <c r="I1134" s="106" t="s">
        <v>556</v>
      </c>
      <c r="K1134" s="83" t="s">
        <v>6314</v>
      </c>
      <c r="L1134" s="83" t="s">
        <v>6314</v>
      </c>
      <c r="M1134" s="45" t="str">
        <f>IF(
ISNA(INDEX(resources!E:E,MATCH(B1134,resources!B:B,0))),"fillme",
INDEX(resources!E:E,MATCH(B1134,resources!B:B,0)))</f>
        <v>transfer_purchase</v>
      </c>
      <c r="N1134" s="45">
        <v>1</v>
      </c>
      <c r="O1134" s="83" t="str">
        <f>IFERROR(INDEX(resources!K:K,MATCH(B1134,resources!B:B,0)),"fillme")</f>
        <v>unknown</v>
      </c>
      <c r="P1134" s="89" t="str">
        <f t="shared" si="252"/>
        <v>unknown_2021_4</v>
      </c>
      <c r="Q1134" s="87">
        <f>INDEX(elcc!G:G,MATCH(P1134,elcc!D:D,0))</f>
        <v>0</v>
      </c>
      <c r="R1134" s="89">
        <f t="shared" si="253"/>
        <v>1</v>
      </c>
      <c r="S1134" s="89" t="s">
        <v>6314</v>
      </c>
      <c r="T1134" s="89" t="s">
        <v>6314</v>
      </c>
      <c r="U1134" s="90" t="str">
        <f t="shared" si="254"/>
        <v>ok</v>
      </c>
      <c r="V1134" s="63" t="str">
        <f>INDEX(resources!F:F,MATCH(B1134,resources!B:B,0))</f>
        <v>special</v>
      </c>
      <c r="W1134" s="110">
        <f t="shared" si="255"/>
        <v>1</v>
      </c>
      <c r="X1134" s="110">
        <f t="shared" si="256"/>
        <v>0</v>
      </c>
      <c r="Y1134" s="110" t="str">
        <f t="shared" si="257"/>
        <v>transfer_purchase_energy_NA_CONFIDENTIAL</v>
      </c>
      <c r="Z1134" s="110">
        <f>IF(COUNTIFS($Y$2:Y1134,Y1134)=1,1,0)</f>
        <v>0</v>
      </c>
      <c r="AA1134" s="110">
        <f>SUM($Z$2:Z1134)*Z1134</f>
        <v>0</v>
      </c>
      <c r="AB1134" s="110">
        <f>COUNTIFS(resources!B:B,B1134)</f>
        <v>1</v>
      </c>
      <c r="AC1134" s="110">
        <f t="shared" si="258"/>
        <v>1</v>
      </c>
      <c r="AD1134" s="110">
        <f t="shared" si="259"/>
        <v>1</v>
      </c>
      <c r="AE1134" s="110">
        <f t="shared" si="260"/>
        <v>0</v>
      </c>
      <c r="AF1134" s="110">
        <f t="shared" si="261"/>
        <v>1</v>
      </c>
      <c r="AG1134" s="110">
        <f t="shared" si="262"/>
        <v>0</v>
      </c>
      <c r="AH1134" s="110">
        <f t="shared" si="263"/>
        <v>0</v>
      </c>
      <c r="AI1134" s="110">
        <f t="shared" si="264"/>
        <v>1</v>
      </c>
      <c r="AJ1134" s="100">
        <f>ROW()</f>
        <v>1134</v>
      </c>
      <c r="AK1134" s="100" t="e">
        <f>INDEX('BadRows RECART'!$C$2:$C$1207,MATCH(monthly_gwh_mw!AJ1134,'BadRows RECART'!$D$2:$D$1207,0))</f>
        <v>#N/A</v>
      </c>
    </row>
    <row r="1135" spans="1:37" ht="20">
      <c r="A1135" s="106" t="s">
        <v>3907</v>
      </c>
      <c r="B1135" s="106" t="s">
        <v>437</v>
      </c>
      <c r="C1135" s="106" t="s">
        <v>6297</v>
      </c>
      <c r="D1135" s="168">
        <v>2021</v>
      </c>
      <c r="E1135" s="168">
        <v>5</v>
      </c>
      <c r="F1135" s="199">
        <v>18.639166666666668</v>
      </c>
      <c r="G1135" s="212" t="s">
        <v>6314</v>
      </c>
      <c r="H1135" s="212" t="s">
        <v>6314</v>
      </c>
      <c r="I1135" s="106" t="s">
        <v>556</v>
      </c>
      <c r="K1135" s="83" t="s">
        <v>6314</v>
      </c>
      <c r="L1135" s="83" t="s">
        <v>6314</v>
      </c>
      <c r="M1135" s="45" t="str">
        <f>IF(
ISNA(INDEX(resources!E:E,MATCH(B1135,resources!B:B,0))),"fillme",
INDEX(resources!E:E,MATCH(B1135,resources!B:B,0)))</f>
        <v>transfer_purchase</v>
      </c>
      <c r="N1135" s="45">
        <v>1</v>
      </c>
      <c r="O1135" s="83" t="str">
        <f>IFERROR(INDEX(resources!K:K,MATCH(B1135,resources!B:B,0)),"fillme")</f>
        <v>unknown</v>
      </c>
      <c r="P1135" s="89" t="str">
        <f t="shared" si="252"/>
        <v>unknown_2021_5</v>
      </c>
      <c r="Q1135" s="87">
        <f>INDEX(elcc!G:G,MATCH(P1135,elcc!D:D,0))</f>
        <v>0</v>
      </c>
      <c r="R1135" s="89">
        <f t="shared" si="253"/>
        <v>1</v>
      </c>
      <c r="S1135" s="89" t="s">
        <v>6314</v>
      </c>
      <c r="T1135" s="89" t="s">
        <v>6314</v>
      </c>
      <c r="U1135" s="90" t="str">
        <f t="shared" si="254"/>
        <v>ok</v>
      </c>
      <c r="V1135" s="63" t="str">
        <f>INDEX(resources!F:F,MATCH(B1135,resources!B:B,0))</f>
        <v>special</v>
      </c>
      <c r="W1135" s="110">
        <f t="shared" si="255"/>
        <v>1</v>
      </c>
      <c r="X1135" s="110">
        <f t="shared" si="256"/>
        <v>0</v>
      </c>
      <c r="Y1135" s="110" t="str">
        <f t="shared" si="257"/>
        <v>transfer_purchase_energy_NA_CONFIDENTIAL</v>
      </c>
      <c r="Z1135" s="110">
        <f>IF(COUNTIFS($Y$2:Y1135,Y1135)=1,1,0)</f>
        <v>0</v>
      </c>
      <c r="AA1135" s="110">
        <f>SUM($Z$2:Z1135)*Z1135</f>
        <v>0</v>
      </c>
      <c r="AB1135" s="110">
        <f>COUNTIFS(resources!B:B,B1135)</f>
        <v>1</v>
      </c>
      <c r="AC1135" s="110">
        <f t="shared" si="258"/>
        <v>1</v>
      </c>
      <c r="AD1135" s="110">
        <f t="shared" si="259"/>
        <v>1</v>
      </c>
      <c r="AE1135" s="110">
        <f t="shared" si="260"/>
        <v>0</v>
      </c>
      <c r="AF1135" s="110">
        <f t="shared" si="261"/>
        <v>1</v>
      </c>
      <c r="AG1135" s="110">
        <f t="shared" si="262"/>
        <v>0</v>
      </c>
      <c r="AH1135" s="110">
        <f t="shared" si="263"/>
        <v>0</v>
      </c>
      <c r="AI1135" s="110">
        <f t="shared" si="264"/>
        <v>1</v>
      </c>
      <c r="AJ1135" s="100">
        <f>ROW()</f>
        <v>1135</v>
      </c>
      <c r="AK1135" s="100" t="e">
        <f>INDEX('BadRows RECART'!$C$2:$C$1207,MATCH(monthly_gwh_mw!AJ1135,'BadRows RECART'!$D$2:$D$1207,0))</f>
        <v>#N/A</v>
      </c>
    </row>
    <row r="1136" spans="1:37" ht="20">
      <c r="A1136" s="106" t="s">
        <v>3907</v>
      </c>
      <c r="B1136" s="106" t="s">
        <v>437</v>
      </c>
      <c r="C1136" s="106" t="s">
        <v>6297</v>
      </c>
      <c r="D1136" s="168">
        <v>2021</v>
      </c>
      <c r="E1136" s="168">
        <v>6</v>
      </c>
      <c r="F1136" s="199">
        <v>18.639166666666668</v>
      </c>
      <c r="G1136" s="212" t="s">
        <v>6314</v>
      </c>
      <c r="H1136" s="212" t="s">
        <v>6314</v>
      </c>
      <c r="I1136" s="106" t="s">
        <v>556</v>
      </c>
      <c r="K1136" s="83" t="s">
        <v>6314</v>
      </c>
      <c r="L1136" s="83" t="s">
        <v>6314</v>
      </c>
      <c r="M1136" s="45" t="str">
        <f>IF(
ISNA(INDEX(resources!E:E,MATCH(B1136,resources!B:B,0))),"fillme",
INDEX(resources!E:E,MATCH(B1136,resources!B:B,0)))</f>
        <v>transfer_purchase</v>
      </c>
      <c r="N1136" s="45">
        <v>1</v>
      </c>
      <c r="O1136" s="83" t="str">
        <f>IFERROR(INDEX(resources!K:K,MATCH(B1136,resources!B:B,0)),"fillme")</f>
        <v>unknown</v>
      </c>
      <c r="P1136" s="89" t="str">
        <f t="shared" si="252"/>
        <v>unknown_2021_6</v>
      </c>
      <c r="Q1136" s="87">
        <f>INDEX(elcc!G:G,MATCH(P1136,elcc!D:D,0))</f>
        <v>0</v>
      </c>
      <c r="R1136" s="89">
        <f t="shared" si="253"/>
        <v>1</v>
      </c>
      <c r="S1136" s="89" t="s">
        <v>6314</v>
      </c>
      <c r="T1136" s="89" t="s">
        <v>6314</v>
      </c>
      <c r="U1136" s="90" t="str">
        <f t="shared" si="254"/>
        <v>ok</v>
      </c>
      <c r="V1136" s="63" t="str">
        <f>INDEX(resources!F:F,MATCH(B1136,resources!B:B,0))</f>
        <v>special</v>
      </c>
      <c r="W1136" s="110">
        <f t="shared" si="255"/>
        <v>1</v>
      </c>
      <c r="X1136" s="110">
        <f t="shared" si="256"/>
        <v>0</v>
      </c>
      <c r="Y1136" s="110" t="str">
        <f t="shared" si="257"/>
        <v>transfer_purchase_energy_NA_CONFIDENTIAL</v>
      </c>
      <c r="Z1136" s="110">
        <f>IF(COUNTIFS($Y$2:Y1136,Y1136)=1,1,0)</f>
        <v>0</v>
      </c>
      <c r="AA1136" s="110">
        <f>SUM($Z$2:Z1136)*Z1136</f>
        <v>0</v>
      </c>
      <c r="AB1136" s="110">
        <f>COUNTIFS(resources!B:B,B1136)</f>
        <v>1</v>
      </c>
      <c r="AC1136" s="110">
        <f t="shared" si="258"/>
        <v>1</v>
      </c>
      <c r="AD1136" s="110">
        <f t="shared" si="259"/>
        <v>1</v>
      </c>
      <c r="AE1136" s="110">
        <f t="shared" si="260"/>
        <v>0</v>
      </c>
      <c r="AF1136" s="110">
        <f t="shared" si="261"/>
        <v>1</v>
      </c>
      <c r="AG1136" s="110">
        <f t="shared" si="262"/>
        <v>0</v>
      </c>
      <c r="AH1136" s="110">
        <f t="shared" si="263"/>
        <v>0</v>
      </c>
      <c r="AI1136" s="110">
        <f t="shared" si="264"/>
        <v>1</v>
      </c>
      <c r="AJ1136" s="100">
        <f>ROW()</f>
        <v>1136</v>
      </c>
      <c r="AK1136" s="100" t="e">
        <f>INDEX('BadRows RECART'!$C$2:$C$1207,MATCH(monthly_gwh_mw!AJ1136,'BadRows RECART'!$D$2:$D$1207,0))</f>
        <v>#N/A</v>
      </c>
    </row>
    <row r="1137" spans="1:37" ht="20">
      <c r="A1137" s="106" t="s">
        <v>3907</v>
      </c>
      <c r="B1137" s="106" t="s">
        <v>437</v>
      </c>
      <c r="C1137" s="106" t="s">
        <v>6297</v>
      </c>
      <c r="D1137" s="168">
        <v>2021</v>
      </c>
      <c r="E1137" s="168">
        <v>7</v>
      </c>
      <c r="F1137" s="199">
        <v>18.639166666666668</v>
      </c>
      <c r="G1137" s="212" t="s">
        <v>6314</v>
      </c>
      <c r="H1137" s="212" t="s">
        <v>6314</v>
      </c>
      <c r="I1137" s="106" t="s">
        <v>556</v>
      </c>
      <c r="K1137" s="83" t="s">
        <v>6314</v>
      </c>
      <c r="L1137" s="83" t="s">
        <v>6314</v>
      </c>
      <c r="M1137" s="45" t="str">
        <f>IF(
ISNA(INDEX(resources!E:E,MATCH(B1137,resources!B:B,0))),"fillme",
INDEX(resources!E:E,MATCH(B1137,resources!B:B,0)))</f>
        <v>transfer_purchase</v>
      </c>
      <c r="N1137" s="45">
        <v>1</v>
      </c>
      <c r="O1137" s="83" t="str">
        <f>IFERROR(INDEX(resources!K:K,MATCH(B1137,resources!B:B,0)),"fillme")</f>
        <v>unknown</v>
      </c>
      <c r="P1137" s="89" t="str">
        <f t="shared" si="252"/>
        <v>unknown_2021_7</v>
      </c>
      <c r="Q1137" s="87">
        <f>INDEX(elcc!G:G,MATCH(P1137,elcc!D:D,0))</f>
        <v>0</v>
      </c>
      <c r="R1137" s="89">
        <f t="shared" si="253"/>
        <v>1</v>
      </c>
      <c r="S1137" s="89" t="s">
        <v>6314</v>
      </c>
      <c r="T1137" s="89" t="s">
        <v>6314</v>
      </c>
      <c r="U1137" s="90" t="str">
        <f t="shared" si="254"/>
        <v>ok</v>
      </c>
      <c r="V1137" s="63" t="str">
        <f>INDEX(resources!F:F,MATCH(B1137,resources!B:B,0))</f>
        <v>special</v>
      </c>
      <c r="W1137" s="110">
        <f t="shared" si="255"/>
        <v>1</v>
      </c>
      <c r="X1137" s="110">
        <f t="shared" si="256"/>
        <v>0</v>
      </c>
      <c r="Y1137" s="110" t="str">
        <f t="shared" si="257"/>
        <v>transfer_purchase_energy_NA_CONFIDENTIAL</v>
      </c>
      <c r="Z1137" s="110">
        <f>IF(COUNTIFS($Y$2:Y1137,Y1137)=1,1,0)</f>
        <v>0</v>
      </c>
      <c r="AA1137" s="110">
        <f>SUM($Z$2:Z1137)*Z1137</f>
        <v>0</v>
      </c>
      <c r="AB1137" s="110">
        <f>COUNTIFS(resources!B:B,B1137)</f>
        <v>1</v>
      </c>
      <c r="AC1137" s="110">
        <f t="shared" si="258"/>
        <v>1</v>
      </c>
      <c r="AD1137" s="110">
        <f t="shared" si="259"/>
        <v>1</v>
      </c>
      <c r="AE1137" s="110">
        <f t="shared" si="260"/>
        <v>0</v>
      </c>
      <c r="AF1137" s="110">
        <f t="shared" si="261"/>
        <v>1</v>
      </c>
      <c r="AG1137" s="110">
        <f t="shared" si="262"/>
        <v>0</v>
      </c>
      <c r="AH1137" s="110">
        <f t="shared" si="263"/>
        <v>0</v>
      </c>
      <c r="AI1137" s="110">
        <f t="shared" si="264"/>
        <v>1</v>
      </c>
      <c r="AJ1137" s="100">
        <f>ROW()</f>
        <v>1137</v>
      </c>
      <c r="AK1137" s="100" t="e">
        <f>INDEX('BadRows RECART'!$C$2:$C$1207,MATCH(monthly_gwh_mw!AJ1137,'BadRows RECART'!$D$2:$D$1207,0))</f>
        <v>#N/A</v>
      </c>
    </row>
    <row r="1138" spans="1:37" ht="20">
      <c r="A1138" s="106" t="s">
        <v>3907</v>
      </c>
      <c r="B1138" s="106" t="s">
        <v>437</v>
      </c>
      <c r="C1138" s="106" t="s">
        <v>6297</v>
      </c>
      <c r="D1138" s="168">
        <v>2021</v>
      </c>
      <c r="E1138" s="168">
        <v>8</v>
      </c>
      <c r="F1138" s="199">
        <v>18.639166666666668</v>
      </c>
      <c r="G1138" s="212" t="s">
        <v>6314</v>
      </c>
      <c r="H1138" s="212" t="s">
        <v>6314</v>
      </c>
      <c r="I1138" s="106" t="s">
        <v>556</v>
      </c>
      <c r="K1138" s="83" t="s">
        <v>6314</v>
      </c>
      <c r="L1138" s="83" t="s">
        <v>6314</v>
      </c>
      <c r="M1138" s="45" t="str">
        <f>IF(
ISNA(INDEX(resources!E:E,MATCH(B1138,resources!B:B,0))),"fillme",
INDEX(resources!E:E,MATCH(B1138,resources!B:B,0)))</f>
        <v>transfer_purchase</v>
      </c>
      <c r="N1138" s="45">
        <v>1</v>
      </c>
      <c r="O1138" s="83" t="str">
        <f>IFERROR(INDEX(resources!K:K,MATCH(B1138,resources!B:B,0)),"fillme")</f>
        <v>unknown</v>
      </c>
      <c r="P1138" s="89" t="str">
        <f t="shared" si="252"/>
        <v>unknown_2021_8</v>
      </c>
      <c r="Q1138" s="87">
        <f>INDEX(elcc!G:G,MATCH(P1138,elcc!D:D,0))</f>
        <v>0</v>
      </c>
      <c r="R1138" s="89">
        <f t="shared" si="253"/>
        <v>1</v>
      </c>
      <c r="S1138" s="89" t="s">
        <v>6314</v>
      </c>
      <c r="T1138" s="89" t="s">
        <v>6314</v>
      </c>
      <c r="U1138" s="90" t="str">
        <f t="shared" si="254"/>
        <v>ok</v>
      </c>
      <c r="V1138" s="63" t="str">
        <f>INDEX(resources!F:F,MATCH(B1138,resources!B:B,0))</f>
        <v>special</v>
      </c>
      <c r="W1138" s="110">
        <f t="shared" si="255"/>
        <v>1</v>
      </c>
      <c r="X1138" s="110">
        <f t="shared" si="256"/>
        <v>0</v>
      </c>
      <c r="Y1138" s="110" t="str">
        <f t="shared" si="257"/>
        <v>transfer_purchase_energy_NA_CONFIDENTIAL</v>
      </c>
      <c r="Z1138" s="110">
        <f>IF(COUNTIFS($Y$2:Y1138,Y1138)=1,1,0)</f>
        <v>0</v>
      </c>
      <c r="AA1138" s="110">
        <f>SUM($Z$2:Z1138)*Z1138</f>
        <v>0</v>
      </c>
      <c r="AB1138" s="110">
        <f>COUNTIFS(resources!B:B,B1138)</f>
        <v>1</v>
      </c>
      <c r="AC1138" s="110">
        <f t="shared" si="258"/>
        <v>1</v>
      </c>
      <c r="AD1138" s="110">
        <f t="shared" si="259"/>
        <v>1</v>
      </c>
      <c r="AE1138" s="110">
        <f t="shared" si="260"/>
        <v>0</v>
      </c>
      <c r="AF1138" s="110">
        <f t="shared" si="261"/>
        <v>1</v>
      </c>
      <c r="AG1138" s="110">
        <f t="shared" si="262"/>
        <v>0</v>
      </c>
      <c r="AH1138" s="110">
        <f t="shared" si="263"/>
        <v>0</v>
      </c>
      <c r="AI1138" s="110">
        <f t="shared" si="264"/>
        <v>1</v>
      </c>
      <c r="AJ1138" s="100">
        <f>ROW()</f>
        <v>1138</v>
      </c>
      <c r="AK1138" s="100" t="e">
        <f>INDEX('BadRows RECART'!$C$2:$C$1207,MATCH(monthly_gwh_mw!AJ1138,'BadRows RECART'!$D$2:$D$1207,0))</f>
        <v>#N/A</v>
      </c>
    </row>
    <row r="1139" spans="1:37" ht="20">
      <c r="A1139" s="106" t="s">
        <v>3907</v>
      </c>
      <c r="B1139" s="106" t="s">
        <v>437</v>
      </c>
      <c r="C1139" s="106" t="s">
        <v>6297</v>
      </c>
      <c r="D1139" s="168">
        <v>2021</v>
      </c>
      <c r="E1139" s="168">
        <v>9</v>
      </c>
      <c r="F1139" s="199">
        <v>18.639166666666668</v>
      </c>
      <c r="G1139" s="212" t="s">
        <v>6314</v>
      </c>
      <c r="H1139" s="212" t="s">
        <v>6314</v>
      </c>
      <c r="I1139" s="106" t="s">
        <v>556</v>
      </c>
      <c r="K1139" s="83" t="s">
        <v>6314</v>
      </c>
      <c r="L1139" s="83" t="s">
        <v>6314</v>
      </c>
      <c r="M1139" s="45" t="str">
        <f>IF(
ISNA(INDEX(resources!E:E,MATCH(B1139,resources!B:B,0))),"fillme",
INDEX(resources!E:E,MATCH(B1139,resources!B:B,0)))</f>
        <v>transfer_purchase</v>
      </c>
      <c r="N1139" s="45">
        <v>1</v>
      </c>
      <c r="O1139" s="83" t="str">
        <f>IFERROR(INDEX(resources!K:K,MATCH(B1139,resources!B:B,0)),"fillme")</f>
        <v>unknown</v>
      </c>
      <c r="P1139" s="89" t="str">
        <f t="shared" si="252"/>
        <v>unknown_2021_9</v>
      </c>
      <c r="Q1139" s="87">
        <f>INDEX(elcc!G:G,MATCH(P1139,elcc!D:D,0))</f>
        <v>0</v>
      </c>
      <c r="R1139" s="89">
        <f t="shared" si="253"/>
        <v>1</v>
      </c>
      <c r="S1139" s="89" t="s">
        <v>6314</v>
      </c>
      <c r="T1139" s="89" t="s">
        <v>6314</v>
      </c>
      <c r="U1139" s="90" t="str">
        <f t="shared" si="254"/>
        <v>ok</v>
      </c>
      <c r="V1139" s="63" t="str">
        <f>INDEX(resources!F:F,MATCH(B1139,resources!B:B,0))</f>
        <v>special</v>
      </c>
      <c r="W1139" s="110">
        <f t="shared" si="255"/>
        <v>1</v>
      </c>
      <c r="X1139" s="110">
        <f t="shared" si="256"/>
        <v>0</v>
      </c>
      <c r="Y1139" s="110" t="str">
        <f t="shared" si="257"/>
        <v>transfer_purchase_energy_NA_CONFIDENTIAL</v>
      </c>
      <c r="Z1139" s="110">
        <f>IF(COUNTIFS($Y$2:Y1139,Y1139)=1,1,0)</f>
        <v>0</v>
      </c>
      <c r="AA1139" s="110">
        <f>SUM($Z$2:Z1139)*Z1139</f>
        <v>0</v>
      </c>
      <c r="AB1139" s="110">
        <f>COUNTIFS(resources!B:B,B1139)</f>
        <v>1</v>
      </c>
      <c r="AC1139" s="110">
        <f t="shared" si="258"/>
        <v>1</v>
      </c>
      <c r="AD1139" s="110">
        <f t="shared" si="259"/>
        <v>1</v>
      </c>
      <c r="AE1139" s="110">
        <f t="shared" si="260"/>
        <v>0</v>
      </c>
      <c r="AF1139" s="110">
        <f t="shared" si="261"/>
        <v>1</v>
      </c>
      <c r="AG1139" s="110">
        <f t="shared" si="262"/>
        <v>0</v>
      </c>
      <c r="AH1139" s="110">
        <f t="shared" si="263"/>
        <v>0</v>
      </c>
      <c r="AI1139" s="110">
        <f t="shared" si="264"/>
        <v>1</v>
      </c>
      <c r="AJ1139" s="100">
        <f>ROW()</f>
        <v>1139</v>
      </c>
      <c r="AK1139" s="100" t="e">
        <f>INDEX('BadRows RECART'!$C$2:$C$1207,MATCH(monthly_gwh_mw!AJ1139,'BadRows RECART'!$D$2:$D$1207,0))</f>
        <v>#N/A</v>
      </c>
    </row>
    <row r="1140" spans="1:37" ht="20">
      <c r="A1140" s="106" t="s">
        <v>3907</v>
      </c>
      <c r="B1140" s="106" t="s">
        <v>437</v>
      </c>
      <c r="C1140" s="106" t="s">
        <v>6297</v>
      </c>
      <c r="D1140" s="168">
        <v>2021</v>
      </c>
      <c r="E1140" s="168">
        <v>10</v>
      </c>
      <c r="F1140" s="199">
        <v>18.639166666666668</v>
      </c>
      <c r="G1140" s="212" t="s">
        <v>6314</v>
      </c>
      <c r="H1140" s="212" t="s">
        <v>6314</v>
      </c>
      <c r="I1140" s="106" t="s">
        <v>556</v>
      </c>
      <c r="K1140" s="83" t="s">
        <v>6314</v>
      </c>
      <c r="L1140" s="83" t="s">
        <v>6314</v>
      </c>
      <c r="M1140" s="45" t="str">
        <f>IF(
ISNA(INDEX(resources!E:E,MATCH(B1140,resources!B:B,0))),"fillme",
INDEX(resources!E:E,MATCH(B1140,resources!B:B,0)))</f>
        <v>transfer_purchase</v>
      </c>
      <c r="N1140" s="45">
        <v>1</v>
      </c>
      <c r="O1140" s="83" t="str">
        <f>IFERROR(INDEX(resources!K:K,MATCH(B1140,resources!B:B,0)),"fillme")</f>
        <v>unknown</v>
      </c>
      <c r="P1140" s="89" t="str">
        <f t="shared" si="252"/>
        <v>unknown_2021_10</v>
      </c>
      <c r="Q1140" s="87">
        <f>INDEX(elcc!G:G,MATCH(P1140,elcc!D:D,0))</f>
        <v>0</v>
      </c>
      <c r="R1140" s="89">
        <f t="shared" si="253"/>
        <v>1</v>
      </c>
      <c r="S1140" s="89" t="s">
        <v>6314</v>
      </c>
      <c r="T1140" s="89" t="s">
        <v>6314</v>
      </c>
      <c r="U1140" s="90" t="str">
        <f t="shared" si="254"/>
        <v>ok</v>
      </c>
      <c r="V1140" s="63" t="str">
        <f>INDEX(resources!F:F,MATCH(B1140,resources!B:B,0))</f>
        <v>special</v>
      </c>
      <c r="W1140" s="110">
        <f t="shared" si="255"/>
        <v>1</v>
      </c>
      <c r="X1140" s="110">
        <f t="shared" si="256"/>
        <v>0</v>
      </c>
      <c r="Y1140" s="110" t="str">
        <f t="shared" si="257"/>
        <v>transfer_purchase_energy_NA_CONFIDENTIAL</v>
      </c>
      <c r="Z1140" s="110">
        <f>IF(COUNTIFS($Y$2:Y1140,Y1140)=1,1,0)</f>
        <v>0</v>
      </c>
      <c r="AA1140" s="110">
        <f>SUM($Z$2:Z1140)*Z1140</f>
        <v>0</v>
      </c>
      <c r="AB1140" s="110">
        <f>COUNTIFS(resources!B:B,B1140)</f>
        <v>1</v>
      </c>
      <c r="AC1140" s="110">
        <f t="shared" si="258"/>
        <v>1</v>
      </c>
      <c r="AD1140" s="110">
        <f t="shared" si="259"/>
        <v>1</v>
      </c>
      <c r="AE1140" s="110">
        <f t="shared" si="260"/>
        <v>0</v>
      </c>
      <c r="AF1140" s="110">
        <f t="shared" si="261"/>
        <v>1</v>
      </c>
      <c r="AG1140" s="110">
        <f t="shared" si="262"/>
        <v>0</v>
      </c>
      <c r="AH1140" s="110">
        <f t="shared" si="263"/>
        <v>0</v>
      </c>
      <c r="AI1140" s="110">
        <f t="shared" si="264"/>
        <v>1</v>
      </c>
      <c r="AJ1140" s="100">
        <f>ROW()</f>
        <v>1140</v>
      </c>
      <c r="AK1140" s="100" t="e">
        <f>INDEX('BadRows RECART'!$C$2:$C$1207,MATCH(monthly_gwh_mw!AJ1140,'BadRows RECART'!$D$2:$D$1207,0))</f>
        <v>#N/A</v>
      </c>
    </row>
    <row r="1141" spans="1:37" ht="20">
      <c r="A1141" s="106" t="s">
        <v>3907</v>
      </c>
      <c r="B1141" s="106" t="s">
        <v>437</v>
      </c>
      <c r="C1141" s="106" t="s">
        <v>6297</v>
      </c>
      <c r="D1141" s="168">
        <v>2021</v>
      </c>
      <c r="E1141" s="168">
        <v>11</v>
      </c>
      <c r="F1141" s="199">
        <v>18.639166666666668</v>
      </c>
      <c r="G1141" s="212" t="s">
        <v>6314</v>
      </c>
      <c r="H1141" s="212" t="s">
        <v>6314</v>
      </c>
      <c r="I1141" s="106" t="s">
        <v>556</v>
      </c>
      <c r="K1141" s="83" t="s">
        <v>6314</v>
      </c>
      <c r="L1141" s="83" t="s">
        <v>6314</v>
      </c>
      <c r="M1141" s="45" t="str">
        <f>IF(
ISNA(INDEX(resources!E:E,MATCH(B1141,resources!B:B,0))),"fillme",
INDEX(resources!E:E,MATCH(B1141,resources!B:B,0)))</f>
        <v>transfer_purchase</v>
      </c>
      <c r="N1141" s="45">
        <v>1</v>
      </c>
      <c r="O1141" s="83" t="str">
        <f>IFERROR(INDEX(resources!K:K,MATCH(B1141,resources!B:B,0)),"fillme")</f>
        <v>unknown</v>
      </c>
      <c r="P1141" s="89" t="str">
        <f t="shared" si="252"/>
        <v>unknown_2021_11</v>
      </c>
      <c r="Q1141" s="87">
        <f>INDEX(elcc!G:G,MATCH(P1141,elcc!D:D,0))</f>
        <v>0</v>
      </c>
      <c r="R1141" s="89">
        <f t="shared" si="253"/>
        <v>1</v>
      </c>
      <c r="S1141" s="89" t="s">
        <v>6314</v>
      </c>
      <c r="T1141" s="89" t="s">
        <v>6314</v>
      </c>
      <c r="U1141" s="90" t="str">
        <f t="shared" si="254"/>
        <v>ok</v>
      </c>
      <c r="V1141" s="63" t="str">
        <f>INDEX(resources!F:F,MATCH(B1141,resources!B:B,0))</f>
        <v>special</v>
      </c>
      <c r="W1141" s="110">
        <f t="shared" si="255"/>
        <v>1</v>
      </c>
      <c r="X1141" s="110">
        <f t="shared" si="256"/>
        <v>0</v>
      </c>
      <c r="Y1141" s="110" t="str">
        <f t="shared" si="257"/>
        <v>transfer_purchase_energy_NA_CONFIDENTIAL</v>
      </c>
      <c r="Z1141" s="110">
        <f>IF(COUNTIFS($Y$2:Y1141,Y1141)=1,1,0)</f>
        <v>0</v>
      </c>
      <c r="AA1141" s="110">
        <f>SUM($Z$2:Z1141)*Z1141</f>
        <v>0</v>
      </c>
      <c r="AB1141" s="110">
        <f>COUNTIFS(resources!B:B,B1141)</f>
        <v>1</v>
      </c>
      <c r="AC1141" s="110">
        <f t="shared" si="258"/>
        <v>1</v>
      </c>
      <c r="AD1141" s="110">
        <f t="shared" si="259"/>
        <v>1</v>
      </c>
      <c r="AE1141" s="110">
        <f t="shared" si="260"/>
        <v>0</v>
      </c>
      <c r="AF1141" s="110">
        <f t="shared" si="261"/>
        <v>1</v>
      </c>
      <c r="AG1141" s="110">
        <f t="shared" si="262"/>
        <v>0</v>
      </c>
      <c r="AH1141" s="110">
        <f t="shared" si="263"/>
        <v>0</v>
      </c>
      <c r="AI1141" s="110">
        <f t="shared" si="264"/>
        <v>1</v>
      </c>
      <c r="AJ1141" s="100">
        <f>ROW()</f>
        <v>1141</v>
      </c>
      <c r="AK1141" s="100" t="e">
        <f>INDEX('BadRows RECART'!$C$2:$C$1207,MATCH(monthly_gwh_mw!AJ1141,'BadRows RECART'!$D$2:$D$1207,0))</f>
        <v>#N/A</v>
      </c>
    </row>
    <row r="1142" spans="1:37" ht="20">
      <c r="A1142" s="106" t="s">
        <v>3907</v>
      </c>
      <c r="B1142" s="106" t="s">
        <v>437</v>
      </c>
      <c r="C1142" s="106" t="s">
        <v>6297</v>
      </c>
      <c r="D1142" s="168">
        <v>2021</v>
      </c>
      <c r="E1142" s="168">
        <v>12</v>
      </c>
      <c r="F1142" s="199">
        <v>18.639166666666668</v>
      </c>
      <c r="G1142" s="212" t="s">
        <v>6314</v>
      </c>
      <c r="H1142" s="212" t="s">
        <v>6314</v>
      </c>
      <c r="I1142" s="106" t="s">
        <v>556</v>
      </c>
      <c r="K1142" s="83" t="s">
        <v>6314</v>
      </c>
      <c r="L1142" s="83" t="s">
        <v>6314</v>
      </c>
      <c r="M1142" s="45" t="str">
        <f>IF(
ISNA(INDEX(resources!E:E,MATCH(B1142,resources!B:B,0))),"fillme",
INDEX(resources!E:E,MATCH(B1142,resources!B:B,0)))</f>
        <v>transfer_purchase</v>
      </c>
      <c r="N1142" s="45">
        <v>1</v>
      </c>
      <c r="O1142" s="83" t="str">
        <f>IFERROR(INDEX(resources!K:K,MATCH(B1142,resources!B:B,0)),"fillme")</f>
        <v>unknown</v>
      </c>
      <c r="P1142" s="89" t="str">
        <f t="shared" si="252"/>
        <v>unknown_2021_12</v>
      </c>
      <c r="Q1142" s="87">
        <f>INDEX(elcc!G:G,MATCH(P1142,elcc!D:D,0))</f>
        <v>0</v>
      </c>
      <c r="R1142" s="89">
        <f t="shared" si="253"/>
        <v>1</v>
      </c>
      <c r="S1142" s="89" t="s">
        <v>6314</v>
      </c>
      <c r="T1142" s="89" t="s">
        <v>6314</v>
      </c>
      <c r="U1142" s="90" t="str">
        <f t="shared" si="254"/>
        <v>ok</v>
      </c>
      <c r="V1142" s="63" t="str">
        <f>INDEX(resources!F:F,MATCH(B1142,resources!B:B,0))</f>
        <v>special</v>
      </c>
      <c r="W1142" s="110">
        <f t="shared" si="255"/>
        <v>1</v>
      </c>
      <c r="X1142" s="110">
        <f t="shared" si="256"/>
        <v>0</v>
      </c>
      <c r="Y1142" s="110" t="str">
        <f t="shared" si="257"/>
        <v>transfer_purchase_energy_NA_CONFIDENTIAL</v>
      </c>
      <c r="Z1142" s="110">
        <f>IF(COUNTIFS($Y$2:Y1142,Y1142)=1,1,0)</f>
        <v>0</v>
      </c>
      <c r="AA1142" s="110">
        <f>SUM($Z$2:Z1142)*Z1142</f>
        <v>0</v>
      </c>
      <c r="AB1142" s="110">
        <f>COUNTIFS(resources!B:B,B1142)</f>
        <v>1</v>
      </c>
      <c r="AC1142" s="110">
        <f t="shared" si="258"/>
        <v>1</v>
      </c>
      <c r="AD1142" s="110">
        <f t="shared" si="259"/>
        <v>1</v>
      </c>
      <c r="AE1142" s="110">
        <f t="shared" si="260"/>
        <v>0</v>
      </c>
      <c r="AF1142" s="110">
        <f t="shared" si="261"/>
        <v>1</v>
      </c>
      <c r="AG1142" s="110">
        <f t="shared" si="262"/>
        <v>0</v>
      </c>
      <c r="AH1142" s="110">
        <f t="shared" si="263"/>
        <v>0</v>
      </c>
      <c r="AI1142" s="110">
        <f t="shared" si="264"/>
        <v>1</v>
      </c>
      <c r="AJ1142" s="100">
        <f>ROW()</f>
        <v>1142</v>
      </c>
      <c r="AK1142" s="100" t="e">
        <f>INDEX('BadRows RECART'!$C$2:$C$1207,MATCH(monthly_gwh_mw!AJ1142,'BadRows RECART'!$D$2:$D$1207,0))</f>
        <v>#N/A</v>
      </c>
    </row>
    <row r="1143" spans="1:37" ht="20">
      <c r="A1143" s="106" t="s">
        <v>3907</v>
      </c>
      <c r="B1143" s="106" t="s">
        <v>437</v>
      </c>
      <c r="C1143" s="106" t="s">
        <v>6297</v>
      </c>
      <c r="D1143" s="168">
        <v>2022</v>
      </c>
      <c r="E1143" s="168">
        <v>1</v>
      </c>
      <c r="F1143" s="199">
        <v>18.639166666666668</v>
      </c>
      <c r="G1143" s="212" t="s">
        <v>6314</v>
      </c>
      <c r="H1143" s="212" t="s">
        <v>6314</v>
      </c>
      <c r="I1143" s="106" t="s">
        <v>556</v>
      </c>
      <c r="K1143" s="83" t="s">
        <v>6314</v>
      </c>
      <c r="L1143" s="83" t="s">
        <v>6314</v>
      </c>
      <c r="M1143" s="45" t="str">
        <f>IF(
ISNA(INDEX(resources!E:E,MATCH(B1143,resources!B:B,0))),"fillme",
INDEX(resources!E:E,MATCH(B1143,resources!B:B,0)))</f>
        <v>transfer_purchase</v>
      </c>
      <c r="N1143" s="45">
        <v>1</v>
      </c>
      <c r="O1143" s="83" t="str">
        <f>IFERROR(INDEX(resources!K:K,MATCH(B1143,resources!B:B,0)),"fillme")</f>
        <v>unknown</v>
      </c>
      <c r="P1143" s="89" t="str">
        <f t="shared" si="252"/>
        <v>unknown_2022_1</v>
      </c>
      <c r="Q1143" s="87">
        <f>INDEX(elcc!G:G,MATCH(P1143,elcc!D:D,0))</f>
        <v>0</v>
      </c>
      <c r="R1143" s="89">
        <f t="shared" si="253"/>
        <v>1</v>
      </c>
      <c r="S1143" s="89" t="s">
        <v>6314</v>
      </c>
      <c r="T1143" s="89" t="s">
        <v>6314</v>
      </c>
      <c r="U1143" s="90" t="str">
        <f t="shared" si="254"/>
        <v>ok</v>
      </c>
      <c r="V1143" s="63" t="str">
        <f>INDEX(resources!F:F,MATCH(B1143,resources!B:B,0))</f>
        <v>special</v>
      </c>
      <c r="W1143" s="110">
        <f t="shared" si="255"/>
        <v>1</v>
      </c>
      <c r="X1143" s="110">
        <f t="shared" si="256"/>
        <v>0</v>
      </c>
      <c r="Y1143" s="110" t="str">
        <f t="shared" si="257"/>
        <v>transfer_purchase_energy_NA_CONFIDENTIAL</v>
      </c>
      <c r="Z1143" s="110">
        <f>IF(COUNTIFS($Y$2:Y1143,Y1143)=1,1,0)</f>
        <v>0</v>
      </c>
      <c r="AA1143" s="110">
        <f>SUM($Z$2:Z1143)*Z1143</f>
        <v>0</v>
      </c>
      <c r="AB1143" s="110">
        <f>COUNTIFS(resources!B:B,B1143)</f>
        <v>1</v>
      </c>
      <c r="AC1143" s="110">
        <f t="shared" si="258"/>
        <v>1</v>
      </c>
      <c r="AD1143" s="110">
        <f t="shared" si="259"/>
        <v>1</v>
      </c>
      <c r="AE1143" s="110">
        <f t="shared" si="260"/>
        <v>0</v>
      </c>
      <c r="AF1143" s="110">
        <f t="shared" si="261"/>
        <v>1</v>
      </c>
      <c r="AG1143" s="110">
        <f t="shared" si="262"/>
        <v>0</v>
      </c>
      <c r="AH1143" s="110">
        <f t="shared" si="263"/>
        <v>0</v>
      </c>
      <c r="AI1143" s="110">
        <f t="shared" si="264"/>
        <v>1</v>
      </c>
      <c r="AJ1143" s="100">
        <f>ROW()</f>
        <v>1143</v>
      </c>
      <c r="AK1143" s="100" t="e">
        <f>INDEX('BadRows RECART'!$C$2:$C$1207,MATCH(monthly_gwh_mw!AJ1143,'BadRows RECART'!$D$2:$D$1207,0))</f>
        <v>#N/A</v>
      </c>
    </row>
    <row r="1144" spans="1:37" ht="20">
      <c r="A1144" s="106" t="s">
        <v>3907</v>
      </c>
      <c r="B1144" s="106" t="s">
        <v>437</v>
      </c>
      <c r="C1144" s="106" t="s">
        <v>6297</v>
      </c>
      <c r="D1144" s="168">
        <v>2022</v>
      </c>
      <c r="E1144" s="168">
        <v>2</v>
      </c>
      <c r="F1144" s="199">
        <v>18.639166666666668</v>
      </c>
      <c r="G1144" s="212" t="s">
        <v>6314</v>
      </c>
      <c r="H1144" s="212" t="s">
        <v>6314</v>
      </c>
      <c r="I1144" s="106" t="s">
        <v>556</v>
      </c>
      <c r="K1144" s="83" t="s">
        <v>6314</v>
      </c>
      <c r="L1144" s="83" t="s">
        <v>6314</v>
      </c>
      <c r="M1144" s="45" t="str">
        <f>IF(
ISNA(INDEX(resources!E:E,MATCH(B1144,resources!B:B,0))),"fillme",
INDEX(resources!E:E,MATCH(B1144,resources!B:B,0)))</f>
        <v>transfer_purchase</v>
      </c>
      <c r="N1144" s="45">
        <v>1</v>
      </c>
      <c r="O1144" s="83" t="str">
        <f>IFERROR(INDEX(resources!K:K,MATCH(B1144,resources!B:B,0)),"fillme")</f>
        <v>unknown</v>
      </c>
      <c r="P1144" s="89" t="str">
        <f t="shared" si="252"/>
        <v>unknown_2022_2</v>
      </c>
      <c r="Q1144" s="87">
        <f>INDEX(elcc!G:G,MATCH(P1144,elcc!D:D,0))</f>
        <v>0</v>
      </c>
      <c r="R1144" s="89">
        <f t="shared" si="253"/>
        <v>1</v>
      </c>
      <c r="S1144" s="89" t="s">
        <v>6314</v>
      </c>
      <c r="T1144" s="89" t="s">
        <v>6314</v>
      </c>
      <c r="U1144" s="90" t="str">
        <f t="shared" si="254"/>
        <v>ok</v>
      </c>
      <c r="V1144" s="63" t="str">
        <f>INDEX(resources!F:F,MATCH(B1144,resources!B:B,0))</f>
        <v>special</v>
      </c>
      <c r="W1144" s="110">
        <f t="shared" si="255"/>
        <v>1</v>
      </c>
      <c r="X1144" s="110">
        <f t="shared" si="256"/>
        <v>0</v>
      </c>
      <c r="Y1144" s="110" t="str">
        <f t="shared" si="257"/>
        <v>transfer_purchase_energy_NA_CONFIDENTIAL</v>
      </c>
      <c r="Z1144" s="110">
        <f>IF(COUNTIFS($Y$2:Y1144,Y1144)=1,1,0)</f>
        <v>0</v>
      </c>
      <c r="AA1144" s="110">
        <f>SUM($Z$2:Z1144)*Z1144</f>
        <v>0</v>
      </c>
      <c r="AB1144" s="110">
        <f>COUNTIFS(resources!B:B,B1144)</f>
        <v>1</v>
      </c>
      <c r="AC1144" s="110">
        <f t="shared" si="258"/>
        <v>1</v>
      </c>
      <c r="AD1144" s="110">
        <f t="shared" si="259"/>
        <v>1</v>
      </c>
      <c r="AE1144" s="110">
        <f t="shared" si="260"/>
        <v>0</v>
      </c>
      <c r="AF1144" s="110">
        <f t="shared" si="261"/>
        <v>1</v>
      </c>
      <c r="AG1144" s="110">
        <f t="shared" si="262"/>
        <v>0</v>
      </c>
      <c r="AH1144" s="110">
        <f t="shared" si="263"/>
        <v>0</v>
      </c>
      <c r="AI1144" s="110">
        <f t="shared" si="264"/>
        <v>1</v>
      </c>
      <c r="AJ1144" s="100">
        <f>ROW()</f>
        <v>1144</v>
      </c>
      <c r="AK1144" s="100" t="e">
        <f>INDEX('BadRows RECART'!$C$2:$C$1207,MATCH(monthly_gwh_mw!AJ1144,'BadRows RECART'!$D$2:$D$1207,0))</f>
        <v>#N/A</v>
      </c>
    </row>
    <row r="1145" spans="1:37" ht="20">
      <c r="A1145" s="106" t="s">
        <v>3907</v>
      </c>
      <c r="B1145" s="106" t="s">
        <v>437</v>
      </c>
      <c r="C1145" s="106" t="s">
        <v>6297</v>
      </c>
      <c r="D1145" s="168">
        <v>2022</v>
      </c>
      <c r="E1145" s="168">
        <v>3</v>
      </c>
      <c r="F1145" s="199">
        <v>18.639166666666668</v>
      </c>
      <c r="G1145" s="212" t="s">
        <v>6314</v>
      </c>
      <c r="H1145" s="212" t="s">
        <v>6314</v>
      </c>
      <c r="I1145" s="106" t="s">
        <v>556</v>
      </c>
      <c r="K1145" s="83" t="s">
        <v>6314</v>
      </c>
      <c r="L1145" s="83" t="s">
        <v>6314</v>
      </c>
      <c r="M1145" s="45" t="str">
        <f>IF(
ISNA(INDEX(resources!E:E,MATCH(B1145,resources!B:B,0))),"fillme",
INDEX(resources!E:E,MATCH(B1145,resources!B:B,0)))</f>
        <v>transfer_purchase</v>
      </c>
      <c r="N1145" s="45">
        <v>1</v>
      </c>
      <c r="O1145" s="83" t="str">
        <f>IFERROR(INDEX(resources!K:K,MATCH(B1145,resources!B:B,0)),"fillme")</f>
        <v>unknown</v>
      </c>
      <c r="P1145" s="89" t="str">
        <f t="shared" si="252"/>
        <v>unknown_2022_3</v>
      </c>
      <c r="Q1145" s="87">
        <f>INDEX(elcc!G:G,MATCH(P1145,elcc!D:D,0))</f>
        <v>0</v>
      </c>
      <c r="R1145" s="89">
        <f t="shared" si="253"/>
        <v>1</v>
      </c>
      <c r="S1145" s="89" t="s">
        <v>6314</v>
      </c>
      <c r="T1145" s="89" t="s">
        <v>6314</v>
      </c>
      <c r="U1145" s="90" t="str">
        <f t="shared" si="254"/>
        <v>ok</v>
      </c>
      <c r="V1145" s="63" t="str">
        <f>INDEX(resources!F:F,MATCH(B1145,resources!B:B,0))</f>
        <v>special</v>
      </c>
      <c r="W1145" s="110">
        <f t="shared" si="255"/>
        <v>1</v>
      </c>
      <c r="X1145" s="110">
        <f t="shared" si="256"/>
        <v>0</v>
      </c>
      <c r="Y1145" s="110" t="str">
        <f t="shared" si="257"/>
        <v>transfer_purchase_energy_NA_CONFIDENTIAL</v>
      </c>
      <c r="Z1145" s="110">
        <f>IF(COUNTIFS($Y$2:Y1145,Y1145)=1,1,0)</f>
        <v>0</v>
      </c>
      <c r="AA1145" s="110">
        <f>SUM($Z$2:Z1145)*Z1145</f>
        <v>0</v>
      </c>
      <c r="AB1145" s="110">
        <f>COUNTIFS(resources!B:B,B1145)</f>
        <v>1</v>
      </c>
      <c r="AC1145" s="110">
        <f t="shared" si="258"/>
        <v>1</v>
      </c>
      <c r="AD1145" s="110">
        <f t="shared" si="259"/>
        <v>1</v>
      </c>
      <c r="AE1145" s="110">
        <f t="shared" si="260"/>
        <v>0</v>
      </c>
      <c r="AF1145" s="110">
        <f t="shared" si="261"/>
        <v>1</v>
      </c>
      <c r="AG1145" s="110">
        <f t="shared" si="262"/>
        <v>0</v>
      </c>
      <c r="AH1145" s="110">
        <f t="shared" si="263"/>
        <v>0</v>
      </c>
      <c r="AI1145" s="110">
        <f t="shared" si="264"/>
        <v>1</v>
      </c>
      <c r="AJ1145" s="100">
        <f>ROW()</f>
        <v>1145</v>
      </c>
      <c r="AK1145" s="100" t="e">
        <f>INDEX('BadRows RECART'!$C$2:$C$1207,MATCH(monthly_gwh_mw!AJ1145,'BadRows RECART'!$D$2:$D$1207,0))</f>
        <v>#N/A</v>
      </c>
    </row>
    <row r="1146" spans="1:37" ht="20">
      <c r="A1146" s="106" t="s">
        <v>3907</v>
      </c>
      <c r="B1146" s="106" t="s">
        <v>437</v>
      </c>
      <c r="C1146" s="106" t="s">
        <v>6297</v>
      </c>
      <c r="D1146" s="168">
        <v>2022</v>
      </c>
      <c r="E1146" s="168">
        <v>4</v>
      </c>
      <c r="F1146" s="199">
        <v>18.639166666666668</v>
      </c>
      <c r="G1146" s="212" t="s">
        <v>6314</v>
      </c>
      <c r="H1146" s="212" t="s">
        <v>6314</v>
      </c>
      <c r="I1146" s="106" t="s">
        <v>556</v>
      </c>
      <c r="K1146" s="83" t="s">
        <v>6314</v>
      </c>
      <c r="L1146" s="83" t="s">
        <v>6314</v>
      </c>
      <c r="M1146" s="45" t="str">
        <f>IF(
ISNA(INDEX(resources!E:E,MATCH(B1146,resources!B:B,0))),"fillme",
INDEX(resources!E:E,MATCH(B1146,resources!B:B,0)))</f>
        <v>transfer_purchase</v>
      </c>
      <c r="N1146" s="45">
        <v>1</v>
      </c>
      <c r="O1146" s="83" t="str">
        <f>IFERROR(INDEX(resources!K:K,MATCH(B1146,resources!B:B,0)),"fillme")</f>
        <v>unknown</v>
      </c>
      <c r="P1146" s="89" t="str">
        <f t="shared" si="252"/>
        <v>unknown_2022_4</v>
      </c>
      <c r="Q1146" s="87">
        <f>INDEX(elcc!G:G,MATCH(P1146,elcc!D:D,0))</f>
        <v>0</v>
      </c>
      <c r="R1146" s="89">
        <f t="shared" si="253"/>
        <v>1</v>
      </c>
      <c r="S1146" s="89" t="s">
        <v>6314</v>
      </c>
      <c r="T1146" s="89" t="s">
        <v>6314</v>
      </c>
      <c r="U1146" s="90" t="str">
        <f t="shared" si="254"/>
        <v>ok</v>
      </c>
      <c r="V1146" s="63" t="str">
        <f>INDEX(resources!F:F,MATCH(B1146,resources!B:B,0))</f>
        <v>special</v>
      </c>
      <c r="W1146" s="110">
        <f t="shared" si="255"/>
        <v>1</v>
      </c>
      <c r="X1146" s="110">
        <f t="shared" si="256"/>
        <v>0</v>
      </c>
      <c r="Y1146" s="110" t="str">
        <f t="shared" si="257"/>
        <v>transfer_purchase_energy_NA_CONFIDENTIAL</v>
      </c>
      <c r="Z1146" s="110">
        <f>IF(COUNTIFS($Y$2:Y1146,Y1146)=1,1,0)</f>
        <v>0</v>
      </c>
      <c r="AA1146" s="110">
        <f>SUM($Z$2:Z1146)*Z1146</f>
        <v>0</v>
      </c>
      <c r="AB1146" s="110">
        <f>COUNTIFS(resources!B:B,B1146)</f>
        <v>1</v>
      </c>
      <c r="AC1146" s="110">
        <f t="shared" si="258"/>
        <v>1</v>
      </c>
      <c r="AD1146" s="110">
        <f t="shared" si="259"/>
        <v>1</v>
      </c>
      <c r="AE1146" s="110">
        <f t="shared" si="260"/>
        <v>0</v>
      </c>
      <c r="AF1146" s="110">
        <f t="shared" si="261"/>
        <v>1</v>
      </c>
      <c r="AG1146" s="110">
        <f t="shared" si="262"/>
        <v>0</v>
      </c>
      <c r="AH1146" s="110">
        <f t="shared" si="263"/>
        <v>0</v>
      </c>
      <c r="AI1146" s="110">
        <f t="shared" si="264"/>
        <v>1</v>
      </c>
      <c r="AJ1146" s="100">
        <f>ROW()</f>
        <v>1146</v>
      </c>
      <c r="AK1146" s="100" t="e">
        <f>INDEX('BadRows RECART'!$C$2:$C$1207,MATCH(monthly_gwh_mw!AJ1146,'BadRows RECART'!$D$2:$D$1207,0))</f>
        <v>#N/A</v>
      </c>
    </row>
    <row r="1147" spans="1:37" ht="20">
      <c r="A1147" s="106" t="s">
        <v>3907</v>
      </c>
      <c r="B1147" s="106" t="s">
        <v>437</v>
      </c>
      <c r="C1147" s="106" t="s">
        <v>6297</v>
      </c>
      <c r="D1147" s="168">
        <v>2022</v>
      </c>
      <c r="E1147" s="168">
        <v>5</v>
      </c>
      <c r="F1147" s="199">
        <v>18.639166666666668</v>
      </c>
      <c r="G1147" s="212" t="s">
        <v>6314</v>
      </c>
      <c r="H1147" s="212" t="s">
        <v>6314</v>
      </c>
      <c r="I1147" s="106" t="s">
        <v>556</v>
      </c>
      <c r="K1147" s="83" t="s">
        <v>6314</v>
      </c>
      <c r="L1147" s="83" t="s">
        <v>6314</v>
      </c>
      <c r="M1147" s="45" t="str">
        <f>IF(
ISNA(INDEX(resources!E:E,MATCH(B1147,resources!B:B,0))),"fillme",
INDEX(resources!E:E,MATCH(B1147,resources!B:B,0)))</f>
        <v>transfer_purchase</v>
      </c>
      <c r="N1147" s="45">
        <v>1</v>
      </c>
      <c r="O1147" s="83" t="str">
        <f>IFERROR(INDEX(resources!K:K,MATCH(B1147,resources!B:B,0)),"fillme")</f>
        <v>unknown</v>
      </c>
      <c r="P1147" s="89" t="str">
        <f t="shared" si="252"/>
        <v>unknown_2022_5</v>
      </c>
      <c r="Q1147" s="87">
        <f>INDEX(elcc!G:G,MATCH(P1147,elcc!D:D,0))</f>
        <v>0</v>
      </c>
      <c r="R1147" s="89">
        <f t="shared" si="253"/>
        <v>1</v>
      </c>
      <c r="S1147" s="89" t="s">
        <v>6314</v>
      </c>
      <c r="T1147" s="89" t="s">
        <v>6314</v>
      </c>
      <c r="U1147" s="90" t="str">
        <f t="shared" si="254"/>
        <v>ok</v>
      </c>
      <c r="V1147" s="63" t="str">
        <f>INDEX(resources!F:F,MATCH(B1147,resources!B:B,0))</f>
        <v>special</v>
      </c>
      <c r="W1147" s="110">
        <f t="shared" si="255"/>
        <v>1</v>
      </c>
      <c r="X1147" s="110">
        <f t="shared" si="256"/>
        <v>0</v>
      </c>
      <c r="Y1147" s="110" t="str">
        <f t="shared" si="257"/>
        <v>transfer_purchase_energy_NA_CONFIDENTIAL</v>
      </c>
      <c r="Z1147" s="110">
        <f>IF(COUNTIFS($Y$2:Y1147,Y1147)=1,1,0)</f>
        <v>0</v>
      </c>
      <c r="AA1147" s="110">
        <f>SUM($Z$2:Z1147)*Z1147</f>
        <v>0</v>
      </c>
      <c r="AB1147" s="110">
        <f>COUNTIFS(resources!B:B,B1147)</f>
        <v>1</v>
      </c>
      <c r="AC1147" s="110">
        <f t="shared" si="258"/>
        <v>1</v>
      </c>
      <c r="AD1147" s="110">
        <f t="shared" si="259"/>
        <v>1</v>
      </c>
      <c r="AE1147" s="110">
        <f t="shared" si="260"/>
        <v>0</v>
      </c>
      <c r="AF1147" s="110">
        <f t="shared" si="261"/>
        <v>1</v>
      </c>
      <c r="AG1147" s="110">
        <f t="shared" si="262"/>
        <v>0</v>
      </c>
      <c r="AH1147" s="110">
        <f t="shared" si="263"/>
        <v>0</v>
      </c>
      <c r="AI1147" s="110">
        <f t="shared" si="264"/>
        <v>1</v>
      </c>
      <c r="AJ1147" s="100">
        <f>ROW()</f>
        <v>1147</v>
      </c>
      <c r="AK1147" s="100" t="e">
        <f>INDEX('BadRows RECART'!$C$2:$C$1207,MATCH(monthly_gwh_mw!AJ1147,'BadRows RECART'!$D$2:$D$1207,0))</f>
        <v>#N/A</v>
      </c>
    </row>
    <row r="1148" spans="1:37" ht="20">
      <c r="A1148" s="106" t="s">
        <v>3907</v>
      </c>
      <c r="B1148" s="106" t="s">
        <v>437</v>
      </c>
      <c r="C1148" s="106" t="s">
        <v>6297</v>
      </c>
      <c r="D1148" s="168">
        <v>2022</v>
      </c>
      <c r="E1148" s="168">
        <v>6</v>
      </c>
      <c r="F1148" s="199">
        <v>18.639166666666668</v>
      </c>
      <c r="G1148" s="212" t="s">
        <v>6314</v>
      </c>
      <c r="H1148" s="212" t="s">
        <v>6314</v>
      </c>
      <c r="I1148" s="106" t="s">
        <v>556</v>
      </c>
      <c r="K1148" s="83" t="s">
        <v>6314</v>
      </c>
      <c r="L1148" s="83" t="s">
        <v>6314</v>
      </c>
      <c r="M1148" s="45" t="str">
        <f>IF(
ISNA(INDEX(resources!E:E,MATCH(B1148,resources!B:B,0))),"fillme",
INDEX(resources!E:E,MATCH(B1148,resources!B:B,0)))</f>
        <v>transfer_purchase</v>
      </c>
      <c r="N1148" s="45">
        <v>1</v>
      </c>
      <c r="O1148" s="83" t="str">
        <f>IFERROR(INDEX(resources!K:K,MATCH(B1148,resources!B:B,0)),"fillme")</f>
        <v>unknown</v>
      </c>
      <c r="P1148" s="89" t="str">
        <f t="shared" si="252"/>
        <v>unknown_2022_6</v>
      </c>
      <c r="Q1148" s="87">
        <f>INDEX(elcc!G:G,MATCH(P1148,elcc!D:D,0))</f>
        <v>0</v>
      </c>
      <c r="R1148" s="89">
        <f t="shared" si="253"/>
        <v>1</v>
      </c>
      <c r="S1148" s="89" t="s">
        <v>6314</v>
      </c>
      <c r="T1148" s="89" t="s">
        <v>6314</v>
      </c>
      <c r="U1148" s="90" t="str">
        <f t="shared" si="254"/>
        <v>ok</v>
      </c>
      <c r="V1148" s="63" t="str">
        <f>INDEX(resources!F:F,MATCH(B1148,resources!B:B,0))</f>
        <v>special</v>
      </c>
      <c r="W1148" s="110">
        <f t="shared" si="255"/>
        <v>1</v>
      </c>
      <c r="X1148" s="110">
        <f t="shared" si="256"/>
        <v>0</v>
      </c>
      <c r="Y1148" s="110" t="str">
        <f t="shared" si="257"/>
        <v>transfer_purchase_energy_NA_CONFIDENTIAL</v>
      </c>
      <c r="Z1148" s="110">
        <f>IF(COUNTIFS($Y$2:Y1148,Y1148)=1,1,0)</f>
        <v>0</v>
      </c>
      <c r="AA1148" s="110">
        <f>SUM($Z$2:Z1148)*Z1148</f>
        <v>0</v>
      </c>
      <c r="AB1148" s="110">
        <f>COUNTIFS(resources!B:B,B1148)</f>
        <v>1</v>
      </c>
      <c r="AC1148" s="110">
        <f t="shared" si="258"/>
        <v>1</v>
      </c>
      <c r="AD1148" s="110">
        <f t="shared" si="259"/>
        <v>1</v>
      </c>
      <c r="AE1148" s="110">
        <f t="shared" si="260"/>
        <v>0</v>
      </c>
      <c r="AF1148" s="110">
        <f t="shared" si="261"/>
        <v>1</v>
      </c>
      <c r="AG1148" s="110">
        <f t="shared" si="262"/>
        <v>0</v>
      </c>
      <c r="AH1148" s="110">
        <f t="shared" si="263"/>
        <v>0</v>
      </c>
      <c r="AI1148" s="110">
        <f t="shared" si="264"/>
        <v>1</v>
      </c>
      <c r="AJ1148" s="100">
        <f>ROW()</f>
        <v>1148</v>
      </c>
      <c r="AK1148" s="100" t="e">
        <f>INDEX('BadRows RECART'!$C$2:$C$1207,MATCH(monthly_gwh_mw!AJ1148,'BadRows RECART'!$D$2:$D$1207,0))</f>
        <v>#N/A</v>
      </c>
    </row>
    <row r="1149" spans="1:37" ht="20">
      <c r="A1149" s="106" t="s">
        <v>3907</v>
      </c>
      <c r="B1149" s="106" t="s">
        <v>437</v>
      </c>
      <c r="C1149" s="106" t="s">
        <v>6297</v>
      </c>
      <c r="D1149" s="168">
        <v>2022</v>
      </c>
      <c r="E1149" s="168">
        <v>7</v>
      </c>
      <c r="F1149" s="199">
        <v>18.639166666666668</v>
      </c>
      <c r="G1149" s="212" t="s">
        <v>6314</v>
      </c>
      <c r="H1149" s="212" t="s">
        <v>6314</v>
      </c>
      <c r="I1149" s="106" t="s">
        <v>556</v>
      </c>
      <c r="K1149" s="83" t="s">
        <v>6314</v>
      </c>
      <c r="L1149" s="83" t="s">
        <v>6314</v>
      </c>
      <c r="M1149" s="45" t="str">
        <f>IF(
ISNA(INDEX(resources!E:E,MATCH(B1149,resources!B:B,0))),"fillme",
INDEX(resources!E:E,MATCH(B1149,resources!B:B,0)))</f>
        <v>transfer_purchase</v>
      </c>
      <c r="N1149" s="45">
        <v>1</v>
      </c>
      <c r="O1149" s="83" t="str">
        <f>IFERROR(INDEX(resources!K:K,MATCH(B1149,resources!B:B,0)),"fillme")</f>
        <v>unknown</v>
      </c>
      <c r="P1149" s="89" t="str">
        <f t="shared" si="252"/>
        <v>unknown_2022_7</v>
      </c>
      <c r="Q1149" s="87">
        <f>INDEX(elcc!G:G,MATCH(P1149,elcc!D:D,0))</f>
        <v>0</v>
      </c>
      <c r="R1149" s="89">
        <f t="shared" si="253"/>
        <v>1</v>
      </c>
      <c r="S1149" s="89" t="s">
        <v>6314</v>
      </c>
      <c r="T1149" s="89" t="s">
        <v>6314</v>
      </c>
      <c r="U1149" s="90" t="str">
        <f t="shared" si="254"/>
        <v>ok</v>
      </c>
      <c r="V1149" s="63" t="str">
        <f>INDEX(resources!F:F,MATCH(B1149,resources!B:B,0))</f>
        <v>special</v>
      </c>
      <c r="W1149" s="110">
        <f t="shared" si="255"/>
        <v>1</v>
      </c>
      <c r="X1149" s="110">
        <f t="shared" si="256"/>
        <v>0</v>
      </c>
      <c r="Y1149" s="110" t="str">
        <f t="shared" si="257"/>
        <v>transfer_purchase_energy_NA_CONFIDENTIAL</v>
      </c>
      <c r="Z1149" s="110">
        <f>IF(COUNTIFS($Y$2:Y1149,Y1149)=1,1,0)</f>
        <v>0</v>
      </c>
      <c r="AA1149" s="110">
        <f>SUM($Z$2:Z1149)*Z1149</f>
        <v>0</v>
      </c>
      <c r="AB1149" s="110">
        <f>COUNTIFS(resources!B:B,B1149)</f>
        <v>1</v>
      </c>
      <c r="AC1149" s="110">
        <f t="shared" si="258"/>
        <v>1</v>
      </c>
      <c r="AD1149" s="110">
        <f t="shared" si="259"/>
        <v>1</v>
      </c>
      <c r="AE1149" s="110">
        <f t="shared" si="260"/>
        <v>0</v>
      </c>
      <c r="AF1149" s="110">
        <f t="shared" si="261"/>
        <v>1</v>
      </c>
      <c r="AG1149" s="110">
        <f t="shared" si="262"/>
        <v>0</v>
      </c>
      <c r="AH1149" s="110">
        <f t="shared" si="263"/>
        <v>0</v>
      </c>
      <c r="AI1149" s="110">
        <f t="shared" si="264"/>
        <v>1</v>
      </c>
      <c r="AJ1149" s="100">
        <f>ROW()</f>
        <v>1149</v>
      </c>
      <c r="AK1149" s="100" t="e">
        <f>INDEX('BadRows RECART'!$C$2:$C$1207,MATCH(monthly_gwh_mw!AJ1149,'BadRows RECART'!$D$2:$D$1207,0))</f>
        <v>#N/A</v>
      </c>
    </row>
    <row r="1150" spans="1:37" ht="20">
      <c r="A1150" s="106" t="s">
        <v>3907</v>
      </c>
      <c r="B1150" s="106" t="s">
        <v>437</v>
      </c>
      <c r="C1150" s="106" t="s">
        <v>6297</v>
      </c>
      <c r="D1150" s="168">
        <v>2022</v>
      </c>
      <c r="E1150" s="168">
        <v>8</v>
      </c>
      <c r="F1150" s="199">
        <v>18.639166666666668</v>
      </c>
      <c r="G1150" s="212" t="s">
        <v>6314</v>
      </c>
      <c r="H1150" s="212" t="s">
        <v>6314</v>
      </c>
      <c r="I1150" s="106" t="s">
        <v>556</v>
      </c>
      <c r="K1150" s="83" t="s">
        <v>6314</v>
      </c>
      <c r="L1150" s="83" t="s">
        <v>6314</v>
      </c>
      <c r="M1150" s="45" t="str">
        <f>IF(
ISNA(INDEX(resources!E:E,MATCH(B1150,resources!B:B,0))),"fillme",
INDEX(resources!E:E,MATCH(B1150,resources!B:B,0)))</f>
        <v>transfer_purchase</v>
      </c>
      <c r="N1150" s="45">
        <v>1</v>
      </c>
      <c r="O1150" s="83" t="str">
        <f>IFERROR(INDEX(resources!K:K,MATCH(B1150,resources!B:B,0)),"fillme")</f>
        <v>unknown</v>
      </c>
      <c r="P1150" s="89" t="str">
        <f t="shared" si="252"/>
        <v>unknown_2022_8</v>
      </c>
      <c r="Q1150" s="87">
        <f>INDEX(elcc!G:G,MATCH(P1150,elcc!D:D,0))</f>
        <v>0</v>
      </c>
      <c r="R1150" s="89">
        <f t="shared" si="253"/>
        <v>1</v>
      </c>
      <c r="S1150" s="89" t="s">
        <v>6314</v>
      </c>
      <c r="T1150" s="89" t="s">
        <v>6314</v>
      </c>
      <c r="U1150" s="90" t="str">
        <f t="shared" si="254"/>
        <v>ok</v>
      </c>
      <c r="V1150" s="63" t="str">
        <f>INDEX(resources!F:F,MATCH(B1150,resources!B:B,0))</f>
        <v>special</v>
      </c>
      <c r="W1150" s="110">
        <f t="shared" si="255"/>
        <v>1</v>
      </c>
      <c r="X1150" s="110">
        <f t="shared" si="256"/>
        <v>0</v>
      </c>
      <c r="Y1150" s="110" t="str">
        <f t="shared" si="257"/>
        <v>transfer_purchase_energy_NA_CONFIDENTIAL</v>
      </c>
      <c r="Z1150" s="110">
        <f>IF(COUNTIFS($Y$2:Y1150,Y1150)=1,1,0)</f>
        <v>0</v>
      </c>
      <c r="AA1150" s="110">
        <f>SUM($Z$2:Z1150)*Z1150</f>
        <v>0</v>
      </c>
      <c r="AB1150" s="110">
        <f>COUNTIFS(resources!B:B,B1150)</f>
        <v>1</v>
      </c>
      <c r="AC1150" s="110">
        <f t="shared" si="258"/>
        <v>1</v>
      </c>
      <c r="AD1150" s="110">
        <f t="shared" si="259"/>
        <v>1</v>
      </c>
      <c r="AE1150" s="110">
        <f t="shared" si="260"/>
        <v>0</v>
      </c>
      <c r="AF1150" s="110">
        <f t="shared" si="261"/>
        <v>1</v>
      </c>
      <c r="AG1150" s="110">
        <f t="shared" si="262"/>
        <v>0</v>
      </c>
      <c r="AH1150" s="110">
        <f t="shared" si="263"/>
        <v>0</v>
      </c>
      <c r="AI1150" s="110">
        <f t="shared" si="264"/>
        <v>1</v>
      </c>
      <c r="AJ1150" s="100">
        <f>ROW()</f>
        <v>1150</v>
      </c>
      <c r="AK1150" s="100" t="e">
        <f>INDEX('BadRows RECART'!$C$2:$C$1207,MATCH(monthly_gwh_mw!AJ1150,'BadRows RECART'!$D$2:$D$1207,0))</f>
        <v>#N/A</v>
      </c>
    </row>
    <row r="1151" spans="1:37" ht="20">
      <c r="A1151" s="106" t="s">
        <v>3907</v>
      </c>
      <c r="B1151" s="106" t="s">
        <v>437</v>
      </c>
      <c r="C1151" s="106" t="s">
        <v>6297</v>
      </c>
      <c r="D1151" s="168">
        <v>2022</v>
      </c>
      <c r="E1151" s="168">
        <v>9</v>
      </c>
      <c r="F1151" s="199">
        <v>18.639166666666668</v>
      </c>
      <c r="G1151" s="212" t="s">
        <v>6314</v>
      </c>
      <c r="H1151" s="212" t="s">
        <v>6314</v>
      </c>
      <c r="I1151" s="106" t="s">
        <v>556</v>
      </c>
      <c r="K1151" s="83" t="s">
        <v>6314</v>
      </c>
      <c r="L1151" s="83" t="s">
        <v>6314</v>
      </c>
      <c r="M1151" s="45" t="str">
        <f>IF(
ISNA(INDEX(resources!E:E,MATCH(B1151,resources!B:B,0))),"fillme",
INDEX(resources!E:E,MATCH(B1151,resources!B:B,0)))</f>
        <v>transfer_purchase</v>
      </c>
      <c r="N1151" s="45">
        <v>1</v>
      </c>
      <c r="O1151" s="83" t="str">
        <f>IFERROR(INDEX(resources!K:K,MATCH(B1151,resources!B:B,0)),"fillme")</f>
        <v>unknown</v>
      </c>
      <c r="P1151" s="89" t="str">
        <f t="shared" si="252"/>
        <v>unknown_2022_9</v>
      </c>
      <c r="Q1151" s="87">
        <f>INDEX(elcc!G:G,MATCH(P1151,elcc!D:D,0))</f>
        <v>0</v>
      </c>
      <c r="R1151" s="89">
        <f t="shared" si="253"/>
        <v>1</v>
      </c>
      <c r="S1151" s="89" t="s">
        <v>6314</v>
      </c>
      <c r="T1151" s="89" t="s">
        <v>6314</v>
      </c>
      <c r="U1151" s="90" t="str">
        <f t="shared" si="254"/>
        <v>ok</v>
      </c>
      <c r="V1151" s="63" t="str">
        <f>INDEX(resources!F:F,MATCH(B1151,resources!B:B,0))</f>
        <v>special</v>
      </c>
      <c r="W1151" s="110">
        <f t="shared" si="255"/>
        <v>1</v>
      </c>
      <c r="X1151" s="110">
        <f t="shared" si="256"/>
        <v>0</v>
      </c>
      <c r="Y1151" s="110" t="str">
        <f t="shared" si="257"/>
        <v>transfer_purchase_energy_NA_CONFIDENTIAL</v>
      </c>
      <c r="Z1151" s="110">
        <f>IF(COUNTIFS($Y$2:Y1151,Y1151)=1,1,0)</f>
        <v>0</v>
      </c>
      <c r="AA1151" s="110">
        <f>SUM($Z$2:Z1151)*Z1151</f>
        <v>0</v>
      </c>
      <c r="AB1151" s="110">
        <f>COUNTIFS(resources!B:B,B1151)</f>
        <v>1</v>
      </c>
      <c r="AC1151" s="110">
        <f t="shared" si="258"/>
        <v>1</v>
      </c>
      <c r="AD1151" s="110">
        <f t="shared" si="259"/>
        <v>1</v>
      </c>
      <c r="AE1151" s="110">
        <f t="shared" si="260"/>
        <v>0</v>
      </c>
      <c r="AF1151" s="110">
        <f t="shared" si="261"/>
        <v>1</v>
      </c>
      <c r="AG1151" s="110">
        <f t="shared" si="262"/>
        <v>0</v>
      </c>
      <c r="AH1151" s="110">
        <f t="shared" si="263"/>
        <v>0</v>
      </c>
      <c r="AI1151" s="110">
        <f t="shared" si="264"/>
        <v>1</v>
      </c>
      <c r="AJ1151" s="100">
        <f>ROW()</f>
        <v>1151</v>
      </c>
      <c r="AK1151" s="100" t="e">
        <f>INDEX('BadRows RECART'!$C$2:$C$1207,MATCH(monthly_gwh_mw!AJ1151,'BadRows RECART'!$D$2:$D$1207,0))</f>
        <v>#N/A</v>
      </c>
    </row>
    <row r="1152" spans="1:37" ht="20">
      <c r="A1152" s="106" t="s">
        <v>3907</v>
      </c>
      <c r="B1152" s="106" t="s">
        <v>437</v>
      </c>
      <c r="C1152" s="106" t="s">
        <v>6297</v>
      </c>
      <c r="D1152" s="168">
        <v>2022</v>
      </c>
      <c r="E1152" s="168">
        <v>10</v>
      </c>
      <c r="F1152" s="199">
        <v>18.639166666666668</v>
      </c>
      <c r="G1152" s="212" t="s">
        <v>6314</v>
      </c>
      <c r="H1152" s="212" t="s">
        <v>6314</v>
      </c>
      <c r="I1152" s="106" t="s">
        <v>556</v>
      </c>
      <c r="K1152" s="83" t="s">
        <v>6314</v>
      </c>
      <c r="L1152" s="83" t="s">
        <v>6314</v>
      </c>
      <c r="M1152" s="45" t="str">
        <f>IF(
ISNA(INDEX(resources!E:E,MATCH(B1152,resources!B:B,0))),"fillme",
INDEX(resources!E:E,MATCH(B1152,resources!B:B,0)))</f>
        <v>transfer_purchase</v>
      </c>
      <c r="N1152" s="45">
        <v>1</v>
      </c>
      <c r="O1152" s="83" t="str">
        <f>IFERROR(INDEX(resources!K:K,MATCH(B1152,resources!B:B,0)),"fillme")</f>
        <v>unknown</v>
      </c>
      <c r="P1152" s="89" t="str">
        <f t="shared" si="252"/>
        <v>unknown_2022_10</v>
      </c>
      <c r="Q1152" s="87">
        <f>INDEX(elcc!G:G,MATCH(P1152,elcc!D:D,0))</f>
        <v>0</v>
      </c>
      <c r="R1152" s="89">
        <f t="shared" si="253"/>
        <v>1</v>
      </c>
      <c r="S1152" s="89" t="s">
        <v>6314</v>
      </c>
      <c r="T1152" s="89" t="s">
        <v>6314</v>
      </c>
      <c r="U1152" s="90" t="str">
        <f t="shared" si="254"/>
        <v>ok</v>
      </c>
      <c r="V1152" s="63" t="str">
        <f>INDEX(resources!F:F,MATCH(B1152,resources!B:B,0))</f>
        <v>special</v>
      </c>
      <c r="W1152" s="110">
        <f t="shared" si="255"/>
        <v>1</v>
      </c>
      <c r="X1152" s="110">
        <f t="shared" si="256"/>
        <v>0</v>
      </c>
      <c r="Y1152" s="110" t="str">
        <f t="shared" si="257"/>
        <v>transfer_purchase_energy_NA_CONFIDENTIAL</v>
      </c>
      <c r="Z1152" s="110">
        <f>IF(COUNTIFS($Y$2:Y1152,Y1152)=1,1,0)</f>
        <v>0</v>
      </c>
      <c r="AA1152" s="110">
        <f>SUM($Z$2:Z1152)*Z1152</f>
        <v>0</v>
      </c>
      <c r="AB1152" s="110">
        <f>COUNTIFS(resources!B:B,B1152)</f>
        <v>1</v>
      </c>
      <c r="AC1152" s="110">
        <f t="shared" si="258"/>
        <v>1</v>
      </c>
      <c r="AD1152" s="110">
        <f t="shared" si="259"/>
        <v>1</v>
      </c>
      <c r="AE1152" s="110">
        <f t="shared" si="260"/>
        <v>0</v>
      </c>
      <c r="AF1152" s="110">
        <f t="shared" si="261"/>
        <v>1</v>
      </c>
      <c r="AG1152" s="110">
        <f t="shared" si="262"/>
        <v>0</v>
      </c>
      <c r="AH1152" s="110">
        <f t="shared" si="263"/>
        <v>0</v>
      </c>
      <c r="AI1152" s="110">
        <f t="shared" si="264"/>
        <v>1</v>
      </c>
      <c r="AJ1152" s="100">
        <f>ROW()</f>
        <v>1152</v>
      </c>
      <c r="AK1152" s="100" t="e">
        <f>INDEX('BadRows RECART'!$C$2:$C$1207,MATCH(monthly_gwh_mw!AJ1152,'BadRows RECART'!$D$2:$D$1207,0))</f>
        <v>#N/A</v>
      </c>
    </row>
    <row r="1153" spans="1:37" ht="20">
      <c r="A1153" s="106" t="s">
        <v>3907</v>
      </c>
      <c r="B1153" s="106" t="s">
        <v>437</v>
      </c>
      <c r="C1153" s="106" t="s">
        <v>6297</v>
      </c>
      <c r="D1153" s="168">
        <v>2022</v>
      </c>
      <c r="E1153" s="168">
        <v>11</v>
      </c>
      <c r="F1153" s="199">
        <v>18.639166666666668</v>
      </c>
      <c r="G1153" s="212" t="s">
        <v>6314</v>
      </c>
      <c r="H1153" s="212" t="s">
        <v>6314</v>
      </c>
      <c r="I1153" s="106" t="s">
        <v>556</v>
      </c>
      <c r="K1153" s="83" t="s">
        <v>6314</v>
      </c>
      <c r="L1153" s="83" t="s">
        <v>6314</v>
      </c>
      <c r="M1153" s="45" t="str">
        <f>IF(
ISNA(INDEX(resources!E:E,MATCH(B1153,resources!B:B,0))),"fillme",
INDEX(resources!E:E,MATCH(B1153,resources!B:B,0)))</f>
        <v>transfer_purchase</v>
      </c>
      <c r="N1153" s="45">
        <v>1</v>
      </c>
      <c r="O1153" s="83" t="str">
        <f>IFERROR(INDEX(resources!K:K,MATCH(B1153,resources!B:B,0)),"fillme")</f>
        <v>unknown</v>
      </c>
      <c r="P1153" s="89" t="str">
        <f t="shared" si="252"/>
        <v>unknown_2022_11</v>
      </c>
      <c r="Q1153" s="87">
        <f>INDEX(elcc!G:G,MATCH(P1153,elcc!D:D,0))</f>
        <v>0</v>
      </c>
      <c r="R1153" s="89">
        <f t="shared" si="253"/>
        <v>1</v>
      </c>
      <c r="S1153" s="89" t="s">
        <v>6314</v>
      </c>
      <c r="T1153" s="89" t="s">
        <v>6314</v>
      </c>
      <c r="U1153" s="90" t="str">
        <f t="shared" si="254"/>
        <v>ok</v>
      </c>
      <c r="V1153" s="63" t="str">
        <f>INDEX(resources!F:F,MATCH(B1153,resources!B:B,0))</f>
        <v>special</v>
      </c>
      <c r="W1153" s="110">
        <f t="shared" si="255"/>
        <v>1</v>
      </c>
      <c r="X1153" s="110">
        <f t="shared" si="256"/>
        <v>0</v>
      </c>
      <c r="Y1153" s="110" t="str">
        <f t="shared" si="257"/>
        <v>transfer_purchase_energy_NA_CONFIDENTIAL</v>
      </c>
      <c r="Z1153" s="110">
        <f>IF(COUNTIFS($Y$2:Y1153,Y1153)=1,1,0)</f>
        <v>0</v>
      </c>
      <c r="AA1153" s="110">
        <f>SUM($Z$2:Z1153)*Z1153</f>
        <v>0</v>
      </c>
      <c r="AB1153" s="110">
        <f>COUNTIFS(resources!B:B,B1153)</f>
        <v>1</v>
      </c>
      <c r="AC1153" s="110">
        <f t="shared" si="258"/>
        <v>1</v>
      </c>
      <c r="AD1153" s="110">
        <f t="shared" si="259"/>
        <v>1</v>
      </c>
      <c r="AE1153" s="110">
        <f t="shared" si="260"/>
        <v>0</v>
      </c>
      <c r="AF1153" s="110">
        <f t="shared" si="261"/>
        <v>1</v>
      </c>
      <c r="AG1153" s="110">
        <f t="shared" si="262"/>
        <v>0</v>
      </c>
      <c r="AH1153" s="110">
        <f t="shared" si="263"/>
        <v>0</v>
      </c>
      <c r="AI1153" s="110">
        <f t="shared" si="264"/>
        <v>1</v>
      </c>
      <c r="AJ1153" s="100">
        <f>ROW()</f>
        <v>1153</v>
      </c>
      <c r="AK1153" s="100" t="e">
        <f>INDEX('BadRows RECART'!$C$2:$C$1207,MATCH(monthly_gwh_mw!AJ1153,'BadRows RECART'!$D$2:$D$1207,0))</f>
        <v>#N/A</v>
      </c>
    </row>
    <row r="1154" spans="1:37" ht="20">
      <c r="A1154" s="106" t="s">
        <v>3907</v>
      </c>
      <c r="B1154" s="106" t="s">
        <v>437</v>
      </c>
      <c r="C1154" s="106" t="s">
        <v>6297</v>
      </c>
      <c r="D1154" s="168">
        <v>2022</v>
      </c>
      <c r="E1154" s="168">
        <v>12</v>
      </c>
      <c r="F1154" s="199">
        <v>18.639166666666668</v>
      </c>
      <c r="G1154" s="212" t="s">
        <v>6314</v>
      </c>
      <c r="H1154" s="212" t="s">
        <v>6314</v>
      </c>
      <c r="I1154" s="106" t="s">
        <v>556</v>
      </c>
      <c r="K1154" s="83" t="s">
        <v>6314</v>
      </c>
      <c r="L1154" s="83" t="s">
        <v>6314</v>
      </c>
      <c r="M1154" s="45" t="str">
        <f>IF(
ISNA(INDEX(resources!E:E,MATCH(B1154,resources!B:B,0))),"fillme",
INDEX(resources!E:E,MATCH(B1154,resources!B:B,0)))</f>
        <v>transfer_purchase</v>
      </c>
      <c r="N1154" s="45">
        <v>1</v>
      </c>
      <c r="O1154" s="83" t="str">
        <f>IFERROR(INDEX(resources!K:K,MATCH(B1154,resources!B:B,0)),"fillme")</f>
        <v>unknown</v>
      </c>
      <c r="P1154" s="89" t="str">
        <f t="shared" si="252"/>
        <v>unknown_2022_12</v>
      </c>
      <c r="Q1154" s="87">
        <f>INDEX(elcc!G:G,MATCH(P1154,elcc!D:D,0))</f>
        <v>0</v>
      </c>
      <c r="R1154" s="89">
        <f t="shared" si="253"/>
        <v>1</v>
      </c>
      <c r="S1154" s="89" t="s">
        <v>6314</v>
      </c>
      <c r="T1154" s="89" t="s">
        <v>6314</v>
      </c>
      <c r="U1154" s="90" t="str">
        <f t="shared" si="254"/>
        <v>ok</v>
      </c>
      <c r="V1154" s="63" t="str">
        <f>INDEX(resources!F:F,MATCH(B1154,resources!B:B,0))</f>
        <v>special</v>
      </c>
      <c r="W1154" s="110">
        <f t="shared" si="255"/>
        <v>1</v>
      </c>
      <c r="X1154" s="110">
        <f t="shared" si="256"/>
        <v>0</v>
      </c>
      <c r="Y1154" s="110" t="str">
        <f t="shared" si="257"/>
        <v>transfer_purchase_energy_NA_CONFIDENTIAL</v>
      </c>
      <c r="Z1154" s="110">
        <f>IF(COUNTIFS($Y$2:Y1154,Y1154)=1,1,0)</f>
        <v>0</v>
      </c>
      <c r="AA1154" s="110">
        <f>SUM($Z$2:Z1154)*Z1154</f>
        <v>0</v>
      </c>
      <c r="AB1154" s="110">
        <f>COUNTIFS(resources!B:B,B1154)</f>
        <v>1</v>
      </c>
      <c r="AC1154" s="110">
        <f t="shared" si="258"/>
        <v>1</v>
      </c>
      <c r="AD1154" s="110">
        <f t="shared" si="259"/>
        <v>1</v>
      </c>
      <c r="AE1154" s="110">
        <f t="shared" si="260"/>
        <v>0</v>
      </c>
      <c r="AF1154" s="110">
        <f t="shared" si="261"/>
        <v>1</v>
      </c>
      <c r="AG1154" s="110">
        <f t="shared" si="262"/>
        <v>0</v>
      </c>
      <c r="AH1154" s="110">
        <f t="shared" si="263"/>
        <v>0</v>
      </c>
      <c r="AI1154" s="110">
        <f t="shared" si="264"/>
        <v>1</v>
      </c>
      <c r="AJ1154" s="100">
        <f>ROW()</f>
        <v>1154</v>
      </c>
      <c r="AK1154" s="100" t="e">
        <f>INDEX('BadRows RECART'!$C$2:$C$1207,MATCH(monthly_gwh_mw!AJ1154,'BadRows RECART'!$D$2:$D$1207,0))</f>
        <v>#N/A</v>
      </c>
    </row>
    <row r="1155" spans="1:37" ht="20">
      <c r="A1155" s="106" t="s">
        <v>3907</v>
      </c>
      <c r="B1155" s="106" t="s">
        <v>437</v>
      </c>
      <c r="C1155" s="106" t="s">
        <v>6309</v>
      </c>
      <c r="D1155" s="168">
        <v>2020</v>
      </c>
      <c r="E1155" s="168">
        <v>1</v>
      </c>
      <c r="F1155" s="199">
        <v>19</v>
      </c>
      <c r="G1155" s="212" t="s">
        <v>6314</v>
      </c>
      <c r="H1155" s="212" t="s">
        <v>6314</v>
      </c>
      <c r="I1155" s="106" t="s">
        <v>556</v>
      </c>
      <c r="K1155" s="83" t="s">
        <v>6314</v>
      </c>
      <c r="L1155" s="83" t="s">
        <v>6314</v>
      </c>
      <c r="M1155" s="45" t="str">
        <f>IF(
ISNA(INDEX(resources!E:E,MATCH(B1155,resources!B:B,0))),"fillme",
INDEX(resources!E:E,MATCH(B1155,resources!B:B,0)))</f>
        <v>transfer_purchase</v>
      </c>
      <c r="N1155" s="45">
        <v>1</v>
      </c>
      <c r="O1155" s="83" t="str">
        <f>IFERROR(INDEX(resources!K:K,MATCH(B1155,resources!B:B,0)),"fillme")</f>
        <v>unknown</v>
      </c>
      <c r="P1155" s="89" t="str">
        <f t="shared" si="252"/>
        <v>unknown_2020_1</v>
      </c>
      <c r="Q1155" s="87">
        <f>INDEX(elcc!G:G,MATCH(P1155,elcc!D:D,0))</f>
        <v>0</v>
      </c>
      <c r="R1155" s="89">
        <f t="shared" si="253"/>
        <v>1</v>
      </c>
      <c r="S1155" s="89" t="s">
        <v>6314</v>
      </c>
      <c r="T1155" s="89" t="s">
        <v>6314</v>
      </c>
      <c r="U1155" s="90" t="str">
        <f t="shared" si="254"/>
        <v>ok</v>
      </c>
      <c r="V1155" s="63" t="str">
        <f>INDEX(resources!F:F,MATCH(B1155,resources!B:B,0))</f>
        <v>special</v>
      </c>
      <c r="W1155" s="110">
        <f t="shared" si="255"/>
        <v>1</v>
      </c>
      <c r="X1155" s="110">
        <f t="shared" si="256"/>
        <v>0</v>
      </c>
      <c r="Y1155" s="110" t="str">
        <f t="shared" si="257"/>
        <v>transfer_purchase_energy_PCE90016_CONFIDENTIAL</v>
      </c>
      <c r="Z1155" s="110">
        <f>IF(COUNTIFS($Y$2:Y1155,Y1155)=1,1,0)</f>
        <v>1</v>
      </c>
      <c r="AA1155" s="110">
        <f>SUM($Z$2:Z1155)*Z1155</f>
        <v>17</v>
      </c>
      <c r="AB1155" s="110">
        <f>COUNTIFS(resources!B:B,B1155)</f>
        <v>1</v>
      </c>
      <c r="AC1155" s="110">
        <f t="shared" si="258"/>
        <v>1</v>
      </c>
      <c r="AD1155" s="110">
        <f t="shared" si="259"/>
        <v>1</v>
      </c>
      <c r="AE1155" s="110">
        <f t="shared" si="260"/>
        <v>0</v>
      </c>
      <c r="AF1155" s="110">
        <f t="shared" si="261"/>
        <v>1</v>
      </c>
      <c r="AG1155" s="110">
        <f t="shared" si="262"/>
        <v>0</v>
      </c>
      <c r="AH1155" s="110">
        <f t="shared" si="263"/>
        <v>0</v>
      </c>
      <c r="AI1155" s="110">
        <f t="shared" si="264"/>
        <v>1</v>
      </c>
      <c r="AJ1155" s="100">
        <f>ROW()</f>
        <v>1155</v>
      </c>
      <c r="AK1155" s="100" t="e">
        <f>INDEX('BadRows RECART'!$C$2:$C$1207,MATCH(monthly_gwh_mw!AJ1155,'BadRows RECART'!$D$2:$D$1207,0))</f>
        <v>#N/A</v>
      </c>
    </row>
    <row r="1156" spans="1:37" ht="20">
      <c r="A1156" s="106" t="s">
        <v>3907</v>
      </c>
      <c r="B1156" s="106" t="s">
        <v>437</v>
      </c>
      <c r="C1156" s="106" t="s">
        <v>6309</v>
      </c>
      <c r="D1156" s="168">
        <v>2020</v>
      </c>
      <c r="E1156" s="168">
        <v>2</v>
      </c>
      <c r="F1156" s="199">
        <v>19</v>
      </c>
      <c r="G1156" s="212" t="s">
        <v>6314</v>
      </c>
      <c r="H1156" s="212" t="s">
        <v>6314</v>
      </c>
      <c r="I1156" s="106" t="s">
        <v>556</v>
      </c>
      <c r="K1156" s="83" t="s">
        <v>6314</v>
      </c>
      <c r="L1156" s="83" t="s">
        <v>6314</v>
      </c>
      <c r="M1156" s="45" t="str">
        <f>IF(
ISNA(INDEX(resources!E:E,MATCH(B1156,resources!B:B,0))),"fillme",
INDEX(resources!E:E,MATCH(B1156,resources!B:B,0)))</f>
        <v>transfer_purchase</v>
      </c>
      <c r="N1156" s="45">
        <v>1</v>
      </c>
      <c r="O1156" s="83" t="str">
        <f>IFERROR(INDEX(resources!K:K,MATCH(B1156,resources!B:B,0)),"fillme")</f>
        <v>unknown</v>
      </c>
      <c r="P1156" s="89" t="str">
        <f t="shared" si="252"/>
        <v>unknown_2020_2</v>
      </c>
      <c r="Q1156" s="87">
        <f>INDEX(elcc!G:G,MATCH(P1156,elcc!D:D,0))</f>
        <v>0</v>
      </c>
      <c r="R1156" s="89">
        <f t="shared" si="253"/>
        <v>1</v>
      </c>
      <c r="S1156" s="89" t="s">
        <v>6314</v>
      </c>
      <c r="T1156" s="89" t="s">
        <v>6314</v>
      </c>
      <c r="U1156" s="90" t="str">
        <f t="shared" si="254"/>
        <v>ok</v>
      </c>
      <c r="V1156" s="63" t="str">
        <f>INDEX(resources!F:F,MATCH(B1156,resources!B:B,0))</f>
        <v>special</v>
      </c>
      <c r="W1156" s="110">
        <f t="shared" si="255"/>
        <v>1</v>
      </c>
      <c r="X1156" s="110">
        <f t="shared" si="256"/>
        <v>0</v>
      </c>
      <c r="Y1156" s="110" t="str">
        <f t="shared" si="257"/>
        <v>transfer_purchase_energy_PCE90016_CONFIDENTIAL</v>
      </c>
      <c r="Z1156" s="110">
        <f>IF(COUNTIFS($Y$2:Y1156,Y1156)=1,1,0)</f>
        <v>0</v>
      </c>
      <c r="AA1156" s="110">
        <f>SUM($Z$2:Z1156)*Z1156</f>
        <v>0</v>
      </c>
      <c r="AB1156" s="110">
        <f>COUNTIFS(resources!B:B,B1156)</f>
        <v>1</v>
      </c>
      <c r="AC1156" s="110">
        <f t="shared" si="258"/>
        <v>1</v>
      </c>
      <c r="AD1156" s="110">
        <f t="shared" si="259"/>
        <v>1</v>
      </c>
      <c r="AE1156" s="110">
        <f t="shared" si="260"/>
        <v>0</v>
      </c>
      <c r="AF1156" s="110">
        <f t="shared" si="261"/>
        <v>1</v>
      </c>
      <c r="AG1156" s="110">
        <f t="shared" si="262"/>
        <v>0</v>
      </c>
      <c r="AH1156" s="110">
        <f t="shared" si="263"/>
        <v>0</v>
      </c>
      <c r="AI1156" s="110">
        <f t="shared" si="264"/>
        <v>1</v>
      </c>
      <c r="AJ1156" s="100">
        <f>ROW()</f>
        <v>1156</v>
      </c>
      <c r="AK1156" s="100" t="e">
        <f>INDEX('BadRows RECART'!$C$2:$C$1207,MATCH(monthly_gwh_mw!AJ1156,'BadRows RECART'!$D$2:$D$1207,0))</f>
        <v>#N/A</v>
      </c>
    </row>
    <row r="1157" spans="1:37" ht="20">
      <c r="A1157" s="106" t="s">
        <v>3907</v>
      </c>
      <c r="B1157" s="106" t="s">
        <v>437</v>
      </c>
      <c r="C1157" s="106" t="s">
        <v>6309</v>
      </c>
      <c r="D1157" s="168">
        <v>2020</v>
      </c>
      <c r="E1157" s="168">
        <v>3</v>
      </c>
      <c r="F1157" s="199">
        <v>19</v>
      </c>
      <c r="G1157" s="212" t="s">
        <v>6314</v>
      </c>
      <c r="H1157" s="212" t="s">
        <v>6314</v>
      </c>
      <c r="I1157" s="106" t="s">
        <v>556</v>
      </c>
      <c r="K1157" s="83" t="s">
        <v>6314</v>
      </c>
      <c r="L1157" s="83" t="s">
        <v>6314</v>
      </c>
      <c r="M1157" s="45" t="str">
        <f>IF(
ISNA(INDEX(resources!E:E,MATCH(B1157,resources!B:B,0))),"fillme",
INDEX(resources!E:E,MATCH(B1157,resources!B:B,0)))</f>
        <v>transfer_purchase</v>
      </c>
      <c r="N1157" s="45">
        <v>1</v>
      </c>
      <c r="O1157" s="83" t="str">
        <f>IFERROR(INDEX(resources!K:K,MATCH(B1157,resources!B:B,0)),"fillme")</f>
        <v>unknown</v>
      </c>
      <c r="P1157" s="89" t="str">
        <f t="shared" ref="P1157:P1220" si="265">O1157&amp;"_"&amp;D1157&amp;"_"&amp;E1157</f>
        <v>unknown_2020_3</v>
      </c>
      <c r="Q1157" s="87">
        <f>INDEX(elcc!G:G,MATCH(P1157,elcc!D:D,0))</f>
        <v>0</v>
      </c>
      <c r="R1157" s="89">
        <f t="shared" ref="R1157:R1220" si="266">IF(O1157="battery",MIN(1,J1157/4),1)</f>
        <v>1</v>
      </c>
      <c r="S1157" s="89" t="s">
        <v>6314</v>
      </c>
      <c r="T1157" s="89" t="s">
        <v>6314</v>
      </c>
      <c r="U1157" s="90" t="str">
        <f t="shared" ref="U1157:U1220" si="267">IF(ISERROR(T1157),"error in NQC data entry; please check blue and purple data entered. You need to provide either a contracted NQC value in Column G, or allow the template to calculate one using Columns H,L,Q, and R","ok")</f>
        <v>ok</v>
      </c>
      <c r="V1157" s="63" t="str">
        <f>INDEX(resources!F:F,MATCH(B1157,resources!B:B,0))</f>
        <v>special</v>
      </c>
      <c r="W1157" s="110">
        <f t="shared" ref="W1157:W1220" si="268">(F1157&gt;0)*1</f>
        <v>1</v>
      </c>
      <c r="X1157" s="110">
        <f t="shared" ref="X1157:X1220" si="269">COUNTIFS(G1157:H1157,"&gt;0")</f>
        <v>0</v>
      </c>
      <c r="Y1157" s="110" t="str">
        <f t="shared" ref="Y1157:Y1220" si="270">B1157&amp;"_"&amp;C1157&amp;"_"&amp;K1157</f>
        <v>transfer_purchase_energy_PCE90016_CONFIDENTIAL</v>
      </c>
      <c r="Z1157" s="110">
        <f>IF(COUNTIFS($Y$2:Y1157,Y1157)=1,1,0)</f>
        <v>0</v>
      </c>
      <c r="AA1157" s="110">
        <f>SUM($Z$2:Z1157)*Z1157</f>
        <v>0</v>
      </c>
      <c r="AB1157" s="110">
        <f>COUNTIFS(resources!B:B,B1157)</f>
        <v>1</v>
      </c>
      <c r="AC1157" s="110">
        <f t="shared" ref="AC1157:AC1220" si="271">AND(ISNUMBER(D1157),(D1157&gt;2019))*1</f>
        <v>1</v>
      </c>
      <c r="AD1157" s="110">
        <f t="shared" ref="AD1157:AD1220" si="272">AND(ISNUMBER(E1157),E1157&gt;=1,E1157&lt;=12)*1</f>
        <v>1</v>
      </c>
      <c r="AE1157" s="110">
        <f t="shared" ref="AE1157:AE1220" si="273">AND(COUNT(G1157:H1157)=1,COUNT(F1157)=1)*1</f>
        <v>0</v>
      </c>
      <c r="AF1157" s="110">
        <f t="shared" ref="AF1157:AF1220" si="274">(COUNTIFS(K1157:O1157,"fillme")=0)*1</f>
        <v>1</v>
      </c>
      <c r="AG1157" s="110">
        <f t="shared" ref="AG1157:AG1220" si="275">ISNUMBER(L1157)*1</f>
        <v>0</v>
      </c>
      <c r="AH1157" s="110">
        <f t="shared" ref="AH1157:AH1220" si="276">NOT(AND(G1157&gt;0,H1157&gt;0))*1</f>
        <v>0</v>
      </c>
      <c r="AI1157" s="110">
        <f t="shared" ref="AI1157:AI1220" si="277">(U1157="ok")*1</f>
        <v>1</v>
      </c>
      <c r="AJ1157" s="100">
        <f>ROW()</f>
        <v>1157</v>
      </c>
      <c r="AK1157" s="100" t="e">
        <f>INDEX('BadRows RECART'!$C$2:$C$1207,MATCH(monthly_gwh_mw!AJ1157,'BadRows RECART'!$D$2:$D$1207,0))</f>
        <v>#N/A</v>
      </c>
    </row>
    <row r="1158" spans="1:37" ht="20">
      <c r="A1158" s="106" t="s">
        <v>3907</v>
      </c>
      <c r="B1158" s="106" t="s">
        <v>437</v>
      </c>
      <c r="C1158" s="106" t="s">
        <v>6309</v>
      </c>
      <c r="D1158" s="168">
        <v>2020</v>
      </c>
      <c r="E1158" s="168">
        <v>4</v>
      </c>
      <c r="F1158" s="199">
        <v>19</v>
      </c>
      <c r="G1158" s="212" t="s">
        <v>6314</v>
      </c>
      <c r="H1158" s="212" t="s">
        <v>6314</v>
      </c>
      <c r="I1158" s="106" t="s">
        <v>556</v>
      </c>
      <c r="K1158" s="83" t="s">
        <v>6314</v>
      </c>
      <c r="L1158" s="83" t="s">
        <v>6314</v>
      </c>
      <c r="M1158" s="45" t="str">
        <f>IF(
ISNA(INDEX(resources!E:E,MATCH(B1158,resources!B:B,0))),"fillme",
INDEX(resources!E:E,MATCH(B1158,resources!B:B,0)))</f>
        <v>transfer_purchase</v>
      </c>
      <c r="N1158" s="45">
        <v>1</v>
      </c>
      <c r="O1158" s="83" t="str">
        <f>IFERROR(INDEX(resources!K:K,MATCH(B1158,resources!B:B,0)),"fillme")</f>
        <v>unknown</v>
      </c>
      <c r="P1158" s="89" t="str">
        <f t="shared" si="265"/>
        <v>unknown_2020_4</v>
      </c>
      <c r="Q1158" s="87">
        <f>INDEX(elcc!G:G,MATCH(P1158,elcc!D:D,0))</f>
        <v>0</v>
      </c>
      <c r="R1158" s="89">
        <f t="shared" si="266"/>
        <v>1</v>
      </c>
      <c r="S1158" s="89" t="s">
        <v>6314</v>
      </c>
      <c r="T1158" s="89" t="s">
        <v>6314</v>
      </c>
      <c r="U1158" s="90" t="str">
        <f t="shared" si="267"/>
        <v>ok</v>
      </c>
      <c r="V1158" s="63" t="str">
        <f>INDEX(resources!F:F,MATCH(B1158,resources!B:B,0))</f>
        <v>special</v>
      </c>
      <c r="W1158" s="110">
        <f t="shared" si="268"/>
        <v>1</v>
      </c>
      <c r="X1158" s="110">
        <f t="shared" si="269"/>
        <v>0</v>
      </c>
      <c r="Y1158" s="110" t="str">
        <f t="shared" si="270"/>
        <v>transfer_purchase_energy_PCE90016_CONFIDENTIAL</v>
      </c>
      <c r="Z1158" s="110">
        <f>IF(COUNTIFS($Y$2:Y1158,Y1158)=1,1,0)</f>
        <v>0</v>
      </c>
      <c r="AA1158" s="110">
        <f>SUM($Z$2:Z1158)*Z1158</f>
        <v>0</v>
      </c>
      <c r="AB1158" s="110">
        <f>COUNTIFS(resources!B:B,B1158)</f>
        <v>1</v>
      </c>
      <c r="AC1158" s="110">
        <f t="shared" si="271"/>
        <v>1</v>
      </c>
      <c r="AD1158" s="110">
        <f t="shared" si="272"/>
        <v>1</v>
      </c>
      <c r="AE1158" s="110">
        <f t="shared" si="273"/>
        <v>0</v>
      </c>
      <c r="AF1158" s="110">
        <f t="shared" si="274"/>
        <v>1</v>
      </c>
      <c r="AG1158" s="110">
        <f t="shared" si="275"/>
        <v>0</v>
      </c>
      <c r="AH1158" s="110">
        <f t="shared" si="276"/>
        <v>0</v>
      </c>
      <c r="AI1158" s="110">
        <f t="shared" si="277"/>
        <v>1</v>
      </c>
      <c r="AJ1158" s="100">
        <f>ROW()</f>
        <v>1158</v>
      </c>
      <c r="AK1158" s="100" t="e">
        <f>INDEX('BadRows RECART'!$C$2:$C$1207,MATCH(monthly_gwh_mw!AJ1158,'BadRows RECART'!$D$2:$D$1207,0))</f>
        <v>#N/A</v>
      </c>
    </row>
    <row r="1159" spans="1:37" ht="20">
      <c r="A1159" s="106" t="s">
        <v>3907</v>
      </c>
      <c r="B1159" s="106" t="s">
        <v>437</v>
      </c>
      <c r="C1159" s="106" t="s">
        <v>6309</v>
      </c>
      <c r="D1159" s="168">
        <v>2020</v>
      </c>
      <c r="E1159" s="168">
        <v>5</v>
      </c>
      <c r="F1159" s="199">
        <v>19</v>
      </c>
      <c r="G1159" s="212" t="s">
        <v>6314</v>
      </c>
      <c r="H1159" s="212" t="s">
        <v>6314</v>
      </c>
      <c r="I1159" s="106" t="s">
        <v>556</v>
      </c>
      <c r="K1159" s="83" t="s">
        <v>6314</v>
      </c>
      <c r="L1159" s="83" t="s">
        <v>6314</v>
      </c>
      <c r="M1159" s="45" t="str">
        <f>IF(
ISNA(INDEX(resources!E:E,MATCH(B1159,resources!B:B,0))),"fillme",
INDEX(resources!E:E,MATCH(B1159,resources!B:B,0)))</f>
        <v>transfer_purchase</v>
      </c>
      <c r="N1159" s="45">
        <v>1</v>
      </c>
      <c r="O1159" s="83" t="str">
        <f>IFERROR(INDEX(resources!K:K,MATCH(B1159,resources!B:B,0)),"fillme")</f>
        <v>unknown</v>
      </c>
      <c r="P1159" s="89" t="str">
        <f t="shared" si="265"/>
        <v>unknown_2020_5</v>
      </c>
      <c r="Q1159" s="87">
        <f>INDEX(elcc!G:G,MATCH(P1159,elcc!D:D,0))</f>
        <v>0</v>
      </c>
      <c r="R1159" s="89">
        <f t="shared" si="266"/>
        <v>1</v>
      </c>
      <c r="S1159" s="89" t="s">
        <v>6314</v>
      </c>
      <c r="T1159" s="89" t="s">
        <v>6314</v>
      </c>
      <c r="U1159" s="90" t="str">
        <f t="shared" si="267"/>
        <v>ok</v>
      </c>
      <c r="V1159" s="63" t="str">
        <f>INDEX(resources!F:F,MATCH(B1159,resources!B:B,0))</f>
        <v>special</v>
      </c>
      <c r="W1159" s="110">
        <f t="shared" si="268"/>
        <v>1</v>
      </c>
      <c r="X1159" s="110">
        <f t="shared" si="269"/>
        <v>0</v>
      </c>
      <c r="Y1159" s="110" t="str">
        <f t="shared" si="270"/>
        <v>transfer_purchase_energy_PCE90016_CONFIDENTIAL</v>
      </c>
      <c r="Z1159" s="110">
        <f>IF(COUNTIFS($Y$2:Y1159,Y1159)=1,1,0)</f>
        <v>0</v>
      </c>
      <c r="AA1159" s="110">
        <f>SUM($Z$2:Z1159)*Z1159</f>
        <v>0</v>
      </c>
      <c r="AB1159" s="110">
        <f>COUNTIFS(resources!B:B,B1159)</f>
        <v>1</v>
      </c>
      <c r="AC1159" s="110">
        <f t="shared" si="271"/>
        <v>1</v>
      </c>
      <c r="AD1159" s="110">
        <f t="shared" si="272"/>
        <v>1</v>
      </c>
      <c r="AE1159" s="110">
        <f t="shared" si="273"/>
        <v>0</v>
      </c>
      <c r="AF1159" s="110">
        <f t="shared" si="274"/>
        <v>1</v>
      </c>
      <c r="AG1159" s="110">
        <f t="shared" si="275"/>
        <v>0</v>
      </c>
      <c r="AH1159" s="110">
        <f t="shared" si="276"/>
        <v>0</v>
      </c>
      <c r="AI1159" s="110">
        <f t="shared" si="277"/>
        <v>1</v>
      </c>
      <c r="AJ1159" s="100">
        <f>ROW()</f>
        <v>1159</v>
      </c>
      <c r="AK1159" s="100" t="e">
        <f>INDEX('BadRows RECART'!$C$2:$C$1207,MATCH(monthly_gwh_mw!AJ1159,'BadRows RECART'!$D$2:$D$1207,0))</f>
        <v>#N/A</v>
      </c>
    </row>
    <row r="1160" spans="1:37" ht="20">
      <c r="A1160" s="106" t="s">
        <v>3907</v>
      </c>
      <c r="B1160" s="106" t="s">
        <v>437</v>
      </c>
      <c r="C1160" s="106" t="s">
        <v>6309</v>
      </c>
      <c r="D1160" s="168">
        <v>2020</v>
      </c>
      <c r="E1160" s="168">
        <v>6</v>
      </c>
      <c r="F1160" s="199">
        <v>19</v>
      </c>
      <c r="G1160" s="212" t="s">
        <v>6314</v>
      </c>
      <c r="H1160" s="212" t="s">
        <v>6314</v>
      </c>
      <c r="I1160" s="106" t="s">
        <v>556</v>
      </c>
      <c r="K1160" s="83" t="s">
        <v>6314</v>
      </c>
      <c r="L1160" s="83" t="s">
        <v>6314</v>
      </c>
      <c r="M1160" s="45" t="str">
        <f>IF(
ISNA(INDEX(resources!E:E,MATCH(B1160,resources!B:B,0))),"fillme",
INDEX(resources!E:E,MATCH(B1160,resources!B:B,0)))</f>
        <v>transfer_purchase</v>
      </c>
      <c r="N1160" s="45">
        <v>1</v>
      </c>
      <c r="O1160" s="83" t="str">
        <f>IFERROR(INDEX(resources!K:K,MATCH(B1160,resources!B:B,0)),"fillme")</f>
        <v>unknown</v>
      </c>
      <c r="P1160" s="89" t="str">
        <f t="shared" si="265"/>
        <v>unknown_2020_6</v>
      </c>
      <c r="Q1160" s="87">
        <f>INDEX(elcc!G:G,MATCH(P1160,elcc!D:D,0))</f>
        <v>0</v>
      </c>
      <c r="R1160" s="89">
        <f t="shared" si="266"/>
        <v>1</v>
      </c>
      <c r="S1160" s="89" t="s">
        <v>6314</v>
      </c>
      <c r="T1160" s="89" t="s">
        <v>6314</v>
      </c>
      <c r="U1160" s="90" t="str">
        <f t="shared" si="267"/>
        <v>ok</v>
      </c>
      <c r="V1160" s="63" t="str">
        <f>INDEX(resources!F:F,MATCH(B1160,resources!B:B,0))</f>
        <v>special</v>
      </c>
      <c r="W1160" s="110">
        <f t="shared" si="268"/>
        <v>1</v>
      </c>
      <c r="X1160" s="110">
        <f t="shared" si="269"/>
        <v>0</v>
      </c>
      <c r="Y1160" s="110" t="str">
        <f t="shared" si="270"/>
        <v>transfer_purchase_energy_PCE90016_CONFIDENTIAL</v>
      </c>
      <c r="Z1160" s="110">
        <f>IF(COUNTIFS($Y$2:Y1160,Y1160)=1,1,0)</f>
        <v>0</v>
      </c>
      <c r="AA1160" s="110">
        <f>SUM($Z$2:Z1160)*Z1160</f>
        <v>0</v>
      </c>
      <c r="AB1160" s="110">
        <f>COUNTIFS(resources!B:B,B1160)</f>
        <v>1</v>
      </c>
      <c r="AC1160" s="110">
        <f t="shared" si="271"/>
        <v>1</v>
      </c>
      <c r="AD1160" s="110">
        <f t="shared" si="272"/>
        <v>1</v>
      </c>
      <c r="AE1160" s="110">
        <f t="shared" si="273"/>
        <v>0</v>
      </c>
      <c r="AF1160" s="110">
        <f t="shared" si="274"/>
        <v>1</v>
      </c>
      <c r="AG1160" s="110">
        <f t="shared" si="275"/>
        <v>0</v>
      </c>
      <c r="AH1160" s="110">
        <f t="shared" si="276"/>
        <v>0</v>
      </c>
      <c r="AI1160" s="110">
        <f t="shared" si="277"/>
        <v>1</v>
      </c>
      <c r="AJ1160" s="100">
        <f>ROW()</f>
        <v>1160</v>
      </c>
      <c r="AK1160" s="100" t="e">
        <f>INDEX('BadRows RECART'!$C$2:$C$1207,MATCH(monthly_gwh_mw!AJ1160,'BadRows RECART'!$D$2:$D$1207,0))</f>
        <v>#N/A</v>
      </c>
    </row>
    <row r="1161" spans="1:37" ht="20">
      <c r="A1161" s="106" t="s">
        <v>3907</v>
      </c>
      <c r="B1161" s="106" t="s">
        <v>437</v>
      </c>
      <c r="C1161" s="106" t="s">
        <v>6309</v>
      </c>
      <c r="D1161" s="168">
        <v>2020</v>
      </c>
      <c r="E1161" s="168">
        <v>7</v>
      </c>
      <c r="F1161" s="199">
        <v>19</v>
      </c>
      <c r="G1161" s="212" t="s">
        <v>6314</v>
      </c>
      <c r="H1161" s="212" t="s">
        <v>6314</v>
      </c>
      <c r="I1161" s="106" t="s">
        <v>556</v>
      </c>
      <c r="K1161" s="83" t="s">
        <v>6314</v>
      </c>
      <c r="L1161" s="83" t="s">
        <v>6314</v>
      </c>
      <c r="M1161" s="45" t="str">
        <f>IF(
ISNA(INDEX(resources!E:E,MATCH(B1161,resources!B:B,0))),"fillme",
INDEX(resources!E:E,MATCH(B1161,resources!B:B,0)))</f>
        <v>transfer_purchase</v>
      </c>
      <c r="N1161" s="45">
        <v>1</v>
      </c>
      <c r="O1161" s="83" t="str">
        <f>IFERROR(INDEX(resources!K:K,MATCH(B1161,resources!B:B,0)),"fillme")</f>
        <v>unknown</v>
      </c>
      <c r="P1161" s="89" t="str">
        <f t="shared" si="265"/>
        <v>unknown_2020_7</v>
      </c>
      <c r="Q1161" s="87">
        <f>INDEX(elcc!G:G,MATCH(P1161,elcc!D:D,0))</f>
        <v>0</v>
      </c>
      <c r="R1161" s="89">
        <f t="shared" si="266"/>
        <v>1</v>
      </c>
      <c r="S1161" s="89" t="s">
        <v>6314</v>
      </c>
      <c r="T1161" s="89" t="s">
        <v>6314</v>
      </c>
      <c r="U1161" s="90" t="str">
        <f t="shared" si="267"/>
        <v>ok</v>
      </c>
      <c r="V1161" s="63" t="str">
        <f>INDEX(resources!F:F,MATCH(B1161,resources!B:B,0))</f>
        <v>special</v>
      </c>
      <c r="W1161" s="110">
        <f t="shared" si="268"/>
        <v>1</v>
      </c>
      <c r="X1161" s="110">
        <f t="shared" si="269"/>
        <v>0</v>
      </c>
      <c r="Y1161" s="110" t="str">
        <f t="shared" si="270"/>
        <v>transfer_purchase_energy_PCE90016_CONFIDENTIAL</v>
      </c>
      <c r="Z1161" s="110">
        <f>IF(COUNTIFS($Y$2:Y1161,Y1161)=1,1,0)</f>
        <v>0</v>
      </c>
      <c r="AA1161" s="110">
        <f>SUM($Z$2:Z1161)*Z1161</f>
        <v>0</v>
      </c>
      <c r="AB1161" s="110">
        <f>COUNTIFS(resources!B:B,B1161)</f>
        <v>1</v>
      </c>
      <c r="AC1161" s="110">
        <f t="shared" si="271"/>
        <v>1</v>
      </c>
      <c r="AD1161" s="110">
        <f t="shared" si="272"/>
        <v>1</v>
      </c>
      <c r="AE1161" s="110">
        <f t="shared" si="273"/>
        <v>0</v>
      </c>
      <c r="AF1161" s="110">
        <f t="shared" si="274"/>
        <v>1</v>
      </c>
      <c r="AG1161" s="110">
        <f t="shared" si="275"/>
        <v>0</v>
      </c>
      <c r="AH1161" s="110">
        <f t="shared" si="276"/>
        <v>0</v>
      </c>
      <c r="AI1161" s="110">
        <f t="shared" si="277"/>
        <v>1</v>
      </c>
      <c r="AJ1161" s="100">
        <f>ROW()</f>
        <v>1161</v>
      </c>
      <c r="AK1161" s="100" t="e">
        <f>INDEX('BadRows RECART'!$C$2:$C$1207,MATCH(monthly_gwh_mw!AJ1161,'BadRows RECART'!$D$2:$D$1207,0))</f>
        <v>#N/A</v>
      </c>
    </row>
    <row r="1162" spans="1:37" ht="20">
      <c r="A1162" s="106" t="s">
        <v>3907</v>
      </c>
      <c r="B1162" s="106" t="s">
        <v>437</v>
      </c>
      <c r="C1162" s="106" t="s">
        <v>6309</v>
      </c>
      <c r="D1162" s="168">
        <v>2020</v>
      </c>
      <c r="E1162" s="168">
        <v>8</v>
      </c>
      <c r="F1162" s="199">
        <v>19</v>
      </c>
      <c r="G1162" s="212" t="s">
        <v>6314</v>
      </c>
      <c r="H1162" s="212" t="s">
        <v>6314</v>
      </c>
      <c r="I1162" s="106" t="s">
        <v>556</v>
      </c>
      <c r="K1162" s="83" t="s">
        <v>6314</v>
      </c>
      <c r="L1162" s="83" t="s">
        <v>6314</v>
      </c>
      <c r="M1162" s="45" t="str">
        <f>IF(
ISNA(INDEX(resources!E:E,MATCH(B1162,resources!B:B,0))),"fillme",
INDEX(resources!E:E,MATCH(B1162,resources!B:B,0)))</f>
        <v>transfer_purchase</v>
      </c>
      <c r="N1162" s="45">
        <v>1</v>
      </c>
      <c r="O1162" s="83" t="str">
        <f>IFERROR(INDEX(resources!K:K,MATCH(B1162,resources!B:B,0)),"fillme")</f>
        <v>unknown</v>
      </c>
      <c r="P1162" s="89" t="str">
        <f t="shared" si="265"/>
        <v>unknown_2020_8</v>
      </c>
      <c r="Q1162" s="87">
        <f>INDEX(elcc!G:G,MATCH(P1162,elcc!D:D,0))</f>
        <v>0</v>
      </c>
      <c r="R1162" s="89">
        <f t="shared" si="266"/>
        <v>1</v>
      </c>
      <c r="S1162" s="89" t="s">
        <v>6314</v>
      </c>
      <c r="T1162" s="89" t="s">
        <v>6314</v>
      </c>
      <c r="U1162" s="90" t="str">
        <f t="shared" si="267"/>
        <v>ok</v>
      </c>
      <c r="V1162" s="63" t="str">
        <f>INDEX(resources!F:F,MATCH(B1162,resources!B:B,0))</f>
        <v>special</v>
      </c>
      <c r="W1162" s="110">
        <f t="shared" si="268"/>
        <v>1</v>
      </c>
      <c r="X1162" s="110">
        <f t="shared" si="269"/>
        <v>0</v>
      </c>
      <c r="Y1162" s="110" t="str">
        <f t="shared" si="270"/>
        <v>transfer_purchase_energy_PCE90016_CONFIDENTIAL</v>
      </c>
      <c r="Z1162" s="110">
        <f>IF(COUNTIFS($Y$2:Y1162,Y1162)=1,1,0)</f>
        <v>0</v>
      </c>
      <c r="AA1162" s="110">
        <f>SUM($Z$2:Z1162)*Z1162</f>
        <v>0</v>
      </c>
      <c r="AB1162" s="110">
        <f>COUNTIFS(resources!B:B,B1162)</f>
        <v>1</v>
      </c>
      <c r="AC1162" s="110">
        <f t="shared" si="271"/>
        <v>1</v>
      </c>
      <c r="AD1162" s="110">
        <f t="shared" si="272"/>
        <v>1</v>
      </c>
      <c r="AE1162" s="110">
        <f t="shared" si="273"/>
        <v>0</v>
      </c>
      <c r="AF1162" s="110">
        <f t="shared" si="274"/>
        <v>1</v>
      </c>
      <c r="AG1162" s="110">
        <f t="shared" si="275"/>
        <v>0</v>
      </c>
      <c r="AH1162" s="110">
        <f t="shared" si="276"/>
        <v>0</v>
      </c>
      <c r="AI1162" s="110">
        <f t="shared" si="277"/>
        <v>1</v>
      </c>
      <c r="AJ1162" s="100">
        <f>ROW()</f>
        <v>1162</v>
      </c>
      <c r="AK1162" s="100" t="e">
        <f>INDEX('BadRows RECART'!$C$2:$C$1207,MATCH(monthly_gwh_mw!AJ1162,'BadRows RECART'!$D$2:$D$1207,0))</f>
        <v>#N/A</v>
      </c>
    </row>
    <row r="1163" spans="1:37" ht="20">
      <c r="A1163" s="106" t="s">
        <v>3907</v>
      </c>
      <c r="B1163" s="106" t="s">
        <v>437</v>
      </c>
      <c r="C1163" s="106" t="s">
        <v>6309</v>
      </c>
      <c r="D1163" s="168">
        <v>2020</v>
      </c>
      <c r="E1163" s="168">
        <v>9</v>
      </c>
      <c r="F1163" s="199">
        <v>19</v>
      </c>
      <c r="G1163" s="212" t="s">
        <v>6314</v>
      </c>
      <c r="H1163" s="212" t="s">
        <v>6314</v>
      </c>
      <c r="I1163" s="106" t="s">
        <v>556</v>
      </c>
      <c r="K1163" s="83" t="s">
        <v>6314</v>
      </c>
      <c r="L1163" s="83" t="s">
        <v>6314</v>
      </c>
      <c r="M1163" s="45" t="str">
        <f>IF(
ISNA(INDEX(resources!E:E,MATCH(B1163,resources!B:B,0))),"fillme",
INDEX(resources!E:E,MATCH(B1163,resources!B:B,0)))</f>
        <v>transfer_purchase</v>
      </c>
      <c r="N1163" s="45">
        <v>1</v>
      </c>
      <c r="O1163" s="83" t="str">
        <f>IFERROR(INDEX(resources!K:K,MATCH(B1163,resources!B:B,0)),"fillme")</f>
        <v>unknown</v>
      </c>
      <c r="P1163" s="89" t="str">
        <f t="shared" si="265"/>
        <v>unknown_2020_9</v>
      </c>
      <c r="Q1163" s="87">
        <f>INDEX(elcc!G:G,MATCH(P1163,elcc!D:D,0))</f>
        <v>0</v>
      </c>
      <c r="R1163" s="89">
        <f t="shared" si="266"/>
        <v>1</v>
      </c>
      <c r="S1163" s="89" t="s">
        <v>6314</v>
      </c>
      <c r="T1163" s="89" t="s">
        <v>6314</v>
      </c>
      <c r="U1163" s="90" t="str">
        <f t="shared" si="267"/>
        <v>ok</v>
      </c>
      <c r="V1163" s="63" t="str">
        <f>INDEX(resources!F:F,MATCH(B1163,resources!B:B,0))</f>
        <v>special</v>
      </c>
      <c r="W1163" s="110">
        <f t="shared" si="268"/>
        <v>1</v>
      </c>
      <c r="X1163" s="110">
        <f t="shared" si="269"/>
        <v>0</v>
      </c>
      <c r="Y1163" s="110" t="str">
        <f t="shared" si="270"/>
        <v>transfer_purchase_energy_PCE90016_CONFIDENTIAL</v>
      </c>
      <c r="Z1163" s="110">
        <f>IF(COUNTIFS($Y$2:Y1163,Y1163)=1,1,0)</f>
        <v>0</v>
      </c>
      <c r="AA1163" s="110">
        <f>SUM($Z$2:Z1163)*Z1163</f>
        <v>0</v>
      </c>
      <c r="AB1163" s="110">
        <f>COUNTIFS(resources!B:B,B1163)</f>
        <v>1</v>
      </c>
      <c r="AC1163" s="110">
        <f t="shared" si="271"/>
        <v>1</v>
      </c>
      <c r="AD1163" s="110">
        <f t="shared" si="272"/>
        <v>1</v>
      </c>
      <c r="AE1163" s="110">
        <f t="shared" si="273"/>
        <v>0</v>
      </c>
      <c r="AF1163" s="110">
        <f t="shared" si="274"/>
        <v>1</v>
      </c>
      <c r="AG1163" s="110">
        <f t="shared" si="275"/>
        <v>0</v>
      </c>
      <c r="AH1163" s="110">
        <f t="shared" si="276"/>
        <v>0</v>
      </c>
      <c r="AI1163" s="110">
        <f t="shared" si="277"/>
        <v>1</v>
      </c>
      <c r="AJ1163" s="100">
        <f>ROW()</f>
        <v>1163</v>
      </c>
      <c r="AK1163" s="100" t="e">
        <f>INDEX('BadRows RECART'!$C$2:$C$1207,MATCH(monthly_gwh_mw!AJ1163,'BadRows RECART'!$D$2:$D$1207,0))</f>
        <v>#N/A</v>
      </c>
    </row>
    <row r="1164" spans="1:37" ht="20">
      <c r="A1164" s="106" t="s">
        <v>3907</v>
      </c>
      <c r="B1164" s="106" t="s">
        <v>437</v>
      </c>
      <c r="C1164" s="106" t="s">
        <v>6309</v>
      </c>
      <c r="D1164" s="168">
        <v>2020</v>
      </c>
      <c r="E1164" s="168">
        <v>10</v>
      </c>
      <c r="F1164" s="199">
        <v>19</v>
      </c>
      <c r="G1164" s="212" t="s">
        <v>6314</v>
      </c>
      <c r="H1164" s="212" t="s">
        <v>6314</v>
      </c>
      <c r="I1164" s="106" t="s">
        <v>556</v>
      </c>
      <c r="K1164" s="83" t="s">
        <v>6314</v>
      </c>
      <c r="L1164" s="83" t="s">
        <v>6314</v>
      </c>
      <c r="M1164" s="45" t="str">
        <f>IF(
ISNA(INDEX(resources!E:E,MATCH(B1164,resources!B:B,0))),"fillme",
INDEX(resources!E:E,MATCH(B1164,resources!B:B,0)))</f>
        <v>transfer_purchase</v>
      </c>
      <c r="N1164" s="45">
        <v>1</v>
      </c>
      <c r="O1164" s="83" t="str">
        <f>IFERROR(INDEX(resources!K:K,MATCH(B1164,resources!B:B,0)),"fillme")</f>
        <v>unknown</v>
      </c>
      <c r="P1164" s="89" t="str">
        <f t="shared" si="265"/>
        <v>unknown_2020_10</v>
      </c>
      <c r="Q1164" s="87">
        <f>INDEX(elcc!G:G,MATCH(P1164,elcc!D:D,0))</f>
        <v>0</v>
      </c>
      <c r="R1164" s="89">
        <f t="shared" si="266"/>
        <v>1</v>
      </c>
      <c r="S1164" s="89" t="s">
        <v>6314</v>
      </c>
      <c r="T1164" s="89" t="s">
        <v>6314</v>
      </c>
      <c r="U1164" s="90" t="str">
        <f t="shared" si="267"/>
        <v>ok</v>
      </c>
      <c r="V1164" s="63" t="str">
        <f>INDEX(resources!F:F,MATCH(B1164,resources!B:B,0))</f>
        <v>special</v>
      </c>
      <c r="W1164" s="110">
        <f t="shared" si="268"/>
        <v>1</v>
      </c>
      <c r="X1164" s="110">
        <f t="shared" si="269"/>
        <v>0</v>
      </c>
      <c r="Y1164" s="110" t="str">
        <f t="shared" si="270"/>
        <v>transfer_purchase_energy_PCE90016_CONFIDENTIAL</v>
      </c>
      <c r="Z1164" s="110">
        <f>IF(COUNTIFS($Y$2:Y1164,Y1164)=1,1,0)</f>
        <v>0</v>
      </c>
      <c r="AA1164" s="110">
        <f>SUM($Z$2:Z1164)*Z1164</f>
        <v>0</v>
      </c>
      <c r="AB1164" s="110">
        <f>COUNTIFS(resources!B:B,B1164)</f>
        <v>1</v>
      </c>
      <c r="AC1164" s="110">
        <f t="shared" si="271"/>
        <v>1</v>
      </c>
      <c r="AD1164" s="110">
        <f t="shared" si="272"/>
        <v>1</v>
      </c>
      <c r="AE1164" s="110">
        <f t="shared" si="273"/>
        <v>0</v>
      </c>
      <c r="AF1164" s="110">
        <f t="shared" si="274"/>
        <v>1</v>
      </c>
      <c r="AG1164" s="110">
        <f t="shared" si="275"/>
        <v>0</v>
      </c>
      <c r="AH1164" s="110">
        <f t="shared" si="276"/>
        <v>0</v>
      </c>
      <c r="AI1164" s="110">
        <f t="shared" si="277"/>
        <v>1</v>
      </c>
      <c r="AJ1164" s="100">
        <f>ROW()</f>
        <v>1164</v>
      </c>
      <c r="AK1164" s="100" t="e">
        <f>INDEX('BadRows RECART'!$C$2:$C$1207,MATCH(monthly_gwh_mw!AJ1164,'BadRows RECART'!$D$2:$D$1207,0))</f>
        <v>#N/A</v>
      </c>
    </row>
    <row r="1165" spans="1:37" ht="20">
      <c r="A1165" s="106" t="s">
        <v>3907</v>
      </c>
      <c r="B1165" s="106" t="s">
        <v>437</v>
      </c>
      <c r="C1165" s="106" t="s">
        <v>6309</v>
      </c>
      <c r="D1165" s="168">
        <v>2020</v>
      </c>
      <c r="E1165" s="168">
        <v>11</v>
      </c>
      <c r="F1165" s="199">
        <v>19</v>
      </c>
      <c r="G1165" s="212" t="s">
        <v>6314</v>
      </c>
      <c r="H1165" s="212" t="s">
        <v>6314</v>
      </c>
      <c r="I1165" s="106" t="s">
        <v>556</v>
      </c>
      <c r="K1165" s="83" t="s">
        <v>6314</v>
      </c>
      <c r="L1165" s="83" t="s">
        <v>6314</v>
      </c>
      <c r="M1165" s="45" t="str">
        <f>IF(
ISNA(INDEX(resources!E:E,MATCH(B1165,resources!B:B,0))),"fillme",
INDEX(resources!E:E,MATCH(B1165,resources!B:B,0)))</f>
        <v>transfer_purchase</v>
      </c>
      <c r="N1165" s="45">
        <v>1</v>
      </c>
      <c r="O1165" s="83" t="str">
        <f>IFERROR(INDEX(resources!K:K,MATCH(B1165,resources!B:B,0)),"fillme")</f>
        <v>unknown</v>
      </c>
      <c r="P1165" s="89" t="str">
        <f t="shared" si="265"/>
        <v>unknown_2020_11</v>
      </c>
      <c r="Q1165" s="87">
        <f>INDEX(elcc!G:G,MATCH(P1165,elcc!D:D,0))</f>
        <v>0</v>
      </c>
      <c r="R1165" s="89">
        <f t="shared" si="266"/>
        <v>1</v>
      </c>
      <c r="S1165" s="89" t="s">
        <v>6314</v>
      </c>
      <c r="T1165" s="89" t="s">
        <v>6314</v>
      </c>
      <c r="U1165" s="90" t="str">
        <f t="shared" si="267"/>
        <v>ok</v>
      </c>
      <c r="V1165" s="63" t="str">
        <f>INDEX(resources!F:F,MATCH(B1165,resources!B:B,0))</f>
        <v>special</v>
      </c>
      <c r="W1165" s="110">
        <f t="shared" si="268"/>
        <v>1</v>
      </c>
      <c r="X1165" s="110">
        <f t="shared" si="269"/>
        <v>0</v>
      </c>
      <c r="Y1165" s="110" t="str">
        <f t="shared" si="270"/>
        <v>transfer_purchase_energy_PCE90016_CONFIDENTIAL</v>
      </c>
      <c r="Z1165" s="110">
        <f>IF(COUNTIFS($Y$2:Y1165,Y1165)=1,1,0)</f>
        <v>0</v>
      </c>
      <c r="AA1165" s="110">
        <f>SUM($Z$2:Z1165)*Z1165</f>
        <v>0</v>
      </c>
      <c r="AB1165" s="110">
        <f>COUNTIFS(resources!B:B,B1165)</f>
        <v>1</v>
      </c>
      <c r="AC1165" s="110">
        <f t="shared" si="271"/>
        <v>1</v>
      </c>
      <c r="AD1165" s="110">
        <f t="shared" si="272"/>
        <v>1</v>
      </c>
      <c r="AE1165" s="110">
        <f t="shared" si="273"/>
        <v>0</v>
      </c>
      <c r="AF1165" s="110">
        <f t="shared" si="274"/>
        <v>1</v>
      </c>
      <c r="AG1165" s="110">
        <f t="shared" si="275"/>
        <v>0</v>
      </c>
      <c r="AH1165" s="110">
        <f t="shared" si="276"/>
        <v>0</v>
      </c>
      <c r="AI1165" s="110">
        <f t="shared" si="277"/>
        <v>1</v>
      </c>
      <c r="AJ1165" s="100">
        <f>ROW()</f>
        <v>1165</v>
      </c>
      <c r="AK1165" s="100" t="e">
        <f>INDEX('BadRows RECART'!$C$2:$C$1207,MATCH(monthly_gwh_mw!AJ1165,'BadRows RECART'!$D$2:$D$1207,0))</f>
        <v>#N/A</v>
      </c>
    </row>
    <row r="1166" spans="1:37" ht="20">
      <c r="A1166" s="106" t="s">
        <v>3907</v>
      </c>
      <c r="B1166" s="106" t="s">
        <v>437</v>
      </c>
      <c r="C1166" s="106" t="s">
        <v>6309</v>
      </c>
      <c r="D1166" s="168">
        <v>2020</v>
      </c>
      <c r="E1166" s="168">
        <v>12</v>
      </c>
      <c r="F1166" s="199">
        <v>19</v>
      </c>
      <c r="G1166" s="212" t="s">
        <v>6314</v>
      </c>
      <c r="H1166" s="212" t="s">
        <v>6314</v>
      </c>
      <c r="I1166" s="106" t="s">
        <v>556</v>
      </c>
      <c r="K1166" s="83" t="s">
        <v>6314</v>
      </c>
      <c r="L1166" s="83" t="s">
        <v>6314</v>
      </c>
      <c r="M1166" s="45" t="str">
        <f>IF(
ISNA(INDEX(resources!E:E,MATCH(B1166,resources!B:B,0))),"fillme",
INDEX(resources!E:E,MATCH(B1166,resources!B:B,0)))</f>
        <v>transfer_purchase</v>
      </c>
      <c r="N1166" s="45">
        <v>1</v>
      </c>
      <c r="O1166" s="83" t="str">
        <f>IFERROR(INDEX(resources!K:K,MATCH(B1166,resources!B:B,0)),"fillme")</f>
        <v>unknown</v>
      </c>
      <c r="P1166" s="89" t="str">
        <f t="shared" si="265"/>
        <v>unknown_2020_12</v>
      </c>
      <c r="Q1166" s="87">
        <f>INDEX(elcc!G:G,MATCH(P1166,elcc!D:D,0))</f>
        <v>0</v>
      </c>
      <c r="R1166" s="89">
        <f t="shared" si="266"/>
        <v>1</v>
      </c>
      <c r="S1166" s="89" t="s">
        <v>6314</v>
      </c>
      <c r="T1166" s="89" t="s">
        <v>6314</v>
      </c>
      <c r="U1166" s="90" t="str">
        <f t="shared" si="267"/>
        <v>ok</v>
      </c>
      <c r="V1166" s="63" t="str">
        <f>INDEX(resources!F:F,MATCH(B1166,resources!B:B,0))</f>
        <v>special</v>
      </c>
      <c r="W1166" s="110">
        <f t="shared" si="268"/>
        <v>1</v>
      </c>
      <c r="X1166" s="110">
        <f t="shared" si="269"/>
        <v>0</v>
      </c>
      <c r="Y1166" s="110" t="str">
        <f t="shared" si="270"/>
        <v>transfer_purchase_energy_PCE90016_CONFIDENTIAL</v>
      </c>
      <c r="Z1166" s="110">
        <f>IF(COUNTIFS($Y$2:Y1166,Y1166)=1,1,0)</f>
        <v>0</v>
      </c>
      <c r="AA1166" s="110">
        <f>SUM($Z$2:Z1166)*Z1166</f>
        <v>0</v>
      </c>
      <c r="AB1166" s="110">
        <f>COUNTIFS(resources!B:B,B1166)</f>
        <v>1</v>
      </c>
      <c r="AC1166" s="110">
        <f t="shared" si="271"/>
        <v>1</v>
      </c>
      <c r="AD1166" s="110">
        <f t="shared" si="272"/>
        <v>1</v>
      </c>
      <c r="AE1166" s="110">
        <f t="shared" si="273"/>
        <v>0</v>
      </c>
      <c r="AF1166" s="110">
        <f t="shared" si="274"/>
        <v>1</v>
      </c>
      <c r="AG1166" s="110">
        <f t="shared" si="275"/>
        <v>0</v>
      </c>
      <c r="AH1166" s="110">
        <f t="shared" si="276"/>
        <v>0</v>
      </c>
      <c r="AI1166" s="110">
        <f t="shared" si="277"/>
        <v>1</v>
      </c>
      <c r="AJ1166" s="100">
        <f>ROW()</f>
        <v>1166</v>
      </c>
      <c r="AK1166" s="100" t="e">
        <f>INDEX('BadRows RECART'!$C$2:$C$1207,MATCH(monthly_gwh_mw!AJ1166,'BadRows RECART'!$D$2:$D$1207,0))</f>
        <v>#N/A</v>
      </c>
    </row>
    <row r="1167" spans="1:37" ht="20">
      <c r="A1167" s="106" t="s">
        <v>3907</v>
      </c>
      <c r="B1167" s="106" t="s">
        <v>437</v>
      </c>
      <c r="C1167" s="106" t="s">
        <v>6310</v>
      </c>
      <c r="D1167" s="168">
        <v>2020</v>
      </c>
      <c r="E1167" s="168">
        <v>1</v>
      </c>
      <c r="F1167" s="199">
        <v>16.666666666666668</v>
      </c>
      <c r="G1167" s="212" t="s">
        <v>6314</v>
      </c>
      <c r="H1167" s="212" t="s">
        <v>6314</v>
      </c>
      <c r="I1167" s="106" t="s">
        <v>556</v>
      </c>
      <c r="K1167" s="83" t="s">
        <v>6314</v>
      </c>
      <c r="L1167" s="83" t="s">
        <v>6314</v>
      </c>
      <c r="M1167" s="45" t="str">
        <f>IF(
ISNA(INDEX(resources!E:E,MATCH(B1167,resources!B:B,0))),"fillme",
INDEX(resources!E:E,MATCH(B1167,resources!B:B,0)))</f>
        <v>transfer_purchase</v>
      </c>
      <c r="N1167" s="45">
        <v>1</v>
      </c>
      <c r="O1167" s="83" t="str">
        <f>IFERROR(INDEX(resources!K:K,MATCH(B1167,resources!B:B,0)),"fillme")</f>
        <v>unknown</v>
      </c>
      <c r="P1167" s="89" t="str">
        <f t="shared" si="265"/>
        <v>unknown_2020_1</v>
      </c>
      <c r="Q1167" s="87">
        <f>INDEX(elcc!G:G,MATCH(P1167,elcc!D:D,0))</f>
        <v>0</v>
      </c>
      <c r="R1167" s="89">
        <f t="shared" si="266"/>
        <v>1</v>
      </c>
      <c r="S1167" s="89" t="s">
        <v>6314</v>
      </c>
      <c r="T1167" s="89" t="s">
        <v>6314</v>
      </c>
      <c r="U1167" s="90" t="str">
        <f t="shared" si="267"/>
        <v>ok</v>
      </c>
      <c r="V1167" s="63" t="str">
        <f>INDEX(resources!F:F,MATCH(B1167,resources!B:B,0))</f>
        <v>special</v>
      </c>
      <c r="W1167" s="110">
        <f t="shared" si="268"/>
        <v>1</v>
      </c>
      <c r="X1167" s="110">
        <f t="shared" si="269"/>
        <v>0</v>
      </c>
      <c r="Y1167" s="110" t="str">
        <f t="shared" si="270"/>
        <v>transfer_purchase_energy_PCE90017_CONFIDENTIAL</v>
      </c>
      <c r="Z1167" s="110">
        <f>IF(COUNTIFS($Y$2:Y1167,Y1167)=1,1,0)</f>
        <v>1</v>
      </c>
      <c r="AA1167" s="110">
        <f>SUM($Z$2:Z1167)*Z1167</f>
        <v>18</v>
      </c>
      <c r="AB1167" s="110">
        <f>COUNTIFS(resources!B:B,B1167)</f>
        <v>1</v>
      </c>
      <c r="AC1167" s="110">
        <f t="shared" si="271"/>
        <v>1</v>
      </c>
      <c r="AD1167" s="110">
        <f t="shared" si="272"/>
        <v>1</v>
      </c>
      <c r="AE1167" s="110">
        <f t="shared" si="273"/>
        <v>0</v>
      </c>
      <c r="AF1167" s="110">
        <f t="shared" si="274"/>
        <v>1</v>
      </c>
      <c r="AG1167" s="110">
        <f t="shared" si="275"/>
        <v>0</v>
      </c>
      <c r="AH1167" s="110">
        <f t="shared" si="276"/>
        <v>0</v>
      </c>
      <c r="AI1167" s="110">
        <f t="shared" si="277"/>
        <v>1</v>
      </c>
      <c r="AJ1167" s="100">
        <f>ROW()</f>
        <v>1167</v>
      </c>
      <c r="AK1167" s="100" t="e">
        <f>INDEX('BadRows RECART'!$C$2:$C$1207,MATCH(monthly_gwh_mw!AJ1167,'BadRows RECART'!$D$2:$D$1207,0))</f>
        <v>#N/A</v>
      </c>
    </row>
    <row r="1168" spans="1:37" ht="20">
      <c r="A1168" s="106" t="s">
        <v>3907</v>
      </c>
      <c r="B1168" s="106" t="s">
        <v>437</v>
      </c>
      <c r="C1168" s="106" t="s">
        <v>6310</v>
      </c>
      <c r="D1168" s="168">
        <v>2020</v>
      </c>
      <c r="E1168" s="168">
        <v>2</v>
      </c>
      <c r="F1168" s="199">
        <v>16.666666666666668</v>
      </c>
      <c r="G1168" s="212" t="s">
        <v>6314</v>
      </c>
      <c r="H1168" s="212" t="s">
        <v>6314</v>
      </c>
      <c r="I1168" s="106" t="s">
        <v>556</v>
      </c>
      <c r="K1168" s="83" t="s">
        <v>6314</v>
      </c>
      <c r="L1168" s="83" t="s">
        <v>6314</v>
      </c>
      <c r="M1168" s="45" t="str">
        <f>IF(
ISNA(INDEX(resources!E:E,MATCH(B1168,resources!B:B,0))),"fillme",
INDEX(resources!E:E,MATCH(B1168,resources!B:B,0)))</f>
        <v>transfer_purchase</v>
      </c>
      <c r="N1168" s="45">
        <v>1</v>
      </c>
      <c r="O1168" s="83" t="str">
        <f>IFERROR(INDEX(resources!K:K,MATCH(B1168,resources!B:B,0)),"fillme")</f>
        <v>unknown</v>
      </c>
      <c r="P1168" s="89" t="str">
        <f t="shared" si="265"/>
        <v>unknown_2020_2</v>
      </c>
      <c r="Q1168" s="87">
        <f>INDEX(elcc!G:G,MATCH(P1168,elcc!D:D,0))</f>
        <v>0</v>
      </c>
      <c r="R1168" s="89">
        <f t="shared" si="266"/>
        <v>1</v>
      </c>
      <c r="S1168" s="89" t="s">
        <v>6314</v>
      </c>
      <c r="T1168" s="89" t="s">
        <v>6314</v>
      </c>
      <c r="U1168" s="90" t="str">
        <f t="shared" si="267"/>
        <v>ok</v>
      </c>
      <c r="V1168" s="63" t="str">
        <f>INDEX(resources!F:F,MATCH(B1168,resources!B:B,0))</f>
        <v>special</v>
      </c>
      <c r="W1168" s="110">
        <f t="shared" si="268"/>
        <v>1</v>
      </c>
      <c r="X1168" s="110">
        <f t="shared" si="269"/>
        <v>0</v>
      </c>
      <c r="Y1168" s="110" t="str">
        <f t="shared" si="270"/>
        <v>transfer_purchase_energy_PCE90017_CONFIDENTIAL</v>
      </c>
      <c r="Z1168" s="110">
        <f>IF(COUNTIFS($Y$2:Y1168,Y1168)=1,1,0)</f>
        <v>0</v>
      </c>
      <c r="AA1168" s="110">
        <f>SUM($Z$2:Z1168)*Z1168</f>
        <v>0</v>
      </c>
      <c r="AB1168" s="110">
        <f>COUNTIFS(resources!B:B,B1168)</f>
        <v>1</v>
      </c>
      <c r="AC1168" s="110">
        <f t="shared" si="271"/>
        <v>1</v>
      </c>
      <c r="AD1168" s="110">
        <f t="shared" si="272"/>
        <v>1</v>
      </c>
      <c r="AE1168" s="110">
        <f t="shared" si="273"/>
        <v>0</v>
      </c>
      <c r="AF1168" s="110">
        <f t="shared" si="274"/>
        <v>1</v>
      </c>
      <c r="AG1168" s="110">
        <f t="shared" si="275"/>
        <v>0</v>
      </c>
      <c r="AH1168" s="110">
        <f t="shared" si="276"/>
        <v>0</v>
      </c>
      <c r="AI1168" s="110">
        <f t="shared" si="277"/>
        <v>1</v>
      </c>
      <c r="AJ1168" s="100">
        <f>ROW()</f>
        <v>1168</v>
      </c>
      <c r="AK1168" s="100" t="e">
        <f>INDEX('BadRows RECART'!$C$2:$C$1207,MATCH(monthly_gwh_mw!AJ1168,'BadRows RECART'!$D$2:$D$1207,0))</f>
        <v>#N/A</v>
      </c>
    </row>
    <row r="1169" spans="1:37" ht="20">
      <c r="A1169" s="106" t="s">
        <v>3907</v>
      </c>
      <c r="B1169" s="106" t="s">
        <v>437</v>
      </c>
      <c r="C1169" s="106" t="s">
        <v>6310</v>
      </c>
      <c r="D1169" s="168">
        <v>2020</v>
      </c>
      <c r="E1169" s="168">
        <v>3</v>
      </c>
      <c r="F1169" s="199">
        <v>16.666666666666668</v>
      </c>
      <c r="G1169" s="212" t="s">
        <v>6314</v>
      </c>
      <c r="H1169" s="212" t="s">
        <v>6314</v>
      </c>
      <c r="I1169" s="106" t="s">
        <v>556</v>
      </c>
      <c r="K1169" s="83" t="s">
        <v>6314</v>
      </c>
      <c r="L1169" s="83" t="s">
        <v>6314</v>
      </c>
      <c r="M1169" s="45" t="str">
        <f>IF(
ISNA(INDEX(resources!E:E,MATCH(B1169,resources!B:B,0))),"fillme",
INDEX(resources!E:E,MATCH(B1169,resources!B:B,0)))</f>
        <v>transfer_purchase</v>
      </c>
      <c r="N1169" s="45">
        <v>1</v>
      </c>
      <c r="O1169" s="83" t="str">
        <f>IFERROR(INDEX(resources!K:K,MATCH(B1169,resources!B:B,0)),"fillme")</f>
        <v>unknown</v>
      </c>
      <c r="P1169" s="89" t="str">
        <f t="shared" si="265"/>
        <v>unknown_2020_3</v>
      </c>
      <c r="Q1169" s="87">
        <f>INDEX(elcc!G:G,MATCH(P1169,elcc!D:D,0))</f>
        <v>0</v>
      </c>
      <c r="R1169" s="89">
        <f t="shared" si="266"/>
        <v>1</v>
      </c>
      <c r="S1169" s="89" t="s">
        <v>6314</v>
      </c>
      <c r="T1169" s="89" t="s">
        <v>6314</v>
      </c>
      <c r="U1169" s="90" t="str">
        <f t="shared" si="267"/>
        <v>ok</v>
      </c>
      <c r="V1169" s="63" t="str">
        <f>INDEX(resources!F:F,MATCH(B1169,resources!B:B,0))</f>
        <v>special</v>
      </c>
      <c r="W1169" s="110">
        <f t="shared" si="268"/>
        <v>1</v>
      </c>
      <c r="X1169" s="110">
        <f t="shared" si="269"/>
        <v>0</v>
      </c>
      <c r="Y1169" s="110" t="str">
        <f t="shared" si="270"/>
        <v>transfer_purchase_energy_PCE90017_CONFIDENTIAL</v>
      </c>
      <c r="Z1169" s="110">
        <f>IF(COUNTIFS($Y$2:Y1169,Y1169)=1,1,0)</f>
        <v>0</v>
      </c>
      <c r="AA1169" s="110">
        <f>SUM($Z$2:Z1169)*Z1169</f>
        <v>0</v>
      </c>
      <c r="AB1169" s="110">
        <f>COUNTIFS(resources!B:B,B1169)</f>
        <v>1</v>
      </c>
      <c r="AC1169" s="110">
        <f t="shared" si="271"/>
        <v>1</v>
      </c>
      <c r="AD1169" s="110">
        <f t="shared" si="272"/>
        <v>1</v>
      </c>
      <c r="AE1169" s="110">
        <f t="shared" si="273"/>
        <v>0</v>
      </c>
      <c r="AF1169" s="110">
        <f t="shared" si="274"/>
        <v>1</v>
      </c>
      <c r="AG1169" s="110">
        <f t="shared" si="275"/>
        <v>0</v>
      </c>
      <c r="AH1169" s="110">
        <f t="shared" si="276"/>
        <v>0</v>
      </c>
      <c r="AI1169" s="110">
        <f t="shared" si="277"/>
        <v>1</v>
      </c>
      <c r="AJ1169" s="100">
        <f>ROW()</f>
        <v>1169</v>
      </c>
      <c r="AK1169" s="100" t="e">
        <f>INDEX('BadRows RECART'!$C$2:$C$1207,MATCH(monthly_gwh_mw!AJ1169,'BadRows RECART'!$D$2:$D$1207,0))</f>
        <v>#N/A</v>
      </c>
    </row>
    <row r="1170" spans="1:37" ht="20">
      <c r="A1170" s="106" t="s">
        <v>3907</v>
      </c>
      <c r="B1170" s="106" t="s">
        <v>437</v>
      </c>
      <c r="C1170" s="106" t="s">
        <v>6310</v>
      </c>
      <c r="D1170" s="168">
        <v>2020</v>
      </c>
      <c r="E1170" s="168">
        <v>4</v>
      </c>
      <c r="F1170" s="199">
        <v>16.666666666666668</v>
      </c>
      <c r="G1170" s="212" t="s">
        <v>6314</v>
      </c>
      <c r="H1170" s="212" t="s">
        <v>6314</v>
      </c>
      <c r="I1170" s="106" t="s">
        <v>556</v>
      </c>
      <c r="K1170" s="83" t="s">
        <v>6314</v>
      </c>
      <c r="L1170" s="83" t="s">
        <v>6314</v>
      </c>
      <c r="M1170" s="45" t="str">
        <f>IF(
ISNA(INDEX(resources!E:E,MATCH(B1170,resources!B:B,0))),"fillme",
INDEX(resources!E:E,MATCH(B1170,resources!B:B,0)))</f>
        <v>transfer_purchase</v>
      </c>
      <c r="N1170" s="45">
        <v>1</v>
      </c>
      <c r="O1170" s="83" t="str">
        <f>IFERROR(INDEX(resources!K:K,MATCH(B1170,resources!B:B,0)),"fillme")</f>
        <v>unknown</v>
      </c>
      <c r="P1170" s="89" t="str">
        <f t="shared" si="265"/>
        <v>unknown_2020_4</v>
      </c>
      <c r="Q1170" s="87">
        <f>INDEX(elcc!G:G,MATCH(P1170,elcc!D:D,0))</f>
        <v>0</v>
      </c>
      <c r="R1170" s="89">
        <f t="shared" si="266"/>
        <v>1</v>
      </c>
      <c r="S1170" s="89" t="s">
        <v>6314</v>
      </c>
      <c r="T1170" s="89" t="s">
        <v>6314</v>
      </c>
      <c r="U1170" s="90" t="str">
        <f t="shared" si="267"/>
        <v>ok</v>
      </c>
      <c r="V1170" s="63" t="str">
        <f>INDEX(resources!F:F,MATCH(B1170,resources!B:B,0))</f>
        <v>special</v>
      </c>
      <c r="W1170" s="110">
        <f t="shared" si="268"/>
        <v>1</v>
      </c>
      <c r="X1170" s="110">
        <f t="shared" si="269"/>
        <v>0</v>
      </c>
      <c r="Y1170" s="110" t="str">
        <f t="shared" si="270"/>
        <v>transfer_purchase_energy_PCE90017_CONFIDENTIAL</v>
      </c>
      <c r="Z1170" s="110">
        <f>IF(COUNTIFS($Y$2:Y1170,Y1170)=1,1,0)</f>
        <v>0</v>
      </c>
      <c r="AA1170" s="110">
        <f>SUM($Z$2:Z1170)*Z1170</f>
        <v>0</v>
      </c>
      <c r="AB1170" s="110">
        <f>COUNTIFS(resources!B:B,B1170)</f>
        <v>1</v>
      </c>
      <c r="AC1170" s="110">
        <f t="shared" si="271"/>
        <v>1</v>
      </c>
      <c r="AD1170" s="110">
        <f t="shared" si="272"/>
        <v>1</v>
      </c>
      <c r="AE1170" s="110">
        <f t="shared" si="273"/>
        <v>0</v>
      </c>
      <c r="AF1170" s="110">
        <f t="shared" si="274"/>
        <v>1</v>
      </c>
      <c r="AG1170" s="110">
        <f t="shared" si="275"/>
        <v>0</v>
      </c>
      <c r="AH1170" s="110">
        <f t="shared" si="276"/>
        <v>0</v>
      </c>
      <c r="AI1170" s="110">
        <f t="shared" si="277"/>
        <v>1</v>
      </c>
      <c r="AJ1170" s="100">
        <f>ROW()</f>
        <v>1170</v>
      </c>
      <c r="AK1170" s="100" t="e">
        <f>INDEX('BadRows RECART'!$C$2:$C$1207,MATCH(monthly_gwh_mw!AJ1170,'BadRows RECART'!$D$2:$D$1207,0))</f>
        <v>#N/A</v>
      </c>
    </row>
    <row r="1171" spans="1:37" ht="20">
      <c r="A1171" s="106" t="s">
        <v>3907</v>
      </c>
      <c r="B1171" s="106" t="s">
        <v>437</v>
      </c>
      <c r="C1171" s="106" t="s">
        <v>6310</v>
      </c>
      <c r="D1171" s="168">
        <v>2020</v>
      </c>
      <c r="E1171" s="168">
        <v>5</v>
      </c>
      <c r="F1171" s="199">
        <v>16.666666666666668</v>
      </c>
      <c r="G1171" s="212" t="s">
        <v>6314</v>
      </c>
      <c r="H1171" s="212" t="s">
        <v>6314</v>
      </c>
      <c r="I1171" s="106" t="s">
        <v>556</v>
      </c>
      <c r="K1171" s="83" t="s">
        <v>6314</v>
      </c>
      <c r="L1171" s="83" t="s">
        <v>6314</v>
      </c>
      <c r="M1171" s="45" t="str">
        <f>IF(
ISNA(INDEX(resources!E:E,MATCH(B1171,resources!B:B,0))),"fillme",
INDEX(resources!E:E,MATCH(B1171,resources!B:B,0)))</f>
        <v>transfer_purchase</v>
      </c>
      <c r="N1171" s="45">
        <v>1</v>
      </c>
      <c r="O1171" s="83" t="str">
        <f>IFERROR(INDEX(resources!K:K,MATCH(B1171,resources!B:B,0)),"fillme")</f>
        <v>unknown</v>
      </c>
      <c r="P1171" s="89" t="str">
        <f t="shared" si="265"/>
        <v>unknown_2020_5</v>
      </c>
      <c r="Q1171" s="87">
        <f>INDEX(elcc!G:G,MATCH(P1171,elcc!D:D,0))</f>
        <v>0</v>
      </c>
      <c r="R1171" s="89">
        <f t="shared" si="266"/>
        <v>1</v>
      </c>
      <c r="S1171" s="89" t="s">
        <v>6314</v>
      </c>
      <c r="T1171" s="89" t="s">
        <v>6314</v>
      </c>
      <c r="U1171" s="90" t="str">
        <f t="shared" si="267"/>
        <v>ok</v>
      </c>
      <c r="V1171" s="63" t="str">
        <f>INDEX(resources!F:F,MATCH(B1171,resources!B:B,0))</f>
        <v>special</v>
      </c>
      <c r="W1171" s="110">
        <f t="shared" si="268"/>
        <v>1</v>
      </c>
      <c r="X1171" s="110">
        <f t="shared" si="269"/>
        <v>0</v>
      </c>
      <c r="Y1171" s="110" t="str">
        <f t="shared" si="270"/>
        <v>transfer_purchase_energy_PCE90017_CONFIDENTIAL</v>
      </c>
      <c r="Z1171" s="110">
        <f>IF(COUNTIFS($Y$2:Y1171,Y1171)=1,1,0)</f>
        <v>0</v>
      </c>
      <c r="AA1171" s="110">
        <f>SUM($Z$2:Z1171)*Z1171</f>
        <v>0</v>
      </c>
      <c r="AB1171" s="110">
        <f>COUNTIFS(resources!B:B,B1171)</f>
        <v>1</v>
      </c>
      <c r="AC1171" s="110">
        <f t="shared" si="271"/>
        <v>1</v>
      </c>
      <c r="AD1171" s="110">
        <f t="shared" si="272"/>
        <v>1</v>
      </c>
      <c r="AE1171" s="110">
        <f t="shared" si="273"/>
        <v>0</v>
      </c>
      <c r="AF1171" s="110">
        <f t="shared" si="274"/>
        <v>1</v>
      </c>
      <c r="AG1171" s="110">
        <f t="shared" si="275"/>
        <v>0</v>
      </c>
      <c r="AH1171" s="110">
        <f t="shared" si="276"/>
        <v>0</v>
      </c>
      <c r="AI1171" s="110">
        <f t="shared" si="277"/>
        <v>1</v>
      </c>
      <c r="AJ1171" s="100">
        <f>ROW()</f>
        <v>1171</v>
      </c>
      <c r="AK1171" s="100" t="e">
        <f>INDEX('BadRows RECART'!$C$2:$C$1207,MATCH(monthly_gwh_mw!AJ1171,'BadRows RECART'!$D$2:$D$1207,0))</f>
        <v>#N/A</v>
      </c>
    </row>
    <row r="1172" spans="1:37" ht="20">
      <c r="A1172" s="106" t="s">
        <v>3907</v>
      </c>
      <c r="B1172" s="106" t="s">
        <v>437</v>
      </c>
      <c r="C1172" s="106" t="s">
        <v>6310</v>
      </c>
      <c r="D1172" s="168">
        <v>2020</v>
      </c>
      <c r="E1172" s="168">
        <v>6</v>
      </c>
      <c r="F1172" s="199">
        <v>16.666666666666668</v>
      </c>
      <c r="G1172" s="212" t="s">
        <v>6314</v>
      </c>
      <c r="H1172" s="212" t="s">
        <v>6314</v>
      </c>
      <c r="I1172" s="106" t="s">
        <v>556</v>
      </c>
      <c r="K1172" s="83" t="s">
        <v>6314</v>
      </c>
      <c r="L1172" s="83" t="s">
        <v>6314</v>
      </c>
      <c r="M1172" s="45" t="str">
        <f>IF(
ISNA(INDEX(resources!E:E,MATCH(B1172,resources!B:B,0))),"fillme",
INDEX(resources!E:E,MATCH(B1172,resources!B:B,0)))</f>
        <v>transfer_purchase</v>
      </c>
      <c r="N1172" s="45">
        <v>1</v>
      </c>
      <c r="O1172" s="83" t="str">
        <f>IFERROR(INDEX(resources!K:K,MATCH(B1172,resources!B:B,0)),"fillme")</f>
        <v>unknown</v>
      </c>
      <c r="P1172" s="89" t="str">
        <f t="shared" si="265"/>
        <v>unknown_2020_6</v>
      </c>
      <c r="Q1172" s="87">
        <f>INDEX(elcc!G:G,MATCH(P1172,elcc!D:D,0))</f>
        <v>0</v>
      </c>
      <c r="R1172" s="89">
        <f t="shared" si="266"/>
        <v>1</v>
      </c>
      <c r="S1172" s="89" t="s">
        <v>6314</v>
      </c>
      <c r="T1172" s="89" t="s">
        <v>6314</v>
      </c>
      <c r="U1172" s="90" t="str">
        <f t="shared" si="267"/>
        <v>ok</v>
      </c>
      <c r="V1172" s="63" t="str">
        <f>INDEX(resources!F:F,MATCH(B1172,resources!B:B,0))</f>
        <v>special</v>
      </c>
      <c r="W1172" s="110">
        <f t="shared" si="268"/>
        <v>1</v>
      </c>
      <c r="X1172" s="110">
        <f t="shared" si="269"/>
        <v>0</v>
      </c>
      <c r="Y1172" s="110" t="str">
        <f t="shared" si="270"/>
        <v>transfer_purchase_energy_PCE90017_CONFIDENTIAL</v>
      </c>
      <c r="Z1172" s="110">
        <f>IF(COUNTIFS($Y$2:Y1172,Y1172)=1,1,0)</f>
        <v>0</v>
      </c>
      <c r="AA1172" s="110">
        <f>SUM($Z$2:Z1172)*Z1172</f>
        <v>0</v>
      </c>
      <c r="AB1172" s="110">
        <f>COUNTIFS(resources!B:B,B1172)</f>
        <v>1</v>
      </c>
      <c r="AC1172" s="110">
        <f t="shared" si="271"/>
        <v>1</v>
      </c>
      <c r="AD1172" s="110">
        <f t="shared" si="272"/>
        <v>1</v>
      </c>
      <c r="AE1172" s="110">
        <f t="shared" si="273"/>
        <v>0</v>
      </c>
      <c r="AF1172" s="110">
        <f t="shared" si="274"/>
        <v>1</v>
      </c>
      <c r="AG1172" s="110">
        <f t="shared" si="275"/>
        <v>0</v>
      </c>
      <c r="AH1172" s="110">
        <f t="shared" si="276"/>
        <v>0</v>
      </c>
      <c r="AI1172" s="110">
        <f t="shared" si="277"/>
        <v>1</v>
      </c>
      <c r="AJ1172" s="100">
        <f>ROW()</f>
        <v>1172</v>
      </c>
      <c r="AK1172" s="100" t="e">
        <f>INDEX('BadRows RECART'!$C$2:$C$1207,MATCH(monthly_gwh_mw!AJ1172,'BadRows RECART'!$D$2:$D$1207,0))</f>
        <v>#N/A</v>
      </c>
    </row>
    <row r="1173" spans="1:37" ht="20">
      <c r="A1173" s="106" t="s">
        <v>3907</v>
      </c>
      <c r="B1173" s="106" t="s">
        <v>437</v>
      </c>
      <c r="C1173" s="106" t="s">
        <v>6310</v>
      </c>
      <c r="D1173" s="168">
        <v>2020</v>
      </c>
      <c r="E1173" s="168">
        <v>7</v>
      </c>
      <c r="F1173" s="199">
        <v>16.666666666666668</v>
      </c>
      <c r="G1173" s="212" t="s">
        <v>6314</v>
      </c>
      <c r="H1173" s="212" t="s">
        <v>6314</v>
      </c>
      <c r="I1173" s="106" t="s">
        <v>556</v>
      </c>
      <c r="K1173" s="83" t="s">
        <v>6314</v>
      </c>
      <c r="L1173" s="83" t="s">
        <v>6314</v>
      </c>
      <c r="M1173" s="45" t="str">
        <f>IF(
ISNA(INDEX(resources!E:E,MATCH(B1173,resources!B:B,0))),"fillme",
INDEX(resources!E:E,MATCH(B1173,resources!B:B,0)))</f>
        <v>transfer_purchase</v>
      </c>
      <c r="N1173" s="45">
        <v>1</v>
      </c>
      <c r="O1173" s="83" t="str">
        <f>IFERROR(INDEX(resources!K:K,MATCH(B1173,resources!B:B,0)),"fillme")</f>
        <v>unknown</v>
      </c>
      <c r="P1173" s="89" t="str">
        <f t="shared" si="265"/>
        <v>unknown_2020_7</v>
      </c>
      <c r="Q1173" s="87">
        <f>INDEX(elcc!G:G,MATCH(P1173,elcc!D:D,0))</f>
        <v>0</v>
      </c>
      <c r="R1173" s="89">
        <f t="shared" si="266"/>
        <v>1</v>
      </c>
      <c r="S1173" s="89" t="s">
        <v>6314</v>
      </c>
      <c r="T1173" s="89" t="s">
        <v>6314</v>
      </c>
      <c r="U1173" s="90" t="str">
        <f t="shared" si="267"/>
        <v>ok</v>
      </c>
      <c r="V1173" s="63" t="str">
        <f>INDEX(resources!F:F,MATCH(B1173,resources!B:B,0))</f>
        <v>special</v>
      </c>
      <c r="W1173" s="110">
        <f t="shared" si="268"/>
        <v>1</v>
      </c>
      <c r="X1173" s="110">
        <f t="shared" si="269"/>
        <v>0</v>
      </c>
      <c r="Y1173" s="110" t="str">
        <f t="shared" si="270"/>
        <v>transfer_purchase_energy_PCE90017_CONFIDENTIAL</v>
      </c>
      <c r="Z1173" s="110">
        <f>IF(COUNTIFS($Y$2:Y1173,Y1173)=1,1,0)</f>
        <v>0</v>
      </c>
      <c r="AA1173" s="110">
        <f>SUM($Z$2:Z1173)*Z1173</f>
        <v>0</v>
      </c>
      <c r="AB1173" s="110">
        <f>COUNTIFS(resources!B:B,B1173)</f>
        <v>1</v>
      </c>
      <c r="AC1173" s="110">
        <f t="shared" si="271"/>
        <v>1</v>
      </c>
      <c r="AD1173" s="110">
        <f t="shared" si="272"/>
        <v>1</v>
      </c>
      <c r="AE1173" s="110">
        <f t="shared" si="273"/>
        <v>0</v>
      </c>
      <c r="AF1173" s="110">
        <f t="shared" si="274"/>
        <v>1</v>
      </c>
      <c r="AG1173" s="110">
        <f t="shared" si="275"/>
        <v>0</v>
      </c>
      <c r="AH1173" s="110">
        <f t="shared" si="276"/>
        <v>0</v>
      </c>
      <c r="AI1173" s="110">
        <f t="shared" si="277"/>
        <v>1</v>
      </c>
      <c r="AJ1173" s="100">
        <f>ROW()</f>
        <v>1173</v>
      </c>
      <c r="AK1173" s="100" t="e">
        <f>INDEX('BadRows RECART'!$C$2:$C$1207,MATCH(monthly_gwh_mw!AJ1173,'BadRows RECART'!$D$2:$D$1207,0))</f>
        <v>#N/A</v>
      </c>
    </row>
    <row r="1174" spans="1:37" ht="20">
      <c r="A1174" s="106" t="s">
        <v>3907</v>
      </c>
      <c r="B1174" s="106" t="s">
        <v>437</v>
      </c>
      <c r="C1174" s="106" t="s">
        <v>6310</v>
      </c>
      <c r="D1174" s="168">
        <v>2020</v>
      </c>
      <c r="E1174" s="168">
        <v>8</v>
      </c>
      <c r="F1174" s="199">
        <v>16.666666666666668</v>
      </c>
      <c r="G1174" s="212" t="s">
        <v>6314</v>
      </c>
      <c r="H1174" s="212" t="s">
        <v>6314</v>
      </c>
      <c r="I1174" s="106" t="s">
        <v>556</v>
      </c>
      <c r="K1174" s="83" t="s">
        <v>6314</v>
      </c>
      <c r="L1174" s="83" t="s">
        <v>6314</v>
      </c>
      <c r="M1174" s="45" t="str">
        <f>IF(
ISNA(INDEX(resources!E:E,MATCH(B1174,resources!B:B,0))),"fillme",
INDEX(resources!E:E,MATCH(B1174,resources!B:B,0)))</f>
        <v>transfer_purchase</v>
      </c>
      <c r="N1174" s="45">
        <v>1</v>
      </c>
      <c r="O1174" s="83" t="str">
        <f>IFERROR(INDEX(resources!K:K,MATCH(B1174,resources!B:B,0)),"fillme")</f>
        <v>unknown</v>
      </c>
      <c r="P1174" s="89" t="str">
        <f t="shared" si="265"/>
        <v>unknown_2020_8</v>
      </c>
      <c r="Q1174" s="87">
        <f>INDEX(elcc!G:G,MATCH(P1174,elcc!D:D,0))</f>
        <v>0</v>
      </c>
      <c r="R1174" s="89">
        <f t="shared" si="266"/>
        <v>1</v>
      </c>
      <c r="S1174" s="89" t="s">
        <v>6314</v>
      </c>
      <c r="T1174" s="89" t="s">
        <v>6314</v>
      </c>
      <c r="U1174" s="90" t="str">
        <f t="shared" si="267"/>
        <v>ok</v>
      </c>
      <c r="V1174" s="63" t="str">
        <f>INDEX(resources!F:F,MATCH(B1174,resources!B:B,0))</f>
        <v>special</v>
      </c>
      <c r="W1174" s="110">
        <f t="shared" si="268"/>
        <v>1</v>
      </c>
      <c r="X1174" s="110">
        <f t="shared" si="269"/>
        <v>0</v>
      </c>
      <c r="Y1174" s="110" t="str">
        <f t="shared" si="270"/>
        <v>transfer_purchase_energy_PCE90017_CONFIDENTIAL</v>
      </c>
      <c r="Z1174" s="110">
        <f>IF(COUNTIFS($Y$2:Y1174,Y1174)=1,1,0)</f>
        <v>0</v>
      </c>
      <c r="AA1174" s="110">
        <f>SUM($Z$2:Z1174)*Z1174</f>
        <v>0</v>
      </c>
      <c r="AB1174" s="110">
        <f>COUNTIFS(resources!B:B,B1174)</f>
        <v>1</v>
      </c>
      <c r="AC1174" s="110">
        <f t="shared" si="271"/>
        <v>1</v>
      </c>
      <c r="AD1174" s="110">
        <f t="shared" si="272"/>
        <v>1</v>
      </c>
      <c r="AE1174" s="110">
        <f t="shared" si="273"/>
        <v>0</v>
      </c>
      <c r="AF1174" s="110">
        <f t="shared" si="274"/>
        <v>1</v>
      </c>
      <c r="AG1174" s="110">
        <f t="shared" si="275"/>
        <v>0</v>
      </c>
      <c r="AH1174" s="110">
        <f t="shared" si="276"/>
        <v>0</v>
      </c>
      <c r="AI1174" s="110">
        <f t="shared" si="277"/>
        <v>1</v>
      </c>
      <c r="AJ1174" s="100">
        <f>ROW()</f>
        <v>1174</v>
      </c>
      <c r="AK1174" s="100" t="e">
        <f>INDEX('BadRows RECART'!$C$2:$C$1207,MATCH(monthly_gwh_mw!AJ1174,'BadRows RECART'!$D$2:$D$1207,0))</f>
        <v>#N/A</v>
      </c>
    </row>
    <row r="1175" spans="1:37" ht="20">
      <c r="A1175" s="106" t="s">
        <v>3907</v>
      </c>
      <c r="B1175" s="106" t="s">
        <v>437</v>
      </c>
      <c r="C1175" s="106" t="s">
        <v>6310</v>
      </c>
      <c r="D1175" s="168">
        <v>2020</v>
      </c>
      <c r="E1175" s="168">
        <v>9</v>
      </c>
      <c r="F1175" s="199">
        <v>16.666666666666668</v>
      </c>
      <c r="G1175" s="212" t="s">
        <v>6314</v>
      </c>
      <c r="H1175" s="212" t="s">
        <v>6314</v>
      </c>
      <c r="I1175" s="106" t="s">
        <v>556</v>
      </c>
      <c r="K1175" s="83" t="s">
        <v>6314</v>
      </c>
      <c r="L1175" s="83" t="s">
        <v>6314</v>
      </c>
      <c r="M1175" s="45" t="str">
        <f>IF(
ISNA(INDEX(resources!E:E,MATCH(B1175,resources!B:B,0))),"fillme",
INDEX(resources!E:E,MATCH(B1175,resources!B:B,0)))</f>
        <v>transfer_purchase</v>
      </c>
      <c r="N1175" s="45">
        <v>1</v>
      </c>
      <c r="O1175" s="83" t="str">
        <f>IFERROR(INDEX(resources!K:K,MATCH(B1175,resources!B:B,0)),"fillme")</f>
        <v>unknown</v>
      </c>
      <c r="P1175" s="89" t="str">
        <f t="shared" si="265"/>
        <v>unknown_2020_9</v>
      </c>
      <c r="Q1175" s="87">
        <f>INDEX(elcc!G:G,MATCH(P1175,elcc!D:D,0))</f>
        <v>0</v>
      </c>
      <c r="R1175" s="89">
        <f t="shared" si="266"/>
        <v>1</v>
      </c>
      <c r="S1175" s="89" t="s">
        <v>6314</v>
      </c>
      <c r="T1175" s="89" t="s">
        <v>6314</v>
      </c>
      <c r="U1175" s="90" t="str">
        <f t="shared" si="267"/>
        <v>ok</v>
      </c>
      <c r="V1175" s="63" t="str">
        <f>INDEX(resources!F:F,MATCH(B1175,resources!B:B,0))</f>
        <v>special</v>
      </c>
      <c r="W1175" s="110">
        <f t="shared" si="268"/>
        <v>1</v>
      </c>
      <c r="X1175" s="110">
        <f t="shared" si="269"/>
        <v>0</v>
      </c>
      <c r="Y1175" s="110" t="str">
        <f t="shared" si="270"/>
        <v>transfer_purchase_energy_PCE90017_CONFIDENTIAL</v>
      </c>
      <c r="Z1175" s="110">
        <f>IF(COUNTIFS($Y$2:Y1175,Y1175)=1,1,0)</f>
        <v>0</v>
      </c>
      <c r="AA1175" s="110">
        <f>SUM($Z$2:Z1175)*Z1175</f>
        <v>0</v>
      </c>
      <c r="AB1175" s="110">
        <f>COUNTIFS(resources!B:B,B1175)</f>
        <v>1</v>
      </c>
      <c r="AC1175" s="110">
        <f t="shared" si="271"/>
        <v>1</v>
      </c>
      <c r="AD1175" s="110">
        <f t="shared" si="272"/>
        <v>1</v>
      </c>
      <c r="AE1175" s="110">
        <f t="shared" si="273"/>
        <v>0</v>
      </c>
      <c r="AF1175" s="110">
        <f t="shared" si="274"/>
        <v>1</v>
      </c>
      <c r="AG1175" s="110">
        <f t="shared" si="275"/>
        <v>0</v>
      </c>
      <c r="AH1175" s="110">
        <f t="shared" si="276"/>
        <v>0</v>
      </c>
      <c r="AI1175" s="110">
        <f t="shared" si="277"/>
        <v>1</v>
      </c>
      <c r="AJ1175" s="100">
        <f>ROW()</f>
        <v>1175</v>
      </c>
      <c r="AK1175" s="100" t="e">
        <f>INDEX('BadRows RECART'!$C$2:$C$1207,MATCH(monthly_gwh_mw!AJ1175,'BadRows RECART'!$D$2:$D$1207,0))</f>
        <v>#N/A</v>
      </c>
    </row>
    <row r="1176" spans="1:37" ht="20">
      <c r="A1176" s="106" t="s">
        <v>3907</v>
      </c>
      <c r="B1176" s="106" t="s">
        <v>437</v>
      </c>
      <c r="C1176" s="106" t="s">
        <v>6310</v>
      </c>
      <c r="D1176" s="168">
        <v>2020</v>
      </c>
      <c r="E1176" s="168">
        <v>10</v>
      </c>
      <c r="F1176" s="199">
        <v>16.666666666666668</v>
      </c>
      <c r="G1176" s="212" t="s">
        <v>6314</v>
      </c>
      <c r="H1176" s="212" t="s">
        <v>6314</v>
      </c>
      <c r="I1176" s="106" t="s">
        <v>556</v>
      </c>
      <c r="K1176" s="83" t="s">
        <v>6314</v>
      </c>
      <c r="L1176" s="83" t="s">
        <v>6314</v>
      </c>
      <c r="M1176" s="45" t="str">
        <f>IF(
ISNA(INDEX(resources!E:E,MATCH(B1176,resources!B:B,0))),"fillme",
INDEX(resources!E:E,MATCH(B1176,resources!B:B,0)))</f>
        <v>transfer_purchase</v>
      </c>
      <c r="N1176" s="45">
        <v>1</v>
      </c>
      <c r="O1176" s="83" t="str">
        <f>IFERROR(INDEX(resources!K:K,MATCH(B1176,resources!B:B,0)),"fillme")</f>
        <v>unknown</v>
      </c>
      <c r="P1176" s="89" t="str">
        <f t="shared" si="265"/>
        <v>unknown_2020_10</v>
      </c>
      <c r="Q1176" s="87">
        <f>INDEX(elcc!G:G,MATCH(P1176,elcc!D:D,0))</f>
        <v>0</v>
      </c>
      <c r="R1176" s="89">
        <f t="shared" si="266"/>
        <v>1</v>
      </c>
      <c r="S1176" s="89" t="s">
        <v>6314</v>
      </c>
      <c r="T1176" s="89" t="s">
        <v>6314</v>
      </c>
      <c r="U1176" s="90" t="str">
        <f t="shared" si="267"/>
        <v>ok</v>
      </c>
      <c r="V1176" s="63" t="str">
        <f>INDEX(resources!F:F,MATCH(B1176,resources!B:B,0))</f>
        <v>special</v>
      </c>
      <c r="W1176" s="110">
        <f t="shared" si="268"/>
        <v>1</v>
      </c>
      <c r="X1176" s="110">
        <f t="shared" si="269"/>
        <v>0</v>
      </c>
      <c r="Y1176" s="110" t="str">
        <f t="shared" si="270"/>
        <v>transfer_purchase_energy_PCE90017_CONFIDENTIAL</v>
      </c>
      <c r="Z1176" s="110">
        <f>IF(COUNTIFS($Y$2:Y1176,Y1176)=1,1,0)</f>
        <v>0</v>
      </c>
      <c r="AA1176" s="110">
        <f>SUM($Z$2:Z1176)*Z1176</f>
        <v>0</v>
      </c>
      <c r="AB1176" s="110">
        <f>COUNTIFS(resources!B:B,B1176)</f>
        <v>1</v>
      </c>
      <c r="AC1176" s="110">
        <f t="shared" si="271"/>
        <v>1</v>
      </c>
      <c r="AD1176" s="110">
        <f t="shared" si="272"/>
        <v>1</v>
      </c>
      <c r="AE1176" s="110">
        <f t="shared" si="273"/>
        <v>0</v>
      </c>
      <c r="AF1176" s="110">
        <f t="shared" si="274"/>
        <v>1</v>
      </c>
      <c r="AG1176" s="110">
        <f t="shared" si="275"/>
        <v>0</v>
      </c>
      <c r="AH1176" s="110">
        <f t="shared" si="276"/>
        <v>0</v>
      </c>
      <c r="AI1176" s="110">
        <f t="shared" si="277"/>
        <v>1</v>
      </c>
      <c r="AJ1176" s="100">
        <f>ROW()</f>
        <v>1176</v>
      </c>
      <c r="AK1176" s="100" t="e">
        <f>INDEX('BadRows RECART'!$C$2:$C$1207,MATCH(monthly_gwh_mw!AJ1176,'BadRows RECART'!$D$2:$D$1207,0))</f>
        <v>#N/A</v>
      </c>
    </row>
    <row r="1177" spans="1:37" ht="20">
      <c r="A1177" s="106" t="s">
        <v>3907</v>
      </c>
      <c r="B1177" s="106" t="s">
        <v>437</v>
      </c>
      <c r="C1177" s="106" t="s">
        <v>6310</v>
      </c>
      <c r="D1177" s="168">
        <v>2020</v>
      </c>
      <c r="E1177" s="168">
        <v>11</v>
      </c>
      <c r="F1177" s="199">
        <v>16.666666666666668</v>
      </c>
      <c r="G1177" s="212" t="s">
        <v>6314</v>
      </c>
      <c r="H1177" s="212" t="s">
        <v>6314</v>
      </c>
      <c r="I1177" s="106" t="s">
        <v>556</v>
      </c>
      <c r="K1177" s="83" t="s">
        <v>6314</v>
      </c>
      <c r="L1177" s="83" t="s">
        <v>6314</v>
      </c>
      <c r="M1177" s="45" t="str">
        <f>IF(
ISNA(INDEX(resources!E:E,MATCH(B1177,resources!B:B,0))),"fillme",
INDEX(resources!E:E,MATCH(B1177,resources!B:B,0)))</f>
        <v>transfer_purchase</v>
      </c>
      <c r="N1177" s="45">
        <v>1</v>
      </c>
      <c r="O1177" s="83" t="str">
        <f>IFERROR(INDEX(resources!K:K,MATCH(B1177,resources!B:B,0)),"fillme")</f>
        <v>unknown</v>
      </c>
      <c r="P1177" s="89" t="str">
        <f t="shared" si="265"/>
        <v>unknown_2020_11</v>
      </c>
      <c r="Q1177" s="87">
        <f>INDEX(elcc!G:G,MATCH(P1177,elcc!D:D,0))</f>
        <v>0</v>
      </c>
      <c r="R1177" s="89">
        <f t="shared" si="266"/>
        <v>1</v>
      </c>
      <c r="S1177" s="89" t="s">
        <v>6314</v>
      </c>
      <c r="T1177" s="89" t="s">
        <v>6314</v>
      </c>
      <c r="U1177" s="90" t="str">
        <f t="shared" si="267"/>
        <v>ok</v>
      </c>
      <c r="V1177" s="63" t="str">
        <f>INDEX(resources!F:F,MATCH(B1177,resources!B:B,0))</f>
        <v>special</v>
      </c>
      <c r="W1177" s="110">
        <f t="shared" si="268"/>
        <v>1</v>
      </c>
      <c r="X1177" s="110">
        <f t="shared" si="269"/>
        <v>0</v>
      </c>
      <c r="Y1177" s="110" t="str">
        <f t="shared" si="270"/>
        <v>transfer_purchase_energy_PCE90017_CONFIDENTIAL</v>
      </c>
      <c r="Z1177" s="110">
        <f>IF(COUNTIFS($Y$2:Y1177,Y1177)=1,1,0)</f>
        <v>0</v>
      </c>
      <c r="AA1177" s="110">
        <f>SUM($Z$2:Z1177)*Z1177</f>
        <v>0</v>
      </c>
      <c r="AB1177" s="110">
        <f>COUNTIFS(resources!B:B,B1177)</f>
        <v>1</v>
      </c>
      <c r="AC1177" s="110">
        <f t="shared" si="271"/>
        <v>1</v>
      </c>
      <c r="AD1177" s="110">
        <f t="shared" si="272"/>
        <v>1</v>
      </c>
      <c r="AE1177" s="110">
        <f t="shared" si="273"/>
        <v>0</v>
      </c>
      <c r="AF1177" s="110">
        <f t="shared" si="274"/>
        <v>1</v>
      </c>
      <c r="AG1177" s="110">
        <f t="shared" si="275"/>
        <v>0</v>
      </c>
      <c r="AH1177" s="110">
        <f t="shared" si="276"/>
        <v>0</v>
      </c>
      <c r="AI1177" s="110">
        <f t="shared" si="277"/>
        <v>1</v>
      </c>
      <c r="AJ1177" s="100">
        <f>ROW()</f>
        <v>1177</v>
      </c>
      <c r="AK1177" s="100" t="e">
        <f>INDEX('BadRows RECART'!$C$2:$C$1207,MATCH(monthly_gwh_mw!AJ1177,'BadRows RECART'!$D$2:$D$1207,0))</f>
        <v>#N/A</v>
      </c>
    </row>
    <row r="1178" spans="1:37" ht="20">
      <c r="A1178" s="106" t="s">
        <v>3907</v>
      </c>
      <c r="B1178" s="106" t="s">
        <v>437</v>
      </c>
      <c r="C1178" s="106" t="s">
        <v>6310</v>
      </c>
      <c r="D1178" s="168">
        <v>2020</v>
      </c>
      <c r="E1178" s="168">
        <v>12</v>
      </c>
      <c r="F1178" s="199">
        <v>16.666666666666668</v>
      </c>
      <c r="G1178" s="212" t="s">
        <v>6314</v>
      </c>
      <c r="H1178" s="212" t="s">
        <v>6314</v>
      </c>
      <c r="I1178" s="106" t="s">
        <v>556</v>
      </c>
      <c r="K1178" s="83" t="s">
        <v>6314</v>
      </c>
      <c r="L1178" s="83" t="s">
        <v>6314</v>
      </c>
      <c r="M1178" s="45" t="str">
        <f>IF(
ISNA(INDEX(resources!E:E,MATCH(B1178,resources!B:B,0))),"fillme",
INDEX(resources!E:E,MATCH(B1178,resources!B:B,0)))</f>
        <v>transfer_purchase</v>
      </c>
      <c r="N1178" s="45">
        <v>1</v>
      </c>
      <c r="O1178" s="83" t="str">
        <f>IFERROR(INDEX(resources!K:K,MATCH(B1178,resources!B:B,0)),"fillme")</f>
        <v>unknown</v>
      </c>
      <c r="P1178" s="89" t="str">
        <f t="shared" si="265"/>
        <v>unknown_2020_12</v>
      </c>
      <c r="Q1178" s="87">
        <f>INDEX(elcc!G:G,MATCH(P1178,elcc!D:D,0))</f>
        <v>0</v>
      </c>
      <c r="R1178" s="89">
        <f t="shared" si="266"/>
        <v>1</v>
      </c>
      <c r="S1178" s="89" t="s">
        <v>6314</v>
      </c>
      <c r="T1178" s="89" t="s">
        <v>6314</v>
      </c>
      <c r="U1178" s="90" t="str">
        <f t="shared" si="267"/>
        <v>ok</v>
      </c>
      <c r="V1178" s="63" t="str">
        <f>INDEX(resources!F:F,MATCH(B1178,resources!B:B,0))</f>
        <v>special</v>
      </c>
      <c r="W1178" s="110">
        <f t="shared" si="268"/>
        <v>1</v>
      </c>
      <c r="X1178" s="110">
        <f t="shared" si="269"/>
        <v>0</v>
      </c>
      <c r="Y1178" s="110" t="str">
        <f t="shared" si="270"/>
        <v>transfer_purchase_energy_PCE90017_CONFIDENTIAL</v>
      </c>
      <c r="Z1178" s="110">
        <f>IF(COUNTIFS($Y$2:Y1178,Y1178)=1,1,0)</f>
        <v>0</v>
      </c>
      <c r="AA1178" s="110">
        <f>SUM($Z$2:Z1178)*Z1178</f>
        <v>0</v>
      </c>
      <c r="AB1178" s="110">
        <f>COUNTIFS(resources!B:B,B1178)</f>
        <v>1</v>
      </c>
      <c r="AC1178" s="110">
        <f t="shared" si="271"/>
        <v>1</v>
      </c>
      <c r="AD1178" s="110">
        <f t="shared" si="272"/>
        <v>1</v>
      </c>
      <c r="AE1178" s="110">
        <f t="shared" si="273"/>
        <v>0</v>
      </c>
      <c r="AF1178" s="110">
        <f t="shared" si="274"/>
        <v>1</v>
      </c>
      <c r="AG1178" s="110">
        <f t="shared" si="275"/>
        <v>0</v>
      </c>
      <c r="AH1178" s="110">
        <f t="shared" si="276"/>
        <v>0</v>
      </c>
      <c r="AI1178" s="110">
        <f t="shared" si="277"/>
        <v>1</v>
      </c>
      <c r="AJ1178" s="100">
        <f>ROW()</f>
        <v>1178</v>
      </c>
      <c r="AK1178" s="100" t="e">
        <f>INDEX('BadRows RECART'!$C$2:$C$1207,MATCH(monthly_gwh_mw!AJ1178,'BadRows RECART'!$D$2:$D$1207,0))</f>
        <v>#N/A</v>
      </c>
    </row>
    <row r="1179" spans="1:37" ht="20">
      <c r="A1179" s="106" t="s">
        <v>3907</v>
      </c>
      <c r="B1179" s="106" t="s">
        <v>437</v>
      </c>
      <c r="C1179" s="106" t="s">
        <v>6311</v>
      </c>
      <c r="D1179" s="168">
        <v>2020</v>
      </c>
      <c r="E1179" s="168">
        <v>1</v>
      </c>
      <c r="F1179" s="199">
        <v>23.243166666666667</v>
      </c>
      <c r="G1179" s="212" t="s">
        <v>6314</v>
      </c>
      <c r="H1179" s="212" t="s">
        <v>6314</v>
      </c>
      <c r="I1179" s="106" t="s">
        <v>556</v>
      </c>
      <c r="K1179" s="83" t="s">
        <v>6314</v>
      </c>
      <c r="L1179" s="83" t="s">
        <v>6314</v>
      </c>
      <c r="M1179" s="45" t="str">
        <f>IF(
ISNA(INDEX(resources!E:E,MATCH(B1179,resources!B:B,0))),"fillme",
INDEX(resources!E:E,MATCH(B1179,resources!B:B,0)))</f>
        <v>transfer_purchase</v>
      </c>
      <c r="N1179" s="45">
        <v>1</v>
      </c>
      <c r="O1179" s="83" t="str">
        <f>IFERROR(INDEX(resources!K:K,MATCH(B1179,resources!B:B,0)),"fillme")</f>
        <v>unknown</v>
      </c>
      <c r="P1179" s="89" t="str">
        <f t="shared" si="265"/>
        <v>unknown_2020_1</v>
      </c>
      <c r="Q1179" s="87">
        <f>INDEX(elcc!G:G,MATCH(P1179,elcc!D:D,0))</f>
        <v>0</v>
      </c>
      <c r="R1179" s="89">
        <f t="shared" si="266"/>
        <v>1</v>
      </c>
      <c r="S1179" s="89" t="s">
        <v>6314</v>
      </c>
      <c r="T1179" s="89" t="s">
        <v>6314</v>
      </c>
      <c r="U1179" s="90" t="str">
        <f t="shared" si="267"/>
        <v>ok</v>
      </c>
      <c r="V1179" s="63" t="str">
        <f>INDEX(resources!F:F,MATCH(B1179,resources!B:B,0))</f>
        <v>special</v>
      </c>
      <c r="W1179" s="110">
        <f t="shared" si="268"/>
        <v>1</v>
      </c>
      <c r="X1179" s="110">
        <f t="shared" si="269"/>
        <v>0</v>
      </c>
      <c r="Y1179" s="110" t="str">
        <f t="shared" si="270"/>
        <v>transfer_purchase_energy_PCE20001_CONFIDENTIAL</v>
      </c>
      <c r="Z1179" s="110">
        <f>IF(COUNTIFS($Y$2:Y1179,Y1179)=1,1,0)</f>
        <v>1</v>
      </c>
      <c r="AA1179" s="110">
        <f>SUM($Z$2:Z1179)*Z1179</f>
        <v>19</v>
      </c>
      <c r="AB1179" s="110">
        <f>COUNTIFS(resources!B:B,B1179)</f>
        <v>1</v>
      </c>
      <c r="AC1179" s="110">
        <f t="shared" si="271"/>
        <v>1</v>
      </c>
      <c r="AD1179" s="110">
        <f t="shared" si="272"/>
        <v>1</v>
      </c>
      <c r="AE1179" s="110">
        <f t="shared" si="273"/>
        <v>0</v>
      </c>
      <c r="AF1179" s="110">
        <f t="shared" si="274"/>
        <v>1</v>
      </c>
      <c r="AG1179" s="110">
        <f t="shared" si="275"/>
        <v>0</v>
      </c>
      <c r="AH1179" s="110">
        <f t="shared" si="276"/>
        <v>0</v>
      </c>
      <c r="AI1179" s="110">
        <f t="shared" si="277"/>
        <v>1</v>
      </c>
      <c r="AJ1179" s="100">
        <f>ROW()</f>
        <v>1179</v>
      </c>
      <c r="AK1179" s="100" t="e">
        <f>INDEX('BadRows RECART'!$C$2:$C$1207,MATCH(monthly_gwh_mw!AJ1179,'BadRows RECART'!$D$2:$D$1207,0))</f>
        <v>#N/A</v>
      </c>
    </row>
    <row r="1180" spans="1:37" ht="20">
      <c r="A1180" s="106" t="s">
        <v>3907</v>
      </c>
      <c r="B1180" s="106" t="s">
        <v>437</v>
      </c>
      <c r="C1180" s="106" t="s">
        <v>6311</v>
      </c>
      <c r="D1180" s="168">
        <v>2020</v>
      </c>
      <c r="E1180" s="168">
        <v>2</v>
      </c>
      <c r="F1180" s="199">
        <v>23.243166666666667</v>
      </c>
      <c r="G1180" s="212" t="s">
        <v>6314</v>
      </c>
      <c r="H1180" s="212" t="s">
        <v>6314</v>
      </c>
      <c r="I1180" s="106" t="s">
        <v>556</v>
      </c>
      <c r="K1180" s="83" t="s">
        <v>6314</v>
      </c>
      <c r="L1180" s="83" t="s">
        <v>6314</v>
      </c>
      <c r="M1180" s="45" t="str">
        <f>IF(
ISNA(INDEX(resources!E:E,MATCH(B1180,resources!B:B,0))),"fillme",
INDEX(resources!E:E,MATCH(B1180,resources!B:B,0)))</f>
        <v>transfer_purchase</v>
      </c>
      <c r="N1180" s="45">
        <v>1</v>
      </c>
      <c r="O1180" s="83" t="str">
        <f>IFERROR(INDEX(resources!K:K,MATCH(B1180,resources!B:B,0)),"fillme")</f>
        <v>unknown</v>
      </c>
      <c r="P1180" s="89" t="str">
        <f t="shared" si="265"/>
        <v>unknown_2020_2</v>
      </c>
      <c r="Q1180" s="87">
        <f>INDEX(elcc!G:G,MATCH(P1180,elcc!D:D,0))</f>
        <v>0</v>
      </c>
      <c r="R1180" s="89">
        <f t="shared" si="266"/>
        <v>1</v>
      </c>
      <c r="S1180" s="89" t="s">
        <v>6314</v>
      </c>
      <c r="T1180" s="89" t="s">
        <v>6314</v>
      </c>
      <c r="U1180" s="90" t="str">
        <f t="shared" si="267"/>
        <v>ok</v>
      </c>
      <c r="V1180" s="63" t="str">
        <f>INDEX(resources!F:F,MATCH(B1180,resources!B:B,0))</f>
        <v>special</v>
      </c>
      <c r="W1180" s="110">
        <f t="shared" si="268"/>
        <v>1</v>
      </c>
      <c r="X1180" s="110">
        <f t="shared" si="269"/>
        <v>0</v>
      </c>
      <c r="Y1180" s="110" t="str">
        <f t="shared" si="270"/>
        <v>transfer_purchase_energy_PCE20001_CONFIDENTIAL</v>
      </c>
      <c r="Z1180" s="110">
        <f>IF(COUNTIFS($Y$2:Y1180,Y1180)=1,1,0)</f>
        <v>0</v>
      </c>
      <c r="AA1180" s="110">
        <f>SUM($Z$2:Z1180)*Z1180</f>
        <v>0</v>
      </c>
      <c r="AB1180" s="110">
        <f>COUNTIFS(resources!B:B,B1180)</f>
        <v>1</v>
      </c>
      <c r="AC1180" s="110">
        <f t="shared" si="271"/>
        <v>1</v>
      </c>
      <c r="AD1180" s="110">
        <f t="shared" si="272"/>
        <v>1</v>
      </c>
      <c r="AE1180" s="110">
        <f t="shared" si="273"/>
        <v>0</v>
      </c>
      <c r="AF1180" s="110">
        <f t="shared" si="274"/>
        <v>1</v>
      </c>
      <c r="AG1180" s="110">
        <f t="shared" si="275"/>
        <v>0</v>
      </c>
      <c r="AH1180" s="110">
        <f t="shared" si="276"/>
        <v>0</v>
      </c>
      <c r="AI1180" s="110">
        <f t="shared" si="277"/>
        <v>1</v>
      </c>
      <c r="AJ1180" s="100">
        <f>ROW()</f>
        <v>1180</v>
      </c>
      <c r="AK1180" s="100" t="e">
        <f>INDEX('BadRows RECART'!$C$2:$C$1207,MATCH(monthly_gwh_mw!AJ1180,'BadRows RECART'!$D$2:$D$1207,0))</f>
        <v>#N/A</v>
      </c>
    </row>
    <row r="1181" spans="1:37" ht="20">
      <c r="A1181" s="106" t="s">
        <v>3907</v>
      </c>
      <c r="B1181" s="106" t="s">
        <v>437</v>
      </c>
      <c r="C1181" s="106" t="s">
        <v>6311</v>
      </c>
      <c r="D1181" s="168">
        <v>2020</v>
      </c>
      <c r="E1181" s="168">
        <v>3</v>
      </c>
      <c r="F1181" s="199">
        <v>23.243166666666667</v>
      </c>
      <c r="G1181" s="212" t="s">
        <v>6314</v>
      </c>
      <c r="H1181" s="212" t="s">
        <v>6314</v>
      </c>
      <c r="I1181" s="106" t="s">
        <v>556</v>
      </c>
      <c r="K1181" s="83" t="s">
        <v>6314</v>
      </c>
      <c r="L1181" s="83" t="s">
        <v>6314</v>
      </c>
      <c r="M1181" s="45" t="str">
        <f>IF(
ISNA(INDEX(resources!E:E,MATCH(B1181,resources!B:B,0))),"fillme",
INDEX(resources!E:E,MATCH(B1181,resources!B:B,0)))</f>
        <v>transfer_purchase</v>
      </c>
      <c r="N1181" s="45">
        <v>1</v>
      </c>
      <c r="O1181" s="83" t="str">
        <f>IFERROR(INDEX(resources!K:K,MATCH(B1181,resources!B:B,0)),"fillme")</f>
        <v>unknown</v>
      </c>
      <c r="P1181" s="89" t="str">
        <f t="shared" si="265"/>
        <v>unknown_2020_3</v>
      </c>
      <c r="Q1181" s="87">
        <f>INDEX(elcc!G:G,MATCH(P1181,elcc!D:D,0))</f>
        <v>0</v>
      </c>
      <c r="R1181" s="89">
        <f t="shared" si="266"/>
        <v>1</v>
      </c>
      <c r="S1181" s="89" t="s">
        <v>6314</v>
      </c>
      <c r="T1181" s="89" t="s">
        <v>6314</v>
      </c>
      <c r="U1181" s="90" t="str">
        <f t="shared" si="267"/>
        <v>ok</v>
      </c>
      <c r="V1181" s="63" t="str">
        <f>INDEX(resources!F:F,MATCH(B1181,resources!B:B,0))</f>
        <v>special</v>
      </c>
      <c r="W1181" s="110">
        <f t="shared" si="268"/>
        <v>1</v>
      </c>
      <c r="X1181" s="110">
        <f t="shared" si="269"/>
        <v>0</v>
      </c>
      <c r="Y1181" s="110" t="str">
        <f t="shared" si="270"/>
        <v>transfer_purchase_energy_PCE20001_CONFIDENTIAL</v>
      </c>
      <c r="Z1181" s="110">
        <f>IF(COUNTIFS($Y$2:Y1181,Y1181)=1,1,0)</f>
        <v>0</v>
      </c>
      <c r="AA1181" s="110">
        <f>SUM($Z$2:Z1181)*Z1181</f>
        <v>0</v>
      </c>
      <c r="AB1181" s="110">
        <f>COUNTIFS(resources!B:B,B1181)</f>
        <v>1</v>
      </c>
      <c r="AC1181" s="110">
        <f t="shared" si="271"/>
        <v>1</v>
      </c>
      <c r="AD1181" s="110">
        <f t="shared" si="272"/>
        <v>1</v>
      </c>
      <c r="AE1181" s="110">
        <f t="shared" si="273"/>
        <v>0</v>
      </c>
      <c r="AF1181" s="110">
        <f t="shared" si="274"/>
        <v>1</v>
      </c>
      <c r="AG1181" s="110">
        <f t="shared" si="275"/>
        <v>0</v>
      </c>
      <c r="AH1181" s="110">
        <f t="shared" si="276"/>
        <v>0</v>
      </c>
      <c r="AI1181" s="110">
        <f t="shared" si="277"/>
        <v>1</v>
      </c>
      <c r="AJ1181" s="100">
        <f>ROW()</f>
        <v>1181</v>
      </c>
      <c r="AK1181" s="100" t="e">
        <f>INDEX('BadRows RECART'!$C$2:$C$1207,MATCH(monthly_gwh_mw!AJ1181,'BadRows RECART'!$D$2:$D$1207,0))</f>
        <v>#N/A</v>
      </c>
    </row>
    <row r="1182" spans="1:37" ht="20">
      <c r="A1182" s="106" t="s">
        <v>3907</v>
      </c>
      <c r="B1182" s="106" t="s">
        <v>437</v>
      </c>
      <c r="C1182" s="106" t="s">
        <v>6311</v>
      </c>
      <c r="D1182" s="168">
        <v>2020</v>
      </c>
      <c r="E1182" s="168">
        <v>4</v>
      </c>
      <c r="F1182" s="199">
        <v>23.243166666666667</v>
      </c>
      <c r="G1182" s="212" t="s">
        <v>6314</v>
      </c>
      <c r="H1182" s="212" t="s">
        <v>6314</v>
      </c>
      <c r="I1182" s="106" t="s">
        <v>556</v>
      </c>
      <c r="K1182" s="83" t="s">
        <v>6314</v>
      </c>
      <c r="L1182" s="83" t="s">
        <v>6314</v>
      </c>
      <c r="M1182" s="45" t="str">
        <f>IF(
ISNA(INDEX(resources!E:E,MATCH(B1182,resources!B:B,0))),"fillme",
INDEX(resources!E:E,MATCH(B1182,resources!B:B,0)))</f>
        <v>transfer_purchase</v>
      </c>
      <c r="N1182" s="45">
        <v>1</v>
      </c>
      <c r="O1182" s="83" t="str">
        <f>IFERROR(INDEX(resources!K:K,MATCH(B1182,resources!B:B,0)),"fillme")</f>
        <v>unknown</v>
      </c>
      <c r="P1182" s="89" t="str">
        <f t="shared" si="265"/>
        <v>unknown_2020_4</v>
      </c>
      <c r="Q1182" s="87">
        <f>INDEX(elcc!G:G,MATCH(P1182,elcc!D:D,0))</f>
        <v>0</v>
      </c>
      <c r="R1182" s="89">
        <f t="shared" si="266"/>
        <v>1</v>
      </c>
      <c r="S1182" s="89" t="s">
        <v>6314</v>
      </c>
      <c r="T1182" s="89" t="s">
        <v>6314</v>
      </c>
      <c r="U1182" s="90" t="str">
        <f t="shared" si="267"/>
        <v>ok</v>
      </c>
      <c r="V1182" s="63" t="str">
        <f>INDEX(resources!F:F,MATCH(B1182,resources!B:B,0))</f>
        <v>special</v>
      </c>
      <c r="W1182" s="110">
        <f t="shared" si="268"/>
        <v>1</v>
      </c>
      <c r="X1182" s="110">
        <f t="shared" si="269"/>
        <v>0</v>
      </c>
      <c r="Y1182" s="110" t="str">
        <f t="shared" si="270"/>
        <v>transfer_purchase_energy_PCE20001_CONFIDENTIAL</v>
      </c>
      <c r="Z1182" s="110">
        <f>IF(COUNTIFS($Y$2:Y1182,Y1182)=1,1,0)</f>
        <v>0</v>
      </c>
      <c r="AA1182" s="110">
        <f>SUM($Z$2:Z1182)*Z1182</f>
        <v>0</v>
      </c>
      <c r="AB1182" s="110">
        <f>COUNTIFS(resources!B:B,B1182)</f>
        <v>1</v>
      </c>
      <c r="AC1182" s="110">
        <f t="shared" si="271"/>
        <v>1</v>
      </c>
      <c r="AD1182" s="110">
        <f t="shared" si="272"/>
        <v>1</v>
      </c>
      <c r="AE1182" s="110">
        <f t="shared" si="273"/>
        <v>0</v>
      </c>
      <c r="AF1182" s="110">
        <f t="shared" si="274"/>
        <v>1</v>
      </c>
      <c r="AG1182" s="110">
        <f t="shared" si="275"/>
        <v>0</v>
      </c>
      <c r="AH1182" s="110">
        <f t="shared" si="276"/>
        <v>0</v>
      </c>
      <c r="AI1182" s="110">
        <f t="shared" si="277"/>
        <v>1</v>
      </c>
      <c r="AJ1182" s="100">
        <f>ROW()</f>
        <v>1182</v>
      </c>
      <c r="AK1182" s="100" t="e">
        <f>INDEX('BadRows RECART'!$C$2:$C$1207,MATCH(monthly_gwh_mw!AJ1182,'BadRows RECART'!$D$2:$D$1207,0))</f>
        <v>#N/A</v>
      </c>
    </row>
    <row r="1183" spans="1:37" ht="20">
      <c r="A1183" s="106" t="s">
        <v>3907</v>
      </c>
      <c r="B1183" s="106" t="s">
        <v>437</v>
      </c>
      <c r="C1183" s="106" t="s">
        <v>6311</v>
      </c>
      <c r="D1183" s="168">
        <v>2020</v>
      </c>
      <c r="E1183" s="168">
        <v>5</v>
      </c>
      <c r="F1183" s="199">
        <v>23.243166666666667</v>
      </c>
      <c r="G1183" s="212" t="s">
        <v>6314</v>
      </c>
      <c r="H1183" s="212" t="s">
        <v>6314</v>
      </c>
      <c r="I1183" s="106" t="s">
        <v>556</v>
      </c>
      <c r="K1183" s="83" t="s">
        <v>6314</v>
      </c>
      <c r="L1183" s="83" t="s">
        <v>6314</v>
      </c>
      <c r="M1183" s="45" t="str">
        <f>IF(
ISNA(INDEX(resources!E:E,MATCH(B1183,resources!B:B,0))),"fillme",
INDEX(resources!E:E,MATCH(B1183,resources!B:B,0)))</f>
        <v>transfer_purchase</v>
      </c>
      <c r="N1183" s="45">
        <v>1</v>
      </c>
      <c r="O1183" s="83" t="str">
        <f>IFERROR(INDEX(resources!K:K,MATCH(B1183,resources!B:B,0)),"fillme")</f>
        <v>unknown</v>
      </c>
      <c r="P1183" s="89" t="str">
        <f t="shared" si="265"/>
        <v>unknown_2020_5</v>
      </c>
      <c r="Q1183" s="87">
        <f>INDEX(elcc!G:G,MATCH(P1183,elcc!D:D,0))</f>
        <v>0</v>
      </c>
      <c r="R1183" s="89">
        <f t="shared" si="266"/>
        <v>1</v>
      </c>
      <c r="S1183" s="89" t="s">
        <v>6314</v>
      </c>
      <c r="T1183" s="89" t="s">
        <v>6314</v>
      </c>
      <c r="U1183" s="90" t="str">
        <f t="shared" si="267"/>
        <v>ok</v>
      </c>
      <c r="V1183" s="63" t="str">
        <f>INDEX(resources!F:F,MATCH(B1183,resources!B:B,0))</f>
        <v>special</v>
      </c>
      <c r="W1183" s="110">
        <f t="shared" si="268"/>
        <v>1</v>
      </c>
      <c r="X1183" s="110">
        <f t="shared" si="269"/>
        <v>0</v>
      </c>
      <c r="Y1183" s="110" t="str">
        <f t="shared" si="270"/>
        <v>transfer_purchase_energy_PCE20001_CONFIDENTIAL</v>
      </c>
      <c r="Z1183" s="110">
        <f>IF(COUNTIFS($Y$2:Y1183,Y1183)=1,1,0)</f>
        <v>0</v>
      </c>
      <c r="AA1183" s="110">
        <f>SUM($Z$2:Z1183)*Z1183</f>
        <v>0</v>
      </c>
      <c r="AB1183" s="110">
        <f>COUNTIFS(resources!B:B,B1183)</f>
        <v>1</v>
      </c>
      <c r="AC1183" s="110">
        <f t="shared" si="271"/>
        <v>1</v>
      </c>
      <c r="AD1183" s="110">
        <f t="shared" si="272"/>
        <v>1</v>
      </c>
      <c r="AE1183" s="110">
        <f t="shared" si="273"/>
        <v>0</v>
      </c>
      <c r="AF1183" s="110">
        <f t="shared" si="274"/>
        <v>1</v>
      </c>
      <c r="AG1183" s="110">
        <f t="shared" si="275"/>
        <v>0</v>
      </c>
      <c r="AH1183" s="110">
        <f t="shared" si="276"/>
        <v>0</v>
      </c>
      <c r="AI1183" s="110">
        <f t="shared" si="277"/>
        <v>1</v>
      </c>
      <c r="AJ1183" s="100">
        <f>ROW()</f>
        <v>1183</v>
      </c>
      <c r="AK1183" s="100" t="e">
        <f>INDEX('BadRows RECART'!$C$2:$C$1207,MATCH(monthly_gwh_mw!AJ1183,'BadRows RECART'!$D$2:$D$1207,0))</f>
        <v>#N/A</v>
      </c>
    </row>
    <row r="1184" spans="1:37" ht="20">
      <c r="A1184" s="106" t="s">
        <v>3907</v>
      </c>
      <c r="B1184" s="106" t="s">
        <v>437</v>
      </c>
      <c r="C1184" s="106" t="s">
        <v>6311</v>
      </c>
      <c r="D1184" s="168">
        <v>2020</v>
      </c>
      <c r="E1184" s="168">
        <v>6</v>
      </c>
      <c r="F1184" s="199">
        <v>23.243166666666667</v>
      </c>
      <c r="G1184" s="212" t="s">
        <v>6314</v>
      </c>
      <c r="H1184" s="212" t="s">
        <v>6314</v>
      </c>
      <c r="I1184" s="106" t="s">
        <v>556</v>
      </c>
      <c r="K1184" s="83" t="s">
        <v>6314</v>
      </c>
      <c r="L1184" s="83" t="s">
        <v>6314</v>
      </c>
      <c r="M1184" s="45" t="str">
        <f>IF(
ISNA(INDEX(resources!E:E,MATCH(B1184,resources!B:B,0))),"fillme",
INDEX(resources!E:E,MATCH(B1184,resources!B:B,0)))</f>
        <v>transfer_purchase</v>
      </c>
      <c r="N1184" s="45">
        <v>1</v>
      </c>
      <c r="O1184" s="83" t="str">
        <f>IFERROR(INDEX(resources!K:K,MATCH(B1184,resources!B:B,0)),"fillme")</f>
        <v>unknown</v>
      </c>
      <c r="P1184" s="89" t="str">
        <f t="shared" si="265"/>
        <v>unknown_2020_6</v>
      </c>
      <c r="Q1184" s="87">
        <f>INDEX(elcc!G:G,MATCH(P1184,elcc!D:D,0))</f>
        <v>0</v>
      </c>
      <c r="R1184" s="89">
        <f t="shared" si="266"/>
        <v>1</v>
      </c>
      <c r="S1184" s="89" t="s">
        <v>6314</v>
      </c>
      <c r="T1184" s="89" t="s">
        <v>6314</v>
      </c>
      <c r="U1184" s="90" t="str">
        <f t="shared" si="267"/>
        <v>ok</v>
      </c>
      <c r="V1184" s="63" t="str">
        <f>INDEX(resources!F:F,MATCH(B1184,resources!B:B,0))</f>
        <v>special</v>
      </c>
      <c r="W1184" s="110">
        <f t="shared" si="268"/>
        <v>1</v>
      </c>
      <c r="X1184" s="110">
        <f t="shared" si="269"/>
        <v>0</v>
      </c>
      <c r="Y1184" s="110" t="str">
        <f t="shared" si="270"/>
        <v>transfer_purchase_energy_PCE20001_CONFIDENTIAL</v>
      </c>
      <c r="Z1184" s="110">
        <f>IF(COUNTIFS($Y$2:Y1184,Y1184)=1,1,0)</f>
        <v>0</v>
      </c>
      <c r="AA1184" s="110">
        <f>SUM($Z$2:Z1184)*Z1184</f>
        <v>0</v>
      </c>
      <c r="AB1184" s="110">
        <f>COUNTIFS(resources!B:B,B1184)</f>
        <v>1</v>
      </c>
      <c r="AC1184" s="110">
        <f t="shared" si="271"/>
        <v>1</v>
      </c>
      <c r="AD1184" s="110">
        <f t="shared" si="272"/>
        <v>1</v>
      </c>
      <c r="AE1184" s="110">
        <f t="shared" si="273"/>
        <v>0</v>
      </c>
      <c r="AF1184" s="110">
        <f t="shared" si="274"/>
        <v>1</v>
      </c>
      <c r="AG1184" s="110">
        <f t="shared" si="275"/>
        <v>0</v>
      </c>
      <c r="AH1184" s="110">
        <f t="shared" si="276"/>
        <v>0</v>
      </c>
      <c r="AI1184" s="110">
        <f t="shared" si="277"/>
        <v>1</v>
      </c>
      <c r="AJ1184" s="100">
        <f>ROW()</f>
        <v>1184</v>
      </c>
      <c r="AK1184" s="100" t="e">
        <f>INDEX('BadRows RECART'!$C$2:$C$1207,MATCH(monthly_gwh_mw!AJ1184,'BadRows RECART'!$D$2:$D$1207,0))</f>
        <v>#N/A</v>
      </c>
    </row>
    <row r="1185" spans="1:37" ht="20">
      <c r="A1185" s="106" t="s">
        <v>3907</v>
      </c>
      <c r="B1185" s="106" t="s">
        <v>437</v>
      </c>
      <c r="C1185" s="106" t="s">
        <v>6311</v>
      </c>
      <c r="D1185" s="168">
        <v>2020</v>
      </c>
      <c r="E1185" s="168">
        <v>7</v>
      </c>
      <c r="F1185" s="199">
        <v>23.243166666666667</v>
      </c>
      <c r="G1185" s="212" t="s">
        <v>6314</v>
      </c>
      <c r="H1185" s="212" t="s">
        <v>6314</v>
      </c>
      <c r="I1185" s="106" t="s">
        <v>556</v>
      </c>
      <c r="K1185" s="83" t="s">
        <v>6314</v>
      </c>
      <c r="L1185" s="83" t="s">
        <v>6314</v>
      </c>
      <c r="M1185" s="45" t="str">
        <f>IF(
ISNA(INDEX(resources!E:E,MATCH(B1185,resources!B:B,0))),"fillme",
INDEX(resources!E:E,MATCH(B1185,resources!B:B,0)))</f>
        <v>transfer_purchase</v>
      </c>
      <c r="N1185" s="45">
        <v>1</v>
      </c>
      <c r="O1185" s="83" t="str">
        <f>IFERROR(INDEX(resources!K:K,MATCH(B1185,resources!B:B,0)),"fillme")</f>
        <v>unknown</v>
      </c>
      <c r="P1185" s="89" t="str">
        <f t="shared" si="265"/>
        <v>unknown_2020_7</v>
      </c>
      <c r="Q1185" s="87">
        <f>INDEX(elcc!G:G,MATCH(P1185,elcc!D:D,0))</f>
        <v>0</v>
      </c>
      <c r="R1185" s="89">
        <f t="shared" si="266"/>
        <v>1</v>
      </c>
      <c r="S1185" s="89" t="s">
        <v>6314</v>
      </c>
      <c r="T1185" s="89" t="s">
        <v>6314</v>
      </c>
      <c r="U1185" s="90" t="str">
        <f t="shared" si="267"/>
        <v>ok</v>
      </c>
      <c r="V1185" s="63" t="str">
        <f>INDEX(resources!F:F,MATCH(B1185,resources!B:B,0))</f>
        <v>special</v>
      </c>
      <c r="W1185" s="110">
        <f t="shared" si="268"/>
        <v>1</v>
      </c>
      <c r="X1185" s="110">
        <f t="shared" si="269"/>
        <v>0</v>
      </c>
      <c r="Y1185" s="110" t="str">
        <f t="shared" si="270"/>
        <v>transfer_purchase_energy_PCE20001_CONFIDENTIAL</v>
      </c>
      <c r="Z1185" s="110">
        <f>IF(COUNTIFS($Y$2:Y1185,Y1185)=1,1,0)</f>
        <v>0</v>
      </c>
      <c r="AA1185" s="110">
        <f>SUM($Z$2:Z1185)*Z1185</f>
        <v>0</v>
      </c>
      <c r="AB1185" s="110">
        <f>COUNTIFS(resources!B:B,B1185)</f>
        <v>1</v>
      </c>
      <c r="AC1185" s="110">
        <f t="shared" si="271"/>
        <v>1</v>
      </c>
      <c r="AD1185" s="110">
        <f t="shared" si="272"/>
        <v>1</v>
      </c>
      <c r="AE1185" s="110">
        <f t="shared" si="273"/>
        <v>0</v>
      </c>
      <c r="AF1185" s="110">
        <f t="shared" si="274"/>
        <v>1</v>
      </c>
      <c r="AG1185" s="110">
        <f t="shared" si="275"/>
        <v>0</v>
      </c>
      <c r="AH1185" s="110">
        <f t="shared" si="276"/>
        <v>0</v>
      </c>
      <c r="AI1185" s="110">
        <f t="shared" si="277"/>
        <v>1</v>
      </c>
      <c r="AJ1185" s="100">
        <f>ROW()</f>
        <v>1185</v>
      </c>
      <c r="AK1185" s="100" t="e">
        <f>INDEX('BadRows RECART'!$C$2:$C$1207,MATCH(monthly_gwh_mw!AJ1185,'BadRows RECART'!$D$2:$D$1207,0))</f>
        <v>#N/A</v>
      </c>
    </row>
    <row r="1186" spans="1:37" ht="20">
      <c r="A1186" s="106" t="s">
        <v>3907</v>
      </c>
      <c r="B1186" s="106" t="s">
        <v>437</v>
      </c>
      <c r="C1186" s="106" t="s">
        <v>6311</v>
      </c>
      <c r="D1186" s="168">
        <v>2020</v>
      </c>
      <c r="E1186" s="168">
        <v>8</v>
      </c>
      <c r="F1186" s="199">
        <v>23.243166666666667</v>
      </c>
      <c r="G1186" s="212" t="s">
        <v>6314</v>
      </c>
      <c r="H1186" s="212" t="s">
        <v>6314</v>
      </c>
      <c r="I1186" s="106" t="s">
        <v>556</v>
      </c>
      <c r="K1186" s="83" t="s">
        <v>6314</v>
      </c>
      <c r="L1186" s="83" t="s">
        <v>6314</v>
      </c>
      <c r="M1186" s="45" t="str">
        <f>IF(
ISNA(INDEX(resources!E:E,MATCH(B1186,resources!B:B,0))),"fillme",
INDEX(resources!E:E,MATCH(B1186,resources!B:B,0)))</f>
        <v>transfer_purchase</v>
      </c>
      <c r="N1186" s="45">
        <v>1</v>
      </c>
      <c r="O1186" s="83" t="str">
        <f>IFERROR(INDEX(resources!K:K,MATCH(B1186,resources!B:B,0)),"fillme")</f>
        <v>unknown</v>
      </c>
      <c r="P1186" s="89" t="str">
        <f t="shared" si="265"/>
        <v>unknown_2020_8</v>
      </c>
      <c r="Q1186" s="87">
        <f>INDEX(elcc!G:G,MATCH(P1186,elcc!D:D,0))</f>
        <v>0</v>
      </c>
      <c r="R1186" s="89">
        <f t="shared" si="266"/>
        <v>1</v>
      </c>
      <c r="S1186" s="89" t="s">
        <v>6314</v>
      </c>
      <c r="T1186" s="89" t="s">
        <v>6314</v>
      </c>
      <c r="U1186" s="90" t="str">
        <f t="shared" si="267"/>
        <v>ok</v>
      </c>
      <c r="V1186" s="63" t="str">
        <f>INDEX(resources!F:F,MATCH(B1186,resources!B:B,0))</f>
        <v>special</v>
      </c>
      <c r="W1186" s="110">
        <f t="shared" si="268"/>
        <v>1</v>
      </c>
      <c r="X1186" s="110">
        <f t="shared" si="269"/>
        <v>0</v>
      </c>
      <c r="Y1186" s="110" t="str">
        <f t="shared" si="270"/>
        <v>transfer_purchase_energy_PCE20001_CONFIDENTIAL</v>
      </c>
      <c r="Z1186" s="110">
        <f>IF(COUNTIFS($Y$2:Y1186,Y1186)=1,1,0)</f>
        <v>0</v>
      </c>
      <c r="AA1186" s="110">
        <f>SUM($Z$2:Z1186)*Z1186</f>
        <v>0</v>
      </c>
      <c r="AB1186" s="110">
        <f>COUNTIFS(resources!B:B,B1186)</f>
        <v>1</v>
      </c>
      <c r="AC1186" s="110">
        <f t="shared" si="271"/>
        <v>1</v>
      </c>
      <c r="AD1186" s="110">
        <f t="shared" si="272"/>
        <v>1</v>
      </c>
      <c r="AE1186" s="110">
        <f t="shared" si="273"/>
        <v>0</v>
      </c>
      <c r="AF1186" s="110">
        <f t="shared" si="274"/>
        <v>1</v>
      </c>
      <c r="AG1186" s="110">
        <f t="shared" si="275"/>
        <v>0</v>
      </c>
      <c r="AH1186" s="110">
        <f t="shared" si="276"/>
        <v>0</v>
      </c>
      <c r="AI1186" s="110">
        <f t="shared" si="277"/>
        <v>1</v>
      </c>
      <c r="AJ1186" s="100">
        <f>ROW()</f>
        <v>1186</v>
      </c>
      <c r="AK1186" s="100" t="e">
        <f>INDEX('BadRows RECART'!$C$2:$C$1207,MATCH(monthly_gwh_mw!AJ1186,'BadRows RECART'!$D$2:$D$1207,0))</f>
        <v>#N/A</v>
      </c>
    </row>
    <row r="1187" spans="1:37" ht="20">
      <c r="A1187" s="106" t="s">
        <v>3907</v>
      </c>
      <c r="B1187" s="106" t="s">
        <v>437</v>
      </c>
      <c r="C1187" s="106" t="s">
        <v>6311</v>
      </c>
      <c r="D1187" s="168">
        <v>2020</v>
      </c>
      <c r="E1187" s="168">
        <v>9</v>
      </c>
      <c r="F1187" s="199">
        <v>23.243166666666667</v>
      </c>
      <c r="G1187" s="212" t="s">
        <v>6314</v>
      </c>
      <c r="H1187" s="212" t="s">
        <v>6314</v>
      </c>
      <c r="I1187" s="106" t="s">
        <v>556</v>
      </c>
      <c r="K1187" s="83" t="s">
        <v>6314</v>
      </c>
      <c r="L1187" s="83" t="s">
        <v>6314</v>
      </c>
      <c r="M1187" s="45" t="str">
        <f>IF(
ISNA(INDEX(resources!E:E,MATCH(B1187,resources!B:B,0))),"fillme",
INDEX(resources!E:E,MATCH(B1187,resources!B:B,0)))</f>
        <v>transfer_purchase</v>
      </c>
      <c r="N1187" s="45">
        <v>1</v>
      </c>
      <c r="O1187" s="83" t="str">
        <f>IFERROR(INDEX(resources!K:K,MATCH(B1187,resources!B:B,0)),"fillme")</f>
        <v>unknown</v>
      </c>
      <c r="P1187" s="89" t="str">
        <f t="shared" si="265"/>
        <v>unknown_2020_9</v>
      </c>
      <c r="Q1187" s="87">
        <f>INDEX(elcc!G:G,MATCH(P1187,elcc!D:D,0))</f>
        <v>0</v>
      </c>
      <c r="R1187" s="89">
        <f t="shared" si="266"/>
        <v>1</v>
      </c>
      <c r="S1187" s="89" t="s">
        <v>6314</v>
      </c>
      <c r="T1187" s="89" t="s">
        <v>6314</v>
      </c>
      <c r="U1187" s="90" t="str">
        <f t="shared" si="267"/>
        <v>ok</v>
      </c>
      <c r="V1187" s="63" t="str">
        <f>INDEX(resources!F:F,MATCH(B1187,resources!B:B,0))</f>
        <v>special</v>
      </c>
      <c r="W1187" s="110">
        <f t="shared" si="268"/>
        <v>1</v>
      </c>
      <c r="X1187" s="110">
        <f t="shared" si="269"/>
        <v>0</v>
      </c>
      <c r="Y1187" s="110" t="str">
        <f t="shared" si="270"/>
        <v>transfer_purchase_energy_PCE20001_CONFIDENTIAL</v>
      </c>
      <c r="Z1187" s="110">
        <f>IF(COUNTIFS($Y$2:Y1187,Y1187)=1,1,0)</f>
        <v>0</v>
      </c>
      <c r="AA1187" s="110">
        <f>SUM($Z$2:Z1187)*Z1187</f>
        <v>0</v>
      </c>
      <c r="AB1187" s="110">
        <f>COUNTIFS(resources!B:B,B1187)</f>
        <v>1</v>
      </c>
      <c r="AC1187" s="110">
        <f t="shared" si="271"/>
        <v>1</v>
      </c>
      <c r="AD1187" s="110">
        <f t="shared" si="272"/>
        <v>1</v>
      </c>
      <c r="AE1187" s="110">
        <f t="shared" si="273"/>
        <v>0</v>
      </c>
      <c r="AF1187" s="110">
        <f t="shared" si="274"/>
        <v>1</v>
      </c>
      <c r="AG1187" s="110">
        <f t="shared" si="275"/>
        <v>0</v>
      </c>
      <c r="AH1187" s="110">
        <f t="shared" si="276"/>
        <v>0</v>
      </c>
      <c r="AI1187" s="110">
        <f t="shared" si="277"/>
        <v>1</v>
      </c>
      <c r="AJ1187" s="100">
        <f>ROW()</f>
        <v>1187</v>
      </c>
      <c r="AK1187" s="100" t="e">
        <f>INDEX('BadRows RECART'!$C$2:$C$1207,MATCH(monthly_gwh_mw!AJ1187,'BadRows RECART'!$D$2:$D$1207,0))</f>
        <v>#N/A</v>
      </c>
    </row>
    <row r="1188" spans="1:37" ht="20">
      <c r="A1188" s="106" t="s">
        <v>3907</v>
      </c>
      <c r="B1188" s="106" t="s">
        <v>437</v>
      </c>
      <c r="C1188" s="106" t="s">
        <v>6311</v>
      </c>
      <c r="D1188" s="168">
        <v>2020</v>
      </c>
      <c r="E1188" s="168">
        <v>10</v>
      </c>
      <c r="F1188" s="199">
        <v>23.243166666666667</v>
      </c>
      <c r="G1188" s="212" t="s">
        <v>6314</v>
      </c>
      <c r="H1188" s="212" t="s">
        <v>6314</v>
      </c>
      <c r="I1188" s="106" t="s">
        <v>556</v>
      </c>
      <c r="K1188" s="83" t="s">
        <v>6314</v>
      </c>
      <c r="L1188" s="83" t="s">
        <v>6314</v>
      </c>
      <c r="M1188" s="45" t="str">
        <f>IF(
ISNA(INDEX(resources!E:E,MATCH(B1188,resources!B:B,0))),"fillme",
INDEX(resources!E:E,MATCH(B1188,resources!B:B,0)))</f>
        <v>transfer_purchase</v>
      </c>
      <c r="N1188" s="45">
        <v>1</v>
      </c>
      <c r="O1188" s="83" t="str">
        <f>IFERROR(INDEX(resources!K:K,MATCH(B1188,resources!B:B,0)),"fillme")</f>
        <v>unknown</v>
      </c>
      <c r="P1188" s="89" t="str">
        <f t="shared" si="265"/>
        <v>unknown_2020_10</v>
      </c>
      <c r="Q1188" s="87">
        <f>INDEX(elcc!G:G,MATCH(P1188,elcc!D:D,0))</f>
        <v>0</v>
      </c>
      <c r="R1188" s="89">
        <f t="shared" si="266"/>
        <v>1</v>
      </c>
      <c r="S1188" s="89" t="s">
        <v>6314</v>
      </c>
      <c r="T1188" s="89" t="s">
        <v>6314</v>
      </c>
      <c r="U1188" s="90" t="str">
        <f t="shared" si="267"/>
        <v>ok</v>
      </c>
      <c r="V1188" s="63" t="str">
        <f>INDEX(resources!F:F,MATCH(B1188,resources!B:B,0))</f>
        <v>special</v>
      </c>
      <c r="W1188" s="110">
        <f t="shared" si="268"/>
        <v>1</v>
      </c>
      <c r="X1188" s="110">
        <f t="shared" si="269"/>
        <v>0</v>
      </c>
      <c r="Y1188" s="110" t="str">
        <f t="shared" si="270"/>
        <v>transfer_purchase_energy_PCE20001_CONFIDENTIAL</v>
      </c>
      <c r="Z1188" s="110">
        <f>IF(COUNTIFS($Y$2:Y1188,Y1188)=1,1,0)</f>
        <v>0</v>
      </c>
      <c r="AA1188" s="110">
        <f>SUM($Z$2:Z1188)*Z1188</f>
        <v>0</v>
      </c>
      <c r="AB1188" s="110">
        <f>COUNTIFS(resources!B:B,B1188)</f>
        <v>1</v>
      </c>
      <c r="AC1188" s="110">
        <f t="shared" si="271"/>
        <v>1</v>
      </c>
      <c r="AD1188" s="110">
        <f t="shared" si="272"/>
        <v>1</v>
      </c>
      <c r="AE1188" s="110">
        <f t="shared" si="273"/>
        <v>0</v>
      </c>
      <c r="AF1188" s="110">
        <f t="shared" si="274"/>
        <v>1</v>
      </c>
      <c r="AG1188" s="110">
        <f t="shared" si="275"/>
        <v>0</v>
      </c>
      <c r="AH1188" s="110">
        <f t="shared" si="276"/>
        <v>0</v>
      </c>
      <c r="AI1188" s="110">
        <f t="shared" si="277"/>
        <v>1</v>
      </c>
      <c r="AJ1188" s="100">
        <f>ROW()</f>
        <v>1188</v>
      </c>
      <c r="AK1188" s="100" t="e">
        <f>INDEX('BadRows RECART'!$C$2:$C$1207,MATCH(monthly_gwh_mw!AJ1188,'BadRows RECART'!$D$2:$D$1207,0))</f>
        <v>#N/A</v>
      </c>
    </row>
    <row r="1189" spans="1:37" ht="20">
      <c r="A1189" s="106" t="s">
        <v>3907</v>
      </c>
      <c r="B1189" s="106" t="s">
        <v>437</v>
      </c>
      <c r="C1189" s="106" t="s">
        <v>6311</v>
      </c>
      <c r="D1189" s="168">
        <v>2020</v>
      </c>
      <c r="E1189" s="168">
        <v>11</v>
      </c>
      <c r="F1189" s="199">
        <v>23.243166666666667</v>
      </c>
      <c r="G1189" s="212" t="s">
        <v>6314</v>
      </c>
      <c r="H1189" s="212" t="s">
        <v>6314</v>
      </c>
      <c r="I1189" s="106" t="s">
        <v>556</v>
      </c>
      <c r="K1189" s="83" t="s">
        <v>6314</v>
      </c>
      <c r="L1189" s="83" t="s">
        <v>6314</v>
      </c>
      <c r="M1189" s="45" t="str">
        <f>IF(
ISNA(INDEX(resources!E:E,MATCH(B1189,resources!B:B,0))),"fillme",
INDEX(resources!E:E,MATCH(B1189,resources!B:B,0)))</f>
        <v>transfer_purchase</v>
      </c>
      <c r="N1189" s="45">
        <v>1</v>
      </c>
      <c r="O1189" s="83" t="str">
        <f>IFERROR(INDEX(resources!K:K,MATCH(B1189,resources!B:B,0)),"fillme")</f>
        <v>unknown</v>
      </c>
      <c r="P1189" s="89" t="str">
        <f t="shared" si="265"/>
        <v>unknown_2020_11</v>
      </c>
      <c r="Q1189" s="87">
        <f>INDEX(elcc!G:G,MATCH(P1189,elcc!D:D,0))</f>
        <v>0</v>
      </c>
      <c r="R1189" s="89">
        <f t="shared" si="266"/>
        <v>1</v>
      </c>
      <c r="S1189" s="89" t="s">
        <v>6314</v>
      </c>
      <c r="T1189" s="89" t="s">
        <v>6314</v>
      </c>
      <c r="U1189" s="90" t="str">
        <f t="shared" si="267"/>
        <v>ok</v>
      </c>
      <c r="V1189" s="63" t="str">
        <f>INDEX(resources!F:F,MATCH(B1189,resources!B:B,0))</f>
        <v>special</v>
      </c>
      <c r="W1189" s="110">
        <f t="shared" si="268"/>
        <v>1</v>
      </c>
      <c r="X1189" s="110">
        <f t="shared" si="269"/>
        <v>0</v>
      </c>
      <c r="Y1189" s="110" t="str">
        <f t="shared" si="270"/>
        <v>transfer_purchase_energy_PCE20001_CONFIDENTIAL</v>
      </c>
      <c r="Z1189" s="110">
        <f>IF(COUNTIFS($Y$2:Y1189,Y1189)=1,1,0)</f>
        <v>0</v>
      </c>
      <c r="AA1189" s="110">
        <f>SUM($Z$2:Z1189)*Z1189</f>
        <v>0</v>
      </c>
      <c r="AB1189" s="110">
        <f>COUNTIFS(resources!B:B,B1189)</f>
        <v>1</v>
      </c>
      <c r="AC1189" s="110">
        <f t="shared" si="271"/>
        <v>1</v>
      </c>
      <c r="AD1189" s="110">
        <f t="shared" si="272"/>
        <v>1</v>
      </c>
      <c r="AE1189" s="110">
        <f t="shared" si="273"/>
        <v>0</v>
      </c>
      <c r="AF1189" s="110">
        <f t="shared" si="274"/>
        <v>1</v>
      </c>
      <c r="AG1189" s="110">
        <f t="shared" si="275"/>
        <v>0</v>
      </c>
      <c r="AH1189" s="110">
        <f t="shared" si="276"/>
        <v>0</v>
      </c>
      <c r="AI1189" s="110">
        <f t="shared" si="277"/>
        <v>1</v>
      </c>
      <c r="AJ1189" s="100">
        <f>ROW()</f>
        <v>1189</v>
      </c>
      <c r="AK1189" s="100" t="e">
        <f>INDEX('BadRows RECART'!$C$2:$C$1207,MATCH(monthly_gwh_mw!AJ1189,'BadRows RECART'!$D$2:$D$1207,0))</f>
        <v>#N/A</v>
      </c>
    </row>
    <row r="1190" spans="1:37" ht="20">
      <c r="A1190" s="106" t="s">
        <v>3907</v>
      </c>
      <c r="B1190" s="106" t="s">
        <v>437</v>
      </c>
      <c r="C1190" s="106" t="s">
        <v>6311</v>
      </c>
      <c r="D1190" s="168">
        <v>2020</v>
      </c>
      <c r="E1190" s="168">
        <v>12</v>
      </c>
      <c r="F1190" s="199">
        <v>23.243166666666667</v>
      </c>
      <c r="G1190" s="212" t="s">
        <v>6314</v>
      </c>
      <c r="H1190" s="212" t="s">
        <v>6314</v>
      </c>
      <c r="I1190" s="106" t="s">
        <v>556</v>
      </c>
      <c r="K1190" s="83" t="s">
        <v>6314</v>
      </c>
      <c r="L1190" s="83" t="s">
        <v>6314</v>
      </c>
      <c r="M1190" s="45" t="str">
        <f>IF(
ISNA(INDEX(resources!E:E,MATCH(B1190,resources!B:B,0))),"fillme",
INDEX(resources!E:E,MATCH(B1190,resources!B:B,0)))</f>
        <v>transfer_purchase</v>
      </c>
      <c r="N1190" s="45">
        <v>1</v>
      </c>
      <c r="O1190" s="83" t="str">
        <f>IFERROR(INDEX(resources!K:K,MATCH(B1190,resources!B:B,0)),"fillme")</f>
        <v>unknown</v>
      </c>
      <c r="P1190" s="89" t="str">
        <f t="shared" si="265"/>
        <v>unknown_2020_12</v>
      </c>
      <c r="Q1190" s="87">
        <f>INDEX(elcc!G:G,MATCH(P1190,elcc!D:D,0))</f>
        <v>0</v>
      </c>
      <c r="R1190" s="89">
        <f t="shared" si="266"/>
        <v>1</v>
      </c>
      <c r="S1190" s="89" t="s">
        <v>6314</v>
      </c>
      <c r="T1190" s="89" t="s">
        <v>6314</v>
      </c>
      <c r="U1190" s="90" t="str">
        <f t="shared" si="267"/>
        <v>ok</v>
      </c>
      <c r="V1190" s="63" t="str">
        <f>INDEX(resources!F:F,MATCH(B1190,resources!B:B,0))</f>
        <v>special</v>
      </c>
      <c r="W1190" s="110">
        <f t="shared" si="268"/>
        <v>1</v>
      </c>
      <c r="X1190" s="110">
        <f t="shared" si="269"/>
        <v>0</v>
      </c>
      <c r="Y1190" s="110" t="str">
        <f t="shared" si="270"/>
        <v>transfer_purchase_energy_PCE20001_CONFIDENTIAL</v>
      </c>
      <c r="Z1190" s="110">
        <f>IF(COUNTIFS($Y$2:Y1190,Y1190)=1,1,0)</f>
        <v>0</v>
      </c>
      <c r="AA1190" s="110">
        <f>SUM($Z$2:Z1190)*Z1190</f>
        <v>0</v>
      </c>
      <c r="AB1190" s="110">
        <f>COUNTIFS(resources!B:B,B1190)</f>
        <v>1</v>
      </c>
      <c r="AC1190" s="110">
        <f t="shared" si="271"/>
        <v>1</v>
      </c>
      <c r="AD1190" s="110">
        <f t="shared" si="272"/>
        <v>1</v>
      </c>
      <c r="AE1190" s="110">
        <f t="shared" si="273"/>
        <v>0</v>
      </c>
      <c r="AF1190" s="110">
        <f t="shared" si="274"/>
        <v>1</v>
      </c>
      <c r="AG1190" s="110">
        <f t="shared" si="275"/>
        <v>0</v>
      </c>
      <c r="AH1190" s="110">
        <f t="shared" si="276"/>
        <v>0</v>
      </c>
      <c r="AI1190" s="110">
        <f t="shared" si="277"/>
        <v>1</v>
      </c>
      <c r="AJ1190" s="100">
        <f>ROW()</f>
        <v>1190</v>
      </c>
      <c r="AK1190" s="100" t="e">
        <f>INDEX('BadRows RECART'!$C$2:$C$1207,MATCH(monthly_gwh_mw!AJ1190,'BadRows RECART'!$D$2:$D$1207,0))</f>
        <v>#N/A</v>
      </c>
    </row>
    <row r="1191" spans="1:37" ht="20">
      <c r="A1191" s="106" t="s">
        <v>3907</v>
      </c>
      <c r="B1191" s="106" t="s">
        <v>437</v>
      </c>
      <c r="C1191" s="106" t="s">
        <v>6311</v>
      </c>
      <c r="D1191" s="168">
        <v>2021</v>
      </c>
      <c r="E1191" s="168">
        <v>1</v>
      </c>
      <c r="F1191" s="199">
        <v>23.243166666666667</v>
      </c>
      <c r="G1191" s="212" t="s">
        <v>6314</v>
      </c>
      <c r="H1191" s="212" t="s">
        <v>6314</v>
      </c>
      <c r="I1191" s="106" t="s">
        <v>556</v>
      </c>
      <c r="K1191" s="83" t="s">
        <v>6314</v>
      </c>
      <c r="L1191" s="83" t="s">
        <v>6314</v>
      </c>
      <c r="M1191" s="45" t="str">
        <f>IF(
ISNA(INDEX(resources!E:E,MATCH(B1191,resources!B:B,0))),"fillme",
INDEX(resources!E:E,MATCH(B1191,resources!B:B,0)))</f>
        <v>transfer_purchase</v>
      </c>
      <c r="N1191" s="45">
        <v>1</v>
      </c>
      <c r="O1191" s="83" t="str">
        <f>IFERROR(INDEX(resources!K:K,MATCH(B1191,resources!B:B,0)),"fillme")</f>
        <v>unknown</v>
      </c>
      <c r="P1191" s="89" t="str">
        <f t="shared" si="265"/>
        <v>unknown_2021_1</v>
      </c>
      <c r="Q1191" s="87">
        <f>INDEX(elcc!G:G,MATCH(P1191,elcc!D:D,0))</f>
        <v>0</v>
      </c>
      <c r="R1191" s="89">
        <f t="shared" si="266"/>
        <v>1</v>
      </c>
      <c r="S1191" s="89" t="s">
        <v>6314</v>
      </c>
      <c r="T1191" s="89" t="s">
        <v>6314</v>
      </c>
      <c r="U1191" s="90" t="str">
        <f t="shared" si="267"/>
        <v>ok</v>
      </c>
      <c r="V1191" s="63" t="str">
        <f>INDEX(resources!F:F,MATCH(B1191,resources!B:B,0))</f>
        <v>special</v>
      </c>
      <c r="W1191" s="110">
        <f t="shared" si="268"/>
        <v>1</v>
      </c>
      <c r="X1191" s="110">
        <f t="shared" si="269"/>
        <v>0</v>
      </c>
      <c r="Y1191" s="110" t="str">
        <f t="shared" si="270"/>
        <v>transfer_purchase_energy_PCE20001_CONFIDENTIAL</v>
      </c>
      <c r="Z1191" s="110">
        <f>IF(COUNTIFS($Y$2:Y1191,Y1191)=1,1,0)</f>
        <v>0</v>
      </c>
      <c r="AA1191" s="110">
        <f>SUM($Z$2:Z1191)*Z1191</f>
        <v>0</v>
      </c>
      <c r="AB1191" s="110">
        <f>COUNTIFS(resources!B:B,B1191)</f>
        <v>1</v>
      </c>
      <c r="AC1191" s="110">
        <f t="shared" si="271"/>
        <v>1</v>
      </c>
      <c r="AD1191" s="110">
        <f t="shared" si="272"/>
        <v>1</v>
      </c>
      <c r="AE1191" s="110">
        <f t="shared" si="273"/>
        <v>0</v>
      </c>
      <c r="AF1191" s="110">
        <f t="shared" si="274"/>
        <v>1</v>
      </c>
      <c r="AG1191" s="110">
        <f t="shared" si="275"/>
        <v>0</v>
      </c>
      <c r="AH1191" s="110">
        <f t="shared" si="276"/>
        <v>0</v>
      </c>
      <c r="AI1191" s="110">
        <f t="shared" si="277"/>
        <v>1</v>
      </c>
      <c r="AJ1191" s="100">
        <f>ROW()</f>
        <v>1191</v>
      </c>
      <c r="AK1191" s="100" t="e">
        <f>INDEX('BadRows RECART'!$C$2:$C$1207,MATCH(monthly_gwh_mw!AJ1191,'BadRows RECART'!$D$2:$D$1207,0))</f>
        <v>#N/A</v>
      </c>
    </row>
    <row r="1192" spans="1:37" ht="20">
      <c r="A1192" s="106" t="s">
        <v>3907</v>
      </c>
      <c r="B1192" s="106" t="s">
        <v>437</v>
      </c>
      <c r="C1192" s="106" t="s">
        <v>6311</v>
      </c>
      <c r="D1192" s="168">
        <v>2021</v>
      </c>
      <c r="E1192" s="168">
        <v>2</v>
      </c>
      <c r="F1192" s="199">
        <v>23.243166666666667</v>
      </c>
      <c r="G1192" s="212" t="s">
        <v>6314</v>
      </c>
      <c r="H1192" s="212" t="s">
        <v>6314</v>
      </c>
      <c r="I1192" s="106" t="s">
        <v>556</v>
      </c>
      <c r="K1192" s="83" t="s">
        <v>6314</v>
      </c>
      <c r="L1192" s="83" t="s">
        <v>6314</v>
      </c>
      <c r="M1192" s="45" t="str">
        <f>IF(
ISNA(INDEX(resources!E:E,MATCH(B1192,resources!B:B,0))),"fillme",
INDEX(resources!E:E,MATCH(B1192,resources!B:B,0)))</f>
        <v>transfer_purchase</v>
      </c>
      <c r="N1192" s="45">
        <v>1</v>
      </c>
      <c r="O1192" s="83" t="str">
        <f>IFERROR(INDEX(resources!K:K,MATCH(B1192,resources!B:B,0)),"fillme")</f>
        <v>unknown</v>
      </c>
      <c r="P1192" s="89" t="str">
        <f t="shared" si="265"/>
        <v>unknown_2021_2</v>
      </c>
      <c r="Q1192" s="87">
        <f>INDEX(elcc!G:G,MATCH(P1192,elcc!D:D,0))</f>
        <v>0</v>
      </c>
      <c r="R1192" s="89">
        <f t="shared" si="266"/>
        <v>1</v>
      </c>
      <c r="S1192" s="89" t="s">
        <v>6314</v>
      </c>
      <c r="T1192" s="89" t="s">
        <v>6314</v>
      </c>
      <c r="U1192" s="90" t="str">
        <f t="shared" si="267"/>
        <v>ok</v>
      </c>
      <c r="V1192" s="63" t="str">
        <f>INDEX(resources!F:F,MATCH(B1192,resources!B:B,0))</f>
        <v>special</v>
      </c>
      <c r="W1192" s="110">
        <f t="shared" si="268"/>
        <v>1</v>
      </c>
      <c r="X1192" s="110">
        <f t="shared" si="269"/>
        <v>0</v>
      </c>
      <c r="Y1192" s="110" t="str">
        <f t="shared" si="270"/>
        <v>transfer_purchase_energy_PCE20001_CONFIDENTIAL</v>
      </c>
      <c r="Z1192" s="110">
        <f>IF(COUNTIFS($Y$2:Y1192,Y1192)=1,1,0)</f>
        <v>0</v>
      </c>
      <c r="AA1192" s="110">
        <f>SUM($Z$2:Z1192)*Z1192</f>
        <v>0</v>
      </c>
      <c r="AB1192" s="110">
        <f>COUNTIFS(resources!B:B,B1192)</f>
        <v>1</v>
      </c>
      <c r="AC1192" s="110">
        <f t="shared" si="271"/>
        <v>1</v>
      </c>
      <c r="AD1192" s="110">
        <f t="shared" si="272"/>
        <v>1</v>
      </c>
      <c r="AE1192" s="110">
        <f t="shared" si="273"/>
        <v>0</v>
      </c>
      <c r="AF1192" s="110">
        <f t="shared" si="274"/>
        <v>1</v>
      </c>
      <c r="AG1192" s="110">
        <f t="shared" si="275"/>
        <v>0</v>
      </c>
      <c r="AH1192" s="110">
        <f t="shared" si="276"/>
        <v>0</v>
      </c>
      <c r="AI1192" s="110">
        <f t="shared" si="277"/>
        <v>1</v>
      </c>
      <c r="AJ1192" s="100">
        <f>ROW()</f>
        <v>1192</v>
      </c>
      <c r="AK1192" s="100" t="e">
        <f>INDEX('BadRows RECART'!$C$2:$C$1207,MATCH(monthly_gwh_mw!AJ1192,'BadRows RECART'!$D$2:$D$1207,0))</f>
        <v>#N/A</v>
      </c>
    </row>
    <row r="1193" spans="1:37" ht="20">
      <c r="A1193" s="106" t="s">
        <v>3907</v>
      </c>
      <c r="B1193" s="106" t="s">
        <v>437</v>
      </c>
      <c r="C1193" s="106" t="s">
        <v>6311</v>
      </c>
      <c r="D1193" s="168">
        <v>2021</v>
      </c>
      <c r="E1193" s="168">
        <v>3</v>
      </c>
      <c r="F1193" s="199">
        <v>23.243166666666667</v>
      </c>
      <c r="G1193" s="212" t="s">
        <v>6314</v>
      </c>
      <c r="H1193" s="212" t="s">
        <v>6314</v>
      </c>
      <c r="I1193" s="106" t="s">
        <v>556</v>
      </c>
      <c r="K1193" s="83" t="s">
        <v>6314</v>
      </c>
      <c r="L1193" s="83" t="s">
        <v>6314</v>
      </c>
      <c r="M1193" s="45" t="str">
        <f>IF(
ISNA(INDEX(resources!E:E,MATCH(B1193,resources!B:B,0))),"fillme",
INDEX(resources!E:E,MATCH(B1193,resources!B:B,0)))</f>
        <v>transfer_purchase</v>
      </c>
      <c r="N1193" s="45">
        <v>1</v>
      </c>
      <c r="O1193" s="83" t="str">
        <f>IFERROR(INDEX(resources!K:K,MATCH(B1193,resources!B:B,0)),"fillme")</f>
        <v>unknown</v>
      </c>
      <c r="P1193" s="89" t="str">
        <f t="shared" si="265"/>
        <v>unknown_2021_3</v>
      </c>
      <c r="Q1193" s="87">
        <f>INDEX(elcc!G:G,MATCH(P1193,elcc!D:D,0))</f>
        <v>0</v>
      </c>
      <c r="R1193" s="89">
        <f t="shared" si="266"/>
        <v>1</v>
      </c>
      <c r="S1193" s="89" t="s">
        <v>6314</v>
      </c>
      <c r="T1193" s="89" t="s">
        <v>6314</v>
      </c>
      <c r="U1193" s="90" t="str">
        <f t="shared" si="267"/>
        <v>ok</v>
      </c>
      <c r="V1193" s="63" t="str">
        <f>INDEX(resources!F:F,MATCH(B1193,resources!B:B,0))</f>
        <v>special</v>
      </c>
      <c r="W1193" s="110">
        <f t="shared" si="268"/>
        <v>1</v>
      </c>
      <c r="X1193" s="110">
        <f t="shared" si="269"/>
        <v>0</v>
      </c>
      <c r="Y1193" s="110" t="str">
        <f t="shared" si="270"/>
        <v>transfer_purchase_energy_PCE20001_CONFIDENTIAL</v>
      </c>
      <c r="Z1193" s="110">
        <f>IF(COUNTIFS($Y$2:Y1193,Y1193)=1,1,0)</f>
        <v>0</v>
      </c>
      <c r="AA1193" s="110">
        <f>SUM($Z$2:Z1193)*Z1193</f>
        <v>0</v>
      </c>
      <c r="AB1193" s="110">
        <f>COUNTIFS(resources!B:B,B1193)</f>
        <v>1</v>
      </c>
      <c r="AC1193" s="110">
        <f t="shared" si="271"/>
        <v>1</v>
      </c>
      <c r="AD1193" s="110">
        <f t="shared" si="272"/>
        <v>1</v>
      </c>
      <c r="AE1193" s="110">
        <f t="shared" si="273"/>
        <v>0</v>
      </c>
      <c r="AF1193" s="110">
        <f t="shared" si="274"/>
        <v>1</v>
      </c>
      <c r="AG1193" s="110">
        <f t="shared" si="275"/>
        <v>0</v>
      </c>
      <c r="AH1193" s="110">
        <f t="shared" si="276"/>
        <v>0</v>
      </c>
      <c r="AI1193" s="110">
        <f t="shared" si="277"/>
        <v>1</v>
      </c>
      <c r="AJ1193" s="100">
        <f>ROW()</f>
        <v>1193</v>
      </c>
      <c r="AK1193" s="100" t="e">
        <f>INDEX('BadRows RECART'!$C$2:$C$1207,MATCH(monthly_gwh_mw!AJ1193,'BadRows RECART'!$D$2:$D$1207,0))</f>
        <v>#N/A</v>
      </c>
    </row>
    <row r="1194" spans="1:37" ht="20">
      <c r="A1194" s="106" t="s">
        <v>3907</v>
      </c>
      <c r="B1194" s="106" t="s">
        <v>437</v>
      </c>
      <c r="C1194" s="106" t="s">
        <v>6311</v>
      </c>
      <c r="D1194" s="168">
        <v>2021</v>
      </c>
      <c r="E1194" s="168">
        <v>4</v>
      </c>
      <c r="F1194" s="199">
        <v>23.243166666666667</v>
      </c>
      <c r="G1194" s="212" t="s">
        <v>6314</v>
      </c>
      <c r="H1194" s="212" t="s">
        <v>6314</v>
      </c>
      <c r="I1194" s="106" t="s">
        <v>556</v>
      </c>
      <c r="K1194" s="83" t="s">
        <v>6314</v>
      </c>
      <c r="L1194" s="83" t="s">
        <v>6314</v>
      </c>
      <c r="M1194" s="45" t="str">
        <f>IF(
ISNA(INDEX(resources!E:E,MATCH(B1194,resources!B:B,0))),"fillme",
INDEX(resources!E:E,MATCH(B1194,resources!B:B,0)))</f>
        <v>transfer_purchase</v>
      </c>
      <c r="N1194" s="45">
        <v>1</v>
      </c>
      <c r="O1194" s="83" t="str">
        <f>IFERROR(INDEX(resources!K:K,MATCH(B1194,resources!B:B,0)),"fillme")</f>
        <v>unknown</v>
      </c>
      <c r="P1194" s="89" t="str">
        <f t="shared" si="265"/>
        <v>unknown_2021_4</v>
      </c>
      <c r="Q1194" s="87">
        <f>INDEX(elcc!G:G,MATCH(P1194,elcc!D:D,0))</f>
        <v>0</v>
      </c>
      <c r="R1194" s="89">
        <f t="shared" si="266"/>
        <v>1</v>
      </c>
      <c r="S1194" s="89" t="s">
        <v>6314</v>
      </c>
      <c r="T1194" s="89" t="s">
        <v>6314</v>
      </c>
      <c r="U1194" s="90" t="str">
        <f t="shared" si="267"/>
        <v>ok</v>
      </c>
      <c r="V1194" s="63" t="str">
        <f>INDEX(resources!F:F,MATCH(B1194,resources!B:B,0))</f>
        <v>special</v>
      </c>
      <c r="W1194" s="110">
        <f t="shared" si="268"/>
        <v>1</v>
      </c>
      <c r="X1194" s="110">
        <f t="shared" si="269"/>
        <v>0</v>
      </c>
      <c r="Y1194" s="110" t="str">
        <f t="shared" si="270"/>
        <v>transfer_purchase_energy_PCE20001_CONFIDENTIAL</v>
      </c>
      <c r="Z1194" s="110">
        <f>IF(COUNTIFS($Y$2:Y1194,Y1194)=1,1,0)</f>
        <v>0</v>
      </c>
      <c r="AA1194" s="110">
        <f>SUM($Z$2:Z1194)*Z1194</f>
        <v>0</v>
      </c>
      <c r="AB1194" s="110">
        <f>COUNTIFS(resources!B:B,B1194)</f>
        <v>1</v>
      </c>
      <c r="AC1194" s="110">
        <f t="shared" si="271"/>
        <v>1</v>
      </c>
      <c r="AD1194" s="110">
        <f t="shared" si="272"/>
        <v>1</v>
      </c>
      <c r="AE1194" s="110">
        <f t="shared" si="273"/>
        <v>0</v>
      </c>
      <c r="AF1194" s="110">
        <f t="shared" si="274"/>
        <v>1</v>
      </c>
      <c r="AG1194" s="110">
        <f t="shared" si="275"/>
        <v>0</v>
      </c>
      <c r="AH1194" s="110">
        <f t="shared" si="276"/>
        <v>0</v>
      </c>
      <c r="AI1194" s="110">
        <f t="shared" si="277"/>
        <v>1</v>
      </c>
      <c r="AJ1194" s="100">
        <f>ROW()</f>
        <v>1194</v>
      </c>
      <c r="AK1194" s="100" t="e">
        <f>INDEX('BadRows RECART'!$C$2:$C$1207,MATCH(monthly_gwh_mw!AJ1194,'BadRows RECART'!$D$2:$D$1207,0))</f>
        <v>#N/A</v>
      </c>
    </row>
    <row r="1195" spans="1:37" ht="20">
      <c r="A1195" s="106" t="s">
        <v>3907</v>
      </c>
      <c r="B1195" s="106" t="s">
        <v>437</v>
      </c>
      <c r="C1195" s="106" t="s">
        <v>6311</v>
      </c>
      <c r="D1195" s="168">
        <v>2021</v>
      </c>
      <c r="E1195" s="168">
        <v>5</v>
      </c>
      <c r="F1195" s="199">
        <v>23.243166666666667</v>
      </c>
      <c r="G1195" s="212" t="s">
        <v>6314</v>
      </c>
      <c r="H1195" s="212" t="s">
        <v>6314</v>
      </c>
      <c r="I1195" s="106" t="s">
        <v>556</v>
      </c>
      <c r="K1195" s="83" t="s">
        <v>6314</v>
      </c>
      <c r="L1195" s="83" t="s">
        <v>6314</v>
      </c>
      <c r="M1195" s="45" t="str">
        <f>IF(
ISNA(INDEX(resources!E:E,MATCH(B1195,resources!B:B,0))),"fillme",
INDEX(resources!E:E,MATCH(B1195,resources!B:B,0)))</f>
        <v>transfer_purchase</v>
      </c>
      <c r="N1195" s="45">
        <v>1</v>
      </c>
      <c r="O1195" s="83" t="str">
        <f>IFERROR(INDEX(resources!K:K,MATCH(B1195,resources!B:B,0)),"fillme")</f>
        <v>unknown</v>
      </c>
      <c r="P1195" s="89" t="str">
        <f t="shared" si="265"/>
        <v>unknown_2021_5</v>
      </c>
      <c r="Q1195" s="87">
        <f>INDEX(elcc!G:G,MATCH(P1195,elcc!D:D,0))</f>
        <v>0</v>
      </c>
      <c r="R1195" s="89">
        <f t="shared" si="266"/>
        <v>1</v>
      </c>
      <c r="S1195" s="89" t="s">
        <v>6314</v>
      </c>
      <c r="T1195" s="89" t="s">
        <v>6314</v>
      </c>
      <c r="U1195" s="90" t="str">
        <f t="shared" si="267"/>
        <v>ok</v>
      </c>
      <c r="V1195" s="63" t="str">
        <f>INDEX(resources!F:F,MATCH(B1195,resources!B:B,0))</f>
        <v>special</v>
      </c>
      <c r="W1195" s="110">
        <f t="shared" si="268"/>
        <v>1</v>
      </c>
      <c r="X1195" s="110">
        <f t="shared" si="269"/>
        <v>0</v>
      </c>
      <c r="Y1195" s="110" t="str">
        <f t="shared" si="270"/>
        <v>transfer_purchase_energy_PCE20001_CONFIDENTIAL</v>
      </c>
      <c r="Z1195" s="110">
        <f>IF(COUNTIFS($Y$2:Y1195,Y1195)=1,1,0)</f>
        <v>0</v>
      </c>
      <c r="AA1195" s="110">
        <f>SUM($Z$2:Z1195)*Z1195</f>
        <v>0</v>
      </c>
      <c r="AB1195" s="110">
        <f>COUNTIFS(resources!B:B,B1195)</f>
        <v>1</v>
      </c>
      <c r="AC1195" s="110">
        <f t="shared" si="271"/>
        <v>1</v>
      </c>
      <c r="AD1195" s="110">
        <f t="shared" si="272"/>
        <v>1</v>
      </c>
      <c r="AE1195" s="110">
        <f t="shared" si="273"/>
        <v>0</v>
      </c>
      <c r="AF1195" s="110">
        <f t="shared" si="274"/>
        <v>1</v>
      </c>
      <c r="AG1195" s="110">
        <f t="shared" si="275"/>
        <v>0</v>
      </c>
      <c r="AH1195" s="110">
        <f t="shared" si="276"/>
        <v>0</v>
      </c>
      <c r="AI1195" s="110">
        <f t="shared" si="277"/>
        <v>1</v>
      </c>
      <c r="AJ1195" s="100">
        <f>ROW()</f>
        <v>1195</v>
      </c>
      <c r="AK1195" s="100" t="e">
        <f>INDEX('BadRows RECART'!$C$2:$C$1207,MATCH(monthly_gwh_mw!AJ1195,'BadRows RECART'!$D$2:$D$1207,0))</f>
        <v>#N/A</v>
      </c>
    </row>
    <row r="1196" spans="1:37" ht="20">
      <c r="A1196" s="106" t="s">
        <v>3907</v>
      </c>
      <c r="B1196" s="106" t="s">
        <v>437</v>
      </c>
      <c r="C1196" s="106" t="s">
        <v>6311</v>
      </c>
      <c r="D1196" s="168">
        <v>2021</v>
      </c>
      <c r="E1196" s="168">
        <v>6</v>
      </c>
      <c r="F1196" s="199">
        <v>23.243166666666667</v>
      </c>
      <c r="G1196" s="212" t="s">
        <v>6314</v>
      </c>
      <c r="H1196" s="212" t="s">
        <v>6314</v>
      </c>
      <c r="I1196" s="106" t="s">
        <v>556</v>
      </c>
      <c r="K1196" s="83" t="s">
        <v>6314</v>
      </c>
      <c r="L1196" s="83" t="s">
        <v>6314</v>
      </c>
      <c r="M1196" s="45" t="str">
        <f>IF(
ISNA(INDEX(resources!E:E,MATCH(B1196,resources!B:B,0))),"fillme",
INDEX(resources!E:E,MATCH(B1196,resources!B:B,0)))</f>
        <v>transfer_purchase</v>
      </c>
      <c r="N1196" s="45">
        <v>1</v>
      </c>
      <c r="O1196" s="83" t="str">
        <f>IFERROR(INDEX(resources!K:K,MATCH(B1196,resources!B:B,0)),"fillme")</f>
        <v>unknown</v>
      </c>
      <c r="P1196" s="89" t="str">
        <f t="shared" si="265"/>
        <v>unknown_2021_6</v>
      </c>
      <c r="Q1196" s="87">
        <f>INDEX(elcc!G:G,MATCH(P1196,elcc!D:D,0))</f>
        <v>0</v>
      </c>
      <c r="R1196" s="89">
        <f t="shared" si="266"/>
        <v>1</v>
      </c>
      <c r="S1196" s="89" t="s">
        <v>6314</v>
      </c>
      <c r="T1196" s="89" t="s">
        <v>6314</v>
      </c>
      <c r="U1196" s="90" t="str">
        <f t="shared" si="267"/>
        <v>ok</v>
      </c>
      <c r="V1196" s="63" t="str">
        <f>INDEX(resources!F:F,MATCH(B1196,resources!B:B,0))</f>
        <v>special</v>
      </c>
      <c r="W1196" s="110">
        <f t="shared" si="268"/>
        <v>1</v>
      </c>
      <c r="X1196" s="110">
        <f t="shared" si="269"/>
        <v>0</v>
      </c>
      <c r="Y1196" s="110" t="str">
        <f t="shared" si="270"/>
        <v>transfer_purchase_energy_PCE20001_CONFIDENTIAL</v>
      </c>
      <c r="Z1196" s="110">
        <f>IF(COUNTIFS($Y$2:Y1196,Y1196)=1,1,0)</f>
        <v>0</v>
      </c>
      <c r="AA1196" s="110">
        <f>SUM($Z$2:Z1196)*Z1196</f>
        <v>0</v>
      </c>
      <c r="AB1196" s="110">
        <f>COUNTIFS(resources!B:B,B1196)</f>
        <v>1</v>
      </c>
      <c r="AC1196" s="110">
        <f t="shared" si="271"/>
        <v>1</v>
      </c>
      <c r="AD1196" s="110">
        <f t="shared" si="272"/>
        <v>1</v>
      </c>
      <c r="AE1196" s="110">
        <f t="shared" si="273"/>
        <v>0</v>
      </c>
      <c r="AF1196" s="110">
        <f t="shared" si="274"/>
        <v>1</v>
      </c>
      <c r="AG1196" s="110">
        <f t="shared" si="275"/>
        <v>0</v>
      </c>
      <c r="AH1196" s="110">
        <f t="shared" si="276"/>
        <v>0</v>
      </c>
      <c r="AI1196" s="110">
        <f t="shared" si="277"/>
        <v>1</v>
      </c>
      <c r="AJ1196" s="100">
        <f>ROW()</f>
        <v>1196</v>
      </c>
      <c r="AK1196" s="100" t="e">
        <f>INDEX('BadRows RECART'!$C$2:$C$1207,MATCH(monthly_gwh_mw!AJ1196,'BadRows RECART'!$D$2:$D$1207,0))</f>
        <v>#N/A</v>
      </c>
    </row>
    <row r="1197" spans="1:37" ht="20">
      <c r="A1197" s="106" t="s">
        <v>3907</v>
      </c>
      <c r="B1197" s="106" t="s">
        <v>437</v>
      </c>
      <c r="C1197" s="106" t="s">
        <v>6311</v>
      </c>
      <c r="D1197" s="168">
        <v>2021</v>
      </c>
      <c r="E1197" s="168">
        <v>7</v>
      </c>
      <c r="F1197" s="199">
        <v>23.243166666666667</v>
      </c>
      <c r="G1197" s="212" t="s">
        <v>6314</v>
      </c>
      <c r="H1197" s="212" t="s">
        <v>6314</v>
      </c>
      <c r="I1197" s="106" t="s">
        <v>556</v>
      </c>
      <c r="K1197" s="83" t="s">
        <v>6314</v>
      </c>
      <c r="L1197" s="83" t="s">
        <v>6314</v>
      </c>
      <c r="M1197" s="45" t="str">
        <f>IF(
ISNA(INDEX(resources!E:E,MATCH(B1197,resources!B:B,0))),"fillme",
INDEX(resources!E:E,MATCH(B1197,resources!B:B,0)))</f>
        <v>transfer_purchase</v>
      </c>
      <c r="N1197" s="45">
        <v>1</v>
      </c>
      <c r="O1197" s="83" t="str">
        <f>IFERROR(INDEX(resources!K:K,MATCH(B1197,resources!B:B,0)),"fillme")</f>
        <v>unknown</v>
      </c>
      <c r="P1197" s="89" t="str">
        <f t="shared" si="265"/>
        <v>unknown_2021_7</v>
      </c>
      <c r="Q1197" s="87">
        <f>INDEX(elcc!G:G,MATCH(P1197,elcc!D:D,0))</f>
        <v>0</v>
      </c>
      <c r="R1197" s="89">
        <f t="shared" si="266"/>
        <v>1</v>
      </c>
      <c r="S1197" s="89" t="s">
        <v>6314</v>
      </c>
      <c r="T1197" s="89" t="s">
        <v>6314</v>
      </c>
      <c r="U1197" s="90" t="str">
        <f t="shared" si="267"/>
        <v>ok</v>
      </c>
      <c r="V1197" s="63" t="str">
        <f>INDEX(resources!F:F,MATCH(B1197,resources!B:B,0))</f>
        <v>special</v>
      </c>
      <c r="W1197" s="110">
        <f t="shared" si="268"/>
        <v>1</v>
      </c>
      <c r="X1197" s="110">
        <f t="shared" si="269"/>
        <v>0</v>
      </c>
      <c r="Y1197" s="110" t="str">
        <f t="shared" si="270"/>
        <v>transfer_purchase_energy_PCE20001_CONFIDENTIAL</v>
      </c>
      <c r="Z1197" s="110">
        <f>IF(COUNTIFS($Y$2:Y1197,Y1197)=1,1,0)</f>
        <v>0</v>
      </c>
      <c r="AA1197" s="110">
        <f>SUM($Z$2:Z1197)*Z1197</f>
        <v>0</v>
      </c>
      <c r="AB1197" s="110">
        <f>COUNTIFS(resources!B:B,B1197)</f>
        <v>1</v>
      </c>
      <c r="AC1197" s="110">
        <f t="shared" si="271"/>
        <v>1</v>
      </c>
      <c r="AD1197" s="110">
        <f t="shared" si="272"/>
        <v>1</v>
      </c>
      <c r="AE1197" s="110">
        <f t="shared" si="273"/>
        <v>0</v>
      </c>
      <c r="AF1197" s="110">
        <f t="shared" si="274"/>
        <v>1</v>
      </c>
      <c r="AG1197" s="110">
        <f t="shared" si="275"/>
        <v>0</v>
      </c>
      <c r="AH1197" s="110">
        <f t="shared" si="276"/>
        <v>0</v>
      </c>
      <c r="AI1197" s="110">
        <f t="shared" si="277"/>
        <v>1</v>
      </c>
      <c r="AJ1197" s="100">
        <f>ROW()</f>
        <v>1197</v>
      </c>
      <c r="AK1197" s="100" t="e">
        <f>INDEX('BadRows RECART'!$C$2:$C$1207,MATCH(monthly_gwh_mw!AJ1197,'BadRows RECART'!$D$2:$D$1207,0))</f>
        <v>#N/A</v>
      </c>
    </row>
    <row r="1198" spans="1:37" ht="20">
      <c r="A1198" s="106" t="s">
        <v>3907</v>
      </c>
      <c r="B1198" s="106" t="s">
        <v>437</v>
      </c>
      <c r="C1198" s="106" t="s">
        <v>6311</v>
      </c>
      <c r="D1198" s="168">
        <v>2021</v>
      </c>
      <c r="E1198" s="168">
        <v>8</v>
      </c>
      <c r="F1198" s="199">
        <v>23.243166666666667</v>
      </c>
      <c r="G1198" s="212" t="s">
        <v>6314</v>
      </c>
      <c r="H1198" s="212" t="s">
        <v>6314</v>
      </c>
      <c r="I1198" s="106" t="s">
        <v>556</v>
      </c>
      <c r="K1198" s="83" t="s">
        <v>6314</v>
      </c>
      <c r="L1198" s="83" t="s">
        <v>6314</v>
      </c>
      <c r="M1198" s="45" t="str">
        <f>IF(
ISNA(INDEX(resources!E:E,MATCH(B1198,resources!B:B,0))),"fillme",
INDEX(resources!E:E,MATCH(B1198,resources!B:B,0)))</f>
        <v>transfer_purchase</v>
      </c>
      <c r="N1198" s="45">
        <v>1</v>
      </c>
      <c r="O1198" s="83" t="str">
        <f>IFERROR(INDEX(resources!K:K,MATCH(B1198,resources!B:B,0)),"fillme")</f>
        <v>unknown</v>
      </c>
      <c r="P1198" s="89" t="str">
        <f t="shared" si="265"/>
        <v>unknown_2021_8</v>
      </c>
      <c r="Q1198" s="87">
        <f>INDEX(elcc!G:G,MATCH(P1198,elcc!D:D,0))</f>
        <v>0</v>
      </c>
      <c r="R1198" s="89">
        <f t="shared" si="266"/>
        <v>1</v>
      </c>
      <c r="S1198" s="89" t="s">
        <v>6314</v>
      </c>
      <c r="T1198" s="89" t="s">
        <v>6314</v>
      </c>
      <c r="U1198" s="90" t="str">
        <f t="shared" si="267"/>
        <v>ok</v>
      </c>
      <c r="V1198" s="63" t="str">
        <f>INDEX(resources!F:F,MATCH(B1198,resources!B:B,0))</f>
        <v>special</v>
      </c>
      <c r="W1198" s="110">
        <f t="shared" si="268"/>
        <v>1</v>
      </c>
      <c r="X1198" s="110">
        <f t="shared" si="269"/>
        <v>0</v>
      </c>
      <c r="Y1198" s="110" t="str">
        <f t="shared" si="270"/>
        <v>transfer_purchase_energy_PCE20001_CONFIDENTIAL</v>
      </c>
      <c r="Z1198" s="110">
        <f>IF(COUNTIFS($Y$2:Y1198,Y1198)=1,1,0)</f>
        <v>0</v>
      </c>
      <c r="AA1198" s="110">
        <f>SUM($Z$2:Z1198)*Z1198</f>
        <v>0</v>
      </c>
      <c r="AB1198" s="110">
        <f>COUNTIFS(resources!B:B,B1198)</f>
        <v>1</v>
      </c>
      <c r="AC1198" s="110">
        <f t="shared" si="271"/>
        <v>1</v>
      </c>
      <c r="AD1198" s="110">
        <f t="shared" si="272"/>
        <v>1</v>
      </c>
      <c r="AE1198" s="110">
        <f t="shared" si="273"/>
        <v>0</v>
      </c>
      <c r="AF1198" s="110">
        <f t="shared" si="274"/>
        <v>1</v>
      </c>
      <c r="AG1198" s="110">
        <f t="shared" si="275"/>
        <v>0</v>
      </c>
      <c r="AH1198" s="110">
        <f t="shared" si="276"/>
        <v>0</v>
      </c>
      <c r="AI1198" s="110">
        <f t="shared" si="277"/>
        <v>1</v>
      </c>
      <c r="AJ1198" s="100">
        <f>ROW()</f>
        <v>1198</v>
      </c>
      <c r="AK1198" s="100" t="e">
        <f>INDEX('BadRows RECART'!$C$2:$C$1207,MATCH(monthly_gwh_mw!AJ1198,'BadRows RECART'!$D$2:$D$1207,0))</f>
        <v>#N/A</v>
      </c>
    </row>
    <row r="1199" spans="1:37" ht="20">
      <c r="A1199" s="106" t="s">
        <v>3907</v>
      </c>
      <c r="B1199" s="106" t="s">
        <v>437</v>
      </c>
      <c r="C1199" s="106" t="s">
        <v>6311</v>
      </c>
      <c r="D1199" s="168">
        <v>2021</v>
      </c>
      <c r="E1199" s="168">
        <v>9</v>
      </c>
      <c r="F1199" s="199">
        <v>23.243166666666667</v>
      </c>
      <c r="G1199" s="212" t="s">
        <v>6314</v>
      </c>
      <c r="H1199" s="212" t="s">
        <v>6314</v>
      </c>
      <c r="I1199" s="106" t="s">
        <v>556</v>
      </c>
      <c r="K1199" s="83" t="s">
        <v>6314</v>
      </c>
      <c r="L1199" s="83" t="s">
        <v>6314</v>
      </c>
      <c r="M1199" s="45" t="str">
        <f>IF(
ISNA(INDEX(resources!E:E,MATCH(B1199,resources!B:B,0))),"fillme",
INDEX(resources!E:E,MATCH(B1199,resources!B:B,0)))</f>
        <v>transfer_purchase</v>
      </c>
      <c r="N1199" s="45">
        <v>1</v>
      </c>
      <c r="O1199" s="83" t="str">
        <f>IFERROR(INDEX(resources!K:K,MATCH(B1199,resources!B:B,0)),"fillme")</f>
        <v>unknown</v>
      </c>
      <c r="P1199" s="89" t="str">
        <f t="shared" si="265"/>
        <v>unknown_2021_9</v>
      </c>
      <c r="Q1199" s="87">
        <f>INDEX(elcc!G:G,MATCH(P1199,elcc!D:D,0))</f>
        <v>0</v>
      </c>
      <c r="R1199" s="89">
        <f t="shared" si="266"/>
        <v>1</v>
      </c>
      <c r="S1199" s="89" t="s">
        <v>6314</v>
      </c>
      <c r="T1199" s="89" t="s">
        <v>6314</v>
      </c>
      <c r="U1199" s="90" t="str">
        <f t="shared" si="267"/>
        <v>ok</v>
      </c>
      <c r="V1199" s="63" t="str">
        <f>INDEX(resources!F:F,MATCH(B1199,resources!B:B,0))</f>
        <v>special</v>
      </c>
      <c r="W1199" s="110">
        <f t="shared" si="268"/>
        <v>1</v>
      </c>
      <c r="X1199" s="110">
        <f t="shared" si="269"/>
        <v>0</v>
      </c>
      <c r="Y1199" s="110" t="str">
        <f t="shared" si="270"/>
        <v>transfer_purchase_energy_PCE20001_CONFIDENTIAL</v>
      </c>
      <c r="Z1199" s="110">
        <f>IF(COUNTIFS($Y$2:Y1199,Y1199)=1,1,0)</f>
        <v>0</v>
      </c>
      <c r="AA1199" s="110">
        <f>SUM($Z$2:Z1199)*Z1199</f>
        <v>0</v>
      </c>
      <c r="AB1199" s="110">
        <f>COUNTIFS(resources!B:B,B1199)</f>
        <v>1</v>
      </c>
      <c r="AC1199" s="110">
        <f t="shared" si="271"/>
        <v>1</v>
      </c>
      <c r="AD1199" s="110">
        <f t="shared" si="272"/>
        <v>1</v>
      </c>
      <c r="AE1199" s="110">
        <f t="shared" si="273"/>
        <v>0</v>
      </c>
      <c r="AF1199" s="110">
        <f t="shared" si="274"/>
        <v>1</v>
      </c>
      <c r="AG1199" s="110">
        <f t="shared" si="275"/>
        <v>0</v>
      </c>
      <c r="AH1199" s="110">
        <f t="shared" si="276"/>
        <v>0</v>
      </c>
      <c r="AI1199" s="110">
        <f t="shared" si="277"/>
        <v>1</v>
      </c>
      <c r="AJ1199" s="100">
        <f>ROW()</f>
        <v>1199</v>
      </c>
      <c r="AK1199" s="100" t="e">
        <f>INDEX('BadRows RECART'!$C$2:$C$1207,MATCH(monthly_gwh_mw!AJ1199,'BadRows RECART'!$D$2:$D$1207,0))</f>
        <v>#N/A</v>
      </c>
    </row>
    <row r="1200" spans="1:37" ht="20">
      <c r="A1200" s="106" t="s">
        <v>3907</v>
      </c>
      <c r="B1200" s="106" t="s">
        <v>437</v>
      </c>
      <c r="C1200" s="106" t="s">
        <v>6311</v>
      </c>
      <c r="D1200" s="168">
        <v>2021</v>
      </c>
      <c r="E1200" s="168">
        <v>10</v>
      </c>
      <c r="F1200" s="199">
        <v>23.243166666666667</v>
      </c>
      <c r="G1200" s="212" t="s">
        <v>6314</v>
      </c>
      <c r="H1200" s="212" t="s">
        <v>6314</v>
      </c>
      <c r="I1200" s="106" t="s">
        <v>556</v>
      </c>
      <c r="K1200" s="83" t="s">
        <v>6314</v>
      </c>
      <c r="L1200" s="83" t="s">
        <v>6314</v>
      </c>
      <c r="M1200" s="45" t="str">
        <f>IF(
ISNA(INDEX(resources!E:E,MATCH(B1200,resources!B:B,0))),"fillme",
INDEX(resources!E:E,MATCH(B1200,resources!B:B,0)))</f>
        <v>transfer_purchase</v>
      </c>
      <c r="N1200" s="45">
        <v>1</v>
      </c>
      <c r="O1200" s="83" t="str">
        <f>IFERROR(INDEX(resources!K:K,MATCH(B1200,resources!B:B,0)),"fillme")</f>
        <v>unknown</v>
      </c>
      <c r="P1200" s="89" t="str">
        <f t="shared" si="265"/>
        <v>unknown_2021_10</v>
      </c>
      <c r="Q1200" s="87">
        <f>INDEX(elcc!G:G,MATCH(P1200,elcc!D:D,0))</f>
        <v>0</v>
      </c>
      <c r="R1200" s="89">
        <f t="shared" si="266"/>
        <v>1</v>
      </c>
      <c r="S1200" s="89" t="s">
        <v>6314</v>
      </c>
      <c r="T1200" s="89" t="s">
        <v>6314</v>
      </c>
      <c r="U1200" s="90" t="str">
        <f t="shared" si="267"/>
        <v>ok</v>
      </c>
      <c r="V1200" s="63" t="str">
        <f>INDEX(resources!F:F,MATCH(B1200,resources!B:B,0))</f>
        <v>special</v>
      </c>
      <c r="W1200" s="110">
        <f t="shared" si="268"/>
        <v>1</v>
      </c>
      <c r="X1200" s="110">
        <f t="shared" si="269"/>
        <v>0</v>
      </c>
      <c r="Y1200" s="110" t="str">
        <f t="shared" si="270"/>
        <v>transfer_purchase_energy_PCE20001_CONFIDENTIAL</v>
      </c>
      <c r="Z1200" s="110">
        <f>IF(COUNTIFS($Y$2:Y1200,Y1200)=1,1,0)</f>
        <v>0</v>
      </c>
      <c r="AA1200" s="110">
        <f>SUM($Z$2:Z1200)*Z1200</f>
        <v>0</v>
      </c>
      <c r="AB1200" s="110">
        <f>COUNTIFS(resources!B:B,B1200)</f>
        <v>1</v>
      </c>
      <c r="AC1200" s="110">
        <f t="shared" si="271"/>
        <v>1</v>
      </c>
      <c r="AD1200" s="110">
        <f t="shared" si="272"/>
        <v>1</v>
      </c>
      <c r="AE1200" s="110">
        <f t="shared" si="273"/>
        <v>0</v>
      </c>
      <c r="AF1200" s="110">
        <f t="shared" si="274"/>
        <v>1</v>
      </c>
      <c r="AG1200" s="110">
        <f t="shared" si="275"/>
        <v>0</v>
      </c>
      <c r="AH1200" s="110">
        <f t="shared" si="276"/>
        <v>0</v>
      </c>
      <c r="AI1200" s="110">
        <f t="shared" si="277"/>
        <v>1</v>
      </c>
      <c r="AJ1200" s="100">
        <f>ROW()</f>
        <v>1200</v>
      </c>
      <c r="AK1200" s="100" t="e">
        <f>INDEX('BadRows RECART'!$C$2:$C$1207,MATCH(monthly_gwh_mw!AJ1200,'BadRows RECART'!$D$2:$D$1207,0))</f>
        <v>#N/A</v>
      </c>
    </row>
    <row r="1201" spans="1:37" ht="20">
      <c r="A1201" s="106" t="s">
        <v>3907</v>
      </c>
      <c r="B1201" s="106" t="s">
        <v>437</v>
      </c>
      <c r="C1201" s="106" t="s">
        <v>6311</v>
      </c>
      <c r="D1201" s="168">
        <v>2021</v>
      </c>
      <c r="E1201" s="168">
        <v>11</v>
      </c>
      <c r="F1201" s="199">
        <v>23.243166666666667</v>
      </c>
      <c r="G1201" s="212" t="s">
        <v>6314</v>
      </c>
      <c r="H1201" s="212" t="s">
        <v>6314</v>
      </c>
      <c r="I1201" s="106" t="s">
        <v>556</v>
      </c>
      <c r="K1201" s="83" t="s">
        <v>6314</v>
      </c>
      <c r="L1201" s="83" t="s">
        <v>6314</v>
      </c>
      <c r="M1201" s="45" t="str">
        <f>IF(
ISNA(INDEX(resources!E:E,MATCH(B1201,resources!B:B,0))),"fillme",
INDEX(resources!E:E,MATCH(B1201,resources!B:B,0)))</f>
        <v>transfer_purchase</v>
      </c>
      <c r="N1201" s="45">
        <v>1</v>
      </c>
      <c r="O1201" s="83" t="str">
        <f>IFERROR(INDEX(resources!K:K,MATCH(B1201,resources!B:B,0)),"fillme")</f>
        <v>unknown</v>
      </c>
      <c r="P1201" s="89" t="str">
        <f t="shared" si="265"/>
        <v>unknown_2021_11</v>
      </c>
      <c r="Q1201" s="87">
        <f>INDEX(elcc!G:G,MATCH(P1201,elcc!D:D,0))</f>
        <v>0</v>
      </c>
      <c r="R1201" s="89">
        <f t="shared" si="266"/>
        <v>1</v>
      </c>
      <c r="S1201" s="89" t="s">
        <v>6314</v>
      </c>
      <c r="T1201" s="89" t="s">
        <v>6314</v>
      </c>
      <c r="U1201" s="90" t="str">
        <f t="shared" si="267"/>
        <v>ok</v>
      </c>
      <c r="V1201" s="63" t="str">
        <f>INDEX(resources!F:F,MATCH(B1201,resources!B:B,0))</f>
        <v>special</v>
      </c>
      <c r="W1201" s="110">
        <f t="shared" si="268"/>
        <v>1</v>
      </c>
      <c r="X1201" s="110">
        <f t="shared" si="269"/>
        <v>0</v>
      </c>
      <c r="Y1201" s="110" t="str">
        <f t="shared" si="270"/>
        <v>transfer_purchase_energy_PCE20001_CONFIDENTIAL</v>
      </c>
      <c r="Z1201" s="110">
        <f>IF(COUNTIFS($Y$2:Y1201,Y1201)=1,1,0)</f>
        <v>0</v>
      </c>
      <c r="AA1201" s="110">
        <f>SUM($Z$2:Z1201)*Z1201</f>
        <v>0</v>
      </c>
      <c r="AB1201" s="110">
        <f>COUNTIFS(resources!B:B,B1201)</f>
        <v>1</v>
      </c>
      <c r="AC1201" s="110">
        <f t="shared" si="271"/>
        <v>1</v>
      </c>
      <c r="AD1201" s="110">
        <f t="shared" si="272"/>
        <v>1</v>
      </c>
      <c r="AE1201" s="110">
        <f t="shared" si="273"/>
        <v>0</v>
      </c>
      <c r="AF1201" s="110">
        <f t="shared" si="274"/>
        <v>1</v>
      </c>
      <c r="AG1201" s="110">
        <f t="shared" si="275"/>
        <v>0</v>
      </c>
      <c r="AH1201" s="110">
        <f t="shared" si="276"/>
        <v>0</v>
      </c>
      <c r="AI1201" s="110">
        <f t="shared" si="277"/>
        <v>1</v>
      </c>
      <c r="AJ1201" s="100">
        <f>ROW()</f>
        <v>1201</v>
      </c>
      <c r="AK1201" s="100" t="e">
        <f>INDEX('BadRows RECART'!$C$2:$C$1207,MATCH(monthly_gwh_mw!AJ1201,'BadRows RECART'!$D$2:$D$1207,0))</f>
        <v>#N/A</v>
      </c>
    </row>
    <row r="1202" spans="1:37" ht="20">
      <c r="A1202" s="106" t="s">
        <v>3907</v>
      </c>
      <c r="B1202" s="106" t="s">
        <v>437</v>
      </c>
      <c r="C1202" s="106" t="s">
        <v>6311</v>
      </c>
      <c r="D1202" s="168">
        <v>2021</v>
      </c>
      <c r="E1202" s="168">
        <v>12</v>
      </c>
      <c r="F1202" s="199">
        <v>23.243166666666667</v>
      </c>
      <c r="G1202" s="212" t="s">
        <v>6314</v>
      </c>
      <c r="H1202" s="212" t="s">
        <v>6314</v>
      </c>
      <c r="I1202" s="106" t="s">
        <v>556</v>
      </c>
      <c r="K1202" s="83" t="s">
        <v>6314</v>
      </c>
      <c r="L1202" s="83" t="s">
        <v>6314</v>
      </c>
      <c r="M1202" s="45" t="str">
        <f>IF(
ISNA(INDEX(resources!E:E,MATCH(B1202,resources!B:B,0))),"fillme",
INDEX(resources!E:E,MATCH(B1202,resources!B:B,0)))</f>
        <v>transfer_purchase</v>
      </c>
      <c r="N1202" s="45">
        <v>1</v>
      </c>
      <c r="O1202" s="83" t="str">
        <f>IFERROR(INDEX(resources!K:K,MATCH(B1202,resources!B:B,0)),"fillme")</f>
        <v>unknown</v>
      </c>
      <c r="P1202" s="89" t="str">
        <f t="shared" si="265"/>
        <v>unknown_2021_12</v>
      </c>
      <c r="Q1202" s="87">
        <f>INDEX(elcc!G:G,MATCH(P1202,elcc!D:D,0))</f>
        <v>0</v>
      </c>
      <c r="R1202" s="89">
        <f t="shared" si="266"/>
        <v>1</v>
      </c>
      <c r="S1202" s="89" t="s">
        <v>6314</v>
      </c>
      <c r="T1202" s="89" t="s">
        <v>6314</v>
      </c>
      <c r="U1202" s="90" t="str">
        <f t="shared" si="267"/>
        <v>ok</v>
      </c>
      <c r="V1202" s="63" t="str">
        <f>INDEX(resources!F:F,MATCH(B1202,resources!B:B,0))</f>
        <v>special</v>
      </c>
      <c r="W1202" s="110">
        <f t="shared" si="268"/>
        <v>1</v>
      </c>
      <c r="X1202" s="110">
        <f t="shared" si="269"/>
        <v>0</v>
      </c>
      <c r="Y1202" s="110" t="str">
        <f t="shared" si="270"/>
        <v>transfer_purchase_energy_PCE20001_CONFIDENTIAL</v>
      </c>
      <c r="Z1202" s="110">
        <f>IF(COUNTIFS($Y$2:Y1202,Y1202)=1,1,0)</f>
        <v>0</v>
      </c>
      <c r="AA1202" s="110">
        <f>SUM($Z$2:Z1202)*Z1202</f>
        <v>0</v>
      </c>
      <c r="AB1202" s="110">
        <f>COUNTIFS(resources!B:B,B1202)</f>
        <v>1</v>
      </c>
      <c r="AC1202" s="110">
        <f t="shared" si="271"/>
        <v>1</v>
      </c>
      <c r="AD1202" s="110">
        <f t="shared" si="272"/>
        <v>1</v>
      </c>
      <c r="AE1202" s="110">
        <f t="shared" si="273"/>
        <v>0</v>
      </c>
      <c r="AF1202" s="110">
        <f t="shared" si="274"/>
        <v>1</v>
      </c>
      <c r="AG1202" s="110">
        <f t="shared" si="275"/>
        <v>0</v>
      </c>
      <c r="AH1202" s="110">
        <f t="shared" si="276"/>
        <v>0</v>
      </c>
      <c r="AI1202" s="110">
        <f t="shared" si="277"/>
        <v>1</v>
      </c>
      <c r="AJ1202" s="100">
        <f>ROW()</f>
        <v>1202</v>
      </c>
      <c r="AK1202" s="100" t="e">
        <f>INDEX('BadRows RECART'!$C$2:$C$1207,MATCH(monthly_gwh_mw!AJ1202,'BadRows RECART'!$D$2:$D$1207,0))</f>
        <v>#N/A</v>
      </c>
    </row>
    <row r="1203" spans="1:37" ht="20">
      <c r="A1203" s="106" t="s">
        <v>3907</v>
      </c>
      <c r="B1203" s="106" t="s">
        <v>437</v>
      </c>
      <c r="C1203" s="106" t="s">
        <v>6311</v>
      </c>
      <c r="D1203" s="168">
        <v>2022</v>
      </c>
      <c r="E1203" s="168">
        <v>1</v>
      </c>
      <c r="F1203" s="199">
        <v>21.579083333333333</v>
      </c>
      <c r="G1203" s="212" t="s">
        <v>6314</v>
      </c>
      <c r="H1203" s="212" t="s">
        <v>6314</v>
      </c>
      <c r="I1203" s="106" t="s">
        <v>556</v>
      </c>
      <c r="K1203" s="83" t="s">
        <v>6314</v>
      </c>
      <c r="L1203" s="83" t="s">
        <v>6314</v>
      </c>
      <c r="M1203" s="45" t="str">
        <f>IF(
ISNA(INDEX(resources!E:E,MATCH(B1203,resources!B:B,0))),"fillme",
INDEX(resources!E:E,MATCH(B1203,resources!B:B,0)))</f>
        <v>transfer_purchase</v>
      </c>
      <c r="N1203" s="45">
        <v>1</v>
      </c>
      <c r="O1203" s="83" t="str">
        <f>IFERROR(INDEX(resources!K:K,MATCH(B1203,resources!B:B,0)),"fillme")</f>
        <v>unknown</v>
      </c>
      <c r="P1203" s="89" t="str">
        <f t="shared" si="265"/>
        <v>unknown_2022_1</v>
      </c>
      <c r="Q1203" s="87">
        <f>INDEX(elcc!G:G,MATCH(P1203,elcc!D:D,0))</f>
        <v>0</v>
      </c>
      <c r="R1203" s="89">
        <f t="shared" si="266"/>
        <v>1</v>
      </c>
      <c r="S1203" s="89" t="s">
        <v>6314</v>
      </c>
      <c r="T1203" s="89" t="s">
        <v>6314</v>
      </c>
      <c r="U1203" s="90" t="str">
        <f t="shared" si="267"/>
        <v>ok</v>
      </c>
      <c r="V1203" s="63" t="str">
        <f>INDEX(resources!F:F,MATCH(B1203,resources!B:B,0))</f>
        <v>special</v>
      </c>
      <c r="W1203" s="110">
        <f t="shared" si="268"/>
        <v>1</v>
      </c>
      <c r="X1203" s="110">
        <f t="shared" si="269"/>
        <v>0</v>
      </c>
      <c r="Y1203" s="110" t="str">
        <f t="shared" si="270"/>
        <v>transfer_purchase_energy_PCE20001_CONFIDENTIAL</v>
      </c>
      <c r="Z1203" s="110">
        <f>IF(COUNTIFS($Y$2:Y1203,Y1203)=1,1,0)</f>
        <v>0</v>
      </c>
      <c r="AA1203" s="110">
        <f>SUM($Z$2:Z1203)*Z1203</f>
        <v>0</v>
      </c>
      <c r="AB1203" s="110">
        <f>COUNTIFS(resources!B:B,B1203)</f>
        <v>1</v>
      </c>
      <c r="AC1203" s="110">
        <f t="shared" si="271"/>
        <v>1</v>
      </c>
      <c r="AD1203" s="110">
        <f t="shared" si="272"/>
        <v>1</v>
      </c>
      <c r="AE1203" s="110">
        <f t="shared" si="273"/>
        <v>0</v>
      </c>
      <c r="AF1203" s="110">
        <f t="shared" si="274"/>
        <v>1</v>
      </c>
      <c r="AG1203" s="110">
        <f t="shared" si="275"/>
        <v>0</v>
      </c>
      <c r="AH1203" s="110">
        <f t="shared" si="276"/>
        <v>0</v>
      </c>
      <c r="AI1203" s="110">
        <f t="shared" si="277"/>
        <v>1</v>
      </c>
      <c r="AJ1203" s="100">
        <f>ROW()</f>
        <v>1203</v>
      </c>
      <c r="AK1203" s="100" t="e">
        <f>INDEX('BadRows RECART'!$C$2:$C$1207,MATCH(monthly_gwh_mw!AJ1203,'BadRows RECART'!$D$2:$D$1207,0))</f>
        <v>#N/A</v>
      </c>
    </row>
    <row r="1204" spans="1:37" ht="20">
      <c r="A1204" s="106" t="s">
        <v>3907</v>
      </c>
      <c r="B1204" s="106" t="s">
        <v>437</v>
      </c>
      <c r="C1204" s="106" t="s">
        <v>6311</v>
      </c>
      <c r="D1204" s="168">
        <v>2022</v>
      </c>
      <c r="E1204" s="168">
        <v>2</v>
      </c>
      <c r="F1204" s="199">
        <v>21.579083333333333</v>
      </c>
      <c r="G1204" s="212" t="s">
        <v>6314</v>
      </c>
      <c r="H1204" s="212" t="s">
        <v>6314</v>
      </c>
      <c r="I1204" s="106" t="s">
        <v>556</v>
      </c>
      <c r="K1204" s="83" t="s">
        <v>6314</v>
      </c>
      <c r="L1204" s="83" t="s">
        <v>6314</v>
      </c>
      <c r="M1204" s="45" t="str">
        <f>IF(
ISNA(INDEX(resources!E:E,MATCH(B1204,resources!B:B,0))),"fillme",
INDEX(resources!E:E,MATCH(B1204,resources!B:B,0)))</f>
        <v>transfer_purchase</v>
      </c>
      <c r="N1204" s="45">
        <v>1</v>
      </c>
      <c r="O1204" s="83" t="str">
        <f>IFERROR(INDEX(resources!K:K,MATCH(B1204,resources!B:B,0)),"fillme")</f>
        <v>unknown</v>
      </c>
      <c r="P1204" s="89" t="str">
        <f t="shared" si="265"/>
        <v>unknown_2022_2</v>
      </c>
      <c r="Q1204" s="87">
        <f>INDEX(elcc!G:G,MATCH(P1204,elcc!D:D,0))</f>
        <v>0</v>
      </c>
      <c r="R1204" s="89">
        <f t="shared" si="266"/>
        <v>1</v>
      </c>
      <c r="S1204" s="89" t="s">
        <v>6314</v>
      </c>
      <c r="T1204" s="89" t="s">
        <v>6314</v>
      </c>
      <c r="U1204" s="90" t="str">
        <f t="shared" si="267"/>
        <v>ok</v>
      </c>
      <c r="V1204" s="63" t="str">
        <f>INDEX(resources!F:F,MATCH(B1204,resources!B:B,0))</f>
        <v>special</v>
      </c>
      <c r="W1204" s="110">
        <f t="shared" si="268"/>
        <v>1</v>
      </c>
      <c r="X1204" s="110">
        <f t="shared" si="269"/>
        <v>0</v>
      </c>
      <c r="Y1204" s="110" t="str">
        <f t="shared" si="270"/>
        <v>transfer_purchase_energy_PCE20001_CONFIDENTIAL</v>
      </c>
      <c r="Z1204" s="110">
        <f>IF(COUNTIFS($Y$2:Y1204,Y1204)=1,1,0)</f>
        <v>0</v>
      </c>
      <c r="AA1204" s="110">
        <f>SUM($Z$2:Z1204)*Z1204</f>
        <v>0</v>
      </c>
      <c r="AB1204" s="110">
        <f>COUNTIFS(resources!B:B,B1204)</f>
        <v>1</v>
      </c>
      <c r="AC1204" s="110">
        <f t="shared" si="271"/>
        <v>1</v>
      </c>
      <c r="AD1204" s="110">
        <f t="shared" si="272"/>
        <v>1</v>
      </c>
      <c r="AE1204" s="110">
        <f t="shared" si="273"/>
        <v>0</v>
      </c>
      <c r="AF1204" s="110">
        <f t="shared" si="274"/>
        <v>1</v>
      </c>
      <c r="AG1204" s="110">
        <f t="shared" si="275"/>
        <v>0</v>
      </c>
      <c r="AH1204" s="110">
        <f t="shared" si="276"/>
        <v>0</v>
      </c>
      <c r="AI1204" s="110">
        <f t="shared" si="277"/>
        <v>1</v>
      </c>
      <c r="AJ1204" s="100">
        <f>ROW()</f>
        <v>1204</v>
      </c>
      <c r="AK1204" s="100" t="e">
        <f>INDEX('BadRows RECART'!$C$2:$C$1207,MATCH(monthly_gwh_mw!AJ1204,'BadRows RECART'!$D$2:$D$1207,0))</f>
        <v>#N/A</v>
      </c>
    </row>
    <row r="1205" spans="1:37" ht="20">
      <c r="A1205" s="106" t="s">
        <v>3907</v>
      </c>
      <c r="B1205" s="106" t="s">
        <v>437</v>
      </c>
      <c r="C1205" s="106" t="s">
        <v>6311</v>
      </c>
      <c r="D1205" s="168">
        <v>2022</v>
      </c>
      <c r="E1205" s="168">
        <v>3</v>
      </c>
      <c r="F1205" s="199">
        <v>21.579083333333333</v>
      </c>
      <c r="G1205" s="212" t="s">
        <v>6314</v>
      </c>
      <c r="H1205" s="212" t="s">
        <v>6314</v>
      </c>
      <c r="I1205" s="106" t="s">
        <v>556</v>
      </c>
      <c r="K1205" s="83" t="s">
        <v>6314</v>
      </c>
      <c r="L1205" s="83" t="s">
        <v>6314</v>
      </c>
      <c r="M1205" s="45" t="str">
        <f>IF(
ISNA(INDEX(resources!E:E,MATCH(B1205,resources!B:B,0))),"fillme",
INDEX(resources!E:E,MATCH(B1205,resources!B:B,0)))</f>
        <v>transfer_purchase</v>
      </c>
      <c r="N1205" s="45">
        <v>1</v>
      </c>
      <c r="O1205" s="83" t="str">
        <f>IFERROR(INDEX(resources!K:K,MATCH(B1205,resources!B:B,0)),"fillme")</f>
        <v>unknown</v>
      </c>
      <c r="P1205" s="89" t="str">
        <f t="shared" si="265"/>
        <v>unknown_2022_3</v>
      </c>
      <c r="Q1205" s="87">
        <f>INDEX(elcc!G:G,MATCH(P1205,elcc!D:D,0))</f>
        <v>0</v>
      </c>
      <c r="R1205" s="89">
        <f t="shared" si="266"/>
        <v>1</v>
      </c>
      <c r="S1205" s="89" t="s">
        <v>6314</v>
      </c>
      <c r="T1205" s="89" t="s">
        <v>6314</v>
      </c>
      <c r="U1205" s="90" t="str">
        <f t="shared" si="267"/>
        <v>ok</v>
      </c>
      <c r="V1205" s="63" t="str">
        <f>INDEX(resources!F:F,MATCH(B1205,resources!B:B,0))</f>
        <v>special</v>
      </c>
      <c r="W1205" s="110">
        <f t="shared" si="268"/>
        <v>1</v>
      </c>
      <c r="X1205" s="110">
        <f t="shared" si="269"/>
        <v>0</v>
      </c>
      <c r="Y1205" s="110" t="str">
        <f t="shared" si="270"/>
        <v>transfer_purchase_energy_PCE20001_CONFIDENTIAL</v>
      </c>
      <c r="Z1205" s="110">
        <f>IF(COUNTIFS($Y$2:Y1205,Y1205)=1,1,0)</f>
        <v>0</v>
      </c>
      <c r="AA1205" s="110">
        <f>SUM($Z$2:Z1205)*Z1205</f>
        <v>0</v>
      </c>
      <c r="AB1205" s="110">
        <f>COUNTIFS(resources!B:B,B1205)</f>
        <v>1</v>
      </c>
      <c r="AC1205" s="110">
        <f t="shared" si="271"/>
        <v>1</v>
      </c>
      <c r="AD1205" s="110">
        <f t="shared" si="272"/>
        <v>1</v>
      </c>
      <c r="AE1205" s="110">
        <f t="shared" si="273"/>
        <v>0</v>
      </c>
      <c r="AF1205" s="110">
        <f t="shared" si="274"/>
        <v>1</v>
      </c>
      <c r="AG1205" s="110">
        <f t="shared" si="275"/>
        <v>0</v>
      </c>
      <c r="AH1205" s="110">
        <f t="shared" si="276"/>
        <v>0</v>
      </c>
      <c r="AI1205" s="110">
        <f t="shared" si="277"/>
        <v>1</v>
      </c>
      <c r="AJ1205" s="100">
        <f>ROW()</f>
        <v>1205</v>
      </c>
      <c r="AK1205" s="100" t="e">
        <f>INDEX('BadRows RECART'!$C$2:$C$1207,MATCH(monthly_gwh_mw!AJ1205,'BadRows RECART'!$D$2:$D$1207,0))</f>
        <v>#N/A</v>
      </c>
    </row>
    <row r="1206" spans="1:37" ht="20">
      <c r="A1206" s="106" t="s">
        <v>3907</v>
      </c>
      <c r="B1206" s="106" t="s">
        <v>437</v>
      </c>
      <c r="C1206" s="106" t="s">
        <v>6311</v>
      </c>
      <c r="D1206" s="168">
        <v>2022</v>
      </c>
      <c r="E1206" s="168">
        <v>4</v>
      </c>
      <c r="F1206" s="199">
        <v>21.579083333333333</v>
      </c>
      <c r="G1206" s="212" t="s">
        <v>6314</v>
      </c>
      <c r="H1206" s="212" t="s">
        <v>6314</v>
      </c>
      <c r="I1206" s="106" t="s">
        <v>556</v>
      </c>
      <c r="K1206" s="83" t="s">
        <v>6314</v>
      </c>
      <c r="L1206" s="83" t="s">
        <v>6314</v>
      </c>
      <c r="M1206" s="45" t="str">
        <f>IF(
ISNA(INDEX(resources!E:E,MATCH(B1206,resources!B:B,0))),"fillme",
INDEX(resources!E:E,MATCH(B1206,resources!B:B,0)))</f>
        <v>transfer_purchase</v>
      </c>
      <c r="N1206" s="45">
        <v>1</v>
      </c>
      <c r="O1206" s="83" t="str">
        <f>IFERROR(INDEX(resources!K:K,MATCH(B1206,resources!B:B,0)),"fillme")</f>
        <v>unknown</v>
      </c>
      <c r="P1206" s="89" t="str">
        <f t="shared" si="265"/>
        <v>unknown_2022_4</v>
      </c>
      <c r="Q1206" s="87">
        <f>INDEX(elcc!G:G,MATCH(P1206,elcc!D:D,0))</f>
        <v>0</v>
      </c>
      <c r="R1206" s="89">
        <f t="shared" si="266"/>
        <v>1</v>
      </c>
      <c r="S1206" s="89" t="s">
        <v>6314</v>
      </c>
      <c r="T1206" s="89" t="s">
        <v>6314</v>
      </c>
      <c r="U1206" s="90" t="str">
        <f t="shared" si="267"/>
        <v>ok</v>
      </c>
      <c r="V1206" s="63" t="str">
        <f>INDEX(resources!F:F,MATCH(B1206,resources!B:B,0))</f>
        <v>special</v>
      </c>
      <c r="W1206" s="110">
        <f t="shared" si="268"/>
        <v>1</v>
      </c>
      <c r="X1206" s="110">
        <f t="shared" si="269"/>
        <v>0</v>
      </c>
      <c r="Y1206" s="110" t="str">
        <f t="shared" si="270"/>
        <v>transfer_purchase_energy_PCE20001_CONFIDENTIAL</v>
      </c>
      <c r="Z1206" s="110">
        <f>IF(COUNTIFS($Y$2:Y1206,Y1206)=1,1,0)</f>
        <v>0</v>
      </c>
      <c r="AA1206" s="110">
        <f>SUM($Z$2:Z1206)*Z1206</f>
        <v>0</v>
      </c>
      <c r="AB1206" s="110">
        <f>COUNTIFS(resources!B:B,B1206)</f>
        <v>1</v>
      </c>
      <c r="AC1206" s="110">
        <f t="shared" si="271"/>
        <v>1</v>
      </c>
      <c r="AD1206" s="110">
        <f t="shared" si="272"/>
        <v>1</v>
      </c>
      <c r="AE1206" s="110">
        <f t="shared" si="273"/>
        <v>0</v>
      </c>
      <c r="AF1206" s="110">
        <f t="shared" si="274"/>
        <v>1</v>
      </c>
      <c r="AG1206" s="110">
        <f t="shared" si="275"/>
        <v>0</v>
      </c>
      <c r="AH1206" s="110">
        <f t="shared" si="276"/>
        <v>0</v>
      </c>
      <c r="AI1206" s="110">
        <f t="shared" si="277"/>
        <v>1</v>
      </c>
      <c r="AJ1206" s="100">
        <f>ROW()</f>
        <v>1206</v>
      </c>
      <c r="AK1206" s="100" t="e">
        <f>INDEX('BadRows RECART'!$C$2:$C$1207,MATCH(monthly_gwh_mw!AJ1206,'BadRows RECART'!$D$2:$D$1207,0))</f>
        <v>#N/A</v>
      </c>
    </row>
    <row r="1207" spans="1:37" ht="20">
      <c r="A1207" s="106" t="s">
        <v>3907</v>
      </c>
      <c r="B1207" s="106" t="s">
        <v>437</v>
      </c>
      <c r="C1207" s="106" t="s">
        <v>6311</v>
      </c>
      <c r="D1207" s="168">
        <v>2022</v>
      </c>
      <c r="E1207" s="168">
        <v>5</v>
      </c>
      <c r="F1207" s="199">
        <v>21.579083333333333</v>
      </c>
      <c r="G1207" s="212" t="s">
        <v>6314</v>
      </c>
      <c r="H1207" s="212" t="s">
        <v>6314</v>
      </c>
      <c r="I1207" s="106" t="s">
        <v>556</v>
      </c>
      <c r="K1207" s="83" t="s">
        <v>6314</v>
      </c>
      <c r="L1207" s="83" t="s">
        <v>6314</v>
      </c>
      <c r="M1207" s="45" t="str">
        <f>IF(
ISNA(INDEX(resources!E:E,MATCH(B1207,resources!B:B,0))),"fillme",
INDEX(resources!E:E,MATCH(B1207,resources!B:B,0)))</f>
        <v>transfer_purchase</v>
      </c>
      <c r="N1207" s="45">
        <v>1</v>
      </c>
      <c r="O1207" s="83" t="str">
        <f>IFERROR(INDEX(resources!K:K,MATCH(B1207,resources!B:B,0)),"fillme")</f>
        <v>unknown</v>
      </c>
      <c r="P1207" s="89" t="str">
        <f t="shared" si="265"/>
        <v>unknown_2022_5</v>
      </c>
      <c r="Q1207" s="87">
        <f>INDEX(elcc!G:G,MATCH(P1207,elcc!D:D,0))</f>
        <v>0</v>
      </c>
      <c r="R1207" s="89">
        <f t="shared" si="266"/>
        <v>1</v>
      </c>
      <c r="S1207" s="89" t="s">
        <v>6314</v>
      </c>
      <c r="T1207" s="89" t="s">
        <v>6314</v>
      </c>
      <c r="U1207" s="90" t="str">
        <f t="shared" si="267"/>
        <v>ok</v>
      </c>
      <c r="V1207" s="63" t="str">
        <f>INDEX(resources!F:F,MATCH(B1207,resources!B:B,0))</f>
        <v>special</v>
      </c>
      <c r="W1207" s="110">
        <f t="shared" si="268"/>
        <v>1</v>
      </c>
      <c r="X1207" s="110">
        <f t="shared" si="269"/>
        <v>0</v>
      </c>
      <c r="Y1207" s="110" t="str">
        <f t="shared" si="270"/>
        <v>transfer_purchase_energy_PCE20001_CONFIDENTIAL</v>
      </c>
      <c r="Z1207" s="110">
        <f>IF(COUNTIFS($Y$2:Y1207,Y1207)=1,1,0)</f>
        <v>0</v>
      </c>
      <c r="AA1207" s="110">
        <f>SUM($Z$2:Z1207)*Z1207</f>
        <v>0</v>
      </c>
      <c r="AB1207" s="110">
        <f>COUNTIFS(resources!B:B,B1207)</f>
        <v>1</v>
      </c>
      <c r="AC1207" s="110">
        <f t="shared" si="271"/>
        <v>1</v>
      </c>
      <c r="AD1207" s="110">
        <f t="shared" si="272"/>
        <v>1</v>
      </c>
      <c r="AE1207" s="110">
        <f t="shared" si="273"/>
        <v>0</v>
      </c>
      <c r="AF1207" s="110">
        <f t="shared" si="274"/>
        <v>1</v>
      </c>
      <c r="AG1207" s="110">
        <f t="shared" si="275"/>
        <v>0</v>
      </c>
      <c r="AH1207" s="110">
        <f t="shared" si="276"/>
        <v>0</v>
      </c>
      <c r="AI1207" s="110">
        <f t="shared" si="277"/>
        <v>1</v>
      </c>
      <c r="AJ1207" s="100">
        <f>ROW()</f>
        <v>1207</v>
      </c>
      <c r="AK1207" s="100" t="e">
        <f>INDEX('BadRows RECART'!$C$2:$C$1207,MATCH(monthly_gwh_mw!AJ1207,'BadRows RECART'!$D$2:$D$1207,0))</f>
        <v>#N/A</v>
      </c>
    </row>
    <row r="1208" spans="1:37" ht="20">
      <c r="A1208" s="106" t="s">
        <v>3907</v>
      </c>
      <c r="B1208" s="106" t="s">
        <v>437</v>
      </c>
      <c r="C1208" s="106" t="s">
        <v>6311</v>
      </c>
      <c r="D1208" s="168">
        <v>2022</v>
      </c>
      <c r="E1208" s="168">
        <v>6</v>
      </c>
      <c r="F1208" s="199">
        <v>21.579083333333333</v>
      </c>
      <c r="G1208" s="212" t="s">
        <v>6314</v>
      </c>
      <c r="H1208" s="212" t="s">
        <v>6314</v>
      </c>
      <c r="I1208" s="106" t="s">
        <v>556</v>
      </c>
      <c r="K1208" s="83" t="s">
        <v>6314</v>
      </c>
      <c r="L1208" s="83" t="s">
        <v>6314</v>
      </c>
      <c r="M1208" s="45" t="str">
        <f>IF(
ISNA(INDEX(resources!E:E,MATCH(B1208,resources!B:B,0))),"fillme",
INDEX(resources!E:E,MATCH(B1208,resources!B:B,0)))</f>
        <v>transfer_purchase</v>
      </c>
      <c r="N1208" s="45">
        <v>1</v>
      </c>
      <c r="O1208" s="83" t="str">
        <f>IFERROR(INDEX(resources!K:K,MATCH(B1208,resources!B:B,0)),"fillme")</f>
        <v>unknown</v>
      </c>
      <c r="P1208" s="89" t="str">
        <f t="shared" si="265"/>
        <v>unknown_2022_6</v>
      </c>
      <c r="Q1208" s="87">
        <f>INDEX(elcc!G:G,MATCH(P1208,elcc!D:D,0))</f>
        <v>0</v>
      </c>
      <c r="R1208" s="89">
        <f t="shared" si="266"/>
        <v>1</v>
      </c>
      <c r="S1208" s="89" t="s">
        <v>6314</v>
      </c>
      <c r="T1208" s="89" t="s">
        <v>6314</v>
      </c>
      <c r="U1208" s="90" t="str">
        <f t="shared" si="267"/>
        <v>ok</v>
      </c>
      <c r="V1208" s="63" t="str">
        <f>INDEX(resources!F:F,MATCH(B1208,resources!B:B,0))</f>
        <v>special</v>
      </c>
      <c r="W1208" s="110">
        <f t="shared" si="268"/>
        <v>1</v>
      </c>
      <c r="X1208" s="110">
        <f t="shared" si="269"/>
        <v>0</v>
      </c>
      <c r="Y1208" s="110" t="str">
        <f t="shared" si="270"/>
        <v>transfer_purchase_energy_PCE20001_CONFIDENTIAL</v>
      </c>
      <c r="Z1208" s="110">
        <f>IF(COUNTIFS($Y$2:Y1208,Y1208)=1,1,0)</f>
        <v>0</v>
      </c>
      <c r="AA1208" s="110">
        <f>SUM($Z$2:Z1208)*Z1208</f>
        <v>0</v>
      </c>
      <c r="AB1208" s="110">
        <f>COUNTIFS(resources!B:B,B1208)</f>
        <v>1</v>
      </c>
      <c r="AC1208" s="110">
        <f t="shared" si="271"/>
        <v>1</v>
      </c>
      <c r="AD1208" s="110">
        <f t="shared" si="272"/>
        <v>1</v>
      </c>
      <c r="AE1208" s="110">
        <f t="shared" si="273"/>
        <v>0</v>
      </c>
      <c r="AF1208" s="110">
        <f t="shared" si="274"/>
        <v>1</v>
      </c>
      <c r="AG1208" s="110">
        <f t="shared" si="275"/>
        <v>0</v>
      </c>
      <c r="AH1208" s="110">
        <f t="shared" si="276"/>
        <v>0</v>
      </c>
      <c r="AI1208" s="110">
        <f t="shared" si="277"/>
        <v>1</v>
      </c>
      <c r="AJ1208" s="100">
        <f>ROW()</f>
        <v>1208</v>
      </c>
      <c r="AK1208" s="100" t="e">
        <f>INDEX('BadRows RECART'!$C$2:$C$1207,MATCH(monthly_gwh_mw!AJ1208,'BadRows RECART'!$D$2:$D$1207,0))</f>
        <v>#N/A</v>
      </c>
    </row>
    <row r="1209" spans="1:37" ht="20">
      <c r="A1209" s="106" t="s">
        <v>3907</v>
      </c>
      <c r="B1209" s="106" t="s">
        <v>437</v>
      </c>
      <c r="C1209" s="106" t="s">
        <v>6311</v>
      </c>
      <c r="D1209" s="168">
        <v>2022</v>
      </c>
      <c r="E1209" s="168">
        <v>7</v>
      </c>
      <c r="F1209" s="199">
        <v>21.579083333333333</v>
      </c>
      <c r="G1209" s="212" t="s">
        <v>6314</v>
      </c>
      <c r="H1209" s="212" t="s">
        <v>6314</v>
      </c>
      <c r="I1209" s="106" t="s">
        <v>556</v>
      </c>
      <c r="K1209" s="83" t="s">
        <v>6314</v>
      </c>
      <c r="L1209" s="83" t="s">
        <v>6314</v>
      </c>
      <c r="M1209" s="45" t="str">
        <f>IF(
ISNA(INDEX(resources!E:E,MATCH(B1209,resources!B:B,0))),"fillme",
INDEX(resources!E:E,MATCH(B1209,resources!B:B,0)))</f>
        <v>transfer_purchase</v>
      </c>
      <c r="N1209" s="45">
        <v>1</v>
      </c>
      <c r="O1209" s="83" t="str">
        <f>IFERROR(INDEX(resources!K:K,MATCH(B1209,resources!B:B,0)),"fillme")</f>
        <v>unknown</v>
      </c>
      <c r="P1209" s="89" t="str">
        <f t="shared" si="265"/>
        <v>unknown_2022_7</v>
      </c>
      <c r="Q1209" s="87">
        <f>INDEX(elcc!G:G,MATCH(P1209,elcc!D:D,0))</f>
        <v>0</v>
      </c>
      <c r="R1209" s="89">
        <f t="shared" si="266"/>
        <v>1</v>
      </c>
      <c r="S1209" s="89" t="s">
        <v>6314</v>
      </c>
      <c r="T1209" s="89" t="s">
        <v>6314</v>
      </c>
      <c r="U1209" s="90" t="str">
        <f t="shared" si="267"/>
        <v>ok</v>
      </c>
      <c r="V1209" s="63" t="str">
        <f>INDEX(resources!F:F,MATCH(B1209,resources!B:B,0))</f>
        <v>special</v>
      </c>
      <c r="W1209" s="110">
        <f t="shared" si="268"/>
        <v>1</v>
      </c>
      <c r="X1209" s="110">
        <f t="shared" si="269"/>
        <v>0</v>
      </c>
      <c r="Y1209" s="110" t="str">
        <f t="shared" si="270"/>
        <v>transfer_purchase_energy_PCE20001_CONFIDENTIAL</v>
      </c>
      <c r="Z1209" s="110">
        <f>IF(COUNTIFS($Y$2:Y1209,Y1209)=1,1,0)</f>
        <v>0</v>
      </c>
      <c r="AA1209" s="110">
        <f>SUM($Z$2:Z1209)*Z1209</f>
        <v>0</v>
      </c>
      <c r="AB1209" s="110">
        <f>COUNTIFS(resources!B:B,B1209)</f>
        <v>1</v>
      </c>
      <c r="AC1209" s="110">
        <f t="shared" si="271"/>
        <v>1</v>
      </c>
      <c r="AD1209" s="110">
        <f t="shared" si="272"/>
        <v>1</v>
      </c>
      <c r="AE1209" s="110">
        <f t="shared" si="273"/>
        <v>0</v>
      </c>
      <c r="AF1209" s="110">
        <f t="shared" si="274"/>
        <v>1</v>
      </c>
      <c r="AG1209" s="110">
        <f t="shared" si="275"/>
        <v>0</v>
      </c>
      <c r="AH1209" s="110">
        <f t="shared" si="276"/>
        <v>0</v>
      </c>
      <c r="AI1209" s="110">
        <f t="shared" si="277"/>
        <v>1</v>
      </c>
      <c r="AJ1209" s="100">
        <f>ROW()</f>
        <v>1209</v>
      </c>
      <c r="AK1209" s="100" t="e">
        <f>INDEX('BadRows RECART'!$C$2:$C$1207,MATCH(monthly_gwh_mw!AJ1209,'BadRows RECART'!$D$2:$D$1207,0))</f>
        <v>#N/A</v>
      </c>
    </row>
    <row r="1210" spans="1:37" ht="20">
      <c r="A1210" s="106" t="s">
        <v>3907</v>
      </c>
      <c r="B1210" s="106" t="s">
        <v>437</v>
      </c>
      <c r="C1210" s="106" t="s">
        <v>6311</v>
      </c>
      <c r="D1210" s="168">
        <v>2022</v>
      </c>
      <c r="E1210" s="168">
        <v>8</v>
      </c>
      <c r="F1210" s="199">
        <v>21.579083333333333</v>
      </c>
      <c r="G1210" s="212" t="s">
        <v>6314</v>
      </c>
      <c r="H1210" s="212" t="s">
        <v>6314</v>
      </c>
      <c r="I1210" s="106" t="s">
        <v>556</v>
      </c>
      <c r="K1210" s="83" t="s">
        <v>6314</v>
      </c>
      <c r="L1210" s="83" t="s">
        <v>6314</v>
      </c>
      <c r="M1210" s="45" t="str">
        <f>IF(
ISNA(INDEX(resources!E:E,MATCH(B1210,resources!B:B,0))),"fillme",
INDEX(resources!E:E,MATCH(B1210,resources!B:B,0)))</f>
        <v>transfer_purchase</v>
      </c>
      <c r="N1210" s="45">
        <v>1</v>
      </c>
      <c r="O1210" s="83" t="str">
        <f>IFERROR(INDEX(resources!K:K,MATCH(B1210,resources!B:B,0)),"fillme")</f>
        <v>unknown</v>
      </c>
      <c r="P1210" s="89" t="str">
        <f t="shared" si="265"/>
        <v>unknown_2022_8</v>
      </c>
      <c r="Q1210" s="87">
        <f>INDEX(elcc!G:G,MATCH(P1210,elcc!D:D,0))</f>
        <v>0</v>
      </c>
      <c r="R1210" s="89">
        <f t="shared" si="266"/>
        <v>1</v>
      </c>
      <c r="S1210" s="89" t="s">
        <v>6314</v>
      </c>
      <c r="T1210" s="89" t="s">
        <v>6314</v>
      </c>
      <c r="U1210" s="90" t="str">
        <f t="shared" si="267"/>
        <v>ok</v>
      </c>
      <c r="V1210" s="63" t="str">
        <f>INDEX(resources!F:F,MATCH(B1210,resources!B:B,0))</f>
        <v>special</v>
      </c>
      <c r="W1210" s="110">
        <f t="shared" si="268"/>
        <v>1</v>
      </c>
      <c r="X1210" s="110">
        <f t="shared" si="269"/>
        <v>0</v>
      </c>
      <c r="Y1210" s="110" t="str">
        <f t="shared" si="270"/>
        <v>transfer_purchase_energy_PCE20001_CONFIDENTIAL</v>
      </c>
      <c r="Z1210" s="110">
        <f>IF(COUNTIFS($Y$2:Y1210,Y1210)=1,1,0)</f>
        <v>0</v>
      </c>
      <c r="AA1210" s="110">
        <f>SUM($Z$2:Z1210)*Z1210</f>
        <v>0</v>
      </c>
      <c r="AB1210" s="110">
        <f>COUNTIFS(resources!B:B,B1210)</f>
        <v>1</v>
      </c>
      <c r="AC1210" s="110">
        <f t="shared" si="271"/>
        <v>1</v>
      </c>
      <c r="AD1210" s="110">
        <f t="shared" si="272"/>
        <v>1</v>
      </c>
      <c r="AE1210" s="110">
        <f t="shared" si="273"/>
        <v>0</v>
      </c>
      <c r="AF1210" s="110">
        <f t="shared" si="274"/>
        <v>1</v>
      </c>
      <c r="AG1210" s="110">
        <f t="shared" si="275"/>
        <v>0</v>
      </c>
      <c r="AH1210" s="110">
        <f t="shared" si="276"/>
        <v>0</v>
      </c>
      <c r="AI1210" s="110">
        <f t="shared" si="277"/>
        <v>1</v>
      </c>
      <c r="AJ1210" s="100">
        <f>ROW()</f>
        <v>1210</v>
      </c>
      <c r="AK1210" s="100" t="e">
        <f>INDEX('BadRows RECART'!$C$2:$C$1207,MATCH(monthly_gwh_mw!AJ1210,'BadRows RECART'!$D$2:$D$1207,0))</f>
        <v>#N/A</v>
      </c>
    </row>
    <row r="1211" spans="1:37" ht="20">
      <c r="A1211" s="106" t="s">
        <v>3907</v>
      </c>
      <c r="B1211" s="106" t="s">
        <v>437</v>
      </c>
      <c r="C1211" s="106" t="s">
        <v>6311</v>
      </c>
      <c r="D1211" s="168">
        <v>2022</v>
      </c>
      <c r="E1211" s="168">
        <v>9</v>
      </c>
      <c r="F1211" s="199">
        <v>21.579083333333333</v>
      </c>
      <c r="G1211" s="212" t="s">
        <v>6314</v>
      </c>
      <c r="H1211" s="212" t="s">
        <v>6314</v>
      </c>
      <c r="I1211" s="106" t="s">
        <v>556</v>
      </c>
      <c r="K1211" s="83" t="s">
        <v>6314</v>
      </c>
      <c r="L1211" s="83" t="s">
        <v>6314</v>
      </c>
      <c r="M1211" s="45" t="str">
        <f>IF(
ISNA(INDEX(resources!E:E,MATCH(B1211,resources!B:B,0))),"fillme",
INDEX(resources!E:E,MATCH(B1211,resources!B:B,0)))</f>
        <v>transfer_purchase</v>
      </c>
      <c r="N1211" s="45">
        <v>1</v>
      </c>
      <c r="O1211" s="83" t="str">
        <f>IFERROR(INDEX(resources!K:K,MATCH(B1211,resources!B:B,0)),"fillme")</f>
        <v>unknown</v>
      </c>
      <c r="P1211" s="89" t="str">
        <f t="shared" si="265"/>
        <v>unknown_2022_9</v>
      </c>
      <c r="Q1211" s="87">
        <f>INDEX(elcc!G:G,MATCH(P1211,elcc!D:D,0))</f>
        <v>0</v>
      </c>
      <c r="R1211" s="89">
        <f t="shared" si="266"/>
        <v>1</v>
      </c>
      <c r="S1211" s="89" t="s">
        <v>6314</v>
      </c>
      <c r="T1211" s="89" t="s">
        <v>6314</v>
      </c>
      <c r="U1211" s="90" t="str">
        <f t="shared" si="267"/>
        <v>ok</v>
      </c>
      <c r="V1211" s="63" t="str">
        <f>INDEX(resources!F:F,MATCH(B1211,resources!B:B,0))</f>
        <v>special</v>
      </c>
      <c r="W1211" s="110">
        <f t="shared" si="268"/>
        <v>1</v>
      </c>
      <c r="X1211" s="110">
        <f t="shared" si="269"/>
        <v>0</v>
      </c>
      <c r="Y1211" s="110" t="str">
        <f t="shared" si="270"/>
        <v>transfer_purchase_energy_PCE20001_CONFIDENTIAL</v>
      </c>
      <c r="Z1211" s="110">
        <f>IF(COUNTIFS($Y$2:Y1211,Y1211)=1,1,0)</f>
        <v>0</v>
      </c>
      <c r="AA1211" s="110">
        <f>SUM($Z$2:Z1211)*Z1211</f>
        <v>0</v>
      </c>
      <c r="AB1211" s="110">
        <f>COUNTIFS(resources!B:B,B1211)</f>
        <v>1</v>
      </c>
      <c r="AC1211" s="110">
        <f t="shared" si="271"/>
        <v>1</v>
      </c>
      <c r="AD1211" s="110">
        <f t="shared" si="272"/>
        <v>1</v>
      </c>
      <c r="AE1211" s="110">
        <f t="shared" si="273"/>
        <v>0</v>
      </c>
      <c r="AF1211" s="110">
        <f t="shared" si="274"/>
        <v>1</v>
      </c>
      <c r="AG1211" s="110">
        <f t="shared" si="275"/>
        <v>0</v>
      </c>
      <c r="AH1211" s="110">
        <f t="shared" si="276"/>
        <v>0</v>
      </c>
      <c r="AI1211" s="110">
        <f t="shared" si="277"/>
        <v>1</v>
      </c>
      <c r="AJ1211" s="100">
        <f>ROW()</f>
        <v>1211</v>
      </c>
      <c r="AK1211" s="100" t="e">
        <f>INDEX('BadRows RECART'!$C$2:$C$1207,MATCH(monthly_gwh_mw!AJ1211,'BadRows RECART'!$D$2:$D$1207,0))</f>
        <v>#N/A</v>
      </c>
    </row>
    <row r="1212" spans="1:37" ht="20">
      <c r="A1212" s="106" t="s">
        <v>3907</v>
      </c>
      <c r="B1212" s="106" t="s">
        <v>437</v>
      </c>
      <c r="C1212" s="106" t="s">
        <v>6311</v>
      </c>
      <c r="D1212" s="168">
        <v>2022</v>
      </c>
      <c r="E1212" s="168">
        <v>10</v>
      </c>
      <c r="F1212" s="199">
        <v>21.579083333333333</v>
      </c>
      <c r="G1212" s="212" t="s">
        <v>6314</v>
      </c>
      <c r="H1212" s="212" t="s">
        <v>6314</v>
      </c>
      <c r="I1212" s="106" t="s">
        <v>556</v>
      </c>
      <c r="K1212" s="83" t="s">
        <v>6314</v>
      </c>
      <c r="L1212" s="83" t="s">
        <v>6314</v>
      </c>
      <c r="M1212" s="45" t="str">
        <f>IF(
ISNA(INDEX(resources!E:E,MATCH(B1212,resources!B:B,0))),"fillme",
INDEX(resources!E:E,MATCH(B1212,resources!B:B,0)))</f>
        <v>transfer_purchase</v>
      </c>
      <c r="N1212" s="45">
        <v>1</v>
      </c>
      <c r="O1212" s="83" t="str">
        <f>IFERROR(INDEX(resources!K:K,MATCH(B1212,resources!B:B,0)),"fillme")</f>
        <v>unknown</v>
      </c>
      <c r="P1212" s="89" t="str">
        <f t="shared" si="265"/>
        <v>unknown_2022_10</v>
      </c>
      <c r="Q1212" s="87">
        <f>INDEX(elcc!G:G,MATCH(P1212,elcc!D:D,0))</f>
        <v>0</v>
      </c>
      <c r="R1212" s="89">
        <f t="shared" si="266"/>
        <v>1</v>
      </c>
      <c r="S1212" s="89" t="s">
        <v>6314</v>
      </c>
      <c r="T1212" s="89" t="s">
        <v>6314</v>
      </c>
      <c r="U1212" s="90" t="str">
        <f t="shared" si="267"/>
        <v>ok</v>
      </c>
      <c r="V1212" s="63" t="str">
        <f>INDEX(resources!F:F,MATCH(B1212,resources!B:B,0))</f>
        <v>special</v>
      </c>
      <c r="W1212" s="110">
        <f t="shared" si="268"/>
        <v>1</v>
      </c>
      <c r="X1212" s="110">
        <f t="shared" si="269"/>
        <v>0</v>
      </c>
      <c r="Y1212" s="110" t="str">
        <f t="shared" si="270"/>
        <v>transfer_purchase_energy_PCE20001_CONFIDENTIAL</v>
      </c>
      <c r="Z1212" s="110">
        <f>IF(COUNTIFS($Y$2:Y1212,Y1212)=1,1,0)</f>
        <v>0</v>
      </c>
      <c r="AA1212" s="110">
        <f>SUM($Z$2:Z1212)*Z1212</f>
        <v>0</v>
      </c>
      <c r="AB1212" s="110">
        <f>COUNTIFS(resources!B:B,B1212)</f>
        <v>1</v>
      </c>
      <c r="AC1212" s="110">
        <f t="shared" si="271"/>
        <v>1</v>
      </c>
      <c r="AD1212" s="110">
        <f t="shared" si="272"/>
        <v>1</v>
      </c>
      <c r="AE1212" s="110">
        <f t="shared" si="273"/>
        <v>0</v>
      </c>
      <c r="AF1212" s="110">
        <f t="shared" si="274"/>
        <v>1</v>
      </c>
      <c r="AG1212" s="110">
        <f t="shared" si="275"/>
        <v>0</v>
      </c>
      <c r="AH1212" s="110">
        <f t="shared" si="276"/>
        <v>0</v>
      </c>
      <c r="AI1212" s="110">
        <f t="shared" si="277"/>
        <v>1</v>
      </c>
      <c r="AJ1212" s="100">
        <f>ROW()</f>
        <v>1212</v>
      </c>
      <c r="AK1212" s="100" t="e">
        <f>INDEX('BadRows RECART'!$C$2:$C$1207,MATCH(monthly_gwh_mw!AJ1212,'BadRows RECART'!$D$2:$D$1207,0))</f>
        <v>#N/A</v>
      </c>
    </row>
    <row r="1213" spans="1:37" ht="20">
      <c r="A1213" s="106" t="s">
        <v>3907</v>
      </c>
      <c r="B1213" s="106" t="s">
        <v>437</v>
      </c>
      <c r="C1213" s="106" t="s">
        <v>6311</v>
      </c>
      <c r="D1213" s="168">
        <v>2022</v>
      </c>
      <c r="E1213" s="168">
        <v>11</v>
      </c>
      <c r="F1213" s="199">
        <v>21.579083333333333</v>
      </c>
      <c r="G1213" s="212" t="s">
        <v>6314</v>
      </c>
      <c r="H1213" s="212" t="s">
        <v>6314</v>
      </c>
      <c r="I1213" s="106" t="s">
        <v>556</v>
      </c>
      <c r="K1213" s="83" t="s">
        <v>6314</v>
      </c>
      <c r="L1213" s="83" t="s">
        <v>6314</v>
      </c>
      <c r="M1213" s="45" t="str">
        <f>IF(
ISNA(INDEX(resources!E:E,MATCH(B1213,resources!B:B,0))),"fillme",
INDEX(resources!E:E,MATCH(B1213,resources!B:B,0)))</f>
        <v>transfer_purchase</v>
      </c>
      <c r="N1213" s="45">
        <v>1</v>
      </c>
      <c r="O1213" s="83" t="str">
        <f>IFERROR(INDEX(resources!K:K,MATCH(B1213,resources!B:B,0)),"fillme")</f>
        <v>unknown</v>
      </c>
      <c r="P1213" s="89" t="str">
        <f t="shared" si="265"/>
        <v>unknown_2022_11</v>
      </c>
      <c r="Q1213" s="87">
        <f>INDEX(elcc!G:G,MATCH(P1213,elcc!D:D,0))</f>
        <v>0</v>
      </c>
      <c r="R1213" s="89">
        <f t="shared" si="266"/>
        <v>1</v>
      </c>
      <c r="S1213" s="89" t="s">
        <v>6314</v>
      </c>
      <c r="T1213" s="89" t="s">
        <v>6314</v>
      </c>
      <c r="U1213" s="90" t="str">
        <f t="shared" si="267"/>
        <v>ok</v>
      </c>
      <c r="V1213" s="63" t="str">
        <f>INDEX(resources!F:F,MATCH(B1213,resources!B:B,0))</f>
        <v>special</v>
      </c>
      <c r="W1213" s="110">
        <f t="shared" si="268"/>
        <v>1</v>
      </c>
      <c r="X1213" s="110">
        <f t="shared" si="269"/>
        <v>0</v>
      </c>
      <c r="Y1213" s="110" t="str">
        <f t="shared" si="270"/>
        <v>transfer_purchase_energy_PCE20001_CONFIDENTIAL</v>
      </c>
      <c r="Z1213" s="110">
        <f>IF(COUNTIFS($Y$2:Y1213,Y1213)=1,1,0)</f>
        <v>0</v>
      </c>
      <c r="AA1213" s="110">
        <f>SUM($Z$2:Z1213)*Z1213</f>
        <v>0</v>
      </c>
      <c r="AB1213" s="110">
        <f>COUNTIFS(resources!B:B,B1213)</f>
        <v>1</v>
      </c>
      <c r="AC1213" s="110">
        <f t="shared" si="271"/>
        <v>1</v>
      </c>
      <c r="AD1213" s="110">
        <f t="shared" si="272"/>
        <v>1</v>
      </c>
      <c r="AE1213" s="110">
        <f t="shared" si="273"/>
        <v>0</v>
      </c>
      <c r="AF1213" s="110">
        <f t="shared" si="274"/>
        <v>1</v>
      </c>
      <c r="AG1213" s="110">
        <f t="shared" si="275"/>
        <v>0</v>
      </c>
      <c r="AH1213" s="110">
        <f t="shared" si="276"/>
        <v>0</v>
      </c>
      <c r="AI1213" s="110">
        <f t="shared" si="277"/>
        <v>1</v>
      </c>
      <c r="AJ1213" s="100">
        <f>ROW()</f>
        <v>1213</v>
      </c>
      <c r="AK1213" s="100" t="e">
        <f>INDEX('BadRows RECART'!$C$2:$C$1207,MATCH(monthly_gwh_mw!AJ1213,'BadRows RECART'!$D$2:$D$1207,0))</f>
        <v>#N/A</v>
      </c>
    </row>
    <row r="1214" spans="1:37" ht="20">
      <c r="A1214" s="106" t="s">
        <v>3907</v>
      </c>
      <c r="B1214" s="106" t="s">
        <v>437</v>
      </c>
      <c r="C1214" s="106" t="s">
        <v>6311</v>
      </c>
      <c r="D1214" s="168">
        <v>2022</v>
      </c>
      <c r="E1214" s="168">
        <v>12</v>
      </c>
      <c r="F1214" s="199">
        <v>21.579083333333333</v>
      </c>
      <c r="G1214" s="212" t="s">
        <v>6314</v>
      </c>
      <c r="H1214" s="212" t="s">
        <v>6314</v>
      </c>
      <c r="I1214" s="106" t="s">
        <v>556</v>
      </c>
      <c r="K1214" s="83" t="s">
        <v>6314</v>
      </c>
      <c r="L1214" s="83" t="s">
        <v>6314</v>
      </c>
      <c r="M1214" s="45" t="str">
        <f>IF(
ISNA(INDEX(resources!E:E,MATCH(B1214,resources!B:B,0))),"fillme",
INDEX(resources!E:E,MATCH(B1214,resources!B:B,0)))</f>
        <v>transfer_purchase</v>
      </c>
      <c r="N1214" s="45">
        <v>1</v>
      </c>
      <c r="O1214" s="83" t="str">
        <f>IFERROR(INDEX(resources!K:K,MATCH(B1214,resources!B:B,0)),"fillme")</f>
        <v>unknown</v>
      </c>
      <c r="P1214" s="89" t="str">
        <f t="shared" si="265"/>
        <v>unknown_2022_12</v>
      </c>
      <c r="Q1214" s="87">
        <f>INDEX(elcc!G:G,MATCH(P1214,elcc!D:D,0))</f>
        <v>0</v>
      </c>
      <c r="R1214" s="89">
        <f t="shared" si="266"/>
        <v>1</v>
      </c>
      <c r="S1214" s="89" t="s">
        <v>6314</v>
      </c>
      <c r="T1214" s="89" t="s">
        <v>6314</v>
      </c>
      <c r="U1214" s="90" t="str">
        <f t="shared" si="267"/>
        <v>ok</v>
      </c>
      <c r="V1214" s="63" t="str">
        <f>INDEX(resources!F:F,MATCH(B1214,resources!B:B,0))</f>
        <v>special</v>
      </c>
      <c r="W1214" s="110">
        <f t="shared" si="268"/>
        <v>1</v>
      </c>
      <c r="X1214" s="110">
        <f t="shared" si="269"/>
        <v>0</v>
      </c>
      <c r="Y1214" s="110" t="str">
        <f t="shared" si="270"/>
        <v>transfer_purchase_energy_PCE20001_CONFIDENTIAL</v>
      </c>
      <c r="Z1214" s="110">
        <f>IF(COUNTIFS($Y$2:Y1214,Y1214)=1,1,0)</f>
        <v>0</v>
      </c>
      <c r="AA1214" s="110">
        <f>SUM($Z$2:Z1214)*Z1214</f>
        <v>0</v>
      </c>
      <c r="AB1214" s="110">
        <f>COUNTIFS(resources!B:B,B1214)</f>
        <v>1</v>
      </c>
      <c r="AC1214" s="110">
        <f t="shared" si="271"/>
        <v>1</v>
      </c>
      <c r="AD1214" s="110">
        <f t="shared" si="272"/>
        <v>1</v>
      </c>
      <c r="AE1214" s="110">
        <f t="shared" si="273"/>
        <v>0</v>
      </c>
      <c r="AF1214" s="110">
        <f t="shared" si="274"/>
        <v>1</v>
      </c>
      <c r="AG1214" s="110">
        <f t="shared" si="275"/>
        <v>0</v>
      </c>
      <c r="AH1214" s="110">
        <f t="shared" si="276"/>
        <v>0</v>
      </c>
      <c r="AI1214" s="110">
        <f t="shared" si="277"/>
        <v>1</v>
      </c>
      <c r="AJ1214" s="100">
        <f>ROW()</f>
        <v>1214</v>
      </c>
      <c r="AK1214" s="100" t="e">
        <f>INDEX('BadRows RECART'!$C$2:$C$1207,MATCH(monthly_gwh_mw!AJ1214,'BadRows RECART'!$D$2:$D$1207,0))</f>
        <v>#N/A</v>
      </c>
    </row>
    <row r="1215" spans="1:37" ht="20">
      <c r="A1215" s="106" t="s">
        <v>3907</v>
      </c>
      <c r="B1215" s="106" t="s">
        <v>434</v>
      </c>
      <c r="C1215" s="106" t="s">
        <v>6297</v>
      </c>
      <c r="D1215" s="168">
        <v>2020</v>
      </c>
      <c r="E1215" s="168">
        <v>1</v>
      </c>
      <c r="F1215" s="199">
        <v>8.3333333333333339</v>
      </c>
      <c r="G1215" s="212" t="s">
        <v>6314</v>
      </c>
      <c r="H1215" s="212" t="s">
        <v>6314</v>
      </c>
      <c r="I1215" s="106" t="s">
        <v>556</v>
      </c>
      <c r="K1215" s="83" t="s">
        <v>6314</v>
      </c>
      <c r="L1215" s="83" t="s">
        <v>6314</v>
      </c>
      <c r="M1215" s="45" t="str">
        <f>IF(
ISNA(INDEX(resources!E:E,MATCH(B1215,resources!B:B,0))),"fillme",
INDEX(resources!E:E,MATCH(B1215,resources!B:B,0)))</f>
        <v>unspecified_import</v>
      </c>
      <c r="N1215" s="45">
        <v>1</v>
      </c>
      <c r="O1215" s="83" t="str">
        <f>IFERROR(INDEX(resources!K:K,MATCH(B1215,resources!B:B,0)),"fillme")</f>
        <v>unknown</v>
      </c>
      <c r="P1215" s="89" t="str">
        <f t="shared" si="265"/>
        <v>unknown_2020_1</v>
      </c>
      <c r="Q1215" s="87">
        <f>INDEX(elcc!G:G,MATCH(P1215,elcc!D:D,0))</f>
        <v>0</v>
      </c>
      <c r="R1215" s="89">
        <f t="shared" si="266"/>
        <v>1</v>
      </c>
      <c r="S1215" s="89" t="s">
        <v>6314</v>
      </c>
      <c r="T1215" s="89" t="s">
        <v>6314</v>
      </c>
      <c r="U1215" s="90" t="str">
        <f t="shared" si="267"/>
        <v>ok</v>
      </c>
      <c r="V1215" s="63" t="str">
        <f>INDEX(resources!F:F,MATCH(B1215,resources!B:B,0))</f>
        <v>special</v>
      </c>
      <c r="W1215" s="110">
        <f t="shared" si="268"/>
        <v>1</v>
      </c>
      <c r="X1215" s="110">
        <f t="shared" si="269"/>
        <v>0</v>
      </c>
      <c r="Y1215" s="110" t="str">
        <f t="shared" si="270"/>
        <v>unspecified_import_energy_NA_CONFIDENTIAL</v>
      </c>
      <c r="Z1215" s="110">
        <f>IF(COUNTIFS($Y$2:Y1215,Y1215)=1,1,0)</f>
        <v>1</v>
      </c>
      <c r="AA1215" s="110">
        <f>SUM($Z$2:Z1215)*Z1215</f>
        <v>20</v>
      </c>
      <c r="AB1215" s="110">
        <f>COUNTIFS(resources!B:B,B1215)</f>
        <v>1</v>
      </c>
      <c r="AC1215" s="110">
        <f t="shared" si="271"/>
        <v>1</v>
      </c>
      <c r="AD1215" s="110">
        <f t="shared" si="272"/>
        <v>1</v>
      </c>
      <c r="AE1215" s="110">
        <f t="shared" si="273"/>
        <v>0</v>
      </c>
      <c r="AF1215" s="110">
        <f t="shared" si="274"/>
        <v>1</v>
      </c>
      <c r="AG1215" s="110">
        <f t="shared" si="275"/>
        <v>0</v>
      </c>
      <c r="AH1215" s="110">
        <f t="shared" si="276"/>
        <v>0</v>
      </c>
      <c r="AI1215" s="110">
        <f t="shared" si="277"/>
        <v>1</v>
      </c>
      <c r="AJ1215" s="100">
        <f>ROW()</f>
        <v>1215</v>
      </c>
      <c r="AK1215" s="100" t="e">
        <f>INDEX('BadRows RECART'!$C$2:$C$1207,MATCH(monthly_gwh_mw!AJ1215,'BadRows RECART'!$D$2:$D$1207,0))</f>
        <v>#N/A</v>
      </c>
    </row>
    <row r="1216" spans="1:37" ht="20">
      <c r="A1216" s="106" t="s">
        <v>3907</v>
      </c>
      <c r="B1216" s="106" t="s">
        <v>434</v>
      </c>
      <c r="C1216" s="106" t="s">
        <v>6297</v>
      </c>
      <c r="D1216" s="168">
        <v>2020</v>
      </c>
      <c r="E1216" s="168">
        <v>2</v>
      </c>
      <c r="F1216" s="199">
        <v>8.3333333333333339</v>
      </c>
      <c r="G1216" s="212" t="s">
        <v>6314</v>
      </c>
      <c r="H1216" s="212" t="s">
        <v>6314</v>
      </c>
      <c r="I1216" s="106" t="s">
        <v>556</v>
      </c>
      <c r="K1216" s="83" t="s">
        <v>6314</v>
      </c>
      <c r="L1216" s="83" t="s">
        <v>6314</v>
      </c>
      <c r="M1216" s="45" t="str">
        <f>IF(
ISNA(INDEX(resources!E:E,MATCH(B1216,resources!B:B,0))),"fillme",
INDEX(resources!E:E,MATCH(B1216,resources!B:B,0)))</f>
        <v>unspecified_import</v>
      </c>
      <c r="N1216" s="45">
        <v>1</v>
      </c>
      <c r="O1216" s="83" t="str">
        <f>IFERROR(INDEX(resources!K:K,MATCH(B1216,resources!B:B,0)),"fillme")</f>
        <v>unknown</v>
      </c>
      <c r="P1216" s="89" t="str">
        <f t="shared" si="265"/>
        <v>unknown_2020_2</v>
      </c>
      <c r="Q1216" s="87">
        <f>INDEX(elcc!G:G,MATCH(P1216,elcc!D:D,0))</f>
        <v>0</v>
      </c>
      <c r="R1216" s="89">
        <f t="shared" si="266"/>
        <v>1</v>
      </c>
      <c r="S1216" s="89" t="s">
        <v>6314</v>
      </c>
      <c r="T1216" s="89" t="s">
        <v>6314</v>
      </c>
      <c r="U1216" s="90" t="str">
        <f t="shared" si="267"/>
        <v>ok</v>
      </c>
      <c r="V1216" s="63" t="str">
        <f>INDEX(resources!F:F,MATCH(B1216,resources!B:B,0))</f>
        <v>special</v>
      </c>
      <c r="W1216" s="110">
        <f t="shared" si="268"/>
        <v>1</v>
      </c>
      <c r="X1216" s="110">
        <f t="shared" si="269"/>
        <v>0</v>
      </c>
      <c r="Y1216" s="110" t="str">
        <f t="shared" si="270"/>
        <v>unspecified_import_energy_NA_CONFIDENTIAL</v>
      </c>
      <c r="Z1216" s="110">
        <f>IF(COUNTIFS($Y$2:Y1216,Y1216)=1,1,0)</f>
        <v>0</v>
      </c>
      <c r="AA1216" s="110">
        <f>SUM($Z$2:Z1216)*Z1216</f>
        <v>0</v>
      </c>
      <c r="AB1216" s="110">
        <f>COUNTIFS(resources!B:B,B1216)</f>
        <v>1</v>
      </c>
      <c r="AC1216" s="110">
        <f t="shared" si="271"/>
        <v>1</v>
      </c>
      <c r="AD1216" s="110">
        <f t="shared" si="272"/>
        <v>1</v>
      </c>
      <c r="AE1216" s="110">
        <f t="shared" si="273"/>
        <v>0</v>
      </c>
      <c r="AF1216" s="110">
        <f t="shared" si="274"/>
        <v>1</v>
      </c>
      <c r="AG1216" s="110">
        <f t="shared" si="275"/>
        <v>0</v>
      </c>
      <c r="AH1216" s="110">
        <f t="shared" si="276"/>
        <v>0</v>
      </c>
      <c r="AI1216" s="110">
        <f t="shared" si="277"/>
        <v>1</v>
      </c>
      <c r="AJ1216" s="100">
        <f>ROW()</f>
        <v>1216</v>
      </c>
      <c r="AK1216" s="100" t="e">
        <f>INDEX('BadRows RECART'!$C$2:$C$1207,MATCH(monthly_gwh_mw!AJ1216,'BadRows RECART'!$D$2:$D$1207,0))</f>
        <v>#N/A</v>
      </c>
    </row>
    <row r="1217" spans="1:37" ht="20">
      <c r="A1217" s="106" t="s">
        <v>3907</v>
      </c>
      <c r="B1217" s="106" t="s">
        <v>434</v>
      </c>
      <c r="C1217" s="106" t="s">
        <v>6297</v>
      </c>
      <c r="D1217" s="168">
        <v>2020</v>
      </c>
      <c r="E1217" s="168">
        <v>3</v>
      </c>
      <c r="F1217" s="199">
        <v>8.3333333333333339</v>
      </c>
      <c r="G1217" s="212" t="s">
        <v>6314</v>
      </c>
      <c r="H1217" s="212" t="s">
        <v>6314</v>
      </c>
      <c r="I1217" s="106" t="s">
        <v>556</v>
      </c>
      <c r="K1217" s="83" t="s">
        <v>6314</v>
      </c>
      <c r="L1217" s="83" t="s">
        <v>6314</v>
      </c>
      <c r="M1217" s="45" t="str">
        <f>IF(
ISNA(INDEX(resources!E:E,MATCH(B1217,resources!B:B,0))),"fillme",
INDEX(resources!E:E,MATCH(B1217,resources!B:B,0)))</f>
        <v>unspecified_import</v>
      </c>
      <c r="N1217" s="45">
        <v>1</v>
      </c>
      <c r="O1217" s="83" t="str">
        <f>IFERROR(INDEX(resources!K:K,MATCH(B1217,resources!B:B,0)),"fillme")</f>
        <v>unknown</v>
      </c>
      <c r="P1217" s="89" t="str">
        <f t="shared" si="265"/>
        <v>unknown_2020_3</v>
      </c>
      <c r="Q1217" s="87">
        <f>INDEX(elcc!G:G,MATCH(P1217,elcc!D:D,0))</f>
        <v>0</v>
      </c>
      <c r="R1217" s="89">
        <f t="shared" si="266"/>
        <v>1</v>
      </c>
      <c r="S1217" s="89" t="s">
        <v>6314</v>
      </c>
      <c r="T1217" s="89" t="s">
        <v>6314</v>
      </c>
      <c r="U1217" s="90" t="str">
        <f t="shared" si="267"/>
        <v>ok</v>
      </c>
      <c r="V1217" s="63" t="str">
        <f>INDEX(resources!F:F,MATCH(B1217,resources!B:B,0))</f>
        <v>special</v>
      </c>
      <c r="W1217" s="110">
        <f t="shared" si="268"/>
        <v>1</v>
      </c>
      <c r="X1217" s="110">
        <f t="shared" si="269"/>
        <v>0</v>
      </c>
      <c r="Y1217" s="110" t="str">
        <f t="shared" si="270"/>
        <v>unspecified_import_energy_NA_CONFIDENTIAL</v>
      </c>
      <c r="Z1217" s="110">
        <f>IF(COUNTIFS($Y$2:Y1217,Y1217)=1,1,0)</f>
        <v>0</v>
      </c>
      <c r="AA1217" s="110">
        <f>SUM($Z$2:Z1217)*Z1217</f>
        <v>0</v>
      </c>
      <c r="AB1217" s="110">
        <f>COUNTIFS(resources!B:B,B1217)</f>
        <v>1</v>
      </c>
      <c r="AC1217" s="110">
        <f t="shared" si="271"/>
        <v>1</v>
      </c>
      <c r="AD1217" s="110">
        <f t="shared" si="272"/>
        <v>1</v>
      </c>
      <c r="AE1217" s="110">
        <f t="shared" si="273"/>
        <v>0</v>
      </c>
      <c r="AF1217" s="110">
        <f t="shared" si="274"/>
        <v>1</v>
      </c>
      <c r="AG1217" s="110">
        <f t="shared" si="275"/>
        <v>0</v>
      </c>
      <c r="AH1217" s="110">
        <f t="shared" si="276"/>
        <v>0</v>
      </c>
      <c r="AI1217" s="110">
        <f t="shared" si="277"/>
        <v>1</v>
      </c>
      <c r="AJ1217" s="100">
        <f>ROW()</f>
        <v>1217</v>
      </c>
      <c r="AK1217" s="100" t="e">
        <f>INDEX('BadRows RECART'!$C$2:$C$1207,MATCH(monthly_gwh_mw!AJ1217,'BadRows RECART'!$D$2:$D$1207,0))</f>
        <v>#N/A</v>
      </c>
    </row>
    <row r="1218" spans="1:37" ht="20">
      <c r="A1218" s="106" t="s">
        <v>3907</v>
      </c>
      <c r="B1218" s="106" t="s">
        <v>434</v>
      </c>
      <c r="C1218" s="106" t="s">
        <v>6297</v>
      </c>
      <c r="D1218" s="168">
        <v>2020</v>
      </c>
      <c r="E1218" s="168">
        <v>4</v>
      </c>
      <c r="F1218" s="199">
        <v>8.3333333333333339</v>
      </c>
      <c r="G1218" s="212" t="s">
        <v>6314</v>
      </c>
      <c r="H1218" s="212" t="s">
        <v>6314</v>
      </c>
      <c r="I1218" s="106" t="s">
        <v>556</v>
      </c>
      <c r="K1218" s="83" t="s">
        <v>6314</v>
      </c>
      <c r="L1218" s="83" t="s">
        <v>6314</v>
      </c>
      <c r="M1218" s="45" t="str">
        <f>IF(
ISNA(INDEX(resources!E:E,MATCH(B1218,resources!B:B,0))),"fillme",
INDEX(resources!E:E,MATCH(B1218,resources!B:B,0)))</f>
        <v>unspecified_import</v>
      </c>
      <c r="N1218" s="45">
        <v>1</v>
      </c>
      <c r="O1218" s="83" t="str">
        <f>IFERROR(INDEX(resources!K:K,MATCH(B1218,resources!B:B,0)),"fillme")</f>
        <v>unknown</v>
      </c>
      <c r="P1218" s="89" t="str">
        <f t="shared" si="265"/>
        <v>unknown_2020_4</v>
      </c>
      <c r="Q1218" s="87">
        <f>INDEX(elcc!G:G,MATCH(P1218,elcc!D:D,0))</f>
        <v>0</v>
      </c>
      <c r="R1218" s="89">
        <f t="shared" si="266"/>
        <v>1</v>
      </c>
      <c r="S1218" s="89" t="s">
        <v>6314</v>
      </c>
      <c r="T1218" s="89" t="s">
        <v>6314</v>
      </c>
      <c r="U1218" s="90" t="str">
        <f t="shared" si="267"/>
        <v>ok</v>
      </c>
      <c r="V1218" s="63" t="str">
        <f>INDEX(resources!F:F,MATCH(B1218,resources!B:B,0))</f>
        <v>special</v>
      </c>
      <c r="W1218" s="110">
        <f t="shared" si="268"/>
        <v>1</v>
      </c>
      <c r="X1218" s="110">
        <f t="shared" si="269"/>
        <v>0</v>
      </c>
      <c r="Y1218" s="110" t="str">
        <f t="shared" si="270"/>
        <v>unspecified_import_energy_NA_CONFIDENTIAL</v>
      </c>
      <c r="Z1218" s="110">
        <f>IF(COUNTIFS($Y$2:Y1218,Y1218)=1,1,0)</f>
        <v>0</v>
      </c>
      <c r="AA1218" s="110">
        <f>SUM($Z$2:Z1218)*Z1218</f>
        <v>0</v>
      </c>
      <c r="AB1218" s="110">
        <f>COUNTIFS(resources!B:B,B1218)</f>
        <v>1</v>
      </c>
      <c r="AC1218" s="110">
        <f t="shared" si="271"/>
        <v>1</v>
      </c>
      <c r="AD1218" s="110">
        <f t="shared" si="272"/>
        <v>1</v>
      </c>
      <c r="AE1218" s="110">
        <f t="shared" si="273"/>
        <v>0</v>
      </c>
      <c r="AF1218" s="110">
        <f t="shared" si="274"/>
        <v>1</v>
      </c>
      <c r="AG1218" s="110">
        <f t="shared" si="275"/>
        <v>0</v>
      </c>
      <c r="AH1218" s="110">
        <f t="shared" si="276"/>
        <v>0</v>
      </c>
      <c r="AI1218" s="110">
        <f t="shared" si="277"/>
        <v>1</v>
      </c>
      <c r="AJ1218" s="100">
        <f>ROW()</f>
        <v>1218</v>
      </c>
      <c r="AK1218" s="100" t="e">
        <f>INDEX('BadRows RECART'!$C$2:$C$1207,MATCH(monthly_gwh_mw!AJ1218,'BadRows RECART'!$D$2:$D$1207,0))</f>
        <v>#N/A</v>
      </c>
    </row>
    <row r="1219" spans="1:37" ht="20">
      <c r="A1219" s="106" t="s">
        <v>3907</v>
      </c>
      <c r="B1219" s="106" t="s">
        <v>434</v>
      </c>
      <c r="C1219" s="106" t="s">
        <v>6297</v>
      </c>
      <c r="D1219" s="168">
        <v>2020</v>
      </c>
      <c r="E1219" s="168">
        <v>5</v>
      </c>
      <c r="F1219" s="199">
        <v>8.3333333333333339</v>
      </c>
      <c r="G1219" s="212" t="s">
        <v>6314</v>
      </c>
      <c r="H1219" s="212" t="s">
        <v>6314</v>
      </c>
      <c r="I1219" s="106" t="s">
        <v>556</v>
      </c>
      <c r="K1219" s="83" t="s">
        <v>6314</v>
      </c>
      <c r="L1219" s="83" t="s">
        <v>6314</v>
      </c>
      <c r="M1219" s="45" t="str">
        <f>IF(
ISNA(INDEX(resources!E:E,MATCH(B1219,resources!B:B,0))),"fillme",
INDEX(resources!E:E,MATCH(B1219,resources!B:B,0)))</f>
        <v>unspecified_import</v>
      </c>
      <c r="N1219" s="45">
        <v>1</v>
      </c>
      <c r="O1219" s="83" t="str">
        <f>IFERROR(INDEX(resources!K:K,MATCH(B1219,resources!B:B,0)),"fillme")</f>
        <v>unknown</v>
      </c>
      <c r="P1219" s="89" t="str">
        <f t="shared" si="265"/>
        <v>unknown_2020_5</v>
      </c>
      <c r="Q1219" s="87">
        <f>INDEX(elcc!G:G,MATCH(P1219,elcc!D:D,0))</f>
        <v>0</v>
      </c>
      <c r="R1219" s="89">
        <f t="shared" si="266"/>
        <v>1</v>
      </c>
      <c r="S1219" s="89" t="s">
        <v>6314</v>
      </c>
      <c r="T1219" s="89" t="s">
        <v>6314</v>
      </c>
      <c r="U1219" s="90" t="str">
        <f t="shared" si="267"/>
        <v>ok</v>
      </c>
      <c r="V1219" s="63" t="str">
        <f>INDEX(resources!F:F,MATCH(B1219,resources!B:B,0))</f>
        <v>special</v>
      </c>
      <c r="W1219" s="110">
        <f t="shared" si="268"/>
        <v>1</v>
      </c>
      <c r="X1219" s="110">
        <f t="shared" si="269"/>
        <v>0</v>
      </c>
      <c r="Y1219" s="110" t="str">
        <f t="shared" si="270"/>
        <v>unspecified_import_energy_NA_CONFIDENTIAL</v>
      </c>
      <c r="Z1219" s="110">
        <f>IF(COUNTIFS($Y$2:Y1219,Y1219)=1,1,0)</f>
        <v>0</v>
      </c>
      <c r="AA1219" s="110">
        <f>SUM($Z$2:Z1219)*Z1219</f>
        <v>0</v>
      </c>
      <c r="AB1219" s="110">
        <f>COUNTIFS(resources!B:B,B1219)</f>
        <v>1</v>
      </c>
      <c r="AC1219" s="110">
        <f t="shared" si="271"/>
        <v>1</v>
      </c>
      <c r="AD1219" s="110">
        <f t="shared" si="272"/>
        <v>1</v>
      </c>
      <c r="AE1219" s="110">
        <f t="shared" si="273"/>
        <v>0</v>
      </c>
      <c r="AF1219" s="110">
        <f t="shared" si="274"/>
        <v>1</v>
      </c>
      <c r="AG1219" s="110">
        <f t="shared" si="275"/>
        <v>0</v>
      </c>
      <c r="AH1219" s="110">
        <f t="shared" si="276"/>
        <v>0</v>
      </c>
      <c r="AI1219" s="110">
        <f t="shared" si="277"/>
        <v>1</v>
      </c>
      <c r="AJ1219" s="100">
        <f>ROW()</f>
        <v>1219</v>
      </c>
      <c r="AK1219" s="100" t="e">
        <f>INDEX('BadRows RECART'!$C$2:$C$1207,MATCH(monthly_gwh_mw!AJ1219,'BadRows RECART'!$D$2:$D$1207,0))</f>
        <v>#N/A</v>
      </c>
    </row>
    <row r="1220" spans="1:37" ht="20">
      <c r="A1220" s="106" t="s">
        <v>3907</v>
      </c>
      <c r="B1220" s="106" t="s">
        <v>434</v>
      </c>
      <c r="C1220" s="106" t="s">
        <v>6297</v>
      </c>
      <c r="D1220" s="168">
        <v>2020</v>
      </c>
      <c r="E1220" s="168">
        <v>6</v>
      </c>
      <c r="F1220" s="199">
        <v>8.3333333333333339</v>
      </c>
      <c r="G1220" s="212" t="s">
        <v>6314</v>
      </c>
      <c r="H1220" s="212" t="s">
        <v>6314</v>
      </c>
      <c r="I1220" s="106" t="s">
        <v>556</v>
      </c>
      <c r="K1220" s="83" t="s">
        <v>6314</v>
      </c>
      <c r="L1220" s="83" t="s">
        <v>6314</v>
      </c>
      <c r="M1220" s="45" t="str">
        <f>IF(
ISNA(INDEX(resources!E:E,MATCH(B1220,resources!B:B,0))),"fillme",
INDEX(resources!E:E,MATCH(B1220,resources!B:B,0)))</f>
        <v>unspecified_import</v>
      </c>
      <c r="N1220" s="45">
        <v>1</v>
      </c>
      <c r="O1220" s="83" t="str">
        <f>IFERROR(INDEX(resources!K:K,MATCH(B1220,resources!B:B,0)),"fillme")</f>
        <v>unknown</v>
      </c>
      <c r="P1220" s="89" t="str">
        <f t="shared" si="265"/>
        <v>unknown_2020_6</v>
      </c>
      <c r="Q1220" s="87">
        <f>INDEX(elcc!G:G,MATCH(P1220,elcc!D:D,0))</f>
        <v>0</v>
      </c>
      <c r="R1220" s="89">
        <f t="shared" si="266"/>
        <v>1</v>
      </c>
      <c r="S1220" s="89" t="s">
        <v>6314</v>
      </c>
      <c r="T1220" s="89" t="s">
        <v>6314</v>
      </c>
      <c r="U1220" s="90" t="str">
        <f t="shared" si="267"/>
        <v>ok</v>
      </c>
      <c r="V1220" s="63" t="str">
        <f>INDEX(resources!F:F,MATCH(B1220,resources!B:B,0))</f>
        <v>special</v>
      </c>
      <c r="W1220" s="110">
        <f t="shared" si="268"/>
        <v>1</v>
      </c>
      <c r="X1220" s="110">
        <f t="shared" si="269"/>
        <v>0</v>
      </c>
      <c r="Y1220" s="110" t="str">
        <f t="shared" si="270"/>
        <v>unspecified_import_energy_NA_CONFIDENTIAL</v>
      </c>
      <c r="Z1220" s="110">
        <f>IF(COUNTIFS($Y$2:Y1220,Y1220)=1,1,0)</f>
        <v>0</v>
      </c>
      <c r="AA1220" s="110">
        <f>SUM($Z$2:Z1220)*Z1220</f>
        <v>0</v>
      </c>
      <c r="AB1220" s="110">
        <f>COUNTIFS(resources!B:B,B1220)</f>
        <v>1</v>
      </c>
      <c r="AC1220" s="110">
        <f t="shared" si="271"/>
        <v>1</v>
      </c>
      <c r="AD1220" s="110">
        <f t="shared" si="272"/>
        <v>1</v>
      </c>
      <c r="AE1220" s="110">
        <f t="shared" si="273"/>
        <v>0</v>
      </c>
      <c r="AF1220" s="110">
        <f t="shared" si="274"/>
        <v>1</v>
      </c>
      <c r="AG1220" s="110">
        <f t="shared" si="275"/>
        <v>0</v>
      </c>
      <c r="AH1220" s="110">
        <f t="shared" si="276"/>
        <v>0</v>
      </c>
      <c r="AI1220" s="110">
        <f t="shared" si="277"/>
        <v>1</v>
      </c>
      <c r="AJ1220" s="100">
        <f>ROW()</f>
        <v>1220</v>
      </c>
      <c r="AK1220" s="100" t="e">
        <f>INDEX('BadRows RECART'!$C$2:$C$1207,MATCH(monthly_gwh_mw!AJ1220,'BadRows RECART'!$D$2:$D$1207,0))</f>
        <v>#N/A</v>
      </c>
    </row>
    <row r="1221" spans="1:37" ht="20">
      <c r="A1221" s="106" t="s">
        <v>3907</v>
      </c>
      <c r="B1221" s="106" t="s">
        <v>434</v>
      </c>
      <c r="C1221" s="106" t="s">
        <v>6297</v>
      </c>
      <c r="D1221" s="168">
        <v>2020</v>
      </c>
      <c r="E1221" s="168">
        <v>7</v>
      </c>
      <c r="F1221" s="199">
        <v>8.3333333333333339</v>
      </c>
      <c r="G1221" s="212" t="s">
        <v>6314</v>
      </c>
      <c r="H1221" s="212" t="s">
        <v>6314</v>
      </c>
      <c r="I1221" s="106" t="s">
        <v>556</v>
      </c>
      <c r="K1221" s="83" t="s">
        <v>6314</v>
      </c>
      <c r="L1221" s="83" t="s">
        <v>6314</v>
      </c>
      <c r="M1221" s="45" t="str">
        <f>IF(
ISNA(INDEX(resources!E:E,MATCH(B1221,resources!B:B,0))),"fillme",
INDEX(resources!E:E,MATCH(B1221,resources!B:B,0)))</f>
        <v>unspecified_import</v>
      </c>
      <c r="N1221" s="45">
        <v>1</v>
      </c>
      <c r="O1221" s="83" t="str">
        <f>IFERROR(INDEX(resources!K:K,MATCH(B1221,resources!B:B,0)),"fillme")</f>
        <v>unknown</v>
      </c>
      <c r="P1221" s="89" t="str">
        <f t="shared" ref="P1221:P1284" si="278">O1221&amp;"_"&amp;D1221&amp;"_"&amp;E1221</f>
        <v>unknown_2020_7</v>
      </c>
      <c r="Q1221" s="87">
        <f>INDEX(elcc!G:G,MATCH(P1221,elcc!D:D,0))</f>
        <v>0</v>
      </c>
      <c r="R1221" s="89">
        <f t="shared" ref="R1221:R1284" si="279">IF(O1221="battery",MIN(1,J1221/4),1)</f>
        <v>1</v>
      </c>
      <c r="S1221" s="89" t="s">
        <v>6314</v>
      </c>
      <c r="T1221" s="89" t="s">
        <v>6314</v>
      </c>
      <c r="U1221" s="90" t="str">
        <f t="shared" ref="U1221:U1284" si="280">IF(ISERROR(T1221),"error in NQC data entry; please check blue and purple data entered. You need to provide either a contracted NQC value in Column G, or allow the template to calculate one using Columns H,L,Q, and R","ok")</f>
        <v>ok</v>
      </c>
      <c r="V1221" s="63" t="str">
        <f>INDEX(resources!F:F,MATCH(B1221,resources!B:B,0))</f>
        <v>special</v>
      </c>
      <c r="W1221" s="110">
        <f t="shared" ref="W1221:W1284" si="281">(F1221&gt;0)*1</f>
        <v>1</v>
      </c>
      <c r="X1221" s="110">
        <f t="shared" ref="X1221:X1284" si="282">COUNTIFS(G1221:H1221,"&gt;0")</f>
        <v>0</v>
      </c>
      <c r="Y1221" s="110" t="str">
        <f t="shared" ref="Y1221:Y1284" si="283">B1221&amp;"_"&amp;C1221&amp;"_"&amp;K1221</f>
        <v>unspecified_import_energy_NA_CONFIDENTIAL</v>
      </c>
      <c r="Z1221" s="110">
        <f>IF(COUNTIFS($Y$2:Y1221,Y1221)=1,1,0)</f>
        <v>0</v>
      </c>
      <c r="AA1221" s="110">
        <f>SUM($Z$2:Z1221)*Z1221</f>
        <v>0</v>
      </c>
      <c r="AB1221" s="110">
        <f>COUNTIFS(resources!B:B,B1221)</f>
        <v>1</v>
      </c>
      <c r="AC1221" s="110">
        <f t="shared" ref="AC1221:AC1284" si="284">AND(ISNUMBER(D1221),(D1221&gt;2019))*1</f>
        <v>1</v>
      </c>
      <c r="AD1221" s="110">
        <f t="shared" ref="AD1221:AD1284" si="285">AND(ISNUMBER(E1221),E1221&gt;=1,E1221&lt;=12)*1</f>
        <v>1</v>
      </c>
      <c r="AE1221" s="110">
        <f t="shared" ref="AE1221:AE1284" si="286">AND(COUNT(G1221:H1221)=1,COUNT(F1221)=1)*1</f>
        <v>0</v>
      </c>
      <c r="AF1221" s="110">
        <f t="shared" ref="AF1221:AF1284" si="287">(COUNTIFS(K1221:O1221,"fillme")=0)*1</f>
        <v>1</v>
      </c>
      <c r="AG1221" s="110">
        <f t="shared" ref="AG1221:AG1284" si="288">ISNUMBER(L1221)*1</f>
        <v>0</v>
      </c>
      <c r="AH1221" s="110">
        <f t="shared" ref="AH1221:AH1284" si="289">NOT(AND(G1221&gt;0,H1221&gt;0))*1</f>
        <v>0</v>
      </c>
      <c r="AI1221" s="110">
        <f t="shared" ref="AI1221:AI1284" si="290">(U1221="ok")*1</f>
        <v>1</v>
      </c>
      <c r="AJ1221" s="100">
        <f>ROW()</f>
        <v>1221</v>
      </c>
      <c r="AK1221" s="100" t="e">
        <f>INDEX('BadRows RECART'!$C$2:$C$1207,MATCH(monthly_gwh_mw!AJ1221,'BadRows RECART'!$D$2:$D$1207,0))</f>
        <v>#N/A</v>
      </c>
    </row>
    <row r="1222" spans="1:37" ht="20">
      <c r="A1222" s="106" t="s">
        <v>3907</v>
      </c>
      <c r="B1222" s="106" t="s">
        <v>434</v>
      </c>
      <c r="C1222" s="106" t="s">
        <v>6297</v>
      </c>
      <c r="D1222" s="168">
        <v>2020</v>
      </c>
      <c r="E1222" s="168">
        <v>8</v>
      </c>
      <c r="F1222" s="199">
        <v>8.3333333333333339</v>
      </c>
      <c r="G1222" s="212" t="s">
        <v>6314</v>
      </c>
      <c r="H1222" s="212" t="s">
        <v>6314</v>
      </c>
      <c r="I1222" s="106" t="s">
        <v>556</v>
      </c>
      <c r="K1222" s="83" t="s">
        <v>6314</v>
      </c>
      <c r="L1222" s="83" t="s">
        <v>6314</v>
      </c>
      <c r="M1222" s="45" t="str">
        <f>IF(
ISNA(INDEX(resources!E:E,MATCH(B1222,resources!B:B,0))),"fillme",
INDEX(resources!E:E,MATCH(B1222,resources!B:B,0)))</f>
        <v>unspecified_import</v>
      </c>
      <c r="N1222" s="45">
        <v>1</v>
      </c>
      <c r="O1222" s="83" t="str">
        <f>IFERROR(INDEX(resources!K:K,MATCH(B1222,resources!B:B,0)),"fillme")</f>
        <v>unknown</v>
      </c>
      <c r="P1222" s="89" t="str">
        <f t="shared" si="278"/>
        <v>unknown_2020_8</v>
      </c>
      <c r="Q1222" s="87">
        <f>INDEX(elcc!G:G,MATCH(P1222,elcc!D:D,0))</f>
        <v>0</v>
      </c>
      <c r="R1222" s="89">
        <f t="shared" si="279"/>
        <v>1</v>
      </c>
      <c r="S1222" s="89" t="s">
        <v>6314</v>
      </c>
      <c r="T1222" s="89" t="s">
        <v>6314</v>
      </c>
      <c r="U1222" s="90" t="str">
        <f t="shared" si="280"/>
        <v>ok</v>
      </c>
      <c r="V1222" s="63" t="str">
        <f>INDEX(resources!F:F,MATCH(B1222,resources!B:B,0))</f>
        <v>special</v>
      </c>
      <c r="W1222" s="110">
        <f t="shared" si="281"/>
        <v>1</v>
      </c>
      <c r="X1222" s="110">
        <f t="shared" si="282"/>
        <v>0</v>
      </c>
      <c r="Y1222" s="110" t="str">
        <f t="shared" si="283"/>
        <v>unspecified_import_energy_NA_CONFIDENTIAL</v>
      </c>
      <c r="Z1222" s="110">
        <f>IF(COUNTIFS($Y$2:Y1222,Y1222)=1,1,0)</f>
        <v>0</v>
      </c>
      <c r="AA1222" s="110">
        <f>SUM($Z$2:Z1222)*Z1222</f>
        <v>0</v>
      </c>
      <c r="AB1222" s="110">
        <f>COUNTIFS(resources!B:B,B1222)</f>
        <v>1</v>
      </c>
      <c r="AC1222" s="110">
        <f t="shared" si="284"/>
        <v>1</v>
      </c>
      <c r="AD1222" s="110">
        <f t="shared" si="285"/>
        <v>1</v>
      </c>
      <c r="AE1222" s="110">
        <f t="shared" si="286"/>
        <v>0</v>
      </c>
      <c r="AF1222" s="110">
        <f t="shared" si="287"/>
        <v>1</v>
      </c>
      <c r="AG1222" s="110">
        <f t="shared" si="288"/>
        <v>0</v>
      </c>
      <c r="AH1222" s="110">
        <f t="shared" si="289"/>
        <v>0</v>
      </c>
      <c r="AI1222" s="110">
        <f t="shared" si="290"/>
        <v>1</v>
      </c>
      <c r="AJ1222" s="100">
        <f>ROW()</f>
        <v>1222</v>
      </c>
      <c r="AK1222" s="100" t="e">
        <f>INDEX('BadRows RECART'!$C$2:$C$1207,MATCH(monthly_gwh_mw!AJ1222,'BadRows RECART'!$D$2:$D$1207,0))</f>
        <v>#N/A</v>
      </c>
    </row>
    <row r="1223" spans="1:37" ht="20">
      <c r="A1223" s="106" t="s">
        <v>3907</v>
      </c>
      <c r="B1223" s="106" t="s">
        <v>434</v>
      </c>
      <c r="C1223" s="106" t="s">
        <v>6297</v>
      </c>
      <c r="D1223" s="168">
        <v>2020</v>
      </c>
      <c r="E1223" s="168">
        <v>9</v>
      </c>
      <c r="F1223" s="199">
        <v>8.3333333333333339</v>
      </c>
      <c r="G1223" s="212" t="s">
        <v>6314</v>
      </c>
      <c r="H1223" s="212" t="s">
        <v>6314</v>
      </c>
      <c r="I1223" s="106" t="s">
        <v>556</v>
      </c>
      <c r="K1223" s="83" t="s">
        <v>6314</v>
      </c>
      <c r="L1223" s="83" t="s">
        <v>6314</v>
      </c>
      <c r="M1223" s="45" t="str">
        <f>IF(
ISNA(INDEX(resources!E:E,MATCH(B1223,resources!B:B,0))),"fillme",
INDEX(resources!E:E,MATCH(B1223,resources!B:B,0)))</f>
        <v>unspecified_import</v>
      </c>
      <c r="N1223" s="45">
        <v>1</v>
      </c>
      <c r="O1223" s="83" t="str">
        <f>IFERROR(INDEX(resources!K:K,MATCH(B1223,resources!B:B,0)),"fillme")</f>
        <v>unknown</v>
      </c>
      <c r="P1223" s="89" t="str">
        <f t="shared" si="278"/>
        <v>unknown_2020_9</v>
      </c>
      <c r="Q1223" s="87">
        <f>INDEX(elcc!G:G,MATCH(P1223,elcc!D:D,0))</f>
        <v>0</v>
      </c>
      <c r="R1223" s="89">
        <f t="shared" si="279"/>
        <v>1</v>
      </c>
      <c r="S1223" s="89" t="s">
        <v>6314</v>
      </c>
      <c r="T1223" s="89" t="s">
        <v>6314</v>
      </c>
      <c r="U1223" s="90" t="str">
        <f t="shared" si="280"/>
        <v>ok</v>
      </c>
      <c r="V1223" s="63" t="str">
        <f>INDEX(resources!F:F,MATCH(B1223,resources!B:B,0))</f>
        <v>special</v>
      </c>
      <c r="W1223" s="110">
        <f t="shared" si="281"/>
        <v>1</v>
      </c>
      <c r="X1223" s="110">
        <f t="shared" si="282"/>
        <v>0</v>
      </c>
      <c r="Y1223" s="110" t="str">
        <f t="shared" si="283"/>
        <v>unspecified_import_energy_NA_CONFIDENTIAL</v>
      </c>
      <c r="Z1223" s="110">
        <f>IF(COUNTIFS($Y$2:Y1223,Y1223)=1,1,0)</f>
        <v>0</v>
      </c>
      <c r="AA1223" s="110">
        <f>SUM($Z$2:Z1223)*Z1223</f>
        <v>0</v>
      </c>
      <c r="AB1223" s="110">
        <f>COUNTIFS(resources!B:B,B1223)</f>
        <v>1</v>
      </c>
      <c r="AC1223" s="110">
        <f t="shared" si="284"/>
        <v>1</v>
      </c>
      <c r="AD1223" s="110">
        <f t="shared" si="285"/>
        <v>1</v>
      </c>
      <c r="AE1223" s="110">
        <f t="shared" si="286"/>
        <v>0</v>
      </c>
      <c r="AF1223" s="110">
        <f t="shared" si="287"/>
        <v>1</v>
      </c>
      <c r="AG1223" s="110">
        <f t="shared" si="288"/>
        <v>0</v>
      </c>
      <c r="AH1223" s="110">
        <f t="shared" si="289"/>
        <v>0</v>
      </c>
      <c r="AI1223" s="110">
        <f t="shared" si="290"/>
        <v>1</v>
      </c>
      <c r="AJ1223" s="100">
        <f>ROW()</f>
        <v>1223</v>
      </c>
      <c r="AK1223" s="100" t="e">
        <f>INDEX('BadRows RECART'!$C$2:$C$1207,MATCH(monthly_gwh_mw!AJ1223,'BadRows RECART'!$D$2:$D$1207,0))</f>
        <v>#N/A</v>
      </c>
    </row>
    <row r="1224" spans="1:37" ht="20">
      <c r="A1224" s="106" t="s">
        <v>3907</v>
      </c>
      <c r="B1224" s="106" t="s">
        <v>434</v>
      </c>
      <c r="C1224" s="106" t="s">
        <v>6297</v>
      </c>
      <c r="D1224" s="168">
        <v>2020</v>
      </c>
      <c r="E1224" s="168">
        <v>10</v>
      </c>
      <c r="F1224" s="199">
        <v>8.3333333333333339</v>
      </c>
      <c r="G1224" s="212" t="s">
        <v>6314</v>
      </c>
      <c r="H1224" s="212" t="s">
        <v>6314</v>
      </c>
      <c r="I1224" s="106" t="s">
        <v>556</v>
      </c>
      <c r="K1224" s="83" t="s">
        <v>6314</v>
      </c>
      <c r="L1224" s="83" t="s">
        <v>6314</v>
      </c>
      <c r="M1224" s="45" t="str">
        <f>IF(
ISNA(INDEX(resources!E:E,MATCH(B1224,resources!B:B,0))),"fillme",
INDEX(resources!E:E,MATCH(B1224,resources!B:B,0)))</f>
        <v>unspecified_import</v>
      </c>
      <c r="N1224" s="45">
        <v>1</v>
      </c>
      <c r="O1224" s="83" t="str">
        <f>IFERROR(INDEX(resources!K:K,MATCH(B1224,resources!B:B,0)),"fillme")</f>
        <v>unknown</v>
      </c>
      <c r="P1224" s="89" t="str">
        <f t="shared" si="278"/>
        <v>unknown_2020_10</v>
      </c>
      <c r="Q1224" s="87">
        <f>INDEX(elcc!G:G,MATCH(P1224,elcc!D:D,0))</f>
        <v>0</v>
      </c>
      <c r="R1224" s="89">
        <f t="shared" si="279"/>
        <v>1</v>
      </c>
      <c r="S1224" s="89" t="s">
        <v>6314</v>
      </c>
      <c r="T1224" s="89" t="s">
        <v>6314</v>
      </c>
      <c r="U1224" s="90" t="str">
        <f t="shared" si="280"/>
        <v>ok</v>
      </c>
      <c r="V1224" s="63" t="str">
        <f>INDEX(resources!F:F,MATCH(B1224,resources!B:B,0))</f>
        <v>special</v>
      </c>
      <c r="W1224" s="110">
        <f t="shared" si="281"/>
        <v>1</v>
      </c>
      <c r="X1224" s="110">
        <f t="shared" si="282"/>
        <v>0</v>
      </c>
      <c r="Y1224" s="110" t="str">
        <f t="shared" si="283"/>
        <v>unspecified_import_energy_NA_CONFIDENTIAL</v>
      </c>
      <c r="Z1224" s="110">
        <f>IF(COUNTIFS($Y$2:Y1224,Y1224)=1,1,0)</f>
        <v>0</v>
      </c>
      <c r="AA1224" s="110">
        <f>SUM($Z$2:Z1224)*Z1224</f>
        <v>0</v>
      </c>
      <c r="AB1224" s="110">
        <f>COUNTIFS(resources!B:B,B1224)</f>
        <v>1</v>
      </c>
      <c r="AC1224" s="110">
        <f t="shared" si="284"/>
        <v>1</v>
      </c>
      <c r="AD1224" s="110">
        <f t="shared" si="285"/>
        <v>1</v>
      </c>
      <c r="AE1224" s="110">
        <f t="shared" si="286"/>
        <v>0</v>
      </c>
      <c r="AF1224" s="110">
        <f t="shared" si="287"/>
        <v>1</v>
      </c>
      <c r="AG1224" s="110">
        <f t="shared" si="288"/>
        <v>0</v>
      </c>
      <c r="AH1224" s="110">
        <f t="shared" si="289"/>
        <v>0</v>
      </c>
      <c r="AI1224" s="110">
        <f t="shared" si="290"/>
        <v>1</v>
      </c>
      <c r="AJ1224" s="100">
        <f>ROW()</f>
        <v>1224</v>
      </c>
      <c r="AK1224" s="100" t="e">
        <f>INDEX('BadRows RECART'!$C$2:$C$1207,MATCH(monthly_gwh_mw!AJ1224,'BadRows RECART'!$D$2:$D$1207,0))</f>
        <v>#N/A</v>
      </c>
    </row>
    <row r="1225" spans="1:37" ht="20">
      <c r="A1225" s="106" t="s">
        <v>3907</v>
      </c>
      <c r="B1225" s="106" t="s">
        <v>434</v>
      </c>
      <c r="C1225" s="106" t="s">
        <v>6297</v>
      </c>
      <c r="D1225" s="168">
        <v>2020</v>
      </c>
      <c r="E1225" s="168">
        <v>11</v>
      </c>
      <c r="F1225" s="199">
        <v>8.3333333333333339</v>
      </c>
      <c r="G1225" s="212" t="s">
        <v>6314</v>
      </c>
      <c r="H1225" s="212" t="s">
        <v>6314</v>
      </c>
      <c r="I1225" s="106" t="s">
        <v>556</v>
      </c>
      <c r="K1225" s="83" t="s">
        <v>6314</v>
      </c>
      <c r="L1225" s="83" t="s">
        <v>6314</v>
      </c>
      <c r="M1225" s="45" t="str">
        <f>IF(
ISNA(INDEX(resources!E:E,MATCH(B1225,resources!B:B,0))),"fillme",
INDEX(resources!E:E,MATCH(B1225,resources!B:B,0)))</f>
        <v>unspecified_import</v>
      </c>
      <c r="N1225" s="45">
        <v>1</v>
      </c>
      <c r="O1225" s="83" t="str">
        <f>IFERROR(INDEX(resources!K:K,MATCH(B1225,resources!B:B,0)),"fillme")</f>
        <v>unknown</v>
      </c>
      <c r="P1225" s="89" t="str">
        <f t="shared" si="278"/>
        <v>unknown_2020_11</v>
      </c>
      <c r="Q1225" s="87">
        <f>INDEX(elcc!G:G,MATCH(P1225,elcc!D:D,0))</f>
        <v>0</v>
      </c>
      <c r="R1225" s="89">
        <f t="shared" si="279"/>
        <v>1</v>
      </c>
      <c r="S1225" s="89" t="s">
        <v>6314</v>
      </c>
      <c r="T1225" s="89" t="s">
        <v>6314</v>
      </c>
      <c r="U1225" s="90" t="str">
        <f t="shared" si="280"/>
        <v>ok</v>
      </c>
      <c r="V1225" s="63" t="str">
        <f>INDEX(resources!F:F,MATCH(B1225,resources!B:B,0))</f>
        <v>special</v>
      </c>
      <c r="W1225" s="110">
        <f t="shared" si="281"/>
        <v>1</v>
      </c>
      <c r="X1225" s="110">
        <f t="shared" si="282"/>
        <v>0</v>
      </c>
      <c r="Y1225" s="110" t="str">
        <f t="shared" si="283"/>
        <v>unspecified_import_energy_NA_CONFIDENTIAL</v>
      </c>
      <c r="Z1225" s="110">
        <f>IF(COUNTIFS($Y$2:Y1225,Y1225)=1,1,0)</f>
        <v>0</v>
      </c>
      <c r="AA1225" s="110">
        <f>SUM($Z$2:Z1225)*Z1225</f>
        <v>0</v>
      </c>
      <c r="AB1225" s="110">
        <f>COUNTIFS(resources!B:B,B1225)</f>
        <v>1</v>
      </c>
      <c r="AC1225" s="110">
        <f t="shared" si="284"/>
        <v>1</v>
      </c>
      <c r="AD1225" s="110">
        <f t="shared" si="285"/>
        <v>1</v>
      </c>
      <c r="AE1225" s="110">
        <f t="shared" si="286"/>
        <v>0</v>
      </c>
      <c r="AF1225" s="110">
        <f t="shared" si="287"/>
        <v>1</v>
      </c>
      <c r="AG1225" s="110">
        <f t="shared" si="288"/>
        <v>0</v>
      </c>
      <c r="AH1225" s="110">
        <f t="shared" si="289"/>
        <v>0</v>
      </c>
      <c r="AI1225" s="110">
        <f t="shared" si="290"/>
        <v>1</v>
      </c>
      <c r="AJ1225" s="100">
        <f>ROW()</f>
        <v>1225</v>
      </c>
      <c r="AK1225" s="100" t="e">
        <f>INDEX('BadRows RECART'!$C$2:$C$1207,MATCH(monthly_gwh_mw!AJ1225,'BadRows RECART'!$D$2:$D$1207,0))</f>
        <v>#N/A</v>
      </c>
    </row>
    <row r="1226" spans="1:37" ht="20">
      <c r="A1226" s="106" t="s">
        <v>3907</v>
      </c>
      <c r="B1226" s="106" t="s">
        <v>434</v>
      </c>
      <c r="C1226" s="106" t="s">
        <v>6297</v>
      </c>
      <c r="D1226" s="168">
        <v>2020</v>
      </c>
      <c r="E1226" s="168">
        <v>12</v>
      </c>
      <c r="F1226" s="199">
        <v>8.3333333333333339</v>
      </c>
      <c r="G1226" s="212" t="s">
        <v>6314</v>
      </c>
      <c r="H1226" s="212" t="s">
        <v>6314</v>
      </c>
      <c r="I1226" s="106" t="s">
        <v>556</v>
      </c>
      <c r="K1226" s="83" t="s">
        <v>6314</v>
      </c>
      <c r="L1226" s="83" t="s">
        <v>6314</v>
      </c>
      <c r="M1226" s="45" t="str">
        <f>IF(
ISNA(INDEX(resources!E:E,MATCH(B1226,resources!B:B,0))),"fillme",
INDEX(resources!E:E,MATCH(B1226,resources!B:B,0)))</f>
        <v>unspecified_import</v>
      </c>
      <c r="N1226" s="45">
        <v>1</v>
      </c>
      <c r="O1226" s="83" t="str">
        <f>IFERROR(INDEX(resources!K:K,MATCH(B1226,resources!B:B,0)),"fillme")</f>
        <v>unknown</v>
      </c>
      <c r="P1226" s="89" t="str">
        <f t="shared" si="278"/>
        <v>unknown_2020_12</v>
      </c>
      <c r="Q1226" s="87">
        <f>INDEX(elcc!G:G,MATCH(P1226,elcc!D:D,0))</f>
        <v>0</v>
      </c>
      <c r="R1226" s="89">
        <f t="shared" si="279"/>
        <v>1</v>
      </c>
      <c r="S1226" s="89" t="s">
        <v>6314</v>
      </c>
      <c r="T1226" s="89" t="s">
        <v>6314</v>
      </c>
      <c r="U1226" s="90" t="str">
        <f t="shared" si="280"/>
        <v>ok</v>
      </c>
      <c r="V1226" s="63" t="str">
        <f>INDEX(resources!F:F,MATCH(B1226,resources!B:B,0))</f>
        <v>special</v>
      </c>
      <c r="W1226" s="110">
        <f t="shared" si="281"/>
        <v>1</v>
      </c>
      <c r="X1226" s="110">
        <f t="shared" si="282"/>
        <v>0</v>
      </c>
      <c r="Y1226" s="110" t="str">
        <f t="shared" si="283"/>
        <v>unspecified_import_energy_NA_CONFIDENTIAL</v>
      </c>
      <c r="Z1226" s="110">
        <f>IF(COUNTIFS($Y$2:Y1226,Y1226)=1,1,0)</f>
        <v>0</v>
      </c>
      <c r="AA1226" s="110">
        <f>SUM($Z$2:Z1226)*Z1226</f>
        <v>0</v>
      </c>
      <c r="AB1226" s="110">
        <f>COUNTIFS(resources!B:B,B1226)</f>
        <v>1</v>
      </c>
      <c r="AC1226" s="110">
        <f t="shared" si="284"/>
        <v>1</v>
      </c>
      <c r="AD1226" s="110">
        <f t="shared" si="285"/>
        <v>1</v>
      </c>
      <c r="AE1226" s="110">
        <f t="shared" si="286"/>
        <v>0</v>
      </c>
      <c r="AF1226" s="110">
        <f t="shared" si="287"/>
        <v>1</v>
      </c>
      <c r="AG1226" s="110">
        <f t="shared" si="288"/>
        <v>0</v>
      </c>
      <c r="AH1226" s="110">
        <f t="shared" si="289"/>
        <v>0</v>
      </c>
      <c r="AI1226" s="110">
        <f t="shared" si="290"/>
        <v>1</v>
      </c>
      <c r="AJ1226" s="100">
        <f>ROW()</f>
        <v>1226</v>
      </c>
      <c r="AK1226" s="100" t="e">
        <f>INDEX('BadRows RECART'!$C$2:$C$1207,MATCH(monthly_gwh_mw!AJ1226,'BadRows RECART'!$D$2:$D$1207,0))</f>
        <v>#N/A</v>
      </c>
    </row>
    <row r="1227" spans="1:37" ht="20">
      <c r="A1227" s="106" t="s">
        <v>3907</v>
      </c>
      <c r="B1227" s="106" t="s">
        <v>437</v>
      </c>
      <c r="C1227" s="106" t="s">
        <v>6297</v>
      </c>
      <c r="D1227" s="168">
        <v>2021</v>
      </c>
      <c r="E1227" s="168">
        <v>1</v>
      </c>
      <c r="F1227" s="199">
        <v>16.666666666666668</v>
      </c>
      <c r="G1227" s="212" t="s">
        <v>6314</v>
      </c>
      <c r="H1227" s="212" t="s">
        <v>6314</v>
      </c>
      <c r="I1227" s="106" t="s">
        <v>556</v>
      </c>
      <c r="K1227" s="83" t="s">
        <v>6314</v>
      </c>
      <c r="L1227" s="83" t="s">
        <v>6314</v>
      </c>
      <c r="M1227" s="45" t="str">
        <f>IF(
ISNA(INDEX(resources!E:E,MATCH(B1227,resources!B:B,0))),"fillme",
INDEX(resources!E:E,MATCH(B1227,resources!B:B,0)))</f>
        <v>transfer_purchase</v>
      </c>
      <c r="N1227" s="45">
        <v>1</v>
      </c>
      <c r="O1227" s="83" t="str">
        <f>IFERROR(INDEX(resources!K:K,MATCH(B1227,resources!B:B,0)),"fillme")</f>
        <v>unknown</v>
      </c>
      <c r="P1227" s="89" t="str">
        <f t="shared" si="278"/>
        <v>unknown_2021_1</v>
      </c>
      <c r="Q1227" s="87">
        <f>INDEX(elcc!G:G,MATCH(P1227,elcc!D:D,0))</f>
        <v>0</v>
      </c>
      <c r="R1227" s="89">
        <f t="shared" si="279"/>
        <v>1</v>
      </c>
      <c r="S1227" s="89" t="s">
        <v>6314</v>
      </c>
      <c r="T1227" s="89" t="s">
        <v>6314</v>
      </c>
      <c r="U1227" s="90" t="str">
        <f t="shared" si="280"/>
        <v>ok</v>
      </c>
      <c r="V1227" s="63" t="str">
        <f>INDEX(resources!F:F,MATCH(B1227,resources!B:B,0))</f>
        <v>special</v>
      </c>
      <c r="W1227" s="110">
        <f t="shared" si="281"/>
        <v>1</v>
      </c>
      <c r="X1227" s="110">
        <f t="shared" si="282"/>
        <v>0</v>
      </c>
      <c r="Y1227" s="110" t="str">
        <f t="shared" si="283"/>
        <v>transfer_purchase_energy_NA_CONFIDENTIAL</v>
      </c>
      <c r="Z1227" s="110">
        <f>IF(COUNTIFS($Y$2:Y1227,Y1227)=1,1,0)</f>
        <v>0</v>
      </c>
      <c r="AA1227" s="110">
        <f>SUM($Z$2:Z1227)*Z1227</f>
        <v>0</v>
      </c>
      <c r="AB1227" s="110">
        <f>COUNTIFS(resources!B:B,B1227)</f>
        <v>1</v>
      </c>
      <c r="AC1227" s="110">
        <f t="shared" si="284"/>
        <v>1</v>
      </c>
      <c r="AD1227" s="110">
        <f t="shared" si="285"/>
        <v>1</v>
      </c>
      <c r="AE1227" s="110">
        <f t="shared" si="286"/>
        <v>0</v>
      </c>
      <c r="AF1227" s="110">
        <f t="shared" si="287"/>
        <v>1</v>
      </c>
      <c r="AG1227" s="110">
        <f t="shared" si="288"/>
        <v>0</v>
      </c>
      <c r="AH1227" s="110">
        <f t="shared" si="289"/>
        <v>0</v>
      </c>
      <c r="AI1227" s="110">
        <f t="shared" si="290"/>
        <v>1</v>
      </c>
      <c r="AJ1227" s="100">
        <f>ROW()</f>
        <v>1227</v>
      </c>
      <c r="AK1227" s="100" t="e">
        <f>INDEX('BadRows RECART'!$C$2:$C$1207,MATCH(monthly_gwh_mw!AJ1227,'BadRows RECART'!$D$2:$D$1207,0))</f>
        <v>#N/A</v>
      </c>
    </row>
    <row r="1228" spans="1:37" ht="20">
      <c r="A1228" s="106" t="s">
        <v>3907</v>
      </c>
      <c r="B1228" s="106" t="s">
        <v>437</v>
      </c>
      <c r="C1228" s="106" t="s">
        <v>6297</v>
      </c>
      <c r="D1228" s="168">
        <v>2021</v>
      </c>
      <c r="E1228" s="168">
        <v>2</v>
      </c>
      <c r="F1228" s="199">
        <v>16.666666666666668</v>
      </c>
      <c r="G1228" s="212" t="s">
        <v>6314</v>
      </c>
      <c r="H1228" s="212" t="s">
        <v>6314</v>
      </c>
      <c r="I1228" s="106" t="s">
        <v>556</v>
      </c>
      <c r="K1228" s="83" t="s">
        <v>6314</v>
      </c>
      <c r="L1228" s="83" t="s">
        <v>6314</v>
      </c>
      <c r="M1228" s="45" t="str">
        <f>IF(
ISNA(INDEX(resources!E:E,MATCH(B1228,resources!B:B,0))),"fillme",
INDEX(resources!E:E,MATCH(B1228,resources!B:B,0)))</f>
        <v>transfer_purchase</v>
      </c>
      <c r="N1228" s="45">
        <v>1</v>
      </c>
      <c r="O1228" s="83" t="str">
        <f>IFERROR(INDEX(resources!K:K,MATCH(B1228,resources!B:B,0)),"fillme")</f>
        <v>unknown</v>
      </c>
      <c r="P1228" s="89" t="str">
        <f t="shared" si="278"/>
        <v>unknown_2021_2</v>
      </c>
      <c r="Q1228" s="87">
        <f>INDEX(elcc!G:G,MATCH(P1228,elcc!D:D,0))</f>
        <v>0</v>
      </c>
      <c r="R1228" s="89">
        <f t="shared" si="279"/>
        <v>1</v>
      </c>
      <c r="S1228" s="89" t="s">
        <v>6314</v>
      </c>
      <c r="T1228" s="89" t="s">
        <v>6314</v>
      </c>
      <c r="U1228" s="90" t="str">
        <f t="shared" si="280"/>
        <v>ok</v>
      </c>
      <c r="V1228" s="63" t="str">
        <f>INDEX(resources!F:F,MATCH(B1228,resources!B:B,0))</f>
        <v>special</v>
      </c>
      <c r="W1228" s="110">
        <f t="shared" si="281"/>
        <v>1</v>
      </c>
      <c r="X1228" s="110">
        <f t="shared" si="282"/>
        <v>0</v>
      </c>
      <c r="Y1228" s="110" t="str">
        <f t="shared" si="283"/>
        <v>transfer_purchase_energy_NA_CONFIDENTIAL</v>
      </c>
      <c r="Z1228" s="110">
        <f>IF(COUNTIFS($Y$2:Y1228,Y1228)=1,1,0)</f>
        <v>0</v>
      </c>
      <c r="AA1228" s="110">
        <f>SUM($Z$2:Z1228)*Z1228</f>
        <v>0</v>
      </c>
      <c r="AB1228" s="110">
        <f>COUNTIFS(resources!B:B,B1228)</f>
        <v>1</v>
      </c>
      <c r="AC1228" s="110">
        <f t="shared" si="284"/>
        <v>1</v>
      </c>
      <c r="AD1228" s="110">
        <f t="shared" si="285"/>
        <v>1</v>
      </c>
      <c r="AE1228" s="110">
        <f t="shared" si="286"/>
        <v>0</v>
      </c>
      <c r="AF1228" s="110">
        <f t="shared" si="287"/>
        <v>1</v>
      </c>
      <c r="AG1228" s="110">
        <f t="shared" si="288"/>
        <v>0</v>
      </c>
      <c r="AH1228" s="110">
        <f t="shared" si="289"/>
        <v>0</v>
      </c>
      <c r="AI1228" s="110">
        <f t="shared" si="290"/>
        <v>1</v>
      </c>
      <c r="AJ1228" s="100">
        <f>ROW()</f>
        <v>1228</v>
      </c>
      <c r="AK1228" s="100" t="e">
        <f>INDEX('BadRows RECART'!$C$2:$C$1207,MATCH(monthly_gwh_mw!AJ1228,'BadRows RECART'!$D$2:$D$1207,0))</f>
        <v>#N/A</v>
      </c>
    </row>
    <row r="1229" spans="1:37" ht="20">
      <c r="A1229" s="106" t="s">
        <v>3907</v>
      </c>
      <c r="B1229" s="106" t="s">
        <v>437</v>
      </c>
      <c r="C1229" s="106" t="s">
        <v>6297</v>
      </c>
      <c r="D1229" s="168">
        <v>2021</v>
      </c>
      <c r="E1229" s="168">
        <v>3</v>
      </c>
      <c r="F1229" s="199">
        <v>16.666666666666668</v>
      </c>
      <c r="G1229" s="212" t="s">
        <v>6314</v>
      </c>
      <c r="H1229" s="212" t="s">
        <v>6314</v>
      </c>
      <c r="I1229" s="106" t="s">
        <v>556</v>
      </c>
      <c r="K1229" s="83" t="s">
        <v>6314</v>
      </c>
      <c r="L1229" s="83" t="s">
        <v>6314</v>
      </c>
      <c r="M1229" s="45" t="str">
        <f>IF(
ISNA(INDEX(resources!E:E,MATCH(B1229,resources!B:B,0))),"fillme",
INDEX(resources!E:E,MATCH(B1229,resources!B:B,0)))</f>
        <v>transfer_purchase</v>
      </c>
      <c r="N1229" s="45">
        <v>1</v>
      </c>
      <c r="O1229" s="83" t="str">
        <f>IFERROR(INDEX(resources!K:K,MATCH(B1229,resources!B:B,0)),"fillme")</f>
        <v>unknown</v>
      </c>
      <c r="P1229" s="89" t="str">
        <f t="shared" si="278"/>
        <v>unknown_2021_3</v>
      </c>
      <c r="Q1229" s="87">
        <f>INDEX(elcc!G:G,MATCH(P1229,elcc!D:D,0))</f>
        <v>0</v>
      </c>
      <c r="R1229" s="89">
        <f t="shared" si="279"/>
        <v>1</v>
      </c>
      <c r="S1229" s="89" t="s">
        <v>6314</v>
      </c>
      <c r="T1229" s="89" t="s">
        <v>6314</v>
      </c>
      <c r="U1229" s="90" t="str">
        <f t="shared" si="280"/>
        <v>ok</v>
      </c>
      <c r="V1229" s="63" t="str">
        <f>INDEX(resources!F:F,MATCH(B1229,resources!B:B,0))</f>
        <v>special</v>
      </c>
      <c r="W1229" s="110">
        <f t="shared" si="281"/>
        <v>1</v>
      </c>
      <c r="X1229" s="110">
        <f t="shared" si="282"/>
        <v>0</v>
      </c>
      <c r="Y1229" s="110" t="str">
        <f t="shared" si="283"/>
        <v>transfer_purchase_energy_NA_CONFIDENTIAL</v>
      </c>
      <c r="Z1229" s="110">
        <f>IF(COUNTIFS($Y$2:Y1229,Y1229)=1,1,0)</f>
        <v>0</v>
      </c>
      <c r="AA1229" s="110">
        <f>SUM($Z$2:Z1229)*Z1229</f>
        <v>0</v>
      </c>
      <c r="AB1229" s="110">
        <f>COUNTIFS(resources!B:B,B1229)</f>
        <v>1</v>
      </c>
      <c r="AC1229" s="110">
        <f t="shared" si="284"/>
        <v>1</v>
      </c>
      <c r="AD1229" s="110">
        <f t="shared" si="285"/>
        <v>1</v>
      </c>
      <c r="AE1229" s="110">
        <f t="shared" si="286"/>
        <v>0</v>
      </c>
      <c r="AF1229" s="110">
        <f t="shared" si="287"/>
        <v>1</v>
      </c>
      <c r="AG1229" s="110">
        <f t="shared" si="288"/>
        <v>0</v>
      </c>
      <c r="AH1229" s="110">
        <f t="shared" si="289"/>
        <v>0</v>
      </c>
      <c r="AI1229" s="110">
        <f t="shared" si="290"/>
        <v>1</v>
      </c>
      <c r="AJ1229" s="100">
        <f>ROW()</f>
        <v>1229</v>
      </c>
      <c r="AK1229" s="100" t="e">
        <f>INDEX('BadRows RECART'!$C$2:$C$1207,MATCH(monthly_gwh_mw!AJ1229,'BadRows RECART'!$D$2:$D$1207,0))</f>
        <v>#N/A</v>
      </c>
    </row>
    <row r="1230" spans="1:37" ht="20">
      <c r="A1230" s="106" t="s">
        <v>3907</v>
      </c>
      <c r="B1230" s="106" t="s">
        <v>437</v>
      </c>
      <c r="C1230" s="106" t="s">
        <v>6297</v>
      </c>
      <c r="D1230" s="168">
        <v>2021</v>
      </c>
      <c r="E1230" s="168">
        <v>4</v>
      </c>
      <c r="F1230" s="199">
        <v>16.666666666666668</v>
      </c>
      <c r="G1230" s="212" t="s">
        <v>6314</v>
      </c>
      <c r="H1230" s="212" t="s">
        <v>6314</v>
      </c>
      <c r="I1230" s="106" t="s">
        <v>556</v>
      </c>
      <c r="K1230" s="83" t="s">
        <v>6314</v>
      </c>
      <c r="L1230" s="83" t="s">
        <v>6314</v>
      </c>
      <c r="M1230" s="45" t="str">
        <f>IF(
ISNA(INDEX(resources!E:E,MATCH(B1230,resources!B:B,0))),"fillme",
INDEX(resources!E:E,MATCH(B1230,resources!B:B,0)))</f>
        <v>transfer_purchase</v>
      </c>
      <c r="N1230" s="45">
        <v>1</v>
      </c>
      <c r="O1230" s="83" t="str">
        <f>IFERROR(INDEX(resources!K:K,MATCH(B1230,resources!B:B,0)),"fillme")</f>
        <v>unknown</v>
      </c>
      <c r="P1230" s="89" t="str">
        <f t="shared" si="278"/>
        <v>unknown_2021_4</v>
      </c>
      <c r="Q1230" s="87">
        <f>INDEX(elcc!G:G,MATCH(P1230,elcc!D:D,0))</f>
        <v>0</v>
      </c>
      <c r="R1230" s="89">
        <f t="shared" si="279"/>
        <v>1</v>
      </c>
      <c r="S1230" s="89" t="s">
        <v>6314</v>
      </c>
      <c r="T1230" s="89" t="s">
        <v>6314</v>
      </c>
      <c r="U1230" s="90" t="str">
        <f t="shared" si="280"/>
        <v>ok</v>
      </c>
      <c r="V1230" s="63" t="str">
        <f>INDEX(resources!F:F,MATCH(B1230,resources!B:B,0))</f>
        <v>special</v>
      </c>
      <c r="W1230" s="110">
        <f t="shared" si="281"/>
        <v>1</v>
      </c>
      <c r="X1230" s="110">
        <f t="shared" si="282"/>
        <v>0</v>
      </c>
      <c r="Y1230" s="110" t="str">
        <f t="shared" si="283"/>
        <v>transfer_purchase_energy_NA_CONFIDENTIAL</v>
      </c>
      <c r="Z1230" s="110">
        <f>IF(COUNTIFS($Y$2:Y1230,Y1230)=1,1,0)</f>
        <v>0</v>
      </c>
      <c r="AA1230" s="110">
        <f>SUM($Z$2:Z1230)*Z1230</f>
        <v>0</v>
      </c>
      <c r="AB1230" s="110">
        <f>COUNTIFS(resources!B:B,B1230)</f>
        <v>1</v>
      </c>
      <c r="AC1230" s="110">
        <f t="shared" si="284"/>
        <v>1</v>
      </c>
      <c r="AD1230" s="110">
        <f t="shared" si="285"/>
        <v>1</v>
      </c>
      <c r="AE1230" s="110">
        <f t="shared" si="286"/>
        <v>0</v>
      </c>
      <c r="AF1230" s="110">
        <f t="shared" si="287"/>
        <v>1</v>
      </c>
      <c r="AG1230" s="110">
        <f t="shared" si="288"/>
        <v>0</v>
      </c>
      <c r="AH1230" s="110">
        <f t="shared" si="289"/>
        <v>0</v>
      </c>
      <c r="AI1230" s="110">
        <f t="shared" si="290"/>
        <v>1</v>
      </c>
      <c r="AJ1230" s="100">
        <f>ROW()</f>
        <v>1230</v>
      </c>
      <c r="AK1230" s="100" t="e">
        <f>INDEX('BadRows RECART'!$C$2:$C$1207,MATCH(monthly_gwh_mw!AJ1230,'BadRows RECART'!$D$2:$D$1207,0))</f>
        <v>#N/A</v>
      </c>
    </row>
    <row r="1231" spans="1:37" ht="20">
      <c r="A1231" s="106" t="s">
        <v>3907</v>
      </c>
      <c r="B1231" s="106" t="s">
        <v>437</v>
      </c>
      <c r="C1231" s="106" t="s">
        <v>6297</v>
      </c>
      <c r="D1231" s="168">
        <v>2021</v>
      </c>
      <c r="E1231" s="168">
        <v>5</v>
      </c>
      <c r="F1231" s="199">
        <v>16.666666666666668</v>
      </c>
      <c r="G1231" s="212" t="s">
        <v>6314</v>
      </c>
      <c r="H1231" s="212" t="s">
        <v>6314</v>
      </c>
      <c r="I1231" s="106" t="s">
        <v>556</v>
      </c>
      <c r="K1231" s="83" t="s">
        <v>6314</v>
      </c>
      <c r="L1231" s="83" t="s">
        <v>6314</v>
      </c>
      <c r="M1231" s="45" t="str">
        <f>IF(
ISNA(INDEX(resources!E:E,MATCH(B1231,resources!B:B,0))),"fillme",
INDEX(resources!E:E,MATCH(B1231,resources!B:B,0)))</f>
        <v>transfer_purchase</v>
      </c>
      <c r="N1231" s="45">
        <v>1</v>
      </c>
      <c r="O1231" s="83" t="str">
        <f>IFERROR(INDEX(resources!K:K,MATCH(B1231,resources!B:B,0)),"fillme")</f>
        <v>unknown</v>
      </c>
      <c r="P1231" s="89" t="str">
        <f t="shared" si="278"/>
        <v>unknown_2021_5</v>
      </c>
      <c r="Q1231" s="87">
        <f>INDEX(elcc!G:G,MATCH(P1231,elcc!D:D,0))</f>
        <v>0</v>
      </c>
      <c r="R1231" s="89">
        <f t="shared" si="279"/>
        <v>1</v>
      </c>
      <c r="S1231" s="89" t="s">
        <v>6314</v>
      </c>
      <c r="T1231" s="89" t="s">
        <v>6314</v>
      </c>
      <c r="U1231" s="90" t="str">
        <f t="shared" si="280"/>
        <v>ok</v>
      </c>
      <c r="V1231" s="63" t="str">
        <f>INDEX(resources!F:F,MATCH(B1231,resources!B:B,0))</f>
        <v>special</v>
      </c>
      <c r="W1231" s="110">
        <f t="shared" si="281"/>
        <v>1</v>
      </c>
      <c r="X1231" s="110">
        <f t="shared" si="282"/>
        <v>0</v>
      </c>
      <c r="Y1231" s="110" t="str">
        <f t="shared" si="283"/>
        <v>transfer_purchase_energy_NA_CONFIDENTIAL</v>
      </c>
      <c r="Z1231" s="110">
        <f>IF(COUNTIFS($Y$2:Y1231,Y1231)=1,1,0)</f>
        <v>0</v>
      </c>
      <c r="AA1231" s="110">
        <f>SUM($Z$2:Z1231)*Z1231</f>
        <v>0</v>
      </c>
      <c r="AB1231" s="110">
        <f>COUNTIFS(resources!B:B,B1231)</f>
        <v>1</v>
      </c>
      <c r="AC1231" s="110">
        <f t="shared" si="284"/>
        <v>1</v>
      </c>
      <c r="AD1231" s="110">
        <f t="shared" si="285"/>
        <v>1</v>
      </c>
      <c r="AE1231" s="110">
        <f t="shared" si="286"/>
        <v>0</v>
      </c>
      <c r="AF1231" s="110">
        <f t="shared" si="287"/>
        <v>1</v>
      </c>
      <c r="AG1231" s="110">
        <f t="shared" si="288"/>
        <v>0</v>
      </c>
      <c r="AH1231" s="110">
        <f t="shared" si="289"/>
        <v>0</v>
      </c>
      <c r="AI1231" s="110">
        <f t="shared" si="290"/>
        <v>1</v>
      </c>
      <c r="AJ1231" s="100">
        <f>ROW()</f>
        <v>1231</v>
      </c>
      <c r="AK1231" s="100" t="e">
        <f>INDEX('BadRows RECART'!$C$2:$C$1207,MATCH(monthly_gwh_mw!AJ1231,'BadRows RECART'!$D$2:$D$1207,0))</f>
        <v>#N/A</v>
      </c>
    </row>
    <row r="1232" spans="1:37" ht="20">
      <c r="A1232" s="106" t="s">
        <v>3907</v>
      </c>
      <c r="B1232" s="106" t="s">
        <v>437</v>
      </c>
      <c r="C1232" s="106" t="s">
        <v>6297</v>
      </c>
      <c r="D1232" s="168">
        <v>2021</v>
      </c>
      <c r="E1232" s="168">
        <v>6</v>
      </c>
      <c r="F1232" s="199">
        <v>16.666666666666668</v>
      </c>
      <c r="G1232" s="212" t="s">
        <v>6314</v>
      </c>
      <c r="H1232" s="212" t="s">
        <v>6314</v>
      </c>
      <c r="I1232" s="106" t="s">
        <v>556</v>
      </c>
      <c r="K1232" s="83" t="s">
        <v>6314</v>
      </c>
      <c r="L1232" s="83" t="s">
        <v>6314</v>
      </c>
      <c r="M1232" s="45" t="str">
        <f>IF(
ISNA(INDEX(resources!E:E,MATCH(B1232,resources!B:B,0))),"fillme",
INDEX(resources!E:E,MATCH(B1232,resources!B:B,0)))</f>
        <v>transfer_purchase</v>
      </c>
      <c r="N1232" s="45">
        <v>1</v>
      </c>
      <c r="O1232" s="83" t="str">
        <f>IFERROR(INDEX(resources!K:K,MATCH(B1232,resources!B:B,0)),"fillme")</f>
        <v>unknown</v>
      </c>
      <c r="P1232" s="89" t="str">
        <f t="shared" si="278"/>
        <v>unknown_2021_6</v>
      </c>
      <c r="Q1232" s="87">
        <f>INDEX(elcc!G:G,MATCH(P1232,elcc!D:D,0))</f>
        <v>0</v>
      </c>
      <c r="R1232" s="89">
        <f t="shared" si="279"/>
        <v>1</v>
      </c>
      <c r="S1232" s="89" t="s">
        <v>6314</v>
      </c>
      <c r="T1232" s="89" t="s">
        <v>6314</v>
      </c>
      <c r="U1232" s="90" t="str">
        <f t="shared" si="280"/>
        <v>ok</v>
      </c>
      <c r="V1232" s="63" t="str">
        <f>INDEX(resources!F:F,MATCH(B1232,resources!B:B,0))</f>
        <v>special</v>
      </c>
      <c r="W1232" s="110">
        <f t="shared" si="281"/>
        <v>1</v>
      </c>
      <c r="X1232" s="110">
        <f t="shared" si="282"/>
        <v>0</v>
      </c>
      <c r="Y1232" s="110" t="str">
        <f t="shared" si="283"/>
        <v>transfer_purchase_energy_NA_CONFIDENTIAL</v>
      </c>
      <c r="Z1232" s="110">
        <f>IF(COUNTIFS($Y$2:Y1232,Y1232)=1,1,0)</f>
        <v>0</v>
      </c>
      <c r="AA1232" s="110">
        <f>SUM($Z$2:Z1232)*Z1232</f>
        <v>0</v>
      </c>
      <c r="AB1232" s="110">
        <f>COUNTIFS(resources!B:B,B1232)</f>
        <v>1</v>
      </c>
      <c r="AC1232" s="110">
        <f t="shared" si="284"/>
        <v>1</v>
      </c>
      <c r="AD1232" s="110">
        <f t="shared" si="285"/>
        <v>1</v>
      </c>
      <c r="AE1232" s="110">
        <f t="shared" si="286"/>
        <v>0</v>
      </c>
      <c r="AF1232" s="110">
        <f t="shared" si="287"/>
        <v>1</v>
      </c>
      <c r="AG1232" s="110">
        <f t="shared" si="288"/>
        <v>0</v>
      </c>
      <c r="AH1232" s="110">
        <f t="shared" si="289"/>
        <v>0</v>
      </c>
      <c r="AI1232" s="110">
        <f t="shared" si="290"/>
        <v>1</v>
      </c>
      <c r="AJ1232" s="100">
        <f>ROW()</f>
        <v>1232</v>
      </c>
      <c r="AK1232" s="100" t="e">
        <f>INDEX('BadRows RECART'!$C$2:$C$1207,MATCH(monthly_gwh_mw!AJ1232,'BadRows RECART'!$D$2:$D$1207,0))</f>
        <v>#N/A</v>
      </c>
    </row>
    <row r="1233" spans="1:37" ht="20">
      <c r="A1233" s="106" t="s">
        <v>3907</v>
      </c>
      <c r="B1233" s="106" t="s">
        <v>437</v>
      </c>
      <c r="C1233" s="106" t="s">
        <v>6297</v>
      </c>
      <c r="D1233" s="168">
        <v>2021</v>
      </c>
      <c r="E1233" s="168">
        <v>7</v>
      </c>
      <c r="F1233" s="199">
        <v>16.666666666666668</v>
      </c>
      <c r="G1233" s="212" t="s">
        <v>6314</v>
      </c>
      <c r="H1233" s="212" t="s">
        <v>6314</v>
      </c>
      <c r="I1233" s="106" t="s">
        <v>556</v>
      </c>
      <c r="K1233" s="83" t="s">
        <v>6314</v>
      </c>
      <c r="L1233" s="83" t="s">
        <v>6314</v>
      </c>
      <c r="M1233" s="45" t="str">
        <f>IF(
ISNA(INDEX(resources!E:E,MATCH(B1233,resources!B:B,0))),"fillme",
INDEX(resources!E:E,MATCH(B1233,resources!B:B,0)))</f>
        <v>transfer_purchase</v>
      </c>
      <c r="N1233" s="45">
        <v>1</v>
      </c>
      <c r="O1233" s="83" t="str">
        <f>IFERROR(INDEX(resources!K:K,MATCH(B1233,resources!B:B,0)),"fillme")</f>
        <v>unknown</v>
      </c>
      <c r="P1233" s="89" t="str">
        <f t="shared" si="278"/>
        <v>unknown_2021_7</v>
      </c>
      <c r="Q1233" s="87">
        <f>INDEX(elcc!G:G,MATCH(P1233,elcc!D:D,0))</f>
        <v>0</v>
      </c>
      <c r="R1233" s="89">
        <f t="shared" si="279"/>
        <v>1</v>
      </c>
      <c r="S1233" s="89" t="s">
        <v>6314</v>
      </c>
      <c r="T1233" s="89" t="s">
        <v>6314</v>
      </c>
      <c r="U1233" s="90" t="str">
        <f t="shared" si="280"/>
        <v>ok</v>
      </c>
      <c r="V1233" s="63" t="str">
        <f>INDEX(resources!F:F,MATCH(B1233,resources!B:B,0))</f>
        <v>special</v>
      </c>
      <c r="W1233" s="110">
        <f t="shared" si="281"/>
        <v>1</v>
      </c>
      <c r="X1233" s="110">
        <f t="shared" si="282"/>
        <v>0</v>
      </c>
      <c r="Y1233" s="110" t="str">
        <f t="shared" si="283"/>
        <v>transfer_purchase_energy_NA_CONFIDENTIAL</v>
      </c>
      <c r="Z1233" s="110">
        <f>IF(COUNTIFS($Y$2:Y1233,Y1233)=1,1,0)</f>
        <v>0</v>
      </c>
      <c r="AA1233" s="110">
        <f>SUM($Z$2:Z1233)*Z1233</f>
        <v>0</v>
      </c>
      <c r="AB1233" s="110">
        <f>COUNTIFS(resources!B:B,B1233)</f>
        <v>1</v>
      </c>
      <c r="AC1233" s="110">
        <f t="shared" si="284"/>
        <v>1</v>
      </c>
      <c r="AD1233" s="110">
        <f t="shared" si="285"/>
        <v>1</v>
      </c>
      <c r="AE1233" s="110">
        <f t="shared" si="286"/>
        <v>0</v>
      </c>
      <c r="AF1233" s="110">
        <f t="shared" si="287"/>
        <v>1</v>
      </c>
      <c r="AG1233" s="110">
        <f t="shared" si="288"/>
        <v>0</v>
      </c>
      <c r="AH1233" s="110">
        <f t="shared" si="289"/>
        <v>0</v>
      </c>
      <c r="AI1233" s="110">
        <f t="shared" si="290"/>
        <v>1</v>
      </c>
      <c r="AJ1233" s="100">
        <f>ROW()</f>
        <v>1233</v>
      </c>
      <c r="AK1233" s="100" t="e">
        <f>INDEX('BadRows RECART'!$C$2:$C$1207,MATCH(monthly_gwh_mw!AJ1233,'BadRows RECART'!$D$2:$D$1207,0))</f>
        <v>#N/A</v>
      </c>
    </row>
    <row r="1234" spans="1:37" ht="20">
      <c r="A1234" s="106" t="s">
        <v>3907</v>
      </c>
      <c r="B1234" s="106" t="s">
        <v>437</v>
      </c>
      <c r="C1234" s="106" t="s">
        <v>6297</v>
      </c>
      <c r="D1234" s="168">
        <v>2021</v>
      </c>
      <c r="E1234" s="168">
        <v>8</v>
      </c>
      <c r="F1234" s="199">
        <v>16.666666666666668</v>
      </c>
      <c r="G1234" s="212" t="s">
        <v>6314</v>
      </c>
      <c r="H1234" s="212" t="s">
        <v>6314</v>
      </c>
      <c r="I1234" s="106" t="s">
        <v>556</v>
      </c>
      <c r="K1234" s="83" t="s">
        <v>6314</v>
      </c>
      <c r="L1234" s="83" t="s">
        <v>6314</v>
      </c>
      <c r="M1234" s="45" t="str">
        <f>IF(
ISNA(INDEX(resources!E:E,MATCH(B1234,resources!B:B,0))),"fillme",
INDEX(resources!E:E,MATCH(B1234,resources!B:B,0)))</f>
        <v>transfer_purchase</v>
      </c>
      <c r="N1234" s="45">
        <v>1</v>
      </c>
      <c r="O1234" s="83" t="str">
        <f>IFERROR(INDEX(resources!K:K,MATCH(B1234,resources!B:B,0)),"fillme")</f>
        <v>unknown</v>
      </c>
      <c r="P1234" s="89" t="str">
        <f t="shared" si="278"/>
        <v>unknown_2021_8</v>
      </c>
      <c r="Q1234" s="87">
        <f>INDEX(elcc!G:G,MATCH(P1234,elcc!D:D,0))</f>
        <v>0</v>
      </c>
      <c r="R1234" s="89">
        <f t="shared" si="279"/>
        <v>1</v>
      </c>
      <c r="S1234" s="89" t="s">
        <v>6314</v>
      </c>
      <c r="T1234" s="89" t="s">
        <v>6314</v>
      </c>
      <c r="U1234" s="90" t="str">
        <f t="shared" si="280"/>
        <v>ok</v>
      </c>
      <c r="V1234" s="63" t="str">
        <f>INDEX(resources!F:F,MATCH(B1234,resources!B:B,0))</f>
        <v>special</v>
      </c>
      <c r="W1234" s="110">
        <f t="shared" si="281"/>
        <v>1</v>
      </c>
      <c r="X1234" s="110">
        <f t="shared" si="282"/>
        <v>0</v>
      </c>
      <c r="Y1234" s="110" t="str">
        <f t="shared" si="283"/>
        <v>transfer_purchase_energy_NA_CONFIDENTIAL</v>
      </c>
      <c r="Z1234" s="110">
        <f>IF(COUNTIFS($Y$2:Y1234,Y1234)=1,1,0)</f>
        <v>0</v>
      </c>
      <c r="AA1234" s="110">
        <f>SUM($Z$2:Z1234)*Z1234</f>
        <v>0</v>
      </c>
      <c r="AB1234" s="110">
        <f>COUNTIFS(resources!B:B,B1234)</f>
        <v>1</v>
      </c>
      <c r="AC1234" s="110">
        <f t="shared" si="284"/>
        <v>1</v>
      </c>
      <c r="AD1234" s="110">
        <f t="shared" si="285"/>
        <v>1</v>
      </c>
      <c r="AE1234" s="110">
        <f t="shared" si="286"/>
        <v>0</v>
      </c>
      <c r="AF1234" s="110">
        <f t="shared" si="287"/>
        <v>1</v>
      </c>
      <c r="AG1234" s="110">
        <f t="shared" si="288"/>
        <v>0</v>
      </c>
      <c r="AH1234" s="110">
        <f t="shared" si="289"/>
        <v>0</v>
      </c>
      <c r="AI1234" s="110">
        <f t="shared" si="290"/>
        <v>1</v>
      </c>
      <c r="AJ1234" s="100">
        <f>ROW()</f>
        <v>1234</v>
      </c>
      <c r="AK1234" s="100" t="e">
        <f>INDEX('BadRows RECART'!$C$2:$C$1207,MATCH(monthly_gwh_mw!AJ1234,'BadRows RECART'!$D$2:$D$1207,0))</f>
        <v>#N/A</v>
      </c>
    </row>
    <row r="1235" spans="1:37" ht="20">
      <c r="A1235" s="106" t="s">
        <v>3907</v>
      </c>
      <c r="B1235" s="106" t="s">
        <v>437</v>
      </c>
      <c r="C1235" s="106" t="s">
        <v>6297</v>
      </c>
      <c r="D1235" s="168">
        <v>2021</v>
      </c>
      <c r="E1235" s="168">
        <v>9</v>
      </c>
      <c r="F1235" s="199">
        <v>16.666666666666668</v>
      </c>
      <c r="G1235" s="212" t="s">
        <v>6314</v>
      </c>
      <c r="H1235" s="212" t="s">
        <v>6314</v>
      </c>
      <c r="I1235" s="106" t="s">
        <v>556</v>
      </c>
      <c r="K1235" s="83" t="s">
        <v>6314</v>
      </c>
      <c r="L1235" s="83" t="s">
        <v>6314</v>
      </c>
      <c r="M1235" s="45" t="str">
        <f>IF(
ISNA(INDEX(resources!E:E,MATCH(B1235,resources!B:B,0))),"fillme",
INDEX(resources!E:E,MATCH(B1235,resources!B:B,0)))</f>
        <v>transfer_purchase</v>
      </c>
      <c r="N1235" s="45">
        <v>1</v>
      </c>
      <c r="O1235" s="83" t="str">
        <f>IFERROR(INDEX(resources!K:K,MATCH(B1235,resources!B:B,0)),"fillme")</f>
        <v>unknown</v>
      </c>
      <c r="P1235" s="89" t="str">
        <f t="shared" si="278"/>
        <v>unknown_2021_9</v>
      </c>
      <c r="Q1235" s="87">
        <f>INDEX(elcc!G:G,MATCH(P1235,elcc!D:D,0))</f>
        <v>0</v>
      </c>
      <c r="R1235" s="89">
        <f t="shared" si="279"/>
        <v>1</v>
      </c>
      <c r="S1235" s="89" t="s">
        <v>6314</v>
      </c>
      <c r="T1235" s="89" t="s">
        <v>6314</v>
      </c>
      <c r="U1235" s="90" t="str">
        <f t="shared" si="280"/>
        <v>ok</v>
      </c>
      <c r="V1235" s="63" t="str">
        <f>INDEX(resources!F:F,MATCH(B1235,resources!B:B,0))</f>
        <v>special</v>
      </c>
      <c r="W1235" s="110">
        <f t="shared" si="281"/>
        <v>1</v>
      </c>
      <c r="X1235" s="110">
        <f t="shared" si="282"/>
        <v>0</v>
      </c>
      <c r="Y1235" s="110" t="str">
        <f t="shared" si="283"/>
        <v>transfer_purchase_energy_NA_CONFIDENTIAL</v>
      </c>
      <c r="Z1235" s="110">
        <f>IF(COUNTIFS($Y$2:Y1235,Y1235)=1,1,0)</f>
        <v>0</v>
      </c>
      <c r="AA1235" s="110">
        <f>SUM($Z$2:Z1235)*Z1235</f>
        <v>0</v>
      </c>
      <c r="AB1235" s="110">
        <f>COUNTIFS(resources!B:B,B1235)</f>
        <v>1</v>
      </c>
      <c r="AC1235" s="110">
        <f t="shared" si="284"/>
        <v>1</v>
      </c>
      <c r="AD1235" s="110">
        <f t="shared" si="285"/>
        <v>1</v>
      </c>
      <c r="AE1235" s="110">
        <f t="shared" si="286"/>
        <v>0</v>
      </c>
      <c r="AF1235" s="110">
        <f t="shared" si="287"/>
        <v>1</v>
      </c>
      <c r="AG1235" s="110">
        <f t="shared" si="288"/>
        <v>0</v>
      </c>
      <c r="AH1235" s="110">
        <f t="shared" si="289"/>
        <v>0</v>
      </c>
      <c r="AI1235" s="110">
        <f t="shared" si="290"/>
        <v>1</v>
      </c>
      <c r="AJ1235" s="100">
        <f>ROW()</f>
        <v>1235</v>
      </c>
      <c r="AK1235" s="100" t="e">
        <f>INDEX('BadRows RECART'!$C$2:$C$1207,MATCH(monthly_gwh_mw!AJ1235,'BadRows RECART'!$D$2:$D$1207,0))</f>
        <v>#N/A</v>
      </c>
    </row>
    <row r="1236" spans="1:37" ht="20">
      <c r="A1236" s="106" t="s">
        <v>3907</v>
      </c>
      <c r="B1236" s="106" t="s">
        <v>437</v>
      </c>
      <c r="C1236" s="106" t="s">
        <v>6297</v>
      </c>
      <c r="D1236" s="168">
        <v>2021</v>
      </c>
      <c r="E1236" s="168">
        <v>10</v>
      </c>
      <c r="F1236" s="199">
        <v>16.666666666666668</v>
      </c>
      <c r="G1236" s="212" t="s">
        <v>6314</v>
      </c>
      <c r="H1236" s="212" t="s">
        <v>6314</v>
      </c>
      <c r="I1236" s="106" t="s">
        <v>556</v>
      </c>
      <c r="K1236" s="83" t="s">
        <v>6314</v>
      </c>
      <c r="L1236" s="83" t="s">
        <v>6314</v>
      </c>
      <c r="M1236" s="45" t="str">
        <f>IF(
ISNA(INDEX(resources!E:E,MATCH(B1236,resources!B:B,0))),"fillme",
INDEX(resources!E:E,MATCH(B1236,resources!B:B,0)))</f>
        <v>transfer_purchase</v>
      </c>
      <c r="N1236" s="45">
        <v>1</v>
      </c>
      <c r="O1236" s="83" t="str">
        <f>IFERROR(INDEX(resources!K:K,MATCH(B1236,resources!B:B,0)),"fillme")</f>
        <v>unknown</v>
      </c>
      <c r="P1236" s="89" t="str">
        <f t="shared" si="278"/>
        <v>unknown_2021_10</v>
      </c>
      <c r="Q1236" s="87">
        <f>INDEX(elcc!G:G,MATCH(P1236,elcc!D:D,0))</f>
        <v>0</v>
      </c>
      <c r="R1236" s="89">
        <f t="shared" si="279"/>
        <v>1</v>
      </c>
      <c r="S1236" s="89" t="s">
        <v>6314</v>
      </c>
      <c r="T1236" s="89" t="s">
        <v>6314</v>
      </c>
      <c r="U1236" s="90" t="str">
        <f t="shared" si="280"/>
        <v>ok</v>
      </c>
      <c r="V1236" s="63" t="str">
        <f>INDEX(resources!F:F,MATCH(B1236,resources!B:B,0))</f>
        <v>special</v>
      </c>
      <c r="W1236" s="110">
        <f t="shared" si="281"/>
        <v>1</v>
      </c>
      <c r="X1236" s="110">
        <f t="shared" si="282"/>
        <v>0</v>
      </c>
      <c r="Y1236" s="110" t="str">
        <f t="shared" si="283"/>
        <v>transfer_purchase_energy_NA_CONFIDENTIAL</v>
      </c>
      <c r="Z1236" s="110">
        <f>IF(COUNTIFS($Y$2:Y1236,Y1236)=1,1,0)</f>
        <v>0</v>
      </c>
      <c r="AA1236" s="110">
        <f>SUM($Z$2:Z1236)*Z1236</f>
        <v>0</v>
      </c>
      <c r="AB1236" s="110">
        <f>COUNTIFS(resources!B:B,B1236)</f>
        <v>1</v>
      </c>
      <c r="AC1236" s="110">
        <f t="shared" si="284"/>
        <v>1</v>
      </c>
      <c r="AD1236" s="110">
        <f t="shared" si="285"/>
        <v>1</v>
      </c>
      <c r="AE1236" s="110">
        <f t="shared" si="286"/>
        <v>0</v>
      </c>
      <c r="AF1236" s="110">
        <f t="shared" si="287"/>
        <v>1</v>
      </c>
      <c r="AG1236" s="110">
        <f t="shared" si="288"/>
        <v>0</v>
      </c>
      <c r="AH1236" s="110">
        <f t="shared" si="289"/>
        <v>0</v>
      </c>
      <c r="AI1236" s="110">
        <f t="shared" si="290"/>
        <v>1</v>
      </c>
      <c r="AJ1236" s="100">
        <f>ROW()</f>
        <v>1236</v>
      </c>
      <c r="AK1236" s="100" t="e">
        <f>INDEX('BadRows RECART'!$C$2:$C$1207,MATCH(monthly_gwh_mw!AJ1236,'BadRows RECART'!$D$2:$D$1207,0))</f>
        <v>#N/A</v>
      </c>
    </row>
    <row r="1237" spans="1:37" ht="20">
      <c r="A1237" s="106" t="s">
        <v>3907</v>
      </c>
      <c r="B1237" s="106" t="s">
        <v>437</v>
      </c>
      <c r="C1237" s="106" t="s">
        <v>6297</v>
      </c>
      <c r="D1237" s="168">
        <v>2021</v>
      </c>
      <c r="E1237" s="168">
        <v>11</v>
      </c>
      <c r="F1237" s="199">
        <v>16.666666666666668</v>
      </c>
      <c r="G1237" s="212" t="s">
        <v>6314</v>
      </c>
      <c r="H1237" s="212" t="s">
        <v>6314</v>
      </c>
      <c r="I1237" s="106" t="s">
        <v>556</v>
      </c>
      <c r="K1237" s="83" t="s">
        <v>6314</v>
      </c>
      <c r="L1237" s="83" t="s">
        <v>6314</v>
      </c>
      <c r="M1237" s="45" t="str">
        <f>IF(
ISNA(INDEX(resources!E:E,MATCH(B1237,resources!B:B,0))),"fillme",
INDEX(resources!E:E,MATCH(B1237,resources!B:B,0)))</f>
        <v>transfer_purchase</v>
      </c>
      <c r="N1237" s="45">
        <v>1</v>
      </c>
      <c r="O1237" s="83" t="str">
        <f>IFERROR(INDEX(resources!K:K,MATCH(B1237,resources!B:B,0)),"fillme")</f>
        <v>unknown</v>
      </c>
      <c r="P1237" s="89" t="str">
        <f t="shared" si="278"/>
        <v>unknown_2021_11</v>
      </c>
      <c r="Q1237" s="87">
        <f>INDEX(elcc!G:G,MATCH(P1237,elcc!D:D,0))</f>
        <v>0</v>
      </c>
      <c r="R1237" s="89">
        <f t="shared" si="279"/>
        <v>1</v>
      </c>
      <c r="S1237" s="89" t="s">
        <v>6314</v>
      </c>
      <c r="T1237" s="89" t="s">
        <v>6314</v>
      </c>
      <c r="U1237" s="90" t="str">
        <f t="shared" si="280"/>
        <v>ok</v>
      </c>
      <c r="V1237" s="63" t="str">
        <f>INDEX(resources!F:F,MATCH(B1237,resources!B:B,0))</f>
        <v>special</v>
      </c>
      <c r="W1237" s="110">
        <f t="shared" si="281"/>
        <v>1</v>
      </c>
      <c r="X1237" s="110">
        <f t="shared" si="282"/>
        <v>0</v>
      </c>
      <c r="Y1237" s="110" t="str">
        <f t="shared" si="283"/>
        <v>transfer_purchase_energy_NA_CONFIDENTIAL</v>
      </c>
      <c r="Z1237" s="110">
        <f>IF(COUNTIFS($Y$2:Y1237,Y1237)=1,1,0)</f>
        <v>0</v>
      </c>
      <c r="AA1237" s="110">
        <f>SUM($Z$2:Z1237)*Z1237</f>
        <v>0</v>
      </c>
      <c r="AB1237" s="110">
        <f>COUNTIFS(resources!B:B,B1237)</f>
        <v>1</v>
      </c>
      <c r="AC1237" s="110">
        <f t="shared" si="284"/>
        <v>1</v>
      </c>
      <c r="AD1237" s="110">
        <f t="shared" si="285"/>
        <v>1</v>
      </c>
      <c r="AE1237" s="110">
        <f t="shared" si="286"/>
        <v>0</v>
      </c>
      <c r="AF1237" s="110">
        <f t="shared" si="287"/>
        <v>1</v>
      </c>
      <c r="AG1237" s="110">
        <f t="shared" si="288"/>
        <v>0</v>
      </c>
      <c r="AH1237" s="110">
        <f t="shared" si="289"/>
        <v>0</v>
      </c>
      <c r="AI1237" s="110">
        <f t="shared" si="290"/>
        <v>1</v>
      </c>
      <c r="AJ1237" s="100">
        <f>ROW()</f>
        <v>1237</v>
      </c>
      <c r="AK1237" s="100" t="e">
        <f>INDEX('BadRows RECART'!$C$2:$C$1207,MATCH(monthly_gwh_mw!AJ1237,'BadRows RECART'!$D$2:$D$1207,0))</f>
        <v>#N/A</v>
      </c>
    </row>
    <row r="1238" spans="1:37" ht="20">
      <c r="A1238" s="106" t="s">
        <v>3907</v>
      </c>
      <c r="B1238" s="106" t="s">
        <v>437</v>
      </c>
      <c r="C1238" s="106" t="s">
        <v>6297</v>
      </c>
      <c r="D1238" s="168">
        <v>2021</v>
      </c>
      <c r="E1238" s="168">
        <v>12</v>
      </c>
      <c r="F1238" s="199">
        <v>16.666666666666668</v>
      </c>
      <c r="G1238" s="212" t="s">
        <v>6314</v>
      </c>
      <c r="H1238" s="212" t="s">
        <v>6314</v>
      </c>
      <c r="I1238" s="106" t="s">
        <v>556</v>
      </c>
      <c r="K1238" s="83" t="s">
        <v>6314</v>
      </c>
      <c r="L1238" s="83" t="s">
        <v>6314</v>
      </c>
      <c r="M1238" s="45" t="str">
        <f>IF(
ISNA(INDEX(resources!E:E,MATCH(B1238,resources!B:B,0))),"fillme",
INDEX(resources!E:E,MATCH(B1238,resources!B:B,0)))</f>
        <v>transfer_purchase</v>
      </c>
      <c r="N1238" s="45">
        <v>1</v>
      </c>
      <c r="O1238" s="83" t="str">
        <f>IFERROR(INDEX(resources!K:K,MATCH(B1238,resources!B:B,0)),"fillme")</f>
        <v>unknown</v>
      </c>
      <c r="P1238" s="89" t="str">
        <f t="shared" si="278"/>
        <v>unknown_2021_12</v>
      </c>
      <c r="Q1238" s="87">
        <f>INDEX(elcc!G:G,MATCH(P1238,elcc!D:D,0))</f>
        <v>0</v>
      </c>
      <c r="R1238" s="89">
        <f t="shared" si="279"/>
        <v>1</v>
      </c>
      <c r="S1238" s="89" t="s">
        <v>6314</v>
      </c>
      <c r="T1238" s="89" t="s">
        <v>6314</v>
      </c>
      <c r="U1238" s="90" t="str">
        <f t="shared" si="280"/>
        <v>ok</v>
      </c>
      <c r="V1238" s="63" t="str">
        <f>INDEX(resources!F:F,MATCH(B1238,resources!B:B,0))</f>
        <v>special</v>
      </c>
      <c r="W1238" s="110">
        <f t="shared" si="281"/>
        <v>1</v>
      </c>
      <c r="X1238" s="110">
        <f t="shared" si="282"/>
        <v>0</v>
      </c>
      <c r="Y1238" s="110" t="str">
        <f t="shared" si="283"/>
        <v>transfer_purchase_energy_NA_CONFIDENTIAL</v>
      </c>
      <c r="Z1238" s="110">
        <f>IF(COUNTIFS($Y$2:Y1238,Y1238)=1,1,0)</f>
        <v>0</v>
      </c>
      <c r="AA1238" s="110">
        <f>SUM($Z$2:Z1238)*Z1238</f>
        <v>0</v>
      </c>
      <c r="AB1238" s="110">
        <f>COUNTIFS(resources!B:B,B1238)</f>
        <v>1</v>
      </c>
      <c r="AC1238" s="110">
        <f t="shared" si="284"/>
        <v>1</v>
      </c>
      <c r="AD1238" s="110">
        <f t="shared" si="285"/>
        <v>1</v>
      </c>
      <c r="AE1238" s="110">
        <f t="shared" si="286"/>
        <v>0</v>
      </c>
      <c r="AF1238" s="110">
        <f t="shared" si="287"/>
        <v>1</v>
      </c>
      <c r="AG1238" s="110">
        <f t="shared" si="288"/>
        <v>0</v>
      </c>
      <c r="AH1238" s="110">
        <f t="shared" si="289"/>
        <v>0</v>
      </c>
      <c r="AI1238" s="110">
        <f t="shared" si="290"/>
        <v>1</v>
      </c>
      <c r="AJ1238" s="100">
        <f>ROW()</f>
        <v>1238</v>
      </c>
      <c r="AK1238" s="100" t="e">
        <f>INDEX('BadRows RECART'!$C$2:$C$1207,MATCH(monthly_gwh_mw!AJ1238,'BadRows RECART'!$D$2:$D$1207,0))</f>
        <v>#N/A</v>
      </c>
    </row>
    <row r="1239" spans="1:37" ht="20">
      <c r="A1239" s="106" t="s">
        <v>3907</v>
      </c>
      <c r="B1239" s="106" t="s">
        <v>437</v>
      </c>
      <c r="C1239" s="106" t="s">
        <v>6297</v>
      </c>
      <c r="D1239" s="168">
        <v>2022</v>
      </c>
      <c r="E1239" s="168">
        <v>1</v>
      </c>
      <c r="F1239" s="199">
        <v>20.833333333333332</v>
      </c>
      <c r="G1239" s="212" t="s">
        <v>6314</v>
      </c>
      <c r="H1239" s="212" t="s">
        <v>6314</v>
      </c>
      <c r="I1239" s="106" t="s">
        <v>556</v>
      </c>
      <c r="K1239" s="83" t="s">
        <v>6314</v>
      </c>
      <c r="L1239" s="83" t="s">
        <v>6314</v>
      </c>
      <c r="M1239" s="45" t="str">
        <f>IF(
ISNA(INDEX(resources!E:E,MATCH(B1239,resources!B:B,0))),"fillme",
INDEX(resources!E:E,MATCH(B1239,resources!B:B,0)))</f>
        <v>transfer_purchase</v>
      </c>
      <c r="N1239" s="45">
        <v>1</v>
      </c>
      <c r="O1239" s="83" t="str">
        <f>IFERROR(INDEX(resources!K:K,MATCH(B1239,resources!B:B,0)),"fillme")</f>
        <v>unknown</v>
      </c>
      <c r="P1239" s="89" t="str">
        <f t="shared" si="278"/>
        <v>unknown_2022_1</v>
      </c>
      <c r="Q1239" s="87">
        <f>INDEX(elcc!G:G,MATCH(P1239,elcc!D:D,0))</f>
        <v>0</v>
      </c>
      <c r="R1239" s="89">
        <f t="shared" si="279"/>
        <v>1</v>
      </c>
      <c r="S1239" s="89" t="s">
        <v>6314</v>
      </c>
      <c r="T1239" s="89" t="s">
        <v>6314</v>
      </c>
      <c r="U1239" s="90" t="str">
        <f t="shared" si="280"/>
        <v>ok</v>
      </c>
      <c r="V1239" s="63" t="str">
        <f>INDEX(resources!F:F,MATCH(B1239,resources!B:B,0))</f>
        <v>special</v>
      </c>
      <c r="W1239" s="110">
        <f t="shared" si="281"/>
        <v>1</v>
      </c>
      <c r="X1239" s="110">
        <f t="shared" si="282"/>
        <v>0</v>
      </c>
      <c r="Y1239" s="110" t="str">
        <f t="shared" si="283"/>
        <v>transfer_purchase_energy_NA_CONFIDENTIAL</v>
      </c>
      <c r="Z1239" s="110">
        <f>IF(COUNTIFS($Y$2:Y1239,Y1239)=1,1,0)</f>
        <v>0</v>
      </c>
      <c r="AA1239" s="110">
        <f>SUM($Z$2:Z1239)*Z1239</f>
        <v>0</v>
      </c>
      <c r="AB1239" s="110">
        <f>COUNTIFS(resources!B:B,B1239)</f>
        <v>1</v>
      </c>
      <c r="AC1239" s="110">
        <f t="shared" si="284"/>
        <v>1</v>
      </c>
      <c r="AD1239" s="110">
        <f t="shared" si="285"/>
        <v>1</v>
      </c>
      <c r="AE1239" s="110">
        <f t="shared" si="286"/>
        <v>0</v>
      </c>
      <c r="AF1239" s="110">
        <f t="shared" si="287"/>
        <v>1</v>
      </c>
      <c r="AG1239" s="110">
        <f t="shared" si="288"/>
        <v>0</v>
      </c>
      <c r="AH1239" s="110">
        <f t="shared" si="289"/>
        <v>0</v>
      </c>
      <c r="AI1239" s="110">
        <f t="shared" si="290"/>
        <v>1</v>
      </c>
      <c r="AJ1239" s="100">
        <f>ROW()</f>
        <v>1239</v>
      </c>
      <c r="AK1239" s="100" t="e">
        <f>INDEX('BadRows RECART'!$C$2:$C$1207,MATCH(monthly_gwh_mw!AJ1239,'BadRows RECART'!$D$2:$D$1207,0))</f>
        <v>#N/A</v>
      </c>
    </row>
    <row r="1240" spans="1:37" ht="20">
      <c r="A1240" s="106" t="s">
        <v>3907</v>
      </c>
      <c r="B1240" s="106" t="s">
        <v>437</v>
      </c>
      <c r="C1240" s="106" t="s">
        <v>6297</v>
      </c>
      <c r="D1240" s="168">
        <v>2022</v>
      </c>
      <c r="E1240" s="168">
        <v>2</v>
      </c>
      <c r="F1240" s="199">
        <v>20.833333333333332</v>
      </c>
      <c r="G1240" s="212" t="s">
        <v>6314</v>
      </c>
      <c r="H1240" s="212" t="s">
        <v>6314</v>
      </c>
      <c r="I1240" s="106" t="s">
        <v>556</v>
      </c>
      <c r="K1240" s="83" t="s">
        <v>6314</v>
      </c>
      <c r="L1240" s="83" t="s">
        <v>6314</v>
      </c>
      <c r="M1240" s="45" t="str">
        <f>IF(
ISNA(INDEX(resources!E:E,MATCH(B1240,resources!B:B,0))),"fillme",
INDEX(resources!E:E,MATCH(B1240,resources!B:B,0)))</f>
        <v>transfer_purchase</v>
      </c>
      <c r="N1240" s="45">
        <v>1</v>
      </c>
      <c r="O1240" s="83" t="str">
        <f>IFERROR(INDEX(resources!K:K,MATCH(B1240,resources!B:B,0)),"fillme")</f>
        <v>unknown</v>
      </c>
      <c r="P1240" s="89" t="str">
        <f t="shared" si="278"/>
        <v>unknown_2022_2</v>
      </c>
      <c r="Q1240" s="87">
        <f>INDEX(elcc!G:G,MATCH(P1240,elcc!D:D,0))</f>
        <v>0</v>
      </c>
      <c r="R1240" s="89">
        <f t="shared" si="279"/>
        <v>1</v>
      </c>
      <c r="S1240" s="89" t="s">
        <v>6314</v>
      </c>
      <c r="T1240" s="89" t="s">
        <v>6314</v>
      </c>
      <c r="U1240" s="90" t="str">
        <f t="shared" si="280"/>
        <v>ok</v>
      </c>
      <c r="V1240" s="63" t="str">
        <f>INDEX(resources!F:F,MATCH(B1240,resources!B:B,0))</f>
        <v>special</v>
      </c>
      <c r="W1240" s="110">
        <f t="shared" si="281"/>
        <v>1</v>
      </c>
      <c r="X1240" s="110">
        <f t="shared" si="282"/>
        <v>0</v>
      </c>
      <c r="Y1240" s="110" t="str">
        <f t="shared" si="283"/>
        <v>transfer_purchase_energy_NA_CONFIDENTIAL</v>
      </c>
      <c r="Z1240" s="110">
        <f>IF(COUNTIFS($Y$2:Y1240,Y1240)=1,1,0)</f>
        <v>0</v>
      </c>
      <c r="AA1240" s="110">
        <f>SUM($Z$2:Z1240)*Z1240</f>
        <v>0</v>
      </c>
      <c r="AB1240" s="110">
        <f>COUNTIFS(resources!B:B,B1240)</f>
        <v>1</v>
      </c>
      <c r="AC1240" s="110">
        <f t="shared" si="284"/>
        <v>1</v>
      </c>
      <c r="AD1240" s="110">
        <f t="shared" si="285"/>
        <v>1</v>
      </c>
      <c r="AE1240" s="110">
        <f t="shared" si="286"/>
        <v>0</v>
      </c>
      <c r="AF1240" s="110">
        <f t="shared" si="287"/>
        <v>1</v>
      </c>
      <c r="AG1240" s="110">
        <f t="shared" si="288"/>
        <v>0</v>
      </c>
      <c r="AH1240" s="110">
        <f t="shared" si="289"/>
        <v>0</v>
      </c>
      <c r="AI1240" s="110">
        <f t="shared" si="290"/>
        <v>1</v>
      </c>
      <c r="AJ1240" s="100">
        <f>ROW()</f>
        <v>1240</v>
      </c>
      <c r="AK1240" s="100" t="e">
        <f>INDEX('BadRows RECART'!$C$2:$C$1207,MATCH(monthly_gwh_mw!AJ1240,'BadRows RECART'!$D$2:$D$1207,0))</f>
        <v>#N/A</v>
      </c>
    </row>
    <row r="1241" spans="1:37" ht="20">
      <c r="A1241" s="106" t="s">
        <v>3907</v>
      </c>
      <c r="B1241" s="106" t="s">
        <v>437</v>
      </c>
      <c r="C1241" s="106" t="s">
        <v>6297</v>
      </c>
      <c r="D1241" s="168">
        <v>2022</v>
      </c>
      <c r="E1241" s="168">
        <v>3</v>
      </c>
      <c r="F1241" s="199">
        <v>20.833333333333332</v>
      </c>
      <c r="G1241" s="212" t="s">
        <v>6314</v>
      </c>
      <c r="H1241" s="212" t="s">
        <v>6314</v>
      </c>
      <c r="I1241" s="106" t="s">
        <v>556</v>
      </c>
      <c r="K1241" s="83" t="s">
        <v>6314</v>
      </c>
      <c r="L1241" s="83" t="s">
        <v>6314</v>
      </c>
      <c r="M1241" s="45" t="str">
        <f>IF(
ISNA(INDEX(resources!E:E,MATCH(B1241,resources!B:B,0))),"fillme",
INDEX(resources!E:E,MATCH(B1241,resources!B:B,0)))</f>
        <v>transfer_purchase</v>
      </c>
      <c r="N1241" s="45">
        <v>1</v>
      </c>
      <c r="O1241" s="83" t="str">
        <f>IFERROR(INDEX(resources!K:K,MATCH(B1241,resources!B:B,0)),"fillme")</f>
        <v>unknown</v>
      </c>
      <c r="P1241" s="89" t="str">
        <f t="shared" si="278"/>
        <v>unknown_2022_3</v>
      </c>
      <c r="Q1241" s="87">
        <f>INDEX(elcc!G:G,MATCH(P1241,elcc!D:D,0))</f>
        <v>0</v>
      </c>
      <c r="R1241" s="89">
        <f t="shared" si="279"/>
        <v>1</v>
      </c>
      <c r="S1241" s="89" t="s">
        <v>6314</v>
      </c>
      <c r="T1241" s="89" t="s">
        <v>6314</v>
      </c>
      <c r="U1241" s="90" t="str">
        <f t="shared" si="280"/>
        <v>ok</v>
      </c>
      <c r="V1241" s="63" t="str">
        <f>INDEX(resources!F:F,MATCH(B1241,resources!B:B,0))</f>
        <v>special</v>
      </c>
      <c r="W1241" s="110">
        <f t="shared" si="281"/>
        <v>1</v>
      </c>
      <c r="X1241" s="110">
        <f t="shared" si="282"/>
        <v>0</v>
      </c>
      <c r="Y1241" s="110" t="str">
        <f t="shared" si="283"/>
        <v>transfer_purchase_energy_NA_CONFIDENTIAL</v>
      </c>
      <c r="Z1241" s="110">
        <f>IF(COUNTIFS($Y$2:Y1241,Y1241)=1,1,0)</f>
        <v>0</v>
      </c>
      <c r="AA1241" s="110">
        <f>SUM($Z$2:Z1241)*Z1241</f>
        <v>0</v>
      </c>
      <c r="AB1241" s="110">
        <f>COUNTIFS(resources!B:B,B1241)</f>
        <v>1</v>
      </c>
      <c r="AC1241" s="110">
        <f t="shared" si="284"/>
        <v>1</v>
      </c>
      <c r="AD1241" s="110">
        <f t="shared" si="285"/>
        <v>1</v>
      </c>
      <c r="AE1241" s="110">
        <f t="shared" si="286"/>
        <v>0</v>
      </c>
      <c r="AF1241" s="110">
        <f t="shared" si="287"/>
        <v>1</v>
      </c>
      <c r="AG1241" s="110">
        <f t="shared" si="288"/>
        <v>0</v>
      </c>
      <c r="AH1241" s="110">
        <f t="shared" si="289"/>
        <v>0</v>
      </c>
      <c r="AI1241" s="110">
        <f t="shared" si="290"/>
        <v>1</v>
      </c>
      <c r="AJ1241" s="100">
        <f>ROW()</f>
        <v>1241</v>
      </c>
      <c r="AK1241" s="100" t="e">
        <f>INDEX('BadRows RECART'!$C$2:$C$1207,MATCH(monthly_gwh_mw!AJ1241,'BadRows RECART'!$D$2:$D$1207,0))</f>
        <v>#N/A</v>
      </c>
    </row>
    <row r="1242" spans="1:37" ht="20">
      <c r="A1242" s="106" t="s">
        <v>3907</v>
      </c>
      <c r="B1242" s="106" t="s">
        <v>437</v>
      </c>
      <c r="C1242" s="106" t="s">
        <v>6297</v>
      </c>
      <c r="D1242" s="168">
        <v>2022</v>
      </c>
      <c r="E1242" s="168">
        <v>4</v>
      </c>
      <c r="F1242" s="199">
        <v>20.833333333333332</v>
      </c>
      <c r="G1242" s="212" t="s">
        <v>6314</v>
      </c>
      <c r="H1242" s="212" t="s">
        <v>6314</v>
      </c>
      <c r="I1242" s="106" t="s">
        <v>556</v>
      </c>
      <c r="K1242" s="83" t="s">
        <v>6314</v>
      </c>
      <c r="L1242" s="83" t="s">
        <v>6314</v>
      </c>
      <c r="M1242" s="45" t="str">
        <f>IF(
ISNA(INDEX(resources!E:E,MATCH(B1242,resources!B:B,0))),"fillme",
INDEX(resources!E:E,MATCH(B1242,resources!B:B,0)))</f>
        <v>transfer_purchase</v>
      </c>
      <c r="N1242" s="45">
        <v>1</v>
      </c>
      <c r="O1242" s="83" t="str">
        <f>IFERROR(INDEX(resources!K:K,MATCH(B1242,resources!B:B,0)),"fillme")</f>
        <v>unknown</v>
      </c>
      <c r="P1242" s="89" t="str">
        <f t="shared" si="278"/>
        <v>unknown_2022_4</v>
      </c>
      <c r="Q1242" s="87">
        <f>INDEX(elcc!G:G,MATCH(P1242,elcc!D:D,0))</f>
        <v>0</v>
      </c>
      <c r="R1242" s="89">
        <f t="shared" si="279"/>
        <v>1</v>
      </c>
      <c r="S1242" s="89" t="s">
        <v>6314</v>
      </c>
      <c r="T1242" s="89" t="s">
        <v>6314</v>
      </c>
      <c r="U1242" s="90" t="str">
        <f t="shared" si="280"/>
        <v>ok</v>
      </c>
      <c r="V1242" s="63" t="str">
        <f>INDEX(resources!F:F,MATCH(B1242,resources!B:B,0))</f>
        <v>special</v>
      </c>
      <c r="W1242" s="110">
        <f t="shared" si="281"/>
        <v>1</v>
      </c>
      <c r="X1242" s="110">
        <f t="shared" si="282"/>
        <v>0</v>
      </c>
      <c r="Y1242" s="110" t="str">
        <f t="shared" si="283"/>
        <v>transfer_purchase_energy_NA_CONFIDENTIAL</v>
      </c>
      <c r="Z1242" s="110">
        <f>IF(COUNTIFS($Y$2:Y1242,Y1242)=1,1,0)</f>
        <v>0</v>
      </c>
      <c r="AA1242" s="110">
        <f>SUM($Z$2:Z1242)*Z1242</f>
        <v>0</v>
      </c>
      <c r="AB1242" s="110">
        <f>COUNTIFS(resources!B:B,B1242)</f>
        <v>1</v>
      </c>
      <c r="AC1242" s="110">
        <f t="shared" si="284"/>
        <v>1</v>
      </c>
      <c r="AD1242" s="110">
        <f t="shared" si="285"/>
        <v>1</v>
      </c>
      <c r="AE1242" s="110">
        <f t="shared" si="286"/>
        <v>0</v>
      </c>
      <c r="AF1242" s="110">
        <f t="shared" si="287"/>
        <v>1</v>
      </c>
      <c r="AG1242" s="110">
        <f t="shared" si="288"/>
        <v>0</v>
      </c>
      <c r="AH1242" s="110">
        <f t="shared" si="289"/>
        <v>0</v>
      </c>
      <c r="AI1242" s="110">
        <f t="shared" si="290"/>
        <v>1</v>
      </c>
      <c r="AJ1242" s="100">
        <f>ROW()</f>
        <v>1242</v>
      </c>
      <c r="AK1242" s="100" t="e">
        <f>INDEX('BadRows RECART'!$C$2:$C$1207,MATCH(monthly_gwh_mw!AJ1242,'BadRows RECART'!$D$2:$D$1207,0))</f>
        <v>#N/A</v>
      </c>
    </row>
    <row r="1243" spans="1:37" ht="20">
      <c r="A1243" s="106" t="s">
        <v>3907</v>
      </c>
      <c r="B1243" s="106" t="s">
        <v>437</v>
      </c>
      <c r="C1243" s="106" t="s">
        <v>6297</v>
      </c>
      <c r="D1243" s="168">
        <v>2022</v>
      </c>
      <c r="E1243" s="168">
        <v>5</v>
      </c>
      <c r="F1243" s="199">
        <v>20.833333333333332</v>
      </c>
      <c r="G1243" s="212" t="s">
        <v>6314</v>
      </c>
      <c r="H1243" s="212" t="s">
        <v>6314</v>
      </c>
      <c r="I1243" s="106" t="s">
        <v>556</v>
      </c>
      <c r="K1243" s="83" t="s">
        <v>6314</v>
      </c>
      <c r="L1243" s="83" t="s">
        <v>6314</v>
      </c>
      <c r="M1243" s="45" t="str">
        <f>IF(
ISNA(INDEX(resources!E:E,MATCH(B1243,resources!B:B,0))),"fillme",
INDEX(resources!E:E,MATCH(B1243,resources!B:B,0)))</f>
        <v>transfer_purchase</v>
      </c>
      <c r="N1243" s="45">
        <v>1</v>
      </c>
      <c r="O1243" s="83" t="str">
        <f>IFERROR(INDEX(resources!K:K,MATCH(B1243,resources!B:B,0)),"fillme")</f>
        <v>unknown</v>
      </c>
      <c r="P1243" s="89" t="str">
        <f t="shared" si="278"/>
        <v>unknown_2022_5</v>
      </c>
      <c r="Q1243" s="87">
        <f>INDEX(elcc!G:G,MATCH(P1243,elcc!D:D,0))</f>
        <v>0</v>
      </c>
      <c r="R1243" s="89">
        <f t="shared" si="279"/>
        <v>1</v>
      </c>
      <c r="S1243" s="89" t="s">
        <v>6314</v>
      </c>
      <c r="T1243" s="89" t="s">
        <v>6314</v>
      </c>
      <c r="U1243" s="90" t="str">
        <f t="shared" si="280"/>
        <v>ok</v>
      </c>
      <c r="V1243" s="63" t="str">
        <f>INDEX(resources!F:F,MATCH(B1243,resources!B:B,0))</f>
        <v>special</v>
      </c>
      <c r="W1243" s="110">
        <f t="shared" si="281"/>
        <v>1</v>
      </c>
      <c r="X1243" s="110">
        <f t="shared" si="282"/>
        <v>0</v>
      </c>
      <c r="Y1243" s="110" t="str">
        <f t="shared" si="283"/>
        <v>transfer_purchase_energy_NA_CONFIDENTIAL</v>
      </c>
      <c r="Z1243" s="110">
        <f>IF(COUNTIFS($Y$2:Y1243,Y1243)=1,1,0)</f>
        <v>0</v>
      </c>
      <c r="AA1243" s="110">
        <f>SUM($Z$2:Z1243)*Z1243</f>
        <v>0</v>
      </c>
      <c r="AB1243" s="110">
        <f>COUNTIFS(resources!B:B,B1243)</f>
        <v>1</v>
      </c>
      <c r="AC1243" s="110">
        <f t="shared" si="284"/>
        <v>1</v>
      </c>
      <c r="AD1243" s="110">
        <f t="shared" si="285"/>
        <v>1</v>
      </c>
      <c r="AE1243" s="110">
        <f t="shared" si="286"/>
        <v>0</v>
      </c>
      <c r="AF1243" s="110">
        <f t="shared" si="287"/>
        <v>1</v>
      </c>
      <c r="AG1243" s="110">
        <f t="shared" si="288"/>
        <v>0</v>
      </c>
      <c r="AH1243" s="110">
        <f t="shared" si="289"/>
        <v>0</v>
      </c>
      <c r="AI1243" s="110">
        <f t="shared" si="290"/>
        <v>1</v>
      </c>
      <c r="AJ1243" s="100">
        <f>ROW()</f>
        <v>1243</v>
      </c>
      <c r="AK1243" s="100" t="e">
        <f>INDEX('BadRows RECART'!$C$2:$C$1207,MATCH(monthly_gwh_mw!AJ1243,'BadRows RECART'!$D$2:$D$1207,0))</f>
        <v>#N/A</v>
      </c>
    </row>
    <row r="1244" spans="1:37" ht="20">
      <c r="A1244" s="106" t="s">
        <v>3907</v>
      </c>
      <c r="B1244" s="106" t="s">
        <v>437</v>
      </c>
      <c r="C1244" s="106" t="s">
        <v>6297</v>
      </c>
      <c r="D1244" s="168">
        <v>2022</v>
      </c>
      <c r="E1244" s="168">
        <v>6</v>
      </c>
      <c r="F1244" s="199">
        <v>20.833333333333332</v>
      </c>
      <c r="G1244" s="212" t="s">
        <v>6314</v>
      </c>
      <c r="H1244" s="212" t="s">
        <v>6314</v>
      </c>
      <c r="I1244" s="106" t="s">
        <v>556</v>
      </c>
      <c r="K1244" s="83" t="s">
        <v>6314</v>
      </c>
      <c r="L1244" s="83" t="s">
        <v>6314</v>
      </c>
      <c r="M1244" s="45" t="str">
        <f>IF(
ISNA(INDEX(resources!E:E,MATCH(B1244,resources!B:B,0))),"fillme",
INDEX(resources!E:E,MATCH(B1244,resources!B:B,0)))</f>
        <v>transfer_purchase</v>
      </c>
      <c r="N1244" s="45">
        <v>1</v>
      </c>
      <c r="O1244" s="83" t="str">
        <f>IFERROR(INDEX(resources!K:K,MATCH(B1244,resources!B:B,0)),"fillme")</f>
        <v>unknown</v>
      </c>
      <c r="P1244" s="89" t="str">
        <f t="shared" si="278"/>
        <v>unknown_2022_6</v>
      </c>
      <c r="Q1244" s="87">
        <f>INDEX(elcc!G:G,MATCH(P1244,elcc!D:D,0))</f>
        <v>0</v>
      </c>
      <c r="R1244" s="89">
        <f t="shared" si="279"/>
        <v>1</v>
      </c>
      <c r="S1244" s="89" t="s">
        <v>6314</v>
      </c>
      <c r="T1244" s="89" t="s">
        <v>6314</v>
      </c>
      <c r="U1244" s="90" t="str">
        <f t="shared" si="280"/>
        <v>ok</v>
      </c>
      <c r="V1244" s="63" t="str">
        <f>INDEX(resources!F:F,MATCH(B1244,resources!B:B,0))</f>
        <v>special</v>
      </c>
      <c r="W1244" s="110">
        <f t="shared" si="281"/>
        <v>1</v>
      </c>
      <c r="X1244" s="110">
        <f t="shared" si="282"/>
        <v>0</v>
      </c>
      <c r="Y1244" s="110" t="str">
        <f t="shared" si="283"/>
        <v>transfer_purchase_energy_NA_CONFIDENTIAL</v>
      </c>
      <c r="Z1244" s="110">
        <f>IF(COUNTIFS($Y$2:Y1244,Y1244)=1,1,0)</f>
        <v>0</v>
      </c>
      <c r="AA1244" s="110">
        <f>SUM($Z$2:Z1244)*Z1244</f>
        <v>0</v>
      </c>
      <c r="AB1244" s="110">
        <f>COUNTIFS(resources!B:B,B1244)</f>
        <v>1</v>
      </c>
      <c r="AC1244" s="110">
        <f t="shared" si="284"/>
        <v>1</v>
      </c>
      <c r="AD1244" s="110">
        <f t="shared" si="285"/>
        <v>1</v>
      </c>
      <c r="AE1244" s="110">
        <f t="shared" si="286"/>
        <v>0</v>
      </c>
      <c r="AF1244" s="110">
        <f t="shared" si="287"/>
        <v>1</v>
      </c>
      <c r="AG1244" s="110">
        <f t="shared" si="288"/>
        <v>0</v>
      </c>
      <c r="AH1244" s="110">
        <f t="shared" si="289"/>
        <v>0</v>
      </c>
      <c r="AI1244" s="110">
        <f t="shared" si="290"/>
        <v>1</v>
      </c>
      <c r="AJ1244" s="100">
        <f>ROW()</f>
        <v>1244</v>
      </c>
      <c r="AK1244" s="100" t="e">
        <f>INDEX('BadRows RECART'!$C$2:$C$1207,MATCH(monthly_gwh_mw!AJ1244,'BadRows RECART'!$D$2:$D$1207,0))</f>
        <v>#N/A</v>
      </c>
    </row>
    <row r="1245" spans="1:37" ht="20">
      <c r="A1245" s="106" t="s">
        <v>3907</v>
      </c>
      <c r="B1245" s="106" t="s">
        <v>437</v>
      </c>
      <c r="C1245" s="106" t="s">
        <v>6297</v>
      </c>
      <c r="D1245" s="168">
        <v>2022</v>
      </c>
      <c r="E1245" s="168">
        <v>7</v>
      </c>
      <c r="F1245" s="199">
        <v>20.833333333333332</v>
      </c>
      <c r="G1245" s="212" t="s">
        <v>6314</v>
      </c>
      <c r="H1245" s="212" t="s">
        <v>6314</v>
      </c>
      <c r="I1245" s="106" t="s">
        <v>556</v>
      </c>
      <c r="K1245" s="83" t="s">
        <v>6314</v>
      </c>
      <c r="L1245" s="83" t="s">
        <v>6314</v>
      </c>
      <c r="M1245" s="45" t="str">
        <f>IF(
ISNA(INDEX(resources!E:E,MATCH(B1245,resources!B:B,0))),"fillme",
INDEX(resources!E:E,MATCH(B1245,resources!B:B,0)))</f>
        <v>transfer_purchase</v>
      </c>
      <c r="N1245" s="45">
        <v>1</v>
      </c>
      <c r="O1245" s="83" t="str">
        <f>IFERROR(INDEX(resources!K:K,MATCH(B1245,resources!B:B,0)),"fillme")</f>
        <v>unknown</v>
      </c>
      <c r="P1245" s="89" t="str">
        <f t="shared" si="278"/>
        <v>unknown_2022_7</v>
      </c>
      <c r="Q1245" s="87">
        <f>INDEX(elcc!G:G,MATCH(P1245,elcc!D:D,0))</f>
        <v>0</v>
      </c>
      <c r="R1245" s="89">
        <f t="shared" si="279"/>
        <v>1</v>
      </c>
      <c r="S1245" s="89" t="s">
        <v>6314</v>
      </c>
      <c r="T1245" s="89" t="s">
        <v>6314</v>
      </c>
      <c r="U1245" s="90" t="str">
        <f t="shared" si="280"/>
        <v>ok</v>
      </c>
      <c r="V1245" s="63" t="str">
        <f>INDEX(resources!F:F,MATCH(B1245,resources!B:B,0))</f>
        <v>special</v>
      </c>
      <c r="W1245" s="110">
        <f t="shared" si="281"/>
        <v>1</v>
      </c>
      <c r="X1245" s="110">
        <f t="shared" si="282"/>
        <v>0</v>
      </c>
      <c r="Y1245" s="110" t="str">
        <f t="shared" si="283"/>
        <v>transfer_purchase_energy_NA_CONFIDENTIAL</v>
      </c>
      <c r="Z1245" s="110">
        <f>IF(COUNTIFS($Y$2:Y1245,Y1245)=1,1,0)</f>
        <v>0</v>
      </c>
      <c r="AA1245" s="110">
        <f>SUM($Z$2:Z1245)*Z1245</f>
        <v>0</v>
      </c>
      <c r="AB1245" s="110">
        <f>COUNTIFS(resources!B:B,B1245)</f>
        <v>1</v>
      </c>
      <c r="AC1245" s="110">
        <f t="shared" si="284"/>
        <v>1</v>
      </c>
      <c r="AD1245" s="110">
        <f t="shared" si="285"/>
        <v>1</v>
      </c>
      <c r="AE1245" s="110">
        <f t="shared" si="286"/>
        <v>0</v>
      </c>
      <c r="AF1245" s="110">
        <f t="shared" si="287"/>
        <v>1</v>
      </c>
      <c r="AG1245" s="110">
        <f t="shared" si="288"/>
        <v>0</v>
      </c>
      <c r="AH1245" s="110">
        <f t="shared" si="289"/>
        <v>0</v>
      </c>
      <c r="AI1245" s="110">
        <f t="shared" si="290"/>
        <v>1</v>
      </c>
      <c r="AJ1245" s="100">
        <f>ROW()</f>
        <v>1245</v>
      </c>
      <c r="AK1245" s="100" t="e">
        <f>INDEX('BadRows RECART'!$C$2:$C$1207,MATCH(monthly_gwh_mw!AJ1245,'BadRows RECART'!$D$2:$D$1207,0))</f>
        <v>#N/A</v>
      </c>
    </row>
    <row r="1246" spans="1:37" ht="20">
      <c r="A1246" s="106" t="s">
        <v>3907</v>
      </c>
      <c r="B1246" s="106" t="s">
        <v>437</v>
      </c>
      <c r="C1246" s="106" t="s">
        <v>6297</v>
      </c>
      <c r="D1246" s="168">
        <v>2022</v>
      </c>
      <c r="E1246" s="168">
        <v>8</v>
      </c>
      <c r="F1246" s="199">
        <v>20.833333333333332</v>
      </c>
      <c r="G1246" s="212" t="s">
        <v>6314</v>
      </c>
      <c r="H1246" s="212" t="s">
        <v>6314</v>
      </c>
      <c r="I1246" s="106" t="s">
        <v>556</v>
      </c>
      <c r="K1246" s="83" t="s">
        <v>6314</v>
      </c>
      <c r="L1246" s="83" t="s">
        <v>6314</v>
      </c>
      <c r="M1246" s="45" t="str">
        <f>IF(
ISNA(INDEX(resources!E:E,MATCH(B1246,resources!B:B,0))),"fillme",
INDEX(resources!E:E,MATCH(B1246,resources!B:B,0)))</f>
        <v>transfer_purchase</v>
      </c>
      <c r="N1246" s="45">
        <v>1</v>
      </c>
      <c r="O1246" s="83" t="str">
        <f>IFERROR(INDEX(resources!K:K,MATCH(B1246,resources!B:B,0)),"fillme")</f>
        <v>unknown</v>
      </c>
      <c r="P1246" s="89" t="str">
        <f t="shared" si="278"/>
        <v>unknown_2022_8</v>
      </c>
      <c r="Q1246" s="87">
        <f>INDEX(elcc!G:G,MATCH(P1246,elcc!D:D,0))</f>
        <v>0</v>
      </c>
      <c r="R1246" s="89">
        <f t="shared" si="279"/>
        <v>1</v>
      </c>
      <c r="S1246" s="89" t="s">
        <v>6314</v>
      </c>
      <c r="T1246" s="89" t="s">
        <v>6314</v>
      </c>
      <c r="U1246" s="90" t="str">
        <f t="shared" si="280"/>
        <v>ok</v>
      </c>
      <c r="V1246" s="63" t="str">
        <f>INDEX(resources!F:F,MATCH(B1246,resources!B:B,0))</f>
        <v>special</v>
      </c>
      <c r="W1246" s="110">
        <f t="shared" si="281"/>
        <v>1</v>
      </c>
      <c r="X1246" s="110">
        <f t="shared" si="282"/>
        <v>0</v>
      </c>
      <c r="Y1246" s="110" t="str">
        <f t="shared" si="283"/>
        <v>transfer_purchase_energy_NA_CONFIDENTIAL</v>
      </c>
      <c r="Z1246" s="110">
        <f>IF(COUNTIFS($Y$2:Y1246,Y1246)=1,1,0)</f>
        <v>0</v>
      </c>
      <c r="AA1246" s="110">
        <f>SUM($Z$2:Z1246)*Z1246</f>
        <v>0</v>
      </c>
      <c r="AB1246" s="110">
        <f>COUNTIFS(resources!B:B,B1246)</f>
        <v>1</v>
      </c>
      <c r="AC1246" s="110">
        <f t="shared" si="284"/>
        <v>1</v>
      </c>
      <c r="AD1246" s="110">
        <f t="shared" si="285"/>
        <v>1</v>
      </c>
      <c r="AE1246" s="110">
        <f t="shared" si="286"/>
        <v>0</v>
      </c>
      <c r="AF1246" s="110">
        <f t="shared" si="287"/>
        <v>1</v>
      </c>
      <c r="AG1246" s="110">
        <f t="shared" si="288"/>
        <v>0</v>
      </c>
      <c r="AH1246" s="110">
        <f t="shared" si="289"/>
        <v>0</v>
      </c>
      <c r="AI1246" s="110">
        <f t="shared" si="290"/>
        <v>1</v>
      </c>
      <c r="AJ1246" s="100">
        <f>ROW()</f>
        <v>1246</v>
      </c>
      <c r="AK1246" s="100" t="e">
        <f>INDEX('BadRows RECART'!$C$2:$C$1207,MATCH(monthly_gwh_mw!AJ1246,'BadRows RECART'!$D$2:$D$1207,0))</f>
        <v>#N/A</v>
      </c>
    </row>
    <row r="1247" spans="1:37" ht="20">
      <c r="A1247" s="106" t="s">
        <v>3907</v>
      </c>
      <c r="B1247" s="106" t="s">
        <v>437</v>
      </c>
      <c r="C1247" s="106" t="s">
        <v>6297</v>
      </c>
      <c r="D1247" s="168">
        <v>2022</v>
      </c>
      <c r="E1247" s="168">
        <v>9</v>
      </c>
      <c r="F1247" s="199">
        <v>20.833333333333332</v>
      </c>
      <c r="G1247" s="212" t="s">
        <v>6314</v>
      </c>
      <c r="H1247" s="212" t="s">
        <v>6314</v>
      </c>
      <c r="I1247" s="106" t="s">
        <v>556</v>
      </c>
      <c r="K1247" s="83" t="s">
        <v>6314</v>
      </c>
      <c r="L1247" s="83" t="s">
        <v>6314</v>
      </c>
      <c r="M1247" s="45" t="str">
        <f>IF(
ISNA(INDEX(resources!E:E,MATCH(B1247,resources!B:B,0))),"fillme",
INDEX(resources!E:E,MATCH(B1247,resources!B:B,0)))</f>
        <v>transfer_purchase</v>
      </c>
      <c r="N1247" s="45">
        <v>1</v>
      </c>
      <c r="O1247" s="83" t="str">
        <f>IFERROR(INDEX(resources!K:K,MATCH(B1247,resources!B:B,0)),"fillme")</f>
        <v>unknown</v>
      </c>
      <c r="P1247" s="89" t="str">
        <f t="shared" si="278"/>
        <v>unknown_2022_9</v>
      </c>
      <c r="Q1247" s="87">
        <f>INDEX(elcc!G:G,MATCH(P1247,elcc!D:D,0))</f>
        <v>0</v>
      </c>
      <c r="R1247" s="89">
        <f t="shared" si="279"/>
        <v>1</v>
      </c>
      <c r="S1247" s="89" t="s">
        <v>6314</v>
      </c>
      <c r="T1247" s="89" t="s">
        <v>6314</v>
      </c>
      <c r="U1247" s="90" t="str">
        <f t="shared" si="280"/>
        <v>ok</v>
      </c>
      <c r="V1247" s="63" t="str">
        <f>INDEX(resources!F:F,MATCH(B1247,resources!B:B,0))</f>
        <v>special</v>
      </c>
      <c r="W1247" s="110">
        <f t="shared" si="281"/>
        <v>1</v>
      </c>
      <c r="X1247" s="110">
        <f t="shared" si="282"/>
        <v>0</v>
      </c>
      <c r="Y1247" s="110" t="str">
        <f t="shared" si="283"/>
        <v>transfer_purchase_energy_NA_CONFIDENTIAL</v>
      </c>
      <c r="Z1247" s="110">
        <f>IF(COUNTIFS($Y$2:Y1247,Y1247)=1,1,0)</f>
        <v>0</v>
      </c>
      <c r="AA1247" s="110">
        <f>SUM($Z$2:Z1247)*Z1247</f>
        <v>0</v>
      </c>
      <c r="AB1247" s="110">
        <f>COUNTIFS(resources!B:B,B1247)</f>
        <v>1</v>
      </c>
      <c r="AC1247" s="110">
        <f t="shared" si="284"/>
        <v>1</v>
      </c>
      <c r="AD1247" s="110">
        <f t="shared" si="285"/>
        <v>1</v>
      </c>
      <c r="AE1247" s="110">
        <f t="shared" si="286"/>
        <v>0</v>
      </c>
      <c r="AF1247" s="110">
        <f t="shared" si="287"/>
        <v>1</v>
      </c>
      <c r="AG1247" s="110">
        <f t="shared" si="288"/>
        <v>0</v>
      </c>
      <c r="AH1247" s="110">
        <f t="shared" si="289"/>
        <v>0</v>
      </c>
      <c r="AI1247" s="110">
        <f t="shared" si="290"/>
        <v>1</v>
      </c>
      <c r="AJ1247" s="100">
        <f>ROW()</f>
        <v>1247</v>
      </c>
      <c r="AK1247" s="100" t="e">
        <f>INDEX('BadRows RECART'!$C$2:$C$1207,MATCH(monthly_gwh_mw!AJ1247,'BadRows RECART'!$D$2:$D$1207,0))</f>
        <v>#N/A</v>
      </c>
    </row>
    <row r="1248" spans="1:37" ht="20">
      <c r="A1248" s="106" t="s">
        <v>3907</v>
      </c>
      <c r="B1248" s="106" t="s">
        <v>437</v>
      </c>
      <c r="C1248" s="106" t="s">
        <v>6297</v>
      </c>
      <c r="D1248" s="168">
        <v>2022</v>
      </c>
      <c r="E1248" s="168">
        <v>10</v>
      </c>
      <c r="F1248" s="199">
        <v>20.833333333333332</v>
      </c>
      <c r="G1248" s="212" t="s">
        <v>6314</v>
      </c>
      <c r="H1248" s="212" t="s">
        <v>6314</v>
      </c>
      <c r="I1248" s="106" t="s">
        <v>556</v>
      </c>
      <c r="K1248" s="83" t="s">
        <v>6314</v>
      </c>
      <c r="L1248" s="83" t="s">
        <v>6314</v>
      </c>
      <c r="M1248" s="45" t="str">
        <f>IF(
ISNA(INDEX(resources!E:E,MATCH(B1248,resources!B:B,0))),"fillme",
INDEX(resources!E:E,MATCH(B1248,resources!B:B,0)))</f>
        <v>transfer_purchase</v>
      </c>
      <c r="N1248" s="45">
        <v>1</v>
      </c>
      <c r="O1248" s="83" t="str">
        <f>IFERROR(INDEX(resources!K:K,MATCH(B1248,resources!B:B,0)),"fillme")</f>
        <v>unknown</v>
      </c>
      <c r="P1248" s="89" t="str">
        <f t="shared" si="278"/>
        <v>unknown_2022_10</v>
      </c>
      <c r="Q1248" s="87">
        <f>INDEX(elcc!G:G,MATCH(P1248,elcc!D:D,0))</f>
        <v>0</v>
      </c>
      <c r="R1248" s="89">
        <f t="shared" si="279"/>
        <v>1</v>
      </c>
      <c r="S1248" s="89" t="s">
        <v>6314</v>
      </c>
      <c r="T1248" s="89" t="s">
        <v>6314</v>
      </c>
      <c r="U1248" s="90" t="str">
        <f t="shared" si="280"/>
        <v>ok</v>
      </c>
      <c r="V1248" s="63" t="str">
        <f>INDEX(resources!F:F,MATCH(B1248,resources!B:B,0))</f>
        <v>special</v>
      </c>
      <c r="W1248" s="110">
        <f t="shared" si="281"/>
        <v>1</v>
      </c>
      <c r="X1248" s="110">
        <f t="shared" si="282"/>
        <v>0</v>
      </c>
      <c r="Y1248" s="110" t="str">
        <f t="shared" si="283"/>
        <v>transfer_purchase_energy_NA_CONFIDENTIAL</v>
      </c>
      <c r="Z1248" s="110">
        <f>IF(COUNTIFS($Y$2:Y1248,Y1248)=1,1,0)</f>
        <v>0</v>
      </c>
      <c r="AA1248" s="110">
        <f>SUM($Z$2:Z1248)*Z1248</f>
        <v>0</v>
      </c>
      <c r="AB1248" s="110">
        <f>COUNTIFS(resources!B:B,B1248)</f>
        <v>1</v>
      </c>
      <c r="AC1248" s="110">
        <f t="shared" si="284"/>
        <v>1</v>
      </c>
      <c r="AD1248" s="110">
        <f t="shared" si="285"/>
        <v>1</v>
      </c>
      <c r="AE1248" s="110">
        <f t="shared" si="286"/>
        <v>0</v>
      </c>
      <c r="AF1248" s="110">
        <f t="shared" si="287"/>
        <v>1</v>
      </c>
      <c r="AG1248" s="110">
        <f t="shared" si="288"/>
        <v>0</v>
      </c>
      <c r="AH1248" s="110">
        <f t="shared" si="289"/>
        <v>0</v>
      </c>
      <c r="AI1248" s="110">
        <f t="shared" si="290"/>
        <v>1</v>
      </c>
      <c r="AJ1248" s="100">
        <f>ROW()</f>
        <v>1248</v>
      </c>
      <c r="AK1248" s="100" t="e">
        <f>INDEX('BadRows RECART'!$C$2:$C$1207,MATCH(monthly_gwh_mw!AJ1248,'BadRows RECART'!$D$2:$D$1207,0))</f>
        <v>#N/A</v>
      </c>
    </row>
    <row r="1249" spans="1:37" ht="20">
      <c r="A1249" s="106" t="s">
        <v>3907</v>
      </c>
      <c r="B1249" s="106" t="s">
        <v>437</v>
      </c>
      <c r="C1249" s="106" t="s">
        <v>6297</v>
      </c>
      <c r="D1249" s="168">
        <v>2022</v>
      </c>
      <c r="E1249" s="168">
        <v>11</v>
      </c>
      <c r="F1249" s="199">
        <v>20.833333333333332</v>
      </c>
      <c r="G1249" s="212" t="s">
        <v>6314</v>
      </c>
      <c r="H1249" s="212" t="s">
        <v>6314</v>
      </c>
      <c r="I1249" s="106" t="s">
        <v>556</v>
      </c>
      <c r="K1249" s="83" t="s">
        <v>6314</v>
      </c>
      <c r="L1249" s="83" t="s">
        <v>6314</v>
      </c>
      <c r="M1249" s="45" t="str">
        <f>IF(
ISNA(INDEX(resources!E:E,MATCH(B1249,resources!B:B,0))),"fillme",
INDEX(resources!E:E,MATCH(B1249,resources!B:B,0)))</f>
        <v>transfer_purchase</v>
      </c>
      <c r="N1249" s="45">
        <v>1</v>
      </c>
      <c r="O1249" s="83" t="str">
        <f>IFERROR(INDEX(resources!K:K,MATCH(B1249,resources!B:B,0)),"fillme")</f>
        <v>unknown</v>
      </c>
      <c r="P1249" s="89" t="str">
        <f t="shared" si="278"/>
        <v>unknown_2022_11</v>
      </c>
      <c r="Q1249" s="87">
        <f>INDEX(elcc!G:G,MATCH(P1249,elcc!D:D,0))</f>
        <v>0</v>
      </c>
      <c r="R1249" s="89">
        <f t="shared" si="279"/>
        <v>1</v>
      </c>
      <c r="S1249" s="89" t="s">
        <v>6314</v>
      </c>
      <c r="T1249" s="89" t="s">
        <v>6314</v>
      </c>
      <c r="U1249" s="90" t="str">
        <f t="shared" si="280"/>
        <v>ok</v>
      </c>
      <c r="V1249" s="63" t="str">
        <f>INDEX(resources!F:F,MATCH(B1249,resources!B:B,0))</f>
        <v>special</v>
      </c>
      <c r="W1249" s="110">
        <f t="shared" si="281"/>
        <v>1</v>
      </c>
      <c r="X1249" s="110">
        <f t="shared" si="282"/>
        <v>0</v>
      </c>
      <c r="Y1249" s="110" t="str">
        <f t="shared" si="283"/>
        <v>transfer_purchase_energy_NA_CONFIDENTIAL</v>
      </c>
      <c r="Z1249" s="110">
        <f>IF(COUNTIFS($Y$2:Y1249,Y1249)=1,1,0)</f>
        <v>0</v>
      </c>
      <c r="AA1249" s="110">
        <f>SUM($Z$2:Z1249)*Z1249</f>
        <v>0</v>
      </c>
      <c r="AB1249" s="110">
        <f>COUNTIFS(resources!B:B,B1249)</f>
        <v>1</v>
      </c>
      <c r="AC1249" s="110">
        <f t="shared" si="284"/>
        <v>1</v>
      </c>
      <c r="AD1249" s="110">
        <f t="shared" si="285"/>
        <v>1</v>
      </c>
      <c r="AE1249" s="110">
        <f t="shared" si="286"/>
        <v>0</v>
      </c>
      <c r="AF1249" s="110">
        <f t="shared" si="287"/>
        <v>1</v>
      </c>
      <c r="AG1249" s="110">
        <f t="shared" si="288"/>
        <v>0</v>
      </c>
      <c r="AH1249" s="110">
        <f t="shared" si="289"/>
        <v>0</v>
      </c>
      <c r="AI1249" s="110">
        <f t="shared" si="290"/>
        <v>1</v>
      </c>
      <c r="AJ1249" s="100">
        <f>ROW()</f>
        <v>1249</v>
      </c>
      <c r="AK1249" s="100" t="e">
        <f>INDEX('BadRows RECART'!$C$2:$C$1207,MATCH(monthly_gwh_mw!AJ1249,'BadRows RECART'!$D$2:$D$1207,0))</f>
        <v>#N/A</v>
      </c>
    </row>
    <row r="1250" spans="1:37" ht="20">
      <c r="A1250" s="106" t="s">
        <v>3907</v>
      </c>
      <c r="B1250" s="106" t="s">
        <v>437</v>
      </c>
      <c r="C1250" s="106" t="s">
        <v>6297</v>
      </c>
      <c r="D1250" s="168">
        <v>2022</v>
      </c>
      <c r="E1250" s="168">
        <v>12</v>
      </c>
      <c r="F1250" s="199">
        <v>20.833333333333332</v>
      </c>
      <c r="G1250" s="212" t="s">
        <v>6314</v>
      </c>
      <c r="H1250" s="212" t="s">
        <v>6314</v>
      </c>
      <c r="I1250" s="106" t="s">
        <v>556</v>
      </c>
      <c r="K1250" s="83" t="s">
        <v>6314</v>
      </c>
      <c r="L1250" s="83" t="s">
        <v>6314</v>
      </c>
      <c r="M1250" s="45" t="str">
        <f>IF(
ISNA(INDEX(resources!E:E,MATCH(B1250,resources!B:B,0))),"fillme",
INDEX(resources!E:E,MATCH(B1250,resources!B:B,0)))</f>
        <v>transfer_purchase</v>
      </c>
      <c r="N1250" s="45">
        <v>1</v>
      </c>
      <c r="O1250" s="83" t="str">
        <f>IFERROR(INDEX(resources!K:K,MATCH(B1250,resources!B:B,0)),"fillme")</f>
        <v>unknown</v>
      </c>
      <c r="P1250" s="89" t="str">
        <f t="shared" si="278"/>
        <v>unknown_2022_12</v>
      </c>
      <c r="Q1250" s="87">
        <f>INDEX(elcc!G:G,MATCH(P1250,elcc!D:D,0))</f>
        <v>0</v>
      </c>
      <c r="R1250" s="89">
        <f t="shared" si="279"/>
        <v>1</v>
      </c>
      <c r="S1250" s="89" t="s">
        <v>6314</v>
      </c>
      <c r="T1250" s="89" t="s">
        <v>6314</v>
      </c>
      <c r="U1250" s="90" t="str">
        <f t="shared" si="280"/>
        <v>ok</v>
      </c>
      <c r="V1250" s="63" t="str">
        <f>INDEX(resources!F:F,MATCH(B1250,resources!B:B,0))</f>
        <v>special</v>
      </c>
      <c r="W1250" s="110">
        <f t="shared" si="281"/>
        <v>1</v>
      </c>
      <c r="X1250" s="110">
        <f t="shared" si="282"/>
        <v>0</v>
      </c>
      <c r="Y1250" s="110" t="str">
        <f t="shared" si="283"/>
        <v>transfer_purchase_energy_NA_CONFIDENTIAL</v>
      </c>
      <c r="Z1250" s="110">
        <f>IF(COUNTIFS($Y$2:Y1250,Y1250)=1,1,0)</f>
        <v>0</v>
      </c>
      <c r="AA1250" s="110">
        <f>SUM($Z$2:Z1250)*Z1250</f>
        <v>0</v>
      </c>
      <c r="AB1250" s="110">
        <f>COUNTIFS(resources!B:B,B1250)</f>
        <v>1</v>
      </c>
      <c r="AC1250" s="110">
        <f t="shared" si="284"/>
        <v>1</v>
      </c>
      <c r="AD1250" s="110">
        <f t="shared" si="285"/>
        <v>1</v>
      </c>
      <c r="AE1250" s="110">
        <f t="shared" si="286"/>
        <v>0</v>
      </c>
      <c r="AF1250" s="110">
        <f t="shared" si="287"/>
        <v>1</v>
      </c>
      <c r="AG1250" s="110">
        <f t="shared" si="288"/>
        <v>0</v>
      </c>
      <c r="AH1250" s="110">
        <f t="shared" si="289"/>
        <v>0</v>
      </c>
      <c r="AI1250" s="110">
        <f t="shared" si="290"/>
        <v>1</v>
      </c>
      <c r="AJ1250" s="100">
        <f>ROW()</f>
        <v>1250</v>
      </c>
      <c r="AK1250" s="100" t="e">
        <f>INDEX('BadRows RECART'!$C$2:$C$1207,MATCH(monthly_gwh_mw!AJ1250,'BadRows RECART'!$D$2:$D$1207,0))</f>
        <v>#N/A</v>
      </c>
    </row>
    <row r="1251" spans="1:37" ht="20">
      <c r="A1251" s="106" t="s">
        <v>3907</v>
      </c>
      <c r="B1251" s="106" t="s">
        <v>437</v>
      </c>
      <c r="C1251" s="106" t="s">
        <v>6297</v>
      </c>
      <c r="D1251" s="168">
        <v>2023</v>
      </c>
      <c r="E1251" s="168">
        <v>1</v>
      </c>
      <c r="F1251" s="199">
        <v>25</v>
      </c>
      <c r="G1251" s="212" t="s">
        <v>6314</v>
      </c>
      <c r="H1251" s="212" t="s">
        <v>6314</v>
      </c>
      <c r="I1251" s="106" t="s">
        <v>556</v>
      </c>
      <c r="K1251" s="83" t="s">
        <v>6314</v>
      </c>
      <c r="L1251" s="83" t="s">
        <v>6314</v>
      </c>
      <c r="M1251" s="45" t="str">
        <f>IF(
ISNA(INDEX(resources!E:E,MATCH(B1251,resources!B:B,0))),"fillme",
INDEX(resources!E:E,MATCH(B1251,resources!B:B,0)))</f>
        <v>transfer_purchase</v>
      </c>
      <c r="N1251" s="45">
        <v>1</v>
      </c>
      <c r="O1251" s="83" t="str">
        <f>IFERROR(INDEX(resources!K:K,MATCH(B1251,resources!B:B,0)),"fillme")</f>
        <v>unknown</v>
      </c>
      <c r="P1251" s="89" t="str">
        <f t="shared" si="278"/>
        <v>unknown_2023_1</v>
      </c>
      <c r="Q1251" s="87">
        <f>INDEX(elcc!G:G,MATCH(P1251,elcc!D:D,0))</f>
        <v>0</v>
      </c>
      <c r="R1251" s="89">
        <f t="shared" si="279"/>
        <v>1</v>
      </c>
      <c r="S1251" s="89" t="s">
        <v>6314</v>
      </c>
      <c r="T1251" s="89" t="s">
        <v>6314</v>
      </c>
      <c r="U1251" s="90" t="str">
        <f t="shared" si="280"/>
        <v>ok</v>
      </c>
      <c r="V1251" s="63" t="str">
        <f>INDEX(resources!F:F,MATCH(B1251,resources!B:B,0))</f>
        <v>special</v>
      </c>
      <c r="W1251" s="110">
        <f t="shared" si="281"/>
        <v>1</v>
      </c>
      <c r="X1251" s="110">
        <f t="shared" si="282"/>
        <v>0</v>
      </c>
      <c r="Y1251" s="110" t="str">
        <f t="shared" si="283"/>
        <v>transfer_purchase_energy_NA_CONFIDENTIAL</v>
      </c>
      <c r="Z1251" s="110">
        <f>IF(COUNTIFS($Y$2:Y1251,Y1251)=1,1,0)</f>
        <v>0</v>
      </c>
      <c r="AA1251" s="110">
        <f>SUM($Z$2:Z1251)*Z1251</f>
        <v>0</v>
      </c>
      <c r="AB1251" s="110">
        <f>COUNTIFS(resources!B:B,B1251)</f>
        <v>1</v>
      </c>
      <c r="AC1251" s="110">
        <f t="shared" si="284"/>
        <v>1</v>
      </c>
      <c r="AD1251" s="110">
        <f t="shared" si="285"/>
        <v>1</v>
      </c>
      <c r="AE1251" s="110">
        <f t="shared" si="286"/>
        <v>0</v>
      </c>
      <c r="AF1251" s="110">
        <f t="shared" si="287"/>
        <v>1</v>
      </c>
      <c r="AG1251" s="110">
        <f t="shared" si="288"/>
        <v>0</v>
      </c>
      <c r="AH1251" s="110">
        <f t="shared" si="289"/>
        <v>0</v>
      </c>
      <c r="AI1251" s="110">
        <f t="shared" si="290"/>
        <v>1</v>
      </c>
      <c r="AJ1251" s="100">
        <f>ROW()</f>
        <v>1251</v>
      </c>
      <c r="AK1251" s="100" t="e">
        <f>INDEX('BadRows RECART'!$C$2:$C$1207,MATCH(monthly_gwh_mw!AJ1251,'BadRows RECART'!$D$2:$D$1207,0))</f>
        <v>#N/A</v>
      </c>
    </row>
    <row r="1252" spans="1:37" ht="20">
      <c r="A1252" s="106" t="s">
        <v>3907</v>
      </c>
      <c r="B1252" s="106" t="s">
        <v>437</v>
      </c>
      <c r="C1252" s="106" t="s">
        <v>6297</v>
      </c>
      <c r="D1252" s="168">
        <v>2023</v>
      </c>
      <c r="E1252" s="168">
        <v>2</v>
      </c>
      <c r="F1252" s="199">
        <v>25</v>
      </c>
      <c r="G1252" s="212" t="s">
        <v>6314</v>
      </c>
      <c r="H1252" s="212" t="s">
        <v>6314</v>
      </c>
      <c r="I1252" s="106" t="s">
        <v>556</v>
      </c>
      <c r="K1252" s="83" t="s">
        <v>6314</v>
      </c>
      <c r="L1252" s="83" t="s">
        <v>6314</v>
      </c>
      <c r="M1252" s="45" t="str">
        <f>IF(
ISNA(INDEX(resources!E:E,MATCH(B1252,resources!B:B,0))),"fillme",
INDEX(resources!E:E,MATCH(B1252,resources!B:B,0)))</f>
        <v>transfer_purchase</v>
      </c>
      <c r="N1252" s="45">
        <v>1</v>
      </c>
      <c r="O1252" s="83" t="str">
        <f>IFERROR(INDEX(resources!K:K,MATCH(B1252,resources!B:B,0)),"fillme")</f>
        <v>unknown</v>
      </c>
      <c r="P1252" s="89" t="str">
        <f t="shared" si="278"/>
        <v>unknown_2023_2</v>
      </c>
      <c r="Q1252" s="87">
        <f>INDEX(elcc!G:G,MATCH(P1252,elcc!D:D,0))</f>
        <v>0</v>
      </c>
      <c r="R1252" s="89">
        <f t="shared" si="279"/>
        <v>1</v>
      </c>
      <c r="S1252" s="89" t="s">
        <v>6314</v>
      </c>
      <c r="T1252" s="89" t="s">
        <v>6314</v>
      </c>
      <c r="U1252" s="90" t="str">
        <f t="shared" si="280"/>
        <v>ok</v>
      </c>
      <c r="V1252" s="63" t="str">
        <f>INDEX(resources!F:F,MATCH(B1252,resources!B:B,0))</f>
        <v>special</v>
      </c>
      <c r="W1252" s="110">
        <f t="shared" si="281"/>
        <v>1</v>
      </c>
      <c r="X1252" s="110">
        <f t="shared" si="282"/>
        <v>0</v>
      </c>
      <c r="Y1252" s="110" t="str">
        <f t="shared" si="283"/>
        <v>transfer_purchase_energy_NA_CONFIDENTIAL</v>
      </c>
      <c r="Z1252" s="110">
        <f>IF(COUNTIFS($Y$2:Y1252,Y1252)=1,1,0)</f>
        <v>0</v>
      </c>
      <c r="AA1252" s="110">
        <f>SUM($Z$2:Z1252)*Z1252</f>
        <v>0</v>
      </c>
      <c r="AB1252" s="110">
        <f>COUNTIFS(resources!B:B,B1252)</f>
        <v>1</v>
      </c>
      <c r="AC1252" s="110">
        <f t="shared" si="284"/>
        <v>1</v>
      </c>
      <c r="AD1252" s="110">
        <f t="shared" si="285"/>
        <v>1</v>
      </c>
      <c r="AE1252" s="110">
        <f t="shared" si="286"/>
        <v>0</v>
      </c>
      <c r="AF1252" s="110">
        <f t="shared" si="287"/>
        <v>1</v>
      </c>
      <c r="AG1252" s="110">
        <f t="shared" si="288"/>
        <v>0</v>
      </c>
      <c r="AH1252" s="110">
        <f t="shared" si="289"/>
        <v>0</v>
      </c>
      <c r="AI1252" s="110">
        <f t="shared" si="290"/>
        <v>1</v>
      </c>
      <c r="AJ1252" s="100">
        <f>ROW()</f>
        <v>1252</v>
      </c>
      <c r="AK1252" s="100" t="e">
        <f>INDEX('BadRows RECART'!$C$2:$C$1207,MATCH(monthly_gwh_mw!AJ1252,'BadRows RECART'!$D$2:$D$1207,0))</f>
        <v>#N/A</v>
      </c>
    </row>
    <row r="1253" spans="1:37" ht="20">
      <c r="A1253" s="106" t="s">
        <v>3907</v>
      </c>
      <c r="B1253" s="106" t="s">
        <v>437</v>
      </c>
      <c r="C1253" s="106" t="s">
        <v>6297</v>
      </c>
      <c r="D1253" s="168">
        <v>2023</v>
      </c>
      <c r="E1253" s="168">
        <v>3</v>
      </c>
      <c r="F1253" s="199">
        <v>25</v>
      </c>
      <c r="G1253" s="212" t="s">
        <v>6314</v>
      </c>
      <c r="H1253" s="212" t="s">
        <v>6314</v>
      </c>
      <c r="I1253" s="106" t="s">
        <v>556</v>
      </c>
      <c r="K1253" s="83" t="s">
        <v>6314</v>
      </c>
      <c r="L1253" s="83" t="s">
        <v>6314</v>
      </c>
      <c r="M1253" s="45" t="str">
        <f>IF(
ISNA(INDEX(resources!E:E,MATCH(B1253,resources!B:B,0))),"fillme",
INDEX(resources!E:E,MATCH(B1253,resources!B:B,0)))</f>
        <v>transfer_purchase</v>
      </c>
      <c r="N1253" s="45">
        <v>1</v>
      </c>
      <c r="O1253" s="83" t="str">
        <f>IFERROR(INDEX(resources!K:K,MATCH(B1253,resources!B:B,0)),"fillme")</f>
        <v>unknown</v>
      </c>
      <c r="P1253" s="89" t="str">
        <f t="shared" si="278"/>
        <v>unknown_2023_3</v>
      </c>
      <c r="Q1253" s="87">
        <f>INDEX(elcc!G:G,MATCH(P1253,elcc!D:D,0))</f>
        <v>0</v>
      </c>
      <c r="R1253" s="89">
        <f t="shared" si="279"/>
        <v>1</v>
      </c>
      <c r="S1253" s="89" t="s">
        <v>6314</v>
      </c>
      <c r="T1253" s="89" t="s">
        <v>6314</v>
      </c>
      <c r="U1253" s="90" t="str">
        <f t="shared" si="280"/>
        <v>ok</v>
      </c>
      <c r="V1253" s="63" t="str">
        <f>INDEX(resources!F:F,MATCH(B1253,resources!B:B,0))</f>
        <v>special</v>
      </c>
      <c r="W1253" s="110">
        <f t="shared" si="281"/>
        <v>1</v>
      </c>
      <c r="X1253" s="110">
        <f t="shared" si="282"/>
        <v>0</v>
      </c>
      <c r="Y1253" s="110" t="str">
        <f t="shared" si="283"/>
        <v>transfer_purchase_energy_NA_CONFIDENTIAL</v>
      </c>
      <c r="Z1253" s="110">
        <f>IF(COUNTIFS($Y$2:Y1253,Y1253)=1,1,0)</f>
        <v>0</v>
      </c>
      <c r="AA1253" s="110">
        <f>SUM($Z$2:Z1253)*Z1253</f>
        <v>0</v>
      </c>
      <c r="AB1253" s="110">
        <f>COUNTIFS(resources!B:B,B1253)</f>
        <v>1</v>
      </c>
      <c r="AC1253" s="110">
        <f t="shared" si="284"/>
        <v>1</v>
      </c>
      <c r="AD1253" s="110">
        <f t="shared" si="285"/>
        <v>1</v>
      </c>
      <c r="AE1253" s="110">
        <f t="shared" si="286"/>
        <v>0</v>
      </c>
      <c r="AF1253" s="110">
        <f t="shared" si="287"/>
        <v>1</v>
      </c>
      <c r="AG1253" s="110">
        <f t="shared" si="288"/>
        <v>0</v>
      </c>
      <c r="AH1253" s="110">
        <f t="shared" si="289"/>
        <v>0</v>
      </c>
      <c r="AI1253" s="110">
        <f t="shared" si="290"/>
        <v>1</v>
      </c>
      <c r="AJ1253" s="100">
        <f>ROW()</f>
        <v>1253</v>
      </c>
      <c r="AK1253" s="100" t="e">
        <f>INDEX('BadRows RECART'!$C$2:$C$1207,MATCH(monthly_gwh_mw!AJ1253,'BadRows RECART'!$D$2:$D$1207,0))</f>
        <v>#N/A</v>
      </c>
    </row>
    <row r="1254" spans="1:37" ht="20">
      <c r="A1254" s="106" t="s">
        <v>3907</v>
      </c>
      <c r="B1254" s="106" t="s">
        <v>437</v>
      </c>
      <c r="C1254" s="106" t="s">
        <v>6297</v>
      </c>
      <c r="D1254" s="168">
        <v>2023</v>
      </c>
      <c r="E1254" s="168">
        <v>4</v>
      </c>
      <c r="F1254" s="199">
        <v>25</v>
      </c>
      <c r="G1254" s="212" t="s">
        <v>6314</v>
      </c>
      <c r="H1254" s="212" t="s">
        <v>6314</v>
      </c>
      <c r="I1254" s="106" t="s">
        <v>556</v>
      </c>
      <c r="K1254" s="83" t="s">
        <v>6314</v>
      </c>
      <c r="L1254" s="83" t="s">
        <v>6314</v>
      </c>
      <c r="M1254" s="45" t="str">
        <f>IF(
ISNA(INDEX(resources!E:E,MATCH(B1254,resources!B:B,0))),"fillme",
INDEX(resources!E:E,MATCH(B1254,resources!B:B,0)))</f>
        <v>transfer_purchase</v>
      </c>
      <c r="N1254" s="45">
        <v>1</v>
      </c>
      <c r="O1254" s="83" t="str">
        <f>IFERROR(INDEX(resources!K:K,MATCH(B1254,resources!B:B,0)),"fillme")</f>
        <v>unknown</v>
      </c>
      <c r="P1254" s="89" t="str">
        <f t="shared" si="278"/>
        <v>unknown_2023_4</v>
      </c>
      <c r="Q1254" s="87">
        <f>INDEX(elcc!G:G,MATCH(P1254,elcc!D:D,0))</f>
        <v>0</v>
      </c>
      <c r="R1254" s="89">
        <f t="shared" si="279"/>
        <v>1</v>
      </c>
      <c r="S1254" s="89" t="s">
        <v>6314</v>
      </c>
      <c r="T1254" s="89" t="s">
        <v>6314</v>
      </c>
      <c r="U1254" s="90" t="str">
        <f t="shared" si="280"/>
        <v>ok</v>
      </c>
      <c r="V1254" s="63" t="str">
        <f>INDEX(resources!F:F,MATCH(B1254,resources!B:B,0))</f>
        <v>special</v>
      </c>
      <c r="W1254" s="110">
        <f t="shared" si="281"/>
        <v>1</v>
      </c>
      <c r="X1254" s="110">
        <f t="shared" si="282"/>
        <v>0</v>
      </c>
      <c r="Y1254" s="110" t="str">
        <f t="shared" si="283"/>
        <v>transfer_purchase_energy_NA_CONFIDENTIAL</v>
      </c>
      <c r="Z1254" s="110">
        <f>IF(COUNTIFS($Y$2:Y1254,Y1254)=1,1,0)</f>
        <v>0</v>
      </c>
      <c r="AA1254" s="110">
        <f>SUM($Z$2:Z1254)*Z1254</f>
        <v>0</v>
      </c>
      <c r="AB1254" s="110">
        <f>COUNTIFS(resources!B:B,B1254)</f>
        <v>1</v>
      </c>
      <c r="AC1254" s="110">
        <f t="shared" si="284"/>
        <v>1</v>
      </c>
      <c r="AD1254" s="110">
        <f t="shared" si="285"/>
        <v>1</v>
      </c>
      <c r="AE1254" s="110">
        <f t="shared" si="286"/>
        <v>0</v>
      </c>
      <c r="AF1254" s="110">
        <f t="shared" si="287"/>
        <v>1</v>
      </c>
      <c r="AG1254" s="110">
        <f t="shared" si="288"/>
        <v>0</v>
      </c>
      <c r="AH1254" s="110">
        <f t="shared" si="289"/>
        <v>0</v>
      </c>
      <c r="AI1254" s="110">
        <f t="shared" si="290"/>
        <v>1</v>
      </c>
      <c r="AJ1254" s="100">
        <f>ROW()</f>
        <v>1254</v>
      </c>
      <c r="AK1254" s="100" t="e">
        <f>INDEX('BadRows RECART'!$C$2:$C$1207,MATCH(monthly_gwh_mw!AJ1254,'BadRows RECART'!$D$2:$D$1207,0))</f>
        <v>#N/A</v>
      </c>
    </row>
    <row r="1255" spans="1:37" ht="20">
      <c r="A1255" s="106" t="s">
        <v>3907</v>
      </c>
      <c r="B1255" s="106" t="s">
        <v>437</v>
      </c>
      <c r="C1255" s="106" t="s">
        <v>6297</v>
      </c>
      <c r="D1255" s="168">
        <v>2023</v>
      </c>
      <c r="E1255" s="168">
        <v>5</v>
      </c>
      <c r="F1255" s="199">
        <v>25</v>
      </c>
      <c r="G1255" s="212" t="s">
        <v>6314</v>
      </c>
      <c r="H1255" s="212" t="s">
        <v>6314</v>
      </c>
      <c r="I1255" s="106" t="s">
        <v>556</v>
      </c>
      <c r="K1255" s="83" t="s">
        <v>6314</v>
      </c>
      <c r="L1255" s="83" t="s">
        <v>6314</v>
      </c>
      <c r="M1255" s="45" t="str">
        <f>IF(
ISNA(INDEX(resources!E:E,MATCH(B1255,resources!B:B,0))),"fillme",
INDEX(resources!E:E,MATCH(B1255,resources!B:B,0)))</f>
        <v>transfer_purchase</v>
      </c>
      <c r="N1255" s="45">
        <v>1</v>
      </c>
      <c r="O1255" s="83" t="str">
        <f>IFERROR(INDEX(resources!K:K,MATCH(B1255,resources!B:B,0)),"fillme")</f>
        <v>unknown</v>
      </c>
      <c r="P1255" s="89" t="str">
        <f t="shared" si="278"/>
        <v>unknown_2023_5</v>
      </c>
      <c r="Q1255" s="87">
        <f>INDEX(elcc!G:G,MATCH(P1255,elcc!D:D,0))</f>
        <v>0</v>
      </c>
      <c r="R1255" s="89">
        <f t="shared" si="279"/>
        <v>1</v>
      </c>
      <c r="S1255" s="89" t="s">
        <v>6314</v>
      </c>
      <c r="T1255" s="89" t="s">
        <v>6314</v>
      </c>
      <c r="U1255" s="90" t="str">
        <f t="shared" si="280"/>
        <v>ok</v>
      </c>
      <c r="V1255" s="63" t="str">
        <f>INDEX(resources!F:F,MATCH(B1255,resources!B:B,0))</f>
        <v>special</v>
      </c>
      <c r="W1255" s="110">
        <f t="shared" si="281"/>
        <v>1</v>
      </c>
      <c r="X1255" s="110">
        <f t="shared" si="282"/>
        <v>0</v>
      </c>
      <c r="Y1255" s="110" t="str">
        <f t="shared" si="283"/>
        <v>transfer_purchase_energy_NA_CONFIDENTIAL</v>
      </c>
      <c r="Z1255" s="110">
        <f>IF(COUNTIFS($Y$2:Y1255,Y1255)=1,1,0)</f>
        <v>0</v>
      </c>
      <c r="AA1255" s="110">
        <f>SUM($Z$2:Z1255)*Z1255</f>
        <v>0</v>
      </c>
      <c r="AB1255" s="110">
        <f>COUNTIFS(resources!B:B,B1255)</f>
        <v>1</v>
      </c>
      <c r="AC1255" s="110">
        <f t="shared" si="284"/>
        <v>1</v>
      </c>
      <c r="AD1255" s="110">
        <f t="shared" si="285"/>
        <v>1</v>
      </c>
      <c r="AE1255" s="110">
        <f t="shared" si="286"/>
        <v>0</v>
      </c>
      <c r="AF1255" s="110">
        <f t="shared" si="287"/>
        <v>1</v>
      </c>
      <c r="AG1255" s="110">
        <f t="shared" si="288"/>
        <v>0</v>
      </c>
      <c r="AH1255" s="110">
        <f t="shared" si="289"/>
        <v>0</v>
      </c>
      <c r="AI1255" s="110">
        <f t="shared" si="290"/>
        <v>1</v>
      </c>
      <c r="AJ1255" s="100">
        <f>ROW()</f>
        <v>1255</v>
      </c>
      <c r="AK1255" s="100" t="e">
        <f>INDEX('BadRows RECART'!$C$2:$C$1207,MATCH(monthly_gwh_mw!AJ1255,'BadRows RECART'!$D$2:$D$1207,0))</f>
        <v>#N/A</v>
      </c>
    </row>
    <row r="1256" spans="1:37" ht="20">
      <c r="A1256" s="106" t="s">
        <v>3907</v>
      </c>
      <c r="B1256" s="106" t="s">
        <v>437</v>
      </c>
      <c r="C1256" s="106" t="s">
        <v>6297</v>
      </c>
      <c r="D1256" s="168">
        <v>2023</v>
      </c>
      <c r="E1256" s="168">
        <v>6</v>
      </c>
      <c r="F1256" s="199">
        <v>25</v>
      </c>
      <c r="G1256" s="212" t="s">
        <v>6314</v>
      </c>
      <c r="H1256" s="212" t="s">
        <v>6314</v>
      </c>
      <c r="I1256" s="106" t="s">
        <v>556</v>
      </c>
      <c r="K1256" s="83" t="s">
        <v>6314</v>
      </c>
      <c r="L1256" s="83" t="s">
        <v>6314</v>
      </c>
      <c r="M1256" s="45" t="str">
        <f>IF(
ISNA(INDEX(resources!E:E,MATCH(B1256,resources!B:B,0))),"fillme",
INDEX(resources!E:E,MATCH(B1256,resources!B:B,0)))</f>
        <v>transfer_purchase</v>
      </c>
      <c r="N1256" s="45">
        <v>1</v>
      </c>
      <c r="O1256" s="83" t="str">
        <f>IFERROR(INDEX(resources!K:K,MATCH(B1256,resources!B:B,0)),"fillme")</f>
        <v>unknown</v>
      </c>
      <c r="P1256" s="89" t="str">
        <f t="shared" si="278"/>
        <v>unknown_2023_6</v>
      </c>
      <c r="Q1256" s="87">
        <f>INDEX(elcc!G:G,MATCH(P1256,elcc!D:D,0))</f>
        <v>0</v>
      </c>
      <c r="R1256" s="89">
        <f t="shared" si="279"/>
        <v>1</v>
      </c>
      <c r="S1256" s="89" t="s">
        <v>6314</v>
      </c>
      <c r="T1256" s="89" t="s">
        <v>6314</v>
      </c>
      <c r="U1256" s="90" t="str">
        <f t="shared" si="280"/>
        <v>ok</v>
      </c>
      <c r="V1256" s="63" t="str">
        <f>INDEX(resources!F:F,MATCH(B1256,resources!B:B,0))</f>
        <v>special</v>
      </c>
      <c r="W1256" s="110">
        <f t="shared" si="281"/>
        <v>1</v>
      </c>
      <c r="X1256" s="110">
        <f t="shared" si="282"/>
        <v>0</v>
      </c>
      <c r="Y1256" s="110" t="str">
        <f t="shared" si="283"/>
        <v>transfer_purchase_energy_NA_CONFIDENTIAL</v>
      </c>
      <c r="Z1256" s="110">
        <f>IF(COUNTIFS($Y$2:Y1256,Y1256)=1,1,0)</f>
        <v>0</v>
      </c>
      <c r="AA1256" s="110">
        <f>SUM($Z$2:Z1256)*Z1256</f>
        <v>0</v>
      </c>
      <c r="AB1256" s="110">
        <f>COUNTIFS(resources!B:B,B1256)</f>
        <v>1</v>
      </c>
      <c r="AC1256" s="110">
        <f t="shared" si="284"/>
        <v>1</v>
      </c>
      <c r="AD1256" s="110">
        <f t="shared" si="285"/>
        <v>1</v>
      </c>
      <c r="AE1256" s="110">
        <f t="shared" si="286"/>
        <v>0</v>
      </c>
      <c r="AF1256" s="110">
        <f t="shared" si="287"/>
        <v>1</v>
      </c>
      <c r="AG1256" s="110">
        <f t="shared" si="288"/>
        <v>0</v>
      </c>
      <c r="AH1256" s="110">
        <f t="shared" si="289"/>
        <v>0</v>
      </c>
      <c r="AI1256" s="110">
        <f t="shared" si="290"/>
        <v>1</v>
      </c>
      <c r="AJ1256" s="100">
        <f>ROW()</f>
        <v>1256</v>
      </c>
      <c r="AK1256" s="100" t="e">
        <f>INDEX('BadRows RECART'!$C$2:$C$1207,MATCH(monthly_gwh_mw!AJ1256,'BadRows RECART'!$D$2:$D$1207,0))</f>
        <v>#N/A</v>
      </c>
    </row>
    <row r="1257" spans="1:37" ht="20">
      <c r="A1257" s="106" t="s">
        <v>3907</v>
      </c>
      <c r="B1257" s="106" t="s">
        <v>437</v>
      </c>
      <c r="C1257" s="106" t="s">
        <v>6297</v>
      </c>
      <c r="D1257" s="168">
        <v>2023</v>
      </c>
      <c r="E1257" s="168">
        <v>7</v>
      </c>
      <c r="F1257" s="199">
        <v>25</v>
      </c>
      <c r="G1257" s="212" t="s">
        <v>6314</v>
      </c>
      <c r="H1257" s="212" t="s">
        <v>6314</v>
      </c>
      <c r="I1257" s="106" t="s">
        <v>556</v>
      </c>
      <c r="K1257" s="83" t="s">
        <v>6314</v>
      </c>
      <c r="L1257" s="83" t="s">
        <v>6314</v>
      </c>
      <c r="M1257" s="45" t="str">
        <f>IF(
ISNA(INDEX(resources!E:E,MATCH(B1257,resources!B:B,0))),"fillme",
INDEX(resources!E:E,MATCH(B1257,resources!B:B,0)))</f>
        <v>transfer_purchase</v>
      </c>
      <c r="N1257" s="45">
        <v>1</v>
      </c>
      <c r="O1257" s="83" t="str">
        <f>IFERROR(INDEX(resources!K:K,MATCH(B1257,resources!B:B,0)),"fillme")</f>
        <v>unknown</v>
      </c>
      <c r="P1257" s="89" t="str">
        <f t="shared" si="278"/>
        <v>unknown_2023_7</v>
      </c>
      <c r="Q1257" s="87">
        <f>INDEX(elcc!G:G,MATCH(P1257,elcc!D:D,0))</f>
        <v>0</v>
      </c>
      <c r="R1257" s="89">
        <f t="shared" si="279"/>
        <v>1</v>
      </c>
      <c r="S1257" s="89" t="s">
        <v>6314</v>
      </c>
      <c r="T1257" s="89" t="s">
        <v>6314</v>
      </c>
      <c r="U1257" s="90" t="str">
        <f t="shared" si="280"/>
        <v>ok</v>
      </c>
      <c r="V1257" s="63" t="str">
        <f>INDEX(resources!F:F,MATCH(B1257,resources!B:B,0))</f>
        <v>special</v>
      </c>
      <c r="W1257" s="110">
        <f t="shared" si="281"/>
        <v>1</v>
      </c>
      <c r="X1257" s="110">
        <f t="shared" si="282"/>
        <v>0</v>
      </c>
      <c r="Y1257" s="110" t="str">
        <f t="shared" si="283"/>
        <v>transfer_purchase_energy_NA_CONFIDENTIAL</v>
      </c>
      <c r="Z1257" s="110">
        <f>IF(COUNTIFS($Y$2:Y1257,Y1257)=1,1,0)</f>
        <v>0</v>
      </c>
      <c r="AA1257" s="110">
        <f>SUM($Z$2:Z1257)*Z1257</f>
        <v>0</v>
      </c>
      <c r="AB1257" s="110">
        <f>COUNTIFS(resources!B:B,B1257)</f>
        <v>1</v>
      </c>
      <c r="AC1257" s="110">
        <f t="shared" si="284"/>
        <v>1</v>
      </c>
      <c r="AD1257" s="110">
        <f t="shared" si="285"/>
        <v>1</v>
      </c>
      <c r="AE1257" s="110">
        <f t="shared" si="286"/>
        <v>0</v>
      </c>
      <c r="AF1257" s="110">
        <f t="shared" si="287"/>
        <v>1</v>
      </c>
      <c r="AG1257" s="110">
        <f t="shared" si="288"/>
        <v>0</v>
      </c>
      <c r="AH1257" s="110">
        <f t="shared" si="289"/>
        <v>0</v>
      </c>
      <c r="AI1257" s="110">
        <f t="shared" si="290"/>
        <v>1</v>
      </c>
      <c r="AJ1257" s="100">
        <f>ROW()</f>
        <v>1257</v>
      </c>
      <c r="AK1257" s="100" t="e">
        <f>INDEX('BadRows RECART'!$C$2:$C$1207,MATCH(monthly_gwh_mw!AJ1257,'BadRows RECART'!$D$2:$D$1207,0))</f>
        <v>#N/A</v>
      </c>
    </row>
    <row r="1258" spans="1:37" ht="20">
      <c r="A1258" s="106" t="s">
        <v>3907</v>
      </c>
      <c r="B1258" s="106" t="s">
        <v>437</v>
      </c>
      <c r="C1258" s="106" t="s">
        <v>6297</v>
      </c>
      <c r="D1258" s="168">
        <v>2023</v>
      </c>
      <c r="E1258" s="168">
        <v>8</v>
      </c>
      <c r="F1258" s="199">
        <v>25</v>
      </c>
      <c r="G1258" s="212" t="s">
        <v>6314</v>
      </c>
      <c r="H1258" s="212" t="s">
        <v>6314</v>
      </c>
      <c r="I1258" s="106" t="s">
        <v>556</v>
      </c>
      <c r="K1258" s="83" t="s">
        <v>6314</v>
      </c>
      <c r="L1258" s="83" t="s">
        <v>6314</v>
      </c>
      <c r="M1258" s="45" t="str">
        <f>IF(
ISNA(INDEX(resources!E:E,MATCH(B1258,resources!B:B,0))),"fillme",
INDEX(resources!E:E,MATCH(B1258,resources!B:B,0)))</f>
        <v>transfer_purchase</v>
      </c>
      <c r="N1258" s="45">
        <v>1</v>
      </c>
      <c r="O1258" s="83" t="str">
        <f>IFERROR(INDEX(resources!K:K,MATCH(B1258,resources!B:B,0)),"fillme")</f>
        <v>unknown</v>
      </c>
      <c r="P1258" s="89" t="str">
        <f t="shared" si="278"/>
        <v>unknown_2023_8</v>
      </c>
      <c r="Q1258" s="87">
        <f>INDEX(elcc!G:G,MATCH(P1258,elcc!D:D,0))</f>
        <v>0</v>
      </c>
      <c r="R1258" s="89">
        <f t="shared" si="279"/>
        <v>1</v>
      </c>
      <c r="S1258" s="89" t="s">
        <v>6314</v>
      </c>
      <c r="T1258" s="89" t="s">
        <v>6314</v>
      </c>
      <c r="U1258" s="90" t="str">
        <f t="shared" si="280"/>
        <v>ok</v>
      </c>
      <c r="V1258" s="63" t="str">
        <f>INDEX(resources!F:F,MATCH(B1258,resources!B:B,0))</f>
        <v>special</v>
      </c>
      <c r="W1258" s="110">
        <f t="shared" si="281"/>
        <v>1</v>
      </c>
      <c r="X1258" s="110">
        <f t="shared" si="282"/>
        <v>0</v>
      </c>
      <c r="Y1258" s="110" t="str">
        <f t="shared" si="283"/>
        <v>transfer_purchase_energy_NA_CONFIDENTIAL</v>
      </c>
      <c r="Z1258" s="110">
        <f>IF(COUNTIFS($Y$2:Y1258,Y1258)=1,1,0)</f>
        <v>0</v>
      </c>
      <c r="AA1258" s="110">
        <f>SUM($Z$2:Z1258)*Z1258</f>
        <v>0</v>
      </c>
      <c r="AB1258" s="110">
        <f>COUNTIFS(resources!B:B,B1258)</f>
        <v>1</v>
      </c>
      <c r="AC1258" s="110">
        <f t="shared" si="284"/>
        <v>1</v>
      </c>
      <c r="AD1258" s="110">
        <f t="shared" si="285"/>
        <v>1</v>
      </c>
      <c r="AE1258" s="110">
        <f t="shared" si="286"/>
        <v>0</v>
      </c>
      <c r="AF1258" s="110">
        <f t="shared" si="287"/>
        <v>1</v>
      </c>
      <c r="AG1258" s="110">
        <f t="shared" si="288"/>
        <v>0</v>
      </c>
      <c r="AH1258" s="110">
        <f t="shared" si="289"/>
        <v>0</v>
      </c>
      <c r="AI1258" s="110">
        <f t="shared" si="290"/>
        <v>1</v>
      </c>
      <c r="AJ1258" s="100">
        <f>ROW()</f>
        <v>1258</v>
      </c>
      <c r="AK1258" s="100" t="e">
        <f>INDEX('BadRows RECART'!$C$2:$C$1207,MATCH(monthly_gwh_mw!AJ1258,'BadRows RECART'!$D$2:$D$1207,0))</f>
        <v>#N/A</v>
      </c>
    </row>
    <row r="1259" spans="1:37" ht="20">
      <c r="A1259" s="106" t="s">
        <v>3907</v>
      </c>
      <c r="B1259" s="106" t="s">
        <v>437</v>
      </c>
      <c r="C1259" s="106" t="s">
        <v>6297</v>
      </c>
      <c r="D1259" s="168">
        <v>2023</v>
      </c>
      <c r="E1259" s="168">
        <v>9</v>
      </c>
      <c r="F1259" s="199">
        <v>25</v>
      </c>
      <c r="G1259" s="212" t="s">
        <v>6314</v>
      </c>
      <c r="H1259" s="212" t="s">
        <v>6314</v>
      </c>
      <c r="I1259" s="106" t="s">
        <v>556</v>
      </c>
      <c r="K1259" s="83" t="s">
        <v>6314</v>
      </c>
      <c r="L1259" s="83" t="s">
        <v>6314</v>
      </c>
      <c r="M1259" s="45" t="str">
        <f>IF(
ISNA(INDEX(resources!E:E,MATCH(B1259,resources!B:B,0))),"fillme",
INDEX(resources!E:E,MATCH(B1259,resources!B:B,0)))</f>
        <v>transfer_purchase</v>
      </c>
      <c r="N1259" s="45">
        <v>1</v>
      </c>
      <c r="O1259" s="83" t="str">
        <f>IFERROR(INDEX(resources!K:K,MATCH(B1259,resources!B:B,0)),"fillme")</f>
        <v>unknown</v>
      </c>
      <c r="P1259" s="89" t="str">
        <f t="shared" si="278"/>
        <v>unknown_2023_9</v>
      </c>
      <c r="Q1259" s="87">
        <f>INDEX(elcc!G:G,MATCH(P1259,elcc!D:D,0))</f>
        <v>0</v>
      </c>
      <c r="R1259" s="89">
        <f t="shared" si="279"/>
        <v>1</v>
      </c>
      <c r="S1259" s="89" t="s">
        <v>6314</v>
      </c>
      <c r="T1259" s="89" t="s">
        <v>6314</v>
      </c>
      <c r="U1259" s="90" t="str">
        <f t="shared" si="280"/>
        <v>ok</v>
      </c>
      <c r="V1259" s="63" t="str">
        <f>INDEX(resources!F:F,MATCH(B1259,resources!B:B,0))</f>
        <v>special</v>
      </c>
      <c r="W1259" s="110">
        <f t="shared" si="281"/>
        <v>1</v>
      </c>
      <c r="X1259" s="110">
        <f t="shared" si="282"/>
        <v>0</v>
      </c>
      <c r="Y1259" s="110" t="str">
        <f t="shared" si="283"/>
        <v>transfer_purchase_energy_NA_CONFIDENTIAL</v>
      </c>
      <c r="Z1259" s="110">
        <f>IF(COUNTIFS($Y$2:Y1259,Y1259)=1,1,0)</f>
        <v>0</v>
      </c>
      <c r="AA1259" s="110">
        <f>SUM($Z$2:Z1259)*Z1259</f>
        <v>0</v>
      </c>
      <c r="AB1259" s="110">
        <f>COUNTIFS(resources!B:B,B1259)</f>
        <v>1</v>
      </c>
      <c r="AC1259" s="110">
        <f t="shared" si="284"/>
        <v>1</v>
      </c>
      <c r="AD1259" s="110">
        <f t="shared" si="285"/>
        <v>1</v>
      </c>
      <c r="AE1259" s="110">
        <f t="shared" si="286"/>
        <v>0</v>
      </c>
      <c r="AF1259" s="110">
        <f t="shared" si="287"/>
        <v>1</v>
      </c>
      <c r="AG1259" s="110">
        <f t="shared" si="288"/>
        <v>0</v>
      </c>
      <c r="AH1259" s="110">
        <f t="shared" si="289"/>
        <v>0</v>
      </c>
      <c r="AI1259" s="110">
        <f t="shared" si="290"/>
        <v>1</v>
      </c>
      <c r="AJ1259" s="100">
        <f>ROW()</f>
        <v>1259</v>
      </c>
      <c r="AK1259" s="100" t="e">
        <f>INDEX('BadRows RECART'!$C$2:$C$1207,MATCH(monthly_gwh_mw!AJ1259,'BadRows RECART'!$D$2:$D$1207,0))</f>
        <v>#N/A</v>
      </c>
    </row>
    <row r="1260" spans="1:37" ht="20">
      <c r="A1260" s="106" t="s">
        <v>3907</v>
      </c>
      <c r="B1260" s="106" t="s">
        <v>437</v>
      </c>
      <c r="C1260" s="106" t="s">
        <v>6297</v>
      </c>
      <c r="D1260" s="168">
        <v>2023</v>
      </c>
      <c r="E1260" s="168">
        <v>10</v>
      </c>
      <c r="F1260" s="199">
        <v>25</v>
      </c>
      <c r="G1260" s="212" t="s">
        <v>6314</v>
      </c>
      <c r="H1260" s="212" t="s">
        <v>6314</v>
      </c>
      <c r="I1260" s="106" t="s">
        <v>556</v>
      </c>
      <c r="K1260" s="83" t="s">
        <v>6314</v>
      </c>
      <c r="L1260" s="83" t="s">
        <v>6314</v>
      </c>
      <c r="M1260" s="45" t="str">
        <f>IF(
ISNA(INDEX(resources!E:E,MATCH(B1260,resources!B:B,0))),"fillme",
INDEX(resources!E:E,MATCH(B1260,resources!B:B,0)))</f>
        <v>transfer_purchase</v>
      </c>
      <c r="N1260" s="45">
        <v>1</v>
      </c>
      <c r="O1260" s="83" t="str">
        <f>IFERROR(INDEX(resources!K:K,MATCH(B1260,resources!B:B,0)),"fillme")</f>
        <v>unknown</v>
      </c>
      <c r="P1260" s="89" t="str">
        <f t="shared" si="278"/>
        <v>unknown_2023_10</v>
      </c>
      <c r="Q1260" s="87">
        <f>INDEX(elcc!G:G,MATCH(P1260,elcc!D:D,0))</f>
        <v>0</v>
      </c>
      <c r="R1260" s="89">
        <f t="shared" si="279"/>
        <v>1</v>
      </c>
      <c r="S1260" s="89" t="s">
        <v>6314</v>
      </c>
      <c r="T1260" s="89" t="s">
        <v>6314</v>
      </c>
      <c r="U1260" s="90" t="str">
        <f t="shared" si="280"/>
        <v>ok</v>
      </c>
      <c r="V1260" s="63" t="str">
        <f>INDEX(resources!F:F,MATCH(B1260,resources!B:B,0))</f>
        <v>special</v>
      </c>
      <c r="W1260" s="110">
        <f t="shared" si="281"/>
        <v>1</v>
      </c>
      <c r="X1260" s="110">
        <f t="shared" si="282"/>
        <v>0</v>
      </c>
      <c r="Y1260" s="110" t="str">
        <f t="shared" si="283"/>
        <v>transfer_purchase_energy_NA_CONFIDENTIAL</v>
      </c>
      <c r="Z1260" s="110">
        <f>IF(COUNTIFS($Y$2:Y1260,Y1260)=1,1,0)</f>
        <v>0</v>
      </c>
      <c r="AA1260" s="110">
        <f>SUM($Z$2:Z1260)*Z1260</f>
        <v>0</v>
      </c>
      <c r="AB1260" s="110">
        <f>COUNTIFS(resources!B:B,B1260)</f>
        <v>1</v>
      </c>
      <c r="AC1260" s="110">
        <f t="shared" si="284"/>
        <v>1</v>
      </c>
      <c r="AD1260" s="110">
        <f t="shared" si="285"/>
        <v>1</v>
      </c>
      <c r="AE1260" s="110">
        <f t="shared" si="286"/>
        <v>0</v>
      </c>
      <c r="AF1260" s="110">
        <f t="shared" si="287"/>
        <v>1</v>
      </c>
      <c r="AG1260" s="110">
        <f t="shared" si="288"/>
        <v>0</v>
      </c>
      <c r="AH1260" s="110">
        <f t="shared" si="289"/>
        <v>0</v>
      </c>
      <c r="AI1260" s="110">
        <f t="shared" si="290"/>
        <v>1</v>
      </c>
      <c r="AJ1260" s="100">
        <f>ROW()</f>
        <v>1260</v>
      </c>
      <c r="AK1260" s="100" t="e">
        <f>INDEX('BadRows RECART'!$C$2:$C$1207,MATCH(monthly_gwh_mw!AJ1260,'BadRows RECART'!$D$2:$D$1207,0))</f>
        <v>#N/A</v>
      </c>
    </row>
    <row r="1261" spans="1:37" ht="20">
      <c r="A1261" s="106" t="s">
        <v>3907</v>
      </c>
      <c r="B1261" s="106" t="s">
        <v>437</v>
      </c>
      <c r="C1261" s="106" t="s">
        <v>6297</v>
      </c>
      <c r="D1261" s="168">
        <v>2023</v>
      </c>
      <c r="E1261" s="168">
        <v>11</v>
      </c>
      <c r="F1261" s="199">
        <v>25</v>
      </c>
      <c r="G1261" s="212" t="s">
        <v>6314</v>
      </c>
      <c r="H1261" s="212" t="s">
        <v>6314</v>
      </c>
      <c r="I1261" s="106" t="s">
        <v>556</v>
      </c>
      <c r="K1261" s="83" t="s">
        <v>6314</v>
      </c>
      <c r="L1261" s="83" t="s">
        <v>6314</v>
      </c>
      <c r="M1261" s="45" t="str">
        <f>IF(
ISNA(INDEX(resources!E:E,MATCH(B1261,resources!B:B,0))),"fillme",
INDEX(resources!E:E,MATCH(B1261,resources!B:B,0)))</f>
        <v>transfer_purchase</v>
      </c>
      <c r="N1261" s="45">
        <v>1</v>
      </c>
      <c r="O1261" s="83" t="str">
        <f>IFERROR(INDEX(resources!K:K,MATCH(B1261,resources!B:B,0)),"fillme")</f>
        <v>unknown</v>
      </c>
      <c r="P1261" s="89" t="str">
        <f t="shared" si="278"/>
        <v>unknown_2023_11</v>
      </c>
      <c r="Q1261" s="87">
        <f>INDEX(elcc!G:G,MATCH(P1261,elcc!D:D,0))</f>
        <v>0</v>
      </c>
      <c r="R1261" s="89">
        <f t="shared" si="279"/>
        <v>1</v>
      </c>
      <c r="S1261" s="89" t="s">
        <v>6314</v>
      </c>
      <c r="T1261" s="89" t="s">
        <v>6314</v>
      </c>
      <c r="U1261" s="90" t="str">
        <f t="shared" si="280"/>
        <v>ok</v>
      </c>
      <c r="V1261" s="63" t="str">
        <f>INDEX(resources!F:F,MATCH(B1261,resources!B:B,0))</f>
        <v>special</v>
      </c>
      <c r="W1261" s="110">
        <f t="shared" si="281"/>
        <v>1</v>
      </c>
      <c r="X1261" s="110">
        <f t="shared" si="282"/>
        <v>0</v>
      </c>
      <c r="Y1261" s="110" t="str">
        <f t="shared" si="283"/>
        <v>transfer_purchase_energy_NA_CONFIDENTIAL</v>
      </c>
      <c r="Z1261" s="110">
        <f>IF(COUNTIFS($Y$2:Y1261,Y1261)=1,1,0)</f>
        <v>0</v>
      </c>
      <c r="AA1261" s="110">
        <f>SUM($Z$2:Z1261)*Z1261</f>
        <v>0</v>
      </c>
      <c r="AB1261" s="110">
        <f>COUNTIFS(resources!B:B,B1261)</f>
        <v>1</v>
      </c>
      <c r="AC1261" s="110">
        <f t="shared" si="284"/>
        <v>1</v>
      </c>
      <c r="AD1261" s="110">
        <f t="shared" si="285"/>
        <v>1</v>
      </c>
      <c r="AE1261" s="110">
        <f t="shared" si="286"/>
        <v>0</v>
      </c>
      <c r="AF1261" s="110">
        <f t="shared" si="287"/>
        <v>1</v>
      </c>
      <c r="AG1261" s="110">
        <f t="shared" si="288"/>
        <v>0</v>
      </c>
      <c r="AH1261" s="110">
        <f t="shared" si="289"/>
        <v>0</v>
      </c>
      <c r="AI1261" s="110">
        <f t="shared" si="290"/>
        <v>1</v>
      </c>
      <c r="AJ1261" s="100">
        <f>ROW()</f>
        <v>1261</v>
      </c>
      <c r="AK1261" s="100" t="e">
        <f>INDEX('BadRows RECART'!$C$2:$C$1207,MATCH(monthly_gwh_mw!AJ1261,'BadRows RECART'!$D$2:$D$1207,0))</f>
        <v>#N/A</v>
      </c>
    </row>
    <row r="1262" spans="1:37" ht="20">
      <c r="A1262" s="106" t="s">
        <v>3907</v>
      </c>
      <c r="B1262" s="106" t="s">
        <v>437</v>
      </c>
      <c r="C1262" s="106" t="s">
        <v>6297</v>
      </c>
      <c r="D1262" s="168">
        <v>2023</v>
      </c>
      <c r="E1262" s="168">
        <v>12</v>
      </c>
      <c r="F1262" s="199">
        <v>25</v>
      </c>
      <c r="G1262" s="212" t="s">
        <v>6314</v>
      </c>
      <c r="H1262" s="212" t="s">
        <v>6314</v>
      </c>
      <c r="I1262" s="106" t="s">
        <v>556</v>
      </c>
      <c r="K1262" s="83" t="s">
        <v>6314</v>
      </c>
      <c r="L1262" s="83" t="s">
        <v>6314</v>
      </c>
      <c r="M1262" s="45" t="str">
        <f>IF(
ISNA(INDEX(resources!E:E,MATCH(B1262,resources!B:B,0))),"fillme",
INDEX(resources!E:E,MATCH(B1262,resources!B:B,0)))</f>
        <v>transfer_purchase</v>
      </c>
      <c r="N1262" s="45">
        <v>1</v>
      </c>
      <c r="O1262" s="83" t="str">
        <f>IFERROR(INDEX(resources!K:K,MATCH(B1262,resources!B:B,0)),"fillme")</f>
        <v>unknown</v>
      </c>
      <c r="P1262" s="89" t="str">
        <f t="shared" si="278"/>
        <v>unknown_2023_12</v>
      </c>
      <c r="Q1262" s="87">
        <f>INDEX(elcc!G:G,MATCH(P1262,elcc!D:D,0))</f>
        <v>0</v>
      </c>
      <c r="R1262" s="89">
        <f t="shared" si="279"/>
        <v>1</v>
      </c>
      <c r="S1262" s="89" t="s">
        <v>6314</v>
      </c>
      <c r="T1262" s="89" t="s">
        <v>6314</v>
      </c>
      <c r="U1262" s="90" t="str">
        <f t="shared" si="280"/>
        <v>ok</v>
      </c>
      <c r="V1262" s="63" t="str">
        <f>INDEX(resources!F:F,MATCH(B1262,resources!B:B,0))</f>
        <v>special</v>
      </c>
      <c r="W1262" s="110">
        <f t="shared" si="281"/>
        <v>1</v>
      </c>
      <c r="X1262" s="110">
        <f t="shared" si="282"/>
        <v>0</v>
      </c>
      <c r="Y1262" s="110" t="str">
        <f t="shared" si="283"/>
        <v>transfer_purchase_energy_NA_CONFIDENTIAL</v>
      </c>
      <c r="Z1262" s="110">
        <f>IF(COUNTIFS($Y$2:Y1262,Y1262)=1,1,0)</f>
        <v>0</v>
      </c>
      <c r="AA1262" s="110">
        <f>SUM($Z$2:Z1262)*Z1262</f>
        <v>0</v>
      </c>
      <c r="AB1262" s="110">
        <f>COUNTIFS(resources!B:B,B1262)</f>
        <v>1</v>
      </c>
      <c r="AC1262" s="110">
        <f t="shared" si="284"/>
        <v>1</v>
      </c>
      <c r="AD1262" s="110">
        <f t="shared" si="285"/>
        <v>1</v>
      </c>
      <c r="AE1262" s="110">
        <f t="shared" si="286"/>
        <v>0</v>
      </c>
      <c r="AF1262" s="110">
        <f t="shared" si="287"/>
        <v>1</v>
      </c>
      <c r="AG1262" s="110">
        <f t="shared" si="288"/>
        <v>0</v>
      </c>
      <c r="AH1262" s="110">
        <f t="shared" si="289"/>
        <v>0</v>
      </c>
      <c r="AI1262" s="110">
        <f t="shared" si="290"/>
        <v>1</v>
      </c>
      <c r="AJ1262" s="100">
        <f>ROW()</f>
        <v>1262</v>
      </c>
      <c r="AK1262" s="100" t="e">
        <f>INDEX('BadRows RECART'!$C$2:$C$1207,MATCH(monthly_gwh_mw!AJ1262,'BadRows RECART'!$D$2:$D$1207,0))</f>
        <v>#N/A</v>
      </c>
    </row>
    <row r="1263" spans="1:37" ht="20">
      <c r="A1263" s="106" t="s">
        <v>3907</v>
      </c>
      <c r="B1263" s="106" t="s">
        <v>434</v>
      </c>
      <c r="C1263" s="106" t="s">
        <v>6297</v>
      </c>
      <c r="D1263" s="168">
        <v>2020</v>
      </c>
      <c r="E1263" s="168">
        <v>1</v>
      </c>
      <c r="F1263" s="199">
        <v>8.3333333333333339</v>
      </c>
      <c r="G1263" s="212" t="s">
        <v>6314</v>
      </c>
      <c r="H1263" s="212" t="s">
        <v>6314</v>
      </c>
      <c r="I1263" s="106" t="s">
        <v>556</v>
      </c>
      <c r="K1263" s="83" t="s">
        <v>6314</v>
      </c>
      <c r="L1263" s="83" t="s">
        <v>6314</v>
      </c>
      <c r="M1263" s="45" t="str">
        <f>IF(
ISNA(INDEX(resources!E:E,MATCH(B1263,resources!B:B,0))),"fillme",
INDEX(resources!E:E,MATCH(B1263,resources!B:B,0)))</f>
        <v>unspecified_import</v>
      </c>
      <c r="N1263" s="45">
        <v>1</v>
      </c>
      <c r="O1263" s="83" t="str">
        <f>IFERROR(INDEX(resources!K:K,MATCH(B1263,resources!B:B,0)),"fillme")</f>
        <v>unknown</v>
      </c>
      <c r="P1263" s="89" t="str">
        <f t="shared" si="278"/>
        <v>unknown_2020_1</v>
      </c>
      <c r="Q1263" s="87">
        <f>INDEX(elcc!G:G,MATCH(P1263,elcc!D:D,0))</f>
        <v>0</v>
      </c>
      <c r="R1263" s="89">
        <f t="shared" si="279"/>
        <v>1</v>
      </c>
      <c r="S1263" s="89" t="s">
        <v>6314</v>
      </c>
      <c r="T1263" s="89" t="s">
        <v>6314</v>
      </c>
      <c r="U1263" s="90" t="str">
        <f t="shared" si="280"/>
        <v>ok</v>
      </c>
      <c r="V1263" s="63" t="str">
        <f>INDEX(resources!F:F,MATCH(B1263,resources!B:B,0))</f>
        <v>special</v>
      </c>
      <c r="W1263" s="110">
        <f t="shared" si="281"/>
        <v>1</v>
      </c>
      <c r="X1263" s="110">
        <f t="shared" si="282"/>
        <v>0</v>
      </c>
      <c r="Y1263" s="110" t="str">
        <f t="shared" si="283"/>
        <v>unspecified_import_energy_NA_CONFIDENTIAL</v>
      </c>
      <c r="Z1263" s="110">
        <f>IF(COUNTIFS($Y$2:Y1263,Y1263)=1,1,0)</f>
        <v>0</v>
      </c>
      <c r="AA1263" s="110">
        <f>SUM($Z$2:Z1263)*Z1263</f>
        <v>0</v>
      </c>
      <c r="AB1263" s="110">
        <f>COUNTIFS(resources!B:B,B1263)</f>
        <v>1</v>
      </c>
      <c r="AC1263" s="110">
        <f t="shared" si="284"/>
        <v>1</v>
      </c>
      <c r="AD1263" s="110">
        <f t="shared" si="285"/>
        <v>1</v>
      </c>
      <c r="AE1263" s="110">
        <f t="shared" si="286"/>
        <v>0</v>
      </c>
      <c r="AF1263" s="110">
        <f t="shared" si="287"/>
        <v>1</v>
      </c>
      <c r="AG1263" s="110">
        <f t="shared" si="288"/>
        <v>0</v>
      </c>
      <c r="AH1263" s="110">
        <f t="shared" si="289"/>
        <v>0</v>
      </c>
      <c r="AI1263" s="110">
        <f t="shared" si="290"/>
        <v>1</v>
      </c>
      <c r="AJ1263" s="100">
        <f>ROW()</f>
        <v>1263</v>
      </c>
      <c r="AK1263" s="100" t="e">
        <f>INDEX('BadRows RECART'!$C$2:$C$1207,MATCH(monthly_gwh_mw!AJ1263,'BadRows RECART'!$D$2:$D$1207,0))</f>
        <v>#N/A</v>
      </c>
    </row>
    <row r="1264" spans="1:37" ht="20">
      <c r="A1264" s="106" t="s">
        <v>3907</v>
      </c>
      <c r="B1264" s="106" t="s">
        <v>434</v>
      </c>
      <c r="C1264" s="106" t="s">
        <v>6297</v>
      </c>
      <c r="D1264" s="168">
        <v>2020</v>
      </c>
      <c r="E1264" s="168">
        <v>2</v>
      </c>
      <c r="F1264" s="199">
        <v>8.3333333333333339</v>
      </c>
      <c r="G1264" s="212" t="s">
        <v>6314</v>
      </c>
      <c r="H1264" s="212" t="s">
        <v>6314</v>
      </c>
      <c r="I1264" s="106" t="s">
        <v>556</v>
      </c>
      <c r="K1264" s="83" t="s">
        <v>6314</v>
      </c>
      <c r="L1264" s="83" t="s">
        <v>6314</v>
      </c>
      <c r="M1264" s="45" t="str">
        <f>IF(
ISNA(INDEX(resources!E:E,MATCH(B1264,resources!B:B,0))),"fillme",
INDEX(resources!E:E,MATCH(B1264,resources!B:B,0)))</f>
        <v>unspecified_import</v>
      </c>
      <c r="N1264" s="45">
        <v>1</v>
      </c>
      <c r="O1264" s="83" t="str">
        <f>IFERROR(INDEX(resources!K:K,MATCH(B1264,resources!B:B,0)),"fillme")</f>
        <v>unknown</v>
      </c>
      <c r="P1264" s="89" t="str">
        <f t="shared" si="278"/>
        <v>unknown_2020_2</v>
      </c>
      <c r="Q1264" s="87">
        <f>INDEX(elcc!G:G,MATCH(P1264,elcc!D:D,0))</f>
        <v>0</v>
      </c>
      <c r="R1264" s="89">
        <f t="shared" si="279"/>
        <v>1</v>
      </c>
      <c r="S1264" s="89" t="s">
        <v>6314</v>
      </c>
      <c r="T1264" s="89" t="s">
        <v>6314</v>
      </c>
      <c r="U1264" s="90" t="str">
        <f t="shared" si="280"/>
        <v>ok</v>
      </c>
      <c r="V1264" s="63" t="str">
        <f>INDEX(resources!F:F,MATCH(B1264,resources!B:B,0))</f>
        <v>special</v>
      </c>
      <c r="W1264" s="110">
        <f t="shared" si="281"/>
        <v>1</v>
      </c>
      <c r="X1264" s="110">
        <f t="shared" si="282"/>
        <v>0</v>
      </c>
      <c r="Y1264" s="110" t="str">
        <f t="shared" si="283"/>
        <v>unspecified_import_energy_NA_CONFIDENTIAL</v>
      </c>
      <c r="Z1264" s="110">
        <f>IF(COUNTIFS($Y$2:Y1264,Y1264)=1,1,0)</f>
        <v>0</v>
      </c>
      <c r="AA1264" s="110">
        <f>SUM($Z$2:Z1264)*Z1264</f>
        <v>0</v>
      </c>
      <c r="AB1264" s="110">
        <f>COUNTIFS(resources!B:B,B1264)</f>
        <v>1</v>
      </c>
      <c r="AC1264" s="110">
        <f t="shared" si="284"/>
        <v>1</v>
      </c>
      <c r="AD1264" s="110">
        <f t="shared" si="285"/>
        <v>1</v>
      </c>
      <c r="AE1264" s="110">
        <f t="shared" si="286"/>
        <v>0</v>
      </c>
      <c r="AF1264" s="110">
        <f t="shared" si="287"/>
        <v>1</v>
      </c>
      <c r="AG1264" s="110">
        <f t="shared" si="288"/>
        <v>0</v>
      </c>
      <c r="AH1264" s="110">
        <f t="shared" si="289"/>
        <v>0</v>
      </c>
      <c r="AI1264" s="110">
        <f t="shared" si="290"/>
        <v>1</v>
      </c>
      <c r="AJ1264" s="100">
        <f>ROW()</f>
        <v>1264</v>
      </c>
      <c r="AK1264" s="100" t="e">
        <f>INDEX('BadRows RECART'!$C$2:$C$1207,MATCH(monthly_gwh_mw!AJ1264,'BadRows RECART'!$D$2:$D$1207,0))</f>
        <v>#N/A</v>
      </c>
    </row>
    <row r="1265" spans="1:37" ht="20">
      <c r="A1265" s="106" t="s">
        <v>3907</v>
      </c>
      <c r="B1265" s="106" t="s">
        <v>434</v>
      </c>
      <c r="C1265" s="106" t="s">
        <v>6297</v>
      </c>
      <c r="D1265" s="168">
        <v>2020</v>
      </c>
      <c r="E1265" s="168">
        <v>3</v>
      </c>
      <c r="F1265" s="199">
        <v>8.3333333333333339</v>
      </c>
      <c r="G1265" s="212" t="s">
        <v>6314</v>
      </c>
      <c r="H1265" s="212" t="s">
        <v>6314</v>
      </c>
      <c r="I1265" s="106" t="s">
        <v>556</v>
      </c>
      <c r="K1265" s="83" t="s">
        <v>6314</v>
      </c>
      <c r="L1265" s="83" t="s">
        <v>6314</v>
      </c>
      <c r="M1265" s="45" t="str">
        <f>IF(
ISNA(INDEX(resources!E:E,MATCH(B1265,resources!B:B,0))),"fillme",
INDEX(resources!E:E,MATCH(B1265,resources!B:B,0)))</f>
        <v>unspecified_import</v>
      </c>
      <c r="N1265" s="45">
        <v>1</v>
      </c>
      <c r="O1265" s="83" t="str">
        <f>IFERROR(INDEX(resources!K:K,MATCH(B1265,resources!B:B,0)),"fillme")</f>
        <v>unknown</v>
      </c>
      <c r="P1265" s="89" t="str">
        <f t="shared" si="278"/>
        <v>unknown_2020_3</v>
      </c>
      <c r="Q1265" s="87">
        <f>INDEX(elcc!G:G,MATCH(P1265,elcc!D:D,0))</f>
        <v>0</v>
      </c>
      <c r="R1265" s="89">
        <f t="shared" si="279"/>
        <v>1</v>
      </c>
      <c r="S1265" s="89" t="s">
        <v>6314</v>
      </c>
      <c r="T1265" s="89" t="s">
        <v>6314</v>
      </c>
      <c r="U1265" s="90" t="str">
        <f t="shared" si="280"/>
        <v>ok</v>
      </c>
      <c r="V1265" s="63" t="str">
        <f>INDEX(resources!F:F,MATCH(B1265,resources!B:B,0))</f>
        <v>special</v>
      </c>
      <c r="W1265" s="110">
        <f t="shared" si="281"/>
        <v>1</v>
      </c>
      <c r="X1265" s="110">
        <f t="shared" si="282"/>
        <v>0</v>
      </c>
      <c r="Y1265" s="110" t="str">
        <f t="shared" si="283"/>
        <v>unspecified_import_energy_NA_CONFIDENTIAL</v>
      </c>
      <c r="Z1265" s="110">
        <f>IF(COUNTIFS($Y$2:Y1265,Y1265)=1,1,0)</f>
        <v>0</v>
      </c>
      <c r="AA1265" s="110">
        <f>SUM($Z$2:Z1265)*Z1265</f>
        <v>0</v>
      </c>
      <c r="AB1265" s="110">
        <f>COUNTIFS(resources!B:B,B1265)</f>
        <v>1</v>
      </c>
      <c r="AC1265" s="110">
        <f t="shared" si="284"/>
        <v>1</v>
      </c>
      <c r="AD1265" s="110">
        <f t="shared" si="285"/>
        <v>1</v>
      </c>
      <c r="AE1265" s="110">
        <f t="shared" si="286"/>
        <v>0</v>
      </c>
      <c r="AF1265" s="110">
        <f t="shared" si="287"/>
        <v>1</v>
      </c>
      <c r="AG1265" s="110">
        <f t="shared" si="288"/>
        <v>0</v>
      </c>
      <c r="AH1265" s="110">
        <f t="shared" si="289"/>
        <v>0</v>
      </c>
      <c r="AI1265" s="110">
        <f t="shared" si="290"/>
        <v>1</v>
      </c>
      <c r="AJ1265" s="100">
        <f>ROW()</f>
        <v>1265</v>
      </c>
      <c r="AK1265" s="100" t="e">
        <f>INDEX('BadRows RECART'!$C$2:$C$1207,MATCH(monthly_gwh_mw!AJ1265,'BadRows RECART'!$D$2:$D$1207,0))</f>
        <v>#N/A</v>
      </c>
    </row>
    <row r="1266" spans="1:37" ht="20">
      <c r="A1266" s="106" t="s">
        <v>3907</v>
      </c>
      <c r="B1266" s="106" t="s">
        <v>434</v>
      </c>
      <c r="C1266" s="106" t="s">
        <v>6297</v>
      </c>
      <c r="D1266" s="168">
        <v>2020</v>
      </c>
      <c r="E1266" s="168">
        <v>4</v>
      </c>
      <c r="F1266" s="199">
        <v>8.3333333333333339</v>
      </c>
      <c r="G1266" s="212" t="s">
        <v>6314</v>
      </c>
      <c r="H1266" s="212" t="s">
        <v>6314</v>
      </c>
      <c r="I1266" s="106" t="s">
        <v>556</v>
      </c>
      <c r="K1266" s="83" t="s">
        <v>6314</v>
      </c>
      <c r="L1266" s="83" t="s">
        <v>6314</v>
      </c>
      <c r="M1266" s="45" t="str">
        <f>IF(
ISNA(INDEX(resources!E:E,MATCH(B1266,resources!B:B,0))),"fillme",
INDEX(resources!E:E,MATCH(B1266,resources!B:B,0)))</f>
        <v>unspecified_import</v>
      </c>
      <c r="N1266" s="45">
        <v>1</v>
      </c>
      <c r="O1266" s="83" t="str">
        <f>IFERROR(INDEX(resources!K:K,MATCH(B1266,resources!B:B,0)),"fillme")</f>
        <v>unknown</v>
      </c>
      <c r="P1266" s="89" t="str">
        <f t="shared" si="278"/>
        <v>unknown_2020_4</v>
      </c>
      <c r="Q1266" s="87">
        <f>INDEX(elcc!G:G,MATCH(P1266,elcc!D:D,0))</f>
        <v>0</v>
      </c>
      <c r="R1266" s="89">
        <f t="shared" si="279"/>
        <v>1</v>
      </c>
      <c r="S1266" s="89" t="s">
        <v>6314</v>
      </c>
      <c r="T1266" s="89" t="s">
        <v>6314</v>
      </c>
      <c r="U1266" s="90" t="str">
        <f t="shared" si="280"/>
        <v>ok</v>
      </c>
      <c r="V1266" s="63" t="str">
        <f>INDEX(resources!F:F,MATCH(B1266,resources!B:B,0))</f>
        <v>special</v>
      </c>
      <c r="W1266" s="110">
        <f t="shared" si="281"/>
        <v>1</v>
      </c>
      <c r="X1266" s="110">
        <f t="shared" si="282"/>
        <v>0</v>
      </c>
      <c r="Y1266" s="110" t="str">
        <f t="shared" si="283"/>
        <v>unspecified_import_energy_NA_CONFIDENTIAL</v>
      </c>
      <c r="Z1266" s="110">
        <f>IF(COUNTIFS($Y$2:Y1266,Y1266)=1,1,0)</f>
        <v>0</v>
      </c>
      <c r="AA1266" s="110">
        <f>SUM($Z$2:Z1266)*Z1266</f>
        <v>0</v>
      </c>
      <c r="AB1266" s="110">
        <f>COUNTIFS(resources!B:B,B1266)</f>
        <v>1</v>
      </c>
      <c r="AC1266" s="110">
        <f t="shared" si="284"/>
        <v>1</v>
      </c>
      <c r="AD1266" s="110">
        <f t="shared" si="285"/>
        <v>1</v>
      </c>
      <c r="AE1266" s="110">
        <f t="shared" si="286"/>
        <v>0</v>
      </c>
      <c r="AF1266" s="110">
        <f t="shared" si="287"/>
        <v>1</v>
      </c>
      <c r="AG1266" s="110">
        <f t="shared" si="288"/>
        <v>0</v>
      </c>
      <c r="AH1266" s="110">
        <f t="shared" si="289"/>
        <v>0</v>
      </c>
      <c r="AI1266" s="110">
        <f t="shared" si="290"/>
        <v>1</v>
      </c>
      <c r="AJ1266" s="100">
        <f>ROW()</f>
        <v>1266</v>
      </c>
      <c r="AK1266" s="100" t="e">
        <f>INDEX('BadRows RECART'!$C$2:$C$1207,MATCH(monthly_gwh_mw!AJ1266,'BadRows RECART'!$D$2:$D$1207,0))</f>
        <v>#N/A</v>
      </c>
    </row>
    <row r="1267" spans="1:37" ht="20">
      <c r="A1267" s="106" t="s">
        <v>3907</v>
      </c>
      <c r="B1267" s="106" t="s">
        <v>434</v>
      </c>
      <c r="C1267" s="106" t="s">
        <v>6297</v>
      </c>
      <c r="D1267" s="168">
        <v>2020</v>
      </c>
      <c r="E1267" s="168">
        <v>5</v>
      </c>
      <c r="F1267" s="199">
        <v>8.3333333333333339</v>
      </c>
      <c r="G1267" s="212" t="s">
        <v>6314</v>
      </c>
      <c r="H1267" s="212" t="s">
        <v>6314</v>
      </c>
      <c r="I1267" s="106" t="s">
        <v>556</v>
      </c>
      <c r="K1267" s="83" t="s">
        <v>6314</v>
      </c>
      <c r="L1267" s="83" t="s">
        <v>6314</v>
      </c>
      <c r="M1267" s="45" t="str">
        <f>IF(
ISNA(INDEX(resources!E:E,MATCH(B1267,resources!B:B,0))),"fillme",
INDEX(resources!E:E,MATCH(B1267,resources!B:B,0)))</f>
        <v>unspecified_import</v>
      </c>
      <c r="N1267" s="45">
        <v>1</v>
      </c>
      <c r="O1267" s="83" t="str">
        <f>IFERROR(INDEX(resources!K:K,MATCH(B1267,resources!B:B,0)),"fillme")</f>
        <v>unknown</v>
      </c>
      <c r="P1267" s="89" t="str">
        <f t="shared" si="278"/>
        <v>unknown_2020_5</v>
      </c>
      <c r="Q1267" s="87">
        <f>INDEX(elcc!G:G,MATCH(P1267,elcc!D:D,0))</f>
        <v>0</v>
      </c>
      <c r="R1267" s="89">
        <f t="shared" si="279"/>
        <v>1</v>
      </c>
      <c r="S1267" s="89" t="s">
        <v>6314</v>
      </c>
      <c r="T1267" s="89" t="s">
        <v>6314</v>
      </c>
      <c r="U1267" s="90" t="str">
        <f t="shared" si="280"/>
        <v>ok</v>
      </c>
      <c r="V1267" s="63" t="str">
        <f>INDEX(resources!F:F,MATCH(B1267,resources!B:B,0))</f>
        <v>special</v>
      </c>
      <c r="W1267" s="110">
        <f t="shared" si="281"/>
        <v>1</v>
      </c>
      <c r="X1267" s="110">
        <f t="shared" si="282"/>
        <v>0</v>
      </c>
      <c r="Y1267" s="110" t="str">
        <f t="shared" si="283"/>
        <v>unspecified_import_energy_NA_CONFIDENTIAL</v>
      </c>
      <c r="Z1267" s="110">
        <f>IF(COUNTIFS($Y$2:Y1267,Y1267)=1,1,0)</f>
        <v>0</v>
      </c>
      <c r="AA1267" s="110">
        <f>SUM($Z$2:Z1267)*Z1267</f>
        <v>0</v>
      </c>
      <c r="AB1267" s="110">
        <f>COUNTIFS(resources!B:B,B1267)</f>
        <v>1</v>
      </c>
      <c r="AC1267" s="110">
        <f t="shared" si="284"/>
        <v>1</v>
      </c>
      <c r="AD1267" s="110">
        <f t="shared" si="285"/>
        <v>1</v>
      </c>
      <c r="AE1267" s="110">
        <f t="shared" si="286"/>
        <v>0</v>
      </c>
      <c r="AF1267" s="110">
        <f t="shared" si="287"/>
        <v>1</v>
      </c>
      <c r="AG1267" s="110">
        <f t="shared" si="288"/>
        <v>0</v>
      </c>
      <c r="AH1267" s="110">
        <f t="shared" si="289"/>
        <v>0</v>
      </c>
      <c r="AI1267" s="110">
        <f t="shared" si="290"/>
        <v>1</v>
      </c>
      <c r="AJ1267" s="100">
        <f>ROW()</f>
        <v>1267</v>
      </c>
      <c r="AK1267" s="100" t="e">
        <f>INDEX('BadRows RECART'!$C$2:$C$1207,MATCH(monthly_gwh_mw!AJ1267,'BadRows RECART'!$D$2:$D$1207,0))</f>
        <v>#N/A</v>
      </c>
    </row>
    <row r="1268" spans="1:37" ht="20">
      <c r="A1268" s="106" t="s">
        <v>3907</v>
      </c>
      <c r="B1268" s="106" t="s">
        <v>434</v>
      </c>
      <c r="C1268" s="106" t="s">
        <v>6297</v>
      </c>
      <c r="D1268" s="168">
        <v>2020</v>
      </c>
      <c r="E1268" s="168">
        <v>6</v>
      </c>
      <c r="F1268" s="199">
        <v>8.3333333333333339</v>
      </c>
      <c r="G1268" s="212" t="s">
        <v>6314</v>
      </c>
      <c r="H1268" s="212" t="s">
        <v>6314</v>
      </c>
      <c r="I1268" s="106" t="s">
        <v>556</v>
      </c>
      <c r="K1268" s="83" t="s">
        <v>6314</v>
      </c>
      <c r="L1268" s="83" t="s">
        <v>6314</v>
      </c>
      <c r="M1268" s="45" t="str">
        <f>IF(
ISNA(INDEX(resources!E:E,MATCH(B1268,resources!B:B,0))),"fillme",
INDEX(resources!E:E,MATCH(B1268,resources!B:B,0)))</f>
        <v>unspecified_import</v>
      </c>
      <c r="N1268" s="45">
        <v>1</v>
      </c>
      <c r="O1268" s="83" t="str">
        <f>IFERROR(INDEX(resources!K:K,MATCH(B1268,resources!B:B,0)),"fillme")</f>
        <v>unknown</v>
      </c>
      <c r="P1268" s="89" t="str">
        <f t="shared" si="278"/>
        <v>unknown_2020_6</v>
      </c>
      <c r="Q1268" s="87">
        <f>INDEX(elcc!G:G,MATCH(P1268,elcc!D:D,0))</f>
        <v>0</v>
      </c>
      <c r="R1268" s="89">
        <f t="shared" si="279"/>
        <v>1</v>
      </c>
      <c r="S1268" s="89" t="s">
        <v>6314</v>
      </c>
      <c r="T1268" s="89" t="s">
        <v>6314</v>
      </c>
      <c r="U1268" s="90" t="str">
        <f t="shared" si="280"/>
        <v>ok</v>
      </c>
      <c r="V1268" s="63" t="str">
        <f>INDEX(resources!F:F,MATCH(B1268,resources!B:B,0))</f>
        <v>special</v>
      </c>
      <c r="W1268" s="110">
        <f t="shared" si="281"/>
        <v>1</v>
      </c>
      <c r="X1268" s="110">
        <f t="shared" si="282"/>
        <v>0</v>
      </c>
      <c r="Y1268" s="110" t="str">
        <f t="shared" si="283"/>
        <v>unspecified_import_energy_NA_CONFIDENTIAL</v>
      </c>
      <c r="Z1268" s="110">
        <f>IF(COUNTIFS($Y$2:Y1268,Y1268)=1,1,0)</f>
        <v>0</v>
      </c>
      <c r="AA1268" s="110">
        <f>SUM($Z$2:Z1268)*Z1268</f>
        <v>0</v>
      </c>
      <c r="AB1268" s="110">
        <f>COUNTIFS(resources!B:B,B1268)</f>
        <v>1</v>
      </c>
      <c r="AC1268" s="110">
        <f t="shared" si="284"/>
        <v>1</v>
      </c>
      <c r="AD1268" s="110">
        <f t="shared" si="285"/>
        <v>1</v>
      </c>
      <c r="AE1268" s="110">
        <f t="shared" si="286"/>
        <v>0</v>
      </c>
      <c r="AF1268" s="110">
        <f t="shared" si="287"/>
        <v>1</v>
      </c>
      <c r="AG1268" s="110">
        <f t="shared" si="288"/>
        <v>0</v>
      </c>
      <c r="AH1268" s="110">
        <f t="shared" si="289"/>
        <v>0</v>
      </c>
      <c r="AI1268" s="110">
        <f t="shared" si="290"/>
        <v>1</v>
      </c>
      <c r="AJ1268" s="100">
        <f>ROW()</f>
        <v>1268</v>
      </c>
      <c r="AK1268" s="100" t="e">
        <f>INDEX('BadRows RECART'!$C$2:$C$1207,MATCH(monthly_gwh_mw!AJ1268,'BadRows RECART'!$D$2:$D$1207,0))</f>
        <v>#N/A</v>
      </c>
    </row>
    <row r="1269" spans="1:37" ht="20">
      <c r="A1269" s="106" t="s">
        <v>3907</v>
      </c>
      <c r="B1269" s="106" t="s">
        <v>434</v>
      </c>
      <c r="C1269" s="106" t="s">
        <v>6297</v>
      </c>
      <c r="D1269" s="168">
        <v>2020</v>
      </c>
      <c r="E1269" s="168">
        <v>7</v>
      </c>
      <c r="F1269" s="199">
        <v>8.3333333333333339</v>
      </c>
      <c r="G1269" s="212" t="s">
        <v>6314</v>
      </c>
      <c r="H1269" s="212" t="s">
        <v>6314</v>
      </c>
      <c r="I1269" s="106" t="s">
        <v>556</v>
      </c>
      <c r="K1269" s="83" t="s">
        <v>6314</v>
      </c>
      <c r="L1269" s="83" t="s">
        <v>6314</v>
      </c>
      <c r="M1269" s="45" t="str">
        <f>IF(
ISNA(INDEX(resources!E:E,MATCH(B1269,resources!B:B,0))),"fillme",
INDEX(resources!E:E,MATCH(B1269,resources!B:B,0)))</f>
        <v>unspecified_import</v>
      </c>
      <c r="N1269" s="45">
        <v>1</v>
      </c>
      <c r="O1269" s="83" t="str">
        <f>IFERROR(INDEX(resources!K:K,MATCH(B1269,resources!B:B,0)),"fillme")</f>
        <v>unknown</v>
      </c>
      <c r="P1269" s="89" t="str">
        <f t="shared" si="278"/>
        <v>unknown_2020_7</v>
      </c>
      <c r="Q1269" s="87">
        <f>INDEX(elcc!G:G,MATCH(P1269,elcc!D:D,0))</f>
        <v>0</v>
      </c>
      <c r="R1269" s="89">
        <f t="shared" si="279"/>
        <v>1</v>
      </c>
      <c r="S1269" s="89" t="s">
        <v>6314</v>
      </c>
      <c r="T1269" s="89" t="s">
        <v>6314</v>
      </c>
      <c r="U1269" s="90" t="str">
        <f t="shared" si="280"/>
        <v>ok</v>
      </c>
      <c r="V1269" s="63" t="str">
        <f>INDEX(resources!F:F,MATCH(B1269,resources!B:B,0))</f>
        <v>special</v>
      </c>
      <c r="W1269" s="110">
        <f t="shared" si="281"/>
        <v>1</v>
      </c>
      <c r="X1269" s="110">
        <f t="shared" si="282"/>
        <v>0</v>
      </c>
      <c r="Y1269" s="110" t="str">
        <f t="shared" si="283"/>
        <v>unspecified_import_energy_NA_CONFIDENTIAL</v>
      </c>
      <c r="Z1269" s="110">
        <f>IF(COUNTIFS($Y$2:Y1269,Y1269)=1,1,0)</f>
        <v>0</v>
      </c>
      <c r="AA1269" s="110">
        <f>SUM($Z$2:Z1269)*Z1269</f>
        <v>0</v>
      </c>
      <c r="AB1269" s="110">
        <f>COUNTIFS(resources!B:B,B1269)</f>
        <v>1</v>
      </c>
      <c r="AC1269" s="110">
        <f t="shared" si="284"/>
        <v>1</v>
      </c>
      <c r="AD1269" s="110">
        <f t="shared" si="285"/>
        <v>1</v>
      </c>
      <c r="AE1269" s="110">
        <f t="shared" si="286"/>
        <v>0</v>
      </c>
      <c r="AF1269" s="110">
        <f t="shared" si="287"/>
        <v>1</v>
      </c>
      <c r="AG1269" s="110">
        <f t="shared" si="288"/>
        <v>0</v>
      </c>
      <c r="AH1269" s="110">
        <f t="shared" si="289"/>
        <v>0</v>
      </c>
      <c r="AI1269" s="110">
        <f t="shared" si="290"/>
        <v>1</v>
      </c>
      <c r="AJ1269" s="100">
        <f>ROW()</f>
        <v>1269</v>
      </c>
      <c r="AK1269" s="100" t="e">
        <f>INDEX('BadRows RECART'!$C$2:$C$1207,MATCH(monthly_gwh_mw!AJ1269,'BadRows RECART'!$D$2:$D$1207,0))</f>
        <v>#N/A</v>
      </c>
    </row>
    <row r="1270" spans="1:37" ht="20">
      <c r="A1270" s="106" t="s">
        <v>3907</v>
      </c>
      <c r="B1270" s="106" t="s">
        <v>434</v>
      </c>
      <c r="C1270" s="106" t="s">
        <v>6297</v>
      </c>
      <c r="D1270" s="168">
        <v>2020</v>
      </c>
      <c r="E1270" s="168">
        <v>8</v>
      </c>
      <c r="F1270" s="199">
        <v>8.3333333333333339</v>
      </c>
      <c r="G1270" s="212" t="s">
        <v>6314</v>
      </c>
      <c r="H1270" s="212" t="s">
        <v>6314</v>
      </c>
      <c r="I1270" s="106" t="s">
        <v>556</v>
      </c>
      <c r="K1270" s="83" t="s">
        <v>6314</v>
      </c>
      <c r="L1270" s="83" t="s">
        <v>6314</v>
      </c>
      <c r="M1270" s="45" t="str">
        <f>IF(
ISNA(INDEX(resources!E:E,MATCH(B1270,resources!B:B,0))),"fillme",
INDEX(resources!E:E,MATCH(B1270,resources!B:B,0)))</f>
        <v>unspecified_import</v>
      </c>
      <c r="N1270" s="45">
        <v>1</v>
      </c>
      <c r="O1270" s="83" t="str">
        <f>IFERROR(INDEX(resources!K:K,MATCH(B1270,resources!B:B,0)),"fillme")</f>
        <v>unknown</v>
      </c>
      <c r="P1270" s="89" t="str">
        <f t="shared" si="278"/>
        <v>unknown_2020_8</v>
      </c>
      <c r="Q1270" s="87">
        <f>INDEX(elcc!G:G,MATCH(P1270,elcc!D:D,0))</f>
        <v>0</v>
      </c>
      <c r="R1270" s="89">
        <f t="shared" si="279"/>
        <v>1</v>
      </c>
      <c r="S1270" s="89" t="s">
        <v>6314</v>
      </c>
      <c r="T1270" s="89" t="s">
        <v>6314</v>
      </c>
      <c r="U1270" s="90" t="str">
        <f t="shared" si="280"/>
        <v>ok</v>
      </c>
      <c r="V1270" s="63" t="str">
        <f>INDEX(resources!F:F,MATCH(B1270,resources!B:B,0))</f>
        <v>special</v>
      </c>
      <c r="W1270" s="110">
        <f t="shared" si="281"/>
        <v>1</v>
      </c>
      <c r="X1270" s="110">
        <f t="shared" si="282"/>
        <v>0</v>
      </c>
      <c r="Y1270" s="110" t="str">
        <f t="shared" si="283"/>
        <v>unspecified_import_energy_NA_CONFIDENTIAL</v>
      </c>
      <c r="Z1270" s="110">
        <f>IF(COUNTIFS($Y$2:Y1270,Y1270)=1,1,0)</f>
        <v>0</v>
      </c>
      <c r="AA1270" s="110">
        <f>SUM($Z$2:Z1270)*Z1270</f>
        <v>0</v>
      </c>
      <c r="AB1270" s="110">
        <f>COUNTIFS(resources!B:B,B1270)</f>
        <v>1</v>
      </c>
      <c r="AC1270" s="110">
        <f t="shared" si="284"/>
        <v>1</v>
      </c>
      <c r="AD1270" s="110">
        <f t="shared" si="285"/>
        <v>1</v>
      </c>
      <c r="AE1270" s="110">
        <f t="shared" si="286"/>
        <v>0</v>
      </c>
      <c r="AF1270" s="110">
        <f t="shared" si="287"/>
        <v>1</v>
      </c>
      <c r="AG1270" s="110">
        <f t="shared" si="288"/>
        <v>0</v>
      </c>
      <c r="AH1270" s="110">
        <f t="shared" si="289"/>
        <v>0</v>
      </c>
      <c r="AI1270" s="110">
        <f t="shared" si="290"/>
        <v>1</v>
      </c>
      <c r="AJ1270" s="100">
        <f>ROW()</f>
        <v>1270</v>
      </c>
      <c r="AK1270" s="100" t="e">
        <f>INDEX('BadRows RECART'!$C$2:$C$1207,MATCH(monthly_gwh_mw!AJ1270,'BadRows RECART'!$D$2:$D$1207,0))</f>
        <v>#N/A</v>
      </c>
    </row>
    <row r="1271" spans="1:37" ht="20">
      <c r="A1271" s="106" t="s">
        <v>3907</v>
      </c>
      <c r="B1271" s="106" t="s">
        <v>434</v>
      </c>
      <c r="C1271" s="106" t="s">
        <v>6297</v>
      </c>
      <c r="D1271" s="168">
        <v>2020</v>
      </c>
      <c r="E1271" s="168">
        <v>9</v>
      </c>
      <c r="F1271" s="199">
        <v>8.3333333333333339</v>
      </c>
      <c r="G1271" s="212" t="s">
        <v>6314</v>
      </c>
      <c r="H1271" s="212" t="s">
        <v>6314</v>
      </c>
      <c r="I1271" s="106" t="s">
        <v>556</v>
      </c>
      <c r="K1271" s="83" t="s">
        <v>6314</v>
      </c>
      <c r="L1271" s="83" t="s">
        <v>6314</v>
      </c>
      <c r="M1271" s="45" t="str">
        <f>IF(
ISNA(INDEX(resources!E:E,MATCH(B1271,resources!B:B,0))),"fillme",
INDEX(resources!E:E,MATCH(B1271,resources!B:B,0)))</f>
        <v>unspecified_import</v>
      </c>
      <c r="N1271" s="45">
        <v>1</v>
      </c>
      <c r="O1271" s="83" t="str">
        <f>IFERROR(INDEX(resources!K:K,MATCH(B1271,resources!B:B,0)),"fillme")</f>
        <v>unknown</v>
      </c>
      <c r="P1271" s="89" t="str">
        <f t="shared" si="278"/>
        <v>unknown_2020_9</v>
      </c>
      <c r="Q1271" s="87">
        <f>INDEX(elcc!G:G,MATCH(P1271,elcc!D:D,0))</f>
        <v>0</v>
      </c>
      <c r="R1271" s="89">
        <f t="shared" si="279"/>
        <v>1</v>
      </c>
      <c r="S1271" s="89" t="s">
        <v>6314</v>
      </c>
      <c r="T1271" s="89" t="s">
        <v>6314</v>
      </c>
      <c r="U1271" s="90" t="str">
        <f t="shared" si="280"/>
        <v>ok</v>
      </c>
      <c r="V1271" s="63" t="str">
        <f>INDEX(resources!F:F,MATCH(B1271,resources!B:B,0))</f>
        <v>special</v>
      </c>
      <c r="W1271" s="110">
        <f t="shared" si="281"/>
        <v>1</v>
      </c>
      <c r="X1271" s="110">
        <f t="shared" si="282"/>
        <v>0</v>
      </c>
      <c r="Y1271" s="110" t="str">
        <f t="shared" si="283"/>
        <v>unspecified_import_energy_NA_CONFIDENTIAL</v>
      </c>
      <c r="Z1271" s="110">
        <f>IF(COUNTIFS($Y$2:Y1271,Y1271)=1,1,0)</f>
        <v>0</v>
      </c>
      <c r="AA1271" s="110">
        <f>SUM($Z$2:Z1271)*Z1271</f>
        <v>0</v>
      </c>
      <c r="AB1271" s="110">
        <f>COUNTIFS(resources!B:B,B1271)</f>
        <v>1</v>
      </c>
      <c r="AC1271" s="110">
        <f t="shared" si="284"/>
        <v>1</v>
      </c>
      <c r="AD1271" s="110">
        <f t="shared" si="285"/>
        <v>1</v>
      </c>
      <c r="AE1271" s="110">
        <f t="shared" si="286"/>
        <v>0</v>
      </c>
      <c r="AF1271" s="110">
        <f t="shared" si="287"/>
        <v>1</v>
      </c>
      <c r="AG1271" s="110">
        <f t="shared" si="288"/>
        <v>0</v>
      </c>
      <c r="AH1271" s="110">
        <f t="shared" si="289"/>
        <v>0</v>
      </c>
      <c r="AI1271" s="110">
        <f t="shared" si="290"/>
        <v>1</v>
      </c>
      <c r="AJ1271" s="100">
        <f>ROW()</f>
        <v>1271</v>
      </c>
      <c r="AK1271" s="100" t="e">
        <f>INDEX('BadRows RECART'!$C$2:$C$1207,MATCH(monthly_gwh_mw!AJ1271,'BadRows RECART'!$D$2:$D$1207,0))</f>
        <v>#N/A</v>
      </c>
    </row>
    <row r="1272" spans="1:37" ht="20">
      <c r="A1272" s="106" t="s">
        <v>3907</v>
      </c>
      <c r="B1272" s="106" t="s">
        <v>434</v>
      </c>
      <c r="C1272" s="106" t="s">
        <v>6297</v>
      </c>
      <c r="D1272" s="168">
        <v>2020</v>
      </c>
      <c r="E1272" s="168">
        <v>10</v>
      </c>
      <c r="F1272" s="199">
        <v>8.3333333333333339</v>
      </c>
      <c r="G1272" s="212" t="s">
        <v>6314</v>
      </c>
      <c r="H1272" s="212" t="s">
        <v>6314</v>
      </c>
      <c r="I1272" s="106" t="s">
        <v>556</v>
      </c>
      <c r="K1272" s="83" t="s">
        <v>6314</v>
      </c>
      <c r="L1272" s="83" t="s">
        <v>6314</v>
      </c>
      <c r="M1272" s="45" t="str">
        <f>IF(
ISNA(INDEX(resources!E:E,MATCH(B1272,resources!B:B,0))),"fillme",
INDEX(resources!E:E,MATCH(B1272,resources!B:B,0)))</f>
        <v>unspecified_import</v>
      </c>
      <c r="N1272" s="45">
        <v>1</v>
      </c>
      <c r="O1272" s="83" t="str">
        <f>IFERROR(INDEX(resources!K:K,MATCH(B1272,resources!B:B,0)),"fillme")</f>
        <v>unknown</v>
      </c>
      <c r="P1272" s="89" t="str">
        <f t="shared" si="278"/>
        <v>unknown_2020_10</v>
      </c>
      <c r="Q1272" s="87">
        <f>INDEX(elcc!G:G,MATCH(P1272,elcc!D:D,0))</f>
        <v>0</v>
      </c>
      <c r="R1272" s="89">
        <f t="shared" si="279"/>
        <v>1</v>
      </c>
      <c r="S1272" s="89" t="s">
        <v>6314</v>
      </c>
      <c r="T1272" s="89" t="s">
        <v>6314</v>
      </c>
      <c r="U1272" s="90" t="str">
        <f t="shared" si="280"/>
        <v>ok</v>
      </c>
      <c r="V1272" s="63" t="str">
        <f>INDEX(resources!F:F,MATCH(B1272,resources!B:B,0))</f>
        <v>special</v>
      </c>
      <c r="W1272" s="110">
        <f t="shared" si="281"/>
        <v>1</v>
      </c>
      <c r="X1272" s="110">
        <f t="shared" si="282"/>
        <v>0</v>
      </c>
      <c r="Y1272" s="110" t="str">
        <f t="shared" si="283"/>
        <v>unspecified_import_energy_NA_CONFIDENTIAL</v>
      </c>
      <c r="Z1272" s="110">
        <f>IF(COUNTIFS($Y$2:Y1272,Y1272)=1,1,0)</f>
        <v>0</v>
      </c>
      <c r="AA1272" s="110">
        <f>SUM($Z$2:Z1272)*Z1272</f>
        <v>0</v>
      </c>
      <c r="AB1272" s="110">
        <f>COUNTIFS(resources!B:B,B1272)</f>
        <v>1</v>
      </c>
      <c r="AC1272" s="110">
        <f t="shared" si="284"/>
        <v>1</v>
      </c>
      <c r="AD1272" s="110">
        <f t="shared" si="285"/>
        <v>1</v>
      </c>
      <c r="AE1272" s="110">
        <f t="shared" si="286"/>
        <v>0</v>
      </c>
      <c r="AF1272" s="110">
        <f t="shared" si="287"/>
        <v>1</v>
      </c>
      <c r="AG1272" s="110">
        <f t="shared" si="288"/>
        <v>0</v>
      </c>
      <c r="AH1272" s="110">
        <f t="shared" si="289"/>
        <v>0</v>
      </c>
      <c r="AI1272" s="110">
        <f t="shared" si="290"/>
        <v>1</v>
      </c>
      <c r="AJ1272" s="100">
        <f>ROW()</f>
        <v>1272</v>
      </c>
      <c r="AK1272" s="100" t="e">
        <f>INDEX('BadRows RECART'!$C$2:$C$1207,MATCH(monthly_gwh_mw!AJ1272,'BadRows RECART'!$D$2:$D$1207,0))</f>
        <v>#N/A</v>
      </c>
    </row>
    <row r="1273" spans="1:37" ht="20">
      <c r="A1273" s="106" t="s">
        <v>3907</v>
      </c>
      <c r="B1273" s="106" t="s">
        <v>434</v>
      </c>
      <c r="C1273" s="106" t="s">
        <v>6297</v>
      </c>
      <c r="D1273" s="168">
        <v>2020</v>
      </c>
      <c r="E1273" s="168">
        <v>11</v>
      </c>
      <c r="F1273" s="199">
        <v>8.3333333333333339</v>
      </c>
      <c r="G1273" s="212" t="s">
        <v>6314</v>
      </c>
      <c r="H1273" s="212" t="s">
        <v>6314</v>
      </c>
      <c r="I1273" s="106" t="s">
        <v>556</v>
      </c>
      <c r="K1273" s="83" t="s">
        <v>6314</v>
      </c>
      <c r="L1273" s="83" t="s">
        <v>6314</v>
      </c>
      <c r="M1273" s="45" t="str">
        <f>IF(
ISNA(INDEX(resources!E:E,MATCH(B1273,resources!B:B,0))),"fillme",
INDEX(resources!E:E,MATCH(B1273,resources!B:B,0)))</f>
        <v>unspecified_import</v>
      </c>
      <c r="N1273" s="45">
        <v>1</v>
      </c>
      <c r="O1273" s="83" t="str">
        <f>IFERROR(INDEX(resources!K:K,MATCH(B1273,resources!B:B,0)),"fillme")</f>
        <v>unknown</v>
      </c>
      <c r="P1273" s="89" t="str">
        <f t="shared" si="278"/>
        <v>unknown_2020_11</v>
      </c>
      <c r="Q1273" s="87">
        <f>INDEX(elcc!G:G,MATCH(P1273,elcc!D:D,0))</f>
        <v>0</v>
      </c>
      <c r="R1273" s="89">
        <f t="shared" si="279"/>
        <v>1</v>
      </c>
      <c r="S1273" s="89" t="s">
        <v>6314</v>
      </c>
      <c r="T1273" s="89" t="s">
        <v>6314</v>
      </c>
      <c r="U1273" s="90" t="str">
        <f t="shared" si="280"/>
        <v>ok</v>
      </c>
      <c r="V1273" s="63" t="str">
        <f>INDEX(resources!F:F,MATCH(B1273,resources!B:B,0))</f>
        <v>special</v>
      </c>
      <c r="W1273" s="110">
        <f t="shared" si="281"/>
        <v>1</v>
      </c>
      <c r="X1273" s="110">
        <f t="shared" si="282"/>
        <v>0</v>
      </c>
      <c r="Y1273" s="110" t="str">
        <f t="shared" si="283"/>
        <v>unspecified_import_energy_NA_CONFIDENTIAL</v>
      </c>
      <c r="Z1273" s="110">
        <f>IF(COUNTIFS($Y$2:Y1273,Y1273)=1,1,0)</f>
        <v>0</v>
      </c>
      <c r="AA1273" s="110">
        <f>SUM($Z$2:Z1273)*Z1273</f>
        <v>0</v>
      </c>
      <c r="AB1273" s="110">
        <f>COUNTIFS(resources!B:B,B1273)</f>
        <v>1</v>
      </c>
      <c r="AC1273" s="110">
        <f t="shared" si="284"/>
        <v>1</v>
      </c>
      <c r="AD1273" s="110">
        <f t="shared" si="285"/>
        <v>1</v>
      </c>
      <c r="AE1273" s="110">
        <f t="shared" si="286"/>
        <v>0</v>
      </c>
      <c r="AF1273" s="110">
        <f t="shared" si="287"/>
        <v>1</v>
      </c>
      <c r="AG1273" s="110">
        <f t="shared" si="288"/>
        <v>0</v>
      </c>
      <c r="AH1273" s="110">
        <f t="shared" si="289"/>
        <v>0</v>
      </c>
      <c r="AI1273" s="110">
        <f t="shared" si="290"/>
        <v>1</v>
      </c>
      <c r="AJ1273" s="100">
        <f>ROW()</f>
        <v>1273</v>
      </c>
      <c r="AK1273" s="100" t="e">
        <f>INDEX('BadRows RECART'!$C$2:$C$1207,MATCH(monthly_gwh_mw!AJ1273,'BadRows RECART'!$D$2:$D$1207,0))</f>
        <v>#N/A</v>
      </c>
    </row>
    <row r="1274" spans="1:37" ht="20">
      <c r="A1274" s="106" t="s">
        <v>3907</v>
      </c>
      <c r="B1274" s="106" t="s">
        <v>434</v>
      </c>
      <c r="C1274" s="106" t="s">
        <v>6297</v>
      </c>
      <c r="D1274" s="168">
        <v>2020</v>
      </c>
      <c r="E1274" s="168">
        <v>12</v>
      </c>
      <c r="F1274" s="199">
        <v>8.3333333333333339</v>
      </c>
      <c r="G1274" s="212" t="s">
        <v>6314</v>
      </c>
      <c r="H1274" s="212" t="s">
        <v>6314</v>
      </c>
      <c r="I1274" s="106" t="s">
        <v>556</v>
      </c>
      <c r="K1274" s="83" t="s">
        <v>6314</v>
      </c>
      <c r="L1274" s="83" t="s">
        <v>6314</v>
      </c>
      <c r="M1274" s="45" t="str">
        <f>IF(
ISNA(INDEX(resources!E:E,MATCH(B1274,resources!B:B,0))),"fillme",
INDEX(resources!E:E,MATCH(B1274,resources!B:B,0)))</f>
        <v>unspecified_import</v>
      </c>
      <c r="N1274" s="45">
        <v>1</v>
      </c>
      <c r="O1274" s="83" t="str">
        <f>IFERROR(INDEX(resources!K:K,MATCH(B1274,resources!B:B,0)),"fillme")</f>
        <v>unknown</v>
      </c>
      <c r="P1274" s="89" t="str">
        <f t="shared" si="278"/>
        <v>unknown_2020_12</v>
      </c>
      <c r="Q1274" s="87">
        <f>INDEX(elcc!G:G,MATCH(P1274,elcc!D:D,0))</f>
        <v>0</v>
      </c>
      <c r="R1274" s="89">
        <f t="shared" si="279"/>
        <v>1</v>
      </c>
      <c r="S1274" s="89" t="s">
        <v>6314</v>
      </c>
      <c r="T1274" s="89" t="s">
        <v>6314</v>
      </c>
      <c r="U1274" s="90" t="str">
        <f t="shared" si="280"/>
        <v>ok</v>
      </c>
      <c r="V1274" s="63" t="str">
        <f>INDEX(resources!F:F,MATCH(B1274,resources!B:B,0))</f>
        <v>special</v>
      </c>
      <c r="W1274" s="110">
        <f t="shared" si="281"/>
        <v>1</v>
      </c>
      <c r="X1274" s="110">
        <f t="shared" si="282"/>
        <v>0</v>
      </c>
      <c r="Y1274" s="110" t="str">
        <f t="shared" si="283"/>
        <v>unspecified_import_energy_NA_CONFIDENTIAL</v>
      </c>
      <c r="Z1274" s="110">
        <f>IF(COUNTIFS($Y$2:Y1274,Y1274)=1,1,0)</f>
        <v>0</v>
      </c>
      <c r="AA1274" s="110">
        <f>SUM($Z$2:Z1274)*Z1274</f>
        <v>0</v>
      </c>
      <c r="AB1274" s="110">
        <f>COUNTIFS(resources!B:B,B1274)</f>
        <v>1</v>
      </c>
      <c r="AC1274" s="110">
        <f t="shared" si="284"/>
        <v>1</v>
      </c>
      <c r="AD1274" s="110">
        <f t="shared" si="285"/>
        <v>1</v>
      </c>
      <c r="AE1274" s="110">
        <f t="shared" si="286"/>
        <v>0</v>
      </c>
      <c r="AF1274" s="110">
        <f t="shared" si="287"/>
        <v>1</v>
      </c>
      <c r="AG1274" s="110">
        <f t="shared" si="288"/>
        <v>0</v>
      </c>
      <c r="AH1274" s="110">
        <f t="shared" si="289"/>
        <v>0</v>
      </c>
      <c r="AI1274" s="110">
        <f t="shared" si="290"/>
        <v>1</v>
      </c>
      <c r="AJ1274" s="100">
        <f>ROW()</f>
        <v>1274</v>
      </c>
      <c r="AK1274" s="100" t="e">
        <f>INDEX('BadRows RECART'!$C$2:$C$1207,MATCH(monthly_gwh_mw!AJ1274,'BadRows RECART'!$D$2:$D$1207,0))</f>
        <v>#N/A</v>
      </c>
    </row>
    <row r="1275" spans="1:37" ht="20">
      <c r="A1275" s="106" t="s">
        <v>3907</v>
      </c>
      <c r="B1275" s="106" t="s">
        <v>437</v>
      </c>
      <c r="C1275" s="106" t="s">
        <v>6297</v>
      </c>
      <c r="D1275" s="168">
        <v>2021</v>
      </c>
      <c r="E1275" s="168">
        <v>1</v>
      </c>
      <c r="F1275" s="199">
        <v>19.259179583224878</v>
      </c>
      <c r="G1275" s="212" t="s">
        <v>6314</v>
      </c>
      <c r="H1275" s="212" t="s">
        <v>6314</v>
      </c>
      <c r="I1275" s="106" t="s">
        <v>556</v>
      </c>
      <c r="K1275" s="83" t="s">
        <v>6314</v>
      </c>
      <c r="L1275" s="83" t="s">
        <v>6314</v>
      </c>
      <c r="M1275" s="45" t="str">
        <f>IF(
ISNA(INDEX(resources!E:E,MATCH(B1275,resources!B:B,0))),"fillme",
INDEX(resources!E:E,MATCH(B1275,resources!B:B,0)))</f>
        <v>transfer_purchase</v>
      </c>
      <c r="N1275" s="45">
        <v>1</v>
      </c>
      <c r="O1275" s="83" t="s">
        <v>630</v>
      </c>
      <c r="P1275" s="89" t="str">
        <f t="shared" si="278"/>
        <v>hydro_2021_1</v>
      </c>
      <c r="Q1275" s="87">
        <f>INDEX(elcc!G:G,MATCH(P1275,elcc!D:D,0))</f>
        <v>0.6</v>
      </c>
      <c r="R1275" s="89">
        <f t="shared" si="279"/>
        <v>1</v>
      </c>
      <c r="S1275" s="89" t="s">
        <v>6314</v>
      </c>
      <c r="T1275" s="89" t="s">
        <v>6314</v>
      </c>
      <c r="U1275" s="90" t="str">
        <f t="shared" si="280"/>
        <v>ok</v>
      </c>
      <c r="V1275" s="63" t="str">
        <f>INDEX(resources!F:F,MATCH(B1275,resources!B:B,0))</f>
        <v>special</v>
      </c>
      <c r="W1275" s="110">
        <f t="shared" si="281"/>
        <v>1</v>
      </c>
      <c r="X1275" s="110">
        <f t="shared" si="282"/>
        <v>0</v>
      </c>
      <c r="Y1275" s="110" t="str">
        <f t="shared" si="283"/>
        <v>transfer_purchase_energy_NA_CONFIDENTIAL</v>
      </c>
      <c r="Z1275" s="110">
        <f>IF(COUNTIFS($Y$2:Y1275,Y1275)=1,1,0)</f>
        <v>0</v>
      </c>
      <c r="AA1275" s="110">
        <f>SUM($Z$2:Z1275)*Z1275</f>
        <v>0</v>
      </c>
      <c r="AB1275" s="110">
        <f>COUNTIFS(resources!B:B,B1275)</f>
        <v>1</v>
      </c>
      <c r="AC1275" s="110">
        <f t="shared" si="284"/>
        <v>1</v>
      </c>
      <c r="AD1275" s="110">
        <f t="shared" si="285"/>
        <v>1</v>
      </c>
      <c r="AE1275" s="110">
        <f t="shared" si="286"/>
        <v>0</v>
      </c>
      <c r="AF1275" s="110">
        <f t="shared" si="287"/>
        <v>1</v>
      </c>
      <c r="AG1275" s="110">
        <f t="shared" si="288"/>
        <v>0</v>
      </c>
      <c r="AH1275" s="110">
        <f t="shared" si="289"/>
        <v>0</v>
      </c>
      <c r="AI1275" s="110">
        <f t="shared" si="290"/>
        <v>1</v>
      </c>
      <c r="AJ1275" s="100">
        <f>ROW()</f>
        <v>1275</v>
      </c>
      <c r="AK1275" s="100" t="e">
        <f>INDEX('BadRows RECART'!$C$2:$C$1207,MATCH(monthly_gwh_mw!AJ1275,'BadRows RECART'!$D$2:$D$1207,0))</f>
        <v>#N/A</v>
      </c>
    </row>
    <row r="1276" spans="1:37" ht="20">
      <c r="A1276" s="106" t="s">
        <v>3907</v>
      </c>
      <c r="B1276" s="106" t="s">
        <v>437</v>
      </c>
      <c r="C1276" s="106" t="s">
        <v>6297</v>
      </c>
      <c r="D1276" s="168">
        <v>2021</v>
      </c>
      <c r="E1276" s="168">
        <v>2</v>
      </c>
      <c r="F1276" s="199">
        <v>16.491986061000674</v>
      </c>
      <c r="G1276" s="212" t="s">
        <v>6314</v>
      </c>
      <c r="H1276" s="212" t="s">
        <v>6314</v>
      </c>
      <c r="I1276" s="106" t="s">
        <v>556</v>
      </c>
      <c r="K1276" s="83" t="s">
        <v>6314</v>
      </c>
      <c r="L1276" s="83" t="s">
        <v>6314</v>
      </c>
      <c r="M1276" s="45" t="str">
        <f>IF(
ISNA(INDEX(resources!E:E,MATCH(B1276,resources!B:B,0))),"fillme",
INDEX(resources!E:E,MATCH(B1276,resources!B:B,0)))</f>
        <v>transfer_purchase</v>
      </c>
      <c r="N1276" s="45">
        <v>1</v>
      </c>
      <c r="O1276" s="83" t="s">
        <v>630</v>
      </c>
      <c r="P1276" s="89" t="str">
        <f t="shared" si="278"/>
        <v>hydro_2021_2</v>
      </c>
      <c r="Q1276" s="87">
        <f>INDEX(elcc!G:G,MATCH(P1276,elcc!D:D,0))</f>
        <v>0.7</v>
      </c>
      <c r="R1276" s="89">
        <f t="shared" si="279"/>
        <v>1</v>
      </c>
      <c r="S1276" s="89" t="s">
        <v>6314</v>
      </c>
      <c r="T1276" s="89" t="s">
        <v>6314</v>
      </c>
      <c r="U1276" s="90" t="str">
        <f t="shared" si="280"/>
        <v>ok</v>
      </c>
      <c r="V1276" s="63" t="str">
        <f>INDEX(resources!F:F,MATCH(B1276,resources!B:B,0))</f>
        <v>special</v>
      </c>
      <c r="W1276" s="110">
        <f t="shared" si="281"/>
        <v>1</v>
      </c>
      <c r="X1276" s="110">
        <f t="shared" si="282"/>
        <v>0</v>
      </c>
      <c r="Y1276" s="110" t="str">
        <f t="shared" si="283"/>
        <v>transfer_purchase_energy_NA_CONFIDENTIAL</v>
      </c>
      <c r="Z1276" s="110">
        <f>IF(COUNTIFS($Y$2:Y1276,Y1276)=1,1,0)</f>
        <v>0</v>
      </c>
      <c r="AA1276" s="110">
        <f>SUM($Z$2:Z1276)*Z1276</f>
        <v>0</v>
      </c>
      <c r="AB1276" s="110">
        <f>COUNTIFS(resources!B:B,B1276)</f>
        <v>1</v>
      </c>
      <c r="AC1276" s="110">
        <f t="shared" si="284"/>
        <v>1</v>
      </c>
      <c r="AD1276" s="110">
        <f t="shared" si="285"/>
        <v>1</v>
      </c>
      <c r="AE1276" s="110">
        <f t="shared" si="286"/>
        <v>0</v>
      </c>
      <c r="AF1276" s="110">
        <f t="shared" si="287"/>
        <v>1</v>
      </c>
      <c r="AG1276" s="110">
        <f t="shared" si="288"/>
        <v>0</v>
      </c>
      <c r="AH1276" s="110">
        <f t="shared" si="289"/>
        <v>0</v>
      </c>
      <c r="AI1276" s="110">
        <f t="shared" si="290"/>
        <v>1</v>
      </c>
      <c r="AJ1276" s="100">
        <f>ROW()</f>
        <v>1276</v>
      </c>
      <c r="AK1276" s="100" t="e">
        <f>INDEX('BadRows RECART'!$C$2:$C$1207,MATCH(monthly_gwh_mw!AJ1276,'BadRows RECART'!$D$2:$D$1207,0))</f>
        <v>#N/A</v>
      </c>
    </row>
    <row r="1277" spans="1:37" ht="20">
      <c r="A1277" s="106" t="s">
        <v>3907</v>
      </c>
      <c r="B1277" s="106" t="s">
        <v>437</v>
      </c>
      <c r="C1277" s="106" t="s">
        <v>6297</v>
      </c>
      <c r="D1277" s="168">
        <v>2021</v>
      </c>
      <c r="E1277" s="168">
        <v>3</v>
      </c>
      <c r="F1277" s="199">
        <v>21.854468312729807</v>
      </c>
      <c r="G1277" s="212" t="s">
        <v>6314</v>
      </c>
      <c r="H1277" s="212" t="s">
        <v>6314</v>
      </c>
      <c r="I1277" s="106" t="s">
        <v>556</v>
      </c>
      <c r="K1277" s="83" t="s">
        <v>6314</v>
      </c>
      <c r="L1277" s="83" t="s">
        <v>6314</v>
      </c>
      <c r="M1277" s="45" t="str">
        <f>IF(
ISNA(INDEX(resources!E:E,MATCH(B1277,resources!B:B,0))),"fillme",
INDEX(resources!E:E,MATCH(B1277,resources!B:B,0)))</f>
        <v>transfer_purchase</v>
      </c>
      <c r="N1277" s="45">
        <v>1</v>
      </c>
      <c r="O1277" s="83" t="s">
        <v>630</v>
      </c>
      <c r="P1277" s="89" t="str">
        <f t="shared" si="278"/>
        <v>hydro_2021_3</v>
      </c>
      <c r="Q1277" s="87">
        <f>INDEX(elcc!G:G,MATCH(P1277,elcc!D:D,0))</f>
        <v>0.73</v>
      </c>
      <c r="R1277" s="89">
        <f t="shared" si="279"/>
        <v>1</v>
      </c>
      <c r="S1277" s="89" t="s">
        <v>6314</v>
      </c>
      <c r="T1277" s="89" t="s">
        <v>6314</v>
      </c>
      <c r="U1277" s="90" t="str">
        <f t="shared" si="280"/>
        <v>ok</v>
      </c>
      <c r="V1277" s="63" t="str">
        <f>INDEX(resources!F:F,MATCH(B1277,resources!B:B,0))</f>
        <v>special</v>
      </c>
      <c r="W1277" s="110">
        <f t="shared" si="281"/>
        <v>1</v>
      </c>
      <c r="X1277" s="110">
        <f t="shared" si="282"/>
        <v>0</v>
      </c>
      <c r="Y1277" s="110" t="str">
        <f t="shared" si="283"/>
        <v>transfer_purchase_energy_NA_CONFIDENTIAL</v>
      </c>
      <c r="Z1277" s="110">
        <f>IF(COUNTIFS($Y$2:Y1277,Y1277)=1,1,0)</f>
        <v>0</v>
      </c>
      <c r="AA1277" s="110">
        <f>SUM($Z$2:Z1277)*Z1277</f>
        <v>0</v>
      </c>
      <c r="AB1277" s="110">
        <f>COUNTIFS(resources!B:B,B1277)</f>
        <v>1</v>
      </c>
      <c r="AC1277" s="110">
        <f t="shared" si="284"/>
        <v>1</v>
      </c>
      <c r="AD1277" s="110">
        <f t="shared" si="285"/>
        <v>1</v>
      </c>
      <c r="AE1277" s="110">
        <f t="shared" si="286"/>
        <v>0</v>
      </c>
      <c r="AF1277" s="110">
        <f t="shared" si="287"/>
        <v>1</v>
      </c>
      <c r="AG1277" s="110">
        <f t="shared" si="288"/>
        <v>0</v>
      </c>
      <c r="AH1277" s="110">
        <f t="shared" si="289"/>
        <v>0</v>
      </c>
      <c r="AI1277" s="110">
        <f t="shared" si="290"/>
        <v>1</v>
      </c>
      <c r="AJ1277" s="100">
        <f>ROW()</f>
        <v>1277</v>
      </c>
      <c r="AK1277" s="100" t="e">
        <f>INDEX('BadRows RECART'!$C$2:$C$1207,MATCH(monthly_gwh_mw!AJ1277,'BadRows RECART'!$D$2:$D$1207,0))</f>
        <v>#N/A</v>
      </c>
    </row>
    <row r="1278" spans="1:37" ht="20">
      <c r="A1278" s="106" t="s">
        <v>3907</v>
      </c>
      <c r="B1278" s="106" t="s">
        <v>437</v>
      </c>
      <c r="C1278" s="106" t="s">
        <v>6297</v>
      </c>
      <c r="D1278" s="168">
        <v>2021</v>
      </c>
      <c r="E1278" s="168">
        <v>4</v>
      </c>
      <c r="F1278" s="199">
        <v>19.772569864356413</v>
      </c>
      <c r="G1278" s="212" t="s">
        <v>6314</v>
      </c>
      <c r="H1278" s="212" t="s">
        <v>6314</v>
      </c>
      <c r="I1278" s="106" t="s">
        <v>556</v>
      </c>
      <c r="K1278" s="83" t="s">
        <v>6314</v>
      </c>
      <c r="L1278" s="83" t="s">
        <v>6314</v>
      </c>
      <c r="M1278" s="45" t="str">
        <f>IF(
ISNA(INDEX(resources!E:E,MATCH(B1278,resources!B:B,0))),"fillme",
INDEX(resources!E:E,MATCH(B1278,resources!B:B,0)))</f>
        <v>transfer_purchase</v>
      </c>
      <c r="N1278" s="45">
        <v>1</v>
      </c>
      <c r="O1278" s="83" t="s">
        <v>630</v>
      </c>
      <c r="P1278" s="89" t="str">
        <f t="shared" si="278"/>
        <v>hydro_2021_4</v>
      </c>
      <c r="Q1278" s="87">
        <f>INDEX(elcc!G:G,MATCH(P1278,elcc!D:D,0))</f>
        <v>0.72</v>
      </c>
      <c r="R1278" s="89">
        <f t="shared" si="279"/>
        <v>1</v>
      </c>
      <c r="S1278" s="89" t="s">
        <v>6314</v>
      </c>
      <c r="T1278" s="89" t="s">
        <v>6314</v>
      </c>
      <c r="U1278" s="90" t="str">
        <f t="shared" si="280"/>
        <v>ok</v>
      </c>
      <c r="V1278" s="63" t="str">
        <f>INDEX(resources!F:F,MATCH(B1278,resources!B:B,0))</f>
        <v>special</v>
      </c>
      <c r="W1278" s="110">
        <f t="shared" si="281"/>
        <v>1</v>
      </c>
      <c r="X1278" s="110">
        <f t="shared" si="282"/>
        <v>0</v>
      </c>
      <c r="Y1278" s="110" t="str">
        <f t="shared" si="283"/>
        <v>transfer_purchase_energy_NA_CONFIDENTIAL</v>
      </c>
      <c r="Z1278" s="110">
        <f>IF(COUNTIFS($Y$2:Y1278,Y1278)=1,1,0)</f>
        <v>0</v>
      </c>
      <c r="AA1278" s="110">
        <f>SUM($Z$2:Z1278)*Z1278</f>
        <v>0</v>
      </c>
      <c r="AB1278" s="110">
        <f>COUNTIFS(resources!B:B,B1278)</f>
        <v>1</v>
      </c>
      <c r="AC1278" s="110">
        <f t="shared" si="284"/>
        <v>1</v>
      </c>
      <c r="AD1278" s="110">
        <f t="shared" si="285"/>
        <v>1</v>
      </c>
      <c r="AE1278" s="110">
        <f t="shared" si="286"/>
        <v>0</v>
      </c>
      <c r="AF1278" s="110">
        <f t="shared" si="287"/>
        <v>1</v>
      </c>
      <c r="AG1278" s="110">
        <f t="shared" si="288"/>
        <v>0</v>
      </c>
      <c r="AH1278" s="110">
        <f t="shared" si="289"/>
        <v>0</v>
      </c>
      <c r="AI1278" s="110">
        <f t="shared" si="290"/>
        <v>1</v>
      </c>
      <c r="AJ1278" s="100">
        <f>ROW()</f>
        <v>1278</v>
      </c>
      <c r="AK1278" s="100" t="e">
        <f>INDEX('BadRows RECART'!$C$2:$C$1207,MATCH(monthly_gwh_mw!AJ1278,'BadRows RECART'!$D$2:$D$1207,0))</f>
        <v>#N/A</v>
      </c>
    </row>
    <row r="1279" spans="1:37" ht="20">
      <c r="A1279" s="106" t="s">
        <v>3907</v>
      </c>
      <c r="B1279" s="106" t="s">
        <v>437</v>
      </c>
      <c r="C1279" s="106" t="s">
        <v>6297</v>
      </c>
      <c r="D1279" s="168">
        <v>2021</v>
      </c>
      <c r="E1279" s="168">
        <v>5</v>
      </c>
      <c r="F1279" s="199">
        <v>26.046767952050867</v>
      </c>
      <c r="G1279" s="212" t="s">
        <v>6314</v>
      </c>
      <c r="H1279" s="212" t="s">
        <v>6314</v>
      </c>
      <c r="I1279" s="106" t="s">
        <v>556</v>
      </c>
      <c r="K1279" s="83" t="s">
        <v>6314</v>
      </c>
      <c r="L1279" s="83" t="s">
        <v>6314</v>
      </c>
      <c r="M1279" s="45" t="str">
        <f>IF(
ISNA(INDEX(resources!E:E,MATCH(B1279,resources!B:B,0))),"fillme",
INDEX(resources!E:E,MATCH(B1279,resources!B:B,0)))</f>
        <v>transfer_purchase</v>
      </c>
      <c r="N1279" s="45">
        <v>1</v>
      </c>
      <c r="O1279" s="83" t="s">
        <v>630</v>
      </c>
      <c r="P1279" s="89" t="str">
        <f t="shared" si="278"/>
        <v>hydro_2021_5</v>
      </c>
      <c r="Q1279" s="87">
        <f>INDEX(elcc!G:G,MATCH(P1279,elcc!D:D,0))</f>
        <v>0.69</v>
      </c>
      <c r="R1279" s="89">
        <f t="shared" si="279"/>
        <v>1</v>
      </c>
      <c r="S1279" s="89" t="s">
        <v>6314</v>
      </c>
      <c r="T1279" s="89" t="s">
        <v>6314</v>
      </c>
      <c r="U1279" s="90" t="str">
        <f t="shared" si="280"/>
        <v>ok</v>
      </c>
      <c r="V1279" s="63" t="str">
        <f>INDEX(resources!F:F,MATCH(B1279,resources!B:B,0))</f>
        <v>special</v>
      </c>
      <c r="W1279" s="110">
        <f t="shared" si="281"/>
        <v>1</v>
      </c>
      <c r="X1279" s="110">
        <f t="shared" si="282"/>
        <v>0</v>
      </c>
      <c r="Y1279" s="110" t="str">
        <f t="shared" si="283"/>
        <v>transfer_purchase_energy_NA_CONFIDENTIAL</v>
      </c>
      <c r="Z1279" s="110">
        <f>IF(COUNTIFS($Y$2:Y1279,Y1279)=1,1,0)</f>
        <v>0</v>
      </c>
      <c r="AA1279" s="110">
        <f>SUM($Z$2:Z1279)*Z1279</f>
        <v>0</v>
      </c>
      <c r="AB1279" s="110">
        <f>COUNTIFS(resources!B:B,B1279)</f>
        <v>1</v>
      </c>
      <c r="AC1279" s="110">
        <f t="shared" si="284"/>
        <v>1</v>
      </c>
      <c r="AD1279" s="110">
        <f t="shared" si="285"/>
        <v>1</v>
      </c>
      <c r="AE1279" s="110">
        <f t="shared" si="286"/>
        <v>0</v>
      </c>
      <c r="AF1279" s="110">
        <f t="shared" si="287"/>
        <v>1</v>
      </c>
      <c r="AG1279" s="110">
        <f t="shared" si="288"/>
        <v>0</v>
      </c>
      <c r="AH1279" s="110">
        <f t="shared" si="289"/>
        <v>0</v>
      </c>
      <c r="AI1279" s="110">
        <f t="shared" si="290"/>
        <v>1</v>
      </c>
      <c r="AJ1279" s="100">
        <f>ROW()</f>
        <v>1279</v>
      </c>
      <c r="AK1279" s="100" t="e">
        <f>INDEX('BadRows RECART'!$C$2:$C$1207,MATCH(monthly_gwh_mw!AJ1279,'BadRows RECART'!$D$2:$D$1207,0))</f>
        <v>#N/A</v>
      </c>
    </row>
    <row r="1280" spans="1:37" ht="20">
      <c r="A1280" s="106" t="s">
        <v>3907</v>
      </c>
      <c r="B1280" s="106" t="s">
        <v>437</v>
      </c>
      <c r="C1280" s="106" t="s">
        <v>6297</v>
      </c>
      <c r="D1280" s="168">
        <v>2021</v>
      </c>
      <c r="E1280" s="168">
        <v>6</v>
      </c>
      <c r="F1280" s="199">
        <v>22.385146278500667</v>
      </c>
      <c r="G1280" s="212" t="s">
        <v>6314</v>
      </c>
      <c r="H1280" s="212" t="s">
        <v>6314</v>
      </c>
      <c r="I1280" s="106" t="s">
        <v>556</v>
      </c>
      <c r="K1280" s="83" t="s">
        <v>6314</v>
      </c>
      <c r="L1280" s="83" t="s">
        <v>6314</v>
      </c>
      <c r="M1280" s="45" t="str">
        <f>IF(
ISNA(INDEX(resources!E:E,MATCH(B1280,resources!B:B,0))),"fillme",
INDEX(resources!E:E,MATCH(B1280,resources!B:B,0)))</f>
        <v>transfer_purchase</v>
      </c>
      <c r="N1280" s="45">
        <v>1</v>
      </c>
      <c r="O1280" s="83" t="s">
        <v>630</v>
      </c>
      <c r="P1280" s="89" t="str">
        <f t="shared" si="278"/>
        <v>hydro_2021_6</v>
      </c>
      <c r="Q1280" s="87">
        <f>INDEX(elcc!G:G,MATCH(P1280,elcc!D:D,0))</f>
        <v>0.74</v>
      </c>
      <c r="R1280" s="89">
        <f t="shared" si="279"/>
        <v>1</v>
      </c>
      <c r="S1280" s="89" t="s">
        <v>6314</v>
      </c>
      <c r="T1280" s="89" t="s">
        <v>6314</v>
      </c>
      <c r="U1280" s="90" t="str">
        <f t="shared" si="280"/>
        <v>ok</v>
      </c>
      <c r="V1280" s="63" t="str">
        <f>INDEX(resources!F:F,MATCH(B1280,resources!B:B,0))</f>
        <v>special</v>
      </c>
      <c r="W1280" s="110">
        <f t="shared" si="281"/>
        <v>1</v>
      </c>
      <c r="X1280" s="110">
        <f t="shared" si="282"/>
        <v>0</v>
      </c>
      <c r="Y1280" s="110" t="str">
        <f t="shared" si="283"/>
        <v>transfer_purchase_energy_NA_CONFIDENTIAL</v>
      </c>
      <c r="Z1280" s="110">
        <f>IF(COUNTIFS($Y$2:Y1280,Y1280)=1,1,0)</f>
        <v>0</v>
      </c>
      <c r="AA1280" s="110">
        <f>SUM($Z$2:Z1280)*Z1280</f>
        <v>0</v>
      </c>
      <c r="AB1280" s="110">
        <f>COUNTIFS(resources!B:B,B1280)</f>
        <v>1</v>
      </c>
      <c r="AC1280" s="110">
        <f t="shared" si="284"/>
        <v>1</v>
      </c>
      <c r="AD1280" s="110">
        <f t="shared" si="285"/>
        <v>1</v>
      </c>
      <c r="AE1280" s="110">
        <f t="shared" si="286"/>
        <v>0</v>
      </c>
      <c r="AF1280" s="110">
        <f t="shared" si="287"/>
        <v>1</v>
      </c>
      <c r="AG1280" s="110">
        <f t="shared" si="288"/>
        <v>0</v>
      </c>
      <c r="AH1280" s="110">
        <f t="shared" si="289"/>
        <v>0</v>
      </c>
      <c r="AI1280" s="110">
        <f t="shared" si="290"/>
        <v>1</v>
      </c>
      <c r="AJ1280" s="100">
        <f>ROW()</f>
        <v>1280</v>
      </c>
      <c r="AK1280" s="100" t="e">
        <f>INDEX('BadRows RECART'!$C$2:$C$1207,MATCH(monthly_gwh_mw!AJ1280,'BadRows RECART'!$D$2:$D$1207,0))</f>
        <v>#N/A</v>
      </c>
    </row>
    <row r="1281" spans="1:37" ht="20">
      <c r="A1281" s="106" t="s">
        <v>3907</v>
      </c>
      <c r="B1281" s="106" t="s">
        <v>437</v>
      </c>
      <c r="C1281" s="106" t="s">
        <v>6297</v>
      </c>
      <c r="D1281" s="168">
        <v>2021</v>
      </c>
      <c r="E1281" s="168">
        <v>7</v>
      </c>
      <c r="F1281" s="199">
        <v>27.66487392814707</v>
      </c>
      <c r="G1281" s="212" t="s">
        <v>6314</v>
      </c>
      <c r="H1281" s="212" t="s">
        <v>6314</v>
      </c>
      <c r="I1281" s="106" t="s">
        <v>556</v>
      </c>
      <c r="K1281" s="83" t="s">
        <v>6314</v>
      </c>
      <c r="L1281" s="83" t="s">
        <v>6314</v>
      </c>
      <c r="M1281" s="45" t="str">
        <f>IF(
ISNA(INDEX(resources!E:E,MATCH(B1281,resources!B:B,0))),"fillme",
INDEX(resources!E:E,MATCH(B1281,resources!B:B,0)))</f>
        <v>transfer_purchase</v>
      </c>
      <c r="N1281" s="45">
        <v>1</v>
      </c>
      <c r="O1281" s="83" t="s">
        <v>630</v>
      </c>
      <c r="P1281" s="89" t="str">
        <f t="shared" si="278"/>
        <v>hydro_2021_7</v>
      </c>
      <c r="Q1281" s="87">
        <f>INDEX(elcc!G:G,MATCH(P1281,elcc!D:D,0))</f>
        <v>0.73</v>
      </c>
      <c r="R1281" s="89">
        <f t="shared" si="279"/>
        <v>1</v>
      </c>
      <c r="S1281" s="89" t="s">
        <v>6314</v>
      </c>
      <c r="T1281" s="89" t="s">
        <v>6314</v>
      </c>
      <c r="U1281" s="90" t="str">
        <f t="shared" si="280"/>
        <v>ok</v>
      </c>
      <c r="V1281" s="63" t="str">
        <f>INDEX(resources!F:F,MATCH(B1281,resources!B:B,0))</f>
        <v>special</v>
      </c>
      <c r="W1281" s="110">
        <f t="shared" si="281"/>
        <v>1</v>
      </c>
      <c r="X1281" s="110">
        <f t="shared" si="282"/>
        <v>0</v>
      </c>
      <c r="Y1281" s="110" t="str">
        <f t="shared" si="283"/>
        <v>transfer_purchase_energy_NA_CONFIDENTIAL</v>
      </c>
      <c r="Z1281" s="110">
        <f>IF(COUNTIFS($Y$2:Y1281,Y1281)=1,1,0)</f>
        <v>0</v>
      </c>
      <c r="AA1281" s="110">
        <f>SUM($Z$2:Z1281)*Z1281</f>
        <v>0</v>
      </c>
      <c r="AB1281" s="110">
        <f>COUNTIFS(resources!B:B,B1281)</f>
        <v>1</v>
      </c>
      <c r="AC1281" s="110">
        <f t="shared" si="284"/>
        <v>1</v>
      </c>
      <c r="AD1281" s="110">
        <f t="shared" si="285"/>
        <v>1</v>
      </c>
      <c r="AE1281" s="110">
        <f t="shared" si="286"/>
        <v>0</v>
      </c>
      <c r="AF1281" s="110">
        <f t="shared" si="287"/>
        <v>1</v>
      </c>
      <c r="AG1281" s="110">
        <f t="shared" si="288"/>
        <v>0</v>
      </c>
      <c r="AH1281" s="110">
        <f t="shared" si="289"/>
        <v>0</v>
      </c>
      <c r="AI1281" s="110">
        <f t="shared" si="290"/>
        <v>1</v>
      </c>
      <c r="AJ1281" s="100">
        <f>ROW()</f>
        <v>1281</v>
      </c>
      <c r="AK1281" s="100" t="e">
        <f>INDEX('BadRows RECART'!$C$2:$C$1207,MATCH(monthly_gwh_mw!AJ1281,'BadRows RECART'!$D$2:$D$1207,0))</f>
        <v>#N/A</v>
      </c>
    </row>
    <row r="1282" spans="1:37" ht="20">
      <c r="A1282" s="106" t="s">
        <v>3907</v>
      </c>
      <c r="B1282" s="106" t="s">
        <v>437</v>
      </c>
      <c r="C1282" s="106" t="s">
        <v>6297</v>
      </c>
      <c r="D1282" s="168">
        <v>2021</v>
      </c>
      <c r="E1282" s="168">
        <v>8</v>
      </c>
      <c r="F1282" s="199">
        <v>23.832197800141408</v>
      </c>
      <c r="G1282" s="212" t="s">
        <v>6314</v>
      </c>
      <c r="H1282" s="212" t="s">
        <v>6314</v>
      </c>
      <c r="I1282" s="106" t="s">
        <v>556</v>
      </c>
      <c r="K1282" s="83" t="s">
        <v>6314</v>
      </c>
      <c r="L1282" s="83" t="s">
        <v>6314</v>
      </c>
      <c r="M1282" s="45" t="str">
        <f>IF(
ISNA(INDEX(resources!E:E,MATCH(B1282,resources!B:B,0))),"fillme",
INDEX(resources!E:E,MATCH(B1282,resources!B:B,0)))</f>
        <v>transfer_purchase</v>
      </c>
      <c r="N1282" s="45">
        <v>1</v>
      </c>
      <c r="O1282" s="83" t="s">
        <v>630</v>
      </c>
      <c r="P1282" s="89" t="str">
        <f t="shared" si="278"/>
        <v>hydro_2021_8</v>
      </c>
      <c r="Q1282" s="87">
        <f>INDEX(elcc!G:G,MATCH(P1282,elcc!D:D,0))</f>
        <v>0.72</v>
      </c>
      <c r="R1282" s="89">
        <f t="shared" si="279"/>
        <v>1</v>
      </c>
      <c r="S1282" s="89" t="s">
        <v>6314</v>
      </c>
      <c r="T1282" s="89" t="s">
        <v>6314</v>
      </c>
      <c r="U1282" s="90" t="str">
        <f t="shared" si="280"/>
        <v>ok</v>
      </c>
      <c r="V1282" s="63" t="str">
        <f>INDEX(resources!F:F,MATCH(B1282,resources!B:B,0))</f>
        <v>special</v>
      </c>
      <c r="W1282" s="110">
        <f t="shared" si="281"/>
        <v>1</v>
      </c>
      <c r="X1282" s="110">
        <f t="shared" si="282"/>
        <v>0</v>
      </c>
      <c r="Y1282" s="110" t="str">
        <f t="shared" si="283"/>
        <v>transfer_purchase_energy_NA_CONFIDENTIAL</v>
      </c>
      <c r="Z1282" s="110">
        <f>IF(COUNTIFS($Y$2:Y1282,Y1282)=1,1,0)</f>
        <v>0</v>
      </c>
      <c r="AA1282" s="110">
        <f>SUM($Z$2:Z1282)*Z1282</f>
        <v>0</v>
      </c>
      <c r="AB1282" s="110">
        <f>COUNTIFS(resources!B:B,B1282)</f>
        <v>1</v>
      </c>
      <c r="AC1282" s="110">
        <f t="shared" si="284"/>
        <v>1</v>
      </c>
      <c r="AD1282" s="110">
        <f t="shared" si="285"/>
        <v>1</v>
      </c>
      <c r="AE1282" s="110">
        <f t="shared" si="286"/>
        <v>0</v>
      </c>
      <c r="AF1282" s="110">
        <f t="shared" si="287"/>
        <v>1</v>
      </c>
      <c r="AG1282" s="110">
        <f t="shared" si="288"/>
        <v>0</v>
      </c>
      <c r="AH1282" s="110">
        <f t="shared" si="289"/>
        <v>0</v>
      </c>
      <c r="AI1282" s="110">
        <f t="shared" si="290"/>
        <v>1</v>
      </c>
      <c r="AJ1282" s="100">
        <f>ROW()</f>
        <v>1282</v>
      </c>
      <c r="AK1282" s="100" t="e">
        <f>INDEX('BadRows RECART'!$C$2:$C$1207,MATCH(monthly_gwh_mw!AJ1282,'BadRows RECART'!$D$2:$D$1207,0))</f>
        <v>#N/A</v>
      </c>
    </row>
    <row r="1283" spans="1:37" ht="20">
      <c r="A1283" s="106" t="s">
        <v>3907</v>
      </c>
      <c r="B1283" s="106" t="s">
        <v>437</v>
      </c>
      <c r="C1283" s="106" t="s">
        <v>6297</v>
      </c>
      <c r="D1283" s="168">
        <v>2021</v>
      </c>
      <c r="E1283" s="168">
        <v>9</v>
      </c>
      <c r="F1283" s="199">
        <v>18.558565334596842</v>
      </c>
      <c r="G1283" s="212" t="s">
        <v>6314</v>
      </c>
      <c r="H1283" s="212" t="s">
        <v>6314</v>
      </c>
      <c r="I1283" s="106" t="s">
        <v>556</v>
      </c>
      <c r="K1283" s="83" t="s">
        <v>6314</v>
      </c>
      <c r="L1283" s="83" t="s">
        <v>6314</v>
      </c>
      <c r="M1283" s="45" t="str">
        <f>IF(
ISNA(INDEX(resources!E:E,MATCH(B1283,resources!B:B,0))),"fillme",
INDEX(resources!E:E,MATCH(B1283,resources!B:B,0)))</f>
        <v>transfer_purchase</v>
      </c>
      <c r="N1283" s="45">
        <v>1</v>
      </c>
      <c r="O1283" s="83" t="s">
        <v>630</v>
      </c>
      <c r="P1283" s="89" t="str">
        <f t="shared" si="278"/>
        <v>hydro_2021_9</v>
      </c>
      <c r="Q1283" s="87">
        <f>INDEX(elcc!G:G,MATCH(P1283,elcc!D:D,0))</f>
        <v>0.71</v>
      </c>
      <c r="R1283" s="89">
        <f t="shared" si="279"/>
        <v>1</v>
      </c>
      <c r="S1283" s="89" t="s">
        <v>6314</v>
      </c>
      <c r="T1283" s="89" t="s">
        <v>6314</v>
      </c>
      <c r="U1283" s="90" t="str">
        <f t="shared" si="280"/>
        <v>ok</v>
      </c>
      <c r="V1283" s="63" t="str">
        <f>INDEX(resources!F:F,MATCH(B1283,resources!B:B,0))</f>
        <v>special</v>
      </c>
      <c r="W1283" s="110">
        <f t="shared" si="281"/>
        <v>1</v>
      </c>
      <c r="X1283" s="110">
        <f t="shared" si="282"/>
        <v>0</v>
      </c>
      <c r="Y1283" s="110" t="str">
        <f t="shared" si="283"/>
        <v>transfer_purchase_energy_NA_CONFIDENTIAL</v>
      </c>
      <c r="Z1283" s="110">
        <f>IF(COUNTIFS($Y$2:Y1283,Y1283)=1,1,0)</f>
        <v>0</v>
      </c>
      <c r="AA1283" s="110">
        <f>SUM($Z$2:Z1283)*Z1283</f>
        <v>0</v>
      </c>
      <c r="AB1283" s="110">
        <f>COUNTIFS(resources!B:B,B1283)</f>
        <v>1</v>
      </c>
      <c r="AC1283" s="110">
        <f t="shared" si="284"/>
        <v>1</v>
      </c>
      <c r="AD1283" s="110">
        <f t="shared" si="285"/>
        <v>1</v>
      </c>
      <c r="AE1283" s="110">
        <f t="shared" si="286"/>
        <v>0</v>
      </c>
      <c r="AF1283" s="110">
        <f t="shared" si="287"/>
        <v>1</v>
      </c>
      <c r="AG1283" s="110">
        <f t="shared" si="288"/>
        <v>0</v>
      </c>
      <c r="AH1283" s="110">
        <f t="shared" si="289"/>
        <v>0</v>
      </c>
      <c r="AI1283" s="110">
        <f t="shared" si="290"/>
        <v>1</v>
      </c>
      <c r="AJ1283" s="100">
        <f>ROW()</f>
        <v>1283</v>
      </c>
      <c r="AK1283" s="100" t="e">
        <f>INDEX('BadRows RECART'!$C$2:$C$1207,MATCH(monthly_gwh_mw!AJ1283,'BadRows RECART'!$D$2:$D$1207,0))</f>
        <v>#N/A</v>
      </c>
    </row>
    <row r="1284" spans="1:37" ht="20">
      <c r="A1284" s="106" t="s">
        <v>3907</v>
      </c>
      <c r="B1284" s="106" t="s">
        <v>437</v>
      </c>
      <c r="C1284" s="106" t="s">
        <v>6297</v>
      </c>
      <c r="D1284" s="168">
        <v>2021</v>
      </c>
      <c r="E1284" s="168">
        <v>10</v>
      </c>
      <c r="F1284" s="199">
        <v>15.96483039698724</v>
      </c>
      <c r="G1284" s="212" t="s">
        <v>6314</v>
      </c>
      <c r="H1284" s="212" t="s">
        <v>6314</v>
      </c>
      <c r="I1284" s="106" t="s">
        <v>556</v>
      </c>
      <c r="K1284" s="83" t="s">
        <v>6314</v>
      </c>
      <c r="L1284" s="83" t="s">
        <v>6314</v>
      </c>
      <c r="M1284" s="45" t="str">
        <f>IF(
ISNA(INDEX(resources!E:E,MATCH(B1284,resources!B:B,0))),"fillme",
INDEX(resources!E:E,MATCH(B1284,resources!B:B,0)))</f>
        <v>transfer_purchase</v>
      </c>
      <c r="N1284" s="45">
        <v>1</v>
      </c>
      <c r="O1284" s="83" t="s">
        <v>630</v>
      </c>
      <c r="P1284" s="89" t="str">
        <f t="shared" si="278"/>
        <v>hydro_2021_10</v>
      </c>
      <c r="Q1284" s="87">
        <f>INDEX(elcc!G:G,MATCH(P1284,elcc!D:D,0))</f>
        <v>0.64</v>
      </c>
      <c r="R1284" s="89">
        <f t="shared" si="279"/>
        <v>1</v>
      </c>
      <c r="S1284" s="89" t="s">
        <v>6314</v>
      </c>
      <c r="T1284" s="89" t="s">
        <v>6314</v>
      </c>
      <c r="U1284" s="90" t="str">
        <f t="shared" si="280"/>
        <v>ok</v>
      </c>
      <c r="V1284" s="63" t="str">
        <f>INDEX(resources!F:F,MATCH(B1284,resources!B:B,0))</f>
        <v>special</v>
      </c>
      <c r="W1284" s="110">
        <f t="shared" si="281"/>
        <v>1</v>
      </c>
      <c r="X1284" s="110">
        <f t="shared" si="282"/>
        <v>0</v>
      </c>
      <c r="Y1284" s="110" t="str">
        <f t="shared" si="283"/>
        <v>transfer_purchase_energy_NA_CONFIDENTIAL</v>
      </c>
      <c r="Z1284" s="110">
        <f>IF(COUNTIFS($Y$2:Y1284,Y1284)=1,1,0)</f>
        <v>0</v>
      </c>
      <c r="AA1284" s="110">
        <f>SUM($Z$2:Z1284)*Z1284</f>
        <v>0</v>
      </c>
      <c r="AB1284" s="110">
        <f>COUNTIFS(resources!B:B,B1284)</f>
        <v>1</v>
      </c>
      <c r="AC1284" s="110">
        <f t="shared" si="284"/>
        <v>1</v>
      </c>
      <c r="AD1284" s="110">
        <f t="shared" si="285"/>
        <v>1</v>
      </c>
      <c r="AE1284" s="110">
        <f t="shared" si="286"/>
        <v>0</v>
      </c>
      <c r="AF1284" s="110">
        <f t="shared" si="287"/>
        <v>1</v>
      </c>
      <c r="AG1284" s="110">
        <f t="shared" si="288"/>
        <v>0</v>
      </c>
      <c r="AH1284" s="110">
        <f t="shared" si="289"/>
        <v>0</v>
      </c>
      <c r="AI1284" s="110">
        <f t="shared" si="290"/>
        <v>1</v>
      </c>
      <c r="AJ1284" s="100">
        <f>ROW()</f>
        <v>1284</v>
      </c>
      <c r="AK1284" s="100" t="e">
        <f>INDEX('BadRows RECART'!$C$2:$C$1207,MATCH(monthly_gwh_mw!AJ1284,'BadRows RECART'!$D$2:$D$1207,0))</f>
        <v>#N/A</v>
      </c>
    </row>
    <row r="1285" spans="1:37" ht="20">
      <c r="A1285" s="106" t="s">
        <v>3907</v>
      </c>
      <c r="B1285" s="106" t="s">
        <v>437</v>
      </c>
      <c r="C1285" s="106" t="s">
        <v>6297</v>
      </c>
      <c r="D1285" s="168">
        <v>2021</v>
      </c>
      <c r="E1285" s="168">
        <v>11</v>
      </c>
      <c r="F1285" s="199">
        <v>16.016196951470974</v>
      </c>
      <c r="G1285" s="212" t="s">
        <v>6314</v>
      </c>
      <c r="H1285" s="212" t="s">
        <v>6314</v>
      </c>
      <c r="I1285" s="106" t="s">
        <v>556</v>
      </c>
      <c r="K1285" s="83" t="s">
        <v>6314</v>
      </c>
      <c r="L1285" s="83" t="s">
        <v>6314</v>
      </c>
      <c r="M1285" s="45" t="str">
        <f>IF(
ISNA(INDEX(resources!E:E,MATCH(B1285,resources!B:B,0))),"fillme",
INDEX(resources!E:E,MATCH(B1285,resources!B:B,0)))</f>
        <v>transfer_purchase</v>
      </c>
      <c r="N1285" s="45">
        <v>1</v>
      </c>
      <c r="O1285" s="83" t="s">
        <v>630</v>
      </c>
      <c r="P1285" s="89" t="str">
        <f t="shared" ref="P1285:P1348" si="291">O1285&amp;"_"&amp;D1285&amp;"_"&amp;E1285</f>
        <v>hydro_2021_11</v>
      </c>
      <c r="Q1285" s="87">
        <f>INDEX(elcc!G:G,MATCH(P1285,elcc!D:D,0))</f>
        <v>0.56000000000000005</v>
      </c>
      <c r="R1285" s="89">
        <f t="shared" ref="R1285:R1348" si="292">IF(O1285="battery",MIN(1,J1285/4),1)</f>
        <v>1</v>
      </c>
      <c r="S1285" s="89" t="s">
        <v>6314</v>
      </c>
      <c r="T1285" s="89" t="s">
        <v>6314</v>
      </c>
      <c r="U1285" s="90" t="str">
        <f t="shared" ref="U1285:U1348" si="293">IF(ISERROR(T1285),"error in NQC data entry; please check blue and purple data entered. You need to provide either a contracted NQC value in Column G, or allow the template to calculate one using Columns H,L,Q, and R","ok")</f>
        <v>ok</v>
      </c>
      <c r="V1285" s="63" t="str">
        <f>INDEX(resources!F:F,MATCH(B1285,resources!B:B,0))</f>
        <v>special</v>
      </c>
      <c r="W1285" s="110">
        <f t="shared" ref="W1285:W1348" si="294">(F1285&gt;0)*1</f>
        <v>1</v>
      </c>
      <c r="X1285" s="110">
        <f t="shared" ref="X1285:X1348" si="295">COUNTIFS(G1285:H1285,"&gt;0")</f>
        <v>0</v>
      </c>
      <c r="Y1285" s="110" t="str">
        <f t="shared" ref="Y1285:Y1348" si="296">B1285&amp;"_"&amp;C1285&amp;"_"&amp;K1285</f>
        <v>transfer_purchase_energy_NA_CONFIDENTIAL</v>
      </c>
      <c r="Z1285" s="110">
        <f>IF(COUNTIFS($Y$2:Y1285,Y1285)=1,1,0)</f>
        <v>0</v>
      </c>
      <c r="AA1285" s="110">
        <f>SUM($Z$2:Z1285)*Z1285</f>
        <v>0</v>
      </c>
      <c r="AB1285" s="110">
        <f>COUNTIFS(resources!B:B,B1285)</f>
        <v>1</v>
      </c>
      <c r="AC1285" s="110">
        <f t="shared" ref="AC1285:AC1348" si="297">AND(ISNUMBER(D1285),(D1285&gt;2019))*1</f>
        <v>1</v>
      </c>
      <c r="AD1285" s="110">
        <f t="shared" ref="AD1285:AD1348" si="298">AND(ISNUMBER(E1285),E1285&gt;=1,E1285&lt;=12)*1</f>
        <v>1</v>
      </c>
      <c r="AE1285" s="110">
        <f t="shared" ref="AE1285:AE1348" si="299">AND(COUNT(G1285:H1285)=1,COUNT(F1285)=1)*1</f>
        <v>0</v>
      </c>
      <c r="AF1285" s="110">
        <f t="shared" ref="AF1285:AF1348" si="300">(COUNTIFS(K1285:O1285,"fillme")=0)*1</f>
        <v>1</v>
      </c>
      <c r="AG1285" s="110">
        <f t="shared" ref="AG1285:AG1348" si="301">ISNUMBER(L1285)*1</f>
        <v>0</v>
      </c>
      <c r="AH1285" s="110">
        <f t="shared" ref="AH1285:AH1348" si="302">NOT(AND(G1285&gt;0,H1285&gt;0))*1</f>
        <v>0</v>
      </c>
      <c r="AI1285" s="110">
        <f t="shared" ref="AI1285:AI1348" si="303">(U1285="ok")*1</f>
        <v>1</v>
      </c>
      <c r="AJ1285" s="100">
        <f>ROW()</f>
        <v>1285</v>
      </c>
      <c r="AK1285" s="100" t="e">
        <f>INDEX('BadRows RECART'!$C$2:$C$1207,MATCH(monthly_gwh_mw!AJ1285,'BadRows RECART'!$D$2:$D$1207,0))</f>
        <v>#N/A</v>
      </c>
    </row>
    <row r="1286" spans="1:37" ht="20">
      <c r="A1286" s="106" t="s">
        <v>3907</v>
      </c>
      <c r="B1286" s="106" t="s">
        <v>437</v>
      </c>
      <c r="C1286" s="106" t="s">
        <v>6297</v>
      </c>
      <c r="D1286" s="168">
        <v>2021</v>
      </c>
      <c r="E1286" s="168">
        <v>12</v>
      </c>
      <c r="F1286" s="199">
        <v>13.618363412885399</v>
      </c>
      <c r="G1286" s="212" t="s">
        <v>6314</v>
      </c>
      <c r="H1286" s="212" t="s">
        <v>6314</v>
      </c>
      <c r="I1286" s="106" t="s">
        <v>556</v>
      </c>
      <c r="K1286" s="83" t="s">
        <v>6314</v>
      </c>
      <c r="L1286" s="83" t="s">
        <v>6314</v>
      </c>
      <c r="M1286" s="45" t="str">
        <f>IF(
ISNA(INDEX(resources!E:E,MATCH(B1286,resources!B:B,0))),"fillme",
INDEX(resources!E:E,MATCH(B1286,resources!B:B,0)))</f>
        <v>transfer_purchase</v>
      </c>
      <c r="N1286" s="45">
        <v>1</v>
      </c>
      <c r="O1286" s="83" t="s">
        <v>630</v>
      </c>
      <c r="P1286" s="89" t="str">
        <f t="shared" si="291"/>
        <v>hydro_2021_12</v>
      </c>
      <c r="Q1286" s="87">
        <f>INDEX(elcc!G:G,MATCH(P1286,elcc!D:D,0))</f>
        <v>0.64</v>
      </c>
      <c r="R1286" s="89">
        <f t="shared" si="292"/>
        <v>1</v>
      </c>
      <c r="S1286" s="89" t="s">
        <v>6314</v>
      </c>
      <c r="T1286" s="89" t="s">
        <v>6314</v>
      </c>
      <c r="U1286" s="90" t="str">
        <f t="shared" si="293"/>
        <v>ok</v>
      </c>
      <c r="V1286" s="63" t="str">
        <f>INDEX(resources!F:F,MATCH(B1286,resources!B:B,0))</f>
        <v>special</v>
      </c>
      <c r="W1286" s="110">
        <f t="shared" si="294"/>
        <v>1</v>
      </c>
      <c r="X1286" s="110">
        <f t="shared" si="295"/>
        <v>0</v>
      </c>
      <c r="Y1286" s="110" t="str">
        <f t="shared" si="296"/>
        <v>transfer_purchase_energy_NA_CONFIDENTIAL</v>
      </c>
      <c r="Z1286" s="110">
        <f>IF(COUNTIFS($Y$2:Y1286,Y1286)=1,1,0)</f>
        <v>0</v>
      </c>
      <c r="AA1286" s="110">
        <f>SUM($Z$2:Z1286)*Z1286</f>
        <v>0</v>
      </c>
      <c r="AB1286" s="110">
        <f>COUNTIFS(resources!B:B,B1286)</f>
        <v>1</v>
      </c>
      <c r="AC1286" s="110">
        <f t="shared" si="297"/>
        <v>1</v>
      </c>
      <c r="AD1286" s="110">
        <f t="shared" si="298"/>
        <v>1</v>
      </c>
      <c r="AE1286" s="110">
        <f t="shared" si="299"/>
        <v>0</v>
      </c>
      <c r="AF1286" s="110">
        <f t="shared" si="300"/>
        <v>1</v>
      </c>
      <c r="AG1286" s="110">
        <f t="shared" si="301"/>
        <v>0</v>
      </c>
      <c r="AH1286" s="110">
        <f t="shared" si="302"/>
        <v>0</v>
      </c>
      <c r="AI1286" s="110">
        <f t="shared" si="303"/>
        <v>1</v>
      </c>
      <c r="AJ1286" s="100">
        <f>ROW()</f>
        <v>1286</v>
      </c>
      <c r="AK1286" s="100" t="e">
        <f>INDEX('BadRows RECART'!$C$2:$C$1207,MATCH(monthly_gwh_mw!AJ1286,'BadRows RECART'!$D$2:$D$1207,0))</f>
        <v>#N/A</v>
      </c>
    </row>
    <row r="1287" spans="1:37" ht="20">
      <c r="A1287" s="106" t="s">
        <v>3907</v>
      </c>
      <c r="B1287" s="106" t="s">
        <v>437</v>
      </c>
      <c r="C1287" s="106" t="s">
        <v>6297</v>
      </c>
      <c r="D1287" s="168">
        <v>2022</v>
      </c>
      <c r="E1287" s="168">
        <v>1</v>
      </c>
      <c r="F1287" s="199">
        <v>19.258463085586961</v>
      </c>
      <c r="G1287" s="212" t="s">
        <v>6314</v>
      </c>
      <c r="H1287" s="212" t="s">
        <v>6314</v>
      </c>
      <c r="I1287" s="106" t="s">
        <v>556</v>
      </c>
      <c r="K1287" s="83" t="s">
        <v>6314</v>
      </c>
      <c r="L1287" s="83" t="s">
        <v>6314</v>
      </c>
      <c r="M1287" s="45" t="str">
        <f>IF(
ISNA(INDEX(resources!E:E,MATCH(B1287,resources!B:B,0))),"fillme",
INDEX(resources!E:E,MATCH(B1287,resources!B:B,0)))</f>
        <v>transfer_purchase</v>
      </c>
      <c r="N1287" s="45">
        <v>1</v>
      </c>
      <c r="O1287" s="83" t="s">
        <v>630</v>
      </c>
      <c r="P1287" s="89" t="str">
        <f t="shared" si="291"/>
        <v>hydro_2022_1</v>
      </c>
      <c r="Q1287" s="87">
        <f>INDEX(elcc!G:G,MATCH(P1287,elcc!D:D,0))</f>
        <v>0.6</v>
      </c>
      <c r="R1287" s="89">
        <f t="shared" si="292"/>
        <v>1</v>
      </c>
      <c r="S1287" s="89" t="s">
        <v>6314</v>
      </c>
      <c r="T1287" s="89" t="s">
        <v>6314</v>
      </c>
      <c r="U1287" s="90" t="str">
        <f t="shared" si="293"/>
        <v>ok</v>
      </c>
      <c r="V1287" s="63" t="str">
        <f>INDEX(resources!F:F,MATCH(B1287,resources!B:B,0))</f>
        <v>special</v>
      </c>
      <c r="W1287" s="110">
        <f t="shared" si="294"/>
        <v>1</v>
      </c>
      <c r="X1287" s="110">
        <f t="shared" si="295"/>
        <v>0</v>
      </c>
      <c r="Y1287" s="110" t="str">
        <f t="shared" si="296"/>
        <v>transfer_purchase_energy_NA_CONFIDENTIAL</v>
      </c>
      <c r="Z1287" s="110">
        <f>IF(COUNTIFS($Y$2:Y1287,Y1287)=1,1,0)</f>
        <v>0</v>
      </c>
      <c r="AA1287" s="110">
        <f>SUM($Z$2:Z1287)*Z1287</f>
        <v>0</v>
      </c>
      <c r="AB1287" s="110">
        <f>COUNTIFS(resources!B:B,B1287)</f>
        <v>1</v>
      </c>
      <c r="AC1287" s="110">
        <f t="shared" si="297"/>
        <v>1</v>
      </c>
      <c r="AD1287" s="110">
        <f t="shared" si="298"/>
        <v>1</v>
      </c>
      <c r="AE1287" s="110">
        <f t="shared" si="299"/>
        <v>0</v>
      </c>
      <c r="AF1287" s="110">
        <f t="shared" si="300"/>
        <v>1</v>
      </c>
      <c r="AG1287" s="110">
        <f t="shared" si="301"/>
        <v>0</v>
      </c>
      <c r="AH1287" s="110">
        <f t="shared" si="302"/>
        <v>0</v>
      </c>
      <c r="AI1287" s="110">
        <f t="shared" si="303"/>
        <v>1</v>
      </c>
      <c r="AJ1287" s="100">
        <f>ROW()</f>
        <v>1287</v>
      </c>
      <c r="AK1287" s="100" t="e">
        <f>INDEX('BadRows RECART'!$C$2:$C$1207,MATCH(monthly_gwh_mw!AJ1287,'BadRows RECART'!$D$2:$D$1207,0))</f>
        <v>#N/A</v>
      </c>
    </row>
    <row r="1288" spans="1:37" ht="20">
      <c r="A1288" s="106" t="s">
        <v>3907</v>
      </c>
      <c r="B1288" s="106" t="s">
        <v>437</v>
      </c>
      <c r="C1288" s="106" t="s">
        <v>6297</v>
      </c>
      <c r="D1288" s="168">
        <v>2022</v>
      </c>
      <c r="E1288" s="168">
        <v>2</v>
      </c>
      <c r="F1288" s="199">
        <v>16.495156891990778</v>
      </c>
      <c r="G1288" s="212" t="s">
        <v>6314</v>
      </c>
      <c r="H1288" s="212" t="s">
        <v>6314</v>
      </c>
      <c r="I1288" s="106" t="s">
        <v>556</v>
      </c>
      <c r="K1288" s="83" t="s">
        <v>6314</v>
      </c>
      <c r="L1288" s="83" t="s">
        <v>6314</v>
      </c>
      <c r="M1288" s="45" t="str">
        <f>IF(
ISNA(INDEX(resources!E:E,MATCH(B1288,resources!B:B,0))),"fillme",
INDEX(resources!E:E,MATCH(B1288,resources!B:B,0)))</f>
        <v>transfer_purchase</v>
      </c>
      <c r="N1288" s="45">
        <v>1</v>
      </c>
      <c r="O1288" s="83" t="s">
        <v>630</v>
      </c>
      <c r="P1288" s="89" t="str">
        <f t="shared" si="291"/>
        <v>hydro_2022_2</v>
      </c>
      <c r="Q1288" s="87">
        <f>INDEX(elcc!G:G,MATCH(P1288,elcc!D:D,0))</f>
        <v>0.7</v>
      </c>
      <c r="R1288" s="89">
        <f t="shared" si="292"/>
        <v>1</v>
      </c>
      <c r="S1288" s="89" t="s">
        <v>6314</v>
      </c>
      <c r="T1288" s="89" t="s">
        <v>6314</v>
      </c>
      <c r="U1288" s="90" t="str">
        <f t="shared" si="293"/>
        <v>ok</v>
      </c>
      <c r="V1288" s="63" t="str">
        <f>INDEX(resources!F:F,MATCH(B1288,resources!B:B,0))</f>
        <v>special</v>
      </c>
      <c r="W1288" s="110">
        <f t="shared" si="294"/>
        <v>1</v>
      </c>
      <c r="X1288" s="110">
        <f t="shared" si="295"/>
        <v>0</v>
      </c>
      <c r="Y1288" s="110" t="str">
        <f t="shared" si="296"/>
        <v>transfer_purchase_energy_NA_CONFIDENTIAL</v>
      </c>
      <c r="Z1288" s="110">
        <f>IF(COUNTIFS($Y$2:Y1288,Y1288)=1,1,0)</f>
        <v>0</v>
      </c>
      <c r="AA1288" s="110">
        <f>SUM($Z$2:Z1288)*Z1288</f>
        <v>0</v>
      </c>
      <c r="AB1288" s="110">
        <f>COUNTIFS(resources!B:B,B1288)</f>
        <v>1</v>
      </c>
      <c r="AC1288" s="110">
        <f t="shared" si="297"/>
        <v>1</v>
      </c>
      <c r="AD1288" s="110">
        <f t="shared" si="298"/>
        <v>1</v>
      </c>
      <c r="AE1288" s="110">
        <f t="shared" si="299"/>
        <v>0</v>
      </c>
      <c r="AF1288" s="110">
        <f t="shared" si="300"/>
        <v>1</v>
      </c>
      <c r="AG1288" s="110">
        <f t="shared" si="301"/>
        <v>0</v>
      </c>
      <c r="AH1288" s="110">
        <f t="shared" si="302"/>
        <v>0</v>
      </c>
      <c r="AI1288" s="110">
        <f t="shared" si="303"/>
        <v>1</v>
      </c>
      <c r="AJ1288" s="100">
        <f>ROW()</f>
        <v>1288</v>
      </c>
      <c r="AK1288" s="100" t="e">
        <f>INDEX('BadRows RECART'!$C$2:$C$1207,MATCH(monthly_gwh_mw!AJ1288,'BadRows RECART'!$D$2:$D$1207,0))</f>
        <v>#N/A</v>
      </c>
    </row>
    <row r="1289" spans="1:37" ht="20">
      <c r="A1289" s="106" t="s">
        <v>3907</v>
      </c>
      <c r="B1289" s="106" t="s">
        <v>437</v>
      </c>
      <c r="C1289" s="106" t="s">
        <v>6297</v>
      </c>
      <c r="D1289" s="168">
        <v>2022</v>
      </c>
      <c r="E1289" s="168">
        <v>3</v>
      </c>
      <c r="F1289" s="199">
        <v>21.854797372842956</v>
      </c>
      <c r="G1289" s="212" t="s">
        <v>6314</v>
      </c>
      <c r="H1289" s="212" t="s">
        <v>6314</v>
      </c>
      <c r="I1289" s="106" t="s">
        <v>556</v>
      </c>
      <c r="K1289" s="83" t="s">
        <v>6314</v>
      </c>
      <c r="L1289" s="83" t="s">
        <v>6314</v>
      </c>
      <c r="M1289" s="45" t="str">
        <f>IF(
ISNA(INDEX(resources!E:E,MATCH(B1289,resources!B:B,0))),"fillme",
INDEX(resources!E:E,MATCH(B1289,resources!B:B,0)))</f>
        <v>transfer_purchase</v>
      </c>
      <c r="N1289" s="45">
        <v>1</v>
      </c>
      <c r="O1289" s="83" t="s">
        <v>630</v>
      </c>
      <c r="P1289" s="89" t="str">
        <f t="shared" si="291"/>
        <v>hydro_2022_3</v>
      </c>
      <c r="Q1289" s="87">
        <f>INDEX(elcc!G:G,MATCH(P1289,elcc!D:D,0))</f>
        <v>0.73</v>
      </c>
      <c r="R1289" s="89">
        <f t="shared" si="292"/>
        <v>1</v>
      </c>
      <c r="S1289" s="89" t="s">
        <v>6314</v>
      </c>
      <c r="T1289" s="89" t="s">
        <v>6314</v>
      </c>
      <c r="U1289" s="90" t="str">
        <f t="shared" si="293"/>
        <v>ok</v>
      </c>
      <c r="V1289" s="63" t="str">
        <f>INDEX(resources!F:F,MATCH(B1289,resources!B:B,0))</f>
        <v>special</v>
      </c>
      <c r="W1289" s="110">
        <f t="shared" si="294"/>
        <v>1</v>
      </c>
      <c r="X1289" s="110">
        <f t="shared" si="295"/>
        <v>0</v>
      </c>
      <c r="Y1289" s="110" t="str">
        <f t="shared" si="296"/>
        <v>transfer_purchase_energy_NA_CONFIDENTIAL</v>
      </c>
      <c r="Z1289" s="110">
        <f>IF(COUNTIFS($Y$2:Y1289,Y1289)=1,1,0)</f>
        <v>0</v>
      </c>
      <c r="AA1289" s="110">
        <f>SUM($Z$2:Z1289)*Z1289</f>
        <v>0</v>
      </c>
      <c r="AB1289" s="110">
        <f>COUNTIFS(resources!B:B,B1289)</f>
        <v>1</v>
      </c>
      <c r="AC1289" s="110">
        <f t="shared" si="297"/>
        <v>1</v>
      </c>
      <c r="AD1289" s="110">
        <f t="shared" si="298"/>
        <v>1</v>
      </c>
      <c r="AE1289" s="110">
        <f t="shared" si="299"/>
        <v>0</v>
      </c>
      <c r="AF1289" s="110">
        <f t="shared" si="300"/>
        <v>1</v>
      </c>
      <c r="AG1289" s="110">
        <f t="shared" si="301"/>
        <v>0</v>
      </c>
      <c r="AH1289" s="110">
        <f t="shared" si="302"/>
        <v>0</v>
      </c>
      <c r="AI1289" s="110">
        <f t="shared" si="303"/>
        <v>1</v>
      </c>
      <c r="AJ1289" s="100">
        <f>ROW()</f>
        <v>1289</v>
      </c>
      <c r="AK1289" s="100" t="e">
        <f>INDEX('BadRows RECART'!$C$2:$C$1207,MATCH(monthly_gwh_mw!AJ1289,'BadRows RECART'!$D$2:$D$1207,0))</f>
        <v>#N/A</v>
      </c>
    </row>
    <row r="1290" spans="1:37" ht="20">
      <c r="A1290" s="106" t="s">
        <v>3907</v>
      </c>
      <c r="B1290" s="106" t="s">
        <v>437</v>
      </c>
      <c r="C1290" s="106" t="s">
        <v>6297</v>
      </c>
      <c r="D1290" s="168">
        <v>2022</v>
      </c>
      <c r="E1290" s="168">
        <v>4</v>
      </c>
      <c r="F1290" s="199">
        <v>19.772642018387543</v>
      </c>
      <c r="G1290" s="212" t="s">
        <v>6314</v>
      </c>
      <c r="H1290" s="212" t="s">
        <v>6314</v>
      </c>
      <c r="I1290" s="106" t="s">
        <v>556</v>
      </c>
      <c r="K1290" s="83" t="s">
        <v>6314</v>
      </c>
      <c r="L1290" s="83" t="s">
        <v>6314</v>
      </c>
      <c r="M1290" s="45" t="str">
        <f>IF(
ISNA(INDEX(resources!E:E,MATCH(B1290,resources!B:B,0))),"fillme",
INDEX(resources!E:E,MATCH(B1290,resources!B:B,0)))</f>
        <v>transfer_purchase</v>
      </c>
      <c r="N1290" s="45">
        <v>1</v>
      </c>
      <c r="O1290" s="83" t="s">
        <v>630</v>
      </c>
      <c r="P1290" s="89" t="str">
        <f t="shared" si="291"/>
        <v>hydro_2022_4</v>
      </c>
      <c r="Q1290" s="87">
        <f>INDEX(elcc!G:G,MATCH(P1290,elcc!D:D,0))</f>
        <v>0.72</v>
      </c>
      <c r="R1290" s="89">
        <f t="shared" si="292"/>
        <v>1</v>
      </c>
      <c r="S1290" s="89" t="s">
        <v>6314</v>
      </c>
      <c r="T1290" s="89" t="s">
        <v>6314</v>
      </c>
      <c r="U1290" s="90" t="str">
        <f t="shared" si="293"/>
        <v>ok</v>
      </c>
      <c r="V1290" s="63" t="str">
        <f>INDEX(resources!F:F,MATCH(B1290,resources!B:B,0))</f>
        <v>special</v>
      </c>
      <c r="W1290" s="110">
        <f t="shared" si="294"/>
        <v>1</v>
      </c>
      <c r="X1290" s="110">
        <f t="shared" si="295"/>
        <v>0</v>
      </c>
      <c r="Y1290" s="110" t="str">
        <f t="shared" si="296"/>
        <v>transfer_purchase_energy_NA_CONFIDENTIAL</v>
      </c>
      <c r="Z1290" s="110">
        <f>IF(COUNTIFS($Y$2:Y1290,Y1290)=1,1,0)</f>
        <v>0</v>
      </c>
      <c r="AA1290" s="110">
        <f>SUM($Z$2:Z1290)*Z1290</f>
        <v>0</v>
      </c>
      <c r="AB1290" s="110">
        <f>COUNTIFS(resources!B:B,B1290)</f>
        <v>1</v>
      </c>
      <c r="AC1290" s="110">
        <f t="shared" si="297"/>
        <v>1</v>
      </c>
      <c r="AD1290" s="110">
        <f t="shared" si="298"/>
        <v>1</v>
      </c>
      <c r="AE1290" s="110">
        <f t="shared" si="299"/>
        <v>0</v>
      </c>
      <c r="AF1290" s="110">
        <f t="shared" si="300"/>
        <v>1</v>
      </c>
      <c r="AG1290" s="110">
        <f t="shared" si="301"/>
        <v>0</v>
      </c>
      <c r="AH1290" s="110">
        <f t="shared" si="302"/>
        <v>0</v>
      </c>
      <c r="AI1290" s="110">
        <f t="shared" si="303"/>
        <v>1</v>
      </c>
      <c r="AJ1290" s="100">
        <f>ROW()</f>
        <v>1290</v>
      </c>
      <c r="AK1290" s="100" t="e">
        <f>INDEX('BadRows RECART'!$C$2:$C$1207,MATCH(monthly_gwh_mw!AJ1290,'BadRows RECART'!$D$2:$D$1207,0))</f>
        <v>#N/A</v>
      </c>
    </row>
    <row r="1291" spans="1:37" ht="20">
      <c r="A1291" s="106" t="s">
        <v>3907</v>
      </c>
      <c r="B1291" s="106" t="s">
        <v>437</v>
      </c>
      <c r="C1291" s="106" t="s">
        <v>6297</v>
      </c>
      <c r="D1291" s="168">
        <v>2022</v>
      </c>
      <c r="E1291" s="168">
        <v>5</v>
      </c>
      <c r="F1291" s="199">
        <v>26.046712665063602</v>
      </c>
      <c r="G1291" s="212" t="s">
        <v>6314</v>
      </c>
      <c r="H1291" s="212" t="s">
        <v>6314</v>
      </c>
      <c r="I1291" s="106" t="s">
        <v>556</v>
      </c>
      <c r="K1291" s="83" t="s">
        <v>6314</v>
      </c>
      <c r="L1291" s="83" t="s">
        <v>6314</v>
      </c>
      <c r="M1291" s="45" t="str">
        <f>IF(
ISNA(INDEX(resources!E:E,MATCH(B1291,resources!B:B,0))),"fillme",
INDEX(resources!E:E,MATCH(B1291,resources!B:B,0)))</f>
        <v>transfer_purchase</v>
      </c>
      <c r="N1291" s="45">
        <v>1</v>
      </c>
      <c r="O1291" s="83" t="s">
        <v>630</v>
      </c>
      <c r="P1291" s="89" t="str">
        <f t="shared" si="291"/>
        <v>hydro_2022_5</v>
      </c>
      <c r="Q1291" s="87">
        <f>INDEX(elcc!G:G,MATCH(P1291,elcc!D:D,0))</f>
        <v>0.69</v>
      </c>
      <c r="R1291" s="89">
        <f t="shared" si="292"/>
        <v>1</v>
      </c>
      <c r="S1291" s="89" t="s">
        <v>6314</v>
      </c>
      <c r="T1291" s="89" t="s">
        <v>6314</v>
      </c>
      <c r="U1291" s="90" t="str">
        <f t="shared" si="293"/>
        <v>ok</v>
      </c>
      <c r="V1291" s="63" t="str">
        <f>INDEX(resources!F:F,MATCH(B1291,resources!B:B,0))</f>
        <v>special</v>
      </c>
      <c r="W1291" s="110">
        <f t="shared" si="294"/>
        <v>1</v>
      </c>
      <c r="X1291" s="110">
        <f t="shared" si="295"/>
        <v>0</v>
      </c>
      <c r="Y1291" s="110" t="str">
        <f t="shared" si="296"/>
        <v>transfer_purchase_energy_NA_CONFIDENTIAL</v>
      </c>
      <c r="Z1291" s="110">
        <f>IF(COUNTIFS($Y$2:Y1291,Y1291)=1,1,0)</f>
        <v>0</v>
      </c>
      <c r="AA1291" s="110">
        <f>SUM($Z$2:Z1291)*Z1291</f>
        <v>0</v>
      </c>
      <c r="AB1291" s="110">
        <f>COUNTIFS(resources!B:B,B1291)</f>
        <v>1</v>
      </c>
      <c r="AC1291" s="110">
        <f t="shared" si="297"/>
        <v>1</v>
      </c>
      <c r="AD1291" s="110">
        <f t="shared" si="298"/>
        <v>1</v>
      </c>
      <c r="AE1291" s="110">
        <f t="shared" si="299"/>
        <v>0</v>
      </c>
      <c r="AF1291" s="110">
        <f t="shared" si="300"/>
        <v>1</v>
      </c>
      <c r="AG1291" s="110">
        <f t="shared" si="301"/>
        <v>0</v>
      </c>
      <c r="AH1291" s="110">
        <f t="shared" si="302"/>
        <v>0</v>
      </c>
      <c r="AI1291" s="110">
        <f t="shared" si="303"/>
        <v>1</v>
      </c>
      <c r="AJ1291" s="100">
        <f>ROW()</f>
        <v>1291</v>
      </c>
      <c r="AK1291" s="100" t="e">
        <f>INDEX('BadRows RECART'!$C$2:$C$1207,MATCH(monthly_gwh_mw!AJ1291,'BadRows RECART'!$D$2:$D$1207,0))</f>
        <v>#N/A</v>
      </c>
    </row>
    <row r="1292" spans="1:37" ht="20">
      <c r="A1292" s="106" t="s">
        <v>3907</v>
      </c>
      <c r="B1292" s="106" t="s">
        <v>437</v>
      </c>
      <c r="C1292" s="106" t="s">
        <v>6297</v>
      </c>
      <c r="D1292" s="168">
        <v>2022</v>
      </c>
      <c r="E1292" s="168">
        <v>6</v>
      </c>
      <c r="F1292" s="199">
        <v>22.386008768741142</v>
      </c>
      <c r="G1292" s="212" t="s">
        <v>6314</v>
      </c>
      <c r="H1292" s="212" t="s">
        <v>6314</v>
      </c>
      <c r="I1292" s="106" t="s">
        <v>556</v>
      </c>
      <c r="K1292" s="83" t="s">
        <v>6314</v>
      </c>
      <c r="L1292" s="83" t="s">
        <v>6314</v>
      </c>
      <c r="M1292" s="45" t="str">
        <f>IF(
ISNA(INDEX(resources!E:E,MATCH(B1292,resources!B:B,0))),"fillme",
INDEX(resources!E:E,MATCH(B1292,resources!B:B,0)))</f>
        <v>transfer_purchase</v>
      </c>
      <c r="N1292" s="45">
        <v>1</v>
      </c>
      <c r="O1292" s="83" t="s">
        <v>630</v>
      </c>
      <c r="P1292" s="89" t="str">
        <f t="shared" si="291"/>
        <v>hydro_2022_6</v>
      </c>
      <c r="Q1292" s="87">
        <f>INDEX(elcc!G:G,MATCH(P1292,elcc!D:D,0))</f>
        <v>0.74</v>
      </c>
      <c r="R1292" s="89">
        <f t="shared" si="292"/>
        <v>1</v>
      </c>
      <c r="S1292" s="89" t="s">
        <v>6314</v>
      </c>
      <c r="T1292" s="89" t="s">
        <v>6314</v>
      </c>
      <c r="U1292" s="90" t="str">
        <f t="shared" si="293"/>
        <v>ok</v>
      </c>
      <c r="V1292" s="63" t="str">
        <f>INDEX(resources!F:F,MATCH(B1292,resources!B:B,0))</f>
        <v>special</v>
      </c>
      <c r="W1292" s="110">
        <f t="shared" si="294"/>
        <v>1</v>
      </c>
      <c r="X1292" s="110">
        <f t="shared" si="295"/>
        <v>0</v>
      </c>
      <c r="Y1292" s="110" t="str">
        <f t="shared" si="296"/>
        <v>transfer_purchase_energy_NA_CONFIDENTIAL</v>
      </c>
      <c r="Z1292" s="110">
        <f>IF(COUNTIFS($Y$2:Y1292,Y1292)=1,1,0)</f>
        <v>0</v>
      </c>
      <c r="AA1292" s="110">
        <f>SUM($Z$2:Z1292)*Z1292</f>
        <v>0</v>
      </c>
      <c r="AB1292" s="110">
        <f>COUNTIFS(resources!B:B,B1292)</f>
        <v>1</v>
      </c>
      <c r="AC1292" s="110">
        <f t="shared" si="297"/>
        <v>1</v>
      </c>
      <c r="AD1292" s="110">
        <f t="shared" si="298"/>
        <v>1</v>
      </c>
      <c r="AE1292" s="110">
        <f t="shared" si="299"/>
        <v>0</v>
      </c>
      <c r="AF1292" s="110">
        <f t="shared" si="300"/>
        <v>1</v>
      </c>
      <c r="AG1292" s="110">
        <f t="shared" si="301"/>
        <v>0</v>
      </c>
      <c r="AH1292" s="110">
        <f t="shared" si="302"/>
        <v>0</v>
      </c>
      <c r="AI1292" s="110">
        <f t="shared" si="303"/>
        <v>1</v>
      </c>
      <c r="AJ1292" s="100">
        <f>ROW()</f>
        <v>1292</v>
      </c>
      <c r="AK1292" s="100" t="e">
        <f>INDEX('BadRows RECART'!$C$2:$C$1207,MATCH(monthly_gwh_mw!AJ1292,'BadRows RECART'!$D$2:$D$1207,0))</f>
        <v>#N/A</v>
      </c>
    </row>
    <row r="1293" spans="1:37" ht="20">
      <c r="A1293" s="106" t="s">
        <v>3907</v>
      </c>
      <c r="B1293" s="106" t="s">
        <v>437</v>
      </c>
      <c r="C1293" s="106" t="s">
        <v>6297</v>
      </c>
      <c r="D1293" s="168">
        <v>2022</v>
      </c>
      <c r="E1293" s="168">
        <v>7</v>
      </c>
      <c r="F1293" s="199">
        <v>27.662925774398854</v>
      </c>
      <c r="G1293" s="212" t="s">
        <v>6314</v>
      </c>
      <c r="H1293" s="212" t="s">
        <v>6314</v>
      </c>
      <c r="I1293" s="106" t="s">
        <v>556</v>
      </c>
      <c r="K1293" s="83" t="s">
        <v>6314</v>
      </c>
      <c r="L1293" s="83" t="s">
        <v>6314</v>
      </c>
      <c r="M1293" s="45" t="str">
        <f>IF(
ISNA(INDEX(resources!E:E,MATCH(B1293,resources!B:B,0))),"fillme",
INDEX(resources!E:E,MATCH(B1293,resources!B:B,0)))</f>
        <v>transfer_purchase</v>
      </c>
      <c r="N1293" s="45">
        <v>1</v>
      </c>
      <c r="O1293" s="83" t="s">
        <v>630</v>
      </c>
      <c r="P1293" s="89" t="str">
        <f t="shared" si="291"/>
        <v>hydro_2022_7</v>
      </c>
      <c r="Q1293" s="87">
        <f>INDEX(elcc!G:G,MATCH(P1293,elcc!D:D,0))</f>
        <v>0.73</v>
      </c>
      <c r="R1293" s="89">
        <f t="shared" si="292"/>
        <v>1</v>
      </c>
      <c r="S1293" s="89" t="s">
        <v>6314</v>
      </c>
      <c r="T1293" s="89" t="s">
        <v>6314</v>
      </c>
      <c r="U1293" s="90" t="str">
        <f t="shared" si="293"/>
        <v>ok</v>
      </c>
      <c r="V1293" s="63" t="str">
        <f>INDEX(resources!F:F,MATCH(B1293,resources!B:B,0))</f>
        <v>special</v>
      </c>
      <c r="W1293" s="110">
        <f t="shared" si="294"/>
        <v>1</v>
      </c>
      <c r="X1293" s="110">
        <f t="shared" si="295"/>
        <v>0</v>
      </c>
      <c r="Y1293" s="110" t="str">
        <f t="shared" si="296"/>
        <v>transfer_purchase_energy_NA_CONFIDENTIAL</v>
      </c>
      <c r="Z1293" s="110">
        <f>IF(COUNTIFS($Y$2:Y1293,Y1293)=1,1,0)</f>
        <v>0</v>
      </c>
      <c r="AA1293" s="110">
        <f>SUM($Z$2:Z1293)*Z1293</f>
        <v>0</v>
      </c>
      <c r="AB1293" s="110">
        <f>COUNTIFS(resources!B:B,B1293)</f>
        <v>1</v>
      </c>
      <c r="AC1293" s="110">
        <f t="shared" si="297"/>
        <v>1</v>
      </c>
      <c r="AD1293" s="110">
        <f t="shared" si="298"/>
        <v>1</v>
      </c>
      <c r="AE1293" s="110">
        <f t="shared" si="299"/>
        <v>0</v>
      </c>
      <c r="AF1293" s="110">
        <f t="shared" si="300"/>
        <v>1</v>
      </c>
      <c r="AG1293" s="110">
        <f t="shared" si="301"/>
        <v>0</v>
      </c>
      <c r="AH1293" s="110">
        <f t="shared" si="302"/>
        <v>0</v>
      </c>
      <c r="AI1293" s="110">
        <f t="shared" si="303"/>
        <v>1</v>
      </c>
      <c r="AJ1293" s="100">
        <f>ROW()</f>
        <v>1293</v>
      </c>
      <c r="AK1293" s="100" t="e">
        <f>INDEX('BadRows RECART'!$C$2:$C$1207,MATCH(monthly_gwh_mw!AJ1293,'BadRows RECART'!$D$2:$D$1207,0))</f>
        <v>#N/A</v>
      </c>
    </row>
    <row r="1294" spans="1:37" ht="20">
      <c r="A1294" s="106" t="s">
        <v>3907</v>
      </c>
      <c r="B1294" s="106" t="s">
        <v>437</v>
      </c>
      <c r="C1294" s="106" t="s">
        <v>6297</v>
      </c>
      <c r="D1294" s="168">
        <v>2022</v>
      </c>
      <c r="E1294" s="168">
        <v>8</v>
      </c>
      <c r="F1294" s="199">
        <v>23.832704598161204</v>
      </c>
      <c r="G1294" s="212" t="s">
        <v>6314</v>
      </c>
      <c r="H1294" s="212" t="s">
        <v>6314</v>
      </c>
      <c r="I1294" s="106" t="s">
        <v>556</v>
      </c>
      <c r="K1294" s="83" t="s">
        <v>6314</v>
      </c>
      <c r="L1294" s="83" t="s">
        <v>6314</v>
      </c>
      <c r="M1294" s="45" t="str">
        <f>IF(
ISNA(INDEX(resources!E:E,MATCH(B1294,resources!B:B,0))),"fillme",
INDEX(resources!E:E,MATCH(B1294,resources!B:B,0)))</f>
        <v>transfer_purchase</v>
      </c>
      <c r="N1294" s="45">
        <v>1</v>
      </c>
      <c r="O1294" s="83" t="s">
        <v>630</v>
      </c>
      <c r="P1294" s="89" t="str">
        <f t="shared" si="291"/>
        <v>hydro_2022_8</v>
      </c>
      <c r="Q1294" s="87">
        <f>INDEX(elcc!G:G,MATCH(P1294,elcc!D:D,0))</f>
        <v>0.72</v>
      </c>
      <c r="R1294" s="89">
        <f t="shared" si="292"/>
        <v>1</v>
      </c>
      <c r="S1294" s="89" t="s">
        <v>6314</v>
      </c>
      <c r="T1294" s="89" t="s">
        <v>6314</v>
      </c>
      <c r="U1294" s="90" t="str">
        <f t="shared" si="293"/>
        <v>ok</v>
      </c>
      <c r="V1294" s="63" t="str">
        <f>INDEX(resources!F:F,MATCH(B1294,resources!B:B,0))</f>
        <v>special</v>
      </c>
      <c r="W1294" s="110">
        <f t="shared" si="294"/>
        <v>1</v>
      </c>
      <c r="X1294" s="110">
        <f t="shared" si="295"/>
        <v>0</v>
      </c>
      <c r="Y1294" s="110" t="str">
        <f t="shared" si="296"/>
        <v>transfer_purchase_energy_NA_CONFIDENTIAL</v>
      </c>
      <c r="Z1294" s="110">
        <f>IF(COUNTIFS($Y$2:Y1294,Y1294)=1,1,0)</f>
        <v>0</v>
      </c>
      <c r="AA1294" s="110">
        <f>SUM($Z$2:Z1294)*Z1294</f>
        <v>0</v>
      </c>
      <c r="AB1294" s="110">
        <f>COUNTIFS(resources!B:B,B1294)</f>
        <v>1</v>
      </c>
      <c r="AC1294" s="110">
        <f t="shared" si="297"/>
        <v>1</v>
      </c>
      <c r="AD1294" s="110">
        <f t="shared" si="298"/>
        <v>1</v>
      </c>
      <c r="AE1294" s="110">
        <f t="shared" si="299"/>
        <v>0</v>
      </c>
      <c r="AF1294" s="110">
        <f t="shared" si="300"/>
        <v>1</v>
      </c>
      <c r="AG1294" s="110">
        <f t="shared" si="301"/>
        <v>0</v>
      </c>
      <c r="AH1294" s="110">
        <f t="shared" si="302"/>
        <v>0</v>
      </c>
      <c r="AI1294" s="110">
        <f t="shared" si="303"/>
        <v>1</v>
      </c>
      <c r="AJ1294" s="100">
        <f>ROW()</f>
        <v>1294</v>
      </c>
      <c r="AK1294" s="100" t="e">
        <f>INDEX('BadRows RECART'!$C$2:$C$1207,MATCH(monthly_gwh_mw!AJ1294,'BadRows RECART'!$D$2:$D$1207,0))</f>
        <v>#N/A</v>
      </c>
    </row>
    <row r="1295" spans="1:37" ht="20">
      <c r="A1295" s="106" t="s">
        <v>3907</v>
      </c>
      <c r="B1295" s="106" t="s">
        <v>437</v>
      </c>
      <c r="C1295" s="106" t="s">
        <v>6297</v>
      </c>
      <c r="D1295" s="168">
        <v>2022</v>
      </c>
      <c r="E1295" s="168">
        <v>9</v>
      </c>
      <c r="F1295" s="199">
        <v>18.558832344992886</v>
      </c>
      <c r="G1295" s="212" t="s">
        <v>6314</v>
      </c>
      <c r="H1295" s="212" t="s">
        <v>6314</v>
      </c>
      <c r="I1295" s="106" t="s">
        <v>556</v>
      </c>
      <c r="K1295" s="83" t="s">
        <v>6314</v>
      </c>
      <c r="L1295" s="83" t="s">
        <v>6314</v>
      </c>
      <c r="M1295" s="45" t="str">
        <f>IF(
ISNA(INDEX(resources!E:E,MATCH(B1295,resources!B:B,0))),"fillme",
INDEX(resources!E:E,MATCH(B1295,resources!B:B,0)))</f>
        <v>transfer_purchase</v>
      </c>
      <c r="N1295" s="45">
        <v>1</v>
      </c>
      <c r="O1295" s="83" t="s">
        <v>630</v>
      </c>
      <c r="P1295" s="89" t="str">
        <f t="shared" si="291"/>
        <v>hydro_2022_9</v>
      </c>
      <c r="Q1295" s="87">
        <f>INDEX(elcc!G:G,MATCH(P1295,elcc!D:D,0))</f>
        <v>0.71</v>
      </c>
      <c r="R1295" s="89">
        <f t="shared" si="292"/>
        <v>1</v>
      </c>
      <c r="S1295" s="89" t="s">
        <v>6314</v>
      </c>
      <c r="T1295" s="89" t="s">
        <v>6314</v>
      </c>
      <c r="U1295" s="90" t="str">
        <f t="shared" si="293"/>
        <v>ok</v>
      </c>
      <c r="V1295" s="63" t="str">
        <f>INDEX(resources!F:F,MATCH(B1295,resources!B:B,0))</f>
        <v>special</v>
      </c>
      <c r="W1295" s="110">
        <f t="shared" si="294"/>
        <v>1</v>
      </c>
      <c r="X1295" s="110">
        <f t="shared" si="295"/>
        <v>0</v>
      </c>
      <c r="Y1295" s="110" t="str">
        <f t="shared" si="296"/>
        <v>transfer_purchase_energy_NA_CONFIDENTIAL</v>
      </c>
      <c r="Z1295" s="110">
        <f>IF(COUNTIFS($Y$2:Y1295,Y1295)=1,1,0)</f>
        <v>0</v>
      </c>
      <c r="AA1295" s="110">
        <f>SUM($Z$2:Z1295)*Z1295</f>
        <v>0</v>
      </c>
      <c r="AB1295" s="110">
        <f>COUNTIFS(resources!B:B,B1295)</f>
        <v>1</v>
      </c>
      <c r="AC1295" s="110">
        <f t="shared" si="297"/>
        <v>1</v>
      </c>
      <c r="AD1295" s="110">
        <f t="shared" si="298"/>
        <v>1</v>
      </c>
      <c r="AE1295" s="110">
        <f t="shared" si="299"/>
        <v>0</v>
      </c>
      <c r="AF1295" s="110">
        <f t="shared" si="300"/>
        <v>1</v>
      </c>
      <c r="AG1295" s="110">
        <f t="shared" si="301"/>
        <v>0</v>
      </c>
      <c r="AH1295" s="110">
        <f t="shared" si="302"/>
        <v>0</v>
      </c>
      <c r="AI1295" s="110">
        <f t="shared" si="303"/>
        <v>1</v>
      </c>
      <c r="AJ1295" s="100">
        <f>ROW()</f>
        <v>1295</v>
      </c>
      <c r="AK1295" s="100" t="e">
        <f>INDEX('BadRows RECART'!$C$2:$C$1207,MATCH(monthly_gwh_mw!AJ1295,'BadRows RECART'!$D$2:$D$1207,0))</f>
        <v>#N/A</v>
      </c>
    </row>
    <row r="1296" spans="1:37" ht="20">
      <c r="A1296" s="106" t="s">
        <v>3907</v>
      </c>
      <c r="B1296" s="106" t="s">
        <v>437</v>
      </c>
      <c r="C1296" s="106" t="s">
        <v>6297</v>
      </c>
      <c r="D1296" s="168">
        <v>2022</v>
      </c>
      <c r="E1296" s="168">
        <v>10</v>
      </c>
      <c r="F1296" s="199">
        <v>15.962322532347921</v>
      </c>
      <c r="G1296" s="212" t="s">
        <v>6314</v>
      </c>
      <c r="H1296" s="212" t="s">
        <v>6314</v>
      </c>
      <c r="I1296" s="106" t="s">
        <v>556</v>
      </c>
      <c r="K1296" s="83" t="s">
        <v>6314</v>
      </c>
      <c r="L1296" s="83" t="s">
        <v>6314</v>
      </c>
      <c r="M1296" s="45" t="str">
        <f>IF(
ISNA(INDEX(resources!E:E,MATCH(B1296,resources!B:B,0))),"fillme",
INDEX(resources!E:E,MATCH(B1296,resources!B:B,0)))</f>
        <v>transfer_purchase</v>
      </c>
      <c r="N1296" s="45">
        <v>1</v>
      </c>
      <c r="O1296" s="83" t="s">
        <v>630</v>
      </c>
      <c r="P1296" s="89" t="str">
        <f t="shared" si="291"/>
        <v>hydro_2022_10</v>
      </c>
      <c r="Q1296" s="87">
        <f>INDEX(elcc!G:G,MATCH(P1296,elcc!D:D,0))</f>
        <v>0.64</v>
      </c>
      <c r="R1296" s="89">
        <f t="shared" si="292"/>
        <v>1</v>
      </c>
      <c r="S1296" s="89" t="s">
        <v>6314</v>
      </c>
      <c r="T1296" s="89" t="s">
        <v>6314</v>
      </c>
      <c r="U1296" s="90" t="str">
        <f t="shared" si="293"/>
        <v>ok</v>
      </c>
      <c r="V1296" s="63" t="str">
        <f>INDEX(resources!F:F,MATCH(B1296,resources!B:B,0))</f>
        <v>special</v>
      </c>
      <c r="W1296" s="110">
        <f t="shared" si="294"/>
        <v>1</v>
      </c>
      <c r="X1296" s="110">
        <f t="shared" si="295"/>
        <v>0</v>
      </c>
      <c r="Y1296" s="110" t="str">
        <f t="shared" si="296"/>
        <v>transfer_purchase_energy_NA_CONFIDENTIAL</v>
      </c>
      <c r="Z1296" s="110">
        <f>IF(COUNTIFS($Y$2:Y1296,Y1296)=1,1,0)</f>
        <v>0</v>
      </c>
      <c r="AA1296" s="110">
        <f>SUM($Z$2:Z1296)*Z1296</f>
        <v>0</v>
      </c>
      <c r="AB1296" s="110">
        <f>COUNTIFS(resources!B:B,B1296)</f>
        <v>1</v>
      </c>
      <c r="AC1296" s="110">
        <f t="shared" si="297"/>
        <v>1</v>
      </c>
      <c r="AD1296" s="110">
        <f t="shared" si="298"/>
        <v>1</v>
      </c>
      <c r="AE1296" s="110">
        <f t="shared" si="299"/>
        <v>0</v>
      </c>
      <c r="AF1296" s="110">
        <f t="shared" si="300"/>
        <v>1</v>
      </c>
      <c r="AG1296" s="110">
        <f t="shared" si="301"/>
        <v>0</v>
      </c>
      <c r="AH1296" s="110">
        <f t="shared" si="302"/>
        <v>0</v>
      </c>
      <c r="AI1296" s="110">
        <f t="shared" si="303"/>
        <v>1</v>
      </c>
      <c r="AJ1296" s="100">
        <f>ROW()</f>
        <v>1296</v>
      </c>
      <c r="AK1296" s="100" t="e">
        <f>INDEX('BadRows RECART'!$C$2:$C$1207,MATCH(monthly_gwh_mw!AJ1296,'BadRows RECART'!$D$2:$D$1207,0))</f>
        <v>#N/A</v>
      </c>
    </row>
    <row r="1297" spans="1:37" ht="20">
      <c r="A1297" s="106" t="s">
        <v>3907</v>
      </c>
      <c r="B1297" s="106" t="s">
        <v>437</v>
      </c>
      <c r="C1297" s="106" t="s">
        <v>6297</v>
      </c>
      <c r="D1297" s="168">
        <v>2022</v>
      </c>
      <c r="E1297" s="168">
        <v>11</v>
      </c>
      <c r="F1297" s="199">
        <v>16.016041911131516</v>
      </c>
      <c r="G1297" s="212" t="s">
        <v>6314</v>
      </c>
      <c r="H1297" s="212" t="s">
        <v>6314</v>
      </c>
      <c r="I1297" s="106" t="s">
        <v>556</v>
      </c>
      <c r="K1297" s="83" t="s">
        <v>6314</v>
      </c>
      <c r="L1297" s="83" t="s">
        <v>6314</v>
      </c>
      <c r="M1297" s="45" t="str">
        <f>IF(
ISNA(INDEX(resources!E:E,MATCH(B1297,resources!B:B,0))),"fillme",
INDEX(resources!E:E,MATCH(B1297,resources!B:B,0)))</f>
        <v>transfer_purchase</v>
      </c>
      <c r="N1297" s="45">
        <v>1</v>
      </c>
      <c r="O1297" s="83" t="s">
        <v>630</v>
      </c>
      <c r="P1297" s="89" t="str">
        <f t="shared" si="291"/>
        <v>hydro_2022_11</v>
      </c>
      <c r="Q1297" s="87">
        <f>INDEX(elcc!G:G,MATCH(P1297,elcc!D:D,0))</f>
        <v>0.56000000000000005</v>
      </c>
      <c r="R1297" s="89">
        <f t="shared" si="292"/>
        <v>1</v>
      </c>
      <c r="S1297" s="89" t="s">
        <v>6314</v>
      </c>
      <c r="T1297" s="89" t="s">
        <v>6314</v>
      </c>
      <c r="U1297" s="90" t="str">
        <f t="shared" si="293"/>
        <v>ok</v>
      </c>
      <c r="V1297" s="63" t="str">
        <f>INDEX(resources!F:F,MATCH(B1297,resources!B:B,0))</f>
        <v>special</v>
      </c>
      <c r="W1297" s="110">
        <f t="shared" si="294"/>
        <v>1</v>
      </c>
      <c r="X1297" s="110">
        <f t="shared" si="295"/>
        <v>0</v>
      </c>
      <c r="Y1297" s="110" t="str">
        <f t="shared" si="296"/>
        <v>transfer_purchase_energy_NA_CONFIDENTIAL</v>
      </c>
      <c r="Z1297" s="110">
        <f>IF(COUNTIFS($Y$2:Y1297,Y1297)=1,1,0)</f>
        <v>0</v>
      </c>
      <c r="AA1297" s="110">
        <f>SUM($Z$2:Z1297)*Z1297</f>
        <v>0</v>
      </c>
      <c r="AB1297" s="110">
        <f>COUNTIFS(resources!B:B,B1297)</f>
        <v>1</v>
      </c>
      <c r="AC1297" s="110">
        <f t="shared" si="297"/>
        <v>1</v>
      </c>
      <c r="AD1297" s="110">
        <f t="shared" si="298"/>
        <v>1</v>
      </c>
      <c r="AE1297" s="110">
        <f t="shared" si="299"/>
        <v>0</v>
      </c>
      <c r="AF1297" s="110">
        <f t="shared" si="300"/>
        <v>1</v>
      </c>
      <c r="AG1297" s="110">
        <f t="shared" si="301"/>
        <v>0</v>
      </c>
      <c r="AH1297" s="110">
        <f t="shared" si="302"/>
        <v>0</v>
      </c>
      <c r="AI1297" s="110">
        <f t="shared" si="303"/>
        <v>1</v>
      </c>
      <c r="AJ1297" s="100">
        <f>ROW()</f>
        <v>1297</v>
      </c>
      <c r="AK1297" s="100" t="e">
        <f>INDEX('BadRows RECART'!$C$2:$C$1207,MATCH(monthly_gwh_mw!AJ1297,'BadRows RECART'!$D$2:$D$1207,0))</f>
        <v>#N/A</v>
      </c>
    </row>
    <row r="1298" spans="1:37" ht="20">
      <c r="A1298" s="106" t="s">
        <v>3907</v>
      </c>
      <c r="B1298" s="106" t="s">
        <v>437</v>
      </c>
      <c r="C1298" s="106" t="s">
        <v>6297</v>
      </c>
      <c r="D1298" s="168">
        <v>2022</v>
      </c>
      <c r="E1298" s="168">
        <v>12</v>
      </c>
      <c r="F1298" s="199">
        <v>13.61872028134367</v>
      </c>
      <c r="G1298" s="212" t="s">
        <v>6314</v>
      </c>
      <c r="H1298" s="212" t="s">
        <v>6314</v>
      </c>
      <c r="I1298" s="106" t="s">
        <v>556</v>
      </c>
      <c r="K1298" s="83" t="s">
        <v>6314</v>
      </c>
      <c r="L1298" s="83" t="s">
        <v>6314</v>
      </c>
      <c r="M1298" s="45" t="str">
        <f>IF(
ISNA(INDEX(resources!E:E,MATCH(B1298,resources!B:B,0))),"fillme",
INDEX(resources!E:E,MATCH(B1298,resources!B:B,0)))</f>
        <v>transfer_purchase</v>
      </c>
      <c r="N1298" s="45">
        <v>1</v>
      </c>
      <c r="O1298" s="83" t="s">
        <v>630</v>
      </c>
      <c r="P1298" s="89" t="str">
        <f t="shared" si="291"/>
        <v>hydro_2022_12</v>
      </c>
      <c r="Q1298" s="87">
        <f>INDEX(elcc!G:G,MATCH(P1298,elcc!D:D,0))</f>
        <v>0.64</v>
      </c>
      <c r="R1298" s="89">
        <f t="shared" si="292"/>
        <v>1</v>
      </c>
      <c r="S1298" s="89" t="s">
        <v>6314</v>
      </c>
      <c r="T1298" s="89" t="s">
        <v>6314</v>
      </c>
      <c r="U1298" s="90" t="str">
        <f t="shared" si="293"/>
        <v>ok</v>
      </c>
      <c r="V1298" s="63" t="str">
        <f>INDEX(resources!F:F,MATCH(B1298,resources!B:B,0))</f>
        <v>special</v>
      </c>
      <c r="W1298" s="110">
        <f t="shared" si="294"/>
        <v>1</v>
      </c>
      <c r="X1298" s="110">
        <f t="shared" si="295"/>
        <v>0</v>
      </c>
      <c r="Y1298" s="110" t="str">
        <f t="shared" si="296"/>
        <v>transfer_purchase_energy_NA_CONFIDENTIAL</v>
      </c>
      <c r="Z1298" s="110">
        <f>IF(COUNTIFS($Y$2:Y1298,Y1298)=1,1,0)</f>
        <v>0</v>
      </c>
      <c r="AA1298" s="110">
        <f>SUM($Z$2:Z1298)*Z1298</f>
        <v>0</v>
      </c>
      <c r="AB1298" s="110">
        <f>COUNTIFS(resources!B:B,B1298)</f>
        <v>1</v>
      </c>
      <c r="AC1298" s="110">
        <f t="shared" si="297"/>
        <v>1</v>
      </c>
      <c r="AD1298" s="110">
        <f t="shared" si="298"/>
        <v>1</v>
      </c>
      <c r="AE1298" s="110">
        <f t="shared" si="299"/>
        <v>0</v>
      </c>
      <c r="AF1298" s="110">
        <f t="shared" si="300"/>
        <v>1</v>
      </c>
      <c r="AG1298" s="110">
        <f t="shared" si="301"/>
        <v>0</v>
      </c>
      <c r="AH1298" s="110">
        <f t="shared" si="302"/>
        <v>0</v>
      </c>
      <c r="AI1298" s="110">
        <f t="shared" si="303"/>
        <v>1</v>
      </c>
      <c r="AJ1298" s="100">
        <f>ROW()</f>
        <v>1298</v>
      </c>
      <c r="AK1298" s="100" t="e">
        <f>INDEX('BadRows RECART'!$C$2:$C$1207,MATCH(monthly_gwh_mw!AJ1298,'BadRows RECART'!$D$2:$D$1207,0))</f>
        <v>#N/A</v>
      </c>
    </row>
    <row r="1299" spans="1:37" ht="20">
      <c r="A1299" s="106" t="s">
        <v>3907</v>
      </c>
      <c r="B1299" s="106" t="s">
        <v>437</v>
      </c>
      <c r="C1299" s="106" t="s">
        <v>6297</v>
      </c>
      <c r="D1299" s="168">
        <v>2023</v>
      </c>
      <c r="E1299" s="168">
        <v>1</v>
      </c>
      <c r="F1299" s="199">
        <v>19.258463085586961</v>
      </c>
      <c r="G1299" s="212" t="s">
        <v>6314</v>
      </c>
      <c r="H1299" s="212" t="s">
        <v>6314</v>
      </c>
      <c r="I1299" s="106" t="s">
        <v>556</v>
      </c>
      <c r="K1299" s="83" t="s">
        <v>6314</v>
      </c>
      <c r="L1299" s="83" t="s">
        <v>6314</v>
      </c>
      <c r="M1299" s="45" t="str">
        <f>IF(
ISNA(INDEX(resources!E:E,MATCH(B1299,resources!B:B,0))),"fillme",
INDEX(resources!E:E,MATCH(B1299,resources!B:B,0)))</f>
        <v>transfer_purchase</v>
      </c>
      <c r="N1299" s="45">
        <v>1</v>
      </c>
      <c r="O1299" s="83" t="s">
        <v>630</v>
      </c>
      <c r="P1299" s="89" t="str">
        <f t="shared" si="291"/>
        <v>hydro_2023_1</v>
      </c>
      <c r="Q1299" s="87">
        <f>INDEX(elcc!G:G,MATCH(P1299,elcc!D:D,0))</f>
        <v>0.6</v>
      </c>
      <c r="R1299" s="89">
        <f t="shared" si="292"/>
        <v>1</v>
      </c>
      <c r="S1299" s="89" t="s">
        <v>6314</v>
      </c>
      <c r="T1299" s="89" t="s">
        <v>6314</v>
      </c>
      <c r="U1299" s="90" t="str">
        <f t="shared" si="293"/>
        <v>ok</v>
      </c>
      <c r="V1299" s="63" t="str">
        <f>INDEX(resources!F:F,MATCH(B1299,resources!B:B,0))</f>
        <v>special</v>
      </c>
      <c r="W1299" s="110">
        <f t="shared" si="294"/>
        <v>1</v>
      </c>
      <c r="X1299" s="110">
        <f t="shared" si="295"/>
        <v>0</v>
      </c>
      <c r="Y1299" s="110" t="str">
        <f t="shared" si="296"/>
        <v>transfer_purchase_energy_NA_CONFIDENTIAL</v>
      </c>
      <c r="Z1299" s="110">
        <f>IF(COUNTIFS($Y$2:Y1299,Y1299)=1,1,0)</f>
        <v>0</v>
      </c>
      <c r="AA1299" s="110">
        <f>SUM($Z$2:Z1299)*Z1299</f>
        <v>0</v>
      </c>
      <c r="AB1299" s="110">
        <f>COUNTIFS(resources!B:B,B1299)</f>
        <v>1</v>
      </c>
      <c r="AC1299" s="110">
        <f t="shared" si="297"/>
        <v>1</v>
      </c>
      <c r="AD1299" s="110">
        <f t="shared" si="298"/>
        <v>1</v>
      </c>
      <c r="AE1299" s="110">
        <f t="shared" si="299"/>
        <v>0</v>
      </c>
      <c r="AF1299" s="110">
        <f t="shared" si="300"/>
        <v>1</v>
      </c>
      <c r="AG1299" s="110">
        <f t="shared" si="301"/>
        <v>0</v>
      </c>
      <c r="AH1299" s="110">
        <f t="shared" si="302"/>
        <v>0</v>
      </c>
      <c r="AI1299" s="110">
        <f t="shared" si="303"/>
        <v>1</v>
      </c>
      <c r="AJ1299" s="100">
        <f>ROW()</f>
        <v>1299</v>
      </c>
      <c r="AK1299" s="100" t="e">
        <f>INDEX('BadRows RECART'!$C$2:$C$1207,MATCH(monthly_gwh_mw!AJ1299,'BadRows RECART'!$D$2:$D$1207,0))</f>
        <v>#N/A</v>
      </c>
    </row>
    <row r="1300" spans="1:37" ht="20">
      <c r="A1300" s="106" t="s">
        <v>3907</v>
      </c>
      <c r="B1300" s="106" t="s">
        <v>437</v>
      </c>
      <c r="C1300" s="106" t="s">
        <v>6297</v>
      </c>
      <c r="D1300" s="168">
        <v>2023</v>
      </c>
      <c r="E1300" s="168">
        <v>2</v>
      </c>
      <c r="F1300" s="199">
        <v>16.495156891990778</v>
      </c>
      <c r="G1300" s="212" t="s">
        <v>6314</v>
      </c>
      <c r="H1300" s="212" t="s">
        <v>6314</v>
      </c>
      <c r="I1300" s="106" t="s">
        <v>556</v>
      </c>
      <c r="K1300" s="83" t="s">
        <v>6314</v>
      </c>
      <c r="L1300" s="83" t="s">
        <v>6314</v>
      </c>
      <c r="M1300" s="45" t="str">
        <f>IF(
ISNA(INDEX(resources!E:E,MATCH(B1300,resources!B:B,0))),"fillme",
INDEX(resources!E:E,MATCH(B1300,resources!B:B,0)))</f>
        <v>transfer_purchase</v>
      </c>
      <c r="N1300" s="45">
        <v>1</v>
      </c>
      <c r="O1300" s="83" t="s">
        <v>630</v>
      </c>
      <c r="P1300" s="89" t="str">
        <f t="shared" si="291"/>
        <v>hydro_2023_2</v>
      </c>
      <c r="Q1300" s="87">
        <f>INDEX(elcc!G:G,MATCH(P1300,elcc!D:D,0))</f>
        <v>0.7</v>
      </c>
      <c r="R1300" s="89">
        <f t="shared" si="292"/>
        <v>1</v>
      </c>
      <c r="S1300" s="89" t="s">
        <v>6314</v>
      </c>
      <c r="T1300" s="89" t="s">
        <v>6314</v>
      </c>
      <c r="U1300" s="90" t="str">
        <f t="shared" si="293"/>
        <v>ok</v>
      </c>
      <c r="V1300" s="63" t="str">
        <f>INDEX(resources!F:F,MATCH(B1300,resources!B:B,0))</f>
        <v>special</v>
      </c>
      <c r="W1300" s="110">
        <f t="shared" si="294"/>
        <v>1</v>
      </c>
      <c r="X1300" s="110">
        <f t="shared" si="295"/>
        <v>0</v>
      </c>
      <c r="Y1300" s="110" t="str">
        <f t="shared" si="296"/>
        <v>transfer_purchase_energy_NA_CONFIDENTIAL</v>
      </c>
      <c r="Z1300" s="110">
        <f>IF(COUNTIFS($Y$2:Y1300,Y1300)=1,1,0)</f>
        <v>0</v>
      </c>
      <c r="AA1300" s="110">
        <f>SUM($Z$2:Z1300)*Z1300</f>
        <v>0</v>
      </c>
      <c r="AB1300" s="110">
        <f>COUNTIFS(resources!B:B,B1300)</f>
        <v>1</v>
      </c>
      <c r="AC1300" s="110">
        <f t="shared" si="297"/>
        <v>1</v>
      </c>
      <c r="AD1300" s="110">
        <f t="shared" si="298"/>
        <v>1</v>
      </c>
      <c r="AE1300" s="110">
        <f t="shared" si="299"/>
        <v>0</v>
      </c>
      <c r="AF1300" s="110">
        <f t="shared" si="300"/>
        <v>1</v>
      </c>
      <c r="AG1300" s="110">
        <f t="shared" si="301"/>
        <v>0</v>
      </c>
      <c r="AH1300" s="110">
        <f t="shared" si="302"/>
        <v>0</v>
      </c>
      <c r="AI1300" s="110">
        <f t="shared" si="303"/>
        <v>1</v>
      </c>
      <c r="AJ1300" s="100">
        <f>ROW()</f>
        <v>1300</v>
      </c>
      <c r="AK1300" s="100" t="e">
        <f>INDEX('BadRows RECART'!$C$2:$C$1207,MATCH(monthly_gwh_mw!AJ1300,'BadRows RECART'!$D$2:$D$1207,0))</f>
        <v>#N/A</v>
      </c>
    </row>
    <row r="1301" spans="1:37" ht="20">
      <c r="A1301" s="106" t="s">
        <v>3907</v>
      </c>
      <c r="B1301" s="106" t="s">
        <v>437</v>
      </c>
      <c r="C1301" s="106" t="s">
        <v>6297</v>
      </c>
      <c r="D1301" s="168">
        <v>2023</v>
      </c>
      <c r="E1301" s="168">
        <v>3</v>
      </c>
      <c r="F1301" s="199">
        <v>21.854797372842956</v>
      </c>
      <c r="G1301" s="212" t="s">
        <v>6314</v>
      </c>
      <c r="H1301" s="212" t="s">
        <v>6314</v>
      </c>
      <c r="I1301" s="106" t="s">
        <v>556</v>
      </c>
      <c r="K1301" s="83" t="s">
        <v>6314</v>
      </c>
      <c r="L1301" s="83" t="s">
        <v>6314</v>
      </c>
      <c r="M1301" s="45" t="str">
        <f>IF(
ISNA(INDEX(resources!E:E,MATCH(B1301,resources!B:B,0))),"fillme",
INDEX(resources!E:E,MATCH(B1301,resources!B:B,0)))</f>
        <v>transfer_purchase</v>
      </c>
      <c r="N1301" s="45">
        <v>1</v>
      </c>
      <c r="O1301" s="83" t="s">
        <v>630</v>
      </c>
      <c r="P1301" s="89" t="str">
        <f t="shared" si="291"/>
        <v>hydro_2023_3</v>
      </c>
      <c r="Q1301" s="87">
        <f>INDEX(elcc!G:G,MATCH(P1301,elcc!D:D,0))</f>
        <v>0.73</v>
      </c>
      <c r="R1301" s="89">
        <f t="shared" si="292"/>
        <v>1</v>
      </c>
      <c r="S1301" s="89" t="s">
        <v>6314</v>
      </c>
      <c r="T1301" s="89" t="s">
        <v>6314</v>
      </c>
      <c r="U1301" s="90" t="str">
        <f t="shared" si="293"/>
        <v>ok</v>
      </c>
      <c r="V1301" s="63" t="str">
        <f>INDEX(resources!F:F,MATCH(B1301,resources!B:B,0))</f>
        <v>special</v>
      </c>
      <c r="W1301" s="110">
        <f t="shared" si="294"/>
        <v>1</v>
      </c>
      <c r="X1301" s="110">
        <f t="shared" si="295"/>
        <v>0</v>
      </c>
      <c r="Y1301" s="110" t="str">
        <f t="shared" si="296"/>
        <v>transfer_purchase_energy_NA_CONFIDENTIAL</v>
      </c>
      <c r="Z1301" s="110">
        <f>IF(COUNTIFS($Y$2:Y1301,Y1301)=1,1,0)</f>
        <v>0</v>
      </c>
      <c r="AA1301" s="110">
        <f>SUM($Z$2:Z1301)*Z1301</f>
        <v>0</v>
      </c>
      <c r="AB1301" s="110">
        <f>COUNTIFS(resources!B:B,B1301)</f>
        <v>1</v>
      </c>
      <c r="AC1301" s="110">
        <f t="shared" si="297"/>
        <v>1</v>
      </c>
      <c r="AD1301" s="110">
        <f t="shared" si="298"/>
        <v>1</v>
      </c>
      <c r="AE1301" s="110">
        <f t="shared" si="299"/>
        <v>0</v>
      </c>
      <c r="AF1301" s="110">
        <f t="shared" si="300"/>
        <v>1</v>
      </c>
      <c r="AG1301" s="110">
        <f t="shared" si="301"/>
        <v>0</v>
      </c>
      <c r="AH1301" s="110">
        <f t="shared" si="302"/>
        <v>0</v>
      </c>
      <c r="AI1301" s="110">
        <f t="shared" si="303"/>
        <v>1</v>
      </c>
      <c r="AJ1301" s="100">
        <f>ROW()</f>
        <v>1301</v>
      </c>
      <c r="AK1301" s="100" t="e">
        <f>INDEX('BadRows RECART'!$C$2:$C$1207,MATCH(monthly_gwh_mw!AJ1301,'BadRows RECART'!$D$2:$D$1207,0))</f>
        <v>#N/A</v>
      </c>
    </row>
    <row r="1302" spans="1:37" ht="20">
      <c r="A1302" s="106" t="s">
        <v>3907</v>
      </c>
      <c r="B1302" s="106" t="s">
        <v>437</v>
      </c>
      <c r="C1302" s="106" t="s">
        <v>6297</v>
      </c>
      <c r="D1302" s="168">
        <v>2023</v>
      </c>
      <c r="E1302" s="168">
        <v>4</v>
      </c>
      <c r="F1302" s="199">
        <v>19.772642018387543</v>
      </c>
      <c r="G1302" s="212" t="s">
        <v>6314</v>
      </c>
      <c r="H1302" s="212" t="s">
        <v>6314</v>
      </c>
      <c r="I1302" s="106" t="s">
        <v>556</v>
      </c>
      <c r="K1302" s="83" t="s">
        <v>6314</v>
      </c>
      <c r="L1302" s="83" t="s">
        <v>6314</v>
      </c>
      <c r="M1302" s="45" t="str">
        <f>IF(
ISNA(INDEX(resources!E:E,MATCH(B1302,resources!B:B,0))),"fillme",
INDEX(resources!E:E,MATCH(B1302,resources!B:B,0)))</f>
        <v>transfer_purchase</v>
      </c>
      <c r="N1302" s="45">
        <v>1</v>
      </c>
      <c r="O1302" s="83" t="s">
        <v>630</v>
      </c>
      <c r="P1302" s="89" t="str">
        <f t="shared" si="291"/>
        <v>hydro_2023_4</v>
      </c>
      <c r="Q1302" s="87">
        <f>INDEX(elcc!G:G,MATCH(P1302,elcc!D:D,0))</f>
        <v>0.72</v>
      </c>
      <c r="R1302" s="89">
        <f t="shared" si="292"/>
        <v>1</v>
      </c>
      <c r="S1302" s="89" t="s">
        <v>6314</v>
      </c>
      <c r="T1302" s="89" t="s">
        <v>6314</v>
      </c>
      <c r="U1302" s="90" t="str">
        <f t="shared" si="293"/>
        <v>ok</v>
      </c>
      <c r="V1302" s="63" t="str">
        <f>INDEX(resources!F:F,MATCH(B1302,resources!B:B,0))</f>
        <v>special</v>
      </c>
      <c r="W1302" s="110">
        <f t="shared" si="294"/>
        <v>1</v>
      </c>
      <c r="X1302" s="110">
        <f t="shared" si="295"/>
        <v>0</v>
      </c>
      <c r="Y1302" s="110" t="str">
        <f t="shared" si="296"/>
        <v>transfer_purchase_energy_NA_CONFIDENTIAL</v>
      </c>
      <c r="Z1302" s="110">
        <f>IF(COUNTIFS($Y$2:Y1302,Y1302)=1,1,0)</f>
        <v>0</v>
      </c>
      <c r="AA1302" s="110">
        <f>SUM($Z$2:Z1302)*Z1302</f>
        <v>0</v>
      </c>
      <c r="AB1302" s="110">
        <f>COUNTIFS(resources!B:B,B1302)</f>
        <v>1</v>
      </c>
      <c r="AC1302" s="110">
        <f t="shared" si="297"/>
        <v>1</v>
      </c>
      <c r="AD1302" s="110">
        <f t="shared" si="298"/>
        <v>1</v>
      </c>
      <c r="AE1302" s="110">
        <f t="shared" si="299"/>
        <v>0</v>
      </c>
      <c r="AF1302" s="110">
        <f t="shared" si="300"/>
        <v>1</v>
      </c>
      <c r="AG1302" s="110">
        <f t="shared" si="301"/>
        <v>0</v>
      </c>
      <c r="AH1302" s="110">
        <f t="shared" si="302"/>
        <v>0</v>
      </c>
      <c r="AI1302" s="110">
        <f t="shared" si="303"/>
        <v>1</v>
      </c>
      <c r="AJ1302" s="100">
        <f>ROW()</f>
        <v>1302</v>
      </c>
      <c r="AK1302" s="100" t="e">
        <f>INDEX('BadRows RECART'!$C$2:$C$1207,MATCH(monthly_gwh_mw!AJ1302,'BadRows RECART'!$D$2:$D$1207,0))</f>
        <v>#N/A</v>
      </c>
    </row>
    <row r="1303" spans="1:37" ht="20">
      <c r="A1303" s="106" t="s">
        <v>3907</v>
      </c>
      <c r="B1303" s="106" t="s">
        <v>437</v>
      </c>
      <c r="C1303" s="106" t="s">
        <v>6297</v>
      </c>
      <c r="D1303" s="168">
        <v>2023</v>
      </c>
      <c r="E1303" s="168">
        <v>5</v>
      </c>
      <c r="F1303" s="199">
        <v>26.046712665063602</v>
      </c>
      <c r="G1303" s="212" t="s">
        <v>6314</v>
      </c>
      <c r="H1303" s="212" t="s">
        <v>6314</v>
      </c>
      <c r="I1303" s="106" t="s">
        <v>556</v>
      </c>
      <c r="K1303" s="83" t="s">
        <v>6314</v>
      </c>
      <c r="L1303" s="83" t="s">
        <v>6314</v>
      </c>
      <c r="M1303" s="45" t="str">
        <f>IF(
ISNA(INDEX(resources!E:E,MATCH(B1303,resources!B:B,0))),"fillme",
INDEX(resources!E:E,MATCH(B1303,resources!B:B,0)))</f>
        <v>transfer_purchase</v>
      </c>
      <c r="N1303" s="45">
        <v>1</v>
      </c>
      <c r="O1303" s="83" t="s">
        <v>630</v>
      </c>
      <c r="P1303" s="89" t="str">
        <f t="shared" si="291"/>
        <v>hydro_2023_5</v>
      </c>
      <c r="Q1303" s="87">
        <f>INDEX(elcc!G:G,MATCH(P1303,elcc!D:D,0))</f>
        <v>0.69</v>
      </c>
      <c r="R1303" s="89">
        <f t="shared" si="292"/>
        <v>1</v>
      </c>
      <c r="S1303" s="89" t="s">
        <v>6314</v>
      </c>
      <c r="T1303" s="89" t="s">
        <v>6314</v>
      </c>
      <c r="U1303" s="90" t="str">
        <f t="shared" si="293"/>
        <v>ok</v>
      </c>
      <c r="V1303" s="63" t="str">
        <f>INDEX(resources!F:F,MATCH(B1303,resources!B:B,0))</f>
        <v>special</v>
      </c>
      <c r="W1303" s="110">
        <f t="shared" si="294"/>
        <v>1</v>
      </c>
      <c r="X1303" s="110">
        <f t="shared" si="295"/>
        <v>0</v>
      </c>
      <c r="Y1303" s="110" t="str">
        <f t="shared" si="296"/>
        <v>transfer_purchase_energy_NA_CONFIDENTIAL</v>
      </c>
      <c r="Z1303" s="110">
        <f>IF(COUNTIFS($Y$2:Y1303,Y1303)=1,1,0)</f>
        <v>0</v>
      </c>
      <c r="AA1303" s="110">
        <f>SUM($Z$2:Z1303)*Z1303</f>
        <v>0</v>
      </c>
      <c r="AB1303" s="110">
        <f>COUNTIFS(resources!B:B,B1303)</f>
        <v>1</v>
      </c>
      <c r="AC1303" s="110">
        <f t="shared" si="297"/>
        <v>1</v>
      </c>
      <c r="AD1303" s="110">
        <f t="shared" si="298"/>
        <v>1</v>
      </c>
      <c r="AE1303" s="110">
        <f t="shared" si="299"/>
        <v>0</v>
      </c>
      <c r="AF1303" s="110">
        <f t="shared" si="300"/>
        <v>1</v>
      </c>
      <c r="AG1303" s="110">
        <f t="shared" si="301"/>
        <v>0</v>
      </c>
      <c r="AH1303" s="110">
        <f t="shared" si="302"/>
        <v>0</v>
      </c>
      <c r="AI1303" s="110">
        <f t="shared" si="303"/>
        <v>1</v>
      </c>
      <c r="AJ1303" s="100">
        <f>ROW()</f>
        <v>1303</v>
      </c>
      <c r="AK1303" s="100" t="e">
        <f>INDEX('BadRows RECART'!$C$2:$C$1207,MATCH(monthly_gwh_mw!AJ1303,'BadRows RECART'!$D$2:$D$1207,0))</f>
        <v>#N/A</v>
      </c>
    </row>
    <row r="1304" spans="1:37" ht="20">
      <c r="A1304" s="106" t="s">
        <v>3907</v>
      </c>
      <c r="B1304" s="106" t="s">
        <v>437</v>
      </c>
      <c r="C1304" s="106" t="s">
        <v>6297</v>
      </c>
      <c r="D1304" s="168">
        <v>2023</v>
      </c>
      <c r="E1304" s="168">
        <v>6</v>
      </c>
      <c r="F1304" s="199">
        <v>22.386008768741142</v>
      </c>
      <c r="G1304" s="212" t="s">
        <v>6314</v>
      </c>
      <c r="H1304" s="212" t="s">
        <v>6314</v>
      </c>
      <c r="I1304" s="106" t="s">
        <v>556</v>
      </c>
      <c r="K1304" s="83" t="s">
        <v>6314</v>
      </c>
      <c r="L1304" s="83" t="s">
        <v>6314</v>
      </c>
      <c r="M1304" s="45" t="str">
        <f>IF(
ISNA(INDEX(resources!E:E,MATCH(B1304,resources!B:B,0))),"fillme",
INDEX(resources!E:E,MATCH(B1304,resources!B:B,0)))</f>
        <v>transfer_purchase</v>
      </c>
      <c r="N1304" s="45">
        <v>1</v>
      </c>
      <c r="O1304" s="83" t="s">
        <v>630</v>
      </c>
      <c r="P1304" s="89" t="str">
        <f t="shared" si="291"/>
        <v>hydro_2023_6</v>
      </c>
      <c r="Q1304" s="87">
        <f>INDEX(elcc!G:G,MATCH(P1304,elcc!D:D,0))</f>
        <v>0.74</v>
      </c>
      <c r="R1304" s="89">
        <f t="shared" si="292"/>
        <v>1</v>
      </c>
      <c r="S1304" s="89" t="s">
        <v>6314</v>
      </c>
      <c r="T1304" s="89" t="s">
        <v>6314</v>
      </c>
      <c r="U1304" s="90" t="str">
        <f t="shared" si="293"/>
        <v>ok</v>
      </c>
      <c r="V1304" s="63" t="str">
        <f>INDEX(resources!F:F,MATCH(B1304,resources!B:B,0))</f>
        <v>special</v>
      </c>
      <c r="W1304" s="110">
        <f t="shared" si="294"/>
        <v>1</v>
      </c>
      <c r="X1304" s="110">
        <f t="shared" si="295"/>
        <v>0</v>
      </c>
      <c r="Y1304" s="110" t="str">
        <f t="shared" si="296"/>
        <v>transfer_purchase_energy_NA_CONFIDENTIAL</v>
      </c>
      <c r="Z1304" s="110">
        <f>IF(COUNTIFS($Y$2:Y1304,Y1304)=1,1,0)</f>
        <v>0</v>
      </c>
      <c r="AA1304" s="110">
        <f>SUM($Z$2:Z1304)*Z1304</f>
        <v>0</v>
      </c>
      <c r="AB1304" s="110">
        <f>COUNTIFS(resources!B:B,B1304)</f>
        <v>1</v>
      </c>
      <c r="AC1304" s="110">
        <f t="shared" si="297"/>
        <v>1</v>
      </c>
      <c r="AD1304" s="110">
        <f t="shared" si="298"/>
        <v>1</v>
      </c>
      <c r="AE1304" s="110">
        <f t="shared" si="299"/>
        <v>0</v>
      </c>
      <c r="AF1304" s="110">
        <f t="shared" si="300"/>
        <v>1</v>
      </c>
      <c r="AG1304" s="110">
        <f t="shared" si="301"/>
        <v>0</v>
      </c>
      <c r="AH1304" s="110">
        <f t="shared" si="302"/>
        <v>0</v>
      </c>
      <c r="AI1304" s="110">
        <f t="shared" si="303"/>
        <v>1</v>
      </c>
      <c r="AJ1304" s="100">
        <f>ROW()</f>
        <v>1304</v>
      </c>
      <c r="AK1304" s="100" t="e">
        <f>INDEX('BadRows RECART'!$C$2:$C$1207,MATCH(monthly_gwh_mw!AJ1304,'BadRows RECART'!$D$2:$D$1207,0))</f>
        <v>#N/A</v>
      </c>
    </row>
    <row r="1305" spans="1:37" ht="20">
      <c r="A1305" s="106" t="s">
        <v>3907</v>
      </c>
      <c r="B1305" s="106" t="s">
        <v>437</v>
      </c>
      <c r="C1305" s="106" t="s">
        <v>6297</v>
      </c>
      <c r="D1305" s="168">
        <v>2023</v>
      </c>
      <c r="E1305" s="168">
        <v>7</v>
      </c>
      <c r="F1305" s="199">
        <v>27.662925774398854</v>
      </c>
      <c r="G1305" s="212" t="s">
        <v>6314</v>
      </c>
      <c r="H1305" s="212" t="s">
        <v>6314</v>
      </c>
      <c r="I1305" s="106" t="s">
        <v>556</v>
      </c>
      <c r="K1305" s="83" t="s">
        <v>6314</v>
      </c>
      <c r="L1305" s="83" t="s">
        <v>6314</v>
      </c>
      <c r="M1305" s="45" t="str">
        <f>IF(
ISNA(INDEX(resources!E:E,MATCH(B1305,resources!B:B,0))),"fillme",
INDEX(resources!E:E,MATCH(B1305,resources!B:B,0)))</f>
        <v>transfer_purchase</v>
      </c>
      <c r="N1305" s="45">
        <v>1</v>
      </c>
      <c r="O1305" s="83" t="s">
        <v>630</v>
      </c>
      <c r="P1305" s="89" t="str">
        <f t="shared" si="291"/>
        <v>hydro_2023_7</v>
      </c>
      <c r="Q1305" s="87">
        <f>INDEX(elcc!G:G,MATCH(P1305,elcc!D:D,0))</f>
        <v>0.73</v>
      </c>
      <c r="R1305" s="89">
        <f t="shared" si="292"/>
        <v>1</v>
      </c>
      <c r="S1305" s="89" t="s">
        <v>6314</v>
      </c>
      <c r="T1305" s="89" t="s">
        <v>6314</v>
      </c>
      <c r="U1305" s="90" t="str">
        <f t="shared" si="293"/>
        <v>ok</v>
      </c>
      <c r="V1305" s="63" t="str">
        <f>INDEX(resources!F:F,MATCH(B1305,resources!B:B,0))</f>
        <v>special</v>
      </c>
      <c r="W1305" s="110">
        <f t="shared" si="294"/>
        <v>1</v>
      </c>
      <c r="X1305" s="110">
        <f t="shared" si="295"/>
        <v>0</v>
      </c>
      <c r="Y1305" s="110" t="str">
        <f t="shared" si="296"/>
        <v>transfer_purchase_energy_NA_CONFIDENTIAL</v>
      </c>
      <c r="Z1305" s="110">
        <f>IF(COUNTIFS($Y$2:Y1305,Y1305)=1,1,0)</f>
        <v>0</v>
      </c>
      <c r="AA1305" s="110">
        <f>SUM($Z$2:Z1305)*Z1305</f>
        <v>0</v>
      </c>
      <c r="AB1305" s="110">
        <f>COUNTIFS(resources!B:B,B1305)</f>
        <v>1</v>
      </c>
      <c r="AC1305" s="110">
        <f t="shared" si="297"/>
        <v>1</v>
      </c>
      <c r="AD1305" s="110">
        <f t="shared" si="298"/>
        <v>1</v>
      </c>
      <c r="AE1305" s="110">
        <f t="shared" si="299"/>
        <v>0</v>
      </c>
      <c r="AF1305" s="110">
        <f t="shared" si="300"/>
        <v>1</v>
      </c>
      <c r="AG1305" s="110">
        <f t="shared" si="301"/>
        <v>0</v>
      </c>
      <c r="AH1305" s="110">
        <f t="shared" si="302"/>
        <v>0</v>
      </c>
      <c r="AI1305" s="110">
        <f t="shared" si="303"/>
        <v>1</v>
      </c>
      <c r="AJ1305" s="100">
        <f>ROW()</f>
        <v>1305</v>
      </c>
      <c r="AK1305" s="100" t="e">
        <f>INDEX('BadRows RECART'!$C$2:$C$1207,MATCH(monthly_gwh_mw!AJ1305,'BadRows RECART'!$D$2:$D$1207,0))</f>
        <v>#N/A</v>
      </c>
    </row>
    <row r="1306" spans="1:37" ht="20">
      <c r="A1306" s="106" t="s">
        <v>3907</v>
      </c>
      <c r="B1306" s="106" t="s">
        <v>437</v>
      </c>
      <c r="C1306" s="106" t="s">
        <v>6297</v>
      </c>
      <c r="D1306" s="168">
        <v>2023</v>
      </c>
      <c r="E1306" s="168">
        <v>8</v>
      </c>
      <c r="F1306" s="199">
        <v>23.832704598161204</v>
      </c>
      <c r="G1306" s="212" t="s">
        <v>6314</v>
      </c>
      <c r="H1306" s="212" t="s">
        <v>6314</v>
      </c>
      <c r="I1306" s="106" t="s">
        <v>556</v>
      </c>
      <c r="K1306" s="83" t="s">
        <v>6314</v>
      </c>
      <c r="L1306" s="83" t="s">
        <v>6314</v>
      </c>
      <c r="M1306" s="45" t="str">
        <f>IF(
ISNA(INDEX(resources!E:E,MATCH(B1306,resources!B:B,0))),"fillme",
INDEX(resources!E:E,MATCH(B1306,resources!B:B,0)))</f>
        <v>transfer_purchase</v>
      </c>
      <c r="N1306" s="45">
        <v>1</v>
      </c>
      <c r="O1306" s="83" t="s">
        <v>630</v>
      </c>
      <c r="P1306" s="89" t="str">
        <f t="shared" si="291"/>
        <v>hydro_2023_8</v>
      </c>
      <c r="Q1306" s="87">
        <f>INDEX(elcc!G:G,MATCH(P1306,elcc!D:D,0))</f>
        <v>0.72</v>
      </c>
      <c r="R1306" s="89">
        <f t="shared" si="292"/>
        <v>1</v>
      </c>
      <c r="S1306" s="89" t="s">
        <v>6314</v>
      </c>
      <c r="T1306" s="89" t="s">
        <v>6314</v>
      </c>
      <c r="U1306" s="90" t="str">
        <f t="shared" si="293"/>
        <v>ok</v>
      </c>
      <c r="V1306" s="63" t="str">
        <f>INDEX(resources!F:F,MATCH(B1306,resources!B:B,0))</f>
        <v>special</v>
      </c>
      <c r="W1306" s="110">
        <f t="shared" si="294"/>
        <v>1</v>
      </c>
      <c r="X1306" s="110">
        <f t="shared" si="295"/>
        <v>0</v>
      </c>
      <c r="Y1306" s="110" t="str">
        <f t="shared" si="296"/>
        <v>transfer_purchase_energy_NA_CONFIDENTIAL</v>
      </c>
      <c r="Z1306" s="110">
        <f>IF(COUNTIFS($Y$2:Y1306,Y1306)=1,1,0)</f>
        <v>0</v>
      </c>
      <c r="AA1306" s="110">
        <f>SUM($Z$2:Z1306)*Z1306</f>
        <v>0</v>
      </c>
      <c r="AB1306" s="110">
        <f>COUNTIFS(resources!B:B,B1306)</f>
        <v>1</v>
      </c>
      <c r="AC1306" s="110">
        <f t="shared" si="297"/>
        <v>1</v>
      </c>
      <c r="AD1306" s="110">
        <f t="shared" si="298"/>
        <v>1</v>
      </c>
      <c r="AE1306" s="110">
        <f t="shared" si="299"/>
        <v>0</v>
      </c>
      <c r="AF1306" s="110">
        <f t="shared" si="300"/>
        <v>1</v>
      </c>
      <c r="AG1306" s="110">
        <f t="shared" si="301"/>
        <v>0</v>
      </c>
      <c r="AH1306" s="110">
        <f t="shared" si="302"/>
        <v>0</v>
      </c>
      <c r="AI1306" s="110">
        <f t="shared" si="303"/>
        <v>1</v>
      </c>
      <c r="AJ1306" s="100">
        <f>ROW()</f>
        <v>1306</v>
      </c>
      <c r="AK1306" s="100" t="e">
        <f>INDEX('BadRows RECART'!$C$2:$C$1207,MATCH(monthly_gwh_mw!AJ1306,'BadRows RECART'!$D$2:$D$1207,0))</f>
        <v>#N/A</v>
      </c>
    </row>
    <row r="1307" spans="1:37" ht="20">
      <c r="A1307" s="106" t="s">
        <v>3907</v>
      </c>
      <c r="B1307" s="106" t="s">
        <v>437</v>
      </c>
      <c r="C1307" s="106" t="s">
        <v>6297</v>
      </c>
      <c r="D1307" s="168">
        <v>2023</v>
      </c>
      <c r="E1307" s="168">
        <v>9</v>
      </c>
      <c r="F1307" s="199">
        <v>18.558832344992886</v>
      </c>
      <c r="G1307" s="212" t="s">
        <v>6314</v>
      </c>
      <c r="H1307" s="212" t="s">
        <v>6314</v>
      </c>
      <c r="I1307" s="106" t="s">
        <v>556</v>
      </c>
      <c r="K1307" s="83" t="s">
        <v>6314</v>
      </c>
      <c r="L1307" s="83" t="s">
        <v>6314</v>
      </c>
      <c r="M1307" s="45" t="str">
        <f>IF(
ISNA(INDEX(resources!E:E,MATCH(B1307,resources!B:B,0))),"fillme",
INDEX(resources!E:E,MATCH(B1307,resources!B:B,0)))</f>
        <v>transfer_purchase</v>
      </c>
      <c r="N1307" s="45">
        <v>1</v>
      </c>
      <c r="O1307" s="83" t="s">
        <v>630</v>
      </c>
      <c r="P1307" s="89" t="str">
        <f t="shared" si="291"/>
        <v>hydro_2023_9</v>
      </c>
      <c r="Q1307" s="87">
        <f>INDEX(elcc!G:G,MATCH(P1307,elcc!D:D,0))</f>
        <v>0.71</v>
      </c>
      <c r="R1307" s="89">
        <f t="shared" si="292"/>
        <v>1</v>
      </c>
      <c r="S1307" s="89" t="s">
        <v>6314</v>
      </c>
      <c r="T1307" s="89" t="s">
        <v>6314</v>
      </c>
      <c r="U1307" s="90" t="str">
        <f t="shared" si="293"/>
        <v>ok</v>
      </c>
      <c r="V1307" s="63" t="str">
        <f>INDEX(resources!F:F,MATCH(B1307,resources!B:B,0))</f>
        <v>special</v>
      </c>
      <c r="W1307" s="110">
        <f t="shared" si="294"/>
        <v>1</v>
      </c>
      <c r="X1307" s="110">
        <f t="shared" si="295"/>
        <v>0</v>
      </c>
      <c r="Y1307" s="110" t="str">
        <f t="shared" si="296"/>
        <v>transfer_purchase_energy_NA_CONFIDENTIAL</v>
      </c>
      <c r="Z1307" s="110">
        <f>IF(COUNTIFS($Y$2:Y1307,Y1307)=1,1,0)</f>
        <v>0</v>
      </c>
      <c r="AA1307" s="110">
        <f>SUM($Z$2:Z1307)*Z1307</f>
        <v>0</v>
      </c>
      <c r="AB1307" s="110">
        <f>COUNTIFS(resources!B:B,B1307)</f>
        <v>1</v>
      </c>
      <c r="AC1307" s="110">
        <f t="shared" si="297"/>
        <v>1</v>
      </c>
      <c r="AD1307" s="110">
        <f t="shared" si="298"/>
        <v>1</v>
      </c>
      <c r="AE1307" s="110">
        <f t="shared" si="299"/>
        <v>0</v>
      </c>
      <c r="AF1307" s="110">
        <f t="shared" si="300"/>
        <v>1</v>
      </c>
      <c r="AG1307" s="110">
        <f t="shared" si="301"/>
        <v>0</v>
      </c>
      <c r="AH1307" s="110">
        <f t="shared" si="302"/>
        <v>0</v>
      </c>
      <c r="AI1307" s="110">
        <f t="shared" si="303"/>
        <v>1</v>
      </c>
      <c r="AJ1307" s="100">
        <f>ROW()</f>
        <v>1307</v>
      </c>
      <c r="AK1307" s="100" t="e">
        <f>INDEX('BadRows RECART'!$C$2:$C$1207,MATCH(monthly_gwh_mw!AJ1307,'BadRows RECART'!$D$2:$D$1207,0))</f>
        <v>#N/A</v>
      </c>
    </row>
    <row r="1308" spans="1:37" ht="20">
      <c r="A1308" s="106" t="s">
        <v>3907</v>
      </c>
      <c r="B1308" s="106" t="s">
        <v>437</v>
      </c>
      <c r="C1308" s="106" t="s">
        <v>6297</v>
      </c>
      <c r="D1308" s="168">
        <v>2023</v>
      </c>
      <c r="E1308" s="168">
        <v>10</v>
      </c>
      <c r="F1308" s="199">
        <v>15.962322532347921</v>
      </c>
      <c r="G1308" s="212" t="s">
        <v>6314</v>
      </c>
      <c r="H1308" s="212" t="s">
        <v>6314</v>
      </c>
      <c r="I1308" s="106" t="s">
        <v>556</v>
      </c>
      <c r="K1308" s="83" t="s">
        <v>6314</v>
      </c>
      <c r="L1308" s="83" t="s">
        <v>6314</v>
      </c>
      <c r="M1308" s="45" t="str">
        <f>IF(
ISNA(INDEX(resources!E:E,MATCH(B1308,resources!B:B,0))),"fillme",
INDEX(resources!E:E,MATCH(B1308,resources!B:B,0)))</f>
        <v>transfer_purchase</v>
      </c>
      <c r="N1308" s="45">
        <v>1</v>
      </c>
      <c r="O1308" s="83" t="s">
        <v>630</v>
      </c>
      <c r="P1308" s="89" t="str">
        <f t="shared" si="291"/>
        <v>hydro_2023_10</v>
      </c>
      <c r="Q1308" s="87">
        <f>INDEX(elcc!G:G,MATCH(P1308,elcc!D:D,0))</f>
        <v>0.64</v>
      </c>
      <c r="R1308" s="89">
        <f t="shared" si="292"/>
        <v>1</v>
      </c>
      <c r="S1308" s="89" t="s">
        <v>6314</v>
      </c>
      <c r="T1308" s="89" t="s">
        <v>6314</v>
      </c>
      <c r="U1308" s="90" t="str">
        <f t="shared" si="293"/>
        <v>ok</v>
      </c>
      <c r="V1308" s="63" t="str">
        <f>INDEX(resources!F:F,MATCH(B1308,resources!B:B,0))</f>
        <v>special</v>
      </c>
      <c r="W1308" s="110">
        <f t="shared" si="294"/>
        <v>1</v>
      </c>
      <c r="X1308" s="110">
        <f t="shared" si="295"/>
        <v>0</v>
      </c>
      <c r="Y1308" s="110" t="str">
        <f t="shared" si="296"/>
        <v>transfer_purchase_energy_NA_CONFIDENTIAL</v>
      </c>
      <c r="Z1308" s="110">
        <f>IF(COUNTIFS($Y$2:Y1308,Y1308)=1,1,0)</f>
        <v>0</v>
      </c>
      <c r="AA1308" s="110">
        <f>SUM($Z$2:Z1308)*Z1308</f>
        <v>0</v>
      </c>
      <c r="AB1308" s="110">
        <f>COUNTIFS(resources!B:B,B1308)</f>
        <v>1</v>
      </c>
      <c r="AC1308" s="110">
        <f t="shared" si="297"/>
        <v>1</v>
      </c>
      <c r="AD1308" s="110">
        <f t="shared" si="298"/>
        <v>1</v>
      </c>
      <c r="AE1308" s="110">
        <f t="shared" si="299"/>
        <v>0</v>
      </c>
      <c r="AF1308" s="110">
        <f t="shared" si="300"/>
        <v>1</v>
      </c>
      <c r="AG1308" s="110">
        <f t="shared" si="301"/>
        <v>0</v>
      </c>
      <c r="AH1308" s="110">
        <f t="shared" si="302"/>
        <v>0</v>
      </c>
      <c r="AI1308" s="110">
        <f t="shared" si="303"/>
        <v>1</v>
      </c>
      <c r="AJ1308" s="100">
        <f>ROW()</f>
        <v>1308</v>
      </c>
      <c r="AK1308" s="100" t="e">
        <f>INDEX('BadRows RECART'!$C$2:$C$1207,MATCH(monthly_gwh_mw!AJ1308,'BadRows RECART'!$D$2:$D$1207,0))</f>
        <v>#N/A</v>
      </c>
    </row>
    <row r="1309" spans="1:37" ht="20">
      <c r="A1309" s="106" t="s">
        <v>3907</v>
      </c>
      <c r="B1309" s="106" t="s">
        <v>437</v>
      </c>
      <c r="C1309" s="106" t="s">
        <v>6297</v>
      </c>
      <c r="D1309" s="168">
        <v>2023</v>
      </c>
      <c r="E1309" s="168">
        <v>11</v>
      </c>
      <c r="F1309" s="199">
        <v>16.016041911131516</v>
      </c>
      <c r="G1309" s="212" t="s">
        <v>6314</v>
      </c>
      <c r="H1309" s="212" t="s">
        <v>6314</v>
      </c>
      <c r="I1309" s="106" t="s">
        <v>556</v>
      </c>
      <c r="K1309" s="83" t="s">
        <v>6314</v>
      </c>
      <c r="L1309" s="83" t="s">
        <v>6314</v>
      </c>
      <c r="M1309" s="45" t="str">
        <f>IF(
ISNA(INDEX(resources!E:E,MATCH(B1309,resources!B:B,0))),"fillme",
INDEX(resources!E:E,MATCH(B1309,resources!B:B,0)))</f>
        <v>transfer_purchase</v>
      </c>
      <c r="N1309" s="45">
        <v>1</v>
      </c>
      <c r="O1309" s="83" t="s">
        <v>630</v>
      </c>
      <c r="P1309" s="89" t="str">
        <f t="shared" si="291"/>
        <v>hydro_2023_11</v>
      </c>
      <c r="Q1309" s="87">
        <f>INDEX(elcc!G:G,MATCH(P1309,elcc!D:D,0))</f>
        <v>0.56000000000000005</v>
      </c>
      <c r="R1309" s="89">
        <f t="shared" si="292"/>
        <v>1</v>
      </c>
      <c r="S1309" s="89" t="s">
        <v>6314</v>
      </c>
      <c r="T1309" s="89" t="s">
        <v>6314</v>
      </c>
      <c r="U1309" s="90" t="str">
        <f t="shared" si="293"/>
        <v>ok</v>
      </c>
      <c r="V1309" s="63" t="str">
        <f>INDEX(resources!F:F,MATCH(B1309,resources!B:B,0))</f>
        <v>special</v>
      </c>
      <c r="W1309" s="110">
        <f t="shared" si="294"/>
        <v>1</v>
      </c>
      <c r="X1309" s="110">
        <f t="shared" si="295"/>
        <v>0</v>
      </c>
      <c r="Y1309" s="110" t="str">
        <f t="shared" si="296"/>
        <v>transfer_purchase_energy_NA_CONFIDENTIAL</v>
      </c>
      <c r="Z1309" s="110">
        <f>IF(COUNTIFS($Y$2:Y1309,Y1309)=1,1,0)</f>
        <v>0</v>
      </c>
      <c r="AA1309" s="110">
        <f>SUM($Z$2:Z1309)*Z1309</f>
        <v>0</v>
      </c>
      <c r="AB1309" s="110">
        <f>COUNTIFS(resources!B:B,B1309)</f>
        <v>1</v>
      </c>
      <c r="AC1309" s="110">
        <f t="shared" si="297"/>
        <v>1</v>
      </c>
      <c r="AD1309" s="110">
        <f t="shared" si="298"/>
        <v>1</v>
      </c>
      <c r="AE1309" s="110">
        <f t="shared" si="299"/>
        <v>0</v>
      </c>
      <c r="AF1309" s="110">
        <f t="shared" si="300"/>
        <v>1</v>
      </c>
      <c r="AG1309" s="110">
        <f t="shared" si="301"/>
        <v>0</v>
      </c>
      <c r="AH1309" s="110">
        <f t="shared" si="302"/>
        <v>0</v>
      </c>
      <c r="AI1309" s="110">
        <f t="shared" si="303"/>
        <v>1</v>
      </c>
      <c r="AJ1309" s="100">
        <f>ROW()</f>
        <v>1309</v>
      </c>
      <c r="AK1309" s="100" t="e">
        <f>INDEX('BadRows RECART'!$C$2:$C$1207,MATCH(monthly_gwh_mw!AJ1309,'BadRows RECART'!$D$2:$D$1207,0))</f>
        <v>#N/A</v>
      </c>
    </row>
    <row r="1310" spans="1:37" ht="20">
      <c r="A1310" s="106" t="s">
        <v>3907</v>
      </c>
      <c r="B1310" s="106" t="s">
        <v>437</v>
      </c>
      <c r="C1310" s="106" t="s">
        <v>6297</v>
      </c>
      <c r="D1310" s="168">
        <v>2023</v>
      </c>
      <c r="E1310" s="168">
        <v>12</v>
      </c>
      <c r="F1310" s="199">
        <v>13.61872028134367</v>
      </c>
      <c r="G1310" s="212" t="s">
        <v>6314</v>
      </c>
      <c r="H1310" s="212" t="s">
        <v>6314</v>
      </c>
      <c r="I1310" s="106" t="s">
        <v>556</v>
      </c>
      <c r="K1310" s="83" t="s">
        <v>6314</v>
      </c>
      <c r="L1310" s="83" t="s">
        <v>6314</v>
      </c>
      <c r="M1310" s="45" t="str">
        <f>IF(
ISNA(INDEX(resources!E:E,MATCH(B1310,resources!B:B,0))),"fillme",
INDEX(resources!E:E,MATCH(B1310,resources!B:B,0)))</f>
        <v>transfer_purchase</v>
      </c>
      <c r="N1310" s="45">
        <v>1</v>
      </c>
      <c r="O1310" s="83" t="s">
        <v>630</v>
      </c>
      <c r="P1310" s="89" t="str">
        <f t="shared" si="291"/>
        <v>hydro_2023_12</v>
      </c>
      <c r="Q1310" s="87">
        <f>INDEX(elcc!G:G,MATCH(P1310,elcc!D:D,0))</f>
        <v>0.64</v>
      </c>
      <c r="R1310" s="89">
        <f t="shared" si="292"/>
        <v>1</v>
      </c>
      <c r="S1310" s="89" t="s">
        <v>6314</v>
      </c>
      <c r="T1310" s="89" t="s">
        <v>6314</v>
      </c>
      <c r="U1310" s="90" t="str">
        <f t="shared" si="293"/>
        <v>ok</v>
      </c>
      <c r="V1310" s="63" t="str">
        <f>INDEX(resources!F:F,MATCH(B1310,resources!B:B,0))</f>
        <v>special</v>
      </c>
      <c r="W1310" s="110">
        <f t="shared" si="294"/>
        <v>1</v>
      </c>
      <c r="X1310" s="110">
        <f t="shared" si="295"/>
        <v>0</v>
      </c>
      <c r="Y1310" s="110" t="str">
        <f t="shared" si="296"/>
        <v>transfer_purchase_energy_NA_CONFIDENTIAL</v>
      </c>
      <c r="Z1310" s="110">
        <f>IF(COUNTIFS($Y$2:Y1310,Y1310)=1,1,0)</f>
        <v>0</v>
      </c>
      <c r="AA1310" s="110">
        <f>SUM($Z$2:Z1310)*Z1310</f>
        <v>0</v>
      </c>
      <c r="AB1310" s="110">
        <f>COUNTIFS(resources!B:B,B1310)</f>
        <v>1</v>
      </c>
      <c r="AC1310" s="110">
        <f t="shared" si="297"/>
        <v>1</v>
      </c>
      <c r="AD1310" s="110">
        <f t="shared" si="298"/>
        <v>1</v>
      </c>
      <c r="AE1310" s="110">
        <f t="shared" si="299"/>
        <v>0</v>
      </c>
      <c r="AF1310" s="110">
        <f t="shared" si="300"/>
        <v>1</v>
      </c>
      <c r="AG1310" s="110">
        <f t="shared" si="301"/>
        <v>0</v>
      </c>
      <c r="AH1310" s="110">
        <f t="shared" si="302"/>
        <v>0</v>
      </c>
      <c r="AI1310" s="110">
        <f t="shared" si="303"/>
        <v>1</v>
      </c>
      <c r="AJ1310" s="100">
        <f>ROW()</f>
        <v>1310</v>
      </c>
      <c r="AK1310" s="100" t="e">
        <f>INDEX('BadRows RECART'!$C$2:$C$1207,MATCH(monthly_gwh_mw!AJ1310,'BadRows RECART'!$D$2:$D$1207,0))</f>
        <v>#N/A</v>
      </c>
    </row>
    <row r="1311" spans="1:37" ht="20">
      <c r="A1311" s="106" t="s">
        <v>3907</v>
      </c>
      <c r="B1311" s="106" t="s">
        <v>437</v>
      </c>
      <c r="C1311" s="106" t="s">
        <v>6297</v>
      </c>
      <c r="D1311" s="168">
        <v>2024</v>
      </c>
      <c r="E1311" s="168">
        <v>1</v>
      </c>
      <c r="F1311" s="199">
        <v>19.258463085586961</v>
      </c>
      <c r="G1311" s="212" t="s">
        <v>6314</v>
      </c>
      <c r="H1311" s="212" t="s">
        <v>6314</v>
      </c>
      <c r="I1311" s="106" t="s">
        <v>556</v>
      </c>
      <c r="K1311" s="83" t="s">
        <v>6314</v>
      </c>
      <c r="L1311" s="83" t="s">
        <v>6314</v>
      </c>
      <c r="M1311" s="45" t="str">
        <f>IF(
ISNA(INDEX(resources!E:E,MATCH(B1311,resources!B:B,0))),"fillme",
INDEX(resources!E:E,MATCH(B1311,resources!B:B,0)))</f>
        <v>transfer_purchase</v>
      </c>
      <c r="N1311" s="45">
        <v>1</v>
      </c>
      <c r="O1311" s="83" t="s">
        <v>630</v>
      </c>
      <c r="P1311" s="89" t="str">
        <f t="shared" si="291"/>
        <v>hydro_2024_1</v>
      </c>
      <c r="Q1311" s="87">
        <f>INDEX(elcc!G:G,MATCH(P1311,elcc!D:D,0))</f>
        <v>0.6</v>
      </c>
      <c r="R1311" s="89">
        <f t="shared" si="292"/>
        <v>1</v>
      </c>
      <c r="S1311" s="89" t="s">
        <v>6314</v>
      </c>
      <c r="T1311" s="89" t="s">
        <v>6314</v>
      </c>
      <c r="U1311" s="90" t="str">
        <f t="shared" si="293"/>
        <v>ok</v>
      </c>
      <c r="V1311" s="63" t="str">
        <f>INDEX(resources!F:F,MATCH(B1311,resources!B:B,0))</f>
        <v>special</v>
      </c>
      <c r="W1311" s="110">
        <f t="shared" si="294"/>
        <v>1</v>
      </c>
      <c r="X1311" s="110">
        <f t="shared" si="295"/>
        <v>0</v>
      </c>
      <c r="Y1311" s="110" t="str">
        <f t="shared" si="296"/>
        <v>transfer_purchase_energy_NA_CONFIDENTIAL</v>
      </c>
      <c r="Z1311" s="110">
        <f>IF(COUNTIFS($Y$2:Y1311,Y1311)=1,1,0)</f>
        <v>0</v>
      </c>
      <c r="AA1311" s="110">
        <f>SUM($Z$2:Z1311)*Z1311</f>
        <v>0</v>
      </c>
      <c r="AB1311" s="110">
        <f>COUNTIFS(resources!B:B,B1311)</f>
        <v>1</v>
      </c>
      <c r="AC1311" s="110">
        <f t="shared" si="297"/>
        <v>1</v>
      </c>
      <c r="AD1311" s="110">
        <f t="shared" si="298"/>
        <v>1</v>
      </c>
      <c r="AE1311" s="110">
        <f t="shared" si="299"/>
        <v>0</v>
      </c>
      <c r="AF1311" s="110">
        <f t="shared" si="300"/>
        <v>1</v>
      </c>
      <c r="AG1311" s="110">
        <f t="shared" si="301"/>
        <v>0</v>
      </c>
      <c r="AH1311" s="110">
        <f t="shared" si="302"/>
        <v>0</v>
      </c>
      <c r="AI1311" s="110">
        <f t="shared" si="303"/>
        <v>1</v>
      </c>
      <c r="AJ1311" s="100">
        <f>ROW()</f>
        <v>1311</v>
      </c>
      <c r="AK1311" s="100" t="e">
        <f>INDEX('BadRows RECART'!$C$2:$C$1207,MATCH(monthly_gwh_mw!AJ1311,'BadRows RECART'!$D$2:$D$1207,0))</f>
        <v>#N/A</v>
      </c>
    </row>
    <row r="1312" spans="1:37" ht="20">
      <c r="A1312" s="106" t="s">
        <v>3907</v>
      </c>
      <c r="B1312" s="106" t="s">
        <v>437</v>
      </c>
      <c r="C1312" s="106" t="s">
        <v>6297</v>
      </c>
      <c r="D1312" s="168">
        <v>2024</v>
      </c>
      <c r="E1312" s="168">
        <v>2</v>
      </c>
      <c r="F1312" s="199">
        <v>16.495156891990778</v>
      </c>
      <c r="G1312" s="212" t="s">
        <v>6314</v>
      </c>
      <c r="H1312" s="212" t="s">
        <v>6314</v>
      </c>
      <c r="I1312" s="106" t="s">
        <v>556</v>
      </c>
      <c r="K1312" s="83" t="s">
        <v>6314</v>
      </c>
      <c r="L1312" s="83" t="s">
        <v>6314</v>
      </c>
      <c r="M1312" s="45" t="str">
        <f>IF(
ISNA(INDEX(resources!E:E,MATCH(B1312,resources!B:B,0))),"fillme",
INDEX(resources!E:E,MATCH(B1312,resources!B:B,0)))</f>
        <v>transfer_purchase</v>
      </c>
      <c r="N1312" s="45">
        <v>1</v>
      </c>
      <c r="O1312" s="83" t="s">
        <v>630</v>
      </c>
      <c r="P1312" s="89" t="str">
        <f t="shared" si="291"/>
        <v>hydro_2024_2</v>
      </c>
      <c r="Q1312" s="87">
        <f>INDEX(elcc!G:G,MATCH(P1312,elcc!D:D,0))</f>
        <v>0.7</v>
      </c>
      <c r="R1312" s="89">
        <f t="shared" si="292"/>
        <v>1</v>
      </c>
      <c r="S1312" s="89" t="s">
        <v>6314</v>
      </c>
      <c r="T1312" s="89" t="s">
        <v>6314</v>
      </c>
      <c r="U1312" s="90" t="str">
        <f t="shared" si="293"/>
        <v>ok</v>
      </c>
      <c r="V1312" s="63" t="str">
        <f>INDEX(resources!F:F,MATCH(B1312,resources!B:B,0))</f>
        <v>special</v>
      </c>
      <c r="W1312" s="110">
        <f t="shared" si="294"/>
        <v>1</v>
      </c>
      <c r="X1312" s="110">
        <f t="shared" si="295"/>
        <v>0</v>
      </c>
      <c r="Y1312" s="110" t="str">
        <f t="shared" si="296"/>
        <v>transfer_purchase_energy_NA_CONFIDENTIAL</v>
      </c>
      <c r="Z1312" s="110">
        <f>IF(COUNTIFS($Y$2:Y1312,Y1312)=1,1,0)</f>
        <v>0</v>
      </c>
      <c r="AA1312" s="110">
        <f>SUM($Z$2:Z1312)*Z1312</f>
        <v>0</v>
      </c>
      <c r="AB1312" s="110">
        <f>COUNTIFS(resources!B:B,B1312)</f>
        <v>1</v>
      </c>
      <c r="AC1312" s="110">
        <f t="shared" si="297"/>
        <v>1</v>
      </c>
      <c r="AD1312" s="110">
        <f t="shared" si="298"/>
        <v>1</v>
      </c>
      <c r="AE1312" s="110">
        <f t="shared" si="299"/>
        <v>0</v>
      </c>
      <c r="AF1312" s="110">
        <f t="shared" si="300"/>
        <v>1</v>
      </c>
      <c r="AG1312" s="110">
        <f t="shared" si="301"/>
        <v>0</v>
      </c>
      <c r="AH1312" s="110">
        <f t="shared" si="302"/>
        <v>0</v>
      </c>
      <c r="AI1312" s="110">
        <f t="shared" si="303"/>
        <v>1</v>
      </c>
      <c r="AJ1312" s="100">
        <f>ROW()</f>
        <v>1312</v>
      </c>
      <c r="AK1312" s="100" t="e">
        <f>INDEX('BadRows RECART'!$C$2:$C$1207,MATCH(monthly_gwh_mw!AJ1312,'BadRows RECART'!$D$2:$D$1207,0))</f>
        <v>#N/A</v>
      </c>
    </row>
    <row r="1313" spans="1:37" ht="20">
      <c r="A1313" s="106" t="s">
        <v>3907</v>
      </c>
      <c r="B1313" s="106" t="s">
        <v>437</v>
      </c>
      <c r="C1313" s="106" t="s">
        <v>6297</v>
      </c>
      <c r="D1313" s="168">
        <v>2024</v>
      </c>
      <c r="E1313" s="168">
        <v>3</v>
      </c>
      <c r="F1313" s="199">
        <v>21.854797372842956</v>
      </c>
      <c r="G1313" s="212" t="s">
        <v>6314</v>
      </c>
      <c r="H1313" s="212" t="s">
        <v>6314</v>
      </c>
      <c r="I1313" s="106" t="s">
        <v>556</v>
      </c>
      <c r="K1313" s="83" t="s">
        <v>6314</v>
      </c>
      <c r="L1313" s="83" t="s">
        <v>6314</v>
      </c>
      <c r="M1313" s="45" t="str">
        <f>IF(
ISNA(INDEX(resources!E:E,MATCH(B1313,resources!B:B,0))),"fillme",
INDEX(resources!E:E,MATCH(B1313,resources!B:B,0)))</f>
        <v>transfer_purchase</v>
      </c>
      <c r="N1313" s="45">
        <v>1</v>
      </c>
      <c r="O1313" s="83" t="s">
        <v>630</v>
      </c>
      <c r="P1313" s="89" t="str">
        <f t="shared" si="291"/>
        <v>hydro_2024_3</v>
      </c>
      <c r="Q1313" s="87">
        <f>INDEX(elcc!G:G,MATCH(P1313,elcc!D:D,0))</f>
        <v>0.73</v>
      </c>
      <c r="R1313" s="89">
        <f t="shared" si="292"/>
        <v>1</v>
      </c>
      <c r="S1313" s="89" t="s">
        <v>6314</v>
      </c>
      <c r="T1313" s="89" t="s">
        <v>6314</v>
      </c>
      <c r="U1313" s="90" t="str">
        <f t="shared" si="293"/>
        <v>ok</v>
      </c>
      <c r="V1313" s="63" t="str">
        <f>INDEX(resources!F:F,MATCH(B1313,resources!B:B,0))</f>
        <v>special</v>
      </c>
      <c r="W1313" s="110">
        <f t="shared" si="294"/>
        <v>1</v>
      </c>
      <c r="X1313" s="110">
        <f t="shared" si="295"/>
        <v>0</v>
      </c>
      <c r="Y1313" s="110" t="str">
        <f t="shared" si="296"/>
        <v>transfer_purchase_energy_NA_CONFIDENTIAL</v>
      </c>
      <c r="Z1313" s="110">
        <f>IF(COUNTIFS($Y$2:Y1313,Y1313)=1,1,0)</f>
        <v>0</v>
      </c>
      <c r="AA1313" s="110">
        <f>SUM($Z$2:Z1313)*Z1313</f>
        <v>0</v>
      </c>
      <c r="AB1313" s="110">
        <f>COUNTIFS(resources!B:B,B1313)</f>
        <v>1</v>
      </c>
      <c r="AC1313" s="110">
        <f t="shared" si="297"/>
        <v>1</v>
      </c>
      <c r="AD1313" s="110">
        <f t="shared" si="298"/>
        <v>1</v>
      </c>
      <c r="AE1313" s="110">
        <f t="shared" si="299"/>
        <v>0</v>
      </c>
      <c r="AF1313" s="110">
        <f t="shared" si="300"/>
        <v>1</v>
      </c>
      <c r="AG1313" s="110">
        <f t="shared" si="301"/>
        <v>0</v>
      </c>
      <c r="AH1313" s="110">
        <f t="shared" si="302"/>
        <v>0</v>
      </c>
      <c r="AI1313" s="110">
        <f t="shared" si="303"/>
        <v>1</v>
      </c>
      <c r="AJ1313" s="100">
        <f>ROW()</f>
        <v>1313</v>
      </c>
      <c r="AK1313" s="100" t="e">
        <f>INDEX('BadRows RECART'!$C$2:$C$1207,MATCH(monthly_gwh_mw!AJ1313,'BadRows RECART'!$D$2:$D$1207,0))</f>
        <v>#N/A</v>
      </c>
    </row>
    <row r="1314" spans="1:37" ht="20">
      <c r="A1314" s="106" t="s">
        <v>3907</v>
      </c>
      <c r="B1314" s="106" t="s">
        <v>437</v>
      </c>
      <c r="C1314" s="106" t="s">
        <v>6297</v>
      </c>
      <c r="D1314" s="168">
        <v>2024</v>
      </c>
      <c r="E1314" s="168">
        <v>4</v>
      </c>
      <c r="F1314" s="199">
        <v>19.772642018387543</v>
      </c>
      <c r="G1314" s="212" t="s">
        <v>6314</v>
      </c>
      <c r="H1314" s="212" t="s">
        <v>6314</v>
      </c>
      <c r="I1314" s="106" t="s">
        <v>556</v>
      </c>
      <c r="K1314" s="83" t="s">
        <v>6314</v>
      </c>
      <c r="L1314" s="83" t="s">
        <v>6314</v>
      </c>
      <c r="M1314" s="45" t="str">
        <f>IF(
ISNA(INDEX(resources!E:E,MATCH(B1314,resources!B:B,0))),"fillme",
INDEX(resources!E:E,MATCH(B1314,resources!B:B,0)))</f>
        <v>transfer_purchase</v>
      </c>
      <c r="N1314" s="45">
        <v>1</v>
      </c>
      <c r="O1314" s="83" t="s">
        <v>630</v>
      </c>
      <c r="P1314" s="89" t="str">
        <f t="shared" si="291"/>
        <v>hydro_2024_4</v>
      </c>
      <c r="Q1314" s="87">
        <f>INDEX(elcc!G:G,MATCH(P1314,elcc!D:D,0))</f>
        <v>0.72</v>
      </c>
      <c r="R1314" s="89">
        <f t="shared" si="292"/>
        <v>1</v>
      </c>
      <c r="S1314" s="89" t="s">
        <v>6314</v>
      </c>
      <c r="T1314" s="89" t="s">
        <v>6314</v>
      </c>
      <c r="U1314" s="90" t="str">
        <f t="shared" si="293"/>
        <v>ok</v>
      </c>
      <c r="V1314" s="63" t="str">
        <f>INDEX(resources!F:F,MATCH(B1314,resources!B:B,0))</f>
        <v>special</v>
      </c>
      <c r="W1314" s="110">
        <f t="shared" si="294"/>
        <v>1</v>
      </c>
      <c r="X1314" s="110">
        <f t="shared" si="295"/>
        <v>0</v>
      </c>
      <c r="Y1314" s="110" t="str">
        <f t="shared" si="296"/>
        <v>transfer_purchase_energy_NA_CONFIDENTIAL</v>
      </c>
      <c r="Z1314" s="110">
        <f>IF(COUNTIFS($Y$2:Y1314,Y1314)=1,1,0)</f>
        <v>0</v>
      </c>
      <c r="AA1314" s="110">
        <f>SUM($Z$2:Z1314)*Z1314</f>
        <v>0</v>
      </c>
      <c r="AB1314" s="110">
        <f>COUNTIFS(resources!B:B,B1314)</f>
        <v>1</v>
      </c>
      <c r="AC1314" s="110">
        <f t="shared" si="297"/>
        <v>1</v>
      </c>
      <c r="AD1314" s="110">
        <f t="shared" si="298"/>
        <v>1</v>
      </c>
      <c r="AE1314" s="110">
        <f t="shared" si="299"/>
        <v>0</v>
      </c>
      <c r="AF1314" s="110">
        <f t="shared" si="300"/>
        <v>1</v>
      </c>
      <c r="AG1314" s="110">
        <f t="shared" si="301"/>
        <v>0</v>
      </c>
      <c r="AH1314" s="110">
        <f t="shared" si="302"/>
        <v>0</v>
      </c>
      <c r="AI1314" s="110">
        <f t="shared" si="303"/>
        <v>1</v>
      </c>
      <c r="AJ1314" s="100">
        <f>ROW()</f>
        <v>1314</v>
      </c>
      <c r="AK1314" s="100" t="e">
        <f>INDEX('BadRows RECART'!$C$2:$C$1207,MATCH(monthly_gwh_mw!AJ1314,'BadRows RECART'!$D$2:$D$1207,0))</f>
        <v>#N/A</v>
      </c>
    </row>
    <row r="1315" spans="1:37" ht="20">
      <c r="A1315" s="106" t="s">
        <v>3907</v>
      </c>
      <c r="B1315" s="106" t="s">
        <v>437</v>
      </c>
      <c r="C1315" s="106" t="s">
        <v>6297</v>
      </c>
      <c r="D1315" s="168">
        <v>2024</v>
      </c>
      <c r="E1315" s="168">
        <v>5</v>
      </c>
      <c r="F1315" s="199">
        <v>26.046712665063602</v>
      </c>
      <c r="G1315" s="212" t="s">
        <v>6314</v>
      </c>
      <c r="H1315" s="212" t="s">
        <v>6314</v>
      </c>
      <c r="I1315" s="106" t="s">
        <v>556</v>
      </c>
      <c r="K1315" s="83" t="s">
        <v>6314</v>
      </c>
      <c r="L1315" s="83" t="s">
        <v>6314</v>
      </c>
      <c r="M1315" s="45" t="str">
        <f>IF(
ISNA(INDEX(resources!E:E,MATCH(B1315,resources!B:B,0))),"fillme",
INDEX(resources!E:E,MATCH(B1315,resources!B:B,0)))</f>
        <v>transfer_purchase</v>
      </c>
      <c r="N1315" s="45">
        <v>1</v>
      </c>
      <c r="O1315" s="83" t="s">
        <v>630</v>
      </c>
      <c r="P1315" s="89" t="str">
        <f t="shared" si="291"/>
        <v>hydro_2024_5</v>
      </c>
      <c r="Q1315" s="87">
        <f>INDEX(elcc!G:G,MATCH(P1315,elcc!D:D,0))</f>
        <v>0.69</v>
      </c>
      <c r="R1315" s="89">
        <f t="shared" si="292"/>
        <v>1</v>
      </c>
      <c r="S1315" s="89" t="s">
        <v>6314</v>
      </c>
      <c r="T1315" s="89" t="s">
        <v>6314</v>
      </c>
      <c r="U1315" s="90" t="str">
        <f t="shared" si="293"/>
        <v>ok</v>
      </c>
      <c r="V1315" s="63" t="str">
        <f>INDEX(resources!F:F,MATCH(B1315,resources!B:B,0))</f>
        <v>special</v>
      </c>
      <c r="W1315" s="110">
        <f t="shared" si="294"/>
        <v>1</v>
      </c>
      <c r="X1315" s="110">
        <f t="shared" si="295"/>
        <v>0</v>
      </c>
      <c r="Y1315" s="110" t="str">
        <f t="shared" si="296"/>
        <v>transfer_purchase_energy_NA_CONFIDENTIAL</v>
      </c>
      <c r="Z1315" s="110">
        <f>IF(COUNTIFS($Y$2:Y1315,Y1315)=1,1,0)</f>
        <v>0</v>
      </c>
      <c r="AA1315" s="110">
        <f>SUM($Z$2:Z1315)*Z1315</f>
        <v>0</v>
      </c>
      <c r="AB1315" s="110">
        <f>COUNTIFS(resources!B:B,B1315)</f>
        <v>1</v>
      </c>
      <c r="AC1315" s="110">
        <f t="shared" si="297"/>
        <v>1</v>
      </c>
      <c r="AD1315" s="110">
        <f t="shared" si="298"/>
        <v>1</v>
      </c>
      <c r="AE1315" s="110">
        <f t="shared" si="299"/>
        <v>0</v>
      </c>
      <c r="AF1315" s="110">
        <f t="shared" si="300"/>
        <v>1</v>
      </c>
      <c r="AG1315" s="110">
        <f t="shared" si="301"/>
        <v>0</v>
      </c>
      <c r="AH1315" s="110">
        <f t="shared" si="302"/>
        <v>0</v>
      </c>
      <c r="AI1315" s="110">
        <f t="shared" si="303"/>
        <v>1</v>
      </c>
      <c r="AJ1315" s="100">
        <f>ROW()</f>
        <v>1315</v>
      </c>
      <c r="AK1315" s="100" t="e">
        <f>INDEX('BadRows RECART'!$C$2:$C$1207,MATCH(monthly_gwh_mw!AJ1315,'BadRows RECART'!$D$2:$D$1207,0))</f>
        <v>#N/A</v>
      </c>
    </row>
    <row r="1316" spans="1:37" ht="20">
      <c r="A1316" s="106" t="s">
        <v>3907</v>
      </c>
      <c r="B1316" s="106" t="s">
        <v>437</v>
      </c>
      <c r="C1316" s="106" t="s">
        <v>6297</v>
      </c>
      <c r="D1316" s="168">
        <v>2024</v>
      </c>
      <c r="E1316" s="168">
        <v>6</v>
      </c>
      <c r="F1316" s="199">
        <v>22.386008768741142</v>
      </c>
      <c r="G1316" s="212" t="s">
        <v>6314</v>
      </c>
      <c r="H1316" s="212" t="s">
        <v>6314</v>
      </c>
      <c r="I1316" s="106" t="s">
        <v>556</v>
      </c>
      <c r="K1316" s="83" t="s">
        <v>6314</v>
      </c>
      <c r="L1316" s="83" t="s">
        <v>6314</v>
      </c>
      <c r="M1316" s="45" t="str">
        <f>IF(
ISNA(INDEX(resources!E:E,MATCH(B1316,resources!B:B,0))),"fillme",
INDEX(resources!E:E,MATCH(B1316,resources!B:B,0)))</f>
        <v>transfer_purchase</v>
      </c>
      <c r="N1316" s="45">
        <v>1</v>
      </c>
      <c r="O1316" s="83" t="s">
        <v>630</v>
      </c>
      <c r="P1316" s="89" t="str">
        <f t="shared" si="291"/>
        <v>hydro_2024_6</v>
      </c>
      <c r="Q1316" s="87">
        <f>INDEX(elcc!G:G,MATCH(P1316,elcc!D:D,0))</f>
        <v>0.74</v>
      </c>
      <c r="R1316" s="89">
        <f t="shared" si="292"/>
        <v>1</v>
      </c>
      <c r="S1316" s="89" t="s">
        <v>6314</v>
      </c>
      <c r="T1316" s="89" t="s">
        <v>6314</v>
      </c>
      <c r="U1316" s="90" t="str">
        <f t="shared" si="293"/>
        <v>ok</v>
      </c>
      <c r="V1316" s="63" t="str">
        <f>INDEX(resources!F:F,MATCH(B1316,resources!B:B,0))</f>
        <v>special</v>
      </c>
      <c r="W1316" s="110">
        <f t="shared" si="294"/>
        <v>1</v>
      </c>
      <c r="X1316" s="110">
        <f t="shared" si="295"/>
        <v>0</v>
      </c>
      <c r="Y1316" s="110" t="str">
        <f t="shared" si="296"/>
        <v>transfer_purchase_energy_NA_CONFIDENTIAL</v>
      </c>
      <c r="Z1316" s="110">
        <f>IF(COUNTIFS($Y$2:Y1316,Y1316)=1,1,0)</f>
        <v>0</v>
      </c>
      <c r="AA1316" s="110">
        <f>SUM($Z$2:Z1316)*Z1316</f>
        <v>0</v>
      </c>
      <c r="AB1316" s="110">
        <f>COUNTIFS(resources!B:B,B1316)</f>
        <v>1</v>
      </c>
      <c r="AC1316" s="110">
        <f t="shared" si="297"/>
        <v>1</v>
      </c>
      <c r="AD1316" s="110">
        <f t="shared" si="298"/>
        <v>1</v>
      </c>
      <c r="AE1316" s="110">
        <f t="shared" si="299"/>
        <v>0</v>
      </c>
      <c r="AF1316" s="110">
        <f t="shared" si="300"/>
        <v>1</v>
      </c>
      <c r="AG1316" s="110">
        <f t="shared" si="301"/>
        <v>0</v>
      </c>
      <c r="AH1316" s="110">
        <f t="shared" si="302"/>
        <v>0</v>
      </c>
      <c r="AI1316" s="110">
        <f t="shared" si="303"/>
        <v>1</v>
      </c>
      <c r="AJ1316" s="100">
        <f>ROW()</f>
        <v>1316</v>
      </c>
      <c r="AK1316" s="100" t="e">
        <f>INDEX('BadRows RECART'!$C$2:$C$1207,MATCH(monthly_gwh_mw!AJ1316,'BadRows RECART'!$D$2:$D$1207,0))</f>
        <v>#N/A</v>
      </c>
    </row>
    <row r="1317" spans="1:37" ht="20">
      <c r="A1317" s="106" t="s">
        <v>3907</v>
      </c>
      <c r="B1317" s="106" t="s">
        <v>437</v>
      </c>
      <c r="C1317" s="106" t="s">
        <v>6297</v>
      </c>
      <c r="D1317" s="168">
        <v>2024</v>
      </c>
      <c r="E1317" s="168">
        <v>7</v>
      </c>
      <c r="F1317" s="199">
        <v>27.662925774398854</v>
      </c>
      <c r="G1317" s="212" t="s">
        <v>6314</v>
      </c>
      <c r="H1317" s="212" t="s">
        <v>6314</v>
      </c>
      <c r="I1317" s="106" t="s">
        <v>556</v>
      </c>
      <c r="K1317" s="83" t="s">
        <v>6314</v>
      </c>
      <c r="L1317" s="83" t="s">
        <v>6314</v>
      </c>
      <c r="M1317" s="45" t="str">
        <f>IF(
ISNA(INDEX(resources!E:E,MATCH(B1317,resources!B:B,0))),"fillme",
INDEX(resources!E:E,MATCH(B1317,resources!B:B,0)))</f>
        <v>transfer_purchase</v>
      </c>
      <c r="N1317" s="45">
        <v>1</v>
      </c>
      <c r="O1317" s="83" t="s">
        <v>630</v>
      </c>
      <c r="P1317" s="89" t="str">
        <f t="shared" si="291"/>
        <v>hydro_2024_7</v>
      </c>
      <c r="Q1317" s="87">
        <f>INDEX(elcc!G:G,MATCH(P1317,elcc!D:D,0))</f>
        <v>0.73</v>
      </c>
      <c r="R1317" s="89">
        <f t="shared" si="292"/>
        <v>1</v>
      </c>
      <c r="S1317" s="89" t="s">
        <v>6314</v>
      </c>
      <c r="T1317" s="89" t="s">
        <v>6314</v>
      </c>
      <c r="U1317" s="90" t="str">
        <f t="shared" si="293"/>
        <v>ok</v>
      </c>
      <c r="V1317" s="63" t="str">
        <f>INDEX(resources!F:F,MATCH(B1317,resources!B:B,0))</f>
        <v>special</v>
      </c>
      <c r="W1317" s="110">
        <f t="shared" si="294"/>
        <v>1</v>
      </c>
      <c r="X1317" s="110">
        <f t="shared" si="295"/>
        <v>0</v>
      </c>
      <c r="Y1317" s="110" t="str">
        <f t="shared" si="296"/>
        <v>transfer_purchase_energy_NA_CONFIDENTIAL</v>
      </c>
      <c r="Z1317" s="110">
        <f>IF(COUNTIFS($Y$2:Y1317,Y1317)=1,1,0)</f>
        <v>0</v>
      </c>
      <c r="AA1317" s="110">
        <f>SUM($Z$2:Z1317)*Z1317</f>
        <v>0</v>
      </c>
      <c r="AB1317" s="110">
        <f>COUNTIFS(resources!B:B,B1317)</f>
        <v>1</v>
      </c>
      <c r="AC1317" s="110">
        <f t="shared" si="297"/>
        <v>1</v>
      </c>
      <c r="AD1317" s="110">
        <f t="shared" si="298"/>
        <v>1</v>
      </c>
      <c r="AE1317" s="110">
        <f t="shared" si="299"/>
        <v>0</v>
      </c>
      <c r="AF1317" s="110">
        <f t="shared" si="300"/>
        <v>1</v>
      </c>
      <c r="AG1317" s="110">
        <f t="shared" si="301"/>
        <v>0</v>
      </c>
      <c r="AH1317" s="110">
        <f t="shared" si="302"/>
        <v>0</v>
      </c>
      <c r="AI1317" s="110">
        <f t="shared" si="303"/>
        <v>1</v>
      </c>
      <c r="AJ1317" s="100">
        <f>ROW()</f>
        <v>1317</v>
      </c>
      <c r="AK1317" s="100" t="e">
        <f>INDEX('BadRows RECART'!$C$2:$C$1207,MATCH(monthly_gwh_mw!AJ1317,'BadRows RECART'!$D$2:$D$1207,0))</f>
        <v>#N/A</v>
      </c>
    </row>
    <row r="1318" spans="1:37" ht="20">
      <c r="A1318" s="106" t="s">
        <v>3907</v>
      </c>
      <c r="B1318" s="106" t="s">
        <v>437</v>
      </c>
      <c r="C1318" s="106" t="s">
        <v>6297</v>
      </c>
      <c r="D1318" s="168">
        <v>2024</v>
      </c>
      <c r="E1318" s="168">
        <v>8</v>
      </c>
      <c r="F1318" s="199">
        <v>23.832704598161204</v>
      </c>
      <c r="G1318" s="212" t="s">
        <v>6314</v>
      </c>
      <c r="H1318" s="212" t="s">
        <v>6314</v>
      </c>
      <c r="I1318" s="106" t="s">
        <v>556</v>
      </c>
      <c r="K1318" s="83" t="s">
        <v>6314</v>
      </c>
      <c r="L1318" s="83" t="s">
        <v>6314</v>
      </c>
      <c r="M1318" s="45" t="str">
        <f>IF(
ISNA(INDEX(resources!E:E,MATCH(B1318,resources!B:B,0))),"fillme",
INDEX(resources!E:E,MATCH(B1318,resources!B:B,0)))</f>
        <v>transfer_purchase</v>
      </c>
      <c r="N1318" s="45">
        <v>1</v>
      </c>
      <c r="O1318" s="83" t="s">
        <v>630</v>
      </c>
      <c r="P1318" s="89" t="str">
        <f t="shared" si="291"/>
        <v>hydro_2024_8</v>
      </c>
      <c r="Q1318" s="87">
        <f>INDEX(elcc!G:G,MATCH(P1318,elcc!D:D,0))</f>
        <v>0.72</v>
      </c>
      <c r="R1318" s="89">
        <f t="shared" si="292"/>
        <v>1</v>
      </c>
      <c r="S1318" s="89" t="s">
        <v>6314</v>
      </c>
      <c r="T1318" s="89" t="s">
        <v>6314</v>
      </c>
      <c r="U1318" s="90" t="str">
        <f t="shared" si="293"/>
        <v>ok</v>
      </c>
      <c r="V1318" s="63" t="str">
        <f>INDEX(resources!F:F,MATCH(B1318,resources!B:B,0))</f>
        <v>special</v>
      </c>
      <c r="W1318" s="110">
        <f t="shared" si="294"/>
        <v>1</v>
      </c>
      <c r="X1318" s="110">
        <f t="shared" si="295"/>
        <v>0</v>
      </c>
      <c r="Y1318" s="110" t="str">
        <f t="shared" si="296"/>
        <v>transfer_purchase_energy_NA_CONFIDENTIAL</v>
      </c>
      <c r="Z1318" s="110">
        <f>IF(COUNTIFS($Y$2:Y1318,Y1318)=1,1,0)</f>
        <v>0</v>
      </c>
      <c r="AA1318" s="110">
        <f>SUM($Z$2:Z1318)*Z1318</f>
        <v>0</v>
      </c>
      <c r="AB1318" s="110">
        <f>COUNTIFS(resources!B:B,B1318)</f>
        <v>1</v>
      </c>
      <c r="AC1318" s="110">
        <f t="shared" si="297"/>
        <v>1</v>
      </c>
      <c r="AD1318" s="110">
        <f t="shared" si="298"/>
        <v>1</v>
      </c>
      <c r="AE1318" s="110">
        <f t="shared" si="299"/>
        <v>0</v>
      </c>
      <c r="AF1318" s="110">
        <f t="shared" si="300"/>
        <v>1</v>
      </c>
      <c r="AG1318" s="110">
        <f t="shared" si="301"/>
        <v>0</v>
      </c>
      <c r="AH1318" s="110">
        <f t="shared" si="302"/>
        <v>0</v>
      </c>
      <c r="AI1318" s="110">
        <f t="shared" si="303"/>
        <v>1</v>
      </c>
      <c r="AJ1318" s="100">
        <f>ROW()</f>
        <v>1318</v>
      </c>
      <c r="AK1318" s="100" t="e">
        <f>INDEX('BadRows RECART'!$C$2:$C$1207,MATCH(monthly_gwh_mw!AJ1318,'BadRows RECART'!$D$2:$D$1207,0))</f>
        <v>#N/A</v>
      </c>
    </row>
    <row r="1319" spans="1:37" ht="20">
      <c r="A1319" s="106" t="s">
        <v>3907</v>
      </c>
      <c r="B1319" s="106" t="s">
        <v>437</v>
      </c>
      <c r="C1319" s="106" t="s">
        <v>6297</v>
      </c>
      <c r="D1319" s="168">
        <v>2024</v>
      </c>
      <c r="E1319" s="168">
        <v>9</v>
      </c>
      <c r="F1319" s="199">
        <v>18.558832344992886</v>
      </c>
      <c r="G1319" s="212" t="s">
        <v>6314</v>
      </c>
      <c r="H1319" s="212" t="s">
        <v>6314</v>
      </c>
      <c r="I1319" s="106" t="s">
        <v>556</v>
      </c>
      <c r="K1319" s="83" t="s">
        <v>6314</v>
      </c>
      <c r="L1319" s="83" t="s">
        <v>6314</v>
      </c>
      <c r="M1319" s="45" t="str">
        <f>IF(
ISNA(INDEX(resources!E:E,MATCH(B1319,resources!B:B,0))),"fillme",
INDEX(resources!E:E,MATCH(B1319,resources!B:B,0)))</f>
        <v>transfer_purchase</v>
      </c>
      <c r="N1319" s="45">
        <v>1</v>
      </c>
      <c r="O1319" s="83" t="s">
        <v>630</v>
      </c>
      <c r="P1319" s="89" t="str">
        <f t="shared" si="291"/>
        <v>hydro_2024_9</v>
      </c>
      <c r="Q1319" s="87">
        <f>INDEX(elcc!G:G,MATCH(P1319,elcc!D:D,0))</f>
        <v>0.71</v>
      </c>
      <c r="R1319" s="89">
        <f t="shared" si="292"/>
        <v>1</v>
      </c>
      <c r="S1319" s="89" t="s">
        <v>6314</v>
      </c>
      <c r="T1319" s="89" t="s">
        <v>6314</v>
      </c>
      <c r="U1319" s="90" t="str">
        <f t="shared" si="293"/>
        <v>ok</v>
      </c>
      <c r="V1319" s="63" t="str">
        <f>INDEX(resources!F:F,MATCH(B1319,resources!B:B,0))</f>
        <v>special</v>
      </c>
      <c r="W1319" s="110">
        <f t="shared" si="294"/>
        <v>1</v>
      </c>
      <c r="X1319" s="110">
        <f t="shared" si="295"/>
        <v>0</v>
      </c>
      <c r="Y1319" s="110" t="str">
        <f t="shared" si="296"/>
        <v>transfer_purchase_energy_NA_CONFIDENTIAL</v>
      </c>
      <c r="Z1319" s="110">
        <f>IF(COUNTIFS($Y$2:Y1319,Y1319)=1,1,0)</f>
        <v>0</v>
      </c>
      <c r="AA1319" s="110">
        <f>SUM($Z$2:Z1319)*Z1319</f>
        <v>0</v>
      </c>
      <c r="AB1319" s="110">
        <f>COUNTIFS(resources!B:B,B1319)</f>
        <v>1</v>
      </c>
      <c r="AC1319" s="110">
        <f t="shared" si="297"/>
        <v>1</v>
      </c>
      <c r="AD1319" s="110">
        <f t="shared" si="298"/>
        <v>1</v>
      </c>
      <c r="AE1319" s="110">
        <f t="shared" si="299"/>
        <v>0</v>
      </c>
      <c r="AF1319" s="110">
        <f t="shared" si="300"/>
        <v>1</v>
      </c>
      <c r="AG1319" s="110">
        <f t="shared" si="301"/>
        <v>0</v>
      </c>
      <c r="AH1319" s="110">
        <f t="shared" si="302"/>
        <v>0</v>
      </c>
      <c r="AI1319" s="110">
        <f t="shared" si="303"/>
        <v>1</v>
      </c>
      <c r="AJ1319" s="100">
        <f>ROW()</f>
        <v>1319</v>
      </c>
      <c r="AK1319" s="100" t="e">
        <f>INDEX('BadRows RECART'!$C$2:$C$1207,MATCH(monthly_gwh_mw!AJ1319,'BadRows RECART'!$D$2:$D$1207,0))</f>
        <v>#N/A</v>
      </c>
    </row>
    <row r="1320" spans="1:37" ht="20">
      <c r="A1320" s="106" t="s">
        <v>3907</v>
      </c>
      <c r="B1320" s="106" t="s">
        <v>437</v>
      </c>
      <c r="C1320" s="106" t="s">
        <v>6297</v>
      </c>
      <c r="D1320" s="168">
        <v>2024</v>
      </c>
      <c r="E1320" s="168">
        <v>10</v>
      </c>
      <c r="F1320" s="199">
        <v>15.962322532347921</v>
      </c>
      <c r="G1320" s="212" t="s">
        <v>6314</v>
      </c>
      <c r="H1320" s="212" t="s">
        <v>6314</v>
      </c>
      <c r="I1320" s="106" t="s">
        <v>556</v>
      </c>
      <c r="K1320" s="83" t="s">
        <v>6314</v>
      </c>
      <c r="L1320" s="83" t="s">
        <v>6314</v>
      </c>
      <c r="M1320" s="45" t="str">
        <f>IF(
ISNA(INDEX(resources!E:E,MATCH(B1320,resources!B:B,0))),"fillme",
INDEX(resources!E:E,MATCH(B1320,resources!B:B,0)))</f>
        <v>transfer_purchase</v>
      </c>
      <c r="N1320" s="45">
        <v>1</v>
      </c>
      <c r="O1320" s="83" t="s">
        <v>630</v>
      </c>
      <c r="P1320" s="89" t="str">
        <f t="shared" si="291"/>
        <v>hydro_2024_10</v>
      </c>
      <c r="Q1320" s="87">
        <f>INDEX(elcc!G:G,MATCH(P1320,elcc!D:D,0))</f>
        <v>0.64</v>
      </c>
      <c r="R1320" s="89">
        <f t="shared" si="292"/>
        <v>1</v>
      </c>
      <c r="S1320" s="89" t="s">
        <v>6314</v>
      </c>
      <c r="T1320" s="89" t="s">
        <v>6314</v>
      </c>
      <c r="U1320" s="90" t="str">
        <f t="shared" si="293"/>
        <v>ok</v>
      </c>
      <c r="V1320" s="63" t="str">
        <f>INDEX(resources!F:F,MATCH(B1320,resources!B:B,0))</f>
        <v>special</v>
      </c>
      <c r="W1320" s="110">
        <f t="shared" si="294"/>
        <v>1</v>
      </c>
      <c r="X1320" s="110">
        <f t="shared" si="295"/>
        <v>0</v>
      </c>
      <c r="Y1320" s="110" t="str">
        <f t="shared" si="296"/>
        <v>transfer_purchase_energy_NA_CONFIDENTIAL</v>
      </c>
      <c r="Z1320" s="110">
        <f>IF(COUNTIFS($Y$2:Y1320,Y1320)=1,1,0)</f>
        <v>0</v>
      </c>
      <c r="AA1320" s="110">
        <f>SUM($Z$2:Z1320)*Z1320</f>
        <v>0</v>
      </c>
      <c r="AB1320" s="110">
        <f>COUNTIFS(resources!B:B,B1320)</f>
        <v>1</v>
      </c>
      <c r="AC1320" s="110">
        <f t="shared" si="297"/>
        <v>1</v>
      </c>
      <c r="AD1320" s="110">
        <f t="shared" si="298"/>
        <v>1</v>
      </c>
      <c r="AE1320" s="110">
        <f t="shared" si="299"/>
        <v>0</v>
      </c>
      <c r="AF1320" s="110">
        <f t="shared" si="300"/>
        <v>1</v>
      </c>
      <c r="AG1320" s="110">
        <f t="shared" si="301"/>
        <v>0</v>
      </c>
      <c r="AH1320" s="110">
        <f t="shared" si="302"/>
        <v>0</v>
      </c>
      <c r="AI1320" s="110">
        <f t="shared" si="303"/>
        <v>1</v>
      </c>
      <c r="AJ1320" s="100">
        <f>ROW()</f>
        <v>1320</v>
      </c>
      <c r="AK1320" s="100" t="e">
        <f>INDEX('BadRows RECART'!$C$2:$C$1207,MATCH(monthly_gwh_mw!AJ1320,'BadRows RECART'!$D$2:$D$1207,0))</f>
        <v>#N/A</v>
      </c>
    </row>
    <row r="1321" spans="1:37" ht="20">
      <c r="A1321" s="106" t="s">
        <v>3907</v>
      </c>
      <c r="B1321" s="106" t="s">
        <v>437</v>
      </c>
      <c r="C1321" s="106" t="s">
        <v>6297</v>
      </c>
      <c r="D1321" s="168">
        <v>2024</v>
      </c>
      <c r="E1321" s="168">
        <v>11</v>
      </c>
      <c r="F1321" s="199">
        <v>16.016041911131516</v>
      </c>
      <c r="G1321" s="212" t="s">
        <v>6314</v>
      </c>
      <c r="H1321" s="212" t="s">
        <v>6314</v>
      </c>
      <c r="I1321" s="106" t="s">
        <v>556</v>
      </c>
      <c r="K1321" s="83" t="s">
        <v>6314</v>
      </c>
      <c r="L1321" s="83" t="s">
        <v>6314</v>
      </c>
      <c r="M1321" s="45" t="str">
        <f>IF(
ISNA(INDEX(resources!E:E,MATCH(B1321,resources!B:B,0))),"fillme",
INDEX(resources!E:E,MATCH(B1321,resources!B:B,0)))</f>
        <v>transfer_purchase</v>
      </c>
      <c r="N1321" s="45">
        <v>1</v>
      </c>
      <c r="O1321" s="83" t="s">
        <v>630</v>
      </c>
      <c r="P1321" s="89" t="str">
        <f t="shared" si="291"/>
        <v>hydro_2024_11</v>
      </c>
      <c r="Q1321" s="87">
        <f>INDEX(elcc!G:G,MATCH(P1321,elcc!D:D,0))</f>
        <v>0.56000000000000005</v>
      </c>
      <c r="R1321" s="89">
        <f t="shared" si="292"/>
        <v>1</v>
      </c>
      <c r="S1321" s="89" t="s">
        <v>6314</v>
      </c>
      <c r="T1321" s="89" t="s">
        <v>6314</v>
      </c>
      <c r="U1321" s="90" t="str">
        <f t="shared" si="293"/>
        <v>ok</v>
      </c>
      <c r="V1321" s="63" t="str">
        <f>INDEX(resources!F:F,MATCH(B1321,resources!B:B,0))</f>
        <v>special</v>
      </c>
      <c r="W1321" s="110">
        <f t="shared" si="294"/>
        <v>1</v>
      </c>
      <c r="X1321" s="110">
        <f t="shared" si="295"/>
        <v>0</v>
      </c>
      <c r="Y1321" s="110" t="str">
        <f t="shared" si="296"/>
        <v>transfer_purchase_energy_NA_CONFIDENTIAL</v>
      </c>
      <c r="Z1321" s="110">
        <f>IF(COUNTIFS($Y$2:Y1321,Y1321)=1,1,0)</f>
        <v>0</v>
      </c>
      <c r="AA1321" s="110">
        <f>SUM($Z$2:Z1321)*Z1321</f>
        <v>0</v>
      </c>
      <c r="AB1321" s="110">
        <f>COUNTIFS(resources!B:B,B1321)</f>
        <v>1</v>
      </c>
      <c r="AC1321" s="110">
        <f t="shared" si="297"/>
        <v>1</v>
      </c>
      <c r="AD1321" s="110">
        <f t="shared" si="298"/>
        <v>1</v>
      </c>
      <c r="AE1321" s="110">
        <f t="shared" si="299"/>
        <v>0</v>
      </c>
      <c r="AF1321" s="110">
        <f t="shared" si="300"/>
        <v>1</v>
      </c>
      <c r="AG1321" s="110">
        <f t="shared" si="301"/>
        <v>0</v>
      </c>
      <c r="AH1321" s="110">
        <f t="shared" si="302"/>
        <v>0</v>
      </c>
      <c r="AI1321" s="110">
        <f t="shared" si="303"/>
        <v>1</v>
      </c>
      <c r="AJ1321" s="100">
        <f>ROW()</f>
        <v>1321</v>
      </c>
      <c r="AK1321" s="100" t="e">
        <f>INDEX('BadRows RECART'!$C$2:$C$1207,MATCH(monthly_gwh_mw!AJ1321,'BadRows RECART'!$D$2:$D$1207,0))</f>
        <v>#N/A</v>
      </c>
    </row>
    <row r="1322" spans="1:37" ht="20">
      <c r="A1322" s="106" t="s">
        <v>3907</v>
      </c>
      <c r="B1322" s="106" t="s">
        <v>437</v>
      </c>
      <c r="C1322" s="106" t="s">
        <v>6297</v>
      </c>
      <c r="D1322" s="168">
        <v>2024</v>
      </c>
      <c r="E1322" s="168">
        <v>12</v>
      </c>
      <c r="F1322" s="199">
        <v>13.61872028134367</v>
      </c>
      <c r="G1322" s="212" t="s">
        <v>6314</v>
      </c>
      <c r="H1322" s="212" t="s">
        <v>6314</v>
      </c>
      <c r="I1322" s="106" t="s">
        <v>556</v>
      </c>
      <c r="K1322" s="83" t="s">
        <v>6314</v>
      </c>
      <c r="L1322" s="83" t="s">
        <v>6314</v>
      </c>
      <c r="M1322" s="45" t="str">
        <f>IF(
ISNA(INDEX(resources!E:E,MATCH(B1322,resources!B:B,0))),"fillme",
INDEX(resources!E:E,MATCH(B1322,resources!B:B,0)))</f>
        <v>transfer_purchase</v>
      </c>
      <c r="N1322" s="45">
        <v>1</v>
      </c>
      <c r="O1322" s="83" t="s">
        <v>630</v>
      </c>
      <c r="P1322" s="89" t="str">
        <f t="shared" si="291"/>
        <v>hydro_2024_12</v>
      </c>
      <c r="Q1322" s="87">
        <f>INDEX(elcc!G:G,MATCH(P1322,elcc!D:D,0))</f>
        <v>0.64</v>
      </c>
      <c r="R1322" s="89">
        <f t="shared" si="292"/>
        <v>1</v>
      </c>
      <c r="S1322" s="89" t="s">
        <v>6314</v>
      </c>
      <c r="T1322" s="89" t="s">
        <v>6314</v>
      </c>
      <c r="U1322" s="90" t="str">
        <f t="shared" si="293"/>
        <v>ok</v>
      </c>
      <c r="V1322" s="63" t="str">
        <f>INDEX(resources!F:F,MATCH(B1322,resources!B:B,0))</f>
        <v>special</v>
      </c>
      <c r="W1322" s="110">
        <f t="shared" si="294"/>
        <v>1</v>
      </c>
      <c r="X1322" s="110">
        <f t="shared" si="295"/>
        <v>0</v>
      </c>
      <c r="Y1322" s="110" t="str">
        <f t="shared" si="296"/>
        <v>transfer_purchase_energy_NA_CONFIDENTIAL</v>
      </c>
      <c r="Z1322" s="110">
        <f>IF(COUNTIFS($Y$2:Y1322,Y1322)=1,1,0)</f>
        <v>0</v>
      </c>
      <c r="AA1322" s="110">
        <f>SUM($Z$2:Z1322)*Z1322</f>
        <v>0</v>
      </c>
      <c r="AB1322" s="110">
        <f>COUNTIFS(resources!B:B,B1322)</f>
        <v>1</v>
      </c>
      <c r="AC1322" s="110">
        <f t="shared" si="297"/>
        <v>1</v>
      </c>
      <c r="AD1322" s="110">
        <f t="shared" si="298"/>
        <v>1</v>
      </c>
      <c r="AE1322" s="110">
        <f t="shared" si="299"/>
        <v>0</v>
      </c>
      <c r="AF1322" s="110">
        <f t="shared" si="300"/>
        <v>1</v>
      </c>
      <c r="AG1322" s="110">
        <f t="shared" si="301"/>
        <v>0</v>
      </c>
      <c r="AH1322" s="110">
        <f t="shared" si="302"/>
        <v>0</v>
      </c>
      <c r="AI1322" s="110">
        <f t="shared" si="303"/>
        <v>1</v>
      </c>
      <c r="AJ1322" s="100">
        <f>ROW()</f>
        <v>1322</v>
      </c>
      <c r="AK1322" s="100" t="e">
        <f>INDEX('BadRows RECART'!$C$2:$C$1207,MATCH(monthly_gwh_mw!AJ1322,'BadRows RECART'!$D$2:$D$1207,0))</f>
        <v>#N/A</v>
      </c>
    </row>
    <row r="1323" spans="1:37" ht="20">
      <c r="A1323" s="106" t="s">
        <v>3907</v>
      </c>
      <c r="B1323" s="106" t="s">
        <v>437</v>
      </c>
      <c r="C1323" s="106" t="s">
        <v>6297</v>
      </c>
      <c r="D1323" s="168">
        <v>2021</v>
      </c>
      <c r="E1323" s="168">
        <v>1</v>
      </c>
      <c r="F1323" s="199">
        <v>31.727681582224008</v>
      </c>
      <c r="G1323" s="212" t="s">
        <v>6314</v>
      </c>
      <c r="H1323" s="212" t="s">
        <v>6314</v>
      </c>
      <c r="I1323" s="106" t="s">
        <v>556</v>
      </c>
      <c r="K1323" s="83" t="s">
        <v>6314</v>
      </c>
      <c r="L1323" s="83" t="s">
        <v>6314</v>
      </c>
      <c r="M1323" s="45" t="str">
        <f>IF(
ISNA(INDEX(resources!E:E,MATCH(B1323,resources!B:B,0))),"fillme",
INDEX(resources!E:E,MATCH(B1323,resources!B:B,0)))</f>
        <v>transfer_purchase</v>
      </c>
      <c r="N1323" s="45">
        <v>1</v>
      </c>
      <c r="O1323" s="83" t="str">
        <f>IFERROR(INDEX(resources!K:K,MATCH(B1323,resources!B:B,0)),"fillme")</f>
        <v>unknown</v>
      </c>
      <c r="P1323" s="89" t="str">
        <f t="shared" si="291"/>
        <v>unknown_2021_1</v>
      </c>
      <c r="Q1323" s="87">
        <f>INDEX(elcc!G:G,MATCH(P1323,elcc!D:D,0))</f>
        <v>0</v>
      </c>
      <c r="R1323" s="89">
        <f t="shared" si="292"/>
        <v>1</v>
      </c>
      <c r="S1323" s="89" t="s">
        <v>6314</v>
      </c>
      <c r="T1323" s="89" t="s">
        <v>6314</v>
      </c>
      <c r="U1323" s="90" t="str">
        <f t="shared" si="293"/>
        <v>ok</v>
      </c>
      <c r="V1323" s="63" t="str">
        <f>INDEX(resources!F:F,MATCH(B1323,resources!B:B,0))</f>
        <v>special</v>
      </c>
      <c r="W1323" s="110">
        <f t="shared" si="294"/>
        <v>1</v>
      </c>
      <c r="X1323" s="110">
        <f t="shared" si="295"/>
        <v>0</v>
      </c>
      <c r="Y1323" s="110" t="str">
        <f t="shared" si="296"/>
        <v>transfer_purchase_energy_NA_CONFIDENTIAL</v>
      </c>
      <c r="Z1323" s="110">
        <f>IF(COUNTIFS($Y$2:Y1323,Y1323)=1,1,0)</f>
        <v>0</v>
      </c>
      <c r="AA1323" s="110">
        <f>SUM($Z$2:Z1323)*Z1323</f>
        <v>0</v>
      </c>
      <c r="AB1323" s="110">
        <f>COUNTIFS(resources!B:B,B1323)</f>
        <v>1</v>
      </c>
      <c r="AC1323" s="110">
        <f t="shared" si="297"/>
        <v>1</v>
      </c>
      <c r="AD1323" s="110">
        <f t="shared" si="298"/>
        <v>1</v>
      </c>
      <c r="AE1323" s="110">
        <f t="shared" si="299"/>
        <v>0</v>
      </c>
      <c r="AF1323" s="110">
        <f t="shared" si="300"/>
        <v>1</v>
      </c>
      <c r="AG1323" s="110">
        <f t="shared" si="301"/>
        <v>0</v>
      </c>
      <c r="AH1323" s="110">
        <f t="shared" si="302"/>
        <v>0</v>
      </c>
      <c r="AI1323" s="110">
        <f t="shared" si="303"/>
        <v>1</v>
      </c>
      <c r="AJ1323" s="100">
        <f>ROW()</f>
        <v>1323</v>
      </c>
      <c r="AK1323" s="100" t="str">
        <f>INDEX('BadRows RECART'!$C$2:$C$1207,MATCH(monthly_gwh_mw!AJ1323,'BadRows RECART'!$D$2:$D$1207,0))</f>
        <v>EC_M_0-000-000-010</v>
      </c>
    </row>
    <row r="1324" spans="1:37" ht="20">
      <c r="A1324" s="106" t="s">
        <v>3907</v>
      </c>
      <c r="B1324" s="106" t="s">
        <v>437</v>
      </c>
      <c r="C1324" s="106" t="s">
        <v>6297</v>
      </c>
      <c r="D1324" s="168">
        <v>2021</v>
      </c>
      <c r="E1324" s="168">
        <v>2</v>
      </c>
      <c r="F1324" s="199">
        <v>33.966892377286968</v>
      </c>
      <c r="G1324" s="212" t="s">
        <v>6314</v>
      </c>
      <c r="H1324" s="212" t="s">
        <v>6314</v>
      </c>
      <c r="I1324" s="106" t="s">
        <v>556</v>
      </c>
      <c r="K1324" s="83" t="s">
        <v>6314</v>
      </c>
      <c r="L1324" s="83" t="s">
        <v>6314</v>
      </c>
      <c r="M1324" s="45" t="str">
        <f>IF(
ISNA(INDEX(resources!E:E,MATCH(B1324,resources!B:B,0))),"fillme",
INDEX(resources!E:E,MATCH(B1324,resources!B:B,0)))</f>
        <v>transfer_purchase</v>
      </c>
      <c r="N1324" s="45">
        <v>1</v>
      </c>
      <c r="O1324" s="83" t="str">
        <f>IFERROR(INDEX(resources!K:K,MATCH(B1324,resources!B:B,0)),"fillme")</f>
        <v>unknown</v>
      </c>
      <c r="P1324" s="89" t="str">
        <f t="shared" si="291"/>
        <v>unknown_2021_2</v>
      </c>
      <c r="Q1324" s="87">
        <f>INDEX(elcc!G:G,MATCH(P1324,elcc!D:D,0))</f>
        <v>0</v>
      </c>
      <c r="R1324" s="89">
        <f t="shared" si="292"/>
        <v>1</v>
      </c>
      <c r="S1324" s="89" t="s">
        <v>6314</v>
      </c>
      <c r="T1324" s="89" t="s">
        <v>6314</v>
      </c>
      <c r="U1324" s="90" t="str">
        <f t="shared" si="293"/>
        <v>ok</v>
      </c>
      <c r="V1324" s="63" t="str">
        <f>INDEX(resources!F:F,MATCH(B1324,resources!B:B,0))</f>
        <v>special</v>
      </c>
      <c r="W1324" s="110">
        <f t="shared" si="294"/>
        <v>1</v>
      </c>
      <c r="X1324" s="110">
        <f t="shared" si="295"/>
        <v>0</v>
      </c>
      <c r="Y1324" s="110" t="str">
        <f t="shared" si="296"/>
        <v>transfer_purchase_energy_NA_CONFIDENTIAL</v>
      </c>
      <c r="Z1324" s="110">
        <f>IF(COUNTIFS($Y$2:Y1324,Y1324)=1,1,0)</f>
        <v>0</v>
      </c>
      <c r="AA1324" s="110">
        <f>SUM($Z$2:Z1324)*Z1324</f>
        <v>0</v>
      </c>
      <c r="AB1324" s="110">
        <f>COUNTIFS(resources!B:B,B1324)</f>
        <v>1</v>
      </c>
      <c r="AC1324" s="110">
        <f t="shared" si="297"/>
        <v>1</v>
      </c>
      <c r="AD1324" s="110">
        <f t="shared" si="298"/>
        <v>1</v>
      </c>
      <c r="AE1324" s="110">
        <f t="shared" si="299"/>
        <v>0</v>
      </c>
      <c r="AF1324" s="110">
        <f t="shared" si="300"/>
        <v>1</v>
      </c>
      <c r="AG1324" s="110">
        <f t="shared" si="301"/>
        <v>0</v>
      </c>
      <c r="AH1324" s="110">
        <f t="shared" si="302"/>
        <v>0</v>
      </c>
      <c r="AI1324" s="110">
        <f t="shared" si="303"/>
        <v>1</v>
      </c>
      <c r="AJ1324" s="100">
        <f>ROW()</f>
        <v>1324</v>
      </c>
      <c r="AK1324" s="100" t="str">
        <f>INDEX('BadRows RECART'!$C$2:$C$1207,MATCH(monthly_gwh_mw!AJ1324,'BadRows RECART'!$D$2:$D$1207,0))</f>
        <v>EC_M_0-000-000-010</v>
      </c>
    </row>
    <row r="1325" spans="1:37" ht="20">
      <c r="A1325" s="106" t="s">
        <v>3907</v>
      </c>
      <c r="B1325" s="106" t="s">
        <v>437</v>
      </c>
      <c r="C1325" s="106" t="s">
        <v>6297</v>
      </c>
      <c r="D1325" s="168">
        <v>2021</v>
      </c>
      <c r="E1325" s="168">
        <v>3</v>
      </c>
      <c r="F1325" s="199">
        <v>34.18742822272295</v>
      </c>
      <c r="G1325" s="212" t="s">
        <v>6314</v>
      </c>
      <c r="H1325" s="212" t="s">
        <v>6314</v>
      </c>
      <c r="I1325" s="106" t="s">
        <v>556</v>
      </c>
      <c r="K1325" s="83" t="s">
        <v>6314</v>
      </c>
      <c r="L1325" s="83" t="s">
        <v>6314</v>
      </c>
      <c r="M1325" s="45" t="str">
        <f>IF(
ISNA(INDEX(resources!E:E,MATCH(B1325,resources!B:B,0))),"fillme",
INDEX(resources!E:E,MATCH(B1325,resources!B:B,0)))</f>
        <v>transfer_purchase</v>
      </c>
      <c r="N1325" s="45">
        <v>1</v>
      </c>
      <c r="O1325" s="83" t="str">
        <f>IFERROR(INDEX(resources!K:K,MATCH(B1325,resources!B:B,0)),"fillme")</f>
        <v>unknown</v>
      </c>
      <c r="P1325" s="89" t="str">
        <f t="shared" si="291"/>
        <v>unknown_2021_3</v>
      </c>
      <c r="Q1325" s="87">
        <f>INDEX(elcc!G:G,MATCH(P1325,elcc!D:D,0))</f>
        <v>0</v>
      </c>
      <c r="R1325" s="89">
        <f t="shared" si="292"/>
        <v>1</v>
      </c>
      <c r="S1325" s="89" t="s">
        <v>6314</v>
      </c>
      <c r="T1325" s="89" t="s">
        <v>6314</v>
      </c>
      <c r="U1325" s="90" t="str">
        <f t="shared" si="293"/>
        <v>ok</v>
      </c>
      <c r="V1325" s="63" t="str">
        <f>INDEX(resources!F:F,MATCH(B1325,resources!B:B,0))</f>
        <v>special</v>
      </c>
      <c r="W1325" s="110">
        <f t="shared" si="294"/>
        <v>1</v>
      </c>
      <c r="X1325" s="110">
        <f t="shared" si="295"/>
        <v>0</v>
      </c>
      <c r="Y1325" s="110" t="str">
        <f t="shared" si="296"/>
        <v>transfer_purchase_energy_NA_CONFIDENTIAL</v>
      </c>
      <c r="Z1325" s="110">
        <f>IF(COUNTIFS($Y$2:Y1325,Y1325)=1,1,0)</f>
        <v>0</v>
      </c>
      <c r="AA1325" s="110">
        <f>SUM($Z$2:Z1325)*Z1325</f>
        <v>0</v>
      </c>
      <c r="AB1325" s="110">
        <f>COUNTIFS(resources!B:B,B1325)</f>
        <v>1</v>
      </c>
      <c r="AC1325" s="110">
        <f t="shared" si="297"/>
        <v>1</v>
      </c>
      <c r="AD1325" s="110">
        <f t="shared" si="298"/>
        <v>1</v>
      </c>
      <c r="AE1325" s="110">
        <f t="shared" si="299"/>
        <v>0</v>
      </c>
      <c r="AF1325" s="110">
        <f t="shared" si="300"/>
        <v>1</v>
      </c>
      <c r="AG1325" s="110">
        <f t="shared" si="301"/>
        <v>0</v>
      </c>
      <c r="AH1325" s="110">
        <f t="shared" si="302"/>
        <v>0</v>
      </c>
      <c r="AI1325" s="110">
        <f t="shared" si="303"/>
        <v>1</v>
      </c>
      <c r="AJ1325" s="100">
        <f>ROW()</f>
        <v>1325</v>
      </c>
      <c r="AK1325" s="100" t="str">
        <f>INDEX('BadRows RECART'!$C$2:$C$1207,MATCH(monthly_gwh_mw!AJ1325,'BadRows RECART'!$D$2:$D$1207,0))</f>
        <v>EC_M_0-000-000-010</v>
      </c>
    </row>
    <row r="1326" spans="1:37" ht="20">
      <c r="A1326" s="106" t="s">
        <v>3907</v>
      </c>
      <c r="B1326" s="106" t="s">
        <v>437</v>
      </c>
      <c r="C1326" s="106" t="s">
        <v>6297</v>
      </c>
      <c r="D1326" s="168">
        <v>2021</v>
      </c>
      <c r="E1326" s="168">
        <v>4</v>
      </c>
      <c r="F1326" s="199">
        <v>30.995338897475168</v>
      </c>
      <c r="G1326" s="212" t="s">
        <v>6314</v>
      </c>
      <c r="H1326" s="212" t="s">
        <v>6314</v>
      </c>
      <c r="I1326" s="106" t="s">
        <v>556</v>
      </c>
      <c r="K1326" s="83" t="s">
        <v>6314</v>
      </c>
      <c r="L1326" s="83" t="s">
        <v>6314</v>
      </c>
      <c r="M1326" s="45" t="str">
        <f>IF(
ISNA(INDEX(resources!E:E,MATCH(B1326,resources!B:B,0))),"fillme",
INDEX(resources!E:E,MATCH(B1326,resources!B:B,0)))</f>
        <v>transfer_purchase</v>
      </c>
      <c r="N1326" s="45">
        <v>1</v>
      </c>
      <c r="O1326" s="83" t="str">
        <f>IFERROR(INDEX(resources!K:K,MATCH(B1326,resources!B:B,0)),"fillme")</f>
        <v>unknown</v>
      </c>
      <c r="P1326" s="89" t="str">
        <f t="shared" si="291"/>
        <v>unknown_2021_4</v>
      </c>
      <c r="Q1326" s="87">
        <f>INDEX(elcc!G:G,MATCH(P1326,elcc!D:D,0))</f>
        <v>0</v>
      </c>
      <c r="R1326" s="89">
        <f t="shared" si="292"/>
        <v>1</v>
      </c>
      <c r="S1326" s="89" t="s">
        <v>6314</v>
      </c>
      <c r="T1326" s="89" t="s">
        <v>6314</v>
      </c>
      <c r="U1326" s="90" t="str">
        <f t="shared" si="293"/>
        <v>ok</v>
      </c>
      <c r="V1326" s="63" t="str">
        <f>INDEX(resources!F:F,MATCH(B1326,resources!B:B,0))</f>
        <v>special</v>
      </c>
      <c r="W1326" s="110">
        <f t="shared" si="294"/>
        <v>1</v>
      </c>
      <c r="X1326" s="110">
        <f t="shared" si="295"/>
        <v>0</v>
      </c>
      <c r="Y1326" s="110" t="str">
        <f t="shared" si="296"/>
        <v>transfer_purchase_energy_NA_CONFIDENTIAL</v>
      </c>
      <c r="Z1326" s="110">
        <f>IF(COUNTIFS($Y$2:Y1326,Y1326)=1,1,0)</f>
        <v>0</v>
      </c>
      <c r="AA1326" s="110">
        <f>SUM($Z$2:Z1326)*Z1326</f>
        <v>0</v>
      </c>
      <c r="AB1326" s="110">
        <f>COUNTIFS(resources!B:B,B1326)</f>
        <v>1</v>
      </c>
      <c r="AC1326" s="110">
        <f t="shared" si="297"/>
        <v>1</v>
      </c>
      <c r="AD1326" s="110">
        <f t="shared" si="298"/>
        <v>1</v>
      </c>
      <c r="AE1326" s="110">
        <f t="shared" si="299"/>
        <v>0</v>
      </c>
      <c r="AF1326" s="110">
        <f t="shared" si="300"/>
        <v>1</v>
      </c>
      <c r="AG1326" s="110">
        <f t="shared" si="301"/>
        <v>0</v>
      </c>
      <c r="AH1326" s="110">
        <f t="shared" si="302"/>
        <v>0</v>
      </c>
      <c r="AI1326" s="110">
        <f t="shared" si="303"/>
        <v>1</v>
      </c>
      <c r="AJ1326" s="100">
        <f>ROW()</f>
        <v>1326</v>
      </c>
      <c r="AK1326" s="100" t="str">
        <f>INDEX('BadRows RECART'!$C$2:$C$1207,MATCH(monthly_gwh_mw!AJ1326,'BadRows RECART'!$D$2:$D$1207,0))</f>
        <v>EC_M_0-000-000-010</v>
      </c>
    </row>
    <row r="1327" spans="1:37" ht="20">
      <c r="A1327" s="106" t="s">
        <v>3907</v>
      </c>
      <c r="B1327" s="106" t="s">
        <v>437</v>
      </c>
      <c r="C1327" s="106" t="s">
        <v>6297</v>
      </c>
      <c r="D1327" s="168">
        <v>2021</v>
      </c>
      <c r="E1327" s="168">
        <v>5</v>
      </c>
      <c r="F1327" s="199">
        <v>36.751965340139641</v>
      </c>
      <c r="G1327" s="212" t="s">
        <v>6314</v>
      </c>
      <c r="H1327" s="212" t="s">
        <v>6314</v>
      </c>
      <c r="I1327" s="106" t="s">
        <v>556</v>
      </c>
      <c r="K1327" s="83" t="s">
        <v>6314</v>
      </c>
      <c r="L1327" s="83" t="s">
        <v>6314</v>
      </c>
      <c r="M1327" s="45" t="str">
        <f>IF(
ISNA(INDEX(resources!E:E,MATCH(B1327,resources!B:B,0))),"fillme",
INDEX(resources!E:E,MATCH(B1327,resources!B:B,0)))</f>
        <v>transfer_purchase</v>
      </c>
      <c r="N1327" s="45">
        <v>1</v>
      </c>
      <c r="O1327" s="83" t="str">
        <f>IFERROR(INDEX(resources!K:K,MATCH(B1327,resources!B:B,0)),"fillme")</f>
        <v>unknown</v>
      </c>
      <c r="P1327" s="89" t="str">
        <f t="shared" si="291"/>
        <v>unknown_2021_5</v>
      </c>
      <c r="Q1327" s="87">
        <f>INDEX(elcc!G:G,MATCH(P1327,elcc!D:D,0))</f>
        <v>0</v>
      </c>
      <c r="R1327" s="89">
        <f t="shared" si="292"/>
        <v>1</v>
      </c>
      <c r="S1327" s="89" t="s">
        <v>6314</v>
      </c>
      <c r="T1327" s="89" t="s">
        <v>6314</v>
      </c>
      <c r="U1327" s="90" t="str">
        <f t="shared" si="293"/>
        <v>ok</v>
      </c>
      <c r="V1327" s="63" t="str">
        <f>INDEX(resources!F:F,MATCH(B1327,resources!B:B,0))</f>
        <v>special</v>
      </c>
      <c r="W1327" s="110">
        <f t="shared" si="294"/>
        <v>1</v>
      </c>
      <c r="X1327" s="110">
        <f t="shared" si="295"/>
        <v>0</v>
      </c>
      <c r="Y1327" s="110" t="str">
        <f t="shared" si="296"/>
        <v>transfer_purchase_energy_NA_CONFIDENTIAL</v>
      </c>
      <c r="Z1327" s="110">
        <f>IF(COUNTIFS($Y$2:Y1327,Y1327)=1,1,0)</f>
        <v>0</v>
      </c>
      <c r="AA1327" s="110">
        <f>SUM($Z$2:Z1327)*Z1327</f>
        <v>0</v>
      </c>
      <c r="AB1327" s="110">
        <f>COUNTIFS(resources!B:B,B1327)</f>
        <v>1</v>
      </c>
      <c r="AC1327" s="110">
        <f t="shared" si="297"/>
        <v>1</v>
      </c>
      <c r="AD1327" s="110">
        <f t="shared" si="298"/>
        <v>1</v>
      </c>
      <c r="AE1327" s="110">
        <f t="shared" si="299"/>
        <v>0</v>
      </c>
      <c r="AF1327" s="110">
        <f t="shared" si="300"/>
        <v>1</v>
      </c>
      <c r="AG1327" s="110">
        <f t="shared" si="301"/>
        <v>0</v>
      </c>
      <c r="AH1327" s="110">
        <f t="shared" si="302"/>
        <v>0</v>
      </c>
      <c r="AI1327" s="110">
        <f t="shared" si="303"/>
        <v>1</v>
      </c>
      <c r="AJ1327" s="100">
        <f>ROW()</f>
        <v>1327</v>
      </c>
      <c r="AK1327" s="100" t="str">
        <f>INDEX('BadRows RECART'!$C$2:$C$1207,MATCH(monthly_gwh_mw!AJ1327,'BadRows RECART'!$D$2:$D$1207,0))</f>
        <v>EC_M_0-000-000-010</v>
      </c>
    </row>
    <row r="1328" spans="1:37" ht="20">
      <c r="A1328" s="106" t="s">
        <v>3907</v>
      </c>
      <c r="B1328" s="106" t="s">
        <v>437</v>
      </c>
      <c r="C1328" s="106" t="s">
        <v>6297</v>
      </c>
      <c r="D1328" s="168">
        <v>2021</v>
      </c>
      <c r="E1328" s="168">
        <v>6</v>
      </c>
      <c r="F1328" s="199">
        <v>42.334763847349308</v>
      </c>
      <c r="G1328" s="212" t="s">
        <v>6314</v>
      </c>
      <c r="H1328" s="212" t="s">
        <v>6314</v>
      </c>
      <c r="I1328" s="106" t="s">
        <v>556</v>
      </c>
      <c r="K1328" s="83" t="s">
        <v>6314</v>
      </c>
      <c r="L1328" s="83" t="s">
        <v>6314</v>
      </c>
      <c r="M1328" s="45" t="str">
        <f>IF(
ISNA(INDEX(resources!E:E,MATCH(B1328,resources!B:B,0))),"fillme",
INDEX(resources!E:E,MATCH(B1328,resources!B:B,0)))</f>
        <v>transfer_purchase</v>
      </c>
      <c r="N1328" s="45">
        <v>1</v>
      </c>
      <c r="O1328" s="83" t="str">
        <f>IFERROR(INDEX(resources!K:K,MATCH(B1328,resources!B:B,0)),"fillme")</f>
        <v>unknown</v>
      </c>
      <c r="P1328" s="89" t="str">
        <f t="shared" si="291"/>
        <v>unknown_2021_6</v>
      </c>
      <c r="Q1328" s="87">
        <f>INDEX(elcc!G:G,MATCH(P1328,elcc!D:D,0))</f>
        <v>0</v>
      </c>
      <c r="R1328" s="89">
        <f t="shared" si="292"/>
        <v>1</v>
      </c>
      <c r="S1328" s="89" t="s">
        <v>6314</v>
      </c>
      <c r="T1328" s="89" t="s">
        <v>6314</v>
      </c>
      <c r="U1328" s="90" t="str">
        <f t="shared" si="293"/>
        <v>ok</v>
      </c>
      <c r="V1328" s="63" t="str">
        <f>INDEX(resources!F:F,MATCH(B1328,resources!B:B,0))</f>
        <v>special</v>
      </c>
      <c r="W1328" s="110">
        <f t="shared" si="294"/>
        <v>1</v>
      </c>
      <c r="X1328" s="110">
        <f t="shared" si="295"/>
        <v>0</v>
      </c>
      <c r="Y1328" s="110" t="str">
        <f t="shared" si="296"/>
        <v>transfer_purchase_energy_NA_CONFIDENTIAL</v>
      </c>
      <c r="Z1328" s="110">
        <f>IF(COUNTIFS($Y$2:Y1328,Y1328)=1,1,0)</f>
        <v>0</v>
      </c>
      <c r="AA1328" s="110">
        <f>SUM($Z$2:Z1328)*Z1328</f>
        <v>0</v>
      </c>
      <c r="AB1328" s="110">
        <f>COUNTIFS(resources!B:B,B1328)</f>
        <v>1</v>
      </c>
      <c r="AC1328" s="110">
        <f t="shared" si="297"/>
        <v>1</v>
      </c>
      <c r="AD1328" s="110">
        <f t="shared" si="298"/>
        <v>1</v>
      </c>
      <c r="AE1328" s="110">
        <f t="shared" si="299"/>
        <v>0</v>
      </c>
      <c r="AF1328" s="110">
        <f t="shared" si="300"/>
        <v>1</v>
      </c>
      <c r="AG1328" s="110">
        <f t="shared" si="301"/>
        <v>0</v>
      </c>
      <c r="AH1328" s="110">
        <f t="shared" si="302"/>
        <v>0</v>
      </c>
      <c r="AI1328" s="110">
        <f t="shared" si="303"/>
        <v>1</v>
      </c>
      <c r="AJ1328" s="100">
        <f>ROW()</f>
        <v>1328</v>
      </c>
      <c r="AK1328" s="100" t="str">
        <f>INDEX('BadRows RECART'!$C$2:$C$1207,MATCH(monthly_gwh_mw!AJ1328,'BadRows RECART'!$D$2:$D$1207,0))</f>
        <v>EC_M_0-000-000-010</v>
      </c>
    </row>
    <row r="1329" spans="1:37" ht="20">
      <c r="A1329" s="106" t="s">
        <v>3907</v>
      </c>
      <c r="B1329" s="106" t="s">
        <v>437</v>
      </c>
      <c r="C1329" s="106" t="s">
        <v>6297</v>
      </c>
      <c r="D1329" s="168">
        <v>2021</v>
      </c>
      <c r="E1329" s="168">
        <v>7</v>
      </c>
      <c r="F1329" s="199">
        <v>26.022235270203652</v>
      </c>
      <c r="G1329" s="212" t="s">
        <v>6314</v>
      </c>
      <c r="H1329" s="212" t="s">
        <v>6314</v>
      </c>
      <c r="I1329" s="106" t="s">
        <v>556</v>
      </c>
      <c r="K1329" s="83" t="s">
        <v>6314</v>
      </c>
      <c r="L1329" s="83" t="s">
        <v>6314</v>
      </c>
      <c r="M1329" s="45" t="str">
        <f>IF(
ISNA(INDEX(resources!E:E,MATCH(B1329,resources!B:B,0))),"fillme",
INDEX(resources!E:E,MATCH(B1329,resources!B:B,0)))</f>
        <v>transfer_purchase</v>
      </c>
      <c r="N1329" s="45">
        <v>1</v>
      </c>
      <c r="O1329" s="83" t="str">
        <f>IFERROR(INDEX(resources!K:K,MATCH(B1329,resources!B:B,0)),"fillme")</f>
        <v>unknown</v>
      </c>
      <c r="P1329" s="89" t="str">
        <f t="shared" si="291"/>
        <v>unknown_2021_7</v>
      </c>
      <c r="Q1329" s="87">
        <f>INDEX(elcc!G:G,MATCH(P1329,elcc!D:D,0))</f>
        <v>0</v>
      </c>
      <c r="R1329" s="89">
        <f t="shared" si="292"/>
        <v>1</v>
      </c>
      <c r="S1329" s="89" t="s">
        <v>6314</v>
      </c>
      <c r="T1329" s="89" t="s">
        <v>6314</v>
      </c>
      <c r="U1329" s="90" t="str">
        <f t="shared" si="293"/>
        <v>ok</v>
      </c>
      <c r="V1329" s="63" t="str">
        <f>INDEX(resources!F:F,MATCH(B1329,resources!B:B,0))</f>
        <v>special</v>
      </c>
      <c r="W1329" s="110">
        <f t="shared" si="294"/>
        <v>1</v>
      </c>
      <c r="X1329" s="110">
        <f t="shared" si="295"/>
        <v>0</v>
      </c>
      <c r="Y1329" s="110" t="str">
        <f t="shared" si="296"/>
        <v>transfer_purchase_energy_NA_CONFIDENTIAL</v>
      </c>
      <c r="Z1329" s="110">
        <f>IF(COUNTIFS($Y$2:Y1329,Y1329)=1,1,0)</f>
        <v>0</v>
      </c>
      <c r="AA1329" s="110">
        <f>SUM($Z$2:Z1329)*Z1329</f>
        <v>0</v>
      </c>
      <c r="AB1329" s="110">
        <f>COUNTIFS(resources!B:B,B1329)</f>
        <v>1</v>
      </c>
      <c r="AC1329" s="110">
        <f t="shared" si="297"/>
        <v>1</v>
      </c>
      <c r="AD1329" s="110">
        <f t="shared" si="298"/>
        <v>1</v>
      </c>
      <c r="AE1329" s="110">
        <f t="shared" si="299"/>
        <v>0</v>
      </c>
      <c r="AF1329" s="110">
        <f t="shared" si="300"/>
        <v>1</v>
      </c>
      <c r="AG1329" s="110">
        <f t="shared" si="301"/>
        <v>0</v>
      </c>
      <c r="AH1329" s="110">
        <f t="shared" si="302"/>
        <v>0</v>
      </c>
      <c r="AI1329" s="110">
        <f t="shared" si="303"/>
        <v>1</v>
      </c>
      <c r="AJ1329" s="100">
        <f>ROW()</f>
        <v>1329</v>
      </c>
      <c r="AK1329" s="100" t="str">
        <f>INDEX('BadRows RECART'!$C$2:$C$1207,MATCH(monthly_gwh_mw!AJ1329,'BadRows RECART'!$D$2:$D$1207,0))</f>
        <v>EC_M_0-000-000-010</v>
      </c>
    </row>
    <row r="1330" spans="1:37" ht="20">
      <c r="A1330" s="106" t="s">
        <v>3907</v>
      </c>
      <c r="B1330" s="106" t="s">
        <v>437</v>
      </c>
      <c r="C1330" s="106" t="s">
        <v>6297</v>
      </c>
      <c r="D1330" s="168">
        <v>2021</v>
      </c>
      <c r="E1330" s="168">
        <v>8</v>
      </c>
      <c r="F1330" s="199">
        <v>20.985035609034853</v>
      </c>
      <c r="G1330" s="212" t="s">
        <v>6314</v>
      </c>
      <c r="H1330" s="212" t="s">
        <v>6314</v>
      </c>
      <c r="I1330" s="106" t="s">
        <v>556</v>
      </c>
      <c r="K1330" s="83" t="s">
        <v>6314</v>
      </c>
      <c r="L1330" s="83" t="s">
        <v>6314</v>
      </c>
      <c r="M1330" s="45" t="str">
        <f>IF(
ISNA(INDEX(resources!E:E,MATCH(B1330,resources!B:B,0))),"fillme",
INDEX(resources!E:E,MATCH(B1330,resources!B:B,0)))</f>
        <v>transfer_purchase</v>
      </c>
      <c r="N1330" s="45">
        <v>1</v>
      </c>
      <c r="O1330" s="83" t="str">
        <f>IFERROR(INDEX(resources!K:K,MATCH(B1330,resources!B:B,0)),"fillme")</f>
        <v>unknown</v>
      </c>
      <c r="P1330" s="89" t="str">
        <f t="shared" si="291"/>
        <v>unknown_2021_8</v>
      </c>
      <c r="Q1330" s="87">
        <f>INDEX(elcc!G:G,MATCH(P1330,elcc!D:D,0))</f>
        <v>0</v>
      </c>
      <c r="R1330" s="89">
        <f t="shared" si="292"/>
        <v>1</v>
      </c>
      <c r="S1330" s="89" t="s">
        <v>6314</v>
      </c>
      <c r="T1330" s="89" t="s">
        <v>6314</v>
      </c>
      <c r="U1330" s="90" t="str">
        <f t="shared" si="293"/>
        <v>ok</v>
      </c>
      <c r="V1330" s="63" t="str">
        <f>INDEX(resources!F:F,MATCH(B1330,resources!B:B,0))</f>
        <v>special</v>
      </c>
      <c r="W1330" s="110">
        <f t="shared" si="294"/>
        <v>1</v>
      </c>
      <c r="X1330" s="110">
        <f t="shared" si="295"/>
        <v>0</v>
      </c>
      <c r="Y1330" s="110" t="str">
        <f t="shared" si="296"/>
        <v>transfer_purchase_energy_NA_CONFIDENTIAL</v>
      </c>
      <c r="Z1330" s="110">
        <f>IF(COUNTIFS($Y$2:Y1330,Y1330)=1,1,0)</f>
        <v>0</v>
      </c>
      <c r="AA1330" s="110">
        <f>SUM($Z$2:Z1330)*Z1330</f>
        <v>0</v>
      </c>
      <c r="AB1330" s="110">
        <f>COUNTIFS(resources!B:B,B1330)</f>
        <v>1</v>
      </c>
      <c r="AC1330" s="110">
        <f t="shared" si="297"/>
        <v>1</v>
      </c>
      <c r="AD1330" s="110">
        <f t="shared" si="298"/>
        <v>1</v>
      </c>
      <c r="AE1330" s="110">
        <f t="shared" si="299"/>
        <v>0</v>
      </c>
      <c r="AF1330" s="110">
        <f t="shared" si="300"/>
        <v>1</v>
      </c>
      <c r="AG1330" s="110">
        <f t="shared" si="301"/>
        <v>0</v>
      </c>
      <c r="AH1330" s="110">
        <f t="shared" si="302"/>
        <v>0</v>
      </c>
      <c r="AI1330" s="110">
        <f t="shared" si="303"/>
        <v>1</v>
      </c>
      <c r="AJ1330" s="100">
        <f>ROW()</f>
        <v>1330</v>
      </c>
      <c r="AK1330" s="100" t="str">
        <f>INDEX('BadRows RECART'!$C$2:$C$1207,MATCH(monthly_gwh_mw!AJ1330,'BadRows RECART'!$D$2:$D$1207,0))</f>
        <v>EC_M_0-000-000-010</v>
      </c>
    </row>
    <row r="1331" spans="1:37" ht="20">
      <c r="A1331" s="106" t="s">
        <v>3907</v>
      </c>
      <c r="B1331" s="106" t="s">
        <v>437</v>
      </c>
      <c r="C1331" s="106" t="s">
        <v>6297</v>
      </c>
      <c r="D1331" s="168">
        <v>2021</v>
      </c>
      <c r="E1331" s="168">
        <v>9</v>
      </c>
      <c r="F1331" s="199">
        <v>20.157055419602887</v>
      </c>
      <c r="G1331" s="212" t="s">
        <v>6314</v>
      </c>
      <c r="H1331" s="212" t="s">
        <v>6314</v>
      </c>
      <c r="I1331" s="106" t="s">
        <v>556</v>
      </c>
      <c r="K1331" s="83" t="s">
        <v>6314</v>
      </c>
      <c r="L1331" s="83" t="s">
        <v>6314</v>
      </c>
      <c r="M1331" s="45" t="str">
        <f>IF(
ISNA(INDEX(resources!E:E,MATCH(B1331,resources!B:B,0))),"fillme",
INDEX(resources!E:E,MATCH(B1331,resources!B:B,0)))</f>
        <v>transfer_purchase</v>
      </c>
      <c r="N1331" s="45">
        <v>1</v>
      </c>
      <c r="O1331" s="83" t="str">
        <f>IFERROR(INDEX(resources!K:K,MATCH(B1331,resources!B:B,0)),"fillme")</f>
        <v>unknown</v>
      </c>
      <c r="P1331" s="89" t="str">
        <f t="shared" si="291"/>
        <v>unknown_2021_9</v>
      </c>
      <c r="Q1331" s="87">
        <f>INDEX(elcc!G:G,MATCH(P1331,elcc!D:D,0))</f>
        <v>0</v>
      </c>
      <c r="R1331" s="89">
        <f t="shared" si="292"/>
        <v>1</v>
      </c>
      <c r="S1331" s="89" t="s">
        <v>6314</v>
      </c>
      <c r="T1331" s="89" t="s">
        <v>6314</v>
      </c>
      <c r="U1331" s="90" t="str">
        <f t="shared" si="293"/>
        <v>ok</v>
      </c>
      <c r="V1331" s="63" t="str">
        <f>INDEX(resources!F:F,MATCH(B1331,resources!B:B,0))</f>
        <v>special</v>
      </c>
      <c r="W1331" s="110">
        <f t="shared" si="294"/>
        <v>1</v>
      </c>
      <c r="X1331" s="110">
        <f t="shared" si="295"/>
        <v>0</v>
      </c>
      <c r="Y1331" s="110" t="str">
        <f t="shared" si="296"/>
        <v>transfer_purchase_energy_NA_CONFIDENTIAL</v>
      </c>
      <c r="Z1331" s="110">
        <f>IF(COUNTIFS($Y$2:Y1331,Y1331)=1,1,0)</f>
        <v>0</v>
      </c>
      <c r="AA1331" s="110">
        <f>SUM($Z$2:Z1331)*Z1331</f>
        <v>0</v>
      </c>
      <c r="AB1331" s="110">
        <f>COUNTIFS(resources!B:B,B1331)</f>
        <v>1</v>
      </c>
      <c r="AC1331" s="110">
        <f t="shared" si="297"/>
        <v>1</v>
      </c>
      <c r="AD1331" s="110">
        <f t="shared" si="298"/>
        <v>1</v>
      </c>
      <c r="AE1331" s="110">
        <f t="shared" si="299"/>
        <v>0</v>
      </c>
      <c r="AF1331" s="110">
        <f t="shared" si="300"/>
        <v>1</v>
      </c>
      <c r="AG1331" s="110">
        <f t="shared" si="301"/>
        <v>0</v>
      </c>
      <c r="AH1331" s="110">
        <f t="shared" si="302"/>
        <v>0</v>
      </c>
      <c r="AI1331" s="110">
        <f t="shared" si="303"/>
        <v>1</v>
      </c>
      <c r="AJ1331" s="100">
        <f>ROW()</f>
        <v>1331</v>
      </c>
      <c r="AK1331" s="100" t="str">
        <f>INDEX('BadRows RECART'!$C$2:$C$1207,MATCH(monthly_gwh_mw!AJ1331,'BadRows RECART'!$D$2:$D$1207,0))</f>
        <v>EC_M_0-000-000-010</v>
      </c>
    </row>
    <row r="1332" spans="1:37" ht="20">
      <c r="A1332" s="106" t="s">
        <v>3907</v>
      </c>
      <c r="B1332" s="106" t="s">
        <v>437</v>
      </c>
      <c r="C1332" s="106" t="s">
        <v>6297</v>
      </c>
      <c r="D1332" s="168">
        <v>2021</v>
      </c>
      <c r="E1332" s="168">
        <v>10</v>
      </c>
      <c r="F1332" s="199">
        <v>21.787681410157248</v>
      </c>
      <c r="G1332" s="212" t="s">
        <v>6314</v>
      </c>
      <c r="H1332" s="212" t="s">
        <v>6314</v>
      </c>
      <c r="I1332" s="106" t="s">
        <v>556</v>
      </c>
      <c r="K1332" s="83" t="s">
        <v>6314</v>
      </c>
      <c r="L1332" s="83" t="s">
        <v>6314</v>
      </c>
      <c r="M1332" s="45" t="str">
        <f>IF(
ISNA(INDEX(resources!E:E,MATCH(B1332,resources!B:B,0))),"fillme",
INDEX(resources!E:E,MATCH(B1332,resources!B:B,0)))</f>
        <v>transfer_purchase</v>
      </c>
      <c r="N1332" s="45">
        <v>1</v>
      </c>
      <c r="O1332" s="83" t="str">
        <f>IFERROR(INDEX(resources!K:K,MATCH(B1332,resources!B:B,0)),"fillme")</f>
        <v>unknown</v>
      </c>
      <c r="P1332" s="89" t="str">
        <f t="shared" si="291"/>
        <v>unknown_2021_10</v>
      </c>
      <c r="Q1332" s="87">
        <f>INDEX(elcc!G:G,MATCH(P1332,elcc!D:D,0))</f>
        <v>0</v>
      </c>
      <c r="R1332" s="89">
        <f t="shared" si="292"/>
        <v>1</v>
      </c>
      <c r="S1332" s="89" t="s">
        <v>6314</v>
      </c>
      <c r="T1332" s="89" t="s">
        <v>6314</v>
      </c>
      <c r="U1332" s="90" t="str">
        <f t="shared" si="293"/>
        <v>ok</v>
      </c>
      <c r="V1332" s="63" t="str">
        <f>INDEX(resources!F:F,MATCH(B1332,resources!B:B,0))</f>
        <v>special</v>
      </c>
      <c r="W1332" s="110">
        <f t="shared" si="294"/>
        <v>1</v>
      </c>
      <c r="X1332" s="110">
        <f t="shared" si="295"/>
        <v>0</v>
      </c>
      <c r="Y1332" s="110" t="str">
        <f t="shared" si="296"/>
        <v>transfer_purchase_energy_NA_CONFIDENTIAL</v>
      </c>
      <c r="Z1332" s="110">
        <f>IF(COUNTIFS($Y$2:Y1332,Y1332)=1,1,0)</f>
        <v>0</v>
      </c>
      <c r="AA1332" s="110">
        <f>SUM($Z$2:Z1332)*Z1332</f>
        <v>0</v>
      </c>
      <c r="AB1332" s="110">
        <f>COUNTIFS(resources!B:B,B1332)</f>
        <v>1</v>
      </c>
      <c r="AC1332" s="110">
        <f t="shared" si="297"/>
        <v>1</v>
      </c>
      <c r="AD1332" s="110">
        <f t="shared" si="298"/>
        <v>1</v>
      </c>
      <c r="AE1332" s="110">
        <f t="shared" si="299"/>
        <v>0</v>
      </c>
      <c r="AF1332" s="110">
        <f t="shared" si="300"/>
        <v>1</v>
      </c>
      <c r="AG1332" s="110">
        <f t="shared" si="301"/>
        <v>0</v>
      </c>
      <c r="AH1332" s="110">
        <f t="shared" si="302"/>
        <v>0</v>
      </c>
      <c r="AI1332" s="110">
        <f t="shared" si="303"/>
        <v>1</v>
      </c>
      <c r="AJ1332" s="100">
        <f>ROW()</f>
        <v>1332</v>
      </c>
      <c r="AK1332" s="100" t="str">
        <f>INDEX('BadRows RECART'!$C$2:$C$1207,MATCH(monthly_gwh_mw!AJ1332,'BadRows RECART'!$D$2:$D$1207,0))</f>
        <v>EC_M_0-000-000-010</v>
      </c>
    </row>
    <row r="1333" spans="1:37" ht="20">
      <c r="A1333" s="106" t="s">
        <v>3907</v>
      </c>
      <c r="B1333" s="106" t="s">
        <v>437</v>
      </c>
      <c r="C1333" s="106" t="s">
        <v>6297</v>
      </c>
      <c r="D1333" s="168">
        <v>2021</v>
      </c>
      <c r="E1333" s="168">
        <v>11</v>
      </c>
      <c r="F1333" s="199">
        <v>22.388269122729419</v>
      </c>
      <c r="G1333" s="212" t="s">
        <v>6314</v>
      </c>
      <c r="H1333" s="212" t="s">
        <v>6314</v>
      </c>
      <c r="I1333" s="106" t="s">
        <v>556</v>
      </c>
      <c r="K1333" s="83" t="s">
        <v>6314</v>
      </c>
      <c r="L1333" s="83" t="s">
        <v>6314</v>
      </c>
      <c r="M1333" s="45" t="str">
        <f>IF(
ISNA(INDEX(resources!E:E,MATCH(B1333,resources!B:B,0))),"fillme",
INDEX(resources!E:E,MATCH(B1333,resources!B:B,0)))</f>
        <v>transfer_purchase</v>
      </c>
      <c r="N1333" s="45">
        <v>1</v>
      </c>
      <c r="O1333" s="83" t="str">
        <f>IFERROR(INDEX(resources!K:K,MATCH(B1333,resources!B:B,0)),"fillme")</f>
        <v>unknown</v>
      </c>
      <c r="P1333" s="89" t="str">
        <f t="shared" si="291"/>
        <v>unknown_2021_11</v>
      </c>
      <c r="Q1333" s="87">
        <f>INDEX(elcc!G:G,MATCH(P1333,elcc!D:D,0))</f>
        <v>0</v>
      </c>
      <c r="R1333" s="89">
        <f t="shared" si="292"/>
        <v>1</v>
      </c>
      <c r="S1333" s="89" t="s">
        <v>6314</v>
      </c>
      <c r="T1333" s="89" t="s">
        <v>6314</v>
      </c>
      <c r="U1333" s="90" t="str">
        <f t="shared" si="293"/>
        <v>ok</v>
      </c>
      <c r="V1333" s="63" t="str">
        <f>INDEX(resources!F:F,MATCH(B1333,resources!B:B,0))</f>
        <v>special</v>
      </c>
      <c r="W1333" s="110">
        <f t="shared" si="294"/>
        <v>1</v>
      </c>
      <c r="X1333" s="110">
        <f t="shared" si="295"/>
        <v>0</v>
      </c>
      <c r="Y1333" s="110" t="str">
        <f t="shared" si="296"/>
        <v>transfer_purchase_energy_NA_CONFIDENTIAL</v>
      </c>
      <c r="Z1333" s="110">
        <f>IF(COUNTIFS($Y$2:Y1333,Y1333)=1,1,0)</f>
        <v>0</v>
      </c>
      <c r="AA1333" s="110">
        <f>SUM($Z$2:Z1333)*Z1333</f>
        <v>0</v>
      </c>
      <c r="AB1333" s="110">
        <f>COUNTIFS(resources!B:B,B1333)</f>
        <v>1</v>
      </c>
      <c r="AC1333" s="110">
        <f t="shared" si="297"/>
        <v>1</v>
      </c>
      <c r="AD1333" s="110">
        <f t="shared" si="298"/>
        <v>1</v>
      </c>
      <c r="AE1333" s="110">
        <f t="shared" si="299"/>
        <v>0</v>
      </c>
      <c r="AF1333" s="110">
        <f t="shared" si="300"/>
        <v>1</v>
      </c>
      <c r="AG1333" s="110">
        <f t="shared" si="301"/>
        <v>0</v>
      </c>
      <c r="AH1333" s="110">
        <f t="shared" si="302"/>
        <v>0</v>
      </c>
      <c r="AI1333" s="110">
        <f t="shared" si="303"/>
        <v>1</v>
      </c>
      <c r="AJ1333" s="100">
        <f>ROW()</f>
        <v>1333</v>
      </c>
      <c r="AK1333" s="100" t="str">
        <f>INDEX('BadRows RECART'!$C$2:$C$1207,MATCH(monthly_gwh_mw!AJ1333,'BadRows RECART'!$D$2:$D$1207,0))</f>
        <v>EC_M_0-000-000-010</v>
      </c>
    </row>
    <row r="1334" spans="1:37" ht="20">
      <c r="A1334" s="106" t="s">
        <v>3907</v>
      </c>
      <c r="B1334" s="106" t="s">
        <v>437</v>
      </c>
      <c r="C1334" s="106" t="s">
        <v>6297</v>
      </c>
      <c r="D1334" s="168">
        <v>2021</v>
      </c>
      <c r="E1334" s="168">
        <v>12</v>
      </c>
      <c r="F1334" s="199">
        <v>25.848473780731812</v>
      </c>
      <c r="G1334" s="212" t="s">
        <v>6314</v>
      </c>
      <c r="H1334" s="212" t="s">
        <v>6314</v>
      </c>
      <c r="I1334" s="106" t="s">
        <v>556</v>
      </c>
      <c r="K1334" s="83" t="s">
        <v>6314</v>
      </c>
      <c r="L1334" s="83" t="s">
        <v>6314</v>
      </c>
      <c r="M1334" s="45" t="str">
        <f>IF(
ISNA(INDEX(resources!E:E,MATCH(B1334,resources!B:B,0))),"fillme",
INDEX(resources!E:E,MATCH(B1334,resources!B:B,0)))</f>
        <v>transfer_purchase</v>
      </c>
      <c r="N1334" s="45">
        <v>1</v>
      </c>
      <c r="O1334" s="83" t="str">
        <f>IFERROR(INDEX(resources!K:K,MATCH(B1334,resources!B:B,0)),"fillme")</f>
        <v>unknown</v>
      </c>
      <c r="P1334" s="89" t="str">
        <f t="shared" si="291"/>
        <v>unknown_2021_12</v>
      </c>
      <c r="Q1334" s="87">
        <f>INDEX(elcc!G:G,MATCH(P1334,elcc!D:D,0))</f>
        <v>0</v>
      </c>
      <c r="R1334" s="89">
        <f t="shared" si="292"/>
        <v>1</v>
      </c>
      <c r="S1334" s="89" t="s">
        <v>6314</v>
      </c>
      <c r="T1334" s="89" t="s">
        <v>6314</v>
      </c>
      <c r="U1334" s="90" t="str">
        <f t="shared" si="293"/>
        <v>ok</v>
      </c>
      <c r="V1334" s="63" t="str">
        <f>INDEX(resources!F:F,MATCH(B1334,resources!B:B,0))</f>
        <v>special</v>
      </c>
      <c r="W1334" s="110">
        <f t="shared" si="294"/>
        <v>1</v>
      </c>
      <c r="X1334" s="110">
        <f t="shared" si="295"/>
        <v>0</v>
      </c>
      <c r="Y1334" s="110" t="str">
        <f t="shared" si="296"/>
        <v>transfer_purchase_energy_NA_CONFIDENTIAL</v>
      </c>
      <c r="Z1334" s="110">
        <f>IF(COUNTIFS($Y$2:Y1334,Y1334)=1,1,0)</f>
        <v>0</v>
      </c>
      <c r="AA1334" s="110">
        <f>SUM($Z$2:Z1334)*Z1334</f>
        <v>0</v>
      </c>
      <c r="AB1334" s="110">
        <f>COUNTIFS(resources!B:B,B1334)</f>
        <v>1</v>
      </c>
      <c r="AC1334" s="110">
        <f t="shared" si="297"/>
        <v>1</v>
      </c>
      <c r="AD1334" s="110">
        <f t="shared" si="298"/>
        <v>1</v>
      </c>
      <c r="AE1334" s="110">
        <f t="shared" si="299"/>
        <v>0</v>
      </c>
      <c r="AF1334" s="110">
        <f t="shared" si="300"/>
        <v>1</v>
      </c>
      <c r="AG1334" s="110">
        <f t="shared" si="301"/>
        <v>0</v>
      </c>
      <c r="AH1334" s="110">
        <f t="shared" si="302"/>
        <v>0</v>
      </c>
      <c r="AI1334" s="110">
        <f t="shared" si="303"/>
        <v>1</v>
      </c>
      <c r="AJ1334" s="100">
        <f>ROW()</f>
        <v>1334</v>
      </c>
      <c r="AK1334" s="100" t="str">
        <f>INDEX('BadRows RECART'!$C$2:$C$1207,MATCH(monthly_gwh_mw!AJ1334,'BadRows RECART'!$D$2:$D$1207,0))</f>
        <v>EC_M_0-000-000-010</v>
      </c>
    </row>
    <row r="1335" spans="1:37" ht="20">
      <c r="A1335" s="106" t="s">
        <v>3907</v>
      </c>
      <c r="B1335" s="106" t="s">
        <v>437</v>
      </c>
      <c r="C1335" s="106" t="s">
        <v>6297</v>
      </c>
      <c r="D1335" s="168">
        <v>2022</v>
      </c>
      <c r="E1335" s="168">
        <v>1</v>
      </c>
      <c r="F1335" s="199">
        <v>31.727675301798058</v>
      </c>
      <c r="G1335" s="212" t="s">
        <v>6314</v>
      </c>
      <c r="H1335" s="212" t="s">
        <v>6314</v>
      </c>
      <c r="I1335" s="106" t="s">
        <v>556</v>
      </c>
      <c r="K1335" s="83" t="s">
        <v>6314</v>
      </c>
      <c r="L1335" s="83" t="s">
        <v>6314</v>
      </c>
      <c r="M1335" s="45" t="str">
        <f>IF(
ISNA(INDEX(resources!E:E,MATCH(B1335,resources!B:B,0))),"fillme",
INDEX(resources!E:E,MATCH(B1335,resources!B:B,0)))</f>
        <v>transfer_purchase</v>
      </c>
      <c r="N1335" s="45">
        <v>1</v>
      </c>
      <c r="O1335" s="83" t="str">
        <f>IFERROR(INDEX(resources!K:K,MATCH(B1335,resources!B:B,0)),"fillme")</f>
        <v>unknown</v>
      </c>
      <c r="P1335" s="89" t="str">
        <f t="shared" si="291"/>
        <v>unknown_2022_1</v>
      </c>
      <c r="Q1335" s="87">
        <f>INDEX(elcc!G:G,MATCH(P1335,elcc!D:D,0))</f>
        <v>0</v>
      </c>
      <c r="R1335" s="89">
        <f t="shared" si="292"/>
        <v>1</v>
      </c>
      <c r="S1335" s="89" t="s">
        <v>6314</v>
      </c>
      <c r="T1335" s="89" t="s">
        <v>6314</v>
      </c>
      <c r="U1335" s="90" t="str">
        <f t="shared" si="293"/>
        <v>ok</v>
      </c>
      <c r="V1335" s="63" t="str">
        <f>INDEX(resources!F:F,MATCH(B1335,resources!B:B,0))</f>
        <v>special</v>
      </c>
      <c r="W1335" s="110">
        <f t="shared" si="294"/>
        <v>1</v>
      </c>
      <c r="X1335" s="110">
        <f t="shared" si="295"/>
        <v>0</v>
      </c>
      <c r="Y1335" s="110" t="str">
        <f t="shared" si="296"/>
        <v>transfer_purchase_energy_NA_CONFIDENTIAL</v>
      </c>
      <c r="Z1335" s="110">
        <f>IF(COUNTIFS($Y$2:Y1335,Y1335)=1,1,0)</f>
        <v>0</v>
      </c>
      <c r="AA1335" s="110">
        <f>SUM($Z$2:Z1335)*Z1335</f>
        <v>0</v>
      </c>
      <c r="AB1335" s="110">
        <f>COUNTIFS(resources!B:B,B1335)</f>
        <v>1</v>
      </c>
      <c r="AC1335" s="110">
        <f t="shared" si="297"/>
        <v>1</v>
      </c>
      <c r="AD1335" s="110">
        <f t="shared" si="298"/>
        <v>1</v>
      </c>
      <c r="AE1335" s="110">
        <f t="shared" si="299"/>
        <v>0</v>
      </c>
      <c r="AF1335" s="110">
        <f t="shared" si="300"/>
        <v>1</v>
      </c>
      <c r="AG1335" s="110">
        <f t="shared" si="301"/>
        <v>0</v>
      </c>
      <c r="AH1335" s="110">
        <f t="shared" si="302"/>
        <v>0</v>
      </c>
      <c r="AI1335" s="110">
        <f t="shared" si="303"/>
        <v>1</v>
      </c>
      <c r="AJ1335" s="100">
        <f>ROW()</f>
        <v>1335</v>
      </c>
      <c r="AK1335" s="100" t="str">
        <f>INDEX('BadRows RECART'!$C$2:$C$1207,MATCH(monthly_gwh_mw!AJ1335,'BadRows RECART'!$D$2:$D$1207,0))</f>
        <v>EC_M_0-000-000-010</v>
      </c>
    </row>
    <row r="1336" spans="1:37" ht="20">
      <c r="A1336" s="106" t="s">
        <v>3907</v>
      </c>
      <c r="B1336" s="106" t="s">
        <v>437</v>
      </c>
      <c r="C1336" s="106" t="s">
        <v>6297</v>
      </c>
      <c r="D1336" s="168">
        <v>2022</v>
      </c>
      <c r="E1336" s="168">
        <v>2</v>
      </c>
      <c r="F1336" s="199">
        <v>33.966884230180334</v>
      </c>
      <c r="G1336" s="212" t="s">
        <v>6314</v>
      </c>
      <c r="H1336" s="212" t="s">
        <v>6314</v>
      </c>
      <c r="I1336" s="106" t="s">
        <v>556</v>
      </c>
      <c r="K1336" s="83" t="s">
        <v>6314</v>
      </c>
      <c r="L1336" s="83" t="s">
        <v>6314</v>
      </c>
      <c r="M1336" s="45" t="str">
        <f>IF(
ISNA(INDEX(resources!E:E,MATCH(B1336,resources!B:B,0))),"fillme",
INDEX(resources!E:E,MATCH(B1336,resources!B:B,0)))</f>
        <v>transfer_purchase</v>
      </c>
      <c r="N1336" s="45">
        <v>1</v>
      </c>
      <c r="O1336" s="83" t="str">
        <f>IFERROR(INDEX(resources!K:K,MATCH(B1336,resources!B:B,0)),"fillme")</f>
        <v>unknown</v>
      </c>
      <c r="P1336" s="89" t="str">
        <f t="shared" si="291"/>
        <v>unknown_2022_2</v>
      </c>
      <c r="Q1336" s="87">
        <f>INDEX(elcc!G:G,MATCH(P1336,elcc!D:D,0))</f>
        <v>0</v>
      </c>
      <c r="R1336" s="89">
        <f t="shared" si="292"/>
        <v>1</v>
      </c>
      <c r="S1336" s="89" t="s">
        <v>6314</v>
      </c>
      <c r="T1336" s="89" t="s">
        <v>6314</v>
      </c>
      <c r="U1336" s="90" t="str">
        <f t="shared" si="293"/>
        <v>ok</v>
      </c>
      <c r="V1336" s="63" t="str">
        <f>INDEX(resources!F:F,MATCH(B1336,resources!B:B,0))</f>
        <v>special</v>
      </c>
      <c r="W1336" s="110">
        <f t="shared" si="294"/>
        <v>1</v>
      </c>
      <c r="X1336" s="110">
        <f t="shared" si="295"/>
        <v>0</v>
      </c>
      <c r="Y1336" s="110" t="str">
        <f t="shared" si="296"/>
        <v>transfer_purchase_energy_NA_CONFIDENTIAL</v>
      </c>
      <c r="Z1336" s="110">
        <f>IF(COUNTIFS($Y$2:Y1336,Y1336)=1,1,0)</f>
        <v>0</v>
      </c>
      <c r="AA1336" s="110">
        <f>SUM($Z$2:Z1336)*Z1336</f>
        <v>0</v>
      </c>
      <c r="AB1336" s="110">
        <f>COUNTIFS(resources!B:B,B1336)</f>
        <v>1</v>
      </c>
      <c r="AC1336" s="110">
        <f t="shared" si="297"/>
        <v>1</v>
      </c>
      <c r="AD1336" s="110">
        <f t="shared" si="298"/>
        <v>1</v>
      </c>
      <c r="AE1336" s="110">
        <f t="shared" si="299"/>
        <v>0</v>
      </c>
      <c r="AF1336" s="110">
        <f t="shared" si="300"/>
        <v>1</v>
      </c>
      <c r="AG1336" s="110">
        <f t="shared" si="301"/>
        <v>0</v>
      </c>
      <c r="AH1336" s="110">
        <f t="shared" si="302"/>
        <v>0</v>
      </c>
      <c r="AI1336" s="110">
        <f t="shared" si="303"/>
        <v>1</v>
      </c>
      <c r="AJ1336" s="100">
        <f>ROW()</f>
        <v>1336</v>
      </c>
      <c r="AK1336" s="100" t="str">
        <f>INDEX('BadRows RECART'!$C$2:$C$1207,MATCH(monthly_gwh_mw!AJ1336,'BadRows RECART'!$D$2:$D$1207,0))</f>
        <v>EC_M_0-000-000-010</v>
      </c>
    </row>
    <row r="1337" spans="1:37" ht="20">
      <c r="A1337" s="106" t="s">
        <v>3907</v>
      </c>
      <c r="B1337" s="106" t="s">
        <v>437</v>
      </c>
      <c r="C1337" s="106" t="s">
        <v>6297</v>
      </c>
      <c r="D1337" s="168">
        <v>2022</v>
      </c>
      <c r="E1337" s="168">
        <v>3</v>
      </c>
      <c r="F1337" s="199">
        <v>34.187430523888487</v>
      </c>
      <c r="G1337" s="212" t="s">
        <v>6314</v>
      </c>
      <c r="H1337" s="212" t="s">
        <v>6314</v>
      </c>
      <c r="I1337" s="106" t="s">
        <v>556</v>
      </c>
      <c r="K1337" s="83" t="s">
        <v>6314</v>
      </c>
      <c r="L1337" s="83" t="s">
        <v>6314</v>
      </c>
      <c r="M1337" s="45" t="str">
        <f>IF(
ISNA(INDEX(resources!E:E,MATCH(B1337,resources!B:B,0))),"fillme",
INDEX(resources!E:E,MATCH(B1337,resources!B:B,0)))</f>
        <v>transfer_purchase</v>
      </c>
      <c r="N1337" s="45">
        <v>1</v>
      </c>
      <c r="O1337" s="83" t="str">
        <f>IFERROR(INDEX(resources!K:K,MATCH(B1337,resources!B:B,0)),"fillme")</f>
        <v>unknown</v>
      </c>
      <c r="P1337" s="89" t="str">
        <f t="shared" si="291"/>
        <v>unknown_2022_3</v>
      </c>
      <c r="Q1337" s="87">
        <f>INDEX(elcc!G:G,MATCH(P1337,elcc!D:D,0))</f>
        <v>0</v>
      </c>
      <c r="R1337" s="89">
        <f t="shared" si="292"/>
        <v>1</v>
      </c>
      <c r="S1337" s="89" t="s">
        <v>6314</v>
      </c>
      <c r="T1337" s="89" t="s">
        <v>6314</v>
      </c>
      <c r="U1337" s="90" t="str">
        <f t="shared" si="293"/>
        <v>ok</v>
      </c>
      <c r="V1337" s="63" t="str">
        <f>INDEX(resources!F:F,MATCH(B1337,resources!B:B,0))</f>
        <v>special</v>
      </c>
      <c r="W1337" s="110">
        <f t="shared" si="294"/>
        <v>1</v>
      </c>
      <c r="X1337" s="110">
        <f t="shared" si="295"/>
        <v>0</v>
      </c>
      <c r="Y1337" s="110" t="str">
        <f t="shared" si="296"/>
        <v>transfer_purchase_energy_NA_CONFIDENTIAL</v>
      </c>
      <c r="Z1337" s="110">
        <f>IF(COUNTIFS($Y$2:Y1337,Y1337)=1,1,0)</f>
        <v>0</v>
      </c>
      <c r="AA1337" s="110">
        <f>SUM($Z$2:Z1337)*Z1337</f>
        <v>0</v>
      </c>
      <c r="AB1337" s="110">
        <f>COUNTIFS(resources!B:B,B1337)</f>
        <v>1</v>
      </c>
      <c r="AC1337" s="110">
        <f t="shared" si="297"/>
        <v>1</v>
      </c>
      <c r="AD1337" s="110">
        <f t="shared" si="298"/>
        <v>1</v>
      </c>
      <c r="AE1337" s="110">
        <f t="shared" si="299"/>
        <v>0</v>
      </c>
      <c r="AF1337" s="110">
        <f t="shared" si="300"/>
        <v>1</v>
      </c>
      <c r="AG1337" s="110">
        <f t="shared" si="301"/>
        <v>0</v>
      </c>
      <c r="AH1337" s="110">
        <f t="shared" si="302"/>
        <v>0</v>
      </c>
      <c r="AI1337" s="110">
        <f t="shared" si="303"/>
        <v>1</v>
      </c>
      <c r="AJ1337" s="100">
        <f>ROW()</f>
        <v>1337</v>
      </c>
      <c r="AK1337" s="100" t="str">
        <f>INDEX('BadRows RECART'!$C$2:$C$1207,MATCH(monthly_gwh_mw!AJ1337,'BadRows RECART'!$D$2:$D$1207,0))</f>
        <v>EC_M_0-000-000-010</v>
      </c>
    </row>
    <row r="1338" spans="1:37" ht="20">
      <c r="A1338" s="106" t="s">
        <v>3907</v>
      </c>
      <c r="B1338" s="106" t="s">
        <v>437</v>
      </c>
      <c r="C1338" s="106" t="s">
        <v>6297</v>
      </c>
      <c r="D1338" s="168">
        <v>2022</v>
      </c>
      <c r="E1338" s="168">
        <v>4</v>
      </c>
      <c r="F1338" s="199">
        <v>30.995336272025472</v>
      </c>
      <c r="G1338" s="212" t="s">
        <v>6314</v>
      </c>
      <c r="H1338" s="212" t="s">
        <v>6314</v>
      </c>
      <c r="I1338" s="106" t="s">
        <v>556</v>
      </c>
      <c r="K1338" s="83" t="s">
        <v>6314</v>
      </c>
      <c r="L1338" s="83" t="s">
        <v>6314</v>
      </c>
      <c r="M1338" s="45" t="str">
        <f>IF(
ISNA(INDEX(resources!E:E,MATCH(B1338,resources!B:B,0))),"fillme",
INDEX(resources!E:E,MATCH(B1338,resources!B:B,0)))</f>
        <v>transfer_purchase</v>
      </c>
      <c r="N1338" s="45">
        <v>1</v>
      </c>
      <c r="O1338" s="83" t="str">
        <f>IFERROR(INDEX(resources!K:K,MATCH(B1338,resources!B:B,0)),"fillme")</f>
        <v>unknown</v>
      </c>
      <c r="P1338" s="89" t="str">
        <f t="shared" si="291"/>
        <v>unknown_2022_4</v>
      </c>
      <c r="Q1338" s="87">
        <f>INDEX(elcc!G:G,MATCH(P1338,elcc!D:D,0))</f>
        <v>0</v>
      </c>
      <c r="R1338" s="89">
        <f t="shared" si="292"/>
        <v>1</v>
      </c>
      <c r="S1338" s="89" t="s">
        <v>6314</v>
      </c>
      <c r="T1338" s="89" t="s">
        <v>6314</v>
      </c>
      <c r="U1338" s="90" t="str">
        <f t="shared" si="293"/>
        <v>ok</v>
      </c>
      <c r="V1338" s="63" t="str">
        <f>INDEX(resources!F:F,MATCH(B1338,resources!B:B,0))</f>
        <v>special</v>
      </c>
      <c r="W1338" s="110">
        <f t="shared" si="294"/>
        <v>1</v>
      </c>
      <c r="X1338" s="110">
        <f t="shared" si="295"/>
        <v>0</v>
      </c>
      <c r="Y1338" s="110" t="str">
        <f t="shared" si="296"/>
        <v>transfer_purchase_energy_NA_CONFIDENTIAL</v>
      </c>
      <c r="Z1338" s="110">
        <f>IF(COUNTIFS($Y$2:Y1338,Y1338)=1,1,0)</f>
        <v>0</v>
      </c>
      <c r="AA1338" s="110">
        <f>SUM($Z$2:Z1338)*Z1338</f>
        <v>0</v>
      </c>
      <c r="AB1338" s="110">
        <f>COUNTIFS(resources!B:B,B1338)</f>
        <v>1</v>
      </c>
      <c r="AC1338" s="110">
        <f t="shared" si="297"/>
        <v>1</v>
      </c>
      <c r="AD1338" s="110">
        <f t="shared" si="298"/>
        <v>1</v>
      </c>
      <c r="AE1338" s="110">
        <f t="shared" si="299"/>
        <v>0</v>
      </c>
      <c r="AF1338" s="110">
        <f t="shared" si="300"/>
        <v>1</v>
      </c>
      <c r="AG1338" s="110">
        <f t="shared" si="301"/>
        <v>0</v>
      </c>
      <c r="AH1338" s="110">
        <f t="shared" si="302"/>
        <v>0</v>
      </c>
      <c r="AI1338" s="110">
        <f t="shared" si="303"/>
        <v>1</v>
      </c>
      <c r="AJ1338" s="100">
        <f>ROW()</f>
        <v>1338</v>
      </c>
      <c r="AK1338" s="100" t="str">
        <f>INDEX('BadRows RECART'!$C$2:$C$1207,MATCH(monthly_gwh_mw!AJ1338,'BadRows RECART'!$D$2:$D$1207,0))</f>
        <v>EC_M_0-000-000-010</v>
      </c>
    </row>
    <row r="1339" spans="1:37" ht="20">
      <c r="A1339" s="106" t="s">
        <v>3907</v>
      </c>
      <c r="B1339" s="106" t="s">
        <v>437</v>
      </c>
      <c r="C1339" s="106" t="s">
        <v>6297</v>
      </c>
      <c r="D1339" s="168">
        <v>2022</v>
      </c>
      <c r="E1339" s="168">
        <v>5</v>
      </c>
      <c r="F1339" s="199">
        <v>36.751965340139577</v>
      </c>
      <c r="G1339" s="212" t="s">
        <v>6314</v>
      </c>
      <c r="H1339" s="212" t="s">
        <v>6314</v>
      </c>
      <c r="I1339" s="106" t="s">
        <v>556</v>
      </c>
      <c r="K1339" s="83" t="s">
        <v>6314</v>
      </c>
      <c r="L1339" s="83" t="s">
        <v>6314</v>
      </c>
      <c r="M1339" s="45" t="str">
        <f>IF(
ISNA(INDEX(resources!E:E,MATCH(B1339,resources!B:B,0))),"fillme",
INDEX(resources!E:E,MATCH(B1339,resources!B:B,0)))</f>
        <v>transfer_purchase</v>
      </c>
      <c r="N1339" s="45">
        <v>1</v>
      </c>
      <c r="O1339" s="83" t="str">
        <f>IFERROR(INDEX(resources!K:K,MATCH(B1339,resources!B:B,0)),"fillme")</f>
        <v>unknown</v>
      </c>
      <c r="P1339" s="89" t="str">
        <f t="shared" si="291"/>
        <v>unknown_2022_5</v>
      </c>
      <c r="Q1339" s="87">
        <f>INDEX(elcc!G:G,MATCH(P1339,elcc!D:D,0))</f>
        <v>0</v>
      </c>
      <c r="R1339" s="89">
        <f t="shared" si="292"/>
        <v>1</v>
      </c>
      <c r="S1339" s="89" t="s">
        <v>6314</v>
      </c>
      <c r="T1339" s="89" t="s">
        <v>6314</v>
      </c>
      <c r="U1339" s="90" t="str">
        <f t="shared" si="293"/>
        <v>ok</v>
      </c>
      <c r="V1339" s="63" t="str">
        <f>INDEX(resources!F:F,MATCH(B1339,resources!B:B,0))</f>
        <v>special</v>
      </c>
      <c r="W1339" s="110">
        <f t="shared" si="294"/>
        <v>1</v>
      </c>
      <c r="X1339" s="110">
        <f t="shared" si="295"/>
        <v>0</v>
      </c>
      <c r="Y1339" s="110" t="str">
        <f t="shared" si="296"/>
        <v>transfer_purchase_energy_NA_CONFIDENTIAL</v>
      </c>
      <c r="Z1339" s="110">
        <f>IF(COUNTIFS($Y$2:Y1339,Y1339)=1,1,0)</f>
        <v>0</v>
      </c>
      <c r="AA1339" s="110">
        <f>SUM($Z$2:Z1339)*Z1339</f>
        <v>0</v>
      </c>
      <c r="AB1339" s="110">
        <f>COUNTIFS(resources!B:B,B1339)</f>
        <v>1</v>
      </c>
      <c r="AC1339" s="110">
        <f t="shared" si="297"/>
        <v>1</v>
      </c>
      <c r="AD1339" s="110">
        <f t="shared" si="298"/>
        <v>1</v>
      </c>
      <c r="AE1339" s="110">
        <f t="shared" si="299"/>
        <v>0</v>
      </c>
      <c r="AF1339" s="110">
        <f t="shared" si="300"/>
        <v>1</v>
      </c>
      <c r="AG1339" s="110">
        <f t="shared" si="301"/>
        <v>0</v>
      </c>
      <c r="AH1339" s="110">
        <f t="shared" si="302"/>
        <v>0</v>
      </c>
      <c r="AI1339" s="110">
        <f t="shared" si="303"/>
        <v>1</v>
      </c>
      <c r="AJ1339" s="100">
        <f>ROW()</f>
        <v>1339</v>
      </c>
      <c r="AK1339" s="100" t="str">
        <f>INDEX('BadRows RECART'!$C$2:$C$1207,MATCH(monthly_gwh_mw!AJ1339,'BadRows RECART'!$D$2:$D$1207,0))</f>
        <v>EC_M_0-000-000-010</v>
      </c>
    </row>
    <row r="1340" spans="1:37" ht="20">
      <c r="A1340" s="106" t="s">
        <v>3907</v>
      </c>
      <c r="B1340" s="106" t="s">
        <v>437</v>
      </c>
      <c r="C1340" s="106" t="s">
        <v>6297</v>
      </c>
      <c r="D1340" s="168">
        <v>2022</v>
      </c>
      <c r="E1340" s="168">
        <v>6</v>
      </c>
      <c r="F1340" s="199">
        <v>42.334766502266234</v>
      </c>
      <c r="G1340" s="212" t="s">
        <v>6314</v>
      </c>
      <c r="H1340" s="212" t="s">
        <v>6314</v>
      </c>
      <c r="I1340" s="106" t="s">
        <v>556</v>
      </c>
      <c r="K1340" s="83" t="s">
        <v>6314</v>
      </c>
      <c r="L1340" s="83" t="s">
        <v>6314</v>
      </c>
      <c r="M1340" s="45" t="str">
        <f>IF(
ISNA(INDEX(resources!E:E,MATCH(B1340,resources!B:B,0))),"fillme",
INDEX(resources!E:E,MATCH(B1340,resources!B:B,0)))</f>
        <v>transfer_purchase</v>
      </c>
      <c r="N1340" s="45">
        <v>1</v>
      </c>
      <c r="O1340" s="83" t="str">
        <f>IFERROR(INDEX(resources!K:K,MATCH(B1340,resources!B:B,0)),"fillme")</f>
        <v>unknown</v>
      </c>
      <c r="P1340" s="89" t="str">
        <f t="shared" si="291"/>
        <v>unknown_2022_6</v>
      </c>
      <c r="Q1340" s="87">
        <f>INDEX(elcc!G:G,MATCH(P1340,elcc!D:D,0))</f>
        <v>0</v>
      </c>
      <c r="R1340" s="89">
        <f t="shared" si="292"/>
        <v>1</v>
      </c>
      <c r="S1340" s="89" t="s">
        <v>6314</v>
      </c>
      <c r="T1340" s="89" t="s">
        <v>6314</v>
      </c>
      <c r="U1340" s="90" t="str">
        <f t="shared" si="293"/>
        <v>ok</v>
      </c>
      <c r="V1340" s="63" t="str">
        <f>INDEX(resources!F:F,MATCH(B1340,resources!B:B,0))</f>
        <v>special</v>
      </c>
      <c r="W1340" s="110">
        <f t="shared" si="294"/>
        <v>1</v>
      </c>
      <c r="X1340" s="110">
        <f t="shared" si="295"/>
        <v>0</v>
      </c>
      <c r="Y1340" s="110" t="str">
        <f t="shared" si="296"/>
        <v>transfer_purchase_energy_NA_CONFIDENTIAL</v>
      </c>
      <c r="Z1340" s="110">
        <f>IF(COUNTIFS($Y$2:Y1340,Y1340)=1,1,0)</f>
        <v>0</v>
      </c>
      <c r="AA1340" s="110">
        <f>SUM($Z$2:Z1340)*Z1340</f>
        <v>0</v>
      </c>
      <c r="AB1340" s="110">
        <f>COUNTIFS(resources!B:B,B1340)</f>
        <v>1</v>
      </c>
      <c r="AC1340" s="110">
        <f t="shared" si="297"/>
        <v>1</v>
      </c>
      <c r="AD1340" s="110">
        <f t="shared" si="298"/>
        <v>1</v>
      </c>
      <c r="AE1340" s="110">
        <f t="shared" si="299"/>
        <v>0</v>
      </c>
      <c r="AF1340" s="110">
        <f t="shared" si="300"/>
        <v>1</v>
      </c>
      <c r="AG1340" s="110">
        <f t="shared" si="301"/>
        <v>0</v>
      </c>
      <c r="AH1340" s="110">
        <f t="shared" si="302"/>
        <v>0</v>
      </c>
      <c r="AI1340" s="110">
        <f t="shared" si="303"/>
        <v>1</v>
      </c>
      <c r="AJ1340" s="100">
        <f>ROW()</f>
        <v>1340</v>
      </c>
      <c r="AK1340" s="100" t="str">
        <f>INDEX('BadRows RECART'!$C$2:$C$1207,MATCH(monthly_gwh_mw!AJ1340,'BadRows RECART'!$D$2:$D$1207,0))</f>
        <v>EC_M_0-000-000-010</v>
      </c>
    </row>
    <row r="1341" spans="1:37" ht="20">
      <c r="A1341" s="106" t="s">
        <v>3907</v>
      </c>
      <c r="B1341" s="106" t="s">
        <v>437</v>
      </c>
      <c r="C1341" s="106" t="s">
        <v>6297</v>
      </c>
      <c r="D1341" s="168">
        <v>2022</v>
      </c>
      <c r="E1341" s="168">
        <v>7</v>
      </c>
      <c r="F1341" s="199">
        <v>26.022244290214505</v>
      </c>
      <c r="G1341" s="212" t="s">
        <v>6314</v>
      </c>
      <c r="H1341" s="212" t="s">
        <v>6314</v>
      </c>
      <c r="I1341" s="106" t="s">
        <v>556</v>
      </c>
      <c r="K1341" s="83" t="s">
        <v>6314</v>
      </c>
      <c r="L1341" s="83" t="s">
        <v>6314</v>
      </c>
      <c r="M1341" s="45" t="str">
        <f>IF(
ISNA(INDEX(resources!E:E,MATCH(B1341,resources!B:B,0))),"fillme",
INDEX(resources!E:E,MATCH(B1341,resources!B:B,0)))</f>
        <v>transfer_purchase</v>
      </c>
      <c r="N1341" s="45">
        <v>1</v>
      </c>
      <c r="O1341" s="83" t="str">
        <f>IFERROR(INDEX(resources!K:K,MATCH(B1341,resources!B:B,0)),"fillme")</f>
        <v>unknown</v>
      </c>
      <c r="P1341" s="89" t="str">
        <f t="shared" si="291"/>
        <v>unknown_2022_7</v>
      </c>
      <c r="Q1341" s="87">
        <f>INDEX(elcc!G:G,MATCH(P1341,elcc!D:D,0))</f>
        <v>0</v>
      </c>
      <c r="R1341" s="89">
        <f t="shared" si="292"/>
        <v>1</v>
      </c>
      <c r="S1341" s="89" t="s">
        <v>6314</v>
      </c>
      <c r="T1341" s="89" t="s">
        <v>6314</v>
      </c>
      <c r="U1341" s="90" t="str">
        <f t="shared" si="293"/>
        <v>ok</v>
      </c>
      <c r="V1341" s="63" t="str">
        <f>INDEX(resources!F:F,MATCH(B1341,resources!B:B,0))</f>
        <v>special</v>
      </c>
      <c r="W1341" s="110">
        <f t="shared" si="294"/>
        <v>1</v>
      </c>
      <c r="X1341" s="110">
        <f t="shared" si="295"/>
        <v>0</v>
      </c>
      <c r="Y1341" s="110" t="str">
        <f t="shared" si="296"/>
        <v>transfer_purchase_energy_NA_CONFIDENTIAL</v>
      </c>
      <c r="Z1341" s="110">
        <f>IF(COUNTIFS($Y$2:Y1341,Y1341)=1,1,0)</f>
        <v>0</v>
      </c>
      <c r="AA1341" s="110">
        <f>SUM($Z$2:Z1341)*Z1341</f>
        <v>0</v>
      </c>
      <c r="AB1341" s="110">
        <f>COUNTIFS(resources!B:B,B1341)</f>
        <v>1</v>
      </c>
      <c r="AC1341" s="110">
        <f t="shared" si="297"/>
        <v>1</v>
      </c>
      <c r="AD1341" s="110">
        <f t="shared" si="298"/>
        <v>1</v>
      </c>
      <c r="AE1341" s="110">
        <f t="shared" si="299"/>
        <v>0</v>
      </c>
      <c r="AF1341" s="110">
        <f t="shared" si="300"/>
        <v>1</v>
      </c>
      <c r="AG1341" s="110">
        <f t="shared" si="301"/>
        <v>0</v>
      </c>
      <c r="AH1341" s="110">
        <f t="shared" si="302"/>
        <v>0</v>
      </c>
      <c r="AI1341" s="110">
        <f t="shared" si="303"/>
        <v>1</v>
      </c>
      <c r="AJ1341" s="100">
        <f>ROW()</f>
        <v>1341</v>
      </c>
      <c r="AK1341" s="100" t="str">
        <f>INDEX('BadRows RECART'!$C$2:$C$1207,MATCH(monthly_gwh_mw!AJ1341,'BadRows RECART'!$D$2:$D$1207,0))</f>
        <v>EC_M_0-000-000-010</v>
      </c>
    </row>
    <row r="1342" spans="1:37" ht="20">
      <c r="A1342" s="106" t="s">
        <v>3907</v>
      </c>
      <c r="B1342" s="106" t="s">
        <v>437</v>
      </c>
      <c r="C1342" s="106" t="s">
        <v>6297</v>
      </c>
      <c r="D1342" s="168">
        <v>2022</v>
      </c>
      <c r="E1342" s="168">
        <v>8</v>
      </c>
      <c r="F1342" s="199">
        <v>20.985032583004593</v>
      </c>
      <c r="G1342" s="212" t="s">
        <v>6314</v>
      </c>
      <c r="H1342" s="212" t="s">
        <v>6314</v>
      </c>
      <c r="I1342" s="106" t="s">
        <v>556</v>
      </c>
      <c r="K1342" s="83" t="s">
        <v>6314</v>
      </c>
      <c r="L1342" s="83" t="s">
        <v>6314</v>
      </c>
      <c r="M1342" s="45" t="str">
        <f>IF(
ISNA(INDEX(resources!E:E,MATCH(B1342,resources!B:B,0))),"fillme",
INDEX(resources!E:E,MATCH(B1342,resources!B:B,0)))</f>
        <v>transfer_purchase</v>
      </c>
      <c r="N1342" s="45">
        <v>1</v>
      </c>
      <c r="O1342" s="83" t="str">
        <f>IFERROR(INDEX(resources!K:K,MATCH(B1342,resources!B:B,0)),"fillme")</f>
        <v>unknown</v>
      </c>
      <c r="P1342" s="89" t="str">
        <f t="shared" si="291"/>
        <v>unknown_2022_8</v>
      </c>
      <c r="Q1342" s="87">
        <f>INDEX(elcc!G:G,MATCH(P1342,elcc!D:D,0))</f>
        <v>0</v>
      </c>
      <c r="R1342" s="89">
        <f t="shared" si="292"/>
        <v>1</v>
      </c>
      <c r="S1342" s="89" t="s">
        <v>6314</v>
      </c>
      <c r="T1342" s="89" t="s">
        <v>6314</v>
      </c>
      <c r="U1342" s="90" t="str">
        <f t="shared" si="293"/>
        <v>ok</v>
      </c>
      <c r="V1342" s="63" t="str">
        <f>INDEX(resources!F:F,MATCH(B1342,resources!B:B,0))</f>
        <v>special</v>
      </c>
      <c r="W1342" s="110">
        <f t="shared" si="294"/>
        <v>1</v>
      </c>
      <c r="X1342" s="110">
        <f t="shared" si="295"/>
        <v>0</v>
      </c>
      <c r="Y1342" s="110" t="str">
        <f t="shared" si="296"/>
        <v>transfer_purchase_energy_NA_CONFIDENTIAL</v>
      </c>
      <c r="Z1342" s="110">
        <f>IF(COUNTIFS($Y$2:Y1342,Y1342)=1,1,0)</f>
        <v>0</v>
      </c>
      <c r="AA1342" s="110">
        <f>SUM($Z$2:Z1342)*Z1342</f>
        <v>0</v>
      </c>
      <c r="AB1342" s="110">
        <f>COUNTIFS(resources!B:B,B1342)</f>
        <v>1</v>
      </c>
      <c r="AC1342" s="110">
        <f t="shared" si="297"/>
        <v>1</v>
      </c>
      <c r="AD1342" s="110">
        <f t="shared" si="298"/>
        <v>1</v>
      </c>
      <c r="AE1342" s="110">
        <f t="shared" si="299"/>
        <v>0</v>
      </c>
      <c r="AF1342" s="110">
        <f t="shared" si="300"/>
        <v>1</v>
      </c>
      <c r="AG1342" s="110">
        <f t="shared" si="301"/>
        <v>0</v>
      </c>
      <c r="AH1342" s="110">
        <f t="shared" si="302"/>
        <v>0</v>
      </c>
      <c r="AI1342" s="110">
        <f t="shared" si="303"/>
        <v>1</v>
      </c>
      <c r="AJ1342" s="100">
        <f>ROW()</f>
        <v>1342</v>
      </c>
      <c r="AK1342" s="100" t="str">
        <f>INDEX('BadRows RECART'!$C$2:$C$1207,MATCH(monthly_gwh_mw!AJ1342,'BadRows RECART'!$D$2:$D$1207,0))</f>
        <v>EC_M_0-000-000-010</v>
      </c>
    </row>
    <row r="1343" spans="1:37" ht="20">
      <c r="A1343" s="106" t="s">
        <v>3907</v>
      </c>
      <c r="B1343" s="106" t="s">
        <v>437</v>
      </c>
      <c r="C1343" s="106" t="s">
        <v>6297</v>
      </c>
      <c r="D1343" s="168">
        <v>2022</v>
      </c>
      <c r="E1343" s="168">
        <v>9</v>
      </c>
      <c r="F1343" s="199">
        <v>20.157051421372149</v>
      </c>
      <c r="G1343" s="212" t="s">
        <v>6314</v>
      </c>
      <c r="H1343" s="212" t="s">
        <v>6314</v>
      </c>
      <c r="I1343" s="106" t="s">
        <v>556</v>
      </c>
      <c r="K1343" s="83" t="s">
        <v>6314</v>
      </c>
      <c r="L1343" s="83" t="s">
        <v>6314</v>
      </c>
      <c r="M1343" s="45" t="str">
        <f>IF(
ISNA(INDEX(resources!E:E,MATCH(B1343,resources!B:B,0))),"fillme",
INDEX(resources!E:E,MATCH(B1343,resources!B:B,0)))</f>
        <v>transfer_purchase</v>
      </c>
      <c r="N1343" s="45">
        <v>1</v>
      </c>
      <c r="O1343" s="83" t="str">
        <f>IFERROR(INDEX(resources!K:K,MATCH(B1343,resources!B:B,0)),"fillme")</f>
        <v>unknown</v>
      </c>
      <c r="P1343" s="89" t="str">
        <f t="shared" si="291"/>
        <v>unknown_2022_9</v>
      </c>
      <c r="Q1343" s="87">
        <f>INDEX(elcc!G:G,MATCH(P1343,elcc!D:D,0))</f>
        <v>0</v>
      </c>
      <c r="R1343" s="89">
        <f t="shared" si="292"/>
        <v>1</v>
      </c>
      <c r="S1343" s="89" t="s">
        <v>6314</v>
      </c>
      <c r="T1343" s="89" t="s">
        <v>6314</v>
      </c>
      <c r="U1343" s="90" t="str">
        <f t="shared" si="293"/>
        <v>ok</v>
      </c>
      <c r="V1343" s="63" t="str">
        <f>INDEX(resources!F:F,MATCH(B1343,resources!B:B,0))</f>
        <v>special</v>
      </c>
      <c r="W1343" s="110">
        <f t="shared" si="294"/>
        <v>1</v>
      </c>
      <c r="X1343" s="110">
        <f t="shared" si="295"/>
        <v>0</v>
      </c>
      <c r="Y1343" s="110" t="str">
        <f t="shared" si="296"/>
        <v>transfer_purchase_energy_NA_CONFIDENTIAL</v>
      </c>
      <c r="Z1343" s="110">
        <f>IF(COUNTIFS($Y$2:Y1343,Y1343)=1,1,0)</f>
        <v>0</v>
      </c>
      <c r="AA1343" s="110">
        <f>SUM($Z$2:Z1343)*Z1343</f>
        <v>0</v>
      </c>
      <c r="AB1343" s="110">
        <f>COUNTIFS(resources!B:B,B1343)</f>
        <v>1</v>
      </c>
      <c r="AC1343" s="110">
        <f t="shared" si="297"/>
        <v>1</v>
      </c>
      <c r="AD1343" s="110">
        <f t="shared" si="298"/>
        <v>1</v>
      </c>
      <c r="AE1343" s="110">
        <f t="shared" si="299"/>
        <v>0</v>
      </c>
      <c r="AF1343" s="110">
        <f t="shared" si="300"/>
        <v>1</v>
      </c>
      <c r="AG1343" s="110">
        <f t="shared" si="301"/>
        <v>0</v>
      </c>
      <c r="AH1343" s="110">
        <f t="shared" si="302"/>
        <v>0</v>
      </c>
      <c r="AI1343" s="110">
        <f t="shared" si="303"/>
        <v>1</v>
      </c>
      <c r="AJ1343" s="100">
        <f>ROW()</f>
        <v>1343</v>
      </c>
      <c r="AK1343" s="100" t="str">
        <f>INDEX('BadRows RECART'!$C$2:$C$1207,MATCH(monthly_gwh_mw!AJ1343,'BadRows RECART'!$D$2:$D$1207,0))</f>
        <v>EC_M_0-000-000-010</v>
      </c>
    </row>
    <row r="1344" spans="1:37" ht="20">
      <c r="A1344" s="106" t="s">
        <v>3907</v>
      </c>
      <c r="B1344" s="106" t="s">
        <v>437</v>
      </c>
      <c r="C1344" s="106" t="s">
        <v>6297</v>
      </c>
      <c r="D1344" s="168">
        <v>2022</v>
      </c>
      <c r="E1344" s="168">
        <v>10</v>
      </c>
      <c r="F1344" s="199">
        <v>21.78768106052339</v>
      </c>
      <c r="G1344" s="212" t="s">
        <v>6314</v>
      </c>
      <c r="H1344" s="212" t="s">
        <v>6314</v>
      </c>
      <c r="I1344" s="106" t="s">
        <v>556</v>
      </c>
      <c r="K1344" s="83" t="s">
        <v>6314</v>
      </c>
      <c r="L1344" s="83" t="s">
        <v>6314</v>
      </c>
      <c r="M1344" s="45" t="str">
        <f>IF(
ISNA(INDEX(resources!E:E,MATCH(B1344,resources!B:B,0))),"fillme",
INDEX(resources!E:E,MATCH(B1344,resources!B:B,0)))</f>
        <v>transfer_purchase</v>
      </c>
      <c r="N1344" s="45">
        <v>1</v>
      </c>
      <c r="O1344" s="83" t="str">
        <f>IFERROR(INDEX(resources!K:K,MATCH(B1344,resources!B:B,0)),"fillme")</f>
        <v>unknown</v>
      </c>
      <c r="P1344" s="89" t="str">
        <f t="shared" si="291"/>
        <v>unknown_2022_10</v>
      </c>
      <c r="Q1344" s="87">
        <f>INDEX(elcc!G:G,MATCH(P1344,elcc!D:D,0))</f>
        <v>0</v>
      </c>
      <c r="R1344" s="89">
        <f t="shared" si="292"/>
        <v>1</v>
      </c>
      <c r="S1344" s="89" t="s">
        <v>6314</v>
      </c>
      <c r="T1344" s="89" t="s">
        <v>6314</v>
      </c>
      <c r="U1344" s="90" t="str">
        <f t="shared" si="293"/>
        <v>ok</v>
      </c>
      <c r="V1344" s="63" t="str">
        <f>INDEX(resources!F:F,MATCH(B1344,resources!B:B,0))</f>
        <v>special</v>
      </c>
      <c r="W1344" s="110">
        <f t="shared" si="294"/>
        <v>1</v>
      </c>
      <c r="X1344" s="110">
        <f t="shared" si="295"/>
        <v>0</v>
      </c>
      <c r="Y1344" s="110" t="str">
        <f t="shared" si="296"/>
        <v>transfer_purchase_energy_NA_CONFIDENTIAL</v>
      </c>
      <c r="Z1344" s="110">
        <f>IF(COUNTIFS($Y$2:Y1344,Y1344)=1,1,0)</f>
        <v>0</v>
      </c>
      <c r="AA1344" s="110">
        <f>SUM($Z$2:Z1344)*Z1344</f>
        <v>0</v>
      </c>
      <c r="AB1344" s="110">
        <f>COUNTIFS(resources!B:B,B1344)</f>
        <v>1</v>
      </c>
      <c r="AC1344" s="110">
        <f t="shared" si="297"/>
        <v>1</v>
      </c>
      <c r="AD1344" s="110">
        <f t="shared" si="298"/>
        <v>1</v>
      </c>
      <c r="AE1344" s="110">
        <f t="shared" si="299"/>
        <v>0</v>
      </c>
      <c r="AF1344" s="110">
        <f t="shared" si="300"/>
        <v>1</v>
      </c>
      <c r="AG1344" s="110">
        <f t="shared" si="301"/>
        <v>0</v>
      </c>
      <c r="AH1344" s="110">
        <f t="shared" si="302"/>
        <v>0</v>
      </c>
      <c r="AI1344" s="110">
        <f t="shared" si="303"/>
        <v>1</v>
      </c>
      <c r="AJ1344" s="100">
        <f>ROW()</f>
        <v>1344</v>
      </c>
      <c r="AK1344" s="100" t="str">
        <f>INDEX('BadRows RECART'!$C$2:$C$1207,MATCH(monthly_gwh_mw!AJ1344,'BadRows RECART'!$D$2:$D$1207,0))</f>
        <v>EC_M_0-000-000-010</v>
      </c>
    </row>
    <row r="1345" spans="1:37" ht="20">
      <c r="A1345" s="106" t="s">
        <v>3907</v>
      </c>
      <c r="B1345" s="106" t="s">
        <v>437</v>
      </c>
      <c r="C1345" s="106" t="s">
        <v>6297</v>
      </c>
      <c r="D1345" s="168">
        <v>2022</v>
      </c>
      <c r="E1345" s="168">
        <v>11</v>
      </c>
      <c r="F1345" s="199">
        <v>22.388263844014553</v>
      </c>
      <c r="G1345" s="212" t="s">
        <v>6314</v>
      </c>
      <c r="H1345" s="212" t="s">
        <v>6314</v>
      </c>
      <c r="I1345" s="106" t="s">
        <v>556</v>
      </c>
      <c r="K1345" s="83" t="s">
        <v>6314</v>
      </c>
      <c r="L1345" s="83" t="s">
        <v>6314</v>
      </c>
      <c r="M1345" s="45" t="str">
        <f>IF(
ISNA(INDEX(resources!E:E,MATCH(B1345,resources!B:B,0))),"fillme",
INDEX(resources!E:E,MATCH(B1345,resources!B:B,0)))</f>
        <v>transfer_purchase</v>
      </c>
      <c r="N1345" s="45">
        <v>1</v>
      </c>
      <c r="O1345" s="83" t="str">
        <f>IFERROR(INDEX(resources!K:K,MATCH(B1345,resources!B:B,0)),"fillme")</f>
        <v>unknown</v>
      </c>
      <c r="P1345" s="89" t="str">
        <f t="shared" si="291"/>
        <v>unknown_2022_11</v>
      </c>
      <c r="Q1345" s="87">
        <f>INDEX(elcc!G:G,MATCH(P1345,elcc!D:D,0))</f>
        <v>0</v>
      </c>
      <c r="R1345" s="89">
        <f t="shared" si="292"/>
        <v>1</v>
      </c>
      <c r="S1345" s="89" t="s">
        <v>6314</v>
      </c>
      <c r="T1345" s="89" t="s">
        <v>6314</v>
      </c>
      <c r="U1345" s="90" t="str">
        <f t="shared" si="293"/>
        <v>ok</v>
      </c>
      <c r="V1345" s="63" t="str">
        <f>INDEX(resources!F:F,MATCH(B1345,resources!B:B,0))</f>
        <v>special</v>
      </c>
      <c r="W1345" s="110">
        <f t="shared" si="294"/>
        <v>1</v>
      </c>
      <c r="X1345" s="110">
        <f t="shared" si="295"/>
        <v>0</v>
      </c>
      <c r="Y1345" s="110" t="str">
        <f t="shared" si="296"/>
        <v>transfer_purchase_energy_NA_CONFIDENTIAL</v>
      </c>
      <c r="Z1345" s="110">
        <f>IF(COUNTIFS($Y$2:Y1345,Y1345)=1,1,0)</f>
        <v>0</v>
      </c>
      <c r="AA1345" s="110">
        <f>SUM($Z$2:Z1345)*Z1345</f>
        <v>0</v>
      </c>
      <c r="AB1345" s="110">
        <f>COUNTIFS(resources!B:B,B1345)</f>
        <v>1</v>
      </c>
      <c r="AC1345" s="110">
        <f t="shared" si="297"/>
        <v>1</v>
      </c>
      <c r="AD1345" s="110">
        <f t="shared" si="298"/>
        <v>1</v>
      </c>
      <c r="AE1345" s="110">
        <f t="shared" si="299"/>
        <v>0</v>
      </c>
      <c r="AF1345" s="110">
        <f t="shared" si="300"/>
        <v>1</v>
      </c>
      <c r="AG1345" s="110">
        <f t="shared" si="301"/>
        <v>0</v>
      </c>
      <c r="AH1345" s="110">
        <f t="shared" si="302"/>
        <v>0</v>
      </c>
      <c r="AI1345" s="110">
        <f t="shared" si="303"/>
        <v>1</v>
      </c>
      <c r="AJ1345" s="100">
        <f>ROW()</f>
        <v>1345</v>
      </c>
      <c r="AK1345" s="100" t="str">
        <f>INDEX('BadRows RECART'!$C$2:$C$1207,MATCH(monthly_gwh_mw!AJ1345,'BadRows RECART'!$D$2:$D$1207,0))</f>
        <v>EC_M_0-000-000-010</v>
      </c>
    </row>
    <row r="1346" spans="1:37" ht="20">
      <c r="A1346" s="106" t="s">
        <v>3907</v>
      </c>
      <c r="B1346" s="106" t="s">
        <v>437</v>
      </c>
      <c r="C1346" s="106" t="s">
        <v>6297</v>
      </c>
      <c r="D1346" s="168">
        <v>2022</v>
      </c>
      <c r="E1346" s="168">
        <v>12</v>
      </c>
      <c r="F1346" s="199">
        <v>25.848464760720944</v>
      </c>
      <c r="G1346" s="212" t="s">
        <v>6314</v>
      </c>
      <c r="H1346" s="212" t="s">
        <v>6314</v>
      </c>
      <c r="I1346" s="106" t="s">
        <v>556</v>
      </c>
      <c r="K1346" s="83" t="s">
        <v>6314</v>
      </c>
      <c r="L1346" s="83" t="s">
        <v>6314</v>
      </c>
      <c r="M1346" s="45" t="str">
        <f>IF(
ISNA(INDEX(resources!E:E,MATCH(B1346,resources!B:B,0))),"fillme",
INDEX(resources!E:E,MATCH(B1346,resources!B:B,0)))</f>
        <v>transfer_purchase</v>
      </c>
      <c r="N1346" s="45">
        <v>1</v>
      </c>
      <c r="O1346" s="83" t="str">
        <f>IFERROR(INDEX(resources!K:K,MATCH(B1346,resources!B:B,0)),"fillme")</f>
        <v>unknown</v>
      </c>
      <c r="P1346" s="89" t="str">
        <f t="shared" si="291"/>
        <v>unknown_2022_12</v>
      </c>
      <c r="Q1346" s="87">
        <f>INDEX(elcc!G:G,MATCH(P1346,elcc!D:D,0))</f>
        <v>0</v>
      </c>
      <c r="R1346" s="89">
        <f t="shared" si="292"/>
        <v>1</v>
      </c>
      <c r="S1346" s="89" t="s">
        <v>6314</v>
      </c>
      <c r="T1346" s="89" t="s">
        <v>6314</v>
      </c>
      <c r="U1346" s="90" t="str">
        <f t="shared" si="293"/>
        <v>ok</v>
      </c>
      <c r="V1346" s="63" t="str">
        <f>INDEX(resources!F:F,MATCH(B1346,resources!B:B,0))</f>
        <v>special</v>
      </c>
      <c r="W1346" s="110">
        <f t="shared" si="294"/>
        <v>1</v>
      </c>
      <c r="X1346" s="110">
        <f t="shared" si="295"/>
        <v>0</v>
      </c>
      <c r="Y1346" s="110" t="str">
        <f t="shared" si="296"/>
        <v>transfer_purchase_energy_NA_CONFIDENTIAL</v>
      </c>
      <c r="Z1346" s="110">
        <f>IF(COUNTIFS($Y$2:Y1346,Y1346)=1,1,0)</f>
        <v>0</v>
      </c>
      <c r="AA1346" s="110">
        <f>SUM($Z$2:Z1346)*Z1346</f>
        <v>0</v>
      </c>
      <c r="AB1346" s="110">
        <f>COUNTIFS(resources!B:B,B1346)</f>
        <v>1</v>
      </c>
      <c r="AC1346" s="110">
        <f t="shared" si="297"/>
        <v>1</v>
      </c>
      <c r="AD1346" s="110">
        <f t="shared" si="298"/>
        <v>1</v>
      </c>
      <c r="AE1346" s="110">
        <f t="shared" si="299"/>
        <v>0</v>
      </c>
      <c r="AF1346" s="110">
        <f t="shared" si="300"/>
        <v>1</v>
      </c>
      <c r="AG1346" s="110">
        <f t="shared" si="301"/>
        <v>0</v>
      </c>
      <c r="AH1346" s="110">
        <f t="shared" si="302"/>
        <v>0</v>
      </c>
      <c r="AI1346" s="110">
        <f t="shared" si="303"/>
        <v>1</v>
      </c>
      <c r="AJ1346" s="100">
        <f>ROW()</f>
        <v>1346</v>
      </c>
      <c r="AK1346" s="100" t="str">
        <f>INDEX('BadRows RECART'!$C$2:$C$1207,MATCH(monthly_gwh_mw!AJ1346,'BadRows RECART'!$D$2:$D$1207,0))</f>
        <v>EC_M_0-000-000-010</v>
      </c>
    </row>
    <row r="1347" spans="1:37" ht="20">
      <c r="A1347" s="106" t="s">
        <v>3907</v>
      </c>
      <c r="B1347" s="106" t="s">
        <v>437</v>
      </c>
      <c r="C1347" s="106" t="s">
        <v>6297</v>
      </c>
      <c r="D1347" s="168">
        <v>2023</v>
      </c>
      <c r="E1347" s="168">
        <v>1</v>
      </c>
      <c r="F1347" s="199">
        <v>31.727675301798058</v>
      </c>
      <c r="G1347" s="212" t="s">
        <v>6314</v>
      </c>
      <c r="H1347" s="212" t="s">
        <v>6314</v>
      </c>
      <c r="I1347" s="106" t="s">
        <v>556</v>
      </c>
      <c r="K1347" s="83" t="s">
        <v>6314</v>
      </c>
      <c r="L1347" s="83" t="s">
        <v>6314</v>
      </c>
      <c r="M1347" s="45" t="str">
        <f>IF(
ISNA(INDEX(resources!E:E,MATCH(B1347,resources!B:B,0))),"fillme",
INDEX(resources!E:E,MATCH(B1347,resources!B:B,0)))</f>
        <v>transfer_purchase</v>
      </c>
      <c r="N1347" s="45">
        <v>1</v>
      </c>
      <c r="O1347" s="83" t="str">
        <f>IFERROR(INDEX(resources!K:K,MATCH(B1347,resources!B:B,0)),"fillme")</f>
        <v>unknown</v>
      </c>
      <c r="P1347" s="89" t="str">
        <f t="shared" si="291"/>
        <v>unknown_2023_1</v>
      </c>
      <c r="Q1347" s="87">
        <f>INDEX(elcc!G:G,MATCH(P1347,elcc!D:D,0))</f>
        <v>0</v>
      </c>
      <c r="R1347" s="89">
        <f t="shared" si="292"/>
        <v>1</v>
      </c>
      <c r="S1347" s="89" t="s">
        <v>6314</v>
      </c>
      <c r="T1347" s="89" t="s">
        <v>6314</v>
      </c>
      <c r="U1347" s="90" t="str">
        <f t="shared" si="293"/>
        <v>ok</v>
      </c>
      <c r="V1347" s="63" t="str">
        <f>INDEX(resources!F:F,MATCH(B1347,resources!B:B,0))</f>
        <v>special</v>
      </c>
      <c r="W1347" s="110">
        <f t="shared" si="294"/>
        <v>1</v>
      </c>
      <c r="X1347" s="110">
        <f t="shared" si="295"/>
        <v>0</v>
      </c>
      <c r="Y1347" s="110" t="str">
        <f t="shared" si="296"/>
        <v>transfer_purchase_energy_NA_CONFIDENTIAL</v>
      </c>
      <c r="Z1347" s="110">
        <f>IF(COUNTIFS($Y$2:Y1347,Y1347)=1,1,0)</f>
        <v>0</v>
      </c>
      <c r="AA1347" s="110">
        <f>SUM($Z$2:Z1347)*Z1347</f>
        <v>0</v>
      </c>
      <c r="AB1347" s="110">
        <f>COUNTIFS(resources!B:B,B1347)</f>
        <v>1</v>
      </c>
      <c r="AC1347" s="110">
        <f t="shared" si="297"/>
        <v>1</v>
      </c>
      <c r="AD1347" s="110">
        <f t="shared" si="298"/>
        <v>1</v>
      </c>
      <c r="AE1347" s="110">
        <f t="shared" si="299"/>
        <v>0</v>
      </c>
      <c r="AF1347" s="110">
        <f t="shared" si="300"/>
        <v>1</v>
      </c>
      <c r="AG1347" s="110">
        <f t="shared" si="301"/>
        <v>0</v>
      </c>
      <c r="AH1347" s="110">
        <f t="shared" si="302"/>
        <v>0</v>
      </c>
      <c r="AI1347" s="110">
        <f t="shared" si="303"/>
        <v>1</v>
      </c>
      <c r="AJ1347" s="100">
        <f>ROW()</f>
        <v>1347</v>
      </c>
      <c r="AK1347" s="100" t="str">
        <f>INDEX('BadRows RECART'!$C$2:$C$1207,MATCH(monthly_gwh_mw!AJ1347,'BadRows RECART'!$D$2:$D$1207,0))</f>
        <v>EC_M_0-000-000-010</v>
      </c>
    </row>
    <row r="1348" spans="1:37" ht="20">
      <c r="A1348" s="106" t="s">
        <v>3907</v>
      </c>
      <c r="B1348" s="106" t="s">
        <v>437</v>
      </c>
      <c r="C1348" s="106" t="s">
        <v>6297</v>
      </c>
      <c r="D1348" s="168">
        <v>2023</v>
      </c>
      <c r="E1348" s="168">
        <v>2</v>
      </c>
      <c r="F1348" s="199">
        <v>33.966884230180334</v>
      </c>
      <c r="G1348" s="212" t="s">
        <v>6314</v>
      </c>
      <c r="H1348" s="212" t="s">
        <v>6314</v>
      </c>
      <c r="I1348" s="106" t="s">
        <v>556</v>
      </c>
      <c r="K1348" s="83" t="s">
        <v>6314</v>
      </c>
      <c r="L1348" s="83" t="s">
        <v>6314</v>
      </c>
      <c r="M1348" s="45" t="str">
        <f>IF(
ISNA(INDEX(resources!E:E,MATCH(B1348,resources!B:B,0))),"fillme",
INDEX(resources!E:E,MATCH(B1348,resources!B:B,0)))</f>
        <v>transfer_purchase</v>
      </c>
      <c r="N1348" s="45">
        <v>1</v>
      </c>
      <c r="O1348" s="83" t="str">
        <f>IFERROR(INDEX(resources!K:K,MATCH(B1348,resources!B:B,0)),"fillme")</f>
        <v>unknown</v>
      </c>
      <c r="P1348" s="89" t="str">
        <f t="shared" si="291"/>
        <v>unknown_2023_2</v>
      </c>
      <c r="Q1348" s="87">
        <f>INDEX(elcc!G:G,MATCH(P1348,elcc!D:D,0))</f>
        <v>0</v>
      </c>
      <c r="R1348" s="89">
        <f t="shared" si="292"/>
        <v>1</v>
      </c>
      <c r="S1348" s="89" t="s">
        <v>6314</v>
      </c>
      <c r="T1348" s="89" t="s">
        <v>6314</v>
      </c>
      <c r="U1348" s="90" t="str">
        <f t="shared" si="293"/>
        <v>ok</v>
      </c>
      <c r="V1348" s="63" t="str">
        <f>INDEX(resources!F:F,MATCH(B1348,resources!B:B,0))</f>
        <v>special</v>
      </c>
      <c r="W1348" s="110">
        <f t="shared" si="294"/>
        <v>1</v>
      </c>
      <c r="X1348" s="110">
        <f t="shared" si="295"/>
        <v>0</v>
      </c>
      <c r="Y1348" s="110" t="str">
        <f t="shared" si="296"/>
        <v>transfer_purchase_energy_NA_CONFIDENTIAL</v>
      </c>
      <c r="Z1348" s="110">
        <f>IF(COUNTIFS($Y$2:Y1348,Y1348)=1,1,0)</f>
        <v>0</v>
      </c>
      <c r="AA1348" s="110">
        <f>SUM($Z$2:Z1348)*Z1348</f>
        <v>0</v>
      </c>
      <c r="AB1348" s="110">
        <f>COUNTIFS(resources!B:B,B1348)</f>
        <v>1</v>
      </c>
      <c r="AC1348" s="110">
        <f t="shared" si="297"/>
        <v>1</v>
      </c>
      <c r="AD1348" s="110">
        <f t="shared" si="298"/>
        <v>1</v>
      </c>
      <c r="AE1348" s="110">
        <f t="shared" si="299"/>
        <v>0</v>
      </c>
      <c r="AF1348" s="110">
        <f t="shared" si="300"/>
        <v>1</v>
      </c>
      <c r="AG1348" s="110">
        <f t="shared" si="301"/>
        <v>0</v>
      </c>
      <c r="AH1348" s="110">
        <f t="shared" si="302"/>
        <v>0</v>
      </c>
      <c r="AI1348" s="110">
        <f t="shared" si="303"/>
        <v>1</v>
      </c>
      <c r="AJ1348" s="100">
        <f>ROW()</f>
        <v>1348</v>
      </c>
      <c r="AK1348" s="100" t="str">
        <f>INDEX('BadRows RECART'!$C$2:$C$1207,MATCH(monthly_gwh_mw!AJ1348,'BadRows RECART'!$D$2:$D$1207,0))</f>
        <v>EC_M_0-000-000-010</v>
      </c>
    </row>
    <row r="1349" spans="1:37" ht="20">
      <c r="A1349" s="106" t="s">
        <v>3907</v>
      </c>
      <c r="B1349" s="106" t="s">
        <v>437</v>
      </c>
      <c r="C1349" s="106" t="s">
        <v>6297</v>
      </c>
      <c r="D1349" s="168">
        <v>2023</v>
      </c>
      <c r="E1349" s="168">
        <v>3</v>
      </c>
      <c r="F1349" s="199">
        <v>34.187430523888487</v>
      </c>
      <c r="G1349" s="212" t="s">
        <v>6314</v>
      </c>
      <c r="H1349" s="212" t="s">
        <v>6314</v>
      </c>
      <c r="I1349" s="106" t="s">
        <v>556</v>
      </c>
      <c r="K1349" s="83" t="s">
        <v>6314</v>
      </c>
      <c r="L1349" s="83" t="s">
        <v>6314</v>
      </c>
      <c r="M1349" s="45" t="str">
        <f>IF(
ISNA(INDEX(resources!E:E,MATCH(B1349,resources!B:B,0))),"fillme",
INDEX(resources!E:E,MATCH(B1349,resources!B:B,0)))</f>
        <v>transfer_purchase</v>
      </c>
      <c r="N1349" s="45">
        <v>1</v>
      </c>
      <c r="O1349" s="83" t="str">
        <f>IFERROR(INDEX(resources!K:K,MATCH(B1349,resources!B:B,0)),"fillme")</f>
        <v>unknown</v>
      </c>
      <c r="P1349" s="89" t="str">
        <f t="shared" ref="P1349:P1412" si="304">O1349&amp;"_"&amp;D1349&amp;"_"&amp;E1349</f>
        <v>unknown_2023_3</v>
      </c>
      <c r="Q1349" s="87">
        <f>INDEX(elcc!G:G,MATCH(P1349,elcc!D:D,0))</f>
        <v>0</v>
      </c>
      <c r="R1349" s="89">
        <f t="shared" ref="R1349:R1412" si="305">IF(O1349="battery",MIN(1,J1349/4),1)</f>
        <v>1</v>
      </c>
      <c r="S1349" s="89" t="s">
        <v>6314</v>
      </c>
      <c r="T1349" s="89" t="s">
        <v>6314</v>
      </c>
      <c r="U1349" s="90" t="str">
        <f t="shared" ref="U1349:U1412" si="306">IF(ISERROR(T1349),"error in NQC data entry; please check blue and purple data entered. You need to provide either a contracted NQC value in Column G, or allow the template to calculate one using Columns H,L,Q, and R","ok")</f>
        <v>ok</v>
      </c>
      <c r="V1349" s="63" t="str">
        <f>INDEX(resources!F:F,MATCH(B1349,resources!B:B,0))</f>
        <v>special</v>
      </c>
      <c r="W1349" s="110">
        <f t="shared" ref="W1349:W1412" si="307">(F1349&gt;0)*1</f>
        <v>1</v>
      </c>
      <c r="X1349" s="110">
        <f t="shared" ref="X1349:X1412" si="308">COUNTIFS(G1349:H1349,"&gt;0")</f>
        <v>0</v>
      </c>
      <c r="Y1349" s="110" t="str">
        <f t="shared" ref="Y1349:Y1412" si="309">B1349&amp;"_"&amp;C1349&amp;"_"&amp;K1349</f>
        <v>transfer_purchase_energy_NA_CONFIDENTIAL</v>
      </c>
      <c r="Z1349" s="110">
        <f>IF(COUNTIFS($Y$2:Y1349,Y1349)=1,1,0)</f>
        <v>0</v>
      </c>
      <c r="AA1349" s="110">
        <f>SUM($Z$2:Z1349)*Z1349</f>
        <v>0</v>
      </c>
      <c r="AB1349" s="110">
        <f>COUNTIFS(resources!B:B,B1349)</f>
        <v>1</v>
      </c>
      <c r="AC1349" s="110">
        <f t="shared" ref="AC1349:AC1412" si="310">AND(ISNUMBER(D1349),(D1349&gt;2019))*1</f>
        <v>1</v>
      </c>
      <c r="AD1349" s="110">
        <f t="shared" ref="AD1349:AD1412" si="311">AND(ISNUMBER(E1349),E1349&gt;=1,E1349&lt;=12)*1</f>
        <v>1</v>
      </c>
      <c r="AE1349" s="110">
        <f t="shared" ref="AE1349:AE1412" si="312">AND(COUNT(G1349:H1349)=1,COUNT(F1349)=1)*1</f>
        <v>0</v>
      </c>
      <c r="AF1349" s="110">
        <f t="shared" ref="AF1349:AF1412" si="313">(COUNTIFS(K1349:O1349,"fillme")=0)*1</f>
        <v>1</v>
      </c>
      <c r="AG1349" s="110">
        <f t="shared" ref="AG1349:AG1412" si="314">ISNUMBER(L1349)*1</f>
        <v>0</v>
      </c>
      <c r="AH1349" s="110">
        <f t="shared" ref="AH1349:AH1412" si="315">NOT(AND(G1349&gt;0,H1349&gt;0))*1</f>
        <v>0</v>
      </c>
      <c r="AI1349" s="110">
        <f t="shared" ref="AI1349:AI1412" si="316">(U1349="ok")*1</f>
        <v>1</v>
      </c>
      <c r="AJ1349" s="100">
        <f>ROW()</f>
        <v>1349</v>
      </c>
      <c r="AK1349" s="100" t="str">
        <f>INDEX('BadRows RECART'!$C$2:$C$1207,MATCH(monthly_gwh_mw!AJ1349,'BadRows RECART'!$D$2:$D$1207,0))</f>
        <v>EC_M_0-000-000-010</v>
      </c>
    </row>
    <row r="1350" spans="1:37" ht="20">
      <c r="A1350" s="106" t="s">
        <v>3907</v>
      </c>
      <c r="B1350" s="106" t="s">
        <v>437</v>
      </c>
      <c r="C1350" s="106" t="s">
        <v>6297</v>
      </c>
      <c r="D1350" s="168">
        <v>2023</v>
      </c>
      <c r="E1350" s="168">
        <v>4</v>
      </c>
      <c r="F1350" s="199">
        <v>30.995336272025472</v>
      </c>
      <c r="G1350" s="212" t="s">
        <v>6314</v>
      </c>
      <c r="H1350" s="212" t="s">
        <v>6314</v>
      </c>
      <c r="I1350" s="106" t="s">
        <v>556</v>
      </c>
      <c r="K1350" s="83" t="s">
        <v>6314</v>
      </c>
      <c r="L1350" s="83" t="s">
        <v>6314</v>
      </c>
      <c r="M1350" s="45" t="str">
        <f>IF(
ISNA(INDEX(resources!E:E,MATCH(B1350,resources!B:B,0))),"fillme",
INDEX(resources!E:E,MATCH(B1350,resources!B:B,0)))</f>
        <v>transfer_purchase</v>
      </c>
      <c r="N1350" s="45">
        <v>1</v>
      </c>
      <c r="O1350" s="83" t="str">
        <f>IFERROR(INDEX(resources!K:K,MATCH(B1350,resources!B:B,0)),"fillme")</f>
        <v>unknown</v>
      </c>
      <c r="P1350" s="89" t="str">
        <f t="shared" si="304"/>
        <v>unknown_2023_4</v>
      </c>
      <c r="Q1350" s="87">
        <f>INDEX(elcc!G:G,MATCH(P1350,elcc!D:D,0))</f>
        <v>0</v>
      </c>
      <c r="R1350" s="89">
        <f t="shared" si="305"/>
        <v>1</v>
      </c>
      <c r="S1350" s="89" t="s">
        <v>6314</v>
      </c>
      <c r="T1350" s="89" t="s">
        <v>6314</v>
      </c>
      <c r="U1350" s="90" t="str">
        <f t="shared" si="306"/>
        <v>ok</v>
      </c>
      <c r="V1350" s="63" t="str">
        <f>INDEX(resources!F:F,MATCH(B1350,resources!B:B,0))</f>
        <v>special</v>
      </c>
      <c r="W1350" s="110">
        <f t="shared" si="307"/>
        <v>1</v>
      </c>
      <c r="X1350" s="110">
        <f t="shared" si="308"/>
        <v>0</v>
      </c>
      <c r="Y1350" s="110" t="str">
        <f t="shared" si="309"/>
        <v>transfer_purchase_energy_NA_CONFIDENTIAL</v>
      </c>
      <c r="Z1350" s="110">
        <f>IF(COUNTIFS($Y$2:Y1350,Y1350)=1,1,0)</f>
        <v>0</v>
      </c>
      <c r="AA1350" s="110">
        <f>SUM($Z$2:Z1350)*Z1350</f>
        <v>0</v>
      </c>
      <c r="AB1350" s="110">
        <f>COUNTIFS(resources!B:B,B1350)</f>
        <v>1</v>
      </c>
      <c r="AC1350" s="110">
        <f t="shared" si="310"/>
        <v>1</v>
      </c>
      <c r="AD1350" s="110">
        <f t="shared" si="311"/>
        <v>1</v>
      </c>
      <c r="AE1350" s="110">
        <f t="shared" si="312"/>
        <v>0</v>
      </c>
      <c r="AF1350" s="110">
        <f t="shared" si="313"/>
        <v>1</v>
      </c>
      <c r="AG1350" s="110">
        <f t="shared" si="314"/>
        <v>0</v>
      </c>
      <c r="AH1350" s="110">
        <f t="shared" si="315"/>
        <v>0</v>
      </c>
      <c r="AI1350" s="110">
        <f t="shared" si="316"/>
        <v>1</v>
      </c>
      <c r="AJ1350" s="100">
        <f>ROW()</f>
        <v>1350</v>
      </c>
      <c r="AK1350" s="100" t="str">
        <f>INDEX('BadRows RECART'!$C$2:$C$1207,MATCH(monthly_gwh_mw!AJ1350,'BadRows RECART'!$D$2:$D$1207,0))</f>
        <v>EC_M_0-000-000-010</v>
      </c>
    </row>
    <row r="1351" spans="1:37" ht="20">
      <c r="A1351" s="106" t="s">
        <v>3907</v>
      </c>
      <c r="B1351" s="106" t="s">
        <v>437</v>
      </c>
      <c r="C1351" s="106" t="s">
        <v>6297</v>
      </c>
      <c r="D1351" s="168">
        <v>2023</v>
      </c>
      <c r="E1351" s="168">
        <v>5</v>
      </c>
      <c r="F1351" s="199">
        <v>36.751965340139577</v>
      </c>
      <c r="G1351" s="212" t="s">
        <v>6314</v>
      </c>
      <c r="H1351" s="212" t="s">
        <v>6314</v>
      </c>
      <c r="I1351" s="106" t="s">
        <v>556</v>
      </c>
      <c r="K1351" s="83" t="s">
        <v>6314</v>
      </c>
      <c r="L1351" s="83" t="s">
        <v>6314</v>
      </c>
      <c r="M1351" s="45" t="str">
        <f>IF(
ISNA(INDEX(resources!E:E,MATCH(B1351,resources!B:B,0))),"fillme",
INDEX(resources!E:E,MATCH(B1351,resources!B:B,0)))</f>
        <v>transfer_purchase</v>
      </c>
      <c r="N1351" s="45">
        <v>1</v>
      </c>
      <c r="O1351" s="83" t="str">
        <f>IFERROR(INDEX(resources!K:K,MATCH(B1351,resources!B:B,0)),"fillme")</f>
        <v>unknown</v>
      </c>
      <c r="P1351" s="89" t="str">
        <f t="shared" si="304"/>
        <v>unknown_2023_5</v>
      </c>
      <c r="Q1351" s="87">
        <f>INDEX(elcc!G:G,MATCH(P1351,elcc!D:D,0))</f>
        <v>0</v>
      </c>
      <c r="R1351" s="89">
        <f t="shared" si="305"/>
        <v>1</v>
      </c>
      <c r="S1351" s="89" t="s">
        <v>6314</v>
      </c>
      <c r="T1351" s="89" t="s">
        <v>6314</v>
      </c>
      <c r="U1351" s="90" t="str">
        <f t="shared" si="306"/>
        <v>ok</v>
      </c>
      <c r="V1351" s="63" t="str">
        <f>INDEX(resources!F:F,MATCH(B1351,resources!B:B,0))</f>
        <v>special</v>
      </c>
      <c r="W1351" s="110">
        <f t="shared" si="307"/>
        <v>1</v>
      </c>
      <c r="X1351" s="110">
        <f t="shared" si="308"/>
        <v>0</v>
      </c>
      <c r="Y1351" s="110" t="str">
        <f t="shared" si="309"/>
        <v>transfer_purchase_energy_NA_CONFIDENTIAL</v>
      </c>
      <c r="Z1351" s="110">
        <f>IF(COUNTIFS($Y$2:Y1351,Y1351)=1,1,0)</f>
        <v>0</v>
      </c>
      <c r="AA1351" s="110">
        <f>SUM($Z$2:Z1351)*Z1351</f>
        <v>0</v>
      </c>
      <c r="AB1351" s="110">
        <f>COUNTIFS(resources!B:B,B1351)</f>
        <v>1</v>
      </c>
      <c r="AC1351" s="110">
        <f t="shared" si="310"/>
        <v>1</v>
      </c>
      <c r="AD1351" s="110">
        <f t="shared" si="311"/>
        <v>1</v>
      </c>
      <c r="AE1351" s="110">
        <f t="shared" si="312"/>
        <v>0</v>
      </c>
      <c r="AF1351" s="110">
        <f t="shared" si="313"/>
        <v>1</v>
      </c>
      <c r="AG1351" s="110">
        <f t="shared" si="314"/>
        <v>0</v>
      </c>
      <c r="AH1351" s="110">
        <f t="shared" si="315"/>
        <v>0</v>
      </c>
      <c r="AI1351" s="110">
        <f t="shared" si="316"/>
        <v>1</v>
      </c>
      <c r="AJ1351" s="100">
        <f>ROW()</f>
        <v>1351</v>
      </c>
      <c r="AK1351" s="100" t="str">
        <f>INDEX('BadRows RECART'!$C$2:$C$1207,MATCH(monthly_gwh_mw!AJ1351,'BadRows RECART'!$D$2:$D$1207,0))</f>
        <v>EC_M_0-000-000-010</v>
      </c>
    </row>
    <row r="1352" spans="1:37" ht="20">
      <c r="A1352" s="106" t="s">
        <v>3907</v>
      </c>
      <c r="B1352" s="106" t="s">
        <v>437</v>
      </c>
      <c r="C1352" s="106" t="s">
        <v>6297</v>
      </c>
      <c r="D1352" s="168">
        <v>2023</v>
      </c>
      <c r="E1352" s="168">
        <v>6</v>
      </c>
      <c r="F1352" s="199">
        <v>42.334766502266234</v>
      </c>
      <c r="G1352" s="212" t="s">
        <v>6314</v>
      </c>
      <c r="H1352" s="212" t="s">
        <v>6314</v>
      </c>
      <c r="I1352" s="106" t="s">
        <v>556</v>
      </c>
      <c r="K1352" s="83" t="s">
        <v>6314</v>
      </c>
      <c r="L1352" s="83" t="s">
        <v>6314</v>
      </c>
      <c r="M1352" s="45" t="str">
        <f>IF(
ISNA(INDEX(resources!E:E,MATCH(B1352,resources!B:B,0))),"fillme",
INDEX(resources!E:E,MATCH(B1352,resources!B:B,0)))</f>
        <v>transfer_purchase</v>
      </c>
      <c r="N1352" s="45">
        <v>1</v>
      </c>
      <c r="O1352" s="83" t="str">
        <f>IFERROR(INDEX(resources!K:K,MATCH(B1352,resources!B:B,0)),"fillme")</f>
        <v>unknown</v>
      </c>
      <c r="P1352" s="89" t="str">
        <f t="shared" si="304"/>
        <v>unknown_2023_6</v>
      </c>
      <c r="Q1352" s="87">
        <f>INDEX(elcc!G:G,MATCH(P1352,elcc!D:D,0))</f>
        <v>0</v>
      </c>
      <c r="R1352" s="89">
        <f t="shared" si="305"/>
        <v>1</v>
      </c>
      <c r="S1352" s="89" t="s">
        <v>6314</v>
      </c>
      <c r="T1352" s="89" t="s">
        <v>6314</v>
      </c>
      <c r="U1352" s="90" t="str">
        <f t="shared" si="306"/>
        <v>ok</v>
      </c>
      <c r="V1352" s="63" t="str">
        <f>INDEX(resources!F:F,MATCH(B1352,resources!B:B,0))</f>
        <v>special</v>
      </c>
      <c r="W1352" s="110">
        <f t="shared" si="307"/>
        <v>1</v>
      </c>
      <c r="X1352" s="110">
        <f t="shared" si="308"/>
        <v>0</v>
      </c>
      <c r="Y1352" s="110" t="str">
        <f t="shared" si="309"/>
        <v>transfer_purchase_energy_NA_CONFIDENTIAL</v>
      </c>
      <c r="Z1352" s="110">
        <f>IF(COUNTIFS($Y$2:Y1352,Y1352)=1,1,0)</f>
        <v>0</v>
      </c>
      <c r="AA1352" s="110">
        <f>SUM($Z$2:Z1352)*Z1352</f>
        <v>0</v>
      </c>
      <c r="AB1352" s="110">
        <f>COUNTIFS(resources!B:B,B1352)</f>
        <v>1</v>
      </c>
      <c r="AC1352" s="110">
        <f t="shared" si="310"/>
        <v>1</v>
      </c>
      <c r="AD1352" s="110">
        <f t="shared" si="311"/>
        <v>1</v>
      </c>
      <c r="AE1352" s="110">
        <f t="shared" si="312"/>
        <v>0</v>
      </c>
      <c r="AF1352" s="110">
        <f t="shared" si="313"/>
        <v>1</v>
      </c>
      <c r="AG1352" s="110">
        <f t="shared" si="314"/>
        <v>0</v>
      </c>
      <c r="AH1352" s="110">
        <f t="shared" si="315"/>
        <v>0</v>
      </c>
      <c r="AI1352" s="110">
        <f t="shared" si="316"/>
        <v>1</v>
      </c>
      <c r="AJ1352" s="100">
        <f>ROW()</f>
        <v>1352</v>
      </c>
      <c r="AK1352" s="100" t="str">
        <f>INDEX('BadRows RECART'!$C$2:$C$1207,MATCH(monthly_gwh_mw!AJ1352,'BadRows RECART'!$D$2:$D$1207,0))</f>
        <v>EC_M_0-000-000-010</v>
      </c>
    </row>
    <row r="1353" spans="1:37" ht="20">
      <c r="A1353" s="106" t="s">
        <v>3907</v>
      </c>
      <c r="B1353" s="106" t="s">
        <v>437</v>
      </c>
      <c r="C1353" s="106" t="s">
        <v>6297</v>
      </c>
      <c r="D1353" s="168">
        <v>2023</v>
      </c>
      <c r="E1353" s="168">
        <v>7</v>
      </c>
      <c r="F1353" s="199">
        <v>26.022244290214505</v>
      </c>
      <c r="G1353" s="212" t="s">
        <v>6314</v>
      </c>
      <c r="H1353" s="212" t="s">
        <v>6314</v>
      </c>
      <c r="I1353" s="106" t="s">
        <v>556</v>
      </c>
      <c r="K1353" s="83" t="s">
        <v>6314</v>
      </c>
      <c r="L1353" s="83" t="s">
        <v>6314</v>
      </c>
      <c r="M1353" s="45" t="str">
        <f>IF(
ISNA(INDEX(resources!E:E,MATCH(B1353,resources!B:B,0))),"fillme",
INDEX(resources!E:E,MATCH(B1353,resources!B:B,0)))</f>
        <v>transfer_purchase</v>
      </c>
      <c r="N1353" s="45">
        <v>1</v>
      </c>
      <c r="O1353" s="83" t="str">
        <f>IFERROR(INDEX(resources!K:K,MATCH(B1353,resources!B:B,0)),"fillme")</f>
        <v>unknown</v>
      </c>
      <c r="P1353" s="89" t="str">
        <f t="shared" si="304"/>
        <v>unknown_2023_7</v>
      </c>
      <c r="Q1353" s="87">
        <f>INDEX(elcc!G:G,MATCH(P1353,elcc!D:D,0))</f>
        <v>0</v>
      </c>
      <c r="R1353" s="89">
        <f t="shared" si="305"/>
        <v>1</v>
      </c>
      <c r="S1353" s="89" t="s">
        <v>6314</v>
      </c>
      <c r="T1353" s="89" t="s">
        <v>6314</v>
      </c>
      <c r="U1353" s="90" t="str">
        <f t="shared" si="306"/>
        <v>ok</v>
      </c>
      <c r="V1353" s="63" t="str">
        <f>INDEX(resources!F:F,MATCH(B1353,resources!B:B,0))</f>
        <v>special</v>
      </c>
      <c r="W1353" s="110">
        <f t="shared" si="307"/>
        <v>1</v>
      </c>
      <c r="X1353" s="110">
        <f t="shared" si="308"/>
        <v>0</v>
      </c>
      <c r="Y1353" s="110" t="str">
        <f t="shared" si="309"/>
        <v>transfer_purchase_energy_NA_CONFIDENTIAL</v>
      </c>
      <c r="Z1353" s="110">
        <f>IF(COUNTIFS($Y$2:Y1353,Y1353)=1,1,0)</f>
        <v>0</v>
      </c>
      <c r="AA1353" s="110">
        <f>SUM($Z$2:Z1353)*Z1353</f>
        <v>0</v>
      </c>
      <c r="AB1353" s="110">
        <f>COUNTIFS(resources!B:B,B1353)</f>
        <v>1</v>
      </c>
      <c r="AC1353" s="110">
        <f t="shared" si="310"/>
        <v>1</v>
      </c>
      <c r="AD1353" s="110">
        <f t="shared" si="311"/>
        <v>1</v>
      </c>
      <c r="AE1353" s="110">
        <f t="shared" si="312"/>
        <v>0</v>
      </c>
      <c r="AF1353" s="110">
        <f t="shared" si="313"/>
        <v>1</v>
      </c>
      <c r="AG1353" s="110">
        <f t="shared" si="314"/>
        <v>0</v>
      </c>
      <c r="AH1353" s="110">
        <f t="shared" si="315"/>
        <v>0</v>
      </c>
      <c r="AI1353" s="110">
        <f t="shared" si="316"/>
        <v>1</v>
      </c>
      <c r="AJ1353" s="100">
        <f>ROW()</f>
        <v>1353</v>
      </c>
      <c r="AK1353" s="100" t="str">
        <f>INDEX('BadRows RECART'!$C$2:$C$1207,MATCH(monthly_gwh_mw!AJ1353,'BadRows RECART'!$D$2:$D$1207,0))</f>
        <v>EC_M_0-000-000-010</v>
      </c>
    </row>
    <row r="1354" spans="1:37" ht="20">
      <c r="A1354" s="106" t="s">
        <v>3907</v>
      </c>
      <c r="B1354" s="106" t="s">
        <v>437</v>
      </c>
      <c r="C1354" s="106" t="s">
        <v>6297</v>
      </c>
      <c r="D1354" s="168">
        <v>2023</v>
      </c>
      <c r="E1354" s="168">
        <v>8</v>
      </c>
      <c r="F1354" s="199">
        <v>20.985032583004593</v>
      </c>
      <c r="G1354" s="212" t="s">
        <v>6314</v>
      </c>
      <c r="H1354" s="212" t="s">
        <v>6314</v>
      </c>
      <c r="I1354" s="106" t="s">
        <v>556</v>
      </c>
      <c r="K1354" s="83" t="s">
        <v>6314</v>
      </c>
      <c r="L1354" s="83" t="s">
        <v>6314</v>
      </c>
      <c r="M1354" s="45" t="str">
        <f>IF(
ISNA(INDEX(resources!E:E,MATCH(B1354,resources!B:B,0))),"fillme",
INDEX(resources!E:E,MATCH(B1354,resources!B:B,0)))</f>
        <v>transfer_purchase</v>
      </c>
      <c r="N1354" s="45">
        <v>1</v>
      </c>
      <c r="O1354" s="83" t="str">
        <f>IFERROR(INDEX(resources!K:K,MATCH(B1354,resources!B:B,0)),"fillme")</f>
        <v>unknown</v>
      </c>
      <c r="P1354" s="89" t="str">
        <f t="shared" si="304"/>
        <v>unknown_2023_8</v>
      </c>
      <c r="Q1354" s="87">
        <f>INDEX(elcc!G:G,MATCH(P1354,elcc!D:D,0))</f>
        <v>0</v>
      </c>
      <c r="R1354" s="89">
        <f t="shared" si="305"/>
        <v>1</v>
      </c>
      <c r="S1354" s="89" t="s">
        <v>6314</v>
      </c>
      <c r="T1354" s="89" t="s">
        <v>6314</v>
      </c>
      <c r="U1354" s="90" t="str">
        <f t="shared" si="306"/>
        <v>ok</v>
      </c>
      <c r="V1354" s="63" t="str">
        <f>INDEX(resources!F:F,MATCH(B1354,resources!B:B,0))</f>
        <v>special</v>
      </c>
      <c r="W1354" s="110">
        <f t="shared" si="307"/>
        <v>1</v>
      </c>
      <c r="X1354" s="110">
        <f t="shared" si="308"/>
        <v>0</v>
      </c>
      <c r="Y1354" s="110" t="str">
        <f t="shared" si="309"/>
        <v>transfer_purchase_energy_NA_CONFIDENTIAL</v>
      </c>
      <c r="Z1354" s="110">
        <f>IF(COUNTIFS($Y$2:Y1354,Y1354)=1,1,0)</f>
        <v>0</v>
      </c>
      <c r="AA1354" s="110">
        <f>SUM($Z$2:Z1354)*Z1354</f>
        <v>0</v>
      </c>
      <c r="AB1354" s="110">
        <f>COUNTIFS(resources!B:B,B1354)</f>
        <v>1</v>
      </c>
      <c r="AC1354" s="110">
        <f t="shared" si="310"/>
        <v>1</v>
      </c>
      <c r="AD1354" s="110">
        <f t="shared" si="311"/>
        <v>1</v>
      </c>
      <c r="AE1354" s="110">
        <f t="shared" si="312"/>
        <v>0</v>
      </c>
      <c r="AF1354" s="110">
        <f t="shared" si="313"/>
        <v>1</v>
      </c>
      <c r="AG1354" s="110">
        <f t="shared" si="314"/>
        <v>0</v>
      </c>
      <c r="AH1354" s="110">
        <f t="shared" si="315"/>
        <v>0</v>
      </c>
      <c r="AI1354" s="110">
        <f t="shared" si="316"/>
        <v>1</v>
      </c>
      <c r="AJ1354" s="100">
        <f>ROW()</f>
        <v>1354</v>
      </c>
      <c r="AK1354" s="100" t="str">
        <f>INDEX('BadRows RECART'!$C$2:$C$1207,MATCH(monthly_gwh_mw!AJ1354,'BadRows RECART'!$D$2:$D$1207,0))</f>
        <v>EC_M_0-000-000-010</v>
      </c>
    </row>
    <row r="1355" spans="1:37" ht="20">
      <c r="A1355" s="106" t="s">
        <v>3907</v>
      </c>
      <c r="B1355" s="106" t="s">
        <v>437</v>
      </c>
      <c r="C1355" s="106" t="s">
        <v>6297</v>
      </c>
      <c r="D1355" s="168">
        <v>2023</v>
      </c>
      <c r="E1355" s="168">
        <v>9</v>
      </c>
      <c r="F1355" s="199">
        <v>20.157051421372149</v>
      </c>
      <c r="G1355" s="212" t="s">
        <v>6314</v>
      </c>
      <c r="H1355" s="212" t="s">
        <v>6314</v>
      </c>
      <c r="I1355" s="106" t="s">
        <v>556</v>
      </c>
      <c r="K1355" s="83" t="s">
        <v>6314</v>
      </c>
      <c r="L1355" s="83" t="s">
        <v>6314</v>
      </c>
      <c r="M1355" s="45" t="str">
        <f>IF(
ISNA(INDEX(resources!E:E,MATCH(B1355,resources!B:B,0))),"fillme",
INDEX(resources!E:E,MATCH(B1355,resources!B:B,0)))</f>
        <v>transfer_purchase</v>
      </c>
      <c r="N1355" s="45">
        <v>1</v>
      </c>
      <c r="O1355" s="83" t="str">
        <f>IFERROR(INDEX(resources!K:K,MATCH(B1355,resources!B:B,0)),"fillme")</f>
        <v>unknown</v>
      </c>
      <c r="P1355" s="89" t="str">
        <f t="shared" si="304"/>
        <v>unknown_2023_9</v>
      </c>
      <c r="Q1355" s="87">
        <f>INDEX(elcc!G:G,MATCH(P1355,elcc!D:D,0))</f>
        <v>0</v>
      </c>
      <c r="R1355" s="89">
        <f t="shared" si="305"/>
        <v>1</v>
      </c>
      <c r="S1355" s="89" t="s">
        <v>6314</v>
      </c>
      <c r="T1355" s="89" t="s">
        <v>6314</v>
      </c>
      <c r="U1355" s="90" t="str">
        <f t="shared" si="306"/>
        <v>ok</v>
      </c>
      <c r="V1355" s="63" t="str">
        <f>INDEX(resources!F:F,MATCH(B1355,resources!B:B,0))</f>
        <v>special</v>
      </c>
      <c r="W1355" s="110">
        <f t="shared" si="307"/>
        <v>1</v>
      </c>
      <c r="X1355" s="110">
        <f t="shared" si="308"/>
        <v>0</v>
      </c>
      <c r="Y1355" s="110" t="str">
        <f t="shared" si="309"/>
        <v>transfer_purchase_energy_NA_CONFIDENTIAL</v>
      </c>
      <c r="Z1355" s="110">
        <f>IF(COUNTIFS($Y$2:Y1355,Y1355)=1,1,0)</f>
        <v>0</v>
      </c>
      <c r="AA1355" s="110">
        <f>SUM($Z$2:Z1355)*Z1355</f>
        <v>0</v>
      </c>
      <c r="AB1355" s="110">
        <f>COUNTIFS(resources!B:B,B1355)</f>
        <v>1</v>
      </c>
      <c r="AC1355" s="110">
        <f t="shared" si="310"/>
        <v>1</v>
      </c>
      <c r="AD1355" s="110">
        <f t="shared" si="311"/>
        <v>1</v>
      </c>
      <c r="AE1355" s="110">
        <f t="shared" si="312"/>
        <v>0</v>
      </c>
      <c r="AF1355" s="110">
        <f t="shared" si="313"/>
        <v>1</v>
      </c>
      <c r="AG1355" s="110">
        <f t="shared" si="314"/>
        <v>0</v>
      </c>
      <c r="AH1355" s="110">
        <f t="shared" si="315"/>
        <v>0</v>
      </c>
      <c r="AI1355" s="110">
        <f t="shared" si="316"/>
        <v>1</v>
      </c>
      <c r="AJ1355" s="100">
        <f>ROW()</f>
        <v>1355</v>
      </c>
      <c r="AK1355" s="100" t="str">
        <f>INDEX('BadRows RECART'!$C$2:$C$1207,MATCH(monthly_gwh_mw!AJ1355,'BadRows RECART'!$D$2:$D$1207,0))</f>
        <v>EC_M_0-000-000-010</v>
      </c>
    </row>
    <row r="1356" spans="1:37" ht="20">
      <c r="A1356" s="106" t="s">
        <v>3907</v>
      </c>
      <c r="B1356" s="106" t="s">
        <v>437</v>
      </c>
      <c r="C1356" s="106" t="s">
        <v>6297</v>
      </c>
      <c r="D1356" s="168">
        <v>2023</v>
      </c>
      <c r="E1356" s="168">
        <v>10</v>
      </c>
      <c r="F1356" s="199">
        <v>21.78768106052339</v>
      </c>
      <c r="G1356" s="212" t="s">
        <v>6314</v>
      </c>
      <c r="H1356" s="212" t="s">
        <v>6314</v>
      </c>
      <c r="I1356" s="106" t="s">
        <v>556</v>
      </c>
      <c r="K1356" s="83" t="s">
        <v>6314</v>
      </c>
      <c r="L1356" s="83" t="s">
        <v>6314</v>
      </c>
      <c r="M1356" s="45" t="str">
        <f>IF(
ISNA(INDEX(resources!E:E,MATCH(B1356,resources!B:B,0))),"fillme",
INDEX(resources!E:E,MATCH(B1356,resources!B:B,0)))</f>
        <v>transfer_purchase</v>
      </c>
      <c r="N1356" s="45">
        <v>1</v>
      </c>
      <c r="O1356" s="83" t="str">
        <f>IFERROR(INDEX(resources!K:K,MATCH(B1356,resources!B:B,0)),"fillme")</f>
        <v>unknown</v>
      </c>
      <c r="P1356" s="89" t="str">
        <f t="shared" si="304"/>
        <v>unknown_2023_10</v>
      </c>
      <c r="Q1356" s="87">
        <f>INDEX(elcc!G:G,MATCH(P1356,elcc!D:D,0))</f>
        <v>0</v>
      </c>
      <c r="R1356" s="89">
        <f t="shared" si="305"/>
        <v>1</v>
      </c>
      <c r="S1356" s="89" t="s">
        <v>6314</v>
      </c>
      <c r="T1356" s="89" t="s">
        <v>6314</v>
      </c>
      <c r="U1356" s="90" t="str">
        <f t="shared" si="306"/>
        <v>ok</v>
      </c>
      <c r="V1356" s="63" t="str">
        <f>INDEX(resources!F:F,MATCH(B1356,resources!B:B,0))</f>
        <v>special</v>
      </c>
      <c r="W1356" s="110">
        <f t="shared" si="307"/>
        <v>1</v>
      </c>
      <c r="X1356" s="110">
        <f t="shared" si="308"/>
        <v>0</v>
      </c>
      <c r="Y1356" s="110" t="str">
        <f t="shared" si="309"/>
        <v>transfer_purchase_energy_NA_CONFIDENTIAL</v>
      </c>
      <c r="Z1356" s="110">
        <f>IF(COUNTIFS($Y$2:Y1356,Y1356)=1,1,0)</f>
        <v>0</v>
      </c>
      <c r="AA1356" s="110">
        <f>SUM($Z$2:Z1356)*Z1356</f>
        <v>0</v>
      </c>
      <c r="AB1356" s="110">
        <f>COUNTIFS(resources!B:B,B1356)</f>
        <v>1</v>
      </c>
      <c r="AC1356" s="110">
        <f t="shared" si="310"/>
        <v>1</v>
      </c>
      <c r="AD1356" s="110">
        <f t="shared" si="311"/>
        <v>1</v>
      </c>
      <c r="AE1356" s="110">
        <f t="shared" si="312"/>
        <v>0</v>
      </c>
      <c r="AF1356" s="110">
        <f t="shared" si="313"/>
        <v>1</v>
      </c>
      <c r="AG1356" s="110">
        <f t="shared" si="314"/>
        <v>0</v>
      </c>
      <c r="AH1356" s="110">
        <f t="shared" si="315"/>
        <v>0</v>
      </c>
      <c r="AI1356" s="110">
        <f t="shared" si="316"/>
        <v>1</v>
      </c>
      <c r="AJ1356" s="100">
        <f>ROW()</f>
        <v>1356</v>
      </c>
      <c r="AK1356" s="100" t="str">
        <f>INDEX('BadRows RECART'!$C$2:$C$1207,MATCH(monthly_gwh_mw!AJ1356,'BadRows RECART'!$D$2:$D$1207,0))</f>
        <v>EC_M_0-000-000-010</v>
      </c>
    </row>
    <row r="1357" spans="1:37" ht="20">
      <c r="A1357" s="106" t="s">
        <v>3907</v>
      </c>
      <c r="B1357" s="106" t="s">
        <v>437</v>
      </c>
      <c r="C1357" s="106" t="s">
        <v>6297</v>
      </c>
      <c r="D1357" s="168">
        <v>2023</v>
      </c>
      <c r="E1357" s="168">
        <v>11</v>
      </c>
      <c r="F1357" s="199">
        <v>22.388263844014553</v>
      </c>
      <c r="G1357" s="212" t="s">
        <v>6314</v>
      </c>
      <c r="H1357" s="212" t="s">
        <v>6314</v>
      </c>
      <c r="I1357" s="106" t="s">
        <v>556</v>
      </c>
      <c r="K1357" s="83" t="s">
        <v>6314</v>
      </c>
      <c r="L1357" s="83" t="s">
        <v>6314</v>
      </c>
      <c r="M1357" s="45" t="str">
        <f>IF(
ISNA(INDEX(resources!E:E,MATCH(B1357,resources!B:B,0))),"fillme",
INDEX(resources!E:E,MATCH(B1357,resources!B:B,0)))</f>
        <v>transfer_purchase</v>
      </c>
      <c r="N1357" s="45">
        <v>1</v>
      </c>
      <c r="O1357" s="83" t="str">
        <f>IFERROR(INDEX(resources!K:K,MATCH(B1357,resources!B:B,0)),"fillme")</f>
        <v>unknown</v>
      </c>
      <c r="P1357" s="89" t="str">
        <f t="shared" si="304"/>
        <v>unknown_2023_11</v>
      </c>
      <c r="Q1357" s="87">
        <f>INDEX(elcc!G:G,MATCH(P1357,elcc!D:D,0))</f>
        <v>0</v>
      </c>
      <c r="R1357" s="89">
        <f t="shared" si="305"/>
        <v>1</v>
      </c>
      <c r="S1357" s="89" t="s">
        <v>6314</v>
      </c>
      <c r="T1357" s="89" t="s">
        <v>6314</v>
      </c>
      <c r="U1357" s="90" t="str">
        <f t="shared" si="306"/>
        <v>ok</v>
      </c>
      <c r="V1357" s="63" t="str">
        <f>INDEX(resources!F:F,MATCH(B1357,resources!B:B,0))</f>
        <v>special</v>
      </c>
      <c r="W1357" s="110">
        <f t="shared" si="307"/>
        <v>1</v>
      </c>
      <c r="X1357" s="110">
        <f t="shared" si="308"/>
        <v>0</v>
      </c>
      <c r="Y1357" s="110" t="str">
        <f t="shared" si="309"/>
        <v>transfer_purchase_energy_NA_CONFIDENTIAL</v>
      </c>
      <c r="Z1357" s="110">
        <f>IF(COUNTIFS($Y$2:Y1357,Y1357)=1,1,0)</f>
        <v>0</v>
      </c>
      <c r="AA1357" s="110">
        <f>SUM($Z$2:Z1357)*Z1357</f>
        <v>0</v>
      </c>
      <c r="AB1357" s="110">
        <f>COUNTIFS(resources!B:B,B1357)</f>
        <v>1</v>
      </c>
      <c r="AC1357" s="110">
        <f t="shared" si="310"/>
        <v>1</v>
      </c>
      <c r="AD1357" s="110">
        <f t="shared" si="311"/>
        <v>1</v>
      </c>
      <c r="AE1357" s="110">
        <f t="shared" si="312"/>
        <v>0</v>
      </c>
      <c r="AF1357" s="110">
        <f t="shared" si="313"/>
        <v>1</v>
      </c>
      <c r="AG1357" s="110">
        <f t="shared" si="314"/>
        <v>0</v>
      </c>
      <c r="AH1357" s="110">
        <f t="shared" si="315"/>
        <v>0</v>
      </c>
      <c r="AI1357" s="110">
        <f t="shared" si="316"/>
        <v>1</v>
      </c>
      <c r="AJ1357" s="100">
        <f>ROW()</f>
        <v>1357</v>
      </c>
      <c r="AK1357" s="100" t="str">
        <f>INDEX('BadRows RECART'!$C$2:$C$1207,MATCH(monthly_gwh_mw!AJ1357,'BadRows RECART'!$D$2:$D$1207,0))</f>
        <v>EC_M_0-000-000-010</v>
      </c>
    </row>
    <row r="1358" spans="1:37" ht="20">
      <c r="A1358" s="106" t="s">
        <v>3907</v>
      </c>
      <c r="B1358" s="106" t="s">
        <v>437</v>
      </c>
      <c r="C1358" s="106" t="s">
        <v>6297</v>
      </c>
      <c r="D1358" s="168">
        <v>2023</v>
      </c>
      <c r="E1358" s="168">
        <v>12</v>
      </c>
      <c r="F1358" s="199">
        <v>25.848464760720944</v>
      </c>
      <c r="G1358" s="212" t="s">
        <v>6314</v>
      </c>
      <c r="H1358" s="212" t="s">
        <v>6314</v>
      </c>
      <c r="I1358" s="106" t="s">
        <v>556</v>
      </c>
      <c r="K1358" s="83" t="s">
        <v>6314</v>
      </c>
      <c r="L1358" s="83" t="s">
        <v>6314</v>
      </c>
      <c r="M1358" s="45" t="str">
        <f>IF(
ISNA(INDEX(resources!E:E,MATCH(B1358,resources!B:B,0))),"fillme",
INDEX(resources!E:E,MATCH(B1358,resources!B:B,0)))</f>
        <v>transfer_purchase</v>
      </c>
      <c r="N1358" s="45">
        <v>1</v>
      </c>
      <c r="O1358" s="83" t="str">
        <f>IFERROR(INDEX(resources!K:K,MATCH(B1358,resources!B:B,0)),"fillme")</f>
        <v>unknown</v>
      </c>
      <c r="P1358" s="89" t="str">
        <f t="shared" si="304"/>
        <v>unknown_2023_12</v>
      </c>
      <c r="Q1358" s="87">
        <f>INDEX(elcc!G:G,MATCH(P1358,elcc!D:D,0))</f>
        <v>0</v>
      </c>
      <c r="R1358" s="89">
        <f t="shared" si="305"/>
        <v>1</v>
      </c>
      <c r="S1358" s="89" t="s">
        <v>6314</v>
      </c>
      <c r="T1358" s="89" t="s">
        <v>6314</v>
      </c>
      <c r="U1358" s="90" t="str">
        <f t="shared" si="306"/>
        <v>ok</v>
      </c>
      <c r="V1358" s="63" t="str">
        <f>INDEX(resources!F:F,MATCH(B1358,resources!B:B,0))</f>
        <v>special</v>
      </c>
      <c r="W1358" s="110">
        <f t="shared" si="307"/>
        <v>1</v>
      </c>
      <c r="X1358" s="110">
        <f t="shared" si="308"/>
        <v>0</v>
      </c>
      <c r="Y1358" s="110" t="str">
        <f t="shared" si="309"/>
        <v>transfer_purchase_energy_NA_CONFIDENTIAL</v>
      </c>
      <c r="Z1358" s="110">
        <f>IF(COUNTIFS($Y$2:Y1358,Y1358)=1,1,0)</f>
        <v>0</v>
      </c>
      <c r="AA1358" s="110">
        <f>SUM($Z$2:Z1358)*Z1358</f>
        <v>0</v>
      </c>
      <c r="AB1358" s="110">
        <f>COUNTIFS(resources!B:B,B1358)</f>
        <v>1</v>
      </c>
      <c r="AC1358" s="110">
        <f t="shared" si="310"/>
        <v>1</v>
      </c>
      <c r="AD1358" s="110">
        <f t="shared" si="311"/>
        <v>1</v>
      </c>
      <c r="AE1358" s="110">
        <f t="shared" si="312"/>
        <v>0</v>
      </c>
      <c r="AF1358" s="110">
        <f t="shared" si="313"/>
        <v>1</v>
      </c>
      <c r="AG1358" s="110">
        <f t="shared" si="314"/>
        <v>0</v>
      </c>
      <c r="AH1358" s="110">
        <f t="shared" si="315"/>
        <v>0</v>
      </c>
      <c r="AI1358" s="110">
        <f t="shared" si="316"/>
        <v>1</v>
      </c>
      <c r="AJ1358" s="100">
        <f>ROW()</f>
        <v>1358</v>
      </c>
      <c r="AK1358" s="100" t="str">
        <f>INDEX('BadRows RECART'!$C$2:$C$1207,MATCH(monthly_gwh_mw!AJ1358,'BadRows RECART'!$D$2:$D$1207,0))</f>
        <v>EC_M_0-000-000-010</v>
      </c>
    </row>
    <row r="1359" spans="1:37" ht="20">
      <c r="A1359" s="106" t="s">
        <v>3907</v>
      </c>
      <c r="B1359" s="106" t="s">
        <v>437</v>
      </c>
      <c r="C1359" s="106" t="s">
        <v>6297</v>
      </c>
      <c r="D1359" s="168">
        <v>2024</v>
      </c>
      <c r="E1359" s="168">
        <v>1</v>
      </c>
      <c r="F1359" s="199">
        <v>31.727675301798058</v>
      </c>
      <c r="G1359" s="212" t="s">
        <v>6314</v>
      </c>
      <c r="H1359" s="212" t="s">
        <v>6314</v>
      </c>
      <c r="I1359" s="106" t="s">
        <v>556</v>
      </c>
      <c r="K1359" s="83" t="s">
        <v>6314</v>
      </c>
      <c r="L1359" s="83" t="s">
        <v>6314</v>
      </c>
      <c r="M1359" s="45" t="str">
        <f>IF(
ISNA(INDEX(resources!E:E,MATCH(B1359,resources!B:B,0))),"fillme",
INDEX(resources!E:E,MATCH(B1359,resources!B:B,0)))</f>
        <v>transfer_purchase</v>
      </c>
      <c r="N1359" s="45">
        <v>1</v>
      </c>
      <c r="O1359" s="83" t="str">
        <f>IFERROR(INDEX(resources!K:K,MATCH(B1359,resources!B:B,0)),"fillme")</f>
        <v>unknown</v>
      </c>
      <c r="P1359" s="89" t="str">
        <f t="shared" si="304"/>
        <v>unknown_2024_1</v>
      </c>
      <c r="Q1359" s="87">
        <f>INDEX(elcc!G:G,MATCH(P1359,elcc!D:D,0))</f>
        <v>0</v>
      </c>
      <c r="R1359" s="89">
        <f t="shared" si="305"/>
        <v>1</v>
      </c>
      <c r="S1359" s="89" t="s">
        <v>6314</v>
      </c>
      <c r="T1359" s="89" t="s">
        <v>6314</v>
      </c>
      <c r="U1359" s="90" t="str">
        <f t="shared" si="306"/>
        <v>ok</v>
      </c>
      <c r="V1359" s="63" t="str">
        <f>INDEX(resources!F:F,MATCH(B1359,resources!B:B,0))</f>
        <v>special</v>
      </c>
      <c r="W1359" s="110">
        <f t="shared" si="307"/>
        <v>1</v>
      </c>
      <c r="X1359" s="110">
        <f t="shared" si="308"/>
        <v>0</v>
      </c>
      <c r="Y1359" s="110" t="str">
        <f t="shared" si="309"/>
        <v>transfer_purchase_energy_NA_CONFIDENTIAL</v>
      </c>
      <c r="Z1359" s="110">
        <f>IF(COUNTIFS($Y$2:Y1359,Y1359)=1,1,0)</f>
        <v>0</v>
      </c>
      <c r="AA1359" s="110">
        <f>SUM($Z$2:Z1359)*Z1359</f>
        <v>0</v>
      </c>
      <c r="AB1359" s="110">
        <f>COUNTIFS(resources!B:B,B1359)</f>
        <v>1</v>
      </c>
      <c r="AC1359" s="110">
        <f t="shared" si="310"/>
        <v>1</v>
      </c>
      <c r="AD1359" s="110">
        <f t="shared" si="311"/>
        <v>1</v>
      </c>
      <c r="AE1359" s="110">
        <f t="shared" si="312"/>
        <v>0</v>
      </c>
      <c r="AF1359" s="110">
        <f t="shared" si="313"/>
        <v>1</v>
      </c>
      <c r="AG1359" s="110">
        <f t="shared" si="314"/>
        <v>0</v>
      </c>
      <c r="AH1359" s="110">
        <f t="shared" si="315"/>
        <v>0</v>
      </c>
      <c r="AI1359" s="110">
        <f t="shared" si="316"/>
        <v>1</v>
      </c>
      <c r="AJ1359" s="100">
        <f>ROW()</f>
        <v>1359</v>
      </c>
      <c r="AK1359" s="100" t="str">
        <f>INDEX('BadRows RECART'!$C$2:$C$1207,MATCH(monthly_gwh_mw!AJ1359,'BadRows RECART'!$D$2:$D$1207,0))</f>
        <v>EC_M_0-000-000-010</v>
      </c>
    </row>
    <row r="1360" spans="1:37" ht="20">
      <c r="A1360" s="106" t="s">
        <v>3907</v>
      </c>
      <c r="B1360" s="106" t="s">
        <v>437</v>
      </c>
      <c r="C1360" s="106" t="s">
        <v>6297</v>
      </c>
      <c r="D1360" s="168">
        <v>2024</v>
      </c>
      <c r="E1360" s="168">
        <v>2</v>
      </c>
      <c r="F1360" s="199">
        <v>33.966884230180334</v>
      </c>
      <c r="G1360" s="212" t="s">
        <v>6314</v>
      </c>
      <c r="H1360" s="212" t="s">
        <v>6314</v>
      </c>
      <c r="I1360" s="106" t="s">
        <v>556</v>
      </c>
      <c r="K1360" s="83" t="s">
        <v>6314</v>
      </c>
      <c r="L1360" s="83" t="s">
        <v>6314</v>
      </c>
      <c r="M1360" s="45" t="str">
        <f>IF(
ISNA(INDEX(resources!E:E,MATCH(B1360,resources!B:B,0))),"fillme",
INDEX(resources!E:E,MATCH(B1360,resources!B:B,0)))</f>
        <v>transfer_purchase</v>
      </c>
      <c r="N1360" s="45">
        <v>1</v>
      </c>
      <c r="O1360" s="83" t="str">
        <f>IFERROR(INDEX(resources!K:K,MATCH(B1360,resources!B:B,0)),"fillme")</f>
        <v>unknown</v>
      </c>
      <c r="P1360" s="89" t="str">
        <f t="shared" si="304"/>
        <v>unknown_2024_2</v>
      </c>
      <c r="Q1360" s="87">
        <f>INDEX(elcc!G:G,MATCH(P1360,elcc!D:D,0))</f>
        <v>0</v>
      </c>
      <c r="R1360" s="89">
        <f t="shared" si="305"/>
        <v>1</v>
      </c>
      <c r="S1360" s="89" t="s">
        <v>6314</v>
      </c>
      <c r="T1360" s="89" t="s">
        <v>6314</v>
      </c>
      <c r="U1360" s="90" t="str">
        <f t="shared" si="306"/>
        <v>ok</v>
      </c>
      <c r="V1360" s="63" t="str">
        <f>INDEX(resources!F:F,MATCH(B1360,resources!B:B,0))</f>
        <v>special</v>
      </c>
      <c r="W1360" s="110">
        <f t="shared" si="307"/>
        <v>1</v>
      </c>
      <c r="X1360" s="110">
        <f t="shared" si="308"/>
        <v>0</v>
      </c>
      <c r="Y1360" s="110" t="str">
        <f t="shared" si="309"/>
        <v>transfer_purchase_energy_NA_CONFIDENTIAL</v>
      </c>
      <c r="Z1360" s="110">
        <f>IF(COUNTIFS($Y$2:Y1360,Y1360)=1,1,0)</f>
        <v>0</v>
      </c>
      <c r="AA1360" s="110">
        <f>SUM($Z$2:Z1360)*Z1360</f>
        <v>0</v>
      </c>
      <c r="AB1360" s="110">
        <f>COUNTIFS(resources!B:B,B1360)</f>
        <v>1</v>
      </c>
      <c r="AC1360" s="110">
        <f t="shared" si="310"/>
        <v>1</v>
      </c>
      <c r="AD1360" s="110">
        <f t="shared" si="311"/>
        <v>1</v>
      </c>
      <c r="AE1360" s="110">
        <f t="shared" si="312"/>
        <v>0</v>
      </c>
      <c r="AF1360" s="110">
        <f t="shared" si="313"/>
        <v>1</v>
      </c>
      <c r="AG1360" s="110">
        <f t="shared" si="314"/>
        <v>0</v>
      </c>
      <c r="AH1360" s="110">
        <f t="shared" si="315"/>
        <v>0</v>
      </c>
      <c r="AI1360" s="110">
        <f t="shared" si="316"/>
        <v>1</v>
      </c>
      <c r="AJ1360" s="100">
        <f>ROW()</f>
        <v>1360</v>
      </c>
      <c r="AK1360" s="100" t="str">
        <f>INDEX('BadRows RECART'!$C$2:$C$1207,MATCH(monthly_gwh_mw!AJ1360,'BadRows RECART'!$D$2:$D$1207,0))</f>
        <v>EC_M_0-000-000-010</v>
      </c>
    </row>
    <row r="1361" spans="1:37" ht="20">
      <c r="A1361" s="106" t="s">
        <v>3907</v>
      </c>
      <c r="B1361" s="106" t="s">
        <v>437</v>
      </c>
      <c r="C1361" s="106" t="s">
        <v>6297</v>
      </c>
      <c r="D1361" s="168">
        <v>2024</v>
      </c>
      <c r="E1361" s="168">
        <v>3</v>
      </c>
      <c r="F1361" s="199">
        <v>34.187430523888487</v>
      </c>
      <c r="G1361" s="212" t="s">
        <v>6314</v>
      </c>
      <c r="H1361" s="212" t="s">
        <v>6314</v>
      </c>
      <c r="I1361" s="106" t="s">
        <v>556</v>
      </c>
      <c r="K1361" s="83" t="s">
        <v>6314</v>
      </c>
      <c r="L1361" s="83" t="s">
        <v>6314</v>
      </c>
      <c r="M1361" s="45" t="str">
        <f>IF(
ISNA(INDEX(resources!E:E,MATCH(B1361,resources!B:B,0))),"fillme",
INDEX(resources!E:E,MATCH(B1361,resources!B:B,0)))</f>
        <v>transfer_purchase</v>
      </c>
      <c r="N1361" s="45">
        <v>1</v>
      </c>
      <c r="O1361" s="83" t="str">
        <f>IFERROR(INDEX(resources!K:K,MATCH(B1361,resources!B:B,0)),"fillme")</f>
        <v>unknown</v>
      </c>
      <c r="P1361" s="89" t="str">
        <f t="shared" si="304"/>
        <v>unknown_2024_3</v>
      </c>
      <c r="Q1361" s="87">
        <f>INDEX(elcc!G:G,MATCH(P1361,elcc!D:D,0))</f>
        <v>0</v>
      </c>
      <c r="R1361" s="89">
        <f t="shared" si="305"/>
        <v>1</v>
      </c>
      <c r="S1361" s="89" t="s">
        <v>6314</v>
      </c>
      <c r="T1361" s="89" t="s">
        <v>6314</v>
      </c>
      <c r="U1361" s="90" t="str">
        <f t="shared" si="306"/>
        <v>ok</v>
      </c>
      <c r="V1361" s="63" t="str">
        <f>INDEX(resources!F:F,MATCH(B1361,resources!B:B,0))</f>
        <v>special</v>
      </c>
      <c r="W1361" s="110">
        <f t="shared" si="307"/>
        <v>1</v>
      </c>
      <c r="X1361" s="110">
        <f t="shared" si="308"/>
        <v>0</v>
      </c>
      <c r="Y1361" s="110" t="str">
        <f t="shared" si="309"/>
        <v>transfer_purchase_energy_NA_CONFIDENTIAL</v>
      </c>
      <c r="Z1361" s="110">
        <f>IF(COUNTIFS($Y$2:Y1361,Y1361)=1,1,0)</f>
        <v>0</v>
      </c>
      <c r="AA1361" s="110">
        <f>SUM($Z$2:Z1361)*Z1361</f>
        <v>0</v>
      </c>
      <c r="AB1361" s="110">
        <f>COUNTIFS(resources!B:B,B1361)</f>
        <v>1</v>
      </c>
      <c r="AC1361" s="110">
        <f t="shared" si="310"/>
        <v>1</v>
      </c>
      <c r="AD1361" s="110">
        <f t="shared" si="311"/>
        <v>1</v>
      </c>
      <c r="AE1361" s="110">
        <f t="shared" si="312"/>
        <v>0</v>
      </c>
      <c r="AF1361" s="110">
        <f t="shared" si="313"/>
        <v>1</v>
      </c>
      <c r="AG1361" s="110">
        <f t="shared" si="314"/>
        <v>0</v>
      </c>
      <c r="AH1361" s="110">
        <f t="shared" si="315"/>
        <v>0</v>
      </c>
      <c r="AI1361" s="110">
        <f t="shared" si="316"/>
        <v>1</v>
      </c>
      <c r="AJ1361" s="100">
        <f>ROW()</f>
        <v>1361</v>
      </c>
      <c r="AK1361" s="100" t="str">
        <f>INDEX('BadRows RECART'!$C$2:$C$1207,MATCH(monthly_gwh_mw!AJ1361,'BadRows RECART'!$D$2:$D$1207,0))</f>
        <v>EC_M_0-000-000-010</v>
      </c>
    </row>
    <row r="1362" spans="1:37" ht="20">
      <c r="A1362" s="106" t="s">
        <v>3907</v>
      </c>
      <c r="B1362" s="106" t="s">
        <v>437</v>
      </c>
      <c r="C1362" s="106" t="s">
        <v>6297</v>
      </c>
      <c r="D1362" s="168">
        <v>2024</v>
      </c>
      <c r="E1362" s="168">
        <v>4</v>
      </c>
      <c r="F1362" s="199">
        <v>30.995336272025472</v>
      </c>
      <c r="G1362" s="212" t="s">
        <v>6314</v>
      </c>
      <c r="H1362" s="212" t="s">
        <v>6314</v>
      </c>
      <c r="I1362" s="106" t="s">
        <v>556</v>
      </c>
      <c r="K1362" s="83" t="s">
        <v>6314</v>
      </c>
      <c r="L1362" s="83" t="s">
        <v>6314</v>
      </c>
      <c r="M1362" s="45" t="str">
        <f>IF(
ISNA(INDEX(resources!E:E,MATCH(B1362,resources!B:B,0))),"fillme",
INDEX(resources!E:E,MATCH(B1362,resources!B:B,0)))</f>
        <v>transfer_purchase</v>
      </c>
      <c r="N1362" s="45">
        <v>1</v>
      </c>
      <c r="O1362" s="83" t="str">
        <f>IFERROR(INDEX(resources!K:K,MATCH(B1362,resources!B:B,0)),"fillme")</f>
        <v>unknown</v>
      </c>
      <c r="P1362" s="89" t="str">
        <f t="shared" si="304"/>
        <v>unknown_2024_4</v>
      </c>
      <c r="Q1362" s="87">
        <f>INDEX(elcc!G:G,MATCH(P1362,elcc!D:D,0))</f>
        <v>0</v>
      </c>
      <c r="R1362" s="89">
        <f t="shared" si="305"/>
        <v>1</v>
      </c>
      <c r="S1362" s="89" t="s">
        <v>6314</v>
      </c>
      <c r="T1362" s="89" t="s">
        <v>6314</v>
      </c>
      <c r="U1362" s="90" t="str">
        <f t="shared" si="306"/>
        <v>ok</v>
      </c>
      <c r="V1362" s="63" t="str">
        <f>INDEX(resources!F:F,MATCH(B1362,resources!B:B,0))</f>
        <v>special</v>
      </c>
      <c r="W1362" s="110">
        <f t="shared" si="307"/>
        <v>1</v>
      </c>
      <c r="X1362" s="110">
        <f t="shared" si="308"/>
        <v>0</v>
      </c>
      <c r="Y1362" s="110" t="str">
        <f t="shared" si="309"/>
        <v>transfer_purchase_energy_NA_CONFIDENTIAL</v>
      </c>
      <c r="Z1362" s="110">
        <f>IF(COUNTIFS($Y$2:Y1362,Y1362)=1,1,0)</f>
        <v>0</v>
      </c>
      <c r="AA1362" s="110">
        <f>SUM($Z$2:Z1362)*Z1362</f>
        <v>0</v>
      </c>
      <c r="AB1362" s="110">
        <f>COUNTIFS(resources!B:B,B1362)</f>
        <v>1</v>
      </c>
      <c r="AC1362" s="110">
        <f t="shared" si="310"/>
        <v>1</v>
      </c>
      <c r="AD1362" s="110">
        <f t="shared" si="311"/>
        <v>1</v>
      </c>
      <c r="AE1362" s="110">
        <f t="shared" si="312"/>
        <v>0</v>
      </c>
      <c r="AF1362" s="110">
        <f t="shared" si="313"/>
        <v>1</v>
      </c>
      <c r="AG1362" s="110">
        <f t="shared" si="314"/>
        <v>0</v>
      </c>
      <c r="AH1362" s="110">
        <f t="shared" si="315"/>
        <v>0</v>
      </c>
      <c r="AI1362" s="110">
        <f t="shared" si="316"/>
        <v>1</v>
      </c>
      <c r="AJ1362" s="100">
        <f>ROW()</f>
        <v>1362</v>
      </c>
      <c r="AK1362" s="100" t="str">
        <f>INDEX('BadRows RECART'!$C$2:$C$1207,MATCH(monthly_gwh_mw!AJ1362,'BadRows RECART'!$D$2:$D$1207,0))</f>
        <v>EC_M_0-000-000-010</v>
      </c>
    </row>
    <row r="1363" spans="1:37" ht="20">
      <c r="A1363" s="106" t="s">
        <v>3907</v>
      </c>
      <c r="B1363" s="106" t="s">
        <v>437</v>
      </c>
      <c r="C1363" s="106" t="s">
        <v>6297</v>
      </c>
      <c r="D1363" s="168">
        <v>2024</v>
      </c>
      <c r="E1363" s="168">
        <v>5</v>
      </c>
      <c r="F1363" s="199">
        <v>36.751965340139577</v>
      </c>
      <c r="G1363" s="212" t="s">
        <v>6314</v>
      </c>
      <c r="H1363" s="212" t="s">
        <v>6314</v>
      </c>
      <c r="I1363" s="106" t="s">
        <v>556</v>
      </c>
      <c r="K1363" s="83" t="s">
        <v>6314</v>
      </c>
      <c r="L1363" s="83" t="s">
        <v>6314</v>
      </c>
      <c r="M1363" s="45" t="str">
        <f>IF(
ISNA(INDEX(resources!E:E,MATCH(B1363,resources!B:B,0))),"fillme",
INDEX(resources!E:E,MATCH(B1363,resources!B:B,0)))</f>
        <v>transfer_purchase</v>
      </c>
      <c r="N1363" s="45">
        <v>1</v>
      </c>
      <c r="O1363" s="83" t="str">
        <f>IFERROR(INDEX(resources!K:K,MATCH(B1363,resources!B:B,0)),"fillme")</f>
        <v>unknown</v>
      </c>
      <c r="P1363" s="89" t="str">
        <f t="shared" si="304"/>
        <v>unknown_2024_5</v>
      </c>
      <c r="Q1363" s="87">
        <f>INDEX(elcc!G:G,MATCH(P1363,elcc!D:D,0))</f>
        <v>0</v>
      </c>
      <c r="R1363" s="89">
        <f t="shared" si="305"/>
        <v>1</v>
      </c>
      <c r="S1363" s="89" t="s">
        <v>6314</v>
      </c>
      <c r="T1363" s="89" t="s">
        <v>6314</v>
      </c>
      <c r="U1363" s="90" t="str">
        <f t="shared" si="306"/>
        <v>ok</v>
      </c>
      <c r="V1363" s="63" t="str">
        <f>INDEX(resources!F:F,MATCH(B1363,resources!B:B,0))</f>
        <v>special</v>
      </c>
      <c r="W1363" s="110">
        <f t="shared" si="307"/>
        <v>1</v>
      </c>
      <c r="X1363" s="110">
        <f t="shared" si="308"/>
        <v>0</v>
      </c>
      <c r="Y1363" s="110" t="str">
        <f t="shared" si="309"/>
        <v>transfer_purchase_energy_NA_CONFIDENTIAL</v>
      </c>
      <c r="Z1363" s="110">
        <f>IF(COUNTIFS($Y$2:Y1363,Y1363)=1,1,0)</f>
        <v>0</v>
      </c>
      <c r="AA1363" s="110">
        <f>SUM($Z$2:Z1363)*Z1363</f>
        <v>0</v>
      </c>
      <c r="AB1363" s="110">
        <f>COUNTIFS(resources!B:B,B1363)</f>
        <v>1</v>
      </c>
      <c r="AC1363" s="110">
        <f t="shared" si="310"/>
        <v>1</v>
      </c>
      <c r="AD1363" s="110">
        <f t="shared" si="311"/>
        <v>1</v>
      </c>
      <c r="AE1363" s="110">
        <f t="shared" si="312"/>
        <v>0</v>
      </c>
      <c r="AF1363" s="110">
        <f t="shared" si="313"/>
        <v>1</v>
      </c>
      <c r="AG1363" s="110">
        <f t="shared" si="314"/>
        <v>0</v>
      </c>
      <c r="AH1363" s="110">
        <f t="shared" si="315"/>
        <v>0</v>
      </c>
      <c r="AI1363" s="110">
        <f t="shared" si="316"/>
        <v>1</v>
      </c>
      <c r="AJ1363" s="100">
        <f>ROW()</f>
        <v>1363</v>
      </c>
      <c r="AK1363" s="100" t="str">
        <f>INDEX('BadRows RECART'!$C$2:$C$1207,MATCH(monthly_gwh_mw!AJ1363,'BadRows RECART'!$D$2:$D$1207,0))</f>
        <v>EC_M_0-000-000-010</v>
      </c>
    </row>
    <row r="1364" spans="1:37" ht="20">
      <c r="A1364" s="106" t="s">
        <v>3907</v>
      </c>
      <c r="B1364" s="106" t="s">
        <v>437</v>
      </c>
      <c r="C1364" s="106" t="s">
        <v>6297</v>
      </c>
      <c r="D1364" s="168">
        <v>2024</v>
      </c>
      <c r="E1364" s="168">
        <v>6</v>
      </c>
      <c r="F1364" s="199">
        <v>42.334766502266234</v>
      </c>
      <c r="G1364" s="212" t="s">
        <v>6314</v>
      </c>
      <c r="H1364" s="212" t="s">
        <v>6314</v>
      </c>
      <c r="I1364" s="106" t="s">
        <v>556</v>
      </c>
      <c r="K1364" s="83" t="s">
        <v>6314</v>
      </c>
      <c r="L1364" s="83" t="s">
        <v>6314</v>
      </c>
      <c r="M1364" s="45" t="str">
        <f>IF(
ISNA(INDEX(resources!E:E,MATCH(B1364,resources!B:B,0))),"fillme",
INDEX(resources!E:E,MATCH(B1364,resources!B:B,0)))</f>
        <v>transfer_purchase</v>
      </c>
      <c r="N1364" s="45">
        <v>1</v>
      </c>
      <c r="O1364" s="83" t="str">
        <f>IFERROR(INDEX(resources!K:K,MATCH(B1364,resources!B:B,0)),"fillme")</f>
        <v>unknown</v>
      </c>
      <c r="P1364" s="89" t="str">
        <f t="shared" si="304"/>
        <v>unknown_2024_6</v>
      </c>
      <c r="Q1364" s="87">
        <f>INDEX(elcc!G:G,MATCH(P1364,elcc!D:D,0))</f>
        <v>0</v>
      </c>
      <c r="R1364" s="89">
        <f t="shared" si="305"/>
        <v>1</v>
      </c>
      <c r="S1364" s="89" t="s">
        <v>6314</v>
      </c>
      <c r="T1364" s="89" t="s">
        <v>6314</v>
      </c>
      <c r="U1364" s="90" t="str">
        <f t="shared" si="306"/>
        <v>ok</v>
      </c>
      <c r="V1364" s="63" t="str">
        <f>INDEX(resources!F:F,MATCH(B1364,resources!B:B,0))</f>
        <v>special</v>
      </c>
      <c r="W1364" s="110">
        <f t="shared" si="307"/>
        <v>1</v>
      </c>
      <c r="X1364" s="110">
        <f t="shared" si="308"/>
        <v>0</v>
      </c>
      <c r="Y1364" s="110" t="str">
        <f t="shared" si="309"/>
        <v>transfer_purchase_energy_NA_CONFIDENTIAL</v>
      </c>
      <c r="Z1364" s="110">
        <f>IF(COUNTIFS($Y$2:Y1364,Y1364)=1,1,0)</f>
        <v>0</v>
      </c>
      <c r="AA1364" s="110">
        <f>SUM($Z$2:Z1364)*Z1364</f>
        <v>0</v>
      </c>
      <c r="AB1364" s="110">
        <f>COUNTIFS(resources!B:B,B1364)</f>
        <v>1</v>
      </c>
      <c r="AC1364" s="110">
        <f t="shared" si="310"/>
        <v>1</v>
      </c>
      <c r="AD1364" s="110">
        <f t="shared" si="311"/>
        <v>1</v>
      </c>
      <c r="AE1364" s="110">
        <f t="shared" si="312"/>
        <v>0</v>
      </c>
      <c r="AF1364" s="110">
        <f t="shared" si="313"/>
        <v>1</v>
      </c>
      <c r="AG1364" s="110">
        <f t="shared" si="314"/>
        <v>0</v>
      </c>
      <c r="AH1364" s="110">
        <f t="shared" si="315"/>
        <v>0</v>
      </c>
      <c r="AI1364" s="110">
        <f t="shared" si="316"/>
        <v>1</v>
      </c>
      <c r="AJ1364" s="100">
        <f>ROW()</f>
        <v>1364</v>
      </c>
      <c r="AK1364" s="100" t="str">
        <f>INDEX('BadRows RECART'!$C$2:$C$1207,MATCH(monthly_gwh_mw!AJ1364,'BadRows RECART'!$D$2:$D$1207,0))</f>
        <v>EC_M_0-000-000-010</v>
      </c>
    </row>
    <row r="1365" spans="1:37" ht="20">
      <c r="A1365" s="106" t="s">
        <v>3907</v>
      </c>
      <c r="B1365" s="106" t="s">
        <v>437</v>
      </c>
      <c r="C1365" s="106" t="s">
        <v>6297</v>
      </c>
      <c r="D1365" s="168">
        <v>2024</v>
      </c>
      <c r="E1365" s="168">
        <v>7</v>
      </c>
      <c r="F1365" s="199">
        <v>26.022244290214505</v>
      </c>
      <c r="G1365" s="212" t="s">
        <v>6314</v>
      </c>
      <c r="H1365" s="212" t="s">
        <v>6314</v>
      </c>
      <c r="I1365" s="106" t="s">
        <v>556</v>
      </c>
      <c r="K1365" s="83" t="s">
        <v>6314</v>
      </c>
      <c r="L1365" s="83" t="s">
        <v>6314</v>
      </c>
      <c r="M1365" s="45" t="str">
        <f>IF(
ISNA(INDEX(resources!E:E,MATCH(B1365,resources!B:B,0))),"fillme",
INDEX(resources!E:E,MATCH(B1365,resources!B:B,0)))</f>
        <v>transfer_purchase</v>
      </c>
      <c r="N1365" s="45">
        <v>1</v>
      </c>
      <c r="O1365" s="83" t="str">
        <f>IFERROR(INDEX(resources!K:K,MATCH(B1365,resources!B:B,0)),"fillme")</f>
        <v>unknown</v>
      </c>
      <c r="P1365" s="89" t="str">
        <f t="shared" si="304"/>
        <v>unknown_2024_7</v>
      </c>
      <c r="Q1365" s="87">
        <f>INDEX(elcc!G:G,MATCH(P1365,elcc!D:D,0))</f>
        <v>0</v>
      </c>
      <c r="R1365" s="89">
        <f t="shared" si="305"/>
        <v>1</v>
      </c>
      <c r="S1365" s="89" t="s">
        <v>6314</v>
      </c>
      <c r="T1365" s="89" t="s">
        <v>6314</v>
      </c>
      <c r="U1365" s="90" t="str">
        <f t="shared" si="306"/>
        <v>ok</v>
      </c>
      <c r="V1365" s="63" t="str">
        <f>INDEX(resources!F:F,MATCH(B1365,resources!B:B,0))</f>
        <v>special</v>
      </c>
      <c r="W1365" s="110">
        <f t="shared" si="307"/>
        <v>1</v>
      </c>
      <c r="X1365" s="110">
        <f t="shared" si="308"/>
        <v>0</v>
      </c>
      <c r="Y1365" s="110" t="str">
        <f t="shared" si="309"/>
        <v>transfer_purchase_energy_NA_CONFIDENTIAL</v>
      </c>
      <c r="Z1365" s="110">
        <f>IF(COUNTIFS($Y$2:Y1365,Y1365)=1,1,0)</f>
        <v>0</v>
      </c>
      <c r="AA1365" s="110">
        <f>SUM($Z$2:Z1365)*Z1365</f>
        <v>0</v>
      </c>
      <c r="AB1365" s="110">
        <f>COUNTIFS(resources!B:B,B1365)</f>
        <v>1</v>
      </c>
      <c r="AC1365" s="110">
        <f t="shared" si="310"/>
        <v>1</v>
      </c>
      <c r="AD1365" s="110">
        <f t="shared" si="311"/>
        <v>1</v>
      </c>
      <c r="AE1365" s="110">
        <f t="shared" si="312"/>
        <v>0</v>
      </c>
      <c r="AF1365" s="110">
        <f t="shared" si="313"/>
        <v>1</v>
      </c>
      <c r="AG1365" s="110">
        <f t="shared" si="314"/>
        <v>0</v>
      </c>
      <c r="AH1365" s="110">
        <f t="shared" si="315"/>
        <v>0</v>
      </c>
      <c r="AI1365" s="110">
        <f t="shared" si="316"/>
        <v>1</v>
      </c>
      <c r="AJ1365" s="100">
        <f>ROW()</f>
        <v>1365</v>
      </c>
      <c r="AK1365" s="100" t="str">
        <f>INDEX('BadRows RECART'!$C$2:$C$1207,MATCH(monthly_gwh_mw!AJ1365,'BadRows RECART'!$D$2:$D$1207,0))</f>
        <v>EC_M_0-000-000-010</v>
      </c>
    </row>
    <row r="1366" spans="1:37" ht="20">
      <c r="A1366" s="106" t="s">
        <v>3907</v>
      </c>
      <c r="B1366" s="106" t="s">
        <v>437</v>
      </c>
      <c r="C1366" s="106" t="s">
        <v>6297</v>
      </c>
      <c r="D1366" s="168">
        <v>2024</v>
      </c>
      <c r="E1366" s="168">
        <v>8</v>
      </c>
      <c r="F1366" s="199">
        <v>20.985032583004593</v>
      </c>
      <c r="G1366" s="212" t="s">
        <v>6314</v>
      </c>
      <c r="H1366" s="212" t="s">
        <v>6314</v>
      </c>
      <c r="I1366" s="106" t="s">
        <v>556</v>
      </c>
      <c r="K1366" s="83" t="s">
        <v>6314</v>
      </c>
      <c r="L1366" s="83" t="s">
        <v>6314</v>
      </c>
      <c r="M1366" s="45" t="str">
        <f>IF(
ISNA(INDEX(resources!E:E,MATCH(B1366,resources!B:B,0))),"fillme",
INDEX(resources!E:E,MATCH(B1366,resources!B:B,0)))</f>
        <v>transfer_purchase</v>
      </c>
      <c r="N1366" s="45">
        <v>1</v>
      </c>
      <c r="O1366" s="83" t="str">
        <f>IFERROR(INDEX(resources!K:K,MATCH(B1366,resources!B:B,0)),"fillme")</f>
        <v>unknown</v>
      </c>
      <c r="P1366" s="89" t="str">
        <f t="shared" si="304"/>
        <v>unknown_2024_8</v>
      </c>
      <c r="Q1366" s="87">
        <f>INDEX(elcc!G:G,MATCH(P1366,elcc!D:D,0))</f>
        <v>0</v>
      </c>
      <c r="R1366" s="89">
        <f t="shared" si="305"/>
        <v>1</v>
      </c>
      <c r="S1366" s="89" t="s">
        <v>6314</v>
      </c>
      <c r="T1366" s="89" t="s">
        <v>6314</v>
      </c>
      <c r="U1366" s="90" t="str">
        <f t="shared" si="306"/>
        <v>ok</v>
      </c>
      <c r="V1366" s="63" t="str">
        <f>INDEX(resources!F:F,MATCH(B1366,resources!B:B,0))</f>
        <v>special</v>
      </c>
      <c r="W1366" s="110">
        <f t="shared" si="307"/>
        <v>1</v>
      </c>
      <c r="X1366" s="110">
        <f t="shared" si="308"/>
        <v>0</v>
      </c>
      <c r="Y1366" s="110" t="str">
        <f t="shared" si="309"/>
        <v>transfer_purchase_energy_NA_CONFIDENTIAL</v>
      </c>
      <c r="Z1366" s="110">
        <f>IF(COUNTIFS($Y$2:Y1366,Y1366)=1,1,0)</f>
        <v>0</v>
      </c>
      <c r="AA1366" s="110">
        <f>SUM($Z$2:Z1366)*Z1366</f>
        <v>0</v>
      </c>
      <c r="AB1366" s="110">
        <f>COUNTIFS(resources!B:B,B1366)</f>
        <v>1</v>
      </c>
      <c r="AC1366" s="110">
        <f t="shared" si="310"/>
        <v>1</v>
      </c>
      <c r="AD1366" s="110">
        <f t="shared" si="311"/>
        <v>1</v>
      </c>
      <c r="AE1366" s="110">
        <f t="shared" si="312"/>
        <v>0</v>
      </c>
      <c r="AF1366" s="110">
        <f t="shared" si="313"/>
        <v>1</v>
      </c>
      <c r="AG1366" s="110">
        <f t="shared" si="314"/>
        <v>0</v>
      </c>
      <c r="AH1366" s="110">
        <f t="shared" si="315"/>
        <v>0</v>
      </c>
      <c r="AI1366" s="110">
        <f t="shared" si="316"/>
        <v>1</v>
      </c>
      <c r="AJ1366" s="100">
        <f>ROW()</f>
        <v>1366</v>
      </c>
      <c r="AK1366" s="100" t="str">
        <f>INDEX('BadRows RECART'!$C$2:$C$1207,MATCH(monthly_gwh_mw!AJ1366,'BadRows RECART'!$D$2:$D$1207,0))</f>
        <v>EC_M_0-000-000-010</v>
      </c>
    </row>
    <row r="1367" spans="1:37" ht="20">
      <c r="A1367" s="106" t="s">
        <v>3907</v>
      </c>
      <c r="B1367" s="106" t="s">
        <v>437</v>
      </c>
      <c r="C1367" s="106" t="s">
        <v>6297</v>
      </c>
      <c r="D1367" s="168">
        <v>2024</v>
      </c>
      <c r="E1367" s="168">
        <v>9</v>
      </c>
      <c r="F1367" s="199">
        <v>20.157051421372149</v>
      </c>
      <c r="G1367" s="212" t="s">
        <v>6314</v>
      </c>
      <c r="H1367" s="212" t="s">
        <v>6314</v>
      </c>
      <c r="I1367" s="106" t="s">
        <v>556</v>
      </c>
      <c r="K1367" s="83" t="s">
        <v>6314</v>
      </c>
      <c r="L1367" s="83" t="s">
        <v>6314</v>
      </c>
      <c r="M1367" s="45" t="str">
        <f>IF(
ISNA(INDEX(resources!E:E,MATCH(B1367,resources!B:B,0))),"fillme",
INDEX(resources!E:E,MATCH(B1367,resources!B:B,0)))</f>
        <v>transfer_purchase</v>
      </c>
      <c r="N1367" s="45">
        <v>1</v>
      </c>
      <c r="O1367" s="83" t="str">
        <f>IFERROR(INDEX(resources!K:K,MATCH(B1367,resources!B:B,0)),"fillme")</f>
        <v>unknown</v>
      </c>
      <c r="P1367" s="89" t="str">
        <f t="shared" si="304"/>
        <v>unknown_2024_9</v>
      </c>
      <c r="Q1367" s="87">
        <f>INDEX(elcc!G:G,MATCH(P1367,elcc!D:D,0))</f>
        <v>0</v>
      </c>
      <c r="R1367" s="89">
        <f t="shared" si="305"/>
        <v>1</v>
      </c>
      <c r="S1367" s="89" t="s">
        <v>6314</v>
      </c>
      <c r="T1367" s="89" t="s">
        <v>6314</v>
      </c>
      <c r="U1367" s="90" t="str">
        <f t="shared" si="306"/>
        <v>ok</v>
      </c>
      <c r="V1367" s="63" t="str">
        <f>INDEX(resources!F:F,MATCH(B1367,resources!B:B,0))</f>
        <v>special</v>
      </c>
      <c r="W1367" s="110">
        <f t="shared" si="307"/>
        <v>1</v>
      </c>
      <c r="X1367" s="110">
        <f t="shared" si="308"/>
        <v>0</v>
      </c>
      <c r="Y1367" s="110" t="str">
        <f t="shared" si="309"/>
        <v>transfer_purchase_energy_NA_CONFIDENTIAL</v>
      </c>
      <c r="Z1367" s="110">
        <f>IF(COUNTIFS($Y$2:Y1367,Y1367)=1,1,0)</f>
        <v>0</v>
      </c>
      <c r="AA1367" s="110">
        <f>SUM($Z$2:Z1367)*Z1367</f>
        <v>0</v>
      </c>
      <c r="AB1367" s="110">
        <f>COUNTIFS(resources!B:B,B1367)</f>
        <v>1</v>
      </c>
      <c r="AC1367" s="110">
        <f t="shared" si="310"/>
        <v>1</v>
      </c>
      <c r="AD1367" s="110">
        <f t="shared" si="311"/>
        <v>1</v>
      </c>
      <c r="AE1367" s="110">
        <f t="shared" si="312"/>
        <v>0</v>
      </c>
      <c r="AF1367" s="110">
        <f t="shared" si="313"/>
        <v>1</v>
      </c>
      <c r="AG1367" s="110">
        <f t="shared" si="314"/>
        <v>0</v>
      </c>
      <c r="AH1367" s="110">
        <f t="shared" si="315"/>
        <v>0</v>
      </c>
      <c r="AI1367" s="110">
        <f t="shared" si="316"/>
        <v>1</v>
      </c>
      <c r="AJ1367" s="100">
        <f>ROW()</f>
        <v>1367</v>
      </c>
      <c r="AK1367" s="100" t="str">
        <f>INDEX('BadRows RECART'!$C$2:$C$1207,MATCH(monthly_gwh_mw!AJ1367,'BadRows RECART'!$D$2:$D$1207,0))</f>
        <v>EC_M_0-000-000-010</v>
      </c>
    </row>
    <row r="1368" spans="1:37" ht="20">
      <c r="A1368" s="106" t="s">
        <v>3907</v>
      </c>
      <c r="B1368" s="106" t="s">
        <v>437</v>
      </c>
      <c r="C1368" s="106" t="s">
        <v>6297</v>
      </c>
      <c r="D1368" s="168">
        <v>2024</v>
      </c>
      <c r="E1368" s="168">
        <v>10</v>
      </c>
      <c r="F1368" s="199">
        <v>21.78768106052339</v>
      </c>
      <c r="G1368" s="212" t="s">
        <v>6314</v>
      </c>
      <c r="H1368" s="212" t="s">
        <v>6314</v>
      </c>
      <c r="I1368" s="106" t="s">
        <v>556</v>
      </c>
      <c r="K1368" s="83" t="s">
        <v>6314</v>
      </c>
      <c r="L1368" s="83" t="s">
        <v>6314</v>
      </c>
      <c r="M1368" s="45" t="str">
        <f>IF(
ISNA(INDEX(resources!E:E,MATCH(B1368,resources!B:B,0))),"fillme",
INDEX(resources!E:E,MATCH(B1368,resources!B:B,0)))</f>
        <v>transfer_purchase</v>
      </c>
      <c r="N1368" s="45">
        <v>1</v>
      </c>
      <c r="O1368" s="83" t="str">
        <f>IFERROR(INDEX(resources!K:K,MATCH(B1368,resources!B:B,0)),"fillme")</f>
        <v>unknown</v>
      </c>
      <c r="P1368" s="89" t="str">
        <f t="shared" si="304"/>
        <v>unknown_2024_10</v>
      </c>
      <c r="Q1368" s="87">
        <f>INDEX(elcc!G:G,MATCH(P1368,elcc!D:D,0))</f>
        <v>0</v>
      </c>
      <c r="R1368" s="89">
        <f t="shared" si="305"/>
        <v>1</v>
      </c>
      <c r="S1368" s="89" t="s">
        <v>6314</v>
      </c>
      <c r="T1368" s="89" t="s">
        <v>6314</v>
      </c>
      <c r="U1368" s="90" t="str">
        <f t="shared" si="306"/>
        <v>ok</v>
      </c>
      <c r="V1368" s="63" t="str">
        <f>INDEX(resources!F:F,MATCH(B1368,resources!B:B,0))</f>
        <v>special</v>
      </c>
      <c r="W1368" s="110">
        <f t="shared" si="307"/>
        <v>1</v>
      </c>
      <c r="X1368" s="110">
        <f t="shared" si="308"/>
        <v>0</v>
      </c>
      <c r="Y1368" s="110" t="str">
        <f t="shared" si="309"/>
        <v>transfer_purchase_energy_NA_CONFIDENTIAL</v>
      </c>
      <c r="Z1368" s="110">
        <f>IF(COUNTIFS($Y$2:Y1368,Y1368)=1,1,0)</f>
        <v>0</v>
      </c>
      <c r="AA1368" s="110">
        <f>SUM($Z$2:Z1368)*Z1368</f>
        <v>0</v>
      </c>
      <c r="AB1368" s="110">
        <f>COUNTIFS(resources!B:B,B1368)</f>
        <v>1</v>
      </c>
      <c r="AC1368" s="110">
        <f t="shared" si="310"/>
        <v>1</v>
      </c>
      <c r="AD1368" s="110">
        <f t="shared" si="311"/>
        <v>1</v>
      </c>
      <c r="AE1368" s="110">
        <f t="shared" si="312"/>
        <v>0</v>
      </c>
      <c r="AF1368" s="110">
        <f t="shared" si="313"/>
        <v>1</v>
      </c>
      <c r="AG1368" s="110">
        <f t="shared" si="314"/>
        <v>0</v>
      </c>
      <c r="AH1368" s="110">
        <f t="shared" si="315"/>
        <v>0</v>
      </c>
      <c r="AI1368" s="110">
        <f t="shared" si="316"/>
        <v>1</v>
      </c>
      <c r="AJ1368" s="100">
        <f>ROW()</f>
        <v>1368</v>
      </c>
      <c r="AK1368" s="100" t="str">
        <f>INDEX('BadRows RECART'!$C$2:$C$1207,MATCH(monthly_gwh_mw!AJ1368,'BadRows RECART'!$D$2:$D$1207,0))</f>
        <v>EC_M_0-000-000-010</v>
      </c>
    </row>
    <row r="1369" spans="1:37" ht="20">
      <c r="A1369" s="106" t="s">
        <v>3907</v>
      </c>
      <c r="B1369" s="106" t="s">
        <v>437</v>
      </c>
      <c r="C1369" s="106" t="s">
        <v>6297</v>
      </c>
      <c r="D1369" s="168">
        <v>2024</v>
      </c>
      <c r="E1369" s="168">
        <v>11</v>
      </c>
      <c r="F1369" s="199">
        <v>22.388263844014553</v>
      </c>
      <c r="G1369" s="212" t="s">
        <v>6314</v>
      </c>
      <c r="H1369" s="212" t="s">
        <v>6314</v>
      </c>
      <c r="I1369" s="106" t="s">
        <v>556</v>
      </c>
      <c r="K1369" s="83" t="s">
        <v>6314</v>
      </c>
      <c r="L1369" s="83" t="s">
        <v>6314</v>
      </c>
      <c r="M1369" s="45" t="str">
        <f>IF(
ISNA(INDEX(resources!E:E,MATCH(B1369,resources!B:B,0))),"fillme",
INDEX(resources!E:E,MATCH(B1369,resources!B:B,0)))</f>
        <v>transfer_purchase</v>
      </c>
      <c r="N1369" s="45">
        <v>1</v>
      </c>
      <c r="O1369" s="83" t="str">
        <f>IFERROR(INDEX(resources!K:K,MATCH(B1369,resources!B:B,0)),"fillme")</f>
        <v>unknown</v>
      </c>
      <c r="P1369" s="89" t="str">
        <f t="shared" si="304"/>
        <v>unknown_2024_11</v>
      </c>
      <c r="Q1369" s="87">
        <f>INDEX(elcc!G:G,MATCH(P1369,elcc!D:D,0))</f>
        <v>0</v>
      </c>
      <c r="R1369" s="89">
        <f t="shared" si="305"/>
        <v>1</v>
      </c>
      <c r="S1369" s="89" t="s">
        <v>6314</v>
      </c>
      <c r="T1369" s="89" t="s">
        <v>6314</v>
      </c>
      <c r="U1369" s="90" t="str">
        <f t="shared" si="306"/>
        <v>ok</v>
      </c>
      <c r="V1369" s="63" t="str">
        <f>INDEX(resources!F:F,MATCH(B1369,resources!B:B,0))</f>
        <v>special</v>
      </c>
      <c r="W1369" s="110">
        <f t="shared" si="307"/>
        <v>1</v>
      </c>
      <c r="X1369" s="110">
        <f t="shared" si="308"/>
        <v>0</v>
      </c>
      <c r="Y1369" s="110" t="str">
        <f t="shared" si="309"/>
        <v>transfer_purchase_energy_NA_CONFIDENTIAL</v>
      </c>
      <c r="Z1369" s="110">
        <f>IF(COUNTIFS($Y$2:Y1369,Y1369)=1,1,0)</f>
        <v>0</v>
      </c>
      <c r="AA1369" s="110">
        <f>SUM($Z$2:Z1369)*Z1369</f>
        <v>0</v>
      </c>
      <c r="AB1369" s="110">
        <f>COUNTIFS(resources!B:B,B1369)</f>
        <v>1</v>
      </c>
      <c r="AC1369" s="110">
        <f t="shared" si="310"/>
        <v>1</v>
      </c>
      <c r="AD1369" s="110">
        <f t="shared" si="311"/>
        <v>1</v>
      </c>
      <c r="AE1369" s="110">
        <f t="shared" si="312"/>
        <v>0</v>
      </c>
      <c r="AF1369" s="110">
        <f t="shared" si="313"/>
        <v>1</v>
      </c>
      <c r="AG1369" s="110">
        <f t="shared" si="314"/>
        <v>0</v>
      </c>
      <c r="AH1369" s="110">
        <f t="shared" si="315"/>
        <v>0</v>
      </c>
      <c r="AI1369" s="110">
        <f t="shared" si="316"/>
        <v>1</v>
      </c>
      <c r="AJ1369" s="100">
        <f>ROW()</f>
        <v>1369</v>
      </c>
      <c r="AK1369" s="100" t="str">
        <f>INDEX('BadRows RECART'!$C$2:$C$1207,MATCH(monthly_gwh_mw!AJ1369,'BadRows RECART'!$D$2:$D$1207,0))</f>
        <v>EC_M_0-000-000-010</v>
      </c>
    </row>
    <row r="1370" spans="1:37" ht="20">
      <c r="A1370" s="106" t="s">
        <v>3907</v>
      </c>
      <c r="B1370" s="106" t="s">
        <v>437</v>
      </c>
      <c r="C1370" s="106" t="s">
        <v>6297</v>
      </c>
      <c r="D1370" s="168">
        <v>2024</v>
      </c>
      <c r="E1370" s="168">
        <v>12</v>
      </c>
      <c r="F1370" s="199">
        <v>25.848464760720944</v>
      </c>
      <c r="G1370" s="212" t="s">
        <v>6314</v>
      </c>
      <c r="H1370" s="212" t="s">
        <v>6314</v>
      </c>
      <c r="I1370" s="106" t="s">
        <v>556</v>
      </c>
      <c r="K1370" s="83" t="s">
        <v>6314</v>
      </c>
      <c r="L1370" s="83" t="s">
        <v>6314</v>
      </c>
      <c r="M1370" s="45" t="str">
        <f>IF(
ISNA(INDEX(resources!E:E,MATCH(B1370,resources!B:B,0))),"fillme",
INDEX(resources!E:E,MATCH(B1370,resources!B:B,0)))</f>
        <v>transfer_purchase</v>
      </c>
      <c r="N1370" s="45">
        <v>1</v>
      </c>
      <c r="O1370" s="83" t="str">
        <f>IFERROR(INDEX(resources!K:K,MATCH(B1370,resources!B:B,0)),"fillme")</f>
        <v>unknown</v>
      </c>
      <c r="P1370" s="89" t="str">
        <f t="shared" si="304"/>
        <v>unknown_2024_12</v>
      </c>
      <c r="Q1370" s="87">
        <f>INDEX(elcc!G:G,MATCH(P1370,elcc!D:D,0))</f>
        <v>0</v>
      </c>
      <c r="R1370" s="89">
        <f t="shared" si="305"/>
        <v>1</v>
      </c>
      <c r="S1370" s="89" t="s">
        <v>6314</v>
      </c>
      <c r="T1370" s="89" t="s">
        <v>6314</v>
      </c>
      <c r="U1370" s="90" t="str">
        <f t="shared" si="306"/>
        <v>ok</v>
      </c>
      <c r="V1370" s="63" t="str">
        <f>INDEX(resources!F:F,MATCH(B1370,resources!B:B,0))</f>
        <v>special</v>
      </c>
      <c r="W1370" s="110">
        <f t="shared" si="307"/>
        <v>1</v>
      </c>
      <c r="X1370" s="110">
        <f t="shared" si="308"/>
        <v>0</v>
      </c>
      <c r="Y1370" s="110" t="str">
        <f t="shared" si="309"/>
        <v>transfer_purchase_energy_NA_CONFIDENTIAL</v>
      </c>
      <c r="Z1370" s="110">
        <f>IF(COUNTIFS($Y$2:Y1370,Y1370)=1,1,0)</f>
        <v>0</v>
      </c>
      <c r="AA1370" s="110">
        <f>SUM($Z$2:Z1370)*Z1370</f>
        <v>0</v>
      </c>
      <c r="AB1370" s="110">
        <f>COUNTIFS(resources!B:B,B1370)</f>
        <v>1</v>
      </c>
      <c r="AC1370" s="110">
        <f t="shared" si="310"/>
        <v>1</v>
      </c>
      <c r="AD1370" s="110">
        <f t="shared" si="311"/>
        <v>1</v>
      </c>
      <c r="AE1370" s="110">
        <f t="shared" si="312"/>
        <v>0</v>
      </c>
      <c r="AF1370" s="110">
        <f t="shared" si="313"/>
        <v>1</v>
      </c>
      <c r="AG1370" s="110">
        <f t="shared" si="314"/>
        <v>0</v>
      </c>
      <c r="AH1370" s="110">
        <f t="shared" si="315"/>
        <v>0</v>
      </c>
      <c r="AI1370" s="110">
        <f t="shared" si="316"/>
        <v>1</v>
      </c>
      <c r="AJ1370" s="100">
        <f>ROW()</f>
        <v>1370</v>
      </c>
      <c r="AK1370" s="100" t="str">
        <f>INDEX('BadRows RECART'!$C$2:$C$1207,MATCH(monthly_gwh_mw!AJ1370,'BadRows RECART'!$D$2:$D$1207,0))</f>
        <v>EC_M_0-000-000-010</v>
      </c>
    </row>
    <row r="1371" spans="1:37" ht="20">
      <c r="A1371" s="106" t="s">
        <v>3907</v>
      </c>
      <c r="B1371" s="106" t="s">
        <v>836</v>
      </c>
      <c r="C1371" s="106" t="s">
        <v>6297</v>
      </c>
      <c r="D1371" s="168">
        <v>2023</v>
      </c>
      <c r="E1371" s="168">
        <v>1</v>
      </c>
      <c r="F1371" s="199">
        <v>0</v>
      </c>
      <c r="G1371" s="212" t="s">
        <v>6314</v>
      </c>
      <c r="H1371" s="212" t="s">
        <v>6314</v>
      </c>
      <c r="I1371" s="106" t="s">
        <v>594</v>
      </c>
      <c r="J1371" s="88">
        <v>4</v>
      </c>
      <c r="K1371" s="83" t="s">
        <v>6314</v>
      </c>
      <c r="L1371" s="83" t="s">
        <v>6314</v>
      </c>
      <c r="M1371" s="45" t="str">
        <f>IF(
ISNA(INDEX(resources!E:E,MATCH(B1371,resources!B:B,0))),"fillme",
INDEX(resources!E:E,MATCH(B1371,resources!B:B,0)))</f>
        <v>CAISO_Battery</v>
      </c>
      <c r="N1371" s="45">
        <f>IF(
ISNA(INDEX(resources!J:J,MATCH(B1371,resources!B:B,0))),"fillme",
INDEX(resources!J:J,MATCH(B1371,resources!B:B,0)))</f>
        <v>0</v>
      </c>
      <c r="O1371" s="83" t="str">
        <f>IFERROR(INDEX(resources!K:K,MATCH(B1371,resources!B:B,0)),"fillme")</f>
        <v>battery</v>
      </c>
      <c r="P1371" s="89" t="str">
        <f t="shared" si="304"/>
        <v>battery_2023_1</v>
      </c>
      <c r="Q1371" s="87">
        <f>INDEX(elcc!G:G,MATCH(P1371,elcc!D:D,0))</f>
        <v>1</v>
      </c>
      <c r="R1371" s="89">
        <f t="shared" si="305"/>
        <v>1</v>
      </c>
      <c r="S1371" s="89" t="s">
        <v>6314</v>
      </c>
      <c r="T1371" s="89" t="s">
        <v>6314</v>
      </c>
      <c r="U1371" s="90" t="str">
        <f t="shared" si="306"/>
        <v>ok</v>
      </c>
      <c r="V1371" s="63" t="str">
        <f>INDEX(resources!F:F,MATCH(B1371,resources!B:B,0))</f>
        <v>new_generic</v>
      </c>
      <c r="W1371" s="110">
        <f t="shared" si="307"/>
        <v>0</v>
      </c>
      <c r="X1371" s="110">
        <f t="shared" si="308"/>
        <v>0</v>
      </c>
      <c r="Y1371" s="110" t="str">
        <f t="shared" si="309"/>
        <v>new_generic_battery_storage_energy_NA_CONFIDENTIAL</v>
      </c>
      <c r="Z1371" s="110">
        <f>IF(COUNTIFS($Y$2:Y1371,Y1371)=1,1,0)</f>
        <v>1</v>
      </c>
      <c r="AA1371" s="110">
        <f>SUM($Z$2:Z1371)*Z1371</f>
        <v>21</v>
      </c>
      <c r="AB1371" s="110">
        <f>COUNTIFS(resources!B:B,B1371)</f>
        <v>1</v>
      </c>
      <c r="AC1371" s="110">
        <f t="shared" si="310"/>
        <v>1</v>
      </c>
      <c r="AD1371" s="110">
        <f t="shared" si="311"/>
        <v>1</v>
      </c>
      <c r="AE1371" s="110">
        <f t="shared" si="312"/>
        <v>0</v>
      </c>
      <c r="AF1371" s="110">
        <f t="shared" si="313"/>
        <v>1</v>
      </c>
      <c r="AG1371" s="110">
        <f t="shared" si="314"/>
        <v>0</v>
      </c>
      <c r="AH1371" s="110">
        <f t="shared" si="315"/>
        <v>0</v>
      </c>
      <c r="AI1371" s="110">
        <f t="shared" si="316"/>
        <v>1</v>
      </c>
      <c r="AJ1371" s="100">
        <f>ROW()</f>
        <v>1371</v>
      </c>
      <c r="AK1371" s="100" t="str">
        <f>INDEX('BadRows RECART'!$C$2:$C$1207,MATCH(monthly_gwh_mw!AJ1371,'BadRows RECART'!$D$2:$D$1207,0))</f>
        <v>EC_M_0-000-000-010</v>
      </c>
    </row>
    <row r="1372" spans="1:37" ht="20">
      <c r="A1372" s="106" t="s">
        <v>3907</v>
      </c>
      <c r="B1372" s="106" t="s">
        <v>836</v>
      </c>
      <c r="C1372" s="106" t="s">
        <v>6297</v>
      </c>
      <c r="D1372" s="168">
        <v>2023</v>
      </c>
      <c r="E1372" s="168">
        <v>2</v>
      </c>
      <c r="F1372" s="199">
        <v>0</v>
      </c>
      <c r="G1372" s="212" t="s">
        <v>6314</v>
      </c>
      <c r="H1372" s="212" t="s">
        <v>6314</v>
      </c>
      <c r="I1372" s="106" t="s">
        <v>594</v>
      </c>
      <c r="J1372" s="88">
        <v>4</v>
      </c>
      <c r="K1372" s="83" t="s">
        <v>6314</v>
      </c>
      <c r="L1372" s="83" t="s">
        <v>6314</v>
      </c>
      <c r="M1372" s="45" t="str">
        <f>IF(
ISNA(INDEX(resources!E:E,MATCH(B1372,resources!B:B,0))),"fillme",
INDEX(resources!E:E,MATCH(B1372,resources!B:B,0)))</f>
        <v>CAISO_Battery</v>
      </c>
      <c r="N1372" s="45">
        <f>IF(
ISNA(INDEX(resources!J:J,MATCH(B1372,resources!B:B,0))),"fillme",
INDEX(resources!J:J,MATCH(B1372,resources!B:B,0)))</f>
        <v>0</v>
      </c>
      <c r="O1372" s="83" t="str">
        <f>IFERROR(INDEX(resources!K:K,MATCH(B1372,resources!B:B,0)),"fillme")</f>
        <v>battery</v>
      </c>
      <c r="P1372" s="89" t="str">
        <f t="shared" si="304"/>
        <v>battery_2023_2</v>
      </c>
      <c r="Q1372" s="87">
        <f>INDEX(elcc!G:G,MATCH(P1372,elcc!D:D,0))</f>
        <v>1</v>
      </c>
      <c r="R1372" s="89">
        <f t="shared" si="305"/>
        <v>1</v>
      </c>
      <c r="S1372" s="89" t="s">
        <v>6314</v>
      </c>
      <c r="T1372" s="89" t="s">
        <v>6314</v>
      </c>
      <c r="U1372" s="90" t="str">
        <f t="shared" si="306"/>
        <v>ok</v>
      </c>
      <c r="V1372" s="63" t="str">
        <f>INDEX(resources!F:F,MATCH(B1372,resources!B:B,0))</f>
        <v>new_generic</v>
      </c>
      <c r="W1372" s="110">
        <f t="shared" si="307"/>
        <v>0</v>
      </c>
      <c r="X1372" s="110">
        <f t="shared" si="308"/>
        <v>0</v>
      </c>
      <c r="Y1372" s="110" t="str">
        <f t="shared" si="309"/>
        <v>new_generic_battery_storage_energy_NA_CONFIDENTIAL</v>
      </c>
      <c r="Z1372" s="110">
        <f>IF(COUNTIFS($Y$2:Y1372,Y1372)=1,1,0)</f>
        <v>0</v>
      </c>
      <c r="AA1372" s="110">
        <f>SUM($Z$2:Z1372)*Z1372</f>
        <v>0</v>
      </c>
      <c r="AB1372" s="110">
        <f>COUNTIFS(resources!B:B,B1372)</f>
        <v>1</v>
      </c>
      <c r="AC1372" s="110">
        <f t="shared" si="310"/>
        <v>1</v>
      </c>
      <c r="AD1372" s="110">
        <f t="shared" si="311"/>
        <v>1</v>
      </c>
      <c r="AE1372" s="110">
        <f t="shared" si="312"/>
        <v>0</v>
      </c>
      <c r="AF1372" s="110">
        <f t="shared" si="313"/>
        <v>1</v>
      </c>
      <c r="AG1372" s="110">
        <f t="shared" si="314"/>
        <v>0</v>
      </c>
      <c r="AH1372" s="110">
        <f t="shared" si="315"/>
        <v>0</v>
      </c>
      <c r="AI1372" s="110">
        <f t="shared" si="316"/>
        <v>1</v>
      </c>
      <c r="AJ1372" s="100">
        <f>ROW()</f>
        <v>1372</v>
      </c>
      <c r="AK1372" s="100" t="str">
        <f>INDEX('BadRows RECART'!$C$2:$C$1207,MATCH(monthly_gwh_mw!AJ1372,'BadRows RECART'!$D$2:$D$1207,0))</f>
        <v>EC_M_0-000-000-010</v>
      </c>
    </row>
    <row r="1373" spans="1:37" ht="20">
      <c r="A1373" s="106" t="s">
        <v>3907</v>
      </c>
      <c r="B1373" s="106" t="s">
        <v>836</v>
      </c>
      <c r="C1373" s="106" t="s">
        <v>6297</v>
      </c>
      <c r="D1373" s="168">
        <v>2023</v>
      </c>
      <c r="E1373" s="168">
        <v>3</v>
      </c>
      <c r="F1373" s="199">
        <v>0</v>
      </c>
      <c r="G1373" s="212" t="s">
        <v>6314</v>
      </c>
      <c r="H1373" s="212" t="s">
        <v>6314</v>
      </c>
      <c r="I1373" s="106" t="s">
        <v>594</v>
      </c>
      <c r="J1373" s="88">
        <v>4</v>
      </c>
      <c r="K1373" s="83" t="s">
        <v>6314</v>
      </c>
      <c r="L1373" s="83" t="s">
        <v>6314</v>
      </c>
      <c r="M1373" s="45" t="str">
        <f>IF(
ISNA(INDEX(resources!E:E,MATCH(B1373,resources!B:B,0))),"fillme",
INDEX(resources!E:E,MATCH(B1373,resources!B:B,0)))</f>
        <v>CAISO_Battery</v>
      </c>
      <c r="N1373" s="45">
        <f>IF(
ISNA(INDEX(resources!J:J,MATCH(B1373,resources!B:B,0))),"fillme",
INDEX(resources!J:J,MATCH(B1373,resources!B:B,0)))</f>
        <v>0</v>
      </c>
      <c r="O1373" s="83" t="str">
        <f>IFERROR(INDEX(resources!K:K,MATCH(B1373,resources!B:B,0)),"fillme")</f>
        <v>battery</v>
      </c>
      <c r="P1373" s="89" t="str">
        <f t="shared" si="304"/>
        <v>battery_2023_3</v>
      </c>
      <c r="Q1373" s="87">
        <f>INDEX(elcc!G:G,MATCH(P1373,elcc!D:D,0))</f>
        <v>1</v>
      </c>
      <c r="R1373" s="89">
        <f t="shared" si="305"/>
        <v>1</v>
      </c>
      <c r="S1373" s="89" t="s">
        <v>6314</v>
      </c>
      <c r="T1373" s="89" t="s">
        <v>6314</v>
      </c>
      <c r="U1373" s="90" t="str">
        <f t="shared" si="306"/>
        <v>ok</v>
      </c>
      <c r="V1373" s="63" t="str">
        <f>INDEX(resources!F:F,MATCH(B1373,resources!B:B,0))</f>
        <v>new_generic</v>
      </c>
      <c r="W1373" s="110">
        <f t="shared" si="307"/>
        <v>0</v>
      </c>
      <c r="X1373" s="110">
        <f t="shared" si="308"/>
        <v>0</v>
      </c>
      <c r="Y1373" s="110" t="str">
        <f t="shared" si="309"/>
        <v>new_generic_battery_storage_energy_NA_CONFIDENTIAL</v>
      </c>
      <c r="Z1373" s="110">
        <f>IF(COUNTIFS($Y$2:Y1373,Y1373)=1,1,0)</f>
        <v>0</v>
      </c>
      <c r="AA1373" s="110">
        <f>SUM($Z$2:Z1373)*Z1373</f>
        <v>0</v>
      </c>
      <c r="AB1373" s="110">
        <f>COUNTIFS(resources!B:B,B1373)</f>
        <v>1</v>
      </c>
      <c r="AC1373" s="110">
        <f t="shared" si="310"/>
        <v>1</v>
      </c>
      <c r="AD1373" s="110">
        <f t="shared" si="311"/>
        <v>1</v>
      </c>
      <c r="AE1373" s="110">
        <f t="shared" si="312"/>
        <v>0</v>
      </c>
      <c r="AF1373" s="110">
        <f t="shared" si="313"/>
        <v>1</v>
      </c>
      <c r="AG1373" s="110">
        <f t="shared" si="314"/>
        <v>0</v>
      </c>
      <c r="AH1373" s="110">
        <f t="shared" si="315"/>
        <v>0</v>
      </c>
      <c r="AI1373" s="110">
        <f t="shared" si="316"/>
        <v>1</v>
      </c>
      <c r="AJ1373" s="100">
        <f>ROW()</f>
        <v>1373</v>
      </c>
      <c r="AK1373" s="100" t="str">
        <f>INDEX('BadRows RECART'!$C$2:$C$1207,MATCH(monthly_gwh_mw!AJ1373,'BadRows RECART'!$D$2:$D$1207,0))</f>
        <v>EC_M_0-000-000-010</v>
      </c>
    </row>
    <row r="1374" spans="1:37" ht="20">
      <c r="A1374" s="106" t="s">
        <v>3907</v>
      </c>
      <c r="B1374" s="106" t="s">
        <v>836</v>
      </c>
      <c r="C1374" s="106" t="s">
        <v>6297</v>
      </c>
      <c r="D1374" s="168">
        <v>2023</v>
      </c>
      <c r="E1374" s="168">
        <v>4</v>
      </c>
      <c r="F1374" s="199">
        <v>0</v>
      </c>
      <c r="G1374" s="212" t="s">
        <v>6314</v>
      </c>
      <c r="H1374" s="212" t="s">
        <v>6314</v>
      </c>
      <c r="I1374" s="106" t="s">
        <v>594</v>
      </c>
      <c r="J1374" s="88">
        <v>4</v>
      </c>
      <c r="K1374" s="83" t="s">
        <v>6314</v>
      </c>
      <c r="L1374" s="83" t="s">
        <v>6314</v>
      </c>
      <c r="M1374" s="45" t="str">
        <f>IF(
ISNA(INDEX(resources!E:E,MATCH(B1374,resources!B:B,0))),"fillme",
INDEX(resources!E:E,MATCH(B1374,resources!B:B,0)))</f>
        <v>CAISO_Battery</v>
      </c>
      <c r="N1374" s="45">
        <f>IF(
ISNA(INDEX(resources!J:J,MATCH(B1374,resources!B:B,0))),"fillme",
INDEX(resources!J:J,MATCH(B1374,resources!B:B,0)))</f>
        <v>0</v>
      </c>
      <c r="O1374" s="83" t="str">
        <f>IFERROR(INDEX(resources!K:K,MATCH(B1374,resources!B:B,0)),"fillme")</f>
        <v>battery</v>
      </c>
      <c r="P1374" s="89" t="str">
        <f t="shared" si="304"/>
        <v>battery_2023_4</v>
      </c>
      <c r="Q1374" s="87">
        <f>INDEX(elcc!G:G,MATCH(P1374,elcc!D:D,0))</f>
        <v>1</v>
      </c>
      <c r="R1374" s="89">
        <f t="shared" si="305"/>
        <v>1</v>
      </c>
      <c r="S1374" s="89" t="s">
        <v>6314</v>
      </c>
      <c r="T1374" s="89" t="s">
        <v>6314</v>
      </c>
      <c r="U1374" s="90" t="str">
        <f t="shared" si="306"/>
        <v>ok</v>
      </c>
      <c r="V1374" s="63" t="str">
        <f>INDEX(resources!F:F,MATCH(B1374,resources!B:B,0))</f>
        <v>new_generic</v>
      </c>
      <c r="W1374" s="110">
        <f t="shared" si="307"/>
        <v>0</v>
      </c>
      <c r="X1374" s="110">
        <f t="shared" si="308"/>
        <v>0</v>
      </c>
      <c r="Y1374" s="110" t="str">
        <f t="shared" si="309"/>
        <v>new_generic_battery_storage_energy_NA_CONFIDENTIAL</v>
      </c>
      <c r="Z1374" s="110">
        <f>IF(COUNTIFS($Y$2:Y1374,Y1374)=1,1,0)</f>
        <v>0</v>
      </c>
      <c r="AA1374" s="110">
        <f>SUM($Z$2:Z1374)*Z1374</f>
        <v>0</v>
      </c>
      <c r="AB1374" s="110">
        <f>COUNTIFS(resources!B:B,B1374)</f>
        <v>1</v>
      </c>
      <c r="AC1374" s="110">
        <f t="shared" si="310"/>
        <v>1</v>
      </c>
      <c r="AD1374" s="110">
        <f t="shared" si="311"/>
        <v>1</v>
      </c>
      <c r="AE1374" s="110">
        <f t="shared" si="312"/>
        <v>0</v>
      </c>
      <c r="AF1374" s="110">
        <f t="shared" si="313"/>
        <v>1</v>
      </c>
      <c r="AG1374" s="110">
        <f t="shared" si="314"/>
        <v>0</v>
      </c>
      <c r="AH1374" s="110">
        <f t="shared" si="315"/>
        <v>0</v>
      </c>
      <c r="AI1374" s="110">
        <f t="shared" si="316"/>
        <v>1</v>
      </c>
      <c r="AJ1374" s="100">
        <f>ROW()</f>
        <v>1374</v>
      </c>
      <c r="AK1374" s="100" t="str">
        <f>INDEX('BadRows RECART'!$C$2:$C$1207,MATCH(monthly_gwh_mw!AJ1374,'BadRows RECART'!$D$2:$D$1207,0))</f>
        <v>EC_M_0-000-000-010</v>
      </c>
    </row>
    <row r="1375" spans="1:37" ht="20">
      <c r="A1375" s="106" t="s">
        <v>3907</v>
      </c>
      <c r="B1375" s="106" t="s">
        <v>836</v>
      </c>
      <c r="C1375" s="106" t="s">
        <v>6297</v>
      </c>
      <c r="D1375" s="168">
        <v>2023</v>
      </c>
      <c r="E1375" s="168">
        <v>5</v>
      </c>
      <c r="F1375" s="199">
        <v>0</v>
      </c>
      <c r="G1375" s="212" t="s">
        <v>6314</v>
      </c>
      <c r="H1375" s="212" t="s">
        <v>6314</v>
      </c>
      <c r="I1375" s="106" t="s">
        <v>594</v>
      </c>
      <c r="J1375" s="88">
        <v>4</v>
      </c>
      <c r="K1375" s="83" t="s">
        <v>6314</v>
      </c>
      <c r="L1375" s="83" t="s">
        <v>6314</v>
      </c>
      <c r="M1375" s="45" t="str">
        <f>IF(
ISNA(INDEX(resources!E:E,MATCH(B1375,resources!B:B,0))),"fillme",
INDEX(resources!E:E,MATCH(B1375,resources!B:B,0)))</f>
        <v>CAISO_Battery</v>
      </c>
      <c r="N1375" s="45">
        <f>IF(
ISNA(INDEX(resources!J:J,MATCH(B1375,resources!B:B,0))),"fillme",
INDEX(resources!J:J,MATCH(B1375,resources!B:B,0)))</f>
        <v>0</v>
      </c>
      <c r="O1375" s="83" t="str">
        <f>IFERROR(INDEX(resources!K:K,MATCH(B1375,resources!B:B,0)),"fillme")</f>
        <v>battery</v>
      </c>
      <c r="P1375" s="89" t="str">
        <f t="shared" si="304"/>
        <v>battery_2023_5</v>
      </c>
      <c r="Q1375" s="87">
        <f>INDEX(elcc!G:G,MATCH(P1375,elcc!D:D,0))</f>
        <v>1</v>
      </c>
      <c r="R1375" s="89">
        <f t="shared" si="305"/>
        <v>1</v>
      </c>
      <c r="S1375" s="89" t="s">
        <v>6314</v>
      </c>
      <c r="T1375" s="89" t="s">
        <v>6314</v>
      </c>
      <c r="U1375" s="90" t="str">
        <f t="shared" si="306"/>
        <v>ok</v>
      </c>
      <c r="V1375" s="63" t="str">
        <f>INDEX(resources!F:F,MATCH(B1375,resources!B:B,0))</f>
        <v>new_generic</v>
      </c>
      <c r="W1375" s="110">
        <f t="shared" si="307"/>
        <v>0</v>
      </c>
      <c r="X1375" s="110">
        <f t="shared" si="308"/>
        <v>0</v>
      </c>
      <c r="Y1375" s="110" t="str">
        <f t="shared" si="309"/>
        <v>new_generic_battery_storage_energy_NA_CONFIDENTIAL</v>
      </c>
      <c r="Z1375" s="110">
        <f>IF(COUNTIFS($Y$2:Y1375,Y1375)=1,1,0)</f>
        <v>0</v>
      </c>
      <c r="AA1375" s="110">
        <f>SUM($Z$2:Z1375)*Z1375</f>
        <v>0</v>
      </c>
      <c r="AB1375" s="110">
        <f>COUNTIFS(resources!B:B,B1375)</f>
        <v>1</v>
      </c>
      <c r="AC1375" s="110">
        <f t="shared" si="310"/>
        <v>1</v>
      </c>
      <c r="AD1375" s="110">
        <f t="shared" si="311"/>
        <v>1</v>
      </c>
      <c r="AE1375" s="110">
        <f t="shared" si="312"/>
        <v>0</v>
      </c>
      <c r="AF1375" s="110">
        <f t="shared" si="313"/>
        <v>1</v>
      </c>
      <c r="AG1375" s="110">
        <f t="shared" si="314"/>
        <v>0</v>
      </c>
      <c r="AH1375" s="110">
        <f t="shared" si="315"/>
        <v>0</v>
      </c>
      <c r="AI1375" s="110">
        <f t="shared" si="316"/>
        <v>1</v>
      </c>
      <c r="AJ1375" s="100">
        <f>ROW()</f>
        <v>1375</v>
      </c>
      <c r="AK1375" s="100" t="str">
        <f>INDEX('BadRows RECART'!$C$2:$C$1207,MATCH(monthly_gwh_mw!AJ1375,'BadRows RECART'!$D$2:$D$1207,0))</f>
        <v>EC_M_0-000-000-010</v>
      </c>
    </row>
    <row r="1376" spans="1:37" ht="20">
      <c r="A1376" s="106" t="s">
        <v>3907</v>
      </c>
      <c r="B1376" s="106" t="s">
        <v>836</v>
      </c>
      <c r="C1376" s="106" t="s">
        <v>6297</v>
      </c>
      <c r="D1376" s="168">
        <v>2023</v>
      </c>
      <c r="E1376" s="168">
        <v>6</v>
      </c>
      <c r="F1376" s="199">
        <v>0</v>
      </c>
      <c r="G1376" s="212" t="s">
        <v>6314</v>
      </c>
      <c r="H1376" s="212" t="s">
        <v>6314</v>
      </c>
      <c r="I1376" s="106" t="s">
        <v>594</v>
      </c>
      <c r="J1376" s="88">
        <v>4</v>
      </c>
      <c r="K1376" s="83" t="s">
        <v>6314</v>
      </c>
      <c r="L1376" s="83" t="s">
        <v>6314</v>
      </c>
      <c r="M1376" s="45" t="str">
        <f>IF(
ISNA(INDEX(resources!E:E,MATCH(B1376,resources!B:B,0))),"fillme",
INDEX(resources!E:E,MATCH(B1376,resources!B:B,0)))</f>
        <v>CAISO_Battery</v>
      </c>
      <c r="N1376" s="45">
        <f>IF(
ISNA(INDEX(resources!J:J,MATCH(B1376,resources!B:B,0))),"fillme",
INDEX(resources!J:J,MATCH(B1376,resources!B:B,0)))</f>
        <v>0</v>
      </c>
      <c r="O1376" s="83" t="str">
        <f>IFERROR(INDEX(resources!K:K,MATCH(B1376,resources!B:B,0)),"fillme")</f>
        <v>battery</v>
      </c>
      <c r="P1376" s="89" t="str">
        <f t="shared" si="304"/>
        <v>battery_2023_6</v>
      </c>
      <c r="Q1376" s="87">
        <f>INDEX(elcc!G:G,MATCH(P1376,elcc!D:D,0))</f>
        <v>1</v>
      </c>
      <c r="R1376" s="89">
        <f t="shared" si="305"/>
        <v>1</v>
      </c>
      <c r="S1376" s="89" t="s">
        <v>6314</v>
      </c>
      <c r="T1376" s="89" t="s">
        <v>6314</v>
      </c>
      <c r="U1376" s="90" t="str">
        <f t="shared" si="306"/>
        <v>ok</v>
      </c>
      <c r="V1376" s="63" t="str">
        <f>INDEX(resources!F:F,MATCH(B1376,resources!B:B,0))</f>
        <v>new_generic</v>
      </c>
      <c r="W1376" s="110">
        <f t="shared" si="307"/>
        <v>0</v>
      </c>
      <c r="X1376" s="110">
        <f t="shared" si="308"/>
        <v>0</v>
      </c>
      <c r="Y1376" s="110" t="str">
        <f t="shared" si="309"/>
        <v>new_generic_battery_storage_energy_NA_CONFIDENTIAL</v>
      </c>
      <c r="Z1376" s="110">
        <f>IF(COUNTIFS($Y$2:Y1376,Y1376)=1,1,0)</f>
        <v>0</v>
      </c>
      <c r="AA1376" s="110">
        <f>SUM($Z$2:Z1376)*Z1376</f>
        <v>0</v>
      </c>
      <c r="AB1376" s="110">
        <f>COUNTIFS(resources!B:B,B1376)</f>
        <v>1</v>
      </c>
      <c r="AC1376" s="110">
        <f t="shared" si="310"/>
        <v>1</v>
      </c>
      <c r="AD1376" s="110">
        <f t="shared" si="311"/>
        <v>1</v>
      </c>
      <c r="AE1376" s="110">
        <f t="shared" si="312"/>
        <v>0</v>
      </c>
      <c r="AF1376" s="110">
        <f t="shared" si="313"/>
        <v>1</v>
      </c>
      <c r="AG1376" s="110">
        <f t="shared" si="314"/>
        <v>0</v>
      </c>
      <c r="AH1376" s="110">
        <f t="shared" si="315"/>
        <v>0</v>
      </c>
      <c r="AI1376" s="110">
        <f t="shared" si="316"/>
        <v>1</v>
      </c>
      <c r="AJ1376" s="100">
        <f>ROW()</f>
        <v>1376</v>
      </c>
      <c r="AK1376" s="100" t="str">
        <f>INDEX('BadRows RECART'!$C$2:$C$1207,MATCH(monthly_gwh_mw!AJ1376,'BadRows RECART'!$D$2:$D$1207,0))</f>
        <v>EC_M_0-000-000-010</v>
      </c>
    </row>
    <row r="1377" spans="1:37" ht="20">
      <c r="A1377" s="106" t="s">
        <v>3907</v>
      </c>
      <c r="B1377" s="106" t="s">
        <v>836</v>
      </c>
      <c r="C1377" s="106" t="s">
        <v>6297</v>
      </c>
      <c r="D1377" s="168">
        <v>2023</v>
      </c>
      <c r="E1377" s="168">
        <v>7</v>
      </c>
      <c r="F1377" s="199">
        <v>0</v>
      </c>
      <c r="G1377" s="212" t="s">
        <v>6314</v>
      </c>
      <c r="H1377" s="212" t="s">
        <v>6314</v>
      </c>
      <c r="I1377" s="106" t="s">
        <v>594</v>
      </c>
      <c r="J1377" s="88">
        <v>4</v>
      </c>
      <c r="K1377" s="83" t="s">
        <v>6314</v>
      </c>
      <c r="L1377" s="83" t="s">
        <v>6314</v>
      </c>
      <c r="M1377" s="45" t="str">
        <f>IF(
ISNA(INDEX(resources!E:E,MATCH(B1377,resources!B:B,0))),"fillme",
INDEX(resources!E:E,MATCH(B1377,resources!B:B,0)))</f>
        <v>CAISO_Battery</v>
      </c>
      <c r="N1377" s="45">
        <f>IF(
ISNA(INDEX(resources!J:J,MATCH(B1377,resources!B:B,0))),"fillme",
INDEX(resources!J:J,MATCH(B1377,resources!B:B,0)))</f>
        <v>0</v>
      </c>
      <c r="O1377" s="83" t="str">
        <f>IFERROR(INDEX(resources!K:K,MATCH(B1377,resources!B:B,0)),"fillme")</f>
        <v>battery</v>
      </c>
      <c r="P1377" s="89" t="str">
        <f t="shared" si="304"/>
        <v>battery_2023_7</v>
      </c>
      <c r="Q1377" s="87">
        <f>INDEX(elcc!G:G,MATCH(P1377,elcc!D:D,0))</f>
        <v>1</v>
      </c>
      <c r="R1377" s="89">
        <f t="shared" si="305"/>
        <v>1</v>
      </c>
      <c r="S1377" s="89" t="s">
        <v>6314</v>
      </c>
      <c r="T1377" s="89" t="s">
        <v>6314</v>
      </c>
      <c r="U1377" s="90" t="str">
        <f t="shared" si="306"/>
        <v>ok</v>
      </c>
      <c r="V1377" s="63" t="str">
        <f>INDEX(resources!F:F,MATCH(B1377,resources!B:B,0))</f>
        <v>new_generic</v>
      </c>
      <c r="W1377" s="110">
        <f t="shared" si="307"/>
        <v>0</v>
      </c>
      <c r="X1377" s="110">
        <f t="shared" si="308"/>
        <v>0</v>
      </c>
      <c r="Y1377" s="110" t="str">
        <f t="shared" si="309"/>
        <v>new_generic_battery_storage_energy_NA_CONFIDENTIAL</v>
      </c>
      <c r="Z1377" s="110">
        <f>IF(COUNTIFS($Y$2:Y1377,Y1377)=1,1,0)</f>
        <v>0</v>
      </c>
      <c r="AA1377" s="110">
        <f>SUM($Z$2:Z1377)*Z1377</f>
        <v>0</v>
      </c>
      <c r="AB1377" s="110">
        <f>COUNTIFS(resources!B:B,B1377)</f>
        <v>1</v>
      </c>
      <c r="AC1377" s="110">
        <f t="shared" si="310"/>
        <v>1</v>
      </c>
      <c r="AD1377" s="110">
        <f t="shared" si="311"/>
        <v>1</v>
      </c>
      <c r="AE1377" s="110">
        <f t="shared" si="312"/>
        <v>0</v>
      </c>
      <c r="AF1377" s="110">
        <f t="shared" si="313"/>
        <v>1</v>
      </c>
      <c r="AG1377" s="110">
        <f t="shared" si="314"/>
        <v>0</v>
      </c>
      <c r="AH1377" s="110">
        <f t="shared" si="315"/>
        <v>0</v>
      </c>
      <c r="AI1377" s="110">
        <f t="shared" si="316"/>
        <v>1</v>
      </c>
      <c r="AJ1377" s="100">
        <f>ROW()</f>
        <v>1377</v>
      </c>
      <c r="AK1377" s="100" t="str">
        <f>INDEX('BadRows RECART'!$C$2:$C$1207,MATCH(monthly_gwh_mw!AJ1377,'BadRows RECART'!$D$2:$D$1207,0))</f>
        <v>EC_M_0-000-000-010</v>
      </c>
    </row>
    <row r="1378" spans="1:37" ht="20">
      <c r="A1378" s="106" t="s">
        <v>3907</v>
      </c>
      <c r="B1378" s="106" t="s">
        <v>836</v>
      </c>
      <c r="C1378" s="106" t="s">
        <v>6297</v>
      </c>
      <c r="D1378" s="168">
        <v>2023</v>
      </c>
      <c r="E1378" s="168">
        <v>8</v>
      </c>
      <c r="F1378" s="199">
        <v>0</v>
      </c>
      <c r="G1378" s="212" t="s">
        <v>6314</v>
      </c>
      <c r="H1378" s="212" t="s">
        <v>6314</v>
      </c>
      <c r="I1378" s="106" t="s">
        <v>594</v>
      </c>
      <c r="J1378" s="88">
        <v>4</v>
      </c>
      <c r="K1378" s="83" t="s">
        <v>6314</v>
      </c>
      <c r="L1378" s="83" t="s">
        <v>6314</v>
      </c>
      <c r="M1378" s="45" t="str">
        <f>IF(
ISNA(INDEX(resources!E:E,MATCH(B1378,resources!B:B,0))),"fillme",
INDEX(resources!E:E,MATCH(B1378,resources!B:B,0)))</f>
        <v>CAISO_Battery</v>
      </c>
      <c r="N1378" s="45">
        <f>IF(
ISNA(INDEX(resources!J:J,MATCH(B1378,resources!B:B,0))),"fillme",
INDEX(resources!J:J,MATCH(B1378,resources!B:B,0)))</f>
        <v>0</v>
      </c>
      <c r="O1378" s="83" t="str">
        <f>IFERROR(INDEX(resources!K:K,MATCH(B1378,resources!B:B,0)),"fillme")</f>
        <v>battery</v>
      </c>
      <c r="P1378" s="89" t="str">
        <f t="shared" si="304"/>
        <v>battery_2023_8</v>
      </c>
      <c r="Q1378" s="87">
        <f>INDEX(elcc!G:G,MATCH(P1378,elcc!D:D,0))</f>
        <v>1</v>
      </c>
      <c r="R1378" s="89">
        <f t="shared" si="305"/>
        <v>1</v>
      </c>
      <c r="S1378" s="89" t="s">
        <v>6314</v>
      </c>
      <c r="T1378" s="89" t="s">
        <v>6314</v>
      </c>
      <c r="U1378" s="90" t="str">
        <f t="shared" si="306"/>
        <v>ok</v>
      </c>
      <c r="V1378" s="63" t="str">
        <f>INDEX(resources!F:F,MATCH(B1378,resources!B:B,0))</f>
        <v>new_generic</v>
      </c>
      <c r="W1378" s="110">
        <f t="shared" si="307"/>
        <v>0</v>
      </c>
      <c r="X1378" s="110">
        <f t="shared" si="308"/>
        <v>0</v>
      </c>
      <c r="Y1378" s="110" t="str">
        <f t="shared" si="309"/>
        <v>new_generic_battery_storage_energy_NA_CONFIDENTIAL</v>
      </c>
      <c r="Z1378" s="110">
        <f>IF(COUNTIFS($Y$2:Y1378,Y1378)=1,1,0)</f>
        <v>0</v>
      </c>
      <c r="AA1378" s="110">
        <f>SUM($Z$2:Z1378)*Z1378</f>
        <v>0</v>
      </c>
      <c r="AB1378" s="110">
        <f>COUNTIFS(resources!B:B,B1378)</f>
        <v>1</v>
      </c>
      <c r="AC1378" s="110">
        <f t="shared" si="310"/>
        <v>1</v>
      </c>
      <c r="AD1378" s="110">
        <f t="shared" si="311"/>
        <v>1</v>
      </c>
      <c r="AE1378" s="110">
        <f t="shared" si="312"/>
        <v>0</v>
      </c>
      <c r="AF1378" s="110">
        <f t="shared" si="313"/>
        <v>1</v>
      </c>
      <c r="AG1378" s="110">
        <f t="shared" si="314"/>
        <v>0</v>
      </c>
      <c r="AH1378" s="110">
        <f t="shared" si="315"/>
        <v>0</v>
      </c>
      <c r="AI1378" s="110">
        <f t="shared" si="316"/>
        <v>1</v>
      </c>
      <c r="AJ1378" s="100">
        <f>ROW()</f>
        <v>1378</v>
      </c>
      <c r="AK1378" s="100" t="str">
        <f>INDEX('BadRows RECART'!$C$2:$C$1207,MATCH(monthly_gwh_mw!AJ1378,'BadRows RECART'!$D$2:$D$1207,0))</f>
        <v>EC_M_0-000-000-010</v>
      </c>
    </row>
    <row r="1379" spans="1:37" ht="20">
      <c r="A1379" s="106" t="s">
        <v>3907</v>
      </c>
      <c r="B1379" s="106" t="s">
        <v>836</v>
      </c>
      <c r="C1379" s="106" t="s">
        <v>6297</v>
      </c>
      <c r="D1379" s="168">
        <v>2023</v>
      </c>
      <c r="E1379" s="168">
        <v>9</v>
      </c>
      <c r="F1379" s="199">
        <v>0</v>
      </c>
      <c r="G1379" s="212" t="s">
        <v>6314</v>
      </c>
      <c r="H1379" s="212" t="s">
        <v>6314</v>
      </c>
      <c r="I1379" s="106" t="s">
        <v>594</v>
      </c>
      <c r="J1379" s="88">
        <v>4</v>
      </c>
      <c r="K1379" s="83" t="s">
        <v>6314</v>
      </c>
      <c r="L1379" s="83" t="s">
        <v>6314</v>
      </c>
      <c r="M1379" s="45" t="str">
        <f>IF(
ISNA(INDEX(resources!E:E,MATCH(B1379,resources!B:B,0))),"fillme",
INDEX(resources!E:E,MATCH(B1379,resources!B:B,0)))</f>
        <v>CAISO_Battery</v>
      </c>
      <c r="N1379" s="45">
        <f>IF(
ISNA(INDEX(resources!J:J,MATCH(B1379,resources!B:B,0))),"fillme",
INDEX(resources!J:J,MATCH(B1379,resources!B:B,0)))</f>
        <v>0</v>
      </c>
      <c r="O1379" s="83" t="str">
        <f>IFERROR(INDEX(resources!K:K,MATCH(B1379,resources!B:B,0)),"fillme")</f>
        <v>battery</v>
      </c>
      <c r="P1379" s="89" t="str">
        <f t="shared" si="304"/>
        <v>battery_2023_9</v>
      </c>
      <c r="Q1379" s="87">
        <f>INDEX(elcc!G:G,MATCH(P1379,elcc!D:D,0))</f>
        <v>1</v>
      </c>
      <c r="R1379" s="89">
        <f t="shared" si="305"/>
        <v>1</v>
      </c>
      <c r="S1379" s="89" t="s">
        <v>6314</v>
      </c>
      <c r="T1379" s="89" t="s">
        <v>6314</v>
      </c>
      <c r="U1379" s="90" t="str">
        <f t="shared" si="306"/>
        <v>ok</v>
      </c>
      <c r="V1379" s="63" t="str">
        <f>INDEX(resources!F:F,MATCH(B1379,resources!B:B,0))</f>
        <v>new_generic</v>
      </c>
      <c r="W1379" s="110">
        <f t="shared" si="307"/>
        <v>0</v>
      </c>
      <c r="X1379" s="110">
        <f t="shared" si="308"/>
        <v>0</v>
      </c>
      <c r="Y1379" s="110" t="str">
        <f t="shared" si="309"/>
        <v>new_generic_battery_storage_energy_NA_CONFIDENTIAL</v>
      </c>
      <c r="Z1379" s="110">
        <f>IF(COUNTIFS($Y$2:Y1379,Y1379)=1,1,0)</f>
        <v>0</v>
      </c>
      <c r="AA1379" s="110">
        <f>SUM($Z$2:Z1379)*Z1379</f>
        <v>0</v>
      </c>
      <c r="AB1379" s="110">
        <f>COUNTIFS(resources!B:B,B1379)</f>
        <v>1</v>
      </c>
      <c r="AC1379" s="110">
        <f t="shared" si="310"/>
        <v>1</v>
      </c>
      <c r="AD1379" s="110">
        <f t="shared" si="311"/>
        <v>1</v>
      </c>
      <c r="AE1379" s="110">
        <f t="shared" si="312"/>
        <v>0</v>
      </c>
      <c r="AF1379" s="110">
        <f t="shared" si="313"/>
        <v>1</v>
      </c>
      <c r="AG1379" s="110">
        <f t="shared" si="314"/>
        <v>0</v>
      </c>
      <c r="AH1379" s="110">
        <f t="shared" si="315"/>
        <v>0</v>
      </c>
      <c r="AI1379" s="110">
        <f t="shared" si="316"/>
        <v>1</v>
      </c>
      <c r="AJ1379" s="100">
        <f>ROW()</f>
        <v>1379</v>
      </c>
      <c r="AK1379" s="100" t="str">
        <f>INDEX('BadRows RECART'!$C$2:$C$1207,MATCH(monthly_gwh_mw!AJ1379,'BadRows RECART'!$D$2:$D$1207,0))</f>
        <v>EC_M_0-000-000-010</v>
      </c>
    </row>
    <row r="1380" spans="1:37" ht="20">
      <c r="A1380" s="106" t="s">
        <v>3907</v>
      </c>
      <c r="B1380" s="106" t="s">
        <v>836</v>
      </c>
      <c r="C1380" s="106" t="s">
        <v>6297</v>
      </c>
      <c r="D1380" s="168">
        <v>2023</v>
      </c>
      <c r="E1380" s="168">
        <v>10</v>
      </c>
      <c r="F1380" s="199">
        <v>0</v>
      </c>
      <c r="G1380" s="212" t="s">
        <v>6314</v>
      </c>
      <c r="H1380" s="212" t="s">
        <v>6314</v>
      </c>
      <c r="I1380" s="106" t="s">
        <v>594</v>
      </c>
      <c r="J1380" s="88">
        <v>4</v>
      </c>
      <c r="K1380" s="83" t="s">
        <v>6314</v>
      </c>
      <c r="L1380" s="83" t="s">
        <v>6314</v>
      </c>
      <c r="M1380" s="45" t="str">
        <f>IF(
ISNA(INDEX(resources!E:E,MATCH(B1380,resources!B:B,0))),"fillme",
INDEX(resources!E:E,MATCH(B1380,resources!B:B,0)))</f>
        <v>CAISO_Battery</v>
      </c>
      <c r="N1380" s="45">
        <f>IF(
ISNA(INDEX(resources!J:J,MATCH(B1380,resources!B:B,0))),"fillme",
INDEX(resources!J:J,MATCH(B1380,resources!B:B,0)))</f>
        <v>0</v>
      </c>
      <c r="O1380" s="83" t="str">
        <f>IFERROR(INDEX(resources!K:K,MATCH(B1380,resources!B:B,0)),"fillme")</f>
        <v>battery</v>
      </c>
      <c r="P1380" s="89" t="str">
        <f t="shared" si="304"/>
        <v>battery_2023_10</v>
      </c>
      <c r="Q1380" s="87">
        <f>INDEX(elcc!G:G,MATCH(P1380,elcc!D:D,0))</f>
        <v>1</v>
      </c>
      <c r="R1380" s="89">
        <f t="shared" si="305"/>
        <v>1</v>
      </c>
      <c r="S1380" s="89" t="s">
        <v>6314</v>
      </c>
      <c r="T1380" s="89" t="s">
        <v>6314</v>
      </c>
      <c r="U1380" s="90" t="str">
        <f t="shared" si="306"/>
        <v>ok</v>
      </c>
      <c r="V1380" s="63" t="str">
        <f>INDEX(resources!F:F,MATCH(B1380,resources!B:B,0))</f>
        <v>new_generic</v>
      </c>
      <c r="W1380" s="110">
        <f t="shared" si="307"/>
        <v>0</v>
      </c>
      <c r="X1380" s="110">
        <f t="shared" si="308"/>
        <v>0</v>
      </c>
      <c r="Y1380" s="110" t="str">
        <f t="shared" si="309"/>
        <v>new_generic_battery_storage_energy_NA_CONFIDENTIAL</v>
      </c>
      <c r="Z1380" s="110">
        <f>IF(COUNTIFS($Y$2:Y1380,Y1380)=1,1,0)</f>
        <v>0</v>
      </c>
      <c r="AA1380" s="110">
        <f>SUM($Z$2:Z1380)*Z1380</f>
        <v>0</v>
      </c>
      <c r="AB1380" s="110">
        <f>COUNTIFS(resources!B:B,B1380)</f>
        <v>1</v>
      </c>
      <c r="AC1380" s="110">
        <f t="shared" si="310"/>
        <v>1</v>
      </c>
      <c r="AD1380" s="110">
        <f t="shared" si="311"/>
        <v>1</v>
      </c>
      <c r="AE1380" s="110">
        <f t="shared" si="312"/>
        <v>0</v>
      </c>
      <c r="AF1380" s="110">
        <f t="shared" si="313"/>
        <v>1</v>
      </c>
      <c r="AG1380" s="110">
        <f t="shared" si="314"/>
        <v>0</v>
      </c>
      <c r="AH1380" s="110">
        <f t="shared" si="315"/>
        <v>0</v>
      </c>
      <c r="AI1380" s="110">
        <f t="shared" si="316"/>
        <v>1</v>
      </c>
      <c r="AJ1380" s="100">
        <f>ROW()</f>
        <v>1380</v>
      </c>
      <c r="AK1380" s="100" t="str">
        <f>INDEX('BadRows RECART'!$C$2:$C$1207,MATCH(monthly_gwh_mw!AJ1380,'BadRows RECART'!$D$2:$D$1207,0))</f>
        <v>EC_M_0-000-000-010</v>
      </c>
    </row>
    <row r="1381" spans="1:37" ht="20">
      <c r="A1381" s="106" t="s">
        <v>3907</v>
      </c>
      <c r="B1381" s="106" t="s">
        <v>836</v>
      </c>
      <c r="C1381" s="106" t="s">
        <v>6297</v>
      </c>
      <c r="D1381" s="168">
        <v>2023</v>
      </c>
      <c r="E1381" s="168">
        <v>11</v>
      </c>
      <c r="F1381" s="199">
        <v>0</v>
      </c>
      <c r="G1381" s="212" t="s">
        <v>6314</v>
      </c>
      <c r="H1381" s="212" t="s">
        <v>6314</v>
      </c>
      <c r="I1381" s="106" t="s">
        <v>594</v>
      </c>
      <c r="J1381" s="88">
        <v>4</v>
      </c>
      <c r="K1381" s="83" t="s">
        <v>6314</v>
      </c>
      <c r="L1381" s="83" t="s">
        <v>6314</v>
      </c>
      <c r="M1381" s="45" t="str">
        <f>IF(
ISNA(INDEX(resources!E:E,MATCH(B1381,resources!B:B,0))),"fillme",
INDEX(resources!E:E,MATCH(B1381,resources!B:B,0)))</f>
        <v>CAISO_Battery</v>
      </c>
      <c r="N1381" s="45">
        <f>IF(
ISNA(INDEX(resources!J:J,MATCH(B1381,resources!B:B,0))),"fillme",
INDEX(resources!J:J,MATCH(B1381,resources!B:B,0)))</f>
        <v>0</v>
      </c>
      <c r="O1381" s="83" t="str">
        <f>IFERROR(INDEX(resources!K:K,MATCH(B1381,resources!B:B,0)),"fillme")</f>
        <v>battery</v>
      </c>
      <c r="P1381" s="89" t="str">
        <f t="shared" si="304"/>
        <v>battery_2023_11</v>
      </c>
      <c r="Q1381" s="87">
        <f>INDEX(elcc!G:G,MATCH(P1381,elcc!D:D,0))</f>
        <v>1</v>
      </c>
      <c r="R1381" s="89">
        <f t="shared" si="305"/>
        <v>1</v>
      </c>
      <c r="S1381" s="89" t="s">
        <v>6314</v>
      </c>
      <c r="T1381" s="89" t="s">
        <v>6314</v>
      </c>
      <c r="U1381" s="90" t="str">
        <f t="shared" si="306"/>
        <v>ok</v>
      </c>
      <c r="V1381" s="63" t="str">
        <f>INDEX(resources!F:F,MATCH(B1381,resources!B:B,0))</f>
        <v>new_generic</v>
      </c>
      <c r="W1381" s="110">
        <f t="shared" si="307"/>
        <v>0</v>
      </c>
      <c r="X1381" s="110">
        <f t="shared" si="308"/>
        <v>0</v>
      </c>
      <c r="Y1381" s="110" t="str">
        <f t="shared" si="309"/>
        <v>new_generic_battery_storage_energy_NA_CONFIDENTIAL</v>
      </c>
      <c r="Z1381" s="110">
        <f>IF(COUNTIFS($Y$2:Y1381,Y1381)=1,1,0)</f>
        <v>0</v>
      </c>
      <c r="AA1381" s="110">
        <f>SUM($Z$2:Z1381)*Z1381</f>
        <v>0</v>
      </c>
      <c r="AB1381" s="110">
        <f>COUNTIFS(resources!B:B,B1381)</f>
        <v>1</v>
      </c>
      <c r="AC1381" s="110">
        <f t="shared" si="310"/>
        <v>1</v>
      </c>
      <c r="AD1381" s="110">
        <f t="shared" si="311"/>
        <v>1</v>
      </c>
      <c r="AE1381" s="110">
        <f t="shared" si="312"/>
        <v>0</v>
      </c>
      <c r="AF1381" s="110">
        <f t="shared" si="313"/>
        <v>1</v>
      </c>
      <c r="AG1381" s="110">
        <f t="shared" si="314"/>
        <v>0</v>
      </c>
      <c r="AH1381" s="110">
        <f t="shared" si="315"/>
        <v>0</v>
      </c>
      <c r="AI1381" s="110">
        <f t="shared" si="316"/>
        <v>1</v>
      </c>
      <c r="AJ1381" s="100">
        <f>ROW()</f>
        <v>1381</v>
      </c>
      <c r="AK1381" s="100" t="str">
        <f>INDEX('BadRows RECART'!$C$2:$C$1207,MATCH(monthly_gwh_mw!AJ1381,'BadRows RECART'!$D$2:$D$1207,0))</f>
        <v>EC_M_0-000-000-010</v>
      </c>
    </row>
    <row r="1382" spans="1:37" ht="20">
      <c r="A1382" s="106" t="s">
        <v>3907</v>
      </c>
      <c r="B1382" s="106" t="s">
        <v>836</v>
      </c>
      <c r="C1382" s="106" t="s">
        <v>6297</v>
      </c>
      <c r="D1382" s="168">
        <v>2023</v>
      </c>
      <c r="E1382" s="168">
        <v>12</v>
      </c>
      <c r="F1382" s="199">
        <v>0</v>
      </c>
      <c r="G1382" s="212" t="s">
        <v>6314</v>
      </c>
      <c r="H1382" s="212" t="s">
        <v>6314</v>
      </c>
      <c r="I1382" s="106" t="s">
        <v>594</v>
      </c>
      <c r="J1382" s="88">
        <v>4</v>
      </c>
      <c r="K1382" s="83" t="s">
        <v>6314</v>
      </c>
      <c r="L1382" s="83" t="s">
        <v>6314</v>
      </c>
      <c r="M1382" s="45" t="str">
        <f>IF(
ISNA(INDEX(resources!E:E,MATCH(B1382,resources!B:B,0))),"fillme",
INDEX(resources!E:E,MATCH(B1382,resources!B:B,0)))</f>
        <v>CAISO_Battery</v>
      </c>
      <c r="N1382" s="45">
        <f>IF(
ISNA(INDEX(resources!J:J,MATCH(B1382,resources!B:B,0))),"fillme",
INDEX(resources!J:J,MATCH(B1382,resources!B:B,0)))</f>
        <v>0</v>
      </c>
      <c r="O1382" s="83" t="str">
        <f>IFERROR(INDEX(resources!K:K,MATCH(B1382,resources!B:B,0)),"fillme")</f>
        <v>battery</v>
      </c>
      <c r="P1382" s="89" t="str">
        <f t="shared" si="304"/>
        <v>battery_2023_12</v>
      </c>
      <c r="Q1382" s="87">
        <f>INDEX(elcc!G:G,MATCH(P1382,elcc!D:D,0))</f>
        <v>1</v>
      </c>
      <c r="R1382" s="89">
        <f t="shared" si="305"/>
        <v>1</v>
      </c>
      <c r="S1382" s="89" t="s">
        <v>6314</v>
      </c>
      <c r="T1382" s="89" t="s">
        <v>6314</v>
      </c>
      <c r="U1382" s="90" t="str">
        <f t="shared" si="306"/>
        <v>ok</v>
      </c>
      <c r="V1382" s="63" t="str">
        <f>INDEX(resources!F:F,MATCH(B1382,resources!B:B,0))</f>
        <v>new_generic</v>
      </c>
      <c r="W1382" s="110">
        <f t="shared" si="307"/>
        <v>0</v>
      </c>
      <c r="X1382" s="110">
        <f t="shared" si="308"/>
        <v>0</v>
      </c>
      <c r="Y1382" s="110" t="str">
        <f t="shared" si="309"/>
        <v>new_generic_battery_storage_energy_NA_CONFIDENTIAL</v>
      </c>
      <c r="Z1382" s="110">
        <f>IF(COUNTIFS($Y$2:Y1382,Y1382)=1,1,0)</f>
        <v>0</v>
      </c>
      <c r="AA1382" s="110">
        <f>SUM($Z$2:Z1382)*Z1382</f>
        <v>0</v>
      </c>
      <c r="AB1382" s="110">
        <f>COUNTIFS(resources!B:B,B1382)</f>
        <v>1</v>
      </c>
      <c r="AC1382" s="110">
        <f t="shared" si="310"/>
        <v>1</v>
      </c>
      <c r="AD1382" s="110">
        <f t="shared" si="311"/>
        <v>1</v>
      </c>
      <c r="AE1382" s="110">
        <f t="shared" si="312"/>
        <v>0</v>
      </c>
      <c r="AF1382" s="110">
        <f t="shared" si="313"/>
        <v>1</v>
      </c>
      <c r="AG1382" s="110">
        <f t="shared" si="314"/>
        <v>0</v>
      </c>
      <c r="AH1382" s="110">
        <f t="shared" si="315"/>
        <v>0</v>
      </c>
      <c r="AI1382" s="110">
        <f t="shared" si="316"/>
        <v>1</v>
      </c>
      <c r="AJ1382" s="100">
        <f>ROW()</f>
        <v>1382</v>
      </c>
      <c r="AK1382" s="100" t="str">
        <f>INDEX('BadRows RECART'!$C$2:$C$1207,MATCH(monthly_gwh_mw!AJ1382,'BadRows RECART'!$D$2:$D$1207,0))</f>
        <v>EC_M_0-000-000-010</v>
      </c>
    </row>
    <row r="1383" spans="1:37" ht="20">
      <c r="A1383" s="106" t="s">
        <v>3907</v>
      </c>
      <c r="B1383" s="106" t="s">
        <v>836</v>
      </c>
      <c r="C1383" s="106" t="s">
        <v>6297</v>
      </c>
      <c r="D1383" s="168">
        <v>2024</v>
      </c>
      <c r="E1383" s="168">
        <v>1</v>
      </c>
      <c r="F1383" s="199">
        <v>0</v>
      </c>
      <c r="G1383" s="212" t="s">
        <v>6314</v>
      </c>
      <c r="H1383" s="212" t="s">
        <v>6314</v>
      </c>
      <c r="I1383" s="106" t="s">
        <v>594</v>
      </c>
      <c r="J1383" s="88">
        <v>4</v>
      </c>
      <c r="K1383" s="83" t="s">
        <v>6314</v>
      </c>
      <c r="L1383" s="83" t="s">
        <v>6314</v>
      </c>
      <c r="M1383" s="45" t="str">
        <f>IF(
ISNA(INDEX(resources!E:E,MATCH(B1383,resources!B:B,0))),"fillme",
INDEX(resources!E:E,MATCH(B1383,resources!B:B,0)))</f>
        <v>CAISO_Battery</v>
      </c>
      <c r="N1383" s="45">
        <f>IF(
ISNA(INDEX(resources!J:J,MATCH(B1383,resources!B:B,0))),"fillme",
INDEX(resources!J:J,MATCH(B1383,resources!B:B,0)))</f>
        <v>0</v>
      </c>
      <c r="O1383" s="83" t="str">
        <f>IFERROR(INDEX(resources!K:K,MATCH(B1383,resources!B:B,0)),"fillme")</f>
        <v>battery</v>
      </c>
      <c r="P1383" s="89" t="str">
        <f t="shared" si="304"/>
        <v>battery_2024_1</v>
      </c>
      <c r="Q1383" s="87">
        <f>INDEX(elcc!G:G,MATCH(P1383,elcc!D:D,0))</f>
        <v>1</v>
      </c>
      <c r="R1383" s="89">
        <f t="shared" si="305"/>
        <v>1</v>
      </c>
      <c r="S1383" s="89" t="s">
        <v>6314</v>
      </c>
      <c r="T1383" s="89" t="s">
        <v>6314</v>
      </c>
      <c r="U1383" s="90" t="str">
        <f t="shared" si="306"/>
        <v>ok</v>
      </c>
      <c r="V1383" s="63" t="str">
        <f>INDEX(resources!F:F,MATCH(B1383,resources!B:B,0))</f>
        <v>new_generic</v>
      </c>
      <c r="W1383" s="110">
        <f t="shared" si="307"/>
        <v>0</v>
      </c>
      <c r="X1383" s="110">
        <f t="shared" si="308"/>
        <v>0</v>
      </c>
      <c r="Y1383" s="110" t="str">
        <f t="shared" si="309"/>
        <v>new_generic_battery_storage_energy_NA_CONFIDENTIAL</v>
      </c>
      <c r="Z1383" s="110">
        <f>IF(COUNTIFS($Y$2:Y1383,Y1383)=1,1,0)</f>
        <v>0</v>
      </c>
      <c r="AA1383" s="110">
        <f>SUM($Z$2:Z1383)*Z1383</f>
        <v>0</v>
      </c>
      <c r="AB1383" s="110">
        <f>COUNTIFS(resources!B:B,B1383)</f>
        <v>1</v>
      </c>
      <c r="AC1383" s="110">
        <f t="shared" si="310"/>
        <v>1</v>
      </c>
      <c r="AD1383" s="110">
        <f t="shared" si="311"/>
        <v>1</v>
      </c>
      <c r="AE1383" s="110">
        <f t="shared" si="312"/>
        <v>0</v>
      </c>
      <c r="AF1383" s="110">
        <f t="shared" si="313"/>
        <v>1</v>
      </c>
      <c r="AG1383" s="110">
        <f t="shared" si="314"/>
        <v>0</v>
      </c>
      <c r="AH1383" s="110">
        <f t="shared" si="315"/>
        <v>0</v>
      </c>
      <c r="AI1383" s="110">
        <f t="shared" si="316"/>
        <v>1</v>
      </c>
      <c r="AJ1383" s="100">
        <f>ROW()</f>
        <v>1383</v>
      </c>
      <c r="AK1383" s="100" t="str">
        <f>INDEX('BadRows RECART'!$C$2:$C$1207,MATCH(monthly_gwh_mw!AJ1383,'BadRows RECART'!$D$2:$D$1207,0))</f>
        <v>EC_M_0-000-000-010</v>
      </c>
    </row>
    <row r="1384" spans="1:37" ht="20">
      <c r="A1384" s="106" t="s">
        <v>3907</v>
      </c>
      <c r="B1384" s="106" t="s">
        <v>836</v>
      </c>
      <c r="C1384" s="106" t="s">
        <v>6297</v>
      </c>
      <c r="D1384" s="168">
        <v>2024</v>
      </c>
      <c r="E1384" s="168">
        <v>2</v>
      </c>
      <c r="F1384" s="199">
        <v>0</v>
      </c>
      <c r="G1384" s="212" t="s">
        <v>6314</v>
      </c>
      <c r="H1384" s="212" t="s">
        <v>6314</v>
      </c>
      <c r="I1384" s="106" t="s">
        <v>594</v>
      </c>
      <c r="J1384" s="88">
        <v>4</v>
      </c>
      <c r="K1384" s="83" t="s">
        <v>6314</v>
      </c>
      <c r="L1384" s="83" t="s">
        <v>6314</v>
      </c>
      <c r="M1384" s="45" t="str">
        <f>IF(
ISNA(INDEX(resources!E:E,MATCH(B1384,resources!B:B,0))),"fillme",
INDEX(resources!E:E,MATCH(B1384,resources!B:B,0)))</f>
        <v>CAISO_Battery</v>
      </c>
      <c r="N1384" s="45">
        <f>IF(
ISNA(INDEX(resources!J:J,MATCH(B1384,resources!B:B,0))),"fillme",
INDEX(resources!J:J,MATCH(B1384,resources!B:B,0)))</f>
        <v>0</v>
      </c>
      <c r="O1384" s="83" t="str">
        <f>IFERROR(INDEX(resources!K:K,MATCH(B1384,resources!B:B,0)),"fillme")</f>
        <v>battery</v>
      </c>
      <c r="P1384" s="89" t="str">
        <f t="shared" si="304"/>
        <v>battery_2024_2</v>
      </c>
      <c r="Q1384" s="87">
        <f>INDEX(elcc!G:G,MATCH(P1384,elcc!D:D,0))</f>
        <v>1</v>
      </c>
      <c r="R1384" s="89">
        <f t="shared" si="305"/>
        <v>1</v>
      </c>
      <c r="S1384" s="89" t="s">
        <v>6314</v>
      </c>
      <c r="T1384" s="89" t="s">
        <v>6314</v>
      </c>
      <c r="U1384" s="90" t="str">
        <f t="shared" si="306"/>
        <v>ok</v>
      </c>
      <c r="V1384" s="63" t="str">
        <f>INDEX(resources!F:F,MATCH(B1384,resources!B:B,0))</f>
        <v>new_generic</v>
      </c>
      <c r="W1384" s="110">
        <f t="shared" si="307"/>
        <v>0</v>
      </c>
      <c r="X1384" s="110">
        <f t="shared" si="308"/>
        <v>0</v>
      </c>
      <c r="Y1384" s="110" t="str">
        <f t="shared" si="309"/>
        <v>new_generic_battery_storage_energy_NA_CONFIDENTIAL</v>
      </c>
      <c r="Z1384" s="110">
        <f>IF(COUNTIFS($Y$2:Y1384,Y1384)=1,1,0)</f>
        <v>0</v>
      </c>
      <c r="AA1384" s="110">
        <f>SUM($Z$2:Z1384)*Z1384</f>
        <v>0</v>
      </c>
      <c r="AB1384" s="110">
        <f>COUNTIFS(resources!B:B,B1384)</f>
        <v>1</v>
      </c>
      <c r="AC1384" s="110">
        <f t="shared" si="310"/>
        <v>1</v>
      </c>
      <c r="AD1384" s="110">
        <f t="shared" si="311"/>
        <v>1</v>
      </c>
      <c r="AE1384" s="110">
        <f t="shared" si="312"/>
        <v>0</v>
      </c>
      <c r="AF1384" s="110">
        <f t="shared" si="313"/>
        <v>1</v>
      </c>
      <c r="AG1384" s="110">
        <f t="shared" si="314"/>
        <v>0</v>
      </c>
      <c r="AH1384" s="110">
        <f t="shared" si="315"/>
        <v>0</v>
      </c>
      <c r="AI1384" s="110">
        <f t="shared" si="316"/>
        <v>1</v>
      </c>
      <c r="AJ1384" s="100">
        <f>ROW()</f>
        <v>1384</v>
      </c>
      <c r="AK1384" s="100" t="str">
        <f>INDEX('BadRows RECART'!$C$2:$C$1207,MATCH(monthly_gwh_mw!AJ1384,'BadRows RECART'!$D$2:$D$1207,0))</f>
        <v>EC_M_0-000-000-010</v>
      </c>
    </row>
    <row r="1385" spans="1:37" ht="20">
      <c r="A1385" s="106" t="s">
        <v>3907</v>
      </c>
      <c r="B1385" s="106" t="s">
        <v>836</v>
      </c>
      <c r="C1385" s="106" t="s">
        <v>6297</v>
      </c>
      <c r="D1385" s="168">
        <v>2024</v>
      </c>
      <c r="E1385" s="168">
        <v>3</v>
      </c>
      <c r="F1385" s="199">
        <v>0</v>
      </c>
      <c r="G1385" s="212" t="s">
        <v>6314</v>
      </c>
      <c r="H1385" s="212" t="s">
        <v>6314</v>
      </c>
      <c r="I1385" s="106" t="s">
        <v>594</v>
      </c>
      <c r="J1385" s="88">
        <v>4</v>
      </c>
      <c r="K1385" s="83" t="s">
        <v>6314</v>
      </c>
      <c r="L1385" s="83" t="s">
        <v>6314</v>
      </c>
      <c r="M1385" s="45" t="str">
        <f>IF(
ISNA(INDEX(resources!E:E,MATCH(B1385,resources!B:B,0))),"fillme",
INDEX(resources!E:E,MATCH(B1385,resources!B:B,0)))</f>
        <v>CAISO_Battery</v>
      </c>
      <c r="N1385" s="45">
        <f>IF(
ISNA(INDEX(resources!J:J,MATCH(B1385,resources!B:B,0))),"fillme",
INDEX(resources!J:J,MATCH(B1385,resources!B:B,0)))</f>
        <v>0</v>
      </c>
      <c r="O1385" s="83" t="str">
        <f>IFERROR(INDEX(resources!K:K,MATCH(B1385,resources!B:B,0)),"fillme")</f>
        <v>battery</v>
      </c>
      <c r="P1385" s="89" t="str">
        <f t="shared" si="304"/>
        <v>battery_2024_3</v>
      </c>
      <c r="Q1385" s="87">
        <f>INDEX(elcc!G:G,MATCH(P1385,elcc!D:D,0))</f>
        <v>1</v>
      </c>
      <c r="R1385" s="89">
        <f t="shared" si="305"/>
        <v>1</v>
      </c>
      <c r="S1385" s="89" t="s">
        <v>6314</v>
      </c>
      <c r="T1385" s="89" t="s">
        <v>6314</v>
      </c>
      <c r="U1385" s="90" t="str">
        <f t="shared" si="306"/>
        <v>ok</v>
      </c>
      <c r="V1385" s="63" t="str">
        <f>INDEX(resources!F:F,MATCH(B1385,resources!B:B,0))</f>
        <v>new_generic</v>
      </c>
      <c r="W1385" s="110">
        <f t="shared" si="307"/>
        <v>0</v>
      </c>
      <c r="X1385" s="110">
        <f t="shared" si="308"/>
        <v>0</v>
      </c>
      <c r="Y1385" s="110" t="str">
        <f t="shared" si="309"/>
        <v>new_generic_battery_storage_energy_NA_CONFIDENTIAL</v>
      </c>
      <c r="Z1385" s="110">
        <f>IF(COUNTIFS($Y$2:Y1385,Y1385)=1,1,0)</f>
        <v>0</v>
      </c>
      <c r="AA1385" s="110">
        <f>SUM($Z$2:Z1385)*Z1385</f>
        <v>0</v>
      </c>
      <c r="AB1385" s="110">
        <f>COUNTIFS(resources!B:B,B1385)</f>
        <v>1</v>
      </c>
      <c r="AC1385" s="110">
        <f t="shared" si="310"/>
        <v>1</v>
      </c>
      <c r="AD1385" s="110">
        <f t="shared" si="311"/>
        <v>1</v>
      </c>
      <c r="AE1385" s="110">
        <f t="shared" si="312"/>
        <v>0</v>
      </c>
      <c r="AF1385" s="110">
        <f t="shared" si="313"/>
        <v>1</v>
      </c>
      <c r="AG1385" s="110">
        <f t="shared" si="314"/>
        <v>0</v>
      </c>
      <c r="AH1385" s="110">
        <f t="shared" si="315"/>
        <v>0</v>
      </c>
      <c r="AI1385" s="110">
        <f t="shared" si="316"/>
        <v>1</v>
      </c>
      <c r="AJ1385" s="100">
        <f>ROW()</f>
        <v>1385</v>
      </c>
      <c r="AK1385" s="100" t="str">
        <f>INDEX('BadRows RECART'!$C$2:$C$1207,MATCH(monthly_gwh_mw!AJ1385,'BadRows RECART'!$D$2:$D$1207,0))</f>
        <v>EC_M_0-000-000-010</v>
      </c>
    </row>
    <row r="1386" spans="1:37" ht="20">
      <c r="A1386" s="106" t="s">
        <v>3907</v>
      </c>
      <c r="B1386" s="106" t="s">
        <v>836</v>
      </c>
      <c r="C1386" s="106" t="s">
        <v>6297</v>
      </c>
      <c r="D1386" s="168">
        <v>2024</v>
      </c>
      <c r="E1386" s="168">
        <v>4</v>
      </c>
      <c r="F1386" s="199">
        <v>0</v>
      </c>
      <c r="G1386" s="212" t="s">
        <v>6314</v>
      </c>
      <c r="H1386" s="212" t="s">
        <v>6314</v>
      </c>
      <c r="I1386" s="106" t="s">
        <v>594</v>
      </c>
      <c r="J1386" s="88">
        <v>4</v>
      </c>
      <c r="K1386" s="83" t="s">
        <v>6314</v>
      </c>
      <c r="L1386" s="83" t="s">
        <v>6314</v>
      </c>
      <c r="M1386" s="45" t="str">
        <f>IF(
ISNA(INDEX(resources!E:E,MATCH(B1386,resources!B:B,0))),"fillme",
INDEX(resources!E:E,MATCH(B1386,resources!B:B,0)))</f>
        <v>CAISO_Battery</v>
      </c>
      <c r="N1386" s="45">
        <f>IF(
ISNA(INDEX(resources!J:J,MATCH(B1386,resources!B:B,0))),"fillme",
INDEX(resources!J:J,MATCH(B1386,resources!B:B,0)))</f>
        <v>0</v>
      </c>
      <c r="O1386" s="83" t="str">
        <f>IFERROR(INDEX(resources!K:K,MATCH(B1386,resources!B:B,0)),"fillme")</f>
        <v>battery</v>
      </c>
      <c r="P1386" s="89" t="str">
        <f t="shared" si="304"/>
        <v>battery_2024_4</v>
      </c>
      <c r="Q1386" s="87">
        <f>INDEX(elcc!G:G,MATCH(P1386,elcc!D:D,0))</f>
        <v>1</v>
      </c>
      <c r="R1386" s="89">
        <f t="shared" si="305"/>
        <v>1</v>
      </c>
      <c r="S1386" s="89" t="s">
        <v>6314</v>
      </c>
      <c r="T1386" s="89" t="s">
        <v>6314</v>
      </c>
      <c r="U1386" s="90" t="str">
        <f t="shared" si="306"/>
        <v>ok</v>
      </c>
      <c r="V1386" s="63" t="str">
        <f>INDEX(resources!F:F,MATCH(B1386,resources!B:B,0))</f>
        <v>new_generic</v>
      </c>
      <c r="W1386" s="110">
        <f t="shared" si="307"/>
        <v>0</v>
      </c>
      <c r="X1386" s="110">
        <f t="shared" si="308"/>
        <v>0</v>
      </c>
      <c r="Y1386" s="110" t="str">
        <f t="shared" si="309"/>
        <v>new_generic_battery_storage_energy_NA_CONFIDENTIAL</v>
      </c>
      <c r="Z1386" s="110">
        <f>IF(COUNTIFS($Y$2:Y1386,Y1386)=1,1,0)</f>
        <v>0</v>
      </c>
      <c r="AA1386" s="110">
        <f>SUM($Z$2:Z1386)*Z1386</f>
        <v>0</v>
      </c>
      <c r="AB1386" s="110">
        <f>COUNTIFS(resources!B:B,B1386)</f>
        <v>1</v>
      </c>
      <c r="AC1386" s="110">
        <f t="shared" si="310"/>
        <v>1</v>
      </c>
      <c r="AD1386" s="110">
        <f t="shared" si="311"/>
        <v>1</v>
      </c>
      <c r="AE1386" s="110">
        <f t="shared" si="312"/>
        <v>0</v>
      </c>
      <c r="AF1386" s="110">
        <f t="shared" si="313"/>
        <v>1</v>
      </c>
      <c r="AG1386" s="110">
        <f t="shared" si="314"/>
        <v>0</v>
      </c>
      <c r="AH1386" s="110">
        <f t="shared" si="315"/>
        <v>0</v>
      </c>
      <c r="AI1386" s="110">
        <f t="shared" si="316"/>
        <v>1</v>
      </c>
      <c r="AJ1386" s="100">
        <f>ROW()</f>
        <v>1386</v>
      </c>
      <c r="AK1386" s="100" t="str">
        <f>INDEX('BadRows RECART'!$C$2:$C$1207,MATCH(monthly_gwh_mw!AJ1386,'BadRows RECART'!$D$2:$D$1207,0))</f>
        <v>EC_M_0-000-000-010</v>
      </c>
    </row>
    <row r="1387" spans="1:37" ht="20">
      <c r="A1387" s="106" t="s">
        <v>3907</v>
      </c>
      <c r="B1387" s="106" t="s">
        <v>836</v>
      </c>
      <c r="C1387" s="106" t="s">
        <v>6297</v>
      </c>
      <c r="D1387" s="168">
        <v>2024</v>
      </c>
      <c r="E1387" s="168">
        <v>5</v>
      </c>
      <c r="F1387" s="199">
        <v>0</v>
      </c>
      <c r="G1387" s="212" t="s">
        <v>6314</v>
      </c>
      <c r="H1387" s="212" t="s">
        <v>6314</v>
      </c>
      <c r="I1387" s="106" t="s">
        <v>594</v>
      </c>
      <c r="J1387" s="88">
        <v>4</v>
      </c>
      <c r="K1387" s="83" t="s">
        <v>6314</v>
      </c>
      <c r="L1387" s="83" t="s">
        <v>6314</v>
      </c>
      <c r="M1387" s="45" t="str">
        <f>IF(
ISNA(INDEX(resources!E:E,MATCH(B1387,resources!B:B,0))),"fillme",
INDEX(resources!E:E,MATCH(B1387,resources!B:B,0)))</f>
        <v>CAISO_Battery</v>
      </c>
      <c r="N1387" s="45">
        <f>IF(
ISNA(INDEX(resources!J:J,MATCH(B1387,resources!B:B,0))),"fillme",
INDEX(resources!J:J,MATCH(B1387,resources!B:B,0)))</f>
        <v>0</v>
      </c>
      <c r="O1387" s="83" t="str">
        <f>IFERROR(INDEX(resources!K:K,MATCH(B1387,resources!B:B,0)),"fillme")</f>
        <v>battery</v>
      </c>
      <c r="P1387" s="89" t="str">
        <f t="shared" si="304"/>
        <v>battery_2024_5</v>
      </c>
      <c r="Q1387" s="87">
        <f>INDEX(elcc!G:G,MATCH(P1387,elcc!D:D,0))</f>
        <v>1</v>
      </c>
      <c r="R1387" s="89">
        <f t="shared" si="305"/>
        <v>1</v>
      </c>
      <c r="S1387" s="89" t="s">
        <v>6314</v>
      </c>
      <c r="T1387" s="89" t="s">
        <v>6314</v>
      </c>
      <c r="U1387" s="90" t="str">
        <f t="shared" si="306"/>
        <v>ok</v>
      </c>
      <c r="V1387" s="63" t="str">
        <f>INDEX(resources!F:F,MATCH(B1387,resources!B:B,0))</f>
        <v>new_generic</v>
      </c>
      <c r="W1387" s="110">
        <f t="shared" si="307"/>
        <v>0</v>
      </c>
      <c r="X1387" s="110">
        <f t="shared" si="308"/>
        <v>0</v>
      </c>
      <c r="Y1387" s="110" t="str">
        <f t="shared" si="309"/>
        <v>new_generic_battery_storage_energy_NA_CONFIDENTIAL</v>
      </c>
      <c r="Z1387" s="110">
        <f>IF(COUNTIFS($Y$2:Y1387,Y1387)=1,1,0)</f>
        <v>0</v>
      </c>
      <c r="AA1387" s="110">
        <f>SUM($Z$2:Z1387)*Z1387</f>
        <v>0</v>
      </c>
      <c r="AB1387" s="110">
        <f>COUNTIFS(resources!B:B,B1387)</f>
        <v>1</v>
      </c>
      <c r="AC1387" s="110">
        <f t="shared" si="310"/>
        <v>1</v>
      </c>
      <c r="AD1387" s="110">
        <f t="shared" si="311"/>
        <v>1</v>
      </c>
      <c r="AE1387" s="110">
        <f t="shared" si="312"/>
        <v>0</v>
      </c>
      <c r="AF1387" s="110">
        <f t="shared" si="313"/>
        <v>1</v>
      </c>
      <c r="AG1387" s="110">
        <f t="shared" si="314"/>
        <v>0</v>
      </c>
      <c r="AH1387" s="110">
        <f t="shared" si="315"/>
        <v>0</v>
      </c>
      <c r="AI1387" s="110">
        <f t="shared" si="316"/>
        <v>1</v>
      </c>
      <c r="AJ1387" s="100">
        <f>ROW()</f>
        <v>1387</v>
      </c>
      <c r="AK1387" s="100" t="str">
        <f>INDEX('BadRows RECART'!$C$2:$C$1207,MATCH(monthly_gwh_mw!AJ1387,'BadRows RECART'!$D$2:$D$1207,0))</f>
        <v>EC_M_0-000-000-010</v>
      </c>
    </row>
    <row r="1388" spans="1:37" ht="20">
      <c r="A1388" s="106" t="s">
        <v>3907</v>
      </c>
      <c r="B1388" s="106" t="s">
        <v>836</v>
      </c>
      <c r="C1388" s="106" t="s">
        <v>6297</v>
      </c>
      <c r="D1388" s="168">
        <v>2024</v>
      </c>
      <c r="E1388" s="168">
        <v>6</v>
      </c>
      <c r="F1388" s="199">
        <v>0</v>
      </c>
      <c r="G1388" s="212" t="s">
        <v>6314</v>
      </c>
      <c r="H1388" s="212" t="s">
        <v>6314</v>
      </c>
      <c r="I1388" s="106" t="s">
        <v>594</v>
      </c>
      <c r="J1388" s="88">
        <v>4</v>
      </c>
      <c r="K1388" s="83" t="s">
        <v>6314</v>
      </c>
      <c r="L1388" s="83" t="s">
        <v>6314</v>
      </c>
      <c r="M1388" s="45" t="str">
        <f>IF(
ISNA(INDEX(resources!E:E,MATCH(B1388,resources!B:B,0))),"fillme",
INDEX(resources!E:E,MATCH(B1388,resources!B:B,0)))</f>
        <v>CAISO_Battery</v>
      </c>
      <c r="N1388" s="45">
        <f>IF(
ISNA(INDEX(resources!J:J,MATCH(B1388,resources!B:B,0))),"fillme",
INDEX(resources!J:J,MATCH(B1388,resources!B:B,0)))</f>
        <v>0</v>
      </c>
      <c r="O1388" s="83" t="str">
        <f>IFERROR(INDEX(resources!K:K,MATCH(B1388,resources!B:B,0)),"fillme")</f>
        <v>battery</v>
      </c>
      <c r="P1388" s="89" t="str">
        <f t="shared" si="304"/>
        <v>battery_2024_6</v>
      </c>
      <c r="Q1388" s="87">
        <f>INDEX(elcc!G:G,MATCH(P1388,elcc!D:D,0))</f>
        <v>1</v>
      </c>
      <c r="R1388" s="89">
        <f t="shared" si="305"/>
        <v>1</v>
      </c>
      <c r="S1388" s="89" t="s">
        <v>6314</v>
      </c>
      <c r="T1388" s="89" t="s">
        <v>6314</v>
      </c>
      <c r="U1388" s="90" t="str">
        <f t="shared" si="306"/>
        <v>ok</v>
      </c>
      <c r="V1388" s="63" t="str">
        <f>INDEX(resources!F:F,MATCH(B1388,resources!B:B,0))</f>
        <v>new_generic</v>
      </c>
      <c r="W1388" s="110">
        <f t="shared" si="307"/>
        <v>0</v>
      </c>
      <c r="X1388" s="110">
        <f t="shared" si="308"/>
        <v>0</v>
      </c>
      <c r="Y1388" s="110" t="str">
        <f t="shared" si="309"/>
        <v>new_generic_battery_storage_energy_NA_CONFIDENTIAL</v>
      </c>
      <c r="Z1388" s="110">
        <f>IF(COUNTIFS($Y$2:Y1388,Y1388)=1,1,0)</f>
        <v>0</v>
      </c>
      <c r="AA1388" s="110">
        <f>SUM($Z$2:Z1388)*Z1388</f>
        <v>0</v>
      </c>
      <c r="AB1388" s="110">
        <f>COUNTIFS(resources!B:B,B1388)</f>
        <v>1</v>
      </c>
      <c r="AC1388" s="110">
        <f t="shared" si="310"/>
        <v>1</v>
      </c>
      <c r="AD1388" s="110">
        <f t="shared" si="311"/>
        <v>1</v>
      </c>
      <c r="AE1388" s="110">
        <f t="shared" si="312"/>
        <v>0</v>
      </c>
      <c r="AF1388" s="110">
        <f t="shared" si="313"/>
        <v>1</v>
      </c>
      <c r="AG1388" s="110">
        <f t="shared" si="314"/>
        <v>0</v>
      </c>
      <c r="AH1388" s="110">
        <f t="shared" si="315"/>
        <v>0</v>
      </c>
      <c r="AI1388" s="110">
        <f t="shared" si="316"/>
        <v>1</v>
      </c>
      <c r="AJ1388" s="100">
        <f>ROW()</f>
        <v>1388</v>
      </c>
      <c r="AK1388" s="100" t="str">
        <f>INDEX('BadRows RECART'!$C$2:$C$1207,MATCH(monthly_gwh_mw!AJ1388,'BadRows RECART'!$D$2:$D$1207,0))</f>
        <v>EC_M_0-000-000-010</v>
      </c>
    </row>
    <row r="1389" spans="1:37" ht="20">
      <c r="A1389" s="106" t="s">
        <v>3907</v>
      </c>
      <c r="B1389" s="106" t="s">
        <v>836</v>
      </c>
      <c r="C1389" s="106" t="s">
        <v>6297</v>
      </c>
      <c r="D1389" s="168">
        <v>2024</v>
      </c>
      <c r="E1389" s="168">
        <v>7</v>
      </c>
      <c r="F1389" s="199">
        <v>0</v>
      </c>
      <c r="G1389" s="212" t="s">
        <v>6314</v>
      </c>
      <c r="H1389" s="212" t="s">
        <v>6314</v>
      </c>
      <c r="I1389" s="106" t="s">
        <v>594</v>
      </c>
      <c r="J1389" s="88">
        <v>4</v>
      </c>
      <c r="K1389" s="83" t="s">
        <v>6314</v>
      </c>
      <c r="L1389" s="83" t="s">
        <v>6314</v>
      </c>
      <c r="M1389" s="45" t="str">
        <f>IF(
ISNA(INDEX(resources!E:E,MATCH(B1389,resources!B:B,0))),"fillme",
INDEX(resources!E:E,MATCH(B1389,resources!B:B,0)))</f>
        <v>CAISO_Battery</v>
      </c>
      <c r="N1389" s="45">
        <f>IF(
ISNA(INDEX(resources!J:J,MATCH(B1389,resources!B:B,0))),"fillme",
INDEX(resources!J:J,MATCH(B1389,resources!B:B,0)))</f>
        <v>0</v>
      </c>
      <c r="O1389" s="83" t="str">
        <f>IFERROR(INDEX(resources!K:K,MATCH(B1389,resources!B:B,0)),"fillme")</f>
        <v>battery</v>
      </c>
      <c r="P1389" s="89" t="str">
        <f t="shared" si="304"/>
        <v>battery_2024_7</v>
      </c>
      <c r="Q1389" s="87">
        <f>INDEX(elcc!G:G,MATCH(P1389,elcc!D:D,0))</f>
        <v>1</v>
      </c>
      <c r="R1389" s="89">
        <f t="shared" si="305"/>
        <v>1</v>
      </c>
      <c r="S1389" s="89" t="s">
        <v>6314</v>
      </c>
      <c r="T1389" s="89" t="s">
        <v>6314</v>
      </c>
      <c r="U1389" s="90" t="str">
        <f t="shared" si="306"/>
        <v>ok</v>
      </c>
      <c r="V1389" s="63" t="str">
        <f>INDEX(resources!F:F,MATCH(B1389,resources!B:B,0))</f>
        <v>new_generic</v>
      </c>
      <c r="W1389" s="110">
        <f t="shared" si="307"/>
        <v>0</v>
      </c>
      <c r="X1389" s="110">
        <f t="shared" si="308"/>
        <v>0</v>
      </c>
      <c r="Y1389" s="110" t="str">
        <f t="shared" si="309"/>
        <v>new_generic_battery_storage_energy_NA_CONFIDENTIAL</v>
      </c>
      <c r="Z1389" s="110">
        <f>IF(COUNTIFS($Y$2:Y1389,Y1389)=1,1,0)</f>
        <v>0</v>
      </c>
      <c r="AA1389" s="110">
        <f>SUM($Z$2:Z1389)*Z1389</f>
        <v>0</v>
      </c>
      <c r="AB1389" s="110">
        <f>COUNTIFS(resources!B:B,B1389)</f>
        <v>1</v>
      </c>
      <c r="AC1389" s="110">
        <f t="shared" si="310"/>
        <v>1</v>
      </c>
      <c r="AD1389" s="110">
        <f t="shared" si="311"/>
        <v>1</v>
      </c>
      <c r="AE1389" s="110">
        <f t="shared" si="312"/>
        <v>0</v>
      </c>
      <c r="AF1389" s="110">
        <f t="shared" si="313"/>
        <v>1</v>
      </c>
      <c r="AG1389" s="110">
        <f t="shared" si="314"/>
        <v>0</v>
      </c>
      <c r="AH1389" s="110">
        <f t="shared" si="315"/>
        <v>0</v>
      </c>
      <c r="AI1389" s="110">
        <f t="shared" si="316"/>
        <v>1</v>
      </c>
      <c r="AJ1389" s="100">
        <f>ROW()</f>
        <v>1389</v>
      </c>
      <c r="AK1389" s="100" t="str">
        <f>INDEX('BadRows RECART'!$C$2:$C$1207,MATCH(monthly_gwh_mw!AJ1389,'BadRows RECART'!$D$2:$D$1207,0))</f>
        <v>EC_M_0-000-000-010</v>
      </c>
    </row>
    <row r="1390" spans="1:37" ht="20">
      <c r="A1390" s="106" t="s">
        <v>3907</v>
      </c>
      <c r="B1390" s="106" t="s">
        <v>836</v>
      </c>
      <c r="C1390" s="106" t="s">
        <v>6297</v>
      </c>
      <c r="D1390" s="168">
        <v>2024</v>
      </c>
      <c r="E1390" s="168">
        <v>8</v>
      </c>
      <c r="F1390" s="199">
        <v>0</v>
      </c>
      <c r="G1390" s="212" t="s">
        <v>6314</v>
      </c>
      <c r="H1390" s="212" t="s">
        <v>6314</v>
      </c>
      <c r="I1390" s="106" t="s">
        <v>594</v>
      </c>
      <c r="J1390" s="88">
        <v>4</v>
      </c>
      <c r="K1390" s="83" t="s">
        <v>6314</v>
      </c>
      <c r="L1390" s="83" t="s">
        <v>6314</v>
      </c>
      <c r="M1390" s="45" t="str">
        <f>IF(
ISNA(INDEX(resources!E:E,MATCH(B1390,resources!B:B,0))),"fillme",
INDEX(resources!E:E,MATCH(B1390,resources!B:B,0)))</f>
        <v>CAISO_Battery</v>
      </c>
      <c r="N1390" s="45">
        <f>IF(
ISNA(INDEX(resources!J:J,MATCH(B1390,resources!B:B,0))),"fillme",
INDEX(resources!J:J,MATCH(B1390,resources!B:B,0)))</f>
        <v>0</v>
      </c>
      <c r="O1390" s="83" t="str">
        <f>IFERROR(INDEX(resources!K:K,MATCH(B1390,resources!B:B,0)),"fillme")</f>
        <v>battery</v>
      </c>
      <c r="P1390" s="89" t="str">
        <f t="shared" si="304"/>
        <v>battery_2024_8</v>
      </c>
      <c r="Q1390" s="87">
        <f>INDEX(elcc!G:G,MATCH(P1390,elcc!D:D,0))</f>
        <v>1</v>
      </c>
      <c r="R1390" s="89">
        <f t="shared" si="305"/>
        <v>1</v>
      </c>
      <c r="S1390" s="89" t="s">
        <v>6314</v>
      </c>
      <c r="T1390" s="89" t="s">
        <v>6314</v>
      </c>
      <c r="U1390" s="90" t="str">
        <f t="shared" si="306"/>
        <v>ok</v>
      </c>
      <c r="V1390" s="63" t="str">
        <f>INDEX(resources!F:F,MATCH(B1390,resources!B:B,0))</f>
        <v>new_generic</v>
      </c>
      <c r="W1390" s="110">
        <f t="shared" si="307"/>
        <v>0</v>
      </c>
      <c r="X1390" s="110">
        <f t="shared" si="308"/>
        <v>0</v>
      </c>
      <c r="Y1390" s="110" t="str">
        <f t="shared" si="309"/>
        <v>new_generic_battery_storage_energy_NA_CONFIDENTIAL</v>
      </c>
      <c r="Z1390" s="110">
        <f>IF(COUNTIFS($Y$2:Y1390,Y1390)=1,1,0)</f>
        <v>0</v>
      </c>
      <c r="AA1390" s="110">
        <f>SUM($Z$2:Z1390)*Z1390</f>
        <v>0</v>
      </c>
      <c r="AB1390" s="110">
        <f>COUNTIFS(resources!B:B,B1390)</f>
        <v>1</v>
      </c>
      <c r="AC1390" s="110">
        <f t="shared" si="310"/>
        <v>1</v>
      </c>
      <c r="AD1390" s="110">
        <f t="shared" si="311"/>
        <v>1</v>
      </c>
      <c r="AE1390" s="110">
        <f t="shared" si="312"/>
        <v>0</v>
      </c>
      <c r="AF1390" s="110">
        <f t="shared" si="313"/>
        <v>1</v>
      </c>
      <c r="AG1390" s="110">
        <f t="shared" si="314"/>
        <v>0</v>
      </c>
      <c r="AH1390" s="110">
        <f t="shared" si="315"/>
        <v>0</v>
      </c>
      <c r="AI1390" s="110">
        <f t="shared" si="316"/>
        <v>1</v>
      </c>
      <c r="AJ1390" s="100">
        <f>ROW()</f>
        <v>1390</v>
      </c>
      <c r="AK1390" s="100" t="str">
        <f>INDEX('BadRows RECART'!$C$2:$C$1207,MATCH(monthly_gwh_mw!AJ1390,'BadRows RECART'!$D$2:$D$1207,0))</f>
        <v>EC_M_0-000-000-010</v>
      </c>
    </row>
    <row r="1391" spans="1:37" ht="20">
      <c r="A1391" s="106" t="s">
        <v>3907</v>
      </c>
      <c r="B1391" s="106" t="s">
        <v>836</v>
      </c>
      <c r="C1391" s="106" t="s">
        <v>6297</v>
      </c>
      <c r="D1391" s="168">
        <v>2024</v>
      </c>
      <c r="E1391" s="168">
        <v>9</v>
      </c>
      <c r="F1391" s="199">
        <v>0</v>
      </c>
      <c r="G1391" s="212" t="s">
        <v>6314</v>
      </c>
      <c r="H1391" s="212" t="s">
        <v>6314</v>
      </c>
      <c r="I1391" s="106" t="s">
        <v>594</v>
      </c>
      <c r="J1391" s="88">
        <v>4</v>
      </c>
      <c r="K1391" s="83" t="s">
        <v>6314</v>
      </c>
      <c r="L1391" s="83" t="s">
        <v>6314</v>
      </c>
      <c r="M1391" s="45" t="str">
        <f>IF(
ISNA(INDEX(resources!E:E,MATCH(B1391,resources!B:B,0))),"fillme",
INDEX(resources!E:E,MATCH(B1391,resources!B:B,0)))</f>
        <v>CAISO_Battery</v>
      </c>
      <c r="N1391" s="45">
        <f>IF(
ISNA(INDEX(resources!J:J,MATCH(B1391,resources!B:B,0))),"fillme",
INDEX(resources!J:J,MATCH(B1391,resources!B:B,0)))</f>
        <v>0</v>
      </c>
      <c r="O1391" s="83" t="str">
        <f>IFERROR(INDEX(resources!K:K,MATCH(B1391,resources!B:B,0)),"fillme")</f>
        <v>battery</v>
      </c>
      <c r="P1391" s="89" t="str">
        <f t="shared" si="304"/>
        <v>battery_2024_9</v>
      </c>
      <c r="Q1391" s="87">
        <f>INDEX(elcc!G:G,MATCH(P1391,elcc!D:D,0))</f>
        <v>1</v>
      </c>
      <c r="R1391" s="89">
        <f t="shared" si="305"/>
        <v>1</v>
      </c>
      <c r="S1391" s="89" t="s">
        <v>6314</v>
      </c>
      <c r="T1391" s="89" t="s">
        <v>6314</v>
      </c>
      <c r="U1391" s="90" t="str">
        <f t="shared" si="306"/>
        <v>ok</v>
      </c>
      <c r="V1391" s="63" t="str">
        <f>INDEX(resources!F:F,MATCH(B1391,resources!B:B,0))</f>
        <v>new_generic</v>
      </c>
      <c r="W1391" s="110">
        <f t="shared" si="307"/>
        <v>0</v>
      </c>
      <c r="X1391" s="110">
        <f t="shared" si="308"/>
        <v>0</v>
      </c>
      <c r="Y1391" s="110" t="str">
        <f t="shared" si="309"/>
        <v>new_generic_battery_storage_energy_NA_CONFIDENTIAL</v>
      </c>
      <c r="Z1391" s="110">
        <f>IF(COUNTIFS($Y$2:Y1391,Y1391)=1,1,0)</f>
        <v>0</v>
      </c>
      <c r="AA1391" s="110">
        <f>SUM($Z$2:Z1391)*Z1391</f>
        <v>0</v>
      </c>
      <c r="AB1391" s="110">
        <f>COUNTIFS(resources!B:B,B1391)</f>
        <v>1</v>
      </c>
      <c r="AC1391" s="110">
        <f t="shared" si="310"/>
        <v>1</v>
      </c>
      <c r="AD1391" s="110">
        <f t="shared" si="311"/>
        <v>1</v>
      </c>
      <c r="AE1391" s="110">
        <f t="shared" si="312"/>
        <v>0</v>
      </c>
      <c r="AF1391" s="110">
        <f t="shared" si="313"/>
        <v>1</v>
      </c>
      <c r="AG1391" s="110">
        <f t="shared" si="314"/>
        <v>0</v>
      </c>
      <c r="AH1391" s="110">
        <f t="shared" si="315"/>
        <v>0</v>
      </c>
      <c r="AI1391" s="110">
        <f t="shared" si="316"/>
        <v>1</v>
      </c>
      <c r="AJ1391" s="100">
        <f>ROW()</f>
        <v>1391</v>
      </c>
      <c r="AK1391" s="100" t="str">
        <f>INDEX('BadRows RECART'!$C$2:$C$1207,MATCH(monthly_gwh_mw!AJ1391,'BadRows RECART'!$D$2:$D$1207,0))</f>
        <v>EC_M_0-000-000-010</v>
      </c>
    </row>
    <row r="1392" spans="1:37" ht="20">
      <c r="A1392" s="106" t="s">
        <v>3907</v>
      </c>
      <c r="B1392" s="106" t="s">
        <v>836</v>
      </c>
      <c r="C1392" s="106" t="s">
        <v>6297</v>
      </c>
      <c r="D1392" s="168">
        <v>2024</v>
      </c>
      <c r="E1392" s="168">
        <v>10</v>
      </c>
      <c r="F1392" s="199">
        <v>0</v>
      </c>
      <c r="G1392" s="212" t="s">
        <v>6314</v>
      </c>
      <c r="H1392" s="212" t="s">
        <v>6314</v>
      </c>
      <c r="I1392" s="106" t="s">
        <v>594</v>
      </c>
      <c r="J1392" s="88">
        <v>4</v>
      </c>
      <c r="K1392" s="83" t="s">
        <v>6314</v>
      </c>
      <c r="L1392" s="83" t="s">
        <v>6314</v>
      </c>
      <c r="M1392" s="45" t="str">
        <f>IF(
ISNA(INDEX(resources!E:E,MATCH(B1392,resources!B:B,0))),"fillme",
INDEX(resources!E:E,MATCH(B1392,resources!B:B,0)))</f>
        <v>CAISO_Battery</v>
      </c>
      <c r="N1392" s="45">
        <f>IF(
ISNA(INDEX(resources!J:J,MATCH(B1392,resources!B:B,0))),"fillme",
INDEX(resources!J:J,MATCH(B1392,resources!B:B,0)))</f>
        <v>0</v>
      </c>
      <c r="O1392" s="83" t="str">
        <f>IFERROR(INDEX(resources!K:K,MATCH(B1392,resources!B:B,0)),"fillme")</f>
        <v>battery</v>
      </c>
      <c r="P1392" s="89" t="str">
        <f t="shared" si="304"/>
        <v>battery_2024_10</v>
      </c>
      <c r="Q1392" s="87">
        <f>INDEX(elcc!G:G,MATCH(P1392,elcc!D:D,0))</f>
        <v>1</v>
      </c>
      <c r="R1392" s="89">
        <f t="shared" si="305"/>
        <v>1</v>
      </c>
      <c r="S1392" s="89" t="s">
        <v>6314</v>
      </c>
      <c r="T1392" s="89" t="s">
        <v>6314</v>
      </c>
      <c r="U1392" s="90" t="str">
        <f t="shared" si="306"/>
        <v>ok</v>
      </c>
      <c r="V1392" s="63" t="str">
        <f>INDEX(resources!F:F,MATCH(B1392,resources!B:B,0))</f>
        <v>new_generic</v>
      </c>
      <c r="W1392" s="110">
        <f t="shared" si="307"/>
        <v>0</v>
      </c>
      <c r="X1392" s="110">
        <f t="shared" si="308"/>
        <v>0</v>
      </c>
      <c r="Y1392" s="110" t="str">
        <f t="shared" si="309"/>
        <v>new_generic_battery_storage_energy_NA_CONFIDENTIAL</v>
      </c>
      <c r="Z1392" s="110">
        <f>IF(COUNTIFS($Y$2:Y1392,Y1392)=1,1,0)</f>
        <v>0</v>
      </c>
      <c r="AA1392" s="110">
        <f>SUM($Z$2:Z1392)*Z1392</f>
        <v>0</v>
      </c>
      <c r="AB1392" s="110">
        <f>COUNTIFS(resources!B:B,B1392)</f>
        <v>1</v>
      </c>
      <c r="AC1392" s="110">
        <f t="shared" si="310"/>
        <v>1</v>
      </c>
      <c r="AD1392" s="110">
        <f t="shared" si="311"/>
        <v>1</v>
      </c>
      <c r="AE1392" s="110">
        <f t="shared" si="312"/>
        <v>0</v>
      </c>
      <c r="AF1392" s="110">
        <f t="shared" si="313"/>
        <v>1</v>
      </c>
      <c r="AG1392" s="110">
        <f t="shared" si="314"/>
        <v>0</v>
      </c>
      <c r="AH1392" s="110">
        <f t="shared" si="315"/>
        <v>0</v>
      </c>
      <c r="AI1392" s="110">
        <f t="shared" si="316"/>
        <v>1</v>
      </c>
      <c r="AJ1392" s="100">
        <f>ROW()</f>
        <v>1392</v>
      </c>
      <c r="AK1392" s="100" t="str">
        <f>INDEX('BadRows RECART'!$C$2:$C$1207,MATCH(monthly_gwh_mw!AJ1392,'BadRows RECART'!$D$2:$D$1207,0))</f>
        <v>EC_M_0-000-000-010</v>
      </c>
    </row>
    <row r="1393" spans="1:37" ht="20">
      <c r="A1393" s="106" t="s">
        <v>3907</v>
      </c>
      <c r="B1393" s="106" t="s">
        <v>836</v>
      </c>
      <c r="C1393" s="106" t="s">
        <v>6297</v>
      </c>
      <c r="D1393" s="168">
        <v>2024</v>
      </c>
      <c r="E1393" s="168">
        <v>11</v>
      </c>
      <c r="F1393" s="199">
        <v>0</v>
      </c>
      <c r="G1393" s="212" t="s">
        <v>6314</v>
      </c>
      <c r="H1393" s="212" t="s">
        <v>6314</v>
      </c>
      <c r="I1393" s="106" t="s">
        <v>594</v>
      </c>
      <c r="J1393" s="88">
        <v>4</v>
      </c>
      <c r="K1393" s="83" t="s">
        <v>6314</v>
      </c>
      <c r="L1393" s="83" t="s">
        <v>6314</v>
      </c>
      <c r="M1393" s="45" t="str">
        <f>IF(
ISNA(INDEX(resources!E:E,MATCH(B1393,resources!B:B,0))),"fillme",
INDEX(resources!E:E,MATCH(B1393,resources!B:B,0)))</f>
        <v>CAISO_Battery</v>
      </c>
      <c r="N1393" s="45">
        <f>IF(
ISNA(INDEX(resources!J:J,MATCH(B1393,resources!B:B,0))),"fillme",
INDEX(resources!J:J,MATCH(B1393,resources!B:B,0)))</f>
        <v>0</v>
      </c>
      <c r="O1393" s="83" t="str">
        <f>IFERROR(INDEX(resources!K:K,MATCH(B1393,resources!B:B,0)),"fillme")</f>
        <v>battery</v>
      </c>
      <c r="P1393" s="89" t="str">
        <f t="shared" si="304"/>
        <v>battery_2024_11</v>
      </c>
      <c r="Q1393" s="87">
        <f>INDEX(elcc!G:G,MATCH(P1393,elcc!D:D,0))</f>
        <v>1</v>
      </c>
      <c r="R1393" s="89">
        <f t="shared" si="305"/>
        <v>1</v>
      </c>
      <c r="S1393" s="89" t="s">
        <v>6314</v>
      </c>
      <c r="T1393" s="89" t="s">
        <v>6314</v>
      </c>
      <c r="U1393" s="90" t="str">
        <f t="shared" si="306"/>
        <v>ok</v>
      </c>
      <c r="V1393" s="63" t="str">
        <f>INDEX(resources!F:F,MATCH(B1393,resources!B:B,0))</f>
        <v>new_generic</v>
      </c>
      <c r="W1393" s="110">
        <f t="shared" si="307"/>
        <v>0</v>
      </c>
      <c r="X1393" s="110">
        <f t="shared" si="308"/>
        <v>0</v>
      </c>
      <c r="Y1393" s="110" t="str">
        <f t="shared" si="309"/>
        <v>new_generic_battery_storage_energy_NA_CONFIDENTIAL</v>
      </c>
      <c r="Z1393" s="110">
        <f>IF(COUNTIFS($Y$2:Y1393,Y1393)=1,1,0)</f>
        <v>0</v>
      </c>
      <c r="AA1393" s="110">
        <f>SUM($Z$2:Z1393)*Z1393</f>
        <v>0</v>
      </c>
      <c r="AB1393" s="110">
        <f>COUNTIFS(resources!B:B,B1393)</f>
        <v>1</v>
      </c>
      <c r="AC1393" s="110">
        <f t="shared" si="310"/>
        <v>1</v>
      </c>
      <c r="AD1393" s="110">
        <f t="shared" si="311"/>
        <v>1</v>
      </c>
      <c r="AE1393" s="110">
        <f t="shared" si="312"/>
        <v>0</v>
      </c>
      <c r="AF1393" s="110">
        <f t="shared" si="313"/>
        <v>1</v>
      </c>
      <c r="AG1393" s="110">
        <f t="shared" si="314"/>
        <v>0</v>
      </c>
      <c r="AH1393" s="110">
        <f t="shared" si="315"/>
        <v>0</v>
      </c>
      <c r="AI1393" s="110">
        <f t="shared" si="316"/>
        <v>1</v>
      </c>
      <c r="AJ1393" s="100">
        <f>ROW()</f>
        <v>1393</v>
      </c>
      <c r="AK1393" s="100" t="str">
        <f>INDEX('BadRows RECART'!$C$2:$C$1207,MATCH(monthly_gwh_mw!AJ1393,'BadRows RECART'!$D$2:$D$1207,0))</f>
        <v>EC_M_0-000-000-010</v>
      </c>
    </row>
    <row r="1394" spans="1:37" ht="20">
      <c r="A1394" s="106" t="s">
        <v>3907</v>
      </c>
      <c r="B1394" s="106" t="s">
        <v>836</v>
      </c>
      <c r="C1394" s="106" t="s">
        <v>6297</v>
      </c>
      <c r="D1394" s="168">
        <v>2024</v>
      </c>
      <c r="E1394" s="168">
        <v>12</v>
      </c>
      <c r="F1394" s="199">
        <v>0</v>
      </c>
      <c r="G1394" s="212" t="s">
        <v>6314</v>
      </c>
      <c r="H1394" s="212" t="s">
        <v>6314</v>
      </c>
      <c r="I1394" s="106" t="s">
        <v>594</v>
      </c>
      <c r="J1394" s="88">
        <v>4</v>
      </c>
      <c r="K1394" s="83" t="s">
        <v>6314</v>
      </c>
      <c r="L1394" s="83" t="s">
        <v>6314</v>
      </c>
      <c r="M1394" s="45" t="str">
        <f>IF(
ISNA(INDEX(resources!E:E,MATCH(B1394,resources!B:B,0))),"fillme",
INDEX(resources!E:E,MATCH(B1394,resources!B:B,0)))</f>
        <v>CAISO_Battery</v>
      </c>
      <c r="N1394" s="45">
        <f>IF(
ISNA(INDEX(resources!J:J,MATCH(B1394,resources!B:B,0))),"fillme",
INDEX(resources!J:J,MATCH(B1394,resources!B:B,0)))</f>
        <v>0</v>
      </c>
      <c r="O1394" s="83" t="str">
        <f>IFERROR(INDEX(resources!K:K,MATCH(B1394,resources!B:B,0)),"fillme")</f>
        <v>battery</v>
      </c>
      <c r="P1394" s="89" t="str">
        <f t="shared" si="304"/>
        <v>battery_2024_12</v>
      </c>
      <c r="Q1394" s="87">
        <f>INDEX(elcc!G:G,MATCH(P1394,elcc!D:D,0))</f>
        <v>1</v>
      </c>
      <c r="R1394" s="89">
        <f t="shared" si="305"/>
        <v>1</v>
      </c>
      <c r="S1394" s="89" t="s">
        <v>6314</v>
      </c>
      <c r="T1394" s="89" t="s">
        <v>6314</v>
      </c>
      <c r="U1394" s="90" t="str">
        <f t="shared" si="306"/>
        <v>ok</v>
      </c>
      <c r="V1394" s="63" t="str">
        <f>INDEX(resources!F:F,MATCH(B1394,resources!B:B,0))</f>
        <v>new_generic</v>
      </c>
      <c r="W1394" s="110">
        <f t="shared" si="307"/>
        <v>0</v>
      </c>
      <c r="X1394" s="110">
        <f t="shared" si="308"/>
        <v>0</v>
      </c>
      <c r="Y1394" s="110" t="str">
        <f t="shared" si="309"/>
        <v>new_generic_battery_storage_energy_NA_CONFIDENTIAL</v>
      </c>
      <c r="Z1394" s="110">
        <f>IF(COUNTIFS($Y$2:Y1394,Y1394)=1,1,0)</f>
        <v>0</v>
      </c>
      <c r="AA1394" s="110">
        <f>SUM($Z$2:Z1394)*Z1394</f>
        <v>0</v>
      </c>
      <c r="AB1394" s="110">
        <f>COUNTIFS(resources!B:B,B1394)</f>
        <v>1</v>
      </c>
      <c r="AC1394" s="110">
        <f t="shared" si="310"/>
        <v>1</v>
      </c>
      <c r="AD1394" s="110">
        <f t="shared" si="311"/>
        <v>1</v>
      </c>
      <c r="AE1394" s="110">
        <f t="shared" si="312"/>
        <v>0</v>
      </c>
      <c r="AF1394" s="110">
        <f t="shared" si="313"/>
        <v>1</v>
      </c>
      <c r="AG1394" s="110">
        <f t="shared" si="314"/>
        <v>0</v>
      </c>
      <c r="AH1394" s="110">
        <f t="shared" si="315"/>
        <v>0</v>
      </c>
      <c r="AI1394" s="110">
        <f t="shared" si="316"/>
        <v>1</v>
      </c>
      <c r="AJ1394" s="100">
        <f>ROW()</f>
        <v>1394</v>
      </c>
      <c r="AK1394" s="100" t="str">
        <f>INDEX('BadRows RECART'!$C$2:$C$1207,MATCH(monthly_gwh_mw!AJ1394,'BadRows RECART'!$D$2:$D$1207,0))</f>
        <v>EC_M_0-000-000-010</v>
      </c>
    </row>
    <row r="1395" spans="1:37" ht="20">
      <c r="A1395" s="106" t="s">
        <v>3907</v>
      </c>
      <c r="B1395" s="106" t="s">
        <v>836</v>
      </c>
      <c r="C1395" s="106" t="s">
        <v>6297</v>
      </c>
      <c r="D1395" s="168">
        <v>2025</v>
      </c>
      <c r="E1395" s="168">
        <v>1</v>
      </c>
      <c r="F1395" s="199">
        <v>0</v>
      </c>
      <c r="G1395" s="212" t="s">
        <v>6314</v>
      </c>
      <c r="H1395" s="212" t="s">
        <v>6314</v>
      </c>
      <c r="I1395" s="106" t="s">
        <v>594</v>
      </c>
      <c r="J1395" s="88">
        <v>4</v>
      </c>
      <c r="K1395" s="83" t="s">
        <v>6314</v>
      </c>
      <c r="L1395" s="83" t="s">
        <v>6314</v>
      </c>
      <c r="M1395" s="45" t="str">
        <f>IF(
ISNA(INDEX(resources!E:E,MATCH(B1395,resources!B:B,0))),"fillme",
INDEX(resources!E:E,MATCH(B1395,resources!B:B,0)))</f>
        <v>CAISO_Battery</v>
      </c>
      <c r="N1395" s="45">
        <f>IF(
ISNA(INDEX(resources!J:J,MATCH(B1395,resources!B:B,0))),"fillme",
INDEX(resources!J:J,MATCH(B1395,resources!B:B,0)))</f>
        <v>0</v>
      </c>
      <c r="O1395" s="83" t="str">
        <f>IFERROR(INDEX(resources!K:K,MATCH(B1395,resources!B:B,0)),"fillme")</f>
        <v>battery</v>
      </c>
      <c r="P1395" s="89" t="str">
        <f t="shared" si="304"/>
        <v>battery_2025_1</v>
      </c>
      <c r="Q1395" s="87">
        <f>INDEX(elcc!G:G,MATCH(P1395,elcc!D:D,0))</f>
        <v>0.98301732361648997</v>
      </c>
      <c r="R1395" s="89">
        <f t="shared" si="305"/>
        <v>1</v>
      </c>
      <c r="S1395" s="89" t="s">
        <v>6314</v>
      </c>
      <c r="T1395" s="89" t="s">
        <v>6314</v>
      </c>
      <c r="U1395" s="90" t="str">
        <f t="shared" si="306"/>
        <v>ok</v>
      </c>
      <c r="V1395" s="63" t="str">
        <f>INDEX(resources!F:F,MATCH(B1395,resources!B:B,0))</f>
        <v>new_generic</v>
      </c>
      <c r="W1395" s="110">
        <f t="shared" si="307"/>
        <v>0</v>
      </c>
      <c r="X1395" s="110">
        <f t="shared" si="308"/>
        <v>0</v>
      </c>
      <c r="Y1395" s="110" t="str">
        <f t="shared" si="309"/>
        <v>new_generic_battery_storage_energy_NA_CONFIDENTIAL</v>
      </c>
      <c r="Z1395" s="110">
        <f>IF(COUNTIFS($Y$2:Y1395,Y1395)=1,1,0)</f>
        <v>0</v>
      </c>
      <c r="AA1395" s="110">
        <f>SUM($Z$2:Z1395)*Z1395</f>
        <v>0</v>
      </c>
      <c r="AB1395" s="110">
        <f>COUNTIFS(resources!B:B,B1395)</f>
        <v>1</v>
      </c>
      <c r="AC1395" s="110">
        <f t="shared" si="310"/>
        <v>1</v>
      </c>
      <c r="AD1395" s="110">
        <f t="shared" si="311"/>
        <v>1</v>
      </c>
      <c r="AE1395" s="110">
        <f t="shared" si="312"/>
        <v>0</v>
      </c>
      <c r="AF1395" s="110">
        <f t="shared" si="313"/>
        <v>1</v>
      </c>
      <c r="AG1395" s="110">
        <f t="shared" si="314"/>
        <v>0</v>
      </c>
      <c r="AH1395" s="110">
        <f t="shared" si="315"/>
        <v>0</v>
      </c>
      <c r="AI1395" s="110">
        <f t="shared" si="316"/>
        <v>1</v>
      </c>
      <c r="AJ1395" s="100">
        <f>ROW()</f>
        <v>1395</v>
      </c>
      <c r="AK1395" s="100" t="str">
        <f>INDEX('BadRows RECART'!$C$2:$C$1207,MATCH(monthly_gwh_mw!AJ1395,'BadRows RECART'!$D$2:$D$1207,0))</f>
        <v>EC_M_0-000-000-010</v>
      </c>
    </row>
    <row r="1396" spans="1:37" ht="20">
      <c r="A1396" s="106" t="s">
        <v>3907</v>
      </c>
      <c r="B1396" s="106" t="s">
        <v>836</v>
      </c>
      <c r="C1396" s="106" t="s">
        <v>6297</v>
      </c>
      <c r="D1396" s="168">
        <v>2025</v>
      </c>
      <c r="E1396" s="168">
        <v>2</v>
      </c>
      <c r="F1396" s="199">
        <v>0</v>
      </c>
      <c r="G1396" s="212" t="s">
        <v>6314</v>
      </c>
      <c r="H1396" s="212" t="s">
        <v>6314</v>
      </c>
      <c r="I1396" s="106" t="s">
        <v>594</v>
      </c>
      <c r="J1396" s="88">
        <v>4</v>
      </c>
      <c r="K1396" s="83" t="s">
        <v>6314</v>
      </c>
      <c r="L1396" s="83" t="s">
        <v>6314</v>
      </c>
      <c r="M1396" s="45" t="str">
        <f>IF(
ISNA(INDEX(resources!E:E,MATCH(B1396,resources!B:B,0))),"fillme",
INDEX(resources!E:E,MATCH(B1396,resources!B:B,0)))</f>
        <v>CAISO_Battery</v>
      </c>
      <c r="N1396" s="45">
        <f>IF(
ISNA(INDEX(resources!J:J,MATCH(B1396,resources!B:B,0))),"fillme",
INDEX(resources!J:J,MATCH(B1396,resources!B:B,0)))</f>
        <v>0</v>
      </c>
      <c r="O1396" s="83" t="str">
        <f>IFERROR(INDEX(resources!K:K,MATCH(B1396,resources!B:B,0)),"fillme")</f>
        <v>battery</v>
      </c>
      <c r="P1396" s="89" t="str">
        <f t="shared" si="304"/>
        <v>battery_2025_2</v>
      </c>
      <c r="Q1396" s="87">
        <f>INDEX(elcc!G:G,MATCH(P1396,elcc!D:D,0))</f>
        <v>0.98301732361648997</v>
      </c>
      <c r="R1396" s="89">
        <f t="shared" si="305"/>
        <v>1</v>
      </c>
      <c r="S1396" s="89" t="s">
        <v>6314</v>
      </c>
      <c r="T1396" s="89" t="s">
        <v>6314</v>
      </c>
      <c r="U1396" s="90" t="str">
        <f t="shared" si="306"/>
        <v>ok</v>
      </c>
      <c r="V1396" s="63" t="str">
        <f>INDEX(resources!F:F,MATCH(B1396,resources!B:B,0))</f>
        <v>new_generic</v>
      </c>
      <c r="W1396" s="110">
        <f t="shared" si="307"/>
        <v>0</v>
      </c>
      <c r="X1396" s="110">
        <f t="shared" si="308"/>
        <v>0</v>
      </c>
      <c r="Y1396" s="110" t="str">
        <f t="shared" si="309"/>
        <v>new_generic_battery_storage_energy_NA_CONFIDENTIAL</v>
      </c>
      <c r="Z1396" s="110">
        <f>IF(COUNTIFS($Y$2:Y1396,Y1396)=1,1,0)</f>
        <v>0</v>
      </c>
      <c r="AA1396" s="110">
        <f>SUM($Z$2:Z1396)*Z1396</f>
        <v>0</v>
      </c>
      <c r="AB1396" s="110">
        <f>COUNTIFS(resources!B:B,B1396)</f>
        <v>1</v>
      </c>
      <c r="AC1396" s="110">
        <f t="shared" si="310"/>
        <v>1</v>
      </c>
      <c r="AD1396" s="110">
        <f t="shared" si="311"/>
        <v>1</v>
      </c>
      <c r="AE1396" s="110">
        <f t="shared" si="312"/>
        <v>0</v>
      </c>
      <c r="AF1396" s="110">
        <f t="shared" si="313"/>
        <v>1</v>
      </c>
      <c r="AG1396" s="110">
        <f t="shared" si="314"/>
        <v>0</v>
      </c>
      <c r="AH1396" s="110">
        <f t="shared" si="315"/>
        <v>0</v>
      </c>
      <c r="AI1396" s="110">
        <f t="shared" si="316"/>
        <v>1</v>
      </c>
      <c r="AJ1396" s="100">
        <f>ROW()</f>
        <v>1396</v>
      </c>
      <c r="AK1396" s="100" t="str">
        <f>INDEX('BadRows RECART'!$C$2:$C$1207,MATCH(monthly_gwh_mw!AJ1396,'BadRows RECART'!$D$2:$D$1207,0))</f>
        <v>EC_M_0-000-000-010</v>
      </c>
    </row>
    <row r="1397" spans="1:37" ht="20">
      <c r="A1397" s="106" t="s">
        <v>3907</v>
      </c>
      <c r="B1397" s="106" t="s">
        <v>836</v>
      </c>
      <c r="C1397" s="106" t="s">
        <v>6297</v>
      </c>
      <c r="D1397" s="168">
        <v>2025</v>
      </c>
      <c r="E1397" s="168">
        <v>3</v>
      </c>
      <c r="F1397" s="199">
        <v>0</v>
      </c>
      <c r="G1397" s="212" t="s">
        <v>6314</v>
      </c>
      <c r="H1397" s="212" t="s">
        <v>6314</v>
      </c>
      <c r="I1397" s="106" t="s">
        <v>594</v>
      </c>
      <c r="J1397" s="88">
        <v>4</v>
      </c>
      <c r="K1397" s="83" t="s">
        <v>6314</v>
      </c>
      <c r="L1397" s="83" t="s">
        <v>6314</v>
      </c>
      <c r="M1397" s="45" t="str">
        <f>IF(
ISNA(INDEX(resources!E:E,MATCH(B1397,resources!B:B,0))),"fillme",
INDEX(resources!E:E,MATCH(B1397,resources!B:B,0)))</f>
        <v>CAISO_Battery</v>
      </c>
      <c r="N1397" s="45">
        <f>IF(
ISNA(INDEX(resources!J:J,MATCH(B1397,resources!B:B,0))),"fillme",
INDEX(resources!J:J,MATCH(B1397,resources!B:B,0)))</f>
        <v>0</v>
      </c>
      <c r="O1397" s="83" t="str">
        <f>IFERROR(INDEX(resources!K:K,MATCH(B1397,resources!B:B,0)),"fillme")</f>
        <v>battery</v>
      </c>
      <c r="P1397" s="89" t="str">
        <f t="shared" si="304"/>
        <v>battery_2025_3</v>
      </c>
      <c r="Q1397" s="87">
        <f>INDEX(elcc!G:G,MATCH(P1397,elcc!D:D,0))</f>
        <v>0.98301732361648997</v>
      </c>
      <c r="R1397" s="89">
        <f t="shared" si="305"/>
        <v>1</v>
      </c>
      <c r="S1397" s="89" t="s">
        <v>6314</v>
      </c>
      <c r="T1397" s="89" t="s">
        <v>6314</v>
      </c>
      <c r="U1397" s="90" t="str">
        <f t="shared" si="306"/>
        <v>ok</v>
      </c>
      <c r="V1397" s="63" t="str">
        <f>INDEX(resources!F:F,MATCH(B1397,resources!B:B,0))</f>
        <v>new_generic</v>
      </c>
      <c r="W1397" s="110">
        <f t="shared" si="307"/>
        <v>0</v>
      </c>
      <c r="X1397" s="110">
        <f t="shared" si="308"/>
        <v>0</v>
      </c>
      <c r="Y1397" s="110" t="str">
        <f t="shared" si="309"/>
        <v>new_generic_battery_storage_energy_NA_CONFIDENTIAL</v>
      </c>
      <c r="Z1397" s="110">
        <f>IF(COUNTIFS($Y$2:Y1397,Y1397)=1,1,0)</f>
        <v>0</v>
      </c>
      <c r="AA1397" s="110">
        <f>SUM($Z$2:Z1397)*Z1397</f>
        <v>0</v>
      </c>
      <c r="AB1397" s="110">
        <f>COUNTIFS(resources!B:B,B1397)</f>
        <v>1</v>
      </c>
      <c r="AC1397" s="110">
        <f t="shared" si="310"/>
        <v>1</v>
      </c>
      <c r="AD1397" s="110">
        <f t="shared" si="311"/>
        <v>1</v>
      </c>
      <c r="AE1397" s="110">
        <f t="shared" si="312"/>
        <v>0</v>
      </c>
      <c r="AF1397" s="110">
        <f t="shared" si="313"/>
        <v>1</v>
      </c>
      <c r="AG1397" s="110">
        <f t="shared" si="314"/>
        <v>0</v>
      </c>
      <c r="AH1397" s="110">
        <f t="shared" si="315"/>
        <v>0</v>
      </c>
      <c r="AI1397" s="110">
        <f t="shared" si="316"/>
        <v>1</v>
      </c>
      <c r="AJ1397" s="100">
        <f>ROW()</f>
        <v>1397</v>
      </c>
      <c r="AK1397" s="100" t="str">
        <f>INDEX('BadRows RECART'!$C$2:$C$1207,MATCH(monthly_gwh_mw!AJ1397,'BadRows RECART'!$D$2:$D$1207,0))</f>
        <v>EC_M_0-000-000-010</v>
      </c>
    </row>
    <row r="1398" spans="1:37" ht="20">
      <c r="A1398" s="106" t="s">
        <v>3907</v>
      </c>
      <c r="B1398" s="106" t="s">
        <v>836</v>
      </c>
      <c r="C1398" s="106" t="s">
        <v>6297</v>
      </c>
      <c r="D1398" s="168">
        <v>2025</v>
      </c>
      <c r="E1398" s="168">
        <v>4</v>
      </c>
      <c r="F1398" s="199">
        <v>0</v>
      </c>
      <c r="G1398" s="212" t="s">
        <v>6314</v>
      </c>
      <c r="H1398" s="212" t="s">
        <v>6314</v>
      </c>
      <c r="I1398" s="106" t="s">
        <v>594</v>
      </c>
      <c r="J1398" s="88">
        <v>4</v>
      </c>
      <c r="K1398" s="83" t="s">
        <v>6314</v>
      </c>
      <c r="L1398" s="83" t="s">
        <v>6314</v>
      </c>
      <c r="M1398" s="45" t="str">
        <f>IF(
ISNA(INDEX(resources!E:E,MATCH(B1398,resources!B:B,0))),"fillme",
INDEX(resources!E:E,MATCH(B1398,resources!B:B,0)))</f>
        <v>CAISO_Battery</v>
      </c>
      <c r="N1398" s="45">
        <f>IF(
ISNA(INDEX(resources!J:J,MATCH(B1398,resources!B:B,0))),"fillme",
INDEX(resources!J:J,MATCH(B1398,resources!B:B,0)))</f>
        <v>0</v>
      </c>
      <c r="O1398" s="83" t="str">
        <f>IFERROR(INDEX(resources!K:K,MATCH(B1398,resources!B:B,0)),"fillme")</f>
        <v>battery</v>
      </c>
      <c r="P1398" s="89" t="str">
        <f t="shared" si="304"/>
        <v>battery_2025_4</v>
      </c>
      <c r="Q1398" s="87">
        <f>INDEX(elcc!G:G,MATCH(P1398,elcc!D:D,0))</f>
        <v>0.98301732361648997</v>
      </c>
      <c r="R1398" s="89">
        <f t="shared" si="305"/>
        <v>1</v>
      </c>
      <c r="S1398" s="89" t="s">
        <v>6314</v>
      </c>
      <c r="T1398" s="89" t="s">
        <v>6314</v>
      </c>
      <c r="U1398" s="90" t="str">
        <f t="shared" si="306"/>
        <v>ok</v>
      </c>
      <c r="V1398" s="63" t="str">
        <f>INDEX(resources!F:F,MATCH(B1398,resources!B:B,0))</f>
        <v>new_generic</v>
      </c>
      <c r="W1398" s="110">
        <f t="shared" si="307"/>
        <v>0</v>
      </c>
      <c r="X1398" s="110">
        <f t="shared" si="308"/>
        <v>0</v>
      </c>
      <c r="Y1398" s="110" t="str">
        <f t="shared" si="309"/>
        <v>new_generic_battery_storage_energy_NA_CONFIDENTIAL</v>
      </c>
      <c r="Z1398" s="110">
        <f>IF(COUNTIFS($Y$2:Y1398,Y1398)=1,1,0)</f>
        <v>0</v>
      </c>
      <c r="AA1398" s="110">
        <f>SUM($Z$2:Z1398)*Z1398</f>
        <v>0</v>
      </c>
      <c r="AB1398" s="110">
        <f>COUNTIFS(resources!B:B,B1398)</f>
        <v>1</v>
      </c>
      <c r="AC1398" s="110">
        <f t="shared" si="310"/>
        <v>1</v>
      </c>
      <c r="AD1398" s="110">
        <f t="shared" si="311"/>
        <v>1</v>
      </c>
      <c r="AE1398" s="110">
        <f t="shared" si="312"/>
        <v>0</v>
      </c>
      <c r="AF1398" s="110">
        <f t="shared" si="313"/>
        <v>1</v>
      </c>
      <c r="AG1398" s="110">
        <f t="shared" si="314"/>
        <v>0</v>
      </c>
      <c r="AH1398" s="110">
        <f t="shared" si="315"/>
        <v>0</v>
      </c>
      <c r="AI1398" s="110">
        <f t="shared" si="316"/>
        <v>1</v>
      </c>
      <c r="AJ1398" s="100">
        <f>ROW()</f>
        <v>1398</v>
      </c>
      <c r="AK1398" s="100" t="str">
        <f>INDEX('BadRows RECART'!$C$2:$C$1207,MATCH(monthly_gwh_mw!AJ1398,'BadRows RECART'!$D$2:$D$1207,0))</f>
        <v>EC_M_0-000-000-010</v>
      </c>
    </row>
    <row r="1399" spans="1:37" ht="20">
      <c r="A1399" s="106" t="s">
        <v>3907</v>
      </c>
      <c r="B1399" s="106" t="s">
        <v>836</v>
      </c>
      <c r="C1399" s="106" t="s">
        <v>6297</v>
      </c>
      <c r="D1399" s="168">
        <v>2025</v>
      </c>
      <c r="E1399" s="168">
        <v>5</v>
      </c>
      <c r="F1399" s="199">
        <v>0</v>
      </c>
      <c r="G1399" s="212" t="s">
        <v>6314</v>
      </c>
      <c r="H1399" s="212" t="s">
        <v>6314</v>
      </c>
      <c r="I1399" s="106" t="s">
        <v>594</v>
      </c>
      <c r="J1399" s="88">
        <v>4</v>
      </c>
      <c r="K1399" s="83" t="s">
        <v>6314</v>
      </c>
      <c r="L1399" s="83" t="s">
        <v>6314</v>
      </c>
      <c r="M1399" s="45" t="str">
        <f>IF(
ISNA(INDEX(resources!E:E,MATCH(B1399,resources!B:B,0))),"fillme",
INDEX(resources!E:E,MATCH(B1399,resources!B:B,0)))</f>
        <v>CAISO_Battery</v>
      </c>
      <c r="N1399" s="45">
        <f>IF(
ISNA(INDEX(resources!J:J,MATCH(B1399,resources!B:B,0))),"fillme",
INDEX(resources!J:J,MATCH(B1399,resources!B:B,0)))</f>
        <v>0</v>
      </c>
      <c r="O1399" s="83" t="str">
        <f>IFERROR(INDEX(resources!K:K,MATCH(B1399,resources!B:B,0)),"fillme")</f>
        <v>battery</v>
      </c>
      <c r="P1399" s="89" t="str">
        <f t="shared" si="304"/>
        <v>battery_2025_5</v>
      </c>
      <c r="Q1399" s="87">
        <f>INDEX(elcc!G:G,MATCH(P1399,elcc!D:D,0))</f>
        <v>0.98301732361648997</v>
      </c>
      <c r="R1399" s="89">
        <f t="shared" si="305"/>
        <v>1</v>
      </c>
      <c r="S1399" s="89" t="s">
        <v>6314</v>
      </c>
      <c r="T1399" s="89" t="s">
        <v>6314</v>
      </c>
      <c r="U1399" s="90" t="str">
        <f t="shared" si="306"/>
        <v>ok</v>
      </c>
      <c r="V1399" s="63" t="str">
        <f>INDEX(resources!F:F,MATCH(B1399,resources!B:B,0))</f>
        <v>new_generic</v>
      </c>
      <c r="W1399" s="110">
        <f t="shared" si="307"/>
        <v>0</v>
      </c>
      <c r="X1399" s="110">
        <f t="shared" si="308"/>
        <v>0</v>
      </c>
      <c r="Y1399" s="110" t="str">
        <f t="shared" si="309"/>
        <v>new_generic_battery_storage_energy_NA_CONFIDENTIAL</v>
      </c>
      <c r="Z1399" s="110">
        <f>IF(COUNTIFS($Y$2:Y1399,Y1399)=1,1,0)</f>
        <v>0</v>
      </c>
      <c r="AA1399" s="110">
        <f>SUM($Z$2:Z1399)*Z1399</f>
        <v>0</v>
      </c>
      <c r="AB1399" s="110">
        <f>COUNTIFS(resources!B:B,B1399)</f>
        <v>1</v>
      </c>
      <c r="AC1399" s="110">
        <f t="shared" si="310"/>
        <v>1</v>
      </c>
      <c r="AD1399" s="110">
        <f t="shared" si="311"/>
        <v>1</v>
      </c>
      <c r="AE1399" s="110">
        <f t="shared" si="312"/>
        <v>0</v>
      </c>
      <c r="AF1399" s="110">
        <f t="shared" si="313"/>
        <v>1</v>
      </c>
      <c r="AG1399" s="110">
        <f t="shared" si="314"/>
        <v>0</v>
      </c>
      <c r="AH1399" s="110">
        <f t="shared" si="315"/>
        <v>0</v>
      </c>
      <c r="AI1399" s="110">
        <f t="shared" si="316"/>
        <v>1</v>
      </c>
      <c r="AJ1399" s="100">
        <f>ROW()</f>
        <v>1399</v>
      </c>
      <c r="AK1399" s="100" t="str">
        <f>INDEX('BadRows RECART'!$C$2:$C$1207,MATCH(monthly_gwh_mw!AJ1399,'BadRows RECART'!$D$2:$D$1207,0))</f>
        <v>EC_M_0-000-000-010</v>
      </c>
    </row>
    <row r="1400" spans="1:37" ht="20">
      <c r="A1400" s="106" t="s">
        <v>3907</v>
      </c>
      <c r="B1400" s="106" t="s">
        <v>836</v>
      </c>
      <c r="C1400" s="106" t="s">
        <v>6297</v>
      </c>
      <c r="D1400" s="168">
        <v>2025</v>
      </c>
      <c r="E1400" s="168">
        <v>6</v>
      </c>
      <c r="F1400" s="199">
        <v>0</v>
      </c>
      <c r="G1400" s="212" t="s">
        <v>6314</v>
      </c>
      <c r="H1400" s="212" t="s">
        <v>6314</v>
      </c>
      <c r="I1400" s="106" t="s">
        <v>594</v>
      </c>
      <c r="J1400" s="88">
        <v>4</v>
      </c>
      <c r="K1400" s="83" t="s">
        <v>6314</v>
      </c>
      <c r="L1400" s="83" t="s">
        <v>6314</v>
      </c>
      <c r="M1400" s="45" t="str">
        <f>IF(
ISNA(INDEX(resources!E:E,MATCH(B1400,resources!B:B,0))),"fillme",
INDEX(resources!E:E,MATCH(B1400,resources!B:B,0)))</f>
        <v>CAISO_Battery</v>
      </c>
      <c r="N1400" s="45">
        <f>IF(
ISNA(INDEX(resources!J:J,MATCH(B1400,resources!B:B,0))),"fillme",
INDEX(resources!J:J,MATCH(B1400,resources!B:B,0)))</f>
        <v>0</v>
      </c>
      <c r="O1400" s="83" t="str">
        <f>IFERROR(INDEX(resources!K:K,MATCH(B1400,resources!B:B,0)),"fillme")</f>
        <v>battery</v>
      </c>
      <c r="P1400" s="89" t="str">
        <f t="shared" si="304"/>
        <v>battery_2025_6</v>
      </c>
      <c r="Q1400" s="87">
        <f>INDEX(elcc!G:G,MATCH(P1400,elcc!D:D,0))</f>
        <v>0.98301732361648997</v>
      </c>
      <c r="R1400" s="89">
        <f t="shared" si="305"/>
        <v>1</v>
      </c>
      <c r="S1400" s="89" t="s">
        <v>6314</v>
      </c>
      <c r="T1400" s="89" t="s">
        <v>6314</v>
      </c>
      <c r="U1400" s="90" t="str">
        <f t="shared" si="306"/>
        <v>ok</v>
      </c>
      <c r="V1400" s="63" t="str">
        <f>INDEX(resources!F:F,MATCH(B1400,resources!B:B,0))</f>
        <v>new_generic</v>
      </c>
      <c r="W1400" s="110">
        <f t="shared" si="307"/>
        <v>0</v>
      </c>
      <c r="X1400" s="110">
        <f t="shared" si="308"/>
        <v>0</v>
      </c>
      <c r="Y1400" s="110" t="str">
        <f t="shared" si="309"/>
        <v>new_generic_battery_storage_energy_NA_CONFIDENTIAL</v>
      </c>
      <c r="Z1400" s="110">
        <f>IF(COUNTIFS($Y$2:Y1400,Y1400)=1,1,0)</f>
        <v>0</v>
      </c>
      <c r="AA1400" s="110">
        <f>SUM($Z$2:Z1400)*Z1400</f>
        <v>0</v>
      </c>
      <c r="AB1400" s="110">
        <f>COUNTIFS(resources!B:B,B1400)</f>
        <v>1</v>
      </c>
      <c r="AC1400" s="110">
        <f t="shared" si="310"/>
        <v>1</v>
      </c>
      <c r="AD1400" s="110">
        <f t="shared" si="311"/>
        <v>1</v>
      </c>
      <c r="AE1400" s="110">
        <f t="shared" si="312"/>
        <v>0</v>
      </c>
      <c r="AF1400" s="110">
        <f t="shared" si="313"/>
        <v>1</v>
      </c>
      <c r="AG1400" s="110">
        <f t="shared" si="314"/>
        <v>0</v>
      </c>
      <c r="AH1400" s="110">
        <f t="shared" si="315"/>
        <v>0</v>
      </c>
      <c r="AI1400" s="110">
        <f t="shared" si="316"/>
        <v>1</v>
      </c>
      <c r="AJ1400" s="100">
        <f>ROW()</f>
        <v>1400</v>
      </c>
      <c r="AK1400" s="100" t="str">
        <f>INDEX('BadRows RECART'!$C$2:$C$1207,MATCH(monthly_gwh_mw!AJ1400,'BadRows RECART'!$D$2:$D$1207,0))</f>
        <v>EC_M_0-000-000-010</v>
      </c>
    </row>
    <row r="1401" spans="1:37" ht="20">
      <c r="A1401" s="106" t="s">
        <v>3907</v>
      </c>
      <c r="B1401" s="106" t="s">
        <v>836</v>
      </c>
      <c r="C1401" s="106" t="s">
        <v>6297</v>
      </c>
      <c r="D1401" s="168">
        <v>2025</v>
      </c>
      <c r="E1401" s="168">
        <v>7</v>
      </c>
      <c r="F1401" s="199">
        <v>0</v>
      </c>
      <c r="G1401" s="212" t="s">
        <v>6314</v>
      </c>
      <c r="H1401" s="212" t="s">
        <v>6314</v>
      </c>
      <c r="I1401" s="106" t="s">
        <v>594</v>
      </c>
      <c r="J1401" s="88">
        <v>4</v>
      </c>
      <c r="K1401" s="83" t="s">
        <v>6314</v>
      </c>
      <c r="L1401" s="83" t="s">
        <v>6314</v>
      </c>
      <c r="M1401" s="45" t="str">
        <f>IF(
ISNA(INDEX(resources!E:E,MATCH(B1401,resources!B:B,0))),"fillme",
INDEX(resources!E:E,MATCH(B1401,resources!B:B,0)))</f>
        <v>CAISO_Battery</v>
      </c>
      <c r="N1401" s="45">
        <f>IF(
ISNA(INDEX(resources!J:J,MATCH(B1401,resources!B:B,0))),"fillme",
INDEX(resources!J:J,MATCH(B1401,resources!B:B,0)))</f>
        <v>0</v>
      </c>
      <c r="O1401" s="83" t="str">
        <f>IFERROR(INDEX(resources!K:K,MATCH(B1401,resources!B:B,0)),"fillme")</f>
        <v>battery</v>
      </c>
      <c r="P1401" s="89" t="str">
        <f t="shared" si="304"/>
        <v>battery_2025_7</v>
      </c>
      <c r="Q1401" s="87">
        <f>INDEX(elcc!G:G,MATCH(P1401,elcc!D:D,0))</f>
        <v>0.98301732361648997</v>
      </c>
      <c r="R1401" s="89">
        <f t="shared" si="305"/>
        <v>1</v>
      </c>
      <c r="S1401" s="89" t="s">
        <v>6314</v>
      </c>
      <c r="T1401" s="89" t="s">
        <v>6314</v>
      </c>
      <c r="U1401" s="90" t="str">
        <f t="shared" si="306"/>
        <v>ok</v>
      </c>
      <c r="V1401" s="63" t="str">
        <f>INDEX(resources!F:F,MATCH(B1401,resources!B:B,0))</f>
        <v>new_generic</v>
      </c>
      <c r="W1401" s="110">
        <f t="shared" si="307"/>
        <v>0</v>
      </c>
      <c r="X1401" s="110">
        <f t="shared" si="308"/>
        <v>0</v>
      </c>
      <c r="Y1401" s="110" t="str">
        <f t="shared" si="309"/>
        <v>new_generic_battery_storage_energy_NA_CONFIDENTIAL</v>
      </c>
      <c r="Z1401" s="110">
        <f>IF(COUNTIFS($Y$2:Y1401,Y1401)=1,1,0)</f>
        <v>0</v>
      </c>
      <c r="AA1401" s="110">
        <f>SUM($Z$2:Z1401)*Z1401</f>
        <v>0</v>
      </c>
      <c r="AB1401" s="110">
        <f>COUNTIFS(resources!B:B,B1401)</f>
        <v>1</v>
      </c>
      <c r="AC1401" s="110">
        <f t="shared" si="310"/>
        <v>1</v>
      </c>
      <c r="AD1401" s="110">
        <f t="shared" si="311"/>
        <v>1</v>
      </c>
      <c r="AE1401" s="110">
        <f t="shared" si="312"/>
        <v>0</v>
      </c>
      <c r="AF1401" s="110">
        <f t="shared" si="313"/>
        <v>1</v>
      </c>
      <c r="AG1401" s="110">
        <f t="shared" si="314"/>
        <v>0</v>
      </c>
      <c r="AH1401" s="110">
        <f t="shared" si="315"/>
        <v>0</v>
      </c>
      <c r="AI1401" s="110">
        <f t="shared" si="316"/>
        <v>1</v>
      </c>
      <c r="AJ1401" s="100">
        <f>ROW()</f>
        <v>1401</v>
      </c>
      <c r="AK1401" s="100" t="str">
        <f>INDEX('BadRows RECART'!$C$2:$C$1207,MATCH(monthly_gwh_mw!AJ1401,'BadRows RECART'!$D$2:$D$1207,0))</f>
        <v>EC_M_0-000-000-010</v>
      </c>
    </row>
    <row r="1402" spans="1:37" ht="20">
      <c r="A1402" s="106" t="s">
        <v>3907</v>
      </c>
      <c r="B1402" s="106" t="s">
        <v>836</v>
      </c>
      <c r="C1402" s="106" t="s">
        <v>6297</v>
      </c>
      <c r="D1402" s="168">
        <v>2025</v>
      </c>
      <c r="E1402" s="168">
        <v>8</v>
      </c>
      <c r="F1402" s="199">
        <v>0</v>
      </c>
      <c r="G1402" s="212" t="s">
        <v>6314</v>
      </c>
      <c r="H1402" s="212" t="s">
        <v>6314</v>
      </c>
      <c r="I1402" s="106" t="s">
        <v>594</v>
      </c>
      <c r="J1402" s="88">
        <v>4</v>
      </c>
      <c r="K1402" s="83" t="s">
        <v>6314</v>
      </c>
      <c r="L1402" s="83" t="s">
        <v>6314</v>
      </c>
      <c r="M1402" s="45" t="str">
        <f>IF(
ISNA(INDEX(resources!E:E,MATCH(B1402,resources!B:B,0))),"fillme",
INDEX(resources!E:E,MATCH(B1402,resources!B:B,0)))</f>
        <v>CAISO_Battery</v>
      </c>
      <c r="N1402" s="45">
        <f>IF(
ISNA(INDEX(resources!J:J,MATCH(B1402,resources!B:B,0))),"fillme",
INDEX(resources!J:J,MATCH(B1402,resources!B:B,0)))</f>
        <v>0</v>
      </c>
      <c r="O1402" s="83" t="str">
        <f>IFERROR(INDEX(resources!K:K,MATCH(B1402,resources!B:B,0)),"fillme")</f>
        <v>battery</v>
      </c>
      <c r="P1402" s="89" t="str">
        <f t="shared" si="304"/>
        <v>battery_2025_8</v>
      </c>
      <c r="Q1402" s="87">
        <f>INDEX(elcc!G:G,MATCH(P1402,elcc!D:D,0))</f>
        <v>0.98301732361648997</v>
      </c>
      <c r="R1402" s="89">
        <f t="shared" si="305"/>
        <v>1</v>
      </c>
      <c r="S1402" s="89" t="s">
        <v>6314</v>
      </c>
      <c r="T1402" s="89" t="s">
        <v>6314</v>
      </c>
      <c r="U1402" s="90" t="str">
        <f t="shared" si="306"/>
        <v>ok</v>
      </c>
      <c r="V1402" s="63" t="str">
        <f>INDEX(resources!F:F,MATCH(B1402,resources!B:B,0))</f>
        <v>new_generic</v>
      </c>
      <c r="W1402" s="110">
        <f t="shared" si="307"/>
        <v>0</v>
      </c>
      <c r="X1402" s="110">
        <f t="shared" si="308"/>
        <v>0</v>
      </c>
      <c r="Y1402" s="110" t="str">
        <f t="shared" si="309"/>
        <v>new_generic_battery_storage_energy_NA_CONFIDENTIAL</v>
      </c>
      <c r="Z1402" s="110">
        <f>IF(COUNTIFS($Y$2:Y1402,Y1402)=1,1,0)</f>
        <v>0</v>
      </c>
      <c r="AA1402" s="110">
        <f>SUM($Z$2:Z1402)*Z1402</f>
        <v>0</v>
      </c>
      <c r="AB1402" s="110">
        <f>COUNTIFS(resources!B:B,B1402)</f>
        <v>1</v>
      </c>
      <c r="AC1402" s="110">
        <f t="shared" si="310"/>
        <v>1</v>
      </c>
      <c r="AD1402" s="110">
        <f t="shared" si="311"/>
        <v>1</v>
      </c>
      <c r="AE1402" s="110">
        <f t="shared" si="312"/>
        <v>0</v>
      </c>
      <c r="AF1402" s="110">
        <f t="shared" si="313"/>
        <v>1</v>
      </c>
      <c r="AG1402" s="110">
        <f t="shared" si="314"/>
        <v>0</v>
      </c>
      <c r="AH1402" s="110">
        <f t="shared" si="315"/>
        <v>0</v>
      </c>
      <c r="AI1402" s="110">
        <f t="shared" si="316"/>
        <v>1</v>
      </c>
      <c r="AJ1402" s="100">
        <f>ROW()</f>
        <v>1402</v>
      </c>
      <c r="AK1402" s="100" t="str">
        <f>INDEX('BadRows RECART'!$C$2:$C$1207,MATCH(monthly_gwh_mw!AJ1402,'BadRows RECART'!$D$2:$D$1207,0))</f>
        <v>EC_M_0-000-000-010</v>
      </c>
    </row>
    <row r="1403" spans="1:37" ht="20">
      <c r="A1403" s="106" t="s">
        <v>3907</v>
      </c>
      <c r="B1403" s="106" t="s">
        <v>836</v>
      </c>
      <c r="C1403" s="106" t="s">
        <v>6297</v>
      </c>
      <c r="D1403" s="168">
        <v>2025</v>
      </c>
      <c r="E1403" s="168">
        <v>9</v>
      </c>
      <c r="F1403" s="199">
        <v>0</v>
      </c>
      <c r="G1403" s="212" t="s">
        <v>6314</v>
      </c>
      <c r="H1403" s="212" t="s">
        <v>6314</v>
      </c>
      <c r="I1403" s="106" t="s">
        <v>594</v>
      </c>
      <c r="J1403" s="88">
        <v>4</v>
      </c>
      <c r="K1403" s="83" t="s">
        <v>6314</v>
      </c>
      <c r="L1403" s="83" t="s">
        <v>6314</v>
      </c>
      <c r="M1403" s="45" t="str">
        <f>IF(
ISNA(INDEX(resources!E:E,MATCH(B1403,resources!B:B,0))),"fillme",
INDEX(resources!E:E,MATCH(B1403,resources!B:B,0)))</f>
        <v>CAISO_Battery</v>
      </c>
      <c r="N1403" s="45">
        <f>IF(
ISNA(INDEX(resources!J:J,MATCH(B1403,resources!B:B,0))),"fillme",
INDEX(resources!J:J,MATCH(B1403,resources!B:B,0)))</f>
        <v>0</v>
      </c>
      <c r="O1403" s="83" t="str">
        <f>IFERROR(INDEX(resources!K:K,MATCH(B1403,resources!B:B,0)),"fillme")</f>
        <v>battery</v>
      </c>
      <c r="P1403" s="89" t="str">
        <f t="shared" si="304"/>
        <v>battery_2025_9</v>
      </c>
      <c r="Q1403" s="87">
        <f>INDEX(elcc!G:G,MATCH(P1403,elcc!D:D,0))</f>
        <v>0.98301732361648997</v>
      </c>
      <c r="R1403" s="89">
        <f t="shared" si="305"/>
        <v>1</v>
      </c>
      <c r="S1403" s="89" t="s">
        <v>6314</v>
      </c>
      <c r="T1403" s="89" t="s">
        <v>6314</v>
      </c>
      <c r="U1403" s="90" t="str">
        <f t="shared" si="306"/>
        <v>ok</v>
      </c>
      <c r="V1403" s="63" t="str">
        <f>INDEX(resources!F:F,MATCH(B1403,resources!B:B,0))</f>
        <v>new_generic</v>
      </c>
      <c r="W1403" s="110">
        <f t="shared" si="307"/>
        <v>0</v>
      </c>
      <c r="X1403" s="110">
        <f t="shared" si="308"/>
        <v>0</v>
      </c>
      <c r="Y1403" s="110" t="str">
        <f t="shared" si="309"/>
        <v>new_generic_battery_storage_energy_NA_CONFIDENTIAL</v>
      </c>
      <c r="Z1403" s="110">
        <f>IF(COUNTIFS($Y$2:Y1403,Y1403)=1,1,0)</f>
        <v>0</v>
      </c>
      <c r="AA1403" s="110">
        <f>SUM($Z$2:Z1403)*Z1403</f>
        <v>0</v>
      </c>
      <c r="AB1403" s="110">
        <f>COUNTIFS(resources!B:B,B1403)</f>
        <v>1</v>
      </c>
      <c r="AC1403" s="110">
        <f t="shared" si="310"/>
        <v>1</v>
      </c>
      <c r="AD1403" s="110">
        <f t="shared" si="311"/>
        <v>1</v>
      </c>
      <c r="AE1403" s="110">
        <f t="shared" si="312"/>
        <v>0</v>
      </c>
      <c r="AF1403" s="110">
        <f t="shared" si="313"/>
        <v>1</v>
      </c>
      <c r="AG1403" s="110">
        <f t="shared" si="314"/>
        <v>0</v>
      </c>
      <c r="AH1403" s="110">
        <f t="shared" si="315"/>
        <v>0</v>
      </c>
      <c r="AI1403" s="110">
        <f t="shared" si="316"/>
        <v>1</v>
      </c>
      <c r="AJ1403" s="100">
        <f>ROW()</f>
        <v>1403</v>
      </c>
      <c r="AK1403" s="100" t="str">
        <f>INDEX('BadRows RECART'!$C$2:$C$1207,MATCH(monthly_gwh_mw!AJ1403,'BadRows RECART'!$D$2:$D$1207,0))</f>
        <v>EC_M_0-000-000-010</v>
      </c>
    </row>
    <row r="1404" spans="1:37" ht="20">
      <c r="A1404" s="106" t="s">
        <v>3907</v>
      </c>
      <c r="B1404" s="106" t="s">
        <v>836</v>
      </c>
      <c r="C1404" s="106" t="s">
        <v>6297</v>
      </c>
      <c r="D1404" s="168">
        <v>2025</v>
      </c>
      <c r="E1404" s="168">
        <v>10</v>
      </c>
      <c r="F1404" s="199">
        <v>0</v>
      </c>
      <c r="G1404" s="212" t="s">
        <v>6314</v>
      </c>
      <c r="H1404" s="212" t="s">
        <v>6314</v>
      </c>
      <c r="I1404" s="106" t="s">
        <v>594</v>
      </c>
      <c r="J1404" s="88">
        <v>4</v>
      </c>
      <c r="K1404" s="83" t="s">
        <v>6314</v>
      </c>
      <c r="L1404" s="83" t="s">
        <v>6314</v>
      </c>
      <c r="M1404" s="45" t="str">
        <f>IF(
ISNA(INDEX(resources!E:E,MATCH(B1404,resources!B:B,0))),"fillme",
INDEX(resources!E:E,MATCH(B1404,resources!B:B,0)))</f>
        <v>CAISO_Battery</v>
      </c>
      <c r="N1404" s="45">
        <f>IF(
ISNA(INDEX(resources!J:J,MATCH(B1404,resources!B:B,0))),"fillme",
INDEX(resources!J:J,MATCH(B1404,resources!B:B,0)))</f>
        <v>0</v>
      </c>
      <c r="O1404" s="83" t="str">
        <f>IFERROR(INDEX(resources!K:K,MATCH(B1404,resources!B:B,0)),"fillme")</f>
        <v>battery</v>
      </c>
      <c r="P1404" s="89" t="str">
        <f t="shared" si="304"/>
        <v>battery_2025_10</v>
      </c>
      <c r="Q1404" s="87">
        <f>INDEX(elcc!G:G,MATCH(P1404,elcc!D:D,0))</f>
        <v>0.98301732361648997</v>
      </c>
      <c r="R1404" s="89">
        <f t="shared" si="305"/>
        <v>1</v>
      </c>
      <c r="S1404" s="89" t="s">
        <v>6314</v>
      </c>
      <c r="T1404" s="89" t="s">
        <v>6314</v>
      </c>
      <c r="U1404" s="90" t="str">
        <f t="shared" si="306"/>
        <v>ok</v>
      </c>
      <c r="V1404" s="63" t="str">
        <f>INDEX(resources!F:F,MATCH(B1404,resources!B:B,0))</f>
        <v>new_generic</v>
      </c>
      <c r="W1404" s="110">
        <f t="shared" si="307"/>
        <v>0</v>
      </c>
      <c r="X1404" s="110">
        <f t="shared" si="308"/>
        <v>0</v>
      </c>
      <c r="Y1404" s="110" t="str">
        <f t="shared" si="309"/>
        <v>new_generic_battery_storage_energy_NA_CONFIDENTIAL</v>
      </c>
      <c r="Z1404" s="110">
        <f>IF(COUNTIFS($Y$2:Y1404,Y1404)=1,1,0)</f>
        <v>0</v>
      </c>
      <c r="AA1404" s="110">
        <f>SUM($Z$2:Z1404)*Z1404</f>
        <v>0</v>
      </c>
      <c r="AB1404" s="110">
        <f>COUNTIFS(resources!B:B,B1404)</f>
        <v>1</v>
      </c>
      <c r="AC1404" s="110">
        <f t="shared" si="310"/>
        <v>1</v>
      </c>
      <c r="AD1404" s="110">
        <f t="shared" si="311"/>
        <v>1</v>
      </c>
      <c r="AE1404" s="110">
        <f t="shared" si="312"/>
        <v>0</v>
      </c>
      <c r="AF1404" s="110">
        <f t="shared" si="313"/>
        <v>1</v>
      </c>
      <c r="AG1404" s="110">
        <f t="shared" si="314"/>
        <v>0</v>
      </c>
      <c r="AH1404" s="110">
        <f t="shared" si="315"/>
        <v>0</v>
      </c>
      <c r="AI1404" s="110">
        <f t="shared" si="316"/>
        <v>1</v>
      </c>
      <c r="AJ1404" s="100">
        <f>ROW()</f>
        <v>1404</v>
      </c>
      <c r="AK1404" s="100" t="str">
        <f>INDEX('BadRows RECART'!$C$2:$C$1207,MATCH(monthly_gwh_mw!AJ1404,'BadRows RECART'!$D$2:$D$1207,0))</f>
        <v>EC_M_0-000-000-010</v>
      </c>
    </row>
    <row r="1405" spans="1:37" ht="20">
      <c r="A1405" s="106" t="s">
        <v>3907</v>
      </c>
      <c r="B1405" s="106" t="s">
        <v>836</v>
      </c>
      <c r="C1405" s="106" t="s">
        <v>6297</v>
      </c>
      <c r="D1405" s="168">
        <v>2025</v>
      </c>
      <c r="E1405" s="168">
        <v>11</v>
      </c>
      <c r="F1405" s="199">
        <v>0</v>
      </c>
      <c r="G1405" s="212" t="s">
        <v>6314</v>
      </c>
      <c r="H1405" s="212" t="s">
        <v>6314</v>
      </c>
      <c r="I1405" s="106" t="s">
        <v>594</v>
      </c>
      <c r="J1405" s="88">
        <v>4</v>
      </c>
      <c r="K1405" s="83" t="s">
        <v>6314</v>
      </c>
      <c r="L1405" s="83" t="s">
        <v>6314</v>
      </c>
      <c r="M1405" s="45" t="str">
        <f>IF(
ISNA(INDEX(resources!E:E,MATCH(B1405,resources!B:B,0))),"fillme",
INDEX(resources!E:E,MATCH(B1405,resources!B:B,0)))</f>
        <v>CAISO_Battery</v>
      </c>
      <c r="N1405" s="45">
        <f>IF(
ISNA(INDEX(resources!J:J,MATCH(B1405,resources!B:B,0))),"fillme",
INDEX(resources!J:J,MATCH(B1405,resources!B:B,0)))</f>
        <v>0</v>
      </c>
      <c r="O1405" s="83" t="str">
        <f>IFERROR(INDEX(resources!K:K,MATCH(B1405,resources!B:B,0)),"fillme")</f>
        <v>battery</v>
      </c>
      <c r="P1405" s="89" t="str">
        <f t="shared" si="304"/>
        <v>battery_2025_11</v>
      </c>
      <c r="Q1405" s="87">
        <f>INDEX(elcc!G:G,MATCH(P1405,elcc!D:D,0))</f>
        <v>0.98301732361648997</v>
      </c>
      <c r="R1405" s="89">
        <f t="shared" si="305"/>
        <v>1</v>
      </c>
      <c r="S1405" s="89" t="s">
        <v>6314</v>
      </c>
      <c r="T1405" s="89" t="s">
        <v>6314</v>
      </c>
      <c r="U1405" s="90" t="str">
        <f t="shared" si="306"/>
        <v>ok</v>
      </c>
      <c r="V1405" s="63" t="str">
        <f>INDEX(resources!F:F,MATCH(B1405,resources!B:B,0))</f>
        <v>new_generic</v>
      </c>
      <c r="W1405" s="110">
        <f t="shared" si="307"/>
        <v>0</v>
      </c>
      <c r="X1405" s="110">
        <f t="shared" si="308"/>
        <v>0</v>
      </c>
      <c r="Y1405" s="110" t="str">
        <f t="shared" si="309"/>
        <v>new_generic_battery_storage_energy_NA_CONFIDENTIAL</v>
      </c>
      <c r="Z1405" s="110">
        <f>IF(COUNTIFS($Y$2:Y1405,Y1405)=1,1,0)</f>
        <v>0</v>
      </c>
      <c r="AA1405" s="110">
        <f>SUM($Z$2:Z1405)*Z1405</f>
        <v>0</v>
      </c>
      <c r="AB1405" s="110">
        <f>COUNTIFS(resources!B:B,B1405)</f>
        <v>1</v>
      </c>
      <c r="AC1405" s="110">
        <f t="shared" si="310"/>
        <v>1</v>
      </c>
      <c r="AD1405" s="110">
        <f t="shared" si="311"/>
        <v>1</v>
      </c>
      <c r="AE1405" s="110">
        <f t="shared" si="312"/>
        <v>0</v>
      </c>
      <c r="AF1405" s="110">
        <f t="shared" si="313"/>
        <v>1</v>
      </c>
      <c r="AG1405" s="110">
        <f t="shared" si="314"/>
        <v>0</v>
      </c>
      <c r="AH1405" s="110">
        <f t="shared" si="315"/>
        <v>0</v>
      </c>
      <c r="AI1405" s="110">
        <f t="shared" si="316"/>
        <v>1</v>
      </c>
      <c r="AJ1405" s="100">
        <f>ROW()</f>
        <v>1405</v>
      </c>
      <c r="AK1405" s="100" t="str">
        <f>INDEX('BadRows RECART'!$C$2:$C$1207,MATCH(monthly_gwh_mw!AJ1405,'BadRows RECART'!$D$2:$D$1207,0))</f>
        <v>EC_M_0-000-000-010</v>
      </c>
    </row>
    <row r="1406" spans="1:37" ht="20">
      <c r="A1406" s="106" t="s">
        <v>3907</v>
      </c>
      <c r="B1406" s="106" t="s">
        <v>836</v>
      </c>
      <c r="C1406" s="106" t="s">
        <v>6297</v>
      </c>
      <c r="D1406" s="168">
        <v>2025</v>
      </c>
      <c r="E1406" s="168">
        <v>12</v>
      </c>
      <c r="F1406" s="199">
        <v>0</v>
      </c>
      <c r="G1406" s="212" t="s">
        <v>6314</v>
      </c>
      <c r="H1406" s="212" t="s">
        <v>6314</v>
      </c>
      <c r="I1406" s="106" t="s">
        <v>594</v>
      </c>
      <c r="J1406" s="88">
        <v>4</v>
      </c>
      <c r="K1406" s="83" t="s">
        <v>6314</v>
      </c>
      <c r="L1406" s="83" t="s">
        <v>6314</v>
      </c>
      <c r="M1406" s="45" t="str">
        <f>IF(
ISNA(INDEX(resources!E:E,MATCH(B1406,resources!B:B,0))),"fillme",
INDEX(resources!E:E,MATCH(B1406,resources!B:B,0)))</f>
        <v>CAISO_Battery</v>
      </c>
      <c r="N1406" s="45">
        <f>IF(
ISNA(INDEX(resources!J:J,MATCH(B1406,resources!B:B,0))),"fillme",
INDEX(resources!J:J,MATCH(B1406,resources!B:B,0)))</f>
        <v>0</v>
      </c>
      <c r="O1406" s="83" t="str">
        <f>IFERROR(INDEX(resources!K:K,MATCH(B1406,resources!B:B,0)),"fillme")</f>
        <v>battery</v>
      </c>
      <c r="P1406" s="89" t="str">
        <f t="shared" si="304"/>
        <v>battery_2025_12</v>
      </c>
      <c r="Q1406" s="87">
        <f>INDEX(elcc!G:G,MATCH(P1406,elcc!D:D,0))</f>
        <v>0.98301732361648997</v>
      </c>
      <c r="R1406" s="89">
        <f t="shared" si="305"/>
        <v>1</v>
      </c>
      <c r="S1406" s="89" t="s">
        <v>6314</v>
      </c>
      <c r="T1406" s="89" t="s">
        <v>6314</v>
      </c>
      <c r="U1406" s="90" t="str">
        <f t="shared" si="306"/>
        <v>ok</v>
      </c>
      <c r="V1406" s="63" t="str">
        <f>INDEX(resources!F:F,MATCH(B1406,resources!B:B,0))</f>
        <v>new_generic</v>
      </c>
      <c r="W1406" s="110">
        <f t="shared" si="307"/>
        <v>0</v>
      </c>
      <c r="X1406" s="110">
        <f t="shared" si="308"/>
        <v>0</v>
      </c>
      <c r="Y1406" s="110" t="str">
        <f t="shared" si="309"/>
        <v>new_generic_battery_storage_energy_NA_CONFIDENTIAL</v>
      </c>
      <c r="Z1406" s="110">
        <f>IF(COUNTIFS($Y$2:Y1406,Y1406)=1,1,0)</f>
        <v>0</v>
      </c>
      <c r="AA1406" s="110">
        <f>SUM($Z$2:Z1406)*Z1406</f>
        <v>0</v>
      </c>
      <c r="AB1406" s="110">
        <f>COUNTIFS(resources!B:B,B1406)</f>
        <v>1</v>
      </c>
      <c r="AC1406" s="110">
        <f t="shared" si="310"/>
        <v>1</v>
      </c>
      <c r="AD1406" s="110">
        <f t="shared" si="311"/>
        <v>1</v>
      </c>
      <c r="AE1406" s="110">
        <f t="shared" si="312"/>
        <v>0</v>
      </c>
      <c r="AF1406" s="110">
        <f t="shared" si="313"/>
        <v>1</v>
      </c>
      <c r="AG1406" s="110">
        <f t="shared" si="314"/>
        <v>0</v>
      </c>
      <c r="AH1406" s="110">
        <f t="shared" si="315"/>
        <v>0</v>
      </c>
      <c r="AI1406" s="110">
        <f t="shared" si="316"/>
        <v>1</v>
      </c>
      <c r="AJ1406" s="100">
        <f>ROW()</f>
        <v>1406</v>
      </c>
      <c r="AK1406" s="100" t="str">
        <f>INDEX('BadRows RECART'!$C$2:$C$1207,MATCH(monthly_gwh_mw!AJ1406,'BadRows RECART'!$D$2:$D$1207,0))</f>
        <v>EC_M_0-000-000-010</v>
      </c>
    </row>
    <row r="1407" spans="1:37" ht="20">
      <c r="A1407" s="106" t="s">
        <v>3907</v>
      </c>
      <c r="B1407" s="106" t="s">
        <v>836</v>
      </c>
      <c r="C1407" s="106" t="s">
        <v>6297</v>
      </c>
      <c r="D1407" s="168">
        <v>2026</v>
      </c>
      <c r="E1407" s="168">
        <v>1</v>
      </c>
      <c r="F1407" s="199">
        <v>0</v>
      </c>
      <c r="G1407" s="212" t="s">
        <v>6314</v>
      </c>
      <c r="H1407" s="212" t="s">
        <v>6314</v>
      </c>
      <c r="I1407" s="106" t="s">
        <v>594</v>
      </c>
      <c r="J1407" s="88">
        <v>4</v>
      </c>
      <c r="K1407" s="83" t="s">
        <v>6314</v>
      </c>
      <c r="L1407" s="83" t="s">
        <v>6314</v>
      </c>
      <c r="M1407" s="45" t="str">
        <f>IF(
ISNA(INDEX(resources!E:E,MATCH(B1407,resources!B:B,0))),"fillme",
INDEX(resources!E:E,MATCH(B1407,resources!B:B,0)))</f>
        <v>CAISO_Battery</v>
      </c>
      <c r="N1407" s="45">
        <f>IF(
ISNA(INDEX(resources!J:J,MATCH(B1407,resources!B:B,0))),"fillme",
INDEX(resources!J:J,MATCH(B1407,resources!B:B,0)))</f>
        <v>0</v>
      </c>
      <c r="O1407" s="83" t="str">
        <f>IFERROR(INDEX(resources!K:K,MATCH(B1407,resources!B:B,0)),"fillme")</f>
        <v>battery</v>
      </c>
      <c r="P1407" s="89" t="str">
        <f t="shared" si="304"/>
        <v>battery_2026_1</v>
      </c>
      <c r="Q1407" s="87">
        <f>INDEX(elcc!G:G,MATCH(P1407,elcc!D:D,0))</f>
        <v>0.96603464723299004</v>
      </c>
      <c r="R1407" s="89">
        <f t="shared" si="305"/>
        <v>1</v>
      </c>
      <c r="S1407" s="89" t="s">
        <v>6314</v>
      </c>
      <c r="T1407" s="89" t="s">
        <v>6314</v>
      </c>
      <c r="U1407" s="90" t="str">
        <f t="shared" si="306"/>
        <v>ok</v>
      </c>
      <c r="V1407" s="63" t="str">
        <f>INDEX(resources!F:F,MATCH(B1407,resources!B:B,0))</f>
        <v>new_generic</v>
      </c>
      <c r="W1407" s="110">
        <f t="shared" si="307"/>
        <v>0</v>
      </c>
      <c r="X1407" s="110">
        <f t="shared" si="308"/>
        <v>0</v>
      </c>
      <c r="Y1407" s="110" t="str">
        <f t="shared" si="309"/>
        <v>new_generic_battery_storage_energy_NA_CONFIDENTIAL</v>
      </c>
      <c r="Z1407" s="110">
        <f>IF(COUNTIFS($Y$2:Y1407,Y1407)=1,1,0)</f>
        <v>0</v>
      </c>
      <c r="AA1407" s="110">
        <f>SUM($Z$2:Z1407)*Z1407</f>
        <v>0</v>
      </c>
      <c r="AB1407" s="110">
        <f>COUNTIFS(resources!B:B,B1407)</f>
        <v>1</v>
      </c>
      <c r="AC1407" s="110">
        <f t="shared" si="310"/>
        <v>1</v>
      </c>
      <c r="AD1407" s="110">
        <f t="shared" si="311"/>
        <v>1</v>
      </c>
      <c r="AE1407" s="110">
        <f t="shared" si="312"/>
        <v>0</v>
      </c>
      <c r="AF1407" s="110">
        <f t="shared" si="313"/>
        <v>1</v>
      </c>
      <c r="AG1407" s="110">
        <f t="shared" si="314"/>
        <v>0</v>
      </c>
      <c r="AH1407" s="110">
        <f t="shared" si="315"/>
        <v>0</v>
      </c>
      <c r="AI1407" s="110">
        <f t="shared" si="316"/>
        <v>1</v>
      </c>
      <c r="AJ1407" s="100">
        <f>ROW()</f>
        <v>1407</v>
      </c>
      <c r="AK1407" s="100" t="str">
        <f>INDEX('BadRows RECART'!$C$2:$C$1207,MATCH(monthly_gwh_mw!AJ1407,'BadRows RECART'!$D$2:$D$1207,0))</f>
        <v>EC_M_0-000-000-010</v>
      </c>
    </row>
    <row r="1408" spans="1:37" ht="20">
      <c r="A1408" s="106" t="s">
        <v>3907</v>
      </c>
      <c r="B1408" s="106" t="s">
        <v>836</v>
      </c>
      <c r="C1408" s="106" t="s">
        <v>6297</v>
      </c>
      <c r="D1408" s="168">
        <v>2026</v>
      </c>
      <c r="E1408" s="168">
        <v>2</v>
      </c>
      <c r="F1408" s="199">
        <v>0</v>
      </c>
      <c r="G1408" s="212" t="s">
        <v>6314</v>
      </c>
      <c r="H1408" s="212" t="s">
        <v>6314</v>
      </c>
      <c r="I1408" s="106" t="s">
        <v>594</v>
      </c>
      <c r="J1408" s="88">
        <v>4</v>
      </c>
      <c r="K1408" s="83" t="s">
        <v>6314</v>
      </c>
      <c r="L1408" s="83" t="s">
        <v>6314</v>
      </c>
      <c r="M1408" s="45" t="str">
        <f>IF(
ISNA(INDEX(resources!E:E,MATCH(B1408,resources!B:B,0))),"fillme",
INDEX(resources!E:E,MATCH(B1408,resources!B:B,0)))</f>
        <v>CAISO_Battery</v>
      </c>
      <c r="N1408" s="45">
        <f>IF(
ISNA(INDEX(resources!J:J,MATCH(B1408,resources!B:B,0))),"fillme",
INDEX(resources!J:J,MATCH(B1408,resources!B:B,0)))</f>
        <v>0</v>
      </c>
      <c r="O1408" s="83" t="str">
        <f>IFERROR(INDEX(resources!K:K,MATCH(B1408,resources!B:B,0)),"fillme")</f>
        <v>battery</v>
      </c>
      <c r="P1408" s="89" t="str">
        <f t="shared" si="304"/>
        <v>battery_2026_2</v>
      </c>
      <c r="Q1408" s="87">
        <f>INDEX(elcc!G:G,MATCH(P1408,elcc!D:D,0))</f>
        <v>0.96603464723299004</v>
      </c>
      <c r="R1408" s="89">
        <f t="shared" si="305"/>
        <v>1</v>
      </c>
      <c r="S1408" s="89" t="s">
        <v>6314</v>
      </c>
      <c r="T1408" s="89" t="s">
        <v>6314</v>
      </c>
      <c r="U1408" s="90" t="str">
        <f t="shared" si="306"/>
        <v>ok</v>
      </c>
      <c r="V1408" s="63" t="str">
        <f>INDEX(resources!F:F,MATCH(B1408,resources!B:B,0))</f>
        <v>new_generic</v>
      </c>
      <c r="W1408" s="110">
        <f t="shared" si="307"/>
        <v>0</v>
      </c>
      <c r="X1408" s="110">
        <f t="shared" si="308"/>
        <v>0</v>
      </c>
      <c r="Y1408" s="110" t="str">
        <f t="shared" si="309"/>
        <v>new_generic_battery_storage_energy_NA_CONFIDENTIAL</v>
      </c>
      <c r="Z1408" s="110">
        <f>IF(COUNTIFS($Y$2:Y1408,Y1408)=1,1,0)</f>
        <v>0</v>
      </c>
      <c r="AA1408" s="110">
        <f>SUM($Z$2:Z1408)*Z1408</f>
        <v>0</v>
      </c>
      <c r="AB1408" s="110">
        <f>COUNTIFS(resources!B:B,B1408)</f>
        <v>1</v>
      </c>
      <c r="AC1408" s="110">
        <f t="shared" si="310"/>
        <v>1</v>
      </c>
      <c r="AD1408" s="110">
        <f t="shared" si="311"/>
        <v>1</v>
      </c>
      <c r="AE1408" s="110">
        <f t="shared" si="312"/>
        <v>0</v>
      </c>
      <c r="AF1408" s="110">
        <f t="shared" si="313"/>
        <v>1</v>
      </c>
      <c r="AG1408" s="110">
        <f t="shared" si="314"/>
        <v>0</v>
      </c>
      <c r="AH1408" s="110">
        <f t="shared" si="315"/>
        <v>0</v>
      </c>
      <c r="AI1408" s="110">
        <f t="shared" si="316"/>
        <v>1</v>
      </c>
      <c r="AJ1408" s="100">
        <f>ROW()</f>
        <v>1408</v>
      </c>
      <c r="AK1408" s="100" t="str">
        <f>INDEX('BadRows RECART'!$C$2:$C$1207,MATCH(monthly_gwh_mw!AJ1408,'BadRows RECART'!$D$2:$D$1207,0))</f>
        <v>EC_M_0-000-000-010</v>
      </c>
    </row>
    <row r="1409" spans="1:37" ht="20">
      <c r="A1409" s="106" t="s">
        <v>3907</v>
      </c>
      <c r="B1409" s="106" t="s">
        <v>836</v>
      </c>
      <c r="C1409" s="106" t="s">
        <v>6297</v>
      </c>
      <c r="D1409" s="168">
        <v>2026</v>
      </c>
      <c r="E1409" s="168">
        <v>3</v>
      </c>
      <c r="F1409" s="199">
        <v>0</v>
      </c>
      <c r="G1409" s="212" t="s">
        <v>6314</v>
      </c>
      <c r="H1409" s="212" t="s">
        <v>6314</v>
      </c>
      <c r="I1409" s="106" t="s">
        <v>594</v>
      </c>
      <c r="J1409" s="88">
        <v>4</v>
      </c>
      <c r="K1409" s="83" t="s">
        <v>6314</v>
      </c>
      <c r="L1409" s="83" t="s">
        <v>6314</v>
      </c>
      <c r="M1409" s="45" t="str">
        <f>IF(
ISNA(INDEX(resources!E:E,MATCH(B1409,resources!B:B,0))),"fillme",
INDEX(resources!E:E,MATCH(B1409,resources!B:B,0)))</f>
        <v>CAISO_Battery</v>
      </c>
      <c r="N1409" s="45">
        <f>IF(
ISNA(INDEX(resources!J:J,MATCH(B1409,resources!B:B,0))),"fillme",
INDEX(resources!J:J,MATCH(B1409,resources!B:B,0)))</f>
        <v>0</v>
      </c>
      <c r="O1409" s="83" t="str">
        <f>IFERROR(INDEX(resources!K:K,MATCH(B1409,resources!B:B,0)),"fillme")</f>
        <v>battery</v>
      </c>
      <c r="P1409" s="89" t="str">
        <f t="shared" si="304"/>
        <v>battery_2026_3</v>
      </c>
      <c r="Q1409" s="87">
        <f>INDEX(elcc!G:G,MATCH(P1409,elcc!D:D,0))</f>
        <v>0.96603464723299004</v>
      </c>
      <c r="R1409" s="89">
        <f t="shared" si="305"/>
        <v>1</v>
      </c>
      <c r="S1409" s="89" t="s">
        <v>6314</v>
      </c>
      <c r="T1409" s="89" t="s">
        <v>6314</v>
      </c>
      <c r="U1409" s="90" t="str">
        <f t="shared" si="306"/>
        <v>ok</v>
      </c>
      <c r="V1409" s="63" t="str">
        <f>INDEX(resources!F:F,MATCH(B1409,resources!B:B,0))</f>
        <v>new_generic</v>
      </c>
      <c r="W1409" s="110">
        <f t="shared" si="307"/>
        <v>0</v>
      </c>
      <c r="X1409" s="110">
        <f t="shared" si="308"/>
        <v>0</v>
      </c>
      <c r="Y1409" s="110" t="str">
        <f t="shared" si="309"/>
        <v>new_generic_battery_storage_energy_NA_CONFIDENTIAL</v>
      </c>
      <c r="Z1409" s="110">
        <f>IF(COUNTIFS($Y$2:Y1409,Y1409)=1,1,0)</f>
        <v>0</v>
      </c>
      <c r="AA1409" s="110">
        <f>SUM($Z$2:Z1409)*Z1409</f>
        <v>0</v>
      </c>
      <c r="AB1409" s="110">
        <f>COUNTIFS(resources!B:B,B1409)</f>
        <v>1</v>
      </c>
      <c r="AC1409" s="110">
        <f t="shared" si="310"/>
        <v>1</v>
      </c>
      <c r="AD1409" s="110">
        <f t="shared" si="311"/>
        <v>1</v>
      </c>
      <c r="AE1409" s="110">
        <f t="shared" si="312"/>
        <v>0</v>
      </c>
      <c r="AF1409" s="110">
        <f t="shared" si="313"/>
        <v>1</v>
      </c>
      <c r="AG1409" s="110">
        <f t="shared" si="314"/>
        <v>0</v>
      </c>
      <c r="AH1409" s="110">
        <f t="shared" si="315"/>
        <v>0</v>
      </c>
      <c r="AI1409" s="110">
        <f t="shared" si="316"/>
        <v>1</v>
      </c>
      <c r="AJ1409" s="100">
        <f>ROW()</f>
        <v>1409</v>
      </c>
      <c r="AK1409" s="100" t="str">
        <f>INDEX('BadRows RECART'!$C$2:$C$1207,MATCH(monthly_gwh_mw!AJ1409,'BadRows RECART'!$D$2:$D$1207,0))</f>
        <v>EC_M_0-000-000-010</v>
      </c>
    </row>
    <row r="1410" spans="1:37" ht="20">
      <c r="A1410" s="106" t="s">
        <v>3907</v>
      </c>
      <c r="B1410" s="106" t="s">
        <v>836</v>
      </c>
      <c r="C1410" s="106" t="s">
        <v>6297</v>
      </c>
      <c r="D1410" s="168">
        <v>2026</v>
      </c>
      <c r="E1410" s="168">
        <v>4</v>
      </c>
      <c r="F1410" s="199">
        <v>0</v>
      </c>
      <c r="G1410" s="212" t="s">
        <v>6314</v>
      </c>
      <c r="H1410" s="212" t="s">
        <v>6314</v>
      </c>
      <c r="I1410" s="106" t="s">
        <v>594</v>
      </c>
      <c r="J1410" s="88">
        <v>4</v>
      </c>
      <c r="K1410" s="83" t="s">
        <v>6314</v>
      </c>
      <c r="L1410" s="83" t="s">
        <v>6314</v>
      </c>
      <c r="M1410" s="45" t="str">
        <f>IF(
ISNA(INDEX(resources!E:E,MATCH(B1410,resources!B:B,0))),"fillme",
INDEX(resources!E:E,MATCH(B1410,resources!B:B,0)))</f>
        <v>CAISO_Battery</v>
      </c>
      <c r="N1410" s="45">
        <f>IF(
ISNA(INDEX(resources!J:J,MATCH(B1410,resources!B:B,0))),"fillme",
INDEX(resources!J:J,MATCH(B1410,resources!B:B,0)))</f>
        <v>0</v>
      </c>
      <c r="O1410" s="83" t="str">
        <f>IFERROR(INDEX(resources!K:K,MATCH(B1410,resources!B:B,0)),"fillme")</f>
        <v>battery</v>
      </c>
      <c r="P1410" s="89" t="str">
        <f t="shared" si="304"/>
        <v>battery_2026_4</v>
      </c>
      <c r="Q1410" s="87">
        <f>INDEX(elcc!G:G,MATCH(P1410,elcc!D:D,0))</f>
        <v>0.96603464723299004</v>
      </c>
      <c r="R1410" s="89">
        <f t="shared" si="305"/>
        <v>1</v>
      </c>
      <c r="S1410" s="89" t="s">
        <v>6314</v>
      </c>
      <c r="T1410" s="89" t="s">
        <v>6314</v>
      </c>
      <c r="U1410" s="90" t="str">
        <f t="shared" si="306"/>
        <v>ok</v>
      </c>
      <c r="V1410" s="63" t="str">
        <f>INDEX(resources!F:F,MATCH(B1410,resources!B:B,0))</f>
        <v>new_generic</v>
      </c>
      <c r="W1410" s="110">
        <f t="shared" si="307"/>
        <v>0</v>
      </c>
      <c r="X1410" s="110">
        <f t="shared" si="308"/>
        <v>0</v>
      </c>
      <c r="Y1410" s="110" t="str">
        <f t="shared" si="309"/>
        <v>new_generic_battery_storage_energy_NA_CONFIDENTIAL</v>
      </c>
      <c r="Z1410" s="110">
        <f>IF(COUNTIFS($Y$2:Y1410,Y1410)=1,1,0)</f>
        <v>0</v>
      </c>
      <c r="AA1410" s="110">
        <f>SUM($Z$2:Z1410)*Z1410</f>
        <v>0</v>
      </c>
      <c r="AB1410" s="110">
        <f>COUNTIFS(resources!B:B,B1410)</f>
        <v>1</v>
      </c>
      <c r="AC1410" s="110">
        <f t="shared" si="310"/>
        <v>1</v>
      </c>
      <c r="AD1410" s="110">
        <f t="shared" si="311"/>
        <v>1</v>
      </c>
      <c r="AE1410" s="110">
        <f t="shared" si="312"/>
        <v>0</v>
      </c>
      <c r="AF1410" s="110">
        <f t="shared" si="313"/>
        <v>1</v>
      </c>
      <c r="AG1410" s="110">
        <f t="shared" si="314"/>
        <v>0</v>
      </c>
      <c r="AH1410" s="110">
        <f t="shared" si="315"/>
        <v>0</v>
      </c>
      <c r="AI1410" s="110">
        <f t="shared" si="316"/>
        <v>1</v>
      </c>
      <c r="AJ1410" s="100">
        <f>ROW()</f>
        <v>1410</v>
      </c>
      <c r="AK1410" s="100" t="str">
        <f>INDEX('BadRows RECART'!$C$2:$C$1207,MATCH(monthly_gwh_mw!AJ1410,'BadRows RECART'!$D$2:$D$1207,0))</f>
        <v>EC_M_0-000-000-010</v>
      </c>
    </row>
    <row r="1411" spans="1:37" ht="20">
      <c r="A1411" s="106" t="s">
        <v>3907</v>
      </c>
      <c r="B1411" s="106" t="s">
        <v>836</v>
      </c>
      <c r="C1411" s="106" t="s">
        <v>6297</v>
      </c>
      <c r="D1411" s="168">
        <v>2026</v>
      </c>
      <c r="E1411" s="168">
        <v>5</v>
      </c>
      <c r="F1411" s="199">
        <v>0</v>
      </c>
      <c r="G1411" s="212" t="s">
        <v>6314</v>
      </c>
      <c r="H1411" s="212" t="s">
        <v>6314</v>
      </c>
      <c r="I1411" s="106" t="s">
        <v>594</v>
      </c>
      <c r="J1411" s="88">
        <v>4</v>
      </c>
      <c r="K1411" s="83" t="s">
        <v>6314</v>
      </c>
      <c r="L1411" s="83" t="s">
        <v>6314</v>
      </c>
      <c r="M1411" s="45" t="str">
        <f>IF(
ISNA(INDEX(resources!E:E,MATCH(B1411,resources!B:B,0))),"fillme",
INDEX(resources!E:E,MATCH(B1411,resources!B:B,0)))</f>
        <v>CAISO_Battery</v>
      </c>
      <c r="N1411" s="45">
        <f>IF(
ISNA(INDEX(resources!J:J,MATCH(B1411,resources!B:B,0))),"fillme",
INDEX(resources!J:J,MATCH(B1411,resources!B:B,0)))</f>
        <v>0</v>
      </c>
      <c r="O1411" s="83" t="str">
        <f>IFERROR(INDEX(resources!K:K,MATCH(B1411,resources!B:B,0)),"fillme")</f>
        <v>battery</v>
      </c>
      <c r="P1411" s="89" t="str">
        <f t="shared" si="304"/>
        <v>battery_2026_5</v>
      </c>
      <c r="Q1411" s="87">
        <f>INDEX(elcc!G:G,MATCH(P1411,elcc!D:D,0))</f>
        <v>0.96603464723299004</v>
      </c>
      <c r="R1411" s="89">
        <f t="shared" si="305"/>
        <v>1</v>
      </c>
      <c r="S1411" s="89" t="s">
        <v>6314</v>
      </c>
      <c r="T1411" s="89" t="s">
        <v>6314</v>
      </c>
      <c r="U1411" s="90" t="str">
        <f t="shared" si="306"/>
        <v>ok</v>
      </c>
      <c r="V1411" s="63" t="str">
        <f>INDEX(resources!F:F,MATCH(B1411,resources!B:B,0))</f>
        <v>new_generic</v>
      </c>
      <c r="W1411" s="110">
        <f t="shared" si="307"/>
        <v>0</v>
      </c>
      <c r="X1411" s="110">
        <f t="shared" si="308"/>
        <v>0</v>
      </c>
      <c r="Y1411" s="110" t="str">
        <f t="shared" si="309"/>
        <v>new_generic_battery_storage_energy_NA_CONFIDENTIAL</v>
      </c>
      <c r="Z1411" s="110">
        <f>IF(COUNTIFS($Y$2:Y1411,Y1411)=1,1,0)</f>
        <v>0</v>
      </c>
      <c r="AA1411" s="110">
        <f>SUM($Z$2:Z1411)*Z1411</f>
        <v>0</v>
      </c>
      <c r="AB1411" s="110">
        <f>COUNTIFS(resources!B:B,B1411)</f>
        <v>1</v>
      </c>
      <c r="AC1411" s="110">
        <f t="shared" si="310"/>
        <v>1</v>
      </c>
      <c r="AD1411" s="110">
        <f t="shared" si="311"/>
        <v>1</v>
      </c>
      <c r="AE1411" s="110">
        <f t="shared" si="312"/>
        <v>0</v>
      </c>
      <c r="AF1411" s="110">
        <f t="shared" si="313"/>
        <v>1</v>
      </c>
      <c r="AG1411" s="110">
        <f t="shared" si="314"/>
        <v>0</v>
      </c>
      <c r="AH1411" s="110">
        <f t="shared" si="315"/>
        <v>0</v>
      </c>
      <c r="AI1411" s="110">
        <f t="shared" si="316"/>
        <v>1</v>
      </c>
      <c r="AJ1411" s="100">
        <f>ROW()</f>
        <v>1411</v>
      </c>
      <c r="AK1411" s="100" t="str">
        <f>INDEX('BadRows RECART'!$C$2:$C$1207,MATCH(monthly_gwh_mw!AJ1411,'BadRows RECART'!$D$2:$D$1207,0))</f>
        <v>EC_M_0-000-000-010</v>
      </c>
    </row>
    <row r="1412" spans="1:37" ht="20">
      <c r="A1412" s="106" t="s">
        <v>3907</v>
      </c>
      <c r="B1412" s="106" t="s">
        <v>836</v>
      </c>
      <c r="C1412" s="106" t="s">
        <v>6297</v>
      </c>
      <c r="D1412" s="168">
        <v>2026</v>
      </c>
      <c r="E1412" s="168">
        <v>6</v>
      </c>
      <c r="F1412" s="199">
        <v>0</v>
      </c>
      <c r="G1412" s="212" t="s">
        <v>6314</v>
      </c>
      <c r="H1412" s="212" t="s">
        <v>6314</v>
      </c>
      <c r="I1412" s="106" t="s">
        <v>594</v>
      </c>
      <c r="J1412" s="88">
        <v>4</v>
      </c>
      <c r="K1412" s="83" t="s">
        <v>6314</v>
      </c>
      <c r="L1412" s="83" t="s">
        <v>6314</v>
      </c>
      <c r="M1412" s="45" t="str">
        <f>IF(
ISNA(INDEX(resources!E:E,MATCH(B1412,resources!B:B,0))),"fillme",
INDEX(resources!E:E,MATCH(B1412,resources!B:B,0)))</f>
        <v>CAISO_Battery</v>
      </c>
      <c r="N1412" s="45">
        <f>IF(
ISNA(INDEX(resources!J:J,MATCH(B1412,resources!B:B,0))),"fillme",
INDEX(resources!J:J,MATCH(B1412,resources!B:B,0)))</f>
        <v>0</v>
      </c>
      <c r="O1412" s="83" t="str">
        <f>IFERROR(INDEX(resources!K:K,MATCH(B1412,resources!B:B,0)),"fillme")</f>
        <v>battery</v>
      </c>
      <c r="P1412" s="89" t="str">
        <f t="shared" si="304"/>
        <v>battery_2026_6</v>
      </c>
      <c r="Q1412" s="87">
        <f>INDEX(elcc!G:G,MATCH(P1412,elcc!D:D,0))</f>
        <v>0.96603464723299004</v>
      </c>
      <c r="R1412" s="89">
        <f t="shared" si="305"/>
        <v>1</v>
      </c>
      <c r="S1412" s="89" t="s">
        <v>6314</v>
      </c>
      <c r="T1412" s="89" t="s">
        <v>6314</v>
      </c>
      <c r="U1412" s="90" t="str">
        <f t="shared" si="306"/>
        <v>ok</v>
      </c>
      <c r="V1412" s="63" t="str">
        <f>INDEX(resources!F:F,MATCH(B1412,resources!B:B,0))</f>
        <v>new_generic</v>
      </c>
      <c r="W1412" s="110">
        <f t="shared" si="307"/>
        <v>0</v>
      </c>
      <c r="X1412" s="110">
        <f t="shared" si="308"/>
        <v>0</v>
      </c>
      <c r="Y1412" s="110" t="str">
        <f t="shared" si="309"/>
        <v>new_generic_battery_storage_energy_NA_CONFIDENTIAL</v>
      </c>
      <c r="Z1412" s="110">
        <f>IF(COUNTIFS($Y$2:Y1412,Y1412)=1,1,0)</f>
        <v>0</v>
      </c>
      <c r="AA1412" s="110">
        <f>SUM($Z$2:Z1412)*Z1412</f>
        <v>0</v>
      </c>
      <c r="AB1412" s="110">
        <f>COUNTIFS(resources!B:B,B1412)</f>
        <v>1</v>
      </c>
      <c r="AC1412" s="110">
        <f t="shared" si="310"/>
        <v>1</v>
      </c>
      <c r="AD1412" s="110">
        <f t="shared" si="311"/>
        <v>1</v>
      </c>
      <c r="AE1412" s="110">
        <f t="shared" si="312"/>
        <v>0</v>
      </c>
      <c r="AF1412" s="110">
        <f t="shared" si="313"/>
        <v>1</v>
      </c>
      <c r="AG1412" s="110">
        <f t="shared" si="314"/>
        <v>0</v>
      </c>
      <c r="AH1412" s="110">
        <f t="shared" si="315"/>
        <v>0</v>
      </c>
      <c r="AI1412" s="110">
        <f t="shared" si="316"/>
        <v>1</v>
      </c>
      <c r="AJ1412" s="100">
        <f>ROW()</f>
        <v>1412</v>
      </c>
      <c r="AK1412" s="100" t="str">
        <f>INDEX('BadRows RECART'!$C$2:$C$1207,MATCH(monthly_gwh_mw!AJ1412,'BadRows RECART'!$D$2:$D$1207,0))</f>
        <v>EC_M_0-000-000-010</v>
      </c>
    </row>
    <row r="1413" spans="1:37" ht="20">
      <c r="A1413" s="106" t="s">
        <v>3907</v>
      </c>
      <c r="B1413" s="106" t="s">
        <v>836</v>
      </c>
      <c r="C1413" s="106" t="s">
        <v>6297</v>
      </c>
      <c r="D1413" s="168">
        <v>2026</v>
      </c>
      <c r="E1413" s="168">
        <v>7</v>
      </c>
      <c r="F1413" s="199">
        <v>0</v>
      </c>
      <c r="G1413" s="212" t="s">
        <v>6314</v>
      </c>
      <c r="H1413" s="212" t="s">
        <v>6314</v>
      </c>
      <c r="I1413" s="106" t="s">
        <v>594</v>
      </c>
      <c r="J1413" s="88">
        <v>4</v>
      </c>
      <c r="K1413" s="83" t="s">
        <v>6314</v>
      </c>
      <c r="L1413" s="83" t="s">
        <v>6314</v>
      </c>
      <c r="M1413" s="45" t="str">
        <f>IF(
ISNA(INDEX(resources!E:E,MATCH(B1413,resources!B:B,0))),"fillme",
INDEX(resources!E:E,MATCH(B1413,resources!B:B,0)))</f>
        <v>CAISO_Battery</v>
      </c>
      <c r="N1413" s="45">
        <f>IF(
ISNA(INDEX(resources!J:J,MATCH(B1413,resources!B:B,0))),"fillme",
INDEX(resources!J:J,MATCH(B1413,resources!B:B,0)))</f>
        <v>0</v>
      </c>
      <c r="O1413" s="83" t="str">
        <f>IFERROR(INDEX(resources!K:K,MATCH(B1413,resources!B:B,0)),"fillme")</f>
        <v>battery</v>
      </c>
      <c r="P1413" s="89" t="str">
        <f t="shared" ref="P1413:P1476" si="317">O1413&amp;"_"&amp;D1413&amp;"_"&amp;E1413</f>
        <v>battery_2026_7</v>
      </c>
      <c r="Q1413" s="87">
        <f>INDEX(elcc!G:G,MATCH(P1413,elcc!D:D,0))</f>
        <v>0.96603464723299004</v>
      </c>
      <c r="R1413" s="89">
        <f t="shared" ref="R1413:R1476" si="318">IF(O1413="battery",MIN(1,J1413/4),1)</f>
        <v>1</v>
      </c>
      <c r="S1413" s="89" t="s">
        <v>6314</v>
      </c>
      <c r="T1413" s="89" t="s">
        <v>6314</v>
      </c>
      <c r="U1413" s="90" t="str">
        <f t="shared" ref="U1413:U1476" si="319">IF(ISERROR(T1413),"error in NQC data entry; please check blue and purple data entered. You need to provide either a contracted NQC value in Column G, or allow the template to calculate one using Columns H,L,Q, and R","ok")</f>
        <v>ok</v>
      </c>
      <c r="V1413" s="63" t="str">
        <f>INDEX(resources!F:F,MATCH(B1413,resources!B:B,0))</f>
        <v>new_generic</v>
      </c>
      <c r="W1413" s="110">
        <f t="shared" ref="W1413:W1476" si="320">(F1413&gt;0)*1</f>
        <v>0</v>
      </c>
      <c r="X1413" s="110">
        <f t="shared" ref="X1413:X1476" si="321">COUNTIFS(G1413:H1413,"&gt;0")</f>
        <v>0</v>
      </c>
      <c r="Y1413" s="110" t="str">
        <f t="shared" ref="Y1413:Y1476" si="322">B1413&amp;"_"&amp;C1413&amp;"_"&amp;K1413</f>
        <v>new_generic_battery_storage_energy_NA_CONFIDENTIAL</v>
      </c>
      <c r="Z1413" s="110">
        <f>IF(COUNTIFS($Y$2:Y1413,Y1413)=1,1,0)</f>
        <v>0</v>
      </c>
      <c r="AA1413" s="110">
        <f>SUM($Z$2:Z1413)*Z1413</f>
        <v>0</v>
      </c>
      <c r="AB1413" s="110">
        <f>COUNTIFS(resources!B:B,B1413)</f>
        <v>1</v>
      </c>
      <c r="AC1413" s="110">
        <f t="shared" ref="AC1413:AC1476" si="323">AND(ISNUMBER(D1413),(D1413&gt;2019))*1</f>
        <v>1</v>
      </c>
      <c r="AD1413" s="110">
        <f t="shared" ref="AD1413:AD1476" si="324">AND(ISNUMBER(E1413),E1413&gt;=1,E1413&lt;=12)*1</f>
        <v>1</v>
      </c>
      <c r="AE1413" s="110">
        <f t="shared" ref="AE1413:AE1476" si="325">AND(COUNT(G1413:H1413)=1,COUNT(F1413)=1)*1</f>
        <v>0</v>
      </c>
      <c r="AF1413" s="110">
        <f t="shared" ref="AF1413:AF1476" si="326">(COUNTIFS(K1413:O1413,"fillme")=0)*1</f>
        <v>1</v>
      </c>
      <c r="AG1413" s="110">
        <f t="shared" ref="AG1413:AG1476" si="327">ISNUMBER(L1413)*1</f>
        <v>0</v>
      </c>
      <c r="AH1413" s="110">
        <f t="shared" ref="AH1413:AH1476" si="328">NOT(AND(G1413&gt;0,H1413&gt;0))*1</f>
        <v>0</v>
      </c>
      <c r="AI1413" s="110">
        <f t="shared" ref="AI1413:AI1476" si="329">(U1413="ok")*1</f>
        <v>1</v>
      </c>
      <c r="AJ1413" s="100">
        <f>ROW()</f>
        <v>1413</v>
      </c>
      <c r="AK1413" s="100" t="str">
        <f>INDEX('BadRows RECART'!$C$2:$C$1207,MATCH(monthly_gwh_mw!AJ1413,'BadRows RECART'!$D$2:$D$1207,0))</f>
        <v>EC_M_0-000-000-010</v>
      </c>
    </row>
    <row r="1414" spans="1:37" ht="20">
      <c r="A1414" s="106" t="s">
        <v>3907</v>
      </c>
      <c r="B1414" s="106" t="s">
        <v>836</v>
      </c>
      <c r="C1414" s="106" t="s">
        <v>6297</v>
      </c>
      <c r="D1414" s="168">
        <v>2026</v>
      </c>
      <c r="E1414" s="168">
        <v>8</v>
      </c>
      <c r="F1414" s="199">
        <v>0</v>
      </c>
      <c r="G1414" s="212" t="s">
        <v>6314</v>
      </c>
      <c r="H1414" s="212" t="s">
        <v>6314</v>
      </c>
      <c r="I1414" s="106" t="s">
        <v>594</v>
      </c>
      <c r="J1414" s="88">
        <v>4</v>
      </c>
      <c r="K1414" s="83" t="s">
        <v>6314</v>
      </c>
      <c r="L1414" s="83" t="s">
        <v>6314</v>
      </c>
      <c r="M1414" s="45" t="str">
        <f>IF(
ISNA(INDEX(resources!E:E,MATCH(B1414,resources!B:B,0))),"fillme",
INDEX(resources!E:E,MATCH(B1414,resources!B:B,0)))</f>
        <v>CAISO_Battery</v>
      </c>
      <c r="N1414" s="45">
        <f>IF(
ISNA(INDEX(resources!J:J,MATCH(B1414,resources!B:B,0))),"fillme",
INDEX(resources!J:J,MATCH(B1414,resources!B:B,0)))</f>
        <v>0</v>
      </c>
      <c r="O1414" s="83" t="str">
        <f>IFERROR(INDEX(resources!K:K,MATCH(B1414,resources!B:B,0)),"fillme")</f>
        <v>battery</v>
      </c>
      <c r="P1414" s="89" t="str">
        <f t="shared" si="317"/>
        <v>battery_2026_8</v>
      </c>
      <c r="Q1414" s="87">
        <f>INDEX(elcc!G:G,MATCH(P1414,elcc!D:D,0))</f>
        <v>0.96603464723299004</v>
      </c>
      <c r="R1414" s="89">
        <f t="shared" si="318"/>
        <v>1</v>
      </c>
      <c r="S1414" s="89" t="s">
        <v>6314</v>
      </c>
      <c r="T1414" s="89" t="s">
        <v>6314</v>
      </c>
      <c r="U1414" s="90" t="str">
        <f t="shared" si="319"/>
        <v>ok</v>
      </c>
      <c r="V1414" s="63" t="str">
        <f>INDEX(resources!F:F,MATCH(B1414,resources!B:B,0))</f>
        <v>new_generic</v>
      </c>
      <c r="W1414" s="110">
        <f t="shared" si="320"/>
        <v>0</v>
      </c>
      <c r="X1414" s="110">
        <f t="shared" si="321"/>
        <v>0</v>
      </c>
      <c r="Y1414" s="110" t="str">
        <f t="shared" si="322"/>
        <v>new_generic_battery_storage_energy_NA_CONFIDENTIAL</v>
      </c>
      <c r="Z1414" s="110">
        <f>IF(COUNTIFS($Y$2:Y1414,Y1414)=1,1,0)</f>
        <v>0</v>
      </c>
      <c r="AA1414" s="110">
        <f>SUM($Z$2:Z1414)*Z1414</f>
        <v>0</v>
      </c>
      <c r="AB1414" s="110">
        <f>COUNTIFS(resources!B:B,B1414)</f>
        <v>1</v>
      </c>
      <c r="AC1414" s="110">
        <f t="shared" si="323"/>
        <v>1</v>
      </c>
      <c r="AD1414" s="110">
        <f t="shared" si="324"/>
        <v>1</v>
      </c>
      <c r="AE1414" s="110">
        <f t="shared" si="325"/>
        <v>0</v>
      </c>
      <c r="AF1414" s="110">
        <f t="shared" si="326"/>
        <v>1</v>
      </c>
      <c r="AG1414" s="110">
        <f t="shared" si="327"/>
        <v>0</v>
      </c>
      <c r="AH1414" s="110">
        <f t="shared" si="328"/>
        <v>0</v>
      </c>
      <c r="AI1414" s="110">
        <f t="shared" si="329"/>
        <v>1</v>
      </c>
      <c r="AJ1414" s="100">
        <f>ROW()</f>
        <v>1414</v>
      </c>
      <c r="AK1414" s="100" t="str">
        <f>INDEX('BadRows RECART'!$C$2:$C$1207,MATCH(monthly_gwh_mw!AJ1414,'BadRows RECART'!$D$2:$D$1207,0))</f>
        <v>EC_M_0-000-000-010</v>
      </c>
    </row>
    <row r="1415" spans="1:37" ht="20">
      <c r="A1415" s="106" t="s">
        <v>3907</v>
      </c>
      <c r="B1415" s="106" t="s">
        <v>836</v>
      </c>
      <c r="C1415" s="106" t="s">
        <v>6297</v>
      </c>
      <c r="D1415" s="168">
        <v>2026</v>
      </c>
      <c r="E1415" s="168">
        <v>9</v>
      </c>
      <c r="F1415" s="199">
        <v>0</v>
      </c>
      <c r="G1415" s="212" t="s">
        <v>6314</v>
      </c>
      <c r="H1415" s="212" t="s">
        <v>6314</v>
      </c>
      <c r="I1415" s="106" t="s">
        <v>594</v>
      </c>
      <c r="J1415" s="88">
        <v>4</v>
      </c>
      <c r="K1415" s="83" t="s">
        <v>6314</v>
      </c>
      <c r="L1415" s="83" t="s">
        <v>6314</v>
      </c>
      <c r="M1415" s="45" t="str">
        <f>IF(
ISNA(INDEX(resources!E:E,MATCH(B1415,resources!B:B,0))),"fillme",
INDEX(resources!E:E,MATCH(B1415,resources!B:B,0)))</f>
        <v>CAISO_Battery</v>
      </c>
      <c r="N1415" s="45">
        <f>IF(
ISNA(INDEX(resources!J:J,MATCH(B1415,resources!B:B,0))),"fillme",
INDEX(resources!J:J,MATCH(B1415,resources!B:B,0)))</f>
        <v>0</v>
      </c>
      <c r="O1415" s="83" t="str">
        <f>IFERROR(INDEX(resources!K:K,MATCH(B1415,resources!B:B,0)),"fillme")</f>
        <v>battery</v>
      </c>
      <c r="P1415" s="89" t="str">
        <f t="shared" si="317"/>
        <v>battery_2026_9</v>
      </c>
      <c r="Q1415" s="87">
        <f>INDEX(elcc!G:G,MATCH(P1415,elcc!D:D,0))</f>
        <v>0.96603464723299004</v>
      </c>
      <c r="R1415" s="89">
        <f t="shared" si="318"/>
        <v>1</v>
      </c>
      <c r="S1415" s="89" t="s">
        <v>6314</v>
      </c>
      <c r="T1415" s="89" t="s">
        <v>6314</v>
      </c>
      <c r="U1415" s="90" t="str">
        <f t="shared" si="319"/>
        <v>ok</v>
      </c>
      <c r="V1415" s="63" t="str">
        <f>INDEX(resources!F:F,MATCH(B1415,resources!B:B,0))</f>
        <v>new_generic</v>
      </c>
      <c r="W1415" s="110">
        <f t="shared" si="320"/>
        <v>0</v>
      </c>
      <c r="X1415" s="110">
        <f t="shared" si="321"/>
        <v>0</v>
      </c>
      <c r="Y1415" s="110" t="str">
        <f t="shared" si="322"/>
        <v>new_generic_battery_storage_energy_NA_CONFIDENTIAL</v>
      </c>
      <c r="Z1415" s="110">
        <f>IF(COUNTIFS($Y$2:Y1415,Y1415)=1,1,0)</f>
        <v>0</v>
      </c>
      <c r="AA1415" s="110">
        <f>SUM($Z$2:Z1415)*Z1415</f>
        <v>0</v>
      </c>
      <c r="AB1415" s="110">
        <f>COUNTIFS(resources!B:B,B1415)</f>
        <v>1</v>
      </c>
      <c r="AC1415" s="110">
        <f t="shared" si="323"/>
        <v>1</v>
      </c>
      <c r="AD1415" s="110">
        <f t="shared" si="324"/>
        <v>1</v>
      </c>
      <c r="AE1415" s="110">
        <f t="shared" si="325"/>
        <v>0</v>
      </c>
      <c r="AF1415" s="110">
        <f t="shared" si="326"/>
        <v>1</v>
      </c>
      <c r="AG1415" s="110">
        <f t="shared" si="327"/>
        <v>0</v>
      </c>
      <c r="AH1415" s="110">
        <f t="shared" si="328"/>
        <v>0</v>
      </c>
      <c r="AI1415" s="110">
        <f t="shared" si="329"/>
        <v>1</v>
      </c>
      <c r="AJ1415" s="100">
        <f>ROW()</f>
        <v>1415</v>
      </c>
      <c r="AK1415" s="100" t="str">
        <f>INDEX('BadRows RECART'!$C$2:$C$1207,MATCH(monthly_gwh_mw!AJ1415,'BadRows RECART'!$D$2:$D$1207,0))</f>
        <v>EC_M_0-000-000-010</v>
      </c>
    </row>
    <row r="1416" spans="1:37" ht="20">
      <c r="A1416" s="106" t="s">
        <v>3907</v>
      </c>
      <c r="B1416" s="106" t="s">
        <v>836</v>
      </c>
      <c r="C1416" s="106" t="s">
        <v>6297</v>
      </c>
      <c r="D1416" s="168">
        <v>2026</v>
      </c>
      <c r="E1416" s="168">
        <v>10</v>
      </c>
      <c r="F1416" s="199">
        <v>0</v>
      </c>
      <c r="G1416" s="212" t="s">
        <v>6314</v>
      </c>
      <c r="H1416" s="212" t="s">
        <v>6314</v>
      </c>
      <c r="I1416" s="106" t="s">
        <v>594</v>
      </c>
      <c r="J1416" s="88">
        <v>4</v>
      </c>
      <c r="K1416" s="83" t="s">
        <v>6314</v>
      </c>
      <c r="L1416" s="83" t="s">
        <v>6314</v>
      </c>
      <c r="M1416" s="45" t="str">
        <f>IF(
ISNA(INDEX(resources!E:E,MATCH(B1416,resources!B:B,0))),"fillme",
INDEX(resources!E:E,MATCH(B1416,resources!B:B,0)))</f>
        <v>CAISO_Battery</v>
      </c>
      <c r="N1416" s="45">
        <f>IF(
ISNA(INDEX(resources!J:J,MATCH(B1416,resources!B:B,0))),"fillme",
INDEX(resources!J:J,MATCH(B1416,resources!B:B,0)))</f>
        <v>0</v>
      </c>
      <c r="O1416" s="83" t="str">
        <f>IFERROR(INDEX(resources!K:K,MATCH(B1416,resources!B:B,0)),"fillme")</f>
        <v>battery</v>
      </c>
      <c r="P1416" s="89" t="str">
        <f t="shared" si="317"/>
        <v>battery_2026_10</v>
      </c>
      <c r="Q1416" s="87">
        <f>INDEX(elcc!G:G,MATCH(P1416,elcc!D:D,0))</f>
        <v>0.96603464723299004</v>
      </c>
      <c r="R1416" s="89">
        <f t="shared" si="318"/>
        <v>1</v>
      </c>
      <c r="S1416" s="89" t="s">
        <v>6314</v>
      </c>
      <c r="T1416" s="89" t="s">
        <v>6314</v>
      </c>
      <c r="U1416" s="90" t="str">
        <f t="shared" si="319"/>
        <v>ok</v>
      </c>
      <c r="V1416" s="63" t="str">
        <f>INDEX(resources!F:F,MATCH(B1416,resources!B:B,0))</f>
        <v>new_generic</v>
      </c>
      <c r="W1416" s="110">
        <f t="shared" si="320"/>
        <v>0</v>
      </c>
      <c r="X1416" s="110">
        <f t="shared" si="321"/>
        <v>0</v>
      </c>
      <c r="Y1416" s="110" t="str">
        <f t="shared" si="322"/>
        <v>new_generic_battery_storage_energy_NA_CONFIDENTIAL</v>
      </c>
      <c r="Z1416" s="110">
        <f>IF(COUNTIFS($Y$2:Y1416,Y1416)=1,1,0)</f>
        <v>0</v>
      </c>
      <c r="AA1416" s="110">
        <f>SUM($Z$2:Z1416)*Z1416</f>
        <v>0</v>
      </c>
      <c r="AB1416" s="110">
        <f>COUNTIFS(resources!B:B,B1416)</f>
        <v>1</v>
      </c>
      <c r="AC1416" s="110">
        <f t="shared" si="323"/>
        <v>1</v>
      </c>
      <c r="AD1416" s="110">
        <f t="shared" si="324"/>
        <v>1</v>
      </c>
      <c r="AE1416" s="110">
        <f t="shared" si="325"/>
        <v>0</v>
      </c>
      <c r="AF1416" s="110">
        <f t="shared" si="326"/>
        <v>1</v>
      </c>
      <c r="AG1416" s="110">
        <f t="shared" si="327"/>
        <v>0</v>
      </c>
      <c r="AH1416" s="110">
        <f t="shared" si="328"/>
        <v>0</v>
      </c>
      <c r="AI1416" s="110">
        <f t="shared" si="329"/>
        <v>1</v>
      </c>
      <c r="AJ1416" s="100">
        <f>ROW()</f>
        <v>1416</v>
      </c>
      <c r="AK1416" s="100" t="str">
        <f>INDEX('BadRows RECART'!$C$2:$C$1207,MATCH(monthly_gwh_mw!AJ1416,'BadRows RECART'!$D$2:$D$1207,0))</f>
        <v>EC_M_0-000-000-010</v>
      </c>
    </row>
    <row r="1417" spans="1:37" ht="20">
      <c r="A1417" s="106" t="s">
        <v>3907</v>
      </c>
      <c r="B1417" s="106" t="s">
        <v>836</v>
      </c>
      <c r="C1417" s="106" t="s">
        <v>6297</v>
      </c>
      <c r="D1417" s="168">
        <v>2026</v>
      </c>
      <c r="E1417" s="168">
        <v>11</v>
      </c>
      <c r="F1417" s="199">
        <v>0</v>
      </c>
      <c r="G1417" s="212" t="s">
        <v>6314</v>
      </c>
      <c r="H1417" s="212" t="s">
        <v>6314</v>
      </c>
      <c r="I1417" s="106" t="s">
        <v>594</v>
      </c>
      <c r="J1417" s="88">
        <v>4</v>
      </c>
      <c r="K1417" s="83" t="s">
        <v>6314</v>
      </c>
      <c r="L1417" s="83" t="s">
        <v>6314</v>
      </c>
      <c r="M1417" s="45" t="str">
        <f>IF(
ISNA(INDEX(resources!E:E,MATCH(B1417,resources!B:B,0))),"fillme",
INDEX(resources!E:E,MATCH(B1417,resources!B:B,0)))</f>
        <v>CAISO_Battery</v>
      </c>
      <c r="N1417" s="45">
        <f>IF(
ISNA(INDEX(resources!J:J,MATCH(B1417,resources!B:B,0))),"fillme",
INDEX(resources!J:J,MATCH(B1417,resources!B:B,0)))</f>
        <v>0</v>
      </c>
      <c r="O1417" s="83" t="str">
        <f>IFERROR(INDEX(resources!K:K,MATCH(B1417,resources!B:B,0)),"fillme")</f>
        <v>battery</v>
      </c>
      <c r="P1417" s="89" t="str">
        <f t="shared" si="317"/>
        <v>battery_2026_11</v>
      </c>
      <c r="Q1417" s="87">
        <f>INDEX(elcc!G:G,MATCH(P1417,elcc!D:D,0))</f>
        <v>0.96603464723299004</v>
      </c>
      <c r="R1417" s="89">
        <f t="shared" si="318"/>
        <v>1</v>
      </c>
      <c r="S1417" s="89" t="s">
        <v>6314</v>
      </c>
      <c r="T1417" s="89" t="s">
        <v>6314</v>
      </c>
      <c r="U1417" s="90" t="str">
        <f t="shared" si="319"/>
        <v>ok</v>
      </c>
      <c r="V1417" s="63" t="str">
        <f>INDEX(resources!F:F,MATCH(B1417,resources!B:B,0))</f>
        <v>new_generic</v>
      </c>
      <c r="W1417" s="110">
        <f t="shared" si="320"/>
        <v>0</v>
      </c>
      <c r="X1417" s="110">
        <f t="shared" si="321"/>
        <v>0</v>
      </c>
      <c r="Y1417" s="110" t="str">
        <f t="shared" si="322"/>
        <v>new_generic_battery_storage_energy_NA_CONFIDENTIAL</v>
      </c>
      <c r="Z1417" s="110">
        <f>IF(COUNTIFS($Y$2:Y1417,Y1417)=1,1,0)</f>
        <v>0</v>
      </c>
      <c r="AA1417" s="110">
        <f>SUM($Z$2:Z1417)*Z1417</f>
        <v>0</v>
      </c>
      <c r="AB1417" s="110">
        <f>COUNTIFS(resources!B:B,B1417)</f>
        <v>1</v>
      </c>
      <c r="AC1417" s="110">
        <f t="shared" si="323"/>
        <v>1</v>
      </c>
      <c r="AD1417" s="110">
        <f t="shared" si="324"/>
        <v>1</v>
      </c>
      <c r="AE1417" s="110">
        <f t="shared" si="325"/>
        <v>0</v>
      </c>
      <c r="AF1417" s="110">
        <f t="shared" si="326"/>
        <v>1</v>
      </c>
      <c r="AG1417" s="110">
        <f t="shared" si="327"/>
        <v>0</v>
      </c>
      <c r="AH1417" s="110">
        <f t="shared" si="328"/>
        <v>0</v>
      </c>
      <c r="AI1417" s="110">
        <f t="shared" si="329"/>
        <v>1</v>
      </c>
      <c r="AJ1417" s="100">
        <f>ROW()</f>
        <v>1417</v>
      </c>
      <c r="AK1417" s="100" t="str">
        <f>INDEX('BadRows RECART'!$C$2:$C$1207,MATCH(monthly_gwh_mw!AJ1417,'BadRows RECART'!$D$2:$D$1207,0))</f>
        <v>EC_M_0-000-000-010</v>
      </c>
    </row>
    <row r="1418" spans="1:37" ht="20">
      <c r="A1418" s="106" t="s">
        <v>3907</v>
      </c>
      <c r="B1418" s="106" t="s">
        <v>836</v>
      </c>
      <c r="C1418" s="106" t="s">
        <v>6297</v>
      </c>
      <c r="D1418" s="168">
        <v>2026</v>
      </c>
      <c r="E1418" s="168">
        <v>12</v>
      </c>
      <c r="F1418" s="199">
        <v>0</v>
      </c>
      <c r="G1418" s="212" t="s">
        <v>6314</v>
      </c>
      <c r="H1418" s="212" t="s">
        <v>6314</v>
      </c>
      <c r="I1418" s="106" t="s">
        <v>594</v>
      </c>
      <c r="J1418" s="88">
        <v>4</v>
      </c>
      <c r="K1418" s="83" t="s">
        <v>6314</v>
      </c>
      <c r="L1418" s="83" t="s">
        <v>6314</v>
      </c>
      <c r="M1418" s="45" t="str">
        <f>IF(
ISNA(INDEX(resources!E:E,MATCH(B1418,resources!B:B,0))),"fillme",
INDEX(resources!E:E,MATCH(B1418,resources!B:B,0)))</f>
        <v>CAISO_Battery</v>
      </c>
      <c r="N1418" s="45">
        <f>IF(
ISNA(INDEX(resources!J:J,MATCH(B1418,resources!B:B,0))),"fillme",
INDEX(resources!J:J,MATCH(B1418,resources!B:B,0)))</f>
        <v>0</v>
      </c>
      <c r="O1418" s="83" t="str">
        <f>IFERROR(INDEX(resources!K:K,MATCH(B1418,resources!B:B,0)),"fillme")</f>
        <v>battery</v>
      </c>
      <c r="P1418" s="89" t="str">
        <f t="shared" si="317"/>
        <v>battery_2026_12</v>
      </c>
      <c r="Q1418" s="87">
        <f>INDEX(elcc!G:G,MATCH(P1418,elcc!D:D,0))</f>
        <v>0.96603464723299004</v>
      </c>
      <c r="R1418" s="89">
        <f t="shared" si="318"/>
        <v>1</v>
      </c>
      <c r="S1418" s="89" t="s">
        <v>6314</v>
      </c>
      <c r="T1418" s="89" t="s">
        <v>6314</v>
      </c>
      <c r="U1418" s="90" t="str">
        <f t="shared" si="319"/>
        <v>ok</v>
      </c>
      <c r="V1418" s="63" t="str">
        <f>INDEX(resources!F:F,MATCH(B1418,resources!B:B,0))</f>
        <v>new_generic</v>
      </c>
      <c r="W1418" s="110">
        <f t="shared" si="320"/>
        <v>0</v>
      </c>
      <c r="X1418" s="110">
        <f t="shared" si="321"/>
        <v>0</v>
      </c>
      <c r="Y1418" s="110" t="str">
        <f t="shared" si="322"/>
        <v>new_generic_battery_storage_energy_NA_CONFIDENTIAL</v>
      </c>
      <c r="Z1418" s="110">
        <f>IF(COUNTIFS($Y$2:Y1418,Y1418)=1,1,0)</f>
        <v>0</v>
      </c>
      <c r="AA1418" s="110">
        <f>SUM($Z$2:Z1418)*Z1418</f>
        <v>0</v>
      </c>
      <c r="AB1418" s="110">
        <f>COUNTIFS(resources!B:B,B1418)</f>
        <v>1</v>
      </c>
      <c r="AC1418" s="110">
        <f t="shared" si="323"/>
        <v>1</v>
      </c>
      <c r="AD1418" s="110">
        <f t="shared" si="324"/>
        <v>1</v>
      </c>
      <c r="AE1418" s="110">
        <f t="shared" si="325"/>
        <v>0</v>
      </c>
      <c r="AF1418" s="110">
        <f t="shared" si="326"/>
        <v>1</v>
      </c>
      <c r="AG1418" s="110">
        <f t="shared" si="327"/>
        <v>0</v>
      </c>
      <c r="AH1418" s="110">
        <f t="shared" si="328"/>
        <v>0</v>
      </c>
      <c r="AI1418" s="110">
        <f t="shared" si="329"/>
        <v>1</v>
      </c>
      <c r="AJ1418" s="100">
        <f>ROW()</f>
        <v>1418</v>
      </c>
      <c r="AK1418" s="100" t="str">
        <f>INDEX('BadRows RECART'!$C$2:$C$1207,MATCH(monthly_gwh_mw!AJ1418,'BadRows RECART'!$D$2:$D$1207,0))</f>
        <v>EC_M_0-000-000-010</v>
      </c>
    </row>
    <row r="1419" spans="1:37" ht="20">
      <c r="A1419" s="106" t="s">
        <v>3907</v>
      </c>
      <c r="B1419" s="106" t="s">
        <v>836</v>
      </c>
      <c r="C1419" s="106" t="s">
        <v>6297</v>
      </c>
      <c r="D1419" s="168">
        <v>2027</v>
      </c>
      <c r="E1419" s="168">
        <v>1</v>
      </c>
      <c r="F1419" s="199">
        <v>0</v>
      </c>
      <c r="G1419" s="212" t="s">
        <v>6314</v>
      </c>
      <c r="H1419" s="212" t="s">
        <v>6314</v>
      </c>
      <c r="I1419" s="106" t="s">
        <v>594</v>
      </c>
      <c r="J1419" s="88">
        <v>4</v>
      </c>
      <c r="K1419" s="83" t="s">
        <v>6314</v>
      </c>
      <c r="L1419" s="83" t="s">
        <v>6314</v>
      </c>
      <c r="M1419" s="45" t="str">
        <f>IF(
ISNA(INDEX(resources!E:E,MATCH(B1419,resources!B:B,0))),"fillme",
INDEX(resources!E:E,MATCH(B1419,resources!B:B,0)))</f>
        <v>CAISO_Battery</v>
      </c>
      <c r="N1419" s="45">
        <f>IF(
ISNA(INDEX(resources!J:J,MATCH(B1419,resources!B:B,0))),"fillme",
INDEX(resources!J:J,MATCH(B1419,resources!B:B,0)))</f>
        <v>0</v>
      </c>
      <c r="O1419" s="83" t="str">
        <f>IFERROR(INDEX(resources!K:K,MATCH(B1419,resources!B:B,0)),"fillme")</f>
        <v>battery</v>
      </c>
      <c r="P1419" s="89" t="str">
        <f t="shared" si="317"/>
        <v>battery_2027_1</v>
      </c>
      <c r="Q1419" s="87">
        <f>INDEX(elcc!G:G,MATCH(P1419,elcc!D:D,0))</f>
        <v>0.96603464723299004</v>
      </c>
      <c r="R1419" s="89">
        <f t="shared" si="318"/>
        <v>1</v>
      </c>
      <c r="S1419" s="89" t="s">
        <v>6314</v>
      </c>
      <c r="T1419" s="89" t="s">
        <v>6314</v>
      </c>
      <c r="U1419" s="90" t="str">
        <f t="shared" si="319"/>
        <v>ok</v>
      </c>
      <c r="V1419" s="63" t="str">
        <f>INDEX(resources!F:F,MATCH(B1419,resources!B:B,0))</f>
        <v>new_generic</v>
      </c>
      <c r="W1419" s="110">
        <f t="shared" si="320"/>
        <v>0</v>
      </c>
      <c r="X1419" s="110">
        <f t="shared" si="321"/>
        <v>0</v>
      </c>
      <c r="Y1419" s="110" t="str">
        <f t="shared" si="322"/>
        <v>new_generic_battery_storage_energy_NA_CONFIDENTIAL</v>
      </c>
      <c r="Z1419" s="110">
        <f>IF(COUNTIFS($Y$2:Y1419,Y1419)=1,1,0)</f>
        <v>0</v>
      </c>
      <c r="AA1419" s="110">
        <f>SUM($Z$2:Z1419)*Z1419</f>
        <v>0</v>
      </c>
      <c r="AB1419" s="110">
        <f>COUNTIFS(resources!B:B,B1419)</f>
        <v>1</v>
      </c>
      <c r="AC1419" s="110">
        <f t="shared" si="323"/>
        <v>1</v>
      </c>
      <c r="AD1419" s="110">
        <f t="shared" si="324"/>
        <v>1</v>
      </c>
      <c r="AE1419" s="110">
        <f t="shared" si="325"/>
        <v>0</v>
      </c>
      <c r="AF1419" s="110">
        <f t="shared" si="326"/>
        <v>1</v>
      </c>
      <c r="AG1419" s="110">
        <f t="shared" si="327"/>
        <v>0</v>
      </c>
      <c r="AH1419" s="110">
        <f t="shared" si="328"/>
        <v>0</v>
      </c>
      <c r="AI1419" s="110">
        <f t="shared" si="329"/>
        <v>1</v>
      </c>
      <c r="AJ1419" s="100">
        <f>ROW()</f>
        <v>1419</v>
      </c>
      <c r="AK1419" s="100" t="e">
        <f>INDEX('BadRows RECART'!$C$2:$C$1207,MATCH(monthly_gwh_mw!AJ1419,'BadRows RECART'!$D$2:$D$1207,0))</f>
        <v>#N/A</v>
      </c>
    </row>
    <row r="1420" spans="1:37" ht="20">
      <c r="A1420" s="106" t="s">
        <v>3907</v>
      </c>
      <c r="B1420" s="106" t="s">
        <v>836</v>
      </c>
      <c r="C1420" s="106" t="s">
        <v>6297</v>
      </c>
      <c r="D1420" s="168">
        <v>2027</v>
      </c>
      <c r="E1420" s="168">
        <v>2</v>
      </c>
      <c r="F1420" s="199">
        <v>0</v>
      </c>
      <c r="G1420" s="212" t="s">
        <v>6314</v>
      </c>
      <c r="H1420" s="212" t="s">
        <v>6314</v>
      </c>
      <c r="I1420" s="106" t="s">
        <v>594</v>
      </c>
      <c r="J1420" s="88">
        <v>4</v>
      </c>
      <c r="K1420" s="83" t="s">
        <v>6314</v>
      </c>
      <c r="L1420" s="83" t="s">
        <v>6314</v>
      </c>
      <c r="M1420" s="45" t="str">
        <f>IF(
ISNA(INDEX(resources!E:E,MATCH(B1420,resources!B:B,0))),"fillme",
INDEX(resources!E:E,MATCH(B1420,resources!B:B,0)))</f>
        <v>CAISO_Battery</v>
      </c>
      <c r="N1420" s="45">
        <f>IF(
ISNA(INDEX(resources!J:J,MATCH(B1420,resources!B:B,0))),"fillme",
INDEX(resources!J:J,MATCH(B1420,resources!B:B,0)))</f>
        <v>0</v>
      </c>
      <c r="O1420" s="83" t="str">
        <f>IFERROR(INDEX(resources!K:K,MATCH(B1420,resources!B:B,0)),"fillme")</f>
        <v>battery</v>
      </c>
      <c r="P1420" s="89" t="str">
        <f t="shared" si="317"/>
        <v>battery_2027_2</v>
      </c>
      <c r="Q1420" s="87">
        <f>INDEX(elcc!G:G,MATCH(P1420,elcc!D:D,0))</f>
        <v>0.96603464723299004</v>
      </c>
      <c r="R1420" s="89">
        <f t="shared" si="318"/>
        <v>1</v>
      </c>
      <c r="S1420" s="89" t="s">
        <v>6314</v>
      </c>
      <c r="T1420" s="89" t="s">
        <v>6314</v>
      </c>
      <c r="U1420" s="90" t="str">
        <f t="shared" si="319"/>
        <v>ok</v>
      </c>
      <c r="V1420" s="63" t="str">
        <f>INDEX(resources!F:F,MATCH(B1420,resources!B:B,0))</f>
        <v>new_generic</v>
      </c>
      <c r="W1420" s="110">
        <f t="shared" si="320"/>
        <v>0</v>
      </c>
      <c r="X1420" s="110">
        <f t="shared" si="321"/>
        <v>0</v>
      </c>
      <c r="Y1420" s="110" t="str">
        <f t="shared" si="322"/>
        <v>new_generic_battery_storage_energy_NA_CONFIDENTIAL</v>
      </c>
      <c r="Z1420" s="110">
        <f>IF(COUNTIFS($Y$2:Y1420,Y1420)=1,1,0)</f>
        <v>0</v>
      </c>
      <c r="AA1420" s="110">
        <f>SUM($Z$2:Z1420)*Z1420</f>
        <v>0</v>
      </c>
      <c r="AB1420" s="110">
        <f>COUNTIFS(resources!B:B,B1420)</f>
        <v>1</v>
      </c>
      <c r="AC1420" s="110">
        <f t="shared" si="323"/>
        <v>1</v>
      </c>
      <c r="AD1420" s="110">
        <f t="shared" si="324"/>
        <v>1</v>
      </c>
      <c r="AE1420" s="110">
        <f t="shared" si="325"/>
        <v>0</v>
      </c>
      <c r="AF1420" s="110">
        <f t="shared" si="326"/>
        <v>1</v>
      </c>
      <c r="AG1420" s="110">
        <f t="shared" si="327"/>
        <v>0</v>
      </c>
      <c r="AH1420" s="110">
        <f t="shared" si="328"/>
        <v>0</v>
      </c>
      <c r="AI1420" s="110">
        <f t="shared" si="329"/>
        <v>1</v>
      </c>
      <c r="AJ1420" s="100">
        <f>ROW()</f>
        <v>1420</v>
      </c>
      <c r="AK1420" s="100" t="e">
        <f>INDEX('BadRows RECART'!$C$2:$C$1207,MATCH(monthly_gwh_mw!AJ1420,'BadRows RECART'!$D$2:$D$1207,0))</f>
        <v>#N/A</v>
      </c>
    </row>
    <row r="1421" spans="1:37" ht="20">
      <c r="A1421" s="106" t="s">
        <v>3907</v>
      </c>
      <c r="B1421" s="106" t="s">
        <v>836</v>
      </c>
      <c r="C1421" s="106" t="s">
        <v>6297</v>
      </c>
      <c r="D1421" s="168">
        <v>2027</v>
      </c>
      <c r="E1421" s="168">
        <v>3</v>
      </c>
      <c r="F1421" s="199">
        <v>0</v>
      </c>
      <c r="G1421" s="212" t="s">
        <v>6314</v>
      </c>
      <c r="H1421" s="212" t="s">
        <v>6314</v>
      </c>
      <c r="I1421" s="106" t="s">
        <v>594</v>
      </c>
      <c r="J1421" s="88">
        <v>4</v>
      </c>
      <c r="K1421" s="83" t="s">
        <v>6314</v>
      </c>
      <c r="L1421" s="83" t="s">
        <v>6314</v>
      </c>
      <c r="M1421" s="45" t="str">
        <f>IF(
ISNA(INDEX(resources!E:E,MATCH(B1421,resources!B:B,0))),"fillme",
INDEX(resources!E:E,MATCH(B1421,resources!B:B,0)))</f>
        <v>CAISO_Battery</v>
      </c>
      <c r="N1421" s="45">
        <f>IF(
ISNA(INDEX(resources!J:J,MATCH(B1421,resources!B:B,0))),"fillme",
INDEX(resources!J:J,MATCH(B1421,resources!B:B,0)))</f>
        <v>0</v>
      </c>
      <c r="O1421" s="83" t="str">
        <f>IFERROR(INDEX(resources!K:K,MATCH(B1421,resources!B:B,0)),"fillme")</f>
        <v>battery</v>
      </c>
      <c r="P1421" s="89" t="str">
        <f t="shared" si="317"/>
        <v>battery_2027_3</v>
      </c>
      <c r="Q1421" s="87">
        <f>INDEX(elcc!G:G,MATCH(P1421,elcc!D:D,0))</f>
        <v>0.96603464723299004</v>
      </c>
      <c r="R1421" s="89">
        <f t="shared" si="318"/>
        <v>1</v>
      </c>
      <c r="S1421" s="89" t="s">
        <v>6314</v>
      </c>
      <c r="T1421" s="89" t="s">
        <v>6314</v>
      </c>
      <c r="U1421" s="90" t="str">
        <f t="shared" si="319"/>
        <v>ok</v>
      </c>
      <c r="V1421" s="63" t="str">
        <f>INDEX(resources!F:F,MATCH(B1421,resources!B:B,0))</f>
        <v>new_generic</v>
      </c>
      <c r="W1421" s="110">
        <f t="shared" si="320"/>
        <v>0</v>
      </c>
      <c r="X1421" s="110">
        <f t="shared" si="321"/>
        <v>0</v>
      </c>
      <c r="Y1421" s="110" t="str">
        <f t="shared" si="322"/>
        <v>new_generic_battery_storage_energy_NA_CONFIDENTIAL</v>
      </c>
      <c r="Z1421" s="110">
        <f>IF(COUNTIFS($Y$2:Y1421,Y1421)=1,1,0)</f>
        <v>0</v>
      </c>
      <c r="AA1421" s="110">
        <f>SUM($Z$2:Z1421)*Z1421</f>
        <v>0</v>
      </c>
      <c r="AB1421" s="110">
        <f>COUNTIFS(resources!B:B,B1421)</f>
        <v>1</v>
      </c>
      <c r="AC1421" s="110">
        <f t="shared" si="323"/>
        <v>1</v>
      </c>
      <c r="AD1421" s="110">
        <f t="shared" si="324"/>
        <v>1</v>
      </c>
      <c r="AE1421" s="110">
        <f t="shared" si="325"/>
        <v>0</v>
      </c>
      <c r="AF1421" s="110">
        <f t="shared" si="326"/>
        <v>1</v>
      </c>
      <c r="AG1421" s="110">
        <f t="shared" si="327"/>
        <v>0</v>
      </c>
      <c r="AH1421" s="110">
        <f t="shared" si="328"/>
        <v>0</v>
      </c>
      <c r="AI1421" s="110">
        <f t="shared" si="329"/>
        <v>1</v>
      </c>
      <c r="AJ1421" s="100">
        <f>ROW()</f>
        <v>1421</v>
      </c>
      <c r="AK1421" s="100" t="e">
        <f>INDEX('BadRows RECART'!$C$2:$C$1207,MATCH(monthly_gwh_mw!AJ1421,'BadRows RECART'!$D$2:$D$1207,0))</f>
        <v>#N/A</v>
      </c>
    </row>
    <row r="1422" spans="1:37" ht="20">
      <c r="A1422" s="106" t="s">
        <v>3907</v>
      </c>
      <c r="B1422" s="106" t="s">
        <v>836</v>
      </c>
      <c r="C1422" s="106" t="s">
        <v>6297</v>
      </c>
      <c r="D1422" s="168">
        <v>2027</v>
      </c>
      <c r="E1422" s="168">
        <v>4</v>
      </c>
      <c r="F1422" s="199">
        <v>0</v>
      </c>
      <c r="G1422" s="212" t="s">
        <v>6314</v>
      </c>
      <c r="H1422" s="212" t="s">
        <v>6314</v>
      </c>
      <c r="I1422" s="106" t="s">
        <v>594</v>
      </c>
      <c r="J1422" s="88">
        <v>4</v>
      </c>
      <c r="K1422" s="83" t="s">
        <v>6314</v>
      </c>
      <c r="L1422" s="83" t="s">
        <v>6314</v>
      </c>
      <c r="M1422" s="45" t="str">
        <f>IF(
ISNA(INDEX(resources!E:E,MATCH(B1422,resources!B:B,0))),"fillme",
INDEX(resources!E:E,MATCH(B1422,resources!B:B,0)))</f>
        <v>CAISO_Battery</v>
      </c>
      <c r="N1422" s="45">
        <f>IF(
ISNA(INDEX(resources!J:J,MATCH(B1422,resources!B:B,0))),"fillme",
INDEX(resources!J:J,MATCH(B1422,resources!B:B,0)))</f>
        <v>0</v>
      </c>
      <c r="O1422" s="83" t="str">
        <f>IFERROR(INDEX(resources!K:K,MATCH(B1422,resources!B:B,0)),"fillme")</f>
        <v>battery</v>
      </c>
      <c r="P1422" s="89" t="str">
        <f t="shared" si="317"/>
        <v>battery_2027_4</v>
      </c>
      <c r="Q1422" s="87">
        <f>INDEX(elcc!G:G,MATCH(P1422,elcc!D:D,0))</f>
        <v>0.96603464723299004</v>
      </c>
      <c r="R1422" s="89">
        <f t="shared" si="318"/>
        <v>1</v>
      </c>
      <c r="S1422" s="89" t="s">
        <v>6314</v>
      </c>
      <c r="T1422" s="89" t="s">
        <v>6314</v>
      </c>
      <c r="U1422" s="90" t="str">
        <f t="shared" si="319"/>
        <v>ok</v>
      </c>
      <c r="V1422" s="63" t="str">
        <f>INDEX(resources!F:F,MATCH(B1422,resources!B:B,0))</f>
        <v>new_generic</v>
      </c>
      <c r="W1422" s="110">
        <f t="shared" si="320"/>
        <v>0</v>
      </c>
      <c r="X1422" s="110">
        <f t="shared" si="321"/>
        <v>0</v>
      </c>
      <c r="Y1422" s="110" t="str">
        <f t="shared" si="322"/>
        <v>new_generic_battery_storage_energy_NA_CONFIDENTIAL</v>
      </c>
      <c r="Z1422" s="110">
        <f>IF(COUNTIFS($Y$2:Y1422,Y1422)=1,1,0)</f>
        <v>0</v>
      </c>
      <c r="AA1422" s="110">
        <f>SUM($Z$2:Z1422)*Z1422</f>
        <v>0</v>
      </c>
      <c r="AB1422" s="110">
        <f>COUNTIFS(resources!B:B,B1422)</f>
        <v>1</v>
      </c>
      <c r="AC1422" s="110">
        <f t="shared" si="323"/>
        <v>1</v>
      </c>
      <c r="AD1422" s="110">
        <f t="shared" si="324"/>
        <v>1</v>
      </c>
      <c r="AE1422" s="110">
        <f t="shared" si="325"/>
        <v>0</v>
      </c>
      <c r="AF1422" s="110">
        <f t="shared" si="326"/>
        <v>1</v>
      </c>
      <c r="AG1422" s="110">
        <f t="shared" si="327"/>
        <v>0</v>
      </c>
      <c r="AH1422" s="110">
        <f t="shared" si="328"/>
        <v>0</v>
      </c>
      <c r="AI1422" s="110">
        <f t="shared" si="329"/>
        <v>1</v>
      </c>
      <c r="AJ1422" s="100">
        <f>ROW()</f>
        <v>1422</v>
      </c>
      <c r="AK1422" s="100" t="e">
        <f>INDEX('BadRows RECART'!$C$2:$C$1207,MATCH(monthly_gwh_mw!AJ1422,'BadRows RECART'!$D$2:$D$1207,0))</f>
        <v>#N/A</v>
      </c>
    </row>
    <row r="1423" spans="1:37" ht="20">
      <c r="A1423" s="106" t="s">
        <v>3907</v>
      </c>
      <c r="B1423" s="106" t="s">
        <v>836</v>
      </c>
      <c r="C1423" s="106" t="s">
        <v>6297</v>
      </c>
      <c r="D1423" s="168">
        <v>2027</v>
      </c>
      <c r="E1423" s="168">
        <v>5</v>
      </c>
      <c r="F1423" s="199">
        <v>0</v>
      </c>
      <c r="G1423" s="212" t="s">
        <v>6314</v>
      </c>
      <c r="H1423" s="212" t="s">
        <v>6314</v>
      </c>
      <c r="I1423" s="106" t="s">
        <v>594</v>
      </c>
      <c r="J1423" s="88">
        <v>4</v>
      </c>
      <c r="K1423" s="83" t="s">
        <v>6314</v>
      </c>
      <c r="L1423" s="83" t="s">
        <v>6314</v>
      </c>
      <c r="M1423" s="45" t="str">
        <f>IF(
ISNA(INDEX(resources!E:E,MATCH(B1423,resources!B:B,0))),"fillme",
INDEX(resources!E:E,MATCH(B1423,resources!B:B,0)))</f>
        <v>CAISO_Battery</v>
      </c>
      <c r="N1423" s="45">
        <f>IF(
ISNA(INDEX(resources!J:J,MATCH(B1423,resources!B:B,0))),"fillme",
INDEX(resources!J:J,MATCH(B1423,resources!B:B,0)))</f>
        <v>0</v>
      </c>
      <c r="O1423" s="83" t="str">
        <f>IFERROR(INDEX(resources!K:K,MATCH(B1423,resources!B:B,0)),"fillme")</f>
        <v>battery</v>
      </c>
      <c r="P1423" s="89" t="str">
        <f t="shared" si="317"/>
        <v>battery_2027_5</v>
      </c>
      <c r="Q1423" s="87">
        <f>INDEX(elcc!G:G,MATCH(P1423,elcc!D:D,0))</f>
        <v>0.96603464723299004</v>
      </c>
      <c r="R1423" s="89">
        <f t="shared" si="318"/>
        <v>1</v>
      </c>
      <c r="S1423" s="89" t="s">
        <v>6314</v>
      </c>
      <c r="T1423" s="89" t="s">
        <v>6314</v>
      </c>
      <c r="U1423" s="90" t="str">
        <f t="shared" si="319"/>
        <v>ok</v>
      </c>
      <c r="V1423" s="63" t="str">
        <f>INDEX(resources!F:F,MATCH(B1423,resources!B:B,0))</f>
        <v>new_generic</v>
      </c>
      <c r="W1423" s="110">
        <f t="shared" si="320"/>
        <v>0</v>
      </c>
      <c r="X1423" s="110">
        <f t="shared" si="321"/>
        <v>0</v>
      </c>
      <c r="Y1423" s="110" t="str">
        <f t="shared" si="322"/>
        <v>new_generic_battery_storage_energy_NA_CONFIDENTIAL</v>
      </c>
      <c r="Z1423" s="110">
        <f>IF(COUNTIFS($Y$2:Y1423,Y1423)=1,1,0)</f>
        <v>0</v>
      </c>
      <c r="AA1423" s="110">
        <f>SUM($Z$2:Z1423)*Z1423</f>
        <v>0</v>
      </c>
      <c r="AB1423" s="110">
        <f>COUNTIFS(resources!B:B,B1423)</f>
        <v>1</v>
      </c>
      <c r="AC1423" s="110">
        <f t="shared" si="323"/>
        <v>1</v>
      </c>
      <c r="AD1423" s="110">
        <f t="shared" si="324"/>
        <v>1</v>
      </c>
      <c r="AE1423" s="110">
        <f t="shared" si="325"/>
        <v>0</v>
      </c>
      <c r="AF1423" s="110">
        <f t="shared" si="326"/>
        <v>1</v>
      </c>
      <c r="AG1423" s="110">
        <f t="shared" si="327"/>
        <v>0</v>
      </c>
      <c r="AH1423" s="110">
        <f t="shared" si="328"/>
        <v>0</v>
      </c>
      <c r="AI1423" s="110">
        <f t="shared" si="329"/>
        <v>1</v>
      </c>
      <c r="AJ1423" s="100">
        <f>ROW()</f>
        <v>1423</v>
      </c>
      <c r="AK1423" s="100" t="e">
        <f>INDEX('BadRows RECART'!$C$2:$C$1207,MATCH(monthly_gwh_mw!AJ1423,'BadRows RECART'!$D$2:$D$1207,0))</f>
        <v>#N/A</v>
      </c>
    </row>
    <row r="1424" spans="1:37" ht="20">
      <c r="A1424" s="106" t="s">
        <v>3907</v>
      </c>
      <c r="B1424" s="106" t="s">
        <v>836</v>
      </c>
      <c r="C1424" s="106" t="s">
        <v>6297</v>
      </c>
      <c r="D1424" s="168">
        <v>2027</v>
      </c>
      <c r="E1424" s="168">
        <v>6</v>
      </c>
      <c r="F1424" s="199">
        <v>0</v>
      </c>
      <c r="G1424" s="212" t="s">
        <v>6314</v>
      </c>
      <c r="H1424" s="212" t="s">
        <v>6314</v>
      </c>
      <c r="I1424" s="106" t="s">
        <v>594</v>
      </c>
      <c r="J1424" s="88">
        <v>4</v>
      </c>
      <c r="K1424" s="83" t="s">
        <v>6314</v>
      </c>
      <c r="L1424" s="83" t="s">
        <v>6314</v>
      </c>
      <c r="M1424" s="45" t="str">
        <f>IF(
ISNA(INDEX(resources!E:E,MATCH(B1424,resources!B:B,0))),"fillme",
INDEX(resources!E:E,MATCH(B1424,resources!B:B,0)))</f>
        <v>CAISO_Battery</v>
      </c>
      <c r="N1424" s="45">
        <f>IF(
ISNA(INDEX(resources!J:J,MATCH(B1424,resources!B:B,0))),"fillme",
INDEX(resources!J:J,MATCH(B1424,resources!B:B,0)))</f>
        <v>0</v>
      </c>
      <c r="O1424" s="83" t="str">
        <f>IFERROR(INDEX(resources!K:K,MATCH(B1424,resources!B:B,0)),"fillme")</f>
        <v>battery</v>
      </c>
      <c r="P1424" s="89" t="str">
        <f t="shared" si="317"/>
        <v>battery_2027_6</v>
      </c>
      <c r="Q1424" s="87">
        <f>INDEX(elcc!G:G,MATCH(P1424,elcc!D:D,0))</f>
        <v>0.96603464723299004</v>
      </c>
      <c r="R1424" s="89">
        <f t="shared" si="318"/>
        <v>1</v>
      </c>
      <c r="S1424" s="89" t="s">
        <v>6314</v>
      </c>
      <c r="T1424" s="89" t="s">
        <v>6314</v>
      </c>
      <c r="U1424" s="90" t="str">
        <f t="shared" si="319"/>
        <v>ok</v>
      </c>
      <c r="V1424" s="63" t="str">
        <f>INDEX(resources!F:F,MATCH(B1424,resources!B:B,0))</f>
        <v>new_generic</v>
      </c>
      <c r="W1424" s="110">
        <f t="shared" si="320"/>
        <v>0</v>
      </c>
      <c r="X1424" s="110">
        <f t="shared" si="321"/>
        <v>0</v>
      </c>
      <c r="Y1424" s="110" t="str">
        <f t="shared" si="322"/>
        <v>new_generic_battery_storage_energy_NA_CONFIDENTIAL</v>
      </c>
      <c r="Z1424" s="110">
        <f>IF(COUNTIFS($Y$2:Y1424,Y1424)=1,1,0)</f>
        <v>0</v>
      </c>
      <c r="AA1424" s="110">
        <f>SUM($Z$2:Z1424)*Z1424</f>
        <v>0</v>
      </c>
      <c r="AB1424" s="110">
        <f>COUNTIFS(resources!B:B,B1424)</f>
        <v>1</v>
      </c>
      <c r="AC1424" s="110">
        <f t="shared" si="323"/>
        <v>1</v>
      </c>
      <c r="AD1424" s="110">
        <f t="shared" si="324"/>
        <v>1</v>
      </c>
      <c r="AE1424" s="110">
        <f t="shared" si="325"/>
        <v>0</v>
      </c>
      <c r="AF1424" s="110">
        <f t="shared" si="326"/>
        <v>1</v>
      </c>
      <c r="AG1424" s="110">
        <f t="shared" si="327"/>
        <v>0</v>
      </c>
      <c r="AH1424" s="110">
        <f t="shared" si="328"/>
        <v>0</v>
      </c>
      <c r="AI1424" s="110">
        <f t="shared" si="329"/>
        <v>1</v>
      </c>
      <c r="AJ1424" s="100">
        <f>ROW()</f>
        <v>1424</v>
      </c>
      <c r="AK1424" s="100" t="e">
        <f>INDEX('BadRows RECART'!$C$2:$C$1207,MATCH(monthly_gwh_mw!AJ1424,'BadRows RECART'!$D$2:$D$1207,0))</f>
        <v>#N/A</v>
      </c>
    </row>
    <row r="1425" spans="1:37" ht="20">
      <c r="A1425" s="106" t="s">
        <v>3907</v>
      </c>
      <c r="B1425" s="106" t="s">
        <v>836</v>
      </c>
      <c r="C1425" s="106" t="s">
        <v>6297</v>
      </c>
      <c r="D1425" s="168">
        <v>2027</v>
      </c>
      <c r="E1425" s="168">
        <v>7</v>
      </c>
      <c r="F1425" s="199">
        <v>0</v>
      </c>
      <c r="G1425" s="212" t="s">
        <v>6314</v>
      </c>
      <c r="H1425" s="212" t="s">
        <v>6314</v>
      </c>
      <c r="I1425" s="106" t="s">
        <v>594</v>
      </c>
      <c r="J1425" s="88">
        <v>4</v>
      </c>
      <c r="K1425" s="83" t="s">
        <v>6314</v>
      </c>
      <c r="L1425" s="83" t="s">
        <v>6314</v>
      </c>
      <c r="M1425" s="45" t="str">
        <f>IF(
ISNA(INDEX(resources!E:E,MATCH(B1425,resources!B:B,0))),"fillme",
INDEX(resources!E:E,MATCH(B1425,resources!B:B,0)))</f>
        <v>CAISO_Battery</v>
      </c>
      <c r="N1425" s="45">
        <f>IF(
ISNA(INDEX(resources!J:J,MATCH(B1425,resources!B:B,0))),"fillme",
INDEX(resources!J:J,MATCH(B1425,resources!B:B,0)))</f>
        <v>0</v>
      </c>
      <c r="O1425" s="83" t="str">
        <f>IFERROR(INDEX(resources!K:K,MATCH(B1425,resources!B:B,0)),"fillme")</f>
        <v>battery</v>
      </c>
      <c r="P1425" s="89" t="str">
        <f t="shared" si="317"/>
        <v>battery_2027_7</v>
      </c>
      <c r="Q1425" s="87">
        <f>INDEX(elcc!G:G,MATCH(P1425,elcc!D:D,0))</f>
        <v>0.96603464723299004</v>
      </c>
      <c r="R1425" s="89">
        <f t="shared" si="318"/>
        <v>1</v>
      </c>
      <c r="S1425" s="89" t="s">
        <v>6314</v>
      </c>
      <c r="T1425" s="89" t="s">
        <v>6314</v>
      </c>
      <c r="U1425" s="90" t="str">
        <f t="shared" si="319"/>
        <v>ok</v>
      </c>
      <c r="V1425" s="63" t="str">
        <f>INDEX(resources!F:F,MATCH(B1425,resources!B:B,0))</f>
        <v>new_generic</v>
      </c>
      <c r="W1425" s="110">
        <f t="shared" si="320"/>
        <v>0</v>
      </c>
      <c r="X1425" s="110">
        <f t="shared" si="321"/>
        <v>0</v>
      </c>
      <c r="Y1425" s="110" t="str">
        <f t="shared" si="322"/>
        <v>new_generic_battery_storage_energy_NA_CONFIDENTIAL</v>
      </c>
      <c r="Z1425" s="110">
        <f>IF(COUNTIFS($Y$2:Y1425,Y1425)=1,1,0)</f>
        <v>0</v>
      </c>
      <c r="AA1425" s="110">
        <f>SUM($Z$2:Z1425)*Z1425</f>
        <v>0</v>
      </c>
      <c r="AB1425" s="110">
        <f>COUNTIFS(resources!B:B,B1425)</f>
        <v>1</v>
      </c>
      <c r="AC1425" s="110">
        <f t="shared" si="323"/>
        <v>1</v>
      </c>
      <c r="AD1425" s="110">
        <f t="shared" si="324"/>
        <v>1</v>
      </c>
      <c r="AE1425" s="110">
        <f t="shared" si="325"/>
        <v>0</v>
      </c>
      <c r="AF1425" s="110">
        <f t="shared" si="326"/>
        <v>1</v>
      </c>
      <c r="AG1425" s="110">
        <f t="shared" si="327"/>
        <v>0</v>
      </c>
      <c r="AH1425" s="110">
        <f t="shared" si="328"/>
        <v>0</v>
      </c>
      <c r="AI1425" s="110">
        <f t="shared" si="329"/>
        <v>1</v>
      </c>
      <c r="AJ1425" s="100">
        <f>ROW()</f>
        <v>1425</v>
      </c>
      <c r="AK1425" s="100" t="e">
        <f>INDEX('BadRows RECART'!$C$2:$C$1207,MATCH(monthly_gwh_mw!AJ1425,'BadRows RECART'!$D$2:$D$1207,0))</f>
        <v>#N/A</v>
      </c>
    </row>
    <row r="1426" spans="1:37" ht="20">
      <c r="A1426" s="106" t="s">
        <v>3907</v>
      </c>
      <c r="B1426" s="106" t="s">
        <v>836</v>
      </c>
      <c r="C1426" s="106" t="s">
        <v>6297</v>
      </c>
      <c r="D1426" s="168">
        <v>2027</v>
      </c>
      <c r="E1426" s="168">
        <v>8</v>
      </c>
      <c r="F1426" s="199">
        <v>0</v>
      </c>
      <c r="G1426" s="212" t="s">
        <v>6314</v>
      </c>
      <c r="H1426" s="212" t="s">
        <v>6314</v>
      </c>
      <c r="I1426" s="106" t="s">
        <v>594</v>
      </c>
      <c r="J1426" s="88">
        <v>4</v>
      </c>
      <c r="K1426" s="83" t="s">
        <v>6314</v>
      </c>
      <c r="L1426" s="83" t="s">
        <v>6314</v>
      </c>
      <c r="M1426" s="45" t="str">
        <f>IF(
ISNA(INDEX(resources!E:E,MATCH(B1426,resources!B:B,0))),"fillme",
INDEX(resources!E:E,MATCH(B1426,resources!B:B,0)))</f>
        <v>CAISO_Battery</v>
      </c>
      <c r="N1426" s="45">
        <f>IF(
ISNA(INDEX(resources!J:J,MATCH(B1426,resources!B:B,0))),"fillme",
INDEX(resources!J:J,MATCH(B1426,resources!B:B,0)))</f>
        <v>0</v>
      </c>
      <c r="O1426" s="83" t="str">
        <f>IFERROR(INDEX(resources!K:K,MATCH(B1426,resources!B:B,0)),"fillme")</f>
        <v>battery</v>
      </c>
      <c r="P1426" s="89" t="str">
        <f t="shared" si="317"/>
        <v>battery_2027_8</v>
      </c>
      <c r="Q1426" s="87">
        <f>INDEX(elcc!G:G,MATCH(P1426,elcc!D:D,0))</f>
        <v>0.96603464723299004</v>
      </c>
      <c r="R1426" s="89">
        <f t="shared" si="318"/>
        <v>1</v>
      </c>
      <c r="S1426" s="89" t="s">
        <v>6314</v>
      </c>
      <c r="T1426" s="89" t="s">
        <v>6314</v>
      </c>
      <c r="U1426" s="90" t="str">
        <f t="shared" si="319"/>
        <v>ok</v>
      </c>
      <c r="V1426" s="63" t="str">
        <f>INDEX(resources!F:F,MATCH(B1426,resources!B:B,0))</f>
        <v>new_generic</v>
      </c>
      <c r="W1426" s="110">
        <f t="shared" si="320"/>
        <v>0</v>
      </c>
      <c r="X1426" s="110">
        <f t="shared" si="321"/>
        <v>0</v>
      </c>
      <c r="Y1426" s="110" t="str">
        <f t="shared" si="322"/>
        <v>new_generic_battery_storage_energy_NA_CONFIDENTIAL</v>
      </c>
      <c r="Z1426" s="110">
        <f>IF(COUNTIFS($Y$2:Y1426,Y1426)=1,1,0)</f>
        <v>0</v>
      </c>
      <c r="AA1426" s="110">
        <f>SUM($Z$2:Z1426)*Z1426</f>
        <v>0</v>
      </c>
      <c r="AB1426" s="110">
        <f>COUNTIFS(resources!B:B,B1426)</f>
        <v>1</v>
      </c>
      <c r="AC1426" s="110">
        <f t="shared" si="323"/>
        <v>1</v>
      </c>
      <c r="AD1426" s="110">
        <f t="shared" si="324"/>
        <v>1</v>
      </c>
      <c r="AE1426" s="110">
        <f t="shared" si="325"/>
        <v>0</v>
      </c>
      <c r="AF1426" s="110">
        <f t="shared" si="326"/>
        <v>1</v>
      </c>
      <c r="AG1426" s="110">
        <f t="shared" si="327"/>
        <v>0</v>
      </c>
      <c r="AH1426" s="110">
        <f t="shared" si="328"/>
        <v>0</v>
      </c>
      <c r="AI1426" s="110">
        <f t="shared" si="329"/>
        <v>1</v>
      </c>
      <c r="AJ1426" s="100">
        <f>ROW()</f>
        <v>1426</v>
      </c>
      <c r="AK1426" s="100" t="e">
        <f>INDEX('BadRows RECART'!$C$2:$C$1207,MATCH(monthly_gwh_mw!AJ1426,'BadRows RECART'!$D$2:$D$1207,0))</f>
        <v>#N/A</v>
      </c>
    </row>
    <row r="1427" spans="1:37" ht="20">
      <c r="A1427" s="106" t="s">
        <v>3907</v>
      </c>
      <c r="B1427" s="106" t="s">
        <v>836</v>
      </c>
      <c r="C1427" s="106" t="s">
        <v>6297</v>
      </c>
      <c r="D1427" s="168">
        <v>2027</v>
      </c>
      <c r="E1427" s="168">
        <v>9</v>
      </c>
      <c r="F1427" s="199">
        <v>0</v>
      </c>
      <c r="G1427" s="212" t="s">
        <v>6314</v>
      </c>
      <c r="H1427" s="212" t="s">
        <v>6314</v>
      </c>
      <c r="I1427" s="106" t="s">
        <v>594</v>
      </c>
      <c r="J1427" s="88">
        <v>4</v>
      </c>
      <c r="K1427" s="83" t="s">
        <v>6314</v>
      </c>
      <c r="L1427" s="83" t="s">
        <v>6314</v>
      </c>
      <c r="M1427" s="45" t="str">
        <f>IF(
ISNA(INDEX(resources!E:E,MATCH(B1427,resources!B:B,0))),"fillme",
INDEX(resources!E:E,MATCH(B1427,resources!B:B,0)))</f>
        <v>CAISO_Battery</v>
      </c>
      <c r="N1427" s="45">
        <f>IF(
ISNA(INDEX(resources!J:J,MATCH(B1427,resources!B:B,0))),"fillme",
INDEX(resources!J:J,MATCH(B1427,resources!B:B,0)))</f>
        <v>0</v>
      </c>
      <c r="O1427" s="83" t="str">
        <f>IFERROR(INDEX(resources!K:K,MATCH(B1427,resources!B:B,0)),"fillme")</f>
        <v>battery</v>
      </c>
      <c r="P1427" s="89" t="str">
        <f t="shared" si="317"/>
        <v>battery_2027_9</v>
      </c>
      <c r="Q1427" s="87">
        <f>INDEX(elcc!G:G,MATCH(P1427,elcc!D:D,0))</f>
        <v>0.96603464723299004</v>
      </c>
      <c r="R1427" s="89">
        <f t="shared" si="318"/>
        <v>1</v>
      </c>
      <c r="S1427" s="89" t="s">
        <v>6314</v>
      </c>
      <c r="T1427" s="89" t="s">
        <v>6314</v>
      </c>
      <c r="U1427" s="90" t="str">
        <f t="shared" si="319"/>
        <v>ok</v>
      </c>
      <c r="V1427" s="63" t="str">
        <f>INDEX(resources!F:F,MATCH(B1427,resources!B:B,0))</f>
        <v>new_generic</v>
      </c>
      <c r="W1427" s="110">
        <f t="shared" si="320"/>
        <v>0</v>
      </c>
      <c r="X1427" s="110">
        <f t="shared" si="321"/>
        <v>0</v>
      </c>
      <c r="Y1427" s="110" t="str">
        <f t="shared" si="322"/>
        <v>new_generic_battery_storage_energy_NA_CONFIDENTIAL</v>
      </c>
      <c r="Z1427" s="110">
        <f>IF(COUNTIFS($Y$2:Y1427,Y1427)=1,1,0)</f>
        <v>0</v>
      </c>
      <c r="AA1427" s="110">
        <f>SUM($Z$2:Z1427)*Z1427</f>
        <v>0</v>
      </c>
      <c r="AB1427" s="110">
        <f>COUNTIFS(resources!B:B,B1427)</f>
        <v>1</v>
      </c>
      <c r="AC1427" s="110">
        <f t="shared" si="323"/>
        <v>1</v>
      </c>
      <c r="AD1427" s="110">
        <f t="shared" si="324"/>
        <v>1</v>
      </c>
      <c r="AE1427" s="110">
        <f t="shared" si="325"/>
        <v>0</v>
      </c>
      <c r="AF1427" s="110">
        <f t="shared" si="326"/>
        <v>1</v>
      </c>
      <c r="AG1427" s="110">
        <f t="shared" si="327"/>
        <v>0</v>
      </c>
      <c r="AH1427" s="110">
        <f t="shared" si="328"/>
        <v>0</v>
      </c>
      <c r="AI1427" s="110">
        <f t="shared" si="329"/>
        <v>1</v>
      </c>
      <c r="AJ1427" s="100">
        <f>ROW()</f>
        <v>1427</v>
      </c>
      <c r="AK1427" s="100" t="e">
        <f>INDEX('BadRows RECART'!$C$2:$C$1207,MATCH(monthly_gwh_mw!AJ1427,'BadRows RECART'!$D$2:$D$1207,0))</f>
        <v>#N/A</v>
      </c>
    </row>
    <row r="1428" spans="1:37" ht="20">
      <c r="A1428" s="106" t="s">
        <v>3907</v>
      </c>
      <c r="B1428" s="106" t="s">
        <v>836</v>
      </c>
      <c r="C1428" s="106" t="s">
        <v>6297</v>
      </c>
      <c r="D1428" s="168">
        <v>2027</v>
      </c>
      <c r="E1428" s="168">
        <v>10</v>
      </c>
      <c r="F1428" s="199">
        <v>0</v>
      </c>
      <c r="G1428" s="212" t="s">
        <v>6314</v>
      </c>
      <c r="H1428" s="212" t="s">
        <v>6314</v>
      </c>
      <c r="I1428" s="106" t="s">
        <v>594</v>
      </c>
      <c r="J1428" s="88">
        <v>4</v>
      </c>
      <c r="K1428" s="83" t="s">
        <v>6314</v>
      </c>
      <c r="L1428" s="83" t="s">
        <v>6314</v>
      </c>
      <c r="M1428" s="45" t="str">
        <f>IF(
ISNA(INDEX(resources!E:E,MATCH(B1428,resources!B:B,0))),"fillme",
INDEX(resources!E:E,MATCH(B1428,resources!B:B,0)))</f>
        <v>CAISO_Battery</v>
      </c>
      <c r="N1428" s="45">
        <f>IF(
ISNA(INDEX(resources!J:J,MATCH(B1428,resources!B:B,0))),"fillme",
INDEX(resources!J:J,MATCH(B1428,resources!B:B,0)))</f>
        <v>0</v>
      </c>
      <c r="O1428" s="83" t="str">
        <f>IFERROR(INDEX(resources!K:K,MATCH(B1428,resources!B:B,0)),"fillme")</f>
        <v>battery</v>
      </c>
      <c r="P1428" s="89" t="str">
        <f t="shared" si="317"/>
        <v>battery_2027_10</v>
      </c>
      <c r="Q1428" s="87">
        <f>INDEX(elcc!G:G,MATCH(P1428,elcc!D:D,0))</f>
        <v>0.96603464723299004</v>
      </c>
      <c r="R1428" s="89">
        <f t="shared" si="318"/>
        <v>1</v>
      </c>
      <c r="S1428" s="89" t="s">
        <v>6314</v>
      </c>
      <c r="T1428" s="89" t="s">
        <v>6314</v>
      </c>
      <c r="U1428" s="90" t="str">
        <f t="shared" si="319"/>
        <v>ok</v>
      </c>
      <c r="V1428" s="63" t="str">
        <f>INDEX(resources!F:F,MATCH(B1428,resources!B:B,0))</f>
        <v>new_generic</v>
      </c>
      <c r="W1428" s="110">
        <f t="shared" si="320"/>
        <v>0</v>
      </c>
      <c r="X1428" s="110">
        <f t="shared" si="321"/>
        <v>0</v>
      </c>
      <c r="Y1428" s="110" t="str">
        <f t="shared" si="322"/>
        <v>new_generic_battery_storage_energy_NA_CONFIDENTIAL</v>
      </c>
      <c r="Z1428" s="110">
        <f>IF(COUNTIFS($Y$2:Y1428,Y1428)=1,1,0)</f>
        <v>0</v>
      </c>
      <c r="AA1428" s="110">
        <f>SUM($Z$2:Z1428)*Z1428</f>
        <v>0</v>
      </c>
      <c r="AB1428" s="110">
        <f>COUNTIFS(resources!B:B,B1428)</f>
        <v>1</v>
      </c>
      <c r="AC1428" s="110">
        <f t="shared" si="323"/>
        <v>1</v>
      </c>
      <c r="AD1428" s="110">
        <f t="shared" si="324"/>
        <v>1</v>
      </c>
      <c r="AE1428" s="110">
        <f t="shared" si="325"/>
        <v>0</v>
      </c>
      <c r="AF1428" s="110">
        <f t="shared" si="326"/>
        <v>1</v>
      </c>
      <c r="AG1428" s="110">
        <f t="shared" si="327"/>
        <v>0</v>
      </c>
      <c r="AH1428" s="110">
        <f t="shared" si="328"/>
        <v>0</v>
      </c>
      <c r="AI1428" s="110">
        <f t="shared" si="329"/>
        <v>1</v>
      </c>
      <c r="AJ1428" s="100">
        <f>ROW()</f>
        <v>1428</v>
      </c>
      <c r="AK1428" s="100" t="e">
        <f>INDEX('BadRows RECART'!$C$2:$C$1207,MATCH(monthly_gwh_mw!AJ1428,'BadRows RECART'!$D$2:$D$1207,0))</f>
        <v>#N/A</v>
      </c>
    </row>
    <row r="1429" spans="1:37" ht="20">
      <c r="A1429" s="106" t="s">
        <v>3907</v>
      </c>
      <c r="B1429" s="106" t="s">
        <v>836</v>
      </c>
      <c r="C1429" s="106" t="s">
        <v>6297</v>
      </c>
      <c r="D1429" s="168">
        <v>2027</v>
      </c>
      <c r="E1429" s="168">
        <v>11</v>
      </c>
      <c r="F1429" s="199">
        <v>0</v>
      </c>
      <c r="G1429" s="212" t="s">
        <v>6314</v>
      </c>
      <c r="H1429" s="212" t="s">
        <v>6314</v>
      </c>
      <c r="I1429" s="106" t="s">
        <v>594</v>
      </c>
      <c r="J1429" s="88">
        <v>4</v>
      </c>
      <c r="K1429" s="83" t="s">
        <v>6314</v>
      </c>
      <c r="L1429" s="83" t="s">
        <v>6314</v>
      </c>
      <c r="M1429" s="45" t="str">
        <f>IF(
ISNA(INDEX(resources!E:E,MATCH(B1429,resources!B:B,0))),"fillme",
INDEX(resources!E:E,MATCH(B1429,resources!B:B,0)))</f>
        <v>CAISO_Battery</v>
      </c>
      <c r="N1429" s="45">
        <f>IF(
ISNA(INDEX(resources!J:J,MATCH(B1429,resources!B:B,0))),"fillme",
INDEX(resources!J:J,MATCH(B1429,resources!B:B,0)))</f>
        <v>0</v>
      </c>
      <c r="O1429" s="83" t="str">
        <f>IFERROR(INDEX(resources!K:K,MATCH(B1429,resources!B:B,0)),"fillme")</f>
        <v>battery</v>
      </c>
      <c r="P1429" s="89" t="str">
        <f t="shared" si="317"/>
        <v>battery_2027_11</v>
      </c>
      <c r="Q1429" s="87">
        <f>INDEX(elcc!G:G,MATCH(P1429,elcc!D:D,0))</f>
        <v>0.96603464723299004</v>
      </c>
      <c r="R1429" s="89">
        <f t="shared" si="318"/>
        <v>1</v>
      </c>
      <c r="S1429" s="89" t="s">
        <v>6314</v>
      </c>
      <c r="T1429" s="89" t="s">
        <v>6314</v>
      </c>
      <c r="U1429" s="90" t="str">
        <f t="shared" si="319"/>
        <v>ok</v>
      </c>
      <c r="V1429" s="63" t="str">
        <f>INDEX(resources!F:F,MATCH(B1429,resources!B:B,0))</f>
        <v>new_generic</v>
      </c>
      <c r="W1429" s="110">
        <f t="shared" si="320"/>
        <v>0</v>
      </c>
      <c r="X1429" s="110">
        <f t="shared" si="321"/>
        <v>0</v>
      </c>
      <c r="Y1429" s="110" t="str">
        <f t="shared" si="322"/>
        <v>new_generic_battery_storage_energy_NA_CONFIDENTIAL</v>
      </c>
      <c r="Z1429" s="110">
        <f>IF(COUNTIFS($Y$2:Y1429,Y1429)=1,1,0)</f>
        <v>0</v>
      </c>
      <c r="AA1429" s="110">
        <f>SUM($Z$2:Z1429)*Z1429</f>
        <v>0</v>
      </c>
      <c r="AB1429" s="110">
        <f>COUNTIFS(resources!B:B,B1429)</f>
        <v>1</v>
      </c>
      <c r="AC1429" s="110">
        <f t="shared" si="323"/>
        <v>1</v>
      </c>
      <c r="AD1429" s="110">
        <f t="shared" si="324"/>
        <v>1</v>
      </c>
      <c r="AE1429" s="110">
        <f t="shared" si="325"/>
        <v>0</v>
      </c>
      <c r="AF1429" s="110">
        <f t="shared" si="326"/>
        <v>1</v>
      </c>
      <c r="AG1429" s="110">
        <f t="shared" si="327"/>
        <v>0</v>
      </c>
      <c r="AH1429" s="110">
        <f t="shared" si="328"/>
        <v>0</v>
      </c>
      <c r="AI1429" s="110">
        <f t="shared" si="329"/>
        <v>1</v>
      </c>
      <c r="AJ1429" s="100">
        <f>ROW()</f>
        <v>1429</v>
      </c>
      <c r="AK1429" s="100" t="e">
        <f>INDEX('BadRows RECART'!$C$2:$C$1207,MATCH(monthly_gwh_mw!AJ1429,'BadRows RECART'!$D$2:$D$1207,0))</f>
        <v>#N/A</v>
      </c>
    </row>
    <row r="1430" spans="1:37" ht="20">
      <c r="A1430" s="106" t="s">
        <v>3907</v>
      </c>
      <c r="B1430" s="106" t="s">
        <v>836</v>
      </c>
      <c r="C1430" s="106" t="s">
        <v>6297</v>
      </c>
      <c r="D1430" s="168">
        <v>2027</v>
      </c>
      <c r="E1430" s="168">
        <v>12</v>
      </c>
      <c r="F1430" s="199">
        <v>0</v>
      </c>
      <c r="G1430" s="212" t="s">
        <v>6314</v>
      </c>
      <c r="H1430" s="212" t="s">
        <v>6314</v>
      </c>
      <c r="I1430" s="106" t="s">
        <v>594</v>
      </c>
      <c r="J1430" s="88">
        <v>4</v>
      </c>
      <c r="K1430" s="83" t="s">
        <v>6314</v>
      </c>
      <c r="L1430" s="83" t="s">
        <v>6314</v>
      </c>
      <c r="M1430" s="45" t="str">
        <f>IF(
ISNA(INDEX(resources!E:E,MATCH(B1430,resources!B:B,0))),"fillme",
INDEX(resources!E:E,MATCH(B1430,resources!B:B,0)))</f>
        <v>CAISO_Battery</v>
      </c>
      <c r="N1430" s="45">
        <f>IF(
ISNA(INDEX(resources!J:J,MATCH(B1430,resources!B:B,0))),"fillme",
INDEX(resources!J:J,MATCH(B1430,resources!B:B,0)))</f>
        <v>0</v>
      </c>
      <c r="O1430" s="83" t="str">
        <f>IFERROR(INDEX(resources!K:K,MATCH(B1430,resources!B:B,0)),"fillme")</f>
        <v>battery</v>
      </c>
      <c r="P1430" s="89" t="str">
        <f t="shared" si="317"/>
        <v>battery_2027_12</v>
      </c>
      <c r="Q1430" s="87">
        <f>INDEX(elcc!G:G,MATCH(P1430,elcc!D:D,0))</f>
        <v>0.96603464723299004</v>
      </c>
      <c r="R1430" s="89">
        <f t="shared" si="318"/>
        <v>1</v>
      </c>
      <c r="S1430" s="89" t="s">
        <v>6314</v>
      </c>
      <c r="T1430" s="89" t="s">
        <v>6314</v>
      </c>
      <c r="U1430" s="90" t="str">
        <f t="shared" si="319"/>
        <v>ok</v>
      </c>
      <c r="V1430" s="63" t="str">
        <f>INDEX(resources!F:F,MATCH(B1430,resources!B:B,0))</f>
        <v>new_generic</v>
      </c>
      <c r="W1430" s="110">
        <f t="shared" si="320"/>
        <v>0</v>
      </c>
      <c r="X1430" s="110">
        <f t="shared" si="321"/>
        <v>0</v>
      </c>
      <c r="Y1430" s="110" t="str">
        <f t="shared" si="322"/>
        <v>new_generic_battery_storage_energy_NA_CONFIDENTIAL</v>
      </c>
      <c r="Z1430" s="110">
        <f>IF(COUNTIFS($Y$2:Y1430,Y1430)=1,1,0)</f>
        <v>0</v>
      </c>
      <c r="AA1430" s="110">
        <f>SUM($Z$2:Z1430)*Z1430</f>
        <v>0</v>
      </c>
      <c r="AB1430" s="110">
        <f>COUNTIFS(resources!B:B,B1430)</f>
        <v>1</v>
      </c>
      <c r="AC1430" s="110">
        <f t="shared" si="323"/>
        <v>1</v>
      </c>
      <c r="AD1430" s="110">
        <f t="shared" si="324"/>
        <v>1</v>
      </c>
      <c r="AE1430" s="110">
        <f t="shared" si="325"/>
        <v>0</v>
      </c>
      <c r="AF1430" s="110">
        <f t="shared" si="326"/>
        <v>1</v>
      </c>
      <c r="AG1430" s="110">
        <f t="shared" si="327"/>
        <v>0</v>
      </c>
      <c r="AH1430" s="110">
        <f t="shared" si="328"/>
        <v>0</v>
      </c>
      <c r="AI1430" s="110">
        <f t="shared" si="329"/>
        <v>1</v>
      </c>
      <c r="AJ1430" s="100">
        <f>ROW()</f>
        <v>1430</v>
      </c>
      <c r="AK1430" s="100" t="e">
        <f>INDEX('BadRows RECART'!$C$2:$C$1207,MATCH(monthly_gwh_mw!AJ1430,'BadRows RECART'!$D$2:$D$1207,0))</f>
        <v>#N/A</v>
      </c>
    </row>
    <row r="1431" spans="1:37" ht="20">
      <c r="A1431" s="106" t="s">
        <v>3907</v>
      </c>
      <c r="B1431" s="106" t="s">
        <v>836</v>
      </c>
      <c r="C1431" s="106" t="s">
        <v>6297</v>
      </c>
      <c r="D1431" s="168">
        <v>2028</v>
      </c>
      <c r="E1431" s="168">
        <v>1</v>
      </c>
      <c r="F1431" s="199">
        <v>0</v>
      </c>
      <c r="G1431" s="212" t="s">
        <v>6314</v>
      </c>
      <c r="H1431" s="212" t="s">
        <v>6314</v>
      </c>
      <c r="I1431" s="106" t="s">
        <v>594</v>
      </c>
      <c r="J1431" s="88">
        <v>4</v>
      </c>
      <c r="K1431" s="83" t="s">
        <v>6314</v>
      </c>
      <c r="L1431" s="83" t="s">
        <v>6314</v>
      </c>
      <c r="M1431" s="45" t="str">
        <f>IF(
ISNA(INDEX(resources!E:E,MATCH(B1431,resources!B:B,0))),"fillme",
INDEX(resources!E:E,MATCH(B1431,resources!B:B,0)))</f>
        <v>CAISO_Battery</v>
      </c>
      <c r="N1431" s="45">
        <f>IF(
ISNA(INDEX(resources!J:J,MATCH(B1431,resources!B:B,0))),"fillme",
INDEX(resources!J:J,MATCH(B1431,resources!B:B,0)))</f>
        <v>0</v>
      </c>
      <c r="O1431" s="83" t="str">
        <f>IFERROR(INDEX(resources!K:K,MATCH(B1431,resources!B:B,0)),"fillme")</f>
        <v>battery</v>
      </c>
      <c r="P1431" s="89" t="str">
        <f t="shared" si="317"/>
        <v>battery_2028_1</v>
      </c>
      <c r="Q1431" s="87">
        <f>INDEX(elcc!G:G,MATCH(P1431,elcc!D:D,0))</f>
        <v>0.96603464723299004</v>
      </c>
      <c r="R1431" s="89">
        <f t="shared" si="318"/>
        <v>1</v>
      </c>
      <c r="S1431" s="89" t="s">
        <v>6314</v>
      </c>
      <c r="T1431" s="89" t="s">
        <v>6314</v>
      </c>
      <c r="U1431" s="90" t="str">
        <f t="shared" si="319"/>
        <v>ok</v>
      </c>
      <c r="V1431" s="63" t="str">
        <f>INDEX(resources!F:F,MATCH(B1431,resources!B:B,0))</f>
        <v>new_generic</v>
      </c>
      <c r="W1431" s="110">
        <f t="shared" si="320"/>
        <v>0</v>
      </c>
      <c r="X1431" s="110">
        <f t="shared" si="321"/>
        <v>0</v>
      </c>
      <c r="Y1431" s="110" t="str">
        <f t="shared" si="322"/>
        <v>new_generic_battery_storage_energy_NA_CONFIDENTIAL</v>
      </c>
      <c r="Z1431" s="110">
        <f>IF(COUNTIFS($Y$2:Y1431,Y1431)=1,1,0)</f>
        <v>0</v>
      </c>
      <c r="AA1431" s="110">
        <f>SUM($Z$2:Z1431)*Z1431</f>
        <v>0</v>
      </c>
      <c r="AB1431" s="110">
        <f>COUNTIFS(resources!B:B,B1431)</f>
        <v>1</v>
      </c>
      <c r="AC1431" s="110">
        <f t="shared" si="323"/>
        <v>1</v>
      </c>
      <c r="AD1431" s="110">
        <f t="shared" si="324"/>
        <v>1</v>
      </c>
      <c r="AE1431" s="110">
        <f t="shared" si="325"/>
        <v>0</v>
      </c>
      <c r="AF1431" s="110">
        <f t="shared" si="326"/>
        <v>1</v>
      </c>
      <c r="AG1431" s="110">
        <f t="shared" si="327"/>
        <v>0</v>
      </c>
      <c r="AH1431" s="110">
        <f t="shared" si="328"/>
        <v>0</v>
      </c>
      <c r="AI1431" s="110">
        <f t="shared" si="329"/>
        <v>1</v>
      </c>
      <c r="AJ1431" s="100">
        <f>ROW()</f>
        <v>1431</v>
      </c>
      <c r="AK1431" s="100" t="e">
        <f>INDEX('BadRows RECART'!$C$2:$C$1207,MATCH(monthly_gwh_mw!AJ1431,'BadRows RECART'!$D$2:$D$1207,0))</f>
        <v>#N/A</v>
      </c>
    </row>
    <row r="1432" spans="1:37" ht="20">
      <c r="A1432" s="106" t="s">
        <v>3907</v>
      </c>
      <c r="B1432" s="106" t="s">
        <v>836</v>
      </c>
      <c r="C1432" s="106" t="s">
        <v>6297</v>
      </c>
      <c r="D1432" s="168">
        <v>2028</v>
      </c>
      <c r="E1432" s="168">
        <v>2</v>
      </c>
      <c r="F1432" s="199">
        <v>0</v>
      </c>
      <c r="G1432" s="212" t="s">
        <v>6314</v>
      </c>
      <c r="H1432" s="212" t="s">
        <v>6314</v>
      </c>
      <c r="I1432" s="106" t="s">
        <v>594</v>
      </c>
      <c r="J1432" s="88">
        <v>4</v>
      </c>
      <c r="K1432" s="83" t="s">
        <v>6314</v>
      </c>
      <c r="L1432" s="83" t="s">
        <v>6314</v>
      </c>
      <c r="M1432" s="45" t="str">
        <f>IF(
ISNA(INDEX(resources!E:E,MATCH(B1432,resources!B:B,0))),"fillme",
INDEX(resources!E:E,MATCH(B1432,resources!B:B,0)))</f>
        <v>CAISO_Battery</v>
      </c>
      <c r="N1432" s="45">
        <f>IF(
ISNA(INDEX(resources!J:J,MATCH(B1432,resources!B:B,0))),"fillme",
INDEX(resources!J:J,MATCH(B1432,resources!B:B,0)))</f>
        <v>0</v>
      </c>
      <c r="O1432" s="83" t="str">
        <f>IFERROR(INDEX(resources!K:K,MATCH(B1432,resources!B:B,0)),"fillme")</f>
        <v>battery</v>
      </c>
      <c r="P1432" s="89" t="str">
        <f t="shared" si="317"/>
        <v>battery_2028_2</v>
      </c>
      <c r="Q1432" s="87">
        <f>INDEX(elcc!G:G,MATCH(P1432,elcc!D:D,0))</f>
        <v>0.96603464723299004</v>
      </c>
      <c r="R1432" s="89">
        <f t="shared" si="318"/>
        <v>1</v>
      </c>
      <c r="S1432" s="89" t="s">
        <v>6314</v>
      </c>
      <c r="T1432" s="89" t="s">
        <v>6314</v>
      </c>
      <c r="U1432" s="90" t="str">
        <f t="shared" si="319"/>
        <v>ok</v>
      </c>
      <c r="V1432" s="63" t="str">
        <f>INDEX(resources!F:F,MATCH(B1432,resources!B:B,0))</f>
        <v>new_generic</v>
      </c>
      <c r="W1432" s="110">
        <f t="shared" si="320"/>
        <v>0</v>
      </c>
      <c r="X1432" s="110">
        <f t="shared" si="321"/>
        <v>0</v>
      </c>
      <c r="Y1432" s="110" t="str">
        <f t="shared" si="322"/>
        <v>new_generic_battery_storage_energy_NA_CONFIDENTIAL</v>
      </c>
      <c r="Z1432" s="110">
        <f>IF(COUNTIFS($Y$2:Y1432,Y1432)=1,1,0)</f>
        <v>0</v>
      </c>
      <c r="AA1432" s="110">
        <f>SUM($Z$2:Z1432)*Z1432</f>
        <v>0</v>
      </c>
      <c r="AB1432" s="110">
        <f>COUNTIFS(resources!B:B,B1432)</f>
        <v>1</v>
      </c>
      <c r="AC1432" s="110">
        <f t="shared" si="323"/>
        <v>1</v>
      </c>
      <c r="AD1432" s="110">
        <f t="shared" si="324"/>
        <v>1</v>
      </c>
      <c r="AE1432" s="110">
        <f t="shared" si="325"/>
        <v>0</v>
      </c>
      <c r="AF1432" s="110">
        <f t="shared" si="326"/>
        <v>1</v>
      </c>
      <c r="AG1432" s="110">
        <f t="shared" si="327"/>
        <v>0</v>
      </c>
      <c r="AH1432" s="110">
        <f t="shared" si="328"/>
        <v>0</v>
      </c>
      <c r="AI1432" s="110">
        <f t="shared" si="329"/>
        <v>1</v>
      </c>
      <c r="AJ1432" s="100">
        <f>ROW()</f>
        <v>1432</v>
      </c>
      <c r="AK1432" s="100" t="e">
        <f>INDEX('BadRows RECART'!$C$2:$C$1207,MATCH(monthly_gwh_mw!AJ1432,'BadRows RECART'!$D$2:$D$1207,0))</f>
        <v>#N/A</v>
      </c>
    </row>
    <row r="1433" spans="1:37" ht="20">
      <c r="A1433" s="106" t="s">
        <v>3907</v>
      </c>
      <c r="B1433" s="106" t="s">
        <v>836</v>
      </c>
      <c r="C1433" s="106" t="s">
        <v>6297</v>
      </c>
      <c r="D1433" s="168">
        <v>2028</v>
      </c>
      <c r="E1433" s="168">
        <v>3</v>
      </c>
      <c r="F1433" s="199">
        <v>0</v>
      </c>
      <c r="G1433" s="212" t="s">
        <v>6314</v>
      </c>
      <c r="H1433" s="212" t="s">
        <v>6314</v>
      </c>
      <c r="I1433" s="106" t="s">
        <v>594</v>
      </c>
      <c r="J1433" s="88">
        <v>4</v>
      </c>
      <c r="K1433" s="83" t="s">
        <v>6314</v>
      </c>
      <c r="L1433" s="83" t="s">
        <v>6314</v>
      </c>
      <c r="M1433" s="45" t="str">
        <f>IF(
ISNA(INDEX(resources!E:E,MATCH(B1433,resources!B:B,0))),"fillme",
INDEX(resources!E:E,MATCH(B1433,resources!B:B,0)))</f>
        <v>CAISO_Battery</v>
      </c>
      <c r="N1433" s="45">
        <f>IF(
ISNA(INDEX(resources!J:J,MATCH(B1433,resources!B:B,0))),"fillme",
INDEX(resources!J:J,MATCH(B1433,resources!B:B,0)))</f>
        <v>0</v>
      </c>
      <c r="O1433" s="83" t="str">
        <f>IFERROR(INDEX(resources!K:K,MATCH(B1433,resources!B:B,0)),"fillme")</f>
        <v>battery</v>
      </c>
      <c r="P1433" s="89" t="str">
        <f t="shared" si="317"/>
        <v>battery_2028_3</v>
      </c>
      <c r="Q1433" s="87">
        <f>INDEX(elcc!G:G,MATCH(P1433,elcc!D:D,0))</f>
        <v>0.96603464723299004</v>
      </c>
      <c r="R1433" s="89">
        <f t="shared" si="318"/>
        <v>1</v>
      </c>
      <c r="S1433" s="89" t="s">
        <v>6314</v>
      </c>
      <c r="T1433" s="89" t="s">
        <v>6314</v>
      </c>
      <c r="U1433" s="90" t="str">
        <f t="shared" si="319"/>
        <v>ok</v>
      </c>
      <c r="V1433" s="63" t="str">
        <f>INDEX(resources!F:F,MATCH(B1433,resources!B:B,0))</f>
        <v>new_generic</v>
      </c>
      <c r="W1433" s="110">
        <f t="shared" si="320"/>
        <v>0</v>
      </c>
      <c r="X1433" s="110">
        <f t="shared" si="321"/>
        <v>0</v>
      </c>
      <c r="Y1433" s="110" t="str">
        <f t="shared" si="322"/>
        <v>new_generic_battery_storage_energy_NA_CONFIDENTIAL</v>
      </c>
      <c r="Z1433" s="110">
        <f>IF(COUNTIFS($Y$2:Y1433,Y1433)=1,1,0)</f>
        <v>0</v>
      </c>
      <c r="AA1433" s="110">
        <f>SUM($Z$2:Z1433)*Z1433</f>
        <v>0</v>
      </c>
      <c r="AB1433" s="110">
        <f>COUNTIFS(resources!B:B,B1433)</f>
        <v>1</v>
      </c>
      <c r="AC1433" s="110">
        <f t="shared" si="323"/>
        <v>1</v>
      </c>
      <c r="AD1433" s="110">
        <f t="shared" si="324"/>
        <v>1</v>
      </c>
      <c r="AE1433" s="110">
        <f t="shared" si="325"/>
        <v>0</v>
      </c>
      <c r="AF1433" s="110">
        <f t="shared" si="326"/>
        <v>1</v>
      </c>
      <c r="AG1433" s="110">
        <f t="shared" si="327"/>
        <v>0</v>
      </c>
      <c r="AH1433" s="110">
        <f t="shared" si="328"/>
        <v>0</v>
      </c>
      <c r="AI1433" s="110">
        <f t="shared" si="329"/>
        <v>1</v>
      </c>
      <c r="AJ1433" s="100">
        <f>ROW()</f>
        <v>1433</v>
      </c>
      <c r="AK1433" s="100" t="e">
        <f>INDEX('BadRows RECART'!$C$2:$C$1207,MATCH(monthly_gwh_mw!AJ1433,'BadRows RECART'!$D$2:$D$1207,0))</f>
        <v>#N/A</v>
      </c>
    </row>
    <row r="1434" spans="1:37" ht="20">
      <c r="A1434" s="106" t="s">
        <v>3907</v>
      </c>
      <c r="B1434" s="106" t="s">
        <v>836</v>
      </c>
      <c r="C1434" s="106" t="s">
        <v>6297</v>
      </c>
      <c r="D1434" s="168">
        <v>2028</v>
      </c>
      <c r="E1434" s="168">
        <v>4</v>
      </c>
      <c r="F1434" s="199">
        <v>0</v>
      </c>
      <c r="G1434" s="212" t="s">
        <v>6314</v>
      </c>
      <c r="H1434" s="212" t="s">
        <v>6314</v>
      </c>
      <c r="I1434" s="106" t="s">
        <v>594</v>
      </c>
      <c r="J1434" s="88">
        <v>4</v>
      </c>
      <c r="K1434" s="83" t="s">
        <v>6314</v>
      </c>
      <c r="L1434" s="83" t="s">
        <v>6314</v>
      </c>
      <c r="M1434" s="45" t="str">
        <f>IF(
ISNA(INDEX(resources!E:E,MATCH(B1434,resources!B:B,0))),"fillme",
INDEX(resources!E:E,MATCH(B1434,resources!B:B,0)))</f>
        <v>CAISO_Battery</v>
      </c>
      <c r="N1434" s="45">
        <f>IF(
ISNA(INDEX(resources!J:J,MATCH(B1434,resources!B:B,0))),"fillme",
INDEX(resources!J:J,MATCH(B1434,resources!B:B,0)))</f>
        <v>0</v>
      </c>
      <c r="O1434" s="83" t="str">
        <f>IFERROR(INDEX(resources!K:K,MATCH(B1434,resources!B:B,0)),"fillme")</f>
        <v>battery</v>
      </c>
      <c r="P1434" s="89" t="str">
        <f t="shared" si="317"/>
        <v>battery_2028_4</v>
      </c>
      <c r="Q1434" s="87">
        <f>INDEX(elcc!G:G,MATCH(P1434,elcc!D:D,0))</f>
        <v>0.96603464723299004</v>
      </c>
      <c r="R1434" s="89">
        <f t="shared" si="318"/>
        <v>1</v>
      </c>
      <c r="S1434" s="89" t="s">
        <v>6314</v>
      </c>
      <c r="T1434" s="89" t="s">
        <v>6314</v>
      </c>
      <c r="U1434" s="90" t="str">
        <f t="shared" si="319"/>
        <v>ok</v>
      </c>
      <c r="V1434" s="63" t="str">
        <f>INDEX(resources!F:F,MATCH(B1434,resources!B:B,0))</f>
        <v>new_generic</v>
      </c>
      <c r="W1434" s="110">
        <f t="shared" si="320"/>
        <v>0</v>
      </c>
      <c r="X1434" s="110">
        <f t="shared" si="321"/>
        <v>0</v>
      </c>
      <c r="Y1434" s="110" t="str">
        <f t="shared" si="322"/>
        <v>new_generic_battery_storage_energy_NA_CONFIDENTIAL</v>
      </c>
      <c r="Z1434" s="110">
        <f>IF(COUNTIFS($Y$2:Y1434,Y1434)=1,1,0)</f>
        <v>0</v>
      </c>
      <c r="AA1434" s="110">
        <f>SUM($Z$2:Z1434)*Z1434</f>
        <v>0</v>
      </c>
      <c r="AB1434" s="110">
        <f>COUNTIFS(resources!B:B,B1434)</f>
        <v>1</v>
      </c>
      <c r="AC1434" s="110">
        <f t="shared" si="323"/>
        <v>1</v>
      </c>
      <c r="AD1434" s="110">
        <f t="shared" si="324"/>
        <v>1</v>
      </c>
      <c r="AE1434" s="110">
        <f t="shared" si="325"/>
        <v>0</v>
      </c>
      <c r="AF1434" s="110">
        <f t="shared" si="326"/>
        <v>1</v>
      </c>
      <c r="AG1434" s="110">
        <f t="shared" si="327"/>
        <v>0</v>
      </c>
      <c r="AH1434" s="110">
        <f t="shared" si="328"/>
        <v>0</v>
      </c>
      <c r="AI1434" s="110">
        <f t="shared" si="329"/>
        <v>1</v>
      </c>
      <c r="AJ1434" s="100">
        <f>ROW()</f>
        <v>1434</v>
      </c>
      <c r="AK1434" s="100" t="e">
        <f>INDEX('BadRows RECART'!$C$2:$C$1207,MATCH(monthly_gwh_mw!AJ1434,'BadRows RECART'!$D$2:$D$1207,0))</f>
        <v>#N/A</v>
      </c>
    </row>
    <row r="1435" spans="1:37" ht="20">
      <c r="A1435" s="106" t="s">
        <v>3907</v>
      </c>
      <c r="B1435" s="106" t="s">
        <v>836</v>
      </c>
      <c r="C1435" s="106" t="s">
        <v>6297</v>
      </c>
      <c r="D1435" s="168">
        <v>2028</v>
      </c>
      <c r="E1435" s="168">
        <v>5</v>
      </c>
      <c r="F1435" s="199">
        <v>0</v>
      </c>
      <c r="G1435" s="212" t="s">
        <v>6314</v>
      </c>
      <c r="H1435" s="212" t="s">
        <v>6314</v>
      </c>
      <c r="I1435" s="106" t="s">
        <v>594</v>
      </c>
      <c r="J1435" s="88">
        <v>4</v>
      </c>
      <c r="K1435" s="83" t="s">
        <v>6314</v>
      </c>
      <c r="L1435" s="83" t="s">
        <v>6314</v>
      </c>
      <c r="M1435" s="45" t="str">
        <f>IF(
ISNA(INDEX(resources!E:E,MATCH(B1435,resources!B:B,0))),"fillme",
INDEX(resources!E:E,MATCH(B1435,resources!B:B,0)))</f>
        <v>CAISO_Battery</v>
      </c>
      <c r="N1435" s="45">
        <f>IF(
ISNA(INDEX(resources!J:J,MATCH(B1435,resources!B:B,0))),"fillme",
INDEX(resources!J:J,MATCH(B1435,resources!B:B,0)))</f>
        <v>0</v>
      </c>
      <c r="O1435" s="83" t="str">
        <f>IFERROR(INDEX(resources!K:K,MATCH(B1435,resources!B:B,0)),"fillme")</f>
        <v>battery</v>
      </c>
      <c r="P1435" s="89" t="str">
        <f t="shared" si="317"/>
        <v>battery_2028_5</v>
      </c>
      <c r="Q1435" s="87">
        <f>INDEX(elcc!G:G,MATCH(P1435,elcc!D:D,0))</f>
        <v>0.96603464723299004</v>
      </c>
      <c r="R1435" s="89">
        <f t="shared" si="318"/>
        <v>1</v>
      </c>
      <c r="S1435" s="89" t="s">
        <v>6314</v>
      </c>
      <c r="T1435" s="89" t="s">
        <v>6314</v>
      </c>
      <c r="U1435" s="90" t="str">
        <f t="shared" si="319"/>
        <v>ok</v>
      </c>
      <c r="V1435" s="63" t="str">
        <f>INDEX(resources!F:F,MATCH(B1435,resources!B:B,0))</f>
        <v>new_generic</v>
      </c>
      <c r="W1435" s="110">
        <f t="shared" si="320"/>
        <v>0</v>
      </c>
      <c r="X1435" s="110">
        <f t="shared" si="321"/>
        <v>0</v>
      </c>
      <c r="Y1435" s="110" t="str">
        <f t="shared" si="322"/>
        <v>new_generic_battery_storage_energy_NA_CONFIDENTIAL</v>
      </c>
      <c r="Z1435" s="110">
        <f>IF(COUNTIFS($Y$2:Y1435,Y1435)=1,1,0)</f>
        <v>0</v>
      </c>
      <c r="AA1435" s="110">
        <f>SUM($Z$2:Z1435)*Z1435</f>
        <v>0</v>
      </c>
      <c r="AB1435" s="110">
        <f>COUNTIFS(resources!B:B,B1435)</f>
        <v>1</v>
      </c>
      <c r="AC1435" s="110">
        <f t="shared" si="323"/>
        <v>1</v>
      </c>
      <c r="AD1435" s="110">
        <f t="shared" si="324"/>
        <v>1</v>
      </c>
      <c r="AE1435" s="110">
        <f t="shared" si="325"/>
        <v>0</v>
      </c>
      <c r="AF1435" s="110">
        <f t="shared" si="326"/>
        <v>1</v>
      </c>
      <c r="AG1435" s="110">
        <f t="shared" si="327"/>
        <v>0</v>
      </c>
      <c r="AH1435" s="110">
        <f t="shared" si="328"/>
        <v>0</v>
      </c>
      <c r="AI1435" s="110">
        <f t="shared" si="329"/>
        <v>1</v>
      </c>
      <c r="AJ1435" s="100">
        <f>ROW()</f>
        <v>1435</v>
      </c>
      <c r="AK1435" s="100" t="e">
        <f>INDEX('BadRows RECART'!$C$2:$C$1207,MATCH(monthly_gwh_mw!AJ1435,'BadRows RECART'!$D$2:$D$1207,0))</f>
        <v>#N/A</v>
      </c>
    </row>
    <row r="1436" spans="1:37" ht="20">
      <c r="A1436" s="106" t="s">
        <v>3907</v>
      </c>
      <c r="B1436" s="106" t="s">
        <v>836</v>
      </c>
      <c r="C1436" s="106" t="s">
        <v>6297</v>
      </c>
      <c r="D1436" s="168">
        <v>2028</v>
      </c>
      <c r="E1436" s="168">
        <v>6</v>
      </c>
      <c r="F1436" s="199">
        <v>0</v>
      </c>
      <c r="G1436" s="212" t="s">
        <v>6314</v>
      </c>
      <c r="H1436" s="212" t="s">
        <v>6314</v>
      </c>
      <c r="I1436" s="106" t="s">
        <v>594</v>
      </c>
      <c r="J1436" s="88">
        <v>4</v>
      </c>
      <c r="K1436" s="83" t="s">
        <v>6314</v>
      </c>
      <c r="L1436" s="83" t="s">
        <v>6314</v>
      </c>
      <c r="M1436" s="45" t="str">
        <f>IF(
ISNA(INDEX(resources!E:E,MATCH(B1436,resources!B:B,0))),"fillme",
INDEX(resources!E:E,MATCH(B1436,resources!B:B,0)))</f>
        <v>CAISO_Battery</v>
      </c>
      <c r="N1436" s="45">
        <f>IF(
ISNA(INDEX(resources!J:J,MATCH(B1436,resources!B:B,0))),"fillme",
INDEX(resources!J:J,MATCH(B1436,resources!B:B,0)))</f>
        <v>0</v>
      </c>
      <c r="O1436" s="83" t="str">
        <f>IFERROR(INDEX(resources!K:K,MATCH(B1436,resources!B:B,0)),"fillme")</f>
        <v>battery</v>
      </c>
      <c r="P1436" s="89" t="str">
        <f t="shared" si="317"/>
        <v>battery_2028_6</v>
      </c>
      <c r="Q1436" s="87">
        <f>INDEX(elcc!G:G,MATCH(P1436,elcc!D:D,0))</f>
        <v>0.96603464723299004</v>
      </c>
      <c r="R1436" s="89">
        <f t="shared" si="318"/>
        <v>1</v>
      </c>
      <c r="S1436" s="89" t="s">
        <v>6314</v>
      </c>
      <c r="T1436" s="89" t="s">
        <v>6314</v>
      </c>
      <c r="U1436" s="90" t="str">
        <f t="shared" si="319"/>
        <v>ok</v>
      </c>
      <c r="V1436" s="63" t="str">
        <f>INDEX(resources!F:F,MATCH(B1436,resources!B:B,0))</f>
        <v>new_generic</v>
      </c>
      <c r="W1436" s="110">
        <f t="shared" si="320"/>
        <v>0</v>
      </c>
      <c r="X1436" s="110">
        <f t="shared" si="321"/>
        <v>0</v>
      </c>
      <c r="Y1436" s="110" t="str">
        <f t="shared" si="322"/>
        <v>new_generic_battery_storage_energy_NA_CONFIDENTIAL</v>
      </c>
      <c r="Z1436" s="110">
        <f>IF(COUNTIFS($Y$2:Y1436,Y1436)=1,1,0)</f>
        <v>0</v>
      </c>
      <c r="AA1436" s="110">
        <f>SUM($Z$2:Z1436)*Z1436</f>
        <v>0</v>
      </c>
      <c r="AB1436" s="110">
        <f>COUNTIFS(resources!B:B,B1436)</f>
        <v>1</v>
      </c>
      <c r="AC1436" s="110">
        <f t="shared" si="323"/>
        <v>1</v>
      </c>
      <c r="AD1436" s="110">
        <f t="shared" si="324"/>
        <v>1</v>
      </c>
      <c r="AE1436" s="110">
        <f t="shared" si="325"/>
        <v>0</v>
      </c>
      <c r="AF1436" s="110">
        <f t="shared" si="326"/>
        <v>1</v>
      </c>
      <c r="AG1436" s="110">
        <f t="shared" si="327"/>
        <v>0</v>
      </c>
      <c r="AH1436" s="110">
        <f t="shared" si="328"/>
        <v>0</v>
      </c>
      <c r="AI1436" s="110">
        <f t="shared" si="329"/>
        <v>1</v>
      </c>
      <c r="AJ1436" s="100">
        <f>ROW()</f>
        <v>1436</v>
      </c>
      <c r="AK1436" s="100" t="e">
        <f>INDEX('BadRows RECART'!$C$2:$C$1207,MATCH(monthly_gwh_mw!AJ1436,'BadRows RECART'!$D$2:$D$1207,0))</f>
        <v>#N/A</v>
      </c>
    </row>
    <row r="1437" spans="1:37" ht="20">
      <c r="A1437" s="106" t="s">
        <v>3907</v>
      </c>
      <c r="B1437" s="106" t="s">
        <v>836</v>
      </c>
      <c r="C1437" s="106" t="s">
        <v>6297</v>
      </c>
      <c r="D1437" s="168">
        <v>2028</v>
      </c>
      <c r="E1437" s="168">
        <v>7</v>
      </c>
      <c r="F1437" s="199">
        <v>0</v>
      </c>
      <c r="G1437" s="212" t="s">
        <v>6314</v>
      </c>
      <c r="H1437" s="212" t="s">
        <v>6314</v>
      </c>
      <c r="I1437" s="106" t="s">
        <v>594</v>
      </c>
      <c r="J1437" s="88">
        <v>4</v>
      </c>
      <c r="K1437" s="83" t="s">
        <v>6314</v>
      </c>
      <c r="L1437" s="83" t="s">
        <v>6314</v>
      </c>
      <c r="M1437" s="45" t="str">
        <f>IF(
ISNA(INDEX(resources!E:E,MATCH(B1437,resources!B:B,0))),"fillme",
INDEX(resources!E:E,MATCH(B1437,resources!B:B,0)))</f>
        <v>CAISO_Battery</v>
      </c>
      <c r="N1437" s="45">
        <f>IF(
ISNA(INDEX(resources!J:J,MATCH(B1437,resources!B:B,0))),"fillme",
INDEX(resources!J:J,MATCH(B1437,resources!B:B,0)))</f>
        <v>0</v>
      </c>
      <c r="O1437" s="83" t="str">
        <f>IFERROR(INDEX(resources!K:K,MATCH(B1437,resources!B:B,0)),"fillme")</f>
        <v>battery</v>
      </c>
      <c r="P1437" s="89" t="str">
        <f t="shared" si="317"/>
        <v>battery_2028_7</v>
      </c>
      <c r="Q1437" s="87">
        <f>INDEX(elcc!G:G,MATCH(P1437,elcc!D:D,0))</f>
        <v>0.96603464723299004</v>
      </c>
      <c r="R1437" s="89">
        <f t="shared" si="318"/>
        <v>1</v>
      </c>
      <c r="S1437" s="89" t="s">
        <v>6314</v>
      </c>
      <c r="T1437" s="89" t="s">
        <v>6314</v>
      </c>
      <c r="U1437" s="90" t="str">
        <f t="shared" si="319"/>
        <v>ok</v>
      </c>
      <c r="V1437" s="63" t="str">
        <f>INDEX(resources!F:F,MATCH(B1437,resources!B:B,0))</f>
        <v>new_generic</v>
      </c>
      <c r="W1437" s="110">
        <f t="shared" si="320"/>
        <v>0</v>
      </c>
      <c r="X1437" s="110">
        <f t="shared" si="321"/>
        <v>0</v>
      </c>
      <c r="Y1437" s="110" t="str">
        <f t="shared" si="322"/>
        <v>new_generic_battery_storage_energy_NA_CONFIDENTIAL</v>
      </c>
      <c r="Z1437" s="110">
        <f>IF(COUNTIFS($Y$2:Y1437,Y1437)=1,1,0)</f>
        <v>0</v>
      </c>
      <c r="AA1437" s="110">
        <f>SUM($Z$2:Z1437)*Z1437</f>
        <v>0</v>
      </c>
      <c r="AB1437" s="110">
        <f>COUNTIFS(resources!B:B,B1437)</f>
        <v>1</v>
      </c>
      <c r="AC1437" s="110">
        <f t="shared" si="323"/>
        <v>1</v>
      </c>
      <c r="AD1437" s="110">
        <f t="shared" si="324"/>
        <v>1</v>
      </c>
      <c r="AE1437" s="110">
        <f t="shared" si="325"/>
        <v>0</v>
      </c>
      <c r="AF1437" s="110">
        <f t="shared" si="326"/>
        <v>1</v>
      </c>
      <c r="AG1437" s="110">
        <f t="shared" si="327"/>
        <v>0</v>
      </c>
      <c r="AH1437" s="110">
        <f t="shared" si="328"/>
        <v>0</v>
      </c>
      <c r="AI1437" s="110">
        <f t="shared" si="329"/>
        <v>1</v>
      </c>
      <c r="AJ1437" s="100">
        <f>ROW()</f>
        <v>1437</v>
      </c>
      <c r="AK1437" s="100" t="e">
        <f>INDEX('BadRows RECART'!$C$2:$C$1207,MATCH(monthly_gwh_mw!AJ1437,'BadRows RECART'!$D$2:$D$1207,0))</f>
        <v>#N/A</v>
      </c>
    </row>
    <row r="1438" spans="1:37" ht="20">
      <c r="A1438" s="106" t="s">
        <v>3907</v>
      </c>
      <c r="B1438" s="106" t="s">
        <v>836</v>
      </c>
      <c r="C1438" s="106" t="s">
        <v>6297</v>
      </c>
      <c r="D1438" s="168">
        <v>2028</v>
      </c>
      <c r="E1438" s="168">
        <v>8</v>
      </c>
      <c r="F1438" s="199">
        <v>0</v>
      </c>
      <c r="G1438" s="212" t="s">
        <v>6314</v>
      </c>
      <c r="H1438" s="212" t="s">
        <v>6314</v>
      </c>
      <c r="I1438" s="106" t="s">
        <v>594</v>
      </c>
      <c r="J1438" s="88">
        <v>4</v>
      </c>
      <c r="K1438" s="83" t="s">
        <v>6314</v>
      </c>
      <c r="L1438" s="83" t="s">
        <v>6314</v>
      </c>
      <c r="M1438" s="45" t="str">
        <f>IF(
ISNA(INDEX(resources!E:E,MATCH(B1438,resources!B:B,0))),"fillme",
INDEX(resources!E:E,MATCH(B1438,resources!B:B,0)))</f>
        <v>CAISO_Battery</v>
      </c>
      <c r="N1438" s="45">
        <f>IF(
ISNA(INDEX(resources!J:J,MATCH(B1438,resources!B:B,0))),"fillme",
INDEX(resources!J:J,MATCH(B1438,resources!B:B,0)))</f>
        <v>0</v>
      </c>
      <c r="O1438" s="83" t="str">
        <f>IFERROR(INDEX(resources!K:K,MATCH(B1438,resources!B:B,0)),"fillme")</f>
        <v>battery</v>
      </c>
      <c r="P1438" s="89" t="str">
        <f t="shared" si="317"/>
        <v>battery_2028_8</v>
      </c>
      <c r="Q1438" s="87">
        <f>INDEX(elcc!G:G,MATCH(P1438,elcc!D:D,0))</f>
        <v>0.96603464723299004</v>
      </c>
      <c r="R1438" s="89">
        <f t="shared" si="318"/>
        <v>1</v>
      </c>
      <c r="S1438" s="89" t="s">
        <v>6314</v>
      </c>
      <c r="T1438" s="89" t="s">
        <v>6314</v>
      </c>
      <c r="U1438" s="90" t="str">
        <f t="shared" si="319"/>
        <v>ok</v>
      </c>
      <c r="V1438" s="63" t="str">
        <f>INDEX(resources!F:F,MATCH(B1438,resources!B:B,0))</f>
        <v>new_generic</v>
      </c>
      <c r="W1438" s="110">
        <f t="shared" si="320"/>
        <v>0</v>
      </c>
      <c r="X1438" s="110">
        <f t="shared" si="321"/>
        <v>0</v>
      </c>
      <c r="Y1438" s="110" t="str">
        <f t="shared" si="322"/>
        <v>new_generic_battery_storage_energy_NA_CONFIDENTIAL</v>
      </c>
      <c r="Z1438" s="110">
        <f>IF(COUNTIFS($Y$2:Y1438,Y1438)=1,1,0)</f>
        <v>0</v>
      </c>
      <c r="AA1438" s="110">
        <f>SUM($Z$2:Z1438)*Z1438</f>
        <v>0</v>
      </c>
      <c r="AB1438" s="110">
        <f>COUNTIFS(resources!B:B,B1438)</f>
        <v>1</v>
      </c>
      <c r="AC1438" s="110">
        <f t="shared" si="323"/>
        <v>1</v>
      </c>
      <c r="AD1438" s="110">
        <f t="shared" si="324"/>
        <v>1</v>
      </c>
      <c r="AE1438" s="110">
        <f t="shared" si="325"/>
        <v>0</v>
      </c>
      <c r="AF1438" s="110">
        <f t="shared" si="326"/>
        <v>1</v>
      </c>
      <c r="AG1438" s="110">
        <f t="shared" si="327"/>
        <v>0</v>
      </c>
      <c r="AH1438" s="110">
        <f t="shared" si="328"/>
        <v>0</v>
      </c>
      <c r="AI1438" s="110">
        <f t="shared" si="329"/>
        <v>1</v>
      </c>
      <c r="AJ1438" s="100">
        <f>ROW()</f>
        <v>1438</v>
      </c>
      <c r="AK1438" s="100" t="e">
        <f>INDEX('BadRows RECART'!$C$2:$C$1207,MATCH(monthly_gwh_mw!AJ1438,'BadRows RECART'!$D$2:$D$1207,0))</f>
        <v>#N/A</v>
      </c>
    </row>
    <row r="1439" spans="1:37" ht="20">
      <c r="A1439" s="106" t="s">
        <v>3907</v>
      </c>
      <c r="B1439" s="106" t="s">
        <v>836</v>
      </c>
      <c r="C1439" s="106" t="s">
        <v>6297</v>
      </c>
      <c r="D1439" s="168">
        <v>2028</v>
      </c>
      <c r="E1439" s="168">
        <v>9</v>
      </c>
      <c r="F1439" s="199">
        <v>0</v>
      </c>
      <c r="G1439" s="212" t="s">
        <v>6314</v>
      </c>
      <c r="H1439" s="212" t="s">
        <v>6314</v>
      </c>
      <c r="I1439" s="106" t="s">
        <v>594</v>
      </c>
      <c r="J1439" s="88">
        <v>4</v>
      </c>
      <c r="K1439" s="83" t="s">
        <v>6314</v>
      </c>
      <c r="L1439" s="83" t="s">
        <v>6314</v>
      </c>
      <c r="M1439" s="45" t="str">
        <f>IF(
ISNA(INDEX(resources!E:E,MATCH(B1439,resources!B:B,0))),"fillme",
INDEX(resources!E:E,MATCH(B1439,resources!B:B,0)))</f>
        <v>CAISO_Battery</v>
      </c>
      <c r="N1439" s="45">
        <f>IF(
ISNA(INDEX(resources!J:J,MATCH(B1439,resources!B:B,0))),"fillme",
INDEX(resources!J:J,MATCH(B1439,resources!B:B,0)))</f>
        <v>0</v>
      </c>
      <c r="O1439" s="83" t="str">
        <f>IFERROR(INDEX(resources!K:K,MATCH(B1439,resources!B:B,0)),"fillme")</f>
        <v>battery</v>
      </c>
      <c r="P1439" s="89" t="str">
        <f t="shared" si="317"/>
        <v>battery_2028_9</v>
      </c>
      <c r="Q1439" s="87">
        <f>INDEX(elcc!G:G,MATCH(P1439,elcc!D:D,0))</f>
        <v>0.96603464723299004</v>
      </c>
      <c r="R1439" s="89">
        <f t="shared" si="318"/>
        <v>1</v>
      </c>
      <c r="S1439" s="89" t="s">
        <v>6314</v>
      </c>
      <c r="T1439" s="89" t="s">
        <v>6314</v>
      </c>
      <c r="U1439" s="90" t="str">
        <f t="shared" si="319"/>
        <v>ok</v>
      </c>
      <c r="V1439" s="63" t="str">
        <f>INDEX(resources!F:F,MATCH(B1439,resources!B:B,0))</f>
        <v>new_generic</v>
      </c>
      <c r="W1439" s="110">
        <f t="shared" si="320"/>
        <v>0</v>
      </c>
      <c r="X1439" s="110">
        <f t="shared" si="321"/>
        <v>0</v>
      </c>
      <c r="Y1439" s="110" t="str">
        <f t="shared" si="322"/>
        <v>new_generic_battery_storage_energy_NA_CONFIDENTIAL</v>
      </c>
      <c r="Z1439" s="110">
        <f>IF(COUNTIFS($Y$2:Y1439,Y1439)=1,1,0)</f>
        <v>0</v>
      </c>
      <c r="AA1439" s="110">
        <f>SUM($Z$2:Z1439)*Z1439</f>
        <v>0</v>
      </c>
      <c r="AB1439" s="110">
        <f>COUNTIFS(resources!B:B,B1439)</f>
        <v>1</v>
      </c>
      <c r="AC1439" s="110">
        <f t="shared" si="323"/>
        <v>1</v>
      </c>
      <c r="AD1439" s="110">
        <f t="shared" si="324"/>
        <v>1</v>
      </c>
      <c r="AE1439" s="110">
        <f t="shared" si="325"/>
        <v>0</v>
      </c>
      <c r="AF1439" s="110">
        <f t="shared" si="326"/>
        <v>1</v>
      </c>
      <c r="AG1439" s="110">
        <f t="shared" si="327"/>
        <v>0</v>
      </c>
      <c r="AH1439" s="110">
        <f t="shared" si="328"/>
        <v>0</v>
      </c>
      <c r="AI1439" s="110">
        <f t="shared" si="329"/>
        <v>1</v>
      </c>
      <c r="AJ1439" s="100">
        <f>ROW()</f>
        <v>1439</v>
      </c>
      <c r="AK1439" s="100" t="e">
        <f>INDEX('BadRows RECART'!$C$2:$C$1207,MATCH(monthly_gwh_mw!AJ1439,'BadRows RECART'!$D$2:$D$1207,0))</f>
        <v>#N/A</v>
      </c>
    </row>
    <row r="1440" spans="1:37" ht="20">
      <c r="A1440" s="106" t="s">
        <v>3907</v>
      </c>
      <c r="B1440" s="106" t="s">
        <v>836</v>
      </c>
      <c r="C1440" s="106" t="s">
        <v>6297</v>
      </c>
      <c r="D1440" s="168">
        <v>2028</v>
      </c>
      <c r="E1440" s="168">
        <v>10</v>
      </c>
      <c r="F1440" s="199">
        <v>0</v>
      </c>
      <c r="G1440" s="212" t="s">
        <v>6314</v>
      </c>
      <c r="H1440" s="212" t="s">
        <v>6314</v>
      </c>
      <c r="I1440" s="106" t="s">
        <v>594</v>
      </c>
      <c r="J1440" s="88">
        <v>4</v>
      </c>
      <c r="K1440" s="83" t="s">
        <v>6314</v>
      </c>
      <c r="L1440" s="83" t="s">
        <v>6314</v>
      </c>
      <c r="M1440" s="45" t="str">
        <f>IF(
ISNA(INDEX(resources!E:E,MATCH(B1440,resources!B:B,0))),"fillme",
INDEX(resources!E:E,MATCH(B1440,resources!B:B,0)))</f>
        <v>CAISO_Battery</v>
      </c>
      <c r="N1440" s="45">
        <f>IF(
ISNA(INDEX(resources!J:J,MATCH(B1440,resources!B:B,0))),"fillme",
INDEX(resources!J:J,MATCH(B1440,resources!B:B,0)))</f>
        <v>0</v>
      </c>
      <c r="O1440" s="83" t="str">
        <f>IFERROR(INDEX(resources!K:K,MATCH(B1440,resources!B:B,0)),"fillme")</f>
        <v>battery</v>
      </c>
      <c r="P1440" s="89" t="str">
        <f t="shared" si="317"/>
        <v>battery_2028_10</v>
      </c>
      <c r="Q1440" s="87">
        <f>INDEX(elcc!G:G,MATCH(P1440,elcc!D:D,0))</f>
        <v>0.96603464723299004</v>
      </c>
      <c r="R1440" s="89">
        <f t="shared" si="318"/>
        <v>1</v>
      </c>
      <c r="S1440" s="89" t="s">
        <v>6314</v>
      </c>
      <c r="T1440" s="89" t="s">
        <v>6314</v>
      </c>
      <c r="U1440" s="90" t="str">
        <f t="shared" si="319"/>
        <v>ok</v>
      </c>
      <c r="V1440" s="63" t="str">
        <f>INDEX(resources!F:F,MATCH(B1440,resources!B:B,0))</f>
        <v>new_generic</v>
      </c>
      <c r="W1440" s="110">
        <f t="shared" si="320"/>
        <v>0</v>
      </c>
      <c r="X1440" s="110">
        <f t="shared" si="321"/>
        <v>0</v>
      </c>
      <c r="Y1440" s="110" t="str">
        <f t="shared" si="322"/>
        <v>new_generic_battery_storage_energy_NA_CONFIDENTIAL</v>
      </c>
      <c r="Z1440" s="110">
        <f>IF(COUNTIFS($Y$2:Y1440,Y1440)=1,1,0)</f>
        <v>0</v>
      </c>
      <c r="AA1440" s="110">
        <f>SUM($Z$2:Z1440)*Z1440</f>
        <v>0</v>
      </c>
      <c r="AB1440" s="110">
        <f>COUNTIFS(resources!B:B,B1440)</f>
        <v>1</v>
      </c>
      <c r="AC1440" s="110">
        <f t="shared" si="323"/>
        <v>1</v>
      </c>
      <c r="AD1440" s="110">
        <f t="shared" si="324"/>
        <v>1</v>
      </c>
      <c r="AE1440" s="110">
        <f t="shared" si="325"/>
        <v>0</v>
      </c>
      <c r="AF1440" s="110">
        <f t="shared" si="326"/>
        <v>1</v>
      </c>
      <c r="AG1440" s="110">
        <f t="shared" si="327"/>
        <v>0</v>
      </c>
      <c r="AH1440" s="110">
        <f t="shared" si="328"/>
        <v>0</v>
      </c>
      <c r="AI1440" s="110">
        <f t="shared" si="329"/>
        <v>1</v>
      </c>
      <c r="AJ1440" s="100">
        <f>ROW()</f>
        <v>1440</v>
      </c>
      <c r="AK1440" s="100" t="e">
        <f>INDEX('BadRows RECART'!$C$2:$C$1207,MATCH(monthly_gwh_mw!AJ1440,'BadRows RECART'!$D$2:$D$1207,0))</f>
        <v>#N/A</v>
      </c>
    </row>
    <row r="1441" spans="1:37" ht="20">
      <c r="A1441" s="106" t="s">
        <v>3907</v>
      </c>
      <c r="B1441" s="106" t="s">
        <v>836</v>
      </c>
      <c r="C1441" s="106" t="s">
        <v>6297</v>
      </c>
      <c r="D1441" s="168">
        <v>2028</v>
      </c>
      <c r="E1441" s="168">
        <v>11</v>
      </c>
      <c r="F1441" s="199">
        <v>0</v>
      </c>
      <c r="G1441" s="212" t="s">
        <v>6314</v>
      </c>
      <c r="H1441" s="212" t="s">
        <v>6314</v>
      </c>
      <c r="I1441" s="106" t="s">
        <v>594</v>
      </c>
      <c r="J1441" s="88">
        <v>4</v>
      </c>
      <c r="K1441" s="83" t="s">
        <v>6314</v>
      </c>
      <c r="L1441" s="83" t="s">
        <v>6314</v>
      </c>
      <c r="M1441" s="45" t="str">
        <f>IF(
ISNA(INDEX(resources!E:E,MATCH(B1441,resources!B:B,0))),"fillme",
INDEX(resources!E:E,MATCH(B1441,resources!B:B,0)))</f>
        <v>CAISO_Battery</v>
      </c>
      <c r="N1441" s="45">
        <f>IF(
ISNA(INDEX(resources!J:J,MATCH(B1441,resources!B:B,0))),"fillme",
INDEX(resources!J:J,MATCH(B1441,resources!B:B,0)))</f>
        <v>0</v>
      </c>
      <c r="O1441" s="83" t="str">
        <f>IFERROR(INDEX(resources!K:K,MATCH(B1441,resources!B:B,0)),"fillme")</f>
        <v>battery</v>
      </c>
      <c r="P1441" s="89" t="str">
        <f t="shared" si="317"/>
        <v>battery_2028_11</v>
      </c>
      <c r="Q1441" s="87">
        <f>INDEX(elcc!G:G,MATCH(P1441,elcc!D:D,0))</f>
        <v>0.96603464723299004</v>
      </c>
      <c r="R1441" s="89">
        <f t="shared" si="318"/>
        <v>1</v>
      </c>
      <c r="S1441" s="89" t="s">
        <v>6314</v>
      </c>
      <c r="T1441" s="89" t="s">
        <v>6314</v>
      </c>
      <c r="U1441" s="90" t="str">
        <f t="shared" si="319"/>
        <v>ok</v>
      </c>
      <c r="V1441" s="63" t="str">
        <f>INDEX(resources!F:F,MATCH(B1441,resources!B:B,0))</f>
        <v>new_generic</v>
      </c>
      <c r="W1441" s="110">
        <f t="shared" si="320"/>
        <v>0</v>
      </c>
      <c r="X1441" s="110">
        <f t="shared" si="321"/>
        <v>0</v>
      </c>
      <c r="Y1441" s="110" t="str">
        <f t="shared" si="322"/>
        <v>new_generic_battery_storage_energy_NA_CONFIDENTIAL</v>
      </c>
      <c r="Z1441" s="110">
        <f>IF(COUNTIFS($Y$2:Y1441,Y1441)=1,1,0)</f>
        <v>0</v>
      </c>
      <c r="AA1441" s="110">
        <f>SUM($Z$2:Z1441)*Z1441</f>
        <v>0</v>
      </c>
      <c r="AB1441" s="110">
        <f>COUNTIFS(resources!B:B,B1441)</f>
        <v>1</v>
      </c>
      <c r="AC1441" s="110">
        <f t="shared" si="323"/>
        <v>1</v>
      </c>
      <c r="AD1441" s="110">
        <f t="shared" si="324"/>
        <v>1</v>
      </c>
      <c r="AE1441" s="110">
        <f t="shared" si="325"/>
        <v>0</v>
      </c>
      <c r="AF1441" s="110">
        <f t="shared" si="326"/>
        <v>1</v>
      </c>
      <c r="AG1441" s="110">
        <f t="shared" si="327"/>
        <v>0</v>
      </c>
      <c r="AH1441" s="110">
        <f t="shared" si="328"/>
        <v>0</v>
      </c>
      <c r="AI1441" s="110">
        <f t="shared" si="329"/>
        <v>1</v>
      </c>
      <c r="AJ1441" s="100">
        <f>ROW()</f>
        <v>1441</v>
      </c>
      <c r="AK1441" s="100" t="e">
        <f>INDEX('BadRows RECART'!$C$2:$C$1207,MATCH(monthly_gwh_mw!AJ1441,'BadRows RECART'!$D$2:$D$1207,0))</f>
        <v>#N/A</v>
      </c>
    </row>
    <row r="1442" spans="1:37" ht="20">
      <c r="A1442" s="106" t="s">
        <v>3907</v>
      </c>
      <c r="B1442" s="106" t="s">
        <v>836</v>
      </c>
      <c r="C1442" s="106" t="s">
        <v>6297</v>
      </c>
      <c r="D1442" s="168">
        <v>2028</v>
      </c>
      <c r="E1442" s="168">
        <v>12</v>
      </c>
      <c r="F1442" s="199">
        <v>0</v>
      </c>
      <c r="G1442" s="212" t="s">
        <v>6314</v>
      </c>
      <c r="H1442" s="212" t="s">
        <v>6314</v>
      </c>
      <c r="I1442" s="106" t="s">
        <v>594</v>
      </c>
      <c r="J1442" s="88">
        <v>4</v>
      </c>
      <c r="K1442" s="83" t="s">
        <v>6314</v>
      </c>
      <c r="L1442" s="83" t="s">
        <v>6314</v>
      </c>
      <c r="M1442" s="45" t="str">
        <f>IF(
ISNA(INDEX(resources!E:E,MATCH(B1442,resources!B:B,0))),"fillme",
INDEX(resources!E:E,MATCH(B1442,resources!B:B,0)))</f>
        <v>CAISO_Battery</v>
      </c>
      <c r="N1442" s="45">
        <f>IF(
ISNA(INDEX(resources!J:J,MATCH(B1442,resources!B:B,0))),"fillme",
INDEX(resources!J:J,MATCH(B1442,resources!B:B,0)))</f>
        <v>0</v>
      </c>
      <c r="O1442" s="83" t="str">
        <f>IFERROR(INDEX(resources!K:K,MATCH(B1442,resources!B:B,0)),"fillme")</f>
        <v>battery</v>
      </c>
      <c r="P1442" s="89" t="str">
        <f t="shared" si="317"/>
        <v>battery_2028_12</v>
      </c>
      <c r="Q1442" s="87">
        <f>INDEX(elcc!G:G,MATCH(P1442,elcc!D:D,0))</f>
        <v>0.96603464723299004</v>
      </c>
      <c r="R1442" s="89">
        <f t="shared" si="318"/>
        <v>1</v>
      </c>
      <c r="S1442" s="89" t="s">
        <v>6314</v>
      </c>
      <c r="T1442" s="89" t="s">
        <v>6314</v>
      </c>
      <c r="U1442" s="90" t="str">
        <f t="shared" si="319"/>
        <v>ok</v>
      </c>
      <c r="V1442" s="63" t="str">
        <f>INDEX(resources!F:F,MATCH(B1442,resources!B:B,0))</f>
        <v>new_generic</v>
      </c>
      <c r="W1442" s="110">
        <f t="shared" si="320"/>
        <v>0</v>
      </c>
      <c r="X1442" s="110">
        <f t="shared" si="321"/>
        <v>0</v>
      </c>
      <c r="Y1442" s="110" t="str">
        <f t="shared" si="322"/>
        <v>new_generic_battery_storage_energy_NA_CONFIDENTIAL</v>
      </c>
      <c r="Z1442" s="110">
        <f>IF(COUNTIFS($Y$2:Y1442,Y1442)=1,1,0)</f>
        <v>0</v>
      </c>
      <c r="AA1442" s="110">
        <f>SUM($Z$2:Z1442)*Z1442</f>
        <v>0</v>
      </c>
      <c r="AB1442" s="110">
        <f>COUNTIFS(resources!B:B,B1442)</f>
        <v>1</v>
      </c>
      <c r="AC1442" s="110">
        <f t="shared" si="323"/>
        <v>1</v>
      </c>
      <c r="AD1442" s="110">
        <f t="shared" si="324"/>
        <v>1</v>
      </c>
      <c r="AE1442" s="110">
        <f t="shared" si="325"/>
        <v>0</v>
      </c>
      <c r="AF1442" s="110">
        <f t="shared" si="326"/>
        <v>1</v>
      </c>
      <c r="AG1442" s="110">
        <f t="shared" si="327"/>
        <v>0</v>
      </c>
      <c r="AH1442" s="110">
        <f t="shared" si="328"/>
        <v>0</v>
      </c>
      <c r="AI1442" s="110">
        <f t="shared" si="329"/>
        <v>1</v>
      </c>
      <c r="AJ1442" s="100">
        <f>ROW()</f>
        <v>1442</v>
      </c>
      <c r="AK1442" s="100" t="e">
        <f>INDEX('BadRows RECART'!$C$2:$C$1207,MATCH(monthly_gwh_mw!AJ1442,'BadRows RECART'!$D$2:$D$1207,0))</f>
        <v>#N/A</v>
      </c>
    </row>
    <row r="1443" spans="1:37" ht="20">
      <c r="A1443" s="106" t="s">
        <v>3907</v>
      </c>
      <c r="B1443" s="106" t="s">
        <v>836</v>
      </c>
      <c r="C1443" s="106" t="s">
        <v>6297</v>
      </c>
      <c r="D1443" s="168">
        <v>2029</v>
      </c>
      <c r="E1443" s="168">
        <v>1</v>
      </c>
      <c r="F1443" s="199">
        <v>0</v>
      </c>
      <c r="G1443" s="212" t="s">
        <v>6314</v>
      </c>
      <c r="H1443" s="212" t="s">
        <v>6314</v>
      </c>
      <c r="I1443" s="106" t="s">
        <v>594</v>
      </c>
      <c r="J1443" s="88">
        <v>4</v>
      </c>
      <c r="K1443" s="83" t="s">
        <v>6314</v>
      </c>
      <c r="L1443" s="83" t="s">
        <v>6314</v>
      </c>
      <c r="M1443" s="45" t="str">
        <f>IF(
ISNA(INDEX(resources!E:E,MATCH(B1443,resources!B:B,0))),"fillme",
INDEX(resources!E:E,MATCH(B1443,resources!B:B,0)))</f>
        <v>CAISO_Battery</v>
      </c>
      <c r="N1443" s="45">
        <f>IF(
ISNA(INDEX(resources!J:J,MATCH(B1443,resources!B:B,0))),"fillme",
INDEX(resources!J:J,MATCH(B1443,resources!B:B,0)))</f>
        <v>0</v>
      </c>
      <c r="O1443" s="83" t="str">
        <f>IFERROR(INDEX(resources!K:K,MATCH(B1443,resources!B:B,0)),"fillme")</f>
        <v>battery</v>
      </c>
      <c r="P1443" s="89" t="str">
        <f t="shared" si="317"/>
        <v>battery_2029_1</v>
      </c>
      <c r="Q1443" s="87">
        <f>INDEX(elcc!G:G,MATCH(P1443,elcc!D:D,0))</f>
        <v>0.96603464723299004</v>
      </c>
      <c r="R1443" s="89">
        <f t="shared" si="318"/>
        <v>1</v>
      </c>
      <c r="S1443" s="89" t="s">
        <v>6314</v>
      </c>
      <c r="T1443" s="89" t="s">
        <v>6314</v>
      </c>
      <c r="U1443" s="90" t="str">
        <f t="shared" si="319"/>
        <v>ok</v>
      </c>
      <c r="V1443" s="63" t="str">
        <f>INDEX(resources!F:F,MATCH(B1443,resources!B:B,0))</f>
        <v>new_generic</v>
      </c>
      <c r="W1443" s="110">
        <f t="shared" si="320"/>
        <v>0</v>
      </c>
      <c r="X1443" s="110">
        <f t="shared" si="321"/>
        <v>0</v>
      </c>
      <c r="Y1443" s="110" t="str">
        <f t="shared" si="322"/>
        <v>new_generic_battery_storage_energy_NA_CONFIDENTIAL</v>
      </c>
      <c r="Z1443" s="110">
        <f>IF(COUNTIFS($Y$2:Y1443,Y1443)=1,1,0)</f>
        <v>0</v>
      </c>
      <c r="AA1443" s="110">
        <f>SUM($Z$2:Z1443)*Z1443</f>
        <v>0</v>
      </c>
      <c r="AB1443" s="110">
        <f>COUNTIFS(resources!B:B,B1443)</f>
        <v>1</v>
      </c>
      <c r="AC1443" s="110">
        <f t="shared" si="323"/>
        <v>1</v>
      </c>
      <c r="AD1443" s="110">
        <f t="shared" si="324"/>
        <v>1</v>
      </c>
      <c r="AE1443" s="110">
        <f t="shared" si="325"/>
        <v>0</v>
      </c>
      <c r="AF1443" s="110">
        <f t="shared" si="326"/>
        <v>1</v>
      </c>
      <c r="AG1443" s="110">
        <f t="shared" si="327"/>
        <v>0</v>
      </c>
      <c r="AH1443" s="110">
        <f t="shared" si="328"/>
        <v>0</v>
      </c>
      <c r="AI1443" s="110">
        <f t="shared" si="329"/>
        <v>1</v>
      </c>
      <c r="AJ1443" s="100">
        <f>ROW()</f>
        <v>1443</v>
      </c>
      <c r="AK1443" s="100" t="e">
        <f>INDEX('BadRows RECART'!$C$2:$C$1207,MATCH(monthly_gwh_mw!AJ1443,'BadRows RECART'!$D$2:$D$1207,0))</f>
        <v>#N/A</v>
      </c>
    </row>
    <row r="1444" spans="1:37" ht="20">
      <c r="A1444" s="106" t="s">
        <v>3907</v>
      </c>
      <c r="B1444" s="106" t="s">
        <v>836</v>
      </c>
      <c r="C1444" s="106" t="s">
        <v>6297</v>
      </c>
      <c r="D1444" s="168">
        <v>2029</v>
      </c>
      <c r="E1444" s="168">
        <v>2</v>
      </c>
      <c r="F1444" s="199">
        <v>0</v>
      </c>
      <c r="G1444" s="212" t="s">
        <v>6314</v>
      </c>
      <c r="H1444" s="212" t="s">
        <v>6314</v>
      </c>
      <c r="I1444" s="106" t="s">
        <v>594</v>
      </c>
      <c r="J1444" s="88">
        <v>4</v>
      </c>
      <c r="K1444" s="83" t="s">
        <v>6314</v>
      </c>
      <c r="L1444" s="83" t="s">
        <v>6314</v>
      </c>
      <c r="M1444" s="45" t="str">
        <f>IF(
ISNA(INDEX(resources!E:E,MATCH(B1444,resources!B:B,0))),"fillme",
INDEX(resources!E:E,MATCH(B1444,resources!B:B,0)))</f>
        <v>CAISO_Battery</v>
      </c>
      <c r="N1444" s="45">
        <f>IF(
ISNA(INDEX(resources!J:J,MATCH(B1444,resources!B:B,0))),"fillme",
INDEX(resources!J:J,MATCH(B1444,resources!B:B,0)))</f>
        <v>0</v>
      </c>
      <c r="O1444" s="83" t="str">
        <f>IFERROR(INDEX(resources!K:K,MATCH(B1444,resources!B:B,0)),"fillme")</f>
        <v>battery</v>
      </c>
      <c r="P1444" s="89" t="str">
        <f t="shared" si="317"/>
        <v>battery_2029_2</v>
      </c>
      <c r="Q1444" s="87">
        <f>INDEX(elcc!G:G,MATCH(P1444,elcc!D:D,0))</f>
        <v>0.96603464723299004</v>
      </c>
      <c r="R1444" s="89">
        <f t="shared" si="318"/>
        <v>1</v>
      </c>
      <c r="S1444" s="89" t="s">
        <v>6314</v>
      </c>
      <c r="T1444" s="89" t="s">
        <v>6314</v>
      </c>
      <c r="U1444" s="90" t="str">
        <f t="shared" si="319"/>
        <v>ok</v>
      </c>
      <c r="V1444" s="63" t="str">
        <f>INDEX(resources!F:F,MATCH(B1444,resources!B:B,0))</f>
        <v>new_generic</v>
      </c>
      <c r="W1444" s="110">
        <f t="shared" si="320"/>
        <v>0</v>
      </c>
      <c r="X1444" s="110">
        <f t="shared" si="321"/>
        <v>0</v>
      </c>
      <c r="Y1444" s="110" t="str">
        <f t="shared" si="322"/>
        <v>new_generic_battery_storage_energy_NA_CONFIDENTIAL</v>
      </c>
      <c r="Z1444" s="110">
        <f>IF(COUNTIFS($Y$2:Y1444,Y1444)=1,1,0)</f>
        <v>0</v>
      </c>
      <c r="AA1444" s="110">
        <f>SUM($Z$2:Z1444)*Z1444</f>
        <v>0</v>
      </c>
      <c r="AB1444" s="110">
        <f>COUNTIFS(resources!B:B,B1444)</f>
        <v>1</v>
      </c>
      <c r="AC1444" s="110">
        <f t="shared" si="323"/>
        <v>1</v>
      </c>
      <c r="AD1444" s="110">
        <f t="shared" si="324"/>
        <v>1</v>
      </c>
      <c r="AE1444" s="110">
        <f t="shared" si="325"/>
        <v>0</v>
      </c>
      <c r="AF1444" s="110">
        <f t="shared" si="326"/>
        <v>1</v>
      </c>
      <c r="AG1444" s="110">
        <f t="shared" si="327"/>
        <v>0</v>
      </c>
      <c r="AH1444" s="110">
        <f t="shared" si="328"/>
        <v>0</v>
      </c>
      <c r="AI1444" s="110">
        <f t="shared" si="329"/>
        <v>1</v>
      </c>
      <c r="AJ1444" s="100">
        <f>ROW()</f>
        <v>1444</v>
      </c>
      <c r="AK1444" s="100" t="e">
        <f>INDEX('BadRows RECART'!$C$2:$C$1207,MATCH(monthly_gwh_mw!AJ1444,'BadRows RECART'!$D$2:$D$1207,0))</f>
        <v>#N/A</v>
      </c>
    </row>
    <row r="1445" spans="1:37" ht="20">
      <c r="A1445" s="106" t="s">
        <v>3907</v>
      </c>
      <c r="B1445" s="106" t="s">
        <v>836</v>
      </c>
      <c r="C1445" s="106" t="s">
        <v>6297</v>
      </c>
      <c r="D1445" s="168">
        <v>2029</v>
      </c>
      <c r="E1445" s="168">
        <v>3</v>
      </c>
      <c r="F1445" s="199">
        <v>0</v>
      </c>
      <c r="G1445" s="212" t="s">
        <v>6314</v>
      </c>
      <c r="H1445" s="212" t="s">
        <v>6314</v>
      </c>
      <c r="I1445" s="106" t="s">
        <v>594</v>
      </c>
      <c r="J1445" s="88">
        <v>4</v>
      </c>
      <c r="K1445" s="83" t="s">
        <v>6314</v>
      </c>
      <c r="L1445" s="83" t="s">
        <v>6314</v>
      </c>
      <c r="M1445" s="45" t="str">
        <f>IF(
ISNA(INDEX(resources!E:E,MATCH(B1445,resources!B:B,0))),"fillme",
INDEX(resources!E:E,MATCH(B1445,resources!B:B,0)))</f>
        <v>CAISO_Battery</v>
      </c>
      <c r="N1445" s="45">
        <f>IF(
ISNA(INDEX(resources!J:J,MATCH(B1445,resources!B:B,0))),"fillme",
INDEX(resources!J:J,MATCH(B1445,resources!B:B,0)))</f>
        <v>0</v>
      </c>
      <c r="O1445" s="83" t="str">
        <f>IFERROR(INDEX(resources!K:K,MATCH(B1445,resources!B:B,0)),"fillme")</f>
        <v>battery</v>
      </c>
      <c r="P1445" s="89" t="str">
        <f t="shared" si="317"/>
        <v>battery_2029_3</v>
      </c>
      <c r="Q1445" s="87">
        <f>INDEX(elcc!G:G,MATCH(P1445,elcc!D:D,0))</f>
        <v>0.96603464723299004</v>
      </c>
      <c r="R1445" s="89">
        <f t="shared" si="318"/>
        <v>1</v>
      </c>
      <c r="S1445" s="89" t="s">
        <v>6314</v>
      </c>
      <c r="T1445" s="89" t="s">
        <v>6314</v>
      </c>
      <c r="U1445" s="90" t="str">
        <f t="shared" si="319"/>
        <v>ok</v>
      </c>
      <c r="V1445" s="63" t="str">
        <f>INDEX(resources!F:F,MATCH(B1445,resources!B:B,0))</f>
        <v>new_generic</v>
      </c>
      <c r="W1445" s="110">
        <f t="shared" si="320"/>
        <v>0</v>
      </c>
      <c r="X1445" s="110">
        <f t="shared" si="321"/>
        <v>0</v>
      </c>
      <c r="Y1445" s="110" t="str">
        <f t="shared" si="322"/>
        <v>new_generic_battery_storage_energy_NA_CONFIDENTIAL</v>
      </c>
      <c r="Z1445" s="110">
        <f>IF(COUNTIFS($Y$2:Y1445,Y1445)=1,1,0)</f>
        <v>0</v>
      </c>
      <c r="AA1445" s="110">
        <f>SUM($Z$2:Z1445)*Z1445</f>
        <v>0</v>
      </c>
      <c r="AB1445" s="110">
        <f>COUNTIFS(resources!B:B,B1445)</f>
        <v>1</v>
      </c>
      <c r="AC1445" s="110">
        <f t="shared" si="323"/>
        <v>1</v>
      </c>
      <c r="AD1445" s="110">
        <f t="shared" si="324"/>
        <v>1</v>
      </c>
      <c r="AE1445" s="110">
        <f t="shared" si="325"/>
        <v>0</v>
      </c>
      <c r="AF1445" s="110">
        <f t="shared" si="326"/>
        <v>1</v>
      </c>
      <c r="AG1445" s="110">
        <f t="shared" si="327"/>
        <v>0</v>
      </c>
      <c r="AH1445" s="110">
        <f t="shared" si="328"/>
        <v>0</v>
      </c>
      <c r="AI1445" s="110">
        <f t="shared" si="329"/>
        <v>1</v>
      </c>
      <c r="AJ1445" s="100">
        <f>ROW()</f>
        <v>1445</v>
      </c>
      <c r="AK1445" s="100" t="e">
        <f>INDEX('BadRows RECART'!$C$2:$C$1207,MATCH(monthly_gwh_mw!AJ1445,'BadRows RECART'!$D$2:$D$1207,0))</f>
        <v>#N/A</v>
      </c>
    </row>
    <row r="1446" spans="1:37" ht="20">
      <c r="A1446" s="106" t="s">
        <v>3907</v>
      </c>
      <c r="B1446" s="106" t="s">
        <v>836</v>
      </c>
      <c r="C1446" s="106" t="s">
        <v>6297</v>
      </c>
      <c r="D1446" s="168">
        <v>2029</v>
      </c>
      <c r="E1446" s="168">
        <v>4</v>
      </c>
      <c r="F1446" s="199">
        <v>0</v>
      </c>
      <c r="G1446" s="212" t="s">
        <v>6314</v>
      </c>
      <c r="H1446" s="212" t="s">
        <v>6314</v>
      </c>
      <c r="I1446" s="106" t="s">
        <v>594</v>
      </c>
      <c r="J1446" s="88">
        <v>4</v>
      </c>
      <c r="K1446" s="83" t="s">
        <v>6314</v>
      </c>
      <c r="L1446" s="83" t="s">
        <v>6314</v>
      </c>
      <c r="M1446" s="45" t="str">
        <f>IF(
ISNA(INDEX(resources!E:E,MATCH(B1446,resources!B:B,0))),"fillme",
INDEX(resources!E:E,MATCH(B1446,resources!B:B,0)))</f>
        <v>CAISO_Battery</v>
      </c>
      <c r="N1446" s="45">
        <f>IF(
ISNA(INDEX(resources!J:J,MATCH(B1446,resources!B:B,0))),"fillme",
INDEX(resources!J:J,MATCH(B1446,resources!B:B,0)))</f>
        <v>0</v>
      </c>
      <c r="O1446" s="83" t="str">
        <f>IFERROR(INDEX(resources!K:K,MATCH(B1446,resources!B:B,0)),"fillme")</f>
        <v>battery</v>
      </c>
      <c r="P1446" s="89" t="str">
        <f t="shared" si="317"/>
        <v>battery_2029_4</v>
      </c>
      <c r="Q1446" s="87">
        <f>INDEX(elcc!G:G,MATCH(P1446,elcc!D:D,0))</f>
        <v>0.96603464723299004</v>
      </c>
      <c r="R1446" s="89">
        <f t="shared" si="318"/>
        <v>1</v>
      </c>
      <c r="S1446" s="89" t="s">
        <v>6314</v>
      </c>
      <c r="T1446" s="89" t="s">
        <v>6314</v>
      </c>
      <c r="U1446" s="90" t="str">
        <f t="shared" si="319"/>
        <v>ok</v>
      </c>
      <c r="V1446" s="63" t="str">
        <f>INDEX(resources!F:F,MATCH(B1446,resources!B:B,0))</f>
        <v>new_generic</v>
      </c>
      <c r="W1446" s="110">
        <f t="shared" si="320"/>
        <v>0</v>
      </c>
      <c r="X1446" s="110">
        <f t="shared" si="321"/>
        <v>0</v>
      </c>
      <c r="Y1446" s="110" t="str">
        <f t="shared" si="322"/>
        <v>new_generic_battery_storage_energy_NA_CONFIDENTIAL</v>
      </c>
      <c r="Z1446" s="110">
        <f>IF(COUNTIFS($Y$2:Y1446,Y1446)=1,1,0)</f>
        <v>0</v>
      </c>
      <c r="AA1446" s="110">
        <f>SUM($Z$2:Z1446)*Z1446</f>
        <v>0</v>
      </c>
      <c r="AB1446" s="110">
        <f>COUNTIFS(resources!B:B,B1446)</f>
        <v>1</v>
      </c>
      <c r="AC1446" s="110">
        <f t="shared" si="323"/>
        <v>1</v>
      </c>
      <c r="AD1446" s="110">
        <f t="shared" si="324"/>
        <v>1</v>
      </c>
      <c r="AE1446" s="110">
        <f t="shared" si="325"/>
        <v>0</v>
      </c>
      <c r="AF1446" s="110">
        <f t="shared" si="326"/>
        <v>1</v>
      </c>
      <c r="AG1446" s="110">
        <f t="shared" si="327"/>
        <v>0</v>
      </c>
      <c r="AH1446" s="110">
        <f t="shared" si="328"/>
        <v>0</v>
      </c>
      <c r="AI1446" s="110">
        <f t="shared" si="329"/>
        <v>1</v>
      </c>
      <c r="AJ1446" s="100">
        <f>ROW()</f>
        <v>1446</v>
      </c>
      <c r="AK1446" s="100" t="e">
        <f>INDEX('BadRows RECART'!$C$2:$C$1207,MATCH(monthly_gwh_mw!AJ1446,'BadRows RECART'!$D$2:$D$1207,0))</f>
        <v>#N/A</v>
      </c>
    </row>
    <row r="1447" spans="1:37" ht="20">
      <c r="A1447" s="106" t="s">
        <v>3907</v>
      </c>
      <c r="B1447" s="106" t="s">
        <v>836</v>
      </c>
      <c r="C1447" s="106" t="s">
        <v>6297</v>
      </c>
      <c r="D1447" s="168">
        <v>2029</v>
      </c>
      <c r="E1447" s="168">
        <v>5</v>
      </c>
      <c r="F1447" s="199">
        <v>0</v>
      </c>
      <c r="G1447" s="212" t="s">
        <v>6314</v>
      </c>
      <c r="H1447" s="212" t="s">
        <v>6314</v>
      </c>
      <c r="I1447" s="106" t="s">
        <v>594</v>
      </c>
      <c r="J1447" s="88">
        <v>4</v>
      </c>
      <c r="K1447" s="83" t="s">
        <v>6314</v>
      </c>
      <c r="L1447" s="83" t="s">
        <v>6314</v>
      </c>
      <c r="M1447" s="45" t="str">
        <f>IF(
ISNA(INDEX(resources!E:E,MATCH(B1447,resources!B:B,0))),"fillme",
INDEX(resources!E:E,MATCH(B1447,resources!B:B,0)))</f>
        <v>CAISO_Battery</v>
      </c>
      <c r="N1447" s="45">
        <f>IF(
ISNA(INDEX(resources!J:J,MATCH(B1447,resources!B:B,0))),"fillme",
INDEX(resources!J:J,MATCH(B1447,resources!B:B,0)))</f>
        <v>0</v>
      </c>
      <c r="O1447" s="83" t="str">
        <f>IFERROR(INDEX(resources!K:K,MATCH(B1447,resources!B:B,0)),"fillme")</f>
        <v>battery</v>
      </c>
      <c r="P1447" s="89" t="str">
        <f t="shared" si="317"/>
        <v>battery_2029_5</v>
      </c>
      <c r="Q1447" s="87">
        <f>INDEX(elcc!G:G,MATCH(P1447,elcc!D:D,0))</f>
        <v>0.96603464723299004</v>
      </c>
      <c r="R1447" s="89">
        <f t="shared" si="318"/>
        <v>1</v>
      </c>
      <c r="S1447" s="89" t="s">
        <v>6314</v>
      </c>
      <c r="T1447" s="89" t="s">
        <v>6314</v>
      </c>
      <c r="U1447" s="90" t="str">
        <f t="shared" si="319"/>
        <v>ok</v>
      </c>
      <c r="V1447" s="63" t="str">
        <f>INDEX(resources!F:F,MATCH(B1447,resources!B:B,0))</f>
        <v>new_generic</v>
      </c>
      <c r="W1447" s="110">
        <f t="shared" si="320"/>
        <v>0</v>
      </c>
      <c r="X1447" s="110">
        <f t="shared" si="321"/>
        <v>0</v>
      </c>
      <c r="Y1447" s="110" t="str">
        <f t="shared" si="322"/>
        <v>new_generic_battery_storage_energy_NA_CONFIDENTIAL</v>
      </c>
      <c r="Z1447" s="110">
        <f>IF(COUNTIFS($Y$2:Y1447,Y1447)=1,1,0)</f>
        <v>0</v>
      </c>
      <c r="AA1447" s="110">
        <f>SUM($Z$2:Z1447)*Z1447</f>
        <v>0</v>
      </c>
      <c r="AB1447" s="110">
        <f>COUNTIFS(resources!B:B,B1447)</f>
        <v>1</v>
      </c>
      <c r="AC1447" s="110">
        <f t="shared" si="323"/>
        <v>1</v>
      </c>
      <c r="AD1447" s="110">
        <f t="shared" si="324"/>
        <v>1</v>
      </c>
      <c r="AE1447" s="110">
        <f t="shared" si="325"/>
        <v>0</v>
      </c>
      <c r="AF1447" s="110">
        <f t="shared" si="326"/>
        <v>1</v>
      </c>
      <c r="AG1447" s="110">
        <f t="shared" si="327"/>
        <v>0</v>
      </c>
      <c r="AH1447" s="110">
        <f t="shared" si="328"/>
        <v>0</v>
      </c>
      <c r="AI1447" s="110">
        <f t="shared" si="329"/>
        <v>1</v>
      </c>
      <c r="AJ1447" s="100">
        <f>ROW()</f>
        <v>1447</v>
      </c>
      <c r="AK1447" s="100" t="e">
        <f>INDEX('BadRows RECART'!$C$2:$C$1207,MATCH(monthly_gwh_mw!AJ1447,'BadRows RECART'!$D$2:$D$1207,0))</f>
        <v>#N/A</v>
      </c>
    </row>
    <row r="1448" spans="1:37" ht="20">
      <c r="A1448" s="106" t="s">
        <v>3907</v>
      </c>
      <c r="B1448" s="106" t="s">
        <v>836</v>
      </c>
      <c r="C1448" s="106" t="s">
        <v>6297</v>
      </c>
      <c r="D1448" s="168">
        <v>2029</v>
      </c>
      <c r="E1448" s="168">
        <v>6</v>
      </c>
      <c r="F1448" s="199">
        <v>0</v>
      </c>
      <c r="G1448" s="212" t="s">
        <v>6314</v>
      </c>
      <c r="H1448" s="212" t="s">
        <v>6314</v>
      </c>
      <c r="I1448" s="106" t="s">
        <v>594</v>
      </c>
      <c r="J1448" s="88">
        <v>4</v>
      </c>
      <c r="K1448" s="83" t="s">
        <v>6314</v>
      </c>
      <c r="L1448" s="83" t="s">
        <v>6314</v>
      </c>
      <c r="M1448" s="45" t="str">
        <f>IF(
ISNA(INDEX(resources!E:E,MATCH(B1448,resources!B:B,0))),"fillme",
INDEX(resources!E:E,MATCH(B1448,resources!B:B,0)))</f>
        <v>CAISO_Battery</v>
      </c>
      <c r="N1448" s="45">
        <f>IF(
ISNA(INDEX(resources!J:J,MATCH(B1448,resources!B:B,0))),"fillme",
INDEX(resources!J:J,MATCH(B1448,resources!B:B,0)))</f>
        <v>0</v>
      </c>
      <c r="O1448" s="83" t="str">
        <f>IFERROR(INDEX(resources!K:K,MATCH(B1448,resources!B:B,0)),"fillme")</f>
        <v>battery</v>
      </c>
      <c r="P1448" s="89" t="str">
        <f t="shared" si="317"/>
        <v>battery_2029_6</v>
      </c>
      <c r="Q1448" s="87">
        <f>INDEX(elcc!G:G,MATCH(P1448,elcc!D:D,0))</f>
        <v>0.96603464723299004</v>
      </c>
      <c r="R1448" s="89">
        <f t="shared" si="318"/>
        <v>1</v>
      </c>
      <c r="S1448" s="89" t="s">
        <v>6314</v>
      </c>
      <c r="T1448" s="89" t="s">
        <v>6314</v>
      </c>
      <c r="U1448" s="90" t="str">
        <f t="shared" si="319"/>
        <v>ok</v>
      </c>
      <c r="V1448" s="63" t="str">
        <f>INDEX(resources!F:F,MATCH(B1448,resources!B:B,0))</f>
        <v>new_generic</v>
      </c>
      <c r="W1448" s="110">
        <f t="shared" si="320"/>
        <v>0</v>
      </c>
      <c r="X1448" s="110">
        <f t="shared" si="321"/>
        <v>0</v>
      </c>
      <c r="Y1448" s="110" t="str">
        <f t="shared" si="322"/>
        <v>new_generic_battery_storage_energy_NA_CONFIDENTIAL</v>
      </c>
      <c r="Z1448" s="110">
        <f>IF(COUNTIFS($Y$2:Y1448,Y1448)=1,1,0)</f>
        <v>0</v>
      </c>
      <c r="AA1448" s="110">
        <f>SUM($Z$2:Z1448)*Z1448</f>
        <v>0</v>
      </c>
      <c r="AB1448" s="110">
        <f>COUNTIFS(resources!B:B,B1448)</f>
        <v>1</v>
      </c>
      <c r="AC1448" s="110">
        <f t="shared" si="323"/>
        <v>1</v>
      </c>
      <c r="AD1448" s="110">
        <f t="shared" si="324"/>
        <v>1</v>
      </c>
      <c r="AE1448" s="110">
        <f t="shared" si="325"/>
        <v>0</v>
      </c>
      <c r="AF1448" s="110">
        <f t="shared" si="326"/>
        <v>1</v>
      </c>
      <c r="AG1448" s="110">
        <f t="shared" si="327"/>
        <v>0</v>
      </c>
      <c r="AH1448" s="110">
        <f t="shared" si="328"/>
        <v>0</v>
      </c>
      <c r="AI1448" s="110">
        <f t="shared" si="329"/>
        <v>1</v>
      </c>
      <c r="AJ1448" s="100">
        <f>ROW()</f>
        <v>1448</v>
      </c>
      <c r="AK1448" s="100" t="e">
        <f>INDEX('BadRows RECART'!$C$2:$C$1207,MATCH(monthly_gwh_mw!AJ1448,'BadRows RECART'!$D$2:$D$1207,0))</f>
        <v>#N/A</v>
      </c>
    </row>
    <row r="1449" spans="1:37" ht="20">
      <c r="A1449" s="106" t="s">
        <v>3907</v>
      </c>
      <c r="B1449" s="106" t="s">
        <v>836</v>
      </c>
      <c r="C1449" s="106" t="s">
        <v>6297</v>
      </c>
      <c r="D1449" s="168">
        <v>2029</v>
      </c>
      <c r="E1449" s="168">
        <v>7</v>
      </c>
      <c r="F1449" s="199">
        <v>0</v>
      </c>
      <c r="G1449" s="212" t="s">
        <v>6314</v>
      </c>
      <c r="H1449" s="212" t="s">
        <v>6314</v>
      </c>
      <c r="I1449" s="106" t="s">
        <v>594</v>
      </c>
      <c r="J1449" s="88">
        <v>4</v>
      </c>
      <c r="K1449" s="83" t="s">
        <v>6314</v>
      </c>
      <c r="L1449" s="83" t="s">
        <v>6314</v>
      </c>
      <c r="M1449" s="45" t="str">
        <f>IF(
ISNA(INDEX(resources!E:E,MATCH(B1449,resources!B:B,0))),"fillme",
INDEX(resources!E:E,MATCH(B1449,resources!B:B,0)))</f>
        <v>CAISO_Battery</v>
      </c>
      <c r="N1449" s="45">
        <f>IF(
ISNA(INDEX(resources!J:J,MATCH(B1449,resources!B:B,0))),"fillme",
INDEX(resources!J:J,MATCH(B1449,resources!B:B,0)))</f>
        <v>0</v>
      </c>
      <c r="O1449" s="83" t="str">
        <f>IFERROR(INDEX(resources!K:K,MATCH(B1449,resources!B:B,0)),"fillme")</f>
        <v>battery</v>
      </c>
      <c r="P1449" s="89" t="str">
        <f t="shared" si="317"/>
        <v>battery_2029_7</v>
      </c>
      <c r="Q1449" s="87">
        <f>INDEX(elcc!G:G,MATCH(P1449,elcc!D:D,0))</f>
        <v>0.96603464723299004</v>
      </c>
      <c r="R1449" s="89">
        <f t="shared" si="318"/>
        <v>1</v>
      </c>
      <c r="S1449" s="89" t="s">
        <v>6314</v>
      </c>
      <c r="T1449" s="89" t="s">
        <v>6314</v>
      </c>
      <c r="U1449" s="90" t="str">
        <f t="shared" si="319"/>
        <v>ok</v>
      </c>
      <c r="V1449" s="63" t="str">
        <f>INDEX(resources!F:F,MATCH(B1449,resources!B:B,0))</f>
        <v>new_generic</v>
      </c>
      <c r="W1449" s="110">
        <f t="shared" si="320"/>
        <v>0</v>
      </c>
      <c r="X1449" s="110">
        <f t="shared" si="321"/>
        <v>0</v>
      </c>
      <c r="Y1449" s="110" t="str">
        <f t="shared" si="322"/>
        <v>new_generic_battery_storage_energy_NA_CONFIDENTIAL</v>
      </c>
      <c r="Z1449" s="110">
        <f>IF(COUNTIFS($Y$2:Y1449,Y1449)=1,1,0)</f>
        <v>0</v>
      </c>
      <c r="AA1449" s="110">
        <f>SUM($Z$2:Z1449)*Z1449</f>
        <v>0</v>
      </c>
      <c r="AB1449" s="110">
        <f>COUNTIFS(resources!B:B,B1449)</f>
        <v>1</v>
      </c>
      <c r="AC1449" s="110">
        <f t="shared" si="323"/>
        <v>1</v>
      </c>
      <c r="AD1449" s="110">
        <f t="shared" si="324"/>
        <v>1</v>
      </c>
      <c r="AE1449" s="110">
        <f t="shared" si="325"/>
        <v>0</v>
      </c>
      <c r="AF1449" s="110">
        <f t="shared" si="326"/>
        <v>1</v>
      </c>
      <c r="AG1449" s="110">
        <f t="shared" si="327"/>
        <v>0</v>
      </c>
      <c r="AH1449" s="110">
        <f t="shared" si="328"/>
        <v>0</v>
      </c>
      <c r="AI1449" s="110">
        <f t="shared" si="329"/>
        <v>1</v>
      </c>
      <c r="AJ1449" s="100">
        <f>ROW()</f>
        <v>1449</v>
      </c>
      <c r="AK1449" s="100" t="e">
        <f>INDEX('BadRows RECART'!$C$2:$C$1207,MATCH(monthly_gwh_mw!AJ1449,'BadRows RECART'!$D$2:$D$1207,0))</f>
        <v>#N/A</v>
      </c>
    </row>
    <row r="1450" spans="1:37" ht="20">
      <c r="A1450" s="106" t="s">
        <v>3907</v>
      </c>
      <c r="B1450" s="106" t="s">
        <v>836</v>
      </c>
      <c r="C1450" s="106" t="s">
        <v>6297</v>
      </c>
      <c r="D1450" s="168">
        <v>2029</v>
      </c>
      <c r="E1450" s="168">
        <v>8</v>
      </c>
      <c r="F1450" s="199">
        <v>0</v>
      </c>
      <c r="G1450" s="212" t="s">
        <v>6314</v>
      </c>
      <c r="H1450" s="212" t="s">
        <v>6314</v>
      </c>
      <c r="I1450" s="106" t="s">
        <v>594</v>
      </c>
      <c r="J1450" s="88">
        <v>4</v>
      </c>
      <c r="K1450" s="83" t="s">
        <v>6314</v>
      </c>
      <c r="L1450" s="83" t="s">
        <v>6314</v>
      </c>
      <c r="M1450" s="45" t="str">
        <f>IF(
ISNA(INDEX(resources!E:E,MATCH(B1450,resources!B:B,0))),"fillme",
INDEX(resources!E:E,MATCH(B1450,resources!B:B,0)))</f>
        <v>CAISO_Battery</v>
      </c>
      <c r="N1450" s="45">
        <f>IF(
ISNA(INDEX(resources!J:J,MATCH(B1450,resources!B:B,0))),"fillme",
INDEX(resources!J:J,MATCH(B1450,resources!B:B,0)))</f>
        <v>0</v>
      </c>
      <c r="O1450" s="83" t="str">
        <f>IFERROR(INDEX(resources!K:K,MATCH(B1450,resources!B:B,0)),"fillme")</f>
        <v>battery</v>
      </c>
      <c r="P1450" s="89" t="str">
        <f t="shared" si="317"/>
        <v>battery_2029_8</v>
      </c>
      <c r="Q1450" s="87">
        <f>INDEX(elcc!G:G,MATCH(P1450,elcc!D:D,0))</f>
        <v>0.96603464723299004</v>
      </c>
      <c r="R1450" s="89">
        <f t="shared" si="318"/>
        <v>1</v>
      </c>
      <c r="S1450" s="89" t="s">
        <v>6314</v>
      </c>
      <c r="T1450" s="89" t="s">
        <v>6314</v>
      </c>
      <c r="U1450" s="90" t="str">
        <f t="shared" si="319"/>
        <v>ok</v>
      </c>
      <c r="V1450" s="63" t="str">
        <f>INDEX(resources!F:F,MATCH(B1450,resources!B:B,0))</f>
        <v>new_generic</v>
      </c>
      <c r="W1450" s="110">
        <f t="shared" si="320"/>
        <v>0</v>
      </c>
      <c r="X1450" s="110">
        <f t="shared" si="321"/>
        <v>0</v>
      </c>
      <c r="Y1450" s="110" t="str">
        <f t="shared" si="322"/>
        <v>new_generic_battery_storage_energy_NA_CONFIDENTIAL</v>
      </c>
      <c r="Z1450" s="110">
        <f>IF(COUNTIFS($Y$2:Y1450,Y1450)=1,1,0)</f>
        <v>0</v>
      </c>
      <c r="AA1450" s="110">
        <f>SUM($Z$2:Z1450)*Z1450</f>
        <v>0</v>
      </c>
      <c r="AB1450" s="110">
        <f>COUNTIFS(resources!B:B,B1450)</f>
        <v>1</v>
      </c>
      <c r="AC1450" s="110">
        <f t="shared" si="323"/>
        <v>1</v>
      </c>
      <c r="AD1450" s="110">
        <f t="shared" si="324"/>
        <v>1</v>
      </c>
      <c r="AE1450" s="110">
        <f t="shared" si="325"/>
        <v>0</v>
      </c>
      <c r="AF1450" s="110">
        <f t="shared" si="326"/>
        <v>1</v>
      </c>
      <c r="AG1450" s="110">
        <f t="shared" si="327"/>
        <v>0</v>
      </c>
      <c r="AH1450" s="110">
        <f t="shared" si="328"/>
        <v>0</v>
      </c>
      <c r="AI1450" s="110">
        <f t="shared" si="329"/>
        <v>1</v>
      </c>
      <c r="AJ1450" s="100">
        <f>ROW()</f>
        <v>1450</v>
      </c>
      <c r="AK1450" s="100" t="e">
        <f>INDEX('BadRows RECART'!$C$2:$C$1207,MATCH(monthly_gwh_mw!AJ1450,'BadRows RECART'!$D$2:$D$1207,0))</f>
        <v>#N/A</v>
      </c>
    </row>
    <row r="1451" spans="1:37" ht="20">
      <c r="A1451" s="106" t="s">
        <v>3907</v>
      </c>
      <c r="B1451" s="106" t="s">
        <v>836</v>
      </c>
      <c r="C1451" s="106" t="s">
        <v>6297</v>
      </c>
      <c r="D1451" s="168">
        <v>2029</v>
      </c>
      <c r="E1451" s="168">
        <v>9</v>
      </c>
      <c r="F1451" s="199">
        <v>0</v>
      </c>
      <c r="G1451" s="212" t="s">
        <v>6314</v>
      </c>
      <c r="H1451" s="212" t="s">
        <v>6314</v>
      </c>
      <c r="I1451" s="106" t="s">
        <v>594</v>
      </c>
      <c r="J1451" s="88">
        <v>4</v>
      </c>
      <c r="K1451" s="83" t="s">
        <v>6314</v>
      </c>
      <c r="L1451" s="83" t="s">
        <v>6314</v>
      </c>
      <c r="M1451" s="45" t="str">
        <f>IF(
ISNA(INDEX(resources!E:E,MATCH(B1451,resources!B:B,0))),"fillme",
INDEX(resources!E:E,MATCH(B1451,resources!B:B,0)))</f>
        <v>CAISO_Battery</v>
      </c>
      <c r="N1451" s="45">
        <f>IF(
ISNA(INDEX(resources!J:J,MATCH(B1451,resources!B:B,0))),"fillme",
INDEX(resources!J:J,MATCH(B1451,resources!B:B,0)))</f>
        <v>0</v>
      </c>
      <c r="O1451" s="83" t="str">
        <f>IFERROR(INDEX(resources!K:K,MATCH(B1451,resources!B:B,0)),"fillme")</f>
        <v>battery</v>
      </c>
      <c r="P1451" s="89" t="str">
        <f t="shared" si="317"/>
        <v>battery_2029_9</v>
      </c>
      <c r="Q1451" s="87">
        <f>INDEX(elcc!G:G,MATCH(P1451,elcc!D:D,0))</f>
        <v>0.96603464723299004</v>
      </c>
      <c r="R1451" s="89">
        <f t="shared" si="318"/>
        <v>1</v>
      </c>
      <c r="S1451" s="89" t="s">
        <v>6314</v>
      </c>
      <c r="T1451" s="89" t="s">
        <v>6314</v>
      </c>
      <c r="U1451" s="90" t="str">
        <f t="shared" si="319"/>
        <v>ok</v>
      </c>
      <c r="V1451" s="63" t="str">
        <f>INDEX(resources!F:F,MATCH(B1451,resources!B:B,0))</f>
        <v>new_generic</v>
      </c>
      <c r="W1451" s="110">
        <f t="shared" si="320"/>
        <v>0</v>
      </c>
      <c r="X1451" s="110">
        <f t="shared" si="321"/>
        <v>0</v>
      </c>
      <c r="Y1451" s="110" t="str">
        <f t="shared" si="322"/>
        <v>new_generic_battery_storage_energy_NA_CONFIDENTIAL</v>
      </c>
      <c r="Z1451" s="110">
        <f>IF(COUNTIFS($Y$2:Y1451,Y1451)=1,1,0)</f>
        <v>0</v>
      </c>
      <c r="AA1451" s="110">
        <f>SUM($Z$2:Z1451)*Z1451</f>
        <v>0</v>
      </c>
      <c r="AB1451" s="110">
        <f>COUNTIFS(resources!B:B,B1451)</f>
        <v>1</v>
      </c>
      <c r="AC1451" s="110">
        <f t="shared" si="323"/>
        <v>1</v>
      </c>
      <c r="AD1451" s="110">
        <f t="shared" si="324"/>
        <v>1</v>
      </c>
      <c r="AE1451" s="110">
        <f t="shared" si="325"/>
        <v>0</v>
      </c>
      <c r="AF1451" s="110">
        <f t="shared" si="326"/>
        <v>1</v>
      </c>
      <c r="AG1451" s="110">
        <f t="shared" si="327"/>
        <v>0</v>
      </c>
      <c r="AH1451" s="110">
        <f t="shared" si="328"/>
        <v>0</v>
      </c>
      <c r="AI1451" s="110">
        <f t="shared" si="329"/>
        <v>1</v>
      </c>
      <c r="AJ1451" s="100">
        <f>ROW()</f>
        <v>1451</v>
      </c>
      <c r="AK1451" s="100" t="e">
        <f>INDEX('BadRows RECART'!$C$2:$C$1207,MATCH(monthly_gwh_mw!AJ1451,'BadRows RECART'!$D$2:$D$1207,0))</f>
        <v>#N/A</v>
      </c>
    </row>
    <row r="1452" spans="1:37" ht="20">
      <c r="A1452" s="106" t="s">
        <v>3907</v>
      </c>
      <c r="B1452" s="106" t="s">
        <v>836</v>
      </c>
      <c r="C1452" s="106" t="s">
        <v>6297</v>
      </c>
      <c r="D1452" s="168">
        <v>2029</v>
      </c>
      <c r="E1452" s="168">
        <v>10</v>
      </c>
      <c r="F1452" s="199">
        <v>0</v>
      </c>
      <c r="G1452" s="212" t="s">
        <v>6314</v>
      </c>
      <c r="H1452" s="212" t="s">
        <v>6314</v>
      </c>
      <c r="I1452" s="106" t="s">
        <v>594</v>
      </c>
      <c r="J1452" s="88">
        <v>4</v>
      </c>
      <c r="K1452" s="83" t="s">
        <v>6314</v>
      </c>
      <c r="L1452" s="83" t="s">
        <v>6314</v>
      </c>
      <c r="M1452" s="45" t="str">
        <f>IF(
ISNA(INDEX(resources!E:E,MATCH(B1452,resources!B:B,0))),"fillme",
INDEX(resources!E:E,MATCH(B1452,resources!B:B,0)))</f>
        <v>CAISO_Battery</v>
      </c>
      <c r="N1452" s="45">
        <f>IF(
ISNA(INDEX(resources!J:J,MATCH(B1452,resources!B:B,0))),"fillme",
INDEX(resources!J:J,MATCH(B1452,resources!B:B,0)))</f>
        <v>0</v>
      </c>
      <c r="O1452" s="83" t="str">
        <f>IFERROR(INDEX(resources!K:K,MATCH(B1452,resources!B:B,0)),"fillme")</f>
        <v>battery</v>
      </c>
      <c r="P1452" s="89" t="str">
        <f t="shared" si="317"/>
        <v>battery_2029_10</v>
      </c>
      <c r="Q1452" s="87">
        <f>INDEX(elcc!G:G,MATCH(P1452,elcc!D:D,0))</f>
        <v>0.96603464723299004</v>
      </c>
      <c r="R1452" s="89">
        <f t="shared" si="318"/>
        <v>1</v>
      </c>
      <c r="S1452" s="89" t="s">
        <v>6314</v>
      </c>
      <c r="T1452" s="89" t="s">
        <v>6314</v>
      </c>
      <c r="U1452" s="90" t="str">
        <f t="shared" si="319"/>
        <v>ok</v>
      </c>
      <c r="V1452" s="63" t="str">
        <f>INDEX(resources!F:F,MATCH(B1452,resources!B:B,0))</f>
        <v>new_generic</v>
      </c>
      <c r="W1452" s="110">
        <f t="shared" si="320"/>
        <v>0</v>
      </c>
      <c r="X1452" s="110">
        <f t="shared" si="321"/>
        <v>0</v>
      </c>
      <c r="Y1452" s="110" t="str">
        <f t="shared" si="322"/>
        <v>new_generic_battery_storage_energy_NA_CONFIDENTIAL</v>
      </c>
      <c r="Z1452" s="110">
        <f>IF(COUNTIFS($Y$2:Y1452,Y1452)=1,1,0)</f>
        <v>0</v>
      </c>
      <c r="AA1452" s="110">
        <f>SUM($Z$2:Z1452)*Z1452</f>
        <v>0</v>
      </c>
      <c r="AB1452" s="110">
        <f>COUNTIFS(resources!B:B,B1452)</f>
        <v>1</v>
      </c>
      <c r="AC1452" s="110">
        <f t="shared" si="323"/>
        <v>1</v>
      </c>
      <c r="AD1452" s="110">
        <f t="shared" si="324"/>
        <v>1</v>
      </c>
      <c r="AE1452" s="110">
        <f t="shared" si="325"/>
        <v>0</v>
      </c>
      <c r="AF1452" s="110">
        <f t="shared" si="326"/>
        <v>1</v>
      </c>
      <c r="AG1452" s="110">
        <f t="shared" si="327"/>
        <v>0</v>
      </c>
      <c r="AH1452" s="110">
        <f t="shared" si="328"/>
        <v>0</v>
      </c>
      <c r="AI1452" s="110">
        <f t="shared" si="329"/>
        <v>1</v>
      </c>
      <c r="AJ1452" s="100">
        <f>ROW()</f>
        <v>1452</v>
      </c>
      <c r="AK1452" s="100" t="e">
        <f>INDEX('BadRows RECART'!$C$2:$C$1207,MATCH(monthly_gwh_mw!AJ1452,'BadRows RECART'!$D$2:$D$1207,0))</f>
        <v>#N/A</v>
      </c>
    </row>
    <row r="1453" spans="1:37" ht="20">
      <c r="A1453" s="106" t="s">
        <v>3907</v>
      </c>
      <c r="B1453" s="106" t="s">
        <v>836</v>
      </c>
      <c r="C1453" s="106" t="s">
        <v>6297</v>
      </c>
      <c r="D1453" s="168">
        <v>2029</v>
      </c>
      <c r="E1453" s="168">
        <v>11</v>
      </c>
      <c r="F1453" s="199">
        <v>0</v>
      </c>
      <c r="G1453" s="212" t="s">
        <v>6314</v>
      </c>
      <c r="H1453" s="212" t="s">
        <v>6314</v>
      </c>
      <c r="I1453" s="106" t="s">
        <v>594</v>
      </c>
      <c r="J1453" s="88">
        <v>4</v>
      </c>
      <c r="K1453" s="83" t="s">
        <v>6314</v>
      </c>
      <c r="L1453" s="83" t="s">
        <v>6314</v>
      </c>
      <c r="M1453" s="45" t="str">
        <f>IF(
ISNA(INDEX(resources!E:E,MATCH(B1453,resources!B:B,0))),"fillme",
INDEX(resources!E:E,MATCH(B1453,resources!B:B,0)))</f>
        <v>CAISO_Battery</v>
      </c>
      <c r="N1453" s="45">
        <f>IF(
ISNA(INDEX(resources!J:J,MATCH(B1453,resources!B:B,0))),"fillme",
INDEX(resources!J:J,MATCH(B1453,resources!B:B,0)))</f>
        <v>0</v>
      </c>
      <c r="O1453" s="83" t="str">
        <f>IFERROR(INDEX(resources!K:K,MATCH(B1453,resources!B:B,0)),"fillme")</f>
        <v>battery</v>
      </c>
      <c r="P1453" s="89" t="str">
        <f t="shared" si="317"/>
        <v>battery_2029_11</v>
      </c>
      <c r="Q1453" s="87">
        <f>INDEX(elcc!G:G,MATCH(P1453,elcc!D:D,0))</f>
        <v>0.96603464723299004</v>
      </c>
      <c r="R1453" s="89">
        <f t="shared" si="318"/>
        <v>1</v>
      </c>
      <c r="S1453" s="89" t="s">
        <v>6314</v>
      </c>
      <c r="T1453" s="89" t="s">
        <v>6314</v>
      </c>
      <c r="U1453" s="90" t="str">
        <f t="shared" si="319"/>
        <v>ok</v>
      </c>
      <c r="V1453" s="63" t="str">
        <f>INDEX(resources!F:F,MATCH(B1453,resources!B:B,0))</f>
        <v>new_generic</v>
      </c>
      <c r="W1453" s="110">
        <f t="shared" si="320"/>
        <v>0</v>
      </c>
      <c r="X1453" s="110">
        <f t="shared" si="321"/>
        <v>0</v>
      </c>
      <c r="Y1453" s="110" t="str">
        <f t="shared" si="322"/>
        <v>new_generic_battery_storage_energy_NA_CONFIDENTIAL</v>
      </c>
      <c r="Z1453" s="110">
        <f>IF(COUNTIFS($Y$2:Y1453,Y1453)=1,1,0)</f>
        <v>0</v>
      </c>
      <c r="AA1453" s="110">
        <f>SUM($Z$2:Z1453)*Z1453</f>
        <v>0</v>
      </c>
      <c r="AB1453" s="110">
        <f>COUNTIFS(resources!B:B,B1453)</f>
        <v>1</v>
      </c>
      <c r="AC1453" s="110">
        <f t="shared" si="323"/>
        <v>1</v>
      </c>
      <c r="AD1453" s="110">
        <f t="shared" si="324"/>
        <v>1</v>
      </c>
      <c r="AE1453" s="110">
        <f t="shared" si="325"/>
        <v>0</v>
      </c>
      <c r="AF1453" s="110">
        <f t="shared" si="326"/>
        <v>1</v>
      </c>
      <c r="AG1453" s="110">
        <f t="shared" si="327"/>
        <v>0</v>
      </c>
      <c r="AH1453" s="110">
        <f t="shared" si="328"/>
        <v>0</v>
      </c>
      <c r="AI1453" s="110">
        <f t="shared" si="329"/>
        <v>1</v>
      </c>
      <c r="AJ1453" s="100">
        <f>ROW()</f>
        <v>1453</v>
      </c>
      <c r="AK1453" s="100" t="e">
        <f>INDEX('BadRows RECART'!$C$2:$C$1207,MATCH(monthly_gwh_mw!AJ1453,'BadRows RECART'!$D$2:$D$1207,0))</f>
        <v>#N/A</v>
      </c>
    </row>
    <row r="1454" spans="1:37" ht="20">
      <c r="A1454" s="106" t="s">
        <v>3907</v>
      </c>
      <c r="B1454" s="106" t="s">
        <v>836</v>
      </c>
      <c r="C1454" s="106" t="s">
        <v>6297</v>
      </c>
      <c r="D1454" s="168">
        <v>2029</v>
      </c>
      <c r="E1454" s="168">
        <v>12</v>
      </c>
      <c r="F1454" s="199">
        <v>0</v>
      </c>
      <c r="G1454" s="212" t="s">
        <v>6314</v>
      </c>
      <c r="H1454" s="212" t="s">
        <v>6314</v>
      </c>
      <c r="I1454" s="106" t="s">
        <v>594</v>
      </c>
      <c r="J1454" s="88">
        <v>4</v>
      </c>
      <c r="K1454" s="83" t="s">
        <v>6314</v>
      </c>
      <c r="L1454" s="83" t="s">
        <v>6314</v>
      </c>
      <c r="M1454" s="45" t="str">
        <f>IF(
ISNA(INDEX(resources!E:E,MATCH(B1454,resources!B:B,0))),"fillme",
INDEX(resources!E:E,MATCH(B1454,resources!B:B,0)))</f>
        <v>CAISO_Battery</v>
      </c>
      <c r="N1454" s="45">
        <f>IF(
ISNA(INDEX(resources!J:J,MATCH(B1454,resources!B:B,0))),"fillme",
INDEX(resources!J:J,MATCH(B1454,resources!B:B,0)))</f>
        <v>0</v>
      </c>
      <c r="O1454" s="83" t="str">
        <f>IFERROR(INDEX(resources!K:K,MATCH(B1454,resources!B:B,0)),"fillme")</f>
        <v>battery</v>
      </c>
      <c r="P1454" s="89" t="str">
        <f t="shared" si="317"/>
        <v>battery_2029_12</v>
      </c>
      <c r="Q1454" s="87">
        <f>INDEX(elcc!G:G,MATCH(P1454,elcc!D:D,0))</f>
        <v>0.96603464723299004</v>
      </c>
      <c r="R1454" s="89">
        <f t="shared" si="318"/>
        <v>1</v>
      </c>
      <c r="S1454" s="89" t="s">
        <v>6314</v>
      </c>
      <c r="T1454" s="89" t="s">
        <v>6314</v>
      </c>
      <c r="U1454" s="90" t="str">
        <f t="shared" si="319"/>
        <v>ok</v>
      </c>
      <c r="V1454" s="63" t="str">
        <f>INDEX(resources!F:F,MATCH(B1454,resources!B:B,0))</f>
        <v>new_generic</v>
      </c>
      <c r="W1454" s="110">
        <f t="shared" si="320"/>
        <v>0</v>
      </c>
      <c r="X1454" s="110">
        <f t="shared" si="321"/>
        <v>0</v>
      </c>
      <c r="Y1454" s="110" t="str">
        <f t="shared" si="322"/>
        <v>new_generic_battery_storage_energy_NA_CONFIDENTIAL</v>
      </c>
      <c r="Z1454" s="110">
        <f>IF(COUNTIFS($Y$2:Y1454,Y1454)=1,1,0)</f>
        <v>0</v>
      </c>
      <c r="AA1454" s="110">
        <f>SUM($Z$2:Z1454)*Z1454</f>
        <v>0</v>
      </c>
      <c r="AB1454" s="110">
        <f>COUNTIFS(resources!B:B,B1454)</f>
        <v>1</v>
      </c>
      <c r="AC1454" s="110">
        <f t="shared" si="323"/>
        <v>1</v>
      </c>
      <c r="AD1454" s="110">
        <f t="shared" si="324"/>
        <v>1</v>
      </c>
      <c r="AE1454" s="110">
        <f t="shared" si="325"/>
        <v>0</v>
      </c>
      <c r="AF1454" s="110">
        <f t="shared" si="326"/>
        <v>1</v>
      </c>
      <c r="AG1454" s="110">
        <f t="shared" si="327"/>
        <v>0</v>
      </c>
      <c r="AH1454" s="110">
        <f t="shared" si="328"/>
        <v>0</v>
      </c>
      <c r="AI1454" s="110">
        <f t="shared" si="329"/>
        <v>1</v>
      </c>
      <c r="AJ1454" s="100">
        <f>ROW()</f>
        <v>1454</v>
      </c>
      <c r="AK1454" s="100" t="e">
        <f>INDEX('BadRows RECART'!$C$2:$C$1207,MATCH(monthly_gwh_mw!AJ1454,'BadRows RECART'!$D$2:$D$1207,0))</f>
        <v>#N/A</v>
      </c>
    </row>
    <row r="1455" spans="1:37" ht="20">
      <c r="A1455" s="106" t="s">
        <v>3907</v>
      </c>
      <c r="B1455" s="106" t="s">
        <v>836</v>
      </c>
      <c r="C1455" s="106" t="s">
        <v>6297</v>
      </c>
      <c r="D1455" s="168">
        <v>2030</v>
      </c>
      <c r="E1455" s="168">
        <v>1</v>
      </c>
      <c r="F1455" s="199">
        <v>0</v>
      </c>
      <c r="G1455" s="212" t="s">
        <v>6314</v>
      </c>
      <c r="H1455" s="212" t="s">
        <v>6314</v>
      </c>
      <c r="I1455" s="106" t="s">
        <v>594</v>
      </c>
      <c r="J1455" s="88">
        <v>4</v>
      </c>
      <c r="K1455" s="83" t="s">
        <v>6314</v>
      </c>
      <c r="L1455" s="83" t="s">
        <v>6314</v>
      </c>
      <c r="M1455" s="45" t="str">
        <f>IF(
ISNA(INDEX(resources!E:E,MATCH(B1455,resources!B:B,0))),"fillme",
INDEX(resources!E:E,MATCH(B1455,resources!B:B,0)))</f>
        <v>CAISO_Battery</v>
      </c>
      <c r="N1455" s="45">
        <f>IF(
ISNA(INDEX(resources!J:J,MATCH(B1455,resources!B:B,0))),"fillme",
INDEX(resources!J:J,MATCH(B1455,resources!B:B,0)))</f>
        <v>0</v>
      </c>
      <c r="O1455" s="83" t="str">
        <f>IFERROR(INDEX(resources!K:K,MATCH(B1455,resources!B:B,0)),"fillme")</f>
        <v>battery</v>
      </c>
      <c r="P1455" s="89" t="str">
        <f t="shared" si="317"/>
        <v>battery_2030_1</v>
      </c>
      <c r="Q1455" s="87">
        <f>INDEX(elcc!G:G,MATCH(P1455,elcc!D:D,0))</f>
        <v>0.96603464723299004</v>
      </c>
      <c r="R1455" s="89">
        <f t="shared" si="318"/>
        <v>1</v>
      </c>
      <c r="S1455" s="89" t="s">
        <v>6314</v>
      </c>
      <c r="T1455" s="89" t="s">
        <v>6314</v>
      </c>
      <c r="U1455" s="90" t="str">
        <f t="shared" si="319"/>
        <v>ok</v>
      </c>
      <c r="V1455" s="63" t="str">
        <f>INDEX(resources!F:F,MATCH(B1455,resources!B:B,0))</f>
        <v>new_generic</v>
      </c>
      <c r="W1455" s="110">
        <f t="shared" si="320"/>
        <v>0</v>
      </c>
      <c r="X1455" s="110">
        <f t="shared" si="321"/>
        <v>0</v>
      </c>
      <c r="Y1455" s="110" t="str">
        <f t="shared" si="322"/>
        <v>new_generic_battery_storage_energy_NA_CONFIDENTIAL</v>
      </c>
      <c r="Z1455" s="110">
        <f>IF(COUNTIFS($Y$2:Y1455,Y1455)=1,1,0)</f>
        <v>0</v>
      </c>
      <c r="AA1455" s="110">
        <f>SUM($Z$2:Z1455)*Z1455</f>
        <v>0</v>
      </c>
      <c r="AB1455" s="110">
        <f>COUNTIFS(resources!B:B,B1455)</f>
        <v>1</v>
      </c>
      <c r="AC1455" s="110">
        <f t="shared" si="323"/>
        <v>1</v>
      </c>
      <c r="AD1455" s="110">
        <f t="shared" si="324"/>
        <v>1</v>
      </c>
      <c r="AE1455" s="110">
        <f t="shared" si="325"/>
        <v>0</v>
      </c>
      <c r="AF1455" s="110">
        <f t="shared" si="326"/>
        <v>1</v>
      </c>
      <c r="AG1455" s="110">
        <f t="shared" si="327"/>
        <v>0</v>
      </c>
      <c r="AH1455" s="110">
        <f t="shared" si="328"/>
        <v>0</v>
      </c>
      <c r="AI1455" s="110">
        <f t="shared" si="329"/>
        <v>1</v>
      </c>
      <c r="AJ1455" s="100">
        <f>ROW()</f>
        <v>1455</v>
      </c>
      <c r="AK1455" s="100" t="e">
        <f>INDEX('BadRows RECART'!$C$2:$C$1207,MATCH(monthly_gwh_mw!AJ1455,'BadRows RECART'!$D$2:$D$1207,0))</f>
        <v>#N/A</v>
      </c>
    </row>
    <row r="1456" spans="1:37" ht="20">
      <c r="A1456" s="106" t="s">
        <v>3907</v>
      </c>
      <c r="B1456" s="106" t="s">
        <v>836</v>
      </c>
      <c r="C1456" s="106" t="s">
        <v>6297</v>
      </c>
      <c r="D1456" s="168">
        <v>2030</v>
      </c>
      <c r="E1456" s="168">
        <v>2</v>
      </c>
      <c r="F1456" s="199">
        <v>0</v>
      </c>
      <c r="G1456" s="212" t="s">
        <v>6314</v>
      </c>
      <c r="H1456" s="212" t="s">
        <v>6314</v>
      </c>
      <c r="I1456" s="106" t="s">
        <v>594</v>
      </c>
      <c r="J1456" s="88">
        <v>4</v>
      </c>
      <c r="K1456" s="83" t="s">
        <v>6314</v>
      </c>
      <c r="L1456" s="83" t="s">
        <v>6314</v>
      </c>
      <c r="M1456" s="45" t="str">
        <f>IF(
ISNA(INDEX(resources!E:E,MATCH(B1456,resources!B:B,0))),"fillme",
INDEX(resources!E:E,MATCH(B1456,resources!B:B,0)))</f>
        <v>CAISO_Battery</v>
      </c>
      <c r="N1456" s="45">
        <f>IF(
ISNA(INDEX(resources!J:J,MATCH(B1456,resources!B:B,0))),"fillme",
INDEX(resources!J:J,MATCH(B1456,resources!B:B,0)))</f>
        <v>0</v>
      </c>
      <c r="O1456" s="83" t="str">
        <f>IFERROR(INDEX(resources!K:K,MATCH(B1456,resources!B:B,0)),"fillme")</f>
        <v>battery</v>
      </c>
      <c r="P1456" s="89" t="str">
        <f t="shared" si="317"/>
        <v>battery_2030_2</v>
      </c>
      <c r="Q1456" s="87">
        <f>INDEX(elcc!G:G,MATCH(P1456,elcc!D:D,0))</f>
        <v>0.96603464723299004</v>
      </c>
      <c r="R1456" s="89">
        <f t="shared" si="318"/>
        <v>1</v>
      </c>
      <c r="S1456" s="89" t="s">
        <v>6314</v>
      </c>
      <c r="T1456" s="89" t="s">
        <v>6314</v>
      </c>
      <c r="U1456" s="90" t="str">
        <f t="shared" si="319"/>
        <v>ok</v>
      </c>
      <c r="V1456" s="63" t="str">
        <f>INDEX(resources!F:F,MATCH(B1456,resources!B:B,0))</f>
        <v>new_generic</v>
      </c>
      <c r="W1456" s="110">
        <f t="shared" si="320"/>
        <v>0</v>
      </c>
      <c r="X1456" s="110">
        <f t="shared" si="321"/>
        <v>0</v>
      </c>
      <c r="Y1456" s="110" t="str">
        <f t="shared" si="322"/>
        <v>new_generic_battery_storage_energy_NA_CONFIDENTIAL</v>
      </c>
      <c r="Z1456" s="110">
        <f>IF(COUNTIFS($Y$2:Y1456,Y1456)=1,1,0)</f>
        <v>0</v>
      </c>
      <c r="AA1456" s="110">
        <f>SUM($Z$2:Z1456)*Z1456</f>
        <v>0</v>
      </c>
      <c r="AB1456" s="110">
        <f>COUNTIFS(resources!B:B,B1456)</f>
        <v>1</v>
      </c>
      <c r="AC1456" s="110">
        <f t="shared" si="323"/>
        <v>1</v>
      </c>
      <c r="AD1456" s="110">
        <f t="shared" si="324"/>
        <v>1</v>
      </c>
      <c r="AE1456" s="110">
        <f t="shared" si="325"/>
        <v>0</v>
      </c>
      <c r="AF1456" s="110">
        <f t="shared" si="326"/>
        <v>1</v>
      </c>
      <c r="AG1456" s="110">
        <f t="shared" si="327"/>
        <v>0</v>
      </c>
      <c r="AH1456" s="110">
        <f t="shared" si="328"/>
        <v>0</v>
      </c>
      <c r="AI1456" s="110">
        <f t="shared" si="329"/>
        <v>1</v>
      </c>
      <c r="AJ1456" s="100">
        <f>ROW()</f>
        <v>1456</v>
      </c>
      <c r="AK1456" s="100" t="e">
        <f>INDEX('BadRows RECART'!$C$2:$C$1207,MATCH(monthly_gwh_mw!AJ1456,'BadRows RECART'!$D$2:$D$1207,0))</f>
        <v>#N/A</v>
      </c>
    </row>
    <row r="1457" spans="1:37" ht="20">
      <c r="A1457" s="106" t="s">
        <v>3907</v>
      </c>
      <c r="B1457" s="106" t="s">
        <v>836</v>
      </c>
      <c r="C1457" s="106" t="s">
        <v>6297</v>
      </c>
      <c r="D1457" s="168">
        <v>2030</v>
      </c>
      <c r="E1457" s="168">
        <v>3</v>
      </c>
      <c r="F1457" s="199">
        <v>0</v>
      </c>
      <c r="G1457" s="212" t="s">
        <v>6314</v>
      </c>
      <c r="H1457" s="212" t="s">
        <v>6314</v>
      </c>
      <c r="I1457" s="106" t="s">
        <v>594</v>
      </c>
      <c r="J1457" s="88">
        <v>4</v>
      </c>
      <c r="K1457" s="83" t="s">
        <v>6314</v>
      </c>
      <c r="L1457" s="83" t="s">
        <v>6314</v>
      </c>
      <c r="M1457" s="45" t="str">
        <f>IF(
ISNA(INDEX(resources!E:E,MATCH(B1457,resources!B:B,0))),"fillme",
INDEX(resources!E:E,MATCH(B1457,resources!B:B,0)))</f>
        <v>CAISO_Battery</v>
      </c>
      <c r="N1457" s="45">
        <f>IF(
ISNA(INDEX(resources!J:J,MATCH(B1457,resources!B:B,0))),"fillme",
INDEX(resources!J:J,MATCH(B1457,resources!B:B,0)))</f>
        <v>0</v>
      </c>
      <c r="O1457" s="83" t="str">
        <f>IFERROR(INDEX(resources!K:K,MATCH(B1457,resources!B:B,0)),"fillme")</f>
        <v>battery</v>
      </c>
      <c r="P1457" s="89" t="str">
        <f t="shared" si="317"/>
        <v>battery_2030_3</v>
      </c>
      <c r="Q1457" s="87">
        <f>INDEX(elcc!G:G,MATCH(P1457,elcc!D:D,0))</f>
        <v>0.96603464723299004</v>
      </c>
      <c r="R1457" s="89">
        <f t="shared" si="318"/>
        <v>1</v>
      </c>
      <c r="S1457" s="89" t="s">
        <v>6314</v>
      </c>
      <c r="T1457" s="89" t="s">
        <v>6314</v>
      </c>
      <c r="U1457" s="90" t="str">
        <f t="shared" si="319"/>
        <v>ok</v>
      </c>
      <c r="V1457" s="63" t="str">
        <f>INDEX(resources!F:F,MATCH(B1457,resources!B:B,0))</f>
        <v>new_generic</v>
      </c>
      <c r="W1457" s="110">
        <f t="shared" si="320"/>
        <v>0</v>
      </c>
      <c r="X1457" s="110">
        <f t="shared" si="321"/>
        <v>0</v>
      </c>
      <c r="Y1457" s="110" t="str">
        <f t="shared" si="322"/>
        <v>new_generic_battery_storage_energy_NA_CONFIDENTIAL</v>
      </c>
      <c r="Z1457" s="110">
        <f>IF(COUNTIFS($Y$2:Y1457,Y1457)=1,1,0)</f>
        <v>0</v>
      </c>
      <c r="AA1457" s="110">
        <f>SUM($Z$2:Z1457)*Z1457</f>
        <v>0</v>
      </c>
      <c r="AB1457" s="110">
        <f>COUNTIFS(resources!B:B,B1457)</f>
        <v>1</v>
      </c>
      <c r="AC1457" s="110">
        <f t="shared" si="323"/>
        <v>1</v>
      </c>
      <c r="AD1457" s="110">
        <f t="shared" si="324"/>
        <v>1</v>
      </c>
      <c r="AE1457" s="110">
        <f t="shared" si="325"/>
        <v>0</v>
      </c>
      <c r="AF1457" s="110">
        <f t="shared" si="326"/>
        <v>1</v>
      </c>
      <c r="AG1457" s="110">
        <f t="shared" si="327"/>
        <v>0</v>
      </c>
      <c r="AH1457" s="110">
        <f t="shared" si="328"/>
        <v>0</v>
      </c>
      <c r="AI1457" s="110">
        <f t="shared" si="329"/>
        <v>1</v>
      </c>
      <c r="AJ1457" s="100">
        <f>ROW()</f>
        <v>1457</v>
      </c>
      <c r="AK1457" s="100" t="e">
        <f>INDEX('BadRows RECART'!$C$2:$C$1207,MATCH(monthly_gwh_mw!AJ1457,'BadRows RECART'!$D$2:$D$1207,0))</f>
        <v>#N/A</v>
      </c>
    </row>
    <row r="1458" spans="1:37" ht="20">
      <c r="A1458" s="106" t="s">
        <v>3907</v>
      </c>
      <c r="B1458" s="106" t="s">
        <v>836</v>
      </c>
      <c r="C1458" s="106" t="s">
        <v>6297</v>
      </c>
      <c r="D1458" s="168">
        <v>2030</v>
      </c>
      <c r="E1458" s="168">
        <v>4</v>
      </c>
      <c r="F1458" s="199">
        <v>0</v>
      </c>
      <c r="G1458" s="212" t="s">
        <v>6314</v>
      </c>
      <c r="H1458" s="212" t="s">
        <v>6314</v>
      </c>
      <c r="I1458" s="106" t="s">
        <v>594</v>
      </c>
      <c r="J1458" s="88">
        <v>4</v>
      </c>
      <c r="K1458" s="83" t="s">
        <v>6314</v>
      </c>
      <c r="L1458" s="83" t="s">
        <v>6314</v>
      </c>
      <c r="M1458" s="45" t="str">
        <f>IF(
ISNA(INDEX(resources!E:E,MATCH(B1458,resources!B:B,0))),"fillme",
INDEX(resources!E:E,MATCH(B1458,resources!B:B,0)))</f>
        <v>CAISO_Battery</v>
      </c>
      <c r="N1458" s="45">
        <f>IF(
ISNA(INDEX(resources!J:J,MATCH(B1458,resources!B:B,0))),"fillme",
INDEX(resources!J:J,MATCH(B1458,resources!B:B,0)))</f>
        <v>0</v>
      </c>
      <c r="O1458" s="83" t="str">
        <f>IFERROR(INDEX(resources!K:K,MATCH(B1458,resources!B:B,0)),"fillme")</f>
        <v>battery</v>
      </c>
      <c r="P1458" s="89" t="str">
        <f t="shared" si="317"/>
        <v>battery_2030_4</v>
      </c>
      <c r="Q1458" s="87">
        <f>INDEX(elcc!G:G,MATCH(P1458,elcc!D:D,0))</f>
        <v>0.96603464723299004</v>
      </c>
      <c r="R1458" s="89">
        <f t="shared" si="318"/>
        <v>1</v>
      </c>
      <c r="S1458" s="89" t="s">
        <v>6314</v>
      </c>
      <c r="T1458" s="89" t="s">
        <v>6314</v>
      </c>
      <c r="U1458" s="90" t="str">
        <f t="shared" si="319"/>
        <v>ok</v>
      </c>
      <c r="V1458" s="63" t="str">
        <f>INDEX(resources!F:F,MATCH(B1458,resources!B:B,0))</f>
        <v>new_generic</v>
      </c>
      <c r="W1458" s="110">
        <f t="shared" si="320"/>
        <v>0</v>
      </c>
      <c r="X1458" s="110">
        <f t="shared" si="321"/>
        <v>0</v>
      </c>
      <c r="Y1458" s="110" t="str">
        <f t="shared" si="322"/>
        <v>new_generic_battery_storage_energy_NA_CONFIDENTIAL</v>
      </c>
      <c r="Z1458" s="110">
        <f>IF(COUNTIFS($Y$2:Y1458,Y1458)=1,1,0)</f>
        <v>0</v>
      </c>
      <c r="AA1458" s="110">
        <f>SUM($Z$2:Z1458)*Z1458</f>
        <v>0</v>
      </c>
      <c r="AB1458" s="110">
        <f>COUNTIFS(resources!B:B,B1458)</f>
        <v>1</v>
      </c>
      <c r="AC1458" s="110">
        <f t="shared" si="323"/>
        <v>1</v>
      </c>
      <c r="AD1458" s="110">
        <f t="shared" si="324"/>
        <v>1</v>
      </c>
      <c r="AE1458" s="110">
        <f t="shared" si="325"/>
        <v>0</v>
      </c>
      <c r="AF1458" s="110">
        <f t="shared" si="326"/>
        <v>1</v>
      </c>
      <c r="AG1458" s="110">
        <f t="shared" si="327"/>
        <v>0</v>
      </c>
      <c r="AH1458" s="110">
        <f t="shared" si="328"/>
        <v>0</v>
      </c>
      <c r="AI1458" s="110">
        <f t="shared" si="329"/>
        <v>1</v>
      </c>
      <c r="AJ1458" s="100">
        <f>ROW()</f>
        <v>1458</v>
      </c>
      <c r="AK1458" s="100" t="e">
        <f>INDEX('BadRows RECART'!$C$2:$C$1207,MATCH(monthly_gwh_mw!AJ1458,'BadRows RECART'!$D$2:$D$1207,0))</f>
        <v>#N/A</v>
      </c>
    </row>
    <row r="1459" spans="1:37" ht="20">
      <c r="A1459" s="106" t="s">
        <v>3907</v>
      </c>
      <c r="B1459" s="106" t="s">
        <v>836</v>
      </c>
      <c r="C1459" s="106" t="s">
        <v>6297</v>
      </c>
      <c r="D1459" s="168">
        <v>2030</v>
      </c>
      <c r="E1459" s="168">
        <v>5</v>
      </c>
      <c r="F1459" s="199">
        <v>0</v>
      </c>
      <c r="G1459" s="212" t="s">
        <v>6314</v>
      </c>
      <c r="H1459" s="212" t="s">
        <v>6314</v>
      </c>
      <c r="I1459" s="106" t="s">
        <v>594</v>
      </c>
      <c r="J1459" s="88">
        <v>4</v>
      </c>
      <c r="K1459" s="83" t="s">
        <v>6314</v>
      </c>
      <c r="L1459" s="83" t="s">
        <v>6314</v>
      </c>
      <c r="M1459" s="45" t="str">
        <f>IF(
ISNA(INDEX(resources!E:E,MATCH(B1459,resources!B:B,0))),"fillme",
INDEX(resources!E:E,MATCH(B1459,resources!B:B,0)))</f>
        <v>CAISO_Battery</v>
      </c>
      <c r="N1459" s="45">
        <f>IF(
ISNA(INDEX(resources!J:J,MATCH(B1459,resources!B:B,0))),"fillme",
INDEX(resources!J:J,MATCH(B1459,resources!B:B,0)))</f>
        <v>0</v>
      </c>
      <c r="O1459" s="83" t="str">
        <f>IFERROR(INDEX(resources!K:K,MATCH(B1459,resources!B:B,0)),"fillme")</f>
        <v>battery</v>
      </c>
      <c r="P1459" s="89" t="str">
        <f t="shared" si="317"/>
        <v>battery_2030_5</v>
      </c>
      <c r="Q1459" s="87">
        <f>INDEX(elcc!G:G,MATCH(P1459,elcc!D:D,0))</f>
        <v>0.96603464723299004</v>
      </c>
      <c r="R1459" s="89">
        <f t="shared" si="318"/>
        <v>1</v>
      </c>
      <c r="S1459" s="89" t="s">
        <v>6314</v>
      </c>
      <c r="T1459" s="89" t="s">
        <v>6314</v>
      </c>
      <c r="U1459" s="90" t="str">
        <f t="shared" si="319"/>
        <v>ok</v>
      </c>
      <c r="V1459" s="63" t="str">
        <f>INDEX(resources!F:F,MATCH(B1459,resources!B:B,0))</f>
        <v>new_generic</v>
      </c>
      <c r="W1459" s="110">
        <f t="shared" si="320"/>
        <v>0</v>
      </c>
      <c r="X1459" s="110">
        <f t="shared" si="321"/>
        <v>0</v>
      </c>
      <c r="Y1459" s="110" t="str">
        <f t="shared" si="322"/>
        <v>new_generic_battery_storage_energy_NA_CONFIDENTIAL</v>
      </c>
      <c r="Z1459" s="110">
        <f>IF(COUNTIFS($Y$2:Y1459,Y1459)=1,1,0)</f>
        <v>0</v>
      </c>
      <c r="AA1459" s="110">
        <f>SUM($Z$2:Z1459)*Z1459</f>
        <v>0</v>
      </c>
      <c r="AB1459" s="110">
        <f>COUNTIFS(resources!B:B,B1459)</f>
        <v>1</v>
      </c>
      <c r="AC1459" s="110">
        <f t="shared" si="323"/>
        <v>1</v>
      </c>
      <c r="AD1459" s="110">
        <f t="shared" si="324"/>
        <v>1</v>
      </c>
      <c r="AE1459" s="110">
        <f t="shared" si="325"/>
        <v>0</v>
      </c>
      <c r="AF1459" s="110">
        <f t="shared" si="326"/>
        <v>1</v>
      </c>
      <c r="AG1459" s="110">
        <f t="shared" si="327"/>
        <v>0</v>
      </c>
      <c r="AH1459" s="110">
        <f t="shared" si="328"/>
        <v>0</v>
      </c>
      <c r="AI1459" s="110">
        <f t="shared" si="329"/>
        <v>1</v>
      </c>
      <c r="AJ1459" s="100">
        <f>ROW()</f>
        <v>1459</v>
      </c>
      <c r="AK1459" s="100" t="e">
        <f>INDEX('BadRows RECART'!$C$2:$C$1207,MATCH(monthly_gwh_mw!AJ1459,'BadRows RECART'!$D$2:$D$1207,0))</f>
        <v>#N/A</v>
      </c>
    </row>
    <row r="1460" spans="1:37" ht="20">
      <c r="A1460" s="106" t="s">
        <v>3907</v>
      </c>
      <c r="B1460" s="106" t="s">
        <v>836</v>
      </c>
      <c r="C1460" s="106" t="s">
        <v>6297</v>
      </c>
      <c r="D1460" s="168">
        <v>2030</v>
      </c>
      <c r="E1460" s="168">
        <v>6</v>
      </c>
      <c r="F1460" s="199">
        <v>0</v>
      </c>
      <c r="G1460" s="212" t="s">
        <v>6314</v>
      </c>
      <c r="H1460" s="212" t="s">
        <v>6314</v>
      </c>
      <c r="I1460" s="106" t="s">
        <v>594</v>
      </c>
      <c r="J1460" s="88">
        <v>4</v>
      </c>
      <c r="K1460" s="83" t="s">
        <v>6314</v>
      </c>
      <c r="L1460" s="83" t="s">
        <v>6314</v>
      </c>
      <c r="M1460" s="45" t="str">
        <f>IF(
ISNA(INDEX(resources!E:E,MATCH(B1460,resources!B:B,0))),"fillme",
INDEX(resources!E:E,MATCH(B1460,resources!B:B,0)))</f>
        <v>CAISO_Battery</v>
      </c>
      <c r="N1460" s="45">
        <f>IF(
ISNA(INDEX(resources!J:J,MATCH(B1460,resources!B:B,0))),"fillme",
INDEX(resources!J:J,MATCH(B1460,resources!B:B,0)))</f>
        <v>0</v>
      </c>
      <c r="O1460" s="83" t="str">
        <f>IFERROR(INDEX(resources!K:K,MATCH(B1460,resources!B:B,0)),"fillme")</f>
        <v>battery</v>
      </c>
      <c r="P1460" s="89" t="str">
        <f t="shared" si="317"/>
        <v>battery_2030_6</v>
      </c>
      <c r="Q1460" s="87">
        <f>INDEX(elcc!G:G,MATCH(P1460,elcc!D:D,0))</f>
        <v>0.96603464723299004</v>
      </c>
      <c r="R1460" s="89">
        <f t="shared" si="318"/>
        <v>1</v>
      </c>
      <c r="S1460" s="89" t="s">
        <v>6314</v>
      </c>
      <c r="T1460" s="89" t="s">
        <v>6314</v>
      </c>
      <c r="U1460" s="90" t="str">
        <f t="shared" si="319"/>
        <v>ok</v>
      </c>
      <c r="V1460" s="63" t="str">
        <f>INDEX(resources!F:F,MATCH(B1460,resources!B:B,0))</f>
        <v>new_generic</v>
      </c>
      <c r="W1460" s="110">
        <f t="shared" si="320"/>
        <v>0</v>
      </c>
      <c r="X1460" s="110">
        <f t="shared" si="321"/>
        <v>0</v>
      </c>
      <c r="Y1460" s="110" t="str">
        <f t="shared" si="322"/>
        <v>new_generic_battery_storage_energy_NA_CONFIDENTIAL</v>
      </c>
      <c r="Z1460" s="110">
        <f>IF(COUNTIFS($Y$2:Y1460,Y1460)=1,1,0)</f>
        <v>0</v>
      </c>
      <c r="AA1460" s="110">
        <f>SUM($Z$2:Z1460)*Z1460</f>
        <v>0</v>
      </c>
      <c r="AB1460" s="110">
        <f>COUNTIFS(resources!B:B,B1460)</f>
        <v>1</v>
      </c>
      <c r="AC1460" s="110">
        <f t="shared" si="323"/>
        <v>1</v>
      </c>
      <c r="AD1460" s="110">
        <f t="shared" si="324"/>
        <v>1</v>
      </c>
      <c r="AE1460" s="110">
        <f t="shared" si="325"/>
        <v>0</v>
      </c>
      <c r="AF1460" s="110">
        <f t="shared" si="326"/>
        <v>1</v>
      </c>
      <c r="AG1460" s="110">
        <f t="shared" si="327"/>
        <v>0</v>
      </c>
      <c r="AH1460" s="110">
        <f t="shared" si="328"/>
        <v>0</v>
      </c>
      <c r="AI1460" s="110">
        <f t="shared" si="329"/>
        <v>1</v>
      </c>
      <c r="AJ1460" s="100">
        <f>ROW()</f>
        <v>1460</v>
      </c>
      <c r="AK1460" s="100" t="e">
        <f>INDEX('BadRows RECART'!$C$2:$C$1207,MATCH(monthly_gwh_mw!AJ1460,'BadRows RECART'!$D$2:$D$1207,0))</f>
        <v>#N/A</v>
      </c>
    </row>
    <row r="1461" spans="1:37" ht="20">
      <c r="A1461" s="106" t="s">
        <v>3907</v>
      </c>
      <c r="B1461" s="106" t="s">
        <v>836</v>
      </c>
      <c r="C1461" s="106" t="s">
        <v>6297</v>
      </c>
      <c r="D1461" s="168">
        <v>2030</v>
      </c>
      <c r="E1461" s="168">
        <v>7</v>
      </c>
      <c r="F1461" s="199">
        <v>0</v>
      </c>
      <c r="G1461" s="212" t="s">
        <v>6314</v>
      </c>
      <c r="H1461" s="212" t="s">
        <v>6314</v>
      </c>
      <c r="I1461" s="106" t="s">
        <v>594</v>
      </c>
      <c r="J1461" s="88">
        <v>4</v>
      </c>
      <c r="K1461" s="83" t="s">
        <v>6314</v>
      </c>
      <c r="L1461" s="83" t="s">
        <v>6314</v>
      </c>
      <c r="M1461" s="45" t="str">
        <f>IF(
ISNA(INDEX(resources!E:E,MATCH(B1461,resources!B:B,0))),"fillme",
INDEX(resources!E:E,MATCH(B1461,resources!B:B,0)))</f>
        <v>CAISO_Battery</v>
      </c>
      <c r="N1461" s="45">
        <f>IF(
ISNA(INDEX(resources!J:J,MATCH(B1461,resources!B:B,0))),"fillme",
INDEX(resources!J:J,MATCH(B1461,resources!B:B,0)))</f>
        <v>0</v>
      </c>
      <c r="O1461" s="83" t="str">
        <f>IFERROR(INDEX(resources!K:K,MATCH(B1461,resources!B:B,0)),"fillme")</f>
        <v>battery</v>
      </c>
      <c r="P1461" s="89" t="str">
        <f t="shared" si="317"/>
        <v>battery_2030_7</v>
      </c>
      <c r="Q1461" s="87">
        <f>INDEX(elcc!G:G,MATCH(P1461,elcc!D:D,0))</f>
        <v>0.96603464723299004</v>
      </c>
      <c r="R1461" s="89">
        <f t="shared" si="318"/>
        <v>1</v>
      </c>
      <c r="S1461" s="89" t="s">
        <v>6314</v>
      </c>
      <c r="T1461" s="89" t="s">
        <v>6314</v>
      </c>
      <c r="U1461" s="90" t="str">
        <f t="shared" si="319"/>
        <v>ok</v>
      </c>
      <c r="V1461" s="63" t="str">
        <f>INDEX(resources!F:F,MATCH(B1461,resources!B:B,0))</f>
        <v>new_generic</v>
      </c>
      <c r="W1461" s="110">
        <f t="shared" si="320"/>
        <v>0</v>
      </c>
      <c r="X1461" s="110">
        <f t="shared" si="321"/>
        <v>0</v>
      </c>
      <c r="Y1461" s="110" t="str">
        <f t="shared" si="322"/>
        <v>new_generic_battery_storage_energy_NA_CONFIDENTIAL</v>
      </c>
      <c r="Z1461" s="110">
        <f>IF(COUNTIFS($Y$2:Y1461,Y1461)=1,1,0)</f>
        <v>0</v>
      </c>
      <c r="AA1461" s="110">
        <f>SUM($Z$2:Z1461)*Z1461</f>
        <v>0</v>
      </c>
      <c r="AB1461" s="110">
        <f>COUNTIFS(resources!B:B,B1461)</f>
        <v>1</v>
      </c>
      <c r="AC1461" s="110">
        <f t="shared" si="323"/>
        <v>1</v>
      </c>
      <c r="AD1461" s="110">
        <f t="shared" si="324"/>
        <v>1</v>
      </c>
      <c r="AE1461" s="110">
        <f t="shared" si="325"/>
        <v>0</v>
      </c>
      <c r="AF1461" s="110">
        <f t="shared" si="326"/>
        <v>1</v>
      </c>
      <c r="AG1461" s="110">
        <f t="shared" si="327"/>
        <v>0</v>
      </c>
      <c r="AH1461" s="110">
        <f t="shared" si="328"/>
        <v>0</v>
      </c>
      <c r="AI1461" s="110">
        <f t="shared" si="329"/>
        <v>1</v>
      </c>
      <c r="AJ1461" s="100">
        <f>ROW()</f>
        <v>1461</v>
      </c>
      <c r="AK1461" s="100" t="e">
        <f>INDEX('BadRows RECART'!$C$2:$C$1207,MATCH(monthly_gwh_mw!AJ1461,'BadRows RECART'!$D$2:$D$1207,0))</f>
        <v>#N/A</v>
      </c>
    </row>
    <row r="1462" spans="1:37" ht="20">
      <c r="A1462" s="106" t="s">
        <v>3907</v>
      </c>
      <c r="B1462" s="106" t="s">
        <v>836</v>
      </c>
      <c r="C1462" s="106" t="s">
        <v>6297</v>
      </c>
      <c r="D1462" s="168">
        <v>2030</v>
      </c>
      <c r="E1462" s="168">
        <v>8</v>
      </c>
      <c r="F1462" s="199">
        <v>0</v>
      </c>
      <c r="G1462" s="212" t="s">
        <v>6314</v>
      </c>
      <c r="H1462" s="212" t="s">
        <v>6314</v>
      </c>
      <c r="I1462" s="106" t="s">
        <v>594</v>
      </c>
      <c r="J1462" s="88">
        <v>4</v>
      </c>
      <c r="K1462" s="83" t="s">
        <v>6314</v>
      </c>
      <c r="L1462" s="83" t="s">
        <v>6314</v>
      </c>
      <c r="M1462" s="45" t="str">
        <f>IF(
ISNA(INDEX(resources!E:E,MATCH(B1462,resources!B:B,0))),"fillme",
INDEX(resources!E:E,MATCH(B1462,resources!B:B,0)))</f>
        <v>CAISO_Battery</v>
      </c>
      <c r="N1462" s="45">
        <f>IF(
ISNA(INDEX(resources!J:J,MATCH(B1462,resources!B:B,0))),"fillme",
INDEX(resources!J:J,MATCH(B1462,resources!B:B,0)))</f>
        <v>0</v>
      </c>
      <c r="O1462" s="83" t="str">
        <f>IFERROR(INDEX(resources!K:K,MATCH(B1462,resources!B:B,0)),"fillme")</f>
        <v>battery</v>
      </c>
      <c r="P1462" s="89" t="str">
        <f t="shared" si="317"/>
        <v>battery_2030_8</v>
      </c>
      <c r="Q1462" s="87">
        <f>INDEX(elcc!G:G,MATCH(P1462,elcc!D:D,0))</f>
        <v>0.96603464723299004</v>
      </c>
      <c r="R1462" s="89">
        <f t="shared" si="318"/>
        <v>1</v>
      </c>
      <c r="S1462" s="89" t="s">
        <v>6314</v>
      </c>
      <c r="T1462" s="89" t="s">
        <v>6314</v>
      </c>
      <c r="U1462" s="90" t="str">
        <f t="shared" si="319"/>
        <v>ok</v>
      </c>
      <c r="V1462" s="63" t="str">
        <f>INDEX(resources!F:F,MATCH(B1462,resources!B:B,0))</f>
        <v>new_generic</v>
      </c>
      <c r="W1462" s="110">
        <f t="shared" si="320"/>
        <v>0</v>
      </c>
      <c r="X1462" s="110">
        <f t="shared" si="321"/>
        <v>0</v>
      </c>
      <c r="Y1462" s="110" t="str">
        <f t="shared" si="322"/>
        <v>new_generic_battery_storage_energy_NA_CONFIDENTIAL</v>
      </c>
      <c r="Z1462" s="110">
        <f>IF(COUNTIFS($Y$2:Y1462,Y1462)=1,1,0)</f>
        <v>0</v>
      </c>
      <c r="AA1462" s="110">
        <f>SUM($Z$2:Z1462)*Z1462</f>
        <v>0</v>
      </c>
      <c r="AB1462" s="110">
        <f>COUNTIFS(resources!B:B,B1462)</f>
        <v>1</v>
      </c>
      <c r="AC1462" s="110">
        <f t="shared" si="323"/>
        <v>1</v>
      </c>
      <c r="AD1462" s="110">
        <f t="shared" si="324"/>
        <v>1</v>
      </c>
      <c r="AE1462" s="110">
        <f t="shared" si="325"/>
        <v>0</v>
      </c>
      <c r="AF1462" s="110">
        <f t="shared" si="326"/>
        <v>1</v>
      </c>
      <c r="AG1462" s="110">
        <f t="shared" si="327"/>
        <v>0</v>
      </c>
      <c r="AH1462" s="110">
        <f t="shared" si="328"/>
        <v>0</v>
      </c>
      <c r="AI1462" s="110">
        <f t="shared" si="329"/>
        <v>1</v>
      </c>
      <c r="AJ1462" s="100">
        <f>ROW()</f>
        <v>1462</v>
      </c>
      <c r="AK1462" s="100" t="e">
        <f>INDEX('BadRows RECART'!$C$2:$C$1207,MATCH(monthly_gwh_mw!AJ1462,'BadRows RECART'!$D$2:$D$1207,0))</f>
        <v>#N/A</v>
      </c>
    </row>
    <row r="1463" spans="1:37" ht="20">
      <c r="A1463" s="106" t="s">
        <v>3907</v>
      </c>
      <c r="B1463" s="106" t="s">
        <v>836</v>
      </c>
      <c r="C1463" s="106" t="s">
        <v>6297</v>
      </c>
      <c r="D1463" s="168">
        <v>2030</v>
      </c>
      <c r="E1463" s="168">
        <v>9</v>
      </c>
      <c r="F1463" s="199">
        <v>0</v>
      </c>
      <c r="G1463" s="212" t="s">
        <v>6314</v>
      </c>
      <c r="H1463" s="212" t="s">
        <v>6314</v>
      </c>
      <c r="I1463" s="106" t="s">
        <v>594</v>
      </c>
      <c r="J1463" s="88">
        <v>4</v>
      </c>
      <c r="K1463" s="83" t="s">
        <v>6314</v>
      </c>
      <c r="L1463" s="83" t="s">
        <v>6314</v>
      </c>
      <c r="M1463" s="45" t="str">
        <f>IF(
ISNA(INDEX(resources!E:E,MATCH(B1463,resources!B:B,0))),"fillme",
INDEX(resources!E:E,MATCH(B1463,resources!B:B,0)))</f>
        <v>CAISO_Battery</v>
      </c>
      <c r="N1463" s="45">
        <f>IF(
ISNA(INDEX(resources!J:J,MATCH(B1463,resources!B:B,0))),"fillme",
INDEX(resources!J:J,MATCH(B1463,resources!B:B,0)))</f>
        <v>0</v>
      </c>
      <c r="O1463" s="83" t="str">
        <f>IFERROR(INDEX(resources!K:K,MATCH(B1463,resources!B:B,0)),"fillme")</f>
        <v>battery</v>
      </c>
      <c r="P1463" s="89" t="str">
        <f t="shared" si="317"/>
        <v>battery_2030_9</v>
      </c>
      <c r="Q1463" s="87">
        <f>INDEX(elcc!G:G,MATCH(P1463,elcc!D:D,0))</f>
        <v>0.96603464723299004</v>
      </c>
      <c r="R1463" s="89">
        <f t="shared" si="318"/>
        <v>1</v>
      </c>
      <c r="S1463" s="89" t="s">
        <v>6314</v>
      </c>
      <c r="T1463" s="89" t="s">
        <v>6314</v>
      </c>
      <c r="U1463" s="90" t="str">
        <f t="shared" si="319"/>
        <v>ok</v>
      </c>
      <c r="V1463" s="63" t="str">
        <f>INDEX(resources!F:F,MATCH(B1463,resources!B:B,0))</f>
        <v>new_generic</v>
      </c>
      <c r="W1463" s="110">
        <f t="shared" si="320"/>
        <v>0</v>
      </c>
      <c r="X1463" s="110">
        <f t="shared" si="321"/>
        <v>0</v>
      </c>
      <c r="Y1463" s="110" t="str">
        <f t="shared" si="322"/>
        <v>new_generic_battery_storage_energy_NA_CONFIDENTIAL</v>
      </c>
      <c r="Z1463" s="110">
        <f>IF(COUNTIFS($Y$2:Y1463,Y1463)=1,1,0)</f>
        <v>0</v>
      </c>
      <c r="AA1463" s="110">
        <f>SUM($Z$2:Z1463)*Z1463</f>
        <v>0</v>
      </c>
      <c r="AB1463" s="110">
        <f>COUNTIFS(resources!B:B,B1463)</f>
        <v>1</v>
      </c>
      <c r="AC1463" s="110">
        <f t="shared" si="323"/>
        <v>1</v>
      </c>
      <c r="AD1463" s="110">
        <f t="shared" si="324"/>
        <v>1</v>
      </c>
      <c r="AE1463" s="110">
        <f t="shared" si="325"/>
        <v>0</v>
      </c>
      <c r="AF1463" s="110">
        <f t="shared" si="326"/>
        <v>1</v>
      </c>
      <c r="AG1463" s="110">
        <f t="shared" si="327"/>
        <v>0</v>
      </c>
      <c r="AH1463" s="110">
        <f t="shared" si="328"/>
        <v>0</v>
      </c>
      <c r="AI1463" s="110">
        <f t="shared" si="329"/>
        <v>1</v>
      </c>
      <c r="AJ1463" s="100">
        <f>ROW()</f>
        <v>1463</v>
      </c>
      <c r="AK1463" s="100" t="e">
        <f>INDEX('BadRows RECART'!$C$2:$C$1207,MATCH(monthly_gwh_mw!AJ1463,'BadRows RECART'!$D$2:$D$1207,0))</f>
        <v>#N/A</v>
      </c>
    </row>
    <row r="1464" spans="1:37" ht="20">
      <c r="A1464" s="106" t="s">
        <v>3907</v>
      </c>
      <c r="B1464" s="106" t="s">
        <v>836</v>
      </c>
      <c r="C1464" s="106" t="s">
        <v>6297</v>
      </c>
      <c r="D1464" s="168">
        <v>2030</v>
      </c>
      <c r="E1464" s="168">
        <v>10</v>
      </c>
      <c r="F1464" s="199">
        <v>0</v>
      </c>
      <c r="G1464" s="212" t="s">
        <v>6314</v>
      </c>
      <c r="H1464" s="212" t="s">
        <v>6314</v>
      </c>
      <c r="I1464" s="106" t="s">
        <v>594</v>
      </c>
      <c r="J1464" s="88">
        <v>4</v>
      </c>
      <c r="K1464" s="83" t="s">
        <v>6314</v>
      </c>
      <c r="L1464" s="83" t="s">
        <v>6314</v>
      </c>
      <c r="M1464" s="45" t="str">
        <f>IF(
ISNA(INDEX(resources!E:E,MATCH(B1464,resources!B:B,0))),"fillme",
INDEX(resources!E:E,MATCH(B1464,resources!B:B,0)))</f>
        <v>CAISO_Battery</v>
      </c>
      <c r="N1464" s="45">
        <f>IF(
ISNA(INDEX(resources!J:J,MATCH(B1464,resources!B:B,0))),"fillme",
INDEX(resources!J:J,MATCH(B1464,resources!B:B,0)))</f>
        <v>0</v>
      </c>
      <c r="O1464" s="83" t="str">
        <f>IFERROR(INDEX(resources!K:K,MATCH(B1464,resources!B:B,0)),"fillme")</f>
        <v>battery</v>
      </c>
      <c r="P1464" s="89" t="str">
        <f t="shared" si="317"/>
        <v>battery_2030_10</v>
      </c>
      <c r="Q1464" s="87">
        <f>INDEX(elcc!G:G,MATCH(P1464,elcc!D:D,0))</f>
        <v>0.96603464723299004</v>
      </c>
      <c r="R1464" s="89">
        <f t="shared" si="318"/>
        <v>1</v>
      </c>
      <c r="S1464" s="89" t="s">
        <v>6314</v>
      </c>
      <c r="T1464" s="89" t="s">
        <v>6314</v>
      </c>
      <c r="U1464" s="90" t="str">
        <f t="shared" si="319"/>
        <v>ok</v>
      </c>
      <c r="V1464" s="63" t="str">
        <f>INDEX(resources!F:F,MATCH(B1464,resources!B:B,0))</f>
        <v>new_generic</v>
      </c>
      <c r="W1464" s="110">
        <f t="shared" si="320"/>
        <v>0</v>
      </c>
      <c r="X1464" s="110">
        <f t="shared" si="321"/>
        <v>0</v>
      </c>
      <c r="Y1464" s="110" t="str">
        <f t="shared" si="322"/>
        <v>new_generic_battery_storage_energy_NA_CONFIDENTIAL</v>
      </c>
      <c r="Z1464" s="110">
        <f>IF(COUNTIFS($Y$2:Y1464,Y1464)=1,1,0)</f>
        <v>0</v>
      </c>
      <c r="AA1464" s="110">
        <f>SUM($Z$2:Z1464)*Z1464</f>
        <v>0</v>
      </c>
      <c r="AB1464" s="110">
        <f>COUNTIFS(resources!B:B,B1464)</f>
        <v>1</v>
      </c>
      <c r="AC1464" s="110">
        <f t="shared" si="323"/>
        <v>1</v>
      </c>
      <c r="AD1464" s="110">
        <f t="shared" si="324"/>
        <v>1</v>
      </c>
      <c r="AE1464" s="110">
        <f t="shared" si="325"/>
        <v>0</v>
      </c>
      <c r="AF1464" s="110">
        <f t="shared" si="326"/>
        <v>1</v>
      </c>
      <c r="AG1464" s="110">
        <f t="shared" si="327"/>
        <v>0</v>
      </c>
      <c r="AH1464" s="110">
        <f t="shared" si="328"/>
        <v>0</v>
      </c>
      <c r="AI1464" s="110">
        <f t="shared" si="329"/>
        <v>1</v>
      </c>
      <c r="AJ1464" s="100">
        <f>ROW()</f>
        <v>1464</v>
      </c>
      <c r="AK1464" s="100" t="e">
        <f>INDEX('BadRows RECART'!$C$2:$C$1207,MATCH(monthly_gwh_mw!AJ1464,'BadRows RECART'!$D$2:$D$1207,0))</f>
        <v>#N/A</v>
      </c>
    </row>
    <row r="1465" spans="1:37" ht="20">
      <c r="A1465" s="106" t="s">
        <v>3907</v>
      </c>
      <c r="B1465" s="106" t="s">
        <v>836</v>
      </c>
      <c r="C1465" s="106" t="s">
        <v>6297</v>
      </c>
      <c r="D1465" s="168">
        <v>2030</v>
      </c>
      <c r="E1465" s="168">
        <v>11</v>
      </c>
      <c r="F1465" s="199">
        <v>0</v>
      </c>
      <c r="G1465" s="212" t="s">
        <v>6314</v>
      </c>
      <c r="H1465" s="212" t="s">
        <v>6314</v>
      </c>
      <c r="I1465" s="106" t="s">
        <v>594</v>
      </c>
      <c r="J1465" s="88">
        <v>4</v>
      </c>
      <c r="K1465" s="83" t="s">
        <v>6314</v>
      </c>
      <c r="L1465" s="83" t="s">
        <v>6314</v>
      </c>
      <c r="M1465" s="45" t="str">
        <f>IF(
ISNA(INDEX(resources!E:E,MATCH(B1465,resources!B:B,0))),"fillme",
INDEX(resources!E:E,MATCH(B1465,resources!B:B,0)))</f>
        <v>CAISO_Battery</v>
      </c>
      <c r="N1465" s="45">
        <f>IF(
ISNA(INDEX(resources!J:J,MATCH(B1465,resources!B:B,0))),"fillme",
INDEX(resources!J:J,MATCH(B1465,resources!B:B,0)))</f>
        <v>0</v>
      </c>
      <c r="O1465" s="83" t="str">
        <f>IFERROR(INDEX(resources!K:K,MATCH(B1465,resources!B:B,0)),"fillme")</f>
        <v>battery</v>
      </c>
      <c r="P1465" s="89" t="str">
        <f t="shared" si="317"/>
        <v>battery_2030_11</v>
      </c>
      <c r="Q1465" s="87">
        <f>INDEX(elcc!G:G,MATCH(P1465,elcc!D:D,0))</f>
        <v>0.96603464723299004</v>
      </c>
      <c r="R1465" s="89">
        <f t="shared" si="318"/>
        <v>1</v>
      </c>
      <c r="S1465" s="89" t="s">
        <v>6314</v>
      </c>
      <c r="T1465" s="89" t="s">
        <v>6314</v>
      </c>
      <c r="U1465" s="90" t="str">
        <f t="shared" si="319"/>
        <v>ok</v>
      </c>
      <c r="V1465" s="63" t="str">
        <f>INDEX(resources!F:F,MATCH(B1465,resources!B:B,0))</f>
        <v>new_generic</v>
      </c>
      <c r="W1465" s="110">
        <f t="shared" si="320"/>
        <v>0</v>
      </c>
      <c r="X1465" s="110">
        <f t="shared" si="321"/>
        <v>0</v>
      </c>
      <c r="Y1465" s="110" t="str">
        <f t="shared" si="322"/>
        <v>new_generic_battery_storage_energy_NA_CONFIDENTIAL</v>
      </c>
      <c r="Z1465" s="110">
        <f>IF(COUNTIFS($Y$2:Y1465,Y1465)=1,1,0)</f>
        <v>0</v>
      </c>
      <c r="AA1465" s="110">
        <f>SUM($Z$2:Z1465)*Z1465</f>
        <v>0</v>
      </c>
      <c r="AB1465" s="110">
        <f>COUNTIFS(resources!B:B,B1465)</f>
        <v>1</v>
      </c>
      <c r="AC1465" s="110">
        <f t="shared" si="323"/>
        <v>1</v>
      </c>
      <c r="AD1465" s="110">
        <f t="shared" si="324"/>
        <v>1</v>
      </c>
      <c r="AE1465" s="110">
        <f t="shared" si="325"/>
        <v>0</v>
      </c>
      <c r="AF1465" s="110">
        <f t="shared" si="326"/>
        <v>1</v>
      </c>
      <c r="AG1465" s="110">
        <f t="shared" si="327"/>
        <v>0</v>
      </c>
      <c r="AH1465" s="110">
        <f t="shared" si="328"/>
        <v>0</v>
      </c>
      <c r="AI1465" s="110">
        <f t="shared" si="329"/>
        <v>1</v>
      </c>
      <c r="AJ1465" s="100">
        <f>ROW()</f>
        <v>1465</v>
      </c>
      <c r="AK1465" s="100" t="e">
        <f>INDEX('BadRows RECART'!$C$2:$C$1207,MATCH(monthly_gwh_mw!AJ1465,'BadRows RECART'!$D$2:$D$1207,0))</f>
        <v>#N/A</v>
      </c>
    </row>
    <row r="1466" spans="1:37" ht="20">
      <c r="A1466" s="106" t="s">
        <v>3907</v>
      </c>
      <c r="B1466" s="106" t="s">
        <v>836</v>
      </c>
      <c r="C1466" s="106" t="s">
        <v>6297</v>
      </c>
      <c r="D1466" s="168">
        <v>2030</v>
      </c>
      <c r="E1466" s="168">
        <v>12</v>
      </c>
      <c r="F1466" s="199">
        <v>0</v>
      </c>
      <c r="G1466" s="212" t="s">
        <v>6314</v>
      </c>
      <c r="H1466" s="212" t="s">
        <v>6314</v>
      </c>
      <c r="I1466" s="106" t="s">
        <v>594</v>
      </c>
      <c r="J1466" s="88">
        <v>4</v>
      </c>
      <c r="K1466" s="83" t="s">
        <v>6314</v>
      </c>
      <c r="L1466" s="83" t="s">
        <v>6314</v>
      </c>
      <c r="M1466" s="45" t="str">
        <f>IF(
ISNA(INDEX(resources!E:E,MATCH(B1466,resources!B:B,0))),"fillme",
INDEX(resources!E:E,MATCH(B1466,resources!B:B,0)))</f>
        <v>CAISO_Battery</v>
      </c>
      <c r="N1466" s="45">
        <f>IF(
ISNA(INDEX(resources!J:J,MATCH(B1466,resources!B:B,0))),"fillme",
INDEX(resources!J:J,MATCH(B1466,resources!B:B,0)))</f>
        <v>0</v>
      </c>
      <c r="O1466" s="83" t="str">
        <f>IFERROR(INDEX(resources!K:K,MATCH(B1466,resources!B:B,0)),"fillme")</f>
        <v>battery</v>
      </c>
      <c r="P1466" s="89" t="str">
        <f t="shared" si="317"/>
        <v>battery_2030_12</v>
      </c>
      <c r="Q1466" s="87">
        <f>INDEX(elcc!G:G,MATCH(P1466,elcc!D:D,0))</f>
        <v>0.96603464723299004</v>
      </c>
      <c r="R1466" s="89">
        <f t="shared" si="318"/>
        <v>1</v>
      </c>
      <c r="S1466" s="89" t="s">
        <v>6314</v>
      </c>
      <c r="T1466" s="89" t="s">
        <v>6314</v>
      </c>
      <c r="U1466" s="90" t="str">
        <f t="shared" si="319"/>
        <v>ok</v>
      </c>
      <c r="V1466" s="63" t="str">
        <f>INDEX(resources!F:F,MATCH(B1466,resources!B:B,0))</f>
        <v>new_generic</v>
      </c>
      <c r="W1466" s="110">
        <f t="shared" si="320"/>
        <v>0</v>
      </c>
      <c r="X1466" s="110">
        <f t="shared" si="321"/>
        <v>0</v>
      </c>
      <c r="Y1466" s="110" t="str">
        <f t="shared" si="322"/>
        <v>new_generic_battery_storage_energy_NA_CONFIDENTIAL</v>
      </c>
      <c r="Z1466" s="110">
        <f>IF(COUNTIFS($Y$2:Y1466,Y1466)=1,1,0)</f>
        <v>0</v>
      </c>
      <c r="AA1466" s="110">
        <f>SUM($Z$2:Z1466)*Z1466</f>
        <v>0</v>
      </c>
      <c r="AB1466" s="110">
        <f>COUNTIFS(resources!B:B,B1466)</f>
        <v>1</v>
      </c>
      <c r="AC1466" s="110">
        <f t="shared" si="323"/>
        <v>1</v>
      </c>
      <c r="AD1466" s="110">
        <f t="shared" si="324"/>
        <v>1</v>
      </c>
      <c r="AE1466" s="110">
        <f t="shared" si="325"/>
        <v>0</v>
      </c>
      <c r="AF1466" s="110">
        <f t="shared" si="326"/>
        <v>1</v>
      </c>
      <c r="AG1466" s="110">
        <f t="shared" si="327"/>
        <v>0</v>
      </c>
      <c r="AH1466" s="110">
        <f t="shared" si="328"/>
        <v>0</v>
      </c>
      <c r="AI1466" s="110">
        <f t="shared" si="329"/>
        <v>1</v>
      </c>
      <c r="AJ1466" s="100">
        <f>ROW()</f>
        <v>1466</v>
      </c>
      <c r="AK1466" s="100" t="e">
        <f>INDEX('BadRows RECART'!$C$2:$C$1207,MATCH(monthly_gwh_mw!AJ1466,'BadRows RECART'!$D$2:$D$1207,0))</f>
        <v>#N/A</v>
      </c>
    </row>
    <row r="1467" spans="1:37" ht="20">
      <c r="A1467" s="106" t="s">
        <v>3907</v>
      </c>
      <c r="B1467" s="106" t="s">
        <v>2399</v>
      </c>
      <c r="C1467" s="106" t="s">
        <v>6297</v>
      </c>
      <c r="D1467" s="168">
        <v>2023</v>
      </c>
      <c r="E1467" s="168">
        <v>1</v>
      </c>
      <c r="F1467" s="199">
        <v>1.4600204042912439</v>
      </c>
      <c r="G1467" s="212" t="s">
        <v>6314</v>
      </c>
      <c r="H1467" s="212" t="s">
        <v>6314</v>
      </c>
      <c r="I1467" s="106" t="s">
        <v>594</v>
      </c>
      <c r="K1467" s="83" t="s">
        <v>6314</v>
      </c>
      <c r="L1467" s="83" t="s">
        <v>6314</v>
      </c>
      <c r="M1467" s="45" t="str">
        <f>IF(
ISNA(INDEX(resources!E:E,MATCH(B1467,resources!B:B,0))),"fillme",
INDEX(resources!E:E,MATCH(B1467,resources!B:B,0)))</f>
        <v>CAISO_Wind</v>
      </c>
      <c r="N1467" s="45">
        <f>IF(
ISNA(INDEX(resources!J:J,MATCH(B1467,resources!B:B,0))),"fillme",
INDEX(resources!J:J,MATCH(B1467,resources!B:B,0)))</f>
        <v>0</v>
      </c>
      <c r="O1467" s="83" t="str">
        <f>IFERROR(INDEX(resources!K:K,MATCH(B1467,resources!B:B,0)),"fillme")</f>
        <v>wind_low_cf</v>
      </c>
      <c r="P1467" s="89" t="str">
        <f t="shared" si="317"/>
        <v>wind_low_cf_2023_1</v>
      </c>
      <c r="Q1467" s="87">
        <f>INDEX(elcc!G:G,MATCH(P1467,elcc!D:D,0))</f>
        <v>0.14000000000000001</v>
      </c>
      <c r="R1467" s="89">
        <f t="shared" si="318"/>
        <v>1</v>
      </c>
      <c r="S1467" s="89" t="s">
        <v>6314</v>
      </c>
      <c r="T1467" s="89" t="s">
        <v>6314</v>
      </c>
      <c r="U1467" s="90" t="str">
        <f t="shared" si="319"/>
        <v>ok</v>
      </c>
      <c r="V1467" s="63" t="str">
        <f>INDEX(resources!F:F,MATCH(B1467,resources!B:B,0))</f>
        <v>new_resolve</v>
      </c>
      <c r="W1467" s="110">
        <f t="shared" si="320"/>
        <v>1</v>
      </c>
      <c r="X1467" s="110">
        <f t="shared" si="321"/>
        <v>0</v>
      </c>
      <c r="Y1467" s="110" t="str">
        <f t="shared" si="322"/>
        <v>Carrizo_Wind_energy_NA_CONFIDENTIAL</v>
      </c>
      <c r="Z1467" s="110">
        <f>IF(COUNTIFS($Y$2:Y1467,Y1467)=1,1,0)</f>
        <v>1</v>
      </c>
      <c r="AA1467" s="110">
        <f>SUM($Z$2:Z1467)*Z1467</f>
        <v>22</v>
      </c>
      <c r="AB1467" s="110">
        <f>COUNTIFS(resources!B:B,B1467)</f>
        <v>1</v>
      </c>
      <c r="AC1467" s="110">
        <f t="shared" si="323"/>
        <v>1</v>
      </c>
      <c r="AD1467" s="110">
        <f t="shared" si="324"/>
        <v>1</v>
      </c>
      <c r="AE1467" s="110">
        <f t="shared" si="325"/>
        <v>0</v>
      </c>
      <c r="AF1467" s="110">
        <f t="shared" si="326"/>
        <v>1</v>
      </c>
      <c r="AG1467" s="110">
        <f t="shared" si="327"/>
        <v>0</v>
      </c>
      <c r="AH1467" s="110">
        <f t="shared" si="328"/>
        <v>0</v>
      </c>
      <c r="AI1467" s="110">
        <f t="shared" si="329"/>
        <v>1</v>
      </c>
      <c r="AJ1467" s="100">
        <f>ROW()</f>
        <v>1467</v>
      </c>
      <c r="AK1467" s="100" t="e">
        <f>INDEX('BadRows RECART'!$C$2:$C$1207,MATCH(monthly_gwh_mw!AJ1467,'BadRows RECART'!$D$2:$D$1207,0))</f>
        <v>#N/A</v>
      </c>
    </row>
    <row r="1468" spans="1:37" ht="20">
      <c r="A1468" s="106" t="s">
        <v>3907</v>
      </c>
      <c r="B1468" s="106" t="s">
        <v>2399</v>
      </c>
      <c r="C1468" s="106" t="s">
        <v>6297</v>
      </c>
      <c r="D1468" s="168">
        <v>2023</v>
      </c>
      <c r="E1468" s="168">
        <v>2</v>
      </c>
      <c r="F1468" s="199">
        <v>1.7165292421709337</v>
      </c>
      <c r="G1468" s="212" t="s">
        <v>6314</v>
      </c>
      <c r="H1468" s="212" t="s">
        <v>6314</v>
      </c>
      <c r="I1468" s="106" t="s">
        <v>594</v>
      </c>
      <c r="K1468" s="83" t="s">
        <v>6314</v>
      </c>
      <c r="L1468" s="83" t="s">
        <v>6314</v>
      </c>
      <c r="M1468" s="45" t="str">
        <f>IF(
ISNA(INDEX(resources!E:E,MATCH(B1468,resources!B:B,0))),"fillme",
INDEX(resources!E:E,MATCH(B1468,resources!B:B,0)))</f>
        <v>CAISO_Wind</v>
      </c>
      <c r="N1468" s="45">
        <f>IF(
ISNA(INDEX(resources!J:J,MATCH(B1468,resources!B:B,0))),"fillme",
INDEX(resources!J:J,MATCH(B1468,resources!B:B,0)))</f>
        <v>0</v>
      </c>
      <c r="O1468" s="83" t="str">
        <f>IFERROR(INDEX(resources!K:K,MATCH(B1468,resources!B:B,0)),"fillme")</f>
        <v>wind_low_cf</v>
      </c>
      <c r="P1468" s="89" t="str">
        <f t="shared" si="317"/>
        <v>wind_low_cf_2023_2</v>
      </c>
      <c r="Q1468" s="87">
        <f>INDEX(elcc!G:G,MATCH(P1468,elcc!D:D,0))</f>
        <v>0.12</v>
      </c>
      <c r="R1468" s="89">
        <f t="shared" si="318"/>
        <v>1</v>
      </c>
      <c r="S1468" s="89" t="s">
        <v>6314</v>
      </c>
      <c r="T1468" s="89" t="s">
        <v>6314</v>
      </c>
      <c r="U1468" s="90" t="str">
        <f t="shared" si="319"/>
        <v>ok</v>
      </c>
      <c r="V1468" s="63" t="str">
        <f>INDEX(resources!F:F,MATCH(B1468,resources!B:B,0))</f>
        <v>new_resolve</v>
      </c>
      <c r="W1468" s="110">
        <f t="shared" si="320"/>
        <v>1</v>
      </c>
      <c r="X1468" s="110">
        <f t="shared" si="321"/>
        <v>0</v>
      </c>
      <c r="Y1468" s="110" t="str">
        <f t="shared" si="322"/>
        <v>Carrizo_Wind_energy_NA_CONFIDENTIAL</v>
      </c>
      <c r="Z1468" s="110">
        <f>IF(COUNTIFS($Y$2:Y1468,Y1468)=1,1,0)</f>
        <v>0</v>
      </c>
      <c r="AA1468" s="110">
        <f>SUM($Z$2:Z1468)*Z1468</f>
        <v>0</v>
      </c>
      <c r="AB1468" s="110">
        <f>COUNTIFS(resources!B:B,B1468)</f>
        <v>1</v>
      </c>
      <c r="AC1468" s="110">
        <f t="shared" si="323"/>
        <v>1</v>
      </c>
      <c r="AD1468" s="110">
        <f t="shared" si="324"/>
        <v>1</v>
      </c>
      <c r="AE1468" s="110">
        <f t="shared" si="325"/>
        <v>0</v>
      </c>
      <c r="AF1468" s="110">
        <f t="shared" si="326"/>
        <v>1</v>
      </c>
      <c r="AG1468" s="110">
        <f t="shared" si="327"/>
        <v>0</v>
      </c>
      <c r="AH1468" s="110">
        <f t="shared" si="328"/>
        <v>0</v>
      </c>
      <c r="AI1468" s="110">
        <f t="shared" si="329"/>
        <v>1</v>
      </c>
      <c r="AJ1468" s="100">
        <f>ROW()</f>
        <v>1468</v>
      </c>
      <c r="AK1468" s="100" t="e">
        <f>INDEX('BadRows RECART'!$C$2:$C$1207,MATCH(monthly_gwh_mw!AJ1468,'BadRows RECART'!$D$2:$D$1207,0))</f>
        <v>#N/A</v>
      </c>
    </row>
    <row r="1469" spans="1:37" ht="20">
      <c r="A1469" s="106" t="s">
        <v>3907</v>
      </c>
      <c r="B1469" s="106" t="s">
        <v>2399</v>
      </c>
      <c r="C1469" s="106" t="s">
        <v>6297</v>
      </c>
      <c r="D1469" s="168">
        <v>2023</v>
      </c>
      <c r="E1469" s="168">
        <v>3</v>
      </c>
      <c r="F1469" s="199">
        <v>2.0856007829820484</v>
      </c>
      <c r="G1469" s="212" t="s">
        <v>6314</v>
      </c>
      <c r="H1469" s="212" t="s">
        <v>6314</v>
      </c>
      <c r="I1469" s="106" t="s">
        <v>594</v>
      </c>
      <c r="K1469" s="83" t="s">
        <v>6314</v>
      </c>
      <c r="L1469" s="83" t="s">
        <v>6314</v>
      </c>
      <c r="M1469" s="45" t="str">
        <f>IF(
ISNA(INDEX(resources!E:E,MATCH(B1469,resources!B:B,0))),"fillme",
INDEX(resources!E:E,MATCH(B1469,resources!B:B,0)))</f>
        <v>CAISO_Wind</v>
      </c>
      <c r="N1469" s="45">
        <f>IF(
ISNA(INDEX(resources!J:J,MATCH(B1469,resources!B:B,0))),"fillme",
INDEX(resources!J:J,MATCH(B1469,resources!B:B,0)))</f>
        <v>0</v>
      </c>
      <c r="O1469" s="83" t="str">
        <f>IFERROR(INDEX(resources!K:K,MATCH(B1469,resources!B:B,0)),"fillme")</f>
        <v>wind_low_cf</v>
      </c>
      <c r="P1469" s="89" t="str">
        <f t="shared" si="317"/>
        <v>wind_low_cf_2023_3</v>
      </c>
      <c r="Q1469" s="87">
        <f>INDEX(elcc!G:G,MATCH(P1469,elcc!D:D,0))</f>
        <v>0.28000000000000003</v>
      </c>
      <c r="R1469" s="89">
        <f t="shared" si="318"/>
        <v>1</v>
      </c>
      <c r="S1469" s="89" t="s">
        <v>6314</v>
      </c>
      <c r="T1469" s="89" t="s">
        <v>6314</v>
      </c>
      <c r="U1469" s="90" t="str">
        <f t="shared" si="319"/>
        <v>ok</v>
      </c>
      <c r="V1469" s="63" t="str">
        <f>INDEX(resources!F:F,MATCH(B1469,resources!B:B,0))</f>
        <v>new_resolve</v>
      </c>
      <c r="W1469" s="110">
        <f t="shared" si="320"/>
        <v>1</v>
      </c>
      <c r="X1469" s="110">
        <f t="shared" si="321"/>
        <v>0</v>
      </c>
      <c r="Y1469" s="110" t="str">
        <f t="shared" si="322"/>
        <v>Carrizo_Wind_energy_NA_CONFIDENTIAL</v>
      </c>
      <c r="Z1469" s="110">
        <f>IF(COUNTIFS($Y$2:Y1469,Y1469)=1,1,0)</f>
        <v>0</v>
      </c>
      <c r="AA1469" s="110">
        <f>SUM($Z$2:Z1469)*Z1469</f>
        <v>0</v>
      </c>
      <c r="AB1469" s="110">
        <f>COUNTIFS(resources!B:B,B1469)</f>
        <v>1</v>
      </c>
      <c r="AC1469" s="110">
        <f t="shared" si="323"/>
        <v>1</v>
      </c>
      <c r="AD1469" s="110">
        <f t="shared" si="324"/>
        <v>1</v>
      </c>
      <c r="AE1469" s="110">
        <f t="shared" si="325"/>
        <v>0</v>
      </c>
      <c r="AF1469" s="110">
        <f t="shared" si="326"/>
        <v>1</v>
      </c>
      <c r="AG1469" s="110">
        <f t="shared" si="327"/>
        <v>0</v>
      </c>
      <c r="AH1469" s="110">
        <f t="shared" si="328"/>
        <v>0</v>
      </c>
      <c r="AI1469" s="110">
        <f t="shared" si="329"/>
        <v>1</v>
      </c>
      <c r="AJ1469" s="100">
        <f>ROW()</f>
        <v>1469</v>
      </c>
      <c r="AK1469" s="100" t="e">
        <f>INDEX('BadRows RECART'!$C$2:$C$1207,MATCH(monthly_gwh_mw!AJ1469,'BadRows RECART'!$D$2:$D$1207,0))</f>
        <v>#N/A</v>
      </c>
    </row>
    <row r="1470" spans="1:37" ht="20">
      <c r="A1470" s="106" t="s">
        <v>3907</v>
      </c>
      <c r="B1470" s="106" t="s">
        <v>2399</v>
      </c>
      <c r="C1470" s="106" t="s">
        <v>6297</v>
      </c>
      <c r="D1470" s="168">
        <v>2023</v>
      </c>
      <c r="E1470" s="168">
        <v>4</v>
      </c>
      <c r="F1470" s="199">
        <v>3.378988200912509</v>
      </c>
      <c r="G1470" s="212" t="s">
        <v>6314</v>
      </c>
      <c r="H1470" s="212" t="s">
        <v>6314</v>
      </c>
      <c r="I1470" s="106" t="s">
        <v>594</v>
      </c>
      <c r="K1470" s="83" t="s">
        <v>6314</v>
      </c>
      <c r="L1470" s="83" t="s">
        <v>6314</v>
      </c>
      <c r="M1470" s="45" t="str">
        <f>IF(
ISNA(INDEX(resources!E:E,MATCH(B1470,resources!B:B,0))),"fillme",
INDEX(resources!E:E,MATCH(B1470,resources!B:B,0)))</f>
        <v>CAISO_Wind</v>
      </c>
      <c r="N1470" s="45">
        <f>IF(
ISNA(INDEX(resources!J:J,MATCH(B1470,resources!B:B,0))),"fillme",
INDEX(resources!J:J,MATCH(B1470,resources!B:B,0)))</f>
        <v>0</v>
      </c>
      <c r="O1470" s="83" t="str">
        <f>IFERROR(INDEX(resources!K:K,MATCH(B1470,resources!B:B,0)),"fillme")</f>
        <v>wind_low_cf</v>
      </c>
      <c r="P1470" s="89" t="str">
        <f t="shared" si="317"/>
        <v>wind_low_cf_2023_4</v>
      </c>
      <c r="Q1470" s="87">
        <f>INDEX(elcc!G:G,MATCH(P1470,elcc!D:D,0))</f>
        <v>0.25</v>
      </c>
      <c r="R1470" s="89">
        <f t="shared" si="318"/>
        <v>1</v>
      </c>
      <c r="S1470" s="89" t="s">
        <v>6314</v>
      </c>
      <c r="T1470" s="89" t="s">
        <v>6314</v>
      </c>
      <c r="U1470" s="90" t="str">
        <f t="shared" si="319"/>
        <v>ok</v>
      </c>
      <c r="V1470" s="63" t="str">
        <f>INDEX(resources!F:F,MATCH(B1470,resources!B:B,0))</f>
        <v>new_resolve</v>
      </c>
      <c r="W1470" s="110">
        <f t="shared" si="320"/>
        <v>1</v>
      </c>
      <c r="X1470" s="110">
        <f t="shared" si="321"/>
        <v>0</v>
      </c>
      <c r="Y1470" s="110" t="str">
        <f t="shared" si="322"/>
        <v>Carrizo_Wind_energy_NA_CONFIDENTIAL</v>
      </c>
      <c r="Z1470" s="110">
        <f>IF(COUNTIFS($Y$2:Y1470,Y1470)=1,1,0)</f>
        <v>0</v>
      </c>
      <c r="AA1470" s="110">
        <f>SUM($Z$2:Z1470)*Z1470</f>
        <v>0</v>
      </c>
      <c r="AB1470" s="110">
        <f>COUNTIFS(resources!B:B,B1470)</f>
        <v>1</v>
      </c>
      <c r="AC1470" s="110">
        <f t="shared" si="323"/>
        <v>1</v>
      </c>
      <c r="AD1470" s="110">
        <f t="shared" si="324"/>
        <v>1</v>
      </c>
      <c r="AE1470" s="110">
        <f t="shared" si="325"/>
        <v>0</v>
      </c>
      <c r="AF1470" s="110">
        <f t="shared" si="326"/>
        <v>1</v>
      </c>
      <c r="AG1470" s="110">
        <f t="shared" si="327"/>
        <v>0</v>
      </c>
      <c r="AH1470" s="110">
        <f t="shared" si="328"/>
        <v>0</v>
      </c>
      <c r="AI1470" s="110">
        <f t="shared" si="329"/>
        <v>1</v>
      </c>
      <c r="AJ1470" s="100">
        <f>ROW()</f>
        <v>1470</v>
      </c>
      <c r="AK1470" s="100" t="e">
        <f>INDEX('BadRows RECART'!$C$2:$C$1207,MATCH(monthly_gwh_mw!AJ1470,'BadRows RECART'!$D$2:$D$1207,0))</f>
        <v>#N/A</v>
      </c>
    </row>
    <row r="1471" spans="1:37" ht="20">
      <c r="A1471" s="106" t="s">
        <v>3907</v>
      </c>
      <c r="B1471" s="106" t="s">
        <v>2399</v>
      </c>
      <c r="C1471" s="106" t="s">
        <v>6297</v>
      </c>
      <c r="D1471" s="168">
        <v>2023</v>
      </c>
      <c r="E1471" s="168">
        <v>5</v>
      </c>
      <c r="F1471" s="199">
        <v>4.5460175716438274</v>
      </c>
      <c r="G1471" s="212" t="s">
        <v>6314</v>
      </c>
      <c r="H1471" s="212" t="s">
        <v>6314</v>
      </c>
      <c r="I1471" s="106" t="s">
        <v>594</v>
      </c>
      <c r="K1471" s="83" t="s">
        <v>6314</v>
      </c>
      <c r="L1471" s="83" t="s">
        <v>6314</v>
      </c>
      <c r="M1471" s="45" t="str">
        <f>IF(
ISNA(INDEX(resources!E:E,MATCH(B1471,resources!B:B,0))),"fillme",
INDEX(resources!E:E,MATCH(B1471,resources!B:B,0)))</f>
        <v>CAISO_Wind</v>
      </c>
      <c r="N1471" s="45">
        <f>IF(
ISNA(INDEX(resources!J:J,MATCH(B1471,resources!B:B,0))),"fillme",
INDEX(resources!J:J,MATCH(B1471,resources!B:B,0)))</f>
        <v>0</v>
      </c>
      <c r="O1471" s="83" t="str">
        <f>IFERROR(INDEX(resources!K:K,MATCH(B1471,resources!B:B,0)),"fillme")</f>
        <v>wind_low_cf</v>
      </c>
      <c r="P1471" s="89" t="str">
        <f t="shared" si="317"/>
        <v>wind_low_cf_2023_5</v>
      </c>
      <c r="Q1471" s="87">
        <f>INDEX(elcc!G:G,MATCH(P1471,elcc!D:D,0))</f>
        <v>0.25</v>
      </c>
      <c r="R1471" s="89">
        <f t="shared" si="318"/>
        <v>1</v>
      </c>
      <c r="S1471" s="89" t="s">
        <v>6314</v>
      </c>
      <c r="T1471" s="89" t="s">
        <v>6314</v>
      </c>
      <c r="U1471" s="90" t="str">
        <f t="shared" si="319"/>
        <v>ok</v>
      </c>
      <c r="V1471" s="63" t="str">
        <f>INDEX(resources!F:F,MATCH(B1471,resources!B:B,0))</f>
        <v>new_resolve</v>
      </c>
      <c r="W1471" s="110">
        <f t="shared" si="320"/>
        <v>1</v>
      </c>
      <c r="X1471" s="110">
        <f t="shared" si="321"/>
        <v>0</v>
      </c>
      <c r="Y1471" s="110" t="str">
        <f t="shared" si="322"/>
        <v>Carrizo_Wind_energy_NA_CONFIDENTIAL</v>
      </c>
      <c r="Z1471" s="110">
        <f>IF(COUNTIFS($Y$2:Y1471,Y1471)=1,1,0)</f>
        <v>0</v>
      </c>
      <c r="AA1471" s="110">
        <f>SUM($Z$2:Z1471)*Z1471</f>
        <v>0</v>
      </c>
      <c r="AB1471" s="110">
        <f>COUNTIFS(resources!B:B,B1471)</f>
        <v>1</v>
      </c>
      <c r="AC1471" s="110">
        <f t="shared" si="323"/>
        <v>1</v>
      </c>
      <c r="AD1471" s="110">
        <f t="shared" si="324"/>
        <v>1</v>
      </c>
      <c r="AE1471" s="110">
        <f t="shared" si="325"/>
        <v>0</v>
      </c>
      <c r="AF1471" s="110">
        <f t="shared" si="326"/>
        <v>1</v>
      </c>
      <c r="AG1471" s="110">
        <f t="shared" si="327"/>
        <v>0</v>
      </c>
      <c r="AH1471" s="110">
        <f t="shared" si="328"/>
        <v>0</v>
      </c>
      <c r="AI1471" s="110">
        <f t="shared" si="329"/>
        <v>1</v>
      </c>
      <c r="AJ1471" s="100">
        <f>ROW()</f>
        <v>1471</v>
      </c>
      <c r="AK1471" s="100" t="e">
        <f>INDEX('BadRows RECART'!$C$2:$C$1207,MATCH(monthly_gwh_mw!AJ1471,'BadRows RECART'!$D$2:$D$1207,0))</f>
        <v>#N/A</v>
      </c>
    </row>
    <row r="1472" spans="1:37" ht="20">
      <c r="A1472" s="106" t="s">
        <v>3907</v>
      </c>
      <c r="B1472" s="106" t="s">
        <v>2399</v>
      </c>
      <c r="C1472" s="106" t="s">
        <v>6297</v>
      </c>
      <c r="D1472" s="168">
        <v>2023</v>
      </c>
      <c r="E1472" s="168">
        <v>6</v>
      </c>
      <c r="F1472" s="199">
        <v>4.1310609123177615</v>
      </c>
      <c r="G1472" s="212" t="s">
        <v>6314</v>
      </c>
      <c r="H1472" s="212" t="s">
        <v>6314</v>
      </c>
      <c r="I1472" s="106" t="s">
        <v>594</v>
      </c>
      <c r="K1472" s="83" t="s">
        <v>6314</v>
      </c>
      <c r="L1472" s="83" t="s">
        <v>6314</v>
      </c>
      <c r="M1472" s="45" t="str">
        <f>IF(
ISNA(INDEX(resources!E:E,MATCH(B1472,resources!B:B,0))),"fillme",
INDEX(resources!E:E,MATCH(B1472,resources!B:B,0)))</f>
        <v>CAISO_Wind</v>
      </c>
      <c r="N1472" s="45">
        <f>IF(
ISNA(INDEX(resources!J:J,MATCH(B1472,resources!B:B,0))),"fillme",
INDEX(resources!J:J,MATCH(B1472,resources!B:B,0)))</f>
        <v>0</v>
      </c>
      <c r="O1472" s="83" t="str">
        <f>IFERROR(INDEX(resources!K:K,MATCH(B1472,resources!B:B,0)),"fillme")</f>
        <v>wind_low_cf</v>
      </c>
      <c r="P1472" s="89" t="str">
        <f t="shared" si="317"/>
        <v>wind_low_cf_2023_6</v>
      </c>
      <c r="Q1472" s="87">
        <f>INDEX(elcc!G:G,MATCH(P1472,elcc!D:D,0))</f>
        <v>0.33</v>
      </c>
      <c r="R1472" s="89">
        <f t="shared" si="318"/>
        <v>1</v>
      </c>
      <c r="S1472" s="89" t="s">
        <v>6314</v>
      </c>
      <c r="T1472" s="89" t="s">
        <v>6314</v>
      </c>
      <c r="U1472" s="90" t="str">
        <f t="shared" si="319"/>
        <v>ok</v>
      </c>
      <c r="V1472" s="63" t="str">
        <f>INDEX(resources!F:F,MATCH(B1472,resources!B:B,0))</f>
        <v>new_resolve</v>
      </c>
      <c r="W1472" s="110">
        <f t="shared" si="320"/>
        <v>1</v>
      </c>
      <c r="X1472" s="110">
        <f t="shared" si="321"/>
        <v>0</v>
      </c>
      <c r="Y1472" s="110" t="str">
        <f t="shared" si="322"/>
        <v>Carrizo_Wind_energy_NA_CONFIDENTIAL</v>
      </c>
      <c r="Z1472" s="110">
        <f>IF(COUNTIFS($Y$2:Y1472,Y1472)=1,1,0)</f>
        <v>0</v>
      </c>
      <c r="AA1472" s="110">
        <f>SUM($Z$2:Z1472)*Z1472</f>
        <v>0</v>
      </c>
      <c r="AB1472" s="110">
        <f>COUNTIFS(resources!B:B,B1472)</f>
        <v>1</v>
      </c>
      <c r="AC1472" s="110">
        <f t="shared" si="323"/>
        <v>1</v>
      </c>
      <c r="AD1472" s="110">
        <f t="shared" si="324"/>
        <v>1</v>
      </c>
      <c r="AE1472" s="110">
        <f t="shared" si="325"/>
        <v>0</v>
      </c>
      <c r="AF1472" s="110">
        <f t="shared" si="326"/>
        <v>1</v>
      </c>
      <c r="AG1472" s="110">
        <f t="shared" si="327"/>
        <v>0</v>
      </c>
      <c r="AH1472" s="110">
        <f t="shared" si="328"/>
        <v>0</v>
      </c>
      <c r="AI1472" s="110">
        <f t="shared" si="329"/>
        <v>1</v>
      </c>
      <c r="AJ1472" s="100">
        <f>ROW()</f>
        <v>1472</v>
      </c>
      <c r="AK1472" s="100" t="e">
        <f>INDEX('BadRows RECART'!$C$2:$C$1207,MATCH(monthly_gwh_mw!AJ1472,'BadRows RECART'!$D$2:$D$1207,0))</f>
        <v>#N/A</v>
      </c>
    </row>
    <row r="1473" spans="1:37" ht="20">
      <c r="A1473" s="106" t="s">
        <v>3907</v>
      </c>
      <c r="B1473" s="106" t="s">
        <v>2399</v>
      </c>
      <c r="C1473" s="106" t="s">
        <v>6297</v>
      </c>
      <c r="D1473" s="168">
        <v>2023</v>
      </c>
      <c r="E1473" s="168">
        <v>7</v>
      </c>
      <c r="F1473" s="199">
        <v>4.1297218599077388</v>
      </c>
      <c r="G1473" s="212" t="s">
        <v>6314</v>
      </c>
      <c r="H1473" s="212" t="s">
        <v>6314</v>
      </c>
      <c r="I1473" s="106" t="s">
        <v>594</v>
      </c>
      <c r="K1473" s="83" t="s">
        <v>6314</v>
      </c>
      <c r="L1473" s="83" t="s">
        <v>6314</v>
      </c>
      <c r="M1473" s="45" t="str">
        <f>IF(
ISNA(INDEX(resources!E:E,MATCH(B1473,resources!B:B,0))),"fillme",
INDEX(resources!E:E,MATCH(B1473,resources!B:B,0)))</f>
        <v>CAISO_Wind</v>
      </c>
      <c r="N1473" s="45">
        <f>IF(
ISNA(INDEX(resources!J:J,MATCH(B1473,resources!B:B,0))),"fillme",
INDEX(resources!J:J,MATCH(B1473,resources!B:B,0)))</f>
        <v>0</v>
      </c>
      <c r="O1473" s="83" t="str">
        <f>IFERROR(INDEX(resources!K:K,MATCH(B1473,resources!B:B,0)),"fillme")</f>
        <v>wind_low_cf</v>
      </c>
      <c r="P1473" s="89" t="str">
        <f t="shared" si="317"/>
        <v>wind_low_cf_2023_7</v>
      </c>
      <c r="Q1473" s="87">
        <f>INDEX(elcc!G:G,MATCH(P1473,elcc!D:D,0))</f>
        <v>0.23</v>
      </c>
      <c r="R1473" s="89">
        <f t="shared" si="318"/>
        <v>1</v>
      </c>
      <c r="S1473" s="89" t="s">
        <v>6314</v>
      </c>
      <c r="T1473" s="89" t="s">
        <v>6314</v>
      </c>
      <c r="U1473" s="90" t="str">
        <f t="shared" si="319"/>
        <v>ok</v>
      </c>
      <c r="V1473" s="63" t="str">
        <f>INDEX(resources!F:F,MATCH(B1473,resources!B:B,0))</f>
        <v>new_resolve</v>
      </c>
      <c r="W1473" s="110">
        <f t="shared" si="320"/>
        <v>1</v>
      </c>
      <c r="X1473" s="110">
        <f t="shared" si="321"/>
        <v>0</v>
      </c>
      <c r="Y1473" s="110" t="str">
        <f t="shared" si="322"/>
        <v>Carrizo_Wind_energy_NA_CONFIDENTIAL</v>
      </c>
      <c r="Z1473" s="110">
        <f>IF(COUNTIFS($Y$2:Y1473,Y1473)=1,1,0)</f>
        <v>0</v>
      </c>
      <c r="AA1473" s="110">
        <f>SUM($Z$2:Z1473)*Z1473</f>
        <v>0</v>
      </c>
      <c r="AB1473" s="110">
        <f>COUNTIFS(resources!B:B,B1473)</f>
        <v>1</v>
      </c>
      <c r="AC1473" s="110">
        <f t="shared" si="323"/>
        <v>1</v>
      </c>
      <c r="AD1473" s="110">
        <f t="shared" si="324"/>
        <v>1</v>
      </c>
      <c r="AE1473" s="110">
        <f t="shared" si="325"/>
        <v>0</v>
      </c>
      <c r="AF1473" s="110">
        <f t="shared" si="326"/>
        <v>1</v>
      </c>
      <c r="AG1473" s="110">
        <f t="shared" si="327"/>
        <v>0</v>
      </c>
      <c r="AH1473" s="110">
        <f t="shared" si="328"/>
        <v>0</v>
      </c>
      <c r="AI1473" s="110">
        <f t="shared" si="329"/>
        <v>1</v>
      </c>
      <c r="AJ1473" s="100">
        <f>ROW()</f>
        <v>1473</v>
      </c>
      <c r="AK1473" s="100" t="e">
        <f>INDEX('BadRows RECART'!$C$2:$C$1207,MATCH(monthly_gwh_mw!AJ1473,'BadRows RECART'!$D$2:$D$1207,0))</f>
        <v>#N/A</v>
      </c>
    </row>
    <row r="1474" spans="1:37" ht="20">
      <c r="A1474" s="106" t="s">
        <v>3907</v>
      </c>
      <c r="B1474" s="106" t="s">
        <v>2399</v>
      </c>
      <c r="C1474" s="106" t="s">
        <v>6297</v>
      </c>
      <c r="D1474" s="168">
        <v>2023</v>
      </c>
      <c r="E1474" s="168">
        <v>8</v>
      </c>
      <c r="F1474" s="199">
        <v>3.4007428468801986</v>
      </c>
      <c r="G1474" s="212" t="s">
        <v>6314</v>
      </c>
      <c r="H1474" s="212" t="s">
        <v>6314</v>
      </c>
      <c r="I1474" s="106" t="s">
        <v>594</v>
      </c>
      <c r="K1474" s="83" t="s">
        <v>6314</v>
      </c>
      <c r="L1474" s="83" t="s">
        <v>6314</v>
      </c>
      <c r="M1474" s="45" t="str">
        <f>IF(
ISNA(INDEX(resources!E:E,MATCH(B1474,resources!B:B,0))),"fillme",
INDEX(resources!E:E,MATCH(B1474,resources!B:B,0)))</f>
        <v>CAISO_Wind</v>
      </c>
      <c r="N1474" s="45">
        <f>IF(
ISNA(INDEX(resources!J:J,MATCH(B1474,resources!B:B,0))),"fillme",
INDEX(resources!J:J,MATCH(B1474,resources!B:B,0)))</f>
        <v>0</v>
      </c>
      <c r="O1474" s="83" t="str">
        <f>IFERROR(INDEX(resources!K:K,MATCH(B1474,resources!B:B,0)),"fillme")</f>
        <v>wind_low_cf</v>
      </c>
      <c r="P1474" s="89" t="str">
        <f t="shared" si="317"/>
        <v>wind_low_cf_2023_8</v>
      </c>
      <c r="Q1474" s="87">
        <f>INDEX(elcc!G:G,MATCH(P1474,elcc!D:D,0))</f>
        <v>0.21</v>
      </c>
      <c r="R1474" s="89">
        <f t="shared" si="318"/>
        <v>1</v>
      </c>
      <c r="S1474" s="89" t="s">
        <v>6314</v>
      </c>
      <c r="T1474" s="89" t="s">
        <v>6314</v>
      </c>
      <c r="U1474" s="90" t="str">
        <f t="shared" si="319"/>
        <v>ok</v>
      </c>
      <c r="V1474" s="63" t="str">
        <f>INDEX(resources!F:F,MATCH(B1474,resources!B:B,0))</f>
        <v>new_resolve</v>
      </c>
      <c r="W1474" s="110">
        <f t="shared" si="320"/>
        <v>1</v>
      </c>
      <c r="X1474" s="110">
        <f t="shared" si="321"/>
        <v>0</v>
      </c>
      <c r="Y1474" s="110" t="str">
        <f t="shared" si="322"/>
        <v>Carrizo_Wind_energy_NA_CONFIDENTIAL</v>
      </c>
      <c r="Z1474" s="110">
        <f>IF(COUNTIFS($Y$2:Y1474,Y1474)=1,1,0)</f>
        <v>0</v>
      </c>
      <c r="AA1474" s="110">
        <f>SUM($Z$2:Z1474)*Z1474</f>
        <v>0</v>
      </c>
      <c r="AB1474" s="110">
        <f>COUNTIFS(resources!B:B,B1474)</f>
        <v>1</v>
      </c>
      <c r="AC1474" s="110">
        <f t="shared" si="323"/>
        <v>1</v>
      </c>
      <c r="AD1474" s="110">
        <f t="shared" si="324"/>
        <v>1</v>
      </c>
      <c r="AE1474" s="110">
        <f t="shared" si="325"/>
        <v>0</v>
      </c>
      <c r="AF1474" s="110">
        <f t="shared" si="326"/>
        <v>1</v>
      </c>
      <c r="AG1474" s="110">
        <f t="shared" si="327"/>
        <v>0</v>
      </c>
      <c r="AH1474" s="110">
        <f t="shared" si="328"/>
        <v>0</v>
      </c>
      <c r="AI1474" s="110">
        <f t="shared" si="329"/>
        <v>1</v>
      </c>
      <c r="AJ1474" s="100">
        <f>ROW()</f>
        <v>1474</v>
      </c>
      <c r="AK1474" s="100" t="e">
        <f>INDEX('BadRows RECART'!$C$2:$C$1207,MATCH(monthly_gwh_mw!AJ1474,'BadRows RECART'!$D$2:$D$1207,0))</f>
        <v>#N/A</v>
      </c>
    </row>
    <row r="1475" spans="1:37" ht="20">
      <c r="A1475" s="106" t="s">
        <v>3907</v>
      </c>
      <c r="B1475" s="106" t="s">
        <v>2399</v>
      </c>
      <c r="C1475" s="106" t="s">
        <v>6297</v>
      </c>
      <c r="D1475" s="168">
        <v>2023</v>
      </c>
      <c r="E1475" s="168">
        <v>9</v>
      </c>
      <c r="F1475" s="199">
        <v>2.9793970352854515</v>
      </c>
      <c r="G1475" s="212" t="s">
        <v>6314</v>
      </c>
      <c r="H1475" s="212" t="s">
        <v>6314</v>
      </c>
      <c r="I1475" s="106" t="s">
        <v>594</v>
      </c>
      <c r="K1475" s="83" t="s">
        <v>6314</v>
      </c>
      <c r="L1475" s="83" t="s">
        <v>6314</v>
      </c>
      <c r="M1475" s="45" t="str">
        <f>IF(
ISNA(INDEX(resources!E:E,MATCH(B1475,resources!B:B,0))),"fillme",
INDEX(resources!E:E,MATCH(B1475,resources!B:B,0)))</f>
        <v>CAISO_Wind</v>
      </c>
      <c r="N1475" s="45">
        <f>IF(
ISNA(INDEX(resources!J:J,MATCH(B1475,resources!B:B,0))),"fillme",
INDEX(resources!J:J,MATCH(B1475,resources!B:B,0)))</f>
        <v>0</v>
      </c>
      <c r="O1475" s="83" t="str">
        <f>IFERROR(INDEX(resources!K:K,MATCH(B1475,resources!B:B,0)),"fillme")</f>
        <v>wind_low_cf</v>
      </c>
      <c r="P1475" s="89" t="str">
        <f t="shared" si="317"/>
        <v>wind_low_cf_2023_9</v>
      </c>
      <c r="Q1475" s="87">
        <f>INDEX(elcc!G:G,MATCH(P1475,elcc!D:D,0))</f>
        <v>0.15</v>
      </c>
      <c r="R1475" s="89">
        <f t="shared" si="318"/>
        <v>1</v>
      </c>
      <c r="S1475" s="89" t="s">
        <v>6314</v>
      </c>
      <c r="T1475" s="89" t="s">
        <v>6314</v>
      </c>
      <c r="U1475" s="90" t="str">
        <f t="shared" si="319"/>
        <v>ok</v>
      </c>
      <c r="V1475" s="63" t="str">
        <f>INDEX(resources!F:F,MATCH(B1475,resources!B:B,0))</f>
        <v>new_resolve</v>
      </c>
      <c r="W1475" s="110">
        <f t="shared" si="320"/>
        <v>1</v>
      </c>
      <c r="X1475" s="110">
        <f t="shared" si="321"/>
        <v>0</v>
      </c>
      <c r="Y1475" s="110" t="str">
        <f t="shared" si="322"/>
        <v>Carrizo_Wind_energy_NA_CONFIDENTIAL</v>
      </c>
      <c r="Z1475" s="110">
        <f>IF(COUNTIFS($Y$2:Y1475,Y1475)=1,1,0)</f>
        <v>0</v>
      </c>
      <c r="AA1475" s="110">
        <f>SUM($Z$2:Z1475)*Z1475</f>
        <v>0</v>
      </c>
      <c r="AB1475" s="110">
        <f>COUNTIFS(resources!B:B,B1475)</f>
        <v>1</v>
      </c>
      <c r="AC1475" s="110">
        <f t="shared" si="323"/>
        <v>1</v>
      </c>
      <c r="AD1475" s="110">
        <f t="shared" si="324"/>
        <v>1</v>
      </c>
      <c r="AE1475" s="110">
        <f t="shared" si="325"/>
        <v>0</v>
      </c>
      <c r="AF1475" s="110">
        <f t="shared" si="326"/>
        <v>1</v>
      </c>
      <c r="AG1475" s="110">
        <f t="shared" si="327"/>
        <v>0</v>
      </c>
      <c r="AH1475" s="110">
        <f t="shared" si="328"/>
        <v>0</v>
      </c>
      <c r="AI1475" s="110">
        <f t="shared" si="329"/>
        <v>1</v>
      </c>
      <c r="AJ1475" s="100">
        <f>ROW()</f>
        <v>1475</v>
      </c>
      <c r="AK1475" s="100" t="e">
        <f>INDEX('BadRows RECART'!$C$2:$C$1207,MATCH(monthly_gwh_mw!AJ1475,'BadRows RECART'!$D$2:$D$1207,0))</f>
        <v>#N/A</v>
      </c>
    </row>
    <row r="1476" spans="1:37" ht="20">
      <c r="A1476" s="106" t="s">
        <v>3907</v>
      </c>
      <c r="B1476" s="106" t="s">
        <v>2399</v>
      </c>
      <c r="C1476" s="106" t="s">
        <v>6297</v>
      </c>
      <c r="D1476" s="168">
        <v>2023</v>
      </c>
      <c r="E1476" s="168">
        <v>10</v>
      </c>
      <c r="F1476" s="199">
        <v>1.8436522154408941</v>
      </c>
      <c r="G1476" s="212" t="s">
        <v>6314</v>
      </c>
      <c r="H1476" s="212" t="s">
        <v>6314</v>
      </c>
      <c r="I1476" s="106" t="s">
        <v>594</v>
      </c>
      <c r="K1476" s="83" t="s">
        <v>6314</v>
      </c>
      <c r="L1476" s="83" t="s">
        <v>6314</v>
      </c>
      <c r="M1476" s="45" t="str">
        <f>IF(
ISNA(INDEX(resources!E:E,MATCH(B1476,resources!B:B,0))),"fillme",
INDEX(resources!E:E,MATCH(B1476,resources!B:B,0)))</f>
        <v>CAISO_Wind</v>
      </c>
      <c r="N1476" s="45">
        <f>IF(
ISNA(INDEX(resources!J:J,MATCH(B1476,resources!B:B,0))),"fillme",
INDEX(resources!J:J,MATCH(B1476,resources!B:B,0)))</f>
        <v>0</v>
      </c>
      <c r="O1476" s="83" t="str">
        <f>IFERROR(INDEX(resources!K:K,MATCH(B1476,resources!B:B,0)),"fillme")</f>
        <v>wind_low_cf</v>
      </c>
      <c r="P1476" s="89" t="str">
        <f t="shared" si="317"/>
        <v>wind_low_cf_2023_10</v>
      </c>
      <c r="Q1476" s="87">
        <f>INDEX(elcc!G:G,MATCH(P1476,elcc!D:D,0))</f>
        <v>0.08</v>
      </c>
      <c r="R1476" s="89">
        <f t="shared" si="318"/>
        <v>1</v>
      </c>
      <c r="S1476" s="89" t="s">
        <v>6314</v>
      </c>
      <c r="T1476" s="89" t="s">
        <v>6314</v>
      </c>
      <c r="U1476" s="90" t="str">
        <f t="shared" si="319"/>
        <v>ok</v>
      </c>
      <c r="V1476" s="63" t="str">
        <f>INDEX(resources!F:F,MATCH(B1476,resources!B:B,0))</f>
        <v>new_resolve</v>
      </c>
      <c r="W1476" s="110">
        <f t="shared" si="320"/>
        <v>1</v>
      </c>
      <c r="X1476" s="110">
        <f t="shared" si="321"/>
        <v>0</v>
      </c>
      <c r="Y1476" s="110" t="str">
        <f t="shared" si="322"/>
        <v>Carrizo_Wind_energy_NA_CONFIDENTIAL</v>
      </c>
      <c r="Z1476" s="110">
        <f>IF(COUNTIFS($Y$2:Y1476,Y1476)=1,1,0)</f>
        <v>0</v>
      </c>
      <c r="AA1476" s="110">
        <f>SUM($Z$2:Z1476)*Z1476</f>
        <v>0</v>
      </c>
      <c r="AB1476" s="110">
        <f>COUNTIFS(resources!B:B,B1476)</f>
        <v>1</v>
      </c>
      <c r="AC1476" s="110">
        <f t="shared" si="323"/>
        <v>1</v>
      </c>
      <c r="AD1476" s="110">
        <f t="shared" si="324"/>
        <v>1</v>
      </c>
      <c r="AE1476" s="110">
        <f t="shared" si="325"/>
        <v>0</v>
      </c>
      <c r="AF1476" s="110">
        <f t="shared" si="326"/>
        <v>1</v>
      </c>
      <c r="AG1476" s="110">
        <f t="shared" si="327"/>
        <v>0</v>
      </c>
      <c r="AH1476" s="110">
        <f t="shared" si="328"/>
        <v>0</v>
      </c>
      <c r="AI1476" s="110">
        <f t="shared" si="329"/>
        <v>1</v>
      </c>
      <c r="AJ1476" s="100">
        <f>ROW()</f>
        <v>1476</v>
      </c>
      <c r="AK1476" s="100" t="e">
        <f>INDEX('BadRows RECART'!$C$2:$C$1207,MATCH(monthly_gwh_mw!AJ1476,'BadRows RECART'!$D$2:$D$1207,0))</f>
        <v>#N/A</v>
      </c>
    </row>
    <row r="1477" spans="1:37" ht="20">
      <c r="A1477" s="106" t="s">
        <v>3907</v>
      </c>
      <c r="B1477" s="106" t="s">
        <v>2399</v>
      </c>
      <c r="C1477" s="106" t="s">
        <v>6297</v>
      </c>
      <c r="D1477" s="168">
        <v>2023</v>
      </c>
      <c r="E1477" s="168">
        <v>11</v>
      </c>
      <c r="F1477" s="199">
        <v>1.1315868442327819</v>
      </c>
      <c r="G1477" s="212" t="s">
        <v>6314</v>
      </c>
      <c r="H1477" s="212" t="s">
        <v>6314</v>
      </c>
      <c r="I1477" s="106" t="s">
        <v>594</v>
      </c>
      <c r="K1477" s="83" t="s">
        <v>6314</v>
      </c>
      <c r="L1477" s="83" t="s">
        <v>6314</v>
      </c>
      <c r="M1477" s="45" t="str">
        <f>IF(
ISNA(INDEX(resources!E:E,MATCH(B1477,resources!B:B,0))),"fillme",
INDEX(resources!E:E,MATCH(B1477,resources!B:B,0)))</f>
        <v>CAISO_Wind</v>
      </c>
      <c r="N1477" s="45">
        <f>IF(
ISNA(INDEX(resources!J:J,MATCH(B1477,resources!B:B,0))),"fillme",
INDEX(resources!J:J,MATCH(B1477,resources!B:B,0)))</f>
        <v>0</v>
      </c>
      <c r="O1477" s="83" t="str">
        <f>IFERROR(INDEX(resources!K:K,MATCH(B1477,resources!B:B,0)),"fillme")</f>
        <v>wind_low_cf</v>
      </c>
      <c r="P1477" s="89" t="str">
        <f t="shared" ref="P1477:P1540" si="330">O1477&amp;"_"&amp;D1477&amp;"_"&amp;E1477</f>
        <v>wind_low_cf_2023_11</v>
      </c>
      <c r="Q1477" s="87">
        <f>INDEX(elcc!G:G,MATCH(P1477,elcc!D:D,0))</f>
        <v>0.12</v>
      </c>
      <c r="R1477" s="89">
        <f t="shared" ref="R1477:R1540" si="331">IF(O1477="battery",MIN(1,J1477/4),1)</f>
        <v>1</v>
      </c>
      <c r="S1477" s="89" t="s">
        <v>6314</v>
      </c>
      <c r="T1477" s="89" t="s">
        <v>6314</v>
      </c>
      <c r="U1477" s="90" t="str">
        <f t="shared" ref="U1477:U1540" si="332">IF(ISERROR(T1477),"error in NQC data entry; please check blue and purple data entered. You need to provide either a contracted NQC value in Column G, or allow the template to calculate one using Columns H,L,Q, and R","ok")</f>
        <v>ok</v>
      </c>
      <c r="V1477" s="63" t="str">
        <f>INDEX(resources!F:F,MATCH(B1477,resources!B:B,0))</f>
        <v>new_resolve</v>
      </c>
      <c r="W1477" s="110">
        <f t="shared" ref="W1477:W1540" si="333">(F1477&gt;0)*1</f>
        <v>1</v>
      </c>
      <c r="X1477" s="110">
        <f t="shared" ref="X1477:X1540" si="334">COUNTIFS(G1477:H1477,"&gt;0")</f>
        <v>0</v>
      </c>
      <c r="Y1477" s="110" t="str">
        <f t="shared" ref="Y1477:Y1540" si="335">B1477&amp;"_"&amp;C1477&amp;"_"&amp;K1477</f>
        <v>Carrizo_Wind_energy_NA_CONFIDENTIAL</v>
      </c>
      <c r="Z1477" s="110">
        <f>IF(COUNTIFS($Y$2:Y1477,Y1477)=1,1,0)</f>
        <v>0</v>
      </c>
      <c r="AA1477" s="110">
        <f>SUM($Z$2:Z1477)*Z1477</f>
        <v>0</v>
      </c>
      <c r="AB1477" s="110">
        <f>COUNTIFS(resources!B:B,B1477)</f>
        <v>1</v>
      </c>
      <c r="AC1477" s="110">
        <f t="shared" ref="AC1477:AC1540" si="336">AND(ISNUMBER(D1477),(D1477&gt;2019))*1</f>
        <v>1</v>
      </c>
      <c r="AD1477" s="110">
        <f t="shared" ref="AD1477:AD1540" si="337">AND(ISNUMBER(E1477),E1477&gt;=1,E1477&lt;=12)*1</f>
        <v>1</v>
      </c>
      <c r="AE1477" s="110">
        <f t="shared" ref="AE1477:AE1540" si="338">AND(COUNT(G1477:H1477)=1,COUNT(F1477)=1)*1</f>
        <v>0</v>
      </c>
      <c r="AF1477" s="110">
        <f t="shared" ref="AF1477:AF1540" si="339">(COUNTIFS(K1477:O1477,"fillme")=0)*1</f>
        <v>1</v>
      </c>
      <c r="AG1477" s="110">
        <f t="shared" ref="AG1477:AG1540" si="340">ISNUMBER(L1477)*1</f>
        <v>0</v>
      </c>
      <c r="AH1477" s="110">
        <f t="shared" ref="AH1477:AH1540" si="341">NOT(AND(G1477&gt;0,H1477&gt;0))*1</f>
        <v>0</v>
      </c>
      <c r="AI1477" s="110">
        <f t="shared" ref="AI1477:AI1540" si="342">(U1477="ok")*1</f>
        <v>1</v>
      </c>
      <c r="AJ1477" s="100">
        <f>ROW()</f>
        <v>1477</v>
      </c>
      <c r="AK1477" s="100" t="e">
        <f>INDEX('BadRows RECART'!$C$2:$C$1207,MATCH(monthly_gwh_mw!AJ1477,'BadRows RECART'!$D$2:$D$1207,0))</f>
        <v>#N/A</v>
      </c>
    </row>
    <row r="1478" spans="1:37" ht="20">
      <c r="A1478" s="106" t="s">
        <v>3907</v>
      </c>
      <c r="B1478" s="106" t="s">
        <v>2399</v>
      </c>
      <c r="C1478" s="106" t="s">
        <v>6297</v>
      </c>
      <c r="D1478" s="168">
        <v>2023</v>
      </c>
      <c r="E1478" s="168">
        <v>12</v>
      </c>
      <c r="F1478" s="199">
        <v>1.7647522699359468</v>
      </c>
      <c r="G1478" s="212" t="s">
        <v>6314</v>
      </c>
      <c r="H1478" s="212" t="s">
        <v>6314</v>
      </c>
      <c r="I1478" s="106" t="s">
        <v>594</v>
      </c>
      <c r="K1478" s="83" t="s">
        <v>6314</v>
      </c>
      <c r="L1478" s="83" t="s">
        <v>6314</v>
      </c>
      <c r="M1478" s="45" t="str">
        <f>IF(
ISNA(INDEX(resources!E:E,MATCH(B1478,resources!B:B,0))),"fillme",
INDEX(resources!E:E,MATCH(B1478,resources!B:B,0)))</f>
        <v>CAISO_Wind</v>
      </c>
      <c r="N1478" s="45">
        <f>IF(
ISNA(INDEX(resources!J:J,MATCH(B1478,resources!B:B,0))),"fillme",
INDEX(resources!J:J,MATCH(B1478,resources!B:B,0)))</f>
        <v>0</v>
      </c>
      <c r="O1478" s="83" t="str">
        <f>IFERROR(INDEX(resources!K:K,MATCH(B1478,resources!B:B,0)),"fillme")</f>
        <v>wind_low_cf</v>
      </c>
      <c r="P1478" s="89" t="str">
        <f t="shared" si="330"/>
        <v>wind_low_cf_2023_12</v>
      </c>
      <c r="Q1478" s="87">
        <f>INDEX(elcc!G:G,MATCH(P1478,elcc!D:D,0))</f>
        <v>0.13</v>
      </c>
      <c r="R1478" s="89">
        <f t="shared" si="331"/>
        <v>1</v>
      </c>
      <c r="S1478" s="89" t="s">
        <v>6314</v>
      </c>
      <c r="T1478" s="89" t="s">
        <v>6314</v>
      </c>
      <c r="U1478" s="90" t="str">
        <f t="shared" si="332"/>
        <v>ok</v>
      </c>
      <c r="V1478" s="63" t="str">
        <f>INDEX(resources!F:F,MATCH(B1478,resources!B:B,0))</f>
        <v>new_resolve</v>
      </c>
      <c r="W1478" s="110">
        <f t="shared" si="333"/>
        <v>1</v>
      </c>
      <c r="X1478" s="110">
        <f t="shared" si="334"/>
        <v>0</v>
      </c>
      <c r="Y1478" s="110" t="str">
        <f t="shared" si="335"/>
        <v>Carrizo_Wind_energy_NA_CONFIDENTIAL</v>
      </c>
      <c r="Z1478" s="110">
        <f>IF(COUNTIFS($Y$2:Y1478,Y1478)=1,1,0)</f>
        <v>0</v>
      </c>
      <c r="AA1478" s="110">
        <f>SUM($Z$2:Z1478)*Z1478</f>
        <v>0</v>
      </c>
      <c r="AB1478" s="110">
        <f>COUNTIFS(resources!B:B,B1478)</f>
        <v>1</v>
      </c>
      <c r="AC1478" s="110">
        <f t="shared" si="336"/>
        <v>1</v>
      </c>
      <c r="AD1478" s="110">
        <f t="shared" si="337"/>
        <v>1</v>
      </c>
      <c r="AE1478" s="110">
        <f t="shared" si="338"/>
        <v>0</v>
      </c>
      <c r="AF1478" s="110">
        <f t="shared" si="339"/>
        <v>1</v>
      </c>
      <c r="AG1478" s="110">
        <f t="shared" si="340"/>
        <v>0</v>
      </c>
      <c r="AH1478" s="110">
        <f t="shared" si="341"/>
        <v>0</v>
      </c>
      <c r="AI1478" s="110">
        <f t="shared" si="342"/>
        <v>1</v>
      </c>
      <c r="AJ1478" s="100">
        <f>ROW()</f>
        <v>1478</v>
      </c>
      <c r="AK1478" s="100" t="e">
        <f>INDEX('BadRows RECART'!$C$2:$C$1207,MATCH(monthly_gwh_mw!AJ1478,'BadRows RECART'!$D$2:$D$1207,0))</f>
        <v>#N/A</v>
      </c>
    </row>
    <row r="1479" spans="1:37" ht="20">
      <c r="A1479" s="106" t="s">
        <v>3907</v>
      </c>
      <c r="B1479" s="106" t="s">
        <v>2399</v>
      </c>
      <c r="C1479" s="106" t="s">
        <v>6297</v>
      </c>
      <c r="D1479" s="168">
        <v>2024</v>
      </c>
      <c r="E1479" s="168">
        <v>1</v>
      </c>
      <c r="F1479" s="199">
        <v>2.9600357128081773</v>
      </c>
      <c r="G1479" s="212" t="s">
        <v>6314</v>
      </c>
      <c r="H1479" s="212" t="s">
        <v>6314</v>
      </c>
      <c r="I1479" s="106" t="s">
        <v>594</v>
      </c>
      <c r="K1479" s="83" t="s">
        <v>6314</v>
      </c>
      <c r="L1479" s="83" t="s">
        <v>6314</v>
      </c>
      <c r="M1479" s="45" t="str">
        <f>IF(
ISNA(INDEX(resources!E:E,MATCH(B1479,resources!B:B,0))),"fillme",
INDEX(resources!E:E,MATCH(B1479,resources!B:B,0)))</f>
        <v>CAISO_Wind</v>
      </c>
      <c r="N1479" s="45">
        <f>IF(
ISNA(INDEX(resources!J:J,MATCH(B1479,resources!B:B,0))),"fillme",
INDEX(resources!J:J,MATCH(B1479,resources!B:B,0)))</f>
        <v>0</v>
      </c>
      <c r="O1479" s="83" t="str">
        <f>IFERROR(INDEX(resources!K:K,MATCH(B1479,resources!B:B,0)),"fillme")</f>
        <v>wind_low_cf</v>
      </c>
      <c r="P1479" s="89" t="str">
        <f t="shared" si="330"/>
        <v>wind_low_cf_2024_1</v>
      </c>
      <c r="Q1479" s="87">
        <f>INDEX(elcc!G:G,MATCH(P1479,elcc!D:D,0))</f>
        <v>0.15866666666666671</v>
      </c>
      <c r="R1479" s="89">
        <f t="shared" si="331"/>
        <v>1</v>
      </c>
      <c r="S1479" s="89" t="s">
        <v>6314</v>
      </c>
      <c r="T1479" s="89" t="s">
        <v>6314</v>
      </c>
      <c r="U1479" s="90" t="str">
        <f t="shared" si="332"/>
        <v>ok</v>
      </c>
      <c r="V1479" s="63" t="str">
        <f>INDEX(resources!F:F,MATCH(B1479,resources!B:B,0))</f>
        <v>new_resolve</v>
      </c>
      <c r="W1479" s="110">
        <f t="shared" si="333"/>
        <v>1</v>
      </c>
      <c r="X1479" s="110">
        <f t="shared" si="334"/>
        <v>0</v>
      </c>
      <c r="Y1479" s="110" t="str">
        <f t="shared" si="335"/>
        <v>Carrizo_Wind_energy_NA_CONFIDENTIAL</v>
      </c>
      <c r="Z1479" s="110">
        <f>IF(COUNTIFS($Y$2:Y1479,Y1479)=1,1,0)</f>
        <v>0</v>
      </c>
      <c r="AA1479" s="110">
        <f>SUM($Z$2:Z1479)*Z1479</f>
        <v>0</v>
      </c>
      <c r="AB1479" s="110">
        <f>COUNTIFS(resources!B:B,B1479)</f>
        <v>1</v>
      </c>
      <c r="AC1479" s="110">
        <f t="shared" si="336"/>
        <v>1</v>
      </c>
      <c r="AD1479" s="110">
        <f t="shared" si="337"/>
        <v>1</v>
      </c>
      <c r="AE1479" s="110">
        <f t="shared" si="338"/>
        <v>0</v>
      </c>
      <c r="AF1479" s="110">
        <f t="shared" si="339"/>
        <v>1</v>
      </c>
      <c r="AG1479" s="110">
        <f t="shared" si="340"/>
        <v>0</v>
      </c>
      <c r="AH1479" s="110">
        <f t="shared" si="341"/>
        <v>0</v>
      </c>
      <c r="AI1479" s="110">
        <f t="shared" si="342"/>
        <v>1</v>
      </c>
      <c r="AJ1479" s="100">
        <f>ROW()</f>
        <v>1479</v>
      </c>
      <c r="AK1479" s="100" t="e">
        <f>INDEX('BadRows RECART'!$C$2:$C$1207,MATCH(monthly_gwh_mw!AJ1479,'BadRows RECART'!$D$2:$D$1207,0))</f>
        <v>#N/A</v>
      </c>
    </row>
    <row r="1480" spans="1:37" ht="20">
      <c r="A1480" s="106" t="s">
        <v>3907</v>
      </c>
      <c r="B1480" s="106" t="s">
        <v>2399</v>
      </c>
      <c r="C1480" s="106" t="s">
        <v>6297</v>
      </c>
      <c r="D1480" s="168">
        <v>2024</v>
      </c>
      <c r="E1480" s="168">
        <v>2</v>
      </c>
      <c r="F1480" s="199">
        <v>3.4800800344787288</v>
      </c>
      <c r="G1480" s="212" t="s">
        <v>6314</v>
      </c>
      <c r="H1480" s="212" t="s">
        <v>6314</v>
      </c>
      <c r="I1480" s="106" t="s">
        <v>594</v>
      </c>
      <c r="K1480" s="83" t="s">
        <v>6314</v>
      </c>
      <c r="L1480" s="83" t="s">
        <v>6314</v>
      </c>
      <c r="M1480" s="45" t="str">
        <f>IF(
ISNA(INDEX(resources!E:E,MATCH(B1480,resources!B:B,0))),"fillme",
INDEX(resources!E:E,MATCH(B1480,resources!B:B,0)))</f>
        <v>CAISO_Wind</v>
      </c>
      <c r="N1480" s="45">
        <f>IF(
ISNA(INDEX(resources!J:J,MATCH(B1480,resources!B:B,0))),"fillme",
INDEX(resources!J:J,MATCH(B1480,resources!B:B,0)))</f>
        <v>0</v>
      </c>
      <c r="O1480" s="83" t="str">
        <f>IFERROR(INDEX(resources!K:K,MATCH(B1480,resources!B:B,0)),"fillme")</f>
        <v>wind_low_cf</v>
      </c>
      <c r="P1480" s="89" t="str">
        <f t="shared" si="330"/>
        <v>wind_low_cf_2024_2</v>
      </c>
      <c r="Q1480" s="87">
        <f>INDEX(elcc!G:G,MATCH(P1480,elcc!D:D,0))</f>
        <v>0.13600000000000001</v>
      </c>
      <c r="R1480" s="89">
        <f t="shared" si="331"/>
        <v>1</v>
      </c>
      <c r="S1480" s="89" t="s">
        <v>6314</v>
      </c>
      <c r="T1480" s="89" t="s">
        <v>6314</v>
      </c>
      <c r="U1480" s="90" t="str">
        <f t="shared" si="332"/>
        <v>ok</v>
      </c>
      <c r="V1480" s="63" t="str">
        <f>INDEX(resources!F:F,MATCH(B1480,resources!B:B,0))</f>
        <v>new_resolve</v>
      </c>
      <c r="W1480" s="110">
        <f t="shared" si="333"/>
        <v>1</v>
      </c>
      <c r="X1480" s="110">
        <f t="shared" si="334"/>
        <v>0</v>
      </c>
      <c r="Y1480" s="110" t="str">
        <f t="shared" si="335"/>
        <v>Carrizo_Wind_energy_NA_CONFIDENTIAL</v>
      </c>
      <c r="Z1480" s="110">
        <f>IF(COUNTIFS($Y$2:Y1480,Y1480)=1,1,0)</f>
        <v>0</v>
      </c>
      <c r="AA1480" s="110">
        <f>SUM($Z$2:Z1480)*Z1480</f>
        <v>0</v>
      </c>
      <c r="AB1480" s="110">
        <f>COUNTIFS(resources!B:B,B1480)</f>
        <v>1</v>
      </c>
      <c r="AC1480" s="110">
        <f t="shared" si="336"/>
        <v>1</v>
      </c>
      <c r="AD1480" s="110">
        <f t="shared" si="337"/>
        <v>1</v>
      </c>
      <c r="AE1480" s="110">
        <f t="shared" si="338"/>
        <v>0</v>
      </c>
      <c r="AF1480" s="110">
        <f t="shared" si="339"/>
        <v>1</v>
      </c>
      <c r="AG1480" s="110">
        <f t="shared" si="340"/>
        <v>0</v>
      </c>
      <c r="AH1480" s="110">
        <f t="shared" si="341"/>
        <v>0</v>
      </c>
      <c r="AI1480" s="110">
        <f t="shared" si="342"/>
        <v>1</v>
      </c>
      <c r="AJ1480" s="100">
        <f>ROW()</f>
        <v>1480</v>
      </c>
      <c r="AK1480" s="100" t="e">
        <f>INDEX('BadRows RECART'!$C$2:$C$1207,MATCH(monthly_gwh_mw!AJ1480,'BadRows RECART'!$D$2:$D$1207,0))</f>
        <v>#N/A</v>
      </c>
    </row>
    <row r="1481" spans="1:37" ht="20">
      <c r="A1481" s="106" t="s">
        <v>3907</v>
      </c>
      <c r="B1481" s="106" t="s">
        <v>2399</v>
      </c>
      <c r="C1481" s="106" t="s">
        <v>6297</v>
      </c>
      <c r="D1481" s="168">
        <v>2024</v>
      </c>
      <c r="E1481" s="168">
        <v>3</v>
      </c>
      <c r="F1481" s="199">
        <v>4.228333235715577</v>
      </c>
      <c r="G1481" s="212" t="s">
        <v>6314</v>
      </c>
      <c r="H1481" s="212" t="s">
        <v>6314</v>
      </c>
      <c r="I1481" s="106" t="s">
        <v>594</v>
      </c>
      <c r="K1481" s="83" t="s">
        <v>6314</v>
      </c>
      <c r="L1481" s="83" t="s">
        <v>6314</v>
      </c>
      <c r="M1481" s="45" t="str">
        <f>IF(
ISNA(INDEX(resources!E:E,MATCH(B1481,resources!B:B,0))),"fillme",
INDEX(resources!E:E,MATCH(B1481,resources!B:B,0)))</f>
        <v>CAISO_Wind</v>
      </c>
      <c r="N1481" s="45">
        <f>IF(
ISNA(INDEX(resources!J:J,MATCH(B1481,resources!B:B,0))),"fillme",
INDEX(resources!J:J,MATCH(B1481,resources!B:B,0)))</f>
        <v>0</v>
      </c>
      <c r="O1481" s="83" t="str">
        <f>IFERROR(INDEX(resources!K:K,MATCH(B1481,resources!B:B,0)),"fillme")</f>
        <v>wind_low_cf</v>
      </c>
      <c r="P1481" s="89" t="str">
        <f t="shared" si="330"/>
        <v>wind_low_cf_2024_3</v>
      </c>
      <c r="Q1481" s="87">
        <f>INDEX(elcc!G:G,MATCH(P1481,elcc!D:D,0))</f>
        <v>0.31733333333333341</v>
      </c>
      <c r="R1481" s="89">
        <f t="shared" si="331"/>
        <v>1</v>
      </c>
      <c r="S1481" s="89" t="s">
        <v>6314</v>
      </c>
      <c r="T1481" s="89" t="s">
        <v>6314</v>
      </c>
      <c r="U1481" s="90" t="str">
        <f t="shared" si="332"/>
        <v>ok</v>
      </c>
      <c r="V1481" s="63" t="str">
        <f>INDEX(resources!F:F,MATCH(B1481,resources!B:B,0))</f>
        <v>new_resolve</v>
      </c>
      <c r="W1481" s="110">
        <f t="shared" si="333"/>
        <v>1</v>
      </c>
      <c r="X1481" s="110">
        <f t="shared" si="334"/>
        <v>0</v>
      </c>
      <c r="Y1481" s="110" t="str">
        <f t="shared" si="335"/>
        <v>Carrizo_Wind_energy_NA_CONFIDENTIAL</v>
      </c>
      <c r="Z1481" s="110">
        <f>IF(COUNTIFS($Y$2:Y1481,Y1481)=1,1,0)</f>
        <v>0</v>
      </c>
      <c r="AA1481" s="110">
        <f>SUM($Z$2:Z1481)*Z1481</f>
        <v>0</v>
      </c>
      <c r="AB1481" s="110">
        <f>COUNTIFS(resources!B:B,B1481)</f>
        <v>1</v>
      </c>
      <c r="AC1481" s="110">
        <f t="shared" si="336"/>
        <v>1</v>
      </c>
      <c r="AD1481" s="110">
        <f t="shared" si="337"/>
        <v>1</v>
      </c>
      <c r="AE1481" s="110">
        <f t="shared" si="338"/>
        <v>0</v>
      </c>
      <c r="AF1481" s="110">
        <f t="shared" si="339"/>
        <v>1</v>
      </c>
      <c r="AG1481" s="110">
        <f t="shared" si="340"/>
        <v>0</v>
      </c>
      <c r="AH1481" s="110">
        <f t="shared" si="341"/>
        <v>0</v>
      </c>
      <c r="AI1481" s="110">
        <f t="shared" si="342"/>
        <v>1</v>
      </c>
      <c r="AJ1481" s="100">
        <f>ROW()</f>
        <v>1481</v>
      </c>
      <c r="AK1481" s="100" t="e">
        <f>INDEX('BadRows RECART'!$C$2:$C$1207,MATCH(monthly_gwh_mw!AJ1481,'BadRows RECART'!$D$2:$D$1207,0))</f>
        <v>#N/A</v>
      </c>
    </row>
    <row r="1482" spans="1:37" ht="20">
      <c r="A1482" s="106" t="s">
        <v>3907</v>
      </c>
      <c r="B1482" s="106" t="s">
        <v>2399</v>
      </c>
      <c r="C1482" s="106" t="s">
        <v>6297</v>
      </c>
      <c r="D1482" s="168">
        <v>2024</v>
      </c>
      <c r="E1482" s="168">
        <v>4</v>
      </c>
      <c r="F1482" s="199">
        <v>6.8505383338898191</v>
      </c>
      <c r="G1482" s="212" t="s">
        <v>6314</v>
      </c>
      <c r="H1482" s="212" t="s">
        <v>6314</v>
      </c>
      <c r="I1482" s="106" t="s">
        <v>594</v>
      </c>
      <c r="K1482" s="83" t="s">
        <v>6314</v>
      </c>
      <c r="L1482" s="83" t="s">
        <v>6314</v>
      </c>
      <c r="M1482" s="45" t="str">
        <f>IF(
ISNA(INDEX(resources!E:E,MATCH(B1482,resources!B:B,0))),"fillme",
INDEX(resources!E:E,MATCH(B1482,resources!B:B,0)))</f>
        <v>CAISO_Wind</v>
      </c>
      <c r="N1482" s="45">
        <f>IF(
ISNA(INDEX(resources!J:J,MATCH(B1482,resources!B:B,0))),"fillme",
INDEX(resources!J:J,MATCH(B1482,resources!B:B,0)))</f>
        <v>0</v>
      </c>
      <c r="O1482" s="83" t="str">
        <f>IFERROR(INDEX(resources!K:K,MATCH(B1482,resources!B:B,0)),"fillme")</f>
        <v>wind_low_cf</v>
      </c>
      <c r="P1482" s="89" t="str">
        <f t="shared" si="330"/>
        <v>wind_low_cf_2024_4</v>
      </c>
      <c r="Q1482" s="87">
        <f>INDEX(elcc!G:G,MATCH(P1482,elcc!D:D,0))</f>
        <v>0.28333333333333338</v>
      </c>
      <c r="R1482" s="89">
        <f t="shared" si="331"/>
        <v>1</v>
      </c>
      <c r="S1482" s="89" t="s">
        <v>6314</v>
      </c>
      <c r="T1482" s="89" t="s">
        <v>6314</v>
      </c>
      <c r="U1482" s="90" t="str">
        <f t="shared" si="332"/>
        <v>ok</v>
      </c>
      <c r="V1482" s="63" t="str">
        <f>INDEX(resources!F:F,MATCH(B1482,resources!B:B,0))</f>
        <v>new_resolve</v>
      </c>
      <c r="W1482" s="110">
        <f t="shared" si="333"/>
        <v>1</v>
      </c>
      <c r="X1482" s="110">
        <f t="shared" si="334"/>
        <v>0</v>
      </c>
      <c r="Y1482" s="110" t="str">
        <f t="shared" si="335"/>
        <v>Carrizo_Wind_energy_NA_CONFIDENTIAL</v>
      </c>
      <c r="Z1482" s="110">
        <f>IF(COUNTIFS($Y$2:Y1482,Y1482)=1,1,0)</f>
        <v>0</v>
      </c>
      <c r="AA1482" s="110">
        <f>SUM($Z$2:Z1482)*Z1482</f>
        <v>0</v>
      </c>
      <c r="AB1482" s="110">
        <f>COUNTIFS(resources!B:B,B1482)</f>
        <v>1</v>
      </c>
      <c r="AC1482" s="110">
        <f t="shared" si="336"/>
        <v>1</v>
      </c>
      <c r="AD1482" s="110">
        <f t="shared" si="337"/>
        <v>1</v>
      </c>
      <c r="AE1482" s="110">
        <f t="shared" si="338"/>
        <v>0</v>
      </c>
      <c r="AF1482" s="110">
        <f t="shared" si="339"/>
        <v>1</v>
      </c>
      <c r="AG1482" s="110">
        <f t="shared" si="340"/>
        <v>0</v>
      </c>
      <c r="AH1482" s="110">
        <f t="shared" si="341"/>
        <v>0</v>
      </c>
      <c r="AI1482" s="110">
        <f t="shared" si="342"/>
        <v>1</v>
      </c>
      <c r="AJ1482" s="100">
        <f>ROW()</f>
        <v>1482</v>
      </c>
      <c r="AK1482" s="100" t="e">
        <f>INDEX('BadRows RECART'!$C$2:$C$1207,MATCH(monthly_gwh_mw!AJ1482,'BadRows RECART'!$D$2:$D$1207,0))</f>
        <v>#N/A</v>
      </c>
    </row>
    <row r="1483" spans="1:37" ht="20">
      <c r="A1483" s="106" t="s">
        <v>3907</v>
      </c>
      <c r="B1483" s="106" t="s">
        <v>2399</v>
      </c>
      <c r="C1483" s="106" t="s">
        <v>6297</v>
      </c>
      <c r="D1483" s="168">
        <v>2024</v>
      </c>
      <c r="E1483" s="168">
        <v>5</v>
      </c>
      <c r="F1483" s="199">
        <v>9.2165659627555225</v>
      </c>
      <c r="G1483" s="212" t="s">
        <v>6314</v>
      </c>
      <c r="H1483" s="212" t="s">
        <v>6314</v>
      </c>
      <c r="I1483" s="106" t="s">
        <v>594</v>
      </c>
      <c r="K1483" s="83" t="s">
        <v>6314</v>
      </c>
      <c r="L1483" s="83" t="s">
        <v>6314</v>
      </c>
      <c r="M1483" s="45" t="str">
        <f>IF(
ISNA(INDEX(resources!E:E,MATCH(B1483,resources!B:B,0))),"fillme",
INDEX(resources!E:E,MATCH(B1483,resources!B:B,0)))</f>
        <v>CAISO_Wind</v>
      </c>
      <c r="N1483" s="45">
        <f>IF(
ISNA(INDEX(resources!J:J,MATCH(B1483,resources!B:B,0))),"fillme",
INDEX(resources!J:J,MATCH(B1483,resources!B:B,0)))</f>
        <v>0</v>
      </c>
      <c r="O1483" s="83" t="str">
        <f>IFERROR(INDEX(resources!K:K,MATCH(B1483,resources!B:B,0)),"fillme")</f>
        <v>wind_low_cf</v>
      </c>
      <c r="P1483" s="89" t="str">
        <f t="shared" si="330"/>
        <v>wind_low_cf_2024_5</v>
      </c>
      <c r="Q1483" s="87">
        <f>INDEX(elcc!G:G,MATCH(P1483,elcc!D:D,0))</f>
        <v>0.28333333333333338</v>
      </c>
      <c r="R1483" s="89">
        <f t="shared" si="331"/>
        <v>1</v>
      </c>
      <c r="S1483" s="89" t="s">
        <v>6314</v>
      </c>
      <c r="T1483" s="89" t="s">
        <v>6314</v>
      </c>
      <c r="U1483" s="90" t="str">
        <f t="shared" si="332"/>
        <v>ok</v>
      </c>
      <c r="V1483" s="63" t="str">
        <f>INDEX(resources!F:F,MATCH(B1483,resources!B:B,0))</f>
        <v>new_resolve</v>
      </c>
      <c r="W1483" s="110">
        <f t="shared" si="333"/>
        <v>1</v>
      </c>
      <c r="X1483" s="110">
        <f t="shared" si="334"/>
        <v>0</v>
      </c>
      <c r="Y1483" s="110" t="str">
        <f t="shared" si="335"/>
        <v>Carrizo_Wind_energy_NA_CONFIDENTIAL</v>
      </c>
      <c r="Z1483" s="110">
        <f>IF(COUNTIFS($Y$2:Y1483,Y1483)=1,1,0)</f>
        <v>0</v>
      </c>
      <c r="AA1483" s="110">
        <f>SUM($Z$2:Z1483)*Z1483</f>
        <v>0</v>
      </c>
      <c r="AB1483" s="110">
        <f>COUNTIFS(resources!B:B,B1483)</f>
        <v>1</v>
      </c>
      <c r="AC1483" s="110">
        <f t="shared" si="336"/>
        <v>1</v>
      </c>
      <c r="AD1483" s="110">
        <f t="shared" si="337"/>
        <v>1</v>
      </c>
      <c r="AE1483" s="110">
        <f t="shared" si="338"/>
        <v>0</v>
      </c>
      <c r="AF1483" s="110">
        <f t="shared" si="339"/>
        <v>1</v>
      </c>
      <c r="AG1483" s="110">
        <f t="shared" si="340"/>
        <v>0</v>
      </c>
      <c r="AH1483" s="110">
        <f t="shared" si="341"/>
        <v>0</v>
      </c>
      <c r="AI1483" s="110">
        <f t="shared" si="342"/>
        <v>1</v>
      </c>
      <c r="AJ1483" s="100">
        <f>ROW()</f>
        <v>1483</v>
      </c>
      <c r="AK1483" s="100" t="e">
        <f>INDEX('BadRows RECART'!$C$2:$C$1207,MATCH(monthly_gwh_mw!AJ1483,'BadRows RECART'!$D$2:$D$1207,0))</f>
        <v>#N/A</v>
      </c>
    </row>
    <row r="1484" spans="1:37" ht="20">
      <c r="A1484" s="106" t="s">
        <v>3907</v>
      </c>
      <c r="B1484" s="106" t="s">
        <v>2399</v>
      </c>
      <c r="C1484" s="106" t="s">
        <v>6297</v>
      </c>
      <c r="D1484" s="168">
        <v>2024</v>
      </c>
      <c r="E1484" s="168">
        <v>6</v>
      </c>
      <c r="F1484" s="199">
        <v>8.3752855756714855</v>
      </c>
      <c r="G1484" s="212" t="s">
        <v>6314</v>
      </c>
      <c r="H1484" s="212" t="s">
        <v>6314</v>
      </c>
      <c r="I1484" s="106" t="s">
        <v>594</v>
      </c>
      <c r="K1484" s="83" t="s">
        <v>6314</v>
      </c>
      <c r="L1484" s="83" t="s">
        <v>6314</v>
      </c>
      <c r="M1484" s="45" t="str">
        <f>IF(
ISNA(INDEX(resources!E:E,MATCH(B1484,resources!B:B,0))),"fillme",
INDEX(resources!E:E,MATCH(B1484,resources!B:B,0)))</f>
        <v>CAISO_Wind</v>
      </c>
      <c r="N1484" s="45">
        <f>IF(
ISNA(INDEX(resources!J:J,MATCH(B1484,resources!B:B,0))),"fillme",
INDEX(resources!J:J,MATCH(B1484,resources!B:B,0)))</f>
        <v>0</v>
      </c>
      <c r="O1484" s="83" t="str">
        <f>IFERROR(INDEX(resources!K:K,MATCH(B1484,resources!B:B,0)),"fillme")</f>
        <v>wind_low_cf</v>
      </c>
      <c r="P1484" s="89" t="str">
        <f t="shared" si="330"/>
        <v>wind_low_cf_2024_6</v>
      </c>
      <c r="Q1484" s="87">
        <f>INDEX(elcc!G:G,MATCH(P1484,elcc!D:D,0))</f>
        <v>0.37400000000000005</v>
      </c>
      <c r="R1484" s="89">
        <f t="shared" si="331"/>
        <v>1</v>
      </c>
      <c r="S1484" s="89" t="s">
        <v>6314</v>
      </c>
      <c r="T1484" s="89" t="s">
        <v>6314</v>
      </c>
      <c r="U1484" s="90" t="str">
        <f t="shared" si="332"/>
        <v>ok</v>
      </c>
      <c r="V1484" s="63" t="str">
        <f>INDEX(resources!F:F,MATCH(B1484,resources!B:B,0))</f>
        <v>new_resolve</v>
      </c>
      <c r="W1484" s="110">
        <f t="shared" si="333"/>
        <v>1</v>
      </c>
      <c r="X1484" s="110">
        <f t="shared" si="334"/>
        <v>0</v>
      </c>
      <c r="Y1484" s="110" t="str">
        <f t="shared" si="335"/>
        <v>Carrizo_Wind_energy_NA_CONFIDENTIAL</v>
      </c>
      <c r="Z1484" s="110">
        <f>IF(COUNTIFS($Y$2:Y1484,Y1484)=1,1,0)</f>
        <v>0</v>
      </c>
      <c r="AA1484" s="110">
        <f>SUM($Z$2:Z1484)*Z1484</f>
        <v>0</v>
      </c>
      <c r="AB1484" s="110">
        <f>COUNTIFS(resources!B:B,B1484)</f>
        <v>1</v>
      </c>
      <c r="AC1484" s="110">
        <f t="shared" si="336"/>
        <v>1</v>
      </c>
      <c r="AD1484" s="110">
        <f t="shared" si="337"/>
        <v>1</v>
      </c>
      <c r="AE1484" s="110">
        <f t="shared" si="338"/>
        <v>0</v>
      </c>
      <c r="AF1484" s="110">
        <f t="shared" si="339"/>
        <v>1</v>
      </c>
      <c r="AG1484" s="110">
        <f t="shared" si="340"/>
        <v>0</v>
      </c>
      <c r="AH1484" s="110">
        <f t="shared" si="341"/>
        <v>0</v>
      </c>
      <c r="AI1484" s="110">
        <f t="shared" si="342"/>
        <v>1</v>
      </c>
      <c r="AJ1484" s="100">
        <f>ROW()</f>
        <v>1484</v>
      </c>
      <c r="AK1484" s="100" t="e">
        <f>INDEX('BadRows RECART'!$C$2:$C$1207,MATCH(monthly_gwh_mw!AJ1484,'BadRows RECART'!$D$2:$D$1207,0))</f>
        <v>#N/A</v>
      </c>
    </row>
    <row r="1485" spans="1:37" ht="20">
      <c r="A1485" s="106" t="s">
        <v>3907</v>
      </c>
      <c r="B1485" s="106" t="s">
        <v>2399</v>
      </c>
      <c r="C1485" s="106" t="s">
        <v>6297</v>
      </c>
      <c r="D1485" s="168">
        <v>2024</v>
      </c>
      <c r="E1485" s="168">
        <v>7</v>
      </c>
      <c r="F1485" s="199">
        <v>8.3725707896703163</v>
      </c>
      <c r="G1485" s="212" t="s">
        <v>6314</v>
      </c>
      <c r="H1485" s="212" t="s">
        <v>6314</v>
      </c>
      <c r="I1485" s="106" t="s">
        <v>594</v>
      </c>
      <c r="K1485" s="83" t="s">
        <v>6314</v>
      </c>
      <c r="L1485" s="83" t="s">
        <v>6314</v>
      </c>
      <c r="M1485" s="45" t="str">
        <f>IF(
ISNA(INDEX(resources!E:E,MATCH(B1485,resources!B:B,0))),"fillme",
INDEX(resources!E:E,MATCH(B1485,resources!B:B,0)))</f>
        <v>CAISO_Wind</v>
      </c>
      <c r="N1485" s="45">
        <f>IF(
ISNA(INDEX(resources!J:J,MATCH(B1485,resources!B:B,0))),"fillme",
INDEX(resources!J:J,MATCH(B1485,resources!B:B,0)))</f>
        <v>0</v>
      </c>
      <c r="O1485" s="83" t="str">
        <f>IFERROR(INDEX(resources!K:K,MATCH(B1485,resources!B:B,0)),"fillme")</f>
        <v>wind_low_cf</v>
      </c>
      <c r="P1485" s="89" t="str">
        <f t="shared" si="330"/>
        <v>wind_low_cf_2024_7</v>
      </c>
      <c r="Q1485" s="87">
        <f>INDEX(elcc!G:G,MATCH(P1485,elcc!D:D,0))</f>
        <v>0.26066666666666671</v>
      </c>
      <c r="R1485" s="89">
        <f t="shared" si="331"/>
        <v>1</v>
      </c>
      <c r="S1485" s="89" t="s">
        <v>6314</v>
      </c>
      <c r="T1485" s="89" t="s">
        <v>6314</v>
      </c>
      <c r="U1485" s="90" t="str">
        <f t="shared" si="332"/>
        <v>ok</v>
      </c>
      <c r="V1485" s="63" t="str">
        <f>INDEX(resources!F:F,MATCH(B1485,resources!B:B,0))</f>
        <v>new_resolve</v>
      </c>
      <c r="W1485" s="110">
        <f t="shared" si="333"/>
        <v>1</v>
      </c>
      <c r="X1485" s="110">
        <f t="shared" si="334"/>
        <v>0</v>
      </c>
      <c r="Y1485" s="110" t="str">
        <f t="shared" si="335"/>
        <v>Carrizo_Wind_energy_NA_CONFIDENTIAL</v>
      </c>
      <c r="Z1485" s="110">
        <f>IF(COUNTIFS($Y$2:Y1485,Y1485)=1,1,0)</f>
        <v>0</v>
      </c>
      <c r="AA1485" s="110">
        <f>SUM($Z$2:Z1485)*Z1485</f>
        <v>0</v>
      </c>
      <c r="AB1485" s="110">
        <f>COUNTIFS(resources!B:B,B1485)</f>
        <v>1</v>
      </c>
      <c r="AC1485" s="110">
        <f t="shared" si="336"/>
        <v>1</v>
      </c>
      <c r="AD1485" s="110">
        <f t="shared" si="337"/>
        <v>1</v>
      </c>
      <c r="AE1485" s="110">
        <f t="shared" si="338"/>
        <v>0</v>
      </c>
      <c r="AF1485" s="110">
        <f t="shared" si="339"/>
        <v>1</v>
      </c>
      <c r="AG1485" s="110">
        <f t="shared" si="340"/>
        <v>0</v>
      </c>
      <c r="AH1485" s="110">
        <f t="shared" si="341"/>
        <v>0</v>
      </c>
      <c r="AI1485" s="110">
        <f t="shared" si="342"/>
        <v>1</v>
      </c>
      <c r="AJ1485" s="100">
        <f>ROW()</f>
        <v>1485</v>
      </c>
      <c r="AK1485" s="100" t="e">
        <f>INDEX('BadRows RECART'!$C$2:$C$1207,MATCH(monthly_gwh_mw!AJ1485,'BadRows RECART'!$D$2:$D$1207,0))</f>
        <v>#N/A</v>
      </c>
    </row>
    <row r="1486" spans="1:37" ht="20">
      <c r="A1486" s="106" t="s">
        <v>3907</v>
      </c>
      <c r="B1486" s="106" t="s">
        <v>2399</v>
      </c>
      <c r="C1486" s="106" t="s">
        <v>6297</v>
      </c>
      <c r="D1486" s="168">
        <v>2024</v>
      </c>
      <c r="E1486" s="168">
        <v>8</v>
      </c>
      <c r="F1486" s="199">
        <v>6.8946435592651598</v>
      </c>
      <c r="G1486" s="212" t="s">
        <v>6314</v>
      </c>
      <c r="H1486" s="212" t="s">
        <v>6314</v>
      </c>
      <c r="I1486" s="106" t="s">
        <v>594</v>
      </c>
      <c r="K1486" s="83" t="s">
        <v>6314</v>
      </c>
      <c r="L1486" s="83" t="s">
        <v>6314</v>
      </c>
      <c r="M1486" s="45" t="str">
        <f>IF(
ISNA(INDEX(resources!E:E,MATCH(B1486,resources!B:B,0))),"fillme",
INDEX(resources!E:E,MATCH(B1486,resources!B:B,0)))</f>
        <v>CAISO_Wind</v>
      </c>
      <c r="N1486" s="45">
        <f>IF(
ISNA(INDEX(resources!J:J,MATCH(B1486,resources!B:B,0))),"fillme",
INDEX(resources!J:J,MATCH(B1486,resources!B:B,0)))</f>
        <v>0</v>
      </c>
      <c r="O1486" s="83" t="str">
        <f>IFERROR(INDEX(resources!K:K,MATCH(B1486,resources!B:B,0)),"fillme")</f>
        <v>wind_low_cf</v>
      </c>
      <c r="P1486" s="89" t="str">
        <f t="shared" si="330"/>
        <v>wind_low_cf_2024_8</v>
      </c>
      <c r="Q1486" s="87">
        <f>INDEX(elcc!G:G,MATCH(P1486,elcc!D:D,0))</f>
        <v>0.23800000000000004</v>
      </c>
      <c r="R1486" s="89">
        <f t="shared" si="331"/>
        <v>1</v>
      </c>
      <c r="S1486" s="89" t="s">
        <v>6314</v>
      </c>
      <c r="T1486" s="89" t="s">
        <v>6314</v>
      </c>
      <c r="U1486" s="90" t="str">
        <f t="shared" si="332"/>
        <v>ok</v>
      </c>
      <c r="V1486" s="63" t="str">
        <f>INDEX(resources!F:F,MATCH(B1486,resources!B:B,0))</f>
        <v>new_resolve</v>
      </c>
      <c r="W1486" s="110">
        <f t="shared" si="333"/>
        <v>1</v>
      </c>
      <c r="X1486" s="110">
        <f t="shared" si="334"/>
        <v>0</v>
      </c>
      <c r="Y1486" s="110" t="str">
        <f t="shared" si="335"/>
        <v>Carrizo_Wind_energy_NA_CONFIDENTIAL</v>
      </c>
      <c r="Z1486" s="110">
        <f>IF(COUNTIFS($Y$2:Y1486,Y1486)=1,1,0)</f>
        <v>0</v>
      </c>
      <c r="AA1486" s="110">
        <f>SUM($Z$2:Z1486)*Z1486</f>
        <v>0</v>
      </c>
      <c r="AB1486" s="110">
        <f>COUNTIFS(resources!B:B,B1486)</f>
        <v>1</v>
      </c>
      <c r="AC1486" s="110">
        <f t="shared" si="336"/>
        <v>1</v>
      </c>
      <c r="AD1486" s="110">
        <f t="shared" si="337"/>
        <v>1</v>
      </c>
      <c r="AE1486" s="110">
        <f t="shared" si="338"/>
        <v>0</v>
      </c>
      <c r="AF1486" s="110">
        <f t="shared" si="339"/>
        <v>1</v>
      </c>
      <c r="AG1486" s="110">
        <f t="shared" si="340"/>
        <v>0</v>
      </c>
      <c r="AH1486" s="110">
        <f t="shared" si="341"/>
        <v>0</v>
      </c>
      <c r="AI1486" s="110">
        <f t="shared" si="342"/>
        <v>1</v>
      </c>
      <c r="AJ1486" s="100">
        <f>ROW()</f>
        <v>1486</v>
      </c>
      <c r="AK1486" s="100" t="e">
        <f>INDEX('BadRows RECART'!$C$2:$C$1207,MATCH(monthly_gwh_mw!AJ1486,'BadRows RECART'!$D$2:$D$1207,0))</f>
        <v>#N/A</v>
      </c>
    </row>
    <row r="1487" spans="1:37" ht="20">
      <c r="A1487" s="106" t="s">
        <v>3907</v>
      </c>
      <c r="B1487" s="106" t="s">
        <v>2399</v>
      </c>
      <c r="C1487" s="106" t="s">
        <v>6297</v>
      </c>
      <c r="D1487" s="168">
        <v>2024</v>
      </c>
      <c r="E1487" s="168">
        <v>9</v>
      </c>
      <c r="F1487" s="199">
        <v>6.0404098471219108</v>
      </c>
      <c r="G1487" s="212" t="s">
        <v>6314</v>
      </c>
      <c r="H1487" s="212" t="s">
        <v>6314</v>
      </c>
      <c r="I1487" s="106" t="s">
        <v>594</v>
      </c>
      <c r="K1487" s="83" t="s">
        <v>6314</v>
      </c>
      <c r="L1487" s="83" t="s">
        <v>6314</v>
      </c>
      <c r="M1487" s="45" t="str">
        <f>IF(
ISNA(INDEX(resources!E:E,MATCH(B1487,resources!B:B,0))),"fillme",
INDEX(resources!E:E,MATCH(B1487,resources!B:B,0)))</f>
        <v>CAISO_Wind</v>
      </c>
      <c r="N1487" s="45">
        <f>IF(
ISNA(INDEX(resources!J:J,MATCH(B1487,resources!B:B,0))),"fillme",
INDEX(resources!J:J,MATCH(B1487,resources!B:B,0)))</f>
        <v>0</v>
      </c>
      <c r="O1487" s="83" t="str">
        <f>IFERROR(INDEX(resources!K:K,MATCH(B1487,resources!B:B,0)),"fillme")</f>
        <v>wind_low_cf</v>
      </c>
      <c r="P1487" s="89" t="str">
        <f t="shared" si="330"/>
        <v>wind_low_cf_2024_9</v>
      </c>
      <c r="Q1487" s="87">
        <f>INDEX(elcc!G:G,MATCH(P1487,elcc!D:D,0))</f>
        <v>0.17333333333333334</v>
      </c>
      <c r="R1487" s="89">
        <f t="shared" si="331"/>
        <v>1</v>
      </c>
      <c r="S1487" s="89" t="s">
        <v>6314</v>
      </c>
      <c r="T1487" s="89" t="s">
        <v>6314</v>
      </c>
      <c r="U1487" s="90" t="str">
        <f t="shared" si="332"/>
        <v>ok</v>
      </c>
      <c r="V1487" s="63" t="str">
        <f>INDEX(resources!F:F,MATCH(B1487,resources!B:B,0))</f>
        <v>new_resolve</v>
      </c>
      <c r="W1487" s="110">
        <f t="shared" si="333"/>
        <v>1</v>
      </c>
      <c r="X1487" s="110">
        <f t="shared" si="334"/>
        <v>0</v>
      </c>
      <c r="Y1487" s="110" t="str">
        <f t="shared" si="335"/>
        <v>Carrizo_Wind_energy_NA_CONFIDENTIAL</v>
      </c>
      <c r="Z1487" s="110">
        <f>IF(COUNTIFS($Y$2:Y1487,Y1487)=1,1,0)</f>
        <v>0</v>
      </c>
      <c r="AA1487" s="110">
        <f>SUM($Z$2:Z1487)*Z1487</f>
        <v>0</v>
      </c>
      <c r="AB1487" s="110">
        <f>COUNTIFS(resources!B:B,B1487)</f>
        <v>1</v>
      </c>
      <c r="AC1487" s="110">
        <f t="shared" si="336"/>
        <v>1</v>
      </c>
      <c r="AD1487" s="110">
        <f t="shared" si="337"/>
        <v>1</v>
      </c>
      <c r="AE1487" s="110">
        <f t="shared" si="338"/>
        <v>0</v>
      </c>
      <c r="AF1487" s="110">
        <f t="shared" si="339"/>
        <v>1</v>
      </c>
      <c r="AG1487" s="110">
        <f t="shared" si="340"/>
        <v>0</v>
      </c>
      <c r="AH1487" s="110">
        <f t="shared" si="341"/>
        <v>0</v>
      </c>
      <c r="AI1487" s="110">
        <f t="shared" si="342"/>
        <v>1</v>
      </c>
      <c r="AJ1487" s="100">
        <f>ROW()</f>
        <v>1487</v>
      </c>
      <c r="AK1487" s="100" t="e">
        <f>INDEX('BadRows RECART'!$C$2:$C$1207,MATCH(monthly_gwh_mw!AJ1487,'BadRows RECART'!$D$2:$D$1207,0))</f>
        <v>#N/A</v>
      </c>
    </row>
    <row r="1488" spans="1:37" ht="20">
      <c r="A1488" s="106" t="s">
        <v>3907</v>
      </c>
      <c r="B1488" s="106" t="s">
        <v>2399</v>
      </c>
      <c r="C1488" s="106" t="s">
        <v>6297</v>
      </c>
      <c r="D1488" s="168">
        <v>2024</v>
      </c>
      <c r="E1488" s="168">
        <v>10</v>
      </c>
      <c r="F1488" s="199">
        <v>3.7378083098449273</v>
      </c>
      <c r="G1488" s="212" t="s">
        <v>6314</v>
      </c>
      <c r="H1488" s="212" t="s">
        <v>6314</v>
      </c>
      <c r="I1488" s="106" t="s">
        <v>594</v>
      </c>
      <c r="K1488" s="83" t="s">
        <v>6314</v>
      </c>
      <c r="L1488" s="83" t="s">
        <v>6314</v>
      </c>
      <c r="M1488" s="45" t="str">
        <f>IF(
ISNA(INDEX(resources!E:E,MATCH(B1488,resources!B:B,0))),"fillme",
INDEX(resources!E:E,MATCH(B1488,resources!B:B,0)))</f>
        <v>CAISO_Wind</v>
      </c>
      <c r="N1488" s="45">
        <f>IF(
ISNA(INDEX(resources!J:J,MATCH(B1488,resources!B:B,0))),"fillme",
INDEX(resources!J:J,MATCH(B1488,resources!B:B,0)))</f>
        <v>0</v>
      </c>
      <c r="O1488" s="83" t="str">
        <f>IFERROR(INDEX(resources!K:K,MATCH(B1488,resources!B:B,0)),"fillme")</f>
        <v>wind_low_cf</v>
      </c>
      <c r="P1488" s="89" t="str">
        <f t="shared" si="330"/>
        <v>wind_low_cf_2024_10</v>
      </c>
      <c r="Q1488" s="87">
        <f>INDEX(elcc!G:G,MATCH(P1488,elcc!D:D,0))</f>
        <v>9.0666666666666687E-2</v>
      </c>
      <c r="R1488" s="89">
        <f t="shared" si="331"/>
        <v>1</v>
      </c>
      <c r="S1488" s="89" t="s">
        <v>6314</v>
      </c>
      <c r="T1488" s="89" t="s">
        <v>6314</v>
      </c>
      <c r="U1488" s="90" t="str">
        <f t="shared" si="332"/>
        <v>ok</v>
      </c>
      <c r="V1488" s="63" t="str">
        <f>INDEX(resources!F:F,MATCH(B1488,resources!B:B,0))</f>
        <v>new_resolve</v>
      </c>
      <c r="W1488" s="110">
        <f t="shared" si="333"/>
        <v>1</v>
      </c>
      <c r="X1488" s="110">
        <f t="shared" si="334"/>
        <v>0</v>
      </c>
      <c r="Y1488" s="110" t="str">
        <f t="shared" si="335"/>
        <v>Carrizo_Wind_energy_NA_CONFIDENTIAL</v>
      </c>
      <c r="Z1488" s="110">
        <f>IF(COUNTIFS($Y$2:Y1488,Y1488)=1,1,0)</f>
        <v>0</v>
      </c>
      <c r="AA1488" s="110">
        <f>SUM($Z$2:Z1488)*Z1488</f>
        <v>0</v>
      </c>
      <c r="AB1488" s="110">
        <f>COUNTIFS(resources!B:B,B1488)</f>
        <v>1</v>
      </c>
      <c r="AC1488" s="110">
        <f t="shared" si="336"/>
        <v>1</v>
      </c>
      <c r="AD1488" s="110">
        <f t="shared" si="337"/>
        <v>1</v>
      </c>
      <c r="AE1488" s="110">
        <f t="shared" si="338"/>
        <v>0</v>
      </c>
      <c r="AF1488" s="110">
        <f t="shared" si="339"/>
        <v>1</v>
      </c>
      <c r="AG1488" s="110">
        <f t="shared" si="340"/>
        <v>0</v>
      </c>
      <c r="AH1488" s="110">
        <f t="shared" si="341"/>
        <v>0</v>
      </c>
      <c r="AI1488" s="110">
        <f t="shared" si="342"/>
        <v>1</v>
      </c>
      <c r="AJ1488" s="100">
        <f>ROW()</f>
        <v>1488</v>
      </c>
      <c r="AK1488" s="100" t="e">
        <f>INDEX('BadRows RECART'!$C$2:$C$1207,MATCH(monthly_gwh_mw!AJ1488,'BadRows RECART'!$D$2:$D$1207,0))</f>
        <v>#N/A</v>
      </c>
    </row>
    <row r="1489" spans="1:37" ht="20">
      <c r="A1489" s="106" t="s">
        <v>3907</v>
      </c>
      <c r="B1489" s="106" t="s">
        <v>2399</v>
      </c>
      <c r="C1489" s="106" t="s">
        <v>6297</v>
      </c>
      <c r="D1489" s="168">
        <v>2024</v>
      </c>
      <c r="E1489" s="168">
        <v>11</v>
      </c>
      <c r="F1489" s="199">
        <v>2.2941716850176124</v>
      </c>
      <c r="G1489" s="212" t="s">
        <v>6314</v>
      </c>
      <c r="H1489" s="212" t="s">
        <v>6314</v>
      </c>
      <c r="I1489" s="106" t="s">
        <v>594</v>
      </c>
      <c r="K1489" s="83" t="s">
        <v>6314</v>
      </c>
      <c r="L1489" s="83" t="s">
        <v>6314</v>
      </c>
      <c r="M1489" s="45" t="str">
        <f>IF(
ISNA(INDEX(resources!E:E,MATCH(B1489,resources!B:B,0))),"fillme",
INDEX(resources!E:E,MATCH(B1489,resources!B:B,0)))</f>
        <v>CAISO_Wind</v>
      </c>
      <c r="N1489" s="45">
        <f>IF(
ISNA(INDEX(resources!J:J,MATCH(B1489,resources!B:B,0))),"fillme",
INDEX(resources!J:J,MATCH(B1489,resources!B:B,0)))</f>
        <v>0</v>
      </c>
      <c r="O1489" s="83" t="str">
        <f>IFERROR(INDEX(resources!K:K,MATCH(B1489,resources!B:B,0)),"fillme")</f>
        <v>wind_low_cf</v>
      </c>
      <c r="P1489" s="89" t="str">
        <f t="shared" si="330"/>
        <v>wind_low_cf_2024_11</v>
      </c>
      <c r="Q1489" s="87">
        <f>INDEX(elcc!G:G,MATCH(P1489,elcc!D:D,0))</f>
        <v>0.13600000000000001</v>
      </c>
      <c r="R1489" s="89">
        <f t="shared" si="331"/>
        <v>1</v>
      </c>
      <c r="S1489" s="89" t="s">
        <v>6314</v>
      </c>
      <c r="T1489" s="89" t="s">
        <v>6314</v>
      </c>
      <c r="U1489" s="90" t="str">
        <f t="shared" si="332"/>
        <v>ok</v>
      </c>
      <c r="V1489" s="63" t="str">
        <f>INDEX(resources!F:F,MATCH(B1489,resources!B:B,0))</f>
        <v>new_resolve</v>
      </c>
      <c r="W1489" s="110">
        <f t="shared" si="333"/>
        <v>1</v>
      </c>
      <c r="X1489" s="110">
        <f t="shared" si="334"/>
        <v>0</v>
      </c>
      <c r="Y1489" s="110" t="str">
        <f t="shared" si="335"/>
        <v>Carrizo_Wind_energy_NA_CONFIDENTIAL</v>
      </c>
      <c r="Z1489" s="110">
        <f>IF(COUNTIFS($Y$2:Y1489,Y1489)=1,1,0)</f>
        <v>0</v>
      </c>
      <c r="AA1489" s="110">
        <f>SUM($Z$2:Z1489)*Z1489</f>
        <v>0</v>
      </c>
      <c r="AB1489" s="110">
        <f>COUNTIFS(resources!B:B,B1489)</f>
        <v>1</v>
      </c>
      <c r="AC1489" s="110">
        <f t="shared" si="336"/>
        <v>1</v>
      </c>
      <c r="AD1489" s="110">
        <f t="shared" si="337"/>
        <v>1</v>
      </c>
      <c r="AE1489" s="110">
        <f t="shared" si="338"/>
        <v>0</v>
      </c>
      <c r="AF1489" s="110">
        <f t="shared" si="339"/>
        <v>1</v>
      </c>
      <c r="AG1489" s="110">
        <f t="shared" si="340"/>
        <v>0</v>
      </c>
      <c r="AH1489" s="110">
        <f t="shared" si="341"/>
        <v>0</v>
      </c>
      <c r="AI1489" s="110">
        <f t="shared" si="342"/>
        <v>1</v>
      </c>
      <c r="AJ1489" s="100">
        <f>ROW()</f>
        <v>1489</v>
      </c>
      <c r="AK1489" s="100" t="e">
        <f>INDEX('BadRows RECART'!$C$2:$C$1207,MATCH(monthly_gwh_mw!AJ1489,'BadRows RECART'!$D$2:$D$1207,0))</f>
        <v>#N/A</v>
      </c>
    </row>
    <row r="1490" spans="1:37" ht="20">
      <c r="A1490" s="106" t="s">
        <v>3907</v>
      </c>
      <c r="B1490" s="106" t="s">
        <v>2399</v>
      </c>
      <c r="C1490" s="106" t="s">
        <v>6297</v>
      </c>
      <c r="D1490" s="168">
        <v>2024</v>
      </c>
      <c r="E1490" s="168">
        <v>12</v>
      </c>
      <c r="F1490" s="199">
        <v>3.5778470820793218</v>
      </c>
      <c r="G1490" s="212" t="s">
        <v>6314</v>
      </c>
      <c r="H1490" s="212" t="s">
        <v>6314</v>
      </c>
      <c r="I1490" s="106" t="s">
        <v>594</v>
      </c>
      <c r="K1490" s="83" t="s">
        <v>6314</v>
      </c>
      <c r="L1490" s="83" t="s">
        <v>6314</v>
      </c>
      <c r="M1490" s="45" t="str">
        <f>IF(
ISNA(INDEX(resources!E:E,MATCH(B1490,resources!B:B,0))),"fillme",
INDEX(resources!E:E,MATCH(B1490,resources!B:B,0)))</f>
        <v>CAISO_Wind</v>
      </c>
      <c r="N1490" s="45">
        <f>IF(
ISNA(INDEX(resources!J:J,MATCH(B1490,resources!B:B,0))),"fillme",
INDEX(resources!J:J,MATCH(B1490,resources!B:B,0)))</f>
        <v>0</v>
      </c>
      <c r="O1490" s="83" t="str">
        <f>IFERROR(INDEX(resources!K:K,MATCH(B1490,resources!B:B,0)),"fillme")</f>
        <v>wind_low_cf</v>
      </c>
      <c r="P1490" s="89" t="str">
        <f t="shared" si="330"/>
        <v>wind_low_cf_2024_12</v>
      </c>
      <c r="Q1490" s="87">
        <f>INDEX(elcc!G:G,MATCH(P1490,elcc!D:D,0))</f>
        <v>0.14733333333333337</v>
      </c>
      <c r="R1490" s="89">
        <f t="shared" si="331"/>
        <v>1</v>
      </c>
      <c r="S1490" s="89" t="s">
        <v>6314</v>
      </c>
      <c r="T1490" s="89" t="s">
        <v>6314</v>
      </c>
      <c r="U1490" s="90" t="str">
        <f t="shared" si="332"/>
        <v>ok</v>
      </c>
      <c r="V1490" s="63" t="str">
        <f>INDEX(resources!F:F,MATCH(B1490,resources!B:B,0))</f>
        <v>new_resolve</v>
      </c>
      <c r="W1490" s="110">
        <f t="shared" si="333"/>
        <v>1</v>
      </c>
      <c r="X1490" s="110">
        <f t="shared" si="334"/>
        <v>0</v>
      </c>
      <c r="Y1490" s="110" t="str">
        <f t="shared" si="335"/>
        <v>Carrizo_Wind_energy_NA_CONFIDENTIAL</v>
      </c>
      <c r="Z1490" s="110">
        <f>IF(COUNTIFS($Y$2:Y1490,Y1490)=1,1,0)</f>
        <v>0</v>
      </c>
      <c r="AA1490" s="110">
        <f>SUM($Z$2:Z1490)*Z1490</f>
        <v>0</v>
      </c>
      <c r="AB1490" s="110">
        <f>COUNTIFS(resources!B:B,B1490)</f>
        <v>1</v>
      </c>
      <c r="AC1490" s="110">
        <f t="shared" si="336"/>
        <v>1</v>
      </c>
      <c r="AD1490" s="110">
        <f t="shared" si="337"/>
        <v>1</v>
      </c>
      <c r="AE1490" s="110">
        <f t="shared" si="338"/>
        <v>0</v>
      </c>
      <c r="AF1490" s="110">
        <f t="shared" si="339"/>
        <v>1</v>
      </c>
      <c r="AG1490" s="110">
        <f t="shared" si="340"/>
        <v>0</v>
      </c>
      <c r="AH1490" s="110">
        <f t="shared" si="341"/>
        <v>0</v>
      </c>
      <c r="AI1490" s="110">
        <f t="shared" si="342"/>
        <v>1</v>
      </c>
      <c r="AJ1490" s="100">
        <f>ROW()</f>
        <v>1490</v>
      </c>
      <c r="AK1490" s="100" t="e">
        <f>INDEX('BadRows RECART'!$C$2:$C$1207,MATCH(monthly_gwh_mw!AJ1490,'BadRows RECART'!$D$2:$D$1207,0))</f>
        <v>#N/A</v>
      </c>
    </row>
    <row r="1491" spans="1:37" ht="20">
      <c r="A1491" s="106" t="s">
        <v>3907</v>
      </c>
      <c r="B1491" s="106" t="s">
        <v>2399</v>
      </c>
      <c r="C1491" s="106" t="s">
        <v>6297</v>
      </c>
      <c r="D1491" s="168">
        <v>2025</v>
      </c>
      <c r="E1491" s="168">
        <v>1</v>
      </c>
      <c r="F1491" s="199">
        <v>2.9600357128081773</v>
      </c>
      <c r="G1491" s="212" t="s">
        <v>6314</v>
      </c>
      <c r="H1491" s="212" t="s">
        <v>6314</v>
      </c>
      <c r="I1491" s="106" t="s">
        <v>594</v>
      </c>
      <c r="K1491" s="83" t="s">
        <v>6314</v>
      </c>
      <c r="L1491" s="83" t="s">
        <v>6314</v>
      </c>
      <c r="M1491" s="45" t="str">
        <f>IF(
ISNA(INDEX(resources!E:E,MATCH(B1491,resources!B:B,0))),"fillme",
INDEX(resources!E:E,MATCH(B1491,resources!B:B,0)))</f>
        <v>CAISO_Wind</v>
      </c>
      <c r="N1491" s="45">
        <f>IF(
ISNA(INDEX(resources!J:J,MATCH(B1491,resources!B:B,0))),"fillme",
INDEX(resources!J:J,MATCH(B1491,resources!B:B,0)))</f>
        <v>0</v>
      </c>
      <c r="O1491" s="83" t="str">
        <f>IFERROR(INDEX(resources!K:K,MATCH(B1491,resources!B:B,0)),"fillme")</f>
        <v>wind_low_cf</v>
      </c>
      <c r="P1491" s="89" t="str">
        <f t="shared" si="330"/>
        <v>wind_low_cf_2025_1</v>
      </c>
      <c r="Q1491" s="87">
        <f>INDEX(elcc!G:G,MATCH(P1491,elcc!D:D,0))</f>
        <v>0.1866666666666667</v>
      </c>
      <c r="R1491" s="89">
        <f t="shared" si="331"/>
        <v>1</v>
      </c>
      <c r="S1491" s="89" t="s">
        <v>6314</v>
      </c>
      <c r="T1491" s="89" t="s">
        <v>6314</v>
      </c>
      <c r="U1491" s="90" t="str">
        <f t="shared" si="332"/>
        <v>ok</v>
      </c>
      <c r="V1491" s="63" t="str">
        <f>INDEX(resources!F:F,MATCH(B1491,resources!B:B,0))</f>
        <v>new_resolve</v>
      </c>
      <c r="W1491" s="110">
        <f t="shared" si="333"/>
        <v>1</v>
      </c>
      <c r="X1491" s="110">
        <f t="shared" si="334"/>
        <v>0</v>
      </c>
      <c r="Y1491" s="110" t="str">
        <f t="shared" si="335"/>
        <v>Carrizo_Wind_energy_NA_CONFIDENTIAL</v>
      </c>
      <c r="Z1491" s="110">
        <f>IF(COUNTIFS($Y$2:Y1491,Y1491)=1,1,0)</f>
        <v>0</v>
      </c>
      <c r="AA1491" s="110">
        <f>SUM($Z$2:Z1491)*Z1491</f>
        <v>0</v>
      </c>
      <c r="AB1491" s="110">
        <f>COUNTIFS(resources!B:B,B1491)</f>
        <v>1</v>
      </c>
      <c r="AC1491" s="110">
        <f t="shared" si="336"/>
        <v>1</v>
      </c>
      <c r="AD1491" s="110">
        <f t="shared" si="337"/>
        <v>1</v>
      </c>
      <c r="AE1491" s="110">
        <f t="shared" si="338"/>
        <v>0</v>
      </c>
      <c r="AF1491" s="110">
        <f t="shared" si="339"/>
        <v>1</v>
      </c>
      <c r="AG1491" s="110">
        <f t="shared" si="340"/>
        <v>0</v>
      </c>
      <c r="AH1491" s="110">
        <f t="shared" si="341"/>
        <v>0</v>
      </c>
      <c r="AI1491" s="110">
        <f t="shared" si="342"/>
        <v>1</v>
      </c>
      <c r="AJ1491" s="100">
        <f>ROW()</f>
        <v>1491</v>
      </c>
      <c r="AK1491" s="100" t="e">
        <f>INDEX('BadRows RECART'!$C$2:$C$1207,MATCH(monthly_gwh_mw!AJ1491,'BadRows RECART'!$D$2:$D$1207,0))</f>
        <v>#N/A</v>
      </c>
    </row>
    <row r="1492" spans="1:37" ht="20">
      <c r="A1492" s="106" t="s">
        <v>3907</v>
      </c>
      <c r="B1492" s="106" t="s">
        <v>2399</v>
      </c>
      <c r="C1492" s="106" t="s">
        <v>6297</v>
      </c>
      <c r="D1492" s="168">
        <v>2025</v>
      </c>
      <c r="E1492" s="168">
        <v>2</v>
      </c>
      <c r="F1492" s="199">
        <v>3.4800800344787288</v>
      </c>
      <c r="G1492" s="212" t="s">
        <v>6314</v>
      </c>
      <c r="H1492" s="212" t="s">
        <v>6314</v>
      </c>
      <c r="I1492" s="106" t="s">
        <v>594</v>
      </c>
      <c r="K1492" s="83" t="s">
        <v>6314</v>
      </c>
      <c r="L1492" s="83" t="s">
        <v>6314</v>
      </c>
      <c r="M1492" s="45" t="str">
        <f>IF(
ISNA(INDEX(resources!E:E,MATCH(B1492,resources!B:B,0))),"fillme",
INDEX(resources!E:E,MATCH(B1492,resources!B:B,0)))</f>
        <v>CAISO_Wind</v>
      </c>
      <c r="N1492" s="45">
        <f>IF(
ISNA(INDEX(resources!J:J,MATCH(B1492,resources!B:B,0))),"fillme",
INDEX(resources!J:J,MATCH(B1492,resources!B:B,0)))</f>
        <v>0</v>
      </c>
      <c r="O1492" s="83" t="str">
        <f>IFERROR(INDEX(resources!K:K,MATCH(B1492,resources!B:B,0)),"fillme")</f>
        <v>wind_low_cf</v>
      </c>
      <c r="P1492" s="89" t="str">
        <f t="shared" si="330"/>
        <v>wind_low_cf_2025_2</v>
      </c>
      <c r="Q1492" s="87">
        <f>INDEX(elcc!G:G,MATCH(P1492,elcc!D:D,0))</f>
        <v>0.16</v>
      </c>
      <c r="R1492" s="89">
        <f t="shared" si="331"/>
        <v>1</v>
      </c>
      <c r="S1492" s="89" t="s">
        <v>6314</v>
      </c>
      <c r="T1492" s="89" t="s">
        <v>6314</v>
      </c>
      <c r="U1492" s="90" t="str">
        <f t="shared" si="332"/>
        <v>ok</v>
      </c>
      <c r="V1492" s="63" t="str">
        <f>INDEX(resources!F:F,MATCH(B1492,resources!B:B,0))</f>
        <v>new_resolve</v>
      </c>
      <c r="W1492" s="110">
        <f t="shared" si="333"/>
        <v>1</v>
      </c>
      <c r="X1492" s="110">
        <f t="shared" si="334"/>
        <v>0</v>
      </c>
      <c r="Y1492" s="110" t="str">
        <f t="shared" si="335"/>
        <v>Carrizo_Wind_energy_NA_CONFIDENTIAL</v>
      </c>
      <c r="Z1492" s="110">
        <f>IF(COUNTIFS($Y$2:Y1492,Y1492)=1,1,0)</f>
        <v>0</v>
      </c>
      <c r="AA1492" s="110">
        <f>SUM($Z$2:Z1492)*Z1492</f>
        <v>0</v>
      </c>
      <c r="AB1492" s="110">
        <f>COUNTIFS(resources!B:B,B1492)</f>
        <v>1</v>
      </c>
      <c r="AC1492" s="110">
        <f t="shared" si="336"/>
        <v>1</v>
      </c>
      <c r="AD1492" s="110">
        <f t="shared" si="337"/>
        <v>1</v>
      </c>
      <c r="AE1492" s="110">
        <f t="shared" si="338"/>
        <v>0</v>
      </c>
      <c r="AF1492" s="110">
        <f t="shared" si="339"/>
        <v>1</v>
      </c>
      <c r="AG1492" s="110">
        <f t="shared" si="340"/>
        <v>0</v>
      </c>
      <c r="AH1492" s="110">
        <f t="shared" si="341"/>
        <v>0</v>
      </c>
      <c r="AI1492" s="110">
        <f t="shared" si="342"/>
        <v>1</v>
      </c>
      <c r="AJ1492" s="100">
        <f>ROW()</f>
        <v>1492</v>
      </c>
      <c r="AK1492" s="100" t="e">
        <f>INDEX('BadRows RECART'!$C$2:$C$1207,MATCH(monthly_gwh_mw!AJ1492,'BadRows RECART'!$D$2:$D$1207,0))</f>
        <v>#N/A</v>
      </c>
    </row>
    <row r="1493" spans="1:37" ht="20">
      <c r="A1493" s="106" t="s">
        <v>3907</v>
      </c>
      <c r="B1493" s="106" t="s">
        <v>2399</v>
      </c>
      <c r="C1493" s="106" t="s">
        <v>6297</v>
      </c>
      <c r="D1493" s="168">
        <v>2025</v>
      </c>
      <c r="E1493" s="168">
        <v>3</v>
      </c>
      <c r="F1493" s="199">
        <v>4.228333235715577</v>
      </c>
      <c r="G1493" s="212" t="s">
        <v>6314</v>
      </c>
      <c r="H1493" s="212" t="s">
        <v>6314</v>
      </c>
      <c r="I1493" s="106" t="s">
        <v>594</v>
      </c>
      <c r="K1493" s="83" t="s">
        <v>6314</v>
      </c>
      <c r="L1493" s="83" t="s">
        <v>6314</v>
      </c>
      <c r="M1493" s="45" t="str">
        <f>IF(
ISNA(INDEX(resources!E:E,MATCH(B1493,resources!B:B,0))),"fillme",
INDEX(resources!E:E,MATCH(B1493,resources!B:B,0)))</f>
        <v>CAISO_Wind</v>
      </c>
      <c r="N1493" s="45">
        <f>IF(
ISNA(INDEX(resources!J:J,MATCH(B1493,resources!B:B,0))),"fillme",
INDEX(resources!J:J,MATCH(B1493,resources!B:B,0)))</f>
        <v>0</v>
      </c>
      <c r="O1493" s="83" t="str">
        <f>IFERROR(INDEX(resources!K:K,MATCH(B1493,resources!B:B,0)),"fillme")</f>
        <v>wind_low_cf</v>
      </c>
      <c r="P1493" s="89" t="str">
        <f t="shared" si="330"/>
        <v>wind_low_cf_2025_3</v>
      </c>
      <c r="Q1493" s="87">
        <f>INDEX(elcc!G:G,MATCH(P1493,elcc!D:D,0))</f>
        <v>0.37333333333333341</v>
      </c>
      <c r="R1493" s="89">
        <f t="shared" si="331"/>
        <v>1</v>
      </c>
      <c r="S1493" s="89" t="s">
        <v>6314</v>
      </c>
      <c r="T1493" s="89" t="s">
        <v>6314</v>
      </c>
      <c r="U1493" s="90" t="str">
        <f t="shared" si="332"/>
        <v>ok</v>
      </c>
      <c r="V1493" s="63" t="str">
        <f>INDEX(resources!F:F,MATCH(B1493,resources!B:B,0))</f>
        <v>new_resolve</v>
      </c>
      <c r="W1493" s="110">
        <f t="shared" si="333"/>
        <v>1</v>
      </c>
      <c r="X1493" s="110">
        <f t="shared" si="334"/>
        <v>0</v>
      </c>
      <c r="Y1493" s="110" t="str">
        <f t="shared" si="335"/>
        <v>Carrizo_Wind_energy_NA_CONFIDENTIAL</v>
      </c>
      <c r="Z1493" s="110">
        <f>IF(COUNTIFS($Y$2:Y1493,Y1493)=1,1,0)</f>
        <v>0</v>
      </c>
      <c r="AA1493" s="110">
        <f>SUM($Z$2:Z1493)*Z1493</f>
        <v>0</v>
      </c>
      <c r="AB1493" s="110">
        <f>COUNTIFS(resources!B:B,B1493)</f>
        <v>1</v>
      </c>
      <c r="AC1493" s="110">
        <f t="shared" si="336"/>
        <v>1</v>
      </c>
      <c r="AD1493" s="110">
        <f t="shared" si="337"/>
        <v>1</v>
      </c>
      <c r="AE1493" s="110">
        <f t="shared" si="338"/>
        <v>0</v>
      </c>
      <c r="AF1493" s="110">
        <f t="shared" si="339"/>
        <v>1</v>
      </c>
      <c r="AG1493" s="110">
        <f t="shared" si="340"/>
        <v>0</v>
      </c>
      <c r="AH1493" s="110">
        <f t="shared" si="341"/>
        <v>0</v>
      </c>
      <c r="AI1493" s="110">
        <f t="shared" si="342"/>
        <v>1</v>
      </c>
      <c r="AJ1493" s="100">
        <f>ROW()</f>
        <v>1493</v>
      </c>
      <c r="AK1493" s="100" t="e">
        <f>INDEX('BadRows RECART'!$C$2:$C$1207,MATCH(monthly_gwh_mw!AJ1493,'BadRows RECART'!$D$2:$D$1207,0))</f>
        <v>#N/A</v>
      </c>
    </row>
    <row r="1494" spans="1:37" ht="20">
      <c r="A1494" s="106" t="s">
        <v>3907</v>
      </c>
      <c r="B1494" s="106" t="s">
        <v>2399</v>
      </c>
      <c r="C1494" s="106" t="s">
        <v>6297</v>
      </c>
      <c r="D1494" s="168">
        <v>2025</v>
      </c>
      <c r="E1494" s="168">
        <v>4</v>
      </c>
      <c r="F1494" s="199">
        <v>6.8505383338898191</v>
      </c>
      <c r="G1494" s="212" t="s">
        <v>6314</v>
      </c>
      <c r="H1494" s="212" t="s">
        <v>6314</v>
      </c>
      <c r="I1494" s="106" t="s">
        <v>594</v>
      </c>
      <c r="K1494" s="83" t="s">
        <v>6314</v>
      </c>
      <c r="L1494" s="83" t="s">
        <v>6314</v>
      </c>
      <c r="M1494" s="45" t="str">
        <f>IF(
ISNA(INDEX(resources!E:E,MATCH(B1494,resources!B:B,0))),"fillme",
INDEX(resources!E:E,MATCH(B1494,resources!B:B,0)))</f>
        <v>CAISO_Wind</v>
      </c>
      <c r="N1494" s="45">
        <f>IF(
ISNA(INDEX(resources!J:J,MATCH(B1494,resources!B:B,0))),"fillme",
INDEX(resources!J:J,MATCH(B1494,resources!B:B,0)))</f>
        <v>0</v>
      </c>
      <c r="O1494" s="83" t="str">
        <f>IFERROR(INDEX(resources!K:K,MATCH(B1494,resources!B:B,0)),"fillme")</f>
        <v>wind_low_cf</v>
      </c>
      <c r="P1494" s="89" t="str">
        <f t="shared" si="330"/>
        <v>wind_low_cf_2025_4</v>
      </c>
      <c r="Q1494" s="87">
        <f>INDEX(elcc!G:G,MATCH(P1494,elcc!D:D,0))</f>
        <v>0.33333333333333337</v>
      </c>
      <c r="R1494" s="89">
        <f t="shared" si="331"/>
        <v>1</v>
      </c>
      <c r="S1494" s="89" t="s">
        <v>6314</v>
      </c>
      <c r="T1494" s="89" t="s">
        <v>6314</v>
      </c>
      <c r="U1494" s="90" t="str">
        <f t="shared" si="332"/>
        <v>ok</v>
      </c>
      <c r="V1494" s="63" t="str">
        <f>INDEX(resources!F:F,MATCH(B1494,resources!B:B,0))</f>
        <v>new_resolve</v>
      </c>
      <c r="W1494" s="110">
        <f t="shared" si="333"/>
        <v>1</v>
      </c>
      <c r="X1494" s="110">
        <f t="shared" si="334"/>
        <v>0</v>
      </c>
      <c r="Y1494" s="110" t="str">
        <f t="shared" si="335"/>
        <v>Carrizo_Wind_energy_NA_CONFIDENTIAL</v>
      </c>
      <c r="Z1494" s="110">
        <f>IF(COUNTIFS($Y$2:Y1494,Y1494)=1,1,0)</f>
        <v>0</v>
      </c>
      <c r="AA1494" s="110">
        <f>SUM($Z$2:Z1494)*Z1494</f>
        <v>0</v>
      </c>
      <c r="AB1494" s="110">
        <f>COUNTIFS(resources!B:B,B1494)</f>
        <v>1</v>
      </c>
      <c r="AC1494" s="110">
        <f t="shared" si="336"/>
        <v>1</v>
      </c>
      <c r="AD1494" s="110">
        <f t="shared" si="337"/>
        <v>1</v>
      </c>
      <c r="AE1494" s="110">
        <f t="shared" si="338"/>
        <v>0</v>
      </c>
      <c r="AF1494" s="110">
        <f t="shared" si="339"/>
        <v>1</v>
      </c>
      <c r="AG1494" s="110">
        <f t="shared" si="340"/>
        <v>0</v>
      </c>
      <c r="AH1494" s="110">
        <f t="shared" si="341"/>
        <v>0</v>
      </c>
      <c r="AI1494" s="110">
        <f t="shared" si="342"/>
        <v>1</v>
      </c>
      <c r="AJ1494" s="100">
        <f>ROW()</f>
        <v>1494</v>
      </c>
      <c r="AK1494" s="100" t="e">
        <f>INDEX('BadRows RECART'!$C$2:$C$1207,MATCH(monthly_gwh_mw!AJ1494,'BadRows RECART'!$D$2:$D$1207,0))</f>
        <v>#N/A</v>
      </c>
    </row>
    <row r="1495" spans="1:37" ht="20">
      <c r="A1495" s="106" t="s">
        <v>3907</v>
      </c>
      <c r="B1495" s="106" t="s">
        <v>2399</v>
      </c>
      <c r="C1495" s="106" t="s">
        <v>6297</v>
      </c>
      <c r="D1495" s="168">
        <v>2025</v>
      </c>
      <c r="E1495" s="168">
        <v>5</v>
      </c>
      <c r="F1495" s="199">
        <v>9.2165659627555225</v>
      </c>
      <c r="G1495" s="212" t="s">
        <v>6314</v>
      </c>
      <c r="H1495" s="212" t="s">
        <v>6314</v>
      </c>
      <c r="I1495" s="106" t="s">
        <v>594</v>
      </c>
      <c r="K1495" s="83" t="s">
        <v>6314</v>
      </c>
      <c r="L1495" s="83" t="s">
        <v>6314</v>
      </c>
      <c r="M1495" s="45" t="str">
        <f>IF(
ISNA(INDEX(resources!E:E,MATCH(B1495,resources!B:B,0))),"fillme",
INDEX(resources!E:E,MATCH(B1495,resources!B:B,0)))</f>
        <v>CAISO_Wind</v>
      </c>
      <c r="N1495" s="45">
        <f>IF(
ISNA(INDEX(resources!J:J,MATCH(B1495,resources!B:B,0))),"fillme",
INDEX(resources!J:J,MATCH(B1495,resources!B:B,0)))</f>
        <v>0</v>
      </c>
      <c r="O1495" s="83" t="str">
        <f>IFERROR(INDEX(resources!K:K,MATCH(B1495,resources!B:B,0)),"fillme")</f>
        <v>wind_low_cf</v>
      </c>
      <c r="P1495" s="89" t="str">
        <f t="shared" si="330"/>
        <v>wind_low_cf_2025_5</v>
      </c>
      <c r="Q1495" s="87">
        <f>INDEX(elcc!G:G,MATCH(P1495,elcc!D:D,0))</f>
        <v>0.33333333333333337</v>
      </c>
      <c r="R1495" s="89">
        <f t="shared" si="331"/>
        <v>1</v>
      </c>
      <c r="S1495" s="89" t="s">
        <v>6314</v>
      </c>
      <c r="T1495" s="89" t="s">
        <v>6314</v>
      </c>
      <c r="U1495" s="90" t="str">
        <f t="shared" si="332"/>
        <v>ok</v>
      </c>
      <c r="V1495" s="63" t="str">
        <f>INDEX(resources!F:F,MATCH(B1495,resources!B:B,0))</f>
        <v>new_resolve</v>
      </c>
      <c r="W1495" s="110">
        <f t="shared" si="333"/>
        <v>1</v>
      </c>
      <c r="X1495" s="110">
        <f t="shared" si="334"/>
        <v>0</v>
      </c>
      <c r="Y1495" s="110" t="str">
        <f t="shared" si="335"/>
        <v>Carrizo_Wind_energy_NA_CONFIDENTIAL</v>
      </c>
      <c r="Z1495" s="110">
        <f>IF(COUNTIFS($Y$2:Y1495,Y1495)=1,1,0)</f>
        <v>0</v>
      </c>
      <c r="AA1495" s="110">
        <f>SUM($Z$2:Z1495)*Z1495</f>
        <v>0</v>
      </c>
      <c r="AB1495" s="110">
        <f>COUNTIFS(resources!B:B,B1495)</f>
        <v>1</v>
      </c>
      <c r="AC1495" s="110">
        <f t="shared" si="336"/>
        <v>1</v>
      </c>
      <c r="AD1495" s="110">
        <f t="shared" si="337"/>
        <v>1</v>
      </c>
      <c r="AE1495" s="110">
        <f t="shared" si="338"/>
        <v>0</v>
      </c>
      <c r="AF1495" s="110">
        <f t="shared" si="339"/>
        <v>1</v>
      </c>
      <c r="AG1495" s="110">
        <f t="shared" si="340"/>
        <v>0</v>
      </c>
      <c r="AH1495" s="110">
        <f t="shared" si="341"/>
        <v>0</v>
      </c>
      <c r="AI1495" s="110">
        <f t="shared" si="342"/>
        <v>1</v>
      </c>
      <c r="AJ1495" s="100">
        <f>ROW()</f>
        <v>1495</v>
      </c>
      <c r="AK1495" s="100" t="e">
        <f>INDEX('BadRows RECART'!$C$2:$C$1207,MATCH(monthly_gwh_mw!AJ1495,'BadRows RECART'!$D$2:$D$1207,0))</f>
        <v>#N/A</v>
      </c>
    </row>
    <row r="1496" spans="1:37" ht="20">
      <c r="A1496" s="106" t="s">
        <v>3907</v>
      </c>
      <c r="B1496" s="106" t="s">
        <v>2399</v>
      </c>
      <c r="C1496" s="106" t="s">
        <v>6297</v>
      </c>
      <c r="D1496" s="168">
        <v>2025</v>
      </c>
      <c r="E1496" s="168">
        <v>6</v>
      </c>
      <c r="F1496" s="199">
        <v>8.3752855756714855</v>
      </c>
      <c r="G1496" s="212" t="s">
        <v>6314</v>
      </c>
      <c r="H1496" s="212" t="s">
        <v>6314</v>
      </c>
      <c r="I1496" s="106" t="s">
        <v>594</v>
      </c>
      <c r="K1496" s="83" t="s">
        <v>6314</v>
      </c>
      <c r="L1496" s="83" t="s">
        <v>6314</v>
      </c>
      <c r="M1496" s="45" t="str">
        <f>IF(
ISNA(INDEX(resources!E:E,MATCH(B1496,resources!B:B,0))),"fillme",
INDEX(resources!E:E,MATCH(B1496,resources!B:B,0)))</f>
        <v>CAISO_Wind</v>
      </c>
      <c r="N1496" s="45">
        <f>IF(
ISNA(INDEX(resources!J:J,MATCH(B1496,resources!B:B,0))),"fillme",
INDEX(resources!J:J,MATCH(B1496,resources!B:B,0)))</f>
        <v>0</v>
      </c>
      <c r="O1496" s="83" t="str">
        <f>IFERROR(INDEX(resources!K:K,MATCH(B1496,resources!B:B,0)),"fillme")</f>
        <v>wind_low_cf</v>
      </c>
      <c r="P1496" s="89" t="str">
        <f t="shared" si="330"/>
        <v>wind_low_cf_2025_6</v>
      </c>
      <c r="Q1496" s="87">
        <f>INDEX(elcc!G:G,MATCH(P1496,elcc!D:D,0))</f>
        <v>0.44000000000000006</v>
      </c>
      <c r="R1496" s="89">
        <f t="shared" si="331"/>
        <v>1</v>
      </c>
      <c r="S1496" s="89" t="s">
        <v>6314</v>
      </c>
      <c r="T1496" s="89" t="s">
        <v>6314</v>
      </c>
      <c r="U1496" s="90" t="str">
        <f t="shared" si="332"/>
        <v>ok</v>
      </c>
      <c r="V1496" s="63" t="str">
        <f>INDEX(resources!F:F,MATCH(B1496,resources!B:B,0))</f>
        <v>new_resolve</v>
      </c>
      <c r="W1496" s="110">
        <f t="shared" si="333"/>
        <v>1</v>
      </c>
      <c r="X1496" s="110">
        <f t="shared" si="334"/>
        <v>0</v>
      </c>
      <c r="Y1496" s="110" t="str">
        <f t="shared" si="335"/>
        <v>Carrizo_Wind_energy_NA_CONFIDENTIAL</v>
      </c>
      <c r="Z1496" s="110">
        <f>IF(COUNTIFS($Y$2:Y1496,Y1496)=1,1,0)</f>
        <v>0</v>
      </c>
      <c r="AA1496" s="110">
        <f>SUM($Z$2:Z1496)*Z1496</f>
        <v>0</v>
      </c>
      <c r="AB1496" s="110">
        <f>COUNTIFS(resources!B:B,B1496)</f>
        <v>1</v>
      </c>
      <c r="AC1496" s="110">
        <f t="shared" si="336"/>
        <v>1</v>
      </c>
      <c r="AD1496" s="110">
        <f t="shared" si="337"/>
        <v>1</v>
      </c>
      <c r="AE1496" s="110">
        <f t="shared" si="338"/>
        <v>0</v>
      </c>
      <c r="AF1496" s="110">
        <f t="shared" si="339"/>
        <v>1</v>
      </c>
      <c r="AG1496" s="110">
        <f t="shared" si="340"/>
        <v>0</v>
      </c>
      <c r="AH1496" s="110">
        <f t="shared" si="341"/>
        <v>0</v>
      </c>
      <c r="AI1496" s="110">
        <f t="shared" si="342"/>
        <v>1</v>
      </c>
      <c r="AJ1496" s="100">
        <f>ROW()</f>
        <v>1496</v>
      </c>
      <c r="AK1496" s="100" t="e">
        <f>INDEX('BadRows RECART'!$C$2:$C$1207,MATCH(monthly_gwh_mw!AJ1496,'BadRows RECART'!$D$2:$D$1207,0))</f>
        <v>#N/A</v>
      </c>
    </row>
    <row r="1497" spans="1:37" ht="20">
      <c r="A1497" s="106" t="s">
        <v>3907</v>
      </c>
      <c r="B1497" s="106" t="s">
        <v>2399</v>
      </c>
      <c r="C1497" s="106" t="s">
        <v>6297</v>
      </c>
      <c r="D1497" s="168">
        <v>2025</v>
      </c>
      <c r="E1497" s="168">
        <v>7</v>
      </c>
      <c r="F1497" s="199">
        <v>8.3725707896703163</v>
      </c>
      <c r="G1497" s="212" t="s">
        <v>6314</v>
      </c>
      <c r="H1497" s="212" t="s">
        <v>6314</v>
      </c>
      <c r="I1497" s="106" t="s">
        <v>594</v>
      </c>
      <c r="K1497" s="83" t="s">
        <v>6314</v>
      </c>
      <c r="L1497" s="83" t="s">
        <v>6314</v>
      </c>
      <c r="M1497" s="45" t="str">
        <f>IF(
ISNA(INDEX(resources!E:E,MATCH(B1497,resources!B:B,0))),"fillme",
INDEX(resources!E:E,MATCH(B1497,resources!B:B,0)))</f>
        <v>CAISO_Wind</v>
      </c>
      <c r="N1497" s="45">
        <f>IF(
ISNA(INDEX(resources!J:J,MATCH(B1497,resources!B:B,0))),"fillme",
INDEX(resources!J:J,MATCH(B1497,resources!B:B,0)))</f>
        <v>0</v>
      </c>
      <c r="O1497" s="83" t="str">
        <f>IFERROR(INDEX(resources!K:K,MATCH(B1497,resources!B:B,0)),"fillme")</f>
        <v>wind_low_cf</v>
      </c>
      <c r="P1497" s="89" t="str">
        <f t="shared" si="330"/>
        <v>wind_low_cf_2025_7</v>
      </c>
      <c r="Q1497" s="87">
        <f>INDEX(elcc!G:G,MATCH(P1497,elcc!D:D,0))</f>
        <v>0.3066666666666667</v>
      </c>
      <c r="R1497" s="89">
        <f t="shared" si="331"/>
        <v>1</v>
      </c>
      <c r="S1497" s="89" t="s">
        <v>6314</v>
      </c>
      <c r="T1497" s="89" t="s">
        <v>6314</v>
      </c>
      <c r="U1497" s="90" t="str">
        <f t="shared" si="332"/>
        <v>ok</v>
      </c>
      <c r="V1497" s="63" t="str">
        <f>INDEX(resources!F:F,MATCH(B1497,resources!B:B,0))</f>
        <v>new_resolve</v>
      </c>
      <c r="W1497" s="110">
        <f t="shared" si="333"/>
        <v>1</v>
      </c>
      <c r="X1497" s="110">
        <f t="shared" si="334"/>
        <v>0</v>
      </c>
      <c r="Y1497" s="110" t="str">
        <f t="shared" si="335"/>
        <v>Carrizo_Wind_energy_NA_CONFIDENTIAL</v>
      </c>
      <c r="Z1497" s="110">
        <f>IF(COUNTIFS($Y$2:Y1497,Y1497)=1,1,0)</f>
        <v>0</v>
      </c>
      <c r="AA1497" s="110">
        <f>SUM($Z$2:Z1497)*Z1497</f>
        <v>0</v>
      </c>
      <c r="AB1497" s="110">
        <f>COUNTIFS(resources!B:B,B1497)</f>
        <v>1</v>
      </c>
      <c r="AC1497" s="110">
        <f t="shared" si="336"/>
        <v>1</v>
      </c>
      <c r="AD1497" s="110">
        <f t="shared" si="337"/>
        <v>1</v>
      </c>
      <c r="AE1497" s="110">
        <f t="shared" si="338"/>
        <v>0</v>
      </c>
      <c r="AF1497" s="110">
        <f t="shared" si="339"/>
        <v>1</v>
      </c>
      <c r="AG1497" s="110">
        <f t="shared" si="340"/>
        <v>0</v>
      </c>
      <c r="AH1497" s="110">
        <f t="shared" si="341"/>
        <v>0</v>
      </c>
      <c r="AI1497" s="110">
        <f t="shared" si="342"/>
        <v>1</v>
      </c>
      <c r="AJ1497" s="100">
        <f>ROW()</f>
        <v>1497</v>
      </c>
      <c r="AK1497" s="100" t="e">
        <f>INDEX('BadRows RECART'!$C$2:$C$1207,MATCH(monthly_gwh_mw!AJ1497,'BadRows RECART'!$D$2:$D$1207,0))</f>
        <v>#N/A</v>
      </c>
    </row>
    <row r="1498" spans="1:37" ht="20">
      <c r="A1498" s="106" t="s">
        <v>3907</v>
      </c>
      <c r="B1498" s="106" t="s">
        <v>2399</v>
      </c>
      <c r="C1498" s="106" t="s">
        <v>6297</v>
      </c>
      <c r="D1498" s="168">
        <v>2025</v>
      </c>
      <c r="E1498" s="168">
        <v>8</v>
      </c>
      <c r="F1498" s="199">
        <v>6.8946435592651598</v>
      </c>
      <c r="G1498" s="212" t="s">
        <v>6314</v>
      </c>
      <c r="H1498" s="212" t="s">
        <v>6314</v>
      </c>
      <c r="I1498" s="106" t="s">
        <v>594</v>
      </c>
      <c r="K1498" s="83" t="s">
        <v>6314</v>
      </c>
      <c r="L1498" s="83" t="s">
        <v>6314</v>
      </c>
      <c r="M1498" s="45" t="str">
        <f>IF(
ISNA(INDEX(resources!E:E,MATCH(B1498,resources!B:B,0))),"fillme",
INDEX(resources!E:E,MATCH(B1498,resources!B:B,0)))</f>
        <v>CAISO_Wind</v>
      </c>
      <c r="N1498" s="45">
        <f>IF(
ISNA(INDEX(resources!J:J,MATCH(B1498,resources!B:B,0))),"fillme",
INDEX(resources!J:J,MATCH(B1498,resources!B:B,0)))</f>
        <v>0</v>
      </c>
      <c r="O1498" s="83" t="str">
        <f>IFERROR(INDEX(resources!K:K,MATCH(B1498,resources!B:B,0)),"fillme")</f>
        <v>wind_low_cf</v>
      </c>
      <c r="P1498" s="89" t="str">
        <f t="shared" si="330"/>
        <v>wind_low_cf_2025_8</v>
      </c>
      <c r="Q1498" s="87">
        <f>INDEX(elcc!G:G,MATCH(P1498,elcc!D:D,0))</f>
        <v>0.28000000000000003</v>
      </c>
      <c r="R1498" s="89">
        <f t="shared" si="331"/>
        <v>1</v>
      </c>
      <c r="S1498" s="89" t="s">
        <v>6314</v>
      </c>
      <c r="T1498" s="89" t="s">
        <v>6314</v>
      </c>
      <c r="U1498" s="90" t="str">
        <f t="shared" si="332"/>
        <v>ok</v>
      </c>
      <c r="V1498" s="63" t="str">
        <f>INDEX(resources!F:F,MATCH(B1498,resources!B:B,0))</f>
        <v>new_resolve</v>
      </c>
      <c r="W1498" s="110">
        <f t="shared" si="333"/>
        <v>1</v>
      </c>
      <c r="X1498" s="110">
        <f t="shared" si="334"/>
        <v>0</v>
      </c>
      <c r="Y1498" s="110" t="str">
        <f t="shared" si="335"/>
        <v>Carrizo_Wind_energy_NA_CONFIDENTIAL</v>
      </c>
      <c r="Z1498" s="110">
        <f>IF(COUNTIFS($Y$2:Y1498,Y1498)=1,1,0)</f>
        <v>0</v>
      </c>
      <c r="AA1498" s="110">
        <f>SUM($Z$2:Z1498)*Z1498</f>
        <v>0</v>
      </c>
      <c r="AB1498" s="110">
        <f>COUNTIFS(resources!B:B,B1498)</f>
        <v>1</v>
      </c>
      <c r="AC1498" s="110">
        <f t="shared" si="336"/>
        <v>1</v>
      </c>
      <c r="AD1498" s="110">
        <f t="shared" si="337"/>
        <v>1</v>
      </c>
      <c r="AE1498" s="110">
        <f t="shared" si="338"/>
        <v>0</v>
      </c>
      <c r="AF1498" s="110">
        <f t="shared" si="339"/>
        <v>1</v>
      </c>
      <c r="AG1498" s="110">
        <f t="shared" si="340"/>
        <v>0</v>
      </c>
      <c r="AH1498" s="110">
        <f t="shared" si="341"/>
        <v>0</v>
      </c>
      <c r="AI1498" s="110">
        <f t="shared" si="342"/>
        <v>1</v>
      </c>
      <c r="AJ1498" s="100">
        <f>ROW()</f>
        <v>1498</v>
      </c>
      <c r="AK1498" s="100" t="e">
        <f>INDEX('BadRows RECART'!$C$2:$C$1207,MATCH(monthly_gwh_mw!AJ1498,'BadRows RECART'!$D$2:$D$1207,0))</f>
        <v>#N/A</v>
      </c>
    </row>
    <row r="1499" spans="1:37" ht="20">
      <c r="A1499" s="106" t="s">
        <v>3907</v>
      </c>
      <c r="B1499" s="106" t="s">
        <v>2399</v>
      </c>
      <c r="C1499" s="106" t="s">
        <v>6297</v>
      </c>
      <c r="D1499" s="168">
        <v>2025</v>
      </c>
      <c r="E1499" s="168">
        <v>9</v>
      </c>
      <c r="F1499" s="199">
        <v>6.0404098471219108</v>
      </c>
      <c r="G1499" s="212" t="s">
        <v>6314</v>
      </c>
      <c r="H1499" s="212" t="s">
        <v>6314</v>
      </c>
      <c r="I1499" s="106" t="s">
        <v>594</v>
      </c>
      <c r="K1499" s="83" t="s">
        <v>6314</v>
      </c>
      <c r="L1499" s="83" t="s">
        <v>6314</v>
      </c>
      <c r="M1499" s="45" t="str">
        <f>IF(
ISNA(INDEX(resources!E:E,MATCH(B1499,resources!B:B,0))),"fillme",
INDEX(resources!E:E,MATCH(B1499,resources!B:B,0)))</f>
        <v>CAISO_Wind</v>
      </c>
      <c r="N1499" s="45">
        <f>IF(
ISNA(INDEX(resources!J:J,MATCH(B1499,resources!B:B,0))),"fillme",
INDEX(resources!J:J,MATCH(B1499,resources!B:B,0)))</f>
        <v>0</v>
      </c>
      <c r="O1499" s="83" t="str">
        <f>IFERROR(INDEX(resources!K:K,MATCH(B1499,resources!B:B,0)),"fillme")</f>
        <v>wind_low_cf</v>
      </c>
      <c r="P1499" s="89" t="str">
        <f t="shared" si="330"/>
        <v>wind_low_cf_2025_9</v>
      </c>
      <c r="Q1499" s="87">
        <f>INDEX(elcc!G:G,MATCH(P1499,elcc!D:D,0))</f>
        <v>0.19666666666666668</v>
      </c>
      <c r="R1499" s="89">
        <f t="shared" si="331"/>
        <v>1</v>
      </c>
      <c r="S1499" s="89" t="s">
        <v>6314</v>
      </c>
      <c r="T1499" s="89" t="s">
        <v>6314</v>
      </c>
      <c r="U1499" s="90" t="str">
        <f t="shared" si="332"/>
        <v>ok</v>
      </c>
      <c r="V1499" s="63" t="str">
        <f>INDEX(resources!F:F,MATCH(B1499,resources!B:B,0))</f>
        <v>new_resolve</v>
      </c>
      <c r="W1499" s="110">
        <f t="shared" si="333"/>
        <v>1</v>
      </c>
      <c r="X1499" s="110">
        <f t="shared" si="334"/>
        <v>0</v>
      </c>
      <c r="Y1499" s="110" t="str">
        <f t="shared" si="335"/>
        <v>Carrizo_Wind_energy_NA_CONFIDENTIAL</v>
      </c>
      <c r="Z1499" s="110">
        <f>IF(COUNTIFS($Y$2:Y1499,Y1499)=1,1,0)</f>
        <v>0</v>
      </c>
      <c r="AA1499" s="110">
        <f>SUM($Z$2:Z1499)*Z1499</f>
        <v>0</v>
      </c>
      <c r="AB1499" s="110">
        <f>COUNTIFS(resources!B:B,B1499)</f>
        <v>1</v>
      </c>
      <c r="AC1499" s="110">
        <f t="shared" si="336"/>
        <v>1</v>
      </c>
      <c r="AD1499" s="110">
        <f t="shared" si="337"/>
        <v>1</v>
      </c>
      <c r="AE1499" s="110">
        <f t="shared" si="338"/>
        <v>0</v>
      </c>
      <c r="AF1499" s="110">
        <f t="shared" si="339"/>
        <v>1</v>
      </c>
      <c r="AG1499" s="110">
        <f t="shared" si="340"/>
        <v>0</v>
      </c>
      <c r="AH1499" s="110">
        <f t="shared" si="341"/>
        <v>0</v>
      </c>
      <c r="AI1499" s="110">
        <f t="shared" si="342"/>
        <v>1</v>
      </c>
      <c r="AJ1499" s="100">
        <f>ROW()</f>
        <v>1499</v>
      </c>
      <c r="AK1499" s="100" t="e">
        <f>INDEX('BadRows RECART'!$C$2:$C$1207,MATCH(monthly_gwh_mw!AJ1499,'BadRows RECART'!$D$2:$D$1207,0))</f>
        <v>#N/A</v>
      </c>
    </row>
    <row r="1500" spans="1:37" ht="20">
      <c r="A1500" s="106" t="s">
        <v>3907</v>
      </c>
      <c r="B1500" s="106" t="s">
        <v>2399</v>
      </c>
      <c r="C1500" s="106" t="s">
        <v>6297</v>
      </c>
      <c r="D1500" s="168">
        <v>2025</v>
      </c>
      <c r="E1500" s="168">
        <v>10</v>
      </c>
      <c r="F1500" s="199">
        <v>3.7378083098449273</v>
      </c>
      <c r="G1500" s="212" t="s">
        <v>6314</v>
      </c>
      <c r="H1500" s="212" t="s">
        <v>6314</v>
      </c>
      <c r="I1500" s="106" t="s">
        <v>594</v>
      </c>
      <c r="K1500" s="83" t="s">
        <v>6314</v>
      </c>
      <c r="L1500" s="83" t="s">
        <v>6314</v>
      </c>
      <c r="M1500" s="45" t="str">
        <f>IF(
ISNA(INDEX(resources!E:E,MATCH(B1500,resources!B:B,0))),"fillme",
INDEX(resources!E:E,MATCH(B1500,resources!B:B,0)))</f>
        <v>CAISO_Wind</v>
      </c>
      <c r="N1500" s="45">
        <f>IF(
ISNA(INDEX(resources!J:J,MATCH(B1500,resources!B:B,0))),"fillme",
INDEX(resources!J:J,MATCH(B1500,resources!B:B,0)))</f>
        <v>0</v>
      </c>
      <c r="O1500" s="83" t="str">
        <f>IFERROR(INDEX(resources!K:K,MATCH(B1500,resources!B:B,0)),"fillme")</f>
        <v>wind_low_cf</v>
      </c>
      <c r="P1500" s="89" t="str">
        <f t="shared" si="330"/>
        <v>wind_low_cf_2025_10</v>
      </c>
      <c r="Q1500" s="87">
        <f>INDEX(elcc!G:G,MATCH(P1500,elcc!D:D,0))</f>
        <v>0.10666666666666669</v>
      </c>
      <c r="R1500" s="89">
        <f t="shared" si="331"/>
        <v>1</v>
      </c>
      <c r="S1500" s="89" t="s">
        <v>6314</v>
      </c>
      <c r="T1500" s="89" t="s">
        <v>6314</v>
      </c>
      <c r="U1500" s="90" t="str">
        <f t="shared" si="332"/>
        <v>ok</v>
      </c>
      <c r="V1500" s="63" t="str">
        <f>INDEX(resources!F:F,MATCH(B1500,resources!B:B,0))</f>
        <v>new_resolve</v>
      </c>
      <c r="W1500" s="110">
        <f t="shared" si="333"/>
        <v>1</v>
      </c>
      <c r="X1500" s="110">
        <f t="shared" si="334"/>
        <v>0</v>
      </c>
      <c r="Y1500" s="110" t="str">
        <f t="shared" si="335"/>
        <v>Carrizo_Wind_energy_NA_CONFIDENTIAL</v>
      </c>
      <c r="Z1500" s="110">
        <f>IF(COUNTIFS($Y$2:Y1500,Y1500)=1,1,0)</f>
        <v>0</v>
      </c>
      <c r="AA1500" s="110">
        <f>SUM($Z$2:Z1500)*Z1500</f>
        <v>0</v>
      </c>
      <c r="AB1500" s="110">
        <f>COUNTIFS(resources!B:B,B1500)</f>
        <v>1</v>
      </c>
      <c r="AC1500" s="110">
        <f t="shared" si="336"/>
        <v>1</v>
      </c>
      <c r="AD1500" s="110">
        <f t="shared" si="337"/>
        <v>1</v>
      </c>
      <c r="AE1500" s="110">
        <f t="shared" si="338"/>
        <v>0</v>
      </c>
      <c r="AF1500" s="110">
        <f t="shared" si="339"/>
        <v>1</v>
      </c>
      <c r="AG1500" s="110">
        <f t="shared" si="340"/>
        <v>0</v>
      </c>
      <c r="AH1500" s="110">
        <f t="shared" si="341"/>
        <v>0</v>
      </c>
      <c r="AI1500" s="110">
        <f t="shared" si="342"/>
        <v>1</v>
      </c>
      <c r="AJ1500" s="100">
        <f>ROW()</f>
        <v>1500</v>
      </c>
      <c r="AK1500" s="100" t="e">
        <f>INDEX('BadRows RECART'!$C$2:$C$1207,MATCH(monthly_gwh_mw!AJ1500,'BadRows RECART'!$D$2:$D$1207,0))</f>
        <v>#N/A</v>
      </c>
    </row>
    <row r="1501" spans="1:37" ht="20">
      <c r="A1501" s="106" t="s">
        <v>3907</v>
      </c>
      <c r="B1501" s="106" t="s">
        <v>2399</v>
      </c>
      <c r="C1501" s="106" t="s">
        <v>6297</v>
      </c>
      <c r="D1501" s="168">
        <v>2025</v>
      </c>
      <c r="E1501" s="168">
        <v>11</v>
      </c>
      <c r="F1501" s="199">
        <v>2.2941716850176124</v>
      </c>
      <c r="G1501" s="212" t="s">
        <v>6314</v>
      </c>
      <c r="H1501" s="212" t="s">
        <v>6314</v>
      </c>
      <c r="I1501" s="106" t="s">
        <v>594</v>
      </c>
      <c r="K1501" s="83" t="s">
        <v>6314</v>
      </c>
      <c r="L1501" s="83" t="s">
        <v>6314</v>
      </c>
      <c r="M1501" s="45" t="str">
        <f>IF(
ISNA(INDEX(resources!E:E,MATCH(B1501,resources!B:B,0))),"fillme",
INDEX(resources!E:E,MATCH(B1501,resources!B:B,0)))</f>
        <v>CAISO_Wind</v>
      </c>
      <c r="N1501" s="45">
        <f>IF(
ISNA(INDEX(resources!J:J,MATCH(B1501,resources!B:B,0))),"fillme",
INDEX(resources!J:J,MATCH(B1501,resources!B:B,0)))</f>
        <v>0</v>
      </c>
      <c r="O1501" s="83" t="str">
        <f>IFERROR(INDEX(resources!K:K,MATCH(B1501,resources!B:B,0)),"fillme")</f>
        <v>wind_low_cf</v>
      </c>
      <c r="P1501" s="89" t="str">
        <f t="shared" si="330"/>
        <v>wind_low_cf_2025_11</v>
      </c>
      <c r="Q1501" s="87">
        <f>INDEX(elcc!G:G,MATCH(P1501,elcc!D:D,0))</f>
        <v>0.16</v>
      </c>
      <c r="R1501" s="89">
        <f t="shared" si="331"/>
        <v>1</v>
      </c>
      <c r="S1501" s="89" t="s">
        <v>6314</v>
      </c>
      <c r="T1501" s="89" t="s">
        <v>6314</v>
      </c>
      <c r="U1501" s="90" t="str">
        <f t="shared" si="332"/>
        <v>ok</v>
      </c>
      <c r="V1501" s="63" t="str">
        <f>INDEX(resources!F:F,MATCH(B1501,resources!B:B,0))</f>
        <v>new_resolve</v>
      </c>
      <c r="W1501" s="110">
        <f t="shared" si="333"/>
        <v>1</v>
      </c>
      <c r="X1501" s="110">
        <f t="shared" si="334"/>
        <v>0</v>
      </c>
      <c r="Y1501" s="110" t="str">
        <f t="shared" si="335"/>
        <v>Carrizo_Wind_energy_NA_CONFIDENTIAL</v>
      </c>
      <c r="Z1501" s="110">
        <f>IF(COUNTIFS($Y$2:Y1501,Y1501)=1,1,0)</f>
        <v>0</v>
      </c>
      <c r="AA1501" s="110">
        <f>SUM($Z$2:Z1501)*Z1501</f>
        <v>0</v>
      </c>
      <c r="AB1501" s="110">
        <f>COUNTIFS(resources!B:B,B1501)</f>
        <v>1</v>
      </c>
      <c r="AC1501" s="110">
        <f t="shared" si="336"/>
        <v>1</v>
      </c>
      <c r="AD1501" s="110">
        <f t="shared" si="337"/>
        <v>1</v>
      </c>
      <c r="AE1501" s="110">
        <f t="shared" si="338"/>
        <v>0</v>
      </c>
      <c r="AF1501" s="110">
        <f t="shared" si="339"/>
        <v>1</v>
      </c>
      <c r="AG1501" s="110">
        <f t="shared" si="340"/>
        <v>0</v>
      </c>
      <c r="AH1501" s="110">
        <f t="shared" si="341"/>
        <v>0</v>
      </c>
      <c r="AI1501" s="110">
        <f t="shared" si="342"/>
        <v>1</v>
      </c>
      <c r="AJ1501" s="100">
        <f>ROW()</f>
        <v>1501</v>
      </c>
      <c r="AK1501" s="100" t="e">
        <f>INDEX('BadRows RECART'!$C$2:$C$1207,MATCH(monthly_gwh_mw!AJ1501,'BadRows RECART'!$D$2:$D$1207,0))</f>
        <v>#N/A</v>
      </c>
    </row>
    <row r="1502" spans="1:37" ht="20">
      <c r="A1502" s="106" t="s">
        <v>3907</v>
      </c>
      <c r="B1502" s="106" t="s">
        <v>2399</v>
      </c>
      <c r="C1502" s="106" t="s">
        <v>6297</v>
      </c>
      <c r="D1502" s="168">
        <v>2025</v>
      </c>
      <c r="E1502" s="168">
        <v>12</v>
      </c>
      <c r="F1502" s="199">
        <v>3.5778470820793218</v>
      </c>
      <c r="G1502" s="212" t="s">
        <v>6314</v>
      </c>
      <c r="H1502" s="212" t="s">
        <v>6314</v>
      </c>
      <c r="I1502" s="106" t="s">
        <v>594</v>
      </c>
      <c r="K1502" s="83" t="s">
        <v>6314</v>
      </c>
      <c r="L1502" s="83" t="s">
        <v>6314</v>
      </c>
      <c r="M1502" s="45" t="str">
        <f>IF(
ISNA(INDEX(resources!E:E,MATCH(B1502,resources!B:B,0))),"fillme",
INDEX(resources!E:E,MATCH(B1502,resources!B:B,0)))</f>
        <v>CAISO_Wind</v>
      </c>
      <c r="N1502" s="45">
        <f>IF(
ISNA(INDEX(resources!J:J,MATCH(B1502,resources!B:B,0))),"fillme",
INDEX(resources!J:J,MATCH(B1502,resources!B:B,0)))</f>
        <v>0</v>
      </c>
      <c r="O1502" s="83" t="str">
        <f>IFERROR(INDEX(resources!K:K,MATCH(B1502,resources!B:B,0)),"fillme")</f>
        <v>wind_low_cf</v>
      </c>
      <c r="P1502" s="89" t="str">
        <f t="shared" si="330"/>
        <v>wind_low_cf_2025_12</v>
      </c>
      <c r="Q1502" s="87">
        <f>INDEX(elcc!G:G,MATCH(P1502,elcc!D:D,0))</f>
        <v>0.17333333333333337</v>
      </c>
      <c r="R1502" s="89">
        <f t="shared" si="331"/>
        <v>1</v>
      </c>
      <c r="S1502" s="89" t="s">
        <v>6314</v>
      </c>
      <c r="T1502" s="89" t="s">
        <v>6314</v>
      </c>
      <c r="U1502" s="90" t="str">
        <f t="shared" si="332"/>
        <v>ok</v>
      </c>
      <c r="V1502" s="63" t="str">
        <f>INDEX(resources!F:F,MATCH(B1502,resources!B:B,0))</f>
        <v>new_resolve</v>
      </c>
      <c r="W1502" s="110">
        <f t="shared" si="333"/>
        <v>1</v>
      </c>
      <c r="X1502" s="110">
        <f t="shared" si="334"/>
        <v>0</v>
      </c>
      <c r="Y1502" s="110" t="str">
        <f t="shared" si="335"/>
        <v>Carrizo_Wind_energy_NA_CONFIDENTIAL</v>
      </c>
      <c r="Z1502" s="110">
        <f>IF(COUNTIFS($Y$2:Y1502,Y1502)=1,1,0)</f>
        <v>0</v>
      </c>
      <c r="AA1502" s="110">
        <f>SUM($Z$2:Z1502)*Z1502</f>
        <v>0</v>
      </c>
      <c r="AB1502" s="110">
        <f>COUNTIFS(resources!B:B,B1502)</f>
        <v>1</v>
      </c>
      <c r="AC1502" s="110">
        <f t="shared" si="336"/>
        <v>1</v>
      </c>
      <c r="AD1502" s="110">
        <f t="shared" si="337"/>
        <v>1</v>
      </c>
      <c r="AE1502" s="110">
        <f t="shared" si="338"/>
        <v>0</v>
      </c>
      <c r="AF1502" s="110">
        <f t="shared" si="339"/>
        <v>1</v>
      </c>
      <c r="AG1502" s="110">
        <f t="shared" si="340"/>
        <v>0</v>
      </c>
      <c r="AH1502" s="110">
        <f t="shared" si="341"/>
        <v>0</v>
      </c>
      <c r="AI1502" s="110">
        <f t="shared" si="342"/>
        <v>1</v>
      </c>
      <c r="AJ1502" s="100">
        <f>ROW()</f>
        <v>1502</v>
      </c>
      <c r="AK1502" s="100" t="e">
        <f>INDEX('BadRows RECART'!$C$2:$C$1207,MATCH(monthly_gwh_mw!AJ1502,'BadRows RECART'!$D$2:$D$1207,0))</f>
        <v>#N/A</v>
      </c>
    </row>
    <row r="1503" spans="1:37" ht="20">
      <c r="A1503" s="106" t="s">
        <v>3907</v>
      </c>
      <c r="B1503" s="106" t="s">
        <v>2399</v>
      </c>
      <c r="C1503" s="106" t="s">
        <v>6297</v>
      </c>
      <c r="D1503" s="168">
        <v>2026</v>
      </c>
      <c r="E1503" s="168">
        <v>1</v>
      </c>
      <c r="F1503" s="199">
        <v>2.9600357128081773</v>
      </c>
      <c r="G1503" s="212" t="s">
        <v>6314</v>
      </c>
      <c r="H1503" s="212" t="s">
        <v>6314</v>
      </c>
      <c r="I1503" s="106" t="s">
        <v>594</v>
      </c>
      <c r="K1503" s="83" t="s">
        <v>6314</v>
      </c>
      <c r="L1503" s="83" t="s">
        <v>6314</v>
      </c>
      <c r="M1503" s="45" t="str">
        <f>IF(
ISNA(INDEX(resources!E:E,MATCH(B1503,resources!B:B,0))),"fillme",
INDEX(resources!E:E,MATCH(B1503,resources!B:B,0)))</f>
        <v>CAISO_Wind</v>
      </c>
      <c r="N1503" s="45">
        <f>IF(
ISNA(INDEX(resources!J:J,MATCH(B1503,resources!B:B,0))),"fillme",
INDEX(resources!J:J,MATCH(B1503,resources!B:B,0)))</f>
        <v>0</v>
      </c>
      <c r="O1503" s="83" t="str">
        <f>IFERROR(INDEX(resources!K:K,MATCH(B1503,resources!B:B,0)),"fillme")</f>
        <v>wind_low_cf</v>
      </c>
      <c r="P1503" s="89" t="str">
        <f t="shared" si="330"/>
        <v>wind_low_cf_2026_1</v>
      </c>
      <c r="Q1503" s="87">
        <f>INDEX(elcc!G:G,MATCH(P1503,elcc!D:D,0))</f>
        <v>0.20533333333333337</v>
      </c>
      <c r="R1503" s="89">
        <f t="shared" si="331"/>
        <v>1</v>
      </c>
      <c r="S1503" s="89" t="s">
        <v>6314</v>
      </c>
      <c r="T1503" s="89" t="s">
        <v>6314</v>
      </c>
      <c r="U1503" s="90" t="str">
        <f t="shared" si="332"/>
        <v>ok</v>
      </c>
      <c r="V1503" s="63" t="str">
        <f>INDEX(resources!F:F,MATCH(B1503,resources!B:B,0))</f>
        <v>new_resolve</v>
      </c>
      <c r="W1503" s="110">
        <f t="shared" si="333"/>
        <v>1</v>
      </c>
      <c r="X1503" s="110">
        <f t="shared" si="334"/>
        <v>0</v>
      </c>
      <c r="Y1503" s="110" t="str">
        <f t="shared" si="335"/>
        <v>Carrizo_Wind_energy_NA_CONFIDENTIAL</v>
      </c>
      <c r="Z1503" s="110">
        <f>IF(COUNTIFS($Y$2:Y1503,Y1503)=1,1,0)</f>
        <v>0</v>
      </c>
      <c r="AA1503" s="110">
        <f>SUM($Z$2:Z1503)*Z1503</f>
        <v>0</v>
      </c>
      <c r="AB1503" s="110">
        <f>COUNTIFS(resources!B:B,B1503)</f>
        <v>1</v>
      </c>
      <c r="AC1503" s="110">
        <f t="shared" si="336"/>
        <v>1</v>
      </c>
      <c r="AD1503" s="110">
        <f t="shared" si="337"/>
        <v>1</v>
      </c>
      <c r="AE1503" s="110">
        <f t="shared" si="338"/>
        <v>0</v>
      </c>
      <c r="AF1503" s="110">
        <f t="shared" si="339"/>
        <v>1</v>
      </c>
      <c r="AG1503" s="110">
        <f t="shared" si="340"/>
        <v>0</v>
      </c>
      <c r="AH1503" s="110">
        <f t="shared" si="341"/>
        <v>0</v>
      </c>
      <c r="AI1503" s="110">
        <f t="shared" si="342"/>
        <v>1</v>
      </c>
      <c r="AJ1503" s="100">
        <f>ROW()</f>
        <v>1503</v>
      </c>
      <c r="AK1503" s="100" t="e">
        <f>INDEX('BadRows RECART'!$C$2:$C$1207,MATCH(monthly_gwh_mw!AJ1503,'BadRows RECART'!$D$2:$D$1207,0))</f>
        <v>#N/A</v>
      </c>
    </row>
    <row r="1504" spans="1:37" ht="20">
      <c r="A1504" s="106" t="s">
        <v>3907</v>
      </c>
      <c r="B1504" s="106" t="s">
        <v>2399</v>
      </c>
      <c r="C1504" s="106" t="s">
        <v>6297</v>
      </c>
      <c r="D1504" s="168">
        <v>2026</v>
      </c>
      <c r="E1504" s="168">
        <v>2</v>
      </c>
      <c r="F1504" s="199">
        <v>3.4800800344787288</v>
      </c>
      <c r="G1504" s="212" t="s">
        <v>6314</v>
      </c>
      <c r="H1504" s="212" t="s">
        <v>6314</v>
      </c>
      <c r="I1504" s="106" t="s">
        <v>594</v>
      </c>
      <c r="K1504" s="83" t="s">
        <v>6314</v>
      </c>
      <c r="L1504" s="83" t="s">
        <v>6314</v>
      </c>
      <c r="M1504" s="45" t="str">
        <f>IF(
ISNA(INDEX(resources!E:E,MATCH(B1504,resources!B:B,0))),"fillme",
INDEX(resources!E:E,MATCH(B1504,resources!B:B,0)))</f>
        <v>CAISO_Wind</v>
      </c>
      <c r="N1504" s="45">
        <f>IF(
ISNA(INDEX(resources!J:J,MATCH(B1504,resources!B:B,0))),"fillme",
INDEX(resources!J:J,MATCH(B1504,resources!B:B,0)))</f>
        <v>0</v>
      </c>
      <c r="O1504" s="83" t="str">
        <f>IFERROR(INDEX(resources!K:K,MATCH(B1504,resources!B:B,0)),"fillme")</f>
        <v>wind_low_cf</v>
      </c>
      <c r="P1504" s="89" t="str">
        <f t="shared" si="330"/>
        <v>wind_low_cf_2026_2</v>
      </c>
      <c r="Q1504" s="87">
        <f>INDEX(elcc!G:G,MATCH(P1504,elcc!D:D,0))</f>
        <v>0.17600000000000002</v>
      </c>
      <c r="R1504" s="89">
        <f t="shared" si="331"/>
        <v>1</v>
      </c>
      <c r="S1504" s="89" t="s">
        <v>6314</v>
      </c>
      <c r="T1504" s="89" t="s">
        <v>6314</v>
      </c>
      <c r="U1504" s="90" t="str">
        <f t="shared" si="332"/>
        <v>ok</v>
      </c>
      <c r="V1504" s="63" t="str">
        <f>INDEX(resources!F:F,MATCH(B1504,resources!B:B,0))</f>
        <v>new_resolve</v>
      </c>
      <c r="W1504" s="110">
        <f t="shared" si="333"/>
        <v>1</v>
      </c>
      <c r="X1504" s="110">
        <f t="shared" si="334"/>
        <v>0</v>
      </c>
      <c r="Y1504" s="110" t="str">
        <f t="shared" si="335"/>
        <v>Carrizo_Wind_energy_NA_CONFIDENTIAL</v>
      </c>
      <c r="Z1504" s="110">
        <f>IF(COUNTIFS($Y$2:Y1504,Y1504)=1,1,0)</f>
        <v>0</v>
      </c>
      <c r="AA1504" s="110">
        <f>SUM($Z$2:Z1504)*Z1504</f>
        <v>0</v>
      </c>
      <c r="AB1504" s="110">
        <f>COUNTIFS(resources!B:B,B1504)</f>
        <v>1</v>
      </c>
      <c r="AC1504" s="110">
        <f t="shared" si="336"/>
        <v>1</v>
      </c>
      <c r="AD1504" s="110">
        <f t="shared" si="337"/>
        <v>1</v>
      </c>
      <c r="AE1504" s="110">
        <f t="shared" si="338"/>
        <v>0</v>
      </c>
      <c r="AF1504" s="110">
        <f t="shared" si="339"/>
        <v>1</v>
      </c>
      <c r="AG1504" s="110">
        <f t="shared" si="340"/>
        <v>0</v>
      </c>
      <c r="AH1504" s="110">
        <f t="shared" si="341"/>
        <v>0</v>
      </c>
      <c r="AI1504" s="110">
        <f t="shared" si="342"/>
        <v>1</v>
      </c>
      <c r="AJ1504" s="100">
        <f>ROW()</f>
        <v>1504</v>
      </c>
      <c r="AK1504" s="100" t="e">
        <f>INDEX('BadRows RECART'!$C$2:$C$1207,MATCH(monthly_gwh_mw!AJ1504,'BadRows RECART'!$D$2:$D$1207,0))</f>
        <v>#N/A</v>
      </c>
    </row>
    <row r="1505" spans="1:37" ht="20">
      <c r="A1505" s="106" t="s">
        <v>3907</v>
      </c>
      <c r="B1505" s="106" t="s">
        <v>2399</v>
      </c>
      <c r="C1505" s="106" t="s">
        <v>6297</v>
      </c>
      <c r="D1505" s="168">
        <v>2026</v>
      </c>
      <c r="E1505" s="168">
        <v>3</v>
      </c>
      <c r="F1505" s="199">
        <v>4.228333235715577</v>
      </c>
      <c r="G1505" s="212" t="s">
        <v>6314</v>
      </c>
      <c r="H1505" s="212" t="s">
        <v>6314</v>
      </c>
      <c r="I1505" s="106" t="s">
        <v>594</v>
      </c>
      <c r="K1505" s="83" t="s">
        <v>6314</v>
      </c>
      <c r="L1505" s="83" t="s">
        <v>6314</v>
      </c>
      <c r="M1505" s="45" t="str">
        <f>IF(
ISNA(INDEX(resources!E:E,MATCH(B1505,resources!B:B,0))),"fillme",
INDEX(resources!E:E,MATCH(B1505,resources!B:B,0)))</f>
        <v>CAISO_Wind</v>
      </c>
      <c r="N1505" s="45">
        <f>IF(
ISNA(INDEX(resources!J:J,MATCH(B1505,resources!B:B,0))),"fillme",
INDEX(resources!J:J,MATCH(B1505,resources!B:B,0)))</f>
        <v>0</v>
      </c>
      <c r="O1505" s="83" t="str">
        <f>IFERROR(INDEX(resources!K:K,MATCH(B1505,resources!B:B,0)),"fillme")</f>
        <v>wind_low_cf</v>
      </c>
      <c r="P1505" s="89" t="str">
        <f t="shared" si="330"/>
        <v>wind_low_cf_2026_3</v>
      </c>
      <c r="Q1505" s="87">
        <f>INDEX(elcc!G:G,MATCH(P1505,elcc!D:D,0))</f>
        <v>0.41066666666666674</v>
      </c>
      <c r="R1505" s="89">
        <f t="shared" si="331"/>
        <v>1</v>
      </c>
      <c r="S1505" s="89" t="s">
        <v>6314</v>
      </c>
      <c r="T1505" s="89" t="s">
        <v>6314</v>
      </c>
      <c r="U1505" s="90" t="str">
        <f t="shared" si="332"/>
        <v>ok</v>
      </c>
      <c r="V1505" s="63" t="str">
        <f>INDEX(resources!F:F,MATCH(B1505,resources!B:B,0))</f>
        <v>new_resolve</v>
      </c>
      <c r="W1505" s="110">
        <f t="shared" si="333"/>
        <v>1</v>
      </c>
      <c r="X1505" s="110">
        <f t="shared" si="334"/>
        <v>0</v>
      </c>
      <c r="Y1505" s="110" t="str">
        <f t="shared" si="335"/>
        <v>Carrizo_Wind_energy_NA_CONFIDENTIAL</v>
      </c>
      <c r="Z1505" s="110">
        <f>IF(COUNTIFS($Y$2:Y1505,Y1505)=1,1,0)</f>
        <v>0</v>
      </c>
      <c r="AA1505" s="110">
        <f>SUM($Z$2:Z1505)*Z1505</f>
        <v>0</v>
      </c>
      <c r="AB1505" s="110">
        <f>COUNTIFS(resources!B:B,B1505)</f>
        <v>1</v>
      </c>
      <c r="AC1505" s="110">
        <f t="shared" si="336"/>
        <v>1</v>
      </c>
      <c r="AD1505" s="110">
        <f t="shared" si="337"/>
        <v>1</v>
      </c>
      <c r="AE1505" s="110">
        <f t="shared" si="338"/>
        <v>0</v>
      </c>
      <c r="AF1505" s="110">
        <f t="shared" si="339"/>
        <v>1</v>
      </c>
      <c r="AG1505" s="110">
        <f t="shared" si="340"/>
        <v>0</v>
      </c>
      <c r="AH1505" s="110">
        <f t="shared" si="341"/>
        <v>0</v>
      </c>
      <c r="AI1505" s="110">
        <f t="shared" si="342"/>
        <v>1</v>
      </c>
      <c r="AJ1505" s="100">
        <f>ROW()</f>
        <v>1505</v>
      </c>
      <c r="AK1505" s="100" t="e">
        <f>INDEX('BadRows RECART'!$C$2:$C$1207,MATCH(monthly_gwh_mw!AJ1505,'BadRows RECART'!$D$2:$D$1207,0))</f>
        <v>#N/A</v>
      </c>
    </row>
    <row r="1506" spans="1:37" ht="20">
      <c r="A1506" s="106" t="s">
        <v>3907</v>
      </c>
      <c r="B1506" s="106" t="s">
        <v>2399</v>
      </c>
      <c r="C1506" s="106" t="s">
        <v>6297</v>
      </c>
      <c r="D1506" s="168">
        <v>2026</v>
      </c>
      <c r="E1506" s="168">
        <v>4</v>
      </c>
      <c r="F1506" s="199">
        <v>6.8505383338898191</v>
      </c>
      <c r="G1506" s="212" t="s">
        <v>6314</v>
      </c>
      <c r="H1506" s="212" t="s">
        <v>6314</v>
      </c>
      <c r="I1506" s="106" t="s">
        <v>594</v>
      </c>
      <c r="K1506" s="83" t="s">
        <v>6314</v>
      </c>
      <c r="L1506" s="83" t="s">
        <v>6314</v>
      </c>
      <c r="M1506" s="45" t="str">
        <f>IF(
ISNA(INDEX(resources!E:E,MATCH(B1506,resources!B:B,0))),"fillme",
INDEX(resources!E:E,MATCH(B1506,resources!B:B,0)))</f>
        <v>CAISO_Wind</v>
      </c>
      <c r="N1506" s="45">
        <f>IF(
ISNA(INDEX(resources!J:J,MATCH(B1506,resources!B:B,0))),"fillme",
INDEX(resources!J:J,MATCH(B1506,resources!B:B,0)))</f>
        <v>0</v>
      </c>
      <c r="O1506" s="83" t="str">
        <f>IFERROR(INDEX(resources!K:K,MATCH(B1506,resources!B:B,0)),"fillme")</f>
        <v>wind_low_cf</v>
      </c>
      <c r="P1506" s="89" t="str">
        <f t="shared" si="330"/>
        <v>wind_low_cf_2026_4</v>
      </c>
      <c r="Q1506" s="87">
        <f>INDEX(elcc!G:G,MATCH(P1506,elcc!D:D,0))</f>
        <v>0.3666666666666667</v>
      </c>
      <c r="R1506" s="89">
        <f t="shared" si="331"/>
        <v>1</v>
      </c>
      <c r="S1506" s="89" t="s">
        <v>6314</v>
      </c>
      <c r="T1506" s="89" t="s">
        <v>6314</v>
      </c>
      <c r="U1506" s="90" t="str">
        <f t="shared" si="332"/>
        <v>ok</v>
      </c>
      <c r="V1506" s="63" t="str">
        <f>INDEX(resources!F:F,MATCH(B1506,resources!B:B,0))</f>
        <v>new_resolve</v>
      </c>
      <c r="W1506" s="110">
        <f t="shared" si="333"/>
        <v>1</v>
      </c>
      <c r="X1506" s="110">
        <f t="shared" si="334"/>
        <v>0</v>
      </c>
      <c r="Y1506" s="110" t="str">
        <f t="shared" si="335"/>
        <v>Carrizo_Wind_energy_NA_CONFIDENTIAL</v>
      </c>
      <c r="Z1506" s="110">
        <f>IF(COUNTIFS($Y$2:Y1506,Y1506)=1,1,0)</f>
        <v>0</v>
      </c>
      <c r="AA1506" s="110">
        <f>SUM($Z$2:Z1506)*Z1506</f>
        <v>0</v>
      </c>
      <c r="AB1506" s="110">
        <f>COUNTIFS(resources!B:B,B1506)</f>
        <v>1</v>
      </c>
      <c r="AC1506" s="110">
        <f t="shared" si="336"/>
        <v>1</v>
      </c>
      <c r="AD1506" s="110">
        <f t="shared" si="337"/>
        <v>1</v>
      </c>
      <c r="AE1506" s="110">
        <f t="shared" si="338"/>
        <v>0</v>
      </c>
      <c r="AF1506" s="110">
        <f t="shared" si="339"/>
        <v>1</v>
      </c>
      <c r="AG1506" s="110">
        <f t="shared" si="340"/>
        <v>0</v>
      </c>
      <c r="AH1506" s="110">
        <f t="shared" si="341"/>
        <v>0</v>
      </c>
      <c r="AI1506" s="110">
        <f t="shared" si="342"/>
        <v>1</v>
      </c>
      <c r="AJ1506" s="100">
        <f>ROW()</f>
        <v>1506</v>
      </c>
      <c r="AK1506" s="100" t="e">
        <f>INDEX('BadRows RECART'!$C$2:$C$1207,MATCH(monthly_gwh_mw!AJ1506,'BadRows RECART'!$D$2:$D$1207,0))</f>
        <v>#N/A</v>
      </c>
    </row>
    <row r="1507" spans="1:37" ht="20">
      <c r="A1507" s="106" t="s">
        <v>3907</v>
      </c>
      <c r="B1507" s="106" t="s">
        <v>2399</v>
      </c>
      <c r="C1507" s="106" t="s">
        <v>6297</v>
      </c>
      <c r="D1507" s="168">
        <v>2026</v>
      </c>
      <c r="E1507" s="168">
        <v>5</v>
      </c>
      <c r="F1507" s="199">
        <v>9.2165659627555225</v>
      </c>
      <c r="G1507" s="212" t="s">
        <v>6314</v>
      </c>
      <c r="H1507" s="212" t="s">
        <v>6314</v>
      </c>
      <c r="I1507" s="106" t="s">
        <v>594</v>
      </c>
      <c r="K1507" s="83" t="s">
        <v>6314</v>
      </c>
      <c r="L1507" s="83" t="s">
        <v>6314</v>
      </c>
      <c r="M1507" s="45" t="str">
        <f>IF(
ISNA(INDEX(resources!E:E,MATCH(B1507,resources!B:B,0))),"fillme",
INDEX(resources!E:E,MATCH(B1507,resources!B:B,0)))</f>
        <v>CAISO_Wind</v>
      </c>
      <c r="N1507" s="45">
        <f>IF(
ISNA(INDEX(resources!J:J,MATCH(B1507,resources!B:B,0))),"fillme",
INDEX(resources!J:J,MATCH(B1507,resources!B:B,0)))</f>
        <v>0</v>
      </c>
      <c r="O1507" s="83" t="str">
        <f>IFERROR(INDEX(resources!K:K,MATCH(B1507,resources!B:B,0)),"fillme")</f>
        <v>wind_low_cf</v>
      </c>
      <c r="P1507" s="89" t="str">
        <f t="shared" si="330"/>
        <v>wind_low_cf_2026_5</v>
      </c>
      <c r="Q1507" s="87">
        <f>INDEX(elcc!G:G,MATCH(P1507,elcc!D:D,0))</f>
        <v>0.3666666666666667</v>
      </c>
      <c r="R1507" s="89">
        <f t="shared" si="331"/>
        <v>1</v>
      </c>
      <c r="S1507" s="89" t="s">
        <v>6314</v>
      </c>
      <c r="T1507" s="89" t="s">
        <v>6314</v>
      </c>
      <c r="U1507" s="90" t="str">
        <f t="shared" si="332"/>
        <v>ok</v>
      </c>
      <c r="V1507" s="63" t="str">
        <f>INDEX(resources!F:F,MATCH(B1507,resources!B:B,0))</f>
        <v>new_resolve</v>
      </c>
      <c r="W1507" s="110">
        <f t="shared" si="333"/>
        <v>1</v>
      </c>
      <c r="X1507" s="110">
        <f t="shared" si="334"/>
        <v>0</v>
      </c>
      <c r="Y1507" s="110" t="str">
        <f t="shared" si="335"/>
        <v>Carrizo_Wind_energy_NA_CONFIDENTIAL</v>
      </c>
      <c r="Z1507" s="110">
        <f>IF(COUNTIFS($Y$2:Y1507,Y1507)=1,1,0)</f>
        <v>0</v>
      </c>
      <c r="AA1507" s="110">
        <f>SUM($Z$2:Z1507)*Z1507</f>
        <v>0</v>
      </c>
      <c r="AB1507" s="110">
        <f>COUNTIFS(resources!B:B,B1507)</f>
        <v>1</v>
      </c>
      <c r="AC1507" s="110">
        <f t="shared" si="336"/>
        <v>1</v>
      </c>
      <c r="AD1507" s="110">
        <f t="shared" si="337"/>
        <v>1</v>
      </c>
      <c r="AE1507" s="110">
        <f t="shared" si="338"/>
        <v>0</v>
      </c>
      <c r="AF1507" s="110">
        <f t="shared" si="339"/>
        <v>1</v>
      </c>
      <c r="AG1507" s="110">
        <f t="shared" si="340"/>
        <v>0</v>
      </c>
      <c r="AH1507" s="110">
        <f t="shared" si="341"/>
        <v>0</v>
      </c>
      <c r="AI1507" s="110">
        <f t="shared" si="342"/>
        <v>1</v>
      </c>
      <c r="AJ1507" s="100">
        <f>ROW()</f>
        <v>1507</v>
      </c>
      <c r="AK1507" s="100" t="e">
        <f>INDEX('BadRows RECART'!$C$2:$C$1207,MATCH(monthly_gwh_mw!AJ1507,'BadRows RECART'!$D$2:$D$1207,0))</f>
        <v>#N/A</v>
      </c>
    </row>
    <row r="1508" spans="1:37" ht="20">
      <c r="A1508" s="106" t="s">
        <v>3907</v>
      </c>
      <c r="B1508" s="106" t="s">
        <v>2399</v>
      </c>
      <c r="C1508" s="106" t="s">
        <v>6297</v>
      </c>
      <c r="D1508" s="168">
        <v>2026</v>
      </c>
      <c r="E1508" s="168">
        <v>6</v>
      </c>
      <c r="F1508" s="199">
        <v>8.3752855756714855</v>
      </c>
      <c r="G1508" s="212" t="s">
        <v>6314</v>
      </c>
      <c r="H1508" s="212" t="s">
        <v>6314</v>
      </c>
      <c r="I1508" s="106" t="s">
        <v>594</v>
      </c>
      <c r="K1508" s="83" t="s">
        <v>6314</v>
      </c>
      <c r="L1508" s="83" t="s">
        <v>6314</v>
      </c>
      <c r="M1508" s="45" t="str">
        <f>IF(
ISNA(INDEX(resources!E:E,MATCH(B1508,resources!B:B,0))),"fillme",
INDEX(resources!E:E,MATCH(B1508,resources!B:B,0)))</f>
        <v>CAISO_Wind</v>
      </c>
      <c r="N1508" s="45">
        <f>IF(
ISNA(INDEX(resources!J:J,MATCH(B1508,resources!B:B,0))),"fillme",
INDEX(resources!J:J,MATCH(B1508,resources!B:B,0)))</f>
        <v>0</v>
      </c>
      <c r="O1508" s="83" t="str">
        <f>IFERROR(INDEX(resources!K:K,MATCH(B1508,resources!B:B,0)),"fillme")</f>
        <v>wind_low_cf</v>
      </c>
      <c r="P1508" s="89" t="str">
        <f t="shared" si="330"/>
        <v>wind_low_cf_2026_6</v>
      </c>
      <c r="Q1508" s="87">
        <f>INDEX(elcc!G:G,MATCH(P1508,elcc!D:D,0))</f>
        <v>0.48400000000000004</v>
      </c>
      <c r="R1508" s="89">
        <f t="shared" si="331"/>
        <v>1</v>
      </c>
      <c r="S1508" s="89" t="s">
        <v>6314</v>
      </c>
      <c r="T1508" s="89" t="s">
        <v>6314</v>
      </c>
      <c r="U1508" s="90" t="str">
        <f t="shared" si="332"/>
        <v>ok</v>
      </c>
      <c r="V1508" s="63" t="str">
        <f>INDEX(resources!F:F,MATCH(B1508,resources!B:B,0))</f>
        <v>new_resolve</v>
      </c>
      <c r="W1508" s="110">
        <f t="shared" si="333"/>
        <v>1</v>
      </c>
      <c r="X1508" s="110">
        <f t="shared" si="334"/>
        <v>0</v>
      </c>
      <c r="Y1508" s="110" t="str">
        <f t="shared" si="335"/>
        <v>Carrizo_Wind_energy_NA_CONFIDENTIAL</v>
      </c>
      <c r="Z1508" s="110">
        <f>IF(COUNTIFS($Y$2:Y1508,Y1508)=1,1,0)</f>
        <v>0</v>
      </c>
      <c r="AA1508" s="110">
        <f>SUM($Z$2:Z1508)*Z1508</f>
        <v>0</v>
      </c>
      <c r="AB1508" s="110">
        <f>COUNTIFS(resources!B:B,B1508)</f>
        <v>1</v>
      </c>
      <c r="AC1508" s="110">
        <f t="shared" si="336"/>
        <v>1</v>
      </c>
      <c r="AD1508" s="110">
        <f t="shared" si="337"/>
        <v>1</v>
      </c>
      <c r="AE1508" s="110">
        <f t="shared" si="338"/>
        <v>0</v>
      </c>
      <c r="AF1508" s="110">
        <f t="shared" si="339"/>
        <v>1</v>
      </c>
      <c r="AG1508" s="110">
        <f t="shared" si="340"/>
        <v>0</v>
      </c>
      <c r="AH1508" s="110">
        <f t="shared" si="341"/>
        <v>0</v>
      </c>
      <c r="AI1508" s="110">
        <f t="shared" si="342"/>
        <v>1</v>
      </c>
      <c r="AJ1508" s="100">
        <f>ROW()</f>
        <v>1508</v>
      </c>
      <c r="AK1508" s="100" t="e">
        <f>INDEX('BadRows RECART'!$C$2:$C$1207,MATCH(monthly_gwh_mw!AJ1508,'BadRows RECART'!$D$2:$D$1207,0))</f>
        <v>#N/A</v>
      </c>
    </row>
    <row r="1509" spans="1:37" ht="20">
      <c r="A1509" s="106" t="s">
        <v>3907</v>
      </c>
      <c r="B1509" s="106" t="s">
        <v>2399</v>
      </c>
      <c r="C1509" s="106" t="s">
        <v>6297</v>
      </c>
      <c r="D1509" s="168">
        <v>2026</v>
      </c>
      <c r="E1509" s="168">
        <v>7</v>
      </c>
      <c r="F1509" s="199">
        <v>8.3725707896703163</v>
      </c>
      <c r="G1509" s="212" t="s">
        <v>6314</v>
      </c>
      <c r="H1509" s="212" t="s">
        <v>6314</v>
      </c>
      <c r="I1509" s="106" t="s">
        <v>594</v>
      </c>
      <c r="K1509" s="83" t="s">
        <v>6314</v>
      </c>
      <c r="L1509" s="83" t="s">
        <v>6314</v>
      </c>
      <c r="M1509" s="45" t="str">
        <f>IF(
ISNA(INDEX(resources!E:E,MATCH(B1509,resources!B:B,0))),"fillme",
INDEX(resources!E:E,MATCH(B1509,resources!B:B,0)))</f>
        <v>CAISO_Wind</v>
      </c>
      <c r="N1509" s="45">
        <f>IF(
ISNA(INDEX(resources!J:J,MATCH(B1509,resources!B:B,0))),"fillme",
INDEX(resources!J:J,MATCH(B1509,resources!B:B,0)))</f>
        <v>0</v>
      </c>
      <c r="O1509" s="83" t="str">
        <f>IFERROR(INDEX(resources!K:K,MATCH(B1509,resources!B:B,0)),"fillme")</f>
        <v>wind_low_cf</v>
      </c>
      <c r="P1509" s="89" t="str">
        <f t="shared" si="330"/>
        <v>wind_low_cf_2026_7</v>
      </c>
      <c r="Q1509" s="87">
        <f>INDEX(elcc!G:G,MATCH(P1509,elcc!D:D,0))</f>
        <v>0.33733333333333337</v>
      </c>
      <c r="R1509" s="89">
        <f t="shared" si="331"/>
        <v>1</v>
      </c>
      <c r="S1509" s="89" t="s">
        <v>6314</v>
      </c>
      <c r="T1509" s="89" t="s">
        <v>6314</v>
      </c>
      <c r="U1509" s="90" t="str">
        <f t="shared" si="332"/>
        <v>ok</v>
      </c>
      <c r="V1509" s="63" t="str">
        <f>INDEX(resources!F:F,MATCH(B1509,resources!B:B,0))</f>
        <v>new_resolve</v>
      </c>
      <c r="W1509" s="110">
        <f t="shared" si="333"/>
        <v>1</v>
      </c>
      <c r="X1509" s="110">
        <f t="shared" si="334"/>
        <v>0</v>
      </c>
      <c r="Y1509" s="110" t="str">
        <f t="shared" si="335"/>
        <v>Carrizo_Wind_energy_NA_CONFIDENTIAL</v>
      </c>
      <c r="Z1509" s="110">
        <f>IF(COUNTIFS($Y$2:Y1509,Y1509)=1,1,0)</f>
        <v>0</v>
      </c>
      <c r="AA1509" s="110">
        <f>SUM($Z$2:Z1509)*Z1509</f>
        <v>0</v>
      </c>
      <c r="AB1509" s="110">
        <f>COUNTIFS(resources!B:B,B1509)</f>
        <v>1</v>
      </c>
      <c r="AC1509" s="110">
        <f t="shared" si="336"/>
        <v>1</v>
      </c>
      <c r="AD1509" s="110">
        <f t="shared" si="337"/>
        <v>1</v>
      </c>
      <c r="AE1509" s="110">
        <f t="shared" si="338"/>
        <v>0</v>
      </c>
      <c r="AF1509" s="110">
        <f t="shared" si="339"/>
        <v>1</v>
      </c>
      <c r="AG1509" s="110">
        <f t="shared" si="340"/>
        <v>0</v>
      </c>
      <c r="AH1509" s="110">
        <f t="shared" si="341"/>
        <v>0</v>
      </c>
      <c r="AI1509" s="110">
        <f t="shared" si="342"/>
        <v>1</v>
      </c>
      <c r="AJ1509" s="100">
        <f>ROW()</f>
        <v>1509</v>
      </c>
      <c r="AK1509" s="100" t="e">
        <f>INDEX('BadRows RECART'!$C$2:$C$1207,MATCH(monthly_gwh_mw!AJ1509,'BadRows RECART'!$D$2:$D$1207,0))</f>
        <v>#N/A</v>
      </c>
    </row>
    <row r="1510" spans="1:37" ht="20">
      <c r="A1510" s="106" t="s">
        <v>3907</v>
      </c>
      <c r="B1510" s="106" t="s">
        <v>2399</v>
      </c>
      <c r="C1510" s="106" t="s">
        <v>6297</v>
      </c>
      <c r="D1510" s="168">
        <v>2026</v>
      </c>
      <c r="E1510" s="168">
        <v>8</v>
      </c>
      <c r="F1510" s="199">
        <v>6.8946435592651598</v>
      </c>
      <c r="G1510" s="212" t="s">
        <v>6314</v>
      </c>
      <c r="H1510" s="212" t="s">
        <v>6314</v>
      </c>
      <c r="I1510" s="106" t="s">
        <v>594</v>
      </c>
      <c r="K1510" s="83" t="s">
        <v>6314</v>
      </c>
      <c r="L1510" s="83" t="s">
        <v>6314</v>
      </c>
      <c r="M1510" s="45" t="str">
        <f>IF(
ISNA(INDEX(resources!E:E,MATCH(B1510,resources!B:B,0))),"fillme",
INDEX(resources!E:E,MATCH(B1510,resources!B:B,0)))</f>
        <v>CAISO_Wind</v>
      </c>
      <c r="N1510" s="45">
        <f>IF(
ISNA(INDEX(resources!J:J,MATCH(B1510,resources!B:B,0))),"fillme",
INDEX(resources!J:J,MATCH(B1510,resources!B:B,0)))</f>
        <v>0</v>
      </c>
      <c r="O1510" s="83" t="str">
        <f>IFERROR(INDEX(resources!K:K,MATCH(B1510,resources!B:B,0)),"fillme")</f>
        <v>wind_low_cf</v>
      </c>
      <c r="P1510" s="89" t="str">
        <f t="shared" si="330"/>
        <v>wind_low_cf_2026_8</v>
      </c>
      <c r="Q1510" s="87">
        <f>INDEX(elcc!G:G,MATCH(P1510,elcc!D:D,0))</f>
        <v>0.308</v>
      </c>
      <c r="R1510" s="89">
        <f t="shared" si="331"/>
        <v>1</v>
      </c>
      <c r="S1510" s="89" t="s">
        <v>6314</v>
      </c>
      <c r="T1510" s="89" t="s">
        <v>6314</v>
      </c>
      <c r="U1510" s="90" t="str">
        <f t="shared" si="332"/>
        <v>ok</v>
      </c>
      <c r="V1510" s="63" t="str">
        <f>INDEX(resources!F:F,MATCH(B1510,resources!B:B,0))</f>
        <v>new_resolve</v>
      </c>
      <c r="W1510" s="110">
        <f t="shared" si="333"/>
        <v>1</v>
      </c>
      <c r="X1510" s="110">
        <f t="shared" si="334"/>
        <v>0</v>
      </c>
      <c r="Y1510" s="110" t="str">
        <f t="shared" si="335"/>
        <v>Carrizo_Wind_energy_NA_CONFIDENTIAL</v>
      </c>
      <c r="Z1510" s="110">
        <f>IF(COUNTIFS($Y$2:Y1510,Y1510)=1,1,0)</f>
        <v>0</v>
      </c>
      <c r="AA1510" s="110">
        <f>SUM($Z$2:Z1510)*Z1510</f>
        <v>0</v>
      </c>
      <c r="AB1510" s="110">
        <f>COUNTIFS(resources!B:B,B1510)</f>
        <v>1</v>
      </c>
      <c r="AC1510" s="110">
        <f t="shared" si="336"/>
        <v>1</v>
      </c>
      <c r="AD1510" s="110">
        <f t="shared" si="337"/>
        <v>1</v>
      </c>
      <c r="AE1510" s="110">
        <f t="shared" si="338"/>
        <v>0</v>
      </c>
      <c r="AF1510" s="110">
        <f t="shared" si="339"/>
        <v>1</v>
      </c>
      <c r="AG1510" s="110">
        <f t="shared" si="340"/>
        <v>0</v>
      </c>
      <c r="AH1510" s="110">
        <f t="shared" si="341"/>
        <v>0</v>
      </c>
      <c r="AI1510" s="110">
        <f t="shared" si="342"/>
        <v>1</v>
      </c>
      <c r="AJ1510" s="100">
        <f>ROW()</f>
        <v>1510</v>
      </c>
      <c r="AK1510" s="100" t="e">
        <f>INDEX('BadRows RECART'!$C$2:$C$1207,MATCH(monthly_gwh_mw!AJ1510,'BadRows RECART'!$D$2:$D$1207,0))</f>
        <v>#N/A</v>
      </c>
    </row>
    <row r="1511" spans="1:37" ht="20">
      <c r="A1511" s="106" t="s">
        <v>3907</v>
      </c>
      <c r="B1511" s="106" t="s">
        <v>2399</v>
      </c>
      <c r="C1511" s="106" t="s">
        <v>6297</v>
      </c>
      <c r="D1511" s="168">
        <v>2026</v>
      </c>
      <c r="E1511" s="168">
        <v>9</v>
      </c>
      <c r="F1511" s="199">
        <v>6.0404098471219108</v>
      </c>
      <c r="G1511" s="212" t="s">
        <v>6314</v>
      </c>
      <c r="H1511" s="212" t="s">
        <v>6314</v>
      </c>
      <c r="I1511" s="106" t="s">
        <v>594</v>
      </c>
      <c r="K1511" s="83" t="s">
        <v>6314</v>
      </c>
      <c r="L1511" s="83" t="s">
        <v>6314</v>
      </c>
      <c r="M1511" s="45" t="str">
        <f>IF(
ISNA(INDEX(resources!E:E,MATCH(B1511,resources!B:B,0))),"fillme",
INDEX(resources!E:E,MATCH(B1511,resources!B:B,0)))</f>
        <v>CAISO_Wind</v>
      </c>
      <c r="N1511" s="45">
        <f>IF(
ISNA(INDEX(resources!J:J,MATCH(B1511,resources!B:B,0))),"fillme",
INDEX(resources!J:J,MATCH(B1511,resources!B:B,0)))</f>
        <v>0</v>
      </c>
      <c r="O1511" s="83" t="str">
        <f>IFERROR(INDEX(resources!K:K,MATCH(B1511,resources!B:B,0)),"fillme")</f>
        <v>wind_low_cf</v>
      </c>
      <c r="P1511" s="89" t="str">
        <f t="shared" si="330"/>
        <v>wind_low_cf_2026_9</v>
      </c>
      <c r="Q1511" s="87">
        <f>INDEX(elcc!G:G,MATCH(P1511,elcc!D:D,0))</f>
        <v>0.22</v>
      </c>
      <c r="R1511" s="89">
        <f t="shared" si="331"/>
        <v>1</v>
      </c>
      <c r="S1511" s="89" t="s">
        <v>6314</v>
      </c>
      <c r="T1511" s="89" t="s">
        <v>6314</v>
      </c>
      <c r="U1511" s="90" t="str">
        <f t="shared" si="332"/>
        <v>ok</v>
      </c>
      <c r="V1511" s="63" t="str">
        <f>INDEX(resources!F:F,MATCH(B1511,resources!B:B,0))</f>
        <v>new_resolve</v>
      </c>
      <c r="W1511" s="110">
        <f t="shared" si="333"/>
        <v>1</v>
      </c>
      <c r="X1511" s="110">
        <f t="shared" si="334"/>
        <v>0</v>
      </c>
      <c r="Y1511" s="110" t="str">
        <f t="shared" si="335"/>
        <v>Carrizo_Wind_energy_NA_CONFIDENTIAL</v>
      </c>
      <c r="Z1511" s="110">
        <f>IF(COUNTIFS($Y$2:Y1511,Y1511)=1,1,0)</f>
        <v>0</v>
      </c>
      <c r="AA1511" s="110">
        <f>SUM($Z$2:Z1511)*Z1511</f>
        <v>0</v>
      </c>
      <c r="AB1511" s="110">
        <f>COUNTIFS(resources!B:B,B1511)</f>
        <v>1</v>
      </c>
      <c r="AC1511" s="110">
        <f t="shared" si="336"/>
        <v>1</v>
      </c>
      <c r="AD1511" s="110">
        <f t="shared" si="337"/>
        <v>1</v>
      </c>
      <c r="AE1511" s="110">
        <f t="shared" si="338"/>
        <v>0</v>
      </c>
      <c r="AF1511" s="110">
        <f t="shared" si="339"/>
        <v>1</v>
      </c>
      <c r="AG1511" s="110">
        <f t="shared" si="340"/>
        <v>0</v>
      </c>
      <c r="AH1511" s="110">
        <f t="shared" si="341"/>
        <v>0</v>
      </c>
      <c r="AI1511" s="110">
        <f t="shared" si="342"/>
        <v>1</v>
      </c>
      <c r="AJ1511" s="100">
        <f>ROW()</f>
        <v>1511</v>
      </c>
      <c r="AK1511" s="100" t="e">
        <f>INDEX('BadRows RECART'!$C$2:$C$1207,MATCH(monthly_gwh_mw!AJ1511,'BadRows RECART'!$D$2:$D$1207,0))</f>
        <v>#N/A</v>
      </c>
    </row>
    <row r="1512" spans="1:37" ht="20">
      <c r="A1512" s="106" t="s">
        <v>3907</v>
      </c>
      <c r="B1512" s="106" t="s">
        <v>2399</v>
      </c>
      <c r="C1512" s="106" t="s">
        <v>6297</v>
      </c>
      <c r="D1512" s="168">
        <v>2026</v>
      </c>
      <c r="E1512" s="168">
        <v>10</v>
      </c>
      <c r="F1512" s="199">
        <v>3.7378083098449273</v>
      </c>
      <c r="G1512" s="212" t="s">
        <v>6314</v>
      </c>
      <c r="H1512" s="212" t="s">
        <v>6314</v>
      </c>
      <c r="I1512" s="106" t="s">
        <v>594</v>
      </c>
      <c r="K1512" s="83" t="s">
        <v>6314</v>
      </c>
      <c r="L1512" s="83" t="s">
        <v>6314</v>
      </c>
      <c r="M1512" s="45" t="str">
        <f>IF(
ISNA(INDEX(resources!E:E,MATCH(B1512,resources!B:B,0))),"fillme",
INDEX(resources!E:E,MATCH(B1512,resources!B:B,0)))</f>
        <v>CAISO_Wind</v>
      </c>
      <c r="N1512" s="45">
        <f>IF(
ISNA(INDEX(resources!J:J,MATCH(B1512,resources!B:B,0))),"fillme",
INDEX(resources!J:J,MATCH(B1512,resources!B:B,0)))</f>
        <v>0</v>
      </c>
      <c r="O1512" s="83" t="str">
        <f>IFERROR(INDEX(resources!K:K,MATCH(B1512,resources!B:B,0)),"fillme")</f>
        <v>wind_low_cf</v>
      </c>
      <c r="P1512" s="89" t="str">
        <f t="shared" si="330"/>
        <v>wind_low_cf_2026_10</v>
      </c>
      <c r="Q1512" s="87">
        <f>INDEX(elcc!G:G,MATCH(P1512,elcc!D:D,0))</f>
        <v>0.11733333333333335</v>
      </c>
      <c r="R1512" s="89">
        <f t="shared" si="331"/>
        <v>1</v>
      </c>
      <c r="S1512" s="89" t="s">
        <v>6314</v>
      </c>
      <c r="T1512" s="89" t="s">
        <v>6314</v>
      </c>
      <c r="U1512" s="90" t="str">
        <f t="shared" si="332"/>
        <v>ok</v>
      </c>
      <c r="V1512" s="63" t="str">
        <f>INDEX(resources!F:F,MATCH(B1512,resources!B:B,0))</f>
        <v>new_resolve</v>
      </c>
      <c r="W1512" s="110">
        <f t="shared" si="333"/>
        <v>1</v>
      </c>
      <c r="X1512" s="110">
        <f t="shared" si="334"/>
        <v>0</v>
      </c>
      <c r="Y1512" s="110" t="str">
        <f t="shared" si="335"/>
        <v>Carrizo_Wind_energy_NA_CONFIDENTIAL</v>
      </c>
      <c r="Z1512" s="110">
        <f>IF(COUNTIFS($Y$2:Y1512,Y1512)=1,1,0)</f>
        <v>0</v>
      </c>
      <c r="AA1512" s="110">
        <f>SUM($Z$2:Z1512)*Z1512</f>
        <v>0</v>
      </c>
      <c r="AB1512" s="110">
        <f>COUNTIFS(resources!B:B,B1512)</f>
        <v>1</v>
      </c>
      <c r="AC1512" s="110">
        <f t="shared" si="336"/>
        <v>1</v>
      </c>
      <c r="AD1512" s="110">
        <f t="shared" si="337"/>
        <v>1</v>
      </c>
      <c r="AE1512" s="110">
        <f t="shared" si="338"/>
        <v>0</v>
      </c>
      <c r="AF1512" s="110">
        <f t="shared" si="339"/>
        <v>1</v>
      </c>
      <c r="AG1512" s="110">
        <f t="shared" si="340"/>
        <v>0</v>
      </c>
      <c r="AH1512" s="110">
        <f t="shared" si="341"/>
        <v>0</v>
      </c>
      <c r="AI1512" s="110">
        <f t="shared" si="342"/>
        <v>1</v>
      </c>
      <c r="AJ1512" s="100">
        <f>ROW()</f>
        <v>1512</v>
      </c>
      <c r="AK1512" s="100" t="e">
        <f>INDEX('BadRows RECART'!$C$2:$C$1207,MATCH(monthly_gwh_mw!AJ1512,'BadRows RECART'!$D$2:$D$1207,0))</f>
        <v>#N/A</v>
      </c>
    </row>
    <row r="1513" spans="1:37" ht="20">
      <c r="A1513" s="106" t="s">
        <v>3907</v>
      </c>
      <c r="B1513" s="106" t="s">
        <v>2399</v>
      </c>
      <c r="C1513" s="106" t="s">
        <v>6297</v>
      </c>
      <c r="D1513" s="168">
        <v>2026</v>
      </c>
      <c r="E1513" s="168">
        <v>11</v>
      </c>
      <c r="F1513" s="199">
        <v>2.2941716850176124</v>
      </c>
      <c r="G1513" s="212" t="s">
        <v>6314</v>
      </c>
      <c r="H1513" s="212" t="s">
        <v>6314</v>
      </c>
      <c r="I1513" s="106" t="s">
        <v>594</v>
      </c>
      <c r="K1513" s="83" t="s">
        <v>6314</v>
      </c>
      <c r="L1513" s="83" t="s">
        <v>6314</v>
      </c>
      <c r="M1513" s="45" t="str">
        <f>IF(
ISNA(INDEX(resources!E:E,MATCH(B1513,resources!B:B,0))),"fillme",
INDEX(resources!E:E,MATCH(B1513,resources!B:B,0)))</f>
        <v>CAISO_Wind</v>
      </c>
      <c r="N1513" s="45">
        <f>IF(
ISNA(INDEX(resources!J:J,MATCH(B1513,resources!B:B,0))),"fillme",
INDEX(resources!J:J,MATCH(B1513,resources!B:B,0)))</f>
        <v>0</v>
      </c>
      <c r="O1513" s="83" t="str">
        <f>IFERROR(INDEX(resources!K:K,MATCH(B1513,resources!B:B,0)),"fillme")</f>
        <v>wind_low_cf</v>
      </c>
      <c r="P1513" s="89" t="str">
        <f t="shared" si="330"/>
        <v>wind_low_cf_2026_11</v>
      </c>
      <c r="Q1513" s="87">
        <f>INDEX(elcc!G:G,MATCH(P1513,elcc!D:D,0))</f>
        <v>0.17600000000000002</v>
      </c>
      <c r="R1513" s="89">
        <f t="shared" si="331"/>
        <v>1</v>
      </c>
      <c r="S1513" s="89" t="s">
        <v>6314</v>
      </c>
      <c r="T1513" s="89" t="s">
        <v>6314</v>
      </c>
      <c r="U1513" s="90" t="str">
        <f t="shared" si="332"/>
        <v>ok</v>
      </c>
      <c r="V1513" s="63" t="str">
        <f>INDEX(resources!F:F,MATCH(B1513,resources!B:B,0))</f>
        <v>new_resolve</v>
      </c>
      <c r="W1513" s="110">
        <f t="shared" si="333"/>
        <v>1</v>
      </c>
      <c r="X1513" s="110">
        <f t="shared" si="334"/>
        <v>0</v>
      </c>
      <c r="Y1513" s="110" t="str">
        <f t="shared" si="335"/>
        <v>Carrizo_Wind_energy_NA_CONFIDENTIAL</v>
      </c>
      <c r="Z1513" s="110">
        <f>IF(COUNTIFS($Y$2:Y1513,Y1513)=1,1,0)</f>
        <v>0</v>
      </c>
      <c r="AA1513" s="110">
        <f>SUM($Z$2:Z1513)*Z1513</f>
        <v>0</v>
      </c>
      <c r="AB1513" s="110">
        <f>COUNTIFS(resources!B:B,B1513)</f>
        <v>1</v>
      </c>
      <c r="AC1513" s="110">
        <f t="shared" si="336"/>
        <v>1</v>
      </c>
      <c r="AD1513" s="110">
        <f t="shared" si="337"/>
        <v>1</v>
      </c>
      <c r="AE1513" s="110">
        <f t="shared" si="338"/>
        <v>0</v>
      </c>
      <c r="AF1513" s="110">
        <f t="shared" si="339"/>
        <v>1</v>
      </c>
      <c r="AG1513" s="110">
        <f t="shared" si="340"/>
        <v>0</v>
      </c>
      <c r="AH1513" s="110">
        <f t="shared" si="341"/>
        <v>0</v>
      </c>
      <c r="AI1513" s="110">
        <f t="shared" si="342"/>
        <v>1</v>
      </c>
      <c r="AJ1513" s="100">
        <f>ROW()</f>
        <v>1513</v>
      </c>
      <c r="AK1513" s="100" t="e">
        <f>INDEX('BadRows RECART'!$C$2:$C$1207,MATCH(monthly_gwh_mw!AJ1513,'BadRows RECART'!$D$2:$D$1207,0))</f>
        <v>#N/A</v>
      </c>
    </row>
    <row r="1514" spans="1:37" ht="20">
      <c r="A1514" s="106" t="s">
        <v>3907</v>
      </c>
      <c r="B1514" s="106" t="s">
        <v>2399</v>
      </c>
      <c r="C1514" s="106" t="s">
        <v>6297</v>
      </c>
      <c r="D1514" s="168">
        <v>2026</v>
      </c>
      <c r="E1514" s="168">
        <v>12</v>
      </c>
      <c r="F1514" s="199">
        <v>3.5778470820793218</v>
      </c>
      <c r="G1514" s="212" t="s">
        <v>6314</v>
      </c>
      <c r="H1514" s="212" t="s">
        <v>6314</v>
      </c>
      <c r="I1514" s="106" t="s">
        <v>594</v>
      </c>
      <c r="K1514" s="83" t="s">
        <v>6314</v>
      </c>
      <c r="L1514" s="83" t="s">
        <v>6314</v>
      </c>
      <c r="M1514" s="45" t="str">
        <f>IF(
ISNA(INDEX(resources!E:E,MATCH(B1514,resources!B:B,0))),"fillme",
INDEX(resources!E:E,MATCH(B1514,resources!B:B,0)))</f>
        <v>CAISO_Wind</v>
      </c>
      <c r="N1514" s="45">
        <f>IF(
ISNA(INDEX(resources!J:J,MATCH(B1514,resources!B:B,0))),"fillme",
INDEX(resources!J:J,MATCH(B1514,resources!B:B,0)))</f>
        <v>0</v>
      </c>
      <c r="O1514" s="83" t="str">
        <f>IFERROR(INDEX(resources!K:K,MATCH(B1514,resources!B:B,0)),"fillme")</f>
        <v>wind_low_cf</v>
      </c>
      <c r="P1514" s="89" t="str">
        <f t="shared" si="330"/>
        <v>wind_low_cf_2026_12</v>
      </c>
      <c r="Q1514" s="87">
        <f>INDEX(elcc!G:G,MATCH(P1514,elcc!D:D,0))</f>
        <v>0.19066666666666668</v>
      </c>
      <c r="R1514" s="89">
        <f t="shared" si="331"/>
        <v>1</v>
      </c>
      <c r="S1514" s="89" t="s">
        <v>6314</v>
      </c>
      <c r="T1514" s="89" t="s">
        <v>6314</v>
      </c>
      <c r="U1514" s="90" t="str">
        <f t="shared" si="332"/>
        <v>ok</v>
      </c>
      <c r="V1514" s="63" t="str">
        <f>INDEX(resources!F:F,MATCH(B1514,resources!B:B,0))</f>
        <v>new_resolve</v>
      </c>
      <c r="W1514" s="110">
        <f t="shared" si="333"/>
        <v>1</v>
      </c>
      <c r="X1514" s="110">
        <f t="shared" si="334"/>
        <v>0</v>
      </c>
      <c r="Y1514" s="110" t="str">
        <f t="shared" si="335"/>
        <v>Carrizo_Wind_energy_NA_CONFIDENTIAL</v>
      </c>
      <c r="Z1514" s="110">
        <f>IF(COUNTIFS($Y$2:Y1514,Y1514)=1,1,0)</f>
        <v>0</v>
      </c>
      <c r="AA1514" s="110">
        <f>SUM($Z$2:Z1514)*Z1514</f>
        <v>0</v>
      </c>
      <c r="AB1514" s="110">
        <f>COUNTIFS(resources!B:B,B1514)</f>
        <v>1</v>
      </c>
      <c r="AC1514" s="110">
        <f t="shared" si="336"/>
        <v>1</v>
      </c>
      <c r="AD1514" s="110">
        <f t="shared" si="337"/>
        <v>1</v>
      </c>
      <c r="AE1514" s="110">
        <f t="shared" si="338"/>
        <v>0</v>
      </c>
      <c r="AF1514" s="110">
        <f t="shared" si="339"/>
        <v>1</v>
      </c>
      <c r="AG1514" s="110">
        <f t="shared" si="340"/>
        <v>0</v>
      </c>
      <c r="AH1514" s="110">
        <f t="shared" si="341"/>
        <v>0</v>
      </c>
      <c r="AI1514" s="110">
        <f t="shared" si="342"/>
        <v>1</v>
      </c>
      <c r="AJ1514" s="100">
        <f>ROW()</f>
        <v>1514</v>
      </c>
      <c r="AK1514" s="100" t="e">
        <f>INDEX('BadRows RECART'!$C$2:$C$1207,MATCH(monthly_gwh_mw!AJ1514,'BadRows RECART'!$D$2:$D$1207,0))</f>
        <v>#N/A</v>
      </c>
    </row>
    <row r="1515" spans="1:37" ht="20">
      <c r="A1515" s="106" t="s">
        <v>3907</v>
      </c>
      <c r="B1515" s="106" t="s">
        <v>2399</v>
      </c>
      <c r="C1515" s="106" t="s">
        <v>6297</v>
      </c>
      <c r="D1515" s="168">
        <v>2027</v>
      </c>
      <c r="E1515" s="168">
        <v>1</v>
      </c>
      <c r="F1515" s="199">
        <v>2.9600357128081773</v>
      </c>
      <c r="G1515" s="212" t="s">
        <v>6314</v>
      </c>
      <c r="H1515" s="212" t="s">
        <v>6314</v>
      </c>
      <c r="I1515" s="106" t="s">
        <v>594</v>
      </c>
      <c r="K1515" s="83" t="s">
        <v>6314</v>
      </c>
      <c r="L1515" s="83" t="s">
        <v>6314</v>
      </c>
      <c r="M1515" s="45" t="str">
        <f>IF(
ISNA(INDEX(resources!E:E,MATCH(B1515,resources!B:B,0))),"fillme",
INDEX(resources!E:E,MATCH(B1515,resources!B:B,0)))</f>
        <v>CAISO_Wind</v>
      </c>
      <c r="N1515" s="45">
        <f>IF(
ISNA(INDEX(resources!J:J,MATCH(B1515,resources!B:B,0))),"fillme",
INDEX(resources!J:J,MATCH(B1515,resources!B:B,0)))</f>
        <v>0</v>
      </c>
      <c r="O1515" s="83" t="str">
        <f>IFERROR(INDEX(resources!K:K,MATCH(B1515,resources!B:B,0)),"fillme")</f>
        <v>wind_low_cf</v>
      </c>
      <c r="P1515" s="89" t="str">
        <f t="shared" si="330"/>
        <v>wind_low_cf_2027_1</v>
      </c>
      <c r="Q1515" s="87">
        <f>INDEX(elcc!G:G,MATCH(P1515,elcc!D:D,0))</f>
        <v>0.20533333333333337</v>
      </c>
      <c r="R1515" s="89">
        <f t="shared" si="331"/>
        <v>1</v>
      </c>
      <c r="S1515" s="89" t="s">
        <v>6314</v>
      </c>
      <c r="T1515" s="89" t="s">
        <v>6314</v>
      </c>
      <c r="U1515" s="90" t="str">
        <f t="shared" si="332"/>
        <v>ok</v>
      </c>
      <c r="V1515" s="63" t="str">
        <f>INDEX(resources!F:F,MATCH(B1515,resources!B:B,0))</f>
        <v>new_resolve</v>
      </c>
      <c r="W1515" s="110">
        <f t="shared" si="333"/>
        <v>1</v>
      </c>
      <c r="X1515" s="110">
        <f t="shared" si="334"/>
        <v>0</v>
      </c>
      <c r="Y1515" s="110" t="str">
        <f t="shared" si="335"/>
        <v>Carrizo_Wind_energy_NA_CONFIDENTIAL</v>
      </c>
      <c r="Z1515" s="110">
        <f>IF(COUNTIFS($Y$2:Y1515,Y1515)=1,1,0)</f>
        <v>0</v>
      </c>
      <c r="AA1515" s="110">
        <f>SUM($Z$2:Z1515)*Z1515</f>
        <v>0</v>
      </c>
      <c r="AB1515" s="110">
        <f>COUNTIFS(resources!B:B,B1515)</f>
        <v>1</v>
      </c>
      <c r="AC1515" s="110">
        <f t="shared" si="336"/>
        <v>1</v>
      </c>
      <c r="AD1515" s="110">
        <f t="shared" si="337"/>
        <v>1</v>
      </c>
      <c r="AE1515" s="110">
        <f t="shared" si="338"/>
        <v>0</v>
      </c>
      <c r="AF1515" s="110">
        <f t="shared" si="339"/>
        <v>1</v>
      </c>
      <c r="AG1515" s="110">
        <f t="shared" si="340"/>
        <v>0</v>
      </c>
      <c r="AH1515" s="110">
        <f t="shared" si="341"/>
        <v>0</v>
      </c>
      <c r="AI1515" s="110">
        <f t="shared" si="342"/>
        <v>1</v>
      </c>
      <c r="AJ1515" s="100">
        <f>ROW()</f>
        <v>1515</v>
      </c>
      <c r="AK1515" s="100" t="e">
        <f>INDEX('BadRows RECART'!$C$2:$C$1207,MATCH(monthly_gwh_mw!AJ1515,'BadRows RECART'!$D$2:$D$1207,0))</f>
        <v>#N/A</v>
      </c>
    </row>
    <row r="1516" spans="1:37" ht="20">
      <c r="A1516" s="106" t="s">
        <v>3907</v>
      </c>
      <c r="B1516" s="106" t="s">
        <v>2399</v>
      </c>
      <c r="C1516" s="106" t="s">
        <v>6297</v>
      </c>
      <c r="D1516" s="168">
        <v>2027</v>
      </c>
      <c r="E1516" s="168">
        <v>2</v>
      </c>
      <c r="F1516" s="199">
        <v>3.4800800344787288</v>
      </c>
      <c r="G1516" s="212" t="s">
        <v>6314</v>
      </c>
      <c r="H1516" s="212" t="s">
        <v>6314</v>
      </c>
      <c r="I1516" s="106" t="s">
        <v>594</v>
      </c>
      <c r="K1516" s="83" t="s">
        <v>6314</v>
      </c>
      <c r="L1516" s="83" t="s">
        <v>6314</v>
      </c>
      <c r="M1516" s="45" t="str">
        <f>IF(
ISNA(INDEX(resources!E:E,MATCH(B1516,resources!B:B,0))),"fillme",
INDEX(resources!E:E,MATCH(B1516,resources!B:B,0)))</f>
        <v>CAISO_Wind</v>
      </c>
      <c r="N1516" s="45">
        <f>IF(
ISNA(INDEX(resources!J:J,MATCH(B1516,resources!B:B,0))),"fillme",
INDEX(resources!J:J,MATCH(B1516,resources!B:B,0)))</f>
        <v>0</v>
      </c>
      <c r="O1516" s="83" t="str">
        <f>IFERROR(INDEX(resources!K:K,MATCH(B1516,resources!B:B,0)),"fillme")</f>
        <v>wind_low_cf</v>
      </c>
      <c r="P1516" s="89" t="str">
        <f t="shared" si="330"/>
        <v>wind_low_cf_2027_2</v>
      </c>
      <c r="Q1516" s="87">
        <f>INDEX(elcc!G:G,MATCH(P1516,elcc!D:D,0))</f>
        <v>0.17600000000000002</v>
      </c>
      <c r="R1516" s="89">
        <f t="shared" si="331"/>
        <v>1</v>
      </c>
      <c r="S1516" s="89" t="s">
        <v>6314</v>
      </c>
      <c r="T1516" s="89" t="s">
        <v>6314</v>
      </c>
      <c r="U1516" s="90" t="str">
        <f t="shared" si="332"/>
        <v>ok</v>
      </c>
      <c r="V1516" s="63" t="str">
        <f>INDEX(resources!F:F,MATCH(B1516,resources!B:B,0))</f>
        <v>new_resolve</v>
      </c>
      <c r="W1516" s="110">
        <f t="shared" si="333"/>
        <v>1</v>
      </c>
      <c r="X1516" s="110">
        <f t="shared" si="334"/>
        <v>0</v>
      </c>
      <c r="Y1516" s="110" t="str">
        <f t="shared" si="335"/>
        <v>Carrizo_Wind_energy_NA_CONFIDENTIAL</v>
      </c>
      <c r="Z1516" s="110">
        <f>IF(COUNTIFS($Y$2:Y1516,Y1516)=1,1,0)</f>
        <v>0</v>
      </c>
      <c r="AA1516" s="110">
        <f>SUM($Z$2:Z1516)*Z1516</f>
        <v>0</v>
      </c>
      <c r="AB1516" s="110">
        <f>COUNTIFS(resources!B:B,B1516)</f>
        <v>1</v>
      </c>
      <c r="AC1516" s="110">
        <f t="shared" si="336"/>
        <v>1</v>
      </c>
      <c r="AD1516" s="110">
        <f t="shared" si="337"/>
        <v>1</v>
      </c>
      <c r="AE1516" s="110">
        <f t="shared" si="338"/>
        <v>0</v>
      </c>
      <c r="AF1516" s="110">
        <f t="shared" si="339"/>
        <v>1</v>
      </c>
      <c r="AG1516" s="110">
        <f t="shared" si="340"/>
        <v>0</v>
      </c>
      <c r="AH1516" s="110">
        <f t="shared" si="341"/>
        <v>0</v>
      </c>
      <c r="AI1516" s="110">
        <f t="shared" si="342"/>
        <v>1</v>
      </c>
      <c r="AJ1516" s="100">
        <f>ROW()</f>
        <v>1516</v>
      </c>
      <c r="AK1516" s="100" t="e">
        <f>INDEX('BadRows RECART'!$C$2:$C$1207,MATCH(monthly_gwh_mw!AJ1516,'BadRows RECART'!$D$2:$D$1207,0))</f>
        <v>#N/A</v>
      </c>
    </row>
    <row r="1517" spans="1:37" ht="20">
      <c r="A1517" s="106" t="s">
        <v>3907</v>
      </c>
      <c r="B1517" s="106" t="s">
        <v>2399</v>
      </c>
      <c r="C1517" s="106" t="s">
        <v>6297</v>
      </c>
      <c r="D1517" s="168">
        <v>2027</v>
      </c>
      <c r="E1517" s="168">
        <v>3</v>
      </c>
      <c r="F1517" s="199">
        <v>4.228333235715577</v>
      </c>
      <c r="G1517" s="212" t="s">
        <v>6314</v>
      </c>
      <c r="H1517" s="212" t="s">
        <v>6314</v>
      </c>
      <c r="I1517" s="106" t="s">
        <v>594</v>
      </c>
      <c r="K1517" s="83" t="s">
        <v>6314</v>
      </c>
      <c r="L1517" s="83" t="s">
        <v>6314</v>
      </c>
      <c r="M1517" s="45" t="str">
        <f>IF(
ISNA(INDEX(resources!E:E,MATCH(B1517,resources!B:B,0))),"fillme",
INDEX(resources!E:E,MATCH(B1517,resources!B:B,0)))</f>
        <v>CAISO_Wind</v>
      </c>
      <c r="N1517" s="45">
        <f>IF(
ISNA(INDEX(resources!J:J,MATCH(B1517,resources!B:B,0))),"fillme",
INDEX(resources!J:J,MATCH(B1517,resources!B:B,0)))</f>
        <v>0</v>
      </c>
      <c r="O1517" s="83" t="str">
        <f>IFERROR(INDEX(resources!K:K,MATCH(B1517,resources!B:B,0)),"fillme")</f>
        <v>wind_low_cf</v>
      </c>
      <c r="P1517" s="89" t="str">
        <f t="shared" si="330"/>
        <v>wind_low_cf_2027_3</v>
      </c>
      <c r="Q1517" s="87">
        <f>INDEX(elcc!G:G,MATCH(P1517,elcc!D:D,0))</f>
        <v>0.41066666666666674</v>
      </c>
      <c r="R1517" s="89">
        <f t="shared" si="331"/>
        <v>1</v>
      </c>
      <c r="S1517" s="89" t="s">
        <v>6314</v>
      </c>
      <c r="T1517" s="89" t="s">
        <v>6314</v>
      </c>
      <c r="U1517" s="90" t="str">
        <f t="shared" si="332"/>
        <v>ok</v>
      </c>
      <c r="V1517" s="63" t="str">
        <f>INDEX(resources!F:F,MATCH(B1517,resources!B:B,0))</f>
        <v>new_resolve</v>
      </c>
      <c r="W1517" s="110">
        <f t="shared" si="333"/>
        <v>1</v>
      </c>
      <c r="X1517" s="110">
        <f t="shared" si="334"/>
        <v>0</v>
      </c>
      <c r="Y1517" s="110" t="str">
        <f t="shared" si="335"/>
        <v>Carrizo_Wind_energy_NA_CONFIDENTIAL</v>
      </c>
      <c r="Z1517" s="110">
        <f>IF(COUNTIFS($Y$2:Y1517,Y1517)=1,1,0)</f>
        <v>0</v>
      </c>
      <c r="AA1517" s="110">
        <f>SUM($Z$2:Z1517)*Z1517</f>
        <v>0</v>
      </c>
      <c r="AB1517" s="110">
        <f>COUNTIFS(resources!B:B,B1517)</f>
        <v>1</v>
      </c>
      <c r="AC1517" s="110">
        <f t="shared" si="336"/>
        <v>1</v>
      </c>
      <c r="AD1517" s="110">
        <f t="shared" si="337"/>
        <v>1</v>
      </c>
      <c r="AE1517" s="110">
        <f t="shared" si="338"/>
        <v>0</v>
      </c>
      <c r="AF1517" s="110">
        <f t="shared" si="339"/>
        <v>1</v>
      </c>
      <c r="AG1517" s="110">
        <f t="shared" si="340"/>
        <v>0</v>
      </c>
      <c r="AH1517" s="110">
        <f t="shared" si="341"/>
        <v>0</v>
      </c>
      <c r="AI1517" s="110">
        <f t="shared" si="342"/>
        <v>1</v>
      </c>
      <c r="AJ1517" s="100">
        <f>ROW()</f>
        <v>1517</v>
      </c>
      <c r="AK1517" s="100" t="e">
        <f>INDEX('BadRows RECART'!$C$2:$C$1207,MATCH(monthly_gwh_mw!AJ1517,'BadRows RECART'!$D$2:$D$1207,0))</f>
        <v>#N/A</v>
      </c>
    </row>
    <row r="1518" spans="1:37" ht="20">
      <c r="A1518" s="106" t="s">
        <v>3907</v>
      </c>
      <c r="B1518" s="106" t="s">
        <v>2399</v>
      </c>
      <c r="C1518" s="106" t="s">
        <v>6297</v>
      </c>
      <c r="D1518" s="168">
        <v>2027</v>
      </c>
      <c r="E1518" s="168">
        <v>4</v>
      </c>
      <c r="F1518" s="199">
        <v>6.8505383338898191</v>
      </c>
      <c r="G1518" s="212" t="s">
        <v>6314</v>
      </c>
      <c r="H1518" s="212" t="s">
        <v>6314</v>
      </c>
      <c r="I1518" s="106" t="s">
        <v>594</v>
      </c>
      <c r="K1518" s="83" t="s">
        <v>6314</v>
      </c>
      <c r="L1518" s="83" t="s">
        <v>6314</v>
      </c>
      <c r="M1518" s="45" t="str">
        <f>IF(
ISNA(INDEX(resources!E:E,MATCH(B1518,resources!B:B,0))),"fillme",
INDEX(resources!E:E,MATCH(B1518,resources!B:B,0)))</f>
        <v>CAISO_Wind</v>
      </c>
      <c r="N1518" s="45">
        <f>IF(
ISNA(INDEX(resources!J:J,MATCH(B1518,resources!B:B,0))),"fillme",
INDEX(resources!J:J,MATCH(B1518,resources!B:B,0)))</f>
        <v>0</v>
      </c>
      <c r="O1518" s="83" t="str">
        <f>IFERROR(INDEX(resources!K:K,MATCH(B1518,resources!B:B,0)),"fillme")</f>
        <v>wind_low_cf</v>
      </c>
      <c r="P1518" s="89" t="str">
        <f t="shared" si="330"/>
        <v>wind_low_cf_2027_4</v>
      </c>
      <c r="Q1518" s="87">
        <f>INDEX(elcc!G:G,MATCH(P1518,elcc!D:D,0))</f>
        <v>0.3666666666666667</v>
      </c>
      <c r="R1518" s="89">
        <f t="shared" si="331"/>
        <v>1</v>
      </c>
      <c r="S1518" s="89" t="s">
        <v>6314</v>
      </c>
      <c r="T1518" s="89" t="s">
        <v>6314</v>
      </c>
      <c r="U1518" s="90" t="str">
        <f t="shared" si="332"/>
        <v>ok</v>
      </c>
      <c r="V1518" s="63" t="str">
        <f>INDEX(resources!F:F,MATCH(B1518,resources!B:B,0))</f>
        <v>new_resolve</v>
      </c>
      <c r="W1518" s="110">
        <f t="shared" si="333"/>
        <v>1</v>
      </c>
      <c r="X1518" s="110">
        <f t="shared" si="334"/>
        <v>0</v>
      </c>
      <c r="Y1518" s="110" t="str">
        <f t="shared" si="335"/>
        <v>Carrizo_Wind_energy_NA_CONFIDENTIAL</v>
      </c>
      <c r="Z1518" s="110">
        <f>IF(COUNTIFS($Y$2:Y1518,Y1518)=1,1,0)</f>
        <v>0</v>
      </c>
      <c r="AA1518" s="110">
        <f>SUM($Z$2:Z1518)*Z1518</f>
        <v>0</v>
      </c>
      <c r="AB1518" s="110">
        <f>COUNTIFS(resources!B:B,B1518)</f>
        <v>1</v>
      </c>
      <c r="AC1518" s="110">
        <f t="shared" si="336"/>
        <v>1</v>
      </c>
      <c r="AD1518" s="110">
        <f t="shared" si="337"/>
        <v>1</v>
      </c>
      <c r="AE1518" s="110">
        <f t="shared" si="338"/>
        <v>0</v>
      </c>
      <c r="AF1518" s="110">
        <f t="shared" si="339"/>
        <v>1</v>
      </c>
      <c r="AG1518" s="110">
        <f t="shared" si="340"/>
        <v>0</v>
      </c>
      <c r="AH1518" s="110">
        <f t="shared" si="341"/>
        <v>0</v>
      </c>
      <c r="AI1518" s="110">
        <f t="shared" si="342"/>
        <v>1</v>
      </c>
      <c r="AJ1518" s="100">
        <f>ROW()</f>
        <v>1518</v>
      </c>
      <c r="AK1518" s="100" t="e">
        <f>INDEX('BadRows RECART'!$C$2:$C$1207,MATCH(monthly_gwh_mw!AJ1518,'BadRows RECART'!$D$2:$D$1207,0))</f>
        <v>#N/A</v>
      </c>
    </row>
    <row r="1519" spans="1:37" ht="20">
      <c r="A1519" s="106" t="s">
        <v>3907</v>
      </c>
      <c r="B1519" s="106" t="s">
        <v>2399</v>
      </c>
      <c r="C1519" s="106" t="s">
        <v>6297</v>
      </c>
      <c r="D1519" s="168">
        <v>2027</v>
      </c>
      <c r="E1519" s="168">
        <v>5</v>
      </c>
      <c r="F1519" s="199">
        <v>9.2165659627555225</v>
      </c>
      <c r="G1519" s="212" t="s">
        <v>6314</v>
      </c>
      <c r="H1519" s="212" t="s">
        <v>6314</v>
      </c>
      <c r="I1519" s="106" t="s">
        <v>594</v>
      </c>
      <c r="K1519" s="83" t="s">
        <v>6314</v>
      </c>
      <c r="L1519" s="83" t="s">
        <v>6314</v>
      </c>
      <c r="M1519" s="45" t="str">
        <f>IF(
ISNA(INDEX(resources!E:E,MATCH(B1519,resources!B:B,0))),"fillme",
INDEX(resources!E:E,MATCH(B1519,resources!B:B,0)))</f>
        <v>CAISO_Wind</v>
      </c>
      <c r="N1519" s="45">
        <f>IF(
ISNA(INDEX(resources!J:J,MATCH(B1519,resources!B:B,0))),"fillme",
INDEX(resources!J:J,MATCH(B1519,resources!B:B,0)))</f>
        <v>0</v>
      </c>
      <c r="O1519" s="83" t="str">
        <f>IFERROR(INDEX(resources!K:K,MATCH(B1519,resources!B:B,0)),"fillme")</f>
        <v>wind_low_cf</v>
      </c>
      <c r="P1519" s="89" t="str">
        <f t="shared" si="330"/>
        <v>wind_low_cf_2027_5</v>
      </c>
      <c r="Q1519" s="87">
        <f>INDEX(elcc!G:G,MATCH(P1519,elcc!D:D,0))</f>
        <v>0.3666666666666667</v>
      </c>
      <c r="R1519" s="89">
        <f t="shared" si="331"/>
        <v>1</v>
      </c>
      <c r="S1519" s="89" t="s">
        <v>6314</v>
      </c>
      <c r="T1519" s="89" t="s">
        <v>6314</v>
      </c>
      <c r="U1519" s="90" t="str">
        <f t="shared" si="332"/>
        <v>ok</v>
      </c>
      <c r="V1519" s="63" t="str">
        <f>INDEX(resources!F:F,MATCH(B1519,resources!B:B,0))</f>
        <v>new_resolve</v>
      </c>
      <c r="W1519" s="110">
        <f t="shared" si="333"/>
        <v>1</v>
      </c>
      <c r="X1519" s="110">
        <f t="shared" si="334"/>
        <v>0</v>
      </c>
      <c r="Y1519" s="110" t="str">
        <f t="shared" si="335"/>
        <v>Carrizo_Wind_energy_NA_CONFIDENTIAL</v>
      </c>
      <c r="Z1519" s="110">
        <f>IF(COUNTIFS($Y$2:Y1519,Y1519)=1,1,0)</f>
        <v>0</v>
      </c>
      <c r="AA1519" s="110">
        <f>SUM($Z$2:Z1519)*Z1519</f>
        <v>0</v>
      </c>
      <c r="AB1519" s="110">
        <f>COUNTIFS(resources!B:B,B1519)</f>
        <v>1</v>
      </c>
      <c r="AC1519" s="110">
        <f t="shared" si="336"/>
        <v>1</v>
      </c>
      <c r="AD1519" s="110">
        <f t="shared" si="337"/>
        <v>1</v>
      </c>
      <c r="AE1519" s="110">
        <f t="shared" si="338"/>
        <v>0</v>
      </c>
      <c r="AF1519" s="110">
        <f t="shared" si="339"/>
        <v>1</v>
      </c>
      <c r="AG1519" s="110">
        <f t="shared" si="340"/>
        <v>0</v>
      </c>
      <c r="AH1519" s="110">
        <f t="shared" si="341"/>
        <v>0</v>
      </c>
      <c r="AI1519" s="110">
        <f t="shared" si="342"/>
        <v>1</v>
      </c>
      <c r="AJ1519" s="100">
        <f>ROW()</f>
        <v>1519</v>
      </c>
      <c r="AK1519" s="100" t="e">
        <f>INDEX('BadRows RECART'!$C$2:$C$1207,MATCH(monthly_gwh_mw!AJ1519,'BadRows RECART'!$D$2:$D$1207,0))</f>
        <v>#N/A</v>
      </c>
    </row>
    <row r="1520" spans="1:37" ht="20">
      <c r="A1520" s="106" t="s">
        <v>3907</v>
      </c>
      <c r="B1520" s="106" t="s">
        <v>2399</v>
      </c>
      <c r="C1520" s="106" t="s">
        <v>6297</v>
      </c>
      <c r="D1520" s="168">
        <v>2027</v>
      </c>
      <c r="E1520" s="168">
        <v>6</v>
      </c>
      <c r="F1520" s="199">
        <v>8.3752855756714855</v>
      </c>
      <c r="G1520" s="212" t="s">
        <v>6314</v>
      </c>
      <c r="H1520" s="212" t="s">
        <v>6314</v>
      </c>
      <c r="I1520" s="106" t="s">
        <v>594</v>
      </c>
      <c r="K1520" s="83" t="s">
        <v>6314</v>
      </c>
      <c r="L1520" s="83" t="s">
        <v>6314</v>
      </c>
      <c r="M1520" s="45" t="str">
        <f>IF(
ISNA(INDEX(resources!E:E,MATCH(B1520,resources!B:B,0))),"fillme",
INDEX(resources!E:E,MATCH(B1520,resources!B:B,0)))</f>
        <v>CAISO_Wind</v>
      </c>
      <c r="N1520" s="45">
        <f>IF(
ISNA(INDEX(resources!J:J,MATCH(B1520,resources!B:B,0))),"fillme",
INDEX(resources!J:J,MATCH(B1520,resources!B:B,0)))</f>
        <v>0</v>
      </c>
      <c r="O1520" s="83" t="str">
        <f>IFERROR(INDEX(resources!K:K,MATCH(B1520,resources!B:B,0)),"fillme")</f>
        <v>wind_low_cf</v>
      </c>
      <c r="P1520" s="89" t="str">
        <f t="shared" si="330"/>
        <v>wind_low_cf_2027_6</v>
      </c>
      <c r="Q1520" s="87">
        <f>INDEX(elcc!G:G,MATCH(P1520,elcc!D:D,0))</f>
        <v>0.48400000000000004</v>
      </c>
      <c r="R1520" s="89">
        <f t="shared" si="331"/>
        <v>1</v>
      </c>
      <c r="S1520" s="89" t="s">
        <v>6314</v>
      </c>
      <c r="T1520" s="89" t="s">
        <v>6314</v>
      </c>
      <c r="U1520" s="90" t="str">
        <f t="shared" si="332"/>
        <v>ok</v>
      </c>
      <c r="V1520" s="63" t="str">
        <f>INDEX(resources!F:F,MATCH(B1520,resources!B:B,0))</f>
        <v>new_resolve</v>
      </c>
      <c r="W1520" s="110">
        <f t="shared" si="333"/>
        <v>1</v>
      </c>
      <c r="X1520" s="110">
        <f t="shared" si="334"/>
        <v>0</v>
      </c>
      <c r="Y1520" s="110" t="str">
        <f t="shared" si="335"/>
        <v>Carrizo_Wind_energy_NA_CONFIDENTIAL</v>
      </c>
      <c r="Z1520" s="110">
        <f>IF(COUNTIFS($Y$2:Y1520,Y1520)=1,1,0)</f>
        <v>0</v>
      </c>
      <c r="AA1520" s="110">
        <f>SUM($Z$2:Z1520)*Z1520</f>
        <v>0</v>
      </c>
      <c r="AB1520" s="110">
        <f>COUNTIFS(resources!B:B,B1520)</f>
        <v>1</v>
      </c>
      <c r="AC1520" s="110">
        <f t="shared" si="336"/>
        <v>1</v>
      </c>
      <c r="AD1520" s="110">
        <f t="shared" si="337"/>
        <v>1</v>
      </c>
      <c r="AE1520" s="110">
        <f t="shared" si="338"/>
        <v>0</v>
      </c>
      <c r="AF1520" s="110">
        <f t="shared" si="339"/>
        <v>1</v>
      </c>
      <c r="AG1520" s="110">
        <f t="shared" si="340"/>
        <v>0</v>
      </c>
      <c r="AH1520" s="110">
        <f t="shared" si="341"/>
        <v>0</v>
      </c>
      <c r="AI1520" s="110">
        <f t="shared" si="342"/>
        <v>1</v>
      </c>
      <c r="AJ1520" s="100">
        <f>ROW()</f>
        <v>1520</v>
      </c>
      <c r="AK1520" s="100" t="e">
        <f>INDEX('BadRows RECART'!$C$2:$C$1207,MATCH(monthly_gwh_mw!AJ1520,'BadRows RECART'!$D$2:$D$1207,0))</f>
        <v>#N/A</v>
      </c>
    </row>
    <row r="1521" spans="1:37" ht="20">
      <c r="A1521" s="106" t="s">
        <v>3907</v>
      </c>
      <c r="B1521" s="106" t="s">
        <v>2399</v>
      </c>
      <c r="C1521" s="106" t="s">
        <v>6297</v>
      </c>
      <c r="D1521" s="168">
        <v>2027</v>
      </c>
      <c r="E1521" s="168">
        <v>7</v>
      </c>
      <c r="F1521" s="199">
        <v>8.3725707896703163</v>
      </c>
      <c r="G1521" s="212" t="s">
        <v>6314</v>
      </c>
      <c r="H1521" s="212" t="s">
        <v>6314</v>
      </c>
      <c r="I1521" s="106" t="s">
        <v>594</v>
      </c>
      <c r="K1521" s="83" t="s">
        <v>6314</v>
      </c>
      <c r="L1521" s="83" t="s">
        <v>6314</v>
      </c>
      <c r="M1521" s="45" t="str">
        <f>IF(
ISNA(INDEX(resources!E:E,MATCH(B1521,resources!B:B,0))),"fillme",
INDEX(resources!E:E,MATCH(B1521,resources!B:B,0)))</f>
        <v>CAISO_Wind</v>
      </c>
      <c r="N1521" s="45">
        <f>IF(
ISNA(INDEX(resources!J:J,MATCH(B1521,resources!B:B,0))),"fillme",
INDEX(resources!J:J,MATCH(B1521,resources!B:B,0)))</f>
        <v>0</v>
      </c>
      <c r="O1521" s="83" t="str">
        <f>IFERROR(INDEX(resources!K:K,MATCH(B1521,resources!B:B,0)),"fillme")</f>
        <v>wind_low_cf</v>
      </c>
      <c r="P1521" s="89" t="str">
        <f t="shared" si="330"/>
        <v>wind_low_cf_2027_7</v>
      </c>
      <c r="Q1521" s="87">
        <f>INDEX(elcc!G:G,MATCH(P1521,elcc!D:D,0))</f>
        <v>0.33733333333333337</v>
      </c>
      <c r="R1521" s="89">
        <f t="shared" si="331"/>
        <v>1</v>
      </c>
      <c r="S1521" s="89" t="s">
        <v>6314</v>
      </c>
      <c r="T1521" s="89" t="s">
        <v>6314</v>
      </c>
      <c r="U1521" s="90" t="str">
        <f t="shared" si="332"/>
        <v>ok</v>
      </c>
      <c r="V1521" s="63" t="str">
        <f>INDEX(resources!F:F,MATCH(B1521,resources!B:B,0))</f>
        <v>new_resolve</v>
      </c>
      <c r="W1521" s="110">
        <f t="shared" si="333"/>
        <v>1</v>
      </c>
      <c r="X1521" s="110">
        <f t="shared" si="334"/>
        <v>0</v>
      </c>
      <c r="Y1521" s="110" t="str">
        <f t="shared" si="335"/>
        <v>Carrizo_Wind_energy_NA_CONFIDENTIAL</v>
      </c>
      <c r="Z1521" s="110">
        <f>IF(COUNTIFS($Y$2:Y1521,Y1521)=1,1,0)</f>
        <v>0</v>
      </c>
      <c r="AA1521" s="110">
        <f>SUM($Z$2:Z1521)*Z1521</f>
        <v>0</v>
      </c>
      <c r="AB1521" s="110">
        <f>COUNTIFS(resources!B:B,B1521)</f>
        <v>1</v>
      </c>
      <c r="AC1521" s="110">
        <f t="shared" si="336"/>
        <v>1</v>
      </c>
      <c r="AD1521" s="110">
        <f t="shared" si="337"/>
        <v>1</v>
      </c>
      <c r="AE1521" s="110">
        <f t="shared" si="338"/>
        <v>0</v>
      </c>
      <c r="AF1521" s="110">
        <f t="shared" si="339"/>
        <v>1</v>
      </c>
      <c r="AG1521" s="110">
        <f t="shared" si="340"/>
        <v>0</v>
      </c>
      <c r="AH1521" s="110">
        <f t="shared" si="341"/>
        <v>0</v>
      </c>
      <c r="AI1521" s="110">
        <f t="shared" si="342"/>
        <v>1</v>
      </c>
      <c r="AJ1521" s="100">
        <f>ROW()</f>
        <v>1521</v>
      </c>
      <c r="AK1521" s="100" t="e">
        <f>INDEX('BadRows RECART'!$C$2:$C$1207,MATCH(monthly_gwh_mw!AJ1521,'BadRows RECART'!$D$2:$D$1207,0))</f>
        <v>#N/A</v>
      </c>
    </row>
    <row r="1522" spans="1:37" ht="20">
      <c r="A1522" s="106" t="s">
        <v>3907</v>
      </c>
      <c r="B1522" s="106" t="s">
        <v>2399</v>
      </c>
      <c r="C1522" s="106" t="s">
        <v>6297</v>
      </c>
      <c r="D1522" s="168">
        <v>2027</v>
      </c>
      <c r="E1522" s="168">
        <v>8</v>
      </c>
      <c r="F1522" s="199">
        <v>6.8946435592651598</v>
      </c>
      <c r="G1522" s="212" t="s">
        <v>6314</v>
      </c>
      <c r="H1522" s="212" t="s">
        <v>6314</v>
      </c>
      <c r="I1522" s="106" t="s">
        <v>594</v>
      </c>
      <c r="K1522" s="83" t="s">
        <v>6314</v>
      </c>
      <c r="L1522" s="83" t="s">
        <v>6314</v>
      </c>
      <c r="M1522" s="45" t="str">
        <f>IF(
ISNA(INDEX(resources!E:E,MATCH(B1522,resources!B:B,0))),"fillme",
INDEX(resources!E:E,MATCH(B1522,resources!B:B,0)))</f>
        <v>CAISO_Wind</v>
      </c>
      <c r="N1522" s="45">
        <f>IF(
ISNA(INDEX(resources!J:J,MATCH(B1522,resources!B:B,0))),"fillme",
INDEX(resources!J:J,MATCH(B1522,resources!B:B,0)))</f>
        <v>0</v>
      </c>
      <c r="O1522" s="83" t="str">
        <f>IFERROR(INDEX(resources!K:K,MATCH(B1522,resources!B:B,0)),"fillme")</f>
        <v>wind_low_cf</v>
      </c>
      <c r="P1522" s="89" t="str">
        <f t="shared" si="330"/>
        <v>wind_low_cf_2027_8</v>
      </c>
      <c r="Q1522" s="87">
        <f>INDEX(elcc!G:G,MATCH(P1522,elcc!D:D,0))</f>
        <v>0.308</v>
      </c>
      <c r="R1522" s="89">
        <f t="shared" si="331"/>
        <v>1</v>
      </c>
      <c r="S1522" s="89" t="s">
        <v>6314</v>
      </c>
      <c r="T1522" s="89" t="s">
        <v>6314</v>
      </c>
      <c r="U1522" s="90" t="str">
        <f t="shared" si="332"/>
        <v>ok</v>
      </c>
      <c r="V1522" s="63" t="str">
        <f>INDEX(resources!F:F,MATCH(B1522,resources!B:B,0))</f>
        <v>new_resolve</v>
      </c>
      <c r="W1522" s="110">
        <f t="shared" si="333"/>
        <v>1</v>
      </c>
      <c r="X1522" s="110">
        <f t="shared" si="334"/>
        <v>0</v>
      </c>
      <c r="Y1522" s="110" t="str">
        <f t="shared" si="335"/>
        <v>Carrizo_Wind_energy_NA_CONFIDENTIAL</v>
      </c>
      <c r="Z1522" s="110">
        <f>IF(COUNTIFS($Y$2:Y1522,Y1522)=1,1,0)</f>
        <v>0</v>
      </c>
      <c r="AA1522" s="110">
        <f>SUM($Z$2:Z1522)*Z1522</f>
        <v>0</v>
      </c>
      <c r="AB1522" s="110">
        <f>COUNTIFS(resources!B:B,B1522)</f>
        <v>1</v>
      </c>
      <c r="AC1522" s="110">
        <f t="shared" si="336"/>
        <v>1</v>
      </c>
      <c r="AD1522" s="110">
        <f t="shared" si="337"/>
        <v>1</v>
      </c>
      <c r="AE1522" s="110">
        <f t="shared" si="338"/>
        <v>0</v>
      </c>
      <c r="AF1522" s="110">
        <f t="shared" si="339"/>
        <v>1</v>
      </c>
      <c r="AG1522" s="110">
        <f t="shared" si="340"/>
        <v>0</v>
      </c>
      <c r="AH1522" s="110">
        <f t="shared" si="341"/>
        <v>0</v>
      </c>
      <c r="AI1522" s="110">
        <f t="shared" si="342"/>
        <v>1</v>
      </c>
      <c r="AJ1522" s="100">
        <f>ROW()</f>
        <v>1522</v>
      </c>
      <c r="AK1522" s="100" t="e">
        <f>INDEX('BadRows RECART'!$C$2:$C$1207,MATCH(monthly_gwh_mw!AJ1522,'BadRows RECART'!$D$2:$D$1207,0))</f>
        <v>#N/A</v>
      </c>
    </row>
    <row r="1523" spans="1:37" ht="20">
      <c r="A1523" s="106" t="s">
        <v>3907</v>
      </c>
      <c r="B1523" s="106" t="s">
        <v>2399</v>
      </c>
      <c r="C1523" s="106" t="s">
        <v>6297</v>
      </c>
      <c r="D1523" s="168">
        <v>2027</v>
      </c>
      <c r="E1523" s="168">
        <v>9</v>
      </c>
      <c r="F1523" s="199">
        <v>6.0404098471219108</v>
      </c>
      <c r="G1523" s="212" t="s">
        <v>6314</v>
      </c>
      <c r="H1523" s="212" t="s">
        <v>6314</v>
      </c>
      <c r="I1523" s="106" t="s">
        <v>594</v>
      </c>
      <c r="K1523" s="83" t="s">
        <v>6314</v>
      </c>
      <c r="L1523" s="83" t="s">
        <v>6314</v>
      </c>
      <c r="M1523" s="45" t="str">
        <f>IF(
ISNA(INDEX(resources!E:E,MATCH(B1523,resources!B:B,0))),"fillme",
INDEX(resources!E:E,MATCH(B1523,resources!B:B,0)))</f>
        <v>CAISO_Wind</v>
      </c>
      <c r="N1523" s="45">
        <f>IF(
ISNA(INDEX(resources!J:J,MATCH(B1523,resources!B:B,0))),"fillme",
INDEX(resources!J:J,MATCH(B1523,resources!B:B,0)))</f>
        <v>0</v>
      </c>
      <c r="O1523" s="83" t="str">
        <f>IFERROR(INDEX(resources!K:K,MATCH(B1523,resources!B:B,0)),"fillme")</f>
        <v>wind_low_cf</v>
      </c>
      <c r="P1523" s="89" t="str">
        <f t="shared" si="330"/>
        <v>wind_low_cf_2027_9</v>
      </c>
      <c r="Q1523" s="87">
        <f>INDEX(elcc!G:G,MATCH(P1523,elcc!D:D,0))</f>
        <v>0.22</v>
      </c>
      <c r="R1523" s="89">
        <f t="shared" si="331"/>
        <v>1</v>
      </c>
      <c r="S1523" s="89" t="s">
        <v>6314</v>
      </c>
      <c r="T1523" s="89" t="s">
        <v>6314</v>
      </c>
      <c r="U1523" s="90" t="str">
        <f t="shared" si="332"/>
        <v>ok</v>
      </c>
      <c r="V1523" s="63" t="str">
        <f>INDEX(resources!F:F,MATCH(B1523,resources!B:B,0))</f>
        <v>new_resolve</v>
      </c>
      <c r="W1523" s="110">
        <f t="shared" si="333"/>
        <v>1</v>
      </c>
      <c r="X1523" s="110">
        <f t="shared" si="334"/>
        <v>0</v>
      </c>
      <c r="Y1523" s="110" t="str">
        <f t="shared" si="335"/>
        <v>Carrizo_Wind_energy_NA_CONFIDENTIAL</v>
      </c>
      <c r="Z1523" s="110">
        <f>IF(COUNTIFS($Y$2:Y1523,Y1523)=1,1,0)</f>
        <v>0</v>
      </c>
      <c r="AA1523" s="110">
        <f>SUM($Z$2:Z1523)*Z1523</f>
        <v>0</v>
      </c>
      <c r="AB1523" s="110">
        <f>COUNTIFS(resources!B:B,B1523)</f>
        <v>1</v>
      </c>
      <c r="AC1523" s="110">
        <f t="shared" si="336"/>
        <v>1</v>
      </c>
      <c r="AD1523" s="110">
        <f t="shared" si="337"/>
        <v>1</v>
      </c>
      <c r="AE1523" s="110">
        <f t="shared" si="338"/>
        <v>0</v>
      </c>
      <c r="AF1523" s="110">
        <f t="shared" si="339"/>
        <v>1</v>
      </c>
      <c r="AG1523" s="110">
        <f t="shared" si="340"/>
        <v>0</v>
      </c>
      <c r="AH1523" s="110">
        <f t="shared" si="341"/>
        <v>0</v>
      </c>
      <c r="AI1523" s="110">
        <f t="shared" si="342"/>
        <v>1</v>
      </c>
      <c r="AJ1523" s="100">
        <f>ROW()</f>
        <v>1523</v>
      </c>
      <c r="AK1523" s="100" t="e">
        <f>INDEX('BadRows RECART'!$C$2:$C$1207,MATCH(monthly_gwh_mw!AJ1523,'BadRows RECART'!$D$2:$D$1207,0))</f>
        <v>#N/A</v>
      </c>
    </row>
    <row r="1524" spans="1:37" ht="20">
      <c r="A1524" s="106" t="s">
        <v>3907</v>
      </c>
      <c r="B1524" s="106" t="s">
        <v>2399</v>
      </c>
      <c r="C1524" s="106" t="s">
        <v>6297</v>
      </c>
      <c r="D1524" s="168">
        <v>2027</v>
      </c>
      <c r="E1524" s="168">
        <v>10</v>
      </c>
      <c r="F1524" s="199">
        <v>3.7378083098449273</v>
      </c>
      <c r="G1524" s="212" t="s">
        <v>6314</v>
      </c>
      <c r="H1524" s="212" t="s">
        <v>6314</v>
      </c>
      <c r="I1524" s="106" t="s">
        <v>594</v>
      </c>
      <c r="K1524" s="83" t="s">
        <v>6314</v>
      </c>
      <c r="L1524" s="83" t="s">
        <v>6314</v>
      </c>
      <c r="M1524" s="45" t="str">
        <f>IF(
ISNA(INDEX(resources!E:E,MATCH(B1524,resources!B:B,0))),"fillme",
INDEX(resources!E:E,MATCH(B1524,resources!B:B,0)))</f>
        <v>CAISO_Wind</v>
      </c>
      <c r="N1524" s="45">
        <f>IF(
ISNA(INDEX(resources!J:J,MATCH(B1524,resources!B:B,0))),"fillme",
INDEX(resources!J:J,MATCH(B1524,resources!B:B,0)))</f>
        <v>0</v>
      </c>
      <c r="O1524" s="83" t="str">
        <f>IFERROR(INDEX(resources!K:K,MATCH(B1524,resources!B:B,0)),"fillme")</f>
        <v>wind_low_cf</v>
      </c>
      <c r="P1524" s="89" t="str">
        <f t="shared" si="330"/>
        <v>wind_low_cf_2027_10</v>
      </c>
      <c r="Q1524" s="87">
        <f>INDEX(elcc!G:G,MATCH(P1524,elcc!D:D,0))</f>
        <v>0.11733333333333335</v>
      </c>
      <c r="R1524" s="89">
        <f t="shared" si="331"/>
        <v>1</v>
      </c>
      <c r="S1524" s="89" t="s">
        <v>6314</v>
      </c>
      <c r="T1524" s="89" t="s">
        <v>6314</v>
      </c>
      <c r="U1524" s="90" t="str">
        <f t="shared" si="332"/>
        <v>ok</v>
      </c>
      <c r="V1524" s="63" t="str">
        <f>INDEX(resources!F:F,MATCH(B1524,resources!B:B,0))</f>
        <v>new_resolve</v>
      </c>
      <c r="W1524" s="110">
        <f t="shared" si="333"/>
        <v>1</v>
      </c>
      <c r="X1524" s="110">
        <f t="shared" si="334"/>
        <v>0</v>
      </c>
      <c r="Y1524" s="110" t="str">
        <f t="shared" si="335"/>
        <v>Carrizo_Wind_energy_NA_CONFIDENTIAL</v>
      </c>
      <c r="Z1524" s="110">
        <f>IF(COUNTIFS($Y$2:Y1524,Y1524)=1,1,0)</f>
        <v>0</v>
      </c>
      <c r="AA1524" s="110">
        <f>SUM($Z$2:Z1524)*Z1524</f>
        <v>0</v>
      </c>
      <c r="AB1524" s="110">
        <f>COUNTIFS(resources!B:B,B1524)</f>
        <v>1</v>
      </c>
      <c r="AC1524" s="110">
        <f t="shared" si="336"/>
        <v>1</v>
      </c>
      <c r="AD1524" s="110">
        <f t="shared" si="337"/>
        <v>1</v>
      </c>
      <c r="AE1524" s="110">
        <f t="shared" si="338"/>
        <v>0</v>
      </c>
      <c r="AF1524" s="110">
        <f t="shared" si="339"/>
        <v>1</v>
      </c>
      <c r="AG1524" s="110">
        <f t="shared" si="340"/>
        <v>0</v>
      </c>
      <c r="AH1524" s="110">
        <f t="shared" si="341"/>
        <v>0</v>
      </c>
      <c r="AI1524" s="110">
        <f t="shared" si="342"/>
        <v>1</v>
      </c>
      <c r="AJ1524" s="100">
        <f>ROW()</f>
        <v>1524</v>
      </c>
      <c r="AK1524" s="100" t="e">
        <f>INDEX('BadRows RECART'!$C$2:$C$1207,MATCH(monthly_gwh_mw!AJ1524,'BadRows RECART'!$D$2:$D$1207,0))</f>
        <v>#N/A</v>
      </c>
    </row>
    <row r="1525" spans="1:37" ht="20">
      <c r="A1525" s="106" t="s">
        <v>3907</v>
      </c>
      <c r="B1525" s="106" t="s">
        <v>2399</v>
      </c>
      <c r="C1525" s="106" t="s">
        <v>6297</v>
      </c>
      <c r="D1525" s="168">
        <v>2027</v>
      </c>
      <c r="E1525" s="168">
        <v>11</v>
      </c>
      <c r="F1525" s="199">
        <v>2.2941716850176124</v>
      </c>
      <c r="G1525" s="212" t="s">
        <v>6314</v>
      </c>
      <c r="H1525" s="212" t="s">
        <v>6314</v>
      </c>
      <c r="I1525" s="106" t="s">
        <v>594</v>
      </c>
      <c r="K1525" s="83" t="s">
        <v>6314</v>
      </c>
      <c r="L1525" s="83" t="s">
        <v>6314</v>
      </c>
      <c r="M1525" s="45" t="str">
        <f>IF(
ISNA(INDEX(resources!E:E,MATCH(B1525,resources!B:B,0))),"fillme",
INDEX(resources!E:E,MATCH(B1525,resources!B:B,0)))</f>
        <v>CAISO_Wind</v>
      </c>
      <c r="N1525" s="45">
        <f>IF(
ISNA(INDEX(resources!J:J,MATCH(B1525,resources!B:B,0))),"fillme",
INDEX(resources!J:J,MATCH(B1525,resources!B:B,0)))</f>
        <v>0</v>
      </c>
      <c r="O1525" s="83" t="str">
        <f>IFERROR(INDEX(resources!K:K,MATCH(B1525,resources!B:B,0)),"fillme")</f>
        <v>wind_low_cf</v>
      </c>
      <c r="P1525" s="89" t="str">
        <f t="shared" si="330"/>
        <v>wind_low_cf_2027_11</v>
      </c>
      <c r="Q1525" s="87">
        <f>INDEX(elcc!G:G,MATCH(P1525,elcc!D:D,0))</f>
        <v>0.17600000000000002</v>
      </c>
      <c r="R1525" s="89">
        <f t="shared" si="331"/>
        <v>1</v>
      </c>
      <c r="S1525" s="89" t="s">
        <v>6314</v>
      </c>
      <c r="T1525" s="89" t="s">
        <v>6314</v>
      </c>
      <c r="U1525" s="90" t="str">
        <f t="shared" si="332"/>
        <v>ok</v>
      </c>
      <c r="V1525" s="63" t="str">
        <f>INDEX(resources!F:F,MATCH(B1525,resources!B:B,0))</f>
        <v>new_resolve</v>
      </c>
      <c r="W1525" s="110">
        <f t="shared" si="333"/>
        <v>1</v>
      </c>
      <c r="X1525" s="110">
        <f t="shared" si="334"/>
        <v>0</v>
      </c>
      <c r="Y1525" s="110" t="str">
        <f t="shared" si="335"/>
        <v>Carrizo_Wind_energy_NA_CONFIDENTIAL</v>
      </c>
      <c r="Z1525" s="110">
        <f>IF(COUNTIFS($Y$2:Y1525,Y1525)=1,1,0)</f>
        <v>0</v>
      </c>
      <c r="AA1525" s="110">
        <f>SUM($Z$2:Z1525)*Z1525</f>
        <v>0</v>
      </c>
      <c r="AB1525" s="110">
        <f>COUNTIFS(resources!B:B,B1525)</f>
        <v>1</v>
      </c>
      <c r="AC1525" s="110">
        <f t="shared" si="336"/>
        <v>1</v>
      </c>
      <c r="AD1525" s="110">
        <f t="shared" si="337"/>
        <v>1</v>
      </c>
      <c r="AE1525" s="110">
        <f t="shared" si="338"/>
        <v>0</v>
      </c>
      <c r="AF1525" s="110">
        <f t="shared" si="339"/>
        <v>1</v>
      </c>
      <c r="AG1525" s="110">
        <f t="shared" si="340"/>
        <v>0</v>
      </c>
      <c r="AH1525" s="110">
        <f t="shared" si="341"/>
        <v>0</v>
      </c>
      <c r="AI1525" s="110">
        <f t="shared" si="342"/>
        <v>1</v>
      </c>
      <c r="AJ1525" s="100">
        <f>ROW()</f>
        <v>1525</v>
      </c>
      <c r="AK1525" s="100" t="e">
        <f>INDEX('BadRows RECART'!$C$2:$C$1207,MATCH(monthly_gwh_mw!AJ1525,'BadRows RECART'!$D$2:$D$1207,0))</f>
        <v>#N/A</v>
      </c>
    </row>
    <row r="1526" spans="1:37" ht="20">
      <c r="A1526" s="106" t="s">
        <v>3907</v>
      </c>
      <c r="B1526" s="106" t="s">
        <v>2399</v>
      </c>
      <c r="C1526" s="106" t="s">
        <v>6297</v>
      </c>
      <c r="D1526" s="168">
        <v>2027</v>
      </c>
      <c r="E1526" s="168">
        <v>12</v>
      </c>
      <c r="F1526" s="199">
        <v>3.5778470820793218</v>
      </c>
      <c r="G1526" s="212" t="s">
        <v>6314</v>
      </c>
      <c r="H1526" s="212" t="s">
        <v>6314</v>
      </c>
      <c r="I1526" s="106" t="s">
        <v>594</v>
      </c>
      <c r="K1526" s="83" t="s">
        <v>6314</v>
      </c>
      <c r="L1526" s="83" t="s">
        <v>6314</v>
      </c>
      <c r="M1526" s="45" t="str">
        <f>IF(
ISNA(INDEX(resources!E:E,MATCH(B1526,resources!B:B,0))),"fillme",
INDEX(resources!E:E,MATCH(B1526,resources!B:B,0)))</f>
        <v>CAISO_Wind</v>
      </c>
      <c r="N1526" s="45">
        <f>IF(
ISNA(INDEX(resources!J:J,MATCH(B1526,resources!B:B,0))),"fillme",
INDEX(resources!J:J,MATCH(B1526,resources!B:B,0)))</f>
        <v>0</v>
      </c>
      <c r="O1526" s="83" t="str">
        <f>IFERROR(INDEX(resources!K:K,MATCH(B1526,resources!B:B,0)),"fillme")</f>
        <v>wind_low_cf</v>
      </c>
      <c r="P1526" s="89" t="str">
        <f t="shared" si="330"/>
        <v>wind_low_cf_2027_12</v>
      </c>
      <c r="Q1526" s="87">
        <f>INDEX(elcc!G:G,MATCH(P1526,elcc!D:D,0))</f>
        <v>0.19066666666666668</v>
      </c>
      <c r="R1526" s="89">
        <f t="shared" si="331"/>
        <v>1</v>
      </c>
      <c r="S1526" s="89" t="s">
        <v>6314</v>
      </c>
      <c r="T1526" s="89" t="s">
        <v>6314</v>
      </c>
      <c r="U1526" s="90" t="str">
        <f t="shared" si="332"/>
        <v>ok</v>
      </c>
      <c r="V1526" s="63" t="str">
        <f>INDEX(resources!F:F,MATCH(B1526,resources!B:B,0))</f>
        <v>new_resolve</v>
      </c>
      <c r="W1526" s="110">
        <f t="shared" si="333"/>
        <v>1</v>
      </c>
      <c r="X1526" s="110">
        <f t="shared" si="334"/>
        <v>0</v>
      </c>
      <c r="Y1526" s="110" t="str">
        <f t="shared" si="335"/>
        <v>Carrizo_Wind_energy_NA_CONFIDENTIAL</v>
      </c>
      <c r="Z1526" s="110">
        <f>IF(COUNTIFS($Y$2:Y1526,Y1526)=1,1,0)</f>
        <v>0</v>
      </c>
      <c r="AA1526" s="110">
        <f>SUM($Z$2:Z1526)*Z1526</f>
        <v>0</v>
      </c>
      <c r="AB1526" s="110">
        <f>COUNTIFS(resources!B:B,B1526)</f>
        <v>1</v>
      </c>
      <c r="AC1526" s="110">
        <f t="shared" si="336"/>
        <v>1</v>
      </c>
      <c r="AD1526" s="110">
        <f t="shared" si="337"/>
        <v>1</v>
      </c>
      <c r="AE1526" s="110">
        <f t="shared" si="338"/>
        <v>0</v>
      </c>
      <c r="AF1526" s="110">
        <f t="shared" si="339"/>
        <v>1</v>
      </c>
      <c r="AG1526" s="110">
        <f t="shared" si="340"/>
        <v>0</v>
      </c>
      <c r="AH1526" s="110">
        <f t="shared" si="341"/>
        <v>0</v>
      </c>
      <c r="AI1526" s="110">
        <f t="shared" si="342"/>
        <v>1</v>
      </c>
      <c r="AJ1526" s="100">
        <f>ROW()</f>
        <v>1526</v>
      </c>
      <c r="AK1526" s="100" t="e">
        <f>INDEX('BadRows RECART'!$C$2:$C$1207,MATCH(monthly_gwh_mw!AJ1526,'BadRows RECART'!$D$2:$D$1207,0))</f>
        <v>#N/A</v>
      </c>
    </row>
    <row r="1527" spans="1:37" ht="20">
      <c r="A1527" s="106" t="s">
        <v>3907</v>
      </c>
      <c r="B1527" s="106" t="s">
        <v>2399</v>
      </c>
      <c r="C1527" s="106" t="s">
        <v>6297</v>
      </c>
      <c r="D1527" s="168">
        <v>2028</v>
      </c>
      <c r="E1527" s="168">
        <v>1</v>
      </c>
      <c r="F1527" s="199">
        <v>2.9600357128081773</v>
      </c>
      <c r="G1527" s="212" t="s">
        <v>6314</v>
      </c>
      <c r="H1527" s="212" t="s">
        <v>6314</v>
      </c>
      <c r="I1527" s="106" t="s">
        <v>594</v>
      </c>
      <c r="K1527" s="83" t="s">
        <v>6314</v>
      </c>
      <c r="L1527" s="83" t="s">
        <v>6314</v>
      </c>
      <c r="M1527" s="45" t="str">
        <f>IF(
ISNA(INDEX(resources!E:E,MATCH(B1527,resources!B:B,0))),"fillme",
INDEX(resources!E:E,MATCH(B1527,resources!B:B,0)))</f>
        <v>CAISO_Wind</v>
      </c>
      <c r="N1527" s="45">
        <f>IF(
ISNA(INDEX(resources!J:J,MATCH(B1527,resources!B:B,0))),"fillme",
INDEX(resources!J:J,MATCH(B1527,resources!B:B,0)))</f>
        <v>0</v>
      </c>
      <c r="O1527" s="83" t="str">
        <f>IFERROR(INDEX(resources!K:K,MATCH(B1527,resources!B:B,0)),"fillme")</f>
        <v>wind_low_cf</v>
      </c>
      <c r="P1527" s="89" t="str">
        <f t="shared" si="330"/>
        <v>wind_low_cf_2028_1</v>
      </c>
      <c r="Q1527" s="87">
        <f>INDEX(elcc!G:G,MATCH(P1527,elcc!D:D,0))</f>
        <v>0.20533333333333337</v>
      </c>
      <c r="R1527" s="89">
        <f t="shared" si="331"/>
        <v>1</v>
      </c>
      <c r="S1527" s="89" t="s">
        <v>6314</v>
      </c>
      <c r="T1527" s="89" t="s">
        <v>6314</v>
      </c>
      <c r="U1527" s="90" t="str">
        <f t="shared" si="332"/>
        <v>ok</v>
      </c>
      <c r="V1527" s="63" t="str">
        <f>INDEX(resources!F:F,MATCH(B1527,resources!B:B,0))</f>
        <v>new_resolve</v>
      </c>
      <c r="W1527" s="110">
        <f t="shared" si="333"/>
        <v>1</v>
      </c>
      <c r="X1527" s="110">
        <f t="shared" si="334"/>
        <v>0</v>
      </c>
      <c r="Y1527" s="110" t="str">
        <f t="shared" si="335"/>
        <v>Carrizo_Wind_energy_NA_CONFIDENTIAL</v>
      </c>
      <c r="Z1527" s="110">
        <f>IF(COUNTIFS($Y$2:Y1527,Y1527)=1,1,0)</f>
        <v>0</v>
      </c>
      <c r="AA1527" s="110">
        <f>SUM($Z$2:Z1527)*Z1527</f>
        <v>0</v>
      </c>
      <c r="AB1527" s="110">
        <f>COUNTIFS(resources!B:B,B1527)</f>
        <v>1</v>
      </c>
      <c r="AC1527" s="110">
        <f t="shared" si="336"/>
        <v>1</v>
      </c>
      <c r="AD1527" s="110">
        <f t="shared" si="337"/>
        <v>1</v>
      </c>
      <c r="AE1527" s="110">
        <f t="shared" si="338"/>
        <v>0</v>
      </c>
      <c r="AF1527" s="110">
        <f t="shared" si="339"/>
        <v>1</v>
      </c>
      <c r="AG1527" s="110">
        <f t="shared" si="340"/>
        <v>0</v>
      </c>
      <c r="AH1527" s="110">
        <f t="shared" si="341"/>
        <v>0</v>
      </c>
      <c r="AI1527" s="110">
        <f t="shared" si="342"/>
        <v>1</v>
      </c>
      <c r="AJ1527" s="100">
        <f>ROW()</f>
        <v>1527</v>
      </c>
      <c r="AK1527" s="100" t="e">
        <f>INDEX('BadRows RECART'!$C$2:$C$1207,MATCH(monthly_gwh_mw!AJ1527,'BadRows RECART'!$D$2:$D$1207,0))</f>
        <v>#N/A</v>
      </c>
    </row>
    <row r="1528" spans="1:37" ht="20">
      <c r="A1528" s="106" t="s">
        <v>3907</v>
      </c>
      <c r="B1528" s="106" t="s">
        <v>2399</v>
      </c>
      <c r="C1528" s="106" t="s">
        <v>6297</v>
      </c>
      <c r="D1528" s="168">
        <v>2028</v>
      </c>
      <c r="E1528" s="168">
        <v>2</v>
      </c>
      <c r="F1528" s="199">
        <v>3.4800800344787288</v>
      </c>
      <c r="G1528" s="212" t="s">
        <v>6314</v>
      </c>
      <c r="H1528" s="212" t="s">
        <v>6314</v>
      </c>
      <c r="I1528" s="106" t="s">
        <v>594</v>
      </c>
      <c r="K1528" s="83" t="s">
        <v>6314</v>
      </c>
      <c r="L1528" s="83" t="s">
        <v>6314</v>
      </c>
      <c r="M1528" s="45" t="str">
        <f>IF(
ISNA(INDEX(resources!E:E,MATCH(B1528,resources!B:B,0))),"fillme",
INDEX(resources!E:E,MATCH(B1528,resources!B:B,0)))</f>
        <v>CAISO_Wind</v>
      </c>
      <c r="N1528" s="45">
        <f>IF(
ISNA(INDEX(resources!J:J,MATCH(B1528,resources!B:B,0))),"fillme",
INDEX(resources!J:J,MATCH(B1528,resources!B:B,0)))</f>
        <v>0</v>
      </c>
      <c r="O1528" s="83" t="str">
        <f>IFERROR(INDEX(resources!K:K,MATCH(B1528,resources!B:B,0)),"fillme")</f>
        <v>wind_low_cf</v>
      </c>
      <c r="P1528" s="89" t="str">
        <f t="shared" si="330"/>
        <v>wind_low_cf_2028_2</v>
      </c>
      <c r="Q1528" s="87">
        <f>INDEX(elcc!G:G,MATCH(P1528,elcc!D:D,0))</f>
        <v>0.17600000000000002</v>
      </c>
      <c r="R1528" s="89">
        <f t="shared" si="331"/>
        <v>1</v>
      </c>
      <c r="S1528" s="89" t="s">
        <v>6314</v>
      </c>
      <c r="T1528" s="89" t="s">
        <v>6314</v>
      </c>
      <c r="U1528" s="90" t="str">
        <f t="shared" si="332"/>
        <v>ok</v>
      </c>
      <c r="V1528" s="63" t="str">
        <f>INDEX(resources!F:F,MATCH(B1528,resources!B:B,0))</f>
        <v>new_resolve</v>
      </c>
      <c r="W1528" s="110">
        <f t="shared" si="333"/>
        <v>1</v>
      </c>
      <c r="X1528" s="110">
        <f t="shared" si="334"/>
        <v>0</v>
      </c>
      <c r="Y1528" s="110" t="str">
        <f t="shared" si="335"/>
        <v>Carrizo_Wind_energy_NA_CONFIDENTIAL</v>
      </c>
      <c r="Z1528" s="110">
        <f>IF(COUNTIFS($Y$2:Y1528,Y1528)=1,1,0)</f>
        <v>0</v>
      </c>
      <c r="AA1528" s="110">
        <f>SUM($Z$2:Z1528)*Z1528</f>
        <v>0</v>
      </c>
      <c r="AB1528" s="110">
        <f>COUNTIFS(resources!B:B,B1528)</f>
        <v>1</v>
      </c>
      <c r="AC1528" s="110">
        <f t="shared" si="336"/>
        <v>1</v>
      </c>
      <c r="AD1528" s="110">
        <f t="shared" si="337"/>
        <v>1</v>
      </c>
      <c r="AE1528" s="110">
        <f t="shared" si="338"/>
        <v>0</v>
      </c>
      <c r="AF1528" s="110">
        <f t="shared" si="339"/>
        <v>1</v>
      </c>
      <c r="AG1528" s="110">
        <f t="shared" si="340"/>
        <v>0</v>
      </c>
      <c r="AH1528" s="110">
        <f t="shared" si="341"/>
        <v>0</v>
      </c>
      <c r="AI1528" s="110">
        <f t="shared" si="342"/>
        <v>1</v>
      </c>
      <c r="AJ1528" s="100">
        <f>ROW()</f>
        <v>1528</v>
      </c>
      <c r="AK1528" s="100" t="e">
        <f>INDEX('BadRows RECART'!$C$2:$C$1207,MATCH(monthly_gwh_mw!AJ1528,'BadRows RECART'!$D$2:$D$1207,0))</f>
        <v>#N/A</v>
      </c>
    </row>
    <row r="1529" spans="1:37" ht="20">
      <c r="A1529" s="106" t="s">
        <v>3907</v>
      </c>
      <c r="B1529" s="106" t="s">
        <v>2399</v>
      </c>
      <c r="C1529" s="106" t="s">
        <v>6297</v>
      </c>
      <c r="D1529" s="168">
        <v>2028</v>
      </c>
      <c r="E1529" s="168">
        <v>3</v>
      </c>
      <c r="F1529" s="199">
        <v>4.228333235715577</v>
      </c>
      <c r="G1529" s="212" t="s">
        <v>6314</v>
      </c>
      <c r="H1529" s="212" t="s">
        <v>6314</v>
      </c>
      <c r="I1529" s="106" t="s">
        <v>594</v>
      </c>
      <c r="K1529" s="83" t="s">
        <v>6314</v>
      </c>
      <c r="L1529" s="83" t="s">
        <v>6314</v>
      </c>
      <c r="M1529" s="45" t="str">
        <f>IF(
ISNA(INDEX(resources!E:E,MATCH(B1529,resources!B:B,0))),"fillme",
INDEX(resources!E:E,MATCH(B1529,resources!B:B,0)))</f>
        <v>CAISO_Wind</v>
      </c>
      <c r="N1529" s="45">
        <f>IF(
ISNA(INDEX(resources!J:J,MATCH(B1529,resources!B:B,0))),"fillme",
INDEX(resources!J:J,MATCH(B1529,resources!B:B,0)))</f>
        <v>0</v>
      </c>
      <c r="O1529" s="83" t="str">
        <f>IFERROR(INDEX(resources!K:K,MATCH(B1529,resources!B:B,0)),"fillme")</f>
        <v>wind_low_cf</v>
      </c>
      <c r="P1529" s="89" t="str">
        <f t="shared" si="330"/>
        <v>wind_low_cf_2028_3</v>
      </c>
      <c r="Q1529" s="87">
        <f>INDEX(elcc!G:G,MATCH(P1529,elcc!D:D,0))</f>
        <v>0.41066666666666674</v>
      </c>
      <c r="R1529" s="89">
        <f t="shared" si="331"/>
        <v>1</v>
      </c>
      <c r="S1529" s="89" t="s">
        <v>6314</v>
      </c>
      <c r="T1529" s="89" t="s">
        <v>6314</v>
      </c>
      <c r="U1529" s="90" t="str">
        <f t="shared" si="332"/>
        <v>ok</v>
      </c>
      <c r="V1529" s="63" t="str">
        <f>INDEX(resources!F:F,MATCH(B1529,resources!B:B,0))</f>
        <v>new_resolve</v>
      </c>
      <c r="W1529" s="110">
        <f t="shared" si="333"/>
        <v>1</v>
      </c>
      <c r="X1529" s="110">
        <f t="shared" si="334"/>
        <v>0</v>
      </c>
      <c r="Y1529" s="110" t="str">
        <f t="shared" si="335"/>
        <v>Carrizo_Wind_energy_NA_CONFIDENTIAL</v>
      </c>
      <c r="Z1529" s="110">
        <f>IF(COUNTIFS($Y$2:Y1529,Y1529)=1,1,0)</f>
        <v>0</v>
      </c>
      <c r="AA1529" s="110">
        <f>SUM($Z$2:Z1529)*Z1529</f>
        <v>0</v>
      </c>
      <c r="AB1529" s="110">
        <f>COUNTIFS(resources!B:B,B1529)</f>
        <v>1</v>
      </c>
      <c r="AC1529" s="110">
        <f t="shared" si="336"/>
        <v>1</v>
      </c>
      <c r="AD1529" s="110">
        <f t="shared" si="337"/>
        <v>1</v>
      </c>
      <c r="AE1529" s="110">
        <f t="shared" si="338"/>
        <v>0</v>
      </c>
      <c r="AF1529" s="110">
        <f t="shared" si="339"/>
        <v>1</v>
      </c>
      <c r="AG1529" s="110">
        <f t="shared" si="340"/>
        <v>0</v>
      </c>
      <c r="AH1529" s="110">
        <f t="shared" si="341"/>
        <v>0</v>
      </c>
      <c r="AI1529" s="110">
        <f t="shared" si="342"/>
        <v>1</v>
      </c>
      <c r="AJ1529" s="100">
        <f>ROW()</f>
        <v>1529</v>
      </c>
      <c r="AK1529" s="100" t="e">
        <f>INDEX('BadRows RECART'!$C$2:$C$1207,MATCH(monthly_gwh_mw!AJ1529,'BadRows RECART'!$D$2:$D$1207,0))</f>
        <v>#N/A</v>
      </c>
    </row>
    <row r="1530" spans="1:37" ht="20">
      <c r="A1530" s="106" t="s">
        <v>3907</v>
      </c>
      <c r="B1530" s="106" t="s">
        <v>2399</v>
      </c>
      <c r="C1530" s="106" t="s">
        <v>6297</v>
      </c>
      <c r="D1530" s="168">
        <v>2028</v>
      </c>
      <c r="E1530" s="168">
        <v>4</v>
      </c>
      <c r="F1530" s="199">
        <v>6.8505383338898191</v>
      </c>
      <c r="G1530" s="212" t="s">
        <v>6314</v>
      </c>
      <c r="H1530" s="212" t="s">
        <v>6314</v>
      </c>
      <c r="I1530" s="106" t="s">
        <v>594</v>
      </c>
      <c r="K1530" s="83" t="s">
        <v>6314</v>
      </c>
      <c r="L1530" s="83" t="s">
        <v>6314</v>
      </c>
      <c r="M1530" s="45" t="str">
        <f>IF(
ISNA(INDEX(resources!E:E,MATCH(B1530,resources!B:B,0))),"fillme",
INDEX(resources!E:E,MATCH(B1530,resources!B:B,0)))</f>
        <v>CAISO_Wind</v>
      </c>
      <c r="N1530" s="45">
        <f>IF(
ISNA(INDEX(resources!J:J,MATCH(B1530,resources!B:B,0))),"fillme",
INDEX(resources!J:J,MATCH(B1530,resources!B:B,0)))</f>
        <v>0</v>
      </c>
      <c r="O1530" s="83" t="str">
        <f>IFERROR(INDEX(resources!K:K,MATCH(B1530,resources!B:B,0)),"fillme")</f>
        <v>wind_low_cf</v>
      </c>
      <c r="P1530" s="89" t="str">
        <f t="shared" si="330"/>
        <v>wind_low_cf_2028_4</v>
      </c>
      <c r="Q1530" s="87">
        <f>INDEX(elcc!G:G,MATCH(P1530,elcc!D:D,0))</f>
        <v>0.3666666666666667</v>
      </c>
      <c r="R1530" s="89">
        <f t="shared" si="331"/>
        <v>1</v>
      </c>
      <c r="S1530" s="89" t="s">
        <v>6314</v>
      </c>
      <c r="T1530" s="89" t="s">
        <v>6314</v>
      </c>
      <c r="U1530" s="90" t="str">
        <f t="shared" si="332"/>
        <v>ok</v>
      </c>
      <c r="V1530" s="63" t="str">
        <f>INDEX(resources!F:F,MATCH(B1530,resources!B:B,0))</f>
        <v>new_resolve</v>
      </c>
      <c r="W1530" s="110">
        <f t="shared" si="333"/>
        <v>1</v>
      </c>
      <c r="X1530" s="110">
        <f t="shared" si="334"/>
        <v>0</v>
      </c>
      <c r="Y1530" s="110" t="str">
        <f t="shared" si="335"/>
        <v>Carrizo_Wind_energy_NA_CONFIDENTIAL</v>
      </c>
      <c r="Z1530" s="110">
        <f>IF(COUNTIFS($Y$2:Y1530,Y1530)=1,1,0)</f>
        <v>0</v>
      </c>
      <c r="AA1530" s="110">
        <f>SUM($Z$2:Z1530)*Z1530</f>
        <v>0</v>
      </c>
      <c r="AB1530" s="110">
        <f>COUNTIFS(resources!B:B,B1530)</f>
        <v>1</v>
      </c>
      <c r="AC1530" s="110">
        <f t="shared" si="336"/>
        <v>1</v>
      </c>
      <c r="AD1530" s="110">
        <f t="shared" si="337"/>
        <v>1</v>
      </c>
      <c r="AE1530" s="110">
        <f t="shared" si="338"/>
        <v>0</v>
      </c>
      <c r="AF1530" s="110">
        <f t="shared" si="339"/>
        <v>1</v>
      </c>
      <c r="AG1530" s="110">
        <f t="shared" si="340"/>
        <v>0</v>
      </c>
      <c r="AH1530" s="110">
        <f t="shared" si="341"/>
        <v>0</v>
      </c>
      <c r="AI1530" s="110">
        <f t="shared" si="342"/>
        <v>1</v>
      </c>
      <c r="AJ1530" s="100">
        <f>ROW()</f>
        <v>1530</v>
      </c>
      <c r="AK1530" s="100" t="e">
        <f>INDEX('BadRows RECART'!$C$2:$C$1207,MATCH(monthly_gwh_mw!AJ1530,'BadRows RECART'!$D$2:$D$1207,0))</f>
        <v>#N/A</v>
      </c>
    </row>
    <row r="1531" spans="1:37" ht="20">
      <c r="A1531" s="106" t="s">
        <v>3907</v>
      </c>
      <c r="B1531" s="106" t="s">
        <v>2399</v>
      </c>
      <c r="C1531" s="106" t="s">
        <v>6297</v>
      </c>
      <c r="D1531" s="168">
        <v>2028</v>
      </c>
      <c r="E1531" s="168">
        <v>5</v>
      </c>
      <c r="F1531" s="199">
        <v>9.2165659627555225</v>
      </c>
      <c r="G1531" s="212" t="s">
        <v>6314</v>
      </c>
      <c r="H1531" s="212" t="s">
        <v>6314</v>
      </c>
      <c r="I1531" s="106" t="s">
        <v>594</v>
      </c>
      <c r="K1531" s="83" t="s">
        <v>6314</v>
      </c>
      <c r="L1531" s="83" t="s">
        <v>6314</v>
      </c>
      <c r="M1531" s="45" t="str">
        <f>IF(
ISNA(INDEX(resources!E:E,MATCH(B1531,resources!B:B,0))),"fillme",
INDEX(resources!E:E,MATCH(B1531,resources!B:B,0)))</f>
        <v>CAISO_Wind</v>
      </c>
      <c r="N1531" s="45">
        <f>IF(
ISNA(INDEX(resources!J:J,MATCH(B1531,resources!B:B,0))),"fillme",
INDEX(resources!J:J,MATCH(B1531,resources!B:B,0)))</f>
        <v>0</v>
      </c>
      <c r="O1531" s="83" t="str">
        <f>IFERROR(INDEX(resources!K:K,MATCH(B1531,resources!B:B,0)),"fillme")</f>
        <v>wind_low_cf</v>
      </c>
      <c r="P1531" s="89" t="str">
        <f t="shared" si="330"/>
        <v>wind_low_cf_2028_5</v>
      </c>
      <c r="Q1531" s="87">
        <f>INDEX(elcc!G:G,MATCH(P1531,elcc!D:D,0))</f>
        <v>0.3666666666666667</v>
      </c>
      <c r="R1531" s="89">
        <f t="shared" si="331"/>
        <v>1</v>
      </c>
      <c r="S1531" s="89" t="s">
        <v>6314</v>
      </c>
      <c r="T1531" s="89" t="s">
        <v>6314</v>
      </c>
      <c r="U1531" s="90" t="str">
        <f t="shared" si="332"/>
        <v>ok</v>
      </c>
      <c r="V1531" s="63" t="str">
        <f>INDEX(resources!F:F,MATCH(B1531,resources!B:B,0))</f>
        <v>new_resolve</v>
      </c>
      <c r="W1531" s="110">
        <f t="shared" si="333"/>
        <v>1</v>
      </c>
      <c r="X1531" s="110">
        <f t="shared" si="334"/>
        <v>0</v>
      </c>
      <c r="Y1531" s="110" t="str">
        <f t="shared" si="335"/>
        <v>Carrizo_Wind_energy_NA_CONFIDENTIAL</v>
      </c>
      <c r="Z1531" s="110">
        <f>IF(COUNTIFS($Y$2:Y1531,Y1531)=1,1,0)</f>
        <v>0</v>
      </c>
      <c r="AA1531" s="110">
        <f>SUM($Z$2:Z1531)*Z1531</f>
        <v>0</v>
      </c>
      <c r="AB1531" s="110">
        <f>COUNTIFS(resources!B:B,B1531)</f>
        <v>1</v>
      </c>
      <c r="AC1531" s="110">
        <f t="shared" si="336"/>
        <v>1</v>
      </c>
      <c r="AD1531" s="110">
        <f t="shared" si="337"/>
        <v>1</v>
      </c>
      <c r="AE1531" s="110">
        <f t="shared" si="338"/>
        <v>0</v>
      </c>
      <c r="AF1531" s="110">
        <f t="shared" si="339"/>
        <v>1</v>
      </c>
      <c r="AG1531" s="110">
        <f t="shared" si="340"/>
        <v>0</v>
      </c>
      <c r="AH1531" s="110">
        <f t="shared" si="341"/>
        <v>0</v>
      </c>
      <c r="AI1531" s="110">
        <f t="shared" si="342"/>
        <v>1</v>
      </c>
      <c r="AJ1531" s="100">
        <f>ROW()</f>
        <v>1531</v>
      </c>
      <c r="AK1531" s="100" t="e">
        <f>INDEX('BadRows RECART'!$C$2:$C$1207,MATCH(monthly_gwh_mw!AJ1531,'BadRows RECART'!$D$2:$D$1207,0))</f>
        <v>#N/A</v>
      </c>
    </row>
    <row r="1532" spans="1:37" ht="20">
      <c r="A1532" s="106" t="s">
        <v>3907</v>
      </c>
      <c r="B1532" s="106" t="s">
        <v>2399</v>
      </c>
      <c r="C1532" s="106" t="s">
        <v>6297</v>
      </c>
      <c r="D1532" s="168">
        <v>2028</v>
      </c>
      <c r="E1532" s="168">
        <v>6</v>
      </c>
      <c r="F1532" s="199">
        <v>8.3752855756714855</v>
      </c>
      <c r="G1532" s="212" t="s">
        <v>6314</v>
      </c>
      <c r="H1532" s="212" t="s">
        <v>6314</v>
      </c>
      <c r="I1532" s="106" t="s">
        <v>594</v>
      </c>
      <c r="K1532" s="83" t="s">
        <v>6314</v>
      </c>
      <c r="L1532" s="83" t="s">
        <v>6314</v>
      </c>
      <c r="M1532" s="45" t="str">
        <f>IF(
ISNA(INDEX(resources!E:E,MATCH(B1532,resources!B:B,0))),"fillme",
INDEX(resources!E:E,MATCH(B1532,resources!B:B,0)))</f>
        <v>CAISO_Wind</v>
      </c>
      <c r="N1532" s="45">
        <f>IF(
ISNA(INDEX(resources!J:J,MATCH(B1532,resources!B:B,0))),"fillme",
INDEX(resources!J:J,MATCH(B1532,resources!B:B,0)))</f>
        <v>0</v>
      </c>
      <c r="O1532" s="83" t="str">
        <f>IFERROR(INDEX(resources!K:K,MATCH(B1532,resources!B:B,0)),"fillme")</f>
        <v>wind_low_cf</v>
      </c>
      <c r="P1532" s="89" t="str">
        <f t="shared" si="330"/>
        <v>wind_low_cf_2028_6</v>
      </c>
      <c r="Q1532" s="87">
        <f>INDEX(elcc!G:G,MATCH(P1532,elcc!D:D,0))</f>
        <v>0.48400000000000004</v>
      </c>
      <c r="R1532" s="89">
        <f t="shared" si="331"/>
        <v>1</v>
      </c>
      <c r="S1532" s="89" t="s">
        <v>6314</v>
      </c>
      <c r="T1532" s="89" t="s">
        <v>6314</v>
      </c>
      <c r="U1532" s="90" t="str">
        <f t="shared" si="332"/>
        <v>ok</v>
      </c>
      <c r="V1532" s="63" t="str">
        <f>INDEX(resources!F:F,MATCH(B1532,resources!B:B,0))</f>
        <v>new_resolve</v>
      </c>
      <c r="W1532" s="110">
        <f t="shared" si="333"/>
        <v>1</v>
      </c>
      <c r="X1532" s="110">
        <f t="shared" si="334"/>
        <v>0</v>
      </c>
      <c r="Y1532" s="110" t="str">
        <f t="shared" si="335"/>
        <v>Carrizo_Wind_energy_NA_CONFIDENTIAL</v>
      </c>
      <c r="Z1532" s="110">
        <f>IF(COUNTIFS($Y$2:Y1532,Y1532)=1,1,0)</f>
        <v>0</v>
      </c>
      <c r="AA1532" s="110">
        <f>SUM($Z$2:Z1532)*Z1532</f>
        <v>0</v>
      </c>
      <c r="AB1532" s="110">
        <f>COUNTIFS(resources!B:B,B1532)</f>
        <v>1</v>
      </c>
      <c r="AC1532" s="110">
        <f t="shared" si="336"/>
        <v>1</v>
      </c>
      <c r="AD1532" s="110">
        <f t="shared" si="337"/>
        <v>1</v>
      </c>
      <c r="AE1532" s="110">
        <f t="shared" si="338"/>
        <v>0</v>
      </c>
      <c r="AF1532" s="110">
        <f t="shared" si="339"/>
        <v>1</v>
      </c>
      <c r="AG1532" s="110">
        <f t="shared" si="340"/>
        <v>0</v>
      </c>
      <c r="AH1532" s="110">
        <f t="shared" si="341"/>
        <v>0</v>
      </c>
      <c r="AI1532" s="110">
        <f t="shared" si="342"/>
        <v>1</v>
      </c>
      <c r="AJ1532" s="100">
        <f>ROW()</f>
        <v>1532</v>
      </c>
      <c r="AK1532" s="100" t="e">
        <f>INDEX('BadRows RECART'!$C$2:$C$1207,MATCH(monthly_gwh_mw!AJ1532,'BadRows RECART'!$D$2:$D$1207,0))</f>
        <v>#N/A</v>
      </c>
    </row>
    <row r="1533" spans="1:37" ht="20">
      <c r="A1533" s="106" t="s">
        <v>3907</v>
      </c>
      <c r="B1533" s="106" t="s">
        <v>2399</v>
      </c>
      <c r="C1533" s="106" t="s">
        <v>6297</v>
      </c>
      <c r="D1533" s="168">
        <v>2028</v>
      </c>
      <c r="E1533" s="168">
        <v>7</v>
      </c>
      <c r="F1533" s="199">
        <v>8.3725707896703163</v>
      </c>
      <c r="G1533" s="212" t="s">
        <v>6314</v>
      </c>
      <c r="H1533" s="212" t="s">
        <v>6314</v>
      </c>
      <c r="I1533" s="106" t="s">
        <v>594</v>
      </c>
      <c r="K1533" s="83" t="s">
        <v>6314</v>
      </c>
      <c r="L1533" s="83" t="s">
        <v>6314</v>
      </c>
      <c r="M1533" s="45" t="str">
        <f>IF(
ISNA(INDEX(resources!E:E,MATCH(B1533,resources!B:B,0))),"fillme",
INDEX(resources!E:E,MATCH(B1533,resources!B:B,0)))</f>
        <v>CAISO_Wind</v>
      </c>
      <c r="N1533" s="45">
        <f>IF(
ISNA(INDEX(resources!J:J,MATCH(B1533,resources!B:B,0))),"fillme",
INDEX(resources!J:J,MATCH(B1533,resources!B:B,0)))</f>
        <v>0</v>
      </c>
      <c r="O1533" s="83" t="str">
        <f>IFERROR(INDEX(resources!K:K,MATCH(B1533,resources!B:B,0)),"fillme")</f>
        <v>wind_low_cf</v>
      </c>
      <c r="P1533" s="89" t="str">
        <f t="shared" si="330"/>
        <v>wind_low_cf_2028_7</v>
      </c>
      <c r="Q1533" s="87">
        <f>INDEX(elcc!G:G,MATCH(P1533,elcc!D:D,0))</f>
        <v>0.33733333333333337</v>
      </c>
      <c r="R1533" s="89">
        <f t="shared" si="331"/>
        <v>1</v>
      </c>
      <c r="S1533" s="89" t="s">
        <v>6314</v>
      </c>
      <c r="T1533" s="89" t="s">
        <v>6314</v>
      </c>
      <c r="U1533" s="90" t="str">
        <f t="shared" si="332"/>
        <v>ok</v>
      </c>
      <c r="V1533" s="63" t="str">
        <f>INDEX(resources!F:F,MATCH(B1533,resources!B:B,0))</f>
        <v>new_resolve</v>
      </c>
      <c r="W1533" s="110">
        <f t="shared" si="333"/>
        <v>1</v>
      </c>
      <c r="X1533" s="110">
        <f t="shared" si="334"/>
        <v>0</v>
      </c>
      <c r="Y1533" s="110" t="str">
        <f t="shared" si="335"/>
        <v>Carrizo_Wind_energy_NA_CONFIDENTIAL</v>
      </c>
      <c r="Z1533" s="110">
        <f>IF(COUNTIFS($Y$2:Y1533,Y1533)=1,1,0)</f>
        <v>0</v>
      </c>
      <c r="AA1533" s="110">
        <f>SUM($Z$2:Z1533)*Z1533</f>
        <v>0</v>
      </c>
      <c r="AB1533" s="110">
        <f>COUNTIFS(resources!B:B,B1533)</f>
        <v>1</v>
      </c>
      <c r="AC1533" s="110">
        <f t="shared" si="336"/>
        <v>1</v>
      </c>
      <c r="AD1533" s="110">
        <f t="shared" si="337"/>
        <v>1</v>
      </c>
      <c r="AE1533" s="110">
        <f t="shared" si="338"/>
        <v>0</v>
      </c>
      <c r="AF1533" s="110">
        <f t="shared" si="339"/>
        <v>1</v>
      </c>
      <c r="AG1533" s="110">
        <f t="shared" si="340"/>
        <v>0</v>
      </c>
      <c r="AH1533" s="110">
        <f t="shared" si="341"/>
        <v>0</v>
      </c>
      <c r="AI1533" s="110">
        <f t="shared" si="342"/>
        <v>1</v>
      </c>
      <c r="AJ1533" s="100">
        <f>ROW()</f>
        <v>1533</v>
      </c>
      <c r="AK1533" s="100" t="e">
        <f>INDEX('BadRows RECART'!$C$2:$C$1207,MATCH(monthly_gwh_mw!AJ1533,'BadRows RECART'!$D$2:$D$1207,0))</f>
        <v>#N/A</v>
      </c>
    </row>
    <row r="1534" spans="1:37" ht="20">
      <c r="A1534" s="106" t="s">
        <v>3907</v>
      </c>
      <c r="B1534" s="106" t="s">
        <v>2399</v>
      </c>
      <c r="C1534" s="106" t="s">
        <v>6297</v>
      </c>
      <c r="D1534" s="168">
        <v>2028</v>
      </c>
      <c r="E1534" s="168">
        <v>8</v>
      </c>
      <c r="F1534" s="199">
        <v>6.8946435592651598</v>
      </c>
      <c r="G1534" s="212" t="s">
        <v>6314</v>
      </c>
      <c r="H1534" s="212" t="s">
        <v>6314</v>
      </c>
      <c r="I1534" s="106" t="s">
        <v>594</v>
      </c>
      <c r="K1534" s="83" t="s">
        <v>6314</v>
      </c>
      <c r="L1534" s="83" t="s">
        <v>6314</v>
      </c>
      <c r="M1534" s="45" t="str">
        <f>IF(
ISNA(INDEX(resources!E:E,MATCH(B1534,resources!B:B,0))),"fillme",
INDEX(resources!E:E,MATCH(B1534,resources!B:B,0)))</f>
        <v>CAISO_Wind</v>
      </c>
      <c r="N1534" s="45">
        <f>IF(
ISNA(INDEX(resources!J:J,MATCH(B1534,resources!B:B,0))),"fillme",
INDEX(resources!J:J,MATCH(B1534,resources!B:B,0)))</f>
        <v>0</v>
      </c>
      <c r="O1534" s="83" t="str">
        <f>IFERROR(INDEX(resources!K:K,MATCH(B1534,resources!B:B,0)),"fillme")</f>
        <v>wind_low_cf</v>
      </c>
      <c r="P1534" s="89" t="str">
        <f t="shared" si="330"/>
        <v>wind_low_cf_2028_8</v>
      </c>
      <c r="Q1534" s="87">
        <f>INDEX(elcc!G:G,MATCH(P1534,elcc!D:D,0))</f>
        <v>0.308</v>
      </c>
      <c r="R1534" s="89">
        <f t="shared" si="331"/>
        <v>1</v>
      </c>
      <c r="S1534" s="89" t="s">
        <v>6314</v>
      </c>
      <c r="T1534" s="89" t="s">
        <v>6314</v>
      </c>
      <c r="U1534" s="90" t="str">
        <f t="shared" si="332"/>
        <v>ok</v>
      </c>
      <c r="V1534" s="63" t="str">
        <f>INDEX(resources!F:F,MATCH(B1534,resources!B:B,0))</f>
        <v>new_resolve</v>
      </c>
      <c r="W1534" s="110">
        <f t="shared" si="333"/>
        <v>1</v>
      </c>
      <c r="X1534" s="110">
        <f t="shared" si="334"/>
        <v>0</v>
      </c>
      <c r="Y1534" s="110" t="str">
        <f t="shared" si="335"/>
        <v>Carrizo_Wind_energy_NA_CONFIDENTIAL</v>
      </c>
      <c r="Z1534" s="110">
        <f>IF(COUNTIFS($Y$2:Y1534,Y1534)=1,1,0)</f>
        <v>0</v>
      </c>
      <c r="AA1534" s="110">
        <f>SUM($Z$2:Z1534)*Z1534</f>
        <v>0</v>
      </c>
      <c r="AB1534" s="110">
        <f>COUNTIFS(resources!B:B,B1534)</f>
        <v>1</v>
      </c>
      <c r="AC1534" s="110">
        <f t="shared" si="336"/>
        <v>1</v>
      </c>
      <c r="AD1534" s="110">
        <f t="shared" si="337"/>
        <v>1</v>
      </c>
      <c r="AE1534" s="110">
        <f t="shared" si="338"/>
        <v>0</v>
      </c>
      <c r="AF1534" s="110">
        <f t="shared" si="339"/>
        <v>1</v>
      </c>
      <c r="AG1534" s="110">
        <f t="shared" si="340"/>
        <v>0</v>
      </c>
      <c r="AH1534" s="110">
        <f t="shared" si="341"/>
        <v>0</v>
      </c>
      <c r="AI1534" s="110">
        <f t="shared" si="342"/>
        <v>1</v>
      </c>
      <c r="AJ1534" s="100">
        <f>ROW()</f>
        <v>1534</v>
      </c>
      <c r="AK1534" s="100" t="e">
        <f>INDEX('BadRows RECART'!$C$2:$C$1207,MATCH(monthly_gwh_mw!AJ1534,'BadRows RECART'!$D$2:$D$1207,0))</f>
        <v>#N/A</v>
      </c>
    </row>
    <row r="1535" spans="1:37" ht="20">
      <c r="A1535" s="106" t="s">
        <v>3907</v>
      </c>
      <c r="B1535" s="106" t="s">
        <v>2399</v>
      </c>
      <c r="C1535" s="106" t="s">
        <v>6297</v>
      </c>
      <c r="D1535" s="168">
        <v>2028</v>
      </c>
      <c r="E1535" s="168">
        <v>9</v>
      </c>
      <c r="F1535" s="199">
        <v>6.0404098471219108</v>
      </c>
      <c r="G1535" s="212" t="s">
        <v>6314</v>
      </c>
      <c r="H1535" s="212" t="s">
        <v>6314</v>
      </c>
      <c r="I1535" s="106" t="s">
        <v>594</v>
      </c>
      <c r="K1535" s="83" t="s">
        <v>6314</v>
      </c>
      <c r="L1535" s="83" t="s">
        <v>6314</v>
      </c>
      <c r="M1535" s="45" t="str">
        <f>IF(
ISNA(INDEX(resources!E:E,MATCH(B1535,resources!B:B,0))),"fillme",
INDEX(resources!E:E,MATCH(B1535,resources!B:B,0)))</f>
        <v>CAISO_Wind</v>
      </c>
      <c r="N1535" s="45">
        <f>IF(
ISNA(INDEX(resources!J:J,MATCH(B1535,resources!B:B,0))),"fillme",
INDEX(resources!J:J,MATCH(B1535,resources!B:B,0)))</f>
        <v>0</v>
      </c>
      <c r="O1535" s="83" t="str">
        <f>IFERROR(INDEX(resources!K:K,MATCH(B1535,resources!B:B,0)),"fillme")</f>
        <v>wind_low_cf</v>
      </c>
      <c r="P1535" s="89" t="str">
        <f t="shared" si="330"/>
        <v>wind_low_cf_2028_9</v>
      </c>
      <c r="Q1535" s="87">
        <f>INDEX(elcc!G:G,MATCH(P1535,elcc!D:D,0))</f>
        <v>0.22</v>
      </c>
      <c r="R1535" s="89">
        <f t="shared" si="331"/>
        <v>1</v>
      </c>
      <c r="S1535" s="89" t="s">
        <v>6314</v>
      </c>
      <c r="T1535" s="89" t="s">
        <v>6314</v>
      </c>
      <c r="U1535" s="90" t="str">
        <f t="shared" si="332"/>
        <v>ok</v>
      </c>
      <c r="V1535" s="63" t="str">
        <f>INDEX(resources!F:F,MATCH(B1535,resources!B:B,0))</f>
        <v>new_resolve</v>
      </c>
      <c r="W1535" s="110">
        <f t="shared" si="333"/>
        <v>1</v>
      </c>
      <c r="X1535" s="110">
        <f t="shared" si="334"/>
        <v>0</v>
      </c>
      <c r="Y1535" s="110" t="str">
        <f t="shared" si="335"/>
        <v>Carrizo_Wind_energy_NA_CONFIDENTIAL</v>
      </c>
      <c r="Z1535" s="110">
        <f>IF(COUNTIFS($Y$2:Y1535,Y1535)=1,1,0)</f>
        <v>0</v>
      </c>
      <c r="AA1535" s="110">
        <f>SUM($Z$2:Z1535)*Z1535</f>
        <v>0</v>
      </c>
      <c r="AB1535" s="110">
        <f>COUNTIFS(resources!B:B,B1535)</f>
        <v>1</v>
      </c>
      <c r="AC1535" s="110">
        <f t="shared" si="336"/>
        <v>1</v>
      </c>
      <c r="AD1535" s="110">
        <f t="shared" si="337"/>
        <v>1</v>
      </c>
      <c r="AE1535" s="110">
        <f t="shared" si="338"/>
        <v>0</v>
      </c>
      <c r="AF1535" s="110">
        <f t="shared" si="339"/>
        <v>1</v>
      </c>
      <c r="AG1535" s="110">
        <f t="shared" si="340"/>
        <v>0</v>
      </c>
      <c r="AH1535" s="110">
        <f t="shared" si="341"/>
        <v>0</v>
      </c>
      <c r="AI1535" s="110">
        <f t="shared" si="342"/>
        <v>1</v>
      </c>
      <c r="AJ1535" s="100">
        <f>ROW()</f>
        <v>1535</v>
      </c>
      <c r="AK1535" s="100" t="e">
        <f>INDEX('BadRows RECART'!$C$2:$C$1207,MATCH(monthly_gwh_mw!AJ1535,'BadRows RECART'!$D$2:$D$1207,0))</f>
        <v>#N/A</v>
      </c>
    </row>
    <row r="1536" spans="1:37" ht="20">
      <c r="A1536" s="106" t="s">
        <v>3907</v>
      </c>
      <c r="B1536" s="106" t="s">
        <v>2399</v>
      </c>
      <c r="C1536" s="106" t="s">
        <v>6297</v>
      </c>
      <c r="D1536" s="168">
        <v>2028</v>
      </c>
      <c r="E1536" s="168">
        <v>10</v>
      </c>
      <c r="F1536" s="199">
        <v>3.7378083098449273</v>
      </c>
      <c r="G1536" s="212" t="s">
        <v>6314</v>
      </c>
      <c r="H1536" s="212" t="s">
        <v>6314</v>
      </c>
      <c r="I1536" s="106" t="s">
        <v>594</v>
      </c>
      <c r="K1536" s="83" t="s">
        <v>6314</v>
      </c>
      <c r="L1536" s="83" t="s">
        <v>6314</v>
      </c>
      <c r="M1536" s="45" t="str">
        <f>IF(
ISNA(INDEX(resources!E:E,MATCH(B1536,resources!B:B,0))),"fillme",
INDEX(resources!E:E,MATCH(B1536,resources!B:B,0)))</f>
        <v>CAISO_Wind</v>
      </c>
      <c r="N1536" s="45">
        <f>IF(
ISNA(INDEX(resources!J:J,MATCH(B1536,resources!B:B,0))),"fillme",
INDEX(resources!J:J,MATCH(B1536,resources!B:B,0)))</f>
        <v>0</v>
      </c>
      <c r="O1536" s="83" t="str">
        <f>IFERROR(INDEX(resources!K:K,MATCH(B1536,resources!B:B,0)),"fillme")</f>
        <v>wind_low_cf</v>
      </c>
      <c r="P1536" s="89" t="str">
        <f t="shared" si="330"/>
        <v>wind_low_cf_2028_10</v>
      </c>
      <c r="Q1536" s="87">
        <f>INDEX(elcc!G:G,MATCH(P1536,elcc!D:D,0))</f>
        <v>0.11733333333333335</v>
      </c>
      <c r="R1536" s="89">
        <f t="shared" si="331"/>
        <v>1</v>
      </c>
      <c r="S1536" s="89" t="s">
        <v>6314</v>
      </c>
      <c r="T1536" s="89" t="s">
        <v>6314</v>
      </c>
      <c r="U1536" s="90" t="str">
        <f t="shared" si="332"/>
        <v>ok</v>
      </c>
      <c r="V1536" s="63" t="str">
        <f>INDEX(resources!F:F,MATCH(B1536,resources!B:B,0))</f>
        <v>new_resolve</v>
      </c>
      <c r="W1536" s="110">
        <f t="shared" si="333"/>
        <v>1</v>
      </c>
      <c r="X1536" s="110">
        <f t="shared" si="334"/>
        <v>0</v>
      </c>
      <c r="Y1536" s="110" t="str">
        <f t="shared" si="335"/>
        <v>Carrizo_Wind_energy_NA_CONFIDENTIAL</v>
      </c>
      <c r="Z1536" s="110">
        <f>IF(COUNTIFS($Y$2:Y1536,Y1536)=1,1,0)</f>
        <v>0</v>
      </c>
      <c r="AA1536" s="110">
        <f>SUM($Z$2:Z1536)*Z1536</f>
        <v>0</v>
      </c>
      <c r="AB1536" s="110">
        <f>COUNTIFS(resources!B:B,B1536)</f>
        <v>1</v>
      </c>
      <c r="AC1536" s="110">
        <f t="shared" si="336"/>
        <v>1</v>
      </c>
      <c r="AD1536" s="110">
        <f t="shared" si="337"/>
        <v>1</v>
      </c>
      <c r="AE1536" s="110">
        <f t="shared" si="338"/>
        <v>0</v>
      </c>
      <c r="AF1536" s="110">
        <f t="shared" si="339"/>
        <v>1</v>
      </c>
      <c r="AG1536" s="110">
        <f t="shared" si="340"/>
        <v>0</v>
      </c>
      <c r="AH1536" s="110">
        <f t="shared" si="341"/>
        <v>0</v>
      </c>
      <c r="AI1536" s="110">
        <f t="shared" si="342"/>
        <v>1</v>
      </c>
      <c r="AJ1536" s="100">
        <f>ROW()</f>
        <v>1536</v>
      </c>
      <c r="AK1536" s="100" t="e">
        <f>INDEX('BadRows RECART'!$C$2:$C$1207,MATCH(monthly_gwh_mw!AJ1536,'BadRows RECART'!$D$2:$D$1207,0))</f>
        <v>#N/A</v>
      </c>
    </row>
    <row r="1537" spans="1:37" ht="20">
      <c r="A1537" s="106" t="s">
        <v>3907</v>
      </c>
      <c r="B1537" s="106" t="s">
        <v>2399</v>
      </c>
      <c r="C1537" s="106" t="s">
        <v>6297</v>
      </c>
      <c r="D1537" s="168">
        <v>2028</v>
      </c>
      <c r="E1537" s="168">
        <v>11</v>
      </c>
      <c r="F1537" s="199">
        <v>2.2941716850176124</v>
      </c>
      <c r="G1537" s="212" t="s">
        <v>6314</v>
      </c>
      <c r="H1537" s="212" t="s">
        <v>6314</v>
      </c>
      <c r="I1537" s="106" t="s">
        <v>594</v>
      </c>
      <c r="K1537" s="83" t="s">
        <v>6314</v>
      </c>
      <c r="L1537" s="83" t="s">
        <v>6314</v>
      </c>
      <c r="M1537" s="45" t="str">
        <f>IF(
ISNA(INDEX(resources!E:E,MATCH(B1537,resources!B:B,0))),"fillme",
INDEX(resources!E:E,MATCH(B1537,resources!B:B,0)))</f>
        <v>CAISO_Wind</v>
      </c>
      <c r="N1537" s="45">
        <f>IF(
ISNA(INDEX(resources!J:J,MATCH(B1537,resources!B:B,0))),"fillme",
INDEX(resources!J:J,MATCH(B1537,resources!B:B,0)))</f>
        <v>0</v>
      </c>
      <c r="O1537" s="83" t="str">
        <f>IFERROR(INDEX(resources!K:K,MATCH(B1537,resources!B:B,0)),"fillme")</f>
        <v>wind_low_cf</v>
      </c>
      <c r="P1537" s="89" t="str">
        <f t="shared" si="330"/>
        <v>wind_low_cf_2028_11</v>
      </c>
      <c r="Q1537" s="87">
        <f>INDEX(elcc!G:G,MATCH(P1537,elcc!D:D,0))</f>
        <v>0.17600000000000002</v>
      </c>
      <c r="R1537" s="89">
        <f t="shared" si="331"/>
        <v>1</v>
      </c>
      <c r="S1537" s="89" t="s">
        <v>6314</v>
      </c>
      <c r="T1537" s="89" t="s">
        <v>6314</v>
      </c>
      <c r="U1537" s="90" t="str">
        <f t="shared" si="332"/>
        <v>ok</v>
      </c>
      <c r="V1537" s="63" t="str">
        <f>INDEX(resources!F:F,MATCH(B1537,resources!B:B,0))</f>
        <v>new_resolve</v>
      </c>
      <c r="W1537" s="110">
        <f t="shared" si="333"/>
        <v>1</v>
      </c>
      <c r="X1537" s="110">
        <f t="shared" si="334"/>
        <v>0</v>
      </c>
      <c r="Y1537" s="110" t="str">
        <f t="shared" si="335"/>
        <v>Carrizo_Wind_energy_NA_CONFIDENTIAL</v>
      </c>
      <c r="Z1537" s="110">
        <f>IF(COUNTIFS($Y$2:Y1537,Y1537)=1,1,0)</f>
        <v>0</v>
      </c>
      <c r="AA1537" s="110">
        <f>SUM($Z$2:Z1537)*Z1537</f>
        <v>0</v>
      </c>
      <c r="AB1537" s="110">
        <f>COUNTIFS(resources!B:B,B1537)</f>
        <v>1</v>
      </c>
      <c r="AC1537" s="110">
        <f t="shared" si="336"/>
        <v>1</v>
      </c>
      <c r="AD1537" s="110">
        <f t="shared" si="337"/>
        <v>1</v>
      </c>
      <c r="AE1537" s="110">
        <f t="shared" si="338"/>
        <v>0</v>
      </c>
      <c r="AF1537" s="110">
        <f t="shared" si="339"/>
        <v>1</v>
      </c>
      <c r="AG1537" s="110">
        <f t="shared" si="340"/>
        <v>0</v>
      </c>
      <c r="AH1537" s="110">
        <f t="shared" si="341"/>
        <v>0</v>
      </c>
      <c r="AI1537" s="110">
        <f t="shared" si="342"/>
        <v>1</v>
      </c>
      <c r="AJ1537" s="100">
        <f>ROW()</f>
        <v>1537</v>
      </c>
      <c r="AK1537" s="100" t="e">
        <f>INDEX('BadRows RECART'!$C$2:$C$1207,MATCH(monthly_gwh_mw!AJ1537,'BadRows RECART'!$D$2:$D$1207,0))</f>
        <v>#N/A</v>
      </c>
    </row>
    <row r="1538" spans="1:37" ht="20">
      <c r="A1538" s="106" t="s">
        <v>3907</v>
      </c>
      <c r="B1538" s="106" t="s">
        <v>2399</v>
      </c>
      <c r="C1538" s="106" t="s">
        <v>6297</v>
      </c>
      <c r="D1538" s="168">
        <v>2028</v>
      </c>
      <c r="E1538" s="168">
        <v>12</v>
      </c>
      <c r="F1538" s="199">
        <v>3.5778470820793218</v>
      </c>
      <c r="G1538" s="212" t="s">
        <v>6314</v>
      </c>
      <c r="H1538" s="212" t="s">
        <v>6314</v>
      </c>
      <c r="I1538" s="106" t="s">
        <v>594</v>
      </c>
      <c r="K1538" s="83" t="s">
        <v>6314</v>
      </c>
      <c r="L1538" s="83" t="s">
        <v>6314</v>
      </c>
      <c r="M1538" s="45" t="str">
        <f>IF(
ISNA(INDEX(resources!E:E,MATCH(B1538,resources!B:B,0))),"fillme",
INDEX(resources!E:E,MATCH(B1538,resources!B:B,0)))</f>
        <v>CAISO_Wind</v>
      </c>
      <c r="N1538" s="45">
        <f>IF(
ISNA(INDEX(resources!J:J,MATCH(B1538,resources!B:B,0))),"fillme",
INDEX(resources!J:J,MATCH(B1538,resources!B:B,0)))</f>
        <v>0</v>
      </c>
      <c r="O1538" s="83" t="str">
        <f>IFERROR(INDEX(resources!K:K,MATCH(B1538,resources!B:B,0)),"fillme")</f>
        <v>wind_low_cf</v>
      </c>
      <c r="P1538" s="89" t="str">
        <f t="shared" si="330"/>
        <v>wind_low_cf_2028_12</v>
      </c>
      <c r="Q1538" s="87">
        <f>INDEX(elcc!G:G,MATCH(P1538,elcc!D:D,0))</f>
        <v>0.19066666666666668</v>
      </c>
      <c r="R1538" s="89">
        <f t="shared" si="331"/>
        <v>1</v>
      </c>
      <c r="S1538" s="89" t="s">
        <v>6314</v>
      </c>
      <c r="T1538" s="89" t="s">
        <v>6314</v>
      </c>
      <c r="U1538" s="90" t="str">
        <f t="shared" si="332"/>
        <v>ok</v>
      </c>
      <c r="V1538" s="63" t="str">
        <f>INDEX(resources!F:F,MATCH(B1538,resources!B:B,0))</f>
        <v>new_resolve</v>
      </c>
      <c r="W1538" s="110">
        <f t="shared" si="333"/>
        <v>1</v>
      </c>
      <c r="X1538" s="110">
        <f t="shared" si="334"/>
        <v>0</v>
      </c>
      <c r="Y1538" s="110" t="str">
        <f t="shared" si="335"/>
        <v>Carrizo_Wind_energy_NA_CONFIDENTIAL</v>
      </c>
      <c r="Z1538" s="110">
        <f>IF(COUNTIFS($Y$2:Y1538,Y1538)=1,1,0)</f>
        <v>0</v>
      </c>
      <c r="AA1538" s="110">
        <f>SUM($Z$2:Z1538)*Z1538</f>
        <v>0</v>
      </c>
      <c r="AB1538" s="110">
        <f>COUNTIFS(resources!B:B,B1538)</f>
        <v>1</v>
      </c>
      <c r="AC1538" s="110">
        <f t="shared" si="336"/>
        <v>1</v>
      </c>
      <c r="AD1538" s="110">
        <f t="shared" si="337"/>
        <v>1</v>
      </c>
      <c r="AE1538" s="110">
        <f t="shared" si="338"/>
        <v>0</v>
      </c>
      <c r="AF1538" s="110">
        <f t="shared" si="339"/>
        <v>1</v>
      </c>
      <c r="AG1538" s="110">
        <f t="shared" si="340"/>
        <v>0</v>
      </c>
      <c r="AH1538" s="110">
        <f t="shared" si="341"/>
        <v>0</v>
      </c>
      <c r="AI1538" s="110">
        <f t="shared" si="342"/>
        <v>1</v>
      </c>
      <c r="AJ1538" s="100">
        <f>ROW()</f>
        <v>1538</v>
      </c>
      <c r="AK1538" s="100" t="e">
        <f>INDEX('BadRows RECART'!$C$2:$C$1207,MATCH(monthly_gwh_mw!AJ1538,'BadRows RECART'!$D$2:$D$1207,0))</f>
        <v>#N/A</v>
      </c>
    </row>
    <row r="1539" spans="1:37" ht="20">
      <c r="A1539" s="106" t="s">
        <v>3907</v>
      </c>
      <c r="B1539" s="106" t="s">
        <v>2399</v>
      </c>
      <c r="C1539" s="106" t="s">
        <v>6297</v>
      </c>
      <c r="D1539" s="168">
        <v>2029</v>
      </c>
      <c r="E1539" s="168">
        <v>1</v>
      </c>
      <c r="F1539" s="199">
        <v>2.9600357128081773</v>
      </c>
      <c r="G1539" s="212" t="s">
        <v>6314</v>
      </c>
      <c r="H1539" s="212" t="s">
        <v>6314</v>
      </c>
      <c r="I1539" s="106" t="s">
        <v>594</v>
      </c>
      <c r="K1539" s="83" t="s">
        <v>6314</v>
      </c>
      <c r="L1539" s="83" t="s">
        <v>6314</v>
      </c>
      <c r="M1539" s="45" t="str">
        <f>IF(
ISNA(INDEX(resources!E:E,MATCH(B1539,resources!B:B,0))),"fillme",
INDEX(resources!E:E,MATCH(B1539,resources!B:B,0)))</f>
        <v>CAISO_Wind</v>
      </c>
      <c r="N1539" s="45">
        <f>IF(
ISNA(INDEX(resources!J:J,MATCH(B1539,resources!B:B,0))),"fillme",
INDEX(resources!J:J,MATCH(B1539,resources!B:B,0)))</f>
        <v>0</v>
      </c>
      <c r="O1539" s="83" t="str">
        <f>IFERROR(INDEX(resources!K:K,MATCH(B1539,resources!B:B,0)),"fillme")</f>
        <v>wind_low_cf</v>
      </c>
      <c r="P1539" s="89" t="str">
        <f t="shared" si="330"/>
        <v>wind_low_cf_2029_1</v>
      </c>
      <c r="Q1539" s="87">
        <f>INDEX(elcc!G:G,MATCH(P1539,elcc!D:D,0))</f>
        <v>0.20533333333333337</v>
      </c>
      <c r="R1539" s="89">
        <f t="shared" si="331"/>
        <v>1</v>
      </c>
      <c r="S1539" s="89" t="s">
        <v>6314</v>
      </c>
      <c r="T1539" s="89" t="s">
        <v>6314</v>
      </c>
      <c r="U1539" s="90" t="str">
        <f t="shared" si="332"/>
        <v>ok</v>
      </c>
      <c r="V1539" s="63" t="str">
        <f>INDEX(resources!F:F,MATCH(B1539,resources!B:B,0))</f>
        <v>new_resolve</v>
      </c>
      <c r="W1539" s="110">
        <f t="shared" si="333"/>
        <v>1</v>
      </c>
      <c r="X1539" s="110">
        <f t="shared" si="334"/>
        <v>0</v>
      </c>
      <c r="Y1539" s="110" t="str">
        <f t="shared" si="335"/>
        <v>Carrizo_Wind_energy_NA_CONFIDENTIAL</v>
      </c>
      <c r="Z1539" s="110">
        <f>IF(COUNTIFS($Y$2:Y1539,Y1539)=1,1,0)</f>
        <v>0</v>
      </c>
      <c r="AA1539" s="110">
        <f>SUM($Z$2:Z1539)*Z1539</f>
        <v>0</v>
      </c>
      <c r="AB1539" s="110">
        <f>COUNTIFS(resources!B:B,B1539)</f>
        <v>1</v>
      </c>
      <c r="AC1539" s="110">
        <f t="shared" si="336"/>
        <v>1</v>
      </c>
      <c r="AD1539" s="110">
        <f t="shared" si="337"/>
        <v>1</v>
      </c>
      <c r="AE1539" s="110">
        <f t="shared" si="338"/>
        <v>0</v>
      </c>
      <c r="AF1539" s="110">
        <f t="shared" si="339"/>
        <v>1</v>
      </c>
      <c r="AG1539" s="110">
        <f t="shared" si="340"/>
        <v>0</v>
      </c>
      <c r="AH1539" s="110">
        <f t="shared" si="341"/>
        <v>0</v>
      </c>
      <c r="AI1539" s="110">
        <f t="shared" si="342"/>
        <v>1</v>
      </c>
      <c r="AJ1539" s="100">
        <f>ROW()</f>
        <v>1539</v>
      </c>
      <c r="AK1539" s="100" t="e">
        <f>INDEX('BadRows RECART'!$C$2:$C$1207,MATCH(monthly_gwh_mw!AJ1539,'BadRows RECART'!$D$2:$D$1207,0))</f>
        <v>#N/A</v>
      </c>
    </row>
    <row r="1540" spans="1:37" ht="20">
      <c r="A1540" s="106" t="s">
        <v>3907</v>
      </c>
      <c r="B1540" s="106" t="s">
        <v>2399</v>
      </c>
      <c r="C1540" s="106" t="s">
        <v>6297</v>
      </c>
      <c r="D1540" s="168">
        <v>2029</v>
      </c>
      <c r="E1540" s="168">
        <v>2</v>
      </c>
      <c r="F1540" s="199">
        <v>3.4800800344787288</v>
      </c>
      <c r="G1540" s="212" t="s">
        <v>6314</v>
      </c>
      <c r="H1540" s="212" t="s">
        <v>6314</v>
      </c>
      <c r="I1540" s="106" t="s">
        <v>594</v>
      </c>
      <c r="K1540" s="83" t="s">
        <v>6314</v>
      </c>
      <c r="L1540" s="83" t="s">
        <v>6314</v>
      </c>
      <c r="M1540" s="45" t="str">
        <f>IF(
ISNA(INDEX(resources!E:E,MATCH(B1540,resources!B:B,0))),"fillme",
INDEX(resources!E:E,MATCH(B1540,resources!B:B,0)))</f>
        <v>CAISO_Wind</v>
      </c>
      <c r="N1540" s="45">
        <f>IF(
ISNA(INDEX(resources!J:J,MATCH(B1540,resources!B:B,0))),"fillme",
INDEX(resources!J:J,MATCH(B1540,resources!B:B,0)))</f>
        <v>0</v>
      </c>
      <c r="O1540" s="83" t="str">
        <f>IFERROR(INDEX(resources!K:K,MATCH(B1540,resources!B:B,0)),"fillme")</f>
        <v>wind_low_cf</v>
      </c>
      <c r="P1540" s="89" t="str">
        <f t="shared" si="330"/>
        <v>wind_low_cf_2029_2</v>
      </c>
      <c r="Q1540" s="87">
        <f>INDEX(elcc!G:G,MATCH(P1540,elcc!D:D,0))</f>
        <v>0.17600000000000002</v>
      </c>
      <c r="R1540" s="89">
        <f t="shared" si="331"/>
        <v>1</v>
      </c>
      <c r="S1540" s="89" t="s">
        <v>6314</v>
      </c>
      <c r="T1540" s="89" t="s">
        <v>6314</v>
      </c>
      <c r="U1540" s="90" t="str">
        <f t="shared" si="332"/>
        <v>ok</v>
      </c>
      <c r="V1540" s="63" t="str">
        <f>INDEX(resources!F:F,MATCH(B1540,resources!B:B,0))</f>
        <v>new_resolve</v>
      </c>
      <c r="W1540" s="110">
        <f t="shared" si="333"/>
        <v>1</v>
      </c>
      <c r="X1540" s="110">
        <f t="shared" si="334"/>
        <v>0</v>
      </c>
      <c r="Y1540" s="110" t="str">
        <f t="shared" si="335"/>
        <v>Carrizo_Wind_energy_NA_CONFIDENTIAL</v>
      </c>
      <c r="Z1540" s="110">
        <f>IF(COUNTIFS($Y$2:Y1540,Y1540)=1,1,0)</f>
        <v>0</v>
      </c>
      <c r="AA1540" s="110">
        <f>SUM($Z$2:Z1540)*Z1540</f>
        <v>0</v>
      </c>
      <c r="AB1540" s="110">
        <f>COUNTIFS(resources!B:B,B1540)</f>
        <v>1</v>
      </c>
      <c r="AC1540" s="110">
        <f t="shared" si="336"/>
        <v>1</v>
      </c>
      <c r="AD1540" s="110">
        <f t="shared" si="337"/>
        <v>1</v>
      </c>
      <c r="AE1540" s="110">
        <f t="shared" si="338"/>
        <v>0</v>
      </c>
      <c r="AF1540" s="110">
        <f t="shared" si="339"/>
        <v>1</v>
      </c>
      <c r="AG1540" s="110">
        <f t="shared" si="340"/>
        <v>0</v>
      </c>
      <c r="AH1540" s="110">
        <f t="shared" si="341"/>
        <v>0</v>
      </c>
      <c r="AI1540" s="110">
        <f t="shared" si="342"/>
        <v>1</v>
      </c>
      <c r="AJ1540" s="100">
        <f>ROW()</f>
        <v>1540</v>
      </c>
      <c r="AK1540" s="100" t="e">
        <f>INDEX('BadRows RECART'!$C$2:$C$1207,MATCH(monthly_gwh_mw!AJ1540,'BadRows RECART'!$D$2:$D$1207,0))</f>
        <v>#N/A</v>
      </c>
    </row>
    <row r="1541" spans="1:37" ht="20">
      <c r="A1541" s="106" t="s">
        <v>3907</v>
      </c>
      <c r="B1541" s="106" t="s">
        <v>2399</v>
      </c>
      <c r="C1541" s="106" t="s">
        <v>6297</v>
      </c>
      <c r="D1541" s="168">
        <v>2029</v>
      </c>
      <c r="E1541" s="168">
        <v>3</v>
      </c>
      <c r="F1541" s="199">
        <v>4.228333235715577</v>
      </c>
      <c r="G1541" s="212" t="s">
        <v>6314</v>
      </c>
      <c r="H1541" s="212" t="s">
        <v>6314</v>
      </c>
      <c r="I1541" s="106" t="s">
        <v>594</v>
      </c>
      <c r="K1541" s="83" t="s">
        <v>6314</v>
      </c>
      <c r="L1541" s="83" t="s">
        <v>6314</v>
      </c>
      <c r="M1541" s="45" t="str">
        <f>IF(
ISNA(INDEX(resources!E:E,MATCH(B1541,resources!B:B,0))),"fillme",
INDEX(resources!E:E,MATCH(B1541,resources!B:B,0)))</f>
        <v>CAISO_Wind</v>
      </c>
      <c r="N1541" s="45">
        <f>IF(
ISNA(INDEX(resources!J:J,MATCH(B1541,resources!B:B,0))),"fillme",
INDEX(resources!J:J,MATCH(B1541,resources!B:B,0)))</f>
        <v>0</v>
      </c>
      <c r="O1541" s="83" t="str">
        <f>IFERROR(INDEX(resources!K:K,MATCH(B1541,resources!B:B,0)),"fillme")</f>
        <v>wind_low_cf</v>
      </c>
      <c r="P1541" s="89" t="str">
        <f t="shared" ref="P1541:P1604" si="343">O1541&amp;"_"&amp;D1541&amp;"_"&amp;E1541</f>
        <v>wind_low_cf_2029_3</v>
      </c>
      <c r="Q1541" s="87">
        <f>INDEX(elcc!G:G,MATCH(P1541,elcc!D:D,0))</f>
        <v>0.41066666666666674</v>
      </c>
      <c r="R1541" s="89">
        <f t="shared" ref="R1541:R1604" si="344">IF(O1541="battery",MIN(1,J1541/4),1)</f>
        <v>1</v>
      </c>
      <c r="S1541" s="89" t="s">
        <v>6314</v>
      </c>
      <c r="T1541" s="89" t="s">
        <v>6314</v>
      </c>
      <c r="U1541" s="90" t="str">
        <f t="shared" ref="U1541:U1604" si="345">IF(ISERROR(T1541),"error in NQC data entry; please check blue and purple data entered. You need to provide either a contracted NQC value in Column G, or allow the template to calculate one using Columns H,L,Q, and R","ok")</f>
        <v>ok</v>
      </c>
      <c r="V1541" s="63" t="str">
        <f>INDEX(resources!F:F,MATCH(B1541,resources!B:B,0))</f>
        <v>new_resolve</v>
      </c>
      <c r="W1541" s="110">
        <f t="shared" ref="W1541:W1604" si="346">(F1541&gt;0)*1</f>
        <v>1</v>
      </c>
      <c r="X1541" s="110">
        <f t="shared" ref="X1541:X1604" si="347">COUNTIFS(G1541:H1541,"&gt;0")</f>
        <v>0</v>
      </c>
      <c r="Y1541" s="110" t="str">
        <f t="shared" ref="Y1541:Y1604" si="348">B1541&amp;"_"&amp;C1541&amp;"_"&amp;K1541</f>
        <v>Carrizo_Wind_energy_NA_CONFIDENTIAL</v>
      </c>
      <c r="Z1541" s="110">
        <f>IF(COUNTIFS($Y$2:Y1541,Y1541)=1,1,0)</f>
        <v>0</v>
      </c>
      <c r="AA1541" s="110">
        <f>SUM($Z$2:Z1541)*Z1541</f>
        <v>0</v>
      </c>
      <c r="AB1541" s="110">
        <f>COUNTIFS(resources!B:B,B1541)</f>
        <v>1</v>
      </c>
      <c r="AC1541" s="110">
        <f t="shared" ref="AC1541:AC1604" si="349">AND(ISNUMBER(D1541),(D1541&gt;2019))*1</f>
        <v>1</v>
      </c>
      <c r="AD1541" s="110">
        <f t="shared" ref="AD1541:AD1604" si="350">AND(ISNUMBER(E1541),E1541&gt;=1,E1541&lt;=12)*1</f>
        <v>1</v>
      </c>
      <c r="AE1541" s="110">
        <f t="shared" ref="AE1541:AE1604" si="351">AND(COUNT(G1541:H1541)=1,COUNT(F1541)=1)*1</f>
        <v>0</v>
      </c>
      <c r="AF1541" s="110">
        <f t="shared" ref="AF1541:AF1604" si="352">(COUNTIFS(K1541:O1541,"fillme")=0)*1</f>
        <v>1</v>
      </c>
      <c r="AG1541" s="110">
        <f t="shared" ref="AG1541:AG1604" si="353">ISNUMBER(L1541)*1</f>
        <v>0</v>
      </c>
      <c r="AH1541" s="110">
        <f t="shared" ref="AH1541:AH1604" si="354">NOT(AND(G1541&gt;0,H1541&gt;0))*1</f>
        <v>0</v>
      </c>
      <c r="AI1541" s="110">
        <f t="shared" ref="AI1541:AI1604" si="355">(U1541="ok")*1</f>
        <v>1</v>
      </c>
      <c r="AJ1541" s="100">
        <f>ROW()</f>
        <v>1541</v>
      </c>
      <c r="AK1541" s="100" t="e">
        <f>INDEX('BadRows RECART'!$C$2:$C$1207,MATCH(monthly_gwh_mw!AJ1541,'BadRows RECART'!$D$2:$D$1207,0))</f>
        <v>#N/A</v>
      </c>
    </row>
    <row r="1542" spans="1:37" ht="20">
      <c r="A1542" s="106" t="s">
        <v>3907</v>
      </c>
      <c r="B1542" s="106" t="s">
        <v>2399</v>
      </c>
      <c r="C1542" s="106" t="s">
        <v>6297</v>
      </c>
      <c r="D1542" s="168">
        <v>2029</v>
      </c>
      <c r="E1542" s="168">
        <v>4</v>
      </c>
      <c r="F1542" s="199">
        <v>6.8505383338898191</v>
      </c>
      <c r="G1542" s="212" t="s">
        <v>6314</v>
      </c>
      <c r="H1542" s="212" t="s">
        <v>6314</v>
      </c>
      <c r="I1542" s="106" t="s">
        <v>594</v>
      </c>
      <c r="K1542" s="83" t="s">
        <v>6314</v>
      </c>
      <c r="L1542" s="83" t="s">
        <v>6314</v>
      </c>
      <c r="M1542" s="45" t="str">
        <f>IF(
ISNA(INDEX(resources!E:E,MATCH(B1542,resources!B:B,0))),"fillme",
INDEX(resources!E:E,MATCH(B1542,resources!B:B,0)))</f>
        <v>CAISO_Wind</v>
      </c>
      <c r="N1542" s="45">
        <f>IF(
ISNA(INDEX(resources!J:J,MATCH(B1542,resources!B:B,0))),"fillme",
INDEX(resources!J:J,MATCH(B1542,resources!B:B,0)))</f>
        <v>0</v>
      </c>
      <c r="O1542" s="83" t="str">
        <f>IFERROR(INDEX(resources!K:K,MATCH(B1542,resources!B:B,0)),"fillme")</f>
        <v>wind_low_cf</v>
      </c>
      <c r="P1542" s="89" t="str">
        <f t="shared" si="343"/>
        <v>wind_low_cf_2029_4</v>
      </c>
      <c r="Q1542" s="87">
        <f>INDEX(elcc!G:G,MATCH(P1542,elcc!D:D,0))</f>
        <v>0.3666666666666667</v>
      </c>
      <c r="R1542" s="89">
        <f t="shared" si="344"/>
        <v>1</v>
      </c>
      <c r="S1542" s="89" t="s">
        <v>6314</v>
      </c>
      <c r="T1542" s="89" t="s">
        <v>6314</v>
      </c>
      <c r="U1542" s="90" t="str">
        <f t="shared" si="345"/>
        <v>ok</v>
      </c>
      <c r="V1542" s="63" t="str">
        <f>INDEX(resources!F:F,MATCH(B1542,resources!B:B,0))</f>
        <v>new_resolve</v>
      </c>
      <c r="W1542" s="110">
        <f t="shared" si="346"/>
        <v>1</v>
      </c>
      <c r="X1542" s="110">
        <f t="shared" si="347"/>
        <v>0</v>
      </c>
      <c r="Y1542" s="110" t="str">
        <f t="shared" si="348"/>
        <v>Carrizo_Wind_energy_NA_CONFIDENTIAL</v>
      </c>
      <c r="Z1542" s="110">
        <f>IF(COUNTIFS($Y$2:Y1542,Y1542)=1,1,0)</f>
        <v>0</v>
      </c>
      <c r="AA1542" s="110">
        <f>SUM($Z$2:Z1542)*Z1542</f>
        <v>0</v>
      </c>
      <c r="AB1542" s="110">
        <f>COUNTIFS(resources!B:B,B1542)</f>
        <v>1</v>
      </c>
      <c r="AC1542" s="110">
        <f t="shared" si="349"/>
        <v>1</v>
      </c>
      <c r="AD1542" s="110">
        <f t="shared" si="350"/>
        <v>1</v>
      </c>
      <c r="AE1542" s="110">
        <f t="shared" si="351"/>
        <v>0</v>
      </c>
      <c r="AF1542" s="110">
        <f t="shared" si="352"/>
        <v>1</v>
      </c>
      <c r="AG1542" s="110">
        <f t="shared" si="353"/>
        <v>0</v>
      </c>
      <c r="AH1542" s="110">
        <f t="shared" si="354"/>
        <v>0</v>
      </c>
      <c r="AI1542" s="110">
        <f t="shared" si="355"/>
        <v>1</v>
      </c>
      <c r="AJ1542" s="100">
        <f>ROW()</f>
        <v>1542</v>
      </c>
      <c r="AK1542" s="100" t="e">
        <f>INDEX('BadRows RECART'!$C$2:$C$1207,MATCH(monthly_gwh_mw!AJ1542,'BadRows RECART'!$D$2:$D$1207,0))</f>
        <v>#N/A</v>
      </c>
    </row>
    <row r="1543" spans="1:37" ht="20">
      <c r="A1543" s="106" t="s">
        <v>3907</v>
      </c>
      <c r="B1543" s="106" t="s">
        <v>2399</v>
      </c>
      <c r="C1543" s="106" t="s">
        <v>6297</v>
      </c>
      <c r="D1543" s="168">
        <v>2029</v>
      </c>
      <c r="E1543" s="168">
        <v>5</v>
      </c>
      <c r="F1543" s="199">
        <v>9.2165659627555225</v>
      </c>
      <c r="G1543" s="212" t="s">
        <v>6314</v>
      </c>
      <c r="H1543" s="212" t="s">
        <v>6314</v>
      </c>
      <c r="I1543" s="106" t="s">
        <v>594</v>
      </c>
      <c r="K1543" s="83" t="s">
        <v>6314</v>
      </c>
      <c r="L1543" s="83" t="s">
        <v>6314</v>
      </c>
      <c r="M1543" s="45" t="str">
        <f>IF(
ISNA(INDEX(resources!E:E,MATCH(B1543,resources!B:B,0))),"fillme",
INDEX(resources!E:E,MATCH(B1543,resources!B:B,0)))</f>
        <v>CAISO_Wind</v>
      </c>
      <c r="N1543" s="45">
        <f>IF(
ISNA(INDEX(resources!J:J,MATCH(B1543,resources!B:B,0))),"fillme",
INDEX(resources!J:J,MATCH(B1543,resources!B:B,0)))</f>
        <v>0</v>
      </c>
      <c r="O1543" s="83" t="str">
        <f>IFERROR(INDEX(resources!K:K,MATCH(B1543,resources!B:B,0)),"fillme")</f>
        <v>wind_low_cf</v>
      </c>
      <c r="P1543" s="89" t="str">
        <f t="shared" si="343"/>
        <v>wind_low_cf_2029_5</v>
      </c>
      <c r="Q1543" s="87">
        <f>INDEX(elcc!G:G,MATCH(P1543,elcc!D:D,0))</f>
        <v>0.3666666666666667</v>
      </c>
      <c r="R1543" s="89">
        <f t="shared" si="344"/>
        <v>1</v>
      </c>
      <c r="S1543" s="89" t="s">
        <v>6314</v>
      </c>
      <c r="T1543" s="89" t="s">
        <v>6314</v>
      </c>
      <c r="U1543" s="90" t="str">
        <f t="shared" si="345"/>
        <v>ok</v>
      </c>
      <c r="V1543" s="63" t="str">
        <f>INDEX(resources!F:F,MATCH(B1543,resources!B:B,0))</f>
        <v>new_resolve</v>
      </c>
      <c r="W1543" s="110">
        <f t="shared" si="346"/>
        <v>1</v>
      </c>
      <c r="X1543" s="110">
        <f t="shared" si="347"/>
        <v>0</v>
      </c>
      <c r="Y1543" s="110" t="str">
        <f t="shared" si="348"/>
        <v>Carrizo_Wind_energy_NA_CONFIDENTIAL</v>
      </c>
      <c r="Z1543" s="110">
        <f>IF(COUNTIFS($Y$2:Y1543,Y1543)=1,1,0)</f>
        <v>0</v>
      </c>
      <c r="AA1543" s="110">
        <f>SUM($Z$2:Z1543)*Z1543</f>
        <v>0</v>
      </c>
      <c r="AB1543" s="110">
        <f>COUNTIFS(resources!B:B,B1543)</f>
        <v>1</v>
      </c>
      <c r="AC1543" s="110">
        <f t="shared" si="349"/>
        <v>1</v>
      </c>
      <c r="AD1543" s="110">
        <f t="shared" si="350"/>
        <v>1</v>
      </c>
      <c r="AE1543" s="110">
        <f t="shared" si="351"/>
        <v>0</v>
      </c>
      <c r="AF1543" s="110">
        <f t="shared" si="352"/>
        <v>1</v>
      </c>
      <c r="AG1543" s="110">
        <f t="shared" si="353"/>
        <v>0</v>
      </c>
      <c r="AH1543" s="110">
        <f t="shared" si="354"/>
        <v>0</v>
      </c>
      <c r="AI1543" s="110">
        <f t="shared" si="355"/>
        <v>1</v>
      </c>
      <c r="AJ1543" s="100">
        <f>ROW()</f>
        <v>1543</v>
      </c>
      <c r="AK1543" s="100" t="e">
        <f>INDEX('BadRows RECART'!$C$2:$C$1207,MATCH(monthly_gwh_mw!AJ1543,'BadRows RECART'!$D$2:$D$1207,0))</f>
        <v>#N/A</v>
      </c>
    </row>
    <row r="1544" spans="1:37" ht="20">
      <c r="A1544" s="106" t="s">
        <v>3907</v>
      </c>
      <c r="B1544" s="106" t="s">
        <v>2399</v>
      </c>
      <c r="C1544" s="106" t="s">
        <v>6297</v>
      </c>
      <c r="D1544" s="168">
        <v>2029</v>
      </c>
      <c r="E1544" s="168">
        <v>6</v>
      </c>
      <c r="F1544" s="199">
        <v>8.3752855756714855</v>
      </c>
      <c r="G1544" s="212" t="s">
        <v>6314</v>
      </c>
      <c r="H1544" s="212" t="s">
        <v>6314</v>
      </c>
      <c r="I1544" s="106" t="s">
        <v>594</v>
      </c>
      <c r="K1544" s="83" t="s">
        <v>6314</v>
      </c>
      <c r="L1544" s="83" t="s">
        <v>6314</v>
      </c>
      <c r="M1544" s="45" t="str">
        <f>IF(
ISNA(INDEX(resources!E:E,MATCH(B1544,resources!B:B,0))),"fillme",
INDEX(resources!E:E,MATCH(B1544,resources!B:B,0)))</f>
        <v>CAISO_Wind</v>
      </c>
      <c r="N1544" s="45">
        <f>IF(
ISNA(INDEX(resources!J:J,MATCH(B1544,resources!B:B,0))),"fillme",
INDEX(resources!J:J,MATCH(B1544,resources!B:B,0)))</f>
        <v>0</v>
      </c>
      <c r="O1544" s="83" t="str">
        <f>IFERROR(INDEX(resources!K:K,MATCH(B1544,resources!B:B,0)),"fillme")</f>
        <v>wind_low_cf</v>
      </c>
      <c r="P1544" s="89" t="str">
        <f t="shared" si="343"/>
        <v>wind_low_cf_2029_6</v>
      </c>
      <c r="Q1544" s="87">
        <f>INDEX(elcc!G:G,MATCH(P1544,elcc!D:D,0))</f>
        <v>0.48400000000000004</v>
      </c>
      <c r="R1544" s="89">
        <f t="shared" si="344"/>
        <v>1</v>
      </c>
      <c r="S1544" s="89" t="s">
        <v>6314</v>
      </c>
      <c r="T1544" s="89" t="s">
        <v>6314</v>
      </c>
      <c r="U1544" s="90" t="str">
        <f t="shared" si="345"/>
        <v>ok</v>
      </c>
      <c r="V1544" s="63" t="str">
        <f>INDEX(resources!F:F,MATCH(B1544,resources!B:B,0))</f>
        <v>new_resolve</v>
      </c>
      <c r="W1544" s="110">
        <f t="shared" si="346"/>
        <v>1</v>
      </c>
      <c r="X1544" s="110">
        <f t="shared" si="347"/>
        <v>0</v>
      </c>
      <c r="Y1544" s="110" t="str">
        <f t="shared" si="348"/>
        <v>Carrizo_Wind_energy_NA_CONFIDENTIAL</v>
      </c>
      <c r="Z1544" s="110">
        <f>IF(COUNTIFS($Y$2:Y1544,Y1544)=1,1,0)</f>
        <v>0</v>
      </c>
      <c r="AA1544" s="110">
        <f>SUM($Z$2:Z1544)*Z1544</f>
        <v>0</v>
      </c>
      <c r="AB1544" s="110">
        <f>COUNTIFS(resources!B:B,B1544)</f>
        <v>1</v>
      </c>
      <c r="AC1544" s="110">
        <f t="shared" si="349"/>
        <v>1</v>
      </c>
      <c r="AD1544" s="110">
        <f t="shared" si="350"/>
        <v>1</v>
      </c>
      <c r="AE1544" s="110">
        <f t="shared" si="351"/>
        <v>0</v>
      </c>
      <c r="AF1544" s="110">
        <f t="shared" si="352"/>
        <v>1</v>
      </c>
      <c r="AG1544" s="110">
        <f t="shared" si="353"/>
        <v>0</v>
      </c>
      <c r="AH1544" s="110">
        <f t="shared" si="354"/>
        <v>0</v>
      </c>
      <c r="AI1544" s="110">
        <f t="shared" si="355"/>
        <v>1</v>
      </c>
      <c r="AJ1544" s="100">
        <f>ROW()</f>
        <v>1544</v>
      </c>
      <c r="AK1544" s="100" t="e">
        <f>INDEX('BadRows RECART'!$C$2:$C$1207,MATCH(monthly_gwh_mw!AJ1544,'BadRows RECART'!$D$2:$D$1207,0))</f>
        <v>#N/A</v>
      </c>
    </row>
    <row r="1545" spans="1:37" ht="20">
      <c r="A1545" s="106" t="s">
        <v>3907</v>
      </c>
      <c r="B1545" s="106" t="s">
        <v>2399</v>
      </c>
      <c r="C1545" s="106" t="s">
        <v>6297</v>
      </c>
      <c r="D1545" s="168">
        <v>2029</v>
      </c>
      <c r="E1545" s="168">
        <v>7</v>
      </c>
      <c r="F1545" s="199">
        <v>8.3725707896703163</v>
      </c>
      <c r="G1545" s="212" t="s">
        <v>6314</v>
      </c>
      <c r="H1545" s="212" t="s">
        <v>6314</v>
      </c>
      <c r="I1545" s="106" t="s">
        <v>594</v>
      </c>
      <c r="K1545" s="83" t="s">
        <v>6314</v>
      </c>
      <c r="L1545" s="83" t="s">
        <v>6314</v>
      </c>
      <c r="M1545" s="45" t="str">
        <f>IF(
ISNA(INDEX(resources!E:E,MATCH(B1545,resources!B:B,0))),"fillme",
INDEX(resources!E:E,MATCH(B1545,resources!B:B,0)))</f>
        <v>CAISO_Wind</v>
      </c>
      <c r="N1545" s="45">
        <f>IF(
ISNA(INDEX(resources!J:J,MATCH(B1545,resources!B:B,0))),"fillme",
INDEX(resources!J:J,MATCH(B1545,resources!B:B,0)))</f>
        <v>0</v>
      </c>
      <c r="O1545" s="83" t="str">
        <f>IFERROR(INDEX(resources!K:K,MATCH(B1545,resources!B:B,0)),"fillme")</f>
        <v>wind_low_cf</v>
      </c>
      <c r="P1545" s="89" t="str">
        <f t="shared" si="343"/>
        <v>wind_low_cf_2029_7</v>
      </c>
      <c r="Q1545" s="87">
        <f>INDEX(elcc!G:G,MATCH(P1545,elcc!D:D,0))</f>
        <v>0.33733333333333337</v>
      </c>
      <c r="R1545" s="89">
        <f t="shared" si="344"/>
        <v>1</v>
      </c>
      <c r="S1545" s="89" t="s">
        <v>6314</v>
      </c>
      <c r="T1545" s="89" t="s">
        <v>6314</v>
      </c>
      <c r="U1545" s="90" t="str">
        <f t="shared" si="345"/>
        <v>ok</v>
      </c>
      <c r="V1545" s="63" t="str">
        <f>INDEX(resources!F:F,MATCH(B1545,resources!B:B,0))</f>
        <v>new_resolve</v>
      </c>
      <c r="W1545" s="110">
        <f t="shared" si="346"/>
        <v>1</v>
      </c>
      <c r="X1545" s="110">
        <f t="shared" si="347"/>
        <v>0</v>
      </c>
      <c r="Y1545" s="110" t="str">
        <f t="shared" si="348"/>
        <v>Carrizo_Wind_energy_NA_CONFIDENTIAL</v>
      </c>
      <c r="Z1545" s="110">
        <f>IF(COUNTIFS($Y$2:Y1545,Y1545)=1,1,0)</f>
        <v>0</v>
      </c>
      <c r="AA1545" s="110">
        <f>SUM($Z$2:Z1545)*Z1545</f>
        <v>0</v>
      </c>
      <c r="AB1545" s="110">
        <f>COUNTIFS(resources!B:B,B1545)</f>
        <v>1</v>
      </c>
      <c r="AC1545" s="110">
        <f t="shared" si="349"/>
        <v>1</v>
      </c>
      <c r="AD1545" s="110">
        <f t="shared" si="350"/>
        <v>1</v>
      </c>
      <c r="AE1545" s="110">
        <f t="shared" si="351"/>
        <v>0</v>
      </c>
      <c r="AF1545" s="110">
        <f t="shared" si="352"/>
        <v>1</v>
      </c>
      <c r="AG1545" s="110">
        <f t="shared" si="353"/>
        <v>0</v>
      </c>
      <c r="AH1545" s="110">
        <f t="shared" si="354"/>
        <v>0</v>
      </c>
      <c r="AI1545" s="110">
        <f t="shared" si="355"/>
        <v>1</v>
      </c>
      <c r="AJ1545" s="100">
        <f>ROW()</f>
        <v>1545</v>
      </c>
      <c r="AK1545" s="100" t="e">
        <f>INDEX('BadRows RECART'!$C$2:$C$1207,MATCH(monthly_gwh_mw!AJ1545,'BadRows RECART'!$D$2:$D$1207,0))</f>
        <v>#N/A</v>
      </c>
    </row>
    <row r="1546" spans="1:37" ht="20">
      <c r="A1546" s="106" t="s">
        <v>3907</v>
      </c>
      <c r="B1546" s="106" t="s">
        <v>2399</v>
      </c>
      <c r="C1546" s="106" t="s">
        <v>6297</v>
      </c>
      <c r="D1546" s="168">
        <v>2029</v>
      </c>
      <c r="E1546" s="168">
        <v>8</v>
      </c>
      <c r="F1546" s="199">
        <v>6.8946435592651598</v>
      </c>
      <c r="G1546" s="212" t="s">
        <v>6314</v>
      </c>
      <c r="H1546" s="212" t="s">
        <v>6314</v>
      </c>
      <c r="I1546" s="106" t="s">
        <v>594</v>
      </c>
      <c r="K1546" s="83" t="s">
        <v>6314</v>
      </c>
      <c r="L1546" s="83" t="s">
        <v>6314</v>
      </c>
      <c r="M1546" s="45" t="str">
        <f>IF(
ISNA(INDEX(resources!E:E,MATCH(B1546,resources!B:B,0))),"fillme",
INDEX(resources!E:E,MATCH(B1546,resources!B:B,0)))</f>
        <v>CAISO_Wind</v>
      </c>
      <c r="N1546" s="45">
        <f>IF(
ISNA(INDEX(resources!J:J,MATCH(B1546,resources!B:B,0))),"fillme",
INDEX(resources!J:J,MATCH(B1546,resources!B:B,0)))</f>
        <v>0</v>
      </c>
      <c r="O1546" s="83" t="str">
        <f>IFERROR(INDEX(resources!K:K,MATCH(B1546,resources!B:B,0)),"fillme")</f>
        <v>wind_low_cf</v>
      </c>
      <c r="P1546" s="89" t="str">
        <f t="shared" si="343"/>
        <v>wind_low_cf_2029_8</v>
      </c>
      <c r="Q1546" s="87">
        <f>INDEX(elcc!G:G,MATCH(P1546,elcc!D:D,0))</f>
        <v>0.308</v>
      </c>
      <c r="R1546" s="89">
        <f t="shared" si="344"/>
        <v>1</v>
      </c>
      <c r="S1546" s="89" t="s">
        <v>6314</v>
      </c>
      <c r="T1546" s="89" t="s">
        <v>6314</v>
      </c>
      <c r="U1546" s="90" t="str">
        <f t="shared" si="345"/>
        <v>ok</v>
      </c>
      <c r="V1546" s="63" t="str">
        <f>INDEX(resources!F:F,MATCH(B1546,resources!B:B,0))</f>
        <v>new_resolve</v>
      </c>
      <c r="W1546" s="110">
        <f t="shared" si="346"/>
        <v>1</v>
      </c>
      <c r="X1546" s="110">
        <f t="shared" si="347"/>
        <v>0</v>
      </c>
      <c r="Y1546" s="110" t="str">
        <f t="shared" si="348"/>
        <v>Carrizo_Wind_energy_NA_CONFIDENTIAL</v>
      </c>
      <c r="Z1546" s="110">
        <f>IF(COUNTIFS($Y$2:Y1546,Y1546)=1,1,0)</f>
        <v>0</v>
      </c>
      <c r="AA1546" s="110">
        <f>SUM($Z$2:Z1546)*Z1546</f>
        <v>0</v>
      </c>
      <c r="AB1546" s="110">
        <f>COUNTIFS(resources!B:B,B1546)</f>
        <v>1</v>
      </c>
      <c r="AC1546" s="110">
        <f t="shared" si="349"/>
        <v>1</v>
      </c>
      <c r="AD1546" s="110">
        <f t="shared" si="350"/>
        <v>1</v>
      </c>
      <c r="AE1546" s="110">
        <f t="shared" si="351"/>
        <v>0</v>
      </c>
      <c r="AF1546" s="110">
        <f t="shared" si="352"/>
        <v>1</v>
      </c>
      <c r="AG1546" s="110">
        <f t="shared" si="353"/>
        <v>0</v>
      </c>
      <c r="AH1546" s="110">
        <f t="shared" si="354"/>
        <v>0</v>
      </c>
      <c r="AI1546" s="110">
        <f t="shared" si="355"/>
        <v>1</v>
      </c>
      <c r="AJ1546" s="100">
        <f>ROW()</f>
        <v>1546</v>
      </c>
      <c r="AK1546" s="100" t="e">
        <f>INDEX('BadRows RECART'!$C$2:$C$1207,MATCH(monthly_gwh_mw!AJ1546,'BadRows RECART'!$D$2:$D$1207,0))</f>
        <v>#N/A</v>
      </c>
    </row>
    <row r="1547" spans="1:37" ht="20">
      <c r="A1547" s="106" t="s">
        <v>3907</v>
      </c>
      <c r="B1547" s="106" t="s">
        <v>2399</v>
      </c>
      <c r="C1547" s="106" t="s">
        <v>6297</v>
      </c>
      <c r="D1547" s="168">
        <v>2029</v>
      </c>
      <c r="E1547" s="168">
        <v>9</v>
      </c>
      <c r="F1547" s="199">
        <v>6.0404098471219108</v>
      </c>
      <c r="G1547" s="212" t="s">
        <v>6314</v>
      </c>
      <c r="H1547" s="212" t="s">
        <v>6314</v>
      </c>
      <c r="I1547" s="106" t="s">
        <v>594</v>
      </c>
      <c r="K1547" s="83" t="s">
        <v>6314</v>
      </c>
      <c r="L1547" s="83" t="s">
        <v>6314</v>
      </c>
      <c r="M1547" s="45" t="str">
        <f>IF(
ISNA(INDEX(resources!E:E,MATCH(B1547,resources!B:B,0))),"fillme",
INDEX(resources!E:E,MATCH(B1547,resources!B:B,0)))</f>
        <v>CAISO_Wind</v>
      </c>
      <c r="N1547" s="45">
        <f>IF(
ISNA(INDEX(resources!J:J,MATCH(B1547,resources!B:B,0))),"fillme",
INDEX(resources!J:J,MATCH(B1547,resources!B:B,0)))</f>
        <v>0</v>
      </c>
      <c r="O1547" s="83" t="str">
        <f>IFERROR(INDEX(resources!K:K,MATCH(B1547,resources!B:B,0)),"fillme")</f>
        <v>wind_low_cf</v>
      </c>
      <c r="P1547" s="89" t="str">
        <f t="shared" si="343"/>
        <v>wind_low_cf_2029_9</v>
      </c>
      <c r="Q1547" s="87">
        <f>INDEX(elcc!G:G,MATCH(P1547,elcc!D:D,0))</f>
        <v>0.22</v>
      </c>
      <c r="R1547" s="89">
        <f t="shared" si="344"/>
        <v>1</v>
      </c>
      <c r="S1547" s="89" t="s">
        <v>6314</v>
      </c>
      <c r="T1547" s="89" t="s">
        <v>6314</v>
      </c>
      <c r="U1547" s="90" t="str">
        <f t="shared" si="345"/>
        <v>ok</v>
      </c>
      <c r="V1547" s="63" t="str">
        <f>INDEX(resources!F:F,MATCH(B1547,resources!B:B,0))</f>
        <v>new_resolve</v>
      </c>
      <c r="W1547" s="110">
        <f t="shared" si="346"/>
        <v>1</v>
      </c>
      <c r="X1547" s="110">
        <f t="shared" si="347"/>
        <v>0</v>
      </c>
      <c r="Y1547" s="110" t="str">
        <f t="shared" si="348"/>
        <v>Carrizo_Wind_energy_NA_CONFIDENTIAL</v>
      </c>
      <c r="Z1547" s="110">
        <f>IF(COUNTIFS($Y$2:Y1547,Y1547)=1,1,0)</f>
        <v>0</v>
      </c>
      <c r="AA1547" s="110">
        <f>SUM($Z$2:Z1547)*Z1547</f>
        <v>0</v>
      </c>
      <c r="AB1547" s="110">
        <f>COUNTIFS(resources!B:B,B1547)</f>
        <v>1</v>
      </c>
      <c r="AC1547" s="110">
        <f t="shared" si="349"/>
        <v>1</v>
      </c>
      <c r="AD1547" s="110">
        <f t="shared" si="350"/>
        <v>1</v>
      </c>
      <c r="AE1547" s="110">
        <f t="shared" si="351"/>
        <v>0</v>
      </c>
      <c r="AF1547" s="110">
        <f t="shared" si="352"/>
        <v>1</v>
      </c>
      <c r="AG1547" s="110">
        <f t="shared" si="353"/>
        <v>0</v>
      </c>
      <c r="AH1547" s="110">
        <f t="shared" si="354"/>
        <v>0</v>
      </c>
      <c r="AI1547" s="110">
        <f t="shared" si="355"/>
        <v>1</v>
      </c>
      <c r="AJ1547" s="100">
        <f>ROW()</f>
        <v>1547</v>
      </c>
      <c r="AK1547" s="100" t="e">
        <f>INDEX('BadRows RECART'!$C$2:$C$1207,MATCH(monthly_gwh_mw!AJ1547,'BadRows RECART'!$D$2:$D$1207,0))</f>
        <v>#N/A</v>
      </c>
    </row>
    <row r="1548" spans="1:37" ht="20">
      <c r="A1548" s="106" t="s">
        <v>3907</v>
      </c>
      <c r="B1548" s="106" t="s">
        <v>2399</v>
      </c>
      <c r="C1548" s="106" t="s">
        <v>6297</v>
      </c>
      <c r="D1548" s="168">
        <v>2029</v>
      </c>
      <c r="E1548" s="168">
        <v>10</v>
      </c>
      <c r="F1548" s="199">
        <v>3.7378083098449273</v>
      </c>
      <c r="G1548" s="212" t="s">
        <v>6314</v>
      </c>
      <c r="H1548" s="212" t="s">
        <v>6314</v>
      </c>
      <c r="I1548" s="106" t="s">
        <v>594</v>
      </c>
      <c r="K1548" s="83" t="s">
        <v>6314</v>
      </c>
      <c r="L1548" s="83" t="s">
        <v>6314</v>
      </c>
      <c r="M1548" s="45" t="str">
        <f>IF(
ISNA(INDEX(resources!E:E,MATCH(B1548,resources!B:B,0))),"fillme",
INDEX(resources!E:E,MATCH(B1548,resources!B:B,0)))</f>
        <v>CAISO_Wind</v>
      </c>
      <c r="N1548" s="45">
        <f>IF(
ISNA(INDEX(resources!J:J,MATCH(B1548,resources!B:B,0))),"fillme",
INDEX(resources!J:J,MATCH(B1548,resources!B:B,0)))</f>
        <v>0</v>
      </c>
      <c r="O1548" s="83" t="str">
        <f>IFERROR(INDEX(resources!K:K,MATCH(B1548,resources!B:B,0)),"fillme")</f>
        <v>wind_low_cf</v>
      </c>
      <c r="P1548" s="89" t="str">
        <f t="shared" si="343"/>
        <v>wind_low_cf_2029_10</v>
      </c>
      <c r="Q1548" s="87">
        <f>INDEX(elcc!G:G,MATCH(P1548,elcc!D:D,0))</f>
        <v>0.11733333333333335</v>
      </c>
      <c r="R1548" s="89">
        <f t="shared" si="344"/>
        <v>1</v>
      </c>
      <c r="S1548" s="89" t="s">
        <v>6314</v>
      </c>
      <c r="T1548" s="89" t="s">
        <v>6314</v>
      </c>
      <c r="U1548" s="90" t="str">
        <f t="shared" si="345"/>
        <v>ok</v>
      </c>
      <c r="V1548" s="63" t="str">
        <f>INDEX(resources!F:F,MATCH(B1548,resources!B:B,0))</f>
        <v>new_resolve</v>
      </c>
      <c r="W1548" s="110">
        <f t="shared" si="346"/>
        <v>1</v>
      </c>
      <c r="X1548" s="110">
        <f t="shared" si="347"/>
        <v>0</v>
      </c>
      <c r="Y1548" s="110" t="str">
        <f t="shared" si="348"/>
        <v>Carrizo_Wind_energy_NA_CONFIDENTIAL</v>
      </c>
      <c r="Z1548" s="110">
        <f>IF(COUNTIFS($Y$2:Y1548,Y1548)=1,1,0)</f>
        <v>0</v>
      </c>
      <c r="AA1548" s="110">
        <f>SUM($Z$2:Z1548)*Z1548</f>
        <v>0</v>
      </c>
      <c r="AB1548" s="110">
        <f>COUNTIFS(resources!B:B,B1548)</f>
        <v>1</v>
      </c>
      <c r="AC1548" s="110">
        <f t="shared" si="349"/>
        <v>1</v>
      </c>
      <c r="AD1548" s="110">
        <f t="shared" si="350"/>
        <v>1</v>
      </c>
      <c r="AE1548" s="110">
        <f t="shared" si="351"/>
        <v>0</v>
      </c>
      <c r="AF1548" s="110">
        <f t="shared" si="352"/>
        <v>1</v>
      </c>
      <c r="AG1548" s="110">
        <f t="shared" si="353"/>
        <v>0</v>
      </c>
      <c r="AH1548" s="110">
        <f t="shared" si="354"/>
        <v>0</v>
      </c>
      <c r="AI1548" s="110">
        <f t="shared" si="355"/>
        <v>1</v>
      </c>
      <c r="AJ1548" s="100">
        <f>ROW()</f>
        <v>1548</v>
      </c>
      <c r="AK1548" s="100" t="e">
        <f>INDEX('BadRows RECART'!$C$2:$C$1207,MATCH(monthly_gwh_mw!AJ1548,'BadRows RECART'!$D$2:$D$1207,0))</f>
        <v>#N/A</v>
      </c>
    </row>
    <row r="1549" spans="1:37" ht="20">
      <c r="A1549" s="106" t="s">
        <v>3907</v>
      </c>
      <c r="B1549" s="106" t="s">
        <v>2399</v>
      </c>
      <c r="C1549" s="106" t="s">
        <v>6297</v>
      </c>
      <c r="D1549" s="168">
        <v>2029</v>
      </c>
      <c r="E1549" s="168">
        <v>11</v>
      </c>
      <c r="F1549" s="199">
        <v>2.2941716850176124</v>
      </c>
      <c r="G1549" s="212" t="s">
        <v>6314</v>
      </c>
      <c r="H1549" s="212" t="s">
        <v>6314</v>
      </c>
      <c r="I1549" s="106" t="s">
        <v>594</v>
      </c>
      <c r="K1549" s="83" t="s">
        <v>6314</v>
      </c>
      <c r="L1549" s="83" t="s">
        <v>6314</v>
      </c>
      <c r="M1549" s="45" t="str">
        <f>IF(
ISNA(INDEX(resources!E:E,MATCH(B1549,resources!B:B,0))),"fillme",
INDEX(resources!E:E,MATCH(B1549,resources!B:B,0)))</f>
        <v>CAISO_Wind</v>
      </c>
      <c r="N1549" s="45">
        <f>IF(
ISNA(INDEX(resources!J:J,MATCH(B1549,resources!B:B,0))),"fillme",
INDEX(resources!J:J,MATCH(B1549,resources!B:B,0)))</f>
        <v>0</v>
      </c>
      <c r="O1549" s="83" t="str">
        <f>IFERROR(INDEX(resources!K:K,MATCH(B1549,resources!B:B,0)),"fillme")</f>
        <v>wind_low_cf</v>
      </c>
      <c r="P1549" s="89" t="str">
        <f t="shared" si="343"/>
        <v>wind_low_cf_2029_11</v>
      </c>
      <c r="Q1549" s="87">
        <f>INDEX(elcc!G:G,MATCH(P1549,elcc!D:D,0))</f>
        <v>0.17600000000000002</v>
      </c>
      <c r="R1549" s="89">
        <f t="shared" si="344"/>
        <v>1</v>
      </c>
      <c r="S1549" s="89" t="s">
        <v>6314</v>
      </c>
      <c r="T1549" s="89" t="s">
        <v>6314</v>
      </c>
      <c r="U1549" s="90" t="str">
        <f t="shared" si="345"/>
        <v>ok</v>
      </c>
      <c r="V1549" s="63" t="str">
        <f>INDEX(resources!F:F,MATCH(B1549,resources!B:B,0))</f>
        <v>new_resolve</v>
      </c>
      <c r="W1549" s="110">
        <f t="shared" si="346"/>
        <v>1</v>
      </c>
      <c r="X1549" s="110">
        <f t="shared" si="347"/>
        <v>0</v>
      </c>
      <c r="Y1549" s="110" t="str">
        <f t="shared" si="348"/>
        <v>Carrizo_Wind_energy_NA_CONFIDENTIAL</v>
      </c>
      <c r="Z1549" s="110">
        <f>IF(COUNTIFS($Y$2:Y1549,Y1549)=1,1,0)</f>
        <v>0</v>
      </c>
      <c r="AA1549" s="110">
        <f>SUM($Z$2:Z1549)*Z1549</f>
        <v>0</v>
      </c>
      <c r="AB1549" s="110">
        <f>COUNTIFS(resources!B:B,B1549)</f>
        <v>1</v>
      </c>
      <c r="AC1549" s="110">
        <f t="shared" si="349"/>
        <v>1</v>
      </c>
      <c r="AD1549" s="110">
        <f t="shared" si="350"/>
        <v>1</v>
      </c>
      <c r="AE1549" s="110">
        <f t="shared" si="351"/>
        <v>0</v>
      </c>
      <c r="AF1549" s="110">
        <f t="shared" si="352"/>
        <v>1</v>
      </c>
      <c r="AG1549" s="110">
        <f t="shared" si="353"/>
        <v>0</v>
      </c>
      <c r="AH1549" s="110">
        <f t="shared" si="354"/>
        <v>0</v>
      </c>
      <c r="AI1549" s="110">
        <f t="shared" si="355"/>
        <v>1</v>
      </c>
      <c r="AJ1549" s="100">
        <f>ROW()</f>
        <v>1549</v>
      </c>
      <c r="AK1549" s="100" t="e">
        <f>INDEX('BadRows RECART'!$C$2:$C$1207,MATCH(monthly_gwh_mw!AJ1549,'BadRows RECART'!$D$2:$D$1207,0))</f>
        <v>#N/A</v>
      </c>
    </row>
    <row r="1550" spans="1:37" ht="20">
      <c r="A1550" s="106" t="s">
        <v>3907</v>
      </c>
      <c r="B1550" s="106" t="s">
        <v>2399</v>
      </c>
      <c r="C1550" s="106" t="s">
        <v>6297</v>
      </c>
      <c r="D1550" s="168">
        <v>2029</v>
      </c>
      <c r="E1550" s="168">
        <v>12</v>
      </c>
      <c r="F1550" s="199">
        <v>3.5778470820793218</v>
      </c>
      <c r="G1550" s="212" t="s">
        <v>6314</v>
      </c>
      <c r="H1550" s="212" t="s">
        <v>6314</v>
      </c>
      <c r="I1550" s="106" t="s">
        <v>594</v>
      </c>
      <c r="K1550" s="83" t="s">
        <v>6314</v>
      </c>
      <c r="L1550" s="83" t="s">
        <v>6314</v>
      </c>
      <c r="M1550" s="45" t="str">
        <f>IF(
ISNA(INDEX(resources!E:E,MATCH(B1550,resources!B:B,0))),"fillme",
INDEX(resources!E:E,MATCH(B1550,resources!B:B,0)))</f>
        <v>CAISO_Wind</v>
      </c>
      <c r="N1550" s="45">
        <f>IF(
ISNA(INDEX(resources!J:J,MATCH(B1550,resources!B:B,0))),"fillme",
INDEX(resources!J:J,MATCH(B1550,resources!B:B,0)))</f>
        <v>0</v>
      </c>
      <c r="O1550" s="83" t="str">
        <f>IFERROR(INDEX(resources!K:K,MATCH(B1550,resources!B:B,0)),"fillme")</f>
        <v>wind_low_cf</v>
      </c>
      <c r="P1550" s="89" t="str">
        <f t="shared" si="343"/>
        <v>wind_low_cf_2029_12</v>
      </c>
      <c r="Q1550" s="87">
        <f>INDEX(elcc!G:G,MATCH(P1550,elcc!D:D,0))</f>
        <v>0.19066666666666668</v>
      </c>
      <c r="R1550" s="89">
        <f t="shared" si="344"/>
        <v>1</v>
      </c>
      <c r="S1550" s="89" t="s">
        <v>6314</v>
      </c>
      <c r="T1550" s="89" t="s">
        <v>6314</v>
      </c>
      <c r="U1550" s="90" t="str">
        <f t="shared" si="345"/>
        <v>ok</v>
      </c>
      <c r="V1550" s="63" t="str">
        <f>INDEX(resources!F:F,MATCH(B1550,resources!B:B,0))</f>
        <v>new_resolve</v>
      </c>
      <c r="W1550" s="110">
        <f t="shared" si="346"/>
        <v>1</v>
      </c>
      <c r="X1550" s="110">
        <f t="shared" si="347"/>
        <v>0</v>
      </c>
      <c r="Y1550" s="110" t="str">
        <f t="shared" si="348"/>
        <v>Carrizo_Wind_energy_NA_CONFIDENTIAL</v>
      </c>
      <c r="Z1550" s="110">
        <f>IF(COUNTIFS($Y$2:Y1550,Y1550)=1,1,0)</f>
        <v>0</v>
      </c>
      <c r="AA1550" s="110">
        <f>SUM($Z$2:Z1550)*Z1550</f>
        <v>0</v>
      </c>
      <c r="AB1550" s="110">
        <f>COUNTIFS(resources!B:B,B1550)</f>
        <v>1</v>
      </c>
      <c r="AC1550" s="110">
        <f t="shared" si="349"/>
        <v>1</v>
      </c>
      <c r="AD1550" s="110">
        <f t="shared" si="350"/>
        <v>1</v>
      </c>
      <c r="AE1550" s="110">
        <f t="shared" si="351"/>
        <v>0</v>
      </c>
      <c r="AF1550" s="110">
        <f t="shared" si="352"/>
        <v>1</v>
      </c>
      <c r="AG1550" s="110">
        <f t="shared" si="353"/>
        <v>0</v>
      </c>
      <c r="AH1550" s="110">
        <f t="shared" si="354"/>
        <v>0</v>
      </c>
      <c r="AI1550" s="110">
        <f t="shared" si="355"/>
        <v>1</v>
      </c>
      <c r="AJ1550" s="100">
        <f>ROW()</f>
        <v>1550</v>
      </c>
      <c r="AK1550" s="100" t="e">
        <f>INDEX('BadRows RECART'!$C$2:$C$1207,MATCH(monthly_gwh_mw!AJ1550,'BadRows RECART'!$D$2:$D$1207,0))</f>
        <v>#N/A</v>
      </c>
    </row>
    <row r="1551" spans="1:37" ht="20">
      <c r="A1551" s="106" t="s">
        <v>3907</v>
      </c>
      <c r="B1551" s="106" t="s">
        <v>2399</v>
      </c>
      <c r="C1551" s="106" t="s">
        <v>6297</v>
      </c>
      <c r="D1551" s="168">
        <v>2030</v>
      </c>
      <c r="E1551" s="168">
        <v>1</v>
      </c>
      <c r="F1551" s="199">
        <v>2.9600357128081773</v>
      </c>
      <c r="G1551" s="212" t="s">
        <v>6314</v>
      </c>
      <c r="H1551" s="212" t="s">
        <v>6314</v>
      </c>
      <c r="I1551" s="106" t="s">
        <v>594</v>
      </c>
      <c r="K1551" s="83" t="s">
        <v>6314</v>
      </c>
      <c r="L1551" s="83" t="s">
        <v>6314</v>
      </c>
      <c r="M1551" s="45" t="str">
        <f>IF(
ISNA(INDEX(resources!E:E,MATCH(B1551,resources!B:B,0))),"fillme",
INDEX(resources!E:E,MATCH(B1551,resources!B:B,0)))</f>
        <v>CAISO_Wind</v>
      </c>
      <c r="N1551" s="45">
        <f>IF(
ISNA(INDEX(resources!J:J,MATCH(B1551,resources!B:B,0))),"fillme",
INDEX(resources!J:J,MATCH(B1551,resources!B:B,0)))</f>
        <v>0</v>
      </c>
      <c r="O1551" s="83" t="str">
        <f>IFERROR(INDEX(resources!K:K,MATCH(B1551,resources!B:B,0)),"fillme")</f>
        <v>wind_low_cf</v>
      </c>
      <c r="P1551" s="89" t="str">
        <f t="shared" si="343"/>
        <v>wind_low_cf_2030_1</v>
      </c>
      <c r="Q1551" s="87">
        <f>INDEX(elcc!G:G,MATCH(P1551,elcc!D:D,0))</f>
        <v>0.20533333333333337</v>
      </c>
      <c r="R1551" s="89">
        <f t="shared" si="344"/>
        <v>1</v>
      </c>
      <c r="S1551" s="89" t="s">
        <v>6314</v>
      </c>
      <c r="T1551" s="89" t="s">
        <v>6314</v>
      </c>
      <c r="U1551" s="90" t="str">
        <f t="shared" si="345"/>
        <v>ok</v>
      </c>
      <c r="V1551" s="63" t="str">
        <f>INDEX(resources!F:F,MATCH(B1551,resources!B:B,0))</f>
        <v>new_resolve</v>
      </c>
      <c r="W1551" s="110">
        <f t="shared" si="346"/>
        <v>1</v>
      </c>
      <c r="X1551" s="110">
        <f t="shared" si="347"/>
        <v>0</v>
      </c>
      <c r="Y1551" s="110" t="str">
        <f t="shared" si="348"/>
        <v>Carrizo_Wind_energy_NA_CONFIDENTIAL</v>
      </c>
      <c r="Z1551" s="110">
        <f>IF(COUNTIFS($Y$2:Y1551,Y1551)=1,1,0)</f>
        <v>0</v>
      </c>
      <c r="AA1551" s="110">
        <f>SUM($Z$2:Z1551)*Z1551</f>
        <v>0</v>
      </c>
      <c r="AB1551" s="110">
        <f>COUNTIFS(resources!B:B,B1551)</f>
        <v>1</v>
      </c>
      <c r="AC1551" s="110">
        <f t="shared" si="349"/>
        <v>1</v>
      </c>
      <c r="AD1551" s="110">
        <f t="shared" si="350"/>
        <v>1</v>
      </c>
      <c r="AE1551" s="110">
        <f t="shared" si="351"/>
        <v>0</v>
      </c>
      <c r="AF1551" s="110">
        <f t="shared" si="352"/>
        <v>1</v>
      </c>
      <c r="AG1551" s="110">
        <f t="shared" si="353"/>
        <v>0</v>
      </c>
      <c r="AH1551" s="110">
        <f t="shared" si="354"/>
        <v>0</v>
      </c>
      <c r="AI1551" s="110">
        <f t="shared" si="355"/>
        <v>1</v>
      </c>
      <c r="AJ1551" s="100">
        <f>ROW()</f>
        <v>1551</v>
      </c>
      <c r="AK1551" s="100" t="e">
        <f>INDEX('BadRows RECART'!$C$2:$C$1207,MATCH(monthly_gwh_mw!AJ1551,'BadRows RECART'!$D$2:$D$1207,0))</f>
        <v>#N/A</v>
      </c>
    </row>
    <row r="1552" spans="1:37" ht="20">
      <c r="A1552" s="106" t="s">
        <v>3907</v>
      </c>
      <c r="B1552" s="106" t="s">
        <v>2399</v>
      </c>
      <c r="C1552" s="106" t="s">
        <v>6297</v>
      </c>
      <c r="D1552" s="168">
        <v>2030</v>
      </c>
      <c r="E1552" s="168">
        <v>2</v>
      </c>
      <c r="F1552" s="199">
        <v>3.4800800344787288</v>
      </c>
      <c r="G1552" s="212" t="s">
        <v>6314</v>
      </c>
      <c r="H1552" s="212" t="s">
        <v>6314</v>
      </c>
      <c r="I1552" s="106" t="s">
        <v>594</v>
      </c>
      <c r="K1552" s="83" t="s">
        <v>6314</v>
      </c>
      <c r="L1552" s="83" t="s">
        <v>6314</v>
      </c>
      <c r="M1552" s="45" t="str">
        <f>IF(
ISNA(INDEX(resources!E:E,MATCH(B1552,resources!B:B,0))),"fillme",
INDEX(resources!E:E,MATCH(B1552,resources!B:B,0)))</f>
        <v>CAISO_Wind</v>
      </c>
      <c r="N1552" s="45">
        <f>IF(
ISNA(INDEX(resources!J:J,MATCH(B1552,resources!B:B,0))),"fillme",
INDEX(resources!J:J,MATCH(B1552,resources!B:B,0)))</f>
        <v>0</v>
      </c>
      <c r="O1552" s="83" t="str">
        <f>IFERROR(INDEX(resources!K:K,MATCH(B1552,resources!B:B,0)),"fillme")</f>
        <v>wind_low_cf</v>
      </c>
      <c r="P1552" s="89" t="str">
        <f t="shared" si="343"/>
        <v>wind_low_cf_2030_2</v>
      </c>
      <c r="Q1552" s="87">
        <f>INDEX(elcc!G:G,MATCH(P1552,elcc!D:D,0))</f>
        <v>0.17600000000000002</v>
      </c>
      <c r="R1552" s="89">
        <f t="shared" si="344"/>
        <v>1</v>
      </c>
      <c r="S1552" s="89" t="s">
        <v>6314</v>
      </c>
      <c r="T1552" s="89" t="s">
        <v>6314</v>
      </c>
      <c r="U1552" s="90" t="str">
        <f t="shared" si="345"/>
        <v>ok</v>
      </c>
      <c r="V1552" s="63" t="str">
        <f>INDEX(resources!F:F,MATCH(B1552,resources!B:B,0))</f>
        <v>new_resolve</v>
      </c>
      <c r="W1552" s="110">
        <f t="shared" si="346"/>
        <v>1</v>
      </c>
      <c r="X1552" s="110">
        <f t="shared" si="347"/>
        <v>0</v>
      </c>
      <c r="Y1552" s="110" t="str">
        <f t="shared" si="348"/>
        <v>Carrizo_Wind_energy_NA_CONFIDENTIAL</v>
      </c>
      <c r="Z1552" s="110">
        <f>IF(COUNTIFS($Y$2:Y1552,Y1552)=1,1,0)</f>
        <v>0</v>
      </c>
      <c r="AA1552" s="110">
        <f>SUM($Z$2:Z1552)*Z1552</f>
        <v>0</v>
      </c>
      <c r="AB1552" s="110">
        <f>COUNTIFS(resources!B:B,B1552)</f>
        <v>1</v>
      </c>
      <c r="AC1552" s="110">
        <f t="shared" si="349"/>
        <v>1</v>
      </c>
      <c r="AD1552" s="110">
        <f t="shared" si="350"/>
        <v>1</v>
      </c>
      <c r="AE1552" s="110">
        <f t="shared" si="351"/>
        <v>0</v>
      </c>
      <c r="AF1552" s="110">
        <f t="shared" si="352"/>
        <v>1</v>
      </c>
      <c r="AG1552" s="110">
        <f t="shared" si="353"/>
        <v>0</v>
      </c>
      <c r="AH1552" s="110">
        <f t="shared" si="354"/>
        <v>0</v>
      </c>
      <c r="AI1552" s="110">
        <f t="shared" si="355"/>
        <v>1</v>
      </c>
      <c r="AJ1552" s="100">
        <f>ROW()</f>
        <v>1552</v>
      </c>
      <c r="AK1552" s="100" t="e">
        <f>INDEX('BadRows RECART'!$C$2:$C$1207,MATCH(monthly_gwh_mw!AJ1552,'BadRows RECART'!$D$2:$D$1207,0))</f>
        <v>#N/A</v>
      </c>
    </row>
    <row r="1553" spans="1:37" ht="20">
      <c r="A1553" s="106" t="s">
        <v>3907</v>
      </c>
      <c r="B1553" s="106" t="s">
        <v>2399</v>
      </c>
      <c r="C1553" s="106" t="s">
        <v>6297</v>
      </c>
      <c r="D1553" s="168">
        <v>2030</v>
      </c>
      <c r="E1553" s="168">
        <v>3</v>
      </c>
      <c r="F1553" s="199">
        <v>4.228333235715577</v>
      </c>
      <c r="G1553" s="212" t="s">
        <v>6314</v>
      </c>
      <c r="H1553" s="212" t="s">
        <v>6314</v>
      </c>
      <c r="I1553" s="106" t="s">
        <v>594</v>
      </c>
      <c r="K1553" s="83" t="s">
        <v>6314</v>
      </c>
      <c r="L1553" s="83" t="s">
        <v>6314</v>
      </c>
      <c r="M1553" s="45" t="str">
        <f>IF(
ISNA(INDEX(resources!E:E,MATCH(B1553,resources!B:B,0))),"fillme",
INDEX(resources!E:E,MATCH(B1553,resources!B:B,0)))</f>
        <v>CAISO_Wind</v>
      </c>
      <c r="N1553" s="45">
        <f>IF(
ISNA(INDEX(resources!J:J,MATCH(B1553,resources!B:B,0))),"fillme",
INDEX(resources!J:J,MATCH(B1553,resources!B:B,0)))</f>
        <v>0</v>
      </c>
      <c r="O1553" s="83" t="str">
        <f>IFERROR(INDEX(resources!K:K,MATCH(B1553,resources!B:B,0)),"fillme")</f>
        <v>wind_low_cf</v>
      </c>
      <c r="P1553" s="89" t="str">
        <f t="shared" si="343"/>
        <v>wind_low_cf_2030_3</v>
      </c>
      <c r="Q1553" s="87">
        <f>INDEX(elcc!G:G,MATCH(P1553,elcc!D:D,0))</f>
        <v>0.41066666666666674</v>
      </c>
      <c r="R1553" s="89">
        <f t="shared" si="344"/>
        <v>1</v>
      </c>
      <c r="S1553" s="89" t="s">
        <v>6314</v>
      </c>
      <c r="T1553" s="89" t="s">
        <v>6314</v>
      </c>
      <c r="U1553" s="90" t="str">
        <f t="shared" si="345"/>
        <v>ok</v>
      </c>
      <c r="V1553" s="63" t="str">
        <f>INDEX(resources!F:F,MATCH(B1553,resources!B:B,0))</f>
        <v>new_resolve</v>
      </c>
      <c r="W1553" s="110">
        <f t="shared" si="346"/>
        <v>1</v>
      </c>
      <c r="X1553" s="110">
        <f t="shared" si="347"/>
        <v>0</v>
      </c>
      <c r="Y1553" s="110" t="str">
        <f t="shared" si="348"/>
        <v>Carrizo_Wind_energy_NA_CONFIDENTIAL</v>
      </c>
      <c r="Z1553" s="110">
        <f>IF(COUNTIFS($Y$2:Y1553,Y1553)=1,1,0)</f>
        <v>0</v>
      </c>
      <c r="AA1553" s="110">
        <f>SUM($Z$2:Z1553)*Z1553</f>
        <v>0</v>
      </c>
      <c r="AB1553" s="110">
        <f>COUNTIFS(resources!B:B,B1553)</f>
        <v>1</v>
      </c>
      <c r="AC1553" s="110">
        <f t="shared" si="349"/>
        <v>1</v>
      </c>
      <c r="AD1553" s="110">
        <f t="shared" si="350"/>
        <v>1</v>
      </c>
      <c r="AE1553" s="110">
        <f t="shared" si="351"/>
        <v>0</v>
      </c>
      <c r="AF1553" s="110">
        <f t="shared" si="352"/>
        <v>1</v>
      </c>
      <c r="AG1553" s="110">
        <f t="shared" si="353"/>
        <v>0</v>
      </c>
      <c r="AH1553" s="110">
        <f t="shared" si="354"/>
        <v>0</v>
      </c>
      <c r="AI1553" s="110">
        <f t="shared" si="355"/>
        <v>1</v>
      </c>
      <c r="AJ1553" s="100">
        <f>ROW()</f>
        <v>1553</v>
      </c>
      <c r="AK1553" s="100" t="e">
        <f>INDEX('BadRows RECART'!$C$2:$C$1207,MATCH(monthly_gwh_mw!AJ1553,'BadRows RECART'!$D$2:$D$1207,0))</f>
        <v>#N/A</v>
      </c>
    </row>
    <row r="1554" spans="1:37" ht="20">
      <c r="A1554" s="106" t="s">
        <v>3907</v>
      </c>
      <c r="B1554" s="106" t="s">
        <v>2399</v>
      </c>
      <c r="C1554" s="106" t="s">
        <v>6297</v>
      </c>
      <c r="D1554" s="168">
        <v>2030</v>
      </c>
      <c r="E1554" s="168">
        <v>4</v>
      </c>
      <c r="F1554" s="199">
        <v>6.8505383338898191</v>
      </c>
      <c r="G1554" s="212" t="s">
        <v>6314</v>
      </c>
      <c r="H1554" s="212" t="s">
        <v>6314</v>
      </c>
      <c r="I1554" s="106" t="s">
        <v>594</v>
      </c>
      <c r="K1554" s="83" t="s">
        <v>6314</v>
      </c>
      <c r="L1554" s="83" t="s">
        <v>6314</v>
      </c>
      <c r="M1554" s="45" t="str">
        <f>IF(
ISNA(INDEX(resources!E:E,MATCH(B1554,resources!B:B,0))),"fillme",
INDEX(resources!E:E,MATCH(B1554,resources!B:B,0)))</f>
        <v>CAISO_Wind</v>
      </c>
      <c r="N1554" s="45">
        <f>IF(
ISNA(INDEX(resources!J:J,MATCH(B1554,resources!B:B,0))),"fillme",
INDEX(resources!J:J,MATCH(B1554,resources!B:B,0)))</f>
        <v>0</v>
      </c>
      <c r="O1554" s="83" t="str">
        <f>IFERROR(INDEX(resources!K:K,MATCH(B1554,resources!B:B,0)),"fillme")</f>
        <v>wind_low_cf</v>
      </c>
      <c r="P1554" s="89" t="str">
        <f t="shared" si="343"/>
        <v>wind_low_cf_2030_4</v>
      </c>
      <c r="Q1554" s="87">
        <f>INDEX(elcc!G:G,MATCH(P1554,elcc!D:D,0))</f>
        <v>0.3666666666666667</v>
      </c>
      <c r="R1554" s="89">
        <f t="shared" si="344"/>
        <v>1</v>
      </c>
      <c r="S1554" s="89" t="s">
        <v>6314</v>
      </c>
      <c r="T1554" s="89" t="s">
        <v>6314</v>
      </c>
      <c r="U1554" s="90" t="str">
        <f t="shared" si="345"/>
        <v>ok</v>
      </c>
      <c r="V1554" s="63" t="str">
        <f>INDEX(resources!F:F,MATCH(B1554,resources!B:B,0))</f>
        <v>new_resolve</v>
      </c>
      <c r="W1554" s="110">
        <f t="shared" si="346"/>
        <v>1</v>
      </c>
      <c r="X1554" s="110">
        <f t="shared" si="347"/>
        <v>0</v>
      </c>
      <c r="Y1554" s="110" t="str">
        <f t="shared" si="348"/>
        <v>Carrizo_Wind_energy_NA_CONFIDENTIAL</v>
      </c>
      <c r="Z1554" s="110">
        <f>IF(COUNTIFS($Y$2:Y1554,Y1554)=1,1,0)</f>
        <v>0</v>
      </c>
      <c r="AA1554" s="110">
        <f>SUM($Z$2:Z1554)*Z1554</f>
        <v>0</v>
      </c>
      <c r="AB1554" s="110">
        <f>COUNTIFS(resources!B:B,B1554)</f>
        <v>1</v>
      </c>
      <c r="AC1554" s="110">
        <f t="shared" si="349"/>
        <v>1</v>
      </c>
      <c r="AD1554" s="110">
        <f t="shared" si="350"/>
        <v>1</v>
      </c>
      <c r="AE1554" s="110">
        <f t="shared" si="351"/>
        <v>0</v>
      </c>
      <c r="AF1554" s="110">
        <f t="shared" si="352"/>
        <v>1</v>
      </c>
      <c r="AG1554" s="110">
        <f t="shared" si="353"/>
        <v>0</v>
      </c>
      <c r="AH1554" s="110">
        <f t="shared" si="354"/>
        <v>0</v>
      </c>
      <c r="AI1554" s="110">
        <f t="shared" si="355"/>
        <v>1</v>
      </c>
      <c r="AJ1554" s="100">
        <f>ROW()</f>
        <v>1554</v>
      </c>
      <c r="AK1554" s="100" t="e">
        <f>INDEX('BadRows RECART'!$C$2:$C$1207,MATCH(monthly_gwh_mw!AJ1554,'BadRows RECART'!$D$2:$D$1207,0))</f>
        <v>#N/A</v>
      </c>
    </row>
    <row r="1555" spans="1:37" ht="20">
      <c r="A1555" s="106" t="s">
        <v>3907</v>
      </c>
      <c r="B1555" s="106" t="s">
        <v>2399</v>
      </c>
      <c r="C1555" s="106" t="s">
        <v>6297</v>
      </c>
      <c r="D1555" s="168">
        <v>2030</v>
      </c>
      <c r="E1555" s="168">
        <v>5</v>
      </c>
      <c r="F1555" s="199">
        <v>9.2165659627555225</v>
      </c>
      <c r="G1555" s="212" t="s">
        <v>6314</v>
      </c>
      <c r="H1555" s="212" t="s">
        <v>6314</v>
      </c>
      <c r="I1555" s="106" t="s">
        <v>594</v>
      </c>
      <c r="K1555" s="83" t="s">
        <v>6314</v>
      </c>
      <c r="L1555" s="83" t="s">
        <v>6314</v>
      </c>
      <c r="M1555" s="45" t="str">
        <f>IF(
ISNA(INDEX(resources!E:E,MATCH(B1555,resources!B:B,0))),"fillme",
INDEX(resources!E:E,MATCH(B1555,resources!B:B,0)))</f>
        <v>CAISO_Wind</v>
      </c>
      <c r="N1555" s="45">
        <f>IF(
ISNA(INDEX(resources!J:J,MATCH(B1555,resources!B:B,0))),"fillme",
INDEX(resources!J:J,MATCH(B1555,resources!B:B,0)))</f>
        <v>0</v>
      </c>
      <c r="O1555" s="83" t="str">
        <f>IFERROR(INDEX(resources!K:K,MATCH(B1555,resources!B:B,0)),"fillme")</f>
        <v>wind_low_cf</v>
      </c>
      <c r="P1555" s="89" t="str">
        <f t="shared" si="343"/>
        <v>wind_low_cf_2030_5</v>
      </c>
      <c r="Q1555" s="87">
        <f>INDEX(elcc!G:G,MATCH(P1555,elcc!D:D,0))</f>
        <v>0.3666666666666667</v>
      </c>
      <c r="R1555" s="89">
        <f t="shared" si="344"/>
        <v>1</v>
      </c>
      <c r="S1555" s="89" t="s">
        <v>6314</v>
      </c>
      <c r="T1555" s="89" t="s">
        <v>6314</v>
      </c>
      <c r="U1555" s="90" t="str">
        <f t="shared" si="345"/>
        <v>ok</v>
      </c>
      <c r="V1555" s="63" t="str">
        <f>INDEX(resources!F:F,MATCH(B1555,resources!B:B,0))</f>
        <v>new_resolve</v>
      </c>
      <c r="W1555" s="110">
        <f t="shared" si="346"/>
        <v>1</v>
      </c>
      <c r="X1555" s="110">
        <f t="shared" si="347"/>
        <v>0</v>
      </c>
      <c r="Y1555" s="110" t="str">
        <f t="shared" si="348"/>
        <v>Carrizo_Wind_energy_NA_CONFIDENTIAL</v>
      </c>
      <c r="Z1555" s="110">
        <f>IF(COUNTIFS($Y$2:Y1555,Y1555)=1,1,0)</f>
        <v>0</v>
      </c>
      <c r="AA1555" s="110">
        <f>SUM($Z$2:Z1555)*Z1555</f>
        <v>0</v>
      </c>
      <c r="AB1555" s="110">
        <f>COUNTIFS(resources!B:B,B1555)</f>
        <v>1</v>
      </c>
      <c r="AC1555" s="110">
        <f t="shared" si="349"/>
        <v>1</v>
      </c>
      <c r="AD1555" s="110">
        <f t="shared" si="350"/>
        <v>1</v>
      </c>
      <c r="AE1555" s="110">
        <f t="shared" si="351"/>
        <v>0</v>
      </c>
      <c r="AF1555" s="110">
        <f t="shared" si="352"/>
        <v>1</v>
      </c>
      <c r="AG1555" s="110">
        <f t="shared" si="353"/>
        <v>0</v>
      </c>
      <c r="AH1555" s="110">
        <f t="shared" si="354"/>
        <v>0</v>
      </c>
      <c r="AI1555" s="110">
        <f t="shared" si="355"/>
        <v>1</v>
      </c>
      <c r="AJ1555" s="100">
        <f>ROW()</f>
        <v>1555</v>
      </c>
      <c r="AK1555" s="100" t="e">
        <f>INDEX('BadRows RECART'!$C$2:$C$1207,MATCH(monthly_gwh_mw!AJ1555,'BadRows RECART'!$D$2:$D$1207,0))</f>
        <v>#N/A</v>
      </c>
    </row>
    <row r="1556" spans="1:37" ht="20">
      <c r="A1556" s="106" t="s">
        <v>3907</v>
      </c>
      <c r="B1556" s="106" t="s">
        <v>2399</v>
      </c>
      <c r="C1556" s="106" t="s">
        <v>6297</v>
      </c>
      <c r="D1556" s="168">
        <v>2030</v>
      </c>
      <c r="E1556" s="168">
        <v>6</v>
      </c>
      <c r="F1556" s="199">
        <v>8.3752855756714855</v>
      </c>
      <c r="G1556" s="212" t="s">
        <v>6314</v>
      </c>
      <c r="H1556" s="212" t="s">
        <v>6314</v>
      </c>
      <c r="I1556" s="106" t="s">
        <v>594</v>
      </c>
      <c r="K1556" s="83" t="s">
        <v>6314</v>
      </c>
      <c r="L1556" s="83" t="s">
        <v>6314</v>
      </c>
      <c r="M1556" s="45" t="str">
        <f>IF(
ISNA(INDEX(resources!E:E,MATCH(B1556,resources!B:B,0))),"fillme",
INDEX(resources!E:E,MATCH(B1556,resources!B:B,0)))</f>
        <v>CAISO_Wind</v>
      </c>
      <c r="N1556" s="45">
        <f>IF(
ISNA(INDEX(resources!J:J,MATCH(B1556,resources!B:B,0))),"fillme",
INDEX(resources!J:J,MATCH(B1556,resources!B:B,0)))</f>
        <v>0</v>
      </c>
      <c r="O1556" s="83" t="str">
        <f>IFERROR(INDEX(resources!K:K,MATCH(B1556,resources!B:B,0)),"fillme")</f>
        <v>wind_low_cf</v>
      </c>
      <c r="P1556" s="89" t="str">
        <f t="shared" si="343"/>
        <v>wind_low_cf_2030_6</v>
      </c>
      <c r="Q1556" s="87">
        <f>INDEX(elcc!G:G,MATCH(P1556,elcc!D:D,0))</f>
        <v>0.48400000000000004</v>
      </c>
      <c r="R1556" s="89">
        <f t="shared" si="344"/>
        <v>1</v>
      </c>
      <c r="S1556" s="89" t="s">
        <v>6314</v>
      </c>
      <c r="T1556" s="89" t="s">
        <v>6314</v>
      </c>
      <c r="U1556" s="90" t="str">
        <f t="shared" si="345"/>
        <v>ok</v>
      </c>
      <c r="V1556" s="63" t="str">
        <f>INDEX(resources!F:F,MATCH(B1556,resources!B:B,0))</f>
        <v>new_resolve</v>
      </c>
      <c r="W1556" s="110">
        <f t="shared" si="346"/>
        <v>1</v>
      </c>
      <c r="X1556" s="110">
        <f t="shared" si="347"/>
        <v>0</v>
      </c>
      <c r="Y1556" s="110" t="str">
        <f t="shared" si="348"/>
        <v>Carrizo_Wind_energy_NA_CONFIDENTIAL</v>
      </c>
      <c r="Z1556" s="110">
        <f>IF(COUNTIFS($Y$2:Y1556,Y1556)=1,1,0)</f>
        <v>0</v>
      </c>
      <c r="AA1556" s="110">
        <f>SUM($Z$2:Z1556)*Z1556</f>
        <v>0</v>
      </c>
      <c r="AB1556" s="110">
        <f>COUNTIFS(resources!B:B,B1556)</f>
        <v>1</v>
      </c>
      <c r="AC1556" s="110">
        <f t="shared" si="349"/>
        <v>1</v>
      </c>
      <c r="AD1556" s="110">
        <f t="shared" si="350"/>
        <v>1</v>
      </c>
      <c r="AE1556" s="110">
        <f t="shared" si="351"/>
        <v>0</v>
      </c>
      <c r="AF1556" s="110">
        <f t="shared" si="352"/>
        <v>1</v>
      </c>
      <c r="AG1556" s="110">
        <f t="shared" si="353"/>
        <v>0</v>
      </c>
      <c r="AH1556" s="110">
        <f t="shared" si="354"/>
        <v>0</v>
      </c>
      <c r="AI1556" s="110">
        <f t="shared" si="355"/>
        <v>1</v>
      </c>
      <c r="AJ1556" s="100">
        <f>ROW()</f>
        <v>1556</v>
      </c>
      <c r="AK1556" s="100" t="e">
        <f>INDEX('BadRows RECART'!$C$2:$C$1207,MATCH(monthly_gwh_mw!AJ1556,'BadRows RECART'!$D$2:$D$1207,0))</f>
        <v>#N/A</v>
      </c>
    </row>
    <row r="1557" spans="1:37" ht="20">
      <c r="A1557" s="106" t="s">
        <v>3907</v>
      </c>
      <c r="B1557" s="106" t="s">
        <v>2399</v>
      </c>
      <c r="C1557" s="106" t="s">
        <v>6297</v>
      </c>
      <c r="D1557" s="168">
        <v>2030</v>
      </c>
      <c r="E1557" s="168">
        <v>7</v>
      </c>
      <c r="F1557" s="199">
        <v>8.3725707896703163</v>
      </c>
      <c r="G1557" s="212" t="s">
        <v>6314</v>
      </c>
      <c r="H1557" s="212" t="s">
        <v>6314</v>
      </c>
      <c r="I1557" s="106" t="s">
        <v>594</v>
      </c>
      <c r="K1557" s="83" t="s">
        <v>6314</v>
      </c>
      <c r="L1557" s="83" t="s">
        <v>6314</v>
      </c>
      <c r="M1557" s="45" t="str">
        <f>IF(
ISNA(INDEX(resources!E:E,MATCH(B1557,resources!B:B,0))),"fillme",
INDEX(resources!E:E,MATCH(B1557,resources!B:B,0)))</f>
        <v>CAISO_Wind</v>
      </c>
      <c r="N1557" s="45">
        <f>IF(
ISNA(INDEX(resources!J:J,MATCH(B1557,resources!B:B,0))),"fillme",
INDEX(resources!J:J,MATCH(B1557,resources!B:B,0)))</f>
        <v>0</v>
      </c>
      <c r="O1557" s="83" t="str">
        <f>IFERROR(INDEX(resources!K:K,MATCH(B1557,resources!B:B,0)),"fillme")</f>
        <v>wind_low_cf</v>
      </c>
      <c r="P1557" s="89" t="str">
        <f t="shared" si="343"/>
        <v>wind_low_cf_2030_7</v>
      </c>
      <c r="Q1557" s="87">
        <f>INDEX(elcc!G:G,MATCH(P1557,elcc!D:D,0))</f>
        <v>0.33733333333333337</v>
      </c>
      <c r="R1557" s="89">
        <f t="shared" si="344"/>
        <v>1</v>
      </c>
      <c r="S1557" s="89" t="s">
        <v>6314</v>
      </c>
      <c r="T1557" s="89" t="s">
        <v>6314</v>
      </c>
      <c r="U1557" s="90" t="str">
        <f t="shared" si="345"/>
        <v>ok</v>
      </c>
      <c r="V1557" s="63" t="str">
        <f>INDEX(resources!F:F,MATCH(B1557,resources!B:B,0))</f>
        <v>new_resolve</v>
      </c>
      <c r="W1557" s="110">
        <f t="shared" si="346"/>
        <v>1</v>
      </c>
      <c r="X1557" s="110">
        <f t="shared" si="347"/>
        <v>0</v>
      </c>
      <c r="Y1557" s="110" t="str">
        <f t="shared" si="348"/>
        <v>Carrizo_Wind_energy_NA_CONFIDENTIAL</v>
      </c>
      <c r="Z1557" s="110">
        <f>IF(COUNTIFS($Y$2:Y1557,Y1557)=1,1,0)</f>
        <v>0</v>
      </c>
      <c r="AA1557" s="110">
        <f>SUM($Z$2:Z1557)*Z1557</f>
        <v>0</v>
      </c>
      <c r="AB1557" s="110">
        <f>COUNTIFS(resources!B:B,B1557)</f>
        <v>1</v>
      </c>
      <c r="AC1557" s="110">
        <f t="shared" si="349"/>
        <v>1</v>
      </c>
      <c r="AD1557" s="110">
        <f t="shared" si="350"/>
        <v>1</v>
      </c>
      <c r="AE1557" s="110">
        <f t="shared" si="351"/>
        <v>0</v>
      </c>
      <c r="AF1557" s="110">
        <f t="shared" si="352"/>
        <v>1</v>
      </c>
      <c r="AG1557" s="110">
        <f t="shared" si="353"/>
        <v>0</v>
      </c>
      <c r="AH1557" s="110">
        <f t="shared" si="354"/>
        <v>0</v>
      </c>
      <c r="AI1557" s="110">
        <f t="shared" si="355"/>
        <v>1</v>
      </c>
      <c r="AJ1557" s="100">
        <f>ROW()</f>
        <v>1557</v>
      </c>
      <c r="AK1557" s="100" t="e">
        <f>INDEX('BadRows RECART'!$C$2:$C$1207,MATCH(monthly_gwh_mw!AJ1557,'BadRows RECART'!$D$2:$D$1207,0))</f>
        <v>#N/A</v>
      </c>
    </row>
    <row r="1558" spans="1:37" ht="20">
      <c r="A1558" s="106" t="s">
        <v>3907</v>
      </c>
      <c r="B1558" s="106" t="s">
        <v>2399</v>
      </c>
      <c r="C1558" s="106" t="s">
        <v>6297</v>
      </c>
      <c r="D1558" s="168">
        <v>2030</v>
      </c>
      <c r="E1558" s="168">
        <v>8</v>
      </c>
      <c r="F1558" s="199">
        <v>6.8946435592651598</v>
      </c>
      <c r="G1558" s="212" t="s">
        <v>6314</v>
      </c>
      <c r="H1558" s="212" t="s">
        <v>6314</v>
      </c>
      <c r="I1558" s="106" t="s">
        <v>594</v>
      </c>
      <c r="K1558" s="83" t="s">
        <v>6314</v>
      </c>
      <c r="L1558" s="83" t="s">
        <v>6314</v>
      </c>
      <c r="M1558" s="45" t="str">
        <f>IF(
ISNA(INDEX(resources!E:E,MATCH(B1558,resources!B:B,0))),"fillme",
INDEX(resources!E:E,MATCH(B1558,resources!B:B,0)))</f>
        <v>CAISO_Wind</v>
      </c>
      <c r="N1558" s="45">
        <f>IF(
ISNA(INDEX(resources!J:J,MATCH(B1558,resources!B:B,0))),"fillme",
INDEX(resources!J:J,MATCH(B1558,resources!B:B,0)))</f>
        <v>0</v>
      </c>
      <c r="O1558" s="83" t="str">
        <f>IFERROR(INDEX(resources!K:K,MATCH(B1558,resources!B:B,0)),"fillme")</f>
        <v>wind_low_cf</v>
      </c>
      <c r="P1558" s="89" t="str">
        <f t="shared" si="343"/>
        <v>wind_low_cf_2030_8</v>
      </c>
      <c r="Q1558" s="87">
        <f>INDEX(elcc!G:G,MATCH(P1558,elcc!D:D,0))</f>
        <v>0.308</v>
      </c>
      <c r="R1558" s="89">
        <f t="shared" si="344"/>
        <v>1</v>
      </c>
      <c r="S1558" s="89" t="s">
        <v>6314</v>
      </c>
      <c r="T1558" s="89" t="s">
        <v>6314</v>
      </c>
      <c r="U1558" s="90" t="str">
        <f t="shared" si="345"/>
        <v>ok</v>
      </c>
      <c r="V1558" s="63" t="str">
        <f>INDEX(resources!F:F,MATCH(B1558,resources!B:B,0))</f>
        <v>new_resolve</v>
      </c>
      <c r="W1558" s="110">
        <f t="shared" si="346"/>
        <v>1</v>
      </c>
      <c r="X1558" s="110">
        <f t="shared" si="347"/>
        <v>0</v>
      </c>
      <c r="Y1558" s="110" t="str">
        <f t="shared" si="348"/>
        <v>Carrizo_Wind_energy_NA_CONFIDENTIAL</v>
      </c>
      <c r="Z1558" s="110">
        <f>IF(COUNTIFS($Y$2:Y1558,Y1558)=1,1,0)</f>
        <v>0</v>
      </c>
      <c r="AA1558" s="110">
        <f>SUM($Z$2:Z1558)*Z1558</f>
        <v>0</v>
      </c>
      <c r="AB1558" s="110">
        <f>COUNTIFS(resources!B:B,B1558)</f>
        <v>1</v>
      </c>
      <c r="AC1558" s="110">
        <f t="shared" si="349"/>
        <v>1</v>
      </c>
      <c r="AD1558" s="110">
        <f t="shared" si="350"/>
        <v>1</v>
      </c>
      <c r="AE1558" s="110">
        <f t="shared" si="351"/>
        <v>0</v>
      </c>
      <c r="AF1558" s="110">
        <f t="shared" si="352"/>
        <v>1</v>
      </c>
      <c r="AG1558" s="110">
        <f t="shared" si="353"/>
        <v>0</v>
      </c>
      <c r="AH1558" s="110">
        <f t="shared" si="354"/>
        <v>0</v>
      </c>
      <c r="AI1558" s="110">
        <f t="shared" si="355"/>
        <v>1</v>
      </c>
      <c r="AJ1558" s="100">
        <f>ROW()</f>
        <v>1558</v>
      </c>
      <c r="AK1558" s="100" t="e">
        <f>INDEX('BadRows RECART'!$C$2:$C$1207,MATCH(monthly_gwh_mw!AJ1558,'BadRows RECART'!$D$2:$D$1207,0))</f>
        <v>#N/A</v>
      </c>
    </row>
    <row r="1559" spans="1:37" ht="20">
      <c r="A1559" s="106" t="s">
        <v>3907</v>
      </c>
      <c r="B1559" s="106" t="s">
        <v>2399</v>
      </c>
      <c r="C1559" s="106" t="s">
        <v>6297</v>
      </c>
      <c r="D1559" s="168">
        <v>2030</v>
      </c>
      <c r="E1559" s="168">
        <v>9</v>
      </c>
      <c r="F1559" s="199">
        <v>6.0404098471219108</v>
      </c>
      <c r="G1559" s="212" t="s">
        <v>6314</v>
      </c>
      <c r="H1559" s="212" t="s">
        <v>6314</v>
      </c>
      <c r="I1559" s="106" t="s">
        <v>594</v>
      </c>
      <c r="K1559" s="83" t="s">
        <v>6314</v>
      </c>
      <c r="L1559" s="83" t="s">
        <v>6314</v>
      </c>
      <c r="M1559" s="45" t="str">
        <f>IF(
ISNA(INDEX(resources!E:E,MATCH(B1559,resources!B:B,0))),"fillme",
INDEX(resources!E:E,MATCH(B1559,resources!B:B,0)))</f>
        <v>CAISO_Wind</v>
      </c>
      <c r="N1559" s="45">
        <f>IF(
ISNA(INDEX(resources!J:J,MATCH(B1559,resources!B:B,0))),"fillme",
INDEX(resources!J:J,MATCH(B1559,resources!B:B,0)))</f>
        <v>0</v>
      </c>
      <c r="O1559" s="83" t="str">
        <f>IFERROR(INDEX(resources!K:K,MATCH(B1559,resources!B:B,0)),"fillme")</f>
        <v>wind_low_cf</v>
      </c>
      <c r="P1559" s="89" t="str">
        <f t="shared" si="343"/>
        <v>wind_low_cf_2030_9</v>
      </c>
      <c r="Q1559" s="87">
        <f>INDEX(elcc!G:G,MATCH(P1559,elcc!D:D,0))</f>
        <v>0.22</v>
      </c>
      <c r="R1559" s="89">
        <f t="shared" si="344"/>
        <v>1</v>
      </c>
      <c r="S1559" s="89" t="s">
        <v>6314</v>
      </c>
      <c r="T1559" s="89" t="s">
        <v>6314</v>
      </c>
      <c r="U1559" s="90" t="str">
        <f t="shared" si="345"/>
        <v>ok</v>
      </c>
      <c r="V1559" s="63" t="str">
        <f>INDEX(resources!F:F,MATCH(B1559,resources!B:B,0))</f>
        <v>new_resolve</v>
      </c>
      <c r="W1559" s="110">
        <f t="shared" si="346"/>
        <v>1</v>
      </c>
      <c r="X1559" s="110">
        <f t="shared" si="347"/>
        <v>0</v>
      </c>
      <c r="Y1559" s="110" t="str">
        <f t="shared" si="348"/>
        <v>Carrizo_Wind_energy_NA_CONFIDENTIAL</v>
      </c>
      <c r="Z1559" s="110">
        <f>IF(COUNTIFS($Y$2:Y1559,Y1559)=1,1,0)</f>
        <v>0</v>
      </c>
      <c r="AA1559" s="110">
        <f>SUM($Z$2:Z1559)*Z1559</f>
        <v>0</v>
      </c>
      <c r="AB1559" s="110">
        <f>COUNTIFS(resources!B:B,B1559)</f>
        <v>1</v>
      </c>
      <c r="AC1559" s="110">
        <f t="shared" si="349"/>
        <v>1</v>
      </c>
      <c r="AD1559" s="110">
        <f t="shared" si="350"/>
        <v>1</v>
      </c>
      <c r="AE1559" s="110">
        <f t="shared" si="351"/>
        <v>0</v>
      </c>
      <c r="AF1559" s="110">
        <f t="shared" si="352"/>
        <v>1</v>
      </c>
      <c r="AG1559" s="110">
        <f t="shared" si="353"/>
        <v>0</v>
      </c>
      <c r="AH1559" s="110">
        <f t="shared" si="354"/>
        <v>0</v>
      </c>
      <c r="AI1559" s="110">
        <f t="shared" si="355"/>
        <v>1</v>
      </c>
      <c r="AJ1559" s="100">
        <f>ROW()</f>
        <v>1559</v>
      </c>
      <c r="AK1559" s="100" t="e">
        <f>INDEX('BadRows RECART'!$C$2:$C$1207,MATCH(monthly_gwh_mw!AJ1559,'BadRows RECART'!$D$2:$D$1207,0))</f>
        <v>#N/A</v>
      </c>
    </row>
    <row r="1560" spans="1:37" ht="20">
      <c r="A1560" s="106" t="s">
        <v>3907</v>
      </c>
      <c r="B1560" s="106" t="s">
        <v>2399</v>
      </c>
      <c r="C1560" s="106" t="s">
        <v>6297</v>
      </c>
      <c r="D1560" s="168">
        <v>2030</v>
      </c>
      <c r="E1560" s="168">
        <v>10</v>
      </c>
      <c r="F1560" s="199">
        <v>3.7378083098449273</v>
      </c>
      <c r="G1560" s="212" t="s">
        <v>6314</v>
      </c>
      <c r="H1560" s="212" t="s">
        <v>6314</v>
      </c>
      <c r="I1560" s="106" t="s">
        <v>594</v>
      </c>
      <c r="K1560" s="83" t="s">
        <v>6314</v>
      </c>
      <c r="L1560" s="83" t="s">
        <v>6314</v>
      </c>
      <c r="M1560" s="45" t="str">
        <f>IF(
ISNA(INDEX(resources!E:E,MATCH(B1560,resources!B:B,0))),"fillme",
INDEX(resources!E:E,MATCH(B1560,resources!B:B,0)))</f>
        <v>CAISO_Wind</v>
      </c>
      <c r="N1560" s="45">
        <f>IF(
ISNA(INDEX(resources!J:J,MATCH(B1560,resources!B:B,0))),"fillme",
INDEX(resources!J:J,MATCH(B1560,resources!B:B,0)))</f>
        <v>0</v>
      </c>
      <c r="O1560" s="83" t="str">
        <f>IFERROR(INDEX(resources!K:K,MATCH(B1560,resources!B:B,0)),"fillme")</f>
        <v>wind_low_cf</v>
      </c>
      <c r="P1560" s="89" t="str">
        <f t="shared" si="343"/>
        <v>wind_low_cf_2030_10</v>
      </c>
      <c r="Q1560" s="87">
        <f>INDEX(elcc!G:G,MATCH(P1560,elcc!D:D,0))</f>
        <v>0.11733333333333335</v>
      </c>
      <c r="R1560" s="89">
        <f t="shared" si="344"/>
        <v>1</v>
      </c>
      <c r="S1560" s="89" t="s">
        <v>6314</v>
      </c>
      <c r="T1560" s="89" t="s">
        <v>6314</v>
      </c>
      <c r="U1560" s="90" t="str">
        <f t="shared" si="345"/>
        <v>ok</v>
      </c>
      <c r="V1560" s="63" t="str">
        <f>INDEX(resources!F:F,MATCH(B1560,resources!B:B,0))</f>
        <v>new_resolve</v>
      </c>
      <c r="W1560" s="110">
        <f t="shared" si="346"/>
        <v>1</v>
      </c>
      <c r="X1560" s="110">
        <f t="shared" si="347"/>
        <v>0</v>
      </c>
      <c r="Y1560" s="110" t="str">
        <f t="shared" si="348"/>
        <v>Carrizo_Wind_energy_NA_CONFIDENTIAL</v>
      </c>
      <c r="Z1560" s="110">
        <f>IF(COUNTIFS($Y$2:Y1560,Y1560)=1,1,0)</f>
        <v>0</v>
      </c>
      <c r="AA1560" s="110">
        <f>SUM($Z$2:Z1560)*Z1560</f>
        <v>0</v>
      </c>
      <c r="AB1560" s="110">
        <f>COUNTIFS(resources!B:B,B1560)</f>
        <v>1</v>
      </c>
      <c r="AC1560" s="110">
        <f t="shared" si="349"/>
        <v>1</v>
      </c>
      <c r="AD1560" s="110">
        <f t="shared" si="350"/>
        <v>1</v>
      </c>
      <c r="AE1560" s="110">
        <f t="shared" si="351"/>
        <v>0</v>
      </c>
      <c r="AF1560" s="110">
        <f t="shared" si="352"/>
        <v>1</v>
      </c>
      <c r="AG1560" s="110">
        <f t="shared" si="353"/>
        <v>0</v>
      </c>
      <c r="AH1560" s="110">
        <f t="shared" si="354"/>
        <v>0</v>
      </c>
      <c r="AI1560" s="110">
        <f t="shared" si="355"/>
        <v>1</v>
      </c>
      <c r="AJ1560" s="100">
        <f>ROW()</f>
        <v>1560</v>
      </c>
      <c r="AK1560" s="100" t="e">
        <f>INDEX('BadRows RECART'!$C$2:$C$1207,MATCH(monthly_gwh_mw!AJ1560,'BadRows RECART'!$D$2:$D$1207,0))</f>
        <v>#N/A</v>
      </c>
    </row>
    <row r="1561" spans="1:37" ht="20">
      <c r="A1561" s="106" t="s">
        <v>3907</v>
      </c>
      <c r="B1561" s="106" t="s">
        <v>2399</v>
      </c>
      <c r="C1561" s="106" t="s">
        <v>6297</v>
      </c>
      <c r="D1561" s="168">
        <v>2030</v>
      </c>
      <c r="E1561" s="168">
        <v>11</v>
      </c>
      <c r="F1561" s="199">
        <v>2.2941716850176124</v>
      </c>
      <c r="G1561" s="212" t="s">
        <v>6314</v>
      </c>
      <c r="H1561" s="212" t="s">
        <v>6314</v>
      </c>
      <c r="I1561" s="106" t="s">
        <v>594</v>
      </c>
      <c r="K1561" s="83" t="s">
        <v>6314</v>
      </c>
      <c r="L1561" s="83" t="s">
        <v>6314</v>
      </c>
      <c r="M1561" s="45" t="str">
        <f>IF(
ISNA(INDEX(resources!E:E,MATCH(B1561,resources!B:B,0))),"fillme",
INDEX(resources!E:E,MATCH(B1561,resources!B:B,0)))</f>
        <v>CAISO_Wind</v>
      </c>
      <c r="N1561" s="45">
        <f>IF(
ISNA(INDEX(resources!J:J,MATCH(B1561,resources!B:B,0))),"fillme",
INDEX(resources!J:J,MATCH(B1561,resources!B:B,0)))</f>
        <v>0</v>
      </c>
      <c r="O1561" s="83" t="str">
        <f>IFERROR(INDEX(resources!K:K,MATCH(B1561,resources!B:B,0)),"fillme")</f>
        <v>wind_low_cf</v>
      </c>
      <c r="P1561" s="89" t="str">
        <f t="shared" si="343"/>
        <v>wind_low_cf_2030_11</v>
      </c>
      <c r="Q1561" s="87">
        <f>INDEX(elcc!G:G,MATCH(P1561,elcc!D:D,0))</f>
        <v>0.17600000000000002</v>
      </c>
      <c r="R1561" s="89">
        <f t="shared" si="344"/>
        <v>1</v>
      </c>
      <c r="S1561" s="89" t="s">
        <v>6314</v>
      </c>
      <c r="T1561" s="89" t="s">
        <v>6314</v>
      </c>
      <c r="U1561" s="90" t="str">
        <f t="shared" si="345"/>
        <v>ok</v>
      </c>
      <c r="V1561" s="63" t="str">
        <f>INDEX(resources!F:F,MATCH(B1561,resources!B:B,0))</f>
        <v>new_resolve</v>
      </c>
      <c r="W1561" s="110">
        <f t="shared" si="346"/>
        <v>1</v>
      </c>
      <c r="X1561" s="110">
        <f t="shared" si="347"/>
        <v>0</v>
      </c>
      <c r="Y1561" s="110" t="str">
        <f t="shared" si="348"/>
        <v>Carrizo_Wind_energy_NA_CONFIDENTIAL</v>
      </c>
      <c r="Z1561" s="110">
        <f>IF(COUNTIFS($Y$2:Y1561,Y1561)=1,1,0)</f>
        <v>0</v>
      </c>
      <c r="AA1561" s="110">
        <f>SUM($Z$2:Z1561)*Z1561</f>
        <v>0</v>
      </c>
      <c r="AB1561" s="110">
        <f>COUNTIFS(resources!B:B,B1561)</f>
        <v>1</v>
      </c>
      <c r="AC1561" s="110">
        <f t="shared" si="349"/>
        <v>1</v>
      </c>
      <c r="AD1561" s="110">
        <f t="shared" si="350"/>
        <v>1</v>
      </c>
      <c r="AE1561" s="110">
        <f t="shared" si="351"/>
        <v>0</v>
      </c>
      <c r="AF1561" s="110">
        <f t="shared" si="352"/>
        <v>1</v>
      </c>
      <c r="AG1561" s="110">
        <f t="shared" si="353"/>
        <v>0</v>
      </c>
      <c r="AH1561" s="110">
        <f t="shared" si="354"/>
        <v>0</v>
      </c>
      <c r="AI1561" s="110">
        <f t="shared" si="355"/>
        <v>1</v>
      </c>
      <c r="AJ1561" s="100">
        <f>ROW()</f>
        <v>1561</v>
      </c>
      <c r="AK1561" s="100" t="e">
        <f>INDEX('BadRows RECART'!$C$2:$C$1207,MATCH(monthly_gwh_mw!AJ1561,'BadRows RECART'!$D$2:$D$1207,0))</f>
        <v>#N/A</v>
      </c>
    </row>
    <row r="1562" spans="1:37" ht="20">
      <c r="A1562" s="106" t="s">
        <v>3907</v>
      </c>
      <c r="B1562" s="106" t="s">
        <v>2399</v>
      </c>
      <c r="C1562" s="106" t="s">
        <v>6297</v>
      </c>
      <c r="D1562" s="168">
        <v>2030</v>
      </c>
      <c r="E1562" s="168">
        <v>12</v>
      </c>
      <c r="F1562" s="199">
        <v>3.5778470820793218</v>
      </c>
      <c r="G1562" s="212" t="s">
        <v>6314</v>
      </c>
      <c r="H1562" s="212" t="s">
        <v>6314</v>
      </c>
      <c r="I1562" s="106" t="s">
        <v>594</v>
      </c>
      <c r="K1562" s="83" t="s">
        <v>6314</v>
      </c>
      <c r="L1562" s="83" t="s">
        <v>6314</v>
      </c>
      <c r="M1562" s="45" t="str">
        <f>IF(
ISNA(INDEX(resources!E:E,MATCH(B1562,resources!B:B,0))),"fillme",
INDEX(resources!E:E,MATCH(B1562,resources!B:B,0)))</f>
        <v>CAISO_Wind</v>
      </c>
      <c r="N1562" s="45">
        <f>IF(
ISNA(INDEX(resources!J:J,MATCH(B1562,resources!B:B,0))),"fillme",
INDEX(resources!J:J,MATCH(B1562,resources!B:B,0)))</f>
        <v>0</v>
      </c>
      <c r="O1562" s="83" t="str">
        <f>IFERROR(INDEX(resources!K:K,MATCH(B1562,resources!B:B,0)),"fillme")</f>
        <v>wind_low_cf</v>
      </c>
      <c r="P1562" s="89" t="str">
        <f t="shared" si="343"/>
        <v>wind_low_cf_2030_12</v>
      </c>
      <c r="Q1562" s="87">
        <f>INDEX(elcc!G:G,MATCH(P1562,elcc!D:D,0))</f>
        <v>0.19066666666666668</v>
      </c>
      <c r="R1562" s="89">
        <f t="shared" si="344"/>
        <v>1</v>
      </c>
      <c r="S1562" s="89" t="s">
        <v>6314</v>
      </c>
      <c r="T1562" s="89" t="s">
        <v>6314</v>
      </c>
      <c r="U1562" s="90" t="str">
        <f t="shared" si="345"/>
        <v>ok</v>
      </c>
      <c r="V1562" s="63" t="str">
        <f>INDEX(resources!F:F,MATCH(B1562,resources!B:B,0))</f>
        <v>new_resolve</v>
      </c>
      <c r="W1562" s="110">
        <f t="shared" si="346"/>
        <v>1</v>
      </c>
      <c r="X1562" s="110">
        <f t="shared" si="347"/>
        <v>0</v>
      </c>
      <c r="Y1562" s="110" t="str">
        <f t="shared" si="348"/>
        <v>Carrizo_Wind_energy_NA_CONFIDENTIAL</v>
      </c>
      <c r="Z1562" s="110">
        <f>IF(COUNTIFS($Y$2:Y1562,Y1562)=1,1,0)</f>
        <v>0</v>
      </c>
      <c r="AA1562" s="110">
        <f>SUM($Z$2:Z1562)*Z1562</f>
        <v>0</v>
      </c>
      <c r="AB1562" s="110">
        <f>COUNTIFS(resources!B:B,B1562)</f>
        <v>1</v>
      </c>
      <c r="AC1562" s="110">
        <f t="shared" si="349"/>
        <v>1</v>
      </c>
      <c r="AD1562" s="110">
        <f t="shared" si="350"/>
        <v>1</v>
      </c>
      <c r="AE1562" s="110">
        <f t="shared" si="351"/>
        <v>0</v>
      </c>
      <c r="AF1562" s="110">
        <f t="shared" si="352"/>
        <v>1</v>
      </c>
      <c r="AG1562" s="110">
        <f t="shared" si="353"/>
        <v>0</v>
      </c>
      <c r="AH1562" s="110">
        <f t="shared" si="354"/>
        <v>0</v>
      </c>
      <c r="AI1562" s="110">
        <f t="shared" si="355"/>
        <v>1</v>
      </c>
      <c r="AJ1562" s="100">
        <f>ROW()</f>
        <v>1562</v>
      </c>
      <c r="AK1562" s="100" t="e">
        <f>INDEX('BadRows RECART'!$C$2:$C$1207,MATCH(monthly_gwh_mw!AJ1562,'BadRows RECART'!$D$2:$D$1207,0))</f>
        <v>#N/A</v>
      </c>
    </row>
    <row r="1563" spans="1:37" ht="20">
      <c r="A1563" s="106" t="s">
        <v>3907</v>
      </c>
      <c r="B1563" s="106" t="s">
        <v>2403</v>
      </c>
      <c r="C1563" s="106" t="s">
        <v>6297</v>
      </c>
      <c r="D1563" s="168">
        <v>2024</v>
      </c>
      <c r="E1563" s="168">
        <v>1</v>
      </c>
      <c r="F1563" s="199">
        <v>6.1099142645533275</v>
      </c>
      <c r="G1563" s="212" t="s">
        <v>6314</v>
      </c>
      <c r="H1563" s="212" t="s">
        <v>6314</v>
      </c>
      <c r="I1563" s="106" t="s">
        <v>594</v>
      </c>
      <c r="K1563" s="83" t="s">
        <v>6314</v>
      </c>
      <c r="L1563" s="83" t="s">
        <v>6314</v>
      </c>
      <c r="M1563" s="45" t="str">
        <f>IF(
ISNA(INDEX(resources!E:E,MATCH(B1563,resources!B:B,0))),"fillme",
INDEX(resources!E:E,MATCH(B1563,resources!B:B,0)))</f>
        <v>CAISO_Wind</v>
      </c>
      <c r="N1563" s="45">
        <f>IF(
ISNA(INDEX(resources!J:J,MATCH(B1563,resources!B:B,0))),"fillme",
INDEX(resources!J:J,MATCH(B1563,resources!B:B,0)))</f>
        <v>0</v>
      </c>
      <c r="O1563" s="83" t="str">
        <f>IFERROR(INDEX(resources!K:K,MATCH(B1563,resources!B:B,0)),"fillme")</f>
        <v>wind_low_cf</v>
      </c>
      <c r="P1563" s="89" t="str">
        <f t="shared" si="343"/>
        <v>wind_low_cf_2024_1</v>
      </c>
      <c r="Q1563" s="87">
        <f>INDEX(elcc!G:G,MATCH(P1563,elcc!D:D,0))</f>
        <v>0.15866666666666671</v>
      </c>
      <c r="R1563" s="89">
        <f t="shared" si="344"/>
        <v>1</v>
      </c>
      <c r="S1563" s="89" t="s">
        <v>6314</v>
      </c>
      <c r="T1563" s="89" t="s">
        <v>6314</v>
      </c>
      <c r="U1563" s="90" t="str">
        <f t="shared" si="345"/>
        <v>ok</v>
      </c>
      <c r="V1563" s="63" t="str">
        <f>INDEX(resources!F:F,MATCH(B1563,resources!B:B,0))</f>
        <v>new_resolve</v>
      </c>
      <c r="W1563" s="110">
        <f t="shared" si="346"/>
        <v>1</v>
      </c>
      <c r="X1563" s="110">
        <f t="shared" si="347"/>
        <v>0</v>
      </c>
      <c r="Y1563" s="110" t="str">
        <f t="shared" si="348"/>
        <v>Greater_Imperial_Wind_energy_NA_CONFIDENTIAL</v>
      </c>
      <c r="Z1563" s="110">
        <f>IF(COUNTIFS($Y$2:Y1563,Y1563)=1,1,0)</f>
        <v>1</v>
      </c>
      <c r="AA1563" s="110">
        <f>SUM($Z$2:Z1563)*Z1563</f>
        <v>23</v>
      </c>
      <c r="AB1563" s="110">
        <f>COUNTIFS(resources!B:B,B1563)</f>
        <v>1</v>
      </c>
      <c r="AC1563" s="110">
        <f t="shared" si="349"/>
        <v>1</v>
      </c>
      <c r="AD1563" s="110">
        <f t="shared" si="350"/>
        <v>1</v>
      </c>
      <c r="AE1563" s="110">
        <f t="shared" si="351"/>
        <v>0</v>
      </c>
      <c r="AF1563" s="110">
        <f t="shared" si="352"/>
        <v>1</v>
      </c>
      <c r="AG1563" s="110">
        <f t="shared" si="353"/>
        <v>0</v>
      </c>
      <c r="AH1563" s="110">
        <f t="shared" si="354"/>
        <v>0</v>
      </c>
      <c r="AI1563" s="110">
        <f t="shared" si="355"/>
        <v>1</v>
      </c>
      <c r="AJ1563" s="100">
        <f>ROW()</f>
        <v>1563</v>
      </c>
      <c r="AK1563" s="100" t="e">
        <f>INDEX('BadRows RECART'!$C$2:$C$1207,MATCH(monthly_gwh_mw!AJ1563,'BadRows RECART'!$D$2:$D$1207,0))</f>
        <v>#N/A</v>
      </c>
    </row>
    <row r="1564" spans="1:37" ht="20">
      <c r="A1564" s="106" t="s">
        <v>3907</v>
      </c>
      <c r="B1564" s="106" t="s">
        <v>2403</v>
      </c>
      <c r="C1564" s="106" t="s">
        <v>6297</v>
      </c>
      <c r="D1564" s="168">
        <v>2024</v>
      </c>
      <c r="E1564" s="168">
        <v>2</v>
      </c>
      <c r="F1564" s="199">
        <v>4.8935938123862766</v>
      </c>
      <c r="G1564" s="212" t="s">
        <v>6314</v>
      </c>
      <c r="H1564" s="212" t="s">
        <v>6314</v>
      </c>
      <c r="I1564" s="106" t="s">
        <v>594</v>
      </c>
      <c r="K1564" s="83" t="s">
        <v>6314</v>
      </c>
      <c r="L1564" s="83" t="s">
        <v>6314</v>
      </c>
      <c r="M1564" s="45" t="str">
        <f>IF(
ISNA(INDEX(resources!E:E,MATCH(B1564,resources!B:B,0))),"fillme",
INDEX(resources!E:E,MATCH(B1564,resources!B:B,0)))</f>
        <v>CAISO_Wind</v>
      </c>
      <c r="N1564" s="45">
        <f>IF(
ISNA(INDEX(resources!J:J,MATCH(B1564,resources!B:B,0))),"fillme",
INDEX(resources!J:J,MATCH(B1564,resources!B:B,0)))</f>
        <v>0</v>
      </c>
      <c r="O1564" s="83" t="str">
        <f>IFERROR(INDEX(resources!K:K,MATCH(B1564,resources!B:B,0)),"fillme")</f>
        <v>wind_low_cf</v>
      </c>
      <c r="P1564" s="89" t="str">
        <f t="shared" si="343"/>
        <v>wind_low_cf_2024_2</v>
      </c>
      <c r="Q1564" s="87">
        <f>INDEX(elcc!G:G,MATCH(P1564,elcc!D:D,0))</f>
        <v>0.13600000000000001</v>
      </c>
      <c r="R1564" s="89">
        <f t="shared" si="344"/>
        <v>1</v>
      </c>
      <c r="S1564" s="89" t="s">
        <v>6314</v>
      </c>
      <c r="T1564" s="89" t="s">
        <v>6314</v>
      </c>
      <c r="U1564" s="90" t="str">
        <f t="shared" si="345"/>
        <v>ok</v>
      </c>
      <c r="V1564" s="63" t="str">
        <f>INDEX(resources!F:F,MATCH(B1564,resources!B:B,0))</f>
        <v>new_resolve</v>
      </c>
      <c r="W1564" s="110">
        <f t="shared" si="346"/>
        <v>1</v>
      </c>
      <c r="X1564" s="110">
        <f t="shared" si="347"/>
        <v>0</v>
      </c>
      <c r="Y1564" s="110" t="str">
        <f t="shared" si="348"/>
        <v>Greater_Imperial_Wind_energy_NA_CONFIDENTIAL</v>
      </c>
      <c r="Z1564" s="110">
        <f>IF(COUNTIFS($Y$2:Y1564,Y1564)=1,1,0)</f>
        <v>0</v>
      </c>
      <c r="AA1564" s="110">
        <f>SUM($Z$2:Z1564)*Z1564</f>
        <v>0</v>
      </c>
      <c r="AB1564" s="110">
        <f>COUNTIFS(resources!B:B,B1564)</f>
        <v>1</v>
      </c>
      <c r="AC1564" s="110">
        <f t="shared" si="349"/>
        <v>1</v>
      </c>
      <c r="AD1564" s="110">
        <f t="shared" si="350"/>
        <v>1</v>
      </c>
      <c r="AE1564" s="110">
        <f t="shared" si="351"/>
        <v>0</v>
      </c>
      <c r="AF1564" s="110">
        <f t="shared" si="352"/>
        <v>1</v>
      </c>
      <c r="AG1564" s="110">
        <f t="shared" si="353"/>
        <v>0</v>
      </c>
      <c r="AH1564" s="110">
        <f t="shared" si="354"/>
        <v>0</v>
      </c>
      <c r="AI1564" s="110">
        <f t="shared" si="355"/>
        <v>1</v>
      </c>
      <c r="AJ1564" s="100">
        <f>ROW()</f>
        <v>1564</v>
      </c>
      <c r="AK1564" s="100" t="e">
        <f>INDEX('BadRows RECART'!$C$2:$C$1207,MATCH(monthly_gwh_mw!AJ1564,'BadRows RECART'!$D$2:$D$1207,0))</f>
        <v>#N/A</v>
      </c>
    </row>
    <row r="1565" spans="1:37" ht="20">
      <c r="A1565" s="106" t="s">
        <v>3907</v>
      </c>
      <c r="B1565" s="106" t="s">
        <v>2403</v>
      </c>
      <c r="C1565" s="106" t="s">
        <v>6297</v>
      </c>
      <c r="D1565" s="168">
        <v>2024</v>
      </c>
      <c r="E1565" s="168">
        <v>3</v>
      </c>
      <c r="F1565" s="199">
        <v>4.286011940037266</v>
      </c>
      <c r="G1565" s="212" t="s">
        <v>6314</v>
      </c>
      <c r="H1565" s="212" t="s">
        <v>6314</v>
      </c>
      <c r="I1565" s="106" t="s">
        <v>594</v>
      </c>
      <c r="K1565" s="83" t="s">
        <v>6314</v>
      </c>
      <c r="L1565" s="83" t="s">
        <v>6314</v>
      </c>
      <c r="M1565" s="45" t="str">
        <f>IF(
ISNA(INDEX(resources!E:E,MATCH(B1565,resources!B:B,0))),"fillme",
INDEX(resources!E:E,MATCH(B1565,resources!B:B,0)))</f>
        <v>CAISO_Wind</v>
      </c>
      <c r="N1565" s="45">
        <f>IF(
ISNA(INDEX(resources!J:J,MATCH(B1565,resources!B:B,0))),"fillme",
INDEX(resources!J:J,MATCH(B1565,resources!B:B,0)))</f>
        <v>0</v>
      </c>
      <c r="O1565" s="83" t="str">
        <f>IFERROR(INDEX(resources!K:K,MATCH(B1565,resources!B:B,0)),"fillme")</f>
        <v>wind_low_cf</v>
      </c>
      <c r="P1565" s="89" t="str">
        <f t="shared" si="343"/>
        <v>wind_low_cf_2024_3</v>
      </c>
      <c r="Q1565" s="87">
        <f>INDEX(elcc!G:G,MATCH(P1565,elcc!D:D,0))</f>
        <v>0.31733333333333341</v>
      </c>
      <c r="R1565" s="89">
        <f t="shared" si="344"/>
        <v>1</v>
      </c>
      <c r="S1565" s="89" t="s">
        <v>6314</v>
      </c>
      <c r="T1565" s="89" t="s">
        <v>6314</v>
      </c>
      <c r="U1565" s="90" t="str">
        <f t="shared" si="345"/>
        <v>ok</v>
      </c>
      <c r="V1565" s="63" t="str">
        <f>INDEX(resources!F:F,MATCH(B1565,resources!B:B,0))</f>
        <v>new_resolve</v>
      </c>
      <c r="W1565" s="110">
        <f t="shared" si="346"/>
        <v>1</v>
      </c>
      <c r="X1565" s="110">
        <f t="shared" si="347"/>
        <v>0</v>
      </c>
      <c r="Y1565" s="110" t="str">
        <f t="shared" si="348"/>
        <v>Greater_Imperial_Wind_energy_NA_CONFIDENTIAL</v>
      </c>
      <c r="Z1565" s="110">
        <f>IF(COUNTIFS($Y$2:Y1565,Y1565)=1,1,0)</f>
        <v>0</v>
      </c>
      <c r="AA1565" s="110">
        <f>SUM($Z$2:Z1565)*Z1565</f>
        <v>0</v>
      </c>
      <c r="AB1565" s="110">
        <f>COUNTIFS(resources!B:B,B1565)</f>
        <v>1</v>
      </c>
      <c r="AC1565" s="110">
        <f t="shared" si="349"/>
        <v>1</v>
      </c>
      <c r="AD1565" s="110">
        <f t="shared" si="350"/>
        <v>1</v>
      </c>
      <c r="AE1565" s="110">
        <f t="shared" si="351"/>
        <v>0</v>
      </c>
      <c r="AF1565" s="110">
        <f t="shared" si="352"/>
        <v>1</v>
      </c>
      <c r="AG1565" s="110">
        <f t="shared" si="353"/>
        <v>0</v>
      </c>
      <c r="AH1565" s="110">
        <f t="shared" si="354"/>
        <v>0</v>
      </c>
      <c r="AI1565" s="110">
        <f t="shared" si="355"/>
        <v>1</v>
      </c>
      <c r="AJ1565" s="100">
        <f>ROW()</f>
        <v>1565</v>
      </c>
      <c r="AK1565" s="100" t="e">
        <f>INDEX('BadRows RECART'!$C$2:$C$1207,MATCH(monthly_gwh_mw!AJ1565,'BadRows RECART'!$D$2:$D$1207,0))</f>
        <v>#N/A</v>
      </c>
    </row>
    <row r="1566" spans="1:37" ht="20">
      <c r="A1566" s="106" t="s">
        <v>3907</v>
      </c>
      <c r="B1566" s="106" t="s">
        <v>2403</v>
      </c>
      <c r="C1566" s="106" t="s">
        <v>6297</v>
      </c>
      <c r="D1566" s="168">
        <v>2024</v>
      </c>
      <c r="E1566" s="168">
        <v>4</v>
      </c>
      <c r="F1566" s="199">
        <v>4.1657526256538375</v>
      </c>
      <c r="G1566" s="212" t="s">
        <v>6314</v>
      </c>
      <c r="H1566" s="212" t="s">
        <v>6314</v>
      </c>
      <c r="I1566" s="106" t="s">
        <v>594</v>
      </c>
      <c r="K1566" s="83" t="s">
        <v>6314</v>
      </c>
      <c r="L1566" s="83" t="s">
        <v>6314</v>
      </c>
      <c r="M1566" s="45" t="str">
        <f>IF(
ISNA(INDEX(resources!E:E,MATCH(B1566,resources!B:B,0))),"fillme",
INDEX(resources!E:E,MATCH(B1566,resources!B:B,0)))</f>
        <v>CAISO_Wind</v>
      </c>
      <c r="N1566" s="45">
        <f>IF(
ISNA(INDEX(resources!J:J,MATCH(B1566,resources!B:B,0))),"fillme",
INDEX(resources!J:J,MATCH(B1566,resources!B:B,0)))</f>
        <v>0</v>
      </c>
      <c r="O1566" s="83" t="str">
        <f>IFERROR(INDEX(resources!K:K,MATCH(B1566,resources!B:B,0)),"fillme")</f>
        <v>wind_low_cf</v>
      </c>
      <c r="P1566" s="89" t="str">
        <f t="shared" si="343"/>
        <v>wind_low_cf_2024_4</v>
      </c>
      <c r="Q1566" s="87">
        <f>INDEX(elcc!G:G,MATCH(P1566,elcc!D:D,0))</f>
        <v>0.28333333333333338</v>
      </c>
      <c r="R1566" s="89">
        <f t="shared" si="344"/>
        <v>1</v>
      </c>
      <c r="S1566" s="89" t="s">
        <v>6314</v>
      </c>
      <c r="T1566" s="89" t="s">
        <v>6314</v>
      </c>
      <c r="U1566" s="90" t="str">
        <f t="shared" si="345"/>
        <v>ok</v>
      </c>
      <c r="V1566" s="63" t="str">
        <f>INDEX(resources!F:F,MATCH(B1566,resources!B:B,0))</f>
        <v>new_resolve</v>
      </c>
      <c r="W1566" s="110">
        <f t="shared" si="346"/>
        <v>1</v>
      </c>
      <c r="X1566" s="110">
        <f t="shared" si="347"/>
        <v>0</v>
      </c>
      <c r="Y1566" s="110" t="str">
        <f t="shared" si="348"/>
        <v>Greater_Imperial_Wind_energy_NA_CONFIDENTIAL</v>
      </c>
      <c r="Z1566" s="110">
        <f>IF(COUNTIFS($Y$2:Y1566,Y1566)=1,1,0)</f>
        <v>0</v>
      </c>
      <c r="AA1566" s="110">
        <f>SUM($Z$2:Z1566)*Z1566</f>
        <v>0</v>
      </c>
      <c r="AB1566" s="110">
        <f>COUNTIFS(resources!B:B,B1566)</f>
        <v>1</v>
      </c>
      <c r="AC1566" s="110">
        <f t="shared" si="349"/>
        <v>1</v>
      </c>
      <c r="AD1566" s="110">
        <f t="shared" si="350"/>
        <v>1</v>
      </c>
      <c r="AE1566" s="110">
        <f t="shared" si="351"/>
        <v>0</v>
      </c>
      <c r="AF1566" s="110">
        <f t="shared" si="352"/>
        <v>1</v>
      </c>
      <c r="AG1566" s="110">
        <f t="shared" si="353"/>
        <v>0</v>
      </c>
      <c r="AH1566" s="110">
        <f t="shared" si="354"/>
        <v>0</v>
      </c>
      <c r="AI1566" s="110">
        <f t="shared" si="355"/>
        <v>1</v>
      </c>
      <c r="AJ1566" s="100">
        <f>ROW()</f>
        <v>1566</v>
      </c>
      <c r="AK1566" s="100" t="e">
        <f>INDEX('BadRows RECART'!$C$2:$C$1207,MATCH(monthly_gwh_mw!AJ1566,'BadRows RECART'!$D$2:$D$1207,0))</f>
        <v>#N/A</v>
      </c>
    </row>
    <row r="1567" spans="1:37" ht="20">
      <c r="A1567" s="106" t="s">
        <v>3907</v>
      </c>
      <c r="B1567" s="106" t="s">
        <v>2403</v>
      </c>
      <c r="C1567" s="106" t="s">
        <v>6297</v>
      </c>
      <c r="D1567" s="168">
        <v>2024</v>
      </c>
      <c r="E1567" s="168">
        <v>5</v>
      </c>
      <c r="F1567" s="199">
        <v>3.6391430730943761</v>
      </c>
      <c r="G1567" s="212" t="s">
        <v>6314</v>
      </c>
      <c r="H1567" s="212" t="s">
        <v>6314</v>
      </c>
      <c r="I1567" s="106" t="s">
        <v>594</v>
      </c>
      <c r="K1567" s="83" t="s">
        <v>6314</v>
      </c>
      <c r="L1567" s="83" t="s">
        <v>6314</v>
      </c>
      <c r="M1567" s="45" t="str">
        <f>IF(
ISNA(INDEX(resources!E:E,MATCH(B1567,resources!B:B,0))),"fillme",
INDEX(resources!E:E,MATCH(B1567,resources!B:B,0)))</f>
        <v>CAISO_Wind</v>
      </c>
      <c r="N1567" s="45">
        <f>IF(
ISNA(INDEX(resources!J:J,MATCH(B1567,resources!B:B,0))),"fillme",
INDEX(resources!J:J,MATCH(B1567,resources!B:B,0)))</f>
        <v>0</v>
      </c>
      <c r="O1567" s="83" t="str">
        <f>IFERROR(INDEX(resources!K:K,MATCH(B1567,resources!B:B,0)),"fillme")</f>
        <v>wind_low_cf</v>
      </c>
      <c r="P1567" s="89" t="str">
        <f t="shared" si="343"/>
        <v>wind_low_cf_2024_5</v>
      </c>
      <c r="Q1567" s="87">
        <f>INDEX(elcc!G:G,MATCH(P1567,elcc!D:D,0))</f>
        <v>0.28333333333333338</v>
      </c>
      <c r="R1567" s="89">
        <f t="shared" si="344"/>
        <v>1</v>
      </c>
      <c r="S1567" s="89" t="s">
        <v>6314</v>
      </c>
      <c r="T1567" s="89" t="s">
        <v>6314</v>
      </c>
      <c r="U1567" s="90" t="str">
        <f t="shared" si="345"/>
        <v>ok</v>
      </c>
      <c r="V1567" s="63" t="str">
        <f>INDEX(resources!F:F,MATCH(B1567,resources!B:B,0))</f>
        <v>new_resolve</v>
      </c>
      <c r="W1567" s="110">
        <f t="shared" si="346"/>
        <v>1</v>
      </c>
      <c r="X1567" s="110">
        <f t="shared" si="347"/>
        <v>0</v>
      </c>
      <c r="Y1567" s="110" t="str">
        <f t="shared" si="348"/>
        <v>Greater_Imperial_Wind_energy_NA_CONFIDENTIAL</v>
      </c>
      <c r="Z1567" s="110">
        <f>IF(COUNTIFS($Y$2:Y1567,Y1567)=1,1,0)</f>
        <v>0</v>
      </c>
      <c r="AA1567" s="110">
        <f>SUM($Z$2:Z1567)*Z1567</f>
        <v>0</v>
      </c>
      <c r="AB1567" s="110">
        <f>COUNTIFS(resources!B:B,B1567)</f>
        <v>1</v>
      </c>
      <c r="AC1567" s="110">
        <f t="shared" si="349"/>
        <v>1</v>
      </c>
      <c r="AD1567" s="110">
        <f t="shared" si="350"/>
        <v>1</v>
      </c>
      <c r="AE1567" s="110">
        <f t="shared" si="351"/>
        <v>0</v>
      </c>
      <c r="AF1567" s="110">
        <f t="shared" si="352"/>
        <v>1</v>
      </c>
      <c r="AG1567" s="110">
        <f t="shared" si="353"/>
        <v>0</v>
      </c>
      <c r="AH1567" s="110">
        <f t="shared" si="354"/>
        <v>0</v>
      </c>
      <c r="AI1567" s="110">
        <f t="shared" si="355"/>
        <v>1</v>
      </c>
      <c r="AJ1567" s="100">
        <f>ROW()</f>
        <v>1567</v>
      </c>
      <c r="AK1567" s="100" t="e">
        <f>INDEX('BadRows RECART'!$C$2:$C$1207,MATCH(monthly_gwh_mw!AJ1567,'BadRows RECART'!$D$2:$D$1207,0))</f>
        <v>#N/A</v>
      </c>
    </row>
    <row r="1568" spans="1:37" ht="20">
      <c r="A1568" s="106" t="s">
        <v>3907</v>
      </c>
      <c r="B1568" s="106" t="s">
        <v>2403</v>
      </c>
      <c r="C1568" s="106" t="s">
        <v>6297</v>
      </c>
      <c r="D1568" s="168">
        <v>2024</v>
      </c>
      <c r="E1568" s="168">
        <v>6</v>
      </c>
      <c r="F1568" s="199">
        <v>3.6516612028148594</v>
      </c>
      <c r="G1568" s="212" t="s">
        <v>6314</v>
      </c>
      <c r="H1568" s="212" t="s">
        <v>6314</v>
      </c>
      <c r="I1568" s="106" t="s">
        <v>594</v>
      </c>
      <c r="K1568" s="83" t="s">
        <v>6314</v>
      </c>
      <c r="L1568" s="83" t="s">
        <v>6314</v>
      </c>
      <c r="M1568" s="45" t="str">
        <f>IF(
ISNA(INDEX(resources!E:E,MATCH(B1568,resources!B:B,0))),"fillme",
INDEX(resources!E:E,MATCH(B1568,resources!B:B,0)))</f>
        <v>CAISO_Wind</v>
      </c>
      <c r="N1568" s="45">
        <f>IF(
ISNA(INDEX(resources!J:J,MATCH(B1568,resources!B:B,0))),"fillme",
INDEX(resources!J:J,MATCH(B1568,resources!B:B,0)))</f>
        <v>0</v>
      </c>
      <c r="O1568" s="83" t="str">
        <f>IFERROR(INDEX(resources!K:K,MATCH(B1568,resources!B:B,0)),"fillme")</f>
        <v>wind_low_cf</v>
      </c>
      <c r="P1568" s="89" t="str">
        <f t="shared" si="343"/>
        <v>wind_low_cf_2024_6</v>
      </c>
      <c r="Q1568" s="87">
        <f>INDEX(elcc!G:G,MATCH(P1568,elcc!D:D,0))</f>
        <v>0.37400000000000005</v>
      </c>
      <c r="R1568" s="89">
        <f t="shared" si="344"/>
        <v>1</v>
      </c>
      <c r="S1568" s="89" t="s">
        <v>6314</v>
      </c>
      <c r="T1568" s="89" t="s">
        <v>6314</v>
      </c>
      <c r="U1568" s="90" t="str">
        <f t="shared" si="345"/>
        <v>ok</v>
      </c>
      <c r="V1568" s="63" t="str">
        <f>INDEX(resources!F:F,MATCH(B1568,resources!B:B,0))</f>
        <v>new_resolve</v>
      </c>
      <c r="W1568" s="110">
        <f t="shared" si="346"/>
        <v>1</v>
      </c>
      <c r="X1568" s="110">
        <f t="shared" si="347"/>
        <v>0</v>
      </c>
      <c r="Y1568" s="110" t="str">
        <f t="shared" si="348"/>
        <v>Greater_Imperial_Wind_energy_NA_CONFIDENTIAL</v>
      </c>
      <c r="Z1568" s="110">
        <f>IF(COUNTIFS($Y$2:Y1568,Y1568)=1,1,0)</f>
        <v>0</v>
      </c>
      <c r="AA1568" s="110">
        <f>SUM($Z$2:Z1568)*Z1568</f>
        <v>0</v>
      </c>
      <c r="AB1568" s="110">
        <f>COUNTIFS(resources!B:B,B1568)</f>
        <v>1</v>
      </c>
      <c r="AC1568" s="110">
        <f t="shared" si="349"/>
        <v>1</v>
      </c>
      <c r="AD1568" s="110">
        <f t="shared" si="350"/>
        <v>1</v>
      </c>
      <c r="AE1568" s="110">
        <f t="shared" si="351"/>
        <v>0</v>
      </c>
      <c r="AF1568" s="110">
        <f t="shared" si="352"/>
        <v>1</v>
      </c>
      <c r="AG1568" s="110">
        <f t="shared" si="353"/>
        <v>0</v>
      </c>
      <c r="AH1568" s="110">
        <f t="shared" si="354"/>
        <v>0</v>
      </c>
      <c r="AI1568" s="110">
        <f t="shared" si="355"/>
        <v>1</v>
      </c>
      <c r="AJ1568" s="100">
        <f>ROW()</f>
        <v>1568</v>
      </c>
      <c r="AK1568" s="100" t="e">
        <f>INDEX('BadRows RECART'!$C$2:$C$1207,MATCH(monthly_gwh_mw!AJ1568,'BadRows RECART'!$D$2:$D$1207,0))</f>
        <v>#N/A</v>
      </c>
    </row>
    <row r="1569" spans="1:37" ht="20">
      <c r="A1569" s="106" t="s">
        <v>3907</v>
      </c>
      <c r="B1569" s="106" t="s">
        <v>2403</v>
      </c>
      <c r="C1569" s="106" t="s">
        <v>6297</v>
      </c>
      <c r="D1569" s="168">
        <v>2024</v>
      </c>
      <c r="E1569" s="168">
        <v>7</v>
      </c>
      <c r="F1569" s="199">
        <v>2.8605050203836466</v>
      </c>
      <c r="G1569" s="212" t="s">
        <v>6314</v>
      </c>
      <c r="H1569" s="212" t="s">
        <v>6314</v>
      </c>
      <c r="I1569" s="106" t="s">
        <v>594</v>
      </c>
      <c r="K1569" s="83" t="s">
        <v>6314</v>
      </c>
      <c r="L1569" s="83" t="s">
        <v>6314</v>
      </c>
      <c r="M1569" s="45" t="str">
        <f>IF(
ISNA(INDEX(resources!E:E,MATCH(B1569,resources!B:B,0))),"fillme",
INDEX(resources!E:E,MATCH(B1569,resources!B:B,0)))</f>
        <v>CAISO_Wind</v>
      </c>
      <c r="N1569" s="45">
        <f>IF(
ISNA(INDEX(resources!J:J,MATCH(B1569,resources!B:B,0))),"fillme",
INDEX(resources!J:J,MATCH(B1569,resources!B:B,0)))</f>
        <v>0</v>
      </c>
      <c r="O1569" s="83" t="str">
        <f>IFERROR(INDEX(resources!K:K,MATCH(B1569,resources!B:B,0)),"fillme")</f>
        <v>wind_low_cf</v>
      </c>
      <c r="P1569" s="89" t="str">
        <f t="shared" si="343"/>
        <v>wind_low_cf_2024_7</v>
      </c>
      <c r="Q1569" s="87">
        <f>INDEX(elcc!G:G,MATCH(P1569,elcc!D:D,0))</f>
        <v>0.26066666666666671</v>
      </c>
      <c r="R1569" s="89">
        <f t="shared" si="344"/>
        <v>1</v>
      </c>
      <c r="S1569" s="89" t="s">
        <v>6314</v>
      </c>
      <c r="T1569" s="89" t="s">
        <v>6314</v>
      </c>
      <c r="U1569" s="90" t="str">
        <f t="shared" si="345"/>
        <v>ok</v>
      </c>
      <c r="V1569" s="63" t="str">
        <f>INDEX(resources!F:F,MATCH(B1569,resources!B:B,0))</f>
        <v>new_resolve</v>
      </c>
      <c r="W1569" s="110">
        <f t="shared" si="346"/>
        <v>1</v>
      </c>
      <c r="X1569" s="110">
        <f t="shared" si="347"/>
        <v>0</v>
      </c>
      <c r="Y1569" s="110" t="str">
        <f t="shared" si="348"/>
        <v>Greater_Imperial_Wind_energy_NA_CONFIDENTIAL</v>
      </c>
      <c r="Z1569" s="110">
        <f>IF(COUNTIFS($Y$2:Y1569,Y1569)=1,1,0)</f>
        <v>0</v>
      </c>
      <c r="AA1569" s="110">
        <f>SUM($Z$2:Z1569)*Z1569</f>
        <v>0</v>
      </c>
      <c r="AB1569" s="110">
        <f>COUNTIFS(resources!B:B,B1569)</f>
        <v>1</v>
      </c>
      <c r="AC1569" s="110">
        <f t="shared" si="349"/>
        <v>1</v>
      </c>
      <c r="AD1569" s="110">
        <f t="shared" si="350"/>
        <v>1</v>
      </c>
      <c r="AE1569" s="110">
        <f t="shared" si="351"/>
        <v>0</v>
      </c>
      <c r="AF1569" s="110">
        <f t="shared" si="352"/>
        <v>1</v>
      </c>
      <c r="AG1569" s="110">
        <f t="shared" si="353"/>
        <v>0</v>
      </c>
      <c r="AH1569" s="110">
        <f t="shared" si="354"/>
        <v>0</v>
      </c>
      <c r="AI1569" s="110">
        <f t="shared" si="355"/>
        <v>1</v>
      </c>
      <c r="AJ1569" s="100">
        <f>ROW()</f>
        <v>1569</v>
      </c>
      <c r="AK1569" s="100" t="e">
        <f>INDEX('BadRows RECART'!$C$2:$C$1207,MATCH(monthly_gwh_mw!AJ1569,'BadRows RECART'!$D$2:$D$1207,0))</f>
        <v>#N/A</v>
      </c>
    </row>
    <row r="1570" spans="1:37" ht="20">
      <c r="A1570" s="106" t="s">
        <v>3907</v>
      </c>
      <c r="B1570" s="106" t="s">
        <v>2403</v>
      </c>
      <c r="C1570" s="106" t="s">
        <v>6297</v>
      </c>
      <c r="D1570" s="168">
        <v>2024</v>
      </c>
      <c r="E1570" s="168">
        <v>8</v>
      </c>
      <c r="F1570" s="199">
        <v>2.6319848996163522</v>
      </c>
      <c r="G1570" s="212" t="s">
        <v>6314</v>
      </c>
      <c r="H1570" s="212" t="s">
        <v>6314</v>
      </c>
      <c r="I1570" s="106" t="s">
        <v>594</v>
      </c>
      <c r="K1570" s="83" t="s">
        <v>6314</v>
      </c>
      <c r="L1570" s="83" t="s">
        <v>6314</v>
      </c>
      <c r="M1570" s="45" t="str">
        <f>IF(
ISNA(INDEX(resources!E:E,MATCH(B1570,resources!B:B,0))),"fillme",
INDEX(resources!E:E,MATCH(B1570,resources!B:B,0)))</f>
        <v>CAISO_Wind</v>
      </c>
      <c r="N1570" s="45">
        <f>IF(
ISNA(INDEX(resources!J:J,MATCH(B1570,resources!B:B,0))),"fillme",
INDEX(resources!J:J,MATCH(B1570,resources!B:B,0)))</f>
        <v>0</v>
      </c>
      <c r="O1570" s="83" t="str">
        <f>IFERROR(INDEX(resources!K:K,MATCH(B1570,resources!B:B,0)),"fillme")</f>
        <v>wind_low_cf</v>
      </c>
      <c r="P1570" s="89" t="str">
        <f t="shared" si="343"/>
        <v>wind_low_cf_2024_8</v>
      </c>
      <c r="Q1570" s="87">
        <f>INDEX(elcc!G:G,MATCH(P1570,elcc!D:D,0))</f>
        <v>0.23800000000000004</v>
      </c>
      <c r="R1570" s="89">
        <f t="shared" si="344"/>
        <v>1</v>
      </c>
      <c r="S1570" s="89" t="s">
        <v>6314</v>
      </c>
      <c r="T1570" s="89" t="s">
        <v>6314</v>
      </c>
      <c r="U1570" s="90" t="str">
        <f t="shared" si="345"/>
        <v>ok</v>
      </c>
      <c r="V1570" s="63" t="str">
        <f>INDEX(resources!F:F,MATCH(B1570,resources!B:B,0))</f>
        <v>new_resolve</v>
      </c>
      <c r="W1570" s="110">
        <f t="shared" si="346"/>
        <v>1</v>
      </c>
      <c r="X1570" s="110">
        <f t="shared" si="347"/>
        <v>0</v>
      </c>
      <c r="Y1570" s="110" t="str">
        <f t="shared" si="348"/>
        <v>Greater_Imperial_Wind_energy_NA_CONFIDENTIAL</v>
      </c>
      <c r="Z1570" s="110">
        <f>IF(COUNTIFS($Y$2:Y1570,Y1570)=1,1,0)</f>
        <v>0</v>
      </c>
      <c r="AA1570" s="110">
        <f>SUM($Z$2:Z1570)*Z1570</f>
        <v>0</v>
      </c>
      <c r="AB1570" s="110">
        <f>COUNTIFS(resources!B:B,B1570)</f>
        <v>1</v>
      </c>
      <c r="AC1570" s="110">
        <f t="shared" si="349"/>
        <v>1</v>
      </c>
      <c r="AD1570" s="110">
        <f t="shared" si="350"/>
        <v>1</v>
      </c>
      <c r="AE1570" s="110">
        <f t="shared" si="351"/>
        <v>0</v>
      </c>
      <c r="AF1570" s="110">
        <f t="shared" si="352"/>
        <v>1</v>
      </c>
      <c r="AG1570" s="110">
        <f t="shared" si="353"/>
        <v>0</v>
      </c>
      <c r="AH1570" s="110">
        <f t="shared" si="354"/>
        <v>0</v>
      </c>
      <c r="AI1570" s="110">
        <f t="shared" si="355"/>
        <v>1</v>
      </c>
      <c r="AJ1570" s="100">
        <f>ROW()</f>
        <v>1570</v>
      </c>
      <c r="AK1570" s="100" t="e">
        <f>INDEX('BadRows RECART'!$C$2:$C$1207,MATCH(monthly_gwh_mw!AJ1570,'BadRows RECART'!$D$2:$D$1207,0))</f>
        <v>#N/A</v>
      </c>
    </row>
    <row r="1571" spans="1:37" ht="20">
      <c r="A1571" s="106" t="s">
        <v>3907</v>
      </c>
      <c r="B1571" s="106" t="s">
        <v>2403</v>
      </c>
      <c r="C1571" s="106" t="s">
        <v>6297</v>
      </c>
      <c r="D1571" s="168">
        <v>2024</v>
      </c>
      <c r="E1571" s="168">
        <v>9</v>
      </c>
      <c r="F1571" s="199">
        <v>3.5558218564244224</v>
      </c>
      <c r="G1571" s="212" t="s">
        <v>6314</v>
      </c>
      <c r="H1571" s="212" t="s">
        <v>6314</v>
      </c>
      <c r="I1571" s="106" t="s">
        <v>594</v>
      </c>
      <c r="K1571" s="83" t="s">
        <v>6314</v>
      </c>
      <c r="L1571" s="83" t="s">
        <v>6314</v>
      </c>
      <c r="M1571" s="45" t="str">
        <f>IF(
ISNA(INDEX(resources!E:E,MATCH(B1571,resources!B:B,0))),"fillme",
INDEX(resources!E:E,MATCH(B1571,resources!B:B,0)))</f>
        <v>CAISO_Wind</v>
      </c>
      <c r="N1571" s="45">
        <f>IF(
ISNA(INDEX(resources!J:J,MATCH(B1571,resources!B:B,0))),"fillme",
INDEX(resources!J:J,MATCH(B1571,resources!B:B,0)))</f>
        <v>0</v>
      </c>
      <c r="O1571" s="83" t="str">
        <f>IFERROR(INDEX(resources!K:K,MATCH(B1571,resources!B:B,0)),"fillme")</f>
        <v>wind_low_cf</v>
      </c>
      <c r="P1571" s="89" t="str">
        <f t="shared" si="343"/>
        <v>wind_low_cf_2024_9</v>
      </c>
      <c r="Q1571" s="87">
        <f>INDEX(elcc!G:G,MATCH(P1571,elcc!D:D,0))</f>
        <v>0.17333333333333334</v>
      </c>
      <c r="R1571" s="89">
        <f t="shared" si="344"/>
        <v>1</v>
      </c>
      <c r="S1571" s="89" t="s">
        <v>6314</v>
      </c>
      <c r="T1571" s="89" t="s">
        <v>6314</v>
      </c>
      <c r="U1571" s="90" t="str">
        <f t="shared" si="345"/>
        <v>ok</v>
      </c>
      <c r="V1571" s="63" t="str">
        <f>INDEX(resources!F:F,MATCH(B1571,resources!B:B,0))</f>
        <v>new_resolve</v>
      </c>
      <c r="W1571" s="110">
        <f t="shared" si="346"/>
        <v>1</v>
      </c>
      <c r="X1571" s="110">
        <f t="shared" si="347"/>
        <v>0</v>
      </c>
      <c r="Y1571" s="110" t="str">
        <f t="shared" si="348"/>
        <v>Greater_Imperial_Wind_energy_NA_CONFIDENTIAL</v>
      </c>
      <c r="Z1571" s="110">
        <f>IF(COUNTIFS($Y$2:Y1571,Y1571)=1,1,0)</f>
        <v>0</v>
      </c>
      <c r="AA1571" s="110">
        <f>SUM($Z$2:Z1571)*Z1571</f>
        <v>0</v>
      </c>
      <c r="AB1571" s="110">
        <f>COUNTIFS(resources!B:B,B1571)</f>
        <v>1</v>
      </c>
      <c r="AC1571" s="110">
        <f t="shared" si="349"/>
        <v>1</v>
      </c>
      <c r="AD1571" s="110">
        <f t="shared" si="350"/>
        <v>1</v>
      </c>
      <c r="AE1571" s="110">
        <f t="shared" si="351"/>
        <v>0</v>
      </c>
      <c r="AF1571" s="110">
        <f t="shared" si="352"/>
        <v>1</v>
      </c>
      <c r="AG1571" s="110">
        <f t="shared" si="353"/>
        <v>0</v>
      </c>
      <c r="AH1571" s="110">
        <f t="shared" si="354"/>
        <v>0</v>
      </c>
      <c r="AI1571" s="110">
        <f t="shared" si="355"/>
        <v>1</v>
      </c>
      <c r="AJ1571" s="100">
        <f>ROW()</f>
        <v>1571</v>
      </c>
      <c r="AK1571" s="100" t="e">
        <f>INDEX('BadRows RECART'!$C$2:$C$1207,MATCH(monthly_gwh_mw!AJ1571,'BadRows RECART'!$D$2:$D$1207,0))</f>
        <v>#N/A</v>
      </c>
    </row>
    <row r="1572" spans="1:37" ht="20">
      <c r="A1572" s="106" t="s">
        <v>3907</v>
      </c>
      <c r="B1572" s="106" t="s">
        <v>2403</v>
      </c>
      <c r="C1572" s="106" t="s">
        <v>6297</v>
      </c>
      <c r="D1572" s="168">
        <v>2024</v>
      </c>
      <c r="E1572" s="168">
        <v>10</v>
      </c>
      <c r="F1572" s="199">
        <v>4.7647166466469342</v>
      </c>
      <c r="G1572" s="212" t="s">
        <v>6314</v>
      </c>
      <c r="H1572" s="212" t="s">
        <v>6314</v>
      </c>
      <c r="I1572" s="106" t="s">
        <v>594</v>
      </c>
      <c r="K1572" s="83" t="s">
        <v>6314</v>
      </c>
      <c r="L1572" s="83" t="s">
        <v>6314</v>
      </c>
      <c r="M1572" s="45" t="str">
        <f>IF(
ISNA(INDEX(resources!E:E,MATCH(B1572,resources!B:B,0))),"fillme",
INDEX(resources!E:E,MATCH(B1572,resources!B:B,0)))</f>
        <v>CAISO_Wind</v>
      </c>
      <c r="N1572" s="45">
        <f>IF(
ISNA(INDEX(resources!J:J,MATCH(B1572,resources!B:B,0))),"fillme",
INDEX(resources!J:J,MATCH(B1572,resources!B:B,0)))</f>
        <v>0</v>
      </c>
      <c r="O1572" s="83" t="str">
        <f>IFERROR(INDEX(resources!K:K,MATCH(B1572,resources!B:B,0)),"fillme")</f>
        <v>wind_low_cf</v>
      </c>
      <c r="P1572" s="89" t="str">
        <f t="shared" si="343"/>
        <v>wind_low_cf_2024_10</v>
      </c>
      <c r="Q1572" s="87">
        <f>INDEX(elcc!G:G,MATCH(P1572,elcc!D:D,0))</f>
        <v>9.0666666666666687E-2</v>
      </c>
      <c r="R1572" s="89">
        <f t="shared" si="344"/>
        <v>1</v>
      </c>
      <c r="S1572" s="89" t="s">
        <v>6314</v>
      </c>
      <c r="T1572" s="89" t="s">
        <v>6314</v>
      </c>
      <c r="U1572" s="90" t="str">
        <f t="shared" si="345"/>
        <v>ok</v>
      </c>
      <c r="V1572" s="63" t="str">
        <f>INDEX(resources!F:F,MATCH(B1572,resources!B:B,0))</f>
        <v>new_resolve</v>
      </c>
      <c r="W1572" s="110">
        <f t="shared" si="346"/>
        <v>1</v>
      </c>
      <c r="X1572" s="110">
        <f t="shared" si="347"/>
        <v>0</v>
      </c>
      <c r="Y1572" s="110" t="str">
        <f t="shared" si="348"/>
        <v>Greater_Imperial_Wind_energy_NA_CONFIDENTIAL</v>
      </c>
      <c r="Z1572" s="110">
        <f>IF(COUNTIFS($Y$2:Y1572,Y1572)=1,1,0)</f>
        <v>0</v>
      </c>
      <c r="AA1572" s="110">
        <f>SUM($Z$2:Z1572)*Z1572</f>
        <v>0</v>
      </c>
      <c r="AB1572" s="110">
        <f>COUNTIFS(resources!B:B,B1572)</f>
        <v>1</v>
      </c>
      <c r="AC1572" s="110">
        <f t="shared" si="349"/>
        <v>1</v>
      </c>
      <c r="AD1572" s="110">
        <f t="shared" si="350"/>
        <v>1</v>
      </c>
      <c r="AE1572" s="110">
        <f t="shared" si="351"/>
        <v>0</v>
      </c>
      <c r="AF1572" s="110">
        <f t="shared" si="352"/>
        <v>1</v>
      </c>
      <c r="AG1572" s="110">
        <f t="shared" si="353"/>
        <v>0</v>
      </c>
      <c r="AH1572" s="110">
        <f t="shared" si="354"/>
        <v>0</v>
      </c>
      <c r="AI1572" s="110">
        <f t="shared" si="355"/>
        <v>1</v>
      </c>
      <c r="AJ1572" s="100">
        <f>ROW()</f>
        <v>1572</v>
      </c>
      <c r="AK1572" s="100" t="e">
        <f>INDEX('BadRows RECART'!$C$2:$C$1207,MATCH(monthly_gwh_mw!AJ1572,'BadRows RECART'!$D$2:$D$1207,0))</f>
        <v>#N/A</v>
      </c>
    </row>
    <row r="1573" spans="1:37" ht="20">
      <c r="A1573" s="106" t="s">
        <v>3907</v>
      </c>
      <c r="B1573" s="106" t="s">
        <v>2403</v>
      </c>
      <c r="C1573" s="106" t="s">
        <v>6297</v>
      </c>
      <c r="D1573" s="168">
        <v>2024</v>
      </c>
      <c r="E1573" s="168">
        <v>11</v>
      </c>
      <c r="F1573" s="199">
        <v>3.5066580844722108</v>
      </c>
      <c r="G1573" s="212" t="s">
        <v>6314</v>
      </c>
      <c r="H1573" s="212" t="s">
        <v>6314</v>
      </c>
      <c r="I1573" s="106" t="s">
        <v>594</v>
      </c>
      <c r="K1573" s="83" t="s">
        <v>6314</v>
      </c>
      <c r="L1573" s="83" t="s">
        <v>6314</v>
      </c>
      <c r="M1573" s="45" t="str">
        <f>IF(
ISNA(INDEX(resources!E:E,MATCH(B1573,resources!B:B,0))),"fillme",
INDEX(resources!E:E,MATCH(B1573,resources!B:B,0)))</f>
        <v>CAISO_Wind</v>
      </c>
      <c r="N1573" s="45">
        <f>IF(
ISNA(INDEX(resources!J:J,MATCH(B1573,resources!B:B,0))),"fillme",
INDEX(resources!J:J,MATCH(B1573,resources!B:B,0)))</f>
        <v>0</v>
      </c>
      <c r="O1573" s="83" t="str">
        <f>IFERROR(INDEX(resources!K:K,MATCH(B1573,resources!B:B,0)),"fillme")</f>
        <v>wind_low_cf</v>
      </c>
      <c r="P1573" s="89" t="str">
        <f t="shared" si="343"/>
        <v>wind_low_cf_2024_11</v>
      </c>
      <c r="Q1573" s="87">
        <f>INDEX(elcc!G:G,MATCH(P1573,elcc!D:D,0))</f>
        <v>0.13600000000000001</v>
      </c>
      <c r="R1573" s="89">
        <f t="shared" si="344"/>
        <v>1</v>
      </c>
      <c r="S1573" s="89" t="s">
        <v>6314</v>
      </c>
      <c r="T1573" s="89" t="s">
        <v>6314</v>
      </c>
      <c r="U1573" s="90" t="str">
        <f t="shared" si="345"/>
        <v>ok</v>
      </c>
      <c r="V1573" s="63" t="str">
        <f>INDEX(resources!F:F,MATCH(B1573,resources!B:B,0))</f>
        <v>new_resolve</v>
      </c>
      <c r="W1573" s="110">
        <f t="shared" si="346"/>
        <v>1</v>
      </c>
      <c r="X1573" s="110">
        <f t="shared" si="347"/>
        <v>0</v>
      </c>
      <c r="Y1573" s="110" t="str">
        <f t="shared" si="348"/>
        <v>Greater_Imperial_Wind_energy_NA_CONFIDENTIAL</v>
      </c>
      <c r="Z1573" s="110">
        <f>IF(COUNTIFS($Y$2:Y1573,Y1573)=1,1,0)</f>
        <v>0</v>
      </c>
      <c r="AA1573" s="110">
        <f>SUM($Z$2:Z1573)*Z1573</f>
        <v>0</v>
      </c>
      <c r="AB1573" s="110">
        <f>COUNTIFS(resources!B:B,B1573)</f>
        <v>1</v>
      </c>
      <c r="AC1573" s="110">
        <f t="shared" si="349"/>
        <v>1</v>
      </c>
      <c r="AD1573" s="110">
        <f t="shared" si="350"/>
        <v>1</v>
      </c>
      <c r="AE1573" s="110">
        <f t="shared" si="351"/>
        <v>0</v>
      </c>
      <c r="AF1573" s="110">
        <f t="shared" si="352"/>
        <v>1</v>
      </c>
      <c r="AG1573" s="110">
        <f t="shared" si="353"/>
        <v>0</v>
      </c>
      <c r="AH1573" s="110">
        <f t="shared" si="354"/>
        <v>0</v>
      </c>
      <c r="AI1573" s="110">
        <f t="shared" si="355"/>
        <v>1</v>
      </c>
      <c r="AJ1573" s="100">
        <f>ROW()</f>
        <v>1573</v>
      </c>
      <c r="AK1573" s="100" t="e">
        <f>INDEX('BadRows RECART'!$C$2:$C$1207,MATCH(monthly_gwh_mw!AJ1573,'BadRows RECART'!$D$2:$D$1207,0))</f>
        <v>#N/A</v>
      </c>
    </row>
    <row r="1574" spans="1:37" ht="20">
      <c r="A1574" s="106" t="s">
        <v>3907</v>
      </c>
      <c r="B1574" s="106" t="s">
        <v>2403</v>
      </c>
      <c r="C1574" s="106" t="s">
        <v>6297</v>
      </c>
      <c r="D1574" s="168">
        <v>2024</v>
      </c>
      <c r="E1574" s="168">
        <v>12</v>
      </c>
      <c r="F1574" s="199">
        <v>5.5647508271752706</v>
      </c>
      <c r="G1574" s="212" t="s">
        <v>6314</v>
      </c>
      <c r="H1574" s="212" t="s">
        <v>6314</v>
      </c>
      <c r="I1574" s="106" t="s">
        <v>594</v>
      </c>
      <c r="K1574" s="83" t="s">
        <v>6314</v>
      </c>
      <c r="L1574" s="83" t="s">
        <v>6314</v>
      </c>
      <c r="M1574" s="45" t="str">
        <f>IF(
ISNA(INDEX(resources!E:E,MATCH(B1574,resources!B:B,0))),"fillme",
INDEX(resources!E:E,MATCH(B1574,resources!B:B,0)))</f>
        <v>CAISO_Wind</v>
      </c>
      <c r="N1574" s="45">
        <f>IF(
ISNA(INDEX(resources!J:J,MATCH(B1574,resources!B:B,0))),"fillme",
INDEX(resources!J:J,MATCH(B1574,resources!B:B,0)))</f>
        <v>0</v>
      </c>
      <c r="O1574" s="83" t="str">
        <f>IFERROR(INDEX(resources!K:K,MATCH(B1574,resources!B:B,0)),"fillme")</f>
        <v>wind_low_cf</v>
      </c>
      <c r="P1574" s="89" t="str">
        <f t="shared" si="343"/>
        <v>wind_low_cf_2024_12</v>
      </c>
      <c r="Q1574" s="87">
        <f>INDEX(elcc!G:G,MATCH(P1574,elcc!D:D,0))</f>
        <v>0.14733333333333337</v>
      </c>
      <c r="R1574" s="89">
        <f t="shared" si="344"/>
        <v>1</v>
      </c>
      <c r="S1574" s="89" t="s">
        <v>6314</v>
      </c>
      <c r="T1574" s="89" t="s">
        <v>6314</v>
      </c>
      <c r="U1574" s="90" t="str">
        <f t="shared" si="345"/>
        <v>ok</v>
      </c>
      <c r="V1574" s="63" t="str">
        <f>INDEX(resources!F:F,MATCH(B1574,resources!B:B,0))</f>
        <v>new_resolve</v>
      </c>
      <c r="W1574" s="110">
        <f t="shared" si="346"/>
        <v>1</v>
      </c>
      <c r="X1574" s="110">
        <f t="shared" si="347"/>
        <v>0</v>
      </c>
      <c r="Y1574" s="110" t="str">
        <f t="shared" si="348"/>
        <v>Greater_Imperial_Wind_energy_NA_CONFIDENTIAL</v>
      </c>
      <c r="Z1574" s="110">
        <f>IF(COUNTIFS($Y$2:Y1574,Y1574)=1,1,0)</f>
        <v>0</v>
      </c>
      <c r="AA1574" s="110">
        <f>SUM($Z$2:Z1574)*Z1574</f>
        <v>0</v>
      </c>
      <c r="AB1574" s="110">
        <f>COUNTIFS(resources!B:B,B1574)</f>
        <v>1</v>
      </c>
      <c r="AC1574" s="110">
        <f t="shared" si="349"/>
        <v>1</v>
      </c>
      <c r="AD1574" s="110">
        <f t="shared" si="350"/>
        <v>1</v>
      </c>
      <c r="AE1574" s="110">
        <f t="shared" si="351"/>
        <v>0</v>
      </c>
      <c r="AF1574" s="110">
        <f t="shared" si="352"/>
        <v>1</v>
      </c>
      <c r="AG1574" s="110">
        <f t="shared" si="353"/>
        <v>0</v>
      </c>
      <c r="AH1574" s="110">
        <f t="shared" si="354"/>
        <v>0</v>
      </c>
      <c r="AI1574" s="110">
        <f t="shared" si="355"/>
        <v>1</v>
      </c>
      <c r="AJ1574" s="100">
        <f>ROW()</f>
        <v>1574</v>
      </c>
      <c r="AK1574" s="100" t="e">
        <f>INDEX('BadRows RECART'!$C$2:$C$1207,MATCH(monthly_gwh_mw!AJ1574,'BadRows RECART'!$D$2:$D$1207,0))</f>
        <v>#N/A</v>
      </c>
    </row>
    <row r="1575" spans="1:37" ht="20">
      <c r="A1575" s="106" t="s">
        <v>3907</v>
      </c>
      <c r="B1575" s="106" t="s">
        <v>2403</v>
      </c>
      <c r="C1575" s="106" t="s">
        <v>6297</v>
      </c>
      <c r="D1575" s="168">
        <v>2025</v>
      </c>
      <c r="E1575" s="168">
        <v>1</v>
      </c>
      <c r="F1575" s="199">
        <v>6.1099142645533275</v>
      </c>
      <c r="G1575" s="212" t="s">
        <v>6314</v>
      </c>
      <c r="H1575" s="212" t="s">
        <v>6314</v>
      </c>
      <c r="I1575" s="106" t="s">
        <v>594</v>
      </c>
      <c r="K1575" s="83" t="s">
        <v>6314</v>
      </c>
      <c r="L1575" s="83" t="s">
        <v>6314</v>
      </c>
      <c r="M1575" s="45" t="str">
        <f>IF(
ISNA(INDEX(resources!E:E,MATCH(B1575,resources!B:B,0))),"fillme",
INDEX(resources!E:E,MATCH(B1575,resources!B:B,0)))</f>
        <v>CAISO_Wind</v>
      </c>
      <c r="N1575" s="45">
        <f>IF(
ISNA(INDEX(resources!J:J,MATCH(B1575,resources!B:B,0))),"fillme",
INDEX(resources!J:J,MATCH(B1575,resources!B:B,0)))</f>
        <v>0</v>
      </c>
      <c r="O1575" s="83" t="str">
        <f>IFERROR(INDEX(resources!K:K,MATCH(B1575,resources!B:B,0)),"fillme")</f>
        <v>wind_low_cf</v>
      </c>
      <c r="P1575" s="89" t="str">
        <f t="shared" si="343"/>
        <v>wind_low_cf_2025_1</v>
      </c>
      <c r="Q1575" s="87">
        <f>INDEX(elcc!G:G,MATCH(P1575,elcc!D:D,0))</f>
        <v>0.1866666666666667</v>
      </c>
      <c r="R1575" s="89">
        <f t="shared" si="344"/>
        <v>1</v>
      </c>
      <c r="S1575" s="89" t="s">
        <v>6314</v>
      </c>
      <c r="T1575" s="89" t="s">
        <v>6314</v>
      </c>
      <c r="U1575" s="90" t="str">
        <f t="shared" si="345"/>
        <v>ok</v>
      </c>
      <c r="V1575" s="63" t="str">
        <f>INDEX(resources!F:F,MATCH(B1575,resources!B:B,0))</f>
        <v>new_resolve</v>
      </c>
      <c r="W1575" s="110">
        <f t="shared" si="346"/>
        <v>1</v>
      </c>
      <c r="X1575" s="110">
        <f t="shared" si="347"/>
        <v>0</v>
      </c>
      <c r="Y1575" s="110" t="str">
        <f t="shared" si="348"/>
        <v>Greater_Imperial_Wind_energy_NA_CONFIDENTIAL</v>
      </c>
      <c r="Z1575" s="110">
        <f>IF(COUNTIFS($Y$2:Y1575,Y1575)=1,1,0)</f>
        <v>0</v>
      </c>
      <c r="AA1575" s="110">
        <f>SUM($Z$2:Z1575)*Z1575</f>
        <v>0</v>
      </c>
      <c r="AB1575" s="110">
        <f>COUNTIFS(resources!B:B,B1575)</f>
        <v>1</v>
      </c>
      <c r="AC1575" s="110">
        <f t="shared" si="349"/>
        <v>1</v>
      </c>
      <c r="AD1575" s="110">
        <f t="shared" si="350"/>
        <v>1</v>
      </c>
      <c r="AE1575" s="110">
        <f t="shared" si="351"/>
        <v>0</v>
      </c>
      <c r="AF1575" s="110">
        <f t="shared" si="352"/>
        <v>1</v>
      </c>
      <c r="AG1575" s="110">
        <f t="shared" si="353"/>
        <v>0</v>
      </c>
      <c r="AH1575" s="110">
        <f t="shared" si="354"/>
        <v>0</v>
      </c>
      <c r="AI1575" s="110">
        <f t="shared" si="355"/>
        <v>1</v>
      </c>
      <c r="AJ1575" s="100">
        <f>ROW()</f>
        <v>1575</v>
      </c>
      <c r="AK1575" s="100" t="e">
        <f>INDEX('BadRows RECART'!$C$2:$C$1207,MATCH(monthly_gwh_mw!AJ1575,'BadRows RECART'!$D$2:$D$1207,0))</f>
        <v>#N/A</v>
      </c>
    </row>
    <row r="1576" spans="1:37" ht="20">
      <c r="A1576" s="106" t="s">
        <v>3907</v>
      </c>
      <c r="B1576" s="106" t="s">
        <v>2403</v>
      </c>
      <c r="C1576" s="106" t="s">
        <v>6297</v>
      </c>
      <c r="D1576" s="168">
        <v>2025</v>
      </c>
      <c r="E1576" s="168">
        <v>2</v>
      </c>
      <c r="F1576" s="199">
        <v>4.8935938123862766</v>
      </c>
      <c r="G1576" s="212" t="s">
        <v>6314</v>
      </c>
      <c r="H1576" s="212" t="s">
        <v>6314</v>
      </c>
      <c r="I1576" s="106" t="s">
        <v>594</v>
      </c>
      <c r="K1576" s="83" t="s">
        <v>6314</v>
      </c>
      <c r="L1576" s="83" t="s">
        <v>6314</v>
      </c>
      <c r="M1576" s="45" t="str">
        <f>IF(
ISNA(INDEX(resources!E:E,MATCH(B1576,resources!B:B,0))),"fillme",
INDEX(resources!E:E,MATCH(B1576,resources!B:B,0)))</f>
        <v>CAISO_Wind</v>
      </c>
      <c r="N1576" s="45">
        <f>IF(
ISNA(INDEX(resources!J:J,MATCH(B1576,resources!B:B,0))),"fillme",
INDEX(resources!J:J,MATCH(B1576,resources!B:B,0)))</f>
        <v>0</v>
      </c>
      <c r="O1576" s="83" t="str">
        <f>IFERROR(INDEX(resources!K:K,MATCH(B1576,resources!B:B,0)),"fillme")</f>
        <v>wind_low_cf</v>
      </c>
      <c r="P1576" s="89" t="str">
        <f t="shared" si="343"/>
        <v>wind_low_cf_2025_2</v>
      </c>
      <c r="Q1576" s="87">
        <f>INDEX(elcc!G:G,MATCH(P1576,elcc!D:D,0))</f>
        <v>0.16</v>
      </c>
      <c r="R1576" s="89">
        <f t="shared" si="344"/>
        <v>1</v>
      </c>
      <c r="S1576" s="89" t="s">
        <v>6314</v>
      </c>
      <c r="T1576" s="89" t="s">
        <v>6314</v>
      </c>
      <c r="U1576" s="90" t="str">
        <f t="shared" si="345"/>
        <v>ok</v>
      </c>
      <c r="V1576" s="63" t="str">
        <f>INDEX(resources!F:F,MATCH(B1576,resources!B:B,0))</f>
        <v>new_resolve</v>
      </c>
      <c r="W1576" s="110">
        <f t="shared" si="346"/>
        <v>1</v>
      </c>
      <c r="X1576" s="110">
        <f t="shared" si="347"/>
        <v>0</v>
      </c>
      <c r="Y1576" s="110" t="str">
        <f t="shared" si="348"/>
        <v>Greater_Imperial_Wind_energy_NA_CONFIDENTIAL</v>
      </c>
      <c r="Z1576" s="110">
        <f>IF(COUNTIFS($Y$2:Y1576,Y1576)=1,1,0)</f>
        <v>0</v>
      </c>
      <c r="AA1576" s="110">
        <f>SUM($Z$2:Z1576)*Z1576</f>
        <v>0</v>
      </c>
      <c r="AB1576" s="110">
        <f>COUNTIFS(resources!B:B,B1576)</f>
        <v>1</v>
      </c>
      <c r="AC1576" s="110">
        <f t="shared" si="349"/>
        <v>1</v>
      </c>
      <c r="AD1576" s="110">
        <f t="shared" si="350"/>
        <v>1</v>
      </c>
      <c r="AE1576" s="110">
        <f t="shared" si="351"/>
        <v>0</v>
      </c>
      <c r="AF1576" s="110">
        <f t="shared" si="352"/>
        <v>1</v>
      </c>
      <c r="AG1576" s="110">
        <f t="shared" si="353"/>
        <v>0</v>
      </c>
      <c r="AH1576" s="110">
        <f t="shared" si="354"/>
        <v>0</v>
      </c>
      <c r="AI1576" s="110">
        <f t="shared" si="355"/>
        <v>1</v>
      </c>
      <c r="AJ1576" s="100">
        <f>ROW()</f>
        <v>1576</v>
      </c>
      <c r="AK1576" s="100" t="e">
        <f>INDEX('BadRows RECART'!$C$2:$C$1207,MATCH(monthly_gwh_mw!AJ1576,'BadRows RECART'!$D$2:$D$1207,0))</f>
        <v>#N/A</v>
      </c>
    </row>
    <row r="1577" spans="1:37" ht="20">
      <c r="A1577" s="106" t="s">
        <v>3907</v>
      </c>
      <c r="B1577" s="106" t="s">
        <v>2403</v>
      </c>
      <c r="C1577" s="106" t="s">
        <v>6297</v>
      </c>
      <c r="D1577" s="168">
        <v>2025</v>
      </c>
      <c r="E1577" s="168">
        <v>3</v>
      </c>
      <c r="F1577" s="199">
        <v>4.286011940037266</v>
      </c>
      <c r="G1577" s="212" t="s">
        <v>6314</v>
      </c>
      <c r="H1577" s="212" t="s">
        <v>6314</v>
      </c>
      <c r="I1577" s="106" t="s">
        <v>594</v>
      </c>
      <c r="K1577" s="83" t="s">
        <v>6314</v>
      </c>
      <c r="L1577" s="83" t="s">
        <v>6314</v>
      </c>
      <c r="M1577" s="45" t="str">
        <f>IF(
ISNA(INDEX(resources!E:E,MATCH(B1577,resources!B:B,0))),"fillme",
INDEX(resources!E:E,MATCH(B1577,resources!B:B,0)))</f>
        <v>CAISO_Wind</v>
      </c>
      <c r="N1577" s="45">
        <f>IF(
ISNA(INDEX(resources!J:J,MATCH(B1577,resources!B:B,0))),"fillme",
INDEX(resources!J:J,MATCH(B1577,resources!B:B,0)))</f>
        <v>0</v>
      </c>
      <c r="O1577" s="83" t="str">
        <f>IFERROR(INDEX(resources!K:K,MATCH(B1577,resources!B:B,0)),"fillme")</f>
        <v>wind_low_cf</v>
      </c>
      <c r="P1577" s="89" t="str">
        <f t="shared" si="343"/>
        <v>wind_low_cf_2025_3</v>
      </c>
      <c r="Q1577" s="87">
        <f>INDEX(elcc!G:G,MATCH(P1577,elcc!D:D,0))</f>
        <v>0.37333333333333341</v>
      </c>
      <c r="R1577" s="89">
        <f t="shared" si="344"/>
        <v>1</v>
      </c>
      <c r="S1577" s="89" t="s">
        <v>6314</v>
      </c>
      <c r="T1577" s="89" t="s">
        <v>6314</v>
      </c>
      <c r="U1577" s="90" t="str">
        <f t="shared" si="345"/>
        <v>ok</v>
      </c>
      <c r="V1577" s="63" t="str">
        <f>INDEX(resources!F:F,MATCH(B1577,resources!B:B,0))</f>
        <v>new_resolve</v>
      </c>
      <c r="W1577" s="110">
        <f t="shared" si="346"/>
        <v>1</v>
      </c>
      <c r="X1577" s="110">
        <f t="shared" si="347"/>
        <v>0</v>
      </c>
      <c r="Y1577" s="110" t="str">
        <f t="shared" si="348"/>
        <v>Greater_Imperial_Wind_energy_NA_CONFIDENTIAL</v>
      </c>
      <c r="Z1577" s="110">
        <f>IF(COUNTIFS($Y$2:Y1577,Y1577)=1,1,0)</f>
        <v>0</v>
      </c>
      <c r="AA1577" s="110">
        <f>SUM($Z$2:Z1577)*Z1577</f>
        <v>0</v>
      </c>
      <c r="AB1577" s="110">
        <f>COUNTIFS(resources!B:B,B1577)</f>
        <v>1</v>
      </c>
      <c r="AC1577" s="110">
        <f t="shared" si="349"/>
        <v>1</v>
      </c>
      <c r="AD1577" s="110">
        <f t="shared" si="350"/>
        <v>1</v>
      </c>
      <c r="AE1577" s="110">
        <f t="shared" si="351"/>
        <v>0</v>
      </c>
      <c r="AF1577" s="110">
        <f t="shared" si="352"/>
        <v>1</v>
      </c>
      <c r="AG1577" s="110">
        <f t="shared" si="353"/>
        <v>0</v>
      </c>
      <c r="AH1577" s="110">
        <f t="shared" si="354"/>
        <v>0</v>
      </c>
      <c r="AI1577" s="110">
        <f t="shared" si="355"/>
        <v>1</v>
      </c>
      <c r="AJ1577" s="100">
        <f>ROW()</f>
        <v>1577</v>
      </c>
      <c r="AK1577" s="100" t="e">
        <f>INDEX('BadRows RECART'!$C$2:$C$1207,MATCH(monthly_gwh_mw!AJ1577,'BadRows RECART'!$D$2:$D$1207,0))</f>
        <v>#N/A</v>
      </c>
    </row>
    <row r="1578" spans="1:37" ht="20">
      <c r="A1578" s="106" t="s">
        <v>3907</v>
      </c>
      <c r="B1578" s="106" t="s">
        <v>2403</v>
      </c>
      <c r="C1578" s="106" t="s">
        <v>6297</v>
      </c>
      <c r="D1578" s="168">
        <v>2025</v>
      </c>
      <c r="E1578" s="168">
        <v>4</v>
      </c>
      <c r="F1578" s="199">
        <v>4.1657526256538375</v>
      </c>
      <c r="G1578" s="212" t="s">
        <v>6314</v>
      </c>
      <c r="H1578" s="212" t="s">
        <v>6314</v>
      </c>
      <c r="I1578" s="106" t="s">
        <v>594</v>
      </c>
      <c r="K1578" s="83" t="s">
        <v>6314</v>
      </c>
      <c r="L1578" s="83" t="s">
        <v>6314</v>
      </c>
      <c r="M1578" s="45" t="str">
        <f>IF(
ISNA(INDEX(resources!E:E,MATCH(B1578,resources!B:B,0))),"fillme",
INDEX(resources!E:E,MATCH(B1578,resources!B:B,0)))</f>
        <v>CAISO_Wind</v>
      </c>
      <c r="N1578" s="45">
        <f>IF(
ISNA(INDEX(resources!J:J,MATCH(B1578,resources!B:B,0))),"fillme",
INDEX(resources!J:J,MATCH(B1578,resources!B:B,0)))</f>
        <v>0</v>
      </c>
      <c r="O1578" s="83" t="str">
        <f>IFERROR(INDEX(resources!K:K,MATCH(B1578,resources!B:B,0)),"fillme")</f>
        <v>wind_low_cf</v>
      </c>
      <c r="P1578" s="89" t="str">
        <f t="shared" si="343"/>
        <v>wind_low_cf_2025_4</v>
      </c>
      <c r="Q1578" s="87">
        <f>INDEX(elcc!G:G,MATCH(P1578,elcc!D:D,0))</f>
        <v>0.33333333333333337</v>
      </c>
      <c r="R1578" s="89">
        <f t="shared" si="344"/>
        <v>1</v>
      </c>
      <c r="S1578" s="89" t="s">
        <v>6314</v>
      </c>
      <c r="T1578" s="89" t="s">
        <v>6314</v>
      </c>
      <c r="U1578" s="90" t="str">
        <f t="shared" si="345"/>
        <v>ok</v>
      </c>
      <c r="V1578" s="63" t="str">
        <f>INDEX(resources!F:F,MATCH(B1578,resources!B:B,0))</f>
        <v>new_resolve</v>
      </c>
      <c r="W1578" s="110">
        <f t="shared" si="346"/>
        <v>1</v>
      </c>
      <c r="X1578" s="110">
        <f t="shared" si="347"/>
        <v>0</v>
      </c>
      <c r="Y1578" s="110" t="str">
        <f t="shared" si="348"/>
        <v>Greater_Imperial_Wind_energy_NA_CONFIDENTIAL</v>
      </c>
      <c r="Z1578" s="110">
        <f>IF(COUNTIFS($Y$2:Y1578,Y1578)=1,1,0)</f>
        <v>0</v>
      </c>
      <c r="AA1578" s="110">
        <f>SUM($Z$2:Z1578)*Z1578</f>
        <v>0</v>
      </c>
      <c r="AB1578" s="110">
        <f>COUNTIFS(resources!B:B,B1578)</f>
        <v>1</v>
      </c>
      <c r="AC1578" s="110">
        <f t="shared" si="349"/>
        <v>1</v>
      </c>
      <c r="AD1578" s="110">
        <f t="shared" si="350"/>
        <v>1</v>
      </c>
      <c r="AE1578" s="110">
        <f t="shared" si="351"/>
        <v>0</v>
      </c>
      <c r="AF1578" s="110">
        <f t="shared" si="352"/>
        <v>1</v>
      </c>
      <c r="AG1578" s="110">
        <f t="shared" si="353"/>
        <v>0</v>
      </c>
      <c r="AH1578" s="110">
        <f t="shared" si="354"/>
        <v>0</v>
      </c>
      <c r="AI1578" s="110">
        <f t="shared" si="355"/>
        <v>1</v>
      </c>
      <c r="AJ1578" s="100">
        <f>ROW()</f>
        <v>1578</v>
      </c>
      <c r="AK1578" s="100" t="e">
        <f>INDEX('BadRows RECART'!$C$2:$C$1207,MATCH(monthly_gwh_mw!AJ1578,'BadRows RECART'!$D$2:$D$1207,0))</f>
        <v>#N/A</v>
      </c>
    </row>
    <row r="1579" spans="1:37" ht="20">
      <c r="A1579" s="106" t="s">
        <v>3907</v>
      </c>
      <c r="B1579" s="106" t="s">
        <v>2403</v>
      </c>
      <c r="C1579" s="106" t="s">
        <v>6297</v>
      </c>
      <c r="D1579" s="168">
        <v>2025</v>
      </c>
      <c r="E1579" s="168">
        <v>5</v>
      </c>
      <c r="F1579" s="199">
        <v>3.6391430730943761</v>
      </c>
      <c r="G1579" s="212" t="s">
        <v>6314</v>
      </c>
      <c r="H1579" s="212" t="s">
        <v>6314</v>
      </c>
      <c r="I1579" s="106" t="s">
        <v>594</v>
      </c>
      <c r="K1579" s="83" t="s">
        <v>6314</v>
      </c>
      <c r="L1579" s="83" t="s">
        <v>6314</v>
      </c>
      <c r="M1579" s="45" t="str">
        <f>IF(
ISNA(INDEX(resources!E:E,MATCH(B1579,resources!B:B,0))),"fillme",
INDEX(resources!E:E,MATCH(B1579,resources!B:B,0)))</f>
        <v>CAISO_Wind</v>
      </c>
      <c r="N1579" s="45">
        <f>IF(
ISNA(INDEX(resources!J:J,MATCH(B1579,resources!B:B,0))),"fillme",
INDEX(resources!J:J,MATCH(B1579,resources!B:B,0)))</f>
        <v>0</v>
      </c>
      <c r="O1579" s="83" t="str">
        <f>IFERROR(INDEX(resources!K:K,MATCH(B1579,resources!B:B,0)),"fillme")</f>
        <v>wind_low_cf</v>
      </c>
      <c r="P1579" s="89" t="str">
        <f t="shared" si="343"/>
        <v>wind_low_cf_2025_5</v>
      </c>
      <c r="Q1579" s="87">
        <f>INDEX(elcc!G:G,MATCH(P1579,elcc!D:D,0))</f>
        <v>0.33333333333333337</v>
      </c>
      <c r="R1579" s="89">
        <f t="shared" si="344"/>
        <v>1</v>
      </c>
      <c r="S1579" s="89" t="s">
        <v>6314</v>
      </c>
      <c r="T1579" s="89" t="s">
        <v>6314</v>
      </c>
      <c r="U1579" s="90" t="str">
        <f t="shared" si="345"/>
        <v>ok</v>
      </c>
      <c r="V1579" s="63" t="str">
        <f>INDEX(resources!F:F,MATCH(B1579,resources!B:B,0))</f>
        <v>new_resolve</v>
      </c>
      <c r="W1579" s="110">
        <f t="shared" si="346"/>
        <v>1</v>
      </c>
      <c r="X1579" s="110">
        <f t="shared" si="347"/>
        <v>0</v>
      </c>
      <c r="Y1579" s="110" t="str">
        <f t="shared" si="348"/>
        <v>Greater_Imperial_Wind_energy_NA_CONFIDENTIAL</v>
      </c>
      <c r="Z1579" s="110">
        <f>IF(COUNTIFS($Y$2:Y1579,Y1579)=1,1,0)</f>
        <v>0</v>
      </c>
      <c r="AA1579" s="110">
        <f>SUM($Z$2:Z1579)*Z1579</f>
        <v>0</v>
      </c>
      <c r="AB1579" s="110">
        <f>COUNTIFS(resources!B:B,B1579)</f>
        <v>1</v>
      </c>
      <c r="AC1579" s="110">
        <f t="shared" si="349"/>
        <v>1</v>
      </c>
      <c r="AD1579" s="110">
        <f t="shared" si="350"/>
        <v>1</v>
      </c>
      <c r="AE1579" s="110">
        <f t="shared" si="351"/>
        <v>0</v>
      </c>
      <c r="AF1579" s="110">
        <f t="shared" si="352"/>
        <v>1</v>
      </c>
      <c r="AG1579" s="110">
        <f t="shared" si="353"/>
        <v>0</v>
      </c>
      <c r="AH1579" s="110">
        <f t="shared" si="354"/>
        <v>0</v>
      </c>
      <c r="AI1579" s="110">
        <f t="shared" si="355"/>
        <v>1</v>
      </c>
      <c r="AJ1579" s="100">
        <f>ROW()</f>
        <v>1579</v>
      </c>
      <c r="AK1579" s="100" t="e">
        <f>INDEX('BadRows RECART'!$C$2:$C$1207,MATCH(monthly_gwh_mw!AJ1579,'BadRows RECART'!$D$2:$D$1207,0))</f>
        <v>#N/A</v>
      </c>
    </row>
    <row r="1580" spans="1:37" ht="20">
      <c r="A1580" s="106" t="s">
        <v>3907</v>
      </c>
      <c r="B1580" s="106" t="s">
        <v>2403</v>
      </c>
      <c r="C1580" s="106" t="s">
        <v>6297</v>
      </c>
      <c r="D1580" s="168">
        <v>2025</v>
      </c>
      <c r="E1580" s="168">
        <v>6</v>
      </c>
      <c r="F1580" s="199">
        <v>3.6516612028148594</v>
      </c>
      <c r="G1580" s="212" t="s">
        <v>6314</v>
      </c>
      <c r="H1580" s="212" t="s">
        <v>6314</v>
      </c>
      <c r="I1580" s="106" t="s">
        <v>594</v>
      </c>
      <c r="K1580" s="83" t="s">
        <v>6314</v>
      </c>
      <c r="L1580" s="83" t="s">
        <v>6314</v>
      </c>
      <c r="M1580" s="45" t="str">
        <f>IF(
ISNA(INDEX(resources!E:E,MATCH(B1580,resources!B:B,0))),"fillme",
INDEX(resources!E:E,MATCH(B1580,resources!B:B,0)))</f>
        <v>CAISO_Wind</v>
      </c>
      <c r="N1580" s="45">
        <f>IF(
ISNA(INDEX(resources!J:J,MATCH(B1580,resources!B:B,0))),"fillme",
INDEX(resources!J:J,MATCH(B1580,resources!B:B,0)))</f>
        <v>0</v>
      </c>
      <c r="O1580" s="83" t="str">
        <f>IFERROR(INDEX(resources!K:K,MATCH(B1580,resources!B:B,0)),"fillme")</f>
        <v>wind_low_cf</v>
      </c>
      <c r="P1580" s="89" t="str">
        <f t="shared" si="343"/>
        <v>wind_low_cf_2025_6</v>
      </c>
      <c r="Q1580" s="87">
        <f>INDEX(elcc!G:G,MATCH(P1580,elcc!D:D,0))</f>
        <v>0.44000000000000006</v>
      </c>
      <c r="R1580" s="89">
        <f t="shared" si="344"/>
        <v>1</v>
      </c>
      <c r="S1580" s="89" t="s">
        <v>6314</v>
      </c>
      <c r="T1580" s="89" t="s">
        <v>6314</v>
      </c>
      <c r="U1580" s="90" t="str">
        <f t="shared" si="345"/>
        <v>ok</v>
      </c>
      <c r="V1580" s="63" t="str">
        <f>INDEX(resources!F:F,MATCH(B1580,resources!B:B,0))</f>
        <v>new_resolve</v>
      </c>
      <c r="W1580" s="110">
        <f t="shared" si="346"/>
        <v>1</v>
      </c>
      <c r="X1580" s="110">
        <f t="shared" si="347"/>
        <v>0</v>
      </c>
      <c r="Y1580" s="110" t="str">
        <f t="shared" si="348"/>
        <v>Greater_Imperial_Wind_energy_NA_CONFIDENTIAL</v>
      </c>
      <c r="Z1580" s="110">
        <f>IF(COUNTIFS($Y$2:Y1580,Y1580)=1,1,0)</f>
        <v>0</v>
      </c>
      <c r="AA1580" s="110">
        <f>SUM($Z$2:Z1580)*Z1580</f>
        <v>0</v>
      </c>
      <c r="AB1580" s="110">
        <f>COUNTIFS(resources!B:B,B1580)</f>
        <v>1</v>
      </c>
      <c r="AC1580" s="110">
        <f t="shared" si="349"/>
        <v>1</v>
      </c>
      <c r="AD1580" s="110">
        <f t="shared" si="350"/>
        <v>1</v>
      </c>
      <c r="AE1580" s="110">
        <f t="shared" si="351"/>
        <v>0</v>
      </c>
      <c r="AF1580" s="110">
        <f t="shared" si="352"/>
        <v>1</v>
      </c>
      <c r="AG1580" s="110">
        <f t="shared" si="353"/>
        <v>0</v>
      </c>
      <c r="AH1580" s="110">
        <f t="shared" si="354"/>
        <v>0</v>
      </c>
      <c r="AI1580" s="110">
        <f t="shared" si="355"/>
        <v>1</v>
      </c>
      <c r="AJ1580" s="100">
        <f>ROW()</f>
        <v>1580</v>
      </c>
      <c r="AK1580" s="100" t="e">
        <f>INDEX('BadRows RECART'!$C$2:$C$1207,MATCH(monthly_gwh_mw!AJ1580,'BadRows RECART'!$D$2:$D$1207,0))</f>
        <v>#N/A</v>
      </c>
    </row>
    <row r="1581" spans="1:37" ht="20">
      <c r="A1581" s="106" t="s">
        <v>3907</v>
      </c>
      <c r="B1581" s="106" t="s">
        <v>2403</v>
      </c>
      <c r="C1581" s="106" t="s">
        <v>6297</v>
      </c>
      <c r="D1581" s="168">
        <v>2025</v>
      </c>
      <c r="E1581" s="168">
        <v>7</v>
      </c>
      <c r="F1581" s="199">
        <v>2.8605050203836466</v>
      </c>
      <c r="G1581" s="212" t="s">
        <v>6314</v>
      </c>
      <c r="H1581" s="212" t="s">
        <v>6314</v>
      </c>
      <c r="I1581" s="106" t="s">
        <v>594</v>
      </c>
      <c r="K1581" s="83" t="s">
        <v>6314</v>
      </c>
      <c r="L1581" s="83" t="s">
        <v>6314</v>
      </c>
      <c r="M1581" s="45" t="str">
        <f>IF(
ISNA(INDEX(resources!E:E,MATCH(B1581,resources!B:B,0))),"fillme",
INDEX(resources!E:E,MATCH(B1581,resources!B:B,0)))</f>
        <v>CAISO_Wind</v>
      </c>
      <c r="N1581" s="45">
        <f>IF(
ISNA(INDEX(resources!J:J,MATCH(B1581,resources!B:B,0))),"fillme",
INDEX(resources!J:J,MATCH(B1581,resources!B:B,0)))</f>
        <v>0</v>
      </c>
      <c r="O1581" s="83" t="str">
        <f>IFERROR(INDEX(resources!K:K,MATCH(B1581,resources!B:B,0)),"fillme")</f>
        <v>wind_low_cf</v>
      </c>
      <c r="P1581" s="89" t="str">
        <f t="shared" si="343"/>
        <v>wind_low_cf_2025_7</v>
      </c>
      <c r="Q1581" s="87">
        <f>INDEX(elcc!G:G,MATCH(P1581,elcc!D:D,0))</f>
        <v>0.3066666666666667</v>
      </c>
      <c r="R1581" s="89">
        <f t="shared" si="344"/>
        <v>1</v>
      </c>
      <c r="S1581" s="89" t="s">
        <v>6314</v>
      </c>
      <c r="T1581" s="89" t="s">
        <v>6314</v>
      </c>
      <c r="U1581" s="90" t="str">
        <f t="shared" si="345"/>
        <v>ok</v>
      </c>
      <c r="V1581" s="63" t="str">
        <f>INDEX(resources!F:F,MATCH(B1581,resources!B:B,0))</f>
        <v>new_resolve</v>
      </c>
      <c r="W1581" s="110">
        <f t="shared" si="346"/>
        <v>1</v>
      </c>
      <c r="X1581" s="110">
        <f t="shared" si="347"/>
        <v>0</v>
      </c>
      <c r="Y1581" s="110" t="str">
        <f t="shared" si="348"/>
        <v>Greater_Imperial_Wind_energy_NA_CONFIDENTIAL</v>
      </c>
      <c r="Z1581" s="110">
        <f>IF(COUNTIFS($Y$2:Y1581,Y1581)=1,1,0)</f>
        <v>0</v>
      </c>
      <c r="AA1581" s="110">
        <f>SUM($Z$2:Z1581)*Z1581</f>
        <v>0</v>
      </c>
      <c r="AB1581" s="110">
        <f>COUNTIFS(resources!B:B,B1581)</f>
        <v>1</v>
      </c>
      <c r="AC1581" s="110">
        <f t="shared" si="349"/>
        <v>1</v>
      </c>
      <c r="AD1581" s="110">
        <f t="shared" si="350"/>
        <v>1</v>
      </c>
      <c r="AE1581" s="110">
        <f t="shared" si="351"/>
        <v>0</v>
      </c>
      <c r="AF1581" s="110">
        <f t="shared" si="352"/>
        <v>1</v>
      </c>
      <c r="AG1581" s="110">
        <f t="shared" si="353"/>
        <v>0</v>
      </c>
      <c r="AH1581" s="110">
        <f t="shared" si="354"/>
        <v>0</v>
      </c>
      <c r="AI1581" s="110">
        <f t="shared" si="355"/>
        <v>1</v>
      </c>
      <c r="AJ1581" s="100">
        <f>ROW()</f>
        <v>1581</v>
      </c>
      <c r="AK1581" s="100" t="e">
        <f>INDEX('BadRows RECART'!$C$2:$C$1207,MATCH(monthly_gwh_mw!AJ1581,'BadRows RECART'!$D$2:$D$1207,0))</f>
        <v>#N/A</v>
      </c>
    </row>
    <row r="1582" spans="1:37" ht="20">
      <c r="A1582" s="106" t="s">
        <v>3907</v>
      </c>
      <c r="B1582" s="106" t="s">
        <v>2403</v>
      </c>
      <c r="C1582" s="106" t="s">
        <v>6297</v>
      </c>
      <c r="D1582" s="168">
        <v>2025</v>
      </c>
      <c r="E1582" s="168">
        <v>8</v>
      </c>
      <c r="F1582" s="199">
        <v>2.6319848996163522</v>
      </c>
      <c r="G1582" s="212" t="s">
        <v>6314</v>
      </c>
      <c r="H1582" s="212" t="s">
        <v>6314</v>
      </c>
      <c r="I1582" s="106" t="s">
        <v>594</v>
      </c>
      <c r="K1582" s="83" t="s">
        <v>6314</v>
      </c>
      <c r="L1582" s="83" t="s">
        <v>6314</v>
      </c>
      <c r="M1582" s="45" t="str">
        <f>IF(
ISNA(INDEX(resources!E:E,MATCH(B1582,resources!B:B,0))),"fillme",
INDEX(resources!E:E,MATCH(B1582,resources!B:B,0)))</f>
        <v>CAISO_Wind</v>
      </c>
      <c r="N1582" s="45">
        <f>IF(
ISNA(INDEX(resources!J:J,MATCH(B1582,resources!B:B,0))),"fillme",
INDEX(resources!J:J,MATCH(B1582,resources!B:B,0)))</f>
        <v>0</v>
      </c>
      <c r="O1582" s="83" t="str">
        <f>IFERROR(INDEX(resources!K:K,MATCH(B1582,resources!B:B,0)),"fillme")</f>
        <v>wind_low_cf</v>
      </c>
      <c r="P1582" s="89" t="str">
        <f t="shared" si="343"/>
        <v>wind_low_cf_2025_8</v>
      </c>
      <c r="Q1582" s="87">
        <f>INDEX(elcc!G:G,MATCH(P1582,elcc!D:D,0))</f>
        <v>0.28000000000000003</v>
      </c>
      <c r="R1582" s="89">
        <f t="shared" si="344"/>
        <v>1</v>
      </c>
      <c r="S1582" s="89" t="s">
        <v>6314</v>
      </c>
      <c r="T1582" s="89" t="s">
        <v>6314</v>
      </c>
      <c r="U1582" s="90" t="str">
        <f t="shared" si="345"/>
        <v>ok</v>
      </c>
      <c r="V1582" s="63" t="str">
        <f>INDEX(resources!F:F,MATCH(B1582,resources!B:B,0))</f>
        <v>new_resolve</v>
      </c>
      <c r="W1582" s="110">
        <f t="shared" si="346"/>
        <v>1</v>
      </c>
      <c r="X1582" s="110">
        <f t="shared" si="347"/>
        <v>0</v>
      </c>
      <c r="Y1582" s="110" t="str">
        <f t="shared" si="348"/>
        <v>Greater_Imperial_Wind_energy_NA_CONFIDENTIAL</v>
      </c>
      <c r="Z1582" s="110">
        <f>IF(COUNTIFS($Y$2:Y1582,Y1582)=1,1,0)</f>
        <v>0</v>
      </c>
      <c r="AA1582" s="110">
        <f>SUM($Z$2:Z1582)*Z1582</f>
        <v>0</v>
      </c>
      <c r="AB1582" s="110">
        <f>COUNTIFS(resources!B:B,B1582)</f>
        <v>1</v>
      </c>
      <c r="AC1582" s="110">
        <f t="shared" si="349"/>
        <v>1</v>
      </c>
      <c r="AD1582" s="110">
        <f t="shared" si="350"/>
        <v>1</v>
      </c>
      <c r="AE1582" s="110">
        <f t="shared" si="351"/>
        <v>0</v>
      </c>
      <c r="AF1582" s="110">
        <f t="shared" si="352"/>
        <v>1</v>
      </c>
      <c r="AG1582" s="110">
        <f t="shared" si="353"/>
        <v>0</v>
      </c>
      <c r="AH1582" s="110">
        <f t="shared" si="354"/>
        <v>0</v>
      </c>
      <c r="AI1582" s="110">
        <f t="shared" si="355"/>
        <v>1</v>
      </c>
      <c r="AJ1582" s="100">
        <f>ROW()</f>
        <v>1582</v>
      </c>
      <c r="AK1582" s="100" t="e">
        <f>INDEX('BadRows RECART'!$C$2:$C$1207,MATCH(monthly_gwh_mw!AJ1582,'BadRows RECART'!$D$2:$D$1207,0))</f>
        <v>#N/A</v>
      </c>
    </row>
    <row r="1583" spans="1:37" ht="20">
      <c r="A1583" s="106" t="s">
        <v>3907</v>
      </c>
      <c r="B1583" s="106" t="s">
        <v>2403</v>
      </c>
      <c r="C1583" s="106" t="s">
        <v>6297</v>
      </c>
      <c r="D1583" s="168">
        <v>2025</v>
      </c>
      <c r="E1583" s="168">
        <v>9</v>
      </c>
      <c r="F1583" s="199">
        <v>3.5558218564244224</v>
      </c>
      <c r="G1583" s="212" t="s">
        <v>6314</v>
      </c>
      <c r="H1583" s="212" t="s">
        <v>6314</v>
      </c>
      <c r="I1583" s="106" t="s">
        <v>594</v>
      </c>
      <c r="K1583" s="83" t="s">
        <v>6314</v>
      </c>
      <c r="L1583" s="83" t="s">
        <v>6314</v>
      </c>
      <c r="M1583" s="45" t="str">
        <f>IF(
ISNA(INDEX(resources!E:E,MATCH(B1583,resources!B:B,0))),"fillme",
INDEX(resources!E:E,MATCH(B1583,resources!B:B,0)))</f>
        <v>CAISO_Wind</v>
      </c>
      <c r="N1583" s="45">
        <f>IF(
ISNA(INDEX(resources!J:J,MATCH(B1583,resources!B:B,0))),"fillme",
INDEX(resources!J:J,MATCH(B1583,resources!B:B,0)))</f>
        <v>0</v>
      </c>
      <c r="O1583" s="83" t="str">
        <f>IFERROR(INDEX(resources!K:K,MATCH(B1583,resources!B:B,0)),"fillme")</f>
        <v>wind_low_cf</v>
      </c>
      <c r="P1583" s="89" t="str">
        <f t="shared" si="343"/>
        <v>wind_low_cf_2025_9</v>
      </c>
      <c r="Q1583" s="87">
        <f>INDEX(elcc!G:G,MATCH(P1583,elcc!D:D,0))</f>
        <v>0.19666666666666668</v>
      </c>
      <c r="R1583" s="89">
        <f t="shared" si="344"/>
        <v>1</v>
      </c>
      <c r="S1583" s="89" t="s">
        <v>6314</v>
      </c>
      <c r="T1583" s="89" t="s">
        <v>6314</v>
      </c>
      <c r="U1583" s="90" t="str">
        <f t="shared" si="345"/>
        <v>ok</v>
      </c>
      <c r="V1583" s="63" t="str">
        <f>INDEX(resources!F:F,MATCH(B1583,resources!B:B,0))</f>
        <v>new_resolve</v>
      </c>
      <c r="W1583" s="110">
        <f t="shared" si="346"/>
        <v>1</v>
      </c>
      <c r="X1583" s="110">
        <f t="shared" si="347"/>
        <v>0</v>
      </c>
      <c r="Y1583" s="110" t="str">
        <f t="shared" si="348"/>
        <v>Greater_Imperial_Wind_energy_NA_CONFIDENTIAL</v>
      </c>
      <c r="Z1583" s="110">
        <f>IF(COUNTIFS($Y$2:Y1583,Y1583)=1,1,0)</f>
        <v>0</v>
      </c>
      <c r="AA1583" s="110">
        <f>SUM($Z$2:Z1583)*Z1583</f>
        <v>0</v>
      </c>
      <c r="AB1583" s="110">
        <f>COUNTIFS(resources!B:B,B1583)</f>
        <v>1</v>
      </c>
      <c r="AC1583" s="110">
        <f t="shared" si="349"/>
        <v>1</v>
      </c>
      <c r="AD1583" s="110">
        <f t="shared" si="350"/>
        <v>1</v>
      </c>
      <c r="AE1583" s="110">
        <f t="shared" si="351"/>
        <v>0</v>
      </c>
      <c r="AF1583" s="110">
        <f t="shared" si="352"/>
        <v>1</v>
      </c>
      <c r="AG1583" s="110">
        <f t="shared" si="353"/>
        <v>0</v>
      </c>
      <c r="AH1583" s="110">
        <f t="shared" si="354"/>
        <v>0</v>
      </c>
      <c r="AI1583" s="110">
        <f t="shared" si="355"/>
        <v>1</v>
      </c>
      <c r="AJ1583" s="100">
        <f>ROW()</f>
        <v>1583</v>
      </c>
      <c r="AK1583" s="100" t="e">
        <f>INDEX('BadRows RECART'!$C$2:$C$1207,MATCH(monthly_gwh_mw!AJ1583,'BadRows RECART'!$D$2:$D$1207,0))</f>
        <v>#N/A</v>
      </c>
    </row>
    <row r="1584" spans="1:37" ht="20">
      <c r="A1584" s="106" t="s">
        <v>3907</v>
      </c>
      <c r="B1584" s="106" t="s">
        <v>2403</v>
      </c>
      <c r="C1584" s="106" t="s">
        <v>6297</v>
      </c>
      <c r="D1584" s="168">
        <v>2025</v>
      </c>
      <c r="E1584" s="168">
        <v>10</v>
      </c>
      <c r="F1584" s="199">
        <v>4.7647166466469342</v>
      </c>
      <c r="G1584" s="212" t="s">
        <v>6314</v>
      </c>
      <c r="H1584" s="212" t="s">
        <v>6314</v>
      </c>
      <c r="I1584" s="106" t="s">
        <v>594</v>
      </c>
      <c r="K1584" s="83" t="s">
        <v>6314</v>
      </c>
      <c r="L1584" s="83" t="s">
        <v>6314</v>
      </c>
      <c r="M1584" s="45" t="str">
        <f>IF(
ISNA(INDEX(resources!E:E,MATCH(B1584,resources!B:B,0))),"fillme",
INDEX(resources!E:E,MATCH(B1584,resources!B:B,0)))</f>
        <v>CAISO_Wind</v>
      </c>
      <c r="N1584" s="45">
        <f>IF(
ISNA(INDEX(resources!J:J,MATCH(B1584,resources!B:B,0))),"fillme",
INDEX(resources!J:J,MATCH(B1584,resources!B:B,0)))</f>
        <v>0</v>
      </c>
      <c r="O1584" s="83" t="str">
        <f>IFERROR(INDEX(resources!K:K,MATCH(B1584,resources!B:B,0)),"fillme")</f>
        <v>wind_low_cf</v>
      </c>
      <c r="P1584" s="89" t="str">
        <f t="shared" si="343"/>
        <v>wind_low_cf_2025_10</v>
      </c>
      <c r="Q1584" s="87">
        <f>INDEX(elcc!G:G,MATCH(P1584,elcc!D:D,0))</f>
        <v>0.10666666666666669</v>
      </c>
      <c r="R1584" s="89">
        <f t="shared" si="344"/>
        <v>1</v>
      </c>
      <c r="S1584" s="89" t="s">
        <v>6314</v>
      </c>
      <c r="T1584" s="89" t="s">
        <v>6314</v>
      </c>
      <c r="U1584" s="90" t="str">
        <f t="shared" si="345"/>
        <v>ok</v>
      </c>
      <c r="V1584" s="63" t="str">
        <f>INDEX(resources!F:F,MATCH(B1584,resources!B:B,0))</f>
        <v>new_resolve</v>
      </c>
      <c r="W1584" s="110">
        <f t="shared" si="346"/>
        <v>1</v>
      </c>
      <c r="X1584" s="110">
        <f t="shared" si="347"/>
        <v>0</v>
      </c>
      <c r="Y1584" s="110" t="str">
        <f t="shared" si="348"/>
        <v>Greater_Imperial_Wind_energy_NA_CONFIDENTIAL</v>
      </c>
      <c r="Z1584" s="110">
        <f>IF(COUNTIFS($Y$2:Y1584,Y1584)=1,1,0)</f>
        <v>0</v>
      </c>
      <c r="AA1584" s="110">
        <f>SUM($Z$2:Z1584)*Z1584</f>
        <v>0</v>
      </c>
      <c r="AB1584" s="110">
        <f>COUNTIFS(resources!B:B,B1584)</f>
        <v>1</v>
      </c>
      <c r="AC1584" s="110">
        <f t="shared" si="349"/>
        <v>1</v>
      </c>
      <c r="AD1584" s="110">
        <f t="shared" si="350"/>
        <v>1</v>
      </c>
      <c r="AE1584" s="110">
        <f t="shared" si="351"/>
        <v>0</v>
      </c>
      <c r="AF1584" s="110">
        <f t="shared" si="352"/>
        <v>1</v>
      </c>
      <c r="AG1584" s="110">
        <f t="shared" si="353"/>
        <v>0</v>
      </c>
      <c r="AH1584" s="110">
        <f t="shared" si="354"/>
        <v>0</v>
      </c>
      <c r="AI1584" s="110">
        <f t="shared" si="355"/>
        <v>1</v>
      </c>
      <c r="AJ1584" s="100">
        <f>ROW()</f>
        <v>1584</v>
      </c>
      <c r="AK1584" s="100" t="e">
        <f>INDEX('BadRows RECART'!$C$2:$C$1207,MATCH(monthly_gwh_mw!AJ1584,'BadRows RECART'!$D$2:$D$1207,0))</f>
        <v>#N/A</v>
      </c>
    </row>
    <row r="1585" spans="1:37" ht="20">
      <c r="A1585" s="106" t="s">
        <v>3907</v>
      </c>
      <c r="B1585" s="106" t="s">
        <v>2403</v>
      </c>
      <c r="C1585" s="106" t="s">
        <v>6297</v>
      </c>
      <c r="D1585" s="168">
        <v>2025</v>
      </c>
      <c r="E1585" s="168">
        <v>11</v>
      </c>
      <c r="F1585" s="199">
        <v>3.5066580844722108</v>
      </c>
      <c r="G1585" s="212" t="s">
        <v>6314</v>
      </c>
      <c r="H1585" s="212" t="s">
        <v>6314</v>
      </c>
      <c r="I1585" s="106" t="s">
        <v>594</v>
      </c>
      <c r="K1585" s="83" t="s">
        <v>6314</v>
      </c>
      <c r="L1585" s="83" t="s">
        <v>6314</v>
      </c>
      <c r="M1585" s="45" t="str">
        <f>IF(
ISNA(INDEX(resources!E:E,MATCH(B1585,resources!B:B,0))),"fillme",
INDEX(resources!E:E,MATCH(B1585,resources!B:B,0)))</f>
        <v>CAISO_Wind</v>
      </c>
      <c r="N1585" s="45">
        <f>IF(
ISNA(INDEX(resources!J:J,MATCH(B1585,resources!B:B,0))),"fillme",
INDEX(resources!J:J,MATCH(B1585,resources!B:B,0)))</f>
        <v>0</v>
      </c>
      <c r="O1585" s="83" t="str">
        <f>IFERROR(INDEX(resources!K:K,MATCH(B1585,resources!B:B,0)),"fillme")</f>
        <v>wind_low_cf</v>
      </c>
      <c r="P1585" s="89" t="str">
        <f t="shared" si="343"/>
        <v>wind_low_cf_2025_11</v>
      </c>
      <c r="Q1585" s="87">
        <f>INDEX(elcc!G:G,MATCH(P1585,elcc!D:D,0))</f>
        <v>0.16</v>
      </c>
      <c r="R1585" s="89">
        <f t="shared" si="344"/>
        <v>1</v>
      </c>
      <c r="S1585" s="89" t="s">
        <v>6314</v>
      </c>
      <c r="T1585" s="89" t="s">
        <v>6314</v>
      </c>
      <c r="U1585" s="90" t="str">
        <f t="shared" si="345"/>
        <v>ok</v>
      </c>
      <c r="V1585" s="63" t="str">
        <f>INDEX(resources!F:F,MATCH(B1585,resources!B:B,0))</f>
        <v>new_resolve</v>
      </c>
      <c r="W1585" s="110">
        <f t="shared" si="346"/>
        <v>1</v>
      </c>
      <c r="X1585" s="110">
        <f t="shared" si="347"/>
        <v>0</v>
      </c>
      <c r="Y1585" s="110" t="str">
        <f t="shared" si="348"/>
        <v>Greater_Imperial_Wind_energy_NA_CONFIDENTIAL</v>
      </c>
      <c r="Z1585" s="110">
        <f>IF(COUNTIFS($Y$2:Y1585,Y1585)=1,1,0)</f>
        <v>0</v>
      </c>
      <c r="AA1585" s="110">
        <f>SUM($Z$2:Z1585)*Z1585</f>
        <v>0</v>
      </c>
      <c r="AB1585" s="110">
        <f>COUNTIFS(resources!B:B,B1585)</f>
        <v>1</v>
      </c>
      <c r="AC1585" s="110">
        <f t="shared" si="349"/>
        <v>1</v>
      </c>
      <c r="AD1585" s="110">
        <f t="shared" si="350"/>
        <v>1</v>
      </c>
      <c r="AE1585" s="110">
        <f t="shared" si="351"/>
        <v>0</v>
      </c>
      <c r="AF1585" s="110">
        <f t="shared" si="352"/>
        <v>1</v>
      </c>
      <c r="AG1585" s="110">
        <f t="shared" si="353"/>
        <v>0</v>
      </c>
      <c r="AH1585" s="110">
        <f t="shared" si="354"/>
        <v>0</v>
      </c>
      <c r="AI1585" s="110">
        <f t="shared" si="355"/>
        <v>1</v>
      </c>
      <c r="AJ1585" s="100">
        <f>ROW()</f>
        <v>1585</v>
      </c>
      <c r="AK1585" s="100" t="e">
        <f>INDEX('BadRows RECART'!$C$2:$C$1207,MATCH(monthly_gwh_mw!AJ1585,'BadRows RECART'!$D$2:$D$1207,0))</f>
        <v>#N/A</v>
      </c>
    </row>
    <row r="1586" spans="1:37" ht="20">
      <c r="A1586" s="106" t="s">
        <v>3907</v>
      </c>
      <c r="B1586" s="106" t="s">
        <v>2403</v>
      </c>
      <c r="C1586" s="106" t="s">
        <v>6297</v>
      </c>
      <c r="D1586" s="168">
        <v>2025</v>
      </c>
      <c r="E1586" s="168">
        <v>12</v>
      </c>
      <c r="F1586" s="199">
        <v>5.5647508271752706</v>
      </c>
      <c r="G1586" s="212" t="s">
        <v>6314</v>
      </c>
      <c r="H1586" s="212" t="s">
        <v>6314</v>
      </c>
      <c r="I1586" s="106" t="s">
        <v>594</v>
      </c>
      <c r="K1586" s="83" t="s">
        <v>6314</v>
      </c>
      <c r="L1586" s="83" t="s">
        <v>6314</v>
      </c>
      <c r="M1586" s="45" t="str">
        <f>IF(
ISNA(INDEX(resources!E:E,MATCH(B1586,resources!B:B,0))),"fillme",
INDEX(resources!E:E,MATCH(B1586,resources!B:B,0)))</f>
        <v>CAISO_Wind</v>
      </c>
      <c r="N1586" s="45">
        <f>IF(
ISNA(INDEX(resources!J:J,MATCH(B1586,resources!B:B,0))),"fillme",
INDEX(resources!J:J,MATCH(B1586,resources!B:B,0)))</f>
        <v>0</v>
      </c>
      <c r="O1586" s="83" t="str">
        <f>IFERROR(INDEX(resources!K:K,MATCH(B1586,resources!B:B,0)),"fillme")</f>
        <v>wind_low_cf</v>
      </c>
      <c r="P1586" s="89" t="str">
        <f t="shared" si="343"/>
        <v>wind_low_cf_2025_12</v>
      </c>
      <c r="Q1586" s="87">
        <f>INDEX(elcc!G:G,MATCH(P1586,elcc!D:D,0))</f>
        <v>0.17333333333333337</v>
      </c>
      <c r="R1586" s="89">
        <f t="shared" si="344"/>
        <v>1</v>
      </c>
      <c r="S1586" s="89" t="s">
        <v>6314</v>
      </c>
      <c r="T1586" s="89" t="s">
        <v>6314</v>
      </c>
      <c r="U1586" s="90" t="str">
        <f t="shared" si="345"/>
        <v>ok</v>
      </c>
      <c r="V1586" s="63" t="str">
        <f>INDEX(resources!F:F,MATCH(B1586,resources!B:B,0))</f>
        <v>new_resolve</v>
      </c>
      <c r="W1586" s="110">
        <f t="shared" si="346"/>
        <v>1</v>
      </c>
      <c r="X1586" s="110">
        <f t="shared" si="347"/>
        <v>0</v>
      </c>
      <c r="Y1586" s="110" t="str">
        <f t="shared" si="348"/>
        <v>Greater_Imperial_Wind_energy_NA_CONFIDENTIAL</v>
      </c>
      <c r="Z1586" s="110">
        <f>IF(COUNTIFS($Y$2:Y1586,Y1586)=1,1,0)</f>
        <v>0</v>
      </c>
      <c r="AA1586" s="110">
        <f>SUM($Z$2:Z1586)*Z1586</f>
        <v>0</v>
      </c>
      <c r="AB1586" s="110">
        <f>COUNTIFS(resources!B:B,B1586)</f>
        <v>1</v>
      </c>
      <c r="AC1586" s="110">
        <f t="shared" si="349"/>
        <v>1</v>
      </c>
      <c r="AD1586" s="110">
        <f t="shared" si="350"/>
        <v>1</v>
      </c>
      <c r="AE1586" s="110">
        <f t="shared" si="351"/>
        <v>0</v>
      </c>
      <c r="AF1586" s="110">
        <f t="shared" si="352"/>
        <v>1</v>
      </c>
      <c r="AG1586" s="110">
        <f t="shared" si="353"/>
        <v>0</v>
      </c>
      <c r="AH1586" s="110">
        <f t="shared" si="354"/>
        <v>0</v>
      </c>
      <c r="AI1586" s="110">
        <f t="shared" si="355"/>
        <v>1</v>
      </c>
      <c r="AJ1586" s="100">
        <f>ROW()</f>
        <v>1586</v>
      </c>
      <c r="AK1586" s="100" t="e">
        <f>INDEX('BadRows RECART'!$C$2:$C$1207,MATCH(monthly_gwh_mw!AJ1586,'BadRows RECART'!$D$2:$D$1207,0))</f>
        <v>#N/A</v>
      </c>
    </row>
    <row r="1587" spans="1:37" ht="20">
      <c r="A1587" s="106" t="s">
        <v>3907</v>
      </c>
      <c r="B1587" s="106" t="s">
        <v>2403</v>
      </c>
      <c r="C1587" s="106" t="s">
        <v>6297</v>
      </c>
      <c r="D1587" s="168">
        <v>2026</v>
      </c>
      <c r="E1587" s="168">
        <v>1</v>
      </c>
      <c r="F1587" s="199">
        <v>6.1099142645533275</v>
      </c>
      <c r="G1587" s="212" t="s">
        <v>6314</v>
      </c>
      <c r="H1587" s="212" t="s">
        <v>6314</v>
      </c>
      <c r="I1587" s="106" t="s">
        <v>594</v>
      </c>
      <c r="K1587" s="83" t="s">
        <v>6314</v>
      </c>
      <c r="L1587" s="83" t="s">
        <v>6314</v>
      </c>
      <c r="M1587" s="45" t="str">
        <f>IF(
ISNA(INDEX(resources!E:E,MATCH(B1587,resources!B:B,0))),"fillme",
INDEX(resources!E:E,MATCH(B1587,resources!B:B,0)))</f>
        <v>CAISO_Wind</v>
      </c>
      <c r="N1587" s="45">
        <f>IF(
ISNA(INDEX(resources!J:J,MATCH(B1587,resources!B:B,0))),"fillme",
INDEX(resources!J:J,MATCH(B1587,resources!B:B,0)))</f>
        <v>0</v>
      </c>
      <c r="O1587" s="83" t="str">
        <f>IFERROR(INDEX(resources!K:K,MATCH(B1587,resources!B:B,0)),"fillme")</f>
        <v>wind_low_cf</v>
      </c>
      <c r="P1587" s="89" t="str">
        <f t="shared" si="343"/>
        <v>wind_low_cf_2026_1</v>
      </c>
      <c r="Q1587" s="87">
        <f>INDEX(elcc!G:G,MATCH(P1587,elcc!D:D,0))</f>
        <v>0.20533333333333337</v>
      </c>
      <c r="R1587" s="89">
        <f t="shared" si="344"/>
        <v>1</v>
      </c>
      <c r="S1587" s="89" t="s">
        <v>6314</v>
      </c>
      <c r="T1587" s="89" t="s">
        <v>6314</v>
      </c>
      <c r="U1587" s="90" t="str">
        <f t="shared" si="345"/>
        <v>ok</v>
      </c>
      <c r="V1587" s="63" t="str">
        <f>INDEX(resources!F:F,MATCH(B1587,resources!B:B,0))</f>
        <v>new_resolve</v>
      </c>
      <c r="W1587" s="110">
        <f t="shared" si="346"/>
        <v>1</v>
      </c>
      <c r="X1587" s="110">
        <f t="shared" si="347"/>
        <v>0</v>
      </c>
      <c r="Y1587" s="110" t="str">
        <f t="shared" si="348"/>
        <v>Greater_Imperial_Wind_energy_NA_CONFIDENTIAL</v>
      </c>
      <c r="Z1587" s="110">
        <f>IF(COUNTIFS($Y$2:Y1587,Y1587)=1,1,0)</f>
        <v>0</v>
      </c>
      <c r="AA1587" s="110">
        <f>SUM($Z$2:Z1587)*Z1587</f>
        <v>0</v>
      </c>
      <c r="AB1587" s="110">
        <f>COUNTIFS(resources!B:B,B1587)</f>
        <v>1</v>
      </c>
      <c r="AC1587" s="110">
        <f t="shared" si="349"/>
        <v>1</v>
      </c>
      <c r="AD1587" s="110">
        <f t="shared" si="350"/>
        <v>1</v>
      </c>
      <c r="AE1587" s="110">
        <f t="shared" si="351"/>
        <v>0</v>
      </c>
      <c r="AF1587" s="110">
        <f t="shared" si="352"/>
        <v>1</v>
      </c>
      <c r="AG1587" s="110">
        <f t="shared" si="353"/>
        <v>0</v>
      </c>
      <c r="AH1587" s="110">
        <f t="shared" si="354"/>
        <v>0</v>
      </c>
      <c r="AI1587" s="110">
        <f t="shared" si="355"/>
        <v>1</v>
      </c>
      <c r="AJ1587" s="100">
        <f>ROW()</f>
        <v>1587</v>
      </c>
      <c r="AK1587" s="100" t="e">
        <f>INDEX('BadRows RECART'!$C$2:$C$1207,MATCH(monthly_gwh_mw!AJ1587,'BadRows RECART'!$D$2:$D$1207,0))</f>
        <v>#N/A</v>
      </c>
    </row>
    <row r="1588" spans="1:37" ht="20">
      <c r="A1588" s="106" t="s">
        <v>3907</v>
      </c>
      <c r="B1588" s="106" t="s">
        <v>2403</v>
      </c>
      <c r="C1588" s="106" t="s">
        <v>6297</v>
      </c>
      <c r="D1588" s="168">
        <v>2026</v>
      </c>
      <c r="E1588" s="168">
        <v>2</v>
      </c>
      <c r="F1588" s="199">
        <v>4.8935938123862766</v>
      </c>
      <c r="G1588" s="212" t="s">
        <v>6314</v>
      </c>
      <c r="H1588" s="212" t="s">
        <v>6314</v>
      </c>
      <c r="I1588" s="106" t="s">
        <v>594</v>
      </c>
      <c r="K1588" s="83" t="s">
        <v>6314</v>
      </c>
      <c r="L1588" s="83" t="s">
        <v>6314</v>
      </c>
      <c r="M1588" s="45" t="str">
        <f>IF(
ISNA(INDEX(resources!E:E,MATCH(B1588,resources!B:B,0))),"fillme",
INDEX(resources!E:E,MATCH(B1588,resources!B:B,0)))</f>
        <v>CAISO_Wind</v>
      </c>
      <c r="N1588" s="45">
        <f>IF(
ISNA(INDEX(resources!J:J,MATCH(B1588,resources!B:B,0))),"fillme",
INDEX(resources!J:J,MATCH(B1588,resources!B:B,0)))</f>
        <v>0</v>
      </c>
      <c r="O1588" s="83" t="str">
        <f>IFERROR(INDEX(resources!K:K,MATCH(B1588,resources!B:B,0)),"fillme")</f>
        <v>wind_low_cf</v>
      </c>
      <c r="P1588" s="89" t="str">
        <f t="shared" si="343"/>
        <v>wind_low_cf_2026_2</v>
      </c>
      <c r="Q1588" s="87">
        <f>INDEX(elcc!G:G,MATCH(P1588,elcc!D:D,0))</f>
        <v>0.17600000000000002</v>
      </c>
      <c r="R1588" s="89">
        <f t="shared" si="344"/>
        <v>1</v>
      </c>
      <c r="S1588" s="89" t="s">
        <v>6314</v>
      </c>
      <c r="T1588" s="89" t="s">
        <v>6314</v>
      </c>
      <c r="U1588" s="90" t="str">
        <f t="shared" si="345"/>
        <v>ok</v>
      </c>
      <c r="V1588" s="63" t="str">
        <f>INDEX(resources!F:F,MATCH(B1588,resources!B:B,0))</f>
        <v>new_resolve</v>
      </c>
      <c r="W1588" s="110">
        <f t="shared" si="346"/>
        <v>1</v>
      </c>
      <c r="X1588" s="110">
        <f t="shared" si="347"/>
        <v>0</v>
      </c>
      <c r="Y1588" s="110" t="str">
        <f t="shared" si="348"/>
        <v>Greater_Imperial_Wind_energy_NA_CONFIDENTIAL</v>
      </c>
      <c r="Z1588" s="110">
        <f>IF(COUNTIFS($Y$2:Y1588,Y1588)=1,1,0)</f>
        <v>0</v>
      </c>
      <c r="AA1588" s="110">
        <f>SUM($Z$2:Z1588)*Z1588</f>
        <v>0</v>
      </c>
      <c r="AB1588" s="110">
        <f>COUNTIFS(resources!B:B,B1588)</f>
        <v>1</v>
      </c>
      <c r="AC1588" s="110">
        <f t="shared" si="349"/>
        <v>1</v>
      </c>
      <c r="AD1588" s="110">
        <f t="shared" si="350"/>
        <v>1</v>
      </c>
      <c r="AE1588" s="110">
        <f t="shared" si="351"/>
        <v>0</v>
      </c>
      <c r="AF1588" s="110">
        <f t="shared" si="352"/>
        <v>1</v>
      </c>
      <c r="AG1588" s="110">
        <f t="shared" si="353"/>
        <v>0</v>
      </c>
      <c r="AH1588" s="110">
        <f t="shared" si="354"/>
        <v>0</v>
      </c>
      <c r="AI1588" s="110">
        <f t="shared" si="355"/>
        <v>1</v>
      </c>
      <c r="AJ1588" s="100">
        <f>ROW()</f>
        <v>1588</v>
      </c>
      <c r="AK1588" s="100" t="e">
        <f>INDEX('BadRows RECART'!$C$2:$C$1207,MATCH(monthly_gwh_mw!AJ1588,'BadRows RECART'!$D$2:$D$1207,0))</f>
        <v>#N/A</v>
      </c>
    </row>
    <row r="1589" spans="1:37" ht="20">
      <c r="A1589" s="106" t="s">
        <v>3907</v>
      </c>
      <c r="B1589" s="106" t="s">
        <v>2403</v>
      </c>
      <c r="C1589" s="106" t="s">
        <v>6297</v>
      </c>
      <c r="D1589" s="168">
        <v>2026</v>
      </c>
      <c r="E1589" s="168">
        <v>3</v>
      </c>
      <c r="F1589" s="199">
        <v>4.286011940037266</v>
      </c>
      <c r="G1589" s="212" t="s">
        <v>6314</v>
      </c>
      <c r="H1589" s="212" t="s">
        <v>6314</v>
      </c>
      <c r="I1589" s="106" t="s">
        <v>594</v>
      </c>
      <c r="K1589" s="83" t="s">
        <v>6314</v>
      </c>
      <c r="L1589" s="83" t="s">
        <v>6314</v>
      </c>
      <c r="M1589" s="45" t="str">
        <f>IF(
ISNA(INDEX(resources!E:E,MATCH(B1589,resources!B:B,0))),"fillme",
INDEX(resources!E:E,MATCH(B1589,resources!B:B,0)))</f>
        <v>CAISO_Wind</v>
      </c>
      <c r="N1589" s="45">
        <f>IF(
ISNA(INDEX(resources!J:J,MATCH(B1589,resources!B:B,0))),"fillme",
INDEX(resources!J:J,MATCH(B1589,resources!B:B,0)))</f>
        <v>0</v>
      </c>
      <c r="O1589" s="83" t="str">
        <f>IFERROR(INDEX(resources!K:K,MATCH(B1589,resources!B:B,0)),"fillme")</f>
        <v>wind_low_cf</v>
      </c>
      <c r="P1589" s="89" t="str">
        <f t="shared" si="343"/>
        <v>wind_low_cf_2026_3</v>
      </c>
      <c r="Q1589" s="87">
        <f>INDEX(elcc!G:G,MATCH(P1589,elcc!D:D,0))</f>
        <v>0.41066666666666674</v>
      </c>
      <c r="R1589" s="89">
        <f t="shared" si="344"/>
        <v>1</v>
      </c>
      <c r="S1589" s="89" t="s">
        <v>6314</v>
      </c>
      <c r="T1589" s="89" t="s">
        <v>6314</v>
      </c>
      <c r="U1589" s="90" t="str">
        <f t="shared" si="345"/>
        <v>ok</v>
      </c>
      <c r="V1589" s="63" t="str">
        <f>INDEX(resources!F:F,MATCH(B1589,resources!B:B,0))</f>
        <v>new_resolve</v>
      </c>
      <c r="W1589" s="110">
        <f t="shared" si="346"/>
        <v>1</v>
      </c>
      <c r="X1589" s="110">
        <f t="shared" si="347"/>
        <v>0</v>
      </c>
      <c r="Y1589" s="110" t="str">
        <f t="shared" si="348"/>
        <v>Greater_Imperial_Wind_energy_NA_CONFIDENTIAL</v>
      </c>
      <c r="Z1589" s="110">
        <f>IF(COUNTIFS($Y$2:Y1589,Y1589)=1,1,0)</f>
        <v>0</v>
      </c>
      <c r="AA1589" s="110">
        <f>SUM($Z$2:Z1589)*Z1589</f>
        <v>0</v>
      </c>
      <c r="AB1589" s="110">
        <f>COUNTIFS(resources!B:B,B1589)</f>
        <v>1</v>
      </c>
      <c r="AC1589" s="110">
        <f t="shared" si="349"/>
        <v>1</v>
      </c>
      <c r="AD1589" s="110">
        <f t="shared" si="350"/>
        <v>1</v>
      </c>
      <c r="AE1589" s="110">
        <f t="shared" si="351"/>
        <v>0</v>
      </c>
      <c r="AF1589" s="110">
        <f t="shared" si="352"/>
        <v>1</v>
      </c>
      <c r="AG1589" s="110">
        <f t="shared" si="353"/>
        <v>0</v>
      </c>
      <c r="AH1589" s="110">
        <f t="shared" si="354"/>
        <v>0</v>
      </c>
      <c r="AI1589" s="110">
        <f t="shared" si="355"/>
        <v>1</v>
      </c>
      <c r="AJ1589" s="100">
        <f>ROW()</f>
        <v>1589</v>
      </c>
      <c r="AK1589" s="100" t="e">
        <f>INDEX('BadRows RECART'!$C$2:$C$1207,MATCH(monthly_gwh_mw!AJ1589,'BadRows RECART'!$D$2:$D$1207,0))</f>
        <v>#N/A</v>
      </c>
    </row>
    <row r="1590" spans="1:37" ht="20">
      <c r="A1590" s="106" t="s">
        <v>3907</v>
      </c>
      <c r="B1590" s="106" t="s">
        <v>2403</v>
      </c>
      <c r="C1590" s="106" t="s">
        <v>6297</v>
      </c>
      <c r="D1590" s="168">
        <v>2026</v>
      </c>
      <c r="E1590" s="168">
        <v>4</v>
      </c>
      <c r="F1590" s="199">
        <v>4.1657526256538375</v>
      </c>
      <c r="G1590" s="212" t="s">
        <v>6314</v>
      </c>
      <c r="H1590" s="212" t="s">
        <v>6314</v>
      </c>
      <c r="I1590" s="106" t="s">
        <v>594</v>
      </c>
      <c r="K1590" s="83" t="s">
        <v>6314</v>
      </c>
      <c r="L1590" s="83" t="s">
        <v>6314</v>
      </c>
      <c r="M1590" s="45" t="str">
        <f>IF(
ISNA(INDEX(resources!E:E,MATCH(B1590,resources!B:B,0))),"fillme",
INDEX(resources!E:E,MATCH(B1590,resources!B:B,0)))</f>
        <v>CAISO_Wind</v>
      </c>
      <c r="N1590" s="45">
        <f>IF(
ISNA(INDEX(resources!J:J,MATCH(B1590,resources!B:B,0))),"fillme",
INDEX(resources!J:J,MATCH(B1590,resources!B:B,0)))</f>
        <v>0</v>
      </c>
      <c r="O1590" s="83" t="str">
        <f>IFERROR(INDEX(resources!K:K,MATCH(B1590,resources!B:B,0)),"fillme")</f>
        <v>wind_low_cf</v>
      </c>
      <c r="P1590" s="89" t="str">
        <f t="shared" si="343"/>
        <v>wind_low_cf_2026_4</v>
      </c>
      <c r="Q1590" s="87">
        <f>INDEX(elcc!G:G,MATCH(P1590,elcc!D:D,0))</f>
        <v>0.3666666666666667</v>
      </c>
      <c r="R1590" s="89">
        <f t="shared" si="344"/>
        <v>1</v>
      </c>
      <c r="S1590" s="89" t="s">
        <v>6314</v>
      </c>
      <c r="T1590" s="89" t="s">
        <v>6314</v>
      </c>
      <c r="U1590" s="90" t="str">
        <f t="shared" si="345"/>
        <v>ok</v>
      </c>
      <c r="V1590" s="63" t="str">
        <f>INDEX(resources!F:F,MATCH(B1590,resources!B:B,0))</f>
        <v>new_resolve</v>
      </c>
      <c r="W1590" s="110">
        <f t="shared" si="346"/>
        <v>1</v>
      </c>
      <c r="X1590" s="110">
        <f t="shared" si="347"/>
        <v>0</v>
      </c>
      <c r="Y1590" s="110" t="str">
        <f t="shared" si="348"/>
        <v>Greater_Imperial_Wind_energy_NA_CONFIDENTIAL</v>
      </c>
      <c r="Z1590" s="110">
        <f>IF(COUNTIFS($Y$2:Y1590,Y1590)=1,1,0)</f>
        <v>0</v>
      </c>
      <c r="AA1590" s="110">
        <f>SUM($Z$2:Z1590)*Z1590</f>
        <v>0</v>
      </c>
      <c r="AB1590" s="110">
        <f>COUNTIFS(resources!B:B,B1590)</f>
        <v>1</v>
      </c>
      <c r="AC1590" s="110">
        <f t="shared" si="349"/>
        <v>1</v>
      </c>
      <c r="AD1590" s="110">
        <f t="shared" si="350"/>
        <v>1</v>
      </c>
      <c r="AE1590" s="110">
        <f t="shared" si="351"/>
        <v>0</v>
      </c>
      <c r="AF1590" s="110">
        <f t="shared" si="352"/>
        <v>1</v>
      </c>
      <c r="AG1590" s="110">
        <f t="shared" si="353"/>
        <v>0</v>
      </c>
      <c r="AH1590" s="110">
        <f t="shared" si="354"/>
        <v>0</v>
      </c>
      <c r="AI1590" s="110">
        <f t="shared" si="355"/>
        <v>1</v>
      </c>
      <c r="AJ1590" s="100">
        <f>ROW()</f>
        <v>1590</v>
      </c>
      <c r="AK1590" s="100" t="e">
        <f>INDEX('BadRows RECART'!$C$2:$C$1207,MATCH(monthly_gwh_mw!AJ1590,'BadRows RECART'!$D$2:$D$1207,0))</f>
        <v>#N/A</v>
      </c>
    </row>
    <row r="1591" spans="1:37" ht="20">
      <c r="A1591" s="106" t="s">
        <v>3907</v>
      </c>
      <c r="B1591" s="106" t="s">
        <v>2403</v>
      </c>
      <c r="C1591" s="106" t="s">
        <v>6297</v>
      </c>
      <c r="D1591" s="168">
        <v>2026</v>
      </c>
      <c r="E1591" s="168">
        <v>5</v>
      </c>
      <c r="F1591" s="199">
        <v>3.6391430730943761</v>
      </c>
      <c r="G1591" s="212" t="s">
        <v>6314</v>
      </c>
      <c r="H1591" s="212" t="s">
        <v>6314</v>
      </c>
      <c r="I1591" s="106" t="s">
        <v>594</v>
      </c>
      <c r="K1591" s="83" t="s">
        <v>6314</v>
      </c>
      <c r="L1591" s="83" t="s">
        <v>6314</v>
      </c>
      <c r="M1591" s="45" t="str">
        <f>IF(
ISNA(INDEX(resources!E:E,MATCH(B1591,resources!B:B,0))),"fillme",
INDEX(resources!E:E,MATCH(B1591,resources!B:B,0)))</f>
        <v>CAISO_Wind</v>
      </c>
      <c r="N1591" s="45">
        <f>IF(
ISNA(INDEX(resources!J:J,MATCH(B1591,resources!B:B,0))),"fillme",
INDEX(resources!J:J,MATCH(B1591,resources!B:B,0)))</f>
        <v>0</v>
      </c>
      <c r="O1591" s="83" t="str">
        <f>IFERROR(INDEX(resources!K:K,MATCH(B1591,resources!B:B,0)),"fillme")</f>
        <v>wind_low_cf</v>
      </c>
      <c r="P1591" s="89" t="str">
        <f t="shared" si="343"/>
        <v>wind_low_cf_2026_5</v>
      </c>
      <c r="Q1591" s="87">
        <f>INDEX(elcc!G:G,MATCH(P1591,elcc!D:D,0))</f>
        <v>0.3666666666666667</v>
      </c>
      <c r="R1591" s="89">
        <f t="shared" si="344"/>
        <v>1</v>
      </c>
      <c r="S1591" s="89" t="s">
        <v>6314</v>
      </c>
      <c r="T1591" s="89" t="s">
        <v>6314</v>
      </c>
      <c r="U1591" s="90" t="str">
        <f t="shared" si="345"/>
        <v>ok</v>
      </c>
      <c r="V1591" s="63" t="str">
        <f>INDEX(resources!F:F,MATCH(B1591,resources!B:B,0))</f>
        <v>new_resolve</v>
      </c>
      <c r="W1591" s="110">
        <f t="shared" si="346"/>
        <v>1</v>
      </c>
      <c r="X1591" s="110">
        <f t="shared" si="347"/>
        <v>0</v>
      </c>
      <c r="Y1591" s="110" t="str">
        <f t="shared" si="348"/>
        <v>Greater_Imperial_Wind_energy_NA_CONFIDENTIAL</v>
      </c>
      <c r="Z1591" s="110">
        <f>IF(COUNTIFS($Y$2:Y1591,Y1591)=1,1,0)</f>
        <v>0</v>
      </c>
      <c r="AA1591" s="110">
        <f>SUM($Z$2:Z1591)*Z1591</f>
        <v>0</v>
      </c>
      <c r="AB1591" s="110">
        <f>COUNTIFS(resources!B:B,B1591)</f>
        <v>1</v>
      </c>
      <c r="AC1591" s="110">
        <f t="shared" si="349"/>
        <v>1</v>
      </c>
      <c r="AD1591" s="110">
        <f t="shared" si="350"/>
        <v>1</v>
      </c>
      <c r="AE1591" s="110">
        <f t="shared" si="351"/>
        <v>0</v>
      </c>
      <c r="AF1591" s="110">
        <f t="shared" si="352"/>
        <v>1</v>
      </c>
      <c r="AG1591" s="110">
        <f t="shared" si="353"/>
        <v>0</v>
      </c>
      <c r="AH1591" s="110">
        <f t="shared" si="354"/>
        <v>0</v>
      </c>
      <c r="AI1591" s="110">
        <f t="shared" si="355"/>
        <v>1</v>
      </c>
      <c r="AJ1591" s="100">
        <f>ROW()</f>
        <v>1591</v>
      </c>
      <c r="AK1591" s="100" t="e">
        <f>INDEX('BadRows RECART'!$C$2:$C$1207,MATCH(monthly_gwh_mw!AJ1591,'BadRows RECART'!$D$2:$D$1207,0))</f>
        <v>#N/A</v>
      </c>
    </row>
    <row r="1592" spans="1:37" ht="20">
      <c r="A1592" s="106" t="s">
        <v>3907</v>
      </c>
      <c r="B1592" s="106" t="s">
        <v>2403</v>
      </c>
      <c r="C1592" s="106" t="s">
        <v>6297</v>
      </c>
      <c r="D1592" s="168">
        <v>2026</v>
      </c>
      <c r="E1592" s="168">
        <v>6</v>
      </c>
      <c r="F1592" s="199">
        <v>3.6516612028148594</v>
      </c>
      <c r="G1592" s="212" t="s">
        <v>6314</v>
      </c>
      <c r="H1592" s="212" t="s">
        <v>6314</v>
      </c>
      <c r="I1592" s="106" t="s">
        <v>594</v>
      </c>
      <c r="K1592" s="83" t="s">
        <v>6314</v>
      </c>
      <c r="L1592" s="83" t="s">
        <v>6314</v>
      </c>
      <c r="M1592" s="45" t="str">
        <f>IF(
ISNA(INDEX(resources!E:E,MATCH(B1592,resources!B:B,0))),"fillme",
INDEX(resources!E:E,MATCH(B1592,resources!B:B,0)))</f>
        <v>CAISO_Wind</v>
      </c>
      <c r="N1592" s="45">
        <f>IF(
ISNA(INDEX(resources!J:J,MATCH(B1592,resources!B:B,0))),"fillme",
INDEX(resources!J:J,MATCH(B1592,resources!B:B,0)))</f>
        <v>0</v>
      </c>
      <c r="O1592" s="83" t="str">
        <f>IFERROR(INDEX(resources!K:K,MATCH(B1592,resources!B:B,0)),"fillme")</f>
        <v>wind_low_cf</v>
      </c>
      <c r="P1592" s="89" t="str">
        <f t="shared" si="343"/>
        <v>wind_low_cf_2026_6</v>
      </c>
      <c r="Q1592" s="87">
        <f>INDEX(elcc!G:G,MATCH(P1592,elcc!D:D,0))</f>
        <v>0.48400000000000004</v>
      </c>
      <c r="R1592" s="89">
        <f t="shared" si="344"/>
        <v>1</v>
      </c>
      <c r="S1592" s="89" t="s">
        <v>6314</v>
      </c>
      <c r="T1592" s="89" t="s">
        <v>6314</v>
      </c>
      <c r="U1592" s="90" t="str">
        <f t="shared" si="345"/>
        <v>ok</v>
      </c>
      <c r="V1592" s="63" t="str">
        <f>INDEX(resources!F:F,MATCH(B1592,resources!B:B,0))</f>
        <v>new_resolve</v>
      </c>
      <c r="W1592" s="110">
        <f t="shared" si="346"/>
        <v>1</v>
      </c>
      <c r="X1592" s="110">
        <f t="shared" si="347"/>
        <v>0</v>
      </c>
      <c r="Y1592" s="110" t="str">
        <f t="shared" si="348"/>
        <v>Greater_Imperial_Wind_energy_NA_CONFIDENTIAL</v>
      </c>
      <c r="Z1592" s="110">
        <f>IF(COUNTIFS($Y$2:Y1592,Y1592)=1,1,0)</f>
        <v>0</v>
      </c>
      <c r="AA1592" s="110">
        <f>SUM($Z$2:Z1592)*Z1592</f>
        <v>0</v>
      </c>
      <c r="AB1592" s="110">
        <f>COUNTIFS(resources!B:B,B1592)</f>
        <v>1</v>
      </c>
      <c r="AC1592" s="110">
        <f t="shared" si="349"/>
        <v>1</v>
      </c>
      <c r="AD1592" s="110">
        <f t="shared" si="350"/>
        <v>1</v>
      </c>
      <c r="AE1592" s="110">
        <f t="shared" si="351"/>
        <v>0</v>
      </c>
      <c r="AF1592" s="110">
        <f t="shared" si="352"/>
        <v>1</v>
      </c>
      <c r="AG1592" s="110">
        <f t="shared" si="353"/>
        <v>0</v>
      </c>
      <c r="AH1592" s="110">
        <f t="shared" si="354"/>
        <v>0</v>
      </c>
      <c r="AI1592" s="110">
        <f t="shared" si="355"/>
        <v>1</v>
      </c>
      <c r="AJ1592" s="100">
        <f>ROW()</f>
        <v>1592</v>
      </c>
      <c r="AK1592" s="100" t="e">
        <f>INDEX('BadRows RECART'!$C$2:$C$1207,MATCH(monthly_gwh_mw!AJ1592,'BadRows RECART'!$D$2:$D$1207,0))</f>
        <v>#N/A</v>
      </c>
    </row>
    <row r="1593" spans="1:37" ht="20">
      <c r="A1593" s="106" t="s">
        <v>3907</v>
      </c>
      <c r="B1593" s="106" t="s">
        <v>2403</v>
      </c>
      <c r="C1593" s="106" t="s">
        <v>6297</v>
      </c>
      <c r="D1593" s="168">
        <v>2026</v>
      </c>
      <c r="E1593" s="168">
        <v>7</v>
      </c>
      <c r="F1593" s="199">
        <v>2.8605050203836466</v>
      </c>
      <c r="G1593" s="212" t="s">
        <v>6314</v>
      </c>
      <c r="H1593" s="212" t="s">
        <v>6314</v>
      </c>
      <c r="I1593" s="106" t="s">
        <v>594</v>
      </c>
      <c r="K1593" s="83" t="s">
        <v>6314</v>
      </c>
      <c r="L1593" s="83" t="s">
        <v>6314</v>
      </c>
      <c r="M1593" s="45" t="str">
        <f>IF(
ISNA(INDEX(resources!E:E,MATCH(B1593,resources!B:B,0))),"fillme",
INDEX(resources!E:E,MATCH(B1593,resources!B:B,0)))</f>
        <v>CAISO_Wind</v>
      </c>
      <c r="N1593" s="45">
        <f>IF(
ISNA(INDEX(resources!J:J,MATCH(B1593,resources!B:B,0))),"fillme",
INDEX(resources!J:J,MATCH(B1593,resources!B:B,0)))</f>
        <v>0</v>
      </c>
      <c r="O1593" s="83" t="str">
        <f>IFERROR(INDEX(resources!K:K,MATCH(B1593,resources!B:B,0)),"fillme")</f>
        <v>wind_low_cf</v>
      </c>
      <c r="P1593" s="89" t="str">
        <f t="shared" si="343"/>
        <v>wind_low_cf_2026_7</v>
      </c>
      <c r="Q1593" s="87">
        <f>INDEX(elcc!G:G,MATCH(P1593,elcc!D:D,0))</f>
        <v>0.33733333333333337</v>
      </c>
      <c r="R1593" s="89">
        <f t="shared" si="344"/>
        <v>1</v>
      </c>
      <c r="S1593" s="89" t="s">
        <v>6314</v>
      </c>
      <c r="T1593" s="89" t="s">
        <v>6314</v>
      </c>
      <c r="U1593" s="90" t="str">
        <f t="shared" si="345"/>
        <v>ok</v>
      </c>
      <c r="V1593" s="63" t="str">
        <f>INDEX(resources!F:F,MATCH(B1593,resources!B:B,0))</f>
        <v>new_resolve</v>
      </c>
      <c r="W1593" s="110">
        <f t="shared" si="346"/>
        <v>1</v>
      </c>
      <c r="X1593" s="110">
        <f t="shared" si="347"/>
        <v>0</v>
      </c>
      <c r="Y1593" s="110" t="str">
        <f t="shared" si="348"/>
        <v>Greater_Imperial_Wind_energy_NA_CONFIDENTIAL</v>
      </c>
      <c r="Z1593" s="110">
        <f>IF(COUNTIFS($Y$2:Y1593,Y1593)=1,1,0)</f>
        <v>0</v>
      </c>
      <c r="AA1593" s="110">
        <f>SUM($Z$2:Z1593)*Z1593</f>
        <v>0</v>
      </c>
      <c r="AB1593" s="110">
        <f>COUNTIFS(resources!B:B,B1593)</f>
        <v>1</v>
      </c>
      <c r="AC1593" s="110">
        <f t="shared" si="349"/>
        <v>1</v>
      </c>
      <c r="AD1593" s="110">
        <f t="shared" si="350"/>
        <v>1</v>
      </c>
      <c r="AE1593" s="110">
        <f t="shared" si="351"/>
        <v>0</v>
      </c>
      <c r="AF1593" s="110">
        <f t="shared" si="352"/>
        <v>1</v>
      </c>
      <c r="AG1593" s="110">
        <f t="shared" si="353"/>
        <v>0</v>
      </c>
      <c r="AH1593" s="110">
        <f t="shared" si="354"/>
        <v>0</v>
      </c>
      <c r="AI1593" s="110">
        <f t="shared" si="355"/>
        <v>1</v>
      </c>
      <c r="AJ1593" s="100">
        <f>ROW()</f>
        <v>1593</v>
      </c>
      <c r="AK1593" s="100" t="e">
        <f>INDEX('BadRows RECART'!$C$2:$C$1207,MATCH(monthly_gwh_mw!AJ1593,'BadRows RECART'!$D$2:$D$1207,0))</f>
        <v>#N/A</v>
      </c>
    </row>
    <row r="1594" spans="1:37" ht="20">
      <c r="A1594" s="106" t="s">
        <v>3907</v>
      </c>
      <c r="B1594" s="106" t="s">
        <v>2403</v>
      </c>
      <c r="C1594" s="106" t="s">
        <v>6297</v>
      </c>
      <c r="D1594" s="168">
        <v>2026</v>
      </c>
      <c r="E1594" s="168">
        <v>8</v>
      </c>
      <c r="F1594" s="199">
        <v>2.6319848996163522</v>
      </c>
      <c r="G1594" s="212" t="s">
        <v>6314</v>
      </c>
      <c r="H1594" s="212" t="s">
        <v>6314</v>
      </c>
      <c r="I1594" s="106" t="s">
        <v>594</v>
      </c>
      <c r="K1594" s="83" t="s">
        <v>6314</v>
      </c>
      <c r="L1594" s="83" t="s">
        <v>6314</v>
      </c>
      <c r="M1594" s="45" t="str">
        <f>IF(
ISNA(INDEX(resources!E:E,MATCH(B1594,resources!B:B,0))),"fillme",
INDEX(resources!E:E,MATCH(B1594,resources!B:B,0)))</f>
        <v>CAISO_Wind</v>
      </c>
      <c r="N1594" s="45">
        <f>IF(
ISNA(INDEX(resources!J:J,MATCH(B1594,resources!B:B,0))),"fillme",
INDEX(resources!J:J,MATCH(B1594,resources!B:B,0)))</f>
        <v>0</v>
      </c>
      <c r="O1594" s="83" t="str">
        <f>IFERROR(INDEX(resources!K:K,MATCH(B1594,resources!B:B,0)),"fillme")</f>
        <v>wind_low_cf</v>
      </c>
      <c r="P1594" s="89" t="str">
        <f t="shared" si="343"/>
        <v>wind_low_cf_2026_8</v>
      </c>
      <c r="Q1594" s="87">
        <f>INDEX(elcc!G:G,MATCH(P1594,elcc!D:D,0))</f>
        <v>0.308</v>
      </c>
      <c r="R1594" s="89">
        <f t="shared" si="344"/>
        <v>1</v>
      </c>
      <c r="S1594" s="89" t="s">
        <v>6314</v>
      </c>
      <c r="T1594" s="89" t="s">
        <v>6314</v>
      </c>
      <c r="U1594" s="90" t="str">
        <f t="shared" si="345"/>
        <v>ok</v>
      </c>
      <c r="V1594" s="63" t="str">
        <f>INDEX(resources!F:F,MATCH(B1594,resources!B:B,0))</f>
        <v>new_resolve</v>
      </c>
      <c r="W1594" s="110">
        <f t="shared" si="346"/>
        <v>1</v>
      </c>
      <c r="X1594" s="110">
        <f t="shared" si="347"/>
        <v>0</v>
      </c>
      <c r="Y1594" s="110" t="str">
        <f t="shared" si="348"/>
        <v>Greater_Imperial_Wind_energy_NA_CONFIDENTIAL</v>
      </c>
      <c r="Z1594" s="110">
        <f>IF(COUNTIFS($Y$2:Y1594,Y1594)=1,1,0)</f>
        <v>0</v>
      </c>
      <c r="AA1594" s="110">
        <f>SUM($Z$2:Z1594)*Z1594</f>
        <v>0</v>
      </c>
      <c r="AB1594" s="110">
        <f>COUNTIFS(resources!B:B,B1594)</f>
        <v>1</v>
      </c>
      <c r="AC1594" s="110">
        <f t="shared" si="349"/>
        <v>1</v>
      </c>
      <c r="AD1594" s="110">
        <f t="shared" si="350"/>
        <v>1</v>
      </c>
      <c r="AE1594" s="110">
        <f t="shared" si="351"/>
        <v>0</v>
      </c>
      <c r="AF1594" s="110">
        <f t="shared" si="352"/>
        <v>1</v>
      </c>
      <c r="AG1594" s="110">
        <f t="shared" si="353"/>
        <v>0</v>
      </c>
      <c r="AH1594" s="110">
        <f t="shared" si="354"/>
        <v>0</v>
      </c>
      <c r="AI1594" s="110">
        <f t="shared" si="355"/>
        <v>1</v>
      </c>
      <c r="AJ1594" s="100">
        <f>ROW()</f>
        <v>1594</v>
      </c>
      <c r="AK1594" s="100" t="e">
        <f>INDEX('BadRows RECART'!$C$2:$C$1207,MATCH(monthly_gwh_mw!AJ1594,'BadRows RECART'!$D$2:$D$1207,0))</f>
        <v>#N/A</v>
      </c>
    </row>
    <row r="1595" spans="1:37" ht="20">
      <c r="A1595" s="106" t="s">
        <v>3907</v>
      </c>
      <c r="B1595" s="106" t="s">
        <v>2403</v>
      </c>
      <c r="C1595" s="106" t="s">
        <v>6297</v>
      </c>
      <c r="D1595" s="168">
        <v>2026</v>
      </c>
      <c r="E1595" s="168">
        <v>9</v>
      </c>
      <c r="F1595" s="199">
        <v>3.5558218564244224</v>
      </c>
      <c r="G1595" s="212" t="s">
        <v>6314</v>
      </c>
      <c r="H1595" s="212" t="s">
        <v>6314</v>
      </c>
      <c r="I1595" s="106" t="s">
        <v>594</v>
      </c>
      <c r="K1595" s="83" t="s">
        <v>6314</v>
      </c>
      <c r="L1595" s="83" t="s">
        <v>6314</v>
      </c>
      <c r="M1595" s="45" t="str">
        <f>IF(
ISNA(INDEX(resources!E:E,MATCH(B1595,resources!B:B,0))),"fillme",
INDEX(resources!E:E,MATCH(B1595,resources!B:B,0)))</f>
        <v>CAISO_Wind</v>
      </c>
      <c r="N1595" s="45">
        <f>IF(
ISNA(INDEX(resources!J:J,MATCH(B1595,resources!B:B,0))),"fillme",
INDEX(resources!J:J,MATCH(B1595,resources!B:B,0)))</f>
        <v>0</v>
      </c>
      <c r="O1595" s="83" t="str">
        <f>IFERROR(INDEX(resources!K:K,MATCH(B1595,resources!B:B,0)),"fillme")</f>
        <v>wind_low_cf</v>
      </c>
      <c r="P1595" s="89" t="str">
        <f t="shared" si="343"/>
        <v>wind_low_cf_2026_9</v>
      </c>
      <c r="Q1595" s="87">
        <f>INDEX(elcc!G:G,MATCH(P1595,elcc!D:D,0))</f>
        <v>0.22</v>
      </c>
      <c r="R1595" s="89">
        <f t="shared" si="344"/>
        <v>1</v>
      </c>
      <c r="S1595" s="89" t="s">
        <v>6314</v>
      </c>
      <c r="T1595" s="89" t="s">
        <v>6314</v>
      </c>
      <c r="U1595" s="90" t="str">
        <f t="shared" si="345"/>
        <v>ok</v>
      </c>
      <c r="V1595" s="63" t="str">
        <f>INDEX(resources!F:F,MATCH(B1595,resources!B:B,0))</f>
        <v>new_resolve</v>
      </c>
      <c r="W1595" s="110">
        <f t="shared" si="346"/>
        <v>1</v>
      </c>
      <c r="X1595" s="110">
        <f t="shared" si="347"/>
        <v>0</v>
      </c>
      <c r="Y1595" s="110" t="str">
        <f t="shared" si="348"/>
        <v>Greater_Imperial_Wind_energy_NA_CONFIDENTIAL</v>
      </c>
      <c r="Z1595" s="110">
        <f>IF(COUNTIFS($Y$2:Y1595,Y1595)=1,1,0)</f>
        <v>0</v>
      </c>
      <c r="AA1595" s="110">
        <f>SUM($Z$2:Z1595)*Z1595</f>
        <v>0</v>
      </c>
      <c r="AB1595" s="110">
        <f>COUNTIFS(resources!B:B,B1595)</f>
        <v>1</v>
      </c>
      <c r="AC1595" s="110">
        <f t="shared" si="349"/>
        <v>1</v>
      </c>
      <c r="AD1595" s="110">
        <f t="shared" si="350"/>
        <v>1</v>
      </c>
      <c r="AE1595" s="110">
        <f t="shared" si="351"/>
        <v>0</v>
      </c>
      <c r="AF1595" s="110">
        <f t="shared" si="352"/>
        <v>1</v>
      </c>
      <c r="AG1595" s="110">
        <f t="shared" si="353"/>
        <v>0</v>
      </c>
      <c r="AH1595" s="110">
        <f t="shared" si="354"/>
        <v>0</v>
      </c>
      <c r="AI1595" s="110">
        <f t="shared" si="355"/>
        <v>1</v>
      </c>
      <c r="AJ1595" s="100">
        <f>ROW()</f>
        <v>1595</v>
      </c>
      <c r="AK1595" s="100" t="e">
        <f>INDEX('BadRows RECART'!$C$2:$C$1207,MATCH(monthly_gwh_mw!AJ1595,'BadRows RECART'!$D$2:$D$1207,0))</f>
        <v>#N/A</v>
      </c>
    </row>
    <row r="1596" spans="1:37" ht="20">
      <c r="A1596" s="106" t="s">
        <v>3907</v>
      </c>
      <c r="B1596" s="106" t="s">
        <v>2403</v>
      </c>
      <c r="C1596" s="106" t="s">
        <v>6297</v>
      </c>
      <c r="D1596" s="168">
        <v>2026</v>
      </c>
      <c r="E1596" s="168">
        <v>10</v>
      </c>
      <c r="F1596" s="199">
        <v>4.7647166466469342</v>
      </c>
      <c r="G1596" s="212" t="s">
        <v>6314</v>
      </c>
      <c r="H1596" s="212" t="s">
        <v>6314</v>
      </c>
      <c r="I1596" s="106" t="s">
        <v>594</v>
      </c>
      <c r="K1596" s="83" t="s">
        <v>6314</v>
      </c>
      <c r="L1596" s="83" t="s">
        <v>6314</v>
      </c>
      <c r="M1596" s="45" t="str">
        <f>IF(
ISNA(INDEX(resources!E:E,MATCH(B1596,resources!B:B,0))),"fillme",
INDEX(resources!E:E,MATCH(B1596,resources!B:B,0)))</f>
        <v>CAISO_Wind</v>
      </c>
      <c r="N1596" s="45">
        <f>IF(
ISNA(INDEX(resources!J:J,MATCH(B1596,resources!B:B,0))),"fillme",
INDEX(resources!J:J,MATCH(B1596,resources!B:B,0)))</f>
        <v>0</v>
      </c>
      <c r="O1596" s="83" t="str">
        <f>IFERROR(INDEX(resources!K:K,MATCH(B1596,resources!B:B,0)),"fillme")</f>
        <v>wind_low_cf</v>
      </c>
      <c r="P1596" s="89" t="str">
        <f t="shared" si="343"/>
        <v>wind_low_cf_2026_10</v>
      </c>
      <c r="Q1596" s="87">
        <f>INDEX(elcc!G:G,MATCH(P1596,elcc!D:D,0))</f>
        <v>0.11733333333333335</v>
      </c>
      <c r="R1596" s="89">
        <f t="shared" si="344"/>
        <v>1</v>
      </c>
      <c r="S1596" s="89" t="s">
        <v>6314</v>
      </c>
      <c r="T1596" s="89" t="s">
        <v>6314</v>
      </c>
      <c r="U1596" s="90" t="str">
        <f t="shared" si="345"/>
        <v>ok</v>
      </c>
      <c r="V1596" s="63" t="str">
        <f>INDEX(resources!F:F,MATCH(B1596,resources!B:B,0))</f>
        <v>new_resolve</v>
      </c>
      <c r="W1596" s="110">
        <f t="shared" si="346"/>
        <v>1</v>
      </c>
      <c r="X1596" s="110">
        <f t="shared" si="347"/>
        <v>0</v>
      </c>
      <c r="Y1596" s="110" t="str">
        <f t="shared" si="348"/>
        <v>Greater_Imperial_Wind_energy_NA_CONFIDENTIAL</v>
      </c>
      <c r="Z1596" s="110">
        <f>IF(COUNTIFS($Y$2:Y1596,Y1596)=1,1,0)</f>
        <v>0</v>
      </c>
      <c r="AA1596" s="110">
        <f>SUM($Z$2:Z1596)*Z1596</f>
        <v>0</v>
      </c>
      <c r="AB1596" s="110">
        <f>COUNTIFS(resources!B:B,B1596)</f>
        <v>1</v>
      </c>
      <c r="AC1596" s="110">
        <f t="shared" si="349"/>
        <v>1</v>
      </c>
      <c r="AD1596" s="110">
        <f t="shared" si="350"/>
        <v>1</v>
      </c>
      <c r="AE1596" s="110">
        <f t="shared" si="351"/>
        <v>0</v>
      </c>
      <c r="AF1596" s="110">
        <f t="shared" si="352"/>
        <v>1</v>
      </c>
      <c r="AG1596" s="110">
        <f t="shared" si="353"/>
        <v>0</v>
      </c>
      <c r="AH1596" s="110">
        <f t="shared" si="354"/>
        <v>0</v>
      </c>
      <c r="AI1596" s="110">
        <f t="shared" si="355"/>
        <v>1</v>
      </c>
      <c r="AJ1596" s="100">
        <f>ROW()</f>
        <v>1596</v>
      </c>
      <c r="AK1596" s="100" t="e">
        <f>INDEX('BadRows RECART'!$C$2:$C$1207,MATCH(monthly_gwh_mw!AJ1596,'BadRows RECART'!$D$2:$D$1207,0))</f>
        <v>#N/A</v>
      </c>
    </row>
    <row r="1597" spans="1:37" ht="20">
      <c r="A1597" s="106" t="s">
        <v>3907</v>
      </c>
      <c r="B1597" s="106" t="s">
        <v>2403</v>
      </c>
      <c r="C1597" s="106" t="s">
        <v>6297</v>
      </c>
      <c r="D1597" s="168">
        <v>2026</v>
      </c>
      <c r="E1597" s="168">
        <v>11</v>
      </c>
      <c r="F1597" s="199">
        <v>3.5066580844722108</v>
      </c>
      <c r="G1597" s="212" t="s">
        <v>6314</v>
      </c>
      <c r="H1597" s="212" t="s">
        <v>6314</v>
      </c>
      <c r="I1597" s="106" t="s">
        <v>594</v>
      </c>
      <c r="K1597" s="83" t="s">
        <v>6314</v>
      </c>
      <c r="L1597" s="83" t="s">
        <v>6314</v>
      </c>
      <c r="M1597" s="45" t="str">
        <f>IF(
ISNA(INDEX(resources!E:E,MATCH(B1597,resources!B:B,0))),"fillme",
INDEX(resources!E:E,MATCH(B1597,resources!B:B,0)))</f>
        <v>CAISO_Wind</v>
      </c>
      <c r="N1597" s="45">
        <f>IF(
ISNA(INDEX(resources!J:J,MATCH(B1597,resources!B:B,0))),"fillme",
INDEX(resources!J:J,MATCH(B1597,resources!B:B,0)))</f>
        <v>0</v>
      </c>
      <c r="O1597" s="83" t="str">
        <f>IFERROR(INDEX(resources!K:K,MATCH(B1597,resources!B:B,0)),"fillme")</f>
        <v>wind_low_cf</v>
      </c>
      <c r="P1597" s="89" t="str">
        <f t="shared" si="343"/>
        <v>wind_low_cf_2026_11</v>
      </c>
      <c r="Q1597" s="87">
        <f>INDEX(elcc!G:G,MATCH(P1597,elcc!D:D,0))</f>
        <v>0.17600000000000002</v>
      </c>
      <c r="R1597" s="89">
        <f t="shared" si="344"/>
        <v>1</v>
      </c>
      <c r="S1597" s="89" t="s">
        <v>6314</v>
      </c>
      <c r="T1597" s="89" t="s">
        <v>6314</v>
      </c>
      <c r="U1597" s="90" t="str">
        <f t="shared" si="345"/>
        <v>ok</v>
      </c>
      <c r="V1597" s="63" t="str">
        <f>INDEX(resources!F:F,MATCH(B1597,resources!B:B,0))</f>
        <v>new_resolve</v>
      </c>
      <c r="W1597" s="110">
        <f t="shared" si="346"/>
        <v>1</v>
      </c>
      <c r="X1597" s="110">
        <f t="shared" si="347"/>
        <v>0</v>
      </c>
      <c r="Y1597" s="110" t="str">
        <f t="shared" si="348"/>
        <v>Greater_Imperial_Wind_energy_NA_CONFIDENTIAL</v>
      </c>
      <c r="Z1597" s="110">
        <f>IF(COUNTIFS($Y$2:Y1597,Y1597)=1,1,0)</f>
        <v>0</v>
      </c>
      <c r="AA1597" s="110">
        <f>SUM($Z$2:Z1597)*Z1597</f>
        <v>0</v>
      </c>
      <c r="AB1597" s="110">
        <f>COUNTIFS(resources!B:B,B1597)</f>
        <v>1</v>
      </c>
      <c r="AC1597" s="110">
        <f t="shared" si="349"/>
        <v>1</v>
      </c>
      <c r="AD1597" s="110">
        <f t="shared" si="350"/>
        <v>1</v>
      </c>
      <c r="AE1597" s="110">
        <f t="shared" si="351"/>
        <v>0</v>
      </c>
      <c r="AF1597" s="110">
        <f t="shared" si="352"/>
        <v>1</v>
      </c>
      <c r="AG1597" s="110">
        <f t="shared" si="353"/>
        <v>0</v>
      </c>
      <c r="AH1597" s="110">
        <f t="shared" si="354"/>
        <v>0</v>
      </c>
      <c r="AI1597" s="110">
        <f t="shared" si="355"/>
        <v>1</v>
      </c>
      <c r="AJ1597" s="100">
        <f>ROW()</f>
        <v>1597</v>
      </c>
      <c r="AK1597" s="100" t="e">
        <f>INDEX('BadRows RECART'!$C$2:$C$1207,MATCH(monthly_gwh_mw!AJ1597,'BadRows RECART'!$D$2:$D$1207,0))</f>
        <v>#N/A</v>
      </c>
    </row>
    <row r="1598" spans="1:37" ht="20">
      <c r="A1598" s="106" t="s">
        <v>3907</v>
      </c>
      <c r="B1598" s="106" t="s">
        <v>2403</v>
      </c>
      <c r="C1598" s="106" t="s">
        <v>6297</v>
      </c>
      <c r="D1598" s="168">
        <v>2026</v>
      </c>
      <c r="E1598" s="168">
        <v>12</v>
      </c>
      <c r="F1598" s="199">
        <v>5.5647508271752706</v>
      </c>
      <c r="G1598" s="212" t="s">
        <v>6314</v>
      </c>
      <c r="H1598" s="212" t="s">
        <v>6314</v>
      </c>
      <c r="I1598" s="106" t="s">
        <v>594</v>
      </c>
      <c r="K1598" s="83" t="s">
        <v>6314</v>
      </c>
      <c r="L1598" s="83" t="s">
        <v>6314</v>
      </c>
      <c r="M1598" s="45" t="str">
        <f>IF(
ISNA(INDEX(resources!E:E,MATCH(B1598,resources!B:B,0))),"fillme",
INDEX(resources!E:E,MATCH(B1598,resources!B:B,0)))</f>
        <v>CAISO_Wind</v>
      </c>
      <c r="N1598" s="45">
        <f>IF(
ISNA(INDEX(resources!J:J,MATCH(B1598,resources!B:B,0))),"fillme",
INDEX(resources!J:J,MATCH(B1598,resources!B:B,0)))</f>
        <v>0</v>
      </c>
      <c r="O1598" s="83" t="str">
        <f>IFERROR(INDEX(resources!K:K,MATCH(B1598,resources!B:B,0)),"fillme")</f>
        <v>wind_low_cf</v>
      </c>
      <c r="P1598" s="89" t="str">
        <f t="shared" si="343"/>
        <v>wind_low_cf_2026_12</v>
      </c>
      <c r="Q1598" s="87">
        <f>INDEX(elcc!G:G,MATCH(P1598,elcc!D:D,0))</f>
        <v>0.19066666666666668</v>
      </c>
      <c r="R1598" s="89">
        <f t="shared" si="344"/>
        <v>1</v>
      </c>
      <c r="S1598" s="89" t="s">
        <v>6314</v>
      </c>
      <c r="T1598" s="89" t="s">
        <v>6314</v>
      </c>
      <c r="U1598" s="90" t="str">
        <f t="shared" si="345"/>
        <v>ok</v>
      </c>
      <c r="V1598" s="63" t="str">
        <f>INDEX(resources!F:F,MATCH(B1598,resources!B:B,0))</f>
        <v>new_resolve</v>
      </c>
      <c r="W1598" s="110">
        <f t="shared" si="346"/>
        <v>1</v>
      </c>
      <c r="X1598" s="110">
        <f t="shared" si="347"/>
        <v>0</v>
      </c>
      <c r="Y1598" s="110" t="str">
        <f t="shared" si="348"/>
        <v>Greater_Imperial_Wind_energy_NA_CONFIDENTIAL</v>
      </c>
      <c r="Z1598" s="110">
        <f>IF(COUNTIFS($Y$2:Y1598,Y1598)=1,1,0)</f>
        <v>0</v>
      </c>
      <c r="AA1598" s="110">
        <f>SUM($Z$2:Z1598)*Z1598</f>
        <v>0</v>
      </c>
      <c r="AB1598" s="110">
        <f>COUNTIFS(resources!B:B,B1598)</f>
        <v>1</v>
      </c>
      <c r="AC1598" s="110">
        <f t="shared" si="349"/>
        <v>1</v>
      </c>
      <c r="AD1598" s="110">
        <f t="shared" si="350"/>
        <v>1</v>
      </c>
      <c r="AE1598" s="110">
        <f t="shared" si="351"/>
        <v>0</v>
      </c>
      <c r="AF1598" s="110">
        <f t="shared" si="352"/>
        <v>1</v>
      </c>
      <c r="AG1598" s="110">
        <f t="shared" si="353"/>
        <v>0</v>
      </c>
      <c r="AH1598" s="110">
        <f t="shared" si="354"/>
        <v>0</v>
      </c>
      <c r="AI1598" s="110">
        <f t="shared" si="355"/>
        <v>1</v>
      </c>
      <c r="AJ1598" s="100">
        <f>ROW()</f>
        <v>1598</v>
      </c>
      <c r="AK1598" s="100" t="e">
        <f>INDEX('BadRows RECART'!$C$2:$C$1207,MATCH(monthly_gwh_mw!AJ1598,'BadRows RECART'!$D$2:$D$1207,0))</f>
        <v>#N/A</v>
      </c>
    </row>
    <row r="1599" spans="1:37" ht="20">
      <c r="A1599" s="106" t="s">
        <v>3907</v>
      </c>
      <c r="B1599" s="106" t="s">
        <v>2403</v>
      </c>
      <c r="C1599" s="106" t="s">
        <v>6297</v>
      </c>
      <c r="D1599" s="168">
        <v>2027</v>
      </c>
      <c r="E1599" s="168">
        <v>1</v>
      </c>
      <c r="F1599" s="199">
        <v>6.1099142645533275</v>
      </c>
      <c r="G1599" s="212" t="s">
        <v>6314</v>
      </c>
      <c r="H1599" s="212" t="s">
        <v>6314</v>
      </c>
      <c r="I1599" s="106" t="s">
        <v>594</v>
      </c>
      <c r="K1599" s="83" t="s">
        <v>6314</v>
      </c>
      <c r="L1599" s="83" t="s">
        <v>6314</v>
      </c>
      <c r="M1599" s="45" t="str">
        <f>IF(
ISNA(INDEX(resources!E:E,MATCH(B1599,resources!B:B,0))),"fillme",
INDEX(resources!E:E,MATCH(B1599,resources!B:B,0)))</f>
        <v>CAISO_Wind</v>
      </c>
      <c r="N1599" s="45">
        <f>IF(
ISNA(INDEX(resources!J:J,MATCH(B1599,resources!B:B,0))),"fillme",
INDEX(resources!J:J,MATCH(B1599,resources!B:B,0)))</f>
        <v>0</v>
      </c>
      <c r="O1599" s="83" t="str">
        <f>IFERROR(INDEX(resources!K:K,MATCH(B1599,resources!B:B,0)),"fillme")</f>
        <v>wind_low_cf</v>
      </c>
      <c r="P1599" s="89" t="str">
        <f t="shared" si="343"/>
        <v>wind_low_cf_2027_1</v>
      </c>
      <c r="Q1599" s="87">
        <f>INDEX(elcc!G:G,MATCH(P1599,elcc!D:D,0))</f>
        <v>0.20533333333333337</v>
      </c>
      <c r="R1599" s="89">
        <f t="shared" si="344"/>
        <v>1</v>
      </c>
      <c r="S1599" s="89" t="s">
        <v>6314</v>
      </c>
      <c r="T1599" s="89" t="s">
        <v>6314</v>
      </c>
      <c r="U1599" s="90" t="str">
        <f t="shared" si="345"/>
        <v>ok</v>
      </c>
      <c r="V1599" s="63" t="str">
        <f>INDEX(resources!F:F,MATCH(B1599,resources!B:B,0))</f>
        <v>new_resolve</v>
      </c>
      <c r="W1599" s="110">
        <f t="shared" si="346"/>
        <v>1</v>
      </c>
      <c r="X1599" s="110">
        <f t="shared" si="347"/>
        <v>0</v>
      </c>
      <c r="Y1599" s="110" t="str">
        <f t="shared" si="348"/>
        <v>Greater_Imperial_Wind_energy_NA_CONFIDENTIAL</v>
      </c>
      <c r="Z1599" s="110">
        <f>IF(COUNTIFS($Y$2:Y1599,Y1599)=1,1,0)</f>
        <v>0</v>
      </c>
      <c r="AA1599" s="110">
        <f>SUM($Z$2:Z1599)*Z1599</f>
        <v>0</v>
      </c>
      <c r="AB1599" s="110">
        <f>COUNTIFS(resources!B:B,B1599)</f>
        <v>1</v>
      </c>
      <c r="AC1599" s="110">
        <f t="shared" si="349"/>
        <v>1</v>
      </c>
      <c r="AD1599" s="110">
        <f t="shared" si="350"/>
        <v>1</v>
      </c>
      <c r="AE1599" s="110">
        <f t="shared" si="351"/>
        <v>0</v>
      </c>
      <c r="AF1599" s="110">
        <f t="shared" si="352"/>
        <v>1</v>
      </c>
      <c r="AG1599" s="110">
        <f t="shared" si="353"/>
        <v>0</v>
      </c>
      <c r="AH1599" s="110">
        <f t="shared" si="354"/>
        <v>0</v>
      </c>
      <c r="AI1599" s="110">
        <f t="shared" si="355"/>
        <v>1</v>
      </c>
      <c r="AJ1599" s="100">
        <f>ROW()</f>
        <v>1599</v>
      </c>
      <c r="AK1599" s="100" t="e">
        <f>INDEX('BadRows RECART'!$C$2:$C$1207,MATCH(monthly_gwh_mw!AJ1599,'BadRows RECART'!$D$2:$D$1207,0))</f>
        <v>#N/A</v>
      </c>
    </row>
    <row r="1600" spans="1:37" ht="20">
      <c r="A1600" s="106" t="s">
        <v>3907</v>
      </c>
      <c r="B1600" s="106" t="s">
        <v>2403</v>
      </c>
      <c r="C1600" s="106" t="s">
        <v>6297</v>
      </c>
      <c r="D1600" s="168">
        <v>2027</v>
      </c>
      <c r="E1600" s="168">
        <v>2</v>
      </c>
      <c r="F1600" s="199">
        <v>4.8935938123862766</v>
      </c>
      <c r="G1600" s="212" t="s">
        <v>6314</v>
      </c>
      <c r="H1600" s="212" t="s">
        <v>6314</v>
      </c>
      <c r="I1600" s="106" t="s">
        <v>594</v>
      </c>
      <c r="K1600" s="83" t="s">
        <v>6314</v>
      </c>
      <c r="L1600" s="83" t="s">
        <v>6314</v>
      </c>
      <c r="M1600" s="45" t="str">
        <f>IF(
ISNA(INDEX(resources!E:E,MATCH(B1600,resources!B:B,0))),"fillme",
INDEX(resources!E:E,MATCH(B1600,resources!B:B,0)))</f>
        <v>CAISO_Wind</v>
      </c>
      <c r="N1600" s="45">
        <f>IF(
ISNA(INDEX(resources!J:J,MATCH(B1600,resources!B:B,0))),"fillme",
INDEX(resources!J:J,MATCH(B1600,resources!B:B,0)))</f>
        <v>0</v>
      </c>
      <c r="O1600" s="83" t="str">
        <f>IFERROR(INDEX(resources!K:K,MATCH(B1600,resources!B:B,0)),"fillme")</f>
        <v>wind_low_cf</v>
      </c>
      <c r="P1600" s="89" t="str">
        <f t="shared" si="343"/>
        <v>wind_low_cf_2027_2</v>
      </c>
      <c r="Q1600" s="87">
        <f>INDEX(elcc!G:G,MATCH(P1600,elcc!D:D,0))</f>
        <v>0.17600000000000002</v>
      </c>
      <c r="R1600" s="89">
        <f t="shared" si="344"/>
        <v>1</v>
      </c>
      <c r="S1600" s="89" t="s">
        <v>6314</v>
      </c>
      <c r="T1600" s="89" t="s">
        <v>6314</v>
      </c>
      <c r="U1600" s="90" t="str">
        <f t="shared" si="345"/>
        <v>ok</v>
      </c>
      <c r="V1600" s="63" t="str">
        <f>INDEX(resources!F:F,MATCH(B1600,resources!B:B,0))</f>
        <v>new_resolve</v>
      </c>
      <c r="W1600" s="110">
        <f t="shared" si="346"/>
        <v>1</v>
      </c>
      <c r="X1600" s="110">
        <f t="shared" si="347"/>
        <v>0</v>
      </c>
      <c r="Y1600" s="110" t="str">
        <f t="shared" si="348"/>
        <v>Greater_Imperial_Wind_energy_NA_CONFIDENTIAL</v>
      </c>
      <c r="Z1600" s="110">
        <f>IF(COUNTIFS($Y$2:Y1600,Y1600)=1,1,0)</f>
        <v>0</v>
      </c>
      <c r="AA1600" s="110">
        <f>SUM($Z$2:Z1600)*Z1600</f>
        <v>0</v>
      </c>
      <c r="AB1600" s="110">
        <f>COUNTIFS(resources!B:B,B1600)</f>
        <v>1</v>
      </c>
      <c r="AC1600" s="110">
        <f t="shared" si="349"/>
        <v>1</v>
      </c>
      <c r="AD1600" s="110">
        <f t="shared" si="350"/>
        <v>1</v>
      </c>
      <c r="AE1600" s="110">
        <f t="shared" si="351"/>
        <v>0</v>
      </c>
      <c r="AF1600" s="110">
        <f t="shared" si="352"/>
        <v>1</v>
      </c>
      <c r="AG1600" s="110">
        <f t="shared" si="353"/>
        <v>0</v>
      </c>
      <c r="AH1600" s="110">
        <f t="shared" si="354"/>
        <v>0</v>
      </c>
      <c r="AI1600" s="110">
        <f t="shared" si="355"/>
        <v>1</v>
      </c>
      <c r="AJ1600" s="100">
        <f>ROW()</f>
        <v>1600</v>
      </c>
      <c r="AK1600" s="100" t="e">
        <f>INDEX('BadRows RECART'!$C$2:$C$1207,MATCH(monthly_gwh_mw!AJ1600,'BadRows RECART'!$D$2:$D$1207,0))</f>
        <v>#N/A</v>
      </c>
    </row>
    <row r="1601" spans="1:37" ht="20">
      <c r="A1601" s="106" t="s">
        <v>3907</v>
      </c>
      <c r="B1601" s="106" t="s">
        <v>2403</v>
      </c>
      <c r="C1601" s="106" t="s">
        <v>6297</v>
      </c>
      <c r="D1601" s="168">
        <v>2027</v>
      </c>
      <c r="E1601" s="168">
        <v>3</v>
      </c>
      <c r="F1601" s="199">
        <v>4.286011940037266</v>
      </c>
      <c r="G1601" s="212" t="s">
        <v>6314</v>
      </c>
      <c r="H1601" s="212" t="s">
        <v>6314</v>
      </c>
      <c r="I1601" s="106" t="s">
        <v>594</v>
      </c>
      <c r="K1601" s="83" t="s">
        <v>6314</v>
      </c>
      <c r="L1601" s="83" t="s">
        <v>6314</v>
      </c>
      <c r="M1601" s="45" t="str">
        <f>IF(
ISNA(INDEX(resources!E:E,MATCH(B1601,resources!B:B,0))),"fillme",
INDEX(resources!E:E,MATCH(B1601,resources!B:B,0)))</f>
        <v>CAISO_Wind</v>
      </c>
      <c r="N1601" s="45">
        <f>IF(
ISNA(INDEX(resources!J:J,MATCH(B1601,resources!B:B,0))),"fillme",
INDEX(resources!J:J,MATCH(B1601,resources!B:B,0)))</f>
        <v>0</v>
      </c>
      <c r="O1601" s="83" t="str">
        <f>IFERROR(INDEX(resources!K:K,MATCH(B1601,resources!B:B,0)),"fillme")</f>
        <v>wind_low_cf</v>
      </c>
      <c r="P1601" s="89" t="str">
        <f t="shared" si="343"/>
        <v>wind_low_cf_2027_3</v>
      </c>
      <c r="Q1601" s="87">
        <f>INDEX(elcc!G:G,MATCH(P1601,elcc!D:D,0))</f>
        <v>0.41066666666666674</v>
      </c>
      <c r="R1601" s="89">
        <f t="shared" si="344"/>
        <v>1</v>
      </c>
      <c r="S1601" s="89" t="s">
        <v>6314</v>
      </c>
      <c r="T1601" s="89" t="s">
        <v>6314</v>
      </c>
      <c r="U1601" s="90" t="str">
        <f t="shared" si="345"/>
        <v>ok</v>
      </c>
      <c r="V1601" s="63" t="str">
        <f>INDEX(resources!F:F,MATCH(B1601,resources!B:B,0))</f>
        <v>new_resolve</v>
      </c>
      <c r="W1601" s="110">
        <f t="shared" si="346"/>
        <v>1</v>
      </c>
      <c r="X1601" s="110">
        <f t="shared" si="347"/>
        <v>0</v>
      </c>
      <c r="Y1601" s="110" t="str">
        <f t="shared" si="348"/>
        <v>Greater_Imperial_Wind_energy_NA_CONFIDENTIAL</v>
      </c>
      <c r="Z1601" s="110">
        <f>IF(COUNTIFS($Y$2:Y1601,Y1601)=1,1,0)</f>
        <v>0</v>
      </c>
      <c r="AA1601" s="110">
        <f>SUM($Z$2:Z1601)*Z1601</f>
        <v>0</v>
      </c>
      <c r="AB1601" s="110">
        <f>COUNTIFS(resources!B:B,B1601)</f>
        <v>1</v>
      </c>
      <c r="AC1601" s="110">
        <f t="shared" si="349"/>
        <v>1</v>
      </c>
      <c r="AD1601" s="110">
        <f t="shared" si="350"/>
        <v>1</v>
      </c>
      <c r="AE1601" s="110">
        <f t="shared" si="351"/>
        <v>0</v>
      </c>
      <c r="AF1601" s="110">
        <f t="shared" si="352"/>
        <v>1</v>
      </c>
      <c r="AG1601" s="110">
        <f t="shared" si="353"/>
        <v>0</v>
      </c>
      <c r="AH1601" s="110">
        <f t="shared" si="354"/>
        <v>0</v>
      </c>
      <c r="AI1601" s="110">
        <f t="shared" si="355"/>
        <v>1</v>
      </c>
      <c r="AJ1601" s="100">
        <f>ROW()</f>
        <v>1601</v>
      </c>
      <c r="AK1601" s="100" t="e">
        <f>INDEX('BadRows RECART'!$C$2:$C$1207,MATCH(monthly_gwh_mw!AJ1601,'BadRows RECART'!$D$2:$D$1207,0))</f>
        <v>#N/A</v>
      </c>
    </row>
    <row r="1602" spans="1:37" ht="20">
      <c r="A1602" s="106" t="s">
        <v>3907</v>
      </c>
      <c r="B1602" s="106" t="s">
        <v>2403</v>
      </c>
      <c r="C1602" s="106" t="s">
        <v>6297</v>
      </c>
      <c r="D1602" s="168">
        <v>2027</v>
      </c>
      <c r="E1602" s="168">
        <v>4</v>
      </c>
      <c r="F1602" s="199">
        <v>4.1657526256538375</v>
      </c>
      <c r="G1602" s="212" t="s">
        <v>6314</v>
      </c>
      <c r="H1602" s="212" t="s">
        <v>6314</v>
      </c>
      <c r="I1602" s="106" t="s">
        <v>594</v>
      </c>
      <c r="K1602" s="83" t="s">
        <v>6314</v>
      </c>
      <c r="L1602" s="83" t="s">
        <v>6314</v>
      </c>
      <c r="M1602" s="45" t="str">
        <f>IF(
ISNA(INDEX(resources!E:E,MATCH(B1602,resources!B:B,0))),"fillme",
INDEX(resources!E:E,MATCH(B1602,resources!B:B,0)))</f>
        <v>CAISO_Wind</v>
      </c>
      <c r="N1602" s="45">
        <f>IF(
ISNA(INDEX(resources!J:J,MATCH(B1602,resources!B:B,0))),"fillme",
INDEX(resources!J:J,MATCH(B1602,resources!B:B,0)))</f>
        <v>0</v>
      </c>
      <c r="O1602" s="83" t="str">
        <f>IFERROR(INDEX(resources!K:K,MATCH(B1602,resources!B:B,0)),"fillme")</f>
        <v>wind_low_cf</v>
      </c>
      <c r="P1602" s="89" t="str">
        <f t="shared" si="343"/>
        <v>wind_low_cf_2027_4</v>
      </c>
      <c r="Q1602" s="87">
        <f>INDEX(elcc!G:G,MATCH(P1602,elcc!D:D,0))</f>
        <v>0.3666666666666667</v>
      </c>
      <c r="R1602" s="89">
        <f t="shared" si="344"/>
        <v>1</v>
      </c>
      <c r="S1602" s="89" t="s">
        <v>6314</v>
      </c>
      <c r="T1602" s="89" t="s">
        <v>6314</v>
      </c>
      <c r="U1602" s="90" t="str">
        <f t="shared" si="345"/>
        <v>ok</v>
      </c>
      <c r="V1602" s="63" t="str">
        <f>INDEX(resources!F:F,MATCH(B1602,resources!B:B,0))</f>
        <v>new_resolve</v>
      </c>
      <c r="W1602" s="110">
        <f t="shared" si="346"/>
        <v>1</v>
      </c>
      <c r="X1602" s="110">
        <f t="shared" si="347"/>
        <v>0</v>
      </c>
      <c r="Y1602" s="110" t="str">
        <f t="shared" si="348"/>
        <v>Greater_Imperial_Wind_energy_NA_CONFIDENTIAL</v>
      </c>
      <c r="Z1602" s="110">
        <f>IF(COUNTIFS($Y$2:Y1602,Y1602)=1,1,0)</f>
        <v>0</v>
      </c>
      <c r="AA1602" s="110">
        <f>SUM($Z$2:Z1602)*Z1602</f>
        <v>0</v>
      </c>
      <c r="AB1602" s="110">
        <f>COUNTIFS(resources!B:B,B1602)</f>
        <v>1</v>
      </c>
      <c r="AC1602" s="110">
        <f t="shared" si="349"/>
        <v>1</v>
      </c>
      <c r="AD1602" s="110">
        <f t="shared" si="350"/>
        <v>1</v>
      </c>
      <c r="AE1602" s="110">
        <f t="shared" si="351"/>
        <v>0</v>
      </c>
      <c r="AF1602" s="110">
        <f t="shared" si="352"/>
        <v>1</v>
      </c>
      <c r="AG1602" s="110">
        <f t="shared" si="353"/>
        <v>0</v>
      </c>
      <c r="AH1602" s="110">
        <f t="shared" si="354"/>
        <v>0</v>
      </c>
      <c r="AI1602" s="110">
        <f t="shared" si="355"/>
        <v>1</v>
      </c>
      <c r="AJ1602" s="100">
        <f>ROW()</f>
        <v>1602</v>
      </c>
      <c r="AK1602" s="100" t="e">
        <f>INDEX('BadRows RECART'!$C$2:$C$1207,MATCH(monthly_gwh_mw!AJ1602,'BadRows RECART'!$D$2:$D$1207,0))</f>
        <v>#N/A</v>
      </c>
    </row>
    <row r="1603" spans="1:37" ht="20">
      <c r="A1603" s="106" t="s">
        <v>3907</v>
      </c>
      <c r="B1603" s="106" t="s">
        <v>2403</v>
      </c>
      <c r="C1603" s="106" t="s">
        <v>6297</v>
      </c>
      <c r="D1603" s="168">
        <v>2027</v>
      </c>
      <c r="E1603" s="168">
        <v>5</v>
      </c>
      <c r="F1603" s="199">
        <v>3.6391430730943761</v>
      </c>
      <c r="G1603" s="212" t="s">
        <v>6314</v>
      </c>
      <c r="H1603" s="212" t="s">
        <v>6314</v>
      </c>
      <c r="I1603" s="106" t="s">
        <v>594</v>
      </c>
      <c r="K1603" s="83" t="s">
        <v>6314</v>
      </c>
      <c r="L1603" s="83" t="s">
        <v>6314</v>
      </c>
      <c r="M1603" s="45" t="str">
        <f>IF(
ISNA(INDEX(resources!E:E,MATCH(B1603,resources!B:B,0))),"fillme",
INDEX(resources!E:E,MATCH(B1603,resources!B:B,0)))</f>
        <v>CAISO_Wind</v>
      </c>
      <c r="N1603" s="45">
        <f>IF(
ISNA(INDEX(resources!J:J,MATCH(B1603,resources!B:B,0))),"fillme",
INDEX(resources!J:J,MATCH(B1603,resources!B:B,0)))</f>
        <v>0</v>
      </c>
      <c r="O1603" s="83" t="str">
        <f>IFERROR(INDEX(resources!K:K,MATCH(B1603,resources!B:B,0)),"fillme")</f>
        <v>wind_low_cf</v>
      </c>
      <c r="P1603" s="89" t="str">
        <f t="shared" si="343"/>
        <v>wind_low_cf_2027_5</v>
      </c>
      <c r="Q1603" s="87">
        <f>INDEX(elcc!G:G,MATCH(P1603,elcc!D:D,0))</f>
        <v>0.3666666666666667</v>
      </c>
      <c r="R1603" s="89">
        <f t="shared" si="344"/>
        <v>1</v>
      </c>
      <c r="S1603" s="89" t="s">
        <v>6314</v>
      </c>
      <c r="T1603" s="89" t="s">
        <v>6314</v>
      </c>
      <c r="U1603" s="90" t="str">
        <f t="shared" si="345"/>
        <v>ok</v>
      </c>
      <c r="V1603" s="63" t="str">
        <f>INDEX(resources!F:F,MATCH(B1603,resources!B:B,0))</f>
        <v>new_resolve</v>
      </c>
      <c r="W1603" s="110">
        <f t="shared" si="346"/>
        <v>1</v>
      </c>
      <c r="X1603" s="110">
        <f t="shared" si="347"/>
        <v>0</v>
      </c>
      <c r="Y1603" s="110" t="str">
        <f t="shared" si="348"/>
        <v>Greater_Imperial_Wind_energy_NA_CONFIDENTIAL</v>
      </c>
      <c r="Z1603" s="110">
        <f>IF(COUNTIFS($Y$2:Y1603,Y1603)=1,1,0)</f>
        <v>0</v>
      </c>
      <c r="AA1603" s="110">
        <f>SUM($Z$2:Z1603)*Z1603</f>
        <v>0</v>
      </c>
      <c r="AB1603" s="110">
        <f>COUNTIFS(resources!B:B,B1603)</f>
        <v>1</v>
      </c>
      <c r="AC1603" s="110">
        <f t="shared" si="349"/>
        <v>1</v>
      </c>
      <c r="AD1603" s="110">
        <f t="shared" si="350"/>
        <v>1</v>
      </c>
      <c r="AE1603" s="110">
        <f t="shared" si="351"/>
        <v>0</v>
      </c>
      <c r="AF1603" s="110">
        <f t="shared" si="352"/>
        <v>1</v>
      </c>
      <c r="AG1603" s="110">
        <f t="shared" si="353"/>
        <v>0</v>
      </c>
      <c r="AH1603" s="110">
        <f t="shared" si="354"/>
        <v>0</v>
      </c>
      <c r="AI1603" s="110">
        <f t="shared" si="355"/>
        <v>1</v>
      </c>
      <c r="AJ1603" s="100">
        <f>ROW()</f>
        <v>1603</v>
      </c>
      <c r="AK1603" s="100" t="e">
        <f>INDEX('BadRows RECART'!$C$2:$C$1207,MATCH(monthly_gwh_mw!AJ1603,'BadRows RECART'!$D$2:$D$1207,0))</f>
        <v>#N/A</v>
      </c>
    </row>
    <row r="1604" spans="1:37" ht="20">
      <c r="A1604" s="106" t="s">
        <v>3907</v>
      </c>
      <c r="B1604" s="106" t="s">
        <v>2403</v>
      </c>
      <c r="C1604" s="106" t="s">
        <v>6297</v>
      </c>
      <c r="D1604" s="168">
        <v>2027</v>
      </c>
      <c r="E1604" s="168">
        <v>6</v>
      </c>
      <c r="F1604" s="199">
        <v>3.6516612028148594</v>
      </c>
      <c r="G1604" s="212" t="s">
        <v>6314</v>
      </c>
      <c r="H1604" s="212" t="s">
        <v>6314</v>
      </c>
      <c r="I1604" s="106" t="s">
        <v>594</v>
      </c>
      <c r="K1604" s="83" t="s">
        <v>6314</v>
      </c>
      <c r="L1604" s="83" t="s">
        <v>6314</v>
      </c>
      <c r="M1604" s="45" t="str">
        <f>IF(
ISNA(INDEX(resources!E:E,MATCH(B1604,resources!B:B,0))),"fillme",
INDEX(resources!E:E,MATCH(B1604,resources!B:B,0)))</f>
        <v>CAISO_Wind</v>
      </c>
      <c r="N1604" s="45">
        <f>IF(
ISNA(INDEX(resources!J:J,MATCH(B1604,resources!B:B,0))),"fillme",
INDEX(resources!J:J,MATCH(B1604,resources!B:B,0)))</f>
        <v>0</v>
      </c>
      <c r="O1604" s="83" t="str">
        <f>IFERROR(INDEX(resources!K:K,MATCH(B1604,resources!B:B,0)),"fillme")</f>
        <v>wind_low_cf</v>
      </c>
      <c r="P1604" s="89" t="str">
        <f t="shared" si="343"/>
        <v>wind_low_cf_2027_6</v>
      </c>
      <c r="Q1604" s="87">
        <f>INDEX(elcc!G:G,MATCH(P1604,elcc!D:D,0))</f>
        <v>0.48400000000000004</v>
      </c>
      <c r="R1604" s="89">
        <f t="shared" si="344"/>
        <v>1</v>
      </c>
      <c r="S1604" s="89" t="s">
        <v>6314</v>
      </c>
      <c r="T1604" s="89" t="s">
        <v>6314</v>
      </c>
      <c r="U1604" s="90" t="str">
        <f t="shared" si="345"/>
        <v>ok</v>
      </c>
      <c r="V1604" s="63" t="str">
        <f>INDEX(resources!F:F,MATCH(B1604,resources!B:B,0))</f>
        <v>new_resolve</v>
      </c>
      <c r="W1604" s="110">
        <f t="shared" si="346"/>
        <v>1</v>
      </c>
      <c r="X1604" s="110">
        <f t="shared" si="347"/>
        <v>0</v>
      </c>
      <c r="Y1604" s="110" t="str">
        <f t="shared" si="348"/>
        <v>Greater_Imperial_Wind_energy_NA_CONFIDENTIAL</v>
      </c>
      <c r="Z1604" s="110">
        <f>IF(COUNTIFS($Y$2:Y1604,Y1604)=1,1,0)</f>
        <v>0</v>
      </c>
      <c r="AA1604" s="110">
        <f>SUM($Z$2:Z1604)*Z1604</f>
        <v>0</v>
      </c>
      <c r="AB1604" s="110">
        <f>COUNTIFS(resources!B:B,B1604)</f>
        <v>1</v>
      </c>
      <c r="AC1604" s="110">
        <f t="shared" si="349"/>
        <v>1</v>
      </c>
      <c r="AD1604" s="110">
        <f t="shared" si="350"/>
        <v>1</v>
      </c>
      <c r="AE1604" s="110">
        <f t="shared" si="351"/>
        <v>0</v>
      </c>
      <c r="AF1604" s="110">
        <f t="shared" si="352"/>
        <v>1</v>
      </c>
      <c r="AG1604" s="110">
        <f t="shared" si="353"/>
        <v>0</v>
      </c>
      <c r="AH1604" s="110">
        <f t="shared" si="354"/>
        <v>0</v>
      </c>
      <c r="AI1604" s="110">
        <f t="shared" si="355"/>
        <v>1</v>
      </c>
      <c r="AJ1604" s="100">
        <f>ROW()</f>
        <v>1604</v>
      </c>
      <c r="AK1604" s="100" t="e">
        <f>INDEX('BadRows RECART'!$C$2:$C$1207,MATCH(monthly_gwh_mw!AJ1604,'BadRows RECART'!$D$2:$D$1207,0))</f>
        <v>#N/A</v>
      </c>
    </row>
    <row r="1605" spans="1:37" ht="20">
      <c r="A1605" s="106" t="s">
        <v>3907</v>
      </c>
      <c r="B1605" s="106" t="s">
        <v>2403</v>
      </c>
      <c r="C1605" s="106" t="s">
        <v>6297</v>
      </c>
      <c r="D1605" s="168">
        <v>2027</v>
      </c>
      <c r="E1605" s="168">
        <v>7</v>
      </c>
      <c r="F1605" s="199">
        <v>2.8605050203836466</v>
      </c>
      <c r="G1605" s="212" t="s">
        <v>6314</v>
      </c>
      <c r="H1605" s="212" t="s">
        <v>6314</v>
      </c>
      <c r="I1605" s="106" t="s">
        <v>594</v>
      </c>
      <c r="K1605" s="83" t="s">
        <v>6314</v>
      </c>
      <c r="L1605" s="83" t="s">
        <v>6314</v>
      </c>
      <c r="M1605" s="45" t="str">
        <f>IF(
ISNA(INDEX(resources!E:E,MATCH(B1605,resources!B:B,0))),"fillme",
INDEX(resources!E:E,MATCH(B1605,resources!B:B,0)))</f>
        <v>CAISO_Wind</v>
      </c>
      <c r="N1605" s="45">
        <f>IF(
ISNA(INDEX(resources!J:J,MATCH(B1605,resources!B:B,0))),"fillme",
INDEX(resources!J:J,MATCH(B1605,resources!B:B,0)))</f>
        <v>0</v>
      </c>
      <c r="O1605" s="83" t="str">
        <f>IFERROR(INDEX(resources!K:K,MATCH(B1605,resources!B:B,0)),"fillme")</f>
        <v>wind_low_cf</v>
      </c>
      <c r="P1605" s="89" t="str">
        <f t="shared" ref="P1605:P1668" si="356">O1605&amp;"_"&amp;D1605&amp;"_"&amp;E1605</f>
        <v>wind_low_cf_2027_7</v>
      </c>
      <c r="Q1605" s="87">
        <f>INDEX(elcc!G:G,MATCH(P1605,elcc!D:D,0))</f>
        <v>0.33733333333333337</v>
      </c>
      <c r="R1605" s="89">
        <f t="shared" ref="R1605:R1668" si="357">IF(O1605="battery",MIN(1,J1605/4),1)</f>
        <v>1</v>
      </c>
      <c r="S1605" s="89" t="s">
        <v>6314</v>
      </c>
      <c r="T1605" s="89" t="s">
        <v>6314</v>
      </c>
      <c r="U1605" s="90" t="str">
        <f t="shared" ref="U1605:U1668" si="358">IF(ISERROR(T1605),"error in NQC data entry; please check blue and purple data entered. You need to provide either a contracted NQC value in Column G, or allow the template to calculate one using Columns H,L,Q, and R","ok")</f>
        <v>ok</v>
      </c>
      <c r="V1605" s="63" t="str">
        <f>INDEX(resources!F:F,MATCH(B1605,resources!B:B,0))</f>
        <v>new_resolve</v>
      </c>
      <c r="W1605" s="110">
        <f t="shared" ref="W1605:W1668" si="359">(F1605&gt;0)*1</f>
        <v>1</v>
      </c>
      <c r="X1605" s="110">
        <f t="shared" ref="X1605:X1668" si="360">COUNTIFS(G1605:H1605,"&gt;0")</f>
        <v>0</v>
      </c>
      <c r="Y1605" s="110" t="str">
        <f t="shared" ref="Y1605:Y1668" si="361">B1605&amp;"_"&amp;C1605&amp;"_"&amp;K1605</f>
        <v>Greater_Imperial_Wind_energy_NA_CONFIDENTIAL</v>
      </c>
      <c r="Z1605" s="110">
        <f>IF(COUNTIFS($Y$2:Y1605,Y1605)=1,1,0)</f>
        <v>0</v>
      </c>
      <c r="AA1605" s="110">
        <f>SUM($Z$2:Z1605)*Z1605</f>
        <v>0</v>
      </c>
      <c r="AB1605" s="110">
        <f>COUNTIFS(resources!B:B,B1605)</f>
        <v>1</v>
      </c>
      <c r="AC1605" s="110">
        <f t="shared" ref="AC1605:AC1668" si="362">AND(ISNUMBER(D1605),(D1605&gt;2019))*1</f>
        <v>1</v>
      </c>
      <c r="AD1605" s="110">
        <f t="shared" ref="AD1605:AD1668" si="363">AND(ISNUMBER(E1605),E1605&gt;=1,E1605&lt;=12)*1</f>
        <v>1</v>
      </c>
      <c r="AE1605" s="110">
        <f t="shared" ref="AE1605:AE1668" si="364">AND(COUNT(G1605:H1605)=1,COUNT(F1605)=1)*1</f>
        <v>0</v>
      </c>
      <c r="AF1605" s="110">
        <f t="shared" ref="AF1605:AF1668" si="365">(COUNTIFS(K1605:O1605,"fillme")=0)*1</f>
        <v>1</v>
      </c>
      <c r="AG1605" s="110">
        <f t="shared" ref="AG1605:AG1668" si="366">ISNUMBER(L1605)*1</f>
        <v>0</v>
      </c>
      <c r="AH1605" s="110">
        <f t="shared" ref="AH1605:AH1668" si="367">NOT(AND(G1605&gt;0,H1605&gt;0))*1</f>
        <v>0</v>
      </c>
      <c r="AI1605" s="110">
        <f t="shared" ref="AI1605:AI1668" si="368">(U1605="ok")*1</f>
        <v>1</v>
      </c>
      <c r="AJ1605" s="100">
        <f>ROW()</f>
        <v>1605</v>
      </c>
      <c r="AK1605" s="100" t="e">
        <f>INDEX('BadRows RECART'!$C$2:$C$1207,MATCH(monthly_gwh_mw!AJ1605,'BadRows RECART'!$D$2:$D$1207,0))</f>
        <v>#N/A</v>
      </c>
    </row>
    <row r="1606" spans="1:37" ht="20">
      <c r="A1606" s="106" t="s">
        <v>3907</v>
      </c>
      <c r="B1606" s="106" t="s">
        <v>2403</v>
      </c>
      <c r="C1606" s="106" t="s">
        <v>6297</v>
      </c>
      <c r="D1606" s="168">
        <v>2027</v>
      </c>
      <c r="E1606" s="168">
        <v>8</v>
      </c>
      <c r="F1606" s="199">
        <v>2.6319848996163522</v>
      </c>
      <c r="G1606" s="212" t="s">
        <v>6314</v>
      </c>
      <c r="H1606" s="212" t="s">
        <v>6314</v>
      </c>
      <c r="I1606" s="106" t="s">
        <v>594</v>
      </c>
      <c r="K1606" s="83" t="s">
        <v>6314</v>
      </c>
      <c r="L1606" s="83" t="s">
        <v>6314</v>
      </c>
      <c r="M1606" s="45" t="str">
        <f>IF(
ISNA(INDEX(resources!E:E,MATCH(B1606,resources!B:B,0))),"fillme",
INDEX(resources!E:E,MATCH(B1606,resources!B:B,0)))</f>
        <v>CAISO_Wind</v>
      </c>
      <c r="N1606" s="45">
        <f>IF(
ISNA(INDEX(resources!J:J,MATCH(B1606,resources!B:B,0))),"fillme",
INDEX(resources!J:J,MATCH(B1606,resources!B:B,0)))</f>
        <v>0</v>
      </c>
      <c r="O1606" s="83" t="str">
        <f>IFERROR(INDEX(resources!K:K,MATCH(B1606,resources!B:B,0)),"fillme")</f>
        <v>wind_low_cf</v>
      </c>
      <c r="P1606" s="89" t="str">
        <f t="shared" si="356"/>
        <v>wind_low_cf_2027_8</v>
      </c>
      <c r="Q1606" s="87">
        <f>INDEX(elcc!G:G,MATCH(P1606,elcc!D:D,0))</f>
        <v>0.308</v>
      </c>
      <c r="R1606" s="89">
        <f t="shared" si="357"/>
        <v>1</v>
      </c>
      <c r="S1606" s="89" t="s">
        <v>6314</v>
      </c>
      <c r="T1606" s="89" t="s">
        <v>6314</v>
      </c>
      <c r="U1606" s="90" t="str">
        <f t="shared" si="358"/>
        <v>ok</v>
      </c>
      <c r="V1606" s="63" t="str">
        <f>INDEX(resources!F:F,MATCH(B1606,resources!B:B,0))</f>
        <v>new_resolve</v>
      </c>
      <c r="W1606" s="110">
        <f t="shared" si="359"/>
        <v>1</v>
      </c>
      <c r="X1606" s="110">
        <f t="shared" si="360"/>
        <v>0</v>
      </c>
      <c r="Y1606" s="110" t="str">
        <f t="shared" si="361"/>
        <v>Greater_Imperial_Wind_energy_NA_CONFIDENTIAL</v>
      </c>
      <c r="Z1606" s="110">
        <f>IF(COUNTIFS($Y$2:Y1606,Y1606)=1,1,0)</f>
        <v>0</v>
      </c>
      <c r="AA1606" s="110">
        <f>SUM($Z$2:Z1606)*Z1606</f>
        <v>0</v>
      </c>
      <c r="AB1606" s="110">
        <f>COUNTIFS(resources!B:B,B1606)</f>
        <v>1</v>
      </c>
      <c r="AC1606" s="110">
        <f t="shared" si="362"/>
        <v>1</v>
      </c>
      <c r="AD1606" s="110">
        <f t="shared" si="363"/>
        <v>1</v>
      </c>
      <c r="AE1606" s="110">
        <f t="shared" si="364"/>
        <v>0</v>
      </c>
      <c r="AF1606" s="110">
        <f t="shared" si="365"/>
        <v>1</v>
      </c>
      <c r="AG1606" s="110">
        <f t="shared" si="366"/>
        <v>0</v>
      </c>
      <c r="AH1606" s="110">
        <f t="shared" si="367"/>
        <v>0</v>
      </c>
      <c r="AI1606" s="110">
        <f t="shared" si="368"/>
        <v>1</v>
      </c>
      <c r="AJ1606" s="100">
        <f>ROW()</f>
        <v>1606</v>
      </c>
      <c r="AK1606" s="100" t="e">
        <f>INDEX('BadRows RECART'!$C$2:$C$1207,MATCH(monthly_gwh_mw!AJ1606,'BadRows RECART'!$D$2:$D$1207,0))</f>
        <v>#N/A</v>
      </c>
    </row>
    <row r="1607" spans="1:37" ht="20">
      <c r="A1607" s="106" t="s">
        <v>3907</v>
      </c>
      <c r="B1607" s="106" t="s">
        <v>2403</v>
      </c>
      <c r="C1607" s="106" t="s">
        <v>6297</v>
      </c>
      <c r="D1607" s="168">
        <v>2027</v>
      </c>
      <c r="E1607" s="168">
        <v>9</v>
      </c>
      <c r="F1607" s="199">
        <v>3.5558218564244224</v>
      </c>
      <c r="G1607" s="212" t="s">
        <v>6314</v>
      </c>
      <c r="H1607" s="212" t="s">
        <v>6314</v>
      </c>
      <c r="I1607" s="106" t="s">
        <v>594</v>
      </c>
      <c r="K1607" s="83" t="s">
        <v>6314</v>
      </c>
      <c r="L1607" s="83" t="s">
        <v>6314</v>
      </c>
      <c r="M1607" s="45" t="str">
        <f>IF(
ISNA(INDEX(resources!E:E,MATCH(B1607,resources!B:B,0))),"fillme",
INDEX(resources!E:E,MATCH(B1607,resources!B:B,0)))</f>
        <v>CAISO_Wind</v>
      </c>
      <c r="N1607" s="45">
        <f>IF(
ISNA(INDEX(resources!J:J,MATCH(B1607,resources!B:B,0))),"fillme",
INDEX(resources!J:J,MATCH(B1607,resources!B:B,0)))</f>
        <v>0</v>
      </c>
      <c r="O1607" s="83" t="str">
        <f>IFERROR(INDEX(resources!K:K,MATCH(B1607,resources!B:B,0)),"fillme")</f>
        <v>wind_low_cf</v>
      </c>
      <c r="P1607" s="89" t="str">
        <f t="shared" si="356"/>
        <v>wind_low_cf_2027_9</v>
      </c>
      <c r="Q1607" s="87">
        <f>INDEX(elcc!G:G,MATCH(P1607,elcc!D:D,0))</f>
        <v>0.22</v>
      </c>
      <c r="R1607" s="89">
        <f t="shared" si="357"/>
        <v>1</v>
      </c>
      <c r="S1607" s="89" t="s">
        <v>6314</v>
      </c>
      <c r="T1607" s="89" t="s">
        <v>6314</v>
      </c>
      <c r="U1607" s="90" t="str">
        <f t="shared" si="358"/>
        <v>ok</v>
      </c>
      <c r="V1607" s="63" t="str">
        <f>INDEX(resources!F:F,MATCH(B1607,resources!B:B,0))</f>
        <v>new_resolve</v>
      </c>
      <c r="W1607" s="110">
        <f t="shared" si="359"/>
        <v>1</v>
      </c>
      <c r="X1607" s="110">
        <f t="shared" si="360"/>
        <v>0</v>
      </c>
      <c r="Y1607" s="110" t="str">
        <f t="shared" si="361"/>
        <v>Greater_Imperial_Wind_energy_NA_CONFIDENTIAL</v>
      </c>
      <c r="Z1607" s="110">
        <f>IF(COUNTIFS($Y$2:Y1607,Y1607)=1,1,0)</f>
        <v>0</v>
      </c>
      <c r="AA1607" s="110">
        <f>SUM($Z$2:Z1607)*Z1607</f>
        <v>0</v>
      </c>
      <c r="AB1607" s="110">
        <f>COUNTIFS(resources!B:B,B1607)</f>
        <v>1</v>
      </c>
      <c r="AC1607" s="110">
        <f t="shared" si="362"/>
        <v>1</v>
      </c>
      <c r="AD1607" s="110">
        <f t="shared" si="363"/>
        <v>1</v>
      </c>
      <c r="AE1607" s="110">
        <f t="shared" si="364"/>
        <v>0</v>
      </c>
      <c r="AF1607" s="110">
        <f t="shared" si="365"/>
        <v>1</v>
      </c>
      <c r="AG1607" s="110">
        <f t="shared" si="366"/>
        <v>0</v>
      </c>
      <c r="AH1607" s="110">
        <f t="shared" si="367"/>
        <v>0</v>
      </c>
      <c r="AI1607" s="110">
        <f t="shared" si="368"/>
        <v>1</v>
      </c>
      <c r="AJ1607" s="100">
        <f>ROW()</f>
        <v>1607</v>
      </c>
      <c r="AK1607" s="100" t="e">
        <f>INDEX('BadRows RECART'!$C$2:$C$1207,MATCH(monthly_gwh_mw!AJ1607,'BadRows RECART'!$D$2:$D$1207,0))</f>
        <v>#N/A</v>
      </c>
    </row>
    <row r="1608" spans="1:37" ht="20">
      <c r="A1608" s="106" t="s">
        <v>3907</v>
      </c>
      <c r="B1608" s="106" t="s">
        <v>2403</v>
      </c>
      <c r="C1608" s="106" t="s">
        <v>6297</v>
      </c>
      <c r="D1608" s="168">
        <v>2027</v>
      </c>
      <c r="E1608" s="168">
        <v>10</v>
      </c>
      <c r="F1608" s="199">
        <v>4.7647166466469342</v>
      </c>
      <c r="G1608" s="212" t="s">
        <v>6314</v>
      </c>
      <c r="H1608" s="212" t="s">
        <v>6314</v>
      </c>
      <c r="I1608" s="106" t="s">
        <v>594</v>
      </c>
      <c r="K1608" s="83" t="s">
        <v>6314</v>
      </c>
      <c r="L1608" s="83" t="s">
        <v>6314</v>
      </c>
      <c r="M1608" s="45" t="str">
        <f>IF(
ISNA(INDEX(resources!E:E,MATCH(B1608,resources!B:B,0))),"fillme",
INDEX(resources!E:E,MATCH(B1608,resources!B:B,0)))</f>
        <v>CAISO_Wind</v>
      </c>
      <c r="N1608" s="45">
        <f>IF(
ISNA(INDEX(resources!J:J,MATCH(B1608,resources!B:B,0))),"fillme",
INDEX(resources!J:J,MATCH(B1608,resources!B:B,0)))</f>
        <v>0</v>
      </c>
      <c r="O1608" s="83" t="str">
        <f>IFERROR(INDEX(resources!K:K,MATCH(B1608,resources!B:B,0)),"fillme")</f>
        <v>wind_low_cf</v>
      </c>
      <c r="P1608" s="89" t="str">
        <f t="shared" si="356"/>
        <v>wind_low_cf_2027_10</v>
      </c>
      <c r="Q1608" s="87">
        <f>INDEX(elcc!G:G,MATCH(P1608,elcc!D:D,0))</f>
        <v>0.11733333333333335</v>
      </c>
      <c r="R1608" s="89">
        <f t="shared" si="357"/>
        <v>1</v>
      </c>
      <c r="S1608" s="89" t="s">
        <v>6314</v>
      </c>
      <c r="T1608" s="89" t="s">
        <v>6314</v>
      </c>
      <c r="U1608" s="90" t="str">
        <f t="shared" si="358"/>
        <v>ok</v>
      </c>
      <c r="V1608" s="63" t="str">
        <f>INDEX(resources!F:F,MATCH(B1608,resources!B:B,0))</f>
        <v>new_resolve</v>
      </c>
      <c r="W1608" s="110">
        <f t="shared" si="359"/>
        <v>1</v>
      </c>
      <c r="X1608" s="110">
        <f t="shared" si="360"/>
        <v>0</v>
      </c>
      <c r="Y1608" s="110" t="str">
        <f t="shared" si="361"/>
        <v>Greater_Imperial_Wind_energy_NA_CONFIDENTIAL</v>
      </c>
      <c r="Z1608" s="110">
        <f>IF(COUNTIFS($Y$2:Y1608,Y1608)=1,1,0)</f>
        <v>0</v>
      </c>
      <c r="AA1608" s="110">
        <f>SUM($Z$2:Z1608)*Z1608</f>
        <v>0</v>
      </c>
      <c r="AB1608" s="110">
        <f>COUNTIFS(resources!B:B,B1608)</f>
        <v>1</v>
      </c>
      <c r="AC1608" s="110">
        <f t="shared" si="362"/>
        <v>1</v>
      </c>
      <c r="AD1608" s="110">
        <f t="shared" si="363"/>
        <v>1</v>
      </c>
      <c r="AE1608" s="110">
        <f t="shared" si="364"/>
        <v>0</v>
      </c>
      <c r="AF1608" s="110">
        <f t="shared" si="365"/>
        <v>1</v>
      </c>
      <c r="AG1608" s="110">
        <f t="shared" si="366"/>
        <v>0</v>
      </c>
      <c r="AH1608" s="110">
        <f t="shared" si="367"/>
        <v>0</v>
      </c>
      <c r="AI1608" s="110">
        <f t="shared" si="368"/>
        <v>1</v>
      </c>
      <c r="AJ1608" s="100">
        <f>ROW()</f>
        <v>1608</v>
      </c>
      <c r="AK1608" s="100" t="e">
        <f>INDEX('BadRows RECART'!$C$2:$C$1207,MATCH(monthly_gwh_mw!AJ1608,'BadRows RECART'!$D$2:$D$1207,0))</f>
        <v>#N/A</v>
      </c>
    </row>
    <row r="1609" spans="1:37" ht="20">
      <c r="A1609" s="106" t="s">
        <v>3907</v>
      </c>
      <c r="B1609" s="106" t="s">
        <v>2403</v>
      </c>
      <c r="C1609" s="106" t="s">
        <v>6297</v>
      </c>
      <c r="D1609" s="168">
        <v>2027</v>
      </c>
      <c r="E1609" s="168">
        <v>11</v>
      </c>
      <c r="F1609" s="199">
        <v>3.5066580844722108</v>
      </c>
      <c r="G1609" s="212" t="s">
        <v>6314</v>
      </c>
      <c r="H1609" s="212" t="s">
        <v>6314</v>
      </c>
      <c r="I1609" s="106" t="s">
        <v>594</v>
      </c>
      <c r="K1609" s="83" t="s">
        <v>6314</v>
      </c>
      <c r="L1609" s="83" t="s">
        <v>6314</v>
      </c>
      <c r="M1609" s="45" t="str">
        <f>IF(
ISNA(INDEX(resources!E:E,MATCH(B1609,resources!B:B,0))),"fillme",
INDEX(resources!E:E,MATCH(B1609,resources!B:B,0)))</f>
        <v>CAISO_Wind</v>
      </c>
      <c r="N1609" s="45">
        <f>IF(
ISNA(INDEX(resources!J:J,MATCH(B1609,resources!B:B,0))),"fillme",
INDEX(resources!J:J,MATCH(B1609,resources!B:B,0)))</f>
        <v>0</v>
      </c>
      <c r="O1609" s="83" t="str">
        <f>IFERROR(INDEX(resources!K:K,MATCH(B1609,resources!B:B,0)),"fillme")</f>
        <v>wind_low_cf</v>
      </c>
      <c r="P1609" s="89" t="str">
        <f t="shared" si="356"/>
        <v>wind_low_cf_2027_11</v>
      </c>
      <c r="Q1609" s="87">
        <f>INDEX(elcc!G:G,MATCH(P1609,elcc!D:D,0))</f>
        <v>0.17600000000000002</v>
      </c>
      <c r="R1609" s="89">
        <f t="shared" si="357"/>
        <v>1</v>
      </c>
      <c r="S1609" s="89" t="s">
        <v>6314</v>
      </c>
      <c r="T1609" s="89" t="s">
        <v>6314</v>
      </c>
      <c r="U1609" s="90" t="str">
        <f t="shared" si="358"/>
        <v>ok</v>
      </c>
      <c r="V1609" s="63" t="str">
        <f>INDEX(resources!F:F,MATCH(B1609,resources!B:B,0))</f>
        <v>new_resolve</v>
      </c>
      <c r="W1609" s="110">
        <f t="shared" si="359"/>
        <v>1</v>
      </c>
      <c r="X1609" s="110">
        <f t="shared" si="360"/>
        <v>0</v>
      </c>
      <c r="Y1609" s="110" t="str">
        <f t="shared" si="361"/>
        <v>Greater_Imperial_Wind_energy_NA_CONFIDENTIAL</v>
      </c>
      <c r="Z1609" s="110">
        <f>IF(COUNTIFS($Y$2:Y1609,Y1609)=1,1,0)</f>
        <v>0</v>
      </c>
      <c r="AA1609" s="110">
        <f>SUM($Z$2:Z1609)*Z1609</f>
        <v>0</v>
      </c>
      <c r="AB1609" s="110">
        <f>COUNTIFS(resources!B:B,B1609)</f>
        <v>1</v>
      </c>
      <c r="AC1609" s="110">
        <f t="shared" si="362"/>
        <v>1</v>
      </c>
      <c r="AD1609" s="110">
        <f t="shared" si="363"/>
        <v>1</v>
      </c>
      <c r="AE1609" s="110">
        <f t="shared" si="364"/>
        <v>0</v>
      </c>
      <c r="AF1609" s="110">
        <f t="shared" si="365"/>
        <v>1</v>
      </c>
      <c r="AG1609" s="110">
        <f t="shared" si="366"/>
        <v>0</v>
      </c>
      <c r="AH1609" s="110">
        <f t="shared" si="367"/>
        <v>0</v>
      </c>
      <c r="AI1609" s="110">
        <f t="shared" si="368"/>
        <v>1</v>
      </c>
      <c r="AJ1609" s="100">
        <f>ROW()</f>
        <v>1609</v>
      </c>
      <c r="AK1609" s="100" t="e">
        <f>INDEX('BadRows RECART'!$C$2:$C$1207,MATCH(monthly_gwh_mw!AJ1609,'BadRows RECART'!$D$2:$D$1207,0))</f>
        <v>#N/A</v>
      </c>
    </row>
    <row r="1610" spans="1:37" ht="20">
      <c r="A1610" s="106" t="s">
        <v>3907</v>
      </c>
      <c r="B1610" s="106" t="s">
        <v>2403</v>
      </c>
      <c r="C1610" s="106" t="s">
        <v>6297</v>
      </c>
      <c r="D1610" s="168">
        <v>2027</v>
      </c>
      <c r="E1610" s="168">
        <v>12</v>
      </c>
      <c r="F1610" s="199">
        <v>5.5647508271752706</v>
      </c>
      <c r="G1610" s="212" t="s">
        <v>6314</v>
      </c>
      <c r="H1610" s="212" t="s">
        <v>6314</v>
      </c>
      <c r="I1610" s="106" t="s">
        <v>594</v>
      </c>
      <c r="K1610" s="83" t="s">
        <v>6314</v>
      </c>
      <c r="L1610" s="83" t="s">
        <v>6314</v>
      </c>
      <c r="M1610" s="45" t="str">
        <f>IF(
ISNA(INDEX(resources!E:E,MATCH(B1610,resources!B:B,0))),"fillme",
INDEX(resources!E:E,MATCH(B1610,resources!B:B,0)))</f>
        <v>CAISO_Wind</v>
      </c>
      <c r="N1610" s="45">
        <f>IF(
ISNA(INDEX(resources!J:J,MATCH(B1610,resources!B:B,0))),"fillme",
INDEX(resources!J:J,MATCH(B1610,resources!B:B,0)))</f>
        <v>0</v>
      </c>
      <c r="O1610" s="83" t="str">
        <f>IFERROR(INDEX(resources!K:K,MATCH(B1610,resources!B:B,0)),"fillme")</f>
        <v>wind_low_cf</v>
      </c>
      <c r="P1610" s="89" t="str">
        <f t="shared" si="356"/>
        <v>wind_low_cf_2027_12</v>
      </c>
      <c r="Q1610" s="87">
        <f>INDEX(elcc!G:G,MATCH(P1610,elcc!D:D,0))</f>
        <v>0.19066666666666668</v>
      </c>
      <c r="R1610" s="89">
        <f t="shared" si="357"/>
        <v>1</v>
      </c>
      <c r="S1610" s="89" t="s">
        <v>6314</v>
      </c>
      <c r="T1610" s="89" t="s">
        <v>6314</v>
      </c>
      <c r="U1610" s="90" t="str">
        <f t="shared" si="358"/>
        <v>ok</v>
      </c>
      <c r="V1610" s="63" t="str">
        <f>INDEX(resources!F:F,MATCH(B1610,resources!B:B,0))</f>
        <v>new_resolve</v>
      </c>
      <c r="W1610" s="110">
        <f t="shared" si="359"/>
        <v>1</v>
      </c>
      <c r="X1610" s="110">
        <f t="shared" si="360"/>
        <v>0</v>
      </c>
      <c r="Y1610" s="110" t="str">
        <f t="shared" si="361"/>
        <v>Greater_Imperial_Wind_energy_NA_CONFIDENTIAL</v>
      </c>
      <c r="Z1610" s="110">
        <f>IF(COUNTIFS($Y$2:Y1610,Y1610)=1,1,0)</f>
        <v>0</v>
      </c>
      <c r="AA1610" s="110">
        <f>SUM($Z$2:Z1610)*Z1610</f>
        <v>0</v>
      </c>
      <c r="AB1610" s="110">
        <f>COUNTIFS(resources!B:B,B1610)</f>
        <v>1</v>
      </c>
      <c r="AC1610" s="110">
        <f t="shared" si="362"/>
        <v>1</v>
      </c>
      <c r="AD1610" s="110">
        <f t="shared" si="363"/>
        <v>1</v>
      </c>
      <c r="AE1610" s="110">
        <f t="shared" si="364"/>
        <v>0</v>
      </c>
      <c r="AF1610" s="110">
        <f t="shared" si="365"/>
        <v>1</v>
      </c>
      <c r="AG1610" s="110">
        <f t="shared" si="366"/>
        <v>0</v>
      </c>
      <c r="AH1610" s="110">
        <f t="shared" si="367"/>
        <v>0</v>
      </c>
      <c r="AI1610" s="110">
        <f t="shared" si="368"/>
        <v>1</v>
      </c>
      <c r="AJ1610" s="100">
        <f>ROW()</f>
        <v>1610</v>
      </c>
      <c r="AK1610" s="100" t="e">
        <f>INDEX('BadRows RECART'!$C$2:$C$1207,MATCH(monthly_gwh_mw!AJ1610,'BadRows RECART'!$D$2:$D$1207,0))</f>
        <v>#N/A</v>
      </c>
    </row>
    <row r="1611" spans="1:37" ht="20">
      <c r="A1611" s="106" t="s">
        <v>3907</v>
      </c>
      <c r="B1611" s="106" t="s">
        <v>2403</v>
      </c>
      <c r="C1611" s="106" t="s">
        <v>6297</v>
      </c>
      <c r="D1611" s="168">
        <v>2028</v>
      </c>
      <c r="E1611" s="168">
        <v>1</v>
      </c>
      <c r="F1611" s="199">
        <v>6.1099142645533275</v>
      </c>
      <c r="G1611" s="212" t="s">
        <v>6314</v>
      </c>
      <c r="H1611" s="212" t="s">
        <v>6314</v>
      </c>
      <c r="I1611" s="106" t="s">
        <v>594</v>
      </c>
      <c r="K1611" s="83" t="s">
        <v>6314</v>
      </c>
      <c r="L1611" s="83" t="s">
        <v>6314</v>
      </c>
      <c r="M1611" s="45" t="str">
        <f>IF(
ISNA(INDEX(resources!E:E,MATCH(B1611,resources!B:B,0))),"fillme",
INDEX(resources!E:E,MATCH(B1611,resources!B:B,0)))</f>
        <v>CAISO_Wind</v>
      </c>
      <c r="N1611" s="45">
        <f>IF(
ISNA(INDEX(resources!J:J,MATCH(B1611,resources!B:B,0))),"fillme",
INDEX(resources!J:J,MATCH(B1611,resources!B:B,0)))</f>
        <v>0</v>
      </c>
      <c r="O1611" s="83" t="str">
        <f>IFERROR(INDEX(resources!K:K,MATCH(B1611,resources!B:B,0)),"fillme")</f>
        <v>wind_low_cf</v>
      </c>
      <c r="P1611" s="89" t="str">
        <f t="shared" si="356"/>
        <v>wind_low_cf_2028_1</v>
      </c>
      <c r="Q1611" s="87">
        <f>INDEX(elcc!G:G,MATCH(P1611,elcc!D:D,0))</f>
        <v>0.20533333333333337</v>
      </c>
      <c r="R1611" s="89">
        <f t="shared" si="357"/>
        <v>1</v>
      </c>
      <c r="S1611" s="89" t="s">
        <v>6314</v>
      </c>
      <c r="T1611" s="89" t="s">
        <v>6314</v>
      </c>
      <c r="U1611" s="90" t="str">
        <f t="shared" si="358"/>
        <v>ok</v>
      </c>
      <c r="V1611" s="63" t="str">
        <f>INDEX(resources!F:F,MATCH(B1611,resources!B:B,0))</f>
        <v>new_resolve</v>
      </c>
      <c r="W1611" s="110">
        <f t="shared" si="359"/>
        <v>1</v>
      </c>
      <c r="X1611" s="110">
        <f t="shared" si="360"/>
        <v>0</v>
      </c>
      <c r="Y1611" s="110" t="str">
        <f t="shared" si="361"/>
        <v>Greater_Imperial_Wind_energy_NA_CONFIDENTIAL</v>
      </c>
      <c r="Z1611" s="110">
        <f>IF(COUNTIFS($Y$2:Y1611,Y1611)=1,1,0)</f>
        <v>0</v>
      </c>
      <c r="AA1611" s="110">
        <f>SUM($Z$2:Z1611)*Z1611</f>
        <v>0</v>
      </c>
      <c r="AB1611" s="110">
        <f>COUNTIFS(resources!B:B,B1611)</f>
        <v>1</v>
      </c>
      <c r="AC1611" s="110">
        <f t="shared" si="362"/>
        <v>1</v>
      </c>
      <c r="AD1611" s="110">
        <f t="shared" si="363"/>
        <v>1</v>
      </c>
      <c r="AE1611" s="110">
        <f t="shared" si="364"/>
        <v>0</v>
      </c>
      <c r="AF1611" s="110">
        <f t="shared" si="365"/>
        <v>1</v>
      </c>
      <c r="AG1611" s="110">
        <f t="shared" si="366"/>
        <v>0</v>
      </c>
      <c r="AH1611" s="110">
        <f t="shared" si="367"/>
        <v>0</v>
      </c>
      <c r="AI1611" s="110">
        <f t="shared" si="368"/>
        <v>1</v>
      </c>
      <c r="AJ1611" s="100">
        <f>ROW()</f>
        <v>1611</v>
      </c>
      <c r="AK1611" s="100" t="e">
        <f>INDEX('BadRows RECART'!$C$2:$C$1207,MATCH(monthly_gwh_mw!AJ1611,'BadRows RECART'!$D$2:$D$1207,0))</f>
        <v>#N/A</v>
      </c>
    </row>
    <row r="1612" spans="1:37" ht="20">
      <c r="A1612" s="106" t="s">
        <v>3907</v>
      </c>
      <c r="B1612" s="106" t="s">
        <v>2403</v>
      </c>
      <c r="C1612" s="106" t="s">
        <v>6297</v>
      </c>
      <c r="D1612" s="168">
        <v>2028</v>
      </c>
      <c r="E1612" s="168">
        <v>2</v>
      </c>
      <c r="F1612" s="199">
        <v>4.8935938123862766</v>
      </c>
      <c r="G1612" s="212" t="s">
        <v>6314</v>
      </c>
      <c r="H1612" s="212" t="s">
        <v>6314</v>
      </c>
      <c r="I1612" s="106" t="s">
        <v>594</v>
      </c>
      <c r="K1612" s="83" t="s">
        <v>6314</v>
      </c>
      <c r="L1612" s="83" t="s">
        <v>6314</v>
      </c>
      <c r="M1612" s="45" t="str">
        <f>IF(
ISNA(INDEX(resources!E:E,MATCH(B1612,resources!B:B,0))),"fillme",
INDEX(resources!E:E,MATCH(B1612,resources!B:B,0)))</f>
        <v>CAISO_Wind</v>
      </c>
      <c r="N1612" s="45">
        <f>IF(
ISNA(INDEX(resources!J:J,MATCH(B1612,resources!B:B,0))),"fillme",
INDEX(resources!J:J,MATCH(B1612,resources!B:B,0)))</f>
        <v>0</v>
      </c>
      <c r="O1612" s="83" t="str">
        <f>IFERROR(INDEX(resources!K:K,MATCH(B1612,resources!B:B,0)),"fillme")</f>
        <v>wind_low_cf</v>
      </c>
      <c r="P1612" s="89" t="str">
        <f t="shared" si="356"/>
        <v>wind_low_cf_2028_2</v>
      </c>
      <c r="Q1612" s="87">
        <f>INDEX(elcc!G:G,MATCH(P1612,elcc!D:D,0))</f>
        <v>0.17600000000000002</v>
      </c>
      <c r="R1612" s="89">
        <f t="shared" si="357"/>
        <v>1</v>
      </c>
      <c r="S1612" s="89" t="s">
        <v>6314</v>
      </c>
      <c r="T1612" s="89" t="s">
        <v>6314</v>
      </c>
      <c r="U1612" s="90" t="str">
        <f t="shared" si="358"/>
        <v>ok</v>
      </c>
      <c r="V1612" s="63" t="str">
        <f>INDEX(resources!F:F,MATCH(B1612,resources!B:B,0))</f>
        <v>new_resolve</v>
      </c>
      <c r="W1612" s="110">
        <f t="shared" si="359"/>
        <v>1</v>
      </c>
      <c r="X1612" s="110">
        <f t="shared" si="360"/>
        <v>0</v>
      </c>
      <c r="Y1612" s="110" t="str">
        <f t="shared" si="361"/>
        <v>Greater_Imperial_Wind_energy_NA_CONFIDENTIAL</v>
      </c>
      <c r="Z1612" s="110">
        <f>IF(COUNTIFS($Y$2:Y1612,Y1612)=1,1,0)</f>
        <v>0</v>
      </c>
      <c r="AA1612" s="110">
        <f>SUM($Z$2:Z1612)*Z1612</f>
        <v>0</v>
      </c>
      <c r="AB1612" s="110">
        <f>COUNTIFS(resources!B:B,B1612)</f>
        <v>1</v>
      </c>
      <c r="AC1612" s="110">
        <f t="shared" si="362"/>
        <v>1</v>
      </c>
      <c r="AD1612" s="110">
        <f t="shared" si="363"/>
        <v>1</v>
      </c>
      <c r="AE1612" s="110">
        <f t="shared" si="364"/>
        <v>0</v>
      </c>
      <c r="AF1612" s="110">
        <f t="shared" si="365"/>
        <v>1</v>
      </c>
      <c r="AG1612" s="110">
        <f t="shared" si="366"/>
        <v>0</v>
      </c>
      <c r="AH1612" s="110">
        <f t="shared" si="367"/>
        <v>0</v>
      </c>
      <c r="AI1612" s="110">
        <f t="shared" si="368"/>
        <v>1</v>
      </c>
      <c r="AJ1612" s="100">
        <f>ROW()</f>
        <v>1612</v>
      </c>
      <c r="AK1612" s="100" t="e">
        <f>INDEX('BadRows RECART'!$C$2:$C$1207,MATCH(monthly_gwh_mw!AJ1612,'BadRows RECART'!$D$2:$D$1207,0))</f>
        <v>#N/A</v>
      </c>
    </row>
    <row r="1613" spans="1:37" ht="20">
      <c r="A1613" s="106" t="s">
        <v>3907</v>
      </c>
      <c r="B1613" s="106" t="s">
        <v>2403</v>
      </c>
      <c r="C1613" s="106" t="s">
        <v>6297</v>
      </c>
      <c r="D1613" s="168">
        <v>2028</v>
      </c>
      <c r="E1613" s="168">
        <v>3</v>
      </c>
      <c r="F1613" s="199">
        <v>4.286011940037266</v>
      </c>
      <c r="G1613" s="212" t="s">
        <v>6314</v>
      </c>
      <c r="H1613" s="212" t="s">
        <v>6314</v>
      </c>
      <c r="I1613" s="106" t="s">
        <v>594</v>
      </c>
      <c r="K1613" s="83" t="s">
        <v>6314</v>
      </c>
      <c r="L1613" s="83" t="s">
        <v>6314</v>
      </c>
      <c r="M1613" s="45" t="str">
        <f>IF(
ISNA(INDEX(resources!E:E,MATCH(B1613,resources!B:B,0))),"fillme",
INDEX(resources!E:E,MATCH(B1613,resources!B:B,0)))</f>
        <v>CAISO_Wind</v>
      </c>
      <c r="N1613" s="45">
        <f>IF(
ISNA(INDEX(resources!J:J,MATCH(B1613,resources!B:B,0))),"fillme",
INDEX(resources!J:J,MATCH(B1613,resources!B:B,0)))</f>
        <v>0</v>
      </c>
      <c r="O1613" s="83" t="str">
        <f>IFERROR(INDEX(resources!K:K,MATCH(B1613,resources!B:B,0)),"fillme")</f>
        <v>wind_low_cf</v>
      </c>
      <c r="P1613" s="89" t="str">
        <f t="shared" si="356"/>
        <v>wind_low_cf_2028_3</v>
      </c>
      <c r="Q1613" s="87">
        <f>INDEX(elcc!G:G,MATCH(P1613,elcc!D:D,0))</f>
        <v>0.41066666666666674</v>
      </c>
      <c r="R1613" s="89">
        <f t="shared" si="357"/>
        <v>1</v>
      </c>
      <c r="S1613" s="89" t="s">
        <v>6314</v>
      </c>
      <c r="T1613" s="89" t="s">
        <v>6314</v>
      </c>
      <c r="U1613" s="90" t="str">
        <f t="shared" si="358"/>
        <v>ok</v>
      </c>
      <c r="V1613" s="63" t="str">
        <f>INDEX(resources!F:F,MATCH(B1613,resources!B:B,0))</f>
        <v>new_resolve</v>
      </c>
      <c r="W1613" s="110">
        <f t="shared" si="359"/>
        <v>1</v>
      </c>
      <c r="X1613" s="110">
        <f t="shared" si="360"/>
        <v>0</v>
      </c>
      <c r="Y1613" s="110" t="str">
        <f t="shared" si="361"/>
        <v>Greater_Imperial_Wind_energy_NA_CONFIDENTIAL</v>
      </c>
      <c r="Z1613" s="110">
        <f>IF(COUNTIFS($Y$2:Y1613,Y1613)=1,1,0)</f>
        <v>0</v>
      </c>
      <c r="AA1613" s="110">
        <f>SUM($Z$2:Z1613)*Z1613</f>
        <v>0</v>
      </c>
      <c r="AB1613" s="110">
        <f>COUNTIFS(resources!B:B,B1613)</f>
        <v>1</v>
      </c>
      <c r="AC1613" s="110">
        <f t="shared" si="362"/>
        <v>1</v>
      </c>
      <c r="AD1613" s="110">
        <f t="shared" si="363"/>
        <v>1</v>
      </c>
      <c r="AE1613" s="110">
        <f t="shared" si="364"/>
        <v>0</v>
      </c>
      <c r="AF1613" s="110">
        <f t="shared" si="365"/>
        <v>1</v>
      </c>
      <c r="AG1613" s="110">
        <f t="shared" si="366"/>
        <v>0</v>
      </c>
      <c r="AH1613" s="110">
        <f t="shared" si="367"/>
        <v>0</v>
      </c>
      <c r="AI1613" s="110">
        <f t="shared" si="368"/>
        <v>1</v>
      </c>
      <c r="AJ1613" s="100">
        <f>ROW()</f>
        <v>1613</v>
      </c>
      <c r="AK1613" s="100" t="e">
        <f>INDEX('BadRows RECART'!$C$2:$C$1207,MATCH(monthly_gwh_mw!AJ1613,'BadRows RECART'!$D$2:$D$1207,0))</f>
        <v>#N/A</v>
      </c>
    </row>
    <row r="1614" spans="1:37" ht="20">
      <c r="A1614" s="106" t="s">
        <v>3907</v>
      </c>
      <c r="B1614" s="106" t="s">
        <v>2403</v>
      </c>
      <c r="C1614" s="106" t="s">
        <v>6297</v>
      </c>
      <c r="D1614" s="168">
        <v>2028</v>
      </c>
      <c r="E1614" s="168">
        <v>4</v>
      </c>
      <c r="F1614" s="199">
        <v>4.1657526256538375</v>
      </c>
      <c r="G1614" s="212" t="s">
        <v>6314</v>
      </c>
      <c r="H1614" s="212" t="s">
        <v>6314</v>
      </c>
      <c r="I1614" s="106" t="s">
        <v>594</v>
      </c>
      <c r="K1614" s="83" t="s">
        <v>6314</v>
      </c>
      <c r="L1614" s="83" t="s">
        <v>6314</v>
      </c>
      <c r="M1614" s="45" t="str">
        <f>IF(
ISNA(INDEX(resources!E:E,MATCH(B1614,resources!B:B,0))),"fillme",
INDEX(resources!E:E,MATCH(B1614,resources!B:B,0)))</f>
        <v>CAISO_Wind</v>
      </c>
      <c r="N1614" s="45">
        <f>IF(
ISNA(INDEX(resources!J:J,MATCH(B1614,resources!B:B,0))),"fillme",
INDEX(resources!J:J,MATCH(B1614,resources!B:B,0)))</f>
        <v>0</v>
      </c>
      <c r="O1614" s="83" t="str">
        <f>IFERROR(INDEX(resources!K:K,MATCH(B1614,resources!B:B,0)),"fillme")</f>
        <v>wind_low_cf</v>
      </c>
      <c r="P1614" s="89" t="str">
        <f t="shared" si="356"/>
        <v>wind_low_cf_2028_4</v>
      </c>
      <c r="Q1614" s="87">
        <f>INDEX(elcc!G:G,MATCH(P1614,elcc!D:D,0))</f>
        <v>0.3666666666666667</v>
      </c>
      <c r="R1614" s="89">
        <f t="shared" si="357"/>
        <v>1</v>
      </c>
      <c r="S1614" s="89" t="s">
        <v>6314</v>
      </c>
      <c r="T1614" s="89" t="s">
        <v>6314</v>
      </c>
      <c r="U1614" s="90" t="str">
        <f t="shared" si="358"/>
        <v>ok</v>
      </c>
      <c r="V1614" s="63" t="str">
        <f>INDEX(resources!F:F,MATCH(B1614,resources!B:B,0))</f>
        <v>new_resolve</v>
      </c>
      <c r="W1614" s="110">
        <f t="shared" si="359"/>
        <v>1</v>
      </c>
      <c r="X1614" s="110">
        <f t="shared" si="360"/>
        <v>0</v>
      </c>
      <c r="Y1614" s="110" t="str">
        <f t="shared" si="361"/>
        <v>Greater_Imperial_Wind_energy_NA_CONFIDENTIAL</v>
      </c>
      <c r="Z1614" s="110">
        <f>IF(COUNTIFS($Y$2:Y1614,Y1614)=1,1,0)</f>
        <v>0</v>
      </c>
      <c r="AA1614" s="110">
        <f>SUM($Z$2:Z1614)*Z1614</f>
        <v>0</v>
      </c>
      <c r="AB1614" s="110">
        <f>COUNTIFS(resources!B:B,B1614)</f>
        <v>1</v>
      </c>
      <c r="AC1614" s="110">
        <f t="shared" si="362"/>
        <v>1</v>
      </c>
      <c r="AD1614" s="110">
        <f t="shared" si="363"/>
        <v>1</v>
      </c>
      <c r="AE1614" s="110">
        <f t="shared" si="364"/>
        <v>0</v>
      </c>
      <c r="AF1614" s="110">
        <f t="shared" si="365"/>
        <v>1</v>
      </c>
      <c r="AG1614" s="110">
        <f t="shared" si="366"/>
        <v>0</v>
      </c>
      <c r="AH1614" s="110">
        <f t="shared" si="367"/>
        <v>0</v>
      </c>
      <c r="AI1614" s="110">
        <f t="shared" si="368"/>
        <v>1</v>
      </c>
      <c r="AJ1614" s="100">
        <f>ROW()</f>
        <v>1614</v>
      </c>
      <c r="AK1614" s="100" t="e">
        <f>INDEX('BadRows RECART'!$C$2:$C$1207,MATCH(monthly_gwh_mw!AJ1614,'BadRows RECART'!$D$2:$D$1207,0))</f>
        <v>#N/A</v>
      </c>
    </row>
    <row r="1615" spans="1:37" ht="20">
      <c r="A1615" s="106" t="s">
        <v>3907</v>
      </c>
      <c r="B1615" s="106" t="s">
        <v>2403</v>
      </c>
      <c r="C1615" s="106" t="s">
        <v>6297</v>
      </c>
      <c r="D1615" s="168">
        <v>2028</v>
      </c>
      <c r="E1615" s="168">
        <v>5</v>
      </c>
      <c r="F1615" s="199">
        <v>3.6391430730943761</v>
      </c>
      <c r="G1615" s="212" t="s">
        <v>6314</v>
      </c>
      <c r="H1615" s="212" t="s">
        <v>6314</v>
      </c>
      <c r="I1615" s="106" t="s">
        <v>594</v>
      </c>
      <c r="K1615" s="83" t="s">
        <v>6314</v>
      </c>
      <c r="L1615" s="83" t="s">
        <v>6314</v>
      </c>
      <c r="M1615" s="45" t="str">
        <f>IF(
ISNA(INDEX(resources!E:E,MATCH(B1615,resources!B:B,0))),"fillme",
INDEX(resources!E:E,MATCH(B1615,resources!B:B,0)))</f>
        <v>CAISO_Wind</v>
      </c>
      <c r="N1615" s="45">
        <f>IF(
ISNA(INDEX(resources!J:J,MATCH(B1615,resources!B:B,0))),"fillme",
INDEX(resources!J:J,MATCH(B1615,resources!B:B,0)))</f>
        <v>0</v>
      </c>
      <c r="O1615" s="83" t="str">
        <f>IFERROR(INDEX(resources!K:K,MATCH(B1615,resources!B:B,0)),"fillme")</f>
        <v>wind_low_cf</v>
      </c>
      <c r="P1615" s="89" t="str">
        <f t="shared" si="356"/>
        <v>wind_low_cf_2028_5</v>
      </c>
      <c r="Q1615" s="87">
        <f>INDEX(elcc!G:G,MATCH(P1615,elcc!D:D,0))</f>
        <v>0.3666666666666667</v>
      </c>
      <c r="R1615" s="89">
        <f t="shared" si="357"/>
        <v>1</v>
      </c>
      <c r="S1615" s="89" t="s">
        <v>6314</v>
      </c>
      <c r="T1615" s="89" t="s">
        <v>6314</v>
      </c>
      <c r="U1615" s="90" t="str">
        <f t="shared" si="358"/>
        <v>ok</v>
      </c>
      <c r="V1615" s="63" t="str">
        <f>INDEX(resources!F:F,MATCH(B1615,resources!B:B,0))</f>
        <v>new_resolve</v>
      </c>
      <c r="W1615" s="110">
        <f t="shared" si="359"/>
        <v>1</v>
      </c>
      <c r="X1615" s="110">
        <f t="shared" si="360"/>
        <v>0</v>
      </c>
      <c r="Y1615" s="110" t="str">
        <f t="shared" si="361"/>
        <v>Greater_Imperial_Wind_energy_NA_CONFIDENTIAL</v>
      </c>
      <c r="Z1615" s="110">
        <f>IF(COUNTIFS($Y$2:Y1615,Y1615)=1,1,0)</f>
        <v>0</v>
      </c>
      <c r="AA1615" s="110">
        <f>SUM($Z$2:Z1615)*Z1615</f>
        <v>0</v>
      </c>
      <c r="AB1615" s="110">
        <f>COUNTIFS(resources!B:B,B1615)</f>
        <v>1</v>
      </c>
      <c r="AC1615" s="110">
        <f t="shared" si="362"/>
        <v>1</v>
      </c>
      <c r="AD1615" s="110">
        <f t="shared" si="363"/>
        <v>1</v>
      </c>
      <c r="AE1615" s="110">
        <f t="shared" si="364"/>
        <v>0</v>
      </c>
      <c r="AF1615" s="110">
        <f t="shared" si="365"/>
        <v>1</v>
      </c>
      <c r="AG1615" s="110">
        <f t="shared" si="366"/>
        <v>0</v>
      </c>
      <c r="AH1615" s="110">
        <f t="shared" si="367"/>
        <v>0</v>
      </c>
      <c r="AI1615" s="110">
        <f t="shared" si="368"/>
        <v>1</v>
      </c>
      <c r="AJ1615" s="100">
        <f>ROW()</f>
        <v>1615</v>
      </c>
      <c r="AK1615" s="100" t="e">
        <f>INDEX('BadRows RECART'!$C$2:$C$1207,MATCH(monthly_gwh_mw!AJ1615,'BadRows RECART'!$D$2:$D$1207,0))</f>
        <v>#N/A</v>
      </c>
    </row>
    <row r="1616" spans="1:37" ht="20">
      <c r="A1616" s="106" t="s">
        <v>3907</v>
      </c>
      <c r="B1616" s="106" t="s">
        <v>2403</v>
      </c>
      <c r="C1616" s="106" t="s">
        <v>6297</v>
      </c>
      <c r="D1616" s="168">
        <v>2028</v>
      </c>
      <c r="E1616" s="168">
        <v>6</v>
      </c>
      <c r="F1616" s="199">
        <v>3.6516612028148594</v>
      </c>
      <c r="G1616" s="212" t="s">
        <v>6314</v>
      </c>
      <c r="H1616" s="212" t="s">
        <v>6314</v>
      </c>
      <c r="I1616" s="106" t="s">
        <v>594</v>
      </c>
      <c r="K1616" s="83" t="s">
        <v>6314</v>
      </c>
      <c r="L1616" s="83" t="s">
        <v>6314</v>
      </c>
      <c r="M1616" s="45" t="str">
        <f>IF(
ISNA(INDEX(resources!E:E,MATCH(B1616,resources!B:B,0))),"fillme",
INDEX(resources!E:E,MATCH(B1616,resources!B:B,0)))</f>
        <v>CAISO_Wind</v>
      </c>
      <c r="N1616" s="45">
        <f>IF(
ISNA(INDEX(resources!J:J,MATCH(B1616,resources!B:B,0))),"fillme",
INDEX(resources!J:J,MATCH(B1616,resources!B:B,0)))</f>
        <v>0</v>
      </c>
      <c r="O1616" s="83" t="str">
        <f>IFERROR(INDEX(resources!K:K,MATCH(B1616,resources!B:B,0)),"fillme")</f>
        <v>wind_low_cf</v>
      </c>
      <c r="P1616" s="89" t="str">
        <f t="shared" si="356"/>
        <v>wind_low_cf_2028_6</v>
      </c>
      <c r="Q1616" s="87">
        <f>INDEX(elcc!G:G,MATCH(P1616,elcc!D:D,0))</f>
        <v>0.48400000000000004</v>
      </c>
      <c r="R1616" s="89">
        <f t="shared" si="357"/>
        <v>1</v>
      </c>
      <c r="S1616" s="89" t="s">
        <v>6314</v>
      </c>
      <c r="T1616" s="89" t="s">
        <v>6314</v>
      </c>
      <c r="U1616" s="90" t="str">
        <f t="shared" si="358"/>
        <v>ok</v>
      </c>
      <c r="V1616" s="63" t="str">
        <f>INDEX(resources!F:F,MATCH(B1616,resources!B:B,0))</f>
        <v>new_resolve</v>
      </c>
      <c r="W1616" s="110">
        <f t="shared" si="359"/>
        <v>1</v>
      </c>
      <c r="X1616" s="110">
        <f t="shared" si="360"/>
        <v>0</v>
      </c>
      <c r="Y1616" s="110" t="str">
        <f t="shared" si="361"/>
        <v>Greater_Imperial_Wind_energy_NA_CONFIDENTIAL</v>
      </c>
      <c r="Z1616" s="110">
        <f>IF(COUNTIFS($Y$2:Y1616,Y1616)=1,1,0)</f>
        <v>0</v>
      </c>
      <c r="AA1616" s="110">
        <f>SUM($Z$2:Z1616)*Z1616</f>
        <v>0</v>
      </c>
      <c r="AB1616" s="110">
        <f>COUNTIFS(resources!B:B,B1616)</f>
        <v>1</v>
      </c>
      <c r="AC1616" s="110">
        <f t="shared" si="362"/>
        <v>1</v>
      </c>
      <c r="AD1616" s="110">
        <f t="shared" si="363"/>
        <v>1</v>
      </c>
      <c r="AE1616" s="110">
        <f t="shared" si="364"/>
        <v>0</v>
      </c>
      <c r="AF1616" s="110">
        <f t="shared" si="365"/>
        <v>1</v>
      </c>
      <c r="AG1616" s="110">
        <f t="shared" si="366"/>
        <v>0</v>
      </c>
      <c r="AH1616" s="110">
        <f t="shared" si="367"/>
        <v>0</v>
      </c>
      <c r="AI1616" s="110">
        <f t="shared" si="368"/>
        <v>1</v>
      </c>
      <c r="AJ1616" s="100">
        <f>ROW()</f>
        <v>1616</v>
      </c>
      <c r="AK1616" s="100" t="e">
        <f>INDEX('BadRows RECART'!$C$2:$C$1207,MATCH(monthly_gwh_mw!AJ1616,'BadRows RECART'!$D$2:$D$1207,0))</f>
        <v>#N/A</v>
      </c>
    </row>
    <row r="1617" spans="1:37" ht="20">
      <c r="A1617" s="106" t="s">
        <v>3907</v>
      </c>
      <c r="B1617" s="106" t="s">
        <v>2403</v>
      </c>
      <c r="C1617" s="106" t="s">
        <v>6297</v>
      </c>
      <c r="D1617" s="168">
        <v>2028</v>
      </c>
      <c r="E1617" s="168">
        <v>7</v>
      </c>
      <c r="F1617" s="199">
        <v>2.8605050203836466</v>
      </c>
      <c r="G1617" s="212" t="s">
        <v>6314</v>
      </c>
      <c r="H1617" s="212" t="s">
        <v>6314</v>
      </c>
      <c r="I1617" s="106" t="s">
        <v>594</v>
      </c>
      <c r="K1617" s="83" t="s">
        <v>6314</v>
      </c>
      <c r="L1617" s="83" t="s">
        <v>6314</v>
      </c>
      <c r="M1617" s="45" t="str">
        <f>IF(
ISNA(INDEX(resources!E:E,MATCH(B1617,resources!B:B,0))),"fillme",
INDEX(resources!E:E,MATCH(B1617,resources!B:B,0)))</f>
        <v>CAISO_Wind</v>
      </c>
      <c r="N1617" s="45">
        <f>IF(
ISNA(INDEX(resources!J:J,MATCH(B1617,resources!B:B,0))),"fillme",
INDEX(resources!J:J,MATCH(B1617,resources!B:B,0)))</f>
        <v>0</v>
      </c>
      <c r="O1617" s="83" t="str">
        <f>IFERROR(INDEX(resources!K:K,MATCH(B1617,resources!B:B,0)),"fillme")</f>
        <v>wind_low_cf</v>
      </c>
      <c r="P1617" s="89" t="str">
        <f t="shared" si="356"/>
        <v>wind_low_cf_2028_7</v>
      </c>
      <c r="Q1617" s="87">
        <f>INDEX(elcc!G:G,MATCH(P1617,elcc!D:D,0))</f>
        <v>0.33733333333333337</v>
      </c>
      <c r="R1617" s="89">
        <f t="shared" si="357"/>
        <v>1</v>
      </c>
      <c r="S1617" s="89" t="s">
        <v>6314</v>
      </c>
      <c r="T1617" s="89" t="s">
        <v>6314</v>
      </c>
      <c r="U1617" s="90" t="str">
        <f t="shared" si="358"/>
        <v>ok</v>
      </c>
      <c r="V1617" s="63" t="str">
        <f>INDEX(resources!F:F,MATCH(B1617,resources!B:B,0))</f>
        <v>new_resolve</v>
      </c>
      <c r="W1617" s="110">
        <f t="shared" si="359"/>
        <v>1</v>
      </c>
      <c r="X1617" s="110">
        <f t="shared" si="360"/>
        <v>0</v>
      </c>
      <c r="Y1617" s="110" t="str">
        <f t="shared" si="361"/>
        <v>Greater_Imperial_Wind_energy_NA_CONFIDENTIAL</v>
      </c>
      <c r="Z1617" s="110">
        <f>IF(COUNTIFS($Y$2:Y1617,Y1617)=1,1,0)</f>
        <v>0</v>
      </c>
      <c r="AA1617" s="110">
        <f>SUM($Z$2:Z1617)*Z1617</f>
        <v>0</v>
      </c>
      <c r="AB1617" s="110">
        <f>COUNTIFS(resources!B:B,B1617)</f>
        <v>1</v>
      </c>
      <c r="AC1617" s="110">
        <f t="shared" si="362"/>
        <v>1</v>
      </c>
      <c r="AD1617" s="110">
        <f t="shared" si="363"/>
        <v>1</v>
      </c>
      <c r="AE1617" s="110">
        <f t="shared" si="364"/>
        <v>0</v>
      </c>
      <c r="AF1617" s="110">
        <f t="shared" si="365"/>
        <v>1</v>
      </c>
      <c r="AG1617" s="110">
        <f t="shared" si="366"/>
        <v>0</v>
      </c>
      <c r="AH1617" s="110">
        <f t="shared" si="367"/>
        <v>0</v>
      </c>
      <c r="AI1617" s="110">
        <f t="shared" si="368"/>
        <v>1</v>
      </c>
      <c r="AJ1617" s="100">
        <f>ROW()</f>
        <v>1617</v>
      </c>
      <c r="AK1617" s="100" t="e">
        <f>INDEX('BadRows RECART'!$C$2:$C$1207,MATCH(monthly_gwh_mw!AJ1617,'BadRows RECART'!$D$2:$D$1207,0))</f>
        <v>#N/A</v>
      </c>
    </row>
    <row r="1618" spans="1:37" ht="20">
      <c r="A1618" s="106" t="s">
        <v>3907</v>
      </c>
      <c r="B1618" s="106" t="s">
        <v>2403</v>
      </c>
      <c r="C1618" s="106" t="s">
        <v>6297</v>
      </c>
      <c r="D1618" s="168">
        <v>2028</v>
      </c>
      <c r="E1618" s="168">
        <v>8</v>
      </c>
      <c r="F1618" s="199">
        <v>2.6319848996163522</v>
      </c>
      <c r="G1618" s="212" t="s">
        <v>6314</v>
      </c>
      <c r="H1618" s="212" t="s">
        <v>6314</v>
      </c>
      <c r="I1618" s="106" t="s">
        <v>594</v>
      </c>
      <c r="K1618" s="83" t="s">
        <v>6314</v>
      </c>
      <c r="L1618" s="83" t="s">
        <v>6314</v>
      </c>
      <c r="M1618" s="45" t="str">
        <f>IF(
ISNA(INDEX(resources!E:E,MATCH(B1618,resources!B:B,0))),"fillme",
INDEX(resources!E:E,MATCH(B1618,resources!B:B,0)))</f>
        <v>CAISO_Wind</v>
      </c>
      <c r="N1618" s="45">
        <f>IF(
ISNA(INDEX(resources!J:J,MATCH(B1618,resources!B:B,0))),"fillme",
INDEX(resources!J:J,MATCH(B1618,resources!B:B,0)))</f>
        <v>0</v>
      </c>
      <c r="O1618" s="83" t="str">
        <f>IFERROR(INDEX(resources!K:K,MATCH(B1618,resources!B:B,0)),"fillme")</f>
        <v>wind_low_cf</v>
      </c>
      <c r="P1618" s="89" t="str">
        <f t="shared" si="356"/>
        <v>wind_low_cf_2028_8</v>
      </c>
      <c r="Q1618" s="87">
        <f>INDEX(elcc!G:G,MATCH(P1618,elcc!D:D,0))</f>
        <v>0.308</v>
      </c>
      <c r="R1618" s="89">
        <f t="shared" si="357"/>
        <v>1</v>
      </c>
      <c r="S1618" s="89" t="s">
        <v>6314</v>
      </c>
      <c r="T1618" s="89" t="s">
        <v>6314</v>
      </c>
      <c r="U1618" s="90" t="str">
        <f t="shared" si="358"/>
        <v>ok</v>
      </c>
      <c r="V1618" s="63" t="str">
        <f>INDEX(resources!F:F,MATCH(B1618,resources!B:B,0))</f>
        <v>new_resolve</v>
      </c>
      <c r="W1618" s="110">
        <f t="shared" si="359"/>
        <v>1</v>
      </c>
      <c r="X1618" s="110">
        <f t="shared" si="360"/>
        <v>0</v>
      </c>
      <c r="Y1618" s="110" t="str">
        <f t="shared" si="361"/>
        <v>Greater_Imperial_Wind_energy_NA_CONFIDENTIAL</v>
      </c>
      <c r="Z1618" s="110">
        <f>IF(COUNTIFS($Y$2:Y1618,Y1618)=1,1,0)</f>
        <v>0</v>
      </c>
      <c r="AA1618" s="110">
        <f>SUM($Z$2:Z1618)*Z1618</f>
        <v>0</v>
      </c>
      <c r="AB1618" s="110">
        <f>COUNTIFS(resources!B:B,B1618)</f>
        <v>1</v>
      </c>
      <c r="AC1618" s="110">
        <f t="shared" si="362"/>
        <v>1</v>
      </c>
      <c r="AD1618" s="110">
        <f t="shared" si="363"/>
        <v>1</v>
      </c>
      <c r="AE1618" s="110">
        <f t="shared" si="364"/>
        <v>0</v>
      </c>
      <c r="AF1618" s="110">
        <f t="shared" si="365"/>
        <v>1</v>
      </c>
      <c r="AG1618" s="110">
        <f t="shared" si="366"/>
        <v>0</v>
      </c>
      <c r="AH1618" s="110">
        <f t="shared" si="367"/>
        <v>0</v>
      </c>
      <c r="AI1618" s="110">
        <f t="shared" si="368"/>
        <v>1</v>
      </c>
      <c r="AJ1618" s="100">
        <f>ROW()</f>
        <v>1618</v>
      </c>
      <c r="AK1618" s="100" t="e">
        <f>INDEX('BadRows RECART'!$C$2:$C$1207,MATCH(monthly_gwh_mw!AJ1618,'BadRows RECART'!$D$2:$D$1207,0))</f>
        <v>#N/A</v>
      </c>
    </row>
    <row r="1619" spans="1:37" ht="20">
      <c r="A1619" s="106" t="s">
        <v>3907</v>
      </c>
      <c r="B1619" s="106" t="s">
        <v>2403</v>
      </c>
      <c r="C1619" s="106" t="s">
        <v>6297</v>
      </c>
      <c r="D1619" s="168">
        <v>2028</v>
      </c>
      <c r="E1619" s="168">
        <v>9</v>
      </c>
      <c r="F1619" s="199">
        <v>3.5558218564244224</v>
      </c>
      <c r="G1619" s="212" t="s">
        <v>6314</v>
      </c>
      <c r="H1619" s="212" t="s">
        <v>6314</v>
      </c>
      <c r="I1619" s="106" t="s">
        <v>594</v>
      </c>
      <c r="K1619" s="83" t="s">
        <v>6314</v>
      </c>
      <c r="L1619" s="83" t="s">
        <v>6314</v>
      </c>
      <c r="M1619" s="45" t="str">
        <f>IF(
ISNA(INDEX(resources!E:E,MATCH(B1619,resources!B:B,0))),"fillme",
INDEX(resources!E:E,MATCH(B1619,resources!B:B,0)))</f>
        <v>CAISO_Wind</v>
      </c>
      <c r="N1619" s="45">
        <f>IF(
ISNA(INDEX(resources!J:J,MATCH(B1619,resources!B:B,0))),"fillme",
INDEX(resources!J:J,MATCH(B1619,resources!B:B,0)))</f>
        <v>0</v>
      </c>
      <c r="O1619" s="83" t="str">
        <f>IFERROR(INDEX(resources!K:K,MATCH(B1619,resources!B:B,0)),"fillme")</f>
        <v>wind_low_cf</v>
      </c>
      <c r="P1619" s="89" t="str">
        <f t="shared" si="356"/>
        <v>wind_low_cf_2028_9</v>
      </c>
      <c r="Q1619" s="87">
        <f>INDEX(elcc!G:G,MATCH(P1619,elcc!D:D,0))</f>
        <v>0.22</v>
      </c>
      <c r="R1619" s="89">
        <f t="shared" si="357"/>
        <v>1</v>
      </c>
      <c r="S1619" s="89" t="s">
        <v>6314</v>
      </c>
      <c r="T1619" s="89" t="s">
        <v>6314</v>
      </c>
      <c r="U1619" s="90" t="str">
        <f t="shared" si="358"/>
        <v>ok</v>
      </c>
      <c r="V1619" s="63" t="str">
        <f>INDEX(resources!F:F,MATCH(B1619,resources!B:B,0))</f>
        <v>new_resolve</v>
      </c>
      <c r="W1619" s="110">
        <f t="shared" si="359"/>
        <v>1</v>
      </c>
      <c r="X1619" s="110">
        <f t="shared" si="360"/>
        <v>0</v>
      </c>
      <c r="Y1619" s="110" t="str">
        <f t="shared" si="361"/>
        <v>Greater_Imperial_Wind_energy_NA_CONFIDENTIAL</v>
      </c>
      <c r="Z1619" s="110">
        <f>IF(COUNTIFS($Y$2:Y1619,Y1619)=1,1,0)</f>
        <v>0</v>
      </c>
      <c r="AA1619" s="110">
        <f>SUM($Z$2:Z1619)*Z1619</f>
        <v>0</v>
      </c>
      <c r="AB1619" s="110">
        <f>COUNTIFS(resources!B:B,B1619)</f>
        <v>1</v>
      </c>
      <c r="AC1619" s="110">
        <f t="shared" si="362"/>
        <v>1</v>
      </c>
      <c r="AD1619" s="110">
        <f t="shared" si="363"/>
        <v>1</v>
      </c>
      <c r="AE1619" s="110">
        <f t="shared" si="364"/>
        <v>0</v>
      </c>
      <c r="AF1619" s="110">
        <f t="shared" si="365"/>
        <v>1</v>
      </c>
      <c r="AG1619" s="110">
        <f t="shared" si="366"/>
        <v>0</v>
      </c>
      <c r="AH1619" s="110">
        <f t="shared" si="367"/>
        <v>0</v>
      </c>
      <c r="AI1619" s="110">
        <f t="shared" si="368"/>
        <v>1</v>
      </c>
      <c r="AJ1619" s="100">
        <f>ROW()</f>
        <v>1619</v>
      </c>
      <c r="AK1619" s="100" t="e">
        <f>INDEX('BadRows RECART'!$C$2:$C$1207,MATCH(monthly_gwh_mw!AJ1619,'BadRows RECART'!$D$2:$D$1207,0))</f>
        <v>#N/A</v>
      </c>
    </row>
    <row r="1620" spans="1:37" ht="20">
      <c r="A1620" s="106" t="s">
        <v>3907</v>
      </c>
      <c r="B1620" s="106" t="s">
        <v>2403</v>
      </c>
      <c r="C1620" s="106" t="s">
        <v>6297</v>
      </c>
      <c r="D1620" s="168">
        <v>2028</v>
      </c>
      <c r="E1620" s="168">
        <v>10</v>
      </c>
      <c r="F1620" s="199">
        <v>4.7647166466469342</v>
      </c>
      <c r="G1620" s="212" t="s">
        <v>6314</v>
      </c>
      <c r="H1620" s="212" t="s">
        <v>6314</v>
      </c>
      <c r="I1620" s="106" t="s">
        <v>594</v>
      </c>
      <c r="K1620" s="83" t="s">
        <v>6314</v>
      </c>
      <c r="L1620" s="83" t="s">
        <v>6314</v>
      </c>
      <c r="M1620" s="45" t="str">
        <f>IF(
ISNA(INDEX(resources!E:E,MATCH(B1620,resources!B:B,0))),"fillme",
INDEX(resources!E:E,MATCH(B1620,resources!B:B,0)))</f>
        <v>CAISO_Wind</v>
      </c>
      <c r="N1620" s="45">
        <f>IF(
ISNA(INDEX(resources!J:J,MATCH(B1620,resources!B:B,0))),"fillme",
INDEX(resources!J:J,MATCH(B1620,resources!B:B,0)))</f>
        <v>0</v>
      </c>
      <c r="O1620" s="83" t="str">
        <f>IFERROR(INDEX(resources!K:K,MATCH(B1620,resources!B:B,0)),"fillme")</f>
        <v>wind_low_cf</v>
      </c>
      <c r="P1620" s="89" t="str">
        <f t="shared" si="356"/>
        <v>wind_low_cf_2028_10</v>
      </c>
      <c r="Q1620" s="87">
        <f>INDEX(elcc!G:G,MATCH(P1620,elcc!D:D,0))</f>
        <v>0.11733333333333335</v>
      </c>
      <c r="R1620" s="89">
        <f t="shared" si="357"/>
        <v>1</v>
      </c>
      <c r="S1620" s="89" t="s">
        <v>6314</v>
      </c>
      <c r="T1620" s="89" t="s">
        <v>6314</v>
      </c>
      <c r="U1620" s="90" t="str">
        <f t="shared" si="358"/>
        <v>ok</v>
      </c>
      <c r="V1620" s="63" t="str">
        <f>INDEX(resources!F:F,MATCH(B1620,resources!B:B,0))</f>
        <v>new_resolve</v>
      </c>
      <c r="W1620" s="110">
        <f t="shared" si="359"/>
        <v>1</v>
      </c>
      <c r="X1620" s="110">
        <f t="shared" si="360"/>
        <v>0</v>
      </c>
      <c r="Y1620" s="110" t="str">
        <f t="shared" si="361"/>
        <v>Greater_Imperial_Wind_energy_NA_CONFIDENTIAL</v>
      </c>
      <c r="Z1620" s="110">
        <f>IF(COUNTIFS($Y$2:Y1620,Y1620)=1,1,0)</f>
        <v>0</v>
      </c>
      <c r="AA1620" s="110">
        <f>SUM($Z$2:Z1620)*Z1620</f>
        <v>0</v>
      </c>
      <c r="AB1620" s="110">
        <f>COUNTIFS(resources!B:B,B1620)</f>
        <v>1</v>
      </c>
      <c r="AC1620" s="110">
        <f t="shared" si="362"/>
        <v>1</v>
      </c>
      <c r="AD1620" s="110">
        <f t="shared" si="363"/>
        <v>1</v>
      </c>
      <c r="AE1620" s="110">
        <f t="shared" si="364"/>
        <v>0</v>
      </c>
      <c r="AF1620" s="110">
        <f t="shared" si="365"/>
        <v>1</v>
      </c>
      <c r="AG1620" s="110">
        <f t="shared" si="366"/>
        <v>0</v>
      </c>
      <c r="AH1620" s="110">
        <f t="shared" si="367"/>
        <v>0</v>
      </c>
      <c r="AI1620" s="110">
        <f t="shared" si="368"/>
        <v>1</v>
      </c>
      <c r="AJ1620" s="100">
        <f>ROW()</f>
        <v>1620</v>
      </c>
      <c r="AK1620" s="100" t="e">
        <f>INDEX('BadRows RECART'!$C$2:$C$1207,MATCH(monthly_gwh_mw!AJ1620,'BadRows RECART'!$D$2:$D$1207,0))</f>
        <v>#N/A</v>
      </c>
    </row>
    <row r="1621" spans="1:37" ht="20">
      <c r="A1621" s="106" t="s">
        <v>3907</v>
      </c>
      <c r="B1621" s="106" t="s">
        <v>2403</v>
      </c>
      <c r="C1621" s="106" t="s">
        <v>6297</v>
      </c>
      <c r="D1621" s="168">
        <v>2028</v>
      </c>
      <c r="E1621" s="168">
        <v>11</v>
      </c>
      <c r="F1621" s="199">
        <v>3.5066580844722108</v>
      </c>
      <c r="G1621" s="212" t="s">
        <v>6314</v>
      </c>
      <c r="H1621" s="212" t="s">
        <v>6314</v>
      </c>
      <c r="I1621" s="106" t="s">
        <v>594</v>
      </c>
      <c r="K1621" s="83" t="s">
        <v>6314</v>
      </c>
      <c r="L1621" s="83" t="s">
        <v>6314</v>
      </c>
      <c r="M1621" s="45" t="str">
        <f>IF(
ISNA(INDEX(resources!E:E,MATCH(B1621,resources!B:B,0))),"fillme",
INDEX(resources!E:E,MATCH(B1621,resources!B:B,0)))</f>
        <v>CAISO_Wind</v>
      </c>
      <c r="N1621" s="45">
        <f>IF(
ISNA(INDEX(resources!J:J,MATCH(B1621,resources!B:B,0))),"fillme",
INDEX(resources!J:J,MATCH(B1621,resources!B:B,0)))</f>
        <v>0</v>
      </c>
      <c r="O1621" s="83" t="str">
        <f>IFERROR(INDEX(resources!K:K,MATCH(B1621,resources!B:B,0)),"fillme")</f>
        <v>wind_low_cf</v>
      </c>
      <c r="P1621" s="89" t="str">
        <f t="shared" si="356"/>
        <v>wind_low_cf_2028_11</v>
      </c>
      <c r="Q1621" s="87">
        <f>INDEX(elcc!G:G,MATCH(P1621,elcc!D:D,0))</f>
        <v>0.17600000000000002</v>
      </c>
      <c r="R1621" s="89">
        <f t="shared" si="357"/>
        <v>1</v>
      </c>
      <c r="S1621" s="89" t="s">
        <v>6314</v>
      </c>
      <c r="T1621" s="89" t="s">
        <v>6314</v>
      </c>
      <c r="U1621" s="90" t="str">
        <f t="shared" si="358"/>
        <v>ok</v>
      </c>
      <c r="V1621" s="63" t="str">
        <f>INDEX(resources!F:F,MATCH(B1621,resources!B:B,0))</f>
        <v>new_resolve</v>
      </c>
      <c r="W1621" s="110">
        <f t="shared" si="359"/>
        <v>1</v>
      </c>
      <c r="X1621" s="110">
        <f t="shared" si="360"/>
        <v>0</v>
      </c>
      <c r="Y1621" s="110" t="str">
        <f t="shared" si="361"/>
        <v>Greater_Imperial_Wind_energy_NA_CONFIDENTIAL</v>
      </c>
      <c r="Z1621" s="110">
        <f>IF(COUNTIFS($Y$2:Y1621,Y1621)=1,1,0)</f>
        <v>0</v>
      </c>
      <c r="AA1621" s="110">
        <f>SUM($Z$2:Z1621)*Z1621</f>
        <v>0</v>
      </c>
      <c r="AB1621" s="110">
        <f>COUNTIFS(resources!B:B,B1621)</f>
        <v>1</v>
      </c>
      <c r="AC1621" s="110">
        <f t="shared" si="362"/>
        <v>1</v>
      </c>
      <c r="AD1621" s="110">
        <f t="shared" si="363"/>
        <v>1</v>
      </c>
      <c r="AE1621" s="110">
        <f t="shared" si="364"/>
        <v>0</v>
      </c>
      <c r="AF1621" s="110">
        <f t="shared" si="365"/>
        <v>1</v>
      </c>
      <c r="AG1621" s="110">
        <f t="shared" si="366"/>
        <v>0</v>
      </c>
      <c r="AH1621" s="110">
        <f t="shared" si="367"/>
        <v>0</v>
      </c>
      <c r="AI1621" s="110">
        <f t="shared" si="368"/>
        <v>1</v>
      </c>
      <c r="AJ1621" s="100">
        <f>ROW()</f>
        <v>1621</v>
      </c>
      <c r="AK1621" s="100" t="e">
        <f>INDEX('BadRows RECART'!$C$2:$C$1207,MATCH(monthly_gwh_mw!AJ1621,'BadRows RECART'!$D$2:$D$1207,0))</f>
        <v>#N/A</v>
      </c>
    </row>
    <row r="1622" spans="1:37" ht="20">
      <c r="A1622" s="106" t="s">
        <v>3907</v>
      </c>
      <c r="B1622" s="106" t="s">
        <v>2403</v>
      </c>
      <c r="C1622" s="106" t="s">
        <v>6297</v>
      </c>
      <c r="D1622" s="168">
        <v>2028</v>
      </c>
      <c r="E1622" s="168">
        <v>12</v>
      </c>
      <c r="F1622" s="199">
        <v>5.5647508271752706</v>
      </c>
      <c r="G1622" s="212" t="s">
        <v>6314</v>
      </c>
      <c r="H1622" s="212" t="s">
        <v>6314</v>
      </c>
      <c r="I1622" s="106" t="s">
        <v>594</v>
      </c>
      <c r="K1622" s="83" t="s">
        <v>6314</v>
      </c>
      <c r="L1622" s="83" t="s">
        <v>6314</v>
      </c>
      <c r="M1622" s="45" t="str">
        <f>IF(
ISNA(INDEX(resources!E:E,MATCH(B1622,resources!B:B,0))),"fillme",
INDEX(resources!E:E,MATCH(B1622,resources!B:B,0)))</f>
        <v>CAISO_Wind</v>
      </c>
      <c r="N1622" s="45">
        <f>IF(
ISNA(INDEX(resources!J:J,MATCH(B1622,resources!B:B,0))),"fillme",
INDEX(resources!J:J,MATCH(B1622,resources!B:B,0)))</f>
        <v>0</v>
      </c>
      <c r="O1622" s="83" t="str">
        <f>IFERROR(INDEX(resources!K:K,MATCH(B1622,resources!B:B,0)),"fillme")</f>
        <v>wind_low_cf</v>
      </c>
      <c r="P1622" s="89" t="str">
        <f t="shared" si="356"/>
        <v>wind_low_cf_2028_12</v>
      </c>
      <c r="Q1622" s="87">
        <f>INDEX(elcc!G:G,MATCH(P1622,elcc!D:D,0))</f>
        <v>0.19066666666666668</v>
      </c>
      <c r="R1622" s="89">
        <f t="shared" si="357"/>
        <v>1</v>
      </c>
      <c r="S1622" s="89" t="s">
        <v>6314</v>
      </c>
      <c r="T1622" s="89" t="s">
        <v>6314</v>
      </c>
      <c r="U1622" s="90" t="str">
        <f t="shared" si="358"/>
        <v>ok</v>
      </c>
      <c r="V1622" s="63" t="str">
        <f>INDEX(resources!F:F,MATCH(B1622,resources!B:B,0))</f>
        <v>new_resolve</v>
      </c>
      <c r="W1622" s="110">
        <f t="shared" si="359"/>
        <v>1</v>
      </c>
      <c r="X1622" s="110">
        <f t="shared" si="360"/>
        <v>0</v>
      </c>
      <c r="Y1622" s="110" t="str">
        <f t="shared" si="361"/>
        <v>Greater_Imperial_Wind_energy_NA_CONFIDENTIAL</v>
      </c>
      <c r="Z1622" s="110">
        <f>IF(COUNTIFS($Y$2:Y1622,Y1622)=1,1,0)</f>
        <v>0</v>
      </c>
      <c r="AA1622" s="110">
        <f>SUM($Z$2:Z1622)*Z1622</f>
        <v>0</v>
      </c>
      <c r="AB1622" s="110">
        <f>COUNTIFS(resources!B:B,B1622)</f>
        <v>1</v>
      </c>
      <c r="AC1622" s="110">
        <f t="shared" si="362"/>
        <v>1</v>
      </c>
      <c r="AD1622" s="110">
        <f t="shared" si="363"/>
        <v>1</v>
      </c>
      <c r="AE1622" s="110">
        <f t="shared" si="364"/>
        <v>0</v>
      </c>
      <c r="AF1622" s="110">
        <f t="shared" si="365"/>
        <v>1</v>
      </c>
      <c r="AG1622" s="110">
        <f t="shared" si="366"/>
        <v>0</v>
      </c>
      <c r="AH1622" s="110">
        <f t="shared" si="367"/>
        <v>0</v>
      </c>
      <c r="AI1622" s="110">
        <f t="shared" si="368"/>
        <v>1</v>
      </c>
      <c r="AJ1622" s="100">
        <f>ROW()</f>
        <v>1622</v>
      </c>
      <c r="AK1622" s="100" t="e">
        <f>INDEX('BadRows RECART'!$C$2:$C$1207,MATCH(monthly_gwh_mw!AJ1622,'BadRows RECART'!$D$2:$D$1207,0))</f>
        <v>#N/A</v>
      </c>
    </row>
    <row r="1623" spans="1:37" ht="20">
      <c r="A1623" s="106" t="s">
        <v>3907</v>
      </c>
      <c r="B1623" s="106" t="s">
        <v>2403</v>
      </c>
      <c r="C1623" s="106" t="s">
        <v>6297</v>
      </c>
      <c r="D1623" s="168">
        <v>2029</v>
      </c>
      <c r="E1623" s="168">
        <v>1</v>
      </c>
      <c r="F1623" s="199">
        <v>6.1099142645533275</v>
      </c>
      <c r="G1623" s="212" t="s">
        <v>6314</v>
      </c>
      <c r="H1623" s="212" t="s">
        <v>6314</v>
      </c>
      <c r="I1623" s="106" t="s">
        <v>594</v>
      </c>
      <c r="K1623" s="83" t="s">
        <v>6314</v>
      </c>
      <c r="L1623" s="83" t="s">
        <v>6314</v>
      </c>
      <c r="M1623" s="45" t="str">
        <f>IF(
ISNA(INDEX(resources!E:E,MATCH(B1623,resources!B:B,0))),"fillme",
INDEX(resources!E:E,MATCH(B1623,resources!B:B,0)))</f>
        <v>CAISO_Wind</v>
      </c>
      <c r="N1623" s="45">
        <f>IF(
ISNA(INDEX(resources!J:J,MATCH(B1623,resources!B:B,0))),"fillme",
INDEX(resources!J:J,MATCH(B1623,resources!B:B,0)))</f>
        <v>0</v>
      </c>
      <c r="O1623" s="83" t="str">
        <f>IFERROR(INDEX(resources!K:K,MATCH(B1623,resources!B:B,0)),"fillme")</f>
        <v>wind_low_cf</v>
      </c>
      <c r="P1623" s="89" t="str">
        <f t="shared" si="356"/>
        <v>wind_low_cf_2029_1</v>
      </c>
      <c r="Q1623" s="87">
        <f>INDEX(elcc!G:G,MATCH(P1623,elcc!D:D,0))</f>
        <v>0.20533333333333337</v>
      </c>
      <c r="R1623" s="89">
        <f t="shared" si="357"/>
        <v>1</v>
      </c>
      <c r="S1623" s="89" t="s">
        <v>6314</v>
      </c>
      <c r="T1623" s="89" t="s">
        <v>6314</v>
      </c>
      <c r="U1623" s="90" t="str">
        <f t="shared" si="358"/>
        <v>ok</v>
      </c>
      <c r="V1623" s="63" t="str">
        <f>INDEX(resources!F:F,MATCH(B1623,resources!B:B,0))</f>
        <v>new_resolve</v>
      </c>
      <c r="W1623" s="110">
        <f t="shared" si="359"/>
        <v>1</v>
      </c>
      <c r="X1623" s="110">
        <f t="shared" si="360"/>
        <v>0</v>
      </c>
      <c r="Y1623" s="110" t="str">
        <f t="shared" si="361"/>
        <v>Greater_Imperial_Wind_energy_NA_CONFIDENTIAL</v>
      </c>
      <c r="Z1623" s="110">
        <f>IF(COUNTIFS($Y$2:Y1623,Y1623)=1,1,0)</f>
        <v>0</v>
      </c>
      <c r="AA1623" s="110">
        <f>SUM($Z$2:Z1623)*Z1623</f>
        <v>0</v>
      </c>
      <c r="AB1623" s="110">
        <f>COUNTIFS(resources!B:B,B1623)</f>
        <v>1</v>
      </c>
      <c r="AC1623" s="110">
        <f t="shared" si="362"/>
        <v>1</v>
      </c>
      <c r="AD1623" s="110">
        <f t="shared" si="363"/>
        <v>1</v>
      </c>
      <c r="AE1623" s="110">
        <f t="shared" si="364"/>
        <v>0</v>
      </c>
      <c r="AF1623" s="110">
        <f t="shared" si="365"/>
        <v>1</v>
      </c>
      <c r="AG1623" s="110">
        <f t="shared" si="366"/>
        <v>0</v>
      </c>
      <c r="AH1623" s="110">
        <f t="shared" si="367"/>
        <v>0</v>
      </c>
      <c r="AI1623" s="110">
        <f t="shared" si="368"/>
        <v>1</v>
      </c>
      <c r="AJ1623" s="100">
        <f>ROW()</f>
        <v>1623</v>
      </c>
      <c r="AK1623" s="100" t="e">
        <f>INDEX('BadRows RECART'!$C$2:$C$1207,MATCH(monthly_gwh_mw!AJ1623,'BadRows RECART'!$D$2:$D$1207,0))</f>
        <v>#N/A</v>
      </c>
    </row>
    <row r="1624" spans="1:37" ht="20">
      <c r="A1624" s="106" t="s">
        <v>3907</v>
      </c>
      <c r="B1624" s="106" t="s">
        <v>2403</v>
      </c>
      <c r="C1624" s="106" t="s">
        <v>6297</v>
      </c>
      <c r="D1624" s="168">
        <v>2029</v>
      </c>
      <c r="E1624" s="168">
        <v>2</v>
      </c>
      <c r="F1624" s="199">
        <v>4.8935938123862766</v>
      </c>
      <c r="G1624" s="212" t="s">
        <v>6314</v>
      </c>
      <c r="H1624" s="212" t="s">
        <v>6314</v>
      </c>
      <c r="I1624" s="106" t="s">
        <v>594</v>
      </c>
      <c r="K1624" s="83" t="s">
        <v>6314</v>
      </c>
      <c r="L1624" s="83" t="s">
        <v>6314</v>
      </c>
      <c r="M1624" s="45" t="str">
        <f>IF(
ISNA(INDEX(resources!E:E,MATCH(B1624,resources!B:B,0))),"fillme",
INDEX(resources!E:E,MATCH(B1624,resources!B:B,0)))</f>
        <v>CAISO_Wind</v>
      </c>
      <c r="N1624" s="45">
        <f>IF(
ISNA(INDEX(resources!J:J,MATCH(B1624,resources!B:B,0))),"fillme",
INDEX(resources!J:J,MATCH(B1624,resources!B:B,0)))</f>
        <v>0</v>
      </c>
      <c r="O1624" s="83" t="str">
        <f>IFERROR(INDEX(resources!K:K,MATCH(B1624,resources!B:B,0)),"fillme")</f>
        <v>wind_low_cf</v>
      </c>
      <c r="P1624" s="89" t="str">
        <f t="shared" si="356"/>
        <v>wind_low_cf_2029_2</v>
      </c>
      <c r="Q1624" s="87">
        <f>INDEX(elcc!G:G,MATCH(P1624,elcc!D:D,0))</f>
        <v>0.17600000000000002</v>
      </c>
      <c r="R1624" s="89">
        <f t="shared" si="357"/>
        <v>1</v>
      </c>
      <c r="S1624" s="89" t="s">
        <v>6314</v>
      </c>
      <c r="T1624" s="89" t="s">
        <v>6314</v>
      </c>
      <c r="U1624" s="90" t="str">
        <f t="shared" si="358"/>
        <v>ok</v>
      </c>
      <c r="V1624" s="63" t="str">
        <f>INDEX(resources!F:F,MATCH(B1624,resources!B:B,0))</f>
        <v>new_resolve</v>
      </c>
      <c r="W1624" s="110">
        <f t="shared" si="359"/>
        <v>1</v>
      </c>
      <c r="X1624" s="110">
        <f t="shared" si="360"/>
        <v>0</v>
      </c>
      <c r="Y1624" s="110" t="str">
        <f t="shared" si="361"/>
        <v>Greater_Imperial_Wind_energy_NA_CONFIDENTIAL</v>
      </c>
      <c r="Z1624" s="110">
        <f>IF(COUNTIFS($Y$2:Y1624,Y1624)=1,1,0)</f>
        <v>0</v>
      </c>
      <c r="AA1624" s="110">
        <f>SUM($Z$2:Z1624)*Z1624</f>
        <v>0</v>
      </c>
      <c r="AB1624" s="110">
        <f>COUNTIFS(resources!B:B,B1624)</f>
        <v>1</v>
      </c>
      <c r="AC1624" s="110">
        <f t="shared" si="362"/>
        <v>1</v>
      </c>
      <c r="AD1624" s="110">
        <f t="shared" si="363"/>
        <v>1</v>
      </c>
      <c r="AE1624" s="110">
        <f t="shared" si="364"/>
        <v>0</v>
      </c>
      <c r="AF1624" s="110">
        <f t="shared" si="365"/>
        <v>1</v>
      </c>
      <c r="AG1624" s="110">
        <f t="shared" si="366"/>
        <v>0</v>
      </c>
      <c r="AH1624" s="110">
        <f t="shared" si="367"/>
        <v>0</v>
      </c>
      <c r="AI1624" s="110">
        <f t="shared" si="368"/>
        <v>1</v>
      </c>
      <c r="AJ1624" s="100">
        <f>ROW()</f>
        <v>1624</v>
      </c>
      <c r="AK1624" s="100" t="e">
        <f>INDEX('BadRows RECART'!$C$2:$C$1207,MATCH(monthly_gwh_mw!AJ1624,'BadRows RECART'!$D$2:$D$1207,0))</f>
        <v>#N/A</v>
      </c>
    </row>
    <row r="1625" spans="1:37" ht="20">
      <c r="A1625" s="106" t="s">
        <v>3907</v>
      </c>
      <c r="B1625" s="106" t="s">
        <v>2403</v>
      </c>
      <c r="C1625" s="106" t="s">
        <v>6297</v>
      </c>
      <c r="D1625" s="168">
        <v>2029</v>
      </c>
      <c r="E1625" s="168">
        <v>3</v>
      </c>
      <c r="F1625" s="199">
        <v>4.286011940037266</v>
      </c>
      <c r="G1625" s="212" t="s">
        <v>6314</v>
      </c>
      <c r="H1625" s="212" t="s">
        <v>6314</v>
      </c>
      <c r="I1625" s="106" t="s">
        <v>594</v>
      </c>
      <c r="K1625" s="83" t="s">
        <v>6314</v>
      </c>
      <c r="L1625" s="83" t="s">
        <v>6314</v>
      </c>
      <c r="M1625" s="45" t="str">
        <f>IF(
ISNA(INDEX(resources!E:E,MATCH(B1625,resources!B:B,0))),"fillme",
INDEX(resources!E:E,MATCH(B1625,resources!B:B,0)))</f>
        <v>CAISO_Wind</v>
      </c>
      <c r="N1625" s="45">
        <f>IF(
ISNA(INDEX(resources!J:J,MATCH(B1625,resources!B:B,0))),"fillme",
INDEX(resources!J:J,MATCH(B1625,resources!B:B,0)))</f>
        <v>0</v>
      </c>
      <c r="O1625" s="83" t="str">
        <f>IFERROR(INDEX(resources!K:K,MATCH(B1625,resources!B:B,0)),"fillme")</f>
        <v>wind_low_cf</v>
      </c>
      <c r="P1625" s="89" t="str">
        <f t="shared" si="356"/>
        <v>wind_low_cf_2029_3</v>
      </c>
      <c r="Q1625" s="87">
        <f>INDEX(elcc!G:G,MATCH(P1625,elcc!D:D,0))</f>
        <v>0.41066666666666674</v>
      </c>
      <c r="R1625" s="89">
        <f t="shared" si="357"/>
        <v>1</v>
      </c>
      <c r="S1625" s="89" t="s">
        <v>6314</v>
      </c>
      <c r="T1625" s="89" t="s">
        <v>6314</v>
      </c>
      <c r="U1625" s="90" t="str">
        <f t="shared" si="358"/>
        <v>ok</v>
      </c>
      <c r="V1625" s="63" t="str">
        <f>INDEX(resources!F:F,MATCH(B1625,resources!B:B,0))</f>
        <v>new_resolve</v>
      </c>
      <c r="W1625" s="110">
        <f t="shared" si="359"/>
        <v>1</v>
      </c>
      <c r="X1625" s="110">
        <f t="shared" si="360"/>
        <v>0</v>
      </c>
      <c r="Y1625" s="110" t="str">
        <f t="shared" si="361"/>
        <v>Greater_Imperial_Wind_energy_NA_CONFIDENTIAL</v>
      </c>
      <c r="Z1625" s="110">
        <f>IF(COUNTIFS($Y$2:Y1625,Y1625)=1,1,0)</f>
        <v>0</v>
      </c>
      <c r="AA1625" s="110">
        <f>SUM($Z$2:Z1625)*Z1625</f>
        <v>0</v>
      </c>
      <c r="AB1625" s="110">
        <f>COUNTIFS(resources!B:B,B1625)</f>
        <v>1</v>
      </c>
      <c r="AC1625" s="110">
        <f t="shared" si="362"/>
        <v>1</v>
      </c>
      <c r="AD1625" s="110">
        <f t="shared" si="363"/>
        <v>1</v>
      </c>
      <c r="AE1625" s="110">
        <f t="shared" si="364"/>
        <v>0</v>
      </c>
      <c r="AF1625" s="110">
        <f t="shared" si="365"/>
        <v>1</v>
      </c>
      <c r="AG1625" s="110">
        <f t="shared" si="366"/>
        <v>0</v>
      </c>
      <c r="AH1625" s="110">
        <f t="shared" si="367"/>
        <v>0</v>
      </c>
      <c r="AI1625" s="110">
        <f t="shared" si="368"/>
        <v>1</v>
      </c>
      <c r="AJ1625" s="100">
        <f>ROW()</f>
        <v>1625</v>
      </c>
      <c r="AK1625" s="100" t="e">
        <f>INDEX('BadRows RECART'!$C$2:$C$1207,MATCH(monthly_gwh_mw!AJ1625,'BadRows RECART'!$D$2:$D$1207,0))</f>
        <v>#N/A</v>
      </c>
    </row>
    <row r="1626" spans="1:37" ht="20">
      <c r="A1626" s="106" t="s">
        <v>3907</v>
      </c>
      <c r="B1626" s="106" t="s">
        <v>2403</v>
      </c>
      <c r="C1626" s="106" t="s">
        <v>6297</v>
      </c>
      <c r="D1626" s="168">
        <v>2029</v>
      </c>
      <c r="E1626" s="168">
        <v>4</v>
      </c>
      <c r="F1626" s="199">
        <v>4.1657526256538375</v>
      </c>
      <c r="G1626" s="212" t="s">
        <v>6314</v>
      </c>
      <c r="H1626" s="212" t="s">
        <v>6314</v>
      </c>
      <c r="I1626" s="106" t="s">
        <v>594</v>
      </c>
      <c r="K1626" s="83" t="s">
        <v>6314</v>
      </c>
      <c r="L1626" s="83" t="s">
        <v>6314</v>
      </c>
      <c r="M1626" s="45" t="str">
        <f>IF(
ISNA(INDEX(resources!E:E,MATCH(B1626,resources!B:B,0))),"fillme",
INDEX(resources!E:E,MATCH(B1626,resources!B:B,0)))</f>
        <v>CAISO_Wind</v>
      </c>
      <c r="N1626" s="45">
        <f>IF(
ISNA(INDEX(resources!J:J,MATCH(B1626,resources!B:B,0))),"fillme",
INDEX(resources!J:J,MATCH(B1626,resources!B:B,0)))</f>
        <v>0</v>
      </c>
      <c r="O1626" s="83" t="str">
        <f>IFERROR(INDEX(resources!K:K,MATCH(B1626,resources!B:B,0)),"fillme")</f>
        <v>wind_low_cf</v>
      </c>
      <c r="P1626" s="89" t="str">
        <f t="shared" si="356"/>
        <v>wind_low_cf_2029_4</v>
      </c>
      <c r="Q1626" s="87">
        <f>INDEX(elcc!G:G,MATCH(P1626,elcc!D:D,0))</f>
        <v>0.3666666666666667</v>
      </c>
      <c r="R1626" s="89">
        <f t="shared" si="357"/>
        <v>1</v>
      </c>
      <c r="S1626" s="89" t="s">
        <v>6314</v>
      </c>
      <c r="T1626" s="89" t="s">
        <v>6314</v>
      </c>
      <c r="U1626" s="90" t="str">
        <f t="shared" si="358"/>
        <v>ok</v>
      </c>
      <c r="V1626" s="63" t="str">
        <f>INDEX(resources!F:F,MATCH(B1626,resources!B:B,0))</f>
        <v>new_resolve</v>
      </c>
      <c r="W1626" s="110">
        <f t="shared" si="359"/>
        <v>1</v>
      </c>
      <c r="X1626" s="110">
        <f t="shared" si="360"/>
        <v>0</v>
      </c>
      <c r="Y1626" s="110" t="str">
        <f t="shared" si="361"/>
        <v>Greater_Imperial_Wind_energy_NA_CONFIDENTIAL</v>
      </c>
      <c r="Z1626" s="110">
        <f>IF(COUNTIFS($Y$2:Y1626,Y1626)=1,1,0)</f>
        <v>0</v>
      </c>
      <c r="AA1626" s="110">
        <f>SUM($Z$2:Z1626)*Z1626</f>
        <v>0</v>
      </c>
      <c r="AB1626" s="110">
        <f>COUNTIFS(resources!B:B,B1626)</f>
        <v>1</v>
      </c>
      <c r="AC1626" s="110">
        <f t="shared" si="362"/>
        <v>1</v>
      </c>
      <c r="AD1626" s="110">
        <f t="shared" si="363"/>
        <v>1</v>
      </c>
      <c r="AE1626" s="110">
        <f t="shared" si="364"/>
        <v>0</v>
      </c>
      <c r="AF1626" s="110">
        <f t="shared" si="365"/>
        <v>1</v>
      </c>
      <c r="AG1626" s="110">
        <f t="shared" si="366"/>
        <v>0</v>
      </c>
      <c r="AH1626" s="110">
        <f t="shared" si="367"/>
        <v>0</v>
      </c>
      <c r="AI1626" s="110">
        <f t="shared" si="368"/>
        <v>1</v>
      </c>
      <c r="AJ1626" s="100">
        <f>ROW()</f>
        <v>1626</v>
      </c>
      <c r="AK1626" s="100" t="e">
        <f>INDEX('BadRows RECART'!$C$2:$C$1207,MATCH(monthly_gwh_mw!AJ1626,'BadRows RECART'!$D$2:$D$1207,0))</f>
        <v>#N/A</v>
      </c>
    </row>
    <row r="1627" spans="1:37" ht="20">
      <c r="A1627" s="106" t="s">
        <v>3907</v>
      </c>
      <c r="B1627" s="106" t="s">
        <v>2403</v>
      </c>
      <c r="C1627" s="106" t="s">
        <v>6297</v>
      </c>
      <c r="D1627" s="168">
        <v>2029</v>
      </c>
      <c r="E1627" s="168">
        <v>5</v>
      </c>
      <c r="F1627" s="199">
        <v>3.6391430730943761</v>
      </c>
      <c r="G1627" s="212" t="s">
        <v>6314</v>
      </c>
      <c r="H1627" s="212" t="s">
        <v>6314</v>
      </c>
      <c r="I1627" s="106" t="s">
        <v>594</v>
      </c>
      <c r="K1627" s="83" t="s">
        <v>6314</v>
      </c>
      <c r="L1627" s="83" t="s">
        <v>6314</v>
      </c>
      <c r="M1627" s="45" t="str">
        <f>IF(
ISNA(INDEX(resources!E:E,MATCH(B1627,resources!B:B,0))),"fillme",
INDEX(resources!E:E,MATCH(B1627,resources!B:B,0)))</f>
        <v>CAISO_Wind</v>
      </c>
      <c r="N1627" s="45">
        <f>IF(
ISNA(INDEX(resources!J:J,MATCH(B1627,resources!B:B,0))),"fillme",
INDEX(resources!J:J,MATCH(B1627,resources!B:B,0)))</f>
        <v>0</v>
      </c>
      <c r="O1627" s="83" t="str">
        <f>IFERROR(INDEX(resources!K:K,MATCH(B1627,resources!B:B,0)),"fillme")</f>
        <v>wind_low_cf</v>
      </c>
      <c r="P1627" s="89" t="str">
        <f t="shared" si="356"/>
        <v>wind_low_cf_2029_5</v>
      </c>
      <c r="Q1627" s="87">
        <f>INDEX(elcc!G:G,MATCH(P1627,elcc!D:D,0))</f>
        <v>0.3666666666666667</v>
      </c>
      <c r="R1627" s="89">
        <f t="shared" si="357"/>
        <v>1</v>
      </c>
      <c r="S1627" s="89" t="s">
        <v>6314</v>
      </c>
      <c r="T1627" s="89" t="s">
        <v>6314</v>
      </c>
      <c r="U1627" s="90" t="str">
        <f t="shared" si="358"/>
        <v>ok</v>
      </c>
      <c r="V1627" s="63" t="str">
        <f>INDEX(resources!F:F,MATCH(B1627,resources!B:B,0))</f>
        <v>new_resolve</v>
      </c>
      <c r="W1627" s="110">
        <f t="shared" si="359"/>
        <v>1</v>
      </c>
      <c r="X1627" s="110">
        <f t="shared" si="360"/>
        <v>0</v>
      </c>
      <c r="Y1627" s="110" t="str">
        <f t="shared" si="361"/>
        <v>Greater_Imperial_Wind_energy_NA_CONFIDENTIAL</v>
      </c>
      <c r="Z1627" s="110">
        <f>IF(COUNTIFS($Y$2:Y1627,Y1627)=1,1,0)</f>
        <v>0</v>
      </c>
      <c r="AA1627" s="110">
        <f>SUM($Z$2:Z1627)*Z1627</f>
        <v>0</v>
      </c>
      <c r="AB1627" s="110">
        <f>COUNTIFS(resources!B:B,B1627)</f>
        <v>1</v>
      </c>
      <c r="AC1627" s="110">
        <f t="shared" si="362"/>
        <v>1</v>
      </c>
      <c r="AD1627" s="110">
        <f t="shared" si="363"/>
        <v>1</v>
      </c>
      <c r="AE1627" s="110">
        <f t="shared" si="364"/>
        <v>0</v>
      </c>
      <c r="AF1627" s="110">
        <f t="shared" si="365"/>
        <v>1</v>
      </c>
      <c r="AG1627" s="110">
        <f t="shared" si="366"/>
        <v>0</v>
      </c>
      <c r="AH1627" s="110">
        <f t="shared" si="367"/>
        <v>0</v>
      </c>
      <c r="AI1627" s="110">
        <f t="shared" si="368"/>
        <v>1</v>
      </c>
      <c r="AJ1627" s="100">
        <f>ROW()</f>
        <v>1627</v>
      </c>
      <c r="AK1627" s="100" t="e">
        <f>INDEX('BadRows RECART'!$C$2:$C$1207,MATCH(monthly_gwh_mw!AJ1627,'BadRows RECART'!$D$2:$D$1207,0))</f>
        <v>#N/A</v>
      </c>
    </row>
    <row r="1628" spans="1:37" ht="20">
      <c r="A1628" s="106" t="s">
        <v>3907</v>
      </c>
      <c r="B1628" s="106" t="s">
        <v>2403</v>
      </c>
      <c r="C1628" s="106" t="s">
        <v>6297</v>
      </c>
      <c r="D1628" s="168">
        <v>2029</v>
      </c>
      <c r="E1628" s="168">
        <v>6</v>
      </c>
      <c r="F1628" s="199">
        <v>3.6516612028148594</v>
      </c>
      <c r="G1628" s="212" t="s">
        <v>6314</v>
      </c>
      <c r="H1628" s="212" t="s">
        <v>6314</v>
      </c>
      <c r="I1628" s="106" t="s">
        <v>594</v>
      </c>
      <c r="K1628" s="83" t="s">
        <v>6314</v>
      </c>
      <c r="L1628" s="83" t="s">
        <v>6314</v>
      </c>
      <c r="M1628" s="45" t="str">
        <f>IF(
ISNA(INDEX(resources!E:E,MATCH(B1628,resources!B:B,0))),"fillme",
INDEX(resources!E:E,MATCH(B1628,resources!B:B,0)))</f>
        <v>CAISO_Wind</v>
      </c>
      <c r="N1628" s="45">
        <f>IF(
ISNA(INDEX(resources!J:J,MATCH(B1628,resources!B:B,0))),"fillme",
INDEX(resources!J:J,MATCH(B1628,resources!B:B,0)))</f>
        <v>0</v>
      </c>
      <c r="O1628" s="83" t="str">
        <f>IFERROR(INDEX(resources!K:K,MATCH(B1628,resources!B:B,0)),"fillme")</f>
        <v>wind_low_cf</v>
      </c>
      <c r="P1628" s="89" t="str">
        <f t="shared" si="356"/>
        <v>wind_low_cf_2029_6</v>
      </c>
      <c r="Q1628" s="87">
        <f>INDEX(elcc!G:G,MATCH(P1628,elcc!D:D,0))</f>
        <v>0.48400000000000004</v>
      </c>
      <c r="R1628" s="89">
        <f t="shared" si="357"/>
        <v>1</v>
      </c>
      <c r="S1628" s="89" t="s">
        <v>6314</v>
      </c>
      <c r="T1628" s="89" t="s">
        <v>6314</v>
      </c>
      <c r="U1628" s="90" t="str">
        <f t="shared" si="358"/>
        <v>ok</v>
      </c>
      <c r="V1628" s="63" t="str">
        <f>INDEX(resources!F:F,MATCH(B1628,resources!B:B,0))</f>
        <v>new_resolve</v>
      </c>
      <c r="W1628" s="110">
        <f t="shared" si="359"/>
        <v>1</v>
      </c>
      <c r="X1628" s="110">
        <f t="shared" si="360"/>
        <v>0</v>
      </c>
      <c r="Y1628" s="110" t="str">
        <f t="shared" si="361"/>
        <v>Greater_Imperial_Wind_energy_NA_CONFIDENTIAL</v>
      </c>
      <c r="Z1628" s="110">
        <f>IF(COUNTIFS($Y$2:Y1628,Y1628)=1,1,0)</f>
        <v>0</v>
      </c>
      <c r="AA1628" s="110">
        <f>SUM($Z$2:Z1628)*Z1628</f>
        <v>0</v>
      </c>
      <c r="AB1628" s="110">
        <f>COUNTIFS(resources!B:B,B1628)</f>
        <v>1</v>
      </c>
      <c r="AC1628" s="110">
        <f t="shared" si="362"/>
        <v>1</v>
      </c>
      <c r="AD1628" s="110">
        <f t="shared" si="363"/>
        <v>1</v>
      </c>
      <c r="AE1628" s="110">
        <f t="shared" si="364"/>
        <v>0</v>
      </c>
      <c r="AF1628" s="110">
        <f t="shared" si="365"/>
        <v>1</v>
      </c>
      <c r="AG1628" s="110">
        <f t="shared" si="366"/>
        <v>0</v>
      </c>
      <c r="AH1628" s="110">
        <f t="shared" si="367"/>
        <v>0</v>
      </c>
      <c r="AI1628" s="110">
        <f t="shared" si="368"/>
        <v>1</v>
      </c>
      <c r="AJ1628" s="100">
        <f>ROW()</f>
        <v>1628</v>
      </c>
      <c r="AK1628" s="100" t="e">
        <f>INDEX('BadRows RECART'!$C$2:$C$1207,MATCH(monthly_gwh_mw!AJ1628,'BadRows RECART'!$D$2:$D$1207,0))</f>
        <v>#N/A</v>
      </c>
    </row>
    <row r="1629" spans="1:37" ht="20">
      <c r="A1629" s="106" t="s">
        <v>3907</v>
      </c>
      <c r="B1629" s="106" t="s">
        <v>2403</v>
      </c>
      <c r="C1629" s="106" t="s">
        <v>6297</v>
      </c>
      <c r="D1629" s="168">
        <v>2029</v>
      </c>
      <c r="E1629" s="168">
        <v>7</v>
      </c>
      <c r="F1629" s="199">
        <v>2.8605050203836466</v>
      </c>
      <c r="G1629" s="212" t="s">
        <v>6314</v>
      </c>
      <c r="H1629" s="212" t="s">
        <v>6314</v>
      </c>
      <c r="I1629" s="106" t="s">
        <v>594</v>
      </c>
      <c r="K1629" s="83" t="s">
        <v>6314</v>
      </c>
      <c r="L1629" s="83" t="s">
        <v>6314</v>
      </c>
      <c r="M1629" s="45" t="str">
        <f>IF(
ISNA(INDEX(resources!E:E,MATCH(B1629,resources!B:B,0))),"fillme",
INDEX(resources!E:E,MATCH(B1629,resources!B:B,0)))</f>
        <v>CAISO_Wind</v>
      </c>
      <c r="N1629" s="45">
        <f>IF(
ISNA(INDEX(resources!J:J,MATCH(B1629,resources!B:B,0))),"fillme",
INDEX(resources!J:J,MATCH(B1629,resources!B:B,0)))</f>
        <v>0</v>
      </c>
      <c r="O1629" s="83" t="str">
        <f>IFERROR(INDEX(resources!K:K,MATCH(B1629,resources!B:B,0)),"fillme")</f>
        <v>wind_low_cf</v>
      </c>
      <c r="P1629" s="89" t="str">
        <f t="shared" si="356"/>
        <v>wind_low_cf_2029_7</v>
      </c>
      <c r="Q1629" s="87">
        <f>INDEX(elcc!G:G,MATCH(P1629,elcc!D:D,0))</f>
        <v>0.33733333333333337</v>
      </c>
      <c r="R1629" s="89">
        <f t="shared" si="357"/>
        <v>1</v>
      </c>
      <c r="S1629" s="89" t="s">
        <v>6314</v>
      </c>
      <c r="T1629" s="89" t="s">
        <v>6314</v>
      </c>
      <c r="U1629" s="90" t="str">
        <f t="shared" si="358"/>
        <v>ok</v>
      </c>
      <c r="V1629" s="63" t="str">
        <f>INDEX(resources!F:F,MATCH(B1629,resources!B:B,0))</f>
        <v>new_resolve</v>
      </c>
      <c r="W1629" s="110">
        <f t="shared" si="359"/>
        <v>1</v>
      </c>
      <c r="X1629" s="110">
        <f t="shared" si="360"/>
        <v>0</v>
      </c>
      <c r="Y1629" s="110" t="str">
        <f t="shared" si="361"/>
        <v>Greater_Imperial_Wind_energy_NA_CONFIDENTIAL</v>
      </c>
      <c r="Z1629" s="110">
        <f>IF(COUNTIFS($Y$2:Y1629,Y1629)=1,1,0)</f>
        <v>0</v>
      </c>
      <c r="AA1629" s="110">
        <f>SUM($Z$2:Z1629)*Z1629</f>
        <v>0</v>
      </c>
      <c r="AB1629" s="110">
        <f>COUNTIFS(resources!B:B,B1629)</f>
        <v>1</v>
      </c>
      <c r="AC1629" s="110">
        <f t="shared" si="362"/>
        <v>1</v>
      </c>
      <c r="AD1629" s="110">
        <f t="shared" si="363"/>
        <v>1</v>
      </c>
      <c r="AE1629" s="110">
        <f t="shared" si="364"/>
        <v>0</v>
      </c>
      <c r="AF1629" s="110">
        <f t="shared" si="365"/>
        <v>1</v>
      </c>
      <c r="AG1629" s="110">
        <f t="shared" si="366"/>
        <v>0</v>
      </c>
      <c r="AH1629" s="110">
        <f t="shared" si="367"/>
        <v>0</v>
      </c>
      <c r="AI1629" s="110">
        <f t="shared" si="368"/>
        <v>1</v>
      </c>
      <c r="AJ1629" s="100">
        <f>ROW()</f>
        <v>1629</v>
      </c>
      <c r="AK1629" s="100" t="e">
        <f>INDEX('BadRows RECART'!$C$2:$C$1207,MATCH(monthly_gwh_mw!AJ1629,'BadRows RECART'!$D$2:$D$1207,0))</f>
        <v>#N/A</v>
      </c>
    </row>
    <row r="1630" spans="1:37" ht="20">
      <c r="A1630" s="106" t="s">
        <v>3907</v>
      </c>
      <c r="B1630" s="106" t="s">
        <v>2403</v>
      </c>
      <c r="C1630" s="106" t="s">
        <v>6297</v>
      </c>
      <c r="D1630" s="168">
        <v>2029</v>
      </c>
      <c r="E1630" s="168">
        <v>8</v>
      </c>
      <c r="F1630" s="199">
        <v>2.6319848996163522</v>
      </c>
      <c r="G1630" s="212" t="s">
        <v>6314</v>
      </c>
      <c r="H1630" s="212" t="s">
        <v>6314</v>
      </c>
      <c r="I1630" s="106" t="s">
        <v>594</v>
      </c>
      <c r="K1630" s="83" t="s">
        <v>6314</v>
      </c>
      <c r="L1630" s="83" t="s">
        <v>6314</v>
      </c>
      <c r="M1630" s="45" t="str">
        <f>IF(
ISNA(INDEX(resources!E:E,MATCH(B1630,resources!B:B,0))),"fillme",
INDEX(resources!E:E,MATCH(B1630,resources!B:B,0)))</f>
        <v>CAISO_Wind</v>
      </c>
      <c r="N1630" s="45">
        <f>IF(
ISNA(INDEX(resources!J:J,MATCH(B1630,resources!B:B,0))),"fillme",
INDEX(resources!J:J,MATCH(B1630,resources!B:B,0)))</f>
        <v>0</v>
      </c>
      <c r="O1630" s="83" t="str">
        <f>IFERROR(INDEX(resources!K:K,MATCH(B1630,resources!B:B,0)),"fillme")</f>
        <v>wind_low_cf</v>
      </c>
      <c r="P1630" s="89" t="str">
        <f t="shared" si="356"/>
        <v>wind_low_cf_2029_8</v>
      </c>
      <c r="Q1630" s="87">
        <f>INDEX(elcc!G:G,MATCH(P1630,elcc!D:D,0))</f>
        <v>0.308</v>
      </c>
      <c r="R1630" s="89">
        <f t="shared" si="357"/>
        <v>1</v>
      </c>
      <c r="S1630" s="89" t="s">
        <v>6314</v>
      </c>
      <c r="T1630" s="89" t="s">
        <v>6314</v>
      </c>
      <c r="U1630" s="90" t="str">
        <f t="shared" si="358"/>
        <v>ok</v>
      </c>
      <c r="V1630" s="63" t="str">
        <f>INDEX(resources!F:F,MATCH(B1630,resources!B:B,0))</f>
        <v>new_resolve</v>
      </c>
      <c r="W1630" s="110">
        <f t="shared" si="359"/>
        <v>1</v>
      </c>
      <c r="X1630" s="110">
        <f t="shared" si="360"/>
        <v>0</v>
      </c>
      <c r="Y1630" s="110" t="str">
        <f t="shared" si="361"/>
        <v>Greater_Imperial_Wind_energy_NA_CONFIDENTIAL</v>
      </c>
      <c r="Z1630" s="110">
        <f>IF(COUNTIFS($Y$2:Y1630,Y1630)=1,1,0)</f>
        <v>0</v>
      </c>
      <c r="AA1630" s="110">
        <f>SUM($Z$2:Z1630)*Z1630</f>
        <v>0</v>
      </c>
      <c r="AB1630" s="110">
        <f>COUNTIFS(resources!B:B,B1630)</f>
        <v>1</v>
      </c>
      <c r="AC1630" s="110">
        <f t="shared" si="362"/>
        <v>1</v>
      </c>
      <c r="AD1630" s="110">
        <f t="shared" si="363"/>
        <v>1</v>
      </c>
      <c r="AE1630" s="110">
        <f t="shared" si="364"/>
        <v>0</v>
      </c>
      <c r="AF1630" s="110">
        <f t="shared" si="365"/>
        <v>1</v>
      </c>
      <c r="AG1630" s="110">
        <f t="shared" si="366"/>
        <v>0</v>
      </c>
      <c r="AH1630" s="110">
        <f t="shared" si="367"/>
        <v>0</v>
      </c>
      <c r="AI1630" s="110">
        <f t="shared" si="368"/>
        <v>1</v>
      </c>
      <c r="AJ1630" s="100">
        <f>ROW()</f>
        <v>1630</v>
      </c>
      <c r="AK1630" s="100" t="e">
        <f>INDEX('BadRows RECART'!$C$2:$C$1207,MATCH(monthly_gwh_mw!AJ1630,'BadRows RECART'!$D$2:$D$1207,0))</f>
        <v>#N/A</v>
      </c>
    </row>
    <row r="1631" spans="1:37" ht="20">
      <c r="A1631" s="106" t="s">
        <v>3907</v>
      </c>
      <c r="B1631" s="106" t="s">
        <v>2403</v>
      </c>
      <c r="C1631" s="106" t="s">
        <v>6297</v>
      </c>
      <c r="D1631" s="168">
        <v>2029</v>
      </c>
      <c r="E1631" s="168">
        <v>9</v>
      </c>
      <c r="F1631" s="199">
        <v>3.5558218564244224</v>
      </c>
      <c r="G1631" s="212" t="s">
        <v>6314</v>
      </c>
      <c r="H1631" s="212" t="s">
        <v>6314</v>
      </c>
      <c r="I1631" s="106" t="s">
        <v>594</v>
      </c>
      <c r="K1631" s="83" t="s">
        <v>6314</v>
      </c>
      <c r="L1631" s="83" t="s">
        <v>6314</v>
      </c>
      <c r="M1631" s="45" t="str">
        <f>IF(
ISNA(INDEX(resources!E:E,MATCH(B1631,resources!B:B,0))),"fillme",
INDEX(resources!E:E,MATCH(B1631,resources!B:B,0)))</f>
        <v>CAISO_Wind</v>
      </c>
      <c r="N1631" s="45">
        <f>IF(
ISNA(INDEX(resources!J:J,MATCH(B1631,resources!B:B,0))),"fillme",
INDEX(resources!J:J,MATCH(B1631,resources!B:B,0)))</f>
        <v>0</v>
      </c>
      <c r="O1631" s="83" t="str">
        <f>IFERROR(INDEX(resources!K:K,MATCH(B1631,resources!B:B,0)),"fillme")</f>
        <v>wind_low_cf</v>
      </c>
      <c r="P1631" s="89" t="str">
        <f t="shared" si="356"/>
        <v>wind_low_cf_2029_9</v>
      </c>
      <c r="Q1631" s="87">
        <f>INDEX(elcc!G:G,MATCH(P1631,elcc!D:D,0))</f>
        <v>0.22</v>
      </c>
      <c r="R1631" s="89">
        <f t="shared" si="357"/>
        <v>1</v>
      </c>
      <c r="S1631" s="89" t="s">
        <v>6314</v>
      </c>
      <c r="T1631" s="89" t="s">
        <v>6314</v>
      </c>
      <c r="U1631" s="90" t="str">
        <f t="shared" si="358"/>
        <v>ok</v>
      </c>
      <c r="V1631" s="63" t="str">
        <f>INDEX(resources!F:F,MATCH(B1631,resources!B:B,0))</f>
        <v>new_resolve</v>
      </c>
      <c r="W1631" s="110">
        <f t="shared" si="359"/>
        <v>1</v>
      </c>
      <c r="X1631" s="110">
        <f t="shared" si="360"/>
        <v>0</v>
      </c>
      <c r="Y1631" s="110" t="str">
        <f t="shared" si="361"/>
        <v>Greater_Imperial_Wind_energy_NA_CONFIDENTIAL</v>
      </c>
      <c r="Z1631" s="110">
        <f>IF(COUNTIFS($Y$2:Y1631,Y1631)=1,1,0)</f>
        <v>0</v>
      </c>
      <c r="AA1631" s="110">
        <f>SUM($Z$2:Z1631)*Z1631</f>
        <v>0</v>
      </c>
      <c r="AB1631" s="110">
        <f>COUNTIFS(resources!B:B,B1631)</f>
        <v>1</v>
      </c>
      <c r="AC1631" s="110">
        <f t="shared" si="362"/>
        <v>1</v>
      </c>
      <c r="AD1631" s="110">
        <f t="shared" si="363"/>
        <v>1</v>
      </c>
      <c r="AE1631" s="110">
        <f t="shared" si="364"/>
        <v>0</v>
      </c>
      <c r="AF1631" s="110">
        <f t="shared" si="365"/>
        <v>1</v>
      </c>
      <c r="AG1631" s="110">
        <f t="shared" si="366"/>
        <v>0</v>
      </c>
      <c r="AH1631" s="110">
        <f t="shared" si="367"/>
        <v>0</v>
      </c>
      <c r="AI1631" s="110">
        <f t="shared" si="368"/>
        <v>1</v>
      </c>
      <c r="AJ1631" s="100">
        <f>ROW()</f>
        <v>1631</v>
      </c>
      <c r="AK1631" s="100" t="e">
        <f>INDEX('BadRows RECART'!$C$2:$C$1207,MATCH(monthly_gwh_mw!AJ1631,'BadRows RECART'!$D$2:$D$1207,0))</f>
        <v>#N/A</v>
      </c>
    </row>
    <row r="1632" spans="1:37" ht="20">
      <c r="A1632" s="106" t="s">
        <v>3907</v>
      </c>
      <c r="B1632" s="106" t="s">
        <v>2403</v>
      </c>
      <c r="C1632" s="106" t="s">
        <v>6297</v>
      </c>
      <c r="D1632" s="168">
        <v>2029</v>
      </c>
      <c r="E1632" s="168">
        <v>10</v>
      </c>
      <c r="F1632" s="199">
        <v>4.7647166466469342</v>
      </c>
      <c r="G1632" s="212" t="s">
        <v>6314</v>
      </c>
      <c r="H1632" s="212" t="s">
        <v>6314</v>
      </c>
      <c r="I1632" s="106" t="s">
        <v>594</v>
      </c>
      <c r="K1632" s="83" t="s">
        <v>6314</v>
      </c>
      <c r="L1632" s="83" t="s">
        <v>6314</v>
      </c>
      <c r="M1632" s="45" t="str">
        <f>IF(
ISNA(INDEX(resources!E:E,MATCH(B1632,resources!B:B,0))),"fillme",
INDEX(resources!E:E,MATCH(B1632,resources!B:B,0)))</f>
        <v>CAISO_Wind</v>
      </c>
      <c r="N1632" s="45">
        <f>IF(
ISNA(INDEX(resources!J:J,MATCH(B1632,resources!B:B,0))),"fillme",
INDEX(resources!J:J,MATCH(B1632,resources!B:B,0)))</f>
        <v>0</v>
      </c>
      <c r="O1632" s="83" t="str">
        <f>IFERROR(INDEX(resources!K:K,MATCH(B1632,resources!B:B,0)),"fillme")</f>
        <v>wind_low_cf</v>
      </c>
      <c r="P1632" s="89" t="str">
        <f t="shared" si="356"/>
        <v>wind_low_cf_2029_10</v>
      </c>
      <c r="Q1632" s="87">
        <f>INDEX(elcc!G:G,MATCH(P1632,elcc!D:D,0))</f>
        <v>0.11733333333333335</v>
      </c>
      <c r="R1632" s="89">
        <f t="shared" si="357"/>
        <v>1</v>
      </c>
      <c r="S1632" s="89" t="s">
        <v>6314</v>
      </c>
      <c r="T1632" s="89" t="s">
        <v>6314</v>
      </c>
      <c r="U1632" s="90" t="str">
        <f t="shared" si="358"/>
        <v>ok</v>
      </c>
      <c r="V1632" s="63" t="str">
        <f>INDEX(resources!F:F,MATCH(B1632,resources!B:B,0))</f>
        <v>new_resolve</v>
      </c>
      <c r="W1632" s="110">
        <f t="shared" si="359"/>
        <v>1</v>
      </c>
      <c r="X1632" s="110">
        <f t="shared" si="360"/>
        <v>0</v>
      </c>
      <c r="Y1632" s="110" t="str">
        <f t="shared" si="361"/>
        <v>Greater_Imperial_Wind_energy_NA_CONFIDENTIAL</v>
      </c>
      <c r="Z1632" s="110">
        <f>IF(COUNTIFS($Y$2:Y1632,Y1632)=1,1,0)</f>
        <v>0</v>
      </c>
      <c r="AA1632" s="110">
        <f>SUM($Z$2:Z1632)*Z1632</f>
        <v>0</v>
      </c>
      <c r="AB1632" s="110">
        <f>COUNTIFS(resources!B:B,B1632)</f>
        <v>1</v>
      </c>
      <c r="AC1632" s="110">
        <f t="shared" si="362"/>
        <v>1</v>
      </c>
      <c r="AD1632" s="110">
        <f t="shared" si="363"/>
        <v>1</v>
      </c>
      <c r="AE1632" s="110">
        <f t="shared" si="364"/>
        <v>0</v>
      </c>
      <c r="AF1632" s="110">
        <f t="shared" si="365"/>
        <v>1</v>
      </c>
      <c r="AG1632" s="110">
        <f t="shared" si="366"/>
        <v>0</v>
      </c>
      <c r="AH1632" s="110">
        <f t="shared" si="367"/>
        <v>0</v>
      </c>
      <c r="AI1632" s="110">
        <f t="shared" si="368"/>
        <v>1</v>
      </c>
      <c r="AJ1632" s="100">
        <f>ROW()</f>
        <v>1632</v>
      </c>
      <c r="AK1632" s="100" t="e">
        <f>INDEX('BadRows RECART'!$C$2:$C$1207,MATCH(monthly_gwh_mw!AJ1632,'BadRows RECART'!$D$2:$D$1207,0))</f>
        <v>#N/A</v>
      </c>
    </row>
    <row r="1633" spans="1:37" ht="20">
      <c r="A1633" s="106" t="s">
        <v>3907</v>
      </c>
      <c r="B1633" s="106" t="s">
        <v>2403</v>
      </c>
      <c r="C1633" s="106" t="s">
        <v>6297</v>
      </c>
      <c r="D1633" s="168">
        <v>2029</v>
      </c>
      <c r="E1633" s="168">
        <v>11</v>
      </c>
      <c r="F1633" s="199">
        <v>3.5066580844722108</v>
      </c>
      <c r="G1633" s="212" t="s">
        <v>6314</v>
      </c>
      <c r="H1633" s="212" t="s">
        <v>6314</v>
      </c>
      <c r="I1633" s="106" t="s">
        <v>594</v>
      </c>
      <c r="K1633" s="83" t="s">
        <v>6314</v>
      </c>
      <c r="L1633" s="83" t="s">
        <v>6314</v>
      </c>
      <c r="M1633" s="45" t="str">
        <f>IF(
ISNA(INDEX(resources!E:E,MATCH(B1633,resources!B:B,0))),"fillme",
INDEX(resources!E:E,MATCH(B1633,resources!B:B,0)))</f>
        <v>CAISO_Wind</v>
      </c>
      <c r="N1633" s="45">
        <f>IF(
ISNA(INDEX(resources!J:J,MATCH(B1633,resources!B:B,0))),"fillme",
INDEX(resources!J:J,MATCH(B1633,resources!B:B,0)))</f>
        <v>0</v>
      </c>
      <c r="O1633" s="83" t="str">
        <f>IFERROR(INDEX(resources!K:K,MATCH(B1633,resources!B:B,0)),"fillme")</f>
        <v>wind_low_cf</v>
      </c>
      <c r="P1633" s="89" t="str">
        <f t="shared" si="356"/>
        <v>wind_low_cf_2029_11</v>
      </c>
      <c r="Q1633" s="87">
        <f>INDEX(elcc!G:G,MATCH(P1633,elcc!D:D,0))</f>
        <v>0.17600000000000002</v>
      </c>
      <c r="R1633" s="89">
        <f t="shared" si="357"/>
        <v>1</v>
      </c>
      <c r="S1633" s="89" t="s">
        <v>6314</v>
      </c>
      <c r="T1633" s="89" t="s">
        <v>6314</v>
      </c>
      <c r="U1633" s="90" t="str">
        <f t="shared" si="358"/>
        <v>ok</v>
      </c>
      <c r="V1633" s="63" t="str">
        <f>INDEX(resources!F:F,MATCH(B1633,resources!B:B,0))</f>
        <v>new_resolve</v>
      </c>
      <c r="W1633" s="110">
        <f t="shared" si="359"/>
        <v>1</v>
      </c>
      <c r="X1633" s="110">
        <f t="shared" si="360"/>
        <v>0</v>
      </c>
      <c r="Y1633" s="110" t="str">
        <f t="shared" si="361"/>
        <v>Greater_Imperial_Wind_energy_NA_CONFIDENTIAL</v>
      </c>
      <c r="Z1633" s="110">
        <f>IF(COUNTIFS($Y$2:Y1633,Y1633)=1,1,0)</f>
        <v>0</v>
      </c>
      <c r="AA1633" s="110">
        <f>SUM($Z$2:Z1633)*Z1633</f>
        <v>0</v>
      </c>
      <c r="AB1633" s="110">
        <f>COUNTIFS(resources!B:B,B1633)</f>
        <v>1</v>
      </c>
      <c r="AC1633" s="110">
        <f t="shared" si="362"/>
        <v>1</v>
      </c>
      <c r="AD1633" s="110">
        <f t="shared" si="363"/>
        <v>1</v>
      </c>
      <c r="AE1633" s="110">
        <f t="shared" si="364"/>
        <v>0</v>
      </c>
      <c r="AF1633" s="110">
        <f t="shared" si="365"/>
        <v>1</v>
      </c>
      <c r="AG1633" s="110">
        <f t="shared" si="366"/>
        <v>0</v>
      </c>
      <c r="AH1633" s="110">
        <f t="shared" si="367"/>
        <v>0</v>
      </c>
      <c r="AI1633" s="110">
        <f t="shared" si="368"/>
        <v>1</v>
      </c>
      <c r="AJ1633" s="100">
        <f>ROW()</f>
        <v>1633</v>
      </c>
      <c r="AK1633" s="100" t="e">
        <f>INDEX('BadRows RECART'!$C$2:$C$1207,MATCH(monthly_gwh_mw!AJ1633,'BadRows RECART'!$D$2:$D$1207,0))</f>
        <v>#N/A</v>
      </c>
    </row>
    <row r="1634" spans="1:37" ht="20">
      <c r="A1634" s="106" t="s">
        <v>3907</v>
      </c>
      <c r="B1634" s="106" t="s">
        <v>2403</v>
      </c>
      <c r="C1634" s="106" t="s">
        <v>6297</v>
      </c>
      <c r="D1634" s="168">
        <v>2029</v>
      </c>
      <c r="E1634" s="168">
        <v>12</v>
      </c>
      <c r="F1634" s="199">
        <v>5.5647508271752706</v>
      </c>
      <c r="G1634" s="212" t="s">
        <v>6314</v>
      </c>
      <c r="H1634" s="212" t="s">
        <v>6314</v>
      </c>
      <c r="I1634" s="106" t="s">
        <v>594</v>
      </c>
      <c r="K1634" s="83" t="s">
        <v>6314</v>
      </c>
      <c r="L1634" s="83" t="s">
        <v>6314</v>
      </c>
      <c r="M1634" s="45" t="str">
        <f>IF(
ISNA(INDEX(resources!E:E,MATCH(B1634,resources!B:B,0))),"fillme",
INDEX(resources!E:E,MATCH(B1634,resources!B:B,0)))</f>
        <v>CAISO_Wind</v>
      </c>
      <c r="N1634" s="45">
        <f>IF(
ISNA(INDEX(resources!J:J,MATCH(B1634,resources!B:B,0))),"fillme",
INDEX(resources!J:J,MATCH(B1634,resources!B:B,0)))</f>
        <v>0</v>
      </c>
      <c r="O1634" s="83" t="str">
        <f>IFERROR(INDEX(resources!K:K,MATCH(B1634,resources!B:B,0)),"fillme")</f>
        <v>wind_low_cf</v>
      </c>
      <c r="P1634" s="89" t="str">
        <f t="shared" si="356"/>
        <v>wind_low_cf_2029_12</v>
      </c>
      <c r="Q1634" s="87">
        <f>INDEX(elcc!G:G,MATCH(P1634,elcc!D:D,0))</f>
        <v>0.19066666666666668</v>
      </c>
      <c r="R1634" s="89">
        <f t="shared" si="357"/>
        <v>1</v>
      </c>
      <c r="S1634" s="89" t="s">
        <v>6314</v>
      </c>
      <c r="T1634" s="89" t="s">
        <v>6314</v>
      </c>
      <c r="U1634" s="90" t="str">
        <f t="shared" si="358"/>
        <v>ok</v>
      </c>
      <c r="V1634" s="63" t="str">
        <f>INDEX(resources!F:F,MATCH(B1634,resources!B:B,0))</f>
        <v>new_resolve</v>
      </c>
      <c r="W1634" s="110">
        <f t="shared" si="359"/>
        <v>1</v>
      </c>
      <c r="X1634" s="110">
        <f t="shared" si="360"/>
        <v>0</v>
      </c>
      <c r="Y1634" s="110" t="str">
        <f t="shared" si="361"/>
        <v>Greater_Imperial_Wind_energy_NA_CONFIDENTIAL</v>
      </c>
      <c r="Z1634" s="110">
        <f>IF(COUNTIFS($Y$2:Y1634,Y1634)=1,1,0)</f>
        <v>0</v>
      </c>
      <c r="AA1634" s="110">
        <f>SUM($Z$2:Z1634)*Z1634</f>
        <v>0</v>
      </c>
      <c r="AB1634" s="110">
        <f>COUNTIFS(resources!B:B,B1634)</f>
        <v>1</v>
      </c>
      <c r="AC1634" s="110">
        <f t="shared" si="362"/>
        <v>1</v>
      </c>
      <c r="AD1634" s="110">
        <f t="shared" si="363"/>
        <v>1</v>
      </c>
      <c r="AE1634" s="110">
        <f t="shared" si="364"/>
        <v>0</v>
      </c>
      <c r="AF1634" s="110">
        <f t="shared" si="365"/>
        <v>1</v>
      </c>
      <c r="AG1634" s="110">
        <f t="shared" si="366"/>
        <v>0</v>
      </c>
      <c r="AH1634" s="110">
        <f t="shared" si="367"/>
        <v>0</v>
      </c>
      <c r="AI1634" s="110">
        <f t="shared" si="368"/>
        <v>1</v>
      </c>
      <c r="AJ1634" s="100">
        <f>ROW()</f>
        <v>1634</v>
      </c>
      <c r="AK1634" s="100" t="e">
        <f>INDEX('BadRows RECART'!$C$2:$C$1207,MATCH(monthly_gwh_mw!AJ1634,'BadRows RECART'!$D$2:$D$1207,0))</f>
        <v>#N/A</v>
      </c>
    </row>
    <row r="1635" spans="1:37" ht="20">
      <c r="A1635" s="106" t="s">
        <v>3907</v>
      </c>
      <c r="B1635" s="106" t="s">
        <v>2403</v>
      </c>
      <c r="C1635" s="106" t="s">
        <v>6297</v>
      </c>
      <c r="D1635" s="168">
        <v>2030</v>
      </c>
      <c r="E1635" s="168">
        <v>1</v>
      </c>
      <c r="F1635" s="199">
        <v>6.1099142645533275</v>
      </c>
      <c r="G1635" s="212" t="s">
        <v>6314</v>
      </c>
      <c r="H1635" s="212" t="s">
        <v>6314</v>
      </c>
      <c r="I1635" s="106" t="s">
        <v>594</v>
      </c>
      <c r="K1635" s="83" t="s">
        <v>6314</v>
      </c>
      <c r="L1635" s="83" t="s">
        <v>6314</v>
      </c>
      <c r="M1635" s="45" t="str">
        <f>IF(
ISNA(INDEX(resources!E:E,MATCH(B1635,resources!B:B,0))),"fillme",
INDEX(resources!E:E,MATCH(B1635,resources!B:B,0)))</f>
        <v>CAISO_Wind</v>
      </c>
      <c r="N1635" s="45">
        <f>IF(
ISNA(INDEX(resources!J:J,MATCH(B1635,resources!B:B,0))),"fillme",
INDEX(resources!J:J,MATCH(B1635,resources!B:B,0)))</f>
        <v>0</v>
      </c>
      <c r="O1635" s="83" t="str">
        <f>IFERROR(INDEX(resources!K:K,MATCH(B1635,resources!B:B,0)),"fillme")</f>
        <v>wind_low_cf</v>
      </c>
      <c r="P1635" s="89" t="str">
        <f t="shared" si="356"/>
        <v>wind_low_cf_2030_1</v>
      </c>
      <c r="Q1635" s="87">
        <f>INDEX(elcc!G:G,MATCH(P1635,elcc!D:D,0))</f>
        <v>0.20533333333333337</v>
      </c>
      <c r="R1635" s="89">
        <f t="shared" si="357"/>
        <v>1</v>
      </c>
      <c r="S1635" s="89" t="s">
        <v>6314</v>
      </c>
      <c r="T1635" s="89" t="s">
        <v>6314</v>
      </c>
      <c r="U1635" s="90" t="str">
        <f t="shared" si="358"/>
        <v>ok</v>
      </c>
      <c r="V1635" s="63" t="str">
        <f>INDEX(resources!F:F,MATCH(B1635,resources!B:B,0))</f>
        <v>new_resolve</v>
      </c>
      <c r="W1635" s="110">
        <f t="shared" si="359"/>
        <v>1</v>
      </c>
      <c r="X1635" s="110">
        <f t="shared" si="360"/>
        <v>0</v>
      </c>
      <c r="Y1635" s="110" t="str">
        <f t="shared" si="361"/>
        <v>Greater_Imperial_Wind_energy_NA_CONFIDENTIAL</v>
      </c>
      <c r="Z1635" s="110">
        <f>IF(COUNTIFS($Y$2:Y1635,Y1635)=1,1,0)</f>
        <v>0</v>
      </c>
      <c r="AA1635" s="110">
        <f>SUM($Z$2:Z1635)*Z1635</f>
        <v>0</v>
      </c>
      <c r="AB1635" s="110">
        <f>COUNTIFS(resources!B:B,B1635)</f>
        <v>1</v>
      </c>
      <c r="AC1635" s="110">
        <f t="shared" si="362"/>
        <v>1</v>
      </c>
      <c r="AD1635" s="110">
        <f t="shared" si="363"/>
        <v>1</v>
      </c>
      <c r="AE1635" s="110">
        <f t="shared" si="364"/>
        <v>0</v>
      </c>
      <c r="AF1635" s="110">
        <f t="shared" si="365"/>
        <v>1</v>
      </c>
      <c r="AG1635" s="110">
        <f t="shared" si="366"/>
        <v>0</v>
      </c>
      <c r="AH1635" s="110">
        <f t="shared" si="367"/>
        <v>0</v>
      </c>
      <c r="AI1635" s="110">
        <f t="shared" si="368"/>
        <v>1</v>
      </c>
      <c r="AJ1635" s="100">
        <f>ROW()</f>
        <v>1635</v>
      </c>
      <c r="AK1635" s="100" t="e">
        <f>INDEX('BadRows RECART'!$C$2:$C$1207,MATCH(monthly_gwh_mw!AJ1635,'BadRows RECART'!$D$2:$D$1207,0))</f>
        <v>#N/A</v>
      </c>
    </row>
    <row r="1636" spans="1:37" ht="20">
      <c r="A1636" s="106" t="s">
        <v>3907</v>
      </c>
      <c r="B1636" s="106" t="s">
        <v>2403</v>
      </c>
      <c r="C1636" s="106" t="s">
        <v>6297</v>
      </c>
      <c r="D1636" s="168">
        <v>2030</v>
      </c>
      <c r="E1636" s="168">
        <v>2</v>
      </c>
      <c r="F1636" s="199">
        <v>4.8935938123862766</v>
      </c>
      <c r="G1636" s="212" t="s">
        <v>6314</v>
      </c>
      <c r="H1636" s="212" t="s">
        <v>6314</v>
      </c>
      <c r="I1636" s="106" t="s">
        <v>594</v>
      </c>
      <c r="K1636" s="83" t="s">
        <v>6314</v>
      </c>
      <c r="L1636" s="83" t="s">
        <v>6314</v>
      </c>
      <c r="M1636" s="45" t="str">
        <f>IF(
ISNA(INDEX(resources!E:E,MATCH(B1636,resources!B:B,0))),"fillme",
INDEX(resources!E:E,MATCH(B1636,resources!B:B,0)))</f>
        <v>CAISO_Wind</v>
      </c>
      <c r="N1636" s="45">
        <f>IF(
ISNA(INDEX(resources!J:J,MATCH(B1636,resources!B:B,0))),"fillme",
INDEX(resources!J:J,MATCH(B1636,resources!B:B,0)))</f>
        <v>0</v>
      </c>
      <c r="O1636" s="83" t="str">
        <f>IFERROR(INDEX(resources!K:K,MATCH(B1636,resources!B:B,0)),"fillme")</f>
        <v>wind_low_cf</v>
      </c>
      <c r="P1636" s="89" t="str">
        <f t="shared" si="356"/>
        <v>wind_low_cf_2030_2</v>
      </c>
      <c r="Q1636" s="87">
        <f>INDEX(elcc!G:G,MATCH(P1636,elcc!D:D,0))</f>
        <v>0.17600000000000002</v>
      </c>
      <c r="R1636" s="89">
        <f t="shared" si="357"/>
        <v>1</v>
      </c>
      <c r="S1636" s="89" t="s">
        <v>6314</v>
      </c>
      <c r="T1636" s="89" t="s">
        <v>6314</v>
      </c>
      <c r="U1636" s="90" t="str">
        <f t="shared" si="358"/>
        <v>ok</v>
      </c>
      <c r="V1636" s="63" t="str">
        <f>INDEX(resources!F:F,MATCH(B1636,resources!B:B,0))</f>
        <v>new_resolve</v>
      </c>
      <c r="W1636" s="110">
        <f t="shared" si="359"/>
        <v>1</v>
      </c>
      <c r="X1636" s="110">
        <f t="shared" si="360"/>
        <v>0</v>
      </c>
      <c r="Y1636" s="110" t="str">
        <f t="shared" si="361"/>
        <v>Greater_Imperial_Wind_energy_NA_CONFIDENTIAL</v>
      </c>
      <c r="Z1636" s="110">
        <f>IF(COUNTIFS($Y$2:Y1636,Y1636)=1,1,0)</f>
        <v>0</v>
      </c>
      <c r="AA1636" s="110">
        <f>SUM($Z$2:Z1636)*Z1636</f>
        <v>0</v>
      </c>
      <c r="AB1636" s="110">
        <f>COUNTIFS(resources!B:B,B1636)</f>
        <v>1</v>
      </c>
      <c r="AC1636" s="110">
        <f t="shared" si="362"/>
        <v>1</v>
      </c>
      <c r="AD1636" s="110">
        <f t="shared" si="363"/>
        <v>1</v>
      </c>
      <c r="AE1636" s="110">
        <f t="shared" si="364"/>
        <v>0</v>
      </c>
      <c r="AF1636" s="110">
        <f t="shared" si="365"/>
        <v>1</v>
      </c>
      <c r="AG1636" s="110">
        <f t="shared" si="366"/>
        <v>0</v>
      </c>
      <c r="AH1636" s="110">
        <f t="shared" si="367"/>
        <v>0</v>
      </c>
      <c r="AI1636" s="110">
        <f t="shared" si="368"/>
        <v>1</v>
      </c>
      <c r="AJ1636" s="100">
        <f>ROW()</f>
        <v>1636</v>
      </c>
      <c r="AK1636" s="100" t="e">
        <f>INDEX('BadRows RECART'!$C$2:$C$1207,MATCH(monthly_gwh_mw!AJ1636,'BadRows RECART'!$D$2:$D$1207,0))</f>
        <v>#N/A</v>
      </c>
    </row>
    <row r="1637" spans="1:37" ht="20">
      <c r="A1637" s="106" t="s">
        <v>3907</v>
      </c>
      <c r="B1637" s="106" t="s">
        <v>2403</v>
      </c>
      <c r="C1637" s="106" t="s">
        <v>6297</v>
      </c>
      <c r="D1637" s="168">
        <v>2030</v>
      </c>
      <c r="E1637" s="168">
        <v>3</v>
      </c>
      <c r="F1637" s="199">
        <v>4.286011940037266</v>
      </c>
      <c r="G1637" s="212" t="s">
        <v>6314</v>
      </c>
      <c r="H1637" s="212" t="s">
        <v>6314</v>
      </c>
      <c r="I1637" s="106" t="s">
        <v>594</v>
      </c>
      <c r="K1637" s="83" t="s">
        <v>6314</v>
      </c>
      <c r="L1637" s="83" t="s">
        <v>6314</v>
      </c>
      <c r="M1637" s="45" t="str">
        <f>IF(
ISNA(INDEX(resources!E:E,MATCH(B1637,resources!B:B,0))),"fillme",
INDEX(resources!E:E,MATCH(B1637,resources!B:B,0)))</f>
        <v>CAISO_Wind</v>
      </c>
      <c r="N1637" s="45">
        <f>IF(
ISNA(INDEX(resources!J:J,MATCH(B1637,resources!B:B,0))),"fillme",
INDEX(resources!J:J,MATCH(B1637,resources!B:B,0)))</f>
        <v>0</v>
      </c>
      <c r="O1637" s="83" t="str">
        <f>IFERROR(INDEX(resources!K:K,MATCH(B1637,resources!B:B,0)),"fillme")</f>
        <v>wind_low_cf</v>
      </c>
      <c r="P1637" s="89" t="str">
        <f t="shared" si="356"/>
        <v>wind_low_cf_2030_3</v>
      </c>
      <c r="Q1637" s="87">
        <f>INDEX(elcc!G:G,MATCH(P1637,elcc!D:D,0))</f>
        <v>0.41066666666666674</v>
      </c>
      <c r="R1637" s="89">
        <f t="shared" si="357"/>
        <v>1</v>
      </c>
      <c r="S1637" s="89" t="s">
        <v>6314</v>
      </c>
      <c r="T1637" s="89" t="s">
        <v>6314</v>
      </c>
      <c r="U1637" s="90" t="str">
        <f t="shared" si="358"/>
        <v>ok</v>
      </c>
      <c r="V1637" s="63" t="str">
        <f>INDEX(resources!F:F,MATCH(B1637,resources!B:B,0))</f>
        <v>new_resolve</v>
      </c>
      <c r="W1637" s="110">
        <f t="shared" si="359"/>
        <v>1</v>
      </c>
      <c r="X1637" s="110">
        <f t="shared" si="360"/>
        <v>0</v>
      </c>
      <c r="Y1637" s="110" t="str">
        <f t="shared" si="361"/>
        <v>Greater_Imperial_Wind_energy_NA_CONFIDENTIAL</v>
      </c>
      <c r="Z1637" s="110">
        <f>IF(COUNTIFS($Y$2:Y1637,Y1637)=1,1,0)</f>
        <v>0</v>
      </c>
      <c r="AA1637" s="110">
        <f>SUM($Z$2:Z1637)*Z1637</f>
        <v>0</v>
      </c>
      <c r="AB1637" s="110">
        <f>COUNTIFS(resources!B:B,B1637)</f>
        <v>1</v>
      </c>
      <c r="AC1637" s="110">
        <f t="shared" si="362"/>
        <v>1</v>
      </c>
      <c r="AD1637" s="110">
        <f t="shared" si="363"/>
        <v>1</v>
      </c>
      <c r="AE1637" s="110">
        <f t="shared" si="364"/>
        <v>0</v>
      </c>
      <c r="AF1637" s="110">
        <f t="shared" si="365"/>
        <v>1</v>
      </c>
      <c r="AG1637" s="110">
        <f t="shared" si="366"/>
        <v>0</v>
      </c>
      <c r="AH1637" s="110">
        <f t="shared" si="367"/>
        <v>0</v>
      </c>
      <c r="AI1637" s="110">
        <f t="shared" si="368"/>
        <v>1</v>
      </c>
      <c r="AJ1637" s="100">
        <f>ROW()</f>
        <v>1637</v>
      </c>
      <c r="AK1637" s="100" t="e">
        <f>INDEX('BadRows RECART'!$C$2:$C$1207,MATCH(monthly_gwh_mw!AJ1637,'BadRows RECART'!$D$2:$D$1207,0))</f>
        <v>#N/A</v>
      </c>
    </row>
    <row r="1638" spans="1:37" ht="20">
      <c r="A1638" s="106" t="s">
        <v>3907</v>
      </c>
      <c r="B1638" s="106" t="s">
        <v>2403</v>
      </c>
      <c r="C1638" s="106" t="s">
        <v>6297</v>
      </c>
      <c r="D1638" s="168">
        <v>2030</v>
      </c>
      <c r="E1638" s="168">
        <v>4</v>
      </c>
      <c r="F1638" s="199">
        <v>4.1657526256538375</v>
      </c>
      <c r="G1638" s="212" t="s">
        <v>6314</v>
      </c>
      <c r="H1638" s="212" t="s">
        <v>6314</v>
      </c>
      <c r="I1638" s="106" t="s">
        <v>594</v>
      </c>
      <c r="K1638" s="83" t="s">
        <v>6314</v>
      </c>
      <c r="L1638" s="83" t="s">
        <v>6314</v>
      </c>
      <c r="M1638" s="45" t="str">
        <f>IF(
ISNA(INDEX(resources!E:E,MATCH(B1638,resources!B:B,0))),"fillme",
INDEX(resources!E:E,MATCH(B1638,resources!B:B,0)))</f>
        <v>CAISO_Wind</v>
      </c>
      <c r="N1638" s="45">
        <f>IF(
ISNA(INDEX(resources!J:J,MATCH(B1638,resources!B:B,0))),"fillme",
INDEX(resources!J:J,MATCH(B1638,resources!B:B,0)))</f>
        <v>0</v>
      </c>
      <c r="O1638" s="83" t="str">
        <f>IFERROR(INDEX(resources!K:K,MATCH(B1638,resources!B:B,0)),"fillme")</f>
        <v>wind_low_cf</v>
      </c>
      <c r="P1638" s="89" t="str">
        <f t="shared" si="356"/>
        <v>wind_low_cf_2030_4</v>
      </c>
      <c r="Q1638" s="87">
        <f>INDEX(elcc!G:G,MATCH(P1638,elcc!D:D,0))</f>
        <v>0.3666666666666667</v>
      </c>
      <c r="R1638" s="89">
        <f t="shared" si="357"/>
        <v>1</v>
      </c>
      <c r="S1638" s="89" t="s">
        <v>6314</v>
      </c>
      <c r="T1638" s="89" t="s">
        <v>6314</v>
      </c>
      <c r="U1638" s="90" t="str">
        <f t="shared" si="358"/>
        <v>ok</v>
      </c>
      <c r="V1638" s="63" t="str">
        <f>INDEX(resources!F:F,MATCH(B1638,resources!B:B,0))</f>
        <v>new_resolve</v>
      </c>
      <c r="W1638" s="110">
        <f t="shared" si="359"/>
        <v>1</v>
      </c>
      <c r="X1638" s="110">
        <f t="shared" si="360"/>
        <v>0</v>
      </c>
      <c r="Y1638" s="110" t="str">
        <f t="shared" si="361"/>
        <v>Greater_Imperial_Wind_energy_NA_CONFIDENTIAL</v>
      </c>
      <c r="Z1638" s="110">
        <f>IF(COUNTIFS($Y$2:Y1638,Y1638)=1,1,0)</f>
        <v>0</v>
      </c>
      <c r="AA1638" s="110">
        <f>SUM($Z$2:Z1638)*Z1638</f>
        <v>0</v>
      </c>
      <c r="AB1638" s="110">
        <f>COUNTIFS(resources!B:B,B1638)</f>
        <v>1</v>
      </c>
      <c r="AC1638" s="110">
        <f t="shared" si="362"/>
        <v>1</v>
      </c>
      <c r="AD1638" s="110">
        <f t="shared" si="363"/>
        <v>1</v>
      </c>
      <c r="AE1638" s="110">
        <f t="shared" si="364"/>
        <v>0</v>
      </c>
      <c r="AF1638" s="110">
        <f t="shared" si="365"/>
        <v>1</v>
      </c>
      <c r="AG1638" s="110">
        <f t="shared" si="366"/>
        <v>0</v>
      </c>
      <c r="AH1638" s="110">
        <f t="shared" si="367"/>
        <v>0</v>
      </c>
      <c r="AI1638" s="110">
        <f t="shared" si="368"/>
        <v>1</v>
      </c>
      <c r="AJ1638" s="100">
        <f>ROW()</f>
        <v>1638</v>
      </c>
      <c r="AK1638" s="100" t="e">
        <f>INDEX('BadRows RECART'!$C$2:$C$1207,MATCH(monthly_gwh_mw!AJ1638,'BadRows RECART'!$D$2:$D$1207,0))</f>
        <v>#N/A</v>
      </c>
    </row>
    <row r="1639" spans="1:37" ht="20">
      <c r="A1639" s="106" t="s">
        <v>3907</v>
      </c>
      <c r="B1639" s="106" t="s">
        <v>2403</v>
      </c>
      <c r="C1639" s="106" t="s">
        <v>6297</v>
      </c>
      <c r="D1639" s="168">
        <v>2030</v>
      </c>
      <c r="E1639" s="168">
        <v>5</v>
      </c>
      <c r="F1639" s="199">
        <v>3.6391430730943761</v>
      </c>
      <c r="G1639" s="212" t="s">
        <v>6314</v>
      </c>
      <c r="H1639" s="212" t="s">
        <v>6314</v>
      </c>
      <c r="I1639" s="106" t="s">
        <v>594</v>
      </c>
      <c r="K1639" s="83" t="s">
        <v>6314</v>
      </c>
      <c r="L1639" s="83" t="s">
        <v>6314</v>
      </c>
      <c r="M1639" s="45" t="str">
        <f>IF(
ISNA(INDEX(resources!E:E,MATCH(B1639,resources!B:B,0))),"fillme",
INDEX(resources!E:E,MATCH(B1639,resources!B:B,0)))</f>
        <v>CAISO_Wind</v>
      </c>
      <c r="N1639" s="45">
        <f>IF(
ISNA(INDEX(resources!J:J,MATCH(B1639,resources!B:B,0))),"fillme",
INDEX(resources!J:J,MATCH(B1639,resources!B:B,0)))</f>
        <v>0</v>
      </c>
      <c r="O1639" s="83" t="str">
        <f>IFERROR(INDEX(resources!K:K,MATCH(B1639,resources!B:B,0)),"fillme")</f>
        <v>wind_low_cf</v>
      </c>
      <c r="P1639" s="89" t="str">
        <f t="shared" si="356"/>
        <v>wind_low_cf_2030_5</v>
      </c>
      <c r="Q1639" s="87">
        <f>INDEX(elcc!G:G,MATCH(P1639,elcc!D:D,0))</f>
        <v>0.3666666666666667</v>
      </c>
      <c r="R1639" s="89">
        <f t="shared" si="357"/>
        <v>1</v>
      </c>
      <c r="S1639" s="89" t="s">
        <v>6314</v>
      </c>
      <c r="T1639" s="89" t="s">
        <v>6314</v>
      </c>
      <c r="U1639" s="90" t="str">
        <f t="shared" si="358"/>
        <v>ok</v>
      </c>
      <c r="V1639" s="63" t="str">
        <f>INDEX(resources!F:F,MATCH(B1639,resources!B:B,0))</f>
        <v>new_resolve</v>
      </c>
      <c r="W1639" s="110">
        <f t="shared" si="359"/>
        <v>1</v>
      </c>
      <c r="X1639" s="110">
        <f t="shared" si="360"/>
        <v>0</v>
      </c>
      <c r="Y1639" s="110" t="str">
        <f t="shared" si="361"/>
        <v>Greater_Imperial_Wind_energy_NA_CONFIDENTIAL</v>
      </c>
      <c r="Z1639" s="110">
        <f>IF(COUNTIFS($Y$2:Y1639,Y1639)=1,1,0)</f>
        <v>0</v>
      </c>
      <c r="AA1639" s="110">
        <f>SUM($Z$2:Z1639)*Z1639</f>
        <v>0</v>
      </c>
      <c r="AB1639" s="110">
        <f>COUNTIFS(resources!B:B,B1639)</f>
        <v>1</v>
      </c>
      <c r="AC1639" s="110">
        <f t="shared" si="362"/>
        <v>1</v>
      </c>
      <c r="AD1639" s="110">
        <f t="shared" si="363"/>
        <v>1</v>
      </c>
      <c r="AE1639" s="110">
        <f t="shared" si="364"/>
        <v>0</v>
      </c>
      <c r="AF1639" s="110">
        <f t="shared" si="365"/>
        <v>1</v>
      </c>
      <c r="AG1639" s="110">
        <f t="shared" si="366"/>
        <v>0</v>
      </c>
      <c r="AH1639" s="110">
        <f t="shared" si="367"/>
        <v>0</v>
      </c>
      <c r="AI1639" s="110">
        <f t="shared" si="368"/>
        <v>1</v>
      </c>
      <c r="AJ1639" s="100">
        <f>ROW()</f>
        <v>1639</v>
      </c>
      <c r="AK1639" s="100" t="e">
        <f>INDEX('BadRows RECART'!$C$2:$C$1207,MATCH(monthly_gwh_mw!AJ1639,'BadRows RECART'!$D$2:$D$1207,0))</f>
        <v>#N/A</v>
      </c>
    </row>
    <row r="1640" spans="1:37" ht="20">
      <c r="A1640" s="106" t="s">
        <v>3907</v>
      </c>
      <c r="B1640" s="106" t="s">
        <v>2403</v>
      </c>
      <c r="C1640" s="106" t="s">
        <v>6297</v>
      </c>
      <c r="D1640" s="168">
        <v>2030</v>
      </c>
      <c r="E1640" s="168">
        <v>6</v>
      </c>
      <c r="F1640" s="199">
        <v>3.6516612028148594</v>
      </c>
      <c r="G1640" s="212" t="s">
        <v>6314</v>
      </c>
      <c r="H1640" s="212" t="s">
        <v>6314</v>
      </c>
      <c r="I1640" s="106" t="s">
        <v>594</v>
      </c>
      <c r="K1640" s="83" t="s">
        <v>6314</v>
      </c>
      <c r="L1640" s="83" t="s">
        <v>6314</v>
      </c>
      <c r="M1640" s="45" t="str">
        <f>IF(
ISNA(INDEX(resources!E:E,MATCH(B1640,resources!B:B,0))),"fillme",
INDEX(resources!E:E,MATCH(B1640,resources!B:B,0)))</f>
        <v>CAISO_Wind</v>
      </c>
      <c r="N1640" s="45">
        <f>IF(
ISNA(INDEX(resources!J:J,MATCH(B1640,resources!B:B,0))),"fillme",
INDEX(resources!J:J,MATCH(B1640,resources!B:B,0)))</f>
        <v>0</v>
      </c>
      <c r="O1640" s="83" t="str">
        <f>IFERROR(INDEX(resources!K:K,MATCH(B1640,resources!B:B,0)),"fillme")</f>
        <v>wind_low_cf</v>
      </c>
      <c r="P1640" s="89" t="str">
        <f t="shared" si="356"/>
        <v>wind_low_cf_2030_6</v>
      </c>
      <c r="Q1640" s="87">
        <f>INDEX(elcc!G:G,MATCH(P1640,elcc!D:D,0))</f>
        <v>0.48400000000000004</v>
      </c>
      <c r="R1640" s="89">
        <f t="shared" si="357"/>
        <v>1</v>
      </c>
      <c r="S1640" s="89" t="s">
        <v>6314</v>
      </c>
      <c r="T1640" s="89" t="s">
        <v>6314</v>
      </c>
      <c r="U1640" s="90" t="str">
        <f t="shared" si="358"/>
        <v>ok</v>
      </c>
      <c r="V1640" s="63" t="str">
        <f>INDEX(resources!F:F,MATCH(B1640,resources!B:B,0))</f>
        <v>new_resolve</v>
      </c>
      <c r="W1640" s="110">
        <f t="shared" si="359"/>
        <v>1</v>
      </c>
      <c r="X1640" s="110">
        <f t="shared" si="360"/>
        <v>0</v>
      </c>
      <c r="Y1640" s="110" t="str">
        <f t="shared" si="361"/>
        <v>Greater_Imperial_Wind_energy_NA_CONFIDENTIAL</v>
      </c>
      <c r="Z1640" s="110">
        <f>IF(COUNTIFS($Y$2:Y1640,Y1640)=1,1,0)</f>
        <v>0</v>
      </c>
      <c r="AA1640" s="110">
        <f>SUM($Z$2:Z1640)*Z1640</f>
        <v>0</v>
      </c>
      <c r="AB1640" s="110">
        <f>COUNTIFS(resources!B:B,B1640)</f>
        <v>1</v>
      </c>
      <c r="AC1640" s="110">
        <f t="shared" si="362"/>
        <v>1</v>
      </c>
      <c r="AD1640" s="110">
        <f t="shared" si="363"/>
        <v>1</v>
      </c>
      <c r="AE1640" s="110">
        <f t="shared" si="364"/>
        <v>0</v>
      </c>
      <c r="AF1640" s="110">
        <f t="shared" si="365"/>
        <v>1</v>
      </c>
      <c r="AG1640" s="110">
        <f t="shared" si="366"/>
        <v>0</v>
      </c>
      <c r="AH1640" s="110">
        <f t="shared" si="367"/>
        <v>0</v>
      </c>
      <c r="AI1640" s="110">
        <f t="shared" si="368"/>
        <v>1</v>
      </c>
      <c r="AJ1640" s="100">
        <f>ROW()</f>
        <v>1640</v>
      </c>
      <c r="AK1640" s="100" t="e">
        <f>INDEX('BadRows RECART'!$C$2:$C$1207,MATCH(monthly_gwh_mw!AJ1640,'BadRows RECART'!$D$2:$D$1207,0))</f>
        <v>#N/A</v>
      </c>
    </row>
    <row r="1641" spans="1:37" ht="20">
      <c r="A1641" s="106" t="s">
        <v>3907</v>
      </c>
      <c r="B1641" s="106" t="s">
        <v>2403</v>
      </c>
      <c r="C1641" s="106" t="s">
        <v>6297</v>
      </c>
      <c r="D1641" s="168">
        <v>2030</v>
      </c>
      <c r="E1641" s="168">
        <v>7</v>
      </c>
      <c r="F1641" s="199">
        <v>2.8605050203836466</v>
      </c>
      <c r="G1641" s="212" t="s">
        <v>6314</v>
      </c>
      <c r="H1641" s="212" t="s">
        <v>6314</v>
      </c>
      <c r="I1641" s="106" t="s">
        <v>594</v>
      </c>
      <c r="K1641" s="83" t="s">
        <v>6314</v>
      </c>
      <c r="L1641" s="83" t="s">
        <v>6314</v>
      </c>
      <c r="M1641" s="45" t="str">
        <f>IF(
ISNA(INDEX(resources!E:E,MATCH(B1641,resources!B:B,0))),"fillme",
INDEX(resources!E:E,MATCH(B1641,resources!B:B,0)))</f>
        <v>CAISO_Wind</v>
      </c>
      <c r="N1641" s="45">
        <f>IF(
ISNA(INDEX(resources!J:J,MATCH(B1641,resources!B:B,0))),"fillme",
INDEX(resources!J:J,MATCH(B1641,resources!B:B,0)))</f>
        <v>0</v>
      </c>
      <c r="O1641" s="83" t="str">
        <f>IFERROR(INDEX(resources!K:K,MATCH(B1641,resources!B:B,0)),"fillme")</f>
        <v>wind_low_cf</v>
      </c>
      <c r="P1641" s="89" t="str">
        <f t="shared" si="356"/>
        <v>wind_low_cf_2030_7</v>
      </c>
      <c r="Q1641" s="87">
        <f>INDEX(elcc!G:G,MATCH(P1641,elcc!D:D,0))</f>
        <v>0.33733333333333337</v>
      </c>
      <c r="R1641" s="89">
        <f t="shared" si="357"/>
        <v>1</v>
      </c>
      <c r="S1641" s="89" t="s">
        <v>6314</v>
      </c>
      <c r="T1641" s="89" t="s">
        <v>6314</v>
      </c>
      <c r="U1641" s="90" t="str">
        <f t="shared" si="358"/>
        <v>ok</v>
      </c>
      <c r="V1641" s="63" t="str">
        <f>INDEX(resources!F:F,MATCH(B1641,resources!B:B,0))</f>
        <v>new_resolve</v>
      </c>
      <c r="W1641" s="110">
        <f t="shared" si="359"/>
        <v>1</v>
      </c>
      <c r="X1641" s="110">
        <f t="shared" si="360"/>
        <v>0</v>
      </c>
      <c r="Y1641" s="110" t="str">
        <f t="shared" si="361"/>
        <v>Greater_Imperial_Wind_energy_NA_CONFIDENTIAL</v>
      </c>
      <c r="Z1641" s="110">
        <f>IF(COUNTIFS($Y$2:Y1641,Y1641)=1,1,0)</f>
        <v>0</v>
      </c>
      <c r="AA1641" s="110">
        <f>SUM($Z$2:Z1641)*Z1641</f>
        <v>0</v>
      </c>
      <c r="AB1641" s="110">
        <f>COUNTIFS(resources!B:B,B1641)</f>
        <v>1</v>
      </c>
      <c r="AC1641" s="110">
        <f t="shared" si="362"/>
        <v>1</v>
      </c>
      <c r="AD1641" s="110">
        <f t="shared" si="363"/>
        <v>1</v>
      </c>
      <c r="AE1641" s="110">
        <f t="shared" si="364"/>
        <v>0</v>
      </c>
      <c r="AF1641" s="110">
        <f t="shared" si="365"/>
        <v>1</v>
      </c>
      <c r="AG1641" s="110">
        <f t="shared" si="366"/>
        <v>0</v>
      </c>
      <c r="AH1641" s="110">
        <f t="shared" si="367"/>
        <v>0</v>
      </c>
      <c r="AI1641" s="110">
        <f t="shared" si="368"/>
        <v>1</v>
      </c>
      <c r="AJ1641" s="100">
        <f>ROW()</f>
        <v>1641</v>
      </c>
      <c r="AK1641" s="100" t="e">
        <f>INDEX('BadRows RECART'!$C$2:$C$1207,MATCH(monthly_gwh_mw!AJ1641,'BadRows RECART'!$D$2:$D$1207,0))</f>
        <v>#N/A</v>
      </c>
    </row>
    <row r="1642" spans="1:37" ht="20">
      <c r="A1642" s="106" t="s">
        <v>3907</v>
      </c>
      <c r="B1642" s="106" t="s">
        <v>2403</v>
      </c>
      <c r="C1642" s="106" t="s">
        <v>6297</v>
      </c>
      <c r="D1642" s="168">
        <v>2030</v>
      </c>
      <c r="E1642" s="168">
        <v>8</v>
      </c>
      <c r="F1642" s="199">
        <v>2.6319848996163522</v>
      </c>
      <c r="G1642" s="212" t="s">
        <v>6314</v>
      </c>
      <c r="H1642" s="212" t="s">
        <v>6314</v>
      </c>
      <c r="I1642" s="106" t="s">
        <v>594</v>
      </c>
      <c r="K1642" s="83" t="s">
        <v>6314</v>
      </c>
      <c r="L1642" s="83" t="s">
        <v>6314</v>
      </c>
      <c r="M1642" s="45" t="str">
        <f>IF(
ISNA(INDEX(resources!E:E,MATCH(B1642,resources!B:B,0))),"fillme",
INDEX(resources!E:E,MATCH(B1642,resources!B:B,0)))</f>
        <v>CAISO_Wind</v>
      </c>
      <c r="N1642" s="45">
        <f>IF(
ISNA(INDEX(resources!J:J,MATCH(B1642,resources!B:B,0))),"fillme",
INDEX(resources!J:J,MATCH(B1642,resources!B:B,0)))</f>
        <v>0</v>
      </c>
      <c r="O1642" s="83" t="str">
        <f>IFERROR(INDEX(resources!K:K,MATCH(B1642,resources!B:B,0)),"fillme")</f>
        <v>wind_low_cf</v>
      </c>
      <c r="P1642" s="89" t="str">
        <f t="shared" si="356"/>
        <v>wind_low_cf_2030_8</v>
      </c>
      <c r="Q1642" s="87">
        <f>INDEX(elcc!G:G,MATCH(P1642,elcc!D:D,0))</f>
        <v>0.308</v>
      </c>
      <c r="R1642" s="89">
        <f t="shared" si="357"/>
        <v>1</v>
      </c>
      <c r="S1642" s="89" t="s">
        <v>6314</v>
      </c>
      <c r="T1642" s="89" t="s">
        <v>6314</v>
      </c>
      <c r="U1642" s="90" t="str">
        <f t="shared" si="358"/>
        <v>ok</v>
      </c>
      <c r="V1642" s="63" t="str">
        <f>INDEX(resources!F:F,MATCH(B1642,resources!B:B,0))</f>
        <v>new_resolve</v>
      </c>
      <c r="W1642" s="110">
        <f t="shared" si="359"/>
        <v>1</v>
      </c>
      <c r="X1642" s="110">
        <f t="shared" si="360"/>
        <v>0</v>
      </c>
      <c r="Y1642" s="110" t="str">
        <f t="shared" si="361"/>
        <v>Greater_Imperial_Wind_energy_NA_CONFIDENTIAL</v>
      </c>
      <c r="Z1642" s="110">
        <f>IF(COUNTIFS($Y$2:Y1642,Y1642)=1,1,0)</f>
        <v>0</v>
      </c>
      <c r="AA1642" s="110">
        <f>SUM($Z$2:Z1642)*Z1642</f>
        <v>0</v>
      </c>
      <c r="AB1642" s="110">
        <f>COUNTIFS(resources!B:B,B1642)</f>
        <v>1</v>
      </c>
      <c r="AC1642" s="110">
        <f t="shared" si="362"/>
        <v>1</v>
      </c>
      <c r="AD1642" s="110">
        <f t="shared" si="363"/>
        <v>1</v>
      </c>
      <c r="AE1642" s="110">
        <f t="shared" si="364"/>
        <v>0</v>
      </c>
      <c r="AF1642" s="110">
        <f t="shared" si="365"/>
        <v>1</v>
      </c>
      <c r="AG1642" s="110">
        <f t="shared" si="366"/>
        <v>0</v>
      </c>
      <c r="AH1642" s="110">
        <f t="shared" si="367"/>
        <v>0</v>
      </c>
      <c r="AI1642" s="110">
        <f t="shared" si="368"/>
        <v>1</v>
      </c>
      <c r="AJ1642" s="100">
        <f>ROW()</f>
        <v>1642</v>
      </c>
      <c r="AK1642" s="100" t="e">
        <f>INDEX('BadRows RECART'!$C$2:$C$1207,MATCH(monthly_gwh_mw!AJ1642,'BadRows RECART'!$D$2:$D$1207,0))</f>
        <v>#N/A</v>
      </c>
    </row>
    <row r="1643" spans="1:37" ht="20">
      <c r="A1643" s="106" t="s">
        <v>3907</v>
      </c>
      <c r="B1643" s="106" t="s">
        <v>2403</v>
      </c>
      <c r="C1643" s="106" t="s">
        <v>6297</v>
      </c>
      <c r="D1643" s="168">
        <v>2030</v>
      </c>
      <c r="E1643" s="168">
        <v>9</v>
      </c>
      <c r="F1643" s="199">
        <v>3.5558218564244224</v>
      </c>
      <c r="G1643" s="212" t="s">
        <v>6314</v>
      </c>
      <c r="H1643" s="212" t="s">
        <v>6314</v>
      </c>
      <c r="I1643" s="106" t="s">
        <v>594</v>
      </c>
      <c r="K1643" s="83" t="s">
        <v>6314</v>
      </c>
      <c r="L1643" s="83" t="s">
        <v>6314</v>
      </c>
      <c r="M1643" s="45" t="str">
        <f>IF(
ISNA(INDEX(resources!E:E,MATCH(B1643,resources!B:B,0))),"fillme",
INDEX(resources!E:E,MATCH(B1643,resources!B:B,0)))</f>
        <v>CAISO_Wind</v>
      </c>
      <c r="N1643" s="45">
        <f>IF(
ISNA(INDEX(resources!J:J,MATCH(B1643,resources!B:B,0))),"fillme",
INDEX(resources!J:J,MATCH(B1643,resources!B:B,0)))</f>
        <v>0</v>
      </c>
      <c r="O1643" s="83" t="str">
        <f>IFERROR(INDEX(resources!K:K,MATCH(B1643,resources!B:B,0)),"fillme")</f>
        <v>wind_low_cf</v>
      </c>
      <c r="P1643" s="89" t="str">
        <f t="shared" si="356"/>
        <v>wind_low_cf_2030_9</v>
      </c>
      <c r="Q1643" s="87">
        <f>INDEX(elcc!G:G,MATCH(P1643,elcc!D:D,0))</f>
        <v>0.22</v>
      </c>
      <c r="R1643" s="89">
        <f t="shared" si="357"/>
        <v>1</v>
      </c>
      <c r="S1643" s="89" t="s">
        <v>6314</v>
      </c>
      <c r="T1643" s="89" t="s">
        <v>6314</v>
      </c>
      <c r="U1643" s="90" t="str">
        <f t="shared" si="358"/>
        <v>ok</v>
      </c>
      <c r="V1643" s="63" t="str">
        <f>INDEX(resources!F:F,MATCH(B1643,resources!B:B,0))</f>
        <v>new_resolve</v>
      </c>
      <c r="W1643" s="110">
        <f t="shared" si="359"/>
        <v>1</v>
      </c>
      <c r="X1643" s="110">
        <f t="shared" si="360"/>
        <v>0</v>
      </c>
      <c r="Y1643" s="110" t="str">
        <f t="shared" si="361"/>
        <v>Greater_Imperial_Wind_energy_NA_CONFIDENTIAL</v>
      </c>
      <c r="Z1643" s="110">
        <f>IF(COUNTIFS($Y$2:Y1643,Y1643)=1,1,0)</f>
        <v>0</v>
      </c>
      <c r="AA1643" s="110">
        <f>SUM($Z$2:Z1643)*Z1643</f>
        <v>0</v>
      </c>
      <c r="AB1643" s="110">
        <f>COUNTIFS(resources!B:B,B1643)</f>
        <v>1</v>
      </c>
      <c r="AC1643" s="110">
        <f t="shared" si="362"/>
        <v>1</v>
      </c>
      <c r="AD1643" s="110">
        <f t="shared" si="363"/>
        <v>1</v>
      </c>
      <c r="AE1643" s="110">
        <f t="shared" si="364"/>
        <v>0</v>
      </c>
      <c r="AF1643" s="110">
        <f t="shared" si="365"/>
        <v>1</v>
      </c>
      <c r="AG1643" s="110">
        <f t="shared" si="366"/>
        <v>0</v>
      </c>
      <c r="AH1643" s="110">
        <f t="shared" si="367"/>
        <v>0</v>
      </c>
      <c r="AI1643" s="110">
        <f t="shared" si="368"/>
        <v>1</v>
      </c>
      <c r="AJ1643" s="100">
        <f>ROW()</f>
        <v>1643</v>
      </c>
      <c r="AK1643" s="100" t="e">
        <f>INDEX('BadRows RECART'!$C$2:$C$1207,MATCH(monthly_gwh_mw!AJ1643,'BadRows RECART'!$D$2:$D$1207,0))</f>
        <v>#N/A</v>
      </c>
    </row>
    <row r="1644" spans="1:37" ht="20">
      <c r="A1644" s="106" t="s">
        <v>3907</v>
      </c>
      <c r="B1644" s="106" t="s">
        <v>2403</v>
      </c>
      <c r="C1644" s="106" t="s">
        <v>6297</v>
      </c>
      <c r="D1644" s="168">
        <v>2030</v>
      </c>
      <c r="E1644" s="168">
        <v>10</v>
      </c>
      <c r="F1644" s="199">
        <v>4.7647166466469342</v>
      </c>
      <c r="G1644" s="212" t="s">
        <v>6314</v>
      </c>
      <c r="H1644" s="212" t="s">
        <v>6314</v>
      </c>
      <c r="I1644" s="106" t="s">
        <v>594</v>
      </c>
      <c r="K1644" s="83" t="s">
        <v>6314</v>
      </c>
      <c r="L1644" s="83" t="s">
        <v>6314</v>
      </c>
      <c r="M1644" s="45" t="str">
        <f>IF(
ISNA(INDEX(resources!E:E,MATCH(B1644,resources!B:B,0))),"fillme",
INDEX(resources!E:E,MATCH(B1644,resources!B:B,0)))</f>
        <v>CAISO_Wind</v>
      </c>
      <c r="N1644" s="45">
        <f>IF(
ISNA(INDEX(resources!J:J,MATCH(B1644,resources!B:B,0))),"fillme",
INDEX(resources!J:J,MATCH(B1644,resources!B:B,0)))</f>
        <v>0</v>
      </c>
      <c r="O1644" s="83" t="str">
        <f>IFERROR(INDEX(resources!K:K,MATCH(B1644,resources!B:B,0)),"fillme")</f>
        <v>wind_low_cf</v>
      </c>
      <c r="P1644" s="89" t="str">
        <f t="shared" si="356"/>
        <v>wind_low_cf_2030_10</v>
      </c>
      <c r="Q1644" s="87">
        <f>INDEX(elcc!G:G,MATCH(P1644,elcc!D:D,0))</f>
        <v>0.11733333333333335</v>
      </c>
      <c r="R1644" s="89">
        <f t="shared" si="357"/>
        <v>1</v>
      </c>
      <c r="S1644" s="89" t="s">
        <v>6314</v>
      </c>
      <c r="T1644" s="89" t="s">
        <v>6314</v>
      </c>
      <c r="U1644" s="90" t="str">
        <f t="shared" si="358"/>
        <v>ok</v>
      </c>
      <c r="V1644" s="63" t="str">
        <f>INDEX(resources!F:F,MATCH(B1644,resources!B:B,0))</f>
        <v>new_resolve</v>
      </c>
      <c r="W1644" s="110">
        <f t="shared" si="359"/>
        <v>1</v>
      </c>
      <c r="X1644" s="110">
        <f t="shared" si="360"/>
        <v>0</v>
      </c>
      <c r="Y1644" s="110" t="str">
        <f t="shared" si="361"/>
        <v>Greater_Imperial_Wind_energy_NA_CONFIDENTIAL</v>
      </c>
      <c r="Z1644" s="110">
        <f>IF(COUNTIFS($Y$2:Y1644,Y1644)=1,1,0)</f>
        <v>0</v>
      </c>
      <c r="AA1644" s="110">
        <f>SUM($Z$2:Z1644)*Z1644</f>
        <v>0</v>
      </c>
      <c r="AB1644" s="110">
        <f>COUNTIFS(resources!B:B,B1644)</f>
        <v>1</v>
      </c>
      <c r="AC1644" s="110">
        <f t="shared" si="362"/>
        <v>1</v>
      </c>
      <c r="AD1644" s="110">
        <f t="shared" si="363"/>
        <v>1</v>
      </c>
      <c r="AE1644" s="110">
        <f t="shared" si="364"/>
        <v>0</v>
      </c>
      <c r="AF1644" s="110">
        <f t="shared" si="365"/>
        <v>1</v>
      </c>
      <c r="AG1644" s="110">
        <f t="shared" si="366"/>
        <v>0</v>
      </c>
      <c r="AH1644" s="110">
        <f t="shared" si="367"/>
        <v>0</v>
      </c>
      <c r="AI1644" s="110">
        <f t="shared" si="368"/>
        <v>1</v>
      </c>
      <c r="AJ1644" s="100">
        <f>ROW()</f>
        <v>1644</v>
      </c>
      <c r="AK1644" s="100" t="e">
        <f>INDEX('BadRows RECART'!$C$2:$C$1207,MATCH(monthly_gwh_mw!AJ1644,'BadRows RECART'!$D$2:$D$1207,0))</f>
        <v>#N/A</v>
      </c>
    </row>
    <row r="1645" spans="1:37" ht="20">
      <c r="A1645" s="106" t="s">
        <v>3907</v>
      </c>
      <c r="B1645" s="106" t="s">
        <v>2403</v>
      </c>
      <c r="C1645" s="106" t="s">
        <v>6297</v>
      </c>
      <c r="D1645" s="168">
        <v>2030</v>
      </c>
      <c r="E1645" s="168">
        <v>11</v>
      </c>
      <c r="F1645" s="199">
        <v>3.5066580844722108</v>
      </c>
      <c r="G1645" s="212" t="s">
        <v>6314</v>
      </c>
      <c r="H1645" s="212" t="s">
        <v>6314</v>
      </c>
      <c r="I1645" s="106" t="s">
        <v>594</v>
      </c>
      <c r="K1645" s="83" t="s">
        <v>6314</v>
      </c>
      <c r="L1645" s="83" t="s">
        <v>6314</v>
      </c>
      <c r="M1645" s="45" t="str">
        <f>IF(
ISNA(INDEX(resources!E:E,MATCH(B1645,resources!B:B,0))),"fillme",
INDEX(resources!E:E,MATCH(B1645,resources!B:B,0)))</f>
        <v>CAISO_Wind</v>
      </c>
      <c r="N1645" s="45">
        <f>IF(
ISNA(INDEX(resources!J:J,MATCH(B1645,resources!B:B,0))),"fillme",
INDEX(resources!J:J,MATCH(B1645,resources!B:B,0)))</f>
        <v>0</v>
      </c>
      <c r="O1645" s="83" t="str">
        <f>IFERROR(INDEX(resources!K:K,MATCH(B1645,resources!B:B,0)),"fillme")</f>
        <v>wind_low_cf</v>
      </c>
      <c r="P1645" s="89" t="str">
        <f t="shared" si="356"/>
        <v>wind_low_cf_2030_11</v>
      </c>
      <c r="Q1645" s="87">
        <f>INDEX(elcc!G:G,MATCH(P1645,elcc!D:D,0))</f>
        <v>0.17600000000000002</v>
      </c>
      <c r="R1645" s="89">
        <f t="shared" si="357"/>
        <v>1</v>
      </c>
      <c r="S1645" s="89" t="s">
        <v>6314</v>
      </c>
      <c r="T1645" s="89" t="s">
        <v>6314</v>
      </c>
      <c r="U1645" s="90" t="str">
        <f t="shared" si="358"/>
        <v>ok</v>
      </c>
      <c r="V1645" s="63" t="str">
        <f>INDEX(resources!F:F,MATCH(B1645,resources!B:B,0))</f>
        <v>new_resolve</v>
      </c>
      <c r="W1645" s="110">
        <f t="shared" si="359"/>
        <v>1</v>
      </c>
      <c r="X1645" s="110">
        <f t="shared" si="360"/>
        <v>0</v>
      </c>
      <c r="Y1645" s="110" t="str">
        <f t="shared" si="361"/>
        <v>Greater_Imperial_Wind_energy_NA_CONFIDENTIAL</v>
      </c>
      <c r="Z1645" s="110">
        <f>IF(COUNTIFS($Y$2:Y1645,Y1645)=1,1,0)</f>
        <v>0</v>
      </c>
      <c r="AA1645" s="110">
        <f>SUM($Z$2:Z1645)*Z1645</f>
        <v>0</v>
      </c>
      <c r="AB1645" s="110">
        <f>COUNTIFS(resources!B:B,B1645)</f>
        <v>1</v>
      </c>
      <c r="AC1645" s="110">
        <f t="shared" si="362"/>
        <v>1</v>
      </c>
      <c r="AD1645" s="110">
        <f t="shared" si="363"/>
        <v>1</v>
      </c>
      <c r="AE1645" s="110">
        <f t="shared" si="364"/>
        <v>0</v>
      </c>
      <c r="AF1645" s="110">
        <f t="shared" si="365"/>
        <v>1</v>
      </c>
      <c r="AG1645" s="110">
        <f t="shared" si="366"/>
        <v>0</v>
      </c>
      <c r="AH1645" s="110">
        <f t="shared" si="367"/>
        <v>0</v>
      </c>
      <c r="AI1645" s="110">
        <f t="shared" si="368"/>
        <v>1</v>
      </c>
      <c r="AJ1645" s="100">
        <f>ROW()</f>
        <v>1645</v>
      </c>
      <c r="AK1645" s="100" t="e">
        <f>INDEX('BadRows RECART'!$C$2:$C$1207,MATCH(monthly_gwh_mw!AJ1645,'BadRows RECART'!$D$2:$D$1207,0))</f>
        <v>#N/A</v>
      </c>
    </row>
    <row r="1646" spans="1:37" ht="20">
      <c r="A1646" s="106" t="s">
        <v>3907</v>
      </c>
      <c r="B1646" s="106" t="s">
        <v>2403</v>
      </c>
      <c r="C1646" s="106" t="s">
        <v>6297</v>
      </c>
      <c r="D1646" s="168">
        <v>2030</v>
      </c>
      <c r="E1646" s="168">
        <v>12</v>
      </c>
      <c r="F1646" s="199">
        <v>5.5647508271752706</v>
      </c>
      <c r="G1646" s="212" t="s">
        <v>6314</v>
      </c>
      <c r="H1646" s="212" t="s">
        <v>6314</v>
      </c>
      <c r="I1646" s="106" t="s">
        <v>594</v>
      </c>
      <c r="K1646" s="83" t="s">
        <v>6314</v>
      </c>
      <c r="L1646" s="83" t="s">
        <v>6314</v>
      </c>
      <c r="M1646" s="45" t="str">
        <f>IF(
ISNA(INDEX(resources!E:E,MATCH(B1646,resources!B:B,0))),"fillme",
INDEX(resources!E:E,MATCH(B1646,resources!B:B,0)))</f>
        <v>CAISO_Wind</v>
      </c>
      <c r="N1646" s="45">
        <f>IF(
ISNA(INDEX(resources!J:J,MATCH(B1646,resources!B:B,0))),"fillme",
INDEX(resources!J:J,MATCH(B1646,resources!B:B,0)))</f>
        <v>0</v>
      </c>
      <c r="O1646" s="83" t="str">
        <f>IFERROR(INDEX(resources!K:K,MATCH(B1646,resources!B:B,0)),"fillme")</f>
        <v>wind_low_cf</v>
      </c>
      <c r="P1646" s="89" t="str">
        <f t="shared" si="356"/>
        <v>wind_low_cf_2030_12</v>
      </c>
      <c r="Q1646" s="87">
        <f>INDEX(elcc!G:G,MATCH(P1646,elcc!D:D,0))</f>
        <v>0.19066666666666668</v>
      </c>
      <c r="R1646" s="89">
        <f t="shared" si="357"/>
        <v>1</v>
      </c>
      <c r="S1646" s="89" t="s">
        <v>6314</v>
      </c>
      <c r="T1646" s="89" t="s">
        <v>6314</v>
      </c>
      <c r="U1646" s="90" t="str">
        <f t="shared" si="358"/>
        <v>ok</v>
      </c>
      <c r="V1646" s="63" t="str">
        <f>INDEX(resources!F:F,MATCH(B1646,resources!B:B,0))</f>
        <v>new_resolve</v>
      </c>
      <c r="W1646" s="110">
        <f t="shared" si="359"/>
        <v>1</v>
      </c>
      <c r="X1646" s="110">
        <f t="shared" si="360"/>
        <v>0</v>
      </c>
      <c r="Y1646" s="110" t="str">
        <f t="shared" si="361"/>
        <v>Greater_Imperial_Wind_energy_NA_CONFIDENTIAL</v>
      </c>
      <c r="Z1646" s="110">
        <f>IF(COUNTIFS($Y$2:Y1646,Y1646)=1,1,0)</f>
        <v>0</v>
      </c>
      <c r="AA1646" s="110">
        <f>SUM($Z$2:Z1646)*Z1646</f>
        <v>0</v>
      </c>
      <c r="AB1646" s="110">
        <f>COUNTIFS(resources!B:B,B1646)</f>
        <v>1</v>
      </c>
      <c r="AC1646" s="110">
        <f t="shared" si="362"/>
        <v>1</v>
      </c>
      <c r="AD1646" s="110">
        <f t="shared" si="363"/>
        <v>1</v>
      </c>
      <c r="AE1646" s="110">
        <f t="shared" si="364"/>
        <v>0</v>
      </c>
      <c r="AF1646" s="110">
        <f t="shared" si="365"/>
        <v>1</v>
      </c>
      <c r="AG1646" s="110">
        <f t="shared" si="366"/>
        <v>0</v>
      </c>
      <c r="AH1646" s="110">
        <f t="shared" si="367"/>
        <v>0</v>
      </c>
      <c r="AI1646" s="110">
        <f t="shared" si="368"/>
        <v>1</v>
      </c>
      <c r="AJ1646" s="100">
        <f>ROW()</f>
        <v>1646</v>
      </c>
      <c r="AK1646" s="100" t="e">
        <f>INDEX('BadRows RECART'!$C$2:$C$1207,MATCH(monthly_gwh_mw!AJ1646,'BadRows RECART'!$D$2:$D$1207,0))</f>
        <v>#N/A</v>
      </c>
    </row>
    <row r="1647" spans="1:37" ht="20">
      <c r="A1647" s="106" t="s">
        <v>3907</v>
      </c>
      <c r="B1647" s="106" t="s">
        <v>2405</v>
      </c>
      <c r="C1647" s="106" t="s">
        <v>6297</v>
      </c>
      <c r="D1647" s="168">
        <v>2023</v>
      </c>
      <c r="E1647" s="168">
        <v>1</v>
      </c>
      <c r="F1647" s="199">
        <v>18.542038781242766</v>
      </c>
      <c r="G1647" s="212" t="s">
        <v>6314</v>
      </c>
      <c r="H1647" s="212" t="s">
        <v>6314</v>
      </c>
      <c r="I1647" s="106" t="s">
        <v>594</v>
      </c>
      <c r="K1647" s="83" t="s">
        <v>6314</v>
      </c>
      <c r="L1647" s="83" t="s">
        <v>6314</v>
      </c>
      <c r="M1647" s="45" t="str">
        <f>IF(
ISNA(INDEX(resources!E:E,MATCH(B1647,resources!B:B,0))),"fillme",
INDEX(resources!E:E,MATCH(B1647,resources!B:B,0)))</f>
        <v>CAISO_Wind</v>
      </c>
      <c r="N1647" s="45">
        <f>IF(
ISNA(INDEX(resources!J:J,MATCH(B1647,resources!B:B,0))),"fillme",
INDEX(resources!J:J,MATCH(B1647,resources!B:B,0)))</f>
        <v>0</v>
      </c>
      <c r="O1647" s="83" t="str">
        <f>IFERROR(INDEX(resources!K:K,MATCH(B1647,resources!B:B,0)),"fillme")</f>
        <v>wind_low_cf</v>
      </c>
      <c r="P1647" s="89" t="str">
        <f t="shared" si="356"/>
        <v>wind_low_cf_2023_1</v>
      </c>
      <c r="Q1647" s="87">
        <f>INDEX(elcc!G:G,MATCH(P1647,elcc!D:D,0))</f>
        <v>0.14000000000000001</v>
      </c>
      <c r="R1647" s="89">
        <f t="shared" si="357"/>
        <v>1</v>
      </c>
      <c r="S1647" s="89" t="s">
        <v>6314</v>
      </c>
      <c r="T1647" s="89" t="s">
        <v>6314</v>
      </c>
      <c r="U1647" s="90" t="str">
        <f t="shared" si="358"/>
        <v>ok</v>
      </c>
      <c r="V1647" s="63" t="str">
        <f>INDEX(resources!F:F,MATCH(B1647,resources!B:B,0))</f>
        <v>new_resolve</v>
      </c>
      <c r="W1647" s="110">
        <f t="shared" si="359"/>
        <v>1</v>
      </c>
      <c r="X1647" s="110">
        <f t="shared" si="360"/>
        <v>0</v>
      </c>
      <c r="Y1647" s="110" t="str">
        <f t="shared" si="361"/>
        <v>Humboldt_Wind_energy_NA_CONFIDENTIAL</v>
      </c>
      <c r="Z1647" s="110">
        <f>IF(COUNTIFS($Y$2:Y1647,Y1647)=1,1,0)</f>
        <v>1</v>
      </c>
      <c r="AA1647" s="110">
        <f>SUM($Z$2:Z1647)*Z1647</f>
        <v>24</v>
      </c>
      <c r="AB1647" s="110">
        <f>COUNTIFS(resources!B:B,B1647)</f>
        <v>1</v>
      </c>
      <c r="AC1647" s="110">
        <f t="shared" si="362"/>
        <v>1</v>
      </c>
      <c r="AD1647" s="110">
        <f t="shared" si="363"/>
        <v>1</v>
      </c>
      <c r="AE1647" s="110">
        <f t="shared" si="364"/>
        <v>0</v>
      </c>
      <c r="AF1647" s="110">
        <f t="shared" si="365"/>
        <v>1</v>
      </c>
      <c r="AG1647" s="110">
        <f t="shared" si="366"/>
        <v>0</v>
      </c>
      <c r="AH1647" s="110">
        <f t="shared" si="367"/>
        <v>0</v>
      </c>
      <c r="AI1647" s="110">
        <f t="shared" si="368"/>
        <v>1</v>
      </c>
      <c r="AJ1647" s="100">
        <f>ROW()</f>
        <v>1647</v>
      </c>
      <c r="AK1647" s="100" t="e">
        <f>INDEX('BadRows RECART'!$C$2:$C$1207,MATCH(monthly_gwh_mw!AJ1647,'BadRows RECART'!$D$2:$D$1207,0))</f>
        <v>#N/A</v>
      </c>
    </row>
    <row r="1648" spans="1:37" ht="20">
      <c r="A1648" s="106" t="s">
        <v>3907</v>
      </c>
      <c r="B1648" s="106" t="s">
        <v>2405</v>
      </c>
      <c r="C1648" s="106" t="s">
        <v>6297</v>
      </c>
      <c r="D1648" s="168">
        <v>2023</v>
      </c>
      <c r="E1648" s="168">
        <v>2</v>
      </c>
      <c r="F1648" s="199">
        <v>17.694815153358693</v>
      </c>
      <c r="G1648" s="212" t="s">
        <v>6314</v>
      </c>
      <c r="H1648" s="212" t="s">
        <v>6314</v>
      </c>
      <c r="I1648" s="106" t="s">
        <v>594</v>
      </c>
      <c r="K1648" s="83" t="s">
        <v>6314</v>
      </c>
      <c r="L1648" s="83" t="s">
        <v>6314</v>
      </c>
      <c r="M1648" s="45" t="str">
        <f>IF(
ISNA(INDEX(resources!E:E,MATCH(B1648,resources!B:B,0))),"fillme",
INDEX(resources!E:E,MATCH(B1648,resources!B:B,0)))</f>
        <v>CAISO_Wind</v>
      </c>
      <c r="N1648" s="45">
        <f>IF(
ISNA(INDEX(resources!J:J,MATCH(B1648,resources!B:B,0))),"fillme",
INDEX(resources!J:J,MATCH(B1648,resources!B:B,0)))</f>
        <v>0</v>
      </c>
      <c r="O1648" s="83" t="str">
        <f>IFERROR(INDEX(resources!K:K,MATCH(B1648,resources!B:B,0)),"fillme")</f>
        <v>wind_low_cf</v>
      </c>
      <c r="P1648" s="89" t="str">
        <f t="shared" si="356"/>
        <v>wind_low_cf_2023_2</v>
      </c>
      <c r="Q1648" s="87">
        <f>INDEX(elcc!G:G,MATCH(P1648,elcc!D:D,0))</f>
        <v>0.12</v>
      </c>
      <c r="R1648" s="89">
        <f t="shared" si="357"/>
        <v>1</v>
      </c>
      <c r="S1648" s="89" t="s">
        <v>6314</v>
      </c>
      <c r="T1648" s="89" t="s">
        <v>6314</v>
      </c>
      <c r="U1648" s="90" t="str">
        <f t="shared" si="358"/>
        <v>ok</v>
      </c>
      <c r="V1648" s="63" t="str">
        <f>INDEX(resources!F:F,MATCH(B1648,resources!B:B,0))</f>
        <v>new_resolve</v>
      </c>
      <c r="W1648" s="110">
        <f t="shared" si="359"/>
        <v>1</v>
      </c>
      <c r="X1648" s="110">
        <f t="shared" si="360"/>
        <v>0</v>
      </c>
      <c r="Y1648" s="110" t="str">
        <f t="shared" si="361"/>
        <v>Humboldt_Wind_energy_NA_CONFIDENTIAL</v>
      </c>
      <c r="Z1648" s="110">
        <f>IF(COUNTIFS($Y$2:Y1648,Y1648)=1,1,0)</f>
        <v>0</v>
      </c>
      <c r="AA1648" s="110">
        <f>SUM($Z$2:Z1648)*Z1648</f>
        <v>0</v>
      </c>
      <c r="AB1648" s="110">
        <f>COUNTIFS(resources!B:B,B1648)</f>
        <v>1</v>
      </c>
      <c r="AC1648" s="110">
        <f t="shared" si="362"/>
        <v>1</v>
      </c>
      <c r="AD1648" s="110">
        <f t="shared" si="363"/>
        <v>1</v>
      </c>
      <c r="AE1648" s="110">
        <f t="shared" si="364"/>
        <v>0</v>
      </c>
      <c r="AF1648" s="110">
        <f t="shared" si="365"/>
        <v>1</v>
      </c>
      <c r="AG1648" s="110">
        <f t="shared" si="366"/>
        <v>0</v>
      </c>
      <c r="AH1648" s="110">
        <f t="shared" si="367"/>
        <v>0</v>
      </c>
      <c r="AI1648" s="110">
        <f t="shared" si="368"/>
        <v>1</v>
      </c>
      <c r="AJ1648" s="100">
        <f>ROW()</f>
        <v>1648</v>
      </c>
      <c r="AK1648" s="100" t="e">
        <f>INDEX('BadRows RECART'!$C$2:$C$1207,MATCH(monthly_gwh_mw!AJ1648,'BadRows RECART'!$D$2:$D$1207,0))</f>
        <v>#N/A</v>
      </c>
    </row>
    <row r="1649" spans="1:37" ht="20">
      <c r="A1649" s="106" t="s">
        <v>3907</v>
      </c>
      <c r="B1649" s="106" t="s">
        <v>2405</v>
      </c>
      <c r="C1649" s="106" t="s">
        <v>6297</v>
      </c>
      <c r="D1649" s="168">
        <v>2023</v>
      </c>
      <c r="E1649" s="168">
        <v>3</v>
      </c>
      <c r="F1649" s="199">
        <v>14.587598905513488</v>
      </c>
      <c r="G1649" s="212" t="s">
        <v>6314</v>
      </c>
      <c r="H1649" s="212" t="s">
        <v>6314</v>
      </c>
      <c r="I1649" s="106" t="s">
        <v>594</v>
      </c>
      <c r="K1649" s="83" t="s">
        <v>6314</v>
      </c>
      <c r="L1649" s="83" t="s">
        <v>6314</v>
      </c>
      <c r="M1649" s="45" t="str">
        <f>IF(
ISNA(INDEX(resources!E:E,MATCH(B1649,resources!B:B,0))),"fillme",
INDEX(resources!E:E,MATCH(B1649,resources!B:B,0)))</f>
        <v>CAISO_Wind</v>
      </c>
      <c r="N1649" s="45">
        <f>IF(
ISNA(INDEX(resources!J:J,MATCH(B1649,resources!B:B,0))),"fillme",
INDEX(resources!J:J,MATCH(B1649,resources!B:B,0)))</f>
        <v>0</v>
      </c>
      <c r="O1649" s="83" t="str">
        <f>IFERROR(INDEX(resources!K:K,MATCH(B1649,resources!B:B,0)),"fillme")</f>
        <v>wind_low_cf</v>
      </c>
      <c r="P1649" s="89" t="str">
        <f t="shared" si="356"/>
        <v>wind_low_cf_2023_3</v>
      </c>
      <c r="Q1649" s="87">
        <f>INDEX(elcc!G:G,MATCH(P1649,elcc!D:D,0))</f>
        <v>0.28000000000000003</v>
      </c>
      <c r="R1649" s="89">
        <f t="shared" si="357"/>
        <v>1</v>
      </c>
      <c r="S1649" s="89" t="s">
        <v>6314</v>
      </c>
      <c r="T1649" s="89" t="s">
        <v>6314</v>
      </c>
      <c r="U1649" s="90" t="str">
        <f t="shared" si="358"/>
        <v>ok</v>
      </c>
      <c r="V1649" s="63" t="str">
        <f>INDEX(resources!F:F,MATCH(B1649,resources!B:B,0))</f>
        <v>new_resolve</v>
      </c>
      <c r="W1649" s="110">
        <f t="shared" si="359"/>
        <v>1</v>
      </c>
      <c r="X1649" s="110">
        <f t="shared" si="360"/>
        <v>0</v>
      </c>
      <c r="Y1649" s="110" t="str">
        <f t="shared" si="361"/>
        <v>Humboldt_Wind_energy_NA_CONFIDENTIAL</v>
      </c>
      <c r="Z1649" s="110">
        <f>IF(COUNTIFS($Y$2:Y1649,Y1649)=1,1,0)</f>
        <v>0</v>
      </c>
      <c r="AA1649" s="110">
        <f>SUM($Z$2:Z1649)*Z1649</f>
        <v>0</v>
      </c>
      <c r="AB1649" s="110">
        <f>COUNTIFS(resources!B:B,B1649)</f>
        <v>1</v>
      </c>
      <c r="AC1649" s="110">
        <f t="shared" si="362"/>
        <v>1</v>
      </c>
      <c r="AD1649" s="110">
        <f t="shared" si="363"/>
        <v>1</v>
      </c>
      <c r="AE1649" s="110">
        <f t="shared" si="364"/>
        <v>0</v>
      </c>
      <c r="AF1649" s="110">
        <f t="shared" si="365"/>
        <v>1</v>
      </c>
      <c r="AG1649" s="110">
        <f t="shared" si="366"/>
        <v>0</v>
      </c>
      <c r="AH1649" s="110">
        <f t="shared" si="367"/>
        <v>0</v>
      </c>
      <c r="AI1649" s="110">
        <f t="shared" si="368"/>
        <v>1</v>
      </c>
      <c r="AJ1649" s="100">
        <f>ROW()</f>
        <v>1649</v>
      </c>
      <c r="AK1649" s="100" t="e">
        <f>INDEX('BadRows RECART'!$C$2:$C$1207,MATCH(monthly_gwh_mw!AJ1649,'BadRows RECART'!$D$2:$D$1207,0))</f>
        <v>#N/A</v>
      </c>
    </row>
    <row r="1650" spans="1:37" ht="20">
      <c r="A1650" s="106" t="s">
        <v>3907</v>
      </c>
      <c r="B1650" s="106" t="s">
        <v>2405</v>
      </c>
      <c r="C1650" s="106" t="s">
        <v>6297</v>
      </c>
      <c r="D1650" s="168">
        <v>2023</v>
      </c>
      <c r="E1650" s="168">
        <v>4</v>
      </c>
      <c r="F1650" s="199">
        <v>15.521750472502593</v>
      </c>
      <c r="G1650" s="212" t="s">
        <v>6314</v>
      </c>
      <c r="H1650" s="212" t="s">
        <v>6314</v>
      </c>
      <c r="I1650" s="106" t="s">
        <v>594</v>
      </c>
      <c r="K1650" s="83" t="s">
        <v>6314</v>
      </c>
      <c r="L1650" s="83" t="s">
        <v>6314</v>
      </c>
      <c r="M1650" s="45" t="str">
        <f>IF(
ISNA(INDEX(resources!E:E,MATCH(B1650,resources!B:B,0))),"fillme",
INDEX(resources!E:E,MATCH(B1650,resources!B:B,0)))</f>
        <v>CAISO_Wind</v>
      </c>
      <c r="N1650" s="45">
        <f>IF(
ISNA(INDEX(resources!J:J,MATCH(B1650,resources!B:B,0))),"fillme",
INDEX(resources!J:J,MATCH(B1650,resources!B:B,0)))</f>
        <v>0</v>
      </c>
      <c r="O1650" s="83" t="str">
        <f>IFERROR(INDEX(resources!K:K,MATCH(B1650,resources!B:B,0)),"fillme")</f>
        <v>wind_low_cf</v>
      </c>
      <c r="P1650" s="89" t="str">
        <f t="shared" si="356"/>
        <v>wind_low_cf_2023_4</v>
      </c>
      <c r="Q1650" s="87">
        <f>INDEX(elcc!G:G,MATCH(P1650,elcc!D:D,0))</f>
        <v>0.25</v>
      </c>
      <c r="R1650" s="89">
        <f t="shared" si="357"/>
        <v>1</v>
      </c>
      <c r="S1650" s="89" t="s">
        <v>6314</v>
      </c>
      <c r="T1650" s="89" t="s">
        <v>6314</v>
      </c>
      <c r="U1650" s="90" t="str">
        <f t="shared" si="358"/>
        <v>ok</v>
      </c>
      <c r="V1650" s="63" t="str">
        <f>INDEX(resources!F:F,MATCH(B1650,resources!B:B,0))</f>
        <v>new_resolve</v>
      </c>
      <c r="W1650" s="110">
        <f t="shared" si="359"/>
        <v>1</v>
      </c>
      <c r="X1650" s="110">
        <f t="shared" si="360"/>
        <v>0</v>
      </c>
      <c r="Y1650" s="110" t="str">
        <f t="shared" si="361"/>
        <v>Humboldt_Wind_energy_NA_CONFIDENTIAL</v>
      </c>
      <c r="Z1650" s="110">
        <f>IF(COUNTIFS($Y$2:Y1650,Y1650)=1,1,0)</f>
        <v>0</v>
      </c>
      <c r="AA1650" s="110">
        <f>SUM($Z$2:Z1650)*Z1650</f>
        <v>0</v>
      </c>
      <c r="AB1650" s="110">
        <f>COUNTIFS(resources!B:B,B1650)</f>
        <v>1</v>
      </c>
      <c r="AC1650" s="110">
        <f t="shared" si="362"/>
        <v>1</v>
      </c>
      <c r="AD1650" s="110">
        <f t="shared" si="363"/>
        <v>1</v>
      </c>
      <c r="AE1650" s="110">
        <f t="shared" si="364"/>
        <v>0</v>
      </c>
      <c r="AF1650" s="110">
        <f t="shared" si="365"/>
        <v>1</v>
      </c>
      <c r="AG1650" s="110">
        <f t="shared" si="366"/>
        <v>0</v>
      </c>
      <c r="AH1650" s="110">
        <f t="shared" si="367"/>
        <v>0</v>
      </c>
      <c r="AI1650" s="110">
        <f t="shared" si="368"/>
        <v>1</v>
      </c>
      <c r="AJ1650" s="100">
        <f>ROW()</f>
        <v>1650</v>
      </c>
      <c r="AK1650" s="100" t="e">
        <f>INDEX('BadRows RECART'!$C$2:$C$1207,MATCH(monthly_gwh_mw!AJ1650,'BadRows RECART'!$D$2:$D$1207,0))</f>
        <v>#N/A</v>
      </c>
    </row>
    <row r="1651" spans="1:37" ht="20">
      <c r="A1651" s="106" t="s">
        <v>3907</v>
      </c>
      <c r="B1651" s="106" t="s">
        <v>2405</v>
      </c>
      <c r="C1651" s="106" t="s">
        <v>6297</v>
      </c>
      <c r="D1651" s="168">
        <v>2023</v>
      </c>
      <c r="E1651" s="168">
        <v>5</v>
      </c>
      <c r="F1651" s="199">
        <v>17.724140017449134</v>
      </c>
      <c r="G1651" s="212" t="s">
        <v>6314</v>
      </c>
      <c r="H1651" s="212" t="s">
        <v>6314</v>
      </c>
      <c r="I1651" s="106" t="s">
        <v>594</v>
      </c>
      <c r="K1651" s="83" t="s">
        <v>6314</v>
      </c>
      <c r="L1651" s="83" t="s">
        <v>6314</v>
      </c>
      <c r="M1651" s="45" t="str">
        <f>IF(
ISNA(INDEX(resources!E:E,MATCH(B1651,resources!B:B,0))),"fillme",
INDEX(resources!E:E,MATCH(B1651,resources!B:B,0)))</f>
        <v>CAISO_Wind</v>
      </c>
      <c r="N1651" s="45">
        <f>IF(
ISNA(INDEX(resources!J:J,MATCH(B1651,resources!B:B,0))),"fillme",
INDEX(resources!J:J,MATCH(B1651,resources!B:B,0)))</f>
        <v>0</v>
      </c>
      <c r="O1651" s="83" t="str">
        <f>IFERROR(INDEX(resources!K:K,MATCH(B1651,resources!B:B,0)),"fillme")</f>
        <v>wind_low_cf</v>
      </c>
      <c r="P1651" s="89" t="str">
        <f t="shared" si="356"/>
        <v>wind_low_cf_2023_5</v>
      </c>
      <c r="Q1651" s="87">
        <f>INDEX(elcc!G:G,MATCH(P1651,elcc!D:D,0))</f>
        <v>0.25</v>
      </c>
      <c r="R1651" s="89">
        <f t="shared" si="357"/>
        <v>1</v>
      </c>
      <c r="S1651" s="89" t="s">
        <v>6314</v>
      </c>
      <c r="T1651" s="89" t="s">
        <v>6314</v>
      </c>
      <c r="U1651" s="90" t="str">
        <f t="shared" si="358"/>
        <v>ok</v>
      </c>
      <c r="V1651" s="63" t="str">
        <f>INDEX(resources!F:F,MATCH(B1651,resources!B:B,0))</f>
        <v>new_resolve</v>
      </c>
      <c r="W1651" s="110">
        <f t="shared" si="359"/>
        <v>1</v>
      </c>
      <c r="X1651" s="110">
        <f t="shared" si="360"/>
        <v>0</v>
      </c>
      <c r="Y1651" s="110" t="str">
        <f t="shared" si="361"/>
        <v>Humboldt_Wind_energy_NA_CONFIDENTIAL</v>
      </c>
      <c r="Z1651" s="110">
        <f>IF(COUNTIFS($Y$2:Y1651,Y1651)=1,1,0)</f>
        <v>0</v>
      </c>
      <c r="AA1651" s="110">
        <f>SUM($Z$2:Z1651)*Z1651</f>
        <v>0</v>
      </c>
      <c r="AB1651" s="110">
        <f>COUNTIFS(resources!B:B,B1651)</f>
        <v>1</v>
      </c>
      <c r="AC1651" s="110">
        <f t="shared" si="362"/>
        <v>1</v>
      </c>
      <c r="AD1651" s="110">
        <f t="shared" si="363"/>
        <v>1</v>
      </c>
      <c r="AE1651" s="110">
        <f t="shared" si="364"/>
        <v>0</v>
      </c>
      <c r="AF1651" s="110">
        <f t="shared" si="365"/>
        <v>1</v>
      </c>
      <c r="AG1651" s="110">
        <f t="shared" si="366"/>
        <v>0</v>
      </c>
      <c r="AH1651" s="110">
        <f t="shared" si="367"/>
        <v>0</v>
      </c>
      <c r="AI1651" s="110">
        <f t="shared" si="368"/>
        <v>1</v>
      </c>
      <c r="AJ1651" s="100">
        <f>ROW()</f>
        <v>1651</v>
      </c>
      <c r="AK1651" s="100" t="e">
        <f>INDEX('BadRows RECART'!$C$2:$C$1207,MATCH(monthly_gwh_mw!AJ1651,'BadRows RECART'!$D$2:$D$1207,0))</f>
        <v>#N/A</v>
      </c>
    </row>
    <row r="1652" spans="1:37" ht="20">
      <c r="A1652" s="106" t="s">
        <v>3907</v>
      </c>
      <c r="B1652" s="106" t="s">
        <v>2405</v>
      </c>
      <c r="C1652" s="106" t="s">
        <v>6297</v>
      </c>
      <c r="D1652" s="168">
        <v>2023</v>
      </c>
      <c r="E1652" s="168">
        <v>6</v>
      </c>
      <c r="F1652" s="199">
        <v>15.138576599012778</v>
      </c>
      <c r="G1652" s="212" t="s">
        <v>6314</v>
      </c>
      <c r="H1652" s="212" t="s">
        <v>6314</v>
      </c>
      <c r="I1652" s="106" t="s">
        <v>594</v>
      </c>
      <c r="K1652" s="83" t="s">
        <v>6314</v>
      </c>
      <c r="L1652" s="83" t="s">
        <v>6314</v>
      </c>
      <c r="M1652" s="45" t="str">
        <f>IF(
ISNA(INDEX(resources!E:E,MATCH(B1652,resources!B:B,0))),"fillme",
INDEX(resources!E:E,MATCH(B1652,resources!B:B,0)))</f>
        <v>CAISO_Wind</v>
      </c>
      <c r="N1652" s="45">
        <f>IF(
ISNA(INDEX(resources!J:J,MATCH(B1652,resources!B:B,0))),"fillme",
INDEX(resources!J:J,MATCH(B1652,resources!B:B,0)))</f>
        <v>0</v>
      </c>
      <c r="O1652" s="83" t="str">
        <f>IFERROR(INDEX(resources!K:K,MATCH(B1652,resources!B:B,0)),"fillme")</f>
        <v>wind_low_cf</v>
      </c>
      <c r="P1652" s="89" t="str">
        <f t="shared" si="356"/>
        <v>wind_low_cf_2023_6</v>
      </c>
      <c r="Q1652" s="87">
        <f>INDEX(elcc!G:G,MATCH(P1652,elcc!D:D,0))</f>
        <v>0.33</v>
      </c>
      <c r="R1652" s="89">
        <f t="shared" si="357"/>
        <v>1</v>
      </c>
      <c r="S1652" s="89" t="s">
        <v>6314</v>
      </c>
      <c r="T1652" s="89" t="s">
        <v>6314</v>
      </c>
      <c r="U1652" s="90" t="str">
        <f t="shared" si="358"/>
        <v>ok</v>
      </c>
      <c r="V1652" s="63" t="str">
        <f>INDEX(resources!F:F,MATCH(B1652,resources!B:B,0))</f>
        <v>new_resolve</v>
      </c>
      <c r="W1652" s="110">
        <f t="shared" si="359"/>
        <v>1</v>
      </c>
      <c r="X1652" s="110">
        <f t="shared" si="360"/>
        <v>0</v>
      </c>
      <c r="Y1652" s="110" t="str">
        <f t="shared" si="361"/>
        <v>Humboldt_Wind_energy_NA_CONFIDENTIAL</v>
      </c>
      <c r="Z1652" s="110">
        <f>IF(COUNTIFS($Y$2:Y1652,Y1652)=1,1,0)</f>
        <v>0</v>
      </c>
      <c r="AA1652" s="110">
        <f>SUM($Z$2:Z1652)*Z1652</f>
        <v>0</v>
      </c>
      <c r="AB1652" s="110">
        <f>COUNTIFS(resources!B:B,B1652)</f>
        <v>1</v>
      </c>
      <c r="AC1652" s="110">
        <f t="shared" si="362"/>
        <v>1</v>
      </c>
      <c r="AD1652" s="110">
        <f t="shared" si="363"/>
        <v>1</v>
      </c>
      <c r="AE1652" s="110">
        <f t="shared" si="364"/>
        <v>0</v>
      </c>
      <c r="AF1652" s="110">
        <f t="shared" si="365"/>
        <v>1</v>
      </c>
      <c r="AG1652" s="110">
        <f t="shared" si="366"/>
        <v>0</v>
      </c>
      <c r="AH1652" s="110">
        <f t="shared" si="367"/>
        <v>0</v>
      </c>
      <c r="AI1652" s="110">
        <f t="shared" si="368"/>
        <v>1</v>
      </c>
      <c r="AJ1652" s="100">
        <f>ROW()</f>
        <v>1652</v>
      </c>
      <c r="AK1652" s="100" t="e">
        <f>INDEX('BadRows RECART'!$C$2:$C$1207,MATCH(monthly_gwh_mw!AJ1652,'BadRows RECART'!$D$2:$D$1207,0))</f>
        <v>#N/A</v>
      </c>
    </row>
    <row r="1653" spans="1:37" ht="20">
      <c r="A1653" s="106" t="s">
        <v>3907</v>
      </c>
      <c r="B1653" s="106" t="s">
        <v>2405</v>
      </c>
      <c r="C1653" s="106" t="s">
        <v>6297</v>
      </c>
      <c r="D1653" s="168">
        <v>2023</v>
      </c>
      <c r="E1653" s="168">
        <v>7</v>
      </c>
      <c r="F1653" s="199">
        <v>12.217532402615403</v>
      </c>
      <c r="G1653" s="212" t="s">
        <v>6314</v>
      </c>
      <c r="H1653" s="212" t="s">
        <v>6314</v>
      </c>
      <c r="I1653" s="106" t="s">
        <v>594</v>
      </c>
      <c r="K1653" s="83" t="s">
        <v>6314</v>
      </c>
      <c r="L1653" s="83" t="s">
        <v>6314</v>
      </c>
      <c r="M1653" s="45" t="str">
        <f>IF(
ISNA(INDEX(resources!E:E,MATCH(B1653,resources!B:B,0))),"fillme",
INDEX(resources!E:E,MATCH(B1653,resources!B:B,0)))</f>
        <v>CAISO_Wind</v>
      </c>
      <c r="N1653" s="45">
        <f>IF(
ISNA(INDEX(resources!J:J,MATCH(B1653,resources!B:B,0))),"fillme",
INDEX(resources!J:J,MATCH(B1653,resources!B:B,0)))</f>
        <v>0</v>
      </c>
      <c r="O1653" s="83" t="str">
        <f>IFERROR(INDEX(resources!K:K,MATCH(B1653,resources!B:B,0)),"fillme")</f>
        <v>wind_low_cf</v>
      </c>
      <c r="P1653" s="89" t="str">
        <f t="shared" si="356"/>
        <v>wind_low_cf_2023_7</v>
      </c>
      <c r="Q1653" s="87">
        <f>INDEX(elcc!G:G,MATCH(P1653,elcc!D:D,0))</f>
        <v>0.23</v>
      </c>
      <c r="R1653" s="89">
        <f t="shared" si="357"/>
        <v>1</v>
      </c>
      <c r="S1653" s="89" t="s">
        <v>6314</v>
      </c>
      <c r="T1653" s="89" t="s">
        <v>6314</v>
      </c>
      <c r="U1653" s="90" t="str">
        <f t="shared" si="358"/>
        <v>ok</v>
      </c>
      <c r="V1653" s="63" t="str">
        <f>INDEX(resources!F:F,MATCH(B1653,resources!B:B,0))</f>
        <v>new_resolve</v>
      </c>
      <c r="W1653" s="110">
        <f t="shared" si="359"/>
        <v>1</v>
      </c>
      <c r="X1653" s="110">
        <f t="shared" si="360"/>
        <v>0</v>
      </c>
      <c r="Y1653" s="110" t="str">
        <f t="shared" si="361"/>
        <v>Humboldt_Wind_energy_NA_CONFIDENTIAL</v>
      </c>
      <c r="Z1653" s="110">
        <f>IF(COUNTIFS($Y$2:Y1653,Y1653)=1,1,0)</f>
        <v>0</v>
      </c>
      <c r="AA1653" s="110">
        <f>SUM($Z$2:Z1653)*Z1653</f>
        <v>0</v>
      </c>
      <c r="AB1653" s="110">
        <f>COUNTIFS(resources!B:B,B1653)</f>
        <v>1</v>
      </c>
      <c r="AC1653" s="110">
        <f t="shared" si="362"/>
        <v>1</v>
      </c>
      <c r="AD1653" s="110">
        <f t="shared" si="363"/>
        <v>1</v>
      </c>
      <c r="AE1653" s="110">
        <f t="shared" si="364"/>
        <v>0</v>
      </c>
      <c r="AF1653" s="110">
        <f t="shared" si="365"/>
        <v>1</v>
      </c>
      <c r="AG1653" s="110">
        <f t="shared" si="366"/>
        <v>0</v>
      </c>
      <c r="AH1653" s="110">
        <f t="shared" si="367"/>
        <v>0</v>
      </c>
      <c r="AI1653" s="110">
        <f t="shared" si="368"/>
        <v>1</v>
      </c>
      <c r="AJ1653" s="100">
        <f>ROW()</f>
        <v>1653</v>
      </c>
      <c r="AK1653" s="100" t="e">
        <f>INDEX('BadRows RECART'!$C$2:$C$1207,MATCH(monthly_gwh_mw!AJ1653,'BadRows RECART'!$D$2:$D$1207,0))</f>
        <v>#N/A</v>
      </c>
    </row>
    <row r="1654" spans="1:37" ht="20">
      <c r="A1654" s="106" t="s">
        <v>3907</v>
      </c>
      <c r="B1654" s="106" t="s">
        <v>2405</v>
      </c>
      <c r="C1654" s="106" t="s">
        <v>6297</v>
      </c>
      <c r="D1654" s="168">
        <v>2023</v>
      </c>
      <c r="E1654" s="168">
        <v>8</v>
      </c>
      <c r="F1654" s="199">
        <v>12.833162475218455</v>
      </c>
      <c r="G1654" s="212" t="s">
        <v>6314</v>
      </c>
      <c r="H1654" s="212" t="s">
        <v>6314</v>
      </c>
      <c r="I1654" s="106" t="s">
        <v>594</v>
      </c>
      <c r="K1654" s="83" t="s">
        <v>6314</v>
      </c>
      <c r="L1654" s="83" t="s">
        <v>6314</v>
      </c>
      <c r="M1654" s="45" t="str">
        <f>IF(
ISNA(INDEX(resources!E:E,MATCH(B1654,resources!B:B,0))),"fillme",
INDEX(resources!E:E,MATCH(B1654,resources!B:B,0)))</f>
        <v>CAISO_Wind</v>
      </c>
      <c r="N1654" s="45">
        <f>IF(
ISNA(INDEX(resources!J:J,MATCH(B1654,resources!B:B,0))),"fillme",
INDEX(resources!J:J,MATCH(B1654,resources!B:B,0)))</f>
        <v>0</v>
      </c>
      <c r="O1654" s="83" t="str">
        <f>IFERROR(INDEX(resources!K:K,MATCH(B1654,resources!B:B,0)),"fillme")</f>
        <v>wind_low_cf</v>
      </c>
      <c r="P1654" s="89" t="str">
        <f t="shared" si="356"/>
        <v>wind_low_cf_2023_8</v>
      </c>
      <c r="Q1654" s="87">
        <f>INDEX(elcc!G:G,MATCH(P1654,elcc!D:D,0))</f>
        <v>0.21</v>
      </c>
      <c r="R1654" s="89">
        <f t="shared" si="357"/>
        <v>1</v>
      </c>
      <c r="S1654" s="89" t="s">
        <v>6314</v>
      </c>
      <c r="T1654" s="89" t="s">
        <v>6314</v>
      </c>
      <c r="U1654" s="90" t="str">
        <f t="shared" si="358"/>
        <v>ok</v>
      </c>
      <c r="V1654" s="63" t="str">
        <f>INDEX(resources!F:F,MATCH(B1654,resources!B:B,0))</f>
        <v>new_resolve</v>
      </c>
      <c r="W1654" s="110">
        <f t="shared" si="359"/>
        <v>1</v>
      </c>
      <c r="X1654" s="110">
        <f t="shared" si="360"/>
        <v>0</v>
      </c>
      <c r="Y1654" s="110" t="str">
        <f t="shared" si="361"/>
        <v>Humboldt_Wind_energy_NA_CONFIDENTIAL</v>
      </c>
      <c r="Z1654" s="110">
        <f>IF(COUNTIFS($Y$2:Y1654,Y1654)=1,1,0)</f>
        <v>0</v>
      </c>
      <c r="AA1654" s="110">
        <f>SUM($Z$2:Z1654)*Z1654</f>
        <v>0</v>
      </c>
      <c r="AB1654" s="110">
        <f>COUNTIFS(resources!B:B,B1654)</f>
        <v>1</v>
      </c>
      <c r="AC1654" s="110">
        <f t="shared" si="362"/>
        <v>1</v>
      </c>
      <c r="AD1654" s="110">
        <f t="shared" si="363"/>
        <v>1</v>
      </c>
      <c r="AE1654" s="110">
        <f t="shared" si="364"/>
        <v>0</v>
      </c>
      <c r="AF1654" s="110">
        <f t="shared" si="365"/>
        <v>1</v>
      </c>
      <c r="AG1654" s="110">
        <f t="shared" si="366"/>
        <v>0</v>
      </c>
      <c r="AH1654" s="110">
        <f t="shared" si="367"/>
        <v>0</v>
      </c>
      <c r="AI1654" s="110">
        <f t="shared" si="368"/>
        <v>1</v>
      </c>
      <c r="AJ1654" s="100">
        <f>ROW()</f>
        <v>1654</v>
      </c>
      <c r="AK1654" s="100" t="e">
        <f>INDEX('BadRows RECART'!$C$2:$C$1207,MATCH(monthly_gwh_mw!AJ1654,'BadRows RECART'!$D$2:$D$1207,0))</f>
        <v>#N/A</v>
      </c>
    </row>
    <row r="1655" spans="1:37" ht="20">
      <c r="A1655" s="106" t="s">
        <v>3907</v>
      </c>
      <c r="B1655" s="106" t="s">
        <v>2405</v>
      </c>
      <c r="C1655" s="106" t="s">
        <v>6297</v>
      </c>
      <c r="D1655" s="168">
        <v>2023</v>
      </c>
      <c r="E1655" s="168">
        <v>9</v>
      </c>
      <c r="F1655" s="199">
        <v>12.513544838972336</v>
      </c>
      <c r="G1655" s="212" t="s">
        <v>6314</v>
      </c>
      <c r="H1655" s="212" t="s">
        <v>6314</v>
      </c>
      <c r="I1655" s="106" t="s">
        <v>594</v>
      </c>
      <c r="K1655" s="83" t="s">
        <v>6314</v>
      </c>
      <c r="L1655" s="83" t="s">
        <v>6314</v>
      </c>
      <c r="M1655" s="45" t="str">
        <f>IF(
ISNA(INDEX(resources!E:E,MATCH(B1655,resources!B:B,0))),"fillme",
INDEX(resources!E:E,MATCH(B1655,resources!B:B,0)))</f>
        <v>CAISO_Wind</v>
      </c>
      <c r="N1655" s="45">
        <f>IF(
ISNA(INDEX(resources!J:J,MATCH(B1655,resources!B:B,0))),"fillme",
INDEX(resources!J:J,MATCH(B1655,resources!B:B,0)))</f>
        <v>0</v>
      </c>
      <c r="O1655" s="83" t="str">
        <f>IFERROR(INDEX(resources!K:K,MATCH(B1655,resources!B:B,0)),"fillme")</f>
        <v>wind_low_cf</v>
      </c>
      <c r="P1655" s="89" t="str">
        <f t="shared" si="356"/>
        <v>wind_low_cf_2023_9</v>
      </c>
      <c r="Q1655" s="87">
        <f>INDEX(elcc!G:G,MATCH(P1655,elcc!D:D,0))</f>
        <v>0.15</v>
      </c>
      <c r="R1655" s="89">
        <f t="shared" si="357"/>
        <v>1</v>
      </c>
      <c r="S1655" s="89" t="s">
        <v>6314</v>
      </c>
      <c r="T1655" s="89" t="s">
        <v>6314</v>
      </c>
      <c r="U1655" s="90" t="str">
        <f t="shared" si="358"/>
        <v>ok</v>
      </c>
      <c r="V1655" s="63" t="str">
        <f>INDEX(resources!F:F,MATCH(B1655,resources!B:B,0))</f>
        <v>new_resolve</v>
      </c>
      <c r="W1655" s="110">
        <f t="shared" si="359"/>
        <v>1</v>
      </c>
      <c r="X1655" s="110">
        <f t="shared" si="360"/>
        <v>0</v>
      </c>
      <c r="Y1655" s="110" t="str">
        <f t="shared" si="361"/>
        <v>Humboldt_Wind_energy_NA_CONFIDENTIAL</v>
      </c>
      <c r="Z1655" s="110">
        <f>IF(COUNTIFS($Y$2:Y1655,Y1655)=1,1,0)</f>
        <v>0</v>
      </c>
      <c r="AA1655" s="110">
        <f>SUM($Z$2:Z1655)*Z1655</f>
        <v>0</v>
      </c>
      <c r="AB1655" s="110">
        <f>COUNTIFS(resources!B:B,B1655)</f>
        <v>1</v>
      </c>
      <c r="AC1655" s="110">
        <f t="shared" si="362"/>
        <v>1</v>
      </c>
      <c r="AD1655" s="110">
        <f t="shared" si="363"/>
        <v>1</v>
      </c>
      <c r="AE1655" s="110">
        <f t="shared" si="364"/>
        <v>0</v>
      </c>
      <c r="AF1655" s="110">
        <f t="shared" si="365"/>
        <v>1</v>
      </c>
      <c r="AG1655" s="110">
        <f t="shared" si="366"/>
        <v>0</v>
      </c>
      <c r="AH1655" s="110">
        <f t="shared" si="367"/>
        <v>0</v>
      </c>
      <c r="AI1655" s="110">
        <f t="shared" si="368"/>
        <v>1</v>
      </c>
      <c r="AJ1655" s="100">
        <f>ROW()</f>
        <v>1655</v>
      </c>
      <c r="AK1655" s="100" t="e">
        <f>INDEX('BadRows RECART'!$C$2:$C$1207,MATCH(monthly_gwh_mw!AJ1655,'BadRows RECART'!$D$2:$D$1207,0))</f>
        <v>#N/A</v>
      </c>
    </row>
    <row r="1656" spans="1:37" ht="20">
      <c r="A1656" s="106" t="s">
        <v>3907</v>
      </c>
      <c r="B1656" s="106" t="s">
        <v>2405</v>
      </c>
      <c r="C1656" s="106" t="s">
        <v>6297</v>
      </c>
      <c r="D1656" s="168">
        <v>2023</v>
      </c>
      <c r="E1656" s="168">
        <v>10</v>
      </c>
      <c r="F1656" s="199">
        <v>15.58173457497859</v>
      </c>
      <c r="G1656" s="212" t="s">
        <v>6314</v>
      </c>
      <c r="H1656" s="212" t="s">
        <v>6314</v>
      </c>
      <c r="I1656" s="106" t="s">
        <v>594</v>
      </c>
      <c r="K1656" s="83" t="s">
        <v>6314</v>
      </c>
      <c r="L1656" s="83" t="s">
        <v>6314</v>
      </c>
      <c r="M1656" s="45" t="str">
        <f>IF(
ISNA(INDEX(resources!E:E,MATCH(B1656,resources!B:B,0))),"fillme",
INDEX(resources!E:E,MATCH(B1656,resources!B:B,0)))</f>
        <v>CAISO_Wind</v>
      </c>
      <c r="N1656" s="45">
        <f>IF(
ISNA(INDEX(resources!J:J,MATCH(B1656,resources!B:B,0))),"fillme",
INDEX(resources!J:J,MATCH(B1656,resources!B:B,0)))</f>
        <v>0</v>
      </c>
      <c r="O1656" s="83" t="str">
        <f>IFERROR(INDEX(resources!K:K,MATCH(B1656,resources!B:B,0)),"fillme")</f>
        <v>wind_low_cf</v>
      </c>
      <c r="P1656" s="89" t="str">
        <f t="shared" si="356"/>
        <v>wind_low_cf_2023_10</v>
      </c>
      <c r="Q1656" s="87">
        <f>INDEX(elcc!G:G,MATCH(P1656,elcc!D:D,0))</f>
        <v>0.08</v>
      </c>
      <c r="R1656" s="89">
        <f t="shared" si="357"/>
        <v>1</v>
      </c>
      <c r="S1656" s="89" t="s">
        <v>6314</v>
      </c>
      <c r="T1656" s="89" t="s">
        <v>6314</v>
      </c>
      <c r="U1656" s="90" t="str">
        <f t="shared" si="358"/>
        <v>ok</v>
      </c>
      <c r="V1656" s="63" t="str">
        <f>INDEX(resources!F:F,MATCH(B1656,resources!B:B,0))</f>
        <v>new_resolve</v>
      </c>
      <c r="W1656" s="110">
        <f t="shared" si="359"/>
        <v>1</v>
      </c>
      <c r="X1656" s="110">
        <f t="shared" si="360"/>
        <v>0</v>
      </c>
      <c r="Y1656" s="110" t="str">
        <f t="shared" si="361"/>
        <v>Humboldt_Wind_energy_NA_CONFIDENTIAL</v>
      </c>
      <c r="Z1656" s="110">
        <f>IF(COUNTIFS($Y$2:Y1656,Y1656)=1,1,0)</f>
        <v>0</v>
      </c>
      <c r="AA1656" s="110">
        <f>SUM($Z$2:Z1656)*Z1656</f>
        <v>0</v>
      </c>
      <c r="AB1656" s="110">
        <f>COUNTIFS(resources!B:B,B1656)</f>
        <v>1</v>
      </c>
      <c r="AC1656" s="110">
        <f t="shared" si="362"/>
        <v>1</v>
      </c>
      <c r="AD1656" s="110">
        <f t="shared" si="363"/>
        <v>1</v>
      </c>
      <c r="AE1656" s="110">
        <f t="shared" si="364"/>
        <v>0</v>
      </c>
      <c r="AF1656" s="110">
        <f t="shared" si="365"/>
        <v>1</v>
      </c>
      <c r="AG1656" s="110">
        <f t="shared" si="366"/>
        <v>0</v>
      </c>
      <c r="AH1656" s="110">
        <f t="shared" si="367"/>
        <v>0</v>
      </c>
      <c r="AI1656" s="110">
        <f t="shared" si="368"/>
        <v>1</v>
      </c>
      <c r="AJ1656" s="100">
        <f>ROW()</f>
        <v>1656</v>
      </c>
      <c r="AK1656" s="100" t="e">
        <f>INDEX('BadRows RECART'!$C$2:$C$1207,MATCH(monthly_gwh_mw!AJ1656,'BadRows RECART'!$D$2:$D$1207,0))</f>
        <v>#N/A</v>
      </c>
    </row>
    <row r="1657" spans="1:37" ht="20">
      <c r="A1657" s="106" t="s">
        <v>3907</v>
      </c>
      <c r="B1657" s="106" t="s">
        <v>2405</v>
      </c>
      <c r="C1657" s="106" t="s">
        <v>6297</v>
      </c>
      <c r="D1657" s="168">
        <v>2023</v>
      </c>
      <c r="E1657" s="168">
        <v>11</v>
      </c>
      <c r="F1657" s="199">
        <v>14.6855698109129</v>
      </c>
      <c r="G1657" s="212" t="s">
        <v>6314</v>
      </c>
      <c r="H1657" s="212" t="s">
        <v>6314</v>
      </c>
      <c r="I1657" s="106" t="s">
        <v>594</v>
      </c>
      <c r="K1657" s="83" t="s">
        <v>6314</v>
      </c>
      <c r="L1657" s="83" t="s">
        <v>6314</v>
      </c>
      <c r="M1657" s="45" t="str">
        <f>IF(
ISNA(INDEX(resources!E:E,MATCH(B1657,resources!B:B,0))),"fillme",
INDEX(resources!E:E,MATCH(B1657,resources!B:B,0)))</f>
        <v>CAISO_Wind</v>
      </c>
      <c r="N1657" s="45">
        <f>IF(
ISNA(INDEX(resources!J:J,MATCH(B1657,resources!B:B,0))),"fillme",
INDEX(resources!J:J,MATCH(B1657,resources!B:B,0)))</f>
        <v>0</v>
      </c>
      <c r="O1657" s="83" t="str">
        <f>IFERROR(INDEX(resources!K:K,MATCH(B1657,resources!B:B,0)),"fillme")</f>
        <v>wind_low_cf</v>
      </c>
      <c r="P1657" s="89" t="str">
        <f t="shared" si="356"/>
        <v>wind_low_cf_2023_11</v>
      </c>
      <c r="Q1657" s="87">
        <f>INDEX(elcc!G:G,MATCH(P1657,elcc!D:D,0))</f>
        <v>0.12</v>
      </c>
      <c r="R1657" s="89">
        <f t="shared" si="357"/>
        <v>1</v>
      </c>
      <c r="S1657" s="89" t="s">
        <v>6314</v>
      </c>
      <c r="T1657" s="89" t="s">
        <v>6314</v>
      </c>
      <c r="U1657" s="90" t="str">
        <f t="shared" si="358"/>
        <v>ok</v>
      </c>
      <c r="V1657" s="63" t="str">
        <f>INDEX(resources!F:F,MATCH(B1657,resources!B:B,0))</f>
        <v>new_resolve</v>
      </c>
      <c r="W1657" s="110">
        <f t="shared" si="359"/>
        <v>1</v>
      </c>
      <c r="X1657" s="110">
        <f t="shared" si="360"/>
        <v>0</v>
      </c>
      <c r="Y1657" s="110" t="str">
        <f t="shared" si="361"/>
        <v>Humboldt_Wind_energy_NA_CONFIDENTIAL</v>
      </c>
      <c r="Z1657" s="110">
        <f>IF(COUNTIFS($Y$2:Y1657,Y1657)=1,1,0)</f>
        <v>0</v>
      </c>
      <c r="AA1657" s="110">
        <f>SUM($Z$2:Z1657)*Z1657</f>
        <v>0</v>
      </c>
      <c r="AB1657" s="110">
        <f>COUNTIFS(resources!B:B,B1657)</f>
        <v>1</v>
      </c>
      <c r="AC1657" s="110">
        <f t="shared" si="362"/>
        <v>1</v>
      </c>
      <c r="AD1657" s="110">
        <f t="shared" si="363"/>
        <v>1</v>
      </c>
      <c r="AE1657" s="110">
        <f t="shared" si="364"/>
        <v>0</v>
      </c>
      <c r="AF1657" s="110">
        <f t="shared" si="365"/>
        <v>1</v>
      </c>
      <c r="AG1657" s="110">
        <f t="shared" si="366"/>
        <v>0</v>
      </c>
      <c r="AH1657" s="110">
        <f t="shared" si="367"/>
        <v>0</v>
      </c>
      <c r="AI1657" s="110">
        <f t="shared" si="368"/>
        <v>1</v>
      </c>
      <c r="AJ1657" s="100">
        <f>ROW()</f>
        <v>1657</v>
      </c>
      <c r="AK1657" s="100" t="e">
        <f>INDEX('BadRows RECART'!$C$2:$C$1207,MATCH(monthly_gwh_mw!AJ1657,'BadRows RECART'!$D$2:$D$1207,0))</f>
        <v>#N/A</v>
      </c>
    </row>
    <row r="1658" spans="1:37" ht="20">
      <c r="A1658" s="106" t="s">
        <v>3907</v>
      </c>
      <c r="B1658" s="106" t="s">
        <v>2405</v>
      </c>
      <c r="C1658" s="106" t="s">
        <v>6297</v>
      </c>
      <c r="D1658" s="168">
        <v>2023</v>
      </c>
      <c r="E1658" s="168">
        <v>12</v>
      </c>
      <c r="F1658" s="199">
        <v>21.572456486953737</v>
      </c>
      <c r="G1658" s="212" t="s">
        <v>6314</v>
      </c>
      <c r="H1658" s="212" t="s">
        <v>6314</v>
      </c>
      <c r="I1658" s="106" t="s">
        <v>594</v>
      </c>
      <c r="K1658" s="83" t="s">
        <v>6314</v>
      </c>
      <c r="L1658" s="83" t="s">
        <v>6314</v>
      </c>
      <c r="M1658" s="45" t="str">
        <f>IF(
ISNA(INDEX(resources!E:E,MATCH(B1658,resources!B:B,0))),"fillme",
INDEX(resources!E:E,MATCH(B1658,resources!B:B,0)))</f>
        <v>CAISO_Wind</v>
      </c>
      <c r="N1658" s="45">
        <f>IF(
ISNA(INDEX(resources!J:J,MATCH(B1658,resources!B:B,0))),"fillme",
INDEX(resources!J:J,MATCH(B1658,resources!B:B,0)))</f>
        <v>0</v>
      </c>
      <c r="O1658" s="83" t="str">
        <f>IFERROR(INDEX(resources!K:K,MATCH(B1658,resources!B:B,0)),"fillme")</f>
        <v>wind_low_cf</v>
      </c>
      <c r="P1658" s="89" t="str">
        <f t="shared" si="356"/>
        <v>wind_low_cf_2023_12</v>
      </c>
      <c r="Q1658" s="87">
        <f>INDEX(elcc!G:G,MATCH(P1658,elcc!D:D,0))</f>
        <v>0.13</v>
      </c>
      <c r="R1658" s="89">
        <f t="shared" si="357"/>
        <v>1</v>
      </c>
      <c r="S1658" s="89" t="s">
        <v>6314</v>
      </c>
      <c r="T1658" s="89" t="s">
        <v>6314</v>
      </c>
      <c r="U1658" s="90" t="str">
        <f t="shared" si="358"/>
        <v>ok</v>
      </c>
      <c r="V1658" s="63" t="str">
        <f>INDEX(resources!F:F,MATCH(B1658,resources!B:B,0))</f>
        <v>new_resolve</v>
      </c>
      <c r="W1658" s="110">
        <f t="shared" si="359"/>
        <v>1</v>
      </c>
      <c r="X1658" s="110">
        <f t="shared" si="360"/>
        <v>0</v>
      </c>
      <c r="Y1658" s="110" t="str">
        <f t="shared" si="361"/>
        <v>Humboldt_Wind_energy_NA_CONFIDENTIAL</v>
      </c>
      <c r="Z1658" s="110">
        <f>IF(COUNTIFS($Y$2:Y1658,Y1658)=1,1,0)</f>
        <v>0</v>
      </c>
      <c r="AA1658" s="110">
        <f>SUM($Z$2:Z1658)*Z1658</f>
        <v>0</v>
      </c>
      <c r="AB1658" s="110">
        <f>COUNTIFS(resources!B:B,B1658)</f>
        <v>1</v>
      </c>
      <c r="AC1658" s="110">
        <f t="shared" si="362"/>
        <v>1</v>
      </c>
      <c r="AD1658" s="110">
        <f t="shared" si="363"/>
        <v>1</v>
      </c>
      <c r="AE1658" s="110">
        <f t="shared" si="364"/>
        <v>0</v>
      </c>
      <c r="AF1658" s="110">
        <f t="shared" si="365"/>
        <v>1</v>
      </c>
      <c r="AG1658" s="110">
        <f t="shared" si="366"/>
        <v>0</v>
      </c>
      <c r="AH1658" s="110">
        <f t="shared" si="367"/>
        <v>0</v>
      </c>
      <c r="AI1658" s="110">
        <f t="shared" si="368"/>
        <v>1</v>
      </c>
      <c r="AJ1658" s="100">
        <f>ROW()</f>
        <v>1658</v>
      </c>
      <c r="AK1658" s="100" t="e">
        <f>INDEX('BadRows RECART'!$C$2:$C$1207,MATCH(monthly_gwh_mw!AJ1658,'BadRows RECART'!$D$2:$D$1207,0))</f>
        <v>#N/A</v>
      </c>
    </row>
    <row r="1659" spans="1:37" ht="20">
      <c r="A1659" s="106" t="s">
        <v>3907</v>
      </c>
      <c r="B1659" s="106" t="s">
        <v>2405</v>
      </c>
      <c r="C1659" s="106" t="s">
        <v>6297</v>
      </c>
      <c r="D1659" s="168">
        <v>2024</v>
      </c>
      <c r="E1659" s="168">
        <v>1</v>
      </c>
      <c r="F1659" s="199">
        <v>29.110235330490532</v>
      </c>
      <c r="G1659" s="212" t="s">
        <v>6314</v>
      </c>
      <c r="H1659" s="212" t="s">
        <v>6314</v>
      </c>
      <c r="I1659" s="106" t="s">
        <v>594</v>
      </c>
      <c r="K1659" s="83" t="s">
        <v>6314</v>
      </c>
      <c r="L1659" s="83" t="s">
        <v>6314</v>
      </c>
      <c r="M1659" s="45" t="str">
        <f>IF(
ISNA(INDEX(resources!E:E,MATCH(B1659,resources!B:B,0))),"fillme",
INDEX(resources!E:E,MATCH(B1659,resources!B:B,0)))</f>
        <v>CAISO_Wind</v>
      </c>
      <c r="N1659" s="45">
        <f>IF(
ISNA(INDEX(resources!J:J,MATCH(B1659,resources!B:B,0))),"fillme",
INDEX(resources!J:J,MATCH(B1659,resources!B:B,0)))</f>
        <v>0</v>
      </c>
      <c r="O1659" s="83" t="str">
        <f>IFERROR(INDEX(resources!K:K,MATCH(B1659,resources!B:B,0)),"fillme")</f>
        <v>wind_low_cf</v>
      </c>
      <c r="P1659" s="89" t="str">
        <f t="shared" si="356"/>
        <v>wind_low_cf_2024_1</v>
      </c>
      <c r="Q1659" s="87">
        <f>INDEX(elcc!G:G,MATCH(P1659,elcc!D:D,0))</f>
        <v>0.15866666666666671</v>
      </c>
      <c r="R1659" s="89">
        <f t="shared" si="357"/>
        <v>1</v>
      </c>
      <c r="S1659" s="89" t="s">
        <v>6314</v>
      </c>
      <c r="T1659" s="89" t="s">
        <v>6314</v>
      </c>
      <c r="U1659" s="90" t="str">
        <f t="shared" si="358"/>
        <v>ok</v>
      </c>
      <c r="V1659" s="63" t="str">
        <f>INDEX(resources!F:F,MATCH(B1659,resources!B:B,0))</f>
        <v>new_resolve</v>
      </c>
      <c r="W1659" s="110">
        <f t="shared" si="359"/>
        <v>1</v>
      </c>
      <c r="X1659" s="110">
        <f t="shared" si="360"/>
        <v>0</v>
      </c>
      <c r="Y1659" s="110" t="str">
        <f t="shared" si="361"/>
        <v>Humboldt_Wind_energy_NA_CONFIDENTIAL</v>
      </c>
      <c r="Z1659" s="110">
        <f>IF(COUNTIFS($Y$2:Y1659,Y1659)=1,1,0)</f>
        <v>0</v>
      </c>
      <c r="AA1659" s="110">
        <f>SUM($Z$2:Z1659)*Z1659</f>
        <v>0</v>
      </c>
      <c r="AB1659" s="110">
        <f>COUNTIFS(resources!B:B,B1659)</f>
        <v>1</v>
      </c>
      <c r="AC1659" s="110">
        <f t="shared" si="362"/>
        <v>1</v>
      </c>
      <c r="AD1659" s="110">
        <f t="shared" si="363"/>
        <v>1</v>
      </c>
      <c r="AE1659" s="110">
        <f t="shared" si="364"/>
        <v>0</v>
      </c>
      <c r="AF1659" s="110">
        <f t="shared" si="365"/>
        <v>1</v>
      </c>
      <c r="AG1659" s="110">
        <f t="shared" si="366"/>
        <v>0</v>
      </c>
      <c r="AH1659" s="110">
        <f t="shared" si="367"/>
        <v>0</v>
      </c>
      <c r="AI1659" s="110">
        <f t="shared" si="368"/>
        <v>1</v>
      </c>
      <c r="AJ1659" s="100">
        <f>ROW()</f>
        <v>1659</v>
      </c>
      <c r="AK1659" s="100" t="e">
        <f>INDEX('BadRows RECART'!$C$2:$C$1207,MATCH(monthly_gwh_mw!AJ1659,'BadRows RECART'!$D$2:$D$1207,0))</f>
        <v>#N/A</v>
      </c>
    </row>
    <row r="1660" spans="1:37" ht="20">
      <c r="A1660" s="106" t="s">
        <v>3907</v>
      </c>
      <c r="B1660" s="106" t="s">
        <v>2405</v>
      </c>
      <c r="C1660" s="106" t="s">
        <v>6297</v>
      </c>
      <c r="D1660" s="168">
        <v>2024</v>
      </c>
      <c r="E1660" s="168">
        <v>2</v>
      </c>
      <c r="F1660" s="199">
        <v>27.780129214532757</v>
      </c>
      <c r="G1660" s="212" t="s">
        <v>6314</v>
      </c>
      <c r="H1660" s="212" t="s">
        <v>6314</v>
      </c>
      <c r="I1660" s="106" t="s">
        <v>594</v>
      </c>
      <c r="K1660" s="83" t="s">
        <v>6314</v>
      </c>
      <c r="L1660" s="83" t="s">
        <v>6314</v>
      </c>
      <c r="M1660" s="45" t="str">
        <f>IF(
ISNA(INDEX(resources!E:E,MATCH(B1660,resources!B:B,0))),"fillme",
INDEX(resources!E:E,MATCH(B1660,resources!B:B,0)))</f>
        <v>CAISO_Wind</v>
      </c>
      <c r="N1660" s="45">
        <f>IF(
ISNA(INDEX(resources!J:J,MATCH(B1660,resources!B:B,0))),"fillme",
INDEX(resources!J:J,MATCH(B1660,resources!B:B,0)))</f>
        <v>0</v>
      </c>
      <c r="O1660" s="83" t="str">
        <f>IFERROR(INDEX(resources!K:K,MATCH(B1660,resources!B:B,0)),"fillme")</f>
        <v>wind_low_cf</v>
      </c>
      <c r="P1660" s="89" t="str">
        <f t="shared" si="356"/>
        <v>wind_low_cf_2024_2</v>
      </c>
      <c r="Q1660" s="87">
        <f>INDEX(elcc!G:G,MATCH(P1660,elcc!D:D,0))</f>
        <v>0.13600000000000001</v>
      </c>
      <c r="R1660" s="89">
        <f t="shared" si="357"/>
        <v>1</v>
      </c>
      <c r="S1660" s="89" t="s">
        <v>6314</v>
      </c>
      <c r="T1660" s="89" t="s">
        <v>6314</v>
      </c>
      <c r="U1660" s="90" t="str">
        <f t="shared" si="358"/>
        <v>ok</v>
      </c>
      <c r="V1660" s="63" t="str">
        <f>INDEX(resources!F:F,MATCH(B1660,resources!B:B,0))</f>
        <v>new_resolve</v>
      </c>
      <c r="W1660" s="110">
        <f t="shared" si="359"/>
        <v>1</v>
      </c>
      <c r="X1660" s="110">
        <f t="shared" si="360"/>
        <v>0</v>
      </c>
      <c r="Y1660" s="110" t="str">
        <f t="shared" si="361"/>
        <v>Humboldt_Wind_energy_NA_CONFIDENTIAL</v>
      </c>
      <c r="Z1660" s="110">
        <f>IF(COUNTIFS($Y$2:Y1660,Y1660)=1,1,0)</f>
        <v>0</v>
      </c>
      <c r="AA1660" s="110">
        <f>SUM($Z$2:Z1660)*Z1660</f>
        <v>0</v>
      </c>
      <c r="AB1660" s="110">
        <f>COUNTIFS(resources!B:B,B1660)</f>
        <v>1</v>
      </c>
      <c r="AC1660" s="110">
        <f t="shared" si="362"/>
        <v>1</v>
      </c>
      <c r="AD1660" s="110">
        <f t="shared" si="363"/>
        <v>1</v>
      </c>
      <c r="AE1660" s="110">
        <f t="shared" si="364"/>
        <v>0</v>
      </c>
      <c r="AF1660" s="110">
        <f t="shared" si="365"/>
        <v>1</v>
      </c>
      <c r="AG1660" s="110">
        <f t="shared" si="366"/>
        <v>0</v>
      </c>
      <c r="AH1660" s="110">
        <f t="shared" si="367"/>
        <v>0</v>
      </c>
      <c r="AI1660" s="110">
        <f t="shared" si="368"/>
        <v>1</v>
      </c>
      <c r="AJ1660" s="100">
        <f>ROW()</f>
        <v>1660</v>
      </c>
      <c r="AK1660" s="100" t="e">
        <f>INDEX('BadRows RECART'!$C$2:$C$1207,MATCH(monthly_gwh_mw!AJ1660,'BadRows RECART'!$D$2:$D$1207,0))</f>
        <v>#N/A</v>
      </c>
    </row>
    <row r="1661" spans="1:37" ht="20">
      <c r="A1661" s="106" t="s">
        <v>3907</v>
      </c>
      <c r="B1661" s="106" t="s">
        <v>2405</v>
      </c>
      <c r="C1661" s="106" t="s">
        <v>6297</v>
      </c>
      <c r="D1661" s="168">
        <v>2024</v>
      </c>
      <c r="E1661" s="168">
        <v>3</v>
      </c>
      <c r="F1661" s="199">
        <v>22.901927994880513</v>
      </c>
      <c r="G1661" s="212" t="s">
        <v>6314</v>
      </c>
      <c r="H1661" s="212" t="s">
        <v>6314</v>
      </c>
      <c r="I1661" s="106" t="s">
        <v>594</v>
      </c>
      <c r="K1661" s="83" t="s">
        <v>6314</v>
      </c>
      <c r="L1661" s="83" t="s">
        <v>6314</v>
      </c>
      <c r="M1661" s="45" t="str">
        <f>IF(
ISNA(INDEX(resources!E:E,MATCH(B1661,resources!B:B,0))),"fillme",
INDEX(resources!E:E,MATCH(B1661,resources!B:B,0)))</f>
        <v>CAISO_Wind</v>
      </c>
      <c r="N1661" s="45">
        <f>IF(
ISNA(INDEX(resources!J:J,MATCH(B1661,resources!B:B,0))),"fillme",
INDEX(resources!J:J,MATCH(B1661,resources!B:B,0)))</f>
        <v>0</v>
      </c>
      <c r="O1661" s="83" t="str">
        <f>IFERROR(INDEX(resources!K:K,MATCH(B1661,resources!B:B,0)),"fillme")</f>
        <v>wind_low_cf</v>
      </c>
      <c r="P1661" s="89" t="str">
        <f t="shared" si="356"/>
        <v>wind_low_cf_2024_3</v>
      </c>
      <c r="Q1661" s="87">
        <f>INDEX(elcc!G:G,MATCH(P1661,elcc!D:D,0))</f>
        <v>0.31733333333333341</v>
      </c>
      <c r="R1661" s="89">
        <f t="shared" si="357"/>
        <v>1</v>
      </c>
      <c r="S1661" s="89" t="s">
        <v>6314</v>
      </c>
      <c r="T1661" s="89" t="s">
        <v>6314</v>
      </c>
      <c r="U1661" s="90" t="str">
        <f t="shared" si="358"/>
        <v>ok</v>
      </c>
      <c r="V1661" s="63" t="str">
        <f>INDEX(resources!F:F,MATCH(B1661,resources!B:B,0))</f>
        <v>new_resolve</v>
      </c>
      <c r="W1661" s="110">
        <f t="shared" si="359"/>
        <v>1</v>
      </c>
      <c r="X1661" s="110">
        <f t="shared" si="360"/>
        <v>0</v>
      </c>
      <c r="Y1661" s="110" t="str">
        <f t="shared" si="361"/>
        <v>Humboldt_Wind_energy_NA_CONFIDENTIAL</v>
      </c>
      <c r="Z1661" s="110">
        <f>IF(COUNTIFS($Y$2:Y1661,Y1661)=1,1,0)</f>
        <v>0</v>
      </c>
      <c r="AA1661" s="110">
        <f>SUM($Z$2:Z1661)*Z1661</f>
        <v>0</v>
      </c>
      <c r="AB1661" s="110">
        <f>COUNTIFS(resources!B:B,B1661)</f>
        <v>1</v>
      </c>
      <c r="AC1661" s="110">
        <f t="shared" si="362"/>
        <v>1</v>
      </c>
      <c r="AD1661" s="110">
        <f t="shared" si="363"/>
        <v>1</v>
      </c>
      <c r="AE1661" s="110">
        <f t="shared" si="364"/>
        <v>0</v>
      </c>
      <c r="AF1661" s="110">
        <f t="shared" si="365"/>
        <v>1</v>
      </c>
      <c r="AG1661" s="110">
        <f t="shared" si="366"/>
        <v>0</v>
      </c>
      <c r="AH1661" s="110">
        <f t="shared" si="367"/>
        <v>0</v>
      </c>
      <c r="AI1661" s="110">
        <f t="shared" si="368"/>
        <v>1</v>
      </c>
      <c r="AJ1661" s="100">
        <f>ROW()</f>
        <v>1661</v>
      </c>
      <c r="AK1661" s="100" t="e">
        <f>INDEX('BadRows RECART'!$C$2:$C$1207,MATCH(monthly_gwh_mw!AJ1661,'BadRows RECART'!$D$2:$D$1207,0))</f>
        <v>#N/A</v>
      </c>
    </row>
    <row r="1662" spans="1:37" ht="20">
      <c r="A1662" s="106" t="s">
        <v>3907</v>
      </c>
      <c r="B1662" s="106" t="s">
        <v>2405</v>
      </c>
      <c r="C1662" s="106" t="s">
        <v>6297</v>
      </c>
      <c r="D1662" s="168">
        <v>2024</v>
      </c>
      <c r="E1662" s="168">
        <v>4</v>
      </c>
      <c r="F1662" s="199">
        <v>24.368507386188238</v>
      </c>
      <c r="G1662" s="212" t="s">
        <v>6314</v>
      </c>
      <c r="H1662" s="212" t="s">
        <v>6314</v>
      </c>
      <c r="I1662" s="106" t="s">
        <v>594</v>
      </c>
      <c r="K1662" s="83" t="s">
        <v>6314</v>
      </c>
      <c r="L1662" s="83" t="s">
        <v>6314</v>
      </c>
      <c r="M1662" s="45" t="str">
        <f>IF(
ISNA(INDEX(resources!E:E,MATCH(B1662,resources!B:B,0))),"fillme",
INDEX(resources!E:E,MATCH(B1662,resources!B:B,0)))</f>
        <v>CAISO_Wind</v>
      </c>
      <c r="N1662" s="45">
        <f>IF(
ISNA(INDEX(resources!J:J,MATCH(B1662,resources!B:B,0))),"fillme",
INDEX(resources!J:J,MATCH(B1662,resources!B:B,0)))</f>
        <v>0</v>
      </c>
      <c r="O1662" s="83" t="str">
        <f>IFERROR(INDEX(resources!K:K,MATCH(B1662,resources!B:B,0)),"fillme")</f>
        <v>wind_low_cf</v>
      </c>
      <c r="P1662" s="89" t="str">
        <f t="shared" si="356"/>
        <v>wind_low_cf_2024_4</v>
      </c>
      <c r="Q1662" s="87">
        <f>INDEX(elcc!G:G,MATCH(P1662,elcc!D:D,0))</f>
        <v>0.28333333333333338</v>
      </c>
      <c r="R1662" s="89">
        <f t="shared" si="357"/>
        <v>1</v>
      </c>
      <c r="S1662" s="89" t="s">
        <v>6314</v>
      </c>
      <c r="T1662" s="89" t="s">
        <v>6314</v>
      </c>
      <c r="U1662" s="90" t="str">
        <f t="shared" si="358"/>
        <v>ok</v>
      </c>
      <c r="V1662" s="63" t="str">
        <f>INDEX(resources!F:F,MATCH(B1662,resources!B:B,0))</f>
        <v>new_resolve</v>
      </c>
      <c r="W1662" s="110">
        <f t="shared" si="359"/>
        <v>1</v>
      </c>
      <c r="X1662" s="110">
        <f t="shared" si="360"/>
        <v>0</v>
      </c>
      <c r="Y1662" s="110" t="str">
        <f t="shared" si="361"/>
        <v>Humboldt_Wind_energy_NA_CONFIDENTIAL</v>
      </c>
      <c r="Z1662" s="110">
        <f>IF(COUNTIFS($Y$2:Y1662,Y1662)=1,1,0)</f>
        <v>0</v>
      </c>
      <c r="AA1662" s="110">
        <f>SUM($Z$2:Z1662)*Z1662</f>
        <v>0</v>
      </c>
      <c r="AB1662" s="110">
        <f>COUNTIFS(resources!B:B,B1662)</f>
        <v>1</v>
      </c>
      <c r="AC1662" s="110">
        <f t="shared" si="362"/>
        <v>1</v>
      </c>
      <c r="AD1662" s="110">
        <f t="shared" si="363"/>
        <v>1</v>
      </c>
      <c r="AE1662" s="110">
        <f t="shared" si="364"/>
        <v>0</v>
      </c>
      <c r="AF1662" s="110">
        <f t="shared" si="365"/>
        <v>1</v>
      </c>
      <c r="AG1662" s="110">
        <f t="shared" si="366"/>
        <v>0</v>
      </c>
      <c r="AH1662" s="110">
        <f t="shared" si="367"/>
        <v>0</v>
      </c>
      <c r="AI1662" s="110">
        <f t="shared" si="368"/>
        <v>1</v>
      </c>
      <c r="AJ1662" s="100">
        <f>ROW()</f>
        <v>1662</v>
      </c>
      <c r="AK1662" s="100" t="e">
        <f>INDEX('BadRows RECART'!$C$2:$C$1207,MATCH(monthly_gwh_mw!AJ1662,'BadRows RECART'!$D$2:$D$1207,0))</f>
        <v>#N/A</v>
      </c>
    </row>
    <row r="1663" spans="1:37" ht="20">
      <c r="A1663" s="106" t="s">
        <v>3907</v>
      </c>
      <c r="B1663" s="106" t="s">
        <v>2405</v>
      </c>
      <c r="C1663" s="106" t="s">
        <v>6297</v>
      </c>
      <c r="D1663" s="168">
        <v>2024</v>
      </c>
      <c r="E1663" s="168">
        <v>5</v>
      </c>
      <c r="F1663" s="199">
        <v>27.826168040401839</v>
      </c>
      <c r="G1663" s="212" t="s">
        <v>6314</v>
      </c>
      <c r="H1663" s="212" t="s">
        <v>6314</v>
      </c>
      <c r="I1663" s="106" t="s">
        <v>594</v>
      </c>
      <c r="K1663" s="83" t="s">
        <v>6314</v>
      </c>
      <c r="L1663" s="83" t="s">
        <v>6314</v>
      </c>
      <c r="M1663" s="45" t="str">
        <f>IF(
ISNA(INDEX(resources!E:E,MATCH(B1663,resources!B:B,0))),"fillme",
INDEX(resources!E:E,MATCH(B1663,resources!B:B,0)))</f>
        <v>CAISO_Wind</v>
      </c>
      <c r="N1663" s="45">
        <f>IF(
ISNA(INDEX(resources!J:J,MATCH(B1663,resources!B:B,0))),"fillme",
INDEX(resources!J:J,MATCH(B1663,resources!B:B,0)))</f>
        <v>0</v>
      </c>
      <c r="O1663" s="83" t="str">
        <f>IFERROR(INDEX(resources!K:K,MATCH(B1663,resources!B:B,0)),"fillme")</f>
        <v>wind_low_cf</v>
      </c>
      <c r="P1663" s="89" t="str">
        <f t="shared" si="356"/>
        <v>wind_low_cf_2024_5</v>
      </c>
      <c r="Q1663" s="87">
        <f>INDEX(elcc!G:G,MATCH(P1663,elcc!D:D,0))</f>
        <v>0.28333333333333338</v>
      </c>
      <c r="R1663" s="89">
        <f t="shared" si="357"/>
        <v>1</v>
      </c>
      <c r="S1663" s="89" t="s">
        <v>6314</v>
      </c>
      <c r="T1663" s="89" t="s">
        <v>6314</v>
      </c>
      <c r="U1663" s="90" t="str">
        <f t="shared" si="358"/>
        <v>ok</v>
      </c>
      <c r="V1663" s="63" t="str">
        <f>INDEX(resources!F:F,MATCH(B1663,resources!B:B,0))</f>
        <v>new_resolve</v>
      </c>
      <c r="W1663" s="110">
        <f t="shared" si="359"/>
        <v>1</v>
      </c>
      <c r="X1663" s="110">
        <f t="shared" si="360"/>
        <v>0</v>
      </c>
      <c r="Y1663" s="110" t="str">
        <f t="shared" si="361"/>
        <v>Humboldt_Wind_energy_NA_CONFIDENTIAL</v>
      </c>
      <c r="Z1663" s="110">
        <f>IF(COUNTIFS($Y$2:Y1663,Y1663)=1,1,0)</f>
        <v>0</v>
      </c>
      <c r="AA1663" s="110">
        <f>SUM($Z$2:Z1663)*Z1663</f>
        <v>0</v>
      </c>
      <c r="AB1663" s="110">
        <f>COUNTIFS(resources!B:B,B1663)</f>
        <v>1</v>
      </c>
      <c r="AC1663" s="110">
        <f t="shared" si="362"/>
        <v>1</v>
      </c>
      <c r="AD1663" s="110">
        <f t="shared" si="363"/>
        <v>1</v>
      </c>
      <c r="AE1663" s="110">
        <f t="shared" si="364"/>
        <v>0</v>
      </c>
      <c r="AF1663" s="110">
        <f t="shared" si="365"/>
        <v>1</v>
      </c>
      <c r="AG1663" s="110">
        <f t="shared" si="366"/>
        <v>0</v>
      </c>
      <c r="AH1663" s="110">
        <f t="shared" si="367"/>
        <v>0</v>
      </c>
      <c r="AI1663" s="110">
        <f t="shared" si="368"/>
        <v>1</v>
      </c>
      <c r="AJ1663" s="100">
        <f>ROW()</f>
        <v>1663</v>
      </c>
      <c r="AK1663" s="100" t="e">
        <f>INDEX('BadRows RECART'!$C$2:$C$1207,MATCH(monthly_gwh_mw!AJ1663,'BadRows RECART'!$D$2:$D$1207,0))</f>
        <v>#N/A</v>
      </c>
    </row>
    <row r="1664" spans="1:37" ht="20">
      <c r="A1664" s="106" t="s">
        <v>3907</v>
      </c>
      <c r="B1664" s="106" t="s">
        <v>2405</v>
      </c>
      <c r="C1664" s="106" t="s">
        <v>6297</v>
      </c>
      <c r="D1664" s="168">
        <v>2024</v>
      </c>
      <c r="E1664" s="168">
        <v>6</v>
      </c>
      <c r="F1664" s="199">
        <v>23.766940225134309</v>
      </c>
      <c r="G1664" s="212" t="s">
        <v>6314</v>
      </c>
      <c r="H1664" s="212" t="s">
        <v>6314</v>
      </c>
      <c r="I1664" s="106" t="s">
        <v>594</v>
      </c>
      <c r="K1664" s="83" t="s">
        <v>6314</v>
      </c>
      <c r="L1664" s="83" t="s">
        <v>6314</v>
      </c>
      <c r="M1664" s="45" t="str">
        <f>IF(
ISNA(INDEX(resources!E:E,MATCH(B1664,resources!B:B,0))),"fillme",
INDEX(resources!E:E,MATCH(B1664,resources!B:B,0)))</f>
        <v>CAISO_Wind</v>
      </c>
      <c r="N1664" s="45">
        <f>IF(
ISNA(INDEX(resources!J:J,MATCH(B1664,resources!B:B,0))),"fillme",
INDEX(resources!J:J,MATCH(B1664,resources!B:B,0)))</f>
        <v>0</v>
      </c>
      <c r="O1664" s="83" t="str">
        <f>IFERROR(INDEX(resources!K:K,MATCH(B1664,resources!B:B,0)),"fillme")</f>
        <v>wind_low_cf</v>
      </c>
      <c r="P1664" s="89" t="str">
        <f t="shared" si="356"/>
        <v>wind_low_cf_2024_6</v>
      </c>
      <c r="Q1664" s="87">
        <f>INDEX(elcc!G:G,MATCH(P1664,elcc!D:D,0))</f>
        <v>0.37400000000000005</v>
      </c>
      <c r="R1664" s="89">
        <f t="shared" si="357"/>
        <v>1</v>
      </c>
      <c r="S1664" s="89" t="s">
        <v>6314</v>
      </c>
      <c r="T1664" s="89" t="s">
        <v>6314</v>
      </c>
      <c r="U1664" s="90" t="str">
        <f t="shared" si="358"/>
        <v>ok</v>
      </c>
      <c r="V1664" s="63" t="str">
        <f>INDEX(resources!F:F,MATCH(B1664,resources!B:B,0))</f>
        <v>new_resolve</v>
      </c>
      <c r="W1664" s="110">
        <f t="shared" si="359"/>
        <v>1</v>
      </c>
      <c r="X1664" s="110">
        <f t="shared" si="360"/>
        <v>0</v>
      </c>
      <c r="Y1664" s="110" t="str">
        <f t="shared" si="361"/>
        <v>Humboldt_Wind_energy_NA_CONFIDENTIAL</v>
      </c>
      <c r="Z1664" s="110">
        <f>IF(COUNTIFS($Y$2:Y1664,Y1664)=1,1,0)</f>
        <v>0</v>
      </c>
      <c r="AA1664" s="110">
        <f>SUM($Z$2:Z1664)*Z1664</f>
        <v>0</v>
      </c>
      <c r="AB1664" s="110">
        <f>COUNTIFS(resources!B:B,B1664)</f>
        <v>1</v>
      </c>
      <c r="AC1664" s="110">
        <f t="shared" si="362"/>
        <v>1</v>
      </c>
      <c r="AD1664" s="110">
        <f t="shared" si="363"/>
        <v>1</v>
      </c>
      <c r="AE1664" s="110">
        <f t="shared" si="364"/>
        <v>0</v>
      </c>
      <c r="AF1664" s="110">
        <f t="shared" si="365"/>
        <v>1</v>
      </c>
      <c r="AG1664" s="110">
        <f t="shared" si="366"/>
        <v>0</v>
      </c>
      <c r="AH1664" s="110">
        <f t="shared" si="367"/>
        <v>0</v>
      </c>
      <c r="AI1664" s="110">
        <f t="shared" si="368"/>
        <v>1</v>
      </c>
      <c r="AJ1664" s="100">
        <f>ROW()</f>
        <v>1664</v>
      </c>
      <c r="AK1664" s="100" t="e">
        <f>INDEX('BadRows RECART'!$C$2:$C$1207,MATCH(monthly_gwh_mw!AJ1664,'BadRows RECART'!$D$2:$D$1207,0))</f>
        <v>#N/A</v>
      </c>
    </row>
    <row r="1665" spans="1:37" ht="20">
      <c r="A1665" s="106" t="s">
        <v>3907</v>
      </c>
      <c r="B1665" s="106" t="s">
        <v>2405</v>
      </c>
      <c r="C1665" s="106" t="s">
        <v>6297</v>
      </c>
      <c r="D1665" s="168">
        <v>2024</v>
      </c>
      <c r="E1665" s="168">
        <v>7</v>
      </c>
      <c r="F1665" s="199">
        <v>19.181021439660171</v>
      </c>
      <c r="G1665" s="212" t="s">
        <v>6314</v>
      </c>
      <c r="H1665" s="212" t="s">
        <v>6314</v>
      </c>
      <c r="I1665" s="106" t="s">
        <v>594</v>
      </c>
      <c r="K1665" s="83" t="s">
        <v>6314</v>
      </c>
      <c r="L1665" s="83" t="s">
        <v>6314</v>
      </c>
      <c r="M1665" s="45" t="str">
        <f>IF(
ISNA(INDEX(resources!E:E,MATCH(B1665,resources!B:B,0))),"fillme",
INDEX(resources!E:E,MATCH(B1665,resources!B:B,0)))</f>
        <v>CAISO_Wind</v>
      </c>
      <c r="N1665" s="45">
        <f>IF(
ISNA(INDEX(resources!J:J,MATCH(B1665,resources!B:B,0))),"fillme",
INDEX(resources!J:J,MATCH(B1665,resources!B:B,0)))</f>
        <v>0</v>
      </c>
      <c r="O1665" s="83" t="str">
        <f>IFERROR(INDEX(resources!K:K,MATCH(B1665,resources!B:B,0)),"fillme")</f>
        <v>wind_low_cf</v>
      </c>
      <c r="P1665" s="89" t="str">
        <f t="shared" si="356"/>
        <v>wind_low_cf_2024_7</v>
      </c>
      <c r="Q1665" s="87">
        <f>INDEX(elcc!G:G,MATCH(P1665,elcc!D:D,0))</f>
        <v>0.26066666666666671</v>
      </c>
      <c r="R1665" s="89">
        <f t="shared" si="357"/>
        <v>1</v>
      </c>
      <c r="S1665" s="89" t="s">
        <v>6314</v>
      </c>
      <c r="T1665" s="89" t="s">
        <v>6314</v>
      </c>
      <c r="U1665" s="90" t="str">
        <f t="shared" si="358"/>
        <v>ok</v>
      </c>
      <c r="V1665" s="63" t="str">
        <f>INDEX(resources!F:F,MATCH(B1665,resources!B:B,0))</f>
        <v>new_resolve</v>
      </c>
      <c r="W1665" s="110">
        <f t="shared" si="359"/>
        <v>1</v>
      </c>
      <c r="X1665" s="110">
        <f t="shared" si="360"/>
        <v>0</v>
      </c>
      <c r="Y1665" s="110" t="str">
        <f t="shared" si="361"/>
        <v>Humboldt_Wind_energy_NA_CONFIDENTIAL</v>
      </c>
      <c r="Z1665" s="110">
        <f>IF(COUNTIFS($Y$2:Y1665,Y1665)=1,1,0)</f>
        <v>0</v>
      </c>
      <c r="AA1665" s="110">
        <f>SUM($Z$2:Z1665)*Z1665</f>
        <v>0</v>
      </c>
      <c r="AB1665" s="110">
        <f>COUNTIFS(resources!B:B,B1665)</f>
        <v>1</v>
      </c>
      <c r="AC1665" s="110">
        <f t="shared" si="362"/>
        <v>1</v>
      </c>
      <c r="AD1665" s="110">
        <f t="shared" si="363"/>
        <v>1</v>
      </c>
      <c r="AE1665" s="110">
        <f t="shared" si="364"/>
        <v>0</v>
      </c>
      <c r="AF1665" s="110">
        <f t="shared" si="365"/>
        <v>1</v>
      </c>
      <c r="AG1665" s="110">
        <f t="shared" si="366"/>
        <v>0</v>
      </c>
      <c r="AH1665" s="110">
        <f t="shared" si="367"/>
        <v>0</v>
      </c>
      <c r="AI1665" s="110">
        <f t="shared" si="368"/>
        <v>1</v>
      </c>
      <c r="AJ1665" s="100">
        <f>ROW()</f>
        <v>1665</v>
      </c>
      <c r="AK1665" s="100" t="e">
        <f>INDEX('BadRows RECART'!$C$2:$C$1207,MATCH(monthly_gwh_mw!AJ1665,'BadRows RECART'!$D$2:$D$1207,0))</f>
        <v>#N/A</v>
      </c>
    </row>
    <row r="1666" spans="1:37" ht="20">
      <c r="A1666" s="106" t="s">
        <v>3907</v>
      </c>
      <c r="B1666" s="106" t="s">
        <v>2405</v>
      </c>
      <c r="C1666" s="106" t="s">
        <v>6297</v>
      </c>
      <c r="D1666" s="168">
        <v>2024</v>
      </c>
      <c r="E1666" s="168">
        <v>8</v>
      </c>
      <c r="F1666" s="199">
        <v>20.147535235766071</v>
      </c>
      <c r="G1666" s="212" t="s">
        <v>6314</v>
      </c>
      <c r="H1666" s="212" t="s">
        <v>6314</v>
      </c>
      <c r="I1666" s="106" t="s">
        <v>594</v>
      </c>
      <c r="K1666" s="83" t="s">
        <v>6314</v>
      </c>
      <c r="L1666" s="83" t="s">
        <v>6314</v>
      </c>
      <c r="M1666" s="45" t="str">
        <f>IF(
ISNA(INDEX(resources!E:E,MATCH(B1666,resources!B:B,0))),"fillme",
INDEX(resources!E:E,MATCH(B1666,resources!B:B,0)))</f>
        <v>CAISO_Wind</v>
      </c>
      <c r="N1666" s="45">
        <f>IF(
ISNA(INDEX(resources!J:J,MATCH(B1666,resources!B:B,0))),"fillme",
INDEX(resources!J:J,MATCH(B1666,resources!B:B,0)))</f>
        <v>0</v>
      </c>
      <c r="O1666" s="83" t="str">
        <f>IFERROR(INDEX(resources!K:K,MATCH(B1666,resources!B:B,0)),"fillme")</f>
        <v>wind_low_cf</v>
      </c>
      <c r="P1666" s="89" t="str">
        <f t="shared" si="356"/>
        <v>wind_low_cf_2024_8</v>
      </c>
      <c r="Q1666" s="87">
        <f>INDEX(elcc!G:G,MATCH(P1666,elcc!D:D,0))</f>
        <v>0.23800000000000004</v>
      </c>
      <c r="R1666" s="89">
        <f t="shared" si="357"/>
        <v>1</v>
      </c>
      <c r="S1666" s="89" t="s">
        <v>6314</v>
      </c>
      <c r="T1666" s="89" t="s">
        <v>6314</v>
      </c>
      <c r="U1666" s="90" t="str">
        <f t="shared" si="358"/>
        <v>ok</v>
      </c>
      <c r="V1666" s="63" t="str">
        <f>INDEX(resources!F:F,MATCH(B1666,resources!B:B,0))</f>
        <v>new_resolve</v>
      </c>
      <c r="W1666" s="110">
        <f t="shared" si="359"/>
        <v>1</v>
      </c>
      <c r="X1666" s="110">
        <f t="shared" si="360"/>
        <v>0</v>
      </c>
      <c r="Y1666" s="110" t="str">
        <f t="shared" si="361"/>
        <v>Humboldt_Wind_energy_NA_CONFIDENTIAL</v>
      </c>
      <c r="Z1666" s="110">
        <f>IF(COUNTIFS($Y$2:Y1666,Y1666)=1,1,0)</f>
        <v>0</v>
      </c>
      <c r="AA1666" s="110">
        <f>SUM($Z$2:Z1666)*Z1666</f>
        <v>0</v>
      </c>
      <c r="AB1666" s="110">
        <f>COUNTIFS(resources!B:B,B1666)</f>
        <v>1</v>
      </c>
      <c r="AC1666" s="110">
        <f t="shared" si="362"/>
        <v>1</v>
      </c>
      <c r="AD1666" s="110">
        <f t="shared" si="363"/>
        <v>1</v>
      </c>
      <c r="AE1666" s="110">
        <f t="shared" si="364"/>
        <v>0</v>
      </c>
      <c r="AF1666" s="110">
        <f t="shared" si="365"/>
        <v>1</v>
      </c>
      <c r="AG1666" s="110">
        <f t="shared" si="366"/>
        <v>0</v>
      </c>
      <c r="AH1666" s="110">
        <f t="shared" si="367"/>
        <v>0</v>
      </c>
      <c r="AI1666" s="110">
        <f t="shared" si="368"/>
        <v>1</v>
      </c>
      <c r="AJ1666" s="100">
        <f>ROW()</f>
        <v>1666</v>
      </c>
      <c r="AK1666" s="100" t="e">
        <f>INDEX('BadRows RECART'!$C$2:$C$1207,MATCH(monthly_gwh_mw!AJ1666,'BadRows RECART'!$D$2:$D$1207,0))</f>
        <v>#N/A</v>
      </c>
    </row>
    <row r="1667" spans="1:37" ht="20">
      <c r="A1667" s="106" t="s">
        <v>3907</v>
      </c>
      <c r="B1667" s="106" t="s">
        <v>2405</v>
      </c>
      <c r="C1667" s="106" t="s">
        <v>6297</v>
      </c>
      <c r="D1667" s="168">
        <v>2024</v>
      </c>
      <c r="E1667" s="168">
        <v>9</v>
      </c>
      <c r="F1667" s="199">
        <v>19.645748743100999</v>
      </c>
      <c r="G1667" s="212" t="s">
        <v>6314</v>
      </c>
      <c r="H1667" s="212" t="s">
        <v>6314</v>
      </c>
      <c r="I1667" s="106" t="s">
        <v>594</v>
      </c>
      <c r="K1667" s="83" t="s">
        <v>6314</v>
      </c>
      <c r="L1667" s="83" t="s">
        <v>6314</v>
      </c>
      <c r="M1667" s="45" t="str">
        <f>IF(
ISNA(INDEX(resources!E:E,MATCH(B1667,resources!B:B,0))),"fillme",
INDEX(resources!E:E,MATCH(B1667,resources!B:B,0)))</f>
        <v>CAISO_Wind</v>
      </c>
      <c r="N1667" s="45">
        <f>IF(
ISNA(INDEX(resources!J:J,MATCH(B1667,resources!B:B,0))),"fillme",
INDEX(resources!J:J,MATCH(B1667,resources!B:B,0)))</f>
        <v>0</v>
      </c>
      <c r="O1667" s="83" t="str">
        <f>IFERROR(INDEX(resources!K:K,MATCH(B1667,resources!B:B,0)),"fillme")</f>
        <v>wind_low_cf</v>
      </c>
      <c r="P1667" s="89" t="str">
        <f t="shared" si="356"/>
        <v>wind_low_cf_2024_9</v>
      </c>
      <c r="Q1667" s="87">
        <f>INDEX(elcc!G:G,MATCH(P1667,elcc!D:D,0))</f>
        <v>0.17333333333333334</v>
      </c>
      <c r="R1667" s="89">
        <f t="shared" si="357"/>
        <v>1</v>
      </c>
      <c r="S1667" s="89" t="s">
        <v>6314</v>
      </c>
      <c r="T1667" s="89" t="s">
        <v>6314</v>
      </c>
      <c r="U1667" s="90" t="str">
        <f t="shared" si="358"/>
        <v>ok</v>
      </c>
      <c r="V1667" s="63" t="str">
        <f>INDEX(resources!F:F,MATCH(B1667,resources!B:B,0))</f>
        <v>new_resolve</v>
      </c>
      <c r="W1667" s="110">
        <f t="shared" si="359"/>
        <v>1</v>
      </c>
      <c r="X1667" s="110">
        <f t="shared" si="360"/>
        <v>0</v>
      </c>
      <c r="Y1667" s="110" t="str">
        <f t="shared" si="361"/>
        <v>Humboldt_Wind_energy_NA_CONFIDENTIAL</v>
      </c>
      <c r="Z1667" s="110">
        <f>IF(COUNTIFS($Y$2:Y1667,Y1667)=1,1,0)</f>
        <v>0</v>
      </c>
      <c r="AA1667" s="110">
        <f>SUM($Z$2:Z1667)*Z1667</f>
        <v>0</v>
      </c>
      <c r="AB1667" s="110">
        <f>COUNTIFS(resources!B:B,B1667)</f>
        <v>1</v>
      </c>
      <c r="AC1667" s="110">
        <f t="shared" si="362"/>
        <v>1</v>
      </c>
      <c r="AD1667" s="110">
        <f t="shared" si="363"/>
        <v>1</v>
      </c>
      <c r="AE1667" s="110">
        <f t="shared" si="364"/>
        <v>0</v>
      </c>
      <c r="AF1667" s="110">
        <f t="shared" si="365"/>
        <v>1</v>
      </c>
      <c r="AG1667" s="110">
        <f t="shared" si="366"/>
        <v>0</v>
      </c>
      <c r="AH1667" s="110">
        <f t="shared" si="367"/>
        <v>0</v>
      </c>
      <c r="AI1667" s="110">
        <f t="shared" si="368"/>
        <v>1</v>
      </c>
      <c r="AJ1667" s="100">
        <f>ROW()</f>
        <v>1667</v>
      </c>
      <c r="AK1667" s="100" t="e">
        <f>INDEX('BadRows RECART'!$C$2:$C$1207,MATCH(monthly_gwh_mw!AJ1667,'BadRows RECART'!$D$2:$D$1207,0))</f>
        <v>#N/A</v>
      </c>
    </row>
    <row r="1668" spans="1:37" ht="20">
      <c r="A1668" s="106" t="s">
        <v>3907</v>
      </c>
      <c r="B1668" s="106" t="s">
        <v>2405</v>
      </c>
      <c r="C1668" s="106" t="s">
        <v>6297</v>
      </c>
      <c r="D1668" s="168">
        <v>2024</v>
      </c>
      <c r="E1668" s="168">
        <v>10</v>
      </c>
      <c r="F1668" s="199">
        <v>24.462679950476637</v>
      </c>
      <c r="G1668" s="212" t="s">
        <v>6314</v>
      </c>
      <c r="H1668" s="212" t="s">
        <v>6314</v>
      </c>
      <c r="I1668" s="106" t="s">
        <v>594</v>
      </c>
      <c r="K1668" s="83" t="s">
        <v>6314</v>
      </c>
      <c r="L1668" s="83" t="s">
        <v>6314</v>
      </c>
      <c r="M1668" s="45" t="str">
        <f>IF(
ISNA(INDEX(resources!E:E,MATCH(B1668,resources!B:B,0))),"fillme",
INDEX(resources!E:E,MATCH(B1668,resources!B:B,0)))</f>
        <v>CAISO_Wind</v>
      </c>
      <c r="N1668" s="45">
        <f>IF(
ISNA(INDEX(resources!J:J,MATCH(B1668,resources!B:B,0))),"fillme",
INDEX(resources!J:J,MATCH(B1668,resources!B:B,0)))</f>
        <v>0</v>
      </c>
      <c r="O1668" s="83" t="str">
        <f>IFERROR(INDEX(resources!K:K,MATCH(B1668,resources!B:B,0)),"fillme")</f>
        <v>wind_low_cf</v>
      </c>
      <c r="P1668" s="89" t="str">
        <f t="shared" si="356"/>
        <v>wind_low_cf_2024_10</v>
      </c>
      <c r="Q1668" s="87">
        <f>INDEX(elcc!G:G,MATCH(P1668,elcc!D:D,0))</f>
        <v>9.0666666666666687E-2</v>
      </c>
      <c r="R1668" s="89">
        <f t="shared" si="357"/>
        <v>1</v>
      </c>
      <c r="S1668" s="89" t="s">
        <v>6314</v>
      </c>
      <c r="T1668" s="89" t="s">
        <v>6314</v>
      </c>
      <c r="U1668" s="90" t="str">
        <f t="shared" si="358"/>
        <v>ok</v>
      </c>
      <c r="V1668" s="63" t="str">
        <f>INDEX(resources!F:F,MATCH(B1668,resources!B:B,0))</f>
        <v>new_resolve</v>
      </c>
      <c r="W1668" s="110">
        <f t="shared" si="359"/>
        <v>1</v>
      </c>
      <c r="X1668" s="110">
        <f t="shared" si="360"/>
        <v>0</v>
      </c>
      <c r="Y1668" s="110" t="str">
        <f t="shared" si="361"/>
        <v>Humboldt_Wind_energy_NA_CONFIDENTIAL</v>
      </c>
      <c r="Z1668" s="110">
        <f>IF(COUNTIFS($Y$2:Y1668,Y1668)=1,1,0)</f>
        <v>0</v>
      </c>
      <c r="AA1668" s="110">
        <f>SUM($Z$2:Z1668)*Z1668</f>
        <v>0</v>
      </c>
      <c r="AB1668" s="110">
        <f>COUNTIFS(resources!B:B,B1668)</f>
        <v>1</v>
      </c>
      <c r="AC1668" s="110">
        <f t="shared" si="362"/>
        <v>1</v>
      </c>
      <c r="AD1668" s="110">
        <f t="shared" si="363"/>
        <v>1</v>
      </c>
      <c r="AE1668" s="110">
        <f t="shared" si="364"/>
        <v>0</v>
      </c>
      <c r="AF1668" s="110">
        <f t="shared" si="365"/>
        <v>1</v>
      </c>
      <c r="AG1668" s="110">
        <f t="shared" si="366"/>
        <v>0</v>
      </c>
      <c r="AH1668" s="110">
        <f t="shared" si="367"/>
        <v>0</v>
      </c>
      <c r="AI1668" s="110">
        <f t="shared" si="368"/>
        <v>1</v>
      </c>
      <c r="AJ1668" s="100">
        <f>ROW()</f>
        <v>1668</v>
      </c>
      <c r="AK1668" s="100" t="e">
        <f>INDEX('BadRows RECART'!$C$2:$C$1207,MATCH(monthly_gwh_mw!AJ1668,'BadRows RECART'!$D$2:$D$1207,0))</f>
        <v>#N/A</v>
      </c>
    </row>
    <row r="1669" spans="1:37" ht="20">
      <c r="A1669" s="106" t="s">
        <v>3907</v>
      </c>
      <c r="B1669" s="106" t="s">
        <v>2405</v>
      </c>
      <c r="C1669" s="106" t="s">
        <v>6297</v>
      </c>
      <c r="D1669" s="168">
        <v>2024</v>
      </c>
      <c r="E1669" s="168">
        <v>11</v>
      </c>
      <c r="F1669" s="199">
        <v>23.055738271375194</v>
      </c>
      <c r="G1669" s="212" t="s">
        <v>6314</v>
      </c>
      <c r="H1669" s="212" t="s">
        <v>6314</v>
      </c>
      <c r="I1669" s="106" t="s">
        <v>594</v>
      </c>
      <c r="K1669" s="83" t="s">
        <v>6314</v>
      </c>
      <c r="L1669" s="83" t="s">
        <v>6314</v>
      </c>
      <c r="M1669" s="45" t="str">
        <f>IF(
ISNA(INDEX(resources!E:E,MATCH(B1669,resources!B:B,0))),"fillme",
INDEX(resources!E:E,MATCH(B1669,resources!B:B,0)))</f>
        <v>CAISO_Wind</v>
      </c>
      <c r="N1669" s="45">
        <f>IF(
ISNA(INDEX(resources!J:J,MATCH(B1669,resources!B:B,0))),"fillme",
INDEX(resources!J:J,MATCH(B1669,resources!B:B,0)))</f>
        <v>0</v>
      </c>
      <c r="O1669" s="83" t="str">
        <f>IFERROR(INDEX(resources!K:K,MATCH(B1669,resources!B:B,0)),"fillme")</f>
        <v>wind_low_cf</v>
      </c>
      <c r="P1669" s="89" t="str">
        <f t="shared" ref="P1669:P1732" si="369">O1669&amp;"_"&amp;D1669&amp;"_"&amp;E1669</f>
        <v>wind_low_cf_2024_11</v>
      </c>
      <c r="Q1669" s="87">
        <f>INDEX(elcc!G:G,MATCH(P1669,elcc!D:D,0))</f>
        <v>0.13600000000000001</v>
      </c>
      <c r="R1669" s="89">
        <f t="shared" ref="R1669:R1732" si="370">IF(O1669="battery",MIN(1,J1669/4),1)</f>
        <v>1</v>
      </c>
      <c r="S1669" s="89" t="s">
        <v>6314</v>
      </c>
      <c r="T1669" s="89" t="s">
        <v>6314</v>
      </c>
      <c r="U1669" s="90" t="str">
        <f t="shared" ref="U1669:U1732" si="371">IF(ISERROR(T1669),"error in NQC data entry; please check blue and purple data entered. You need to provide either a contracted NQC value in Column G, or allow the template to calculate one using Columns H,L,Q, and R","ok")</f>
        <v>ok</v>
      </c>
      <c r="V1669" s="63" t="str">
        <f>INDEX(resources!F:F,MATCH(B1669,resources!B:B,0))</f>
        <v>new_resolve</v>
      </c>
      <c r="W1669" s="110">
        <f t="shared" ref="W1669:W1732" si="372">(F1669&gt;0)*1</f>
        <v>1</v>
      </c>
      <c r="X1669" s="110">
        <f t="shared" ref="X1669:X1732" si="373">COUNTIFS(G1669:H1669,"&gt;0")</f>
        <v>0</v>
      </c>
      <c r="Y1669" s="110" t="str">
        <f t="shared" ref="Y1669:Y1732" si="374">B1669&amp;"_"&amp;C1669&amp;"_"&amp;K1669</f>
        <v>Humboldt_Wind_energy_NA_CONFIDENTIAL</v>
      </c>
      <c r="Z1669" s="110">
        <f>IF(COUNTIFS($Y$2:Y1669,Y1669)=1,1,0)</f>
        <v>0</v>
      </c>
      <c r="AA1669" s="110">
        <f>SUM($Z$2:Z1669)*Z1669</f>
        <v>0</v>
      </c>
      <c r="AB1669" s="110">
        <f>COUNTIFS(resources!B:B,B1669)</f>
        <v>1</v>
      </c>
      <c r="AC1669" s="110">
        <f t="shared" ref="AC1669:AC1732" si="375">AND(ISNUMBER(D1669),(D1669&gt;2019))*1</f>
        <v>1</v>
      </c>
      <c r="AD1669" s="110">
        <f t="shared" ref="AD1669:AD1732" si="376">AND(ISNUMBER(E1669),E1669&gt;=1,E1669&lt;=12)*1</f>
        <v>1</v>
      </c>
      <c r="AE1669" s="110">
        <f t="shared" ref="AE1669:AE1732" si="377">AND(COUNT(G1669:H1669)=1,COUNT(F1669)=1)*1</f>
        <v>0</v>
      </c>
      <c r="AF1669" s="110">
        <f t="shared" ref="AF1669:AF1732" si="378">(COUNTIFS(K1669:O1669,"fillme")=0)*1</f>
        <v>1</v>
      </c>
      <c r="AG1669" s="110">
        <f t="shared" ref="AG1669:AG1732" si="379">ISNUMBER(L1669)*1</f>
        <v>0</v>
      </c>
      <c r="AH1669" s="110">
        <f t="shared" ref="AH1669:AH1732" si="380">NOT(AND(G1669&gt;0,H1669&gt;0))*1</f>
        <v>0</v>
      </c>
      <c r="AI1669" s="110">
        <f t="shared" ref="AI1669:AI1732" si="381">(U1669="ok")*1</f>
        <v>1</v>
      </c>
      <c r="AJ1669" s="100">
        <f>ROW()</f>
        <v>1669</v>
      </c>
      <c r="AK1669" s="100" t="e">
        <f>INDEX('BadRows RECART'!$C$2:$C$1207,MATCH(monthly_gwh_mw!AJ1669,'BadRows RECART'!$D$2:$D$1207,0))</f>
        <v>#N/A</v>
      </c>
    </row>
    <row r="1670" spans="1:37" ht="20">
      <c r="A1670" s="106" t="s">
        <v>3907</v>
      </c>
      <c r="B1670" s="106" t="s">
        <v>2405</v>
      </c>
      <c r="C1670" s="106" t="s">
        <v>6297</v>
      </c>
      <c r="D1670" s="168">
        <v>2024</v>
      </c>
      <c r="E1670" s="168">
        <v>12</v>
      </c>
      <c r="F1670" s="199">
        <v>33.867866009818606</v>
      </c>
      <c r="G1670" s="212" t="s">
        <v>6314</v>
      </c>
      <c r="H1670" s="212" t="s">
        <v>6314</v>
      </c>
      <c r="I1670" s="106" t="s">
        <v>594</v>
      </c>
      <c r="K1670" s="83" t="s">
        <v>6314</v>
      </c>
      <c r="L1670" s="83" t="s">
        <v>6314</v>
      </c>
      <c r="M1670" s="45" t="str">
        <f>IF(
ISNA(INDEX(resources!E:E,MATCH(B1670,resources!B:B,0))),"fillme",
INDEX(resources!E:E,MATCH(B1670,resources!B:B,0)))</f>
        <v>CAISO_Wind</v>
      </c>
      <c r="N1670" s="45">
        <f>IF(
ISNA(INDEX(resources!J:J,MATCH(B1670,resources!B:B,0))),"fillme",
INDEX(resources!J:J,MATCH(B1670,resources!B:B,0)))</f>
        <v>0</v>
      </c>
      <c r="O1670" s="83" t="str">
        <f>IFERROR(INDEX(resources!K:K,MATCH(B1670,resources!B:B,0)),"fillme")</f>
        <v>wind_low_cf</v>
      </c>
      <c r="P1670" s="89" t="str">
        <f t="shared" si="369"/>
        <v>wind_low_cf_2024_12</v>
      </c>
      <c r="Q1670" s="87">
        <f>INDEX(elcc!G:G,MATCH(P1670,elcc!D:D,0))</f>
        <v>0.14733333333333337</v>
      </c>
      <c r="R1670" s="89">
        <f t="shared" si="370"/>
        <v>1</v>
      </c>
      <c r="S1670" s="89" t="s">
        <v>6314</v>
      </c>
      <c r="T1670" s="89" t="s">
        <v>6314</v>
      </c>
      <c r="U1670" s="90" t="str">
        <f t="shared" si="371"/>
        <v>ok</v>
      </c>
      <c r="V1670" s="63" t="str">
        <f>INDEX(resources!F:F,MATCH(B1670,resources!B:B,0))</f>
        <v>new_resolve</v>
      </c>
      <c r="W1670" s="110">
        <f t="shared" si="372"/>
        <v>1</v>
      </c>
      <c r="X1670" s="110">
        <f t="shared" si="373"/>
        <v>0</v>
      </c>
      <c r="Y1670" s="110" t="str">
        <f t="shared" si="374"/>
        <v>Humboldt_Wind_energy_NA_CONFIDENTIAL</v>
      </c>
      <c r="Z1670" s="110">
        <f>IF(COUNTIFS($Y$2:Y1670,Y1670)=1,1,0)</f>
        <v>0</v>
      </c>
      <c r="AA1670" s="110">
        <f>SUM($Z$2:Z1670)*Z1670</f>
        <v>0</v>
      </c>
      <c r="AB1670" s="110">
        <f>COUNTIFS(resources!B:B,B1670)</f>
        <v>1</v>
      </c>
      <c r="AC1670" s="110">
        <f t="shared" si="375"/>
        <v>1</v>
      </c>
      <c r="AD1670" s="110">
        <f t="shared" si="376"/>
        <v>1</v>
      </c>
      <c r="AE1670" s="110">
        <f t="shared" si="377"/>
        <v>0</v>
      </c>
      <c r="AF1670" s="110">
        <f t="shared" si="378"/>
        <v>1</v>
      </c>
      <c r="AG1670" s="110">
        <f t="shared" si="379"/>
        <v>0</v>
      </c>
      <c r="AH1670" s="110">
        <f t="shared" si="380"/>
        <v>0</v>
      </c>
      <c r="AI1670" s="110">
        <f t="shared" si="381"/>
        <v>1</v>
      </c>
      <c r="AJ1670" s="100">
        <f>ROW()</f>
        <v>1670</v>
      </c>
      <c r="AK1670" s="100" t="e">
        <f>INDEX('BadRows RECART'!$C$2:$C$1207,MATCH(monthly_gwh_mw!AJ1670,'BadRows RECART'!$D$2:$D$1207,0))</f>
        <v>#N/A</v>
      </c>
    </row>
    <row r="1671" spans="1:37" ht="20">
      <c r="A1671" s="106" t="s">
        <v>3907</v>
      </c>
      <c r="B1671" s="106" t="s">
        <v>2405</v>
      </c>
      <c r="C1671" s="106" t="s">
        <v>6297</v>
      </c>
      <c r="D1671" s="168">
        <v>2025</v>
      </c>
      <c r="E1671" s="168">
        <v>1</v>
      </c>
      <c r="F1671" s="199">
        <v>29.110235330490532</v>
      </c>
      <c r="G1671" s="212" t="s">
        <v>6314</v>
      </c>
      <c r="H1671" s="212" t="s">
        <v>6314</v>
      </c>
      <c r="I1671" s="106" t="s">
        <v>594</v>
      </c>
      <c r="K1671" s="83" t="s">
        <v>6314</v>
      </c>
      <c r="L1671" s="83" t="s">
        <v>6314</v>
      </c>
      <c r="M1671" s="45" t="str">
        <f>IF(
ISNA(INDEX(resources!E:E,MATCH(B1671,resources!B:B,0))),"fillme",
INDEX(resources!E:E,MATCH(B1671,resources!B:B,0)))</f>
        <v>CAISO_Wind</v>
      </c>
      <c r="N1671" s="45">
        <f>IF(
ISNA(INDEX(resources!J:J,MATCH(B1671,resources!B:B,0))),"fillme",
INDEX(resources!J:J,MATCH(B1671,resources!B:B,0)))</f>
        <v>0</v>
      </c>
      <c r="O1671" s="83" t="str">
        <f>IFERROR(INDEX(resources!K:K,MATCH(B1671,resources!B:B,0)),"fillme")</f>
        <v>wind_low_cf</v>
      </c>
      <c r="P1671" s="89" t="str">
        <f t="shared" si="369"/>
        <v>wind_low_cf_2025_1</v>
      </c>
      <c r="Q1671" s="87">
        <f>INDEX(elcc!G:G,MATCH(P1671,elcc!D:D,0))</f>
        <v>0.1866666666666667</v>
      </c>
      <c r="R1671" s="89">
        <f t="shared" si="370"/>
        <v>1</v>
      </c>
      <c r="S1671" s="89" t="s">
        <v>6314</v>
      </c>
      <c r="T1671" s="89" t="s">
        <v>6314</v>
      </c>
      <c r="U1671" s="90" t="str">
        <f t="shared" si="371"/>
        <v>ok</v>
      </c>
      <c r="V1671" s="63" t="str">
        <f>INDEX(resources!F:F,MATCH(B1671,resources!B:B,0))</f>
        <v>new_resolve</v>
      </c>
      <c r="W1671" s="110">
        <f t="shared" si="372"/>
        <v>1</v>
      </c>
      <c r="X1671" s="110">
        <f t="shared" si="373"/>
        <v>0</v>
      </c>
      <c r="Y1671" s="110" t="str">
        <f t="shared" si="374"/>
        <v>Humboldt_Wind_energy_NA_CONFIDENTIAL</v>
      </c>
      <c r="Z1671" s="110">
        <f>IF(COUNTIFS($Y$2:Y1671,Y1671)=1,1,0)</f>
        <v>0</v>
      </c>
      <c r="AA1671" s="110">
        <f>SUM($Z$2:Z1671)*Z1671</f>
        <v>0</v>
      </c>
      <c r="AB1671" s="110">
        <f>COUNTIFS(resources!B:B,B1671)</f>
        <v>1</v>
      </c>
      <c r="AC1671" s="110">
        <f t="shared" si="375"/>
        <v>1</v>
      </c>
      <c r="AD1671" s="110">
        <f t="shared" si="376"/>
        <v>1</v>
      </c>
      <c r="AE1671" s="110">
        <f t="shared" si="377"/>
        <v>0</v>
      </c>
      <c r="AF1671" s="110">
        <f t="shared" si="378"/>
        <v>1</v>
      </c>
      <c r="AG1671" s="110">
        <f t="shared" si="379"/>
        <v>0</v>
      </c>
      <c r="AH1671" s="110">
        <f t="shared" si="380"/>
        <v>0</v>
      </c>
      <c r="AI1671" s="110">
        <f t="shared" si="381"/>
        <v>1</v>
      </c>
      <c r="AJ1671" s="100">
        <f>ROW()</f>
        <v>1671</v>
      </c>
      <c r="AK1671" s="100" t="e">
        <f>INDEX('BadRows RECART'!$C$2:$C$1207,MATCH(monthly_gwh_mw!AJ1671,'BadRows RECART'!$D$2:$D$1207,0))</f>
        <v>#N/A</v>
      </c>
    </row>
    <row r="1672" spans="1:37" ht="20">
      <c r="A1672" s="106" t="s">
        <v>3907</v>
      </c>
      <c r="B1672" s="106" t="s">
        <v>2405</v>
      </c>
      <c r="C1672" s="106" t="s">
        <v>6297</v>
      </c>
      <c r="D1672" s="168">
        <v>2025</v>
      </c>
      <c r="E1672" s="168">
        <v>2</v>
      </c>
      <c r="F1672" s="199">
        <v>27.780129214532757</v>
      </c>
      <c r="G1672" s="212" t="s">
        <v>6314</v>
      </c>
      <c r="H1672" s="212" t="s">
        <v>6314</v>
      </c>
      <c r="I1672" s="106" t="s">
        <v>594</v>
      </c>
      <c r="K1672" s="83" t="s">
        <v>6314</v>
      </c>
      <c r="L1672" s="83" t="s">
        <v>6314</v>
      </c>
      <c r="M1672" s="45" t="str">
        <f>IF(
ISNA(INDEX(resources!E:E,MATCH(B1672,resources!B:B,0))),"fillme",
INDEX(resources!E:E,MATCH(B1672,resources!B:B,0)))</f>
        <v>CAISO_Wind</v>
      </c>
      <c r="N1672" s="45">
        <f>IF(
ISNA(INDEX(resources!J:J,MATCH(B1672,resources!B:B,0))),"fillme",
INDEX(resources!J:J,MATCH(B1672,resources!B:B,0)))</f>
        <v>0</v>
      </c>
      <c r="O1672" s="83" t="str">
        <f>IFERROR(INDEX(resources!K:K,MATCH(B1672,resources!B:B,0)),"fillme")</f>
        <v>wind_low_cf</v>
      </c>
      <c r="P1672" s="89" t="str">
        <f t="shared" si="369"/>
        <v>wind_low_cf_2025_2</v>
      </c>
      <c r="Q1672" s="87">
        <f>INDEX(elcc!G:G,MATCH(P1672,elcc!D:D,0))</f>
        <v>0.16</v>
      </c>
      <c r="R1672" s="89">
        <f t="shared" si="370"/>
        <v>1</v>
      </c>
      <c r="S1672" s="89" t="s">
        <v>6314</v>
      </c>
      <c r="T1672" s="89" t="s">
        <v>6314</v>
      </c>
      <c r="U1672" s="90" t="str">
        <f t="shared" si="371"/>
        <v>ok</v>
      </c>
      <c r="V1672" s="63" t="str">
        <f>INDEX(resources!F:F,MATCH(B1672,resources!B:B,0))</f>
        <v>new_resolve</v>
      </c>
      <c r="W1672" s="110">
        <f t="shared" si="372"/>
        <v>1</v>
      </c>
      <c r="X1672" s="110">
        <f t="shared" si="373"/>
        <v>0</v>
      </c>
      <c r="Y1672" s="110" t="str">
        <f t="shared" si="374"/>
        <v>Humboldt_Wind_energy_NA_CONFIDENTIAL</v>
      </c>
      <c r="Z1672" s="110">
        <f>IF(COUNTIFS($Y$2:Y1672,Y1672)=1,1,0)</f>
        <v>0</v>
      </c>
      <c r="AA1672" s="110">
        <f>SUM($Z$2:Z1672)*Z1672</f>
        <v>0</v>
      </c>
      <c r="AB1672" s="110">
        <f>COUNTIFS(resources!B:B,B1672)</f>
        <v>1</v>
      </c>
      <c r="AC1672" s="110">
        <f t="shared" si="375"/>
        <v>1</v>
      </c>
      <c r="AD1672" s="110">
        <f t="shared" si="376"/>
        <v>1</v>
      </c>
      <c r="AE1672" s="110">
        <f t="shared" si="377"/>
        <v>0</v>
      </c>
      <c r="AF1672" s="110">
        <f t="shared" si="378"/>
        <v>1</v>
      </c>
      <c r="AG1672" s="110">
        <f t="shared" si="379"/>
        <v>0</v>
      </c>
      <c r="AH1672" s="110">
        <f t="shared" si="380"/>
        <v>0</v>
      </c>
      <c r="AI1672" s="110">
        <f t="shared" si="381"/>
        <v>1</v>
      </c>
      <c r="AJ1672" s="100">
        <f>ROW()</f>
        <v>1672</v>
      </c>
      <c r="AK1672" s="100" t="e">
        <f>INDEX('BadRows RECART'!$C$2:$C$1207,MATCH(monthly_gwh_mw!AJ1672,'BadRows RECART'!$D$2:$D$1207,0))</f>
        <v>#N/A</v>
      </c>
    </row>
    <row r="1673" spans="1:37" ht="20">
      <c r="A1673" s="106" t="s">
        <v>3907</v>
      </c>
      <c r="B1673" s="106" t="s">
        <v>2405</v>
      </c>
      <c r="C1673" s="106" t="s">
        <v>6297</v>
      </c>
      <c r="D1673" s="168">
        <v>2025</v>
      </c>
      <c r="E1673" s="168">
        <v>3</v>
      </c>
      <c r="F1673" s="199">
        <v>22.901927994880513</v>
      </c>
      <c r="G1673" s="212" t="s">
        <v>6314</v>
      </c>
      <c r="H1673" s="212" t="s">
        <v>6314</v>
      </c>
      <c r="I1673" s="106" t="s">
        <v>594</v>
      </c>
      <c r="K1673" s="83" t="s">
        <v>6314</v>
      </c>
      <c r="L1673" s="83" t="s">
        <v>6314</v>
      </c>
      <c r="M1673" s="45" t="str">
        <f>IF(
ISNA(INDEX(resources!E:E,MATCH(B1673,resources!B:B,0))),"fillme",
INDEX(resources!E:E,MATCH(B1673,resources!B:B,0)))</f>
        <v>CAISO_Wind</v>
      </c>
      <c r="N1673" s="45">
        <f>IF(
ISNA(INDEX(resources!J:J,MATCH(B1673,resources!B:B,0))),"fillme",
INDEX(resources!J:J,MATCH(B1673,resources!B:B,0)))</f>
        <v>0</v>
      </c>
      <c r="O1673" s="83" t="str">
        <f>IFERROR(INDEX(resources!K:K,MATCH(B1673,resources!B:B,0)),"fillme")</f>
        <v>wind_low_cf</v>
      </c>
      <c r="P1673" s="89" t="str">
        <f t="shared" si="369"/>
        <v>wind_low_cf_2025_3</v>
      </c>
      <c r="Q1673" s="87">
        <f>INDEX(elcc!G:G,MATCH(P1673,elcc!D:D,0))</f>
        <v>0.37333333333333341</v>
      </c>
      <c r="R1673" s="89">
        <f t="shared" si="370"/>
        <v>1</v>
      </c>
      <c r="S1673" s="89" t="s">
        <v>6314</v>
      </c>
      <c r="T1673" s="89" t="s">
        <v>6314</v>
      </c>
      <c r="U1673" s="90" t="str">
        <f t="shared" si="371"/>
        <v>ok</v>
      </c>
      <c r="V1673" s="63" t="str">
        <f>INDEX(resources!F:F,MATCH(B1673,resources!B:B,0))</f>
        <v>new_resolve</v>
      </c>
      <c r="W1673" s="110">
        <f t="shared" si="372"/>
        <v>1</v>
      </c>
      <c r="X1673" s="110">
        <f t="shared" si="373"/>
        <v>0</v>
      </c>
      <c r="Y1673" s="110" t="str">
        <f t="shared" si="374"/>
        <v>Humboldt_Wind_energy_NA_CONFIDENTIAL</v>
      </c>
      <c r="Z1673" s="110">
        <f>IF(COUNTIFS($Y$2:Y1673,Y1673)=1,1,0)</f>
        <v>0</v>
      </c>
      <c r="AA1673" s="110">
        <f>SUM($Z$2:Z1673)*Z1673</f>
        <v>0</v>
      </c>
      <c r="AB1673" s="110">
        <f>COUNTIFS(resources!B:B,B1673)</f>
        <v>1</v>
      </c>
      <c r="AC1673" s="110">
        <f t="shared" si="375"/>
        <v>1</v>
      </c>
      <c r="AD1673" s="110">
        <f t="shared" si="376"/>
        <v>1</v>
      </c>
      <c r="AE1673" s="110">
        <f t="shared" si="377"/>
        <v>0</v>
      </c>
      <c r="AF1673" s="110">
        <f t="shared" si="378"/>
        <v>1</v>
      </c>
      <c r="AG1673" s="110">
        <f t="shared" si="379"/>
        <v>0</v>
      </c>
      <c r="AH1673" s="110">
        <f t="shared" si="380"/>
        <v>0</v>
      </c>
      <c r="AI1673" s="110">
        <f t="shared" si="381"/>
        <v>1</v>
      </c>
      <c r="AJ1673" s="100">
        <f>ROW()</f>
        <v>1673</v>
      </c>
      <c r="AK1673" s="100" t="e">
        <f>INDEX('BadRows RECART'!$C$2:$C$1207,MATCH(monthly_gwh_mw!AJ1673,'BadRows RECART'!$D$2:$D$1207,0))</f>
        <v>#N/A</v>
      </c>
    </row>
    <row r="1674" spans="1:37" ht="20">
      <c r="A1674" s="106" t="s">
        <v>3907</v>
      </c>
      <c r="B1674" s="106" t="s">
        <v>2405</v>
      </c>
      <c r="C1674" s="106" t="s">
        <v>6297</v>
      </c>
      <c r="D1674" s="168">
        <v>2025</v>
      </c>
      <c r="E1674" s="168">
        <v>4</v>
      </c>
      <c r="F1674" s="199">
        <v>24.368507386188238</v>
      </c>
      <c r="G1674" s="212" t="s">
        <v>6314</v>
      </c>
      <c r="H1674" s="212" t="s">
        <v>6314</v>
      </c>
      <c r="I1674" s="106" t="s">
        <v>594</v>
      </c>
      <c r="K1674" s="83" t="s">
        <v>6314</v>
      </c>
      <c r="L1674" s="83" t="s">
        <v>6314</v>
      </c>
      <c r="M1674" s="45" t="str">
        <f>IF(
ISNA(INDEX(resources!E:E,MATCH(B1674,resources!B:B,0))),"fillme",
INDEX(resources!E:E,MATCH(B1674,resources!B:B,0)))</f>
        <v>CAISO_Wind</v>
      </c>
      <c r="N1674" s="45">
        <f>IF(
ISNA(INDEX(resources!J:J,MATCH(B1674,resources!B:B,0))),"fillme",
INDEX(resources!J:J,MATCH(B1674,resources!B:B,0)))</f>
        <v>0</v>
      </c>
      <c r="O1674" s="83" t="str">
        <f>IFERROR(INDEX(resources!K:K,MATCH(B1674,resources!B:B,0)),"fillme")</f>
        <v>wind_low_cf</v>
      </c>
      <c r="P1674" s="89" t="str">
        <f t="shared" si="369"/>
        <v>wind_low_cf_2025_4</v>
      </c>
      <c r="Q1674" s="87">
        <f>INDEX(elcc!G:G,MATCH(P1674,elcc!D:D,0))</f>
        <v>0.33333333333333337</v>
      </c>
      <c r="R1674" s="89">
        <f t="shared" si="370"/>
        <v>1</v>
      </c>
      <c r="S1674" s="89" t="s">
        <v>6314</v>
      </c>
      <c r="T1674" s="89" t="s">
        <v>6314</v>
      </c>
      <c r="U1674" s="90" t="str">
        <f t="shared" si="371"/>
        <v>ok</v>
      </c>
      <c r="V1674" s="63" t="str">
        <f>INDEX(resources!F:F,MATCH(B1674,resources!B:B,0))</f>
        <v>new_resolve</v>
      </c>
      <c r="W1674" s="110">
        <f t="shared" si="372"/>
        <v>1</v>
      </c>
      <c r="X1674" s="110">
        <f t="shared" si="373"/>
        <v>0</v>
      </c>
      <c r="Y1674" s="110" t="str">
        <f t="shared" si="374"/>
        <v>Humboldt_Wind_energy_NA_CONFIDENTIAL</v>
      </c>
      <c r="Z1674" s="110">
        <f>IF(COUNTIFS($Y$2:Y1674,Y1674)=1,1,0)</f>
        <v>0</v>
      </c>
      <c r="AA1674" s="110">
        <f>SUM($Z$2:Z1674)*Z1674</f>
        <v>0</v>
      </c>
      <c r="AB1674" s="110">
        <f>COUNTIFS(resources!B:B,B1674)</f>
        <v>1</v>
      </c>
      <c r="AC1674" s="110">
        <f t="shared" si="375"/>
        <v>1</v>
      </c>
      <c r="AD1674" s="110">
        <f t="shared" si="376"/>
        <v>1</v>
      </c>
      <c r="AE1674" s="110">
        <f t="shared" si="377"/>
        <v>0</v>
      </c>
      <c r="AF1674" s="110">
        <f t="shared" si="378"/>
        <v>1</v>
      </c>
      <c r="AG1674" s="110">
        <f t="shared" si="379"/>
        <v>0</v>
      </c>
      <c r="AH1674" s="110">
        <f t="shared" si="380"/>
        <v>0</v>
      </c>
      <c r="AI1674" s="110">
        <f t="shared" si="381"/>
        <v>1</v>
      </c>
      <c r="AJ1674" s="100">
        <f>ROW()</f>
        <v>1674</v>
      </c>
      <c r="AK1674" s="100" t="e">
        <f>INDEX('BadRows RECART'!$C$2:$C$1207,MATCH(monthly_gwh_mw!AJ1674,'BadRows RECART'!$D$2:$D$1207,0))</f>
        <v>#N/A</v>
      </c>
    </row>
    <row r="1675" spans="1:37" ht="20">
      <c r="A1675" s="106" t="s">
        <v>3907</v>
      </c>
      <c r="B1675" s="106" t="s">
        <v>2405</v>
      </c>
      <c r="C1675" s="106" t="s">
        <v>6297</v>
      </c>
      <c r="D1675" s="168">
        <v>2025</v>
      </c>
      <c r="E1675" s="168">
        <v>5</v>
      </c>
      <c r="F1675" s="199">
        <v>27.826168040401839</v>
      </c>
      <c r="G1675" s="212" t="s">
        <v>6314</v>
      </c>
      <c r="H1675" s="212" t="s">
        <v>6314</v>
      </c>
      <c r="I1675" s="106" t="s">
        <v>594</v>
      </c>
      <c r="K1675" s="83" t="s">
        <v>6314</v>
      </c>
      <c r="L1675" s="83" t="s">
        <v>6314</v>
      </c>
      <c r="M1675" s="45" t="str">
        <f>IF(
ISNA(INDEX(resources!E:E,MATCH(B1675,resources!B:B,0))),"fillme",
INDEX(resources!E:E,MATCH(B1675,resources!B:B,0)))</f>
        <v>CAISO_Wind</v>
      </c>
      <c r="N1675" s="45">
        <f>IF(
ISNA(INDEX(resources!J:J,MATCH(B1675,resources!B:B,0))),"fillme",
INDEX(resources!J:J,MATCH(B1675,resources!B:B,0)))</f>
        <v>0</v>
      </c>
      <c r="O1675" s="83" t="str">
        <f>IFERROR(INDEX(resources!K:K,MATCH(B1675,resources!B:B,0)),"fillme")</f>
        <v>wind_low_cf</v>
      </c>
      <c r="P1675" s="89" t="str">
        <f t="shared" si="369"/>
        <v>wind_low_cf_2025_5</v>
      </c>
      <c r="Q1675" s="87">
        <f>INDEX(elcc!G:G,MATCH(P1675,elcc!D:D,0))</f>
        <v>0.33333333333333337</v>
      </c>
      <c r="R1675" s="89">
        <f t="shared" si="370"/>
        <v>1</v>
      </c>
      <c r="S1675" s="89" t="s">
        <v>6314</v>
      </c>
      <c r="T1675" s="89" t="s">
        <v>6314</v>
      </c>
      <c r="U1675" s="90" t="str">
        <f t="shared" si="371"/>
        <v>ok</v>
      </c>
      <c r="V1675" s="63" t="str">
        <f>INDEX(resources!F:F,MATCH(B1675,resources!B:B,0))</f>
        <v>new_resolve</v>
      </c>
      <c r="W1675" s="110">
        <f t="shared" si="372"/>
        <v>1</v>
      </c>
      <c r="X1675" s="110">
        <f t="shared" si="373"/>
        <v>0</v>
      </c>
      <c r="Y1675" s="110" t="str">
        <f t="shared" si="374"/>
        <v>Humboldt_Wind_energy_NA_CONFIDENTIAL</v>
      </c>
      <c r="Z1675" s="110">
        <f>IF(COUNTIFS($Y$2:Y1675,Y1675)=1,1,0)</f>
        <v>0</v>
      </c>
      <c r="AA1675" s="110">
        <f>SUM($Z$2:Z1675)*Z1675</f>
        <v>0</v>
      </c>
      <c r="AB1675" s="110">
        <f>COUNTIFS(resources!B:B,B1675)</f>
        <v>1</v>
      </c>
      <c r="AC1675" s="110">
        <f t="shared" si="375"/>
        <v>1</v>
      </c>
      <c r="AD1675" s="110">
        <f t="shared" si="376"/>
        <v>1</v>
      </c>
      <c r="AE1675" s="110">
        <f t="shared" si="377"/>
        <v>0</v>
      </c>
      <c r="AF1675" s="110">
        <f t="shared" si="378"/>
        <v>1</v>
      </c>
      <c r="AG1675" s="110">
        <f t="shared" si="379"/>
        <v>0</v>
      </c>
      <c r="AH1675" s="110">
        <f t="shared" si="380"/>
        <v>0</v>
      </c>
      <c r="AI1675" s="110">
        <f t="shared" si="381"/>
        <v>1</v>
      </c>
      <c r="AJ1675" s="100">
        <f>ROW()</f>
        <v>1675</v>
      </c>
      <c r="AK1675" s="100" t="e">
        <f>INDEX('BadRows RECART'!$C$2:$C$1207,MATCH(monthly_gwh_mw!AJ1675,'BadRows RECART'!$D$2:$D$1207,0))</f>
        <v>#N/A</v>
      </c>
    </row>
    <row r="1676" spans="1:37" ht="20">
      <c r="A1676" s="106" t="s">
        <v>3907</v>
      </c>
      <c r="B1676" s="106" t="s">
        <v>2405</v>
      </c>
      <c r="C1676" s="106" t="s">
        <v>6297</v>
      </c>
      <c r="D1676" s="168">
        <v>2025</v>
      </c>
      <c r="E1676" s="168">
        <v>6</v>
      </c>
      <c r="F1676" s="199">
        <v>23.766940225134309</v>
      </c>
      <c r="G1676" s="212" t="s">
        <v>6314</v>
      </c>
      <c r="H1676" s="212" t="s">
        <v>6314</v>
      </c>
      <c r="I1676" s="106" t="s">
        <v>594</v>
      </c>
      <c r="K1676" s="83" t="s">
        <v>6314</v>
      </c>
      <c r="L1676" s="83" t="s">
        <v>6314</v>
      </c>
      <c r="M1676" s="45" t="str">
        <f>IF(
ISNA(INDEX(resources!E:E,MATCH(B1676,resources!B:B,0))),"fillme",
INDEX(resources!E:E,MATCH(B1676,resources!B:B,0)))</f>
        <v>CAISO_Wind</v>
      </c>
      <c r="N1676" s="45">
        <f>IF(
ISNA(INDEX(resources!J:J,MATCH(B1676,resources!B:B,0))),"fillme",
INDEX(resources!J:J,MATCH(B1676,resources!B:B,0)))</f>
        <v>0</v>
      </c>
      <c r="O1676" s="83" t="str">
        <f>IFERROR(INDEX(resources!K:K,MATCH(B1676,resources!B:B,0)),"fillme")</f>
        <v>wind_low_cf</v>
      </c>
      <c r="P1676" s="89" t="str">
        <f t="shared" si="369"/>
        <v>wind_low_cf_2025_6</v>
      </c>
      <c r="Q1676" s="87">
        <f>INDEX(elcc!G:G,MATCH(P1676,elcc!D:D,0))</f>
        <v>0.44000000000000006</v>
      </c>
      <c r="R1676" s="89">
        <f t="shared" si="370"/>
        <v>1</v>
      </c>
      <c r="S1676" s="89" t="s">
        <v>6314</v>
      </c>
      <c r="T1676" s="89" t="s">
        <v>6314</v>
      </c>
      <c r="U1676" s="90" t="str">
        <f t="shared" si="371"/>
        <v>ok</v>
      </c>
      <c r="V1676" s="63" t="str">
        <f>INDEX(resources!F:F,MATCH(B1676,resources!B:B,0))</f>
        <v>new_resolve</v>
      </c>
      <c r="W1676" s="110">
        <f t="shared" si="372"/>
        <v>1</v>
      </c>
      <c r="X1676" s="110">
        <f t="shared" si="373"/>
        <v>0</v>
      </c>
      <c r="Y1676" s="110" t="str">
        <f t="shared" si="374"/>
        <v>Humboldt_Wind_energy_NA_CONFIDENTIAL</v>
      </c>
      <c r="Z1676" s="110">
        <f>IF(COUNTIFS($Y$2:Y1676,Y1676)=1,1,0)</f>
        <v>0</v>
      </c>
      <c r="AA1676" s="110">
        <f>SUM($Z$2:Z1676)*Z1676</f>
        <v>0</v>
      </c>
      <c r="AB1676" s="110">
        <f>COUNTIFS(resources!B:B,B1676)</f>
        <v>1</v>
      </c>
      <c r="AC1676" s="110">
        <f t="shared" si="375"/>
        <v>1</v>
      </c>
      <c r="AD1676" s="110">
        <f t="shared" si="376"/>
        <v>1</v>
      </c>
      <c r="AE1676" s="110">
        <f t="shared" si="377"/>
        <v>0</v>
      </c>
      <c r="AF1676" s="110">
        <f t="shared" si="378"/>
        <v>1</v>
      </c>
      <c r="AG1676" s="110">
        <f t="shared" si="379"/>
        <v>0</v>
      </c>
      <c r="AH1676" s="110">
        <f t="shared" si="380"/>
        <v>0</v>
      </c>
      <c r="AI1676" s="110">
        <f t="shared" si="381"/>
        <v>1</v>
      </c>
      <c r="AJ1676" s="100">
        <f>ROW()</f>
        <v>1676</v>
      </c>
      <c r="AK1676" s="100" t="e">
        <f>INDEX('BadRows RECART'!$C$2:$C$1207,MATCH(monthly_gwh_mw!AJ1676,'BadRows RECART'!$D$2:$D$1207,0))</f>
        <v>#N/A</v>
      </c>
    </row>
    <row r="1677" spans="1:37" ht="20">
      <c r="A1677" s="106" t="s">
        <v>3907</v>
      </c>
      <c r="B1677" s="106" t="s">
        <v>2405</v>
      </c>
      <c r="C1677" s="106" t="s">
        <v>6297</v>
      </c>
      <c r="D1677" s="168">
        <v>2025</v>
      </c>
      <c r="E1677" s="168">
        <v>7</v>
      </c>
      <c r="F1677" s="199">
        <v>19.181021439660171</v>
      </c>
      <c r="G1677" s="212" t="s">
        <v>6314</v>
      </c>
      <c r="H1677" s="212" t="s">
        <v>6314</v>
      </c>
      <c r="I1677" s="106" t="s">
        <v>594</v>
      </c>
      <c r="K1677" s="83" t="s">
        <v>6314</v>
      </c>
      <c r="L1677" s="83" t="s">
        <v>6314</v>
      </c>
      <c r="M1677" s="45" t="str">
        <f>IF(
ISNA(INDEX(resources!E:E,MATCH(B1677,resources!B:B,0))),"fillme",
INDEX(resources!E:E,MATCH(B1677,resources!B:B,0)))</f>
        <v>CAISO_Wind</v>
      </c>
      <c r="N1677" s="45">
        <f>IF(
ISNA(INDEX(resources!J:J,MATCH(B1677,resources!B:B,0))),"fillme",
INDEX(resources!J:J,MATCH(B1677,resources!B:B,0)))</f>
        <v>0</v>
      </c>
      <c r="O1677" s="83" t="str">
        <f>IFERROR(INDEX(resources!K:K,MATCH(B1677,resources!B:B,0)),"fillme")</f>
        <v>wind_low_cf</v>
      </c>
      <c r="P1677" s="89" t="str">
        <f t="shared" si="369"/>
        <v>wind_low_cf_2025_7</v>
      </c>
      <c r="Q1677" s="87">
        <f>INDEX(elcc!G:G,MATCH(P1677,elcc!D:D,0))</f>
        <v>0.3066666666666667</v>
      </c>
      <c r="R1677" s="89">
        <f t="shared" si="370"/>
        <v>1</v>
      </c>
      <c r="S1677" s="89" t="s">
        <v>6314</v>
      </c>
      <c r="T1677" s="89" t="s">
        <v>6314</v>
      </c>
      <c r="U1677" s="90" t="str">
        <f t="shared" si="371"/>
        <v>ok</v>
      </c>
      <c r="V1677" s="63" t="str">
        <f>INDEX(resources!F:F,MATCH(B1677,resources!B:B,0))</f>
        <v>new_resolve</v>
      </c>
      <c r="W1677" s="110">
        <f t="shared" si="372"/>
        <v>1</v>
      </c>
      <c r="X1677" s="110">
        <f t="shared" si="373"/>
        <v>0</v>
      </c>
      <c r="Y1677" s="110" t="str">
        <f t="shared" si="374"/>
        <v>Humboldt_Wind_energy_NA_CONFIDENTIAL</v>
      </c>
      <c r="Z1677" s="110">
        <f>IF(COUNTIFS($Y$2:Y1677,Y1677)=1,1,0)</f>
        <v>0</v>
      </c>
      <c r="AA1677" s="110">
        <f>SUM($Z$2:Z1677)*Z1677</f>
        <v>0</v>
      </c>
      <c r="AB1677" s="110">
        <f>COUNTIFS(resources!B:B,B1677)</f>
        <v>1</v>
      </c>
      <c r="AC1677" s="110">
        <f t="shared" si="375"/>
        <v>1</v>
      </c>
      <c r="AD1677" s="110">
        <f t="shared" si="376"/>
        <v>1</v>
      </c>
      <c r="AE1677" s="110">
        <f t="shared" si="377"/>
        <v>0</v>
      </c>
      <c r="AF1677" s="110">
        <f t="shared" si="378"/>
        <v>1</v>
      </c>
      <c r="AG1677" s="110">
        <f t="shared" si="379"/>
        <v>0</v>
      </c>
      <c r="AH1677" s="110">
        <f t="shared" si="380"/>
        <v>0</v>
      </c>
      <c r="AI1677" s="110">
        <f t="shared" si="381"/>
        <v>1</v>
      </c>
      <c r="AJ1677" s="100">
        <f>ROW()</f>
        <v>1677</v>
      </c>
      <c r="AK1677" s="100" t="e">
        <f>INDEX('BadRows RECART'!$C$2:$C$1207,MATCH(monthly_gwh_mw!AJ1677,'BadRows RECART'!$D$2:$D$1207,0))</f>
        <v>#N/A</v>
      </c>
    </row>
    <row r="1678" spans="1:37" ht="20">
      <c r="A1678" s="106" t="s">
        <v>3907</v>
      </c>
      <c r="B1678" s="106" t="s">
        <v>2405</v>
      </c>
      <c r="C1678" s="106" t="s">
        <v>6297</v>
      </c>
      <c r="D1678" s="168">
        <v>2025</v>
      </c>
      <c r="E1678" s="168">
        <v>8</v>
      </c>
      <c r="F1678" s="199">
        <v>20.147535235766071</v>
      </c>
      <c r="G1678" s="212" t="s">
        <v>6314</v>
      </c>
      <c r="H1678" s="212" t="s">
        <v>6314</v>
      </c>
      <c r="I1678" s="106" t="s">
        <v>594</v>
      </c>
      <c r="K1678" s="83" t="s">
        <v>6314</v>
      </c>
      <c r="L1678" s="83" t="s">
        <v>6314</v>
      </c>
      <c r="M1678" s="45" t="str">
        <f>IF(
ISNA(INDEX(resources!E:E,MATCH(B1678,resources!B:B,0))),"fillme",
INDEX(resources!E:E,MATCH(B1678,resources!B:B,0)))</f>
        <v>CAISO_Wind</v>
      </c>
      <c r="N1678" s="45">
        <f>IF(
ISNA(INDEX(resources!J:J,MATCH(B1678,resources!B:B,0))),"fillme",
INDEX(resources!J:J,MATCH(B1678,resources!B:B,0)))</f>
        <v>0</v>
      </c>
      <c r="O1678" s="83" t="str">
        <f>IFERROR(INDEX(resources!K:K,MATCH(B1678,resources!B:B,0)),"fillme")</f>
        <v>wind_low_cf</v>
      </c>
      <c r="P1678" s="89" t="str">
        <f t="shared" si="369"/>
        <v>wind_low_cf_2025_8</v>
      </c>
      <c r="Q1678" s="87">
        <f>INDEX(elcc!G:G,MATCH(P1678,elcc!D:D,0))</f>
        <v>0.28000000000000003</v>
      </c>
      <c r="R1678" s="89">
        <f t="shared" si="370"/>
        <v>1</v>
      </c>
      <c r="S1678" s="89" t="s">
        <v>6314</v>
      </c>
      <c r="T1678" s="89" t="s">
        <v>6314</v>
      </c>
      <c r="U1678" s="90" t="str">
        <f t="shared" si="371"/>
        <v>ok</v>
      </c>
      <c r="V1678" s="63" t="str">
        <f>INDEX(resources!F:F,MATCH(B1678,resources!B:B,0))</f>
        <v>new_resolve</v>
      </c>
      <c r="W1678" s="110">
        <f t="shared" si="372"/>
        <v>1</v>
      </c>
      <c r="X1678" s="110">
        <f t="shared" si="373"/>
        <v>0</v>
      </c>
      <c r="Y1678" s="110" t="str">
        <f t="shared" si="374"/>
        <v>Humboldt_Wind_energy_NA_CONFIDENTIAL</v>
      </c>
      <c r="Z1678" s="110">
        <f>IF(COUNTIFS($Y$2:Y1678,Y1678)=1,1,0)</f>
        <v>0</v>
      </c>
      <c r="AA1678" s="110">
        <f>SUM($Z$2:Z1678)*Z1678</f>
        <v>0</v>
      </c>
      <c r="AB1678" s="110">
        <f>COUNTIFS(resources!B:B,B1678)</f>
        <v>1</v>
      </c>
      <c r="AC1678" s="110">
        <f t="shared" si="375"/>
        <v>1</v>
      </c>
      <c r="AD1678" s="110">
        <f t="shared" si="376"/>
        <v>1</v>
      </c>
      <c r="AE1678" s="110">
        <f t="shared" si="377"/>
        <v>0</v>
      </c>
      <c r="AF1678" s="110">
        <f t="shared" si="378"/>
        <v>1</v>
      </c>
      <c r="AG1678" s="110">
        <f t="shared" si="379"/>
        <v>0</v>
      </c>
      <c r="AH1678" s="110">
        <f t="shared" si="380"/>
        <v>0</v>
      </c>
      <c r="AI1678" s="110">
        <f t="shared" si="381"/>
        <v>1</v>
      </c>
      <c r="AJ1678" s="100">
        <f>ROW()</f>
        <v>1678</v>
      </c>
      <c r="AK1678" s="100" t="e">
        <f>INDEX('BadRows RECART'!$C$2:$C$1207,MATCH(monthly_gwh_mw!AJ1678,'BadRows RECART'!$D$2:$D$1207,0))</f>
        <v>#N/A</v>
      </c>
    </row>
    <row r="1679" spans="1:37" ht="20">
      <c r="A1679" s="106" t="s">
        <v>3907</v>
      </c>
      <c r="B1679" s="106" t="s">
        <v>2405</v>
      </c>
      <c r="C1679" s="106" t="s">
        <v>6297</v>
      </c>
      <c r="D1679" s="168">
        <v>2025</v>
      </c>
      <c r="E1679" s="168">
        <v>9</v>
      </c>
      <c r="F1679" s="199">
        <v>19.645748743100999</v>
      </c>
      <c r="G1679" s="212" t="s">
        <v>6314</v>
      </c>
      <c r="H1679" s="212" t="s">
        <v>6314</v>
      </c>
      <c r="I1679" s="106" t="s">
        <v>594</v>
      </c>
      <c r="K1679" s="83" t="s">
        <v>6314</v>
      </c>
      <c r="L1679" s="83" t="s">
        <v>6314</v>
      </c>
      <c r="M1679" s="45" t="str">
        <f>IF(
ISNA(INDEX(resources!E:E,MATCH(B1679,resources!B:B,0))),"fillme",
INDEX(resources!E:E,MATCH(B1679,resources!B:B,0)))</f>
        <v>CAISO_Wind</v>
      </c>
      <c r="N1679" s="45">
        <f>IF(
ISNA(INDEX(resources!J:J,MATCH(B1679,resources!B:B,0))),"fillme",
INDEX(resources!J:J,MATCH(B1679,resources!B:B,0)))</f>
        <v>0</v>
      </c>
      <c r="O1679" s="83" t="str">
        <f>IFERROR(INDEX(resources!K:K,MATCH(B1679,resources!B:B,0)),"fillme")</f>
        <v>wind_low_cf</v>
      </c>
      <c r="P1679" s="89" t="str">
        <f t="shared" si="369"/>
        <v>wind_low_cf_2025_9</v>
      </c>
      <c r="Q1679" s="87">
        <f>INDEX(elcc!G:G,MATCH(P1679,elcc!D:D,0))</f>
        <v>0.19666666666666668</v>
      </c>
      <c r="R1679" s="89">
        <f t="shared" si="370"/>
        <v>1</v>
      </c>
      <c r="S1679" s="89" t="s">
        <v>6314</v>
      </c>
      <c r="T1679" s="89" t="s">
        <v>6314</v>
      </c>
      <c r="U1679" s="90" t="str">
        <f t="shared" si="371"/>
        <v>ok</v>
      </c>
      <c r="V1679" s="63" t="str">
        <f>INDEX(resources!F:F,MATCH(B1679,resources!B:B,0))</f>
        <v>new_resolve</v>
      </c>
      <c r="W1679" s="110">
        <f t="shared" si="372"/>
        <v>1</v>
      </c>
      <c r="X1679" s="110">
        <f t="shared" si="373"/>
        <v>0</v>
      </c>
      <c r="Y1679" s="110" t="str">
        <f t="shared" si="374"/>
        <v>Humboldt_Wind_energy_NA_CONFIDENTIAL</v>
      </c>
      <c r="Z1679" s="110">
        <f>IF(COUNTIFS($Y$2:Y1679,Y1679)=1,1,0)</f>
        <v>0</v>
      </c>
      <c r="AA1679" s="110">
        <f>SUM($Z$2:Z1679)*Z1679</f>
        <v>0</v>
      </c>
      <c r="AB1679" s="110">
        <f>COUNTIFS(resources!B:B,B1679)</f>
        <v>1</v>
      </c>
      <c r="AC1679" s="110">
        <f t="shared" si="375"/>
        <v>1</v>
      </c>
      <c r="AD1679" s="110">
        <f t="shared" si="376"/>
        <v>1</v>
      </c>
      <c r="AE1679" s="110">
        <f t="shared" si="377"/>
        <v>0</v>
      </c>
      <c r="AF1679" s="110">
        <f t="shared" si="378"/>
        <v>1</v>
      </c>
      <c r="AG1679" s="110">
        <f t="shared" si="379"/>
        <v>0</v>
      </c>
      <c r="AH1679" s="110">
        <f t="shared" si="380"/>
        <v>0</v>
      </c>
      <c r="AI1679" s="110">
        <f t="shared" si="381"/>
        <v>1</v>
      </c>
      <c r="AJ1679" s="100">
        <f>ROW()</f>
        <v>1679</v>
      </c>
      <c r="AK1679" s="100" t="e">
        <f>INDEX('BadRows RECART'!$C$2:$C$1207,MATCH(monthly_gwh_mw!AJ1679,'BadRows RECART'!$D$2:$D$1207,0))</f>
        <v>#N/A</v>
      </c>
    </row>
    <row r="1680" spans="1:37" ht="20">
      <c r="A1680" s="106" t="s">
        <v>3907</v>
      </c>
      <c r="B1680" s="106" t="s">
        <v>2405</v>
      </c>
      <c r="C1680" s="106" t="s">
        <v>6297</v>
      </c>
      <c r="D1680" s="168">
        <v>2025</v>
      </c>
      <c r="E1680" s="168">
        <v>10</v>
      </c>
      <c r="F1680" s="199">
        <v>24.462679950476637</v>
      </c>
      <c r="G1680" s="212" t="s">
        <v>6314</v>
      </c>
      <c r="H1680" s="212" t="s">
        <v>6314</v>
      </c>
      <c r="I1680" s="106" t="s">
        <v>594</v>
      </c>
      <c r="K1680" s="83" t="s">
        <v>6314</v>
      </c>
      <c r="L1680" s="83" t="s">
        <v>6314</v>
      </c>
      <c r="M1680" s="45" t="str">
        <f>IF(
ISNA(INDEX(resources!E:E,MATCH(B1680,resources!B:B,0))),"fillme",
INDEX(resources!E:E,MATCH(B1680,resources!B:B,0)))</f>
        <v>CAISO_Wind</v>
      </c>
      <c r="N1680" s="45">
        <f>IF(
ISNA(INDEX(resources!J:J,MATCH(B1680,resources!B:B,0))),"fillme",
INDEX(resources!J:J,MATCH(B1680,resources!B:B,0)))</f>
        <v>0</v>
      </c>
      <c r="O1680" s="83" t="str">
        <f>IFERROR(INDEX(resources!K:K,MATCH(B1680,resources!B:B,0)),"fillme")</f>
        <v>wind_low_cf</v>
      </c>
      <c r="P1680" s="89" t="str">
        <f t="shared" si="369"/>
        <v>wind_low_cf_2025_10</v>
      </c>
      <c r="Q1680" s="87">
        <f>INDEX(elcc!G:G,MATCH(P1680,elcc!D:D,0))</f>
        <v>0.10666666666666669</v>
      </c>
      <c r="R1680" s="89">
        <f t="shared" si="370"/>
        <v>1</v>
      </c>
      <c r="S1680" s="89" t="s">
        <v>6314</v>
      </c>
      <c r="T1680" s="89" t="s">
        <v>6314</v>
      </c>
      <c r="U1680" s="90" t="str">
        <f t="shared" si="371"/>
        <v>ok</v>
      </c>
      <c r="V1680" s="63" t="str">
        <f>INDEX(resources!F:F,MATCH(B1680,resources!B:B,0))</f>
        <v>new_resolve</v>
      </c>
      <c r="W1680" s="110">
        <f t="shared" si="372"/>
        <v>1</v>
      </c>
      <c r="X1680" s="110">
        <f t="shared" si="373"/>
        <v>0</v>
      </c>
      <c r="Y1680" s="110" t="str">
        <f t="shared" si="374"/>
        <v>Humboldt_Wind_energy_NA_CONFIDENTIAL</v>
      </c>
      <c r="Z1680" s="110">
        <f>IF(COUNTIFS($Y$2:Y1680,Y1680)=1,1,0)</f>
        <v>0</v>
      </c>
      <c r="AA1680" s="110">
        <f>SUM($Z$2:Z1680)*Z1680</f>
        <v>0</v>
      </c>
      <c r="AB1680" s="110">
        <f>COUNTIFS(resources!B:B,B1680)</f>
        <v>1</v>
      </c>
      <c r="AC1680" s="110">
        <f t="shared" si="375"/>
        <v>1</v>
      </c>
      <c r="AD1680" s="110">
        <f t="shared" si="376"/>
        <v>1</v>
      </c>
      <c r="AE1680" s="110">
        <f t="shared" si="377"/>
        <v>0</v>
      </c>
      <c r="AF1680" s="110">
        <f t="shared" si="378"/>
        <v>1</v>
      </c>
      <c r="AG1680" s="110">
        <f t="shared" si="379"/>
        <v>0</v>
      </c>
      <c r="AH1680" s="110">
        <f t="shared" si="380"/>
        <v>0</v>
      </c>
      <c r="AI1680" s="110">
        <f t="shared" si="381"/>
        <v>1</v>
      </c>
      <c r="AJ1680" s="100">
        <f>ROW()</f>
        <v>1680</v>
      </c>
      <c r="AK1680" s="100" t="e">
        <f>INDEX('BadRows RECART'!$C$2:$C$1207,MATCH(monthly_gwh_mw!AJ1680,'BadRows RECART'!$D$2:$D$1207,0))</f>
        <v>#N/A</v>
      </c>
    </row>
    <row r="1681" spans="1:37" ht="20">
      <c r="A1681" s="106" t="s">
        <v>3907</v>
      </c>
      <c r="B1681" s="106" t="s">
        <v>2405</v>
      </c>
      <c r="C1681" s="106" t="s">
        <v>6297</v>
      </c>
      <c r="D1681" s="168">
        <v>2025</v>
      </c>
      <c r="E1681" s="168">
        <v>11</v>
      </c>
      <c r="F1681" s="199">
        <v>23.055738271375194</v>
      </c>
      <c r="G1681" s="212" t="s">
        <v>6314</v>
      </c>
      <c r="H1681" s="212" t="s">
        <v>6314</v>
      </c>
      <c r="I1681" s="106" t="s">
        <v>594</v>
      </c>
      <c r="K1681" s="83" t="s">
        <v>6314</v>
      </c>
      <c r="L1681" s="83" t="s">
        <v>6314</v>
      </c>
      <c r="M1681" s="45" t="str">
        <f>IF(
ISNA(INDEX(resources!E:E,MATCH(B1681,resources!B:B,0))),"fillme",
INDEX(resources!E:E,MATCH(B1681,resources!B:B,0)))</f>
        <v>CAISO_Wind</v>
      </c>
      <c r="N1681" s="45">
        <f>IF(
ISNA(INDEX(resources!J:J,MATCH(B1681,resources!B:B,0))),"fillme",
INDEX(resources!J:J,MATCH(B1681,resources!B:B,0)))</f>
        <v>0</v>
      </c>
      <c r="O1681" s="83" t="str">
        <f>IFERROR(INDEX(resources!K:K,MATCH(B1681,resources!B:B,0)),"fillme")</f>
        <v>wind_low_cf</v>
      </c>
      <c r="P1681" s="89" t="str">
        <f t="shared" si="369"/>
        <v>wind_low_cf_2025_11</v>
      </c>
      <c r="Q1681" s="87">
        <f>INDEX(elcc!G:G,MATCH(P1681,elcc!D:D,0))</f>
        <v>0.16</v>
      </c>
      <c r="R1681" s="89">
        <f t="shared" si="370"/>
        <v>1</v>
      </c>
      <c r="S1681" s="89" t="s">
        <v>6314</v>
      </c>
      <c r="T1681" s="89" t="s">
        <v>6314</v>
      </c>
      <c r="U1681" s="90" t="str">
        <f t="shared" si="371"/>
        <v>ok</v>
      </c>
      <c r="V1681" s="63" t="str">
        <f>INDEX(resources!F:F,MATCH(B1681,resources!B:B,0))</f>
        <v>new_resolve</v>
      </c>
      <c r="W1681" s="110">
        <f t="shared" si="372"/>
        <v>1</v>
      </c>
      <c r="X1681" s="110">
        <f t="shared" si="373"/>
        <v>0</v>
      </c>
      <c r="Y1681" s="110" t="str">
        <f t="shared" si="374"/>
        <v>Humboldt_Wind_energy_NA_CONFIDENTIAL</v>
      </c>
      <c r="Z1681" s="110">
        <f>IF(COUNTIFS($Y$2:Y1681,Y1681)=1,1,0)</f>
        <v>0</v>
      </c>
      <c r="AA1681" s="110">
        <f>SUM($Z$2:Z1681)*Z1681</f>
        <v>0</v>
      </c>
      <c r="AB1681" s="110">
        <f>COUNTIFS(resources!B:B,B1681)</f>
        <v>1</v>
      </c>
      <c r="AC1681" s="110">
        <f t="shared" si="375"/>
        <v>1</v>
      </c>
      <c r="AD1681" s="110">
        <f t="shared" si="376"/>
        <v>1</v>
      </c>
      <c r="AE1681" s="110">
        <f t="shared" si="377"/>
        <v>0</v>
      </c>
      <c r="AF1681" s="110">
        <f t="shared" si="378"/>
        <v>1</v>
      </c>
      <c r="AG1681" s="110">
        <f t="shared" si="379"/>
        <v>0</v>
      </c>
      <c r="AH1681" s="110">
        <f t="shared" si="380"/>
        <v>0</v>
      </c>
      <c r="AI1681" s="110">
        <f t="shared" si="381"/>
        <v>1</v>
      </c>
      <c r="AJ1681" s="100">
        <f>ROW()</f>
        <v>1681</v>
      </c>
      <c r="AK1681" s="100" t="e">
        <f>INDEX('BadRows RECART'!$C$2:$C$1207,MATCH(monthly_gwh_mw!AJ1681,'BadRows RECART'!$D$2:$D$1207,0))</f>
        <v>#N/A</v>
      </c>
    </row>
    <row r="1682" spans="1:37" ht="20">
      <c r="A1682" s="106" t="s">
        <v>3907</v>
      </c>
      <c r="B1682" s="106" t="s">
        <v>2405</v>
      </c>
      <c r="C1682" s="106" t="s">
        <v>6297</v>
      </c>
      <c r="D1682" s="168">
        <v>2025</v>
      </c>
      <c r="E1682" s="168">
        <v>12</v>
      </c>
      <c r="F1682" s="199">
        <v>33.867866009818606</v>
      </c>
      <c r="G1682" s="212" t="s">
        <v>6314</v>
      </c>
      <c r="H1682" s="212" t="s">
        <v>6314</v>
      </c>
      <c r="I1682" s="106" t="s">
        <v>594</v>
      </c>
      <c r="K1682" s="83" t="s">
        <v>6314</v>
      </c>
      <c r="L1682" s="83" t="s">
        <v>6314</v>
      </c>
      <c r="M1682" s="45" t="str">
        <f>IF(
ISNA(INDEX(resources!E:E,MATCH(B1682,resources!B:B,0))),"fillme",
INDEX(resources!E:E,MATCH(B1682,resources!B:B,0)))</f>
        <v>CAISO_Wind</v>
      </c>
      <c r="N1682" s="45">
        <f>IF(
ISNA(INDEX(resources!J:J,MATCH(B1682,resources!B:B,0))),"fillme",
INDEX(resources!J:J,MATCH(B1682,resources!B:B,0)))</f>
        <v>0</v>
      </c>
      <c r="O1682" s="83" t="str">
        <f>IFERROR(INDEX(resources!K:K,MATCH(B1682,resources!B:B,0)),"fillme")</f>
        <v>wind_low_cf</v>
      </c>
      <c r="P1682" s="89" t="str">
        <f t="shared" si="369"/>
        <v>wind_low_cf_2025_12</v>
      </c>
      <c r="Q1682" s="87">
        <f>INDEX(elcc!G:G,MATCH(P1682,elcc!D:D,0))</f>
        <v>0.17333333333333337</v>
      </c>
      <c r="R1682" s="89">
        <f t="shared" si="370"/>
        <v>1</v>
      </c>
      <c r="S1682" s="89" t="s">
        <v>6314</v>
      </c>
      <c r="T1682" s="89" t="s">
        <v>6314</v>
      </c>
      <c r="U1682" s="90" t="str">
        <f t="shared" si="371"/>
        <v>ok</v>
      </c>
      <c r="V1682" s="63" t="str">
        <f>INDEX(resources!F:F,MATCH(B1682,resources!B:B,0))</f>
        <v>new_resolve</v>
      </c>
      <c r="W1682" s="110">
        <f t="shared" si="372"/>
        <v>1</v>
      </c>
      <c r="X1682" s="110">
        <f t="shared" si="373"/>
        <v>0</v>
      </c>
      <c r="Y1682" s="110" t="str">
        <f t="shared" si="374"/>
        <v>Humboldt_Wind_energy_NA_CONFIDENTIAL</v>
      </c>
      <c r="Z1682" s="110">
        <f>IF(COUNTIFS($Y$2:Y1682,Y1682)=1,1,0)</f>
        <v>0</v>
      </c>
      <c r="AA1682" s="110">
        <f>SUM($Z$2:Z1682)*Z1682</f>
        <v>0</v>
      </c>
      <c r="AB1682" s="110">
        <f>COUNTIFS(resources!B:B,B1682)</f>
        <v>1</v>
      </c>
      <c r="AC1682" s="110">
        <f t="shared" si="375"/>
        <v>1</v>
      </c>
      <c r="AD1682" s="110">
        <f t="shared" si="376"/>
        <v>1</v>
      </c>
      <c r="AE1682" s="110">
        <f t="shared" si="377"/>
        <v>0</v>
      </c>
      <c r="AF1682" s="110">
        <f t="shared" si="378"/>
        <v>1</v>
      </c>
      <c r="AG1682" s="110">
        <f t="shared" si="379"/>
        <v>0</v>
      </c>
      <c r="AH1682" s="110">
        <f t="shared" si="380"/>
        <v>0</v>
      </c>
      <c r="AI1682" s="110">
        <f t="shared" si="381"/>
        <v>1</v>
      </c>
      <c r="AJ1682" s="100">
        <f>ROW()</f>
        <v>1682</v>
      </c>
      <c r="AK1682" s="100" t="e">
        <f>INDEX('BadRows RECART'!$C$2:$C$1207,MATCH(monthly_gwh_mw!AJ1682,'BadRows RECART'!$D$2:$D$1207,0))</f>
        <v>#N/A</v>
      </c>
    </row>
    <row r="1683" spans="1:37" ht="20">
      <c r="A1683" s="106" t="s">
        <v>3907</v>
      </c>
      <c r="B1683" s="106" t="s">
        <v>2405</v>
      </c>
      <c r="C1683" s="106" t="s">
        <v>6297</v>
      </c>
      <c r="D1683" s="168">
        <v>2026</v>
      </c>
      <c r="E1683" s="168">
        <v>1</v>
      </c>
      <c r="F1683" s="199">
        <v>29.110235330490532</v>
      </c>
      <c r="G1683" s="212" t="s">
        <v>6314</v>
      </c>
      <c r="H1683" s="212" t="s">
        <v>6314</v>
      </c>
      <c r="I1683" s="106" t="s">
        <v>594</v>
      </c>
      <c r="K1683" s="83" t="s">
        <v>6314</v>
      </c>
      <c r="L1683" s="83" t="s">
        <v>6314</v>
      </c>
      <c r="M1683" s="45" t="str">
        <f>IF(
ISNA(INDEX(resources!E:E,MATCH(B1683,resources!B:B,0))),"fillme",
INDEX(resources!E:E,MATCH(B1683,resources!B:B,0)))</f>
        <v>CAISO_Wind</v>
      </c>
      <c r="N1683" s="45">
        <f>IF(
ISNA(INDEX(resources!J:J,MATCH(B1683,resources!B:B,0))),"fillme",
INDEX(resources!J:J,MATCH(B1683,resources!B:B,0)))</f>
        <v>0</v>
      </c>
      <c r="O1683" s="83" t="str">
        <f>IFERROR(INDEX(resources!K:K,MATCH(B1683,resources!B:B,0)),"fillme")</f>
        <v>wind_low_cf</v>
      </c>
      <c r="P1683" s="89" t="str">
        <f t="shared" si="369"/>
        <v>wind_low_cf_2026_1</v>
      </c>
      <c r="Q1683" s="87">
        <f>INDEX(elcc!G:G,MATCH(P1683,elcc!D:D,0))</f>
        <v>0.20533333333333337</v>
      </c>
      <c r="R1683" s="89">
        <f t="shared" si="370"/>
        <v>1</v>
      </c>
      <c r="S1683" s="89" t="s">
        <v>6314</v>
      </c>
      <c r="T1683" s="89" t="s">
        <v>6314</v>
      </c>
      <c r="U1683" s="90" t="str">
        <f t="shared" si="371"/>
        <v>ok</v>
      </c>
      <c r="V1683" s="63" t="str">
        <f>INDEX(resources!F:F,MATCH(B1683,resources!B:B,0))</f>
        <v>new_resolve</v>
      </c>
      <c r="W1683" s="110">
        <f t="shared" si="372"/>
        <v>1</v>
      </c>
      <c r="X1683" s="110">
        <f t="shared" si="373"/>
        <v>0</v>
      </c>
      <c r="Y1683" s="110" t="str">
        <f t="shared" si="374"/>
        <v>Humboldt_Wind_energy_NA_CONFIDENTIAL</v>
      </c>
      <c r="Z1683" s="110">
        <f>IF(COUNTIFS($Y$2:Y1683,Y1683)=1,1,0)</f>
        <v>0</v>
      </c>
      <c r="AA1683" s="110">
        <f>SUM($Z$2:Z1683)*Z1683</f>
        <v>0</v>
      </c>
      <c r="AB1683" s="110">
        <f>COUNTIFS(resources!B:B,B1683)</f>
        <v>1</v>
      </c>
      <c r="AC1683" s="110">
        <f t="shared" si="375"/>
        <v>1</v>
      </c>
      <c r="AD1683" s="110">
        <f t="shared" si="376"/>
        <v>1</v>
      </c>
      <c r="AE1683" s="110">
        <f t="shared" si="377"/>
        <v>0</v>
      </c>
      <c r="AF1683" s="110">
        <f t="shared" si="378"/>
        <v>1</v>
      </c>
      <c r="AG1683" s="110">
        <f t="shared" si="379"/>
        <v>0</v>
      </c>
      <c r="AH1683" s="110">
        <f t="shared" si="380"/>
        <v>0</v>
      </c>
      <c r="AI1683" s="110">
        <f t="shared" si="381"/>
        <v>1</v>
      </c>
      <c r="AJ1683" s="100">
        <f>ROW()</f>
        <v>1683</v>
      </c>
      <c r="AK1683" s="100" t="e">
        <f>INDEX('BadRows RECART'!$C$2:$C$1207,MATCH(monthly_gwh_mw!AJ1683,'BadRows RECART'!$D$2:$D$1207,0))</f>
        <v>#N/A</v>
      </c>
    </row>
    <row r="1684" spans="1:37" ht="20">
      <c r="A1684" s="106" t="s">
        <v>3907</v>
      </c>
      <c r="B1684" s="106" t="s">
        <v>2405</v>
      </c>
      <c r="C1684" s="106" t="s">
        <v>6297</v>
      </c>
      <c r="D1684" s="168">
        <v>2026</v>
      </c>
      <c r="E1684" s="168">
        <v>2</v>
      </c>
      <c r="F1684" s="199">
        <v>27.780129214532757</v>
      </c>
      <c r="G1684" s="212" t="s">
        <v>6314</v>
      </c>
      <c r="H1684" s="212" t="s">
        <v>6314</v>
      </c>
      <c r="I1684" s="106" t="s">
        <v>594</v>
      </c>
      <c r="K1684" s="83" t="s">
        <v>6314</v>
      </c>
      <c r="L1684" s="83" t="s">
        <v>6314</v>
      </c>
      <c r="M1684" s="45" t="str">
        <f>IF(
ISNA(INDEX(resources!E:E,MATCH(B1684,resources!B:B,0))),"fillme",
INDEX(resources!E:E,MATCH(B1684,resources!B:B,0)))</f>
        <v>CAISO_Wind</v>
      </c>
      <c r="N1684" s="45">
        <f>IF(
ISNA(INDEX(resources!J:J,MATCH(B1684,resources!B:B,0))),"fillme",
INDEX(resources!J:J,MATCH(B1684,resources!B:B,0)))</f>
        <v>0</v>
      </c>
      <c r="O1684" s="83" t="str">
        <f>IFERROR(INDEX(resources!K:K,MATCH(B1684,resources!B:B,0)),"fillme")</f>
        <v>wind_low_cf</v>
      </c>
      <c r="P1684" s="89" t="str">
        <f t="shared" si="369"/>
        <v>wind_low_cf_2026_2</v>
      </c>
      <c r="Q1684" s="87">
        <f>INDEX(elcc!G:G,MATCH(P1684,elcc!D:D,0))</f>
        <v>0.17600000000000002</v>
      </c>
      <c r="R1684" s="89">
        <f t="shared" si="370"/>
        <v>1</v>
      </c>
      <c r="S1684" s="89" t="s">
        <v>6314</v>
      </c>
      <c r="T1684" s="89" t="s">
        <v>6314</v>
      </c>
      <c r="U1684" s="90" t="str">
        <f t="shared" si="371"/>
        <v>ok</v>
      </c>
      <c r="V1684" s="63" t="str">
        <f>INDEX(resources!F:F,MATCH(B1684,resources!B:B,0))</f>
        <v>new_resolve</v>
      </c>
      <c r="W1684" s="110">
        <f t="shared" si="372"/>
        <v>1</v>
      </c>
      <c r="X1684" s="110">
        <f t="shared" si="373"/>
        <v>0</v>
      </c>
      <c r="Y1684" s="110" t="str">
        <f t="shared" si="374"/>
        <v>Humboldt_Wind_energy_NA_CONFIDENTIAL</v>
      </c>
      <c r="Z1684" s="110">
        <f>IF(COUNTIFS($Y$2:Y1684,Y1684)=1,1,0)</f>
        <v>0</v>
      </c>
      <c r="AA1684" s="110">
        <f>SUM($Z$2:Z1684)*Z1684</f>
        <v>0</v>
      </c>
      <c r="AB1684" s="110">
        <f>COUNTIFS(resources!B:B,B1684)</f>
        <v>1</v>
      </c>
      <c r="AC1684" s="110">
        <f t="shared" si="375"/>
        <v>1</v>
      </c>
      <c r="AD1684" s="110">
        <f t="shared" si="376"/>
        <v>1</v>
      </c>
      <c r="AE1684" s="110">
        <f t="shared" si="377"/>
        <v>0</v>
      </c>
      <c r="AF1684" s="110">
        <f t="shared" si="378"/>
        <v>1</v>
      </c>
      <c r="AG1684" s="110">
        <f t="shared" si="379"/>
        <v>0</v>
      </c>
      <c r="AH1684" s="110">
        <f t="shared" si="380"/>
        <v>0</v>
      </c>
      <c r="AI1684" s="110">
        <f t="shared" si="381"/>
        <v>1</v>
      </c>
      <c r="AJ1684" s="100">
        <f>ROW()</f>
        <v>1684</v>
      </c>
      <c r="AK1684" s="100" t="e">
        <f>INDEX('BadRows RECART'!$C$2:$C$1207,MATCH(monthly_gwh_mw!AJ1684,'BadRows RECART'!$D$2:$D$1207,0))</f>
        <v>#N/A</v>
      </c>
    </row>
    <row r="1685" spans="1:37" ht="20">
      <c r="A1685" s="106" t="s">
        <v>3907</v>
      </c>
      <c r="B1685" s="106" t="s">
        <v>2405</v>
      </c>
      <c r="C1685" s="106" t="s">
        <v>6297</v>
      </c>
      <c r="D1685" s="168">
        <v>2026</v>
      </c>
      <c r="E1685" s="168">
        <v>3</v>
      </c>
      <c r="F1685" s="199">
        <v>22.901927994880513</v>
      </c>
      <c r="G1685" s="212" t="s">
        <v>6314</v>
      </c>
      <c r="H1685" s="212" t="s">
        <v>6314</v>
      </c>
      <c r="I1685" s="106" t="s">
        <v>594</v>
      </c>
      <c r="K1685" s="83" t="s">
        <v>6314</v>
      </c>
      <c r="L1685" s="83" t="s">
        <v>6314</v>
      </c>
      <c r="M1685" s="45" t="str">
        <f>IF(
ISNA(INDEX(resources!E:E,MATCH(B1685,resources!B:B,0))),"fillme",
INDEX(resources!E:E,MATCH(B1685,resources!B:B,0)))</f>
        <v>CAISO_Wind</v>
      </c>
      <c r="N1685" s="45">
        <f>IF(
ISNA(INDEX(resources!J:J,MATCH(B1685,resources!B:B,0))),"fillme",
INDEX(resources!J:J,MATCH(B1685,resources!B:B,0)))</f>
        <v>0</v>
      </c>
      <c r="O1685" s="83" t="str">
        <f>IFERROR(INDEX(resources!K:K,MATCH(B1685,resources!B:B,0)),"fillme")</f>
        <v>wind_low_cf</v>
      </c>
      <c r="P1685" s="89" t="str">
        <f t="shared" si="369"/>
        <v>wind_low_cf_2026_3</v>
      </c>
      <c r="Q1685" s="87">
        <f>INDEX(elcc!G:G,MATCH(P1685,elcc!D:D,0))</f>
        <v>0.41066666666666674</v>
      </c>
      <c r="R1685" s="89">
        <f t="shared" si="370"/>
        <v>1</v>
      </c>
      <c r="S1685" s="89" t="s">
        <v>6314</v>
      </c>
      <c r="T1685" s="89" t="s">
        <v>6314</v>
      </c>
      <c r="U1685" s="90" t="str">
        <f t="shared" si="371"/>
        <v>ok</v>
      </c>
      <c r="V1685" s="63" t="str">
        <f>INDEX(resources!F:F,MATCH(B1685,resources!B:B,0))</f>
        <v>new_resolve</v>
      </c>
      <c r="W1685" s="110">
        <f t="shared" si="372"/>
        <v>1</v>
      </c>
      <c r="X1685" s="110">
        <f t="shared" si="373"/>
        <v>0</v>
      </c>
      <c r="Y1685" s="110" t="str">
        <f t="shared" si="374"/>
        <v>Humboldt_Wind_energy_NA_CONFIDENTIAL</v>
      </c>
      <c r="Z1685" s="110">
        <f>IF(COUNTIFS($Y$2:Y1685,Y1685)=1,1,0)</f>
        <v>0</v>
      </c>
      <c r="AA1685" s="110">
        <f>SUM($Z$2:Z1685)*Z1685</f>
        <v>0</v>
      </c>
      <c r="AB1685" s="110">
        <f>COUNTIFS(resources!B:B,B1685)</f>
        <v>1</v>
      </c>
      <c r="AC1685" s="110">
        <f t="shared" si="375"/>
        <v>1</v>
      </c>
      <c r="AD1685" s="110">
        <f t="shared" si="376"/>
        <v>1</v>
      </c>
      <c r="AE1685" s="110">
        <f t="shared" si="377"/>
        <v>0</v>
      </c>
      <c r="AF1685" s="110">
        <f t="shared" si="378"/>
        <v>1</v>
      </c>
      <c r="AG1685" s="110">
        <f t="shared" si="379"/>
        <v>0</v>
      </c>
      <c r="AH1685" s="110">
        <f t="shared" si="380"/>
        <v>0</v>
      </c>
      <c r="AI1685" s="110">
        <f t="shared" si="381"/>
        <v>1</v>
      </c>
      <c r="AJ1685" s="100">
        <f>ROW()</f>
        <v>1685</v>
      </c>
      <c r="AK1685" s="100" t="e">
        <f>INDEX('BadRows RECART'!$C$2:$C$1207,MATCH(monthly_gwh_mw!AJ1685,'BadRows RECART'!$D$2:$D$1207,0))</f>
        <v>#N/A</v>
      </c>
    </row>
    <row r="1686" spans="1:37" ht="20">
      <c r="A1686" s="106" t="s">
        <v>3907</v>
      </c>
      <c r="B1686" s="106" t="s">
        <v>2405</v>
      </c>
      <c r="C1686" s="106" t="s">
        <v>6297</v>
      </c>
      <c r="D1686" s="168">
        <v>2026</v>
      </c>
      <c r="E1686" s="168">
        <v>4</v>
      </c>
      <c r="F1686" s="199">
        <v>24.368507386188238</v>
      </c>
      <c r="G1686" s="212" t="s">
        <v>6314</v>
      </c>
      <c r="H1686" s="212" t="s">
        <v>6314</v>
      </c>
      <c r="I1686" s="106" t="s">
        <v>594</v>
      </c>
      <c r="K1686" s="83" t="s">
        <v>6314</v>
      </c>
      <c r="L1686" s="83" t="s">
        <v>6314</v>
      </c>
      <c r="M1686" s="45" t="str">
        <f>IF(
ISNA(INDEX(resources!E:E,MATCH(B1686,resources!B:B,0))),"fillme",
INDEX(resources!E:E,MATCH(B1686,resources!B:B,0)))</f>
        <v>CAISO_Wind</v>
      </c>
      <c r="N1686" s="45">
        <f>IF(
ISNA(INDEX(resources!J:J,MATCH(B1686,resources!B:B,0))),"fillme",
INDEX(resources!J:J,MATCH(B1686,resources!B:B,0)))</f>
        <v>0</v>
      </c>
      <c r="O1686" s="83" t="str">
        <f>IFERROR(INDEX(resources!K:K,MATCH(B1686,resources!B:B,0)),"fillme")</f>
        <v>wind_low_cf</v>
      </c>
      <c r="P1686" s="89" t="str">
        <f t="shared" si="369"/>
        <v>wind_low_cf_2026_4</v>
      </c>
      <c r="Q1686" s="87">
        <f>INDEX(elcc!G:G,MATCH(P1686,elcc!D:D,0))</f>
        <v>0.3666666666666667</v>
      </c>
      <c r="R1686" s="89">
        <f t="shared" si="370"/>
        <v>1</v>
      </c>
      <c r="S1686" s="89" t="s">
        <v>6314</v>
      </c>
      <c r="T1686" s="89" t="s">
        <v>6314</v>
      </c>
      <c r="U1686" s="90" t="str">
        <f t="shared" si="371"/>
        <v>ok</v>
      </c>
      <c r="V1686" s="63" t="str">
        <f>INDEX(resources!F:F,MATCH(B1686,resources!B:B,0))</f>
        <v>new_resolve</v>
      </c>
      <c r="W1686" s="110">
        <f t="shared" si="372"/>
        <v>1</v>
      </c>
      <c r="X1686" s="110">
        <f t="shared" si="373"/>
        <v>0</v>
      </c>
      <c r="Y1686" s="110" t="str">
        <f t="shared" si="374"/>
        <v>Humboldt_Wind_energy_NA_CONFIDENTIAL</v>
      </c>
      <c r="Z1686" s="110">
        <f>IF(COUNTIFS($Y$2:Y1686,Y1686)=1,1,0)</f>
        <v>0</v>
      </c>
      <c r="AA1686" s="110">
        <f>SUM($Z$2:Z1686)*Z1686</f>
        <v>0</v>
      </c>
      <c r="AB1686" s="110">
        <f>COUNTIFS(resources!B:B,B1686)</f>
        <v>1</v>
      </c>
      <c r="AC1686" s="110">
        <f t="shared" si="375"/>
        <v>1</v>
      </c>
      <c r="AD1686" s="110">
        <f t="shared" si="376"/>
        <v>1</v>
      </c>
      <c r="AE1686" s="110">
        <f t="shared" si="377"/>
        <v>0</v>
      </c>
      <c r="AF1686" s="110">
        <f t="shared" si="378"/>
        <v>1</v>
      </c>
      <c r="AG1686" s="110">
        <f t="shared" si="379"/>
        <v>0</v>
      </c>
      <c r="AH1686" s="110">
        <f t="shared" si="380"/>
        <v>0</v>
      </c>
      <c r="AI1686" s="110">
        <f t="shared" si="381"/>
        <v>1</v>
      </c>
      <c r="AJ1686" s="100">
        <f>ROW()</f>
        <v>1686</v>
      </c>
      <c r="AK1686" s="100" t="e">
        <f>INDEX('BadRows RECART'!$C$2:$C$1207,MATCH(monthly_gwh_mw!AJ1686,'BadRows RECART'!$D$2:$D$1207,0))</f>
        <v>#N/A</v>
      </c>
    </row>
    <row r="1687" spans="1:37" ht="20">
      <c r="A1687" s="106" t="s">
        <v>3907</v>
      </c>
      <c r="B1687" s="106" t="s">
        <v>2405</v>
      </c>
      <c r="C1687" s="106" t="s">
        <v>6297</v>
      </c>
      <c r="D1687" s="168">
        <v>2026</v>
      </c>
      <c r="E1687" s="168">
        <v>5</v>
      </c>
      <c r="F1687" s="199">
        <v>27.826168040401839</v>
      </c>
      <c r="G1687" s="212" t="s">
        <v>6314</v>
      </c>
      <c r="H1687" s="212" t="s">
        <v>6314</v>
      </c>
      <c r="I1687" s="106" t="s">
        <v>594</v>
      </c>
      <c r="K1687" s="83" t="s">
        <v>6314</v>
      </c>
      <c r="L1687" s="83" t="s">
        <v>6314</v>
      </c>
      <c r="M1687" s="45" t="str">
        <f>IF(
ISNA(INDEX(resources!E:E,MATCH(B1687,resources!B:B,0))),"fillme",
INDEX(resources!E:E,MATCH(B1687,resources!B:B,0)))</f>
        <v>CAISO_Wind</v>
      </c>
      <c r="N1687" s="45">
        <f>IF(
ISNA(INDEX(resources!J:J,MATCH(B1687,resources!B:B,0))),"fillme",
INDEX(resources!J:J,MATCH(B1687,resources!B:B,0)))</f>
        <v>0</v>
      </c>
      <c r="O1687" s="83" t="str">
        <f>IFERROR(INDEX(resources!K:K,MATCH(B1687,resources!B:B,0)),"fillme")</f>
        <v>wind_low_cf</v>
      </c>
      <c r="P1687" s="89" t="str">
        <f t="shared" si="369"/>
        <v>wind_low_cf_2026_5</v>
      </c>
      <c r="Q1687" s="87">
        <f>INDEX(elcc!G:G,MATCH(P1687,elcc!D:D,0))</f>
        <v>0.3666666666666667</v>
      </c>
      <c r="R1687" s="89">
        <f t="shared" si="370"/>
        <v>1</v>
      </c>
      <c r="S1687" s="89" t="s">
        <v>6314</v>
      </c>
      <c r="T1687" s="89" t="s">
        <v>6314</v>
      </c>
      <c r="U1687" s="90" t="str">
        <f t="shared" si="371"/>
        <v>ok</v>
      </c>
      <c r="V1687" s="63" t="str">
        <f>INDEX(resources!F:F,MATCH(B1687,resources!B:B,0))</f>
        <v>new_resolve</v>
      </c>
      <c r="W1687" s="110">
        <f t="shared" si="372"/>
        <v>1</v>
      </c>
      <c r="X1687" s="110">
        <f t="shared" si="373"/>
        <v>0</v>
      </c>
      <c r="Y1687" s="110" t="str">
        <f t="shared" si="374"/>
        <v>Humboldt_Wind_energy_NA_CONFIDENTIAL</v>
      </c>
      <c r="Z1687" s="110">
        <f>IF(COUNTIFS($Y$2:Y1687,Y1687)=1,1,0)</f>
        <v>0</v>
      </c>
      <c r="AA1687" s="110">
        <f>SUM($Z$2:Z1687)*Z1687</f>
        <v>0</v>
      </c>
      <c r="AB1687" s="110">
        <f>COUNTIFS(resources!B:B,B1687)</f>
        <v>1</v>
      </c>
      <c r="AC1687" s="110">
        <f t="shared" si="375"/>
        <v>1</v>
      </c>
      <c r="AD1687" s="110">
        <f t="shared" si="376"/>
        <v>1</v>
      </c>
      <c r="AE1687" s="110">
        <f t="shared" si="377"/>
        <v>0</v>
      </c>
      <c r="AF1687" s="110">
        <f t="shared" si="378"/>
        <v>1</v>
      </c>
      <c r="AG1687" s="110">
        <f t="shared" si="379"/>
        <v>0</v>
      </c>
      <c r="AH1687" s="110">
        <f t="shared" si="380"/>
        <v>0</v>
      </c>
      <c r="AI1687" s="110">
        <f t="shared" si="381"/>
        <v>1</v>
      </c>
      <c r="AJ1687" s="100">
        <f>ROW()</f>
        <v>1687</v>
      </c>
      <c r="AK1687" s="100" t="e">
        <f>INDEX('BadRows RECART'!$C$2:$C$1207,MATCH(monthly_gwh_mw!AJ1687,'BadRows RECART'!$D$2:$D$1207,0))</f>
        <v>#N/A</v>
      </c>
    </row>
    <row r="1688" spans="1:37" ht="20">
      <c r="A1688" s="106" t="s">
        <v>3907</v>
      </c>
      <c r="B1688" s="106" t="s">
        <v>2405</v>
      </c>
      <c r="C1688" s="106" t="s">
        <v>6297</v>
      </c>
      <c r="D1688" s="168">
        <v>2026</v>
      </c>
      <c r="E1688" s="168">
        <v>6</v>
      </c>
      <c r="F1688" s="199">
        <v>23.766940225134309</v>
      </c>
      <c r="G1688" s="212" t="s">
        <v>6314</v>
      </c>
      <c r="H1688" s="212" t="s">
        <v>6314</v>
      </c>
      <c r="I1688" s="106" t="s">
        <v>594</v>
      </c>
      <c r="K1688" s="83" t="s">
        <v>6314</v>
      </c>
      <c r="L1688" s="83" t="s">
        <v>6314</v>
      </c>
      <c r="M1688" s="45" t="str">
        <f>IF(
ISNA(INDEX(resources!E:E,MATCH(B1688,resources!B:B,0))),"fillme",
INDEX(resources!E:E,MATCH(B1688,resources!B:B,0)))</f>
        <v>CAISO_Wind</v>
      </c>
      <c r="N1688" s="45">
        <f>IF(
ISNA(INDEX(resources!J:J,MATCH(B1688,resources!B:B,0))),"fillme",
INDEX(resources!J:J,MATCH(B1688,resources!B:B,0)))</f>
        <v>0</v>
      </c>
      <c r="O1688" s="83" t="str">
        <f>IFERROR(INDEX(resources!K:K,MATCH(B1688,resources!B:B,0)),"fillme")</f>
        <v>wind_low_cf</v>
      </c>
      <c r="P1688" s="89" t="str">
        <f t="shared" si="369"/>
        <v>wind_low_cf_2026_6</v>
      </c>
      <c r="Q1688" s="87">
        <f>INDEX(elcc!G:G,MATCH(P1688,elcc!D:D,0))</f>
        <v>0.48400000000000004</v>
      </c>
      <c r="R1688" s="89">
        <f t="shared" si="370"/>
        <v>1</v>
      </c>
      <c r="S1688" s="89" t="s">
        <v>6314</v>
      </c>
      <c r="T1688" s="89" t="s">
        <v>6314</v>
      </c>
      <c r="U1688" s="90" t="str">
        <f t="shared" si="371"/>
        <v>ok</v>
      </c>
      <c r="V1688" s="63" t="str">
        <f>INDEX(resources!F:F,MATCH(B1688,resources!B:B,0))</f>
        <v>new_resolve</v>
      </c>
      <c r="W1688" s="110">
        <f t="shared" si="372"/>
        <v>1</v>
      </c>
      <c r="X1688" s="110">
        <f t="shared" si="373"/>
        <v>0</v>
      </c>
      <c r="Y1688" s="110" t="str">
        <f t="shared" si="374"/>
        <v>Humboldt_Wind_energy_NA_CONFIDENTIAL</v>
      </c>
      <c r="Z1688" s="110">
        <f>IF(COUNTIFS($Y$2:Y1688,Y1688)=1,1,0)</f>
        <v>0</v>
      </c>
      <c r="AA1688" s="110">
        <f>SUM($Z$2:Z1688)*Z1688</f>
        <v>0</v>
      </c>
      <c r="AB1688" s="110">
        <f>COUNTIFS(resources!B:B,B1688)</f>
        <v>1</v>
      </c>
      <c r="AC1688" s="110">
        <f t="shared" si="375"/>
        <v>1</v>
      </c>
      <c r="AD1688" s="110">
        <f t="shared" si="376"/>
        <v>1</v>
      </c>
      <c r="AE1688" s="110">
        <f t="shared" si="377"/>
        <v>0</v>
      </c>
      <c r="AF1688" s="110">
        <f t="shared" si="378"/>
        <v>1</v>
      </c>
      <c r="AG1688" s="110">
        <f t="shared" si="379"/>
        <v>0</v>
      </c>
      <c r="AH1688" s="110">
        <f t="shared" si="380"/>
        <v>0</v>
      </c>
      <c r="AI1688" s="110">
        <f t="shared" si="381"/>
        <v>1</v>
      </c>
      <c r="AJ1688" s="100">
        <f>ROW()</f>
        <v>1688</v>
      </c>
      <c r="AK1688" s="100" t="e">
        <f>INDEX('BadRows RECART'!$C$2:$C$1207,MATCH(monthly_gwh_mw!AJ1688,'BadRows RECART'!$D$2:$D$1207,0))</f>
        <v>#N/A</v>
      </c>
    </row>
    <row r="1689" spans="1:37" ht="20">
      <c r="A1689" s="106" t="s">
        <v>3907</v>
      </c>
      <c r="B1689" s="106" t="s">
        <v>2405</v>
      </c>
      <c r="C1689" s="106" t="s">
        <v>6297</v>
      </c>
      <c r="D1689" s="168">
        <v>2026</v>
      </c>
      <c r="E1689" s="168">
        <v>7</v>
      </c>
      <c r="F1689" s="199">
        <v>19.181021439660171</v>
      </c>
      <c r="G1689" s="212" t="s">
        <v>6314</v>
      </c>
      <c r="H1689" s="212" t="s">
        <v>6314</v>
      </c>
      <c r="I1689" s="106" t="s">
        <v>594</v>
      </c>
      <c r="K1689" s="83" t="s">
        <v>6314</v>
      </c>
      <c r="L1689" s="83" t="s">
        <v>6314</v>
      </c>
      <c r="M1689" s="45" t="str">
        <f>IF(
ISNA(INDEX(resources!E:E,MATCH(B1689,resources!B:B,0))),"fillme",
INDEX(resources!E:E,MATCH(B1689,resources!B:B,0)))</f>
        <v>CAISO_Wind</v>
      </c>
      <c r="N1689" s="45">
        <f>IF(
ISNA(INDEX(resources!J:J,MATCH(B1689,resources!B:B,0))),"fillme",
INDEX(resources!J:J,MATCH(B1689,resources!B:B,0)))</f>
        <v>0</v>
      </c>
      <c r="O1689" s="83" t="str">
        <f>IFERROR(INDEX(resources!K:K,MATCH(B1689,resources!B:B,0)),"fillme")</f>
        <v>wind_low_cf</v>
      </c>
      <c r="P1689" s="89" t="str">
        <f t="shared" si="369"/>
        <v>wind_low_cf_2026_7</v>
      </c>
      <c r="Q1689" s="87">
        <f>INDEX(elcc!G:G,MATCH(P1689,elcc!D:D,0))</f>
        <v>0.33733333333333337</v>
      </c>
      <c r="R1689" s="89">
        <f t="shared" si="370"/>
        <v>1</v>
      </c>
      <c r="S1689" s="89" t="s">
        <v>6314</v>
      </c>
      <c r="T1689" s="89" t="s">
        <v>6314</v>
      </c>
      <c r="U1689" s="90" t="str">
        <f t="shared" si="371"/>
        <v>ok</v>
      </c>
      <c r="V1689" s="63" t="str">
        <f>INDEX(resources!F:F,MATCH(B1689,resources!B:B,0))</f>
        <v>new_resolve</v>
      </c>
      <c r="W1689" s="110">
        <f t="shared" si="372"/>
        <v>1</v>
      </c>
      <c r="X1689" s="110">
        <f t="shared" si="373"/>
        <v>0</v>
      </c>
      <c r="Y1689" s="110" t="str">
        <f t="shared" si="374"/>
        <v>Humboldt_Wind_energy_NA_CONFIDENTIAL</v>
      </c>
      <c r="Z1689" s="110">
        <f>IF(COUNTIFS($Y$2:Y1689,Y1689)=1,1,0)</f>
        <v>0</v>
      </c>
      <c r="AA1689" s="110">
        <f>SUM($Z$2:Z1689)*Z1689</f>
        <v>0</v>
      </c>
      <c r="AB1689" s="110">
        <f>COUNTIFS(resources!B:B,B1689)</f>
        <v>1</v>
      </c>
      <c r="AC1689" s="110">
        <f t="shared" si="375"/>
        <v>1</v>
      </c>
      <c r="AD1689" s="110">
        <f t="shared" si="376"/>
        <v>1</v>
      </c>
      <c r="AE1689" s="110">
        <f t="shared" si="377"/>
        <v>0</v>
      </c>
      <c r="AF1689" s="110">
        <f t="shared" si="378"/>
        <v>1</v>
      </c>
      <c r="AG1689" s="110">
        <f t="shared" si="379"/>
        <v>0</v>
      </c>
      <c r="AH1689" s="110">
        <f t="shared" si="380"/>
        <v>0</v>
      </c>
      <c r="AI1689" s="110">
        <f t="shared" si="381"/>
        <v>1</v>
      </c>
      <c r="AJ1689" s="100">
        <f>ROW()</f>
        <v>1689</v>
      </c>
      <c r="AK1689" s="100" t="e">
        <f>INDEX('BadRows RECART'!$C$2:$C$1207,MATCH(monthly_gwh_mw!AJ1689,'BadRows RECART'!$D$2:$D$1207,0))</f>
        <v>#N/A</v>
      </c>
    </row>
    <row r="1690" spans="1:37" ht="20">
      <c r="A1690" s="106" t="s">
        <v>3907</v>
      </c>
      <c r="B1690" s="106" t="s">
        <v>2405</v>
      </c>
      <c r="C1690" s="106" t="s">
        <v>6297</v>
      </c>
      <c r="D1690" s="168">
        <v>2026</v>
      </c>
      <c r="E1690" s="168">
        <v>8</v>
      </c>
      <c r="F1690" s="199">
        <v>20.147535235766071</v>
      </c>
      <c r="G1690" s="212" t="s">
        <v>6314</v>
      </c>
      <c r="H1690" s="212" t="s">
        <v>6314</v>
      </c>
      <c r="I1690" s="106" t="s">
        <v>594</v>
      </c>
      <c r="K1690" s="83" t="s">
        <v>6314</v>
      </c>
      <c r="L1690" s="83" t="s">
        <v>6314</v>
      </c>
      <c r="M1690" s="45" t="str">
        <f>IF(
ISNA(INDEX(resources!E:E,MATCH(B1690,resources!B:B,0))),"fillme",
INDEX(resources!E:E,MATCH(B1690,resources!B:B,0)))</f>
        <v>CAISO_Wind</v>
      </c>
      <c r="N1690" s="45">
        <f>IF(
ISNA(INDEX(resources!J:J,MATCH(B1690,resources!B:B,0))),"fillme",
INDEX(resources!J:J,MATCH(B1690,resources!B:B,0)))</f>
        <v>0</v>
      </c>
      <c r="O1690" s="83" t="str">
        <f>IFERROR(INDEX(resources!K:K,MATCH(B1690,resources!B:B,0)),"fillme")</f>
        <v>wind_low_cf</v>
      </c>
      <c r="P1690" s="89" t="str">
        <f t="shared" si="369"/>
        <v>wind_low_cf_2026_8</v>
      </c>
      <c r="Q1690" s="87">
        <f>INDEX(elcc!G:G,MATCH(P1690,elcc!D:D,0))</f>
        <v>0.308</v>
      </c>
      <c r="R1690" s="89">
        <f t="shared" si="370"/>
        <v>1</v>
      </c>
      <c r="S1690" s="89" t="s">
        <v>6314</v>
      </c>
      <c r="T1690" s="89" t="s">
        <v>6314</v>
      </c>
      <c r="U1690" s="90" t="str">
        <f t="shared" si="371"/>
        <v>ok</v>
      </c>
      <c r="V1690" s="63" t="str">
        <f>INDEX(resources!F:F,MATCH(B1690,resources!B:B,0))</f>
        <v>new_resolve</v>
      </c>
      <c r="W1690" s="110">
        <f t="shared" si="372"/>
        <v>1</v>
      </c>
      <c r="X1690" s="110">
        <f t="shared" si="373"/>
        <v>0</v>
      </c>
      <c r="Y1690" s="110" t="str">
        <f t="shared" si="374"/>
        <v>Humboldt_Wind_energy_NA_CONFIDENTIAL</v>
      </c>
      <c r="Z1690" s="110">
        <f>IF(COUNTIFS($Y$2:Y1690,Y1690)=1,1,0)</f>
        <v>0</v>
      </c>
      <c r="AA1690" s="110">
        <f>SUM($Z$2:Z1690)*Z1690</f>
        <v>0</v>
      </c>
      <c r="AB1690" s="110">
        <f>COUNTIFS(resources!B:B,B1690)</f>
        <v>1</v>
      </c>
      <c r="AC1690" s="110">
        <f t="shared" si="375"/>
        <v>1</v>
      </c>
      <c r="AD1690" s="110">
        <f t="shared" si="376"/>
        <v>1</v>
      </c>
      <c r="AE1690" s="110">
        <f t="shared" si="377"/>
        <v>0</v>
      </c>
      <c r="AF1690" s="110">
        <f t="shared" si="378"/>
        <v>1</v>
      </c>
      <c r="AG1690" s="110">
        <f t="shared" si="379"/>
        <v>0</v>
      </c>
      <c r="AH1690" s="110">
        <f t="shared" si="380"/>
        <v>0</v>
      </c>
      <c r="AI1690" s="110">
        <f t="shared" si="381"/>
        <v>1</v>
      </c>
      <c r="AJ1690" s="100">
        <f>ROW()</f>
        <v>1690</v>
      </c>
      <c r="AK1690" s="100" t="e">
        <f>INDEX('BadRows RECART'!$C$2:$C$1207,MATCH(monthly_gwh_mw!AJ1690,'BadRows RECART'!$D$2:$D$1207,0))</f>
        <v>#N/A</v>
      </c>
    </row>
    <row r="1691" spans="1:37" ht="20">
      <c r="A1691" s="106" t="s">
        <v>3907</v>
      </c>
      <c r="B1691" s="106" t="s">
        <v>2405</v>
      </c>
      <c r="C1691" s="106" t="s">
        <v>6297</v>
      </c>
      <c r="D1691" s="168">
        <v>2026</v>
      </c>
      <c r="E1691" s="168">
        <v>9</v>
      </c>
      <c r="F1691" s="199">
        <v>19.645748743100999</v>
      </c>
      <c r="G1691" s="212" t="s">
        <v>6314</v>
      </c>
      <c r="H1691" s="212" t="s">
        <v>6314</v>
      </c>
      <c r="I1691" s="106" t="s">
        <v>594</v>
      </c>
      <c r="K1691" s="83" t="s">
        <v>6314</v>
      </c>
      <c r="L1691" s="83" t="s">
        <v>6314</v>
      </c>
      <c r="M1691" s="45" t="str">
        <f>IF(
ISNA(INDEX(resources!E:E,MATCH(B1691,resources!B:B,0))),"fillme",
INDEX(resources!E:E,MATCH(B1691,resources!B:B,0)))</f>
        <v>CAISO_Wind</v>
      </c>
      <c r="N1691" s="45">
        <f>IF(
ISNA(INDEX(resources!J:J,MATCH(B1691,resources!B:B,0))),"fillme",
INDEX(resources!J:J,MATCH(B1691,resources!B:B,0)))</f>
        <v>0</v>
      </c>
      <c r="O1691" s="83" t="str">
        <f>IFERROR(INDEX(resources!K:K,MATCH(B1691,resources!B:B,0)),"fillme")</f>
        <v>wind_low_cf</v>
      </c>
      <c r="P1691" s="89" t="str">
        <f t="shared" si="369"/>
        <v>wind_low_cf_2026_9</v>
      </c>
      <c r="Q1691" s="87">
        <f>INDEX(elcc!G:G,MATCH(P1691,elcc!D:D,0))</f>
        <v>0.22</v>
      </c>
      <c r="R1691" s="89">
        <f t="shared" si="370"/>
        <v>1</v>
      </c>
      <c r="S1691" s="89" t="s">
        <v>6314</v>
      </c>
      <c r="T1691" s="89" t="s">
        <v>6314</v>
      </c>
      <c r="U1691" s="90" t="str">
        <f t="shared" si="371"/>
        <v>ok</v>
      </c>
      <c r="V1691" s="63" t="str">
        <f>INDEX(resources!F:F,MATCH(B1691,resources!B:B,0))</f>
        <v>new_resolve</v>
      </c>
      <c r="W1691" s="110">
        <f t="shared" si="372"/>
        <v>1</v>
      </c>
      <c r="X1691" s="110">
        <f t="shared" si="373"/>
        <v>0</v>
      </c>
      <c r="Y1691" s="110" t="str">
        <f t="shared" si="374"/>
        <v>Humboldt_Wind_energy_NA_CONFIDENTIAL</v>
      </c>
      <c r="Z1691" s="110">
        <f>IF(COUNTIFS($Y$2:Y1691,Y1691)=1,1,0)</f>
        <v>0</v>
      </c>
      <c r="AA1691" s="110">
        <f>SUM($Z$2:Z1691)*Z1691</f>
        <v>0</v>
      </c>
      <c r="AB1691" s="110">
        <f>COUNTIFS(resources!B:B,B1691)</f>
        <v>1</v>
      </c>
      <c r="AC1691" s="110">
        <f t="shared" si="375"/>
        <v>1</v>
      </c>
      <c r="AD1691" s="110">
        <f t="shared" si="376"/>
        <v>1</v>
      </c>
      <c r="AE1691" s="110">
        <f t="shared" si="377"/>
        <v>0</v>
      </c>
      <c r="AF1691" s="110">
        <f t="shared" si="378"/>
        <v>1</v>
      </c>
      <c r="AG1691" s="110">
        <f t="shared" si="379"/>
        <v>0</v>
      </c>
      <c r="AH1691" s="110">
        <f t="shared" si="380"/>
        <v>0</v>
      </c>
      <c r="AI1691" s="110">
        <f t="shared" si="381"/>
        <v>1</v>
      </c>
      <c r="AJ1691" s="100">
        <f>ROW()</f>
        <v>1691</v>
      </c>
      <c r="AK1691" s="100" t="e">
        <f>INDEX('BadRows RECART'!$C$2:$C$1207,MATCH(monthly_gwh_mw!AJ1691,'BadRows RECART'!$D$2:$D$1207,0))</f>
        <v>#N/A</v>
      </c>
    </row>
    <row r="1692" spans="1:37" ht="20">
      <c r="A1692" s="106" t="s">
        <v>3907</v>
      </c>
      <c r="B1692" s="106" t="s">
        <v>2405</v>
      </c>
      <c r="C1692" s="106" t="s">
        <v>6297</v>
      </c>
      <c r="D1692" s="168">
        <v>2026</v>
      </c>
      <c r="E1692" s="168">
        <v>10</v>
      </c>
      <c r="F1692" s="199">
        <v>24.462679950476637</v>
      </c>
      <c r="G1692" s="212" t="s">
        <v>6314</v>
      </c>
      <c r="H1692" s="212" t="s">
        <v>6314</v>
      </c>
      <c r="I1692" s="106" t="s">
        <v>594</v>
      </c>
      <c r="K1692" s="83" t="s">
        <v>6314</v>
      </c>
      <c r="L1692" s="83" t="s">
        <v>6314</v>
      </c>
      <c r="M1692" s="45" t="str">
        <f>IF(
ISNA(INDEX(resources!E:E,MATCH(B1692,resources!B:B,0))),"fillme",
INDEX(resources!E:E,MATCH(B1692,resources!B:B,0)))</f>
        <v>CAISO_Wind</v>
      </c>
      <c r="N1692" s="45">
        <f>IF(
ISNA(INDEX(resources!J:J,MATCH(B1692,resources!B:B,0))),"fillme",
INDEX(resources!J:J,MATCH(B1692,resources!B:B,0)))</f>
        <v>0</v>
      </c>
      <c r="O1692" s="83" t="str">
        <f>IFERROR(INDEX(resources!K:K,MATCH(B1692,resources!B:B,0)),"fillme")</f>
        <v>wind_low_cf</v>
      </c>
      <c r="P1692" s="89" t="str">
        <f t="shared" si="369"/>
        <v>wind_low_cf_2026_10</v>
      </c>
      <c r="Q1692" s="87">
        <f>INDEX(elcc!G:G,MATCH(P1692,elcc!D:D,0))</f>
        <v>0.11733333333333335</v>
      </c>
      <c r="R1692" s="89">
        <f t="shared" si="370"/>
        <v>1</v>
      </c>
      <c r="S1692" s="89" t="s">
        <v>6314</v>
      </c>
      <c r="T1692" s="89" t="s">
        <v>6314</v>
      </c>
      <c r="U1692" s="90" t="str">
        <f t="shared" si="371"/>
        <v>ok</v>
      </c>
      <c r="V1692" s="63" t="str">
        <f>INDEX(resources!F:F,MATCH(B1692,resources!B:B,0))</f>
        <v>new_resolve</v>
      </c>
      <c r="W1692" s="110">
        <f t="shared" si="372"/>
        <v>1</v>
      </c>
      <c r="X1692" s="110">
        <f t="shared" si="373"/>
        <v>0</v>
      </c>
      <c r="Y1692" s="110" t="str">
        <f t="shared" si="374"/>
        <v>Humboldt_Wind_energy_NA_CONFIDENTIAL</v>
      </c>
      <c r="Z1692" s="110">
        <f>IF(COUNTIFS($Y$2:Y1692,Y1692)=1,1,0)</f>
        <v>0</v>
      </c>
      <c r="AA1692" s="110">
        <f>SUM($Z$2:Z1692)*Z1692</f>
        <v>0</v>
      </c>
      <c r="AB1692" s="110">
        <f>COUNTIFS(resources!B:B,B1692)</f>
        <v>1</v>
      </c>
      <c r="AC1692" s="110">
        <f t="shared" si="375"/>
        <v>1</v>
      </c>
      <c r="AD1692" s="110">
        <f t="shared" si="376"/>
        <v>1</v>
      </c>
      <c r="AE1692" s="110">
        <f t="shared" si="377"/>
        <v>0</v>
      </c>
      <c r="AF1692" s="110">
        <f t="shared" si="378"/>
        <v>1</v>
      </c>
      <c r="AG1692" s="110">
        <f t="shared" si="379"/>
        <v>0</v>
      </c>
      <c r="AH1692" s="110">
        <f t="shared" si="380"/>
        <v>0</v>
      </c>
      <c r="AI1692" s="110">
        <f t="shared" si="381"/>
        <v>1</v>
      </c>
      <c r="AJ1692" s="100">
        <f>ROW()</f>
        <v>1692</v>
      </c>
      <c r="AK1692" s="100" t="e">
        <f>INDEX('BadRows RECART'!$C$2:$C$1207,MATCH(monthly_gwh_mw!AJ1692,'BadRows RECART'!$D$2:$D$1207,0))</f>
        <v>#N/A</v>
      </c>
    </row>
    <row r="1693" spans="1:37" ht="20">
      <c r="A1693" s="106" t="s">
        <v>3907</v>
      </c>
      <c r="B1693" s="106" t="s">
        <v>2405</v>
      </c>
      <c r="C1693" s="106" t="s">
        <v>6297</v>
      </c>
      <c r="D1693" s="168">
        <v>2026</v>
      </c>
      <c r="E1693" s="168">
        <v>11</v>
      </c>
      <c r="F1693" s="199">
        <v>23.055738271375194</v>
      </c>
      <c r="G1693" s="212" t="s">
        <v>6314</v>
      </c>
      <c r="H1693" s="212" t="s">
        <v>6314</v>
      </c>
      <c r="I1693" s="106" t="s">
        <v>594</v>
      </c>
      <c r="K1693" s="83" t="s">
        <v>6314</v>
      </c>
      <c r="L1693" s="83" t="s">
        <v>6314</v>
      </c>
      <c r="M1693" s="45" t="str">
        <f>IF(
ISNA(INDEX(resources!E:E,MATCH(B1693,resources!B:B,0))),"fillme",
INDEX(resources!E:E,MATCH(B1693,resources!B:B,0)))</f>
        <v>CAISO_Wind</v>
      </c>
      <c r="N1693" s="45">
        <f>IF(
ISNA(INDEX(resources!J:J,MATCH(B1693,resources!B:B,0))),"fillme",
INDEX(resources!J:J,MATCH(B1693,resources!B:B,0)))</f>
        <v>0</v>
      </c>
      <c r="O1693" s="83" t="str">
        <f>IFERROR(INDEX(resources!K:K,MATCH(B1693,resources!B:B,0)),"fillme")</f>
        <v>wind_low_cf</v>
      </c>
      <c r="P1693" s="89" t="str">
        <f t="shared" si="369"/>
        <v>wind_low_cf_2026_11</v>
      </c>
      <c r="Q1693" s="87">
        <f>INDEX(elcc!G:G,MATCH(P1693,elcc!D:D,0))</f>
        <v>0.17600000000000002</v>
      </c>
      <c r="R1693" s="89">
        <f t="shared" si="370"/>
        <v>1</v>
      </c>
      <c r="S1693" s="89" t="s">
        <v>6314</v>
      </c>
      <c r="T1693" s="89" t="s">
        <v>6314</v>
      </c>
      <c r="U1693" s="90" t="str">
        <f t="shared" si="371"/>
        <v>ok</v>
      </c>
      <c r="V1693" s="63" t="str">
        <f>INDEX(resources!F:F,MATCH(B1693,resources!B:B,0))</f>
        <v>new_resolve</v>
      </c>
      <c r="W1693" s="110">
        <f t="shared" si="372"/>
        <v>1</v>
      </c>
      <c r="X1693" s="110">
        <f t="shared" si="373"/>
        <v>0</v>
      </c>
      <c r="Y1693" s="110" t="str">
        <f t="shared" si="374"/>
        <v>Humboldt_Wind_energy_NA_CONFIDENTIAL</v>
      </c>
      <c r="Z1693" s="110">
        <f>IF(COUNTIFS($Y$2:Y1693,Y1693)=1,1,0)</f>
        <v>0</v>
      </c>
      <c r="AA1693" s="110">
        <f>SUM($Z$2:Z1693)*Z1693</f>
        <v>0</v>
      </c>
      <c r="AB1693" s="110">
        <f>COUNTIFS(resources!B:B,B1693)</f>
        <v>1</v>
      </c>
      <c r="AC1693" s="110">
        <f t="shared" si="375"/>
        <v>1</v>
      </c>
      <c r="AD1693" s="110">
        <f t="shared" si="376"/>
        <v>1</v>
      </c>
      <c r="AE1693" s="110">
        <f t="shared" si="377"/>
        <v>0</v>
      </c>
      <c r="AF1693" s="110">
        <f t="shared" si="378"/>
        <v>1</v>
      </c>
      <c r="AG1693" s="110">
        <f t="shared" si="379"/>
        <v>0</v>
      </c>
      <c r="AH1693" s="110">
        <f t="shared" si="380"/>
        <v>0</v>
      </c>
      <c r="AI1693" s="110">
        <f t="shared" si="381"/>
        <v>1</v>
      </c>
      <c r="AJ1693" s="100">
        <f>ROW()</f>
        <v>1693</v>
      </c>
      <c r="AK1693" s="100" t="e">
        <f>INDEX('BadRows RECART'!$C$2:$C$1207,MATCH(monthly_gwh_mw!AJ1693,'BadRows RECART'!$D$2:$D$1207,0))</f>
        <v>#N/A</v>
      </c>
    </row>
    <row r="1694" spans="1:37" ht="20">
      <c r="A1694" s="106" t="s">
        <v>3907</v>
      </c>
      <c r="B1694" s="106" t="s">
        <v>2405</v>
      </c>
      <c r="C1694" s="106" t="s">
        <v>6297</v>
      </c>
      <c r="D1694" s="168">
        <v>2026</v>
      </c>
      <c r="E1694" s="168">
        <v>12</v>
      </c>
      <c r="F1694" s="199">
        <v>33.867866009818606</v>
      </c>
      <c r="G1694" s="212" t="s">
        <v>6314</v>
      </c>
      <c r="H1694" s="212" t="s">
        <v>6314</v>
      </c>
      <c r="I1694" s="106" t="s">
        <v>594</v>
      </c>
      <c r="K1694" s="83" t="s">
        <v>6314</v>
      </c>
      <c r="L1694" s="83" t="s">
        <v>6314</v>
      </c>
      <c r="M1694" s="45" t="str">
        <f>IF(
ISNA(INDEX(resources!E:E,MATCH(B1694,resources!B:B,0))),"fillme",
INDEX(resources!E:E,MATCH(B1694,resources!B:B,0)))</f>
        <v>CAISO_Wind</v>
      </c>
      <c r="N1694" s="45">
        <f>IF(
ISNA(INDEX(resources!J:J,MATCH(B1694,resources!B:B,0))),"fillme",
INDEX(resources!J:J,MATCH(B1694,resources!B:B,0)))</f>
        <v>0</v>
      </c>
      <c r="O1694" s="83" t="str">
        <f>IFERROR(INDEX(resources!K:K,MATCH(B1694,resources!B:B,0)),"fillme")</f>
        <v>wind_low_cf</v>
      </c>
      <c r="P1694" s="89" t="str">
        <f t="shared" si="369"/>
        <v>wind_low_cf_2026_12</v>
      </c>
      <c r="Q1694" s="87">
        <f>INDEX(elcc!G:G,MATCH(P1694,elcc!D:D,0))</f>
        <v>0.19066666666666668</v>
      </c>
      <c r="R1694" s="89">
        <f t="shared" si="370"/>
        <v>1</v>
      </c>
      <c r="S1694" s="89" t="s">
        <v>6314</v>
      </c>
      <c r="T1694" s="89" t="s">
        <v>6314</v>
      </c>
      <c r="U1694" s="90" t="str">
        <f t="shared" si="371"/>
        <v>ok</v>
      </c>
      <c r="V1694" s="63" t="str">
        <f>INDEX(resources!F:F,MATCH(B1694,resources!B:B,0))</f>
        <v>new_resolve</v>
      </c>
      <c r="W1694" s="110">
        <f t="shared" si="372"/>
        <v>1</v>
      </c>
      <c r="X1694" s="110">
        <f t="shared" si="373"/>
        <v>0</v>
      </c>
      <c r="Y1694" s="110" t="str">
        <f t="shared" si="374"/>
        <v>Humboldt_Wind_energy_NA_CONFIDENTIAL</v>
      </c>
      <c r="Z1694" s="110">
        <f>IF(COUNTIFS($Y$2:Y1694,Y1694)=1,1,0)</f>
        <v>0</v>
      </c>
      <c r="AA1694" s="110">
        <f>SUM($Z$2:Z1694)*Z1694</f>
        <v>0</v>
      </c>
      <c r="AB1694" s="110">
        <f>COUNTIFS(resources!B:B,B1694)</f>
        <v>1</v>
      </c>
      <c r="AC1694" s="110">
        <f t="shared" si="375"/>
        <v>1</v>
      </c>
      <c r="AD1694" s="110">
        <f t="shared" si="376"/>
        <v>1</v>
      </c>
      <c r="AE1694" s="110">
        <f t="shared" si="377"/>
        <v>0</v>
      </c>
      <c r="AF1694" s="110">
        <f t="shared" si="378"/>
        <v>1</v>
      </c>
      <c r="AG1694" s="110">
        <f t="shared" si="379"/>
        <v>0</v>
      </c>
      <c r="AH1694" s="110">
        <f t="shared" si="380"/>
        <v>0</v>
      </c>
      <c r="AI1694" s="110">
        <f t="shared" si="381"/>
        <v>1</v>
      </c>
      <c r="AJ1694" s="100">
        <f>ROW()</f>
        <v>1694</v>
      </c>
      <c r="AK1694" s="100" t="e">
        <f>INDEX('BadRows RECART'!$C$2:$C$1207,MATCH(monthly_gwh_mw!AJ1694,'BadRows RECART'!$D$2:$D$1207,0))</f>
        <v>#N/A</v>
      </c>
    </row>
    <row r="1695" spans="1:37" ht="20">
      <c r="A1695" s="106" t="s">
        <v>3907</v>
      </c>
      <c r="B1695" s="106" t="s">
        <v>2405</v>
      </c>
      <c r="C1695" s="106" t="s">
        <v>6297</v>
      </c>
      <c r="D1695" s="168">
        <v>2027</v>
      </c>
      <c r="E1695" s="168">
        <v>1</v>
      </c>
      <c r="F1695" s="199">
        <v>29.110235330490532</v>
      </c>
      <c r="G1695" s="212" t="s">
        <v>6314</v>
      </c>
      <c r="H1695" s="212" t="s">
        <v>6314</v>
      </c>
      <c r="I1695" s="106" t="s">
        <v>594</v>
      </c>
      <c r="K1695" s="83" t="s">
        <v>6314</v>
      </c>
      <c r="L1695" s="83" t="s">
        <v>6314</v>
      </c>
      <c r="M1695" s="45" t="str">
        <f>IF(
ISNA(INDEX(resources!E:E,MATCH(B1695,resources!B:B,0))),"fillme",
INDEX(resources!E:E,MATCH(B1695,resources!B:B,0)))</f>
        <v>CAISO_Wind</v>
      </c>
      <c r="N1695" s="45">
        <f>IF(
ISNA(INDEX(resources!J:J,MATCH(B1695,resources!B:B,0))),"fillme",
INDEX(resources!J:J,MATCH(B1695,resources!B:B,0)))</f>
        <v>0</v>
      </c>
      <c r="O1695" s="83" t="str">
        <f>IFERROR(INDEX(resources!K:K,MATCH(B1695,resources!B:B,0)),"fillme")</f>
        <v>wind_low_cf</v>
      </c>
      <c r="P1695" s="89" t="str">
        <f t="shared" si="369"/>
        <v>wind_low_cf_2027_1</v>
      </c>
      <c r="Q1695" s="87">
        <f>INDEX(elcc!G:G,MATCH(P1695,elcc!D:D,0))</f>
        <v>0.20533333333333337</v>
      </c>
      <c r="R1695" s="89">
        <f t="shared" si="370"/>
        <v>1</v>
      </c>
      <c r="S1695" s="89" t="s">
        <v>6314</v>
      </c>
      <c r="T1695" s="89" t="s">
        <v>6314</v>
      </c>
      <c r="U1695" s="90" t="str">
        <f t="shared" si="371"/>
        <v>ok</v>
      </c>
      <c r="V1695" s="63" t="str">
        <f>INDEX(resources!F:F,MATCH(B1695,resources!B:B,0))</f>
        <v>new_resolve</v>
      </c>
      <c r="W1695" s="110">
        <f t="shared" si="372"/>
        <v>1</v>
      </c>
      <c r="X1695" s="110">
        <f t="shared" si="373"/>
        <v>0</v>
      </c>
      <c r="Y1695" s="110" t="str">
        <f t="shared" si="374"/>
        <v>Humboldt_Wind_energy_NA_CONFIDENTIAL</v>
      </c>
      <c r="Z1695" s="110">
        <f>IF(COUNTIFS($Y$2:Y1695,Y1695)=1,1,0)</f>
        <v>0</v>
      </c>
      <c r="AA1695" s="110">
        <f>SUM($Z$2:Z1695)*Z1695</f>
        <v>0</v>
      </c>
      <c r="AB1695" s="110">
        <f>COUNTIFS(resources!B:B,B1695)</f>
        <v>1</v>
      </c>
      <c r="AC1695" s="110">
        <f t="shared" si="375"/>
        <v>1</v>
      </c>
      <c r="AD1695" s="110">
        <f t="shared" si="376"/>
        <v>1</v>
      </c>
      <c r="AE1695" s="110">
        <f t="shared" si="377"/>
        <v>0</v>
      </c>
      <c r="AF1695" s="110">
        <f t="shared" si="378"/>
        <v>1</v>
      </c>
      <c r="AG1695" s="110">
        <f t="shared" si="379"/>
        <v>0</v>
      </c>
      <c r="AH1695" s="110">
        <f t="shared" si="380"/>
        <v>0</v>
      </c>
      <c r="AI1695" s="110">
        <f t="shared" si="381"/>
        <v>1</v>
      </c>
      <c r="AJ1695" s="100">
        <f>ROW()</f>
        <v>1695</v>
      </c>
      <c r="AK1695" s="100" t="e">
        <f>INDEX('BadRows RECART'!$C$2:$C$1207,MATCH(monthly_gwh_mw!AJ1695,'BadRows RECART'!$D$2:$D$1207,0))</f>
        <v>#N/A</v>
      </c>
    </row>
    <row r="1696" spans="1:37" ht="20">
      <c r="A1696" s="106" t="s">
        <v>3907</v>
      </c>
      <c r="B1696" s="106" t="s">
        <v>2405</v>
      </c>
      <c r="C1696" s="106" t="s">
        <v>6297</v>
      </c>
      <c r="D1696" s="168">
        <v>2027</v>
      </c>
      <c r="E1696" s="168">
        <v>2</v>
      </c>
      <c r="F1696" s="199">
        <v>27.780129214532757</v>
      </c>
      <c r="G1696" s="212" t="s">
        <v>6314</v>
      </c>
      <c r="H1696" s="212" t="s">
        <v>6314</v>
      </c>
      <c r="I1696" s="106" t="s">
        <v>594</v>
      </c>
      <c r="K1696" s="83" t="s">
        <v>6314</v>
      </c>
      <c r="L1696" s="83" t="s">
        <v>6314</v>
      </c>
      <c r="M1696" s="45" t="str">
        <f>IF(
ISNA(INDEX(resources!E:E,MATCH(B1696,resources!B:B,0))),"fillme",
INDEX(resources!E:E,MATCH(B1696,resources!B:B,0)))</f>
        <v>CAISO_Wind</v>
      </c>
      <c r="N1696" s="45">
        <f>IF(
ISNA(INDEX(resources!J:J,MATCH(B1696,resources!B:B,0))),"fillme",
INDEX(resources!J:J,MATCH(B1696,resources!B:B,0)))</f>
        <v>0</v>
      </c>
      <c r="O1696" s="83" t="str">
        <f>IFERROR(INDEX(resources!K:K,MATCH(B1696,resources!B:B,0)),"fillme")</f>
        <v>wind_low_cf</v>
      </c>
      <c r="P1696" s="89" t="str">
        <f t="shared" si="369"/>
        <v>wind_low_cf_2027_2</v>
      </c>
      <c r="Q1696" s="87">
        <f>INDEX(elcc!G:G,MATCH(P1696,elcc!D:D,0))</f>
        <v>0.17600000000000002</v>
      </c>
      <c r="R1696" s="89">
        <f t="shared" si="370"/>
        <v>1</v>
      </c>
      <c r="S1696" s="89" t="s">
        <v>6314</v>
      </c>
      <c r="T1696" s="89" t="s">
        <v>6314</v>
      </c>
      <c r="U1696" s="90" t="str">
        <f t="shared" si="371"/>
        <v>ok</v>
      </c>
      <c r="V1696" s="63" t="str">
        <f>INDEX(resources!F:F,MATCH(B1696,resources!B:B,0))</f>
        <v>new_resolve</v>
      </c>
      <c r="W1696" s="110">
        <f t="shared" si="372"/>
        <v>1</v>
      </c>
      <c r="X1696" s="110">
        <f t="shared" si="373"/>
        <v>0</v>
      </c>
      <c r="Y1696" s="110" t="str">
        <f t="shared" si="374"/>
        <v>Humboldt_Wind_energy_NA_CONFIDENTIAL</v>
      </c>
      <c r="Z1696" s="110">
        <f>IF(COUNTIFS($Y$2:Y1696,Y1696)=1,1,0)</f>
        <v>0</v>
      </c>
      <c r="AA1696" s="110">
        <f>SUM($Z$2:Z1696)*Z1696</f>
        <v>0</v>
      </c>
      <c r="AB1696" s="110">
        <f>COUNTIFS(resources!B:B,B1696)</f>
        <v>1</v>
      </c>
      <c r="AC1696" s="110">
        <f t="shared" si="375"/>
        <v>1</v>
      </c>
      <c r="AD1696" s="110">
        <f t="shared" si="376"/>
        <v>1</v>
      </c>
      <c r="AE1696" s="110">
        <f t="shared" si="377"/>
        <v>0</v>
      </c>
      <c r="AF1696" s="110">
        <f t="shared" si="378"/>
        <v>1</v>
      </c>
      <c r="AG1696" s="110">
        <f t="shared" si="379"/>
        <v>0</v>
      </c>
      <c r="AH1696" s="110">
        <f t="shared" si="380"/>
        <v>0</v>
      </c>
      <c r="AI1696" s="110">
        <f t="shared" si="381"/>
        <v>1</v>
      </c>
      <c r="AJ1696" s="100">
        <f>ROW()</f>
        <v>1696</v>
      </c>
      <c r="AK1696" s="100" t="e">
        <f>INDEX('BadRows RECART'!$C$2:$C$1207,MATCH(monthly_gwh_mw!AJ1696,'BadRows RECART'!$D$2:$D$1207,0))</f>
        <v>#N/A</v>
      </c>
    </row>
    <row r="1697" spans="1:37" ht="20">
      <c r="A1697" s="106" t="s">
        <v>3907</v>
      </c>
      <c r="B1697" s="106" t="s">
        <v>2405</v>
      </c>
      <c r="C1697" s="106" t="s">
        <v>6297</v>
      </c>
      <c r="D1697" s="168">
        <v>2027</v>
      </c>
      <c r="E1697" s="168">
        <v>3</v>
      </c>
      <c r="F1697" s="199">
        <v>22.901927994880513</v>
      </c>
      <c r="G1697" s="212" t="s">
        <v>6314</v>
      </c>
      <c r="H1697" s="212" t="s">
        <v>6314</v>
      </c>
      <c r="I1697" s="106" t="s">
        <v>594</v>
      </c>
      <c r="K1697" s="83" t="s">
        <v>6314</v>
      </c>
      <c r="L1697" s="83" t="s">
        <v>6314</v>
      </c>
      <c r="M1697" s="45" t="str">
        <f>IF(
ISNA(INDEX(resources!E:E,MATCH(B1697,resources!B:B,0))),"fillme",
INDEX(resources!E:E,MATCH(B1697,resources!B:B,0)))</f>
        <v>CAISO_Wind</v>
      </c>
      <c r="N1697" s="45">
        <f>IF(
ISNA(INDEX(resources!J:J,MATCH(B1697,resources!B:B,0))),"fillme",
INDEX(resources!J:J,MATCH(B1697,resources!B:B,0)))</f>
        <v>0</v>
      </c>
      <c r="O1697" s="83" t="str">
        <f>IFERROR(INDEX(resources!K:K,MATCH(B1697,resources!B:B,0)),"fillme")</f>
        <v>wind_low_cf</v>
      </c>
      <c r="P1697" s="89" t="str">
        <f t="shared" si="369"/>
        <v>wind_low_cf_2027_3</v>
      </c>
      <c r="Q1697" s="87">
        <f>INDEX(elcc!G:G,MATCH(P1697,elcc!D:D,0))</f>
        <v>0.41066666666666674</v>
      </c>
      <c r="R1697" s="89">
        <f t="shared" si="370"/>
        <v>1</v>
      </c>
      <c r="S1697" s="89" t="s">
        <v>6314</v>
      </c>
      <c r="T1697" s="89" t="s">
        <v>6314</v>
      </c>
      <c r="U1697" s="90" t="str">
        <f t="shared" si="371"/>
        <v>ok</v>
      </c>
      <c r="V1697" s="63" t="str">
        <f>INDEX(resources!F:F,MATCH(B1697,resources!B:B,0))</f>
        <v>new_resolve</v>
      </c>
      <c r="W1697" s="110">
        <f t="shared" si="372"/>
        <v>1</v>
      </c>
      <c r="X1697" s="110">
        <f t="shared" si="373"/>
        <v>0</v>
      </c>
      <c r="Y1697" s="110" t="str">
        <f t="shared" si="374"/>
        <v>Humboldt_Wind_energy_NA_CONFIDENTIAL</v>
      </c>
      <c r="Z1697" s="110">
        <f>IF(COUNTIFS($Y$2:Y1697,Y1697)=1,1,0)</f>
        <v>0</v>
      </c>
      <c r="AA1697" s="110">
        <f>SUM($Z$2:Z1697)*Z1697</f>
        <v>0</v>
      </c>
      <c r="AB1697" s="110">
        <f>COUNTIFS(resources!B:B,B1697)</f>
        <v>1</v>
      </c>
      <c r="AC1697" s="110">
        <f t="shared" si="375"/>
        <v>1</v>
      </c>
      <c r="AD1697" s="110">
        <f t="shared" si="376"/>
        <v>1</v>
      </c>
      <c r="AE1697" s="110">
        <f t="shared" si="377"/>
        <v>0</v>
      </c>
      <c r="AF1697" s="110">
        <f t="shared" si="378"/>
        <v>1</v>
      </c>
      <c r="AG1697" s="110">
        <f t="shared" si="379"/>
        <v>0</v>
      </c>
      <c r="AH1697" s="110">
        <f t="shared" si="380"/>
        <v>0</v>
      </c>
      <c r="AI1697" s="110">
        <f t="shared" si="381"/>
        <v>1</v>
      </c>
      <c r="AJ1697" s="100">
        <f>ROW()</f>
        <v>1697</v>
      </c>
      <c r="AK1697" s="100" t="e">
        <f>INDEX('BadRows RECART'!$C$2:$C$1207,MATCH(monthly_gwh_mw!AJ1697,'BadRows RECART'!$D$2:$D$1207,0))</f>
        <v>#N/A</v>
      </c>
    </row>
    <row r="1698" spans="1:37" ht="20">
      <c r="A1698" s="106" t="s">
        <v>3907</v>
      </c>
      <c r="B1698" s="106" t="s">
        <v>2405</v>
      </c>
      <c r="C1698" s="106" t="s">
        <v>6297</v>
      </c>
      <c r="D1698" s="168">
        <v>2027</v>
      </c>
      <c r="E1698" s="168">
        <v>4</v>
      </c>
      <c r="F1698" s="199">
        <v>24.368507386188238</v>
      </c>
      <c r="G1698" s="212" t="s">
        <v>6314</v>
      </c>
      <c r="H1698" s="212" t="s">
        <v>6314</v>
      </c>
      <c r="I1698" s="106" t="s">
        <v>594</v>
      </c>
      <c r="K1698" s="83" t="s">
        <v>6314</v>
      </c>
      <c r="L1698" s="83" t="s">
        <v>6314</v>
      </c>
      <c r="M1698" s="45" t="str">
        <f>IF(
ISNA(INDEX(resources!E:E,MATCH(B1698,resources!B:B,0))),"fillme",
INDEX(resources!E:E,MATCH(B1698,resources!B:B,0)))</f>
        <v>CAISO_Wind</v>
      </c>
      <c r="N1698" s="45">
        <f>IF(
ISNA(INDEX(resources!J:J,MATCH(B1698,resources!B:B,0))),"fillme",
INDEX(resources!J:J,MATCH(B1698,resources!B:B,0)))</f>
        <v>0</v>
      </c>
      <c r="O1698" s="83" t="str">
        <f>IFERROR(INDEX(resources!K:K,MATCH(B1698,resources!B:B,0)),"fillme")</f>
        <v>wind_low_cf</v>
      </c>
      <c r="P1698" s="89" t="str">
        <f t="shared" si="369"/>
        <v>wind_low_cf_2027_4</v>
      </c>
      <c r="Q1698" s="87">
        <f>INDEX(elcc!G:G,MATCH(P1698,elcc!D:D,0))</f>
        <v>0.3666666666666667</v>
      </c>
      <c r="R1698" s="89">
        <f t="shared" si="370"/>
        <v>1</v>
      </c>
      <c r="S1698" s="89" t="s">
        <v>6314</v>
      </c>
      <c r="T1698" s="89" t="s">
        <v>6314</v>
      </c>
      <c r="U1698" s="90" t="str">
        <f t="shared" si="371"/>
        <v>ok</v>
      </c>
      <c r="V1698" s="63" t="str">
        <f>INDEX(resources!F:F,MATCH(B1698,resources!B:B,0))</f>
        <v>new_resolve</v>
      </c>
      <c r="W1698" s="110">
        <f t="shared" si="372"/>
        <v>1</v>
      </c>
      <c r="X1698" s="110">
        <f t="shared" si="373"/>
        <v>0</v>
      </c>
      <c r="Y1698" s="110" t="str">
        <f t="shared" si="374"/>
        <v>Humboldt_Wind_energy_NA_CONFIDENTIAL</v>
      </c>
      <c r="Z1698" s="110">
        <f>IF(COUNTIFS($Y$2:Y1698,Y1698)=1,1,0)</f>
        <v>0</v>
      </c>
      <c r="AA1698" s="110">
        <f>SUM($Z$2:Z1698)*Z1698</f>
        <v>0</v>
      </c>
      <c r="AB1698" s="110">
        <f>COUNTIFS(resources!B:B,B1698)</f>
        <v>1</v>
      </c>
      <c r="AC1698" s="110">
        <f t="shared" si="375"/>
        <v>1</v>
      </c>
      <c r="AD1698" s="110">
        <f t="shared" si="376"/>
        <v>1</v>
      </c>
      <c r="AE1698" s="110">
        <f t="shared" si="377"/>
        <v>0</v>
      </c>
      <c r="AF1698" s="110">
        <f t="shared" si="378"/>
        <v>1</v>
      </c>
      <c r="AG1698" s="110">
        <f t="shared" si="379"/>
        <v>0</v>
      </c>
      <c r="AH1698" s="110">
        <f t="shared" si="380"/>
        <v>0</v>
      </c>
      <c r="AI1698" s="110">
        <f t="shared" si="381"/>
        <v>1</v>
      </c>
      <c r="AJ1698" s="100">
        <f>ROW()</f>
        <v>1698</v>
      </c>
      <c r="AK1698" s="100" t="e">
        <f>INDEX('BadRows RECART'!$C$2:$C$1207,MATCH(monthly_gwh_mw!AJ1698,'BadRows RECART'!$D$2:$D$1207,0))</f>
        <v>#N/A</v>
      </c>
    </row>
    <row r="1699" spans="1:37" ht="20">
      <c r="A1699" s="106" t="s">
        <v>3907</v>
      </c>
      <c r="B1699" s="106" t="s">
        <v>2405</v>
      </c>
      <c r="C1699" s="106" t="s">
        <v>6297</v>
      </c>
      <c r="D1699" s="168">
        <v>2027</v>
      </c>
      <c r="E1699" s="168">
        <v>5</v>
      </c>
      <c r="F1699" s="199">
        <v>27.826168040401839</v>
      </c>
      <c r="G1699" s="212" t="s">
        <v>6314</v>
      </c>
      <c r="H1699" s="212" t="s">
        <v>6314</v>
      </c>
      <c r="I1699" s="106" t="s">
        <v>594</v>
      </c>
      <c r="K1699" s="83" t="s">
        <v>6314</v>
      </c>
      <c r="L1699" s="83" t="s">
        <v>6314</v>
      </c>
      <c r="M1699" s="45" t="str">
        <f>IF(
ISNA(INDEX(resources!E:E,MATCH(B1699,resources!B:B,0))),"fillme",
INDEX(resources!E:E,MATCH(B1699,resources!B:B,0)))</f>
        <v>CAISO_Wind</v>
      </c>
      <c r="N1699" s="45">
        <f>IF(
ISNA(INDEX(resources!J:J,MATCH(B1699,resources!B:B,0))),"fillme",
INDEX(resources!J:J,MATCH(B1699,resources!B:B,0)))</f>
        <v>0</v>
      </c>
      <c r="O1699" s="83" t="str">
        <f>IFERROR(INDEX(resources!K:K,MATCH(B1699,resources!B:B,0)),"fillme")</f>
        <v>wind_low_cf</v>
      </c>
      <c r="P1699" s="89" t="str">
        <f t="shared" si="369"/>
        <v>wind_low_cf_2027_5</v>
      </c>
      <c r="Q1699" s="87">
        <f>INDEX(elcc!G:G,MATCH(P1699,elcc!D:D,0))</f>
        <v>0.3666666666666667</v>
      </c>
      <c r="R1699" s="89">
        <f t="shared" si="370"/>
        <v>1</v>
      </c>
      <c r="S1699" s="89" t="s">
        <v>6314</v>
      </c>
      <c r="T1699" s="89" t="s">
        <v>6314</v>
      </c>
      <c r="U1699" s="90" t="str">
        <f t="shared" si="371"/>
        <v>ok</v>
      </c>
      <c r="V1699" s="63" t="str">
        <f>INDEX(resources!F:F,MATCH(B1699,resources!B:B,0))</f>
        <v>new_resolve</v>
      </c>
      <c r="W1699" s="110">
        <f t="shared" si="372"/>
        <v>1</v>
      </c>
      <c r="X1699" s="110">
        <f t="shared" si="373"/>
        <v>0</v>
      </c>
      <c r="Y1699" s="110" t="str">
        <f t="shared" si="374"/>
        <v>Humboldt_Wind_energy_NA_CONFIDENTIAL</v>
      </c>
      <c r="Z1699" s="110">
        <f>IF(COUNTIFS($Y$2:Y1699,Y1699)=1,1,0)</f>
        <v>0</v>
      </c>
      <c r="AA1699" s="110">
        <f>SUM($Z$2:Z1699)*Z1699</f>
        <v>0</v>
      </c>
      <c r="AB1699" s="110">
        <f>COUNTIFS(resources!B:B,B1699)</f>
        <v>1</v>
      </c>
      <c r="AC1699" s="110">
        <f t="shared" si="375"/>
        <v>1</v>
      </c>
      <c r="AD1699" s="110">
        <f t="shared" si="376"/>
        <v>1</v>
      </c>
      <c r="AE1699" s="110">
        <f t="shared" si="377"/>
        <v>0</v>
      </c>
      <c r="AF1699" s="110">
        <f t="shared" si="378"/>
        <v>1</v>
      </c>
      <c r="AG1699" s="110">
        <f t="shared" si="379"/>
        <v>0</v>
      </c>
      <c r="AH1699" s="110">
        <f t="shared" si="380"/>
        <v>0</v>
      </c>
      <c r="AI1699" s="110">
        <f t="shared" si="381"/>
        <v>1</v>
      </c>
      <c r="AJ1699" s="100">
        <f>ROW()</f>
        <v>1699</v>
      </c>
      <c r="AK1699" s="100" t="e">
        <f>INDEX('BadRows RECART'!$C$2:$C$1207,MATCH(monthly_gwh_mw!AJ1699,'BadRows RECART'!$D$2:$D$1207,0))</f>
        <v>#N/A</v>
      </c>
    </row>
    <row r="1700" spans="1:37" ht="20">
      <c r="A1700" s="106" t="s">
        <v>3907</v>
      </c>
      <c r="B1700" s="106" t="s">
        <v>2405</v>
      </c>
      <c r="C1700" s="106" t="s">
        <v>6297</v>
      </c>
      <c r="D1700" s="168">
        <v>2027</v>
      </c>
      <c r="E1700" s="168">
        <v>6</v>
      </c>
      <c r="F1700" s="199">
        <v>23.766940225134309</v>
      </c>
      <c r="G1700" s="212" t="s">
        <v>6314</v>
      </c>
      <c r="H1700" s="212" t="s">
        <v>6314</v>
      </c>
      <c r="I1700" s="106" t="s">
        <v>594</v>
      </c>
      <c r="K1700" s="83" t="s">
        <v>6314</v>
      </c>
      <c r="L1700" s="83" t="s">
        <v>6314</v>
      </c>
      <c r="M1700" s="45" t="str">
        <f>IF(
ISNA(INDEX(resources!E:E,MATCH(B1700,resources!B:B,0))),"fillme",
INDEX(resources!E:E,MATCH(B1700,resources!B:B,0)))</f>
        <v>CAISO_Wind</v>
      </c>
      <c r="N1700" s="45">
        <f>IF(
ISNA(INDEX(resources!J:J,MATCH(B1700,resources!B:B,0))),"fillme",
INDEX(resources!J:J,MATCH(B1700,resources!B:B,0)))</f>
        <v>0</v>
      </c>
      <c r="O1700" s="83" t="str">
        <f>IFERROR(INDEX(resources!K:K,MATCH(B1700,resources!B:B,0)),"fillme")</f>
        <v>wind_low_cf</v>
      </c>
      <c r="P1700" s="89" t="str">
        <f t="shared" si="369"/>
        <v>wind_low_cf_2027_6</v>
      </c>
      <c r="Q1700" s="87">
        <f>INDEX(elcc!G:G,MATCH(P1700,elcc!D:D,0))</f>
        <v>0.48400000000000004</v>
      </c>
      <c r="R1700" s="89">
        <f t="shared" si="370"/>
        <v>1</v>
      </c>
      <c r="S1700" s="89" t="s">
        <v>6314</v>
      </c>
      <c r="T1700" s="89" t="s">
        <v>6314</v>
      </c>
      <c r="U1700" s="90" t="str">
        <f t="shared" si="371"/>
        <v>ok</v>
      </c>
      <c r="V1700" s="63" t="str">
        <f>INDEX(resources!F:F,MATCH(B1700,resources!B:B,0))</f>
        <v>new_resolve</v>
      </c>
      <c r="W1700" s="110">
        <f t="shared" si="372"/>
        <v>1</v>
      </c>
      <c r="X1700" s="110">
        <f t="shared" si="373"/>
        <v>0</v>
      </c>
      <c r="Y1700" s="110" t="str">
        <f t="shared" si="374"/>
        <v>Humboldt_Wind_energy_NA_CONFIDENTIAL</v>
      </c>
      <c r="Z1700" s="110">
        <f>IF(COUNTIFS($Y$2:Y1700,Y1700)=1,1,0)</f>
        <v>0</v>
      </c>
      <c r="AA1700" s="110">
        <f>SUM($Z$2:Z1700)*Z1700</f>
        <v>0</v>
      </c>
      <c r="AB1700" s="110">
        <f>COUNTIFS(resources!B:B,B1700)</f>
        <v>1</v>
      </c>
      <c r="AC1700" s="110">
        <f t="shared" si="375"/>
        <v>1</v>
      </c>
      <c r="AD1700" s="110">
        <f t="shared" si="376"/>
        <v>1</v>
      </c>
      <c r="AE1700" s="110">
        <f t="shared" si="377"/>
        <v>0</v>
      </c>
      <c r="AF1700" s="110">
        <f t="shared" si="378"/>
        <v>1</v>
      </c>
      <c r="AG1700" s="110">
        <f t="shared" si="379"/>
        <v>0</v>
      </c>
      <c r="AH1700" s="110">
        <f t="shared" si="380"/>
        <v>0</v>
      </c>
      <c r="AI1700" s="110">
        <f t="shared" si="381"/>
        <v>1</v>
      </c>
      <c r="AJ1700" s="100">
        <f>ROW()</f>
        <v>1700</v>
      </c>
      <c r="AK1700" s="100" t="e">
        <f>INDEX('BadRows RECART'!$C$2:$C$1207,MATCH(monthly_gwh_mw!AJ1700,'BadRows RECART'!$D$2:$D$1207,0))</f>
        <v>#N/A</v>
      </c>
    </row>
    <row r="1701" spans="1:37" ht="20">
      <c r="A1701" s="106" t="s">
        <v>3907</v>
      </c>
      <c r="B1701" s="106" t="s">
        <v>2405</v>
      </c>
      <c r="C1701" s="106" t="s">
        <v>6297</v>
      </c>
      <c r="D1701" s="168">
        <v>2027</v>
      </c>
      <c r="E1701" s="168">
        <v>7</v>
      </c>
      <c r="F1701" s="199">
        <v>19.181021439660171</v>
      </c>
      <c r="G1701" s="212" t="s">
        <v>6314</v>
      </c>
      <c r="H1701" s="212" t="s">
        <v>6314</v>
      </c>
      <c r="I1701" s="106" t="s">
        <v>594</v>
      </c>
      <c r="K1701" s="83" t="s">
        <v>6314</v>
      </c>
      <c r="L1701" s="83" t="s">
        <v>6314</v>
      </c>
      <c r="M1701" s="45" t="str">
        <f>IF(
ISNA(INDEX(resources!E:E,MATCH(B1701,resources!B:B,0))),"fillme",
INDEX(resources!E:E,MATCH(B1701,resources!B:B,0)))</f>
        <v>CAISO_Wind</v>
      </c>
      <c r="N1701" s="45">
        <f>IF(
ISNA(INDEX(resources!J:J,MATCH(B1701,resources!B:B,0))),"fillme",
INDEX(resources!J:J,MATCH(B1701,resources!B:B,0)))</f>
        <v>0</v>
      </c>
      <c r="O1701" s="83" t="str">
        <f>IFERROR(INDEX(resources!K:K,MATCH(B1701,resources!B:B,0)),"fillme")</f>
        <v>wind_low_cf</v>
      </c>
      <c r="P1701" s="89" t="str">
        <f t="shared" si="369"/>
        <v>wind_low_cf_2027_7</v>
      </c>
      <c r="Q1701" s="87">
        <f>INDEX(elcc!G:G,MATCH(P1701,elcc!D:D,0))</f>
        <v>0.33733333333333337</v>
      </c>
      <c r="R1701" s="89">
        <f t="shared" si="370"/>
        <v>1</v>
      </c>
      <c r="S1701" s="89" t="s">
        <v>6314</v>
      </c>
      <c r="T1701" s="89" t="s">
        <v>6314</v>
      </c>
      <c r="U1701" s="90" t="str">
        <f t="shared" si="371"/>
        <v>ok</v>
      </c>
      <c r="V1701" s="63" t="str">
        <f>INDEX(resources!F:F,MATCH(B1701,resources!B:B,0))</f>
        <v>new_resolve</v>
      </c>
      <c r="W1701" s="110">
        <f t="shared" si="372"/>
        <v>1</v>
      </c>
      <c r="X1701" s="110">
        <f t="shared" si="373"/>
        <v>0</v>
      </c>
      <c r="Y1701" s="110" t="str">
        <f t="shared" si="374"/>
        <v>Humboldt_Wind_energy_NA_CONFIDENTIAL</v>
      </c>
      <c r="Z1701" s="110">
        <f>IF(COUNTIFS($Y$2:Y1701,Y1701)=1,1,0)</f>
        <v>0</v>
      </c>
      <c r="AA1701" s="110">
        <f>SUM($Z$2:Z1701)*Z1701</f>
        <v>0</v>
      </c>
      <c r="AB1701" s="110">
        <f>COUNTIFS(resources!B:B,B1701)</f>
        <v>1</v>
      </c>
      <c r="AC1701" s="110">
        <f t="shared" si="375"/>
        <v>1</v>
      </c>
      <c r="AD1701" s="110">
        <f t="shared" si="376"/>
        <v>1</v>
      </c>
      <c r="AE1701" s="110">
        <f t="shared" si="377"/>
        <v>0</v>
      </c>
      <c r="AF1701" s="110">
        <f t="shared" si="378"/>
        <v>1</v>
      </c>
      <c r="AG1701" s="110">
        <f t="shared" si="379"/>
        <v>0</v>
      </c>
      <c r="AH1701" s="110">
        <f t="shared" si="380"/>
        <v>0</v>
      </c>
      <c r="AI1701" s="110">
        <f t="shared" si="381"/>
        <v>1</v>
      </c>
      <c r="AJ1701" s="100">
        <f>ROW()</f>
        <v>1701</v>
      </c>
      <c r="AK1701" s="100" t="e">
        <f>INDEX('BadRows RECART'!$C$2:$C$1207,MATCH(monthly_gwh_mw!AJ1701,'BadRows RECART'!$D$2:$D$1207,0))</f>
        <v>#N/A</v>
      </c>
    </row>
    <row r="1702" spans="1:37" ht="20">
      <c r="A1702" s="106" t="s">
        <v>3907</v>
      </c>
      <c r="B1702" s="106" t="s">
        <v>2405</v>
      </c>
      <c r="C1702" s="106" t="s">
        <v>6297</v>
      </c>
      <c r="D1702" s="168">
        <v>2027</v>
      </c>
      <c r="E1702" s="168">
        <v>8</v>
      </c>
      <c r="F1702" s="199">
        <v>20.147535235766071</v>
      </c>
      <c r="G1702" s="212" t="s">
        <v>6314</v>
      </c>
      <c r="H1702" s="212" t="s">
        <v>6314</v>
      </c>
      <c r="I1702" s="106" t="s">
        <v>594</v>
      </c>
      <c r="K1702" s="83" t="s">
        <v>6314</v>
      </c>
      <c r="L1702" s="83" t="s">
        <v>6314</v>
      </c>
      <c r="M1702" s="45" t="str">
        <f>IF(
ISNA(INDEX(resources!E:E,MATCH(B1702,resources!B:B,0))),"fillme",
INDEX(resources!E:E,MATCH(B1702,resources!B:B,0)))</f>
        <v>CAISO_Wind</v>
      </c>
      <c r="N1702" s="45">
        <f>IF(
ISNA(INDEX(resources!J:J,MATCH(B1702,resources!B:B,0))),"fillme",
INDEX(resources!J:J,MATCH(B1702,resources!B:B,0)))</f>
        <v>0</v>
      </c>
      <c r="O1702" s="83" t="str">
        <f>IFERROR(INDEX(resources!K:K,MATCH(B1702,resources!B:B,0)),"fillme")</f>
        <v>wind_low_cf</v>
      </c>
      <c r="P1702" s="89" t="str">
        <f t="shared" si="369"/>
        <v>wind_low_cf_2027_8</v>
      </c>
      <c r="Q1702" s="87">
        <f>INDEX(elcc!G:G,MATCH(P1702,elcc!D:D,0))</f>
        <v>0.308</v>
      </c>
      <c r="R1702" s="89">
        <f t="shared" si="370"/>
        <v>1</v>
      </c>
      <c r="S1702" s="89" t="s">
        <v>6314</v>
      </c>
      <c r="T1702" s="89" t="s">
        <v>6314</v>
      </c>
      <c r="U1702" s="90" t="str">
        <f t="shared" si="371"/>
        <v>ok</v>
      </c>
      <c r="V1702" s="63" t="str">
        <f>INDEX(resources!F:F,MATCH(B1702,resources!B:B,0))</f>
        <v>new_resolve</v>
      </c>
      <c r="W1702" s="110">
        <f t="shared" si="372"/>
        <v>1</v>
      </c>
      <c r="X1702" s="110">
        <f t="shared" si="373"/>
        <v>0</v>
      </c>
      <c r="Y1702" s="110" t="str">
        <f t="shared" si="374"/>
        <v>Humboldt_Wind_energy_NA_CONFIDENTIAL</v>
      </c>
      <c r="Z1702" s="110">
        <f>IF(COUNTIFS($Y$2:Y1702,Y1702)=1,1,0)</f>
        <v>0</v>
      </c>
      <c r="AA1702" s="110">
        <f>SUM($Z$2:Z1702)*Z1702</f>
        <v>0</v>
      </c>
      <c r="AB1702" s="110">
        <f>COUNTIFS(resources!B:B,B1702)</f>
        <v>1</v>
      </c>
      <c r="AC1702" s="110">
        <f t="shared" si="375"/>
        <v>1</v>
      </c>
      <c r="AD1702" s="110">
        <f t="shared" si="376"/>
        <v>1</v>
      </c>
      <c r="AE1702" s="110">
        <f t="shared" si="377"/>
        <v>0</v>
      </c>
      <c r="AF1702" s="110">
        <f t="shared" si="378"/>
        <v>1</v>
      </c>
      <c r="AG1702" s="110">
        <f t="shared" si="379"/>
        <v>0</v>
      </c>
      <c r="AH1702" s="110">
        <f t="shared" si="380"/>
        <v>0</v>
      </c>
      <c r="AI1702" s="110">
        <f t="shared" si="381"/>
        <v>1</v>
      </c>
      <c r="AJ1702" s="100">
        <f>ROW()</f>
        <v>1702</v>
      </c>
      <c r="AK1702" s="100" t="e">
        <f>INDEX('BadRows RECART'!$C$2:$C$1207,MATCH(monthly_gwh_mw!AJ1702,'BadRows RECART'!$D$2:$D$1207,0))</f>
        <v>#N/A</v>
      </c>
    </row>
    <row r="1703" spans="1:37" ht="20">
      <c r="A1703" s="106" t="s">
        <v>3907</v>
      </c>
      <c r="B1703" s="106" t="s">
        <v>2405</v>
      </c>
      <c r="C1703" s="106" t="s">
        <v>6297</v>
      </c>
      <c r="D1703" s="168">
        <v>2027</v>
      </c>
      <c r="E1703" s="168">
        <v>9</v>
      </c>
      <c r="F1703" s="199">
        <v>19.645748743100999</v>
      </c>
      <c r="G1703" s="212" t="s">
        <v>6314</v>
      </c>
      <c r="H1703" s="212" t="s">
        <v>6314</v>
      </c>
      <c r="I1703" s="106" t="s">
        <v>594</v>
      </c>
      <c r="K1703" s="83" t="s">
        <v>6314</v>
      </c>
      <c r="L1703" s="83" t="s">
        <v>6314</v>
      </c>
      <c r="M1703" s="45" t="str">
        <f>IF(
ISNA(INDEX(resources!E:E,MATCH(B1703,resources!B:B,0))),"fillme",
INDEX(resources!E:E,MATCH(B1703,resources!B:B,0)))</f>
        <v>CAISO_Wind</v>
      </c>
      <c r="N1703" s="45">
        <f>IF(
ISNA(INDEX(resources!J:J,MATCH(B1703,resources!B:B,0))),"fillme",
INDEX(resources!J:J,MATCH(B1703,resources!B:B,0)))</f>
        <v>0</v>
      </c>
      <c r="O1703" s="83" t="str">
        <f>IFERROR(INDEX(resources!K:K,MATCH(B1703,resources!B:B,0)),"fillme")</f>
        <v>wind_low_cf</v>
      </c>
      <c r="P1703" s="89" t="str">
        <f t="shared" si="369"/>
        <v>wind_low_cf_2027_9</v>
      </c>
      <c r="Q1703" s="87">
        <f>INDEX(elcc!G:G,MATCH(P1703,elcc!D:D,0))</f>
        <v>0.22</v>
      </c>
      <c r="R1703" s="89">
        <f t="shared" si="370"/>
        <v>1</v>
      </c>
      <c r="S1703" s="89" t="s">
        <v>6314</v>
      </c>
      <c r="T1703" s="89" t="s">
        <v>6314</v>
      </c>
      <c r="U1703" s="90" t="str">
        <f t="shared" si="371"/>
        <v>ok</v>
      </c>
      <c r="V1703" s="63" t="str">
        <f>INDEX(resources!F:F,MATCH(B1703,resources!B:B,0))</f>
        <v>new_resolve</v>
      </c>
      <c r="W1703" s="110">
        <f t="shared" si="372"/>
        <v>1</v>
      </c>
      <c r="X1703" s="110">
        <f t="shared" si="373"/>
        <v>0</v>
      </c>
      <c r="Y1703" s="110" t="str">
        <f t="shared" si="374"/>
        <v>Humboldt_Wind_energy_NA_CONFIDENTIAL</v>
      </c>
      <c r="Z1703" s="110">
        <f>IF(COUNTIFS($Y$2:Y1703,Y1703)=1,1,0)</f>
        <v>0</v>
      </c>
      <c r="AA1703" s="110">
        <f>SUM($Z$2:Z1703)*Z1703</f>
        <v>0</v>
      </c>
      <c r="AB1703" s="110">
        <f>COUNTIFS(resources!B:B,B1703)</f>
        <v>1</v>
      </c>
      <c r="AC1703" s="110">
        <f t="shared" si="375"/>
        <v>1</v>
      </c>
      <c r="AD1703" s="110">
        <f t="shared" si="376"/>
        <v>1</v>
      </c>
      <c r="AE1703" s="110">
        <f t="shared" si="377"/>
        <v>0</v>
      </c>
      <c r="AF1703" s="110">
        <f t="shared" si="378"/>
        <v>1</v>
      </c>
      <c r="AG1703" s="110">
        <f t="shared" si="379"/>
        <v>0</v>
      </c>
      <c r="AH1703" s="110">
        <f t="shared" si="380"/>
        <v>0</v>
      </c>
      <c r="AI1703" s="110">
        <f t="shared" si="381"/>
        <v>1</v>
      </c>
      <c r="AJ1703" s="100">
        <f>ROW()</f>
        <v>1703</v>
      </c>
      <c r="AK1703" s="100" t="e">
        <f>INDEX('BadRows RECART'!$C$2:$C$1207,MATCH(monthly_gwh_mw!AJ1703,'BadRows RECART'!$D$2:$D$1207,0))</f>
        <v>#N/A</v>
      </c>
    </row>
    <row r="1704" spans="1:37" ht="20">
      <c r="A1704" s="106" t="s">
        <v>3907</v>
      </c>
      <c r="B1704" s="106" t="s">
        <v>2405</v>
      </c>
      <c r="C1704" s="106" t="s">
        <v>6297</v>
      </c>
      <c r="D1704" s="168">
        <v>2027</v>
      </c>
      <c r="E1704" s="168">
        <v>10</v>
      </c>
      <c r="F1704" s="199">
        <v>24.462679950476637</v>
      </c>
      <c r="G1704" s="212" t="s">
        <v>6314</v>
      </c>
      <c r="H1704" s="212" t="s">
        <v>6314</v>
      </c>
      <c r="I1704" s="106" t="s">
        <v>594</v>
      </c>
      <c r="K1704" s="83" t="s">
        <v>6314</v>
      </c>
      <c r="L1704" s="83" t="s">
        <v>6314</v>
      </c>
      <c r="M1704" s="45" t="str">
        <f>IF(
ISNA(INDEX(resources!E:E,MATCH(B1704,resources!B:B,0))),"fillme",
INDEX(resources!E:E,MATCH(B1704,resources!B:B,0)))</f>
        <v>CAISO_Wind</v>
      </c>
      <c r="N1704" s="45">
        <f>IF(
ISNA(INDEX(resources!J:J,MATCH(B1704,resources!B:B,0))),"fillme",
INDEX(resources!J:J,MATCH(B1704,resources!B:B,0)))</f>
        <v>0</v>
      </c>
      <c r="O1704" s="83" t="str">
        <f>IFERROR(INDEX(resources!K:K,MATCH(B1704,resources!B:B,0)),"fillme")</f>
        <v>wind_low_cf</v>
      </c>
      <c r="P1704" s="89" t="str">
        <f t="shared" si="369"/>
        <v>wind_low_cf_2027_10</v>
      </c>
      <c r="Q1704" s="87">
        <f>INDEX(elcc!G:G,MATCH(P1704,elcc!D:D,0))</f>
        <v>0.11733333333333335</v>
      </c>
      <c r="R1704" s="89">
        <f t="shared" si="370"/>
        <v>1</v>
      </c>
      <c r="S1704" s="89" t="s">
        <v>6314</v>
      </c>
      <c r="T1704" s="89" t="s">
        <v>6314</v>
      </c>
      <c r="U1704" s="90" t="str">
        <f t="shared" si="371"/>
        <v>ok</v>
      </c>
      <c r="V1704" s="63" t="str">
        <f>INDEX(resources!F:F,MATCH(B1704,resources!B:B,0))</f>
        <v>new_resolve</v>
      </c>
      <c r="W1704" s="110">
        <f t="shared" si="372"/>
        <v>1</v>
      </c>
      <c r="X1704" s="110">
        <f t="shared" si="373"/>
        <v>0</v>
      </c>
      <c r="Y1704" s="110" t="str">
        <f t="shared" si="374"/>
        <v>Humboldt_Wind_energy_NA_CONFIDENTIAL</v>
      </c>
      <c r="Z1704" s="110">
        <f>IF(COUNTIFS($Y$2:Y1704,Y1704)=1,1,0)</f>
        <v>0</v>
      </c>
      <c r="AA1704" s="110">
        <f>SUM($Z$2:Z1704)*Z1704</f>
        <v>0</v>
      </c>
      <c r="AB1704" s="110">
        <f>COUNTIFS(resources!B:B,B1704)</f>
        <v>1</v>
      </c>
      <c r="AC1704" s="110">
        <f t="shared" si="375"/>
        <v>1</v>
      </c>
      <c r="AD1704" s="110">
        <f t="shared" si="376"/>
        <v>1</v>
      </c>
      <c r="AE1704" s="110">
        <f t="shared" si="377"/>
        <v>0</v>
      </c>
      <c r="AF1704" s="110">
        <f t="shared" si="378"/>
        <v>1</v>
      </c>
      <c r="AG1704" s="110">
        <f t="shared" si="379"/>
        <v>0</v>
      </c>
      <c r="AH1704" s="110">
        <f t="shared" si="380"/>
        <v>0</v>
      </c>
      <c r="AI1704" s="110">
        <f t="shared" si="381"/>
        <v>1</v>
      </c>
      <c r="AJ1704" s="100">
        <f>ROW()</f>
        <v>1704</v>
      </c>
      <c r="AK1704" s="100" t="e">
        <f>INDEX('BadRows RECART'!$C$2:$C$1207,MATCH(monthly_gwh_mw!AJ1704,'BadRows RECART'!$D$2:$D$1207,0))</f>
        <v>#N/A</v>
      </c>
    </row>
    <row r="1705" spans="1:37" ht="20">
      <c r="A1705" s="106" t="s">
        <v>3907</v>
      </c>
      <c r="B1705" s="106" t="s">
        <v>2405</v>
      </c>
      <c r="C1705" s="106" t="s">
        <v>6297</v>
      </c>
      <c r="D1705" s="168">
        <v>2027</v>
      </c>
      <c r="E1705" s="168">
        <v>11</v>
      </c>
      <c r="F1705" s="199">
        <v>23.055738271375194</v>
      </c>
      <c r="G1705" s="212" t="s">
        <v>6314</v>
      </c>
      <c r="H1705" s="212" t="s">
        <v>6314</v>
      </c>
      <c r="I1705" s="106" t="s">
        <v>594</v>
      </c>
      <c r="K1705" s="83" t="s">
        <v>6314</v>
      </c>
      <c r="L1705" s="83" t="s">
        <v>6314</v>
      </c>
      <c r="M1705" s="45" t="str">
        <f>IF(
ISNA(INDEX(resources!E:E,MATCH(B1705,resources!B:B,0))),"fillme",
INDEX(resources!E:E,MATCH(B1705,resources!B:B,0)))</f>
        <v>CAISO_Wind</v>
      </c>
      <c r="N1705" s="45">
        <f>IF(
ISNA(INDEX(resources!J:J,MATCH(B1705,resources!B:B,0))),"fillme",
INDEX(resources!J:J,MATCH(B1705,resources!B:B,0)))</f>
        <v>0</v>
      </c>
      <c r="O1705" s="83" t="str">
        <f>IFERROR(INDEX(resources!K:K,MATCH(B1705,resources!B:B,0)),"fillme")</f>
        <v>wind_low_cf</v>
      </c>
      <c r="P1705" s="89" t="str">
        <f t="shared" si="369"/>
        <v>wind_low_cf_2027_11</v>
      </c>
      <c r="Q1705" s="87">
        <f>INDEX(elcc!G:G,MATCH(P1705,elcc!D:D,0))</f>
        <v>0.17600000000000002</v>
      </c>
      <c r="R1705" s="89">
        <f t="shared" si="370"/>
        <v>1</v>
      </c>
      <c r="S1705" s="89" t="s">
        <v>6314</v>
      </c>
      <c r="T1705" s="89" t="s">
        <v>6314</v>
      </c>
      <c r="U1705" s="90" t="str">
        <f t="shared" si="371"/>
        <v>ok</v>
      </c>
      <c r="V1705" s="63" t="str">
        <f>INDEX(resources!F:F,MATCH(B1705,resources!B:B,0))</f>
        <v>new_resolve</v>
      </c>
      <c r="W1705" s="110">
        <f t="shared" si="372"/>
        <v>1</v>
      </c>
      <c r="X1705" s="110">
        <f t="shared" si="373"/>
        <v>0</v>
      </c>
      <c r="Y1705" s="110" t="str">
        <f t="shared" si="374"/>
        <v>Humboldt_Wind_energy_NA_CONFIDENTIAL</v>
      </c>
      <c r="Z1705" s="110">
        <f>IF(COUNTIFS($Y$2:Y1705,Y1705)=1,1,0)</f>
        <v>0</v>
      </c>
      <c r="AA1705" s="110">
        <f>SUM($Z$2:Z1705)*Z1705</f>
        <v>0</v>
      </c>
      <c r="AB1705" s="110">
        <f>COUNTIFS(resources!B:B,B1705)</f>
        <v>1</v>
      </c>
      <c r="AC1705" s="110">
        <f t="shared" si="375"/>
        <v>1</v>
      </c>
      <c r="AD1705" s="110">
        <f t="shared" si="376"/>
        <v>1</v>
      </c>
      <c r="AE1705" s="110">
        <f t="shared" si="377"/>
        <v>0</v>
      </c>
      <c r="AF1705" s="110">
        <f t="shared" si="378"/>
        <v>1</v>
      </c>
      <c r="AG1705" s="110">
        <f t="shared" si="379"/>
        <v>0</v>
      </c>
      <c r="AH1705" s="110">
        <f t="shared" si="380"/>
        <v>0</v>
      </c>
      <c r="AI1705" s="110">
        <f t="shared" si="381"/>
        <v>1</v>
      </c>
      <c r="AJ1705" s="100">
        <f>ROW()</f>
        <v>1705</v>
      </c>
      <c r="AK1705" s="100" t="e">
        <f>INDEX('BadRows RECART'!$C$2:$C$1207,MATCH(monthly_gwh_mw!AJ1705,'BadRows RECART'!$D$2:$D$1207,0))</f>
        <v>#N/A</v>
      </c>
    </row>
    <row r="1706" spans="1:37" ht="20">
      <c r="A1706" s="106" t="s">
        <v>3907</v>
      </c>
      <c r="B1706" s="106" t="s">
        <v>2405</v>
      </c>
      <c r="C1706" s="106" t="s">
        <v>6297</v>
      </c>
      <c r="D1706" s="168">
        <v>2027</v>
      </c>
      <c r="E1706" s="168">
        <v>12</v>
      </c>
      <c r="F1706" s="199">
        <v>33.867866009818606</v>
      </c>
      <c r="G1706" s="212" t="s">
        <v>6314</v>
      </c>
      <c r="H1706" s="212" t="s">
        <v>6314</v>
      </c>
      <c r="I1706" s="106" t="s">
        <v>594</v>
      </c>
      <c r="K1706" s="83" t="s">
        <v>6314</v>
      </c>
      <c r="L1706" s="83" t="s">
        <v>6314</v>
      </c>
      <c r="M1706" s="45" t="str">
        <f>IF(
ISNA(INDEX(resources!E:E,MATCH(B1706,resources!B:B,0))),"fillme",
INDEX(resources!E:E,MATCH(B1706,resources!B:B,0)))</f>
        <v>CAISO_Wind</v>
      </c>
      <c r="N1706" s="45">
        <f>IF(
ISNA(INDEX(resources!J:J,MATCH(B1706,resources!B:B,0))),"fillme",
INDEX(resources!J:J,MATCH(B1706,resources!B:B,0)))</f>
        <v>0</v>
      </c>
      <c r="O1706" s="83" t="str">
        <f>IFERROR(INDEX(resources!K:K,MATCH(B1706,resources!B:B,0)),"fillme")</f>
        <v>wind_low_cf</v>
      </c>
      <c r="P1706" s="89" t="str">
        <f t="shared" si="369"/>
        <v>wind_low_cf_2027_12</v>
      </c>
      <c r="Q1706" s="87">
        <f>INDEX(elcc!G:G,MATCH(P1706,elcc!D:D,0))</f>
        <v>0.19066666666666668</v>
      </c>
      <c r="R1706" s="89">
        <f t="shared" si="370"/>
        <v>1</v>
      </c>
      <c r="S1706" s="89" t="s">
        <v>6314</v>
      </c>
      <c r="T1706" s="89" t="s">
        <v>6314</v>
      </c>
      <c r="U1706" s="90" t="str">
        <f t="shared" si="371"/>
        <v>ok</v>
      </c>
      <c r="V1706" s="63" t="str">
        <f>INDEX(resources!F:F,MATCH(B1706,resources!B:B,0))</f>
        <v>new_resolve</v>
      </c>
      <c r="W1706" s="110">
        <f t="shared" si="372"/>
        <v>1</v>
      </c>
      <c r="X1706" s="110">
        <f t="shared" si="373"/>
        <v>0</v>
      </c>
      <c r="Y1706" s="110" t="str">
        <f t="shared" si="374"/>
        <v>Humboldt_Wind_energy_NA_CONFIDENTIAL</v>
      </c>
      <c r="Z1706" s="110">
        <f>IF(COUNTIFS($Y$2:Y1706,Y1706)=1,1,0)</f>
        <v>0</v>
      </c>
      <c r="AA1706" s="110">
        <f>SUM($Z$2:Z1706)*Z1706</f>
        <v>0</v>
      </c>
      <c r="AB1706" s="110">
        <f>COUNTIFS(resources!B:B,B1706)</f>
        <v>1</v>
      </c>
      <c r="AC1706" s="110">
        <f t="shared" si="375"/>
        <v>1</v>
      </c>
      <c r="AD1706" s="110">
        <f t="shared" si="376"/>
        <v>1</v>
      </c>
      <c r="AE1706" s="110">
        <f t="shared" si="377"/>
        <v>0</v>
      </c>
      <c r="AF1706" s="110">
        <f t="shared" si="378"/>
        <v>1</v>
      </c>
      <c r="AG1706" s="110">
        <f t="shared" si="379"/>
        <v>0</v>
      </c>
      <c r="AH1706" s="110">
        <f t="shared" si="380"/>
        <v>0</v>
      </c>
      <c r="AI1706" s="110">
        <f t="shared" si="381"/>
        <v>1</v>
      </c>
      <c r="AJ1706" s="100">
        <f>ROW()</f>
        <v>1706</v>
      </c>
      <c r="AK1706" s="100" t="e">
        <f>INDEX('BadRows RECART'!$C$2:$C$1207,MATCH(monthly_gwh_mw!AJ1706,'BadRows RECART'!$D$2:$D$1207,0))</f>
        <v>#N/A</v>
      </c>
    </row>
    <row r="1707" spans="1:37" ht="20">
      <c r="A1707" s="106" t="s">
        <v>3907</v>
      </c>
      <c r="B1707" s="106" t="s">
        <v>2405</v>
      </c>
      <c r="C1707" s="106" t="s">
        <v>6297</v>
      </c>
      <c r="D1707" s="168">
        <v>2028</v>
      </c>
      <c r="E1707" s="168">
        <v>1</v>
      </c>
      <c r="F1707" s="199">
        <v>29.110235330490532</v>
      </c>
      <c r="G1707" s="212" t="s">
        <v>6314</v>
      </c>
      <c r="H1707" s="212" t="s">
        <v>6314</v>
      </c>
      <c r="I1707" s="106" t="s">
        <v>594</v>
      </c>
      <c r="K1707" s="83" t="s">
        <v>6314</v>
      </c>
      <c r="L1707" s="83" t="s">
        <v>6314</v>
      </c>
      <c r="M1707" s="45" t="str">
        <f>IF(
ISNA(INDEX(resources!E:E,MATCH(B1707,resources!B:B,0))),"fillme",
INDEX(resources!E:E,MATCH(B1707,resources!B:B,0)))</f>
        <v>CAISO_Wind</v>
      </c>
      <c r="N1707" s="45">
        <f>IF(
ISNA(INDEX(resources!J:J,MATCH(B1707,resources!B:B,0))),"fillme",
INDEX(resources!J:J,MATCH(B1707,resources!B:B,0)))</f>
        <v>0</v>
      </c>
      <c r="O1707" s="83" t="str">
        <f>IFERROR(INDEX(resources!K:K,MATCH(B1707,resources!B:B,0)),"fillme")</f>
        <v>wind_low_cf</v>
      </c>
      <c r="P1707" s="89" t="str">
        <f t="shared" si="369"/>
        <v>wind_low_cf_2028_1</v>
      </c>
      <c r="Q1707" s="87">
        <f>INDEX(elcc!G:G,MATCH(P1707,elcc!D:D,0))</f>
        <v>0.20533333333333337</v>
      </c>
      <c r="R1707" s="89">
        <f t="shared" si="370"/>
        <v>1</v>
      </c>
      <c r="S1707" s="89" t="s">
        <v>6314</v>
      </c>
      <c r="T1707" s="89" t="s">
        <v>6314</v>
      </c>
      <c r="U1707" s="90" t="str">
        <f t="shared" si="371"/>
        <v>ok</v>
      </c>
      <c r="V1707" s="63" t="str">
        <f>INDEX(resources!F:F,MATCH(B1707,resources!B:B,0))</f>
        <v>new_resolve</v>
      </c>
      <c r="W1707" s="110">
        <f t="shared" si="372"/>
        <v>1</v>
      </c>
      <c r="X1707" s="110">
        <f t="shared" si="373"/>
        <v>0</v>
      </c>
      <c r="Y1707" s="110" t="str">
        <f t="shared" si="374"/>
        <v>Humboldt_Wind_energy_NA_CONFIDENTIAL</v>
      </c>
      <c r="Z1707" s="110">
        <f>IF(COUNTIFS($Y$2:Y1707,Y1707)=1,1,0)</f>
        <v>0</v>
      </c>
      <c r="AA1707" s="110">
        <f>SUM($Z$2:Z1707)*Z1707</f>
        <v>0</v>
      </c>
      <c r="AB1707" s="110">
        <f>COUNTIFS(resources!B:B,B1707)</f>
        <v>1</v>
      </c>
      <c r="AC1707" s="110">
        <f t="shared" si="375"/>
        <v>1</v>
      </c>
      <c r="AD1707" s="110">
        <f t="shared" si="376"/>
        <v>1</v>
      </c>
      <c r="AE1707" s="110">
        <f t="shared" si="377"/>
        <v>0</v>
      </c>
      <c r="AF1707" s="110">
        <f t="shared" si="378"/>
        <v>1</v>
      </c>
      <c r="AG1707" s="110">
        <f t="shared" si="379"/>
        <v>0</v>
      </c>
      <c r="AH1707" s="110">
        <f t="shared" si="380"/>
        <v>0</v>
      </c>
      <c r="AI1707" s="110">
        <f t="shared" si="381"/>
        <v>1</v>
      </c>
      <c r="AJ1707" s="100">
        <f>ROW()</f>
        <v>1707</v>
      </c>
      <c r="AK1707" s="100" t="e">
        <f>INDEX('BadRows RECART'!$C$2:$C$1207,MATCH(monthly_gwh_mw!AJ1707,'BadRows RECART'!$D$2:$D$1207,0))</f>
        <v>#N/A</v>
      </c>
    </row>
    <row r="1708" spans="1:37" ht="20">
      <c r="A1708" s="106" t="s">
        <v>3907</v>
      </c>
      <c r="B1708" s="106" t="s">
        <v>2405</v>
      </c>
      <c r="C1708" s="106" t="s">
        <v>6297</v>
      </c>
      <c r="D1708" s="168">
        <v>2028</v>
      </c>
      <c r="E1708" s="168">
        <v>2</v>
      </c>
      <c r="F1708" s="199">
        <v>27.780129214532757</v>
      </c>
      <c r="G1708" s="212" t="s">
        <v>6314</v>
      </c>
      <c r="H1708" s="212" t="s">
        <v>6314</v>
      </c>
      <c r="I1708" s="106" t="s">
        <v>594</v>
      </c>
      <c r="K1708" s="83" t="s">
        <v>6314</v>
      </c>
      <c r="L1708" s="83" t="s">
        <v>6314</v>
      </c>
      <c r="M1708" s="45" t="str">
        <f>IF(
ISNA(INDEX(resources!E:E,MATCH(B1708,resources!B:B,0))),"fillme",
INDEX(resources!E:E,MATCH(B1708,resources!B:B,0)))</f>
        <v>CAISO_Wind</v>
      </c>
      <c r="N1708" s="45">
        <f>IF(
ISNA(INDEX(resources!J:J,MATCH(B1708,resources!B:B,0))),"fillme",
INDEX(resources!J:J,MATCH(B1708,resources!B:B,0)))</f>
        <v>0</v>
      </c>
      <c r="O1708" s="83" t="str">
        <f>IFERROR(INDEX(resources!K:K,MATCH(B1708,resources!B:B,0)),"fillme")</f>
        <v>wind_low_cf</v>
      </c>
      <c r="P1708" s="89" t="str">
        <f t="shared" si="369"/>
        <v>wind_low_cf_2028_2</v>
      </c>
      <c r="Q1708" s="87">
        <f>INDEX(elcc!G:G,MATCH(P1708,elcc!D:D,0))</f>
        <v>0.17600000000000002</v>
      </c>
      <c r="R1708" s="89">
        <f t="shared" si="370"/>
        <v>1</v>
      </c>
      <c r="S1708" s="89" t="s">
        <v>6314</v>
      </c>
      <c r="T1708" s="89" t="s">
        <v>6314</v>
      </c>
      <c r="U1708" s="90" t="str">
        <f t="shared" si="371"/>
        <v>ok</v>
      </c>
      <c r="V1708" s="63" t="str">
        <f>INDEX(resources!F:F,MATCH(B1708,resources!B:B,0))</f>
        <v>new_resolve</v>
      </c>
      <c r="W1708" s="110">
        <f t="shared" si="372"/>
        <v>1</v>
      </c>
      <c r="X1708" s="110">
        <f t="shared" si="373"/>
        <v>0</v>
      </c>
      <c r="Y1708" s="110" t="str">
        <f t="shared" si="374"/>
        <v>Humboldt_Wind_energy_NA_CONFIDENTIAL</v>
      </c>
      <c r="Z1708" s="110">
        <f>IF(COUNTIFS($Y$2:Y1708,Y1708)=1,1,0)</f>
        <v>0</v>
      </c>
      <c r="AA1708" s="110">
        <f>SUM($Z$2:Z1708)*Z1708</f>
        <v>0</v>
      </c>
      <c r="AB1708" s="110">
        <f>COUNTIFS(resources!B:B,B1708)</f>
        <v>1</v>
      </c>
      <c r="AC1708" s="110">
        <f t="shared" si="375"/>
        <v>1</v>
      </c>
      <c r="AD1708" s="110">
        <f t="shared" si="376"/>
        <v>1</v>
      </c>
      <c r="AE1708" s="110">
        <f t="shared" si="377"/>
        <v>0</v>
      </c>
      <c r="AF1708" s="110">
        <f t="shared" si="378"/>
        <v>1</v>
      </c>
      <c r="AG1708" s="110">
        <f t="shared" si="379"/>
        <v>0</v>
      </c>
      <c r="AH1708" s="110">
        <f t="shared" si="380"/>
        <v>0</v>
      </c>
      <c r="AI1708" s="110">
        <f t="shared" si="381"/>
        <v>1</v>
      </c>
      <c r="AJ1708" s="100">
        <f>ROW()</f>
        <v>1708</v>
      </c>
      <c r="AK1708" s="100" t="e">
        <f>INDEX('BadRows RECART'!$C$2:$C$1207,MATCH(monthly_gwh_mw!AJ1708,'BadRows RECART'!$D$2:$D$1207,0))</f>
        <v>#N/A</v>
      </c>
    </row>
    <row r="1709" spans="1:37" ht="20">
      <c r="A1709" s="106" t="s">
        <v>3907</v>
      </c>
      <c r="B1709" s="106" t="s">
        <v>2405</v>
      </c>
      <c r="C1709" s="106" t="s">
        <v>6297</v>
      </c>
      <c r="D1709" s="168">
        <v>2028</v>
      </c>
      <c r="E1709" s="168">
        <v>3</v>
      </c>
      <c r="F1709" s="199">
        <v>22.901927994880513</v>
      </c>
      <c r="G1709" s="212" t="s">
        <v>6314</v>
      </c>
      <c r="H1709" s="212" t="s">
        <v>6314</v>
      </c>
      <c r="I1709" s="106" t="s">
        <v>594</v>
      </c>
      <c r="K1709" s="83" t="s">
        <v>6314</v>
      </c>
      <c r="L1709" s="83" t="s">
        <v>6314</v>
      </c>
      <c r="M1709" s="45" t="str">
        <f>IF(
ISNA(INDEX(resources!E:E,MATCH(B1709,resources!B:B,0))),"fillme",
INDEX(resources!E:E,MATCH(B1709,resources!B:B,0)))</f>
        <v>CAISO_Wind</v>
      </c>
      <c r="N1709" s="45">
        <f>IF(
ISNA(INDEX(resources!J:J,MATCH(B1709,resources!B:B,0))),"fillme",
INDEX(resources!J:J,MATCH(B1709,resources!B:B,0)))</f>
        <v>0</v>
      </c>
      <c r="O1709" s="83" t="str">
        <f>IFERROR(INDEX(resources!K:K,MATCH(B1709,resources!B:B,0)),"fillme")</f>
        <v>wind_low_cf</v>
      </c>
      <c r="P1709" s="89" t="str">
        <f t="shared" si="369"/>
        <v>wind_low_cf_2028_3</v>
      </c>
      <c r="Q1709" s="87">
        <f>INDEX(elcc!G:G,MATCH(P1709,elcc!D:D,0))</f>
        <v>0.41066666666666674</v>
      </c>
      <c r="R1709" s="89">
        <f t="shared" si="370"/>
        <v>1</v>
      </c>
      <c r="S1709" s="89" t="s">
        <v>6314</v>
      </c>
      <c r="T1709" s="89" t="s">
        <v>6314</v>
      </c>
      <c r="U1709" s="90" t="str">
        <f t="shared" si="371"/>
        <v>ok</v>
      </c>
      <c r="V1709" s="63" t="str">
        <f>INDEX(resources!F:F,MATCH(B1709,resources!B:B,0))</f>
        <v>new_resolve</v>
      </c>
      <c r="W1709" s="110">
        <f t="shared" si="372"/>
        <v>1</v>
      </c>
      <c r="X1709" s="110">
        <f t="shared" si="373"/>
        <v>0</v>
      </c>
      <c r="Y1709" s="110" t="str">
        <f t="shared" si="374"/>
        <v>Humboldt_Wind_energy_NA_CONFIDENTIAL</v>
      </c>
      <c r="Z1709" s="110">
        <f>IF(COUNTIFS($Y$2:Y1709,Y1709)=1,1,0)</f>
        <v>0</v>
      </c>
      <c r="AA1709" s="110">
        <f>SUM($Z$2:Z1709)*Z1709</f>
        <v>0</v>
      </c>
      <c r="AB1709" s="110">
        <f>COUNTIFS(resources!B:B,B1709)</f>
        <v>1</v>
      </c>
      <c r="AC1709" s="110">
        <f t="shared" si="375"/>
        <v>1</v>
      </c>
      <c r="AD1709" s="110">
        <f t="shared" si="376"/>
        <v>1</v>
      </c>
      <c r="AE1709" s="110">
        <f t="shared" si="377"/>
        <v>0</v>
      </c>
      <c r="AF1709" s="110">
        <f t="shared" si="378"/>
        <v>1</v>
      </c>
      <c r="AG1709" s="110">
        <f t="shared" si="379"/>
        <v>0</v>
      </c>
      <c r="AH1709" s="110">
        <f t="shared" si="380"/>
        <v>0</v>
      </c>
      <c r="AI1709" s="110">
        <f t="shared" si="381"/>
        <v>1</v>
      </c>
      <c r="AJ1709" s="100">
        <f>ROW()</f>
        <v>1709</v>
      </c>
      <c r="AK1709" s="100" t="e">
        <f>INDEX('BadRows RECART'!$C$2:$C$1207,MATCH(monthly_gwh_mw!AJ1709,'BadRows RECART'!$D$2:$D$1207,0))</f>
        <v>#N/A</v>
      </c>
    </row>
    <row r="1710" spans="1:37" ht="20">
      <c r="A1710" s="106" t="s">
        <v>3907</v>
      </c>
      <c r="B1710" s="106" t="s">
        <v>2405</v>
      </c>
      <c r="C1710" s="106" t="s">
        <v>6297</v>
      </c>
      <c r="D1710" s="168">
        <v>2028</v>
      </c>
      <c r="E1710" s="168">
        <v>4</v>
      </c>
      <c r="F1710" s="199">
        <v>24.368507386188238</v>
      </c>
      <c r="G1710" s="212" t="s">
        <v>6314</v>
      </c>
      <c r="H1710" s="212" t="s">
        <v>6314</v>
      </c>
      <c r="I1710" s="106" t="s">
        <v>594</v>
      </c>
      <c r="K1710" s="83" t="s">
        <v>6314</v>
      </c>
      <c r="L1710" s="83" t="s">
        <v>6314</v>
      </c>
      <c r="M1710" s="45" t="str">
        <f>IF(
ISNA(INDEX(resources!E:E,MATCH(B1710,resources!B:B,0))),"fillme",
INDEX(resources!E:E,MATCH(B1710,resources!B:B,0)))</f>
        <v>CAISO_Wind</v>
      </c>
      <c r="N1710" s="45">
        <f>IF(
ISNA(INDEX(resources!J:J,MATCH(B1710,resources!B:B,0))),"fillme",
INDEX(resources!J:J,MATCH(B1710,resources!B:B,0)))</f>
        <v>0</v>
      </c>
      <c r="O1710" s="83" t="str">
        <f>IFERROR(INDEX(resources!K:K,MATCH(B1710,resources!B:B,0)),"fillme")</f>
        <v>wind_low_cf</v>
      </c>
      <c r="P1710" s="89" t="str">
        <f t="shared" si="369"/>
        <v>wind_low_cf_2028_4</v>
      </c>
      <c r="Q1710" s="87">
        <f>INDEX(elcc!G:G,MATCH(P1710,elcc!D:D,0))</f>
        <v>0.3666666666666667</v>
      </c>
      <c r="R1710" s="89">
        <f t="shared" si="370"/>
        <v>1</v>
      </c>
      <c r="S1710" s="89" t="s">
        <v>6314</v>
      </c>
      <c r="T1710" s="89" t="s">
        <v>6314</v>
      </c>
      <c r="U1710" s="90" t="str">
        <f t="shared" si="371"/>
        <v>ok</v>
      </c>
      <c r="V1710" s="63" t="str">
        <f>INDEX(resources!F:F,MATCH(B1710,resources!B:B,0))</f>
        <v>new_resolve</v>
      </c>
      <c r="W1710" s="110">
        <f t="shared" si="372"/>
        <v>1</v>
      </c>
      <c r="X1710" s="110">
        <f t="shared" si="373"/>
        <v>0</v>
      </c>
      <c r="Y1710" s="110" t="str">
        <f t="shared" si="374"/>
        <v>Humboldt_Wind_energy_NA_CONFIDENTIAL</v>
      </c>
      <c r="Z1710" s="110">
        <f>IF(COUNTIFS($Y$2:Y1710,Y1710)=1,1,0)</f>
        <v>0</v>
      </c>
      <c r="AA1710" s="110">
        <f>SUM($Z$2:Z1710)*Z1710</f>
        <v>0</v>
      </c>
      <c r="AB1710" s="110">
        <f>COUNTIFS(resources!B:B,B1710)</f>
        <v>1</v>
      </c>
      <c r="AC1710" s="110">
        <f t="shared" si="375"/>
        <v>1</v>
      </c>
      <c r="AD1710" s="110">
        <f t="shared" si="376"/>
        <v>1</v>
      </c>
      <c r="AE1710" s="110">
        <f t="shared" si="377"/>
        <v>0</v>
      </c>
      <c r="AF1710" s="110">
        <f t="shared" si="378"/>
        <v>1</v>
      </c>
      <c r="AG1710" s="110">
        <f t="shared" si="379"/>
        <v>0</v>
      </c>
      <c r="AH1710" s="110">
        <f t="shared" si="380"/>
        <v>0</v>
      </c>
      <c r="AI1710" s="110">
        <f t="shared" si="381"/>
        <v>1</v>
      </c>
      <c r="AJ1710" s="100">
        <f>ROW()</f>
        <v>1710</v>
      </c>
      <c r="AK1710" s="100" t="e">
        <f>INDEX('BadRows RECART'!$C$2:$C$1207,MATCH(monthly_gwh_mw!AJ1710,'BadRows RECART'!$D$2:$D$1207,0))</f>
        <v>#N/A</v>
      </c>
    </row>
    <row r="1711" spans="1:37" ht="20">
      <c r="A1711" s="106" t="s">
        <v>3907</v>
      </c>
      <c r="B1711" s="106" t="s">
        <v>2405</v>
      </c>
      <c r="C1711" s="106" t="s">
        <v>6297</v>
      </c>
      <c r="D1711" s="168">
        <v>2028</v>
      </c>
      <c r="E1711" s="168">
        <v>5</v>
      </c>
      <c r="F1711" s="199">
        <v>27.826168040401839</v>
      </c>
      <c r="G1711" s="212" t="s">
        <v>6314</v>
      </c>
      <c r="H1711" s="212" t="s">
        <v>6314</v>
      </c>
      <c r="I1711" s="106" t="s">
        <v>594</v>
      </c>
      <c r="K1711" s="83" t="s">
        <v>6314</v>
      </c>
      <c r="L1711" s="83" t="s">
        <v>6314</v>
      </c>
      <c r="M1711" s="45" t="str">
        <f>IF(
ISNA(INDEX(resources!E:E,MATCH(B1711,resources!B:B,0))),"fillme",
INDEX(resources!E:E,MATCH(B1711,resources!B:B,0)))</f>
        <v>CAISO_Wind</v>
      </c>
      <c r="N1711" s="45">
        <f>IF(
ISNA(INDEX(resources!J:J,MATCH(B1711,resources!B:B,0))),"fillme",
INDEX(resources!J:J,MATCH(B1711,resources!B:B,0)))</f>
        <v>0</v>
      </c>
      <c r="O1711" s="83" t="str">
        <f>IFERROR(INDEX(resources!K:K,MATCH(B1711,resources!B:B,0)),"fillme")</f>
        <v>wind_low_cf</v>
      </c>
      <c r="P1711" s="89" t="str">
        <f t="shared" si="369"/>
        <v>wind_low_cf_2028_5</v>
      </c>
      <c r="Q1711" s="87">
        <f>INDEX(elcc!G:G,MATCH(P1711,elcc!D:D,0))</f>
        <v>0.3666666666666667</v>
      </c>
      <c r="R1711" s="89">
        <f t="shared" si="370"/>
        <v>1</v>
      </c>
      <c r="S1711" s="89" t="s">
        <v>6314</v>
      </c>
      <c r="T1711" s="89" t="s">
        <v>6314</v>
      </c>
      <c r="U1711" s="90" t="str">
        <f t="shared" si="371"/>
        <v>ok</v>
      </c>
      <c r="V1711" s="63" t="str">
        <f>INDEX(resources!F:F,MATCH(B1711,resources!B:B,0))</f>
        <v>new_resolve</v>
      </c>
      <c r="W1711" s="110">
        <f t="shared" si="372"/>
        <v>1</v>
      </c>
      <c r="X1711" s="110">
        <f t="shared" si="373"/>
        <v>0</v>
      </c>
      <c r="Y1711" s="110" t="str">
        <f t="shared" si="374"/>
        <v>Humboldt_Wind_energy_NA_CONFIDENTIAL</v>
      </c>
      <c r="Z1711" s="110">
        <f>IF(COUNTIFS($Y$2:Y1711,Y1711)=1,1,0)</f>
        <v>0</v>
      </c>
      <c r="AA1711" s="110">
        <f>SUM($Z$2:Z1711)*Z1711</f>
        <v>0</v>
      </c>
      <c r="AB1711" s="110">
        <f>COUNTIFS(resources!B:B,B1711)</f>
        <v>1</v>
      </c>
      <c r="AC1711" s="110">
        <f t="shared" si="375"/>
        <v>1</v>
      </c>
      <c r="AD1711" s="110">
        <f t="shared" si="376"/>
        <v>1</v>
      </c>
      <c r="AE1711" s="110">
        <f t="shared" si="377"/>
        <v>0</v>
      </c>
      <c r="AF1711" s="110">
        <f t="shared" si="378"/>
        <v>1</v>
      </c>
      <c r="AG1711" s="110">
        <f t="shared" si="379"/>
        <v>0</v>
      </c>
      <c r="AH1711" s="110">
        <f t="shared" si="380"/>
        <v>0</v>
      </c>
      <c r="AI1711" s="110">
        <f t="shared" si="381"/>
        <v>1</v>
      </c>
      <c r="AJ1711" s="100">
        <f>ROW()</f>
        <v>1711</v>
      </c>
      <c r="AK1711" s="100" t="e">
        <f>INDEX('BadRows RECART'!$C$2:$C$1207,MATCH(monthly_gwh_mw!AJ1711,'BadRows RECART'!$D$2:$D$1207,0))</f>
        <v>#N/A</v>
      </c>
    </row>
    <row r="1712" spans="1:37" ht="20">
      <c r="A1712" s="106" t="s">
        <v>3907</v>
      </c>
      <c r="B1712" s="106" t="s">
        <v>2405</v>
      </c>
      <c r="C1712" s="106" t="s">
        <v>6297</v>
      </c>
      <c r="D1712" s="168">
        <v>2028</v>
      </c>
      <c r="E1712" s="168">
        <v>6</v>
      </c>
      <c r="F1712" s="199">
        <v>23.766940225134309</v>
      </c>
      <c r="G1712" s="212" t="s">
        <v>6314</v>
      </c>
      <c r="H1712" s="212" t="s">
        <v>6314</v>
      </c>
      <c r="I1712" s="106" t="s">
        <v>594</v>
      </c>
      <c r="K1712" s="83" t="s">
        <v>6314</v>
      </c>
      <c r="L1712" s="83" t="s">
        <v>6314</v>
      </c>
      <c r="M1712" s="45" t="str">
        <f>IF(
ISNA(INDEX(resources!E:E,MATCH(B1712,resources!B:B,0))),"fillme",
INDEX(resources!E:E,MATCH(B1712,resources!B:B,0)))</f>
        <v>CAISO_Wind</v>
      </c>
      <c r="N1712" s="45">
        <f>IF(
ISNA(INDEX(resources!J:J,MATCH(B1712,resources!B:B,0))),"fillme",
INDEX(resources!J:J,MATCH(B1712,resources!B:B,0)))</f>
        <v>0</v>
      </c>
      <c r="O1712" s="83" t="str">
        <f>IFERROR(INDEX(resources!K:K,MATCH(B1712,resources!B:B,0)),"fillme")</f>
        <v>wind_low_cf</v>
      </c>
      <c r="P1712" s="89" t="str">
        <f t="shared" si="369"/>
        <v>wind_low_cf_2028_6</v>
      </c>
      <c r="Q1712" s="87">
        <f>INDEX(elcc!G:G,MATCH(P1712,elcc!D:D,0))</f>
        <v>0.48400000000000004</v>
      </c>
      <c r="R1712" s="89">
        <f t="shared" si="370"/>
        <v>1</v>
      </c>
      <c r="S1712" s="89" t="s">
        <v>6314</v>
      </c>
      <c r="T1712" s="89" t="s">
        <v>6314</v>
      </c>
      <c r="U1712" s="90" t="str">
        <f t="shared" si="371"/>
        <v>ok</v>
      </c>
      <c r="V1712" s="63" t="str">
        <f>INDEX(resources!F:F,MATCH(B1712,resources!B:B,0))</f>
        <v>new_resolve</v>
      </c>
      <c r="W1712" s="110">
        <f t="shared" si="372"/>
        <v>1</v>
      </c>
      <c r="X1712" s="110">
        <f t="shared" si="373"/>
        <v>0</v>
      </c>
      <c r="Y1712" s="110" t="str">
        <f t="shared" si="374"/>
        <v>Humboldt_Wind_energy_NA_CONFIDENTIAL</v>
      </c>
      <c r="Z1712" s="110">
        <f>IF(COUNTIFS($Y$2:Y1712,Y1712)=1,1,0)</f>
        <v>0</v>
      </c>
      <c r="AA1712" s="110">
        <f>SUM($Z$2:Z1712)*Z1712</f>
        <v>0</v>
      </c>
      <c r="AB1712" s="110">
        <f>COUNTIFS(resources!B:B,B1712)</f>
        <v>1</v>
      </c>
      <c r="AC1712" s="110">
        <f t="shared" si="375"/>
        <v>1</v>
      </c>
      <c r="AD1712" s="110">
        <f t="shared" si="376"/>
        <v>1</v>
      </c>
      <c r="AE1712" s="110">
        <f t="shared" si="377"/>
        <v>0</v>
      </c>
      <c r="AF1712" s="110">
        <f t="shared" si="378"/>
        <v>1</v>
      </c>
      <c r="AG1712" s="110">
        <f t="shared" si="379"/>
        <v>0</v>
      </c>
      <c r="AH1712" s="110">
        <f t="shared" si="380"/>
        <v>0</v>
      </c>
      <c r="AI1712" s="110">
        <f t="shared" si="381"/>
        <v>1</v>
      </c>
      <c r="AJ1712" s="100">
        <f>ROW()</f>
        <v>1712</v>
      </c>
      <c r="AK1712" s="100" t="e">
        <f>INDEX('BadRows RECART'!$C$2:$C$1207,MATCH(monthly_gwh_mw!AJ1712,'BadRows RECART'!$D$2:$D$1207,0))</f>
        <v>#N/A</v>
      </c>
    </row>
    <row r="1713" spans="1:37" ht="20">
      <c r="A1713" s="106" t="s">
        <v>3907</v>
      </c>
      <c r="B1713" s="106" t="s">
        <v>2405</v>
      </c>
      <c r="C1713" s="106" t="s">
        <v>6297</v>
      </c>
      <c r="D1713" s="168">
        <v>2028</v>
      </c>
      <c r="E1713" s="168">
        <v>7</v>
      </c>
      <c r="F1713" s="199">
        <v>19.181021439660171</v>
      </c>
      <c r="G1713" s="212" t="s">
        <v>6314</v>
      </c>
      <c r="H1713" s="212" t="s">
        <v>6314</v>
      </c>
      <c r="I1713" s="106" t="s">
        <v>594</v>
      </c>
      <c r="K1713" s="83" t="s">
        <v>6314</v>
      </c>
      <c r="L1713" s="83" t="s">
        <v>6314</v>
      </c>
      <c r="M1713" s="45" t="str">
        <f>IF(
ISNA(INDEX(resources!E:E,MATCH(B1713,resources!B:B,0))),"fillme",
INDEX(resources!E:E,MATCH(B1713,resources!B:B,0)))</f>
        <v>CAISO_Wind</v>
      </c>
      <c r="N1713" s="45">
        <f>IF(
ISNA(INDEX(resources!J:J,MATCH(B1713,resources!B:B,0))),"fillme",
INDEX(resources!J:J,MATCH(B1713,resources!B:B,0)))</f>
        <v>0</v>
      </c>
      <c r="O1713" s="83" t="str">
        <f>IFERROR(INDEX(resources!K:K,MATCH(B1713,resources!B:B,0)),"fillme")</f>
        <v>wind_low_cf</v>
      </c>
      <c r="P1713" s="89" t="str">
        <f t="shared" si="369"/>
        <v>wind_low_cf_2028_7</v>
      </c>
      <c r="Q1713" s="87">
        <f>INDEX(elcc!G:G,MATCH(P1713,elcc!D:D,0))</f>
        <v>0.33733333333333337</v>
      </c>
      <c r="R1713" s="89">
        <f t="shared" si="370"/>
        <v>1</v>
      </c>
      <c r="S1713" s="89" t="s">
        <v>6314</v>
      </c>
      <c r="T1713" s="89" t="s">
        <v>6314</v>
      </c>
      <c r="U1713" s="90" t="str">
        <f t="shared" si="371"/>
        <v>ok</v>
      </c>
      <c r="V1713" s="63" t="str">
        <f>INDEX(resources!F:F,MATCH(B1713,resources!B:B,0))</f>
        <v>new_resolve</v>
      </c>
      <c r="W1713" s="110">
        <f t="shared" si="372"/>
        <v>1</v>
      </c>
      <c r="X1713" s="110">
        <f t="shared" si="373"/>
        <v>0</v>
      </c>
      <c r="Y1713" s="110" t="str">
        <f t="shared" si="374"/>
        <v>Humboldt_Wind_energy_NA_CONFIDENTIAL</v>
      </c>
      <c r="Z1713" s="110">
        <f>IF(COUNTIFS($Y$2:Y1713,Y1713)=1,1,0)</f>
        <v>0</v>
      </c>
      <c r="AA1713" s="110">
        <f>SUM($Z$2:Z1713)*Z1713</f>
        <v>0</v>
      </c>
      <c r="AB1713" s="110">
        <f>COUNTIFS(resources!B:B,B1713)</f>
        <v>1</v>
      </c>
      <c r="AC1713" s="110">
        <f t="shared" si="375"/>
        <v>1</v>
      </c>
      <c r="AD1713" s="110">
        <f t="shared" si="376"/>
        <v>1</v>
      </c>
      <c r="AE1713" s="110">
        <f t="shared" si="377"/>
        <v>0</v>
      </c>
      <c r="AF1713" s="110">
        <f t="shared" si="378"/>
        <v>1</v>
      </c>
      <c r="AG1713" s="110">
        <f t="shared" si="379"/>
        <v>0</v>
      </c>
      <c r="AH1713" s="110">
        <f t="shared" si="380"/>
        <v>0</v>
      </c>
      <c r="AI1713" s="110">
        <f t="shared" si="381"/>
        <v>1</v>
      </c>
      <c r="AJ1713" s="100">
        <f>ROW()</f>
        <v>1713</v>
      </c>
      <c r="AK1713" s="100" t="e">
        <f>INDEX('BadRows RECART'!$C$2:$C$1207,MATCH(monthly_gwh_mw!AJ1713,'BadRows RECART'!$D$2:$D$1207,0))</f>
        <v>#N/A</v>
      </c>
    </row>
    <row r="1714" spans="1:37" ht="20">
      <c r="A1714" s="106" t="s">
        <v>3907</v>
      </c>
      <c r="B1714" s="106" t="s">
        <v>2405</v>
      </c>
      <c r="C1714" s="106" t="s">
        <v>6297</v>
      </c>
      <c r="D1714" s="168">
        <v>2028</v>
      </c>
      <c r="E1714" s="168">
        <v>8</v>
      </c>
      <c r="F1714" s="199">
        <v>20.147535235766071</v>
      </c>
      <c r="G1714" s="212" t="s">
        <v>6314</v>
      </c>
      <c r="H1714" s="212" t="s">
        <v>6314</v>
      </c>
      <c r="I1714" s="106" t="s">
        <v>594</v>
      </c>
      <c r="K1714" s="83" t="s">
        <v>6314</v>
      </c>
      <c r="L1714" s="83" t="s">
        <v>6314</v>
      </c>
      <c r="M1714" s="45" t="str">
        <f>IF(
ISNA(INDEX(resources!E:E,MATCH(B1714,resources!B:B,0))),"fillme",
INDEX(resources!E:E,MATCH(B1714,resources!B:B,0)))</f>
        <v>CAISO_Wind</v>
      </c>
      <c r="N1714" s="45">
        <f>IF(
ISNA(INDEX(resources!J:J,MATCH(B1714,resources!B:B,0))),"fillme",
INDEX(resources!J:J,MATCH(B1714,resources!B:B,0)))</f>
        <v>0</v>
      </c>
      <c r="O1714" s="83" t="str">
        <f>IFERROR(INDEX(resources!K:K,MATCH(B1714,resources!B:B,0)),"fillme")</f>
        <v>wind_low_cf</v>
      </c>
      <c r="P1714" s="89" t="str">
        <f t="shared" si="369"/>
        <v>wind_low_cf_2028_8</v>
      </c>
      <c r="Q1714" s="87">
        <f>INDEX(elcc!G:G,MATCH(P1714,elcc!D:D,0))</f>
        <v>0.308</v>
      </c>
      <c r="R1714" s="89">
        <f t="shared" si="370"/>
        <v>1</v>
      </c>
      <c r="S1714" s="89" t="s">
        <v>6314</v>
      </c>
      <c r="T1714" s="89" t="s">
        <v>6314</v>
      </c>
      <c r="U1714" s="90" t="str">
        <f t="shared" si="371"/>
        <v>ok</v>
      </c>
      <c r="V1714" s="63" t="str">
        <f>INDEX(resources!F:F,MATCH(B1714,resources!B:B,0))</f>
        <v>new_resolve</v>
      </c>
      <c r="W1714" s="110">
        <f t="shared" si="372"/>
        <v>1</v>
      </c>
      <c r="X1714" s="110">
        <f t="shared" si="373"/>
        <v>0</v>
      </c>
      <c r="Y1714" s="110" t="str">
        <f t="shared" si="374"/>
        <v>Humboldt_Wind_energy_NA_CONFIDENTIAL</v>
      </c>
      <c r="Z1714" s="110">
        <f>IF(COUNTIFS($Y$2:Y1714,Y1714)=1,1,0)</f>
        <v>0</v>
      </c>
      <c r="AA1714" s="110">
        <f>SUM($Z$2:Z1714)*Z1714</f>
        <v>0</v>
      </c>
      <c r="AB1714" s="110">
        <f>COUNTIFS(resources!B:B,B1714)</f>
        <v>1</v>
      </c>
      <c r="AC1714" s="110">
        <f t="shared" si="375"/>
        <v>1</v>
      </c>
      <c r="AD1714" s="110">
        <f t="shared" si="376"/>
        <v>1</v>
      </c>
      <c r="AE1714" s="110">
        <f t="shared" si="377"/>
        <v>0</v>
      </c>
      <c r="AF1714" s="110">
        <f t="shared" si="378"/>
        <v>1</v>
      </c>
      <c r="AG1714" s="110">
        <f t="shared" si="379"/>
        <v>0</v>
      </c>
      <c r="AH1714" s="110">
        <f t="shared" si="380"/>
        <v>0</v>
      </c>
      <c r="AI1714" s="110">
        <f t="shared" si="381"/>
        <v>1</v>
      </c>
      <c r="AJ1714" s="100">
        <f>ROW()</f>
        <v>1714</v>
      </c>
      <c r="AK1714" s="100" t="e">
        <f>INDEX('BadRows RECART'!$C$2:$C$1207,MATCH(monthly_gwh_mw!AJ1714,'BadRows RECART'!$D$2:$D$1207,0))</f>
        <v>#N/A</v>
      </c>
    </row>
    <row r="1715" spans="1:37" ht="20">
      <c r="A1715" s="106" t="s">
        <v>3907</v>
      </c>
      <c r="B1715" s="106" t="s">
        <v>2405</v>
      </c>
      <c r="C1715" s="106" t="s">
        <v>6297</v>
      </c>
      <c r="D1715" s="168">
        <v>2028</v>
      </c>
      <c r="E1715" s="168">
        <v>9</v>
      </c>
      <c r="F1715" s="199">
        <v>19.645748743100999</v>
      </c>
      <c r="G1715" s="212" t="s">
        <v>6314</v>
      </c>
      <c r="H1715" s="212" t="s">
        <v>6314</v>
      </c>
      <c r="I1715" s="106" t="s">
        <v>594</v>
      </c>
      <c r="K1715" s="83" t="s">
        <v>6314</v>
      </c>
      <c r="L1715" s="83" t="s">
        <v>6314</v>
      </c>
      <c r="M1715" s="45" t="str">
        <f>IF(
ISNA(INDEX(resources!E:E,MATCH(B1715,resources!B:B,0))),"fillme",
INDEX(resources!E:E,MATCH(B1715,resources!B:B,0)))</f>
        <v>CAISO_Wind</v>
      </c>
      <c r="N1715" s="45">
        <f>IF(
ISNA(INDEX(resources!J:J,MATCH(B1715,resources!B:B,0))),"fillme",
INDEX(resources!J:J,MATCH(B1715,resources!B:B,0)))</f>
        <v>0</v>
      </c>
      <c r="O1715" s="83" t="str">
        <f>IFERROR(INDEX(resources!K:K,MATCH(B1715,resources!B:B,0)),"fillme")</f>
        <v>wind_low_cf</v>
      </c>
      <c r="P1715" s="89" t="str">
        <f t="shared" si="369"/>
        <v>wind_low_cf_2028_9</v>
      </c>
      <c r="Q1715" s="87">
        <f>INDEX(elcc!G:G,MATCH(P1715,elcc!D:D,0))</f>
        <v>0.22</v>
      </c>
      <c r="R1715" s="89">
        <f t="shared" si="370"/>
        <v>1</v>
      </c>
      <c r="S1715" s="89" t="s">
        <v>6314</v>
      </c>
      <c r="T1715" s="89" t="s">
        <v>6314</v>
      </c>
      <c r="U1715" s="90" t="str">
        <f t="shared" si="371"/>
        <v>ok</v>
      </c>
      <c r="V1715" s="63" t="str">
        <f>INDEX(resources!F:F,MATCH(B1715,resources!B:B,0))</f>
        <v>new_resolve</v>
      </c>
      <c r="W1715" s="110">
        <f t="shared" si="372"/>
        <v>1</v>
      </c>
      <c r="X1715" s="110">
        <f t="shared" si="373"/>
        <v>0</v>
      </c>
      <c r="Y1715" s="110" t="str">
        <f t="shared" si="374"/>
        <v>Humboldt_Wind_energy_NA_CONFIDENTIAL</v>
      </c>
      <c r="Z1715" s="110">
        <f>IF(COUNTIFS($Y$2:Y1715,Y1715)=1,1,0)</f>
        <v>0</v>
      </c>
      <c r="AA1715" s="110">
        <f>SUM($Z$2:Z1715)*Z1715</f>
        <v>0</v>
      </c>
      <c r="AB1715" s="110">
        <f>COUNTIFS(resources!B:B,B1715)</f>
        <v>1</v>
      </c>
      <c r="AC1715" s="110">
        <f t="shared" si="375"/>
        <v>1</v>
      </c>
      <c r="AD1715" s="110">
        <f t="shared" si="376"/>
        <v>1</v>
      </c>
      <c r="AE1715" s="110">
        <f t="shared" si="377"/>
        <v>0</v>
      </c>
      <c r="AF1715" s="110">
        <f t="shared" si="378"/>
        <v>1</v>
      </c>
      <c r="AG1715" s="110">
        <f t="shared" si="379"/>
        <v>0</v>
      </c>
      <c r="AH1715" s="110">
        <f t="shared" si="380"/>
        <v>0</v>
      </c>
      <c r="AI1715" s="110">
        <f t="shared" si="381"/>
        <v>1</v>
      </c>
      <c r="AJ1715" s="100">
        <f>ROW()</f>
        <v>1715</v>
      </c>
      <c r="AK1715" s="100" t="e">
        <f>INDEX('BadRows RECART'!$C$2:$C$1207,MATCH(monthly_gwh_mw!AJ1715,'BadRows RECART'!$D$2:$D$1207,0))</f>
        <v>#N/A</v>
      </c>
    </row>
    <row r="1716" spans="1:37" ht="20">
      <c r="A1716" s="106" t="s">
        <v>3907</v>
      </c>
      <c r="B1716" s="106" t="s">
        <v>2405</v>
      </c>
      <c r="C1716" s="106" t="s">
        <v>6297</v>
      </c>
      <c r="D1716" s="168">
        <v>2028</v>
      </c>
      <c r="E1716" s="168">
        <v>10</v>
      </c>
      <c r="F1716" s="199">
        <v>24.462679950476637</v>
      </c>
      <c r="G1716" s="212" t="s">
        <v>6314</v>
      </c>
      <c r="H1716" s="212" t="s">
        <v>6314</v>
      </c>
      <c r="I1716" s="106" t="s">
        <v>594</v>
      </c>
      <c r="K1716" s="83" t="s">
        <v>6314</v>
      </c>
      <c r="L1716" s="83" t="s">
        <v>6314</v>
      </c>
      <c r="M1716" s="45" t="str">
        <f>IF(
ISNA(INDEX(resources!E:E,MATCH(B1716,resources!B:B,0))),"fillme",
INDEX(resources!E:E,MATCH(B1716,resources!B:B,0)))</f>
        <v>CAISO_Wind</v>
      </c>
      <c r="N1716" s="45">
        <f>IF(
ISNA(INDEX(resources!J:J,MATCH(B1716,resources!B:B,0))),"fillme",
INDEX(resources!J:J,MATCH(B1716,resources!B:B,0)))</f>
        <v>0</v>
      </c>
      <c r="O1716" s="83" t="str">
        <f>IFERROR(INDEX(resources!K:K,MATCH(B1716,resources!B:B,0)),"fillme")</f>
        <v>wind_low_cf</v>
      </c>
      <c r="P1716" s="89" t="str">
        <f t="shared" si="369"/>
        <v>wind_low_cf_2028_10</v>
      </c>
      <c r="Q1716" s="87">
        <f>INDEX(elcc!G:G,MATCH(P1716,elcc!D:D,0))</f>
        <v>0.11733333333333335</v>
      </c>
      <c r="R1716" s="89">
        <f t="shared" si="370"/>
        <v>1</v>
      </c>
      <c r="S1716" s="89" t="s">
        <v>6314</v>
      </c>
      <c r="T1716" s="89" t="s">
        <v>6314</v>
      </c>
      <c r="U1716" s="90" t="str">
        <f t="shared" si="371"/>
        <v>ok</v>
      </c>
      <c r="V1716" s="63" t="str">
        <f>INDEX(resources!F:F,MATCH(B1716,resources!B:B,0))</f>
        <v>new_resolve</v>
      </c>
      <c r="W1716" s="110">
        <f t="shared" si="372"/>
        <v>1</v>
      </c>
      <c r="X1716" s="110">
        <f t="shared" si="373"/>
        <v>0</v>
      </c>
      <c r="Y1716" s="110" t="str">
        <f t="shared" si="374"/>
        <v>Humboldt_Wind_energy_NA_CONFIDENTIAL</v>
      </c>
      <c r="Z1716" s="110">
        <f>IF(COUNTIFS($Y$2:Y1716,Y1716)=1,1,0)</f>
        <v>0</v>
      </c>
      <c r="AA1716" s="110">
        <f>SUM($Z$2:Z1716)*Z1716</f>
        <v>0</v>
      </c>
      <c r="AB1716" s="110">
        <f>COUNTIFS(resources!B:B,B1716)</f>
        <v>1</v>
      </c>
      <c r="AC1716" s="110">
        <f t="shared" si="375"/>
        <v>1</v>
      </c>
      <c r="AD1716" s="110">
        <f t="shared" si="376"/>
        <v>1</v>
      </c>
      <c r="AE1716" s="110">
        <f t="shared" si="377"/>
        <v>0</v>
      </c>
      <c r="AF1716" s="110">
        <f t="shared" si="378"/>
        <v>1</v>
      </c>
      <c r="AG1716" s="110">
        <f t="shared" si="379"/>
        <v>0</v>
      </c>
      <c r="AH1716" s="110">
        <f t="shared" si="380"/>
        <v>0</v>
      </c>
      <c r="AI1716" s="110">
        <f t="shared" si="381"/>
        <v>1</v>
      </c>
      <c r="AJ1716" s="100">
        <f>ROW()</f>
        <v>1716</v>
      </c>
      <c r="AK1716" s="100" t="e">
        <f>INDEX('BadRows RECART'!$C$2:$C$1207,MATCH(monthly_gwh_mw!AJ1716,'BadRows RECART'!$D$2:$D$1207,0))</f>
        <v>#N/A</v>
      </c>
    </row>
    <row r="1717" spans="1:37" ht="20">
      <c r="A1717" s="106" t="s">
        <v>3907</v>
      </c>
      <c r="B1717" s="106" t="s">
        <v>2405</v>
      </c>
      <c r="C1717" s="106" t="s">
        <v>6297</v>
      </c>
      <c r="D1717" s="168">
        <v>2028</v>
      </c>
      <c r="E1717" s="168">
        <v>11</v>
      </c>
      <c r="F1717" s="199">
        <v>23.055738271375194</v>
      </c>
      <c r="G1717" s="212" t="s">
        <v>6314</v>
      </c>
      <c r="H1717" s="212" t="s">
        <v>6314</v>
      </c>
      <c r="I1717" s="106" t="s">
        <v>594</v>
      </c>
      <c r="K1717" s="83" t="s">
        <v>6314</v>
      </c>
      <c r="L1717" s="83" t="s">
        <v>6314</v>
      </c>
      <c r="M1717" s="45" t="str">
        <f>IF(
ISNA(INDEX(resources!E:E,MATCH(B1717,resources!B:B,0))),"fillme",
INDEX(resources!E:E,MATCH(B1717,resources!B:B,0)))</f>
        <v>CAISO_Wind</v>
      </c>
      <c r="N1717" s="45">
        <f>IF(
ISNA(INDEX(resources!J:J,MATCH(B1717,resources!B:B,0))),"fillme",
INDEX(resources!J:J,MATCH(B1717,resources!B:B,0)))</f>
        <v>0</v>
      </c>
      <c r="O1717" s="83" t="str">
        <f>IFERROR(INDEX(resources!K:K,MATCH(B1717,resources!B:B,0)),"fillme")</f>
        <v>wind_low_cf</v>
      </c>
      <c r="P1717" s="89" t="str">
        <f t="shared" si="369"/>
        <v>wind_low_cf_2028_11</v>
      </c>
      <c r="Q1717" s="87">
        <f>INDEX(elcc!G:G,MATCH(P1717,elcc!D:D,0))</f>
        <v>0.17600000000000002</v>
      </c>
      <c r="R1717" s="89">
        <f t="shared" si="370"/>
        <v>1</v>
      </c>
      <c r="S1717" s="89" t="s">
        <v>6314</v>
      </c>
      <c r="T1717" s="89" t="s">
        <v>6314</v>
      </c>
      <c r="U1717" s="90" t="str">
        <f t="shared" si="371"/>
        <v>ok</v>
      </c>
      <c r="V1717" s="63" t="str">
        <f>INDEX(resources!F:F,MATCH(B1717,resources!B:B,0))</f>
        <v>new_resolve</v>
      </c>
      <c r="W1717" s="110">
        <f t="shared" si="372"/>
        <v>1</v>
      </c>
      <c r="X1717" s="110">
        <f t="shared" si="373"/>
        <v>0</v>
      </c>
      <c r="Y1717" s="110" t="str">
        <f t="shared" si="374"/>
        <v>Humboldt_Wind_energy_NA_CONFIDENTIAL</v>
      </c>
      <c r="Z1717" s="110">
        <f>IF(COUNTIFS($Y$2:Y1717,Y1717)=1,1,0)</f>
        <v>0</v>
      </c>
      <c r="AA1717" s="110">
        <f>SUM($Z$2:Z1717)*Z1717</f>
        <v>0</v>
      </c>
      <c r="AB1717" s="110">
        <f>COUNTIFS(resources!B:B,B1717)</f>
        <v>1</v>
      </c>
      <c r="AC1717" s="110">
        <f t="shared" si="375"/>
        <v>1</v>
      </c>
      <c r="AD1717" s="110">
        <f t="shared" si="376"/>
        <v>1</v>
      </c>
      <c r="AE1717" s="110">
        <f t="shared" si="377"/>
        <v>0</v>
      </c>
      <c r="AF1717" s="110">
        <f t="shared" si="378"/>
        <v>1</v>
      </c>
      <c r="AG1717" s="110">
        <f t="shared" si="379"/>
        <v>0</v>
      </c>
      <c r="AH1717" s="110">
        <f t="shared" si="380"/>
        <v>0</v>
      </c>
      <c r="AI1717" s="110">
        <f t="shared" si="381"/>
        <v>1</v>
      </c>
      <c r="AJ1717" s="100">
        <f>ROW()</f>
        <v>1717</v>
      </c>
      <c r="AK1717" s="100" t="e">
        <f>INDEX('BadRows RECART'!$C$2:$C$1207,MATCH(monthly_gwh_mw!AJ1717,'BadRows RECART'!$D$2:$D$1207,0))</f>
        <v>#N/A</v>
      </c>
    </row>
    <row r="1718" spans="1:37" ht="20">
      <c r="A1718" s="106" t="s">
        <v>3907</v>
      </c>
      <c r="B1718" s="106" t="s">
        <v>2405</v>
      </c>
      <c r="C1718" s="106" t="s">
        <v>6297</v>
      </c>
      <c r="D1718" s="168">
        <v>2028</v>
      </c>
      <c r="E1718" s="168">
        <v>12</v>
      </c>
      <c r="F1718" s="199">
        <v>33.867866009818606</v>
      </c>
      <c r="G1718" s="212" t="s">
        <v>6314</v>
      </c>
      <c r="H1718" s="212" t="s">
        <v>6314</v>
      </c>
      <c r="I1718" s="106" t="s">
        <v>594</v>
      </c>
      <c r="K1718" s="83" t="s">
        <v>6314</v>
      </c>
      <c r="L1718" s="83" t="s">
        <v>6314</v>
      </c>
      <c r="M1718" s="45" t="str">
        <f>IF(
ISNA(INDEX(resources!E:E,MATCH(B1718,resources!B:B,0))),"fillme",
INDEX(resources!E:E,MATCH(B1718,resources!B:B,0)))</f>
        <v>CAISO_Wind</v>
      </c>
      <c r="N1718" s="45">
        <f>IF(
ISNA(INDEX(resources!J:J,MATCH(B1718,resources!B:B,0))),"fillme",
INDEX(resources!J:J,MATCH(B1718,resources!B:B,0)))</f>
        <v>0</v>
      </c>
      <c r="O1718" s="83" t="str">
        <f>IFERROR(INDEX(resources!K:K,MATCH(B1718,resources!B:B,0)),"fillme")</f>
        <v>wind_low_cf</v>
      </c>
      <c r="P1718" s="89" t="str">
        <f t="shared" si="369"/>
        <v>wind_low_cf_2028_12</v>
      </c>
      <c r="Q1718" s="87">
        <f>INDEX(elcc!G:G,MATCH(P1718,elcc!D:D,0))</f>
        <v>0.19066666666666668</v>
      </c>
      <c r="R1718" s="89">
        <f t="shared" si="370"/>
        <v>1</v>
      </c>
      <c r="S1718" s="89" t="s">
        <v>6314</v>
      </c>
      <c r="T1718" s="89" t="s">
        <v>6314</v>
      </c>
      <c r="U1718" s="90" t="str">
        <f t="shared" si="371"/>
        <v>ok</v>
      </c>
      <c r="V1718" s="63" t="str">
        <f>INDEX(resources!F:F,MATCH(B1718,resources!B:B,0))</f>
        <v>new_resolve</v>
      </c>
      <c r="W1718" s="110">
        <f t="shared" si="372"/>
        <v>1</v>
      </c>
      <c r="X1718" s="110">
        <f t="shared" si="373"/>
        <v>0</v>
      </c>
      <c r="Y1718" s="110" t="str">
        <f t="shared" si="374"/>
        <v>Humboldt_Wind_energy_NA_CONFIDENTIAL</v>
      </c>
      <c r="Z1718" s="110">
        <f>IF(COUNTIFS($Y$2:Y1718,Y1718)=1,1,0)</f>
        <v>0</v>
      </c>
      <c r="AA1718" s="110">
        <f>SUM($Z$2:Z1718)*Z1718</f>
        <v>0</v>
      </c>
      <c r="AB1718" s="110">
        <f>COUNTIFS(resources!B:B,B1718)</f>
        <v>1</v>
      </c>
      <c r="AC1718" s="110">
        <f t="shared" si="375"/>
        <v>1</v>
      </c>
      <c r="AD1718" s="110">
        <f t="shared" si="376"/>
        <v>1</v>
      </c>
      <c r="AE1718" s="110">
        <f t="shared" si="377"/>
        <v>0</v>
      </c>
      <c r="AF1718" s="110">
        <f t="shared" si="378"/>
        <v>1</v>
      </c>
      <c r="AG1718" s="110">
        <f t="shared" si="379"/>
        <v>0</v>
      </c>
      <c r="AH1718" s="110">
        <f t="shared" si="380"/>
        <v>0</v>
      </c>
      <c r="AI1718" s="110">
        <f t="shared" si="381"/>
        <v>1</v>
      </c>
      <c r="AJ1718" s="100">
        <f>ROW()</f>
        <v>1718</v>
      </c>
      <c r="AK1718" s="100" t="e">
        <f>INDEX('BadRows RECART'!$C$2:$C$1207,MATCH(monthly_gwh_mw!AJ1718,'BadRows RECART'!$D$2:$D$1207,0))</f>
        <v>#N/A</v>
      </c>
    </row>
    <row r="1719" spans="1:37" ht="20">
      <c r="A1719" s="106" t="s">
        <v>3907</v>
      </c>
      <c r="B1719" s="106" t="s">
        <v>2405</v>
      </c>
      <c r="C1719" s="106" t="s">
        <v>6297</v>
      </c>
      <c r="D1719" s="168">
        <v>2029</v>
      </c>
      <c r="E1719" s="168">
        <v>1</v>
      </c>
      <c r="F1719" s="199">
        <v>29.110235330490532</v>
      </c>
      <c r="G1719" s="212" t="s">
        <v>6314</v>
      </c>
      <c r="H1719" s="212" t="s">
        <v>6314</v>
      </c>
      <c r="I1719" s="106" t="s">
        <v>594</v>
      </c>
      <c r="K1719" s="83" t="s">
        <v>6314</v>
      </c>
      <c r="L1719" s="83" t="s">
        <v>6314</v>
      </c>
      <c r="M1719" s="45" t="str">
        <f>IF(
ISNA(INDEX(resources!E:E,MATCH(B1719,resources!B:B,0))),"fillme",
INDEX(resources!E:E,MATCH(B1719,resources!B:B,0)))</f>
        <v>CAISO_Wind</v>
      </c>
      <c r="N1719" s="45">
        <f>IF(
ISNA(INDEX(resources!J:J,MATCH(B1719,resources!B:B,0))),"fillme",
INDEX(resources!J:J,MATCH(B1719,resources!B:B,0)))</f>
        <v>0</v>
      </c>
      <c r="O1719" s="83" t="str">
        <f>IFERROR(INDEX(resources!K:K,MATCH(B1719,resources!B:B,0)),"fillme")</f>
        <v>wind_low_cf</v>
      </c>
      <c r="P1719" s="89" t="str">
        <f t="shared" si="369"/>
        <v>wind_low_cf_2029_1</v>
      </c>
      <c r="Q1719" s="87">
        <f>INDEX(elcc!G:G,MATCH(P1719,elcc!D:D,0))</f>
        <v>0.20533333333333337</v>
      </c>
      <c r="R1719" s="89">
        <f t="shared" si="370"/>
        <v>1</v>
      </c>
      <c r="S1719" s="89" t="s">
        <v>6314</v>
      </c>
      <c r="T1719" s="89" t="s">
        <v>6314</v>
      </c>
      <c r="U1719" s="90" t="str">
        <f t="shared" si="371"/>
        <v>ok</v>
      </c>
      <c r="V1719" s="63" t="str">
        <f>INDEX(resources!F:F,MATCH(B1719,resources!B:B,0))</f>
        <v>new_resolve</v>
      </c>
      <c r="W1719" s="110">
        <f t="shared" si="372"/>
        <v>1</v>
      </c>
      <c r="X1719" s="110">
        <f t="shared" si="373"/>
        <v>0</v>
      </c>
      <c r="Y1719" s="110" t="str">
        <f t="shared" si="374"/>
        <v>Humboldt_Wind_energy_NA_CONFIDENTIAL</v>
      </c>
      <c r="Z1719" s="110">
        <f>IF(COUNTIFS($Y$2:Y1719,Y1719)=1,1,0)</f>
        <v>0</v>
      </c>
      <c r="AA1719" s="110">
        <f>SUM($Z$2:Z1719)*Z1719</f>
        <v>0</v>
      </c>
      <c r="AB1719" s="110">
        <f>COUNTIFS(resources!B:B,B1719)</f>
        <v>1</v>
      </c>
      <c r="AC1719" s="110">
        <f t="shared" si="375"/>
        <v>1</v>
      </c>
      <c r="AD1719" s="110">
        <f t="shared" si="376"/>
        <v>1</v>
      </c>
      <c r="AE1719" s="110">
        <f t="shared" si="377"/>
        <v>0</v>
      </c>
      <c r="AF1719" s="110">
        <f t="shared" si="378"/>
        <v>1</v>
      </c>
      <c r="AG1719" s="110">
        <f t="shared" si="379"/>
        <v>0</v>
      </c>
      <c r="AH1719" s="110">
        <f t="shared" si="380"/>
        <v>0</v>
      </c>
      <c r="AI1719" s="110">
        <f t="shared" si="381"/>
        <v>1</v>
      </c>
      <c r="AJ1719" s="100">
        <f>ROW()</f>
        <v>1719</v>
      </c>
      <c r="AK1719" s="100" t="e">
        <f>INDEX('BadRows RECART'!$C$2:$C$1207,MATCH(monthly_gwh_mw!AJ1719,'BadRows RECART'!$D$2:$D$1207,0))</f>
        <v>#N/A</v>
      </c>
    </row>
    <row r="1720" spans="1:37" ht="20">
      <c r="A1720" s="106" t="s">
        <v>3907</v>
      </c>
      <c r="B1720" s="106" t="s">
        <v>2405</v>
      </c>
      <c r="C1720" s="106" t="s">
        <v>6297</v>
      </c>
      <c r="D1720" s="168">
        <v>2029</v>
      </c>
      <c r="E1720" s="168">
        <v>2</v>
      </c>
      <c r="F1720" s="199">
        <v>27.780129214532757</v>
      </c>
      <c r="G1720" s="212" t="s">
        <v>6314</v>
      </c>
      <c r="H1720" s="212" t="s">
        <v>6314</v>
      </c>
      <c r="I1720" s="106" t="s">
        <v>594</v>
      </c>
      <c r="K1720" s="83" t="s">
        <v>6314</v>
      </c>
      <c r="L1720" s="83" t="s">
        <v>6314</v>
      </c>
      <c r="M1720" s="45" t="str">
        <f>IF(
ISNA(INDEX(resources!E:E,MATCH(B1720,resources!B:B,0))),"fillme",
INDEX(resources!E:E,MATCH(B1720,resources!B:B,0)))</f>
        <v>CAISO_Wind</v>
      </c>
      <c r="N1720" s="45">
        <f>IF(
ISNA(INDEX(resources!J:J,MATCH(B1720,resources!B:B,0))),"fillme",
INDEX(resources!J:J,MATCH(B1720,resources!B:B,0)))</f>
        <v>0</v>
      </c>
      <c r="O1720" s="83" t="str">
        <f>IFERROR(INDEX(resources!K:K,MATCH(B1720,resources!B:B,0)),"fillme")</f>
        <v>wind_low_cf</v>
      </c>
      <c r="P1720" s="89" t="str">
        <f t="shared" si="369"/>
        <v>wind_low_cf_2029_2</v>
      </c>
      <c r="Q1720" s="87">
        <f>INDEX(elcc!G:G,MATCH(P1720,elcc!D:D,0))</f>
        <v>0.17600000000000002</v>
      </c>
      <c r="R1720" s="89">
        <f t="shared" si="370"/>
        <v>1</v>
      </c>
      <c r="S1720" s="89" t="s">
        <v>6314</v>
      </c>
      <c r="T1720" s="89" t="s">
        <v>6314</v>
      </c>
      <c r="U1720" s="90" t="str">
        <f t="shared" si="371"/>
        <v>ok</v>
      </c>
      <c r="V1720" s="63" t="str">
        <f>INDEX(resources!F:F,MATCH(B1720,resources!B:B,0))</f>
        <v>new_resolve</v>
      </c>
      <c r="W1720" s="110">
        <f t="shared" si="372"/>
        <v>1</v>
      </c>
      <c r="X1720" s="110">
        <f t="shared" si="373"/>
        <v>0</v>
      </c>
      <c r="Y1720" s="110" t="str">
        <f t="shared" si="374"/>
        <v>Humboldt_Wind_energy_NA_CONFIDENTIAL</v>
      </c>
      <c r="Z1720" s="110">
        <f>IF(COUNTIFS($Y$2:Y1720,Y1720)=1,1,0)</f>
        <v>0</v>
      </c>
      <c r="AA1720" s="110">
        <f>SUM($Z$2:Z1720)*Z1720</f>
        <v>0</v>
      </c>
      <c r="AB1720" s="110">
        <f>COUNTIFS(resources!B:B,B1720)</f>
        <v>1</v>
      </c>
      <c r="AC1720" s="110">
        <f t="shared" si="375"/>
        <v>1</v>
      </c>
      <c r="AD1720" s="110">
        <f t="shared" si="376"/>
        <v>1</v>
      </c>
      <c r="AE1720" s="110">
        <f t="shared" si="377"/>
        <v>0</v>
      </c>
      <c r="AF1720" s="110">
        <f t="shared" si="378"/>
        <v>1</v>
      </c>
      <c r="AG1720" s="110">
        <f t="shared" si="379"/>
        <v>0</v>
      </c>
      <c r="AH1720" s="110">
        <f t="shared" si="380"/>
        <v>0</v>
      </c>
      <c r="AI1720" s="110">
        <f t="shared" si="381"/>
        <v>1</v>
      </c>
      <c r="AJ1720" s="100">
        <f>ROW()</f>
        <v>1720</v>
      </c>
      <c r="AK1720" s="100" t="e">
        <f>INDEX('BadRows RECART'!$C$2:$C$1207,MATCH(monthly_gwh_mw!AJ1720,'BadRows RECART'!$D$2:$D$1207,0))</f>
        <v>#N/A</v>
      </c>
    </row>
    <row r="1721" spans="1:37" ht="20">
      <c r="A1721" s="106" t="s">
        <v>3907</v>
      </c>
      <c r="B1721" s="106" t="s">
        <v>2405</v>
      </c>
      <c r="C1721" s="106" t="s">
        <v>6297</v>
      </c>
      <c r="D1721" s="168">
        <v>2029</v>
      </c>
      <c r="E1721" s="168">
        <v>3</v>
      </c>
      <c r="F1721" s="199">
        <v>22.901927994880513</v>
      </c>
      <c r="G1721" s="212" t="s">
        <v>6314</v>
      </c>
      <c r="H1721" s="212" t="s">
        <v>6314</v>
      </c>
      <c r="I1721" s="106" t="s">
        <v>594</v>
      </c>
      <c r="K1721" s="83" t="s">
        <v>6314</v>
      </c>
      <c r="L1721" s="83" t="s">
        <v>6314</v>
      </c>
      <c r="M1721" s="45" t="str">
        <f>IF(
ISNA(INDEX(resources!E:E,MATCH(B1721,resources!B:B,0))),"fillme",
INDEX(resources!E:E,MATCH(B1721,resources!B:B,0)))</f>
        <v>CAISO_Wind</v>
      </c>
      <c r="N1721" s="45">
        <f>IF(
ISNA(INDEX(resources!J:J,MATCH(B1721,resources!B:B,0))),"fillme",
INDEX(resources!J:J,MATCH(B1721,resources!B:B,0)))</f>
        <v>0</v>
      </c>
      <c r="O1721" s="83" t="str">
        <f>IFERROR(INDEX(resources!K:K,MATCH(B1721,resources!B:B,0)),"fillme")</f>
        <v>wind_low_cf</v>
      </c>
      <c r="P1721" s="89" t="str">
        <f t="shared" si="369"/>
        <v>wind_low_cf_2029_3</v>
      </c>
      <c r="Q1721" s="87">
        <f>INDEX(elcc!G:G,MATCH(P1721,elcc!D:D,0))</f>
        <v>0.41066666666666674</v>
      </c>
      <c r="R1721" s="89">
        <f t="shared" si="370"/>
        <v>1</v>
      </c>
      <c r="S1721" s="89" t="s">
        <v>6314</v>
      </c>
      <c r="T1721" s="89" t="s">
        <v>6314</v>
      </c>
      <c r="U1721" s="90" t="str">
        <f t="shared" si="371"/>
        <v>ok</v>
      </c>
      <c r="V1721" s="63" t="str">
        <f>INDEX(resources!F:F,MATCH(B1721,resources!B:B,0))</f>
        <v>new_resolve</v>
      </c>
      <c r="W1721" s="110">
        <f t="shared" si="372"/>
        <v>1</v>
      </c>
      <c r="X1721" s="110">
        <f t="shared" si="373"/>
        <v>0</v>
      </c>
      <c r="Y1721" s="110" t="str">
        <f t="shared" si="374"/>
        <v>Humboldt_Wind_energy_NA_CONFIDENTIAL</v>
      </c>
      <c r="Z1721" s="110">
        <f>IF(COUNTIFS($Y$2:Y1721,Y1721)=1,1,0)</f>
        <v>0</v>
      </c>
      <c r="AA1721" s="110">
        <f>SUM($Z$2:Z1721)*Z1721</f>
        <v>0</v>
      </c>
      <c r="AB1721" s="110">
        <f>COUNTIFS(resources!B:B,B1721)</f>
        <v>1</v>
      </c>
      <c r="AC1721" s="110">
        <f t="shared" si="375"/>
        <v>1</v>
      </c>
      <c r="AD1721" s="110">
        <f t="shared" si="376"/>
        <v>1</v>
      </c>
      <c r="AE1721" s="110">
        <f t="shared" si="377"/>
        <v>0</v>
      </c>
      <c r="AF1721" s="110">
        <f t="shared" si="378"/>
        <v>1</v>
      </c>
      <c r="AG1721" s="110">
        <f t="shared" si="379"/>
        <v>0</v>
      </c>
      <c r="AH1721" s="110">
        <f t="shared" si="380"/>
        <v>0</v>
      </c>
      <c r="AI1721" s="110">
        <f t="shared" si="381"/>
        <v>1</v>
      </c>
      <c r="AJ1721" s="100">
        <f>ROW()</f>
        <v>1721</v>
      </c>
      <c r="AK1721" s="100" t="e">
        <f>INDEX('BadRows RECART'!$C$2:$C$1207,MATCH(monthly_gwh_mw!AJ1721,'BadRows RECART'!$D$2:$D$1207,0))</f>
        <v>#N/A</v>
      </c>
    </row>
    <row r="1722" spans="1:37" ht="20">
      <c r="A1722" s="106" t="s">
        <v>3907</v>
      </c>
      <c r="B1722" s="106" t="s">
        <v>2405</v>
      </c>
      <c r="C1722" s="106" t="s">
        <v>6297</v>
      </c>
      <c r="D1722" s="168">
        <v>2029</v>
      </c>
      <c r="E1722" s="168">
        <v>4</v>
      </c>
      <c r="F1722" s="199">
        <v>24.368507386188238</v>
      </c>
      <c r="G1722" s="212" t="s">
        <v>6314</v>
      </c>
      <c r="H1722" s="212" t="s">
        <v>6314</v>
      </c>
      <c r="I1722" s="106" t="s">
        <v>594</v>
      </c>
      <c r="K1722" s="83" t="s">
        <v>6314</v>
      </c>
      <c r="L1722" s="83" t="s">
        <v>6314</v>
      </c>
      <c r="M1722" s="45" t="str">
        <f>IF(
ISNA(INDEX(resources!E:E,MATCH(B1722,resources!B:B,0))),"fillme",
INDEX(resources!E:E,MATCH(B1722,resources!B:B,0)))</f>
        <v>CAISO_Wind</v>
      </c>
      <c r="N1722" s="45">
        <f>IF(
ISNA(INDEX(resources!J:J,MATCH(B1722,resources!B:B,0))),"fillme",
INDEX(resources!J:J,MATCH(B1722,resources!B:B,0)))</f>
        <v>0</v>
      </c>
      <c r="O1722" s="83" t="str">
        <f>IFERROR(INDEX(resources!K:K,MATCH(B1722,resources!B:B,0)),"fillme")</f>
        <v>wind_low_cf</v>
      </c>
      <c r="P1722" s="89" t="str">
        <f t="shared" si="369"/>
        <v>wind_low_cf_2029_4</v>
      </c>
      <c r="Q1722" s="87">
        <f>INDEX(elcc!G:G,MATCH(P1722,elcc!D:D,0))</f>
        <v>0.3666666666666667</v>
      </c>
      <c r="R1722" s="89">
        <f t="shared" si="370"/>
        <v>1</v>
      </c>
      <c r="S1722" s="89" t="s">
        <v>6314</v>
      </c>
      <c r="T1722" s="89" t="s">
        <v>6314</v>
      </c>
      <c r="U1722" s="90" t="str">
        <f t="shared" si="371"/>
        <v>ok</v>
      </c>
      <c r="V1722" s="63" t="str">
        <f>INDEX(resources!F:F,MATCH(B1722,resources!B:B,0))</f>
        <v>new_resolve</v>
      </c>
      <c r="W1722" s="110">
        <f t="shared" si="372"/>
        <v>1</v>
      </c>
      <c r="X1722" s="110">
        <f t="shared" si="373"/>
        <v>0</v>
      </c>
      <c r="Y1722" s="110" t="str">
        <f t="shared" si="374"/>
        <v>Humboldt_Wind_energy_NA_CONFIDENTIAL</v>
      </c>
      <c r="Z1722" s="110">
        <f>IF(COUNTIFS($Y$2:Y1722,Y1722)=1,1,0)</f>
        <v>0</v>
      </c>
      <c r="AA1722" s="110">
        <f>SUM($Z$2:Z1722)*Z1722</f>
        <v>0</v>
      </c>
      <c r="AB1722" s="110">
        <f>COUNTIFS(resources!B:B,B1722)</f>
        <v>1</v>
      </c>
      <c r="AC1722" s="110">
        <f t="shared" si="375"/>
        <v>1</v>
      </c>
      <c r="AD1722" s="110">
        <f t="shared" si="376"/>
        <v>1</v>
      </c>
      <c r="AE1722" s="110">
        <f t="shared" si="377"/>
        <v>0</v>
      </c>
      <c r="AF1722" s="110">
        <f t="shared" si="378"/>
        <v>1</v>
      </c>
      <c r="AG1722" s="110">
        <f t="shared" si="379"/>
        <v>0</v>
      </c>
      <c r="AH1722" s="110">
        <f t="shared" si="380"/>
        <v>0</v>
      </c>
      <c r="AI1722" s="110">
        <f t="shared" si="381"/>
        <v>1</v>
      </c>
      <c r="AJ1722" s="100">
        <f>ROW()</f>
        <v>1722</v>
      </c>
      <c r="AK1722" s="100" t="e">
        <f>INDEX('BadRows RECART'!$C$2:$C$1207,MATCH(monthly_gwh_mw!AJ1722,'BadRows RECART'!$D$2:$D$1207,0))</f>
        <v>#N/A</v>
      </c>
    </row>
    <row r="1723" spans="1:37" ht="20">
      <c r="A1723" s="106" t="s">
        <v>3907</v>
      </c>
      <c r="B1723" s="106" t="s">
        <v>2405</v>
      </c>
      <c r="C1723" s="106" t="s">
        <v>6297</v>
      </c>
      <c r="D1723" s="168">
        <v>2029</v>
      </c>
      <c r="E1723" s="168">
        <v>5</v>
      </c>
      <c r="F1723" s="199">
        <v>27.826168040401839</v>
      </c>
      <c r="G1723" s="212" t="s">
        <v>6314</v>
      </c>
      <c r="H1723" s="212" t="s">
        <v>6314</v>
      </c>
      <c r="I1723" s="106" t="s">
        <v>594</v>
      </c>
      <c r="K1723" s="83" t="s">
        <v>6314</v>
      </c>
      <c r="L1723" s="83" t="s">
        <v>6314</v>
      </c>
      <c r="M1723" s="45" t="str">
        <f>IF(
ISNA(INDEX(resources!E:E,MATCH(B1723,resources!B:B,0))),"fillme",
INDEX(resources!E:E,MATCH(B1723,resources!B:B,0)))</f>
        <v>CAISO_Wind</v>
      </c>
      <c r="N1723" s="45">
        <f>IF(
ISNA(INDEX(resources!J:J,MATCH(B1723,resources!B:B,0))),"fillme",
INDEX(resources!J:J,MATCH(B1723,resources!B:B,0)))</f>
        <v>0</v>
      </c>
      <c r="O1723" s="83" t="str">
        <f>IFERROR(INDEX(resources!K:K,MATCH(B1723,resources!B:B,0)),"fillme")</f>
        <v>wind_low_cf</v>
      </c>
      <c r="P1723" s="89" t="str">
        <f t="shared" si="369"/>
        <v>wind_low_cf_2029_5</v>
      </c>
      <c r="Q1723" s="87">
        <f>INDEX(elcc!G:G,MATCH(P1723,elcc!D:D,0))</f>
        <v>0.3666666666666667</v>
      </c>
      <c r="R1723" s="89">
        <f t="shared" si="370"/>
        <v>1</v>
      </c>
      <c r="S1723" s="89" t="s">
        <v>6314</v>
      </c>
      <c r="T1723" s="89" t="s">
        <v>6314</v>
      </c>
      <c r="U1723" s="90" t="str">
        <f t="shared" si="371"/>
        <v>ok</v>
      </c>
      <c r="V1723" s="63" t="str">
        <f>INDEX(resources!F:F,MATCH(B1723,resources!B:B,0))</f>
        <v>new_resolve</v>
      </c>
      <c r="W1723" s="110">
        <f t="shared" si="372"/>
        <v>1</v>
      </c>
      <c r="X1723" s="110">
        <f t="shared" si="373"/>
        <v>0</v>
      </c>
      <c r="Y1723" s="110" t="str">
        <f t="shared" si="374"/>
        <v>Humboldt_Wind_energy_NA_CONFIDENTIAL</v>
      </c>
      <c r="Z1723" s="110">
        <f>IF(COUNTIFS($Y$2:Y1723,Y1723)=1,1,0)</f>
        <v>0</v>
      </c>
      <c r="AA1723" s="110">
        <f>SUM($Z$2:Z1723)*Z1723</f>
        <v>0</v>
      </c>
      <c r="AB1723" s="110">
        <f>COUNTIFS(resources!B:B,B1723)</f>
        <v>1</v>
      </c>
      <c r="AC1723" s="110">
        <f t="shared" si="375"/>
        <v>1</v>
      </c>
      <c r="AD1723" s="110">
        <f t="shared" si="376"/>
        <v>1</v>
      </c>
      <c r="AE1723" s="110">
        <f t="shared" si="377"/>
        <v>0</v>
      </c>
      <c r="AF1723" s="110">
        <f t="shared" si="378"/>
        <v>1</v>
      </c>
      <c r="AG1723" s="110">
        <f t="shared" si="379"/>
        <v>0</v>
      </c>
      <c r="AH1723" s="110">
        <f t="shared" si="380"/>
        <v>0</v>
      </c>
      <c r="AI1723" s="110">
        <f t="shared" si="381"/>
        <v>1</v>
      </c>
      <c r="AJ1723" s="100">
        <f>ROW()</f>
        <v>1723</v>
      </c>
      <c r="AK1723" s="100" t="e">
        <f>INDEX('BadRows RECART'!$C$2:$C$1207,MATCH(monthly_gwh_mw!AJ1723,'BadRows RECART'!$D$2:$D$1207,0))</f>
        <v>#N/A</v>
      </c>
    </row>
    <row r="1724" spans="1:37" ht="20">
      <c r="A1724" s="106" t="s">
        <v>3907</v>
      </c>
      <c r="B1724" s="106" t="s">
        <v>2405</v>
      </c>
      <c r="C1724" s="106" t="s">
        <v>6297</v>
      </c>
      <c r="D1724" s="168">
        <v>2029</v>
      </c>
      <c r="E1724" s="168">
        <v>6</v>
      </c>
      <c r="F1724" s="199">
        <v>23.766940225134309</v>
      </c>
      <c r="G1724" s="212" t="s">
        <v>6314</v>
      </c>
      <c r="H1724" s="212" t="s">
        <v>6314</v>
      </c>
      <c r="I1724" s="106" t="s">
        <v>594</v>
      </c>
      <c r="K1724" s="83" t="s">
        <v>6314</v>
      </c>
      <c r="L1724" s="83" t="s">
        <v>6314</v>
      </c>
      <c r="M1724" s="45" t="str">
        <f>IF(
ISNA(INDEX(resources!E:E,MATCH(B1724,resources!B:B,0))),"fillme",
INDEX(resources!E:E,MATCH(B1724,resources!B:B,0)))</f>
        <v>CAISO_Wind</v>
      </c>
      <c r="N1724" s="45">
        <f>IF(
ISNA(INDEX(resources!J:J,MATCH(B1724,resources!B:B,0))),"fillme",
INDEX(resources!J:J,MATCH(B1724,resources!B:B,0)))</f>
        <v>0</v>
      </c>
      <c r="O1724" s="83" t="str">
        <f>IFERROR(INDEX(resources!K:K,MATCH(B1724,resources!B:B,0)),"fillme")</f>
        <v>wind_low_cf</v>
      </c>
      <c r="P1724" s="89" t="str">
        <f t="shared" si="369"/>
        <v>wind_low_cf_2029_6</v>
      </c>
      <c r="Q1724" s="87">
        <f>INDEX(elcc!G:G,MATCH(P1724,elcc!D:D,0))</f>
        <v>0.48400000000000004</v>
      </c>
      <c r="R1724" s="89">
        <f t="shared" si="370"/>
        <v>1</v>
      </c>
      <c r="S1724" s="89" t="s">
        <v>6314</v>
      </c>
      <c r="T1724" s="89" t="s">
        <v>6314</v>
      </c>
      <c r="U1724" s="90" t="str">
        <f t="shared" si="371"/>
        <v>ok</v>
      </c>
      <c r="V1724" s="63" t="str">
        <f>INDEX(resources!F:F,MATCH(B1724,resources!B:B,0))</f>
        <v>new_resolve</v>
      </c>
      <c r="W1724" s="110">
        <f t="shared" si="372"/>
        <v>1</v>
      </c>
      <c r="X1724" s="110">
        <f t="shared" si="373"/>
        <v>0</v>
      </c>
      <c r="Y1724" s="110" t="str">
        <f t="shared" si="374"/>
        <v>Humboldt_Wind_energy_NA_CONFIDENTIAL</v>
      </c>
      <c r="Z1724" s="110">
        <f>IF(COUNTIFS($Y$2:Y1724,Y1724)=1,1,0)</f>
        <v>0</v>
      </c>
      <c r="AA1724" s="110">
        <f>SUM($Z$2:Z1724)*Z1724</f>
        <v>0</v>
      </c>
      <c r="AB1724" s="110">
        <f>COUNTIFS(resources!B:B,B1724)</f>
        <v>1</v>
      </c>
      <c r="AC1724" s="110">
        <f t="shared" si="375"/>
        <v>1</v>
      </c>
      <c r="AD1724" s="110">
        <f t="shared" si="376"/>
        <v>1</v>
      </c>
      <c r="AE1724" s="110">
        <f t="shared" si="377"/>
        <v>0</v>
      </c>
      <c r="AF1724" s="110">
        <f t="shared" si="378"/>
        <v>1</v>
      </c>
      <c r="AG1724" s="110">
        <f t="shared" si="379"/>
        <v>0</v>
      </c>
      <c r="AH1724" s="110">
        <f t="shared" si="380"/>
        <v>0</v>
      </c>
      <c r="AI1724" s="110">
        <f t="shared" si="381"/>
        <v>1</v>
      </c>
      <c r="AJ1724" s="100">
        <f>ROW()</f>
        <v>1724</v>
      </c>
      <c r="AK1724" s="100" t="e">
        <f>INDEX('BadRows RECART'!$C$2:$C$1207,MATCH(monthly_gwh_mw!AJ1724,'BadRows RECART'!$D$2:$D$1207,0))</f>
        <v>#N/A</v>
      </c>
    </row>
    <row r="1725" spans="1:37" ht="20">
      <c r="A1725" s="106" t="s">
        <v>3907</v>
      </c>
      <c r="B1725" s="106" t="s">
        <v>2405</v>
      </c>
      <c r="C1725" s="106" t="s">
        <v>6297</v>
      </c>
      <c r="D1725" s="168">
        <v>2029</v>
      </c>
      <c r="E1725" s="168">
        <v>7</v>
      </c>
      <c r="F1725" s="199">
        <v>19.181021439660171</v>
      </c>
      <c r="G1725" s="212" t="s">
        <v>6314</v>
      </c>
      <c r="H1725" s="212" t="s">
        <v>6314</v>
      </c>
      <c r="I1725" s="106" t="s">
        <v>594</v>
      </c>
      <c r="K1725" s="83" t="s">
        <v>6314</v>
      </c>
      <c r="L1725" s="83" t="s">
        <v>6314</v>
      </c>
      <c r="M1725" s="45" t="str">
        <f>IF(
ISNA(INDEX(resources!E:E,MATCH(B1725,resources!B:B,0))),"fillme",
INDEX(resources!E:E,MATCH(B1725,resources!B:B,0)))</f>
        <v>CAISO_Wind</v>
      </c>
      <c r="N1725" s="45">
        <f>IF(
ISNA(INDEX(resources!J:J,MATCH(B1725,resources!B:B,0))),"fillme",
INDEX(resources!J:J,MATCH(B1725,resources!B:B,0)))</f>
        <v>0</v>
      </c>
      <c r="O1725" s="83" t="str">
        <f>IFERROR(INDEX(resources!K:K,MATCH(B1725,resources!B:B,0)),"fillme")</f>
        <v>wind_low_cf</v>
      </c>
      <c r="P1725" s="89" t="str">
        <f t="shared" si="369"/>
        <v>wind_low_cf_2029_7</v>
      </c>
      <c r="Q1725" s="87">
        <f>INDEX(elcc!G:G,MATCH(P1725,elcc!D:D,0))</f>
        <v>0.33733333333333337</v>
      </c>
      <c r="R1725" s="89">
        <f t="shared" si="370"/>
        <v>1</v>
      </c>
      <c r="S1725" s="89" t="s">
        <v>6314</v>
      </c>
      <c r="T1725" s="89" t="s">
        <v>6314</v>
      </c>
      <c r="U1725" s="90" t="str">
        <f t="shared" si="371"/>
        <v>ok</v>
      </c>
      <c r="V1725" s="63" t="str">
        <f>INDEX(resources!F:F,MATCH(B1725,resources!B:B,0))</f>
        <v>new_resolve</v>
      </c>
      <c r="W1725" s="110">
        <f t="shared" si="372"/>
        <v>1</v>
      </c>
      <c r="X1725" s="110">
        <f t="shared" si="373"/>
        <v>0</v>
      </c>
      <c r="Y1725" s="110" t="str">
        <f t="shared" si="374"/>
        <v>Humboldt_Wind_energy_NA_CONFIDENTIAL</v>
      </c>
      <c r="Z1725" s="110">
        <f>IF(COUNTIFS($Y$2:Y1725,Y1725)=1,1,0)</f>
        <v>0</v>
      </c>
      <c r="AA1725" s="110">
        <f>SUM($Z$2:Z1725)*Z1725</f>
        <v>0</v>
      </c>
      <c r="AB1725" s="110">
        <f>COUNTIFS(resources!B:B,B1725)</f>
        <v>1</v>
      </c>
      <c r="AC1725" s="110">
        <f t="shared" si="375"/>
        <v>1</v>
      </c>
      <c r="AD1725" s="110">
        <f t="shared" si="376"/>
        <v>1</v>
      </c>
      <c r="AE1725" s="110">
        <f t="shared" si="377"/>
        <v>0</v>
      </c>
      <c r="AF1725" s="110">
        <f t="shared" si="378"/>
        <v>1</v>
      </c>
      <c r="AG1725" s="110">
        <f t="shared" si="379"/>
        <v>0</v>
      </c>
      <c r="AH1725" s="110">
        <f t="shared" si="380"/>
        <v>0</v>
      </c>
      <c r="AI1725" s="110">
        <f t="shared" si="381"/>
        <v>1</v>
      </c>
      <c r="AJ1725" s="100">
        <f>ROW()</f>
        <v>1725</v>
      </c>
      <c r="AK1725" s="100" t="e">
        <f>INDEX('BadRows RECART'!$C$2:$C$1207,MATCH(monthly_gwh_mw!AJ1725,'BadRows RECART'!$D$2:$D$1207,0))</f>
        <v>#N/A</v>
      </c>
    </row>
    <row r="1726" spans="1:37" ht="20">
      <c r="A1726" s="106" t="s">
        <v>3907</v>
      </c>
      <c r="B1726" s="106" t="s">
        <v>2405</v>
      </c>
      <c r="C1726" s="106" t="s">
        <v>6297</v>
      </c>
      <c r="D1726" s="168">
        <v>2029</v>
      </c>
      <c r="E1726" s="168">
        <v>8</v>
      </c>
      <c r="F1726" s="199">
        <v>20.147535235766071</v>
      </c>
      <c r="G1726" s="212" t="s">
        <v>6314</v>
      </c>
      <c r="H1726" s="212" t="s">
        <v>6314</v>
      </c>
      <c r="I1726" s="106" t="s">
        <v>594</v>
      </c>
      <c r="K1726" s="83" t="s">
        <v>6314</v>
      </c>
      <c r="L1726" s="83" t="s">
        <v>6314</v>
      </c>
      <c r="M1726" s="45" t="str">
        <f>IF(
ISNA(INDEX(resources!E:E,MATCH(B1726,resources!B:B,0))),"fillme",
INDEX(resources!E:E,MATCH(B1726,resources!B:B,0)))</f>
        <v>CAISO_Wind</v>
      </c>
      <c r="N1726" s="45">
        <f>IF(
ISNA(INDEX(resources!J:J,MATCH(B1726,resources!B:B,0))),"fillme",
INDEX(resources!J:J,MATCH(B1726,resources!B:B,0)))</f>
        <v>0</v>
      </c>
      <c r="O1726" s="83" t="str">
        <f>IFERROR(INDEX(resources!K:K,MATCH(B1726,resources!B:B,0)),"fillme")</f>
        <v>wind_low_cf</v>
      </c>
      <c r="P1726" s="89" t="str">
        <f t="shared" si="369"/>
        <v>wind_low_cf_2029_8</v>
      </c>
      <c r="Q1726" s="87">
        <f>INDEX(elcc!G:G,MATCH(P1726,elcc!D:D,0))</f>
        <v>0.308</v>
      </c>
      <c r="R1726" s="89">
        <f t="shared" si="370"/>
        <v>1</v>
      </c>
      <c r="S1726" s="89" t="s">
        <v>6314</v>
      </c>
      <c r="T1726" s="89" t="s">
        <v>6314</v>
      </c>
      <c r="U1726" s="90" t="str">
        <f t="shared" si="371"/>
        <v>ok</v>
      </c>
      <c r="V1726" s="63" t="str">
        <f>INDEX(resources!F:F,MATCH(B1726,resources!B:B,0))</f>
        <v>new_resolve</v>
      </c>
      <c r="W1726" s="110">
        <f t="shared" si="372"/>
        <v>1</v>
      </c>
      <c r="X1726" s="110">
        <f t="shared" si="373"/>
        <v>0</v>
      </c>
      <c r="Y1726" s="110" t="str">
        <f t="shared" si="374"/>
        <v>Humboldt_Wind_energy_NA_CONFIDENTIAL</v>
      </c>
      <c r="Z1726" s="110">
        <f>IF(COUNTIFS($Y$2:Y1726,Y1726)=1,1,0)</f>
        <v>0</v>
      </c>
      <c r="AA1726" s="110">
        <f>SUM($Z$2:Z1726)*Z1726</f>
        <v>0</v>
      </c>
      <c r="AB1726" s="110">
        <f>COUNTIFS(resources!B:B,B1726)</f>
        <v>1</v>
      </c>
      <c r="AC1726" s="110">
        <f t="shared" si="375"/>
        <v>1</v>
      </c>
      <c r="AD1726" s="110">
        <f t="shared" si="376"/>
        <v>1</v>
      </c>
      <c r="AE1726" s="110">
        <f t="shared" si="377"/>
        <v>0</v>
      </c>
      <c r="AF1726" s="110">
        <f t="shared" si="378"/>
        <v>1</v>
      </c>
      <c r="AG1726" s="110">
        <f t="shared" si="379"/>
        <v>0</v>
      </c>
      <c r="AH1726" s="110">
        <f t="shared" si="380"/>
        <v>0</v>
      </c>
      <c r="AI1726" s="110">
        <f t="shared" si="381"/>
        <v>1</v>
      </c>
      <c r="AJ1726" s="100">
        <f>ROW()</f>
        <v>1726</v>
      </c>
      <c r="AK1726" s="100" t="e">
        <f>INDEX('BadRows RECART'!$C$2:$C$1207,MATCH(monthly_gwh_mw!AJ1726,'BadRows RECART'!$D$2:$D$1207,0))</f>
        <v>#N/A</v>
      </c>
    </row>
    <row r="1727" spans="1:37" ht="20">
      <c r="A1727" s="106" t="s">
        <v>3907</v>
      </c>
      <c r="B1727" s="106" t="s">
        <v>2405</v>
      </c>
      <c r="C1727" s="106" t="s">
        <v>6297</v>
      </c>
      <c r="D1727" s="168">
        <v>2029</v>
      </c>
      <c r="E1727" s="168">
        <v>9</v>
      </c>
      <c r="F1727" s="199">
        <v>19.645748743100999</v>
      </c>
      <c r="G1727" s="212" t="s">
        <v>6314</v>
      </c>
      <c r="H1727" s="212" t="s">
        <v>6314</v>
      </c>
      <c r="I1727" s="106" t="s">
        <v>594</v>
      </c>
      <c r="K1727" s="83" t="s">
        <v>6314</v>
      </c>
      <c r="L1727" s="83" t="s">
        <v>6314</v>
      </c>
      <c r="M1727" s="45" t="str">
        <f>IF(
ISNA(INDEX(resources!E:E,MATCH(B1727,resources!B:B,0))),"fillme",
INDEX(resources!E:E,MATCH(B1727,resources!B:B,0)))</f>
        <v>CAISO_Wind</v>
      </c>
      <c r="N1727" s="45">
        <f>IF(
ISNA(INDEX(resources!J:J,MATCH(B1727,resources!B:B,0))),"fillme",
INDEX(resources!J:J,MATCH(B1727,resources!B:B,0)))</f>
        <v>0</v>
      </c>
      <c r="O1727" s="83" t="str">
        <f>IFERROR(INDEX(resources!K:K,MATCH(B1727,resources!B:B,0)),"fillme")</f>
        <v>wind_low_cf</v>
      </c>
      <c r="P1727" s="89" t="str">
        <f t="shared" si="369"/>
        <v>wind_low_cf_2029_9</v>
      </c>
      <c r="Q1727" s="87">
        <f>INDEX(elcc!G:G,MATCH(P1727,elcc!D:D,0))</f>
        <v>0.22</v>
      </c>
      <c r="R1727" s="89">
        <f t="shared" si="370"/>
        <v>1</v>
      </c>
      <c r="S1727" s="89" t="s">
        <v>6314</v>
      </c>
      <c r="T1727" s="89" t="s">
        <v>6314</v>
      </c>
      <c r="U1727" s="90" t="str">
        <f t="shared" si="371"/>
        <v>ok</v>
      </c>
      <c r="V1727" s="63" t="str">
        <f>INDEX(resources!F:F,MATCH(B1727,resources!B:B,0))</f>
        <v>new_resolve</v>
      </c>
      <c r="W1727" s="110">
        <f t="shared" si="372"/>
        <v>1</v>
      </c>
      <c r="X1727" s="110">
        <f t="shared" si="373"/>
        <v>0</v>
      </c>
      <c r="Y1727" s="110" t="str">
        <f t="shared" si="374"/>
        <v>Humboldt_Wind_energy_NA_CONFIDENTIAL</v>
      </c>
      <c r="Z1727" s="110">
        <f>IF(COUNTIFS($Y$2:Y1727,Y1727)=1,1,0)</f>
        <v>0</v>
      </c>
      <c r="AA1727" s="110">
        <f>SUM($Z$2:Z1727)*Z1727</f>
        <v>0</v>
      </c>
      <c r="AB1727" s="110">
        <f>COUNTIFS(resources!B:B,B1727)</f>
        <v>1</v>
      </c>
      <c r="AC1727" s="110">
        <f t="shared" si="375"/>
        <v>1</v>
      </c>
      <c r="AD1727" s="110">
        <f t="shared" si="376"/>
        <v>1</v>
      </c>
      <c r="AE1727" s="110">
        <f t="shared" si="377"/>
        <v>0</v>
      </c>
      <c r="AF1727" s="110">
        <f t="shared" si="378"/>
        <v>1</v>
      </c>
      <c r="AG1727" s="110">
        <f t="shared" si="379"/>
        <v>0</v>
      </c>
      <c r="AH1727" s="110">
        <f t="shared" si="380"/>
        <v>0</v>
      </c>
      <c r="AI1727" s="110">
        <f t="shared" si="381"/>
        <v>1</v>
      </c>
      <c r="AJ1727" s="100">
        <f>ROW()</f>
        <v>1727</v>
      </c>
      <c r="AK1727" s="100" t="e">
        <f>INDEX('BadRows RECART'!$C$2:$C$1207,MATCH(monthly_gwh_mw!AJ1727,'BadRows RECART'!$D$2:$D$1207,0))</f>
        <v>#N/A</v>
      </c>
    </row>
    <row r="1728" spans="1:37" ht="20">
      <c r="A1728" s="106" t="s">
        <v>3907</v>
      </c>
      <c r="B1728" s="106" t="s">
        <v>2405</v>
      </c>
      <c r="C1728" s="106" t="s">
        <v>6297</v>
      </c>
      <c r="D1728" s="168">
        <v>2029</v>
      </c>
      <c r="E1728" s="168">
        <v>10</v>
      </c>
      <c r="F1728" s="199">
        <v>24.462679950476637</v>
      </c>
      <c r="G1728" s="212" t="s">
        <v>6314</v>
      </c>
      <c r="H1728" s="212" t="s">
        <v>6314</v>
      </c>
      <c r="I1728" s="106" t="s">
        <v>594</v>
      </c>
      <c r="K1728" s="83" t="s">
        <v>6314</v>
      </c>
      <c r="L1728" s="83" t="s">
        <v>6314</v>
      </c>
      <c r="M1728" s="45" t="str">
        <f>IF(
ISNA(INDEX(resources!E:E,MATCH(B1728,resources!B:B,0))),"fillme",
INDEX(resources!E:E,MATCH(B1728,resources!B:B,0)))</f>
        <v>CAISO_Wind</v>
      </c>
      <c r="N1728" s="45">
        <f>IF(
ISNA(INDEX(resources!J:J,MATCH(B1728,resources!B:B,0))),"fillme",
INDEX(resources!J:J,MATCH(B1728,resources!B:B,0)))</f>
        <v>0</v>
      </c>
      <c r="O1728" s="83" t="str">
        <f>IFERROR(INDEX(resources!K:K,MATCH(B1728,resources!B:B,0)),"fillme")</f>
        <v>wind_low_cf</v>
      </c>
      <c r="P1728" s="89" t="str">
        <f t="shared" si="369"/>
        <v>wind_low_cf_2029_10</v>
      </c>
      <c r="Q1728" s="87">
        <f>INDEX(elcc!G:G,MATCH(P1728,elcc!D:D,0))</f>
        <v>0.11733333333333335</v>
      </c>
      <c r="R1728" s="89">
        <f t="shared" si="370"/>
        <v>1</v>
      </c>
      <c r="S1728" s="89" t="s">
        <v>6314</v>
      </c>
      <c r="T1728" s="89" t="s">
        <v>6314</v>
      </c>
      <c r="U1728" s="90" t="str">
        <f t="shared" si="371"/>
        <v>ok</v>
      </c>
      <c r="V1728" s="63" t="str">
        <f>INDEX(resources!F:F,MATCH(B1728,resources!B:B,0))</f>
        <v>new_resolve</v>
      </c>
      <c r="W1728" s="110">
        <f t="shared" si="372"/>
        <v>1</v>
      </c>
      <c r="X1728" s="110">
        <f t="shared" si="373"/>
        <v>0</v>
      </c>
      <c r="Y1728" s="110" t="str">
        <f t="shared" si="374"/>
        <v>Humboldt_Wind_energy_NA_CONFIDENTIAL</v>
      </c>
      <c r="Z1728" s="110">
        <f>IF(COUNTIFS($Y$2:Y1728,Y1728)=1,1,0)</f>
        <v>0</v>
      </c>
      <c r="AA1728" s="110">
        <f>SUM($Z$2:Z1728)*Z1728</f>
        <v>0</v>
      </c>
      <c r="AB1728" s="110">
        <f>COUNTIFS(resources!B:B,B1728)</f>
        <v>1</v>
      </c>
      <c r="AC1728" s="110">
        <f t="shared" si="375"/>
        <v>1</v>
      </c>
      <c r="AD1728" s="110">
        <f t="shared" si="376"/>
        <v>1</v>
      </c>
      <c r="AE1728" s="110">
        <f t="shared" si="377"/>
        <v>0</v>
      </c>
      <c r="AF1728" s="110">
        <f t="shared" si="378"/>
        <v>1</v>
      </c>
      <c r="AG1728" s="110">
        <f t="shared" si="379"/>
        <v>0</v>
      </c>
      <c r="AH1728" s="110">
        <f t="shared" si="380"/>
        <v>0</v>
      </c>
      <c r="AI1728" s="110">
        <f t="shared" si="381"/>
        <v>1</v>
      </c>
      <c r="AJ1728" s="100">
        <f>ROW()</f>
        <v>1728</v>
      </c>
      <c r="AK1728" s="100" t="e">
        <f>INDEX('BadRows RECART'!$C$2:$C$1207,MATCH(monthly_gwh_mw!AJ1728,'BadRows RECART'!$D$2:$D$1207,0))</f>
        <v>#N/A</v>
      </c>
    </row>
    <row r="1729" spans="1:37" ht="20">
      <c r="A1729" s="106" t="s">
        <v>3907</v>
      </c>
      <c r="B1729" s="106" t="s">
        <v>2405</v>
      </c>
      <c r="C1729" s="106" t="s">
        <v>6297</v>
      </c>
      <c r="D1729" s="168">
        <v>2029</v>
      </c>
      <c r="E1729" s="168">
        <v>11</v>
      </c>
      <c r="F1729" s="199">
        <v>23.055738271375194</v>
      </c>
      <c r="G1729" s="212" t="s">
        <v>6314</v>
      </c>
      <c r="H1729" s="212" t="s">
        <v>6314</v>
      </c>
      <c r="I1729" s="106" t="s">
        <v>594</v>
      </c>
      <c r="K1729" s="83" t="s">
        <v>6314</v>
      </c>
      <c r="L1729" s="83" t="s">
        <v>6314</v>
      </c>
      <c r="M1729" s="45" t="str">
        <f>IF(
ISNA(INDEX(resources!E:E,MATCH(B1729,resources!B:B,0))),"fillme",
INDEX(resources!E:E,MATCH(B1729,resources!B:B,0)))</f>
        <v>CAISO_Wind</v>
      </c>
      <c r="N1729" s="45">
        <f>IF(
ISNA(INDEX(resources!J:J,MATCH(B1729,resources!B:B,0))),"fillme",
INDEX(resources!J:J,MATCH(B1729,resources!B:B,0)))</f>
        <v>0</v>
      </c>
      <c r="O1729" s="83" t="str">
        <f>IFERROR(INDEX(resources!K:K,MATCH(B1729,resources!B:B,0)),"fillme")</f>
        <v>wind_low_cf</v>
      </c>
      <c r="P1729" s="89" t="str">
        <f t="shared" si="369"/>
        <v>wind_low_cf_2029_11</v>
      </c>
      <c r="Q1729" s="87">
        <f>INDEX(elcc!G:G,MATCH(P1729,elcc!D:D,0))</f>
        <v>0.17600000000000002</v>
      </c>
      <c r="R1729" s="89">
        <f t="shared" si="370"/>
        <v>1</v>
      </c>
      <c r="S1729" s="89" t="s">
        <v>6314</v>
      </c>
      <c r="T1729" s="89" t="s">
        <v>6314</v>
      </c>
      <c r="U1729" s="90" t="str">
        <f t="shared" si="371"/>
        <v>ok</v>
      </c>
      <c r="V1729" s="63" t="str">
        <f>INDEX(resources!F:F,MATCH(B1729,resources!B:B,0))</f>
        <v>new_resolve</v>
      </c>
      <c r="W1729" s="110">
        <f t="shared" si="372"/>
        <v>1</v>
      </c>
      <c r="X1729" s="110">
        <f t="shared" si="373"/>
        <v>0</v>
      </c>
      <c r="Y1729" s="110" t="str">
        <f t="shared" si="374"/>
        <v>Humboldt_Wind_energy_NA_CONFIDENTIAL</v>
      </c>
      <c r="Z1729" s="110">
        <f>IF(COUNTIFS($Y$2:Y1729,Y1729)=1,1,0)</f>
        <v>0</v>
      </c>
      <c r="AA1729" s="110">
        <f>SUM($Z$2:Z1729)*Z1729</f>
        <v>0</v>
      </c>
      <c r="AB1729" s="110">
        <f>COUNTIFS(resources!B:B,B1729)</f>
        <v>1</v>
      </c>
      <c r="AC1729" s="110">
        <f t="shared" si="375"/>
        <v>1</v>
      </c>
      <c r="AD1729" s="110">
        <f t="shared" si="376"/>
        <v>1</v>
      </c>
      <c r="AE1729" s="110">
        <f t="shared" si="377"/>
        <v>0</v>
      </c>
      <c r="AF1729" s="110">
        <f t="shared" si="378"/>
        <v>1</v>
      </c>
      <c r="AG1729" s="110">
        <f t="shared" si="379"/>
        <v>0</v>
      </c>
      <c r="AH1729" s="110">
        <f t="shared" si="380"/>
        <v>0</v>
      </c>
      <c r="AI1729" s="110">
        <f t="shared" si="381"/>
        <v>1</v>
      </c>
      <c r="AJ1729" s="100">
        <f>ROW()</f>
        <v>1729</v>
      </c>
      <c r="AK1729" s="100" t="e">
        <f>INDEX('BadRows RECART'!$C$2:$C$1207,MATCH(monthly_gwh_mw!AJ1729,'BadRows RECART'!$D$2:$D$1207,0))</f>
        <v>#N/A</v>
      </c>
    </row>
    <row r="1730" spans="1:37" ht="20">
      <c r="A1730" s="106" t="s">
        <v>3907</v>
      </c>
      <c r="B1730" s="106" t="s">
        <v>2405</v>
      </c>
      <c r="C1730" s="106" t="s">
        <v>6297</v>
      </c>
      <c r="D1730" s="168">
        <v>2029</v>
      </c>
      <c r="E1730" s="168">
        <v>12</v>
      </c>
      <c r="F1730" s="199">
        <v>33.867866009818606</v>
      </c>
      <c r="G1730" s="212" t="s">
        <v>6314</v>
      </c>
      <c r="H1730" s="212" t="s">
        <v>6314</v>
      </c>
      <c r="I1730" s="106" t="s">
        <v>594</v>
      </c>
      <c r="K1730" s="83" t="s">
        <v>6314</v>
      </c>
      <c r="L1730" s="83" t="s">
        <v>6314</v>
      </c>
      <c r="M1730" s="45" t="str">
        <f>IF(
ISNA(INDEX(resources!E:E,MATCH(B1730,resources!B:B,0))),"fillme",
INDEX(resources!E:E,MATCH(B1730,resources!B:B,0)))</f>
        <v>CAISO_Wind</v>
      </c>
      <c r="N1730" s="45">
        <f>IF(
ISNA(INDEX(resources!J:J,MATCH(B1730,resources!B:B,0))),"fillme",
INDEX(resources!J:J,MATCH(B1730,resources!B:B,0)))</f>
        <v>0</v>
      </c>
      <c r="O1730" s="83" t="str">
        <f>IFERROR(INDEX(resources!K:K,MATCH(B1730,resources!B:B,0)),"fillme")</f>
        <v>wind_low_cf</v>
      </c>
      <c r="P1730" s="89" t="str">
        <f t="shared" si="369"/>
        <v>wind_low_cf_2029_12</v>
      </c>
      <c r="Q1730" s="87">
        <f>INDEX(elcc!G:G,MATCH(P1730,elcc!D:D,0))</f>
        <v>0.19066666666666668</v>
      </c>
      <c r="R1730" s="89">
        <f t="shared" si="370"/>
        <v>1</v>
      </c>
      <c r="S1730" s="89" t="s">
        <v>6314</v>
      </c>
      <c r="T1730" s="89" t="s">
        <v>6314</v>
      </c>
      <c r="U1730" s="90" t="str">
        <f t="shared" si="371"/>
        <v>ok</v>
      </c>
      <c r="V1730" s="63" t="str">
        <f>INDEX(resources!F:F,MATCH(B1730,resources!B:B,0))</f>
        <v>new_resolve</v>
      </c>
      <c r="W1730" s="110">
        <f t="shared" si="372"/>
        <v>1</v>
      </c>
      <c r="X1730" s="110">
        <f t="shared" si="373"/>
        <v>0</v>
      </c>
      <c r="Y1730" s="110" t="str">
        <f t="shared" si="374"/>
        <v>Humboldt_Wind_energy_NA_CONFIDENTIAL</v>
      </c>
      <c r="Z1730" s="110">
        <f>IF(COUNTIFS($Y$2:Y1730,Y1730)=1,1,0)</f>
        <v>0</v>
      </c>
      <c r="AA1730" s="110">
        <f>SUM($Z$2:Z1730)*Z1730</f>
        <v>0</v>
      </c>
      <c r="AB1730" s="110">
        <f>COUNTIFS(resources!B:B,B1730)</f>
        <v>1</v>
      </c>
      <c r="AC1730" s="110">
        <f t="shared" si="375"/>
        <v>1</v>
      </c>
      <c r="AD1730" s="110">
        <f t="shared" si="376"/>
        <v>1</v>
      </c>
      <c r="AE1730" s="110">
        <f t="shared" si="377"/>
        <v>0</v>
      </c>
      <c r="AF1730" s="110">
        <f t="shared" si="378"/>
        <v>1</v>
      </c>
      <c r="AG1730" s="110">
        <f t="shared" si="379"/>
        <v>0</v>
      </c>
      <c r="AH1730" s="110">
        <f t="shared" si="380"/>
        <v>0</v>
      </c>
      <c r="AI1730" s="110">
        <f t="shared" si="381"/>
        <v>1</v>
      </c>
      <c r="AJ1730" s="100">
        <f>ROW()</f>
        <v>1730</v>
      </c>
      <c r="AK1730" s="100" t="e">
        <f>INDEX('BadRows RECART'!$C$2:$C$1207,MATCH(monthly_gwh_mw!AJ1730,'BadRows RECART'!$D$2:$D$1207,0))</f>
        <v>#N/A</v>
      </c>
    </row>
    <row r="1731" spans="1:37" ht="20">
      <c r="A1731" s="106" t="s">
        <v>3907</v>
      </c>
      <c r="B1731" s="106" t="s">
        <v>2405</v>
      </c>
      <c r="C1731" s="106" t="s">
        <v>6297</v>
      </c>
      <c r="D1731" s="168">
        <v>2030</v>
      </c>
      <c r="E1731" s="168">
        <v>1</v>
      </c>
      <c r="F1731" s="199">
        <v>29.110235330490532</v>
      </c>
      <c r="G1731" s="212" t="s">
        <v>6314</v>
      </c>
      <c r="H1731" s="212" t="s">
        <v>6314</v>
      </c>
      <c r="I1731" s="106" t="s">
        <v>594</v>
      </c>
      <c r="K1731" s="83" t="s">
        <v>6314</v>
      </c>
      <c r="L1731" s="83" t="s">
        <v>6314</v>
      </c>
      <c r="M1731" s="45" t="str">
        <f>IF(
ISNA(INDEX(resources!E:E,MATCH(B1731,resources!B:B,0))),"fillme",
INDEX(resources!E:E,MATCH(B1731,resources!B:B,0)))</f>
        <v>CAISO_Wind</v>
      </c>
      <c r="N1731" s="45">
        <f>IF(
ISNA(INDEX(resources!J:J,MATCH(B1731,resources!B:B,0))),"fillme",
INDEX(resources!J:J,MATCH(B1731,resources!B:B,0)))</f>
        <v>0</v>
      </c>
      <c r="O1731" s="83" t="str">
        <f>IFERROR(INDEX(resources!K:K,MATCH(B1731,resources!B:B,0)),"fillme")</f>
        <v>wind_low_cf</v>
      </c>
      <c r="P1731" s="89" t="str">
        <f t="shared" si="369"/>
        <v>wind_low_cf_2030_1</v>
      </c>
      <c r="Q1731" s="87">
        <f>INDEX(elcc!G:G,MATCH(P1731,elcc!D:D,0))</f>
        <v>0.20533333333333337</v>
      </c>
      <c r="R1731" s="89">
        <f t="shared" si="370"/>
        <v>1</v>
      </c>
      <c r="S1731" s="89" t="s">
        <v>6314</v>
      </c>
      <c r="T1731" s="89" t="s">
        <v>6314</v>
      </c>
      <c r="U1731" s="90" t="str">
        <f t="shared" si="371"/>
        <v>ok</v>
      </c>
      <c r="V1731" s="63" t="str">
        <f>INDEX(resources!F:F,MATCH(B1731,resources!B:B,0))</f>
        <v>new_resolve</v>
      </c>
      <c r="W1731" s="110">
        <f t="shared" si="372"/>
        <v>1</v>
      </c>
      <c r="X1731" s="110">
        <f t="shared" si="373"/>
        <v>0</v>
      </c>
      <c r="Y1731" s="110" t="str">
        <f t="shared" si="374"/>
        <v>Humboldt_Wind_energy_NA_CONFIDENTIAL</v>
      </c>
      <c r="Z1731" s="110">
        <f>IF(COUNTIFS($Y$2:Y1731,Y1731)=1,1,0)</f>
        <v>0</v>
      </c>
      <c r="AA1731" s="110">
        <f>SUM($Z$2:Z1731)*Z1731</f>
        <v>0</v>
      </c>
      <c r="AB1731" s="110">
        <f>COUNTIFS(resources!B:B,B1731)</f>
        <v>1</v>
      </c>
      <c r="AC1731" s="110">
        <f t="shared" si="375"/>
        <v>1</v>
      </c>
      <c r="AD1731" s="110">
        <f t="shared" si="376"/>
        <v>1</v>
      </c>
      <c r="AE1731" s="110">
        <f t="shared" si="377"/>
        <v>0</v>
      </c>
      <c r="AF1731" s="110">
        <f t="shared" si="378"/>
        <v>1</v>
      </c>
      <c r="AG1731" s="110">
        <f t="shared" si="379"/>
        <v>0</v>
      </c>
      <c r="AH1731" s="110">
        <f t="shared" si="380"/>
        <v>0</v>
      </c>
      <c r="AI1731" s="110">
        <f t="shared" si="381"/>
        <v>1</v>
      </c>
      <c r="AJ1731" s="100">
        <f>ROW()</f>
        <v>1731</v>
      </c>
      <c r="AK1731" s="100" t="e">
        <f>INDEX('BadRows RECART'!$C$2:$C$1207,MATCH(monthly_gwh_mw!AJ1731,'BadRows RECART'!$D$2:$D$1207,0))</f>
        <v>#N/A</v>
      </c>
    </row>
    <row r="1732" spans="1:37" ht="20">
      <c r="A1732" s="106" t="s">
        <v>3907</v>
      </c>
      <c r="B1732" s="106" t="s">
        <v>2405</v>
      </c>
      <c r="C1732" s="106" t="s">
        <v>6297</v>
      </c>
      <c r="D1732" s="168">
        <v>2030</v>
      </c>
      <c r="E1732" s="168">
        <v>2</v>
      </c>
      <c r="F1732" s="199">
        <v>27.780129214532757</v>
      </c>
      <c r="G1732" s="212" t="s">
        <v>6314</v>
      </c>
      <c r="H1732" s="212" t="s">
        <v>6314</v>
      </c>
      <c r="I1732" s="106" t="s">
        <v>594</v>
      </c>
      <c r="K1732" s="83" t="s">
        <v>6314</v>
      </c>
      <c r="L1732" s="83" t="s">
        <v>6314</v>
      </c>
      <c r="M1732" s="45" t="str">
        <f>IF(
ISNA(INDEX(resources!E:E,MATCH(B1732,resources!B:B,0))),"fillme",
INDEX(resources!E:E,MATCH(B1732,resources!B:B,0)))</f>
        <v>CAISO_Wind</v>
      </c>
      <c r="N1732" s="45">
        <f>IF(
ISNA(INDEX(resources!J:J,MATCH(B1732,resources!B:B,0))),"fillme",
INDEX(resources!J:J,MATCH(B1732,resources!B:B,0)))</f>
        <v>0</v>
      </c>
      <c r="O1732" s="83" t="str">
        <f>IFERROR(INDEX(resources!K:K,MATCH(B1732,resources!B:B,0)),"fillme")</f>
        <v>wind_low_cf</v>
      </c>
      <c r="P1732" s="89" t="str">
        <f t="shared" si="369"/>
        <v>wind_low_cf_2030_2</v>
      </c>
      <c r="Q1732" s="87">
        <f>INDEX(elcc!G:G,MATCH(P1732,elcc!D:D,0))</f>
        <v>0.17600000000000002</v>
      </c>
      <c r="R1732" s="89">
        <f t="shared" si="370"/>
        <v>1</v>
      </c>
      <c r="S1732" s="89" t="s">
        <v>6314</v>
      </c>
      <c r="T1732" s="89" t="s">
        <v>6314</v>
      </c>
      <c r="U1732" s="90" t="str">
        <f t="shared" si="371"/>
        <v>ok</v>
      </c>
      <c r="V1732" s="63" t="str">
        <f>INDEX(resources!F:F,MATCH(B1732,resources!B:B,0))</f>
        <v>new_resolve</v>
      </c>
      <c r="W1732" s="110">
        <f t="shared" si="372"/>
        <v>1</v>
      </c>
      <c r="X1732" s="110">
        <f t="shared" si="373"/>
        <v>0</v>
      </c>
      <c r="Y1732" s="110" t="str">
        <f t="shared" si="374"/>
        <v>Humboldt_Wind_energy_NA_CONFIDENTIAL</v>
      </c>
      <c r="Z1732" s="110">
        <f>IF(COUNTIFS($Y$2:Y1732,Y1732)=1,1,0)</f>
        <v>0</v>
      </c>
      <c r="AA1732" s="110">
        <f>SUM($Z$2:Z1732)*Z1732</f>
        <v>0</v>
      </c>
      <c r="AB1732" s="110">
        <f>COUNTIFS(resources!B:B,B1732)</f>
        <v>1</v>
      </c>
      <c r="AC1732" s="110">
        <f t="shared" si="375"/>
        <v>1</v>
      </c>
      <c r="AD1732" s="110">
        <f t="shared" si="376"/>
        <v>1</v>
      </c>
      <c r="AE1732" s="110">
        <f t="shared" si="377"/>
        <v>0</v>
      </c>
      <c r="AF1732" s="110">
        <f t="shared" si="378"/>
        <v>1</v>
      </c>
      <c r="AG1732" s="110">
        <f t="shared" si="379"/>
        <v>0</v>
      </c>
      <c r="AH1732" s="110">
        <f t="shared" si="380"/>
        <v>0</v>
      </c>
      <c r="AI1732" s="110">
        <f t="shared" si="381"/>
        <v>1</v>
      </c>
      <c r="AJ1732" s="100">
        <f>ROW()</f>
        <v>1732</v>
      </c>
      <c r="AK1732" s="100" t="e">
        <f>INDEX('BadRows RECART'!$C$2:$C$1207,MATCH(monthly_gwh_mw!AJ1732,'BadRows RECART'!$D$2:$D$1207,0))</f>
        <v>#N/A</v>
      </c>
    </row>
    <row r="1733" spans="1:37" ht="20">
      <c r="A1733" s="106" t="s">
        <v>3907</v>
      </c>
      <c r="B1733" s="106" t="s">
        <v>2405</v>
      </c>
      <c r="C1733" s="106" t="s">
        <v>6297</v>
      </c>
      <c r="D1733" s="168">
        <v>2030</v>
      </c>
      <c r="E1733" s="168">
        <v>3</v>
      </c>
      <c r="F1733" s="199">
        <v>22.901927994880513</v>
      </c>
      <c r="G1733" s="212" t="s">
        <v>6314</v>
      </c>
      <c r="H1733" s="212" t="s">
        <v>6314</v>
      </c>
      <c r="I1733" s="106" t="s">
        <v>594</v>
      </c>
      <c r="K1733" s="83" t="s">
        <v>6314</v>
      </c>
      <c r="L1733" s="83" t="s">
        <v>6314</v>
      </c>
      <c r="M1733" s="45" t="str">
        <f>IF(
ISNA(INDEX(resources!E:E,MATCH(B1733,resources!B:B,0))),"fillme",
INDEX(resources!E:E,MATCH(B1733,resources!B:B,0)))</f>
        <v>CAISO_Wind</v>
      </c>
      <c r="N1733" s="45">
        <f>IF(
ISNA(INDEX(resources!J:J,MATCH(B1733,resources!B:B,0))),"fillme",
INDEX(resources!J:J,MATCH(B1733,resources!B:B,0)))</f>
        <v>0</v>
      </c>
      <c r="O1733" s="83" t="str">
        <f>IFERROR(INDEX(resources!K:K,MATCH(B1733,resources!B:B,0)),"fillme")</f>
        <v>wind_low_cf</v>
      </c>
      <c r="P1733" s="89" t="str">
        <f t="shared" ref="P1733:P1796" si="382">O1733&amp;"_"&amp;D1733&amp;"_"&amp;E1733</f>
        <v>wind_low_cf_2030_3</v>
      </c>
      <c r="Q1733" s="87">
        <f>INDEX(elcc!G:G,MATCH(P1733,elcc!D:D,0))</f>
        <v>0.41066666666666674</v>
      </c>
      <c r="R1733" s="89">
        <f t="shared" ref="R1733:R1796" si="383">IF(O1733="battery",MIN(1,J1733/4),1)</f>
        <v>1</v>
      </c>
      <c r="S1733" s="89" t="s">
        <v>6314</v>
      </c>
      <c r="T1733" s="89" t="s">
        <v>6314</v>
      </c>
      <c r="U1733" s="90" t="str">
        <f t="shared" ref="U1733:U1796" si="384">IF(ISERROR(T1733),"error in NQC data entry; please check blue and purple data entered. You need to provide either a contracted NQC value in Column G, or allow the template to calculate one using Columns H,L,Q, and R","ok")</f>
        <v>ok</v>
      </c>
      <c r="V1733" s="63" t="str">
        <f>INDEX(resources!F:F,MATCH(B1733,resources!B:B,0))</f>
        <v>new_resolve</v>
      </c>
      <c r="W1733" s="110">
        <f t="shared" ref="W1733:W1796" si="385">(F1733&gt;0)*1</f>
        <v>1</v>
      </c>
      <c r="X1733" s="110">
        <f t="shared" ref="X1733:X1796" si="386">COUNTIFS(G1733:H1733,"&gt;0")</f>
        <v>0</v>
      </c>
      <c r="Y1733" s="110" t="str">
        <f t="shared" ref="Y1733:Y1796" si="387">B1733&amp;"_"&amp;C1733&amp;"_"&amp;K1733</f>
        <v>Humboldt_Wind_energy_NA_CONFIDENTIAL</v>
      </c>
      <c r="Z1733" s="110">
        <f>IF(COUNTIFS($Y$2:Y1733,Y1733)=1,1,0)</f>
        <v>0</v>
      </c>
      <c r="AA1733" s="110">
        <f>SUM($Z$2:Z1733)*Z1733</f>
        <v>0</v>
      </c>
      <c r="AB1733" s="110">
        <f>COUNTIFS(resources!B:B,B1733)</f>
        <v>1</v>
      </c>
      <c r="AC1733" s="110">
        <f t="shared" ref="AC1733:AC1796" si="388">AND(ISNUMBER(D1733),(D1733&gt;2019))*1</f>
        <v>1</v>
      </c>
      <c r="AD1733" s="110">
        <f t="shared" ref="AD1733:AD1796" si="389">AND(ISNUMBER(E1733),E1733&gt;=1,E1733&lt;=12)*1</f>
        <v>1</v>
      </c>
      <c r="AE1733" s="110">
        <f t="shared" ref="AE1733:AE1796" si="390">AND(COUNT(G1733:H1733)=1,COUNT(F1733)=1)*1</f>
        <v>0</v>
      </c>
      <c r="AF1733" s="110">
        <f t="shared" ref="AF1733:AF1796" si="391">(COUNTIFS(K1733:O1733,"fillme")=0)*1</f>
        <v>1</v>
      </c>
      <c r="AG1733" s="110">
        <f t="shared" ref="AG1733:AG1796" si="392">ISNUMBER(L1733)*1</f>
        <v>0</v>
      </c>
      <c r="AH1733" s="110">
        <f t="shared" ref="AH1733:AH1796" si="393">NOT(AND(G1733&gt;0,H1733&gt;0))*1</f>
        <v>0</v>
      </c>
      <c r="AI1733" s="110">
        <f t="shared" ref="AI1733:AI1796" si="394">(U1733="ok")*1</f>
        <v>1</v>
      </c>
      <c r="AJ1733" s="100">
        <f>ROW()</f>
        <v>1733</v>
      </c>
      <c r="AK1733" s="100" t="e">
        <f>INDEX('BadRows RECART'!$C$2:$C$1207,MATCH(monthly_gwh_mw!AJ1733,'BadRows RECART'!$D$2:$D$1207,0))</f>
        <v>#N/A</v>
      </c>
    </row>
    <row r="1734" spans="1:37" ht="20">
      <c r="A1734" s="106" t="s">
        <v>3907</v>
      </c>
      <c r="B1734" s="106" t="s">
        <v>2405</v>
      </c>
      <c r="C1734" s="106" t="s">
        <v>6297</v>
      </c>
      <c r="D1734" s="168">
        <v>2030</v>
      </c>
      <c r="E1734" s="168">
        <v>4</v>
      </c>
      <c r="F1734" s="199">
        <v>24.368507386188238</v>
      </c>
      <c r="G1734" s="212" t="s">
        <v>6314</v>
      </c>
      <c r="H1734" s="212" t="s">
        <v>6314</v>
      </c>
      <c r="I1734" s="106" t="s">
        <v>594</v>
      </c>
      <c r="K1734" s="83" t="s">
        <v>6314</v>
      </c>
      <c r="L1734" s="83" t="s">
        <v>6314</v>
      </c>
      <c r="M1734" s="45" t="str">
        <f>IF(
ISNA(INDEX(resources!E:E,MATCH(B1734,resources!B:B,0))),"fillme",
INDEX(resources!E:E,MATCH(B1734,resources!B:B,0)))</f>
        <v>CAISO_Wind</v>
      </c>
      <c r="N1734" s="45">
        <f>IF(
ISNA(INDEX(resources!J:J,MATCH(B1734,resources!B:B,0))),"fillme",
INDEX(resources!J:J,MATCH(B1734,resources!B:B,0)))</f>
        <v>0</v>
      </c>
      <c r="O1734" s="83" t="str">
        <f>IFERROR(INDEX(resources!K:K,MATCH(B1734,resources!B:B,0)),"fillme")</f>
        <v>wind_low_cf</v>
      </c>
      <c r="P1734" s="89" t="str">
        <f t="shared" si="382"/>
        <v>wind_low_cf_2030_4</v>
      </c>
      <c r="Q1734" s="87">
        <f>INDEX(elcc!G:G,MATCH(P1734,elcc!D:D,0))</f>
        <v>0.3666666666666667</v>
      </c>
      <c r="R1734" s="89">
        <f t="shared" si="383"/>
        <v>1</v>
      </c>
      <c r="S1734" s="89" t="s">
        <v>6314</v>
      </c>
      <c r="T1734" s="89" t="s">
        <v>6314</v>
      </c>
      <c r="U1734" s="90" t="str">
        <f t="shared" si="384"/>
        <v>ok</v>
      </c>
      <c r="V1734" s="63" t="str">
        <f>INDEX(resources!F:F,MATCH(B1734,resources!B:B,0))</f>
        <v>new_resolve</v>
      </c>
      <c r="W1734" s="110">
        <f t="shared" si="385"/>
        <v>1</v>
      </c>
      <c r="X1734" s="110">
        <f t="shared" si="386"/>
        <v>0</v>
      </c>
      <c r="Y1734" s="110" t="str">
        <f t="shared" si="387"/>
        <v>Humboldt_Wind_energy_NA_CONFIDENTIAL</v>
      </c>
      <c r="Z1734" s="110">
        <f>IF(COUNTIFS($Y$2:Y1734,Y1734)=1,1,0)</f>
        <v>0</v>
      </c>
      <c r="AA1734" s="110">
        <f>SUM($Z$2:Z1734)*Z1734</f>
        <v>0</v>
      </c>
      <c r="AB1734" s="110">
        <f>COUNTIFS(resources!B:B,B1734)</f>
        <v>1</v>
      </c>
      <c r="AC1734" s="110">
        <f t="shared" si="388"/>
        <v>1</v>
      </c>
      <c r="AD1734" s="110">
        <f t="shared" si="389"/>
        <v>1</v>
      </c>
      <c r="AE1734" s="110">
        <f t="shared" si="390"/>
        <v>0</v>
      </c>
      <c r="AF1734" s="110">
        <f t="shared" si="391"/>
        <v>1</v>
      </c>
      <c r="AG1734" s="110">
        <f t="shared" si="392"/>
        <v>0</v>
      </c>
      <c r="AH1734" s="110">
        <f t="shared" si="393"/>
        <v>0</v>
      </c>
      <c r="AI1734" s="110">
        <f t="shared" si="394"/>
        <v>1</v>
      </c>
      <c r="AJ1734" s="100">
        <f>ROW()</f>
        <v>1734</v>
      </c>
      <c r="AK1734" s="100" t="e">
        <f>INDEX('BadRows RECART'!$C$2:$C$1207,MATCH(monthly_gwh_mw!AJ1734,'BadRows RECART'!$D$2:$D$1207,0))</f>
        <v>#N/A</v>
      </c>
    </row>
    <row r="1735" spans="1:37" ht="20">
      <c r="A1735" s="106" t="s">
        <v>3907</v>
      </c>
      <c r="B1735" s="106" t="s">
        <v>2405</v>
      </c>
      <c r="C1735" s="106" t="s">
        <v>6297</v>
      </c>
      <c r="D1735" s="168">
        <v>2030</v>
      </c>
      <c r="E1735" s="168">
        <v>5</v>
      </c>
      <c r="F1735" s="199">
        <v>27.826168040401839</v>
      </c>
      <c r="G1735" s="212" t="s">
        <v>6314</v>
      </c>
      <c r="H1735" s="212" t="s">
        <v>6314</v>
      </c>
      <c r="I1735" s="106" t="s">
        <v>594</v>
      </c>
      <c r="K1735" s="83" t="s">
        <v>6314</v>
      </c>
      <c r="L1735" s="83" t="s">
        <v>6314</v>
      </c>
      <c r="M1735" s="45" t="str">
        <f>IF(
ISNA(INDEX(resources!E:E,MATCH(B1735,resources!B:B,0))),"fillme",
INDEX(resources!E:E,MATCH(B1735,resources!B:B,0)))</f>
        <v>CAISO_Wind</v>
      </c>
      <c r="N1735" s="45">
        <f>IF(
ISNA(INDEX(resources!J:J,MATCH(B1735,resources!B:B,0))),"fillme",
INDEX(resources!J:J,MATCH(B1735,resources!B:B,0)))</f>
        <v>0</v>
      </c>
      <c r="O1735" s="83" t="str">
        <f>IFERROR(INDEX(resources!K:K,MATCH(B1735,resources!B:B,0)),"fillme")</f>
        <v>wind_low_cf</v>
      </c>
      <c r="P1735" s="89" t="str">
        <f t="shared" si="382"/>
        <v>wind_low_cf_2030_5</v>
      </c>
      <c r="Q1735" s="87">
        <f>INDEX(elcc!G:G,MATCH(P1735,elcc!D:D,0))</f>
        <v>0.3666666666666667</v>
      </c>
      <c r="R1735" s="89">
        <f t="shared" si="383"/>
        <v>1</v>
      </c>
      <c r="S1735" s="89" t="s">
        <v>6314</v>
      </c>
      <c r="T1735" s="89" t="s">
        <v>6314</v>
      </c>
      <c r="U1735" s="90" t="str">
        <f t="shared" si="384"/>
        <v>ok</v>
      </c>
      <c r="V1735" s="63" t="str">
        <f>INDEX(resources!F:F,MATCH(B1735,resources!B:B,0))</f>
        <v>new_resolve</v>
      </c>
      <c r="W1735" s="110">
        <f t="shared" si="385"/>
        <v>1</v>
      </c>
      <c r="X1735" s="110">
        <f t="shared" si="386"/>
        <v>0</v>
      </c>
      <c r="Y1735" s="110" t="str">
        <f t="shared" si="387"/>
        <v>Humboldt_Wind_energy_NA_CONFIDENTIAL</v>
      </c>
      <c r="Z1735" s="110">
        <f>IF(COUNTIFS($Y$2:Y1735,Y1735)=1,1,0)</f>
        <v>0</v>
      </c>
      <c r="AA1735" s="110">
        <f>SUM($Z$2:Z1735)*Z1735</f>
        <v>0</v>
      </c>
      <c r="AB1735" s="110">
        <f>COUNTIFS(resources!B:B,B1735)</f>
        <v>1</v>
      </c>
      <c r="AC1735" s="110">
        <f t="shared" si="388"/>
        <v>1</v>
      </c>
      <c r="AD1735" s="110">
        <f t="shared" si="389"/>
        <v>1</v>
      </c>
      <c r="AE1735" s="110">
        <f t="shared" si="390"/>
        <v>0</v>
      </c>
      <c r="AF1735" s="110">
        <f t="shared" si="391"/>
        <v>1</v>
      </c>
      <c r="AG1735" s="110">
        <f t="shared" si="392"/>
        <v>0</v>
      </c>
      <c r="AH1735" s="110">
        <f t="shared" si="393"/>
        <v>0</v>
      </c>
      <c r="AI1735" s="110">
        <f t="shared" si="394"/>
        <v>1</v>
      </c>
      <c r="AJ1735" s="100">
        <f>ROW()</f>
        <v>1735</v>
      </c>
      <c r="AK1735" s="100" t="e">
        <f>INDEX('BadRows RECART'!$C$2:$C$1207,MATCH(monthly_gwh_mw!AJ1735,'BadRows RECART'!$D$2:$D$1207,0))</f>
        <v>#N/A</v>
      </c>
    </row>
    <row r="1736" spans="1:37" ht="20">
      <c r="A1736" s="106" t="s">
        <v>3907</v>
      </c>
      <c r="B1736" s="106" t="s">
        <v>2405</v>
      </c>
      <c r="C1736" s="106" t="s">
        <v>6297</v>
      </c>
      <c r="D1736" s="168">
        <v>2030</v>
      </c>
      <c r="E1736" s="168">
        <v>6</v>
      </c>
      <c r="F1736" s="199">
        <v>23.766940225134309</v>
      </c>
      <c r="G1736" s="212" t="s">
        <v>6314</v>
      </c>
      <c r="H1736" s="212" t="s">
        <v>6314</v>
      </c>
      <c r="I1736" s="106" t="s">
        <v>594</v>
      </c>
      <c r="K1736" s="83" t="s">
        <v>6314</v>
      </c>
      <c r="L1736" s="83" t="s">
        <v>6314</v>
      </c>
      <c r="M1736" s="45" t="str">
        <f>IF(
ISNA(INDEX(resources!E:E,MATCH(B1736,resources!B:B,0))),"fillme",
INDEX(resources!E:E,MATCH(B1736,resources!B:B,0)))</f>
        <v>CAISO_Wind</v>
      </c>
      <c r="N1736" s="45">
        <f>IF(
ISNA(INDEX(resources!J:J,MATCH(B1736,resources!B:B,0))),"fillme",
INDEX(resources!J:J,MATCH(B1736,resources!B:B,0)))</f>
        <v>0</v>
      </c>
      <c r="O1736" s="83" t="str">
        <f>IFERROR(INDEX(resources!K:K,MATCH(B1736,resources!B:B,0)),"fillme")</f>
        <v>wind_low_cf</v>
      </c>
      <c r="P1736" s="89" t="str">
        <f t="shared" si="382"/>
        <v>wind_low_cf_2030_6</v>
      </c>
      <c r="Q1736" s="87">
        <f>INDEX(elcc!G:G,MATCH(P1736,elcc!D:D,0))</f>
        <v>0.48400000000000004</v>
      </c>
      <c r="R1736" s="89">
        <f t="shared" si="383"/>
        <v>1</v>
      </c>
      <c r="S1736" s="89" t="s">
        <v>6314</v>
      </c>
      <c r="T1736" s="89" t="s">
        <v>6314</v>
      </c>
      <c r="U1736" s="90" t="str">
        <f t="shared" si="384"/>
        <v>ok</v>
      </c>
      <c r="V1736" s="63" t="str">
        <f>INDEX(resources!F:F,MATCH(B1736,resources!B:B,0))</f>
        <v>new_resolve</v>
      </c>
      <c r="W1736" s="110">
        <f t="shared" si="385"/>
        <v>1</v>
      </c>
      <c r="X1736" s="110">
        <f t="shared" si="386"/>
        <v>0</v>
      </c>
      <c r="Y1736" s="110" t="str">
        <f t="shared" si="387"/>
        <v>Humboldt_Wind_energy_NA_CONFIDENTIAL</v>
      </c>
      <c r="Z1736" s="110">
        <f>IF(COUNTIFS($Y$2:Y1736,Y1736)=1,1,0)</f>
        <v>0</v>
      </c>
      <c r="AA1736" s="110">
        <f>SUM($Z$2:Z1736)*Z1736</f>
        <v>0</v>
      </c>
      <c r="AB1736" s="110">
        <f>COUNTIFS(resources!B:B,B1736)</f>
        <v>1</v>
      </c>
      <c r="AC1736" s="110">
        <f t="shared" si="388"/>
        <v>1</v>
      </c>
      <c r="AD1736" s="110">
        <f t="shared" si="389"/>
        <v>1</v>
      </c>
      <c r="AE1736" s="110">
        <f t="shared" si="390"/>
        <v>0</v>
      </c>
      <c r="AF1736" s="110">
        <f t="shared" si="391"/>
        <v>1</v>
      </c>
      <c r="AG1736" s="110">
        <f t="shared" si="392"/>
        <v>0</v>
      </c>
      <c r="AH1736" s="110">
        <f t="shared" si="393"/>
        <v>0</v>
      </c>
      <c r="AI1736" s="110">
        <f t="shared" si="394"/>
        <v>1</v>
      </c>
      <c r="AJ1736" s="100">
        <f>ROW()</f>
        <v>1736</v>
      </c>
      <c r="AK1736" s="100" t="e">
        <f>INDEX('BadRows RECART'!$C$2:$C$1207,MATCH(monthly_gwh_mw!AJ1736,'BadRows RECART'!$D$2:$D$1207,0))</f>
        <v>#N/A</v>
      </c>
    </row>
    <row r="1737" spans="1:37" ht="20">
      <c r="A1737" s="106" t="s">
        <v>3907</v>
      </c>
      <c r="B1737" s="106" t="s">
        <v>2405</v>
      </c>
      <c r="C1737" s="106" t="s">
        <v>6297</v>
      </c>
      <c r="D1737" s="168">
        <v>2030</v>
      </c>
      <c r="E1737" s="168">
        <v>7</v>
      </c>
      <c r="F1737" s="199">
        <v>19.181021439660171</v>
      </c>
      <c r="G1737" s="212" t="s">
        <v>6314</v>
      </c>
      <c r="H1737" s="212" t="s">
        <v>6314</v>
      </c>
      <c r="I1737" s="106" t="s">
        <v>594</v>
      </c>
      <c r="K1737" s="83" t="s">
        <v>6314</v>
      </c>
      <c r="L1737" s="83" t="s">
        <v>6314</v>
      </c>
      <c r="M1737" s="45" t="str">
        <f>IF(
ISNA(INDEX(resources!E:E,MATCH(B1737,resources!B:B,0))),"fillme",
INDEX(resources!E:E,MATCH(B1737,resources!B:B,0)))</f>
        <v>CAISO_Wind</v>
      </c>
      <c r="N1737" s="45">
        <f>IF(
ISNA(INDEX(resources!J:J,MATCH(B1737,resources!B:B,0))),"fillme",
INDEX(resources!J:J,MATCH(B1737,resources!B:B,0)))</f>
        <v>0</v>
      </c>
      <c r="O1737" s="83" t="str">
        <f>IFERROR(INDEX(resources!K:K,MATCH(B1737,resources!B:B,0)),"fillme")</f>
        <v>wind_low_cf</v>
      </c>
      <c r="P1737" s="89" t="str">
        <f t="shared" si="382"/>
        <v>wind_low_cf_2030_7</v>
      </c>
      <c r="Q1737" s="87">
        <f>INDEX(elcc!G:G,MATCH(P1737,elcc!D:D,0))</f>
        <v>0.33733333333333337</v>
      </c>
      <c r="R1737" s="89">
        <f t="shared" si="383"/>
        <v>1</v>
      </c>
      <c r="S1737" s="89" t="s">
        <v>6314</v>
      </c>
      <c r="T1737" s="89" t="s">
        <v>6314</v>
      </c>
      <c r="U1737" s="90" t="str">
        <f t="shared" si="384"/>
        <v>ok</v>
      </c>
      <c r="V1737" s="63" t="str">
        <f>INDEX(resources!F:F,MATCH(B1737,resources!B:B,0))</f>
        <v>new_resolve</v>
      </c>
      <c r="W1737" s="110">
        <f t="shared" si="385"/>
        <v>1</v>
      </c>
      <c r="X1737" s="110">
        <f t="shared" si="386"/>
        <v>0</v>
      </c>
      <c r="Y1737" s="110" t="str">
        <f t="shared" si="387"/>
        <v>Humboldt_Wind_energy_NA_CONFIDENTIAL</v>
      </c>
      <c r="Z1737" s="110">
        <f>IF(COUNTIFS($Y$2:Y1737,Y1737)=1,1,0)</f>
        <v>0</v>
      </c>
      <c r="AA1737" s="110">
        <f>SUM($Z$2:Z1737)*Z1737</f>
        <v>0</v>
      </c>
      <c r="AB1737" s="110">
        <f>COUNTIFS(resources!B:B,B1737)</f>
        <v>1</v>
      </c>
      <c r="AC1737" s="110">
        <f t="shared" si="388"/>
        <v>1</v>
      </c>
      <c r="AD1737" s="110">
        <f t="shared" si="389"/>
        <v>1</v>
      </c>
      <c r="AE1737" s="110">
        <f t="shared" si="390"/>
        <v>0</v>
      </c>
      <c r="AF1737" s="110">
        <f t="shared" si="391"/>
        <v>1</v>
      </c>
      <c r="AG1737" s="110">
        <f t="shared" si="392"/>
        <v>0</v>
      </c>
      <c r="AH1737" s="110">
        <f t="shared" si="393"/>
        <v>0</v>
      </c>
      <c r="AI1737" s="110">
        <f t="shared" si="394"/>
        <v>1</v>
      </c>
      <c r="AJ1737" s="100">
        <f>ROW()</f>
        <v>1737</v>
      </c>
      <c r="AK1737" s="100" t="e">
        <f>INDEX('BadRows RECART'!$C$2:$C$1207,MATCH(monthly_gwh_mw!AJ1737,'BadRows RECART'!$D$2:$D$1207,0))</f>
        <v>#N/A</v>
      </c>
    </row>
    <row r="1738" spans="1:37" ht="20">
      <c r="A1738" s="106" t="s">
        <v>3907</v>
      </c>
      <c r="B1738" s="106" t="s">
        <v>2405</v>
      </c>
      <c r="C1738" s="106" t="s">
        <v>6297</v>
      </c>
      <c r="D1738" s="168">
        <v>2030</v>
      </c>
      <c r="E1738" s="168">
        <v>8</v>
      </c>
      <c r="F1738" s="199">
        <v>20.147535235766071</v>
      </c>
      <c r="G1738" s="212" t="s">
        <v>6314</v>
      </c>
      <c r="H1738" s="212" t="s">
        <v>6314</v>
      </c>
      <c r="I1738" s="106" t="s">
        <v>594</v>
      </c>
      <c r="K1738" s="83" t="s">
        <v>6314</v>
      </c>
      <c r="L1738" s="83" t="s">
        <v>6314</v>
      </c>
      <c r="M1738" s="45" t="str">
        <f>IF(
ISNA(INDEX(resources!E:E,MATCH(B1738,resources!B:B,0))),"fillme",
INDEX(resources!E:E,MATCH(B1738,resources!B:B,0)))</f>
        <v>CAISO_Wind</v>
      </c>
      <c r="N1738" s="45">
        <f>IF(
ISNA(INDEX(resources!J:J,MATCH(B1738,resources!B:B,0))),"fillme",
INDEX(resources!J:J,MATCH(B1738,resources!B:B,0)))</f>
        <v>0</v>
      </c>
      <c r="O1738" s="83" t="str">
        <f>IFERROR(INDEX(resources!K:K,MATCH(B1738,resources!B:B,0)),"fillme")</f>
        <v>wind_low_cf</v>
      </c>
      <c r="P1738" s="89" t="str">
        <f t="shared" si="382"/>
        <v>wind_low_cf_2030_8</v>
      </c>
      <c r="Q1738" s="87">
        <f>INDEX(elcc!G:G,MATCH(P1738,elcc!D:D,0))</f>
        <v>0.308</v>
      </c>
      <c r="R1738" s="89">
        <f t="shared" si="383"/>
        <v>1</v>
      </c>
      <c r="S1738" s="89" t="s">
        <v>6314</v>
      </c>
      <c r="T1738" s="89" t="s">
        <v>6314</v>
      </c>
      <c r="U1738" s="90" t="str">
        <f t="shared" si="384"/>
        <v>ok</v>
      </c>
      <c r="V1738" s="63" t="str">
        <f>INDEX(resources!F:F,MATCH(B1738,resources!B:B,0))</f>
        <v>new_resolve</v>
      </c>
      <c r="W1738" s="110">
        <f t="shared" si="385"/>
        <v>1</v>
      </c>
      <c r="X1738" s="110">
        <f t="shared" si="386"/>
        <v>0</v>
      </c>
      <c r="Y1738" s="110" t="str">
        <f t="shared" si="387"/>
        <v>Humboldt_Wind_energy_NA_CONFIDENTIAL</v>
      </c>
      <c r="Z1738" s="110">
        <f>IF(COUNTIFS($Y$2:Y1738,Y1738)=1,1,0)</f>
        <v>0</v>
      </c>
      <c r="AA1738" s="110">
        <f>SUM($Z$2:Z1738)*Z1738</f>
        <v>0</v>
      </c>
      <c r="AB1738" s="110">
        <f>COUNTIFS(resources!B:B,B1738)</f>
        <v>1</v>
      </c>
      <c r="AC1738" s="110">
        <f t="shared" si="388"/>
        <v>1</v>
      </c>
      <c r="AD1738" s="110">
        <f t="shared" si="389"/>
        <v>1</v>
      </c>
      <c r="AE1738" s="110">
        <f t="shared" si="390"/>
        <v>0</v>
      </c>
      <c r="AF1738" s="110">
        <f t="shared" si="391"/>
        <v>1</v>
      </c>
      <c r="AG1738" s="110">
        <f t="shared" si="392"/>
        <v>0</v>
      </c>
      <c r="AH1738" s="110">
        <f t="shared" si="393"/>
        <v>0</v>
      </c>
      <c r="AI1738" s="110">
        <f t="shared" si="394"/>
        <v>1</v>
      </c>
      <c r="AJ1738" s="100">
        <f>ROW()</f>
        <v>1738</v>
      </c>
      <c r="AK1738" s="100" t="e">
        <f>INDEX('BadRows RECART'!$C$2:$C$1207,MATCH(monthly_gwh_mw!AJ1738,'BadRows RECART'!$D$2:$D$1207,0))</f>
        <v>#N/A</v>
      </c>
    </row>
    <row r="1739" spans="1:37" ht="20">
      <c r="A1739" s="106" t="s">
        <v>3907</v>
      </c>
      <c r="B1739" s="106" t="s">
        <v>2405</v>
      </c>
      <c r="C1739" s="106" t="s">
        <v>6297</v>
      </c>
      <c r="D1739" s="168">
        <v>2030</v>
      </c>
      <c r="E1739" s="168">
        <v>9</v>
      </c>
      <c r="F1739" s="199">
        <v>19.645748743100999</v>
      </c>
      <c r="G1739" s="212" t="s">
        <v>6314</v>
      </c>
      <c r="H1739" s="212" t="s">
        <v>6314</v>
      </c>
      <c r="I1739" s="106" t="s">
        <v>594</v>
      </c>
      <c r="K1739" s="83" t="s">
        <v>6314</v>
      </c>
      <c r="L1739" s="83" t="s">
        <v>6314</v>
      </c>
      <c r="M1739" s="45" t="str">
        <f>IF(
ISNA(INDEX(resources!E:E,MATCH(B1739,resources!B:B,0))),"fillme",
INDEX(resources!E:E,MATCH(B1739,resources!B:B,0)))</f>
        <v>CAISO_Wind</v>
      </c>
      <c r="N1739" s="45">
        <f>IF(
ISNA(INDEX(resources!J:J,MATCH(B1739,resources!B:B,0))),"fillme",
INDEX(resources!J:J,MATCH(B1739,resources!B:B,0)))</f>
        <v>0</v>
      </c>
      <c r="O1739" s="83" t="str">
        <f>IFERROR(INDEX(resources!K:K,MATCH(B1739,resources!B:B,0)),"fillme")</f>
        <v>wind_low_cf</v>
      </c>
      <c r="P1739" s="89" t="str">
        <f t="shared" si="382"/>
        <v>wind_low_cf_2030_9</v>
      </c>
      <c r="Q1739" s="87">
        <f>INDEX(elcc!G:G,MATCH(P1739,elcc!D:D,0))</f>
        <v>0.22</v>
      </c>
      <c r="R1739" s="89">
        <f t="shared" si="383"/>
        <v>1</v>
      </c>
      <c r="S1739" s="89" t="s">
        <v>6314</v>
      </c>
      <c r="T1739" s="89" t="s">
        <v>6314</v>
      </c>
      <c r="U1739" s="90" t="str">
        <f t="shared" si="384"/>
        <v>ok</v>
      </c>
      <c r="V1739" s="63" t="str">
        <f>INDEX(resources!F:F,MATCH(B1739,resources!B:B,0))</f>
        <v>new_resolve</v>
      </c>
      <c r="W1739" s="110">
        <f t="shared" si="385"/>
        <v>1</v>
      </c>
      <c r="X1739" s="110">
        <f t="shared" si="386"/>
        <v>0</v>
      </c>
      <c r="Y1739" s="110" t="str">
        <f t="shared" si="387"/>
        <v>Humboldt_Wind_energy_NA_CONFIDENTIAL</v>
      </c>
      <c r="Z1739" s="110">
        <f>IF(COUNTIFS($Y$2:Y1739,Y1739)=1,1,0)</f>
        <v>0</v>
      </c>
      <c r="AA1739" s="110">
        <f>SUM($Z$2:Z1739)*Z1739</f>
        <v>0</v>
      </c>
      <c r="AB1739" s="110">
        <f>COUNTIFS(resources!B:B,B1739)</f>
        <v>1</v>
      </c>
      <c r="AC1739" s="110">
        <f t="shared" si="388"/>
        <v>1</v>
      </c>
      <c r="AD1739" s="110">
        <f t="shared" si="389"/>
        <v>1</v>
      </c>
      <c r="AE1739" s="110">
        <f t="shared" si="390"/>
        <v>0</v>
      </c>
      <c r="AF1739" s="110">
        <f t="shared" si="391"/>
        <v>1</v>
      </c>
      <c r="AG1739" s="110">
        <f t="shared" si="392"/>
        <v>0</v>
      </c>
      <c r="AH1739" s="110">
        <f t="shared" si="393"/>
        <v>0</v>
      </c>
      <c r="AI1739" s="110">
        <f t="shared" si="394"/>
        <v>1</v>
      </c>
      <c r="AJ1739" s="100">
        <f>ROW()</f>
        <v>1739</v>
      </c>
      <c r="AK1739" s="100" t="e">
        <f>INDEX('BadRows RECART'!$C$2:$C$1207,MATCH(monthly_gwh_mw!AJ1739,'BadRows RECART'!$D$2:$D$1207,0))</f>
        <v>#N/A</v>
      </c>
    </row>
    <row r="1740" spans="1:37" ht="20">
      <c r="A1740" s="106" t="s">
        <v>3907</v>
      </c>
      <c r="B1740" s="106" t="s">
        <v>2405</v>
      </c>
      <c r="C1740" s="106" t="s">
        <v>6297</v>
      </c>
      <c r="D1740" s="168">
        <v>2030</v>
      </c>
      <c r="E1740" s="168">
        <v>10</v>
      </c>
      <c r="F1740" s="199">
        <v>24.462679950476637</v>
      </c>
      <c r="G1740" s="212" t="s">
        <v>6314</v>
      </c>
      <c r="H1740" s="212" t="s">
        <v>6314</v>
      </c>
      <c r="I1740" s="106" t="s">
        <v>594</v>
      </c>
      <c r="K1740" s="83" t="s">
        <v>6314</v>
      </c>
      <c r="L1740" s="83" t="s">
        <v>6314</v>
      </c>
      <c r="M1740" s="45" t="str">
        <f>IF(
ISNA(INDEX(resources!E:E,MATCH(B1740,resources!B:B,0))),"fillme",
INDEX(resources!E:E,MATCH(B1740,resources!B:B,0)))</f>
        <v>CAISO_Wind</v>
      </c>
      <c r="N1740" s="45">
        <f>IF(
ISNA(INDEX(resources!J:J,MATCH(B1740,resources!B:B,0))),"fillme",
INDEX(resources!J:J,MATCH(B1740,resources!B:B,0)))</f>
        <v>0</v>
      </c>
      <c r="O1740" s="83" t="str">
        <f>IFERROR(INDEX(resources!K:K,MATCH(B1740,resources!B:B,0)),"fillme")</f>
        <v>wind_low_cf</v>
      </c>
      <c r="P1740" s="89" t="str">
        <f t="shared" si="382"/>
        <v>wind_low_cf_2030_10</v>
      </c>
      <c r="Q1740" s="87">
        <f>INDEX(elcc!G:G,MATCH(P1740,elcc!D:D,0))</f>
        <v>0.11733333333333335</v>
      </c>
      <c r="R1740" s="89">
        <f t="shared" si="383"/>
        <v>1</v>
      </c>
      <c r="S1740" s="89" t="s">
        <v>6314</v>
      </c>
      <c r="T1740" s="89" t="s">
        <v>6314</v>
      </c>
      <c r="U1740" s="90" t="str">
        <f t="shared" si="384"/>
        <v>ok</v>
      </c>
      <c r="V1740" s="63" t="str">
        <f>INDEX(resources!F:F,MATCH(B1740,resources!B:B,0))</f>
        <v>new_resolve</v>
      </c>
      <c r="W1740" s="110">
        <f t="shared" si="385"/>
        <v>1</v>
      </c>
      <c r="X1740" s="110">
        <f t="shared" si="386"/>
        <v>0</v>
      </c>
      <c r="Y1740" s="110" t="str">
        <f t="shared" si="387"/>
        <v>Humboldt_Wind_energy_NA_CONFIDENTIAL</v>
      </c>
      <c r="Z1740" s="110">
        <f>IF(COUNTIFS($Y$2:Y1740,Y1740)=1,1,0)</f>
        <v>0</v>
      </c>
      <c r="AA1740" s="110">
        <f>SUM($Z$2:Z1740)*Z1740</f>
        <v>0</v>
      </c>
      <c r="AB1740" s="110">
        <f>COUNTIFS(resources!B:B,B1740)</f>
        <v>1</v>
      </c>
      <c r="AC1740" s="110">
        <f t="shared" si="388"/>
        <v>1</v>
      </c>
      <c r="AD1740" s="110">
        <f t="shared" si="389"/>
        <v>1</v>
      </c>
      <c r="AE1740" s="110">
        <f t="shared" si="390"/>
        <v>0</v>
      </c>
      <c r="AF1740" s="110">
        <f t="shared" si="391"/>
        <v>1</v>
      </c>
      <c r="AG1740" s="110">
        <f t="shared" si="392"/>
        <v>0</v>
      </c>
      <c r="AH1740" s="110">
        <f t="shared" si="393"/>
        <v>0</v>
      </c>
      <c r="AI1740" s="110">
        <f t="shared" si="394"/>
        <v>1</v>
      </c>
      <c r="AJ1740" s="100">
        <f>ROW()</f>
        <v>1740</v>
      </c>
      <c r="AK1740" s="100" t="e">
        <f>INDEX('BadRows RECART'!$C$2:$C$1207,MATCH(monthly_gwh_mw!AJ1740,'BadRows RECART'!$D$2:$D$1207,0))</f>
        <v>#N/A</v>
      </c>
    </row>
    <row r="1741" spans="1:37" ht="20">
      <c r="A1741" s="106" t="s">
        <v>3907</v>
      </c>
      <c r="B1741" s="106" t="s">
        <v>2405</v>
      </c>
      <c r="C1741" s="106" t="s">
        <v>6297</v>
      </c>
      <c r="D1741" s="168">
        <v>2030</v>
      </c>
      <c r="E1741" s="168">
        <v>11</v>
      </c>
      <c r="F1741" s="199">
        <v>23.055738271375194</v>
      </c>
      <c r="G1741" s="212" t="s">
        <v>6314</v>
      </c>
      <c r="H1741" s="212" t="s">
        <v>6314</v>
      </c>
      <c r="I1741" s="106" t="s">
        <v>594</v>
      </c>
      <c r="K1741" s="83" t="s">
        <v>6314</v>
      </c>
      <c r="L1741" s="83" t="s">
        <v>6314</v>
      </c>
      <c r="M1741" s="45" t="str">
        <f>IF(
ISNA(INDEX(resources!E:E,MATCH(B1741,resources!B:B,0))),"fillme",
INDEX(resources!E:E,MATCH(B1741,resources!B:B,0)))</f>
        <v>CAISO_Wind</v>
      </c>
      <c r="N1741" s="45">
        <f>IF(
ISNA(INDEX(resources!J:J,MATCH(B1741,resources!B:B,0))),"fillme",
INDEX(resources!J:J,MATCH(B1741,resources!B:B,0)))</f>
        <v>0</v>
      </c>
      <c r="O1741" s="83" t="str">
        <f>IFERROR(INDEX(resources!K:K,MATCH(B1741,resources!B:B,0)),"fillme")</f>
        <v>wind_low_cf</v>
      </c>
      <c r="P1741" s="89" t="str">
        <f t="shared" si="382"/>
        <v>wind_low_cf_2030_11</v>
      </c>
      <c r="Q1741" s="87">
        <f>INDEX(elcc!G:G,MATCH(P1741,elcc!D:D,0))</f>
        <v>0.17600000000000002</v>
      </c>
      <c r="R1741" s="89">
        <f t="shared" si="383"/>
        <v>1</v>
      </c>
      <c r="S1741" s="89" t="s">
        <v>6314</v>
      </c>
      <c r="T1741" s="89" t="s">
        <v>6314</v>
      </c>
      <c r="U1741" s="90" t="str">
        <f t="shared" si="384"/>
        <v>ok</v>
      </c>
      <c r="V1741" s="63" t="str">
        <f>INDEX(resources!F:F,MATCH(B1741,resources!B:B,0))</f>
        <v>new_resolve</v>
      </c>
      <c r="W1741" s="110">
        <f t="shared" si="385"/>
        <v>1</v>
      </c>
      <c r="X1741" s="110">
        <f t="shared" si="386"/>
        <v>0</v>
      </c>
      <c r="Y1741" s="110" t="str">
        <f t="shared" si="387"/>
        <v>Humboldt_Wind_energy_NA_CONFIDENTIAL</v>
      </c>
      <c r="Z1741" s="110">
        <f>IF(COUNTIFS($Y$2:Y1741,Y1741)=1,1,0)</f>
        <v>0</v>
      </c>
      <c r="AA1741" s="110">
        <f>SUM($Z$2:Z1741)*Z1741</f>
        <v>0</v>
      </c>
      <c r="AB1741" s="110">
        <f>COUNTIFS(resources!B:B,B1741)</f>
        <v>1</v>
      </c>
      <c r="AC1741" s="110">
        <f t="shared" si="388"/>
        <v>1</v>
      </c>
      <c r="AD1741" s="110">
        <f t="shared" si="389"/>
        <v>1</v>
      </c>
      <c r="AE1741" s="110">
        <f t="shared" si="390"/>
        <v>0</v>
      </c>
      <c r="AF1741" s="110">
        <f t="shared" si="391"/>
        <v>1</v>
      </c>
      <c r="AG1741" s="110">
        <f t="shared" si="392"/>
        <v>0</v>
      </c>
      <c r="AH1741" s="110">
        <f t="shared" si="393"/>
        <v>0</v>
      </c>
      <c r="AI1741" s="110">
        <f t="shared" si="394"/>
        <v>1</v>
      </c>
      <c r="AJ1741" s="100">
        <f>ROW()</f>
        <v>1741</v>
      </c>
      <c r="AK1741" s="100" t="e">
        <f>INDEX('BadRows RECART'!$C$2:$C$1207,MATCH(monthly_gwh_mw!AJ1741,'BadRows RECART'!$D$2:$D$1207,0))</f>
        <v>#N/A</v>
      </c>
    </row>
    <row r="1742" spans="1:37" ht="20">
      <c r="A1742" s="106" t="s">
        <v>3907</v>
      </c>
      <c r="B1742" s="106" t="s">
        <v>2405</v>
      </c>
      <c r="C1742" s="106" t="s">
        <v>6297</v>
      </c>
      <c r="D1742" s="168">
        <v>2030</v>
      </c>
      <c r="E1742" s="168">
        <v>12</v>
      </c>
      <c r="F1742" s="199">
        <v>33.867866009818606</v>
      </c>
      <c r="G1742" s="212" t="s">
        <v>6314</v>
      </c>
      <c r="H1742" s="212" t="s">
        <v>6314</v>
      </c>
      <c r="I1742" s="106" t="s">
        <v>594</v>
      </c>
      <c r="K1742" s="83" t="s">
        <v>6314</v>
      </c>
      <c r="L1742" s="83" t="s">
        <v>6314</v>
      </c>
      <c r="M1742" s="45" t="str">
        <f>IF(
ISNA(INDEX(resources!E:E,MATCH(B1742,resources!B:B,0))),"fillme",
INDEX(resources!E:E,MATCH(B1742,resources!B:B,0)))</f>
        <v>CAISO_Wind</v>
      </c>
      <c r="N1742" s="45">
        <f>IF(
ISNA(INDEX(resources!J:J,MATCH(B1742,resources!B:B,0))),"fillme",
INDEX(resources!J:J,MATCH(B1742,resources!B:B,0)))</f>
        <v>0</v>
      </c>
      <c r="O1742" s="83" t="str">
        <f>IFERROR(INDEX(resources!K:K,MATCH(B1742,resources!B:B,0)),"fillme")</f>
        <v>wind_low_cf</v>
      </c>
      <c r="P1742" s="89" t="str">
        <f t="shared" si="382"/>
        <v>wind_low_cf_2030_12</v>
      </c>
      <c r="Q1742" s="87">
        <f>INDEX(elcc!G:G,MATCH(P1742,elcc!D:D,0))</f>
        <v>0.19066666666666668</v>
      </c>
      <c r="R1742" s="89">
        <f t="shared" si="383"/>
        <v>1</v>
      </c>
      <c r="S1742" s="89" t="s">
        <v>6314</v>
      </c>
      <c r="T1742" s="89" t="s">
        <v>6314</v>
      </c>
      <c r="U1742" s="90" t="str">
        <f t="shared" si="384"/>
        <v>ok</v>
      </c>
      <c r="V1742" s="63" t="str">
        <f>INDEX(resources!F:F,MATCH(B1742,resources!B:B,0))</f>
        <v>new_resolve</v>
      </c>
      <c r="W1742" s="110">
        <f t="shared" si="385"/>
        <v>1</v>
      </c>
      <c r="X1742" s="110">
        <f t="shared" si="386"/>
        <v>0</v>
      </c>
      <c r="Y1742" s="110" t="str">
        <f t="shared" si="387"/>
        <v>Humboldt_Wind_energy_NA_CONFIDENTIAL</v>
      </c>
      <c r="Z1742" s="110">
        <f>IF(COUNTIFS($Y$2:Y1742,Y1742)=1,1,0)</f>
        <v>0</v>
      </c>
      <c r="AA1742" s="110">
        <f>SUM($Z$2:Z1742)*Z1742</f>
        <v>0</v>
      </c>
      <c r="AB1742" s="110">
        <f>COUNTIFS(resources!B:B,B1742)</f>
        <v>1</v>
      </c>
      <c r="AC1742" s="110">
        <f t="shared" si="388"/>
        <v>1</v>
      </c>
      <c r="AD1742" s="110">
        <f t="shared" si="389"/>
        <v>1</v>
      </c>
      <c r="AE1742" s="110">
        <f t="shared" si="390"/>
        <v>0</v>
      </c>
      <c r="AF1742" s="110">
        <f t="shared" si="391"/>
        <v>1</v>
      </c>
      <c r="AG1742" s="110">
        <f t="shared" si="392"/>
        <v>0</v>
      </c>
      <c r="AH1742" s="110">
        <f t="shared" si="393"/>
        <v>0</v>
      </c>
      <c r="AI1742" s="110">
        <f t="shared" si="394"/>
        <v>1</v>
      </c>
      <c r="AJ1742" s="100">
        <f>ROW()</f>
        <v>1742</v>
      </c>
      <c r="AK1742" s="100" t="e">
        <f>INDEX('BadRows RECART'!$C$2:$C$1207,MATCH(monthly_gwh_mw!AJ1742,'BadRows RECART'!$D$2:$D$1207,0))</f>
        <v>#N/A</v>
      </c>
    </row>
    <row r="1743" spans="1:37" ht="20">
      <c r="A1743" s="106" t="s">
        <v>3907</v>
      </c>
      <c r="B1743" s="106" t="s">
        <v>2418</v>
      </c>
      <c r="C1743" s="106" t="s">
        <v>6297</v>
      </c>
      <c r="D1743" s="168">
        <v>2023</v>
      </c>
      <c r="E1743" s="168">
        <v>1</v>
      </c>
      <c r="F1743" s="199">
        <v>2.8840575189304554</v>
      </c>
      <c r="G1743" s="212" t="s">
        <v>6314</v>
      </c>
      <c r="H1743" s="212" t="s">
        <v>6314</v>
      </c>
      <c r="I1743" s="106" t="s">
        <v>594</v>
      </c>
      <c r="K1743" s="83" t="s">
        <v>6314</v>
      </c>
      <c r="L1743" s="83" t="s">
        <v>6314</v>
      </c>
      <c r="M1743" s="45" t="str">
        <f>IF(
ISNA(INDEX(resources!E:E,MATCH(B1743,resources!B:B,0))),"fillme",
INDEX(resources!E:E,MATCH(B1743,resources!B:B,0)))</f>
        <v>CAISO_Wind</v>
      </c>
      <c r="N1743" s="45">
        <f>IF(
ISNA(INDEX(resources!J:J,MATCH(B1743,resources!B:B,0))),"fillme",
INDEX(resources!J:J,MATCH(B1743,resources!B:B,0)))</f>
        <v>0</v>
      </c>
      <c r="O1743" s="83" t="str">
        <f>IFERROR(INDEX(resources!K:K,MATCH(B1743,resources!B:B,0)),"fillme")</f>
        <v>wind_low_cf</v>
      </c>
      <c r="P1743" s="89" t="str">
        <f t="shared" si="382"/>
        <v>wind_low_cf_2023_1</v>
      </c>
      <c r="Q1743" s="87">
        <f>INDEX(elcc!G:G,MATCH(P1743,elcc!D:D,0))</f>
        <v>0.14000000000000001</v>
      </c>
      <c r="R1743" s="89">
        <f t="shared" si="383"/>
        <v>1</v>
      </c>
      <c r="S1743" s="89" t="s">
        <v>6314</v>
      </c>
      <c r="T1743" s="89" t="s">
        <v>6314</v>
      </c>
      <c r="U1743" s="90" t="str">
        <f t="shared" si="384"/>
        <v>ok</v>
      </c>
      <c r="V1743" s="63" t="str">
        <f>INDEX(resources!F:F,MATCH(B1743,resources!B:B,0))</f>
        <v>new_resolve</v>
      </c>
      <c r="W1743" s="110">
        <f t="shared" si="385"/>
        <v>1</v>
      </c>
      <c r="X1743" s="110">
        <f t="shared" si="386"/>
        <v>0</v>
      </c>
      <c r="Y1743" s="110" t="str">
        <f t="shared" si="387"/>
        <v>Tehachapi_Wind_energy_NA_CONFIDENTIAL</v>
      </c>
      <c r="Z1743" s="110">
        <f>IF(COUNTIFS($Y$2:Y1743,Y1743)=1,1,0)</f>
        <v>1</v>
      </c>
      <c r="AA1743" s="110">
        <f>SUM($Z$2:Z1743)*Z1743</f>
        <v>25</v>
      </c>
      <c r="AB1743" s="110">
        <f>COUNTIFS(resources!B:B,B1743)</f>
        <v>1</v>
      </c>
      <c r="AC1743" s="110">
        <f t="shared" si="388"/>
        <v>1</v>
      </c>
      <c r="AD1743" s="110">
        <f t="shared" si="389"/>
        <v>1</v>
      </c>
      <c r="AE1743" s="110">
        <f t="shared" si="390"/>
        <v>0</v>
      </c>
      <c r="AF1743" s="110">
        <f t="shared" si="391"/>
        <v>1</v>
      </c>
      <c r="AG1743" s="110">
        <f t="shared" si="392"/>
        <v>0</v>
      </c>
      <c r="AH1743" s="110">
        <f t="shared" si="393"/>
        <v>0</v>
      </c>
      <c r="AI1743" s="110">
        <f t="shared" si="394"/>
        <v>1</v>
      </c>
      <c r="AJ1743" s="100">
        <f>ROW()</f>
        <v>1743</v>
      </c>
      <c r="AK1743" s="100" t="e">
        <f>INDEX('BadRows RECART'!$C$2:$C$1207,MATCH(monthly_gwh_mw!AJ1743,'BadRows RECART'!$D$2:$D$1207,0))</f>
        <v>#N/A</v>
      </c>
    </row>
    <row r="1744" spans="1:37" ht="20">
      <c r="A1744" s="106" t="s">
        <v>3907</v>
      </c>
      <c r="B1744" s="106" t="s">
        <v>2418</v>
      </c>
      <c r="C1744" s="106" t="s">
        <v>6297</v>
      </c>
      <c r="D1744" s="168">
        <v>2023</v>
      </c>
      <c r="E1744" s="168">
        <v>2</v>
      </c>
      <c r="F1744" s="199">
        <v>2.9157170123275544</v>
      </c>
      <c r="G1744" s="212" t="s">
        <v>6314</v>
      </c>
      <c r="H1744" s="212" t="s">
        <v>6314</v>
      </c>
      <c r="I1744" s="106" t="s">
        <v>594</v>
      </c>
      <c r="K1744" s="83" t="s">
        <v>6314</v>
      </c>
      <c r="L1744" s="83" t="s">
        <v>6314</v>
      </c>
      <c r="M1744" s="45" t="str">
        <f>IF(
ISNA(INDEX(resources!E:E,MATCH(B1744,resources!B:B,0))),"fillme",
INDEX(resources!E:E,MATCH(B1744,resources!B:B,0)))</f>
        <v>CAISO_Wind</v>
      </c>
      <c r="N1744" s="45">
        <f>IF(
ISNA(INDEX(resources!J:J,MATCH(B1744,resources!B:B,0))),"fillme",
INDEX(resources!J:J,MATCH(B1744,resources!B:B,0)))</f>
        <v>0</v>
      </c>
      <c r="O1744" s="83" t="str">
        <f>IFERROR(INDEX(resources!K:K,MATCH(B1744,resources!B:B,0)),"fillme")</f>
        <v>wind_low_cf</v>
      </c>
      <c r="P1744" s="89" t="str">
        <f t="shared" si="382"/>
        <v>wind_low_cf_2023_2</v>
      </c>
      <c r="Q1744" s="87">
        <f>INDEX(elcc!G:G,MATCH(P1744,elcc!D:D,0))</f>
        <v>0.12</v>
      </c>
      <c r="R1744" s="89">
        <f t="shared" si="383"/>
        <v>1</v>
      </c>
      <c r="S1744" s="89" t="s">
        <v>6314</v>
      </c>
      <c r="T1744" s="89" t="s">
        <v>6314</v>
      </c>
      <c r="U1744" s="90" t="str">
        <f t="shared" si="384"/>
        <v>ok</v>
      </c>
      <c r="V1744" s="63" t="str">
        <f>INDEX(resources!F:F,MATCH(B1744,resources!B:B,0))</f>
        <v>new_resolve</v>
      </c>
      <c r="W1744" s="110">
        <f t="shared" si="385"/>
        <v>1</v>
      </c>
      <c r="X1744" s="110">
        <f t="shared" si="386"/>
        <v>0</v>
      </c>
      <c r="Y1744" s="110" t="str">
        <f t="shared" si="387"/>
        <v>Tehachapi_Wind_energy_NA_CONFIDENTIAL</v>
      </c>
      <c r="Z1744" s="110">
        <f>IF(COUNTIFS($Y$2:Y1744,Y1744)=1,1,0)</f>
        <v>0</v>
      </c>
      <c r="AA1744" s="110">
        <f>SUM($Z$2:Z1744)*Z1744</f>
        <v>0</v>
      </c>
      <c r="AB1744" s="110">
        <f>COUNTIFS(resources!B:B,B1744)</f>
        <v>1</v>
      </c>
      <c r="AC1744" s="110">
        <f t="shared" si="388"/>
        <v>1</v>
      </c>
      <c r="AD1744" s="110">
        <f t="shared" si="389"/>
        <v>1</v>
      </c>
      <c r="AE1744" s="110">
        <f t="shared" si="390"/>
        <v>0</v>
      </c>
      <c r="AF1744" s="110">
        <f t="shared" si="391"/>
        <v>1</v>
      </c>
      <c r="AG1744" s="110">
        <f t="shared" si="392"/>
        <v>0</v>
      </c>
      <c r="AH1744" s="110">
        <f t="shared" si="393"/>
        <v>0</v>
      </c>
      <c r="AI1744" s="110">
        <f t="shared" si="394"/>
        <v>1</v>
      </c>
      <c r="AJ1744" s="100">
        <f>ROW()</f>
        <v>1744</v>
      </c>
      <c r="AK1744" s="100" t="e">
        <f>INDEX('BadRows RECART'!$C$2:$C$1207,MATCH(monthly_gwh_mw!AJ1744,'BadRows RECART'!$D$2:$D$1207,0))</f>
        <v>#N/A</v>
      </c>
    </row>
    <row r="1745" spans="1:37" ht="20">
      <c r="A1745" s="106" t="s">
        <v>3907</v>
      </c>
      <c r="B1745" s="106" t="s">
        <v>2418</v>
      </c>
      <c r="C1745" s="106" t="s">
        <v>6297</v>
      </c>
      <c r="D1745" s="168">
        <v>2023</v>
      </c>
      <c r="E1745" s="168">
        <v>3</v>
      </c>
      <c r="F1745" s="199">
        <v>3.8612460285617205</v>
      </c>
      <c r="G1745" s="212" t="s">
        <v>6314</v>
      </c>
      <c r="H1745" s="212" t="s">
        <v>6314</v>
      </c>
      <c r="I1745" s="106" t="s">
        <v>594</v>
      </c>
      <c r="K1745" s="83" t="s">
        <v>6314</v>
      </c>
      <c r="L1745" s="83" t="s">
        <v>6314</v>
      </c>
      <c r="M1745" s="45" t="str">
        <f>IF(
ISNA(INDEX(resources!E:E,MATCH(B1745,resources!B:B,0))),"fillme",
INDEX(resources!E:E,MATCH(B1745,resources!B:B,0)))</f>
        <v>CAISO_Wind</v>
      </c>
      <c r="N1745" s="45">
        <f>IF(
ISNA(INDEX(resources!J:J,MATCH(B1745,resources!B:B,0))),"fillme",
INDEX(resources!J:J,MATCH(B1745,resources!B:B,0)))</f>
        <v>0</v>
      </c>
      <c r="O1745" s="83" t="str">
        <f>IFERROR(INDEX(resources!K:K,MATCH(B1745,resources!B:B,0)),"fillme")</f>
        <v>wind_low_cf</v>
      </c>
      <c r="P1745" s="89" t="str">
        <f t="shared" si="382"/>
        <v>wind_low_cf_2023_3</v>
      </c>
      <c r="Q1745" s="87">
        <f>INDEX(elcc!G:G,MATCH(P1745,elcc!D:D,0))</f>
        <v>0.28000000000000003</v>
      </c>
      <c r="R1745" s="89">
        <f t="shared" si="383"/>
        <v>1</v>
      </c>
      <c r="S1745" s="89" t="s">
        <v>6314</v>
      </c>
      <c r="T1745" s="89" t="s">
        <v>6314</v>
      </c>
      <c r="U1745" s="90" t="str">
        <f t="shared" si="384"/>
        <v>ok</v>
      </c>
      <c r="V1745" s="63" t="str">
        <f>INDEX(resources!F:F,MATCH(B1745,resources!B:B,0))</f>
        <v>new_resolve</v>
      </c>
      <c r="W1745" s="110">
        <f t="shared" si="385"/>
        <v>1</v>
      </c>
      <c r="X1745" s="110">
        <f t="shared" si="386"/>
        <v>0</v>
      </c>
      <c r="Y1745" s="110" t="str">
        <f t="shared" si="387"/>
        <v>Tehachapi_Wind_energy_NA_CONFIDENTIAL</v>
      </c>
      <c r="Z1745" s="110">
        <f>IF(COUNTIFS($Y$2:Y1745,Y1745)=1,1,0)</f>
        <v>0</v>
      </c>
      <c r="AA1745" s="110">
        <f>SUM($Z$2:Z1745)*Z1745</f>
        <v>0</v>
      </c>
      <c r="AB1745" s="110">
        <f>COUNTIFS(resources!B:B,B1745)</f>
        <v>1</v>
      </c>
      <c r="AC1745" s="110">
        <f t="shared" si="388"/>
        <v>1</v>
      </c>
      <c r="AD1745" s="110">
        <f t="shared" si="389"/>
        <v>1</v>
      </c>
      <c r="AE1745" s="110">
        <f t="shared" si="390"/>
        <v>0</v>
      </c>
      <c r="AF1745" s="110">
        <f t="shared" si="391"/>
        <v>1</v>
      </c>
      <c r="AG1745" s="110">
        <f t="shared" si="392"/>
        <v>0</v>
      </c>
      <c r="AH1745" s="110">
        <f t="shared" si="393"/>
        <v>0</v>
      </c>
      <c r="AI1745" s="110">
        <f t="shared" si="394"/>
        <v>1</v>
      </c>
      <c r="AJ1745" s="100">
        <f>ROW()</f>
        <v>1745</v>
      </c>
      <c r="AK1745" s="100" t="e">
        <f>INDEX('BadRows RECART'!$C$2:$C$1207,MATCH(monthly_gwh_mw!AJ1745,'BadRows RECART'!$D$2:$D$1207,0))</f>
        <v>#N/A</v>
      </c>
    </row>
    <row r="1746" spans="1:37" ht="20">
      <c r="A1746" s="106" t="s">
        <v>3907</v>
      </c>
      <c r="B1746" s="106" t="s">
        <v>2418</v>
      </c>
      <c r="C1746" s="106" t="s">
        <v>6297</v>
      </c>
      <c r="D1746" s="168">
        <v>2023</v>
      </c>
      <c r="E1746" s="168">
        <v>4</v>
      </c>
      <c r="F1746" s="199">
        <v>5.0347605396584472</v>
      </c>
      <c r="G1746" s="212" t="s">
        <v>6314</v>
      </c>
      <c r="H1746" s="212" t="s">
        <v>6314</v>
      </c>
      <c r="I1746" s="106" t="s">
        <v>594</v>
      </c>
      <c r="K1746" s="83" t="s">
        <v>6314</v>
      </c>
      <c r="L1746" s="83" t="s">
        <v>6314</v>
      </c>
      <c r="M1746" s="45" t="str">
        <f>IF(
ISNA(INDEX(resources!E:E,MATCH(B1746,resources!B:B,0))),"fillme",
INDEX(resources!E:E,MATCH(B1746,resources!B:B,0)))</f>
        <v>CAISO_Wind</v>
      </c>
      <c r="N1746" s="45">
        <f>IF(
ISNA(INDEX(resources!J:J,MATCH(B1746,resources!B:B,0))),"fillme",
INDEX(resources!J:J,MATCH(B1746,resources!B:B,0)))</f>
        <v>0</v>
      </c>
      <c r="O1746" s="83" t="str">
        <f>IFERROR(INDEX(resources!K:K,MATCH(B1746,resources!B:B,0)),"fillme")</f>
        <v>wind_low_cf</v>
      </c>
      <c r="P1746" s="89" t="str">
        <f t="shared" si="382"/>
        <v>wind_low_cf_2023_4</v>
      </c>
      <c r="Q1746" s="87">
        <f>INDEX(elcc!G:G,MATCH(P1746,elcc!D:D,0))</f>
        <v>0.25</v>
      </c>
      <c r="R1746" s="89">
        <f t="shared" si="383"/>
        <v>1</v>
      </c>
      <c r="S1746" s="89" t="s">
        <v>6314</v>
      </c>
      <c r="T1746" s="89" t="s">
        <v>6314</v>
      </c>
      <c r="U1746" s="90" t="str">
        <f t="shared" si="384"/>
        <v>ok</v>
      </c>
      <c r="V1746" s="63" t="str">
        <f>INDEX(resources!F:F,MATCH(B1746,resources!B:B,0))</f>
        <v>new_resolve</v>
      </c>
      <c r="W1746" s="110">
        <f t="shared" si="385"/>
        <v>1</v>
      </c>
      <c r="X1746" s="110">
        <f t="shared" si="386"/>
        <v>0</v>
      </c>
      <c r="Y1746" s="110" t="str">
        <f t="shared" si="387"/>
        <v>Tehachapi_Wind_energy_NA_CONFIDENTIAL</v>
      </c>
      <c r="Z1746" s="110">
        <f>IF(COUNTIFS($Y$2:Y1746,Y1746)=1,1,0)</f>
        <v>0</v>
      </c>
      <c r="AA1746" s="110">
        <f>SUM($Z$2:Z1746)*Z1746</f>
        <v>0</v>
      </c>
      <c r="AB1746" s="110">
        <f>COUNTIFS(resources!B:B,B1746)</f>
        <v>1</v>
      </c>
      <c r="AC1746" s="110">
        <f t="shared" si="388"/>
        <v>1</v>
      </c>
      <c r="AD1746" s="110">
        <f t="shared" si="389"/>
        <v>1</v>
      </c>
      <c r="AE1746" s="110">
        <f t="shared" si="390"/>
        <v>0</v>
      </c>
      <c r="AF1746" s="110">
        <f t="shared" si="391"/>
        <v>1</v>
      </c>
      <c r="AG1746" s="110">
        <f t="shared" si="392"/>
        <v>0</v>
      </c>
      <c r="AH1746" s="110">
        <f t="shared" si="393"/>
        <v>0</v>
      </c>
      <c r="AI1746" s="110">
        <f t="shared" si="394"/>
        <v>1</v>
      </c>
      <c r="AJ1746" s="100">
        <f>ROW()</f>
        <v>1746</v>
      </c>
      <c r="AK1746" s="100" t="e">
        <f>INDEX('BadRows RECART'!$C$2:$C$1207,MATCH(monthly_gwh_mw!AJ1746,'BadRows RECART'!$D$2:$D$1207,0))</f>
        <v>#N/A</v>
      </c>
    </row>
    <row r="1747" spans="1:37" ht="20">
      <c r="A1747" s="106" t="s">
        <v>3907</v>
      </c>
      <c r="B1747" s="106" t="s">
        <v>2418</v>
      </c>
      <c r="C1747" s="106" t="s">
        <v>6297</v>
      </c>
      <c r="D1747" s="168">
        <v>2023</v>
      </c>
      <c r="E1747" s="168">
        <v>5</v>
      </c>
      <c r="F1747" s="199">
        <v>4.394174417206016</v>
      </c>
      <c r="G1747" s="212" t="s">
        <v>6314</v>
      </c>
      <c r="H1747" s="212" t="s">
        <v>6314</v>
      </c>
      <c r="I1747" s="106" t="s">
        <v>594</v>
      </c>
      <c r="K1747" s="83" t="s">
        <v>6314</v>
      </c>
      <c r="L1747" s="83" t="s">
        <v>6314</v>
      </c>
      <c r="M1747" s="45" t="str">
        <f>IF(
ISNA(INDEX(resources!E:E,MATCH(B1747,resources!B:B,0))),"fillme",
INDEX(resources!E:E,MATCH(B1747,resources!B:B,0)))</f>
        <v>CAISO_Wind</v>
      </c>
      <c r="N1747" s="45">
        <f>IF(
ISNA(INDEX(resources!J:J,MATCH(B1747,resources!B:B,0))),"fillme",
INDEX(resources!J:J,MATCH(B1747,resources!B:B,0)))</f>
        <v>0</v>
      </c>
      <c r="O1747" s="83" t="str">
        <f>IFERROR(INDEX(resources!K:K,MATCH(B1747,resources!B:B,0)),"fillme")</f>
        <v>wind_low_cf</v>
      </c>
      <c r="P1747" s="89" t="str">
        <f t="shared" si="382"/>
        <v>wind_low_cf_2023_5</v>
      </c>
      <c r="Q1747" s="87">
        <f>INDEX(elcc!G:G,MATCH(P1747,elcc!D:D,0))</f>
        <v>0.25</v>
      </c>
      <c r="R1747" s="89">
        <f t="shared" si="383"/>
        <v>1</v>
      </c>
      <c r="S1747" s="89" t="s">
        <v>6314</v>
      </c>
      <c r="T1747" s="89" t="s">
        <v>6314</v>
      </c>
      <c r="U1747" s="90" t="str">
        <f t="shared" si="384"/>
        <v>ok</v>
      </c>
      <c r="V1747" s="63" t="str">
        <f>INDEX(resources!F:F,MATCH(B1747,resources!B:B,0))</f>
        <v>new_resolve</v>
      </c>
      <c r="W1747" s="110">
        <f t="shared" si="385"/>
        <v>1</v>
      </c>
      <c r="X1747" s="110">
        <f t="shared" si="386"/>
        <v>0</v>
      </c>
      <c r="Y1747" s="110" t="str">
        <f t="shared" si="387"/>
        <v>Tehachapi_Wind_energy_NA_CONFIDENTIAL</v>
      </c>
      <c r="Z1747" s="110">
        <f>IF(COUNTIFS($Y$2:Y1747,Y1747)=1,1,0)</f>
        <v>0</v>
      </c>
      <c r="AA1747" s="110">
        <f>SUM($Z$2:Z1747)*Z1747</f>
        <v>0</v>
      </c>
      <c r="AB1747" s="110">
        <f>COUNTIFS(resources!B:B,B1747)</f>
        <v>1</v>
      </c>
      <c r="AC1747" s="110">
        <f t="shared" si="388"/>
        <v>1</v>
      </c>
      <c r="AD1747" s="110">
        <f t="shared" si="389"/>
        <v>1</v>
      </c>
      <c r="AE1747" s="110">
        <f t="shared" si="390"/>
        <v>0</v>
      </c>
      <c r="AF1747" s="110">
        <f t="shared" si="391"/>
        <v>1</v>
      </c>
      <c r="AG1747" s="110">
        <f t="shared" si="392"/>
        <v>0</v>
      </c>
      <c r="AH1747" s="110">
        <f t="shared" si="393"/>
        <v>0</v>
      </c>
      <c r="AI1747" s="110">
        <f t="shared" si="394"/>
        <v>1</v>
      </c>
      <c r="AJ1747" s="100">
        <f>ROW()</f>
        <v>1747</v>
      </c>
      <c r="AK1747" s="100" t="e">
        <f>INDEX('BadRows RECART'!$C$2:$C$1207,MATCH(monthly_gwh_mw!AJ1747,'BadRows RECART'!$D$2:$D$1207,0))</f>
        <v>#N/A</v>
      </c>
    </row>
    <row r="1748" spans="1:37" ht="20">
      <c r="A1748" s="106" t="s">
        <v>3907</v>
      </c>
      <c r="B1748" s="106" t="s">
        <v>2418</v>
      </c>
      <c r="C1748" s="106" t="s">
        <v>6297</v>
      </c>
      <c r="D1748" s="168">
        <v>2023</v>
      </c>
      <c r="E1748" s="168">
        <v>6</v>
      </c>
      <c r="F1748" s="199">
        <v>4.7405065165829026</v>
      </c>
      <c r="G1748" s="212" t="s">
        <v>6314</v>
      </c>
      <c r="H1748" s="212" t="s">
        <v>6314</v>
      </c>
      <c r="I1748" s="106" t="s">
        <v>594</v>
      </c>
      <c r="K1748" s="83" t="s">
        <v>6314</v>
      </c>
      <c r="L1748" s="83" t="s">
        <v>6314</v>
      </c>
      <c r="M1748" s="45" t="str">
        <f>IF(
ISNA(INDEX(resources!E:E,MATCH(B1748,resources!B:B,0))),"fillme",
INDEX(resources!E:E,MATCH(B1748,resources!B:B,0)))</f>
        <v>CAISO_Wind</v>
      </c>
      <c r="N1748" s="45">
        <f>IF(
ISNA(INDEX(resources!J:J,MATCH(B1748,resources!B:B,0))),"fillme",
INDEX(resources!J:J,MATCH(B1748,resources!B:B,0)))</f>
        <v>0</v>
      </c>
      <c r="O1748" s="83" t="str">
        <f>IFERROR(INDEX(resources!K:K,MATCH(B1748,resources!B:B,0)),"fillme")</f>
        <v>wind_low_cf</v>
      </c>
      <c r="P1748" s="89" t="str">
        <f t="shared" si="382"/>
        <v>wind_low_cf_2023_6</v>
      </c>
      <c r="Q1748" s="87">
        <f>INDEX(elcc!G:G,MATCH(P1748,elcc!D:D,0))</f>
        <v>0.33</v>
      </c>
      <c r="R1748" s="89">
        <f t="shared" si="383"/>
        <v>1</v>
      </c>
      <c r="S1748" s="89" t="s">
        <v>6314</v>
      </c>
      <c r="T1748" s="89" t="s">
        <v>6314</v>
      </c>
      <c r="U1748" s="90" t="str">
        <f t="shared" si="384"/>
        <v>ok</v>
      </c>
      <c r="V1748" s="63" t="str">
        <f>INDEX(resources!F:F,MATCH(B1748,resources!B:B,0))</f>
        <v>new_resolve</v>
      </c>
      <c r="W1748" s="110">
        <f t="shared" si="385"/>
        <v>1</v>
      </c>
      <c r="X1748" s="110">
        <f t="shared" si="386"/>
        <v>0</v>
      </c>
      <c r="Y1748" s="110" t="str">
        <f t="shared" si="387"/>
        <v>Tehachapi_Wind_energy_NA_CONFIDENTIAL</v>
      </c>
      <c r="Z1748" s="110">
        <f>IF(COUNTIFS($Y$2:Y1748,Y1748)=1,1,0)</f>
        <v>0</v>
      </c>
      <c r="AA1748" s="110">
        <f>SUM($Z$2:Z1748)*Z1748</f>
        <v>0</v>
      </c>
      <c r="AB1748" s="110">
        <f>COUNTIFS(resources!B:B,B1748)</f>
        <v>1</v>
      </c>
      <c r="AC1748" s="110">
        <f t="shared" si="388"/>
        <v>1</v>
      </c>
      <c r="AD1748" s="110">
        <f t="shared" si="389"/>
        <v>1</v>
      </c>
      <c r="AE1748" s="110">
        <f t="shared" si="390"/>
        <v>0</v>
      </c>
      <c r="AF1748" s="110">
        <f t="shared" si="391"/>
        <v>1</v>
      </c>
      <c r="AG1748" s="110">
        <f t="shared" si="392"/>
        <v>0</v>
      </c>
      <c r="AH1748" s="110">
        <f t="shared" si="393"/>
        <v>0</v>
      </c>
      <c r="AI1748" s="110">
        <f t="shared" si="394"/>
        <v>1</v>
      </c>
      <c r="AJ1748" s="100">
        <f>ROW()</f>
        <v>1748</v>
      </c>
      <c r="AK1748" s="100" t="e">
        <f>INDEX('BadRows RECART'!$C$2:$C$1207,MATCH(monthly_gwh_mw!AJ1748,'BadRows RECART'!$D$2:$D$1207,0))</f>
        <v>#N/A</v>
      </c>
    </row>
    <row r="1749" spans="1:37" ht="20">
      <c r="A1749" s="106" t="s">
        <v>3907</v>
      </c>
      <c r="B1749" s="106" t="s">
        <v>2418</v>
      </c>
      <c r="C1749" s="106" t="s">
        <v>6297</v>
      </c>
      <c r="D1749" s="168">
        <v>2023</v>
      </c>
      <c r="E1749" s="168">
        <v>7</v>
      </c>
      <c r="F1749" s="199">
        <v>3.7622747559003034</v>
      </c>
      <c r="G1749" s="212" t="s">
        <v>6314</v>
      </c>
      <c r="H1749" s="212" t="s">
        <v>6314</v>
      </c>
      <c r="I1749" s="106" t="s">
        <v>594</v>
      </c>
      <c r="K1749" s="83" t="s">
        <v>6314</v>
      </c>
      <c r="L1749" s="83" t="s">
        <v>6314</v>
      </c>
      <c r="M1749" s="45" t="str">
        <f>IF(
ISNA(INDEX(resources!E:E,MATCH(B1749,resources!B:B,0))),"fillme",
INDEX(resources!E:E,MATCH(B1749,resources!B:B,0)))</f>
        <v>CAISO_Wind</v>
      </c>
      <c r="N1749" s="45">
        <f>IF(
ISNA(INDEX(resources!J:J,MATCH(B1749,resources!B:B,0))),"fillme",
INDEX(resources!J:J,MATCH(B1749,resources!B:B,0)))</f>
        <v>0</v>
      </c>
      <c r="O1749" s="83" t="str">
        <f>IFERROR(INDEX(resources!K:K,MATCH(B1749,resources!B:B,0)),"fillme")</f>
        <v>wind_low_cf</v>
      </c>
      <c r="P1749" s="89" t="str">
        <f t="shared" si="382"/>
        <v>wind_low_cf_2023_7</v>
      </c>
      <c r="Q1749" s="87">
        <f>INDEX(elcc!G:G,MATCH(P1749,elcc!D:D,0))</f>
        <v>0.23</v>
      </c>
      <c r="R1749" s="89">
        <f t="shared" si="383"/>
        <v>1</v>
      </c>
      <c r="S1749" s="89" t="s">
        <v>6314</v>
      </c>
      <c r="T1749" s="89" t="s">
        <v>6314</v>
      </c>
      <c r="U1749" s="90" t="str">
        <f t="shared" si="384"/>
        <v>ok</v>
      </c>
      <c r="V1749" s="63" t="str">
        <f>INDEX(resources!F:F,MATCH(B1749,resources!B:B,0))</f>
        <v>new_resolve</v>
      </c>
      <c r="W1749" s="110">
        <f t="shared" si="385"/>
        <v>1</v>
      </c>
      <c r="X1749" s="110">
        <f t="shared" si="386"/>
        <v>0</v>
      </c>
      <c r="Y1749" s="110" t="str">
        <f t="shared" si="387"/>
        <v>Tehachapi_Wind_energy_NA_CONFIDENTIAL</v>
      </c>
      <c r="Z1749" s="110">
        <f>IF(COUNTIFS($Y$2:Y1749,Y1749)=1,1,0)</f>
        <v>0</v>
      </c>
      <c r="AA1749" s="110">
        <f>SUM($Z$2:Z1749)*Z1749</f>
        <v>0</v>
      </c>
      <c r="AB1749" s="110">
        <f>COUNTIFS(resources!B:B,B1749)</f>
        <v>1</v>
      </c>
      <c r="AC1749" s="110">
        <f t="shared" si="388"/>
        <v>1</v>
      </c>
      <c r="AD1749" s="110">
        <f t="shared" si="389"/>
        <v>1</v>
      </c>
      <c r="AE1749" s="110">
        <f t="shared" si="390"/>
        <v>0</v>
      </c>
      <c r="AF1749" s="110">
        <f t="shared" si="391"/>
        <v>1</v>
      </c>
      <c r="AG1749" s="110">
        <f t="shared" si="392"/>
        <v>0</v>
      </c>
      <c r="AH1749" s="110">
        <f t="shared" si="393"/>
        <v>0</v>
      </c>
      <c r="AI1749" s="110">
        <f t="shared" si="394"/>
        <v>1</v>
      </c>
      <c r="AJ1749" s="100">
        <f>ROW()</f>
        <v>1749</v>
      </c>
      <c r="AK1749" s="100" t="e">
        <f>INDEX('BadRows RECART'!$C$2:$C$1207,MATCH(monthly_gwh_mw!AJ1749,'BadRows RECART'!$D$2:$D$1207,0))</f>
        <v>#N/A</v>
      </c>
    </row>
    <row r="1750" spans="1:37" ht="20">
      <c r="A1750" s="106" t="s">
        <v>3907</v>
      </c>
      <c r="B1750" s="106" t="s">
        <v>2418</v>
      </c>
      <c r="C1750" s="106" t="s">
        <v>6297</v>
      </c>
      <c r="D1750" s="168">
        <v>2023</v>
      </c>
      <c r="E1750" s="168">
        <v>8</v>
      </c>
      <c r="F1750" s="199">
        <v>3.1396278583940211</v>
      </c>
      <c r="G1750" s="212" t="s">
        <v>6314</v>
      </c>
      <c r="H1750" s="212" t="s">
        <v>6314</v>
      </c>
      <c r="I1750" s="106" t="s">
        <v>594</v>
      </c>
      <c r="K1750" s="83" t="s">
        <v>6314</v>
      </c>
      <c r="L1750" s="83" t="s">
        <v>6314</v>
      </c>
      <c r="M1750" s="45" t="str">
        <f>IF(
ISNA(INDEX(resources!E:E,MATCH(B1750,resources!B:B,0))),"fillme",
INDEX(resources!E:E,MATCH(B1750,resources!B:B,0)))</f>
        <v>CAISO_Wind</v>
      </c>
      <c r="N1750" s="45">
        <f>IF(
ISNA(INDEX(resources!J:J,MATCH(B1750,resources!B:B,0))),"fillme",
INDEX(resources!J:J,MATCH(B1750,resources!B:B,0)))</f>
        <v>0</v>
      </c>
      <c r="O1750" s="83" t="str">
        <f>IFERROR(INDEX(resources!K:K,MATCH(B1750,resources!B:B,0)),"fillme")</f>
        <v>wind_low_cf</v>
      </c>
      <c r="P1750" s="89" t="str">
        <f t="shared" si="382"/>
        <v>wind_low_cf_2023_8</v>
      </c>
      <c r="Q1750" s="87">
        <f>INDEX(elcc!G:G,MATCH(P1750,elcc!D:D,0))</f>
        <v>0.21</v>
      </c>
      <c r="R1750" s="89">
        <f t="shared" si="383"/>
        <v>1</v>
      </c>
      <c r="S1750" s="89" t="s">
        <v>6314</v>
      </c>
      <c r="T1750" s="89" t="s">
        <v>6314</v>
      </c>
      <c r="U1750" s="90" t="str">
        <f t="shared" si="384"/>
        <v>ok</v>
      </c>
      <c r="V1750" s="63" t="str">
        <f>INDEX(resources!F:F,MATCH(B1750,resources!B:B,0))</f>
        <v>new_resolve</v>
      </c>
      <c r="W1750" s="110">
        <f t="shared" si="385"/>
        <v>1</v>
      </c>
      <c r="X1750" s="110">
        <f t="shared" si="386"/>
        <v>0</v>
      </c>
      <c r="Y1750" s="110" t="str">
        <f t="shared" si="387"/>
        <v>Tehachapi_Wind_energy_NA_CONFIDENTIAL</v>
      </c>
      <c r="Z1750" s="110">
        <f>IF(COUNTIFS($Y$2:Y1750,Y1750)=1,1,0)</f>
        <v>0</v>
      </c>
      <c r="AA1750" s="110">
        <f>SUM($Z$2:Z1750)*Z1750</f>
        <v>0</v>
      </c>
      <c r="AB1750" s="110">
        <f>COUNTIFS(resources!B:B,B1750)</f>
        <v>1</v>
      </c>
      <c r="AC1750" s="110">
        <f t="shared" si="388"/>
        <v>1</v>
      </c>
      <c r="AD1750" s="110">
        <f t="shared" si="389"/>
        <v>1</v>
      </c>
      <c r="AE1750" s="110">
        <f t="shared" si="390"/>
        <v>0</v>
      </c>
      <c r="AF1750" s="110">
        <f t="shared" si="391"/>
        <v>1</v>
      </c>
      <c r="AG1750" s="110">
        <f t="shared" si="392"/>
        <v>0</v>
      </c>
      <c r="AH1750" s="110">
        <f t="shared" si="393"/>
        <v>0</v>
      </c>
      <c r="AI1750" s="110">
        <f t="shared" si="394"/>
        <v>1</v>
      </c>
      <c r="AJ1750" s="100">
        <f>ROW()</f>
        <v>1750</v>
      </c>
      <c r="AK1750" s="100" t="e">
        <f>INDEX('BadRows RECART'!$C$2:$C$1207,MATCH(monthly_gwh_mw!AJ1750,'BadRows RECART'!$D$2:$D$1207,0))</f>
        <v>#N/A</v>
      </c>
    </row>
    <row r="1751" spans="1:37" ht="20">
      <c r="A1751" s="106" t="s">
        <v>3907</v>
      </c>
      <c r="B1751" s="106" t="s">
        <v>2418</v>
      </c>
      <c r="C1751" s="106" t="s">
        <v>6297</v>
      </c>
      <c r="D1751" s="168">
        <v>2023</v>
      </c>
      <c r="E1751" s="168">
        <v>9</v>
      </c>
      <c r="F1751" s="199">
        <v>2.7128622873673036</v>
      </c>
      <c r="G1751" s="212" t="s">
        <v>6314</v>
      </c>
      <c r="H1751" s="212" t="s">
        <v>6314</v>
      </c>
      <c r="I1751" s="106" t="s">
        <v>594</v>
      </c>
      <c r="K1751" s="83" t="s">
        <v>6314</v>
      </c>
      <c r="L1751" s="83" t="s">
        <v>6314</v>
      </c>
      <c r="M1751" s="45" t="str">
        <f>IF(
ISNA(INDEX(resources!E:E,MATCH(B1751,resources!B:B,0))),"fillme",
INDEX(resources!E:E,MATCH(B1751,resources!B:B,0)))</f>
        <v>CAISO_Wind</v>
      </c>
      <c r="N1751" s="45">
        <f>IF(
ISNA(INDEX(resources!J:J,MATCH(B1751,resources!B:B,0))),"fillme",
INDEX(resources!J:J,MATCH(B1751,resources!B:B,0)))</f>
        <v>0</v>
      </c>
      <c r="O1751" s="83" t="str">
        <f>IFERROR(INDEX(resources!K:K,MATCH(B1751,resources!B:B,0)),"fillme")</f>
        <v>wind_low_cf</v>
      </c>
      <c r="P1751" s="89" t="str">
        <f t="shared" si="382"/>
        <v>wind_low_cf_2023_9</v>
      </c>
      <c r="Q1751" s="87">
        <f>INDEX(elcc!G:G,MATCH(P1751,elcc!D:D,0))</f>
        <v>0.15</v>
      </c>
      <c r="R1751" s="89">
        <f t="shared" si="383"/>
        <v>1</v>
      </c>
      <c r="S1751" s="89" t="s">
        <v>6314</v>
      </c>
      <c r="T1751" s="89" t="s">
        <v>6314</v>
      </c>
      <c r="U1751" s="90" t="str">
        <f t="shared" si="384"/>
        <v>ok</v>
      </c>
      <c r="V1751" s="63" t="str">
        <f>INDEX(resources!F:F,MATCH(B1751,resources!B:B,0))</f>
        <v>new_resolve</v>
      </c>
      <c r="W1751" s="110">
        <f t="shared" si="385"/>
        <v>1</v>
      </c>
      <c r="X1751" s="110">
        <f t="shared" si="386"/>
        <v>0</v>
      </c>
      <c r="Y1751" s="110" t="str">
        <f t="shared" si="387"/>
        <v>Tehachapi_Wind_energy_NA_CONFIDENTIAL</v>
      </c>
      <c r="Z1751" s="110">
        <f>IF(COUNTIFS($Y$2:Y1751,Y1751)=1,1,0)</f>
        <v>0</v>
      </c>
      <c r="AA1751" s="110">
        <f>SUM($Z$2:Z1751)*Z1751</f>
        <v>0</v>
      </c>
      <c r="AB1751" s="110">
        <f>COUNTIFS(resources!B:B,B1751)</f>
        <v>1</v>
      </c>
      <c r="AC1751" s="110">
        <f t="shared" si="388"/>
        <v>1</v>
      </c>
      <c r="AD1751" s="110">
        <f t="shared" si="389"/>
        <v>1</v>
      </c>
      <c r="AE1751" s="110">
        <f t="shared" si="390"/>
        <v>0</v>
      </c>
      <c r="AF1751" s="110">
        <f t="shared" si="391"/>
        <v>1</v>
      </c>
      <c r="AG1751" s="110">
        <f t="shared" si="392"/>
        <v>0</v>
      </c>
      <c r="AH1751" s="110">
        <f t="shared" si="393"/>
        <v>0</v>
      </c>
      <c r="AI1751" s="110">
        <f t="shared" si="394"/>
        <v>1</v>
      </c>
      <c r="AJ1751" s="100">
        <f>ROW()</f>
        <v>1751</v>
      </c>
      <c r="AK1751" s="100" t="e">
        <f>INDEX('BadRows RECART'!$C$2:$C$1207,MATCH(monthly_gwh_mw!AJ1751,'BadRows RECART'!$D$2:$D$1207,0))</f>
        <v>#N/A</v>
      </c>
    </row>
    <row r="1752" spans="1:37" ht="20">
      <c r="A1752" s="106" t="s">
        <v>3907</v>
      </c>
      <c r="B1752" s="106" t="s">
        <v>2418</v>
      </c>
      <c r="C1752" s="106" t="s">
        <v>6297</v>
      </c>
      <c r="D1752" s="168">
        <v>2023</v>
      </c>
      <c r="E1752" s="168">
        <v>10</v>
      </c>
      <c r="F1752" s="199">
        <v>3.4816883963664789</v>
      </c>
      <c r="G1752" s="212" t="s">
        <v>6314</v>
      </c>
      <c r="H1752" s="212" t="s">
        <v>6314</v>
      </c>
      <c r="I1752" s="106" t="s">
        <v>594</v>
      </c>
      <c r="K1752" s="83" t="s">
        <v>6314</v>
      </c>
      <c r="L1752" s="83" t="s">
        <v>6314</v>
      </c>
      <c r="M1752" s="45" t="str">
        <f>IF(
ISNA(INDEX(resources!E:E,MATCH(B1752,resources!B:B,0))),"fillme",
INDEX(resources!E:E,MATCH(B1752,resources!B:B,0)))</f>
        <v>CAISO_Wind</v>
      </c>
      <c r="N1752" s="45">
        <f>IF(
ISNA(INDEX(resources!J:J,MATCH(B1752,resources!B:B,0))),"fillme",
INDEX(resources!J:J,MATCH(B1752,resources!B:B,0)))</f>
        <v>0</v>
      </c>
      <c r="O1752" s="83" t="str">
        <f>IFERROR(INDEX(resources!K:K,MATCH(B1752,resources!B:B,0)),"fillme")</f>
        <v>wind_low_cf</v>
      </c>
      <c r="P1752" s="89" t="str">
        <f t="shared" si="382"/>
        <v>wind_low_cf_2023_10</v>
      </c>
      <c r="Q1752" s="87">
        <f>INDEX(elcc!G:G,MATCH(P1752,elcc!D:D,0))</f>
        <v>0.08</v>
      </c>
      <c r="R1752" s="89">
        <f t="shared" si="383"/>
        <v>1</v>
      </c>
      <c r="S1752" s="89" t="s">
        <v>6314</v>
      </c>
      <c r="T1752" s="89" t="s">
        <v>6314</v>
      </c>
      <c r="U1752" s="90" t="str">
        <f t="shared" si="384"/>
        <v>ok</v>
      </c>
      <c r="V1752" s="63" t="str">
        <f>INDEX(resources!F:F,MATCH(B1752,resources!B:B,0))</f>
        <v>new_resolve</v>
      </c>
      <c r="W1752" s="110">
        <f t="shared" si="385"/>
        <v>1</v>
      </c>
      <c r="X1752" s="110">
        <f t="shared" si="386"/>
        <v>0</v>
      </c>
      <c r="Y1752" s="110" t="str">
        <f t="shared" si="387"/>
        <v>Tehachapi_Wind_energy_NA_CONFIDENTIAL</v>
      </c>
      <c r="Z1752" s="110">
        <f>IF(COUNTIFS($Y$2:Y1752,Y1752)=1,1,0)</f>
        <v>0</v>
      </c>
      <c r="AA1752" s="110">
        <f>SUM($Z$2:Z1752)*Z1752</f>
        <v>0</v>
      </c>
      <c r="AB1752" s="110">
        <f>COUNTIFS(resources!B:B,B1752)</f>
        <v>1</v>
      </c>
      <c r="AC1752" s="110">
        <f t="shared" si="388"/>
        <v>1</v>
      </c>
      <c r="AD1752" s="110">
        <f t="shared" si="389"/>
        <v>1</v>
      </c>
      <c r="AE1752" s="110">
        <f t="shared" si="390"/>
        <v>0</v>
      </c>
      <c r="AF1752" s="110">
        <f t="shared" si="391"/>
        <v>1</v>
      </c>
      <c r="AG1752" s="110">
        <f t="shared" si="392"/>
        <v>0</v>
      </c>
      <c r="AH1752" s="110">
        <f t="shared" si="393"/>
        <v>0</v>
      </c>
      <c r="AI1752" s="110">
        <f t="shared" si="394"/>
        <v>1</v>
      </c>
      <c r="AJ1752" s="100">
        <f>ROW()</f>
        <v>1752</v>
      </c>
      <c r="AK1752" s="100" t="e">
        <f>INDEX('BadRows RECART'!$C$2:$C$1207,MATCH(monthly_gwh_mw!AJ1752,'BadRows RECART'!$D$2:$D$1207,0))</f>
        <v>#N/A</v>
      </c>
    </row>
    <row r="1753" spans="1:37" ht="20">
      <c r="A1753" s="106" t="s">
        <v>3907</v>
      </c>
      <c r="B1753" s="106" t="s">
        <v>2418</v>
      </c>
      <c r="C1753" s="106" t="s">
        <v>6297</v>
      </c>
      <c r="D1753" s="168">
        <v>2023</v>
      </c>
      <c r="E1753" s="168">
        <v>11</v>
      </c>
      <c r="F1753" s="199">
        <v>2.1412492897520377</v>
      </c>
      <c r="G1753" s="212" t="s">
        <v>6314</v>
      </c>
      <c r="H1753" s="212" t="s">
        <v>6314</v>
      </c>
      <c r="I1753" s="106" t="s">
        <v>594</v>
      </c>
      <c r="K1753" s="83" t="s">
        <v>6314</v>
      </c>
      <c r="L1753" s="83" t="s">
        <v>6314</v>
      </c>
      <c r="M1753" s="45" t="str">
        <f>IF(
ISNA(INDEX(resources!E:E,MATCH(B1753,resources!B:B,0))),"fillme",
INDEX(resources!E:E,MATCH(B1753,resources!B:B,0)))</f>
        <v>CAISO_Wind</v>
      </c>
      <c r="N1753" s="45">
        <f>IF(
ISNA(INDEX(resources!J:J,MATCH(B1753,resources!B:B,0))),"fillme",
INDEX(resources!J:J,MATCH(B1753,resources!B:B,0)))</f>
        <v>0</v>
      </c>
      <c r="O1753" s="83" t="str">
        <f>IFERROR(INDEX(resources!K:K,MATCH(B1753,resources!B:B,0)),"fillme")</f>
        <v>wind_low_cf</v>
      </c>
      <c r="P1753" s="89" t="str">
        <f t="shared" si="382"/>
        <v>wind_low_cf_2023_11</v>
      </c>
      <c r="Q1753" s="87">
        <f>INDEX(elcc!G:G,MATCH(P1753,elcc!D:D,0))</f>
        <v>0.12</v>
      </c>
      <c r="R1753" s="89">
        <f t="shared" si="383"/>
        <v>1</v>
      </c>
      <c r="S1753" s="89" t="s">
        <v>6314</v>
      </c>
      <c r="T1753" s="89" t="s">
        <v>6314</v>
      </c>
      <c r="U1753" s="90" t="str">
        <f t="shared" si="384"/>
        <v>ok</v>
      </c>
      <c r="V1753" s="63" t="str">
        <f>INDEX(resources!F:F,MATCH(B1753,resources!B:B,0))</f>
        <v>new_resolve</v>
      </c>
      <c r="W1753" s="110">
        <f t="shared" si="385"/>
        <v>1</v>
      </c>
      <c r="X1753" s="110">
        <f t="shared" si="386"/>
        <v>0</v>
      </c>
      <c r="Y1753" s="110" t="str">
        <f t="shared" si="387"/>
        <v>Tehachapi_Wind_energy_NA_CONFIDENTIAL</v>
      </c>
      <c r="Z1753" s="110">
        <f>IF(COUNTIFS($Y$2:Y1753,Y1753)=1,1,0)</f>
        <v>0</v>
      </c>
      <c r="AA1753" s="110">
        <f>SUM($Z$2:Z1753)*Z1753</f>
        <v>0</v>
      </c>
      <c r="AB1753" s="110">
        <f>COUNTIFS(resources!B:B,B1753)</f>
        <v>1</v>
      </c>
      <c r="AC1753" s="110">
        <f t="shared" si="388"/>
        <v>1</v>
      </c>
      <c r="AD1753" s="110">
        <f t="shared" si="389"/>
        <v>1</v>
      </c>
      <c r="AE1753" s="110">
        <f t="shared" si="390"/>
        <v>0</v>
      </c>
      <c r="AF1753" s="110">
        <f t="shared" si="391"/>
        <v>1</v>
      </c>
      <c r="AG1753" s="110">
        <f t="shared" si="392"/>
        <v>0</v>
      </c>
      <c r="AH1753" s="110">
        <f t="shared" si="393"/>
        <v>0</v>
      </c>
      <c r="AI1753" s="110">
        <f t="shared" si="394"/>
        <v>1</v>
      </c>
      <c r="AJ1753" s="100">
        <f>ROW()</f>
        <v>1753</v>
      </c>
      <c r="AK1753" s="100" t="e">
        <f>INDEX('BadRows RECART'!$C$2:$C$1207,MATCH(monthly_gwh_mw!AJ1753,'BadRows RECART'!$D$2:$D$1207,0))</f>
        <v>#N/A</v>
      </c>
    </row>
    <row r="1754" spans="1:37" ht="20">
      <c r="A1754" s="106" t="s">
        <v>3907</v>
      </c>
      <c r="B1754" s="106" t="s">
        <v>2418</v>
      </c>
      <c r="C1754" s="106" t="s">
        <v>6297</v>
      </c>
      <c r="D1754" s="168">
        <v>2023</v>
      </c>
      <c r="E1754" s="168">
        <v>12</v>
      </c>
      <c r="F1754" s="199">
        <v>3.5243155741961116</v>
      </c>
      <c r="G1754" s="212" t="s">
        <v>6314</v>
      </c>
      <c r="H1754" s="212" t="s">
        <v>6314</v>
      </c>
      <c r="I1754" s="106" t="s">
        <v>594</v>
      </c>
      <c r="K1754" s="83" t="s">
        <v>6314</v>
      </c>
      <c r="L1754" s="83" t="s">
        <v>6314</v>
      </c>
      <c r="M1754" s="45" t="str">
        <f>IF(
ISNA(INDEX(resources!E:E,MATCH(B1754,resources!B:B,0))),"fillme",
INDEX(resources!E:E,MATCH(B1754,resources!B:B,0)))</f>
        <v>CAISO_Wind</v>
      </c>
      <c r="N1754" s="45">
        <f>IF(
ISNA(INDEX(resources!J:J,MATCH(B1754,resources!B:B,0))),"fillme",
INDEX(resources!J:J,MATCH(B1754,resources!B:B,0)))</f>
        <v>0</v>
      </c>
      <c r="O1754" s="83" t="str">
        <f>IFERROR(INDEX(resources!K:K,MATCH(B1754,resources!B:B,0)),"fillme")</f>
        <v>wind_low_cf</v>
      </c>
      <c r="P1754" s="89" t="str">
        <f t="shared" si="382"/>
        <v>wind_low_cf_2023_12</v>
      </c>
      <c r="Q1754" s="87">
        <f>INDEX(elcc!G:G,MATCH(P1754,elcc!D:D,0))</f>
        <v>0.13</v>
      </c>
      <c r="R1754" s="89">
        <f t="shared" si="383"/>
        <v>1</v>
      </c>
      <c r="S1754" s="89" t="s">
        <v>6314</v>
      </c>
      <c r="T1754" s="89" t="s">
        <v>6314</v>
      </c>
      <c r="U1754" s="90" t="str">
        <f t="shared" si="384"/>
        <v>ok</v>
      </c>
      <c r="V1754" s="63" t="str">
        <f>INDEX(resources!F:F,MATCH(B1754,resources!B:B,0))</f>
        <v>new_resolve</v>
      </c>
      <c r="W1754" s="110">
        <f t="shared" si="385"/>
        <v>1</v>
      </c>
      <c r="X1754" s="110">
        <f t="shared" si="386"/>
        <v>0</v>
      </c>
      <c r="Y1754" s="110" t="str">
        <f t="shared" si="387"/>
        <v>Tehachapi_Wind_energy_NA_CONFIDENTIAL</v>
      </c>
      <c r="Z1754" s="110">
        <f>IF(COUNTIFS($Y$2:Y1754,Y1754)=1,1,0)</f>
        <v>0</v>
      </c>
      <c r="AA1754" s="110">
        <f>SUM($Z$2:Z1754)*Z1754</f>
        <v>0</v>
      </c>
      <c r="AB1754" s="110">
        <f>COUNTIFS(resources!B:B,B1754)</f>
        <v>1</v>
      </c>
      <c r="AC1754" s="110">
        <f t="shared" si="388"/>
        <v>1</v>
      </c>
      <c r="AD1754" s="110">
        <f t="shared" si="389"/>
        <v>1</v>
      </c>
      <c r="AE1754" s="110">
        <f t="shared" si="390"/>
        <v>0</v>
      </c>
      <c r="AF1754" s="110">
        <f t="shared" si="391"/>
        <v>1</v>
      </c>
      <c r="AG1754" s="110">
        <f t="shared" si="392"/>
        <v>0</v>
      </c>
      <c r="AH1754" s="110">
        <f t="shared" si="393"/>
        <v>0</v>
      </c>
      <c r="AI1754" s="110">
        <f t="shared" si="394"/>
        <v>1</v>
      </c>
      <c r="AJ1754" s="100">
        <f>ROW()</f>
        <v>1754</v>
      </c>
      <c r="AK1754" s="100" t="e">
        <f>INDEX('BadRows RECART'!$C$2:$C$1207,MATCH(monthly_gwh_mw!AJ1754,'BadRows RECART'!$D$2:$D$1207,0))</f>
        <v>#N/A</v>
      </c>
    </row>
    <row r="1755" spans="1:37" ht="20">
      <c r="A1755" s="106" t="s">
        <v>3907</v>
      </c>
      <c r="B1755" s="106" t="s">
        <v>2418</v>
      </c>
      <c r="C1755" s="106" t="s">
        <v>6297</v>
      </c>
      <c r="D1755" s="168">
        <v>2024</v>
      </c>
      <c r="E1755" s="168">
        <v>1</v>
      </c>
      <c r="F1755" s="199">
        <v>4.5278512289417803</v>
      </c>
      <c r="G1755" s="212" t="s">
        <v>6314</v>
      </c>
      <c r="H1755" s="212" t="s">
        <v>6314</v>
      </c>
      <c r="I1755" s="106" t="s">
        <v>594</v>
      </c>
      <c r="K1755" s="83" t="s">
        <v>6314</v>
      </c>
      <c r="L1755" s="83" t="s">
        <v>6314</v>
      </c>
      <c r="M1755" s="45" t="str">
        <f>IF(
ISNA(INDEX(resources!E:E,MATCH(B1755,resources!B:B,0))),"fillme",
INDEX(resources!E:E,MATCH(B1755,resources!B:B,0)))</f>
        <v>CAISO_Wind</v>
      </c>
      <c r="N1755" s="45">
        <f>IF(
ISNA(INDEX(resources!J:J,MATCH(B1755,resources!B:B,0))),"fillme",
INDEX(resources!J:J,MATCH(B1755,resources!B:B,0)))</f>
        <v>0</v>
      </c>
      <c r="O1755" s="83" t="str">
        <f>IFERROR(INDEX(resources!K:K,MATCH(B1755,resources!B:B,0)),"fillme")</f>
        <v>wind_low_cf</v>
      </c>
      <c r="P1755" s="89" t="str">
        <f t="shared" si="382"/>
        <v>wind_low_cf_2024_1</v>
      </c>
      <c r="Q1755" s="87">
        <f>INDEX(elcc!G:G,MATCH(P1755,elcc!D:D,0))</f>
        <v>0.15866666666666671</v>
      </c>
      <c r="R1755" s="89">
        <f t="shared" si="383"/>
        <v>1</v>
      </c>
      <c r="S1755" s="89" t="s">
        <v>6314</v>
      </c>
      <c r="T1755" s="89" t="s">
        <v>6314</v>
      </c>
      <c r="U1755" s="90" t="str">
        <f t="shared" si="384"/>
        <v>ok</v>
      </c>
      <c r="V1755" s="63" t="str">
        <f>INDEX(resources!F:F,MATCH(B1755,resources!B:B,0))</f>
        <v>new_resolve</v>
      </c>
      <c r="W1755" s="110">
        <f t="shared" si="385"/>
        <v>1</v>
      </c>
      <c r="X1755" s="110">
        <f t="shared" si="386"/>
        <v>0</v>
      </c>
      <c r="Y1755" s="110" t="str">
        <f t="shared" si="387"/>
        <v>Tehachapi_Wind_energy_NA_CONFIDENTIAL</v>
      </c>
      <c r="Z1755" s="110">
        <f>IF(COUNTIFS($Y$2:Y1755,Y1755)=1,1,0)</f>
        <v>0</v>
      </c>
      <c r="AA1755" s="110">
        <f>SUM($Z$2:Z1755)*Z1755</f>
        <v>0</v>
      </c>
      <c r="AB1755" s="110">
        <f>COUNTIFS(resources!B:B,B1755)</f>
        <v>1</v>
      </c>
      <c r="AC1755" s="110">
        <f t="shared" si="388"/>
        <v>1</v>
      </c>
      <c r="AD1755" s="110">
        <f t="shared" si="389"/>
        <v>1</v>
      </c>
      <c r="AE1755" s="110">
        <f t="shared" si="390"/>
        <v>0</v>
      </c>
      <c r="AF1755" s="110">
        <f t="shared" si="391"/>
        <v>1</v>
      </c>
      <c r="AG1755" s="110">
        <f t="shared" si="392"/>
        <v>0</v>
      </c>
      <c r="AH1755" s="110">
        <f t="shared" si="393"/>
        <v>0</v>
      </c>
      <c r="AI1755" s="110">
        <f t="shared" si="394"/>
        <v>1</v>
      </c>
      <c r="AJ1755" s="100">
        <f>ROW()</f>
        <v>1755</v>
      </c>
      <c r="AK1755" s="100" t="e">
        <f>INDEX('BadRows RECART'!$C$2:$C$1207,MATCH(monthly_gwh_mw!AJ1755,'BadRows RECART'!$D$2:$D$1207,0))</f>
        <v>#N/A</v>
      </c>
    </row>
    <row r="1756" spans="1:37" ht="20">
      <c r="A1756" s="106" t="s">
        <v>3907</v>
      </c>
      <c r="B1756" s="106" t="s">
        <v>2418</v>
      </c>
      <c r="C1756" s="106" t="s">
        <v>6297</v>
      </c>
      <c r="D1756" s="168">
        <v>2024</v>
      </c>
      <c r="E1756" s="168">
        <v>2</v>
      </c>
      <c r="F1756" s="199">
        <v>4.577555326431102</v>
      </c>
      <c r="G1756" s="212" t="s">
        <v>6314</v>
      </c>
      <c r="H1756" s="212" t="s">
        <v>6314</v>
      </c>
      <c r="I1756" s="106" t="s">
        <v>594</v>
      </c>
      <c r="K1756" s="83" t="s">
        <v>6314</v>
      </c>
      <c r="L1756" s="83" t="s">
        <v>6314</v>
      </c>
      <c r="M1756" s="45" t="str">
        <f>IF(
ISNA(INDEX(resources!E:E,MATCH(B1756,resources!B:B,0))),"fillme",
INDEX(resources!E:E,MATCH(B1756,resources!B:B,0)))</f>
        <v>CAISO_Wind</v>
      </c>
      <c r="N1756" s="45">
        <f>IF(
ISNA(INDEX(resources!J:J,MATCH(B1756,resources!B:B,0))),"fillme",
INDEX(resources!J:J,MATCH(B1756,resources!B:B,0)))</f>
        <v>0</v>
      </c>
      <c r="O1756" s="83" t="str">
        <f>IFERROR(INDEX(resources!K:K,MATCH(B1756,resources!B:B,0)),"fillme")</f>
        <v>wind_low_cf</v>
      </c>
      <c r="P1756" s="89" t="str">
        <f t="shared" si="382"/>
        <v>wind_low_cf_2024_2</v>
      </c>
      <c r="Q1756" s="87">
        <f>INDEX(elcc!G:G,MATCH(P1756,elcc!D:D,0))</f>
        <v>0.13600000000000001</v>
      </c>
      <c r="R1756" s="89">
        <f t="shared" si="383"/>
        <v>1</v>
      </c>
      <c r="S1756" s="89" t="s">
        <v>6314</v>
      </c>
      <c r="T1756" s="89" t="s">
        <v>6314</v>
      </c>
      <c r="U1756" s="90" t="str">
        <f t="shared" si="384"/>
        <v>ok</v>
      </c>
      <c r="V1756" s="63" t="str">
        <f>INDEX(resources!F:F,MATCH(B1756,resources!B:B,0))</f>
        <v>new_resolve</v>
      </c>
      <c r="W1756" s="110">
        <f t="shared" si="385"/>
        <v>1</v>
      </c>
      <c r="X1756" s="110">
        <f t="shared" si="386"/>
        <v>0</v>
      </c>
      <c r="Y1756" s="110" t="str">
        <f t="shared" si="387"/>
        <v>Tehachapi_Wind_energy_NA_CONFIDENTIAL</v>
      </c>
      <c r="Z1756" s="110">
        <f>IF(COUNTIFS($Y$2:Y1756,Y1756)=1,1,0)</f>
        <v>0</v>
      </c>
      <c r="AA1756" s="110">
        <f>SUM($Z$2:Z1756)*Z1756</f>
        <v>0</v>
      </c>
      <c r="AB1756" s="110">
        <f>COUNTIFS(resources!B:B,B1756)</f>
        <v>1</v>
      </c>
      <c r="AC1756" s="110">
        <f t="shared" si="388"/>
        <v>1</v>
      </c>
      <c r="AD1756" s="110">
        <f t="shared" si="389"/>
        <v>1</v>
      </c>
      <c r="AE1756" s="110">
        <f t="shared" si="390"/>
        <v>0</v>
      </c>
      <c r="AF1756" s="110">
        <f t="shared" si="391"/>
        <v>1</v>
      </c>
      <c r="AG1756" s="110">
        <f t="shared" si="392"/>
        <v>0</v>
      </c>
      <c r="AH1756" s="110">
        <f t="shared" si="393"/>
        <v>0</v>
      </c>
      <c r="AI1756" s="110">
        <f t="shared" si="394"/>
        <v>1</v>
      </c>
      <c r="AJ1756" s="100">
        <f>ROW()</f>
        <v>1756</v>
      </c>
      <c r="AK1756" s="100" t="e">
        <f>INDEX('BadRows RECART'!$C$2:$C$1207,MATCH(monthly_gwh_mw!AJ1756,'BadRows RECART'!$D$2:$D$1207,0))</f>
        <v>#N/A</v>
      </c>
    </row>
    <row r="1757" spans="1:37" ht="20">
      <c r="A1757" s="106" t="s">
        <v>3907</v>
      </c>
      <c r="B1757" s="106" t="s">
        <v>2418</v>
      </c>
      <c r="C1757" s="106" t="s">
        <v>6297</v>
      </c>
      <c r="D1757" s="168">
        <v>2024</v>
      </c>
      <c r="E1757" s="168">
        <v>3</v>
      </c>
      <c r="F1757" s="199">
        <v>6.0619968433061384</v>
      </c>
      <c r="G1757" s="212" t="s">
        <v>6314</v>
      </c>
      <c r="H1757" s="212" t="s">
        <v>6314</v>
      </c>
      <c r="I1757" s="106" t="s">
        <v>594</v>
      </c>
      <c r="K1757" s="83" t="s">
        <v>6314</v>
      </c>
      <c r="L1757" s="83" t="s">
        <v>6314</v>
      </c>
      <c r="M1757" s="45" t="str">
        <f>IF(
ISNA(INDEX(resources!E:E,MATCH(B1757,resources!B:B,0))),"fillme",
INDEX(resources!E:E,MATCH(B1757,resources!B:B,0)))</f>
        <v>CAISO_Wind</v>
      </c>
      <c r="N1757" s="45">
        <f>IF(
ISNA(INDEX(resources!J:J,MATCH(B1757,resources!B:B,0))),"fillme",
INDEX(resources!J:J,MATCH(B1757,resources!B:B,0)))</f>
        <v>0</v>
      </c>
      <c r="O1757" s="83" t="str">
        <f>IFERROR(INDEX(resources!K:K,MATCH(B1757,resources!B:B,0)),"fillme")</f>
        <v>wind_low_cf</v>
      </c>
      <c r="P1757" s="89" t="str">
        <f t="shared" si="382"/>
        <v>wind_low_cf_2024_3</v>
      </c>
      <c r="Q1757" s="87">
        <f>INDEX(elcc!G:G,MATCH(P1757,elcc!D:D,0))</f>
        <v>0.31733333333333341</v>
      </c>
      <c r="R1757" s="89">
        <f t="shared" si="383"/>
        <v>1</v>
      </c>
      <c r="S1757" s="89" t="s">
        <v>6314</v>
      </c>
      <c r="T1757" s="89" t="s">
        <v>6314</v>
      </c>
      <c r="U1757" s="90" t="str">
        <f t="shared" si="384"/>
        <v>ok</v>
      </c>
      <c r="V1757" s="63" t="str">
        <f>INDEX(resources!F:F,MATCH(B1757,resources!B:B,0))</f>
        <v>new_resolve</v>
      </c>
      <c r="W1757" s="110">
        <f t="shared" si="385"/>
        <v>1</v>
      </c>
      <c r="X1757" s="110">
        <f t="shared" si="386"/>
        <v>0</v>
      </c>
      <c r="Y1757" s="110" t="str">
        <f t="shared" si="387"/>
        <v>Tehachapi_Wind_energy_NA_CONFIDENTIAL</v>
      </c>
      <c r="Z1757" s="110">
        <f>IF(COUNTIFS($Y$2:Y1757,Y1757)=1,1,0)</f>
        <v>0</v>
      </c>
      <c r="AA1757" s="110">
        <f>SUM($Z$2:Z1757)*Z1757</f>
        <v>0</v>
      </c>
      <c r="AB1757" s="110">
        <f>COUNTIFS(resources!B:B,B1757)</f>
        <v>1</v>
      </c>
      <c r="AC1757" s="110">
        <f t="shared" si="388"/>
        <v>1</v>
      </c>
      <c r="AD1757" s="110">
        <f t="shared" si="389"/>
        <v>1</v>
      </c>
      <c r="AE1757" s="110">
        <f t="shared" si="390"/>
        <v>0</v>
      </c>
      <c r="AF1757" s="110">
        <f t="shared" si="391"/>
        <v>1</v>
      </c>
      <c r="AG1757" s="110">
        <f t="shared" si="392"/>
        <v>0</v>
      </c>
      <c r="AH1757" s="110">
        <f t="shared" si="393"/>
        <v>0</v>
      </c>
      <c r="AI1757" s="110">
        <f t="shared" si="394"/>
        <v>1</v>
      </c>
      <c r="AJ1757" s="100">
        <f>ROW()</f>
        <v>1757</v>
      </c>
      <c r="AK1757" s="100" t="e">
        <f>INDEX('BadRows RECART'!$C$2:$C$1207,MATCH(monthly_gwh_mw!AJ1757,'BadRows RECART'!$D$2:$D$1207,0))</f>
        <v>#N/A</v>
      </c>
    </row>
    <row r="1758" spans="1:37" ht="20">
      <c r="A1758" s="106" t="s">
        <v>3907</v>
      </c>
      <c r="B1758" s="106" t="s">
        <v>2418</v>
      </c>
      <c r="C1758" s="106" t="s">
        <v>6297</v>
      </c>
      <c r="D1758" s="168">
        <v>2024</v>
      </c>
      <c r="E1758" s="168">
        <v>4</v>
      </c>
      <c r="F1758" s="199">
        <v>7.9043661741441795</v>
      </c>
      <c r="G1758" s="212" t="s">
        <v>6314</v>
      </c>
      <c r="H1758" s="212" t="s">
        <v>6314</v>
      </c>
      <c r="I1758" s="106" t="s">
        <v>594</v>
      </c>
      <c r="K1758" s="83" t="s">
        <v>6314</v>
      </c>
      <c r="L1758" s="83" t="s">
        <v>6314</v>
      </c>
      <c r="M1758" s="45" t="str">
        <f>IF(
ISNA(INDEX(resources!E:E,MATCH(B1758,resources!B:B,0))),"fillme",
INDEX(resources!E:E,MATCH(B1758,resources!B:B,0)))</f>
        <v>CAISO_Wind</v>
      </c>
      <c r="N1758" s="45">
        <f>IF(
ISNA(INDEX(resources!J:J,MATCH(B1758,resources!B:B,0))),"fillme",
INDEX(resources!J:J,MATCH(B1758,resources!B:B,0)))</f>
        <v>0</v>
      </c>
      <c r="O1758" s="83" t="str">
        <f>IFERROR(INDEX(resources!K:K,MATCH(B1758,resources!B:B,0)),"fillme")</f>
        <v>wind_low_cf</v>
      </c>
      <c r="P1758" s="89" t="str">
        <f t="shared" si="382"/>
        <v>wind_low_cf_2024_4</v>
      </c>
      <c r="Q1758" s="87">
        <f>INDEX(elcc!G:G,MATCH(P1758,elcc!D:D,0))</f>
        <v>0.28333333333333338</v>
      </c>
      <c r="R1758" s="89">
        <f t="shared" si="383"/>
        <v>1</v>
      </c>
      <c r="S1758" s="89" t="s">
        <v>6314</v>
      </c>
      <c r="T1758" s="89" t="s">
        <v>6314</v>
      </c>
      <c r="U1758" s="90" t="str">
        <f t="shared" si="384"/>
        <v>ok</v>
      </c>
      <c r="V1758" s="63" t="str">
        <f>INDEX(resources!F:F,MATCH(B1758,resources!B:B,0))</f>
        <v>new_resolve</v>
      </c>
      <c r="W1758" s="110">
        <f t="shared" si="385"/>
        <v>1</v>
      </c>
      <c r="X1758" s="110">
        <f t="shared" si="386"/>
        <v>0</v>
      </c>
      <c r="Y1758" s="110" t="str">
        <f t="shared" si="387"/>
        <v>Tehachapi_Wind_energy_NA_CONFIDENTIAL</v>
      </c>
      <c r="Z1758" s="110">
        <f>IF(COUNTIFS($Y$2:Y1758,Y1758)=1,1,0)</f>
        <v>0</v>
      </c>
      <c r="AA1758" s="110">
        <f>SUM($Z$2:Z1758)*Z1758</f>
        <v>0</v>
      </c>
      <c r="AB1758" s="110">
        <f>COUNTIFS(resources!B:B,B1758)</f>
        <v>1</v>
      </c>
      <c r="AC1758" s="110">
        <f t="shared" si="388"/>
        <v>1</v>
      </c>
      <c r="AD1758" s="110">
        <f t="shared" si="389"/>
        <v>1</v>
      </c>
      <c r="AE1758" s="110">
        <f t="shared" si="390"/>
        <v>0</v>
      </c>
      <c r="AF1758" s="110">
        <f t="shared" si="391"/>
        <v>1</v>
      </c>
      <c r="AG1758" s="110">
        <f t="shared" si="392"/>
        <v>0</v>
      </c>
      <c r="AH1758" s="110">
        <f t="shared" si="393"/>
        <v>0</v>
      </c>
      <c r="AI1758" s="110">
        <f t="shared" si="394"/>
        <v>1</v>
      </c>
      <c r="AJ1758" s="100">
        <f>ROW()</f>
        <v>1758</v>
      </c>
      <c r="AK1758" s="100" t="e">
        <f>INDEX('BadRows RECART'!$C$2:$C$1207,MATCH(monthly_gwh_mw!AJ1758,'BadRows RECART'!$D$2:$D$1207,0))</f>
        <v>#N/A</v>
      </c>
    </row>
    <row r="1759" spans="1:37" ht="20">
      <c r="A1759" s="106" t="s">
        <v>3907</v>
      </c>
      <c r="B1759" s="106" t="s">
        <v>2418</v>
      </c>
      <c r="C1759" s="106" t="s">
        <v>6297</v>
      </c>
      <c r="D1759" s="168">
        <v>2024</v>
      </c>
      <c r="E1759" s="168">
        <v>5</v>
      </c>
      <c r="F1759" s="199">
        <v>6.8986724101498602</v>
      </c>
      <c r="G1759" s="212" t="s">
        <v>6314</v>
      </c>
      <c r="H1759" s="212" t="s">
        <v>6314</v>
      </c>
      <c r="I1759" s="106" t="s">
        <v>594</v>
      </c>
      <c r="K1759" s="83" t="s">
        <v>6314</v>
      </c>
      <c r="L1759" s="83" t="s">
        <v>6314</v>
      </c>
      <c r="M1759" s="45" t="str">
        <f>IF(
ISNA(INDEX(resources!E:E,MATCH(B1759,resources!B:B,0))),"fillme",
INDEX(resources!E:E,MATCH(B1759,resources!B:B,0)))</f>
        <v>CAISO_Wind</v>
      </c>
      <c r="N1759" s="45">
        <f>IF(
ISNA(INDEX(resources!J:J,MATCH(B1759,resources!B:B,0))),"fillme",
INDEX(resources!J:J,MATCH(B1759,resources!B:B,0)))</f>
        <v>0</v>
      </c>
      <c r="O1759" s="83" t="str">
        <f>IFERROR(INDEX(resources!K:K,MATCH(B1759,resources!B:B,0)),"fillme")</f>
        <v>wind_low_cf</v>
      </c>
      <c r="P1759" s="89" t="str">
        <f t="shared" si="382"/>
        <v>wind_low_cf_2024_5</v>
      </c>
      <c r="Q1759" s="87">
        <f>INDEX(elcc!G:G,MATCH(P1759,elcc!D:D,0))</f>
        <v>0.28333333333333338</v>
      </c>
      <c r="R1759" s="89">
        <f t="shared" si="383"/>
        <v>1</v>
      </c>
      <c r="S1759" s="89" t="s">
        <v>6314</v>
      </c>
      <c r="T1759" s="89" t="s">
        <v>6314</v>
      </c>
      <c r="U1759" s="90" t="str">
        <f t="shared" si="384"/>
        <v>ok</v>
      </c>
      <c r="V1759" s="63" t="str">
        <f>INDEX(resources!F:F,MATCH(B1759,resources!B:B,0))</f>
        <v>new_resolve</v>
      </c>
      <c r="W1759" s="110">
        <f t="shared" si="385"/>
        <v>1</v>
      </c>
      <c r="X1759" s="110">
        <f t="shared" si="386"/>
        <v>0</v>
      </c>
      <c r="Y1759" s="110" t="str">
        <f t="shared" si="387"/>
        <v>Tehachapi_Wind_energy_NA_CONFIDENTIAL</v>
      </c>
      <c r="Z1759" s="110">
        <f>IF(COUNTIFS($Y$2:Y1759,Y1759)=1,1,0)</f>
        <v>0</v>
      </c>
      <c r="AA1759" s="110">
        <f>SUM($Z$2:Z1759)*Z1759</f>
        <v>0</v>
      </c>
      <c r="AB1759" s="110">
        <f>COUNTIFS(resources!B:B,B1759)</f>
        <v>1</v>
      </c>
      <c r="AC1759" s="110">
        <f t="shared" si="388"/>
        <v>1</v>
      </c>
      <c r="AD1759" s="110">
        <f t="shared" si="389"/>
        <v>1</v>
      </c>
      <c r="AE1759" s="110">
        <f t="shared" si="390"/>
        <v>0</v>
      </c>
      <c r="AF1759" s="110">
        <f t="shared" si="391"/>
        <v>1</v>
      </c>
      <c r="AG1759" s="110">
        <f t="shared" si="392"/>
        <v>0</v>
      </c>
      <c r="AH1759" s="110">
        <f t="shared" si="393"/>
        <v>0</v>
      </c>
      <c r="AI1759" s="110">
        <f t="shared" si="394"/>
        <v>1</v>
      </c>
      <c r="AJ1759" s="100">
        <f>ROW()</f>
        <v>1759</v>
      </c>
      <c r="AK1759" s="100" t="e">
        <f>INDEX('BadRows RECART'!$C$2:$C$1207,MATCH(monthly_gwh_mw!AJ1759,'BadRows RECART'!$D$2:$D$1207,0))</f>
        <v>#N/A</v>
      </c>
    </row>
    <row r="1760" spans="1:37" ht="20">
      <c r="A1760" s="106" t="s">
        <v>3907</v>
      </c>
      <c r="B1760" s="106" t="s">
        <v>2418</v>
      </c>
      <c r="C1760" s="106" t="s">
        <v>6297</v>
      </c>
      <c r="D1760" s="168">
        <v>2024</v>
      </c>
      <c r="E1760" s="168">
        <v>6</v>
      </c>
      <c r="F1760" s="199">
        <v>7.4423995069544908</v>
      </c>
      <c r="G1760" s="212" t="s">
        <v>6314</v>
      </c>
      <c r="H1760" s="212" t="s">
        <v>6314</v>
      </c>
      <c r="I1760" s="106" t="s">
        <v>594</v>
      </c>
      <c r="K1760" s="83" t="s">
        <v>6314</v>
      </c>
      <c r="L1760" s="83" t="s">
        <v>6314</v>
      </c>
      <c r="M1760" s="45" t="str">
        <f>IF(
ISNA(INDEX(resources!E:E,MATCH(B1760,resources!B:B,0))),"fillme",
INDEX(resources!E:E,MATCH(B1760,resources!B:B,0)))</f>
        <v>CAISO_Wind</v>
      </c>
      <c r="N1760" s="45">
        <f>IF(
ISNA(INDEX(resources!J:J,MATCH(B1760,resources!B:B,0))),"fillme",
INDEX(resources!J:J,MATCH(B1760,resources!B:B,0)))</f>
        <v>0</v>
      </c>
      <c r="O1760" s="83" t="str">
        <f>IFERROR(INDEX(resources!K:K,MATCH(B1760,resources!B:B,0)),"fillme")</f>
        <v>wind_low_cf</v>
      </c>
      <c r="P1760" s="89" t="str">
        <f t="shared" si="382"/>
        <v>wind_low_cf_2024_6</v>
      </c>
      <c r="Q1760" s="87">
        <f>INDEX(elcc!G:G,MATCH(P1760,elcc!D:D,0))</f>
        <v>0.37400000000000005</v>
      </c>
      <c r="R1760" s="89">
        <f t="shared" si="383"/>
        <v>1</v>
      </c>
      <c r="S1760" s="89" t="s">
        <v>6314</v>
      </c>
      <c r="T1760" s="89" t="s">
        <v>6314</v>
      </c>
      <c r="U1760" s="90" t="str">
        <f t="shared" si="384"/>
        <v>ok</v>
      </c>
      <c r="V1760" s="63" t="str">
        <f>INDEX(resources!F:F,MATCH(B1760,resources!B:B,0))</f>
        <v>new_resolve</v>
      </c>
      <c r="W1760" s="110">
        <f t="shared" si="385"/>
        <v>1</v>
      </c>
      <c r="X1760" s="110">
        <f t="shared" si="386"/>
        <v>0</v>
      </c>
      <c r="Y1760" s="110" t="str">
        <f t="shared" si="387"/>
        <v>Tehachapi_Wind_energy_NA_CONFIDENTIAL</v>
      </c>
      <c r="Z1760" s="110">
        <f>IF(COUNTIFS($Y$2:Y1760,Y1760)=1,1,0)</f>
        <v>0</v>
      </c>
      <c r="AA1760" s="110">
        <f>SUM($Z$2:Z1760)*Z1760</f>
        <v>0</v>
      </c>
      <c r="AB1760" s="110">
        <f>COUNTIFS(resources!B:B,B1760)</f>
        <v>1</v>
      </c>
      <c r="AC1760" s="110">
        <f t="shared" si="388"/>
        <v>1</v>
      </c>
      <c r="AD1760" s="110">
        <f t="shared" si="389"/>
        <v>1</v>
      </c>
      <c r="AE1760" s="110">
        <f t="shared" si="390"/>
        <v>0</v>
      </c>
      <c r="AF1760" s="110">
        <f t="shared" si="391"/>
        <v>1</v>
      </c>
      <c r="AG1760" s="110">
        <f t="shared" si="392"/>
        <v>0</v>
      </c>
      <c r="AH1760" s="110">
        <f t="shared" si="393"/>
        <v>0</v>
      </c>
      <c r="AI1760" s="110">
        <f t="shared" si="394"/>
        <v>1</v>
      </c>
      <c r="AJ1760" s="100">
        <f>ROW()</f>
        <v>1760</v>
      </c>
      <c r="AK1760" s="100" t="e">
        <f>INDEX('BadRows RECART'!$C$2:$C$1207,MATCH(monthly_gwh_mw!AJ1760,'BadRows RECART'!$D$2:$D$1207,0))</f>
        <v>#N/A</v>
      </c>
    </row>
    <row r="1761" spans="1:37" ht="20">
      <c r="A1761" s="106" t="s">
        <v>3907</v>
      </c>
      <c r="B1761" s="106" t="s">
        <v>2418</v>
      </c>
      <c r="C1761" s="106" t="s">
        <v>6297</v>
      </c>
      <c r="D1761" s="168">
        <v>2024</v>
      </c>
      <c r="E1761" s="168">
        <v>7</v>
      </c>
      <c r="F1761" s="199">
        <v>5.9066160315128569</v>
      </c>
      <c r="G1761" s="212" t="s">
        <v>6314</v>
      </c>
      <c r="H1761" s="212" t="s">
        <v>6314</v>
      </c>
      <c r="I1761" s="106" t="s">
        <v>594</v>
      </c>
      <c r="K1761" s="83" t="s">
        <v>6314</v>
      </c>
      <c r="L1761" s="83" t="s">
        <v>6314</v>
      </c>
      <c r="M1761" s="45" t="str">
        <f>IF(
ISNA(INDEX(resources!E:E,MATCH(B1761,resources!B:B,0))),"fillme",
INDEX(resources!E:E,MATCH(B1761,resources!B:B,0)))</f>
        <v>CAISO_Wind</v>
      </c>
      <c r="N1761" s="45">
        <f>IF(
ISNA(INDEX(resources!J:J,MATCH(B1761,resources!B:B,0))),"fillme",
INDEX(resources!J:J,MATCH(B1761,resources!B:B,0)))</f>
        <v>0</v>
      </c>
      <c r="O1761" s="83" t="str">
        <f>IFERROR(INDEX(resources!K:K,MATCH(B1761,resources!B:B,0)),"fillme")</f>
        <v>wind_low_cf</v>
      </c>
      <c r="P1761" s="89" t="str">
        <f t="shared" si="382"/>
        <v>wind_low_cf_2024_7</v>
      </c>
      <c r="Q1761" s="87">
        <f>INDEX(elcc!G:G,MATCH(P1761,elcc!D:D,0))</f>
        <v>0.26066666666666671</v>
      </c>
      <c r="R1761" s="89">
        <f t="shared" si="383"/>
        <v>1</v>
      </c>
      <c r="S1761" s="89" t="s">
        <v>6314</v>
      </c>
      <c r="T1761" s="89" t="s">
        <v>6314</v>
      </c>
      <c r="U1761" s="90" t="str">
        <f t="shared" si="384"/>
        <v>ok</v>
      </c>
      <c r="V1761" s="63" t="str">
        <f>INDEX(resources!F:F,MATCH(B1761,resources!B:B,0))</f>
        <v>new_resolve</v>
      </c>
      <c r="W1761" s="110">
        <f t="shared" si="385"/>
        <v>1</v>
      </c>
      <c r="X1761" s="110">
        <f t="shared" si="386"/>
        <v>0</v>
      </c>
      <c r="Y1761" s="110" t="str">
        <f t="shared" si="387"/>
        <v>Tehachapi_Wind_energy_NA_CONFIDENTIAL</v>
      </c>
      <c r="Z1761" s="110">
        <f>IF(COUNTIFS($Y$2:Y1761,Y1761)=1,1,0)</f>
        <v>0</v>
      </c>
      <c r="AA1761" s="110">
        <f>SUM($Z$2:Z1761)*Z1761</f>
        <v>0</v>
      </c>
      <c r="AB1761" s="110">
        <f>COUNTIFS(resources!B:B,B1761)</f>
        <v>1</v>
      </c>
      <c r="AC1761" s="110">
        <f t="shared" si="388"/>
        <v>1</v>
      </c>
      <c r="AD1761" s="110">
        <f t="shared" si="389"/>
        <v>1</v>
      </c>
      <c r="AE1761" s="110">
        <f t="shared" si="390"/>
        <v>0</v>
      </c>
      <c r="AF1761" s="110">
        <f t="shared" si="391"/>
        <v>1</v>
      </c>
      <c r="AG1761" s="110">
        <f t="shared" si="392"/>
        <v>0</v>
      </c>
      <c r="AH1761" s="110">
        <f t="shared" si="393"/>
        <v>0</v>
      </c>
      <c r="AI1761" s="110">
        <f t="shared" si="394"/>
        <v>1</v>
      </c>
      <c r="AJ1761" s="100">
        <f>ROW()</f>
        <v>1761</v>
      </c>
      <c r="AK1761" s="100" t="e">
        <f>INDEX('BadRows RECART'!$C$2:$C$1207,MATCH(monthly_gwh_mw!AJ1761,'BadRows RECART'!$D$2:$D$1207,0))</f>
        <v>#N/A</v>
      </c>
    </row>
    <row r="1762" spans="1:37" ht="20">
      <c r="A1762" s="106" t="s">
        <v>3907</v>
      </c>
      <c r="B1762" s="106" t="s">
        <v>2418</v>
      </c>
      <c r="C1762" s="106" t="s">
        <v>6297</v>
      </c>
      <c r="D1762" s="168">
        <v>2024</v>
      </c>
      <c r="E1762" s="168">
        <v>8</v>
      </c>
      <c r="F1762" s="199">
        <v>4.9290861100166605</v>
      </c>
      <c r="G1762" s="212" t="s">
        <v>6314</v>
      </c>
      <c r="H1762" s="212" t="s">
        <v>6314</v>
      </c>
      <c r="I1762" s="106" t="s">
        <v>594</v>
      </c>
      <c r="K1762" s="83" t="s">
        <v>6314</v>
      </c>
      <c r="L1762" s="83" t="s">
        <v>6314</v>
      </c>
      <c r="M1762" s="45" t="str">
        <f>IF(
ISNA(INDEX(resources!E:E,MATCH(B1762,resources!B:B,0))),"fillme",
INDEX(resources!E:E,MATCH(B1762,resources!B:B,0)))</f>
        <v>CAISO_Wind</v>
      </c>
      <c r="N1762" s="45">
        <f>IF(
ISNA(INDEX(resources!J:J,MATCH(B1762,resources!B:B,0))),"fillme",
INDEX(resources!J:J,MATCH(B1762,resources!B:B,0)))</f>
        <v>0</v>
      </c>
      <c r="O1762" s="83" t="str">
        <f>IFERROR(INDEX(resources!K:K,MATCH(B1762,resources!B:B,0)),"fillme")</f>
        <v>wind_low_cf</v>
      </c>
      <c r="P1762" s="89" t="str">
        <f t="shared" si="382"/>
        <v>wind_low_cf_2024_8</v>
      </c>
      <c r="Q1762" s="87">
        <f>INDEX(elcc!G:G,MATCH(P1762,elcc!D:D,0))</f>
        <v>0.23800000000000004</v>
      </c>
      <c r="R1762" s="89">
        <f t="shared" si="383"/>
        <v>1</v>
      </c>
      <c r="S1762" s="89" t="s">
        <v>6314</v>
      </c>
      <c r="T1762" s="89" t="s">
        <v>6314</v>
      </c>
      <c r="U1762" s="90" t="str">
        <f t="shared" si="384"/>
        <v>ok</v>
      </c>
      <c r="V1762" s="63" t="str">
        <f>INDEX(resources!F:F,MATCH(B1762,resources!B:B,0))</f>
        <v>new_resolve</v>
      </c>
      <c r="W1762" s="110">
        <f t="shared" si="385"/>
        <v>1</v>
      </c>
      <c r="X1762" s="110">
        <f t="shared" si="386"/>
        <v>0</v>
      </c>
      <c r="Y1762" s="110" t="str">
        <f t="shared" si="387"/>
        <v>Tehachapi_Wind_energy_NA_CONFIDENTIAL</v>
      </c>
      <c r="Z1762" s="110">
        <f>IF(COUNTIFS($Y$2:Y1762,Y1762)=1,1,0)</f>
        <v>0</v>
      </c>
      <c r="AA1762" s="110">
        <f>SUM($Z$2:Z1762)*Z1762</f>
        <v>0</v>
      </c>
      <c r="AB1762" s="110">
        <f>COUNTIFS(resources!B:B,B1762)</f>
        <v>1</v>
      </c>
      <c r="AC1762" s="110">
        <f t="shared" si="388"/>
        <v>1</v>
      </c>
      <c r="AD1762" s="110">
        <f t="shared" si="389"/>
        <v>1</v>
      </c>
      <c r="AE1762" s="110">
        <f t="shared" si="390"/>
        <v>0</v>
      </c>
      <c r="AF1762" s="110">
        <f t="shared" si="391"/>
        <v>1</v>
      </c>
      <c r="AG1762" s="110">
        <f t="shared" si="392"/>
        <v>0</v>
      </c>
      <c r="AH1762" s="110">
        <f t="shared" si="393"/>
        <v>0</v>
      </c>
      <c r="AI1762" s="110">
        <f t="shared" si="394"/>
        <v>1</v>
      </c>
      <c r="AJ1762" s="100">
        <f>ROW()</f>
        <v>1762</v>
      </c>
      <c r="AK1762" s="100" t="e">
        <f>INDEX('BadRows RECART'!$C$2:$C$1207,MATCH(monthly_gwh_mw!AJ1762,'BadRows RECART'!$D$2:$D$1207,0))</f>
        <v>#N/A</v>
      </c>
    </row>
    <row r="1763" spans="1:37" ht="20">
      <c r="A1763" s="106" t="s">
        <v>3907</v>
      </c>
      <c r="B1763" s="106" t="s">
        <v>2418</v>
      </c>
      <c r="C1763" s="106" t="s">
        <v>6297</v>
      </c>
      <c r="D1763" s="168">
        <v>2024</v>
      </c>
      <c r="E1763" s="168">
        <v>9</v>
      </c>
      <c r="F1763" s="199">
        <v>4.2590817836258443</v>
      </c>
      <c r="G1763" s="212" t="s">
        <v>6314</v>
      </c>
      <c r="H1763" s="212" t="s">
        <v>6314</v>
      </c>
      <c r="I1763" s="106" t="s">
        <v>594</v>
      </c>
      <c r="K1763" s="83" t="s">
        <v>6314</v>
      </c>
      <c r="L1763" s="83" t="s">
        <v>6314</v>
      </c>
      <c r="M1763" s="45" t="str">
        <f>IF(
ISNA(INDEX(resources!E:E,MATCH(B1763,resources!B:B,0))),"fillme",
INDEX(resources!E:E,MATCH(B1763,resources!B:B,0)))</f>
        <v>CAISO_Wind</v>
      </c>
      <c r="N1763" s="45">
        <f>IF(
ISNA(INDEX(resources!J:J,MATCH(B1763,resources!B:B,0))),"fillme",
INDEX(resources!J:J,MATCH(B1763,resources!B:B,0)))</f>
        <v>0</v>
      </c>
      <c r="O1763" s="83" t="str">
        <f>IFERROR(INDEX(resources!K:K,MATCH(B1763,resources!B:B,0)),"fillme")</f>
        <v>wind_low_cf</v>
      </c>
      <c r="P1763" s="89" t="str">
        <f t="shared" si="382"/>
        <v>wind_low_cf_2024_9</v>
      </c>
      <c r="Q1763" s="87">
        <f>INDEX(elcc!G:G,MATCH(P1763,elcc!D:D,0))</f>
        <v>0.17333333333333334</v>
      </c>
      <c r="R1763" s="89">
        <f t="shared" si="383"/>
        <v>1</v>
      </c>
      <c r="S1763" s="89" t="s">
        <v>6314</v>
      </c>
      <c r="T1763" s="89" t="s">
        <v>6314</v>
      </c>
      <c r="U1763" s="90" t="str">
        <f t="shared" si="384"/>
        <v>ok</v>
      </c>
      <c r="V1763" s="63" t="str">
        <f>INDEX(resources!F:F,MATCH(B1763,resources!B:B,0))</f>
        <v>new_resolve</v>
      </c>
      <c r="W1763" s="110">
        <f t="shared" si="385"/>
        <v>1</v>
      </c>
      <c r="X1763" s="110">
        <f t="shared" si="386"/>
        <v>0</v>
      </c>
      <c r="Y1763" s="110" t="str">
        <f t="shared" si="387"/>
        <v>Tehachapi_Wind_energy_NA_CONFIDENTIAL</v>
      </c>
      <c r="Z1763" s="110">
        <f>IF(COUNTIFS($Y$2:Y1763,Y1763)=1,1,0)</f>
        <v>0</v>
      </c>
      <c r="AA1763" s="110">
        <f>SUM($Z$2:Z1763)*Z1763</f>
        <v>0</v>
      </c>
      <c r="AB1763" s="110">
        <f>COUNTIFS(resources!B:B,B1763)</f>
        <v>1</v>
      </c>
      <c r="AC1763" s="110">
        <f t="shared" si="388"/>
        <v>1</v>
      </c>
      <c r="AD1763" s="110">
        <f t="shared" si="389"/>
        <v>1</v>
      </c>
      <c r="AE1763" s="110">
        <f t="shared" si="390"/>
        <v>0</v>
      </c>
      <c r="AF1763" s="110">
        <f t="shared" si="391"/>
        <v>1</v>
      </c>
      <c r="AG1763" s="110">
        <f t="shared" si="392"/>
        <v>0</v>
      </c>
      <c r="AH1763" s="110">
        <f t="shared" si="393"/>
        <v>0</v>
      </c>
      <c r="AI1763" s="110">
        <f t="shared" si="394"/>
        <v>1</v>
      </c>
      <c r="AJ1763" s="100">
        <f>ROW()</f>
        <v>1763</v>
      </c>
      <c r="AK1763" s="100" t="e">
        <f>INDEX('BadRows RECART'!$C$2:$C$1207,MATCH(monthly_gwh_mw!AJ1763,'BadRows RECART'!$D$2:$D$1207,0))</f>
        <v>#N/A</v>
      </c>
    </row>
    <row r="1764" spans="1:37" ht="20">
      <c r="A1764" s="106" t="s">
        <v>3907</v>
      </c>
      <c r="B1764" s="106" t="s">
        <v>2418</v>
      </c>
      <c r="C1764" s="106" t="s">
        <v>6297</v>
      </c>
      <c r="D1764" s="168">
        <v>2024</v>
      </c>
      <c r="E1764" s="168">
        <v>10</v>
      </c>
      <c r="F1764" s="199">
        <v>5.4661070317788054</v>
      </c>
      <c r="G1764" s="212" t="s">
        <v>6314</v>
      </c>
      <c r="H1764" s="212" t="s">
        <v>6314</v>
      </c>
      <c r="I1764" s="106" t="s">
        <v>594</v>
      </c>
      <c r="K1764" s="83" t="s">
        <v>6314</v>
      </c>
      <c r="L1764" s="83" t="s">
        <v>6314</v>
      </c>
      <c r="M1764" s="45" t="str">
        <f>IF(
ISNA(INDEX(resources!E:E,MATCH(B1764,resources!B:B,0))),"fillme",
INDEX(resources!E:E,MATCH(B1764,resources!B:B,0)))</f>
        <v>CAISO_Wind</v>
      </c>
      <c r="N1764" s="45">
        <f>IF(
ISNA(INDEX(resources!J:J,MATCH(B1764,resources!B:B,0))),"fillme",
INDEX(resources!J:J,MATCH(B1764,resources!B:B,0)))</f>
        <v>0</v>
      </c>
      <c r="O1764" s="83" t="str">
        <f>IFERROR(INDEX(resources!K:K,MATCH(B1764,resources!B:B,0)),"fillme")</f>
        <v>wind_low_cf</v>
      </c>
      <c r="P1764" s="89" t="str">
        <f t="shared" si="382"/>
        <v>wind_low_cf_2024_10</v>
      </c>
      <c r="Q1764" s="87">
        <f>INDEX(elcc!G:G,MATCH(P1764,elcc!D:D,0))</f>
        <v>9.0666666666666687E-2</v>
      </c>
      <c r="R1764" s="89">
        <f t="shared" si="383"/>
        <v>1</v>
      </c>
      <c r="S1764" s="89" t="s">
        <v>6314</v>
      </c>
      <c r="T1764" s="89" t="s">
        <v>6314</v>
      </c>
      <c r="U1764" s="90" t="str">
        <f t="shared" si="384"/>
        <v>ok</v>
      </c>
      <c r="V1764" s="63" t="str">
        <f>INDEX(resources!F:F,MATCH(B1764,resources!B:B,0))</f>
        <v>new_resolve</v>
      </c>
      <c r="W1764" s="110">
        <f t="shared" si="385"/>
        <v>1</v>
      </c>
      <c r="X1764" s="110">
        <f t="shared" si="386"/>
        <v>0</v>
      </c>
      <c r="Y1764" s="110" t="str">
        <f t="shared" si="387"/>
        <v>Tehachapi_Wind_energy_NA_CONFIDENTIAL</v>
      </c>
      <c r="Z1764" s="110">
        <f>IF(COUNTIFS($Y$2:Y1764,Y1764)=1,1,0)</f>
        <v>0</v>
      </c>
      <c r="AA1764" s="110">
        <f>SUM($Z$2:Z1764)*Z1764</f>
        <v>0</v>
      </c>
      <c r="AB1764" s="110">
        <f>COUNTIFS(resources!B:B,B1764)</f>
        <v>1</v>
      </c>
      <c r="AC1764" s="110">
        <f t="shared" si="388"/>
        <v>1</v>
      </c>
      <c r="AD1764" s="110">
        <f t="shared" si="389"/>
        <v>1</v>
      </c>
      <c r="AE1764" s="110">
        <f t="shared" si="390"/>
        <v>0</v>
      </c>
      <c r="AF1764" s="110">
        <f t="shared" si="391"/>
        <v>1</v>
      </c>
      <c r="AG1764" s="110">
        <f t="shared" si="392"/>
        <v>0</v>
      </c>
      <c r="AH1764" s="110">
        <f t="shared" si="393"/>
        <v>0</v>
      </c>
      <c r="AI1764" s="110">
        <f t="shared" si="394"/>
        <v>1</v>
      </c>
      <c r="AJ1764" s="100">
        <f>ROW()</f>
        <v>1764</v>
      </c>
      <c r="AK1764" s="100" t="e">
        <f>INDEX('BadRows RECART'!$C$2:$C$1207,MATCH(monthly_gwh_mw!AJ1764,'BadRows RECART'!$D$2:$D$1207,0))</f>
        <v>#N/A</v>
      </c>
    </row>
    <row r="1765" spans="1:37" ht="20">
      <c r="A1765" s="106" t="s">
        <v>3907</v>
      </c>
      <c r="B1765" s="106" t="s">
        <v>2418</v>
      </c>
      <c r="C1765" s="106" t="s">
        <v>6297</v>
      </c>
      <c r="D1765" s="168">
        <v>2024</v>
      </c>
      <c r="E1765" s="168">
        <v>11</v>
      </c>
      <c r="F1765" s="199">
        <v>3.361672977891903</v>
      </c>
      <c r="G1765" s="212" t="s">
        <v>6314</v>
      </c>
      <c r="H1765" s="212" t="s">
        <v>6314</v>
      </c>
      <c r="I1765" s="106" t="s">
        <v>594</v>
      </c>
      <c r="K1765" s="83" t="s">
        <v>6314</v>
      </c>
      <c r="L1765" s="83" t="s">
        <v>6314</v>
      </c>
      <c r="M1765" s="45" t="str">
        <f>IF(
ISNA(INDEX(resources!E:E,MATCH(B1765,resources!B:B,0))),"fillme",
INDEX(resources!E:E,MATCH(B1765,resources!B:B,0)))</f>
        <v>CAISO_Wind</v>
      </c>
      <c r="N1765" s="45">
        <f>IF(
ISNA(INDEX(resources!J:J,MATCH(B1765,resources!B:B,0))),"fillme",
INDEX(resources!J:J,MATCH(B1765,resources!B:B,0)))</f>
        <v>0</v>
      </c>
      <c r="O1765" s="83" t="str">
        <f>IFERROR(INDEX(resources!K:K,MATCH(B1765,resources!B:B,0)),"fillme")</f>
        <v>wind_low_cf</v>
      </c>
      <c r="P1765" s="89" t="str">
        <f t="shared" si="382"/>
        <v>wind_low_cf_2024_11</v>
      </c>
      <c r="Q1765" s="87">
        <f>INDEX(elcc!G:G,MATCH(P1765,elcc!D:D,0))</f>
        <v>0.13600000000000001</v>
      </c>
      <c r="R1765" s="89">
        <f t="shared" si="383"/>
        <v>1</v>
      </c>
      <c r="S1765" s="89" t="s">
        <v>6314</v>
      </c>
      <c r="T1765" s="89" t="s">
        <v>6314</v>
      </c>
      <c r="U1765" s="90" t="str">
        <f t="shared" si="384"/>
        <v>ok</v>
      </c>
      <c r="V1765" s="63" t="str">
        <f>INDEX(resources!F:F,MATCH(B1765,resources!B:B,0))</f>
        <v>new_resolve</v>
      </c>
      <c r="W1765" s="110">
        <f t="shared" si="385"/>
        <v>1</v>
      </c>
      <c r="X1765" s="110">
        <f t="shared" si="386"/>
        <v>0</v>
      </c>
      <c r="Y1765" s="110" t="str">
        <f t="shared" si="387"/>
        <v>Tehachapi_Wind_energy_NA_CONFIDENTIAL</v>
      </c>
      <c r="Z1765" s="110">
        <f>IF(COUNTIFS($Y$2:Y1765,Y1765)=1,1,0)</f>
        <v>0</v>
      </c>
      <c r="AA1765" s="110">
        <f>SUM($Z$2:Z1765)*Z1765</f>
        <v>0</v>
      </c>
      <c r="AB1765" s="110">
        <f>COUNTIFS(resources!B:B,B1765)</f>
        <v>1</v>
      </c>
      <c r="AC1765" s="110">
        <f t="shared" si="388"/>
        <v>1</v>
      </c>
      <c r="AD1765" s="110">
        <f t="shared" si="389"/>
        <v>1</v>
      </c>
      <c r="AE1765" s="110">
        <f t="shared" si="390"/>
        <v>0</v>
      </c>
      <c r="AF1765" s="110">
        <f t="shared" si="391"/>
        <v>1</v>
      </c>
      <c r="AG1765" s="110">
        <f t="shared" si="392"/>
        <v>0</v>
      </c>
      <c r="AH1765" s="110">
        <f t="shared" si="393"/>
        <v>0</v>
      </c>
      <c r="AI1765" s="110">
        <f t="shared" si="394"/>
        <v>1</v>
      </c>
      <c r="AJ1765" s="100">
        <f>ROW()</f>
        <v>1765</v>
      </c>
      <c r="AK1765" s="100" t="e">
        <f>INDEX('BadRows RECART'!$C$2:$C$1207,MATCH(monthly_gwh_mw!AJ1765,'BadRows RECART'!$D$2:$D$1207,0))</f>
        <v>#N/A</v>
      </c>
    </row>
    <row r="1766" spans="1:37" ht="20">
      <c r="A1766" s="106" t="s">
        <v>3907</v>
      </c>
      <c r="B1766" s="106" t="s">
        <v>2418</v>
      </c>
      <c r="C1766" s="106" t="s">
        <v>6297</v>
      </c>
      <c r="D1766" s="168">
        <v>2024</v>
      </c>
      <c r="E1766" s="168">
        <v>12</v>
      </c>
      <c r="F1766" s="199">
        <v>5.5330299409979666</v>
      </c>
      <c r="G1766" s="212" t="s">
        <v>6314</v>
      </c>
      <c r="H1766" s="212" t="s">
        <v>6314</v>
      </c>
      <c r="I1766" s="106" t="s">
        <v>594</v>
      </c>
      <c r="K1766" s="83" t="s">
        <v>6314</v>
      </c>
      <c r="L1766" s="83" t="s">
        <v>6314</v>
      </c>
      <c r="M1766" s="45" t="str">
        <f>IF(
ISNA(INDEX(resources!E:E,MATCH(B1766,resources!B:B,0))),"fillme",
INDEX(resources!E:E,MATCH(B1766,resources!B:B,0)))</f>
        <v>CAISO_Wind</v>
      </c>
      <c r="N1766" s="45">
        <f>IF(
ISNA(INDEX(resources!J:J,MATCH(B1766,resources!B:B,0))),"fillme",
INDEX(resources!J:J,MATCH(B1766,resources!B:B,0)))</f>
        <v>0</v>
      </c>
      <c r="O1766" s="83" t="str">
        <f>IFERROR(INDEX(resources!K:K,MATCH(B1766,resources!B:B,0)),"fillme")</f>
        <v>wind_low_cf</v>
      </c>
      <c r="P1766" s="89" t="str">
        <f t="shared" si="382"/>
        <v>wind_low_cf_2024_12</v>
      </c>
      <c r="Q1766" s="87">
        <f>INDEX(elcc!G:G,MATCH(P1766,elcc!D:D,0))</f>
        <v>0.14733333333333337</v>
      </c>
      <c r="R1766" s="89">
        <f t="shared" si="383"/>
        <v>1</v>
      </c>
      <c r="S1766" s="89" t="s">
        <v>6314</v>
      </c>
      <c r="T1766" s="89" t="s">
        <v>6314</v>
      </c>
      <c r="U1766" s="90" t="str">
        <f t="shared" si="384"/>
        <v>ok</v>
      </c>
      <c r="V1766" s="63" t="str">
        <f>INDEX(resources!F:F,MATCH(B1766,resources!B:B,0))</f>
        <v>new_resolve</v>
      </c>
      <c r="W1766" s="110">
        <f t="shared" si="385"/>
        <v>1</v>
      </c>
      <c r="X1766" s="110">
        <f t="shared" si="386"/>
        <v>0</v>
      </c>
      <c r="Y1766" s="110" t="str">
        <f t="shared" si="387"/>
        <v>Tehachapi_Wind_energy_NA_CONFIDENTIAL</v>
      </c>
      <c r="Z1766" s="110">
        <f>IF(COUNTIFS($Y$2:Y1766,Y1766)=1,1,0)</f>
        <v>0</v>
      </c>
      <c r="AA1766" s="110">
        <f>SUM($Z$2:Z1766)*Z1766</f>
        <v>0</v>
      </c>
      <c r="AB1766" s="110">
        <f>COUNTIFS(resources!B:B,B1766)</f>
        <v>1</v>
      </c>
      <c r="AC1766" s="110">
        <f t="shared" si="388"/>
        <v>1</v>
      </c>
      <c r="AD1766" s="110">
        <f t="shared" si="389"/>
        <v>1</v>
      </c>
      <c r="AE1766" s="110">
        <f t="shared" si="390"/>
        <v>0</v>
      </c>
      <c r="AF1766" s="110">
        <f t="shared" si="391"/>
        <v>1</v>
      </c>
      <c r="AG1766" s="110">
        <f t="shared" si="392"/>
        <v>0</v>
      </c>
      <c r="AH1766" s="110">
        <f t="shared" si="393"/>
        <v>0</v>
      </c>
      <c r="AI1766" s="110">
        <f t="shared" si="394"/>
        <v>1</v>
      </c>
      <c r="AJ1766" s="100">
        <f>ROW()</f>
        <v>1766</v>
      </c>
      <c r="AK1766" s="100" t="e">
        <f>INDEX('BadRows RECART'!$C$2:$C$1207,MATCH(monthly_gwh_mw!AJ1766,'BadRows RECART'!$D$2:$D$1207,0))</f>
        <v>#N/A</v>
      </c>
    </row>
    <row r="1767" spans="1:37" ht="20">
      <c r="A1767" s="106" t="s">
        <v>3907</v>
      </c>
      <c r="B1767" s="106" t="s">
        <v>2418</v>
      </c>
      <c r="C1767" s="106" t="s">
        <v>6297</v>
      </c>
      <c r="D1767" s="168">
        <v>2025</v>
      </c>
      <c r="E1767" s="168">
        <v>1</v>
      </c>
      <c r="F1767" s="199">
        <v>4.5278512289417803</v>
      </c>
      <c r="G1767" s="212" t="s">
        <v>6314</v>
      </c>
      <c r="H1767" s="212" t="s">
        <v>6314</v>
      </c>
      <c r="I1767" s="106" t="s">
        <v>594</v>
      </c>
      <c r="K1767" s="83" t="s">
        <v>6314</v>
      </c>
      <c r="L1767" s="83" t="s">
        <v>6314</v>
      </c>
      <c r="M1767" s="45" t="str">
        <f>IF(
ISNA(INDEX(resources!E:E,MATCH(B1767,resources!B:B,0))),"fillme",
INDEX(resources!E:E,MATCH(B1767,resources!B:B,0)))</f>
        <v>CAISO_Wind</v>
      </c>
      <c r="N1767" s="45">
        <f>IF(
ISNA(INDEX(resources!J:J,MATCH(B1767,resources!B:B,0))),"fillme",
INDEX(resources!J:J,MATCH(B1767,resources!B:B,0)))</f>
        <v>0</v>
      </c>
      <c r="O1767" s="83" t="str">
        <f>IFERROR(INDEX(resources!K:K,MATCH(B1767,resources!B:B,0)),"fillme")</f>
        <v>wind_low_cf</v>
      </c>
      <c r="P1767" s="89" t="str">
        <f t="shared" si="382"/>
        <v>wind_low_cf_2025_1</v>
      </c>
      <c r="Q1767" s="87">
        <f>INDEX(elcc!G:G,MATCH(P1767,elcc!D:D,0))</f>
        <v>0.1866666666666667</v>
      </c>
      <c r="R1767" s="89">
        <f t="shared" si="383"/>
        <v>1</v>
      </c>
      <c r="S1767" s="89" t="s">
        <v>6314</v>
      </c>
      <c r="T1767" s="89" t="s">
        <v>6314</v>
      </c>
      <c r="U1767" s="90" t="str">
        <f t="shared" si="384"/>
        <v>ok</v>
      </c>
      <c r="V1767" s="63" t="str">
        <f>INDEX(resources!F:F,MATCH(B1767,resources!B:B,0))</f>
        <v>new_resolve</v>
      </c>
      <c r="W1767" s="110">
        <f t="shared" si="385"/>
        <v>1</v>
      </c>
      <c r="X1767" s="110">
        <f t="shared" si="386"/>
        <v>0</v>
      </c>
      <c r="Y1767" s="110" t="str">
        <f t="shared" si="387"/>
        <v>Tehachapi_Wind_energy_NA_CONFIDENTIAL</v>
      </c>
      <c r="Z1767" s="110">
        <f>IF(COUNTIFS($Y$2:Y1767,Y1767)=1,1,0)</f>
        <v>0</v>
      </c>
      <c r="AA1767" s="110">
        <f>SUM($Z$2:Z1767)*Z1767</f>
        <v>0</v>
      </c>
      <c r="AB1767" s="110">
        <f>COUNTIFS(resources!B:B,B1767)</f>
        <v>1</v>
      </c>
      <c r="AC1767" s="110">
        <f t="shared" si="388"/>
        <v>1</v>
      </c>
      <c r="AD1767" s="110">
        <f t="shared" si="389"/>
        <v>1</v>
      </c>
      <c r="AE1767" s="110">
        <f t="shared" si="390"/>
        <v>0</v>
      </c>
      <c r="AF1767" s="110">
        <f t="shared" si="391"/>
        <v>1</v>
      </c>
      <c r="AG1767" s="110">
        <f t="shared" si="392"/>
        <v>0</v>
      </c>
      <c r="AH1767" s="110">
        <f t="shared" si="393"/>
        <v>0</v>
      </c>
      <c r="AI1767" s="110">
        <f t="shared" si="394"/>
        <v>1</v>
      </c>
      <c r="AJ1767" s="100">
        <f>ROW()</f>
        <v>1767</v>
      </c>
      <c r="AK1767" s="100" t="e">
        <f>INDEX('BadRows RECART'!$C$2:$C$1207,MATCH(monthly_gwh_mw!AJ1767,'BadRows RECART'!$D$2:$D$1207,0))</f>
        <v>#N/A</v>
      </c>
    </row>
    <row r="1768" spans="1:37" ht="20">
      <c r="A1768" s="106" t="s">
        <v>3907</v>
      </c>
      <c r="B1768" s="106" t="s">
        <v>2418</v>
      </c>
      <c r="C1768" s="106" t="s">
        <v>6297</v>
      </c>
      <c r="D1768" s="168">
        <v>2025</v>
      </c>
      <c r="E1768" s="168">
        <v>2</v>
      </c>
      <c r="F1768" s="199">
        <v>4.577555326431102</v>
      </c>
      <c r="G1768" s="212" t="s">
        <v>6314</v>
      </c>
      <c r="H1768" s="212" t="s">
        <v>6314</v>
      </c>
      <c r="I1768" s="106" t="s">
        <v>594</v>
      </c>
      <c r="K1768" s="83" t="s">
        <v>6314</v>
      </c>
      <c r="L1768" s="83" t="s">
        <v>6314</v>
      </c>
      <c r="M1768" s="45" t="str">
        <f>IF(
ISNA(INDEX(resources!E:E,MATCH(B1768,resources!B:B,0))),"fillme",
INDEX(resources!E:E,MATCH(B1768,resources!B:B,0)))</f>
        <v>CAISO_Wind</v>
      </c>
      <c r="N1768" s="45">
        <f>IF(
ISNA(INDEX(resources!J:J,MATCH(B1768,resources!B:B,0))),"fillme",
INDEX(resources!J:J,MATCH(B1768,resources!B:B,0)))</f>
        <v>0</v>
      </c>
      <c r="O1768" s="83" t="str">
        <f>IFERROR(INDEX(resources!K:K,MATCH(B1768,resources!B:B,0)),"fillme")</f>
        <v>wind_low_cf</v>
      </c>
      <c r="P1768" s="89" t="str">
        <f t="shared" si="382"/>
        <v>wind_low_cf_2025_2</v>
      </c>
      <c r="Q1768" s="87">
        <f>INDEX(elcc!G:G,MATCH(P1768,elcc!D:D,0))</f>
        <v>0.16</v>
      </c>
      <c r="R1768" s="89">
        <f t="shared" si="383"/>
        <v>1</v>
      </c>
      <c r="S1768" s="89" t="s">
        <v>6314</v>
      </c>
      <c r="T1768" s="89" t="s">
        <v>6314</v>
      </c>
      <c r="U1768" s="90" t="str">
        <f t="shared" si="384"/>
        <v>ok</v>
      </c>
      <c r="V1768" s="63" t="str">
        <f>INDEX(resources!F:F,MATCH(B1768,resources!B:B,0))</f>
        <v>new_resolve</v>
      </c>
      <c r="W1768" s="110">
        <f t="shared" si="385"/>
        <v>1</v>
      </c>
      <c r="X1768" s="110">
        <f t="shared" si="386"/>
        <v>0</v>
      </c>
      <c r="Y1768" s="110" t="str">
        <f t="shared" si="387"/>
        <v>Tehachapi_Wind_energy_NA_CONFIDENTIAL</v>
      </c>
      <c r="Z1768" s="110">
        <f>IF(COUNTIFS($Y$2:Y1768,Y1768)=1,1,0)</f>
        <v>0</v>
      </c>
      <c r="AA1768" s="110">
        <f>SUM($Z$2:Z1768)*Z1768</f>
        <v>0</v>
      </c>
      <c r="AB1768" s="110">
        <f>COUNTIFS(resources!B:B,B1768)</f>
        <v>1</v>
      </c>
      <c r="AC1768" s="110">
        <f t="shared" si="388"/>
        <v>1</v>
      </c>
      <c r="AD1768" s="110">
        <f t="shared" si="389"/>
        <v>1</v>
      </c>
      <c r="AE1768" s="110">
        <f t="shared" si="390"/>
        <v>0</v>
      </c>
      <c r="AF1768" s="110">
        <f t="shared" si="391"/>
        <v>1</v>
      </c>
      <c r="AG1768" s="110">
        <f t="shared" si="392"/>
        <v>0</v>
      </c>
      <c r="AH1768" s="110">
        <f t="shared" si="393"/>
        <v>0</v>
      </c>
      <c r="AI1768" s="110">
        <f t="shared" si="394"/>
        <v>1</v>
      </c>
      <c r="AJ1768" s="100">
        <f>ROW()</f>
        <v>1768</v>
      </c>
      <c r="AK1768" s="100" t="e">
        <f>INDEX('BadRows RECART'!$C$2:$C$1207,MATCH(monthly_gwh_mw!AJ1768,'BadRows RECART'!$D$2:$D$1207,0))</f>
        <v>#N/A</v>
      </c>
    </row>
    <row r="1769" spans="1:37" ht="20">
      <c r="A1769" s="106" t="s">
        <v>3907</v>
      </c>
      <c r="B1769" s="106" t="s">
        <v>2418</v>
      </c>
      <c r="C1769" s="106" t="s">
        <v>6297</v>
      </c>
      <c r="D1769" s="168">
        <v>2025</v>
      </c>
      <c r="E1769" s="168">
        <v>3</v>
      </c>
      <c r="F1769" s="199">
        <v>6.0619968433061384</v>
      </c>
      <c r="G1769" s="212" t="s">
        <v>6314</v>
      </c>
      <c r="H1769" s="212" t="s">
        <v>6314</v>
      </c>
      <c r="I1769" s="106" t="s">
        <v>594</v>
      </c>
      <c r="K1769" s="83" t="s">
        <v>6314</v>
      </c>
      <c r="L1769" s="83" t="s">
        <v>6314</v>
      </c>
      <c r="M1769" s="45" t="str">
        <f>IF(
ISNA(INDEX(resources!E:E,MATCH(B1769,resources!B:B,0))),"fillme",
INDEX(resources!E:E,MATCH(B1769,resources!B:B,0)))</f>
        <v>CAISO_Wind</v>
      </c>
      <c r="N1769" s="45">
        <f>IF(
ISNA(INDEX(resources!J:J,MATCH(B1769,resources!B:B,0))),"fillme",
INDEX(resources!J:J,MATCH(B1769,resources!B:B,0)))</f>
        <v>0</v>
      </c>
      <c r="O1769" s="83" t="str">
        <f>IFERROR(INDEX(resources!K:K,MATCH(B1769,resources!B:B,0)),"fillme")</f>
        <v>wind_low_cf</v>
      </c>
      <c r="P1769" s="89" t="str">
        <f t="shared" si="382"/>
        <v>wind_low_cf_2025_3</v>
      </c>
      <c r="Q1769" s="87">
        <f>INDEX(elcc!G:G,MATCH(P1769,elcc!D:D,0))</f>
        <v>0.37333333333333341</v>
      </c>
      <c r="R1769" s="89">
        <f t="shared" si="383"/>
        <v>1</v>
      </c>
      <c r="S1769" s="89" t="s">
        <v>6314</v>
      </c>
      <c r="T1769" s="89" t="s">
        <v>6314</v>
      </c>
      <c r="U1769" s="90" t="str">
        <f t="shared" si="384"/>
        <v>ok</v>
      </c>
      <c r="V1769" s="63" t="str">
        <f>INDEX(resources!F:F,MATCH(B1769,resources!B:B,0))</f>
        <v>new_resolve</v>
      </c>
      <c r="W1769" s="110">
        <f t="shared" si="385"/>
        <v>1</v>
      </c>
      <c r="X1769" s="110">
        <f t="shared" si="386"/>
        <v>0</v>
      </c>
      <c r="Y1769" s="110" t="str">
        <f t="shared" si="387"/>
        <v>Tehachapi_Wind_energy_NA_CONFIDENTIAL</v>
      </c>
      <c r="Z1769" s="110">
        <f>IF(COUNTIFS($Y$2:Y1769,Y1769)=1,1,0)</f>
        <v>0</v>
      </c>
      <c r="AA1769" s="110">
        <f>SUM($Z$2:Z1769)*Z1769</f>
        <v>0</v>
      </c>
      <c r="AB1769" s="110">
        <f>COUNTIFS(resources!B:B,B1769)</f>
        <v>1</v>
      </c>
      <c r="AC1769" s="110">
        <f t="shared" si="388"/>
        <v>1</v>
      </c>
      <c r="AD1769" s="110">
        <f t="shared" si="389"/>
        <v>1</v>
      </c>
      <c r="AE1769" s="110">
        <f t="shared" si="390"/>
        <v>0</v>
      </c>
      <c r="AF1769" s="110">
        <f t="shared" si="391"/>
        <v>1</v>
      </c>
      <c r="AG1769" s="110">
        <f t="shared" si="392"/>
        <v>0</v>
      </c>
      <c r="AH1769" s="110">
        <f t="shared" si="393"/>
        <v>0</v>
      </c>
      <c r="AI1769" s="110">
        <f t="shared" si="394"/>
        <v>1</v>
      </c>
      <c r="AJ1769" s="100">
        <f>ROW()</f>
        <v>1769</v>
      </c>
      <c r="AK1769" s="100" t="e">
        <f>INDEX('BadRows RECART'!$C$2:$C$1207,MATCH(monthly_gwh_mw!AJ1769,'BadRows RECART'!$D$2:$D$1207,0))</f>
        <v>#N/A</v>
      </c>
    </row>
    <row r="1770" spans="1:37" ht="20">
      <c r="A1770" s="106" t="s">
        <v>3907</v>
      </c>
      <c r="B1770" s="106" t="s">
        <v>2418</v>
      </c>
      <c r="C1770" s="106" t="s">
        <v>6297</v>
      </c>
      <c r="D1770" s="168">
        <v>2025</v>
      </c>
      <c r="E1770" s="168">
        <v>4</v>
      </c>
      <c r="F1770" s="199">
        <v>7.9043661741441795</v>
      </c>
      <c r="G1770" s="212" t="s">
        <v>6314</v>
      </c>
      <c r="H1770" s="212" t="s">
        <v>6314</v>
      </c>
      <c r="I1770" s="106" t="s">
        <v>594</v>
      </c>
      <c r="K1770" s="83" t="s">
        <v>6314</v>
      </c>
      <c r="L1770" s="83" t="s">
        <v>6314</v>
      </c>
      <c r="M1770" s="45" t="str">
        <f>IF(
ISNA(INDEX(resources!E:E,MATCH(B1770,resources!B:B,0))),"fillme",
INDEX(resources!E:E,MATCH(B1770,resources!B:B,0)))</f>
        <v>CAISO_Wind</v>
      </c>
      <c r="N1770" s="45">
        <f>IF(
ISNA(INDEX(resources!J:J,MATCH(B1770,resources!B:B,0))),"fillme",
INDEX(resources!J:J,MATCH(B1770,resources!B:B,0)))</f>
        <v>0</v>
      </c>
      <c r="O1770" s="83" t="str">
        <f>IFERROR(INDEX(resources!K:K,MATCH(B1770,resources!B:B,0)),"fillme")</f>
        <v>wind_low_cf</v>
      </c>
      <c r="P1770" s="89" t="str">
        <f t="shared" si="382"/>
        <v>wind_low_cf_2025_4</v>
      </c>
      <c r="Q1770" s="87">
        <f>INDEX(elcc!G:G,MATCH(P1770,elcc!D:D,0))</f>
        <v>0.33333333333333337</v>
      </c>
      <c r="R1770" s="89">
        <f t="shared" si="383"/>
        <v>1</v>
      </c>
      <c r="S1770" s="89" t="s">
        <v>6314</v>
      </c>
      <c r="T1770" s="89" t="s">
        <v>6314</v>
      </c>
      <c r="U1770" s="90" t="str">
        <f t="shared" si="384"/>
        <v>ok</v>
      </c>
      <c r="V1770" s="63" t="str">
        <f>INDEX(resources!F:F,MATCH(B1770,resources!B:B,0))</f>
        <v>new_resolve</v>
      </c>
      <c r="W1770" s="110">
        <f t="shared" si="385"/>
        <v>1</v>
      </c>
      <c r="X1770" s="110">
        <f t="shared" si="386"/>
        <v>0</v>
      </c>
      <c r="Y1770" s="110" t="str">
        <f t="shared" si="387"/>
        <v>Tehachapi_Wind_energy_NA_CONFIDENTIAL</v>
      </c>
      <c r="Z1770" s="110">
        <f>IF(COUNTIFS($Y$2:Y1770,Y1770)=1,1,0)</f>
        <v>0</v>
      </c>
      <c r="AA1770" s="110">
        <f>SUM($Z$2:Z1770)*Z1770</f>
        <v>0</v>
      </c>
      <c r="AB1770" s="110">
        <f>COUNTIFS(resources!B:B,B1770)</f>
        <v>1</v>
      </c>
      <c r="AC1770" s="110">
        <f t="shared" si="388"/>
        <v>1</v>
      </c>
      <c r="AD1770" s="110">
        <f t="shared" si="389"/>
        <v>1</v>
      </c>
      <c r="AE1770" s="110">
        <f t="shared" si="390"/>
        <v>0</v>
      </c>
      <c r="AF1770" s="110">
        <f t="shared" si="391"/>
        <v>1</v>
      </c>
      <c r="AG1770" s="110">
        <f t="shared" si="392"/>
        <v>0</v>
      </c>
      <c r="AH1770" s="110">
        <f t="shared" si="393"/>
        <v>0</v>
      </c>
      <c r="AI1770" s="110">
        <f t="shared" si="394"/>
        <v>1</v>
      </c>
      <c r="AJ1770" s="100">
        <f>ROW()</f>
        <v>1770</v>
      </c>
      <c r="AK1770" s="100" t="e">
        <f>INDEX('BadRows RECART'!$C$2:$C$1207,MATCH(monthly_gwh_mw!AJ1770,'BadRows RECART'!$D$2:$D$1207,0))</f>
        <v>#N/A</v>
      </c>
    </row>
    <row r="1771" spans="1:37" ht="20">
      <c r="A1771" s="106" t="s">
        <v>3907</v>
      </c>
      <c r="B1771" s="106" t="s">
        <v>2418</v>
      </c>
      <c r="C1771" s="106" t="s">
        <v>6297</v>
      </c>
      <c r="D1771" s="168">
        <v>2025</v>
      </c>
      <c r="E1771" s="168">
        <v>5</v>
      </c>
      <c r="F1771" s="199">
        <v>6.8986724101498602</v>
      </c>
      <c r="G1771" s="212" t="s">
        <v>6314</v>
      </c>
      <c r="H1771" s="212" t="s">
        <v>6314</v>
      </c>
      <c r="I1771" s="106" t="s">
        <v>594</v>
      </c>
      <c r="K1771" s="83" t="s">
        <v>6314</v>
      </c>
      <c r="L1771" s="83" t="s">
        <v>6314</v>
      </c>
      <c r="M1771" s="45" t="str">
        <f>IF(
ISNA(INDEX(resources!E:E,MATCH(B1771,resources!B:B,0))),"fillme",
INDEX(resources!E:E,MATCH(B1771,resources!B:B,0)))</f>
        <v>CAISO_Wind</v>
      </c>
      <c r="N1771" s="45">
        <f>IF(
ISNA(INDEX(resources!J:J,MATCH(B1771,resources!B:B,0))),"fillme",
INDEX(resources!J:J,MATCH(B1771,resources!B:B,0)))</f>
        <v>0</v>
      </c>
      <c r="O1771" s="83" t="str">
        <f>IFERROR(INDEX(resources!K:K,MATCH(B1771,resources!B:B,0)),"fillme")</f>
        <v>wind_low_cf</v>
      </c>
      <c r="P1771" s="89" t="str">
        <f t="shared" si="382"/>
        <v>wind_low_cf_2025_5</v>
      </c>
      <c r="Q1771" s="87">
        <f>INDEX(elcc!G:G,MATCH(P1771,elcc!D:D,0))</f>
        <v>0.33333333333333337</v>
      </c>
      <c r="R1771" s="89">
        <f t="shared" si="383"/>
        <v>1</v>
      </c>
      <c r="S1771" s="89" t="s">
        <v>6314</v>
      </c>
      <c r="T1771" s="89" t="s">
        <v>6314</v>
      </c>
      <c r="U1771" s="90" t="str">
        <f t="shared" si="384"/>
        <v>ok</v>
      </c>
      <c r="V1771" s="63" t="str">
        <f>INDEX(resources!F:F,MATCH(B1771,resources!B:B,0))</f>
        <v>new_resolve</v>
      </c>
      <c r="W1771" s="110">
        <f t="shared" si="385"/>
        <v>1</v>
      </c>
      <c r="X1771" s="110">
        <f t="shared" si="386"/>
        <v>0</v>
      </c>
      <c r="Y1771" s="110" t="str">
        <f t="shared" si="387"/>
        <v>Tehachapi_Wind_energy_NA_CONFIDENTIAL</v>
      </c>
      <c r="Z1771" s="110">
        <f>IF(COUNTIFS($Y$2:Y1771,Y1771)=1,1,0)</f>
        <v>0</v>
      </c>
      <c r="AA1771" s="110">
        <f>SUM($Z$2:Z1771)*Z1771</f>
        <v>0</v>
      </c>
      <c r="AB1771" s="110">
        <f>COUNTIFS(resources!B:B,B1771)</f>
        <v>1</v>
      </c>
      <c r="AC1771" s="110">
        <f t="shared" si="388"/>
        <v>1</v>
      </c>
      <c r="AD1771" s="110">
        <f t="shared" si="389"/>
        <v>1</v>
      </c>
      <c r="AE1771" s="110">
        <f t="shared" si="390"/>
        <v>0</v>
      </c>
      <c r="AF1771" s="110">
        <f t="shared" si="391"/>
        <v>1</v>
      </c>
      <c r="AG1771" s="110">
        <f t="shared" si="392"/>
        <v>0</v>
      </c>
      <c r="AH1771" s="110">
        <f t="shared" si="393"/>
        <v>0</v>
      </c>
      <c r="AI1771" s="110">
        <f t="shared" si="394"/>
        <v>1</v>
      </c>
      <c r="AJ1771" s="100">
        <f>ROW()</f>
        <v>1771</v>
      </c>
      <c r="AK1771" s="100" t="e">
        <f>INDEX('BadRows RECART'!$C$2:$C$1207,MATCH(monthly_gwh_mw!AJ1771,'BadRows RECART'!$D$2:$D$1207,0))</f>
        <v>#N/A</v>
      </c>
    </row>
    <row r="1772" spans="1:37" ht="20">
      <c r="A1772" s="106" t="s">
        <v>3907</v>
      </c>
      <c r="B1772" s="106" t="s">
        <v>2418</v>
      </c>
      <c r="C1772" s="106" t="s">
        <v>6297</v>
      </c>
      <c r="D1772" s="168">
        <v>2025</v>
      </c>
      <c r="E1772" s="168">
        <v>6</v>
      </c>
      <c r="F1772" s="199">
        <v>7.4423995069544908</v>
      </c>
      <c r="G1772" s="212" t="s">
        <v>6314</v>
      </c>
      <c r="H1772" s="212" t="s">
        <v>6314</v>
      </c>
      <c r="I1772" s="106" t="s">
        <v>594</v>
      </c>
      <c r="K1772" s="83" t="s">
        <v>6314</v>
      </c>
      <c r="L1772" s="83" t="s">
        <v>6314</v>
      </c>
      <c r="M1772" s="45" t="str">
        <f>IF(
ISNA(INDEX(resources!E:E,MATCH(B1772,resources!B:B,0))),"fillme",
INDEX(resources!E:E,MATCH(B1772,resources!B:B,0)))</f>
        <v>CAISO_Wind</v>
      </c>
      <c r="N1772" s="45">
        <f>IF(
ISNA(INDEX(resources!J:J,MATCH(B1772,resources!B:B,0))),"fillme",
INDEX(resources!J:J,MATCH(B1772,resources!B:B,0)))</f>
        <v>0</v>
      </c>
      <c r="O1772" s="83" t="str">
        <f>IFERROR(INDEX(resources!K:K,MATCH(B1772,resources!B:B,0)),"fillme")</f>
        <v>wind_low_cf</v>
      </c>
      <c r="P1772" s="89" t="str">
        <f t="shared" si="382"/>
        <v>wind_low_cf_2025_6</v>
      </c>
      <c r="Q1772" s="87">
        <f>INDEX(elcc!G:G,MATCH(P1772,elcc!D:D,0))</f>
        <v>0.44000000000000006</v>
      </c>
      <c r="R1772" s="89">
        <f t="shared" si="383"/>
        <v>1</v>
      </c>
      <c r="S1772" s="89" t="s">
        <v>6314</v>
      </c>
      <c r="T1772" s="89" t="s">
        <v>6314</v>
      </c>
      <c r="U1772" s="90" t="str">
        <f t="shared" si="384"/>
        <v>ok</v>
      </c>
      <c r="V1772" s="63" t="str">
        <f>INDEX(resources!F:F,MATCH(B1772,resources!B:B,0))</f>
        <v>new_resolve</v>
      </c>
      <c r="W1772" s="110">
        <f t="shared" si="385"/>
        <v>1</v>
      </c>
      <c r="X1772" s="110">
        <f t="shared" si="386"/>
        <v>0</v>
      </c>
      <c r="Y1772" s="110" t="str">
        <f t="shared" si="387"/>
        <v>Tehachapi_Wind_energy_NA_CONFIDENTIAL</v>
      </c>
      <c r="Z1772" s="110">
        <f>IF(COUNTIFS($Y$2:Y1772,Y1772)=1,1,0)</f>
        <v>0</v>
      </c>
      <c r="AA1772" s="110">
        <f>SUM($Z$2:Z1772)*Z1772</f>
        <v>0</v>
      </c>
      <c r="AB1772" s="110">
        <f>COUNTIFS(resources!B:B,B1772)</f>
        <v>1</v>
      </c>
      <c r="AC1772" s="110">
        <f t="shared" si="388"/>
        <v>1</v>
      </c>
      <c r="AD1772" s="110">
        <f t="shared" si="389"/>
        <v>1</v>
      </c>
      <c r="AE1772" s="110">
        <f t="shared" si="390"/>
        <v>0</v>
      </c>
      <c r="AF1772" s="110">
        <f t="shared" si="391"/>
        <v>1</v>
      </c>
      <c r="AG1772" s="110">
        <f t="shared" si="392"/>
        <v>0</v>
      </c>
      <c r="AH1772" s="110">
        <f t="shared" si="393"/>
        <v>0</v>
      </c>
      <c r="AI1772" s="110">
        <f t="shared" si="394"/>
        <v>1</v>
      </c>
      <c r="AJ1772" s="100">
        <f>ROW()</f>
        <v>1772</v>
      </c>
      <c r="AK1772" s="100" t="e">
        <f>INDEX('BadRows RECART'!$C$2:$C$1207,MATCH(monthly_gwh_mw!AJ1772,'BadRows RECART'!$D$2:$D$1207,0))</f>
        <v>#N/A</v>
      </c>
    </row>
    <row r="1773" spans="1:37" ht="20">
      <c r="A1773" s="106" t="s">
        <v>3907</v>
      </c>
      <c r="B1773" s="106" t="s">
        <v>2418</v>
      </c>
      <c r="C1773" s="106" t="s">
        <v>6297</v>
      </c>
      <c r="D1773" s="168">
        <v>2025</v>
      </c>
      <c r="E1773" s="168">
        <v>7</v>
      </c>
      <c r="F1773" s="199">
        <v>5.9066160315128569</v>
      </c>
      <c r="G1773" s="212" t="s">
        <v>6314</v>
      </c>
      <c r="H1773" s="212" t="s">
        <v>6314</v>
      </c>
      <c r="I1773" s="106" t="s">
        <v>594</v>
      </c>
      <c r="K1773" s="83" t="s">
        <v>6314</v>
      </c>
      <c r="L1773" s="83" t="s">
        <v>6314</v>
      </c>
      <c r="M1773" s="45" t="str">
        <f>IF(
ISNA(INDEX(resources!E:E,MATCH(B1773,resources!B:B,0))),"fillme",
INDEX(resources!E:E,MATCH(B1773,resources!B:B,0)))</f>
        <v>CAISO_Wind</v>
      </c>
      <c r="N1773" s="45">
        <f>IF(
ISNA(INDEX(resources!J:J,MATCH(B1773,resources!B:B,0))),"fillme",
INDEX(resources!J:J,MATCH(B1773,resources!B:B,0)))</f>
        <v>0</v>
      </c>
      <c r="O1773" s="83" t="str">
        <f>IFERROR(INDEX(resources!K:K,MATCH(B1773,resources!B:B,0)),"fillme")</f>
        <v>wind_low_cf</v>
      </c>
      <c r="P1773" s="89" t="str">
        <f t="shared" si="382"/>
        <v>wind_low_cf_2025_7</v>
      </c>
      <c r="Q1773" s="87">
        <f>INDEX(elcc!G:G,MATCH(P1773,elcc!D:D,0))</f>
        <v>0.3066666666666667</v>
      </c>
      <c r="R1773" s="89">
        <f t="shared" si="383"/>
        <v>1</v>
      </c>
      <c r="S1773" s="89" t="s">
        <v>6314</v>
      </c>
      <c r="T1773" s="89" t="s">
        <v>6314</v>
      </c>
      <c r="U1773" s="90" t="str">
        <f t="shared" si="384"/>
        <v>ok</v>
      </c>
      <c r="V1773" s="63" t="str">
        <f>INDEX(resources!F:F,MATCH(B1773,resources!B:B,0))</f>
        <v>new_resolve</v>
      </c>
      <c r="W1773" s="110">
        <f t="shared" si="385"/>
        <v>1</v>
      </c>
      <c r="X1773" s="110">
        <f t="shared" si="386"/>
        <v>0</v>
      </c>
      <c r="Y1773" s="110" t="str">
        <f t="shared" si="387"/>
        <v>Tehachapi_Wind_energy_NA_CONFIDENTIAL</v>
      </c>
      <c r="Z1773" s="110">
        <f>IF(COUNTIFS($Y$2:Y1773,Y1773)=1,1,0)</f>
        <v>0</v>
      </c>
      <c r="AA1773" s="110">
        <f>SUM($Z$2:Z1773)*Z1773</f>
        <v>0</v>
      </c>
      <c r="AB1773" s="110">
        <f>COUNTIFS(resources!B:B,B1773)</f>
        <v>1</v>
      </c>
      <c r="AC1773" s="110">
        <f t="shared" si="388"/>
        <v>1</v>
      </c>
      <c r="AD1773" s="110">
        <f t="shared" si="389"/>
        <v>1</v>
      </c>
      <c r="AE1773" s="110">
        <f t="shared" si="390"/>
        <v>0</v>
      </c>
      <c r="AF1773" s="110">
        <f t="shared" si="391"/>
        <v>1</v>
      </c>
      <c r="AG1773" s="110">
        <f t="shared" si="392"/>
        <v>0</v>
      </c>
      <c r="AH1773" s="110">
        <f t="shared" si="393"/>
        <v>0</v>
      </c>
      <c r="AI1773" s="110">
        <f t="shared" si="394"/>
        <v>1</v>
      </c>
      <c r="AJ1773" s="100">
        <f>ROW()</f>
        <v>1773</v>
      </c>
      <c r="AK1773" s="100" t="e">
        <f>INDEX('BadRows RECART'!$C$2:$C$1207,MATCH(monthly_gwh_mw!AJ1773,'BadRows RECART'!$D$2:$D$1207,0))</f>
        <v>#N/A</v>
      </c>
    </row>
    <row r="1774" spans="1:37" ht="20">
      <c r="A1774" s="106" t="s">
        <v>3907</v>
      </c>
      <c r="B1774" s="106" t="s">
        <v>2418</v>
      </c>
      <c r="C1774" s="106" t="s">
        <v>6297</v>
      </c>
      <c r="D1774" s="168">
        <v>2025</v>
      </c>
      <c r="E1774" s="168">
        <v>8</v>
      </c>
      <c r="F1774" s="199">
        <v>4.9290861100166605</v>
      </c>
      <c r="G1774" s="212" t="s">
        <v>6314</v>
      </c>
      <c r="H1774" s="212" t="s">
        <v>6314</v>
      </c>
      <c r="I1774" s="106" t="s">
        <v>594</v>
      </c>
      <c r="K1774" s="83" t="s">
        <v>6314</v>
      </c>
      <c r="L1774" s="83" t="s">
        <v>6314</v>
      </c>
      <c r="M1774" s="45" t="str">
        <f>IF(
ISNA(INDEX(resources!E:E,MATCH(B1774,resources!B:B,0))),"fillme",
INDEX(resources!E:E,MATCH(B1774,resources!B:B,0)))</f>
        <v>CAISO_Wind</v>
      </c>
      <c r="N1774" s="45">
        <f>IF(
ISNA(INDEX(resources!J:J,MATCH(B1774,resources!B:B,0))),"fillme",
INDEX(resources!J:J,MATCH(B1774,resources!B:B,0)))</f>
        <v>0</v>
      </c>
      <c r="O1774" s="83" t="str">
        <f>IFERROR(INDEX(resources!K:K,MATCH(B1774,resources!B:B,0)),"fillme")</f>
        <v>wind_low_cf</v>
      </c>
      <c r="P1774" s="89" t="str">
        <f t="shared" si="382"/>
        <v>wind_low_cf_2025_8</v>
      </c>
      <c r="Q1774" s="87">
        <f>INDEX(elcc!G:G,MATCH(P1774,elcc!D:D,0))</f>
        <v>0.28000000000000003</v>
      </c>
      <c r="R1774" s="89">
        <f t="shared" si="383"/>
        <v>1</v>
      </c>
      <c r="S1774" s="89" t="s">
        <v>6314</v>
      </c>
      <c r="T1774" s="89" t="s">
        <v>6314</v>
      </c>
      <c r="U1774" s="90" t="str">
        <f t="shared" si="384"/>
        <v>ok</v>
      </c>
      <c r="V1774" s="63" t="str">
        <f>INDEX(resources!F:F,MATCH(B1774,resources!B:B,0))</f>
        <v>new_resolve</v>
      </c>
      <c r="W1774" s="110">
        <f t="shared" si="385"/>
        <v>1</v>
      </c>
      <c r="X1774" s="110">
        <f t="shared" si="386"/>
        <v>0</v>
      </c>
      <c r="Y1774" s="110" t="str">
        <f t="shared" si="387"/>
        <v>Tehachapi_Wind_energy_NA_CONFIDENTIAL</v>
      </c>
      <c r="Z1774" s="110">
        <f>IF(COUNTIFS($Y$2:Y1774,Y1774)=1,1,0)</f>
        <v>0</v>
      </c>
      <c r="AA1774" s="110">
        <f>SUM($Z$2:Z1774)*Z1774</f>
        <v>0</v>
      </c>
      <c r="AB1774" s="110">
        <f>COUNTIFS(resources!B:B,B1774)</f>
        <v>1</v>
      </c>
      <c r="AC1774" s="110">
        <f t="shared" si="388"/>
        <v>1</v>
      </c>
      <c r="AD1774" s="110">
        <f t="shared" si="389"/>
        <v>1</v>
      </c>
      <c r="AE1774" s="110">
        <f t="shared" si="390"/>
        <v>0</v>
      </c>
      <c r="AF1774" s="110">
        <f t="shared" si="391"/>
        <v>1</v>
      </c>
      <c r="AG1774" s="110">
        <f t="shared" si="392"/>
        <v>0</v>
      </c>
      <c r="AH1774" s="110">
        <f t="shared" si="393"/>
        <v>0</v>
      </c>
      <c r="AI1774" s="110">
        <f t="shared" si="394"/>
        <v>1</v>
      </c>
      <c r="AJ1774" s="100">
        <f>ROW()</f>
        <v>1774</v>
      </c>
      <c r="AK1774" s="100" t="e">
        <f>INDEX('BadRows RECART'!$C$2:$C$1207,MATCH(monthly_gwh_mw!AJ1774,'BadRows RECART'!$D$2:$D$1207,0))</f>
        <v>#N/A</v>
      </c>
    </row>
    <row r="1775" spans="1:37" ht="20">
      <c r="A1775" s="106" t="s">
        <v>3907</v>
      </c>
      <c r="B1775" s="106" t="s">
        <v>2418</v>
      </c>
      <c r="C1775" s="106" t="s">
        <v>6297</v>
      </c>
      <c r="D1775" s="168">
        <v>2025</v>
      </c>
      <c r="E1775" s="168">
        <v>9</v>
      </c>
      <c r="F1775" s="199">
        <v>4.2590817836258443</v>
      </c>
      <c r="G1775" s="212" t="s">
        <v>6314</v>
      </c>
      <c r="H1775" s="212" t="s">
        <v>6314</v>
      </c>
      <c r="I1775" s="106" t="s">
        <v>594</v>
      </c>
      <c r="K1775" s="83" t="s">
        <v>6314</v>
      </c>
      <c r="L1775" s="83" t="s">
        <v>6314</v>
      </c>
      <c r="M1775" s="45" t="str">
        <f>IF(
ISNA(INDEX(resources!E:E,MATCH(B1775,resources!B:B,0))),"fillme",
INDEX(resources!E:E,MATCH(B1775,resources!B:B,0)))</f>
        <v>CAISO_Wind</v>
      </c>
      <c r="N1775" s="45">
        <f>IF(
ISNA(INDEX(resources!J:J,MATCH(B1775,resources!B:B,0))),"fillme",
INDEX(resources!J:J,MATCH(B1775,resources!B:B,0)))</f>
        <v>0</v>
      </c>
      <c r="O1775" s="83" t="str">
        <f>IFERROR(INDEX(resources!K:K,MATCH(B1775,resources!B:B,0)),"fillme")</f>
        <v>wind_low_cf</v>
      </c>
      <c r="P1775" s="89" t="str">
        <f t="shared" si="382"/>
        <v>wind_low_cf_2025_9</v>
      </c>
      <c r="Q1775" s="87">
        <f>INDEX(elcc!G:G,MATCH(P1775,elcc!D:D,0))</f>
        <v>0.19666666666666668</v>
      </c>
      <c r="R1775" s="89">
        <f t="shared" si="383"/>
        <v>1</v>
      </c>
      <c r="S1775" s="89" t="s">
        <v>6314</v>
      </c>
      <c r="T1775" s="89" t="s">
        <v>6314</v>
      </c>
      <c r="U1775" s="90" t="str">
        <f t="shared" si="384"/>
        <v>ok</v>
      </c>
      <c r="V1775" s="63" t="str">
        <f>INDEX(resources!F:F,MATCH(B1775,resources!B:B,0))</f>
        <v>new_resolve</v>
      </c>
      <c r="W1775" s="110">
        <f t="shared" si="385"/>
        <v>1</v>
      </c>
      <c r="X1775" s="110">
        <f t="shared" si="386"/>
        <v>0</v>
      </c>
      <c r="Y1775" s="110" t="str">
        <f t="shared" si="387"/>
        <v>Tehachapi_Wind_energy_NA_CONFIDENTIAL</v>
      </c>
      <c r="Z1775" s="110">
        <f>IF(COUNTIFS($Y$2:Y1775,Y1775)=1,1,0)</f>
        <v>0</v>
      </c>
      <c r="AA1775" s="110">
        <f>SUM($Z$2:Z1775)*Z1775</f>
        <v>0</v>
      </c>
      <c r="AB1775" s="110">
        <f>COUNTIFS(resources!B:B,B1775)</f>
        <v>1</v>
      </c>
      <c r="AC1775" s="110">
        <f t="shared" si="388"/>
        <v>1</v>
      </c>
      <c r="AD1775" s="110">
        <f t="shared" si="389"/>
        <v>1</v>
      </c>
      <c r="AE1775" s="110">
        <f t="shared" si="390"/>
        <v>0</v>
      </c>
      <c r="AF1775" s="110">
        <f t="shared" si="391"/>
        <v>1</v>
      </c>
      <c r="AG1775" s="110">
        <f t="shared" si="392"/>
        <v>0</v>
      </c>
      <c r="AH1775" s="110">
        <f t="shared" si="393"/>
        <v>0</v>
      </c>
      <c r="AI1775" s="110">
        <f t="shared" si="394"/>
        <v>1</v>
      </c>
      <c r="AJ1775" s="100">
        <f>ROW()</f>
        <v>1775</v>
      </c>
      <c r="AK1775" s="100" t="e">
        <f>INDEX('BadRows RECART'!$C$2:$C$1207,MATCH(monthly_gwh_mw!AJ1775,'BadRows RECART'!$D$2:$D$1207,0))</f>
        <v>#N/A</v>
      </c>
    </row>
    <row r="1776" spans="1:37" ht="20">
      <c r="A1776" s="106" t="s">
        <v>3907</v>
      </c>
      <c r="B1776" s="106" t="s">
        <v>2418</v>
      </c>
      <c r="C1776" s="106" t="s">
        <v>6297</v>
      </c>
      <c r="D1776" s="168">
        <v>2025</v>
      </c>
      <c r="E1776" s="168">
        <v>10</v>
      </c>
      <c r="F1776" s="199">
        <v>5.4661070317788054</v>
      </c>
      <c r="G1776" s="212" t="s">
        <v>6314</v>
      </c>
      <c r="H1776" s="212" t="s">
        <v>6314</v>
      </c>
      <c r="I1776" s="106" t="s">
        <v>594</v>
      </c>
      <c r="K1776" s="83" t="s">
        <v>6314</v>
      </c>
      <c r="L1776" s="83" t="s">
        <v>6314</v>
      </c>
      <c r="M1776" s="45" t="str">
        <f>IF(
ISNA(INDEX(resources!E:E,MATCH(B1776,resources!B:B,0))),"fillme",
INDEX(resources!E:E,MATCH(B1776,resources!B:B,0)))</f>
        <v>CAISO_Wind</v>
      </c>
      <c r="N1776" s="45">
        <f>IF(
ISNA(INDEX(resources!J:J,MATCH(B1776,resources!B:B,0))),"fillme",
INDEX(resources!J:J,MATCH(B1776,resources!B:B,0)))</f>
        <v>0</v>
      </c>
      <c r="O1776" s="83" t="str">
        <f>IFERROR(INDEX(resources!K:K,MATCH(B1776,resources!B:B,0)),"fillme")</f>
        <v>wind_low_cf</v>
      </c>
      <c r="P1776" s="89" t="str">
        <f t="shared" si="382"/>
        <v>wind_low_cf_2025_10</v>
      </c>
      <c r="Q1776" s="87">
        <f>INDEX(elcc!G:G,MATCH(P1776,elcc!D:D,0))</f>
        <v>0.10666666666666669</v>
      </c>
      <c r="R1776" s="89">
        <f t="shared" si="383"/>
        <v>1</v>
      </c>
      <c r="S1776" s="89" t="s">
        <v>6314</v>
      </c>
      <c r="T1776" s="89" t="s">
        <v>6314</v>
      </c>
      <c r="U1776" s="90" t="str">
        <f t="shared" si="384"/>
        <v>ok</v>
      </c>
      <c r="V1776" s="63" t="str">
        <f>INDEX(resources!F:F,MATCH(B1776,resources!B:B,0))</f>
        <v>new_resolve</v>
      </c>
      <c r="W1776" s="110">
        <f t="shared" si="385"/>
        <v>1</v>
      </c>
      <c r="X1776" s="110">
        <f t="shared" si="386"/>
        <v>0</v>
      </c>
      <c r="Y1776" s="110" t="str">
        <f t="shared" si="387"/>
        <v>Tehachapi_Wind_energy_NA_CONFIDENTIAL</v>
      </c>
      <c r="Z1776" s="110">
        <f>IF(COUNTIFS($Y$2:Y1776,Y1776)=1,1,0)</f>
        <v>0</v>
      </c>
      <c r="AA1776" s="110">
        <f>SUM($Z$2:Z1776)*Z1776</f>
        <v>0</v>
      </c>
      <c r="AB1776" s="110">
        <f>COUNTIFS(resources!B:B,B1776)</f>
        <v>1</v>
      </c>
      <c r="AC1776" s="110">
        <f t="shared" si="388"/>
        <v>1</v>
      </c>
      <c r="AD1776" s="110">
        <f t="shared" si="389"/>
        <v>1</v>
      </c>
      <c r="AE1776" s="110">
        <f t="shared" si="390"/>
        <v>0</v>
      </c>
      <c r="AF1776" s="110">
        <f t="shared" si="391"/>
        <v>1</v>
      </c>
      <c r="AG1776" s="110">
        <f t="shared" si="392"/>
        <v>0</v>
      </c>
      <c r="AH1776" s="110">
        <f t="shared" si="393"/>
        <v>0</v>
      </c>
      <c r="AI1776" s="110">
        <f t="shared" si="394"/>
        <v>1</v>
      </c>
      <c r="AJ1776" s="100">
        <f>ROW()</f>
        <v>1776</v>
      </c>
      <c r="AK1776" s="100" t="e">
        <f>INDEX('BadRows RECART'!$C$2:$C$1207,MATCH(monthly_gwh_mw!AJ1776,'BadRows RECART'!$D$2:$D$1207,0))</f>
        <v>#N/A</v>
      </c>
    </row>
    <row r="1777" spans="1:37" ht="20">
      <c r="A1777" s="106" t="s">
        <v>3907</v>
      </c>
      <c r="B1777" s="106" t="s">
        <v>2418</v>
      </c>
      <c r="C1777" s="106" t="s">
        <v>6297</v>
      </c>
      <c r="D1777" s="168">
        <v>2025</v>
      </c>
      <c r="E1777" s="168">
        <v>11</v>
      </c>
      <c r="F1777" s="199">
        <v>3.361672977891903</v>
      </c>
      <c r="G1777" s="212" t="s">
        <v>6314</v>
      </c>
      <c r="H1777" s="212" t="s">
        <v>6314</v>
      </c>
      <c r="I1777" s="106" t="s">
        <v>594</v>
      </c>
      <c r="K1777" s="83" t="s">
        <v>6314</v>
      </c>
      <c r="L1777" s="83" t="s">
        <v>6314</v>
      </c>
      <c r="M1777" s="45" t="str">
        <f>IF(
ISNA(INDEX(resources!E:E,MATCH(B1777,resources!B:B,0))),"fillme",
INDEX(resources!E:E,MATCH(B1777,resources!B:B,0)))</f>
        <v>CAISO_Wind</v>
      </c>
      <c r="N1777" s="45">
        <f>IF(
ISNA(INDEX(resources!J:J,MATCH(B1777,resources!B:B,0))),"fillme",
INDEX(resources!J:J,MATCH(B1777,resources!B:B,0)))</f>
        <v>0</v>
      </c>
      <c r="O1777" s="83" t="str">
        <f>IFERROR(INDEX(resources!K:K,MATCH(B1777,resources!B:B,0)),"fillme")</f>
        <v>wind_low_cf</v>
      </c>
      <c r="P1777" s="89" t="str">
        <f t="shared" si="382"/>
        <v>wind_low_cf_2025_11</v>
      </c>
      <c r="Q1777" s="87">
        <f>INDEX(elcc!G:G,MATCH(P1777,elcc!D:D,0))</f>
        <v>0.16</v>
      </c>
      <c r="R1777" s="89">
        <f t="shared" si="383"/>
        <v>1</v>
      </c>
      <c r="S1777" s="89" t="s">
        <v>6314</v>
      </c>
      <c r="T1777" s="89" t="s">
        <v>6314</v>
      </c>
      <c r="U1777" s="90" t="str">
        <f t="shared" si="384"/>
        <v>ok</v>
      </c>
      <c r="V1777" s="63" t="str">
        <f>INDEX(resources!F:F,MATCH(B1777,resources!B:B,0))</f>
        <v>new_resolve</v>
      </c>
      <c r="W1777" s="110">
        <f t="shared" si="385"/>
        <v>1</v>
      </c>
      <c r="X1777" s="110">
        <f t="shared" si="386"/>
        <v>0</v>
      </c>
      <c r="Y1777" s="110" t="str">
        <f t="shared" si="387"/>
        <v>Tehachapi_Wind_energy_NA_CONFIDENTIAL</v>
      </c>
      <c r="Z1777" s="110">
        <f>IF(COUNTIFS($Y$2:Y1777,Y1777)=1,1,0)</f>
        <v>0</v>
      </c>
      <c r="AA1777" s="110">
        <f>SUM($Z$2:Z1777)*Z1777</f>
        <v>0</v>
      </c>
      <c r="AB1777" s="110">
        <f>COUNTIFS(resources!B:B,B1777)</f>
        <v>1</v>
      </c>
      <c r="AC1777" s="110">
        <f t="shared" si="388"/>
        <v>1</v>
      </c>
      <c r="AD1777" s="110">
        <f t="shared" si="389"/>
        <v>1</v>
      </c>
      <c r="AE1777" s="110">
        <f t="shared" si="390"/>
        <v>0</v>
      </c>
      <c r="AF1777" s="110">
        <f t="shared" si="391"/>
        <v>1</v>
      </c>
      <c r="AG1777" s="110">
        <f t="shared" si="392"/>
        <v>0</v>
      </c>
      <c r="AH1777" s="110">
        <f t="shared" si="393"/>
        <v>0</v>
      </c>
      <c r="AI1777" s="110">
        <f t="shared" si="394"/>
        <v>1</v>
      </c>
      <c r="AJ1777" s="100">
        <f>ROW()</f>
        <v>1777</v>
      </c>
      <c r="AK1777" s="100" t="e">
        <f>INDEX('BadRows RECART'!$C$2:$C$1207,MATCH(monthly_gwh_mw!AJ1777,'BadRows RECART'!$D$2:$D$1207,0))</f>
        <v>#N/A</v>
      </c>
    </row>
    <row r="1778" spans="1:37" ht="20">
      <c r="A1778" s="106" t="s">
        <v>3907</v>
      </c>
      <c r="B1778" s="106" t="s">
        <v>2418</v>
      </c>
      <c r="C1778" s="106" t="s">
        <v>6297</v>
      </c>
      <c r="D1778" s="168">
        <v>2025</v>
      </c>
      <c r="E1778" s="168">
        <v>12</v>
      </c>
      <c r="F1778" s="199">
        <v>5.5330299409979666</v>
      </c>
      <c r="G1778" s="212" t="s">
        <v>6314</v>
      </c>
      <c r="H1778" s="212" t="s">
        <v>6314</v>
      </c>
      <c r="I1778" s="106" t="s">
        <v>594</v>
      </c>
      <c r="K1778" s="83" t="s">
        <v>6314</v>
      </c>
      <c r="L1778" s="83" t="s">
        <v>6314</v>
      </c>
      <c r="M1778" s="45" t="str">
        <f>IF(
ISNA(INDEX(resources!E:E,MATCH(B1778,resources!B:B,0))),"fillme",
INDEX(resources!E:E,MATCH(B1778,resources!B:B,0)))</f>
        <v>CAISO_Wind</v>
      </c>
      <c r="N1778" s="45">
        <f>IF(
ISNA(INDEX(resources!J:J,MATCH(B1778,resources!B:B,0))),"fillme",
INDEX(resources!J:J,MATCH(B1778,resources!B:B,0)))</f>
        <v>0</v>
      </c>
      <c r="O1778" s="83" t="str">
        <f>IFERROR(INDEX(resources!K:K,MATCH(B1778,resources!B:B,0)),"fillme")</f>
        <v>wind_low_cf</v>
      </c>
      <c r="P1778" s="89" t="str">
        <f t="shared" si="382"/>
        <v>wind_low_cf_2025_12</v>
      </c>
      <c r="Q1778" s="87">
        <f>INDEX(elcc!G:G,MATCH(P1778,elcc!D:D,0))</f>
        <v>0.17333333333333337</v>
      </c>
      <c r="R1778" s="89">
        <f t="shared" si="383"/>
        <v>1</v>
      </c>
      <c r="S1778" s="89" t="s">
        <v>6314</v>
      </c>
      <c r="T1778" s="89" t="s">
        <v>6314</v>
      </c>
      <c r="U1778" s="90" t="str">
        <f t="shared" si="384"/>
        <v>ok</v>
      </c>
      <c r="V1778" s="63" t="str">
        <f>INDEX(resources!F:F,MATCH(B1778,resources!B:B,0))</f>
        <v>new_resolve</v>
      </c>
      <c r="W1778" s="110">
        <f t="shared" si="385"/>
        <v>1</v>
      </c>
      <c r="X1778" s="110">
        <f t="shared" si="386"/>
        <v>0</v>
      </c>
      <c r="Y1778" s="110" t="str">
        <f t="shared" si="387"/>
        <v>Tehachapi_Wind_energy_NA_CONFIDENTIAL</v>
      </c>
      <c r="Z1778" s="110">
        <f>IF(COUNTIFS($Y$2:Y1778,Y1778)=1,1,0)</f>
        <v>0</v>
      </c>
      <c r="AA1778" s="110">
        <f>SUM($Z$2:Z1778)*Z1778</f>
        <v>0</v>
      </c>
      <c r="AB1778" s="110">
        <f>COUNTIFS(resources!B:B,B1778)</f>
        <v>1</v>
      </c>
      <c r="AC1778" s="110">
        <f t="shared" si="388"/>
        <v>1</v>
      </c>
      <c r="AD1778" s="110">
        <f t="shared" si="389"/>
        <v>1</v>
      </c>
      <c r="AE1778" s="110">
        <f t="shared" si="390"/>
        <v>0</v>
      </c>
      <c r="AF1778" s="110">
        <f t="shared" si="391"/>
        <v>1</v>
      </c>
      <c r="AG1778" s="110">
        <f t="shared" si="392"/>
        <v>0</v>
      </c>
      <c r="AH1778" s="110">
        <f t="shared" si="393"/>
        <v>0</v>
      </c>
      <c r="AI1778" s="110">
        <f t="shared" si="394"/>
        <v>1</v>
      </c>
      <c r="AJ1778" s="100">
        <f>ROW()</f>
        <v>1778</v>
      </c>
      <c r="AK1778" s="100" t="e">
        <f>INDEX('BadRows RECART'!$C$2:$C$1207,MATCH(monthly_gwh_mw!AJ1778,'BadRows RECART'!$D$2:$D$1207,0))</f>
        <v>#N/A</v>
      </c>
    </row>
    <row r="1779" spans="1:37" ht="20">
      <c r="A1779" s="106" t="s">
        <v>3907</v>
      </c>
      <c r="B1779" s="106" t="s">
        <v>2418</v>
      </c>
      <c r="C1779" s="106" t="s">
        <v>6297</v>
      </c>
      <c r="D1779" s="168">
        <v>2026</v>
      </c>
      <c r="E1779" s="168">
        <v>1</v>
      </c>
      <c r="F1779" s="199">
        <v>4.5278512289417803</v>
      </c>
      <c r="G1779" s="212" t="s">
        <v>6314</v>
      </c>
      <c r="H1779" s="212" t="s">
        <v>6314</v>
      </c>
      <c r="I1779" s="106" t="s">
        <v>594</v>
      </c>
      <c r="K1779" s="83" t="s">
        <v>6314</v>
      </c>
      <c r="L1779" s="83" t="s">
        <v>6314</v>
      </c>
      <c r="M1779" s="45" t="str">
        <f>IF(
ISNA(INDEX(resources!E:E,MATCH(B1779,resources!B:B,0))),"fillme",
INDEX(resources!E:E,MATCH(B1779,resources!B:B,0)))</f>
        <v>CAISO_Wind</v>
      </c>
      <c r="N1779" s="45">
        <f>IF(
ISNA(INDEX(resources!J:J,MATCH(B1779,resources!B:B,0))),"fillme",
INDEX(resources!J:J,MATCH(B1779,resources!B:B,0)))</f>
        <v>0</v>
      </c>
      <c r="O1779" s="83" t="str">
        <f>IFERROR(INDEX(resources!K:K,MATCH(B1779,resources!B:B,0)),"fillme")</f>
        <v>wind_low_cf</v>
      </c>
      <c r="P1779" s="89" t="str">
        <f t="shared" si="382"/>
        <v>wind_low_cf_2026_1</v>
      </c>
      <c r="Q1779" s="87">
        <f>INDEX(elcc!G:G,MATCH(P1779,elcc!D:D,0))</f>
        <v>0.20533333333333337</v>
      </c>
      <c r="R1779" s="89">
        <f t="shared" si="383"/>
        <v>1</v>
      </c>
      <c r="S1779" s="89" t="s">
        <v>6314</v>
      </c>
      <c r="T1779" s="89" t="s">
        <v>6314</v>
      </c>
      <c r="U1779" s="90" t="str">
        <f t="shared" si="384"/>
        <v>ok</v>
      </c>
      <c r="V1779" s="63" t="str">
        <f>INDEX(resources!F:F,MATCH(B1779,resources!B:B,0))</f>
        <v>new_resolve</v>
      </c>
      <c r="W1779" s="110">
        <f t="shared" si="385"/>
        <v>1</v>
      </c>
      <c r="X1779" s="110">
        <f t="shared" si="386"/>
        <v>0</v>
      </c>
      <c r="Y1779" s="110" t="str">
        <f t="shared" si="387"/>
        <v>Tehachapi_Wind_energy_NA_CONFIDENTIAL</v>
      </c>
      <c r="Z1779" s="110">
        <f>IF(COUNTIFS($Y$2:Y1779,Y1779)=1,1,0)</f>
        <v>0</v>
      </c>
      <c r="AA1779" s="110">
        <f>SUM($Z$2:Z1779)*Z1779</f>
        <v>0</v>
      </c>
      <c r="AB1779" s="110">
        <f>COUNTIFS(resources!B:B,B1779)</f>
        <v>1</v>
      </c>
      <c r="AC1779" s="110">
        <f t="shared" si="388"/>
        <v>1</v>
      </c>
      <c r="AD1779" s="110">
        <f t="shared" si="389"/>
        <v>1</v>
      </c>
      <c r="AE1779" s="110">
        <f t="shared" si="390"/>
        <v>0</v>
      </c>
      <c r="AF1779" s="110">
        <f t="shared" si="391"/>
        <v>1</v>
      </c>
      <c r="AG1779" s="110">
        <f t="shared" si="392"/>
        <v>0</v>
      </c>
      <c r="AH1779" s="110">
        <f t="shared" si="393"/>
        <v>0</v>
      </c>
      <c r="AI1779" s="110">
        <f t="shared" si="394"/>
        <v>1</v>
      </c>
      <c r="AJ1779" s="100">
        <f>ROW()</f>
        <v>1779</v>
      </c>
      <c r="AK1779" s="100" t="e">
        <f>INDEX('BadRows RECART'!$C$2:$C$1207,MATCH(monthly_gwh_mw!AJ1779,'BadRows RECART'!$D$2:$D$1207,0))</f>
        <v>#N/A</v>
      </c>
    </row>
    <row r="1780" spans="1:37" ht="20">
      <c r="A1780" s="106" t="s">
        <v>3907</v>
      </c>
      <c r="B1780" s="106" t="s">
        <v>2418</v>
      </c>
      <c r="C1780" s="106" t="s">
        <v>6297</v>
      </c>
      <c r="D1780" s="168">
        <v>2026</v>
      </c>
      <c r="E1780" s="168">
        <v>2</v>
      </c>
      <c r="F1780" s="199">
        <v>4.577555326431102</v>
      </c>
      <c r="G1780" s="212" t="s">
        <v>6314</v>
      </c>
      <c r="H1780" s="212" t="s">
        <v>6314</v>
      </c>
      <c r="I1780" s="106" t="s">
        <v>594</v>
      </c>
      <c r="K1780" s="83" t="s">
        <v>6314</v>
      </c>
      <c r="L1780" s="83" t="s">
        <v>6314</v>
      </c>
      <c r="M1780" s="45" t="str">
        <f>IF(
ISNA(INDEX(resources!E:E,MATCH(B1780,resources!B:B,0))),"fillme",
INDEX(resources!E:E,MATCH(B1780,resources!B:B,0)))</f>
        <v>CAISO_Wind</v>
      </c>
      <c r="N1780" s="45">
        <f>IF(
ISNA(INDEX(resources!J:J,MATCH(B1780,resources!B:B,0))),"fillme",
INDEX(resources!J:J,MATCH(B1780,resources!B:B,0)))</f>
        <v>0</v>
      </c>
      <c r="O1780" s="83" t="str">
        <f>IFERROR(INDEX(resources!K:K,MATCH(B1780,resources!B:B,0)),"fillme")</f>
        <v>wind_low_cf</v>
      </c>
      <c r="P1780" s="89" t="str">
        <f t="shared" si="382"/>
        <v>wind_low_cf_2026_2</v>
      </c>
      <c r="Q1780" s="87">
        <f>INDEX(elcc!G:G,MATCH(P1780,elcc!D:D,0))</f>
        <v>0.17600000000000002</v>
      </c>
      <c r="R1780" s="89">
        <f t="shared" si="383"/>
        <v>1</v>
      </c>
      <c r="S1780" s="89" t="s">
        <v>6314</v>
      </c>
      <c r="T1780" s="89" t="s">
        <v>6314</v>
      </c>
      <c r="U1780" s="90" t="str">
        <f t="shared" si="384"/>
        <v>ok</v>
      </c>
      <c r="V1780" s="63" t="str">
        <f>INDEX(resources!F:F,MATCH(B1780,resources!B:B,0))</f>
        <v>new_resolve</v>
      </c>
      <c r="W1780" s="110">
        <f t="shared" si="385"/>
        <v>1</v>
      </c>
      <c r="X1780" s="110">
        <f t="shared" si="386"/>
        <v>0</v>
      </c>
      <c r="Y1780" s="110" t="str">
        <f t="shared" si="387"/>
        <v>Tehachapi_Wind_energy_NA_CONFIDENTIAL</v>
      </c>
      <c r="Z1780" s="110">
        <f>IF(COUNTIFS($Y$2:Y1780,Y1780)=1,1,0)</f>
        <v>0</v>
      </c>
      <c r="AA1780" s="110">
        <f>SUM($Z$2:Z1780)*Z1780</f>
        <v>0</v>
      </c>
      <c r="AB1780" s="110">
        <f>COUNTIFS(resources!B:B,B1780)</f>
        <v>1</v>
      </c>
      <c r="AC1780" s="110">
        <f t="shared" si="388"/>
        <v>1</v>
      </c>
      <c r="AD1780" s="110">
        <f t="shared" si="389"/>
        <v>1</v>
      </c>
      <c r="AE1780" s="110">
        <f t="shared" si="390"/>
        <v>0</v>
      </c>
      <c r="AF1780" s="110">
        <f t="shared" si="391"/>
        <v>1</v>
      </c>
      <c r="AG1780" s="110">
        <f t="shared" si="392"/>
        <v>0</v>
      </c>
      <c r="AH1780" s="110">
        <f t="shared" si="393"/>
        <v>0</v>
      </c>
      <c r="AI1780" s="110">
        <f t="shared" si="394"/>
        <v>1</v>
      </c>
      <c r="AJ1780" s="100">
        <f>ROW()</f>
        <v>1780</v>
      </c>
      <c r="AK1780" s="100" t="e">
        <f>INDEX('BadRows RECART'!$C$2:$C$1207,MATCH(monthly_gwh_mw!AJ1780,'BadRows RECART'!$D$2:$D$1207,0))</f>
        <v>#N/A</v>
      </c>
    </row>
    <row r="1781" spans="1:37" ht="20">
      <c r="A1781" s="106" t="s">
        <v>3907</v>
      </c>
      <c r="B1781" s="106" t="s">
        <v>2418</v>
      </c>
      <c r="C1781" s="106" t="s">
        <v>6297</v>
      </c>
      <c r="D1781" s="168">
        <v>2026</v>
      </c>
      <c r="E1781" s="168">
        <v>3</v>
      </c>
      <c r="F1781" s="199">
        <v>6.0619968433061384</v>
      </c>
      <c r="G1781" s="212" t="s">
        <v>6314</v>
      </c>
      <c r="H1781" s="212" t="s">
        <v>6314</v>
      </c>
      <c r="I1781" s="106" t="s">
        <v>594</v>
      </c>
      <c r="K1781" s="83" t="s">
        <v>6314</v>
      </c>
      <c r="L1781" s="83" t="s">
        <v>6314</v>
      </c>
      <c r="M1781" s="45" t="str">
        <f>IF(
ISNA(INDEX(resources!E:E,MATCH(B1781,resources!B:B,0))),"fillme",
INDEX(resources!E:E,MATCH(B1781,resources!B:B,0)))</f>
        <v>CAISO_Wind</v>
      </c>
      <c r="N1781" s="45">
        <f>IF(
ISNA(INDEX(resources!J:J,MATCH(B1781,resources!B:B,0))),"fillme",
INDEX(resources!J:J,MATCH(B1781,resources!B:B,0)))</f>
        <v>0</v>
      </c>
      <c r="O1781" s="83" t="str">
        <f>IFERROR(INDEX(resources!K:K,MATCH(B1781,resources!B:B,0)),"fillme")</f>
        <v>wind_low_cf</v>
      </c>
      <c r="P1781" s="89" t="str">
        <f t="shared" si="382"/>
        <v>wind_low_cf_2026_3</v>
      </c>
      <c r="Q1781" s="87">
        <f>INDEX(elcc!G:G,MATCH(P1781,elcc!D:D,0))</f>
        <v>0.41066666666666674</v>
      </c>
      <c r="R1781" s="89">
        <f t="shared" si="383"/>
        <v>1</v>
      </c>
      <c r="S1781" s="89" t="s">
        <v>6314</v>
      </c>
      <c r="T1781" s="89" t="s">
        <v>6314</v>
      </c>
      <c r="U1781" s="90" t="str">
        <f t="shared" si="384"/>
        <v>ok</v>
      </c>
      <c r="V1781" s="63" t="str">
        <f>INDEX(resources!F:F,MATCH(B1781,resources!B:B,0))</f>
        <v>new_resolve</v>
      </c>
      <c r="W1781" s="110">
        <f t="shared" si="385"/>
        <v>1</v>
      </c>
      <c r="X1781" s="110">
        <f t="shared" si="386"/>
        <v>0</v>
      </c>
      <c r="Y1781" s="110" t="str">
        <f t="shared" si="387"/>
        <v>Tehachapi_Wind_energy_NA_CONFIDENTIAL</v>
      </c>
      <c r="Z1781" s="110">
        <f>IF(COUNTIFS($Y$2:Y1781,Y1781)=1,1,0)</f>
        <v>0</v>
      </c>
      <c r="AA1781" s="110">
        <f>SUM($Z$2:Z1781)*Z1781</f>
        <v>0</v>
      </c>
      <c r="AB1781" s="110">
        <f>COUNTIFS(resources!B:B,B1781)</f>
        <v>1</v>
      </c>
      <c r="AC1781" s="110">
        <f t="shared" si="388"/>
        <v>1</v>
      </c>
      <c r="AD1781" s="110">
        <f t="shared" si="389"/>
        <v>1</v>
      </c>
      <c r="AE1781" s="110">
        <f t="shared" si="390"/>
        <v>0</v>
      </c>
      <c r="AF1781" s="110">
        <f t="shared" si="391"/>
        <v>1</v>
      </c>
      <c r="AG1781" s="110">
        <f t="shared" si="392"/>
        <v>0</v>
      </c>
      <c r="AH1781" s="110">
        <f t="shared" si="393"/>
        <v>0</v>
      </c>
      <c r="AI1781" s="110">
        <f t="shared" si="394"/>
        <v>1</v>
      </c>
      <c r="AJ1781" s="100">
        <f>ROW()</f>
        <v>1781</v>
      </c>
      <c r="AK1781" s="100" t="e">
        <f>INDEX('BadRows RECART'!$C$2:$C$1207,MATCH(monthly_gwh_mw!AJ1781,'BadRows RECART'!$D$2:$D$1207,0))</f>
        <v>#N/A</v>
      </c>
    </row>
    <row r="1782" spans="1:37" ht="20">
      <c r="A1782" s="106" t="s">
        <v>3907</v>
      </c>
      <c r="B1782" s="106" t="s">
        <v>2418</v>
      </c>
      <c r="C1782" s="106" t="s">
        <v>6297</v>
      </c>
      <c r="D1782" s="168">
        <v>2026</v>
      </c>
      <c r="E1782" s="168">
        <v>4</v>
      </c>
      <c r="F1782" s="199">
        <v>7.9043661741441795</v>
      </c>
      <c r="G1782" s="212" t="s">
        <v>6314</v>
      </c>
      <c r="H1782" s="212" t="s">
        <v>6314</v>
      </c>
      <c r="I1782" s="106" t="s">
        <v>594</v>
      </c>
      <c r="K1782" s="83" t="s">
        <v>6314</v>
      </c>
      <c r="L1782" s="83" t="s">
        <v>6314</v>
      </c>
      <c r="M1782" s="45" t="str">
        <f>IF(
ISNA(INDEX(resources!E:E,MATCH(B1782,resources!B:B,0))),"fillme",
INDEX(resources!E:E,MATCH(B1782,resources!B:B,0)))</f>
        <v>CAISO_Wind</v>
      </c>
      <c r="N1782" s="45">
        <f>IF(
ISNA(INDEX(resources!J:J,MATCH(B1782,resources!B:B,0))),"fillme",
INDEX(resources!J:J,MATCH(B1782,resources!B:B,0)))</f>
        <v>0</v>
      </c>
      <c r="O1782" s="83" t="str">
        <f>IFERROR(INDEX(resources!K:K,MATCH(B1782,resources!B:B,0)),"fillme")</f>
        <v>wind_low_cf</v>
      </c>
      <c r="P1782" s="89" t="str">
        <f t="shared" si="382"/>
        <v>wind_low_cf_2026_4</v>
      </c>
      <c r="Q1782" s="87">
        <f>INDEX(elcc!G:G,MATCH(P1782,elcc!D:D,0))</f>
        <v>0.3666666666666667</v>
      </c>
      <c r="R1782" s="89">
        <f t="shared" si="383"/>
        <v>1</v>
      </c>
      <c r="S1782" s="89" t="s">
        <v>6314</v>
      </c>
      <c r="T1782" s="89" t="s">
        <v>6314</v>
      </c>
      <c r="U1782" s="90" t="str">
        <f t="shared" si="384"/>
        <v>ok</v>
      </c>
      <c r="V1782" s="63" t="str">
        <f>INDEX(resources!F:F,MATCH(B1782,resources!B:B,0))</f>
        <v>new_resolve</v>
      </c>
      <c r="W1782" s="110">
        <f t="shared" si="385"/>
        <v>1</v>
      </c>
      <c r="X1782" s="110">
        <f t="shared" si="386"/>
        <v>0</v>
      </c>
      <c r="Y1782" s="110" t="str">
        <f t="shared" si="387"/>
        <v>Tehachapi_Wind_energy_NA_CONFIDENTIAL</v>
      </c>
      <c r="Z1782" s="110">
        <f>IF(COUNTIFS($Y$2:Y1782,Y1782)=1,1,0)</f>
        <v>0</v>
      </c>
      <c r="AA1782" s="110">
        <f>SUM($Z$2:Z1782)*Z1782</f>
        <v>0</v>
      </c>
      <c r="AB1782" s="110">
        <f>COUNTIFS(resources!B:B,B1782)</f>
        <v>1</v>
      </c>
      <c r="AC1782" s="110">
        <f t="shared" si="388"/>
        <v>1</v>
      </c>
      <c r="AD1782" s="110">
        <f t="shared" si="389"/>
        <v>1</v>
      </c>
      <c r="AE1782" s="110">
        <f t="shared" si="390"/>
        <v>0</v>
      </c>
      <c r="AF1782" s="110">
        <f t="shared" si="391"/>
        <v>1</v>
      </c>
      <c r="AG1782" s="110">
        <f t="shared" si="392"/>
        <v>0</v>
      </c>
      <c r="AH1782" s="110">
        <f t="shared" si="393"/>
        <v>0</v>
      </c>
      <c r="AI1782" s="110">
        <f t="shared" si="394"/>
        <v>1</v>
      </c>
      <c r="AJ1782" s="100">
        <f>ROW()</f>
        <v>1782</v>
      </c>
      <c r="AK1782" s="100" t="e">
        <f>INDEX('BadRows RECART'!$C$2:$C$1207,MATCH(monthly_gwh_mw!AJ1782,'BadRows RECART'!$D$2:$D$1207,0))</f>
        <v>#N/A</v>
      </c>
    </row>
    <row r="1783" spans="1:37" ht="20">
      <c r="A1783" s="106" t="s">
        <v>3907</v>
      </c>
      <c r="B1783" s="106" t="s">
        <v>2418</v>
      </c>
      <c r="C1783" s="106" t="s">
        <v>6297</v>
      </c>
      <c r="D1783" s="168">
        <v>2026</v>
      </c>
      <c r="E1783" s="168">
        <v>5</v>
      </c>
      <c r="F1783" s="199">
        <v>6.8986724101498602</v>
      </c>
      <c r="G1783" s="212" t="s">
        <v>6314</v>
      </c>
      <c r="H1783" s="212" t="s">
        <v>6314</v>
      </c>
      <c r="I1783" s="106" t="s">
        <v>594</v>
      </c>
      <c r="K1783" s="83" t="s">
        <v>6314</v>
      </c>
      <c r="L1783" s="83" t="s">
        <v>6314</v>
      </c>
      <c r="M1783" s="45" t="str">
        <f>IF(
ISNA(INDEX(resources!E:E,MATCH(B1783,resources!B:B,0))),"fillme",
INDEX(resources!E:E,MATCH(B1783,resources!B:B,0)))</f>
        <v>CAISO_Wind</v>
      </c>
      <c r="N1783" s="45">
        <f>IF(
ISNA(INDEX(resources!J:J,MATCH(B1783,resources!B:B,0))),"fillme",
INDEX(resources!J:J,MATCH(B1783,resources!B:B,0)))</f>
        <v>0</v>
      </c>
      <c r="O1783" s="83" t="str">
        <f>IFERROR(INDEX(resources!K:K,MATCH(B1783,resources!B:B,0)),"fillme")</f>
        <v>wind_low_cf</v>
      </c>
      <c r="P1783" s="89" t="str">
        <f t="shared" si="382"/>
        <v>wind_low_cf_2026_5</v>
      </c>
      <c r="Q1783" s="87">
        <f>INDEX(elcc!G:G,MATCH(P1783,elcc!D:D,0))</f>
        <v>0.3666666666666667</v>
      </c>
      <c r="R1783" s="89">
        <f t="shared" si="383"/>
        <v>1</v>
      </c>
      <c r="S1783" s="89" t="s">
        <v>6314</v>
      </c>
      <c r="T1783" s="89" t="s">
        <v>6314</v>
      </c>
      <c r="U1783" s="90" t="str">
        <f t="shared" si="384"/>
        <v>ok</v>
      </c>
      <c r="V1783" s="63" t="str">
        <f>INDEX(resources!F:F,MATCH(B1783,resources!B:B,0))</f>
        <v>new_resolve</v>
      </c>
      <c r="W1783" s="110">
        <f t="shared" si="385"/>
        <v>1</v>
      </c>
      <c r="X1783" s="110">
        <f t="shared" si="386"/>
        <v>0</v>
      </c>
      <c r="Y1783" s="110" t="str">
        <f t="shared" si="387"/>
        <v>Tehachapi_Wind_energy_NA_CONFIDENTIAL</v>
      </c>
      <c r="Z1783" s="110">
        <f>IF(COUNTIFS($Y$2:Y1783,Y1783)=1,1,0)</f>
        <v>0</v>
      </c>
      <c r="AA1783" s="110">
        <f>SUM($Z$2:Z1783)*Z1783</f>
        <v>0</v>
      </c>
      <c r="AB1783" s="110">
        <f>COUNTIFS(resources!B:B,B1783)</f>
        <v>1</v>
      </c>
      <c r="AC1783" s="110">
        <f t="shared" si="388"/>
        <v>1</v>
      </c>
      <c r="AD1783" s="110">
        <f t="shared" si="389"/>
        <v>1</v>
      </c>
      <c r="AE1783" s="110">
        <f t="shared" si="390"/>
        <v>0</v>
      </c>
      <c r="AF1783" s="110">
        <f t="shared" si="391"/>
        <v>1</v>
      </c>
      <c r="AG1783" s="110">
        <f t="shared" si="392"/>
        <v>0</v>
      </c>
      <c r="AH1783" s="110">
        <f t="shared" si="393"/>
        <v>0</v>
      </c>
      <c r="AI1783" s="110">
        <f t="shared" si="394"/>
        <v>1</v>
      </c>
      <c r="AJ1783" s="100">
        <f>ROW()</f>
        <v>1783</v>
      </c>
      <c r="AK1783" s="100" t="e">
        <f>INDEX('BadRows RECART'!$C$2:$C$1207,MATCH(monthly_gwh_mw!AJ1783,'BadRows RECART'!$D$2:$D$1207,0))</f>
        <v>#N/A</v>
      </c>
    </row>
    <row r="1784" spans="1:37" ht="20">
      <c r="A1784" s="106" t="s">
        <v>3907</v>
      </c>
      <c r="B1784" s="106" t="s">
        <v>2418</v>
      </c>
      <c r="C1784" s="106" t="s">
        <v>6297</v>
      </c>
      <c r="D1784" s="168">
        <v>2026</v>
      </c>
      <c r="E1784" s="168">
        <v>6</v>
      </c>
      <c r="F1784" s="199">
        <v>7.4423995069544908</v>
      </c>
      <c r="G1784" s="212" t="s">
        <v>6314</v>
      </c>
      <c r="H1784" s="212" t="s">
        <v>6314</v>
      </c>
      <c r="I1784" s="106" t="s">
        <v>594</v>
      </c>
      <c r="K1784" s="83" t="s">
        <v>6314</v>
      </c>
      <c r="L1784" s="83" t="s">
        <v>6314</v>
      </c>
      <c r="M1784" s="45" t="str">
        <f>IF(
ISNA(INDEX(resources!E:E,MATCH(B1784,resources!B:B,0))),"fillme",
INDEX(resources!E:E,MATCH(B1784,resources!B:B,0)))</f>
        <v>CAISO_Wind</v>
      </c>
      <c r="N1784" s="45">
        <f>IF(
ISNA(INDEX(resources!J:J,MATCH(B1784,resources!B:B,0))),"fillme",
INDEX(resources!J:J,MATCH(B1784,resources!B:B,0)))</f>
        <v>0</v>
      </c>
      <c r="O1784" s="83" t="str">
        <f>IFERROR(INDEX(resources!K:K,MATCH(B1784,resources!B:B,0)),"fillme")</f>
        <v>wind_low_cf</v>
      </c>
      <c r="P1784" s="89" t="str">
        <f t="shared" si="382"/>
        <v>wind_low_cf_2026_6</v>
      </c>
      <c r="Q1784" s="87">
        <f>INDEX(elcc!G:G,MATCH(P1784,elcc!D:D,0))</f>
        <v>0.48400000000000004</v>
      </c>
      <c r="R1784" s="89">
        <f t="shared" si="383"/>
        <v>1</v>
      </c>
      <c r="S1784" s="89" t="s">
        <v>6314</v>
      </c>
      <c r="T1784" s="89" t="s">
        <v>6314</v>
      </c>
      <c r="U1784" s="90" t="str">
        <f t="shared" si="384"/>
        <v>ok</v>
      </c>
      <c r="V1784" s="63" t="str">
        <f>INDEX(resources!F:F,MATCH(B1784,resources!B:B,0))</f>
        <v>new_resolve</v>
      </c>
      <c r="W1784" s="110">
        <f t="shared" si="385"/>
        <v>1</v>
      </c>
      <c r="X1784" s="110">
        <f t="shared" si="386"/>
        <v>0</v>
      </c>
      <c r="Y1784" s="110" t="str">
        <f t="shared" si="387"/>
        <v>Tehachapi_Wind_energy_NA_CONFIDENTIAL</v>
      </c>
      <c r="Z1784" s="110">
        <f>IF(COUNTIFS($Y$2:Y1784,Y1784)=1,1,0)</f>
        <v>0</v>
      </c>
      <c r="AA1784" s="110">
        <f>SUM($Z$2:Z1784)*Z1784</f>
        <v>0</v>
      </c>
      <c r="AB1784" s="110">
        <f>COUNTIFS(resources!B:B,B1784)</f>
        <v>1</v>
      </c>
      <c r="AC1784" s="110">
        <f t="shared" si="388"/>
        <v>1</v>
      </c>
      <c r="AD1784" s="110">
        <f t="shared" si="389"/>
        <v>1</v>
      </c>
      <c r="AE1784" s="110">
        <f t="shared" si="390"/>
        <v>0</v>
      </c>
      <c r="AF1784" s="110">
        <f t="shared" si="391"/>
        <v>1</v>
      </c>
      <c r="AG1784" s="110">
        <f t="shared" si="392"/>
        <v>0</v>
      </c>
      <c r="AH1784" s="110">
        <f t="shared" si="393"/>
        <v>0</v>
      </c>
      <c r="AI1784" s="110">
        <f t="shared" si="394"/>
        <v>1</v>
      </c>
      <c r="AJ1784" s="100">
        <f>ROW()</f>
        <v>1784</v>
      </c>
      <c r="AK1784" s="100" t="e">
        <f>INDEX('BadRows RECART'!$C$2:$C$1207,MATCH(monthly_gwh_mw!AJ1784,'BadRows RECART'!$D$2:$D$1207,0))</f>
        <v>#N/A</v>
      </c>
    </row>
    <row r="1785" spans="1:37" ht="20">
      <c r="A1785" s="106" t="s">
        <v>3907</v>
      </c>
      <c r="B1785" s="106" t="s">
        <v>2418</v>
      </c>
      <c r="C1785" s="106" t="s">
        <v>6297</v>
      </c>
      <c r="D1785" s="168">
        <v>2026</v>
      </c>
      <c r="E1785" s="168">
        <v>7</v>
      </c>
      <c r="F1785" s="199">
        <v>5.9066160315128569</v>
      </c>
      <c r="G1785" s="212" t="s">
        <v>6314</v>
      </c>
      <c r="H1785" s="212" t="s">
        <v>6314</v>
      </c>
      <c r="I1785" s="106" t="s">
        <v>594</v>
      </c>
      <c r="K1785" s="83" t="s">
        <v>6314</v>
      </c>
      <c r="L1785" s="83" t="s">
        <v>6314</v>
      </c>
      <c r="M1785" s="45" t="str">
        <f>IF(
ISNA(INDEX(resources!E:E,MATCH(B1785,resources!B:B,0))),"fillme",
INDEX(resources!E:E,MATCH(B1785,resources!B:B,0)))</f>
        <v>CAISO_Wind</v>
      </c>
      <c r="N1785" s="45">
        <f>IF(
ISNA(INDEX(resources!J:J,MATCH(B1785,resources!B:B,0))),"fillme",
INDEX(resources!J:J,MATCH(B1785,resources!B:B,0)))</f>
        <v>0</v>
      </c>
      <c r="O1785" s="83" t="str">
        <f>IFERROR(INDEX(resources!K:K,MATCH(B1785,resources!B:B,0)),"fillme")</f>
        <v>wind_low_cf</v>
      </c>
      <c r="P1785" s="89" t="str">
        <f t="shared" si="382"/>
        <v>wind_low_cf_2026_7</v>
      </c>
      <c r="Q1785" s="87">
        <f>INDEX(elcc!G:G,MATCH(P1785,elcc!D:D,0))</f>
        <v>0.33733333333333337</v>
      </c>
      <c r="R1785" s="89">
        <f t="shared" si="383"/>
        <v>1</v>
      </c>
      <c r="S1785" s="89" t="s">
        <v>6314</v>
      </c>
      <c r="T1785" s="89" t="s">
        <v>6314</v>
      </c>
      <c r="U1785" s="90" t="str">
        <f t="shared" si="384"/>
        <v>ok</v>
      </c>
      <c r="V1785" s="63" t="str">
        <f>INDEX(resources!F:F,MATCH(B1785,resources!B:B,0))</f>
        <v>new_resolve</v>
      </c>
      <c r="W1785" s="110">
        <f t="shared" si="385"/>
        <v>1</v>
      </c>
      <c r="X1785" s="110">
        <f t="shared" si="386"/>
        <v>0</v>
      </c>
      <c r="Y1785" s="110" t="str">
        <f t="shared" si="387"/>
        <v>Tehachapi_Wind_energy_NA_CONFIDENTIAL</v>
      </c>
      <c r="Z1785" s="110">
        <f>IF(COUNTIFS($Y$2:Y1785,Y1785)=1,1,0)</f>
        <v>0</v>
      </c>
      <c r="AA1785" s="110">
        <f>SUM($Z$2:Z1785)*Z1785</f>
        <v>0</v>
      </c>
      <c r="AB1785" s="110">
        <f>COUNTIFS(resources!B:B,B1785)</f>
        <v>1</v>
      </c>
      <c r="AC1785" s="110">
        <f t="shared" si="388"/>
        <v>1</v>
      </c>
      <c r="AD1785" s="110">
        <f t="shared" si="389"/>
        <v>1</v>
      </c>
      <c r="AE1785" s="110">
        <f t="shared" si="390"/>
        <v>0</v>
      </c>
      <c r="AF1785" s="110">
        <f t="shared" si="391"/>
        <v>1</v>
      </c>
      <c r="AG1785" s="110">
        <f t="shared" si="392"/>
        <v>0</v>
      </c>
      <c r="AH1785" s="110">
        <f t="shared" si="393"/>
        <v>0</v>
      </c>
      <c r="AI1785" s="110">
        <f t="shared" si="394"/>
        <v>1</v>
      </c>
      <c r="AJ1785" s="100">
        <f>ROW()</f>
        <v>1785</v>
      </c>
      <c r="AK1785" s="100" t="e">
        <f>INDEX('BadRows RECART'!$C$2:$C$1207,MATCH(monthly_gwh_mw!AJ1785,'BadRows RECART'!$D$2:$D$1207,0))</f>
        <v>#N/A</v>
      </c>
    </row>
    <row r="1786" spans="1:37" ht="20">
      <c r="A1786" s="106" t="s">
        <v>3907</v>
      </c>
      <c r="B1786" s="106" t="s">
        <v>2418</v>
      </c>
      <c r="C1786" s="106" t="s">
        <v>6297</v>
      </c>
      <c r="D1786" s="168">
        <v>2026</v>
      </c>
      <c r="E1786" s="168">
        <v>8</v>
      </c>
      <c r="F1786" s="199">
        <v>4.9290861100166605</v>
      </c>
      <c r="G1786" s="212" t="s">
        <v>6314</v>
      </c>
      <c r="H1786" s="212" t="s">
        <v>6314</v>
      </c>
      <c r="I1786" s="106" t="s">
        <v>594</v>
      </c>
      <c r="K1786" s="83" t="s">
        <v>6314</v>
      </c>
      <c r="L1786" s="83" t="s">
        <v>6314</v>
      </c>
      <c r="M1786" s="45" t="str">
        <f>IF(
ISNA(INDEX(resources!E:E,MATCH(B1786,resources!B:B,0))),"fillme",
INDEX(resources!E:E,MATCH(B1786,resources!B:B,0)))</f>
        <v>CAISO_Wind</v>
      </c>
      <c r="N1786" s="45">
        <f>IF(
ISNA(INDEX(resources!J:J,MATCH(B1786,resources!B:B,0))),"fillme",
INDEX(resources!J:J,MATCH(B1786,resources!B:B,0)))</f>
        <v>0</v>
      </c>
      <c r="O1786" s="83" t="str">
        <f>IFERROR(INDEX(resources!K:K,MATCH(B1786,resources!B:B,0)),"fillme")</f>
        <v>wind_low_cf</v>
      </c>
      <c r="P1786" s="89" t="str">
        <f t="shared" si="382"/>
        <v>wind_low_cf_2026_8</v>
      </c>
      <c r="Q1786" s="87">
        <f>INDEX(elcc!G:G,MATCH(P1786,elcc!D:D,0))</f>
        <v>0.308</v>
      </c>
      <c r="R1786" s="89">
        <f t="shared" si="383"/>
        <v>1</v>
      </c>
      <c r="S1786" s="89" t="s">
        <v>6314</v>
      </c>
      <c r="T1786" s="89" t="s">
        <v>6314</v>
      </c>
      <c r="U1786" s="90" t="str">
        <f t="shared" si="384"/>
        <v>ok</v>
      </c>
      <c r="V1786" s="63" t="str">
        <f>INDEX(resources!F:F,MATCH(B1786,resources!B:B,0))</f>
        <v>new_resolve</v>
      </c>
      <c r="W1786" s="110">
        <f t="shared" si="385"/>
        <v>1</v>
      </c>
      <c r="X1786" s="110">
        <f t="shared" si="386"/>
        <v>0</v>
      </c>
      <c r="Y1786" s="110" t="str">
        <f t="shared" si="387"/>
        <v>Tehachapi_Wind_energy_NA_CONFIDENTIAL</v>
      </c>
      <c r="Z1786" s="110">
        <f>IF(COUNTIFS($Y$2:Y1786,Y1786)=1,1,0)</f>
        <v>0</v>
      </c>
      <c r="AA1786" s="110">
        <f>SUM($Z$2:Z1786)*Z1786</f>
        <v>0</v>
      </c>
      <c r="AB1786" s="110">
        <f>COUNTIFS(resources!B:B,B1786)</f>
        <v>1</v>
      </c>
      <c r="AC1786" s="110">
        <f t="shared" si="388"/>
        <v>1</v>
      </c>
      <c r="AD1786" s="110">
        <f t="shared" si="389"/>
        <v>1</v>
      </c>
      <c r="AE1786" s="110">
        <f t="shared" si="390"/>
        <v>0</v>
      </c>
      <c r="AF1786" s="110">
        <f t="shared" si="391"/>
        <v>1</v>
      </c>
      <c r="AG1786" s="110">
        <f t="shared" si="392"/>
        <v>0</v>
      </c>
      <c r="AH1786" s="110">
        <f t="shared" si="393"/>
        <v>0</v>
      </c>
      <c r="AI1786" s="110">
        <f t="shared" si="394"/>
        <v>1</v>
      </c>
      <c r="AJ1786" s="100">
        <f>ROW()</f>
        <v>1786</v>
      </c>
      <c r="AK1786" s="100" t="e">
        <f>INDEX('BadRows RECART'!$C$2:$C$1207,MATCH(monthly_gwh_mw!AJ1786,'BadRows RECART'!$D$2:$D$1207,0))</f>
        <v>#N/A</v>
      </c>
    </row>
    <row r="1787" spans="1:37" ht="20">
      <c r="A1787" s="106" t="s">
        <v>3907</v>
      </c>
      <c r="B1787" s="106" t="s">
        <v>2418</v>
      </c>
      <c r="C1787" s="106" t="s">
        <v>6297</v>
      </c>
      <c r="D1787" s="168">
        <v>2026</v>
      </c>
      <c r="E1787" s="168">
        <v>9</v>
      </c>
      <c r="F1787" s="199">
        <v>4.2590817836258443</v>
      </c>
      <c r="G1787" s="212" t="s">
        <v>6314</v>
      </c>
      <c r="H1787" s="212" t="s">
        <v>6314</v>
      </c>
      <c r="I1787" s="106" t="s">
        <v>594</v>
      </c>
      <c r="K1787" s="83" t="s">
        <v>6314</v>
      </c>
      <c r="L1787" s="83" t="s">
        <v>6314</v>
      </c>
      <c r="M1787" s="45" t="str">
        <f>IF(
ISNA(INDEX(resources!E:E,MATCH(B1787,resources!B:B,0))),"fillme",
INDEX(resources!E:E,MATCH(B1787,resources!B:B,0)))</f>
        <v>CAISO_Wind</v>
      </c>
      <c r="N1787" s="45">
        <f>IF(
ISNA(INDEX(resources!J:J,MATCH(B1787,resources!B:B,0))),"fillme",
INDEX(resources!J:J,MATCH(B1787,resources!B:B,0)))</f>
        <v>0</v>
      </c>
      <c r="O1787" s="83" t="str">
        <f>IFERROR(INDEX(resources!K:K,MATCH(B1787,resources!B:B,0)),"fillme")</f>
        <v>wind_low_cf</v>
      </c>
      <c r="P1787" s="89" t="str">
        <f t="shared" si="382"/>
        <v>wind_low_cf_2026_9</v>
      </c>
      <c r="Q1787" s="87">
        <f>INDEX(elcc!G:G,MATCH(P1787,elcc!D:D,0))</f>
        <v>0.22</v>
      </c>
      <c r="R1787" s="89">
        <f t="shared" si="383"/>
        <v>1</v>
      </c>
      <c r="S1787" s="89" t="s">
        <v>6314</v>
      </c>
      <c r="T1787" s="89" t="s">
        <v>6314</v>
      </c>
      <c r="U1787" s="90" t="str">
        <f t="shared" si="384"/>
        <v>ok</v>
      </c>
      <c r="V1787" s="63" t="str">
        <f>INDEX(resources!F:F,MATCH(B1787,resources!B:B,0))</f>
        <v>new_resolve</v>
      </c>
      <c r="W1787" s="110">
        <f t="shared" si="385"/>
        <v>1</v>
      </c>
      <c r="X1787" s="110">
        <f t="shared" si="386"/>
        <v>0</v>
      </c>
      <c r="Y1787" s="110" t="str">
        <f t="shared" si="387"/>
        <v>Tehachapi_Wind_energy_NA_CONFIDENTIAL</v>
      </c>
      <c r="Z1787" s="110">
        <f>IF(COUNTIFS($Y$2:Y1787,Y1787)=1,1,0)</f>
        <v>0</v>
      </c>
      <c r="AA1787" s="110">
        <f>SUM($Z$2:Z1787)*Z1787</f>
        <v>0</v>
      </c>
      <c r="AB1787" s="110">
        <f>COUNTIFS(resources!B:B,B1787)</f>
        <v>1</v>
      </c>
      <c r="AC1787" s="110">
        <f t="shared" si="388"/>
        <v>1</v>
      </c>
      <c r="AD1787" s="110">
        <f t="shared" si="389"/>
        <v>1</v>
      </c>
      <c r="AE1787" s="110">
        <f t="shared" si="390"/>
        <v>0</v>
      </c>
      <c r="AF1787" s="110">
        <f t="shared" si="391"/>
        <v>1</v>
      </c>
      <c r="AG1787" s="110">
        <f t="shared" si="392"/>
        <v>0</v>
      </c>
      <c r="AH1787" s="110">
        <f t="shared" si="393"/>
        <v>0</v>
      </c>
      <c r="AI1787" s="110">
        <f t="shared" si="394"/>
        <v>1</v>
      </c>
      <c r="AJ1787" s="100">
        <f>ROW()</f>
        <v>1787</v>
      </c>
      <c r="AK1787" s="100" t="e">
        <f>INDEX('BadRows RECART'!$C$2:$C$1207,MATCH(monthly_gwh_mw!AJ1787,'BadRows RECART'!$D$2:$D$1207,0))</f>
        <v>#N/A</v>
      </c>
    </row>
    <row r="1788" spans="1:37" ht="20">
      <c r="A1788" s="106" t="s">
        <v>3907</v>
      </c>
      <c r="B1788" s="106" t="s">
        <v>2418</v>
      </c>
      <c r="C1788" s="106" t="s">
        <v>6297</v>
      </c>
      <c r="D1788" s="168">
        <v>2026</v>
      </c>
      <c r="E1788" s="168">
        <v>10</v>
      </c>
      <c r="F1788" s="199">
        <v>5.4661070317788054</v>
      </c>
      <c r="G1788" s="212" t="s">
        <v>6314</v>
      </c>
      <c r="H1788" s="212" t="s">
        <v>6314</v>
      </c>
      <c r="I1788" s="106" t="s">
        <v>594</v>
      </c>
      <c r="K1788" s="83" t="s">
        <v>6314</v>
      </c>
      <c r="L1788" s="83" t="s">
        <v>6314</v>
      </c>
      <c r="M1788" s="45" t="str">
        <f>IF(
ISNA(INDEX(resources!E:E,MATCH(B1788,resources!B:B,0))),"fillme",
INDEX(resources!E:E,MATCH(B1788,resources!B:B,0)))</f>
        <v>CAISO_Wind</v>
      </c>
      <c r="N1788" s="45">
        <f>IF(
ISNA(INDEX(resources!J:J,MATCH(B1788,resources!B:B,0))),"fillme",
INDEX(resources!J:J,MATCH(B1788,resources!B:B,0)))</f>
        <v>0</v>
      </c>
      <c r="O1788" s="83" t="str">
        <f>IFERROR(INDEX(resources!K:K,MATCH(B1788,resources!B:B,0)),"fillme")</f>
        <v>wind_low_cf</v>
      </c>
      <c r="P1788" s="89" t="str">
        <f t="shared" si="382"/>
        <v>wind_low_cf_2026_10</v>
      </c>
      <c r="Q1788" s="87">
        <f>INDEX(elcc!G:G,MATCH(P1788,elcc!D:D,0))</f>
        <v>0.11733333333333335</v>
      </c>
      <c r="R1788" s="89">
        <f t="shared" si="383"/>
        <v>1</v>
      </c>
      <c r="S1788" s="89" t="s">
        <v>6314</v>
      </c>
      <c r="T1788" s="89" t="s">
        <v>6314</v>
      </c>
      <c r="U1788" s="90" t="str">
        <f t="shared" si="384"/>
        <v>ok</v>
      </c>
      <c r="V1788" s="63" t="str">
        <f>INDEX(resources!F:F,MATCH(B1788,resources!B:B,0))</f>
        <v>new_resolve</v>
      </c>
      <c r="W1788" s="110">
        <f t="shared" si="385"/>
        <v>1</v>
      </c>
      <c r="X1788" s="110">
        <f t="shared" si="386"/>
        <v>0</v>
      </c>
      <c r="Y1788" s="110" t="str">
        <f t="shared" si="387"/>
        <v>Tehachapi_Wind_energy_NA_CONFIDENTIAL</v>
      </c>
      <c r="Z1788" s="110">
        <f>IF(COUNTIFS($Y$2:Y1788,Y1788)=1,1,0)</f>
        <v>0</v>
      </c>
      <c r="AA1788" s="110">
        <f>SUM($Z$2:Z1788)*Z1788</f>
        <v>0</v>
      </c>
      <c r="AB1788" s="110">
        <f>COUNTIFS(resources!B:B,B1788)</f>
        <v>1</v>
      </c>
      <c r="AC1788" s="110">
        <f t="shared" si="388"/>
        <v>1</v>
      </c>
      <c r="AD1788" s="110">
        <f t="shared" si="389"/>
        <v>1</v>
      </c>
      <c r="AE1788" s="110">
        <f t="shared" si="390"/>
        <v>0</v>
      </c>
      <c r="AF1788" s="110">
        <f t="shared" si="391"/>
        <v>1</v>
      </c>
      <c r="AG1788" s="110">
        <f t="shared" si="392"/>
        <v>0</v>
      </c>
      <c r="AH1788" s="110">
        <f t="shared" si="393"/>
        <v>0</v>
      </c>
      <c r="AI1788" s="110">
        <f t="shared" si="394"/>
        <v>1</v>
      </c>
      <c r="AJ1788" s="100">
        <f>ROW()</f>
        <v>1788</v>
      </c>
      <c r="AK1788" s="100" t="e">
        <f>INDEX('BadRows RECART'!$C$2:$C$1207,MATCH(monthly_gwh_mw!AJ1788,'BadRows RECART'!$D$2:$D$1207,0))</f>
        <v>#N/A</v>
      </c>
    </row>
    <row r="1789" spans="1:37" ht="20">
      <c r="A1789" s="106" t="s">
        <v>3907</v>
      </c>
      <c r="B1789" s="106" t="s">
        <v>2418</v>
      </c>
      <c r="C1789" s="106" t="s">
        <v>6297</v>
      </c>
      <c r="D1789" s="168">
        <v>2026</v>
      </c>
      <c r="E1789" s="168">
        <v>11</v>
      </c>
      <c r="F1789" s="199">
        <v>3.361672977891903</v>
      </c>
      <c r="G1789" s="212" t="s">
        <v>6314</v>
      </c>
      <c r="H1789" s="212" t="s">
        <v>6314</v>
      </c>
      <c r="I1789" s="106" t="s">
        <v>594</v>
      </c>
      <c r="K1789" s="83" t="s">
        <v>6314</v>
      </c>
      <c r="L1789" s="83" t="s">
        <v>6314</v>
      </c>
      <c r="M1789" s="45" t="str">
        <f>IF(
ISNA(INDEX(resources!E:E,MATCH(B1789,resources!B:B,0))),"fillme",
INDEX(resources!E:E,MATCH(B1789,resources!B:B,0)))</f>
        <v>CAISO_Wind</v>
      </c>
      <c r="N1789" s="45">
        <f>IF(
ISNA(INDEX(resources!J:J,MATCH(B1789,resources!B:B,0))),"fillme",
INDEX(resources!J:J,MATCH(B1789,resources!B:B,0)))</f>
        <v>0</v>
      </c>
      <c r="O1789" s="83" t="str">
        <f>IFERROR(INDEX(resources!K:K,MATCH(B1789,resources!B:B,0)),"fillme")</f>
        <v>wind_low_cf</v>
      </c>
      <c r="P1789" s="89" t="str">
        <f t="shared" si="382"/>
        <v>wind_low_cf_2026_11</v>
      </c>
      <c r="Q1789" s="87">
        <f>INDEX(elcc!G:G,MATCH(P1789,elcc!D:D,0))</f>
        <v>0.17600000000000002</v>
      </c>
      <c r="R1789" s="89">
        <f t="shared" si="383"/>
        <v>1</v>
      </c>
      <c r="S1789" s="89" t="s">
        <v>6314</v>
      </c>
      <c r="T1789" s="89" t="s">
        <v>6314</v>
      </c>
      <c r="U1789" s="90" t="str">
        <f t="shared" si="384"/>
        <v>ok</v>
      </c>
      <c r="V1789" s="63" t="str">
        <f>INDEX(resources!F:F,MATCH(B1789,resources!B:B,0))</f>
        <v>new_resolve</v>
      </c>
      <c r="W1789" s="110">
        <f t="shared" si="385"/>
        <v>1</v>
      </c>
      <c r="X1789" s="110">
        <f t="shared" si="386"/>
        <v>0</v>
      </c>
      <c r="Y1789" s="110" t="str">
        <f t="shared" si="387"/>
        <v>Tehachapi_Wind_energy_NA_CONFIDENTIAL</v>
      </c>
      <c r="Z1789" s="110">
        <f>IF(COUNTIFS($Y$2:Y1789,Y1789)=1,1,0)</f>
        <v>0</v>
      </c>
      <c r="AA1789" s="110">
        <f>SUM($Z$2:Z1789)*Z1789</f>
        <v>0</v>
      </c>
      <c r="AB1789" s="110">
        <f>COUNTIFS(resources!B:B,B1789)</f>
        <v>1</v>
      </c>
      <c r="AC1789" s="110">
        <f t="shared" si="388"/>
        <v>1</v>
      </c>
      <c r="AD1789" s="110">
        <f t="shared" si="389"/>
        <v>1</v>
      </c>
      <c r="AE1789" s="110">
        <f t="shared" si="390"/>
        <v>0</v>
      </c>
      <c r="AF1789" s="110">
        <f t="shared" si="391"/>
        <v>1</v>
      </c>
      <c r="AG1789" s="110">
        <f t="shared" si="392"/>
        <v>0</v>
      </c>
      <c r="AH1789" s="110">
        <f t="shared" si="393"/>
        <v>0</v>
      </c>
      <c r="AI1789" s="110">
        <f t="shared" si="394"/>
        <v>1</v>
      </c>
      <c r="AJ1789" s="100">
        <f>ROW()</f>
        <v>1789</v>
      </c>
      <c r="AK1789" s="100" t="e">
        <f>INDEX('BadRows RECART'!$C$2:$C$1207,MATCH(monthly_gwh_mw!AJ1789,'BadRows RECART'!$D$2:$D$1207,0))</f>
        <v>#N/A</v>
      </c>
    </row>
    <row r="1790" spans="1:37" ht="20">
      <c r="A1790" s="106" t="s">
        <v>3907</v>
      </c>
      <c r="B1790" s="106" t="s">
        <v>2418</v>
      </c>
      <c r="C1790" s="106" t="s">
        <v>6297</v>
      </c>
      <c r="D1790" s="168">
        <v>2026</v>
      </c>
      <c r="E1790" s="168">
        <v>12</v>
      </c>
      <c r="F1790" s="199">
        <v>5.5330299409979666</v>
      </c>
      <c r="G1790" s="212" t="s">
        <v>6314</v>
      </c>
      <c r="H1790" s="212" t="s">
        <v>6314</v>
      </c>
      <c r="I1790" s="106" t="s">
        <v>594</v>
      </c>
      <c r="K1790" s="83" t="s">
        <v>6314</v>
      </c>
      <c r="L1790" s="83" t="s">
        <v>6314</v>
      </c>
      <c r="M1790" s="45" t="str">
        <f>IF(
ISNA(INDEX(resources!E:E,MATCH(B1790,resources!B:B,0))),"fillme",
INDEX(resources!E:E,MATCH(B1790,resources!B:B,0)))</f>
        <v>CAISO_Wind</v>
      </c>
      <c r="N1790" s="45">
        <f>IF(
ISNA(INDEX(resources!J:J,MATCH(B1790,resources!B:B,0))),"fillme",
INDEX(resources!J:J,MATCH(B1790,resources!B:B,0)))</f>
        <v>0</v>
      </c>
      <c r="O1790" s="83" t="str">
        <f>IFERROR(INDEX(resources!K:K,MATCH(B1790,resources!B:B,0)),"fillme")</f>
        <v>wind_low_cf</v>
      </c>
      <c r="P1790" s="89" t="str">
        <f t="shared" si="382"/>
        <v>wind_low_cf_2026_12</v>
      </c>
      <c r="Q1790" s="87">
        <f>INDEX(elcc!G:G,MATCH(P1790,elcc!D:D,0))</f>
        <v>0.19066666666666668</v>
      </c>
      <c r="R1790" s="89">
        <f t="shared" si="383"/>
        <v>1</v>
      </c>
      <c r="S1790" s="89" t="s">
        <v>6314</v>
      </c>
      <c r="T1790" s="89" t="s">
        <v>6314</v>
      </c>
      <c r="U1790" s="90" t="str">
        <f t="shared" si="384"/>
        <v>ok</v>
      </c>
      <c r="V1790" s="63" t="str">
        <f>INDEX(resources!F:F,MATCH(B1790,resources!B:B,0))</f>
        <v>new_resolve</v>
      </c>
      <c r="W1790" s="110">
        <f t="shared" si="385"/>
        <v>1</v>
      </c>
      <c r="X1790" s="110">
        <f t="shared" si="386"/>
        <v>0</v>
      </c>
      <c r="Y1790" s="110" t="str">
        <f t="shared" si="387"/>
        <v>Tehachapi_Wind_energy_NA_CONFIDENTIAL</v>
      </c>
      <c r="Z1790" s="110">
        <f>IF(COUNTIFS($Y$2:Y1790,Y1790)=1,1,0)</f>
        <v>0</v>
      </c>
      <c r="AA1790" s="110">
        <f>SUM($Z$2:Z1790)*Z1790</f>
        <v>0</v>
      </c>
      <c r="AB1790" s="110">
        <f>COUNTIFS(resources!B:B,B1790)</f>
        <v>1</v>
      </c>
      <c r="AC1790" s="110">
        <f t="shared" si="388"/>
        <v>1</v>
      </c>
      <c r="AD1790" s="110">
        <f t="shared" si="389"/>
        <v>1</v>
      </c>
      <c r="AE1790" s="110">
        <f t="shared" si="390"/>
        <v>0</v>
      </c>
      <c r="AF1790" s="110">
        <f t="shared" si="391"/>
        <v>1</v>
      </c>
      <c r="AG1790" s="110">
        <f t="shared" si="392"/>
        <v>0</v>
      </c>
      <c r="AH1790" s="110">
        <f t="shared" si="393"/>
        <v>0</v>
      </c>
      <c r="AI1790" s="110">
        <f t="shared" si="394"/>
        <v>1</v>
      </c>
      <c r="AJ1790" s="100">
        <f>ROW()</f>
        <v>1790</v>
      </c>
      <c r="AK1790" s="100" t="e">
        <f>INDEX('BadRows RECART'!$C$2:$C$1207,MATCH(monthly_gwh_mw!AJ1790,'BadRows RECART'!$D$2:$D$1207,0))</f>
        <v>#N/A</v>
      </c>
    </row>
    <row r="1791" spans="1:37" ht="20">
      <c r="A1791" s="106" t="s">
        <v>3907</v>
      </c>
      <c r="B1791" s="106" t="s">
        <v>2418</v>
      </c>
      <c r="C1791" s="106" t="s">
        <v>6297</v>
      </c>
      <c r="D1791" s="168">
        <v>2027</v>
      </c>
      <c r="E1791" s="168">
        <v>1</v>
      </c>
      <c r="F1791" s="199">
        <v>4.5278512289417803</v>
      </c>
      <c r="G1791" s="212" t="s">
        <v>6314</v>
      </c>
      <c r="H1791" s="212" t="s">
        <v>6314</v>
      </c>
      <c r="I1791" s="106" t="s">
        <v>594</v>
      </c>
      <c r="K1791" s="83" t="s">
        <v>6314</v>
      </c>
      <c r="L1791" s="83" t="s">
        <v>6314</v>
      </c>
      <c r="M1791" s="45" t="str">
        <f>IF(
ISNA(INDEX(resources!E:E,MATCH(B1791,resources!B:B,0))),"fillme",
INDEX(resources!E:E,MATCH(B1791,resources!B:B,0)))</f>
        <v>CAISO_Wind</v>
      </c>
      <c r="N1791" s="45">
        <f>IF(
ISNA(INDEX(resources!J:J,MATCH(B1791,resources!B:B,0))),"fillme",
INDEX(resources!J:J,MATCH(B1791,resources!B:B,0)))</f>
        <v>0</v>
      </c>
      <c r="O1791" s="83" t="str">
        <f>IFERROR(INDEX(resources!K:K,MATCH(B1791,resources!B:B,0)),"fillme")</f>
        <v>wind_low_cf</v>
      </c>
      <c r="P1791" s="89" t="str">
        <f t="shared" si="382"/>
        <v>wind_low_cf_2027_1</v>
      </c>
      <c r="Q1791" s="87">
        <f>INDEX(elcc!G:G,MATCH(P1791,elcc!D:D,0))</f>
        <v>0.20533333333333337</v>
      </c>
      <c r="R1791" s="89">
        <f t="shared" si="383"/>
        <v>1</v>
      </c>
      <c r="S1791" s="89" t="s">
        <v>6314</v>
      </c>
      <c r="T1791" s="89" t="s">
        <v>6314</v>
      </c>
      <c r="U1791" s="90" t="str">
        <f t="shared" si="384"/>
        <v>ok</v>
      </c>
      <c r="V1791" s="63" t="str">
        <f>INDEX(resources!F:F,MATCH(B1791,resources!B:B,0))</f>
        <v>new_resolve</v>
      </c>
      <c r="W1791" s="110">
        <f t="shared" si="385"/>
        <v>1</v>
      </c>
      <c r="X1791" s="110">
        <f t="shared" si="386"/>
        <v>0</v>
      </c>
      <c r="Y1791" s="110" t="str">
        <f t="shared" si="387"/>
        <v>Tehachapi_Wind_energy_NA_CONFIDENTIAL</v>
      </c>
      <c r="Z1791" s="110">
        <f>IF(COUNTIFS($Y$2:Y1791,Y1791)=1,1,0)</f>
        <v>0</v>
      </c>
      <c r="AA1791" s="110">
        <f>SUM($Z$2:Z1791)*Z1791</f>
        <v>0</v>
      </c>
      <c r="AB1791" s="110">
        <f>COUNTIFS(resources!B:B,B1791)</f>
        <v>1</v>
      </c>
      <c r="AC1791" s="110">
        <f t="shared" si="388"/>
        <v>1</v>
      </c>
      <c r="AD1791" s="110">
        <f t="shared" si="389"/>
        <v>1</v>
      </c>
      <c r="AE1791" s="110">
        <f t="shared" si="390"/>
        <v>0</v>
      </c>
      <c r="AF1791" s="110">
        <f t="shared" si="391"/>
        <v>1</v>
      </c>
      <c r="AG1791" s="110">
        <f t="shared" si="392"/>
        <v>0</v>
      </c>
      <c r="AH1791" s="110">
        <f t="shared" si="393"/>
        <v>0</v>
      </c>
      <c r="AI1791" s="110">
        <f t="shared" si="394"/>
        <v>1</v>
      </c>
      <c r="AJ1791" s="100">
        <f>ROW()</f>
        <v>1791</v>
      </c>
      <c r="AK1791" s="100" t="e">
        <f>INDEX('BadRows RECART'!$C$2:$C$1207,MATCH(monthly_gwh_mw!AJ1791,'BadRows RECART'!$D$2:$D$1207,0))</f>
        <v>#N/A</v>
      </c>
    </row>
    <row r="1792" spans="1:37" ht="20">
      <c r="A1792" s="106" t="s">
        <v>3907</v>
      </c>
      <c r="B1792" s="106" t="s">
        <v>2418</v>
      </c>
      <c r="C1792" s="106" t="s">
        <v>6297</v>
      </c>
      <c r="D1792" s="168">
        <v>2027</v>
      </c>
      <c r="E1792" s="168">
        <v>2</v>
      </c>
      <c r="F1792" s="199">
        <v>4.577555326431102</v>
      </c>
      <c r="G1792" s="212" t="s">
        <v>6314</v>
      </c>
      <c r="H1792" s="212" t="s">
        <v>6314</v>
      </c>
      <c r="I1792" s="106" t="s">
        <v>594</v>
      </c>
      <c r="K1792" s="83" t="s">
        <v>6314</v>
      </c>
      <c r="L1792" s="83" t="s">
        <v>6314</v>
      </c>
      <c r="M1792" s="45" t="str">
        <f>IF(
ISNA(INDEX(resources!E:E,MATCH(B1792,resources!B:B,0))),"fillme",
INDEX(resources!E:E,MATCH(B1792,resources!B:B,0)))</f>
        <v>CAISO_Wind</v>
      </c>
      <c r="N1792" s="45">
        <f>IF(
ISNA(INDEX(resources!J:J,MATCH(B1792,resources!B:B,0))),"fillme",
INDEX(resources!J:J,MATCH(B1792,resources!B:B,0)))</f>
        <v>0</v>
      </c>
      <c r="O1792" s="83" t="str">
        <f>IFERROR(INDEX(resources!K:K,MATCH(B1792,resources!B:B,0)),"fillme")</f>
        <v>wind_low_cf</v>
      </c>
      <c r="P1792" s="89" t="str">
        <f t="shared" si="382"/>
        <v>wind_low_cf_2027_2</v>
      </c>
      <c r="Q1792" s="87">
        <f>INDEX(elcc!G:G,MATCH(P1792,elcc!D:D,0))</f>
        <v>0.17600000000000002</v>
      </c>
      <c r="R1792" s="89">
        <f t="shared" si="383"/>
        <v>1</v>
      </c>
      <c r="S1792" s="89" t="s">
        <v>6314</v>
      </c>
      <c r="T1792" s="89" t="s">
        <v>6314</v>
      </c>
      <c r="U1792" s="90" t="str">
        <f t="shared" si="384"/>
        <v>ok</v>
      </c>
      <c r="V1792" s="63" t="str">
        <f>INDEX(resources!F:F,MATCH(B1792,resources!B:B,0))</f>
        <v>new_resolve</v>
      </c>
      <c r="W1792" s="110">
        <f t="shared" si="385"/>
        <v>1</v>
      </c>
      <c r="X1792" s="110">
        <f t="shared" si="386"/>
        <v>0</v>
      </c>
      <c r="Y1792" s="110" t="str">
        <f t="shared" si="387"/>
        <v>Tehachapi_Wind_energy_NA_CONFIDENTIAL</v>
      </c>
      <c r="Z1792" s="110">
        <f>IF(COUNTIFS($Y$2:Y1792,Y1792)=1,1,0)</f>
        <v>0</v>
      </c>
      <c r="AA1792" s="110">
        <f>SUM($Z$2:Z1792)*Z1792</f>
        <v>0</v>
      </c>
      <c r="AB1792" s="110">
        <f>COUNTIFS(resources!B:B,B1792)</f>
        <v>1</v>
      </c>
      <c r="AC1792" s="110">
        <f t="shared" si="388"/>
        <v>1</v>
      </c>
      <c r="AD1792" s="110">
        <f t="shared" si="389"/>
        <v>1</v>
      </c>
      <c r="AE1792" s="110">
        <f t="shared" si="390"/>
        <v>0</v>
      </c>
      <c r="AF1792" s="110">
        <f t="shared" si="391"/>
        <v>1</v>
      </c>
      <c r="AG1792" s="110">
        <f t="shared" si="392"/>
        <v>0</v>
      </c>
      <c r="AH1792" s="110">
        <f t="shared" si="393"/>
        <v>0</v>
      </c>
      <c r="AI1792" s="110">
        <f t="shared" si="394"/>
        <v>1</v>
      </c>
      <c r="AJ1792" s="100">
        <f>ROW()</f>
        <v>1792</v>
      </c>
      <c r="AK1792" s="100" t="e">
        <f>INDEX('BadRows RECART'!$C$2:$C$1207,MATCH(monthly_gwh_mw!AJ1792,'BadRows RECART'!$D$2:$D$1207,0))</f>
        <v>#N/A</v>
      </c>
    </row>
    <row r="1793" spans="1:37" ht="20">
      <c r="A1793" s="106" t="s">
        <v>3907</v>
      </c>
      <c r="B1793" s="106" t="s">
        <v>2418</v>
      </c>
      <c r="C1793" s="106" t="s">
        <v>6297</v>
      </c>
      <c r="D1793" s="168">
        <v>2027</v>
      </c>
      <c r="E1793" s="168">
        <v>3</v>
      </c>
      <c r="F1793" s="199">
        <v>6.0619968433061384</v>
      </c>
      <c r="G1793" s="212" t="s">
        <v>6314</v>
      </c>
      <c r="H1793" s="212" t="s">
        <v>6314</v>
      </c>
      <c r="I1793" s="106" t="s">
        <v>594</v>
      </c>
      <c r="K1793" s="83" t="s">
        <v>6314</v>
      </c>
      <c r="L1793" s="83" t="s">
        <v>6314</v>
      </c>
      <c r="M1793" s="45" t="str">
        <f>IF(
ISNA(INDEX(resources!E:E,MATCH(B1793,resources!B:B,0))),"fillme",
INDEX(resources!E:E,MATCH(B1793,resources!B:B,0)))</f>
        <v>CAISO_Wind</v>
      </c>
      <c r="N1793" s="45">
        <f>IF(
ISNA(INDEX(resources!J:J,MATCH(B1793,resources!B:B,0))),"fillme",
INDEX(resources!J:J,MATCH(B1793,resources!B:B,0)))</f>
        <v>0</v>
      </c>
      <c r="O1793" s="83" t="str">
        <f>IFERROR(INDEX(resources!K:K,MATCH(B1793,resources!B:B,0)),"fillme")</f>
        <v>wind_low_cf</v>
      </c>
      <c r="P1793" s="89" t="str">
        <f t="shared" si="382"/>
        <v>wind_low_cf_2027_3</v>
      </c>
      <c r="Q1793" s="87">
        <f>INDEX(elcc!G:G,MATCH(P1793,elcc!D:D,0))</f>
        <v>0.41066666666666674</v>
      </c>
      <c r="R1793" s="89">
        <f t="shared" si="383"/>
        <v>1</v>
      </c>
      <c r="S1793" s="89" t="s">
        <v>6314</v>
      </c>
      <c r="T1793" s="89" t="s">
        <v>6314</v>
      </c>
      <c r="U1793" s="90" t="str">
        <f t="shared" si="384"/>
        <v>ok</v>
      </c>
      <c r="V1793" s="63" t="str">
        <f>INDEX(resources!F:F,MATCH(B1793,resources!B:B,0))</f>
        <v>new_resolve</v>
      </c>
      <c r="W1793" s="110">
        <f t="shared" si="385"/>
        <v>1</v>
      </c>
      <c r="X1793" s="110">
        <f t="shared" si="386"/>
        <v>0</v>
      </c>
      <c r="Y1793" s="110" t="str">
        <f t="shared" si="387"/>
        <v>Tehachapi_Wind_energy_NA_CONFIDENTIAL</v>
      </c>
      <c r="Z1793" s="110">
        <f>IF(COUNTIFS($Y$2:Y1793,Y1793)=1,1,0)</f>
        <v>0</v>
      </c>
      <c r="AA1793" s="110">
        <f>SUM($Z$2:Z1793)*Z1793</f>
        <v>0</v>
      </c>
      <c r="AB1793" s="110">
        <f>COUNTIFS(resources!B:B,B1793)</f>
        <v>1</v>
      </c>
      <c r="AC1793" s="110">
        <f t="shared" si="388"/>
        <v>1</v>
      </c>
      <c r="AD1793" s="110">
        <f t="shared" si="389"/>
        <v>1</v>
      </c>
      <c r="AE1793" s="110">
        <f t="shared" si="390"/>
        <v>0</v>
      </c>
      <c r="AF1793" s="110">
        <f t="shared" si="391"/>
        <v>1</v>
      </c>
      <c r="AG1793" s="110">
        <f t="shared" si="392"/>
        <v>0</v>
      </c>
      <c r="AH1793" s="110">
        <f t="shared" si="393"/>
        <v>0</v>
      </c>
      <c r="AI1793" s="110">
        <f t="shared" si="394"/>
        <v>1</v>
      </c>
      <c r="AJ1793" s="100">
        <f>ROW()</f>
        <v>1793</v>
      </c>
      <c r="AK1793" s="100" t="e">
        <f>INDEX('BadRows RECART'!$C$2:$C$1207,MATCH(monthly_gwh_mw!AJ1793,'BadRows RECART'!$D$2:$D$1207,0))</f>
        <v>#N/A</v>
      </c>
    </row>
    <row r="1794" spans="1:37" ht="20">
      <c r="A1794" s="106" t="s">
        <v>3907</v>
      </c>
      <c r="B1794" s="106" t="s">
        <v>2418</v>
      </c>
      <c r="C1794" s="106" t="s">
        <v>6297</v>
      </c>
      <c r="D1794" s="168">
        <v>2027</v>
      </c>
      <c r="E1794" s="168">
        <v>4</v>
      </c>
      <c r="F1794" s="199">
        <v>7.9043661741441795</v>
      </c>
      <c r="G1794" s="212" t="s">
        <v>6314</v>
      </c>
      <c r="H1794" s="212" t="s">
        <v>6314</v>
      </c>
      <c r="I1794" s="106" t="s">
        <v>594</v>
      </c>
      <c r="K1794" s="83" t="s">
        <v>6314</v>
      </c>
      <c r="L1794" s="83" t="s">
        <v>6314</v>
      </c>
      <c r="M1794" s="45" t="str">
        <f>IF(
ISNA(INDEX(resources!E:E,MATCH(B1794,resources!B:B,0))),"fillme",
INDEX(resources!E:E,MATCH(B1794,resources!B:B,0)))</f>
        <v>CAISO_Wind</v>
      </c>
      <c r="N1794" s="45">
        <f>IF(
ISNA(INDEX(resources!J:J,MATCH(B1794,resources!B:B,0))),"fillme",
INDEX(resources!J:J,MATCH(B1794,resources!B:B,0)))</f>
        <v>0</v>
      </c>
      <c r="O1794" s="83" t="str">
        <f>IFERROR(INDEX(resources!K:K,MATCH(B1794,resources!B:B,0)),"fillme")</f>
        <v>wind_low_cf</v>
      </c>
      <c r="P1794" s="89" t="str">
        <f t="shared" si="382"/>
        <v>wind_low_cf_2027_4</v>
      </c>
      <c r="Q1794" s="87">
        <f>INDEX(elcc!G:G,MATCH(P1794,elcc!D:D,0))</f>
        <v>0.3666666666666667</v>
      </c>
      <c r="R1794" s="89">
        <f t="shared" si="383"/>
        <v>1</v>
      </c>
      <c r="S1794" s="89" t="s">
        <v>6314</v>
      </c>
      <c r="T1794" s="89" t="s">
        <v>6314</v>
      </c>
      <c r="U1794" s="90" t="str">
        <f t="shared" si="384"/>
        <v>ok</v>
      </c>
      <c r="V1794" s="63" t="str">
        <f>INDEX(resources!F:F,MATCH(B1794,resources!B:B,0))</f>
        <v>new_resolve</v>
      </c>
      <c r="W1794" s="110">
        <f t="shared" si="385"/>
        <v>1</v>
      </c>
      <c r="X1794" s="110">
        <f t="shared" si="386"/>
        <v>0</v>
      </c>
      <c r="Y1794" s="110" t="str">
        <f t="shared" si="387"/>
        <v>Tehachapi_Wind_energy_NA_CONFIDENTIAL</v>
      </c>
      <c r="Z1794" s="110">
        <f>IF(COUNTIFS($Y$2:Y1794,Y1794)=1,1,0)</f>
        <v>0</v>
      </c>
      <c r="AA1794" s="110">
        <f>SUM($Z$2:Z1794)*Z1794</f>
        <v>0</v>
      </c>
      <c r="AB1794" s="110">
        <f>COUNTIFS(resources!B:B,B1794)</f>
        <v>1</v>
      </c>
      <c r="AC1794" s="110">
        <f t="shared" si="388"/>
        <v>1</v>
      </c>
      <c r="AD1794" s="110">
        <f t="shared" si="389"/>
        <v>1</v>
      </c>
      <c r="AE1794" s="110">
        <f t="shared" si="390"/>
        <v>0</v>
      </c>
      <c r="AF1794" s="110">
        <f t="shared" si="391"/>
        <v>1</v>
      </c>
      <c r="AG1794" s="110">
        <f t="shared" si="392"/>
        <v>0</v>
      </c>
      <c r="AH1794" s="110">
        <f t="shared" si="393"/>
        <v>0</v>
      </c>
      <c r="AI1794" s="110">
        <f t="shared" si="394"/>
        <v>1</v>
      </c>
      <c r="AJ1794" s="100">
        <f>ROW()</f>
        <v>1794</v>
      </c>
      <c r="AK1794" s="100" t="e">
        <f>INDEX('BadRows RECART'!$C$2:$C$1207,MATCH(monthly_gwh_mw!AJ1794,'BadRows RECART'!$D$2:$D$1207,0))</f>
        <v>#N/A</v>
      </c>
    </row>
    <row r="1795" spans="1:37" ht="20">
      <c r="A1795" s="106" t="s">
        <v>3907</v>
      </c>
      <c r="B1795" s="106" t="s">
        <v>2418</v>
      </c>
      <c r="C1795" s="106" t="s">
        <v>6297</v>
      </c>
      <c r="D1795" s="168">
        <v>2027</v>
      </c>
      <c r="E1795" s="168">
        <v>5</v>
      </c>
      <c r="F1795" s="199">
        <v>6.8986724101498602</v>
      </c>
      <c r="G1795" s="212" t="s">
        <v>6314</v>
      </c>
      <c r="H1795" s="212" t="s">
        <v>6314</v>
      </c>
      <c r="I1795" s="106" t="s">
        <v>594</v>
      </c>
      <c r="K1795" s="83" t="s">
        <v>6314</v>
      </c>
      <c r="L1795" s="83" t="s">
        <v>6314</v>
      </c>
      <c r="M1795" s="45" t="str">
        <f>IF(
ISNA(INDEX(resources!E:E,MATCH(B1795,resources!B:B,0))),"fillme",
INDEX(resources!E:E,MATCH(B1795,resources!B:B,0)))</f>
        <v>CAISO_Wind</v>
      </c>
      <c r="N1795" s="45">
        <f>IF(
ISNA(INDEX(resources!J:J,MATCH(B1795,resources!B:B,0))),"fillme",
INDEX(resources!J:J,MATCH(B1795,resources!B:B,0)))</f>
        <v>0</v>
      </c>
      <c r="O1795" s="83" t="str">
        <f>IFERROR(INDEX(resources!K:K,MATCH(B1795,resources!B:B,0)),"fillme")</f>
        <v>wind_low_cf</v>
      </c>
      <c r="P1795" s="89" t="str">
        <f t="shared" si="382"/>
        <v>wind_low_cf_2027_5</v>
      </c>
      <c r="Q1795" s="87">
        <f>INDEX(elcc!G:G,MATCH(P1795,elcc!D:D,0))</f>
        <v>0.3666666666666667</v>
      </c>
      <c r="R1795" s="89">
        <f t="shared" si="383"/>
        <v>1</v>
      </c>
      <c r="S1795" s="89" t="s">
        <v>6314</v>
      </c>
      <c r="T1795" s="89" t="s">
        <v>6314</v>
      </c>
      <c r="U1795" s="90" t="str">
        <f t="shared" si="384"/>
        <v>ok</v>
      </c>
      <c r="V1795" s="63" t="str">
        <f>INDEX(resources!F:F,MATCH(B1795,resources!B:B,0))</f>
        <v>new_resolve</v>
      </c>
      <c r="W1795" s="110">
        <f t="shared" si="385"/>
        <v>1</v>
      </c>
      <c r="X1795" s="110">
        <f t="shared" si="386"/>
        <v>0</v>
      </c>
      <c r="Y1795" s="110" t="str">
        <f t="shared" si="387"/>
        <v>Tehachapi_Wind_energy_NA_CONFIDENTIAL</v>
      </c>
      <c r="Z1795" s="110">
        <f>IF(COUNTIFS($Y$2:Y1795,Y1795)=1,1,0)</f>
        <v>0</v>
      </c>
      <c r="AA1795" s="110">
        <f>SUM($Z$2:Z1795)*Z1795</f>
        <v>0</v>
      </c>
      <c r="AB1795" s="110">
        <f>COUNTIFS(resources!B:B,B1795)</f>
        <v>1</v>
      </c>
      <c r="AC1795" s="110">
        <f t="shared" si="388"/>
        <v>1</v>
      </c>
      <c r="AD1795" s="110">
        <f t="shared" si="389"/>
        <v>1</v>
      </c>
      <c r="AE1795" s="110">
        <f t="shared" si="390"/>
        <v>0</v>
      </c>
      <c r="AF1795" s="110">
        <f t="shared" si="391"/>
        <v>1</v>
      </c>
      <c r="AG1795" s="110">
        <f t="shared" si="392"/>
        <v>0</v>
      </c>
      <c r="AH1795" s="110">
        <f t="shared" si="393"/>
        <v>0</v>
      </c>
      <c r="AI1795" s="110">
        <f t="shared" si="394"/>
        <v>1</v>
      </c>
      <c r="AJ1795" s="100">
        <f>ROW()</f>
        <v>1795</v>
      </c>
      <c r="AK1795" s="100" t="e">
        <f>INDEX('BadRows RECART'!$C$2:$C$1207,MATCH(monthly_gwh_mw!AJ1795,'BadRows RECART'!$D$2:$D$1207,0))</f>
        <v>#N/A</v>
      </c>
    </row>
    <row r="1796" spans="1:37" ht="20">
      <c r="A1796" s="106" t="s">
        <v>3907</v>
      </c>
      <c r="B1796" s="106" t="s">
        <v>2418</v>
      </c>
      <c r="C1796" s="106" t="s">
        <v>6297</v>
      </c>
      <c r="D1796" s="168">
        <v>2027</v>
      </c>
      <c r="E1796" s="168">
        <v>6</v>
      </c>
      <c r="F1796" s="199">
        <v>7.4423995069544908</v>
      </c>
      <c r="G1796" s="212" t="s">
        <v>6314</v>
      </c>
      <c r="H1796" s="212" t="s">
        <v>6314</v>
      </c>
      <c r="I1796" s="106" t="s">
        <v>594</v>
      </c>
      <c r="K1796" s="83" t="s">
        <v>6314</v>
      </c>
      <c r="L1796" s="83" t="s">
        <v>6314</v>
      </c>
      <c r="M1796" s="45" t="str">
        <f>IF(
ISNA(INDEX(resources!E:E,MATCH(B1796,resources!B:B,0))),"fillme",
INDEX(resources!E:E,MATCH(B1796,resources!B:B,0)))</f>
        <v>CAISO_Wind</v>
      </c>
      <c r="N1796" s="45">
        <f>IF(
ISNA(INDEX(resources!J:J,MATCH(B1796,resources!B:B,0))),"fillme",
INDEX(resources!J:J,MATCH(B1796,resources!B:B,0)))</f>
        <v>0</v>
      </c>
      <c r="O1796" s="83" t="str">
        <f>IFERROR(INDEX(resources!K:K,MATCH(B1796,resources!B:B,0)),"fillme")</f>
        <v>wind_low_cf</v>
      </c>
      <c r="P1796" s="89" t="str">
        <f t="shared" si="382"/>
        <v>wind_low_cf_2027_6</v>
      </c>
      <c r="Q1796" s="87">
        <f>INDEX(elcc!G:G,MATCH(P1796,elcc!D:D,0))</f>
        <v>0.48400000000000004</v>
      </c>
      <c r="R1796" s="89">
        <f t="shared" si="383"/>
        <v>1</v>
      </c>
      <c r="S1796" s="89" t="s">
        <v>6314</v>
      </c>
      <c r="T1796" s="89" t="s">
        <v>6314</v>
      </c>
      <c r="U1796" s="90" t="str">
        <f t="shared" si="384"/>
        <v>ok</v>
      </c>
      <c r="V1796" s="63" t="str">
        <f>INDEX(resources!F:F,MATCH(B1796,resources!B:B,0))</f>
        <v>new_resolve</v>
      </c>
      <c r="W1796" s="110">
        <f t="shared" si="385"/>
        <v>1</v>
      </c>
      <c r="X1796" s="110">
        <f t="shared" si="386"/>
        <v>0</v>
      </c>
      <c r="Y1796" s="110" t="str">
        <f t="shared" si="387"/>
        <v>Tehachapi_Wind_energy_NA_CONFIDENTIAL</v>
      </c>
      <c r="Z1796" s="110">
        <f>IF(COUNTIFS($Y$2:Y1796,Y1796)=1,1,0)</f>
        <v>0</v>
      </c>
      <c r="AA1796" s="110">
        <f>SUM($Z$2:Z1796)*Z1796</f>
        <v>0</v>
      </c>
      <c r="AB1796" s="110">
        <f>COUNTIFS(resources!B:B,B1796)</f>
        <v>1</v>
      </c>
      <c r="AC1796" s="110">
        <f t="shared" si="388"/>
        <v>1</v>
      </c>
      <c r="AD1796" s="110">
        <f t="shared" si="389"/>
        <v>1</v>
      </c>
      <c r="AE1796" s="110">
        <f t="shared" si="390"/>
        <v>0</v>
      </c>
      <c r="AF1796" s="110">
        <f t="shared" si="391"/>
        <v>1</v>
      </c>
      <c r="AG1796" s="110">
        <f t="shared" si="392"/>
        <v>0</v>
      </c>
      <c r="AH1796" s="110">
        <f t="shared" si="393"/>
        <v>0</v>
      </c>
      <c r="AI1796" s="110">
        <f t="shared" si="394"/>
        <v>1</v>
      </c>
      <c r="AJ1796" s="100">
        <f>ROW()</f>
        <v>1796</v>
      </c>
      <c r="AK1796" s="100" t="e">
        <f>INDEX('BadRows RECART'!$C$2:$C$1207,MATCH(monthly_gwh_mw!AJ1796,'BadRows RECART'!$D$2:$D$1207,0))</f>
        <v>#N/A</v>
      </c>
    </row>
    <row r="1797" spans="1:37" ht="20">
      <c r="A1797" s="106" t="s">
        <v>3907</v>
      </c>
      <c r="B1797" s="106" t="s">
        <v>2418</v>
      </c>
      <c r="C1797" s="106" t="s">
        <v>6297</v>
      </c>
      <c r="D1797" s="168">
        <v>2027</v>
      </c>
      <c r="E1797" s="168">
        <v>7</v>
      </c>
      <c r="F1797" s="199">
        <v>5.9066160315128569</v>
      </c>
      <c r="G1797" s="212" t="s">
        <v>6314</v>
      </c>
      <c r="H1797" s="212" t="s">
        <v>6314</v>
      </c>
      <c r="I1797" s="106" t="s">
        <v>594</v>
      </c>
      <c r="K1797" s="83" t="s">
        <v>6314</v>
      </c>
      <c r="L1797" s="83" t="s">
        <v>6314</v>
      </c>
      <c r="M1797" s="45" t="str">
        <f>IF(
ISNA(INDEX(resources!E:E,MATCH(B1797,resources!B:B,0))),"fillme",
INDEX(resources!E:E,MATCH(B1797,resources!B:B,0)))</f>
        <v>CAISO_Wind</v>
      </c>
      <c r="N1797" s="45">
        <f>IF(
ISNA(INDEX(resources!J:J,MATCH(B1797,resources!B:B,0))),"fillme",
INDEX(resources!J:J,MATCH(B1797,resources!B:B,0)))</f>
        <v>0</v>
      </c>
      <c r="O1797" s="83" t="str">
        <f>IFERROR(INDEX(resources!K:K,MATCH(B1797,resources!B:B,0)),"fillme")</f>
        <v>wind_low_cf</v>
      </c>
      <c r="P1797" s="89" t="str">
        <f t="shared" ref="P1797:P1860" si="395">O1797&amp;"_"&amp;D1797&amp;"_"&amp;E1797</f>
        <v>wind_low_cf_2027_7</v>
      </c>
      <c r="Q1797" s="87">
        <f>INDEX(elcc!G:G,MATCH(P1797,elcc!D:D,0))</f>
        <v>0.33733333333333337</v>
      </c>
      <c r="R1797" s="89">
        <f t="shared" ref="R1797:R1860" si="396">IF(O1797="battery",MIN(1,J1797/4),1)</f>
        <v>1</v>
      </c>
      <c r="S1797" s="89" t="s">
        <v>6314</v>
      </c>
      <c r="T1797" s="89" t="s">
        <v>6314</v>
      </c>
      <c r="U1797" s="90" t="str">
        <f t="shared" ref="U1797:U1860" si="397">IF(ISERROR(T1797),"error in NQC data entry; please check blue and purple data entered. You need to provide either a contracted NQC value in Column G, or allow the template to calculate one using Columns H,L,Q, and R","ok")</f>
        <v>ok</v>
      </c>
      <c r="V1797" s="63" t="str">
        <f>INDEX(resources!F:F,MATCH(B1797,resources!B:B,0))</f>
        <v>new_resolve</v>
      </c>
      <c r="W1797" s="110">
        <f t="shared" ref="W1797:W1860" si="398">(F1797&gt;0)*1</f>
        <v>1</v>
      </c>
      <c r="X1797" s="110">
        <f t="shared" ref="X1797:X1860" si="399">COUNTIFS(G1797:H1797,"&gt;0")</f>
        <v>0</v>
      </c>
      <c r="Y1797" s="110" t="str">
        <f t="shared" ref="Y1797:Y1860" si="400">B1797&amp;"_"&amp;C1797&amp;"_"&amp;K1797</f>
        <v>Tehachapi_Wind_energy_NA_CONFIDENTIAL</v>
      </c>
      <c r="Z1797" s="110">
        <f>IF(COUNTIFS($Y$2:Y1797,Y1797)=1,1,0)</f>
        <v>0</v>
      </c>
      <c r="AA1797" s="110">
        <f>SUM($Z$2:Z1797)*Z1797</f>
        <v>0</v>
      </c>
      <c r="AB1797" s="110">
        <f>COUNTIFS(resources!B:B,B1797)</f>
        <v>1</v>
      </c>
      <c r="AC1797" s="110">
        <f t="shared" ref="AC1797:AC1860" si="401">AND(ISNUMBER(D1797),(D1797&gt;2019))*1</f>
        <v>1</v>
      </c>
      <c r="AD1797" s="110">
        <f t="shared" ref="AD1797:AD1860" si="402">AND(ISNUMBER(E1797),E1797&gt;=1,E1797&lt;=12)*1</f>
        <v>1</v>
      </c>
      <c r="AE1797" s="110">
        <f t="shared" ref="AE1797:AE1860" si="403">AND(COUNT(G1797:H1797)=1,COUNT(F1797)=1)*1</f>
        <v>0</v>
      </c>
      <c r="AF1797" s="110">
        <f t="shared" ref="AF1797:AF1860" si="404">(COUNTIFS(K1797:O1797,"fillme")=0)*1</f>
        <v>1</v>
      </c>
      <c r="AG1797" s="110">
        <f t="shared" ref="AG1797:AG1860" si="405">ISNUMBER(L1797)*1</f>
        <v>0</v>
      </c>
      <c r="AH1797" s="110">
        <f t="shared" ref="AH1797:AH1860" si="406">NOT(AND(G1797&gt;0,H1797&gt;0))*1</f>
        <v>0</v>
      </c>
      <c r="AI1797" s="110">
        <f t="shared" ref="AI1797:AI1860" si="407">(U1797="ok")*1</f>
        <v>1</v>
      </c>
      <c r="AJ1797" s="100">
        <f>ROW()</f>
        <v>1797</v>
      </c>
      <c r="AK1797" s="100" t="e">
        <f>INDEX('BadRows RECART'!$C$2:$C$1207,MATCH(monthly_gwh_mw!AJ1797,'BadRows RECART'!$D$2:$D$1207,0))</f>
        <v>#N/A</v>
      </c>
    </row>
    <row r="1798" spans="1:37" ht="20">
      <c r="A1798" s="106" t="s">
        <v>3907</v>
      </c>
      <c r="B1798" s="106" t="s">
        <v>2418</v>
      </c>
      <c r="C1798" s="106" t="s">
        <v>6297</v>
      </c>
      <c r="D1798" s="168">
        <v>2027</v>
      </c>
      <c r="E1798" s="168">
        <v>8</v>
      </c>
      <c r="F1798" s="199">
        <v>4.9290861100166605</v>
      </c>
      <c r="G1798" s="212" t="s">
        <v>6314</v>
      </c>
      <c r="H1798" s="212" t="s">
        <v>6314</v>
      </c>
      <c r="I1798" s="106" t="s">
        <v>594</v>
      </c>
      <c r="K1798" s="83" t="s">
        <v>6314</v>
      </c>
      <c r="L1798" s="83" t="s">
        <v>6314</v>
      </c>
      <c r="M1798" s="45" t="str">
        <f>IF(
ISNA(INDEX(resources!E:E,MATCH(B1798,resources!B:B,0))),"fillme",
INDEX(resources!E:E,MATCH(B1798,resources!B:B,0)))</f>
        <v>CAISO_Wind</v>
      </c>
      <c r="N1798" s="45">
        <f>IF(
ISNA(INDEX(resources!J:J,MATCH(B1798,resources!B:B,0))),"fillme",
INDEX(resources!J:J,MATCH(B1798,resources!B:B,0)))</f>
        <v>0</v>
      </c>
      <c r="O1798" s="83" t="str">
        <f>IFERROR(INDEX(resources!K:K,MATCH(B1798,resources!B:B,0)),"fillme")</f>
        <v>wind_low_cf</v>
      </c>
      <c r="P1798" s="89" t="str">
        <f t="shared" si="395"/>
        <v>wind_low_cf_2027_8</v>
      </c>
      <c r="Q1798" s="87">
        <f>INDEX(elcc!G:G,MATCH(P1798,elcc!D:D,0))</f>
        <v>0.308</v>
      </c>
      <c r="R1798" s="89">
        <f t="shared" si="396"/>
        <v>1</v>
      </c>
      <c r="S1798" s="89" t="s">
        <v>6314</v>
      </c>
      <c r="T1798" s="89" t="s">
        <v>6314</v>
      </c>
      <c r="U1798" s="90" t="str">
        <f t="shared" si="397"/>
        <v>ok</v>
      </c>
      <c r="V1798" s="63" t="str">
        <f>INDEX(resources!F:F,MATCH(B1798,resources!B:B,0))</f>
        <v>new_resolve</v>
      </c>
      <c r="W1798" s="110">
        <f t="shared" si="398"/>
        <v>1</v>
      </c>
      <c r="X1798" s="110">
        <f t="shared" si="399"/>
        <v>0</v>
      </c>
      <c r="Y1798" s="110" t="str">
        <f t="shared" si="400"/>
        <v>Tehachapi_Wind_energy_NA_CONFIDENTIAL</v>
      </c>
      <c r="Z1798" s="110">
        <f>IF(COUNTIFS($Y$2:Y1798,Y1798)=1,1,0)</f>
        <v>0</v>
      </c>
      <c r="AA1798" s="110">
        <f>SUM($Z$2:Z1798)*Z1798</f>
        <v>0</v>
      </c>
      <c r="AB1798" s="110">
        <f>COUNTIFS(resources!B:B,B1798)</f>
        <v>1</v>
      </c>
      <c r="AC1798" s="110">
        <f t="shared" si="401"/>
        <v>1</v>
      </c>
      <c r="AD1798" s="110">
        <f t="shared" si="402"/>
        <v>1</v>
      </c>
      <c r="AE1798" s="110">
        <f t="shared" si="403"/>
        <v>0</v>
      </c>
      <c r="AF1798" s="110">
        <f t="shared" si="404"/>
        <v>1</v>
      </c>
      <c r="AG1798" s="110">
        <f t="shared" si="405"/>
        <v>0</v>
      </c>
      <c r="AH1798" s="110">
        <f t="shared" si="406"/>
        <v>0</v>
      </c>
      <c r="AI1798" s="110">
        <f t="shared" si="407"/>
        <v>1</v>
      </c>
      <c r="AJ1798" s="100">
        <f>ROW()</f>
        <v>1798</v>
      </c>
      <c r="AK1798" s="100" t="e">
        <f>INDEX('BadRows RECART'!$C$2:$C$1207,MATCH(monthly_gwh_mw!AJ1798,'BadRows RECART'!$D$2:$D$1207,0))</f>
        <v>#N/A</v>
      </c>
    </row>
    <row r="1799" spans="1:37" ht="20">
      <c r="A1799" s="106" t="s">
        <v>3907</v>
      </c>
      <c r="B1799" s="106" t="s">
        <v>2418</v>
      </c>
      <c r="C1799" s="106" t="s">
        <v>6297</v>
      </c>
      <c r="D1799" s="168">
        <v>2027</v>
      </c>
      <c r="E1799" s="168">
        <v>9</v>
      </c>
      <c r="F1799" s="199">
        <v>4.2590817836258443</v>
      </c>
      <c r="G1799" s="212" t="s">
        <v>6314</v>
      </c>
      <c r="H1799" s="212" t="s">
        <v>6314</v>
      </c>
      <c r="I1799" s="106" t="s">
        <v>594</v>
      </c>
      <c r="K1799" s="83" t="s">
        <v>6314</v>
      </c>
      <c r="L1799" s="83" t="s">
        <v>6314</v>
      </c>
      <c r="M1799" s="45" t="str">
        <f>IF(
ISNA(INDEX(resources!E:E,MATCH(B1799,resources!B:B,0))),"fillme",
INDEX(resources!E:E,MATCH(B1799,resources!B:B,0)))</f>
        <v>CAISO_Wind</v>
      </c>
      <c r="N1799" s="45">
        <f>IF(
ISNA(INDEX(resources!J:J,MATCH(B1799,resources!B:B,0))),"fillme",
INDEX(resources!J:J,MATCH(B1799,resources!B:B,0)))</f>
        <v>0</v>
      </c>
      <c r="O1799" s="83" t="str">
        <f>IFERROR(INDEX(resources!K:K,MATCH(B1799,resources!B:B,0)),"fillme")</f>
        <v>wind_low_cf</v>
      </c>
      <c r="P1799" s="89" t="str">
        <f t="shared" si="395"/>
        <v>wind_low_cf_2027_9</v>
      </c>
      <c r="Q1799" s="87">
        <f>INDEX(elcc!G:G,MATCH(P1799,elcc!D:D,0))</f>
        <v>0.22</v>
      </c>
      <c r="R1799" s="89">
        <f t="shared" si="396"/>
        <v>1</v>
      </c>
      <c r="S1799" s="89" t="s">
        <v>6314</v>
      </c>
      <c r="T1799" s="89" t="s">
        <v>6314</v>
      </c>
      <c r="U1799" s="90" t="str">
        <f t="shared" si="397"/>
        <v>ok</v>
      </c>
      <c r="V1799" s="63" t="str">
        <f>INDEX(resources!F:F,MATCH(B1799,resources!B:B,0))</f>
        <v>new_resolve</v>
      </c>
      <c r="W1799" s="110">
        <f t="shared" si="398"/>
        <v>1</v>
      </c>
      <c r="X1799" s="110">
        <f t="shared" si="399"/>
        <v>0</v>
      </c>
      <c r="Y1799" s="110" t="str">
        <f t="shared" si="400"/>
        <v>Tehachapi_Wind_energy_NA_CONFIDENTIAL</v>
      </c>
      <c r="Z1799" s="110">
        <f>IF(COUNTIFS($Y$2:Y1799,Y1799)=1,1,0)</f>
        <v>0</v>
      </c>
      <c r="AA1799" s="110">
        <f>SUM($Z$2:Z1799)*Z1799</f>
        <v>0</v>
      </c>
      <c r="AB1799" s="110">
        <f>COUNTIFS(resources!B:B,B1799)</f>
        <v>1</v>
      </c>
      <c r="AC1799" s="110">
        <f t="shared" si="401"/>
        <v>1</v>
      </c>
      <c r="AD1799" s="110">
        <f t="shared" si="402"/>
        <v>1</v>
      </c>
      <c r="AE1799" s="110">
        <f t="shared" si="403"/>
        <v>0</v>
      </c>
      <c r="AF1799" s="110">
        <f t="shared" si="404"/>
        <v>1</v>
      </c>
      <c r="AG1799" s="110">
        <f t="shared" si="405"/>
        <v>0</v>
      </c>
      <c r="AH1799" s="110">
        <f t="shared" si="406"/>
        <v>0</v>
      </c>
      <c r="AI1799" s="110">
        <f t="shared" si="407"/>
        <v>1</v>
      </c>
      <c r="AJ1799" s="100">
        <f>ROW()</f>
        <v>1799</v>
      </c>
      <c r="AK1799" s="100" t="e">
        <f>INDEX('BadRows RECART'!$C$2:$C$1207,MATCH(monthly_gwh_mw!AJ1799,'BadRows RECART'!$D$2:$D$1207,0))</f>
        <v>#N/A</v>
      </c>
    </row>
    <row r="1800" spans="1:37" ht="20">
      <c r="A1800" s="106" t="s">
        <v>3907</v>
      </c>
      <c r="B1800" s="106" t="s">
        <v>2418</v>
      </c>
      <c r="C1800" s="106" t="s">
        <v>6297</v>
      </c>
      <c r="D1800" s="168">
        <v>2027</v>
      </c>
      <c r="E1800" s="168">
        <v>10</v>
      </c>
      <c r="F1800" s="199">
        <v>5.4661070317788054</v>
      </c>
      <c r="G1800" s="212" t="s">
        <v>6314</v>
      </c>
      <c r="H1800" s="212" t="s">
        <v>6314</v>
      </c>
      <c r="I1800" s="106" t="s">
        <v>594</v>
      </c>
      <c r="K1800" s="83" t="s">
        <v>6314</v>
      </c>
      <c r="L1800" s="83" t="s">
        <v>6314</v>
      </c>
      <c r="M1800" s="45" t="str">
        <f>IF(
ISNA(INDEX(resources!E:E,MATCH(B1800,resources!B:B,0))),"fillme",
INDEX(resources!E:E,MATCH(B1800,resources!B:B,0)))</f>
        <v>CAISO_Wind</v>
      </c>
      <c r="N1800" s="45">
        <f>IF(
ISNA(INDEX(resources!J:J,MATCH(B1800,resources!B:B,0))),"fillme",
INDEX(resources!J:J,MATCH(B1800,resources!B:B,0)))</f>
        <v>0</v>
      </c>
      <c r="O1800" s="83" t="str">
        <f>IFERROR(INDEX(resources!K:K,MATCH(B1800,resources!B:B,0)),"fillme")</f>
        <v>wind_low_cf</v>
      </c>
      <c r="P1800" s="89" t="str">
        <f t="shared" si="395"/>
        <v>wind_low_cf_2027_10</v>
      </c>
      <c r="Q1800" s="87">
        <f>INDEX(elcc!G:G,MATCH(P1800,elcc!D:D,0))</f>
        <v>0.11733333333333335</v>
      </c>
      <c r="R1800" s="89">
        <f t="shared" si="396"/>
        <v>1</v>
      </c>
      <c r="S1800" s="89" t="s">
        <v>6314</v>
      </c>
      <c r="T1800" s="89" t="s">
        <v>6314</v>
      </c>
      <c r="U1800" s="90" t="str">
        <f t="shared" si="397"/>
        <v>ok</v>
      </c>
      <c r="V1800" s="63" t="str">
        <f>INDEX(resources!F:F,MATCH(B1800,resources!B:B,0))</f>
        <v>new_resolve</v>
      </c>
      <c r="W1800" s="110">
        <f t="shared" si="398"/>
        <v>1</v>
      </c>
      <c r="X1800" s="110">
        <f t="shared" si="399"/>
        <v>0</v>
      </c>
      <c r="Y1800" s="110" t="str">
        <f t="shared" si="400"/>
        <v>Tehachapi_Wind_energy_NA_CONFIDENTIAL</v>
      </c>
      <c r="Z1800" s="110">
        <f>IF(COUNTIFS($Y$2:Y1800,Y1800)=1,1,0)</f>
        <v>0</v>
      </c>
      <c r="AA1800" s="110">
        <f>SUM($Z$2:Z1800)*Z1800</f>
        <v>0</v>
      </c>
      <c r="AB1800" s="110">
        <f>COUNTIFS(resources!B:B,B1800)</f>
        <v>1</v>
      </c>
      <c r="AC1800" s="110">
        <f t="shared" si="401"/>
        <v>1</v>
      </c>
      <c r="AD1800" s="110">
        <f t="shared" si="402"/>
        <v>1</v>
      </c>
      <c r="AE1800" s="110">
        <f t="shared" si="403"/>
        <v>0</v>
      </c>
      <c r="AF1800" s="110">
        <f t="shared" si="404"/>
        <v>1</v>
      </c>
      <c r="AG1800" s="110">
        <f t="shared" si="405"/>
        <v>0</v>
      </c>
      <c r="AH1800" s="110">
        <f t="shared" si="406"/>
        <v>0</v>
      </c>
      <c r="AI1800" s="110">
        <f t="shared" si="407"/>
        <v>1</v>
      </c>
      <c r="AJ1800" s="100">
        <f>ROW()</f>
        <v>1800</v>
      </c>
      <c r="AK1800" s="100" t="e">
        <f>INDEX('BadRows RECART'!$C$2:$C$1207,MATCH(monthly_gwh_mw!AJ1800,'BadRows RECART'!$D$2:$D$1207,0))</f>
        <v>#N/A</v>
      </c>
    </row>
    <row r="1801" spans="1:37" ht="20">
      <c r="A1801" s="106" t="s">
        <v>3907</v>
      </c>
      <c r="B1801" s="106" t="s">
        <v>2418</v>
      </c>
      <c r="C1801" s="106" t="s">
        <v>6297</v>
      </c>
      <c r="D1801" s="168">
        <v>2027</v>
      </c>
      <c r="E1801" s="168">
        <v>11</v>
      </c>
      <c r="F1801" s="199">
        <v>3.361672977891903</v>
      </c>
      <c r="G1801" s="212" t="s">
        <v>6314</v>
      </c>
      <c r="H1801" s="212" t="s">
        <v>6314</v>
      </c>
      <c r="I1801" s="106" t="s">
        <v>594</v>
      </c>
      <c r="K1801" s="83" t="s">
        <v>6314</v>
      </c>
      <c r="L1801" s="83" t="s">
        <v>6314</v>
      </c>
      <c r="M1801" s="45" t="str">
        <f>IF(
ISNA(INDEX(resources!E:E,MATCH(B1801,resources!B:B,0))),"fillme",
INDEX(resources!E:E,MATCH(B1801,resources!B:B,0)))</f>
        <v>CAISO_Wind</v>
      </c>
      <c r="N1801" s="45">
        <f>IF(
ISNA(INDEX(resources!J:J,MATCH(B1801,resources!B:B,0))),"fillme",
INDEX(resources!J:J,MATCH(B1801,resources!B:B,0)))</f>
        <v>0</v>
      </c>
      <c r="O1801" s="83" t="str">
        <f>IFERROR(INDEX(resources!K:K,MATCH(B1801,resources!B:B,0)),"fillme")</f>
        <v>wind_low_cf</v>
      </c>
      <c r="P1801" s="89" t="str">
        <f t="shared" si="395"/>
        <v>wind_low_cf_2027_11</v>
      </c>
      <c r="Q1801" s="87">
        <f>INDEX(elcc!G:G,MATCH(P1801,elcc!D:D,0))</f>
        <v>0.17600000000000002</v>
      </c>
      <c r="R1801" s="89">
        <f t="shared" si="396"/>
        <v>1</v>
      </c>
      <c r="S1801" s="89" t="s">
        <v>6314</v>
      </c>
      <c r="T1801" s="89" t="s">
        <v>6314</v>
      </c>
      <c r="U1801" s="90" t="str">
        <f t="shared" si="397"/>
        <v>ok</v>
      </c>
      <c r="V1801" s="63" t="str">
        <f>INDEX(resources!F:F,MATCH(B1801,resources!B:B,0))</f>
        <v>new_resolve</v>
      </c>
      <c r="W1801" s="110">
        <f t="shared" si="398"/>
        <v>1</v>
      </c>
      <c r="X1801" s="110">
        <f t="shared" si="399"/>
        <v>0</v>
      </c>
      <c r="Y1801" s="110" t="str">
        <f t="shared" si="400"/>
        <v>Tehachapi_Wind_energy_NA_CONFIDENTIAL</v>
      </c>
      <c r="Z1801" s="110">
        <f>IF(COUNTIFS($Y$2:Y1801,Y1801)=1,1,0)</f>
        <v>0</v>
      </c>
      <c r="AA1801" s="110">
        <f>SUM($Z$2:Z1801)*Z1801</f>
        <v>0</v>
      </c>
      <c r="AB1801" s="110">
        <f>COUNTIFS(resources!B:B,B1801)</f>
        <v>1</v>
      </c>
      <c r="AC1801" s="110">
        <f t="shared" si="401"/>
        <v>1</v>
      </c>
      <c r="AD1801" s="110">
        <f t="shared" si="402"/>
        <v>1</v>
      </c>
      <c r="AE1801" s="110">
        <f t="shared" si="403"/>
        <v>0</v>
      </c>
      <c r="AF1801" s="110">
        <f t="shared" si="404"/>
        <v>1</v>
      </c>
      <c r="AG1801" s="110">
        <f t="shared" si="405"/>
        <v>0</v>
      </c>
      <c r="AH1801" s="110">
        <f t="shared" si="406"/>
        <v>0</v>
      </c>
      <c r="AI1801" s="110">
        <f t="shared" si="407"/>
        <v>1</v>
      </c>
      <c r="AJ1801" s="100">
        <f>ROW()</f>
        <v>1801</v>
      </c>
      <c r="AK1801" s="100" t="e">
        <f>INDEX('BadRows RECART'!$C$2:$C$1207,MATCH(monthly_gwh_mw!AJ1801,'BadRows RECART'!$D$2:$D$1207,0))</f>
        <v>#N/A</v>
      </c>
    </row>
    <row r="1802" spans="1:37" ht="20">
      <c r="A1802" s="106" t="s">
        <v>3907</v>
      </c>
      <c r="B1802" s="106" t="s">
        <v>2418</v>
      </c>
      <c r="C1802" s="106" t="s">
        <v>6297</v>
      </c>
      <c r="D1802" s="168">
        <v>2027</v>
      </c>
      <c r="E1802" s="168">
        <v>12</v>
      </c>
      <c r="F1802" s="199">
        <v>5.5330299409979666</v>
      </c>
      <c r="G1802" s="212" t="s">
        <v>6314</v>
      </c>
      <c r="H1802" s="212" t="s">
        <v>6314</v>
      </c>
      <c r="I1802" s="106" t="s">
        <v>594</v>
      </c>
      <c r="K1802" s="83" t="s">
        <v>6314</v>
      </c>
      <c r="L1802" s="83" t="s">
        <v>6314</v>
      </c>
      <c r="M1802" s="45" t="str">
        <f>IF(
ISNA(INDEX(resources!E:E,MATCH(B1802,resources!B:B,0))),"fillme",
INDEX(resources!E:E,MATCH(B1802,resources!B:B,0)))</f>
        <v>CAISO_Wind</v>
      </c>
      <c r="N1802" s="45">
        <f>IF(
ISNA(INDEX(resources!J:J,MATCH(B1802,resources!B:B,0))),"fillme",
INDEX(resources!J:J,MATCH(B1802,resources!B:B,0)))</f>
        <v>0</v>
      </c>
      <c r="O1802" s="83" t="str">
        <f>IFERROR(INDEX(resources!K:K,MATCH(B1802,resources!B:B,0)),"fillme")</f>
        <v>wind_low_cf</v>
      </c>
      <c r="P1802" s="89" t="str">
        <f t="shared" si="395"/>
        <v>wind_low_cf_2027_12</v>
      </c>
      <c r="Q1802" s="87">
        <f>INDEX(elcc!G:G,MATCH(P1802,elcc!D:D,0))</f>
        <v>0.19066666666666668</v>
      </c>
      <c r="R1802" s="89">
        <f t="shared" si="396"/>
        <v>1</v>
      </c>
      <c r="S1802" s="89" t="s">
        <v>6314</v>
      </c>
      <c r="T1802" s="89" t="s">
        <v>6314</v>
      </c>
      <c r="U1802" s="90" t="str">
        <f t="shared" si="397"/>
        <v>ok</v>
      </c>
      <c r="V1802" s="63" t="str">
        <f>INDEX(resources!F:F,MATCH(B1802,resources!B:B,0))</f>
        <v>new_resolve</v>
      </c>
      <c r="W1802" s="110">
        <f t="shared" si="398"/>
        <v>1</v>
      </c>
      <c r="X1802" s="110">
        <f t="shared" si="399"/>
        <v>0</v>
      </c>
      <c r="Y1802" s="110" t="str">
        <f t="shared" si="400"/>
        <v>Tehachapi_Wind_energy_NA_CONFIDENTIAL</v>
      </c>
      <c r="Z1802" s="110">
        <f>IF(COUNTIFS($Y$2:Y1802,Y1802)=1,1,0)</f>
        <v>0</v>
      </c>
      <c r="AA1802" s="110">
        <f>SUM($Z$2:Z1802)*Z1802</f>
        <v>0</v>
      </c>
      <c r="AB1802" s="110">
        <f>COUNTIFS(resources!B:B,B1802)</f>
        <v>1</v>
      </c>
      <c r="AC1802" s="110">
        <f t="shared" si="401"/>
        <v>1</v>
      </c>
      <c r="AD1802" s="110">
        <f t="shared" si="402"/>
        <v>1</v>
      </c>
      <c r="AE1802" s="110">
        <f t="shared" si="403"/>
        <v>0</v>
      </c>
      <c r="AF1802" s="110">
        <f t="shared" si="404"/>
        <v>1</v>
      </c>
      <c r="AG1802" s="110">
        <f t="shared" si="405"/>
        <v>0</v>
      </c>
      <c r="AH1802" s="110">
        <f t="shared" si="406"/>
        <v>0</v>
      </c>
      <c r="AI1802" s="110">
        <f t="shared" si="407"/>
        <v>1</v>
      </c>
      <c r="AJ1802" s="100">
        <f>ROW()</f>
        <v>1802</v>
      </c>
      <c r="AK1802" s="100" t="e">
        <f>INDEX('BadRows RECART'!$C$2:$C$1207,MATCH(monthly_gwh_mw!AJ1802,'BadRows RECART'!$D$2:$D$1207,0))</f>
        <v>#N/A</v>
      </c>
    </row>
    <row r="1803" spans="1:37" ht="20">
      <c r="A1803" s="106" t="s">
        <v>3907</v>
      </c>
      <c r="B1803" s="106" t="s">
        <v>2418</v>
      </c>
      <c r="C1803" s="106" t="s">
        <v>6297</v>
      </c>
      <c r="D1803" s="168">
        <v>2028</v>
      </c>
      <c r="E1803" s="168">
        <v>1</v>
      </c>
      <c r="F1803" s="199">
        <v>4.5278512289417803</v>
      </c>
      <c r="G1803" s="212" t="s">
        <v>6314</v>
      </c>
      <c r="H1803" s="212" t="s">
        <v>6314</v>
      </c>
      <c r="I1803" s="106" t="s">
        <v>594</v>
      </c>
      <c r="K1803" s="83" t="s">
        <v>6314</v>
      </c>
      <c r="L1803" s="83" t="s">
        <v>6314</v>
      </c>
      <c r="M1803" s="45" t="str">
        <f>IF(
ISNA(INDEX(resources!E:E,MATCH(B1803,resources!B:B,0))),"fillme",
INDEX(resources!E:E,MATCH(B1803,resources!B:B,0)))</f>
        <v>CAISO_Wind</v>
      </c>
      <c r="N1803" s="45">
        <f>IF(
ISNA(INDEX(resources!J:J,MATCH(B1803,resources!B:B,0))),"fillme",
INDEX(resources!J:J,MATCH(B1803,resources!B:B,0)))</f>
        <v>0</v>
      </c>
      <c r="O1803" s="83" t="str">
        <f>IFERROR(INDEX(resources!K:K,MATCH(B1803,resources!B:B,0)),"fillme")</f>
        <v>wind_low_cf</v>
      </c>
      <c r="P1803" s="89" t="str">
        <f t="shared" si="395"/>
        <v>wind_low_cf_2028_1</v>
      </c>
      <c r="Q1803" s="87">
        <f>INDEX(elcc!G:G,MATCH(P1803,elcc!D:D,0))</f>
        <v>0.20533333333333337</v>
      </c>
      <c r="R1803" s="89">
        <f t="shared" si="396"/>
        <v>1</v>
      </c>
      <c r="S1803" s="89" t="s">
        <v>6314</v>
      </c>
      <c r="T1803" s="89" t="s">
        <v>6314</v>
      </c>
      <c r="U1803" s="90" t="str">
        <f t="shared" si="397"/>
        <v>ok</v>
      </c>
      <c r="V1803" s="63" t="str">
        <f>INDEX(resources!F:F,MATCH(B1803,resources!B:B,0))</f>
        <v>new_resolve</v>
      </c>
      <c r="W1803" s="110">
        <f t="shared" si="398"/>
        <v>1</v>
      </c>
      <c r="X1803" s="110">
        <f t="shared" si="399"/>
        <v>0</v>
      </c>
      <c r="Y1803" s="110" t="str">
        <f t="shared" si="400"/>
        <v>Tehachapi_Wind_energy_NA_CONFIDENTIAL</v>
      </c>
      <c r="Z1803" s="110">
        <f>IF(COUNTIFS($Y$2:Y1803,Y1803)=1,1,0)</f>
        <v>0</v>
      </c>
      <c r="AA1803" s="110">
        <f>SUM($Z$2:Z1803)*Z1803</f>
        <v>0</v>
      </c>
      <c r="AB1803" s="110">
        <f>COUNTIFS(resources!B:B,B1803)</f>
        <v>1</v>
      </c>
      <c r="AC1803" s="110">
        <f t="shared" si="401"/>
        <v>1</v>
      </c>
      <c r="AD1803" s="110">
        <f t="shared" si="402"/>
        <v>1</v>
      </c>
      <c r="AE1803" s="110">
        <f t="shared" si="403"/>
        <v>0</v>
      </c>
      <c r="AF1803" s="110">
        <f t="shared" si="404"/>
        <v>1</v>
      </c>
      <c r="AG1803" s="110">
        <f t="shared" si="405"/>
        <v>0</v>
      </c>
      <c r="AH1803" s="110">
        <f t="shared" si="406"/>
        <v>0</v>
      </c>
      <c r="AI1803" s="110">
        <f t="shared" si="407"/>
        <v>1</v>
      </c>
      <c r="AJ1803" s="100">
        <f>ROW()</f>
        <v>1803</v>
      </c>
      <c r="AK1803" s="100" t="e">
        <f>INDEX('BadRows RECART'!$C$2:$C$1207,MATCH(monthly_gwh_mw!AJ1803,'BadRows RECART'!$D$2:$D$1207,0))</f>
        <v>#N/A</v>
      </c>
    </row>
    <row r="1804" spans="1:37" ht="20">
      <c r="A1804" s="106" t="s">
        <v>3907</v>
      </c>
      <c r="B1804" s="106" t="s">
        <v>2418</v>
      </c>
      <c r="C1804" s="106" t="s">
        <v>6297</v>
      </c>
      <c r="D1804" s="168">
        <v>2028</v>
      </c>
      <c r="E1804" s="168">
        <v>2</v>
      </c>
      <c r="F1804" s="199">
        <v>4.577555326431102</v>
      </c>
      <c r="G1804" s="212" t="s">
        <v>6314</v>
      </c>
      <c r="H1804" s="212" t="s">
        <v>6314</v>
      </c>
      <c r="I1804" s="106" t="s">
        <v>594</v>
      </c>
      <c r="K1804" s="83" t="s">
        <v>6314</v>
      </c>
      <c r="L1804" s="83" t="s">
        <v>6314</v>
      </c>
      <c r="M1804" s="45" t="str">
        <f>IF(
ISNA(INDEX(resources!E:E,MATCH(B1804,resources!B:B,0))),"fillme",
INDEX(resources!E:E,MATCH(B1804,resources!B:B,0)))</f>
        <v>CAISO_Wind</v>
      </c>
      <c r="N1804" s="45">
        <f>IF(
ISNA(INDEX(resources!J:J,MATCH(B1804,resources!B:B,0))),"fillme",
INDEX(resources!J:J,MATCH(B1804,resources!B:B,0)))</f>
        <v>0</v>
      </c>
      <c r="O1804" s="83" t="str">
        <f>IFERROR(INDEX(resources!K:K,MATCH(B1804,resources!B:B,0)),"fillme")</f>
        <v>wind_low_cf</v>
      </c>
      <c r="P1804" s="89" t="str">
        <f t="shared" si="395"/>
        <v>wind_low_cf_2028_2</v>
      </c>
      <c r="Q1804" s="87">
        <f>INDEX(elcc!G:G,MATCH(P1804,elcc!D:D,0))</f>
        <v>0.17600000000000002</v>
      </c>
      <c r="R1804" s="89">
        <f t="shared" si="396"/>
        <v>1</v>
      </c>
      <c r="S1804" s="89" t="s">
        <v>6314</v>
      </c>
      <c r="T1804" s="89" t="s">
        <v>6314</v>
      </c>
      <c r="U1804" s="90" t="str">
        <f t="shared" si="397"/>
        <v>ok</v>
      </c>
      <c r="V1804" s="63" t="str">
        <f>INDEX(resources!F:F,MATCH(B1804,resources!B:B,0))</f>
        <v>new_resolve</v>
      </c>
      <c r="W1804" s="110">
        <f t="shared" si="398"/>
        <v>1</v>
      </c>
      <c r="X1804" s="110">
        <f t="shared" si="399"/>
        <v>0</v>
      </c>
      <c r="Y1804" s="110" t="str">
        <f t="shared" si="400"/>
        <v>Tehachapi_Wind_energy_NA_CONFIDENTIAL</v>
      </c>
      <c r="Z1804" s="110">
        <f>IF(COUNTIFS($Y$2:Y1804,Y1804)=1,1,0)</f>
        <v>0</v>
      </c>
      <c r="AA1804" s="110">
        <f>SUM($Z$2:Z1804)*Z1804</f>
        <v>0</v>
      </c>
      <c r="AB1804" s="110">
        <f>COUNTIFS(resources!B:B,B1804)</f>
        <v>1</v>
      </c>
      <c r="AC1804" s="110">
        <f t="shared" si="401"/>
        <v>1</v>
      </c>
      <c r="AD1804" s="110">
        <f t="shared" si="402"/>
        <v>1</v>
      </c>
      <c r="AE1804" s="110">
        <f t="shared" si="403"/>
        <v>0</v>
      </c>
      <c r="AF1804" s="110">
        <f t="shared" si="404"/>
        <v>1</v>
      </c>
      <c r="AG1804" s="110">
        <f t="shared" si="405"/>
        <v>0</v>
      </c>
      <c r="AH1804" s="110">
        <f t="shared" si="406"/>
        <v>0</v>
      </c>
      <c r="AI1804" s="110">
        <f t="shared" si="407"/>
        <v>1</v>
      </c>
      <c r="AJ1804" s="100">
        <f>ROW()</f>
        <v>1804</v>
      </c>
      <c r="AK1804" s="100" t="e">
        <f>INDEX('BadRows RECART'!$C$2:$C$1207,MATCH(monthly_gwh_mw!AJ1804,'BadRows RECART'!$D$2:$D$1207,0))</f>
        <v>#N/A</v>
      </c>
    </row>
    <row r="1805" spans="1:37" ht="20">
      <c r="A1805" s="106" t="s">
        <v>3907</v>
      </c>
      <c r="B1805" s="106" t="s">
        <v>2418</v>
      </c>
      <c r="C1805" s="106" t="s">
        <v>6297</v>
      </c>
      <c r="D1805" s="168">
        <v>2028</v>
      </c>
      <c r="E1805" s="168">
        <v>3</v>
      </c>
      <c r="F1805" s="199">
        <v>6.0619968433061384</v>
      </c>
      <c r="G1805" s="212" t="s">
        <v>6314</v>
      </c>
      <c r="H1805" s="212" t="s">
        <v>6314</v>
      </c>
      <c r="I1805" s="106" t="s">
        <v>594</v>
      </c>
      <c r="K1805" s="83" t="s">
        <v>6314</v>
      </c>
      <c r="L1805" s="83" t="s">
        <v>6314</v>
      </c>
      <c r="M1805" s="45" t="str">
        <f>IF(
ISNA(INDEX(resources!E:E,MATCH(B1805,resources!B:B,0))),"fillme",
INDEX(resources!E:E,MATCH(B1805,resources!B:B,0)))</f>
        <v>CAISO_Wind</v>
      </c>
      <c r="N1805" s="45">
        <f>IF(
ISNA(INDEX(resources!J:J,MATCH(B1805,resources!B:B,0))),"fillme",
INDEX(resources!J:J,MATCH(B1805,resources!B:B,0)))</f>
        <v>0</v>
      </c>
      <c r="O1805" s="83" t="str">
        <f>IFERROR(INDEX(resources!K:K,MATCH(B1805,resources!B:B,0)),"fillme")</f>
        <v>wind_low_cf</v>
      </c>
      <c r="P1805" s="89" t="str">
        <f t="shared" si="395"/>
        <v>wind_low_cf_2028_3</v>
      </c>
      <c r="Q1805" s="87">
        <f>INDEX(elcc!G:G,MATCH(P1805,elcc!D:D,0))</f>
        <v>0.41066666666666674</v>
      </c>
      <c r="R1805" s="89">
        <f t="shared" si="396"/>
        <v>1</v>
      </c>
      <c r="S1805" s="89" t="s">
        <v>6314</v>
      </c>
      <c r="T1805" s="89" t="s">
        <v>6314</v>
      </c>
      <c r="U1805" s="90" t="str">
        <f t="shared" si="397"/>
        <v>ok</v>
      </c>
      <c r="V1805" s="63" t="str">
        <f>INDEX(resources!F:F,MATCH(B1805,resources!B:B,0))</f>
        <v>new_resolve</v>
      </c>
      <c r="W1805" s="110">
        <f t="shared" si="398"/>
        <v>1</v>
      </c>
      <c r="X1805" s="110">
        <f t="shared" si="399"/>
        <v>0</v>
      </c>
      <c r="Y1805" s="110" t="str">
        <f t="shared" si="400"/>
        <v>Tehachapi_Wind_energy_NA_CONFIDENTIAL</v>
      </c>
      <c r="Z1805" s="110">
        <f>IF(COUNTIFS($Y$2:Y1805,Y1805)=1,1,0)</f>
        <v>0</v>
      </c>
      <c r="AA1805" s="110">
        <f>SUM($Z$2:Z1805)*Z1805</f>
        <v>0</v>
      </c>
      <c r="AB1805" s="110">
        <f>COUNTIFS(resources!B:B,B1805)</f>
        <v>1</v>
      </c>
      <c r="AC1805" s="110">
        <f t="shared" si="401"/>
        <v>1</v>
      </c>
      <c r="AD1805" s="110">
        <f t="shared" si="402"/>
        <v>1</v>
      </c>
      <c r="AE1805" s="110">
        <f t="shared" si="403"/>
        <v>0</v>
      </c>
      <c r="AF1805" s="110">
        <f t="shared" si="404"/>
        <v>1</v>
      </c>
      <c r="AG1805" s="110">
        <f t="shared" si="405"/>
        <v>0</v>
      </c>
      <c r="AH1805" s="110">
        <f t="shared" si="406"/>
        <v>0</v>
      </c>
      <c r="AI1805" s="110">
        <f t="shared" si="407"/>
        <v>1</v>
      </c>
      <c r="AJ1805" s="100">
        <f>ROW()</f>
        <v>1805</v>
      </c>
      <c r="AK1805" s="100" t="e">
        <f>INDEX('BadRows RECART'!$C$2:$C$1207,MATCH(monthly_gwh_mw!AJ1805,'BadRows RECART'!$D$2:$D$1207,0))</f>
        <v>#N/A</v>
      </c>
    </row>
    <row r="1806" spans="1:37" ht="20">
      <c r="A1806" s="106" t="s">
        <v>3907</v>
      </c>
      <c r="B1806" s="106" t="s">
        <v>2418</v>
      </c>
      <c r="C1806" s="106" t="s">
        <v>6297</v>
      </c>
      <c r="D1806" s="168">
        <v>2028</v>
      </c>
      <c r="E1806" s="168">
        <v>4</v>
      </c>
      <c r="F1806" s="199">
        <v>7.9043661741441795</v>
      </c>
      <c r="G1806" s="212" t="s">
        <v>6314</v>
      </c>
      <c r="H1806" s="212" t="s">
        <v>6314</v>
      </c>
      <c r="I1806" s="106" t="s">
        <v>594</v>
      </c>
      <c r="K1806" s="83" t="s">
        <v>6314</v>
      </c>
      <c r="L1806" s="83" t="s">
        <v>6314</v>
      </c>
      <c r="M1806" s="45" t="str">
        <f>IF(
ISNA(INDEX(resources!E:E,MATCH(B1806,resources!B:B,0))),"fillme",
INDEX(resources!E:E,MATCH(B1806,resources!B:B,0)))</f>
        <v>CAISO_Wind</v>
      </c>
      <c r="N1806" s="45">
        <f>IF(
ISNA(INDEX(resources!J:J,MATCH(B1806,resources!B:B,0))),"fillme",
INDEX(resources!J:J,MATCH(B1806,resources!B:B,0)))</f>
        <v>0</v>
      </c>
      <c r="O1806" s="83" t="str">
        <f>IFERROR(INDEX(resources!K:K,MATCH(B1806,resources!B:B,0)),"fillme")</f>
        <v>wind_low_cf</v>
      </c>
      <c r="P1806" s="89" t="str">
        <f t="shared" si="395"/>
        <v>wind_low_cf_2028_4</v>
      </c>
      <c r="Q1806" s="87">
        <f>INDEX(elcc!G:G,MATCH(P1806,elcc!D:D,0))</f>
        <v>0.3666666666666667</v>
      </c>
      <c r="R1806" s="89">
        <f t="shared" si="396"/>
        <v>1</v>
      </c>
      <c r="S1806" s="89" t="s">
        <v>6314</v>
      </c>
      <c r="T1806" s="89" t="s">
        <v>6314</v>
      </c>
      <c r="U1806" s="90" t="str">
        <f t="shared" si="397"/>
        <v>ok</v>
      </c>
      <c r="V1806" s="63" t="str">
        <f>INDEX(resources!F:F,MATCH(B1806,resources!B:B,0))</f>
        <v>new_resolve</v>
      </c>
      <c r="W1806" s="110">
        <f t="shared" si="398"/>
        <v>1</v>
      </c>
      <c r="X1806" s="110">
        <f t="shared" si="399"/>
        <v>0</v>
      </c>
      <c r="Y1806" s="110" t="str">
        <f t="shared" si="400"/>
        <v>Tehachapi_Wind_energy_NA_CONFIDENTIAL</v>
      </c>
      <c r="Z1806" s="110">
        <f>IF(COUNTIFS($Y$2:Y1806,Y1806)=1,1,0)</f>
        <v>0</v>
      </c>
      <c r="AA1806" s="110">
        <f>SUM($Z$2:Z1806)*Z1806</f>
        <v>0</v>
      </c>
      <c r="AB1806" s="110">
        <f>COUNTIFS(resources!B:B,B1806)</f>
        <v>1</v>
      </c>
      <c r="AC1806" s="110">
        <f t="shared" si="401"/>
        <v>1</v>
      </c>
      <c r="AD1806" s="110">
        <f t="shared" si="402"/>
        <v>1</v>
      </c>
      <c r="AE1806" s="110">
        <f t="shared" si="403"/>
        <v>0</v>
      </c>
      <c r="AF1806" s="110">
        <f t="shared" si="404"/>
        <v>1</v>
      </c>
      <c r="AG1806" s="110">
        <f t="shared" si="405"/>
        <v>0</v>
      </c>
      <c r="AH1806" s="110">
        <f t="shared" si="406"/>
        <v>0</v>
      </c>
      <c r="AI1806" s="110">
        <f t="shared" si="407"/>
        <v>1</v>
      </c>
      <c r="AJ1806" s="100">
        <f>ROW()</f>
        <v>1806</v>
      </c>
      <c r="AK1806" s="100" t="e">
        <f>INDEX('BadRows RECART'!$C$2:$C$1207,MATCH(monthly_gwh_mw!AJ1806,'BadRows RECART'!$D$2:$D$1207,0))</f>
        <v>#N/A</v>
      </c>
    </row>
    <row r="1807" spans="1:37" ht="20">
      <c r="A1807" s="106" t="s">
        <v>3907</v>
      </c>
      <c r="B1807" s="106" t="s">
        <v>2418</v>
      </c>
      <c r="C1807" s="106" t="s">
        <v>6297</v>
      </c>
      <c r="D1807" s="168">
        <v>2028</v>
      </c>
      <c r="E1807" s="168">
        <v>5</v>
      </c>
      <c r="F1807" s="199">
        <v>6.8986724101498602</v>
      </c>
      <c r="G1807" s="212" t="s">
        <v>6314</v>
      </c>
      <c r="H1807" s="212" t="s">
        <v>6314</v>
      </c>
      <c r="I1807" s="106" t="s">
        <v>594</v>
      </c>
      <c r="K1807" s="83" t="s">
        <v>6314</v>
      </c>
      <c r="L1807" s="83" t="s">
        <v>6314</v>
      </c>
      <c r="M1807" s="45" t="str">
        <f>IF(
ISNA(INDEX(resources!E:E,MATCH(B1807,resources!B:B,0))),"fillme",
INDEX(resources!E:E,MATCH(B1807,resources!B:B,0)))</f>
        <v>CAISO_Wind</v>
      </c>
      <c r="N1807" s="45">
        <f>IF(
ISNA(INDEX(resources!J:J,MATCH(B1807,resources!B:B,0))),"fillme",
INDEX(resources!J:J,MATCH(B1807,resources!B:B,0)))</f>
        <v>0</v>
      </c>
      <c r="O1807" s="83" t="str">
        <f>IFERROR(INDEX(resources!K:K,MATCH(B1807,resources!B:B,0)),"fillme")</f>
        <v>wind_low_cf</v>
      </c>
      <c r="P1807" s="89" t="str">
        <f t="shared" si="395"/>
        <v>wind_low_cf_2028_5</v>
      </c>
      <c r="Q1807" s="87">
        <f>INDEX(elcc!G:G,MATCH(P1807,elcc!D:D,0))</f>
        <v>0.3666666666666667</v>
      </c>
      <c r="R1807" s="89">
        <f t="shared" si="396"/>
        <v>1</v>
      </c>
      <c r="S1807" s="89" t="s">
        <v>6314</v>
      </c>
      <c r="T1807" s="89" t="s">
        <v>6314</v>
      </c>
      <c r="U1807" s="90" t="str">
        <f t="shared" si="397"/>
        <v>ok</v>
      </c>
      <c r="V1807" s="63" t="str">
        <f>INDEX(resources!F:F,MATCH(B1807,resources!B:B,0))</f>
        <v>new_resolve</v>
      </c>
      <c r="W1807" s="110">
        <f t="shared" si="398"/>
        <v>1</v>
      </c>
      <c r="X1807" s="110">
        <f t="shared" si="399"/>
        <v>0</v>
      </c>
      <c r="Y1807" s="110" t="str">
        <f t="shared" si="400"/>
        <v>Tehachapi_Wind_energy_NA_CONFIDENTIAL</v>
      </c>
      <c r="Z1807" s="110">
        <f>IF(COUNTIFS($Y$2:Y1807,Y1807)=1,1,0)</f>
        <v>0</v>
      </c>
      <c r="AA1807" s="110">
        <f>SUM($Z$2:Z1807)*Z1807</f>
        <v>0</v>
      </c>
      <c r="AB1807" s="110">
        <f>COUNTIFS(resources!B:B,B1807)</f>
        <v>1</v>
      </c>
      <c r="AC1807" s="110">
        <f t="shared" si="401"/>
        <v>1</v>
      </c>
      <c r="AD1807" s="110">
        <f t="shared" si="402"/>
        <v>1</v>
      </c>
      <c r="AE1807" s="110">
        <f t="shared" si="403"/>
        <v>0</v>
      </c>
      <c r="AF1807" s="110">
        <f t="shared" si="404"/>
        <v>1</v>
      </c>
      <c r="AG1807" s="110">
        <f t="shared" si="405"/>
        <v>0</v>
      </c>
      <c r="AH1807" s="110">
        <f t="shared" si="406"/>
        <v>0</v>
      </c>
      <c r="AI1807" s="110">
        <f t="shared" si="407"/>
        <v>1</v>
      </c>
      <c r="AJ1807" s="100">
        <f>ROW()</f>
        <v>1807</v>
      </c>
      <c r="AK1807" s="100" t="e">
        <f>INDEX('BadRows RECART'!$C$2:$C$1207,MATCH(monthly_gwh_mw!AJ1807,'BadRows RECART'!$D$2:$D$1207,0))</f>
        <v>#N/A</v>
      </c>
    </row>
    <row r="1808" spans="1:37" ht="20">
      <c r="A1808" s="106" t="s">
        <v>3907</v>
      </c>
      <c r="B1808" s="106" t="s">
        <v>2418</v>
      </c>
      <c r="C1808" s="106" t="s">
        <v>6297</v>
      </c>
      <c r="D1808" s="168">
        <v>2028</v>
      </c>
      <c r="E1808" s="168">
        <v>6</v>
      </c>
      <c r="F1808" s="199">
        <v>7.4423995069544908</v>
      </c>
      <c r="G1808" s="212" t="s">
        <v>6314</v>
      </c>
      <c r="H1808" s="212" t="s">
        <v>6314</v>
      </c>
      <c r="I1808" s="106" t="s">
        <v>594</v>
      </c>
      <c r="K1808" s="83" t="s">
        <v>6314</v>
      </c>
      <c r="L1808" s="83" t="s">
        <v>6314</v>
      </c>
      <c r="M1808" s="45" t="str">
        <f>IF(
ISNA(INDEX(resources!E:E,MATCH(B1808,resources!B:B,0))),"fillme",
INDEX(resources!E:E,MATCH(B1808,resources!B:B,0)))</f>
        <v>CAISO_Wind</v>
      </c>
      <c r="N1808" s="45">
        <f>IF(
ISNA(INDEX(resources!J:J,MATCH(B1808,resources!B:B,0))),"fillme",
INDEX(resources!J:J,MATCH(B1808,resources!B:B,0)))</f>
        <v>0</v>
      </c>
      <c r="O1808" s="83" t="str">
        <f>IFERROR(INDEX(resources!K:K,MATCH(B1808,resources!B:B,0)),"fillme")</f>
        <v>wind_low_cf</v>
      </c>
      <c r="P1808" s="89" t="str">
        <f t="shared" si="395"/>
        <v>wind_low_cf_2028_6</v>
      </c>
      <c r="Q1808" s="87">
        <f>INDEX(elcc!G:G,MATCH(P1808,elcc!D:D,0))</f>
        <v>0.48400000000000004</v>
      </c>
      <c r="R1808" s="89">
        <f t="shared" si="396"/>
        <v>1</v>
      </c>
      <c r="S1808" s="89" t="s">
        <v>6314</v>
      </c>
      <c r="T1808" s="89" t="s">
        <v>6314</v>
      </c>
      <c r="U1808" s="90" t="str">
        <f t="shared" si="397"/>
        <v>ok</v>
      </c>
      <c r="V1808" s="63" t="str">
        <f>INDEX(resources!F:F,MATCH(B1808,resources!B:B,0))</f>
        <v>new_resolve</v>
      </c>
      <c r="W1808" s="110">
        <f t="shared" si="398"/>
        <v>1</v>
      </c>
      <c r="X1808" s="110">
        <f t="shared" si="399"/>
        <v>0</v>
      </c>
      <c r="Y1808" s="110" t="str">
        <f t="shared" si="400"/>
        <v>Tehachapi_Wind_energy_NA_CONFIDENTIAL</v>
      </c>
      <c r="Z1808" s="110">
        <f>IF(COUNTIFS($Y$2:Y1808,Y1808)=1,1,0)</f>
        <v>0</v>
      </c>
      <c r="AA1808" s="110">
        <f>SUM($Z$2:Z1808)*Z1808</f>
        <v>0</v>
      </c>
      <c r="AB1808" s="110">
        <f>COUNTIFS(resources!B:B,B1808)</f>
        <v>1</v>
      </c>
      <c r="AC1808" s="110">
        <f t="shared" si="401"/>
        <v>1</v>
      </c>
      <c r="AD1808" s="110">
        <f t="shared" si="402"/>
        <v>1</v>
      </c>
      <c r="AE1808" s="110">
        <f t="shared" si="403"/>
        <v>0</v>
      </c>
      <c r="AF1808" s="110">
        <f t="shared" si="404"/>
        <v>1</v>
      </c>
      <c r="AG1808" s="110">
        <f t="shared" si="405"/>
        <v>0</v>
      </c>
      <c r="AH1808" s="110">
        <f t="shared" si="406"/>
        <v>0</v>
      </c>
      <c r="AI1808" s="110">
        <f t="shared" si="407"/>
        <v>1</v>
      </c>
      <c r="AJ1808" s="100">
        <f>ROW()</f>
        <v>1808</v>
      </c>
      <c r="AK1808" s="100" t="e">
        <f>INDEX('BadRows RECART'!$C$2:$C$1207,MATCH(monthly_gwh_mw!AJ1808,'BadRows RECART'!$D$2:$D$1207,0))</f>
        <v>#N/A</v>
      </c>
    </row>
    <row r="1809" spans="1:37" ht="20">
      <c r="A1809" s="106" t="s">
        <v>3907</v>
      </c>
      <c r="B1809" s="106" t="s">
        <v>2418</v>
      </c>
      <c r="C1809" s="106" t="s">
        <v>6297</v>
      </c>
      <c r="D1809" s="168">
        <v>2028</v>
      </c>
      <c r="E1809" s="168">
        <v>7</v>
      </c>
      <c r="F1809" s="199">
        <v>5.9066160315128569</v>
      </c>
      <c r="G1809" s="212" t="s">
        <v>6314</v>
      </c>
      <c r="H1809" s="212" t="s">
        <v>6314</v>
      </c>
      <c r="I1809" s="106" t="s">
        <v>594</v>
      </c>
      <c r="K1809" s="83" t="s">
        <v>6314</v>
      </c>
      <c r="L1809" s="83" t="s">
        <v>6314</v>
      </c>
      <c r="M1809" s="45" t="str">
        <f>IF(
ISNA(INDEX(resources!E:E,MATCH(B1809,resources!B:B,0))),"fillme",
INDEX(resources!E:E,MATCH(B1809,resources!B:B,0)))</f>
        <v>CAISO_Wind</v>
      </c>
      <c r="N1809" s="45">
        <f>IF(
ISNA(INDEX(resources!J:J,MATCH(B1809,resources!B:B,0))),"fillme",
INDEX(resources!J:J,MATCH(B1809,resources!B:B,0)))</f>
        <v>0</v>
      </c>
      <c r="O1809" s="83" t="str">
        <f>IFERROR(INDEX(resources!K:K,MATCH(B1809,resources!B:B,0)),"fillme")</f>
        <v>wind_low_cf</v>
      </c>
      <c r="P1809" s="89" t="str">
        <f t="shared" si="395"/>
        <v>wind_low_cf_2028_7</v>
      </c>
      <c r="Q1809" s="87">
        <f>INDEX(elcc!G:G,MATCH(P1809,elcc!D:D,0))</f>
        <v>0.33733333333333337</v>
      </c>
      <c r="R1809" s="89">
        <f t="shared" si="396"/>
        <v>1</v>
      </c>
      <c r="S1809" s="89" t="s">
        <v>6314</v>
      </c>
      <c r="T1809" s="89" t="s">
        <v>6314</v>
      </c>
      <c r="U1809" s="90" t="str">
        <f t="shared" si="397"/>
        <v>ok</v>
      </c>
      <c r="V1809" s="63" t="str">
        <f>INDEX(resources!F:F,MATCH(B1809,resources!B:B,0))</f>
        <v>new_resolve</v>
      </c>
      <c r="W1809" s="110">
        <f t="shared" si="398"/>
        <v>1</v>
      </c>
      <c r="X1809" s="110">
        <f t="shared" si="399"/>
        <v>0</v>
      </c>
      <c r="Y1809" s="110" t="str">
        <f t="shared" si="400"/>
        <v>Tehachapi_Wind_energy_NA_CONFIDENTIAL</v>
      </c>
      <c r="Z1809" s="110">
        <f>IF(COUNTIFS($Y$2:Y1809,Y1809)=1,1,0)</f>
        <v>0</v>
      </c>
      <c r="AA1809" s="110">
        <f>SUM($Z$2:Z1809)*Z1809</f>
        <v>0</v>
      </c>
      <c r="AB1809" s="110">
        <f>COUNTIFS(resources!B:B,B1809)</f>
        <v>1</v>
      </c>
      <c r="AC1809" s="110">
        <f t="shared" si="401"/>
        <v>1</v>
      </c>
      <c r="AD1809" s="110">
        <f t="shared" si="402"/>
        <v>1</v>
      </c>
      <c r="AE1809" s="110">
        <f t="shared" si="403"/>
        <v>0</v>
      </c>
      <c r="AF1809" s="110">
        <f t="shared" si="404"/>
        <v>1</v>
      </c>
      <c r="AG1809" s="110">
        <f t="shared" si="405"/>
        <v>0</v>
      </c>
      <c r="AH1809" s="110">
        <f t="shared" si="406"/>
        <v>0</v>
      </c>
      <c r="AI1809" s="110">
        <f t="shared" si="407"/>
        <v>1</v>
      </c>
      <c r="AJ1809" s="100">
        <f>ROW()</f>
        <v>1809</v>
      </c>
      <c r="AK1809" s="100" t="e">
        <f>INDEX('BadRows RECART'!$C$2:$C$1207,MATCH(monthly_gwh_mw!AJ1809,'BadRows RECART'!$D$2:$D$1207,0))</f>
        <v>#N/A</v>
      </c>
    </row>
    <row r="1810" spans="1:37" ht="20">
      <c r="A1810" s="106" t="s">
        <v>3907</v>
      </c>
      <c r="B1810" s="106" t="s">
        <v>2418</v>
      </c>
      <c r="C1810" s="106" t="s">
        <v>6297</v>
      </c>
      <c r="D1810" s="168">
        <v>2028</v>
      </c>
      <c r="E1810" s="168">
        <v>8</v>
      </c>
      <c r="F1810" s="199">
        <v>4.9290861100166605</v>
      </c>
      <c r="G1810" s="212" t="s">
        <v>6314</v>
      </c>
      <c r="H1810" s="212" t="s">
        <v>6314</v>
      </c>
      <c r="I1810" s="106" t="s">
        <v>594</v>
      </c>
      <c r="K1810" s="83" t="s">
        <v>6314</v>
      </c>
      <c r="L1810" s="83" t="s">
        <v>6314</v>
      </c>
      <c r="M1810" s="45" t="str">
        <f>IF(
ISNA(INDEX(resources!E:E,MATCH(B1810,resources!B:B,0))),"fillme",
INDEX(resources!E:E,MATCH(B1810,resources!B:B,0)))</f>
        <v>CAISO_Wind</v>
      </c>
      <c r="N1810" s="45">
        <f>IF(
ISNA(INDEX(resources!J:J,MATCH(B1810,resources!B:B,0))),"fillme",
INDEX(resources!J:J,MATCH(B1810,resources!B:B,0)))</f>
        <v>0</v>
      </c>
      <c r="O1810" s="83" t="str">
        <f>IFERROR(INDEX(resources!K:K,MATCH(B1810,resources!B:B,0)),"fillme")</f>
        <v>wind_low_cf</v>
      </c>
      <c r="P1810" s="89" t="str">
        <f t="shared" si="395"/>
        <v>wind_low_cf_2028_8</v>
      </c>
      <c r="Q1810" s="87">
        <f>INDEX(elcc!G:G,MATCH(P1810,elcc!D:D,0))</f>
        <v>0.308</v>
      </c>
      <c r="R1810" s="89">
        <f t="shared" si="396"/>
        <v>1</v>
      </c>
      <c r="S1810" s="89" t="s">
        <v>6314</v>
      </c>
      <c r="T1810" s="89" t="s">
        <v>6314</v>
      </c>
      <c r="U1810" s="90" t="str">
        <f t="shared" si="397"/>
        <v>ok</v>
      </c>
      <c r="V1810" s="63" t="str">
        <f>INDEX(resources!F:F,MATCH(B1810,resources!B:B,0))</f>
        <v>new_resolve</v>
      </c>
      <c r="W1810" s="110">
        <f t="shared" si="398"/>
        <v>1</v>
      </c>
      <c r="X1810" s="110">
        <f t="shared" si="399"/>
        <v>0</v>
      </c>
      <c r="Y1810" s="110" t="str">
        <f t="shared" si="400"/>
        <v>Tehachapi_Wind_energy_NA_CONFIDENTIAL</v>
      </c>
      <c r="Z1810" s="110">
        <f>IF(COUNTIFS($Y$2:Y1810,Y1810)=1,1,0)</f>
        <v>0</v>
      </c>
      <c r="AA1810" s="110">
        <f>SUM($Z$2:Z1810)*Z1810</f>
        <v>0</v>
      </c>
      <c r="AB1810" s="110">
        <f>COUNTIFS(resources!B:B,B1810)</f>
        <v>1</v>
      </c>
      <c r="AC1810" s="110">
        <f t="shared" si="401"/>
        <v>1</v>
      </c>
      <c r="AD1810" s="110">
        <f t="shared" si="402"/>
        <v>1</v>
      </c>
      <c r="AE1810" s="110">
        <f t="shared" si="403"/>
        <v>0</v>
      </c>
      <c r="AF1810" s="110">
        <f t="shared" si="404"/>
        <v>1</v>
      </c>
      <c r="AG1810" s="110">
        <f t="shared" si="405"/>
        <v>0</v>
      </c>
      <c r="AH1810" s="110">
        <f t="shared" si="406"/>
        <v>0</v>
      </c>
      <c r="AI1810" s="110">
        <f t="shared" si="407"/>
        <v>1</v>
      </c>
      <c r="AJ1810" s="100">
        <f>ROW()</f>
        <v>1810</v>
      </c>
      <c r="AK1810" s="100" t="e">
        <f>INDEX('BadRows RECART'!$C$2:$C$1207,MATCH(monthly_gwh_mw!AJ1810,'BadRows RECART'!$D$2:$D$1207,0))</f>
        <v>#N/A</v>
      </c>
    </row>
    <row r="1811" spans="1:37" ht="20">
      <c r="A1811" s="106" t="s">
        <v>3907</v>
      </c>
      <c r="B1811" s="106" t="s">
        <v>2418</v>
      </c>
      <c r="C1811" s="106" t="s">
        <v>6297</v>
      </c>
      <c r="D1811" s="168">
        <v>2028</v>
      </c>
      <c r="E1811" s="168">
        <v>9</v>
      </c>
      <c r="F1811" s="199">
        <v>4.2590817836258443</v>
      </c>
      <c r="G1811" s="212" t="s">
        <v>6314</v>
      </c>
      <c r="H1811" s="212" t="s">
        <v>6314</v>
      </c>
      <c r="I1811" s="106" t="s">
        <v>594</v>
      </c>
      <c r="K1811" s="83" t="s">
        <v>6314</v>
      </c>
      <c r="L1811" s="83" t="s">
        <v>6314</v>
      </c>
      <c r="M1811" s="45" t="str">
        <f>IF(
ISNA(INDEX(resources!E:E,MATCH(B1811,resources!B:B,0))),"fillme",
INDEX(resources!E:E,MATCH(B1811,resources!B:B,0)))</f>
        <v>CAISO_Wind</v>
      </c>
      <c r="N1811" s="45">
        <f>IF(
ISNA(INDEX(resources!J:J,MATCH(B1811,resources!B:B,0))),"fillme",
INDEX(resources!J:J,MATCH(B1811,resources!B:B,0)))</f>
        <v>0</v>
      </c>
      <c r="O1811" s="83" t="str">
        <f>IFERROR(INDEX(resources!K:K,MATCH(B1811,resources!B:B,0)),"fillme")</f>
        <v>wind_low_cf</v>
      </c>
      <c r="P1811" s="89" t="str">
        <f t="shared" si="395"/>
        <v>wind_low_cf_2028_9</v>
      </c>
      <c r="Q1811" s="87">
        <f>INDEX(elcc!G:G,MATCH(P1811,elcc!D:D,0))</f>
        <v>0.22</v>
      </c>
      <c r="R1811" s="89">
        <f t="shared" si="396"/>
        <v>1</v>
      </c>
      <c r="S1811" s="89" t="s">
        <v>6314</v>
      </c>
      <c r="T1811" s="89" t="s">
        <v>6314</v>
      </c>
      <c r="U1811" s="90" t="str">
        <f t="shared" si="397"/>
        <v>ok</v>
      </c>
      <c r="V1811" s="63" t="str">
        <f>INDEX(resources!F:F,MATCH(B1811,resources!B:B,0))</f>
        <v>new_resolve</v>
      </c>
      <c r="W1811" s="110">
        <f t="shared" si="398"/>
        <v>1</v>
      </c>
      <c r="X1811" s="110">
        <f t="shared" si="399"/>
        <v>0</v>
      </c>
      <c r="Y1811" s="110" t="str">
        <f t="shared" si="400"/>
        <v>Tehachapi_Wind_energy_NA_CONFIDENTIAL</v>
      </c>
      <c r="Z1811" s="110">
        <f>IF(COUNTIFS($Y$2:Y1811,Y1811)=1,1,0)</f>
        <v>0</v>
      </c>
      <c r="AA1811" s="110">
        <f>SUM($Z$2:Z1811)*Z1811</f>
        <v>0</v>
      </c>
      <c r="AB1811" s="110">
        <f>COUNTIFS(resources!B:B,B1811)</f>
        <v>1</v>
      </c>
      <c r="AC1811" s="110">
        <f t="shared" si="401"/>
        <v>1</v>
      </c>
      <c r="AD1811" s="110">
        <f t="shared" si="402"/>
        <v>1</v>
      </c>
      <c r="AE1811" s="110">
        <f t="shared" si="403"/>
        <v>0</v>
      </c>
      <c r="AF1811" s="110">
        <f t="shared" si="404"/>
        <v>1</v>
      </c>
      <c r="AG1811" s="110">
        <f t="shared" si="405"/>
        <v>0</v>
      </c>
      <c r="AH1811" s="110">
        <f t="shared" si="406"/>
        <v>0</v>
      </c>
      <c r="AI1811" s="110">
        <f t="shared" si="407"/>
        <v>1</v>
      </c>
      <c r="AJ1811" s="100">
        <f>ROW()</f>
        <v>1811</v>
      </c>
      <c r="AK1811" s="100" t="e">
        <f>INDEX('BadRows RECART'!$C$2:$C$1207,MATCH(monthly_gwh_mw!AJ1811,'BadRows RECART'!$D$2:$D$1207,0))</f>
        <v>#N/A</v>
      </c>
    </row>
    <row r="1812" spans="1:37" ht="20">
      <c r="A1812" s="106" t="s">
        <v>3907</v>
      </c>
      <c r="B1812" s="106" t="s">
        <v>2418</v>
      </c>
      <c r="C1812" s="106" t="s">
        <v>6297</v>
      </c>
      <c r="D1812" s="168">
        <v>2028</v>
      </c>
      <c r="E1812" s="168">
        <v>10</v>
      </c>
      <c r="F1812" s="199">
        <v>5.4661070317788054</v>
      </c>
      <c r="G1812" s="212" t="s">
        <v>6314</v>
      </c>
      <c r="H1812" s="212" t="s">
        <v>6314</v>
      </c>
      <c r="I1812" s="106" t="s">
        <v>594</v>
      </c>
      <c r="K1812" s="83" t="s">
        <v>6314</v>
      </c>
      <c r="L1812" s="83" t="s">
        <v>6314</v>
      </c>
      <c r="M1812" s="45" t="str">
        <f>IF(
ISNA(INDEX(resources!E:E,MATCH(B1812,resources!B:B,0))),"fillme",
INDEX(resources!E:E,MATCH(B1812,resources!B:B,0)))</f>
        <v>CAISO_Wind</v>
      </c>
      <c r="N1812" s="45">
        <f>IF(
ISNA(INDEX(resources!J:J,MATCH(B1812,resources!B:B,0))),"fillme",
INDEX(resources!J:J,MATCH(B1812,resources!B:B,0)))</f>
        <v>0</v>
      </c>
      <c r="O1812" s="83" t="str">
        <f>IFERROR(INDEX(resources!K:K,MATCH(B1812,resources!B:B,0)),"fillme")</f>
        <v>wind_low_cf</v>
      </c>
      <c r="P1812" s="89" t="str">
        <f t="shared" si="395"/>
        <v>wind_low_cf_2028_10</v>
      </c>
      <c r="Q1812" s="87">
        <f>INDEX(elcc!G:G,MATCH(P1812,elcc!D:D,0))</f>
        <v>0.11733333333333335</v>
      </c>
      <c r="R1812" s="89">
        <f t="shared" si="396"/>
        <v>1</v>
      </c>
      <c r="S1812" s="89" t="s">
        <v>6314</v>
      </c>
      <c r="T1812" s="89" t="s">
        <v>6314</v>
      </c>
      <c r="U1812" s="90" t="str">
        <f t="shared" si="397"/>
        <v>ok</v>
      </c>
      <c r="V1812" s="63" t="str">
        <f>INDEX(resources!F:F,MATCH(B1812,resources!B:B,0))</f>
        <v>new_resolve</v>
      </c>
      <c r="W1812" s="110">
        <f t="shared" si="398"/>
        <v>1</v>
      </c>
      <c r="X1812" s="110">
        <f t="shared" si="399"/>
        <v>0</v>
      </c>
      <c r="Y1812" s="110" t="str">
        <f t="shared" si="400"/>
        <v>Tehachapi_Wind_energy_NA_CONFIDENTIAL</v>
      </c>
      <c r="Z1812" s="110">
        <f>IF(COUNTIFS($Y$2:Y1812,Y1812)=1,1,0)</f>
        <v>0</v>
      </c>
      <c r="AA1812" s="110">
        <f>SUM($Z$2:Z1812)*Z1812</f>
        <v>0</v>
      </c>
      <c r="AB1812" s="110">
        <f>COUNTIFS(resources!B:B,B1812)</f>
        <v>1</v>
      </c>
      <c r="AC1812" s="110">
        <f t="shared" si="401"/>
        <v>1</v>
      </c>
      <c r="AD1812" s="110">
        <f t="shared" si="402"/>
        <v>1</v>
      </c>
      <c r="AE1812" s="110">
        <f t="shared" si="403"/>
        <v>0</v>
      </c>
      <c r="AF1812" s="110">
        <f t="shared" si="404"/>
        <v>1</v>
      </c>
      <c r="AG1812" s="110">
        <f t="shared" si="405"/>
        <v>0</v>
      </c>
      <c r="AH1812" s="110">
        <f t="shared" si="406"/>
        <v>0</v>
      </c>
      <c r="AI1812" s="110">
        <f t="shared" si="407"/>
        <v>1</v>
      </c>
      <c r="AJ1812" s="100">
        <f>ROW()</f>
        <v>1812</v>
      </c>
      <c r="AK1812" s="100" t="e">
        <f>INDEX('BadRows RECART'!$C$2:$C$1207,MATCH(monthly_gwh_mw!AJ1812,'BadRows RECART'!$D$2:$D$1207,0))</f>
        <v>#N/A</v>
      </c>
    </row>
    <row r="1813" spans="1:37" ht="20">
      <c r="A1813" s="106" t="s">
        <v>3907</v>
      </c>
      <c r="B1813" s="106" t="s">
        <v>2418</v>
      </c>
      <c r="C1813" s="106" t="s">
        <v>6297</v>
      </c>
      <c r="D1813" s="168">
        <v>2028</v>
      </c>
      <c r="E1813" s="168">
        <v>11</v>
      </c>
      <c r="F1813" s="199">
        <v>3.361672977891903</v>
      </c>
      <c r="G1813" s="212" t="s">
        <v>6314</v>
      </c>
      <c r="H1813" s="212" t="s">
        <v>6314</v>
      </c>
      <c r="I1813" s="106" t="s">
        <v>594</v>
      </c>
      <c r="K1813" s="83" t="s">
        <v>6314</v>
      </c>
      <c r="L1813" s="83" t="s">
        <v>6314</v>
      </c>
      <c r="M1813" s="45" t="str">
        <f>IF(
ISNA(INDEX(resources!E:E,MATCH(B1813,resources!B:B,0))),"fillme",
INDEX(resources!E:E,MATCH(B1813,resources!B:B,0)))</f>
        <v>CAISO_Wind</v>
      </c>
      <c r="N1813" s="45">
        <f>IF(
ISNA(INDEX(resources!J:J,MATCH(B1813,resources!B:B,0))),"fillme",
INDEX(resources!J:J,MATCH(B1813,resources!B:B,0)))</f>
        <v>0</v>
      </c>
      <c r="O1813" s="83" t="str">
        <f>IFERROR(INDEX(resources!K:K,MATCH(B1813,resources!B:B,0)),"fillme")</f>
        <v>wind_low_cf</v>
      </c>
      <c r="P1813" s="89" t="str">
        <f t="shared" si="395"/>
        <v>wind_low_cf_2028_11</v>
      </c>
      <c r="Q1813" s="87">
        <f>INDEX(elcc!G:G,MATCH(P1813,elcc!D:D,0))</f>
        <v>0.17600000000000002</v>
      </c>
      <c r="R1813" s="89">
        <f t="shared" si="396"/>
        <v>1</v>
      </c>
      <c r="S1813" s="89" t="s">
        <v>6314</v>
      </c>
      <c r="T1813" s="89" t="s">
        <v>6314</v>
      </c>
      <c r="U1813" s="90" t="str">
        <f t="shared" si="397"/>
        <v>ok</v>
      </c>
      <c r="V1813" s="63" t="str">
        <f>INDEX(resources!F:F,MATCH(B1813,resources!B:B,0))</f>
        <v>new_resolve</v>
      </c>
      <c r="W1813" s="110">
        <f t="shared" si="398"/>
        <v>1</v>
      </c>
      <c r="X1813" s="110">
        <f t="shared" si="399"/>
        <v>0</v>
      </c>
      <c r="Y1813" s="110" t="str">
        <f t="shared" si="400"/>
        <v>Tehachapi_Wind_energy_NA_CONFIDENTIAL</v>
      </c>
      <c r="Z1813" s="110">
        <f>IF(COUNTIFS($Y$2:Y1813,Y1813)=1,1,0)</f>
        <v>0</v>
      </c>
      <c r="AA1813" s="110">
        <f>SUM($Z$2:Z1813)*Z1813</f>
        <v>0</v>
      </c>
      <c r="AB1813" s="110">
        <f>COUNTIFS(resources!B:B,B1813)</f>
        <v>1</v>
      </c>
      <c r="AC1813" s="110">
        <f t="shared" si="401"/>
        <v>1</v>
      </c>
      <c r="AD1813" s="110">
        <f t="shared" si="402"/>
        <v>1</v>
      </c>
      <c r="AE1813" s="110">
        <f t="shared" si="403"/>
        <v>0</v>
      </c>
      <c r="AF1813" s="110">
        <f t="shared" si="404"/>
        <v>1</v>
      </c>
      <c r="AG1813" s="110">
        <f t="shared" si="405"/>
        <v>0</v>
      </c>
      <c r="AH1813" s="110">
        <f t="shared" si="406"/>
        <v>0</v>
      </c>
      <c r="AI1813" s="110">
        <f t="shared" si="407"/>
        <v>1</v>
      </c>
      <c r="AJ1813" s="100">
        <f>ROW()</f>
        <v>1813</v>
      </c>
      <c r="AK1813" s="100" t="e">
        <f>INDEX('BadRows RECART'!$C$2:$C$1207,MATCH(monthly_gwh_mw!AJ1813,'BadRows RECART'!$D$2:$D$1207,0))</f>
        <v>#N/A</v>
      </c>
    </row>
    <row r="1814" spans="1:37" ht="20">
      <c r="A1814" s="106" t="s">
        <v>3907</v>
      </c>
      <c r="B1814" s="106" t="s">
        <v>2418</v>
      </c>
      <c r="C1814" s="106" t="s">
        <v>6297</v>
      </c>
      <c r="D1814" s="168">
        <v>2028</v>
      </c>
      <c r="E1814" s="168">
        <v>12</v>
      </c>
      <c r="F1814" s="199">
        <v>5.5330299409979666</v>
      </c>
      <c r="G1814" s="212" t="s">
        <v>6314</v>
      </c>
      <c r="H1814" s="212" t="s">
        <v>6314</v>
      </c>
      <c r="I1814" s="106" t="s">
        <v>594</v>
      </c>
      <c r="K1814" s="83" t="s">
        <v>6314</v>
      </c>
      <c r="L1814" s="83" t="s">
        <v>6314</v>
      </c>
      <c r="M1814" s="45" t="str">
        <f>IF(
ISNA(INDEX(resources!E:E,MATCH(B1814,resources!B:B,0))),"fillme",
INDEX(resources!E:E,MATCH(B1814,resources!B:B,0)))</f>
        <v>CAISO_Wind</v>
      </c>
      <c r="N1814" s="45">
        <f>IF(
ISNA(INDEX(resources!J:J,MATCH(B1814,resources!B:B,0))),"fillme",
INDEX(resources!J:J,MATCH(B1814,resources!B:B,0)))</f>
        <v>0</v>
      </c>
      <c r="O1814" s="83" t="str">
        <f>IFERROR(INDEX(resources!K:K,MATCH(B1814,resources!B:B,0)),"fillme")</f>
        <v>wind_low_cf</v>
      </c>
      <c r="P1814" s="89" t="str">
        <f t="shared" si="395"/>
        <v>wind_low_cf_2028_12</v>
      </c>
      <c r="Q1814" s="87">
        <f>INDEX(elcc!G:G,MATCH(P1814,elcc!D:D,0))</f>
        <v>0.19066666666666668</v>
      </c>
      <c r="R1814" s="89">
        <f t="shared" si="396"/>
        <v>1</v>
      </c>
      <c r="S1814" s="89" t="s">
        <v>6314</v>
      </c>
      <c r="T1814" s="89" t="s">
        <v>6314</v>
      </c>
      <c r="U1814" s="90" t="str">
        <f t="shared" si="397"/>
        <v>ok</v>
      </c>
      <c r="V1814" s="63" t="str">
        <f>INDEX(resources!F:F,MATCH(B1814,resources!B:B,0))</f>
        <v>new_resolve</v>
      </c>
      <c r="W1814" s="110">
        <f t="shared" si="398"/>
        <v>1</v>
      </c>
      <c r="X1814" s="110">
        <f t="shared" si="399"/>
        <v>0</v>
      </c>
      <c r="Y1814" s="110" t="str">
        <f t="shared" si="400"/>
        <v>Tehachapi_Wind_energy_NA_CONFIDENTIAL</v>
      </c>
      <c r="Z1814" s="110">
        <f>IF(COUNTIFS($Y$2:Y1814,Y1814)=1,1,0)</f>
        <v>0</v>
      </c>
      <c r="AA1814" s="110">
        <f>SUM($Z$2:Z1814)*Z1814</f>
        <v>0</v>
      </c>
      <c r="AB1814" s="110">
        <f>COUNTIFS(resources!B:B,B1814)</f>
        <v>1</v>
      </c>
      <c r="AC1814" s="110">
        <f t="shared" si="401"/>
        <v>1</v>
      </c>
      <c r="AD1814" s="110">
        <f t="shared" si="402"/>
        <v>1</v>
      </c>
      <c r="AE1814" s="110">
        <f t="shared" si="403"/>
        <v>0</v>
      </c>
      <c r="AF1814" s="110">
        <f t="shared" si="404"/>
        <v>1</v>
      </c>
      <c r="AG1814" s="110">
        <f t="shared" si="405"/>
        <v>0</v>
      </c>
      <c r="AH1814" s="110">
        <f t="shared" si="406"/>
        <v>0</v>
      </c>
      <c r="AI1814" s="110">
        <f t="shared" si="407"/>
        <v>1</v>
      </c>
      <c r="AJ1814" s="100">
        <f>ROW()</f>
        <v>1814</v>
      </c>
      <c r="AK1814" s="100" t="e">
        <f>INDEX('BadRows RECART'!$C$2:$C$1207,MATCH(monthly_gwh_mw!AJ1814,'BadRows RECART'!$D$2:$D$1207,0))</f>
        <v>#N/A</v>
      </c>
    </row>
    <row r="1815" spans="1:37" ht="20">
      <c r="A1815" s="106" t="s">
        <v>3907</v>
      </c>
      <c r="B1815" s="106" t="s">
        <v>2418</v>
      </c>
      <c r="C1815" s="106" t="s">
        <v>6297</v>
      </c>
      <c r="D1815" s="168">
        <v>2029</v>
      </c>
      <c r="E1815" s="168">
        <v>1</v>
      </c>
      <c r="F1815" s="199">
        <v>4.5278512289417803</v>
      </c>
      <c r="G1815" s="212" t="s">
        <v>6314</v>
      </c>
      <c r="H1815" s="212" t="s">
        <v>6314</v>
      </c>
      <c r="I1815" s="106" t="s">
        <v>594</v>
      </c>
      <c r="K1815" s="83" t="s">
        <v>6314</v>
      </c>
      <c r="L1815" s="83" t="s">
        <v>6314</v>
      </c>
      <c r="M1815" s="45" t="str">
        <f>IF(
ISNA(INDEX(resources!E:E,MATCH(B1815,resources!B:B,0))),"fillme",
INDEX(resources!E:E,MATCH(B1815,resources!B:B,0)))</f>
        <v>CAISO_Wind</v>
      </c>
      <c r="N1815" s="45">
        <f>IF(
ISNA(INDEX(resources!J:J,MATCH(B1815,resources!B:B,0))),"fillme",
INDEX(resources!J:J,MATCH(B1815,resources!B:B,0)))</f>
        <v>0</v>
      </c>
      <c r="O1815" s="83" t="str">
        <f>IFERROR(INDEX(resources!K:K,MATCH(B1815,resources!B:B,0)),"fillme")</f>
        <v>wind_low_cf</v>
      </c>
      <c r="P1815" s="89" t="str">
        <f t="shared" si="395"/>
        <v>wind_low_cf_2029_1</v>
      </c>
      <c r="Q1815" s="87">
        <f>INDEX(elcc!G:G,MATCH(P1815,elcc!D:D,0))</f>
        <v>0.20533333333333337</v>
      </c>
      <c r="R1815" s="89">
        <f t="shared" si="396"/>
        <v>1</v>
      </c>
      <c r="S1815" s="89" t="s">
        <v>6314</v>
      </c>
      <c r="T1815" s="89" t="s">
        <v>6314</v>
      </c>
      <c r="U1815" s="90" t="str">
        <f t="shared" si="397"/>
        <v>ok</v>
      </c>
      <c r="V1815" s="63" t="str">
        <f>INDEX(resources!F:F,MATCH(B1815,resources!B:B,0))</f>
        <v>new_resolve</v>
      </c>
      <c r="W1815" s="110">
        <f t="shared" si="398"/>
        <v>1</v>
      </c>
      <c r="X1815" s="110">
        <f t="shared" si="399"/>
        <v>0</v>
      </c>
      <c r="Y1815" s="110" t="str">
        <f t="shared" si="400"/>
        <v>Tehachapi_Wind_energy_NA_CONFIDENTIAL</v>
      </c>
      <c r="Z1815" s="110">
        <f>IF(COUNTIFS($Y$2:Y1815,Y1815)=1,1,0)</f>
        <v>0</v>
      </c>
      <c r="AA1815" s="110">
        <f>SUM($Z$2:Z1815)*Z1815</f>
        <v>0</v>
      </c>
      <c r="AB1815" s="110">
        <f>COUNTIFS(resources!B:B,B1815)</f>
        <v>1</v>
      </c>
      <c r="AC1815" s="110">
        <f t="shared" si="401"/>
        <v>1</v>
      </c>
      <c r="AD1815" s="110">
        <f t="shared" si="402"/>
        <v>1</v>
      </c>
      <c r="AE1815" s="110">
        <f t="shared" si="403"/>
        <v>0</v>
      </c>
      <c r="AF1815" s="110">
        <f t="shared" si="404"/>
        <v>1</v>
      </c>
      <c r="AG1815" s="110">
        <f t="shared" si="405"/>
        <v>0</v>
      </c>
      <c r="AH1815" s="110">
        <f t="shared" si="406"/>
        <v>0</v>
      </c>
      <c r="AI1815" s="110">
        <f t="shared" si="407"/>
        <v>1</v>
      </c>
      <c r="AJ1815" s="100">
        <f>ROW()</f>
        <v>1815</v>
      </c>
      <c r="AK1815" s="100" t="e">
        <f>INDEX('BadRows RECART'!$C$2:$C$1207,MATCH(monthly_gwh_mw!AJ1815,'BadRows RECART'!$D$2:$D$1207,0))</f>
        <v>#N/A</v>
      </c>
    </row>
    <row r="1816" spans="1:37" ht="20">
      <c r="A1816" s="106" t="s">
        <v>3907</v>
      </c>
      <c r="B1816" s="106" t="s">
        <v>2418</v>
      </c>
      <c r="C1816" s="106" t="s">
        <v>6297</v>
      </c>
      <c r="D1816" s="168">
        <v>2029</v>
      </c>
      <c r="E1816" s="168">
        <v>2</v>
      </c>
      <c r="F1816" s="199">
        <v>4.577555326431102</v>
      </c>
      <c r="G1816" s="212" t="s">
        <v>6314</v>
      </c>
      <c r="H1816" s="212" t="s">
        <v>6314</v>
      </c>
      <c r="I1816" s="106" t="s">
        <v>594</v>
      </c>
      <c r="K1816" s="83" t="s">
        <v>6314</v>
      </c>
      <c r="L1816" s="83" t="s">
        <v>6314</v>
      </c>
      <c r="M1816" s="45" t="str">
        <f>IF(
ISNA(INDEX(resources!E:E,MATCH(B1816,resources!B:B,0))),"fillme",
INDEX(resources!E:E,MATCH(B1816,resources!B:B,0)))</f>
        <v>CAISO_Wind</v>
      </c>
      <c r="N1816" s="45">
        <f>IF(
ISNA(INDEX(resources!J:J,MATCH(B1816,resources!B:B,0))),"fillme",
INDEX(resources!J:J,MATCH(B1816,resources!B:B,0)))</f>
        <v>0</v>
      </c>
      <c r="O1816" s="83" t="str">
        <f>IFERROR(INDEX(resources!K:K,MATCH(B1816,resources!B:B,0)),"fillme")</f>
        <v>wind_low_cf</v>
      </c>
      <c r="P1816" s="89" t="str">
        <f t="shared" si="395"/>
        <v>wind_low_cf_2029_2</v>
      </c>
      <c r="Q1816" s="87">
        <f>INDEX(elcc!G:G,MATCH(P1816,elcc!D:D,0))</f>
        <v>0.17600000000000002</v>
      </c>
      <c r="R1816" s="89">
        <f t="shared" si="396"/>
        <v>1</v>
      </c>
      <c r="S1816" s="89" t="s">
        <v>6314</v>
      </c>
      <c r="T1816" s="89" t="s">
        <v>6314</v>
      </c>
      <c r="U1816" s="90" t="str">
        <f t="shared" si="397"/>
        <v>ok</v>
      </c>
      <c r="V1816" s="63" t="str">
        <f>INDEX(resources!F:F,MATCH(B1816,resources!B:B,0))</f>
        <v>new_resolve</v>
      </c>
      <c r="W1816" s="110">
        <f t="shared" si="398"/>
        <v>1</v>
      </c>
      <c r="X1816" s="110">
        <f t="shared" si="399"/>
        <v>0</v>
      </c>
      <c r="Y1816" s="110" t="str">
        <f t="shared" si="400"/>
        <v>Tehachapi_Wind_energy_NA_CONFIDENTIAL</v>
      </c>
      <c r="Z1816" s="110">
        <f>IF(COUNTIFS($Y$2:Y1816,Y1816)=1,1,0)</f>
        <v>0</v>
      </c>
      <c r="AA1816" s="110">
        <f>SUM($Z$2:Z1816)*Z1816</f>
        <v>0</v>
      </c>
      <c r="AB1816" s="110">
        <f>COUNTIFS(resources!B:B,B1816)</f>
        <v>1</v>
      </c>
      <c r="AC1816" s="110">
        <f t="shared" si="401"/>
        <v>1</v>
      </c>
      <c r="AD1816" s="110">
        <f t="shared" si="402"/>
        <v>1</v>
      </c>
      <c r="AE1816" s="110">
        <f t="shared" si="403"/>
        <v>0</v>
      </c>
      <c r="AF1816" s="110">
        <f t="shared" si="404"/>
        <v>1</v>
      </c>
      <c r="AG1816" s="110">
        <f t="shared" si="405"/>
        <v>0</v>
      </c>
      <c r="AH1816" s="110">
        <f t="shared" si="406"/>
        <v>0</v>
      </c>
      <c r="AI1816" s="110">
        <f t="shared" si="407"/>
        <v>1</v>
      </c>
      <c r="AJ1816" s="100">
        <f>ROW()</f>
        <v>1816</v>
      </c>
      <c r="AK1816" s="100" t="e">
        <f>INDEX('BadRows RECART'!$C$2:$C$1207,MATCH(monthly_gwh_mw!AJ1816,'BadRows RECART'!$D$2:$D$1207,0))</f>
        <v>#N/A</v>
      </c>
    </row>
    <row r="1817" spans="1:37" ht="20">
      <c r="A1817" s="106" t="s">
        <v>3907</v>
      </c>
      <c r="B1817" s="106" t="s">
        <v>2418</v>
      </c>
      <c r="C1817" s="106" t="s">
        <v>6297</v>
      </c>
      <c r="D1817" s="168">
        <v>2029</v>
      </c>
      <c r="E1817" s="168">
        <v>3</v>
      </c>
      <c r="F1817" s="199">
        <v>6.0619968433061384</v>
      </c>
      <c r="G1817" s="212" t="s">
        <v>6314</v>
      </c>
      <c r="H1817" s="212" t="s">
        <v>6314</v>
      </c>
      <c r="I1817" s="106" t="s">
        <v>594</v>
      </c>
      <c r="K1817" s="83" t="s">
        <v>6314</v>
      </c>
      <c r="L1817" s="83" t="s">
        <v>6314</v>
      </c>
      <c r="M1817" s="45" t="str">
        <f>IF(
ISNA(INDEX(resources!E:E,MATCH(B1817,resources!B:B,0))),"fillme",
INDEX(resources!E:E,MATCH(B1817,resources!B:B,0)))</f>
        <v>CAISO_Wind</v>
      </c>
      <c r="N1817" s="45">
        <f>IF(
ISNA(INDEX(resources!J:J,MATCH(B1817,resources!B:B,0))),"fillme",
INDEX(resources!J:J,MATCH(B1817,resources!B:B,0)))</f>
        <v>0</v>
      </c>
      <c r="O1817" s="83" t="str">
        <f>IFERROR(INDEX(resources!K:K,MATCH(B1817,resources!B:B,0)),"fillme")</f>
        <v>wind_low_cf</v>
      </c>
      <c r="P1817" s="89" t="str">
        <f t="shared" si="395"/>
        <v>wind_low_cf_2029_3</v>
      </c>
      <c r="Q1817" s="87">
        <f>INDEX(elcc!G:G,MATCH(P1817,elcc!D:D,0))</f>
        <v>0.41066666666666674</v>
      </c>
      <c r="R1817" s="89">
        <f t="shared" si="396"/>
        <v>1</v>
      </c>
      <c r="S1817" s="89" t="s">
        <v>6314</v>
      </c>
      <c r="T1817" s="89" t="s">
        <v>6314</v>
      </c>
      <c r="U1817" s="90" t="str">
        <f t="shared" si="397"/>
        <v>ok</v>
      </c>
      <c r="V1817" s="63" t="str">
        <f>INDEX(resources!F:F,MATCH(B1817,resources!B:B,0))</f>
        <v>new_resolve</v>
      </c>
      <c r="W1817" s="110">
        <f t="shared" si="398"/>
        <v>1</v>
      </c>
      <c r="X1817" s="110">
        <f t="shared" si="399"/>
        <v>0</v>
      </c>
      <c r="Y1817" s="110" t="str">
        <f t="shared" si="400"/>
        <v>Tehachapi_Wind_energy_NA_CONFIDENTIAL</v>
      </c>
      <c r="Z1817" s="110">
        <f>IF(COUNTIFS($Y$2:Y1817,Y1817)=1,1,0)</f>
        <v>0</v>
      </c>
      <c r="AA1817" s="110">
        <f>SUM($Z$2:Z1817)*Z1817</f>
        <v>0</v>
      </c>
      <c r="AB1817" s="110">
        <f>COUNTIFS(resources!B:B,B1817)</f>
        <v>1</v>
      </c>
      <c r="AC1817" s="110">
        <f t="shared" si="401"/>
        <v>1</v>
      </c>
      <c r="AD1817" s="110">
        <f t="shared" si="402"/>
        <v>1</v>
      </c>
      <c r="AE1817" s="110">
        <f t="shared" si="403"/>
        <v>0</v>
      </c>
      <c r="AF1817" s="110">
        <f t="shared" si="404"/>
        <v>1</v>
      </c>
      <c r="AG1817" s="110">
        <f t="shared" si="405"/>
        <v>0</v>
      </c>
      <c r="AH1817" s="110">
        <f t="shared" si="406"/>
        <v>0</v>
      </c>
      <c r="AI1817" s="110">
        <f t="shared" si="407"/>
        <v>1</v>
      </c>
      <c r="AJ1817" s="100">
        <f>ROW()</f>
        <v>1817</v>
      </c>
      <c r="AK1817" s="100" t="e">
        <f>INDEX('BadRows RECART'!$C$2:$C$1207,MATCH(monthly_gwh_mw!AJ1817,'BadRows RECART'!$D$2:$D$1207,0))</f>
        <v>#N/A</v>
      </c>
    </row>
    <row r="1818" spans="1:37" ht="20">
      <c r="A1818" s="106" t="s">
        <v>3907</v>
      </c>
      <c r="B1818" s="106" t="s">
        <v>2418</v>
      </c>
      <c r="C1818" s="106" t="s">
        <v>6297</v>
      </c>
      <c r="D1818" s="168">
        <v>2029</v>
      </c>
      <c r="E1818" s="168">
        <v>4</v>
      </c>
      <c r="F1818" s="199">
        <v>7.9043661741441795</v>
      </c>
      <c r="G1818" s="212" t="s">
        <v>6314</v>
      </c>
      <c r="H1818" s="212" t="s">
        <v>6314</v>
      </c>
      <c r="I1818" s="106" t="s">
        <v>594</v>
      </c>
      <c r="K1818" s="83" t="s">
        <v>6314</v>
      </c>
      <c r="L1818" s="83" t="s">
        <v>6314</v>
      </c>
      <c r="M1818" s="45" t="str">
        <f>IF(
ISNA(INDEX(resources!E:E,MATCH(B1818,resources!B:B,0))),"fillme",
INDEX(resources!E:E,MATCH(B1818,resources!B:B,0)))</f>
        <v>CAISO_Wind</v>
      </c>
      <c r="N1818" s="45">
        <f>IF(
ISNA(INDEX(resources!J:J,MATCH(B1818,resources!B:B,0))),"fillme",
INDEX(resources!J:J,MATCH(B1818,resources!B:B,0)))</f>
        <v>0</v>
      </c>
      <c r="O1818" s="83" t="str">
        <f>IFERROR(INDEX(resources!K:K,MATCH(B1818,resources!B:B,0)),"fillme")</f>
        <v>wind_low_cf</v>
      </c>
      <c r="P1818" s="89" t="str">
        <f t="shared" si="395"/>
        <v>wind_low_cf_2029_4</v>
      </c>
      <c r="Q1818" s="87">
        <f>INDEX(elcc!G:G,MATCH(P1818,elcc!D:D,0))</f>
        <v>0.3666666666666667</v>
      </c>
      <c r="R1818" s="89">
        <f t="shared" si="396"/>
        <v>1</v>
      </c>
      <c r="S1818" s="89" t="s">
        <v>6314</v>
      </c>
      <c r="T1818" s="89" t="s">
        <v>6314</v>
      </c>
      <c r="U1818" s="90" t="str">
        <f t="shared" si="397"/>
        <v>ok</v>
      </c>
      <c r="V1818" s="63" t="str">
        <f>INDEX(resources!F:F,MATCH(B1818,resources!B:B,0))</f>
        <v>new_resolve</v>
      </c>
      <c r="W1818" s="110">
        <f t="shared" si="398"/>
        <v>1</v>
      </c>
      <c r="X1818" s="110">
        <f t="shared" si="399"/>
        <v>0</v>
      </c>
      <c r="Y1818" s="110" t="str">
        <f t="shared" si="400"/>
        <v>Tehachapi_Wind_energy_NA_CONFIDENTIAL</v>
      </c>
      <c r="Z1818" s="110">
        <f>IF(COUNTIFS($Y$2:Y1818,Y1818)=1,1,0)</f>
        <v>0</v>
      </c>
      <c r="AA1818" s="110">
        <f>SUM($Z$2:Z1818)*Z1818</f>
        <v>0</v>
      </c>
      <c r="AB1818" s="110">
        <f>COUNTIFS(resources!B:B,B1818)</f>
        <v>1</v>
      </c>
      <c r="AC1818" s="110">
        <f t="shared" si="401"/>
        <v>1</v>
      </c>
      <c r="AD1818" s="110">
        <f t="shared" si="402"/>
        <v>1</v>
      </c>
      <c r="AE1818" s="110">
        <f t="shared" si="403"/>
        <v>0</v>
      </c>
      <c r="AF1818" s="110">
        <f t="shared" si="404"/>
        <v>1</v>
      </c>
      <c r="AG1818" s="110">
        <f t="shared" si="405"/>
        <v>0</v>
      </c>
      <c r="AH1818" s="110">
        <f t="shared" si="406"/>
        <v>0</v>
      </c>
      <c r="AI1818" s="110">
        <f t="shared" si="407"/>
        <v>1</v>
      </c>
      <c r="AJ1818" s="100">
        <f>ROW()</f>
        <v>1818</v>
      </c>
      <c r="AK1818" s="100" t="e">
        <f>INDEX('BadRows RECART'!$C$2:$C$1207,MATCH(monthly_gwh_mw!AJ1818,'BadRows RECART'!$D$2:$D$1207,0))</f>
        <v>#N/A</v>
      </c>
    </row>
    <row r="1819" spans="1:37" ht="20">
      <c r="A1819" s="106" t="s">
        <v>3907</v>
      </c>
      <c r="B1819" s="106" t="s">
        <v>2418</v>
      </c>
      <c r="C1819" s="106" t="s">
        <v>6297</v>
      </c>
      <c r="D1819" s="168">
        <v>2029</v>
      </c>
      <c r="E1819" s="168">
        <v>5</v>
      </c>
      <c r="F1819" s="199">
        <v>6.8986724101498602</v>
      </c>
      <c r="G1819" s="212" t="s">
        <v>6314</v>
      </c>
      <c r="H1819" s="212" t="s">
        <v>6314</v>
      </c>
      <c r="I1819" s="106" t="s">
        <v>594</v>
      </c>
      <c r="K1819" s="83" t="s">
        <v>6314</v>
      </c>
      <c r="L1819" s="83" t="s">
        <v>6314</v>
      </c>
      <c r="M1819" s="45" t="str">
        <f>IF(
ISNA(INDEX(resources!E:E,MATCH(B1819,resources!B:B,0))),"fillme",
INDEX(resources!E:E,MATCH(B1819,resources!B:B,0)))</f>
        <v>CAISO_Wind</v>
      </c>
      <c r="N1819" s="45">
        <f>IF(
ISNA(INDEX(resources!J:J,MATCH(B1819,resources!B:B,0))),"fillme",
INDEX(resources!J:J,MATCH(B1819,resources!B:B,0)))</f>
        <v>0</v>
      </c>
      <c r="O1819" s="83" t="str">
        <f>IFERROR(INDEX(resources!K:K,MATCH(B1819,resources!B:B,0)),"fillme")</f>
        <v>wind_low_cf</v>
      </c>
      <c r="P1819" s="89" t="str">
        <f t="shared" si="395"/>
        <v>wind_low_cf_2029_5</v>
      </c>
      <c r="Q1819" s="87">
        <f>INDEX(elcc!G:G,MATCH(P1819,elcc!D:D,0))</f>
        <v>0.3666666666666667</v>
      </c>
      <c r="R1819" s="89">
        <f t="shared" si="396"/>
        <v>1</v>
      </c>
      <c r="S1819" s="89" t="s">
        <v>6314</v>
      </c>
      <c r="T1819" s="89" t="s">
        <v>6314</v>
      </c>
      <c r="U1819" s="90" t="str">
        <f t="shared" si="397"/>
        <v>ok</v>
      </c>
      <c r="V1819" s="63" t="str">
        <f>INDEX(resources!F:F,MATCH(B1819,resources!B:B,0))</f>
        <v>new_resolve</v>
      </c>
      <c r="W1819" s="110">
        <f t="shared" si="398"/>
        <v>1</v>
      </c>
      <c r="X1819" s="110">
        <f t="shared" si="399"/>
        <v>0</v>
      </c>
      <c r="Y1819" s="110" t="str">
        <f t="shared" si="400"/>
        <v>Tehachapi_Wind_energy_NA_CONFIDENTIAL</v>
      </c>
      <c r="Z1819" s="110">
        <f>IF(COUNTIFS($Y$2:Y1819,Y1819)=1,1,0)</f>
        <v>0</v>
      </c>
      <c r="AA1819" s="110">
        <f>SUM($Z$2:Z1819)*Z1819</f>
        <v>0</v>
      </c>
      <c r="AB1819" s="110">
        <f>COUNTIFS(resources!B:B,B1819)</f>
        <v>1</v>
      </c>
      <c r="AC1819" s="110">
        <f t="shared" si="401"/>
        <v>1</v>
      </c>
      <c r="AD1819" s="110">
        <f t="shared" si="402"/>
        <v>1</v>
      </c>
      <c r="AE1819" s="110">
        <f t="shared" si="403"/>
        <v>0</v>
      </c>
      <c r="AF1819" s="110">
        <f t="shared" si="404"/>
        <v>1</v>
      </c>
      <c r="AG1819" s="110">
        <f t="shared" si="405"/>
        <v>0</v>
      </c>
      <c r="AH1819" s="110">
        <f t="shared" si="406"/>
        <v>0</v>
      </c>
      <c r="AI1819" s="110">
        <f t="shared" si="407"/>
        <v>1</v>
      </c>
      <c r="AJ1819" s="100">
        <f>ROW()</f>
        <v>1819</v>
      </c>
      <c r="AK1819" s="100" t="e">
        <f>INDEX('BadRows RECART'!$C$2:$C$1207,MATCH(monthly_gwh_mw!AJ1819,'BadRows RECART'!$D$2:$D$1207,0))</f>
        <v>#N/A</v>
      </c>
    </row>
    <row r="1820" spans="1:37" ht="20">
      <c r="A1820" s="106" t="s">
        <v>3907</v>
      </c>
      <c r="B1820" s="106" t="s">
        <v>2418</v>
      </c>
      <c r="C1820" s="106" t="s">
        <v>6297</v>
      </c>
      <c r="D1820" s="168">
        <v>2029</v>
      </c>
      <c r="E1820" s="168">
        <v>6</v>
      </c>
      <c r="F1820" s="199">
        <v>7.4423995069544908</v>
      </c>
      <c r="G1820" s="212" t="s">
        <v>6314</v>
      </c>
      <c r="H1820" s="212" t="s">
        <v>6314</v>
      </c>
      <c r="I1820" s="106" t="s">
        <v>594</v>
      </c>
      <c r="K1820" s="83" t="s">
        <v>6314</v>
      </c>
      <c r="L1820" s="83" t="s">
        <v>6314</v>
      </c>
      <c r="M1820" s="45" t="str">
        <f>IF(
ISNA(INDEX(resources!E:E,MATCH(B1820,resources!B:B,0))),"fillme",
INDEX(resources!E:E,MATCH(B1820,resources!B:B,0)))</f>
        <v>CAISO_Wind</v>
      </c>
      <c r="N1820" s="45">
        <f>IF(
ISNA(INDEX(resources!J:J,MATCH(B1820,resources!B:B,0))),"fillme",
INDEX(resources!J:J,MATCH(B1820,resources!B:B,0)))</f>
        <v>0</v>
      </c>
      <c r="O1820" s="83" t="str">
        <f>IFERROR(INDEX(resources!K:K,MATCH(B1820,resources!B:B,0)),"fillme")</f>
        <v>wind_low_cf</v>
      </c>
      <c r="P1820" s="89" t="str">
        <f t="shared" si="395"/>
        <v>wind_low_cf_2029_6</v>
      </c>
      <c r="Q1820" s="87">
        <f>INDEX(elcc!G:G,MATCH(P1820,elcc!D:D,0))</f>
        <v>0.48400000000000004</v>
      </c>
      <c r="R1820" s="89">
        <f t="shared" si="396"/>
        <v>1</v>
      </c>
      <c r="S1820" s="89" t="s">
        <v>6314</v>
      </c>
      <c r="T1820" s="89" t="s">
        <v>6314</v>
      </c>
      <c r="U1820" s="90" t="str">
        <f t="shared" si="397"/>
        <v>ok</v>
      </c>
      <c r="V1820" s="63" t="str">
        <f>INDEX(resources!F:F,MATCH(B1820,resources!B:B,0))</f>
        <v>new_resolve</v>
      </c>
      <c r="W1820" s="110">
        <f t="shared" si="398"/>
        <v>1</v>
      </c>
      <c r="X1820" s="110">
        <f t="shared" si="399"/>
        <v>0</v>
      </c>
      <c r="Y1820" s="110" t="str">
        <f t="shared" si="400"/>
        <v>Tehachapi_Wind_energy_NA_CONFIDENTIAL</v>
      </c>
      <c r="Z1820" s="110">
        <f>IF(COUNTIFS($Y$2:Y1820,Y1820)=1,1,0)</f>
        <v>0</v>
      </c>
      <c r="AA1820" s="110">
        <f>SUM($Z$2:Z1820)*Z1820</f>
        <v>0</v>
      </c>
      <c r="AB1820" s="110">
        <f>COUNTIFS(resources!B:B,B1820)</f>
        <v>1</v>
      </c>
      <c r="AC1820" s="110">
        <f t="shared" si="401"/>
        <v>1</v>
      </c>
      <c r="AD1820" s="110">
        <f t="shared" si="402"/>
        <v>1</v>
      </c>
      <c r="AE1820" s="110">
        <f t="shared" si="403"/>
        <v>0</v>
      </c>
      <c r="AF1820" s="110">
        <f t="shared" si="404"/>
        <v>1</v>
      </c>
      <c r="AG1820" s="110">
        <f t="shared" si="405"/>
        <v>0</v>
      </c>
      <c r="AH1820" s="110">
        <f t="shared" si="406"/>
        <v>0</v>
      </c>
      <c r="AI1820" s="110">
        <f t="shared" si="407"/>
        <v>1</v>
      </c>
      <c r="AJ1820" s="100">
        <f>ROW()</f>
        <v>1820</v>
      </c>
      <c r="AK1820" s="100" t="e">
        <f>INDEX('BadRows RECART'!$C$2:$C$1207,MATCH(monthly_gwh_mw!AJ1820,'BadRows RECART'!$D$2:$D$1207,0))</f>
        <v>#N/A</v>
      </c>
    </row>
    <row r="1821" spans="1:37" ht="20">
      <c r="A1821" s="106" t="s">
        <v>3907</v>
      </c>
      <c r="B1821" s="106" t="s">
        <v>2418</v>
      </c>
      <c r="C1821" s="106" t="s">
        <v>6297</v>
      </c>
      <c r="D1821" s="168">
        <v>2029</v>
      </c>
      <c r="E1821" s="168">
        <v>7</v>
      </c>
      <c r="F1821" s="199">
        <v>5.9066160315128569</v>
      </c>
      <c r="G1821" s="212" t="s">
        <v>6314</v>
      </c>
      <c r="H1821" s="212" t="s">
        <v>6314</v>
      </c>
      <c r="I1821" s="106" t="s">
        <v>594</v>
      </c>
      <c r="K1821" s="83" t="s">
        <v>6314</v>
      </c>
      <c r="L1821" s="83" t="s">
        <v>6314</v>
      </c>
      <c r="M1821" s="45" t="str">
        <f>IF(
ISNA(INDEX(resources!E:E,MATCH(B1821,resources!B:B,0))),"fillme",
INDEX(resources!E:E,MATCH(B1821,resources!B:B,0)))</f>
        <v>CAISO_Wind</v>
      </c>
      <c r="N1821" s="45">
        <f>IF(
ISNA(INDEX(resources!J:J,MATCH(B1821,resources!B:B,0))),"fillme",
INDEX(resources!J:J,MATCH(B1821,resources!B:B,0)))</f>
        <v>0</v>
      </c>
      <c r="O1821" s="83" t="str">
        <f>IFERROR(INDEX(resources!K:K,MATCH(B1821,resources!B:B,0)),"fillme")</f>
        <v>wind_low_cf</v>
      </c>
      <c r="P1821" s="89" t="str">
        <f t="shared" si="395"/>
        <v>wind_low_cf_2029_7</v>
      </c>
      <c r="Q1821" s="87">
        <f>INDEX(elcc!G:G,MATCH(P1821,elcc!D:D,0))</f>
        <v>0.33733333333333337</v>
      </c>
      <c r="R1821" s="89">
        <f t="shared" si="396"/>
        <v>1</v>
      </c>
      <c r="S1821" s="89" t="s">
        <v>6314</v>
      </c>
      <c r="T1821" s="89" t="s">
        <v>6314</v>
      </c>
      <c r="U1821" s="90" t="str">
        <f t="shared" si="397"/>
        <v>ok</v>
      </c>
      <c r="V1821" s="63" t="str">
        <f>INDEX(resources!F:F,MATCH(B1821,resources!B:B,0))</f>
        <v>new_resolve</v>
      </c>
      <c r="W1821" s="110">
        <f t="shared" si="398"/>
        <v>1</v>
      </c>
      <c r="X1821" s="110">
        <f t="shared" si="399"/>
        <v>0</v>
      </c>
      <c r="Y1821" s="110" t="str">
        <f t="shared" si="400"/>
        <v>Tehachapi_Wind_energy_NA_CONFIDENTIAL</v>
      </c>
      <c r="Z1821" s="110">
        <f>IF(COUNTIFS($Y$2:Y1821,Y1821)=1,1,0)</f>
        <v>0</v>
      </c>
      <c r="AA1821" s="110">
        <f>SUM($Z$2:Z1821)*Z1821</f>
        <v>0</v>
      </c>
      <c r="AB1821" s="110">
        <f>COUNTIFS(resources!B:B,B1821)</f>
        <v>1</v>
      </c>
      <c r="AC1821" s="110">
        <f t="shared" si="401"/>
        <v>1</v>
      </c>
      <c r="AD1821" s="110">
        <f t="shared" si="402"/>
        <v>1</v>
      </c>
      <c r="AE1821" s="110">
        <f t="shared" si="403"/>
        <v>0</v>
      </c>
      <c r="AF1821" s="110">
        <f t="shared" si="404"/>
        <v>1</v>
      </c>
      <c r="AG1821" s="110">
        <f t="shared" si="405"/>
        <v>0</v>
      </c>
      <c r="AH1821" s="110">
        <f t="shared" si="406"/>
        <v>0</v>
      </c>
      <c r="AI1821" s="110">
        <f t="shared" si="407"/>
        <v>1</v>
      </c>
      <c r="AJ1821" s="100">
        <f>ROW()</f>
        <v>1821</v>
      </c>
      <c r="AK1821" s="100" t="e">
        <f>INDEX('BadRows RECART'!$C$2:$C$1207,MATCH(monthly_gwh_mw!AJ1821,'BadRows RECART'!$D$2:$D$1207,0))</f>
        <v>#N/A</v>
      </c>
    </row>
    <row r="1822" spans="1:37" ht="20">
      <c r="A1822" s="106" t="s">
        <v>3907</v>
      </c>
      <c r="B1822" s="106" t="s">
        <v>2418</v>
      </c>
      <c r="C1822" s="106" t="s">
        <v>6297</v>
      </c>
      <c r="D1822" s="168">
        <v>2029</v>
      </c>
      <c r="E1822" s="168">
        <v>8</v>
      </c>
      <c r="F1822" s="199">
        <v>4.9290861100166605</v>
      </c>
      <c r="G1822" s="212" t="s">
        <v>6314</v>
      </c>
      <c r="H1822" s="212" t="s">
        <v>6314</v>
      </c>
      <c r="I1822" s="106" t="s">
        <v>594</v>
      </c>
      <c r="K1822" s="83" t="s">
        <v>6314</v>
      </c>
      <c r="L1822" s="83" t="s">
        <v>6314</v>
      </c>
      <c r="M1822" s="45" t="str">
        <f>IF(
ISNA(INDEX(resources!E:E,MATCH(B1822,resources!B:B,0))),"fillme",
INDEX(resources!E:E,MATCH(B1822,resources!B:B,0)))</f>
        <v>CAISO_Wind</v>
      </c>
      <c r="N1822" s="45">
        <f>IF(
ISNA(INDEX(resources!J:J,MATCH(B1822,resources!B:B,0))),"fillme",
INDEX(resources!J:J,MATCH(B1822,resources!B:B,0)))</f>
        <v>0</v>
      </c>
      <c r="O1822" s="83" t="str">
        <f>IFERROR(INDEX(resources!K:K,MATCH(B1822,resources!B:B,0)),"fillme")</f>
        <v>wind_low_cf</v>
      </c>
      <c r="P1822" s="89" t="str">
        <f t="shared" si="395"/>
        <v>wind_low_cf_2029_8</v>
      </c>
      <c r="Q1822" s="87">
        <f>INDEX(elcc!G:G,MATCH(P1822,elcc!D:D,0))</f>
        <v>0.308</v>
      </c>
      <c r="R1822" s="89">
        <f t="shared" si="396"/>
        <v>1</v>
      </c>
      <c r="S1822" s="89" t="s">
        <v>6314</v>
      </c>
      <c r="T1822" s="89" t="s">
        <v>6314</v>
      </c>
      <c r="U1822" s="90" t="str">
        <f t="shared" si="397"/>
        <v>ok</v>
      </c>
      <c r="V1822" s="63" t="str">
        <f>INDEX(resources!F:F,MATCH(B1822,resources!B:B,0))</f>
        <v>new_resolve</v>
      </c>
      <c r="W1822" s="110">
        <f t="shared" si="398"/>
        <v>1</v>
      </c>
      <c r="X1822" s="110">
        <f t="shared" si="399"/>
        <v>0</v>
      </c>
      <c r="Y1822" s="110" t="str">
        <f t="shared" si="400"/>
        <v>Tehachapi_Wind_energy_NA_CONFIDENTIAL</v>
      </c>
      <c r="Z1822" s="110">
        <f>IF(COUNTIFS($Y$2:Y1822,Y1822)=1,1,0)</f>
        <v>0</v>
      </c>
      <c r="AA1822" s="110">
        <f>SUM($Z$2:Z1822)*Z1822</f>
        <v>0</v>
      </c>
      <c r="AB1822" s="110">
        <f>COUNTIFS(resources!B:B,B1822)</f>
        <v>1</v>
      </c>
      <c r="AC1822" s="110">
        <f t="shared" si="401"/>
        <v>1</v>
      </c>
      <c r="AD1822" s="110">
        <f t="shared" si="402"/>
        <v>1</v>
      </c>
      <c r="AE1822" s="110">
        <f t="shared" si="403"/>
        <v>0</v>
      </c>
      <c r="AF1822" s="110">
        <f t="shared" si="404"/>
        <v>1</v>
      </c>
      <c r="AG1822" s="110">
        <f t="shared" si="405"/>
        <v>0</v>
      </c>
      <c r="AH1822" s="110">
        <f t="shared" si="406"/>
        <v>0</v>
      </c>
      <c r="AI1822" s="110">
        <f t="shared" si="407"/>
        <v>1</v>
      </c>
      <c r="AJ1822" s="100">
        <f>ROW()</f>
        <v>1822</v>
      </c>
      <c r="AK1822" s="100" t="e">
        <f>INDEX('BadRows RECART'!$C$2:$C$1207,MATCH(monthly_gwh_mw!AJ1822,'BadRows RECART'!$D$2:$D$1207,0))</f>
        <v>#N/A</v>
      </c>
    </row>
    <row r="1823" spans="1:37" ht="20">
      <c r="A1823" s="106" t="s">
        <v>3907</v>
      </c>
      <c r="B1823" s="106" t="s">
        <v>2418</v>
      </c>
      <c r="C1823" s="106" t="s">
        <v>6297</v>
      </c>
      <c r="D1823" s="168">
        <v>2029</v>
      </c>
      <c r="E1823" s="168">
        <v>9</v>
      </c>
      <c r="F1823" s="199">
        <v>4.2590817836258443</v>
      </c>
      <c r="G1823" s="212" t="s">
        <v>6314</v>
      </c>
      <c r="H1823" s="212" t="s">
        <v>6314</v>
      </c>
      <c r="I1823" s="106" t="s">
        <v>594</v>
      </c>
      <c r="K1823" s="83" t="s">
        <v>6314</v>
      </c>
      <c r="L1823" s="83" t="s">
        <v>6314</v>
      </c>
      <c r="M1823" s="45" t="str">
        <f>IF(
ISNA(INDEX(resources!E:E,MATCH(B1823,resources!B:B,0))),"fillme",
INDEX(resources!E:E,MATCH(B1823,resources!B:B,0)))</f>
        <v>CAISO_Wind</v>
      </c>
      <c r="N1823" s="45">
        <f>IF(
ISNA(INDEX(resources!J:J,MATCH(B1823,resources!B:B,0))),"fillme",
INDEX(resources!J:J,MATCH(B1823,resources!B:B,0)))</f>
        <v>0</v>
      </c>
      <c r="O1823" s="83" t="str">
        <f>IFERROR(INDEX(resources!K:K,MATCH(B1823,resources!B:B,0)),"fillme")</f>
        <v>wind_low_cf</v>
      </c>
      <c r="P1823" s="89" t="str">
        <f t="shared" si="395"/>
        <v>wind_low_cf_2029_9</v>
      </c>
      <c r="Q1823" s="87">
        <f>INDEX(elcc!G:G,MATCH(P1823,elcc!D:D,0))</f>
        <v>0.22</v>
      </c>
      <c r="R1823" s="89">
        <f t="shared" si="396"/>
        <v>1</v>
      </c>
      <c r="S1823" s="89" t="s">
        <v>6314</v>
      </c>
      <c r="T1823" s="89" t="s">
        <v>6314</v>
      </c>
      <c r="U1823" s="90" t="str">
        <f t="shared" si="397"/>
        <v>ok</v>
      </c>
      <c r="V1823" s="63" t="str">
        <f>INDEX(resources!F:F,MATCH(B1823,resources!B:B,0))</f>
        <v>new_resolve</v>
      </c>
      <c r="W1823" s="110">
        <f t="shared" si="398"/>
        <v>1</v>
      </c>
      <c r="X1823" s="110">
        <f t="shared" si="399"/>
        <v>0</v>
      </c>
      <c r="Y1823" s="110" t="str">
        <f t="shared" si="400"/>
        <v>Tehachapi_Wind_energy_NA_CONFIDENTIAL</v>
      </c>
      <c r="Z1823" s="110">
        <f>IF(COUNTIFS($Y$2:Y1823,Y1823)=1,1,0)</f>
        <v>0</v>
      </c>
      <c r="AA1823" s="110">
        <f>SUM($Z$2:Z1823)*Z1823</f>
        <v>0</v>
      </c>
      <c r="AB1823" s="110">
        <f>COUNTIFS(resources!B:B,B1823)</f>
        <v>1</v>
      </c>
      <c r="AC1823" s="110">
        <f t="shared" si="401"/>
        <v>1</v>
      </c>
      <c r="AD1823" s="110">
        <f t="shared" si="402"/>
        <v>1</v>
      </c>
      <c r="AE1823" s="110">
        <f t="shared" si="403"/>
        <v>0</v>
      </c>
      <c r="AF1823" s="110">
        <f t="shared" si="404"/>
        <v>1</v>
      </c>
      <c r="AG1823" s="110">
        <f t="shared" si="405"/>
        <v>0</v>
      </c>
      <c r="AH1823" s="110">
        <f t="shared" si="406"/>
        <v>0</v>
      </c>
      <c r="AI1823" s="110">
        <f t="shared" si="407"/>
        <v>1</v>
      </c>
      <c r="AJ1823" s="100">
        <f>ROW()</f>
        <v>1823</v>
      </c>
      <c r="AK1823" s="100" t="e">
        <f>INDEX('BadRows RECART'!$C$2:$C$1207,MATCH(monthly_gwh_mw!AJ1823,'BadRows RECART'!$D$2:$D$1207,0))</f>
        <v>#N/A</v>
      </c>
    </row>
    <row r="1824" spans="1:37" ht="20">
      <c r="A1824" s="106" t="s">
        <v>3907</v>
      </c>
      <c r="B1824" s="106" t="s">
        <v>2418</v>
      </c>
      <c r="C1824" s="106" t="s">
        <v>6297</v>
      </c>
      <c r="D1824" s="168">
        <v>2029</v>
      </c>
      <c r="E1824" s="168">
        <v>10</v>
      </c>
      <c r="F1824" s="199">
        <v>5.4661070317788054</v>
      </c>
      <c r="G1824" s="212" t="s">
        <v>6314</v>
      </c>
      <c r="H1824" s="212" t="s">
        <v>6314</v>
      </c>
      <c r="I1824" s="106" t="s">
        <v>594</v>
      </c>
      <c r="K1824" s="83" t="s">
        <v>6314</v>
      </c>
      <c r="L1824" s="83" t="s">
        <v>6314</v>
      </c>
      <c r="M1824" s="45" t="str">
        <f>IF(
ISNA(INDEX(resources!E:E,MATCH(B1824,resources!B:B,0))),"fillme",
INDEX(resources!E:E,MATCH(B1824,resources!B:B,0)))</f>
        <v>CAISO_Wind</v>
      </c>
      <c r="N1824" s="45">
        <f>IF(
ISNA(INDEX(resources!J:J,MATCH(B1824,resources!B:B,0))),"fillme",
INDEX(resources!J:J,MATCH(B1824,resources!B:B,0)))</f>
        <v>0</v>
      </c>
      <c r="O1824" s="83" t="str">
        <f>IFERROR(INDEX(resources!K:K,MATCH(B1824,resources!B:B,0)),"fillme")</f>
        <v>wind_low_cf</v>
      </c>
      <c r="P1824" s="89" t="str">
        <f t="shared" si="395"/>
        <v>wind_low_cf_2029_10</v>
      </c>
      <c r="Q1824" s="87">
        <f>INDEX(elcc!G:G,MATCH(P1824,elcc!D:D,0))</f>
        <v>0.11733333333333335</v>
      </c>
      <c r="R1824" s="89">
        <f t="shared" si="396"/>
        <v>1</v>
      </c>
      <c r="S1824" s="89" t="s">
        <v>6314</v>
      </c>
      <c r="T1824" s="89" t="s">
        <v>6314</v>
      </c>
      <c r="U1824" s="90" t="str">
        <f t="shared" si="397"/>
        <v>ok</v>
      </c>
      <c r="V1824" s="63" t="str">
        <f>INDEX(resources!F:F,MATCH(B1824,resources!B:B,0))</f>
        <v>new_resolve</v>
      </c>
      <c r="W1824" s="110">
        <f t="shared" si="398"/>
        <v>1</v>
      </c>
      <c r="X1824" s="110">
        <f t="shared" si="399"/>
        <v>0</v>
      </c>
      <c r="Y1824" s="110" t="str">
        <f t="shared" si="400"/>
        <v>Tehachapi_Wind_energy_NA_CONFIDENTIAL</v>
      </c>
      <c r="Z1824" s="110">
        <f>IF(COUNTIFS($Y$2:Y1824,Y1824)=1,1,0)</f>
        <v>0</v>
      </c>
      <c r="AA1824" s="110">
        <f>SUM($Z$2:Z1824)*Z1824</f>
        <v>0</v>
      </c>
      <c r="AB1824" s="110">
        <f>COUNTIFS(resources!B:B,B1824)</f>
        <v>1</v>
      </c>
      <c r="AC1824" s="110">
        <f t="shared" si="401"/>
        <v>1</v>
      </c>
      <c r="AD1824" s="110">
        <f t="shared" si="402"/>
        <v>1</v>
      </c>
      <c r="AE1824" s="110">
        <f t="shared" si="403"/>
        <v>0</v>
      </c>
      <c r="AF1824" s="110">
        <f t="shared" si="404"/>
        <v>1</v>
      </c>
      <c r="AG1824" s="110">
        <f t="shared" si="405"/>
        <v>0</v>
      </c>
      <c r="AH1824" s="110">
        <f t="shared" si="406"/>
        <v>0</v>
      </c>
      <c r="AI1824" s="110">
        <f t="shared" si="407"/>
        <v>1</v>
      </c>
      <c r="AJ1824" s="100">
        <f>ROW()</f>
        <v>1824</v>
      </c>
      <c r="AK1824" s="100" t="e">
        <f>INDEX('BadRows RECART'!$C$2:$C$1207,MATCH(monthly_gwh_mw!AJ1824,'BadRows RECART'!$D$2:$D$1207,0))</f>
        <v>#N/A</v>
      </c>
    </row>
    <row r="1825" spans="1:37" ht="20">
      <c r="A1825" s="106" t="s">
        <v>3907</v>
      </c>
      <c r="B1825" s="106" t="s">
        <v>2418</v>
      </c>
      <c r="C1825" s="106" t="s">
        <v>6297</v>
      </c>
      <c r="D1825" s="168">
        <v>2029</v>
      </c>
      <c r="E1825" s="168">
        <v>11</v>
      </c>
      <c r="F1825" s="199">
        <v>3.361672977891903</v>
      </c>
      <c r="G1825" s="212" t="s">
        <v>6314</v>
      </c>
      <c r="H1825" s="212" t="s">
        <v>6314</v>
      </c>
      <c r="I1825" s="106" t="s">
        <v>594</v>
      </c>
      <c r="K1825" s="83" t="s">
        <v>6314</v>
      </c>
      <c r="L1825" s="83" t="s">
        <v>6314</v>
      </c>
      <c r="M1825" s="45" t="str">
        <f>IF(
ISNA(INDEX(resources!E:E,MATCH(B1825,resources!B:B,0))),"fillme",
INDEX(resources!E:E,MATCH(B1825,resources!B:B,0)))</f>
        <v>CAISO_Wind</v>
      </c>
      <c r="N1825" s="45">
        <f>IF(
ISNA(INDEX(resources!J:J,MATCH(B1825,resources!B:B,0))),"fillme",
INDEX(resources!J:J,MATCH(B1825,resources!B:B,0)))</f>
        <v>0</v>
      </c>
      <c r="O1825" s="83" t="str">
        <f>IFERROR(INDEX(resources!K:K,MATCH(B1825,resources!B:B,0)),"fillme")</f>
        <v>wind_low_cf</v>
      </c>
      <c r="P1825" s="89" t="str">
        <f t="shared" si="395"/>
        <v>wind_low_cf_2029_11</v>
      </c>
      <c r="Q1825" s="87">
        <f>INDEX(elcc!G:G,MATCH(P1825,elcc!D:D,0))</f>
        <v>0.17600000000000002</v>
      </c>
      <c r="R1825" s="89">
        <f t="shared" si="396"/>
        <v>1</v>
      </c>
      <c r="S1825" s="89" t="s">
        <v>6314</v>
      </c>
      <c r="T1825" s="89" t="s">
        <v>6314</v>
      </c>
      <c r="U1825" s="90" t="str">
        <f t="shared" si="397"/>
        <v>ok</v>
      </c>
      <c r="V1825" s="63" t="str">
        <f>INDEX(resources!F:F,MATCH(B1825,resources!B:B,0))</f>
        <v>new_resolve</v>
      </c>
      <c r="W1825" s="110">
        <f t="shared" si="398"/>
        <v>1</v>
      </c>
      <c r="X1825" s="110">
        <f t="shared" si="399"/>
        <v>0</v>
      </c>
      <c r="Y1825" s="110" t="str">
        <f t="shared" si="400"/>
        <v>Tehachapi_Wind_energy_NA_CONFIDENTIAL</v>
      </c>
      <c r="Z1825" s="110">
        <f>IF(COUNTIFS($Y$2:Y1825,Y1825)=1,1,0)</f>
        <v>0</v>
      </c>
      <c r="AA1825" s="110">
        <f>SUM($Z$2:Z1825)*Z1825</f>
        <v>0</v>
      </c>
      <c r="AB1825" s="110">
        <f>COUNTIFS(resources!B:B,B1825)</f>
        <v>1</v>
      </c>
      <c r="AC1825" s="110">
        <f t="shared" si="401"/>
        <v>1</v>
      </c>
      <c r="AD1825" s="110">
        <f t="shared" si="402"/>
        <v>1</v>
      </c>
      <c r="AE1825" s="110">
        <f t="shared" si="403"/>
        <v>0</v>
      </c>
      <c r="AF1825" s="110">
        <f t="shared" si="404"/>
        <v>1</v>
      </c>
      <c r="AG1825" s="110">
        <f t="shared" si="405"/>
        <v>0</v>
      </c>
      <c r="AH1825" s="110">
        <f t="shared" si="406"/>
        <v>0</v>
      </c>
      <c r="AI1825" s="110">
        <f t="shared" si="407"/>
        <v>1</v>
      </c>
      <c r="AJ1825" s="100">
        <f>ROW()</f>
        <v>1825</v>
      </c>
      <c r="AK1825" s="100" t="e">
        <f>INDEX('BadRows RECART'!$C$2:$C$1207,MATCH(monthly_gwh_mw!AJ1825,'BadRows RECART'!$D$2:$D$1207,0))</f>
        <v>#N/A</v>
      </c>
    </row>
    <row r="1826" spans="1:37" ht="20">
      <c r="A1826" s="106" t="s">
        <v>3907</v>
      </c>
      <c r="B1826" s="106" t="s">
        <v>2418</v>
      </c>
      <c r="C1826" s="106" t="s">
        <v>6297</v>
      </c>
      <c r="D1826" s="168">
        <v>2029</v>
      </c>
      <c r="E1826" s="168">
        <v>12</v>
      </c>
      <c r="F1826" s="199">
        <v>5.5330299409979666</v>
      </c>
      <c r="G1826" s="212" t="s">
        <v>6314</v>
      </c>
      <c r="H1826" s="212" t="s">
        <v>6314</v>
      </c>
      <c r="I1826" s="106" t="s">
        <v>594</v>
      </c>
      <c r="K1826" s="83" t="s">
        <v>6314</v>
      </c>
      <c r="L1826" s="83" t="s">
        <v>6314</v>
      </c>
      <c r="M1826" s="45" t="str">
        <f>IF(
ISNA(INDEX(resources!E:E,MATCH(B1826,resources!B:B,0))),"fillme",
INDEX(resources!E:E,MATCH(B1826,resources!B:B,0)))</f>
        <v>CAISO_Wind</v>
      </c>
      <c r="N1826" s="45">
        <f>IF(
ISNA(INDEX(resources!J:J,MATCH(B1826,resources!B:B,0))),"fillme",
INDEX(resources!J:J,MATCH(B1826,resources!B:B,0)))</f>
        <v>0</v>
      </c>
      <c r="O1826" s="83" t="str">
        <f>IFERROR(INDEX(resources!K:K,MATCH(B1826,resources!B:B,0)),"fillme")</f>
        <v>wind_low_cf</v>
      </c>
      <c r="P1826" s="89" t="str">
        <f t="shared" si="395"/>
        <v>wind_low_cf_2029_12</v>
      </c>
      <c r="Q1826" s="87">
        <f>INDEX(elcc!G:G,MATCH(P1826,elcc!D:D,0))</f>
        <v>0.19066666666666668</v>
      </c>
      <c r="R1826" s="89">
        <f t="shared" si="396"/>
        <v>1</v>
      </c>
      <c r="S1826" s="89" t="s">
        <v>6314</v>
      </c>
      <c r="T1826" s="89" t="s">
        <v>6314</v>
      </c>
      <c r="U1826" s="90" t="str">
        <f t="shared" si="397"/>
        <v>ok</v>
      </c>
      <c r="V1826" s="63" t="str">
        <f>INDEX(resources!F:F,MATCH(B1826,resources!B:B,0))</f>
        <v>new_resolve</v>
      </c>
      <c r="W1826" s="110">
        <f t="shared" si="398"/>
        <v>1</v>
      </c>
      <c r="X1826" s="110">
        <f t="shared" si="399"/>
        <v>0</v>
      </c>
      <c r="Y1826" s="110" t="str">
        <f t="shared" si="400"/>
        <v>Tehachapi_Wind_energy_NA_CONFIDENTIAL</v>
      </c>
      <c r="Z1826" s="110">
        <f>IF(COUNTIFS($Y$2:Y1826,Y1826)=1,1,0)</f>
        <v>0</v>
      </c>
      <c r="AA1826" s="110">
        <f>SUM($Z$2:Z1826)*Z1826</f>
        <v>0</v>
      </c>
      <c r="AB1826" s="110">
        <f>COUNTIFS(resources!B:B,B1826)</f>
        <v>1</v>
      </c>
      <c r="AC1826" s="110">
        <f t="shared" si="401"/>
        <v>1</v>
      </c>
      <c r="AD1826" s="110">
        <f t="shared" si="402"/>
        <v>1</v>
      </c>
      <c r="AE1826" s="110">
        <f t="shared" si="403"/>
        <v>0</v>
      </c>
      <c r="AF1826" s="110">
        <f t="shared" si="404"/>
        <v>1</v>
      </c>
      <c r="AG1826" s="110">
        <f t="shared" si="405"/>
        <v>0</v>
      </c>
      <c r="AH1826" s="110">
        <f t="shared" si="406"/>
        <v>0</v>
      </c>
      <c r="AI1826" s="110">
        <f t="shared" si="407"/>
        <v>1</v>
      </c>
      <c r="AJ1826" s="100">
        <f>ROW()</f>
        <v>1826</v>
      </c>
      <c r="AK1826" s="100" t="e">
        <f>INDEX('BadRows RECART'!$C$2:$C$1207,MATCH(monthly_gwh_mw!AJ1826,'BadRows RECART'!$D$2:$D$1207,0))</f>
        <v>#N/A</v>
      </c>
    </row>
    <row r="1827" spans="1:37" ht="20">
      <c r="A1827" s="106" t="s">
        <v>3907</v>
      </c>
      <c r="B1827" s="106" t="s">
        <v>2418</v>
      </c>
      <c r="C1827" s="106" t="s">
        <v>6297</v>
      </c>
      <c r="D1827" s="168">
        <v>2030</v>
      </c>
      <c r="E1827" s="168">
        <v>1</v>
      </c>
      <c r="F1827" s="199">
        <v>4.5278512289417803</v>
      </c>
      <c r="G1827" s="212" t="s">
        <v>6314</v>
      </c>
      <c r="H1827" s="212" t="s">
        <v>6314</v>
      </c>
      <c r="I1827" s="106" t="s">
        <v>594</v>
      </c>
      <c r="K1827" s="83" t="s">
        <v>6314</v>
      </c>
      <c r="L1827" s="83" t="s">
        <v>6314</v>
      </c>
      <c r="M1827" s="45" t="str">
        <f>IF(
ISNA(INDEX(resources!E:E,MATCH(B1827,resources!B:B,0))),"fillme",
INDEX(resources!E:E,MATCH(B1827,resources!B:B,0)))</f>
        <v>CAISO_Wind</v>
      </c>
      <c r="N1827" s="45">
        <f>IF(
ISNA(INDEX(resources!J:J,MATCH(B1827,resources!B:B,0))),"fillme",
INDEX(resources!J:J,MATCH(B1827,resources!B:B,0)))</f>
        <v>0</v>
      </c>
      <c r="O1827" s="83" t="str">
        <f>IFERROR(INDEX(resources!K:K,MATCH(B1827,resources!B:B,0)),"fillme")</f>
        <v>wind_low_cf</v>
      </c>
      <c r="P1827" s="89" t="str">
        <f t="shared" si="395"/>
        <v>wind_low_cf_2030_1</v>
      </c>
      <c r="Q1827" s="87">
        <f>INDEX(elcc!G:G,MATCH(P1827,elcc!D:D,0))</f>
        <v>0.20533333333333337</v>
      </c>
      <c r="R1827" s="89">
        <f t="shared" si="396"/>
        <v>1</v>
      </c>
      <c r="S1827" s="89" t="s">
        <v>6314</v>
      </c>
      <c r="T1827" s="89" t="s">
        <v>6314</v>
      </c>
      <c r="U1827" s="90" t="str">
        <f t="shared" si="397"/>
        <v>ok</v>
      </c>
      <c r="V1827" s="63" t="str">
        <f>INDEX(resources!F:F,MATCH(B1827,resources!B:B,0))</f>
        <v>new_resolve</v>
      </c>
      <c r="W1827" s="110">
        <f t="shared" si="398"/>
        <v>1</v>
      </c>
      <c r="X1827" s="110">
        <f t="shared" si="399"/>
        <v>0</v>
      </c>
      <c r="Y1827" s="110" t="str">
        <f t="shared" si="400"/>
        <v>Tehachapi_Wind_energy_NA_CONFIDENTIAL</v>
      </c>
      <c r="Z1827" s="110">
        <f>IF(COUNTIFS($Y$2:Y1827,Y1827)=1,1,0)</f>
        <v>0</v>
      </c>
      <c r="AA1827" s="110">
        <f>SUM($Z$2:Z1827)*Z1827</f>
        <v>0</v>
      </c>
      <c r="AB1827" s="110">
        <f>COUNTIFS(resources!B:B,B1827)</f>
        <v>1</v>
      </c>
      <c r="AC1827" s="110">
        <f t="shared" si="401"/>
        <v>1</v>
      </c>
      <c r="AD1827" s="110">
        <f t="shared" si="402"/>
        <v>1</v>
      </c>
      <c r="AE1827" s="110">
        <f t="shared" si="403"/>
        <v>0</v>
      </c>
      <c r="AF1827" s="110">
        <f t="shared" si="404"/>
        <v>1</v>
      </c>
      <c r="AG1827" s="110">
        <f t="shared" si="405"/>
        <v>0</v>
      </c>
      <c r="AH1827" s="110">
        <f t="shared" si="406"/>
        <v>0</v>
      </c>
      <c r="AI1827" s="110">
        <f t="shared" si="407"/>
        <v>1</v>
      </c>
      <c r="AJ1827" s="100">
        <f>ROW()</f>
        <v>1827</v>
      </c>
      <c r="AK1827" s="100" t="e">
        <f>INDEX('BadRows RECART'!$C$2:$C$1207,MATCH(monthly_gwh_mw!AJ1827,'BadRows RECART'!$D$2:$D$1207,0))</f>
        <v>#N/A</v>
      </c>
    </row>
    <row r="1828" spans="1:37" ht="20">
      <c r="A1828" s="106" t="s">
        <v>3907</v>
      </c>
      <c r="B1828" s="106" t="s">
        <v>2418</v>
      </c>
      <c r="C1828" s="106" t="s">
        <v>6297</v>
      </c>
      <c r="D1828" s="168">
        <v>2030</v>
      </c>
      <c r="E1828" s="168">
        <v>2</v>
      </c>
      <c r="F1828" s="199">
        <v>4.577555326431102</v>
      </c>
      <c r="G1828" s="212" t="s">
        <v>6314</v>
      </c>
      <c r="H1828" s="212" t="s">
        <v>6314</v>
      </c>
      <c r="I1828" s="106" t="s">
        <v>594</v>
      </c>
      <c r="K1828" s="83" t="s">
        <v>6314</v>
      </c>
      <c r="L1828" s="83" t="s">
        <v>6314</v>
      </c>
      <c r="M1828" s="45" t="str">
        <f>IF(
ISNA(INDEX(resources!E:E,MATCH(B1828,resources!B:B,0))),"fillme",
INDEX(resources!E:E,MATCH(B1828,resources!B:B,0)))</f>
        <v>CAISO_Wind</v>
      </c>
      <c r="N1828" s="45">
        <f>IF(
ISNA(INDEX(resources!J:J,MATCH(B1828,resources!B:B,0))),"fillme",
INDEX(resources!J:J,MATCH(B1828,resources!B:B,0)))</f>
        <v>0</v>
      </c>
      <c r="O1828" s="83" t="str">
        <f>IFERROR(INDEX(resources!K:K,MATCH(B1828,resources!B:B,0)),"fillme")</f>
        <v>wind_low_cf</v>
      </c>
      <c r="P1828" s="89" t="str">
        <f t="shared" si="395"/>
        <v>wind_low_cf_2030_2</v>
      </c>
      <c r="Q1828" s="87">
        <f>INDEX(elcc!G:G,MATCH(P1828,elcc!D:D,0))</f>
        <v>0.17600000000000002</v>
      </c>
      <c r="R1828" s="89">
        <f t="shared" si="396"/>
        <v>1</v>
      </c>
      <c r="S1828" s="89" t="s">
        <v>6314</v>
      </c>
      <c r="T1828" s="89" t="s">
        <v>6314</v>
      </c>
      <c r="U1828" s="90" t="str">
        <f t="shared" si="397"/>
        <v>ok</v>
      </c>
      <c r="V1828" s="63" t="str">
        <f>INDEX(resources!F:F,MATCH(B1828,resources!B:B,0))</f>
        <v>new_resolve</v>
      </c>
      <c r="W1828" s="110">
        <f t="shared" si="398"/>
        <v>1</v>
      </c>
      <c r="X1828" s="110">
        <f t="shared" si="399"/>
        <v>0</v>
      </c>
      <c r="Y1828" s="110" t="str">
        <f t="shared" si="400"/>
        <v>Tehachapi_Wind_energy_NA_CONFIDENTIAL</v>
      </c>
      <c r="Z1828" s="110">
        <f>IF(COUNTIFS($Y$2:Y1828,Y1828)=1,1,0)</f>
        <v>0</v>
      </c>
      <c r="AA1828" s="110">
        <f>SUM($Z$2:Z1828)*Z1828</f>
        <v>0</v>
      </c>
      <c r="AB1828" s="110">
        <f>COUNTIFS(resources!B:B,B1828)</f>
        <v>1</v>
      </c>
      <c r="AC1828" s="110">
        <f t="shared" si="401"/>
        <v>1</v>
      </c>
      <c r="AD1828" s="110">
        <f t="shared" si="402"/>
        <v>1</v>
      </c>
      <c r="AE1828" s="110">
        <f t="shared" si="403"/>
        <v>0</v>
      </c>
      <c r="AF1828" s="110">
        <f t="shared" si="404"/>
        <v>1</v>
      </c>
      <c r="AG1828" s="110">
        <f t="shared" si="405"/>
        <v>0</v>
      </c>
      <c r="AH1828" s="110">
        <f t="shared" si="406"/>
        <v>0</v>
      </c>
      <c r="AI1828" s="110">
        <f t="shared" si="407"/>
        <v>1</v>
      </c>
      <c r="AJ1828" s="100">
        <f>ROW()</f>
        <v>1828</v>
      </c>
      <c r="AK1828" s="100" t="e">
        <f>INDEX('BadRows RECART'!$C$2:$C$1207,MATCH(monthly_gwh_mw!AJ1828,'BadRows RECART'!$D$2:$D$1207,0))</f>
        <v>#N/A</v>
      </c>
    </row>
    <row r="1829" spans="1:37" ht="20">
      <c r="A1829" s="106" t="s">
        <v>3907</v>
      </c>
      <c r="B1829" s="106" t="s">
        <v>2418</v>
      </c>
      <c r="C1829" s="106" t="s">
        <v>6297</v>
      </c>
      <c r="D1829" s="168">
        <v>2030</v>
      </c>
      <c r="E1829" s="168">
        <v>3</v>
      </c>
      <c r="F1829" s="199">
        <v>6.0619968433061384</v>
      </c>
      <c r="G1829" s="212" t="s">
        <v>6314</v>
      </c>
      <c r="H1829" s="212" t="s">
        <v>6314</v>
      </c>
      <c r="I1829" s="106" t="s">
        <v>594</v>
      </c>
      <c r="K1829" s="83" t="s">
        <v>6314</v>
      </c>
      <c r="L1829" s="83" t="s">
        <v>6314</v>
      </c>
      <c r="M1829" s="45" t="str">
        <f>IF(
ISNA(INDEX(resources!E:E,MATCH(B1829,resources!B:B,0))),"fillme",
INDEX(resources!E:E,MATCH(B1829,resources!B:B,0)))</f>
        <v>CAISO_Wind</v>
      </c>
      <c r="N1829" s="45">
        <f>IF(
ISNA(INDEX(resources!J:J,MATCH(B1829,resources!B:B,0))),"fillme",
INDEX(resources!J:J,MATCH(B1829,resources!B:B,0)))</f>
        <v>0</v>
      </c>
      <c r="O1829" s="83" t="str">
        <f>IFERROR(INDEX(resources!K:K,MATCH(B1829,resources!B:B,0)),"fillme")</f>
        <v>wind_low_cf</v>
      </c>
      <c r="P1829" s="89" t="str">
        <f t="shared" si="395"/>
        <v>wind_low_cf_2030_3</v>
      </c>
      <c r="Q1829" s="87">
        <f>INDEX(elcc!G:G,MATCH(P1829,elcc!D:D,0))</f>
        <v>0.41066666666666674</v>
      </c>
      <c r="R1829" s="89">
        <f t="shared" si="396"/>
        <v>1</v>
      </c>
      <c r="S1829" s="89" t="s">
        <v>6314</v>
      </c>
      <c r="T1829" s="89" t="s">
        <v>6314</v>
      </c>
      <c r="U1829" s="90" t="str">
        <f t="shared" si="397"/>
        <v>ok</v>
      </c>
      <c r="V1829" s="63" t="str">
        <f>INDEX(resources!F:F,MATCH(B1829,resources!B:B,0))</f>
        <v>new_resolve</v>
      </c>
      <c r="W1829" s="110">
        <f t="shared" si="398"/>
        <v>1</v>
      </c>
      <c r="X1829" s="110">
        <f t="shared" si="399"/>
        <v>0</v>
      </c>
      <c r="Y1829" s="110" t="str">
        <f t="shared" si="400"/>
        <v>Tehachapi_Wind_energy_NA_CONFIDENTIAL</v>
      </c>
      <c r="Z1829" s="110">
        <f>IF(COUNTIFS($Y$2:Y1829,Y1829)=1,1,0)</f>
        <v>0</v>
      </c>
      <c r="AA1829" s="110">
        <f>SUM($Z$2:Z1829)*Z1829</f>
        <v>0</v>
      </c>
      <c r="AB1829" s="110">
        <f>COUNTIFS(resources!B:B,B1829)</f>
        <v>1</v>
      </c>
      <c r="AC1829" s="110">
        <f t="shared" si="401"/>
        <v>1</v>
      </c>
      <c r="AD1829" s="110">
        <f t="shared" si="402"/>
        <v>1</v>
      </c>
      <c r="AE1829" s="110">
        <f t="shared" si="403"/>
        <v>0</v>
      </c>
      <c r="AF1829" s="110">
        <f t="shared" si="404"/>
        <v>1</v>
      </c>
      <c r="AG1829" s="110">
        <f t="shared" si="405"/>
        <v>0</v>
      </c>
      <c r="AH1829" s="110">
        <f t="shared" si="406"/>
        <v>0</v>
      </c>
      <c r="AI1829" s="110">
        <f t="shared" si="407"/>
        <v>1</v>
      </c>
      <c r="AJ1829" s="100">
        <f>ROW()</f>
        <v>1829</v>
      </c>
      <c r="AK1829" s="100" t="e">
        <f>INDEX('BadRows RECART'!$C$2:$C$1207,MATCH(monthly_gwh_mw!AJ1829,'BadRows RECART'!$D$2:$D$1207,0))</f>
        <v>#N/A</v>
      </c>
    </row>
    <row r="1830" spans="1:37" ht="20">
      <c r="A1830" s="106" t="s">
        <v>3907</v>
      </c>
      <c r="B1830" s="106" t="s">
        <v>2418</v>
      </c>
      <c r="C1830" s="106" t="s">
        <v>6297</v>
      </c>
      <c r="D1830" s="168">
        <v>2030</v>
      </c>
      <c r="E1830" s="168">
        <v>4</v>
      </c>
      <c r="F1830" s="199">
        <v>7.9043661741441795</v>
      </c>
      <c r="G1830" s="212" t="s">
        <v>6314</v>
      </c>
      <c r="H1830" s="212" t="s">
        <v>6314</v>
      </c>
      <c r="I1830" s="106" t="s">
        <v>594</v>
      </c>
      <c r="K1830" s="83" t="s">
        <v>6314</v>
      </c>
      <c r="L1830" s="83" t="s">
        <v>6314</v>
      </c>
      <c r="M1830" s="45" t="str">
        <f>IF(
ISNA(INDEX(resources!E:E,MATCH(B1830,resources!B:B,0))),"fillme",
INDEX(resources!E:E,MATCH(B1830,resources!B:B,0)))</f>
        <v>CAISO_Wind</v>
      </c>
      <c r="N1830" s="45">
        <f>IF(
ISNA(INDEX(resources!J:J,MATCH(B1830,resources!B:B,0))),"fillme",
INDEX(resources!J:J,MATCH(B1830,resources!B:B,0)))</f>
        <v>0</v>
      </c>
      <c r="O1830" s="83" t="str">
        <f>IFERROR(INDEX(resources!K:K,MATCH(B1830,resources!B:B,0)),"fillme")</f>
        <v>wind_low_cf</v>
      </c>
      <c r="P1830" s="89" t="str">
        <f t="shared" si="395"/>
        <v>wind_low_cf_2030_4</v>
      </c>
      <c r="Q1830" s="87">
        <f>INDEX(elcc!G:G,MATCH(P1830,elcc!D:D,0))</f>
        <v>0.3666666666666667</v>
      </c>
      <c r="R1830" s="89">
        <f t="shared" si="396"/>
        <v>1</v>
      </c>
      <c r="S1830" s="89" t="s">
        <v>6314</v>
      </c>
      <c r="T1830" s="89" t="s">
        <v>6314</v>
      </c>
      <c r="U1830" s="90" t="str">
        <f t="shared" si="397"/>
        <v>ok</v>
      </c>
      <c r="V1830" s="63" t="str">
        <f>INDEX(resources!F:F,MATCH(B1830,resources!B:B,0))</f>
        <v>new_resolve</v>
      </c>
      <c r="W1830" s="110">
        <f t="shared" si="398"/>
        <v>1</v>
      </c>
      <c r="X1830" s="110">
        <f t="shared" si="399"/>
        <v>0</v>
      </c>
      <c r="Y1830" s="110" t="str">
        <f t="shared" si="400"/>
        <v>Tehachapi_Wind_energy_NA_CONFIDENTIAL</v>
      </c>
      <c r="Z1830" s="110">
        <f>IF(COUNTIFS($Y$2:Y1830,Y1830)=1,1,0)</f>
        <v>0</v>
      </c>
      <c r="AA1830" s="110">
        <f>SUM($Z$2:Z1830)*Z1830</f>
        <v>0</v>
      </c>
      <c r="AB1830" s="110">
        <f>COUNTIFS(resources!B:B,B1830)</f>
        <v>1</v>
      </c>
      <c r="AC1830" s="110">
        <f t="shared" si="401"/>
        <v>1</v>
      </c>
      <c r="AD1830" s="110">
        <f t="shared" si="402"/>
        <v>1</v>
      </c>
      <c r="AE1830" s="110">
        <f t="shared" si="403"/>
        <v>0</v>
      </c>
      <c r="AF1830" s="110">
        <f t="shared" si="404"/>
        <v>1</v>
      </c>
      <c r="AG1830" s="110">
        <f t="shared" si="405"/>
        <v>0</v>
      </c>
      <c r="AH1830" s="110">
        <f t="shared" si="406"/>
        <v>0</v>
      </c>
      <c r="AI1830" s="110">
        <f t="shared" si="407"/>
        <v>1</v>
      </c>
      <c r="AJ1830" s="100">
        <f>ROW()</f>
        <v>1830</v>
      </c>
      <c r="AK1830" s="100" t="e">
        <f>INDEX('BadRows RECART'!$C$2:$C$1207,MATCH(monthly_gwh_mw!AJ1830,'BadRows RECART'!$D$2:$D$1207,0))</f>
        <v>#N/A</v>
      </c>
    </row>
    <row r="1831" spans="1:37" ht="20">
      <c r="A1831" s="106" t="s">
        <v>3907</v>
      </c>
      <c r="B1831" s="106" t="s">
        <v>2418</v>
      </c>
      <c r="C1831" s="106" t="s">
        <v>6297</v>
      </c>
      <c r="D1831" s="168">
        <v>2030</v>
      </c>
      <c r="E1831" s="168">
        <v>5</v>
      </c>
      <c r="F1831" s="199">
        <v>6.8986724101498602</v>
      </c>
      <c r="G1831" s="212" t="s">
        <v>6314</v>
      </c>
      <c r="H1831" s="212" t="s">
        <v>6314</v>
      </c>
      <c r="I1831" s="106" t="s">
        <v>594</v>
      </c>
      <c r="K1831" s="83" t="s">
        <v>6314</v>
      </c>
      <c r="L1831" s="83" t="s">
        <v>6314</v>
      </c>
      <c r="M1831" s="45" t="str">
        <f>IF(
ISNA(INDEX(resources!E:E,MATCH(B1831,resources!B:B,0))),"fillme",
INDEX(resources!E:E,MATCH(B1831,resources!B:B,0)))</f>
        <v>CAISO_Wind</v>
      </c>
      <c r="N1831" s="45">
        <f>IF(
ISNA(INDEX(resources!J:J,MATCH(B1831,resources!B:B,0))),"fillme",
INDEX(resources!J:J,MATCH(B1831,resources!B:B,0)))</f>
        <v>0</v>
      </c>
      <c r="O1831" s="83" t="str">
        <f>IFERROR(INDEX(resources!K:K,MATCH(B1831,resources!B:B,0)),"fillme")</f>
        <v>wind_low_cf</v>
      </c>
      <c r="P1831" s="89" t="str">
        <f t="shared" si="395"/>
        <v>wind_low_cf_2030_5</v>
      </c>
      <c r="Q1831" s="87">
        <f>INDEX(elcc!G:G,MATCH(P1831,elcc!D:D,0))</f>
        <v>0.3666666666666667</v>
      </c>
      <c r="R1831" s="89">
        <f t="shared" si="396"/>
        <v>1</v>
      </c>
      <c r="S1831" s="89" t="s">
        <v>6314</v>
      </c>
      <c r="T1831" s="89" t="s">
        <v>6314</v>
      </c>
      <c r="U1831" s="90" t="str">
        <f t="shared" si="397"/>
        <v>ok</v>
      </c>
      <c r="V1831" s="63" t="str">
        <f>INDEX(resources!F:F,MATCH(B1831,resources!B:B,0))</f>
        <v>new_resolve</v>
      </c>
      <c r="W1831" s="110">
        <f t="shared" si="398"/>
        <v>1</v>
      </c>
      <c r="X1831" s="110">
        <f t="shared" si="399"/>
        <v>0</v>
      </c>
      <c r="Y1831" s="110" t="str">
        <f t="shared" si="400"/>
        <v>Tehachapi_Wind_energy_NA_CONFIDENTIAL</v>
      </c>
      <c r="Z1831" s="110">
        <f>IF(COUNTIFS($Y$2:Y1831,Y1831)=1,1,0)</f>
        <v>0</v>
      </c>
      <c r="AA1831" s="110">
        <f>SUM($Z$2:Z1831)*Z1831</f>
        <v>0</v>
      </c>
      <c r="AB1831" s="110">
        <f>COUNTIFS(resources!B:B,B1831)</f>
        <v>1</v>
      </c>
      <c r="AC1831" s="110">
        <f t="shared" si="401"/>
        <v>1</v>
      </c>
      <c r="AD1831" s="110">
        <f t="shared" si="402"/>
        <v>1</v>
      </c>
      <c r="AE1831" s="110">
        <f t="shared" si="403"/>
        <v>0</v>
      </c>
      <c r="AF1831" s="110">
        <f t="shared" si="404"/>
        <v>1</v>
      </c>
      <c r="AG1831" s="110">
        <f t="shared" si="405"/>
        <v>0</v>
      </c>
      <c r="AH1831" s="110">
        <f t="shared" si="406"/>
        <v>0</v>
      </c>
      <c r="AI1831" s="110">
        <f t="shared" si="407"/>
        <v>1</v>
      </c>
      <c r="AJ1831" s="100">
        <f>ROW()</f>
        <v>1831</v>
      </c>
      <c r="AK1831" s="100" t="e">
        <f>INDEX('BadRows RECART'!$C$2:$C$1207,MATCH(monthly_gwh_mw!AJ1831,'BadRows RECART'!$D$2:$D$1207,0))</f>
        <v>#N/A</v>
      </c>
    </row>
    <row r="1832" spans="1:37" ht="20">
      <c r="A1832" s="106" t="s">
        <v>3907</v>
      </c>
      <c r="B1832" s="106" t="s">
        <v>2418</v>
      </c>
      <c r="C1832" s="106" t="s">
        <v>6297</v>
      </c>
      <c r="D1832" s="168">
        <v>2030</v>
      </c>
      <c r="E1832" s="168">
        <v>6</v>
      </c>
      <c r="F1832" s="199">
        <v>7.4423995069544908</v>
      </c>
      <c r="G1832" s="212" t="s">
        <v>6314</v>
      </c>
      <c r="H1832" s="212" t="s">
        <v>6314</v>
      </c>
      <c r="I1832" s="106" t="s">
        <v>594</v>
      </c>
      <c r="K1832" s="83" t="s">
        <v>6314</v>
      </c>
      <c r="L1832" s="83" t="s">
        <v>6314</v>
      </c>
      <c r="M1832" s="45" t="str">
        <f>IF(
ISNA(INDEX(resources!E:E,MATCH(B1832,resources!B:B,0))),"fillme",
INDEX(resources!E:E,MATCH(B1832,resources!B:B,0)))</f>
        <v>CAISO_Wind</v>
      </c>
      <c r="N1832" s="45">
        <f>IF(
ISNA(INDEX(resources!J:J,MATCH(B1832,resources!B:B,0))),"fillme",
INDEX(resources!J:J,MATCH(B1832,resources!B:B,0)))</f>
        <v>0</v>
      </c>
      <c r="O1832" s="83" t="str">
        <f>IFERROR(INDEX(resources!K:K,MATCH(B1832,resources!B:B,0)),"fillme")</f>
        <v>wind_low_cf</v>
      </c>
      <c r="P1832" s="89" t="str">
        <f t="shared" si="395"/>
        <v>wind_low_cf_2030_6</v>
      </c>
      <c r="Q1832" s="87">
        <f>INDEX(elcc!G:G,MATCH(P1832,elcc!D:D,0))</f>
        <v>0.48400000000000004</v>
      </c>
      <c r="R1832" s="89">
        <f t="shared" si="396"/>
        <v>1</v>
      </c>
      <c r="S1832" s="89" t="s">
        <v>6314</v>
      </c>
      <c r="T1832" s="89" t="s">
        <v>6314</v>
      </c>
      <c r="U1832" s="90" t="str">
        <f t="shared" si="397"/>
        <v>ok</v>
      </c>
      <c r="V1832" s="63" t="str">
        <f>INDEX(resources!F:F,MATCH(B1832,resources!B:B,0))</f>
        <v>new_resolve</v>
      </c>
      <c r="W1832" s="110">
        <f t="shared" si="398"/>
        <v>1</v>
      </c>
      <c r="X1832" s="110">
        <f t="shared" si="399"/>
        <v>0</v>
      </c>
      <c r="Y1832" s="110" t="str">
        <f t="shared" si="400"/>
        <v>Tehachapi_Wind_energy_NA_CONFIDENTIAL</v>
      </c>
      <c r="Z1832" s="110">
        <f>IF(COUNTIFS($Y$2:Y1832,Y1832)=1,1,0)</f>
        <v>0</v>
      </c>
      <c r="AA1832" s="110">
        <f>SUM($Z$2:Z1832)*Z1832</f>
        <v>0</v>
      </c>
      <c r="AB1832" s="110">
        <f>COUNTIFS(resources!B:B,B1832)</f>
        <v>1</v>
      </c>
      <c r="AC1832" s="110">
        <f t="shared" si="401"/>
        <v>1</v>
      </c>
      <c r="AD1832" s="110">
        <f t="shared" si="402"/>
        <v>1</v>
      </c>
      <c r="AE1832" s="110">
        <f t="shared" si="403"/>
        <v>0</v>
      </c>
      <c r="AF1832" s="110">
        <f t="shared" si="404"/>
        <v>1</v>
      </c>
      <c r="AG1832" s="110">
        <f t="shared" si="405"/>
        <v>0</v>
      </c>
      <c r="AH1832" s="110">
        <f t="shared" si="406"/>
        <v>0</v>
      </c>
      <c r="AI1832" s="110">
        <f t="shared" si="407"/>
        <v>1</v>
      </c>
      <c r="AJ1832" s="100">
        <f>ROW()</f>
        <v>1832</v>
      </c>
      <c r="AK1832" s="100" t="e">
        <f>INDEX('BadRows RECART'!$C$2:$C$1207,MATCH(monthly_gwh_mw!AJ1832,'BadRows RECART'!$D$2:$D$1207,0))</f>
        <v>#N/A</v>
      </c>
    </row>
    <row r="1833" spans="1:37" ht="20">
      <c r="A1833" s="106" t="s">
        <v>3907</v>
      </c>
      <c r="B1833" s="106" t="s">
        <v>2418</v>
      </c>
      <c r="C1833" s="106" t="s">
        <v>6297</v>
      </c>
      <c r="D1833" s="168">
        <v>2030</v>
      </c>
      <c r="E1833" s="168">
        <v>7</v>
      </c>
      <c r="F1833" s="199">
        <v>5.9066160315128569</v>
      </c>
      <c r="G1833" s="212" t="s">
        <v>6314</v>
      </c>
      <c r="H1833" s="212" t="s">
        <v>6314</v>
      </c>
      <c r="I1833" s="106" t="s">
        <v>594</v>
      </c>
      <c r="K1833" s="83" t="s">
        <v>6314</v>
      </c>
      <c r="L1833" s="83" t="s">
        <v>6314</v>
      </c>
      <c r="M1833" s="45" t="str">
        <f>IF(
ISNA(INDEX(resources!E:E,MATCH(B1833,resources!B:B,0))),"fillme",
INDEX(resources!E:E,MATCH(B1833,resources!B:B,0)))</f>
        <v>CAISO_Wind</v>
      </c>
      <c r="N1833" s="45">
        <f>IF(
ISNA(INDEX(resources!J:J,MATCH(B1833,resources!B:B,0))),"fillme",
INDEX(resources!J:J,MATCH(B1833,resources!B:B,0)))</f>
        <v>0</v>
      </c>
      <c r="O1833" s="83" t="str">
        <f>IFERROR(INDEX(resources!K:K,MATCH(B1833,resources!B:B,0)),"fillme")</f>
        <v>wind_low_cf</v>
      </c>
      <c r="P1833" s="89" t="str">
        <f t="shared" si="395"/>
        <v>wind_low_cf_2030_7</v>
      </c>
      <c r="Q1833" s="87">
        <f>INDEX(elcc!G:G,MATCH(P1833,elcc!D:D,0))</f>
        <v>0.33733333333333337</v>
      </c>
      <c r="R1833" s="89">
        <f t="shared" si="396"/>
        <v>1</v>
      </c>
      <c r="S1833" s="89" t="s">
        <v>6314</v>
      </c>
      <c r="T1833" s="89" t="s">
        <v>6314</v>
      </c>
      <c r="U1833" s="90" t="str">
        <f t="shared" si="397"/>
        <v>ok</v>
      </c>
      <c r="V1833" s="63" t="str">
        <f>INDEX(resources!F:F,MATCH(B1833,resources!B:B,0))</f>
        <v>new_resolve</v>
      </c>
      <c r="W1833" s="110">
        <f t="shared" si="398"/>
        <v>1</v>
      </c>
      <c r="X1833" s="110">
        <f t="shared" si="399"/>
        <v>0</v>
      </c>
      <c r="Y1833" s="110" t="str">
        <f t="shared" si="400"/>
        <v>Tehachapi_Wind_energy_NA_CONFIDENTIAL</v>
      </c>
      <c r="Z1833" s="110">
        <f>IF(COUNTIFS($Y$2:Y1833,Y1833)=1,1,0)</f>
        <v>0</v>
      </c>
      <c r="AA1833" s="110">
        <f>SUM($Z$2:Z1833)*Z1833</f>
        <v>0</v>
      </c>
      <c r="AB1833" s="110">
        <f>COUNTIFS(resources!B:B,B1833)</f>
        <v>1</v>
      </c>
      <c r="AC1833" s="110">
        <f t="shared" si="401"/>
        <v>1</v>
      </c>
      <c r="AD1833" s="110">
        <f t="shared" si="402"/>
        <v>1</v>
      </c>
      <c r="AE1833" s="110">
        <f t="shared" si="403"/>
        <v>0</v>
      </c>
      <c r="AF1833" s="110">
        <f t="shared" si="404"/>
        <v>1</v>
      </c>
      <c r="AG1833" s="110">
        <f t="shared" si="405"/>
        <v>0</v>
      </c>
      <c r="AH1833" s="110">
        <f t="shared" si="406"/>
        <v>0</v>
      </c>
      <c r="AI1833" s="110">
        <f t="shared" si="407"/>
        <v>1</v>
      </c>
      <c r="AJ1833" s="100">
        <f>ROW()</f>
        <v>1833</v>
      </c>
      <c r="AK1833" s="100" t="e">
        <f>INDEX('BadRows RECART'!$C$2:$C$1207,MATCH(monthly_gwh_mw!AJ1833,'BadRows RECART'!$D$2:$D$1207,0))</f>
        <v>#N/A</v>
      </c>
    </row>
    <row r="1834" spans="1:37" ht="20">
      <c r="A1834" s="106" t="s">
        <v>3907</v>
      </c>
      <c r="B1834" s="106" t="s">
        <v>2418</v>
      </c>
      <c r="C1834" s="106" t="s">
        <v>6297</v>
      </c>
      <c r="D1834" s="168">
        <v>2030</v>
      </c>
      <c r="E1834" s="168">
        <v>8</v>
      </c>
      <c r="F1834" s="199">
        <v>4.9290861100166605</v>
      </c>
      <c r="G1834" s="212" t="s">
        <v>6314</v>
      </c>
      <c r="H1834" s="212" t="s">
        <v>6314</v>
      </c>
      <c r="I1834" s="106" t="s">
        <v>594</v>
      </c>
      <c r="K1834" s="83" t="s">
        <v>6314</v>
      </c>
      <c r="L1834" s="83" t="s">
        <v>6314</v>
      </c>
      <c r="M1834" s="45" t="str">
        <f>IF(
ISNA(INDEX(resources!E:E,MATCH(B1834,resources!B:B,0))),"fillme",
INDEX(resources!E:E,MATCH(B1834,resources!B:B,0)))</f>
        <v>CAISO_Wind</v>
      </c>
      <c r="N1834" s="45">
        <f>IF(
ISNA(INDEX(resources!J:J,MATCH(B1834,resources!B:B,0))),"fillme",
INDEX(resources!J:J,MATCH(B1834,resources!B:B,0)))</f>
        <v>0</v>
      </c>
      <c r="O1834" s="83" t="str">
        <f>IFERROR(INDEX(resources!K:K,MATCH(B1834,resources!B:B,0)),"fillme")</f>
        <v>wind_low_cf</v>
      </c>
      <c r="P1834" s="89" t="str">
        <f t="shared" si="395"/>
        <v>wind_low_cf_2030_8</v>
      </c>
      <c r="Q1834" s="87">
        <f>INDEX(elcc!G:G,MATCH(P1834,elcc!D:D,0))</f>
        <v>0.308</v>
      </c>
      <c r="R1834" s="89">
        <f t="shared" si="396"/>
        <v>1</v>
      </c>
      <c r="S1834" s="89" t="s">
        <v>6314</v>
      </c>
      <c r="T1834" s="89" t="s">
        <v>6314</v>
      </c>
      <c r="U1834" s="90" t="str">
        <f t="shared" si="397"/>
        <v>ok</v>
      </c>
      <c r="V1834" s="63" t="str">
        <f>INDEX(resources!F:F,MATCH(B1834,resources!B:B,0))</f>
        <v>new_resolve</v>
      </c>
      <c r="W1834" s="110">
        <f t="shared" si="398"/>
        <v>1</v>
      </c>
      <c r="X1834" s="110">
        <f t="shared" si="399"/>
        <v>0</v>
      </c>
      <c r="Y1834" s="110" t="str">
        <f t="shared" si="400"/>
        <v>Tehachapi_Wind_energy_NA_CONFIDENTIAL</v>
      </c>
      <c r="Z1834" s="110">
        <f>IF(COUNTIFS($Y$2:Y1834,Y1834)=1,1,0)</f>
        <v>0</v>
      </c>
      <c r="AA1834" s="110">
        <f>SUM($Z$2:Z1834)*Z1834</f>
        <v>0</v>
      </c>
      <c r="AB1834" s="110">
        <f>COUNTIFS(resources!B:B,B1834)</f>
        <v>1</v>
      </c>
      <c r="AC1834" s="110">
        <f t="shared" si="401"/>
        <v>1</v>
      </c>
      <c r="AD1834" s="110">
        <f t="shared" si="402"/>
        <v>1</v>
      </c>
      <c r="AE1834" s="110">
        <f t="shared" si="403"/>
        <v>0</v>
      </c>
      <c r="AF1834" s="110">
        <f t="shared" si="404"/>
        <v>1</v>
      </c>
      <c r="AG1834" s="110">
        <f t="shared" si="405"/>
        <v>0</v>
      </c>
      <c r="AH1834" s="110">
        <f t="shared" si="406"/>
        <v>0</v>
      </c>
      <c r="AI1834" s="110">
        <f t="shared" si="407"/>
        <v>1</v>
      </c>
      <c r="AJ1834" s="100">
        <f>ROW()</f>
        <v>1834</v>
      </c>
      <c r="AK1834" s="100" t="e">
        <f>INDEX('BadRows RECART'!$C$2:$C$1207,MATCH(monthly_gwh_mw!AJ1834,'BadRows RECART'!$D$2:$D$1207,0))</f>
        <v>#N/A</v>
      </c>
    </row>
    <row r="1835" spans="1:37" ht="20">
      <c r="A1835" s="106" t="s">
        <v>3907</v>
      </c>
      <c r="B1835" s="106" t="s">
        <v>2418</v>
      </c>
      <c r="C1835" s="106" t="s">
        <v>6297</v>
      </c>
      <c r="D1835" s="168">
        <v>2030</v>
      </c>
      <c r="E1835" s="168">
        <v>9</v>
      </c>
      <c r="F1835" s="199">
        <v>4.2590817836258443</v>
      </c>
      <c r="G1835" s="212" t="s">
        <v>6314</v>
      </c>
      <c r="H1835" s="212" t="s">
        <v>6314</v>
      </c>
      <c r="I1835" s="106" t="s">
        <v>594</v>
      </c>
      <c r="K1835" s="83" t="s">
        <v>6314</v>
      </c>
      <c r="L1835" s="83" t="s">
        <v>6314</v>
      </c>
      <c r="M1835" s="45" t="str">
        <f>IF(
ISNA(INDEX(resources!E:E,MATCH(B1835,resources!B:B,0))),"fillme",
INDEX(resources!E:E,MATCH(B1835,resources!B:B,0)))</f>
        <v>CAISO_Wind</v>
      </c>
      <c r="N1835" s="45">
        <f>IF(
ISNA(INDEX(resources!J:J,MATCH(B1835,resources!B:B,0))),"fillme",
INDEX(resources!J:J,MATCH(B1835,resources!B:B,0)))</f>
        <v>0</v>
      </c>
      <c r="O1835" s="83" t="str">
        <f>IFERROR(INDEX(resources!K:K,MATCH(B1835,resources!B:B,0)),"fillme")</f>
        <v>wind_low_cf</v>
      </c>
      <c r="P1835" s="89" t="str">
        <f t="shared" si="395"/>
        <v>wind_low_cf_2030_9</v>
      </c>
      <c r="Q1835" s="87">
        <f>INDEX(elcc!G:G,MATCH(P1835,elcc!D:D,0))</f>
        <v>0.22</v>
      </c>
      <c r="R1835" s="89">
        <f t="shared" si="396"/>
        <v>1</v>
      </c>
      <c r="S1835" s="89" t="s">
        <v>6314</v>
      </c>
      <c r="T1835" s="89" t="s">
        <v>6314</v>
      </c>
      <c r="U1835" s="90" t="str">
        <f t="shared" si="397"/>
        <v>ok</v>
      </c>
      <c r="V1835" s="63" t="str">
        <f>INDEX(resources!F:F,MATCH(B1835,resources!B:B,0))</f>
        <v>new_resolve</v>
      </c>
      <c r="W1835" s="110">
        <f t="shared" si="398"/>
        <v>1</v>
      </c>
      <c r="X1835" s="110">
        <f t="shared" si="399"/>
        <v>0</v>
      </c>
      <c r="Y1835" s="110" t="str">
        <f t="shared" si="400"/>
        <v>Tehachapi_Wind_energy_NA_CONFIDENTIAL</v>
      </c>
      <c r="Z1835" s="110">
        <f>IF(COUNTIFS($Y$2:Y1835,Y1835)=1,1,0)</f>
        <v>0</v>
      </c>
      <c r="AA1835" s="110">
        <f>SUM($Z$2:Z1835)*Z1835</f>
        <v>0</v>
      </c>
      <c r="AB1835" s="110">
        <f>COUNTIFS(resources!B:B,B1835)</f>
        <v>1</v>
      </c>
      <c r="AC1835" s="110">
        <f t="shared" si="401"/>
        <v>1</v>
      </c>
      <c r="AD1835" s="110">
        <f t="shared" si="402"/>
        <v>1</v>
      </c>
      <c r="AE1835" s="110">
        <f t="shared" si="403"/>
        <v>0</v>
      </c>
      <c r="AF1835" s="110">
        <f t="shared" si="404"/>
        <v>1</v>
      </c>
      <c r="AG1835" s="110">
        <f t="shared" si="405"/>
        <v>0</v>
      </c>
      <c r="AH1835" s="110">
        <f t="shared" si="406"/>
        <v>0</v>
      </c>
      <c r="AI1835" s="110">
        <f t="shared" si="407"/>
        <v>1</v>
      </c>
      <c r="AJ1835" s="100">
        <f>ROW()</f>
        <v>1835</v>
      </c>
      <c r="AK1835" s="100" t="e">
        <f>INDEX('BadRows RECART'!$C$2:$C$1207,MATCH(monthly_gwh_mw!AJ1835,'BadRows RECART'!$D$2:$D$1207,0))</f>
        <v>#N/A</v>
      </c>
    </row>
    <row r="1836" spans="1:37" ht="20">
      <c r="A1836" s="106" t="s">
        <v>3907</v>
      </c>
      <c r="B1836" s="106" t="s">
        <v>2418</v>
      </c>
      <c r="C1836" s="106" t="s">
        <v>6297</v>
      </c>
      <c r="D1836" s="168">
        <v>2030</v>
      </c>
      <c r="E1836" s="168">
        <v>10</v>
      </c>
      <c r="F1836" s="199">
        <v>5.4661070317788054</v>
      </c>
      <c r="G1836" s="212" t="s">
        <v>6314</v>
      </c>
      <c r="H1836" s="212" t="s">
        <v>6314</v>
      </c>
      <c r="I1836" s="106" t="s">
        <v>594</v>
      </c>
      <c r="K1836" s="83" t="s">
        <v>6314</v>
      </c>
      <c r="L1836" s="83" t="s">
        <v>6314</v>
      </c>
      <c r="M1836" s="45" t="str">
        <f>IF(
ISNA(INDEX(resources!E:E,MATCH(B1836,resources!B:B,0))),"fillme",
INDEX(resources!E:E,MATCH(B1836,resources!B:B,0)))</f>
        <v>CAISO_Wind</v>
      </c>
      <c r="N1836" s="45">
        <f>IF(
ISNA(INDEX(resources!J:J,MATCH(B1836,resources!B:B,0))),"fillme",
INDEX(resources!J:J,MATCH(B1836,resources!B:B,0)))</f>
        <v>0</v>
      </c>
      <c r="O1836" s="83" t="str">
        <f>IFERROR(INDEX(resources!K:K,MATCH(B1836,resources!B:B,0)),"fillme")</f>
        <v>wind_low_cf</v>
      </c>
      <c r="P1836" s="89" t="str">
        <f t="shared" si="395"/>
        <v>wind_low_cf_2030_10</v>
      </c>
      <c r="Q1836" s="87">
        <f>INDEX(elcc!G:G,MATCH(P1836,elcc!D:D,0))</f>
        <v>0.11733333333333335</v>
      </c>
      <c r="R1836" s="89">
        <f t="shared" si="396"/>
        <v>1</v>
      </c>
      <c r="S1836" s="89" t="s">
        <v>6314</v>
      </c>
      <c r="T1836" s="89" t="s">
        <v>6314</v>
      </c>
      <c r="U1836" s="90" t="str">
        <f t="shared" si="397"/>
        <v>ok</v>
      </c>
      <c r="V1836" s="63" t="str">
        <f>INDEX(resources!F:F,MATCH(B1836,resources!B:B,0))</f>
        <v>new_resolve</v>
      </c>
      <c r="W1836" s="110">
        <f t="shared" si="398"/>
        <v>1</v>
      </c>
      <c r="X1836" s="110">
        <f t="shared" si="399"/>
        <v>0</v>
      </c>
      <c r="Y1836" s="110" t="str">
        <f t="shared" si="400"/>
        <v>Tehachapi_Wind_energy_NA_CONFIDENTIAL</v>
      </c>
      <c r="Z1836" s="110">
        <f>IF(COUNTIFS($Y$2:Y1836,Y1836)=1,1,0)</f>
        <v>0</v>
      </c>
      <c r="AA1836" s="110">
        <f>SUM($Z$2:Z1836)*Z1836</f>
        <v>0</v>
      </c>
      <c r="AB1836" s="110">
        <f>COUNTIFS(resources!B:B,B1836)</f>
        <v>1</v>
      </c>
      <c r="AC1836" s="110">
        <f t="shared" si="401"/>
        <v>1</v>
      </c>
      <c r="AD1836" s="110">
        <f t="shared" si="402"/>
        <v>1</v>
      </c>
      <c r="AE1836" s="110">
        <f t="shared" si="403"/>
        <v>0</v>
      </c>
      <c r="AF1836" s="110">
        <f t="shared" si="404"/>
        <v>1</v>
      </c>
      <c r="AG1836" s="110">
        <f t="shared" si="405"/>
        <v>0</v>
      </c>
      <c r="AH1836" s="110">
        <f t="shared" si="406"/>
        <v>0</v>
      </c>
      <c r="AI1836" s="110">
        <f t="shared" si="407"/>
        <v>1</v>
      </c>
      <c r="AJ1836" s="100">
        <f>ROW()</f>
        <v>1836</v>
      </c>
      <c r="AK1836" s="100" t="e">
        <f>INDEX('BadRows RECART'!$C$2:$C$1207,MATCH(monthly_gwh_mw!AJ1836,'BadRows RECART'!$D$2:$D$1207,0))</f>
        <v>#N/A</v>
      </c>
    </row>
    <row r="1837" spans="1:37" ht="20">
      <c r="A1837" s="106" t="s">
        <v>3907</v>
      </c>
      <c r="B1837" s="106" t="s">
        <v>2418</v>
      </c>
      <c r="C1837" s="106" t="s">
        <v>6297</v>
      </c>
      <c r="D1837" s="168">
        <v>2030</v>
      </c>
      <c r="E1837" s="168">
        <v>11</v>
      </c>
      <c r="F1837" s="199">
        <v>3.361672977891903</v>
      </c>
      <c r="G1837" s="212" t="s">
        <v>6314</v>
      </c>
      <c r="H1837" s="212" t="s">
        <v>6314</v>
      </c>
      <c r="I1837" s="106" t="s">
        <v>594</v>
      </c>
      <c r="K1837" s="83" t="s">
        <v>6314</v>
      </c>
      <c r="L1837" s="83" t="s">
        <v>6314</v>
      </c>
      <c r="M1837" s="45" t="str">
        <f>IF(
ISNA(INDEX(resources!E:E,MATCH(B1837,resources!B:B,0))),"fillme",
INDEX(resources!E:E,MATCH(B1837,resources!B:B,0)))</f>
        <v>CAISO_Wind</v>
      </c>
      <c r="N1837" s="45">
        <f>IF(
ISNA(INDEX(resources!J:J,MATCH(B1837,resources!B:B,0))),"fillme",
INDEX(resources!J:J,MATCH(B1837,resources!B:B,0)))</f>
        <v>0</v>
      </c>
      <c r="O1837" s="83" t="str">
        <f>IFERROR(INDEX(resources!K:K,MATCH(B1837,resources!B:B,0)),"fillme")</f>
        <v>wind_low_cf</v>
      </c>
      <c r="P1837" s="89" t="str">
        <f t="shared" si="395"/>
        <v>wind_low_cf_2030_11</v>
      </c>
      <c r="Q1837" s="87">
        <f>INDEX(elcc!G:G,MATCH(P1837,elcc!D:D,0))</f>
        <v>0.17600000000000002</v>
      </c>
      <c r="R1837" s="89">
        <f t="shared" si="396"/>
        <v>1</v>
      </c>
      <c r="S1837" s="89" t="s">
        <v>6314</v>
      </c>
      <c r="T1837" s="89" t="s">
        <v>6314</v>
      </c>
      <c r="U1837" s="90" t="str">
        <f t="shared" si="397"/>
        <v>ok</v>
      </c>
      <c r="V1837" s="63" t="str">
        <f>INDEX(resources!F:F,MATCH(B1837,resources!B:B,0))</f>
        <v>new_resolve</v>
      </c>
      <c r="W1837" s="110">
        <f t="shared" si="398"/>
        <v>1</v>
      </c>
      <c r="X1837" s="110">
        <f t="shared" si="399"/>
        <v>0</v>
      </c>
      <c r="Y1837" s="110" t="str">
        <f t="shared" si="400"/>
        <v>Tehachapi_Wind_energy_NA_CONFIDENTIAL</v>
      </c>
      <c r="Z1837" s="110">
        <f>IF(COUNTIFS($Y$2:Y1837,Y1837)=1,1,0)</f>
        <v>0</v>
      </c>
      <c r="AA1837" s="110">
        <f>SUM($Z$2:Z1837)*Z1837</f>
        <v>0</v>
      </c>
      <c r="AB1837" s="110">
        <f>COUNTIFS(resources!B:B,B1837)</f>
        <v>1</v>
      </c>
      <c r="AC1837" s="110">
        <f t="shared" si="401"/>
        <v>1</v>
      </c>
      <c r="AD1837" s="110">
        <f t="shared" si="402"/>
        <v>1</v>
      </c>
      <c r="AE1837" s="110">
        <f t="shared" si="403"/>
        <v>0</v>
      </c>
      <c r="AF1837" s="110">
        <f t="shared" si="404"/>
        <v>1</v>
      </c>
      <c r="AG1837" s="110">
        <f t="shared" si="405"/>
        <v>0</v>
      </c>
      <c r="AH1837" s="110">
        <f t="shared" si="406"/>
        <v>0</v>
      </c>
      <c r="AI1837" s="110">
        <f t="shared" si="407"/>
        <v>1</v>
      </c>
      <c r="AJ1837" s="100">
        <f>ROW()</f>
        <v>1837</v>
      </c>
      <c r="AK1837" s="100" t="e">
        <f>INDEX('BadRows RECART'!$C$2:$C$1207,MATCH(monthly_gwh_mw!AJ1837,'BadRows RECART'!$D$2:$D$1207,0))</f>
        <v>#N/A</v>
      </c>
    </row>
    <row r="1838" spans="1:37" ht="20">
      <c r="A1838" s="106" t="s">
        <v>3907</v>
      </c>
      <c r="B1838" s="106" t="s">
        <v>2418</v>
      </c>
      <c r="C1838" s="106" t="s">
        <v>6297</v>
      </c>
      <c r="D1838" s="168">
        <v>2030</v>
      </c>
      <c r="E1838" s="168">
        <v>12</v>
      </c>
      <c r="F1838" s="199">
        <v>5.5330299409979666</v>
      </c>
      <c r="G1838" s="212" t="s">
        <v>6314</v>
      </c>
      <c r="H1838" s="212" t="s">
        <v>6314</v>
      </c>
      <c r="I1838" s="106" t="s">
        <v>594</v>
      </c>
      <c r="K1838" s="83" t="s">
        <v>6314</v>
      </c>
      <c r="L1838" s="83" t="s">
        <v>6314</v>
      </c>
      <c r="M1838" s="45" t="str">
        <f>IF(
ISNA(INDEX(resources!E:E,MATCH(B1838,resources!B:B,0))),"fillme",
INDEX(resources!E:E,MATCH(B1838,resources!B:B,0)))</f>
        <v>CAISO_Wind</v>
      </c>
      <c r="N1838" s="45">
        <f>IF(
ISNA(INDEX(resources!J:J,MATCH(B1838,resources!B:B,0))),"fillme",
INDEX(resources!J:J,MATCH(B1838,resources!B:B,0)))</f>
        <v>0</v>
      </c>
      <c r="O1838" s="83" t="str">
        <f>IFERROR(INDEX(resources!K:K,MATCH(B1838,resources!B:B,0)),"fillme")</f>
        <v>wind_low_cf</v>
      </c>
      <c r="P1838" s="89" t="str">
        <f t="shared" si="395"/>
        <v>wind_low_cf_2030_12</v>
      </c>
      <c r="Q1838" s="87">
        <f>INDEX(elcc!G:G,MATCH(P1838,elcc!D:D,0))</f>
        <v>0.19066666666666668</v>
      </c>
      <c r="R1838" s="89">
        <f t="shared" si="396"/>
        <v>1</v>
      </c>
      <c r="S1838" s="89" t="s">
        <v>6314</v>
      </c>
      <c r="T1838" s="89" t="s">
        <v>6314</v>
      </c>
      <c r="U1838" s="90" t="str">
        <f t="shared" si="397"/>
        <v>ok</v>
      </c>
      <c r="V1838" s="63" t="str">
        <f>INDEX(resources!F:F,MATCH(B1838,resources!B:B,0))</f>
        <v>new_resolve</v>
      </c>
      <c r="W1838" s="110">
        <f t="shared" si="398"/>
        <v>1</v>
      </c>
      <c r="X1838" s="110">
        <f t="shared" si="399"/>
        <v>0</v>
      </c>
      <c r="Y1838" s="110" t="str">
        <f t="shared" si="400"/>
        <v>Tehachapi_Wind_energy_NA_CONFIDENTIAL</v>
      </c>
      <c r="Z1838" s="110">
        <f>IF(COUNTIFS($Y$2:Y1838,Y1838)=1,1,0)</f>
        <v>0</v>
      </c>
      <c r="AA1838" s="110">
        <f>SUM($Z$2:Z1838)*Z1838</f>
        <v>0</v>
      </c>
      <c r="AB1838" s="110">
        <f>COUNTIFS(resources!B:B,B1838)</f>
        <v>1</v>
      </c>
      <c r="AC1838" s="110">
        <f t="shared" si="401"/>
        <v>1</v>
      </c>
      <c r="AD1838" s="110">
        <f t="shared" si="402"/>
        <v>1</v>
      </c>
      <c r="AE1838" s="110">
        <f t="shared" si="403"/>
        <v>0</v>
      </c>
      <c r="AF1838" s="110">
        <f t="shared" si="404"/>
        <v>1</v>
      </c>
      <c r="AG1838" s="110">
        <f t="shared" si="405"/>
        <v>0</v>
      </c>
      <c r="AH1838" s="110">
        <f t="shared" si="406"/>
        <v>0</v>
      </c>
      <c r="AI1838" s="110">
        <f t="shared" si="407"/>
        <v>1</v>
      </c>
      <c r="AJ1838" s="100">
        <f>ROW()</f>
        <v>1838</v>
      </c>
      <c r="AK1838" s="100" t="e">
        <f>INDEX('BadRows RECART'!$C$2:$C$1207,MATCH(monthly_gwh_mw!AJ1838,'BadRows RECART'!$D$2:$D$1207,0))</f>
        <v>#N/A</v>
      </c>
    </row>
    <row r="1839" spans="1:37" ht="20">
      <c r="A1839" s="106" t="s">
        <v>3907</v>
      </c>
      <c r="B1839" s="106" t="s">
        <v>2075</v>
      </c>
      <c r="C1839" s="106" t="s">
        <v>6297</v>
      </c>
      <c r="D1839" s="168">
        <v>2022</v>
      </c>
      <c r="E1839" s="168">
        <v>1</v>
      </c>
      <c r="F1839" s="199">
        <v>0.16472510723721431</v>
      </c>
      <c r="G1839" s="212" t="s">
        <v>6314</v>
      </c>
      <c r="H1839" s="212" t="s">
        <v>6314</v>
      </c>
      <c r="I1839" s="106" t="s">
        <v>594</v>
      </c>
      <c r="K1839" s="83" t="s">
        <v>6314</v>
      </c>
      <c r="L1839" s="83" t="s">
        <v>6314</v>
      </c>
      <c r="M1839" s="45" t="str">
        <f>IF(
ISNA(INDEX(resources!E:E,MATCH(B1839,resources!B:B,0))),"fillme",
INDEX(resources!E:E,MATCH(B1839,resources!B:B,0)))</f>
        <v>CAISO_Solar</v>
      </c>
      <c r="N1839" s="45">
        <f>IF(
ISNA(INDEX(resources!J:J,MATCH(B1839,resources!B:B,0))),"fillme",
INDEX(resources!J:J,MATCH(B1839,resources!B:B,0)))</f>
        <v>0</v>
      </c>
      <c r="O1839" s="83" t="str">
        <f>IFERROR(INDEX(resources!K:K,MATCH(B1839,resources!B:B,0)),"fillme")</f>
        <v>solar</v>
      </c>
      <c r="P1839" s="89" t="str">
        <f t="shared" si="395"/>
        <v>solar_2022_1</v>
      </c>
      <c r="Q1839" s="87">
        <f>INDEX(elcc!G:G,MATCH(P1839,elcc!D:D,0))</f>
        <v>0.04</v>
      </c>
      <c r="R1839" s="89">
        <f t="shared" si="396"/>
        <v>1</v>
      </c>
      <c r="S1839" s="89" t="s">
        <v>6314</v>
      </c>
      <c r="T1839" s="89" t="s">
        <v>6314</v>
      </c>
      <c r="U1839" s="90" t="str">
        <f t="shared" si="397"/>
        <v>ok</v>
      </c>
      <c r="V1839" s="63" t="str">
        <f>INDEX(resources!F:F,MATCH(B1839,resources!B:B,0))</f>
        <v>new_resolve</v>
      </c>
      <c r="W1839" s="110">
        <f t="shared" si="398"/>
        <v>1</v>
      </c>
      <c r="X1839" s="110">
        <f t="shared" si="399"/>
        <v>0</v>
      </c>
      <c r="Y1839" s="110" t="str">
        <f t="shared" si="400"/>
        <v>Carrizo_Solar_energy_NA_CONFIDENTIAL</v>
      </c>
      <c r="Z1839" s="110">
        <f>IF(COUNTIFS($Y$2:Y1839,Y1839)=1,1,0)</f>
        <v>1</v>
      </c>
      <c r="AA1839" s="110">
        <f>SUM($Z$2:Z1839)*Z1839</f>
        <v>26</v>
      </c>
      <c r="AB1839" s="110">
        <f>COUNTIFS(resources!B:B,B1839)</f>
        <v>1</v>
      </c>
      <c r="AC1839" s="110">
        <f t="shared" si="401"/>
        <v>1</v>
      </c>
      <c r="AD1839" s="110">
        <f t="shared" si="402"/>
        <v>1</v>
      </c>
      <c r="AE1839" s="110">
        <f t="shared" si="403"/>
        <v>0</v>
      </c>
      <c r="AF1839" s="110">
        <f t="shared" si="404"/>
        <v>1</v>
      </c>
      <c r="AG1839" s="110">
        <f t="shared" si="405"/>
        <v>0</v>
      </c>
      <c r="AH1839" s="110">
        <f t="shared" si="406"/>
        <v>0</v>
      </c>
      <c r="AI1839" s="110">
        <f t="shared" si="407"/>
        <v>1</v>
      </c>
      <c r="AJ1839" s="100">
        <f>ROW()</f>
        <v>1839</v>
      </c>
      <c r="AK1839" s="100" t="e">
        <f>INDEX('BadRows RECART'!$C$2:$C$1207,MATCH(monthly_gwh_mw!AJ1839,'BadRows RECART'!$D$2:$D$1207,0))</f>
        <v>#N/A</v>
      </c>
    </row>
    <row r="1840" spans="1:37" ht="20">
      <c r="A1840" s="106" t="s">
        <v>3907</v>
      </c>
      <c r="B1840" s="106" t="s">
        <v>2075</v>
      </c>
      <c r="C1840" s="106" t="s">
        <v>6297</v>
      </c>
      <c r="D1840" s="168">
        <v>2022</v>
      </c>
      <c r="E1840" s="168">
        <v>2</v>
      </c>
      <c r="F1840" s="199">
        <v>0.13430958579294214</v>
      </c>
      <c r="G1840" s="212" t="s">
        <v>6314</v>
      </c>
      <c r="H1840" s="212" t="s">
        <v>6314</v>
      </c>
      <c r="I1840" s="106" t="s">
        <v>594</v>
      </c>
      <c r="K1840" s="83" t="s">
        <v>6314</v>
      </c>
      <c r="L1840" s="83" t="s">
        <v>6314</v>
      </c>
      <c r="M1840" s="45" t="str">
        <f>IF(
ISNA(INDEX(resources!E:E,MATCH(B1840,resources!B:B,0))),"fillme",
INDEX(resources!E:E,MATCH(B1840,resources!B:B,0)))</f>
        <v>CAISO_Solar</v>
      </c>
      <c r="N1840" s="45">
        <f>IF(
ISNA(INDEX(resources!J:J,MATCH(B1840,resources!B:B,0))),"fillme",
INDEX(resources!J:J,MATCH(B1840,resources!B:B,0)))</f>
        <v>0</v>
      </c>
      <c r="O1840" s="83" t="str">
        <f>IFERROR(INDEX(resources!K:K,MATCH(B1840,resources!B:B,0)),"fillme")</f>
        <v>solar</v>
      </c>
      <c r="P1840" s="89" t="str">
        <f t="shared" si="395"/>
        <v>solar_2022_2</v>
      </c>
      <c r="Q1840" s="87">
        <f>INDEX(elcc!G:G,MATCH(P1840,elcc!D:D,0))</f>
        <v>0.03</v>
      </c>
      <c r="R1840" s="89">
        <f t="shared" si="396"/>
        <v>1</v>
      </c>
      <c r="S1840" s="89" t="s">
        <v>6314</v>
      </c>
      <c r="T1840" s="89" t="s">
        <v>6314</v>
      </c>
      <c r="U1840" s="90" t="str">
        <f t="shared" si="397"/>
        <v>ok</v>
      </c>
      <c r="V1840" s="63" t="str">
        <f>INDEX(resources!F:F,MATCH(B1840,resources!B:B,0))</f>
        <v>new_resolve</v>
      </c>
      <c r="W1840" s="110">
        <f t="shared" si="398"/>
        <v>1</v>
      </c>
      <c r="X1840" s="110">
        <f t="shared" si="399"/>
        <v>0</v>
      </c>
      <c r="Y1840" s="110" t="str">
        <f t="shared" si="400"/>
        <v>Carrizo_Solar_energy_NA_CONFIDENTIAL</v>
      </c>
      <c r="Z1840" s="110">
        <f>IF(COUNTIFS($Y$2:Y1840,Y1840)=1,1,0)</f>
        <v>0</v>
      </c>
      <c r="AA1840" s="110">
        <f>SUM($Z$2:Z1840)*Z1840</f>
        <v>0</v>
      </c>
      <c r="AB1840" s="110">
        <f>COUNTIFS(resources!B:B,B1840)</f>
        <v>1</v>
      </c>
      <c r="AC1840" s="110">
        <f t="shared" si="401"/>
        <v>1</v>
      </c>
      <c r="AD1840" s="110">
        <f t="shared" si="402"/>
        <v>1</v>
      </c>
      <c r="AE1840" s="110">
        <f t="shared" si="403"/>
        <v>0</v>
      </c>
      <c r="AF1840" s="110">
        <f t="shared" si="404"/>
        <v>1</v>
      </c>
      <c r="AG1840" s="110">
        <f t="shared" si="405"/>
        <v>0</v>
      </c>
      <c r="AH1840" s="110">
        <f t="shared" si="406"/>
        <v>0</v>
      </c>
      <c r="AI1840" s="110">
        <f t="shared" si="407"/>
        <v>1</v>
      </c>
      <c r="AJ1840" s="100">
        <f>ROW()</f>
        <v>1840</v>
      </c>
      <c r="AK1840" s="100" t="e">
        <f>INDEX('BadRows RECART'!$C$2:$C$1207,MATCH(monthly_gwh_mw!AJ1840,'BadRows RECART'!$D$2:$D$1207,0))</f>
        <v>#N/A</v>
      </c>
    </row>
    <row r="1841" spans="1:37" ht="20">
      <c r="A1841" s="106" t="s">
        <v>3907</v>
      </c>
      <c r="B1841" s="106" t="s">
        <v>2075</v>
      </c>
      <c r="C1841" s="106" t="s">
        <v>6297</v>
      </c>
      <c r="D1841" s="168">
        <v>2022</v>
      </c>
      <c r="E1841" s="168">
        <v>3</v>
      </c>
      <c r="F1841" s="199">
        <v>0.26778699359555647</v>
      </c>
      <c r="G1841" s="212" t="s">
        <v>6314</v>
      </c>
      <c r="H1841" s="212" t="s">
        <v>6314</v>
      </c>
      <c r="I1841" s="106" t="s">
        <v>594</v>
      </c>
      <c r="K1841" s="83" t="s">
        <v>6314</v>
      </c>
      <c r="L1841" s="83" t="s">
        <v>6314</v>
      </c>
      <c r="M1841" s="45" t="str">
        <f>IF(
ISNA(INDEX(resources!E:E,MATCH(B1841,resources!B:B,0))),"fillme",
INDEX(resources!E:E,MATCH(B1841,resources!B:B,0)))</f>
        <v>CAISO_Solar</v>
      </c>
      <c r="N1841" s="45">
        <f>IF(
ISNA(INDEX(resources!J:J,MATCH(B1841,resources!B:B,0))),"fillme",
INDEX(resources!J:J,MATCH(B1841,resources!B:B,0)))</f>
        <v>0</v>
      </c>
      <c r="O1841" s="83" t="str">
        <f>IFERROR(INDEX(resources!K:K,MATCH(B1841,resources!B:B,0)),"fillme")</f>
        <v>solar</v>
      </c>
      <c r="P1841" s="89" t="str">
        <f t="shared" si="395"/>
        <v>solar_2022_3</v>
      </c>
      <c r="Q1841" s="87">
        <f>INDEX(elcc!G:G,MATCH(P1841,elcc!D:D,0))</f>
        <v>0.18</v>
      </c>
      <c r="R1841" s="89">
        <f t="shared" si="396"/>
        <v>1</v>
      </c>
      <c r="S1841" s="89" t="s">
        <v>6314</v>
      </c>
      <c r="T1841" s="89" t="s">
        <v>6314</v>
      </c>
      <c r="U1841" s="90" t="str">
        <f t="shared" si="397"/>
        <v>ok</v>
      </c>
      <c r="V1841" s="63" t="str">
        <f>INDEX(resources!F:F,MATCH(B1841,resources!B:B,0))</f>
        <v>new_resolve</v>
      </c>
      <c r="W1841" s="110">
        <f t="shared" si="398"/>
        <v>1</v>
      </c>
      <c r="X1841" s="110">
        <f t="shared" si="399"/>
        <v>0</v>
      </c>
      <c r="Y1841" s="110" t="str">
        <f t="shared" si="400"/>
        <v>Carrizo_Solar_energy_NA_CONFIDENTIAL</v>
      </c>
      <c r="Z1841" s="110">
        <f>IF(COUNTIFS($Y$2:Y1841,Y1841)=1,1,0)</f>
        <v>0</v>
      </c>
      <c r="AA1841" s="110">
        <f>SUM($Z$2:Z1841)*Z1841</f>
        <v>0</v>
      </c>
      <c r="AB1841" s="110">
        <f>COUNTIFS(resources!B:B,B1841)</f>
        <v>1</v>
      </c>
      <c r="AC1841" s="110">
        <f t="shared" si="401"/>
        <v>1</v>
      </c>
      <c r="AD1841" s="110">
        <f t="shared" si="402"/>
        <v>1</v>
      </c>
      <c r="AE1841" s="110">
        <f t="shared" si="403"/>
        <v>0</v>
      </c>
      <c r="AF1841" s="110">
        <f t="shared" si="404"/>
        <v>1</v>
      </c>
      <c r="AG1841" s="110">
        <f t="shared" si="405"/>
        <v>0</v>
      </c>
      <c r="AH1841" s="110">
        <f t="shared" si="406"/>
        <v>0</v>
      </c>
      <c r="AI1841" s="110">
        <f t="shared" si="407"/>
        <v>1</v>
      </c>
      <c r="AJ1841" s="100">
        <f>ROW()</f>
        <v>1841</v>
      </c>
      <c r="AK1841" s="100" t="e">
        <f>INDEX('BadRows RECART'!$C$2:$C$1207,MATCH(monthly_gwh_mw!AJ1841,'BadRows RECART'!$D$2:$D$1207,0))</f>
        <v>#N/A</v>
      </c>
    </row>
    <row r="1842" spans="1:37" ht="20">
      <c r="A1842" s="106" t="s">
        <v>3907</v>
      </c>
      <c r="B1842" s="106" t="s">
        <v>2075</v>
      </c>
      <c r="C1842" s="106" t="s">
        <v>6297</v>
      </c>
      <c r="D1842" s="168">
        <v>2022</v>
      </c>
      <c r="E1842" s="168">
        <v>4</v>
      </c>
      <c r="F1842" s="199">
        <v>0.28969576255403923</v>
      </c>
      <c r="G1842" s="212" t="s">
        <v>6314</v>
      </c>
      <c r="H1842" s="212" t="s">
        <v>6314</v>
      </c>
      <c r="I1842" s="106" t="s">
        <v>594</v>
      </c>
      <c r="K1842" s="83" t="s">
        <v>6314</v>
      </c>
      <c r="L1842" s="83" t="s">
        <v>6314</v>
      </c>
      <c r="M1842" s="45" t="str">
        <f>IF(
ISNA(INDEX(resources!E:E,MATCH(B1842,resources!B:B,0))),"fillme",
INDEX(resources!E:E,MATCH(B1842,resources!B:B,0)))</f>
        <v>CAISO_Solar</v>
      </c>
      <c r="N1842" s="45">
        <f>IF(
ISNA(INDEX(resources!J:J,MATCH(B1842,resources!B:B,0))),"fillme",
INDEX(resources!J:J,MATCH(B1842,resources!B:B,0)))</f>
        <v>0</v>
      </c>
      <c r="O1842" s="83" t="str">
        <f>IFERROR(INDEX(resources!K:K,MATCH(B1842,resources!B:B,0)),"fillme")</f>
        <v>solar</v>
      </c>
      <c r="P1842" s="89" t="str">
        <f t="shared" si="395"/>
        <v>solar_2022_4</v>
      </c>
      <c r="Q1842" s="87">
        <f>INDEX(elcc!G:G,MATCH(P1842,elcc!D:D,0))</f>
        <v>0.15</v>
      </c>
      <c r="R1842" s="89">
        <f t="shared" si="396"/>
        <v>1</v>
      </c>
      <c r="S1842" s="89" t="s">
        <v>6314</v>
      </c>
      <c r="T1842" s="89" t="s">
        <v>6314</v>
      </c>
      <c r="U1842" s="90" t="str">
        <f t="shared" si="397"/>
        <v>ok</v>
      </c>
      <c r="V1842" s="63" t="str">
        <f>INDEX(resources!F:F,MATCH(B1842,resources!B:B,0))</f>
        <v>new_resolve</v>
      </c>
      <c r="W1842" s="110">
        <f t="shared" si="398"/>
        <v>1</v>
      </c>
      <c r="X1842" s="110">
        <f t="shared" si="399"/>
        <v>0</v>
      </c>
      <c r="Y1842" s="110" t="str">
        <f t="shared" si="400"/>
        <v>Carrizo_Solar_energy_NA_CONFIDENTIAL</v>
      </c>
      <c r="Z1842" s="110">
        <f>IF(COUNTIFS($Y$2:Y1842,Y1842)=1,1,0)</f>
        <v>0</v>
      </c>
      <c r="AA1842" s="110">
        <f>SUM($Z$2:Z1842)*Z1842</f>
        <v>0</v>
      </c>
      <c r="AB1842" s="110">
        <f>COUNTIFS(resources!B:B,B1842)</f>
        <v>1</v>
      </c>
      <c r="AC1842" s="110">
        <f t="shared" si="401"/>
        <v>1</v>
      </c>
      <c r="AD1842" s="110">
        <f t="shared" si="402"/>
        <v>1</v>
      </c>
      <c r="AE1842" s="110">
        <f t="shared" si="403"/>
        <v>0</v>
      </c>
      <c r="AF1842" s="110">
        <f t="shared" si="404"/>
        <v>1</v>
      </c>
      <c r="AG1842" s="110">
        <f t="shared" si="405"/>
        <v>0</v>
      </c>
      <c r="AH1842" s="110">
        <f t="shared" si="406"/>
        <v>0</v>
      </c>
      <c r="AI1842" s="110">
        <f t="shared" si="407"/>
        <v>1</v>
      </c>
      <c r="AJ1842" s="100">
        <f>ROW()</f>
        <v>1842</v>
      </c>
      <c r="AK1842" s="100" t="e">
        <f>INDEX('BadRows RECART'!$C$2:$C$1207,MATCH(monthly_gwh_mw!AJ1842,'BadRows RECART'!$D$2:$D$1207,0))</f>
        <v>#N/A</v>
      </c>
    </row>
    <row r="1843" spans="1:37" ht="20">
      <c r="A1843" s="106" t="s">
        <v>3907</v>
      </c>
      <c r="B1843" s="106" t="s">
        <v>2075</v>
      </c>
      <c r="C1843" s="106" t="s">
        <v>6297</v>
      </c>
      <c r="D1843" s="168">
        <v>2022</v>
      </c>
      <c r="E1843" s="168">
        <v>5</v>
      </c>
      <c r="F1843" s="199">
        <v>0.36724323411424026</v>
      </c>
      <c r="G1843" s="212" t="s">
        <v>6314</v>
      </c>
      <c r="H1843" s="212" t="s">
        <v>6314</v>
      </c>
      <c r="I1843" s="106" t="s">
        <v>594</v>
      </c>
      <c r="K1843" s="83" t="s">
        <v>6314</v>
      </c>
      <c r="L1843" s="83" t="s">
        <v>6314</v>
      </c>
      <c r="M1843" s="45" t="str">
        <f>IF(
ISNA(INDEX(resources!E:E,MATCH(B1843,resources!B:B,0))),"fillme",
INDEX(resources!E:E,MATCH(B1843,resources!B:B,0)))</f>
        <v>CAISO_Solar</v>
      </c>
      <c r="N1843" s="45">
        <f>IF(
ISNA(INDEX(resources!J:J,MATCH(B1843,resources!B:B,0))),"fillme",
INDEX(resources!J:J,MATCH(B1843,resources!B:B,0)))</f>
        <v>0</v>
      </c>
      <c r="O1843" s="83" t="str">
        <f>IFERROR(INDEX(resources!K:K,MATCH(B1843,resources!B:B,0)),"fillme")</f>
        <v>solar</v>
      </c>
      <c r="P1843" s="89" t="str">
        <f t="shared" si="395"/>
        <v>solar_2022_5</v>
      </c>
      <c r="Q1843" s="87">
        <f>INDEX(elcc!G:G,MATCH(P1843,elcc!D:D,0))</f>
        <v>0.16</v>
      </c>
      <c r="R1843" s="89">
        <f t="shared" si="396"/>
        <v>1</v>
      </c>
      <c r="S1843" s="89" t="s">
        <v>6314</v>
      </c>
      <c r="T1843" s="89" t="s">
        <v>6314</v>
      </c>
      <c r="U1843" s="90" t="str">
        <f t="shared" si="397"/>
        <v>ok</v>
      </c>
      <c r="V1843" s="63" t="str">
        <f>INDEX(resources!F:F,MATCH(B1843,resources!B:B,0))</f>
        <v>new_resolve</v>
      </c>
      <c r="W1843" s="110">
        <f t="shared" si="398"/>
        <v>1</v>
      </c>
      <c r="X1843" s="110">
        <f t="shared" si="399"/>
        <v>0</v>
      </c>
      <c r="Y1843" s="110" t="str">
        <f t="shared" si="400"/>
        <v>Carrizo_Solar_energy_NA_CONFIDENTIAL</v>
      </c>
      <c r="Z1843" s="110">
        <f>IF(COUNTIFS($Y$2:Y1843,Y1843)=1,1,0)</f>
        <v>0</v>
      </c>
      <c r="AA1843" s="110">
        <f>SUM($Z$2:Z1843)*Z1843</f>
        <v>0</v>
      </c>
      <c r="AB1843" s="110">
        <f>COUNTIFS(resources!B:B,B1843)</f>
        <v>1</v>
      </c>
      <c r="AC1843" s="110">
        <f t="shared" si="401"/>
        <v>1</v>
      </c>
      <c r="AD1843" s="110">
        <f t="shared" si="402"/>
        <v>1</v>
      </c>
      <c r="AE1843" s="110">
        <f t="shared" si="403"/>
        <v>0</v>
      </c>
      <c r="AF1843" s="110">
        <f t="shared" si="404"/>
        <v>1</v>
      </c>
      <c r="AG1843" s="110">
        <f t="shared" si="405"/>
        <v>0</v>
      </c>
      <c r="AH1843" s="110">
        <f t="shared" si="406"/>
        <v>0</v>
      </c>
      <c r="AI1843" s="110">
        <f t="shared" si="407"/>
        <v>1</v>
      </c>
      <c r="AJ1843" s="100">
        <f>ROW()</f>
        <v>1843</v>
      </c>
      <c r="AK1843" s="100" t="e">
        <f>INDEX('BadRows RECART'!$C$2:$C$1207,MATCH(monthly_gwh_mw!AJ1843,'BadRows RECART'!$D$2:$D$1207,0))</f>
        <v>#N/A</v>
      </c>
    </row>
    <row r="1844" spans="1:37" ht="20">
      <c r="A1844" s="106" t="s">
        <v>3907</v>
      </c>
      <c r="B1844" s="106" t="s">
        <v>2075</v>
      </c>
      <c r="C1844" s="106" t="s">
        <v>6297</v>
      </c>
      <c r="D1844" s="168">
        <v>2022</v>
      </c>
      <c r="E1844" s="168">
        <v>6</v>
      </c>
      <c r="F1844" s="199">
        <v>0.37420911833512394</v>
      </c>
      <c r="G1844" s="212" t="s">
        <v>6314</v>
      </c>
      <c r="H1844" s="212" t="s">
        <v>6314</v>
      </c>
      <c r="I1844" s="106" t="s">
        <v>594</v>
      </c>
      <c r="K1844" s="83" t="s">
        <v>6314</v>
      </c>
      <c r="L1844" s="83" t="s">
        <v>6314</v>
      </c>
      <c r="M1844" s="45" t="str">
        <f>IF(
ISNA(INDEX(resources!E:E,MATCH(B1844,resources!B:B,0))),"fillme",
INDEX(resources!E:E,MATCH(B1844,resources!B:B,0)))</f>
        <v>CAISO_Solar</v>
      </c>
      <c r="N1844" s="45">
        <f>IF(
ISNA(INDEX(resources!J:J,MATCH(B1844,resources!B:B,0))),"fillme",
INDEX(resources!J:J,MATCH(B1844,resources!B:B,0)))</f>
        <v>0</v>
      </c>
      <c r="O1844" s="83" t="str">
        <f>IFERROR(INDEX(resources!K:K,MATCH(B1844,resources!B:B,0)),"fillme")</f>
        <v>solar</v>
      </c>
      <c r="P1844" s="89" t="str">
        <f t="shared" si="395"/>
        <v>solar_2022_6</v>
      </c>
      <c r="Q1844" s="87">
        <f>INDEX(elcc!G:G,MATCH(P1844,elcc!D:D,0))</f>
        <v>0.31</v>
      </c>
      <c r="R1844" s="89">
        <f t="shared" si="396"/>
        <v>1</v>
      </c>
      <c r="S1844" s="89" t="s">
        <v>6314</v>
      </c>
      <c r="T1844" s="89" t="s">
        <v>6314</v>
      </c>
      <c r="U1844" s="90" t="str">
        <f t="shared" si="397"/>
        <v>ok</v>
      </c>
      <c r="V1844" s="63" t="str">
        <f>INDEX(resources!F:F,MATCH(B1844,resources!B:B,0))</f>
        <v>new_resolve</v>
      </c>
      <c r="W1844" s="110">
        <f t="shared" si="398"/>
        <v>1</v>
      </c>
      <c r="X1844" s="110">
        <f t="shared" si="399"/>
        <v>0</v>
      </c>
      <c r="Y1844" s="110" t="str">
        <f t="shared" si="400"/>
        <v>Carrizo_Solar_energy_NA_CONFIDENTIAL</v>
      </c>
      <c r="Z1844" s="110">
        <f>IF(COUNTIFS($Y$2:Y1844,Y1844)=1,1,0)</f>
        <v>0</v>
      </c>
      <c r="AA1844" s="110">
        <f>SUM($Z$2:Z1844)*Z1844</f>
        <v>0</v>
      </c>
      <c r="AB1844" s="110">
        <f>COUNTIFS(resources!B:B,B1844)</f>
        <v>1</v>
      </c>
      <c r="AC1844" s="110">
        <f t="shared" si="401"/>
        <v>1</v>
      </c>
      <c r="AD1844" s="110">
        <f t="shared" si="402"/>
        <v>1</v>
      </c>
      <c r="AE1844" s="110">
        <f t="shared" si="403"/>
        <v>0</v>
      </c>
      <c r="AF1844" s="110">
        <f t="shared" si="404"/>
        <v>1</v>
      </c>
      <c r="AG1844" s="110">
        <f t="shared" si="405"/>
        <v>0</v>
      </c>
      <c r="AH1844" s="110">
        <f t="shared" si="406"/>
        <v>0</v>
      </c>
      <c r="AI1844" s="110">
        <f t="shared" si="407"/>
        <v>1</v>
      </c>
      <c r="AJ1844" s="100">
        <f>ROW()</f>
        <v>1844</v>
      </c>
      <c r="AK1844" s="100" t="e">
        <f>INDEX('BadRows RECART'!$C$2:$C$1207,MATCH(monthly_gwh_mw!AJ1844,'BadRows RECART'!$D$2:$D$1207,0))</f>
        <v>#N/A</v>
      </c>
    </row>
    <row r="1845" spans="1:37" ht="20">
      <c r="A1845" s="106" t="s">
        <v>3907</v>
      </c>
      <c r="B1845" s="106" t="s">
        <v>2075</v>
      </c>
      <c r="C1845" s="106" t="s">
        <v>6297</v>
      </c>
      <c r="D1845" s="168">
        <v>2022</v>
      </c>
      <c r="E1845" s="168">
        <v>7</v>
      </c>
      <c r="F1845" s="199">
        <v>0.36791892130991466</v>
      </c>
      <c r="G1845" s="212" t="s">
        <v>6314</v>
      </c>
      <c r="H1845" s="212" t="s">
        <v>6314</v>
      </c>
      <c r="I1845" s="106" t="s">
        <v>594</v>
      </c>
      <c r="K1845" s="83" t="s">
        <v>6314</v>
      </c>
      <c r="L1845" s="83" t="s">
        <v>6314</v>
      </c>
      <c r="M1845" s="45" t="str">
        <f>IF(
ISNA(INDEX(resources!E:E,MATCH(B1845,resources!B:B,0))),"fillme",
INDEX(resources!E:E,MATCH(B1845,resources!B:B,0)))</f>
        <v>CAISO_Solar</v>
      </c>
      <c r="N1845" s="45">
        <f>IF(
ISNA(INDEX(resources!J:J,MATCH(B1845,resources!B:B,0))),"fillme",
INDEX(resources!J:J,MATCH(B1845,resources!B:B,0)))</f>
        <v>0</v>
      </c>
      <c r="O1845" s="83" t="str">
        <f>IFERROR(INDEX(resources!K:K,MATCH(B1845,resources!B:B,0)),"fillme")</f>
        <v>solar</v>
      </c>
      <c r="P1845" s="89" t="str">
        <f t="shared" si="395"/>
        <v>solar_2022_7</v>
      </c>
      <c r="Q1845" s="87">
        <f>INDEX(elcc!G:G,MATCH(P1845,elcc!D:D,0))</f>
        <v>0.39</v>
      </c>
      <c r="R1845" s="89">
        <f t="shared" si="396"/>
        <v>1</v>
      </c>
      <c r="S1845" s="89" t="s">
        <v>6314</v>
      </c>
      <c r="T1845" s="89" t="s">
        <v>6314</v>
      </c>
      <c r="U1845" s="90" t="str">
        <f t="shared" si="397"/>
        <v>ok</v>
      </c>
      <c r="V1845" s="63" t="str">
        <f>INDEX(resources!F:F,MATCH(B1845,resources!B:B,0))</f>
        <v>new_resolve</v>
      </c>
      <c r="W1845" s="110">
        <f t="shared" si="398"/>
        <v>1</v>
      </c>
      <c r="X1845" s="110">
        <f t="shared" si="399"/>
        <v>0</v>
      </c>
      <c r="Y1845" s="110" t="str">
        <f t="shared" si="400"/>
        <v>Carrizo_Solar_energy_NA_CONFIDENTIAL</v>
      </c>
      <c r="Z1845" s="110">
        <f>IF(COUNTIFS($Y$2:Y1845,Y1845)=1,1,0)</f>
        <v>0</v>
      </c>
      <c r="AA1845" s="110">
        <f>SUM($Z$2:Z1845)*Z1845</f>
        <v>0</v>
      </c>
      <c r="AB1845" s="110">
        <f>COUNTIFS(resources!B:B,B1845)</f>
        <v>1</v>
      </c>
      <c r="AC1845" s="110">
        <f t="shared" si="401"/>
        <v>1</v>
      </c>
      <c r="AD1845" s="110">
        <f t="shared" si="402"/>
        <v>1</v>
      </c>
      <c r="AE1845" s="110">
        <f t="shared" si="403"/>
        <v>0</v>
      </c>
      <c r="AF1845" s="110">
        <f t="shared" si="404"/>
        <v>1</v>
      </c>
      <c r="AG1845" s="110">
        <f t="shared" si="405"/>
        <v>0</v>
      </c>
      <c r="AH1845" s="110">
        <f t="shared" si="406"/>
        <v>0</v>
      </c>
      <c r="AI1845" s="110">
        <f t="shared" si="407"/>
        <v>1</v>
      </c>
      <c r="AJ1845" s="100">
        <f>ROW()</f>
        <v>1845</v>
      </c>
      <c r="AK1845" s="100" t="e">
        <f>INDEX('BadRows RECART'!$C$2:$C$1207,MATCH(monthly_gwh_mw!AJ1845,'BadRows RECART'!$D$2:$D$1207,0))</f>
        <v>#N/A</v>
      </c>
    </row>
    <row r="1846" spans="1:37" ht="20">
      <c r="A1846" s="106" t="s">
        <v>3907</v>
      </c>
      <c r="B1846" s="106" t="s">
        <v>2075</v>
      </c>
      <c r="C1846" s="106" t="s">
        <v>6297</v>
      </c>
      <c r="D1846" s="168">
        <v>2022</v>
      </c>
      <c r="E1846" s="168">
        <v>8</v>
      </c>
      <c r="F1846" s="199">
        <v>0.34823208475979273</v>
      </c>
      <c r="G1846" s="212" t="s">
        <v>6314</v>
      </c>
      <c r="H1846" s="212" t="s">
        <v>6314</v>
      </c>
      <c r="I1846" s="106" t="s">
        <v>594</v>
      </c>
      <c r="K1846" s="83" t="s">
        <v>6314</v>
      </c>
      <c r="L1846" s="83" t="s">
        <v>6314</v>
      </c>
      <c r="M1846" s="45" t="str">
        <f>IF(
ISNA(INDEX(resources!E:E,MATCH(B1846,resources!B:B,0))),"fillme",
INDEX(resources!E:E,MATCH(B1846,resources!B:B,0)))</f>
        <v>CAISO_Solar</v>
      </c>
      <c r="N1846" s="45">
        <f>IF(
ISNA(INDEX(resources!J:J,MATCH(B1846,resources!B:B,0))),"fillme",
INDEX(resources!J:J,MATCH(B1846,resources!B:B,0)))</f>
        <v>0</v>
      </c>
      <c r="O1846" s="83" t="str">
        <f>IFERROR(INDEX(resources!K:K,MATCH(B1846,resources!B:B,0)),"fillme")</f>
        <v>solar</v>
      </c>
      <c r="P1846" s="89" t="str">
        <f t="shared" si="395"/>
        <v>solar_2022_8</v>
      </c>
      <c r="Q1846" s="87">
        <f>INDEX(elcc!G:G,MATCH(P1846,elcc!D:D,0))</f>
        <v>0.27</v>
      </c>
      <c r="R1846" s="89">
        <f t="shared" si="396"/>
        <v>1</v>
      </c>
      <c r="S1846" s="89" t="s">
        <v>6314</v>
      </c>
      <c r="T1846" s="89" t="s">
        <v>6314</v>
      </c>
      <c r="U1846" s="90" t="str">
        <f t="shared" si="397"/>
        <v>ok</v>
      </c>
      <c r="V1846" s="63" t="str">
        <f>INDEX(resources!F:F,MATCH(B1846,resources!B:B,0))</f>
        <v>new_resolve</v>
      </c>
      <c r="W1846" s="110">
        <f t="shared" si="398"/>
        <v>1</v>
      </c>
      <c r="X1846" s="110">
        <f t="shared" si="399"/>
        <v>0</v>
      </c>
      <c r="Y1846" s="110" t="str">
        <f t="shared" si="400"/>
        <v>Carrizo_Solar_energy_NA_CONFIDENTIAL</v>
      </c>
      <c r="Z1846" s="110">
        <f>IF(COUNTIFS($Y$2:Y1846,Y1846)=1,1,0)</f>
        <v>0</v>
      </c>
      <c r="AA1846" s="110">
        <f>SUM($Z$2:Z1846)*Z1846</f>
        <v>0</v>
      </c>
      <c r="AB1846" s="110">
        <f>COUNTIFS(resources!B:B,B1846)</f>
        <v>1</v>
      </c>
      <c r="AC1846" s="110">
        <f t="shared" si="401"/>
        <v>1</v>
      </c>
      <c r="AD1846" s="110">
        <f t="shared" si="402"/>
        <v>1</v>
      </c>
      <c r="AE1846" s="110">
        <f t="shared" si="403"/>
        <v>0</v>
      </c>
      <c r="AF1846" s="110">
        <f t="shared" si="404"/>
        <v>1</v>
      </c>
      <c r="AG1846" s="110">
        <f t="shared" si="405"/>
        <v>0</v>
      </c>
      <c r="AH1846" s="110">
        <f t="shared" si="406"/>
        <v>0</v>
      </c>
      <c r="AI1846" s="110">
        <f t="shared" si="407"/>
        <v>1</v>
      </c>
      <c r="AJ1846" s="100">
        <f>ROW()</f>
        <v>1846</v>
      </c>
      <c r="AK1846" s="100" t="e">
        <f>INDEX('BadRows RECART'!$C$2:$C$1207,MATCH(monthly_gwh_mw!AJ1846,'BadRows RECART'!$D$2:$D$1207,0))</f>
        <v>#N/A</v>
      </c>
    </row>
    <row r="1847" spans="1:37" ht="20">
      <c r="A1847" s="106" t="s">
        <v>3907</v>
      </c>
      <c r="B1847" s="106" t="s">
        <v>2075</v>
      </c>
      <c r="C1847" s="106" t="s">
        <v>6297</v>
      </c>
      <c r="D1847" s="168">
        <v>2022</v>
      </c>
      <c r="E1847" s="168">
        <v>9</v>
      </c>
      <c r="F1847" s="199">
        <v>0.27461675050310241</v>
      </c>
      <c r="G1847" s="212" t="s">
        <v>6314</v>
      </c>
      <c r="H1847" s="212" t="s">
        <v>6314</v>
      </c>
      <c r="I1847" s="106" t="s">
        <v>594</v>
      </c>
      <c r="K1847" s="83" t="s">
        <v>6314</v>
      </c>
      <c r="L1847" s="83" t="s">
        <v>6314</v>
      </c>
      <c r="M1847" s="45" t="str">
        <f>IF(
ISNA(INDEX(resources!E:E,MATCH(B1847,resources!B:B,0))),"fillme",
INDEX(resources!E:E,MATCH(B1847,resources!B:B,0)))</f>
        <v>CAISO_Solar</v>
      </c>
      <c r="N1847" s="45">
        <f>IF(
ISNA(INDEX(resources!J:J,MATCH(B1847,resources!B:B,0))),"fillme",
INDEX(resources!J:J,MATCH(B1847,resources!B:B,0)))</f>
        <v>0</v>
      </c>
      <c r="O1847" s="83" t="str">
        <f>IFERROR(INDEX(resources!K:K,MATCH(B1847,resources!B:B,0)),"fillme")</f>
        <v>solar</v>
      </c>
      <c r="P1847" s="89" t="str">
        <f t="shared" si="395"/>
        <v>solar_2022_9</v>
      </c>
      <c r="Q1847" s="87">
        <f>INDEX(elcc!G:G,MATCH(P1847,elcc!D:D,0))</f>
        <v>0.14000000000000001</v>
      </c>
      <c r="R1847" s="89">
        <f t="shared" si="396"/>
        <v>1</v>
      </c>
      <c r="S1847" s="89" t="s">
        <v>6314</v>
      </c>
      <c r="T1847" s="89" t="s">
        <v>6314</v>
      </c>
      <c r="U1847" s="90" t="str">
        <f t="shared" si="397"/>
        <v>ok</v>
      </c>
      <c r="V1847" s="63" t="str">
        <f>INDEX(resources!F:F,MATCH(B1847,resources!B:B,0))</f>
        <v>new_resolve</v>
      </c>
      <c r="W1847" s="110">
        <f t="shared" si="398"/>
        <v>1</v>
      </c>
      <c r="X1847" s="110">
        <f t="shared" si="399"/>
        <v>0</v>
      </c>
      <c r="Y1847" s="110" t="str">
        <f t="shared" si="400"/>
        <v>Carrizo_Solar_energy_NA_CONFIDENTIAL</v>
      </c>
      <c r="Z1847" s="110">
        <f>IF(COUNTIFS($Y$2:Y1847,Y1847)=1,1,0)</f>
        <v>0</v>
      </c>
      <c r="AA1847" s="110">
        <f>SUM($Z$2:Z1847)*Z1847</f>
        <v>0</v>
      </c>
      <c r="AB1847" s="110">
        <f>COUNTIFS(resources!B:B,B1847)</f>
        <v>1</v>
      </c>
      <c r="AC1847" s="110">
        <f t="shared" si="401"/>
        <v>1</v>
      </c>
      <c r="AD1847" s="110">
        <f t="shared" si="402"/>
        <v>1</v>
      </c>
      <c r="AE1847" s="110">
        <f t="shared" si="403"/>
        <v>0</v>
      </c>
      <c r="AF1847" s="110">
        <f t="shared" si="404"/>
        <v>1</v>
      </c>
      <c r="AG1847" s="110">
        <f t="shared" si="405"/>
        <v>0</v>
      </c>
      <c r="AH1847" s="110">
        <f t="shared" si="406"/>
        <v>0</v>
      </c>
      <c r="AI1847" s="110">
        <f t="shared" si="407"/>
        <v>1</v>
      </c>
      <c r="AJ1847" s="100">
        <f>ROW()</f>
        <v>1847</v>
      </c>
      <c r="AK1847" s="100" t="e">
        <f>INDEX('BadRows RECART'!$C$2:$C$1207,MATCH(monthly_gwh_mw!AJ1847,'BadRows RECART'!$D$2:$D$1207,0))</f>
        <v>#N/A</v>
      </c>
    </row>
    <row r="1848" spans="1:37" ht="20">
      <c r="A1848" s="106" t="s">
        <v>3907</v>
      </c>
      <c r="B1848" s="106" t="s">
        <v>2075</v>
      </c>
      <c r="C1848" s="106" t="s">
        <v>6297</v>
      </c>
      <c r="D1848" s="168">
        <v>2022</v>
      </c>
      <c r="E1848" s="168">
        <v>10</v>
      </c>
      <c r="F1848" s="199">
        <v>0.22239104424767206</v>
      </c>
      <c r="G1848" s="212" t="s">
        <v>6314</v>
      </c>
      <c r="H1848" s="212" t="s">
        <v>6314</v>
      </c>
      <c r="I1848" s="106" t="s">
        <v>594</v>
      </c>
      <c r="K1848" s="83" t="s">
        <v>6314</v>
      </c>
      <c r="L1848" s="83" t="s">
        <v>6314</v>
      </c>
      <c r="M1848" s="45" t="str">
        <f>IF(
ISNA(INDEX(resources!E:E,MATCH(B1848,resources!B:B,0))),"fillme",
INDEX(resources!E:E,MATCH(B1848,resources!B:B,0)))</f>
        <v>CAISO_Solar</v>
      </c>
      <c r="N1848" s="45">
        <f>IF(
ISNA(INDEX(resources!J:J,MATCH(B1848,resources!B:B,0))),"fillme",
INDEX(resources!J:J,MATCH(B1848,resources!B:B,0)))</f>
        <v>0</v>
      </c>
      <c r="O1848" s="83" t="str">
        <f>IFERROR(INDEX(resources!K:K,MATCH(B1848,resources!B:B,0)),"fillme")</f>
        <v>solar</v>
      </c>
      <c r="P1848" s="89" t="str">
        <f t="shared" si="395"/>
        <v>solar_2022_10</v>
      </c>
      <c r="Q1848" s="87">
        <f>INDEX(elcc!G:G,MATCH(P1848,elcc!D:D,0))</f>
        <v>0.02</v>
      </c>
      <c r="R1848" s="89">
        <f t="shared" si="396"/>
        <v>1</v>
      </c>
      <c r="S1848" s="89" t="s">
        <v>6314</v>
      </c>
      <c r="T1848" s="89" t="s">
        <v>6314</v>
      </c>
      <c r="U1848" s="90" t="str">
        <f t="shared" si="397"/>
        <v>ok</v>
      </c>
      <c r="V1848" s="63" t="str">
        <f>INDEX(resources!F:F,MATCH(B1848,resources!B:B,0))</f>
        <v>new_resolve</v>
      </c>
      <c r="W1848" s="110">
        <f t="shared" si="398"/>
        <v>1</v>
      </c>
      <c r="X1848" s="110">
        <f t="shared" si="399"/>
        <v>0</v>
      </c>
      <c r="Y1848" s="110" t="str">
        <f t="shared" si="400"/>
        <v>Carrizo_Solar_energy_NA_CONFIDENTIAL</v>
      </c>
      <c r="Z1848" s="110">
        <f>IF(COUNTIFS($Y$2:Y1848,Y1848)=1,1,0)</f>
        <v>0</v>
      </c>
      <c r="AA1848" s="110">
        <f>SUM($Z$2:Z1848)*Z1848</f>
        <v>0</v>
      </c>
      <c r="AB1848" s="110">
        <f>COUNTIFS(resources!B:B,B1848)</f>
        <v>1</v>
      </c>
      <c r="AC1848" s="110">
        <f t="shared" si="401"/>
        <v>1</v>
      </c>
      <c r="AD1848" s="110">
        <f t="shared" si="402"/>
        <v>1</v>
      </c>
      <c r="AE1848" s="110">
        <f t="shared" si="403"/>
        <v>0</v>
      </c>
      <c r="AF1848" s="110">
        <f t="shared" si="404"/>
        <v>1</v>
      </c>
      <c r="AG1848" s="110">
        <f t="shared" si="405"/>
        <v>0</v>
      </c>
      <c r="AH1848" s="110">
        <f t="shared" si="406"/>
        <v>0</v>
      </c>
      <c r="AI1848" s="110">
        <f t="shared" si="407"/>
        <v>1</v>
      </c>
      <c r="AJ1848" s="100">
        <f>ROW()</f>
        <v>1848</v>
      </c>
      <c r="AK1848" s="100" t="e">
        <f>INDEX('BadRows RECART'!$C$2:$C$1207,MATCH(monthly_gwh_mw!AJ1848,'BadRows RECART'!$D$2:$D$1207,0))</f>
        <v>#N/A</v>
      </c>
    </row>
    <row r="1849" spans="1:37" ht="20">
      <c r="A1849" s="106" t="s">
        <v>3907</v>
      </c>
      <c r="B1849" s="106" t="s">
        <v>2075</v>
      </c>
      <c r="C1849" s="106" t="s">
        <v>6297</v>
      </c>
      <c r="D1849" s="168">
        <v>2022</v>
      </c>
      <c r="E1849" s="168">
        <v>11</v>
      </c>
      <c r="F1849" s="199">
        <v>0.16697355860709176</v>
      </c>
      <c r="G1849" s="212" t="s">
        <v>6314</v>
      </c>
      <c r="H1849" s="212" t="s">
        <v>6314</v>
      </c>
      <c r="I1849" s="106" t="s">
        <v>594</v>
      </c>
      <c r="K1849" s="83" t="s">
        <v>6314</v>
      </c>
      <c r="L1849" s="83" t="s">
        <v>6314</v>
      </c>
      <c r="M1849" s="45" t="str">
        <f>IF(
ISNA(INDEX(resources!E:E,MATCH(B1849,resources!B:B,0))),"fillme",
INDEX(resources!E:E,MATCH(B1849,resources!B:B,0)))</f>
        <v>CAISO_Solar</v>
      </c>
      <c r="N1849" s="45">
        <f>IF(
ISNA(INDEX(resources!J:J,MATCH(B1849,resources!B:B,0))),"fillme",
INDEX(resources!J:J,MATCH(B1849,resources!B:B,0)))</f>
        <v>0</v>
      </c>
      <c r="O1849" s="83" t="str">
        <f>IFERROR(INDEX(resources!K:K,MATCH(B1849,resources!B:B,0)),"fillme")</f>
        <v>solar</v>
      </c>
      <c r="P1849" s="89" t="str">
        <f t="shared" si="395"/>
        <v>solar_2022_11</v>
      </c>
      <c r="Q1849" s="87">
        <f>INDEX(elcc!G:G,MATCH(P1849,elcc!D:D,0))</f>
        <v>0.02</v>
      </c>
      <c r="R1849" s="89">
        <f t="shared" si="396"/>
        <v>1</v>
      </c>
      <c r="S1849" s="89" t="s">
        <v>6314</v>
      </c>
      <c r="T1849" s="89" t="s">
        <v>6314</v>
      </c>
      <c r="U1849" s="90" t="str">
        <f t="shared" si="397"/>
        <v>ok</v>
      </c>
      <c r="V1849" s="63" t="str">
        <f>INDEX(resources!F:F,MATCH(B1849,resources!B:B,0))</f>
        <v>new_resolve</v>
      </c>
      <c r="W1849" s="110">
        <f t="shared" si="398"/>
        <v>1</v>
      </c>
      <c r="X1849" s="110">
        <f t="shared" si="399"/>
        <v>0</v>
      </c>
      <c r="Y1849" s="110" t="str">
        <f t="shared" si="400"/>
        <v>Carrizo_Solar_energy_NA_CONFIDENTIAL</v>
      </c>
      <c r="Z1849" s="110">
        <f>IF(COUNTIFS($Y$2:Y1849,Y1849)=1,1,0)</f>
        <v>0</v>
      </c>
      <c r="AA1849" s="110">
        <f>SUM($Z$2:Z1849)*Z1849</f>
        <v>0</v>
      </c>
      <c r="AB1849" s="110">
        <f>COUNTIFS(resources!B:B,B1849)</f>
        <v>1</v>
      </c>
      <c r="AC1849" s="110">
        <f t="shared" si="401"/>
        <v>1</v>
      </c>
      <c r="AD1849" s="110">
        <f t="shared" si="402"/>
        <v>1</v>
      </c>
      <c r="AE1849" s="110">
        <f t="shared" si="403"/>
        <v>0</v>
      </c>
      <c r="AF1849" s="110">
        <f t="shared" si="404"/>
        <v>1</v>
      </c>
      <c r="AG1849" s="110">
        <f t="shared" si="405"/>
        <v>0</v>
      </c>
      <c r="AH1849" s="110">
        <f t="shared" si="406"/>
        <v>0</v>
      </c>
      <c r="AI1849" s="110">
        <f t="shared" si="407"/>
        <v>1</v>
      </c>
      <c r="AJ1849" s="100">
        <f>ROW()</f>
        <v>1849</v>
      </c>
      <c r="AK1849" s="100" t="e">
        <f>INDEX('BadRows RECART'!$C$2:$C$1207,MATCH(monthly_gwh_mw!AJ1849,'BadRows RECART'!$D$2:$D$1207,0))</f>
        <v>#N/A</v>
      </c>
    </row>
    <row r="1850" spans="1:37" ht="20">
      <c r="A1850" s="106" t="s">
        <v>3907</v>
      </c>
      <c r="B1850" s="106" t="s">
        <v>2075</v>
      </c>
      <c r="C1850" s="106" t="s">
        <v>6297</v>
      </c>
      <c r="D1850" s="168">
        <v>2022</v>
      </c>
      <c r="E1850" s="168">
        <v>12</v>
      </c>
      <c r="F1850" s="199">
        <v>0.1235752028689743</v>
      </c>
      <c r="G1850" s="212" t="s">
        <v>6314</v>
      </c>
      <c r="H1850" s="212" t="s">
        <v>6314</v>
      </c>
      <c r="I1850" s="106" t="s">
        <v>594</v>
      </c>
      <c r="K1850" s="83" t="s">
        <v>6314</v>
      </c>
      <c r="L1850" s="83" t="s">
        <v>6314</v>
      </c>
      <c r="M1850" s="45" t="str">
        <f>IF(
ISNA(INDEX(resources!E:E,MATCH(B1850,resources!B:B,0))),"fillme",
INDEX(resources!E:E,MATCH(B1850,resources!B:B,0)))</f>
        <v>CAISO_Solar</v>
      </c>
      <c r="N1850" s="45">
        <f>IF(
ISNA(INDEX(resources!J:J,MATCH(B1850,resources!B:B,0))),"fillme",
INDEX(resources!J:J,MATCH(B1850,resources!B:B,0)))</f>
        <v>0</v>
      </c>
      <c r="O1850" s="83" t="str">
        <f>IFERROR(INDEX(resources!K:K,MATCH(B1850,resources!B:B,0)),"fillme")</f>
        <v>solar</v>
      </c>
      <c r="P1850" s="89" t="str">
        <f t="shared" si="395"/>
        <v>solar_2022_12</v>
      </c>
      <c r="Q1850" s="87">
        <f>INDEX(elcc!G:G,MATCH(P1850,elcc!D:D,0))</f>
        <v>0</v>
      </c>
      <c r="R1850" s="89">
        <f t="shared" si="396"/>
        <v>1</v>
      </c>
      <c r="S1850" s="89" t="s">
        <v>6314</v>
      </c>
      <c r="T1850" s="89" t="s">
        <v>6314</v>
      </c>
      <c r="U1850" s="90" t="str">
        <f t="shared" si="397"/>
        <v>ok</v>
      </c>
      <c r="V1850" s="63" t="str">
        <f>INDEX(resources!F:F,MATCH(B1850,resources!B:B,0))</f>
        <v>new_resolve</v>
      </c>
      <c r="W1850" s="110">
        <f t="shared" si="398"/>
        <v>1</v>
      </c>
      <c r="X1850" s="110">
        <f t="shared" si="399"/>
        <v>0</v>
      </c>
      <c r="Y1850" s="110" t="str">
        <f t="shared" si="400"/>
        <v>Carrizo_Solar_energy_NA_CONFIDENTIAL</v>
      </c>
      <c r="Z1850" s="110">
        <f>IF(COUNTIFS($Y$2:Y1850,Y1850)=1,1,0)</f>
        <v>0</v>
      </c>
      <c r="AA1850" s="110">
        <f>SUM($Z$2:Z1850)*Z1850</f>
        <v>0</v>
      </c>
      <c r="AB1850" s="110">
        <f>COUNTIFS(resources!B:B,B1850)</f>
        <v>1</v>
      </c>
      <c r="AC1850" s="110">
        <f t="shared" si="401"/>
        <v>1</v>
      </c>
      <c r="AD1850" s="110">
        <f t="shared" si="402"/>
        <v>1</v>
      </c>
      <c r="AE1850" s="110">
        <f t="shared" si="403"/>
        <v>0</v>
      </c>
      <c r="AF1850" s="110">
        <f t="shared" si="404"/>
        <v>1</v>
      </c>
      <c r="AG1850" s="110">
        <f t="shared" si="405"/>
        <v>0</v>
      </c>
      <c r="AH1850" s="110">
        <f t="shared" si="406"/>
        <v>0</v>
      </c>
      <c r="AI1850" s="110">
        <f t="shared" si="407"/>
        <v>1</v>
      </c>
      <c r="AJ1850" s="100">
        <f>ROW()</f>
        <v>1850</v>
      </c>
      <c r="AK1850" s="100" t="e">
        <f>INDEX('BadRows RECART'!$C$2:$C$1207,MATCH(monthly_gwh_mw!AJ1850,'BadRows RECART'!$D$2:$D$1207,0))</f>
        <v>#N/A</v>
      </c>
    </row>
    <row r="1851" spans="1:37" ht="20">
      <c r="A1851" s="106" t="s">
        <v>3907</v>
      </c>
      <c r="B1851" s="106" t="s">
        <v>2075</v>
      </c>
      <c r="C1851" s="106" t="s">
        <v>6297</v>
      </c>
      <c r="D1851" s="168">
        <v>2023</v>
      </c>
      <c r="E1851" s="168">
        <v>1</v>
      </c>
      <c r="F1851" s="199">
        <v>6.7096039277174535</v>
      </c>
      <c r="G1851" s="212" t="s">
        <v>6314</v>
      </c>
      <c r="H1851" s="212" t="s">
        <v>6314</v>
      </c>
      <c r="I1851" s="106" t="s">
        <v>594</v>
      </c>
      <c r="K1851" s="83" t="s">
        <v>6314</v>
      </c>
      <c r="L1851" s="83" t="s">
        <v>6314</v>
      </c>
      <c r="M1851" s="45" t="str">
        <f>IF(
ISNA(INDEX(resources!E:E,MATCH(B1851,resources!B:B,0))),"fillme",
INDEX(resources!E:E,MATCH(B1851,resources!B:B,0)))</f>
        <v>CAISO_Solar</v>
      </c>
      <c r="N1851" s="45">
        <f>IF(
ISNA(INDEX(resources!J:J,MATCH(B1851,resources!B:B,0))),"fillme",
INDEX(resources!J:J,MATCH(B1851,resources!B:B,0)))</f>
        <v>0</v>
      </c>
      <c r="O1851" s="83" t="str">
        <f>IFERROR(INDEX(resources!K:K,MATCH(B1851,resources!B:B,0)),"fillme")</f>
        <v>solar</v>
      </c>
      <c r="P1851" s="89" t="str">
        <f t="shared" si="395"/>
        <v>solar_2023_1</v>
      </c>
      <c r="Q1851" s="87">
        <f>INDEX(elcc!G:G,MATCH(P1851,elcc!D:D,0))</f>
        <v>0.04</v>
      </c>
      <c r="R1851" s="89">
        <f t="shared" si="396"/>
        <v>1</v>
      </c>
      <c r="S1851" s="89" t="s">
        <v>6314</v>
      </c>
      <c r="T1851" s="89" t="s">
        <v>6314</v>
      </c>
      <c r="U1851" s="90" t="str">
        <f t="shared" si="397"/>
        <v>ok</v>
      </c>
      <c r="V1851" s="63" t="str">
        <f>INDEX(resources!F:F,MATCH(B1851,resources!B:B,0))</f>
        <v>new_resolve</v>
      </c>
      <c r="W1851" s="110">
        <f t="shared" si="398"/>
        <v>1</v>
      </c>
      <c r="X1851" s="110">
        <f t="shared" si="399"/>
        <v>0</v>
      </c>
      <c r="Y1851" s="110" t="str">
        <f t="shared" si="400"/>
        <v>Carrizo_Solar_energy_NA_CONFIDENTIAL</v>
      </c>
      <c r="Z1851" s="110">
        <f>IF(COUNTIFS($Y$2:Y1851,Y1851)=1,1,0)</f>
        <v>0</v>
      </c>
      <c r="AA1851" s="110">
        <f>SUM($Z$2:Z1851)*Z1851</f>
        <v>0</v>
      </c>
      <c r="AB1851" s="110">
        <f>COUNTIFS(resources!B:B,B1851)</f>
        <v>1</v>
      </c>
      <c r="AC1851" s="110">
        <f t="shared" si="401"/>
        <v>1</v>
      </c>
      <c r="AD1851" s="110">
        <f t="shared" si="402"/>
        <v>1</v>
      </c>
      <c r="AE1851" s="110">
        <f t="shared" si="403"/>
        <v>0</v>
      </c>
      <c r="AF1851" s="110">
        <f t="shared" si="404"/>
        <v>1</v>
      </c>
      <c r="AG1851" s="110">
        <f t="shared" si="405"/>
        <v>0</v>
      </c>
      <c r="AH1851" s="110">
        <f t="shared" si="406"/>
        <v>0</v>
      </c>
      <c r="AI1851" s="110">
        <f t="shared" si="407"/>
        <v>1</v>
      </c>
      <c r="AJ1851" s="100">
        <f>ROW()</f>
        <v>1851</v>
      </c>
      <c r="AK1851" s="100" t="e">
        <f>INDEX('BadRows RECART'!$C$2:$C$1207,MATCH(monthly_gwh_mw!AJ1851,'BadRows RECART'!$D$2:$D$1207,0))</f>
        <v>#N/A</v>
      </c>
    </row>
    <row r="1852" spans="1:37" ht="20">
      <c r="A1852" s="106" t="s">
        <v>3907</v>
      </c>
      <c r="B1852" s="106" t="s">
        <v>2075</v>
      </c>
      <c r="C1852" s="106" t="s">
        <v>6297</v>
      </c>
      <c r="D1852" s="168">
        <v>2023</v>
      </c>
      <c r="E1852" s="168">
        <v>2</v>
      </c>
      <c r="F1852" s="199">
        <v>5.4707150566227689</v>
      </c>
      <c r="G1852" s="212" t="s">
        <v>6314</v>
      </c>
      <c r="H1852" s="212" t="s">
        <v>6314</v>
      </c>
      <c r="I1852" s="106" t="s">
        <v>594</v>
      </c>
      <c r="K1852" s="83" t="s">
        <v>6314</v>
      </c>
      <c r="L1852" s="83" t="s">
        <v>6314</v>
      </c>
      <c r="M1852" s="45" t="str">
        <f>IF(
ISNA(INDEX(resources!E:E,MATCH(B1852,resources!B:B,0))),"fillme",
INDEX(resources!E:E,MATCH(B1852,resources!B:B,0)))</f>
        <v>CAISO_Solar</v>
      </c>
      <c r="N1852" s="45">
        <f>IF(
ISNA(INDEX(resources!J:J,MATCH(B1852,resources!B:B,0))),"fillme",
INDEX(resources!J:J,MATCH(B1852,resources!B:B,0)))</f>
        <v>0</v>
      </c>
      <c r="O1852" s="83" t="str">
        <f>IFERROR(INDEX(resources!K:K,MATCH(B1852,resources!B:B,0)),"fillme")</f>
        <v>solar</v>
      </c>
      <c r="P1852" s="89" t="str">
        <f t="shared" si="395"/>
        <v>solar_2023_2</v>
      </c>
      <c r="Q1852" s="87">
        <f>INDEX(elcc!G:G,MATCH(P1852,elcc!D:D,0))</f>
        <v>0.03</v>
      </c>
      <c r="R1852" s="89">
        <f t="shared" si="396"/>
        <v>1</v>
      </c>
      <c r="S1852" s="89" t="s">
        <v>6314</v>
      </c>
      <c r="T1852" s="89" t="s">
        <v>6314</v>
      </c>
      <c r="U1852" s="90" t="str">
        <f t="shared" si="397"/>
        <v>ok</v>
      </c>
      <c r="V1852" s="63" t="str">
        <f>INDEX(resources!F:F,MATCH(B1852,resources!B:B,0))</f>
        <v>new_resolve</v>
      </c>
      <c r="W1852" s="110">
        <f t="shared" si="398"/>
        <v>1</v>
      </c>
      <c r="X1852" s="110">
        <f t="shared" si="399"/>
        <v>0</v>
      </c>
      <c r="Y1852" s="110" t="str">
        <f t="shared" si="400"/>
        <v>Carrizo_Solar_energy_NA_CONFIDENTIAL</v>
      </c>
      <c r="Z1852" s="110">
        <f>IF(COUNTIFS($Y$2:Y1852,Y1852)=1,1,0)</f>
        <v>0</v>
      </c>
      <c r="AA1852" s="110">
        <f>SUM($Z$2:Z1852)*Z1852</f>
        <v>0</v>
      </c>
      <c r="AB1852" s="110">
        <f>COUNTIFS(resources!B:B,B1852)</f>
        <v>1</v>
      </c>
      <c r="AC1852" s="110">
        <f t="shared" si="401"/>
        <v>1</v>
      </c>
      <c r="AD1852" s="110">
        <f t="shared" si="402"/>
        <v>1</v>
      </c>
      <c r="AE1852" s="110">
        <f t="shared" si="403"/>
        <v>0</v>
      </c>
      <c r="AF1852" s="110">
        <f t="shared" si="404"/>
        <v>1</v>
      </c>
      <c r="AG1852" s="110">
        <f t="shared" si="405"/>
        <v>0</v>
      </c>
      <c r="AH1852" s="110">
        <f t="shared" si="406"/>
        <v>0</v>
      </c>
      <c r="AI1852" s="110">
        <f t="shared" si="407"/>
        <v>1</v>
      </c>
      <c r="AJ1852" s="100">
        <f>ROW()</f>
        <v>1852</v>
      </c>
      <c r="AK1852" s="100" t="e">
        <f>INDEX('BadRows RECART'!$C$2:$C$1207,MATCH(monthly_gwh_mw!AJ1852,'BadRows RECART'!$D$2:$D$1207,0))</f>
        <v>#N/A</v>
      </c>
    </row>
    <row r="1853" spans="1:37" ht="20">
      <c r="A1853" s="106" t="s">
        <v>3907</v>
      </c>
      <c r="B1853" s="106" t="s">
        <v>2075</v>
      </c>
      <c r="C1853" s="106" t="s">
        <v>6297</v>
      </c>
      <c r="D1853" s="168">
        <v>2023</v>
      </c>
      <c r="E1853" s="168">
        <v>3</v>
      </c>
      <c r="F1853" s="199">
        <v>10.907533733961822</v>
      </c>
      <c r="G1853" s="212" t="s">
        <v>6314</v>
      </c>
      <c r="H1853" s="212" t="s">
        <v>6314</v>
      </c>
      <c r="I1853" s="106" t="s">
        <v>594</v>
      </c>
      <c r="K1853" s="83" t="s">
        <v>6314</v>
      </c>
      <c r="L1853" s="83" t="s">
        <v>6314</v>
      </c>
      <c r="M1853" s="45" t="str">
        <f>IF(
ISNA(INDEX(resources!E:E,MATCH(B1853,resources!B:B,0))),"fillme",
INDEX(resources!E:E,MATCH(B1853,resources!B:B,0)))</f>
        <v>CAISO_Solar</v>
      </c>
      <c r="N1853" s="45">
        <f>IF(
ISNA(INDEX(resources!J:J,MATCH(B1853,resources!B:B,0))),"fillme",
INDEX(resources!J:J,MATCH(B1853,resources!B:B,0)))</f>
        <v>0</v>
      </c>
      <c r="O1853" s="83" t="str">
        <f>IFERROR(INDEX(resources!K:K,MATCH(B1853,resources!B:B,0)),"fillme")</f>
        <v>solar</v>
      </c>
      <c r="P1853" s="89" t="str">
        <f t="shared" si="395"/>
        <v>solar_2023_3</v>
      </c>
      <c r="Q1853" s="87">
        <f>INDEX(elcc!G:G,MATCH(P1853,elcc!D:D,0))</f>
        <v>0.18</v>
      </c>
      <c r="R1853" s="89">
        <f t="shared" si="396"/>
        <v>1</v>
      </c>
      <c r="S1853" s="89" t="s">
        <v>6314</v>
      </c>
      <c r="T1853" s="89" t="s">
        <v>6314</v>
      </c>
      <c r="U1853" s="90" t="str">
        <f t="shared" si="397"/>
        <v>ok</v>
      </c>
      <c r="V1853" s="63" t="str">
        <f>INDEX(resources!F:F,MATCH(B1853,resources!B:B,0))</f>
        <v>new_resolve</v>
      </c>
      <c r="W1853" s="110">
        <f t="shared" si="398"/>
        <v>1</v>
      </c>
      <c r="X1853" s="110">
        <f t="shared" si="399"/>
        <v>0</v>
      </c>
      <c r="Y1853" s="110" t="str">
        <f t="shared" si="400"/>
        <v>Carrizo_Solar_energy_NA_CONFIDENTIAL</v>
      </c>
      <c r="Z1853" s="110">
        <f>IF(COUNTIFS($Y$2:Y1853,Y1853)=1,1,0)</f>
        <v>0</v>
      </c>
      <c r="AA1853" s="110">
        <f>SUM($Z$2:Z1853)*Z1853</f>
        <v>0</v>
      </c>
      <c r="AB1853" s="110">
        <f>COUNTIFS(resources!B:B,B1853)</f>
        <v>1</v>
      </c>
      <c r="AC1853" s="110">
        <f t="shared" si="401"/>
        <v>1</v>
      </c>
      <c r="AD1853" s="110">
        <f t="shared" si="402"/>
        <v>1</v>
      </c>
      <c r="AE1853" s="110">
        <f t="shared" si="403"/>
        <v>0</v>
      </c>
      <c r="AF1853" s="110">
        <f t="shared" si="404"/>
        <v>1</v>
      </c>
      <c r="AG1853" s="110">
        <f t="shared" si="405"/>
        <v>0</v>
      </c>
      <c r="AH1853" s="110">
        <f t="shared" si="406"/>
        <v>0</v>
      </c>
      <c r="AI1853" s="110">
        <f t="shared" si="407"/>
        <v>1</v>
      </c>
      <c r="AJ1853" s="100">
        <f>ROW()</f>
        <v>1853</v>
      </c>
      <c r="AK1853" s="100" t="e">
        <f>INDEX('BadRows RECART'!$C$2:$C$1207,MATCH(monthly_gwh_mw!AJ1853,'BadRows RECART'!$D$2:$D$1207,0))</f>
        <v>#N/A</v>
      </c>
    </row>
    <row r="1854" spans="1:37" ht="20">
      <c r="A1854" s="106" t="s">
        <v>3907</v>
      </c>
      <c r="B1854" s="106" t="s">
        <v>2075</v>
      </c>
      <c r="C1854" s="106" t="s">
        <v>6297</v>
      </c>
      <c r="D1854" s="168">
        <v>2023</v>
      </c>
      <c r="E1854" s="168">
        <v>4</v>
      </c>
      <c r="F1854" s="199">
        <v>11.799924485564748</v>
      </c>
      <c r="G1854" s="212" t="s">
        <v>6314</v>
      </c>
      <c r="H1854" s="212" t="s">
        <v>6314</v>
      </c>
      <c r="I1854" s="106" t="s">
        <v>594</v>
      </c>
      <c r="K1854" s="83" t="s">
        <v>6314</v>
      </c>
      <c r="L1854" s="83" t="s">
        <v>6314</v>
      </c>
      <c r="M1854" s="45" t="str">
        <f>IF(
ISNA(INDEX(resources!E:E,MATCH(B1854,resources!B:B,0))),"fillme",
INDEX(resources!E:E,MATCH(B1854,resources!B:B,0)))</f>
        <v>CAISO_Solar</v>
      </c>
      <c r="N1854" s="45">
        <f>IF(
ISNA(INDEX(resources!J:J,MATCH(B1854,resources!B:B,0))),"fillme",
INDEX(resources!J:J,MATCH(B1854,resources!B:B,0)))</f>
        <v>0</v>
      </c>
      <c r="O1854" s="83" t="str">
        <f>IFERROR(INDEX(resources!K:K,MATCH(B1854,resources!B:B,0)),"fillme")</f>
        <v>solar</v>
      </c>
      <c r="P1854" s="89" t="str">
        <f t="shared" si="395"/>
        <v>solar_2023_4</v>
      </c>
      <c r="Q1854" s="87">
        <f>INDEX(elcc!G:G,MATCH(P1854,elcc!D:D,0))</f>
        <v>0.15</v>
      </c>
      <c r="R1854" s="89">
        <f t="shared" si="396"/>
        <v>1</v>
      </c>
      <c r="S1854" s="89" t="s">
        <v>6314</v>
      </c>
      <c r="T1854" s="89" t="s">
        <v>6314</v>
      </c>
      <c r="U1854" s="90" t="str">
        <f t="shared" si="397"/>
        <v>ok</v>
      </c>
      <c r="V1854" s="63" t="str">
        <f>INDEX(resources!F:F,MATCH(B1854,resources!B:B,0))</f>
        <v>new_resolve</v>
      </c>
      <c r="W1854" s="110">
        <f t="shared" si="398"/>
        <v>1</v>
      </c>
      <c r="X1854" s="110">
        <f t="shared" si="399"/>
        <v>0</v>
      </c>
      <c r="Y1854" s="110" t="str">
        <f t="shared" si="400"/>
        <v>Carrizo_Solar_energy_NA_CONFIDENTIAL</v>
      </c>
      <c r="Z1854" s="110">
        <f>IF(COUNTIFS($Y$2:Y1854,Y1854)=1,1,0)</f>
        <v>0</v>
      </c>
      <c r="AA1854" s="110">
        <f>SUM($Z$2:Z1854)*Z1854</f>
        <v>0</v>
      </c>
      <c r="AB1854" s="110">
        <f>COUNTIFS(resources!B:B,B1854)</f>
        <v>1</v>
      </c>
      <c r="AC1854" s="110">
        <f t="shared" si="401"/>
        <v>1</v>
      </c>
      <c r="AD1854" s="110">
        <f t="shared" si="402"/>
        <v>1</v>
      </c>
      <c r="AE1854" s="110">
        <f t="shared" si="403"/>
        <v>0</v>
      </c>
      <c r="AF1854" s="110">
        <f t="shared" si="404"/>
        <v>1</v>
      </c>
      <c r="AG1854" s="110">
        <f t="shared" si="405"/>
        <v>0</v>
      </c>
      <c r="AH1854" s="110">
        <f t="shared" si="406"/>
        <v>0</v>
      </c>
      <c r="AI1854" s="110">
        <f t="shared" si="407"/>
        <v>1</v>
      </c>
      <c r="AJ1854" s="100">
        <f>ROW()</f>
        <v>1854</v>
      </c>
      <c r="AK1854" s="100" t="e">
        <f>INDEX('BadRows RECART'!$C$2:$C$1207,MATCH(monthly_gwh_mw!AJ1854,'BadRows RECART'!$D$2:$D$1207,0))</f>
        <v>#N/A</v>
      </c>
    </row>
    <row r="1855" spans="1:37" ht="20">
      <c r="A1855" s="106" t="s">
        <v>3907</v>
      </c>
      <c r="B1855" s="106" t="s">
        <v>2075</v>
      </c>
      <c r="C1855" s="106" t="s">
        <v>6297</v>
      </c>
      <c r="D1855" s="168">
        <v>2023</v>
      </c>
      <c r="E1855" s="168">
        <v>5</v>
      </c>
      <c r="F1855" s="199">
        <v>14.958597917269362</v>
      </c>
      <c r="G1855" s="212" t="s">
        <v>6314</v>
      </c>
      <c r="H1855" s="212" t="s">
        <v>6314</v>
      </c>
      <c r="I1855" s="106" t="s">
        <v>594</v>
      </c>
      <c r="K1855" s="83" t="s">
        <v>6314</v>
      </c>
      <c r="L1855" s="83" t="s">
        <v>6314</v>
      </c>
      <c r="M1855" s="45" t="str">
        <f>IF(
ISNA(INDEX(resources!E:E,MATCH(B1855,resources!B:B,0))),"fillme",
INDEX(resources!E:E,MATCH(B1855,resources!B:B,0)))</f>
        <v>CAISO_Solar</v>
      </c>
      <c r="N1855" s="45">
        <f>IF(
ISNA(INDEX(resources!J:J,MATCH(B1855,resources!B:B,0))),"fillme",
INDEX(resources!J:J,MATCH(B1855,resources!B:B,0)))</f>
        <v>0</v>
      </c>
      <c r="O1855" s="83" t="str">
        <f>IFERROR(INDEX(resources!K:K,MATCH(B1855,resources!B:B,0)),"fillme")</f>
        <v>solar</v>
      </c>
      <c r="P1855" s="89" t="str">
        <f t="shared" si="395"/>
        <v>solar_2023_5</v>
      </c>
      <c r="Q1855" s="87">
        <f>INDEX(elcc!G:G,MATCH(P1855,elcc!D:D,0))</f>
        <v>0.16</v>
      </c>
      <c r="R1855" s="89">
        <f t="shared" si="396"/>
        <v>1</v>
      </c>
      <c r="S1855" s="89" t="s">
        <v>6314</v>
      </c>
      <c r="T1855" s="89" t="s">
        <v>6314</v>
      </c>
      <c r="U1855" s="90" t="str">
        <f t="shared" si="397"/>
        <v>ok</v>
      </c>
      <c r="V1855" s="63" t="str">
        <f>INDEX(resources!F:F,MATCH(B1855,resources!B:B,0))</f>
        <v>new_resolve</v>
      </c>
      <c r="W1855" s="110">
        <f t="shared" si="398"/>
        <v>1</v>
      </c>
      <c r="X1855" s="110">
        <f t="shared" si="399"/>
        <v>0</v>
      </c>
      <c r="Y1855" s="110" t="str">
        <f t="shared" si="400"/>
        <v>Carrizo_Solar_energy_NA_CONFIDENTIAL</v>
      </c>
      <c r="Z1855" s="110">
        <f>IF(COUNTIFS($Y$2:Y1855,Y1855)=1,1,0)</f>
        <v>0</v>
      </c>
      <c r="AA1855" s="110">
        <f>SUM($Z$2:Z1855)*Z1855</f>
        <v>0</v>
      </c>
      <c r="AB1855" s="110">
        <f>COUNTIFS(resources!B:B,B1855)</f>
        <v>1</v>
      </c>
      <c r="AC1855" s="110">
        <f t="shared" si="401"/>
        <v>1</v>
      </c>
      <c r="AD1855" s="110">
        <f t="shared" si="402"/>
        <v>1</v>
      </c>
      <c r="AE1855" s="110">
        <f t="shared" si="403"/>
        <v>0</v>
      </c>
      <c r="AF1855" s="110">
        <f t="shared" si="404"/>
        <v>1</v>
      </c>
      <c r="AG1855" s="110">
        <f t="shared" si="405"/>
        <v>0</v>
      </c>
      <c r="AH1855" s="110">
        <f t="shared" si="406"/>
        <v>0</v>
      </c>
      <c r="AI1855" s="110">
        <f t="shared" si="407"/>
        <v>1</v>
      </c>
      <c r="AJ1855" s="100">
        <f>ROW()</f>
        <v>1855</v>
      </c>
      <c r="AK1855" s="100" t="e">
        <f>INDEX('BadRows RECART'!$C$2:$C$1207,MATCH(monthly_gwh_mw!AJ1855,'BadRows RECART'!$D$2:$D$1207,0))</f>
        <v>#N/A</v>
      </c>
    </row>
    <row r="1856" spans="1:37" ht="20">
      <c r="A1856" s="106" t="s">
        <v>3907</v>
      </c>
      <c r="B1856" s="106" t="s">
        <v>2075</v>
      </c>
      <c r="C1856" s="106" t="s">
        <v>6297</v>
      </c>
      <c r="D1856" s="168">
        <v>2023</v>
      </c>
      <c r="E1856" s="168">
        <v>6</v>
      </c>
      <c r="F1856" s="199">
        <v>15.242333195469305</v>
      </c>
      <c r="G1856" s="212" t="s">
        <v>6314</v>
      </c>
      <c r="H1856" s="212" t="s">
        <v>6314</v>
      </c>
      <c r="I1856" s="106" t="s">
        <v>594</v>
      </c>
      <c r="K1856" s="83" t="s">
        <v>6314</v>
      </c>
      <c r="L1856" s="83" t="s">
        <v>6314</v>
      </c>
      <c r="M1856" s="45" t="str">
        <f>IF(
ISNA(INDEX(resources!E:E,MATCH(B1856,resources!B:B,0))),"fillme",
INDEX(resources!E:E,MATCH(B1856,resources!B:B,0)))</f>
        <v>CAISO_Solar</v>
      </c>
      <c r="N1856" s="45">
        <f>IF(
ISNA(INDEX(resources!J:J,MATCH(B1856,resources!B:B,0))),"fillme",
INDEX(resources!J:J,MATCH(B1856,resources!B:B,0)))</f>
        <v>0</v>
      </c>
      <c r="O1856" s="83" t="str">
        <f>IFERROR(INDEX(resources!K:K,MATCH(B1856,resources!B:B,0)),"fillme")</f>
        <v>solar</v>
      </c>
      <c r="P1856" s="89" t="str">
        <f t="shared" si="395"/>
        <v>solar_2023_6</v>
      </c>
      <c r="Q1856" s="87">
        <f>INDEX(elcc!G:G,MATCH(P1856,elcc!D:D,0))</f>
        <v>0.31</v>
      </c>
      <c r="R1856" s="89">
        <f t="shared" si="396"/>
        <v>1</v>
      </c>
      <c r="S1856" s="89" t="s">
        <v>6314</v>
      </c>
      <c r="T1856" s="89" t="s">
        <v>6314</v>
      </c>
      <c r="U1856" s="90" t="str">
        <f t="shared" si="397"/>
        <v>ok</v>
      </c>
      <c r="V1856" s="63" t="str">
        <f>INDEX(resources!F:F,MATCH(B1856,resources!B:B,0))</f>
        <v>new_resolve</v>
      </c>
      <c r="W1856" s="110">
        <f t="shared" si="398"/>
        <v>1</v>
      </c>
      <c r="X1856" s="110">
        <f t="shared" si="399"/>
        <v>0</v>
      </c>
      <c r="Y1856" s="110" t="str">
        <f t="shared" si="400"/>
        <v>Carrizo_Solar_energy_NA_CONFIDENTIAL</v>
      </c>
      <c r="Z1856" s="110">
        <f>IF(COUNTIFS($Y$2:Y1856,Y1856)=1,1,0)</f>
        <v>0</v>
      </c>
      <c r="AA1856" s="110">
        <f>SUM($Z$2:Z1856)*Z1856</f>
        <v>0</v>
      </c>
      <c r="AB1856" s="110">
        <f>COUNTIFS(resources!B:B,B1856)</f>
        <v>1</v>
      </c>
      <c r="AC1856" s="110">
        <f t="shared" si="401"/>
        <v>1</v>
      </c>
      <c r="AD1856" s="110">
        <f t="shared" si="402"/>
        <v>1</v>
      </c>
      <c r="AE1856" s="110">
        <f t="shared" si="403"/>
        <v>0</v>
      </c>
      <c r="AF1856" s="110">
        <f t="shared" si="404"/>
        <v>1</v>
      </c>
      <c r="AG1856" s="110">
        <f t="shared" si="405"/>
        <v>0</v>
      </c>
      <c r="AH1856" s="110">
        <f t="shared" si="406"/>
        <v>0</v>
      </c>
      <c r="AI1856" s="110">
        <f t="shared" si="407"/>
        <v>1</v>
      </c>
      <c r="AJ1856" s="100">
        <f>ROW()</f>
        <v>1856</v>
      </c>
      <c r="AK1856" s="100" t="e">
        <f>INDEX('BadRows RECART'!$C$2:$C$1207,MATCH(monthly_gwh_mw!AJ1856,'BadRows RECART'!$D$2:$D$1207,0))</f>
        <v>#N/A</v>
      </c>
    </row>
    <row r="1857" spans="1:37" ht="20">
      <c r="A1857" s="106" t="s">
        <v>3907</v>
      </c>
      <c r="B1857" s="106" t="s">
        <v>2075</v>
      </c>
      <c r="C1857" s="106" t="s">
        <v>6297</v>
      </c>
      <c r="D1857" s="168">
        <v>2023</v>
      </c>
      <c r="E1857" s="168">
        <v>7</v>
      </c>
      <c r="F1857" s="199">
        <v>14.986120093688266</v>
      </c>
      <c r="G1857" s="212" t="s">
        <v>6314</v>
      </c>
      <c r="H1857" s="212" t="s">
        <v>6314</v>
      </c>
      <c r="I1857" s="106" t="s">
        <v>594</v>
      </c>
      <c r="K1857" s="83" t="s">
        <v>6314</v>
      </c>
      <c r="L1857" s="83" t="s">
        <v>6314</v>
      </c>
      <c r="M1857" s="45" t="str">
        <f>IF(
ISNA(INDEX(resources!E:E,MATCH(B1857,resources!B:B,0))),"fillme",
INDEX(resources!E:E,MATCH(B1857,resources!B:B,0)))</f>
        <v>CAISO_Solar</v>
      </c>
      <c r="N1857" s="45">
        <f>IF(
ISNA(INDEX(resources!J:J,MATCH(B1857,resources!B:B,0))),"fillme",
INDEX(resources!J:J,MATCH(B1857,resources!B:B,0)))</f>
        <v>0</v>
      </c>
      <c r="O1857" s="83" t="str">
        <f>IFERROR(INDEX(resources!K:K,MATCH(B1857,resources!B:B,0)),"fillme")</f>
        <v>solar</v>
      </c>
      <c r="P1857" s="89" t="str">
        <f t="shared" si="395"/>
        <v>solar_2023_7</v>
      </c>
      <c r="Q1857" s="87">
        <f>INDEX(elcc!G:G,MATCH(P1857,elcc!D:D,0))</f>
        <v>0.39</v>
      </c>
      <c r="R1857" s="89">
        <f t="shared" si="396"/>
        <v>1</v>
      </c>
      <c r="S1857" s="89" t="s">
        <v>6314</v>
      </c>
      <c r="T1857" s="89" t="s">
        <v>6314</v>
      </c>
      <c r="U1857" s="90" t="str">
        <f t="shared" si="397"/>
        <v>ok</v>
      </c>
      <c r="V1857" s="63" t="str">
        <f>INDEX(resources!F:F,MATCH(B1857,resources!B:B,0))</f>
        <v>new_resolve</v>
      </c>
      <c r="W1857" s="110">
        <f t="shared" si="398"/>
        <v>1</v>
      </c>
      <c r="X1857" s="110">
        <f t="shared" si="399"/>
        <v>0</v>
      </c>
      <c r="Y1857" s="110" t="str">
        <f t="shared" si="400"/>
        <v>Carrizo_Solar_energy_NA_CONFIDENTIAL</v>
      </c>
      <c r="Z1857" s="110">
        <f>IF(COUNTIFS($Y$2:Y1857,Y1857)=1,1,0)</f>
        <v>0</v>
      </c>
      <c r="AA1857" s="110">
        <f>SUM($Z$2:Z1857)*Z1857</f>
        <v>0</v>
      </c>
      <c r="AB1857" s="110">
        <f>COUNTIFS(resources!B:B,B1857)</f>
        <v>1</v>
      </c>
      <c r="AC1857" s="110">
        <f t="shared" si="401"/>
        <v>1</v>
      </c>
      <c r="AD1857" s="110">
        <f t="shared" si="402"/>
        <v>1</v>
      </c>
      <c r="AE1857" s="110">
        <f t="shared" si="403"/>
        <v>0</v>
      </c>
      <c r="AF1857" s="110">
        <f t="shared" si="404"/>
        <v>1</v>
      </c>
      <c r="AG1857" s="110">
        <f t="shared" si="405"/>
        <v>0</v>
      </c>
      <c r="AH1857" s="110">
        <f t="shared" si="406"/>
        <v>0</v>
      </c>
      <c r="AI1857" s="110">
        <f t="shared" si="407"/>
        <v>1</v>
      </c>
      <c r="AJ1857" s="100">
        <f>ROW()</f>
        <v>1857</v>
      </c>
      <c r="AK1857" s="100" t="e">
        <f>INDEX('BadRows RECART'!$C$2:$C$1207,MATCH(monthly_gwh_mw!AJ1857,'BadRows RECART'!$D$2:$D$1207,0))</f>
        <v>#N/A</v>
      </c>
    </row>
    <row r="1858" spans="1:37" ht="20">
      <c r="A1858" s="106" t="s">
        <v>3907</v>
      </c>
      <c r="B1858" s="106" t="s">
        <v>2075</v>
      </c>
      <c r="C1858" s="106" t="s">
        <v>6297</v>
      </c>
      <c r="D1858" s="168">
        <v>2023</v>
      </c>
      <c r="E1858" s="168">
        <v>8</v>
      </c>
      <c r="F1858" s="199">
        <v>14.184233374313965</v>
      </c>
      <c r="G1858" s="212" t="s">
        <v>6314</v>
      </c>
      <c r="H1858" s="212" t="s">
        <v>6314</v>
      </c>
      <c r="I1858" s="106" t="s">
        <v>594</v>
      </c>
      <c r="K1858" s="83" t="s">
        <v>6314</v>
      </c>
      <c r="L1858" s="83" t="s">
        <v>6314</v>
      </c>
      <c r="M1858" s="45" t="str">
        <f>IF(
ISNA(INDEX(resources!E:E,MATCH(B1858,resources!B:B,0))),"fillme",
INDEX(resources!E:E,MATCH(B1858,resources!B:B,0)))</f>
        <v>CAISO_Solar</v>
      </c>
      <c r="N1858" s="45">
        <f>IF(
ISNA(INDEX(resources!J:J,MATCH(B1858,resources!B:B,0))),"fillme",
INDEX(resources!J:J,MATCH(B1858,resources!B:B,0)))</f>
        <v>0</v>
      </c>
      <c r="O1858" s="83" t="str">
        <f>IFERROR(INDEX(resources!K:K,MATCH(B1858,resources!B:B,0)),"fillme")</f>
        <v>solar</v>
      </c>
      <c r="P1858" s="89" t="str">
        <f t="shared" si="395"/>
        <v>solar_2023_8</v>
      </c>
      <c r="Q1858" s="87">
        <f>INDEX(elcc!G:G,MATCH(P1858,elcc!D:D,0))</f>
        <v>0.27</v>
      </c>
      <c r="R1858" s="89">
        <f t="shared" si="396"/>
        <v>1</v>
      </c>
      <c r="S1858" s="89" t="s">
        <v>6314</v>
      </c>
      <c r="T1858" s="89" t="s">
        <v>6314</v>
      </c>
      <c r="U1858" s="90" t="str">
        <f t="shared" si="397"/>
        <v>ok</v>
      </c>
      <c r="V1858" s="63" t="str">
        <f>INDEX(resources!F:F,MATCH(B1858,resources!B:B,0))</f>
        <v>new_resolve</v>
      </c>
      <c r="W1858" s="110">
        <f t="shared" si="398"/>
        <v>1</v>
      </c>
      <c r="X1858" s="110">
        <f t="shared" si="399"/>
        <v>0</v>
      </c>
      <c r="Y1858" s="110" t="str">
        <f t="shared" si="400"/>
        <v>Carrizo_Solar_energy_NA_CONFIDENTIAL</v>
      </c>
      <c r="Z1858" s="110">
        <f>IF(COUNTIFS($Y$2:Y1858,Y1858)=1,1,0)</f>
        <v>0</v>
      </c>
      <c r="AA1858" s="110">
        <f>SUM($Z$2:Z1858)*Z1858</f>
        <v>0</v>
      </c>
      <c r="AB1858" s="110">
        <f>COUNTIFS(resources!B:B,B1858)</f>
        <v>1</v>
      </c>
      <c r="AC1858" s="110">
        <f t="shared" si="401"/>
        <v>1</v>
      </c>
      <c r="AD1858" s="110">
        <f t="shared" si="402"/>
        <v>1</v>
      </c>
      <c r="AE1858" s="110">
        <f t="shared" si="403"/>
        <v>0</v>
      </c>
      <c r="AF1858" s="110">
        <f t="shared" si="404"/>
        <v>1</v>
      </c>
      <c r="AG1858" s="110">
        <f t="shared" si="405"/>
        <v>0</v>
      </c>
      <c r="AH1858" s="110">
        <f t="shared" si="406"/>
        <v>0</v>
      </c>
      <c r="AI1858" s="110">
        <f t="shared" si="407"/>
        <v>1</v>
      </c>
      <c r="AJ1858" s="100">
        <f>ROW()</f>
        <v>1858</v>
      </c>
      <c r="AK1858" s="100" t="e">
        <f>INDEX('BadRows RECART'!$C$2:$C$1207,MATCH(monthly_gwh_mw!AJ1858,'BadRows RECART'!$D$2:$D$1207,0))</f>
        <v>#N/A</v>
      </c>
    </row>
    <row r="1859" spans="1:37" ht="20">
      <c r="A1859" s="106" t="s">
        <v>3907</v>
      </c>
      <c r="B1859" s="106" t="s">
        <v>2075</v>
      </c>
      <c r="C1859" s="106" t="s">
        <v>6297</v>
      </c>
      <c r="D1859" s="168">
        <v>2023</v>
      </c>
      <c r="E1859" s="168">
        <v>9</v>
      </c>
      <c r="F1859" s="199">
        <v>11.185724257196602</v>
      </c>
      <c r="G1859" s="212" t="s">
        <v>6314</v>
      </c>
      <c r="H1859" s="212" t="s">
        <v>6314</v>
      </c>
      <c r="I1859" s="106" t="s">
        <v>594</v>
      </c>
      <c r="K1859" s="83" t="s">
        <v>6314</v>
      </c>
      <c r="L1859" s="83" t="s">
        <v>6314</v>
      </c>
      <c r="M1859" s="45" t="str">
        <f>IF(
ISNA(INDEX(resources!E:E,MATCH(B1859,resources!B:B,0))),"fillme",
INDEX(resources!E:E,MATCH(B1859,resources!B:B,0)))</f>
        <v>CAISO_Solar</v>
      </c>
      <c r="N1859" s="45">
        <f>IF(
ISNA(INDEX(resources!J:J,MATCH(B1859,resources!B:B,0))),"fillme",
INDEX(resources!J:J,MATCH(B1859,resources!B:B,0)))</f>
        <v>0</v>
      </c>
      <c r="O1859" s="83" t="str">
        <f>IFERROR(INDEX(resources!K:K,MATCH(B1859,resources!B:B,0)),"fillme")</f>
        <v>solar</v>
      </c>
      <c r="P1859" s="89" t="str">
        <f t="shared" si="395"/>
        <v>solar_2023_9</v>
      </c>
      <c r="Q1859" s="87">
        <f>INDEX(elcc!G:G,MATCH(P1859,elcc!D:D,0))</f>
        <v>0.14000000000000001</v>
      </c>
      <c r="R1859" s="89">
        <f t="shared" si="396"/>
        <v>1</v>
      </c>
      <c r="S1859" s="89" t="s">
        <v>6314</v>
      </c>
      <c r="T1859" s="89" t="s">
        <v>6314</v>
      </c>
      <c r="U1859" s="90" t="str">
        <f t="shared" si="397"/>
        <v>ok</v>
      </c>
      <c r="V1859" s="63" t="str">
        <f>INDEX(resources!F:F,MATCH(B1859,resources!B:B,0))</f>
        <v>new_resolve</v>
      </c>
      <c r="W1859" s="110">
        <f t="shared" si="398"/>
        <v>1</v>
      </c>
      <c r="X1859" s="110">
        <f t="shared" si="399"/>
        <v>0</v>
      </c>
      <c r="Y1859" s="110" t="str">
        <f t="shared" si="400"/>
        <v>Carrizo_Solar_energy_NA_CONFIDENTIAL</v>
      </c>
      <c r="Z1859" s="110">
        <f>IF(COUNTIFS($Y$2:Y1859,Y1859)=1,1,0)</f>
        <v>0</v>
      </c>
      <c r="AA1859" s="110">
        <f>SUM($Z$2:Z1859)*Z1859</f>
        <v>0</v>
      </c>
      <c r="AB1859" s="110">
        <f>COUNTIFS(resources!B:B,B1859)</f>
        <v>1</v>
      </c>
      <c r="AC1859" s="110">
        <f t="shared" si="401"/>
        <v>1</v>
      </c>
      <c r="AD1859" s="110">
        <f t="shared" si="402"/>
        <v>1</v>
      </c>
      <c r="AE1859" s="110">
        <f t="shared" si="403"/>
        <v>0</v>
      </c>
      <c r="AF1859" s="110">
        <f t="shared" si="404"/>
        <v>1</v>
      </c>
      <c r="AG1859" s="110">
        <f t="shared" si="405"/>
        <v>0</v>
      </c>
      <c r="AH1859" s="110">
        <f t="shared" si="406"/>
        <v>0</v>
      </c>
      <c r="AI1859" s="110">
        <f t="shared" si="407"/>
        <v>1</v>
      </c>
      <c r="AJ1859" s="100">
        <f>ROW()</f>
        <v>1859</v>
      </c>
      <c r="AK1859" s="100" t="e">
        <f>INDEX('BadRows RECART'!$C$2:$C$1207,MATCH(monthly_gwh_mw!AJ1859,'BadRows RECART'!$D$2:$D$1207,0))</f>
        <v>#N/A</v>
      </c>
    </row>
    <row r="1860" spans="1:37" ht="20">
      <c r="A1860" s="106" t="s">
        <v>3907</v>
      </c>
      <c r="B1860" s="106" t="s">
        <v>2075</v>
      </c>
      <c r="C1860" s="106" t="s">
        <v>6297</v>
      </c>
      <c r="D1860" s="168">
        <v>2023</v>
      </c>
      <c r="E1860" s="168">
        <v>10</v>
      </c>
      <c r="F1860" s="199">
        <v>9.0584601764718826</v>
      </c>
      <c r="G1860" s="212" t="s">
        <v>6314</v>
      </c>
      <c r="H1860" s="212" t="s">
        <v>6314</v>
      </c>
      <c r="I1860" s="106" t="s">
        <v>594</v>
      </c>
      <c r="K1860" s="83" t="s">
        <v>6314</v>
      </c>
      <c r="L1860" s="83" t="s">
        <v>6314</v>
      </c>
      <c r="M1860" s="45" t="str">
        <f>IF(
ISNA(INDEX(resources!E:E,MATCH(B1860,resources!B:B,0))),"fillme",
INDEX(resources!E:E,MATCH(B1860,resources!B:B,0)))</f>
        <v>CAISO_Solar</v>
      </c>
      <c r="N1860" s="45">
        <f>IF(
ISNA(INDEX(resources!J:J,MATCH(B1860,resources!B:B,0))),"fillme",
INDEX(resources!J:J,MATCH(B1860,resources!B:B,0)))</f>
        <v>0</v>
      </c>
      <c r="O1860" s="83" t="str">
        <f>IFERROR(INDEX(resources!K:K,MATCH(B1860,resources!B:B,0)),"fillme")</f>
        <v>solar</v>
      </c>
      <c r="P1860" s="89" t="str">
        <f t="shared" si="395"/>
        <v>solar_2023_10</v>
      </c>
      <c r="Q1860" s="87">
        <f>INDEX(elcc!G:G,MATCH(P1860,elcc!D:D,0))</f>
        <v>0.02</v>
      </c>
      <c r="R1860" s="89">
        <f t="shared" si="396"/>
        <v>1</v>
      </c>
      <c r="S1860" s="89" t="s">
        <v>6314</v>
      </c>
      <c r="T1860" s="89" t="s">
        <v>6314</v>
      </c>
      <c r="U1860" s="90" t="str">
        <f t="shared" si="397"/>
        <v>ok</v>
      </c>
      <c r="V1860" s="63" t="str">
        <f>INDEX(resources!F:F,MATCH(B1860,resources!B:B,0))</f>
        <v>new_resolve</v>
      </c>
      <c r="W1860" s="110">
        <f t="shared" si="398"/>
        <v>1</v>
      </c>
      <c r="X1860" s="110">
        <f t="shared" si="399"/>
        <v>0</v>
      </c>
      <c r="Y1860" s="110" t="str">
        <f t="shared" si="400"/>
        <v>Carrizo_Solar_energy_NA_CONFIDENTIAL</v>
      </c>
      <c r="Z1860" s="110">
        <f>IF(COUNTIFS($Y$2:Y1860,Y1860)=1,1,0)</f>
        <v>0</v>
      </c>
      <c r="AA1860" s="110">
        <f>SUM($Z$2:Z1860)*Z1860</f>
        <v>0</v>
      </c>
      <c r="AB1860" s="110">
        <f>COUNTIFS(resources!B:B,B1860)</f>
        <v>1</v>
      </c>
      <c r="AC1860" s="110">
        <f t="shared" si="401"/>
        <v>1</v>
      </c>
      <c r="AD1860" s="110">
        <f t="shared" si="402"/>
        <v>1</v>
      </c>
      <c r="AE1860" s="110">
        <f t="shared" si="403"/>
        <v>0</v>
      </c>
      <c r="AF1860" s="110">
        <f t="shared" si="404"/>
        <v>1</v>
      </c>
      <c r="AG1860" s="110">
        <f t="shared" si="405"/>
        <v>0</v>
      </c>
      <c r="AH1860" s="110">
        <f t="shared" si="406"/>
        <v>0</v>
      </c>
      <c r="AI1860" s="110">
        <f t="shared" si="407"/>
        <v>1</v>
      </c>
      <c r="AJ1860" s="100">
        <f>ROW()</f>
        <v>1860</v>
      </c>
      <c r="AK1860" s="100" t="e">
        <f>INDEX('BadRows RECART'!$C$2:$C$1207,MATCH(monthly_gwh_mw!AJ1860,'BadRows RECART'!$D$2:$D$1207,0))</f>
        <v>#N/A</v>
      </c>
    </row>
    <row r="1861" spans="1:37" ht="20">
      <c r="A1861" s="106" t="s">
        <v>3907</v>
      </c>
      <c r="B1861" s="106" t="s">
        <v>2075</v>
      </c>
      <c r="C1861" s="106" t="s">
        <v>6297</v>
      </c>
      <c r="D1861" s="168">
        <v>2023</v>
      </c>
      <c r="E1861" s="168">
        <v>11</v>
      </c>
      <c r="F1861" s="199">
        <v>6.8011881336447644</v>
      </c>
      <c r="G1861" s="212" t="s">
        <v>6314</v>
      </c>
      <c r="H1861" s="212" t="s">
        <v>6314</v>
      </c>
      <c r="I1861" s="106" t="s">
        <v>594</v>
      </c>
      <c r="K1861" s="83" t="s">
        <v>6314</v>
      </c>
      <c r="L1861" s="83" t="s">
        <v>6314</v>
      </c>
      <c r="M1861" s="45" t="str">
        <f>IF(
ISNA(INDEX(resources!E:E,MATCH(B1861,resources!B:B,0))),"fillme",
INDEX(resources!E:E,MATCH(B1861,resources!B:B,0)))</f>
        <v>CAISO_Solar</v>
      </c>
      <c r="N1861" s="45">
        <f>IF(
ISNA(INDEX(resources!J:J,MATCH(B1861,resources!B:B,0))),"fillme",
INDEX(resources!J:J,MATCH(B1861,resources!B:B,0)))</f>
        <v>0</v>
      </c>
      <c r="O1861" s="83" t="str">
        <f>IFERROR(INDEX(resources!K:K,MATCH(B1861,resources!B:B,0)),"fillme")</f>
        <v>solar</v>
      </c>
      <c r="P1861" s="89" t="str">
        <f t="shared" ref="P1861:P1924" si="408">O1861&amp;"_"&amp;D1861&amp;"_"&amp;E1861</f>
        <v>solar_2023_11</v>
      </c>
      <c r="Q1861" s="87">
        <f>INDEX(elcc!G:G,MATCH(P1861,elcc!D:D,0))</f>
        <v>0.02</v>
      </c>
      <c r="R1861" s="89">
        <f t="shared" ref="R1861:R1924" si="409">IF(O1861="battery",MIN(1,J1861/4),1)</f>
        <v>1</v>
      </c>
      <c r="S1861" s="89" t="s">
        <v>6314</v>
      </c>
      <c r="T1861" s="89" t="s">
        <v>6314</v>
      </c>
      <c r="U1861" s="90" t="str">
        <f t="shared" ref="U1861:U1924" si="410">IF(ISERROR(T1861),"error in NQC data entry; please check blue and purple data entered. You need to provide either a contracted NQC value in Column G, or allow the template to calculate one using Columns H,L,Q, and R","ok")</f>
        <v>ok</v>
      </c>
      <c r="V1861" s="63" t="str">
        <f>INDEX(resources!F:F,MATCH(B1861,resources!B:B,0))</f>
        <v>new_resolve</v>
      </c>
      <c r="W1861" s="110">
        <f t="shared" ref="W1861:W1924" si="411">(F1861&gt;0)*1</f>
        <v>1</v>
      </c>
      <c r="X1861" s="110">
        <f t="shared" ref="X1861:X1924" si="412">COUNTIFS(G1861:H1861,"&gt;0")</f>
        <v>0</v>
      </c>
      <c r="Y1861" s="110" t="str">
        <f t="shared" ref="Y1861:Y1924" si="413">B1861&amp;"_"&amp;C1861&amp;"_"&amp;K1861</f>
        <v>Carrizo_Solar_energy_NA_CONFIDENTIAL</v>
      </c>
      <c r="Z1861" s="110">
        <f>IF(COUNTIFS($Y$2:Y1861,Y1861)=1,1,0)</f>
        <v>0</v>
      </c>
      <c r="AA1861" s="110">
        <f>SUM($Z$2:Z1861)*Z1861</f>
        <v>0</v>
      </c>
      <c r="AB1861" s="110">
        <f>COUNTIFS(resources!B:B,B1861)</f>
        <v>1</v>
      </c>
      <c r="AC1861" s="110">
        <f t="shared" ref="AC1861:AC1924" si="414">AND(ISNUMBER(D1861),(D1861&gt;2019))*1</f>
        <v>1</v>
      </c>
      <c r="AD1861" s="110">
        <f t="shared" ref="AD1861:AD1924" si="415">AND(ISNUMBER(E1861),E1861&gt;=1,E1861&lt;=12)*1</f>
        <v>1</v>
      </c>
      <c r="AE1861" s="110">
        <f t="shared" ref="AE1861:AE1924" si="416">AND(COUNT(G1861:H1861)=1,COUNT(F1861)=1)*1</f>
        <v>0</v>
      </c>
      <c r="AF1861" s="110">
        <f t="shared" ref="AF1861:AF1924" si="417">(COUNTIFS(K1861:O1861,"fillme")=0)*1</f>
        <v>1</v>
      </c>
      <c r="AG1861" s="110">
        <f t="shared" ref="AG1861:AG1924" si="418">ISNUMBER(L1861)*1</f>
        <v>0</v>
      </c>
      <c r="AH1861" s="110">
        <f t="shared" ref="AH1861:AH1924" si="419">NOT(AND(G1861&gt;0,H1861&gt;0))*1</f>
        <v>0</v>
      </c>
      <c r="AI1861" s="110">
        <f t="shared" ref="AI1861:AI1924" si="420">(U1861="ok")*1</f>
        <v>1</v>
      </c>
      <c r="AJ1861" s="100">
        <f>ROW()</f>
        <v>1861</v>
      </c>
      <c r="AK1861" s="100" t="e">
        <f>INDEX('BadRows RECART'!$C$2:$C$1207,MATCH(monthly_gwh_mw!AJ1861,'BadRows RECART'!$D$2:$D$1207,0))</f>
        <v>#N/A</v>
      </c>
    </row>
    <row r="1862" spans="1:37" ht="20">
      <c r="A1862" s="106" t="s">
        <v>3907</v>
      </c>
      <c r="B1862" s="106" t="s">
        <v>2075</v>
      </c>
      <c r="C1862" s="106" t="s">
        <v>6297</v>
      </c>
      <c r="D1862" s="168">
        <v>2023</v>
      </c>
      <c r="E1862" s="168">
        <v>12</v>
      </c>
      <c r="F1862" s="199">
        <v>5.0334808120302954</v>
      </c>
      <c r="G1862" s="212" t="s">
        <v>6314</v>
      </c>
      <c r="H1862" s="212" t="s">
        <v>6314</v>
      </c>
      <c r="I1862" s="106" t="s">
        <v>594</v>
      </c>
      <c r="K1862" s="83" t="s">
        <v>6314</v>
      </c>
      <c r="L1862" s="83" t="s">
        <v>6314</v>
      </c>
      <c r="M1862" s="45" t="str">
        <f>IF(
ISNA(INDEX(resources!E:E,MATCH(B1862,resources!B:B,0))),"fillme",
INDEX(resources!E:E,MATCH(B1862,resources!B:B,0)))</f>
        <v>CAISO_Solar</v>
      </c>
      <c r="N1862" s="45">
        <f>IF(
ISNA(INDEX(resources!J:J,MATCH(B1862,resources!B:B,0))),"fillme",
INDEX(resources!J:J,MATCH(B1862,resources!B:B,0)))</f>
        <v>0</v>
      </c>
      <c r="O1862" s="83" t="str">
        <f>IFERROR(INDEX(resources!K:K,MATCH(B1862,resources!B:B,0)),"fillme")</f>
        <v>solar</v>
      </c>
      <c r="P1862" s="89" t="str">
        <f t="shared" si="408"/>
        <v>solar_2023_12</v>
      </c>
      <c r="Q1862" s="87">
        <f>INDEX(elcc!G:G,MATCH(P1862,elcc!D:D,0))</f>
        <v>0</v>
      </c>
      <c r="R1862" s="89">
        <f t="shared" si="409"/>
        <v>1</v>
      </c>
      <c r="S1862" s="89" t="s">
        <v>6314</v>
      </c>
      <c r="T1862" s="89" t="s">
        <v>6314</v>
      </c>
      <c r="U1862" s="90" t="str">
        <f t="shared" si="410"/>
        <v>ok</v>
      </c>
      <c r="V1862" s="63" t="str">
        <f>INDEX(resources!F:F,MATCH(B1862,resources!B:B,0))</f>
        <v>new_resolve</v>
      </c>
      <c r="W1862" s="110">
        <f t="shared" si="411"/>
        <v>1</v>
      </c>
      <c r="X1862" s="110">
        <f t="shared" si="412"/>
        <v>0</v>
      </c>
      <c r="Y1862" s="110" t="str">
        <f t="shared" si="413"/>
        <v>Carrizo_Solar_energy_NA_CONFIDENTIAL</v>
      </c>
      <c r="Z1862" s="110">
        <f>IF(COUNTIFS($Y$2:Y1862,Y1862)=1,1,0)</f>
        <v>0</v>
      </c>
      <c r="AA1862" s="110">
        <f>SUM($Z$2:Z1862)*Z1862</f>
        <v>0</v>
      </c>
      <c r="AB1862" s="110">
        <f>COUNTIFS(resources!B:B,B1862)</f>
        <v>1</v>
      </c>
      <c r="AC1862" s="110">
        <f t="shared" si="414"/>
        <v>1</v>
      </c>
      <c r="AD1862" s="110">
        <f t="shared" si="415"/>
        <v>1</v>
      </c>
      <c r="AE1862" s="110">
        <f t="shared" si="416"/>
        <v>0</v>
      </c>
      <c r="AF1862" s="110">
        <f t="shared" si="417"/>
        <v>1</v>
      </c>
      <c r="AG1862" s="110">
        <f t="shared" si="418"/>
        <v>0</v>
      </c>
      <c r="AH1862" s="110">
        <f t="shared" si="419"/>
        <v>0</v>
      </c>
      <c r="AI1862" s="110">
        <f t="shared" si="420"/>
        <v>1</v>
      </c>
      <c r="AJ1862" s="100">
        <f>ROW()</f>
        <v>1862</v>
      </c>
      <c r="AK1862" s="100" t="e">
        <f>INDEX('BadRows RECART'!$C$2:$C$1207,MATCH(monthly_gwh_mw!AJ1862,'BadRows RECART'!$D$2:$D$1207,0))</f>
        <v>#N/A</v>
      </c>
    </row>
    <row r="1863" spans="1:37" ht="20">
      <c r="A1863" s="106" t="s">
        <v>3907</v>
      </c>
      <c r="B1863" s="106" t="s">
        <v>2075</v>
      </c>
      <c r="C1863" s="106" t="s">
        <v>6297</v>
      </c>
      <c r="D1863" s="168">
        <v>2024</v>
      </c>
      <c r="E1863" s="168">
        <v>1</v>
      </c>
      <c r="F1863" s="199">
        <v>13.25448274819769</v>
      </c>
      <c r="G1863" s="212" t="s">
        <v>6314</v>
      </c>
      <c r="H1863" s="212" t="s">
        <v>6314</v>
      </c>
      <c r="I1863" s="106" t="s">
        <v>594</v>
      </c>
      <c r="K1863" s="83" t="s">
        <v>6314</v>
      </c>
      <c r="L1863" s="83" t="s">
        <v>6314</v>
      </c>
      <c r="M1863" s="45" t="str">
        <f>IF(
ISNA(INDEX(resources!E:E,MATCH(B1863,resources!B:B,0))),"fillme",
INDEX(resources!E:E,MATCH(B1863,resources!B:B,0)))</f>
        <v>CAISO_Solar</v>
      </c>
      <c r="N1863" s="45">
        <f>IF(
ISNA(INDEX(resources!J:J,MATCH(B1863,resources!B:B,0))),"fillme",
INDEX(resources!J:J,MATCH(B1863,resources!B:B,0)))</f>
        <v>0</v>
      </c>
      <c r="O1863" s="83" t="str">
        <f>IFERROR(INDEX(resources!K:K,MATCH(B1863,resources!B:B,0)),"fillme")</f>
        <v>solar</v>
      </c>
      <c r="P1863" s="89" t="str">
        <f t="shared" si="408"/>
        <v>solar_2024_1</v>
      </c>
      <c r="Q1863" s="87">
        <f>INDEX(elcc!G:G,MATCH(P1863,elcc!D:D,0))</f>
        <v>3.428571428571428E-2</v>
      </c>
      <c r="R1863" s="89">
        <f t="shared" si="409"/>
        <v>1</v>
      </c>
      <c r="S1863" s="89" t="s">
        <v>6314</v>
      </c>
      <c r="T1863" s="89" t="s">
        <v>6314</v>
      </c>
      <c r="U1863" s="90" t="str">
        <f t="shared" si="410"/>
        <v>ok</v>
      </c>
      <c r="V1863" s="63" t="str">
        <f>INDEX(resources!F:F,MATCH(B1863,resources!B:B,0))</f>
        <v>new_resolve</v>
      </c>
      <c r="W1863" s="110">
        <f t="shared" si="411"/>
        <v>1</v>
      </c>
      <c r="X1863" s="110">
        <f t="shared" si="412"/>
        <v>0</v>
      </c>
      <c r="Y1863" s="110" t="str">
        <f t="shared" si="413"/>
        <v>Carrizo_Solar_energy_NA_CONFIDENTIAL</v>
      </c>
      <c r="Z1863" s="110">
        <f>IF(COUNTIFS($Y$2:Y1863,Y1863)=1,1,0)</f>
        <v>0</v>
      </c>
      <c r="AA1863" s="110">
        <f>SUM($Z$2:Z1863)*Z1863</f>
        <v>0</v>
      </c>
      <c r="AB1863" s="110">
        <f>COUNTIFS(resources!B:B,B1863)</f>
        <v>1</v>
      </c>
      <c r="AC1863" s="110">
        <f t="shared" si="414"/>
        <v>1</v>
      </c>
      <c r="AD1863" s="110">
        <f t="shared" si="415"/>
        <v>1</v>
      </c>
      <c r="AE1863" s="110">
        <f t="shared" si="416"/>
        <v>0</v>
      </c>
      <c r="AF1863" s="110">
        <f t="shared" si="417"/>
        <v>1</v>
      </c>
      <c r="AG1863" s="110">
        <f t="shared" si="418"/>
        <v>0</v>
      </c>
      <c r="AH1863" s="110">
        <f t="shared" si="419"/>
        <v>0</v>
      </c>
      <c r="AI1863" s="110">
        <f t="shared" si="420"/>
        <v>1</v>
      </c>
      <c r="AJ1863" s="100">
        <f>ROW()</f>
        <v>1863</v>
      </c>
      <c r="AK1863" s="100" t="e">
        <f>INDEX('BadRows RECART'!$C$2:$C$1207,MATCH(monthly_gwh_mw!AJ1863,'BadRows RECART'!$D$2:$D$1207,0))</f>
        <v>#N/A</v>
      </c>
    </row>
    <row r="1864" spans="1:37" ht="20">
      <c r="A1864" s="106" t="s">
        <v>3907</v>
      </c>
      <c r="B1864" s="106" t="s">
        <v>2075</v>
      </c>
      <c r="C1864" s="106" t="s">
        <v>6297</v>
      </c>
      <c r="D1864" s="168">
        <v>2024</v>
      </c>
      <c r="E1864" s="168">
        <v>2</v>
      </c>
      <c r="F1864" s="199">
        <v>10.807120527452597</v>
      </c>
      <c r="G1864" s="212" t="s">
        <v>6314</v>
      </c>
      <c r="H1864" s="212" t="s">
        <v>6314</v>
      </c>
      <c r="I1864" s="106" t="s">
        <v>594</v>
      </c>
      <c r="K1864" s="83" t="s">
        <v>6314</v>
      </c>
      <c r="L1864" s="83" t="s">
        <v>6314</v>
      </c>
      <c r="M1864" s="45" t="str">
        <f>IF(
ISNA(INDEX(resources!E:E,MATCH(B1864,resources!B:B,0))),"fillme",
INDEX(resources!E:E,MATCH(B1864,resources!B:B,0)))</f>
        <v>CAISO_Solar</v>
      </c>
      <c r="N1864" s="45">
        <f>IF(
ISNA(INDEX(resources!J:J,MATCH(B1864,resources!B:B,0))),"fillme",
INDEX(resources!J:J,MATCH(B1864,resources!B:B,0)))</f>
        <v>0</v>
      </c>
      <c r="O1864" s="83" t="str">
        <f>IFERROR(INDEX(resources!K:K,MATCH(B1864,resources!B:B,0)),"fillme")</f>
        <v>solar</v>
      </c>
      <c r="P1864" s="89" t="str">
        <f t="shared" si="408"/>
        <v>solar_2024_2</v>
      </c>
      <c r="Q1864" s="87">
        <f>INDEX(elcc!G:G,MATCH(P1864,elcc!D:D,0))</f>
        <v>2.5714285714285707E-2</v>
      </c>
      <c r="R1864" s="89">
        <f t="shared" si="409"/>
        <v>1</v>
      </c>
      <c r="S1864" s="89" t="s">
        <v>6314</v>
      </c>
      <c r="T1864" s="89" t="s">
        <v>6314</v>
      </c>
      <c r="U1864" s="90" t="str">
        <f t="shared" si="410"/>
        <v>ok</v>
      </c>
      <c r="V1864" s="63" t="str">
        <f>INDEX(resources!F:F,MATCH(B1864,resources!B:B,0))</f>
        <v>new_resolve</v>
      </c>
      <c r="W1864" s="110">
        <f t="shared" si="411"/>
        <v>1</v>
      </c>
      <c r="X1864" s="110">
        <f t="shared" si="412"/>
        <v>0</v>
      </c>
      <c r="Y1864" s="110" t="str">
        <f t="shared" si="413"/>
        <v>Carrizo_Solar_energy_NA_CONFIDENTIAL</v>
      </c>
      <c r="Z1864" s="110">
        <f>IF(COUNTIFS($Y$2:Y1864,Y1864)=1,1,0)</f>
        <v>0</v>
      </c>
      <c r="AA1864" s="110">
        <f>SUM($Z$2:Z1864)*Z1864</f>
        <v>0</v>
      </c>
      <c r="AB1864" s="110">
        <f>COUNTIFS(resources!B:B,B1864)</f>
        <v>1</v>
      </c>
      <c r="AC1864" s="110">
        <f t="shared" si="414"/>
        <v>1</v>
      </c>
      <c r="AD1864" s="110">
        <f t="shared" si="415"/>
        <v>1</v>
      </c>
      <c r="AE1864" s="110">
        <f t="shared" si="416"/>
        <v>0</v>
      </c>
      <c r="AF1864" s="110">
        <f t="shared" si="417"/>
        <v>1</v>
      </c>
      <c r="AG1864" s="110">
        <f t="shared" si="418"/>
        <v>0</v>
      </c>
      <c r="AH1864" s="110">
        <f t="shared" si="419"/>
        <v>0</v>
      </c>
      <c r="AI1864" s="110">
        <f t="shared" si="420"/>
        <v>1</v>
      </c>
      <c r="AJ1864" s="100">
        <f>ROW()</f>
        <v>1864</v>
      </c>
      <c r="AK1864" s="100" t="e">
        <f>INDEX('BadRows RECART'!$C$2:$C$1207,MATCH(monthly_gwh_mw!AJ1864,'BadRows RECART'!$D$2:$D$1207,0))</f>
        <v>#N/A</v>
      </c>
    </row>
    <row r="1865" spans="1:37" ht="20">
      <c r="A1865" s="106" t="s">
        <v>3907</v>
      </c>
      <c r="B1865" s="106" t="s">
        <v>2075</v>
      </c>
      <c r="C1865" s="106" t="s">
        <v>6297</v>
      </c>
      <c r="D1865" s="168">
        <v>2024</v>
      </c>
      <c r="E1865" s="168">
        <v>3</v>
      </c>
      <c r="F1865" s="199">
        <v>21.547280474328087</v>
      </c>
      <c r="G1865" s="212" t="s">
        <v>6314</v>
      </c>
      <c r="H1865" s="212" t="s">
        <v>6314</v>
      </c>
      <c r="I1865" s="106" t="s">
        <v>594</v>
      </c>
      <c r="K1865" s="83" t="s">
        <v>6314</v>
      </c>
      <c r="L1865" s="83" t="s">
        <v>6314</v>
      </c>
      <c r="M1865" s="45" t="str">
        <f>IF(
ISNA(INDEX(resources!E:E,MATCH(B1865,resources!B:B,0))),"fillme",
INDEX(resources!E:E,MATCH(B1865,resources!B:B,0)))</f>
        <v>CAISO_Solar</v>
      </c>
      <c r="N1865" s="45">
        <f>IF(
ISNA(INDEX(resources!J:J,MATCH(B1865,resources!B:B,0))),"fillme",
INDEX(resources!J:J,MATCH(B1865,resources!B:B,0)))</f>
        <v>0</v>
      </c>
      <c r="O1865" s="83" t="str">
        <f>IFERROR(INDEX(resources!K:K,MATCH(B1865,resources!B:B,0)),"fillme")</f>
        <v>solar</v>
      </c>
      <c r="P1865" s="89" t="str">
        <f t="shared" si="408"/>
        <v>solar_2024_3</v>
      </c>
      <c r="Q1865" s="87">
        <f>INDEX(elcc!G:G,MATCH(P1865,elcc!D:D,0))</f>
        <v>0.15428571428571425</v>
      </c>
      <c r="R1865" s="89">
        <f t="shared" si="409"/>
        <v>1</v>
      </c>
      <c r="S1865" s="89" t="s">
        <v>6314</v>
      </c>
      <c r="T1865" s="89" t="s">
        <v>6314</v>
      </c>
      <c r="U1865" s="90" t="str">
        <f t="shared" si="410"/>
        <v>ok</v>
      </c>
      <c r="V1865" s="63" t="str">
        <f>INDEX(resources!F:F,MATCH(B1865,resources!B:B,0))</f>
        <v>new_resolve</v>
      </c>
      <c r="W1865" s="110">
        <f t="shared" si="411"/>
        <v>1</v>
      </c>
      <c r="X1865" s="110">
        <f t="shared" si="412"/>
        <v>0</v>
      </c>
      <c r="Y1865" s="110" t="str">
        <f t="shared" si="413"/>
        <v>Carrizo_Solar_energy_NA_CONFIDENTIAL</v>
      </c>
      <c r="Z1865" s="110">
        <f>IF(COUNTIFS($Y$2:Y1865,Y1865)=1,1,0)</f>
        <v>0</v>
      </c>
      <c r="AA1865" s="110">
        <f>SUM($Z$2:Z1865)*Z1865</f>
        <v>0</v>
      </c>
      <c r="AB1865" s="110">
        <f>COUNTIFS(resources!B:B,B1865)</f>
        <v>1</v>
      </c>
      <c r="AC1865" s="110">
        <f t="shared" si="414"/>
        <v>1</v>
      </c>
      <c r="AD1865" s="110">
        <f t="shared" si="415"/>
        <v>1</v>
      </c>
      <c r="AE1865" s="110">
        <f t="shared" si="416"/>
        <v>0</v>
      </c>
      <c r="AF1865" s="110">
        <f t="shared" si="417"/>
        <v>1</v>
      </c>
      <c r="AG1865" s="110">
        <f t="shared" si="418"/>
        <v>0</v>
      </c>
      <c r="AH1865" s="110">
        <f t="shared" si="419"/>
        <v>0</v>
      </c>
      <c r="AI1865" s="110">
        <f t="shared" si="420"/>
        <v>1</v>
      </c>
      <c r="AJ1865" s="100">
        <f>ROW()</f>
        <v>1865</v>
      </c>
      <c r="AK1865" s="100" t="e">
        <f>INDEX('BadRows RECART'!$C$2:$C$1207,MATCH(monthly_gwh_mw!AJ1865,'BadRows RECART'!$D$2:$D$1207,0))</f>
        <v>#N/A</v>
      </c>
    </row>
    <row r="1866" spans="1:37" ht="20">
      <c r="A1866" s="106" t="s">
        <v>3907</v>
      </c>
      <c r="B1866" s="106" t="s">
        <v>2075</v>
      </c>
      <c r="C1866" s="106" t="s">
        <v>6297</v>
      </c>
      <c r="D1866" s="168">
        <v>2024</v>
      </c>
      <c r="E1866" s="168">
        <v>4</v>
      </c>
      <c r="F1866" s="199">
        <v>23.310153208575461</v>
      </c>
      <c r="G1866" s="212" t="s">
        <v>6314</v>
      </c>
      <c r="H1866" s="212" t="s">
        <v>6314</v>
      </c>
      <c r="I1866" s="106" t="s">
        <v>594</v>
      </c>
      <c r="K1866" s="83" t="s">
        <v>6314</v>
      </c>
      <c r="L1866" s="83" t="s">
        <v>6314</v>
      </c>
      <c r="M1866" s="45" t="str">
        <f>IF(
ISNA(INDEX(resources!E:E,MATCH(B1866,resources!B:B,0))),"fillme",
INDEX(resources!E:E,MATCH(B1866,resources!B:B,0)))</f>
        <v>CAISO_Solar</v>
      </c>
      <c r="N1866" s="45">
        <f>IF(
ISNA(INDEX(resources!J:J,MATCH(B1866,resources!B:B,0))),"fillme",
INDEX(resources!J:J,MATCH(B1866,resources!B:B,0)))</f>
        <v>0</v>
      </c>
      <c r="O1866" s="83" t="str">
        <f>IFERROR(INDEX(resources!K:K,MATCH(B1866,resources!B:B,0)),"fillme")</f>
        <v>solar</v>
      </c>
      <c r="P1866" s="89" t="str">
        <f t="shared" si="408"/>
        <v>solar_2024_4</v>
      </c>
      <c r="Q1866" s="87">
        <f>INDEX(elcc!G:G,MATCH(P1866,elcc!D:D,0))</f>
        <v>0.12857142857142853</v>
      </c>
      <c r="R1866" s="89">
        <f t="shared" si="409"/>
        <v>1</v>
      </c>
      <c r="S1866" s="89" t="s">
        <v>6314</v>
      </c>
      <c r="T1866" s="89" t="s">
        <v>6314</v>
      </c>
      <c r="U1866" s="90" t="str">
        <f t="shared" si="410"/>
        <v>ok</v>
      </c>
      <c r="V1866" s="63" t="str">
        <f>INDEX(resources!F:F,MATCH(B1866,resources!B:B,0))</f>
        <v>new_resolve</v>
      </c>
      <c r="W1866" s="110">
        <f t="shared" si="411"/>
        <v>1</v>
      </c>
      <c r="X1866" s="110">
        <f t="shared" si="412"/>
        <v>0</v>
      </c>
      <c r="Y1866" s="110" t="str">
        <f t="shared" si="413"/>
        <v>Carrizo_Solar_energy_NA_CONFIDENTIAL</v>
      </c>
      <c r="Z1866" s="110">
        <f>IF(COUNTIFS($Y$2:Y1866,Y1866)=1,1,0)</f>
        <v>0</v>
      </c>
      <c r="AA1866" s="110">
        <f>SUM($Z$2:Z1866)*Z1866</f>
        <v>0</v>
      </c>
      <c r="AB1866" s="110">
        <f>COUNTIFS(resources!B:B,B1866)</f>
        <v>1</v>
      </c>
      <c r="AC1866" s="110">
        <f t="shared" si="414"/>
        <v>1</v>
      </c>
      <c r="AD1866" s="110">
        <f t="shared" si="415"/>
        <v>1</v>
      </c>
      <c r="AE1866" s="110">
        <f t="shared" si="416"/>
        <v>0</v>
      </c>
      <c r="AF1866" s="110">
        <f t="shared" si="417"/>
        <v>1</v>
      </c>
      <c r="AG1866" s="110">
        <f t="shared" si="418"/>
        <v>0</v>
      </c>
      <c r="AH1866" s="110">
        <f t="shared" si="419"/>
        <v>0</v>
      </c>
      <c r="AI1866" s="110">
        <f t="shared" si="420"/>
        <v>1</v>
      </c>
      <c r="AJ1866" s="100">
        <f>ROW()</f>
        <v>1866</v>
      </c>
      <c r="AK1866" s="100" t="e">
        <f>INDEX('BadRows RECART'!$C$2:$C$1207,MATCH(monthly_gwh_mw!AJ1866,'BadRows RECART'!$D$2:$D$1207,0))</f>
        <v>#N/A</v>
      </c>
    </row>
    <row r="1867" spans="1:37" ht="20">
      <c r="A1867" s="106" t="s">
        <v>3907</v>
      </c>
      <c r="B1867" s="106" t="s">
        <v>2075</v>
      </c>
      <c r="C1867" s="106" t="s">
        <v>6297</v>
      </c>
      <c r="D1867" s="168">
        <v>2024</v>
      </c>
      <c r="E1867" s="168">
        <v>5</v>
      </c>
      <c r="F1867" s="199">
        <v>29.549952600424483</v>
      </c>
      <c r="G1867" s="212" t="s">
        <v>6314</v>
      </c>
      <c r="H1867" s="212" t="s">
        <v>6314</v>
      </c>
      <c r="I1867" s="106" t="s">
        <v>594</v>
      </c>
      <c r="K1867" s="83" t="s">
        <v>6314</v>
      </c>
      <c r="L1867" s="83" t="s">
        <v>6314</v>
      </c>
      <c r="M1867" s="45" t="str">
        <f>IF(
ISNA(INDEX(resources!E:E,MATCH(B1867,resources!B:B,0))),"fillme",
INDEX(resources!E:E,MATCH(B1867,resources!B:B,0)))</f>
        <v>CAISO_Solar</v>
      </c>
      <c r="N1867" s="45">
        <f>IF(
ISNA(INDEX(resources!J:J,MATCH(B1867,resources!B:B,0))),"fillme",
INDEX(resources!J:J,MATCH(B1867,resources!B:B,0)))</f>
        <v>0</v>
      </c>
      <c r="O1867" s="83" t="str">
        <f>IFERROR(INDEX(resources!K:K,MATCH(B1867,resources!B:B,0)),"fillme")</f>
        <v>solar</v>
      </c>
      <c r="P1867" s="89" t="str">
        <f t="shared" si="408"/>
        <v>solar_2024_5</v>
      </c>
      <c r="Q1867" s="87">
        <f>INDEX(elcc!G:G,MATCH(P1867,elcc!D:D,0))</f>
        <v>0.13714285714285712</v>
      </c>
      <c r="R1867" s="89">
        <f t="shared" si="409"/>
        <v>1</v>
      </c>
      <c r="S1867" s="89" t="s">
        <v>6314</v>
      </c>
      <c r="T1867" s="89" t="s">
        <v>6314</v>
      </c>
      <c r="U1867" s="90" t="str">
        <f t="shared" si="410"/>
        <v>ok</v>
      </c>
      <c r="V1867" s="63" t="str">
        <f>INDEX(resources!F:F,MATCH(B1867,resources!B:B,0))</f>
        <v>new_resolve</v>
      </c>
      <c r="W1867" s="110">
        <f t="shared" si="411"/>
        <v>1</v>
      </c>
      <c r="X1867" s="110">
        <f t="shared" si="412"/>
        <v>0</v>
      </c>
      <c r="Y1867" s="110" t="str">
        <f t="shared" si="413"/>
        <v>Carrizo_Solar_energy_NA_CONFIDENTIAL</v>
      </c>
      <c r="Z1867" s="110">
        <f>IF(COUNTIFS($Y$2:Y1867,Y1867)=1,1,0)</f>
        <v>0</v>
      </c>
      <c r="AA1867" s="110">
        <f>SUM($Z$2:Z1867)*Z1867</f>
        <v>0</v>
      </c>
      <c r="AB1867" s="110">
        <f>COUNTIFS(resources!B:B,B1867)</f>
        <v>1</v>
      </c>
      <c r="AC1867" s="110">
        <f t="shared" si="414"/>
        <v>1</v>
      </c>
      <c r="AD1867" s="110">
        <f t="shared" si="415"/>
        <v>1</v>
      </c>
      <c r="AE1867" s="110">
        <f t="shared" si="416"/>
        <v>0</v>
      </c>
      <c r="AF1867" s="110">
        <f t="shared" si="417"/>
        <v>1</v>
      </c>
      <c r="AG1867" s="110">
        <f t="shared" si="418"/>
        <v>0</v>
      </c>
      <c r="AH1867" s="110">
        <f t="shared" si="419"/>
        <v>0</v>
      </c>
      <c r="AI1867" s="110">
        <f t="shared" si="420"/>
        <v>1</v>
      </c>
      <c r="AJ1867" s="100">
        <f>ROW()</f>
        <v>1867</v>
      </c>
      <c r="AK1867" s="100" t="e">
        <f>INDEX('BadRows RECART'!$C$2:$C$1207,MATCH(monthly_gwh_mw!AJ1867,'BadRows RECART'!$D$2:$D$1207,0))</f>
        <v>#N/A</v>
      </c>
    </row>
    <row r="1868" spans="1:37" ht="20">
      <c r="A1868" s="106" t="s">
        <v>3907</v>
      </c>
      <c r="B1868" s="106" t="s">
        <v>2075</v>
      </c>
      <c r="C1868" s="106" t="s">
        <v>6297</v>
      </c>
      <c r="D1868" s="168">
        <v>2024</v>
      </c>
      <c r="E1868" s="168">
        <v>6</v>
      </c>
      <c r="F1868" s="199">
        <v>30.110457272603487</v>
      </c>
      <c r="G1868" s="212" t="s">
        <v>6314</v>
      </c>
      <c r="H1868" s="212" t="s">
        <v>6314</v>
      </c>
      <c r="I1868" s="106" t="s">
        <v>594</v>
      </c>
      <c r="K1868" s="83" t="s">
        <v>6314</v>
      </c>
      <c r="L1868" s="83" t="s">
        <v>6314</v>
      </c>
      <c r="M1868" s="45" t="str">
        <f>IF(
ISNA(INDEX(resources!E:E,MATCH(B1868,resources!B:B,0))),"fillme",
INDEX(resources!E:E,MATCH(B1868,resources!B:B,0)))</f>
        <v>CAISO_Solar</v>
      </c>
      <c r="N1868" s="45">
        <f>IF(
ISNA(INDEX(resources!J:J,MATCH(B1868,resources!B:B,0))),"fillme",
INDEX(resources!J:J,MATCH(B1868,resources!B:B,0)))</f>
        <v>0</v>
      </c>
      <c r="O1868" s="83" t="str">
        <f>IFERROR(INDEX(resources!K:K,MATCH(B1868,resources!B:B,0)),"fillme")</f>
        <v>solar</v>
      </c>
      <c r="P1868" s="89" t="str">
        <f t="shared" si="408"/>
        <v>solar_2024_6</v>
      </c>
      <c r="Q1868" s="87">
        <f>INDEX(elcc!G:G,MATCH(P1868,elcc!D:D,0))</f>
        <v>0.26571428571428568</v>
      </c>
      <c r="R1868" s="89">
        <f t="shared" si="409"/>
        <v>1</v>
      </c>
      <c r="S1868" s="89" t="s">
        <v>6314</v>
      </c>
      <c r="T1868" s="89" t="s">
        <v>6314</v>
      </c>
      <c r="U1868" s="90" t="str">
        <f t="shared" si="410"/>
        <v>ok</v>
      </c>
      <c r="V1868" s="63" t="str">
        <f>INDEX(resources!F:F,MATCH(B1868,resources!B:B,0))</f>
        <v>new_resolve</v>
      </c>
      <c r="W1868" s="110">
        <f t="shared" si="411"/>
        <v>1</v>
      </c>
      <c r="X1868" s="110">
        <f t="shared" si="412"/>
        <v>0</v>
      </c>
      <c r="Y1868" s="110" t="str">
        <f t="shared" si="413"/>
        <v>Carrizo_Solar_energy_NA_CONFIDENTIAL</v>
      </c>
      <c r="Z1868" s="110">
        <f>IF(COUNTIFS($Y$2:Y1868,Y1868)=1,1,0)</f>
        <v>0</v>
      </c>
      <c r="AA1868" s="110">
        <f>SUM($Z$2:Z1868)*Z1868</f>
        <v>0</v>
      </c>
      <c r="AB1868" s="110">
        <f>COUNTIFS(resources!B:B,B1868)</f>
        <v>1</v>
      </c>
      <c r="AC1868" s="110">
        <f t="shared" si="414"/>
        <v>1</v>
      </c>
      <c r="AD1868" s="110">
        <f t="shared" si="415"/>
        <v>1</v>
      </c>
      <c r="AE1868" s="110">
        <f t="shared" si="416"/>
        <v>0</v>
      </c>
      <c r="AF1868" s="110">
        <f t="shared" si="417"/>
        <v>1</v>
      </c>
      <c r="AG1868" s="110">
        <f t="shared" si="418"/>
        <v>0</v>
      </c>
      <c r="AH1868" s="110">
        <f t="shared" si="419"/>
        <v>0</v>
      </c>
      <c r="AI1868" s="110">
        <f t="shared" si="420"/>
        <v>1</v>
      </c>
      <c r="AJ1868" s="100">
        <f>ROW()</f>
        <v>1868</v>
      </c>
      <c r="AK1868" s="100" t="e">
        <f>INDEX('BadRows RECART'!$C$2:$C$1207,MATCH(monthly_gwh_mw!AJ1868,'BadRows RECART'!$D$2:$D$1207,0))</f>
        <v>#N/A</v>
      </c>
    </row>
    <row r="1869" spans="1:37" ht="20">
      <c r="A1869" s="106" t="s">
        <v>3907</v>
      </c>
      <c r="B1869" s="106" t="s">
        <v>2075</v>
      </c>
      <c r="C1869" s="106" t="s">
        <v>6297</v>
      </c>
      <c r="D1869" s="168">
        <v>2024</v>
      </c>
      <c r="E1869" s="168">
        <v>7</v>
      </c>
      <c r="F1869" s="199">
        <v>29.604321266066613</v>
      </c>
      <c r="G1869" s="212" t="s">
        <v>6314</v>
      </c>
      <c r="H1869" s="212" t="s">
        <v>6314</v>
      </c>
      <c r="I1869" s="106" t="s">
        <v>594</v>
      </c>
      <c r="K1869" s="83" t="s">
        <v>6314</v>
      </c>
      <c r="L1869" s="83" t="s">
        <v>6314</v>
      </c>
      <c r="M1869" s="45" t="str">
        <f>IF(
ISNA(INDEX(resources!E:E,MATCH(B1869,resources!B:B,0))),"fillme",
INDEX(resources!E:E,MATCH(B1869,resources!B:B,0)))</f>
        <v>CAISO_Solar</v>
      </c>
      <c r="N1869" s="45">
        <f>IF(
ISNA(INDEX(resources!J:J,MATCH(B1869,resources!B:B,0))),"fillme",
INDEX(resources!J:J,MATCH(B1869,resources!B:B,0)))</f>
        <v>0</v>
      </c>
      <c r="O1869" s="83" t="str">
        <f>IFERROR(INDEX(resources!K:K,MATCH(B1869,resources!B:B,0)),"fillme")</f>
        <v>solar</v>
      </c>
      <c r="P1869" s="89" t="str">
        <f t="shared" si="408"/>
        <v>solar_2024_7</v>
      </c>
      <c r="Q1869" s="87">
        <f>INDEX(elcc!G:G,MATCH(P1869,elcc!D:D,0))</f>
        <v>0.33428571428571424</v>
      </c>
      <c r="R1869" s="89">
        <f t="shared" si="409"/>
        <v>1</v>
      </c>
      <c r="S1869" s="89" t="s">
        <v>6314</v>
      </c>
      <c r="T1869" s="89" t="s">
        <v>6314</v>
      </c>
      <c r="U1869" s="90" t="str">
        <f t="shared" si="410"/>
        <v>ok</v>
      </c>
      <c r="V1869" s="63" t="str">
        <f>INDEX(resources!F:F,MATCH(B1869,resources!B:B,0))</f>
        <v>new_resolve</v>
      </c>
      <c r="W1869" s="110">
        <f t="shared" si="411"/>
        <v>1</v>
      </c>
      <c r="X1869" s="110">
        <f t="shared" si="412"/>
        <v>0</v>
      </c>
      <c r="Y1869" s="110" t="str">
        <f t="shared" si="413"/>
        <v>Carrizo_Solar_energy_NA_CONFIDENTIAL</v>
      </c>
      <c r="Z1869" s="110">
        <f>IF(COUNTIFS($Y$2:Y1869,Y1869)=1,1,0)</f>
        <v>0</v>
      </c>
      <c r="AA1869" s="110">
        <f>SUM($Z$2:Z1869)*Z1869</f>
        <v>0</v>
      </c>
      <c r="AB1869" s="110">
        <f>COUNTIFS(resources!B:B,B1869)</f>
        <v>1</v>
      </c>
      <c r="AC1869" s="110">
        <f t="shared" si="414"/>
        <v>1</v>
      </c>
      <c r="AD1869" s="110">
        <f t="shared" si="415"/>
        <v>1</v>
      </c>
      <c r="AE1869" s="110">
        <f t="shared" si="416"/>
        <v>0</v>
      </c>
      <c r="AF1869" s="110">
        <f t="shared" si="417"/>
        <v>1</v>
      </c>
      <c r="AG1869" s="110">
        <f t="shared" si="418"/>
        <v>0</v>
      </c>
      <c r="AH1869" s="110">
        <f t="shared" si="419"/>
        <v>0</v>
      </c>
      <c r="AI1869" s="110">
        <f t="shared" si="420"/>
        <v>1</v>
      </c>
      <c r="AJ1869" s="100">
        <f>ROW()</f>
        <v>1869</v>
      </c>
      <c r="AK1869" s="100" t="e">
        <f>INDEX('BadRows RECART'!$C$2:$C$1207,MATCH(monthly_gwh_mw!AJ1869,'BadRows RECART'!$D$2:$D$1207,0))</f>
        <v>#N/A</v>
      </c>
    </row>
    <row r="1870" spans="1:37" ht="20">
      <c r="A1870" s="106" t="s">
        <v>3907</v>
      </c>
      <c r="B1870" s="106" t="s">
        <v>2075</v>
      </c>
      <c r="C1870" s="106" t="s">
        <v>6297</v>
      </c>
      <c r="D1870" s="168">
        <v>2024</v>
      </c>
      <c r="E1870" s="168">
        <v>8</v>
      </c>
      <c r="F1870" s="199">
        <v>28.020234663868138</v>
      </c>
      <c r="G1870" s="212" t="s">
        <v>6314</v>
      </c>
      <c r="H1870" s="212" t="s">
        <v>6314</v>
      </c>
      <c r="I1870" s="106" t="s">
        <v>594</v>
      </c>
      <c r="K1870" s="83" t="s">
        <v>6314</v>
      </c>
      <c r="L1870" s="83" t="s">
        <v>6314</v>
      </c>
      <c r="M1870" s="45" t="str">
        <f>IF(
ISNA(INDEX(resources!E:E,MATCH(B1870,resources!B:B,0))),"fillme",
INDEX(resources!E:E,MATCH(B1870,resources!B:B,0)))</f>
        <v>CAISO_Solar</v>
      </c>
      <c r="N1870" s="45">
        <f>IF(
ISNA(INDEX(resources!J:J,MATCH(B1870,resources!B:B,0))),"fillme",
INDEX(resources!J:J,MATCH(B1870,resources!B:B,0)))</f>
        <v>0</v>
      </c>
      <c r="O1870" s="83" t="str">
        <f>IFERROR(INDEX(resources!K:K,MATCH(B1870,resources!B:B,0)),"fillme")</f>
        <v>solar</v>
      </c>
      <c r="P1870" s="89" t="str">
        <f t="shared" si="408"/>
        <v>solar_2024_8</v>
      </c>
      <c r="Q1870" s="87">
        <f>INDEX(elcc!G:G,MATCH(P1870,elcc!D:D,0))</f>
        <v>0.2314285714285714</v>
      </c>
      <c r="R1870" s="89">
        <f t="shared" si="409"/>
        <v>1</v>
      </c>
      <c r="S1870" s="89" t="s">
        <v>6314</v>
      </c>
      <c r="T1870" s="89" t="s">
        <v>6314</v>
      </c>
      <c r="U1870" s="90" t="str">
        <f t="shared" si="410"/>
        <v>ok</v>
      </c>
      <c r="V1870" s="63" t="str">
        <f>INDEX(resources!F:F,MATCH(B1870,resources!B:B,0))</f>
        <v>new_resolve</v>
      </c>
      <c r="W1870" s="110">
        <f t="shared" si="411"/>
        <v>1</v>
      </c>
      <c r="X1870" s="110">
        <f t="shared" si="412"/>
        <v>0</v>
      </c>
      <c r="Y1870" s="110" t="str">
        <f t="shared" si="413"/>
        <v>Carrizo_Solar_energy_NA_CONFIDENTIAL</v>
      </c>
      <c r="Z1870" s="110">
        <f>IF(COUNTIFS($Y$2:Y1870,Y1870)=1,1,0)</f>
        <v>0</v>
      </c>
      <c r="AA1870" s="110">
        <f>SUM($Z$2:Z1870)*Z1870</f>
        <v>0</v>
      </c>
      <c r="AB1870" s="110">
        <f>COUNTIFS(resources!B:B,B1870)</f>
        <v>1</v>
      </c>
      <c r="AC1870" s="110">
        <f t="shared" si="414"/>
        <v>1</v>
      </c>
      <c r="AD1870" s="110">
        <f t="shared" si="415"/>
        <v>1</v>
      </c>
      <c r="AE1870" s="110">
        <f t="shared" si="416"/>
        <v>0</v>
      </c>
      <c r="AF1870" s="110">
        <f t="shared" si="417"/>
        <v>1</v>
      </c>
      <c r="AG1870" s="110">
        <f t="shared" si="418"/>
        <v>0</v>
      </c>
      <c r="AH1870" s="110">
        <f t="shared" si="419"/>
        <v>0</v>
      </c>
      <c r="AI1870" s="110">
        <f t="shared" si="420"/>
        <v>1</v>
      </c>
      <c r="AJ1870" s="100">
        <f>ROW()</f>
        <v>1870</v>
      </c>
      <c r="AK1870" s="100" t="e">
        <f>INDEX('BadRows RECART'!$C$2:$C$1207,MATCH(monthly_gwh_mw!AJ1870,'BadRows RECART'!$D$2:$D$1207,0))</f>
        <v>#N/A</v>
      </c>
    </row>
    <row r="1871" spans="1:37" ht="20">
      <c r="A1871" s="106" t="s">
        <v>3907</v>
      </c>
      <c r="B1871" s="106" t="s">
        <v>2075</v>
      </c>
      <c r="C1871" s="106" t="s">
        <v>6297</v>
      </c>
      <c r="D1871" s="168">
        <v>2024</v>
      </c>
      <c r="E1871" s="168">
        <v>9</v>
      </c>
      <c r="F1871" s="199">
        <v>22.096831763890098</v>
      </c>
      <c r="G1871" s="212" t="s">
        <v>6314</v>
      </c>
      <c r="H1871" s="212" t="s">
        <v>6314</v>
      </c>
      <c r="I1871" s="106" t="s">
        <v>594</v>
      </c>
      <c r="K1871" s="83" t="s">
        <v>6314</v>
      </c>
      <c r="L1871" s="83" t="s">
        <v>6314</v>
      </c>
      <c r="M1871" s="45" t="str">
        <f>IF(
ISNA(INDEX(resources!E:E,MATCH(B1871,resources!B:B,0))),"fillme",
INDEX(resources!E:E,MATCH(B1871,resources!B:B,0)))</f>
        <v>CAISO_Solar</v>
      </c>
      <c r="N1871" s="45">
        <f>IF(
ISNA(INDEX(resources!J:J,MATCH(B1871,resources!B:B,0))),"fillme",
INDEX(resources!J:J,MATCH(B1871,resources!B:B,0)))</f>
        <v>0</v>
      </c>
      <c r="O1871" s="83" t="str">
        <f>IFERROR(INDEX(resources!K:K,MATCH(B1871,resources!B:B,0)),"fillme")</f>
        <v>solar</v>
      </c>
      <c r="P1871" s="89" t="str">
        <f t="shared" si="408"/>
        <v>solar_2024_9</v>
      </c>
      <c r="Q1871" s="87">
        <f>INDEX(elcc!G:G,MATCH(P1871,elcc!D:D,0))</f>
        <v>0.1227040666966315</v>
      </c>
      <c r="R1871" s="89">
        <f t="shared" si="409"/>
        <v>1</v>
      </c>
      <c r="S1871" s="89" t="s">
        <v>6314</v>
      </c>
      <c r="T1871" s="89" t="s">
        <v>6314</v>
      </c>
      <c r="U1871" s="90" t="str">
        <f t="shared" si="410"/>
        <v>ok</v>
      </c>
      <c r="V1871" s="63" t="str">
        <f>INDEX(resources!F:F,MATCH(B1871,resources!B:B,0))</f>
        <v>new_resolve</v>
      </c>
      <c r="W1871" s="110">
        <f t="shared" si="411"/>
        <v>1</v>
      </c>
      <c r="X1871" s="110">
        <f t="shared" si="412"/>
        <v>0</v>
      </c>
      <c r="Y1871" s="110" t="str">
        <f t="shared" si="413"/>
        <v>Carrizo_Solar_energy_NA_CONFIDENTIAL</v>
      </c>
      <c r="Z1871" s="110">
        <f>IF(COUNTIFS($Y$2:Y1871,Y1871)=1,1,0)</f>
        <v>0</v>
      </c>
      <c r="AA1871" s="110">
        <f>SUM($Z$2:Z1871)*Z1871</f>
        <v>0</v>
      </c>
      <c r="AB1871" s="110">
        <f>COUNTIFS(resources!B:B,B1871)</f>
        <v>1</v>
      </c>
      <c r="AC1871" s="110">
        <f t="shared" si="414"/>
        <v>1</v>
      </c>
      <c r="AD1871" s="110">
        <f t="shared" si="415"/>
        <v>1</v>
      </c>
      <c r="AE1871" s="110">
        <f t="shared" si="416"/>
        <v>0</v>
      </c>
      <c r="AF1871" s="110">
        <f t="shared" si="417"/>
        <v>1</v>
      </c>
      <c r="AG1871" s="110">
        <f t="shared" si="418"/>
        <v>0</v>
      </c>
      <c r="AH1871" s="110">
        <f t="shared" si="419"/>
        <v>0</v>
      </c>
      <c r="AI1871" s="110">
        <f t="shared" si="420"/>
        <v>1</v>
      </c>
      <c r="AJ1871" s="100">
        <f>ROW()</f>
        <v>1871</v>
      </c>
      <c r="AK1871" s="100" t="e">
        <f>INDEX('BadRows RECART'!$C$2:$C$1207,MATCH(monthly_gwh_mw!AJ1871,'BadRows RECART'!$D$2:$D$1207,0))</f>
        <v>#N/A</v>
      </c>
    </row>
    <row r="1872" spans="1:37" ht="20">
      <c r="A1872" s="106" t="s">
        <v>3907</v>
      </c>
      <c r="B1872" s="106" t="s">
        <v>2075</v>
      </c>
      <c r="C1872" s="106" t="s">
        <v>6297</v>
      </c>
      <c r="D1872" s="168">
        <v>2024</v>
      </c>
      <c r="E1872" s="168">
        <v>10</v>
      </c>
      <c r="F1872" s="199">
        <v>17.894529308696093</v>
      </c>
      <c r="G1872" s="212" t="s">
        <v>6314</v>
      </c>
      <c r="H1872" s="212" t="s">
        <v>6314</v>
      </c>
      <c r="I1872" s="106" t="s">
        <v>594</v>
      </c>
      <c r="K1872" s="83" t="s">
        <v>6314</v>
      </c>
      <c r="L1872" s="83" t="s">
        <v>6314</v>
      </c>
      <c r="M1872" s="45" t="str">
        <f>IF(
ISNA(INDEX(resources!E:E,MATCH(B1872,resources!B:B,0))),"fillme",
INDEX(resources!E:E,MATCH(B1872,resources!B:B,0)))</f>
        <v>CAISO_Solar</v>
      </c>
      <c r="N1872" s="45">
        <f>IF(
ISNA(INDEX(resources!J:J,MATCH(B1872,resources!B:B,0))),"fillme",
INDEX(resources!J:J,MATCH(B1872,resources!B:B,0)))</f>
        <v>0</v>
      </c>
      <c r="O1872" s="83" t="str">
        <f>IFERROR(INDEX(resources!K:K,MATCH(B1872,resources!B:B,0)),"fillme")</f>
        <v>solar</v>
      </c>
      <c r="P1872" s="89" t="str">
        <f t="shared" si="408"/>
        <v>solar_2024_10</v>
      </c>
      <c r="Q1872" s="87">
        <f>INDEX(elcc!G:G,MATCH(P1872,elcc!D:D,0))</f>
        <v>1.714285714285714E-2</v>
      </c>
      <c r="R1872" s="89">
        <f t="shared" si="409"/>
        <v>1</v>
      </c>
      <c r="S1872" s="89" t="s">
        <v>6314</v>
      </c>
      <c r="T1872" s="89" t="s">
        <v>6314</v>
      </c>
      <c r="U1872" s="90" t="str">
        <f t="shared" si="410"/>
        <v>ok</v>
      </c>
      <c r="V1872" s="63" t="str">
        <f>INDEX(resources!F:F,MATCH(B1872,resources!B:B,0))</f>
        <v>new_resolve</v>
      </c>
      <c r="W1872" s="110">
        <f t="shared" si="411"/>
        <v>1</v>
      </c>
      <c r="X1872" s="110">
        <f t="shared" si="412"/>
        <v>0</v>
      </c>
      <c r="Y1872" s="110" t="str">
        <f t="shared" si="413"/>
        <v>Carrizo_Solar_energy_NA_CONFIDENTIAL</v>
      </c>
      <c r="Z1872" s="110">
        <f>IF(COUNTIFS($Y$2:Y1872,Y1872)=1,1,0)</f>
        <v>0</v>
      </c>
      <c r="AA1872" s="110">
        <f>SUM($Z$2:Z1872)*Z1872</f>
        <v>0</v>
      </c>
      <c r="AB1872" s="110">
        <f>COUNTIFS(resources!B:B,B1872)</f>
        <v>1</v>
      </c>
      <c r="AC1872" s="110">
        <f t="shared" si="414"/>
        <v>1</v>
      </c>
      <c r="AD1872" s="110">
        <f t="shared" si="415"/>
        <v>1</v>
      </c>
      <c r="AE1872" s="110">
        <f t="shared" si="416"/>
        <v>0</v>
      </c>
      <c r="AF1872" s="110">
        <f t="shared" si="417"/>
        <v>1</v>
      </c>
      <c r="AG1872" s="110">
        <f t="shared" si="418"/>
        <v>0</v>
      </c>
      <c r="AH1872" s="110">
        <f t="shared" si="419"/>
        <v>0</v>
      </c>
      <c r="AI1872" s="110">
        <f t="shared" si="420"/>
        <v>1</v>
      </c>
      <c r="AJ1872" s="100">
        <f>ROW()</f>
        <v>1872</v>
      </c>
      <c r="AK1872" s="100" t="e">
        <f>INDEX('BadRows RECART'!$C$2:$C$1207,MATCH(monthly_gwh_mw!AJ1872,'BadRows RECART'!$D$2:$D$1207,0))</f>
        <v>#N/A</v>
      </c>
    </row>
    <row r="1873" spans="1:37" ht="20">
      <c r="A1873" s="106" t="s">
        <v>3907</v>
      </c>
      <c r="B1873" s="106" t="s">
        <v>2075</v>
      </c>
      <c r="C1873" s="106" t="s">
        <v>6297</v>
      </c>
      <c r="D1873" s="168">
        <v>2024</v>
      </c>
      <c r="E1873" s="168">
        <v>11</v>
      </c>
      <c r="F1873" s="199">
        <v>13.435402708682435</v>
      </c>
      <c r="G1873" s="212" t="s">
        <v>6314</v>
      </c>
      <c r="H1873" s="212" t="s">
        <v>6314</v>
      </c>
      <c r="I1873" s="106" t="s">
        <v>594</v>
      </c>
      <c r="K1873" s="83" t="s">
        <v>6314</v>
      </c>
      <c r="L1873" s="83" t="s">
        <v>6314</v>
      </c>
      <c r="M1873" s="45" t="str">
        <f>IF(
ISNA(INDEX(resources!E:E,MATCH(B1873,resources!B:B,0))),"fillme",
INDEX(resources!E:E,MATCH(B1873,resources!B:B,0)))</f>
        <v>CAISO_Solar</v>
      </c>
      <c r="N1873" s="45">
        <f>IF(
ISNA(INDEX(resources!J:J,MATCH(B1873,resources!B:B,0))),"fillme",
INDEX(resources!J:J,MATCH(B1873,resources!B:B,0)))</f>
        <v>0</v>
      </c>
      <c r="O1873" s="83" t="str">
        <f>IFERROR(INDEX(resources!K:K,MATCH(B1873,resources!B:B,0)),"fillme")</f>
        <v>solar</v>
      </c>
      <c r="P1873" s="89" t="str">
        <f t="shared" si="408"/>
        <v>solar_2024_11</v>
      </c>
      <c r="Q1873" s="87">
        <f>INDEX(elcc!G:G,MATCH(P1873,elcc!D:D,0))</f>
        <v>1.714285714285714E-2</v>
      </c>
      <c r="R1873" s="89">
        <f t="shared" si="409"/>
        <v>1</v>
      </c>
      <c r="S1873" s="89" t="s">
        <v>6314</v>
      </c>
      <c r="T1873" s="89" t="s">
        <v>6314</v>
      </c>
      <c r="U1873" s="90" t="str">
        <f t="shared" si="410"/>
        <v>ok</v>
      </c>
      <c r="V1873" s="63" t="str">
        <f>INDEX(resources!F:F,MATCH(B1873,resources!B:B,0))</f>
        <v>new_resolve</v>
      </c>
      <c r="W1873" s="110">
        <f t="shared" si="411"/>
        <v>1</v>
      </c>
      <c r="X1873" s="110">
        <f t="shared" si="412"/>
        <v>0</v>
      </c>
      <c r="Y1873" s="110" t="str">
        <f t="shared" si="413"/>
        <v>Carrizo_Solar_energy_NA_CONFIDENTIAL</v>
      </c>
      <c r="Z1873" s="110">
        <f>IF(COUNTIFS($Y$2:Y1873,Y1873)=1,1,0)</f>
        <v>0</v>
      </c>
      <c r="AA1873" s="110">
        <f>SUM($Z$2:Z1873)*Z1873</f>
        <v>0</v>
      </c>
      <c r="AB1873" s="110">
        <f>COUNTIFS(resources!B:B,B1873)</f>
        <v>1</v>
      </c>
      <c r="AC1873" s="110">
        <f t="shared" si="414"/>
        <v>1</v>
      </c>
      <c r="AD1873" s="110">
        <f t="shared" si="415"/>
        <v>1</v>
      </c>
      <c r="AE1873" s="110">
        <f t="shared" si="416"/>
        <v>0</v>
      </c>
      <c r="AF1873" s="110">
        <f t="shared" si="417"/>
        <v>1</v>
      </c>
      <c r="AG1873" s="110">
        <f t="shared" si="418"/>
        <v>0</v>
      </c>
      <c r="AH1873" s="110">
        <f t="shared" si="419"/>
        <v>0</v>
      </c>
      <c r="AI1873" s="110">
        <f t="shared" si="420"/>
        <v>1</v>
      </c>
      <c r="AJ1873" s="100">
        <f>ROW()</f>
        <v>1873</v>
      </c>
      <c r="AK1873" s="100" t="e">
        <f>INDEX('BadRows RECART'!$C$2:$C$1207,MATCH(monthly_gwh_mw!AJ1873,'BadRows RECART'!$D$2:$D$1207,0))</f>
        <v>#N/A</v>
      </c>
    </row>
    <row r="1874" spans="1:37" ht="20">
      <c r="A1874" s="106" t="s">
        <v>3907</v>
      </c>
      <c r="B1874" s="106" t="s">
        <v>2075</v>
      </c>
      <c r="C1874" s="106" t="s">
        <v>6297</v>
      </c>
      <c r="D1874" s="168">
        <v>2024</v>
      </c>
      <c r="E1874" s="168">
        <v>12</v>
      </c>
      <c r="F1874" s="199">
        <v>9.9433864211916152</v>
      </c>
      <c r="G1874" s="212" t="s">
        <v>6314</v>
      </c>
      <c r="H1874" s="212" t="s">
        <v>6314</v>
      </c>
      <c r="I1874" s="106" t="s">
        <v>594</v>
      </c>
      <c r="K1874" s="83" t="s">
        <v>6314</v>
      </c>
      <c r="L1874" s="83" t="s">
        <v>6314</v>
      </c>
      <c r="M1874" s="45" t="str">
        <f>IF(
ISNA(INDEX(resources!E:E,MATCH(B1874,resources!B:B,0))),"fillme",
INDEX(resources!E:E,MATCH(B1874,resources!B:B,0)))</f>
        <v>CAISO_Solar</v>
      </c>
      <c r="N1874" s="45">
        <f>IF(
ISNA(INDEX(resources!J:J,MATCH(B1874,resources!B:B,0))),"fillme",
INDEX(resources!J:J,MATCH(B1874,resources!B:B,0)))</f>
        <v>0</v>
      </c>
      <c r="O1874" s="83" t="str">
        <f>IFERROR(INDEX(resources!K:K,MATCH(B1874,resources!B:B,0)),"fillme")</f>
        <v>solar</v>
      </c>
      <c r="P1874" s="89" t="str">
        <f t="shared" si="408"/>
        <v>solar_2024_12</v>
      </c>
      <c r="Q1874" s="87">
        <f>INDEX(elcc!G:G,MATCH(P1874,elcc!D:D,0))</f>
        <v>0</v>
      </c>
      <c r="R1874" s="89">
        <f t="shared" si="409"/>
        <v>1</v>
      </c>
      <c r="S1874" s="89" t="s">
        <v>6314</v>
      </c>
      <c r="T1874" s="89" t="s">
        <v>6314</v>
      </c>
      <c r="U1874" s="90" t="str">
        <f t="shared" si="410"/>
        <v>ok</v>
      </c>
      <c r="V1874" s="63" t="str">
        <f>INDEX(resources!F:F,MATCH(B1874,resources!B:B,0))</f>
        <v>new_resolve</v>
      </c>
      <c r="W1874" s="110">
        <f t="shared" si="411"/>
        <v>1</v>
      </c>
      <c r="X1874" s="110">
        <f t="shared" si="412"/>
        <v>0</v>
      </c>
      <c r="Y1874" s="110" t="str">
        <f t="shared" si="413"/>
        <v>Carrizo_Solar_energy_NA_CONFIDENTIAL</v>
      </c>
      <c r="Z1874" s="110">
        <f>IF(COUNTIFS($Y$2:Y1874,Y1874)=1,1,0)</f>
        <v>0</v>
      </c>
      <c r="AA1874" s="110">
        <f>SUM($Z$2:Z1874)*Z1874</f>
        <v>0</v>
      </c>
      <c r="AB1874" s="110">
        <f>COUNTIFS(resources!B:B,B1874)</f>
        <v>1</v>
      </c>
      <c r="AC1874" s="110">
        <f t="shared" si="414"/>
        <v>1</v>
      </c>
      <c r="AD1874" s="110">
        <f t="shared" si="415"/>
        <v>1</v>
      </c>
      <c r="AE1874" s="110">
        <f t="shared" si="416"/>
        <v>0</v>
      </c>
      <c r="AF1874" s="110">
        <f t="shared" si="417"/>
        <v>1</v>
      </c>
      <c r="AG1874" s="110">
        <f t="shared" si="418"/>
        <v>0</v>
      </c>
      <c r="AH1874" s="110">
        <f t="shared" si="419"/>
        <v>0</v>
      </c>
      <c r="AI1874" s="110">
        <f t="shared" si="420"/>
        <v>1</v>
      </c>
      <c r="AJ1874" s="100">
        <f>ROW()</f>
        <v>1874</v>
      </c>
      <c r="AK1874" s="100" t="e">
        <f>INDEX('BadRows RECART'!$C$2:$C$1207,MATCH(monthly_gwh_mw!AJ1874,'BadRows RECART'!$D$2:$D$1207,0))</f>
        <v>#N/A</v>
      </c>
    </row>
    <row r="1875" spans="1:37" ht="20">
      <c r="A1875" s="106" t="s">
        <v>3907</v>
      </c>
      <c r="B1875" s="106" t="s">
        <v>2075</v>
      </c>
      <c r="C1875" s="106" t="s">
        <v>6297</v>
      </c>
      <c r="D1875" s="168">
        <v>2025</v>
      </c>
      <c r="E1875" s="168">
        <v>1</v>
      </c>
      <c r="F1875" s="199">
        <v>13.25448274819769</v>
      </c>
      <c r="G1875" s="212" t="s">
        <v>6314</v>
      </c>
      <c r="H1875" s="212" t="s">
        <v>6314</v>
      </c>
      <c r="I1875" s="106" t="s">
        <v>594</v>
      </c>
      <c r="K1875" s="83" t="s">
        <v>6314</v>
      </c>
      <c r="L1875" s="83" t="s">
        <v>6314</v>
      </c>
      <c r="M1875" s="45" t="str">
        <f>IF(
ISNA(INDEX(resources!E:E,MATCH(B1875,resources!B:B,0))),"fillme",
INDEX(resources!E:E,MATCH(B1875,resources!B:B,0)))</f>
        <v>CAISO_Solar</v>
      </c>
      <c r="N1875" s="45">
        <f>IF(
ISNA(INDEX(resources!J:J,MATCH(B1875,resources!B:B,0))),"fillme",
INDEX(resources!J:J,MATCH(B1875,resources!B:B,0)))</f>
        <v>0</v>
      </c>
      <c r="O1875" s="83" t="str">
        <f>IFERROR(INDEX(resources!K:K,MATCH(B1875,resources!B:B,0)),"fillme")</f>
        <v>solar</v>
      </c>
      <c r="P1875" s="89" t="str">
        <f t="shared" si="408"/>
        <v>solar_2025_1</v>
      </c>
      <c r="Q1875" s="87">
        <f>INDEX(elcc!G:G,MATCH(P1875,elcc!D:D,0))</f>
        <v>3.1428571428571431E-2</v>
      </c>
      <c r="R1875" s="89">
        <f t="shared" si="409"/>
        <v>1</v>
      </c>
      <c r="S1875" s="89" t="s">
        <v>6314</v>
      </c>
      <c r="T1875" s="89" t="s">
        <v>6314</v>
      </c>
      <c r="U1875" s="90" t="str">
        <f t="shared" si="410"/>
        <v>ok</v>
      </c>
      <c r="V1875" s="63" t="str">
        <f>INDEX(resources!F:F,MATCH(B1875,resources!B:B,0))</f>
        <v>new_resolve</v>
      </c>
      <c r="W1875" s="110">
        <f t="shared" si="411"/>
        <v>1</v>
      </c>
      <c r="X1875" s="110">
        <f t="shared" si="412"/>
        <v>0</v>
      </c>
      <c r="Y1875" s="110" t="str">
        <f t="shared" si="413"/>
        <v>Carrizo_Solar_energy_NA_CONFIDENTIAL</v>
      </c>
      <c r="Z1875" s="110">
        <f>IF(COUNTIFS($Y$2:Y1875,Y1875)=1,1,0)</f>
        <v>0</v>
      </c>
      <c r="AA1875" s="110">
        <f>SUM($Z$2:Z1875)*Z1875</f>
        <v>0</v>
      </c>
      <c r="AB1875" s="110">
        <f>COUNTIFS(resources!B:B,B1875)</f>
        <v>1</v>
      </c>
      <c r="AC1875" s="110">
        <f t="shared" si="414"/>
        <v>1</v>
      </c>
      <c r="AD1875" s="110">
        <f t="shared" si="415"/>
        <v>1</v>
      </c>
      <c r="AE1875" s="110">
        <f t="shared" si="416"/>
        <v>0</v>
      </c>
      <c r="AF1875" s="110">
        <f t="shared" si="417"/>
        <v>1</v>
      </c>
      <c r="AG1875" s="110">
        <f t="shared" si="418"/>
        <v>0</v>
      </c>
      <c r="AH1875" s="110">
        <f t="shared" si="419"/>
        <v>0</v>
      </c>
      <c r="AI1875" s="110">
        <f t="shared" si="420"/>
        <v>1</v>
      </c>
      <c r="AJ1875" s="100">
        <f>ROW()</f>
        <v>1875</v>
      </c>
      <c r="AK1875" s="100" t="e">
        <f>INDEX('BadRows RECART'!$C$2:$C$1207,MATCH(monthly_gwh_mw!AJ1875,'BadRows RECART'!$D$2:$D$1207,0))</f>
        <v>#N/A</v>
      </c>
    </row>
    <row r="1876" spans="1:37" ht="20">
      <c r="A1876" s="106" t="s">
        <v>3907</v>
      </c>
      <c r="B1876" s="106" t="s">
        <v>2075</v>
      </c>
      <c r="C1876" s="106" t="s">
        <v>6297</v>
      </c>
      <c r="D1876" s="168">
        <v>2025</v>
      </c>
      <c r="E1876" s="168">
        <v>2</v>
      </c>
      <c r="F1876" s="199">
        <v>10.807120527452597</v>
      </c>
      <c r="G1876" s="212" t="s">
        <v>6314</v>
      </c>
      <c r="H1876" s="212" t="s">
        <v>6314</v>
      </c>
      <c r="I1876" s="106" t="s">
        <v>594</v>
      </c>
      <c r="K1876" s="83" t="s">
        <v>6314</v>
      </c>
      <c r="L1876" s="83" t="s">
        <v>6314</v>
      </c>
      <c r="M1876" s="45" t="str">
        <f>IF(
ISNA(INDEX(resources!E:E,MATCH(B1876,resources!B:B,0))),"fillme",
INDEX(resources!E:E,MATCH(B1876,resources!B:B,0)))</f>
        <v>CAISO_Solar</v>
      </c>
      <c r="N1876" s="45">
        <f>IF(
ISNA(INDEX(resources!J:J,MATCH(B1876,resources!B:B,0))),"fillme",
INDEX(resources!J:J,MATCH(B1876,resources!B:B,0)))</f>
        <v>0</v>
      </c>
      <c r="O1876" s="83" t="str">
        <f>IFERROR(INDEX(resources!K:K,MATCH(B1876,resources!B:B,0)),"fillme")</f>
        <v>solar</v>
      </c>
      <c r="P1876" s="89" t="str">
        <f t="shared" si="408"/>
        <v>solar_2025_2</v>
      </c>
      <c r="Q1876" s="87">
        <f>INDEX(elcc!G:G,MATCH(P1876,elcc!D:D,0))</f>
        <v>2.357142857142857E-2</v>
      </c>
      <c r="R1876" s="89">
        <f t="shared" si="409"/>
        <v>1</v>
      </c>
      <c r="S1876" s="89" t="s">
        <v>6314</v>
      </c>
      <c r="T1876" s="89" t="s">
        <v>6314</v>
      </c>
      <c r="U1876" s="90" t="str">
        <f t="shared" si="410"/>
        <v>ok</v>
      </c>
      <c r="V1876" s="63" t="str">
        <f>INDEX(resources!F:F,MATCH(B1876,resources!B:B,0))</f>
        <v>new_resolve</v>
      </c>
      <c r="W1876" s="110">
        <f t="shared" si="411"/>
        <v>1</v>
      </c>
      <c r="X1876" s="110">
        <f t="shared" si="412"/>
        <v>0</v>
      </c>
      <c r="Y1876" s="110" t="str">
        <f t="shared" si="413"/>
        <v>Carrizo_Solar_energy_NA_CONFIDENTIAL</v>
      </c>
      <c r="Z1876" s="110">
        <f>IF(COUNTIFS($Y$2:Y1876,Y1876)=1,1,0)</f>
        <v>0</v>
      </c>
      <c r="AA1876" s="110">
        <f>SUM($Z$2:Z1876)*Z1876</f>
        <v>0</v>
      </c>
      <c r="AB1876" s="110">
        <f>COUNTIFS(resources!B:B,B1876)</f>
        <v>1</v>
      </c>
      <c r="AC1876" s="110">
        <f t="shared" si="414"/>
        <v>1</v>
      </c>
      <c r="AD1876" s="110">
        <f t="shared" si="415"/>
        <v>1</v>
      </c>
      <c r="AE1876" s="110">
        <f t="shared" si="416"/>
        <v>0</v>
      </c>
      <c r="AF1876" s="110">
        <f t="shared" si="417"/>
        <v>1</v>
      </c>
      <c r="AG1876" s="110">
        <f t="shared" si="418"/>
        <v>0</v>
      </c>
      <c r="AH1876" s="110">
        <f t="shared" si="419"/>
        <v>0</v>
      </c>
      <c r="AI1876" s="110">
        <f t="shared" si="420"/>
        <v>1</v>
      </c>
      <c r="AJ1876" s="100">
        <f>ROW()</f>
        <v>1876</v>
      </c>
      <c r="AK1876" s="100" t="e">
        <f>INDEX('BadRows RECART'!$C$2:$C$1207,MATCH(monthly_gwh_mw!AJ1876,'BadRows RECART'!$D$2:$D$1207,0))</f>
        <v>#N/A</v>
      </c>
    </row>
    <row r="1877" spans="1:37" ht="20">
      <c r="A1877" s="106" t="s">
        <v>3907</v>
      </c>
      <c r="B1877" s="106" t="s">
        <v>2075</v>
      </c>
      <c r="C1877" s="106" t="s">
        <v>6297</v>
      </c>
      <c r="D1877" s="168">
        <v>2025</v>
      </c>
      <c r="E1877" s="168">
        <v>3</v>
      </c>
      <c r="F1877" s="199">
        <v>21.547280474328087</v>
      </c>
      <c r="G1877" s="212" t="s">
        <v>6314</v>
      </c>
      <c r="H1877" s="212" t="s">
        <v>6314</v>
      </c>
      <c r="I1877" s="106" t="s">
        <v>594</v>
      </c>
      <c r="K1877" s="83" t="s">
        <v>6314</v>
      </c>
      <c r="L1877" s="83" t="s">
        <v>6314</v>
      </c>
      <c r="M1877" s="45" t="str">
        <f>IF(
ISNA(INDEX(resources!E:E,MATCH(B1877,resources!B:B,0))),"fillme",
INDEX(resources!E:E,MATCH(B1877,resources!B:B,0)))</f>
        <v>CAISO_Solar</v>
      </c>
      <c r="N1877" s="45">
        <f>IF(
ISNA(INDEX(resources!J:J,MATCH(B1877,resources!B:B,0))),"fillme",
INDEX(resources!J:J,MATCH(B1877,resources!B:B,0)))</f>
        <v>0</v>
      </c>
      <c r="O1877" s="83" t="str">
        <f>IFERROR(INDEX(resources!K:K,MATCH(B1877,resources!B:B,0)),"fillme")</f>
        <v>solar</v>
      </c>
      <c r="P1877" s="89" t="str">
        <f t="shared" si="408"/>
        <v>solar_2025_3</v>
      </c>
      <c r="Q1877" s="87">
        <f>INDEX(elcc!G:G,MATCH(P1877,elcc!D:D,0))</f>
        <v>0.14142857142857143</v>
      </c>
      <c r="R1877" s="89">
        <f t="shared" si="409"/>
        <v>1</v>
      </c>
      <c r="S1877" s="89" t="s">
        <v>6314</v>
      </c>
      <c r="T1877" s="89" t="s">
        <v>6314</v>
      </c>
      <c r="U1877" s="90" t="str">
        <f t="shared" si="410"/>
        <v>ok</v>
      </c>
      <c r="V1877" s="63" t="str">
        <f>INDEX(resources!F:F,MATCH(B1877,resources!B:B,0))</f>
        <v>new_resolve</v>
      </c>
      <c r="W1877" s="110">
        <f t="shared" si="411"/>
        <v>1</v>
      </c>
      <c r="X1877" s="110">
        <f t="shared" si="412"/>
        <v>0</v>
      </c>
      <c r="Y1877" s="110" t="str">
        <f t="shared" si="413"/>
        <v>Carrizo_Solar_energy_NA_CONFIDENTIAL</v>
      </c>
      <c r="Z1877" s="110">
        <f>IF(COUNTIFS($Y$2:Y1877,Y1877)=1,1,0)</f>
        <v>0</v>
      </c>
      <c r="AA1877" s="110">
        <f>SUM($Z$2:Z1877)*Z1877</f>
        <v>0</v>
      </c>
      <c r="AB1877" s="110">
        <f>COUNTIFS(resources!B:B,B1877)</f>
        <v>1</v>
      </c>
      <c r="AC1877" s="110">
        <f t="shared" si="414"/>
        <v>1</v>
      </c>
      <c r="AD1877" s="110">
        <f t="shared" si="415"/>
        <v>1</v>
      </c>
      <c r="AE1877" s="110">
        <f t="shared" si="416"/>
        <v>0</v>
      </c>
      <c r="AF1877" s="110">
        <f t="shared" si="417"/>
        <v>1</v>
      </c>
      <c r="AG1877" s="110">
        <f t="shared" si="418"/>
        <v>0</v>
      </c>
      <c r="AH1877" s="110">
        <f t="shared" si="419"/>
        <v>0</v>
      </c>
      <c r="AI1877" s="110">
        <f t="shared" si="420"/>
        <v>1</v>
      </c>
      <c r="AJ1877" s="100">
        <f>ROW()</f>
        <v>1877</v>
      </c>
      <c r="AK1877" s="100" t="e">
        <f>INDEX('BadRows RECART'!$C$2:$C$1207,MATCH(monthly_gwh_mw!AJ1877,'BadRows RECART'!$D$2:$D$1207,0))</f>
        <v>#N/A</v>
      </c>
    </row>
    <row r="1878" spans="1:37" ht="20">
      <c r="A1878" s="106" t="s">
        <v>3907</v>
      </c>
      <c r="B1878" s="106" t="s">
        <v>2075</v>
      </c>
      <c r="C1878" s="106" t="s">
        <v>6297</v>
      </c>
      <c r="D1878" s="168">
        <v>2025</v>
      </c>
      <c r="E1878" s="168">
        <v>4</v>
      </c>
      <c r="F1878" s="199">
        <v>23.310153208575461</v>
      </c>
      <c r="G1878" s="212" t="s">
        <v>6314</v>
      </c>
      <c r="H1878" s="212" t="s">
        <v>6314</v>
      </c>
      <c r="I1878" s="106" t="s">
        <v>594</v>
      </c>
      <c r="K1878" s="83" t="s">
        <v>6314</v>
      </c>
      <c r="L1878" s="83" t="s">
        <v>6314</v>
      </c>
      <c r="M1878" s="45" t="str">
        <f>IF(
ISNA(INDEX(resources!E:E,MATCH(B1878,resources!B:B,0))),"fillme",
INDEX(resources!E:E,MATCH(B1878,resources!B:B,0)))</f>
        <v>CAISO_Solar</v>
      </c>
      <c r="N1878" s="45">
        <f>IF(
ISNA(INDEX(resources!J:J,MATCH(B1878,resources!B:B,0))),"fillme",
INDEX(resources!J:J,MATCH(B1878,resources!B:B,0)))</f>
        <v>0</v>
      </c>
      <c r="O1878" s="83" t="str">
        <f>IFERROR(INDEX(resources!K:K,MATCH(B1878,resources!B:B,0)),"fillme")</f>
        <v>solar</v>
      </c>
      <c r="P1878" s="89" t="str">
        <f t="shared" si="408"/>
        <v>solar_2025_4</v>
      </c>
      <c r="Q1878" s="87">
        <f>INDEX(elcc!G:G,MATCH(P1878,elcc!D:D,0))</f>
        <v>0.11785714285714285</v>
      </c>
      <c r="R1878" s="89">
        <f t="shared" si="409"/>
        <v>1</v>
      </c>
      <c r="S1878" s="89" t="s">
        <v>6314</v>
      </c>
      <c r="T1878" s="89" t="s">
        <v>6314</v>
      </c>
      <c r="U1878" s="90" t="str">
        <f t="shared" si="410"/>
        <v>ok</v>
      </c>
      <c r="V1878" s="63" t="str">
        <f>INDEX(resources!F:F,MATCH(B1878,resources!B:B,0))</f>
        <v>new_resolve</v>
      </c>
      <c r="W1878" s="110">
        <f t="shared" si="411"/>
        <v>1</v>
      </c>
      <c r="X1878" s="110">
        <f t="shared" si="412"/>
        <v>0</v>
      </c>
      <c r="Y1878" s="110" t="str">
        <f t="shared" si="413"/>
        <v>Carrizo_Solar_energy_NA_CONFIDENTIAL</v>
      </c>
      <c r="Z1878" s="110">
        <f>IF(COUNTIFS($Y$2:Y1878,Y1878)=1,1,0)</f>
        <v>0</v>
      </c>
      <c r="AA1878" s="110">
        <f>SUM($Z$2:Z1878)*Z1878</f>
        <v>0</v>
      </c>
      <c r="AB1878" s="110">
        <f>COUNTIFS(resources!B:B,B1878)</f>
        <v>1</v>
      </c>
      <c r="AC1878" s="110">
        <f t="shared" si="414"/>
        <v>1</v>
      </c>
      <c r="AD1878" s="110">
        <f t="shared" si="415"/>
        <v>1</v>
      </c>
      <c r="AE1878" s="110">
        <f t="shared" si="416"/>
        <v>0</v>
      </c>
      <c r="AF1878" s="110">
        <f t="shared" si="417"/>
        <v>1</v>
      </c>
      <c r="AG1878" s="110">
        <f t="shared" si="418"/>
        <v>0</v>
      </c>
      <c r="AH1878" s="110">
        <f t="shared" si="419"/>
        <v>0</v>
      </c>
      <c r="AI1878" s="110">
        <f t="shared" si="420"/>
        <v>1</v>
      </c>
      <c r="AJ1878" s="100">
        <f>ROW()</f>
        <v>1878</v>
      </c>
      <c r="AK1878" s="100" t="e">
        <f>INDEX('BadRows RECART'!$C$2:$C$1207,MATCH(monthly_gwh_mw!AJ1878,'BadRows RECART'!$D$2:$D$1207,0))</f>
        <v>#N/A</v>
      </c>
    </row>
    <row r="1879" spans="1:37" ht="20">
      <c r="A1879" s="106" t="s">
        <v>3907</v>
      </c>
      <c r="B1879" s="106" t="s">
        <v>2075</v>
      </c>
      <c r="C1879" s="106" t="s">
        <v>6297</v>
      </c>
      <c r="D1879" s="168">
        <v>2025</v>
      </c>
      <c r="E1879" s="168">
        <v>5</v>
      </c>
      <c r="F1879" s="199">
        <v>29.549952600424483</v>
      </c>
      <c r="G1879" s="212" t="s">
        <v>6314</v>
      </c>
      <c r="H1879" s="212" t="s">
        <v>6314</v>
      </c>
      <c r="I1879" s="106" t="s">
        <v>594</v>
      </c>
      <c r="K1879" s="83" t="s">
        <v>6314</v>
      </c>
      <c r="L1879" s="83" t="s">
        <v>6314</v>
      </c>
      <c r="M1879" s="45" t="str">
        <f>IF(
ISNA(INDEX(resources!E:E,MATCH(B1879,resources!B:B,0))),"fillme",
INDEX(resources!E:E,MATCH(B1879,resources!B:B,0)))</f>
        <v>CAISO_Solar</v>
      </c>
      <c r="N1879" s="45">
        <f>IF(
ISNA(INDEX(resources!J:J,MATCH(B1879,resources!B:B,0))),"fillme",
INDEX(resources!J:J,MATCH(B1879,resources!B:B,0)))</f>
        <v>0</v>
      </c>
      <c r="O1879" s="83" t="str">
        <f>IFERROR(INDEX(resources!K:K,MATCH(B1879,resources!B:B,0)),"fillme")</f>
        <v>solar</v>
      </c>
      <c r="P1879" s="89" t="str">
        <f t="shared" si="408"/>
        <v>solar_2025_5</v>
      </c>
      <c r="Q1879" s="87">
        <f>INDEX(elcc!G:G,MATCH(P1879,elcc!D:D,0))</f>
        <v>0.12571428571428572</v>
      </c>
      <c r="R1879" s="89">
        <f t="shared" si="409"/>
        <v>1</v>
      </c>
      <c r="S1879" s="89" t="s">
        <v>6314</v>
      </c>
      <c r="T1879" s="89" t="s">
        <v>6314</v>
      </c>
      <c r="U1879" s="90" t="str">
        <f t="shared" si="410"/>
        <v>ok</v>
      </c>
      <c r="V1879" s="63" t="str">
        <f>INDEX(resources!F:F,MATCH(B1879,resources!B:B,0))</f>
        <v>new_resolve</v>
      </c>
      <c r="W1879" s="110">
        <f t="shared" si="411"/>
        <v>1</v>
      </c>
      <c r="X1879" s="110">
        <f t="shared" si="412"/>
        <v>0</v>
      </c>
      <c r="Y1879" s="110" t="str">
        <f t="shared" si="413"/>
        <v>Carrizo_Solar_energy_NA_CONFIDENTIAL</v>
      </c>
      <c r="Z1879" s="110">
        <f>IF(COUNTIFS($Y$2:Y1879,Y1879)=1,1,0)</f>
        <v>0</v>
      </c>
      <c r="AA1879" s="110">
        <f>SUM($Z$2:Z1879)*Z1879</f>
        <v>0</v>
      </c>
      <c r="AB1879" s="110">
        <f>COUNTIFS(resources!B:B,B1879)</f>
        <v>1</v>
      </c>
      <c r="AC1879" s="110">
        <f t="shared" si="414"/>
        <v>1</v>
      </c>
      <c r="AD1879" s="110">
        <f t="shared" si="415"/>
        <v>1</v>
      </c>
      <c r="AE1879" s="110">
        <f t="shared" si="416"/>
        <v>0</v>
      </c>
      <c r="AF1879" s="110">
        <f t="shared" si="417"/>
        <v>1</v>
      </c>
      <c r="AG1879" s="110">
        <f t="shared" si="418"/>
        <v>0</v>
      </c>
      <c r="AH1879" s="110">
        <f t="shared" si="419"/>
        <v>0</v>
      </c>
      <c r="AI1879" s="110">
        <f t="shared" si="420"/>
        <v>1</v>
      </c>
      <c r="AJ1879" s="100">
        <f>ROW()</f>
        <v>1879</v>
      </c>
      <c r="AK1879" s="100" t="e">
        <f>INDEX('BadRows RECART'!$C$2:$C$1207,MATCH(monthly_gwh_mw!AJ1879,'BadRows RECART'!$D$2:$D$1207,0))</f>
        <v>#N/A</v>
      </c>
    </row>
    <row r="1880" spans="1:37" ht="20">
      <c r="A1880" s="106" t="s">
        <v>3907</v>
      </c>
      <c r="B1880" s="106" t="s">
        <v>2075</v>
      </c>
      <c r="C1880" s="106" t="s">
        <v>6297</v>
      </c>
      <c r="D1880" s="168">
        <v>2025</v>
      </c>
      <c r="E1880" s="168">
        <v>6</v>
      </c>
      <c r="F1880" s="199">
        <v>30.110457272603487</v>
      </c>
      <c r="G1880" s="212" t="s">
        <v>6314</v>
      </c>
      <c r="H1880" s="212" t="s">
        <v>6314</v>
      </c>
      <c r="I1880" s="106" t="s">
        <v>594</v>
      </c>
      <c r="K1880" s="83" t="s">
        <v>6314</v>
      </c>
      <c r="L1880" s="83" t="s">
        <v>6314</v>
      </c>
      <c r="M1880" s="45" t="str">
        <f>IF(
ISNA(INDEX(resources!E:E,MATCH(B1880,resources!B:B,0))),"fillme",
INDEX(resources!E:E,MATCH(B1880,resources!B:B,0)))</f>
        <v>CAISO_Solar</v>
      </c>
      <c r="N1880" s="45">
        <f>IF(
ISNA(INDEX(resources!J:J,MATCH(B1880,resources!B:B,0))),"fillme",
INDEX(resources!J:J,MATCH(B1880,resources!B:B,0)))</f>
        <v>0</v>
      </c>
      <c r="O1880" s="83" t="str">
        <f>IFERROR(INDEX(resources!K:K,MATCH(B1880,resources!B:B,0)),"fillme")</f>
        <v>solar</v>
      </c>
      <c r="P1880" s="89" t="str">
        <f t="shared" si="408"/>
        <v>solar_2025_6</v>
      </c>
      <c r="Q1880" s="87">
        <f>INDEX(elcc!G:G,MATCH(P1880,elcc!D:D,0))</f>
        <v>0.24357142857142858</v>
      </c>
      <c r="R1880" s="89">
        <f t="shared" si="409"/>
        <v>1</v>
      </c>
      <c r="S1880" s="89" t="s">
        <v>6314</v>
      </c>
      <c r="T1880" s="89" t="s">
        <v>6314</v>
      </c>
      <c r="U1880" s="90" t="str">
        <f t="shared" si="410"/>
        <v>ok</v>
      </c>
      <c r="V1880" s="63" t="str">
        <f>INDEX(resources!F:F,MATCH(B1880,resources!B:B,0))</f>
        <v>new_resolve</v>
      </c>
      <c r="W1880" s="110">
        <f t="shared" si="411"/>
        <v>1</v>
      </c>
      <c r="X1880" s="110">
        <f t="shared" si="412"/>
        <v>0</v>
      </c>
      <c r="Y1880" s="110" t="str">
        <f t="shared" si="413"/>
        <v>Carrizo_Solar_energy_NA_CONFIDENTIAL</v>
      </c>
      <c r="Z1880" s="110">
        <f>IF(COUNTIFS($Y$2:Y1880,Y1880)=1,1,0)</f>
        <v>0</v>
      </c>
      <c r="AA1880" s="110">
        <f>SUM($Z$2:Z1880)*Z1880</f>
        <v>0</v>
      </c>
      <c r="AB1880" s="110">
        <f>COUNTIFS(resources!B:B,B1880)</f>
        <v>1</v>
      </c>
      <c r="AC1880" s="110">
        <f t="shared" si="414"/>
        <v>1</v>
      </c>
      <c r="AD1880" s="110">
        <f t="shared" si="415"/>
        <v>1</v>
      </c>
      <c r="AE1880" s="110">
        <f t="shared" si="416"/>
        <v>0</v>
      </c>
      <c r="AF1880" s="110">
        <f t="shared" si="417"/>
        <v>1</v>
      </c>
      <c r="AG1880" s="110">
        <f t="shared" si="418"/>
        <v>0</v>
      </c>
      <c r="AH1880" s="110">
        <f t="shared" si="419"/>
        <v>0</v>
      </c>
      <c r="AI1880" s="110">
        <f t="shared" si="420"/>
        <v>1</v>
      </c>
      <c r="AJ1880" s="100">
        <f>ROW()</f>
        <v>1880</v>
      </c>
      <c r="AK1880" s="100" t="e">
        <f>INDEX('BadRows RECART'!$C$2:$C$1207,MATCH(monthly_gwh_mw!AJ1880,'BadRows RECART'!$D$2:$D$1207,0))</f>
        <v>#N/A</v>
      </c>
    </row>
    <row r="1881" spans="1:37" ht="20">
      <c r="A1881" s="106" t="s">
        <v>3907</v>
      </c>
      <c r="B1881" s="106" t="s">
        <v>2075</v>
      </c>
      <c r="C1881" s="106" t="s">
        <v>6297</v>
      </c>
      <c r="D1881" s="168">
        <v>2025</v>
      </c>
      <c r="E1881" s="168">
        <v>7</v>
      </c>
      <c r="F1881" s="199">
        <v>29.604321266066613</v>
      </c>
      <c r="G1881" s="212" t="s">
        <v>6314</v>
      </c>
      <c r="H1881" s="212" t="s">
        <v>6314</v>
      </c>
      <c r="I1881" s="106" t="s">
        <v>594</v>
      </c>
      <c r="K1881" s="83" t="s">
        <v>6314</v>
      </c>
      <c r="L1881" s="83" t="s">
        <v>6314</v>
      </c>
      <c r="M1881" s="45" t="str">
        <f>IF(
ISNA(INDEX(resources!E:E,MATCH(B1881,resources!B:B,0))),"fillme",
INDEX(resources!E:E,MATCH(B1881,resources!B:B,0)))</f>
        <v>CAISO_Solar</v>
      </c>
      <c r="N1881" s="45">
        <f>IF(
ISNA(INDEX(resources!J:J,MATCH(B1881,resources!B:B,0))),"fillme",
INDEX(resources!J:J,MATCH(B1881,resources!B:B,0)))</f>
        <v>0</v>
      </c>
      <c r="O1881" s="83" t="str">
        <f>IFERROR(INDEX(resources!K:K,MATCH(B1881,resources!B:B,0)),"fillme")</f>
        <v>solar</v>
      </c>
      <c r="P1881" s="89" t="str">
        <f t="shared" si="408"/>
        <v>solar_2025_7</v>
      </c>
      <c r="Q1881" s="87">
        <f>INDEX(elcc!G:G,MATCH(P1881,elcc!D:D,0))</f>
        <v>0.30642857142857144</v>
      </c>
      <c r="R1881" s="89">
        <f t="shared" si="409"/>
        <v>1</v>
      </c>
      <c r="S1881" s="89" t="s">
        <v>6314</v>
      </c>
      <c r="T1881" s="89" t="s">
        <v>6314</v>
      </c>
      <c r="U1881" s="90" t="str">
        <f t="shared" si="410"/>
        <v>ok</v>
      </c>
      <c r="V1881" s="63" t="str">
        <f>INDEX(resources!F:F,MATCH(B1881,resources!B:B,0))</f>
        <v>new_resolve</v>
      </c>
      <c r="W1881" s="110">
        <f t="shared" si="411"/>
        <v>1</v>
      </c>
      <c r="X1881" s="110">
        <f t="shared" si="412"/>
        <v>0</v>
      </c>
      <c r="Y1881" s="110" t="str">
        <f t="shared" si="413"/>
        <v>Carrizo_Solar_energy_NA_CONFIDENTIAL</v>
      </c>
      <c r="Z1881" s="110">
        <f>IF(COUNTIFS($Y$2:Y1881,Y1881)=1,1,0)</f>
        <v>0</v>
      </c>
      <c r="AA1881" s="110">
        <f>SUM($Z$2:Z1881)*Z1881</f>
        <v>0</v>
      </c>
      <c r="AB1881" s="110">
        <f>COUNTIFS(resources!B:B,B1881)</f>
        <v>1</v>
      </c>
      <c r="AC1881" s="110">
        <f t="shared" si="414"/>
        <v>1</v>
      </c>
      <c r="AD1881" s="110">
        <f t="shared" si="415"/>
        <v>1</v>
      </c>
      <c r="AE1881" s="110">
        <f t="shared" si="416"/>
        <v>0</v>
      </c>
      <c r="AF1881" s="110">
        <f t="shared" si="417"/>
        <v>1</v>
      </c>
      <c r="AG1881" s="110">
        <f t="shared" si="418"/>
        <v>0</v>
      </c>
      <c r="AH1881" s="110">
        <f t="shared" si="419"/>
        <v>0</v>
      </c>
      <c r="AI1881" s="110">
        <f t="shared" si="420"/>
        <v>1</v>
      </c>
      <c r="AJ1881" s="100">
        <f>ROW()</f>
        <v>1881</v>
      </c>
      <c r="AK1881" s="100" t="e">
        <f>INDEX('BadRows RECART'!$C$2:$C$1207,MATCH(monthly_gwh_mw!AJ1881,'BadRows RECART'!$D$2:$D$1207,0))</f>
        <v>#N/A</v>
      </c>
    </row>
    <row r="1882" spans="1:37" ht="20">
      <c r="A1882" s="106" t="s">
        <v>3907</v>
      </c>
      <c r="B1882" s="106" t="s">
        <v>2075</v>
      </c>
      <c r="C1882" s="106" t="s">
        <v>6297</v>
      </c>
      <c r="D1882" s="168">
        <v>2025</v>
      </c>
      <c r="E1882" s="168">
        <v>8</v>
      </c>
      <c r="F1882" s="199">
        <v>28.020234663868138</v>
      </c>
      <c r="G1882" s="212" t="s">
        <v>6314</v>
      </c>
      <c r="H1882" s="212" t="s">
        <v>6314</v>
      </c>
      <c r="I1882" s="106" t="s">
        <v>594</v>
      </c>
      <c r="K1882" s="83" t="s">
        <v>6314</v>
      </c>
      <c r="L1882" s="83" t="s">
        <v>6314</v>
      </c>
      <c r="M1882" s="45" t="str">
        <f>IF(
ISNA(INDEX(resources!E:E,MATCH(B1882,resources!B:B,0))),"fillme",
INDEX(resources!E:E,MATCH(B1882,resources!B:B,0)))</f>
        <v>CAISO_Solar</v>
      </c>
      <c r="N1882" s="45">
        <f>IF(
ISNA(INDEX(resources!J:J,MATCH(B1882,resources!B:B,0))),"fillme",
INDEX(resources!J:J,MATCH(B1882,resources!B:B,0)))</f>
        <v>0</v>
      </c>
      <c r="O1882" s="83" t="str">
        <f>IFERROR(INDEX(resources!K:K,MATCH(B1882,resources!B:B,0)),"fillme")</f>
        <v>solar</v>
      </c>
      <c r="P1882" s="89" t="str">
        <f t="shared" si="408"/>
        <v>solar_2025_8</v>
      </c>
      <c r="Q1882" s="87">
        <f>INDEX(elcc!G:G,MATCH(P1882,elcc!D:D,0))</f>
        <v>0.21214285714285716</v>
      </c>
      <c r="R1882" s="89">
        <f t="shared" si="409"/>
        <v>1</v>
      </c>
      <c r="S1882" s="89" t="s">
        <v>6314</v>
      </c>
      <c r="T1882" s="89" t="s">
        <v>6314</v>
      </c>
      <c r="U1882" s="90" t="str">
        <f t="shared" si="410"/>
        <v>ok</v>
      </c>
      <c r="V1882" s="63" t="str">
        <f>INDEX(resources!F:F,MATCH(B1882,resources!B:B,0))</f>
        <v>new_resolve</v>
      </c>
      <c r="W1882" s="110">
        <f t="shared" si="411"/>
        <v>1</v>
      </c>
      <c r="X1882" s="110">
        <f t="shared" si="412"/>
        <v>0</v>
      </c>
      <c r="Y1882" s="110" t="str">
        <f t="shared" si="413"/>
        <v>Carrizo_Solar_energy_NA_CONFIDENTIAL</v>
      </c>
      <c r="Z1882" s="110">
        <f>IF(COUNTIFS($Y$2:Y1882,Y1882)=1,1,0)</f>
        <v>0</v>
      </c>
      <c r="AA1882" s="110">
        <f>SUM($Z$2:Z1882)*Z1882</f>
        <v>0</v>
      </c>
      <c r="AB1882" s="110">
        <f>COUNTIFS(resources!B:B,B1882)</f>
        <v>1</v>
      </c>
      <c r="AC1882" s="110">
        <f t="shared" si="414"/>
        <v>1</v>
      </c>
      <c r="AD1882" s="110">
        <f t="shared" si="415"/>
        <v>1</v>
      </c>
      <c r="AE1882" s="110">
        <f t="shared" si="416"/>
        <v>0</v>
      </c>
      <c r="AF1882" s="110">
        <f t="shared" si="417"/>
        <v>1</v>
      </c>
      <c r="AG1882" s="110">
        <f t="shared" si="418"/>
        <v>0</v>
      </c>
      <c r="AH1882" s="110">
        <f t="shared" si="419"/>
        <v>0</v>
      </c>
      <c r="AI1882" s="110">
        <f t="shared" si="420"/>
        <v>1</v>
      </c>
      <c r="AJ1882" s="100">
        <f>ROW()</f>
        <v>1882</v>
      </c>
      <c r="AK1882" s="100" t="e">
        <f>INDEX('BadRows RECART'!$C$2:$C$1207,MATCH(monthly_gwh_mw!AJ1882,'BadRows RECART'!$D$2:$D$1207,0))</f>
        <v>#N/A</v>
      </c>
    </row>
    <row r="1883" spans="1:37" ht="20">
      <c r="A1883" s="106" t="s">
        <v>3907</v>
      </c>
      <c r="B1883" s="106" t="s">
        <v>2075</v>
      </c>
      <c r="C1883" s="106" t="s">
        <v>6297</v>
      </c>
      <c r="D1883" s="168">
        <v>2025</v>
      </c>
      <c r="E1883" s="168">
        <v>9</v>
      </c>
      <c r="F1883" s="199">
        <v>22.096831763890098</v>
      </c>
      <c r="G1883" s="212" t="s">
        <v>6314</v>
      </c>
      <c r="H1883" s="212" t="s">
        <v>6314</v>
      </c>
      <c r="I1883" s="106" t="s">
        <v>594</v>
      </c>
      <c r="K1883" s="83" t="s">
        <v>6314</v>
      </c>
      <c r="L1883" s="83" t="s">
        <v>6314</v>
      </c>
      <c r="M1883" s="45" t="str">
        <f>IF(
ISNA(INDEX(resources!E:E,MATCH(B1883,resources!B:B,0))),"fillme",
INDEX(resources!E:E,MATCH(B1883,resources!B:B,0)))</f>
        <v>CAISO_Solar</v>
      </c>
      <c r="N1883" s="45">
        <f>IF(
ISNA(INDEX(resources!J:J,MATCH(B1883,resources!B:B,0))),"fillme",
INDEX(resources!J:J,MATCH(B1883,resources!B:B,0)))</f>
        <v>0</v>
      </c>
      <c r="O1883" s="83" t="str">
        <f>IFERROR(INDEX(resources!K:K,MATCH(B1883,resources!B:B,0)),"fillme")</f>
        <v>solar</v>
      </c>
      <c r="P1883" s="89" t="str">
        <f t="shared" si="408"/>
        <v>solar_2025_9</v>
      </c>
      <c r="Q1883" s="87">
        <f>INDEX(elcc!G:G,MATCH(P1883,elcc!D:D,0))</f>
        <v>0.10540813339326299</v>
      </c>
      <c r="R1883" s="89">
        <f t="shared" si="409"/>
        <v>1</v>
      </c>
      <c r="S1883" s="89" t="s">
        <v>6314</v>
      </c>
      <c r="T1883" s="89" t="s">
        <v>6314</v>
      </c>
      <c r="U1883" s="90" t="str">
        <f t="shared" si="410"/>
        <v>ok</v>
      </c>
      <c r="V1883" s="63" t="str">
        <f>INDEX(resources!F:F,MATCH(B1883,resources!B:B,0))</f>
        <v>new_resolve</v>
      </c>
      <c r="W1883" s="110">
        <f t="shared" si="411"/>
        <v>1</v>
      </c>
      <c r="X1883" s="110">
        <f t="shared" si="412"/>
        <v>0</v>
      </c>
      <c r="Y1883" s="110" t="str">
        <f t="shared" si="413"/>
        <v>Carrizo_Solar_energy_NA_CONFIDENTIAL</v>
      </c>
      <c r="Z1883" s="110">
        <f>IF(COUNTIFS($Y$2:Y1883,Y1883)=1,1,0)</f>
        <v>0</v>
      </c>
      <c r="AA1883" s="110">
        <f>SUM($Z$2:Z1883)*Z1883</f>
        <v>0</v>
      </c>
      <c r="AB1883" s="110">
        <f>COUNTIFS(resources!B:B,B1883)</f>
        <v>1</v>
      </c>
      <c r="AC1883" s="110">
        <f t="shared" si="414"/>
        <v>1</v>
      </c>
      <c r="AD1883" s="110">
        <f t="shared" si="415"/>
        <v>1</v>
      </c>
      <c r="AE1883" s="110">
        <f t="shared" si="416"/>
        <v>0</v>
      </c>
      <c r="AF1883" s="110">
        <f t="shared" si="417"/>
        <v>1</v>
      </c>
      <c r="AG1883" s="110">
        <f t="shared" si="418"/>
        <v>0</v>
      </c>
      <c r="AH1883" s="110">
        <f t="shared" si="419"/>
        <v>0</v>
      </c>
      <c r="AI1883" s="110">
        <f t="shared" si="420"/>
        <v>1</v>
      </c>
      <c r="AJ1883" s="100">
        <f>ROW()</f>
        <v>1883</v>
      </c>
      <c r="AK1883" s="100" t="e">
        <f>INDEX('BadRows RECART'!$C$2:$C$1207,MATCH(monthly_gwh_mw!AJ1883,'BadRows RECART'!$D$2:$D$1207,0))</f>
        <v>#N/A</v>
      </c>
    </row>
    <row r="1884" spans="1:37" ht="20">
      <c r="A1884" s="106" t="s">
        <v>3907</v>
      </c>
      <c r="B1884" s="106" t="s">
        <v>2075</v>
      </c>
      <c r="C1884" s="106" t="s">
        <v>6297</v>
      </c>
      <c r="D1884" s="168">
        <v>2025</v>
      </c>
      <c r="E1884" s="168">
        <v>10</v>
      </c>
      <c r="F1884" s="199">
        <v>17.894529308696093</v>
      </c>
      <c r="G1884" s="212" t="s">
        <v>6314</v>
      </c>
      <c r="H1884" s="212" t="s">
        <v>6314</v>
      </c>
      <c r="I1884" s="106" t="s">
        <v>594</v>
      </c>
      <c r="K1884" s="83" t="s">
        <v>6314</v>
      </c>
      <c r="L1884" s="83" t="s">
        <v>6314</v>
      </c>
      <c r="M1884" s="45" t="str">
        <f>IF(
ISNA(INDEX(resources!E:E,MATCH(B1884,resources!B:B,0))),"fillme",
INDEX(resources!E:E,MATCH(B1884,resources!B:B,0)))</f>
        <v>CAISO_Solar</v>
      </c>
      <c r="N1884" s="45">
        <f>IF(
ISNA(INDEX(resources!J:J,MATCH(B1884,resources!B:B,0))),"fillme",
INDEX(resources!J:J,MATCH(B1884,resources!B:B,0)))</f>
        <v>0</v>
      </c>
      <c r="O1884" s="83" t="str">
        <f>IFERROR(INDEX(resources!K:K,MATCH(B1884,resources!B:B,0)),"fillme")</f>
        <v>solar</v>
      </c>
      <c r="P1884" s="89" t="str">
        <f t="shared" si="408"/>
        <v>solar_2025_10</v>
      </c>
      <c r="Q1884" s="87">
        <f>INDEX(elcc!G:G,MATCH(P1884,elcc!D:D,0))</f>
        <v>1.5714285714285715E-2</v>
      </c>
      <c r="R1884" s="89">
        <f t="shared" si="409"/>
        <v>1</v>
      </c>
      <c r="S1884" s="89" t="s">
        <v>6314</v>
      </c>
      <c r="T1884" s="89" t="s">
        <v>6314</v>
      </c>
      <c r="U1884" s="90" t="str">
        <f t="shared" si="410"/>
        <v>ok</v>
      </c>
      <c r="V1884" s="63" t="str">
        <f>INDEX(resources!F:F,MATCH(B1884,resources!B:B,0))</f>
        <v>new_resolve</v>
      </c>
      <c r="W1884" s="110">
        <f t="shared" si="411"/>
        <v>1</v>
      </c>
      <c r="X1884" s="110">
        <f t="shared" si="412"/>
        <v>0</v>
      </c>
      <c r="Y1884" s="110" t="str">
        <f t="shared" si="413"/>
        <v>Carrizo_Solar_energy_NA_CONFIDENTIAL</v>
      </c>
      <c r="Z1884" s="110">
        <f>IF(COUNTIFS($Y$2:Y1884,Y1884)=1,1,0)</f>
        <v>0</v>
      </c>
      <c r="AA1884" s="110">
        <f>SUM($Z$2:Z1884)*Z1884</f>
        <v>0</v>
      </c>
      <c r="AB1884" s="110">
        <f>COUNTIFS(resources!B:B,B1884)</f>
        <v>1</v>
      </c>
      <c r="AC1884" s="110">
        <f t="shared" si="414"/>
        <v>1</v>
      </c>
      <c r="AD1884" s="110">
        <f t="shared" si="415"/>
        <v>1</v>
      </c>
      <c r="AE1884" s="110">
        <f t="shared" si="416"/>
        <v>0</v>
      </c>
      <c r="AF1884" s="110">
        <f t="shared" si="417"/>
        <v>1</v>
      </c>
      <c r="AG1884" s="110">
        <f t="shared" si="418"/>
        <v>0</v>
      </c>
      <c r="AH1884" s="110">
        <f t="shared" si="419"/>
        <v>0</v>
      </c>
      <c r="AI1884" s="110">
        <f t="shared" si="420"/>
        <v>1</v>
      </c>
      <c r="AJ1884" s="100">
        <f>ROW()</f>
        <v>1884</v>
      </c>
      <c r="AK1884" s="100" t="e">
        <f>INDEX('BadRows RECART'!$C$2:$C$1207,MATCH(monthly_gwh_mw!AJ1884,'BadRows RECART'!$D$2:$D$1207,0))</f>
        <v>#N/A</v>
      </c>
    </row>
    <row r="1885" spans="1:37" ht="20">
      <c r="A1885" s="106" t="s">
        <v>3907</v>
      </c>
      <c r="B1885" s="106" t="s">
        <v>2075</v>
      </c>
      <c r="C1885" s="106" t="s">
        <v>6297</v>
      </c>
      <c r="D1885" s="168">
        <v>2025</v>
      </c>
      <c r="E1885" s="168">
        <v>11</v>
      </c>
      <c r="F1885" s="199">
        <v>13.435402708682435</v>
      </c>
      <c r="G1885" s="212" t="s">
        <v>6314</v>
      </c>
      <c r="H1885" s="212" t="s">
        <v>6314</v>
      </c>
      <c r="I1885" s="106" t="s">
        <v>594</v>
      </c>
      <c r="K1885" s="83" t="s">
        <v>6314</v>
      </c>
      <c r="L1885" s="83" t="s">
        <v>6314</v>
      </c>
      <c r="M1885" s="45" t="str">
        <f>IF(
ISNA(INDEX(resources!E:E,MATCH(B1885,resources!B:B,0))),"fillme",
INDEX(resources!E:E,MATCH(B1885,resources!B:B,0)))</f>
        <v>CAISO_Solar</v>
      </c>
      <c r="N1885" s="45">
        <f>IF(
ISNA(INDEX(resources!J:J,MATCH(B1885,resources!B:B,0))),"fillme",
INDEX(resources!J:J,MATCH(B1885,resources!B:B,0)))</f>
        <v>0</v>
      </c>
      <c r="O1885" s="83" t="str">
        <f>IFERROR(INDEX(resources!K:K,MATCH(B1885,resources!B:B,0)),"fillme")</f>
        <v>solar</v>
      </c>
      <c r="P1885" s="89" t="str">
        <f t="shared" si="408"/>
        <v>solar_2025_11</v>
      </c>
      <c r="Q1885" s="87">
        <f>INDEX(elcc!G:G,MATCH(P1885,elcc!D:D,0))</f>
        <v>1.5714285714285715E-2</v>
      </c>
      <c r="R1885" s="89">
        <f t="shared" si="409"/>
        <v>1</v>
      </c>
      <c r="S1885" s="89" t="s">
        <v>6314</v>
      </c>
      <c r="T1885" s="89" t="s">
        <v>6314</v>
      </c>
      <c r="U1885" s="90" t="str">
        <f t="shared" si="410"/>
        <v>ok</v>
      </c>
      <c r="V1885" s="63" t="str">
        <f>INDEX(resources!F:F,MATCH(B1885,resources!B:B,0))</f>
        <v>new_resolve</v>
      </c>
      <c r="W1885" s="110">
        <f t="shared" si="411"/>
        <v>1</v>
      </c>
      <c r="X1885" s="110">
        <f t="shared" si="412"/>
        <v>0</v>
      </c>
      <c r="Y1885" s="110" t="str">
        <f t="shared" si="413"/>
        <v>Carrizo_Solar_energy_NA_CONFIDENTIAL</v>
      </c>
      <c r="Z1885" s="110">
        <f>IF(COUNTIFS($Y$2:Y1885,Y1885)=1,1,0)</f>
        <v>0</v>
      </c>
      <c r="AA1885" s="110">
        <f>SUM($Z$2:Z1885)*Z1885</f>
        <v>0</v>
      </c>
      <c r="AB1885" s="110">
        <f>COUNTIFS(resources!B:B,B1885)</f>
        <v>1</v>
      </c>
      <c r="AC1885" s="110">
        <f t="shared" si="414"/>
        <v>1</v>
      </c>
      <c r="AD1885" s="110">
        <f t="shared" si="415"/>
        <v>1</v>
      </c>
      <c r="AE1885" s="110">
        <f t="shared" si="416"/>
        <v>0</v>
      </c>
      <c r="AF1885" s="110">
        <f t="shared" si="417"/>
        <v>1</v>
      </c>
      <c r="AG1885" s="110">
        <f t="shared" si="418"/>
        <v>0</v>
      </c>
      <c r="AH1885" s="110">
        <f t="shared" si="419"/>
        <v>0</v>
      </c>
      <c r="AI1885" s="110">
        <f t="shared" si="420"/>
        <v>1</v>
      </c>
      <c r="AJ1885" s="100">
        <f>ROW()</f>
        <v>1885</v>
      </c>
      <c r="AK1885" s="100" t="e">
        <f>INDEX('BadRows RECART'!$C$2:$C$1207,MATCH(monthly_gwh_mw!AJ1885,'BadRows RECART'!$D$2:$D$1207,0))</f>
        <v>#N/A</v>
      </c>
    </row>
    <row r="1886" spans="1:37" ht="20">
      <c r="A1886" s="106" t="s">
        <v>3907</v>
      </c>
      <c r="B1886" s="106" t="s">
        <v>2075</v>
      </c>
      <c r="C1886" s="106" t="s">
        <v>6297</v>
      </c>
      <c r="D1886" s="168">
        <v>2025</v>
      </c>
      <c r="E1886" s="168">
        <v>12</v>
      </c>
      <c r="F1886" s="199">
        <v>9.9433864211916152</v>
      </c>
      <c r="G1886" s="212" t="s">
        <v>6314</v>
      </c>
      <c r="H1886" s="212" t="s">
        <v>6314</v>
      </c>
      <c r="I1886" s="106" t="s">
        <v>594</v>
      </c>
      <c r="K1886" s="83" t="s">
        <v>6314</v>
      </c>
      <c r="L1886" s="83" t="s">
        <v>6314</v>
      </c>
      <c r="M1886" s="45" t="str">
        <f>IF(
ISNA(INDEX(resources!E:E,MATCH(B1886,resources!B:B,0))),"fillme",
INDEX(resources!E:E,MATCH(B1886,resources!B:B,0)))</f>
        <v>CAISO_Solar</v>
      </c>
      <c r="N1886" s="45">
        <f>IF(
ISNA(INDEX(resources!J:J,MATCH(B1886,resources!B:B,0))),"fillme",
INDEX(resources!J:J,MATCH(B1886,resources!B:B,0)))</f>
        <v>0</v>
      </c>
      <c r="O1886" s="83" t="str">
        <f>IFERROR(INDEX(resources!K:K,MATCH(B1886,resources!B:B,0)),"fillme")</f>
        <v>solar</v>
      </c>
      <c r="P1886" s="89" t="str">
        <f t="shared" si="408"/>
        <v>solar_2025_12</v>
      </c>
      <c r="Q1886" s="87">
        <f>INDEX(elcc!G:G,MATCH(P1886,elcc!D:D,0))</f>
        <v>0</v>
      </c>
      <c r="R1886" s="89">
        <f t="shared" si="409"/>
        <v>1</v>
      </c>
      <c r="S1886" s="89" t="s">
        <v>6314</v>
      </c>
      <c r="T1886" s="89" t="s">
        <v>6314</v>
      </c>
      <c r="U1886" s="90" t="str">
        <f t="shared" si="410"/>
        <v>ok</v>
      </c>
      <c r="V1886" s="63" t="str">
        <f>INDEX(resources!F:F,MATCH(B1886,resources!B:B,0))</f>
        <v>new_resolve</v>
      </c>
      <c r="W1886" s="110">
        <f t="shared" si="411"/>
        <v>1</v>
      </c>
      <c r="X1886" s="110">
        <f t="shared" si="412"/>
        <v>0</v>
      </c>
      <c r="Y1886" s="110" t="str">
        <f t="shared" si="413"/>
        <v>Carrizo_Solar_energy_NA_CONFIDENTIAL</v>
      </c>
      <c r="Z1886" s="110">
        <f>IF(COUNTIFS($Y$2:Y1886,Y1886)=1,1,0)</f>
        <v>0</v>
      </c>
      <c r="AA1886" s="110">
        <f>SUM($Z$2:Z1886)*Z1886</f>
        <v>0</v>
      </c>
      <c r="AB1886" s="110">
        <f>COUNTIFS(resources!B:B,B1886)</f>
        <v>1</v>
      </c>
      <c r="AC1886" s="110">
        <f t="shared" si="414"/>
        <v>1</v>
      </c>
      <c r="AD1886" s="110">
        <f t="shared" si="415"/>
        <v>1</v>
      </c>
      <c r="AE1886" s="110">
        <f t="shared" si="416"/>
        <v>0</v>
      </c>
      <c r="AF1886" s="110">
        <f t="shared" si="417"/>
        <v>1</v>
      </c>
      <c r="AG1886" s="110">
        <f t="shared" si="418"/>
        <v>0</v>
      </c>
      <c r="AH1886" s="110">
        <f t="shared" si="419"/>
        <v>0</v>
      </c>
      <c r="AI1886" s="110">
        <f t="shared" si="420"/>
        <v>1</v>
      </c>
      <c r="AJ1886" s="100">
        <f>ROW()</f>
        <v>1886</v>
      </c>
      <c r="AK1886" s="100" t="e">
        <f>INDEX('BadRows RECART'!$C$2:$C$1207,MATCH(monthly_gwh_mw!AJ1886,'BadRows RECART'!$D$2:$D$1207,0))</f>
        <v>#N/A</v>
      </c>
    </row>
    <row r="1887" spans="1:37" ht="20">
      <c r="A1887" s="106" t="s">
        <v>3907</v>
      </c>
      <c r="B1887" s="106" t="s">
        <v>2075</v>
      </c>
      <c r="C1887" s="106" t="s">
        <v>6297</v>
      </c>
      <c r="D1887" s="168">
        <v>2026</v>
      </c>
      <c r="E1887" s="168">
        <v>1</v>
      </c>
      <c r="F1887" s="199">
        <v>13.25448274819769</v>
      </c>
      <c r="G1887" s="212" t="s">
        <v>6314</v>
      </c>
      <c r="H1887" s="212" t="s">
        <v>6314</v>
      </c>
      <c r="I1887" s="106" t="s">
        <v>594</v>
      </c>
      <c r="K1887" s="83" t="s">
        <v>6314</v>
      </c>
      <c r="L1887" s="83" t="s">
        <v>6314</v>
      </c>
      <c r="M1887" s="45" t="str">
        <f>IF(
ISNA(INDEX(resources!E:E,MATCH(B1887,resources!B:B,0))),"fillme",
INDEX(resources!E:E,MATCH(B1887,resources!B:B,0)))</f>
        <v>CAISO_Solar</v>
      </c>
      <c r="N1887" s="45">
        <f>IF(
ISNA(INDEX(resources!J:J,MATCH(B1887,resources!B:B,0))),"fillme",
INDEX(resources!J:J,MATCH(B1887,resources!B:B,0)))</f>
        <v>0</v>
      </c>
      <c r="O1887" s="83" t="str">
        <f>IFERROR(INDEX(resources!K:K,MATCH(B1887,resources!B:B,0)),"fillme")</f>
        <v>solar</v>
      </c>
      <c r="P1887" s="89" t="str">
        <f t="shared" si="408"/>
        <v>solar_2026_1</v>
      </c>
      <c r="Q1887" s="87">
        <f>INDEX(elcc!G:G,MATCH(P1887,elcc!D:D,0))</f>
        <v>2.5714285714285714E-2</v>
      </c>
      <c r="R1887" s="89">
        <f t="shared" si="409"/>
        <v>1</v>
      </c>
      <c r="S1887" s="89" t="s">
        <v>6314</v>
      </c>
      <c r="T1887" s="89" t="s">
        <v>6314</v>
      </c>
      <c r="U1887" s="90" t="str">
        <f t="shared" si="410"/>
        <v>ok</v>
      </c>
      <c r="V1887" s="63" t="str">
        <f>INDEX(resources!F:F,MATCH(B1887,resources!B:B,0))</f>
        <v>new_resolve</v>
      </c>
      <c r="W1887" s="110">
        <f t="shared" si="411"/>
        <v>1</v>
      </c>
      <c r="X1887" s="110">
        <f t="shared" si="412"/>
        <v>0</v>
      </c>
      <c r="Y1887" s="110" t="str">
        <f t="shared" si="413"/>
        <v>Carrizo_Solar_energy_NA_CONFIDENTIAL</v>
      </c>
      <c r="Z1887" s="110">
        <f>IF(COUNTIFS($Y$2:Y1887,Y1887)=1,1,0)</f>
        <v>0</v>
      </c>
      <c r="AA1887" s="110">
        <f>SUM($Z$2:Z1887)*Z1887</f>
        <v>0</v>
      </c>
      <c r="AB1887" s="110">
        <f>COUNTIFS(resources!B:B,B1887)</f>
        <v>1</v>
      </c>
      <c r="AC1887" s="110">
        <f t="shared" si="414"/>
        <v>1</v>
      </c>
      <c r="AD1887" s="110">
        <f t="shared" si="415"/>
        <v>1</v>
      </c>
      <c r="AE1887" s="110">
        <f t="shared" si="416"/>
        <v>0</v>
      </c>
      <c r="AF1887" s="110">
        <f t="shared" si="417"/>
        <v>1</v>
      </c>
      <c r="AG1887" s="110">
        <f t="shared" si="418"/>
        <v>0</v>
      </c>
      <c r="AH1887" s="110">
        <f t="shared" si="419"/>
        <v>0</v>
      </c>
      <c r="AI1887" s="110">
        <f t="shared" si="420"/>
        <v>1</v>
      </c>
      <c r="AJ1887" s="100">
        <f>ROW()</f>
        <v>1887</v>
      </c>
      <c r="AK1887" s="100" t="e">
        <f>INDEX('BadRows RECART'!$C$2:$C$1207,MATCH(monthly_gwh_mw!AJ1887,'BadRows RECART'!$D$2:$D$1207,0))</f>
        <v>#N/A</v>
      </c>
    </row>
    <row r="1888" spans="1:37" ht="20">
      <c r="A1888" s="106" t="s">
        <v>3907</v>
      </c>
      <c r="B1888" s="106" t="s">
        <v>2075</v>
      </c>
      <c r="C1888" s="106" t="s">
        <v>6297</v>
      </c>
      <c r="D1888" s="168">
        <v>2026</v>
      </c>
      <c r="E1888" s="168">
        <v>2</v>
      </c>
      <c r="F1888" s="199">
        <v>10.807120527452597</v>
      </c>
      <c r="G1888" s="212" t="s">
        <v>6314</v>
      </c>
      <c r="H1888" s="212" t="s">
        <v>6314</v>
      </c>
      <c r="I1888" s="106" t="s">
        <v>594</v>
      </c>
      <c r="K1888" s="83" t="s">
        <v>6314</v>
      </c>
      <c r="L1888" s="83" t="s">
        <v>6314</v>
      </c>
      <c r="M1888" s="45" t="str">
        <f>IF(
ISNA(INDEX(resources!E:E,MATCH(B1888,resources!B:B,0))),"fillme",
INDEX(resources!E:E,MATCH(B1888,resources!B:B,0)))</f>
        <v>CAISO_Solar</v>
      </c>
      <c r="N1888" s="45">
        <f>IF(
ISNA(INDEX(resources!J:J,MATCH(B1888,resources!B:B,0))),"fillme",
INDEX(resources!J:J,MATCH(B1888,resources!B:B,0)))</f>
        <v>0</v>
      </c>
      <c r="O1888" s="83" t="str">
        <f>IFERROR(INDEX(resources!K:K,MATCH(B1888,resources!B:B,0)),"fillme")</f>
        <v>solar</v>
      </c>
      <c r="P1888" s="89" t="str">
        <f t="shared" si="408"/>
        <v>solar_2026_2</v>
      </c>
      <c r="Q1888" s="87">
        <f>INDEX(elcc!G:G,MATCH(P1888,elcc!D:D,0))</f>
        <v>1.9285714285714285E-2</v>
      </c>
      <c r="R1888" s="89">
        <f t="shared" si="409"/>
        <v>1</v>
      </c>
      <c r="S1888" s="89" t="s">
        <v>6314</v>
      </c>
      <c r="T1888" s="89" t="s">
        <v>6314</v>
      </c>
      <c r="U1888" s="90" t="str">
        <f t="shared" si="410"/>
        <v>ok</v>
      </c>
      <c r="V1888" s="63" t="str">
        <f>INDEX(resources!F:F,MATCH(B1888,resources!B:B,0))</f>
        <v>new_resolve</v>
      </c>
      <c r="W1888" s="110">
        <f t="shared" si="411"/>
        <v>1</v>
      </c>
      <c r="X1888" s="110">
        <f t="shared" si="412"/>
        <v>0</v>
      </c>
      <c r="Y1888" s="110" t="str">
        <f t="shared" si="413"/>
        <v>Carrizo_Solar_energy_NA_CONFIDENTIAL</v>
      </c>
      <c r="Z1888" s="110">
        <f>IF(COUNTIFS($Y$2:Y1888,Y1888)=1,1,0)</f>
        <v>0</v>
      </c>
      <c r="AA1888" s="110">
        <f>SUM($Z$2:Z1888)*Z1888</f>
        <v>0</v>
      </c>
      <c r="AB1888" s="110">
        <f>COUNTIFS(resources!B:B,B1888)</f>
        <v>1</v>
      </c>
      <c r="AC1888" s="110">
        <f t="shared" si="414"/>
        <v>1</v>
      </c>
      <c r="AD1888" s="110">
        <f t="shared" si="415"/>
        <v>1</v>
      </c>
      <c r="AE1888" s="110">
        <f t="shared" si="416"/>
        <v>0</v>
      </c>
      <c r="AF1888" s="110">
        <f t="shared" si="417"/>
        <v>1</v>
      </c>
      <c r="AG1888" s="110">
        <f t="shared" si="418"/>
        <v>0</v>
      </c>
      <c r="AH1888" s="110">
        <f t="shared" si="419"/>
        <v>0</v>
      </c>
      <c r="AI1888" s="110">
        <f t="shared" si="420"/>
        <v>1</v>
      </c>
      <c r="AJ1888" s="100">
        <f>ROW()</f>
        <v>1888</v>
      </c>
      <c r="AK1888" s="100" t="e">
        <f>INDEX('BadRows RECART'!$C$2:$C$1207,MATCH(monthly_gwh_mw!AJ1888,'BadRows RECART'!$D$2:$D$1207,0))</f>
        <v>#N/A</v>
      </c>
    </row>
    <row r="1889" spans="1:37" ht="20">
      <c r="A1889" s="106" t="s">
        <v>3907</v>
      </c>
      <c r="B1889" s="106" t="s">
        <v>2075</v>
      </c>
      <c r="C1889" s="106" t="s">
        <v>6297</v>
      </c>
      <c r="D1889" s="168">
        <v>2026</v>
      </c>
      <c r="E1889" s="168">
        <v>3</v>
      </c>
      <c r="F1889" s="199">
        <v>21.547280474328087</v>
      </c>
      <c r="G1889" s="212" t="s">
        <v>6314</v>
      </c>
      <c r="H1889" s="212" t="s">
        <v>6314</v>
      </c>
      <c r="I1889" s="106" t="s">
        <v>594</v>
      </c>
      <c r="K1889" s="83" t="s">
        <v>6314</v>
      </c>
      <c r="L1889" s="83" t="s">
        <v>6314</v>
      </c>
      <c r="M1889" s="45" t="str">
        <f>IF(
ISNA(INDEX(resources!E:E,MATCH(B1889,resources!B:B,0))),"fillme",
INDEX(resources!E:E,MATCH(B1889,resources!B:B,0)))</f>
        <v>CAISO_Solar</v>
      </c>
      <c r="N1889" s="45">
        <f>IF(
ISNA(INDEX(resources!J:J,MATCH(B1889,resources!B:B,0))),"fillme",
INDEX(resources!J:J,MATCH(B1889,resources!B:B,0)))</f>
        <v>0</v>
      </c>
      <c r="O1889" s="83" t="str">
        <f>IFERROR(INDEX(resources!K:K,MATCH(B1889,resources!B:B,0)),"fillme")</f>
        <v>solar</v>
      </c>
      <c r="P1889" s="89" t="str">
        <f t="shared" si="408"/>
        <v>solar_2026_3</v>
      </c>
      <c r="Q1889" s="87">
        <f>INDEX(elcc!G:G,MATCH(P1889,elcc!D:D,0))</f>
        <v>0.1157142857142857</v>
      </c>
      <c r="R1889" s="89">
        <f t="shared" si="409"/>
        <v>1</v>
      </c>
      <c r="S1889" s="89" t="s">
        <v>6314</v>
      </c>
      <c r="T1889" s="89" t="s">
        <v>6314</v>
      </c>
      <c r="U1889" s="90" t="str">
        <f t="shared" si="410"/>
        <v>ok</v>
      </c>
      <c r="V1889" s="63" t="str">
        <f>INDEX(resources!F:F,MATCH(B1889,resources!B:B,0))</f>
        <v>new_resolve</v>
      </c>
      <c r="W1889" s="110">
        <f t="shared" si="411"/>
        <v>1</v>
      </c>
      <c r="X1889" s="110">
        <f t="shared" si="412"/>
        <v>0</v>
      </c>
      <c r="Y1889" s="110" t="str">
        <f t="shared" si="413"/>
        <v>Carrizo_Solar_energy_NA_CONFIDENTIAL</v>
      </c>
      <c r="Z1889" s="110">
        <f>IF(COUNTIFS($Y$2:Y1889,Y1889)=1,1,0)</f>
        <v>0</v>
      </c>
      <c r="AA1889" s="110">
        <f>SUM($Z$2:Z1889)*Z1889</f>
        <v>0</v>
      </c>
      <c r="AB1889" s="110">
        <f>COUNTIFS(resources!B:B,B1889)</f>
        <v>1</v>
      </c>
      <c r="AC1889" s="110">
        <f t="shared" si="414"/>
        <v>1</v>
      </c>
      <c r="AD1889" s="110">
        <f t="shared" si="415"/>
        <v>1</v>
      </c>
      <c r="AE1889" s="110">
        <f t="shared" si="416"/>
        <v>0</v>
      </c>
      <c r="AF1889" s="110">
        <f t="shared" si="417"/>
        <v>1</v>
      </c>
      <c r="AG1889" s="110">
        <f t="shared" si="418"/>
        <v>0</v>
      </c>
      <c r="AH1889" s="110">
        <f t="shared" si="419"/>
        <v>0</v>
      </c>
      <c r="AI1889" s="110">
        <f t="shared" si="420"/>
        <v>1</v>
      </c>
      <c r="AJ1889" s="100">
        <f>ROW()</f>
        <v>1889</v>
      </c>
      <c r="AK1889" s="100" t="e">
        <f>INDEX('BadRows RECART'!$C$2:$C$1207,MATCH(monthly_gwh_mw!AJ1889,'BadRows RECART'!$D$2:$D$1207,0))</f>
        <v>#N/A</v>
      </c>
    </row>
    <row r="1890" spans="1:37" ht="20">
      <c r="A1890" s="106" t="s">
        <v>3907</v>
      </c>
      <c r="B1890" s="106" t="s">
        <v>2075</v>
      </c>
      <c r="C1890" s="106" t="s">
        <v>6297</v>
      </c>
      <c r="D1890" s="168">
        <v>2026</v>
      </c>
      <c r="E1890" s="168">
        <v>4</v>
      </c>
      <c r="F1890" s="199">
        <v>23.310153208575461</v>
      </c>
      <c r="G1890" s="212" t="s">
        <v>6314</v>
      </c>
      <c r="H1890" s="212" t="s">
        <v>6314</v>
      </c>
      <c r="I1890" s="106" t="s">
        <v>594</v>
      </c>
      <c r="K1890" s="83" t="s">
        <v>6314</v>
      </c>
      <c r="L1890" s="83" t="s">
        <v>6314</v>
      </c>
      <c r="M1890" s="45" t="str">
        <f>IF(
ISNA(INDEX(resources!E:E,MATCH(B1890,resources!B:B,0))),"fillme",
INDEX(resources!E:E,MATCH(B1890,resources!B:B,0)))</f>
        <v>CAISO_Solar</v>
      </c>
      <c r="N1890" s="45">
        <f>IF(
ISNA(INDEX(resources!J:J,MATCH(B1890,resources!B:B,0))),"fillme",
INDEX(resources!J:J,MATCH(B1890,resources!B:B,0)))</f>
        <v>0</v>
      </c>
      <c r="O1890" s="83" t="str">
        <f>IFERROR(INDEX(resources!K:K,MATCH(B1890,resources!B:B,0)),"fillme")</f>
        <v>solar</v>
      </c>
      <c r="P1890" s="89" t="str">
        <f t="shared" si="408"/>
        <v>solar_2026_4</v>
      </c>
      <c r="Q1890" s="87">
        <f>INDEX(elcc!G:G,MATCH(P1890,elcc!D:D,0))</f>
        <v>9.6428571428571419E-2</v>
      </c>
      <c r="R1890" s="89">
        <f t="shared" si="409"/>
        <v>1</v>
      </c>
      <c r="S1890" s="89" t="s">
        <v>6314</v>
      </c>
      <c r="T1890" s="89" t="s">
        <v>6314</v>
      </c>
      <c r="U1890" s="90" t="str">
        <f t="shared" si="410"/>
        <v>ok</v>
      </c>
      <c r="V1890" s="63" t="str">
        <f>INDEX(resources!F:F,MATCH(B1890,resources!B:B,0))</f>
        <v>new_resolve</v>
      </c>
      <c r="W1890" s="110">
        <f t="shared" si="411"/>
        <v>1</v>
      </c>
      <c r="X1890" s="110">
        <f t="shared" si="412"/>
        <v>0</v>
      </c>
      <c r="Y1890" s="110" t="str">
        <f t="shared" si="413"/>
        <v>Carrizo_Solar_energy_NA_CONFIDENTIAL</v>
      </c>
      <c r="Z1890" s="110">
        <f>IF(COUNTIFS($Y$2:Y1890,Y1890)=1,1,0)</f>
        <v>0</v>
      </c>
      <c r="AA1890" s="110">
        <f>SUM($Z$2:Z1890)*Z1890</f>
        <v>0</v>
      </c>
      <c r="AB1890" s="110">
        <f>COUNTIFS(resources!B:B,B1890)</f>
        <v>1</v>
      </c>
      <c r="AC1890" s="110">
        <f t="shared" si="414"/>
        <v>1</v>
      </c>
      <c r="AD1890" s="110">
        <f t="shared" si="415"/>
        <v>1</v>
      </c>
      <c r="AE1890" s="110">
        <f t="shared" si="416"/>
        <v>0</v>
      </c>
      <c r="AF1890" s="110">
        <f t="shared" si="417"/>
        <v>1</v>
      </c>
      <c r="AG1890" s="110">
        <f t="shared" si="418"/>
        <v>0</v>
      </c>
      <c r="AH1890" s="110">
        <f t="shared" si="419"/>
        <v>0</v>
      </c>
      <c r="AI1890" s="110">
        <f t="shared" si="420"/>
        <v>1</v>
      </c>
      <c r="AJ1890" s="100">
        <f>ROW()</f>
        <v>1890</v>
      </c>
      <c r="AK1890" s="100" t="e">
        <f>INDEX('BadRows RECART'!$C$2:$C$1207,MATCH(monthly_gwh_mw!AJ1890,'BadRows RECART'!$D$2:$D$1207,0))</f>
        <v>#N/A</v>
      </c>
    </row>
    <row r="1891" spans="1:37" ht="20">
      <c r="A1891" s="106" t="s">
        <v>3907</v>
      </c>
      <c r="B1891" s="106" t="s">
        <v>2075</v>
      </c>
      <c r="C1891" s="106" t="s">
        <v>6297</v>
      </c>
      <c r="D1891" s="168">
        <v>2026</v>
      </c>
      <c r="E1891" s="168">
        <v>5</v>
      </c>
      <c r="F1891" s="199">
        <v>29.549952600424483</v>
      </c>
      <c r="G1891" s="212" t="s">
        <v>6314</v>
      </c>
      <c r="H1891" s="212" t="s">
        <v>6314</v>
      </c>
      <c r="I1891" s="106" t="s">
        <v>594</v>
      </c>
      <c r="K1891" s="83" t="s">
        <v>6314</v>
      </c>
      <c r="L1891" s="83" t="s">
        <v>6314</v>
      </c>
      <c r="M1891" s="45" t="str">
        <f>IF(
ISNA(INDEX(resources!E:E,MATCH(B1891,resources!B:B,0))),"fillme",
INDEX(resources!E:E,MATCH(B1891,resources!B:B,0)))</f>
        <v>CAISO_Solar</v>
      </c>
      <c r="N1891" s="45">
        <f>IF(
ISNA(INDEX(resources!J:J,MATCH(B1891,resources!B:B,0))),"fillme",
INDEX(resources!J:J,MATCH(B1891,resources!B:B,0)))</f>
        <v>0</v>
      </c>
      <c r="O1891" s="83" t="str">
        <f>IFERROR(INDEX(resources!K:K,MATCH(B1891,resources!B:B,0)),"fillme")</f>
        <v>solar</v>
      </c>
      <c r="P1891" s="89" t="str">
        <f t="shared" si="408"/>
        <v>solar_2026_5</v>
      </c>
      <c r="Q1891" s="87">
        <f>INDEX(elcc!G:G,MATCH(P1891,elcc!D:D,0))</f>
        <v>0.10285714285714286</v>
      </c>
      <c r="R1891" s="89">
        <f t="shared" si="409"/>
        <v>1</v>
      </c>
      <c r="S1891" s="89" t="s">
        <v>6314</v>
      </c>
      <c r="T1891" s="89" t="s">
        <v>6314</v>
      </c>
      <c r="U1891" s="90" t="str">
        <f t="shared" si="410"/>
        <v>ok</v>
      </c>
      <c r="V1891" s="63" t="str">
        <f>INDEX(resources!F:F,MATCH(B1891,resources!B:B,0))</f>
        <v>new_resolve</v>
      </c>
      <c r="W1891" s="110">
        <f t="shared" si="411"/>
        <v>1</v>
      </c>
      <c r="X1891" s="110">
        <f t="shared" si="412"/>
        <v>0</v>
      </c>
      <c r="Y1891" s="110" t="str">
        <f t="shared" si="413"/>
        <v>Carrizo_Solar_energy_NA_CONFIDENTIAL</v>
      </c>
      <c r="Z1891" s="110">
        <f>IF(COUNTIFS($Y$2:Y1891,Y1891)=1,1,0)</f>
        <v>0</v>
      </c>
      <c r="AA1891" s="110">
        <f>SUM($Z$2:Z1891)*Z1891</f>
        <v>0</v>
      </c>
      <c r="AB1891" s="110">
        <f>COUNTIFS(resources!B:B,B1891)</f>
        <v>1</v>
      </c>
      <c r="AC1891" s="110">
        <f t="shared" si="414"/>
        <v>1</v>
      </c>
      <c r="AD1891" s="110">
        <f t="shared" si="415"/>
        <v>1</v>
      </c>
      <c r="AE1891" s="110">
        <f t="shared" si="416"/>
        <v>0</v>
      </c>
      <c r="AF1891" s="110">
        <f t="shared" si="417"/>
        <v>1</v>
      </c>
      <c r="AG1891" s="110">
        <f t="shared" si="418"/>
        <v>0</v>
      </c>
      <c r="AH1891" s="110">
        <f t="shared" si="419"/>
        <v>0</v>
      </c>
      <c r="AI1891" s="110">
        <f t="shared" si="420"/>
        <v>1</v>
      </c>
      <c r="AJ1891" s="100">
        <f>ROW()</f>
        <v>1891</v>
      </c>
      <c r="AK1891" s="100" t="e">
        <f>INDEX('BadRows RECART'!$C$2:$C$1207,MATCH(monthly_gwh_mw!AJ1891,'BadRows RECART'!$D$2:$D$1207,0))</f>
        <v>#N/A</v>
      </c>
    </row>
    <row r="1892" spans="1:37" ht="20">
      <c r="A1892" s="106" t="s">
        <v>3907</v>
      </c>
      <c r="B1892" s="106" t="s">
        <v>2075</v>
      </c>
      <c r="C1892" s="106" t="s">
        <v>6297</v>
      </c>
      <c r="D1892" s="168">
        <v>2026</v>
      </c>
      <c r="E1892" s="168">
        <v>6</v>
      </c>
      <c r="F1892" s="199">
        <v>30.110457272603487</v>
      </c>
      <c r="G1892" s="212" t="s">
        <v>6314</v>
      </c>
      <c r="H1892" s="212" t="s">
        <v>6314</v>
      </c>
      <c r="I1892" s="106" t="s">
        <v>594</v>
      </c>
      <c r="K1892" s="83" t="s">
        <v>6314</v>
      </c>
      <c r="L1892" s="83" t="s">
        <v>6314</v>
      </c>
      <c r="M1892" s="45" t="str">
        <f>IF(
ISNA(INDEX(resources!E:E,MATCH(B1892,resources!B:B,0))),"fillme",
INDEX(resources!E:E,MATCH(B1892,resources!B:B,0)))</f>
        <v>CAISO_Solar</v>
      </c>
      <c r="N1892" s="45">
        <f>IF(
ISNA(INDEX(resources!J:J,MATCH(B1892,resources!B:B,0))),"fillme",
INDEX(resources!J:J,MATCH(B1892,resources!B:B,0)))</f>
        <v>0</v>
      </c>
      <c r="O1892" s="83" t="str">
        <f>IFERROR(INDEX(resources!K:K,MATCH(B1892,resources!B:B,0)),"fillme")</f>
        <v>solar</v>
      </c>
      <c r="P1892" s="89" t="str">
        <f t="shared" si="408"/>
        <v>solar_2026_6</v>
      </c>
      <c r="Q1892" s="87">
        <f>INDEX(elcc!G:G,MATCH(P1892,elcc!D:D,0))</f>
        <v>0.19928571428571426</v>
      </c>
      <c r="R1892" s="89">
        <f t="shared" si="409"/>
        <v>1</v>
      </c>
      <c r="S1892" s="89" t="s">
        <v>6314</v>
      </c>
      <c r="T1892" s="89" t="s">
        <v>6314</v>
      </c>
      <c r="U1892" s="90" t="str">
        <f t="shared" si="410"/>
        <v>ok</v>
      </c>
      <c r="V1892" s="63" t="str">
        <f>INDEX(resources!F:F,MATCH(B1892,resources!B:B,0))</f>
        <v>new_resolve</v>
      </c>
      <c r="W1892" s="110">
        <f t="shared" si="411"/>
        <v>1</v>
      </c>
      <c r="X1892" s="110">
        <f t="shared" si="412"/>
        <v>0</v>
      </c>
      <c r="Y1892" s="110" t="str">
        <f t="shared" si="413"/>
        <v>Carrizo_Solar_energy_NA_CONFIDENTIAL</v>
      </c>
      <c r="Z1892" s="110">
        <f>IF(COUNTIFS($Y$2:Y1892,Y1892)=1,1,0)</f>
        <v>0</v>
      </c>
      <c r="AA1892" s="110">
        <f>SUM($Z$2:Z1892)*Z1892</f>
        <v>0</v>
      </c>
      <c r="AB1892" s="110">
        <f>COUNTIFS(resources!B:B,B1892)</f>
        <v>1</v>
      </c>
      <c r="AC1892" s="110">
        <f t="shared" si="414"/>
        <v>1</v>
      </c>
      <c r="AD1892" s="110">
        <f t="shared" si="415"/>
        <v>1</v>
      </c>
      <c r="AE1892" s="110">
        <f t="shared" si="416"/>
        <v>0</v>
      </c>
      <c r="AF1892" s="110">
        <f t="shared" si="417"/>
        <v>1</v>
      </c>
      <c r="AG1892" s="110">
        <f t="shared" si="418"/>
        <v>0</v>
      </c>
      <c r="AH1892" s="110">
        <f t="shared" si="419"/>
        <v>0</v>
      </c>
      <c r="AI1892" s="110">
        <f t="shared" si="420"/>
        <v>1</v>
      </c>
      <c r="AJ1892" s="100">
        <f>ROW()</f>
        <v>1892</v>
      </c>
      <c r="AK1892" s="100" t="e">
        <f>INDEX('BadRows RECART'!$C$2:$C$1207,MATCH(monthly_gwh_mw!AJ1892,'BadRows RECART'!$D$2:$D$1207,0))</f>
        <v>#N/A</v>
      </c>
    </row>
    <row r="1893" spans="1:37" ht="20">
      <c r="A1893" s="106" t="s">
        <v>3907</v>
      </c>
      <c r="B1893" s="106" t="s">
        <v>2075</v>
      </c>
      <c r="C1893" s="106" t="s">
        <v>6297</v>
      </c>
      <c r="D1893" s="168">
        <v>2026</v>
      </c>
      <c r="E1893" s="168">
        <v>7</v>
      </c>
      <c r="F1893" s="199">
        <v>29.604321266066613</v>
      </c>
      <c r="G1893" s="212" t="s">
        <v>6314</v>
      </c>
      <c r="H1893" s="212" t="s">
        <v>6314</v>
      </c>
      <c r="I1893" s="106" t="s">
        <v>594</v>
      </c>
      <c r="K1893" s="83" t="s">
        <v>6314</v>
      </c>
      <c r="L1893" s="83" t="s">
        <v>6314</v>
      </c>
      <c r="M1893" s="45" t="str">
        <f>IF(
ISNA(INDEX(resources!E:E,MATCH(B1893,resources!B:B,0))),"fillme",
INDEX(resources!E:E,MATCH(B1893,resources!B:B,0)))</f>
        <v>CAISO_Solar</v>
      </c>
      <c r="N1893" s="45">
        <f>IF(
ISNA(INDEX(resources!J:J,MATCH(B1893,resources!B:B,0))),"fillme",
INDEX(resources!J:J,MATCH(B1893,resources!B:B,0)))</f>
        <v>0</v>
      </c>
      <c r="O1893" s="83" t="str">
        <f>IFERROR(INDEX(resources!K:K,MATCH(B1893,resources!B:B,0)),"fillme")</f>
        <v>solar</v>
      </c>
      <c r="P1893" s="89" t="str">
        <f t="shared" si="408"/>
        <v>solar_2026_7</v>
      </c>
      <c r="Q1893" s="87">
        <f>INDEX(elcc!G:G,MATCH(P1893,elcc!D:D,0))</f>
        <v>0.25071428571428572</v>
      </c>
      <c r="R1893" s="89">
        <f t="shared" si="409"/>
        <v>1</v>
      </c>
      <c r="S1893" s="89" t="s">
        <v>6314</v>
      </c>
      <c r="T1893" s="89" t="s">
        <v>6314</v>
      </c>
      <c r="U1893" s="90" t="str">
        <f t="shared" si="410"/>
        <v>ok</v>
      </c>
      <c r="V1893" s="63" t="str">
        <f>INDEX(resources!F:F,MATCH(B1893,resources!B:B,0))</f>
        <v>new_resolve</v>
      </c>
      <c r="W1893" s="110">
        <f t="shared" si="411"/>
        <v>1</v>
      </c>
      <c r="X1893" s="110">
        <f t="shared" si="412"/>
        <v>0</v>
      </c>
      <c r="Y1893" s="110" t="str">
        <f t="shared" si="413"/>
        <v>Carrizo_Solar_energy_NA_CONFIDENTIAL</v>
      </c>
      <c r="Z1893" s="110">
        <f>IF(COUNTIFS($Y$2:Y1893,Y1893)=1,1,0)</f>
        <v>0</v>
      </c>
      <c r="AA1893" s="110">
        <f>SUM($Z$2:Z1893)*Z1893</f>
        <v>0</v>
      </c>
      <c r="AB1893" s="110">
        <f>COUNTIFS(resources!B:B,B1893)</f>
        <v>1</v>
      </c>
      <c r="AC1893" s="110">
        <f t="shared" si="414"/>
        <v>1</v>
      </c>
      <c r="AD1893" s="110">
        <f t="shared" si="415"/>
        <v>1</v>
      </c>
      <c r="AE1893" s="110">
        <f t="shared" si="416"/>
        <v>0</v>
      </c>
      <c r="AF1893" s="110">
        <f t="shared" si="417"/>
        <v>1</v>
      </c>
      <c r="AG1893" s="110">
        <f t="shared" si="418"/>
        <v>0</v>
      </c>
      <c r="AH1893" s="110">
        <f t="shared" si="419"/>
        <v>0</v>
      </c>
      <c r="AI1893" s="110">
        <f t="shared" si="420"/>
        <v>1</v>
      </c>
      <c r="AJ1893" s="100">
        <f>ROW()</f>
        <v>1893</v>
      </c>
      <c r="AK1893" s="100" t="e">
        <f>INDEX('BadRows RECART'!$C$2:$C$1207,MATCH(monthly_gwh_mw!AJ1893,'BadRows RECART'!$D$2:$D$1207,0))</f>
        <v>#N/A</v>
      </c>
    </row>
    <row r="1894" spans="1:37" ht="20">
      <c r="A1894" s="106" t="s">
        <v>3907</v>
      </c>
      <c r="B1894" s="106" t="s">
        <v>2075</v>
      </c>
      <c r="C1894" s="106" t="s">
        <v>6297</v>
      </c>
      <c r="D1894" s="168">
        <v>2026</v>
      </c>
      <c r="E1894" s="168">
        <v>8</v>
      </c>
      <c r="F1894" s="199">
        <v>28.020234663868138</v>
      </c>
      <c r="G1894" s="212" t="s">
        <v>6314</v>
      </c>
      <c r="H1894" s="212" t="s">
        <v>6314</v>
      </c>
      <c r="I1894" s="106" t="s">
        <v>594</v>
      </c>
      <c r="K1894" s="83" t="s">
        <v>6314</v>
      </c>
      <c r="L1894" s="83" t="s">
        <v>6314</v>
      </c>
      <c r="M1894" s="45" t="str">
        <f>IF(
ISNA(INDEX(resources!E:E,MATCH(B1894,resources!B:B,0))),"fillme",
INDEX(resources!E:E,MATCH(B1894,resources!B:B,0)))</f>
        <v>CAISO_Solar</v>
      </c>
      <c r="N1894" s="45">
        <f>IF(
ISNA(INDEX(resources!J:J,MATCH(B1894,resources!B:B,0))),"fillme",
INDEX(resources!J:J,MATCH(B1894,resources!B:B,0)))</f>
        <v>0</v>
      </c>
      <c r="O1894" s="83" t="str">
        <f>IFERROR(INDEX(resources!K:K,MATCH(B1894,resources!B:B,0)),"fillme")</f>
        <v>solar</v>
      </c>
      <c r="P1894" s="89" t="str">
        <f t="shared" si="408"/>
        <v>solar_2026_8</v>
      </c>
      <c r="Q1894" s="87">
        <f>INDEX(elcc!G:G,MATCH(P1894,elcc!D:D,0))</f>
        <v>0.17357142857142857</v>
      </c>
      <c r="R1894" s="89">
        <f t="shared" si="409"/>
        <v>1</v>
      </c>
      <c r="S1894" s="89" t="s">
        <v>6314</v>
      </c>
      <c r="T1894" s="89" t="s">
        <v>6314</v>
      </c>
      <c r="U1894" s="90" t="str">
        <f t="shared" si="410"/>
        <v>ok</v>
      </c>
      <c r="V1894" s="63" t="str">
        <f>INDEX(resources!F:F,MATCH(B1894,resources!B:B,0))</f>
        <v>new_resolve</v>
      </c>
      <c r="W1894" s="110">
        <f t="shared" si="411"/>
        <v>1</v>
      </c>
      <c r="X1894" s="110">
        <f t="shared" si="412"/>
        <v>0</v>
      </c>
      <c r="Y1894" s="110" t="str">
        <f t="shared" si="413"/>
        <v>Carrizo_Solar_energy_NA_CONFIDENTIAL</v>
      </c>
      <c r="Z1894" s="110">
        <f>IF(COUNTIFS($Y$2:Y1894,Y1894)=1,1,0)</f>
        <v>0</v>
      </c>
      <c r="AA1894" s="110">
        <f>SUM($Z$2:Z1894)*Z1894</f>
        <v>0</v>
      </c>
      <c r="AB1894" s="110">
        <f>COUNTIFS(resources!B:B,B1894)</f>
        <v>1</v>
      </c>
      <c r="AC1894" s="110">
        <f t="shared" si="414"/>
        <v>1</v>
      </c>
      <c r="AD1894" s="110">
        <f t="shared" si="415"/>
        <v>1</v>
      </c>
      <c r="AE1894" s="110">
        <f t="shared" si="416"/>
        <v>0</v>
      </c>
      <c r="AF1894" s="110">
        <f t="shared" si="417"/>
        <v>1</v>
      </c>
      <c r="AG1894" s="110">
        <f t="shared" si="418"/>
        <v>0</v>
      </c>
      <c r="AH1894" s="110">
        <f t="shared" si="419"/>
        <v>0</v>
      </c>
      <c r="AI1894" s="110">
        <f t="shared" si="420"/>
        <v>1</v>
      </c>
      <c r="AJ1894" s="100">
        <f>ROW()</f>
        <v>1894</v>
      </c>
      <c r="AK1894" s="100" t="e">
        <f>INDEX('BadRows RECART'!$C$2:$C$1207,MATCH(monthly_gwh_mw!AJ1894,'BadRows RECART'!$D$2:$D$1207,0))</f>
        <v>#N/A</v>
      </c>
    </row>
    <row r="1895" spans="1:37" ht="20">
      <c r="A1895" s="106" t="s">
        <v>3907</v>
      </c>
      <c r="B1895" s="106" t="s">
        <v>2075</v>
      </c>
      <c r="C1895" s="106" t="s">
        <v>6297</v>
      </c>
      <c r="D1895" s="168">
        <v>2026</v>
      </c>
      <c r="E1895" s="168">
        <v>9</v>
      </c>
      <c r="F1895" s="199">
        <v>22.096831763890098</v>
      </c>
      <c r="G1895" s="212" t="s">
        <v>6314</v>
      </c>
      <c r="H1895" s="212" t="s">
        <v>6314</v>
      </c>
      <c r="I1895" s="106" t="s">
        <v>594</v>
      </c>
      <c r="K1895" s="83" t="s">
        <v>6314</v>
      </c>
      <c r="L1895" s="83" t="s">
        <v>6314</v>
      </c>
      <c r="M1895" s="45" t="str">
        <f>IF(
ISNA(INDEX(resources!E:E,MATCH(B1895,resources!B:B,0))),"fillme",
INDEX(resources!E:E,MATCH(B1895,resources!B:B,0)))</f>
        <v>CAISO_Solar</v>
      </c>
      <c r="N1895" s="45">
        <f>IF(
ISNA(INDEX(resources!J:J,MATCH(B1895,resources!B:B,0))),"fillme",
INDEX(resources!J:J,MATCH(B1895,resources!B:B,0)))</f>
        <v>0</v>
      </c>
      <c r="O1895" s="83" t="str">
        <f>IFERROR(INDEX(resources!K:K,MATCH(B1895,resources!B:B,0)),"fillme")</f>
        <v>solar</v>
      </c>
      <c r="P1895" s="89" t="str">
        <f t="shared" si="408"/>
        <v>solar_2026_9</v>
      </c>
      <c r="Q1895" s="87">
        <f>INDEX(elcc!G:G,MATCH(P1895,elcc!D:D,0))</f>
        <v>8.8112200089894482E-2</v>
      </c>
      <c r="R1895" s="89">
        <f t="shared" si="409"/>
        <v>1</v>
      </c>
      <c r="S1895" s="89" t="s">
        <v>6314</v>
      </c>
      <c r="T1895" s="89" t="s">
        <v>6314</v>
      </c>
      <c r="U1895" s="90" t="str">
        <f t="shared" si="410"/>
        <v>ok</v>
      </c>
      <c r="V1895" s="63" t="str">
        <f>INDEX(resources!F:F,MATCH(B1895,resources!B:B,0))</f>
        <v>new_resolve</v>
      </c>
      <c r="W1895" s="110">
        <f t="shared" si="411"/>
        <v>1</v>
      </c>
      <c r="X1895" s="110">
        <f t="shared" si="412"/>
        <v>0</v>
      </c>
      <c r="Y1895" s="110" t="str">
        <f t="shared" si="413"/>
        <v>Carrizo_Solar_energy_NA_CONFIDENTIAL</v>
      </c>
      <c r="Z1895" s="110">
        <f>IF(COUNTIFS($Y$2:Y1895,Y1895)=1,1,0)</f>
        <v>0</v>
      </c>
      <c r="AA1895" s="110">
        <f>SUM($Z$2:Z1895)*Z1895</f>
        <v>0</v>
      </c>
      <c r="AB1895" s="110">
        <f>COUNTIFS(resources!B:B,B1895)</f>
        <v>1</v>
      </c>
      <c r="AC1895" s="110">
        <f t="shared" si="414"/>
        <v>1</v>
      </c>
      <c r="AD1895" s="110">
        <f t="shared" si="415"/>
        <v>1</v>
      </c>
      <c r="AE1895" s="110">
        <f t="shared" si="416"/>
        <v>0</v>
      </c>
      <c r="AF1895" s="110">
        <f t="shared" si="417"/>
        <v>1</v>
      </c>
      <c r="AG1895" s="110">
        <f t="shared" si="418"/>
        <v>0</v>
      </c>
      <c r="AH1895" s="110">
        <f t="shared" si="419"/>
        <v>0</v>
      </c>
      <c r="AI1895" s="110">
        <f t="shared" si="420"/>
        <v>1</v>
      </c>
      <c r="AJ1895" s="100">
        <f>ROW()</f>
        <v>1895</v>
      </c>
      <c r="AK1895" s="100" t="e">
        <f>INDEX('BadRows RECART'!$C$2:$C$1207,MATCH(monthly_gwh_mw!AJ1895,'BadRows RECART'!$D$2:$D$1207,0))</f>
        <v>#N/A</v>
      </c>
    </row>
    <row r="1896" spans="1:37" ht="20">
      <c r="A1896" s="106" t="s">
        <v>3907</v>
      </c>
      <c r="B1896" s="106" t="s">
        <v>2075</v>
      </c>
      <c r="C1896" s="106" t="s">
        <v>6297</v>
      </c>
      <c r="D1896" s="168">
        <v>2026</v>
      </c>
      <c r="E1896" s="168">
        <v>10</v>
      </c>
      <c r="F1896" s="199">
        <v>17.894529308696093</v>
      </c>
      <c r="G1896" s="212" t="s">
        <v>6314</v>
      </c>
      <c r="H1896" s="212" t="s">
        <v>6314</v>
      </c>
      <c r="I1896" s="106" t="s">
        <v>594</v>
      </c>
      <c r="K1896" s="83" t="s">
        <v>6314</v>
      </c>
      <c r="L1896" s="83" t="s">
        <v>6314</v>
      </c>
      <c r="M1896" s="45" t="str">
        <f>IF(
ISNA(INDEX(resources!E:E,MATCH(B1896,resources!B:B,0))),"fillme",
INDEX(resources!E:E,MATCH(B1896,resources!B:B,0)))</f>
        <v>CAISO_Solar</v>
      </c>
      <c r="N1896" s="45">
        <f>IF(
ISNA(INDEX(resources!J:J,MATCH(B1896,resources!B:B,0))),"fillme",
INDEX(resources!J:J,MATCH(B1896,resources!B:B,0)))</f>
        <v>0</v>
      </c>
      <c r="O1896" s="83" t="str">
        <f>IFERROR(INDEX(resources!K:K,MATCH(B1896,resources!B:B,0)),"fillme")</f>
        <v>solar</v>
      </c>
      <c r="P1896" s="89" t="str">
        <f t="shared" si="408"/>
        <v>solar_2026_10</v>
      </c>
      <c r="Q1896" s="87">
        <f>INDEX(elcc!G:G,MATCH(P1896,elcc!D:D,0))</f>
        <v>1.2857142857142857E-2</v>
      </c>
      <c r="R1896" s="89">
        <f t="shared" si="409"/>
        <v>1</v>
      </c>
      <c r="S1896" s="89" t="s">
        <v>6314</v>
      </c>
      <c r="T1896" s="89" t="s">
        <v>6314</v>
      </c>
      <c r="U1896" s="90" t="str">
        <f t="shared" si="410"/>
        <v>ok</v>
      </c>
      <c r="V1896" s="63" t="str">
        <f>INDEX(resources!F:F,MATCH(B1896,resources!B:B,0))</f>
        <v>new_resolve</v>
      </c>
      <c r="W1896" s="110">
        <f t="shared" si="411"/>
        <v>1</v>
      </c>
      <c r="X1896" s="110">
        <f t="shared" si="412"/>
        <v>0</v>
      </c>
      <c r="Y1896" s="110" t="str">
        <f t="shared" si="413"/>
        <v>Carrizo_Solar_energy_NA_CONFIDENTIAL</v>
      </c>
      <c r="Z1896" s="110">
        <f>IF(COUNTIFS($Y$2:Y1896,Y1896)=1,1,0)</f>
        <v>0</v>
      </c>
      <c r="AA1896" s="110">
        <f>SUM($Z$2:Z1896)*Z1896</f>
        <v>0</v>
      </c>
      <c r="AB1896" s="110">
        <f>COUNTIFS(resources!B:B,B1896)</f>
        <v>1</v>
      </c>
      <c r="AC1896" s="110">
        <f t="shared" si="414"/>
        <v>1</v>
      </c>
      <c r="AD1896" s="110">
        <f t="shared" si="415"/>
        <v>1</v>
      </c>
      <c r="AE1896" s="110">
        <f t="shared" si="416"/>
        <v>0</v>
      </c>
      <c r="AF1896" s="110">
        <f t="shared" si="417"/>
        <v>1</v>
      </c>
      <c r="AG1896" s="110">
        <f t="shared" si="418"/>
        <v>0</v>
      </c>
      <c r="AH1896" s="110">
        <f t="shared" si="419"/>
        <v>0</v>
      </c>
      <c r="AI1896" s="110">
        <f t="shared" si="420"/>
        <v>1</v>
      </c>
      <c r="AJ1896" s="100">
        <f>ROW()</f>
        <v>1896</v>
      </c>
      <c r="AK1896" s="100" t="e">
        <f>INDEX('BadRows RECART'!$C$2:$C$1207,MATCH(monthly_gwh_mw!AJ1896,'BadRows RECART'!$D$2:$D$1207,0))</f>
        <v>#N/A</v>
      </c>
    </row>
    <row r="1897" spans="1:37" ht="20">
      <c r="A1897" s="106" t="s">
        <v>3907</v>
      </c>
      <c r="B1897" s="106" t="s">
        <v>2075</v>
      </c>
      <c r="C1897" s="106" t="s">
        <v>6297</v>
      </c>
      <c r="D1897" s="168">
        <v>2026</v>
      </c>
      <c r="E1897" s="168">
        <v>11</v>
      </c>
      <c r="F1897" s="199">
        <v>13.435402708682435</v>
      </c>
      <c r="G1897" s="212" t="s">
        <v>6314</v>
      </c>
      <c r="H1897" s="212" t="s">
        <v>6314</v>
      </c>
      <c r="I1897" s="106" t="s">
        <v>594</v>
      </c>
      <c r="K1897" s="83" t="s">
        <v>6314</v>
      </c>
      <c r="L1897" s="83" t="s">
        <v>6314</v>
      </c>
      <c r="M1897" s="45" t="str">
        <f>IF(
ISNA(INDEX(resources!E:E,MATCH(B1897,resources!B:B,0))),"fillme",
INDEX(resources!E:E,MATCH(B1897,resources!B:B,0)))</f>
        <v>CAISO_Solar</v>
      </c>
      <c r="N1897" s="45">
        <f>IF(
ISNA(INDEX(resources!J:J,MATCH(B1897,resources!B:B,0))),"fillme",
INDEX(resources!J:J,MATCH(B1897,resources!B:B,0)))</f>
        <v>0</v>
      </c>
      <c r="O1897" s="83" t="str">
        <f>IFERROR(INDEX(resources!K:K,MATCH(B1897,resources!B:B,0)),"fillme")</f>
        <v>solar</v>
      </c>
      <c r="P1897" s="89" t="str">
        <f t="shared" si="408"/>
        <v>solar_2026_11</v>
      </c>
      <c r="Q1897" s="87">
        <f>INDEX(elcc!G:G,MATCH(P1897,elcc!D:D,0))</f>
        <v>1.2857142857142857E-2</v>
      </c>
      <c r="R1897" s="89">
        <f t="shared" si="409"/>
        <v>1</v>
      </c>
      <c r="S1897" s="89" t="s">
        <v>6314</v>
      </c>
      <c r="T1897" s="89" t="s">
        <v>6314</v>
      </c>
      <c r="U1897" s="90" t="str">
        <f t="shared" si="410"/>
        <v>ok</v>
      </c>
      <c r="V1897" s="63" t="str">
        <f>INDEX(resources!F:F,MATCH(B1897,resources!B:B,0))</f>
        <v>new_resolve</v>
      </c>
      <c r="W1897" s="110">
        <f t="shared" si="411"/>
        <v>1</v>
      </c>
      <c r="X1897" s="110">
        <f t="shared" si="412"/>
        <v>0</v>
      </c>
      <c r="Y1897" s="110" t="str">
        <f t="shared" si="413"/>
        <v>Carrizo_Solar_energy_NA_CONFIDENTIAL</v>
      </c>
      <c r="Z1897" s="110">
        <f>IF(COUNTIFS($Y$2:Y1897,Y1897)=1,1,0)</f>
        <v>0</v>
      </c>
      <c r="AA1897" s="110">
        <f>SUM($Z$2:Z1897)*Z1897</f>
        <v>0</v>
      </c>
      <c r="AB1897" s="110">
        <f>COUNTIFS(resources!B:B,B1897)</f>
        <v>1</v>
      </c>
      <c r="AC1897" s="110">
        <f t="shared" si="414"/>
        <v>1</v>
      </c>
      <c r="AD1897" s="110">
        <f t="shared" si="415"/>
        <v>1</v>
      </c>
      <c r="AE1897" s="110">
        <f t="shared" si="416"/>
        <v>0</v>
      </c>
      <c r="AF1897" s="110">
        <f t="shared" si="417"/>
        <v>1</v>
      </c>
      <c r="AG1897" s="110">
        <f t="shared" si="418"/>
        <v>0</v>
      </c>
      <c r="AH1897" s="110">
        <f t="shared" si="419"/>
        <v>0</v>
      </c>
      <c r="AI1897" s="110">
        <f t="shared" si="420"/>
        <v>1</v>
      </c>
      <c r="AJ1897" s="100">
        <f>ROW()</f>
        <v>1897</v>
      </c>
      <c r="AK1897" s="100" t="e">
        <f>INDEX('BadRows RECART'!$C$2:$C$1207,MATCH(monthly_gwh_mw!AJ1897,'BadRows RECART'!$D$2:$D$1207,0))</f>
        <v>#N/A</v>
      </c>
    </row>
    <row r="1898" spans="1:37" ht="20">
      <c r="A1898" s="106" t="s">
        <v>3907</v>
      </c>
      <c r="B1898" s="106" t="s">
        <v>2075</v>
      </c>
      <c r="C1898" s="106" t="s">
        <v>6297</v>
      </c>
      <c r="D1898" s="168">
        <v>2026</v>
      </c>
      <c r="E1898" s="168">
        <v>12</v>
      </c>
      <c r="F1898" s="199">
        <v>9.9433864211916152</v>
      </c>
      <c r="G1898" s="212" t="s">
        <v>6314</v>
      </c>
      <c r="H1898" s="212" t="s">
        <v>6314</v>
      </c>
      <c r="I1898" s="106" t="s">
        <v>594</v>
      </c>
      <c r="K1898" s="83" t="s">
        <v>6314</v>
      </c>
      <c r="L1898" s="83" t="s">
        <v>6314</v>
      </c>
      <c r="M1898" s="45" t="str">
        <f>IF(
ISNA(INDEX(resources!E:E,MATCH(B1898,resources!B:B,0))),"fillme",
INDEX(resources!E:E,MATCH(B1898,resources!B:B,0)))</f>
        <v>CAISO_Solar</v>
      </c>
      <c r="N1898" s="45">
        <f>IF(
ISNA(INDEX(resources!J:J,MATCH(B1898,resources!B:B,0))),"fillme",
INDEX(resources!J:J,MATCH(B1898,resources!B:B,0)))</f>
        <v>0</v>
      </c>
      <c r="O1898" s="83" t="str">
        <f>IFERROR(INDEX(resources!K:K,MATCH(B1898,resources!B:B,0)),"fillme")</f>
        <v>solar</v>
      </c>
      <c r="P1898" s="89" t="str">
        <f t="shared" si="408"/>
        <v>solar_2026_12</v>
      </c>
      <c r="Q1898" s="87">
        <f>INDEX(elcc!G:G,MATCH(P1898,elcc!D:D,0))</f>
        <v>0</v>
      </c>
      <c r="R1898" s="89">
        <f t="shared" si="409"/>
        <v>1</v>
      </c>
      <c r="S1898" s="89" t="s">
        <v>6314</v>
      </c>
      <c r="T1898" s="89" t="s">
        <v>6314</v>
      </c>
      <c r="U1898" s="90" t="str">
        <f t="shared" si="410"/>
        <v>ok</v>
      </c>
      <c r="V1898" s="63" t="str">
        <f>INDEX(resources!F:F,MATCH(B1898,resources!B:B,0))</f>
        <v>new_resolve</v>
      </c>
      <c r="W1898" s="110">
        <f t="shared" si="411"/>
        <v>1</v>
      </c>
      <c r="X1898" s="110">
        <f t="shared" si="412"/>
        <v>0</v>
      </c>
      <c r="Y1898" s="110" t="str">
        <f t="shared" si="413"/>
        <v>Carrizo_Solar_energy_NA_CONFIDENTIAL</v>
      </c>
      <c r="Z1898" s="110">
        <f>IF(COUNTIFS($Y$2:Y1898,Y1898)=1,1,0)</f>
        <v>0</v>
      </c>
      <c r="AA1898" s="110">
        <f>SUM($Z$2:Z1898)*Z1898</f>
        <v>0</v>
      </c>
      <c r="AB1898" s="110">
        <f>COUNTIFS(resources!B:B,B1898)</f>
        <v>1</v>
      </c>
      <c r="AC1898" s="110">
        <f t="shared" si="414"/>
        <v>1</v>
      </c>
      <c r="AD1898" s="110">
        <f t="shared" si="415"/>
        <v>1</v>
      </c>
      <c r="AE1898" s="110">
        <f t="shared" si="416"/>
        <v>0</v>
      </c>
      <c r="AF1898" s="110">
        <f t="shared" si="417"/>
        <v>1</v>
      </c>
      <c r="AG1898" s="110">
        <f t="shared" si="418"/>
        <v>0</v>
      </c>
      <c r="AH1898" s="110">
        <f t="shared" si="419"/>
        <v>0</v>
      </c>
      <c r="AI1898" s="110">
        <f t="shared" si="420"/>
        <v>1</v>
      </c>
      <c r="AJ1898" s="100">
        <f>ROW()</f>
        <v>1898</v>
      </c>
      <c r="AK1898" s="100" t="e">
        <f>INDEX('BadRows RECART'!$C$2:$C$1207,MATCH(monthly_gwh_mw!AJ1898,'BadRows RECART'!$D$2:$D$1207,0))</f>
        <v>#N/A</v>
      </c>
    </row>
    <row r="1899" spans="1:37" ht="20">
      <c r="A1899" s="106" t="s">
        <v>3907</v>
      </c>
      <c r="B1899" s="106" t="s">
        <v>2075</v>
      </c>
      <c r="C1899" s="106" t="s">
        <v>6297</v>
      </c>
      <c r="D1899" s="168">
        <v>2027</v>
      </c>
      <c r="E1899" s="168">
        <v>1</v>
      </c>
      <c r="F1899" s="199">
        <v>13.25448274819769</v>
      </c>
      <c r="G1899" s="212" t="s">
        <v>6314</v>
      </c>
      <c r="H1899" s="212" t="s">
        <v>6314</v>
      </c>
      <c r="I1899" s="106" t="s">
        <v>594</v>
      </c>
      <c r="K1899" s="83" t="s">
        <v>6314</v>
      </c>
      <c r="L1899" s="83" t="s">
        <v>6314</v>
      </c>
      <c r="M1899" s="45" t="str">
        <f>IF(
ISNA(INDEX(resources!E:E,MATCH(B1899,resources!B:B,0))),"fillme",
INDEX(resources!E:E,MATCH(B1899,resources!B:B,0)))</f>
        <v>CAISO_Solar</v>
      </c>
      <c r="N1899" s="45">
        <f>IF(
ISNA(INDEX(resources!J:J,MATCH(B1899,resources!B:B,0))),"fillme",
INDEX(resources!J:J,MATCH(B1899,resources!B:B,0)))</f>
        <v>0</v>
      </c>
      <c r="O1899" s="83" t="str">
        <f>IFERROR(INDEX(resources!K:K,MATCH(B1899,resources!B:B,0)),"fillme")</f>
        <v>solar</v>
      </c>
      <c r="P1899" s="89" t="str">
        <f t="shared" si="408"/>
        <v>solar_2027_1</v>
      </c>
      <c r="Q1899" s="87">
        <f>INDEX(elcc!G:G,MATCH(P1899,elcc!D:D,0))</f>
        <v>2.5714285714285714E-2</v>
      </c>
      <c r="R1899" s="89">
        <f t="shared" si="409"/>
        <v>1</v>
      </c>
      <c r="S1899" s="89" t="s">
        <v>6314</v>
      </c>
      <c r="T1899" s="89" t="s">
        <v>6314</v>
      </c>
      <c r="U1899" s="90" t="str">
        <f t="shared" si="410"/>
        <v>ok</v>
      </c>
      <c r="V1899" s="63" t="str">
        <f>INDEX(resources!F:F,MATCH(B1899,resources!B:B,0))</f>
        <v>new_resolve</v>
      </c>
      <c r="W1899" s="110">
        <f t="shared" si="411"/>
        <v>1</v>
      </c>
      <c r="X1899" s="110">
        <f t="shared" si="412"/>
        <v>0</v>
      </c>
      <c r="Y1899" s="110" t="str">
        <f t="shared" si="413"/>
        <v>Carrizo_Solar_energy_NA_CONFIDENTIAL</v>
      </c>
      <c r="Z1899" s="110">
        <f>IF(COUNTIFS($Y$2:Y1899,Y1899)=1,1,0)</f>
        <v>0</v>
      </c>
      <c r="AA1899" s="110">
        <f>SUM($Z$2:Z1899)*Z1899</f>
        <v>0</v>
      </c>
      <c r="AB1899" s="110">
        <f>COUNTIFS(resources!B:B,B1899)</f>
        <v>1</v>
      </c>
      <c r="AC1899" s="110">
        <f t="shared" si="414"/>
        <v>1</v>
      </c>
      <c r="AD1899" s="110">
        <f t="shared" si="415"/>
        <v>1</v>
      </c>
      <c r="AE1899" s="110">
        <f t="shared" si="416"/>
        <v>0</v>
      </c>
      <c r="AF1899" s="110">
        <f t="shared" si="417"/>
        <v>1</v>
      </c>
      <c r="AG1899" s="110">
        <f t="shared" si="418"/>
        <v>0</v>
      </c>
      <c r="AH1899" s="110">
        <f t="shared" si="419"/>
        <v>0</v>
      </c>
      <c r="AI1899" s="110">
        <f t="shared" si="420"/>
        <v>1</v>
      </c>
      <c r="AJ1899" s="100">
        <f>ROW()</f>
        <v>1899</v>
      </c>
      <c r="AK1899" s="100" t="e">
        <f>INDEX('BadRows RECART'!$C$2:$C$1207,MATCH(monthly_gwh_mw!AJ1899,'BadRows RECART'!$D$2:$D$1207,0))</f>
        <v>#N/A</v>
      </c>
    </row>
    <row r="1900" spans="1:37" ht="20">
      <c r="A1900" s="106" t="s">
        <v>3907</v>
      </c>
      <c r="B1900" s="106" t="s">
        <v>2075</v>
      </c>
      <c r="C1900" s="106" t="s">
        <v>6297</v>
      </c>
      <c r="D1900" s="168">
        <v>2027</v>
      </c>
      <c r="E1900" s="168">
        <v>2</v>
      </c>
      <c r="F1900" s="199">
        <v>10.807120527452597</v>
      </c>
      <c r="G1900" s="212" t="s">
        <v>6314</v>
      </c>
      <c r="H1900" s="212" t="s">
        <v>6314</v>
      </c>
      <c r="I1900" s="106" t="s">
        <v>594</v>
      </c>
      <c r="K1900" s="83" t="s">
        <v>6314</v>
      </c>
      <c r="L1900" s="83" t="s">
        <v>6314</v>
      </c>
      <c r="M1900" s="45" t="str">
        <f>IF(
ISNA(INDEX(resources!E:E,MATCH(B1900,resources!B:B,0))),"fillme",
INDEX(resources!E:E,MATCH(B1900,resources!B:B,0)))</f>
        <v>CAISO_Solar</v>
      </c>
      <c r="N1900" s="45">
        <f>IF(
ISNA(INDEX(resources!J:J,MATCH(B1900,resources!B:B,0))),"fillme",
INDEX(resources!J:J,MATCH(B1900,resources!B:B,0)))</f>
        <v>0</v>
      </c>
      <c r="O1900" s="83" t="str">
        <f>IFERROR(INDEX(resources!K:K,MATCH(B1900,resources!B:B,0)),"fillme")</f>
        <v>solar</v>
      </c>
      <c r="P1900" s="89" t="str">
        <f t="shared" si="408"/>
        <v>solar_2027_2</v>
      </c>
      <c r="Q1900" s="87">
        <f>INDEX(elcc!G:G,MATCH(P1900,elcc!D:D,0))</f>
        <v>1.9285714285714285E-2</v>
      </c>
      <c r="R1900" s="89">
        <f t="shared" si="409"/>
        <v>1</v>
      </c>
      <c r="S1900" s="89" t="s">
        <v>6314</v>
      </c>
      <c r="T1900" s="89" t="s">
        <v>6314</v>
      </c>
      <c r="U1900" s="90" t="str">
        <f t="shared" si="410"/>
        <v>ok</v>
      </c>
      <c r="V1900" s="63" t="str">
        <f>INDEX(resources!F:F,MATCH(B1900,resources!B:B,0))</f>
        <v>new_resolve</v>
      </c>
      <c r="W1900" s="110">
        <f t="shared" si="411"/>
        <v>1</v>
      </c>
      <c r="X1900" s="110">
        <f t="shared" si="412"/>
        <v>0</v>
      </c>
      <c r="Y1900" s="110" t="str">
        <f t="shared" si="413"/>
        <v>Carrizo_Solar_energy_NA_CONFIDENTIAL</v>
      </c>
      <c r="Z1900" s="110">
        <f>IF(COUNTIFS($Y$2:Y1900,Y1900)=1,1,0)</f>
        <v>0</v>
      </c>
      <c r="AA1900" s="110">
        <f>SUM($Z$2:Z1900)*Z1900</f>
        <v>0</v>
      </c>
      <c r="AB1900" s="110">
        <f>COUNTIFS(resources!B:B,B1900)</f>
        <v>1</v>
      </c>
      <c r="AC1900" s="110">
        <f t="shared" si="414"/>
        <v>1</v>
      </c>
      <c r="AD1900" s="110">
        <f t="shared" si="415"/>
        <v>1</v>
      </c>
      <c r="AE1900" s="110">
        <f t="shared" si="416"/>
        <v>0</v>
      </c>
      <c r="AF1900" s="110">
        <f t="shared" si="417"/>
        <v>1</v>
      </c>
      <c r="AG1900" s="110">
        <f t="shared" si="418"/>
        <v>0</v>
      </c>
      <c r="AH1900" s="110">
        <f t="shared" si="419"/>
        <v>0</v>
      </c>
      <c r="AI1900" s="110">
        <f t="shared" si="420"/>
        <v>1</v>
      </c>
      <c r="AJ1900" s="100">
        <f>ROW()</f>
        <v>1900</v>
      </c>
      <c r="AK1900" s="100" t="e">
        <f>INDEX('BadRows RECART'!$C$2:$C$1207,MATCH(monthly_gwh_mw!AJ1900,'BadRows RECART'!$D$2:$D$1207,0))</f>
        <v>#N/A</v>
      </c>
    </row>
    <row r="1901" spans="1:37" ht="20">
      <c r="A1901" s="106" t="s">
        <v>3907</v>
      </c>
      <c r="B1901" s="106" t="s">
        <v>2075</v>
      </c>
      <c r="C1901" s="106" t="s">
        <v>6297</v>
      </c>
      <c r="D1901" s="168">
        <v>2027</v>
      </c>
      <c r="E1901" s="168">
        <v>3</v>
      </c>
      <c r="F1901" s="199">
        <v>21.547280474328087</v>
      </c>
      <c r="G1901" s="212" t="s">
        <v>6314</v>
      </c>
      <c r="H1901" s="212" t="s">
        <v>6314</v>
      </c>
      <c r="I1901" s="106" t="s">
        <v>594</v>
      </c>
      <c r="K1901" s="83" t="s">
        <v>6314</v>
      </c>
      <c r="L1901" s="83" t="s">
        <v>6314</v>
      </c>
      <c r="M1901" s="45" t="str">
        <f>IF(
ISNA(INDEX(resources!E:E,MATCH(B1901,resources!B:B,0))),"fillme",
INDEX(resources!E:E,MATCH(B1901,resources!B:B,0)))</f>
        <v>CAISO_Solar</v>
      </c>
      <c r="N1901" s="45">
        <f>IF(
ISNA(INDEX(resources!J:J,MATCH(B1901,resources!B:B,0))),"fillme",
INDEX(resources!J:J,MATCH(B1901,resources!B:B,0)))</f>
        <v>0</v>
      </c>
      <c r="O1901" s="83" t="str">
        <f>IFERROR(INDEX(resources!K:K,MATCH(B1901,resources!B:B,0)),"fillme")</f>
        <v>solar</v>
      </c>
      <c r="P1901" s="89" t="str">
        <f t="shared" si="408"/>
        <v>solar_2027_3</v>
      </c>
      <c r="Q1901" s="87">
        <f>INDEX(elcc!G:G,MATCH(P1901,elcc!D:D,0))</f>
        <v>0.1157142857142857</v>
      </c>
      <c r="R1901" s="89">
        <f t="shared" si="409"/>
        <v>1</v>
      </c>
      <c r="S1901" s="89" t="s">
        <v>6314</v>
      </c>
      <c r="T1901" s="89" t="s">
        <v>6314</v>
      </c>
      <c r="U1901" s="90" t="str">
        <f t="shared" si="410"/>
        <v>ok</v>
      </c>
      <c r="V1901" s="63" t="str">
        <f>INDEX(resources!F:F,MATCH(B1901,resources!B:B,0))</f>
        <v>new_resolve</v>
      </c>
      <c r="W1901" s="110">
        <f t="shared" si="411"/>
        <v>1</v>
      </c>
      <c r="X1901" s="110">
        <f t="shared" si="412"/>
        <v>0</v>
      </c>
      <c r="Y1901" s="110" t="str">
        <f t="shared" si="413"/>
        <v>Carrizo_Solar_energy_NA_CONFIDENTIAL</v>
      </c>
      <c r="Z1901" s="110">
        <f>IF(COUNTIFS($Y$2:Y1901,Y1901)=1,1,0)</f>
        <v>0</v>
      </c>
      <c r="AA1901" s="110">
        <f>SUM($Z$2:Z1901)*Z1901</f>
        <v>0</v>
      </c>
      <c r="AB1901" s="110">
        <f>COUNTIFS(resources!B:B,B1901)</f>
        <v>1</v>
      </c>
      <c r="AC1901" s="110">
        <f t="shared" si="414"/>
        <v>1</v>
      </c>
      <c r="AD1901" s="110">
        <f t="shared" si="415"/>
        <v>1</v>
      </c>
      <c r="AE1901" s="110">
        <f t="shared" si="416"/>
        <v>0</v>
      </c>
      <c r="AF1901" s="110">
        <f t="shared" si="417"/>
        <v>1</v>
      </c>
      <c r="AG1901" s="110">
        <f t="shared" si="418"/>
        <v>0</v>
      </c>
      <c r="AH1901" s="110">
        <f t="shared" si="419"/>
        <v>0</v>
      </c>
      <c r="AI1901" s="110">
        <f t="shared" si="420"/>
        <v>1</v>
      </c>
      <c r="AJ1901" s="100">
        <f>ROW()</f>
        <v>1901</v>
      </c>
      <c r="AK1901" s="100" t="e">
        <f>INDEX('BadRows RECART'!$C$2:$C$1207,MATCH(monthly_gwh_mw!AJ1901,'BadRows RECART'!$D$2:$D$1207,0))</f>
        <v>#N/A</v>
      </c>
    </row>
    <row r="1902" spans="1:37" ht="20">
      <c r="A1902" s="106" t="s">
        <v>3907</v>
      </c>
      <c r="B1902" s="106" t="s">
        <v>2075</v>
      </c>
      <c r="C1902" s="106" t="s">
        <v>6297</v>
      </c>
      <c r="D1902" s="168">
        <v>2027</v>
      </c>
      <c r="E1902" s="168">
        <v>4</v>
      </c>
      <c r="F1902" s="199">
        <v>23.310153208575461</v>
      </c>
      <c r="G1902" s="212" t="s">
        <v>6314</v>
      </c>
      <c r="H1902" s="212" t="s">
        <v>6314</v>
      </c>
      <c r="I1902" s="106" t="s">
        <v>594</v>
      </c>
      <c r="K1902" s="83" t="s">
        <v>6314</v>
      </c>
      <c r="L1902" s="83" t="s">
        <v>6314</v>
      </c>
      <c r="M1902" s="45" t="str">
        <f>IF(
ISNA(INDEX(resources!E:E,MATCH(B1902,resources!B:B,0))),"fillme",
INDEX(resources!E:E,MATCH(B1902,resources!B:B,0)))</f>
        <v>CAISO_Solar</v>
      </c>
      <c r="N1902" s="45">
        <f>IF(
ISNA(INDEX(resources!J:J,MATCH(B1902,resources!B:B,0))),"fillme",
INDEX(resources!J:J,MATCH(B1902,resources!B:B,0)))</f>
        <v>0</v>
      </c>
      <c r="O1902" s="83" t="str">
        <f>IFERROR(INDEX(resources!K:K,MATCH(B1902,resources!B:B,0)),"fillme")</f>
        <v>solar</v>
      </c>
      <c r="P1902" s="89" t="str">
        <f t="shared" si="408"/>
        <v>solar_2027_4</v>
      </c>
      <c r="Q1902" s="87">
        <f>INDEX(elcc!G:G,MATCH(P1902,elcc!D:D,0))</f>
        <v>9.6428571428571419E-2</v>
      </c>
      <c r="R1902" s="89">
        <f t="shared" si="409"/>
        <v>1</v>
      </c>
      <c r="S1902" s="89" t="s">
        <v>6314</v>
      </c>
      <c r="T1902" s="89" t="s">
        <v>6314</v>
      </c>
      <c r="U1902" s="90" t="str">
        <f t="shared" si="410"/>
        <v>ok</v>
      </c>
      <c r="V1902" s="63" t="str">
        <f>INDEX(resources!F:F,MATCH(B1902,resources!B:B,0))</f>
        <v>new_resolve</v>
      </c>
      <c r="W1902" s="110">
        <f t="shared" si="411"/>
        <v>1</v>
      </c>
      <c r="X1902" s="110">
        <f t="shared" si="412"/>
        <v>0</v>
      </c>
      <c r="Y1902" s="110" t="str">
        <f t="shared" si="413"/>
        <v>Carrizo_Solar_energy_NA_CONFIDENTIAL</v>
      </c>
      <c r="Z1902" s="110">
        <f>IF(COUNTIFS($Y$2:Y1902,Y1902)=1,1,0)</f>
        <v>0</v>
      </c>
      <c r="AA1902" s="110">
        <f>SUM($Z$2:Z1902)*Z1902</f>
        <v>0</v>
      </c>
      <c r="AB1902" s="110">
        <f>COUNTIFS(resources!B:B,B1902)</f>
        <v>1</v>
      </c>
      <c r="AC1902" s="110">
        <f t="shared" si="414"/>
        <v>1</v>
      </c>
      <c r="AD1902" s="110">
        <f t="shared" si="415"/>
        <v>1</v>
      </c>
      <c r="AE1902" s="110">
        <f t="shared" si="416"/>
        <v>0</v>
      </c>
      <c r="AF1902" s="110">
        <f t="shared" si="417"/>
        <v>1</v>
      </c>
      <c r="AG1902" s="110">
        <f t="shared" si="418"/>
        <v>0</v>
      </c>
      <c r="AH1902" s="110">
        <f t="shared" si="419"/>
        <v>0</v>
      </c>
      <c r="AI1902" s="110">
        <f t="shared" si="420"/>
        <v>1</v>
      </c>
      <c r="AJ1902" s="100">
        <f>ROW()</f>
        <v>1902</v>
      </c>
      <c r="AK1902" s="100" t="e">
        <f>INDEX('BadRows RECART'!$C$2:$C$1207,MATCH(monthly_gwh_mw!AJ1902,'BadRows RECART'!$D$2:$D$1207,0))</f>
        <v>#N/A</v>
      </c>
    </row>
    <row r="1903" spans="1:37" ht="20">
      <c r="A1903" s="106" t="s">
        <v>3907</v>
      </c>
      <c r="B1903" s="106" t="s">
        <v>2075</v>
      </c>
      <c r="C1903" s="106" t="s">
        <v>6297</v>
      </c>
      <c r="D1903" s="168">
        <v>2027</v>
      </c>
      <c r="E1903" s="168">
        <v>5</v>
      </c>
      <c r="F1903" s="199">
        <v>29.549952600424483</v>
      </c>
      <c r="G1903" s="212" t="s">
        <v>6314</v>
      </c>
      <c r="H1903" s="212" t="s">
        <v>6314</v>
      </c>
      <c r="I1903" s="106" t="s">
        <v>594</v>
      </c>
      <c r="K1903" s="83" t="s">
        <v>6314</v>
      </c>
      <c r="L1903" s="83" t="s">
        <v>6314</v>
      </c>
      <c r="M1903" s="45" t="str">
        <f>IF(
ISNA(INDEX(resources!E:E,MATCH(B1903,resources!B:B,0))),"fillme",
INDEX(resources!E:E,MATCH(B1903,resources!B:B,0)))</f>
        <v>CAISO_Solar</v>
      </c>
      <c r="N1903" s="45">
        <f>IF(
ISNA(INDEX(resources!J:J,MATCH(B1903,resources!B:B,0))),"fillme",
INDEX(resources!J:J,MATCH(B1903,resources!B:B,0)))</f>
        <v>0</v>
      </c>
      <c r="O1903" s="83" t="str">
        <f>IFERROR(INDEX(resources!K:K,MATCH(B1903,resources!B:B,0)),"fillme")</f>
        <v>solar</v>
      </c>
      <c r="P1903" s="89" t="str">
        <f t="shared" si="408"/>
        <v>solar_2027_5</v>
      </c>
      <c r="Q1903" s="87">
        <f>INDEX(elcc!G:G,MATCH(P1903,elcc!D:D,0))</f>
        <v>0.10285714285714286</v>
      </c>
      <c r="R1903" s="89">
        <f t="shared" si="409"/>
        <v>1</v>
      </c>
      <c r="S1903" s="89" t="s">
        <v>6314</v>
      </c>
      <c r="T1903" s="89" t="s">
        <v>6314</v>
      </c>
      <c r="U1903" s="90" t="str">
        <f t="shared" si="410"/>
        <v>ok</v>
      </c>
      <c r="V1903" s="63" t="str">
        <f>INDEX(resources!F:F,MATCH(B1903,resources!B:B,0))</f>
        <v>new_resolve</v>
      </c>
      <c r="W1903" s="110">
        <f t="shared" si="411"/>
        <v>1</v>
      </c>
      <c r="X1903" s="110">
        <f t="shared" si="412"/>
        <v>0</v>
      </c>
      <c r="Y1903" s="110" t="str">
        <f t="shared" si="413"/>
        <v>Carrizo_Solar_energy_NA_CONFIDENTIAL</v>
      </c>
      <c r="Z1903" s="110">
        <f>IF(COUNTIFS($Y$2:Y1903,Y1903)=1,1,0)</f>
        <v>0</v>
      </c>
      <c r="AA1903" s="110">
        <f>SUM($Z$2:Z1903)*Z1903</f>
        <v>0</v>
      </c>
      <c r="AB1903" s="110">
        <f>COUNTIFS(resources!B:B,B1903)</f>
        <v>1</v>
      </c>
      <c r="AC1903" s="110">
        <f t="shared" si="414"/>
        <v>1</v>
      </c>
      <c r="AD1903" s="110">
        <f t="shared" si="415"/>
        <v>1</v>
      </c>
      <c r="AE1903" s="110">
        <f t="shared" si="416"/>
        <v>0</v>
      </c>
      <c r="AF1903" s="110">
        <f t="shared" si="417"/>
        <v>1</v>
      </c>
      <c r="AG1903" s="110">
        <f t="shared" si="418"/>
        <v>0</v>
      </c>
      <c r="AH1903" s="110">
        <f t="shared" si="419"/>
        <v>0</v>
      </c>
      <c r="AI1903" s="110">
        <f t="shared" si="420"/>
        <v>1</v>
      </c>
      <c r="AJ1903" s="100">
        <f>ROW()</f>
        <v>1903</v>
      </c>
      <c r="AK1903" s="100" t="e">
        <f>INDEX('BadRows RECART'!$C$2:$C$1207,MATCH(monthly_gwh_mw!AJ1903,'BadRows RECART'!$D$2:$D$1207,0))</f>
        <v>#N/A</v>
      </c>
    </row>
    <row r="1904" spans="1:37" ht="20">
      <c r="A1904" s="106" t="s">
        <v>3907</v>
      </c>
      <c r="B1904" s="106" t="s">
        <v>2075</v>
      </c>
      <c r="C1904" s="106" t="s">
        <v>6297</v>
      </c>
      <c r="D1904" s="168">
        <v>2027</v>
      </c>
      <c r="E1904" s="168">
        <v>6</v>
      </c>
      <c r="F1904" s="199">
        <v>30.110457272603487</v>
      </c>
      <c r="G1904" s="212" t="s">
        <v>6314</v>
      </c>
      <c r="H1904" s="212" t="s">
        <v>6314</v>
      </c>
      <c r="I1904" s="106" t="s">
        <v>594</v>
      </c>
      <c r="K1904" s="83" t="s">
        <v>6314</v>
      </c>
      <c r="L1904" s="83" t="s">
        <v>6314</v>
      </c>
      <c r="M1904" s="45" t="str">
        <f>IF(
ISNA(INDEX(resources!E:E,MATCH(B1904,resources!B:B,0))),"fillme",
INDEX(resources!E:E,MATCH(B1904,resources!B:B,0)))</f>
        <v>CAISO_Solar</v>
      </c>
      <c r="N1904" s="45">
        <f>IF(
ISNA(INDEX(resources!J:J,MATCH(B1904,resources!B:B,0))),"fillme",
INDEX(resources!J:J,MATCH(B1904,resources!B:B,0)))</f>
        <v>0</v>
      </c>
      <c r="O1904" s="83" t="str">
        <f>IFERROR(INDEX(resources!K:K,MATCH(B1904,resources!B:B,0)),"fillme")</f>
        <v>solar</v>
      </c>
      <c r="P1904" s="89" t="str">
        <f t="shared" si="408"/>
        <v>solar_2027_6</v>
      </c>
      <c r="Q1904" s="87">
        <f>INDEX(elcc!G:G,MATCH(P1904,elcc!D:D,0))</f>
        <v>0.19928571428571426</v>
      </c>
      <c r="R1904" s="89">
        <f t="shared" si="409"/>
        <v>1</v>
      </c>
      <c r="S1904" s="89" t="s">
        <v>6314</v>
      </c>
      <c r="T1904" s="89" t="s">
        <v>6314</v>
      </c>
      <c r="U1904" s="90" t="str">
        <f t="shared" si="410"/>
        <v>ok</v>
      </c>
      <c r="V1904" s="63" t="str">
        <f>INDEX(resources!F:F,MATCH(B1904,resources!B:B,0))</f>
        <v>new_resolve</v>
      </c>
      <c r="W1904" s="110">
        <f t="shared" si="411"/>
        <v>1</v>
      </c>
      <c r="X1904" s="110">
        <f t="shared" si="412"/>
        <v>0</v>
      </c>
      <c r="Y1904" s="110" t="str">
        <f t="shared" si="413"/>
        <v>Carrizo_Solar_energy_NA_CONFIDENTIAL</v>
      </c>
      <c r="Z1904" s="110">
        <f>IF(COUNTIFS($Y$2:Y1904,Y1904)=1,1,0)</f>
        <v>0</v>
      </c>
      <c r="AA1904" s="110">
        <f>SUM($Z$2:Z1904)*Z1904</f>
        <v>0</v>
      </c>
      <c r="AB1904" s="110">
        <f>COUNTIFS(resources!B:B,B1904)</f>
        <v>1</v>
      </c>
      <c r="AC1904" s="110">
        <f t="shared" si="414"/>
        <v>1</v>
      </c>
      <c r="AD1904" s="110">
        <f t="shared" si="415"/>
        <v>1</v>
      </c>
      <c r="AE1904" s="110">
        <f t="shared" si="416"/>
        <v>0</v>
      </c>
      <c r="AF1904" s="110">
        <f t="shared" si="417"/>
        <v>1</v>
      </c>
      <c r="AG1904" s="110">
        <f t="shared" si="418"/>
        <v>0</v>
      </c>
      <c r="AH1904" s="110">
        <f t="shared" si="419"/>
        <v>0</v>
      </c>
      <c r="AI1904" s="110">
        <f t="shared" si="420"/>
        <v>1</v>
      </c>
      <c r="AJ1904" s="100">
        <f>ROW()</f>
        <v>1904</v>
      </c>
      <c r="AK1904" s="100" t="e">
        <f>INDEX('BadRows RECART'!$C$2:$C$1207,MATCH(monthly_gwh_mw!AJ1904,'BadRows RECART'!$D$2:$D$1207,0))</f>
        <v>#N/A</v>
      </c>
    </row>
    <row r="1905" spans="1:37" ht="20">
      <c r="A1905" s="106" t="s">
        <v>3907</v>
      </c>
      <c r="B1905" s="106" t="s">
        <v>2075</v>
      </c>
      <c r="C1905" s="106" t="s">
        <v>6297</v>
      </c>
      <c r="D1905" s="168">
        <v>2027</v>
      </c>
      <c r="E1905" s="168">
        <v>7</v>
      </c>
      <c r="F1905" s="199">
        <v>29.604321266066613</v>
      </c>
      <c r="G1905" s="212" t="s">
        <v>6314</v>
      </c>
      <c r="H1905" s="212" t="s">
        <v>6314</v>
      </c>
      <c r="I1905" s="106" t="s">
        <v>594</v>
      </c>
      <c r="K1905" s="83" t="s">
        <v>6314</v>
      </c>
      <c r="L1905" s="83" t="s">
        <v>6314</v>
      </c>
      <c r="M1905" s="45" t="str">
        <f>IF(
ISNA(INDEX(resources!E:E,MATCH(B1905,resources!B:B,0))),"fillme",
INDEX(resources!E:E,MATCH(B1905,resources!B:B,0)))</f>
        <v>CAISO_Solar</v>
      </c>
      <c r="N1905" s="45">
        <f>IF(
ISNA(INDEX(resources!J:J,MATCH(B1905,resources!B:B,0))),"fillme",
INDEX(resources!J:J,MATCH(B1905,resources!B:B,0)))</f>
        <v>0</v>
      </c>
      <c r="O1905" s="83" t="str">
        <f>IFERROR(INDEX(resources!K:K,MATCH(B1905,resources!B:B,0)),"fillme")</f>
        <v>solar</v>
      </c>
      <c r="P1905" s="89" t="str">
        <f t="shared" si="408"/>
        <v>solar_2027_7</v>
      </c>
      <c r="Q1905" s="87">
        <f>INDEX(elcc!G:G,MATCH(P1905,elcc!D:D,0))</f>
        <v>0.25071428571428572</v>
      </c>
      <c r="R1905" s="89">
        <f t="shared" si="409"/>
        <v>1</v>
      </c>
      <c r="S1905" s="89" t="s">
        <v>6314</v>
      </c>
      <c r="T1905" s="89" t="s">
        <v>6314</v>
      </c>
      <c r="U1905" s="90" t="str">
        <f t="shared" si="410"/>
        <v>ok</v>
      </c>
      <c r="V1905" s="63" t="str">
        <f>INDEX(resources!F:F,MATCH(B1905,resources!B:B,0))</f>
        <v>new_resolve</v>
      </c>
      <c r="W1905" s="110">
        <f t="shared" si="411"/>
        <v>1</v>
      </c>
      <c r="X1905" s="110">
        <f t="shared" si="412"/>
        <v>0</v>
      </c>
      <c r="Y1905" s="110" t="str">
        <f t="shared" si="413"/>
        <v>Carrizo_Solar_energy_NA_CONFIDENTIAL</v>
      </c>
      <c r="Z1905" s="110">
        <f>IF(COUNTIFS($Y$2:Y1905,Y1905)=1,1,0)</f>
        <v>0</v>
      </c>
      <c r="AA1905" s="110">
        <f>SUM($Z$2:Z1905)*Z1905</f>
        <v>0</v>
      </c>
      <c r="AB1905" s="110">
        <f>COUNTIFS(resources!B:B,B1905)</f>
        <v>1</v>
      </c>
      <c r="AC1905" s="110">
        <f t="shared" si="414"/>
        <v>1</v>
      </c>
      <c r="AD1905" s="110">
        <f t="shared" si="415"/>
        <v>1</v>
      </c>
      <c r="AE1905" s="110">
        <f t="shared" si="416"/>
        <v>0</v>
      </c>
      <c r="AF1905" s="110">
        <f t="shared" si="417"/>
        <v>1</v>
      </c>
      <c r="AG1905" s="110">
        <f t="shared" si="418"/>
        <v>0</v>
      </c>
      <c r="AH1905" s="110">
        <f t="shared" si="419"/>
        <v>0</v>
      </c>
      <c r="AI1905" s="110">
        <f t="shared" si="420"/>
        <v>1</v>
      </c>
      <c r="AJ1905" s="100">
        <f>ROW()</f>
        <v>1905</v>
      </c>
      <c r="AK1905" s="100" t="e">
        <f>INDEX('BadRows RECART'!$C$2:$C$1207,MATCH(monthly_gwh_mw!AJ1905,'BadRows RECART'!$D$2:$D$1207,0))</f>
        <v>#N/A</v>
      </c>
    </row>
    <row r="1906" spans="1:37" ht="20">
      <c r="A1906" s="106" t="s">
        <v>3907</v>
      </c>
      <c r="B1906" s="106" t="s">
        <v>2075</v>
      </c>
      <c r="C1906" s="106" t="s">
        <v>6297</v>
      </c>
      <c r="D1906" s="168">
        <v>2027</v>
      </c>
      <c r="E1906" s="168">
        <v>8</v>
      </c>
      <c r="F1906" s="199">
        <v>28.020234663868138</v>
      </c>
      <c r="G1906" s="212" t="s">
        <v>6314</v>
      </c>
      <c r="H1906" s="212" t="s">
        <v>6314</v>
      </c>
      <c r="I1906" s="106" t="s">
        <v>594</v>
      </c>
      <c r="K1906" s="83" t="s">
        <v>6314</v>
      </c>
      <c r="L1906" s="83" t="s">
        <v>6314</v>
      </c>
      <c r="M1906" s="45" t="str">
        <f>IF(
ISNA(INDEX(resources!E:E,MATCH(B1906,resources!B:B,0))),"fillme",
INDEX(resources!E:E,MATCH(B1906,resources!B:B,0)))</f>
        <v>CAISO_Solar</v>
      </c>
      <c r="N1906" s="45">
        <f>IF(
ISNA(INDEX(resources!J:J,MATCH(B1906,resources!B:B,0))),"fillme",
INDEX(resources!J:J,MATCH(B1906,resources!B:B,0)))</f>
        <v>0</v>
      </c>
      <c r="O1906" s="83" t="str">
        <f>IFERROR(INDEX(resources!K:K,MATCH(B1906,resources!B:B,0)),"fillme")</f>
        <v>solar</v>
      </c>
      <c r="P1906" s="89" t="str">
        <f t="shared" si="408"/>
        <v>solar_2027_8</v>
      </c>
      <c r="Q1906" s="87">
        <f>INDEX(elcc!G:G,MATCH(P1906,elcc!D:D,0))</f>
        <v>0.17357142857142857</v>
      </c>
      <c r="R1906" s="89">
        <f t="shared" si="409"/>
        <v>1</v>
      </c>
      <c r="S1906" s="89" t="s">
        <v>6314</v>
      </c>
      <c r="T1906" s="89" t="s">
        <v>6314</v>
      </c>
      <c r="U1906" s="90" t="str">
        <f t="shared" si="410"/>
        <v>ok</v>
      </c>
      <c r="V1906" s="63" t="str">
        <f>INDEX(resources!F:F,MATCH(B1906,resources!B:B,0))</f>
        <v>new_resolve</v>
      </c>
      <c r="W1906" s="110">
        <f t="shared" si="411"/>
        <v>1</v>
      </c>
      <c r="X1906" s="110">
        <f t="shared" si="412"/>
        <v>0</v>
      </c>
      <c r="Y1906" s="110" t="str">
        <f t="shared" si="413"/>
        <v>Carrizo_Solar_energy_NA_CONFIDENTIAL</v>
      </c>
      <c r="Z1906" s="110">
        <f>IF(COUNTIFS($Y$2:Y1906,Y1906)=1,1,0)</f>
        <v>0</v>
      </c>
      <c r="AA1906" s="110">
        <f>SUM($Z$2:Z1906)*Z1906</f>
        <v>0</v>
      </c>
      <c r="AB1906" s="110">
        <f>COUNTIFS(resources!B:B,B1906)</f>
        <v>1</v>
      </c>
      <c r="AC1906" s="110">
        <f t="shared" si="414"/>
        <v>1</v>
      </c>
      <c r="AD1906" s="110">
        <f t="shared" si="415"/>
        <v>1</v>
      </c>
      <c r="AE1906" s="110">
        <f t="shared" si="416"/>
        <v>0</v>
      </c>
      <c r="AF1906" s="110">
        <f t="shared" si="417"/>
        <v>1</v>
      </c>
      <c r="AG1906" s="110">
        <f t="shared" si="418"/>
        <v>0</v>
      </c>
      <c r="AH1906" s="110">
        <f t="shared" si="419"/>
        <v>0</v>
      </c>
      <c r="AI1906" s="110">
        <f t="shared" si="420"/>
        <v>1</v>
      </c>
      <c r="AJ1906" s="100">
        <f>ROW()</f>
        <v>1906</v>
      </c>
      <c r="AK1906" s="100" t="e">
        <f>INDEX('BadRows RECART'!$C$2:$C$1207,MATCH(monthly_gwh_mw!AJ1906,'BadRows RECART'!$D$2:$D$1207,0))</f>
        <v>#N/A</v>
      </c>
    </row>
    <row r="1907" spans="1:37" ht="20">
      <c r="A1907" s="106" t="s">
        <v>3907</v>
      </c>
      <c r="B1907" s="106" t="s">
        <v>2075</v>
      </c>
      <c r="C1907" s="106" t="s">
        <v>6297</v>
      </c>
      <c r="D1907" s="168">
        <v>2027</v>
      </c>
      <c r="E1907" s="168">
        <v>9</v>
      </c>
      <c r="F1907" s="199">
        <v>22.096831763890098</v>
      </c>
      <c r="G1907" s="212" t="s">
        <v>6314</v>
      </c>
      <c r="H1907" s="212" t="s">
        <v>6314</v>
      </c>
      <c r="I1907" s="106" t="s">
        <v>594</v>
      </c>
      <c r="K1907" s="83" t="s">
        <v>6314</v>
      </c>
      <c r="L1907" s="83" t="s">
        <v>6314</v>
      </c>
      <c r="M1907" s="45" t="str">
        <f>IF(
ISNA(INDEX(resources!E:E,MATCH(B1907,resources!B:B,0))),"fillme",
INDEX(resources!E:E,MATCH(B1907,resources!B:B,0)))</f>
        <v>CAISO_Solar</v>
      </c>
      <c r="N1907" s="45">
        <f>IF(
ISNA(INDEX(resources!J:J,MATCH(B1907,resources!B:B,0))),"fillme",
INDEX(resources!J:J,MATCH(B1907,resources!B:B,0)))</f>
        <v>0</v>
      </c>
      <c r="O1907" s="83" t="str">
        <f>IFERROR(INDEX(resources!K:K,MATCH(B1907,resources!B:B,0)),"fillme")</f>
        <v>solar</v>
      </c>
      <c r="P1907" s="89" t="str">
        <f t="shared" si="408"/>
        <v>solar_2027_9</v>
      </c>
      <c r="Q1907" s="87">
        <f>INDEX(elcc!G:G,MATCH(P1907,elcc!D:D,0))</f>
        <v>8.8371587812116265E-2</v>
      </c>
      <c r="R1907" s="89">
        <f t="shared" si="409"/>
        <v>1</v>
      </c>
      <c r="S1907" s="89" t="s">
        <v>6314</v>
      </c>
      <c r="T1907" s="89" t="s">
        <v>6314</v>
      </c>
      <c r="U1907" s="90" t="str">
        <f t="shared" si="410"/>
        <v>ok</v>
      </c>
      <c r="V1907" s="63" t="str">
        <f>INDEX(resources!F:F,MATCH(B1907,resources!B:B,0))</f>
        <v>new_resolve</v>
      </c>
      <c r="W1907" s="110">
        <f t="shared" si="411"/>
        <v>1</v>
      </c>
      <c r="X1907" s="110">
        <f t="shared" si="412"/>
        <v>0</v>
      </c>
      <c r="Y1907" s="110" t="str">
        <f t="shared" si="413"/>
        <v>Carrizo_Solar_energy_NA_CONFIDENTIAL</v>
      </c>
      <c r="Z1907" s="110">
        <f>IF(COUNTIFS($Y$2:Y1907,Y1907)=1,1,0)</f>
        <v>0</v>
      </c>
      <c r="AA1907" s="110">
        <f>SUM($Z$2:Z1907)*Z1907</f>
        <v>0</v>
      </c>
      <c r="AB1907" s="110">
        <f>COUNTIFS(resources!B:B,B1907)</f>
        <v>1</v>
      </c>
      <c r="AC1907" s="110">
        <f t="shared" si="414"/>
        <v>1</v>
      </c>
      <c r="AD1907" s="110">
        <f t="shared" si="415"/>
        <v>1</v>
      </c>
      <c r="AE1907" s="110">
        <f t="shared" si="416"/>
        <v>0</v>
      </c>
      <c r="AF1907" s="110">
        <f t="shared" si="417"/>
        <v>1</v>
      </c>
      <c r="AG1907" s="110">
        <f t="shared" si="418"/>
        <v>0</v>
      </c>
      <c r="AH1907" s="110">
        <f t="shared" si="419"/>
        <v>0</v>
      </c>
      <c r="AI1907" s="110">
        <f t="shared" si="420"/>
        <v>1</v>
      </c>
      <c r="AJ1907" s="100">
        <f>ROW()</f>
        <v>1907</v>
      </c>
      <c r="AK1907" s="100" t="e">
        <f>INDEX('BadRows RECART'!$C$2:$C$1207,MATCH(monthly_gwh_mw!AJ1907,'BadRows RECART'!$D$2:$D$1207,0))</f>
        <v>#N/A</v>
      </c>
    </row>
    <row r="1908" spans="1:37" ht="20">
      <c r="A1908" s="106" t="s">
        <v>3907</v>
      </c>
      <c r="B1908" s="106" t="s">
        <v>2075</v>
      </c>
      <c r="C1908" s="106" t="s">
        <v>6297</v>
      </c>
      <c r="D1908" s="168">
        <v>2027</v>
      </c>
      <c r="E1908" s="168">
        <v>10</v>
      </c>
      <c r="F1908" s="199">
        <v>17.894529308696093</v>
      </c>
      <c r="G1908" s="212" t="s">
        <v>6314</v>
      </c>
      <c r="H1908" s="212" t="s">
        <v>6314</v>
      </c>
      <c r="I1908" s="106" t="s">
        <v>594</v>
      </c>
      <c r="K1908" s="83" t="s">
        <v>6314</v>
      </c>
      <c r="L1908" s="83" t="s">
        <v>6314</v>
      </c>
      <c r="M1908" s="45" t="str">
        <f>IF(
ISNA(INDEX(resources!E:E,MATCH(B1908,resources!B:B,0))),"fillme",
INDEX(resources!E:E,MATCH(B1908,resources!B:B,0)))</f>
        <v>CAISO_Solar</v>
      </c>
      <c r="N1908" s="45">
        <f>IF(
ISNA(INDEX(resources!J:J,MATCH(B1908,resources!B:B,0))),"fillme",
INDEX(resources!J:J,MATCH(B1908,resources!B:B,0)))</f>
        <v>0</v>
      </c>
      <c r="O1908" s="83" t="str">
        <f>IFERROR(INDEX(resources!K:K,MATCH(B1908,resources!B:B,0)),"fillme")</f>
        <v>solar</v>
      </c>
      <c r="P1908" s="89" t="str">
        <f t="shared" si="408"/>
        <v>solar_2027_10</v>
      </c>
      <c r="Q1908" s="87">
        <f>INDEX(elcc!G:G,MATCH(P1908,elcc!D:D,0))</f>
        <v>1.2857142857142857E-2</v>
      </c>
      <c r="R1908" s="89">
        <f t="shared" si="409"/>
        <v>1</v>
      </c>
      <c r="S1908" s="89" t="s">
        <v>6314</v>
      </c>
      <c r="T1908" s="89" t="s">
        <v>6314</v>
      </c>
      <c r="U1908" s="90" t="str">
        <f t="shared" si="410"/>
        <v>ok</v>
      </c>
      <c r="V1908" s="63" t="str">
        <f>INDEX(resources!F:F,MATCH(B1908,resources!B:B,0))</f>
        <v>new_resolve</v>
      </c>
      <c r="W1908" s="110">
        <f t="shared" si="411"/>
        <v>1</v>
      </c>
      <c r="X1908" s="110">
        <f t="shared" si="412"/>
        <v>0</v>
      </c>
      <c r="Y1908" s="110" t="str">
        <f t="shared" si="413"/>
        <v>Carrizo_Solar_energy_NA_CONFIDENTIAL</v>
      </c>
      <c r="Z1908" s="110">
        <f>IF(COUNTIFS($Y$2:Y1908,Y1908)=1,1,0)</f>
        <v>0</v>
      </c>
      <c r="AA1908" s="110">
        <f>SUM($Z$2:Z1908)*Z1908</f>
        <v>0</v>
      </c>
      <c r="AB1908" s="110">
        <f>COUNTIFS(resources!B:B,B1908)</f>
        <v>1</v>
      </c>
      <c r="AC1908" s="110">
        <f t="shared" si="414"/>
        <v>1</v>
      </c>
      <c r="AD1908" s="110">
        <f t="shared" si="415"/>
        <v>1</v>
      </c>
      <c r="AE1908" s="110">
        <f t="shared" si="416"/>
        <v>0</v>
      </c>
      <c r="AF1908" s="110">
        <f t="shared" si="417"/>
        <v>1</v>
      </c>
      <c r="AG1908" s="110">
        <f t="shared" si="418"/>
        <v>0</v>
      </c>
      <c r="AH1908" s="110">
        <f t="shared" si="419"/>
        <v>0</v>
      </c>
      <c r="AI1908" s="110">
        <f t="shared" si="420"/>
        <v>1</v>
      </c>
      <c r="AJ1908" s="100">
        <f>ROW()</f>
        <v>1908</v>
      </c>
      <c r="AK1908" s="100" t="e">
        <f>INDEX('BadRows RECART'!$C$2:$C$1207,MATCH(monthly_gwh_mw!AJ1908,'BadRows RECART'!$D$2:$D$1207,0))</f>
        <v>#N/A</v>
      </c>
    </row>
    <row r="1909" spans="1:37" ht="20">
      <c r="A1909" s="106" t="s">
        <v>3907</v>
      </c>
      <c r="B1909" s="106" t="s">
        <v>2075</v>
      </c>
      <c r="C1909" s="106" t="s">
        <v>6297</v>
      </c>
      <c r="D1909" s="168">
        <v>2027</v>
      </c>
      <c r="E1909" s="168">
        <v>11</v>
      </c>
      <c r="F1909" s="199">
        <v>13.435402708682435</v>
      </c>
      <c r="G1909" s="212" t="s">
        <v>6314</v>
      </c>
      <c r="H1909" s="212" t="s">
        <v>6314</v>
      </c>
      <c r="I1909" s="106" t="s">
        <v>594</v>
      </c>
      <c r="K1909" s="83" t="s">
        <v>6314</v>
      </c>
      <c r="L1909" s="83" t="s">
        <v>6314</v>
      </c>
      <c r="M1909" s="45" t="str">
        <f>IF(
ISNA(INDEX(resources!E:E,MATCH(B1909,resources!B:B,0))),"fillme",
INDEX(resources!E:E,MATCH(B1909,resources!B:B,0)))</f>
        <v>CAISO_Solar</v>
      </c>
      <c r="N1909" s="45">
        <f>IF(
ISNA(INDEX(resources!J:J,MATCH(B1909,resources!B:B,0))),"fillme",
INDEX(resources!J:J,MATCH(B1909,resources!B:B,0)))</f>
        <v>0</v>
      </c>
      <c r="O1909" s="83" t="str">
        <f>IFERROR(INDEX(resources!K:K,MATCH(B1909,resources!B:B,0)),"fillme")</f>
        <v>solar</v>
      </c>
      <c r="P1909" s="89" t="str">
        <f t="shared" si="408"/>
        <v>solar_2027_11</v>
      </c>
      <c r="Q1909" s="87">
        <f>INDEX(elcc!G:G,MATCH(P1909,elcc!D:D,0))</f>
        <v>1.2857142857142857E-2</v>
      </c>
      <c r="R1909" s="89">
        <f t="shared" si="409"/>
        <v>1</v>
      </c>
      <c r="S1909" s="89" t="s">
        <v>6314</v>
      </c>
      <c r="T1909" s="89" t="s">
        <v>6314</v>
      </c>
      <c r="U1909" s="90" t="str">
        <f t="shared" si="410"/>
        <v>ok</v>
      </c>
      <c r="V1909" s="63" t="str">
        <f>INDEX(resources!F:F,MATCH(B1909,resources!B:B,0))</f>
        <v>new_resolve</v>
      </c>
      <c r="W1909" s="110">
        <f t="shared" si="411"/>
        <v>1</v>
      </c>
      <c r="X1909" s="110">
        <f t="shared" si="412"/>
        <v>0</v>
      </c>
      <c r="Y1909" s="110" t="str">
        <f t="shared" si="413"/>
        <v>Carrizo_Solar_energy_NA_CONFIDENTIAL</v>
      </c>
      <c r="Z1909" s="110">
        <f>IF(COUNTIFS($Y$2:Y1909,Y1909)=1,1,0)</f>
        <v>0</v>
      </c>
      <c r="AA1909" s="110">
        <f>SUM($Z$2:Z1909)*Z1909</f>
        <v>0</v>
      </c>
      <c r="AB1909" s="110">
        <f>COUNTIFS(resources!B:B,B1909)</f>
        <v>1</v>
      </c>
      <c r="AC1909" s="110">
        <f t="shared" si="414"/>
        <v>1</v>
      </c>
      <c r="AD1909" s="110">
        <f t="shared" si="415"/>
        <v>1</v>
      </c>
      <c r="AE1909" s="110">
        <f t="shared" si="416"/>
        <v>0</v>
      </c>
      <c r="AF1909" s="110">
        <f t="shared" si="417"/>
        <v>1</v>
      </c>
      <c r="AG1909" s="110">
        <f t="shared" si="418"/>
        <v>0</v>
      </c>
      <c r="AH1909" s="110">
        <f t="shared" si="419"/>
        <v>0</v>
      </c>
      <c r="AI1909" s="110">
        <f t="shared" si="420"/>
        <v>1</v>
      </c>
      <c r="AJ1909" s="100">
        <f>ROW()</f>
        <v>1909</v>
      </c>
      <c r="AK1909" s="100" t="e">
        <f>INDEX('BadRows RECART'!$C$2:$C$1207,MATCH(monthly_gwh_mw!AJ1909,'BadRows RECART'!$D$2:$D$1207,0))</f>
        <v>#N/A</v>
      </c>
    </row>
    <row r="1910" spans="1:37" ht="20">
      <c r="A1910" s="106" t="s">
        <v>3907</v>
      </c>
      <c r="B1910" s="106" t="s">
        <v>2075</v>
      </c>
      <c r="C1910" s="106" t="s">
        <v>6297</v>
      </c>
      <c r="D1910" s="168">
        <v>2027</v>
      </c>
      <c r="E1910" s="168">
        <v>12</v>
      </c>
      <c r="F1910" s="199">
        <v>9.9433864211916152</v>
      </c>
      <c r="G1910" s="212" t="s">
        <v>6314</v>
      </c>
      <c r="H1910" s="212" t="s">
        <v>6314</v>
      </c>
      <c r="I1910" s="106" t="s">
        <v>594</v>
      </c>
      <c r="K1910" s="83" t="s">
        <v>6314</v>
      </c>
      <c r="L1910" s="83" t="s">
        <v>6314</v>
      </c>
      <c r="M1910" s="45" t="str">
        <f>IF(
ISNA(INDEX(resources!E:E,MATCH(B1910,resources!B:B,0))),"fillme",
INDEX(resources!E:E,MATCH(B1910,resources!B:B,0)))</f>
        <v>CAISO_Solar</v>
      </c>
      <c r="N1910" s="45">
        <f>IF(
ISNA(INDEX(resources!J:J,MATCH(B1910,resources!B:B,0))),"fillme",
INDEX(resources!J:J,MATCH(B1910,resources!B:B,0)))</f>
        <v>0</v>
      </c>
      <c r="O1910" s="83" t="str">
        <f>IFERROR(INDEX(resources!K:K,MATCH(B1910,resources!B:B,0)),"fillme")</f>
        <v>solar</v>
      </c>
      <c r="P1910" s="89" t="str">
        <f t="shared" si="408"/>
        <v>solar_2027_12</v>
      </c>
      <c r="Q1910" s="87">
        <f>INDEX(elcc!G:G,MATCH(P1910,elcc!D:D,0))</f>
        <v>0</v>
      </c>
      <c r="R1910" s="89">
        <f t="shared" si="409"/>
        <v>1</v>
      </c>
      <c r="S1910" s="89" t="s">
        <v>6314</v>
      </c>
      <c r="T1910" s="89" t="s">
        <v>6314</v>
      </c>
      <c r="U1910" s="90" t="str">
        <f t="shared" si="410"/>
        <v>ok</v>
      </c>
      <c r="V1910" s="63" t="str">
        <f>INDEX(resources!F:F,MATCH(B1910,resources!B:B,0))</f>
        <v>new_resolve</v>
      </c>
      <c r="W1910" s="110">
        <f t="shared" si="411"/>
        <v>1</v>
      </c>
      <c r="X1910" s="110">
        <f t="shared" si="412"/>
        <v>0</v>
      </c>
      <c r="Y1910" s="110" t="str">
        <f t="shared" si="413"/>
        <v>Carrizo_Solar_energy_NA_CONFIDENTIAL</v>
      </c>
      <c r="Z1910" s="110">
        <f>IF(COUNTIFS($Y$2:Y1910,Y1910)=1,1,0)</f>
        <v>0</v>
      </c>
      <c r="AA1910" s="110">
        <f>SUM($Z$2:Z1910)*Z1910</f>
        <v>0</v>
      </c>
      <c r="AB1910" s="110">
        <f>COUNTIFS(resources!B:B,B1910)</f>
        <v>1</v>
      </c>
      <c r="AC1910" s="110">
        <f t="shared" si="414"/>
        <v>1</v>
      </c>
      <c r="AD1910" s="110">
        <f t="shared" si="415"/>
        <v>1</v>
      </c>
      <c r="AE1910" s="110">
        <f t="shared" si="416"/>
        <v>0</v>
      </c>
      <c r="AF1910" s="110">
        <f t="shared" si="417"/>
        <v>1</v>
      </c>
      <c r="AG1910" s="110">
        <f t="shared" si="418"/>
        <v>0</v>
      </c>
      <c r="AH1910" s="110">
        <f t="shared" si="419"/>
        <v>0</v>
      </c>
      <c r="AI1910" s="110">
        <f t="shared" si="420"/>
        <v>1</v>
      </c>
      <c r="AJ1910" s="100">
        <f>ROW()</f>
        <v>1910</v>
      </c>
      <c r="AK1910" s="100" t="e">
        <f>INDEX('BadRows RECART'!$C$2:$C$1207,MATCH(monthly_gwh_mw!AJ1910,'BadRows RECART'!$D$2:$D$1207,0))</f>
        <v>#N/A</v>
      </c>
    </row>
    <row r="1911" spans="1:37" ht="20">
      <c r="A1911" s="106" t="s">
        <v>3907</v>
      </c>
      <c r="B1911" s="106" t="s">
        <v>2075</v>
      </c>
      <c r="C1911" s="106" t="s">
        <v>6297</v>
      </c>
      <c r="D1911" s="168">
        <v>2028</v>
      </c>
      <c r="E1911" s="168">
        <v>1</v>
      </c>
      <c r="F1911" s="199">
        <v>13.25448274819769</v>
      </c>
      <c r="G1911" s="212" t="s">
        <v>6314</v>
      </c>
      <c r="H1911" s="212" t="s">
        <v>6314</v>
      </c>
      <c r="I1911" s="106" t="s">
        <v>594</v>
      </c>
      <c r="K1911" s="83" t="s">
        <v>6314</v>
      </c>
      <c r="L1911" s="83" t="s">
        <v>6314</v>
      </c>
      <c r="M1911" s="45" t="str">
        <f>IF(
ISNA(INDEX(resources!E:E,MATCH(B1911,resources!B:B,0))),"fillme",
INDEX(resources!E:E,MATCH(B1911,resources!B:B,0)))</f>
        <v>CAISO_Solar</v>
      </c>
      <c r="N1911" s="45">
        <f>IF(
ISNA(INDEX(resources!J:J,MATCH(B1911,resources!B:B,0))),"fillme",
INDEX(resources!J:J,MATCH(B1911,resources!B:B,0)))</f>
        <v>0</v>
      </c>
      <c r="O1911" s="83" t="str">
        <f>IFERROR(INDEX(resources!K:K,MATCH(B1911,resources!B:B,0)),"fillme")</f>
        <v>solar</v>
      </c>
      <c r="P1911" s="89" t="str">
        <f t="shared" si="408"/>
        <v>solar_2028_1</v>
      </c>
      <c r="Q1911" s="87">
        <f>INDEX(elcc!G:G,MATCH(P1911,elcc!D:D,0))</f>
        <v>2.5714285714285714E-2</v>
      </c>
      <c r="R1911" s="89">
        <f t="shared" si="409"/>
        <v>1</v>
      </c>
      <c r="S1911" s="89" t="s">
        <v>6314</v>
      </c>
      <c r="T1911" s="89" t="s">
        <v>6314</v>
      </c>
      <c r="U1911" s="90" t="str">
        <f t="shared" si="410"/>
        <v>ok</v>
      </c>
      <c r="V1911" s="63" t="str">
        <f>INDEX(resources!F:F,MATCH(B1911,resources!B:B,0))</f>
        <v>new_resolve</v>
      </c>
      <c r="W1911" s="110">
        <f t="shared" si="411"/>
        <v>1</v>
      </c>
      <c r="X1911" s="110">
        <f t="shared" si="412"/>
        <v>0</v>
      </c>
      <c r="Y1911" s="110" t="str">
        <f t="shared" si="413"/>
        <v>Carrizo_Solar_energy_NA_CONFIDENTIAL</v>
      </c>
      <c r="Z1911" s="110">
        <f>IF(COUNTIFS($Y$2:Y1911,Y1911)=1,1,0)</f>
        <v>0</v>
      </c>
      <c r="AA1911" s="110">
        <f>SUM($Z$2:Z1911)*Z1911</f>
        <v>0</v>
      </c>
      <c r="AB1911" s="110">
        <f>COUNTIFS(resources!B:B,B1911)</f>
        <v>1</v>
      </c>
      <c r="AC1911" s="110">
        <f t="shared" si="414"/>
        <v>1</v>
      </c>
      <c r="AD1911" s="110">
        <f t="shared" si="415"/>
        <v>1</v>
      </c>
      <c r="AE1911" s="110">
        <f t="shared" si="416"/>
        <v>0</v>
      </c>
      <c r="AF1911" s="110">
        <f t="shared" si="417"/>
        <v>1</v>
      </c>
      <c r="AG1911" s="110">
        <f t="shared" si="418"/>
        <v>0</v>
      </c>
      <c r="AH1911" s="110">
        <f t="shared" si="419"/>
        <v>0</v>
      </c>
      <c r="AI1911" s="110">
        <f t="shared" si="420"/>
        <v>1</v>
      </c>
      <c r="AJ1911" s="100">
        <f>ROW()</f>
        <v>1911</v>
      </c>
      <c r="AK1911" s="100" t="e">
        <f>INDEX('BadRows RECART'!$C$2:$C$1207,MATCH(monthly_gwh_mw!AJ1911,'BadRows RECART'!$D$2:$D$1207,0))</f>
        <v>#N/A</v>
      </c>
    </row>
    <row r="1912" spans="1:37" ht="20">
      <c r="A1912" s="106" t="s">
        <v>3907</v>
      </c>
      <c r="B1912" s="106" t="s">
        <v>2075</v>
      </c>
      <c r="C1912" s="106" t="s">
        <v>6297</v>
      </c>
      <c r="D1912" s="168">
        <v>2028</v>
      </c>
      <c r="E1912" s="168">
        <v>2</v>
      </c>
      <c r="F1912" s="199">
        <v>10.807120527452597</v>
      </c>
      <c r="G1912" s="212" t="s">
        <v>6314</v>
      </c>
      <c r="H1912" s="212" t="s">
        <v>6314</v>
      </c>
      <c r="I1912" s="106" t="s">
        <v>594</v>
      </c>
      <c r="K1912" s="83" t="s">
        <v>6314</v>
      </c>
      <c r="L1912" s="83" t="s">
        <v>6314</v>
      </c>
      <c r="M1912" s="45" t="str">
        <f>IF(
ISNA(INDEX(resources!E:E,MATCH(B1912,resources!B:B,0))),"fillme",
INDEX(resources!E:E,MATCH(B1912,resources!B:B,0)))</f>
        <v>CAISO_Solar</v>
      </c>
      <c r="N1912" s="45">
        <f>IF(
ISNA(INDEX(resources!J:J,MATCH(B1912,resources!B:B,0))),"fillme",
INDEX(resources!J:J,MATCH(B1912,resources!B:B,0)))</f>
        <v>0</v>
      </c>
      <c r="O1912" s="83" t="str">
        <f>IFERROR(INDEX(resources!K:K,MATCH(B1912,resources!B:B,0)),"fillme")</f>
        <v>solar</v>
      </c>
      <c r="P1912" s="89" t="str">
        <f t="shared" si="408"/>
        <v>solar_2028_2</v>
      </c>
      <c r="Q1912" s="87">
        <f>INDEX(elcc!G:G,MATCH(P1912,elcc!D:D,0))</f>
        <v>1.9285714285714285E-2</v>
      </c>
      <c r="R1912" s="89">
        <f t="shared" si="409"/>
        <v>1</v>
      </c>
      <c r="S1912" s="89" t="s">
        <v>6314</v>
      </c>
      <c r="T1912" s="89" t="s">
        <v>6314</v>
      </c>
      <c r="U1912" s="90" t="str">
        <f t="shared" si="410"/>
        <v>ok</v>
      </c>
      <c r="V1912" s="63" t="str">
        <f>INDEX(resources!F:F,MATCH(B1912,resources!B:B,0))</f>
        <v>new_resolve</v>
      </c>
      <c r="W1912" s="110">
        <f t="shared" si="411"/>
        <v>1</v>
      </c>
      <c r="X1912" s="110">
        <f t="shared" si="412"/>
        <v>0</v>
      </c>
      <c r="Y1912" s="110" t="str">
        <f t="shared" si="413"/>
        <v>Carrizo_Solar_energy_NA_CONFIDENTIAL</v>
      </c>
      <c r="Z1912" s="110">
        <f>IF(COUNTIFS($Y$2:Y1912,Y1912)=1,1,0)</f>
        <v>0</v>
      </c>
      <c r="AA1912" s="110">
        <f>SUM($Z$2:Z1912)*Z1912</f>
        <v>0</v>
      </c>
      <c r="AB1912" s="110">
        <f>COUNTIFS(resources!B:B,B1912)</f>
        <v>1</v>
      </c>
      <c r="AC1912" s="110">
        <f t="shared" si="414"/>
        <v>1</v>
      </c>
      <c r="AD1912" s="110">
        <f t="shared" si="415"/>
        <v>1</v>
      </c>
      <c r="AE1912" s="110">
        <f t="shared" si="416"/>
        <v>0</v>
      </c>
      <c r="AF1912" s="110">
        <f t="shared" si="417"/>
        <v>1</v>
      </c>
      <c r="AG1912" s="110">
        <f t="shared" si="418"/>
        <v>0</v>
      </c>
      <c r="AH1912" s="110">
        <f t="shared" si="419"/>
        <v>0</v>
      </c>
      <c r="AI1912" s="110">
        <f t="shared" si="420"/>
        <v>1</v>
      </c>
      <c r="AJ1912" s="100">
        <f>ROW()</f>
        <v>1912</v>
      </c>
      <c r="AK1912" s="100" t="e">
        <f>INDEX('BadRows RECART'!$C$2:$C$1207,MATCH(monthly_gwh_mw!AJ1912,'BadRows RECART'!$D$2:$D$1207,0))</f>
        <v>#N/A</v>
      </c>
    </row>
    <row r="1913" spans="1:37" ht="20">
      <c r="A1913" s="106" t="s">
        <v>3907</v>
      </c>
      <c r="B1913" s="106" t="s">
        <v>2075</v>
      </c>
      <c r="C1913" s="106" t="s">
        <v>6297</v>
      </c>
      <c r="D1913" s="168">
        <v>2028</v>
      </c>
      <c r="E1913" s="168">
        <v>3</v>
      </c>
      <c r="F1913" s="199">
        <v>21.547280474328087</v>
      </c>
      <c r="G1913" s="212" t="s">
        <v>6314</v>
      </c>
      <c r="H1913" s="212" t="s">
        <v>6314</v>
      </c>
      <c r="I1913" s="106" t="s">
        <v>594</v>
      </c>
      <c r="K1913" s="83" t="s">
        <v>6314</v>
      </c>
      <c r="L1913" s="83" t="s">
        <v>6314</v>
      </c>
      <c r="M1913" s="45" t="str">
        <f>IF(
ISNA(INDEX(resources!E:E,MATCH(B1913,resources!B:B,0))),"fillme",
INDEX(resources!E:E,MATCH(B1913,resources!B:B,0)))</f>
        <v>CAISO_Solar</v>
      </c>
      <c r="N1913" s="45">
        <f>IF(
ISNA(INDEX(resources!J:J,MATCH(B1913,resources!B:B,0))),"fillme",
INDEX(resources!J:J,MATCH(B1913,resources!B:B,0)))</f>
        <v>0</v>
      </c>
      <c r="O1913" s="83" t="str">
        <f>IFERROR(INDEX(resources!K:K,MATCH(B1913,resources!B:B,0)),"fillme")</f>
        <v>solar</v>
      </c>
      <c r="P1913" s="89" t="str">
        <f t="shared" si="408"/>
        <v>solar_2028_3</v>
      </c>
      <c r="Q1913" s="87">
        <f>INDEX(elcc!G:G,MATCH(P1913,elcc!D:D,0))</f>
        <v>0.1157142857142857</v>
      </c>
      <c r="R1913" s="89">
        <f t="shared" si="409"/>
        <v>1</v>
      </c>
      <c r="S1913" s="89" t="s">
        <v>6314</v>
      </c>
      <c r="T1913" s="89" t="s">
        <v>6314</v>
      </c>
      <c r="U1913" s="90" t="str">
        <f t="shared" si="410"/>
        <v>ok</v>
      </c>
      <c r="V1913" s="63" t="str">
        <f>INDEX(resources!F:F,MATCH(B1913,resources!B:B,0))</f>
        <v>new_resolve</v>
      </c>
      <c r="W1913" s="110">
        <f t="shared" si="411"/>
        <v>1</v>
      </c>
      <c r="X1913" s="110">
        <f t="shared" si="412"/>
        <v>0</v>
      </c>
      <c r="Y1913" s="110" t="str">
        <f t="shared" si="413"/>
        <v>Carrizo_Solar_energy_NA_CONFIDENTIAL</v>
      </c>
      <c r="Z1913" s="110">
        <f>IF(COUNTIFS($Y$2:Y1913,Y1913)=1,1,0)</f>
        <v>0</v>
      </c>
      <c r="AA1913" s="110">
        <f>SUM($Z$2:Z1913)*Z1913</f>
        <v>0</v>
      </c>
      <c r="AB1913" s="110">
        <f>COUNTIFS(resources!B:B,B1913)</f>
        <v>1</v>
      </c>
      <c r="AC1913" s="110">
        <f t="shared" si="414"/>
        <v>1</v>
      </c>
      <c r="AD1913" s="110">
        <f t="shared" si="415"/>
        <v>1</v>
      </c>
      <c r="AE1913" s="110">
        <f t="shared" si="416"/>
        <v>0</v>
      </c>
      <c r="AF1913" s="110">
        <f t="shared" si="417"/>
        <v>1</v>
      </c>
      <c r="AG1913" s="110">
        <f t="shared" si="418"/>
        <v>0</v>
      </c>
      <c r="AH1913" s="110">
        <f t="shared" si="419"/>
        <v>0</v>
      </c>
      <c r="AI1913" s="110">
        <f t="shared" si="420"/>
        <v>1</v>
      </c>
      <c r="AJ1913" s="100">
        <f>ROW()</f>
        <v>1913</v>
      </c>
      <c r="AK1913" s="100" t="e">
        <f>INDEX('BadRows RECART'!$C$2:$C$1207,MATCH(monthly_gwh_mw!AJ1913,'BadRows RECART'!$D$2:$D$1207,0))</f>
        <v>#N/A</v>
      </c>
    </row>
    <row r="1914" spans="1:37" ht="20">
      <c r="A1914" s="106" t="s">
        <v>3907</v>
      </c>
      <c r="B1914" s="106" t="s">
        <v>2075</v>
      </c>
      <c r="C1914" s="106" t="s">
        <v>6297</v>
      </c>
      <c r="D1914" s="168">
        <v>2028</v>
      </c>
      <c r="E1914" s="168">
        <v>4</v>
      </c>
      <c r="F1914" s="199">
        <v>23.310153208575461</v>
      </c>
      <c r="G1914" s="212" t="s">
        <v>6314</v>
      </c>
      <c r="H1914" s="212" t="s">
        <v>6314</v>
      </c>
      <c r="I1914" s="106" t="s">
        <v>594</v>
      </c>
      <c r="K1914" s="83" t="s">
        <v>6314</v>
      </c>
      <c r="L1914" s="83" t="s">
        <v>6314</v>
      </c>
      <c r="M1914" s="45" t="str">
        <f>IF(
ISNA(INDEX(resources!E:E,MATCH(B1914,resources!B:B,0))),"fillme",
INDEX(resources!E:E,MATCH(B1914,resources!B:B,0)))</f>
        <v>CAISO_Solar</v>
      </c>
      <c r="N1914" s="45">
        <f>IF(
ISNA(INDEX(resources!J:J,MATCH(B1914,resources!B:B,0))),"fillme",
INDEX(resources!J:J,MATCH(B1914,resources!B:B,0)))</f>
        <v>0</v>
      </c>
      <c r="O1914" s="83" t="str">
        <f>IFERROR(INDEX(resources!K:K,MATCH(B1914,resources!B:B,0)),"fillme")</f>
        <v>solar</v>
      </c>
      <c r="P1914" s="89" t="str">
        <f t="shared" si="408"/>
        <v>solar_2028_4</v>
      </c>
      <c r="Q1914" s="87">
        <f>INDEX(elcc!G:G,MATCH(P1914,elcc!D:D,0))</f>
        <v>9.6428571428571419E-2</v>
      </c>
      <c r="R1914" s="89">
        <f t="shared" si="409"/>
        <v>1</v>
      </c>
      <c r="S1914" s="89" t="s">
        <v>6314</v>
      </c>
      <c r="T1914" s="89" t="s">
        <v>6314</v>
      </c>
      <c r="U1914" s="90" t="str">
        <f t="shared" si="410"/>
        <v>ok</v>
      </c>
      <c r="V1914" s="63" t="str">
        <f>INDEX(resources!F:F,MATCH(B1914,resources!B:B,0))</f>
        <v>new_resolve</v>
      </c>
      <c r="W1914" s="110">
        <f t="shared" si="411"/>
        <v>1</v>
      </c>
      <c r="X1914" s="110">
        <f t="shared" si="412"/>
        <v>0</v>
      </c>
      <c r="Y1914" s="110" t="str">
        <f t="shared" si="413"/>
        <v>Carrizo_Solar_energy_NA_CONFIDENTIAL</v>
      </c>
      <c r="Z1914" s="110">
        <f>IF(COUNTIFS($Y$2:Y1914,Y1914)=1,1,0)</f>
        <v>0</v>
      </c>
      <c r="AA1914" s="110">
        <f>SUM($Z$2:Z1914)*Z1914</f>
        <v>0</v>
      </c>
      <c r="AB1914" s="110">
        <f>COUNTIFS(resources!B:B,B1914)</f>
        <v>1</v>
      </c>
      <c r="AC1914" s="110">
        <f t="shared" si="414"/>
        <v>1</v>
      </c>
      <c r="AD1914" s="110">
        <f t="shared" si="415"/>
        <v>1</v>
      </c>
      <c r="AE1914" s="110">
        <f t="shared" si="416"/>
        <v>0</v>
      </c>
      <c r="AF1914" s="110">
        <f t="shared" si="417"/>
        <v>1</v>
      </c>
      <c r="AG1914" s="110">
        <f t="shared" si="418"/>
        <v>0</v>
      </c>
      <c r="AH1914" s="110">
        <f t="shared" si="419"/>
        <v>0</v>
      </c>
      <c r="AI1914" s="110">
        <f t="shared" si="420"/>
        <v>1</v>
      </c>
      <c r="AJ1914" s="100">
        <f>ROW()</f>
        <v>1914</v>
      </c>
      <c r="AK1914" s="100" t="e">
        <f>INDEX('BadRows RECART'!$C$2:$C$1207,MATCH(monthly_gwh_mw!AJ1914,'BadRows RECART'!$D$2:$D$1207,0))</f>
        <v>#N/A</v>
      </c>
    </row>
    <row r="1915" spans="1:37" ht="20">
      <c r="A1915" s="106" t="s">
        <v>3907</v>
      </c>
      <c r="B1915" s="106" t="s">
        <v>2075</v>
      </c>
      <c r="C1915" s="106" t="s">
        <v>6297</v>
      </c>
      <c r="D1915" s="168">
        <v>2028</v>
      </c>
      <c r="E1915" s="168">
        <v>5</v>
      </c>
      <c r="F1915" s="199">
        <v>29.549952600424483</v>
      </c>
      <c r="G1915" s="212" t="s">
        <v>6314</v>
      </c>
      <c r="H1915" s="212" t="s">
        <v>6314</v>
      </c>
      <c r="I1915" s="106" t="s">
        <v>594</v>
      </c>
      <c r="K1915" s="83" t="s">
        <v>6314</v>
      </c>
      <c r="L1915" s="83" t="s">
        <v>6314</v>
      </c>
      <c r="M1915" s="45" t="str">
        <f>IF(
ISNA(INDEX(resources!E:E,MATCH(B1915,resources!B:B,0))),"fillme",
INDEX(resources!E:E,MATCH(B1915,resources!B:B,0)))</f>
        <v>CAISO_Solar</v>
      </c>
      <c r="N1915" s="45">
        <f>IF(
ISNA(INDEX(resources!J:J,MATCH(B1915,resources!B:B,0))),"fillme",
INDEX(resources!J:J,MATCH(B1915,resources!B:B,0)))</f>
        <v>0</v>
      </c>
      <c r="O1915" s="83" t="str">
        <f>IFERROR(INDEX(resources!K:K,MATCH(B1915,resources!B:B,0)),"fillme")</f>
        <v>solar</v>
      </c>
      <c r="P1915" s="89" t="str">
        <f t="shared" si="408"/>
        <v>solar_2028_5</v>
      </c>
      <c r="Q1915" s="87">
        <f>INDEX(elcc!G:G,MATCH(P1915,elcc!D:D,0))</f>
        <v>0.10285714285714286</v>
      </c>
      <c r="R1915" s="89">
        <f t="shared" si="409"/>
        <v>1</v>
      </c>
      <c r="S1915" s="89" t="s">
        <v>6314</v>
      </c>
      <c r="T1915" s="89" t="s">
        <v>6314</v>
      </c>
      <c r="U1915" s="90" t="str">
        <f t="shared" si="410"/>
        <v>ok</v>
      </c>
      <c r="V1915" s="63" t="str">
        <f>INDEX(resources!F:F,MATCH(B1915,resources!B:B,0))</f>
        <v>new_resolve</v>
      </c>
      <c r="W1915" s="110">
        <f t="shared" si="411"/>
        <v>1</v>
      </c>
      <c r="X1915" s="110">
        <f t="shared" si="412"/>
        <v>0</v>
      </c>
      <c r="Y1915" s="110" t="str">
        <f t="shared" si="413"/>
        <v>Carrizo_Solar_energy_NA_CONFIDENTIAL</v>
      </c>
      <c r="Z1915" s="110">
        <f>IF(COUNTIFS($Y$2:Y1915,Y1915)=1,1,0)</f>
        <v>0</v>
      </c>
      <c r="AA1915" s="110">
        <f>SUM($Z$2:Z1915)*Z1915</f>
        <v>0</v>
      </c>
      <c r="AB1915" s="110">
        <f>COUNTIFS(resources!B:B,B1915)</f>
        <v>1</v>
      </c>
      <c r="AC1915" s="110">
        <f t="shared" si="414"/>
        <v>1</v>
      </c>
      <c r="AD1915" s="110">
        <f t="shared" si="415"/>
        <v>1</v>
      </c>
      <c r="AE1915" s="110">
        <f t="shared" si="416"/>
        <v>0</v>
      </c>
      <c r="AF1915" s="110">
        <f t="shared" si="417"/>
        <v>1</v>
      </c>
      <c r="AG1915" s="110">
        <f t="shared" si="418"/>
        <v>0</v>
      </c>
      <c r="AH1915" s="110">
        <f t="shared" si="419"/>
        <v>0</v>
      </c>
      <c r="AI1915" s="110">
        <f t="shared" si="420"/>
        <v>1</v>
      </c>
      <c r="AJ1915" s="100">
        <f>ROW()</f>
        <v>1915</v>
      </c>
      <c r="AK1915" s="100" t="e">
        <f>INDEX('BadRows RECART'!$C$2:$C$1207,MATCH(monthly_gwh_mw!AJ1915,'BadRows RECART'!$D$2:$D$1207,0))</f>
        <v>#N/A</v>
      </c>
    </row>
    <row r="1916" spans="1:37" ht="20">
      <c r="A1916" s="106" t="s">
        <v>3907</v>
      </c>
      <c r="B1916" s="106" t="s">
        <v>2075</v>
      </c>
      <c r="C1916" s="106" t="s">
        <v>6297</v>
      </c>
      <c r="D1916" s="168">
        <v>2028</v>
      </c>
      <c r="E1916" s="168">
        <v>6</v>
      </c>
      <c r="F1916" s="199">
        <v>30.110457272603487</v>
      </c>
      <c r="G1916" s="212" t="s">
        <v>6314</v>
      </c>
      <c r="H1916" s="212" t="s">
        <v>6314</v>
      </c>
      <c r="I1916" s="106" t="s">
        <v>594</v>
      </c>
      <c r="K1916" s="83" t="s">
        <v>6314</v>
      </c>
      <c r="L1916" s="83" t="s">
        <v>6314</v>
      </c>
      <c r="M1916" s="45" t="str">
        <f>IF(
ISNA(INDEX(resources!E:E,MATCH(B1916,resources!B:B,0))),"fillme",
INDEX(resources!E:E,MATCH(B1916,resources!B:B,0)))</f>
        <v>CAISO_Solar</v>
      </c>
      <c r="N1916" s="45">
        <f>IF(
ISNA(INDEX(resources!J:J,MATCH(B1916,resources!B:B,0))),"fillme",
INDEX(resources!J:J,MATCH(B1916,resources!B:B,0)))</f>
        <v>0</v>
      </c>
      <c r="O1916" s="83" t="str">
        <f>IFERROR(INDEX(resources!K:K,MATCH(B1916,resources!B:B,0)),"fillme")</f>
        <v>solar</v>
      </c>
      <c r="P1916" s="89" t="str">
        <f t="shared" si="408"/>
        <v>solar_2028_6</v>
      </c>
      <c r="Q1916" s="87">
        <f>INDEX(elcc!G:G,MATCH(P1916,elcc!D:D,0))</f>
        <v>0.19928571428571426</v>
      </c>
      <c r="R1916" s="89">
        <f t="shared" si="409"/>
        <v>1</v>
      </c>
      <c r="S1916" s="89" t="s">
        <v>6314</v>
      </c>
      <c r="T1916" s="89" t="s">
        <v>6314</v>
      </c>
      <c r="U1916" s="90" t="str">
        <f t="shared" si="410"/>
        <v>ok</v>
      </c>
      <c r="V1916" s="63" t="str">
        <f>INDEX(resources!F:F,MATCH(B1916,resources!B:B,0))</f>
        <v>new_resolve</v>
      </c>
      <c r="W1916" s="110">
        <f t="shared" si="411"/>
        <v>1</v>
      </c>
      <c r="X1916" s="110">
        <f t="shared" si="412"/>
        <v>0</v>
      </c>
      <c r="Y1916" s="110" t="str">
        <f t="shared" si="413"/>
        <v>Carrizo_Solar_energy_NA_CONFIDENTIAL</v>
      </c>
      <c r="Z1916" s="110">
        <f>IF(COUNTIFS($Y$2:Y1916,Y1916)=1,1,0)</f>
        <v>0</v>
      </c>
      <c r="AA1916" s="110">
        <f>SUM($Z$2:Z1916)*Z1916</f>
        <v>0</v>
      </c>
      <c r="AB1916" s="110">
        <f>COUNTIFS(resources!B:B,B1916)</f>
        <v>1</v>
      </c>
      <c r="AC1916" s="110">
        <f t="shared" si="414"/>
        <v>1</v>
      </c>
      <c r="AD1916" s="110">
        <f t="shared" si="415"/>
        <v>1</v>
      </c>
      <c r="AE1916" s="110">
        <f t="shared" si="416"/>
        <v>0</v>
      </c>
      <c r="AF1916" s="110">
        <f t="shared" si="417"/>
        <v>1</v>
      </c>
      <c r="AG1916" s="110">
        <f t="shared" si="418"/>
        <v>0</v>
      </c>
      <c r="AH1916" s="110">
        <f t="shared" si="419"/>
        <v>0</v>
      </c>
      <c r="AI1916" s="110">
        <f t="shared" si="420"/>
        <v>1</v>
      </c>
      <c r="AJ1916" s="100">
        <f>ROW()</f>
        <v>1916</v>
      </c>
      <c r="AK1916" s="100" t="e">
        <f>INDEX('BadRows RECART'!$C$2:$C$1207,MATCH(monthly_gwh_mw!AJ1916,'BadRows RECART'!$D$2:$D$1207,0))</f>
        <v>#N/A</v>
      </c>
    </row>
    <row r="1917" spans="1:37" ht="20">
      <c r="A1917" s="106" t="s">
        <v>3907</v>
      </c>
      <c r="B1917" s="106" t="s">
        <v>2075</v>
      </c>
      <c r="C1917" s="106" t="s">
        <v>6297</v>
      </c>
      <c r="D1917" s="168">
        <v>2028</v>
      </c>
      <c r="E1917" s="168">
        <v>7</v>
      </c>
      <c r="F1917" s="199">
        <v>29.604321266066613</v>
      </c>
      <c r="G1917" s="212" t="s">
        <v>6314</v>
      </c>
      <c r="H1917" s="212" t="s">
        <v>6314</v>
      </c>
      <c r="I1917" s="106" t="s">
        <v>594</v>
      </c>
      <c r="K1917" s="83" t="s">
        <v>6314</v>
      </c>
      <c r="L1917" s="83" t="s">
        <v>6314</v>
      </c>
      <c r="M1917" s="45" t="str">
        <f>IF(
ISNA(INDEX(resources!E:E,MATCH(B1917,resources!B:B,0))),"fillme",
INDEX(resources!E:E,MATCH(B1917,resources!B:B,0)))</f>
        <v>CAISO_Solar</v>
      </c>
      <c r="N1917" s="45">
        <f>IF(
ISNA(INDEX(resources!J:J,MATCH(B1917,resources!B:B,0))),"fillme",
INDEX(resources!J:J,MATCH(B1917,resources!B:B,0)))</f>
        <v>0</v>
      </c>
      <c r="O1917" s="83" t="str">
        <f>IFERROR(INDEX(resources!K:K,MATCH(B1917,resources!B:B,0)),"fillme")</f>
        <v>solar</v>
      </c>
      <c r="P1917" s="89" t="str">
        <f t="shared" si="408"/>
        <v>solar_2028_7</v>
      </c>
      <c r="Q1917" s="87">
        <f>INDEX(elcc!G:G,MATCH(P1917,elcc!D:D,0))</f>
        <v>0.25071428571428572</v>
      </c>
      <c r="R1917" s="89">
        <f t="shared" si="409"/>
        <v>1</v>
      </c>
      <c r="S1917" s="89" t="s">
        <v>6314</v>
      </c>
      <c r="T1917" s="89" t="s">
        <v>6314</v>
      </c>
      <c r="U1917" s="90" t="str">
        <f t="shared" si="410"/>
        <v>ok</v>
      </c>
      <c r="V1917" s="63" t="str">
        <f>INDEX(resources!F:F,MATCH(B1917,resources!B:B,0))</f>
        <v>new_resolve</v>
      </c>
      <c r="W1917" s="110">
        <f t="shared" si="411"/>
        <v>1</v>
      </c>
      <c r="X1917" s="110">
        <f t="shared" si="412"/>
        <v>0</v>
      </c>
      <c r="Y1917" s="110" t="str">
        <f t="shared" si="413"/>
        <v>Carrizo_Solar_energy_NA_CONFIDENTIAL</v>
      </c>
      <c r="Z1917" s="110">
        <f>IF(COUNTIFS($Y$2:Y1917,Y1917)=1,1,0)</f>
        <v>0</v>
      </c>
      <c r="AA1917" s="110">
        <f>SUM($Z$2:Z1917)*Z1917</f>
        <v>0</v>
      </c>
      <c r="AB1917" s="110">
        <f>COUNTIFS(resources!B:B,B1917)</f>
        <v>1</v>
      </c>
      <c r="AC1917" s="110">
        <f t="shared" si="414"/>
        <v>1</v>
      </c>
      <c r="AD1917" s="110">
        <f t="shared" si="415"/>
        <v>1</v>
      </c>
      <c r="AE1917" s="110">
        <f t="shared" si="416"/>
        <v>0</v>
      </c>
      <c r="AF1917" s="110">
        <f t="shared" si="417"/>
        <v>1</v>
      </c>
      <c r="AG1917" s="110">
        <f t="shared" si="418"/>
        <v>0</v>
      </c>
      <c r="AH1917" s="110">
        <f t="shared" si="419"/>
        <v>0</v>
      </c>
      <c r="AI1917" s="110">
        <f t="shared" si="420"/>
        <v>1</v>
      </c>
      <c r="AJ1917" s="100">
        <f>ROW()</f>
        <v>1917</v>
      </c>
      <c r="AK1917" s="100" t="e">
        <f>INDEX('BadRows RECART'!$C$2:$C$1207,MATCH(monthly_gwh_mw!AJ1917,'BadRows RECART'!$D$2:$D$1207,0))</f>
        <v>#N/A</v>
      </c>
    </row>
    <row r="1918" spans="1:37" ht="20">
      <c r="A1918" s="106" t="s">
        <v>3907</v>
      </c>
      <c r="B1918" s="106" t="s">
        <v>2075</v>
      </c>
      <c r="C1918" s="106" t="s">
        <v>6297</v>
      </c>
      <c r="D1918" s="168">
        <v>2028</v>
      </c>
      <c r="E1918" s="168">
        <v>8</v>
      </c>
      <c r="F1918" s="199">
        <v>28.020234663868138</v>
      </c>
      <c r="G1918" s="212" t="s">
        <v>6314</v>
      </c>
      <c r="H1918" s="212" t="s">
        <v>6314</v>
      </c>
      <c r="I1918" s="106" t="s">
        <v>594</v>
      </c>
      <c r="K1918" s="83" t="s">
        <v>6314</v>
      </c>
      <c r="L1918" s="83" t="s">
        <v>6314</v>
      </c>
      <c r="M1918" s="45" t="str">
        <f>IF(
ISNA(INDEX(resources!E:E,MATCH(B1918,resources!B:B,0))),"fillme",
INDEX(resources!E:E,MATCH(B1918,resources!B:B,0)))</f>
        <v>CAISO_Solar</v>
      </c>
      <c r="N1918" s="45">
        <f>IF(
ISNA(INDEX(resources!J:J,MATCH(B1918,resources!B:B,0))),"fillme",
INDEX(resources!J:J,MATCH(B1918,resources!B:B,0)))</f>
        <v>0</v>
      </c>
      <c r="O1918" s="83" t="str">
        <f>IFERROR(INDEX(resources!K:K,MATCH(B1918,resources!B:B,0)),"fillme")</f>
        <v>solar</v>
      </c>
      <c r="P1918" s="89" t="str">
        <f t="shared" si="408"/>
        <v>solar_2028_8</v>
      </c>
      <c r="Q1918" s="87">
        <f>INDEX(elcc!G:G,MATCH(P1918,elcc!D:D,0))</f>
        <v>0.17357142857142857</v>
      </c>
      <c r="R1918" s="89">
        <f t="shared" si="409"/>
        <v>1</v>
      </c>
      <c r="S1918" s="89" t="s">
        <v>6314</v>
      </c>
      <c r="T1918" s="89" t="s">
        <v>6314</v>
      </c>
      <c r="U1918" s="90" t="str">
        <f t="shared" si="410"/>
        <v>ok</v>
      </c>
      <c r="V1918" s="63" t="str">
        <f>INDEX(resources!F:F,MATCH(B1918,resources!B:B,0))</f>
        <v>new_resolve</v>
      </c>
      <c r="W1918" s="110">
        <f t="shared" si="411"/>
        <v>1</v>
      </c>
      <c r="X1918" s="110">
        <f t="shared" si="412"/>
        <v>0</v>
      </c>
      <c r="Y1918" s="110" t="str">
        <f t="shared" si="413"/>
        <v>Carrizo_Solar_energy_NA_CONFIDENTIAL</v>
      </c>
      <c r="Z1918" s="110">
        <f>IF(COUNTIFS($Y$2:Y1918,Y1918)=1,1,0)</f>
        <v>0</v>
      </c>
      <c r="AA1918" s="110">
        <f>SUM($Z$2:Z1918)*Z1918</f>
        <v>0</v>
      </c>
      <c r="AB1918" s="110">
        <f>COUNTIFS(resources!B:B,B1918)</f>
        <v>1</v>
      </c>
      <c r="AC1918" s="110">
        <f t="shared" si="414"/>
        <v>1</v>
      </c>
      <c r="AD1918" s="110">
        <f t="shared" si="415"/>
        <v>1</v>
      </c>
      <c r="AE1918" s="110">
        <f t="shared" si="416"/>
        <v>0</v>
      </c>
      <c r="AF1918" s="110">
        <f t="shared" si="417"/>
        <v>1</v>
      </c>
      <c r="AG1918" s="110">
        <f t="shared" si="418"/>
        <v>0</v>
      </c>
      <c r="AH1918" s="110">
        <f t="shared" si="419"/>
        <v>0</v>
      </c>
      <c r="AI1918" s="110">
        <f t="shared" si="420"/>
        <v>1</v>
      </c>
      <c r="AJ1918" s="100">
        <f>ROW()</f>
        <v>1918</v>
      </c>
      <c r="AK1918" s="100" t="e">
        <f>INDEX('BadRows RECART'!$C$2:$C$1207,MATCH(monthly_gwh_mw!AJ1918,'BadRows RECART'!$D$2:$D$1207,0))</f>
        <v>#N/A</v>
      </c>
    </row>
    <row r="1919" spans="1:37" ht="20">
      <c r="A1919" s="106" t="s">
        <v>3907</v>
      </c>
      <c r="B1919" s="106" t="s">
        <v>2075</v>
      </c>
      <c r="C1919" s="106" t="s">
        <v>6297</v>
      </c>
      <c r="D1919" s="168">
        <v>2028</v>
      </c>
      <c r="E1919" s="168">
        <v>9</v>
      </c>
      <c r="F1919" s="199">
        <v>22.096831763890098</v>
      </c>
      <c r="G1919" s="212" t="s">
        <v>6314</v>
      </c>
      <c r="H1919" s="212" t="s">
        <v>6314</v>
      </c>
      <c r="I1919" s="106" t="s">
        <v>594</v>
      </c>
      <c r="K1919" s="83" t="s">
        <v>6314</v>
      </c>
      <c r="L1919" s="83" t="s">
        <v>6314</v>
      </c>
      <c r="M1919" s="45" t="str">
        <f>IF(
ISNA(INDEX(resources!E:E,MATCH(B1919,resources!B:B,0))),"fillme",
INDEX(resources!E:E,MATCH(B1919,resources!B:B,0)))</f>
        <v>CAISO_Solar</v>
      </c>
      <c r="N1919" s="45">
        <f>IF(
ISNA(INDEX(resources!J:J,MATCH(B1919,resources!B:B,0))),"fillme",
INDEX(resources!J:J,MATCH(B1919,resources!B:B,0)))</f>
        <v>0</v>
      </c>
      <c r="O1919" s="83" t="str">
        <f>IFERROR(INDEX(resources!K:K,MATCH(B1919,resources!B:B,0)),"fillme")</f>
        <v>solar</v>
      </c>
      <c r="P1919" s="89" t="str">
        <f t="shared" si="408"/>
        <v>solar_2028_9</v>
      </c>
      <c r="Q1919" s="87">
        <f>INDEX(elcc!G:G,MATCH(P1919,elcc!D:D,0))</f>
        <v>8.8630975534338047E-2</v>
      </c>
      <c r="R1919" s="89">
        <f t="shared" si="409"/>
        <v>1</v>
      </c>
      <c r="S1919" s="89" t="s">
        <v>6314</v>
      </c>
      <c r="T1919" s="89" t="s">
        <v>6314</v>
      </c>
      <c r="U1919" s="90" t="str">
        <f t="shared" si="410"/>
        <v>ok</v>
      </c>
      <c r="V1919" s="63" t="str">
        <f>INDEX(resources!F:F,MATCH(B1919,resources!B:B,0))</f>
        <v>new_resolve</v>
      </c>
      <c r="W1919" s="110">
        <f t="shared" si="411"/>
        <v>1</v>
      </c>
      <c r="X1919" s="110">
        <f t="shared" si="412"/>
        <v>0</v>
      </c>
      <c r="Y1919" s="110" t="str">
        <f t="shared" si="413"/>
        <v>Carrizo_Solar_energy_NA_CONFIDENTIAL</v>
      </c>
      <c r="Z1919" s="110">
        <f>IF(COUNTIFS($Y$2:Y1919,Y1919)=1,1,0)</f>
        <v>0</v>
      </c>
      <c r="AA1919" s="110">
        <f>SUM($Z$2:Z1919)*Z1919</f>
        <v>0</v>
      </c>
      <c r="AB1919" s="110">
        <f>COUNTIFS(resources!B:B,B1919)</f>
        <v>1</v>
      </c>
      <c r="AC1919" s="110">
        <f t="shared" si="414"/>
        <v>1</v>
      </c>
      <c r="AD1919" s="110">
        <f t="shared" si="415"/>
        <v>1</v>
      </c>
      <c r="AE1919" s="110">
        <f t="shared" si="416"/>
        <v>0</v>
      </c>
      <c r="AF1919" s="110">
        <f t="shared" si="417"/>
        <v>1</v>
      </c>
      <c r="AG1919" s="110">
        <f t="shared" si="418"/>
        <v>0</v>
      </c>
      <c r="AH1919" s="110">
        <f t="shared" si="419"/>
        <v>0</v>
      </c>
      <c r="AI1919" s="110">
        <f t="shared" si="420"/>
        <v>1</v>
      </c>
      <c r="AJ1919" s="100">
        <f>ROW()</f>
        <v>1919</v>
      </c>
      <c r="AK1919" s="100" t="e">
        <f>INDEX('BadRows RECART'!$C$2:$C$1207,MATCH(monthly_gwh_mw!AJ1919,'BadRows RECART'!$D$2:$D$1207,0))</f>
        <v>#N/A</v>
      </c>
    </row>
    <row r="1920" spans="1:37" ht="20">
      <c r="A1920" s="106" t="s">
        <v>3907</v>
      </c>
      <c r="B1920" s="106" t="s">
        <v>2075</v>
      </c>
      <c r="C1920" s="106" t="s">
        <v>6297</v>
      </c>
      <c r="D1920" s="168">
        <v>2028</v>
      </c>
      <c r="E1920" s="168">
        <v>10</v>
      </c>
      <c r="F1920" s="199">
        <v>17.894529308696093</v>
      </c>
      <c r="G1920" s="212" t="s">
        <v>6314</v>
      </c>
      <c r="H1920" s="212" t="s">
        <v>6314</v>
      </c>
      <c r="I1920" s="106" t="s">
        <v>594</v>
      </c>
      <c r="K1920" s="83" t="s">
        <v>6314</v>
      </c>
      <c r="L1920" s="83" t="s">
        <v>6314</v>
      </c>
      <c r="M1920" s="45" t="str">
        <f>IF(
ISNA(INDEX(resources!E:E,MATCH(B1920,resources!B:B,0))),"fillme",
INDEX(resources!E:E,MATCH(B1920,resources!B:B,0)))</f>
        <v>CAISO_Solar</v>
      </c>
      <c r="N1920" s="45">
        <f>IF(
ISNA(INDEX(resources!J:J,MATCH(B1920,resources!B:B,0))),"fillme",
INDEX(resources!J:J,MATCH(B1920,resources!B:B,0)))</f>
        <v>0</v>
      </c>
      <c r="O1920" s="83" t="str">
        <f>IFERROR(INDEX(resources!K:K,MATCH(B1920,resources!B:B,0)),"fillme")</f>
        <v>solar</v>
      </c>
      <c r="P1920" s="89" t="str">
        <f t="shared" si="408"/>
        <v>solar_2028_10</v>
      </c>
      <c r="Q1920" s="87">
        <f>INDEX(elcc!G:G,MATCH(P1920,elcc!D:D,0))</f>
        <v>1.2857142857142857E-2</v>
      </c>
      <c r="R1920" s="89">
        <f t="shared" si="409"/>
        <v>1</v>
      </c>
      <c r="S1920" s="89" t="s">
        <v>6314</v>
      </c>
      <c r="T1920" s="89" t="s">
        <v>6314</v>
      </c>
      <c r="U1920" s="90" t="str">
        <f t="shared" si="410"/>
        <v>ok</v>
      </c>
      <c r="V1920" s="63" t="str">
        <f>INDEX(resources!F:F,MATCH(B1920,resources!B:B,0))</f>
        <v>new_resolve</v>
      </c>
      <c r="W1920" s="110">
        <f t="shared" si="411"/>
        <v>1</v>
      </c>
      <c r="X1920" s="110">
        <f t="shared" si="412"/>
        <v>0</v>
      </c>
      <c r="Y1920" s="110" t="str">
        <f t="shared" si="413"/>
        <v>Carrizo_Solar_energy_NA_CONFIDENTIAL</v>
      </c>
      <c r="Z1920" s="110">
        <f>IF(COUNTIFS($Y$2:Y1920,Y1920)=1,1,0)</f>
        <v>0</v>
      </c>
      <c r="AA1920" s="110">
        <f>SUM($Z$2:Z1920)*Z1920</f>
        <v>0</v>
      </c>
      <c r="AB1920" s="110">
        <f>COUNTIFS(resources!B:B,B1920)</f>
        <v>1</v>
      </c>
      <c r="AC1920" s="110">
        <f t="shared" si="414"/>
        <v>1</v>
      </c>
      <c r="AD1920" s="110">
        <f t="shared" si="415"/>
        <v>1</v>
      </c>
      <c r="AE1920" s="110">
        <f t="shared" si="416"/>
        <v>0</v>
      </c>
      <c r="AF1920" s="110">
        <f t="shared" si="417"/>
        <v>1</v>
      </c>
      <c r="AG1920" s="110">
        <f t="shared" si="418"/>
        <v>0</v>
      </c>
      <c r="AH1920" s="110">
        <f t="shared" si="419"/>
        <v>0</v>
      </c>
      <c r="AI1920" s="110">
        <f t="shared" si="420"/>
        <v>1</v>
      </c>
      <c r="AJ1920" s="100">
        <f>ROW()</f>
        <v>1920</v>
      </c>
      <c r="AK1920" s="100" t="e">
        <f>INDEX('BadRows RECART'!$C$2:$C$1207,MATCH(monthly_gwh_mw!AJ1920,'BadRows RECART'!$D$2:$D$1207,0))</f>
        <v>#N/A</v>
      </c>
    </row>
    <row r="1921" spans="1:37" ht="20">
      <c r="A1921" s="106" t="s">
        <v>3907</v>
      </c>
      <c r="B1921" s="106" t="s">
        <v>2075</v>
      </c>
      <c r="C1921" s="106" t="s">
        <v>6297</v>
      </c>
      <c r="D1921" s="168">
        <v>2028</v>
      </c>
      <c r="E1921" s="168">
        <v>11</v>
      </c>
      <c r="F1921" s="199">
        <v>13.435402708682435</v>
      </c>
      <c r="G1921" s="212" t="s">
        <v>6314</v>
      </c>
      <c r="H1921" s="212" t="s">
        <v>6314</v>
      </c>
      <c r="I1921" s="106" t="s">
        <v>594</v>
      </c>
      <c r="K1921" s="83" t="s">
        <v>6314</v>
      </c>
      <c r="L1921" s="83" t="s">
        <v>6314</v>
      </c>
      <c r="M1921" s="45" t="str">
        <f>IF(
ISNA(INDEX(resources!E:E,MATCH(B1921,resources!B:B,0))),"fillme",
INDEX(resources!E:E,MATCH(B1921,resources!B:B,0)))</f>
        <v>CAISO_Solar</v>
      </c>
      <c r="N1921" s="45">
        <f>IF(
ISNA(INDEX(resources!J:J,MATCH(B1921,resources!B:B,0))),"fillme",
INDEX(resources!J:J,MATCH(B1921,resources!B:B,0)))</f>
        <v>0</v>
      </c>
      <c r="O1921" s="83" t="str">
        <f>IFERROR(INDEX(resources!K:K,MATCH(B1921,resources!B:B,0)),"fillme")</f>
        <v>solar</v>
      </c>
      <c r="P1921" s="89" t="str">
        <f t="shared" si="408"/>
        <v>solar_2028_11</v>
      </c>
      <c r="Q1921" s="87">
        <f>INDEX(elcc!G:G,MATCH(P1921,elcc!D:D,0))</f>
        <v>1.2857142857142857E-2</v>
      </c>
      <c r="R1921" s="89">
        <f t="shared" si="409"/>
        <v>1</v>
      </c>
      <c r="S1921" s="89" t="s">
        <v>6314</v>
      </c>
      <c r="T1921" s="89" t="s">
        <v>6314</v>
      </c>
      <c r="U1921" s="90" t="str">
        <f t="shared" si="410"/>
        <v>ok</v>
      </c>
      <c r="V1921" s="63" t="str">
        <f>INDEX(resources!F:F,MATCH(B1921,resources!B:B,0))</f>
        <v>new_resolve</v>
      </c>
      <c r="W1921" s="110">
        <f t="shared" si="411"/>
        <v>1</v>
      </c>
      <c r="X1921" s="110">
        <f t="shared" si="412"/>
        <v>0</v>
      </c>
      <c r="Y1921" s="110" t="str">
        <f t="shared" si="413"/>
        <v>Carrizo_Solar_energy_NA_CONFIDENTIAL</v>
      </c>
      <c r="Z1921" s="110">
        <f>IF(COUNTIFS($Y$2:Y1921,Y1921)=1,1,0)</f>
        <v>0</v>
      </c>
      <c r="AA1921" s="110">
        <f>SUM($Z$2:Z1921)*Z1921</f>
        <v>0</v>
      </c>
      <c r="AB1921" s="110">
        <f>COUNTIFS(resources!B:B,B1921)</f>
        <v>1</v>
      </c>
      <c r="AC1921" s="110">
        <f t="shared" si="414"/>
        <v>1</v>
      </c>
      <c r="AD1921" s="110">
        <f t="shared" si="415"/>
        <v>1</v>
      </c>
      <c r="AE1921" s="110">
        <f t="shared" si="416"/>
        <v>0</v>
      </c>
      <c r="AF1921" s="110">
        <f t="shared" si="417"/>
        <v>1</v>
      </c>
      <c r="AG1921" s="110">
        <f t="shared" si="418"/>
        <v>0</v>
      </c>
      <c r="AH1921" s="110">
        <f t="shared" si="419"/>
        <v>0</v>
      </c>
      <c r="AI1921" s="110">
        <f t="shared" si="420"/>
        <v>1</v>
      </c>
      <c r="AJ1921" s="100">
        <f>ROW()</f>
        <v>1921</v>
      </c>
      <c r="AK1921" s="100" t="e">
        <f>INDEX('BadRows RECART'!$C$2:$C$1207,MATCH(monthly_gwh_mw!AJ1921,'BadRows RECART'!$D$2:$D$1207,0))</f>
        <v>#N/A</v>
      </c>
    </row>
    <row r="1922" spans="1:37" ht="20">
      <c r="A1922" s="106" t="s">
        <v>3907</v>
      </c>
      <c r="B1922" s="106" t="s">
        <v>2075</v>
      </c>
      <c r="C1922" s="106" t="s">
        <v>6297</v>
      </c>
      <c r="D1922" s="168">
        <v>2028</v>
      </c>
      <c r="E1922" s="168">
        <v>12</v>
      </c>
      <c r="F1922" s="199">
        <v>9.9433864211916152</v>
      </c>
      <c r="G1922" s="212" t="s">
        <v>6314</v>
      </c>
      <c r="H1922" s="212" t="s">
        <v>6314</v>
      </c>
      <c r="I1922" s="106" t="s">
        <v>594</v>
      </c>
      <c r="K1922" s="83" t="s">
        <v>6314</v>
      </c>
      <c r="L1922" s="83" t="s">
        <v>6314</v>
      </c>
      <c r="M1922" s="45" t="str">
        <f>IF(
ISNA(INDEX(resources!E:E,MATCH(B1922,resources!B:B,0))),"fillme",
INDEX(resources!E:E,MATCH(B1922,resources!B:B,0)))</f>
        <v>CAISO_Solar</v>
      </c>
      <c r="N1922" s="45">
        <f>IF(
ISNA(INDEX(resources!J:J,MATCH(B1922,resources!B:B,0))),"fillme",
INDEX(resources!J:J,MATCH(B1922,resources!B:B,0)))</f>
        <v>0</v>
      </c>
      <c r="O1922" s="83" t="str">
        <f>IFERROR(INDEX(resources!K:K,MATCH(B1922,resources!B:B,0)),"fillme")</f>
        <v>solar</v>
      </c>
      <c r="P1922" s="89" t="str">
        <f t="shared" si="408"/>
        <v>solar_2028_12</v>
      </c>
      <c r="Q1922" s="87">
        <f>INDEX(elcc!G:G,MATCH(P1922,elcc!D:D,0))</f>
        <v>0</v>
      </c>
      <c r="R1922" s="89">
        <f t="shared" si="409"/>
        <v>1</v>
      </c>
      <c r="S1922" s="89" t="s">
        <v>6314</v>
      </c>
      <c r="T1922" s="89" t="s">
        <v>6314</v>
      </c>
      <c r="U1922" s="90" t="str">
        <f t="shared" si="410"/>
        <v>ok</v>
      </c>
      <c r="V1922" s="63" t="str">
        <f>INDEX(resources!F:F,MATCH(B1922,resources!B:B,0))</f>
        <v>new_resolve</v>
      </c>
      <c r="W1922" s="110">
        <f t="shared" si="411"/>
        <v>1</v>
      </c>
      <c r="X1922" s="110">
        <f t="shared" si="412"/>
        <v>0</v>
      </c>
      <c r="Y1922" s="110" t="str">
        <f t="shared" si="413"/>
        <v>Carrizo_Solar_energy_NA_CONFIDENTIAL</v>
      </c>
      <c r="Z1922" s="110">
        <f>IF(COUNTIFS($Y$2:Y1922,Y1922)=1,1,0)</f>
        <v>0</v>
      </c>
      <c r="AA1922" s="110">
        <f>SUM($Z$2:Z1922)*Z1922</f>
        <v>0</v>
      </c>
      <c r="AB1922" s="110">
        <f>COUNTIFS(resources!B:B,B1922)</f>
        <v>1</v>
      </c>
      <c r="AC1922" s="110">
        <f t="shared" si="414"/>
        <v>1</v>
      </c>
      <c r="AD1922" s="110">
        <f t="shared" si="415"/>
        <v>1</v>
      </c>
      <c r="AE1922" s="110">
        <f t="shared" si="416"/>
        <v>0</v>
      </c>
      <c r="AF1922" s="110">
        <f t="shared" si="417"/>
        <v>1</v>
      </c>
      <c r="AG1922" s="110">
        <f t="shared" si="418"/>
        <v>0</v>
      </c>
      <c r="AH1922" s="110">
        <f t="shared" si="419"/>
        <v>0</v>
      </c>
      <c r="AI1922" s="110">
        <f t="shared" si="420"/>
        <v>1</v>
      </c>
      <c r="AJ1922" s="100">
        <f>ROW()</f>
        <v>1922</v>
      </c>
      <c r="AK1922" s="100" t="e">
        <f>INDEX('BadRows RECART'!$C$2:$C$1207,MATCH(monthly_gwh_mw!AJ1922,'BadRows RECART'!$D$2:$D$1207,0))</f>
        <v>#N/A</v>
      </c>
    </row>
    <row r="1923" spans="1:37" ht="20">
      <c r="A1923" s="106" t="s">
        <v>3907</v>
      </c>
      <c r="B1923" s="106" t="s">
        <v>2075</v>
      </c>
      <c r="C1923" s="106" t="s">
        <v>6297</v>
      </c>
      <c r="D1923" s="168">
        <v>2029</v>
      </c>
      <c r="E1923" s="168">
        <v>1</v>
      </c>
      <c r="F1923" s="199">
        <v>13.25448274819769</v>
      </c>
      <c r="G1923" s="212" t="s">
        <v>6314</v>
      </c>
      <c r="H1923" s="212" t="s">
        <v>6314</v>
      </c>
      <c r="I1923" s="106" t="s">
        <v>594</v>
      </c>
      <c r="K1923" s="83" t="s">
        <v>6314</v>
      </c>
      <c r="L1923" s="83" t="s">
        <v>6314</v>
      </c>
      <c r="M1923" s="45" t="str">
        <f>IF(
ISNA(INDEX(resources!E:E,MATCH(B1923,resources!B:B,0))),"fillme",
INDEX(resources!E:E,MATCH(B1923,resources!B:B,0)))</f>
        <v>CAISO_Solar</v>
      </c>
      <c r="N1923" s="45">
        <f>IF(
ISNA(INDEX(resources!J:J,MATCH(B1923,resources!B:B,0))),"fillme",
INDEX(resources!J:J,MATCH(B1923,resources!B:B,0)))</f>
        <v>0</v>
      </c>
      <c r="O1923" s="83" t="str">
        <f>IFERROR(INDEX(resources!K:K,MATCH(B1923,resources!B:B,0)),"fillme")</f>
        <v>solar</v>
      </c>
      <c r="P1923" s="89" t="str">
        <f t="shared" si="408"/>
        <v>solar_2029_1</v>
      </c>
      <c r="Q1923" s="87">
        <f>INDEX(elcc!G:G,MATCH(P1923,elcc!D:D,0))</f>
        <v>2.5714285714285714E-2</v>
      </c>
      <c r="R1923" s="89">
        <f t="shared" si="409"/>
        <v>1</v>
      </c>
      <c r="S1923" s="89" t="s">
        <v>6314</v>
      </c>
      <c r="T1923" s="89" t="s">
        <v>6314</v>
      </c>
      <c r="U1923" s="90" t="str">
        <f t="shared" si="410"/>
        <v>ok</v>
      </c>
      <c r="V1923" s="63" t="str">
        <f>INDEX(resources!F:F,MATCH(B1923,resources!B:B,0))</f>
        <v>new_resolve</v>
      </c>
      <c r="W1923" s="110">
        <f t="shared" si="411"/>
        <v>1</v>
      </c>
      <c r="X1923" s="110">
        <f t="shared" si="412"/>
        <v>0</v>
      </c>
      <c r="Y1923" s="110" t="str">
        <f t="shared" si="413"/>
        <v>Carrizo_Solar_energy_NA_CONFIDENTIAL</v>
      </c>
      <c r="Z1923" s="110">
        <f>IF(COUNTIFS($Y$2:Y1923,Y1923)=1,1,0)</f>
        <v>0</v>
      </c>
      <c r="AA1923" s="110">
        <f>SUM($Z$2:Z1923)*Z1923</f>
        <v>0</v>
      </c>
      <c r="AB1923" s="110">
        <f>COUNTIFS(resources!B:B,B1923)</f>
        <v>1</v>
      </c>
      <c r="AC1923" s="110">
        <f t="shared" si="414"/>
        <v>1</v>
      </c>
      <c r="AD1923" s="110">
        <f t="shared" si="415"/>
        <v>1</v>
      </c>
      <c r="AE1923" s="110">
        <f t="shared" si="416"/>
        <v>0</v>
      </c>
      <c r="AF1923" s="110">
        <f t="shared" si="417"/>
        <v>1</v>
      </c>
      <c r="AG1923" s="110">
        <f t="shared" si="418"/>
        <v>0</v>
      </c>
      <c r="AH1923" s="110">
        <f t="shared" si="419"/>
        <v>0</v>
      </c>
      <c r="AI1923" s="110">
        <f t="shared" si="420"/>
        <v>1</v>
      </c>
      <c r="AJ1923" s="100">
        <f>ROW()</f>
        <v>1923</v>
      </c>
      <c r="AK1923" s="100" t="e">
        <f>INDEX('BadRows RECART'!$C$2:$C$1207,MATCH(monthly_gwh_mw!AJ1923,'BadRows RECART'!$D$2:$D$1207,0))</f>
        <v>#N/A</v>
      </c>
    </row>
    <row r="1924" spans="1:37" ht="20">
      <c r="A1924" s="106" t="s">
        <v>3907</v>
      </c>
      <c r="B1924" s="106" t="s">
        <v>2075</v>
      </c>
      <c r="C1924" s="106" t="s">
        <v>6297</v>
      </c>
      <c r="D1924" s="168">
        <v>2029</v>
      </c>
      <c r="E1924" s="168">
        <v>2</v>
      </c>
      <c r="F1924" s="199">
        <v>10.807120527452597</v>
      </c>
      <c r="G1924" s="212" t="s">
        <v>6314</v>
      </c>
      <c r="H1924" s="212" t="s">
        <v>6314</v>
      </c>
      <c r="I1924" s="106" t="s">
        <v>594</v>
      </c>
      <c r="K1924" s="83" t="s">
        <v>6314</v>
      </c>
      <c r="L1924" s="83" t="s">
        <v>6314</v>
      </c>
      <c r="M1924" s="45" t="str">
        <f>IF(
ISNA(INDEX(resources!E:E,MATCH(B1924,resources!B:B,0))),"fillme",
INDEX(resources!E:E,MATCH(B1924,resources!B:B,0)))</f>
        <v>CAISO_Solar</v>
      </c>
      <c r="N1924" s="45">
        <f>IF(
ISNA(INDEX(resources!J:J,MATCH(B1924,resources!B:B,0))),"fillme",
INDEX(resources!J:J,MATCH(B1924,resources!B:B,0)))</f>
        <v>0</v>
      </c>
      <c r="O1924" s="83" t="str">
        <f>IFERROR(INDEX(resources!K:K,MATCH(B1924,resources!B:B,0)),"fillme")</f>
        <v>solar</v>
      </c>
      <c r="P1924" s="89" t="str">
        <f t="shared" si="408"/>
        <v>solar_2029_2</v>
      </c>
      <c r="Q1924" s="87">
        <f>INDEX(elcc!G:G,MATCH(P1924,elcc!D:D,0))</f>
        <v>1.9285714285714285E-2</v>
      </c>
      <c r="R1924" s="89">
        <f t="shared" si="409"/>
        <v>1</v>
      </c>
      <c r="S1924" s="89" t="s">
        <v>6314</v>
      </c>
      <c r="T1924" s="89" t="s">
        <v>6314</v>
      </c>
      <c r="U1924" s="90" t="str">
        <f t="shared" si="410"/>
        <v>ok</v>
      </c>
      <c r="V1924" s="63" t="str">
        <f>INDEX(resources!F:F,MATCH(B1924,resources!B:B,0))</f>
        <v>new_resolve</v>
      </c>
      <c r="W1924" s="110">
        <f t="shared" si="411"/>
        <v>1</v>
      </c>
      <c r="X1924" s="110">
        <f t="shared" si="412"/>
        <v>0</v>
      </c>
      <c r="Y1924" s="110" t="str">
        <f t="shared" si="413"/>
        <v>Carrizo_Solar_energy_NA_CONFIDENTIAL</v>
      </c>
      <c r="Z1924" s="110">
        <f>IF(COUNTIFS($Y$2:Y1924,Y1924)=1,1,0)</f>
        <v>0</v>
      </c>
      <c r="AA1924" s="110">
        <f>SUM($Z$2:Z1924)*Z1924</f>
        <v>0</v>
      </c>
      <c r="AB1924" s="110">
        <f>COUNTIFS(resources!B:B,B1924)</f>
        <v>1</v>
      </c>
      <c r="AC1924" s="110">
        <f t="shared" si="414"/>
        <v>1</v>
      </c>
      <c r="AD1924" s="110">
        <f t="shared" si="415"/>
        <v>1</v>
      </c>
      <c r="AE1924" s="110">
        <f t="shared" si="416"/>
        <v>0</v>
      </c>
      <c r="AF1924" s="110">
        <f t="shared" si="417"/>
        <v>1</v>
      </c>
      <c r="AG1924" s="110">
        <f t="shared" si="418"/>
        <v>0</v>
      </c>
      <c r="AH1924" s="110">
        <f t="shared" si="419"/>
        <v>0</v>
      </c>
      <c r="AI1924" s="110">
        <f t="shared" si="420"/>
        <v>1</v>
      </c>
      <c r="AJ1924" s="100">
        <f>ROW()</f>
        <v>1924</v>
      </c>
      <c r="AK1924" s="100" t="e">
        <f>INDEX('BadRows RECART'!$C$2:$C$1207,MATCH(monthly_gwh_mw!AJ1924,'BadRows RECART'!$D$2:$D$1207,0))</f>
        <v>#N/A</v>
      </c>
    </row>
    <row r="1925" spans="1:37" ht="20">
      <c r="A1925" s="106" t="s">
        <v>3907</v>
      </c>
      <c r="B1925" s="106" t="s">
        <v>2075</v>
      </c>
      <c r="C1925" s="106" t="s">
        <v>6297</v>
      </c>
      <c r="D1925" s="168">
        <v>2029</v>
      </c>
      <c r="E1925" s="168">
        <v>3</v>
      </c>
      <c r="F1925" s="199">
        <v>21.547280474328087</v>
      </c>
      <c r="G1925" s="212" t="s">
        <v>6314</v>
      </c>
      <c r="H1925" s="212" t="s">
        <v>6314</v>
      </c>
      <c r="I1925" s="106" t="s">
        <v>594</v>
      </c>
      <c r="K1925" s="83" t="s">
        <v>6314</v>
      </c>
      <c r="L1925" s="83" t="s">
        <v>6314</v>
      </c>
      <c r="M1925" s="45" t="str">
        <f>IF(
ISNA(INDEX(resources!E:E,MATCH(B1925,resources!B:B,0))),"fillme",
INDEX(resources!E:E,MATCH(B1925,resources!B:B,0)))</f>
        <v>CAISO_Solar</v>
      </c>
      <c r="N1925" s="45">
        <f>IF(
ISNA(INDEX(resources!J:J,MATCH(B1925,resources!B:B,0))),"fillme",
INDEX(resources!J:J,MATCH(B1925,resources!B:B,0)))</f>
        <v>0</v>
      </c>
      <c r="O1925" s="83" t="str">
        <f>IFERROR(INDEX(resources!K:K,MATCH(B1925,resources!B:B,0)),"fillme")</f>
        <v>solar</v>
      </c>
      <c r="P1925" s="89" t="str">
        <f t="shared" ref="P1925:P1988" si="421">O1925&amp;"_"&amp;D1925&amp;"_"&amp;E1925</f>
        <v>solar_2029_3</v>
      </c>
      <c r="Q1925" s="87">
        <f>INDEX(elcc!G:G,MATCH(P1925,elcc!D:D,0))</f>
        <v>0.1157142857142857</v>
      </c>
      <c r="R1925" s="89">
        <f t="shared" ref="R1925:R1988" si="422">IF(O1925="battery",MIN(1,J1925/4),1)</f>
        <v>1</v>
      </c>
      <c r="S1925" s="89" t="s">
        <v>6314</v>
      </c>
      <c r="T1925" s="89" t="s">
        <v>6314</v>
      </c>
      <c r="U1925" s="90" t="str">
        <f t="shared" ref="U1925:U1988" si="423">IF(ISERROR(T1925),"error in NQC data entry; please check blue and purple data entered. You need to provide either a contracted NQC value in Column G, or allow the template to calculate one using Columns H,L,Q, and R","ok")</f>
        <v>ok</v>
      </c>
      <c r="V1925" s="63" t="str">
        <f>INDEX(resources!F:F,MATCH(B1925,resources!B:B,0))</f>
        <v>new_resolve</v>
      </c>
      <c r="W1925" s="110">
        <f t="shared" ref="W1925:W1988" si="424">(F1925&gt;0)*1</f>
        <v>1</v>
      </c>
      <c r="X1925" s="110">
        <f t="shared" ref="X1925:X1988" si="425">COUNTIFS(G1925:H1925,"&gt;0")</f>
        <v>0</v>
      </c>
      <c r="Y1925" s="110" t="str">
        <f t="shared" ref="Y1925:Y1988" si="426">B1925&amp;"_"&amp;C1925&amp;"_"&amp;K1925</f>
        <v>Carrizo_Solar_energy_NA_CONFIDENTIAL</v>
      </c>
      <c r="Z1925" s="110">
        <f>IF(COUNTIFS($Y$2:Y1925,Y1925)=1,1,0)</f>
        <v>0</v>
      </c>
      <c r="AA1925" s="110">
        <f>SUM($Z$2:Z1925)*Z1925</f>
        <v>0</v>
      </c>
      <c r="AB1925" s="110">
        <f>COUNTIFS(resources!B:B,B1925)</f>
        <v>1</v>
      </c>
      <c r="AC1925" s="110">
        <f t="shared" ref="AC1925:AC1988" si="427">AND(ISNUMBER(D1925),(D1925&gt;2019))*1</f>
        <v>1</v>
      </c>
      <c r="AD1925" s="110">
        <f t="shared" ref="AD1925:AD1988" si="428">AND(ISNUMBER(E1925),E1925&gt;=1,E1925&lt;=12)*1</f>
        <v>1</v>
      </c>
      <c r="AE1925" s="110">
        <f t="shared" ref="AE1925:AE1988" si="429">AND(COUNT(G1925:H1925)=1,COUNT(F1925)=1)*1</f>
        <v>0</v>
      </c>
      <c r="AF1925" s="110">
        <f t="shared" ref="AF1925:AF1988" si="430">(COUNTIFS(K1925:O1925,"fillme")=0)*1</f>
        <v>1</v>
      </c>
      <c r="AG1925" s="110">
        <f t="shared" ref="AG1925:AG1988" si="431">ISNUMBER(L1925)*1</f>
        <v>0</v>
      </c>
      <c r="AH1925" s="110">
        <f t="shared" ref="AH1925:AH1988" si="432">NOT(AND(G1925&gt;0,H1925&gt;0))*1</f>
        <v>0</v>
      </c>
      <c r="AI1925" s="110">
        <f t="shared" ref="AI1925:AI1988" si="433">(U1925="ok")*1</f>
        <v>1</v>
      </c>
      <c r="AJ1925" s="100">
        <f>ROW()</f>
        <v>1925</v>
      </c>
      <c r="AK1925" s="100" t="e">
        <f>INDEX('BadRows RECART'!$C$2:$C$1207,MATCH(monthly_gwh_mw!AJ1925,'BadRows RECART'!$D$2:$D$1207,0))</f>
        <v>#N/A</v>
      </c>
    </row>
    <row r="1926" spans="1:37" ht="20">
      <c r="A1926" s="106" t="s">
        <v>3907</v>
      </c>
      <c r="B1926" s="106" t="s">
        <v>2075</v>
      </c>
      <c r="C1926" s="106" t="s">
        <v>6297</v>
      </c>
      <c r="D1926" s="168">
        <v>2029</v>
      </c>
      <c r="E1926" s="168">
        <v>4</v>
      </c>
      <c r="F1926" s="199">
        <v>23.310153208575461</v>
      </c>
      <c r="G1926" s="212" t="s">
        <v>6314</v>
      </c>
      <c r="H1926" s="212" t="s">
        <v>6314</v>
      </c>
      <c r="I1926" s="106" t="s">
        <v>594</v>
      </c>
      <c r="K1926" s="83" t="s">
        <v>6314</v>
      </c>
      <c r="L1926" s="83" t="s">
        <v>6314</v>
      </c>
      <c r="M1926" s="45" t="str">
        <f>IF(
ISNA(INDEX(resources!E:E,MATCH(B1926,resources!B:B,0))),"fillme",
INDEX(resources!E:E,MATCH(B1926,resources!B:B,0)))</f>
        <v>CAISO_Solar</v>
      </c>
      <c r="N1926" s="45">
        <f>IF(
ISNA(INDEX(resources!J:J,MATCH(B1926,resources!B:B,0))),"fillme",
INDEX(resources!J:J,MATCH(B1926,resources!B:B,0)))</f>
        <v>0</v>
      </c>
      <c r="O1926" s="83" t="str">
        <f>IFERROR(INDEX(resources!K:K,MATCH(B1926,resources!B:B,0)),"fillme")</f>
        <v>solar</v>
      </c>
      <c r="P1926" s="89" t="str">
        <f t="shared" si="421"/>
        <v>solar_2029_4</v>
      </c>
      <c r="Q1926" s="87">
        <f>INDEX(elcc!G:G,MATCH(P1926,elcc!D:D,0))</f>
        <v>9.6428571428571419E-2</v>
      </c>
      <c r="R1926" s="89">
        <f t="shared" si="422"/>
        <v>1</v>
      </c>
      <c r="S1926" s="89" t="s">
        <v>6314</v>
      </c>
      <c r="T1926" s="89" t="s">
        <v>6314</v>
      </c>
      <c r="U1926" s="90" t="str">
        <f t="shared" si="423"/>
        <v>ok</v>
      </c>
      <c r="V1926" s="63" t="str">
        <f>INDEX(resources!F:F,MATCH(B1926,resources!B:B,0))</f>
        <v>new_resolve</v>
      </c>
      <c r="W1926" s="110">
        <f t="shared" si="424"/>
        <v>1</v>
      </c>
      <c r="X1926" s="110">
        <f t="shared" si="425"/>
        <v>0</v>
      </c>
      <c r="Y1926" s="110" t="str">
        <f t="shared" si="426"/>
        <v>Carrizo_Solar_energy_NA_CONFIDENTIAL</v>
      </c>
      <c r="Z1926" s="110">
        <f>IF(COUNTIFS($Y$2:Y1926,Y1926)=1,1,0)</f>
        <v>0</v>
      </c>
      <c r="AA1926" s="110">
        <f>SUM($Z$2:Z1926)*Z1926</f>
        <v>0</v>
      </c>
      <c r="AB1926" s="110">
        <f>COUNTIFS(resources!B:B,B1926)</f>
        <v>1</v>
      </c>
      <c r="AC1926" s="110">
        <f t="shared" si="427"/>
        <v>1</v>
      </c>
      <c r="AD1926" s="110">
        <f t="shared" si="428"/>
        <v>1</v>
      </c>
      <c r="AE1926" s="110">
        <f t="shared" si="429"/>
        <v>0</v>
      </c>
      <c r="AF1926" s="110">
        <f t="shared" si="430"/>
        <v>1</v>
      </c>
      <c r="AG1926" s="110">
        <f t="shared" si="431"/>
        <v>0</v>
      </c>
      <c r="AH1926" s="110">
        <f t="shared" si="432"/>
        <v>0</v>
      </c>
      <c r="AI1926" s="110">
        <f t="shared" si="433"/>
        <v>1</v>
      </c>
      <c r="AJ1926" s="100">
        <f>ROW()</f>
        <v>1926</v>
      </c>
      <c r="AK1926" s="100" t="e">
        <f>INDEX('BadRows RECART'!$C$2:$C$1207,MATCH(monthly_gwh_mw!AJ1926,'BadRows RECART'!$D$2:$D$1207,0))</f>
        <v>#N/A</v>
      </c>
    </row>
    <row r="1927" spans="1:37" ht="20">
      <c r="A1927" s="106" t="s">
        <v>3907</v>
      </c>
      <c r="B1927" s="106" t="s">
        <v>2075</v>
      </c>
      <c r="C1927" s="106" t="s">
        <v>6297</v>
      </c>
      <c r="D1927" s="168">
        <v>2029</v>
      </c>
      <c r="E1927" s="168">
        <v>5</v>
      </c>
      <c r="F1927" s="199">
        <v>29.549952600424483</v>
      </c>
      <c r="G1927" s="212" t="s">
        <v>6314</v>
      </c>
      <c r="H1927" s="212" t="s">
        <v>6314</v>
      </c>
      <c r="I1927" s="106" t="s">
        <v>594</v>
      </c>
      <c r="K1927" s="83" t="s">
        <v>6314</v>
      </c>
      <c r="L1927" s="83" t="s">
        <v>6314</v>
      </c>
      <c r="M1927" s="45" t="str">
        <f>IF(
ISNA(INDEX(resources!E:E,MATCH(B1927,resources!B:B,0))),"fillme",
INDEX(resources!E:E,MATCH(B1927,resources!B:B,0)))</f>
        <v>CAISO_Solar</v>
      </c>
      <c r="N1927" s="45">
        <f>IF(
ISNA(INDEX(resources!J:J,MATCH(B1927,resources!B:B,0))),"fillme",
INDEX(resources!J:J,MATCH(B1927,resources!B:B,0)))</f>
        <v>0</v>
      </c>
      <c r="O1927" s="83" t="str">
        <f>IFERROR(INDEX(resources!K:K,MATCH(B1927,resources!B:B,0)),"fillme")</f>
        <v>solar</v>
      </c>
      <c r="P1927" s="89" t="str">
        <f t="shared" si="421"/>
        <v>solar_2029_5</v>
      </c>
      <c r="Q1927" s="87">
        <f>INDEX(elcc!G:G,MATCH(P1927,elcc!D:D,0))</f>
        <v>0.10285714285714286</v>
      </c>
      <c r="R1927" s="89">
        <f t="shared" si="422"/>
        <v>1</v>
      </c>
      <c r="S1927" s="89" t="s">
        <v>6314</v>
      </c>
      <c r="T1927" s="89" t="s">
        <v>6314</v>
      </c>
      <c r="U1927" s="90" t="str">
        <f t="shared" si="423"/>
        <v>ok</v>
      </c>
      <c r="V1927" s="63" t="str">
        <f>INDEX(resources!F:F,MATCH(B1927,resources!B:B,0))</f>
        <v>new_resolve</v>
      </c>
      <c r="W1927" s="110">
        <f t="shared" si="424"/>
        <v>1</v>
      </c>
      <c r="X1927" s="110">
        <f t="shared" si="425"/>
        <v>0</v>
      </c>
      <c r="Y1927" s="110" t="str">
        <f t="shared" si="426"/>
        <v>Carrizo_Solar_energy_NA_CONFIDENTIAL</v>
      </c>
      <c r="Z1927" s="110">
        <f>IF(COUNTIFS($Y$2:Y1927,Y1927)=1,1,0)</f>
        <v>0</v>
      </c>
      <c r="AA1927" s="110">
        <f>SUM($Z$2:Z1927)*Z1927</f>
        <v>0</v>
      </c>
      <c r="AB1927" s="110">
        <f>COUNTIFS(resources!B:B,B1927)</f>
        <v>1</v>
      </c>
      <c r="AC1927" s="110">
        <f t="shared" si="427"/>
        <v>1</v>
      </c>
      <c r="AD1927" s="110">
        <f t="shared" si="428"/>
        <v>1</v>
      </c>
      <c r="AE1927" s="110">
        <f t="shared" si="429"/>
        <v>0</v>
      </c>
      <c r="AF1927" s="110">
        <f t="shared" si="430"/>
        <v>1</v>
      </c>
      <c r="AG1927" s="110">
        <f t="shared" si="431"/>
        <v>0</v>
      </c>
      <c r="AH1927" s="110">
        <f t="shared" si="432"/>
        <v>0</v>
      </c>
      <c r="AI1927" s="110">
        <f t="shared" si="433"/>
        <v>1</v>
      </c>
      <c r="AJ1927" s="100">
        <f>ROW()</f>
        <v>1927</v>
      </c>
      <c r="AK1927" s="100" t="e">
        <f>INDEX('BadRows RECART'!$C$2:$C$1207,MATCH(monthly_gwh_mw!AJ1927,'BadRows RECART'!$D$2:$D$1207,0))</f>
        <v>#N/A</v>
      </c>
    </row>
    <row r="1928" spans="1:37" ht="20">
      <c r="A1928" s="106" t="s">
        <v>3907</v>
      </c>
      <c r="B1928" s="106" t="s">
        <v>2075</v>
      </c>
      <c r="C1928" s="106" t="s">
        <v>6297</v>
      </c>
      <c r="D1928" s="168">
        <v>2029</v>
      </c>
      <c r="E1928" s="168">
        <v>6</v>
      </c>
      <c r="F1928" s="199">
        <v>30.110457272603487</v>
      </c>
      <c r="G1928" s="212" t="s">
        <v>6314</v>
      </c>
      <c r="H1928" s="212" t="s">
        <v>6314</v>
      </c>
      <c r="I1928" s="106" t="s">
        <v>594</v>
      </c>
      <c r="K1928" s="83" t="s">
        <v>6314</v>
      </c>
      <c r="L1928" s="83" t="s">
        <v>6314</v>
      </c>
      <c r="M1928" s="45" t="str">
        <f>IF(
ISNA(INDEX(resources!E:E,MATCH(B1928,resources!B:B,0))),"fillme",
INDEX(resources!E:E,MATCH(B1928,resources!B:B,0)))</f>
        <v>CAISO_Solar</v>
      </c>
      <c r="N1928" s="45">
        <f>IF(
ISNA(INDEX(resources!J:J,MATCH(B1928,resources!B:B,0))),"fillme",
INDEX(resources!J:J,MATCH(B1928,resources!B:B,0)))</f>
        <v>0</v>
      </c>
      <c r="O1928" s="83" t="str">
        <f>IFERROR(INDEX(resources!K:K,MATCH(B1928,resources!B:B,0)),"fillme")</f>
        <v>solar</v>
      </c>
      <c r="P1928" s="89" t="str">
        <f t="shared" si="421"/>
        <v>solar_2029_6</v>
      </c>
      <c r="Q1928" s="87">
        <f>INDEX(elcc!G:G,MATCH(P1928,elcc!D:D,0))</f>
        <v>0.19928571428571426</v>
      </c>
      <c r="R1928" s="89">
        <f t="shared" si="422"/>
        <v>1</v>
      </c>
      <c r="S1928" s="89" t="s">
        <v>6314</v>
      </c>
      <c r="T1928" s="89" t="s">
        <v>6314</v>
      </c>
      <c r="U1928" s="90" t="str">
        <f t="shared" si="423"/>
        <v>ok</v>
      </c>
      <c r="V1928" s="63" t="str">
        <f>INDEX(resources!F:F,MATCH(B1928,resources!B:B,0))</f>
        <v>new_resolve</v>
      </c>
      <c r="W1928" s="110">
        <f t="shared" si="424"/>
        <v>1</v>
      </c>
      <c r="X1928" s="110">
        <f t="shared" si="425"/>
        <v>0</v>
      </c>
      <c r="Y1928" s="110" t="str">
        <f t="shared" si="426"/>
        <v>Carrizo_Solar_energy_NA_CONFIDENTIAL</v>
      </c>
      <c r="Z1928" s="110">
        <f>IF(COUNTIFS($Y$2:Y1928,Y1928)=1,1,0)</f>
        <v>0</v>
      </c>
      <c r="AA1928" s="110">
        <f>SUM($Z$2:Z1928)*Z1928</f>
        <v>0</v>
      </c>
      <c r="AB1928" s="110">
        <f>COUNTIFS(resources!B:B,B1928)</f>
        <v>1</v>
      </c>
      <c r="AC1928" s="110">
        <f t="shared" si="427"/>
        <v>1</v>
      </c>
      <c r="AD1928" s="110">
        <f t="shared" si="428"/>
        <v>1</v>
      </c>
      <c r="AE1928" s="110">
        <f t="shared" si="429"/>
        <v>0</v>
      </c>
      <c r="AF1928" s="110">
        <f t="shared" si="430"/>
        <v>1</v>
      </c>
      <c r="AG1928" s="110">
        <f t="shared" si="431"/>
        <v>0</v>
      </c>
      <c r="AH1928" s="110">
        <f t="shared" si="432"/>
        <v>0</v>
      </c>
      <c r="AI1928" s="110">
        <f t="shared" si="433"/>
        <v>1</v>
      </c>
      <c r="AJ1928" s="100">
        <f>ROW()</f>
        <v>1928</v>
      </c>
      <c r="AK1928" s="100" t="e">
        <f>INDEX('BadRows RECART'!$C$2:$C$1207,MATCH(monthly_gwh_mw!AJ1928,'BadRows RECART'!$D$2:$D$1207,0))</f>
        <v>#N/A</v>
      </c>
    </row>
    <row r="1929" spans="1:37" ht="20">
      <c r="A1929" s="106" t="s">
        <v>3907</v>
      </c>
      <c r="B1929" s="106" t="s">
        <v>2075</v>
      </c>
      <c r="C1929" s="106" t="s">
        <v>6297</v>
      </c>
      <c r="D1929" s="168">
        <v>2029</v>
      </c>
      <c r="E1929" s="168">
        <v>7</v>
      </c>
      <c r="F1929" s="199">
        <v>29.604321266066613</v>
      </c>
      <c r="G1929" s="212" t="s">
        <v>6314</v>
      </c>
      <c r="H1929" s="212" t="s">
        <v>6314</v>
      </c>
      <c r="I1929" s="106" t="s">
        <v>594</v>
      </c>
      <c r="K1929" s="83" t="s">
        <v>6314</v>
      </c>
      <c r="L1929" s="83" t="s">
        <v>6314</v>
      </c>
      <c r="M1929" s="45" t="str">
        <f>IF(
ISNA(INDEX(resources!E:E,MATCH(B1929,resources!B:B,0))),"fillme",
INDEX(resources!E:E,MATCH(B1929,resources!B:B,0)))</f>
        <v>CAISO_Solar</v>
      </c>
      <c r="N1929" s="45">
        <f>IF(
ISNA(INDEX(resources!J:J,MATCH(B1929,resources!B:B,0))),"fillme",
INDEX(resources!J:J,MATCH(B1929,resources!B:B,0)))</f>
        <v>0</v>
      </c>
      <c r="O1929" s="83" t="str">
        <f>IFERROR(INDEX(resources!K:K,MATCH(B1929,resources!B:B,0)),"fillme")</f>
        <v>solar</v>
      </c>
      <c r="P1929" s="89" t="str">
        <f t="shared" si="421"/>
        <v>solar_2029_7</v>
      </c>
      <c r="Q1929" s="87">
        <f>INDEX(elcc!G:G,MATCH(P1929,elcc!D:D,0))</f>
        <v>0.25071428571428572</v>
      </c>
      <c r="R1929" s="89">
        <f t="shared" si="422"/>
        <v>1</v>
      </c>
      <c r="S1929" s="89" t="s">
        <v>6314</v>
      </c>
      <c r="T1929" s="89" t="s">
        <v>6314</v>
      </c>
      <c r="U1929" s="90" t="str">
        <f t="shared" si="423"/>
        <v>ok</v>
      </c>
      <c r="V1929" s="63" t="str">
        <f>INDEX(resources!F:F,MATCH(B1929,resources!B:B,0))</f>
        <v>new_resolve</v>
      </c>
      <c r="W1929" s="110">
        <f t="shared" si="424"/>
        <v>1</v>
      </c>
      <c r="X1929" s="110">
        <f t="shared" si="425"/>
        <v>0</v>
      </c>
      <c r="Y1929" s="110" t="str">
        <f t="shared" si="426"/>
        <v>Carrizo_Solar_energy_NA_CONFIDENTIAL</v>
      </c>
      <c r="Z1929" s="110">
        <f>IF(COUNTIFS($Y$2:Y1929,Y1929)=1,1,0)</f>
        <v>0</v>
      </c>
      <c r="AA1929" s="110">
        <f>SUM($Z$2:Z1929)*Z1929</f>
        <v>0</v>
      </c>
      <c r="AB1929" s="110">
        <f>COUNTIFS(resources!B:B,B1929)</f>
        <v>1</v>
      </c>
      <c r="AC1929" s="110">
        <f t="shared" si="427"/>
        <v>1</v>
      </c>
      <c r="AD1929" s="110">
        <f t="shared" si="428"/>
        <v>1</v>
      </c>
      <c r="AE1929" s="110">
        <f t="shared" si="429"/>
        <v>0</v>
      </c>
      <c r="AF1929" s="110">
        <f t="shared" si="430"/>
        <v>1</v>
      </c>
      <c r="AG1929" s="110">
        <f t="shared" si="431"/>
        <v>0</v>
      </c>
      <c r="AH1929" s="110">
        <f t="shared" si="432"/>
        <v>0</v>
      </c>
      <c r="AI1929" s="110">
        <f t="shared" si="433"/>
        <v>1</v>
      </c>
      <c r="AJ1929" s="100">
        <f>ROW()</f>
        <v>1929</v>
      </c>
      <c r="AK1929" s="100" t="e">
        <f>INDEX('BadRows RECART'!$C$2:$C$1207,MATCH(monthly_gwh_mw!AJ1929,'BadRows RECART'!$D$2:$D$1207,0))</f>
        <v>#N/A</v>
      </c>
    </row>
    <row r="1930" spans="1:37" ht="20">
      <c r="A1930" s="106" t="s">
        <v>3907</v>
      </c>
      <c r="B1930" s="106" t="s">
        <v>2075</v>
      </c>
      <c r="C1930" s="106" t="s">
        <v>6297</v>
      </c>
      <c r="D1930" s="168">
        <v>2029</v>
      </c>
      <c r="E1930" s="168">
        <v>8</v>
      </c>
      <c r="F1930" s="199">
        <v>28.020234663868138</v>
      </c>
      <c r="G1930" s="212" t="s">
        <v>6314</v>
      </c>
      <c r="H1930" s="212" t="s">
        <v>6314</v>
      </c>
      <c r="I1930" s="106" t="s">
        <v>594</v>
      </c>
      <c r="K1930" s="83" t="s">
        <v>6314</v>
      </c>
      <c r="L1930" s="83" t="s">
        <v>6314</v>
      </c>
      <c r="M1930" s="45" t="str">
        <f>IF(
ISNA(INDEX(resources!E:E,MATCH(B1930,resources!B:B,0))),"fillme",
INDEX(resources!E:E,MATCH(B1930,resources!B:B,0)))</f>
        <v>CAISO_Solar</v>
      </c>
      <c r="N1930" s="45">
        <f>IF(
ISNA(INDEX(resources!J:J,MATCH(B1930,resources!B:B,0))),"fillme",
INDEX(resources!J:J,MATCH(B1930,resources!B:B,0)))</f>
        <v>0</v>
      </c>
      <c r="O1930" s="83" t="str">
        <f>IFERROR(INDEX(resources!K:K,MATCH(B1930,resources!B:B,0)),"fillme")</f>
        <v>solar</v>
      </c>
      <c r="P1930" s="89" t="str">
        <f t="shared" si="421"/>
        <v>solar_2029_8</v>
      </c>
      <c r="Q1930" s="87">
        <f>INDEX(elcc!G:G,MATCH(P1930,elcc!D:D,0))</f>
        <v>0.17357142857142857</v>
      </c>
      <c r="R1930" s="89">
        <f t="shared" si="422"/>
        <v>1</v>
      </c>
      <c r="S1930" s="89" t="s">
        <v>6314</v>
      </c>
      <c r="T1930" s="89" t="s">
        <v>6314</v>
      </c>
      <c r="U1930" s="90" t="str">
        <f t="shared" si="423"/>
        <v>ok</v>
      </c>
      <c r="V1930" s="63" t="str">
        <f>INDEX(resources!F:F,MATCH(B1930,resources!B:B,0))</f>
        <v>new_resolve</v>
      </c>
      <c r="W1930" s="110">
        <f t="shared" si="424"/>
        <v>1</v>
      </c>
      <c r="X1930" s="110">
        <f t="shared" si="425"/>
        <v>0</v>
      </c>
      <c r="Y1930" s="110" t="str">
        <f t="shared" si="426"/>
        <v>Carrizo_Solar_energy_NA_CONFIDENTIAL</v>
      </c>
      <c r="Z1930" s="110">
        <f>IF(COUNTIFS($Y$2:Y1930,Y1930)=1,1,0)</f>
        <v>0</v>
      </c>
      <c r="AA1930" s="110">
        <f>SUM($Z$2:Z1930)*Z1930</f>
        <v>0</v>
      </c>
      <c r="AB1930" s="110">
        <f>COUNTIFS(resources!B:B,B1930)</f>
        <v>1</v>
      </c>
      <c r="AC1930" s="110">
        <f t="shared" si="427"/>
        <v>1</v>
      </c>
      <c r="AD1930" s="110">
        <f t="shared" si="428"/>
        <v>1</v>
      </c>
      <c r="AE1930" s="110">
        <f t="shared" si="429"/>
        <v>0</v>
      </c>
      <c r="AF1930" s="110">
        <f t="shared" si="430"/>
        <v>1</v>
      </c>
      <c r="AG1930" s="110">
        <f t="shared" si="431"/>
        <v>0</v>
      </c>
      <c r="AH1930" s="110">
        <f t="shared" si="432"/>
        <v>0</v>
      </c>
      <c r="AI1930" s="110">
        <f t="shared" si="433"/>
        <v>1</v>
      </c>
      <c r="AJ1930" s="100">
        <f>ROW()</f>
        <v>1930</v>
      </c>
      <c r="AK1930" s="100" t="e">
        <f>INDEX('BadRows RECART'!$C$2:$C$1207,MATCH(monthly_gwh_mw!AJ1930,'BadRows RECART'!$D$2:$D$1207,0))</f>
        <v>#N/A</v>
      </c>
    </row>
    <row r="1931" spans="1:37" ht="20">
      <c r="A1931" s="106" t="s">
        <v>3907</v>
      </c>
      <c r="B1931" s="106" t="s">
        <v>2075</v>
      </c>
      <c r="C1931" s="106" t="s">
        <v>6297</v>
      </c>
      <c r="D1931" s="168">
        <v>2029</v>
      </c>
      <c r="E1931" s="168">
        <v>9</v>
      </c>
      <c r="F1931" s="199">
        <v>22.096831763890098</v>
      </c>
      <c r="G1931" s="212" t="s">
        <v>6314</v>
      </c>
      <c r="H1931" s="212" t="s">
        <v>6314</v>
      </c>
      <c r="I1931" s="106" t="s">
        <v>594</v>
      </c>
      <c r="K1931" s="83" t="s">
        <v>6314</v>
      </c>
      <c r="L1931" s="83" t="s">
        <v>6314</v>
      </c>
      <c r="M1931" s="45" t="str">
        <f>IF(
ISNA(INDEX(resources!E:E,MATCH(B1931,resources!B:B,0))),"fillme",
INDEX(resources!E:E,MATCH(B1931,resources!B:B,0)))</f>
        <v>CAISO_Solar</v>
      </c>
      <c r="N1931" s="45">
        <f>IF(
ISNA(INDEX(resources!J:J,MATCH(B1931,resources!B:B,0))),"fillme",
INDEX(resources!J:J,MATCH(B1931,resources!B:B,0)))</f>
        <v>0</v>
      </c>
      <c r="O1931" s="83" t="str">
        <f>IFERROR(INDEX(resources!K:K,MATCH(B1931,resources!B:B,0)),"fillme")</f>
        <v>solar</v>
      </c>
      <c r="P1931" s="89" t="str">
        <f t="shared" si="421"/>
        <v>solar_2029_9</v>
      </c>
      <c r="Q1931" s="87">
        <f>INDEX(elcc!G:G,MATCH(P1931,elcc!D:D,0))</f>
        <v>8.8890363256559829E-2</v>
      </c>
      <c r="R1931" s="89">
        <f t="shared" si="422"/>
        <v>1</v>
      </c>
      <c r="S1931" s="89" t="s">
        <v>6314</v>
      </c>
      <c r="T1931" s="89" t="s">
        <v>6314</v>
      </c>
      <c r="U1931" s="90" t="str">
        <f t="shared" si="423"/>
        <v>ok</v>
      </c>
      <c r="V1931" s="63" t="str">
        <f>INDEX(resources!F:F,MATCH(B1931,resources!B:B,0))</f>
        <v>new_resolve</v>
      </c>
      <c r="W1931" s="110">
        <f t="shared" si="424"/>
        <v>1</v>
      </c>
      <c r="X1931" s="110">
        <f t="shared" si="425"/>
        <v>0</v>
      </c>
      <c r="Y1931" s="110" t="str">
        <f t="shared" si="426"/>
        <v>Carrizo_Solar_energy_NA_CONFIDENTIAL</v>
      </c>
      <c r="Z1931" s="110">
        <f>IF(COUNTIFS($Y$2:Y1931,Y1931)=1,1,0)</f>
        <v>0</v>
      </c>
      <c r="AA1931" s="110">
        <f>SUM($Z$2:Z1931)*Z1931</f>
        <v>0</v>
      </c>
      <c r="AB1931" s="110">
        <f>COUNTIFS(resources!B:B,B1931)</f>
        <v>1</v>
      </c>
      <c r="AC1931" s="110">
        <f t="shared" si="427"/>
        <v>1</v>
      </c>
      <c r="AD1931" s="110">
        <f t="shared" si="428"/>
        <v>1</v>
      </c>
      <c r="AE1931" s="110">
        <f t="shared" si="429"/>
        <v>0</v>
      </c>
      <c r="AF1931" s="110">
        <f t="shared" si="430"/>
        <v>1</v>
      </c>
      <c r="AG1931" s="110">
        <f t="shared" si="431"/>
        <v>0</v>
      </c>
      <c r="AH1931" s="110">
        <f t="shared" si="432"/>
        <v>0</v>
      </c>
      <c r="AI1931" s="110">
        <f t="shared" si="433"/>
        <v>1</v>
      </c>
      <c r="AJ1931" s="100">
        <f>ROW()</f>
        <v>1931</v>
      </c>
      <c r="AK1931" s="100" t="e">
        <f>INDEX('BadRows RECART'!$C$2:$C$1207,MATCH(monthly_gwh_mw!AJ1931,'BadRows RECART'!$D$2:$D$1207,0))</f>
        <v>#N/A</v>
      </c>
    </row>
    <row r="1932" spans="1:37" ht="20">
      <c r="A1932" s="106" t="s">
        <v>3907</v>
      </c>
      <c r="B1932" s="106" t="s">
        <v>2075</v>
      </c>
      <c r="C1932" s="106" t="s">
        <v>6297</v>
      </c>
      <c r="D1932" s="168">
        <v>2029</v>
      </c>
      <c r="E1932" s="168">
        <v>10</v>
      </c>
      <c r="F1932" s="199">
        <v>17.894529308696093</v>
      </c>
      <c r="G1932" s="212" t="s">
        <v>6314</v>
      </c>
      <c r="H1932" s="212" t="s">
        <v>6314</v>
      </c>
      <c r="I1932" s="106" t="s">
        <v>594</v>
      </c>
      <c r="K1932" s="83" t="s">
        <v>6314</v>
      </c>
      <c r="L1932" s="83" t="s">
        <v>6314</v>
      </c>
      <c r="M1932" s="45" t="str">
        <f>IF(
ISNA(INDEX(resources!E:E,MATCH(B1932,resources!B:B,0))),"fillme",
INDEX(resources!E:E,MATCH(B1932,resources!B:B,0)))</f>
        <v>CAISO_Solar</v>
      </c>
      <c r="N1932" s="45">
        <f>IF(
ISNA(INDEX(resources!J:J,MATCH(B1932,resources!B:B,0))),"fillme",
INDEX(resources!J:J,MATCH(B1932,resources!B:B,0)))</f>
        <v>0</v>
      </c>
      <c r="O1932" s="83" t="str">
        <f>IFERROR(INDEX(resources!K:K,MATCH(B1932,resources!B:B,0)),"fillme")</f>
        <v>solar</v>
      </c>
      <c r="P1932" s="89" t="str">
        <f t="shared" si="421"/>
        <v>solar_2029_10</v>
      </c>
      <c r="Q1932" s="87">
        <f>INDEX(elcc!G:G,MATCH(P1932,elcc!D:D,0))</f>
        <v>1.2857142857142857E-2</v>
      </c>
      <c r="R1932" s="89">
        <f t="shared" si="422"/>
        <v>1</v>
      </c>
      <c r="S1932" s="89" t="s">
        <v>6314</v>
      </c>
      <c r="T1932" s="89" t="s">
        <v>6314</v>
      </c>
      <c r="U1932" s="90" t="str">
        <f t="shared" si="423"/>
        <v>ok</v>
      </c>
      <c r="V1932" s="63" t="str">
        <f>INDEX(resources!F:F,MATCH(B1932,resources!B:B,0))</f>
        <v>new_resolve</v>
      </c>
      <c r="W1932" s="110">
        <f t="shared" si="424"/>
        <v>1</v>
      </c>
      <c r="X1932" s="110">
        <f t="shared" si="425"/>
        <v>0</v>
      </c>
      <c r="Y1932" s="110" t="str">
        <f t="shared" si="426"/>
        <v>Carrizo_Solar_energy_NA_CONFIDENTIAL</v>
      </c>
      <c r="Z1932" s="110">
        <f>IF(COUNTIFS($Y$2:Y1932,Y1932)=1,1,0)</f>
        <v>0</v>
      </c>
      <c r="AA1932" s="110">
        <f>SUM($Z$2:Z1932)*Z1932</f>
        <v>0</v>
      </c>
      <c r="AB1932" s="110">
        <f>COUNTIFS(resources!B:B,B1932)</f>
        <v>1</v>
      </c>
      <c r="AC1932" s="110">
        <f t="shared" si="427"/>
        <v>1</v>
      </c>
      <c r="AD1932" s="110">
        <f t="shared" si="428"/>
        <v>1</v>
      </c>
      <c r="AE1932" s="110">
        <f t="shared" si="429"/>
        <v>0</v>
      </c>
      <c r="AF1932" s="110">
        <f t="shared" si="430"/>
        <v>1</v>
      </c>
      <c r="AG1932" s="110">
        <f t="shared" si="431"/>
        <v>0</v>
      </c>
      <c r="AH1932" s="110">
        <f t="shared" si="432"/>
        <v>0</v>
      </c>
      <c r="AI1932" s="110">
        <f t="shared" si="433"/>
        <v>1</v>
      </c>
      <c r="AJ1932" s="100">
        <f>ROW()</f>
        <v>1932</v>
      </c>
      <c r="AK1932" s="100" t="e">
        <f>INDEX('BadRows RECART'!$C$2:$C$1207,MATCH(monthly_gwh_mw!AJ1932,'BadRows RECART'!$D$2:$D$1207,0))</f>
        <v>#N/A</v>
      </c>
    </row>
    <row r="1933" spans="1:37" ht="20">
      <c r="A1933" s="106" t="s">
        <v>3907</v>
      </c>
      <c r="B1933" s="106" t="s">
        <v>2075</v>
      </c>
      <c r="C1933" s="106" t="s">
        <v>6297</v>
      </c>
      <c r="D1933" s="168">
        <v>2029</v>
      </c>
      <c r="E1933" s="168">
        <v>11</v>
      </c>
      <c r="F1933" s="199">
        <v>13.435402708682435</v>
      </c>
      <c r="G1933" s="212" t="s">
        <v>6314</v>
      </c>
      <c r="H1933" s="212" t="s">
        <v>6314</v>
      </c>
      <c r="I1933" s="106" t="s">
        <v>594</v>
      </c>
      <c r="K1933" s="83" t="s">
        <v>6314</v>
      </c>
      <c r="L1933" s="83" t="s">
        <v>6314</v>
      </c>
      <c r="M1933" s="45" t="str">
        <f>IF(
ISNA(INDEX(resources!E:E,MATCH(B1933,resources!B:B,0))),"fillme",
INDEX(resources!E:E,MATCH(B1933,resources!B:B,0)))</f>
        <v>CAISO_Solar</v>
      </c>
      <c r="N1933" s="45">
        <f>IF(
ISNA(INDEX(resources!J:J,MATCH(B1933,resources!B:B,0))),"fillme",
INDEX(resources!J:J,MATCH(B1933,resources!B:B,0)))</f>
        <v>0</v>
      </c>
      <c r="O1933" s="83" t="str">
        <f>IFERROR(INDEX(resources!K:K,MATCH(B1933,resources!B:B,0)),"fillme")</f>
        <v>solar</v>
      </c>
      <c r="P1933" s="89" t="str">
        <f t="shared" si="421"/>
        <v>solar_2029_11</v>
      </c>
      <c r="Q1933" s="87">
        <f>INDEX(elcc!G:G,MATCH(P1933,elcc!D:D,0))</f>
        <v>1.2857142857142857E-2</v>
      </c>
      <c r="R1933" s="89">
        <f t="shared" si="422"/>
        <v>1</v>
      </c>
      <c r="S1933" s="89" t="s">
        <v>6314</v>
      </c>
      <c r="T1933" s="89" t="s">
        <v>6314</v>
      </c>
      <c r="U1933" s="90" t="str">
        <f t="shared" si="423"/>
        <v>ok</v>
      </c>
      <c r="V1933" s="63" t="str">
        <f>INDEX(resources!F:F,MATCH(B1933,resources!B:B,0))</f>
        <v>new_resolve</v>
      </c>
      <c r="W1933" s="110">
        <f t="shared" si="424"/>
        <v>1</v>
      </c>
      <c r="X1933" s="110">
        <f t="shared" si="425"/>
        <v>0</v>
      </c>
      <c r="Y1933" s="110" t="str">
        <f t="shared" si="426"/>
        <v>Carrizo_Solar_energy_NA_CONFIDENTIAL</v>
      </c>
      <c r="Z1933" s="110">
        <f>IF(COUNTIFS($Y$2:Y1933,Y1933)=1,1,0)</f>
        <v>0</v>
      </c>
      <c r="AA1933" s="110">
        <f>SUM($Z$2:Z1933)*Z1933</f>
        <v>0</v>
      </c>
      <c r="AB1933" s="110">
        <f>COUNTIFS(resources!B:B,B1933)</f>
        <v>1</v>
      </c>
      <c r="AC1933" s="110">
        <f t="shared" si="427"/>
        <v>1</v>
      </c>
      <c r="AD1933" s="110">
        <f t="shared" si="428"/>
        <v>1</v>
      </c>
      <c r="AE1933" s="110">
        <f t="shared" si="429"/>
        <v>0</v>
      </c>
      <c r="AF1933" s="110">
        <f t="shared" si="430"/>
        <v>1</v>
      </c>
      <c r="AG1933" s="110">
        <f t="shared" si="431"/>
        <v>0</v>
      </c>
      <c r="AH1933" s="110">
        <f t="shared" si="432"/>
        <v>0</v>
      </c>
      <c r="AI1933" s="110">
        <f t="shared" si="433"/>
        <v>1</v>
      </c>
      <c r="AJ1933" s="100">
        <f>ROW()</f>
        <v>1933</v>
      </c>
      <c r="AK1933" s="100" t="e">
        <f>INDEX('BadRows RECART'!$C$2:$C$1207,MATCH(monthly_gwh_mw!AJ1933,'BadRows RECART'!$D$2:$D$1207,0))</f>
        <v>#N/A</v>
      </c>
    </row>
    <row r="1934" spans="1:37" ht="20">
      <c r="A1934" s="106" t="s">
        <v>3907</v>
      </c>
      <c r="B1934" s="106" t="s">
        <v>2075</v>
      </c>
      <c r="C1934" s="106" t="s">
        <v>6297</v>
      </c>
      <c r="D1934" s="168">
        <v>2029</v>
      </c>
      <c r="E1934" s="168">
        <v>12</v>
      </c>
      <c r="F1934" s="199">
        <v>9.9433864211916152</v>
      </c>
      <c r="G1934" s="212" t="s">
        <v>6314</v>
      </c>
      <c r="H1934" s="212" t="s">
        <v>6314</v>
      </c>
      <c r="I1934" s="106" t="s">
        <v>594</v>
      </c>
      <c r="K1934" s="83" t="s">
        <v>6314</v>
      </c>
      <c r="L1934" s="83" t="s">
        <v>6314</v>
      </c>
      <c r="M1934" s="45" t="str">
        <f>IF(
ISNA(INDEX(resources!E:E,MATCH(B1934,resources!B:B,0))),"fillme",
INDEX(resources!E:E,MATCH(B1934,resources!B:B,0)))</f>
        <v>CAISO_Solar</v>
      </c>
      <c r="N1934" s="45">
        <f>IF(
ISNA(INDEX(resources!J:J,MATCH(B1934,resources!B:B,0))),"fillme",
INDEX(resources!J:J,MATCH(B1934,resources!B:B,0)))</f>
        <v>0</v>
      </c>
      <c r="O1934" s="83" t="str">
        <f>IFERROR(INDEX(resources!K:K,MATCH(B1934,resources!B:B,0)),"fillme")</f>
        <v>solar</v>
      </c>
      <c r="P1934" s="89" t="str">
        <f t="shared" si="421"/>
        <v>solar_2029_12</v>
      </c>
      <c r="Q1934" s="87">
        <f>INDEX(elcc!G:G,MATCH(P1934,elcc!D:D,0))</f>
        <v>0</v>
      </c>
      <c r="R1934" s="89">
        <f t="shared" si="422"/>
        <v>1</v>
      </c>
      <c r="S1934" s="89" t="s">
        <v>6314</v>
      </c>
      <c r="T1934" s="89" t="s">
        <v>6314</v>
      </c>
      <c r="U1934" s="90" t="str">
        <f t="shared" si="423"/>
        <v>ok</v>
      </c>
      <c r="V1934" s="63" t="str">
        <f>INDEX(resources!F:F,MATCH(B1934,resources!B:B,0))</f>
        <v>new_resolve</v>
      </c>
      <c r="W1934" s="110">
        <f t="shared" si="424"/>
        <v>1</v>
      </c>
      <c r="X1934" s="110">
        <f t="shared" si="425"/>
        <v>0</v>
      </c>
      <c r="Y1934" s="110" t="str">
        <f t="shared" si="426"/>
        <v>Carrizo_Solar_energy_NA_CONFIDENTIAL</v>
      </c>
      <c r="Z1934" s="110">
        <f>IF(COUNTIFS($Y$2:Y1934,Y1934)=1,1,0)</f>
        <v>0</v>
      </c>
      <c r="AA1934" s="110">
        <f>SUM($Z$2:Z1934)*Z1934</f>
        <v>0</v>
      </c>
      <c r="AB1934" s="110">
        <f>COUNTIFS(resources!B:B,B1934)</f>
        <v>1</v>
      </c>
      <c r="AC1934" s="110">
        <f t="shared" si="427"/>
        <v>1</v>
      </c>
      <c r="AD1934" s="110">
        <f t="shared" si="428"/>
        <v>1</v>
      </c>
      <c r="AE1934" s="110">
        <f t="shared" si="429"/>
        <v>0</v>
      </c>
      <c r="AF1934" s="110">
        <f t="shared" si="430"/>
        <v>1</v>
      </c>
      <c r="AG1934" s="110">
        <f t="shared" si="431"/>
        <v>0</v>
      </c>
      <c r="AH1934" s="110">
        <f t="shared" si="432"/>
        <v>0</v>
      </c>
      <c r="AI1934" s="110">
        <f t="shared" si="433"/>
        <v>1</v>
      </c>
      <c r="AJ1934" s="100">
        <f>ROW()</f>
        <v>1934</v>
      </c>
      <c r="AK1934" s="100" t="e">
        <f>INDEX('BadRows RECART'!$C$2:$C$1207,MATCH(monthly_gwh_mw!AJ1934,'BadRows RECART'!$D$2:$D$1207,0))</f>
        <v>#N/A</v>
      </c>
    </row>
    <row r="1935" spans="1:37" ht="20">
      <c r="A1935" s="106" t="s">
        <v>3907</v>
      </c>
      <c r="B1935" s="106" t="s">
        <v>2075</v>
      </c>
      <c r="C1935" s="106" t="s">
        <v>6297</v>
      </c>
      <c r="D1935" s="168">
        <v>2030</v>
      </c>
      <c r="E1935" s="168">
        <v>1</v>
      </c>
      <c r="F1935" s="199">
        <v>13.25448274819769</v>
      </c>
      <c r="G1935" s="212" t="s">
        <v>6314</v>
      </c>
      <c r="H1935" s="212" t="s">
        <v>6314</v>
      </c>
      <c r="I1935" s="106" t="s">
        <v>594</v>
      </c>
      <c r="K1935" s="83" t="s">
        <v>6314</v>
      </c>
      <c r="L1935" s="83" t="s">
        <v>6314</v>
      </c>
      <c r="M1935" s="45" t="str">
        <f>IF(
ISNA(INDEX(resources!E:E,MATCH(B1935,resources!B:B,0))),"fillme",
INDEX(resources!E:E,MATCH(B1935,resources!B:B,0)))</f>
        <v>CAISO_Solar</v>
      </c>
      <c r="N1935" s="45">
        <f>IF(
ISNA(INDEX(resources!J:J,MATCH(B1935,resources!B:B,0))),"fillme",
INDEX(resources!J:J,MATCH(B1935,resources!B:B,0)))</f>
        <v>0</v>
      </c>
      <c r="O1935" s="83" t="str">
        <f>IFERROR(INDEX(resources!K:K,MATCH(B1935,resources!B:B,0)),"fillme")</f>
        <v>solar</v>
      </c>
      <c r="P1935" s="89" t="str">
        <f t="shared" si="421"/>
        <v>solar_2030_1</v>
      </c>
      <c r="Q1935" s="87">
        <f>INDEX(elcc!G:G,MATCH(P1935,elcc!D:D,0))</f>
        <v>2.5714285714285714E-2</v>
      </c>
      <c r="R1935" s="89">
        <f t="shared" si="422"/>
        <v>1</v>
      </c>
      <c r="S1935" s="89" t="s">
        <v>6314</v>
      </c>
      <c r="T1935" s="89" t="s">
        <v>6314</v>
      </c>
      <c r="U1935" s="90" t="str">
        <f t="shared" si="423"/>
        <v>ok</v>
      </c>
      <c r="V1935" s="63" t="str">
        <f>INDEX(resources!F:F,MATCH(B1935,resources!B:B,0))</f>
        <v>new_resolve</v>
      </c>
      <c r="W1935" s="110">
        <f t="shared" si="424"/>
        <v>1</v>
      </c>
      <c r="X1935" s="110">
        <f t="shared" si="425"/>
        <v>0</v>
      </c>
      <c r="Y1935" s="110" t="str">
        <f t="shared" si="426"/>
        <v>Carrizo_Solar_energy_NA_CONFIDENTIAL</v>
      </c>
      <c r="Z1935" s="110">
        <f>IF(COUNTIFS($Y$2:Y1935,Y1935)=1,1,0)</f>
        <v>0</v>
      </c>
      <c r="AA1935" s="110">
        <f>SUM($Z$2:Z1935)*Z1935</f>
        <v>0</v>
      </c>
      <c r="AB1935" s="110">
        <f>COUNTIFS(resources!B:B,B1935)</f>
        <v>1</v>
      </c>
      <c r="AC1935" s="110">
        <f t="shared" si="427"/>
        <v>1</v>
      </c>
      <c r="AD1935" s="110">
        <f t="shared" si="428"/>
        <v>1</v>
      </c>
      <c r="AE1935" s="110">
        <f t="shared" si="429"/>
        <v>0</v>
      </c>
      <c r="AF1935" s="110">
        <f t="shared" si="430"/>
        <v>1</v>
      </c>
      <c r="AG1935" s="110">
        <f t="shared" si="431"/>
        <v>0</v>
      </c>
      <c r="AH1935" s="110">
        <f t="shared" si="432"/>
        <v>0</v>
      </c>
      <c r="AI1935" s="110">
        <f t="shared" si="433"/>
        <v>1</v>
      </c>
      <c r="AJ1935" s="100">
        <f>ROW()</f>
        <v>1935</v>
      </c>
      <c r="AK1935" s="100" t="e">
        <f>INDEX('BadRows RECART'!$C$2:$C$1207,MATCH(monthly_gwh_mw!AJ1935,'BadRows RECART'!$D$2:$D$1207,0))</f>
        <v>#N/A</v>
      </c>
    </row>
    <row r="1936" spans="1:37" ht="20">
      <c r="A1936" s="106" t="s">
        <v>3907</v>
      </c>
      <c r="B1936" s="106" t="s">
        <v>2075</v>
      </c>
      <c r="C1936" s="106" t="s">
        <v>6297</v>
      </c>
      <c r="D1936" s="168">
        <v>2030</v>
      </c>
      <c r="E1936" s="168">
        <v>2</v>
      </c>
      <c r="F1936" s="199">
        <v>10.807120527452597</v>
      </c>
      <c r="G1936" s="212" t="s">
        <v>6314</v>
      </c>
      <c r="H1936" s="212" t="s">
        <v>6314</v>
      </c>
      <c r="I1936" s="106" t="s">
        <v>594</v>
      </c>
      <c r="K1936" s="83" t="s">
        <v>6314</v>
      </c>
      <c r="L1936" s="83" t="s">
        <v>6314</v>
      </c>
      <c r="M1936" s="45" t="str">
        <f>IF(
ISNA(INDEX(resources!E:E,MATCH(B1936,resources!B:B,0))),"fillme",
INDEX(resources!E:E,MATCH(B1936,resources!B:B,0)))</f>
        <v>CAISO_Solar</v>
      </c>
      <c r="N1936" s="45">
        <f>IF(
ISNA(INDEX(resources!J:J,MATCH(B1936,resources!B:B,0))),"fillme",
INDEX(resources!J:J,MATCH(B1936,resources!B:B,0)))</f>
        <v>0</v>
      </c>
      <c r="O1936" s="83" t="str">
        <f>IFERROR(INDEX(resources!K:K,MATCH(B1936,resources!B:B,0)),"fillme")</f>
        <v>solar</v>
      </c>
      <c r="P1936" s="89" t="str">
        <f t="shared" si="421"/>
        <v>solar_2030_2</v>
      </c>
      <c r="Q1936" s="87">
        <f>INDEX(elcc!G:G,MATCH(P1936,elcc!D:D,0))</f>
        <v>1.9285714285714285E-2</v>
      </c>
      <c r="R1936" s="89">
        <f t="shared" si="422"/>
        <v>1</v>
      </c>
      <c r="S1936" s="89" t="s">
        <v>6314</v>
      </c>
      <c r="T1936" s="89" t="s">
        <v>6314</v>
      </c>
      <c r="U1936" s="90" t="str">
        <f t="shared" si="423"/>
        <v>ok</v>
      </c>
      <c r="V1936" s="63" t="str">
        <f>INDEX(resources!F:F,MATCH(B1936,resources!B:B,0))</f>
        <v>new_resolve</v>
      </c>
      <c r="W1936" s="110">
        <f t="shared" si="424"/>
        <v>1</v>
      </c>
      <c r="X1936" s="110">
        <f t="shared" si="425"/>
        <v>0</v>
      </c>
      <c r="Y1936" s="110" t="str">
        <f t="shared" si="426"/>
        <v>Carrizo_Solar_energy_NA_CONFIDENTIAL</v>
      </c>
      <c r="Z1936" s="110">
        <f>IF(COUNTIFS($Y$2:Y1936,Y1936)=1,1,0)</f>
        <v>0</v>
      </c>
      <c r="AA1936" s="110">
        <f>SUM($Z$2:Z1936)*Z1936</f>
        <v>0</v>
      </c>
      <c r="AB1936" s="110">
        <f>COUNTIFS(resources!B:B,B1936)</f>
        <v>1</v>
      </c>
      <c r="AC1936" s="110">
        <f t="shared" si="427"/>
        <v>1</v>
      </c>
      <c r="AD1936" s="110">
        <f t="shared" si="428"/>
        <v>1</v>
      </c>
      <c r="AE1936" s="110">
        <f t="shared" si="429"/>
        <v>0</v>
      </c>
      <c r="AF1936" s="110">
        <f t="shared" si="430"/>
        <v>1</v>
      </c>
      <c r="AG1936" s="110">
        <f t="shared" si="431"/>
        <v>0</v>
      </c>
      <c r="AH1936" s="110">
        <f t="shared" si="432"/>
        <v>0</v>
      </c>
      <c r="AI1936" s="110">
        <f t="shared" si="433"/>
        <v>1</v>
      </c>
      <c r="AJ1936" s="100">
        <f>ROW()</f>
        <v>1936</v>
      </c>
      <c r="AK1936" s="100" t="e">
        <f>INDEX('BadRows RECART'!$C$2:$C$1207,MATCH(monthly_gwh_mw!AJ1936,'BadRows RECART'!$D$2:$D$1207,0))</f>
        <v>#N/A</v>
      </c>
    </row>
    <row r="1937" spans="1:37" ht="20">
      <c r="A1937" s="106" t="s">
        <v>3907</v>
      </c>
      <c r="B1937" s="106" t="s">
        <v>2075</v>
      </c>
      <c r="C1937" s="106" t="s">
        <v>6297</v>
      </c>
      <c r="D1937" s="168">
        <v>2030</v>
      </c>
      <c r="E1937" s="168">
        <v>3</v>
      </c>
      <c r="F1937" s="199">
        <v>21.547280474328087</v>
      </c>
      <c r="G1937" s="212" t="s">
        <v>6314</v>
      </c>
      <c r="H1937" s="212" t="s">
        <v>6314</v>
      </c>
      <c r="I1937" s="106" t="s">
        <v>594</v>
      </c>
      <c r="K1937" s="83" t="s">
        <v>6314</v>
      </c>
      <c r="L1937" s="83" t="s">
        <v>6314</v>
      </c>
      <c r="M1937" s="45" t="str">
        <f>IF(
ISNA(INDEX(resources!E:E,MATCH(B1937,resources!B:B,0))),"fillme",
INDEX(resources!E:E,MATCH(B1937,resources!B:B,0)))</f>
        <v>CAISO_Solar</v>
      </c>
      <c r="N1937" s="45">
        <f>IF(
ISNA(INDEX(resources!J:J,MATCH(B1937,resources!B:B,0))),"fillme",
INDEX(resources!J:J,MATCH(B1937,resources!B:B,0)))</f>
        <v>0</v>
      </c>
      <c r="O1937" s="83" t="str">
        <f>IFERROR(INDEX(resources!K:K,MATCH(B1937,resources!B:B,0)),"fillme")</f>
        <v>solar</v>
      </c>
      <c r="P1937" s="89" t="str">
        <f t="shared" si="421"/>
        <v>solar_2030_3</v>
      </c>
      <c r="Q1937" s="87">
        <f>INDEX(elcc!G:G,MATCH(P1937,elcc!D:D,0))</f>
        <v>0.1157142857142857</v>
      </c>
      <c r="R1937" s="89">
        <f t="shared" si="422"/>
        <v>1</v>
      </c>
      <c r="S1937" s="89" t="s">
        <v>6314</v>
      </c>
      <c r="T1937" s="89" t="s">
        <v>6314</v>
      </c>
      <c r="U1937" s="90" t="str">
        <f t="shared" si="423"/>
        <v>ok</v>
      </c>
      <c r="V1937" s="63" t="str">
        <f>INDEX(resources!F:F,MATCH(B1937,resources!B:B,0))</f>
        <v>new_resolve</v>
      </c>
      <c r="W1937" s="110">
        <f t="shared" si="424"/>
        <v>1</v>
      </c>
      <c r="X1937" s="110">
        <f t="shared" si="425"/>
        <v>0</v>
      </c>
      <c r="Y1937" s="110" t="str">
        <f t="shared" si="426"/>
        <v>Carrizo_Solar_energy_NA_CONFIDENTIAL</v>
      </c>
      <c r="Z1937" s="110">
        <f>IF(COUNTIFS($Y$2:Y1937,Y1937)=1,1,0)</f>
        <v>0</v>
      </c>
      <c r="AA1937" s="110">
        <f>SUM($Z$2:Z1937)*Z1937</f>
        <v>0</v>
      </c>
      <c r="AB1937" s="110">
        <f>COUNTIFS(resources!B:B,B1937)</f>
        <v>1</v>
      </c>
      <c r="AC1937" s="110">
        <f t="shared" si="427"/>
        <v>1</v>
      </c>
      <c r="AD1937" s="110">
        <f t="shared" si="428"/>
        <v>1</v>
      </c>
      <c r="AE1937" s="110">
        <f t="shared" si="429"/>
        <v>0</v>
      </c>
      <c r="AF1937" s="110">
        <f t="shared" si="430"/>
        <v>1</v>
      </c>
      <c r="AG1937" s="110">
        <f t="shared" si="431"/>
        <v>0</v>
      </c>
      <c r="AH1937" s="110">
        <f t="shared" si="432"/>
        <v>0</v>
      </c>
      <c r="AI1937" s="110">
        <f t="shared" si="433"/>
        <v>1</v>
      </c>
      <c r="AJ1937" s="100">
        <f>ROW()</f>
        <v>1937</v>
      </c>
      <c r="AK1937" s="100" t="e">
        <f>INDEX('BadRows RECART'!$C$2:$C$1207,MATCH(monthly_gwh_mw!AJ1937,'BadRows RECART'!$D$2:$D$1207,0))</f>
        <v>#N/A</v>
      </c>
    </row>
    <row r="1938" spans="1:37" ht="20">
      <c r="A1938" s="106" t="s">
        <v>3907</v>
      </c>
      <c r="B1938" s="106" t="s">
        <v>2075</v>
      </c>
      <c r="C1938" s="106" t="s">
        <v>6297</v>
      </c>
      <c r="D1938" s="168">
        <v>2030</v>
      </c>
      <c r="E1938" s="168">
        <v>4</v>
      </c>
      <c r="F1938" s="199">
        <v>23.310153208575461</v>
      </c>
      <c r="G1938" s="212" t="s">
        <v>6314</v>
      </c>
      <c r="H1938" s="212" t="s">
        <v>6314</v>
      </c>
      <c r="I1938" s="106" t="s">
        <v>594</v>
      </c>
      <c r="K1938" s="83" t="s">
        <v>6314</v>
      </c>
      <c r="L1938" s="83" t="s">
        <v>6314</v>
      </c>
      <c r="M1938" s="45" t="str">
        <f>IF(
ISNA(INDEX(resources!E:E,MATCH(B1938,resources!B:B,0))),"fillme",
INDEX(resources!E:E,MATCH(B1938,resources!B:B,0)))</f>
        <v>CAISO_Solar</v>
      </c>
      <c r="N1938" s="45">
        <f>IF(
ISNA(INDEX(resources!J:J,MATCH(B1938,resources!B:B,0))),"fillme",
INDEX(resources!J:J,MATCH(B1938,resources!B:B,0)))</f>
        <v>0</v>
      </c>
      <c r="O1938" s="83" t="str">
        <f>IFERROR(INDEX(resources!K:K,MATCH(B1938,resources!B:B,0)),"fillme")</f>
        <v>solar</v>
      </c>
      <c r="P1938" s="89" t="str">
        <f t="shared" si="421"/>
        <v>solar_2030_4</v>
      </c>
      <c r="Q1938" s="87">
        <f>INDEX(elcc!G:G,MATCH(P1938,elcc!D:D,0))</f>
        <v>9.6428571428571419E-2</v>
      </c>
      <c r="R1938" s="89">
        <f t="shared" si="422"/>
        <v>1</v>
      </c>
      <c r="S1938" s="89" t="s">
        <v>6314</v>
      </c>
      <c r="T1938" s="89" t="s">
        <v>6314</v>
      </c>
      <c r="U1938" s="90" t="str">
        <f t="shared" si="423"/>
        <v>ok</v>
      </c>
      <c r="V1938" s="63" t="str">
        <f>INDEX(resources!F:F,MATCH(B1938,resources!B:B,0))</f>
        <v>new_resolve</v>
      </c>
      <c r="W1938" s="110">
        <f t="shared" si="424"/>
        <v>1</v>
      </c>
      <c r="X1938" s="110">
        <f t="shared" si="425"/>
        <v>0</v>
      </c>
      <c r="Y1938" s="110" t="str">
        <f t="shared" si="426"/>
        <v>Carrizo_Solar_energy_NA_CONFIDENTIAL</v>
      </c>
      <c r="Z1938" s="110">
        <f>IF(COUNTIFS($Y$2:Y1938,Y1938)=1,1,0)</f>
        <v>0</v>
      </c>
      <c r="AA1938" s="110">
        <f>SUM($Z$2:Z1938)*Z1938</f>
        <v>0</v>
      </c>
      <c r="AB1938" s="110">
        <f>COUNTIFS(resources!B:B,B1938)</f>
        <v>1</v>
      </c>
      <c r="AC1938" s="110">
        <f t="shared" si="427"/>
        <v>1</v>
      </c>
      <c r="AD1938" s="110">
        <f t="shared" si="428"/>
        <v>1</v>
      </c>
      <c r="AE1938" s="110">
        <f t="shared" si="429"/>
        <v>0</v>
      </c>
      <c r="AF1938" s="110">
        <f t="shared" si="430"/>
        <v>1</v>
      </c>
      <c r="AG1938" s="110">
        <f t="shared" si="431"/>
        <v>0</v>
      </c>
      <c r="AH1938" s="110">
        <f t="shared" si="432"/>
        <v>0</v>
      </c>
      <c r="AI1938" s="110">
        <f t="shared" si="433"/>
        <v>1</v>
      </c>
      <c r="AJ1938" s="100">
        <f>ROW()</f>
        <v>1938</v>
      </c>
      <c r="AK1938" s="100" t="e">
        <f>INDEX('BadRows RECART'!$C$2:$C$1207,MATCH(monthly_gwh_mw!AJ1938,'BadRows RECART'!$D$2:$D$1207,0))</f>
        <v>#N/A</v>
      </c>
    </row>
    <row r="1939" spans="1:37" ht="20">
      <c r="A1939" s="106" t="s">
        <v>3907</v>
      </c>
      <c r="B1939" s="106" t="s">
        <v>2075</v>
      </c>
      <c r="C1939" s="106" t="s">
        <v>6297</v>
      </c>
      <c r="D1939" s="168">
        <v>2030</v>
      </c>
      <c r="E1939" s="168">
        <v>5</v>
      </c>
      <c r="F1939" s="199">
        <v>29.549952600424483</v>
      </c>
      <c r="G1939" s="212" t="s">
        <v>6314</v>
      </c>
      <c r="H1939" s="212" t="s">
        <v>6314</v>
      </c>
      <c r="I1939" s="106" t="s">
        <v>594</v>
      </c>
      <c r="K1939" s="83" t="s">
        <v>6314</v>
      </c>
      <c r="L1939" s="83" t="s">
        <v>6314</v>
      </c>
      <c r="M1939" s="45" t="str">
        <f>IF(
ISNA(INDEX(resources!E:E,MATCH(B1939,resources!B:B,0))),"fillme",
INDEX(resources!E:E,MATCH(B1939,resources!B:B,0)))</f>
        <v>CAISO_Solar</v>
      </c>
      <c r="N1939" s="45">
        <f>IF(
ISNA(INDEX(resources!J:J,MATCH(B1939,resources!B:B,0))),"fillme",
INDEX(resources!J:J,MATCH(B1939,resources!B:B,0)))</f>
        <v>0</v>
      </c>
      <c r="O1939" s="83" t="str">
        <f>IFERROR(INDEX(resources!K:K,MATCH(B1939,resources!B:B,0)),"fillme")</f>
        <v>solar</v>
      </c>
      <c r="P1939" s="89" t="str">
        <f t="shared" si="421"/>
        <v>solar_2030_5</v>
      </c>
      <c r="Q1939" s="87">
        <f>INDEX(elcc!G:G,MATCH(P1939,elcc!D:D,0))</f>
        <v>0.10285714285714286</v>
      </c>
      <c r="R1939" s="89">
        <f t="shared" si="422"/>
        <v>1</v>
      </c>
      <c r="S1939" s="89" t="s">
        <v>6314</v>
      </c>
      <c r="T1939" s="89" t="s">
        <v>6314</v>
      </c>
      <c r="U1939" s="90" t="str">
        <f t="shared" si="423"/>
        <v>ok</v>
      </c>
      <c r="V1939" s="63" t="str">
        <f>INDEX(resources!F:F,MATCH(B1939,resources!B:B,0))</f>
        <v>new_resolve</v>
      </c>
      <c r="W1939" s="110">
        <f t="shared" si="424"/>
        <v>1</v>
      </c>
      <c r="X1939" s="110">
        <f t="shared" si="425"/>
        <v>0</v>
      </c>
      <c r="Y1939" s="110" t="str">
        <f t="shared" si="426"/>
        <v>Carrizo_Solar_energy_NA_CONFIDENTIAL</v>
      </c>
      <c r="Z1939" s="110">
        <f>IF(COUNTIFS($Y$2:Y1939,Y1939)=1,1,0)</f>
        <v>0</v>
      </c>
      <c r="AA1939" s="110">
        <f>SUM($Z$2:Z1939)*Z1939</f>
        <v>0</v>
      </c>
      <c r="AB1939" s="110">
        <f>COUNTIFS(resources!B:B,B1939)</f>
        <v>1</v>
      </c>
      <c r="AC1939" s="110">
        <f t="shared" si="427"/>
        <v>1</v>
      </c>
      <c r="AD1939" s="110">
        <f t="shared" si="428"/>
        <v>1</v>
      </c>
      <c r="AE1939" s="110">
        <f t="shared" si="429"/>
        <v>0</v>
      </c>
      <c r="AF1939" s="110">
        <f t="shared" si="430"/>
        <v>1</v>
      </c>
      <c r="AG1939" s="110">
        <f t="shared" si="431"/>
        <v>0</v>
      </c>
      <c r="AH1939" s="110">
        <f t="shared" si="432"/>
        <v>0</v>
      </c>
      <c r="AI1939" s="110">
        <f t="shared" si="433"/>
        <v>1</v>
      </c>
      <c r="AJ1939" s="100">
        <f>ROW()</f>
        <v>1939</v>
      </c>
      <c r="AK1939" s="100" t="e">
        <f>INDEX('BadRows RECART'!$C$2:$C$1207,MATCH(monthly_gwh_mw!AJ1939,'BadRows RECART'!$D$2:$D$1207,0))</f>
        <v>#N/A</v>
      </c>
    </row>
    <row r="1940" spans="1:37" ht="20">
      <c r="A1940" s="106" t="s">
        <v>3907</v>
      </c>
      <c r="B1940" s="106" t="s">
        <v>2075</v>
      </c>
      <c r="C1940" s="106" t="s">
        <v>6297</v>
      </c>
      <c r="D1940" s="168">
        <v>2030</v>
      </c>
      <c r="E1940" s="168">
        <v>6</v>
      </c>
      <c r="F1940" s="199">
        <v>30.110457272603487</v>
      </c>
      <c r="G1940" s="212" t="s">
        <v>6314</v>
      </c>
      <c r="H1940" s="212" t="s">
        <v>6314</v>
      </c>
      <c r="I1940" s="106" t="s">
        <v>594</v>
      </c>
      <c r="K1940" s="83" t="s">
        <v>6314</v>
      </c>
      <c r="L1940" s="83" t="s">
        <v>6314</v>
      </c>
      <c r="M1940" s="45" t="str">
        <f>IF(
ISNA(INDEX(resources!E:E,MATCH(B1940,resources!B:B,0))),"fillme",
INDEX(resources!E:E,MATCH(B1940,resources!B:B,0)))</f>
        <v>CAISO_Solar</v>
      </c>
      <c r="N1940" s="45">
        <f>IF(
ISNA(INDEX(resources!J:J,MATCH(B1940,resources!B:B,0))),"fillme",
INDEX(resources!J:J,MATCH(B1940,resources!B:B,0)))</f>
        <v>0</v>
      </c>
      <c r="O1940" s="83" t="str">
        <f>IFERROR(INDEX(resources!K:K,MATCH(B1940,resources!B:B,0)),"fillme")</f>
        <v>solar</v>
      </c>
      <c r="P1940" s="89" t="str">
        <f t="shared" si="421"/>
        <v>solar_2030_6</v>
      </c>
      <c r="Q1940" s="87">
        <f>INDEX(elcc!G:G,MATCH(P1940,elcc!D:D,0))</f>
        <v>0.19928571428571426</v>
      </c>
      <c r="R1940" s="89">
        <f t="shared" si="422"/>
        <v>1</v>
      </c>
      <c r="S1940" s="89" t="s">
        <v>6314</v>
      </c>
      <c r="T1940" s="89" t="s">
        <v>6314</v>
      </c>
      <c r="U1940" s="90" t="str">
        <f t="shared" si="423"/>
        <v>ok</v>
      </c>
      <c r="V1940" s="63" t="str">
        <f>INDEX(resources!F:F,MATCH(B1940,resources!B:B,0))</f>
        <v>new_resolve</v>
      </c>
      <c r="W1940" s="110">
        <f t="shared" si="424"/>
        <v>1</v>
      </c>
      <c r="X1940" s="110">
        <f t="shared" si="425"/>
        <v>0</v>
      </c>
      <c r="Y1940" s="110" t="str">
        <f t="shared" si="426"/>
        <v>Carrizo_Solar_energy_NA_CONFIDENTIAL</v>
      </c>
      <c r="Z1940" s="110">
        <f>IF(COUNTIFS($Y$2:Y1940,Y1940)=1,1,0)</f>
        <v>0</v>
      </c>
      <c r="AA1940" s="110">
        <f>SUM($Z$2:Z1940)*Z1940</f>
        <v>0</v>
      </c>
      <c r="AB1940" s="110">
        <f>COUNTIFS(resources!B:B,B1940)</f>
        <v>1</v>
      </c>
      <c r="AC1940" s="110">
        <f t="shared" si="427"/>
        <v>1</v>
      </c>
      <c r="AD1940" s="110">
        <f t="shared" si="428"/>
        <v>1</v>
      </c>
      <c r="AE1940" s="110">
        <f t="shared" si="429"/>
        <v>0</v>
      </c>
      <c r="AF1940" s="110">
        <f t="shared" si="430"/>
        <v>1</v>
      </c>
      <c r="AG1940" s="110">
        <f t="shared" si="431"/>
        <v>0</v>
      </c>
      <c r="AH1940" s="110">
        <f t="shared" si="432"/>
        <v>0</v>
      </c>
      <c r="AI1940" s="110">
        <f t="shared" si="433"/>
        <v>1</v>
      </c>
      <c r="AJ1940" s="100">
        <f>ROW()</f>
        <v>1940</v>
      </c>
      <c r="AK1940" s="100" t="e">
        <f>INDEX('BadRows RECART'!$C$2:$C$1207,MATCH(monthly_gwh_mw!AJ1940,'BadRows RECART'!$D$2:$D$1207,0))</f>
        <v>#N/A</v>
      </c>
    </row>
    <row r="1941" spans="1:37" ht="20">
      <c r="A1941" s="106" t="s">
        <v>3907</v>
      </c>
      <c r="B1941" s="106" t="s">
        <v>2075</v>
      </c>
      <c r="C1941" s="106" t="s">
        <v>6297</v>
      </c>
      <c r="D1941" s="168">
        <v>2030</v>
      </c>
      <c r="E1941" s="168">
        <v>7</v>
      </c>
      <c r="F1941" s="199">
        <v>29.604321266066613</v>
      </c>
      <c r="G1941" s="212" t="s">
        <v>6314</v>
      </c>
      <c r="H1941" s="212" t="s">
        <v>6314</v>
      </c>
      <c r="I1941" s="106" t="s">
        <v>594</v>
      </c>
      <c r="K1941" s="83" t="s">
        <v>6314</v>
      </c>
      <c r="L1941" s="83" t="s">
        <v>6314</v>
      </c>
      <c r="M1941" s="45" t="str">
        <f>IF(
ISNA(INDEX(resources!E:E,MATCH(B1941,resources!B:B,0))),"fillme",
INDEX(resources!E:E,MATCH(B1941,resources!B:B,0)))</f>
        <v>CAISO_Solar</v>
      </c>
      <c r="N1941" s="45">
        <f>IF(
ISNA(INDEX(resources!J:J,MATCH(B1941,resources!B:B,0))),"fillme",
INDEX(resources!J:J,MATCH(B1941,resources!B:B,0)))</f>
        <v>0</v>
      </c>
      <c r="O1941" s="83" t="str">
        <f>IFERROR(INDEX(resources!K:K,MATCH(B1941,resources!B:B,0)),"fillme")</f>
        <v>solar</v>
      </c>
      <c r="P1941" s="89" t="str">
        <f t="shared" si="421"/>
        <v>solar_2030_7</v>
      </c>
      <c r="Q1941" s="87">
        <f>INDEX(elcc!G:G,MATCH(P1941,elcc!D:D,0))</f>
        <v>0.25071428571428572</v>
      </c>
      <c r="R1941" s="89">
        <f t="shared" si="422"/>
        <v>1</v>
      </c>
      <c r="S1941" s="89" t="s">
        <v>6314</v>
      </c>
      <c r="T1941" s="89" t="s">
        <v>6314</v>
      </c>
      <c r="U1941" s="90" t="str">
        <f t="shared" si="423"/>
        <v>ok</v>
      </c>
      <c r="V1941" s="63" t="str">
        <f>INDEX(resources!F:F,MATCH(B1941,resources!B:B,0))</f>
        <v>new_resolve</v>
      </c>
      <c r="W1941" s="110">
        <f t="shared" si="424"/>
        <v>1</v>
      </c>
      <c r="X1941" s="110">
        <f t="shared" si="425"/>
        <v>0</v>
      </c>
      <c r="Y1941" s="110" t="str">
        <f t="shared" si="426"/>
        <v>Carrizo_Solar_energy_NA_CONFIDENTIAL</v>
      </c>
      <c r="Z1941" s="110">
        <f>IF(COUNTIFS($Y$2:Y1941,Y1941)=1,1,0)</f>
        <v>0</v>
      </c>
      <c r="AA1941" s="110">
        <f>SUM($Z$2:Z1941)*Z1941</f>
        <v>0</v>
      </c>
      <c r="AB1941" s="110">
        <f>COUNTIFS(resources!B:B,B1941)</f>
        <v>1</v>
      </c>
      <c r="AC1941" s="110">
        <f t="shared" si="427"/>
        <v>1</v>
      </c>
      <c r="AD1941" s="110">
        <f t="shared" si="428"/>
        <v>1</v>
      </c>
      <c r="AE1941" s="110">
        <f t="shared" si="429"/>
        <v>0</v>
      </c>
      <c r="AF1941" s="110">
        <f t="shared" si="430"/>
        <v>1</v>
      </c>
      <c r="AG1941" s="110">
        <f t="shared" si="431"/>
        <v>0</v>
      </c>
      <c r="AH1941" s="110">
        <f t="shared" si="432"/>
        <v>0</v>
      </c>
      <c r="AI1941" s="110">
        <f t="shared" si="433"/>
        <v>1</v>
      </c>
      <c r="AJ1941" s="100">
        <f>ROW()</f>
        <v>1941</v>
      </c>
      <c r="AK1941" s="100" t="e">
        <f>INDEX('BadRows RECART'!$C$2:$C$1207,MATCH(monthly_gwh_mw!AJ1941,'BadRows RECART'!$D$2:$D$1207,0))</f>
        <v>#N/A</v>
      </c>
    </row>
    <row r="1942" spans="1:37" ht="20">
      <c r="A1942" s="106" t="s">
        <v>3907</v>
      </c>
      <c r="B1942" s="106" t="s">
        <v>2075</v>
      </c>
      <c r="C1942" s="106" t="s">
        <v>6297</v>
      </c>
      <c r="D1942" s="168">
        <v>2030</v>
      </c>
      <c r="E1942" s="168">
        <v>8</v>
      </c>
      <c r="F1942" s="199">
        <v>28.020234663868138</v>
      </c>
      <c r="G1942" s="212" t="s">
        <v>6314</v>
      </c>
      <c r="H1942" s="212" t="s">
        <v>6314</v>
      </c>
      <c r="I1942" s="106" t="s">
        <v>594</v>
      </c>
      <c r="K1942" s="83" t="s">
        <v>6314</v>
      </c>
      <c r="L1942" s="83" t="s">
        <v>6314</v>
      </c>
      <c r="M1942" s="45" t="str">
        <f>IF(
ISNA(INDEX(resources!E:E,MATCH(B1942,resources!B:B,0))),"fillme",
INDEX(resources!E:E,MATCH(B1942,resources!B:B,0)))</f>
        <v>CAISO_Solar</v>
      </c>
      <c r="N1942" s="45">
        <f>IF(
ISNA(INDEX(resources!J:J,MATCH(B1942,resources!B:B,0))),"fillme",
INDEX(resources!J:J,MATCH(B1942,resources!B:B,0)))</f>
        <v>0</v>
      </c>
      <c r="O1942" s="83" t="str">
        <f>IFERROR(INDEX(resources!K:K,MATCH(B1942,resources!B:B,0)),"fillme")</f>
        <v>solar</v>
      </c>
      <c r="P1942" s="89" t="str">
        <f t="shared" si="421"/>
        <v>solar_2030_8</v>
      </c>
      <c r="Q1942" s="87">
        <f>INDEX(elcc!G:G,MATCH(P1942,elcc!D:D,0))</f>
        <v>0.17357142857142857</v>
      </c>
      <c r="R1942" s="89">
        <f t="shared" si="422"/>
        <v>1</v>
      </c>
      <c r="S1942" s="89" t="s">
        <v>6314</v>
      </c>
      <c r="T1942" s="89" t="s">
        <v>6314</v>
      </c>
      <c r="U1942" s="90" t="str">
        <f t="shared" si="423"/>
        <v>ok</v>
      </c>
      <c r="V1942" s="63" t="str">
        <f>INDEX(resources!F:F,MATCH(B1942,resources!B:B,0))</f>
        <v>new_resolve</v>
      </c>
      <c r="W1942" s="110">
        <f t="shared" si="424"/>
        <v>1</v>
      </c>
      <c r="X1942" s="110">
        <f t="shared" si="425"/>
        <v>0</v>
      </c>
      <c r="Y1942" s="110" t="str">
        <f t="shared" si="426"/>
        <v>Carrizo_Solar_energy_NA_CONFIDENTIAL</v>
      </c>
      <c r="Z1942" s="110">
        <f>IF(COUNTIFS($Y$2:Y1942,Y1942)=1,1,0)</f>
        <v>0</v>
      </c>
      <c r="AA1942" s="110">
        <f>SUM($Z$2:Z1942)*Z1942</f>
        <v>0</v>
      </c>
      <c r="AB1942" s="110">
        <f>COUNTIFS(resources!B:B,B1942)</f>
        <v>1</v>
      </c>
      <c r="AC1942" s="110">
        <f t="shared" si="427"/>
        <v>1</v>
      </c>
      <c r="AD1942" s="110">
        <f t="shared" si="428"/>
        <v>1</v>
      </c>
      <c r="AE1942" s="110">
        <f t="shared" si="429"/>
        <v>0</v>
      </c>
      <c r="AF1942" s="110">
        <f t="shared" si="430"/>
        <v>1</v>
      </c>
      <c r="AG1942" s="110">
        <f t="shared" si="431"/>
        <v>0</v>
      </c>
      <c r="AH1942" s="110">
        <f t="shared" si="432"/>
        <v>0</v>
      </c>
      <c r="AI1942" s="110">
        <f t="shared" si="433"/>
        <v>1</v>
      </c>
      <c r="AJ1942" s="100">
        <f>ROW()</f>
        <v>1942</v>
      </c>
      <c r="AK1942" s="100" t="e">
        <f>INDEX('BadRows RECART'!$C$2:$C$1207,MATCH(monthly_gwh_mw!AJ1942,'BadRows RECART'!$D$2:$D$1207,0))</f>
        <v>#N/A</v>
      </c>
    </row>
    <row r="1943" spans="1:37" ht="20">
      <c r="A1943" s="106" t="s">
        <v>3907</v>
      </c>
      <c r="B1943" s="106" t="s">
        <v>2075</v>
      </c>
      <c r="C1943" s="106" t="s">
        <v>6297</v>
      </c>
      <c r="D1943" s="168">
        <v>2030</v>
      </c>
      <c r="E1943" s="168">
        <v>9</v>
      </c>
      <c r="F1943" s="199">
        <v>22.096831763890098</v>
      </c>
      <c r="G1943" s="212" t="s">
        <v>6314</v>
      </c>
      <c r="H1943" s="212" t="s">
        <v>6314</v>
      </c>
      <c r="I1943" s="106" t="s">
        <v>594</v>
      </c>
      <c r="K1943" s="83" t="s">
        <v>6314</v>
      </c>
      <c r="L1943" s="83" t="s">
        <v>6314</v>
      </c>
      <c r="M1943" s="45" t="str">
        <f>IF(
ISNA(INDEX(resources!E:E,MATCH(B1943,resources!B:B,0))),"fillme",
INDEX(resources!E:E,MATCH(B1943,resources!B:B,0)))</f>
        <v>CAISO_Solar</v>
      </c>
      <c r="N1943" s="45">
        <f>IF(
ISNA(INDEX(resources!J:J,MATCH(B1943,resources!B:B,0))),"fillme",
INDEX(resources!J:J,MATCH(B1943,resources!B:B,0)))</f>
        <v>0</v>
      </c>
      <c r="O1943" s="83" t="str">
        <f>IFERROR(INDEX(resources!K:K,MATCH(B1943,resources!B:B,0)),"fillme")</f>
        <v>solar</v>
      </c>
      <c r="P1943" s="89" t="str">
        <f t="shared" si="421"/>
        <v>solar_2030_9</v>
      </c>
      <c r="Q1943" s="87">
        <f>INDEX(elcc!G:G,MATCH(P1943,elcc!D:D,0))</f>
        <v>8.9149750978781611E-2</v>
      </c>
      <c r="R1943" s="89">
        <f t="shared" si="422"/>
        <v>1</v>
      </c>
      <c r="S1943" s="89" t="s">
        <v>6314</v>
      </c>
      <c r="T1943" s="89" t="s">
        <v>6314</v>
      </c>
      <c r="U1943" s="90" t="str">
        <f t="shared" si="423"/>
        <v>ok</v>
      </c>
      <c r="V1943" s="63" t="str">
        <f>INDEX(resources!F:F,MATCH(B1943,resources!B:B,0))</f>
        <v>new_resolve</v>
      </c>
      <c r="W1943" s="110">
        <f t="shared" si="424"/>
        <v>1</v>
      </c>
      <c r="X1943" s="110">
        <f t="shared" si="425"/>
        <v>0</v>
      </c>
      <c r="Y1943" s="110" t="str">
        <f t="shared" si="426"/>
        <v>Carrizo_Solar_energy_NA_CONFIDENTIAL</v>
      </c>
      <c r="Z1943" s="110">
        <f>IF(COUNTIFS($Y$2:Y1943,Y1943)=1,1,0)</f>
        <v>0</v>
      </c>
      <c r="AA1943" s="110">
        <f>SUM($Z$2:Z1943)*Z1943</f>
        <v>0</v>
      </c>
      <c r="AB1943" s="110">
        <f>COUNTIFS(resources!B:B,B1943)</f>
        <v>1</v>
      </c>
      <c r="AC1943" s="110">
        <f t="shared" si="427"/>
        <v>1</v>
      </c>
      <c r="AD1943" s="110">
        <f t="shared" si="428"/>
        <v>1</v>
      </c>
      <c r="AE1943" s="110">
        <f t="shared" si="429"/>
        <v>0</v>
      </c>
      <c r="AF1943" s="110">
        <f t="shared" si="430"/>
        <v>1</v>
      </c>
      <c r="AG1943" s="110">
        <f t="shared" si="431"/>
        <v>0</v>
      </c>
      <c r="AH1943" s="110">
        <f t="shared" si="432"/>
        <v>0</v>
      </c>
      <c r="AI1943" s="110">
        <f t="shared" si="433"/>
        <v>1</v>
      </c>
      <c r="AJ1943" s="100">
        <f>ROW()</f>
        <v>1943</v>
      </c>
      <c r="AK1943" s="100" t="e">
        <f>INDEX('BadRows RECART'!$C$2:$C$1207,MATCH(monthly_gwh_mw!AJ1943,'BadRows RECART'!$D$2:$D$1207,0))</f>
        <v>#N/A</v>
      </c>
    </row>
    <row r="1944" spans="1:37" ht="20">
      <c r="A1944" s="106" t="s">
        <v>3907</v>
      </c>
      <c r="B1944" s="106" t="s">
        <v>2075</v>
      </c>
      <c r="C1944" s="106" t="s">
        <v>6297</v>
      </c>
      <c r="D1944" s="168">
        <v>2030</v>
      </c>
      <c r="E1944" s="168">
        <v>10</v>
      </c>
      <c r="F1944" s="199">
        <v>17.894529308696093</v>
      </c>
      <c r="G1944" s="212" t="s">
        <v>6314</v>
      </c>
      <c r="H1944" s="212" t="s">
        <v>6314</v>
      </c>
      <c r="I1944" s="106" t="s">
        <v>594</v>
      </c>
      <c r="K1944" s="83" t="s">
        <v>6314</v>
      </c>
      <c r="L1944" s="83" t="s">
        <v>6314</v>
      </c>
      <c r="M1944" s="45" t="str">
        <f>IF(
ISNA(INDEX(resources!E:E,MATCH(B1944,resources!B:B,0))),"fillme",
INDEX(resources!E:E,MATCH(B1944,resources!B:B,0)))</f>
        <v>CAISO_Solar</v>
      </c>
      <c r="N1944" s="45">
        <f>IF(
ISNA(INDEX(resources!J:J,MATCH(B1944,resources!B:B,0))),"fillme",
INDEX(resources!J:J,MATCH(B1944,resources!B:B,0)))</f>
        <v>0</v>
      </c>
      <c r="O1944" s="83" t="str">
        <f>IFERROR(INDEX(resources!K:K,MATCH(B1944,resources!B:B,0)),"fillme")</f>
        <v>solar</v>
      </c>
      <c r="P1944" s="89" t="str">
        <f t="shared" si="421"/>
        <v>solar_2030_10</v>
      </c>
      <c r="Q1944" s="87">
        <f>INDEX(elcc!G:G,MATCH(P1944,elcc!D:D,0))</f>
        <v>1.2857142857142857E-2</v>
      </c>
      <c r="R1944" s="89">
        <f t="shared" si="422"/>
        <v>1</v>
      </c>
      <c r="S1944" s="89" t="s">
        <v>6314</v>
      </c>
      <c r="T1944" s="89" t="s">
        <v>6314</v>
      </c>
      <c r="U1944" s="90" t="str">
        <f t="shared" si="423"/>
        <v>ok</v>
      </c>
      <c r="V1944" s="63" t="str">
        <f>INDEX(resources!F:F,MATCH(B1944,resources!B:B,0))</f>
        <v>new_resolve</v>
      </c>
      <c r="W1944" s="110">
        <f t="shared" si="424"/>
        <v>1</v>
      </c>
      <c r="X1944" s="110">
        <f t="shared" si="425"/>
        <v>0</v>
      </c>
      <c r="Y1944" s="110" t="str">
        <f t="shared" si="426"/>
        <v>Carrizo_Solar_energy_NA_CONFIDENTIAL</v>
      </c>
      <c r="Z1944" s="110">
        <f>IF(COUNTIFS($Y$2:Y1944,Y1944)=1,1,0)</f>
        <v>0</v>
      </c>
      <c r="AA1944" s="110">
        <f>SUM($Z$2:Z1944)*Z1944</f>
        <v>0</v>
      </c>
      <c r="AB1944" s="110">
        <f>COUNTIFS(resources!B:B,B1944)</f>
        <v>1</v>
      </c>
      <c r="AC1944" s="110">
        <f t="shared" si="427"/>
        <v>1</v>
      </c>
      <c r="AD1944" s="110">
        <f t="shared" si="428"/>
        <v>1</v>
      </c>
      <c r="AE1944" s="110">
        <f t="shared" si="429"/>
        <v>0</v>
      </c>
      <c r="AF1944" s="110">
        <f t="shared" si="430"/>
        <v>1</v>
      </c>
      <c r="AG1944" s="110">
        <f t="shared" si="431"/>
        <v>0</v>
      </c>
      <c r="AH1944" s="110">
        <f t="shared" si="432"/>
        <v>0</v>
      </c>
      <c r="AI1944" s="110">
        <f t="shared" si="433"/>
        <v>1</v>
      </c>
      <c r="AJ1944" s="100">
        <f>ROW()</f>
        <v>1944</v>
      </c>
      <c r="AK1944" s="100" t="e">
        <f>INDEX('BadRows RECART'!$C$2:$C$1207,MATCH(monthly_gwh_mw!AJ1944,'BadRows RECART'!$D$2:$D$1207,0))</f>
        <v>#N/A</v>
      </c>
    </row>
    <row r="1945" spans="1:37" ht="20">
      <c r="A1945" s="106" t="s">
        <v>3907</v>
      </c>
      <c r="B1945" s="106" t="s">
        <v>2075</v>
      </c>
      <c r="C1945" s="106" t="s">
        <v>6297</v>
      </c>
      <c r="D1945" s="168">
        <v>2030</v>
      </c>
      <c r="E1945" s="168">
        <v>11</v>
      </c>
      <c r="F1945" s="199">
        <v>13.435402708682435</v>
      </c>
      <c r="G1945" s="212" t="s">
        <v>6314</v>
      </c>
      <c r="H1945" s="212" t="s">
        <v>6314</v>
      </c>
      <c r="I1945" s="106" t="s">
        <v>594</v>
      </c>
      <c r="K1945" s="83" t="s">
        <v>6314</v>
      </c>
      <c r="L1945" s="83" t="s">
        <v>6314</v>
      </c>
      <c r="M1945" s="45" t="str">
        <f>IF(
ISNA(INDEX(resources!E:E,MATCH(B1945,resources!B:B,0))),"fillme",
INDEX(resources!E:E,MATCH(B1945,resources!B:B,0)))</f>
        <v>CAISO_Solar</v>
      </c>
      <c r="N1945" s="45">
        <f>IF(
ISNA(INDEX(resources!J:J,MATCH(B1945,resources!B:B,0))),"fillme",
INDEX(resources!J:J,MATCH(B1945,resources!B:B,0)))</f>
        <v>0</v>
      </c>
      <c r="O1945" s="83" t="str">
        <f>IFERROR(INDEX(resources!K:K,MATCH(B1945,resources!B:B,0)),"fillme")</f>
        <v>solar</v>
      </c>
      <c r="P1945" s="89" t="str">
        <f t="shared" si="421"/>
        <v>solar_2030_11</v>
      </c>
      <c r="Q1945" s="87">
        <f>INDEX(elcc!G:G,MATCH(P1945,elcc!D:D,0))</f>
        <v>1.2857142857142857E-2</v>
      </c>
      <c r="R1945" s="89">
        <f t="shared" si="422"/>
        <v>1</v>
      </c>
      <c r="S1945" s="89" t="s">
        <v>6314</v>
      </c>
      <c r="T1945" s="89" t="s">
        <v>6314</v>
      </c>
      <c r="U1945" s="90" t="str">
        <f t="shared" si="423"/>
        <v>ok</v>
      </c>
      <c r="V1945" s="63" t="str">
        <f>INDEX(resources!F:F,MATCH(B1945,resources!B:B,0))</f>
        <v>new_resolve</v>
      </c>
      <c r="W1945" s="110">
        <f t="shared" si="424"/>
        <v>1</v>
      </c>
      <c r="X1945" s="110">
        <f t="shared" si="425"/>
        <v>0</v>
      </c>
      <c r="Y1945" s="110" t="str">
        <f t="shared" si="426"/>
        <v>Carrizo_Solar_energy_NA_CONFIDENTIAL</v>
      </c>
      <c r="Z1945" s="110">
        <f>IF(COUNTIFS($Y$2:Y1945,Y1945)=1,1,0)</f>
        <v>0</v>
      </c>
      <c r="AA1945" s="110">
        <f>SUM($Z$2:Z1945)*Z1945</f>
        <v>0</v>
      </c>
      <c r="AB1945" s="110">
        <f>COUNTIFS(resources!B:B,B1945)</f>
        <v>1</v>
      </c>
      <c r="AC1945" s="110">
        <f t="shared" si="427"/>
        <v>1</v>
      </c>
      <c r="AD1945" s="110">
        <f t="shared" si="428"/>
        <v>1</v>
      </c>
      <c r="AE1945" s="110">
        <f t="shared" si="429"/>
        <v>0</v>
      </c>
      <c r="AF1945" s="110">
        <f t="shared" si="430"/>
        <v>1</v>
      </c>
      <c r="AG1945" s="110">
        <f t="shared" si="431"/>
        <v>0</v>
      </c>
      <c r="AH1945" s="110">
        <f t="shared" si="432"/>
        <v>0</v>
      </c>
      <c r="AI1945" s="110">
        <f t="shared" si="433"/>
        <v>1</v>
      </c>
      <c r="AJ1945" s="100">
        <f>ROW()</f>
        <v>1945</v>
      </c>
      <c r="AK1945" s="100" t="e">
        <f>INDEX('BadRows RECART'!$C$2:$C$1207,MATCH(monthly_gwh_mw!AJ1945,'BadRows RECART'!$D$2:$D$1207,0))</f>
        <v>#N/A</v>
      </c>
    </row>
    <row r="1946" spans="1:37" ht="20">
      <c r="A1946" s="106" t="s">
        <v>3907</v>
      </c>
      <c r="B1946" s="106" t="s">
        <v>2075</v>
      </c>
      <c r="C1946" s="106" t="s">
        <v>6297</v>
      </c>
      <c r="D1946" s="168">
        <v>2030</v>
      </c>
      <c r="E1946" s="168">
        <v>12</v>
      </c>
      <c r="F1946" s="199">
        <v>9.9433864211916152</v>
      </c>
      <c r="G1946" s="212" t="s">
        <v>6314</v>
      </c>
      <c r="H1946" s="212" t="s">
        <v>6314</v>
      </c>
      <c r="I1946" s="106" t="s">
        <v>594</v>
      </c>
      <c r="K1946" s="83" t="s">
        <v>6314</v>
      </c>
      <c r="L1946" s="83" t="s">
        <v>6314</v>
      </c>
      <c r="M1946" s="45" t="str">
        <f>IF(
ISNA(INDEX(resources!E:E,MATCH(B1946,resources!B:B,0))),"fillme",
INDEX(resources!E:E,MATCH(B1946,resources!B:B,0)))</f>
        <v>CAISO_Solar</v>
      </c>
      <c r="N1946" s="45">
        <f>IF(
ISNA(INDEX(resources!J:J,MATCH(B1946,resources!B:B,0))),"fillme",
INDEX(resources!J:J,MATCH(B1946,resources!B:B,0)))</f>
        <v>0</v>
      </c>
      <c r="O1946" s="83" t="str">
        <f>IFERROR(INDEX(resources!K:K,MATCH(B1946,resources!B:B,0)),"fillme")</f>
        <v>solar</v>
      </c>
      <c r="P1946" s="89" t="str">
        <f t="shared" si="421"/>
        <v>solar_2030_12</v>
      </c>
      <c r="Q1946" s="87">
        <f>INDEX(elcc!G:G,MATCH(P1946,elcc!D:D,0))</f>
        <v>0</v>
      </c>
      <c r="R1946" s="89">
        <f t="shared" si="422"/>
        <v>1</v>
      </c>
      <c r="S1946" s="89" t="s">
        <v>6314</v>
      </c>
      <c r="T1946" s="89" t="s">
        <v>6314</v>
      </c>
      <c r="U1946" s="90" t="str">
        <f t="shared" si="423"/>
        <v>ok</v>
      </c>
      <c r="V1946" s="63" t="str">
        <f>INDEX(resources!F:F,MATCH(B1946,resources!B:B,0))</f>
        <v>new_resolve</v>
      </c>
      <c r="W1946" s="110">
        <f t="shared" si="424"/>
        <v>1</v>
      </c>
      <c r="X1946" s="110">
        <f t="shared" si="425"/>
        <v>0</v>
      </c>
      <c r="Y1946" s="110" t="str">
        <f t="shared" si="426"/>
        <v>Carrizo_Solar_energy_NA_CONFIDENTIAL</v>
      </c>
      <c r="Z1946" s="110">
        <f>IF(COUNTIFS($Y$2:Y1946,Y1946)=1,1,0)</f>
        <v>0</v>
      </c>
      <c r="AA1946" s="110">
        <f>SUM($Z$2:Z1946)*Z1946</f>
        <v>0</v>
      </c>
      <c r="AB1946" s="110">
        <f>COUNTIFS(resources!B:B,B1946)</f>
        <v>1</v>
      </c>
      <c r="AC1946" s="110">
        <f t="shared" si="427"/>
        <v>1</v>
      </c>
      <c r="AD1946" s="110">
        <f t="shared" si="428"/>
        <v>1</v>
      </c>
      <c r="AE1946" s="110">
        <f t="shared" si="429"/>
        <v>0</v>
      </c>
      <c r="AF1946" s="110">
        <f t="shared" si="430"/>
        <v>1</v>
      </c>
      <c r="AG1946" s="110">
        <f t="shared" si="431"/>
        <v>0</v>
      </c>
      <c r="AH1946" s="110">
        <f t="shared" si="432"/>
        <v>0</v>
      </c>
      <c r="AI1946" s="110">
        <f t="shared" si="433"/>
        <v>1</v>
      </c>
      <c r="AJ1946" s="100">
        <f>ROW()</f>
        <v>1946</v>
      </c>
      <c r="AK1946" s="100" t="e">
        <f>INDEX('BadRows RECART'!$C$2:$C$1207,MATCH(monthly_gwh_mw!AJ1946,'BadRows RECART'!$D$2:$D$1207,0))</f>
        <v>#N/A</v>
      </c>
    </row>
    <row r="1947" spans="1:37" ht="20">
      <c r="A1947" s="106" t="s">
        <v>3907</v>
      </c>
      <c r="B1947" s="106" t="s">
        <v>2079</v>
      </c>
      <c r="C1947" s="106" t="s">
        <v>6297</v>
      </c>
      <c r="D1947" s="168">
        <v>2022</v>
      </c>
      <c r="E1947" s="168">
        <v>1</v>
      </c>
      <c r="F1947" s="199">
        <v>2.750782012275927</v>
      </c>
      <c r="G1947" s="212" t="s">
        <v>6314</v>
      </c>
      <c r="H1947" s="212" t="s">
        <v>6314</v>
      </c>
      <c r="I1947" s="106" t="s">
        <v>594</v>
      </c>
      <c r="K1947" s="83" t="s">
        <v>6314</v>
      </c>
      <c r="L1947" s="83" t="s">
        <v>6314</v>
      </c>
      <c r="M1947" s="45" t="str">
        <f>IF(
ISNA(INDEX(resources!E:E,MATCH(B1947,resources!B:B,0))),"fillme",
INDEX(resources!E:E,MATCH(B1947,resources!B:B,0)))</f>
        <v>CAISO_Solar</v>
      </c>
      <c r="N1947" s="45">
        <f>IF(
ISNA(INDEX(resources!J:J,MATCH(B1947,resources!B:B,0))),"fillme",
INDEX(resources!J:J,MATCH(B1947,resources!B:B,0)))</f>
        <v>0</v>
      </c>
      <c r="O1947" s="83" t="str">
        <f>IFERROR(INDEX(resources!K:K,MATCH(B1947,resources!B:B,0)),"fillme")</f>
        <v>solar</v>
      </c>
      <c r="P1947" s="89" t="str">
        <f t="shared" si="421"/>
        <v>solar_2022_1</v>
      </c>
      <c r="Q1947" s="87">
        <f>INDEX(elcc!G:G,MATCH(P1947,elcc!D:D,0))</f>
        <v>0.04</v>
      </c>
      <c r="R1947" s="89">
        <f t="shared" si="422"/>
        <v>1</v>
      </c>
      <c r="S1947" s="89" t="s">
        <v>6314</v>
      </c>
      <c r="T1947" s="89" t="s">
        <v>6314</v>
      </c>
      <c r="U1947" s="90" t="str">
        <f t="shared" si="423"/>
        <v>ok</v>
      </c>
      <c r="V1947" s="63" t="str">
        <f>INDEX(resources!F:F,MATCH(B1947,resources!B:B,0))</f>
        <v>new_resolve</v>
      </c>
      <c r="W1947" s="110">
        <f t="shared" si="424"/>
        <v>1</v>
      </c>
      <c r="X1947" s="110">
        <f t="shared" si="425"/>
        <v>0</v>
      </c>
      <c r="Y1947" s="110" t="str">
        <f t="shared" si="426"/>
        <v>Greater_Imperial_Solar_energy_NA_CONFIDENTIAL</v>
      </c>
      <c r="Z1947" s="110">
        <f>IF(COUNTIFS($Y$2:Y1947,Y1947)=1,1,0)</f>
        <v>1</v>
      </c>
      <c r="AA1947" s="110">
        <f>SUM($Z$2:Z1947)*Z1947</f>
        <v>27</v>
      </c>
      <c r="AB1947" s="110">
        <f>COUNTIFS(resources!B:B,B1947)</f>
        <v>1</v>
      </c>
      <c r="AC1947" s="110">
        <f t="shared" si="427"/>
        <v>1</v>
      </c>
      <c r="AD1947" s="110">
        <f t="shared" si="428"/>
        <v>1</v>
      </c>
      <c r="AE1947" s="110">
        <f t="shared" si="429"/>
        <v>0</v>
      </c>
      <c r="AF1947" s="110">
        <f t="shared" si="430"/>
        <v>1</v>
      </c>
      <c r="AG1947" s="110">
        <f t="shared" si="431"/>
        <v>0</v>
      </c>
      <c r="AH1947" s="110">
        <f t="shared" si="432"/>
        <v>0</v>
      </c>
      <c r="AI1947" s="110">
        <f t="shared" si="433"/>
        <v>1</v>
      </c>
      <c r="AJ1947" s="100">
        <f>ROW()</f>
        <v>1947</v>
      </c>
      <c r="AK1947" s="100" t="e">
        <f>INDEX('BadRows RECART'!$C$2:$C$1207,MATCH(monthly_gwh_mw!AJ1947,'BadRows RECART'!$D$2:$D$1207,0))</f>
        <v>#N/A</v>
      </c>
    </row>
    <row r="1948" spans="1:37" ht="20">
      <c r="A1948" s="106" t="s">
        <v>3907</v>
      </c>
      <c r="B1948" s="106" t="s">
        <v>2079</v>
      </c>
      <c r="C1948" s="106" t="s">
        <v>6297</v>
      </c>
      <c r="D1948" s="168">
        <v>2022</v>
      </c>
      <c r="E1948" s="168">
        <v>2</v>
      </c>
      <c r="F1948" s="199">
        <v>2.9802265811120581</v>
      </c>
      <c r="G1948" s="212" t="s">
        <v>6314</v>
      </c>
      <c r="H1948" s="212" t="s">
        <v>6314</v>
      </c>
      <c r="I1948" s="106" t="s">
        <v>594</v>
      </c>
      <c r="K1948" s="83" t="s">
        <v>6314</v>
      </c>
      <c r="L1948" s="83" t="s">
        <v>6314</v>
      </c>
      <c r="M1948" s="45" t="str">
        <f>IF(
ISNA(INDEX(resources!E:E,MATCH(B1948,resources!B:B,0))),"fillme",
INDEX(resources!E:E,MATCH(B1948,resources!B:B,0)))</f>
        <v>CAISO_Solar</v>
      </c>
      <c r="N1948" s="45">
        <f>IF(
ISNA(INDEX(resources!J:J,MATCH(B1948,resources!B:B,0))),"fillme",
INDEX(resources!J:J,MATCH(B1948,resources!B:B,0)))</f>
        <v>0</v>
      </c>
      <c r="O1948" s="83" t="str">
        <f>IFERROR(INDEX(resources!K:K,MATCH(B1948,resources!B:B,0)),"fillme")</f>
        <v>solar</v>
      </c>
      <c r="P1948" s="89" t="str">
        <f t="shared" si="421"/>
        <v>solar_2022_2</v>
      </c>
      <c r="Q1948" s="87">
        <f>INDEX(elcc!G:G,MATCH(P1948,elcc!D:D,0))</f>
        <v>0.03</v>
      </c>
      <c r="R1948" s="89">
        <f t="shared" si="422"/>
        <v>1</v>
      </c>
      <c r="S1948" s="89" t="s">
        <v>6314</v>
      </c>
      <c r="T1948" s="89" t="s">
        <v>6314</v>
      </c>
      <c r="U1948" s="90" t="str">
        <f t="shared" si="423"/>
        <v>ok</v>
      </c>
      <c r="V1948" s="63" t="str">
        <f>INDEX(resources!F:F,MATCH(B1948,resources!B:B,0))</f>
        <v>new_resolve</v>
      </c>
      <c r="W1948" s="110">
        <f t="shared" si="424"/>
        <v>1</v>
      </c>
      <c r="X1948" s="110">
        <f t="shared" si="425"/>
        <v>0</v>
      </c>
      <c r="Y1948" s="110" t="str">
        <f t="shared" si="426"/>
        <v>Greater_Imperial_Solar_energy_NA_CONFIDENTIAL</v>
      </c>
      <c r="Z1948" s="110">
        <f>IF(COUNTIFS($Y$2:Y1948,Y1948)=1,1,0)</f>
        <v>0</v>
      </c>
      <c r="AA1948" s="110">
        <f>SUM($Z$2:Z1948)*Z1948</f>
        <v>0</v>
      </c>
      <c r="AB1948" s="110">
        <f>COUNTIFS(resources!B:B,B1948)</f>
        <v>1</v>
      </c>
      <c r="AC1948" s="110">
        <f t="shared" si="427"/>
        <v>1</v>
      </c>
      <c r="AD1948" s="110">
        <f t="shared" si="428"/>
        <v>1</v>
      </c>
      <c r="AE1948" s="110">
        <f t="shared" si="429"/>
        <v>0</v>
      </c>
      <c r="AF1948" s="110">
        <f t="shared" si="430"/>
        <v>1</v>
      </c>
      <c r="AG1948" s="110">
        <f t="shared" si="431"/>
        <v>0</v>
      </c>
      <c r="AH1948" s="110">
        <f t="shared" si="432"/>
        <v>0</v>
      </c>
      <c r="AI1948" s="110">
        <f t="shared" si="433"/>
        <v>1</v>
      </c>
      <c r="AJ1948" s="100">
        <f>ROW()</f>
        <v>1948</v>
      </c>
      <c r="AK1948" s="100" t="e">
        <f>INDEX('BadRows RECART'!$C$2:$C$1207,MATCH(monthly_gwh_mw!AJ1948,'BadRows RECART'!$D$2:$D$1207,0))</f>
        <v>#N/A</v>
      </c>
    </row>
    <row r="1949" spans="1:37" ht="20">
      <c r="A1949" s="106" t="s">
        <v>3907</v>
      </c>
      <c r="B1949" s="106" t="s">
        <v>2079</v>
      </c>
      <c r="C1949" s="106" t="s">
        <v>6297</v>
      </c>
      <c r="D1949" s="168">
        <v>2022</v>
      </c>
      <c r="E1949" s="168">
        <v>3</v>
      </c>
      <c r="F1949" s="199">
        <v>4.1127925579401152</v>
      </c>
      <c r="G1949" s="212" t="s">
        <v>6314</v>
      </c>
      <c r="H1949" s="212" t="s">
        <v>6314</v>
      </c>
      <c r="I1949" s="106" t="s">
        <v>594</v>
      </c>
      <c r="K1949" s="83" t="s">
        <v>6314</v>
      </c>
      <c r="L1949" s="83" t="s">
        <v>6314</v>
      </c>
      <c r="M1949" s="45" t="str">
        <f>IF(
ISNA(INDEX(resources!E:E,MATCH(B1949,resources!B:B,0))),"fillme",
INDEX(resources!E:E,MATCH(B1949,resources!B:B,0)))</f>
        <v>CAISO_Solar</v>
      </c>
      <c r="N1949" s="45">
        <f>IF(
ISNA(INDEX(resources!J:J,MATCH(B1949,resources!B:B,0))),"fillme",
INDEX(resources!J:J,MATCH(B1949,resources!B:B,0)))</f>
        <v>0</v>
      </c>
      <c r="O1949" s="83" t="str">
        <f>IFERROR(INDEX(resources!K:K,MATCH(B1949,resources!B:B,0)),"fillme")</f>
        <v>solar</v>
      </c>
      <c r="P1949" s="89" t="str">
        <f t="shared" si="421"/>
        <v>solar_2022_3</v>
      </c>
      <c r="Q1949" s="87">
        <f>INDEX(elcc!G:G,MATCH(P1949,elcc!D:D,0))</f>
        <v>0.18</v>
      </c>
      <c r="R1949" s="89">
        <f t="shared" si="422"/>
        <v>1</v>
      </c>
      <c r="S1949" s="89" t="s">
        <v>6314</v>
      </c>
      <c r="T1949" s="89" t="s">
        <v>6314</v>
      </c>
      <c r="U1949" s="90" t="str">
        <f t="shared" si="423"/>
        <v>ok</v>
      </c>
      <c r="V1949" s="63" t="str">
        <f>INDEX(resources!F:F,MATCH(B1949,resources!B:B,0))</f>
        <v>new_resolve</v>
      </c>
      <c r="W1949" s="110">
        <f t="shared" si="424"/>
        <v>1</v>
      </c>
      <c r="X1949" s="110">
        <f t="shared" si="425"/>
        <v>0</v>
      </c>
      <c r="Y1949" s="110" t="str">
        <f t="shared" si="426"/>
        <v>Greater_Imperial_Solar_energy_NA_CONFIDENTIAL</v>
      </c>
      <c r="Z1949" s="110">
        <f>IF(COUNTIFS($Y$2:Y1949,Y1949)=1,1,0)</f>
        <v>0</v>
      </c>
      <c r="AA1949" s="110">
        <f>SUM($Z$2:Z1949)*Z1949</f>
        <v>0</v>
      </c>
      <c r="AB1949" s="110">
        <f>COUNTIFS(resources!B:B,B1949)</f>
        <v>1</v>
      </c>
      <c r="AC1949" s="110">
        <f t="shared" si="427"/>
        <v>1</v>
      </c>
      <c r="AD1949" s="110">
        <f t="shared" si="428"/>
        <v>1</v>
      </c>
      <c r="AE1949" s="110">
        <f t="shared" si="429"/>
        <v>0</v>
      </c>
      <c r="AF1949" s="110">
        <f t="shared" si="430"/>
        <v>1</v>
      </c>
      <c r="AG1949" s="110">
        <f t="shared" si="431"/>
        <v>0</v>
      </c>
      <c r="AH1949" s="110">
        <f t="shared" si="432"/>
        <v>0</v>
      </c>
      <c r="AI1949" s="110">
        <f t="shared" si="433"/>
        <v>1</v>
      </c>
      <c r="AJ1949" s="100">
        <f>ROW()</f>
        <v>1949</v>
      </c>
      <c r="AK1949" s="100" t="e">
        <f>INDEX('BadRows RECART'!$C$2:$C$1207,MATCH(monthly_gwh_mw!AJ1949,'BadRows RECART'!$D$2:$D$1207,0))</f>
        <v>#N/A</v>
      </c>
    </row>
    <row r="1950" spans="1:37" ht="20">
      <c r="A1950" s="106" t="s">
        <v>3907</v>
      </c>
      <c r="B1950" s="106" t="s">
        <v>2079</v>
      </c>
      <c r="C1950" s="106" t="s">
        <v>6297</v>
      </c>
      <c r="D1950" s="168">
        <v>2022</v>
      </c>
      <c r="E1950" s="168">
        <v>4</v>
      </c>
      <c r="F1950" s="199">
        <v>4.5519184083805735</v>
      </c>
      <c r="G1950" s="212" t="s">
        <v>6314</v>
      </c>
      <c r="H1950" s="212" t="s">
        <v>6314</v>
      </c>
      <c r="I1950" s="106" t="s">
        <v>594</v>
      </c>
      <c r="K1950" s="83" t="s">
        <v>6314</v>
      </c>
      <c r="L1950" s="83" t="s">
        <v>6314</v>
      </c>
      <c r="M1950" s="45" t="str">
        <f>IF(
ISNA(INDEX(resources!E:E,MATCH(B1950,resources!B:B,0))),"fillme",
INDEX(resources!E:E,MATCH(B1950,resources!B:B,0)))</f>
        <v>CAISO_Solar</v>
      </c>
      <c r="N1950" s="45">
        <f>IF(
ISNA(INDEX(resources!J:J,MATCH(B1950,resources!B:B,0))),"fillme",
INDEX(resources!J:J,MATCH(B1950,resources!B:B,0)))</f>
        <v>0</v>
      </c>
      <c r="O1950" s="83" t="str">
        <f>IFERROR(INDEX(resources!K:K,MATCH(B1950,resources!B:B,0)),"fillme")</f>
        <v>solar</v>
      </c>
      <c r="P1950" s="89" t="str">
        <f t="shared" si="421"/>
        <v>solar_2022_4</v>
      </c>
      <c r="Q1950" s="87">
        <f>INDEX(elcc!G:G,MATCH(P1950,elcc!D:D,0))</f>
        <v>0.15</v>
      </c>
      <c r="R1950" s="89">
        <f t="shared" si="422"/>
        <v>1</v>
      </c>
      <c r="S1950" s="89" t="s">
        <v>6314</v>
      </c>
      <c r="T1950" s="89" t="s">
        <v>6314</v>
      </c>
      <c r="U1950" s="90" t="str">
        <f t="shared" si="423"/>
        <v>ok</v>
      </c>
      <c r="V1950" s="63" t="str">
        <f>INDEX(resources!F:F,MATCH(B1950,resources!B:B,0))</f>
        <v>new_resolve</v>
      </c>
      <c r="W1950" s="110">
        <f t="shared" si="424"/>
        <v>1</v>
      </c>
      <c r="X1950" s="110">
        <f t="shared" si="425"/>
        <v>0</v>
      </c>
      <c r="Y1950" s="110" t="str">
        <f t="shared" si="426"/>
        <v>Greater_Imperial_Solar_energy_NA_CONFIDENTIAL</v>
      </c>
      <c r="Z1950" s="110">
        <f>IF(COUNTIFS($Y$2:Y1950,Y1950)=1,1,0)</f>
        <v>0</v>
      </c>
      <c r="AA1950" s="110">
        <f>SUM($Z$2:Z1950)*Z1950</f>
        <v>0</v>
      </c>
      <c r="AB1950" s="110">
        <f>COUNTIFS(resources!B:B,B1950)</f>
        <v>1</v>
      </c>
      <c r="AC1950" s="110">
        <f t="shared" si="427"/>
        <v>1</v>
      </c>
      <c r="AD1950" s="110">
        <f t="shared" si="428"/>
        <v>1</v>
      </c>
      <c r="AE1950" s="110">
        <f t="shared" si="429"/>
        <v>0</v>
      </c>
      <c r="AF1950" s="110">
        <f t="shared" si="430"/>
        <v>1</v>
      </c>
      <c r="AG1950" s="110">
        <f t="shared" si="431"/>
        <v>0</v>
      </c>
      <c r="AH1950" s="110">
        <f t="shared" si="432"/>
        <v>0</v>
      </c>
      <c r="AI1950" s="110">
        <f t="shared" si="433"/>
        <v>1</v>
      </c>
      <c r="AJ1950" s="100">
        <f>ROW()</f>
        <v>1950</v>
      </c>
      <c r="AK1950" s="100" t="e">
        <f>INDEX('BadRows RECART'!$C$2:$C$1207,MATCH(monthly_gwh_mw!AJ1950,'BadRows RECART'!$D$2:$D$1207,0))</f>
        <v>#N/A</v>
      </c>
    </row>
    <row r="1951" spans="1:37" ht="20">
      <c r="A1951" s="106" t="s">
        <v>3907</v>
      </c>
      <c r="B1951" s="106" t="s">
        <v>2079</v>
      </c>
      <c r="C1951" s="106" t="s">
        <v>6297</v>
      </c>
      <c r="D1951" s="168">
        <v>2022</v>
      </c>
      <c r="E1951" s="168">
        <v>5</v>
      </c>
      <c r="F1951" s="199">
        <v>5.2833527641677858</v>
      </c>
      <c r="G1951" s="212" t="s">
        <v>6314</v>
      </c>
      <c r="H1951" s="212" t="s">
        <v>6314</v>
      </c>
      <c r="I1951" s="106" t="s">
        <v>594</v>
      </c>
      <c r="K1951" s="83" t="s">
        <v>6314</v>
      </c>
      <c r="L1951" s="83" t="s">
        <v>6314</v>
      </c>
      <c r="M1951" s="45" t="str">
        <f>IF(
ISNA(INDEX(resources!E:E,MATCH(B1951,resources!B:B,0))),"fillme",
INDEX(resources!E:E,MATCH(B1951,resources!B:B,0)))</f>
        <v>CAISO_Solar</v>
      </c>
      <c r="N1951" s="45">
        <f>IF(
ISNA(INDEX(resources!J:J,MATCH(B1951,resources!B:B,0))),"fillme",
INDEX(resources!J:J,MATCH(B1951,resources!B:B,0)))</f>
        <v>0</v>
      </c>
      <c r="O1951" s="83" t="str">
        <f>IFERROR(INDEX(resources!K:K,MATCH(B1951,resources!B:B,0)),"fillme")</f>
        <v>solar</v>
      </c>
      <c r="P1951" s="89" t="str">
        <f t="shared" si="421"/>
        <v>solar_2022_5</v>
      </c>
      <c r="Q1951" s="87">
        <f>INDEX(elcc!G:G,MATCH(P1951,elcc!D:D,0))</f>
        <v>0.16</v>
      </c>
      <c r="R1951" s="89">
        <f t="shared" si="422"/>
        <v>1</v>
      </c>
      <c r="S1951" s="89" t="s">
        <v>6314</v>
      </c>
      <c r="T1951" s="89" t="s">
        <v>6314</v>
      </c>
      <c r="U1951" s="90" t="str">
        <f t="shared" si="423"/>
        <v>ok</v>
      </c>
      <c r="V1951" s="63" t="str">
        <f>INDEX(resources!F:F,MATCH(B1951,resources!B:B,0))</f>
        <v>new_resolve</v>
      </c>
      <c r="W1951" s="110">
        <f t="shared" si="424"/>
        <v>1</v>
      </c>
      <c r="X1951" s="110">
        <f t="shared" si="425"/>
        <v>0</v>
      </c>
      <c r="Y1951" s="110" t="str">
        <f t="shared" si="426"/>
        <v>Greater_Imperial_Solar_energy_NA_CONFIDENTIAL</v>
      </c>
      <c r="Z1951" s="110">
        <f>IF(COUNTIFS($Y$2:Y1951,Y1951)=1,1,0)</f>
        <v>0</v>
      </c>
      <c r="AA1951" s="110">
        <f>SUM($Z$2:Z1951)*Z1951</f>
        <v>0</v>
      </c>
      <c r="AB1951" s="110">
        <f>COUNTIFS(resources!B:B,B1951)</f>
        <v>1</v>
      </c>
      <c r="AC1951" s="110">
        <f t="shared" si="427"/>
        <v>1</v>
      </c>
      <c r="AD1951" s="110">
        <f t="shared" si="428"/>
        <v>1</v>
      </c>
      <c r="AE1951" s="110">
        <f t="shared" si="429"/>
        <v>0</v>
      </c>
      <c r="AF1951" s="110">
        <f t="shared" si="430"/>
        <v>1</v>
      </c>
      <c r="AG1951" s="110">
        <f t="shared" si="431"/>
        <v>0</v>
      </c>
      <c r="AH1951" s="110">
        <f t="shared" si="432"/>
        <v>0</v>
      </c>
      <c r="AI1951" s="110">
        <f t="shared" si="433"/>
        <v>1</v>
      </c>
      <c r="AJ1951" s="100">
        <f>ROW()</f>
        <v>1951</v>
      </c>
      <c r="AK1951" s="100" t="e">
        <f>INDEX('BadRows RECART'!$C$2:$C$1207,MATCH(monthly_gwh_mw!AJ1951,'BadRows RECART'!$D$2:$D$1207,0))</f>
        <v>#N/A</v>
      </c>
    </row>
    <row r="1952" spans="1:37" ht="20">
      <c r="A1952" s="106" t="s">
        <v>3907</v>
      </c>
      <c r="B1952" s="106" t="s">
        <v>2079</v>
      </c>
      <c r="C1952" s="106" t="s">
        <v>6297</v>
      </c>
      <c r="D1952" s="168">
        <v>2022</v>
      </c>
      <c r="E1952" s="168">
        <v>6</v>
      </c>
      <c r="F1952" s="199">
        <v>5.2322178281664273</v>
      </c>
      <c r="G1952" s="212" t="s">
        <v>6314</v>
      </c>
      <c r="H1952" s="212" t="s">
        <v>6314</v>
      </c>
      <c r="I1952" s="106" t="s">
        <v>594</v>
      </c>
      <c r="K1952" s="83" t="s">
        <v>6314</v>
      </c>
      <c r="L1952" s="83" t="s">
        <v>6314</v>
      </c>
      <c r="M1952" s="45" t="str">
        <f>IF(
ISNA(INDEX(resources!E:E,MATCH(B1952,resources!B:B,0))),"fillme",
INDEX(resources!E:E,MATCH(B1952,resources!B:B,0)))</f>
        <v>CAISO_Solar</v>
      </c>
      <c r="N1952" s="45">
        <f>IF(
ISNA(INDEX(resources!J:J,MATCH(B1952,resources!B:B,0))),"fillme",
INDEX(resources!J:J,MATCH(B1952,resources!B:B,0)))</f>
        <v>0</v>
      </c>
      <c r="O1952" s="83" t="str">
        <f>IFERROR(INDEX(resources!K:K,MATCH(B1952,resources!B:B,0)),"fillme")</f>
        <v>solar</v>
      </c>
      <c r="P1952" s="89" t="str">
        <f t="shared" si="421"/>
        <v>solar_2022_6</v>
      </c>
      <c r="Q1952" s="87">
        <f>INDEX(elcc!G:G,MATCH(P1952,elcc!D:D,0))</f>
        <v>0.31</v>
      </c>
      <c r="R1952" s="89">
        <f t="shared" si="422"/>
        <v>1</v>
      </c>
      <c r="S1952" s="89" t="s">
        <v>6314</v>
      </c>
      <c r="T1952" s="89" t="s">
        <v>6314</v>
      </c>
      <c r="U1952" s="90" t="str">
        <f t="shared" si="423"/>
        <v>ok</v>
      </c>
      <c r="V1952" s="63" t="str">
        <f>INDEX(resources!F:F,MATCH(B1952,resources!B:B,0))</f>
        <v>new_resolve</v>
      </c>
      <c r="W1952" s="110">
        <f t="shared" si="424"/>
        <v>1</v>
      </c>
      <c r="X1952" s="110">
        <f t="shared" si="425"/>
        <v>0</v>
      </c>
      <c r="Y1952" s="110" t="str">
        <f t="shared" si="426"/>
        <v>Greater_Imperial_Solar_energy_NA_CONFIDENTIAL</v>
      </c>
      <c r="Z1952" s="110">
        <f>IF(COUNTIFS($Y$2:Y1952,Y1952)=1,1,0)</f>
        <v>0</v>
      </c>
      <c r="AA1952" s="110">
        <f>SUM($Z$2:Z1952)*Z1952</f>
        <v>0</v>
      </c>
      <c r="AB1952" s="110">
        <f>COUNTIFS(resources!B:B,B1952)</f>
        <v>1</v>
      </c>
      <c r="AC1952" s="110">
        <f t="shared" si="427"/>
        <v>1</v>
      </c>
      <c r="AD1952" s="110">
        <f t="shared" si="428"/>
        <v>1</v>
      </c>
      <c r="AE1952" s="110">
        <f t="shared" si="429"/>
        <v>0</v>
      </c>
      <c r="AF1952" s="110">
        <f t="shared" si="430"/>
        <v>1</v>
      </c>
      <c r="AG1952" s="110">
        <f t="shared" si="431"/>
        <v>0</v>
      </c>
      <c r="AH1952" s="110">
        <f t="shared" si="432"/>
        <v>0</v>
      </c>
      <c r="AI1952" s="110">
        <f t="shared" si="433"/>
        <v>1</v>
      </c>
      <c r="AJ1952" s="100">
        <f>ROW()</f>
        <v>1952</v>
      </c>
      <c r="AK1952" s="100" t="e">
        <f>INDEX('BadRows RECART'!$C$2:$C$1207,MATCH(monthly_gwh_mw!AJ1952,'BadRows RECART'!$D$2:$D$1207,0))</f>
        <v>#N/A</v>
      </c>
    </row>
    <row r="1953" spans="1:37" ht="20">
      <c r="A1953" s="106" t="s">
        <v>3907</v>
      </c>
      <c r="B1953" s="106" t="s">
        <v>2079</v>
      </c>
      <c r="C1953" s="106" t="s">
        <v>6297</v>
      </c>
      <c r="D1953" s="168">
        <v>2022</v>
      </c>
      <c r="E1953" s="168">
        <v>7</v>
      </c>
      <c r="F1953" s="199">
        <v>4.7300003237845152</v>
      </c>
      <c r="G1953" s="212" t="s">
        <v>6314</v>
      </c>
      <c r="H1953" s="212" t="s">
        <v>6314</v>
      </c>
      <c r="I1953" s="106" t="s">
        <v>594</v>
      </c>
      <c r="K1953" s="83" t="s">
        <v>6314</v>
      </c>
      <c r="L1953" s="83" t="s">
        <v>6314</v>
      </c>
      <c r="M1953" s="45" t="str">
        <f>IF(
ISNA(INDEX(resources!E:E,MATCH(B1953,resources!B:B,0))),"fillme",
INDEX(resources!E:E,MATCH(B1953,resources!B:B,0)))</f>
        <v>CAISO_Solar</v>
      </c>
      <c r="N1953" s="45">
        <f>IF(
ISNA(INDEX(resources!J:J,MATCH(B1953,resources!B:B,0))),"fillme",
INDEX(resources!J:J,MATCH(B1953,resources!B:B,0)))</f>
        <v>0</v>
      </c>
      <c r="O1953" s="83" t="str">
        <f>IFERROR(INDEX(resources!K:K,MATCH(B1953,resources!B:B,0)),"fillme")</f>
        <v>solar</v>
      </c>
      <c r="P1953" s="89" t="str">
        <f t="shared" si="421"/>
        <v>solar_2022_7</v>
      </c>
      <c r="Q1953" s="87">
        <f>INDEX(elcc!G:G,MATCH(P1953,elcc!D:D,0))</f>
        <v>0.39</v>
      </c>
      <c r="R1953" s="89">
        <f t="shared" si="422"/>
        <v>1</v>
      </c>
      <c r="S1953" s="89" t="s">
        <v>6314</v>
      </c>
      <c r="T1953" s="89" t="s">
        <v>6314</v>
      </c>
      <c r="U1953" s="90" t="str">
        <f t="shared" si="423"/>
        <v>ok</v>
      </c>
      <c r="V1953" s="63" t="str">
        <f>INDEX(resources!F:F,MATCH(B1953,resources!B:B,0))</f>
        <v>new_resolve</v>
      </c>
      <c r="W1953" s="110">
        <f t="shared" si="424"/>
        <v>1</v>
      </c>
      <c r="X1953" s="110">
        <f t="shared" si="425"/>
        <v>0</v>
      </c>
      <c r="Y1953" s="110" t="str">
        <f t="shared" si="426"/>
        <v>Greater_Imperial_Solar_energy_NA_CONFIDENTIAL</v>
      </c>
      <c r="Z1953" s="110">
        <f>IF(COUNTIFS($Y$2:Y1953,Y1953)=1,1,0)</f>
        <v>0</v>
      </c>
      <c r="AA1953" s="110">
        <f>SUM($Z$2:Z1953)*Z1953</f>
        <v>0</v>
      </c>
      <c r="AB1953" s="110">
        <f>COUNTIFS(resources!B:B,B1953)</f>
        <v>1</v>
      </c>
      <c r="AC1953" s="110">
        <f t="shared" si="427"/>
        <v>1</v>
      </c>
      <c r="AD1953" s="110">
        <f t="shared" si="428"/>
        <v>1</v>
      </c>
      <c r="AE1953" s="110">
        <f t="shared" si="429"/>
        <v>0</v>
      </c>
      <c r="AF1953" s="110">
        <f t="shared" si="430"/>
        <v>1</v>
      </c>
      <c r="AG1953" s="110">
        <f t="shared" si="431"/>
        <v>0</v>
      </c>
      <c r="AH1953" s="110">
        <f t="shared" si="432"/>
        <v>0</v>
      </c>
      <c r="AI1953" s="110">
        <f t="shared" si="433"/>
        <v>1</v>
      </c>
      <c r="AJ1953" s="100">
        <f>ROW()</f>
        <v>1953</v>
      </c>
      <c r="AK1953" s="100" t="e">
        <f>INDEX('BadRows RECART'!$C$2:$C$1207,MATCH(monthly_gwh_mw!AJ1953,'BadRows RECART'!$D$2:$D$1207,0))</f>
        <v>#N/A</v>
      </c>
    </row>
    <row r="1954" spans="1:37" ht="20">
      <c r="A1954" s="106" t="s">
        <v>3907</v>
      </c>
      <c r="B1954" s="106" t="s">
        <v>2079</v>
      </c>
      <c r="C1954" s="106" t="s">
        <v>6297</v>
      </c>
      <c r="D1954" s="168">
        <v>2022</v>
      </c>
      <c r="E1954" s="168">
        <v>8</v>
      </c>
      <c r="F1954" s="199">
        <v>4.5120898200529505</v>
      </c>
      <c r="G1954" s="212" t="s">
        <v>6314</v>
      </c>
      <c r="H1954" s="212" t="s">
        <v>6314</v>
      </c>
      <c r="I1954" s="106" t="s">
        <v>594</v>
      </c>
      <c r="K1954" s="83" t="s">
        <v>6314</v>
      </c>
      <c r="L1954" s="83" t="s">
        <v>6314</v>
      </c>
      <c r="M1954" s="45" t="str">
        <f>IF(
ISNA(INDEX(resources!E:E,MATCH(B1954,resources!B:B,0))),"fillme",
INDEX(resources!E:E,MATCH(B1954,resources!B:B,0)))</f>
        <v>CAISO_Solar</v>
      </c>
      <c r="N1954" s="45">
        <f>IF(
ISNA(INDEX(resources!J:J,MATCH(B1954,resources!B:B,0))),"fillme",
INDEX(resources!J:J,MATCH(B1954,resources!B:B,0)))</f>
        <v>0</v>
      </c>
      <c r="O1954" s="83" t="str">
        <f>IFERROR(INDEX(resources!K:K,MATCH(B1954,resources!B:B,0)),"fillme")</f>
        <v>solar</v>
      </c>
      <c r="P1954" s="89" t="str">
        <f t="shared" si="421"/>
        <v>solar_2022_8</v>
      </c>
      <c r="Q1954" s="87">
        <f>INDEX(elcc!G:G,MATCH(P1954,elcc!D:D,0))</f>
        <v>0.27</v>
      </c>
      <c r="R1954" s="89">
        <f t="shared" si="422"/>
        <v>1</v>
      </c>
      <c r="S1954" s="89" t="s">
        <v>6314</v>
      </c>
      <c r="T1954" s="89" t="s">
        <v>6314</v>
      </c>
      <c r="U1954" s="90" t="str">
        <f t="shared" si="423"/>
        <v>ok</v>
      </c>
      <c r="V1954" s="63" t="str">
        <f>INDEX(resources!F:F,MATCH(B1954,resources!B:B,0))</f>
        <v>new_resolve</v>
      </c>
      <c r="W1954" s="110">
        <f t="shared" si="424"/>
        <v>1</v>
      </c>
      <c r="X1954" s="110">
        <f t="shared" si="425"/>
        <v>0</v>
      </c>
      <c r="Y1954" s="110" t="str">
        <f t="shared" si="426"/>
        <v>Greater_Imperial_Solar_energy_NA_CONFIDENTIAL</v>
      </c>
      <c r="Z1954" s="110">
        <f>IF(COUNTIFS($Y$2:Y1954,Y1954)=1,1,0)</f>
        <v>0</v>
      </c>
      <c r="AA1954" s="110">
        <f>SUM($Z$2:Z1954)*Z1954</f>
        <v>0</v>
      </c>
      <c r="AB1954" s="110">
        <f>COUNTIFS(resources!B:B,B1954)</f>
        <v>1</v>
      </c>
      <c r="AC1954" s="110">
        <f t="shared" si="427"/>
        <v>1</v>
      </c>
      <c r="AD1954" s="110">
        <f t="shared" si="428"/>
        <v>1</v>
      </c>
      <c r="AE1954" s="110">
        <f t="shared" si="429"/>
        <v>0</v>
      </c>
      <c r="AF1954" s="110">
        <f t="shared" si="430"/>
        <v>1</v>
      </c>
      <c r="AG1954" s="110">
        <f t="shared" si="431"/>
        <v>0</v>
      </c>
      <c r="AH1954" s="110">
        <f t="shared" si="432"/>
        <v>0</v>
      </c>
      <c r="AI1954" s="110">
        <f t="shared" si="433"/>
        <v>1</v>
      </c>
      <c r="AJ1954" s="100">
        <f>ROW()</f>
        <v>1954</v>
      </c>
      <c r="AK1954" s="100" t="e">
        <f>INDEX('BadRows RECART'!$C$2:$C$1207,MATCH(monthly_gwh_mw!AJ1954,'BadRows RECART'!$D$2:$D$1207,0))</f>
        <v>#N/A</v>
      </c>
    </row>
    <row r="1955" spans="1:37" ht="20">
      <c r="A1955" s="106" t="s">
        <v>3907</v>
      </c>
      <c r="B1955" s="106" t="s">
        <v>2079</v>
      </c>
      <c r="C1955" s="106" t="s">
        <v>6297</v>
      </c>
      <c r="D1955" s="168">
        <v>2022</v>
      </c>
      <c r="E1955" s="168">
        <v>9</v>
      </c>
      <c r="F1955" s="199">
        <v>3.9656241208128686</v>
      </c>
      <c r="G1955" s="212" t="s">
        <v>6314</v>
      </c>
      <c r="H1955" s="212" t="s">
        <v>6314</v>
      </c>
      <c r="I1955" s="106" t="s">
        <v>594</v>
      </c>
      <c r="K1955" s="83" t="s">
        <v>6314</v>
      </c>
      <c r="L1955" s="83" t="s">
        <v>6314</v>
      </c>
      <c r="M1955" s="45" t="str">
        <f>IF(
ISNA(INDEX(resources!E:E,MATCH(B1955,resources!B:B,0))),"fillme",
INDEX(resources!E:E,MATCH(B1955,resources!B:B,0)))</f>
        <v>CAISO_Solar</v>
      </c>
      <c r="N1955" s="45">
        <f>IF(
ISNA(INDEX(resources!J:J,MATCH(B1955,resources!B:B,0))),"fillme",
INDEX(resources!J:J,MATCH(B1955,resources!B:B,0)))</f>
        <v>0</v>
      </c>
      <c r="O1955" s="83" t="str">
        <f>IFERROR(INDEX(resources!K:K,MATCH(B1955,resources!B:B,0)),"fillme")</f>
        <v>solar</v>
      </c>
      <c r="P1955" s="89" t="str">
        <f t="shared" si="421"/>
        <v>solar_2022_9</v>
      </c>
      <c r="Q1955" s="87">
        <f>INDEX(elcc!G:G,MATCH(P1955,elcc!D:D,0))</f>
        <v>0.14000000000000001</v>
      </c>
      <c r="R1955" s="89">
        <f t="shared" si="422"/>
        <v>1</v>
      </c>
      <c r="S1955" s="89" t="s">
        <v>6314</v>
      </c>
      <c r="T1955" s="89" t="s">
        <v>6314</v>
      </c>
      <c r="U1955" s="90" t="str">
        <f t="shared" si="423"/>
        <v>ok</v>
      </c>
      <c r="V1955" s="63" t="str">
        <f>INDEX(resources!F:F,MATCH(B1955,resources!B:B,0))</f>
        <v>new_resolve</v>
      </c>
      <c r="W1955" s="110">
        <f t="shared" si="424"/>
        <v>1</v>
      </c>
      <c r="X1955" s="110">
        <f t="shared" si="425"/>
        <v>0</v>
      </c>
      <c r="Y1955" s="110" t="str">
        <f t="shared" si="426"/>
        <v>Greater_Imperial_Solar_energy_NA_CONFIDENTIAL</v>
      </c>
      <c r="Z1955" s="110">
        <f>IF(COUNTIFS($Y$2:Y1955,Y1955)=1,1,0)</f>
        <v>0</v>
      </c>
      <c r="AA1955" s="110">
        <f>SUM($Z$2:Z1955)*Z1955</f>
        <v>0</v>
      </c>
      <c r="AB1955" s="110">
        <f>COUNTIFS(resources!B:B,B1955)</f>
        <v>1</v>
      </c>
      <c r="AC1955" s="110">
        <f t="shared" si="427"/>
        <v>1</v>
      </c>
      <c r="AD1955" s="110">
        <f t="shared" si="428"/>
        <v>1</v>
      </c>
      <c r="AE1955" s="110">
        <f t="shared" si="429"/>
        <v>0</v>
      </c>
      <c r="AF1955" s="110">
        <f t="shared" si="430"/>
        <v>1</v>
      </c>
      <c r="AG1955" s="110">
        <f t="shared" si="431"/>
        <v>0</v>
      </c>
      <c r="AH1955" s="110">
        <f t="shared" si="432"/>
        <v>0</v>
      </c>
      <c r="AI1955" s="110">
        <f t="shared" si="433"/>
        <v>1</v>
      </c>
      <c r="AJ1955" s="100">
        <f>ROW()</f>
        <v>1955</v>
      </c>
      <c r="AK1955" s="100" t="e">
        <f>INDEX('BadRows RECART'!$C$2:$C$1207,MATCH(monthly_gwh_mw!AJ1955,'BadRows RECART'!$D$2:$D$1207,0))</f>
        <v>#N/A</v>
      </c>
    </row>
    <row r="1956" spans="1:37" ht="20">
      <c r="A1956" s="106" t="s">
        <v>3907</v>
      </c>
      <c r="B1956" s="106" t="s">
        <v>2079</v>
      </c>
      <c r="C1956" s="106" t="s">
        <v>6297</v>
      </c>
      <c r="D1956" s="168">
        <v>2022</v>
      </c>
      <c r="E1956" s="168">
        <v>10</v>
      </c>
      <c r="F1956" s="199">
        <v>3.6327589081234177</v>
      </c>
      <c r="G1956" s="212" t="s">
        <v>6314</v>
      </c>
      <c r="H1956" s="212" t="s">
        <v>6314</v>
      </c>
      <c r="I1956" s="106" t="s">
        <v>594</v>
      </c>
      <c r="K1956" s="83" t="s">
        <v>6314</v>
      </c>
      <c r="L1956" s="83" t="s">
        <v>6314</v>
      </c>
      <c r="M1956" s="45" t="str">
        <f>IF(
ISNA(INDEX(resources!E:E,MATCH(B1956,resources!B:B,0))),"fillme",
INDEX(resources!E:E,MATCH(B1956,resources!B:B,0)))</f>
        <v>CAISO_Solar</v>
      </c>
      <c r="N1956" s="45">
        <f>IF(
ISNA(INDEX(resources!J:J,MATCH(B1956,resources!B:B,0))),"fillme",
INDEX(resources!J:J,MATCH(B1956,resources!B:B,0)))</f>
        <v>0</v>
      </c>
      <c r="O1956" s="83" t="str">
        <f>IFERROR(INDEX(resources!K:K,MATCH(B1956,resources!B:B,0)),"fillme")</f>
        <v>solar</v>
      </c>
      <c r="P1956" s="89" t="str">
        <f t="shared" si="421"/>
        <v>solar_2022_10</v>
      </c>
      <c r="Q1956" s="87">
        <f>INDEX(elcc!G:G,MATCH(P1956,elcc!D:D,0))</f>
        <v>0.02</v>
      </c>
      <c r="R1956" s="89">
        <f t="shared" si="422"/>
        <v>1</v>
      </c>
      <c r="S1956" s="89" t="s">
        <v>6314</v>
      </c>
      <c r="T1956" s="89" t="s">
        <v>6314</v>
      </c>
      <c r="U1956" s="90" t="str">
        <f t="shared" si="423"/>
        <v>ok</v>
      </c>
      <c r="V1956" s="63" t="str">
        <f>INDEX(resources!F:F,MATCH(B1956,resources!B:B,0))</f>
        <v>new_resolve</v>
      </c>
      <c r="W1956" s="110">
        <f t="shared" si="424"/>
        <v>1</v>
      </c>
      <c r="X1956" s="110">
        <f t="shared" si="425"/>
        <v>0</v>
      </c>
      <c r="Y1956" s="110" t="str">
        <f t="shared" si="426"/>
        <v>Greater_Imperial_Solar_energy_NA_CONFIDENTIAL</v>
      </c>
      <c r="Z1956" s="110">
        <f>IF(COUNTIFS($Y$2:Y1956,Y1956)=1,1,0)</f>
        <v>0</v>
      </c>
      <c r="AA1956" s="110">
        <f>SUM($Z$2:Z1956)*Z1956</f>
        <v>0</v>
      </c>
      <c r="AB1956" s="110">
        <f>COUNTIFS(resources!B:B,B1956)</f>
        <v>1</v>
      </c>
      <c r="AC1956" s="110">
        <f t="shared" si="427"/>
        <v>1</v>
      </c>
      <c r="AD1956" s="110">
        <f t="shared" si="428"/>
        <v>1</v>
      </c>
      <c r="AE1956" s="110">
        <f t="shared" si="429"/>
        <v>0</v>
      </c>
      <c r="AF1956" s="110">
        <f t="shared" si="430"/>
        <v>1</v>
      </c>
      <c r="AG1956" s="110">
        <f t="shared" si="431"/>
        <v>0</v>
      </c>
      <c r="AH1956" s="110">
        <f t="shared" si="432"/>
        <v>0</v>
      </c>
      <c r="AI1956" s="110">
        <f t="shared" si="433"/>
        <v>1</v>
      </c>
      <c r="AJ1956" s="100">
        <f>ROW()</f>
        <v>1956</v>
      </c>
      <c r="AK1956" s="100" t="e">
        <f>INDEX('BadRows RECART'!$C$2:$C$1207,MATCH(monthly_gwh_mw!AJ1956,'BadRows RECART'!$D$2:$D$1207,0))</f>
        <v>#N/A</v>
      </c>
    </row>
    <row r="1957" spans="1:37" ht="20">
      <c r="A1957" s="106" t="s">
        <v>3907</v>
      </c>
      <c r="B1957" s="106" t="s">
        <v>2079</v>
      </c>
      <c r="C1957" s="106" t="s">
        <v>6297</v>
      </c>
      <c r="D1957" s="168">
        <v>2022</v>
      </c>
      <c r="E1957" s="168">
        <v>11</v>
      </c>
      <c r="F1957" s="199">
        <v>2.5948334998699791</v>
      </c>
      <c r="G1957" s="212" t="s">
        <v>6314</v>
      </c>
      <c r="H1957" s="212" t="s">
        <v>6314</v>
      </c>
      <c r="I1957" s="106" t="s">
        <v>594</v>
      </c>
      <c r="K1957" s="83" t="s">
        <v>6314</v>
      </c>
      <c r="L1957" s="83" t="s">
        <v>6314</v>
      </c>
      <c r="M1957" s="45" t="str">
        <f>IF(
ISNA(INDEX(resources!E:E,MATCH(B1957,resources!B:B,0))),"fillme",
INDEX(resources!E:E,MATCH(B1957,resources!B:B,0)))</f>
        <v>CAISO_Solar</v>
      </c>
      <c r="N1957" s="45">
        <f>IF(
ISNA(INDEX(resources!J:J,MATCH(B1957,resources!B:B,0))),"fillme",
INDEX(resources!J:J,MATCH(B1957,resources!B:B,0)))</f>
        <v>0</v>
      </c>
      <c r="O1957" s="83" t="str">
        <f>IFERROR(INDEX(resources!K:K,MATCH(B1957,resources!B:B,0)),"fillme")</f>
        <v>solar</v>
      </c>
      <c r="P1957" s="89" t="str">
        <f t="shared" si="421"/>
        <v>solar_2022_11</v>
      </c>
      <c r="Q1957" s="87">
        <f>INDEX(elcc!G:G,MATCH(P1957,elcc!D:D,0))</f>
        <v>0.02</v>
      </c>
      <c r="R1957" s="89">
        <f t="shared" si="422"/>
        <v>1</v>
      </c>
      <c r="S1957" s="89" t="s">
        <v>6314</v>
      </c>
      <c r="T1957" s="89" t="s">
        <v>6314</v>
      </c>
      <c r="U1957" s="90" t="str">
        <f t="shared" si="423"/>
        <v>ok</v>
      </c>
      <c r="V1957" s="63" t="str">
        <f>INDEX(resources!F:F,MATCH(B1957,resources!B:B,0))</f>
        <v>new_resolve</v>
      </c>
      <c r="W1957" s="110">
        <f t="shared" si="424"/>
        <v>1</v>
      </c>
      <c r="X1957" s="110">
        <f t="shared" si="425"/>
        <v>0</v>
      </c>
      <c r="Y1957" s="110" t="str">
        <f t="shared" si="426"/>
        <v>Greater_Imperial_Solar_energy_NA_CONFIDENTIAL</v>
      </c>
      <c r="Z1957" s="110">
        <f>IF(COUNTIFS($Y$2:Y1957,Y1957)=1,1,0)</f>
        <v>0</v>
      </c>
      <c r="AA1957" s="110">
        <f>SUM($Z$2:Z1957)*Z1957</f>
        <v>0</v>
      </c>
      <c r="AB1957" s="110">
        <f>COUNTIFS(resources!B:B,B1957)</f>
        <v>1</v>
      </c>
      <c r="AC1957" s="110">
        <f t="shared" si="427"/>
        <v>1</v>
      </c>
      <c r="AD1957" s="110">
        <f t="shared" si="428"/>
        <v>1</v>
      </c>
      <c r="AE1957" s="110">
        <f t="shared" si="429"/>
        <v>0</v>
      </c>
      <c r="AF1957" s="110">
        <f t="shared" si="430"/>
        <v>1</v>
      </c>
      <c r="AG1957" s="110">
        <f t="shared" si="431"/>
        <v>0</v>
      </c>
      <c r="AH1957" s="110">
        <f t="shared" si="432"/>
        <v>0</v>
      </c>
      <c r="AI1957" s="110">
        <f t="shared" si="433"/>
        <v>1</v>
      </c>
      <c r="AJ1957" s="100">
        <f>ROW()</f>
        <v>1957</v>
      </c>
      <c r="AK1957" s="100" t="e">
        <f>INDEX('BadRows RECART'!$C$2:$C$1207,MATCH(monthly_gwh_mw!AJ1957,'BadRows RECART'!$D$2:$D$1207,0))</f>
        <v>#N/A</v>
      </c>
    </row>
    <row r="1958" spans="1:37" ht="20">
      <c r="A1958" s="106" t="s">
        <v>3907</v>
      </c>
      <c r="B1958" s="106" t="s">
        <v>2079</v>
      </c>
      <c r="C1958" s="106" t="s">
        <v>6297</v>
      </c>
      <c r="D1958" s="168">
        <v>2022</v>
      </c>
      <c r="E1958" s="168">
        <v>12</v>
      </c>
      <c r="F1958" s="199">
        <v>2.5389034833068886</v>
      </c>
      <c r="G1958" s="212" t="s">
        <v>6314</v>
      </c>
      <c r="H1958" s="212" t="s">
        <v>6314</v>
      </c>
      <c r="I1958" s="106" t="s">
        <v>594</v>
      </c>
      <c r="K1958" s="83" t="s">
        <v>6314</v>
      </c>
      <c r="L1958" s="83" t="s">
        <v>6314</v>
      </c>
      <c r="M1958" s="45" t="str">
        <f>IF(
ISNA(INDEX(resources!E:E,MATCH(B1958,resources!B:B,0))),"fillme",
INDEX(resources!E:E,MATCH(B1958,resources!B:B,0)))</f>
        <v>CAISO_Solar</v>
      </c>
      <c r="N1958" s="45">
        <f>IF(
ISNA(INDEX(resources!J:J,MATCH(B1958,resources!B:B,0))),"fillme",
INDEX(resources!J:J,MATCH(B1958,resources!B:B,0)))</f>
        <v>0</v>
      </c>
      <c r="O1958" s="83" t="str">
        <f>IFERROR(INDEX(resources!K:K,MATCH(B1958,resources!B:B,0)),"fillme")</f>
        <v>solar</v>
      </c>
      <c r="P1958" s="89" t="str">
        <f t="shared" si="421"/>
        <v>solar_2022_12</v>
      </c>
      <c r="Q1958" s="87">
        <f>INDEX(elcc!G:G,MATCH(P1958,elcc!D:D,0))</f>
        <v>0</v>
      </c>
      <c r="R1958" s="89">
        <f t="shared" si="422"/>
        <v>1</v>
      </c>
      <c r="S1958" s="89" t="s">
        <v>6314</v>
      </c>
      <c r="T1958" s="89" t="s">
        <v>6314</v>
      </c>
      <c r="U1958" s="90" t="str">
        <f t="shared" si="423"/>
        <v>ok</v>
      </c>
      <c r="V1958" s="63" t="str">
        <f>INDEX(resources!F:F,MATCH(B1958,resources!B:B,0))</f>
        <v>new_resolve</v>
      </c>
      <c r="W1958" s="110">
        <f t="shared" si="424"/>
        <v>1</v>
      </c>
      <c r="X1958" s="110">
        <f t="shared" si="425"/>
        <v>0</v>
      </c>
      <c r="Y1958" s="110" t="str">
        <f t="shared" si="426"/>
        <v>Greater_Imperial_Solar_energy_NA_CONFIDENTIAL</v>
      </c>
      <c r="Z1958" s="110">
        <f>IF(COUNTIFS($Y$2:Y1958,Y1958)=1,1,0)</f>
        <v>0</v>
      </c>
      <c r="AA1958" s="110">
        <f>SUM($Z$2:Z1958)*Z1958</f>
        <v>0</v>
      </c>
      <c r="AB1958" s="110">
        <f>COUNTIFS(resources!B:B,B1958)</f>
        <v>1</v>
      </c>
      <c r="AC1958" s="110">
        <f t="shared" si="427"/>
        <v>1</v>
      </c>
      <c r="AD1958" s="110">
        <f t="shared" si="428"/>
        <v>1</v>
      </c>
      <c r="AE1958" s="110">
        <f t="shared" si="429"/>
        <v>0</v>
      </c>
      <c r="AF1958" s="110">
        <f t="shared" si="430"/>
        <v>1</v>
      </c>
      <c r="AG1958" s="110">
        <f t="shared" si="431"/>
        <v>0</v>
      </c>
      <c r="AH1958" s="110">
        <f t="shared" si="432"/>
        <v>0</v>
      </c>
      <c r="AI1958" s="110">
        <f t="shared" si="433"/>
        <v>1</v>
      </c>
      <c r="AJ1958" s="100">
        <f>ROW()</f>
        <v>1958</v>
      </c>
      <c r="AK1958" s="100" t="e">
        <f>INDEX('BadRows RECART'!$C$2:$C$1207,MATCH(monthly_gwh_mw!AJ1958,'BadRows RECART'!$D$2:$D$1207,0))</f>
        <v>#N/A</v>
      </c>
    </row>
    <row r="1959" spans="1:37" ht="20">
      <c r="A1959" s="106" t="s">
        <v>3907</v>
      </c>
      <c r="B1959" s="106" t="s">
        <v>2079</v>
      </c>
      <c r="C1959" s="106" t="s">
        <v>6297</v>
      </c>
      <c r="D1959" s="168">
        <v>2023</v>
      </c>
      <c r="E1959" s="168">
        <v>1</v>
      </c>
      <c r="F1959" s="199">
        <v>11.997623346338909</v>
      </c>
      <c r="G1959" s="212" t="s">
        <v>6314</v>
      </c>
      <c r="H1959" s="212" t="s">
        <v>6314</v>
      </c>
      <c r="I1959" s="106" t="s">
        <v>594</v>
      </c>
      <c r="K1959" s="83" t="s">
        <v>6314</v>
      </c>
      <c r="L1959" s="83" t="s">
        <v>6314</v>
      </c>
      <c r="M1959" s="45" t="str">
        <f>IF(
ISNA(INDEX(resources!E:E,MATCH(B1959,resources!B:B,0))),"fillme",
INDEX(resources!E:E,MATCH(B1959,resources!B:B,0)))</f>
        <v>CAISO_Solar</v>
      </c>
      <c r="N1959" s="45">
        <f>IF(
ISNA(INDEX(resources!J:J,MATCH(B1959,resources!B:B,0))),"fillme",
INDEX(resources!J:J,MATCH(B1959,resources!B:B,0)))</f>
        <v>0</v>
      </c>
      <c r="O1959" s="83" t="str">
        <f>IFERROR(INDEX(resources!K:K,MATCH(B1959,resources!B:B,0)),"fillme")</f>
        <v>solar</v>
      </c>
      <c r="P1959" s="89" t="str">
        <f t="shared" si="421"/>
        <v>solar_2023_1</v>
      </c>
      <c r="Q1959" s="87">
        <f>INDEX(elcc!G:G,MATCH(P1959,elcc!D:D,0))</f>
        <v>0.04</v>
      </c>
      <c r="R1959" s="89">
        <f t="shared" si="422"/>
        <v>1</v>
      </c>
      <c r="S1959" s="89" t="s">
        <v>6314</v>
      </c>
      <c r="T1959" s="89" t="s">
        <v>6314</v>
      </c>
      <c r="U1959" s="90" t="str">
        <f t="shared" si="423"/>
        <v>ok</v>
      </c>
      <c r="V1959" s="63" t="str">
        <f>INDEX(resources!F:F,MATCH(B1959,resources!B:B,0))</f>
        <v>new_resolve</v>
      </c>
      <c r="W1959" s="110">
        <f t="shared" si="424"/>
        <v>1</v>
      </c>
      <c r="X1959" s="110">
        <f t="shared" si="425"/>
        <v>0</v>
      </c>
      <c r="Y1959" s="110" t="str">
        <f t="shared" si="426"/>
        <v>Greater_Imperial_Solar_energy_NA_CONFIDENTIAL</v>
      </c>
      <c r="Z1959" s="110">
        <f>IF(COUNTIFS($Y$2:Y1959,Y1959)=1,1,0)</f>
        <v>0</v>
      </c>
      <c r="AA1959" s="110">
        <f>SUM($Z$2:Z1959)*Z1959</f>
        <v>0</v>
      </c>
      <c r="AB1959" s="110">
        <f>COUNTIFS(resources!B:B,B1959)</f>
        <v>1</v>
      </c>
      <c r="AC1959" s="110">
        <f t="shared" si="427"/>
        <v>1</v>
      </c>
      <c r="AD1959" s="110">
        <f t="shared" si="428"/>
        <v>1</v>
      </c>
      <c r="AE1959" s="110">
        <f t="shared" si="429"/>
        <v>0</v>
      </c>
      <c r="AF1959" s="110">
        <f t="shared" si="430"/>
        <v>1</v>
      </c>
      <c r="AG1959" s="110">
        <f t="shared" si="431"/>
        <v>0</v>
      </c>
      <c r="AH1959" s="110">
        <f t="shared" si="432"/>
        <v>0</v>
      </c>
      <c r="AI1959" s="110">
        <f t="shared" si="433"/>
        <v>1</v>
      </c>
      <c r="AJ1959" s="100">
        <f>ROW()</f>
        <v>1959</v>
      </c>
      <c r="AK1959" s="100" t="e">
        <f>INDEX('BadRows RECART'!$C$2:$C$1207,MATCH(monthly_gwh_mw!AJ1959,'BadRows RECART'!$D$2:$D$1207,0))</f>
        <v>#N/A</v>
      </c>
    </row>
    <row r="1960" spans="1:37" ht="20">
      <c r="A1960" s="106" t="s">
        <v>3907</v>
      </c>
      <c r="B1960" s="106" t="s">
        <v>2079</v>
      </c>
      <c r="C1960" s="106" t="s">
        <v>6297</v>
      </c>
      <c r="D1960" s="168">
        <v>2023</v>
      </c>
      <c r="E1960" s="168">
        <v>2</v>
      </c>
      <c r="F1960" s="199">
        <v>12.998353140075434</v>
      </c>
      <c r="G1960" s="212" t="s">
        <v>6314</v>
      </c>
      <c r="H1960" s="212" t="s">
        <v>6314</v>
      </c>
      <c r="I1960" s="106" t="s">
        <v>594</v>
      </c>
      <c r="K1960" s="83" t="s">
        <v>6314</v>
      </c>
      <c r="L1960" s="83" t="s">
        <v>6314</v>
      </c>
      <c r="M1960" s="45" t="str">
        <f>IF(
ISNA(INDEX(resources!E:E,MATCH(B1960,resources!B:B,0))),"fillme",
INDEX(resources!E:E,MATCH(B1960,resources!B:B,0)))</f>
        <v>CAISO_Solar</v>
      </c>
      <c r="N1960" s="45">
        <f>IF(
ISNA(INDEX(resources!J:J,MATCH(B1960,resources!B:B,0))),"fillme",
INDEX(resources!J:J,MATCH(B1960,resources!B:B,0)))</f>
        <v>0</v>
      </c>
      <c r="O1960" s="83" t="str">
        <f>IFERROR(INDEX(resources!K:K,MATCH(B1960,resources!B:B,0)),"fillme")</f>
        <v>solar</v>
      </c>
      <c r="P1960" s="89" t="str">
        <f t="shared" si="421"/>
        <v>solar_2023_2</v>
      </c>
      <c r="Q1960" s="87">
        <f>INDEX(elcc!G:G,MATCH(P1960,elcc!D:D,0))</f>
        <v>0.03</v>
      </c>
      <c r="R1960" s="89">
        <f t="shared" si="422"/>
        <v>1</v>
      </c>
      <c r="S1960" s="89" t="s">
        <v>6314</v>
      </c>
      <c r="T1960" s="89" t="s">
        <v>6314</v>
      </c>
      <c r="U1960" s="90" t="str">
        <f t="shared" si="423"/>
        <v>ok</v>
      </c>
      <c r="V1960" s="63" t="str">
        <f>INDEX(resources!F:F,MATCH(B1960,resources!B:B,0))</f>
        <v>new_resolve</v>
      </c>
      <c r="W1960" s="110">
        <f t="shared" si="424"/>
        <v>1</v>
      </c>
      <c r="X1960" s="110">
        <f t="shared" si="425"/>
        <v>0</v>
      </c>
      <c r="Y1960" s="110" t="str">
        <f t="shared" si="426"/>
        <v>Greater_Imperial_Solar_energy_NA_CONFIDENTIAL</v>
      </c>
      <c r="Z1960" s="110">
        <f>IF(COUNTIFS($Y$2:Y1960,Y1960)=1,1,0)</f>
        <v>0</v>
      </c>
      <c r="AA1960" s="110">
        <f>SUM($Z$2:Z1960)*Z1960</f>
        <v>0</v>
      </c>
      <c r="AB1960" s="110">
        <f>COUNTIFS(resources!B:B,B1960)</f>
        <v>1</v>
      </c>
      <c r="AC1960" s="110">
        <f t="shared" si="427"/>
        <v>1</v>
      </c>
      <c r="AD1960" s="110">
        <f t="shared" si="428"/>
        <v>1</v>
      </c>
      <c r="AE1960" s="110">
        <f t="shared" si="429"/>
        <v>0</v>
      </c>
      <c r="AF1960" s="110">
        <f t="shared" si="430"/>
        <v>1</v>
      </c>
      <c r="AG1960" s="110">
        <f t="shared" si="431"/>
        <v>0</v>
      </c>
      <c r="AH1960" s="110">
        <f t="shared" si="432"/>
        <v>0</v>
      </c>
      <c r="AI1960" s="110">
        <f t="shared" si="433"/>
        <v>1</v>
      </c>
      <c r="AJ1960" s="100">
        <f>ROW()</f>
        <v>1960</v>
      </c>
      <c r="AK1960" s="100" t="e">
        <f>INDEX('BadRows RECART'!$C$2:$C$1207,MATCH(monthly_gwh_mw!AJ1960,'BadRows RECART'!$D$2:$D$1207,0))</f>
        <v>#N/A</v>
      </c>
    </row>
    <row r="1961" spans="1:37" ht="20">
      <c r="A1961" s="106" t="s">
        <v>3907</v>
      </c>
      <c r="B1961" s="106" t="s">
        <v>2079</v>
      </c>
      <c r="C1961" s="106" t="s">
        <v>6297</v>
      </c>
      <c r="D1961" s="168">
        <v>2023</v>
      </c>
      <c r="E1961" s="168">
        <v>3</v>
      </c>
      <c r="F1961" s="199">
        <v>17.938075715045663</v>
      </c>
      <c r="G1961" s="212" t="s">
        <v>6314</v>
      </c>
      <c r="H1961" s="212" t="s">
        <v>6314</v>
      </c>
      <c r="I1961" s="106" t="s">
        <v>594</v>
      </c>
      <c r="K1961" s="83" t="s">
        <v>6314</v>
      </c>
      <c r="L1961" s="83" t="s">
        <v>6314</v>
      </c>
      <c r="M1961" s="45" t="str">
        <f>IF(
ISNA(INDEX(resources!E:E,MATCH(B1961,resources!B:B,0))),"fillme",
INDEX(resources!E:E,MATCH(B1961,resources!B:B,0)))</f>
        <v>CAISO_Solar</v>
      </c>
      <c r="N1961" s="45">
        <f>IF(
ISNA(INDEX(resources!J:J,MATCH(B1961,resources!B:B,0))),"fillme",
INDEX(resources!J:J,MATCH(B1961,resources!B:B,0)))</f>
        <v>0</v>
      </c>
      <c r="O1961" s="83" t="str">
        <f>IFERROR(INDEX(resources!K:K,MATCH(B1961,resources!B:B,0)),"fillme")</f>
        <v>solar</v>
      </c>
      <c r="P1961" s="89" t="str">
        <f t="shared" si="421"/>
        <v>solar_2023_3</v>
      </c>
      <c r="Q1961" s="87">
        <f>INDEX(elcc!G:G,MATCH(P1961,elcc!D:D,0))</f>
        <v>0.18</v>
      </c>
      <c r="R1961" s="89">
        <f t="shared" si="422"/>
        <v>1</v>
      </c>
      <c r="S1961" s="89" t="s">
        <v>6314</v>
      </c>
      <c r="T1961" s="89" t="s">
        <v>6314</v>
      </c>
      <c r="U1961" s="90" t="str">
        <f t="shared" si="423"/>
        <v>ok</v>
      </c>
      <c r="V1961" s="63" t="str">
        <f>INDEX(resources!F:F,MATCH(B1961,resources!B:B,0))</f>
        <v>new_resolve</v>
      </c>
      <c r="W1961" s="110">
        <f t="shared" si="424"/>
        <v>1</v>
      </c>
      <c r="X1961" s="110">
        <f t="shared" si="425"/>
        <v>0</v>
      </c>
      <c r="Y1961" s="110" t="str">
        <f t="shared" si="426"/>
        <v>Greater_Imperial_Solar_energy_NA_CONFIDENTIAL</v>
      </c>
      <c r="Z1961" s="110">
        <f>IF(COUNTIFS($Y$2:Y1961,Y1961)=1,1,0)</f>
        <v>0</v>
      </c>
      <c r="AA1961" s="110">
        <f>SUM($Z$2:Z1961)*Z1961</f>
        <v>0</v>
      </c>
      <c r="AB1961" s="110">
        <f>COUNTIFS(resources!B:B,B1961)</f>
        <v>1</v>
      </c>
      <c r="AC1961" s="110">
        <f t="shared" si="427"/>
        <v>1</v>
      </c>
      <c r="AD1961" s="110">
        <f t="shared" si="428"/>
        <v>1</v>
      </c>
      <c r="AE1961" s="110">
        <f t="shared" si="429"/>
        <v>0</v>
      </c>
      <c r="AF1961" s="110">
        <f t="shared" si="430"/>
        <v>1</v>
      </c>
      <c r="AG1961" s="110">
        <f t="shared" si="431"/>
        <v>0</v>
      </c>
      <c r="AH1961" s="110">
        <f t="shared" si="432"/>
        <v>0</v>
      </c>
      <c r="AI1961" s="110">
        <f t="shared" si="433"/>
        <v>1</v>
      </c>
      <c r="AJ1961" s="100">
        <f>ROW()</f>
        <v>1961</v>
      </c>
      <c r="AK1961" s="100" t="e">
        <f>INDEX('BadRows RECART'!$C$2:$C$1207,MATCH(monthly_gwh_mw!AJ1961,'BadRows RECART'!$D$2:$D$1207,0))</f>
        <v>#N/A</v>
      </c>
    </row>
    <row r="1962" spans="1:37" ht="20">
      <c r="A1962" s="106" t="s">
        <v>3907</v>
      </c>
      <c r="B1962" s="106" t="s">
        <v>2079</v>
      </c>
      <c r="C1962" s="106" t="s">
        <v>6297</v>
      </c>
      <c r="D1962" s="168">
        <v>2023</v>
      </c>
      <c r="E1962" s="168">
        <v>4</v>
      </c>
      <c r="F1962" s="199">
        <v>19.853337095887095</v>
      </c>
      <c r="G1962" s="212" t="s">
        <v>6314</v>
      </c>
      <c r="H1962" s="212" t="s">
        <v>6314</v>
      </c>
      <c r="I1962" s="106" t="s">
        <v>594</v>
      </c>
      <c r="K1962" s="83" t="s">
        <v>6314</v>
      </c>
      <c r="L1962" s="83" t="s">
        <v>6314</v>
      </c>
      <c r="M1962" s="45" t="str">
        <f>IF(
ISNA(INDEX(resources!E:E,MATCH(B1962,resources!B:B,0))),"fillme",
INDEX(resources!E:E,MATCH(B1962,resources!B:B,0)))</f>
        <v>CAISO_Solar</v>
      </c>
      <c r="N1962" s="45">
        <f>IF(
ISNA(INDEX(resources!J:J,MATCH(B1962,resources!B:B,0))),"fillme",
INDEX(resources!J:J,MATCH(B1962,resources!B:B,0)))</f>
        <v>0</v>
      </c>
      <c r="O1962" s="83" t="str">
        <f>IFERROR(INDEX(resources!K:K,MATCH(B1962,resources!B:B,0)),"fillme")</f>
        <v>solar</v>
      </c>
      <c r="P1962" s="89" t="str">
        <f t="shared" si="421"/>
        <v>solar_2023_4</v>
      </c>
      <c r="Q1962" s="87">
        <f>INDEX(elcc!G:G,MATCH(P1962,elcc!D:D,0))</f>
        <v>0.15</v>
      </c>
      <c r="R1962" s="89">
        <f t="shared" si="422"/>
        <v>1</v>
      </c>
      <c r="S1962" s="89" t="s">
        <v>6314</v>
      </c>
      <c r="T1962" s="89" t="s">
        <v>6314</v>
      </c>
      <c r="U1962" s="90" t="str">
        <f t="shared" si="423"/>
        <v>ok</v>
      </c>
      <c r="V1962" s="63" t="str">
        <f>INDEX(resources!F:F,MATCH(B1962,resources!B:B,0))</f>
        <v>new_resolve</v>
      </c>
      <c r="W1962" s="110">
        <f t="shared" si="424"/>
        <v>1</v>
      </c>
      <c r="X1962" s="110">
        <f t="shared" si="425"/>
        <v>0</v>
      </c>
      <c r="Y1962" s="110" t="str">
        <f t="shared" si="426"/>
        <v>Greater_Imperial_Solar_energy_NA_CONFIDENTIAL</v>
      </c>
      <c r="Z1962" s="110">
        <f>IF(COUNTIFS($Y$2:Y1962,Y1962)=1,1,0)</f>
        <v>0</v>
      </c>
      <c r="AA1962" s="110">
        <f>SUM($Z$2:Z1962)*Z1962</f>
        <v>0</v>
      </c>
      <c r="AB1962" s="110">
        <f>COUNTIFS(resources!B:B,B1962)</f>
        <v>1</v>
      </c>
      <c r="AC1962" s="110">
        <f t="shared" si="427"/>
        <v>1</v>
      </c>
      <c r="AD1962" s="110">
        <f t="shared" si="428"/>
        <v>1</v>
      </c>
      <c r="AE1962" s="110">
        <f t="shared" si="429"/>
        <v>0</v>
      </c>
      <c r="AF1962" s="110">
        <f t="shared" si="430"/>
        <v>1</v>
      </c>
      <c r="AG1962" s="110">
        <f t="shared" si="431"/>
        <v>0</v>
      </c>
      <c r="AH1962" s="110">
        <f t="shared" si="432"/>
        <v>0</v>
      </c>
      <c r="AI1962" s="110">
        <f t="shared" si="433"/>
        <v>1</v>
      </c>
      <c r="AJ1962" s="100">
        <f>ROW()</f>
        <v>1962</v>
      </c>
      <c r="AK1962" s="100" t="e">
        <f>INDEX('BadRows RECART'!$C$2:$C$1207,MATCH(monthly_gwh_mw!AJ1962,'BadRows RECART'!$D$2:$D$1207,0))</f>
        <v>#N/A</v>
      </c>
    </row>
    <row r="1963" spans="1:37" ht="20">
      <c r="A1963" s="106" t="s">
        <v>3907</v>
      </c>
      <c r="B1963" s="106" t="s">
        <v>2079</v>
      </c>
      <c r="C1963" s="106" t="s">
        <v>6297</v>
      </c>
      <c r="D1963" s="168">
        <v>2023</v>
      </c>
      <c r="E1963" s="168">
        <v>5</v>
      </c>
      <c r="F1963" s="199">
        <v>23.043511331484343</v>
      </c>
      <c r="G1963" s="212" t="s">
        <v>6314</v>
      </c>
      <c r="H1963" s="212" t="s">
        <v>6314</v>
      </c>
      <c r="I1963" s="106" t="s">
        <v>594</v>
      </c>
      <c r="K1963" s="83" t="s">
        <v>6314</v>
      </c>
      <c r="L1963" s="83" t="s">
        <v>6314</v>
      </c>
      <c r="M1963" s="45" t="str">
        <f>IF(
ISNA(INDEX(resources!E:E,MATCH(B1963,resources!B:B,0))),"fillme",
INDEX(resources!E:E,MATCH(B1963,resources!B:B,0)))</f>
        <v>CAISO_Solar</v>
      </c>
      <c r="N1963" s="45">
        <f>IF(
ISNA(INDEX(resources!J:J,MATCH(B1963,resources!B:B,0))),"fillme",
INDEX(resources!J:J,MATCH(B1963,resources!B:B,0)))</f>
        <v>0</v>
      </c>
      <c r="O1963" s="83" t="str">
        <f>IFERROR(INDEX(resources!K:K,MATCH(B1963,resources!B:B,0)),"fillme")</f>
        <v>solar</v>
      </c>
      <c r="P1963" s="89" t="str">
        <f t="shared" si="421"/>
        <v>solar_2023_5</v>
      </c>
      <c r="Q1963" s="87">
        <f>INDEX(elcc!G:G,MATCH(P1963,elcc!D:D,0))</f>
        <v>0.16</v>
      </c>
      <c r="R1963" s="89">
        <f t="shared" si="422"/>
        <v>1</v>
      </c>
      <c r="S1963" s="89" t="s">
        <v>6314</v>
      </c>
      <c r="T1963" s="89" t="s">
        <v>6314</v>
      </c>
      <c r="U1963" s="90" t="str">
        <f t="shared" si="423"/>
        <v>ok</v>
      </c>
      <c r="V1963" s="63" t="str">
        <f>INDEX(resources!F:F,MATCH(B1963,resources!B:B,0))</f>
        <v>new_resolve</v>
      </c>
      <c r="W1963" s="110">
        <f t="shared" si="424"/>
        <v>1</v>
      </c>
      <c r="X1963" s="110">
        <f t="shared" si="425"/>
        <v>0</v>
      </c>
      <c r="Y1963" s="110" t="str">
        <f t="shared" si="426"/>
        <v>Greater_Imperial_Solar_energy_NA_CONFIDENTIAL</v>
      </c>
      <c r="Z1963" s="110">
        <f>IF(COUNTIFS($Y$2:Y1963,Y1963)=1,1,0)</f>
        <v>0</v>
      </c>
      <c r="AA1963" s="110">
        <f>SUM($Z$2:Z1963)*Z1963</f>
        <v>0</v>
      </c>
      <c r="AB1963" s="110">
        <f>COUNTIFS(resources!B:B,B1963)</f>
        <v>1</v>
      </c>
      <c r="AC1963" s="110">
        <f t="shared" si="427"/>
        <v>1</v>
      </c>
      <c r="AD1963" s="110">
        <f t="shared" si="428"/>
        <v>1</v>
      </c>
      <c r="AE1963" s="110">
        <f t="shared" si="429"/>
        <v>0</v>
      </c>
      <c r="AF1963" s="110">
        <f t="shared" si="430"/>
        <v>1</v>
      </c>
      <c r="AG1963" s="110">
        <f t="shared" si="431"/>
        <v>0</v>
      </c>
      <c r="AH1963" s="110">
        <f t="shared" si="432"/>
        <v>0</v>
      </c>
      <c r="AI1963" s="110">
        <f t="shared" si="433"/>
        <v>1</v>
      </c>
      <c r="AJ1963" s="100">
        <f>ROW()</f>
        <v>1963</v>
      </c>
      <c r="AK1963" s="100" t="e">
        <f>INDEX('BadRows RECART'!$C$2:$C$1207,MATCH(monthly_gwh_mw!AJ1963,'BadRows RECART'!$D$2:$D$1207,0))</f>
        <v>#N/A</v>
      </c>
    </row>
    <row r="1964" spans="1:37" ht="20">
      <c r="A1964" s="106" t="s">
        <v>3907</v>
      </c>
      <c r="B1964" s="106" t="s">
        <v>2079</v>
      </c>
      <c r="C1964" s="106" t="s">
        <v>6297</v>
      </c>
      <c r="D1964" s="168">
        <v>2023</v>
      </c>
      <c r="E1964" s="168">
        <v>6</v>
      </c>
      <c r="F1964" s="199">
        <v>22.82048467970111</v>
      </c>
      <c r="G1964" s="212" t="s">
        <v>6314</v>
      </c>
      <c r="H1964" s="212" t="s">
        <v>6314</v>
      </c>
      <c r="I1964" s="106" t="s">
        <v>594</v>
      </c>
      <c r="K1964" s="83" t="s">
        <v>6314</v>
      </c>
      <c r="L1964" s="83" t="s">
        <v>6314</v>
      </c>
      <c r="M1964" s="45" t="str">
        <f>IF(
ISNA(INDEX(resources!E:E,MATCH(B1964,resources!B:B,0))),"fillme",
INDEX(resources!E:E,MATCH(B1964,resources!B:B,0)))</f>
        <v>CAISO_Solar</v>
      </c>
      <c r="N1964" s="45">
        <f>IF(
ISNA(INDEX(resources!J:J,MATCH(B1964,resources!B:B,0))),"fillme",
INDEX(resources!J:J,MATCH(B1964,resources!B:B,0)))</f>
        <v>0</v>
      </c>
      <c r="O1964" s="83" t="str">
        <f>IFERROR(INDEX(resources!K:K,MATCH(B1964,resources!B:B,0)),"fillme")</f>
        <v>solar</v>
      </c>
      <c r="P1964" s="89" t="str">
        <f t="shared" si="421"/>
        <v>solar_2023_6</v>
      </c>
      <c r="Q1964" s="87">
        <f>INDEX(elcc!G:G,MATCH(P1964,elcc!D:D,0))</f>
        <v>0.31</v>
      </c>
      <c r="R1964" s="89">
        <f t="shared" si="422"/>
        <v>1</v>
      </c>
      <c r="S1964" s="89" t="s">
        <v>6314</v>
      </c>
      <c r="T1964" s="89" t="s">
        <v>6314</v>
      </c>
      <c r="U1964" s="90" t="str">
        <f t="shared" si="423"/>
        <v>ok</v>
      </c>
      <c r="V1964" s="63" t="str">
        <f>INDEX(resources!F:F,MATCH(B1964,resources!B:B,0))</f>
        <v>new_resolve</v>
      </c>
      <c r="W1964" s="110">
        <f t="shared" si="424"/>
        <v>1</v>
      </c>
      <c r="X1964" s="110">
        <f t="shared" si="425"/>
        <v>0</v>
      </c>
      <c r="Y1964" s="110" t="str">
        <f t="shared" si="426"/>
        <v>Greater_Imperial_Solar_energy_NA_CONFIDENTIAL</v>
      </c>
      <c r="Z1964" s="110">
        <f>IF(COUNTIFS($Y$2:Y1964,Y1964)=1,1,0)</f>
        <v>0</v>
      </c>
      <c r="AA1964" s="110">
        <f>SUM($Z$2:Z1964)*Z1964</f>
        <v>0</v>
      </c>
      <c r="AB1964" s="110">
        <f>COUNTIFS(resources!B:B,B1964)</f>
        <v>1</v>
      </c>
      <c r="AC1964" s="110">
        <f t="shared" si="427"/>
        <v>1</v>
      </c>
      <c r="AD1964" s="110">
        <f t="shared" si="428"/>
        <v>1</v>
      </c>
      <c r="AE1964" s="110">
        <f t="shared" si="429"/>
        <v>0</v>
      </c>
      <c r="AF1964" s="110">
        <f t="shared" si="430"/>
        <v>1</v>
      </c>
      <c r="AG1964" s="110">
        <f t="shared" si="431"/>
        <v>0</v>
      </c>
      <c r="AH1964" s="110">
        <f t="shared" si="432"/>
        <v>0</v>
      </c>
      <c r="AI1964" s="110">
        <f t="shared" si="433"/>
        <v>1</v>
      </c>
      <c r="AJ1964" s="100">
        <f>ROW()</f>
        <v>1964</v>
      </c>
      <c r="AK1964" s="100" t="e">
        <f>INDEX('BadRows RECART'!$C$2:$C$1207,MATCH(monthly_gwh_mw!AJ1964,'BadRows RECART'!$D$2:$D$1207,0))</f>
        <v>#N/A</v>
      </c>
    </row>
    <row r="1965" spans="1:37" ht="20">
      <c r="A1965" s="106" t="s">
        <v>3907</v>
      </c>
      <c r="B1965" s="106" t="s">
        <v>2079</v>
      </c>
      <c r="C1965" s="106" t="s">
        <v>6297</v>
      </c>
      <c r="D1965" s="168">
        <v>2023</v>
      </c>
      <c r="E1965" s="168">
        <v>7</v>
      </c>
      <c r="F1965" s="199">
        <v>20.630047041014063</v>
      </c>
      <c r="G1965" s="212" t="s">
        <v>6314</v>
      </c>
      <c r="H1965" s="212" t="s">
        <v>6314</v>
      </c>
      <c r="I1965" s="106" t="s">
        <v>594</v>
      </c>
      <c r="K1965" s="83" t="s">
        <v>6314</v>
      </c>
      <c r="L1965" s="83" t="s">
        <v>6314</v>
      </c>
      <c r="M1965" s="45" t="str">
        <f>IF(
ISNA(INDEX(resources!E:E,MATCH(B1965,resources!B:B,0))),"fillme",
INDEX(resources!E:E,MATCH(B1965,resources!B:B,0)))</f>
        <v>CAISO_Solar</v>
      </c>
      <c r="N1965" s="45">
        <f>IF(
ISNA(INDEX(resources!J:J,MATCH(B1965,resources!B:B,0))),"fillme",
INDEX(resources!J:J,MATCH(B1965,resources!B:B,0)))</f>
        <v>0</v>
      </c>
      <c r="O1965" s="83" t="str">
        <f>IFERROR(INDEX(resources!K:K,MATCH(B1965,resources!B:B,0)),"fillme")</f>
        <v>solar</v>
      </c>
      <c r="P1965" s="89" t="str">
        <f t="shared" si="421"/>
        <v>solar_2023_7</v>
      </c>
      <c r="Q1965" s="87">
        <f>INDEX(elcc!G:G,MATCH(P1965,elcc!D:D,0))</f>
        <v>0.39</v>
      </c>
      <c r="R1965" s="89">
        <f t="shared" si="422"/>
        <v>1</v>
      </c>
      <c r="S1965" s="89" t="s">
        <v>6314</v>
      </c>
      <c r="T1965" s="89" t="s">
        <v>6314</v>
      </c>
      <c r="U1965" s="90" t="str">
        <f t="shared" si="423"/>
        <v>ok</v>
      </c>
      <c r="V1965" s="63" t="str">
        <f>INDEX(resources!F:F,MATCH(B1965,resources!B:B,0))</f>
        <v>new_resolve</v>
      </c>
      <c r="W1965" s="110">
        <f t="shared" si="424"/>
        <v>1</v>
      </c>
      <c r="X1965" s="110">
        <f t="shared" si="425"/>
        <v>0</v>
      </c>
      <c r="Y1965" s="110" t="str">
        <f t="shared" si="426"/>
        <v>Greater_Imperial_Solar_energy_NA_CONFIDENTIAL</v>
      </c>
      <c r="Z1965" s="110">
        <f>IF(COUNTIFS($Y$2:Y1965,Y1965)=1,1,0)</f>
        <v>0</v>
      </c>
      <c r="AA1965" s="110">
        <f>SUM($Z$2:Z1965)*Z1965</f>
        <v>0</v>
      </c>
      <c r="AB1965" s="110">
        <f>COUNTIFS(resources!B:B,B1965)</f>
        <v>1</v>
      </c>
      <c r="AC1965" s="110">
        <f t="shared" si="427"/>
        <v>1</v>
      </c>
      <c r="AD1965" s="110">
        <f t="shared" si="428"/>
        <v>1</v>
      </c>
      <c r="AE1965" s="110">
        <f t="shared" si="429"/>
        <v>0</v>
      </c>
      <c r="AF1965" s="110">
        <f t="shared" si="430"/>
        <v>1</v>
      </c>
      <c r="AG1965" s="110">
        <f t="shared" si="431"/>
        <v>0</v>
      </c>
      <c r="AH1965" s="110">
        <f t="shared" si="432"/>
        <v>0</v>
      </c>
      <c r="AI1965" s="110">
        <f t="shared" si="433"/>
        <v>1</v>
      </c>
      <c r="AJ1965" s="100">
        <f>ROW()</f>
        <v>1965</v>
      </c>
      <c r="AK1965" s="100" t="e">
        <f>INDEX('BadRows RECART'!$C$2:$C$1207,MATCH(monthly_gwh_mw!AJ1965,'BadRows RECART'!$D$2:$D$1207,0))</f>
        <v>#N/A</v>
      </c>
    </row>
    <row r="1966" spans="1:37" ht="20">
      <c r="A1966" s="106" t="s">
        <v>3907</v>
      </c>
      <c r="B1966" s="106" t="s">
        <v>2079</v>
      </c>
      <c r="C1966" s="106" t="s">
        <v>6297</v>
      </c>
      <c r="D1966" s="168">
        <v>2023</v>
      </c>
      <c r="E1966" s="168">
        <v>8</v>
      </c>
      <c r="F1966" s="199">
        <v>19.679623439538201</v>
      </c>
      <c r="G1966" s="212" t="s">
        <v>6314</v>
      </c>
      <c r="H1966" s="212" t="s">
        <v>6314</v>
      </c>
      <c r="I1966" s="106" t="s">
        <v>594</v>
      </c>
      <c r="K1966" s="83" t="s">
        <v>6314</v>
      </c>
      <c r="L1966" s="83" t="s">
        <v>6314</v>
      </c>
      <c r="M1966" s="45" t="str">
        <f>IF(
ISNA(INDEX(resources!E:E,MATCH(B1966,resources!B:B,0))),"fillme",
INDEX(resources!E:E,MATCH(B1966,resources!B:B,0)))</f>
        <v>CAISO_Solar</v>
      </c>
      <c r="N1966" s="45">
        <f>IF(
ISNA(INDEX(resources!J:J,MATCH(B1966,resources!B:B,0))),"fillme",
INDEX(resources!J:J,MATCH(B1966,resources!B:B,0)))</f>
        <v>0</v>
      </c>
      <c r="O1966" s="83" t="str">
        <f>IFERROR(INDEX(resources!K:K,MATCH(B1966,resources!B:B,0)),"fillme")</f>
        <v>solar</v>
      </c>
      <c r="P1966" s="89" t="str">
        <f t="shared" si="421"/>
        <v>solar_2023_8</v>
      </c>
      <c r="Q1966" s="87">
        <f>INDEX(elcc!G:G,MATCH(P1966,elcc!D:D,0))</f>
        <v>0.27</v>
      </c>
      <c r="R1966" s="89">
        <f t="shared" si="422"/>
        <v>1</v>
      </c>
      <c r="S1966" s="89" t="s">
        <v>6314</v>
      </c>
      <c r="T1966" s="89" t="s">
        <v>6314</v>
      </c>
      <c r="U1966" s="90" t="str">
        <f t="shared" si="423"/>
        <v>ok</v>
      </c>
      <c r="V1966" s="63" t="str">
        <f>INDEX(resources!F:F,MATCH(B1966,resources!B:B,0))</f>
        <v>new_resolve</v>
      </c>
      <c r="W1966" s="110">
        <f t="shared" si="424"/>
        <v>1</v>
      </c>
      <c r="X1966" s="110">
        <f t="shared" si="425"/>
        <v>0</v>
      </c>
      <c r="Y1966" s="110" t="str">
        <f t="shared" si="426"/>
        <v>Greater_Imperial_Solar_energy_NA_CONFIDENTIAL</v>
      </c>
      <c r="Z1966" s="110">
        <f>IF(COUNTIFS($Y$2:Y1966,Y1966)=1,1,0)</f>
        <v>0</v>
      </c>
      <c r="AA1966" s="110">
        <f>SUM($Z$2:Z1966)*Z1966</f>
        <v>0</v>
      </c>
      <c r="AB1966" s="110">
        <f>COUNTIFS(resources!B:B,B1966)</f>
        <v>1</v>
      </c>
      <c r="AC1966" s="110">
        <f t="shared" si="427"/>
        <v>1</v>
      </c>
      <c r="AD1966" s="110">
        <f t="shared" si="428"/>
        <v>1</v>
      </c>
      <c r="AE1966" s="110">
        <f t="shared" si="429"/>
        <v>0</v>
      </c>
      <c r="AF1966" s="110">
        <f t="shared" si="430"/>
        <v>1</v>
      </c>
      <c r="AG1966" s="110">
        <f t="shared" si="431"/>
        <v>0</v>
      </c>
      <c r="AH1966" s="110">
        <f t="shared" si="432"/>
        <v>0</v>
      </c>
      <c r="AI1966" s="110">
        <f t="shared" si="433"/>
        <v>1</v>
      </c>
      <c r="AJ1966" s="100">
        <f>ROW()</f>
        <v>1966</v>
      </c>
      <c r="AK1966" s="100" t="e">
        <f>INDEX('BadRows RECART'!$C$2:$C$1207,MATCH(monthly_gwh_mw!AJ1966,'BadRows RECART'!$D$2:$D$1207,0))</f>
        <v>#N/A</v>
      </c>
    </row>
    <row r="1967" spans="1:37" ht="20">
      <c r="A1967" s="106" t="s">
        <v>3907</v>
      </c>
      <c r="B1967" s="106" t="s">
        <v>2079</v>
      </c>
      <c r="C1967" s="106" t="s">
        <v>6297</v>
      </c>
      <c r="D1967" s="168">
        <v>2023</v>
      </c>
      <c r="E1967" s="168">
        <v>9</v>
      </c>
      <c r="F1967" s="199">
        <v>17.296195889875076</v>
      </c>
      <c r="G1967" s="212" t="s">
        <v>6314</v>
      </c>
      <c r="H1967" s="212" t="s">
        <v>6314</v>
      </c>
      <c r="I1967" s="106" t="s">
        <v>594</v>
      </c>
      <c r="K1967" s="83" t="s">
        <v>6314</v>
      </c>
      <c r="L1967" s="83" t="s">
        <v>6314</v>
      </c>
      <c r="M1967" s="45" t="str">
        <f>IF(
ISNA(INDEX(resources!E:E,MATCH(B1967,resources!B:B,0))),"fillme",
INDEX(resources!E:E,MATCH(B1967,resources!B:B,0)))</f>
        <v>CAISO_Solar</v>
      </c>
      <c r="N1967" s="45">
        <f>IF(
ISNA(INDEX(resources!J:J,MATCH(B1967,resources!B:B,0))),"fillme",
INDEX(resources!J:J,MATCH(B1967,resources!B:B,0)))</f>
        <v>0</v>
      </c>
      <c r="O1967" s="83" t="str">
        <f>IFERROR(INDEX(resources!K:K,MATCH(B1967,resources!B:B,0)),"fillme")</f>
        <v>solar</v>
      </c>
      <c r="P1967" s="89" t="str">
        <f t="shared" si="421"/>
        <v>solar_2023_9</v>
      </c>
      <c r="Q1967" s="87">
        <f>INDEX(elcc!G:G,MATCH(P1967,elcc!D:D,0))</f>
        <v>0.14000000000000001</v>
      </c>
      <c r="R1967" s="89">
        <f t="shared" si="422"/>
        <v>1</v>
      </c>
      <c r="S1967" s="89" t="s">
        <v>6314</v>
      </c>
      <c r="T1967" s="89" t="s">
        <v>6314</v>
      </c>
      <c r="U1967" s="90" t="str">
        <f t="shared" si="423"/>
        <v>ok</v>
      </c>
      <c r="V1967" s="63" t="str">
        <f>INDEX(resources!F:F,MATCH(B1967,resources!B:B,0))</f>
        <v>new_resolve</v>
      </c>
      <c r="W1967" s="110">
        <f t="shared" si="424"/>
        <v>1</v>
      </c>
      <c r="X1967" s="110">
        <f t="shared" si="425"/>
        <v>0</v>
      </c>
      <c r="Y1967" s="110" t="str">
        <f t="shared" si="426"/>
        <v>Greater_Imperial_Solar_energy_NA_CONFIDENTIAL</v>
      </c>
      <c r="Z1967" s="110">
        <f>IF(COUNTIFS($Y$2:Y1967,Y1967)=1,1,0)</f>
        <v>0</v>
      </c>
      <c r="AA1967" s="110">
        <f>SUM($Z$2:Z1967)*Z1967</f>
        <v>0</v>
      </c>
      <c r="AB1967" s="110">
        <f>COUNTIFS(resources!B:B,B1967)</f>
        <v>1</v>
      </c>
      <c r="AC1967" s="110">
        <f t="shared" si="427"/>
        <v>1</v>
      </c>
      <c r="AD1967" s="110">
        <f t="shared" si="428"/>
        <v>1</v>
      </c>
      <c r="AE1967" s="110">
        <f t="shared" si="429"/>
        <v>0</v>
      </c>
      <c r="AF1967" s="110">
        <f t="shared" si="430"/>
        <v>1</v>
      </c>
      <c r="AG1967" s="110">
        <f t="shared" si="431"/>
        <v>0</v>
      </c>
      <c r="AH1967" s="110">
        <f t="shared" si="432"/>
        <v>0</v>
      </c>
      <c r="AI1967" s="110">
        <f t="shared" si="433"/>
        <v>1</v>
      </c>
      <c r="AJ1967" s="100">
        <f>ROW()</f>
        <v>1967</v>
      </c>
      <c r="AK1967" s="100" t="e">
        <f>INDEX('BadRows RECART'!$C$2:$C$1207,MATCH(monthly_gwh_mw!AJ1967,'BadRows RECART'!$D$2:$D$1207,0))</f>
        <v>#N/A</v>
      </c>
    </row>
    <row r="1968" spans="1:37" ht="20">
      <c r="A1968" s="106" t="s">
        <v>3907</v>
      </c>
      <c r="B1968" s="106" t="s">
        <v>2079</v>
      </c>
      <c r="C1968" s="106" t="s">
        <v>6297</v>
      </c>
      <c r="D1968" s="168">
        <v>2023</v>
      </c>
      <c r="E1968" s="168">
        <v>10</v>
      </c>
      <c r="F1968" s="199">
        <v>15.844393664498874</v>
      </c>
      <c r="G1968" s="212" t="s">
        <v>6314</v>
      </c>
      <c r="H1968" s="212" t="s">
        <v>6314</v>
      </c>
      <c r="I1968" s="106" t="s">
        <v>594</v>
      </c>
      <c r="K1968" s="83" t="s">
        <v>6314</v>
      </c>
      <c r="L1968" s="83" t="s">
        <v>6314</v>
      </c>
      <c r="M1968" s="45" t="str">
        <f>IF(
ISNA(INDEX(resources!E:E,MATCH(B1968,resources!B:B,0))),"fillme",
INDEX(resources!E:E,MATCH(B1968,resources!B:B,0)))</f>
        <v>CAISO_Solar</v>
      </c>
      <c r="N1968" s="45">
        <f>IF(
ISNA(INDEX(resources!J:J,MATCH(B1968,resources!B:B,0))),"fillme",
INDEX(resources!J:J,MATCH(B1968,resources!B:B,0)))</f>
        <v>0</v>
      </c>
      <c r="O1968" s="83" t="str">
        <f>IFERROR(INDEX(resources!K:K,MATCH(B1968,resources!B:B,0)),"fillme")</f>
        <v>solar</v>
      </c>
      <c r="P1968" s="89" t="str">
        <f t="shared" si="421"/>
        <v>solar_2023_10</v>
      </c>
      <c r="Q1968" s="87">
        <f>INDEX(elcc!G:G,MATCH(P1968,elcc!D:D,0))</f>
        <v>0.02</v>
      </c>
      <c r="R1968" s="89">
        <f t="shared" si="422"/>
        <v>1</v>
      </c>
      <c r="S1968" s="89" t="s">
        <v>6314</v>
      </c>
      <c r="T1968" s="89" t="s">
        <v>6314</v>
      </c>
      <c r="U1968" s="90" t="str">
        <f t="shared" si="423"/>
        <v>ok</v>
      </c>
      <c r="V1968" s="63" t="str">
        <f>INDEX(resources!F:F,MATCH(B1968,resources!B:B,0))</f>
        <v>new_resolve</v>
      </c>
      <c r="W1968" s="110">
        <f t="shared" si="424"/>
        <v>1</v>
      </c>
      <c r="X1968" s="110">
        <f t="shared" si="425"/>
        <v>0</v>
      </c>
      <c r="Y1968" s="110" t="str">
        <f t="shared" si="426"/>
        <v>Greater_Imperial_Solar_energy_NA_CONFIDENTIAL</v>
      </c>
      <c r="Z1968" s="110">
        <f>IF(COUNTIFS($Y$2:Y1968,Y1968)=1,1,0)</f>
        <v>0</v>
      </c>
      <c r="AA1968" s="110">
        <f>SUM($Z$2:Z1968)*Z1968</f>
        <v>0</v>
      </c>
      <c r="AB1968" s="110">
        <f>COUNTIFS(resources!B:B,B1968)</f>
        <v>1</v>
      </c>
      <c r="AC1968" s="110">
        <f t="shared" si="427"/>
        <v>1</v>
      </c>
      <c r="AD1968" s="110">
        <f t="shared" si="428"/>
        <v>1</v>
      </c>
      <c r="AE1968" s="110">
        <f t="shared" si="429"/>
        <v>0</v>
      </c>
      <c r="AF1968" s="110">
        <f t="shared" si="430"/>
        <v>1</v>
      </c>
      <c r="AG1968" s="110">
        <f t="shared" si="431"/>
        <v>0</v>
      </c>
      <c r="AH1968" s="110">
        <f t="shared" si="432"/>
        <v>0</v>
      </c>
      <c r="AI1968" s="110">
        <f t="shared" si="433"/>
        <v>1</v>
      </c>
      <c r="AJ1968" s="100">
        <f>ROW()</f>
        <v>1968</v>
      </c>
      <c r="AK1968" s="100" t="e">
        <f>INDEX('BadRows RECART'!$C$2:$C$1207,MATCH(monthly_gwh_mw!AJ1968,'BadRows RECART'!$D$2:$D$1207,0))</f>
        <v>#N/A</v>
      </c>
    </row>
    <row r="1969" spans="1:37" ht="20">
      <c r="A1969" s="106" t="s">
        <v>3907</v>
      </c>
      <c r="B1969" s="106" t="s">
        <v>2079</v>
      </c>
      <c r="C1969" s="106" t="s">
        <v>6297</v>
      </c>
      <c r="D1969" s="168">
        <v>2023</v>
      </c>
      <c r="E1969" s="168">
        <v>11</v>
      </c>
      <c r="F1969" s="199">
        <v>11.317448943235119</v>
      </c>
      <c r="G1969" s="212" t="s">
        <v>6314</v>
      </c>
      <c r="H1969" s="212" t="s">
        <v>6314</v>
      </c>
      <c r="I1969" s="106" t="s">
        <v>594</v>
      </c>
      <c r="K1969" s="83" t="s">
        <v>6314</v>
      </c>
      <c r="L1969" s="83" t="s">
        <v>6314</v>
      </c>
      <c r="M1969" s="45" t="str">
        <f>IF(
ISNA(INDEX(resources!E:E,MATCH(B1969,resources!B:B,0))),"fillme",
INDEX(resources!E:E,MATCH(B1969,resources!B:B,0)))</f>
        <v>CAISO_Solar</v>
      </c>
      <c r="N1969" s="45">
        <f>IF(
ISNA(INDEX(resources!J:J,MATCH(B1969,resources!B:B,0))),"fillme",
INDEX(resources!J:J,MATCH(B1969,resources!B:B,0)))</f>
        <v>0</v>
      </c>
      <c r="O1969" s="83" t="str">
        <f>IFERROR(INDEX(resources!K:K,MATCH(B1969,resources!B:B,0)),"fillme")</f>
        <v>solar</v>
      </c>
      <c r="P1969" s="89" t="str">
        <f t="shared" si="421"/>
        <v>solar_2023_11</v>
      </c>
      <c r="Q1969" s="87">
        <f>INDEX(elcc!G:G,MATCH(P1969,elcc!D:D,0))</f>
        <v>0.02</v>
      </c>
      <c r="R1969" s="89">
        <f t="shared" si="422"/>
        <v>1</v>
      </c>
      <c r="S1969" s="89" t="s">
        <v>6314</v>
      </c>
      <c r="T1969" s="89" t="s">
        <v>6314</v>
      </c>
      <c r="U1969" s="90" t="str">
        <f t="shared" si="423"/>
        <v>ok</v>
      </c>
      <c r="V1969" s="63" t="str">
        <f>INDEX(resources!F:F,MATCH(B1969,resources!B:B,0))</f>
        <v>new_resolve</v>
      </c>
      <c r="W1969" s="110">
        <f t="shared" si="424"/>
        <v>1</v>
      </c>
      <c r="X1969" s="110">
        <f t="shared" si="425"/>
        <v>0</v>
      </c>
      <c r="Y1969" s="110" t="str">
        <f t="shared" si="426"/>
        <v>Greater_Imperial_Solar_energy_NA_CONFIDENTIAL</v>
      </c>
      <c r="Z1969" s="110">
        <f>IF(COUNTIFS($Y$2:Y1969,Y1969)=1,1,0)</f>
        <v>0</v>
      </c>
      <c r="AA1969" s="110">
        <f>SUM($Z$2:Z1969)*Z1969</f>
        <v>0</v>
      </c>
      <c r="AB1969" s="110">
        <f>COUNTIFS(resources!B:B,B1969)</f>
        <v>1</v>
      </c>
      <c r="AC1969" s="110">
        <f t="shared" si="427"/>
        <v>1</v>
      </c>
      <c r="AD1969" s="110">
        <f t="shared" si="428"/>
        <v>1</v>
      </c>
      <c r="AE1969" s="110">
        <f t="shared" si="429"/>
        <v>0</v>
      </c>
      <c r="AF1969" s="110">
        <f t="shared" si="430"/>
        <v>1</v>
      </c>
      <c r="AG1969" s="110">
        <f t="shared" si="431"/>
        <v>0</v>
      </c>
      <c r="AH1969" s="110">
        <f t="shared" si="432"/>
        <v>0</v>
      </c>
      <c r="AI1969" s="110">
        <f t="shared" si="433"/>
        <v>1</v>
      </c>
      <c r="AJ1969" s="100">
        <f>ROW()</f>
        <v>1969</v>
      </c>
      <c r="AK1969" s="100" t="e">
        <f>INDEX('BadRows RECART'!$C$2:$C$1207,MATCH(monthly_gwh_mw!AJ1969,'BadRows RECART'!$D$2:$D$1207,0))</f>
        <v>#N/A</v>
      </c>
    </row>
    <row r="1970" spans="1:37" ht="20">
      <c r="A1970" s="106" t="s">
        <v>3907</v>
      </c>
      <c r="B1970" s="106" t="s">
        <v>2079</v>
      </c>
      <c r="C1970" s="106" t="s">
        <v>6297</v>
      </c>
      <c r="D1970" s="168">
        <v>2023</v>
      </c>
      <c r="E1970" s="168">
        <v>12</v>
      </c>
      <c r="F1970" s="199">
        <v>11.073508394880555</v>
      </c>
      <c r="G1970" s="212" t="s">
        <v>6314</v>
      </c>
      <c r="H1970" s="212" t="s">
        <v>6314</v>
      </c>
      <c r="I1970" s="106" t="s">
        <v>594</v>
      </c>
      <c r="K1970" s="83" t="s">
        <v>6314</v>
      </c>
      <c r="L1970" s="83" t="s">
        <v>6314</v>
      </c>
      <c r="M1970" s="45" t="str">
        <f>IF(
ISNA(INDEX(resources!E:E,MATCH(B1970,resources!B:B,0))),"fillme",
INDEX(resources!E:E,MATCH(B1970,resources!B:B,0)))</f>
        <v>CAISO_Solar</v>
      </c>
      <c r="N1970" s="45">
        <f>IF(
ISNA(INDEX(resources!J:J,MATCH(B1970,resources!B:B,0))),"fillme",
INDEX(resources!J:J,MATCH(B1970,resources!B:B,0)))</f>
        <v>0</v>
      </c>
      <c r="O1970" s="83" t="str">
        <f>IFERROR(INDEX(resources!K:K,MATCH(B1970,resources!B:B,0)),"fillme")</f>
        <v>solar</v>
      </c>
      <c r="P1970" s="89" t="str">
        <f t="shared" si="421"/>
        <v>solar_2023_12</v>
      </c>
      <c r="Q1970" s="87">
        <f>INDEX(elcc!G:G,MATCH(P1970,elcc!D:D,0))</f>
        <v>0</v>
      </c>
      <c r="R1970" s="89">
        <f t="shared" si="422"/>
        <v>1</v>
      </c>
      <c r="S1970" s="89" t="s">
        <v>6314</v>
      </c>
      <c r="T1970" s="89" t="s">
        <v>6314</v>
      </c>
      <c r="U1970" s="90" t="str">
        <f t="shared" si="423"/>
        <v>ok</v>
      </c>
      <c r="V1970" s="63" t="str">
        <f>INDEX(resources!F:F,MATCH(B1970,resources!B:B,0))</f>
        <v>new_resolve</v>
      </c>
      <c r="W1970" s="110">
        <f t="shared" si="424"/>
        <v>1</v>
      </c>
      <c r="X1970" s="110">
        <f t="shared" si="425"/>
        <v>0</v>
      </c>
      <c r="Y1970" s="110" t="str">
        <f t="shared" si="426"/>
        <v>Greater_Imperial_Solar_energy_NA_CONFIDENTIAL</v>
      </c>
      <c r="Z1970" s="110">
        <f>IF(COUNTIFS($Y$2:Y1970,Y1970)=1,1,0)</f>
        <v>0</v>
      </c>
      <c r="AA1970" s="110">
        <f>SUM($Z$2:Z1970)*Z1970</f>
        <v>0</v>
      </c>
      <c r="AB1970" s="110">
        <f>COUNTIFS(resources!B:B,B1970)</f>
        <v>1</v>
      </c>
      <c r="AC1970" s="110">
        <f t="shared" si="427"/>
        <v>1</v>
      </c>
      <c r="AD1970" s="110">
        <f t="shared" si="428"/>
        <v>1</v>
      </c>
      <c r="AE1970" s="110">
        <f t="shared" si="429"/>
        <v>0</v>
      </c>
      <c r="AF1970" s="110">
        <f t="shared" si="430"/>
        <v>1</v>
      </c>
      <c r="AG1970" s="110">
        <f t="shared" si="431"/>
        <v>0</v>
      </c>
      <c r="AH1970" s="110">
        <f t="shared" si="432"/>
        <v>0</v>
      </c>
      <c r="AI1970" s="110">
        <f t="shared" si="433"/>
        <v>1</v>
      </c>
      <c r="AJ1970" s="100">
        <f>ROW()</f>
        <v>1970</v>
      </c>
      <c r="AK1970" s="100" t="e">
        <f>INDEX('BadRows RECART'!$C$2:$C$1207,MATCH(monthly_gwh_mw!AJ1970,'BadRows RECART'!$D$2:$D$1207,0))</f>
        <v>#N/A</v>
      </c>
    </row>
    <row r="1971" spans="1:37" ht="20">
      <c r="A1971" s="106" t="s">
        <v>3907</v>
      </c>
      <c r="B1971" s="106" t="s">
        <v>2079</v>
      </c>
      <c r="C1971" s="106" t="s">
        <v>6297</v>
      </c>
      <c r="D1971" s="168">
        <v>2024</v>
      </c>
      <c r="E1971" s="168">
        <v>1</v>
      </c>
      <c r="F1971" s="199">
        <v>21.244464680401894</v>
      </c>
      <c r="G1971" s="212" t="s">
        <v>6314</v>
      </c>
      <c r="H1971" s="212" t="s">
        <v>6314</v>
      </c>
      <c r="I1971" s="106" t="s">
        <v>594</v>
      </c>
      <c r="K1971" s="83" t="s">
        <v>6314</v>
      </c>
      <c r="L1971" s="83" t="s">
        <v>6314</v>
      </c>
      <c r="M1971" s="45" t="str">
        <f>IF(
ISNA(INDEX(resources!E:E,MATCH(B1971,resources!B:B,0))),"fillme",
INDEX(resources!E:E,MATCH(B1971,resources!B:B,0)))</f>
        <v>CAISO_Solar</v>
      </c>
      <c r="N1971" s="45">
        <f>IF(
ISNA(INDEX(resources!J:J,MATCH(B1971,resources!B:B,0))),"fillme",
INDEX(resources!J:J,MATCH(B1971,resources!B:B,0)))</f>
        <v>0</v>
      </c>
      <c r="O1971" s="83" t="str">
        <f>IFERROR(INDEX(resources!K:K,MATCH(B1971,resources!B:B,0)),"fillme")</f>
        <v>solar</v>
      </c>
      <c r="P1971" s="89" t="str">
        <f t="shared" si="421"/>
        <v>solar_2024_1</v>
      </c>
      <c r="Q1971" s="87">
        <f>INDEX(elcc!G:G,MATCH(P1971,elcc!D:D,0))</f>
        <v>3.428571428571428E-2</v>
      </c>
      <c r="R1971" s="89">
        <f t="shared" si="422"/>
        <v>1</v>
      </c>
      <c r="S1971" s="89" t="s">
        <v>6314</v>
      </c>
      <c r="T1971" s="89" t="s">
        <v>6314</v>
      </c>
      <c r="U1971" s="90" t="str">
        <f t="shared" si="423"/>
        <v>ok</v>
      </c>
      <c r="V1971" s="63" t="str">
        <f>INDEX(resources!F:F,MATCH(B1971,resources!B:B,0))</f>
        <v>new_resolve</v>
      </c>
      <c r="W1971" s="110">
        <f t="shared" si="424"/>
        <v>1</v>
      </c>
      <c r="X1971" s="110">
        <f t="shared" si="425"/>
        <v>0</v>
      </c>
      <c r="Y1971" s="110" t="str">
        <f t="shared" si="426"/>
        <v>Greater_Imperial_Solar_energy_NA_CONFIDENTIAL</v>
      </c>
      <c r="Z1971" s="110">
        <f>IF(COUNTIFS($Y$2:Y1971,Y1971)=1,1,0)</f>
        <v>0</v>
      </c>
      <c r="AA1971" s="110">
        <f>SUM($Z$2:Z1971)*Z1971</f>
        <v>0</v>
      </c>
      <c r="AB1971" s="110">
        <f>COUNTIFS(resources!B:B,B1971)</f>
        <v>1</v>
      </c>
      <c r="AC1971" s="110">
        <f t="shared" si="427"/>
        <v>1</v>
      </c>
      <c r="AD1971" s="110">
        <f t="shared" si="428"/>
        <v>1</v>
      </c>
      <c r="AE1971" s="110">
        <f t="shared" si="429"/>
        <v>0</v>
      </c>
      <c r="AF1971" s="110">
        <f t="shared" si="430"/>
        <v>1</v>
      </c>
      <c r="AG1971" s="110">
        <f t="shared" si="431"/>
        <v>0</v>
      </c>
      <c r="AH1971" s="110">
        <f t="shared" si="432"/>
        <v>0</v>
      </c>
      <c r="AI1971" s="110">
        <f t="shared" si="433"/>
        <v>1</v>
      </c>
      <c r="AJ1971" s="100">
        <f>ROW()</f>
        <v>1971</v>
      </c>
      <c r="AK1971" s="100" t="e">
        <f>INDEX('BadRows RECART'!$C$2:$C$1207,MATCH(monthly_gwh_mw!AJ1971,'BadRows RECART'!$D$2:$D$1207,0))</f>
        <v>#N/A</v>
      </c>
    </row>
    <row r="1972" spans="1:37" ht="20">
      <c r="A1972" s="106" t="s">
        <v>3907</v>
      </c>
      <c r="B1972" s="106" t="s">
        <v>2079</v>
      </c>
      <c r="C1972" s="106" t="s">
        <v>6297</v>
      </c>
      <c r="D1972" s="168">
        <v>2024</v>
      </c>
      <c r="E1972" s="168">
        <v>2</v>
      </c>
      <c r="F1972" s="199">
        <v>23.016479699038811</v>
      </c>
      <c r="G1972" s="212" t="s">
        <v>6314</v>
      </c>
      <c r="H1972" s="212" t="s">
        <v>6314</v>
      </c>
      <c r="I1972" s="106" t="s">
        <v>594</v>
      </c>
      <c r="K1972" s="83" t="s">
        <v>6314</v>
      </c>
      <c r="L1972" s="83" t="s">
        <v>6314</v>
      </c>
      <c r="M1972" s="45" t="str">
        <f>IF(
ISNA(INDEX(resources!E:E,MATCH(B1972,resources!B:B,0))),"fillme",
INDEX(resources!E:E,MATCH(B1972,resources!B:B,0)))</f>
        <v>CAISO_Solar</v>
      </c>
      <c r="N1972" s="45">
        <f>IF(
ISNA(INDEX(resources!J:J,MATCH(B1972,resources!B:B,0))),"fillme",
INDEX(resources!J:J,MATCH(B1972,resources!B:B,0)))</f>
        <v>0</v>
      </c>
      <c r="O1972" s="83" t="str">
        <f>IFERROR(INDEX(resources!K:K,MATCH(B1972,resources!B:B,0)),"fillme")</f>
        <v>solar</v>
      </c>
      <c r="P1972" s="89" t="str">
        <f t="shared" si="421"/>
        <v>solar_2024_2</v>
      </c>
      <c r="Q1972" s="87">
        <f>INDEX(elcc!G:G,MATCH(P1972,elcc!D:D,0))</f>
        <v>2.5714285714285707E-2</v>
      </c>
      <c r="R1972" s="89">
        <f t="shared" si="422"/>
        <v>1</v>
      </c>
      <c r="S1972" s="89" t="s">
        <v>6314</v>
      </c>
      <c r="T1972" s="89" t="s">
        <v>6314</v>
      </c>
      <c r="U1972" s="90" t="str">
        <f t="shared" si="423"/>
        <v>ok</v>
      </c>
      <c r="V1972" s="63" t="str">
        <f>INDEX(resources!F:F,MATCH(B1972,resources!B:B,0))</f>
        <v>new_resolve</v>
      </c>
      <c r="W1972" s="110">
        <f t="shared" si="424"/>
        <v>1</v>
      </c>
      <c r="X1972" s="110">
        <f t="shared" si="425"/>
        <v>0</v>
      </c>
      <c r="Y1972" s="110" t="str">
        <f t="shared" si="426"/>
        <v>Greater_Imperial_Solar_energy_NA_CONFIDENTIAL</v>
      </c>
      <c r="Z1972" s="110">
        <f>IF(COUNTIFS($Y$2:Y1972,Y1972)=1,1,0)</f>
        <v>0</v>
      </c>
      <c r="AA1972" s="110">
        <f>SUM($Z$2:Z1972)*Z1972</f>
        <v>0</v>
      </c>
      <c r="AB1972" s="110">
        <f>COUNTIFS(resources!B:B,B1972)</f>
        <v>1</v>
      </c>
      <c r="AC1972" s="110">
        <f t="shared" si="427"/>
        <v>1</v>
      </c>
      <c r="AD1972" s="110">
        <f t="shared" si="428"/>
        <v>1</v>
      </c>
      <c r="AE1972" s="110">
        <f t="shared" si="429"/>
        <v>0</v>
      </c>
      <c r="AF1972" s="110">
        <f t="shared" si="430"/>
        <v>1</v>
      </c>
      <c r="AG1972" s="110">
        <f t="shared" si="431"/>
        <v>0</v>
      </c>
      <c r="AH1972" s="110">
        <f t="shared" si="432"/>
        <v>0</v>
      </c>
      <c r="AI1972" s="110">
        <f t="shared" si="433"/>
        <v>1</v>
      </c>
      <c r="AJ1972" s="100">
        <f>ROW()</f>
        <v>1972</v>
      </c>
      <c r="AK1972" s="100" t="e">
        <f>INDEX('BadRows RECART'!$C$2:$C$1207,MATCH(monthly_gwh_mw!AJ1972,'BadRows RECART'!$D$2:$D$1207,0))</f>
        <v>#N/A</v>
      </c>
    </row>
    <row r="1973" spans="1:37" ht="20">
      <c r="A1973" s="106" t="s">
        <v>3907</v>
      </c>
      <c r="B1973" s="106" t="s">
        <v>2079</v>
      </c>
      <c r="C1973" s="106" t="s">
        <v>6297</v>
      </c>
      <c r="D1973" s="168">
        <v>2024</v>
      </c>
      <c r="E1973" s="168">
        <v>3</v>
      </c>
      <c r="F1973" s="199">
        <v>31.763358872151208</v>
      </c>
      <c r="G1973" s="212" t="s">
        <v>6314</v>
      </c>
      <c r="H1973" s="212" t="s">
        <v>6314</v>
      </c>
      <c r="I1973" s="106" t="s">
        <v>594</v>
      </c>
      <c r="K1973" s="83" t="s">
        <v>6314</v>
      </c>
      <c r="L1973" s="83" t="s">
        <v>6314</v>
      </c>
      <c r="M1973" s="45" t="str">
        <f>IF(
ISNA(INDEX(resources!E:E,MATCH(B1973,resources!B:B,0))),"fillme",
INDEX(resources!E:E,MATCH(B1973,resources!B:B,0)))</f>
        <v>CAISO_Solar</v>
      </c>
      <c r="N1973" s="45">
        <f>IF(
ISNA(INDEX(resources!J:J,MATCH(B1973,resources!B:B,0))),"fillme",
INDEX(resources!J:J,MATCH(B1973,resources!B:B,0)))</f>
        <v>0</v>
      </c>
      <c r="O1973" s="83" t="str">
        <f>IFERROR(INDEX(resources!K:K,MATCH(B1973,resources!B:B,0)),"fillme")</f>
        <v>solar</v>
      </c>
      <c r="P1973" s="89" t="str">
        <f t="shared" si="421"/>
        <v>solar_2024_3</v>
      </c>
      <c r="Q1973" s="87">
        <f>INDEX(elcc!G:G,MATCH(P1973,elcc!D:D,0))</f>
        <v>0.15428571428571425</v>
      </c>
      <c r="R1973" s="89">
        <f t="shared" si="422"/>
        <v>1</v>
      </c>
      <c r="S1973" s="89" t="s">
        <v>6314</v>
      </c>
      <c r="T1973" s="89" t="s">
        <v>6314</v>
      </c>
      <c r="U1973" s="90" t="str">
        <f t="shared" si="423"/>
        <v>ok</v>
      </c>
      <c r="V1973" s="63" t="str">
        <f>INDEX(resources!F:F,MATCH(B1973,resources!B:B,0))</f>
        <v>new_resolve</v>
      </c>
      <c r="W1973" s="110">
        <f t="shared" si="424"/>
        <v>1</v>
      </c>
      <c r="X1973" s="110">
        <f t="shared" si="425"/>
        <v>0</v>
      </c>
      <c r="Y1973" s="110" t="str">
        <f t="shared" si="426"/>
        <v>Greater_Imperial_Solar_energy_NA_CONFIDENTIAL</v>
      </c>
      <c r="Z1973" s="110">
        <f>IF(COUNTIFS($Y$2:Y1973,Y1973)=1,1,0)</f>
        <v>0</v>
      </c>
      <c r="AA1973" s="110">
        <f>SUM($Z$2:Z1973)*Z1973</f>
        <v>0</v>
      </c>
      <c r="AB1973" s="110">
        <f>COUNTIFS(resources!B:B,B1973)</f>
        <v>1</v>
      </c>
      <c r="AC1973" s="110">
        <f t="shared" si="427"/>
        <v>1</v>
      </c>
      <c r="AD1973" s="110">
        <f t="shared" si="428"/>
        <v>1</v>
      </c>
      <c r="AE1973" s="110">
        <f t="shared" si="429"/>
        <v>0</v>
      </c>
      <c r="AF1973" s="110">
        <f t="shared" si="430"/>
        <v>1</v>
      </c>
      <c r="AG1973" s="110">
        <f t="shared" si="431"/>
        <v>0</v>
      </c>
      <c r="AH1973" s="110">
        <f t="shared" si="432"/>
        <v>0</v>
      </c>
      <c r="AI1973" s="110">
        <f t="shared" si="433"/>
        <v>1</v>
      </c>
      <c r="AJ1973" s="100">
        <f>ROW()</f>
        <v>1973</v>
      </c>
      <c r="AK1973" s="100" t="e">
        <f>INDEX('BadRows RECART'!$C$2:$C$1207,MATCH(monthly_gwh_mw!AJ1973,'BadRows RECART'!$D$2:$D$1207,0))</f>
        <v>#N/A</v>
      </c>
    </row>
    <row r="1974" spans="1:37" ht="20">
      <c r="A1974" s="106" t="s">
        <v>3907</v>
      </c>
      <c r="B1974" s="106" t="s">
        <v>2079</v>
      </c>
      <c r="C1974" s="106" t="s">
        <v>6297</v>
      </c>
      <c r="D1974" s="168">
        <v>2024</v>
      </c>
      <c r="E1974" s="168">
        <v>4</v>
      </c>
      <c r="F1974" s="199">
        <v>35.154755783393618</v>
      </c>
      <c r="G1974" s="212" t="s">
        <v>6314</v>
      </c>
      <c r="H1974" s="212" t="s">
        <v>6314</v>
      </c>
      <c r="I1974" s="106" t="s">
        <v>594</v>
      </c>
      <c r="K1974" s="83" t="s">
        <v>6314</v>
      </c>
      <c r="L1974" s="83" t="s">
        <v>6314</v>
      </c>
      <c r="M1974" s="45" t="str">
        <f>IF(
ISNA(INDEX(resources!E:E,MATCH(B1974,resources!B:B,0))),"fillme",
INDEX(resources!E:E,MATCH(B1974,resources!B:B,0)))</f>
        <v>CAISO_Solar</v>
      </c>
      <c r="N1974" s="45">
        <f>IF(
ISNA(INDEX(resources!J:J,MATCH(B1974,resources!B:B,0))),"fillme",
INDEX(resources!J:J,MATCH(B1974,resources!B:B,0)))</f>
        <v>0</v>
      </c>
      <c r="O1974" s="83" t="str">
        <f>IFERROR(INDEX(resources!K:K,MATCH(B1974,resources!B:B,0)),"fillme")</f>
        <v>solar</v>
      </c>
      <c r="P1974" s="89" t="str">
        <f t="shared" si="421"/>
        <v>solar_2024_4</v>
      </c>
      <c r="Q1974" s="87">
        <f>INDEX(elcc!G:G,MATCH(P1974,elcc!D:D,0))</f>
        <v>0.12857142857142853</v>
      </c>
      <c r="R1974" s="89">
        <f t="shared" si="422"/>
        <v>1</v>
      </c>
      <c r="S1974" s="89" t="s">
        <v>6314</v>
      </c>
      <c r="T1974" s="89" t="s">
        <v>6314</v>
      </c>
      <c r="U1974" s="90" t="str">
        <f t="shared" si="423"/>
        <v>ok</v>
      </c>
      <c r="V1974" s="63" t="str">
        <f>INDEX(resources!F:F,MATCH(B1974,resources!B:B,0))</f>
        <v>new_resolve</v>
      </c>
      <c r="W1974" s="110">
        <f t="shared" si="424"/>
        <v>1</v>
      </c>
      <c r="X1974" s="110">
        <f t="shared" si="425"/>
        <v>0</v>
      </c>
      <c r="Y1974" s="110" t="str">
        <f t="shared" si="426"/>
        <v>Greater_Imperial_Solar_energy_NA_CONFIDENTIAL</v>
      </c>
      <c r="Z1974" s="110">
        <f>IF(COUNTIFS($Y$2:Y1974,Y1974)=1,1,0)</f>
        <v>0</v>
      </c>
      <c r="AA1974" s="110">
        <f>SUM($Z$2:Z1974)*Z1974</f>
        <v>0</v>
      </c>
      <c r="AB1974" s="110">
        <f>COUNTIFS(resources!B:B,B1974)</f>
        <v>1</v>
      </c>
      <c r="AC1974" s="110">
        <f t="shared" si="427"/>
        <v>1</v>
      </c>
      <c r="AD1974" s="110">
        <f t="shared" si="428"/>
        <v>1</v>
      </c>
      <c r="AE1974" s="110">
        <f t="shared" si="429"/>
        <v>0</v>
      </c>
      <c r="AF1974" s="110">
        <f t="shared" si="430"/>
        <v>1</v>
      </c>
      <c r="AG1974" s="110">
        <f t="shared" si="431"/>
        <v>0</v>
      </c>
      <c r="AH1974" s="110">
        <f t="shared" si="432"/>
        <v>0</v>
      </c>
      <c r="AI1974" s="110">
        <f t="shared" si="433"/>
        <v>1</v>
      </c>
      <c r="AJ1974" s="100">
        <f>ROW()</f>
        <v>1974</v>
      </c>
      <c r="AK1974" s="100" t="e">
        <f>INDEX('BadRows RECART'!$C$2:$C$1207,MATCH(monthly_gwh_mw!AJ1974,'BadRows RECART'!$D$2:$D$1207,0))</f>
        <v>#N/A</v>
      </c>
    </row>
    <row r="1975" spans="1:37" ht="20">
      <c r="A1975" s="106" t="s">
        <v>3907</v>
      </c>
      <c r="B1975" s="106" t="s">
        <v>2079</v>
      </c>
      <c r="C1975" s="106" t="s">
        <v>6297</v>
      </c>
      <c r="D1975" s="168">
        <v>2024</v>
      </c>
      <c r="E1975" s="168">
        <v>5</v>
      </c>
      <c r="F1975" s="199">
        <v>40.803669898800898</v>
      </c>
      <c r="G1975" s="212" t="s">
        <v>6314</v>
      </c>
      <c r="H1975" s="212" t="s">
        <v>6314</v>
      </c>
      <c r="I1975" s="106" t="s">
        <v>594</v>
      </c>
      <c r="K1975" s="83" t="s">
        <v>6314</v>
      </c>
      <c r="L1975" s="83" t="s">
        <v>6314</v>
      </c>
      <c r="M1975" s="45" t="str">
        <f>IF(
ISNA(INDEX(resources!E:E,MATCH(B1975,resources!B:B,0))),"fillme",
INDEX(resources!E:E,MATCH(B1975,resources!B:B,0)))</f>
        <v>CAISO_Solar</v>
      </c>
      <c r="N1975" s="45">
        <f>IF(
ISNA(INDEX(resources!J:J,MATCH(B1975,resources!B:B,0))),"fillme",
INDEX(resources!J:J,MATCH(B1975,resources!B:B,0)))</f>
        <v>0</v>
      </c>
      <c r="O1975" s="83" t="str">
        <f>IFERROR(INDEX(resources!K:K,MATCH(B1975,resources!B:B,0)),"fillme")</f>
        <v>solar</v>
      </c>
      <c r="P1975" s="89" t="str">
        <f t="shared" si="421"/>
        <v>solar_2024_5</v>
      </c>
      <c r="Q1975" s="87">
        <f>INDEX(elcc!G:G,MATCH(P1975,elcc!D:D,0))</f>
        <v>0.13714285714285712</v>
      </c>
      <c r="R1975" s="89">
        <f t="shared" si="422"/>
        <v>1</v>
      </c>
      <c r="S1975" s="89" t="s">
        <v>6314</v>
      </c>
      <c r="T1975" s="89" t="s">
        <v>6314</v>
      </c>
      <c r="U1975" s="90" t="str">
        <f t="shared" si="423"/>
        <v>ok</v>
      </c>
      <c r="V1975" s="63" t="str">
        <f>INDEX(resources!F:F,MATCH(B1975,resources!B:B,0))</f>
        <v>new_resolve</v>
      </c>
      <c r="W1975" s="110">
        <f t="shared" si="424"/>
        <v>1</v>
      </c>
      <c r="X1975" s="110">
        <f t="shared" si="425"/>
        <v>0</v>
      </c>
      <c r="Y1975" s="110" t="str">
        <f t="shared" si="426"/>
        <v>Greater_Imperial_Solar_energy_NA_CONFIDENTIAL</v>
      </c>
      <c r="Z1975" s="110">
        <f>IF(COUNTIFS($Y$2:Y1975,Y1975)=1,1,0)</f>
        <v>0</v>
      </c>
      <c r="AA1975" s="110">
        <f>SUM($Z$2:Z1975)*Z1975</f>
        <v>0</v>
      </c>
      <c r="AB1975" s="110">
        <f>COUNTIFS(resources!B:B,B1975)</f>
        <v>1</v>
      </c>
      <c r="AC1975" s="110">
        <f t="shared" si="427"/>
        <v>1</v>
      </c>
      <c r="AD1975" s="110">
        <f t="shared" si="428"/>
        <v>1</v>
      </c>
      <c r="AE1975" s="110">
        <f t="shared" si="429"/>
        <v>0</v>
      </c>
      <c r="AF1975" s="110">
        <f t="shared" si="430"/>
        <v>1</v>
      </c>
      <c r="AG1975" s="110">
        <f t="shared" si="431"/>
        <v>0</v>
      </c>
      <c r="AH1975" s="110">
        <f t="shared" si="432"/>
        <v>0</v>
      </c>
      <c r="AI1975" s="110">
        <f t="shared" si="433"/>
        <v>1</v>
      </c>
      <c r="AJ1975" s="100">
        <f>ROW()</f>
        <v>1975</v>
      </c>
      <c r="AK1975" s="100" t="e">
        <f>INDEX('BadRows RECART'!$C$2:$C$1207,MATCH(monthly_gwh_mw!AJ1975,'BadRows RECART'!$D$2:$D$1207,0))</f>
        <v>#N/A</v>
      </c>
    </row>
    <row r="1976" spans="1:37" ht="20">
      <c r="A1976" s="106" t="s">
        <v>3907</v>
      </c>
      <c r="B1976" s="106" t="s">
        <v>2079</v>
      </c>
      <c r="C1976" s="106" t="s">
        <v>6297</v>
      </c>
      <c r="D1976" s="168">
        <v>2024</v>
      </c>
      <c r="E1976" s="168">
        <v>6</v>
      </c>
      <c r="F1976" s="199">
        <v>40.408751531235794</v>
      </c>
      <c r="G1976" s="212" t="s">
        <v>6314</v>
      </c>
      <c r="H1976" s="212" t="s">
        <v>6314</v>
      </c>
      <c r="I1976" s="106" t="s">
        <v>594</v>
      </c>
      <c r="K1976" s="83" t="s">
        <v>6314</v>
      </c>
      <c r="L1976" s="83" t="s">
        <v>6314</v>
      </c>
      <c r="M1976" s="45" t="str">
        <f>IF(
ISNA(INDEX(resources!E:E,MATCH(B1976,resources!B:B,0))),"fillme",
INDEX(resources!E:E,MATCH(B1976,resources!B:B,0)))</f>
        <v>CAISO_Solar</v>
      </c>
      <c r="N1976" s="45">
        <f>IF(
ISNA(INDEX(resources!J:J,MATCH(B1976,resources!B:B,0))),"fillme",
INDEX(resources!J:J,MATCH(B1976,resources!B:B,0)))</f>
        <v>0</v>
      </c>
      <c r="O1976" s="83" t="str">
        <f>IFERROR(INDEX(resources!K:K,MATCH(B1976,resources!B:B,0)),"fillme")</f>
        <v>solar</v>
      </c>
      <c r="P1976" s="89" t="str">
        <f t="shared" si="421"/>
        <v>solar_2024_6</v>
      </c>
      <c r="Q1976" s="87">
        <f>INDEX(elcc!G:G,MATCH(P1976,elcc!D:D,0))</f>
        <v>0.26571428571428568</v>
      </c>
      <c r="R1976" s="89">
        <f t="shared" si="422"/>
        <v>1</v>
      </c>
      <c r="S1976" s="89" t="s">
        <v>6314</v>
      </c>
      <c r="T1976" s="89" t="s">
        <v>6314</v>
      </c>
      <c r="U1976" s="90" t="str">
        <f t="shared" si="423"/>
        <v>ok</v>
      </c>
      <c r="V1976" s="63" t="str">
        <f>INDEX(resources!F:F,MATCH(B1976,resources!B:B,0))</f>
        <v>new_resolve</v>
      </c>
      <c r="W1976" s="110">
        <f t="shared" si="424"/>
        <v>1</v>
      </c>
      <c r="X1976" s="110">
        <f t="shared" si="425"/>
        <v>0</v>
      </c>
      <c r="Y1976" s="110" t="str">
        <f t="shared" si="426"/>
        <v>Greater_Imperial_Solar_energy_NA_CONFIDENTIAL</v>
      </c>
      <c r="Z1976" s="110">
        <f>IF(COUNTIFS($Y$2:Y1976,Y1976)=1,1,0)</f>
        <v>0</v>
      </c>
      <c r="AA1976" s="110">
        <f>SUM($Z$2:Z1976)*Z1976</f>
        <v>0</v>
      </c>
      <c r="AB1976" s="110">
        <f>COUNTIFS(resources!B:B,B1976)</f>
        <v>1</v>
      </c>
      <c r="AC1976" s="110">
        <f t="shared" si="427"/>
        <v>1</v>
      </c>
      <c r="AD1976" s="110">
        <f t="shared" si="428"/>
        <v>1</v>
      </c>
      <c r="AE1976" s="110">
        <f t="shared" si="429"/>
        <v>0</v>
      </c>
      <c r="AF1976" s="110">
        <f t="shared" si="430"/>
        <v>1</v>
      </c>
      <c r="AG1976" s="110">
        <f t="shared" si="431"/>
        <v>0</v>
      </c>
      <c r="AH1976" s="110">
        <f t="shared" si="432"/>
        <v>0</v>
      </c>
      <c r="AI1976" s="110">
        <f t="shared" si="433"/>
        <v>1</v>
      </c>
      <c r="AJ1976" s="100">
        <f>ROW()</f>
        <v>1976</v>
      </c>
      <c r="AK1976" s="100" t="e">
        <f>INDEX('BadRows RECART'!$C$2:$C$1207,MATCH(monthly_gwh_mw!AJ1976,'BadRows RECART'!$D$2:$D$1207,0))</f>
        <v>#N/A</v>
      </c>
    </row>
    <row r="1977" spans="1:37" ht="20">
      <c r="A1977" s="106" t="s">
        <v>3907</v>
      </c>
      <c r="B1977" s="106" t="s">
        <v>2079</v>
      </c>
      <c r="C1977" s="106" t="s">
        <v>6297</v>
      </c>
      <c r="D1977" s="168">
        <v>2024</v>
      </c>
      <c r="E1977" s="168">
        <v>7</v>
      </c>
      <c r="F1977" s="199">
        <v>36.530093758243609</v>
      </c>
      <c r="G1977" s="212" t="s">
        <v>6314</v>
      </c>
      <c r="H1977" s="212" t="s">
        <v>6314</v>
      </c>
      <c r="I1977" s="106" t="s">
        <v>594</v>
      </c>
      <c r="K1977" s="83" t="s">
        <v>6314</v>
      </c>
      <c r="L1977" s="83" t="s">
        <v>6314</v>
      </c>
      <c r="M1977" s="45" t="str">
        <f>IF(
ISNA(INDEX(resources!E:E,MATCH(B1977,resources!B:B,0))),"fillme",
INDEX(resources!E:E,MATCH(B1977,resources!B:B,0)))</f>
        <v>CAISO_Solar</v>
      </c>
      <c r="N1977" s="45">
        <f>IF(
ISNA(INDEX(resources!J:J,MATCH(B1977,resources!B:B,0))),"fillme",
INDEX(resources!J:J,MATCH(B1977,resources!B:B,0)))</f>
        <v>0</v>
      </c>
      <c r="O1977" s="83" t="str">
        <f>IFERROR(INDEX(resources!K:K,MATCH(B1977,resources!B:B,0)),"fillme")</f>
        <v>solar</v>
      </c>
      <c r="P1977" s="89" t="str">
        <f t="shared" si="421"/>
        <v>solar_2024_7</v>
      </c>
      <c r="Q1977" s="87">
        <f>INDEX(elcc!G:G,MATCH(P1977,elcc!D:D,0))</f>
        <v>0.33428571428571424</v>
      </c>
      <c r="R1977" s="89">
        <f t="shared" si="422"/>
        <v>1</v>
      </c>
      <c r="S1977" s="89" t="s">
        <v>6314</v>
      </c>
      <c r="T1977" s="89" t="s">
        <v>6314</v>
      </c>
      <c r="U1977" s="90" t="str">
        <f t="shared" si="423"/>
        <v>ok</v>
      </c>
      <c r="V1977" s="63" t="str">
        <f>INDEX(resources!F:F,MATCH(B1977,resources!B:B,0))</f>
        <v>new_resolve</v>
      </c>
      <c r="W1977" s="110">
        <f t="shared" si="424"/>
        <v>1</v>
      </c>
      <c r="X1977" s="110">
        <f t="shared" si="425"/>
        <v>0</v>
      </c>
      <c r="Y1977" s="110" t="str">
        <f t="shared" si="426"/>
        <v>Greater_Imperial_Solar_energy_NA_CONFIDENTIAL</v>
      </c>
      <c r="Z1977" s="110">
        <f>IF(COUNTIFS($Y$2:Y1977,Y1977)=1,1,0)</f>
        <v>0</v>
      </c>
      <c r="AA1977" s="110">
        <f>SUM($Z$2:Z1977)*Z1977</f>
        <v>0</v>
      </c>
      <c r="AB1977" s="110">
        <f>COUNTIFS(resources!B:B,B1977)</f>
        <v>1</v>
      </c>
      <c r="AC1977" s="110">
        <f t="shared" si="427"/>
        <v>1</v>
      </c>
      <c r="AD1977" s="110">
        <f t="shared" si="428"/>
        <v>1</v>
      </c>
      <c r="AE1977" s="110">
        <f t="shared" si="429"/>
        <v>0</v>
      </c>
      <c r="AF1977" s="110">
        <f t="shared" si="430"/>
        <v>1</v>
      </c>
      <c r="AG1977" s="110">
        <f t="shared" si="431"/>
        <v>0</v>
      </c>
      <c r="AH1977" s="110">
        <f t="shared" si="432"/>
        <v>0</v>
      </c>
      <c r="AI1977" s="110">
        <f t="shared" si="433"/>
        <v>1</v>
      </c>
      <c r="AJ1977" s="100">
        <f>ROW()</f>
        <v>1977</v>
      </c>
      <c r="AK1977" s="100" t="e">
        <f>INDEX('BadRows RECART'!$C$2:$C$1207,MATCH(monthly_gwh_mw!AJ1977,'BadRows RECART'!$D$2:$D$1207,0))</f>
        <v>#N/A</v>
      </c>
    </row>
    <row r="1978" spans="1:37" ht="20">
      <c r="A1978" s="106" t="s">
        <v>3907</v>
      </c>
      <c r="B1978" s="106" t="s">
        <v>2079</v>
      </c>
      <c r="C1978" s="106" t="s">
        <v>6297</v>
      </c>
      <c r="D1978" s="168">
        <v>2024</v>
      </c>
      <c r="E1978" s="168">
        <v>8</v>
      </c>
      <c r="F1978" s="199">
        <v>34.847157059023452</v>
      </c>
      <c r="G1978" s="212" t="s">
        <v>6314</v>
      </c>
      <c r="H1978" s="212" t="s">
        <v>6314</v>
      </c>
      <c r="I1978" s="106" t="s">
        <v>594</v>
      </c>
      <c r="K1978" s="83" t="s">
        <v>6314</v>
      </c>
      <c r="L1978" s="83" t="s">
        <v>6314</v>
      </c>
      <c r="M1978" s="45" t="str">
        <f>IF(
ISNA(INDEX(resources!E:E,MATCH(B1978,resources!B:B,0))),"fillme",
INDEX(resources!E:E,MATCH(B1978,resources!B:B,0)))</f>
        <v>CAISO_Solar</v>
      </c>
      <c r="N1978" s="45">
        <f>IF(
ISNA(INDEX(resources!J:J,MATCH(B1978,resources!B:B,0))),"fillme",
INDEX(resources!J:J,MATCH(B1978,resources!B:B,0)))</f>
        <v>0</v>
      </c>
      <c r="O1978" s="83" t="str">
        <f>IFERROR(INDEX(resources!K:K,MATCH(B1978,resources!B:B,0)),"fillme")</f>
        <v>solar</v>
      </c>
      <c r="P1978" s="89" t="str">
        <f t="shared" si="421"/>
        <v>solar_2024_8</v>
      </c>
      <c r="Q1978" s="87">
        <f>INDEX(elcc!G:G,MATCH(P1978,elcc!D:D,0))</f>
        <v>0.2314285714285714</v>
      </c>
      <c r="R1978" s="89">
        <f t="shared" si="422"/>
        <v>1</v>
      </c>
      <c r="S1978" s="89" t="s">
        <v>6314</v>
      </c>
      <c r="T1978" s="89" t="s">
        <v>6314</v>
      </c>
      <c r="U1978" s="90" t="str">
        <f t="shared" si="423"/>
        <v>ok</v>
      </c>
      <c r="V1978" s="63" t="str">
        <f>INDEX(resources!F:F,MATCH(B1978,resources!B:B,0))</f>
        <v>new_resolve</v>
      </c>
      <c r="W1978" s="110">
        <f t="shared" si="424"/>
        <v>1</v>
      </c>
      <c r="X1978" s="110">
        <f t="shared" si="425"/>
        <v>0</v>
      </c>
      <c r="Y1978" s="110" t="str">
        <f t="shared" si="426"/>
        <v>Greater_Imperial_Solar_energy_NA_CONFIDENTIAL</v>
      </c>
      <c r="Z1978" s="110">
        <f>IF(COUNTIFS($Y$2:Y1978,Y1978)=1,1,0)</f>
        <v>0</v>
      </c>
      <c r="AA1978" s="110">
        <f>SUM($Z$2:Z1978)*Z1978</f>
        <v>0</v>
      </c>
      <c r="AB1978" s="110">
        <f>COUNTIFS(resources!B:B,B1978)</f>
        <v>1</v>
      </c>
      <c r="AC1978" s="110">
        <f t="shared" si="427"/>
        <v>1</v>
      </c>
      <c r="AD1978" s="110">
        <f t="shared" si="428"/>
        <v>1</v>
      </c>
      <c r="AE1978" s="110">
        <f t="shared" si="429"/>
        <v>0</v>
      </c>
      <c r="AF1978" s="110">
        <f t="shared" si="430"/>
        <v>1</v>
      </c>
      <c r="AG1978" s="110">
        <f t="shared" si="431"/>
        <v>0</v>
      </c>
      <c r="AH1978" s="110">
        <f t="shared" si="432"/>
        <v>0</v>
      </c>
      <c r="AI1978" s="110">
        <f t="shared" si="433"/>
        <v>1</v>
      </c>
      <c r="AJ1978" s="100">
        <f>ROW()</f>
        <v>1978</v>
      </c>
      <c r="AK1978" s="100" t="e">
        <f>INDEX('BadRows RECART'!$C$2:$C$1207,MATCH(monthly_gwh_mw!AJ1978,'BadRows RECART'!$D$2:$D$1207,0))</f>
        <v>#N/A</v>
      </c>
    </row>
    <row r="1979" spans="1:37" ht="20">
      <c r="A1979" s="106" t="s">
        <v>3907</v>
      </c>
      <c r="B1979" s="106" t="s">
        <v>2079</v>
      </c>
      <c r="C1979" s="106" t="s">
        <v>6297</v>
      </c>
      <c r="D1979" s="168">
        <v>2024</v>
      </c>
      <c r="E1979" s="168">
        <v>9</v>
      </c>
      <c r="F1979" s="199">
        <v>30.626767658937283</v>
      </c>
      <c r="G1979" s="212" t="s">
        <v>6314</v>
      </c>
      <c r="H1979" s="212" t="s">
        <v>6314</v>
      </c>
      <c r="I1979" s="106" t="s">
        <v>594</v>
      </c>
      <c r="K1979" s="83" t="s">
        <v>6314</v>
      </c>
      <c r="L1979" s="83" t="s">
        <v>6314</v>
      </c>
      <c r="M1979" s="45" t="str">
        <f>IF(
ISNA(INDEX(resources!E:E,MATCH(B1979,resources!B:B,0))),"fillme",
INDEX(resources!E:E,MATCH(B1979,resources!B:B,0)))</f>
        <v>CAISO_Solar</v>
      </c>
      <c r="N1979" s="45">
        <f>IF(
ISNA(INDEX(resources!J:J,MATCH(B1979,resources!B:B,0))),"fillme",
INDEX(resources!J:J,MATCH(B1979,resources!B:B,0)))</f>
        <v>0</v>
      </c>
      <c r="O1979" s="83" t="str">
        <f>IFERROR(INDEX(resources!K:K,MATCH(B1979,resources!B:B,0)),"fillme")</f>
        <v>solar</v>
      </c>
      <c r="P1979" s="89" t="str">
        <f t="shared" si="421"/>
        <v>solar_2024_9</v>
      </c>
      <c r="Q1979" s="87">
        <f>INDEX(elcc!G:G,MATCH(P1979,elcc!D:D,0))</f>
        <v>0.1227040666966315</v>
      </c>
      <c r="R1979" s="89">
        <f t="shared" si="422"/>
        <v>1</v>
      </c>
      <c r="S1979" s="89" t="s">
        <v>6314</v>
      </c>
      <c r="T1979" s="89" t="s">
        <v>6314</v>
      </c>
      <c r="U1979" s="90" t="str">
        <f t="shared" si="423"/>
        <v>ok</v>
      </c>
      <c r="V1979" s="63" t="str">
        <f>INDEX(resources!F:F,MATCH(B1979,resources!B:B,0))</f>
        <v>new_resolve</v>
      </c>
      <c r="W1979" s="110">
        <f t="shared" si="424"/>
        <v>1</v>
      </c>
      <c r="X1979" s="110">
        <f t="shared" si="425"/>
        <v>0</v>
      </c>
      <c r="Y1979" s="110" t="str">
        <f t="shared" si="426"/>
        <v>Greater_Imperial_Solar_energy_NA_CONFIDENTIAL</v>
      </c>
      <c r="Z1979" s="110">
        <f>IF(COUNTIFS($Y$2:Y1979,Y1979)=1,1,0)</f>
        <v>0</v>
      </c>
      <c r="AA1979" s="110">
        <f>SUM($Z$2:Z1979)*Z1979</f>
        <v>0</v>
      </c>
      <c r="AB1979" s="110">
        <f>COUNTIFS(resources!B:B,B1979)</f>
        <v>1</v>
      </c>
      <c r="AC1979" s="110">
        <f t="shared" si="427"/>
        <v>1</v>
      </c>
      <c r="AD1979" s="110">
        <f t="shared" si="428"/>
        <v>1</v>
      </c>
      <c r="AE1979" s="110">
        <f t="shared" si="429"/>
        <v>0</v>
      </c>
      <c r="AF1979" s="110">
        <f t="shared" si="430"/>
        <v>1</v>
      </c>
      <c r="AG1979" s="110">
        <f t="shared" si="431"/>
        <v>0</v>
      </c>
      <c r="AH1979" s="110">
        <f t="shared" si="432"/>
        <v>0</v>
      </c>
      <c r="AI1979" s="110">
        <f t="shared" si="433"/>
        <v>1</v>
      </c>
      <c r="AJ1979" s="100">
        <f>ROW()</f>
        <v>1979</v>
      </c>
      <c r="AK1979" s="100" t="e">
        <f>INDEX('BadRows RECART'!$C$2:$C$1207,MATCH(monthly_gwh_mw!AJ1979,'BadRows RECART'!$D$2:$D$1207,0))</f>
        <v>#N/A</v>
      </c>
    </row>
    <row r="1980" spans="1:37" ht="20">
      <c r="A1980" s="106" t="s">
        <v>3907</v>
      </c>
      <c r="B1980" s="106" t="s">
        <v>2079</v>
      </c>
      <c r="C1980" s="106" t="s">
        <v>6297</v>
      </c>
      <c r="D1980" s="168">
        <v>2024</v>
      </c>
      <c r="E1980" s="168">
        <v>10</v>
      </c>
      <c r="F1980" s="199">
        <v>28.05602842087433</v>
      </c>
      <c r="G1980" s="212" t="s">
        <v>6314</v>
      </c>
      <c r="H1980" s="212" t="s">
        <v>6314</v>
      </c>
      <c r="I1980" s="106" t="s">
        <v>594</v>
      </c>
      <c r="K1980" s="83" t="s">
        <v>6314</v>
      </c>
      <c r="L1980" s="83" t="s">
        <v>6314</v>
      </c>
      <c r="M1980" s="45" t="str">
        <f>IF(
ISNA(INDEX(resources!E:E,MATCH(B1980,resources!B:B,0))),"fillme",
INDEX(resources!E:E,MATCH(B1980,resources!B:B,0)))</f>
        <v>CAISO_Solar</v>
      </c>
      <c r="N1980" s="45">
        <f>IF(
ISNA(INDEX(resources!J:J,MATCH(B1980,resources!B:B,0))),"fillme",
INDEX(resources!J:J,MATCH(B1980,resources!B:B,0)))</f>
        <v>0</v>
      </c>
      <c r="O1980" s="83" t="str">
        <f>IFERROR(INDEX(resources!K:K,MATCH(B1980,resources!B:B,0)),"fillme")</f>
        <v>solar</v>
      </c>
      <c r="P1980" s="89" t="str">
        <f t="shared" si="421"/>
        <v>solar_2024_10</v>
      </c>
      <c r="Q1980" s="87">
        <f>INDEX(elcc!G:G,MATCH(P1980,elcc!D:D,0))</f>
        <v>1.714285714285714E-2</v>
      </c>
      <c r="R1980" s="89">
        <f t="shared" si="422"/>
        <v>1</v>
      </c>
      <c r="S1980" s="89" t="s">
        <v>6314</v>
      </c>
      <c r="T1980" s="89" t="s">
        <v>6314</v>
      </c>
      <c r="U1980" s="90" t="str">
        <f t="shared" si="423"/>
        <v>ok</v>
      </c>
      <c r="V1980" s="63" t="str">
        <f>INDEX(resources!F:F,MATCH(B1980,resources!B:B,0))</f>
        <v>new_resolve</v>
      </c>
      <c r="W1980" s="110">
        <f t="shared" si="424"/>
        <v>1</v>
      </c>
      <c r="X1980" s="110">
        <f t="shared" si="425"/>
        <v>0</v>
      </c>
      <c r="Y1980" s="110" t="str">
        <f t="shared" si="426"/>
        <v>Greater_Imperial_Solar_energy_NA_CONFIDENTIAL</v>
      </c>
      <c r="Z1980" s="110">
        <f>IF(COUNTIFS($Y$2:Y1980,Y1980)=1,1,0)</f>
        <v>0</v>
      </c>
      <c r="AA1980" s="110">
        <f>SUM($Z$2:Z1980)*Z1980</f>
        <v>0</v>
      </c>
      <c r="AB1980" s="110">
        <f>COUNTIFS(resources!B:B,B1980)</f>
        <v>1</v>
      </c>
      <c r="AC1980" s="110">
        <f t="shared" si="427"/>
        <v>1</v>
      </c>
      <c r="AD1980" s="110">
        <f t="shared" si="428"/>
        <v>1</v>
      </c>
      <c r="AE1980" s="110">
        <f t="shared" si="429"/>
        <v>0</v>
      </c>
      <c r="AF1980" s="110">
        <f t="shared" si="430"/>
        <v>1</v>
      </c>
      <c r="AG1980" s="110">
        <f t="shared" si="431"/>
        <v>0</v>
      </c>
      <c r="AH1980" s="110">
        <f t="shared" si="432"/>
        <v>0</v>
      </c>
      <c r="AI1980" s="110">
        <f t="shared" si="433"/>
        <v>1</v>
      </c>
      <c r="AJ1980" s="100">
        <f>ROW()</f>
        <v>1980</v>
      </c>
      <c r="AK1980" s="100" t="e">
        <f>INDEX('BadRows RECART'!$C$2:$C$1207,MATCH(monthly_gwh_mw!AJ1980,'BadRows RECART'!$D$2:$D$1207,0))</f>
        <v>#N/A</v>
      </c>
    </row>
    <row r="1981" spans="1:37" ht="20">
      <c r="A1981" s="106" t="s">
        <v>3907</v>
      </c>
      <c r="B1981" s="106" t="s">
        <v>2079</v>
      </c>
      <c r="C1981" s="106" t="s">
        <v>6297</v>
      </c>
      <c r="D1981" s="168">
        <v>2024</v>
      </c>
      <c r="E1981" s="168">
        <v>11</v>
      </c>
      <c r="F1981" s="199">
        <v>20.040064386600257</v>
      </c>
      <c r="G1981" s="212" t="s">
        <v>6314</v>
      </c>
      <c r="H1981" s="212" t="s">
        <v>6314</v>
      </c>
      <c r="I1981" s="106" t="s">
        <v>594</v>
      </c>
      <c r="K1981" s="83" t="s">
        <v>6314</v>
      </c>
      <c r="L1981" s="83" t="s">
        <v>6314</v>
      </c>
      <c r="M1981" s="45" t="str">
        <f>IF(
ISNA(INDEX(resources!E:E,MATCH(B1981,resources!B:B,0))),"fillme",
INDEX(resources!E:E,MATCH(B1981,resources!B:B,0)))</f>
        <v>CAISO_Solar</v>
      </c>
      <c r="N1981" s="45">
        <f>IF(
ISNA(INDEX(resources!J:J,MATCH(B1981,resources!B:B,0))),"fillme",
INDEX(resources!J:J,MATCH(B1981,resources!B:B,0)))</f>
        <v>0</v>
      </c>
      <c r="O1981" s="83" t="str">
        <f>IFERROR(INDEX(resources!K:K,MATCH(B1981,resources!B:B,0)),"fillme")</f>
        <v>solar</v>
      </c>
      <c r="P1981" s="89" t="str">
        <f t="shared" si="421"/>
        <v>solar_2024_11</v>
      </c>
      <c r="Q1981" s="87">
        <f>INDEX(elcc!G:G,MATCH(P1981,elcc!D:D,0))</f>
        <v>1.714285714285714E-2</v>
      </c>
      <c r="R1981" s="89">
        <f t="shared" si="422"/>
        <v>1</v>
      </c>
      <c r="S1981" s="89" t="s">
        <v>6314</v>
      </c>
      <c r="T1981" s="89" t="s">
        <v>6314</v>
      </c>
      <c r="U1981" s="90" t="str">
        <f t="shared" si="423"/>
        <v>ok</v>
      </c>
      <c r="V1981" s="63" t="str">
        <f>INDEX(resources!F:F,MATCH(B1981,resources!B:B,0))</f>
        <v>new_resolve</v>
      </c>
      <c r="W1981" s="110">
        <f t="shared" si="424"/>
        <v>1</v>
      </c>
      <c r="X1981" s="110">
        <f t="shared" si="425"/>
        <v>0</v>
      </c>
      <c r="Y1981" s="110" t="str">
        <f t="shared" si="426"/>
        <v>Greater_Imperial_Solar_energy_NA_CONFIDENTIAL</v>
      </c>
      <c r="Z1981" s="110">
        <f>IF(COUNTIFS($Y$2:Y1981,Y1981)=1,1,0)</f>
        <v>0</v>
      </c>
      <c r="AA1981" s="110">
        <f>SUM($Z$2:Z1981)*Z1981</f>
        <v>0</v>
      </c>
      <c r="AB1981" s="110">
        <f>COUNTIFS(resources!B:B,B1981)</f>
        <v>1</v>
      </c>
      <c r="AC1981" s="110">
        <f t="shared" si="427"/>
        <v>1</v>
      </c>
      <c r="AD1981" s="110">
        <f t="shared" si="428"/>
        <v>1</v>
      </c>
      <c r="AE1981" s="110">
        <f t="shared" si="429"/>
        <v>0</v>
      </c>
      <c r="AF1981" s="110">
        <f t="shared" si="430"/>
        <v>1</v>
      </c>
      <c r="AG1981" s="110">
        <f t="shared" si="431"/>
        <v>0</v>
      </c>
      <c r="AH1981" s="110">
        <f t="shared" si="432"/>
        <v>0</v>
      </c>
      <c r="AI1981" s="110">
        <f t="shared" si="433"/>
        <v>1</v>
      </c>
      <c r="AJ1981" s="100">
        <f>ROW()</f>
        <v>1981</v>
      </c>
      <c r="AK1981" s="100" t="e">
        <f>INDEX('BadRows RECART'!$C$2:$C$1207,MATCH(monthly_gwh_mw!AJ1981,'BadRows RECART'!$D$2:$D$1207,0))</f>
        <v>#N/A</v>
      </c>
    </row>
    <row r="1982" spans="1:37" ht="20">
      <c r="A1982" s="106" t="s">
        <v>3907</v>
      </c>
      <c r="B1982" s="106" t="s">
        <v>2079</v>
      </c>
      <c r="C1982" s="106" t="s">
        <v>6297</v>
      </c>
      <c r="D1982" s="168">
        <v>2024</v>
      </c>
      <c r="E1982" s="168">
        <v>12</v>
      </c>
      <c r="F1982" s="199">
        <v>19.608113306454218</v>
      </c>
      <c r="G1982" s="212" t="s">
        <v>6314</v>
      </c>
      <c r="H1982" s="212" t="s">
        <v>6314</v>
      </c>
      <c r="I1982" s="106" t="s">
        <v>594</v>
      </c>
      <c r="K1982" s="83" t="s">
        <v>6314</v>
      </c>
      <c r="L1982" s="83" t="s">
        <v>6314</v>
      </c>
      <c r="M1982" s="45" t="str">
        <f>IF(
ISNA(INDEX(resources!E:E,MATCH(B1982,resources!B:B,0))),"fillme",
INDEX(resources!E:E,MATCH(B1982,resources!B:B,0)))</f>
        <v>CAISO_Solar</v>
      </c>
      <c r="N1982" s="45">
        <f>IF(
ISNA(INDEX(resources!J:J,MATCH(B1982,resources!B:B,0))),"fillme",
INDEX(resources!J:J,MATCH(B1982,resources!B:B,0)))</f>
        <v>0</v>
      </c>
      <c r="O1982" s="83" t="str">
        <f>IFERROR(INDEX(resources!K:K,MATCH(B1982,resources!B:B,0)),"fillme")</f>
        <v>solar</v>
      </c>
      <c r="P1982" s="89" t="str">
        <f t="shared" si="421"/>
        <v>solar_2024_12</v>
      </c>
      <c r="Q1982" s="87">
        <f>INDEX(elcc!G:G,MATCH(P1982,elcc!D:D,0))</f>
        <v>0</v>
      </c>
      <c r="R1982" s="89">
        <f t="shared" si="422"/>
        <v>1</v>
      </c>
      <c r="S1982" s="89" t="s">
        <v>6314</v>
      </c>
      <c r="T1982" s="89" t="s">
        <v>6314</v>
      </c>
      <c r="U1982" s="90" t="str">
        <f t="shared" si="423"/>
        <v>ok</v>
      </c>
      <c r="V1982" s="63" t="str">
        <f>INDEX(resources!F:F,MATCH(B1982,resources!B:B,0))</f>
        <v>new_resolve</v>
      </c>
      <c r="W1982" s="110">
        <f t="shared" si="424"/>
        <v>1</v>
      </c>
      <c r="X1982" s="110">
        <f t="shared" si="425"/>
        <v>0</v>
      </c>
      <c r="Y1982" s="110" t="str">
        <f t="shared" si="426"/>
        <v>Greater_Imperial_Solar_energy_NA_CONFIDENTIAL</v>
      </c>
      <c r="Z1982" s="110">
        <f>IF(COUNTIFS($Y$2:Y1982,Y1982)=1,1,0)</f>
        <v>0</v>
      </c>
      <c r="AA1982" s="110">
        <f>SUM($Z$2:Z1982)*Z1982</f>
        <v>0</v>
      </c>
      <c r="AB1982" s="110">
        <f>COUNTIFS(resources!B:B,B1982)</f>
        <v>1</v>
      </c>
      <c r="AC1982" s="110">
        <f t="shared" si="427"/>
        <v>1</v>
      </c>
      <c r="AD1982" s="110">
        <f t="shared" si="428"/>
        <v>1</v>
      </c>
      <c r="AE1982" s="110">
        <f t="shared" si="429"/>
        <v>0</v>
      </c>
      <c r="AF1982" s="110">
        <f t="shared" si="430"/>
        <v>1</v>
      </c>
      <c r="AG1982" s="110">
        <f t="shared" si="431"/>
        <v>0</v>
      </c>
      <c r="AH1982" s="110">
        <f t="shared" si="432"/>
        <v>0</v>
      </c>
      <c r="AI1982" s="110">
        <f t="shared" si="433"/>
        <v>1</v>
      </c>
      <c r="AJ1982" s="100">
        <f>ROW()</f>
        <v>1982</v>
      </c>
      <c r="AK1982" s="100" t="e">
        <f>INDEX('BadRows RECART'!$C$2:$C$1207,MATCH(monthly_gwh_mw!AJ1982,'BadRows RECART'!$D$2:$D$1207,0))</f>
        <v>#N/A</v>
      </c>
    </row>
    <row r="1983" spans="1:37" ht="20">
      <c r="A1983" s="106" t="s">
        <v>3907</v>
      </c>
      <c r="B1983" s="106" t="s">
        <v>2079</v>
      </c>
      <c r="C1983" s="106" t="s">
        <v>6297</v>
      </c>
      <c r="D1983" s="168">
        <v>2025</v>
      </c>
      <c r="E1983" s="168">
        <v>1</v>
      </c>
      <c r="F1983" s="199">
        <v>21.244464680401894</v>
      </c>
      <c r="G1983" s="212" t="s">
        <v>6314</v>
      </c>
      <c r="H1983" s="212" t="s">
        <v>6314</v>
      </c>
      <c r="I1983" s="106" t="s">
        <v>594</v>
      </c>
      <c r="K1983" s="83" t="s">
        <v>6314</v>
      </c>
      <c r="L1983" s="83" t="s">
        <v>6314</v>
      </c>
      <c r="M1983" s="45" t="str">
        <f>IF(
ISNA(INDEX(resources!E:E,MATCH(B1983,resources!B:B,0))),"fillme",
INDEX(resources!E:E,MATCH(B1983,resources!B:B,0)))</f>
        <v>CAISO_Solar</v>
      </c>
      <c r="N1983" s="45">
        <f>IF(
ISNA(INDEX(resources!J:J,MATCH(B1983,resources!B:B,0))),"fillme",
INDEX(resources!J:J,MATCH(B1983,resources!B:B,0)))</f>
        <v>0</v>
      </c>
      <c r="O1983" s="83" t="str">
        <f>IFERROR(INDEX(resources!K:K,MATCH(B1983,resources!B:B,0)),"fillme")</f>
        <v>solar</v>
      </c>
      <c r="P1983" s="89" t="str">
        <f t="shared" si="421"/>
        <v>solar_2025_1</v>
      </c>
      <c r="Q1983" s="87">
        <f>INDEX(elcc!G:G,MATCH(P1983,elcc!D:D,0))</f>
        <v>3.1428571428571431E-2</v>
      </c>
      <c r="R1983" s="89">
        <f t="shared" si="422"/>
        <v>1</v>
      </c>
      <c r="S1983" s="89" t="s">
        <v>6314</v>
      </c>
      <c r="T1983" s="89" t="s">
        <v>6314</v>
      </c>
      <c r="U1983" s="90" t="str">
        <f t="shared" si="423"/>
        <v>ok</v>
      </c>
      <c r="V1983" s="63" t="str">
        <f>INDEX(resources!F:F,MATCH(B1983,resources!B:B,0))</f>
        <v>new_resolve</v>
      </c>
      <c r="W1983" s="110">
        <f t="shared" si="424"/>
        <v>1</v>
      </c>
      <c r="X1983" s="110">
        <f t="shared" si="425"/>
        <v>0</v>
      </c>
      <c r="Y1983" s="110" t="str">
        <f t="shared" si="426"/>
        <v>Greater_Imperial_Solar_energy_NA_CONFIDENTIAL</v>
      </c>
      <c r="Z1983" s="110">
        <f>IF(COUNTIFS($Y$2:Y1983,Y1983)=1,1,0)</f>
        <v>0</v>
      </c>
      <c r="AA1983" s="110">
        <f>SUM($Z$2:Z1983)*Z1983</f>
        <v>0</v>
      </c>
      <c r="AB1983" s="110">
        <f>COUNTIFS(resources!B:B,B1983)</f>
        <v>1</v>
      </c>
      <c r="AC1983" s="110">
        <f t="shared" si="427"/>
        <v>1</v>
      </c>
      <c r="AD1983" s="110">
        <f t="shared" si="428"/>
        <v>1</v>
      </c>
      <c r="AE1983" s="110">
        <f t="shared" si="429"/>
        <v>0</v>
      </c>
      <c r="AF1983" s="110">
        <f t="shared" si="430"/>
        <v>1</v>
      </c>
      <c r="AG1983" s="110">
        <f t="shared" si="431"/>
        <v>0</v>
      </c>
      <c r="AH1983" s="110">
        <f t="shared" si="432"/>
        <v>0</v>
      </c>
      <c r="AI1983" s="110">
        <f t="shared" si="433"/>
        <v>1</v>
      </c>
      <c r="AJ1983" s="100">
        <f>ROW()</f>
        <v>1983</v>
      </c>
      <c r="AK1983" s="100" t="e">
        <f>INDEX('BadRows RECART'!$C$2:$C$1207,MATCH(monthly_gwh_mw!AJ1983,'BadRows RECART'!$D$2:$D$1207,0))</f>
        <v>#N/A</v>
      </c>
    </row>
    <row r="1984" spans="1:37" ht="20">
      <c r="A1984" s="106" t="s">
        <v>3907</v>
      </c>
      <c r="B1984" s="106" t="s">
        <v>2079</v>
      </c>
      <c r="C1984" s="106" t="s">
        <v>6297</v>
      </c>
      <c r="D1984" s="168">
        <v>2025</v>
      </c>
      <c r="E1984" s="168">
        <v>2</v>
      </c>
      <c r="F1984" s="199">
        <v>23.016479699038811</v>
      </c>
      <c r="G1984" s="212" t="s">
        <v>6314</v>
      </c>
      <c r="H1984" s="212" t="s">
        <v>6314</v>
      </c>
      <c r="I1984" s="106" t="s">
        <v>594</v>
      </c>
      <c r="K1984" s="83" t="s">
        <v>6314</v>
      </c>
      <c r="L1984" s="83" t="s">
        <v>6314</v>
      </c>
      <c r="M1984" s="45" t="str">
        <f>IF(
ISNA(INDEX(resources!E:E,MATCH(B1984,resources!B:B,0))),"fillme",
INDEX(resources!E:E,MATCH(B1984,resources!B:B,0)))</f>
        <v>CAISO_Solar</v>
      </c>
      <c r="N1984" s="45">
        <f>IF(
ISNA(INDEX(resources!J:J,MATCH(B1984,resources!B:B,0))),"fillme",
INDEX(resources!J:J,MATCH(B1984,resources!B:B,0)))</f>
        <v>0</v>
      </c>
      <c r="O1984" s="83" t="str">
        <f>IFERROR(INDEX(resources!K:K,MATCH(B1984,resources!B:B,0)),"fillme")</f>
        <v>solar</v>
      </c>
      <c r="P1984" s="89" t="str">
        <f t="shared" si="421"/>
        <v>solar_2025_2</v>
      </c>
      <c r="Q1984" s="87">
        <f>INDEX(elcc!G:G,MATCH(P1984,elcc!D:D,0))</f>
        <v>2.357142857142857E-2</v>
      </c>
      <c r="R1984" s="89">
        <f t="shared" si="422"/>
        <v>1</v>
      </c>
      <c r="S1984" s="89" t="s">
        <v>6314</v>
      </c>
      <c r="T1984" s="89" t="s">
        <v>6314</v>
      </c>
      <c r="U1984" s="90" t="str">
        <f t="shared" si="423"/>
        <v>ok</v>
      </c>
      <c r="V1984" s="63" t="str">
        <f>INDEX(resources!F:F,MATCH(B1984,resources!B:B,0))</f>
        <v>new_resolve</v>
      </c>
      <c r="W1984" s="110">
        <f t="shared" si="424"/>
        <v>1</v>
      </c>
      <c r="X1984" s="110">
        <f t="shared" si="425"/>
        <v>0</v>
      </c>
      <c r="Y1984" s="110" t="str">
        <f t="shared" si="426"/>
        <v>Greater_Imperial_Solar_energy_NA_CONFIDENTIAL</v>
      </c>
      <c r="Z1984" s="110">
        <f>IF(COUNTIFS($Y$2:Y1984,Y1984)=1,1,0)</f>
        <v>0</v>
      </c>
      <c r="AA1984" s="110">
        <f>SUM($Z$2:Z1984)*Z1984</f>
        <v>0</v>
      </c>
      <c r="AB1984" s="110">
        <f>COUNTIFS(resources!B:B,B1984)</f>
        <v>1</v>
      </c>
      <c r="AC1984" s="110">
        <f t="shared" si="427"/>
        <v>1</v>
      </c>
      <c r="AD1984" s="110">
        <f t="shared" si="428"/>
        <v>1</v>
      </c>
      <c r="AE1984" s="110">
        <f t="shared" si="429"/>
        <v>0</v>
      </c>
      <c r="AF1984" s="110">
        <f t="shared" si="430"/>
        <v>1</v>
      </c>
      <c r="AG1984" s="110">
        <f t="shared" si="431"/>
        <v>0</v>
      </c>
      <c r="AH1984" s="110">
        <f t="shared" si="432"/>
        <v>0</v>
      </c>
      <c r="AI1984" s="110">
        <f t="shared" si="433"/>
        <v>1</v>
      </c>
      <c r="AJ1984" s="100">
        <f>ROW()</f>
        <v>1984</v>
      </c>
      <c r="AK1984" s="100" t="e">
        <f>INDEX('BadRows RECART'!$C$2:$C$1207,MATCH(monthly_gwh_mw!AJ1984,'BadRows RECART'!$D$2:$D$1207,0))</f>
        <v>#N/A</v>
      </c>
    </row>
    <row r="1985" spans="1:37" ht="20">
      <c r="A1985" s="106" t="s">
        <v>3907</v>
      </c>
      <c r="B1985" s="106" t="s">
        <v>2079</v>
      </c>
      <c r="C1985" s="106" t="s">
        <v>6297</v>
      </c>
      <c r="D1985" s="168">
        <v>2025</v>
      </c>
      <c r="E1985" s="168">
        <v>3</v>
      </c>
      <c r="F1985" s="199">
        <v>31.763358872151208</v>
      </c>
      <c r="G1985" s="212" t="s">
        <v>6314</v>
      </c>
      <c r="H1985" s="212" t="s">
        <v>6314</v>
      </c>
      <c r="I1985" s="106" t="s">
        <v>594</v>
      </c>
      <c r="K1985" s="83" t="s">
        <v>6314</v>
      </c>
      <c r="L1985" s="83" t="s">
        <v>6314</v>
      </c>
      <c r="M1985" s="45" t="str">
        <f>IF(
ISNA(INDEX(resources!E:E,MATCH(B1985,resources!B:B,0))),"fillme",
INDEX(resources!E:E,MATCH(B1985,resources!B:B,0)))</f>
        <v>CAISO_Solar</v>
      </c>
      <c r="N1985" s="45">
        <f>IF(
ISNA(INDEX(resources!J:J,MATCH(B1985,resources!B:B,0))),"fillme",
INDEX(resources!J:J,MATCH(B1985,resources!B:B,0)))</f>
        <v>0</v>
      </c>
      <c r="O1985" s="83" t="str">
        <f>IFERROR(INDEX(resources!K:K,MATCH(B1985,resources!B:B,0)),"fillme")</f>
        <v>solar</v>
      </c>
      <c r="P1985" s="89" t="str">
        <f t="shared" si="421"/>
        <v>solar_2025_3</v>
      </c>
      <c r="Q1985" s="87">
        <f>INDEX(elcc!G:G,MATCH(P1985,elcc!D:D,0))</f>
        <v>0.14142857142857143</v>
      </c>
      <c r="R1985" s="89">
        <f t="shared" si="422"/>
        <v>1</v>
      </c>
      <c r="S1985" s="89" t="s">
        <v>6314</v>
      </c>
      <c r="T1985" s="89" t="s">
        <v>6314</v>
      </c>
      <c r="U1985" s="90" t="str">
        <f t="shared" si="423"/>
        <v>ok</v>
      </c>
      <c r="V1985" s="63" t="str">
        <f>INDEX(resources!F:F,MATCH(B1985,resources!B:B,0))</f>
        <v>new_resolve</v>
      </c>
      <c r="W1985" s="110">
        <f t="shared" si="424"/>
        <v>1</v>
      </c>
      <c r="X1985" s="110">
        <f t="shared" si="425"/>
        <v>0</v>
      </c>
      <c r="Y1985" s="110" t="str">
        <f t="shared" si="426"/>
        <v>Greater_Imperial_Solar_energy_NA_CONFIDENTIAL</v>
      </c>
      <c r="Z1985" s="110">
        <f>IF(COUNTIFS($Y$2:Y1985,Y1985)=1,1,0)</f>
        <v>0</v>
      </c>
      <c r="AA1985" s="110">
        <f>SUM($Z$2:Z1985)*Z1985</f>
        <v>0</v>
      </c>
      <c r="AB1985" s="110">
        <f>COUNTIFS(resources!B:B,B1985)</f>
        <v>1</v>
      </c>
      <c r="AC1985" s="110">
        <f t="shared" si="427"/>
        <v>1</v>
      </c>
      <c r="AD1985" s="110">
        <f t="shared" si="428"/>
        <v>1</v>
      </c>
      <c r="AE1985" s="110">
        <f t="shared" si="429"/>
        <v>0</v>
      </c>
      <c r="AF1985" s="110">
        <f t="shared" si="430"/>
        <v>1</v>
      </c>
      <c r="AG1985" s="110">
        <f t="shared" si="431"/>
        <v>0</v>
      </c>
      <c r="AH1985" s="110">
        <f t="shared" si="432"/>
        <v>0</v>
      </c>
      <c r="AI1985" s="110">
        <f t="shared" si="433"/>
        <v>1</v>
      </c>
      <c r="AJ1985" s="100">
        <f>ROW()</f>
        <v>1985</v>
      </c>
      <c r="AK1985" s="100" t="e">
        <f>INDEX('BadRows RECART'!$C$2:$C$1207,MATCH(monthly_gwh_mw!AJ1985,'BadRows RECART'!$D$2:$D$1207,0))</f>
        <v>#N/A</v>
      </c>
    </row>
    <row r="1986" spans="1:37" ht="20">
      <c r="A1986" s="106" t="s">
        <v>3907</v>
      </c>
      <c r="B1986" s="106" t="s">
        <v>2079</v>
      </c>
      <c r="C1986" s="106" t="s">
        <v>6297</v>
      </c>
      <c r="D1986" s="168">
        <v>2025</v>
      </c>
      <c r="E1986" s="168">
        <v>4</v>
      </c>
      <c r="F1986" s="199">
        <v>35.154755783393618</v>
      </c>
      <c r="G1986" s="212" t="s">
        <v>6314</v>
      </c>
      <c r="H1986" s="212" t="s">
        <v>6314</v>
      </c>
      <c r="I1986" s="106" t="s">
        <v>594</v>
      </c>
      <c r="K1986" s="83" t="s">
        <v>6314</v>
      </c>
      <c r="L1986" s="83" t="s">
        <v>6314</v>
      </c>
      <c r="M1986" s="45" t="str">
        <f>IF(
ISNA(INDEX(resources!E:E,MATCH(B1986,resources!B:B,0))),"fillme",
INDEX(resources!E:E,MATCH(B1986,resources!B:B,0)))</f>
        <v>CAISO_Solar</v>
      </c>
      <c r="N1986" s="45">
        <f>IF(
ISNA(INDEX(resources!J:J,MATCH(B1986,resources!B:B,0))),"fillme",
INDEX(resources!J:J,MATCH(B1986,resources!B:B,0)))</f>
        <v>0</v>
      </c>
      <c r="O1986" s="83" t="str">
        <f>IFERROR(INDEX(resources!K:K,MATCH(B1986,resources!B:B,0)),"fillme")</f>
        <v>solar</v>
      </c>
      <c r="P1986" s="89" t="str">
        <f t="shared" si="421"/>
        <v>solar_2025_4</v>
      </c>
      <c r="Q1986" s="87">
        <f>INDEX(elcc!G:G,MATCH(P1986,elcc!D:D,0))</f>
        <v>0.11785714285714285</v>
      </c>
      <c r="R1986" s="89">
        <f t="shared" si="422"/>
        <v>1</v>
      </c>
      <c r="S1986" s="89" t="s">
        <v>6314</v>
      </c>
      <c r="T1986" s="89" t="s">
        <v>6314</v>
      </c>
      <c r="U1986" s="90" t="str">
        <f t="shared" si="423"/>
        <v>ok</v>
      </c>
      <c r="V1986" s="63" t="str">
        <f>INDEX(resources!F:F,MATCH(B1986,resources!B:B,0))</f>
        <v>new_resolve</v>
      </c>
      <c r="W1986" s="110">
        <f t="shared" si="424"/>
        <v>1</v>
      </c>
      <c r="X1986" s="110">
        <f t="shared" si="425"/>
        <v>0</v>
      </c>
      <c r="Y1986" s="110" t="str">
        <f t="shared" si="426"/>
        <v>Greater_Imperial_Solar_energy_NA_CONFIDENTIAL</v>
      </c>
      <c r="Z1986" s="110">
        <f>IF(COUNTIFS($Y$2:Y1986,Y1986)=1,1,0)</f>
        <v>0</v>
      </c>
      <c r="AA1986" s="110">
        <f>SUM($Z$2:Z1986)*Z1986</f>
        <v>0</v>
      </c>
      <c r="AB1986" s="110">
        <f>COUNTIFS(resources!B:B,B1986)</f>
        <v>1</v>
      </c>
      <c r="AC1986" s="110">
        <f t="shared" si="427"/>
        <v>1</v>
      </c>
      <c r="AD1986" s="110">
        <f t="shared" si="428"/>
        <v>1</v>
      </c>
      <c r="AE1986" s="110">
        <f t="shared" si="429"/>
        <v>0</v>
      </c>
      <c r="AF1986" s="110">
        <f t="shared" si="430"/>
        <v>1</v>
      </c>
      <c r="AG1986" s="110">
        <f t="shared" si="431"/>
        <v>0</v>
      </c>
      <c r="AH1986" s="110">
        <f t="shared" si="432"/>
        <v>0</v>
      </c>
      <c r="AI1986" s="110">
        <f t="shared" si="433"/>
        <v>1</v>
      </c>
      <c r="AJ1986" s="100">
        <f>ROW()</f>
        <v>1986</v>
      </c>
      <c r="AK1986" s="100" t="e">
        <f>INDEX('BadRows RECART'!$C$2:$C$1207,MATCH(monthly_gwh_mw!AJ1986,'BadRows RECART'!$D$2:$D$1207,0))</f>
        <v>#N/A</v>
      </c>
    </row>
    <row r="1987" spans="1:37" ht="20">
      <c r="A1987" s="106" t="s">
        <v>3907</v>
      </c>
      <c r="B1987" s="106" t="s">
        <v>2079</v>
      </c>
      <c r="C1987" s="106" t="s">
        <v>6297</v>
      </c>
      <c r="D1987" s="168">
        <v>2025</v>
      </c>
      <c r="E1987" s="168">
        <v>5</v>
      </c>
      <c r="F1987" s="199">
        <v>40.803669898800898</v>
      </c>
      <c r="G1987" s="212" t="s">
        <v>6314</v>
      </c>
      <c r="H1987" s="212" t="s">
        <v>6314</v>
      </c>
      <c r="I1987" s="106" t="s">
        <v>594</v>
      </c>
      <c r="K1987" s="83" t="s">
        <v>6314</v>
      </c>
      <c r="L1987" s="83" t="s">
        <v>6314</v>
      </c>
      <c r="M1987" s="45" t="str">
        <f>IF(
ISNA(INDEX(resources!E:E,MATCH(B1987,resources!B:B,0))),"fillme",
INDEX(resources!E:E,MATCH(B1987,resources!B:B,0)))</f>
        <v>CAISO_Solar</v>
      </c>
      <c r="N1987" s="45">
        <f>IF(
ISNA(INDEX(resources!J:J,MATCH(B1987,resources!B:B,0))),"fillme",
INDEX(resources!J:J,MATCH(B1987,resources!B:B,0)))</f>
        <v>0</v>
      </c>
      <c r="O1987" s="83" t="str">
        <f>IFERROR(INDEX(resources!K:K,MATCH(B1987,resources!B:B,0)),"fillme")</f>
        <v>solar</v>
      </c>
      <c r="P1987" s="89" t="str">
        <f t="shared" si="421"/>
        <v>solar_2025_5</v>
      </c>
      <c r="Q1987" s="87">
        <f>INDEX(elcc!G:G,MATCH(P1987,elcc!D:D,0))</f>
        <v>0.12571428571428572</v>
      </c>
      <c r="R1987" s="89">
        <f t="shared" si="422"/>
        <v>1</v>
      </c>
      <c r="S1987" s="89" t="s">
        <v>6314</v>
      </c>
      <c r="T1987" s="89" t="s">
        <v>6314</v>
      </c>
      <c r="U1987" s="90" t="str">
        <f t="shared" si="423"/>
        <v>ok</v>
      </c>
      <c r="V1987" s="63" t="str">
        <f>INDEX(resources!F:F,MATCH(B1987,resources!B:B,0))</f>
        <v>new_resolve</v>
      </c>
      <c r="W1987" s="110">
        <f t="shared" si="424"/>
        <v>1</v>
      </c>
      <c r="X1987" s="110">
        <f t="shared" si="425"/>
        <v>0</v>
      </c>
      <c r="Y1987" s="110" t="str">
        <f t="shared" si="426"/>
        <v>Greater_Imperial_Solar_energy_NA_CONFIDENTIAL</v>
      </c>
      <c r="Z1987" s="110">
        <f>IF(COUNTIFS($Y$2:Y1987,Y1987)=1,1,0)</f>
        <v>0</v>
      </c>
      <c r="AA1987" s="110">
        <f>SUM($Z$2:Z1987)*Z1987</f>
        <v>0</v>
      </c>
      <c r="AB1987" s="110">
        <f>COUNTIFS(resources!B:B,B1987)</f>
        <v>1</v>
      </c>
      <c r="AC1987" s="110">
        <f t="shared" si="427"/>
        <v>1</v>
      </c>
      <c r="AD1987" s="110">
        <f t="shared" si="428"/>
        <v>1</v>
      </c>
      <c r="AE1987" s="110">
        <f t="shared" si="429"/>
        <v>0</v>
      </c>
      <c r="AF1987" s="110">
        <f t="shared" si="430"/>
        <v>1</v>
      </c>
      <c r="AG1987" s="110">
        <f t="shared" si="431"/>
        <v>0</v>
      </c>
      <c r="AH1987" s="110">
        <f t="shared" si="432"/>
        <v>0</v>
      </c>
      <c r="AI1987" s="110">
        <f t="shared" si="433"/>
        <v>1</v>
      </c>
      <c r="AJ1987" s="100">
        <f>ROW()</f>
        <v>1987</v>
      </c>
      <c r="AK1987" s="100" t="e">
        <f>INDEX('BadRows RECART'!$C$2:$C$1207,MATCH(monthly_gwh_mw!AJ1987,'BadRows RECART'!$D$2:$D$1207,0))</f>
        <v>#N/A</v>
      </c>
    </row>
    <row r="1988" spans="1:37" ht="20">
      <c r="A1988" s="106" t="s">
        <v>3907</v>
      </c>
      <c r="B1988" s="106" t="s">
        <v>2079</v>
      </c>
      <c r="C1988" s="106" t="s">
        <v>6297</v>
      </c>
      <c r="D1988" s="168">
        <v>2025</v>
      </c>
      <c r="E1988" s="168">
        <v>6</v>
      </c>
      <c r="F1988" s="199">
        <v>40.408751531235794</v>
      </c>
      <c r="G1988" s="212" t="s">
        <v>6314</v>
      </c>
      <c r="H1988" s="212" t="s">
        <v>6314</v>
      </c>
      <c r="I1988" s="106" t="s">
        <v>594</v>
      </c>
      <c r="K1988" s="83" t="s">
        <v>6314</v>
      </c>
      <c r="L1988" s="83" t="s">
        <v>6314</v>
      </c>
      <c r="M1988" s="45" t="str">
        <f>IF(
ISNA(INDEX(resources!E:E,MATCH(B1988,resources!B:B,0))),"fillme",
INDEX(resources!E:E,MATCH(B1988,resources!B:B,0)))</f>
        <v>CAISO_Solar</v>
      </c>
      <c r="N1988" s="45">
        <f>IF(
ISNA(INDEX(resources!J:J,MATCH(B1988,resources!B:B,0))),"fillme",
INDEX(resources!J:J,MATCH(B1988,resources!B:B,0)))</f>
        <v>0</v>
      </c>
      <c r="O1988" s="83" t="str">
        <f>IFERROR(INDEX(resources!K:K,MATCH(B1988,resources!B:B,0)),"fillme")</f>
        <v>solar</v>
      </c>
      <c r="P1988" s="89" t="str">
        <f t="shared" si="421"/>
        <v>solar_2025_6</v>
      </c>
      <c r="Q1988" s="87">
        <f>INDEX(elcc!G:G,MATCH(P1988,elcc!D:D,0))</f>
        <v>0.24357142857142858</v>
      </c>
      <c r="R1988" s="89">
        <f t="shared" si="422"/>
        <v>1</v>
      </c>
      <c r="S1988" s="89" t="s">
        <v>6314</v>
      </c>
      <c r="T1988" s="89" t="s">
        <v>6314</v>
      </c>
      <c r="U1988" s="90" t="str">
        <f t="shared" si="423"/>
        <v>ok</v>
      </c>
      <c r="V1988" s="63" t="str">
        <f>INDEX(resources!F:F,MATCH(B1988,resources!B:B,0))</f>
        <v>new_resolve</v>
      </c>
      <c r="W1988" s="110">
        <f t="shared" si="424"/>
        <v>1</v>
      </c>
      <c r="X1988" s="110">
        <f t="shared" si="425"/>
        <v>0</v>
      </c>
      <c r="Y1988" s="110" t="str">
        <f t="shared" si="426"/>
        <v>Greater_Imperial_Solar_energy_NA_CONFIDENTIAL</v>
      </c>
      <c r="Z1988" s="110">
        <f>IF(COUNTIFS($Y$2:Y1988,Y1988)=1,1,0)</f>
        <v>0</v>
      </c>
      <c r="AA1988" s="110">
        <f>SUM($Z$2:Z1988)*Z1988</f>
        <v>0</v>
      </c>
      <c r="AB1988" s="110">
        <f>COUNTIFS(resources!B:B,B1988)</f>
        <v>1</v>
      </c>
      <c r="AC1988" s="110">
        <f t="shared" si="427"/>
        <v>1</v>
      </c>
      <c r="AD1988" s="110">
        <f t="shared" si="428"/>
        <v>1</v>
      </c>
      <c r="AE1988" s="110">
        <f t="shared" si="429"/>
        <v>0</v>
      </c>
      <c r="AF1988" s="110">
        <f t="shared" si="430"/>
        <v>1</v>
      </c>
      <c r="AG1988" s="110">
        <f t="shared" si="431"/>
        <v>0</v>
      </c>
      <c r="AH1988" s="110">
        <f t="shared" si="432"/>
        <v>0</v>
      </c>
      <c r="AI1988" s="110">
        <f t="shared" si="433"/>
        <v>1</v>
      </c>
      <c r="AJ1988" s="100">
        <f>ROW()</f>
        <v>1988</v>
      </c>
      <c r="AK1988" s="100" t="e">
        <f>INDEX('BadRows RECART'!$C$2:$C$1207,MATCH(monthly_gwh_mw!AJ1988,'BadRows RECART'!$D$2:$D$1207,0))</f>
        <v>#N/A</v>
      </c>
    </row>
    <row r="1989" spans="1:37" ht="20">
      <c r="A1989" s="106" t="s">
        <v>3907</v>
      </c>
      <c r="B1989" s="106" t="s">
        <v>2079</v>
      </c>
      <c r="C1989" s="106" t="s">
        <v>6297</v>
      </c>
      <c r="D1989" s="168">
        <v>2025</v>
      </c>
      <c r="E1989" s="168">
        <v>7</v>
      </c>
      <c r="F1989" s="199">
        <v>36.530093758243609</v>
      </c>
      <c r="G1989" s="212" t="s">
        <v>6314</v>
      </c>
      <c r="H1989" s="212" t="s">
        <v>6314</v>
      </c>
      <c r="I1989" s="106" t="s">
        <v>594</v>
      </c>
      <c r="K1989" s="83" t="s">
        <v>6314</v>
      </c>
      <c r="L1989" s="83" t="s">
        <v>6314</v>
      </c>
      <c r="M1989" s="45" t="str">
        <f>IF(
ISNA(INDEX(resources!E:E,MATCH(B1989,resources!B:B,0))),"fillme",
INDEX(resources!E:E,MATCH(B1989,resources!B:B,0)))</f>
        <v>CAISO_Solar</v>
      </c>
      <c r="N1989" s="45">
        <f>IF(
ISNA(INDEX(resources!J:J,MATCH(B1989,resources!B:B,0))),"fillme",
INDEX(resources!J:J,MATCH(B1989,resources!B:B,0)))</f>
        <v>0</v>
      </c>
      <c r="O1989" s="83" t="str">
        <f>IFERROR(INDEX(resources!K:K,MATCH(B1989,resources!B:B,0)),"fillme")</f>
        <v>solar</v>
      </c>
      <c r="P1989" s="89" t="str">
        <f t="shared" ref="P1989:P2052" si="434">O1989&amp;"_"&amp;D1989&amp;"_"&amp;E1989</f>
        <v>solar_2025_7</v>
      </c>
      <c r="Q1989" s="87">
        <f>INDEX(elcc!G:G,MATCH(P1989,elcc!D:D,0))</f>
        <v>0.30642857142857144</v>
      </c>
      <c r="R1989" s="89">
        <f t="shared" ref="R1989:R2052" si="435">IF(O1989="battery",MIN(1,J1989/4),1)</f>
        <v>1</v>
      </c>
      <c r="S1989" s="89" t="s">
        <v>6314</v>
      </c>
      <c r="T1989" s="89" t="s">
        <v>6314</v>
      </c>
      <c r="U1989" s="90" t="str">
        <f t="shared" ref="U1989:U2052" si="436">IF(ISERROR(T1989),"error in NQC data entry; please check blue and purple data entered. You need to provide either a contracted NQC value in Column G, or allow the template to calculate one using Columns H,L,Q, and R","ok")</f>
        <v>ok</v>
      </c>
      <c r="V1989" s="63" t="str">
        <f>INDEX(resources!F:F,MATCH(B1989,resources!B:B,0))</f>
        <v>new_resolve</v>
      </c>
      <c r="W1989" s="110">
        <f t="shared" ref="W1989:W2052" si="437">(F1989&gt;0)*1</f>
        <v>1</v>
      </c>
      <c r="X1989" s="110">
        <f t="shared" ref="X1989:X2052" si="438">COUNTIFS(G1989:H1989,"&gt;0")</f>
        <v>0</v>
      </c>
      <c r="Y1989" s="110" t="str">
        <f t="shared" ref="Y1989:Y2052" si="439">B1989&amp;"_"&amp;C1989&amp;"_"&amp;K1989</f>
        <v>Greater_Imperial_Solar_energy_NA_CONFIDENTIAL</v>
      </c>
      <c r="Z1989" s="110">
        <f>IF(COUNTIFS($Y$2:Y1989,Y1989)=1,1,0)</f>
        <v>0</v>
      </c>
      <c r="AA1989" s="110">
        <f>SUM($Z$2:Z1989)*Z1989</f>
        <v>0</v>
      </c>
      <c r="AB1989" s="110">
        <f>COUNTIFS(resources!B:B,B1989)</f>
        <v>1</v>
      </c>
      <c r="AC1989" s="110">
        <f t="shared" ref="AC1989:AC2052" si="440">AND(ISNUMBER(D1989),(D1989&gt;2019))*1</f>
        <v>1</v>
      </c>
      <c r="AD1989" s="110">
        <f t="shared" ref="AD1989:AD2052" si="441">AND(ISNUMBER(E1989),E1989&gt;=1,E1989&lt;=12)*1</f>
        <v>1</v>
      </c>
      <c r="AE1989" s="110">
        <f t="shared" ref="AE1989:AE2052" si="442">AND(COUNT(G1989:H1989)=1,COUNT(F1989)=1)*1</f>
        <v>0</v>
      </c>
      <c r="AF1989" s="110">
        <f t="shared" ref="AF1989:AF2052" si="443">(COUNTIFS(K1989:O1989,"fillme")=0)*1</f>
        <v>1</v>
      </c>
      <c r="AG1989" s="110">
        <f t="shared" ref="AG1989:AG2052" si="444">ISNUMBER(L1989)*1</f>
        <v>0</v>
      </c>
      <c r="AH1989" s="110">
        <f t="shared" ref="AH1989:AH2052" si="445">NOT(AND(G1989&gt;0,H1989&gt;0))*1</f>
        <v>0</v>
      </c>
      <c r="AI1989" s="110">
        <f t="shared" ref="AI1989:AI2052" si="446">(U1989="ok")*1</f>
        <v>1</v>
      </c>
      <c r="AJ1989" s="100">
        <f>ROW()</f>
        <v>1989</v>
      </c>
      <c r="AK1989" s="100" t="e">
        <f>INDEX('BadRows RECART'!$C$2:$C$1207,MATCH(monthly_gwh_mw!AJ1989,'BadRows RECART'!$D$2:$D$1207,0))</f>
        <v>#N/A</v>
      </c>
    </row>
    <row r="1990" spans="1:37" ht="20">
      <c r="A1990" s="106" t="s">
        <v>3907</v>
      </c>
      <c r="B1990" s="106" t="s">
        <v>2079</v>
      </c>
      <c r="C1990" s="106" t="s">
        <v>6297</v>
      </c>
      <c r="D1990" s="168">
        <v>2025</v>
      </c>
      <c r="E1990" s="168">
        <v>8</v>
      </c>
      <c r="F1990" s="199">
        <v>34.847157059023452</v>
      </c>
      <c r="G1990" s="212" t="s">
        <v>6314</v>
      </c>
      <c r="H1990" s="212" t="s">
        <v>6314</v>
      </c>
      <c r="I1990" s="106" t="s">
        <v>594</v>
      </c>
      <c r="K1990" s="83" t="s">
        <v>6314</v>
      </c>
      <c r="L1990" s="83" t="s">
        <v>6314</v>
      </c>
      <c r="M1990" s="45" t="str">
        <f>IF(
ISNA(INDEX(resources!E:E,MATCH(B1990,resources!B:B,0))),"fillme",
INDEX(resources!E:E,MATCH(B1990,resources!B:B,0)))</f>
        <v>CAISO_Solar</v>
      </c>
      <c r="N1990" s="45">
        <f>IF(
ISNA(INDEX(resources!J:J,MATCH(B1990,resources!B:B,0))),"fillme",
INDEX(resources!J:J,MATCH(B1990,resources!B:B,0)))</f>
        <v>0</v>
      </c>
      <c r="O1990" s="83" t="str">
        <f>IFERROR(INDEX(resources!K:K,MATCH(B1990,resources!B:B,0)),"fillme")</f>
        <v>solar</v>
      </c>
      <c r="P1990" s="89" t="str">
        <f t="shared" si="434"/>
        <v>solar_2025_8</v>
      </c>
      <c r="Q1990" s="87">
        <f>INDEX(elcc!G:G,MATCH(P1990,elcc!D:D,0))</f>
        <v>0.21214285714285716</v>
      </c>
      <c r="R1990" s="89">
        <f t="shared" si="435"/>
        <v>1</v>
      </c>
      <c r="S1990" s="89" t="s">
        <v>6314</v>
      </c>
      <c r="T1990" s="89" t="s">
        <v>6314</v>
      </c>
      <c r="U1990" s="90" t="str">
        <f t="shared" si="436"/>
        <v>ok</v>
      </c>
      <c r="V1990" s="63" t="str">
        <f>INDEX(resources!F:F,MATCH(B1990,resources!B:B,0))</f>
        <v>new_resolve</v>
      </c>
      <c r="W1990" s="110">
        <f t="shared" si="437"/>
        <v>1</v>
      </c>
      <c r="X1990" s="110">
        <f t="shared" si="438"/>
        <v>0</v>
      </c>
      <c r="Y1990" s="110" t="str">
        <f t="shared" si="439"/>
        <v>Greater_Imperial_Solar_energy_NA_CONFIDENTIAL</v>
      </c>
      <c r="Z1990" s="110">
        <f>IF(COUNTIFS($Y$2:Y1990,Y1990)=1,1,0)</f>
        <v>0</v>
      </c>
      <c r="AA1990" s="110">
        <f>SUM($Z$2:Z1990)*Z1990</f>
        <v>0</v>
      </c>
      <c r="AB1990" s="110">
        <f>COUNTIFS(resources!B:B,B1990)</f>
        <v>1</v>
      </c>
      <c r="AC1990" s="110">
        <f t="shared" si="440"/>
        <v>1</v>
      </c>
      <c r="AD1990" s="110">
        <f t="shared" si="441"/>
        <v>1</v>
      </c>
      <c r="AE1990" s="110">
        <f t="shared" si="442"/>
        <v>0</v>
      </c>
      <c r="AF1990" s="110">
        <f t="shared" si="443"/>
        <v>1</v>
      </c>
      <c r="AG1990" s="110">
        <f t="shared" si="444"/>
        <v>0</v>
      </c>
      <c r="AH1990" s="110">
        <f t="shared" si="445"/>
        <v>0</v>
      </c>
      <c r="AI1990" s="110">
        <f t="shared" si="446"/>
        <v>1</v>
      </c>
      <c r="AJ1990" s="100">
        <f>ROW()</f>
        <v>1990</v>
      </c>
      <c r="AK1990" s="100" t="e">
        <f>INDEX('BadRows RECART'!$C$2:$C$1207,MATCH(monthly_gwh_mw!AJ1990,'BadRows RECART'!$D$2:$D$1207,0))</f>
        <v>#N/A</v>
      </c>
    </row>
    <row r="1991" spans="1:37" ht="20">
      <c r="A1991" s="106" t="s">
        <v>3907</v>
      </c>
      <c r="B1991" s="106" t="s">
        <v>2079</v>
      </c>
      <c r="C1991" s="106" t="s">
        <v>6297</v>
      </c>
      <c r="D1991" s="168">
        <v>2025</v>
      </c>
      <c r="E1991" s="168">
        <v>9</v>
      </c>
      <c r="F1991" s="199">
        <v>30.626767658937283</v>
      </c>
      <c r="G1991" s="212" t="s">
        <v>6314</v>
      </c>
      <c r="H1991" s="212" t="s">
        <v>6314</v>
      </c>
      <c r="I1991" s="106" t="s">
        <v>594</v>
      </c>
      <c r="K1991" s="83" t="s">
        <v>6314</v>
      </c>
      <c r="L1991" s="83" t="s">
        <v>6314</v>
      </c>
      <c r="M1991" s="45" t="str">
        <f>IF(
ISNA(INDEX(resources!E:E,MATCH(B1991,resources!B:B,0))),"fillme",
INDEX(resources!E:E,MATCH(B1991,resources!B:B,0)))</f>
        <v>CAISO_Solar</v>
      </c>
      <c r="N1991" s="45">
        <f>IF(
ISNA(INDEX(resources!J:J,MATCH(B1991,resources!B:B,0))),"fillme",
INDEX(resources!J:J,MATCH(B1991,resources!B:B,0)))</f>
        <v>0</v>
      </c>
      <c r="O1991" s="83" t="str">
        <f>IFERROR(INDEX(resources!K:K,MATCH(B1991,resources!B:B,0)),"fillme")</f>
        <v>solar</v>
      </c>
      <c r="P1991" s="89" t="str">
        <f t="shared" si="434"/>
        <v>solar_2025_9</v>
      </c>
      <c r="Q1991" s="87">
        <f>INDEX(elcc!G:G,MATCH(P1991,elcc!D:D,0))</f>
        <v>0.10540813339326299</v>
      </c>
      <c r="R1991" s="89">
        <f t="shared" si="435"/>
        <v>1</v>
      </c>
      <c r="S1991" s="89" t="s">
        <v>6314</v>
      </c>
      <c r="T1991" s="89" t="s">
        <v>6314</v>
      </c>
      <c r="U1991" s="90" t="str">
        <f t="shared" si="436"/>
        <v>ok</v>
      </c>
      <c r="V1991" s="63" t="str">
        <f>INDEX(resources!F:F,MATCH(B1991,resources!B:B,0))</f>
        <v>new_resolve</v>
      </c>
      <c r="W1991" s="110">
        <f t="shared" si="437"/>
        <v>1</v>
      </c>
      <c r="X1991" s="110">
        <f t="shared" si="438"/>
        <v>0</v>
      </c>
      <c r="Y1991" s="110" t="str">
        <f t="shared" si="439"/>
        <v>Greater_Imperial_Solar_energy_NA_CONFIDENTIAL</v>
      </c>
      <c r="Z1991" s="110">
        <f>IF(COUNTIFS($Y$2:Y1991,Y1991)=1,1,0)</f>
        <v>0</v>
      </c>
      <c r="AA1991" s="110">
        <f>SUM($Z$2:Z1991)*Z1991</f>
        <v>0</v>
      </c>
      <c r="AB1991" s="110">
        <f>COUNTIFS(resources!B:B,B1991)</f>
        <v>1</v>
      </c>
      <c r="AC1991" s="110">
        <f t="shared" si="440"/>
        <v>1</v>
      </c>
      <c r="AD1991" s="110">
        <f t="shared" si="441"/>
        <v>1</v>
      </c>
      <c r="AE1991" s="110">
        <f t="shared" si="442"/>
        <v>0</v>
      </c>
      <c r="AF1991" s="110">
        <f t="shared" si="443"/>
        <v>1</v>
      </c>
      <c r="AG1991" s="110">
        <f t="shared" si="444"/>
        <v>0</v>
      </c>
      <c r="AH1991" s="110">
        <f t="shared" si="445"/>
        <v>0</v>
      </c>
      <c r="AI1991" s="110">
        <f t="shared" si="446"/>
        <v>1</v>
      </c>
      <c r="AJ1991" s="100">
        <f>ROW()</f>
        <v>1991</v>
      </c>
      <c r="AK1991" s="100" t="e">
        <f>INDEX('BadRows RECART'!$C$2:$C$1207,MATCH(monthly_gwh_mw!AJ1991,'BadRows RECART'!$D$2:$D$1207,0))</f>
        <v>#N/A</v>
      </c>
    </row>
    <row r="1992" spans="1:37" ht="20">
      <c r="A1992" s="106" t="s">
        <v>3907</v>
      </c>
      <c r="B1992" s="106" t="s">
        <v>2079</v>
      </c>
      <c r="C1992" s="106" t="s">
        <v>6297</v>
      </c>
      <c r="D1992" s="168">
        <v>2025</v>
      </c>
      <c r="E1992" s="168">
        <v>10</v>
      </c>
      <c r="F1992" s="199">
        <v>28.05602842087433</v>
      </c>
      <c r="G1992" s="212" t="s">
        <v>6314</v>
      </c>
      <c r="H1992" s="212" t="s">
        <v>6314</v>
      </c>
      <c r="I1992" s="106" t="s">
        <v>594</v>
      </c>
      <c r="K1992" s="83" t="s">
        <v>6314</v>
      </c>
      <c r="L1992" s="83" t="s">
        <v>6314</v>
      </c>
      <c r="M1992" s="45" t="str">
        <f>IF(
ISNA(INDEX(resources!E:E,MATCH(B1992,resources!B:B,0))),"fillme",
INDEX(resources!E:E,MATCH(B1992,resources!B:B,0)))</f>
        <v>CAISO_Solar</v>
      </c>
      <c r="N1992" s="45">
        <f>IF(
ISNA(INDEX(resources!J:J,MATCH(B1992,resources!B:B,0))),"fillme",
INDEX(resources!J:J,MATCH(B1992,resources!B:B,0)))</f>
        <v>0</v>
      </c>
      <c r="O1992" s="83" t="str">
        <f>IFERROR(INDEX(resources!K:K,MATCH(B1992,resources!B:B,0)),"fillme")</f>
        <v>solar</v>
      </c>
      <c r="P1992" s="89" t="str">
        <f t="shared" si="434"/>
        <v>solar_2025_10</v>
      </c>
      <c r="Q1992" s="87">
        <f>INDEX(elcc!G:G,MATCH(P1992,elcc!D:D,0))</f>
        <v>1.5714285714285715E-2</v>
      </c>
      <c r="R1992" s="89">
        <f t="shared" si="435"/>
        <v>1</v>
      </c>
      <c r="S1992" s="89" t="s">
        <v>6314</v>
      </c>
      <c r="T1992" s="89" t="s">
        <v>6314</v>
      </c>
      <c r="U1992" s="90" t="str">
        <f t="shared" si="436"/>
        <v>ok</v>
      </c>
      <c r="V1992" s="63" t="str">
        <f>INDEX(resources!F:F,MATCH(B1992,resources!B:B,0))</f>
        <v>new_resolve</v>
      </c>
      <c r="W1992" s="110">
        <f t="shared" si="437"/>
        <v>1</v>
      </c>
      <c r="X1992" s="110">
        <f t="shared" si="438"/>
        <v>0</v>
      </c>
      <c r="Y1992" s="110" t="str">
        <f t="shared" si="439"/>
        <v>Greater_Imperial_Solar_energy_NA_CONFIDENTIAL</v>
      </c>
      <c r="Z1992" s="110">
        <f>IF(COUNTIFS($Y$2:Y1992,Y1992)=1,1,0)</f>
        <v>0</v>
      </c>
      <c r="AA1992" s="110">
        <f>SUM($Z$2:Z1992)*Z1992</f>
        <v>0</v>
      </c>
      <c r="AB1992" s="110">
        <f>COUNTIFS(resources!B:B,B1992)</f>
        <v>1</v>
      </c>
      <c r="AC1992" s="110">
        <f t="shared" si="440"/>
        <v>1</v>
      </c>
      <c r="AD1992" s="110">
        <f t="shared" si="441"/>
        <v>1</v>
      </c>
      <c r="AE1992" s="110">
        <f t="shared" si="442"/>
        <v>0</v>
      </c>
      <c r="AF1992" s="110">
        <f t="shared" si="443"/>
        <v>1</v>
      </c>
      <c r="AG1992" s="110">
        <f t="shared" si="444"/>
        <v>0</v>
      </c>
      <c r="AH1992" s="110">
        <f t="shared" si="445"/>
        <v>0</v>
      </c>
      <c r="AI1992" s="110">
        <f t="shared" si="446"/>
        <v>1</v>
      </c>
      <c r="AJ1992" s="100">
        <f>ROW()</f>
        <v>1992</v>
      </c>
      <c r="AK1992" s="100" t="e">
        <f>INDEX('BadRows RECART'!$C$2:$C$1207,MATCH(monthly_gwh_mw!AJ1992,'BadRows RECART'!$D$2:$D$1207,0))</f>
        <v>#N/A</v>
      </c>
    </row>
    <row r="1993" spans="1:37" ht="20">
      <c r="A1993" s="106" t="s">
        <v>3907</v>
      </c>
      <c r="B1993" s="106" t="s">
        <v>2079</v>
      </c>
      <c r="C1993" s="106" t="s">
        <v>6297</v>
      </c>
      <c r="D1993" s="168">
        <v>2025</v>
      </c>
      <c r="E1993" s="168">
        <v>11</v>
      </c>
      <c r="F1993" s="199">
        <v>20.040064386600257</v>
      </c>
      <c r="G1993" s="212" t="s">
        <v>6314</v>
      </c>
      <c r="H1993" s="212" t="s">
        <v>6314</v>
      </c>
      <c r="I1993" s="106" t="s">
        <v>594</v>
      </c>
      <c r="K1993" s="83" t="s">
        <v>6314</v>
      </c>
      <c r="L1993" s="83" t="s">
        <v>6314</v>
      </c>
      <c r="M1993" s="45" t="str">
        <f>IF(
ISNA(INDEX(resources!E:E,MATCH(B1993,resources!B:B,0))),"fillme",
INDEX(resources!E:E,MATCH(B1993,resources!B:B,0)))</f>
        <v>CAISO_Solar</v>
      </c>
      <c r="N1993" s="45">
        <f>IF(
ISNA(INDEX(resources!J:J,MATCH(B1993,resources!B:B,0))),"fillme",
INDEX(resources!J:J,MATCH(B1993,resources!B:B,0)))</f>
        <v>0</v>
      </c>
      <c r="O1993" s="83" t="str">
        <f>IFERROR(INDEX(resources!K:K,MATCH(B1993,resources!B:B,0)),"fillme")</f>
        <v>solar</v>
      </c>
      <c r="P1993" s="89" t="str">
        <f t="shared" si="434"/>
        <v>solar_2025_11</v>
      </c>
      <c r="Q1993" s="87">
        <f>INDEX(elcc!G:G,MATCH(P1993,elcc!D:D,0))</f>
        <v>1.5714285714285715E-2</v>
      </c>
      <c r="R1993" s="89">
        <f t="shared" si="435"/>
        <v>1</v>
      </c>
      <c r="S1993" s="89" t="s">
        <v>6314</v>
      </c>
      <c r="T1993" s="89" t="s">
        <v>6314</v>
      </c>
      <c r="U1993" s="90" t="str">
        <f t="shared" si="436"/>
        <v>ok</v>
      </c>
      <c r="V1993" s="63" t="str">
        <f>INDEX(resources!F:F,MATCH(B1993,resources!B:B,0))</f>
        <v>new_resolve</v>
      </c>
      <c r="W1993" s="110">
        <f t="shared" si="437"/>
        <v>1</v>
      </c>
      <c r="X1993" s="110">
        <f t="shared" si="438"/>
        <v>0</v>
      </c>
      <c r="Y1993" s="110" t="str">
        <f t="shared" si="439"/>
        <v>Greater_Imperial_Solar_energy_NA_CONFIDENTIAL</v>
      </c>
      <c r="Z1993" s="110">
        <f>IF(COUNTIFS($Y$2:Y1993,Y1993)=1,1,0)</f>
        <v>0</v>
      </c>
      <c r="AA1993" s="110">
        <f>SUM($Z$2:Z1993)*Z1993</f>
        <v>0</v>
      </c>
      <c r="AB1993" s="110">
        <f>COUNTIFS(resources!B:B,B1993)</f>
        <v>1</v>
      </c>
      <c r="AC1993" s="110">
        <f t="shared" si="440"/>
        <v>1</v>
      </c>
      <c r="AD1993" s="110">
        <f t="shared" si="441"/>
        <v>1</v>
      </c>
      <c r="AE1993" s="110">
        <f t="shared" si="442"/>
        <v>0</v>
      </c>
      <c r="AF1993" s="110">
        <f t="shared" si="443"/>
        <v>1</v>
      </c>
      <c r="AG1993" s="110">
        <f t="shared" si="444"/>
        <v>0</v>
      </c>
      <c r="AH1993" s="110">
        <f t="shared" si="445"/>
        <v>0</v>
      </c>
      <c r="AI1993" s="110">
        <f t="shared" si="446"/>
        <v>1</v>
      </c>
      <c r="AJ1993" s="100">
        <f>ROW()</f>
        <v>1993</v>
      </c>
      <c r="AK1993" s="100" t="e">
        <f>INDEX('BadRows RECART'!$C$2:$C$1207,MATCH(monthly_gwh_mw!AJ1993,'BadRows RECART'!$D$2:$D$1207,0))</f>
        <v>#N/A</v>
      </c>
    </row>
    <row r="1994" spans="1:37" ht="20">
      <c r="A1994" s="106" t="s">
        <v>3907</v>
      </c>
      <c r="B1994" s="106" t="s">
        <v>2079</v>
      </c>
      <c r="C1994" s="106" t="s">
        <v>6297</v>
      </c>
      <c r="D1994" s="168">
        <v>2025</v>
      </c>
      <c r="E1994" s="168">
        <v>12</v>
      </c>
      <c r="F1994" s="199">
        <v>19.608113306454218</v>
      </c>
      <c r="G1994" s="212" t="s">
        <v>6314</v>
      </c>
      <c r="H1994" s="212" t="s">
        <v>6314</v>
      </c>
      <c r="I1994" s="106" t="s">
        <v>594</v>
      </c>
      <c r="K1994" s="83" t="s">
        <v>6314</v>
      </c>
      <c r="L1994" s="83" t="s">
        <v>6314</v>
      </c>
      <c r="M1994" s="45" t="str">
        <f>IF(
ISNA(INDEX(resources!E:E,MATCH(B1994,resources!B:B,0))),"fillme",
INDEX(resources!E:E,MATCH(B1994,resources!B:B,0)))</f>
        <v>CAISO_Solar</v>
      </c>
      <c r="N1994" s="45">
        <f>IF(
ISNA(INDEX(resources!J:J,MATCH(B1994,resources!B:B,0))),"fillme",
INDEX(resources!J:J,MATCH(B1994,resources!B:B,0)))</f>
        <v>0</v>
      </c>
      <c r="O1994" s="83" t="str">
        <f>IFERROR(INDEX(resources!K:K,MATCH(B1994,resources!B:B,0)),"fillme")</f>
        <v>solar</v>
      </c>
      <c r="P1994" s="89" t="str">
        <f t="shared" si="434"/>
        <v>solar_2025_12</v>
      </c>
      <c r="Q1994" s="87">
        <f>INDEX(elcc!G:G,MATCH(P1994,elcc!D:D,0))</f>
        <v>0</v>
      </c>
      <c r="R1994" s="89">
        <f t="shared" si="435"/>
        <v>1</v>
      </c>
      <c r="S1994" s="89" t="s">
        <v>6314</v>
      </c>
      <c r="T1994" s="89" t="s">
        <v>6314</v>
      </c>
      <c r="U1994" s="90" t="str">
        <f t="shared" si="436"/>
        <v>ok</v>
      </c>
      <c r="V1994" s="63" t="str">
        <f>INDEX(resources!F:F,MATCH(B1994,resources!B:B,0))</f>
        <v>new_resolve</v>
      </c>
      <c r="W1994" s="110">
        <f t="shared" si="437"/>
        <v>1</v>
      </c>
      <c r="X1994" s="110">
        <f t="shared" si="438"/>
        <v>0</v>
      </c>
      <c r="Y1994" s="110" t="str">
        <f t="shared" si="439"/>
        <v>Greater_Imperial_Solar_energy_NA_CONFIDENTIAL</v>
      </c>
      <c r="Z1994" s="110">
        <f>IF(COUNTIFS($Y$2:Y1994,Y1994)=1,1,0)</f>
        <v>0</v>
      </c>
      <c r="AA1994" s="110">
        <f>SUM($Z$2:Z1994)*Z1994</f>
        <v>0</v>
      </c>
      <c r="AB1994" s="110">
        <f>COUNTIFS(resources!B:B,B1994)</f>
        <v>1</v>
      </c>
      <c r="AC1994" s="110">
        <f t="shared" si="440"/>
        <v>1</v>
      </c>
      <c r="AD1994" s="110">
        <f t="shared" si="441"/>
        <v>1</v>
      </c>
      <c r="AE1994" s="110">
        <f t="shared" si="442"/>
        <v>0</v>
      </c>
      <c r="AF1994" s="110">
        <f t="shared" si="443"/>
        <v>1</v>
      </c>
      <c r="AG1994" s="110">
        <f t="shared" si="444"/>
        <v>0</v>
      </c>
      <c r="AH1994" s="110">
        <f t="shared" si="445"/>
        <v>0</v>
      </c>
      <c r="AI1994" s="110">
        <f t="shared" si="446"/>
        <v>1</v>
      </c>
      <c r="AJ1994" s="100">
        <f>ROW()</f>
        <v>1994</v>
      </c>
      <c r="AK1994" s="100" t="e">
        <f>INDEX('BadRows RECART'!$C$2:$C$1207,MATCH(monthly_gwh_mw!AJ1994,'BadRows RECART'!$D$2:$D$1207,0))</f>
        <v>#N/A</v>
      </c>
    </row>
    <row r="1995" spans="1:37" ht="20">
      <c r="A1995" s="106" t="s">
        <v>3907</v>
      </c>
      <c r="B1995" s="106" t="s">
        <v>2079</v>
      </c>
      <c r="C1995" s="106" t="s">
        <v>6297</v>
      </c>
      <c r="D1995" s="168">
        <v>2026</v>
      </c>
      <c r="E1995" s="168">
        <v>1</v>
      </c>
      <c r="F1995" s="199">
        <v>21.244464680401894</v>
      </c>
      <c r="G1995" s="212" t="s">
        <v>6314</v>
      </c>
      <c r="H1995" s="212" t="s">
        <v>6314</v>
      </c>
      <c r="I1995" s="106" t="s">
        <v>594</v>
      </c>
      <c r="K1995" s="83" t="s">
        <v>6314</v>
      </c>
      <c r="L1995" s="83" t="s">
        <v>6314</v>
      </c>
      <c r="M1995" s="45" t="str">
        <f>IF(
ISNA(INDEX(resources!E:E,MATCH(B1995,resources!B:B,0))),"fillme",
INDEX(resources!E:E,MATCH(B1995,resources!B:B,0)))</f>
        <v>CAISO_Solar</v>
      </c>
      <c r="N1995" s="45">
        <f>IF(
ISNA(INDEX(resources!J:J,MATCH(B1995,resources!B:B,0))),"fillme",
INDEX(resources!J:J,MATCH(B1995,resources!B:B,0)))</f>
        <v>0</v>
      </c>
      <c r="O1995" s="83" t="str">
        <f>IFERROR(INDEX(resources!K:K,MATCH(B1995,resources!B:B,0)),"fillme")</f>
        <v>solar</v>
      </c>
      <c r="P1995" s="89" t="str">
        <f t="shared" si="434"/>
        <v>solar_2026_1</v>
      </c>
      <c r="Q1995" s="87">
        <f>INDEX(elcc!G:G,MATCH(P1995,elcc!D:D,0))</f>
        <v>2.5714285714285714E-2</v>
      </c>
      <c r="R1995" s="89">
        <f t="shared" si="435"/>
        <v>1</v>
      </c>
      <c r="S1995" s="89" t="s">
        <v>6314</v>
      </c>
      <c r="T1995" s="89" t="s">
        <v>6314</v>
      </c>
      <c r="U1995" s="90" t="str">
        <f t="shared" si="436"/>
        <v>ok</v>
      </c>
      <c r="V1995" s="63" t="str">
        <f>INDEX(resources!F:F,MATCH(B1995,resources!B:B,0))</f>
        <v>new_resolve</v>
      </c>
      <c r="W1995" s="110">
        <f t="shared" si="437"/>
        <v>1</v>
      </c>
      <c r="X1995" s="110">
        <f t="shared" si="438"/>
        <v>0</v>
      </c>
      <c r="Y1995" s="110" t="str">
        <f t="shared" si="439"/>
        <v>Greater_Imperial_Solar_energy_NA_CONFIDENTIAL</v>
      </c>
      <c r="Z1995" s="110">
        <f>IF(COUNTIFS($Y$2:Y1995,Y1995)=1,1,0)</f>
        <v>0</v>
      </c>
      <c r="AA1995" s="110">
        <f>SUM($Z$2:Z1995)*Z1995</f>
        <v>0</v>
      </c>
      <c r="AB1995" s="110">
        <f>COUNTIFS(resources!B:B,B1995)</f>
        <v>1</v>
      </c>
      <c r="AC1995" s="110">
        <f t="shared" si="440"/>
        <v>1</v>
      </c>
      <c r="AD1995" s="110">
        <f t="shared" si="441"/>
        <v>1</v>
      </c>
      <c r="AE1995" s="110">
        <f t="shared" si="442"/>
        <v>0</v>
      </c>
      <c r="AF1995" s="110">
        <f t="shared" si="443"/>
        <v>1</v>
      </c>
      <c r="AG1995" s="110">
        <f t="shared" si="444"/>
        <v>0</v>
      </c>
      <c r="AH1995" s="110">
        <f t="shared" si="445"/>
        <v>0</v>
      </c>
      <c r="AI1995" s="110">
        <f t="shared" si="446"/>
        <v>1</v>
      </c>
      <c r="AJ1995" s="100">
        <f>ROW()</f>
        <v>1995</v>
      </c>
      <c r="AK1995" s="100" t="e">
        <f>INDEX('BadRows RECART'!$C$2:$C$1207,MATCH(monthly_gwh_mw!AJ1995,'BadRows RECART'!$D$2:$D$1207,0))</f>
        <v>#N/A</v>
      </c>
    </row>
    <row r="1996" spans="1:37" ht="20">
      <c r="A1996" s="106" t="s">
        <v>3907</v>
      </c>
      <c r="B1996" s="106" t="s">
        <v>2079</v>
      </c>
      <c r="C1996" s="106" t="s">
        <v>6297</v>
      </c>
      <c r="D1996" s="168">
        <v>2026</v>
      </c>
      <c r="E1996" s="168">
        <v>2</v>
      </c>
      <c r="F1996" s="199">
        <v>23.016479699038811</v>
      </c>
      <c r="G1996" s="212" t="s">
        <v>6314</v>
      </c>
      <c r="H1996" s="212" t="s">
        <v>6314</v>
      </c>
      <c r="I1996" s="106" t="s">
        <v>594</v>
      </c>
      <c r="K1996" s="83" t="s">
        <v>6314</v>
      </c>
      <c r="L1996" s="83" t="s">
        <v>6314</v>
      </c>
      <c r="M1996" s="45" t="str">
        <f>IF(
ISNA(INDEX(resources!E:E,MATCH(B1996,resources!B:B,0))),"fillme",
INDEX(resources!E:E,MATCH(B1996,resources!B:B,0)))</f>
        <v>CAISO_Solar</v>
      </c>
      <c r="N1996" s="45">
        <f>IF(
ISNA(INDEX(resources!J:J,MATCH(B1996,resources!B:B,0))),"fillme",
INDEX(resources!J:J,MATCH(B1996,resources!B:B,0)))</f>
        <v>0</v>
      </c>
      <c r="O1996" s="83" t="str">
        <f>IFERROR(INDEX(resources!K:K,MATCH(B1996,resources!B:B,0)),"fillme")</f>
        <v>solar</v>
      </c>
      <c r="P1996" s="89" t="str">
        <f t="shared" si="434"/>
        <v>solar_2026_2</v>
      </c>
      <c r="Q1996" s="87">
        <f>INDEX(elcc!G:G,MATCH(P1996,elcc!D:D,0))</f>
        <v>1.9285714285714285E-2</v>
      </c>
      <c r="R1996" s="89">
        <f t="shared" si="435"/>
        <v>1</v>
      </c>
      <c r="S1996" s="89" t="s">
        <v>6314</v>
      </c>
      <c r="T1996" s="89" t="s">
        <v>6314</v>
      </c>
      <c r="U1996" s="90" t="str">
        <f t="shared" si="436"/>
        <v>ok</v>
      </c>
      <c r="V1996" s="63" t="str">
        <f>INDEX(resources!F:F,MATCH(B1996,resources!B:B,0))</f>
        <v>new_resolve</v>
      </c>
      <c r="W1996" s="110">
        <f t="shared" si="437"/>
        <v>1</v>
      </c>
      <c r="X1996" s="110">
        <f t="shared" si="438"/>
        <v>0</v>
      </c>
      <c r="Y1996" s="110" t="str">
        <f t="shared" si="439"/>
        <v>Greater_Imperial_Solar_energy_NA_CONFIDENTIAL</v>
      </c>
      <c r="Z1996" s="110">
        <f>IF(COUNTIFS($Y$2:Y1996,Y1996)=1,1,0)</f>
        <v>0</v>
      </c>
      <c r="AA1996" s="110">
        <f>SUM($Z$2:Z1996)*Z1996</f>
        <v>0</v>
      </c>
      <c r="AB1996" s="110">
        <f>COUNTIFS(resources!B:B,B1996)</f>
        <v>1</v>
      </c>
      <c r="AC1996" s="110">
        <f t="shared" si="440"/>
        <v>1</v>
      </c>
      <c r="AD1996" s="110">
        <f t="shared" si="441"/>
        <v>1</v>
      </c>
      <c r="AE1996" s="110">
        <f t="shared" si="442"/>
        <v>0</v>
      </c>
      <c r="AF1996" s="110">
        <f t="shared" si="443"/>
        <v>1</v>
      </c>
      <c r="AG1996" s="110">
        <f t="shared" si="444"/>
        <v>0</v>
      </c>
      <c r="AH1996" s="110">
        <f t="shared" si="445"/>
        <v>0</v>
      </c>
      <c r="AI1996" s="110">
        <f t="shared" si="446"/>
        <v>1</v>
      </c>
      <c r="AJ1996" s="100">
        <f>ROW()</f>
        <v>1996</v>
      </c>
      <c r="AK1996" s="100" t="e">
        <f>INDEX('BadRows RECART'!$C$2:$C$1207,MATCH(monthly_gwh_mw!AJ1996,'BadRows RECART'!$D$2:$D$1207,0))</f>
        <v>#N/A</v>
      </c>
    </row>
    <row r="1997" spans="1:37" ht="20">
      <c r="A1997" s="106" t="s">
        <v>3907</v>
      </c>
      <c r="B1997" s="106" t="s">
        <v>2079</v>
      </c>
      <c r="C1997" s="106" t="s">
        <v>6297</v>
      </c>
      <c r="D1997" s="168">
        <v>2026</v>
      </c>
      <c r="E1997" s="168">
        <v>3</v>
      </c>
      <c r="F1997" s="199">
        <v>31.763358872151208</v>
      </c>
      <c r="G1997" s="212" t="s">
        <v>6314</v>
      </c>
      <c r="H1997" s="212" t="s">
        <v>6314</v>
      </c>
      <c r="I1997" s="106" t="s">
        <v>594</v>
      </c>
      <c r="K1997" s="83" t="s">
        <v>6314</v>
      </c>
      <c r="L1997" s="83" t="s">
        <v>6314</v>
      </c>
      <c r="M1997" s="45" t="str">
        <f>IF(
ISNA(INDEX(resources!E:E,MATCH(B1997,resources!B:B,0))),"fillme",
INDEX(resources!E:E,MATCH(B1997,resources!B:B,0)))</f>
        <v>CAISO_Solar</v>
      </c>
      <c r="N1997" s="45">
        <f>IF(
ISNA(INDEX(resources!J:J,MATCH(B1997,resources!B:B,0))),"fillme",
INDEX(resources!J:J,MATCH(B1997,resources!B:B,0)))</f>
        <v>0</v>
      </c>
      <c r="O1997" s="83" t="str">
        <f>IFERROR(INDEX(resources!K:K,MATCH(B1997,resources!B:B,0)),"fillme")</f>
        <v>solar</v>
      </c>
      <c r="P1997" s="89" t="str">
        <f t="shared" si="434"/>
        <v>solar_2026_3</v>
      </c>
      <c r="Q1997" s="87">
        <f>INDEX(elcc!G:G,MATCH(P1997,elcc!D:D,0))</f>
        <v>0.1157142857142857</v>
      </c>
      <c r="R1997" s="89">
        <f t="shared" si="435"/>
        <v>1</v>
      </c>
      <c r="S1997" s="89" t="s">
        <v>6314</v>
      </c>
      <c r="T1997" s="89" t="s">
        <v>6314</v>
      </c>
      <c r="U1997" s="90" t="str">
        <f t="shared" si="436"/>
        <v>ok</v>
      </c>
      <c r="V1997" s="63" t="str">
        <f>INDEX(resources!F:F,MATCH(B1997,resources!B:B,0))</f>
        <v>new_resolve</v>
      </c>
      <c r="W1997" s="110">
        <f t="shared" si="437"/>
        <v>1</v>
      </c>
      <c r="X1997" s="110">
        <f t="shared" si="438"/>
        <v>0</v>
      </c>
      <c r="Y1997" s="110" t="str">
        <f t="shared" si="439"/>
        <v>Greater_Imperial_Solar_energy_NA_CONFIDENTIAL</v>
      </c>
      <c r="Z1997" s="110">
        <f>IF(COUNTIFS($Y$2:Y1997,Y1997)=1,1,0)</f>
        <v>0</v>
      </c>
      <c r="AA1997" s="110">
        <f>SUM($Z$2:Z1997)*Z1997</f>
        <v>0</v>
      </c>
      <c r="AB1997" s="110">
        <f>COUNTIFS(resources!B:B,B1997)</f>
        <v>1</v>
      </c>
      <c r="AC1997" s="110">
        <f t="shared" si="440"/>
        <v>1</v>
      </c>
      <c r="AD1997" s="110">
        <f t="shared" si="441"/>
        <v>1</v>
      </c>
      <c r="AE1997" s="110">
        <f t="shared" si="442"/>
        <v>0</v>
      </c>
      <c r="AF1997" s="110">
        <f t="shared" si="443"/>
        <v>1</v>
      </c>
      <c r="AG1997" s="110">
        <f t="shared" si="444"/>
        <v>0</v>
      </c>
      <c r="AH1997" s="110">
        <f t="shared" si="445"/>
        <v>0</v>
      </c>
      <c r="AI1997" s="110">
        <f t="shared" si="446"/>
        <v>1</v>
      </c>
      <c r="AJ1997" s="100">
        <f>ROW()</f>
        <v>1997</v>
      </c>
      <c r="AK1997" s="100" t="e">
        <f>INDEX('BadRows RECART'!$C$2:$C$1207,MATCH(monthly_gwh_mw!AJ1997,'BadRows RECART'!$D$2:$D$1207,0))</f>
        <v>#N/A</v>
      </c>
    </row>
    <row r="1998" spans="1:37" ht="20">
      <c r="A1998" s="106" t="s">
        <v>3907</v>
      </c>
      <c r="B1998" s="106" t="s">
        <v>2079</v>
      </c>
      <c r="C1998" s="106" t="s">
        <v>6297</v>
      </c>
      <c r="D1998" s="168">
        <v>2026</v>
      </c>
      <c r="E1998" s="168">
        <v>4</v>
      </c>
      <c r="F1998" s="199">
        <v>35.154755783393618</v>
      </c>
      <c r="G1998" s="212" t="s">
        <v>6314</v>
      </c>
      <c r="H1998" s="212" t="s">
        <v>6314</v>
      </c>
      <c r="I1998" s="106" t="s">
        <v>594</v>
      </c>
      <c r="K1998" s="83" t="s">
        <v>6314</v>
      </c>
      <c r="L1998" s="83" t="s">
        <v>6314</v>
      </c>
      <c r="M1998" s="45" t="str">
        <f>IF(
ISNA(INDEX(resources!E:E,MATCH(B1998,resources!B:B,0))),"fillme",
INDEX(resources!E:E,MATCH(B1998,resources!B:B,0)))</f>
        <v>CAISO_Solar</v>
      </c>
      <c r="N1998" s="45">
        <f>IF(
ISNA(INDEX(resources!J:J,MATCH(B1998,resources!B:B,0))),"fillme",
INDEX(resources!J:J,MATCH(B1998,resources!B:B,0)))</f>
        <v>0</v>
      </c>
      <c r="O1998" s="83" t="str">
        <f>IFERROR(INDEX(resources!K:K,MATCH(B1998,resources!B:B,0)),"fillme")</f>
        <v>solar</v>
      </c>
      <c r="P1998" s="89" t="str">
        <f t="shared" si="434"/>
        <v>solar_2026_4</v>
      </c>
      <c r="Q1998" s="87">
        <f>INDEX(elcc!G:G,MATCH(P1998,elcc!D:D,0))</f>
        <v>9.6428571428571419E-2</v>
      </c>
      <c r="R1998" s="89">
        <f t="shared" si="435"/>
        <v>1</v>
      </c>
      <c r="S1998" s="89" t="s">
        <v>6314</v>
      </c>
      <c r="T1998" s="89" t="s">
        <v>6314</v>
      </c>
      <c r="U1998" s="90" t="str">
        <f t="shared" si="436"/>
        <v>ok</v>
      </c>
      <c r="V1998" s="63" t="str">
        <f>INDEX(resources!F:F,MATCH(B1998,resources!B:B,0))</f>
        <v>new_resolve</v>
      </c>
      <c r="W1998" s="110">
        <f t="shared" si="437"/>
        <v>1</v>
      </c>
      <c r="X1998" s="110">
        <f t="shared" si="438"/>
        <v>0</v>
      </c>
      <c r="Y1998" s="110" t="str">
        <f t="shared" si="439"/>
        <v>Greater_Imperial_Solar_energy_NA_CONFIDENTIAL</v>
      </c>
      <c r="Z1998" s="110">
        <f>IF(COUNTIFS($Y$2:Y1998,Y1998)=1,1,0)</f>
        <v>0</v>
      </c>
      <c r="AA1998" s="110">
        <f>SUM($Z$2:Z1998)*Z1998</f>
        <v>0</v>
      </c>
      <c r="AB1998" s="110">
        <f>COUNTIFS(resources!B:B,B1998)</f>
        <v>1</v>
      </c>
      <c r="AC1998" s="110">
        <f t="shared" si="440"/>
        <v>1</v>
      </c>
      <c r="AD1998" s="110">
        <f t="shared" si="441"/>
        <v>1</v>
      </c>
      <c r="AE1998" s="110">
        <f t="shared" si="442"/>
        <v>0</v>
      </c>
      <c r="AF1998" s="110">
        <f t="shared" si="443"/>
        <v>1</v>
      </c>
      <c r="AG1998" s="110">
        <f t="shared" si="444"/>
        <v>0</v>
      </c>
      <c r="AH1998" s="110">
        <f t="shared" si="445"/>
        <v>0</v>
      </c>
      <c r="AI1998" s="110">
        <f t="shared" si="446"/>
        <v>1</v>
      </c>
      <c r="AJ1998" s="100">
        <f>ROW()</f>
        <v>1998</v>
      </c>
      <c r="AK1998" s="100" t="e">
        <f>INDEX('BadRows RECART'!$C$2:$C$1207,MATCH(monthly_gwh_mw!AJ1998,'BadRows RECART'!$D$2:$D$1207,0))</f>
        <v>#N/A</v>
      </c>
    </row>
    <row r="1999" spans="1:37" ht="20">
      <c r="A1999" s="106" t="s">
        <v>3907</v>
      </c>
      <c r="B1999" s="106" t="s">
        <v>2079</v>
      </c>
      <c r="C1999" s="106" t="s">
        <v>6297</v>
      </c>
      <c r="D1999" s="168">
        <v>2026</v>
      </c>
      <c r="E1999" s="168">
        <v>5</v>
      </c>
      <c r="F1999" s="199">
        <v>40.803669898800898</v>
      </c>
      <c r="G1999" s="212" t="s">
        <v>6314</v>
      </c>
      <c r="H1999" s="212" t="s">
        <v>6314</v>
      </c>
      <c r="I1999" s="106" t="s">
        <v>594</v>
      </c>
      <c r="K1999" s="83" t="s">
        <v>6314</v>
      </c>
      <c r="L1999" s="83" t="s">
        <v>6314</v>
      </c>
      <c r="M1999" s="45" t="str">
        <f>IF(
ISNA(INDEX(resources!E:E,MATCH(B1999,resources!B:B,0))),"fillme",
INDEX(resources!E:E,MATCH(B1999,resources!B:B,0)))</f>
        <v>CAISO_Solar</v>
      </c>
      <c r="N1999" s="45">
        <f>IF(
ISNA(INDEX(resources!J:J,MATCH(B1999,resources!B:B,0))),"fillme",
INDEX(resources!J:J,MATCH(B1999,resources!B:B,0)))</f>
        <v>0</v>
      </c>
      <c r="O1999" s="83" t="str">
        <f>IFERROR(INDEX(resources!K:K,MATCH(B1999,resources!B:B,0)),"fillme")</f>
        <v>solar</v>
      </c>
      <c r="P1999" s="89" t="str">
        <f t="shared" si="434"/>
        <v>solar_2026_5</v>
      </c>
      <c r="Q1999" s="87">
        <f>INDEX(elcc!G:G,MATCH(P1999,elcc!D:D,0))</f>
        <v>0.10285714285714286</v>
      </c>
      <c r="R1999" s="89">
        <f t="shared" si="435"/>
        <v>1</v>
      </c>
      <c r="S1999" s="89" t="s">
        <v>6314</v>
      </c>
      <c r="T1999" s="89" t="s">
        <v>6314</v>
      </c>
      <c r="U1999" s="90" t="str">
        <f t="shared" si="436"/>
        <v>ok</v>
      </c>
      <c r="V1999" s="63" t="str">
        <f>INDEX(resources!F:F,MATCH(B1999,resources!B:B,0))</f>
        <v>new_resolve</v>
      </c>
      <c r="W1999" s="110">
        <f t="shared" si="437"/>
        <v>1</v>
      </c>
      <c r="X1999" s="110">
        <f t="shared" si="438"/>
        <v>0</v>
      </c>
      <c r="Y1999" s="110" t="str">
        <f t="shared" si="439"/>
        <v>Greater_Imperial_Solar_energy_NA_CONFIDENTIAL</v>
      </c>
      <c r="Z1999" s="110">
        <f>IF(COUNTIFS($Y$2:Y1999,Y1999)=1,1,0)</f>
        <v>0</v>
      </c>
      <c r="AA1999" s="110">
        <f>SUM($Z$2:Z1999)*Z1999</f>
        <v>0</v>
      </c>
      <c r="AB1999" s="110">
        <f>COUNTIFS(resources!B:B,B1999)</f>
        <v>1</v>
      </c>
      <c r="AC1999" s="110">
        <f t="shared" si="440"/>
        <v>1</v>
      </c>
      <c r="AD1999" s="110">
        <f t="shared" si="441"/>
        <v>1</v>
      </c>
      <c r="AE1999" s="110">
        <f t="shared" si="442"/>
        <v>0</v>
      </c>
      <c r="AF1999" s="110">
        <f t="shared" si="443"/>
        <v>1</v>
      </c>
      <c r="AG1999" s="110">
        <f t="shared" si="444"/>
        <v>0</v>
      </c>
      <c r="AH1999" s="110">
        <f t="shared" si="445"/>
        <v>0</v>
      </c>
      <c r="AI1999" s="110">
        <f t="shared" si="446"/>
        <v>1</v>
      </c>
      <c r="AJ1999" s="100">
        <f>ROW()</f>
        <v>1999</v>
      </c>
      <c r="AK1999" s="100" t="e">
        <f>INDEX('BadRows RECART'!$C$2:$C$1207,MATCH(monthly_gwh_mw!AJ1999,'BadRows RECART'!$D$2:$D$1207,0))</f>
        <v>#N/A</v>
      </c>
    </row>
    <row r="2000" spans="1:37" ht="20">
      <c r="A2000" s="106" t="s">
        <v>3907</v>
      </c>
      <c r="B2000" s="106" t="s">
        <v>2079</v>
      </c>
      <c r="C2000" s="106" t="s">
        <v>6297</v>
      </c>
      <c r="D2000" s="168">
        <v>2026</v>
      </c>
      <c r="E2000" s="168">
        <v>6</v>
      </c>
      <c r="F2000" s="199">
        <v>40.408751531235794</v>
      </c>
      <c r="G2000" s="212" t="s">
        <v>6314</v>
      </c>
      <c r="H2000" s="212" t="s">
        <v>6314</v>
      </c>
      <c r="I2000" s="106" t="s">
        <v>594</v>
      </c>
      <c r="K2000" s="83" t="s">
        <v>6314</v>
      </c>
      <c r="L2000" s="83" t="s">
        <v>6314</v>
      </c>
      <c r="M2000" s="45" t="str">
        <f>IF(
ISNA(INDEX(resources!E:E,MATCH(B2000,resources!B:B,0))),"fillme",
INDEX(resources!E:E,MATCH(B2000,resources!B:B,0)))</f>
        <v>CAISO_Solar</v>
      </c>
      <c r="N2000" s="45">
        <f>IF(
ISNA(INDEX(resources!J:J,MATCH(B2000,resources!B:B,0))),"fillme",
INDEX(resources!J:J,MATCH(B2000,resources!B:B,0)))</f>
        <v>0</v>
      </c>
      <c r="O2000" s="83" t="str">
        <f>IFERROR(INDEX(resources!K:K,MATCH(B2000,resources!B:B,0)),"fillme")</f>
        <v>solar</v>
      </c>
      <c r="P2000" s="89" t="str">
        <f t="shared" si="434"/>
        <v>solar_2026_6</v>
      </c>
      <c r="Q2000" s="87">
        <f>INDEX(elcc!G:G,MATCH(P2000,elcc!D:D,0))</f>
        <v>0.19928571428571426</v>
      </c>
      <c r="R2000" s="89">
        <f t="shared" si="435"/>
        <v>1</v>
      </c>
      <c r="S2000" s="89" t="s">
        <v>6314</v>
      </c>
      <c r="T2000" s="89" t="s">
        <v>6314</v>
      </c>
      <c r="U2000" s="90" t="str">
        <f t="shared" si="436"/>
        <v>ok</v>
      </c>
      <c r="V2000" s="63" t="str">
        <f>INDEX(resources!F:F,MATCH(B2000,resources!B:B,0))</f>
        <v>new_resolve</v>
      </c>
      <c r="W2000" s="110">
        <f t="shared" si="437"/>
        <v>1</v>
      </c>
      <c r="X2000" s="110">
        <f t="shared" si="438"/>
        <v>0</v>
      </c>
      <c r="Y2000" s="110" t="str">
        <f t="shared" si="439"/>
        <v>Greater_Imperial_Solar_energy_NA_CONFIDENTIAL</v>
      </c>
      <c r="Z2000" s="110">
        <f>IF(COUNTIFS($Y$2:Y2000,Y2000)=1,1,0)</f>
        <v>0</v>
      </c>
      <c r="AA2000" s="110">
        <f>SUM($Z$2:Z2000)*Z2000</f>
        <v>0</v>
      </c>
      <c r="AB2000" s="110">
        <f>COUNTIFS(resources!B:B,B2000)</f>
        <v>1</v>
      </c>
      <c r="AC2000" s="110">
        <f t="shared" si="440"/>
        <v>1</v>
      </c>
      <c r="AD2000" s="110">
        <f t="shared" si="441"/>
        <v>1</v>
      </c>
      <c r="AE2000" s="110">
        <f t="shared" si="442"/>
        <v>0</v>
      </c>
      <c r="AF2000" s="110">
        <f t="shared" si="443"/>
        <v>1</v>
      </c>
      <c r="AG2000" s="110">
        <f t="shared" si="444"/>
        <v>0</v>
      </c>
      <c r="AH2000" s="110">
        <f t="shared" si="445"/>
        <v>0</v>
      </c>
      <c r="AI2000" s="110">
        <f t="shared" si="446"/>
        <v>1</v>
      </c>
      <c r="AJ2000" s="100">
        <f>ROW()</f>
        <v>2000</v>
      </c>
      <c r="AK2000" s="100" t="e">
        <f>INDEX('BadRows RECART'!$C$2:$C$1207,MATCH(monthly_gwh_mw!AJ2000,'BadRows RECART'!$D$2:$D$1207,0))</f>
        <v>#N/A</v>
      </c>
    </row>
    <row r="2001" spans="1:37" ht="20">
      <c r="A2001" s="106" t="s">
        <v>3907</v>
      </c>
      <c r="B2001" s="106" t="s">
        <v>2079</v>
      </c>
      <c r="C2001" s="106" t="s">
        <v>6297</v>
      </c>
      <c r="D2001" s="168">
        <v>2026</v>
      </c>
      <c r="E2001" s="168">
        <v>7</v>
      </c>
      <c r="F2001" s="199">
        <v>36.530093758243609</v>
      </c>
      <c r="G2001" s="212" t="s">
        <v>6314</v>
      </c>
      <c r="H2001" s="212" t="s">
        <v>6314</v>
      </c>
      <c r="I2001" s="106" t="s">
        <v>594</v>
      </c>
      <c r="K2001" s="83" t="s">
        <v>6314</v>
      </c>
      <c r="L2001" s="83" t="s">
        <v>6314</v>
      </c>
      <c r="M2001" s="45" t="str">
        <f>IF(
ISNA(INDEX(resources!E:E,MATCH(B2001,resources!B:B,0))),"fillme",
INDEX(resources!E:E,MATCH(B2001,resources!B:B,0)))</f>
        <v>CAISO_Solar</v>
      </c>
      <c r="N2001" s="45">
        <f>IF(
ISNA(INDEX(resources!J:J,MATCH(B2001,resources!B:B,0))),"fillme",
INDEX(resources!J:J,MATCH(B2001,resources!B:B,0)))</f>
        <v>0</v>
      </c>
      <c r="O2001" s="83" t="str">
        <f>IFERROR(INDEX(resources!K:K,MATCH(B2001,resources!B:B,0)),"fillme")</f>
        <v>solar</v>
      </c>
      <c r="P2001" s="89" t="str">
        <f t="shared" si="434"/>
        <v>solar_2026_7</v>
      </c>
      <c r="Q2001" s="87">
        <f>INDEX(elcc!G:G,MATCH(P2001,elcc!D:D,0))</f>
        <v>0.25071428571428572</v>
      </c>
      <c r="R2001" s="89">
        <f t="shared" si="435"/>
        <v>1</v>
      </c>
      <c r="S2001" s="89" t="s">
        <v>6314</v>
      </c>
      <c r="T2001" s="89" t="s">
        <v>6314</v>
      </c>
      <c r="U2001" s="90" t="str">
        <f t="shared" si="436"/>
        <v>ok</v>
      </c>
      <c r="V2001" s="63" t="str">
        <f>INDEX(resources!F:F,MATCH(B2001,resources!B:B,0))</f>
        <v>new_resolve</v>
      </c>
      <c r="W2001" s="110">
        <f t="shared" si="437"/>
        <v>1</v>
      </c>
      <c r="X2001" s="110">
        <f t="shared" si="438"/>
        <v>0</v>
      </c>
      <c r="Y2001" s="110" t="str">
        <f t="shared" si="439"/>
        <v>Greater_Imperial_Solar_energy_NA_CONFIDENTIAL</v>
      </c>
      <c r="Z2001" s="110">
        <f>IF(COUNTIFS($Y$2:Y2001,Y2001)=1,1,0)</f>
        <v>0</v>
      </c>
      <c r="AA2001" s="110">
        <f>SUM($Z$2:Z2001)*Z2001</f>
        <v>0</v>
      </c>
      <c r="AB2001" s="110">
        <f>COUNTIFS(resources!B:B,B2001)</f>
        <v>1</v>
      </c>
      <c r="AC2001" s="110">
        <f t="shared" si="440"/>
        <v>1</v>
      </c>
      <c r="AD2001" s="110">
        <f t="shared" si="441"/>
        <v>1</v>
      </c>
      <c r="AE2001" s="110">
        <f t="shared" si="442"/>
        <v>0</v>
      </c>
      <c r="AF2001" s="110">
        <f t="shared" si="443"/>
        <v>1</v>
      </c>
      <c r="AG2001" s="110">
        <f t="shared" si="444"/>
        <v>0</v>
      </c>
      <c r="AH2001" s="110">
        <f t="shared" si="445"/>
        <v>0</v>
      </c>
      <c r="AI2001" s="110">
        <f t="shared" si="446"/>
        <v>1</v>
      </c>
      <c r="AJ2001" s="100">
        <f>ROW()</f>
        <v>2001</v>
      </c>
      <c r="AK2001" s="100" t="e">
        <f>INDEX('BadRows RECART'!$C$2:$C$1207,MATCH(monthly_gwh_mw!AJ2001,'BadRows RECART'!$D$2:$D$1207,0))</f>
        <v>#N/A</v>
      </c>
    </row>
    <row r="2002" spans="1:37" ht="20">
      <c r="A2002" s="106" t="s">
        <v>3907</v>
      </c>
      <c r="B2002" s="106" t="s">
        <v>2079</v>
      </c>
      <c r="C2002" s="106" t="s">
        <v>6297</v>
      </c>
      <c r="D2002" s="168">
        <v>2026</v>
      </c>
      <c r="E2002" s="168">
        <v>8</v>
      </c>
      <c r="F2002" s="199">
        <v>34.847157059023452</v>
      </c>
      <c r="G2002" s="212" t="s">
        <v>6314</v>
      </c>
      <c r="H2002" s="212" t="s">
        <v>6314</v>
      </c>
      <c r="I2002" s="106" t="s">
        <v>594</v>
      </c>
      <c r="K2002" s="83" t="s">
        <v>6314</v>
      </c>
      <c r="L2002" s="83" t="s">
        <v>6314</v>
      </c>
      <c r="M2002" s="45" t="str">
        <f>IF(
ISNA(INDEX(resources!E:E,MATCH(B2002,resources!B:B,0))),"fillme",
INDEX(resources!E:E,MATCH(B2002,resources!B:B,0)))</f>
        <v>CAISO_Solar</v>
      </c>
      <c r="N2002" s="45">
        <f>IF(
ISNA(INDEX(resources!J:J,MATCH(B2002,resources!B:B,0))),"fillme",
INDEX(resources!J:J,MATCH(B2002,resources!B:B,0)))</f>
        <v>0</v>
      </c>
      <c r="O2002" s="83" t="str">
        <f>IFERROR(INDEX(resources!K:K,MATCH(B2002,resources!B:B,0)),"fillme")</f>
        <v>solar</v>
      </c>
      <c r="P2002" s="89" t="str">
        <f t="shared" si="434"/>
        <v>solar_2026_8</v>
      </c>
      <c r="Q2002" s="87">
        <f>INDEX(elcc!G:G,MATCH(P2002,elcc!D:D,0))</f>
        <v>0.17357142857142857</v>
      </c>
      <c r="R2002" s="89">
        <f t="shared" si="435"/>
        <v>1</v>
      </c>
      <c r="S2002" s="89" t="s">
        <v>6314</v>
      </c>
      <c r="T2002" s="89" t="s">
        <v>6314</v>
      </c>
      <c r="U2002" s="90" t="str">
        <f t="shared" si="436"/>
        <v>ok</v>
      </c>
      <c r="V2002" s="63" t="str">
        <f>INDEX(resources!F:F,MATCH(B2002,resources!B:B,0))</f>
        <v>new_resolve</v>
      </c>
      <c r="W2002" s="110">
        <f t="shared" si="437"/>
        <v>1</v>
      </c>
      <c r="X2002" s="110">
        <f t="shared" si="438"/>
        <v>0</v>
      </c>
      <c r="Y2002" s="110" t="str">
        <f t="shared" si="439"/>
        <v>Greater_Imperial_Solar_energy_NA_CONFIDENTIAL</v>
      </c>
      <c r="Z2002" s="110">
        <f>IF(COUNTIFS($Y$2:Y2002,Y2002)=1,1,0)</f>
        <v>0</v>
      </c>
      <c r="AA2002" s="110">
        <f>SUM($Z$2:Z2002)*Z2002</f>
        <v>0</v>
      </c>
      <c r="AB2002" s="110">
        <f>COUNTIFS(resources!B:B,B2002)</f>
        <v>1</v>
      </c>
      <c r="AC2002" s="110">
        <f t="shared" si="440"/>
        <v>1</v>
      </c>
      <c r="AD2002" s="110">
        <f t="shared" si="441"/>
        <v>1</v>
      </c>
      <c r="AE2002" s="110">
        <f t="shared" si="442"/>
        <v>0</v>
      </c>
      <c r="AF2002" s="110">
        <f t="shared" si="443"/>
        <v>1</v>
      </c>
      <c r="AG2002" s="110">
        <f t="shared" si="444"/>
        <v>0</v>
      </c>
      <c r="AH2002" s="110">
        <f t="shared" si="445"/>
        <v>0</v>
      </c>
      <c r="AI2002" s="110">
        <f t="shared" si="446"/>
        <v>1</v>
      </c>
      <c r="AJ2002" s="100">
        <f>ROW()</f>
        <v>2002</v>
      </c>
      <c r="AK2002" s="100" t="e">
        <f>INDEX('BadRows RECART'!$C$2:$C$1207,MATCH(monthly_gwh_mw!AJ2002,'BadRows RECART'!$D$2:$D$1207,0))</f>
        <v>#N/A</v>
      </c>
    </row>
    <row r="2003" spans="1:37" ht="20">
      <c r="A2003" s="106" t="s">
        <v>3907</v>
      </c>
      <c r="B2003" s="106" t="s">
        <v>2079</v>
      </c>
      <c r="C2003" s="106" t="s">
        <v>6297</v>
      </c>
      <c r="D2003" s="168">
        <v>2026</v>
      </c>
      <c r="E2003" s="168">
        <v>9</v>
      </c>
      <c r="F2003" s="199">
        <v>30.626767658937283</v>
      </c>
      <c r="G2003" s="212" t="s">
        <v>6314</v>
      </c>
      <c r="H2003" s="212" t="s">
        <v>6314</v>
      </c>
      <c r="I2003" s="106" t="s">
        <v>594</v>
      </c>
      <c r="K2003" s="83" t="s">
        <v>6314</v>
      </c>
      <c r="L2003" s="83" t="s">
        <v>6314</v>
      </c>
      <c r="M2003" s="45" t="str">
        <f>IF(
ISNA(INDEX(resources!E:E,MATCH(B2003,resources!B:B,0))),"fillme",
INDEX(resources!E:E,MATCH(B2003,resources!B:B,0)))</f>
        <v>CAISO_Solar</v>
      </c>
      <c r="N2003" s="45">
        <f>IF(
ISNA(INDEX(resources!J:J,MATCH(B2003,resources!B:B,0))),"fillme",
INDEX(resources!J:J,MATCH(B2003,resources!B:B,0)))</f>
        <v>0</v>
      </c>
      <c r="O2003" s="83" t="str">
        <f>IFERROR(INDEX(resources!K:K,MATCH(B2003,resources!B:B,0)),"fillme")</f>
        <v>solar</v>
      </c>
      <c r="P2003" s="89" t="str">
        <f t="shared" si="434"/>
        <v>solar_2026_9</v>
      </c>
      <c r="Q2003" s="87">
        <f>INDEX(elcc!G:G,MATCH(P2003,elcc!D:D,0))</f>
        <v>8.8112200089894482E-2</v>
      </c>
      <c r="R2003" s="89">
        <f t="shared" si="435"/>
        <v>1</v>
      </c>
      <c r="S2003" s="89" t="s">
        <v>6314</v>
      </c>
      <c r="T2003" s="89" t="s">
        <v>6314</v>
      </c>
      <c r="U2003" s="90" t="str">
        <f t="shared" si="436"/>
        <v>ok</v>
      </c>
      <c r="V2003" s="63" t="str">
        <f>INDEX(resources!F:F,MATCH(B2003,resources!B:B,0))</f>
        <v>new_resolve</v>
      </c>
      <c r="W2003" s="110">
        <f t="shared" si="437"/>
        <v>1</v>
      </c>
      <c r="X2003" s="110">
        <f t="shared" si="438"/>
        <v>0</v>
      </c>
      <c r="Y2003" s="110" t="str">
        <f t="shared" si="439"/>
        <v>Greater_Imperial_Solar_energy_NA_CONFIDENTIAL</v>
      </c>
      <c r="Z2003" s="110">
        <f>IF(COUNTIFS($Y$2:Y2003,Y2003)=1,1,0)</f>
        <v>0</v>
      </c>
      <c r="AA2003" s="110">
        <f>SUM($Z$2:Z2003)*Z2003</f>
        <v>0</v>
      </c>
      <c r="AB2003" s="110">
        <f>COUNTIFS(resources!B:B,B2003)</f>
        <v>1</v>
      </c>
      <c r="AC2003" s="110">
        <f t="shared" si="440"/>
        <v>1</v>
      </c>
      <c r="AD2003" s="110">
        <f t="shared" si="441"/>
        <v>1</v>
      </c>
      <c r="AE2003" s="110">
        <f t="shared" si="442"/>
        <v>0</v>
      </c>
      <c r="AF2003" s="110">
        <f t="shared" si="443"/>
        <v>1</v>
      </c>
      <c r="AG2003" s="110">
        <f t="shared" si="444"/>
        <v>0</v>
      </c>
      <c r="AH2003" s="110">
        <f t="shared" si="445"/>
        <v>0</v>
      </c>
      <c r="AI2003" s="110">
        <f t="shared" si="446"/>
        <v>1</v>
      </c>
      <c r="AJ2003" s="100">
        <f>ROW()</f>
        <v>2003</v>
      </c>
      <c r="AK2003" s="100" t="e">
        <f>INDEX('BadRows RECART'!$C$2:$C$1207,MATCH(monthly_gwh_mw!AJ2003,'BadRows RECART'!$D$2:$D$1207,0))</f>
        <v>#N/A</v>
      </c>
    </row>
    <row r="2004" spans="1:37" ht="20">
      <c r="A2004" s="106" t="s">
        <v>3907</v>
      </c>
      <c r="B2004" s="106" t="s">
        <v>2079</v>
      </c>
      <c r="C2004" s="106" t="s">
        <v>6297</v>
      </c>
      <c r="D2004" s="168">
        <v>2026</v>
      </c>
      <c r="E2004" s="168">
        <v>10</v>
      </c>
      <c r="F2004" s="199">
        <v>28.05602842087433</v>
      </c>
      <c r="G2004" s="212" t="s">
        <v>6314</v>
      </c>
      <c r="H2004" s="212" t="s">
        <v>6314</v>
      </c>
      <c r="I2004" s="106" t="s">
        <v>594</v>
      </c>
      <c r="K2004" s="83" t="s">
        <v>6314</v>
      </c>
      <c r="L2004" s="83" t="s">
        <v>6314</v>
      </c>
      <c r="M2004" s="45" t="str">
        <f>IF(
ISNA(INDEX(resources!E:E,MATCH(B2004,resources!B:B,0))),"fillme",
INDEX(resources!E:E,MATCH(B2004,resources!B:B,0)))</f>
        <v>CAISO_Solar</v>
      </c>
      <c r="N2004" s="45">
        <f>IF(
ISNA(INDEX(resources!J:J,MATCH(B2004,resources!B:B,0))),"fillme",
INDEX(resources!J:J,MATCH(B2004,resources!B:B,0)))</f>
        <v>0</v>
      </c>
      <c r="O2004" s="83" t="str">
        <f>IFERROR(INDEX(resources!K:K,MATCH(B2004,resources!B:B,0)),"fillme")</f>
        <v>solar</v>
      </c>
      <c r="P2004" s="89" t="str">
        <f t="shared" si="434"/>
        <v>solar_2026_10</v>
      </c>
      <c r="Q2004" s="87">
        <f>INDEX(elcc!G:G,MATCH(P2004,elcc!D:D,0))</f>
        <v>1.2857142857142857E-2</v>
      </c>
      <c r="R2004" s="89">
        <f t="shared" si="435"/>
        <v>1</v>
      </c>
      <c r="S2004" s="89" t="s">
        <v>6314</v>
      </c>
      <c r="T2004" s="89" t="s">
        <v>6314</v>
      </c>
      <c r="U2004" s="90" t="str">
        <f t="shared" si="436"/>
        <v>ok</v>
      </c>
      <c r="V2004" s="63" t="str">
        <f>INDEX(resources!F:F,MATCH(B2004,resources!B:B,0))</f>
        <v>new_resolve</v>
      </c>
      <c r="W2004" s="110">
        <f t="shared" si="437"/>
        <v>1</v>
      </c>
      <c r="X2004" s="110">
        <f t="shared" si="438"/>
        <v>0</v>
      </c>
      <c r="Y2004" s="110" t="str">
        <f t="shared" si="439"/>
        <v>Greater_Imperial_Solar_energy_NA_CONFIDENTIAL</v>
      </c>
      <c r="Z2004" s="110">
        <f>IF(COUNTIFS($Y$2:Y2004,Y2004)=1,1,0)</f>
        <v>0</v>
      </c>
      <c r="AA2004" s="110">
        <f>SUM($Z$2:Z2004)*Z2004</f>
        <v>0</v>
      </c>
      <c r="AB2004" s="110">
        <f>COUNTIFS(resources!B:B,B2004)</f>
        <v>1</v>
      </c>
      <c r="AC2004" s="110">
        <f t="shared" si="440"/>
        <v>1</v>
      </c>
      <c r="AD2004" s="110">
        <f t="shared" si="441"/>
        <v>1</v>
      </c>
      <c r="AE2004" s="110">
        <f t="shared" si="442"/>
        <v>0</v>
      </c>
      <c r="AF2004" s="110">
        <f t="shared" si="443"/>
        <v>1</v>
      </c>
      <c r="AG2004" s="110">
        <f t="shared" si="444"/>
        <v>0</v>
      </c>
      <c r="AH2004" s="110">
        <f t="shared" si="445"/>
        <v>0</v>
      </c>
      <c r="AI2004" s="110">
        <f t="shared" si="446"/>
        <v>1</v>
      </c>
      <c r="AJ2004" s="100">
        <f>ROW()</f>
        <v>2004</v>
      </c>
      <c r="AK2004" s="100" t="e">
        <f>INDEX('BadRows RECART'!$C$2:$C$1207,MATCH(monthly_gwh_mw!AJ2004,'BadRows RECART'!$D$2:$D$1207,0))</f>
        <v>#N/A</v>
      </c>
    </row>
    <row r="2005" spans="1:37" ht="20">
      <c r="A2005" s="106" t="s">
        <v>3907</v>
      </c>
      <c r="B2005" s="106" t="s">
        <v>2079</v>
      </c>
      <c r="C2005" s="106" t="s">
        <v>6297</v>
      </c>
      <c r="D2005" s="168">
        <v>2026</v>
      </c>
      <c r="E2005" s="168">
        <v>11</v>
      </c>
      <c r="F2005" s="199">
        <v>20.040064386600257</v>
      </c>
      <c r="G2005" s="212" t="s">
        <v>6314</v>
      </c>
      <c r="H2005" s="212" t="s">
        <v>6314</v>
      </c>
      <c r="I2005" s="106" t="s">
        <v>594</v>
      </c>
      <c r="K2005" s="83" t="s">
        <v>6314</v>
      </c>
      <c r="L2005" s="83" t="s">
        <v>6314</v>
      </c>
      <c r="M2005" s="45" t="str">
        <f>IF(
ISNA(INDEX(resources!E:E,MATCH(B2005,resources!B:B,0))),"fillme",
INDEX(resources!E:E,MATCH(B2005,resources!B:B,0)))</f>
        <v>CAISO_Solar</v>
      </c>
      <c r="N2005" s="45">
        <f>IF(
ISNA(INDEX(resources!J:J,MATCH(B2005,resources!B:B,0))),"fillme",
INDEX(resources!J:J,MATCH(B2005,resources!B:B,0)))</f>
        <v>0</v>
      </c>
      <c r="O2005" s="83" t="str">
        <f>IFERROR(INDEX(resources!K:K,MATCH(B2005,resources!B:B,0)),"fillme")</f>
        <v>solar</v>
      </c>
      <c r="P2005" s="89" t="str">
        <f t="shared" si="434"/>
        <v>solar_2026_11</v>
      </c>
      <c r="Q2005" s="87">
        <f>INDEX(elcc!G:G,MATCH(P2005,elcc!D:D,0))</f>
        <v>1.2857142857142857E-2</v>
      </c>
      <c r="R2005" s="89">
        <f t="shared" si="435"/>
        <v>1</v>
      </c>
      <c r="S2005" s="89" t="s">
        <v>6314</v>
      </c>
      <c r="T2005" s="89" t="s">
        <v>6314</v>
      </c>
      <c r="U2005" s="90" t="str">
        <f t="shared" si="436"/>
        <v>ok</v>
      </c>
      <c r="V2005" s="63" t="str">
        <f>INDEX(resources!F:F,MATCH(B2005,resources!B:B,0))</f>
        <v>new_resolve</v>
      </c>
      <c r="W2005" s="110">
        <f t="shared" si="437"/>
        <v>1</v>
      </c>
      <c r="X2005" s="110">
        <f t="shared" si="438"/>
        <v>0</v>
      </c>
      <c r="Y2005" s="110" t="str">
        <f t="shared" si="439"/>
        <v>Greater_Imperial_Solar_energy_NA_CONFIDENTIAL</v>
      </c>
      <c r="Z2005" s="110">
        <f>IF(COUNTIFS($Y$2:Y2005,Y2005)=1,1,0)</f>
        <v>0</v>
      </c>
      <c r="AA2005" s="110">
        <f>SUM($Z$2:Z2005)*Z2005</f>
        <v>0</v>
      </c>
      <c r="AB2005" s="110">
        <f>COUNTIFS(resources!B:B,B2005)</f>
        <v>1</v>
      </c>
      <c r="AC2005" s="110">
        <f t="shared" si="440"/>
        <v>1</v>
      </c>
      <c r="AD2005" s="110">
        <f t="shared" si="441"/>
        <v>1</v>
      </c>
      <c r="AE2005" s="110">
        <f t="shared" si="442"/>
        <v>0</v>
      </c>
      <c r="AF2005" s="110">
        <f t="shared" si="443"/>
        <v>1</v>
      </c>
      <c r="AG2005" s="110">
        <f t="shared" si="444"/>
        <v>0</v>
      </c>
      <c r="AH2005" s="110">
        <f t="shared" si="445"/>
        <v>0</v>
      </c>
      <c r="AI2005" s="110">
        <f t="shared" si="446"/>
        <v>1</v>
      </c>
      <c r="AJ2005" s="100">
        <f>ROW()</f>
        <v>2005</v>
      </c>
      <c r="AK2005" s="100" t="e">
        <f>INDEX('BadRows RECART'!$C$2:$C$1207,MATCH(monthly_gwh_mw!AJ2005,'BadRows RECART'!$D$2:$D$1207,0))</f>
        <v>#N/A</v>
      </c>
    </row>
    <row r="2006" spans="1:37" ht="20">
      <c r="A2006" s="106" t="s">
        <v>3907</v>
      </c>
      <c r="B2006" s="106" t="s">
        <v>2079</v>
      </c>
      <c r="C2006" s="106" t="s">
        <v>6297</v>
      </c>
      <c r="D2006" s="168">
        <v>2026</v>
      </c>
      <c r="E2006" s="168">
        <v>12</v>
      </c>
      <c r="F2006" s="199">
        <v>19.608113306454218</v>
      </c>
      <c r="G2006" s="212" t="s">
        <v>6314</v>
      </c>
      <c r="H2006" s="212" t="s">
        <v>6314</v>
      </c>
      <c r="I2006" s="106" t="s">
        <v>594</v>
      </c>
      <c r="K2006" s="83" t="s">
        <v>6314</v>
      </c>
      <c r="L2006" s="83" t="s">
        <v>6314</v>
      </c>
      <c r="M2006" s="45" t="str">
        <f>IF(
ISNA(INDEX(resources!E:E,MATCH(B2006,resources!B:B,0))),"fillme",
INDEX(resources!E:E,MATCH(B2006,resources!B:B,0)))</f>
        <v>CAISO_Solar</v>
      </c>
      <c r="N2006" s="45">
        <f>IF(
ISNA(INDEX(resources!J:J,MATCH(B2006,resources!B:B,0))),"fillme",
INDEX(resources!J:J,MATCH(B2006,resources!B:B,0)))</f>
        <v>0</v>
      </c>
      <c r="O2006" s="83" t="str">
        <f>IFERROR(INDEX(resources!K:K,MATCH(B2006,resources!B:B,0)),"fillme")</f>
        <v>solar</v>
      </c>
      <c r="P2006" s="89" t="str">
        <f t="shared" si="434"/>
        <v>solar_2026_12</v>
      </c>
      <c r="Q2006" s="87">
        <f>INDEX(elcc!G:G,MATCH(P2006,elcc!D:D,0))</f>
        <v>0</v>
      </c>
      <c r="R2006" s="89">
        <f t="shared" si="435"/>
        <v>1</v>
      </c>
      <c r="S2006" s="89" t="s">
        <v>6314</v>
      </c>
      <c r="T2006" s="89" t="s">
        <v>6314</v>
      </c>
      <c r="U2006" s="90" t="str">
        <f t="shared" si="436"/>
        <v>ok</v>
      </c>
      <c r="V2006" s="63" t="str">
        <f>INDEX(resources!F:F,MATCH(B2006,resources!B:B,0))</f>
        <v>new_resolve</v>
      </c>
      <c r="W2006" s="110">
        <f t="shared" si="437"/>
        <v>1</v>
      </c>
      <c r="X2006" s="110">
        <f t="shared" si="438"/>
        <v>0</v>
      </c>
      <c r="Y2006" s="110" t="str">
        <f t="shared" si="439"/>
        <v>Greater_Imperial_Solar_energy_NA_CONFIDENTIAL</v>
      </c>
      <c r="Z2006" s="110">
        <f>IF(COUNTIFS($Y$2:Y2006,Y2006)=1,1,0)</f>
        <v>0</v>
      </c>
      <c r="AA2006" s="110">
        <f>SUM($Z$2:Z2006)*Z2006</f>
        <v>0</v>
      </c>
      <c r="AB2006" s="110">
        <f>COUNTIFS(resources!B:B,B2006)</f>
        <v>1</v>
      </c>
      <c r="AC2006" s="110">
        <f t="shared" si="440"/>
        <v>1</v>
      </c>
      <c r="AD2006" s="110">
        <f t="shared" si="441"/>
        <v>1</v>
      </c>
      <c r="AE2006" s="110">
        <f t="shared" si="442"/>
        <v>0</v>
      </c>
      <c r="AF2006" s="110">
        <f t="shared" si="443"/>
        <v>1</v>
      </c>
      <c r="AG2006" s="110">
        <f t="shared" si="444"/>
        <v>0</v>
      </c>
      <c r="AH2006" s="110">
        <f t="shared" si="445"/>
        <v>0</v>
      </c>
      <c r="AI2006" s="110">
        <f t="shared" si="446"/>
        <v>1</v>
      </c>
      <c r="AJ2006" s="100">
        <f>ROW()</f>
        <v>2006</v>
      </c>
      <c r="AK2006" s="100" t="e">
        <f>INDEX('BadRows RECART'!$C$2:$C$1207,MATCH(monthly_gwh_mw!AJ2006,'BadRows RECART'!$D$2:$D$1207,0))</f>
        <v>#N/A</v>
      </c>
    </row>
    <row r="2007" spans="1:37" ht="20">
      <c r="A2007" s="106" t="s">
        <v>3907</v>
      </c>
      <c r="B2007" s="106" t="s">
        <v>2079</v>
      </c>
      <c r="C2007" s="106" t="s">
        <v>6297</v>
      </c>
      <c r="D2007" s="168">
        <v>2027</v>
      </c>
      <c r="E2007" s="168">
        <v>1</v>
      </c>
      <c r="F2007" s="199">
        <v>21.244464680401894</v>
      </c>
      <c r="G2007" s="212" t="s">
        <v>6314</v>
      </c>
      <c r="H2007" s="212" t="s">
        <v>6314</v>
      </c>
      <c r="I2007" s="106" t="s">
        <v>594</v>
      </c>
      <c r="K2007" s="83" t="s">
        <v>6314</v>
      </c>
      <c r="L2007" s="83" t="s">
        <v>6314</v>
      </c>
      <c r="M2007" s="45" t="str">
        <f>IF(
ISNA(INDEX(resources!E:E,MATCH(B2007,resources!B:B,0))),"fillme",
INDEX(resources!E:E,MATCH(B2007,resources!B:B,0)))</f>
        <v>CAISO_Solar</v>
      </c>
      <c r="N2007" s="45">
        <f>IF(
ISNA(INDEX(resources!J:J,MATCH(B2007,resources!B:B,0))),"fillme",
INDEX(resources!J:J,MATCH(B2007,resources!B:B,0)))</f>
        <v>0</v>
      </c>
      <c r="O2007" s="83" t="str">
        <f>IFERROR(INDEX(resources!K:K,MATCH(B2007,resources!B:B,0)),"fillme")</f>
        <v>solar</v>
      </c>
      <c r="P2007" s="89" t="str">
        <f t="shared" si="434"/>
        <v>solar_2027_1</v>
      </c>
      <c r="Q2007" s="87">
        <f>INDEX(elcc!G:G,MATCH(P2007,elcc!D:D,0))</f>
        <v>2.5714285714285714E-2</v>
      </c>
      <c r="R2007" s="89">
        <f t="shared" si="435"/>
        <v>1</v>
      </c>
      <c r="S2007" s="89" t="s">
        <v>6314</v>
      </c>
      <c r="T2007" s="89" t="s">
        <v>6314</v>
      </c>
      <c r="U2007" s="90" t="str">
        <f t="shared" si="436"/>
        <v>ok</v>
      </c>
      <c r="V2007" s="63" t="str">
        <f>INDEX(resources!F:F,MATCH(B2007,resources!B:B,0))</f>
        <v>new_resolve</v>
      </c>
      <c r="W2007" s="110">
        <f t="shared" si="437"/>
        <v>1</v>
      </c>
      <c r="X2007" s="110">
        <f t="shared" si="438"/>
        <v>0</v>
      </c>
      <c r="Y2007" s="110" t="str">
        <f t="shared" si="439"/>
        <v>Greater_Imperial_Solar_energy_NA_CONFIDENTIAL</v>
      </c>
      <c r="Z2007" s="110">
        <f>IF(COUNTIFS($Y$2:Y2007,Y2007)=1,1,0)</f>
        <v>0</v>
      </c>
      <c r="AA2007" s="110">
        <f>SUM($Z$2:Z2007)*Z2007</f>
        <v>0</v>
      </c>
      <c r="AB2007" s="110">
        <f>COUNTIFS(resources!B:B,B2007)</f>
        <v>1</v>
      </c>
      <c r="AC2007" s="110">
        <f t="shared" si="440"/>
        <v>1</v>
      </c>
      <c r="AD2007" s="110">
        <f t="shared" si="441"/>
        <v>1</v>
      </c>
      <c r="AE2007" s="110">
        <f t="shared" si="442"/>
        <v>0</v>
      </c>
      <c r="AF2007" s="110">
        <f t="shared" si="443"/>
        <v>1</v>
      </c>
      <c r="AG2007" s="110">
        <f t="shared" si="444"/>
        <v>0</v>
      </c>
      <c r="AH2007" s="110">
        <f t="shared" si="445"/>
        <v>0</v>
      </c>
      <c r="AI2007" s="110">
        <f t="shared" si="446"/>
        <v>1</v>
      </c>
      <c r="AJ2007" s="100">
        <f>ROW()</f>
        <v>2007</v>
      </c>
      <c r="AK2007" s="100" t="e">
        <f>INDEX('BadRows RECART'!$C$2:$C$1207,MATCH(monthly_gwh_mw!AJ2007,'BadRows RECART'!$D$2:$D$1207,0))</f>
        <v>#N/A</v>
      </c>
    </row>
    <row r="2008" spans="1:37" ht="20">
      <c r="A2008" s="106" t="s">
        <v>3907</v>
      </c>
      <c r="B2008" s="106" t="s">
        <v>2079</v>
      </c>
      <c r="C2008" s="106" t="s">
        <v>6297</v>
      </c>
      <c r="D2008" s="168">
        <v>2027</v>
      </c>
      <c r="E2008" s="168">
        <v>2</v>
      </c>
      <c r="F2008" s="199">
        <v>23.016479699038811</v>
      </c>
      <c r="G2008" s="212" t="s">
        <v>6314</v>
      </c>
      <c r="H2008" s="212" t="s">
        <v>6314</v>
      </c>
      <c r="I2008" s="106" t="s">
        <v>594</v>
      </c>
      <c r="K2008" s="83" t="s">
        <v>6314</v>
      </c>
      <c r="L2008" s="83" t="s">
        <v>6314</v>
      </c>
      <c r="M2008" s="45" t="str">
        <f>IF(
ISNA(INDEX(resources!E:E,MATCH(B2008,resources!B:B,0))),"fillme",
INDEX(resources!E:E,MATCH(B2008,resources!B:B,0)))</f>
        <v>CAISO_Solar</v>
      </c>
      <c r="N2008" s="45">
        <f>IF(
ISNA(INDEX(resources!J:J,MATCH(B2008,resources!B:B,0))),"fillme",
INDEX(resources!J:J,MATCH(B2008,resources!B:B,0)))</f>
        <v>0</v>
      </c>
      <c r="O2008" s="83" t="str">
        <f>IFERROR(INDEX(resources!K:K,MATCH(B2008,resources!B:B,0)),"fillme")</f>
        <v>solar</v>
      </c>
      <c r="P2008" s="89" t="str">
        <f t="shared" si="434"/>
        <v>solar_2027_2</v>
      </c>
      <c r="Q2008" s="87">
        <f>INDEX(elcc!G:G,MATCH(P2008,elcc!D:D,0))</f>
        <v>1.9285714285714285E-2</v>
      </c>
      <c r="R2008" s="89">
        <f t="shared" si="435"/>
        <v>1</v>
      </c>
      <c r="S2008" s="89" t="s">
        <v>6314</v>
      </c>
      <c r="T2008" s="89" t="s">
        <v>6314</v>
      </c>
      <c r="U2008" s="90" t="str">
        <f t="shared" si="436"/>
        <v>ok</v>
      </c>
      <c r="V2008" s="63" t="str">
        <f>INDEX(resources!F:F,MATCH(B2008,resources!B:B,0))</f>
        <v>new_resolve</v>
      </c>
      <c r="W2008" s="110">
        <f t="shared" si="437"/>
        <v>1</v>
      </c>
      <c r="X2008" s="110">
        <f t="shared" si="438"/>
        <v>0</v>
      </c>
      <c r="Y2008" s="110" t="str">
        <f t="shared" si="439"/>
        <v>Greater_Imperial_Solar_energy_NA_CONFIDENTIAL</v>
      </c>
      <c r="Z2008" s="110">
        <f>IF(COUNTIFS($Y$2:Y2008,Y2008)=1,1,0)</f>
        <v>0</v>
      </c>
      <c r="AA2008" s="110">
        <f>SUM($Z$2:Z2008)*Z2008</f>
        <v>0</v>
      </c>
      <c r="AB2008" s="110">
        <f>COUNTIFS(resources!B:B,B2008)</f>
        <v>1</v>
      </c>
      <c r="AC2008" s="110">
        <f t="shared" si="440"/>
        <v>1</v>
      </c>
      <c r="AD2008" s="110">
        <f t="shared" si="441"/>
        <v>1</v>
      </c>
      <c r="AE2008" s="110">
        <f t="shared" si="442"/>
        <v>0</v>
      </c>
      <c r="AF2008" s="110">
        <f t="shared" si="443"/>
        <v>1</v>
      </c>
      <c r="AG2008" s="110">
        <f t="shared" si="444"/>
        <v>0</v>
      </c>
      <c r="AH2008" s="110">
        <f t="shared" si="445"/>
        <v>0</v>
      </c>
      <c r="AI2008" s="110">
        <f t="shared" si="446"/>
        <v>1</v>
      </c>
      <c r="AJ2008" s="100">
        <f>ROW()</f>
        <v>2008</v>
      </c>
      <c r="AK2008" s="100" t="e">
        <f>INDEX('BadRows RECART'!$C$2:$C$1207,MATCH(monthly_gwh_mw!AJ2008,'BadRows RECART'!$D$2:$D$1207,0))</f>
        <v>#N/A</v>
      </c>
    </row>
    <row r="2009" spans="1:37" ht="20">
      <c r="A2009" s="106" t="s">
        <v>3907</v>
      </c>
      <c r="B2009" s="106" t="s">
        <v>2079</v>
      </c>
      <c r="C2009" s="106" t="s">
        <v>6297</v>
      </c>
      <c r="D2009" s="168">
        <v>2027</v>
      </c>
      <c r="E2009" s="168">
        <v>3</v>
      </c>
      <c r="F2009" s="199">
        <v>31.763358872151208</v>
      </c>
      <c r="G2009" s="212" t="s">
        <v>6314</v>
      </c>
      <c r="H2009" s="212" t="s">
        <v>6314</v>
      </c>
      <c r="I2009" s="106" t="s">
        <v>594</v>
      </c>
      <c r="K2009" s="83" t="s">
        <v>6314</v>
      </c>
      <c r="L2009" s="83" t="s">
        <v>6314</v>
      </c>
      <c r="M2009" s="45" t="str">
        <f>IF(
ISNA(INDEX(resources!E:E,MATCH(B2009,resources!B:B,0))),"fillme",
INDEX(resources!E:E,MATCH(B2009,resources!B:B,0)))</f>
        <v>CAISO_Solar</v>
      </c>
      <c r="N2009" s="45">
        <f>IF(
ISNA(INDEX(resources!J:J,MATCH(B2009,resources!B:B,0))),"fillme",
INDEX(resources!J:J,MATCH(B2009,resources!B:B,0)))</f>
        <v>0</v>
      </c>
      <c r="O2009" s="83" t="str">
        <f>IFERROR(INDEX(resources!K:K,MATCH(B2009,resources!B:B,0)),"fillme")</f>
        <v>solar</v>
      </c>
      <c r="P2009" s="89" t="str">
        <f t="shared" si="434"/>
        <v>solar_2027_3</v>
      </c>
      <c r="Q2009" s="87">
        <f>INDEX(elcc!G:G,MATCH(P2009,elcc!D:D,0))</f>
        <v>0.1157142857142857</v>
      </c>
      <c r="R2009" s="89">
        <f t="shared" si="435"/>
        <v>1</v>
      </c>
      <c r="S2009" s="89" t="s">
        <v>6314</v>
      </c>
      <c r="T2009" s="89" t="s">
        <v>6314</v>
      </c>
      <c r="U2009" s="90" t="str">
        <f t="shared" si="436"/>
        <v>ok</v>
      </c>
      <c r="V2009" s="63" t="str">
        <f>INDEX(resources!F:F,MATCH(B2009,resources!B:B,0))</f>
        <v>new_resolve</v>
      </c>
      <c r="W2009" s="110">
        <f t="shared" si="437"/>
        <v>1</v>
      </c>
      <c r="X2009" s="110">
        <f t="shared" si="438"/>
        <v>0</v>
      </c>
      <c r="Y2009" s="110" t="str">
        <f t="shared" si="439"/>
        <v>Greater_Imperial_Solar_energy_NA_CONFIDENTIAL</v>
      </c>
      <c r="Z2009" s="110">
        <f>IF(COUNTIFS($Y$2:Y2009,Y2009)=1,1,0)</f>
        <v>0</v>
      </c>
      <c r="AA2009" s="110">
        <f>SUM($Z$2:Z2009)*Z2009</f>
        <v>0</v>
      </c>
      <c r="AB2009" s="110">
        <f>COUNTIFS(resources!B:B,B2009)</f>
        <v>1</v>
      </c>
      <c r="AC2009" s="110">
        <f t="shared" si="440"/>
        <v>1</v>
      </c>
      <c r="AD2009" s="110">
        <f t="shared" si="441"/>
        <v>1</v>
      </c>
      <c r="AE2009" s="110">
        <f t="shared" si="442"/>
        <v>0</v>
      </c>
      <c r="AF2009" s="110">
        <f t="shared" si="443"/>
        <v>1</v>
      </c>
      <c r="AG2009" s="110">
        <f t="shared" si="444"/>
        <v>0</v>
      </c>
      <c r="AH2009" s="110">
        <f t="shared" si="445"/>
        <v>0</v>
      </c>
      <c r="AI2009" s="110">
        <f t="shared" si="446"/>
        <v>1</v>
      </c>
      <c r="AJ2009" s="100">
        <f>ROW()</f>
        <v>2009</v>
      </c>
      <c r="AK2009" s="100" t="e">
        <f>INDEX('BadRows RECART'!$C$2:$C$1207,MATCH(monthly_gwh_mw!AJ2009,'BadRows RECART'!$D$2:$D$1207,0))</f>
        <v>#N/A</v>
      </c>
    </row>
    <row r="2010" spans="1:37" ht="20">
      <c r="A2010" s="106" t="s">
        <v>3907</v>
      </c>
      <c r="B2010" s="106" t="s">
        <v>2079</v>
      </c>
      <c r="C2010" s="106" t="s">
        <v>6297</v>
      </c>
      <c r="D2010" s="168">
        <v>2027</v>
      </c>
      <c r="E2010" s="168">
        <v>4</v>
      </c>
      <c r="F2010" s="199">
        <v>35.154755783393618</v>
      </c>
      <c r="G2010" s="212" t="s">
        <v>6314</v>
      </c>
      <c r="H2010" s="212" t="s">
        <v>6314</v>
      </c>
      <c r="I2010" s="106" t="s">
        <v>594</v>
      </c>
      <c r="K2010" s="83" t="s">
        <v>6314</v>
      </c>
      <c r="L2010" s="83" t="s">
        <v>6314</v>
      </c>
      <c r="M2010" s="45" t="str">
        <f>IF(
ISNA(INDEX(resources!E:E,MATCH(B2010,resources!B:B,0))),"fillme",
INDEX(resources!E:E,MATCH(B2010,resources!B:B,0)))</f>
        <v>CAISO_Solar</v>
      </c>
      <c r="N2010" s="45">
        <f>IF(
ISNA(INDEX(resources!J:J,MATCH(B2010,resources!B:B,0))),"fillme",
INDEX(resources!J:J,MATCH(B2010,resources!B:B,0)))</f>
        <v>0</v>
      </c>
      <c r="O2010" s="83" t="str">
        <f>IFERROR(INDEX(resources!K:K,MATCH(B2010,resources!B:B,0)),"fillme")</f>
        <v>solar</v>
      </c>
      <c r="P2010" s="89" t="str">
        <f t="shared" si="434"/>
        <v>solar_2027_4</v>
      </c>
      <c r="Q2010" s="87">
        <f>INDEX(elcc!G:G,MATCH(P2010,elcc!D:D,0))</f>
        <v>9.6428571428571419E-2</v>
      </c>
      <c r="R2010" s="89">
        <f t="shared" si="435"/>
        <v>1</v>
      </c>
      <c r="S2010" s="89" t="s">
        <v>6314</v>
      </c>
      <c r="T2010" s="89" t="s">
        <v>6314</v>
      </c>
      <c r="U2010" s="90" t="str">
        <f t="shared" si="436"/>
        <v>ok</v>
      </c>
      <c r="V2010" s="63" t="str">
        <f>INDEX(resources!F:F,MATCH(B2010,resources!B:B,0))</f>
        <v>new_resolve</v>
      </c>
      <c r="W2010" s="110">
        <f t="shared" si="437"/>
        <v>1</v>
      </c>
      <c r="X2010" s="110">
        <f t="shared" si="438"/>
        <v>0</v>
      </c>
      <c r="Y2010" s="110" t="str">
        <f t="shared" si="439"/>
        <v>Greater_Imperial_Solar_energy_NA_CONFIDENTIAL</v>
      </c>
      <c r="Z2010" s="110">
        <f>IF(COUNTIFS($Y$2:Y2010,Y2010)=1,1,0)</f>
        <v>0</v>
      </c>
      <c r="AA2010" s="110">
        <f>SUM($Z$2:Z2010)*Z2010</f>
        <v>0</v>
      </c>
      <c r="AB2010" s="110">
        <f>COUNTIFS(resources!B:B,B2010)</f>
        <v>1</v>
      </c>
      <c r="AC2010" s="110">
        <f t="shared" si="440"/>
        <v>1</v>
      </c>
      <c r="AD2010" s="110">
        <f t="shared" si="441"/>
        <v>1</v>
      </c>
      <c r="AE2010" s="110">
        <f t="shared" si="442"/>
        <v>0</v>
      </c>
      <c r="AF2010" s="110">
        <f t="shared" si="443"/>
        <v>1</v>
      </c>
      <c r="AG2010" s="110">
        <f t="shared" si="444"/>
        <v>0</v>
      </c>
      <c r="AH2010" s="110">
        <f t="shared" si="445"/>
        <v>0</v>
      </c>
      <c r="AI2010" s="110">
        <f t="shared" si="446"/>
        <v>1</v>
      </c>
      <c r="AJ2010" s="100">
        <f>ROW()</f>
        <v>2010</v>
      </c>
      <c r="AK2010" s="100" t="e">
        <f>INDEX('BadRows RECART'!$C$2:$C$1207,MATCH(monthly_gwh_mw!AJ2010,'BadRows RECART'!$D$2:$D$1207,0))</f>
        <v>#N/A</v>
      </c>
    </row>
    <row r="2011" spans="1:37" ht="20">
      <c r="A2011" s="106" t="s">
        <v>3907</v>
      </c>
      <c r="B2011" s="106" t="s">
        <v>2079</v>
      </c>
      <c r="C2011" s="106" t="s">
        <v>6297</v>
      </c>
      <c r="D2011" s="168">
        <v>2027</v>
      </c>
      <c r="E2011" s="168">
        <v>5</v>
      </c>
      <c r="F2011" s="199">
        <v>40.803669898800898</v>
      </c>
      <c r="G2011" s="212" t="s">
        <v>6314</v>
      </c>
      <c r="H2011" s="212" t="s">
        <v>6314</v>
      </c>
      <c r="I2011" s="106" t="s">
        <v>594</v>
      </c>
      <c r="K2011" s="83" t="s">
        <v>6314</v>
      </c>
      <c r="L2011" s="83" t="s">
        <v>6314</v>
      </c>
      <c r="M2011" s="45" t="str">
        <f>IF(
ISNA(INDEX(resources!E:E,MATCH(B2011,resources!B:B,0))),"fillme",
INDEX(resources!E:E,MATCH(B2011,resources!B:B,0)))</f>
        <v>CAISO_Solar</v>
      </c>
      <c r="N2011" s="45">
        <f>IF(
ISNA(INDEX(resources!J:J,MATCH(B2011,resources!B:B,0))),"fillme",
INDEX(resources!J:J,MATCH(B2011,resources!B:B,0)))</f>
        <v>0</v>
      </c>
      <c r="O2011" s="83" t="str">
        <f>IFERROR(INDEX(resources!K:K,MATCH(B2011,resources!B:B,0)),"fillme")</f>
        <v>solar</v>
      </c>
      <c r="P2011" s="89" t="str">
        <f t="shared" si="434"/>
        <v>solar_2027_5</v>
      </c>
      <c r="Q2011" s="87">
        <f>INDEX(elcc!G:G,MATCH(P2011,elcc!D:D,0))</f>
        <v>0.10285714285714286</v>
      </c>
      <c r="R2011" s="89">
        <f t="shared" si="435"/>
        <v>1</v>
      </c>
      <c r="S2011" s="89" t="s">
        <v>6314</v>
      </c>
      <c r="T2011" s="89" t="s">
        <v>6314</v>
      </c>
      <c r="U2011" s="90" t="str">
        <f t="shared" si="436"/>
        <v>ok</v>
      </c>
      <c r="V2011" s="63" t="str">
        <f>INDEX(resources!F:F,MATCH(B2011,resources!B:B,0))</f>
        <v>new_resolve</v>
      </c>
      <c r="W2011" s="110">
        <f t="shared" si="437"/>
        <v>1</v>
      </c>
      <c r="X2011" s="110">
        <f t="shared" si="438"/>
        <v>0</v>
      </c>
      <c r="Y2011" s="110" t="str">
        <f t="shared" si="439"/>
        <v>Greater_Imperial_Solar_energy_NA_CONFIDENTIAL</v>
      </c>
      <c r="Z2011" s="110">
        <f>IF(COUNTIFS($Y$2:Y2011,Y2011)=1,1,0)</f>
        <v>0</v>
      </c>
      <c r="AA2011" s="110">
        <f>SUM($Z$2:Z2011)*Z2011</f>
        <v>0</v>
      </c>
      <c r="AB2011" s="110">
        <f>COUNTIFS(resources!B:B,B2011)</f>
        <v>1</v>
      </c>
      <c r="AC2011" s="110">
        <f t="shared" si="440"/>
        <v>1</v>
      </c>
      <c r="AD2011" s="110">
        <f t="shared" si="441"/>
        <v>1</v>
      </c>
      <c r="AE2011" s="110">
        <f t="shared" si="442"/>
        <v>0</v>
      </c>
      <c r="AF2011" s="110">
        <f t="shared" si="443"/>
        <v>1</v>
      </c>
      <c r="AG2011" s="110">
        <f t="shared" si="444"/>
        <v>0</v>
      </c>
      <c r="AH2011" s="110">
        <f t="shared" si="445"/>
        <v>0</v>
      </c>
      <c r="AI2011" s="110">
        <f t="shared" si="446"/>
        <v>1</v>
      </c>
      <c r="AJ2011" s="100">
        <f>ROW()</f>
        <v>2011</v>
      </c>
      <c r="AK2011" s="100" t="e">
        <f>INDEX('BadRows RECART'!$C$2:$C$1207,MATCH(monthly_gwh_mw!AJ2011,'BadRows RECART'!$D$2:$D$1207,0))</f>
        <v>#N/A</v>
      </c>
    </row>
    <row r="2012" spans="1:37" ht="20">
      <c r="A2012" s="106" t="s">
        <v>3907</v>
      </c>
      <c r="B2012" s="106" t="s">
        <v>2079</v>
      </c>
      <c r="C2012" s="106" t="s">
        <v>6297</v>
      </c>
      <c r="D2012" s="168">
        <v>2027</v>
      </c>
      <c r="E2012" s="168">
        <v>6</v>
      </c>
      <c r="F2012" s="199">
        <v>40.408751531235794</v>
      </c>
      <c r="G2012" s="212" t="s">
        <v>6314</v>
      </c>
      <c r="H2012" s="212" t="s">
        <v>6314</v>
      </c>
      <c r="I2012" s="106" t="s">
        <v>594</v>
      </c>
      <c r="K2012" s="83" t="s">
        <v>6314</v>
      </c>
      <c r="L2012" s="83" t="s">
        <v>6314</v>
      </c>
      <c r="M2012" s="45" t="str">
        <f>IF(
ISNA(INDEX(resources!E:E,MATCH(B2012,resources!B:B,0))),"fillme",
INDEX(resources!E:E,MATCH(B2012,resources!B:B,0)))</f>
        <v>CAISO_Solar</v>
      </c>
      <c r="N2012" s="45">
        <f>IF(
ISNA(INDEX(resources!J:J,MATCH(B2012,resources!B:B,0))),"fillme",
INDEX(resources!J:J,MATCH(B2012,resources!B:B,0)))</f>
        <v>0</v>
      </c>
      <c r="O2012" s="83" t="str">
        <f>IFERROR(INDEX(resources!K:K,MATCH(B2012,resources!B:B,0)),"fillme")</f>
        <v>solar</v>
      </c>
      <c r="P2012" s="89" t="str">
        <f t="shared" si="434"/>
        <v>solar_2027_6</v>
      </c>
      <c r="Q2012" s="87">
        <f>INDEX(elcc!G:G,MATCH(P2012,elcc!D:D,0))</f>
        <v>0.19928571428571426</v>
      </c>
      <c r="R2012" s="89">
        <f t="shared" si="435"/>
        <v>1</v>
      </c>
      <c r="S2012" s="89" t="s">
        <v>6314</v>
      </c>
      <c r="T2012" s="89" t="s">
        <v>6314</v>
      </c>
      <c r="U2012" s="90" t="str">
        <f t="shared" si="436"/>
        <v>ok</v>
      </c>
      <c r="V2012" s="63" t="str">
        <f>INDEX(resources!F:F,MATCH(B2012,resources!B:B,0))</f>
        <v>new_resolve</v>
      </c>
      <c r="W2012" s="110">
        <f t="shared" si="437"/>
        <v>1</v>
      </c>
      <c r="X2012" s="110">
        <f t="shared" si="438"/>
        <v>0</v>
      </c>
      <c r="Y2012" s="110" t="str">
        <f t="shared" si="439"/>
        <v>Greater_Imperial_Solar_energy_NA_CONFIDENTIAL</v>
      </c>
      <c r="Z2012" s="110">
        <f>IF(COUNTIFS($Y$2:Y2012,Y2012)=1,1,0)</f>
        <v>0</v>
      </c>
      <c r="AA2012" s="110">
        <f>SUM($Z$2:Z2012)*Z2012</f>
        <v>0</v>
      </c>
      <c r="AB2012" s="110">
        <f>COUNTIFS(resources!B:B,B2012)</f>
        <v>1</v>
      </c>
      <c r="AC2012" s="110">
        <f t="shared" si="440"/>
        <v>1</v>
      </c>
      <c r="AD2012" s="110">
        <f t="shared" si="441"/>
        <v>1</v>
      </c>
      <c r="AE2012" s="110">
        <f t="shared" si="442"/>
        <v>0</v>
      </c>
      <c r="AF2012" s="110">
        <f t="shared" si="443"/>
        <v>1</v>
      </c>
      <c r="AG2012" s="110">
        <f t="shared" si="444"/>
        <v>0</v>
      </c>
      <c r="AH2012" s="110">
        <f t="shared" si="445"/>
        <v>0</v>
      </c>
      <c r="AI2012" s="110">
        <f t="shared" si="446"/>
        <v>1</v>
      </c>
      <c r="AJ2012" s="100">
        <f>ROW()</f>
        <v>2012</v>
      </c>
      <c r="AK2012" s="100" t="e">
        <f>INDEX('BadRows RECART'!$C$2:$C$1207,MATCH(monthly_gwh_mw!AJ2012,'BadRows RECART'!$D$2:$D$1207,0))</f>
        <v>#N/A</v>
      </c>
    </row>
    <row r="2013" spans="1:37" ht="20">
      <c r="A2013" s="106" t="s">
        <v>3907</v>
      </c>
      <c r="B2013" s="106" t="s">
        <v>2079</v>
      </c>
      <c r="C2013" s="106" t="s">
        <v>6297</v>
      </c>
      <c r="D2013" s="168">
        <v>2027</v>
      </c>
      <c r="E2013" s="168">
        <v>7</v>
      </c>
      <c r="F2013" s="199">
        <v>36.530093758243609</v>
      </c>
      <c r="G2013" s="212" t="s">
        <v>6314</v>
      </c>
      <c r="H2013" s="212" t="s">
        <v>6314</v>
      </c>
      <c r="I2013" s="106" t="s">
        <v>594</v>
      </c>
      <c r="K2013" s="83" t="s">
        <v>6314</v>
      </c>
      <c r="L2013" s="83" t="s">
        <v>6314</v>
      </c>
      <c r="M2013" s="45" t="str">
        <f>IF(
ISNA(INDEX(resources!E:E,MATCH(B2013,resources!B:B,0))),"fillme",
INDEX(resources!E:E,MATCH(B2013,resources!B:B,0)))</f>
        <v>CAISO_Solar</v>
      </c>
      <c r="N2013" s="45">
        <f>IF(
ISNA(INDEX(resources!J:J,MATCH(B2013,resources!B:B,0))),"fillme",
INDEX(resources!J:J,MATCH(B2013,resources!B:B,0)))</f>
        <v>0</v>
      </c>
      <c r="O2013" s="83" t="str">
        <f>IFERROR(INDEX(resources!K:K,MATCH(B2013,resources!B:B,0)),"fillme")</f>
        <v>solar</v>
      </c>
      <c r="P2013" s="89" t="str">
        <f t="shared" si="434"/>
        <v>solar_2027_7</v>
      </c>
      <c r="Q2013" s="87">
        <f>INDEX(elcc!G:G,MATCH(P2013,elcc!D:D,0))</f>
        <v>0.25071428571428572</v>
      </c>
      <c r="R2013" s="89">
        <f t="shared" si="435"/>
        <v>1</v>
      </c>
      <c r="S2013" s="89" t="s">
        <v>6314</v>
      </c>
      <c r="T2013" s="89" t="s">
        <v>6314</v>
      </c>
      <c r="U2013" s="90" t="str">
        <f t="shared" si="436"/>
        <v>ok</v>
      </c>
      <c r="V2013" s="63" t="str">
        <f>INDEX(resources!F:F,MATCH(B2013,resources!B:B,0))</f>
        <v>new_resolve</v>
      </c>
      <c r="W2013" s="110">
        <f t="shared" si="437"/>
        <v>1</v>
      </c>
      <c r="X2013" s="110">
        <f t="shared" si="438"/>
        <v>0</v>
      </c>
      <c r="Y2013" s="110" t="str">
        <f t="shared" si="439"/>
        <v>Greater_Imperial_Solar_energy_NA_CONFIDENTIAL</v>
      </c>
      <c r="Z2013" s="110">
        <f>IF(COUNTIFS($Y$2:Y2013,Y2013)=1,1,0)</f>
        <v>0</v>
      </c>
      <c r="AA2013" s="110">
        <f>SUM($Z$2:Z2013)*Z2013</f>
        <v>0</v>
      </c>
      <c r="AB2013" s="110">
        <f>COUNTIFS(resources!B:B,B2013)</f>
        <v>1</v>
      </c>
      <c r="AC2013" s="110">
        <f t="shared" si="440"/>
        <v>1</v>
      </c>
      <c r="AD2013" s="110">
        <f t="shared" si="441"/>
        <v>1</v>
      </c>
      <c r="AE2013" s="110">
        <f t="shared" si="442"/>
        <v>0</v>
      </c>
      <c r="AF2013" s="110">
        <f t="shared" si="443"/>
        <v>1</v>
      </c>
      <c r="AG2013" s="110">
        <f t="shared" si="444"/>
        <v>0</v>
      </c>
      <c r="AH2013" s="110">
        <f t="shared" si="445"/>
        <v>0</v>
      </c>
      <c r="AI2013" s="110">
        <f t="shared" si="446"/>
        <v>1</v>
      </c>
      <c r="AJ2013" s="100">
        <f>ROW()</f>
        <v>2013</v>
      </c>
      <c r="AK2013" s="100" t="e">
        <f>INDEX('BadRows RECART'!$C$2:$C$1207,MATCH(monthly_gwh_mw!AJ2013,'BadRows RECART'!$D$2:$D$1207,0))</f>
        <v>#N/A</v>
      </c>
    </row>
    <row r="2014" spans="1:37" ht="20">
      <c r="A2014" s="106" t="s">
        <v>3907</v>
      </c>
      <c r="B2014" s="106" t="s">
        <v>2079</v>
      </c>
      <c r="C2014" s="106" t="s">
        <v>6297</v>
      </c>
      <c r="D2014" s="168">
        <v>2027</v>
      </c>
      <c r="E2014" s="168">
        <v>8</v>
      </c>
      <c r="F2014" s="199">
        <v>34.847157059023452</v>
      </c>
      <c r="G2014" s="212" t="s">
        <v>6314</v>
      </c>
      <c r="H2014" s="212" t="s">
        <v>6314</v>
      </c>
      <c r="I2014" s="106" t="s">
        <v>594</v>
      </c>
      <c r="K2014" s="83" t="s">
        <v>6314</v>
      </c>
      <c r="L2014" s="83" t="s">
        <v>6314</v>
      </c>
      <c r="M2014" s="45" t="str">
        <f>IF(
ISNA(INDEX(resources!E:E,MATCH(B2014,resources!B:B,0))),"fillme",
INDEX(resources!E:E,MATCH(B2014,resources!B:B,0)))</f>
        <v>CAISO_Solar</v>
      </c>
      <c r="N2014" s="45">
        <f>IF(
ISNA(INDEX(resources!J:J,MATCH(B2014,resources!B:B,0))),"fillme",
INDEX(resources!J:J,MATCH(B2014,resources!B:B,0)))</f>
        <v>0</v>
      </c>
      <c r="O2014" s="83" t="str">
        <f>IFERROR(INDEX(resources!K:K,MATCH(B2014,resources!B:B,0)),"fillme")</f>
        <v>solar</v>
      </c>
      <c r="P2014" s="89" t="str">
        <f t="shared" si="434"/>
        <v>solar_2027_8</v>
      </c>
      <c r="Q2014" s="87">
        <f>INDEX(elcc!G:G,MATCH(P2014,elcc!D:D,0))</f>
        <v>0.17357142857142857</v>
      </c>
      <c r="R2014" s="89">
        <f t="shared" si="435"/>
        <v>1</v>
      </c>
      <c r="S2014" s="89" t="s">
        <v>6314</v>
      </c>
      <c r="T2014" s="89" t="s">
        <v>6314</v>
      </c>
      <c r="U2014" s="90" t="str">
        <f t="shared" si="436"/>
        <v>ok</v>
      </c>
      <c r="V2014" s="63" t="str">
        <f>INDEX(resources!F:F,MATCH(B2014,resources!B:B,0))</f>
        <v>new_resolve</v>
      </c>
      <c r="W2014" s="110">
        <f t="shared" si="437"/>
        <v>1</v>
      </c>
      <c r="X2014" s="110">
        <f t="shared" si="438"/>
        <v>0</v>
      </c>
      <c r="Y2014" s="110" t="str">
        <f t="shared" si="439"/>
        <v>Greater_Imperial_Solar_energy_NA_CONFIDENTIAL</v>
      </c>
      <c r="Z2014" s="110">
        <f>IF(COUNTIFS($Y$2:Y2014,Y2014)=1,1,0)</f>
        <v>0</v>
      </c>
      <c r="AA2014" s="110">
        <f>SUM($Z$2:Z2014)*Z2014</f>
        <v>0</v>
      </c>
      <c r="AB2014" s="110">
        <f>COUNTIFS(resources!B:B,B2014)</f>
        <v>1</v>
      </c>
      <c r="AC2014" s="110">
        <f t="shared" si="440"/>
        <v>1</v>
      </c>
      <c r="AD2014" s="110">
        <f t="shared" si="441"/>
        <v>1</v>
      </c>
      <c r="AE2014" s="110">
        <f t="shared" si="442"/>
        <v>0</v>
      </c>
      <c r="AF2014" s="110">
        <f t="shared" si="443"/>
        <v>1</v>
      </c>
      <c r="AG2014" s="110">
        <f t="shared" si="444"/>
        <v>0</v>
      </c>
      <c r="AH2014" s="110">
        <f t="shared" si="445"/>
        <v>0</v>
      </c>
      <c r="AI2014" s="110">
        <f t="shared" si="446"/>
        <v>1</v>
      </c>
      <c r="AJ2014" s="100">
        <f>ROW()</f>
        <v>2014</v>
      </c>
      <c r="AK2014" s="100" t="e">
        <f>INDEX('BadRows RECART'!$C$2:$C$1207,MATCH(monthly_gwh_mw!AJ2014,'BadRows RECART'!$D$2:$D$1207,0))</f>
        <v>#N/A</v>
      </c>
    </row>
    <row r="2015" spans="1:37" ht="20">
      <c r="A2015" s="106" t="s">
        <v>3907</v>
      </c>
      <c r="B2015" s="106" t="s">
        <v>2079</v>
      </c>
      <c r="C2015" s="106" t="s">
        <v>6297</v>
      </c>
      <c r="D2015" s="168">
        <v>2027</v>
      </c>
      <c r="E2015" s="168">
        <v>9</v>
      </c>
      <c r="F2015" s="199">
        <v>30.626767658937283</v>
      </c>
      <c r="G2015" s="212" t="s">
        <v>6314</v>
      </c>
      <c r="H2015" s="212" t="s">
        <v>6314</v>
      </c>
      <c r="I2015" s="106" t="s">
        <v>594</v>
      </c>
      <c r="K2015" s="83" t="s">
        <v>6314</v>
      </c>
      <c r="L2015" s="83" t="s">
        <v>6314</v>
      </c>
      <c r="M2015" s="45" t="str">
        <f>IF(
ISNA(INDEX(resources!E:E,MATCH(B2015,resources!B:B,0))),"fillme",
INDEX(resources!E:E,MATCH(B2015,resources!B:B,0)))</f>
        <v>CAISO_Solar</v>
      </c>
      <c r="N2015" s="45">
        <f>IF(
ISNA(INDEX(resources!J:J,MATCH(B2015,resources!B:B,0))),"fillme",
INDEX(resources!J:J,MATCH(B2015,resources!B:B,0)))</f>
        <v>0</v>
      </c>
      <c r="O2015" s="83" t="str">
        <f>IFERROR(INDEX(resources!K:K,MATCH(B2015,resources!B:B,0)),"fillme")</f>
        <v>solar</v>
      </c>
      <c r="P2015" s="89" t="str">
        <f t="shared" si="434"/>
        <v>solar_2027_9</v>
      </c>
      <c r="Q2015" s="87">
        <f>INDEX(elcc!G:G,MATCH(P2015,elcc!D:D,0))</f>
        <v>8.8371587812116265E-2</v>
      </c>
      <c r="R2015" s="89">
        <f t="shared" si="435"/>
        <v>1</v>
      </c>
      <c r="S2015" s="89" t="s">
        <v>6314</v>
      </c>
      <c r="T2015" s="89" t="s">
        <v>6314</v>
      </c>
      <c r="U2015" s="90" t="str">
        <f t="shared" si="436"/>
        <v>ok</v>
      </c>
      <c r="V2015" s="63" t="str">
        <f>INDEX(resources!F:F,MATCH(B2015,resources!B:B,0))</f>
        <v>new_resolve</v>
      </c>
      <c r="W2015" s="110">
        <f t="shared" si="437"/>
        <v>1</v>
      </c>
      <c r="X2015" s="110">
        <f t="shared" si="438"/>
        <v>0</v>
      </c>
      <c r="Y2015" s="110" t="str">
        <f t="shared" si="439"/>
        <v>Greater_Imperial_Solar_energy_NA_CONFIDENTIAL</v>
      </c>
      <c r="Z2015" s="110">
        <f>IF(COUNTIFS($Y$2:Y2015,Y2015)=1,1,0)</f>
        <v>0</v>
      </c>
      <c r="AA2015" s="110">
        <f>SUM($Z$2:Z2015)*Z2015</f>
        <v>0</v>
      </c>
      <c r="AB2015" s="110">
        <f>COUNTIFS(resources!B:B,B2015)</f>
        <v>1</v>
      </c>
      <c r="AC2015" s="110">
        <f t="shared" si="440"/>
        <v>1</v>
      </c>
      <c r="AD2015" s="110">
        <f t="shared" si="441"/>
        <v>1</v>
      </c>
      <c r="AE2015" s="110">
        <f t="shared" si="442"/>
        <v>0</v>
      </c>
      <c r="AF2015" s="110">
        <f t="shared" si="443"/>
        <v>1</v>
      </c>
      <c r="AG2015" s="110">
        <f t="shared" si="444"/>
        <v>0</v>
      </c>
      <c r="AH2015" s="110">
        <f t="shared" si="445"/>
        <v>0</v>
      </c>
      <c r="AI2015" s="110">
        <f t="shared" si="446"/>
        <v>1</v>
      </c>
      <c r="AJ2015" s="100">
        <f>ROW()</f>
        <v>2015</v>
      </c>
      <c r="AK2015" s="100" t="e">
        <f>INDEX('BadRows RECART'!$C$2:$C$1207,MATCH(monthly_gwh_mw!AJ2015,'BadRows RECART'!$D$2:$D$1207,0))</f>
        <v>#N/A</v>
      </c>
    </row>
    <row r="2016" spans="1:37" ht="20">
      <c r="A2016" s="106" t="s">
        <v>3907</v>
      </c>
      <c r="B2016" s="106" t="s">
        <v>2079</v>
      </c>
      <c r="C2016" s="106" t="s">
        <v>6297</v>
      </c>
      <c r="D2016" s="168">
        <v>2027</v>
      </c>
      <c r="E2016" s="168">
        <v>10</v>
      </c>
      <c r="F2016" s="199">
        <v>28.05602842087433</v>
      </c>
      <c r="G2016" s="212" t="s">
        <v>6314</v>
      </c>
      <c r="H2016" s="212" t="s">
        <v>6314</v>
      </c>
      <c r="I2016" s="106" t="s">
        <v>594</v>
      </c>
      <c r="K2016" s="83" t="s">
        <v>6314</v>
      </c>
      <c r="L2016" s="83" t="s">
        <v>6314</v>
      </c>
      <c r="M2016" s="45" t="str">
        <f>IF(
ISNA(INDEX(resources!E:E,MATCH(B2016,resources!B:B,0))),"fillme",
INDEX(resources!E:E,MATCH(B2016,resources!B:B,0)))</f>
        <v>CAISO_Solar</v>
      </c>
      <c r="N2016" s="45">
        <f>IF(
ISNA(INDEX(resources!J:J,MATCH(B2016,resources!B:B,0))),"fillme",
INDEX(resources!J:J,MATCH(B2016,resources!B:B,0)))</f>
        <v>0</v>
      </c>
      <c r="O2016" s="83" t="str">
        <f>IFERROR(INDEX(resources!K:K,MATCH(B2016,resources!B:B,0)),"fillme")</f>
        <v>solar</v>
      </c>
      <c r="P2016" s="89" t="str">
        <f t="shared" si="434"/>
        <v>solar_2027_10</v>
      </c>
      <c r="Q2016" s="87">
        <f>INDEX(elcc!G:G,MATCH(P2016,elcc!D:D,0))</f>
        <v>1.2857142857142857E-2</v>
      </c>
      <c r="R2016" s="89">
        <f t="shared" si="435"/>
        <v>1</v>
      </c>
      <c r="S2016" s="89" t="s">
        <v>6314</v>
      </c>
      <c r="T2016" s="89" t="s">
        <v>6314</v>
      </c>
      <c r="U2016" s="90" t="str">
        <f t="shared" si="436"/>
        <v>ok</v>
      </c>
      <c r="V2016" s="63" t="str">
        <f>INDEX(resources!F:F,MATCH(B2016,resources!B:B,0))</f>
        <v>new_resolve</v>
      </c>
      <c r="W2016" s="110">
        <f t="shared" si="437"/>
        <v>1</v>
      </c>
      <c r="X2016" s="110">
        <f t="shared" si="438"/>
        <v>0</v>
      </c>
      <c r="Y2016" s="110" t="str">
        <f t="shared" si="439"/>
        <v>Greater_Imperial_Solar_energy_NA_CONFIDENTIAL</v>
      </c>
      <c r="Z2016" s="110">
        <f>IF(COUNTIFS($Y$2:Y2016,Y2016)=1,1,0)</f>
        <v>0</v>
      </c>
      <c r="AA2016" s="110">
        <f>SUM($Z$2:Z2016)*Z2016</f>
        <v>0</v>
      </c>
      <c r="AB2016" s="110">
        <f>COUNTIFS(resources!B:B,B2016)</f>
        <v>1</v>
      </c>
      <c r="AC2016" s="110">
        <f t="shared" si="440"/>
        <v>1</v>
      </c>
      <c r="AD2016" s="110">
        <f t="shared" si="441"/>
        <v>1</v>
      </c>
      <c r="AE2016" s="110">
        <f t="shared" si="442"/>
        <v>0</v>
      </c>
      <c r="AF2016" s="110">
        <f t="shared" si="443"/>
        <v>1</v>
      </c>
      <c r="AG2016" s="110">
        <f t="shared" si="444"/>
        <v>0</v>
      </c>
      <c r="AH2016" s="110">
        <f t="shared" si="445"/>
        <v>0</v>
      </c>
      <c r="AI2016" s="110">
        <f t="shared" si="446"/>
        <v>1</v>
      </c>
      <c r="AJ2016" s="100">
        <f>ROW()</f>
        <v>2016</v>
      </c>
      <c r="AK2016" s="100" t="e">
        <f>INDEX('BadRows RECART'!$C$2:$C$1207,MATCH(monthly_gwh_mw!AJ2016,'BadRows RECART'!$D$2:$D$1207,0))</f>
        <v>#N/A</v>
      </c>
    </row>
    <row r="2017" spans="1:37" ht="20">
      <c r="A2017" s="106" t="s">
        <v>3907</v>
      </c>
      <c r="B2017" s="106" t="s">
        <v>2079</v>
      </c>
      <c r="C2017" s="106" t="s">
        <v>6297</v>
      </c>
      <c r="D2017" s="168">
        <v>2027</v>
      </c>
      <c r="E2017" s="168">
        <v>11</v>
      </c>
      <c r="F2017" s="199">
        <v>20.040064386600257</v>
      </c>
      <c r="G2017" s="212" t="s">
        <v>6314</v>
      </c>
      <c r="H2017" s="212" t="s">
        <v>6314</v>
      </c>
      <c r="I2017" s="106" t="s">
        <v>594</v>
      </c>
      <c r="K2017" s="83" t="s">
        <v>6314</v>
      </c>
      <c r="L2017" s="83" t="s">
        <v>6314</v>
      </c>
      <c r="M2017" s="45" t="str">
        <f>IF(
ISNA(INDEX(resources!E:E,MATCH(B2017,resources!B:B,0))),"fillme",
INDEX(resources!E:E,MATCH(B2017,resources!B:B,0)))</f>
        <v>CAISO_Solar</v>
      </c>
      <c r="N2017" s="45">
        <f>IF(
ISNA(INDEX(resources!J:J,MATCH(B2017,resources!B:B,0))),"fillme",
INDEX(resources!J:J,MATCH(B2017,resources!B:B,0)))</f>
        <v>0</v>
      </c>
      <c r="O2017" s="83" t="str">
        <f>IFERROR(INDEX(resources!K:K,MATCH(B2017,resources!B:B,0)),"fillme")</f>
        <v>solar</v>
      </c>
      <c r="P2017" s="89" t="str">
        <f t="shared" si="434"/>
        <v>solar_2027_11</v>
      </c>
      <c r="Q2017" s="87">
        <f>INDEX(elcc!G:G,MATCH(P2017,elcc!D:D,0))</f>
        <v>1.2857142857142857E-2</v>
      </c>
      <c r="R2017" s="89">
        <f t="shared" si="435"/>
        <v>1</v>
      </c>
      <c r="S2017" s="89" t="s">
        <v>6314</v>
      </c>
      <c r="T2017" s="89" t="s">
        <v>6314</v>
      </c>
      <c r="U2017" s="90" t="str">
        <f t="shared" si="436"/>
        <v>ok</v>
      </c>
      <c r="V2017" s="63" t="str">
        <f>INDEX(resources!F:F,MATCH(B2017,resources!B:B,0))</f>
        <v>new_resolve</v>
      </c>
      <c r="W2017" s="110">
        <f t="shared" si="437"/>
        <v>1</v>
      </c>
      <c r="X2017" s="110">
        <f t="shared" si="438"/>
        <v>0</v>
      </c>
      <c r="Y2017" s="110" t="str">
        <f t="shared" si="439"/>
        <v>Greater_Imperial_Solar_energy_NA_CONFIDENTIAL</v>
      </c>
      <c r="Z2017" s="110">
        <f>IF(COUNTIFS($Y$2:Y2017,Y2017)=1,1,0)</f>
        <v>0</v>
      </c>
      <c r="AA2017" s="110">
        <f>SUM($Z$2:Z2017)*Z2017</f>
        <v>0</v>
      </c>
      <c r="AB2017" s="110">
        <f>COUNTIFS(resources!B:B,B2017)</f>
        <v>1</v>
      </c>
      <c r="AC2017" s="110">
        <f t="shared" si="440"/>
        <v>1</v>
      </c>
      <c r="AD2017" s="110">
        <f t="shared" si="441"/>
        <v>1</v>
      </c>
      <c r="AE2017" s="110">
        <f t="shared" si="442"/>
        <v>0</v>
      </c>
      <c r="AF2017" s="110">
        <f t="shared" si="443"/>
        <v>1</v>
      </c>
      <c r="AG2017" s="110">
        <f t="shared" si="444"/>
        <v>0</v>
      </c>
      <c r="AH2017" s="110">
        <f t="shared" si="445"/>
        <v>0</v>
      </c>
      <c r="AI2017" s="110">
        <f t="shared" si="446"/>
        <v>1</v>
      </c>
      <c r="AJ2017" s="100">
        <f>ROW()</f>
        <v>2017</v>
      </c>
      <c r="AK2017" s="100" t="e">
        <f>INDEX('BadRows RECART'!$C$2:$C$1207,MATCH(monthly_gwh_mw!AJ2017,'BadRows RECART'!$D$2:$D$1207,0))</f>
        <v>#N/A</v>
      </c>
    </row>
    <row r="2018" spans="1:37" ht="20">
      <c r="A2018" s="106" t="s">
        <v>3907</v>
      </c>
      <c r="B2018" s="106" t="s">
        <v>2079</v>
      </c>
      <c r="C2018" s="106" t="s">
        <v>6297</v>
      </c>
      <c r="D2018" s="168">
        <v>2027</v>
      </c>
      <c r="E2018" s="168">
        <v>12</v>
      </c>
      <c r="F2018" s="199">
        <v>19.608113306454218</v>
      </c>
      <c r="G2018" s="212" t="s">
        <v>6314</v>
      </c>
      <c r="H2018" s="212" t="s">
        <v>6314</v>
      </c>
      <c r="I2018" s="106" t="s">
        <v>594</v>
      </c>
      <c r="K2018" s="83" t="s">
        <v>6314</v>
      </c>
      <c r="L2018" s="83" t="s">
        <v>6314</v>
      </c>
      <c r="M2018" s="45" t="str">
        <f>IF(
ISNA(INDEX(resources!E:E,MATCH(B2018,resources!B:B,0))),"fillme",
INDEX(resources!E:E,MATCH(B2018,resources!B:B,0)))</f>
        <v>CAISO_Solar</v>
      </c>
      <c r="N2018" s="45">
        <f>IF(
ISNA(INDEX(resources!J:J,MATCH(B2018,resources!B:B,0))),"fillme",
INDEX(resources!J:J,MATCH(B2018,resources!B:B,0)))</f>
        <v>0</v>
      </c>
      <c r="O2018" s="83" t="str">
        <f>IFERROR(INDEX(resources!K:K,MATCH(B2018,resources!B:B,0)),"fillme")</f>
        <v>solar</v>
      </c>
      <c r="P2018" s="89" t="str">
        <f t="shared" si="434"/>
        <v>solar_2027_12</v>
      </c>
      <c r="Q2018" s="87">
        <f>INDEX(elcc!G:G,MATCH(P2018,elcc!D:D,0))</f>
        <v>0</v>
      </c>
      <c r="R2018" s="89">
        <f t="shared" si="435"/>
        <v>1</v>
      </c>
      <c r="S2018" s="89" t="s">
        <v>6314</v>
      </c>
      <c r="T2018" s="89" t="s">
        <v>6314</v>
      </c>
      <c r="U2018" s="90" t="str">
        <f t="shared" si="436"/>
        <v>ok</v>
      </c>
      <c r="V2018" s="63" t="str">
        <f>INDEX(resources!F:F,MATCH(B2018,resources!B:B,0))</f>
        <v>new_resolve</v>
      </c>
      <c r="W2018" s="110">
        <f t="shared" si="437"/>
        <v>1</v>
      </c>
      <c r="X2018" s="110">
        <f t="shared" si="438"/>
        <v>0</v>
      </c>
      <c r="Y2018" s="110" t="str">
        <f t="shared" si="439"/>
        <v>Greater_Imperial_Solar_energy_NA_CONFIDENTIAL</v>
      </c>
      <c r="Z2018" s="110">
        <f>IF(COUNTIFS($Y$2:Y2018,Y2018)=1,1,0)</f>
        <v>0</v>
      </c>
      <c r="AA2018" s="110">
        <f>SUM($Z$2:Z2018)*Z2018</f>
        <v>0</v>
      </c>
      <c r="AB2018" s="110">
        <f>COUNTIFS(resources!B:B,B2018)</f>
        <v>1</v>
      </c>
      <c r="AC2018" s="110">
        <f t="shared" si="440"/>
        <v>1</v>
      </c>
      <c r="AD2018" s="110">
        <f t="shared" si="441"/>
        <v>1</v>
      </c>
      <c r="AE2018" s="110">
        <f t="shared" si="442"/>
        <v>0</v>
      </c>
      <c r="AF2018" s="110">
        <f t="shared" si="443"/>
        <v>1</v>
      </c>
      <c r="AG2018" s="110">
        <f t="shared" si="444"/>
        <v>0</v>
      </c>
      <c r="AH2018" s="110">
        <f t="shared" si="445"/>
        <v>0</v>
      </c>
      <c r="AI2018" s="110">
        <f t="shared" si="446"/>
        <v>1</v>
      </c>
      <c r="AJ2018" s="100">
        <f>ROW()</f>
        <v>2018</v>
      </c>
      <c r="AK2018" s="100" t="e">
        <f>INDEX('BadRows RECART'!$C$2:$C$1207,MATCH(monthly_gwh_mw!AJ2018,'BadRows RECART'!$D$2:$D$1207,0))</f>
        <v>#N/A</v>
      </c>
    </row>
    <row r="2019" spans="1:37" ht="20">
      <c r="A2019" s="106" t="s">
        <v>3907</v>
      </c>
      <c r="B2019" s="106" t="s">
        <v>2079</v>
      </c>
      <c r="C2019" s="106" t="s">
        <v>6297</v>
      </c>
      <c r="D2019" s="168">
        <v>2028</v>
      </c>
      <c r="E2019" s="168">
        <v>1</v>
      </c>
      <c r="F2019" s="199">
        <v>21.244464680401894</v>
      </c>
      <c r="G2019" s="212" t="s">
        <v>6314</v>
      </c>
      <c r="H2019" s="212" t="s">
        <v>6314</v>
      </c>
      <c r="I2019" s="106" t="s">
        <v>594</v>
      </c>
      <c r="K2019" s="83" t="s">
        <v>6314</v>
      </c>
      <c r="L2019" s="83" t="s">
        <v>6314</v>
      </c>
      <c r="M2019" s="45" t="str">
        <f>IF(
ISNA(INDEX(resources!E:E,MATCH(B2019,resources!B:B,0))),"fillme",
INDEX(resources!E:E,MATCH(B2019,resources!B:B,0)))</f>
        <v>CAISO_Solar</v>
      </c>
      <c r="N2019" s="45">
        <f>IF(
ISNA(INDEX(resources!J:J,MATCH(B2019,resources!B:B,0))),"fillme",
INDEX(resources!J:J,MATCH(B2019,resources!B:B,0)))</f>
        <v>0</v>
      </c>
      <c r="O2019" s="83" t="str">
        <f>IFERROR(INDEX(resources!K:K,MATCH(B2019,resources!B:B,0)),"fillme")</f>
        <v>solar</v>
      </c>
      <c r="P2019" s="89" t="str">
        <f t="shared" si="434"/>
        <v>solar_2028_1</v>
      </c>
      <c r="Q2019" s="87">
        <f>INDEX(elcc!G:G,MATCH(P2019,elcc!D:D,0))</f>
        <v>2.5714285714285714E-2</v>
      </c>
      <c r="R2019" s="89">
        <f t="shared" si="435"/>
        <v>1</v>
      </c>
      <c r="S2019" s="89" t="s">
        <v>6314</v>
      </c>
      <c r="T2019" s="89" t="s">
        <v>6314</v>
      </c>
      <c r="U2019" s="90" t="str">
        <f t="shared" si="436"/>
        <v>ok</v>
      </c>
      <c r="V2019" s="63" t="str">
        <f>INDEX(resources!F:F,MATCH(B2019,resources!B:B,0))</f>
        <v>new_resolve</v>
      </c>
      <c r="W2019" s="110">
        <f t="shared" si="437"/>
        <v>1</v>
      </c>
      <c r="X2019" s="110">
        <f t="shared" si="438"/>
        <v>0</v>
      </c>
      <c r="Y2019" s="110" t="str">
        <f t="shared" si="439"/>
        <v>Greater_Imperial_Solar_energy_NA_CONFIDENTIAL</v>
      </c>
      <c r="Z2019" s="110">
        <f>IF(COUNTIFS($Y$2:Y2019,Y2019)=1,1,0)</f>
        <v>0</v>
      </c>
      <c r="AA2019" s="110">
        <f>SUM($Z$2:Z2019)*Z2019</f>
        <v>0</v>
      </c>
      <c r="AB2019" s="110">
        <f>COUNTIFS(resources!B:B,B2019)</f>
        <v>1</v>
      </c>
      <c r="AC2019" s="110">
        <f t="shared" si="440"/>
        <v>1</v>
      </c>
      <c r="AD2019" s="110">
        <f t="shared" si="441"/>
        <v>1</v>
      </c>
      <c r="AE2019" s="110">
        <f t="shared" si="442"/>
        <v>0</v>
      </c>
      <c r="AF2019" s="110">
        <f t="shared" si="443"/>
        <v>1</v>
      </c>
      <c r="AG2019" s="110">
        <f t="shared" si="444"/>
        <v>0</v>
      </c>
      <c r="AH2019" s="110">
        <f t="shared" si="445"/>
        <v>0</v>
      </c>
      <c r="AI2019" s="110">
        <f t="shared" si="446"/>
        <v>1</v>
      </c>
      <c r="AJ2019" s="100">
        <f>ROW()</f>
        <v>2019</v>
      </c>
      <c r="AK2019" s="100" t="e">
        <f>INDEX('BadRows RECART'!$C$2:$C$1207,MATCH(monthly_gwh_mw!AJ2019,'BadRows RECART'!$D$2:$D$1207,0))</f>
        <v>#N/A</v>
      </c>
    </row>
    <row r="2020" spans="1:37" ht="20">
      <c r="A2020" s="106" t="s">
        <v>3907</v>
      </c>
      <c r="B2020" s="106" t="s">
        <v>2079</v>
      </c>
      <c r="C2020" s="106" t="s">
        <v>6297</v>
      </c>
      <c r="D2020" s="168">
        <v>2028</v>
      </c>
      <c r="E2020" s="168">
        <v>2</v>
      </c>
      <c r="F2020" s="199">
        <v>23.016479699038811</v>
      </c>
      <c r="G2020" s="212" t="s">
        <v>6314</v>
      </c>
      <c r="H2020" s="212" t="s">
        <v>6314</v>
      </c>
      <c r="I2020" s="106" t="s">
        <v>594</v>
      </c>
      <c r="K2020" s="83" t="s">
        <v>6314</v>
      </c>
      <c r="L2020" s="83" t="s">
        <v>6314</v>
      </c>
      <c r="M2020" s="45" t="str">
        <f>IF(
ISNA(INDEX(resources!E:E,MATCH(B2020,resources!B:B,0))),"fillme",
INDEX(resources!E:E,MATCH(B2020,resources!B:B,0)))</f>
        <v>CAISO_Solar</v>
      </c>
      <c r="N2020" s="45">
        <f>IF(
ISNA(INDEX(resources!J:J,MATCH(B2020,resources!B:B,0))),"fillme",
INDEX(resources!J:J,MATCH(B2020,resources!B:B,0)))</f>
        <v>0</v>
      </c>
      <c r="O2020" s="83" t="str">
        <f>IFERROR(INDEX(resources!K:K,MATCH(B2020,resources!B:B,0)),"fillme")</f>
        <v>solar</v>
      </c>
      <c r="P2020" s="89" t="str">
        <f t="shared" si="434"/>
        <v>solar_2028_2</v>
      </c>
      <c r="Q2020" s="87">
        <f>INDEX(elcc!G:G,MATCH(P2020,elcc!D:D,0))</f>
        <v>1.9285714285714285E-2</v>
      </c>
      <c r="R2020" s="89">
        <f t="shared" si="435"/>
        <v>1</v>
      </c>
      <c r="S2020" s="89" t="s">
        <v>6314</v>
      </c>
      <c r="T2020" s="89" t="s">
        <v>6314</v>
      </c>
      <c r="U2020" s="90" t="str">
        <f t="shared" si="436"/>
        <v>ok</v>
      </c>
      <c r="V2020" s="63" t="str">
        <f>INDEX(resources!F:F,MATCH(B2020,resources!B:B,0))</f>
        <v>new_resolve</v>
      </c>
      <c r="W2020" s="110">
        <f t="shared" si="437"/>
        <v>1</v>
      </c>
      <c r="X2020" s="110">
        <f t="shared" si="438"/>
        <v>0</v>
      </c>
      <c r="Y2020" s="110" t="str">
        <f t="shared" si="439"/>
        <v>Greater_Imperial_Solar_energy_NA_CONFIDENTIAL</v>
      </c>
      <c r="Z2020" s="110">
        <f>IF(COUNTIFS($Y$2:Y2020,Y2020)=1,1,0)</f>
        <v>0</v>
      </c>
      <c r="AA2020" s="110">
        <f>SUM($Z$2:Z2020)*Z2020</f>
        <v>0</v>
      </c>
      <c r="AB2020" s="110">
        <f>COUNTIFS(resources!B:B,B2020)</f>
        <v>1</v>
      </c>
      <c r="AC2020" s="110">
        <f t="shared" si="440"/>
        <v>1</v>
      </c>
      <c r="AD2020" s="110">
        <f t="shared" si="441"/>
        <v>1</v>
      </c>
      <c r="AE2020" s="110">
        <f t="shared" si="442"/>
        <v>0</v>
      </c>
      <c r="AF2020" s="110">
        <f t="shared" si="443"/>
        <v>1</v>
      </c>
      <c r="AG2020" s="110">
        <f t="shared" si="444"/>
        <v>0</v>
      </c>
      <c r="AH2020" s="110">
        <f t="shared" si="445"/>
        <v>0</v>
      </c>
      <c r="AI2020" s="110">
        <f t="shared" si="446"/>
        <v>1</v>
      </c>
      <c r="AJ2020" s="100">
        <f>ROW()</f>
        <v>2020</v>
      </c>
      <c r="AK2020" s="100" t="e">
        <f>INDEX('BadRows RECART'!$C$2:$C$1207,MATCH(monthly_gwh_mw!AJ2020,'BadRows RECART'!$D$2:$D$1207,0))</f>
        <v>#N/A</v>
      </c>
    </row>
    <row r="2021" spans="1:37" ht="20">
      <c r="A2021" s="106" t="s">
        <v>3907</v>
      </c>
      <c r="B2021" s="106" t="s">
        <v>2079</v>
      </c>
      <c r="C2021" s="106" t="s">
        <v>6297</v>
      </c>
      <c r="D2021" s="168">
        <v>2028</v>
      </c>
      <c r="E2021" s="168">
        <v>3</v>
      </c>
      <c r="F2021" s="199">
        <v>31.763358872151208</v>
      </c>
      <c r="G2021" s="212" t="s">
        <v>6314</v>
      </c>
      <c r="H2021" s="212" t="s">
        <v>6314</v>
      </c>
      <c r="I2021" s="106" t="s">
        <v>594</v>
      </c>
      <c r="K2021" s="83" t="s">
        <v>6314</v>
      </c>
      <c r="L2021" s="83" t="s">
        <v>6314</v>
      </c>
      <c r="M2021" s="45" t="str">
        <f>IF(
ISNA(INDEX(resources!E:E,MATCH(B2021,resources!B:B,0))),"fillme",
INDEX(resources!E:E,MATCH(B2021,resources!B:B,0)))</f>
        <v>CAISO_Solar</v>
      </c>
      <c r="N2021" s="45">
        <f>IF(
ISNA(INDEX(resources!J:J,MATCH(B2021,resources!B:B,0))),"fillme",
INDEX(resources!J:J,MATCH(B2021,resources!B:B,0)))</f>
        <v>0</v>
      </c>
      <c r="O2021" s="83" t="str">
        <f>IFERROR(INDEX(resources!K:K,MATCH(B2021,resources!B:B,0)),"fillme")</f>
        <v>solar</v>
      </c>
      <c r="P2021" s="89" t="str">
        <f t="shared" si="434"/>
        <v>solar_2028_3</v>
      </c>
      <c r="Q2021" s="87">
        <f>INDEX(elcc!G:G,MATCH(P2021,elcc!D:D,0))</f>
        <v>0.1157142857142857</v>
      </c>
      <c r="R2021" s="89">
        <f t="shared" si="435"/>
        <v>1</v>
      </c>
      <c r="S2021" s="89" t="s">
        <v>6314</v>
      </c>
      <c r="T2021" s="89" t="s">
        <v>6314</v>
      </c>
      <c r="U2021" s="90" t="str">
        <f t="shared" si="436"/>
        <v>ok</v>
      </c>
      <c r="V2021" s="63" t="str">
        <f>INDEX(resources!F:F,MATCH(B2021,resources!B:B,0))</f>
        <v>new_resolve</v>
      </c>
      <c r="W2021" s="110">
        <f t="shared" si="437"/>
        <v>1</v>
      </c>
      <c r="X2021" s="110">
        <f t="shared" si="438"/>
        <v>0</v>
      </c>
      <c r="Y2021" s="110" t="str">
        <f t="shared" si="439"/>
        <v>Greater_Imperial_Solar_energy_NA_CONFIDENTIAL</v>
      </c>
      <c r="Z2021" s="110">
        <f>IF(COUNTIFS($Y$2:Y2021,Y2021)=1,1,0)</f>
        <v>0</v>
      </c>
      <c r="AA2021" s="110">
        <f>SUM($Z$2:Z2021)*Z2021</f>
        <v>0</v>
      </c>
      <c r="AB2021" s="110">
        <f>COUNTIFS(resources!B:B,B2021)</f>
        <v>1</v>
      </c>
      <c r="AC2021" s="110">
        <f t="shared" si="440"/>
        <v>1</v>
      </c>
      <c r="AD2021" s="110">
        <f t="shared" si="441"/>
        <v>1</v>
      </c>
      <c r="AE2021" s="110">
        <f t="shared" si="442"/>
        <v>0</v>
      </c>
      <c r="AF2021" s="110">
        <f t="shared" si="443"/>
        <v>1</v>
      </c>
      <c r="AG2021" s="110">
        <f t="shared" si="444"/>
        <v>0</v>
      </c>
      <c r="AH2021" s="110">
        <f t="shared" si="445"/>
        <v>0</v>
      </c>
      <c r="AI2021" s="110">
        <f t="shared" si="446"/>
        <v>1</v>
      </c>
      <c r="AJ2021" s="100">
        <f>ROW()</f>
        <v>2021</v>
      </c>
      <c r="AK2021" s="100" t="e">
        <f>INDEX('BadRows RECART'!$C$2:$C$1207,MATCH(monthly_gwh_mw!AJ2021,'BadRows RECART'!$D$2:$D$1207,0))</f>
        <v>#N/A</v>
      </c>
    </row>
    <row r="2022" spans="1:37" ht="20">
      <c r="A2022" s="106" t="s">
        <v>3907</v>
      </c>
      <c r="B2022" s="106" t="s">
        <v>2079</v>
      </c>
      <c r="C2022" s="106" t="s">
        <v>6297</v>
      </c>
      <c r="D2022" s="168">
        <v>2028</v>
      </c>
      <c r="E2022" s="168">
        <v>4</v>
      </c>
      <c r="F2022" s="199">
        <v>35.154755783393618</v>
      </c>
      <c r="G2022" s="212" t="s">
        <v>6314</v>
      </c>
      <c r="H2022" s="212" t="s">
        <v>6314</v>
      </c>
      <c r="I2022" s="106" t="s">
        <v>594</v>
      </c>
      <c r="K2022" s="83" t="s">
        <v>6314</v>
      </c>
      <c r="L2022" s="83" t="s">
        <v>6314</v>
      </c>
      <c r="M2022" s="45" t="str">
        <f>IF(
ISNA(INDEX(resources!E:E,MATCH(B2022,resources!B:B,0))),"fillme",
INDEX(resources!E:E,MATCH(B2022,resources!B:B,0)))</f>
        <v>CAISO_Solar</v>
      </c>
      <c r="N2022" s="45">
        <f>IF(
ISNA(INDEX(resources!J:J,MATCH(B2022,resources!B:B,0))),"fillme",
INDEX(resources!J:J,MATCH(B2022,resources!B:B,0)))</f>
        <v>0</v>
      </c>
      <c r="O2022" s="83" t="str">
        <f>IFERROR(INDEX(resources!K:K,MATCH(B2022,resources!B:B,0)),"fillme")</f>
        <v>solar</v>
      </c>
      <c r="P2022" s="89" t="str">
        <f t="shared" si="434"/>
        <v>solar_2028_4</v>
      </c>
      <c r="Q2022" s="87">
        <f>INDEX(elcc!G:G,MATCH(P2022,elcc!D:D,0))</f>
        <v>9.6428571428571419E-2</v>
      </c>
      <c r="R2022" s="89">
        <f t="shared" si="435"/>
        <v>1</v>
      </c>
      <c r="S2022" s="89" t="s">
        <v>6314</v>
      </c>
      <c r="T2022" s="89" t="s">
        <v>6314</v>
      </c>
      <c r="U2022" s="90" t="str">
        <f t="shared" si="436"/>
        <v>ok</v>
      </c>
      <c r="V2022" s="63" t="str">
        <f>INDEX(resources!F:F,MATCH(B2022,resources!B:B,0))</f>
        <v>new_resolve</v>
      </c>
      <c r="W2022" s="110">
        <f t="shared" si="437"/>
        <v>1</v>
      </c>
      <c r="X2022" s="110">
        <f t="shared" si="438"/>
        <v>0</v>
      </c>
      <c r="Y2022" s="110" t="str">
        <f t="shared" si="439"/>
        <v>Greater_Imperial_Solar_energy_NA_CONFIDENTIAL</v>
      </c>
      <c r="Z2022" s="110">
        <f>IF(COUNTIFS($Y$2:Y2022,Y2022)=1,1,0)</f>
        <v>0</v>
      </c>
      <c r="AA2022" s="110">
        <f>SUM($Z$2:Z2022)*Z2022</f>
        <v>0</v>
      </c>
      <c r="AB2022" s="110">
        <f>COUNTIFS(resources!B:B,B2022)</f>
        <v>1</v>
      </c>
      <c r="AC2022" s="110">
        <f t="shared" si="440"/>
        <v>1</v>
      </c>
      <c r="AD2022" s="110">
        <f t="shared" si="441"/>
        <v>1</v>
      </c>
      <c r="AE2022" s="110">
        <f t="shared" si="442"/>
        <v>0</v>
      </c>
      <c r="AF2022" s="110">
        <f t="shared" si="443"/>
        <v>1</v>
      </c>
      <c r="AG2022" s="110">
        <f t="shared" si="444"/>
        <v>0</v>
      </c>
      <c r="AH2022" s="110">
        <f t="shared" si="445"/>
        <v>0</v>
      </c>
      <c r="AI2022" s="110">
        <f t="shared" si="446"/>
        <v>1</v>
      </c>
      <c r="AJ2022" s="100">
        <f>ROW()</f>
        <v>2022</v>
      </c>
      <c r="AK2022" s="100" t="e">
        <f>INDEX('BadRows RECART'!$C$2:$C$1207,MATCH(monthly_gwh_mw!AJ2022,'BadRows RECART'!$D$2:$D$1207,0))</f>
        <v>#N/A</v>
      </c>
    </row>
    <row r="2023" spans="1:37" ht="20">
      <c r="A2023" s="106" t="s">
        <v>3907</v>
      </c>
      <c r="B2023" s="106" t="s">
        <v>2079</v>
      </c>
      <c r="C2023" s="106" t="s">
        <v>6297</v>
      </c>
      <c r="D2023" s="168">
        <v>2028</v>
      </c>
      <c r="E2023" s="168">
        <v>5</v>
      </c>
      <c r="F2023" s="199">
        <v>40.803669898800898</v>
      </c>
      <c r="G2023" s="212" t="s">
        <v>6314</v>
      </c>
      <c r="H2023" s="212" t="s">
        <v>6314</v>
      </c>
      <c r="I2023" s="106" t="s">
        <v>594</v>
      </c>
      <c r="K2023" s="83" t="s">
        <v>6314</v>
      </c>
      <c r="L2023" s="83" t="s">
        <v>6314</v>
      </c>
      <c r="M2023" s="45" t="str">
        <f>IF(
ISNA(INDEX(resources!E:E,MATCH(B2023,resources!B:B,0))),"fillme",
INDEX(resources!E:E,MATCH(B2023,resources!B:B,0)))</f>
        <v>CAISO_Solar</v>
      </c>
      <c r="N2023" s="45">
        <f>IF(
ISNA(INDEX(resources!J:J,MATCH(B2023,resources!B:B,0))),"fillme",
INDEX(resources!J:J,MATCH(B2023,resources!B:B,0)))</f>
        <v>0</v>
      </c>
      <c r="O2023" s="83" t="str">
        <f>IFERROR(INDEX(resources!K:K,MATCH(B2023,resources!B:B,0)),"fillme")</f>
        <v>solar</v>
      </c>
      <c r="P2023" s="89" t="str">
        <f t="shared" si="434"/>
        <v>solar_2028_5</v>
      </c>
      <c r="Q2023" s="87">
        <f>INDEX(elcc!G:G,MATCH(P2023,elcc!D:D,0))</f>
        <v>0.10285714285714286</v>
      </c>
      <c r="R2023" s="89">
        <f t="shared" si="435"/>
        <v>1</v>
      </c>
      <c r="S2023" s="89" t="s">
        <v>6314</v>
      </c>
      <c r="T2023" s="89" t="s">
        <v>6314</v>
      </c>
      <c r="U2023" s="90" t="str">
        <f t="shared" si="436"/>
        <v>ok</v>
      </c>
      <c r="V2023" s="63" t="str">
        <f>INDEX(resources!F:F,MATCH(B2023,resources!B:B,0))</f>
        <v>new_resolve</v>
      </c>
      <c r="W2023" s="110">
        <f t="shared" si="437"/>
        <v>1</v>
      </c>
      <c r="X2023" s="110">
        <f t="shared" si="438"/>
        <v>0</v>
      </c>
      <c r="Y2023" s="110" t="str">
        <f t="shared" si="439"/>
        <v>Greater_Imperial_Solar_energy_NA_CONFIDENTIAL</v>
      </c>
      <c r="Z2023" s="110">
        <f>IF(COUNTIFS($Y$2:Y2023,Y2023)=1,1,0)</f>
        <v>0</v>
      </c>
      <c r="AA2023" s="110">
        <f>SUM($Z$2:Z2023)*Z2023</f>
        <v>0</v>
      </c>
      <c r="AB2023" s="110">
        <f>COUNTIFS(resources!B:B,B2023)</f>
        <v>1</v>
      </c>
      <c r="AC2023" s="110">
        <f t="shared" si="440"/>
        <v>1</v>
      </c>
      <c r="AD2023" s="110">
        <f t="shared" si="441"/>
        <v>1</v>
      </c>
      <c r="AE2023" s="110">
        <f t="shared" si="442"/>
        <v>0</v>
      </c>
      <c r="AF2023" s="110">
        <f t="shared" si="443"/>
        <v>1</v>
      </c>
      <c r="AG2023" s="110">
        <f t="shared" si="444"/>
        <v>0</v>
      </c>
      <c r="AH2023" s="110">
        <f t="shared" si="445"/>
        <v>0</v>
      </c>
      <c r="AI2023" s="110">
        <f t="shared" si="446"/>
        <v>1</v>
      </c>
      <c r="AJ2023" s="100">
        <f>ROW()</f>
        <v>2023</v>
      </c>
      <c r="AK2023" s="100" t="e">
        <f>INDEX('BadRows RECART'!$C$2:$C$1207,MATCH(monthly_gwh_mw!AJ2023,'BadRows RECART'!$D$2:$D$1207,0))</f>
        <v>#N/A</v>
      </c>
    </row>
    <row r="2024" spans="1:37" ht="20">
      <c r="A2024" s="106" t="s">
        <v>3907</v>
      </c>
      <c r="B2024" s="106" t="s">
        <v>2079</v>
      </c>
      <c r="C2024" s="106" t="s">
        <v>6297</v>
      </c>
      <c r="D2024" s="168">
        <v>2028</v>
      </c>
      <c r="E2024" s="168">
        <v>6</v>
      </c>
      <c r="F2024" s="199">
        <v>40.408751531235794</v>
      </c>
      <c r="G2024" s="212" t="s">
        <v>6314</v>
      </c>
      <c r="H2024" s="212" t="s">
        <v>6314</v>
      </c>
      <c r="I2024" s="106" t="s">
        <v>594</v>
      </c>
      <c r="K2024" s="83" t="s">
        <v>6314</v>
      </c>
      <c r="L2024" s="83" t="s">
        <v>6314</v>
      </c>
      <c r="M2024" s="45" t="str">
        <f>IF(
ISNA(INDEX(resources!E:E,MATCH(B2024,resources!B:B,0))),"fillme",
INDEX(resources!E:E,MATCH(B2024,resources!B:B,0)))</f>
        <v>CAISO_Solar</v>
      </c>
      <c r="N2024" s="45">
        <f>IF(
ISNA(INDEX(resources!J:J,MATCH(B2024,resources!B:B,0))),"fillme",
INDEX(resources!J:J,MATCH(B2024,resources!B:B,0)))</f>
        <v>0</v>
      </c>
      <c r="O2024" s="83" t="str">
        <f>IFERROR(INDEX(resources!K:K,MATCH(B2024,resources!B:B,0)),"fillme")</f>
        <v>solar</v>
      </c>
      <c r="P2024" s="89" t="str">
        <f t="shared" si="434"/>
        <v>solar_2028_6</v>
      </c>
      <c r="Q2024" s="87">
        <f>INDEX(elcc!G:G,MATCH(P2024,elcc!D:D,0))</f>
        <v>0.19928571428571426</v>
      </c>
      <c r="R2024" s="89">
        <f t="shared" si="435"/>
        <v>1</v>
      </c>
      <c r="S2024" s="89" t="s">
        <v>6314</v>
      </c>
      <c r="T2024" s="89" t="s">
        <v>6314</v>
      </c>
      <c r="U2024" s="90" t="str">
        <f t="shared" si="436"/>
        <v>ok</v>
      </c>
      <c r="V2024" s="63" t="str">
        <f>INDEX(resources!F:F,MATCH(B2024,resources!B:B,0))</f>
        <v>new_resolve</v>
      </c>
      <c r="W2024" s="110">
        <f t="shared" si="437"/>
        <v>1</v>
      </c>
      <c r="X2024" s="110">
        <f t="shared" si="438"/>
        <v>0</v>
      </c>
      <c r="Y2024" s="110" t="str">
        <f t="shared" si="439"/>
        <v>Greater_Imperial_Solar_energy_NA_CONFIDENTIAL</v>
      </c>
      <c r="Z2024" s="110">
        <f>IF(COUNTIFS($Y$2:Y2024,Y2024)=1,1,0)</f>
        <v>0</v>
      </c>
      <c r="AA2024" s="110">
        <f>SUM($Z$2:Z2024)*Z2024</f>
        <v>0</v>
      </c>
      <c r="AB2024" s="110">
        <f>COUNTIFS(resources!B:B,B2024)</f>
        <v>1</v>
      </c>
      <c r="AC2024" s="110">
        <f t="shared" si="440"/>
        <v>1</v>
      </c>
      <c r="AD2024" s="110">
        <f t="shared" si="441"/>
        <v>1</v>
      </c>
      <c r="AE2024" s="110">
        <f t="shared" si="442"/>
        <v>0</v>
      </c>
      <c r="AF2024" s="110">
        <f t="shared" si="443"/>
        <v>1</v>
      </c>
      <c r="AG2024" s="110">
        <f t="shared" si="444"/>
        <v>0</v>
      </c>
      <c r="AH2024" s="110">
        <f t="shared" si="445"/>
        <v>0</v>
      </c>
      <c r="AI2024" s="110">
        <f t="shared" si="446"/>
        <v>1</v>
      </c>
      <c r="AJ2024" s="100">
        <f>ROW()</f>
        <v>2024</v>
      </c>
      <c r="AK2024" s="100" t="e">
        <f>INDEX('BadRows RECART'!$C$2:$C$1207,MATCH(monthly_gwh_mw!AJ2024,'BadRows RECART'!$D$2:$D$1207,0))</f>
        <v>#N/A</v>
      </c>
    </row>
    <row r="2025" spans="1:37" ht="20">
      <c r="A2025" s="106" t="s">
        <v>3907</v>
      </c>
      <c r="B2025" s="106" t="s">
        <v>2079</v>
      </c>
      <c r="C2025" s="106" t="s">
        <v>6297</v>
      </c>
      <c r="D2025" s="168">
        <v>2028</v>
      </c>
      <c r="E2025" s="168">
        <v>7</v>
      </c>
      <c r="F2025" s="199">
        <v>36.530093758243609</v>
      </c>
      <c r="G2025" s="212" t="s">
        <v>6314</v>
      </c>
      <c r="H2025" s="212" t="s">
        <v>6314</v>
      </c>
      <c r="I2025" s="106" t="s">
        <v>594</v>
      </c>
      <c r="K2025" s="83" t="s">
        <v>6314</v>
      </c>
      <c r="L2025" s="83" t="s">
        <v>6314</v>
      </c>
      <c r="M2025" s="45" t="str">
        <f>IF(
ISNA(INDEX(resources!E:E,MATCH(B2025,resources!B:B,0))),"fillme",
INDEX(resources!E:E,MATCH(B2025,resources!B:B,0)))</f>
        <v>CAISO_Solar</v>
      </c>
      <c r="N2025" s="45">
        <f>IF(
ISNA(INDEX(resources!J:J,MATCH(B2025,resources!B:B,0))),"fillme",
INDEX(resources!J:J,MATCH(B2025,resources!B:B,0)))</f>
        <v>0</v>
      </c>
      <c r="O2025" s="83" t="str">
        <f>IFERROR(INDEX(resources!K:K,MATCH(B2025,resources!B:B,0)),"fillme")</f>
        <v>solar</v>
      </c>
      <c r="P2025" s="89" t="str">
        <f t="shared" si="434"/>
        <v>solar_2028_7</v>
      </c>
      <c r="Q2025" s="87">
        <f>INDEX(elcc!G:G,MATCH(P2025,elcc!D:D,0))</f>
        <v>0.25071428571428572</v>
      </c>
      <c r="R2025" s="89">
        <f t="shared" si="435"/>
        <v>1</v>
      </c>
      <c r="S2025" s="89" t="s">
        <v>6314</v>
      </c>
      <c r="T2025" s="89" t="s">
        <v>6314</v>
      </c>
      <c r="U2025" s="90" t="str">
        <f t="shared" si="436"/>
        <v>ok</v>
      </c>
      <c r="V2025" s="63" t="str">
        <f>INDEX(resources!F:F,MATCH(B2025,resources!B:B,0))</f>
        <v>new_resolve</v>
      </c>
      <c r="W2025" s="110">
        <f t="shared" si="437"/>
        <v>1</v>
      </c>
      <c r="X2025" s="110">
        <f t="shared" si="438"/>
        <v>0</v>
      </c>
      <c r="Y2025" s="110" t="str">
        <f t="shared" si="439"/>
        <v>Greater_Imperial_Solar_energy_NA_CONFIDENTIAL</v>
      </c>
      <c r="Z2025" s="110">
        <f>IF(COUNTIFS($Y$2:Y2025,Y2025)=1,1,0)</f>
        <v>0</v>
      </c>
      <c r="AA2025" s="110">
        <f>SUM($Z$2:Z2025)*Z2025</f>
        <v>0</v>
      </c>
      <c r="AB2025" s="110">
        <f>COUNTIFS(resources!B:B,B2025)</f>
        <v>1</v>
      </c>
      <c r="AC2025" s="110">
        <f t="shared" si="440"/>
        <v>1</v>
      </c>
      <c r="AD2025" s="110">
        <f t="shared" si="441"/>
        <v>1</v>
      </c>
      <c r="AE2025" s="110">
        <f t="shared" si="442"/>
        <v>0</v>
      </c>
      <c r="AF2025" s="110">
        <f t="shared" si="443"/>
        <v>1</v>
      </c>
      <c r="AG2025" s="110">
        <f t="shared" si="444"/>
        <v>0</v>
      </c>
      <c r="AH2025" s="110">
        <f t="shared" si="445"/>
        <v>0</v>
      </c>
      <c r="AI2025" s="110">
        <f t="shared" si="446"/>
        <v>1</v>
      </c>
      <c r="AJ2025" s="100">
        <f>ROW()</f>
        <v>2025</v>
      </c>
      <c r="AK2025" s="100" t="e">
        <f>INDEX('BadRows RECART'!$C$2:$C$1207,MATCH(monthly_gwh_mw!AJ2025,'BadRows RECART'!$D$2:$D$1207,0))</f>
        <v>#N/A</v>
      </c>
    </row>
    <row r="2026" spans="1:37" ht="20">
      <c r="A2026" s="106" t="s">
        <v>3907</v>
      </c>
      <c r="B2026" s="106" t="s">
        <v>2079</v>
      </c>
      <c r="C2026" s="106" t="s">
        <v>6297</v>
      </c>
      <c r="D2026" s="168">
        <v>2028</v>
      </c>
      <c r="E2026" s="168">
        <v>8</v>
      </c>
      <c r="F2026" s="199">
        <v>34.847157059023452</v>
      </c>
      <c r="G2026" s="212" t="s">
        <v>6314</v>
      </c>
      <c r="H2026" s="212" t="s">
        <v>6314</v>
      </c>
      <c r="I2026" s="106" t="s">
        <v>594</v>
      </c>
      <c r="K2026" s="83" t="s">
        <v>6314</v>
      </c>
      <c r="L2026" s="83" t="s">
        <v>6314</v>
      </c>
      <c r="M2026" s="45" t="str">
        <f>IF(
ISNA(INDEX(resources!E:E,MATCH(B2026,resources!B:B,0))),"fillme",
INDEX(resources!E:E,MATCH(B2026,resources!B:B,0)))</f>
        <v>CAISO_Solar</v>
      </c>
      <c r="N2026" s="45">
        <f>IF(
ISNA(INDEX(resources!J:J,MATCH(B2026,resources!B:B,0))),"fillme",
INDEX(resources!J:J,MATCH(B2026,resources!B:B,0)))</f>
        <v>0</v>
      </c>
      <c r="O2026" s="83" t="str">
        <f>IFERROR(INDEX(resources!K:K,MATCH(B2026,resources!B:B,0)),"fillme")</f>
        <v>solar</v>
      </c>
      <c r="P2026" s="89" t="str">
        <f t="shared" si="434"/>
        <v>solar_2028_8</v>
      </c>
      <c r="Q2026" s="87">
        <f>INDEX(elcc!G:G,MATCH(P2026,elcc!D:D,0))</f>
        <v>0.17357142857142857</v>
      </c>
      <c r="R2026" s="89">
        <f t="shared" si="435"/>
        <v>1</v>
      </c>
      <c r="S2026" s="89" t="s">
        <v>6314</v>
      </c>
      <c r="T2026" s="89" t="s">
        <v>6314</v>
      </c>
      <c r="U2026" s="90" t="str">
        <f t="shared" si="436"/>
        <v>ok</v>
      </c>
      <c r="V2026" s="63" t="str">
        <f>INDEX(resources!F:F,MATCH(B2026,resources!B:B,0))</f>
        <v>new_resolve</v>
      </c>
      <c r="W2026" s="110">
        <f t="shared" si="437"/>
        <v>1</v>
      </c>
      <c r="X2026" s="110">
        <f t="shared" si="438"/>
        <v>0</v>
      </c>
      <c r="Y2026" s="110" t="str">
        <f t="shared" si="439"/>
        <v>Greater_Imperial_Solar_energy_NA_CONFIDENTIAL</v>
      </c>
      <c r="Z2026" s="110">
        <f>IF(COUNTIFS($Y$2:Y2026,Y2026)=1,1,0)</f>
        <v>0</v>
      </c>
      <c r="AA2026" s="110">
        <f>SUM($Z$2:Z2026)*Z2026</f>
        <v>0</v>
      </c>
      <c r="AB2026" s="110">
        <f>COUNTIFS(resources!B:B,B2026)</f>
        <v>1</v>
      </c>
      <c r="AC2026" s="110">
        <f t="shared" si="440"/>
        <v>1</v>
      </c>
      <c r="AD2026" s="110">
        <f t="shared" si="441"/>
        <v>1</v>
      </c>
      <c r="AE2026" s="110">
        <f t="shared" si="442"/>
        <v>0</v>
      </c>
      <c r="AF2026" s="110">
        <f t="shared" si="443"/>
        <v>1</v>
      </c>
      <c r="AG2026" s="110">
        <f t="shared" si="444"/>
        <v>0</v>
      </c>
      <c r="AH2026" s="110">
        <f t="shared" si="445"/>
        <v>0</v>
      </c>
      <c r="AI2026" s="110">
        <f t="shared" si="446"/>
        <v>1</v>
      </c>
      <c r="AJ2026" s="100">
        <f>ROW()</f>
        <v>2026</v>
      </c>
      <c r="AK2026" s="100" t="e">
        <f>INDEX('BadRows RECART'!$C$2:$C$1207,MATCH(monthly_gwh_mw!AJ2026,'BadRows RECART'!$D$2:$D$1207,0))</f>
        <v>#N/A</v>
      </c>
    </row>
    <row r="2027" spans="1:37" ht="20">
      <c r="A2027" s="106" t="s">
        <v>3907</v>
      </c>
      <c r="B2027" s="106" t="s">
        <v>2079</v>
      </c>
      <c r="C2027" s="106" t="s">
        <v>6297</v>
      </c>
      <c r="D2027" s="168">
        <v>2028</v>
      </c>
      <c r="E2027" s="168">
        <v>9</v>
      </c>
      <c r="F2027" s="199">
        <v>30.626767658937283</v>
      </c>
      <c r="G2027" s="212" t="s">
        <v>6314</v>
      </c>
      <c r="H2027" s="212" t="s">
        <v>6314</v>
      </c>
      <c r="I2027" s="106" t="s">
        <v>594</v>
      </c>
      <c r="K2027" s="83" t="s">
        <v>6314</v>
      </c>
      <c r="L2027" s="83" t="s">
        <v>6314</v>
      </c>
      <c r="M2027" s="45" t="str">
        <f>IF(
ISNA(INDEX(resources!E:E,MATCH(B2027,resources!B:B,0))),"fillme",
INDEX(resources!E:E,MATCH(B2027,resources!B:B,0)))</f>
        <v>CAISO_Solar</v>
      </c>
      <c r="N2027" s="45">
        <f>IF(
ISNA(INDEX(resources!J:J,MATCH(B2027,resources!B:B,0))),"fillme",
INDEX(resources!J:J,MATCH(B2027,resources!B:B,0)))</f>
        <v>0</v>
      </c>
      <c r="O2027" s="83" t="str">
        <f>IFERROR(INDEX(resources!K:K,MATCH(B2027,resources!B:B,0)),"fillme")</f>
        <v>solar</v>
      </c>
      <c r="P2027" s="89" t="str">
        <f t="shared" si="434"/>
        <v>solar_2028_9</v>
      </c>
      <c r="Q2027" s="87">
        <f>INDEX(elcc!G:G,MATCH(P2027,elcc!D:D,0))</f>
        <v>8.8630975534338047E-2</v>
      </c>
      <c r="R2027" s="89">
        <f t="shared" si="435"/>
        <v>1</v>
      </c>
      <c r="S2027" s="89" t="s">
        <v>6314</v>
      </c>
      <c r="T2027" s="89" t="s">
        <v>6314</v>
      </c>
      <c r="U2027" s="90" t="str">
        <f t="shared" si="436"/>
        <v>ok</v>
      </c>
      <c r="V2027" s="63" t="str">
        <f>INDEX(resources!F:F,MATCH(B2027,resources!B:B,0))</f>
        <v>new_resolve</v>
      </c>
      <c r="W2027" s="110">
        <f t="shared" si="437"/>
        <v>1</v>
      </c>
      <c r="X2027" s="110">
        <f t="shared" si="438"/>
        <v>0</v>
      </c>
      <c r="Y2027" s="110" t="str">
        <f t="shared" si="439"/>
        <v>Greater_Imperial_Solar_energy_NA_CONFIDENTIAL</v>
      </c>
      <c r="Z2027" s="110">
        <f>IF(COUNTIFS($Y$2:Y2027,Y2027)=1,1,0)</f>
        <v>0</v>
      </c>
      <c r="AA2027" s="110">
        <f>SUM($Z$2:Z2027)*Z2027</f>
        <v>0</v>
      </c>
      <c r="AB2027" s="110">
        <f>COUNTIFS(resources!B:B,B2027)</f>
        <v>1</v>
      </c>
      <c r="AC2027" s="110">
        <f t="shared" si="440"/>
        <v>1</v>
      </c>
      <c r="AD2027" s="110">
        <f t="shared" si="441"/>
        <v>1</v>
      </c>
      <c r="AE2027" s="110">
        <f t="shared" si="442"/>
        <v>0</v>
      </c>
      <c r="AF2027" s="110">
        <f t="shared" si="443"/>
        <v>1</v>
      </c>
      <c r="AG2027" s="110">
        <f t="shared" si="444"/>
        <v>0</v>
      </c>
      <c r="AH2027" s="110">
        <f t="shared" si="445"/>
        <v>0</v>
      </c>
      <c r="AI2027" s="110">
        <f t="shared" si="446"/>
        <v>1</v>
      </c>
      <c r="AJ2027" s="100">
        <f>ROW()</f>
        <v>2027</v>
      </c>
      <c r="AK2027" s="100" t="e">
        <f>INDEX('BadRows RECART'!$C$2:$C$1207,MATCH(monthly_gwh_mw!AJ2027,'BadRows RECART'!$D$2:$D$1207,0))</f>
        <v>#N/A</v>
      </c>
    </row>
    <row r="2028" spans="1:37" ht="20">
      <c r="A2028" s="106" t="s">
        <v>3907</v>
      </c>
      <c r="B2028" s="106" t="s">
        <v>2079</v>
      </c>
      <c r="C2028" s="106" t="s">
        <v>6297</v>
      </c>
      <c r="D2028" s="168">
        <v>2028</v>
      </c>
      <c r="E2028" s="168">
        <v>10</v>
      </c>
      <c r="F2028" s="199">
        <v>28.05602842087433</v>
      </c>
      <c r="G2028" s="212" t="s">
        <v>6314</v>
      </c>
      <c r="H2028" s="212" t="s">
        <v>6314</v>
      </c>
      <c r="I2028" s="106" t="s">
        <v>594</v>
      </c>
      <c r="K2028" s="83" t="s">
        <v>6314</v>
      </c>
      <c r="L2028" s="83" t="s">
        <v>6314</v>
      </c>
      <c r="M2028" s="45" t="str">
        <f>IF(
ISNA(INDEX(resources!E:E,MATCH(B2028,resources!B:B,0))),"fillme",
INDEX(resources!E:E,MATCH(B2028,resources!B:B,0)))</f>
        <v>CAISO_Solar</v>
      </c>
      <c r="N2028" s="45">
        <f>IF(
ISNA(INDEX(resources!J:J,MATCH(B2028,resources!B:B,0))),"fillme",
INDEX(resources!J:J,MATCH(B2028,resources!B:B,0)))</f>
        <v>0</v>
      </c>
      <c r="O2028" s="83" t="str">
        <f>IFERROR(INDEX(resources!K:K,MATCH(B2028,resources!B:B,0)),"fillme")</f>
        <v>solar</v>
      </c>
      <c r="P2028" s="89" t="str">
        <f t="shared" si="434"/>
        <v>solar_2028_10</v>
      </c>
      <c r="Q2028" s="87">
        <f>INDEX(elcc!G:G,MATCH(P2028,elcc!D:D,0))</f>
        <v>1.2857142857142857E-2</v>
      </c>
      <c r="R2028" s="89">
        <f t="shared" si="435"/>
        <v>1</v>
      </c>
      <c r="S2028" s="89" t="s">
        <v>6314</v>
      </c>
      <c r="T2028" s="89" t="s">
        <v>6314</v>
      </c>
      <c r="U2028" s="90" t="str">
        <f t="shared" si="436"/>
        <v>ok</v>
      </c>
      <c r="V2028" s="63" t="str">
        <f>INDEX(resources!F:F,MATCH(B2028,resources!B:B,0))</f>
        <v>new_resolve</v>
      </c>
      <c r="W2028" s="110">
        <f t="shared" si="437"/>
        <v>1</v>
      </c>
      <c r="X2028" s="110">
        <f t="shared" si="438"/>
        <v>0</v>
      </c>
      <c r="Y2028" s="110" t="str">
        <f t="shared" si="439"/>
        <v>Greater_Imperial_Solar_energy_NA_CONFIDENTIAL</v>
      </c>
      <c r="Z2028" s="110">
        <f>IF(COUNTIFS($Y$2:Y2028,Y2028)=1,1,0)</f>
        <v>0</v>
      </c>
      <c r="AA2028" s="110">
        <f>SUM($Z$2:Z2028)*Z2028</f>
        <v>0</v>
      </c>
      <c r="AB2028" s="110">
        <f>COUNTIFS(resources!B:B,B2028)</f>
        <v>1</v>
      </c>
      <c r="AC2028" s="110">
        <f t="shared" si="440"/>
        <v>1</v>
      </c>
      <c r="AD2028" s="110">
        <f t="shared" si="441"/>
        <v>1</v>
      </c>
      <c r="AE2028" s="110">
        <f t="shared" si="442"/>
        <v>0</v>
      </c>
      <c r="AF2028" s="110">
        <f t="shared" si="443"/>
        <v>1</v>
      </c>
      <c r="AG2028" s="110">
        <f t="shared" si="444"/>
        <v>0</v>
      </c>
      <c r="AH2028" s="110">
        <f t="shared" si="445"/>
        <v>0</v>
      </c>
      <c r="AI2028" s="110">
        <f t="shared" si="446"/>
        <v>1</v>
      </c>
      <c r="AJ2028" s="100">
        <f>ROW()</f>
        <v>2028</v>
      </c>
      <c r="AK2028" s="100" t="e">
        <f>INDEX('BadRows RECART'!$C$2:$C$1207,MATCH(monthly_gwh_mw!AJ2028,'BadRows RECART'!$D$2:$D$1207,0))</f>
        <v>#N/A</v>
      </c>
    </row>
    <row r="2029" spans="1:37" ht="20">
      <c r="A2029" s="106" t="s">
        <v>3907</v>
      </c>
      <c r="B2029" s="106" t="s">
        <v>2079</v>
      </c>
      <c r="C2029" s="106" t="s">
        <v>6297</v>
      </c>
      <c r="D2029" s="168">
        <v>2028</v>
      </c>
      <c r="E2029" s="168">
        <v>11</v>
      </c>
      <c r="F2029" s="199">
        <v>20.040064386600257</v>
      </c>
      <c r="G2029" s="212" t="s">
        <v>6314</v>
      </c>
      <c r="H2029" s="212" t="s">
        <v>6314</v>
      </c>
      <c r="I2029" s="106" t="s">
        <v>594</v>
      </c>
      <c r="K2029" s="83" t="s">
        <v>6314</v>
      </c>
      <c r="L2029" s="83" t="s">
        <v>6314</v>
      </c>
      <c r="M2029" s="45" t="str">
        <f>IF(
ISNA(INDEX(resources!E:E,MATCH(B2029,resources!B:B,0))),"fillme",
INDEX(resources!E:E,MATCH(B2029,resources!B:B,0)))</f>
        <v>CAISO_Solar</v>
      </c>
      <c r="N2029" s="45">
        <f>IF(
ISNA(INDEX(resources!J:J,MATCH(B2029,resources!B:B,0))),"fillme",
INDEX(resources!J:J,MATCH(B2029,resources!B:B,0)))</f>
        <v>0</v>
      </c>
      <c r="O2029" s="83" t="str">
        <f>IFERROR(INDEX(resources!K:K,MATCH(B2029,resources!B:B,0)),"fillme")</f>
        <v>solar</v>
      </c>
      <c r="P2029" s="89" t="str">
        <f t="shared" si="434"/>
        <v>solar_2028_11</v>
      </c>
      <c r="Q2029" s="87">
        <f>INDEX(elcc!G:G,MATCH(P2029,elcc!D:D,0))</f>
        <v>1.2857142857142857E-2</v>
      </c>
      <c r="R2029" s="89">
        <f t="shared" si="435"/>
        <v>1</v>
      </c>
      <c r="S2029" s="89" t="s">
        <v>6314</v>
      </c>
      <c r="T2029" s="89" t="s">
        <v>6314</v>
      </c>
      <c r="U2029" s="90" t="str">
        <f t="shared" si="436"/>
        <v>ok</v>
      </c>
      <c r="V2029" s="63" t="str">
        <f>INDEX(resources!F:F,MATCH(B2029,resources!B:B,0))</f>
        <v>new_resolve</v>
      </c>
      <c r="W2029" s="110">
        <f t="shared" si="437"/>
        <v>1</v>
      </c>
      <c r="X2029" s="110">
        <f t="shared" si="438"/>
        <v>0</v>
      </c>
      <c r="Y2029" s="110" t="str">
        <f t="shared" si="439"/>
        <v>Greater_Imperial_Solar_energy_NA_CONFIDENTIAL</v>
      </c>
      <c r="Z2029" s="110">
        <f>IF(COUNTIFS($Y$2:Y2029,Y2029)=1,1,0)</f>
        <v>0</v>
      </c>
      <c r="AA2029" s="110">
        <f>SUM($Z$2:Z2029)*Z2029</f>
        <v>0</v>
      </c>
      <c r="AB2029" s="110">
        <f>COUNTIFS(resources!B:B,B2029)</f>
        <v>1</v>
      </c>
      <c r="AC2029" s="110">
        <f t="shared" si="440"/>
        <v>1</v>
      </c>
      <c r="AD2029" s="110">
        <f t="shared" si="441"/>
        <v>1</v>
      </c>
      <c r="AE2029" s="110">
        <f t="shared" si="442"/>
        <v>0</v>
      </c>
      <c r="AF2029" s="110">
        <f t="shared" si="443"/>
        <v>1</v>
      </c>
      <c r="AG2029" s="110">
        <f t="shared" si="444"/>
        <v>0</v>
      </c>
      <c r="AH2029" s="110">
        <f t="shared" si="445"/>
        <v>0</v>
      </c>
      <c r="AI2029" s="110">
        <f t="shared" si="446"/>
        <v>1</v>
      </c>
      <c r="AJ2029" s="100">
        <f>ROW()</f>
        <v>2029</v>
      </c>
      <c r="AK2029" s="100" t="e">
        <f>INDEX('BadRows RECART'!$C$2:$C$1207,MATCH(monthly_gwh_mw!AJ2029,'BadRows RECART'!$D$2:$D$1207,0))</f>
        <v>#N/A</v>
      </c>
    </row>
    <row r="2030" spans="1:37" ht="20">
      <c r="A2030" s="106" t="s">
        <v>3907</v>
      </c>
      <c r="B2030" s="106" t="s">
        <v>2079</v>
      </c>
      <c r="C2030" s="106" t="s">
        <v>6297</v>
      </c>
      <c r="D2030" s="168">
        <v>2028</v>
      </c>
      <c r="E2030" s="168">
        <v>12</v>
      </c>
      <c r="F2030" s="199">
        <v>19.608113306454218</v>
      </c>
      <c r="G2030" s="212" t="s">
        <v>6314</v>
      </c>
      <c r="H2030" s="212" t="s">
        <v>6314</v>
      </c>
      <c r="I2030" s="106" t="s">
        <v>594</v>
      </c>
      <c r="K2030" s="83" t="s">
        <v>6314</v>
      </c>
      <c r="L2030" s="83" t="s">
        <v>6314</v>
      </c>
      <c r="M2030" s="45" t="str">
        <f>IF(
ISNA(INDEX(resources!E:E,MATCH(B2030,resources!B:B,0))),"fillme",
INDEX(resources!E:E,MATCH(B2030,resources!B:B,0)))</f>
        <v>CAISO_Solar</v>
      </c>
      <c r="N2030" s="45">
        <f>IF(
ISNA(INDEX(resources!J:J,MATCH(B2030,resources!B:B,0))),"fillme",
INDEX(resources!J:J,MATCH(B2030,resources!B:B,0)))</f>
        <v>0</v>
      </c>
      <c r="O2030" s="83" t="str">
        <f>IFERROR(INDEX(resources!K:K,MATCH(B2030,resources!B:B,0)),"fillme")</f>
        <v>solar</v>
      </c>
      <c r="P2030" s="89" t="str">
        <f t="shared" si="434"/>
        <v>solar_2028_12</v>
      </c>
      <c r="Q2030" s="87">
        <f>INDEX(elcc!G:G,MATCH(P2030,elcc!D:D,0))</f>
        <v>0</v>
      </c>
      <c r="R2030" s="89">
        <f t="shared" si="435"/>
        <v>1</v>
      </c>
      <c r="S2030" s="89" t="s">
        <v>6314</v>
      </c>
      <c r="T2030" s="89" t="s">
        <v>6314</v>
      </c>
      <c r="U2030" s="90" t="str">
        <f t="shared" si="436"/>
        <v>ok</v>
      </c>
      <c r="V2030" s="63" t="str">
        <f>INDEX(resources!F:F,MATCH(B2030,resources!B:B,0))</f>
        <v>new_resolve</v>
      </c>
      <c r="W2030" s="110">
        <f t="shared" si="437"/>
        <v>1</v>
      </c>
      <c r="X2030" s="110">
        <f t="shared" si="438"/>
        <v>0</v>
      </c>
      <c r="Y2030" s="110" t="str">
        <f t="shared" si="439"/>
        <v>Greater_Imperial_Solar_energy_NA_CONFIDENTIAL</v>
      </c>
      <c r="Z2030" s="110">
        <f>IF(COUNTIFS($Y$2:Y2030,Y2030)=1,1,0)</f>
        <v>0</v>
      </c>
      <c r="AA2030" s="110">
        <f>SUM($Z$2:Z2030)*Z2030</f>
        <v>0</v>
      </c>
      <c r="AB2030" s="110">
        <f>COUNTIFS(resources!B:B,B2030)</f>
        <v>1</v>
      </c>
      <c r="AC2030" s="110">
        <f t="shared" si="440"/>
        <v>1</v>
      </c>
      <c r="AD2030" s="110">
        <f t="shared" si="441"/>
        <v>1</v>
      </c>
      <c r="AE2030" s="110">
        <f t="shared" si="442"/>
        <v>0</v>
      </c>
      <c r="AF2030" s="110">
        <f t="shared" si="443"/>
        <v>1</v>
      </c>
      <c r="AG2030" s="110">
        <f t="shared" si="444"/>
        <v>0</v>
      </c>
      <c r="AH2030" s="110">
        <f t="shared" si="445"/>
        <v>0</v>
      </c>
      <c r="AI2030" s="110">
        <f t="shared" si="446"/>
        <v>1</v>
      </c>
      <c r="AJ2030" s="100">
        <f>ROW()</f>
        <v>2030</v>
      </c>
      <c r="AK2030" s="100" t="e">
        <f>INDEX('BadRows RECART'!$C$2:$C$1207,MATCH(monthly_gwh_mw!AJ2030,'BadRows RECART'!$D$2:$D$1207,0))</f>
        <v>#N/A</v>
      </c>
    </row>
    <row r="2031" spans="1:37" ht="20">
      <c r="A2031" s="106" t="s">
        <v>3907</v>
      </c>
      <c r="B2031" s="106" t="s">
        <v>2079</v>
      </c>
      <c r="C2031" s="106" t="s">
        <v>6297</v>
      </c>
      <c r="D2031" s="168">
        <v>2029</v>
      </c>
      <c r="E2031" s="168">
        <v>1</v>
      </c>
      <c r="F2031" s="199">
        <v>21.244464680401894</v>
      </c>
      <c r="G2031" s="212" t="s">
        <v>6314</v>
      </c>
      <c r="H2031" s="212" t="s">
        <v>6314</v>
      </c>
      <c r="I2031" s="106" t="s">
        <v>594</v>
      </c>
      <c r="K2031" s="83" t="s">
        <v>6314</v>
      </c>
      <c r="L2031" s="83" t="s">
        <v>6314</v>
      </c>
      <c r="M2031" s="45" t="str">
        <f>IF(
ISNA(INDEX(resources!E:E,MATCH(B2031,resources!B:B,0))),"fillme",
INDEX(resources!E:E,MATCH(B2031,resources!B:B,0)))</f>
        <v>CAISO_Solar</v>
      </c>
      <c r="N2031" s="45">
        <f>IF(
ISNA(INDEX(resources!J:J,MATCH(B2031,resources!B:B,0))),"fillme",
INDEX(resources!J:J,MATCH(B2031,resources!B:B,0)))</f>
        <v>0</v>
      </c>
      <c r="O2031" s="83" t="str">
        <f>IFERROR(INDEX(resources!K:K,MATCH(B2031,resources!B:B,0)),"fillme")</f>
        <v>solar</v>
      </c>
      <c r="P2031" s="89" t="str">
        <f t="shared" si="434"/>
        <v>solar_2029_1</v>
      </c>
      <c r="Q2031" s="87">
        <f>INDEX(elcc!G:G,MATCH(P2031,elcc!D:D,0))</f>
        <v>2.5714285714285714E-2</v>
      </c>
      <c r="R2031" s="89">
        <f t="shared" si="435"/>
        <v>1</v>
      </c>
      <c r="S2031" s="89" t="s">
        <v>6314</v>
      </c>
      <c r="T2031" s="89" t="s">
        <v>6314</v>
      </c>
      <c r="U2031" s="90" t="str">
        <f t="shared" si="436"/>
        <v>ok</v>
      </c>
      <c r="V2031" s="63" t="str">
        <f>INDEX(resources!F:F,MATCH(B2031,resources!B:B,0))</f>
        <v>new_resolve</v>
      </c>
      <c r="W2031" s="110">
        <f t="shared" si="437"/>
        <v>1</v>
      </c>
      <c r="X2031" s="110">
        <f t="shared" si="438"/>
        <v>0</v>
      </c>
      <c r="Y2031" s="110" t="str">
        <f t="shared" si="439"/>
        <v>Greater_Imperial_Solar_energy_NA_CONFIDENTIAL</v>
      </c>
      <c r="Z2031" s="110">
        <f>IF(COUNTIFS($Y$2:Y2031,Y2031)=1,1,0)</f>
        <v>0</v>
      </c>
      <c r="AA2031" s="110">
        <f>SUM($Z$2:Z2031)*Z2031</f>
        <v>0</v>
      </c>
      <c r="AB2031" s="110">
        <f>COUNTIFS(resources!B:B,B2031)</f>
        <v>1</v>
      </c>
      <c r="AC2031" s="110">
        <f t="shared" si="440"/>
        <v>1</v>
      </c>
      <c r="AD2031" s="110">
        <f t="shared" si="441"/>
        <v>1</v>
      </c>
      <c r="AE2031" s="110">
        <f t="shared" si="442"/>
        <v>0</v>
      </c>
      <c r="AF2031" s="110">
        <f t="shared" si="443"/>
        <v>1</v>
      </c>
      <c r="AG2031" s="110">
        <f t="shared" si="444"/>
        <v>0</v>
      </c>
      <c r="AH2031" s="110">
        <f t="shared" si="445"/>
        <v>0</v>
      </c>
      <c r="AI2031" s="110">
        <f t="shared" si="446"/>
        <v>1</v>
      </c>
      <c r="AJ2031" s="100">
        <f>ROW()</f>
        <v>2031</v>
      </c>
      <c r="AK2031" s="100" t="e">
        <f>INDEX('BadRows RECART'!$C$2:$C$1207,MATCH(monthly_gwh_mw!AJ2031,'BadRows RECART'!$D$2:$D$1207,0))</f>
        <v>#N/A</v>
      </c>
    </row>
    <row r="2032" spans="1:37" ht="20">
      <c r="A2032" s="106" t="s">
        <v>3907</v>
      </c>
      <c r="B2032" s="106" t="s">
        <v>2079</v>
      </c>
      <c r="C2032" s="106" t="s">
        <v>6297</v>
      </c>
      <c r="D2032" s="168">
        <v>2029</v>
      </c>
      <c r="E2032" s="168">
        <v>2</v>
      </c>
      <c r="F2032" s="199">
        <v>23.016479699038811</v>
      </c>
      <c r="G2032" s="212" t="s">
        <v>6314</v>
      </c>
      <c r="H2032" s="212" t="s">
        <v>6314</v>
      </c>
      <c r="I2032" s="106" t="s">
        <v>594</v>
      </c>
      <c r="K2032" s="83" t="s">
        <v>6314</v>
      </c>
      <c r="L2032" s="83" t="s">
        <v>6314</v>
      </c>
      <c r="M2032" s="45" t="str">
        <f>IF(
ISNA(INDEX(resources!E:E,MATCH(B2032,resources!B:B,0))),"fillme",
INDEX(resources!E:E,MATCH(B2032,resources!B:B,0)))</f>
        <v>CAISO_Solar</v>
      </c>
      <c r="N2032" s="45">
        <f>IF(
ISNA(INDEX(resources!J:J,MATCH(B2032,resources!B:B,0))),"fillme",
INDEX(resources!J:J,MATCH(B2032,resources!B:B,0)))</f>
        <v>0</v>
      </c>
      <c r="O2032" s="83" t="str">
        <f>IFERROR(INDEX(resources!K:K,MATCH(B2032,resources!B:B,0)),"fillme")</f>
        <v>solar</v>
      </c>
      <c r="P2032" s="89" t="str">
        <f t="shared" si="434"/>
        <v>solar_2029_2</v>
      </c>
      <c r="Q2032" s="87">
        <f>INDEX(elcc!G:G,MATCH(P2032,elcc!D:D,0))</f>
        <v>1.9285714285714285E-2</v>
      </c>
      <c r="R2032" s="89">
        <f t="shared" si="435"/>
        <v>1</v>
      </c>
      <c r="S2032" s="89" t="s">
        <v>6314</v>
      </c>
      <c r="T2032" s="89" t="s">
        <v>6314</v>
      </c>
      <c r="U2032" s="90" t="str">
        <f t="shared" si="436"/>
        <v>ok</v>
      </c>
      <c r="V2032" s="63" t="str">
        <f>INDEX(resources!F:F,MATCH(B2032,resources!B:B,0))</f>
        <v>new_resolve</v>
      </c>
      <c r="W2032" s="110">
        <f t="shared" si="437"/>
        <v>1</v>
      </c>
      <c r="X2032" s="110">
        <f t="shared" si="438"/>
        <v>0</v>
      </c>
      <c r="Y2032" s="110" t="str">
        <f t="shared" si="439"/>
        <v>Greater_Imperial_Solar_energy_NA_CONFIDENTIAL</v>
      </c>
      <c r="Z2032" s="110">
        <f>IF(COUNTIFS($Y$2:Y2032,Y2032)=1,1,0)</f>
        <v>0</v>
      </c>
      <c r="AA2032" s="110">
        <f>SUM($Z$2:Z2032)*Z2032</f>
        <v>0</v>
      </c>
      <c r="AB2032" s="110">
        <f>COUNTIFS(resources!B:B,B2032)</f>
        <v>1</v>
      </c>
      <c r="AC2032" s="110">
        <f t="shared" si="440"/>
        <v>1</v>
      </c>
      <c r="AD2032" s="110">
        <f t="shared" si="441"/>
        <v>1</v>
      </c>
      <c r="AE2032" s="110">
        <f t="shared" si="442"/>
        <v>0</v>
      </c>
      <c r="AF2032" s="110">
        <f t="shared" si="443"/>
        <v>1</v>
      </c>
      <c r="AG2032" s="110">
        <f t="shared" si="444"/>
        <v>0</v>
      </c>
      <c r="AH2032" s="110">
        <f t="shared" si="445"/>
        <v>0</v>
      </c>
      <c r="AI2032" s="110">
        <f t="shared" si="446"/>
        <v>1</v>
      </c>
      <c r="AJ2032" s="100">
        <f>ROW()</f>
        <v>2032</v>
      </c>
      <c r="AK2032" s="100" t="e">
        <f>INDEX('BadRows RECART'!$C$2:$C$1207,MATCH(monthly_gwh_mw!AJ2032,'BadRows RECART'!$D$2:$D$1207,0))</f>
        <v>#N/A</v>
      </c>
    </row>
    <row r="2033" spans="1:37" ht="20">
      <c r="A2033" s="106" t="s">
        <v>3907</v>
      </c>
      <c r="B2033" s="106" t="s">
        <v>2079</v>
      </c>
      <c r="C2033" s="106" t="s">
        <v>6297</v>
      </c>
      <c r="D2033" s="168">
        <v>2029</v>
      </c>
      <c r="E2033" s="168">
        <v>3</v>
      </c>
      <c r="F2033" s="199">
        <v>31.763358872151208</v>
      </c>
      <c r="G2033" s="212" t="s">
        <v>6314</v>
      </c>
      <c r="H2033" s="212" t="s">
        <v>6314</v>
      </c>
      <c r="I2033" s="106" t="s">
        <v>594</v>
      </c>
      <c r="K2033" s="83" t="s">
        <v>6314</v>
      </c>
      <c r="L2033" s="83" t="s">
        <v>6314</v>
      </c>
      <c r="M2033" s="45" t="str">
        <f>IF(
ISNA(INDEX(resources!E:E,MATCH(B2033,resources!B:B,0))),"fillme",
INDEX(resources!E:E,MATCH(B2033,resources!B:B,0)))</f>
        <v>CAISO_Solar</v>
      </c>
      <c r="N2033" s="45">
        <f>IF(
ISNA(INDEX(resources!J:J,MATCH(B2033,resources!B:B,0))),"fillme",
INDEX(resources!J:J,MATCH(B2033,resources!B:B,0)))</f>
        <v>0</v>
      </c>
      <c r="O2033" s="83" t="str">
        <f>IFERROR(INDEX(resources!K:K,MATCH(B2033,resources!B:B,0)),"fillme")</f>
        <v>solar</v>
      </c>
      <c r="P2033" s="89" t="str">
        <f t="shared" si="434"/>
        <v>solar_2029_3</v>
      </c>
      <c r="Q2033" s="87">
        <f>INDEX(elcc!G:G,MATCH(P2033,elcc!D:D,0))</f>
        <v>0.1157142857142857</v>
      </c>
      <c r="R2033" s="89">
        <f t="shared" si="435"/>
        <v>1</v>
      </c>
      <c r="S2033" s="89" t="s">
        <v>6314</v>
      </c>
      <c r="T2033" s="89" t="s">
        <v>6314</v>
      </c>
      <c r="U2033" s="90" t="str">
        <f t="shared" si="436"/>
        <v>ok</v>
      </c>
      <c r="V2033" s="63" t="str">
        <f>INDEX(resources!F:F,MATCH(B2033,resources!B:B,0))</f>
        <v>new_resolve</v>
      </c>
      <c r="W2033" s="110">
        <f t="shared" si="437"/>
        <v>1</v>
      </c>
      <c r="X2033" s="110">
        <f t="shared" si="438"/>
        <v>0</v>
      </c>
      <c r="Y2033" s="110" t="str">
        <f t="shared" si="439"/>
        <v>Greater_Imperial_Solar_energy_NA_CONFIDENTIAL</v>
      </c>
      <c r="Z2033" s="110">
        <f>IF(COUNTIFS($Y$2:Y2033,Y2033)=1,1,0)</f>
        <v>0</v>
      </c>
      <c r="AA2033" s="110">
        <f>SUM($Z$2:Z2033)*Z2033</f>
        <v>0</v>
      </c>
      <c r="AB2033" s="110">
        <f>COUNTIFS(resources!B:B,B2033)</f>
        <v>1</v>
      </c>
      <c r="AC2033" s="110">
        <f t="shared" si="440"/>
        <v>1</v>
      </c>
      <c r="AD2033" s="110">
        <f t="shared" si="441"/>
        <v>1</v>
      </c>
      <c r="AE2033" s="110">
        <f t="shared" si="442"/>
        <v>0</v>
      </c>
      <c r="AF2033" s="110">
        <f t="shared" si="443"/>
        <v>1</v>
      </c>
      <c r="AG2033" s="110">
        <f t="shared" si="444"/>
        <v>0</v>
      </c>
      <c r="AH2033" s="110">
        <f t="shared" si="445"/>
        <v>0</v>
      </c>
      <c r="AI2033" s="110">
        <f t="shared" si="446"/>
        <v>1</v>
      </c>
      <c r="AJ2033" s="100">
        <f>ROW()</f>
        <v>2033</v>
      </c>
      <c r="AK2033" s="100" t="e">
        <f>INDEX('BadRows RECART'!$C$2:$C$1207,MATCH(monthly_gwh_mw!AJ2033,'BadRows RECART'!$D$2:$D$1207,0))</f>
        <v>#N/A</v>
      </c>
    </row>
    <row r="2034" spans="1:37" ht="20">
      <c r="A2034" s="106" t="s">
        <v>3907</v>
      </c>
      <c r="B2034" s="106" t="s">
        <v>2079</v>
      </c>
      <c r="C2034" s="106" t="s">
        <v>6297</v>
      </c>
      <c r="D2034" s="168">
        <v>2029</v>
      </c>
      <c r="E2034" s="168">
        <v>4</v>
      </c>
      <c r="F2034" s="199">
        <v>35.154755783393618</v>
      </c>
      <c r="G2034" s="212" t="s">
        <v>6314</v>
      </c>
      <c r="H2034" s="212" t="s">
        <v>6314</v>
      </c>
      <c r="I2034" s="106" t="s">
        <v>594</v>
      </c>
      <c r="K2034" s="83" t="s">
        <v>6314</v>
      </c>
      <c r="L2034" s="83" t="s">
        <v>6314</v>
      </c>
      <c r="M2034" s="45" t="str">
        <f>IF(
ISNA(INDEX(resources!E:E,MATCH(B2034,resources!B:B,0))),"fillme",
INDEX(resources!E:E,MATCH(B2034,resources!B:B,0)))</f>
        <v>CAISO_Solar</v>
      </c>
      <c r="N2034" s="45">
        <f>IF(
ISNA(INDEX(resources!J:J,MATCH(B2034,resources!B:B,0))),"fillme",
INDEX(resources!J:J,MATCH(B2034,resources!B:B,0)))</f>
        <v>0</v>
      </c>
      <c r="O2034" s="83" t="str">
        <f>IFERROR(INDEX(resources!K:K,MATCH(B2034,resources!B:B,0)),"fillme")</f>
        <v>solar</v>
      </c>
      <c r="P2034" s="89" t="str">
        <f t="shared" si="434"/>
        <v>solar_2029_4</v>
      </c>
      <c r="Q2034" s="87">
        <f>INDEX(elcc!G:G,MATCH(P2034,elcc!D:D,0))</f>
        <v>9.6428571428571419E-2</v>
      </c>
      <c r="R2034" s="89">
        <f t="shared" si="435"/>
        <v>1</v>
      </c>
      <c r="S2034" s="89" t="s">
        <v>6314</v>
      </c>
      <c r="T2034" s="89" t="s">
        <v>6314</v>
      </c>
      <c r="U2034" s="90" t="str">
        <f t="shared" si="436"/>
        <v>ok</v>
      </c>
      <c r="V2034" s="63" t="str">
        <f>INDEX(resources!F:F,MATCH(B2034,resources!B:B,0))</f>
        <v>new_resolve</v>
      </c>
      <c r="W2034" s="110">
        <f t="shared" si="437"/>
        <v>1</v>
      </c>
      <c r="X2034" s="110">
        <f t="shared" si="438"/>
        <v>0</v>
      </c>
      <c r="Y2034" s="110" t="str">
        <f t="shared" si="439"/>
        <v>Greater_Imperial_Solar_energy_NA_CONFIDENTIAL</v>
      </c>
      <c r="Z2034" s="110">
        <f>IF(COUNTIFS($Y$2:Y2034,Y2034)=1,1,0)</f>
        <v>0</v>
      </c>
      <c r="AA2034" s="110">
        <f>SUM($Z$2:Z2034)*Z2034</f>
        <v>0</v>
      </c>
      <c r="AB2034" s="110">
        <f>COUNTIFS(resources!B:B,B2034)</f>
        <v>1</v>
      </c>
      <c r="AC2034" s="110">
        <f t="shared" si="440"/>
        <v>1</v>
      </c>
      <c r="AD2034" s="110">
        <f t="shared" si="441"/>
        <v>1</v>
      </c>
      <c r="AE2034" s="110">
        <f t="shared" si="442"/>
        <v>0</v>
      </c>
      <c r="AF2034" s="110">
        <f t="shared" si="443"/>
        <v>1</v>
      </c>
      <c r="AG2034" s="110">
        <f t="shared" si="444"/>
        <v>0</v>
      </c>
      <c r="AH2034" s="110">
        <f t="shared" si="445"/>
        <v>0</v>
      </c>
      <c r="AI2034" s="110">
        <f t="shared" si="446"/>
        <v>1</v>
      </c>
      <c r="AJ2034" s="100">
        <f>ROW()</f>
        <v>2034</v>
      </c>
      <c r="AK2034" s="100" t="e">
        <f>INDEX('BadRows RECART'!$C$2:$C$1207,MATCH(monthly_gwh_mw!AJ2034,'BadRows RECART'!$D$2:$D$1207,0))</f>
        <v>#N/A</v>
      </c>
    </row>
    <row r="2035" spans="1:37" ht="20">
      <c r="A2035" s="106" t="s">
        <v>3907</v>
      </c>
      <c r="B2035" s="106" t="s">
        <v>2079</v>
      </c>
      <c r="C2035" s="106" t="s">
        <v>6297</v>
      </c>
      <c r="D2035" s="168">
        <v>2029</v>
      </c>
      <c r="E2035" s="168">
        <v>5</v>
      </c>
      <c r="F2035" s="199">
        <v>40.803669898800898</v>
      </c>
      <c r="G2035" s="212" t="s">
        <v>6314</v>
      </c>
      <c r="H2035" s="212" t="s">
        <v>6314</v>
      </c>
      <c r="I2035" s="106" t="s">
        <v>594</v>
      </c>
      <c r="K2035" s="83" t="s">
        <v>6314</v>
      </c>
      <c r="L2035" s="83" t="s">
        <v>6314</v>
      </c>
      <c r="M2035" s="45" t="str">
        <f>IF(
ISNA(INDEX(resources!E:E,MATCH(B2035,resources!B:B,0))),"fillme",
INDEX(resources!E:E,MATCH(B2035,resources!B:B,0)))</f>
        <v>CAISO_Solar</v>
      </c>
      <c r="N2035" s="45">
        <f>IF(
ISNA(INDEX(resources!J:J,MATCH(B2035,resources!B:B,0))),"fillme",
INDEX(resources!J:J,MATCH(B2035,resources!B:B,0)))</f>
        <v>0</v>
      </c>
      <c r="O2035" s="83" t="str">
        <f>IFERROR(INDEX(resources!K:K,MATCH(B2035,resources!B:B,0)),"fillme")</f>
        <v>solar</v>
      </c>
      <c r="P2035" s="89" t="str">
        <f t="shared" si="434"/>
        <v>solar_2029_5</v>
      </c>
      <c r="Q2035" s="87">
        <f>INDEX(elcc!G:G,MATCH(P2035,elcc!D:D,0))</f>
        <v>0.10285714285714286</v>
      </c>
      <c r="R2035" s="89">
        <f t="shared" si="435"/>
        <v>1</v>
      </c>
      <c r="S2035" s="89" t="s">
        <v>6314</v>
      </c>
      <c r="T2035" s="89" t="s">
        <v>6314</v>
      </c>
      <c r="U2035" s="90" t="str">
        <f t="shared" si="436"/>
        <v>ok</v>
      </c>
      <c r="V2035" s="63" t="str">
        <f>INDEX(resources!F:F,MATCH(B2035,resources!B:B,0))</f>
        <v>new_resolve</v>
      </c>
      <c r="W2035" s="110">
        <f t="shared" si="437"/>
        <v>1</v>
      </c>
      <c r="X2035" s="110">
        <f t="shared" si="438"/>
        <v>0</v>
      </c>
      <c r="Y2035" s="110" t="str">
        <f t="shared" si="439"/>
        <v>Greater_Imperial_Solar_energy_NA_CONFIDENTIAL</v>
      </c>
      <c r="Z2035" s="110">
        <f>IF(COUNTIFS($Y$2:Y2035,Y2035)=1,1,0)</f>
        <v>0</v>
      </c>
      <c r="AA2035" s="110">
        <f>SUM($Z$2:Z2035)*Z2035</f>
        <v>0</v>
      </c>
      <c r="AB2035" s="110">
        <f>COUNTIFS(resources!B:B,B2035)</f>
        <v>1</v>
      </c>
      <c r="AC2035" s="110">
        <f t="shared" si="440"/>
        <v>1</v>
      </c>
      <c r="AD2035" s="110">
        <f t="shared" si="441"/>
        <v>1</v>
      </c>
      <c r="AE2035" s="110">
        <f t="shared" si="442"/>
        <v>0</v>
      </c>
      <c r="AF2035" s="110">
        <f t="shared" si="443"/>
        <v>1</v>
      </c>
      <c r="AG2035" s="110">
        <f t="shared" si="444"/>
        <v>0</v>
      </c>
      <c r="AH2035" s="110">
        <f t="shared" si="445"/>
        <v>0</v>
      </c>
      <c r="AI2035" s="110">
        <f t="shared" si="446"/>
        <v>1</v>
      </c>
      <c r="AJ2035" s="100">
        <f>ROW()</f>
        <v>2035</v>
      </c>
      <c r="AK2035" s="100" t="e">
        <f>INDEX('BadRows RECART'!$C$2:$C$1207,MATCH(monthly_gwh_mw!AJ2035,'BadRows RECART'!$D$2:$D$1207,0))</f>
        <v>#N/A</v>
      </c>
    </row>
    <row r="2036" spans="1:37" ht="20">
      <c r="A2036" s="106" t="s">
        <v>3907</v>
      </c>
      <c r="B2036" s="106" t="s">
        <v>2079</v>
      </c>
      <c r="C2036" s="106" t="s">
        <v>6297</v>
      </c>
      <c r="D2036" s="168">
        <v>2029</v>
      </c>
      <c r="E2036" s="168">
        <v>6</v>
      </c>
      <c r="F2036" s="199">
        <v>40.408751531235794</v>
      </c>
      <c r="G2036" s="212" t="s">
        <v>6314</v>
      </c>
      <c r="H2036" s="212" t="s">
        <v>6314</v>
      </c>
      <c r="I2036" s="106" t="s">
        <v>594</v>
      </c>
      <c r="K2036" s="83" t="s">
        <v>6314</v>
      </c>
      <c r="L2036" s="83" t="s">
        <v>6314</v>
      </c>
      <c r="M2036" s="45" t="str">
        <f>IF(
ISNA(INDEX(resources!E:E,MATCH(B2036,resources!B:B,0))),"fillme",
INDEX(resources!E:E,MATCH(B2036,resources!B:B,0)))</f>
        <v>CAISO_Solar</v>
      </c>
      <c r="N2036" s="45">
        <f>IF(
ISNA(INDEX(resources!J:J,MATCH(B2036,resources!B:B,0))),"fillme",
INDEX(resources!J:J,MATCH(B2036,resources!B:B,0)))</f>
        <v>0</v>
      </c>
      <c r="O2036" s="83" t="str">
        <f>IFERROR(INDEX(resources!K:K,MATCH(B2036,resources!B:B,0)),"fillme")</f>
        <v>solar</v>
      </c>
      <c r="P2036" s="89" t="str">
        <f t="shared" si="434"/>
        <v>solar_2029_6</v>
      </c>
      <c r="Q2036" s="87">
        <f>INDEX(elcc!G:G,MATCH(P2036,elcc!D:D,0))</f>
        <v>0.19928571428571426</v>
      </c>
      <c r="R2036" s="89">
        <f t="shared" si="435"/>
        <v>1</v>
      </c>
      <c r="S2036" s="89" t="s">
        <v>6314</v>
      </c>
      <c r="T2036" s="89" t="s">
        <v>6314</v>
      </c>
      <c r="U2036" s="90" t="str">
        <f t="shared" si="436"/>
        <v>ok</v>
      </c>
      <c r="V2036" s="63" t="str">
        <f>INDEX(resources!F:F,MATCH(B2036,resources!B:B,0))</f>
        <v>new_resolve</v>
      </c>
      <c r="W2036" s="110">
        <f t="shared" si="437"/>
        <v>1</v>
      </c>
      <c r="X2036" s="110">
        <f t="shared" si="438"/>
        <v>0</v>
      </c>
      <c r="Y2036" s="110" t="str">
        <f t="shared" si="439"/>
        <v>Greater_Imperial_Solar_energy_NA_CONFIDENTIAL</v>
      </c>
      <c r="Z2036" s="110">
        <f>IF(COUNTIFS($Y$2:Y2036,Y2036)=1,1,0)</f>
        <v>0</v>
      </c>
      <c r="AA2036" s="110">
        <f>SUM($Z$2:Z2036)*Z2036</f>
        <v>0</v>
      </c>
      <c r="AB2036" s="110">
        <f>COUNTIFS(resources!B:B,B2036)</f>
        <v>1</v>
      </c>
      <c r="AC2036" s="110">
        <f t="shared" si="440"/>
        <v>1</v>
      </c>
      <c r="AD2036" s="110">
        <f t="shared" si="441"/>
        <v>1</v>
      </c>
      <c r="AE2036" s="110">
        <f t="shared" si="442"/>
        <v>0</v>
      </c>
      <c r="AF2036" s="110">
        <f t="shared" si="443"/>
        <v>1</v>
      </c>
      <c r="AG2036" s="110">
        <f t="shared" si="444"/>
        <v>0</v>
      </c>
      <c r="AH2036" s="110">
        <f t="shared" si="445"/>
        <v>0</v>
      </c>
      <c r="AI2036" s="110">
        <f t="shared" si="446"/>
        <v>1</v>
      </c>
      <c r="AJ2036" s="100">
        <f>ROW()</f>
        <v>2036</v>
      </c>
      <c r="AK2036" s="100" t="e">
        <f>INDEX('BadRows RECART'!$C$2:$C$1207,MATCH(monthly_gwh_mw!AJ2036,'BadRows RECART'!$D$2:$D$1207,0))</f>
        <v>#N/A</v>
      </c>
    </row>
    <row r="2037" spans="1:37" ht="20">
      <c r="A2037" s="106" t="s">
        <v>3907</v>
      </c>
      <c r="B2037" s="106" t="s">
        <v>2079</v>
      </c>
      <c r="C2037" s="106" t="s">
        <v>6297</v>
      </c>
      <c r="D2037" s="168">
        <v>2029</v>
      </c>
      <c r="E2037" s="168">
        <v>7</v>
      </c>
      <c r="F2037" s="199">
        <v>36.530093758243609</v>
      </c>
      <c r="G2037" s="212" t="s">
        <v>6314</v>
      </c>
      <c r="H2037" s="212" t="s">
        <v>6314</v>
      </c>
      <c r="I2037" s="106" t="s">
        <v>594</v>
      </c>
      <c r="K2037" s="83" t="s">
        <v>6314</v>
      </c>
      <c r="L2037" s="83" t="s">
        <v>6314</v>
      </c>
      <c r="M2037" s="45" t="str">
        <f>IF(
ISNA(INDEX(resources!E:E,MATCH(B2037,resources!B:B,0))),"fillme",
INDEX(resources!E:E,MATCH(B2037,resources!B:B,0)))</f>
        <v>CAISO_Solar</v>
      </c>
      <c r="N2037" s="45">
        <f>IF(
ISNA(INDEX(resources!J:J,MATCH(B2037,resources!B:B,0))),"fillme",
INDEX(resources!J:J,MATCH(B2037,resources!B:B,0)))</f>
        <v>0</v>
      </c>
      <c r="O2037" s="83" t="str">
        <f>IFERROR(INDEX(resources!K:K,MATCH(B2037,resources!B:B,0)),"fillme")</f>
        <v>solar</v>
      </c>
      <c r="P2037" s="89" t="str">
        <f t="shared" si="434"/>
        <v>solar_2029_7</v>
      </c>
      <c r="Q2037" s="87">
        <f>INDEX(elcc!G:G,MATCH(P2037,elcc!D:D,0))</f>
        <v>0.25071428571428572</v>
      </c>
      <c r="R2037" s="89">
        <f t="shared" si="435"/>
        <v>1</v>
      </c>
      <c r="S2037" s="89" t="s">
        <v>6314</v>
      </c>
      <c r="T2037" s="89" t="s">
        <v>6314</v>
      </c>
      <c r="U2037" s="90" t="str">
        <f t="shared" si="436"/>
        <v>ok</v>
      </c>
      <c r="V2037" s="63" t="str">
        <f>INDEX(resources!F:F,MATCH(B2037,resources!B:B,0))</f>
        <v>new_resolve</v>
      </c>
      <c r="W2037" s="110">
        <f t="shared" si="437"/>
        <v>1</v>
      </c>
      <c r="X2037" s="110">
        <f t="shared" si="438"/>
        <v>0</v>
      </c>
      <c r="Y2037" s="110" t="str">
        <f t="shared" si="439"/>
        <v>Greater_Imperial_Solar_energy_NA_CONFIDENTIAL</v>
      </c>
      <c r="Z2037" s="110">
        <f>IF(COUNTIFS($Y$2:Y2037,Y2037)=1,1,0)</f>
        <v>0</v>
      </c>
      <c r="AA2037" s="110">
        <f>SUM($Z$2:Z2037)*Z2037</f>
        <v>0</v>
      </c>
      <c r="AB2037" s="110">
        <f>COUNTIFS(resources!B:B,B2037)</f>
        <v>1</v>
      </c>
      <c r="AC2037" s="110">
        <f t="shared" si="440"/>
        <v>1</v>
      </c>
      <c r="AD2037" s="110">
        <f t="shared" si="441"/>
        <v>1</v>
      </c>
      <c r="AE2037" s="110">
        <f t="shared" si="442"/>
        <v>0</v>
      </c>
      <c r="AF2037" s="110">
        <f t="shared" si="443"/>
        <v>1</v>
      </c>
      <c r="AG2037" s="110">
        <f t="shared" si="444"/>
        <v>0</v>
      </c>
      <c r="AH2037" s="110">
        <f t="shared" si="445"/>
        <v>0</v>
      </c>
      <c r="AI2037" s="110">
        <f t="shared" si="446"/>
        <v>1</v>
      </c>
      <c r="AJ2037" s="100">
        <f>ROW()</f>
        <v>2037</v>
      </c>
      <c r="AK2037" s="100" t="e">
        <f>INDEX('BadRows RECART'!$C$2:$C$1207,MATCH(monthly_gwh_mw!AJ2037,'BadRows RECART'!$D$2:$D$1207,0))</f>
        <v>#N/A</v>
      </c>
    </row>
    <row r="2038" spans="1:37" ht="20">
      <c r="A2038" s="106" t="s">
        <v>3907</v>
      </c>
      <c r="B2038" s="106" t="s">
        <v>2079</v>
      </c>
      <c r="C2038" s="106" t="s">
        <v>6297</v>
      </c>
      <c r="D2038" s="168">
        <v>2029</v>
      </c>
      <c r="E2038" s="168">
        <v>8</v>
      </c>
      <c r="F2038" s="199">
        <v>34.847157059023452</v>
      </c>
      <c r="G2038" s="212" t="s">
        <v>6314</v>
      </c>
      <c r="H2038" s="212" t="s">
        <v>6314</v>
      </c>
      <c r="I2038" s="106" t="s">
        <v>594</v>
      </c>
      <c r="K2038" s="83" t="s">
        <v>6314</v>
      </c>
      <c r="L2038" s="83" t="s">
        <v>6314</v>
      </c>
      <c r="M2038" s="45" t="str">
        <f>IF(
ISNA(INDEX(resources!E:E,MATCH(B2038,resources!B:B,0))),"fillme",
INDEX(resources!E:E,MATCH(B2038,resources!B:B,0)))</f>
        <v>CAISO_Solar</v>
      </c>
      <c r="N2038" s="45">
        <f>IF(
ISNA(INDEX(resources!J:J,MATCH(B2038,resources!B:B,0))),"fillme",
INDEX(resources!J:J,MATCH(B2038,resources!B:B,0)))</f>
        <v>0</v>
      </c>
      <c r="O2038" s="83" t="str">
        <f>IFERROR(INDEX(resources!K:K,MATCH(B2038,resources!B:B,0)),"fillme")</f>
        <v>solar</v>
      </c>
      <c r="P2038" s="89" t="str">
        <f t="shared" si="434"/>
        <v>solar_2029_8</v>
      </c>
      <c r="Q2038" s="87">
        <f>INDEX(elcc!G:G,MATCH(P2038,elcc!D:D,0))</f>
        <v>0.17357142857142857</v>
      </c>
      <c r="R2038" s="89">
        <f t="shared" si="435"/>
        <v>1</v>
      </c>
      <c r="S2038" s="89" t="s">
        <v>6314</v>
      </c>
      <c r="T2038" s="89" t="s">
        <v>6314</v>
      </c>
      <c r="U2038" s="90" t="str">
        <f t="shared" si="436"/>
        <v>ok</v>
      </c>
      <c r="V2038" s="63" t="str">
        <f>INDEX(resources!F:F,MATCH(B2038,resources!B:B,0))</f>
        <v>new_resolve</v>
      </c>
      <c r="W2038" s="110">
        <f t="shared" si="437"/>
        <v>1</v>
      </c>
      <c r="X2038" s="110">
        <f t="shared" si="438"/>
        <v>0</v>
      </c>
      <c r="Y2038" s="110" t="str">
        <f t="shared" si="439"/>
        <v>Greater_Imperial_Solar_energy_NA_CONFIDENTIAL</v>
      </c>
      <c r="Z2038" s="110">
        <f>IF(COUNTIFS($Y$2:Y2038,Y2038)=1,1,0)</f>
        <v>0</v>
      </c>
      <c r="AA2038" s="110">
        <f>SUM($Z$2:Z2038)*Z2038</f>
        <v>0</v>
      </c>
      <c r="AB2038" s="110">
        <f>COUNTIFS(resources!B:B,B2038)</f>
        <v>1</v>
      </c>
      <c r="AC2038" s="110">
        <f t="shared" si="440"/>
        <v>1</v>
      </c>
      <c r="AD2038" s="110">
        <f t="shared" si="441"/>
        <v>1</v>
      </c>
      <c r="AE2038" s="110">
        <f t="shared" si="442"/>
        <v>0</v>
      </c>
      <c r="AF2038" s="110">
        <f t="shared" si="443"/>
        <v>1</v>
      </c>
      <c r="AG2038" s="110">
        <f t="shared" si="444"/>
        <v>0</v>
      </c>
      <c r="AH2038" s="110">
        <f t="shared" si="445"/>
        <v>0</v>
      </c>
      <c r="AI2038" s="110">
        <f t="shared" si="446"/>
        <v>1</v>
      </c>
      <c r="AJ2038" s="100">
        <f>ROW()</f>
        <v>2038</v>
      </c>
      <c r="AK2038" s="100" t="e">
        <f>INDEX('BadRows RECART'!$C$2:$C$1207,MATCH(monthly_gwh_mw!AJ2038,'BadRows RECART'!$D$2:$D$1207,0))</f>
        <v>#N/A</v>
      </c>
    </row>
    <row r="2039" spans="1:37" ht="20">
      <c r="A2039" s="106" t="s">
        <v>3907</v>
      </c>
      <c r="B2039" s="106" t="s">
        <v>2079</v>
      </c>
      <c r="C2039" s="106" t="s">
        <v>6297</v>
      </c>
      <c r="D2039" s="168">
        <v>2029</v>
      </c>
      <c r="E2039" s="168">
        <v>9</v>
      </c>
      <c r="F2039" s="199">
        <v>30.626767658937283</v>
      </c>
      <c r="G2039" s="212" t="s">
        <v>6314</v>
      </c>
      <c r="H2039" s="212" t="s">
        <v>6314</v>
      </c>
      <c r="I2039" s="106" t="s">
        <v>594</v>
      </c>
      <c r="K2039" s="83" t="s">
        <v>6314</v>
      </c>
      <c r="L2039" s="83" t="s">
        <v>6314</v>
      </c>
      <c r="M2039" s="45" t="str">
        <f>IF(
ISNA(INDEX(resources!E:E,MATCH(B2039,resources!B:B,0))),"fillme",
INDEX(resources!E:E,MATCH(B2039,resources!B:B,0)))</f>
        <v>CAISO_Solar</v>
      </c>
      <c r="N2039" s="45">
        <f>IF(
ISNA(INDEX(resources!J:J,MATCH(B2039,resources!B:B,0))),"fillme",
INDEX(resources!J:J,MATCH(B2039,resources!B:B,0)))</f>
        <v>0</v>
      </c>
      <c r="O2039" s="83" t="str">
        <f>IFERROR(INDEX(resources!K:K,MATCH(B2039,resources!B:B,0)),"fillme")</f>
        <v>solar</v>
      </c>
      <c r="P2039" s="89" t="str">
        <f t="shared" si="434"/>
        <v>solar_2029_9</v>
      </c>
      <c r="Q2039" s="87">
        <f>INDEX(elcc!G:G,MATCH(P2039,elcc!D:D,0))</f>
        <v>8.8890363256559829E-2</v>
      </c>
      <c r="R2039" s="89">
        <f t="shared" si="435"/>
        <v>1</v>
      </c>
      <c r="S2039" s="89" t="s">
        <v>6314</v>
      </c>
      <c r="T2039" s="89" t="s">
        <v>6314</v>
      </c>
      <c r="U2039" s="90" t="str">
        <f t="shared" si="436"/>
        <v>ok</v>
      </c>
      <c r="V2039" s="63" t="str">
        <f>INDEX(resources!F:F,MATCH(B2039,resources!B:B,0))</f>
        <v>new_resolve</v>
      </c>
      <c r="W2039" s="110">
        <f t="shared" si="437"/>
        <v>1</v>
      </c>
      <c r="X2039" s="110">
        <f t="shared" si="438"/>
        <v>0</v>
      </c>
      <c r="Y2039" s="110" t="str">
        <f t="shared" si="439"/>
        <v>Greater_Imperial_Solar_energy_NA_CONFIDENTIAL</v>
      </c>
      <c r="Z2039" s="110">
        <f>IF(COUNTIFS($Y$2:Y2039,Y2039)=1,1,0)</f>
        <v>0</v>
      </c>
      <c r="AA2039" s="110">
        <f>SUM($Z$2:Z2039)*Z2039</f>
        <v>0</v>
      </c>
      <c r="AB2039" s="110">
        <f>COUNTIFS(resources!B:B,B2039)</f>
        <v>1</v>
      </c>
      <c r="AC2039" s="110">
        <f t="shared" si="440"/>
        <v>1</v>
      </c>
      <c r="AD2039" s="110">
        <f t="shared" si="441"/>
        <v>1</v>
      </c>
      <c r="AE2039" s="110">
        <f t="shared" si="442"/>
        <v>0</v>
      </c>
      <c r="AF2039" s="110">
        <f t="shared" si="443"/>
        <v>1</v>
      </c>
      <c r="AG2039" s="110">
        <f t="shared" si="444"/>
        <v>0</v>
      </c>
      <c r="AH2039" s="110">
        <f t="shared" si="445"/>
        <v>0</v>
      </c>
      <c r="AI2039" s="110">
        <f t="shared" si="446"/>
        <v>1</v>
      </c>
      <c r="AJ2039" s="100">
        <f>ROW()</f>
        <v>2039</v>
      </c>
      <c r="AK2039" s="100" t="e">
        <f>INDEX('BadRows RECART'!$C$2:$C$1207,MATCH(monthly_gwh_mw!AJ2039,'BadRows RECART'!$D$2:$D$1207,0))</f>
        <v>#N/A</v>
      </c>
    </row>
    <row r="2040" spans="1:37" ht="20">
      <c r="A2040" s="106" t="s">
        <v>3907</v>
      </c>
      <c r="B2040" s="106" t="s">
        <v>2079</v>
      </c>
      <c r="C2040" s="106" t="s">
        <v>6297</v>
      </c>
      <c r="D2040" s="168">
        <v>2029</v>
      </c>
      <c r="E2040" s="168">
        <v>10</v>
      </c>
      <c r="F2040" s="199">
        <v>28.05602842087433</v>
      </c>
      <c r="G2040" s="212" t="s">
        <v>6314</v>
      </c>
      <c r="H2040" s="212" t="s">
        <v>6314</v>
      </c>
      <c r="I2040" s="106" t="s">
        <v>594</v>
      </c>
      <c r="K2040" s="83" t="s">
        <v>6314</v>
      </c>
      <c r="L2040" s="83" t="s">
        <v>6314</v>
      </c>
      <c r="M2040" s="45" t="str">
        <f>IF(
ISNA(INDEX(resources!E:E,MATCH(B2040,resources!B:B,0))),"fillme",
INDEX(resources!E:E,MATCH(B2040,resources!B:B,0)))</f>
        <v>CAISO_Solar</v>
      </c>
      <c r="N2040" s="45">
        <f>IF(
ISNA(INDEX(resources!J:J,MATCH(B2040,resources!B:B,0))),"fillme",
INDEX(resources!J:J,MATCH(B2040,resources!B:B,0)))</f>
        <v>0</v>
      </c>
      <c r="O2040" s="83" t="str">
        <f>IFERROR(INDEX(resources!K:K,MATCH(B2040,resources!B:B,0)),"fillme")</f>
        <v>solar</v>
      </c>
      <c r="P2040" s="89" t="str">
        <f t="shared" si="434"/>
        <v>solar_2029_10</v>
      </c>
      <c r="Q2040" s="87">
        <f>INDEX(elcc!G:G,MATCH(P2040,elcc!D:D,0))</f>
        <v>1.2857142857142857E-2</v>
      </c>
      <c r="R2040" s="89">
        <f t="shared" si="435"/>
        <v>1</v>
      </c>
      <c r="S2040" s="89" t="s">
        <v>6314</v>
      </c>
      <c r="T2040" s="89" t="s">
        <v>6314</v>
      </c>
      <c r="U2040" s="90" t="str">
        <f t="shared" si="436"/>
        <v>ok</v>
      </c>
      <c r="V2040" s="63" t="str">
        <f>INDEX(resources!F:F,MATCH(B2040,resources!B:B,0))</f>
        <v>new_resolve</v>
      </c>
      <c r="W2040" s="110">
        <f t="shared" si="437"/>
        <v>1</v>
      </c>
      <c r="X2040" s="110">
        <f t="shared" si="438"/>
        <v>0</v>
      </c>
      <c r="Y2040" s="110" t="str">
        <f t="shared" si="439"/>
        <v>Greater_Imperial_Solar_energy_NA_CONFIDENTIAL</v>
      </c>
      <c r="Z2040" s="110">
        <f>IF(COUNTIFS($Y$2:Y2040,Y2040)=1,1,0)</f>
        <v>0</v>
      </c>
      <c r="AA2040" s="110">
        <f>SUM($Z$2:Z2040)*Z2040</f>
        <v>0</v>
      </c>
      <c r="AB2040" s="110">
        <f>COUNTIFS(resources!B:B,B2040)</f>
        <v>1</v>
      </c>
      <c r="AC2040" s="110">
        <f t="shared" si="440"/>
        <v>1</v>
      </c>
      <c r="AD2040" s="110">
        <f t="shared" si="441"/>
        <v>1</v>
      </c>
      <c r="AE2040" s="110">
        <f t="shared" si="442"/>
        <v>0</v>
      </c>
      <c r="AF2040" s="110">
        <f t="shared" si="443"/>
        <v>1</v>
      </c>
      <c r="AG2040" s="110">
        <f t="shared" si="444"/>
        <v>0</v>
      </c>
      <c r="AH2040" s="110">
        <f t="shared" si="445"/>
        <v>0</v>
      </c>
      <c r="AI2040" s="110">
        <f t="shared" si="446"/>
        <v>1</v>
      </c>
      <c r="AJ2040" s="100">
        <f>ROW()</f>
        <v>2040</v>
      </c>
      <c r="AK2040" s="100" t="e">
        <f>INDEX('BadRows RECART'!$C$2:$C$1207,MATCH(monthly_gwh_mw!AJ2040,'BadRows RECART'!$D$2:$D$1207,0))</f>
        <v>#N/A</v>
      </c>
    </row>
    <row r="2041" spans="1:37" ht="20">
      <c r="A2041" s="106" t="s">
        <v>3907</v>
      </c>
      <c r="B2041" s="106" t="s">
        <v>2079</v>
      </c>
      <c r="C2041" s="106" t="s">
        <v>6297</v>
      </c>
      <c r="D2041" s="168">
        <v>2029</v>
      </c>
      <c r="E2041" s="168">
        <v>11</v>
      </c>
      <c r="F2041" s="199">
        <v>20.040064386600257</v>
      </c>
      <c r="G2041" s="212" t="s">
        <v>6314</v>
      </c>
      <c r="H2041" s="212" t="s">
        <v>6314</v>
      </c>
      <c r="I2041" s="106" t="s">
        <v>594</v>
      </c>
      <c r="K2041" s="83" t="s">
        <v>6314</v>
      </c>
      <c r="L2041" s="83" t="s">
        <v>6314</v>
      </c>
      <c r="M2041" s="45" t="str">
        <f>IF(
ISNA(INDEX(resources!E:E,MATCH(B2041,resources!B:B,0))),"fillme",
INDEX(resources!E:E,MATCH(B2041,resources!B:B,0)))</f>
        <v>CAISO_Solar</v>
      </c>
      <c r="N2041" s="45">
        <f>IF(
ISNA(INDEX(resources!J:J,MATCH(B2041,resources!B:B,0))),"fillme",
INDEX(resources!J:J,MATCH(B2041,resources!B:B,0)))</f>
        <v>0</v>
      </c>
      <c r="O2041" s="83" t="str">
        <f>IFERROR(INDEX(resources!K:K,MATCH(B2041,resources!B:B,0)),"fillme")</f>
        <v>solar</v>
      </c>
      <c r="P2041" s="89" t="str">
        <f t="shared" si="434"/>
        <v>solar_2029_11</v>
      </c>
      <c r="Q2041" s="87">
        <f>INDEX(elcc!G:G,MATCH(P2041,elcc!D:D,0))</f>
        <v>1.2857142857142857E-2</v>
      </c>
      <c r="R2041" s="89">
        <f t="shared" si="435"/>
        <v>1</v>
      </c>
      <c r="S2041" s="89" t="s">
        <v>6314</v>
      </c>
      <c r="T2041" s="89" t="s">
        <v>6314</v>
      </c>
      <c r="U2041" s="90" t="str">
        <f t="shared" si="436"/>
        <v>ok</v>
      </c>
      <c r="V2041" s="63" t="str">
        <f>INDEX(resources!F:F,MATCH(B2041,resources!B:B,0))</f>
        <v>new_resolve</v>
      </c>
      <c r="W2041" s="110">
        <f t="shared" si="437"/>
        <v>1</v>
      </c>
      <c r="X2041" s="110">
        <f t="shared" si="438"/>
        <v>0</v>
      </c>
      <c r="Y2041" s="110" t="str">
        <f t="shared" si="439"/>
        <v>Greater_Imperial_Solar_energy_NA_CONFIDENTIAL</v>
      </c>
      <c r="Z2041" s="110">
        <f>IF(COUNTIFS($Y$2:Y2041,Y2041)=1,1,0)</f>
        <v>0</v>
      </c>
      <c r="AA2041" s="110">
        <f>SUM($Z$2:Z2041)*Z2041</f>
        <v>0</v>
      </c>
      <c r="AB2041" s="110">
        <f>COUNTIFS(resources!B:B,B2041)</f>
        <v>1</v>
      </c>
      <c r="AC2041" s="110">
        <f t="shared" si="440"/>
        <v>1</v>
      </c>
      <c r="AD2041" s="110">
        <f t="shared" si="441"/>
        <v>1</v>
      </c>
      <c r="AE2041" s="110">
        <f t="shared" si="442"/>
        <v>0</v>
      </c>
      <c r="AF2041" s="110">
        <f t="shared" si="443"/>
        <v>1</v>
      </c>
      <c r="AG2041" s="110">
        <f t="shared" si="444"/>
        <v>0</v>
      </c>
      <c r="AH2041" s="110">
        <f t="shared" si="445"/>
        <v>0</v>
      </c>
      <c r="AI2041" s="110">
        <f t="shared" si="446"/>
        <v>1</v>
      </c>
      <c r="AJ2041" s="100">
        <f>ROW()</f>
        <v>2041</v>
      </c>
      <c r="AK2041" s="100" t="e">
        <f>INDEX('BadRows RECART'!$C$2:$C$1207,MATCH(monthly_gwh_mw!AJ2041,'BadRows RECART'!$D$2:$D$1207,0))</f>
        <v>#N/A</v>
      </c>
    </row>
    <row r="2042" spans="1:37" ht="20">
      <c r="A2042" s="106" t="s">
        <v>3907</v>
      </c>
      <c r="B2042" s="106" t="s">
        <v>2079</v>
      </c>
      <c r="C2042" s="106" t="s">
        <v>6297</v>
      </c>
      <c r="D2042" s="168">
        <v>2029</v>
      </c>
      <c r="E2042" s="168">
        <v>12</v>
      </c>
      <c r="F2042" s="199">
        <v>19.608113306454218</v>
      </c>
      <c r="G2042" s="212" t="s">
        <v>6314</v>
      </c>
      <c r="H2042" s="212" t="s">
        <v>6314</v>
      </c>
      <c r="I2042" s="106" t="s">
        <v>594</v>
      </c>
      <c r="K2042" s="83" t="s">
        <v>6314</v>
      </c>
      <c r="L2042" s="83" t="s">
        <v>6314</v>
      </c>
      <c r="M2042" s="45" t="str">
        <f>IF(
ISNA(INDEX(resources!E:E,MATCH(B2042,resources!B:B,0))),"fillme",
INDEX(resources!E:E,MATCH(B2042,resources!B:B,0)))</f>
        <v>CAISO_Solar</v>
      </c>
      <c r="N2042" s="45">
        <f>IF(
ISNA(INDEX(resources!J:J,MATCH(B2042,resources!B:B,0))),"fillme",
INDEX(resources!J:J,MATCH(B2042,resources!B:B,0)))</f>
        <v>0</v>
      </c>
      <c r="O2042" s="83" t="str">
        <f>IFERROR(INDEX(resources!K:K,MATCH(B2042,resources!B:B,0)),"fillme")</f>
        <v>solar</v>
      </c>
      <c r="P2042" s="89" t="str">
        <f t="shared" si="434"/>
        <v>solar_2029_12</v>
      </c>
      <c r="Q2042" s="87">
        <f>INDEX(elcc!G:G,MATCH(P2042,elcc!D:D,0))</f>
        <v>0</v>
      </c>
      <c r="R2042" s="89">
        <f t="shared" si="435"/>
        <v>1</v>
      </c>
      <c r="S2042" s="89" t="s">
        <v>6314</v>
      </c>
      <c r="T2042" s="89" t="s">
        <v>6314</v>
      </c>
      <c r="U2042" s="90" t="str">
        <f t="shared" si="436"/>
        <v>ok</v>
      </c>
      <c r="V2042" s="63" t="str">
        <f>INDEX(resources!F:F,MATCH(B2042,resources!B:B,0))</f>
        <v>new_resolve</v>
      </c>
      <c r="W2042" s="110">
        <f t="shared" si="437"/>
        <v>1</v>
      </c>
      <c r="X2042" s="110">
        <f t="shared" si="438"/>
        <v>0</v>
      </c>
      <c r="Y2042" s="110" t="str">
        <f t="shared" si="439"/>
        <v>Greater_Imperial_Solar_energy_NA_CONFIDENTIAL</v>
      </c>
      <c r="Z2042" s="110">
        <f>IF(COUNTIFS($Y$2:Y2042,Y2042)=1,1,0)</f>
        <v>0</v>
      </c>
      <c r="AA2042" s="110">
        <f>SUM($Z$2:Z2042)*Z2042</f>
        <v>0</v>
      </c>
      <c r="AB2042" s="110">
        <f>COUNTIFS(resources!B:B,B2042)</f>
        <v>1</v>
      </c>
      <c r="AC2042" s="110">
        <f t="shared" si="440"/>
        <v>1</v>
      </c>
      <c r="AD2042" s="110">
        <f t="shared" si="441"/>
        <v>1</v>
      </c>
      <c r="AE2042" s="110">
        <f t="shared" si="442"/>
        <v>0</v>
      </c>
      <c r="AF2042" s="110">
        <f t="shared" si="443"/>
        <v>1</v>
      </c>
      <c r="AG2042" s="110">
        <f t="shared" si="444"/>
        <v>0</v>
      </c>
      <c r="AH2042" s="110">
        <f t="shared" si="445"/>
        <v>0</v>
      </c>
      <c r="AI2042" s="110">
        <f t="shared" si="446"/>
        <v>1</v>
      </c>
      <c r="AJ2042" s="100">
        <f>ROW()</f>
        <v>2042</v>
      </c>
      <c r="AK2042" s="100" t="e">
        <f>INDEX('BadRows RECART'!$C$2:$C$1207,MATCH(monthly_gwh_mw!AJ2042,'BadRows RECART'!$D$2:$D$1207,0))</f>
        <v>#N/A</v>
      </c>
    </row>
    <row r="2043" spans="1:37" ht="20">
      <c r="A2043" s="106" t="s">
        <v>3907</v>
      </c>
      <c r="B2043" s="106" t="s">
        <v>2079</v>
      </c>
      <c r="C2043" s="106" t="s">
        <v>6297</v>
      </c>
      <c r="D2043" s="168">
        <v>2030</v>
      </c>
      <c r="E2043" s="168">
        <v>1</v>
      </c>
      <c r="F2043" s="199">
        <v>21.244464680401894</v>
      </c>
      <c r="G2043" s="212" t="s">
        <v>6314</v>
      </c>
      <c r="H2043" s="212" t="s">
        <v>6314</v>
      </c>
      <c r="I2043" s="106" t="s">
        <v>594</v>
      </c>
      <c r="K2043" s="83" t="s">
        <v>6314</v>
      </c>
      <c r="L2043" s="83" t="s">
        <v>6314</v>
      </c>
      <c r="M2043" s="45" t="str">
        <f>IF(
ISNA(INDEX(resources!E:E,MATCH(B2043,resources!B:B,0))),"fillme",
INDEX(resources!E:E,MATCH(B2043,resources!B:B,0)))</f>
        <v>CAISO_Solar</v>
      </c>
      <c r="N2043" s="45">
        <f>IF(
ISNA(INDEX(resources!J:J,MATCH(B2043,resources!B:B,0))),"fillme",
INDEX(resources!J:J,MATCH(B2043,resources!B:B,0)))</f>
        <v>0</v>
      </c>
      <c r="O2043" s="83" t="str">
        <f>IFERROR(INDEX(resources!K:K,MATCH(B2043,resources!B:B,0)),"fillme")</f>
        <v>solar</v>
      </c>
      <c r="P2043" s="89" t="str">
        <f t="shared" si="434"/>
        <v>solar_2030_1</v>
      </c>
      <c r="Q2043" s="87">
        <f>INDEX(elcc!G:G,MATCH(P2043,elcc!D:D,0))</f>
        <v>2.5714285714285714E-2</v>
      </c>
      <c r="R2043" s="89">
        <f t="shared" si="435"/>
        <v>1</v>
      </c>
      <c r="S2043" s="89" t="s">
        <v>6314</v>
      </c>
      <c r="T2043" s="89" t="s">
        <v>6314</v>
      </c>
      <c r="U2043" s="90" t="str">
        <f t="shared" si="436"/>
        <v>ok</v>
      </c>
      <c r="V2043" s="63" t="str">
        <f>INDEX(resources!F:F,MATCH(B2043,resources!B:B,0))</f>
        <v>new_resolve</v>
      </c>
      <c r="W2043" s="110">
        <f t="shared" si="437"/>
        <v>1</v>
      </c>
      <c r="X2043" s="110">
        <f t="shared" si="438"/>
        <v>0</v>
      </c>
      <c r="Y2043" s="110" t="str">
        <f t="shared" si="439"/>
        <v>Greater_Imperial_Solar_energy_NA_CONFIDENTIAL</v>
      </c>
      <c r="Z2043" s="110">
        <f>IF(COUNTIFS($Y$2:Y2043,Y2043)=1,1,0)</f>
        <v>0</v>
      </c>
      <c r="AA2043" s="110">
        <f>SUM($Z$2:Z2043)*Z2043</f>
        <v>0</v>
      </c>
      <c r="AB2043" s="110">
        <f>COUNTIFS(resources!B:B,B2043)</f>
        <v>1</v>
      </c>
      <c r="AC2043" s="110">
        <f t="shared" si="440"/>
        <v>1</v>
      </c>
      <c r="AD2043" s="110">
        <f t="shared" si="441"/>
        <v>1</v>
      </c>
      <c r="AE2043" s="110">
        <f t="shared" si="442"/>
        <v>0</v>
      </c>
      <c r="AF2043" s="110">
        <f t="shared" si="443"/>
        <v>1</v>
      </c>
      <c r="AG2043" s="110">
        <f t="shared" si="444"/>
        <v>0</v>
      </c>
      <c r="AH2043" s="110">
        <f t="shared" si="445"/>
        <v>0</v>
      </c>
      <c r="AI2043" s="110">
        <f t="shared" si="446"/>
        <v>1</v>
      </c>
      <c r="AJ2043" s="100">
        <f>ROW()</f>
        <v>2043</v>
      </c>
      <c r="AK2043" s="100" t="e">
        <f>INDEX('BadRows RECART'!$C$2:$C$1207,MATCH(monthly_gwh_mw!AJ2043,'BadRows RECART'!$D$2:$D$1207,0))</f>
        <v>#N/A</v>
      </c>
    </row>
    <row r="2044" spans="1:37" ht="20">
      <c r="A2044" s="106" t="s">
        <v>3907</v>
      </c>
      <c r="B2044" s="106" t="s">
        <v>2079</v>
      </c>
      <c r="C2044" s="106" t="s">
        <v>6297</v>
      </c>
      <c r="D2044" s="168">
        <v>2030</v>
      </c>
      <c r="E2044" s="168">
        <v>2</v>
      </c>
      <c r="F2044" s="199">
        <v>23.016479699038811</v>
      </c>
      <c r="G2044" s="212" t="s">
        <v>6314</v>
      </c>
      <c r="H2044" s="212" t="s">
        <v>6314</v>
      </c>
      <c r="I2044" s="106" t="s">
        <v>594</v>
      </c>
      <c r="K2044" s="83" t="s">
        <v>6314</v>
      </c>
      <c r="L2044" s="83" t="s">
        <v>6314</v>
      </c>
      <c r="M2044" s="45" t="str">
        <f>IF(
ISNA(INDEX(resources!E:E,MATCH(B2044,resources!B:B,0))),"fillme",
INDEX(resources!E:E,MATCH(B2044,resources!B:B,0)))</f>
        <v>CAISO_Solar</v>
      </c>
      <c r="N2044" s="45">
        <f>IF(
ISNA(INDEX(resources!J:J,MATCH(B2044,resources!B:B,0))),"fillme",
INDEX(resources!J:J,MATCH(B2044,resources!B:B,0)))</f>
        <v>0</v>
      </c>
      <c r="O2044" s="83" t="str">
        <f>IFERROR(INDEX(resources!K:K,MATCH(B2044,resources!B:B,0)),"fillme")</f>
        <v>solar</v>
      </c>
      <c r="P2044" s="89" t="str">
        <f t="shared" si="434"/>
        <v>solar_2030_2</v>
      </c>
      <c r="Q2044" s="87">
        <f>INDEX(elcc!G:G,MATCH(P2044,elcc!D:D,0))</f>
        <v>1.9285714285714285E-2</v>
      </c>
      <c r="R2044" s="89">
        <f t="shared" si="435"/>
        <v>1</v>
      </c>
      <c r="S2044" s="89" t="s">
        <v>6314</v>
      </c>
      <c r="T2044" s="89" t="s">
        <v>6314</v>
      </c>
      <c r="U2044" s="90" t="str">
        <f t="shared" si="436"/>
        <v>ok</v>
      </c>
      <c r="V2044" s="63" t="str">
        <f>INDEX(resources!F:F,MATCH(B2044,resources!B:B,0))</f>
        <v>new_resolve</v>
      </c>
      <c r="W2044" s="110">
        <f t="shared" si="437"/>
        <v>1</v>
      </c>
      <c r="X2044" s="110">
        <f t="shared" si="438"/>
        <v>0</v>
      </c>
      <c r="Y2044" s="110" t="str">
        <f t="shared" si="439"/>
        <v>Greater_Imperial_Solar_energy_NA_CONFIDENTIAL</v>
      </c>
      <c r="Z2044" s="110">
        <f>IF(COUNTIFS($Y$2:Y2044,Y2044)=1,1,0)</f>
        <v>0</v>
      </c>
      <c r="AA2044" s="110">
        <f>SUM($Z$2:Z2044)*Z2044</f>
        <v>0</v>
      </c>
      <c r="AB2044" s="110">
        <f>COUNTIFS(resources!B:B,B2044)</f>
        <v>1</v>
      </c>
      <c r="AC2044" s="110">
        <f t="shared" si="440"/>
        <v>1</v>
      </c>
      <c r="AD2044" s="110">
        <f t="shared" si="441"/>
        <v>1</v>
      </c>
      <c r="AE2044" s="110">
        <f t="shared" si="442"/>
        <v>0</v>
      </c>
      <c r="AF2044" s="110">
        <f t="shared" si="443"/>
        <v>1</v>
      </c>
      <c r="AG2044" s="110">
        <f t="shared" si="444"/>
        <v>0</v>
      </c>
      <c r="AH2044" s="110">
        <f t="shared" si="445"/>
        <v>0</v>
      </c>
      <c r="AI2044" s="110">
        <f t="shared" si="446"/>
        <v>1</v>
      </c>
      <c r="AJ2044" s="100">
        <f>ROW()</f>
        <v>2044</v>
      </c>
      <c r="AK2044" s="100" t="e">
        <f>INDEX('BadRows RECART'!$C$2:$C$1207,MATCH(monthly_gwh_mw!AJ2044,'BadRows RECART'!$D$2:$D$1207,0))</f>
        <v>#N/A</v>
      </c>
    </row>
    <row r="2045" spans="1:37" ht="20">
      <c r="A2045" s="106" t="s">
        <v>3907</v>
      </c>
      <c r="B2045" s="106" t="s">
        <v>2079</v>
      </c>
      <c r="C2045" s="106" t="s">
        <v>6297</v>
      </c>
      <c r="D2045" s="168">
        <v>2030</v>
      </c>
      <c r="E2045" s="168">
        <v>3</v>
      </c>
      <c r="F2045" s="199">
        <v>31.763358872151208</v>
      </c>
      <c r="G2045" s="212" t="s">
        <v>6314</v>
      </c>
      <c r="H2045" s="212" t="s">
        <v>6314</v>
      </c>
      <c r="I2045" s="106" t="s">
        <v>594</v>
      </c>
      <c r="K2045" s="83" t="s">
        <v>6314</v>
      </c>
      <c r="L2045" s="83" t="s">
        <v>6314</v>
      </c>
      <c r="M2045" s="45" t="str">
        <f>IF(
ISNA(INDEX(resources!E:E,MATCH(B2045,resources!B:B,0))),"fillme",
INDEX(resources!E:E,MATCH(B2045,resources!B:B,0)))</f>
        <v>CAISO_Solar</v>
      </c>
      <c r="N2045" s="45">
        <f>IF(
ISNA(INDEX(resources!J:J,MATCH(B2045,resources!B:B,0))),"fillme",
INDEX(resources!J:J,MATCH(B2045,resources!B:B,0)))</f>
        <v>0</v>
      </c>
      <c r="O2045" s="83" t="str">
        <f>IFERROR(INDEX(resources!K:K,MATCH(B2045,resources!B:B,0)),"fillme")</f>
        <v>solar</v>
      </c>
      <c r="P2045" s="89" t="str">
        <f t="shared" si="434"/>
        <v>solar_2030_3</v>
      </c>
      <c r="Q2045" s="87">
        <f>INDEX(elcc!G:G,MATCH(P2045,elcc!D:D,0))</f>
        <v>0.1157142857142857</v>
      </c>
      <c r="R2045" s="89">
        <f t="shared" si="435"/>
        <v>1</v>
      </c>
      <c r="S2045" s="89" t="s">
        <v>6314</v>
      </c>
      <c r="T2045" s="89" t="s">
        <v>6314</v>
      </c>
      <c r="U2045" s="90" t="str">
        <f t="shared" si="436"/>
        <v>ok</v>
      </c>
      <c r="V2045" s="63" t="str">
        <f>INDEX(resources!F:F,MATCH(B2045,resources!B:B,0))</f>
        <v>new_resolve</v>
      </c>
      <c r="W2045" s="110">
        <f t="shared" si="437"/>
        <v>1</v>
      </c>
      <c r="X2045" s="110">
        <f t="shared" si="438"/>
        <v>0</v>
      </c>
      <c r="Y2045" s="110" t="str">
        <f t="shared" si="439"/>
        <v>Greater_Imperial_Solar_energy_NA_CONFIDENTIAL</v>
      </c>
      <c r="Z2045" s="110">
        <f>IF(COUNTIFS($Y$2:Y2045,Y2045)=1,1,0)</f>
        <v>0</v>
      </c>
      <c r="AA2045" s="110">
        <f>SUM($Z$2:Z2045)*Z2045</f>
        <v>0</v>
      </c>
      <c r="AB2045" s="110">
        <f>COUNTIFS(resources!B:B,B2045)</f>
        <v>1</v>
      </c>
      <c r="AC2045" s="110">
        <f t="shared" si="440"/>
        <v>1</v>
      </c>
      <c r="AD2045" s="110">
        <f t="shared" si="441"/>
        <v>1</v>
      </c>
      <c r="AE2045" s="110">
        <f t="shared" si="442"/>
        <v>0</v>
      </c>
      <c r="AF2045" s="110">
        <f t="shared" si="443"/>
        <v>1</v>
      </c>
      <c r="AG2045" s="110">
        <f t="shared" si="444"/>
        <v>0</v>
      </c>
      <c r="AH2045" s="110">
        <f t="shared" si="445"/>
        <v>0</v>
      </c>
      <c r="AI2045" s="110">
        <f t="shared" si="446"/>
        <v>1</v>
      </c>
      <c r="AJ2045" s="100">
        <f>ROW()</f>
        <v>2045</v>
      </c>
      <c r="AK2045" s="100" t="e">
        <f>INDEX('BadRows RECART'!$C$2:$C$1207,MATCH(monthly_gwh_mw!AJ2045,'BadRows RECART'!$D$2:$D$1207,0))</f>
        <v>#N/A</v>
      </c>
    </row>
    <row r="2046" spans="1:37" ht="20">
      <c r="A2046" s="106" t="s">
        <v>3907</v>
      </c>
      <c r="B2046" s="106" t="s">
        <v>2079</v>
      </c>
      <c r="C2046" s="106" t="s">
        <v>6297</v>
      </c>
      <c r="D2046" s="168">
        <v>2030</v>
      </c>
      <c r="E2046" s="168">
        <v>4</v>
      </c>
      <c r="F2046" s="199">
        <v>35.154755783393618</v>
      </c>
      <c r="G2046" s="212" t="s">
        <v>6314</v>
      </c>
      <c r="H2046" s="212" t="s">
        <v>6314</v>
      </c>
      <c r="I2046" s="106" t="s">
        <v>594</v>
      </c>
      <c r="K2046" s="83" t="s">
        <v>6314</v>
      </c>
      <c r="L2046" s="83" t="s">
        <v>6314</v>
      </c>
      <c r="M2046" s="45" t="str">
        <f>IF(
ISNA(INDEX(resources!E:E,MATCH(B2046,resources!B:B,0))),"fillme",
INDEX(resources!E:E,MATCH(B2046,resources!B:B,0)))</f>
        <v>CAISO_Solar</v>
      </c>
      <c r="N2046" s="45">
        <f>IF(
ISNA(INDEX(resources!J:J,MATCH(B2046,resources!B:B,0))),"fillme",
INDEX(resources!J:J,MATCH(B2046,resources!B:B,0)))</f>
        <v>0</v>
      </c>
      <c r="O2046" s="83" t="str">
        <f>IFERROR(INDEX(resources!K:K,MATCH(B2046,resources!B:B,0)),"fillme")</f>
        <v>solar</v>
      </c>
      <c r="P2046" s="89" t="str">
        <f t="shared" si="434"/>
        <v>solar_2030_4</v>
      </c>
      <c r="Q2046" s="87">
        <f>INDEX(elcc!G:G,MATCH(P2046,elcc!D:D,0))</f>
        <v>9.6428571428571419E-2</v>
      </c>
      <c r="R2046" s="89">
        <f t="shared" si="435"/>
        <v>1</v>
      </c>
      <c r="S2046" s="89" t="s">
        <v>6314</v>
      </c>
      <c r="T2046" s="89" t="s">
        <v>6314</v>
      </c>
      <c r="U2046" s="90" t="str">
        <f t="shared" si="436"/>
        <v>ok</v>
      </c>
      <c r="V2046" s="63" t="str">
        <f>INDEX(resources!F:F,MATCH(B2046,resources!B:B,0))</f>
        <v>new_resolve</v>
      </c>
      <c r="W2046" s="110">
        <f t="shared" si="437"/>
        <v>1</v>
      </c>
      <c r="X2046" s="110">
        <f t="shared" si="438"/>
        <v>0</v>
      </c>
      <c r="Y2046" s="110" t="str">
        <f t="shared" si="439"/>
        <v>Greater_Imperial_Solar_energy_NA_CONFIDENTIAL</v>
      </c>
      <c r="Z2046" s="110">
        <f>IF(COUNTIFS($Y$2:Y2046,Y2046)=1,1,0)</f>
        <v>0</v>
      </c>
      <c r="AA2046" s="110">
        <f>SUM($Z$2:Z2046)*Z2046</f>
        <v>0</v>
      </c>
      <c r="AB2046" s="110">
        <f>COUNTIFS(resources!B:B,B2046)</f>
        <v>1</v>
      </c>
      <c r="AC2046" s="110">
        <f t="shared" si="440"/>
        <v>1</v>
      </c>
      <c r="AD2046" s="110">
        <f t="shared" si="441"/>
        <v>1</v>
      </c>
      <c r="AE2046" s="110">
        <f t="shared" si="442"/>
        <v>0</v>
      </c>
      <c r="AF2046" s="110">
        <f t="shared" si="443"/>
        <v>1</v>
      </c>
      <c r="AG2046" s="110">
        <f t="shared" si="444"/>
        <v>0</v>
      </c>
      <c r="AH2046" s="110">
        <f t="shared" si="445"/>
        <v>0</v>
      </c>
      <c r="AI2046" s="110">
        <f t="shared" si="446"/>
        <v>1</v>
      </c>
      <c r="AJ2046" s="100">
        <f>ROW()</f>
        <v>2046</v>
      </c>
      <c r="AK2046" s="100" t="e">
        <f>INDEX('BadRows RECART'!$C$2:$C$1207,MATCH(monthly_gwh_mw!AJ2046,'BadRows RECART'!$D$2:$D$1207,0))</f>
        <v>#N/A</v>
      </c>
    </row>
    <row r="2047" spans="1:37" ht="20">
      <c r="A2047" s="106" t="s">
        <v>3907</v>
      </c>
      <c r="B2047" s="106" t="s">
        <v>2079</v>
      </c>
      <c r="C2047" s="106" t="s">
        <v>6297</v>
      </c>
      <c r="D2047" s="168">
        <v>2030</v>
      </c>
      <c r="E2047" s="168">
        <v>5</v>
      </c>
      <c r="F2047" s="199">
        <v>40.803669898800898</v>
      </c>
      <c r="G2047" s="212" t="s">
        <v>6314</v>
      </c>
      <c r="H2047" s="212" t="s">
        <v>6314</v>
      </c>
      <c r="I2047" s="106" t="s">
        <v>594</v>
      </c>
      <c r="K2047" s="83" t="s">
        <v>6314</v>
      </c>
      <c r="L2047" s="83" t="s">
        <v>6314</v>
      </c>
      <c r="M2047" s="45" t="str">
        <f>IF(
ISNA(INDEX(resources!E:E,MATCH(B2047,resources!B:B,0))),"fillme",
INDEX(resources!E:E,MATCH(B2047,resources!B:B,0)))</f>
        <v>CAISO_Solar</v>
      </c>
      <c r="N2047" s="45">
        <f>IF(
ISNA(INDEX(resources!J:J,MATCH(B2047,resources!B:B,0))),"fillme",
INDEX(resources!J:J,MATCH(B2047,resources!B:B,0)))</f>
        <v>0</v>
      </c>
      <c r="O2047" s="83" t="str">
        <f>IFERROR(INDEX(resources!K:K,MATCH(B2047,resources!B:B,0)),"fillme")</f>
        <v>solar</v>
      </c>
      <c r="P2047" s="89" t="str">
        <f t="shared" si="434"/>
        <v>solar_2030_5</v>
      </c>
      <c r="Q2047" s="87">
        <f>INDEX(elcc!G:G,MATCH(P2047,elcc!D:D,0))</f>
        <v>0.10285714285714286</v>
      </c>
      <c r="R2047" s="89">
        <f t="shared" si="435"/>
        <v>1</v>
      </c>
      <c r="S2047" s="89" t="s">
        <v>6314</v>
      </c>
      <c r="T2047" s="89" t="s">
        <v>6314</v>
      </c>
      <c r="U2047" s="90" t="str">
        <f t="shared" si="436"/>
        <v>ok</v>
      </c>
      <c r="V2047" s="63" t="str">
        <f>INDEX(resources!F:F,MATCH(B2047,resources!B:B,0))</f>
        <v>new_resolve</v>
      </c>
      <c r="W2047" s="110">
        <f t="shared" si="437"/>
        <v>1</v>
      </c>
      <c r="X2047" s="110">
        <f t="shared" si="438"/>
        <v>0</v>
      </c>
      <c r="Y2047" s="110" t="str">
        <f t="shared" si="439"/>
        <v>Greater_Imperial_Solar_energy_NA_CONFIDENTIAL</v>
      </c>
      <c r="Z2047" s="110">
        <f>IF(COUNTIFS($Y$2:Y2047,Y2047)=1,1,0)</f>
        <v>0</v>
      </c>
      <c r="AA2047" s="110">
        <f>SUM($Z$2:Z2047)*Z2047</f>
        <v>0</v>
      </c>
      <c r="AB2047" s="110">
        <f>COUNTIFS(resources!B:B,B2047)</f>
        <v>1</v>
      </c>
      <c r="AC2047" s="110">
        <f t="shared" si="440"/>
        <v>1</v>
      </c>
      <c r="AD2047" s="110">
        <f t="shared" si="441"/>
        <v>1</v>
      </c>
      <c r="AE2047" s="110">
        <f t="shared" si="442"/>
        <v>0</v>
      </c>
      <c r="AF2047" s="110">
        <f t="shared" si="443"/>
        <v>1</v>
      </c>
      <c r="AG2047" s="110">
        <f t="shared" si="444"/>
        <v>0</v>
      </c>
      <c r="AH2047" s="110">
        <f t="shared" si="445"/>
        <v>0</v>
      </c>
      <c r="AI2047" s="110">
        <f t="shared" si="446"/>
        <v>1</v>
      </c>
      <c r="AJ2047" s="100">
        <f>ROW()</f>
        <v>2047</v>
      </c>
      <c r="AK2047" s="100" t="e">
        <f>INDEX('BadRows RECART'!$C$2:$C$1207,MATCH(monthly_gwh_mw!AJ2047,'BadRows RECART'!$D$2:$D$1207,0))</f>
        <v>#N/A</v>
      </c>
    </row>
    <row r="2048" spans="1:37" ht="20">
      <c r="A2048" s="106" t="s">
        <v>3907</v>
      </c>
      <c r="B2048" s="106" t="s">
        <v>2079</v>
      </c>
      <c r="C2048" s="106" t="s">
        <v>6297</v>
      </c>
      <c r="D2048" s="168">
        <v>2030</v>
      </c>
      <c r="E2048" s="168">
        <v>6</v>
      </c>
      <c r="F2048" s="199">
        <v>40.408751531235794</v>
      </c>
      <c r="G2048" s="212" t="s">
        <v>6314</v>
      </c>
      <c r="H2048" s="212" t="s">
        <v>6314</v>
      </c>
      <c r="I2048" s="106" t="s">
        <v>594</v>
      </c>
      <c r="K2048" s="83" t="s">
        <v>6314</v>
      </c>
      <c r="L2048" s="83" t="s">
        <v>6314</v>
      </c>
      <c r="M2048" s="45" t="str">
        <f>IF(
ISNA(INDEX(resources!E:E,MATCH(B2048,resources!B:B,0))),"fillme",
INDEX(resources!E:E,MATCH(B2048,resources!B:B,0)))</f>
        <v>CAISO_Solar</v>
      </c>
      <c r="N2048" s="45">
        <f>IF(
ISNA(INDEX(resources!J:J,MATCH(B2048,resources!B:B,0))),"fillme",
INDEX(resources!J:J,MATCH(B2048,resources!B:B,0)))</f>
        <v>0</v>
      </c>
      <c r="O2048" s="83" t="str">
        <f>IFERROR(INDEX(resources!K:K,MATCH(B2048,resources!B:B,0)),"fillme")</f>
        <v>solar</v>
      </c>
      <c r="P2048" s="89" t="str">
        <f t="shared" si="434"/>
        <v>solar_2030_6</v>
      </c>
      <c r="Q2048" s="87">
        <f>INDEX(elcc!G:G,MATCH(P2048,elcc!D:D,0))</f>
        <v>0.19928571428571426</v>
      </c>
      <c r="R2048" s="89">
        <f t="shared" si="435"/>
        <v>1</v>
      </c>
      <c r="S2048" s="89" t="s">
        <v>6314</v>
      </c>
      <c r="T2048" s="89" t="s">
        <v>6314</v>
      </c>
      <c r="U2048" s="90" t="str">
        <f t="shared" si="436"/>
        <v>ok</v>
      </c>
      <c r="V2048" s="63" t="str">
        <f>INDEX(resources!F:F,MATCH(B2048,resources!B:B,0))</f>
        <v>new_resolve</v>
      </c>
      <c r="W2048" s="110">
        <f t="shared" si="437"/>
        <v>1</v>
      </c>
      <c r="X2048" s="110">
        <f t="shared" si="438"/>
        <v>0</v>
      </c>
      <c r="Y2048" s="110" t="str">
        <f t="shared" si="439"/>
        <v>Greater_Imperial_Solar_energy_NA_CONFIDENTIAL</v>
      </c>
      <c r="Z2048" s="110">
        <f>IF(COUNTIFS($Y$2:Y2048,Y2048)=1,1,0)</f>
        <v>0</v>
      </c>
      <c r="AA2048" s="110">
        <f>SUM($Z$2:Z2048)*Z2048</f>
        <v>0</v>
      </c>
      <c r="AB2048" s="110">
        <f>COUNTIFS(resources!B:B,B2048)</f>
        <v>1</v>
      </c>
      <c r="AC2048" s="110">
        <f t="shared" si="440"/>
        <v>1</v>
      </c>
      <c r="AD2048" s="110">
        <f t="shared" si="441"/>
        <v>1</v>
      </c>
      <c r="AE2048" s="110">
        <f t="shared" si="442"/>
        <v>0</v>
      </c>
      <c r="AF2048" s="110">
        <f t="shared" si="443"/>
        <v>1</v>
      </c>
      <c r="AG2048" s="110">
        <f t="shared" si="444"/>
        <v>0</v>
      </c>
      <c r="AH2048" s="110">
        <f t="shared" si="445"/>
        <v>0</v>
      </c>
      <c r="AI2048" s="110">
        <f t="shared" si="446"/>
        <v>1</v>
      </c>
      <c r="AJ2048" s="100">
        <f>ROW()</f>
        <v>2048</v>
      </c>
      <c r="AK2048" s="100" t="e">
        <f>INDEX('BadRows RECART'!$C$2:$C$1207,MATCH(monthly_gwh_mw!AJ2048,'BadRows RECART'!$D$2:$D$1207,0))</f>
        <v>#N/A</v>
      </c>
    </row>
    <row r="2049" spans="1:37" ht="20">
      <c r="A2049" s="106" t="s">
        <v>3907</v>
      </c>
      <c r="B2049" s="106" t="s">
        <v>2079</v>
      </c>
      <c r="C2049" s="106" t="s">
        <v>6297</v>
      </c>
      <c r="D2049" s="168">
        <v>2030</v>
      </c>
      <c r="E2049" s="168">
        <v>7</v>
      </c>
      <c r="F2049" s="199">
        <v>36.530093758243609</v>
      </c>
      <c r="G2049" s="212" t="s">
        <v>6314</v>
      </c>
      <c r="H2049" s="212" t="s">
        <v>6314</v>
      </c>
      <c r="I2049" s="106" t="s">
        <v>594</v>
      </c>
      <c r="K2049" s="83" t="s">
        <v>6314</v>
      </c>
      <c r="L2049" s="83" t="s">
        <v>6314</v>
      </c>
      <c r="M2049" s="45" t="str">
        <f>IF(
ISNA(INDEX(resources!E:E,MATCH(B2049,resources!B:B,0))),"fillme",
INDEX(resources!E:E,MATCH(B2049,resources!B:B,0)))</f>
        <v>CAISO_Solar</v>
      </c>
      <c r="N2049" s="45">
        <f>IF(
ISNA(INDEX(resources!J:J,MATCH(B2049,resources!B:B,0))),"fillme",
INDEX(resources!J:J,MATCH(B2049,resources!B:B,0)))</f>
        <v>0</v>
      </c>
      <c r="O2049" s="83" t="str">
        <f>IFERROR(INDEX(resources!K:K,MATCH(B2049,resources!B:B,0)),"fillme")</f>
        <v>solar</v>
      </c>
      <c r="P2049" s="89" t="str">
        <f t="shared" si="434"/>
        <v>solar_2030_7</v>
      </c>
      <c r="Q2049" s="87">
        <f>INDEX(elcc!G:G,MATCH(P2049,elcc!D:D,0))</f>
        <v>0.25071428571428572</v>
      </c>
      <c r="R2049" s="89">
        <f t="shared" si="435"/>
        <v>1</v>
      </c>
      <c r="S2049" s="89" t="s">
        <v>6314</v>
      </c>
      <c r="T2049" s="89" t="s">
        <v>6314</v>
      </c>
      <c r="U2049" s="90" t="str">
        <f t="shared" si="436"/>
        <v>ok</v>
      </c>
      <c r="V2049" s="63" t="str">
        <f>INDEX(resources!F:F,MATCH(B2049,resources!B:B,0))</f>
        <v>new_resolve</v>
      </c>
      <c r="W2049" s="110">
        <f t="shared" si="437"/>
        <v>1</v>
      </c>
      <c r="X2049" s="110">
        <f t="shared" si="438"/>
        <v>0</v>
      </c>
      <c r="Y2049" s="110" t="str">
        <f t="shared" si="439"/>
        <v>Greater_Imperial_Solar_energy_NA_CONFIDENTIAL</v>
      </c>
      <c r="Z2049" s="110">
        <f>IF(COUNTIFS($Y$2:Y2049,Y2049)=1,1,0)</f>
        <v>0</v>
      </c>
      <c r="AA2049" s="110">
        <f>SUM($Z$2:Z2049)*Z2049</f>
        <v>0</v>
      </c>
      <c r="AB2049" s="110">
        <f>COUNTIFS(resources!B:B,B2049)</f>
        <v>1</v>
      </c>
      <c r="AC2049" s="110">
        <f t="shared" si="440"/>
        <v>1</v>
      </c>
      <c r="AD2049" s="110">
        <f t="shared" si="441"/>
        <v>1</v>
      </c>
      <c r="AE2049" s="110">
        <f t="shared" si="442"/>
        <v>0</v>
      </c>
      <c r="AF2049" s="110">
        <f t="shared" si="443"/>
        <v>1</v>
      </c>
      <c r="AG2049" s="110">
        <f t="shared" si="444"/>
        <v>0</v>
      </c>
      <c r="AH2049" s="110">
        <f t="shared" si="445"/>
        <v>0</v>
      </c>
      <c r="AI2049" s="110">
        <f t="shared" si="446"/>
        <v>1</v>
      </c>
      <c r="AJ2049" s="100">
        <f>ROW()</f>
        <v>2049</v>
      </c>
      <c r="AK2049" s="100" t="e">
        <f>INDEX('BadRows RECART'!$C$2:$C$1207,MATCH(monthly_gwh_mw!AJ2049,'BadRows RECART'!$D$2:$D$1207,0))</f>
        <v>#N/A</v>
      </c>
    </row>
    <row r="2050" spans="1:37" ht="20">
      <c r="A2050" s="106" t="s">
        <v>3907</v>
      </c>
      <c r="B2050" s="106" t="s">
        <v>2079</v>
      </c>
      <c r="C2050" s="106" t="s">
        <v>6297</v>
      </c>
      <c r="D2050" s="168">
        <v>2030</v>
      </c>
      <c r="E2050" s="168">
        <v>8</v>
      </c>
      <c r="F2050" s="199">
        <v>34.847157059023452</v>
      </c>
      <c r="G2050" s="212" t="s">
        <v>6314</v>
      </c>
      <c r="H2050" s="212" t="s">
        <v>6314</v>
      </c>
      <c r="I2050" s="106" t="s">
        <v>594</v>
      </c>
      <c r="K2050" s="83" t="s">
        <v>6314</v>
      </c>
      <c r="L2050" s="83" t="s">
        <v>6314</v>
      </c>
      <c r="M2050" s="45" t="str">
        <f>IF(
ISNA(INDEX(resources!E:E,MATCH(B2050,resources!B:B,0))),"fillme",
INDEX(resources!E:E,MATCH(B2050,resources!B:B,0)))</f>
        <v>CAISO_Solar</v>
      </c>
      <c r="N2050" s="45">
        <f>IF(
ISNA(INDEX(resources!J:J,MATCH(B2050,resources!B:B,0))),"fillme",
INDEX(resources!J:J,MATCH(B2050,resources!B:B,0)))</f>
        <v>0</v>
      </c>
      <c r="O2050" s="83" t="str">
        <f>IFERROR(INDEX(resources!K:K,MATCH(B2050,resources!B:B,0)),"fillme")</f>
        <v>solar</v>
      </c>
      <c r="P2050" s="89" t="str">
        <f t="shared" si="434"/>
        <v>solar_2030_8</v>
      </c>
      <c r="Q2050" s="87">
        <f>INDEX(elcc!G:G,MATCH(P2050,elcc!D:D,0))</f>
        <v>0.17357142857142857</v>
      </c>
      <c r="R2050" s="89">
        <f t="shared" si="435"/>
        <v>1</v>
      </c>
      <c r="S2050" s="89" t="s">
        <v>6314</v>
      </c>
      <c r="T2050" s="89" t="s">
        <v>6314</v>
      </c>
      <c r="U2050" s="90" t="str">
        <f t="shared" si="436"/>
        <v>ok</v>
      </c>
      <c r="V2050" s="63" t="str">
        <f>INDEX(resources!F:F,MATCH(B2050,resources!B:B,0))</f>
        <v>new_resolve</v>
      </c>
      <c r="W2050" s="110">
        <f t="shared" si="437"/>
        <v>1</v>
      </c>
      <c r="X2050" s="110">
        <f t="shared" si="438"/>
        <v>0</v>
      </c>
      <c r="Y2050" s="110" t="str">
        <f t="shared" si="439"/>
        <v>Greater_Imperial_Solar_energy_NA_CONFIDENTIAL</v>
      </c>
      <c r="Z2050" s="110">
        <f>IF(COUNTIFS($Y$2:Y2050,Y2050)=1,1,0)</f>
        <v>0</v>
      </c>
      <c r="AA2050" s="110">
        <f>SUM($Z$2:Z2050)*Z2050</f>
        <v>0</v>
      </c>
      <c r="AB2050" s="110">
        <f>COUNTIFS(resources!B:B,B2050)</f>
        <v>1</v>
      </c>
      <c r="AC2050" s="110">
        <f t="shared" si="440"/>
        <v>1</v>
      </c>
      <c r="AD2050" s="110">
        <f t="shared" si="441"/>
        <v>1</v>
      </c>
      <c r="AE2050" s="110">
        <f t="shared" si="442"/>
        <v>0</v>
      </c>
      <c r="AF2050" s="110">
        <f t="shared" si="443"/>
        <v>1</v>
      </c>
      <c r="AG2050" s="110">
        <f t="shared" si="444"/>
        <v>0</v>
      </c>
      <c r="AH2050" s="110">
        <f t="shared" si="445"/>
        <v>0</v>
      </c>
      <c r="AI2050" s="110">
        <f t="shared" si="446"/>
        <v>1</v>
      </c>
      <c r="AJ2050" s="100">
        <f>ROW()</f>
        <v>2050</v>
      </c>
      <c r="AK2050" s="100" t="e">
        <f>INDEX('BadRows RECART'!$C$2:$C$1207,MATCH(monthly_gwh_mw!AJ2050,'BadRows RECART'!$D$2:$D$1207,0))</f>
        <v>#N/A</v>
      </c>
    </row>
    <row r="2051" spans="1:37" ht="20">
      <c r="A2051" s="106" t="s">
        <v>3907</v>
      </c>
      <c r="B2051" s="106" t="s">
        <v>2079</v>
      </c>
      <c r="C2051" s="106" t="s">
        <v>6297</v>
      </c>
      <c r="D2051" s="168">
        <v>2030</v>
      </c>
      <c r="E2051" s="168">
        <v>9</v>
      </c>
      <c r="F2051" s="199">
        <v>30.626767658937283</v>
      </c>
      <c r="G2051" s="212" t="s">
        <v>6314</v>
      </c>
      <c r="H2051" s="212" t="s">
        <v>6314</v>
      </c>
      <c r="I2051" s="106" t="s">
        <v>594</v>
      </c>
      <c r="K2051" s="83" t="s">
        <v>6314</v>
      </c>
      <c r="L2051" s="83" t="s">
        <v>6314</v>
      </c>
      <c r="M2051" s="45" t="str">
        <f>IF(
ISNA(INDEX(resources!E:E,MATCH(B2051,resources!B:B,0))),"fillme",
INDEX(resources!E:E,MATCH(B2051,resources!B:B,0)))</f>
        <v>CAISO_Solar</v>
      </c>
      <c r="N2051" s="45">
        <f>IF(
ISNA(INDEX(resources!J:J,MATCH(B2051,resources!B:B,0))),"fillme",
INDEX(resources!J:J,MATCH(B2051,resources!B:B,0)))</f>
        <v>0</v>
      </c>
      <c r="O2051" s="83" t="str">
        <f>IFERROR(INDEX(resources!K:K,MATCH(B2051,resources!B:B,0)),"fillme")</f>
        <v>solar</v>
      </c>
      <c r="P2051" s="89" t="str">
        <f t="shared" si="434"/>
        <v>solar_2030_9</v>
      </c>
      <c r="Q2051" s="87">
        <f>INDEX(elcc!G:G,MATCH(P2051,elcc!D:D,0))</f>
        <v>8.9149750978781611E-2</v>
      </c>
      <c r="R2051" s="89">
        <f t="shared" si="435"/>
        <v>1</v>
      </c>
      <c r="S2051" s="89" t="s">
        <v>6314</v>
      </c>
      <c r="T2051" s="89" t="s">
        <v>6314</v>
      </c>
      <c r="U2051" s="90" t="str">
        <f t="shared" si="436"/>
        <v>ok</v>
      </c>
      <c r="V2051" s="63" t="str">
        <f>INDEX(resources!F:F,MATCH(B2051,resources!B:B,0))</f>
        <v>new_resolve</v>
      </c>
      <c r="W2051" s="110">
        <f t="shared" si="437"/>
        <v>1</v>
      </c>
      <c r="X2051" s="110">
        <f t="shared" si="438"/>
        <v>0</v>
      </c>
      <c r="Y2051" s="110" t="str">
        <f t="shared" si="439"/>
        <v>Greater_Imperial_Solar_energy_NA_CONFIDENTIAL</v>
      </c>
      <c r="Z2051" s="110">
        <f>IF(COUNTIFS($Y$2:Y2051,Y2051)=1,1,0)</f>
        <v>0</v>
      </c>
      <c r="AA2051" s="110">
        <f>SUM($Z$2:Z2051)*Z2051</f>
        <v>0</v>
      </c>
      <c r="AB2051" s="110">
        <f>COUNTIFS(resources!B:B,B2051)</f>
        <v>1</v>
      </c>
      <c r="AC2051" s="110">
        <f t="shared" si="440"/>
        <v>1</v>
      </c>
      <c r="AD2051" s="110">
        <f t="shared" si="441"/>
        <v>1</v>
      </c>
      <c r="AE2051" s="110">
        <f t="shared" si="442"/>
        <v>0</v>
      </c>
      <c r="AF2051" s="110">
        <f t="shared" si="443"/>
        <v>1</v>
      </c>
      <c r="AG2051" s="110">
        <f t="shared" si="444"/>
        <v>0</v>
      </c>
      <c r="AH2051" s="110">
        <f t="shared" si="445"/>
        <v>0</v>
      </c>
      <c r="AI2051" s="110">
        <f t="shared" si="446"/>
        <v>1</v>
      </c>
      <c r="AJ2051" s="100">
        <f>ROW()</f>
        <v>2051</v>
      </c>
      <c r="AK2051" s="100" t="e">
        <f>INDEX('BadRows RECART'!$C$2:$C$1207,MATCH(monthly_gwh_mw!AJ2051,'BadRows RECART'!$D$2:$D$1207,0))</f>
        <v>#N/A</v>
      </c>
    </row>
    <row r="2052" spans="1:37" ht="20">
      <c r="A2052" s="106" t="s">
        <v>3907</v>
      </c>
      <c r="B2052" s="106" t="s">
        <v>2079</v>
      </c>
      <c r="C2052" s="106" t="s">
        <v>6297</v>
      </c>
      <c r="D2052" s="168">
        <v>2030</v>
      </c>
      <c r="E2052" s="168">
        <v>10</v>
      </c>
      <c r="F2052" s="199">
        <v>28.05602842087433</v>
      </c>
      <c r="G2052" s="212" t="s">
        <v>6314</v>
      </c>
      <c r="H2052" s="212" t="s">
        <v>6314</v>
      </c>
      <c r="I2052" s="106" t="s">
        <v>594</v>
      </c>
      <c r="K2052" s="83" t="s">
        <v>6314</v>
      </c>
      <c r="L2052" s="83" t="s">
        <v>6314</v>
      </c>
      <c r="M2052" s="45" t="str">
        <f>IF(
ISNA(INDEX(resources!E:E,MATCH(B2052,resources!B:B,0))),"fillme",
INDEX(resources!E:E,MATCH(B2052,resources!B:B,0)))</f>
        <v>CAISO_Solar</v>
      </c>
      <c r="N2052" s="45">
        <f>IF(
ISNA(INDEX(resources!J:J,MATCH(B2052,resources!B:B,0))),"fillme",
INDEX(resources!J:J,MATCH(B2052,resources!B:B,0)))</f>
        <v>0</v>
      </c>
      <c r="O2052" s="83" t="str">
        <f>IFERROR(INDEX(resources!K:K,MATCH(B2052,resources!B:B,0)),"fillme")</f>
        <v>solar</v>
      </c>
      <c r="P2052" s="89" t="str">
        <f t="shared" si="434"/>
        <v>solar_2030_10</v>
      </c>
      <c r="Q2052" s="87">
        <f>INDEX(elcc!G:G,MATCH(P2052,elcc!D:D,0))</f>
        <v>1.2857142857142857E-2</v>
      </c>
      <c r="R2052" s="89">
        <f t="shared" si="435"/>
        <v>1</v>
      </c>
      <c r="S2052" s="89" t="s">
        <v>6314</v>
      </c>
      <c r="T2052" s="89" t="s">
        <v>6314</v>
      </c>
      <c r="U2052" s="90" t="str">
        <f t="shared" si="436"/>
        <v>ok</v>
      </c>
      <c r="V2052" s="63" t="str">
        <f>INDEX(resources!F:F,MATCH(B2052,resources!B:B,0))</f>
        <v>new_resolve</v>
      </c>
      <c r="W2052" s="110">
        <f t="shared" si="437"/>
        <v>1</v>
      </c>
      <c r="X2052" s="110">
        <f t="shared" si="438"/>
        <v>0</v>
      </c>
      <c r="Y2052" s="110" t="str">
        <f t="shared" si="439"/>
        <v>Greater_Imperial_Solar_energy_NA_CONFIDENTIAL</v>
      </c>
      <c r="Z2052" s="110">
        <f>IF(COUNTIFS($Y$2:Y2052,Y2052)=1,1,0)</f>
        <v>0</v>
      </c>
      <c r="AA2052" s="110">
        <f>SUM($Z$2:Z2052)*Z2052</f>
        <v>0</v>
      </c>
      <c r="AB2052" s="110">
        <f>COUNTIFS(resources!B:B,B2052)</f>
        <v>1</v>
      </c>
      <c r="AC2052" s="110">
        <f t="shared" si="440"/>
        <v>1</v>
      </c>
      <c r="AD2052" s="110">
        <f t="shared" si="441"/>
        <v>1</v>
      </c>
      <c r="AE2052" s="110">
        <f t="shared" si="442"/>
        <v>0</v>
      </c>
      <c r="AF2052" s="110">
        <f t="shared" si="443"/>
        <v>1</v>
      </c>
      <c r="AG2052" s="110">
        <f t="shared" si="444"/>
        <v>0</v>
      </c>
      <c r="AH2052" s="110">
        <f t="shared" si="445"/>
        <v>0</v>
      </c>
      <c r="AI2052" s="110">
        <f t="shared" si="446"/>
        <v>1</v>
      </c>
      <c r="AJ2052" s="100">
        <f>ROW()</f>
        <v>2052</v>
      </c>
      <c r="AK2052" s="100" t="e">
        <f>INDEX('BadRows RECART'!$C$2:$C$1207,MATCH(monthly_gwh_mw!AJ2052,'BadRows RECART'!$D$2:$D$1207,0))</f>
        <v>#N/A</v>
      </c>
    </row>
    <row r="2053" spans="1:37" ht="20">
      <c r="A2053" s="106" t="s">
        <v>3907</v>
      </c>
      <c r="B2053" s="106" t="s">
        <v>2079</v>
      </c>
      <c r="C2053" s="106" t="s">
        <v>6297</v>
      </c>
      <c r="D2053" s="168">
        <v>2030</v>
      </c>
      <c r="E2053" s="168">
        <v>11</v>
      </c>
      <c r="F2053" s="199">
        <v>20.040064386600257</v>
      </c>
      <c r="G2053" s="212" t="s">
        <v>6314</v>
      </c>
      <c r="H2053" s="212" t="s">
        <v>6314</v>
      </c>
      <c r="I2053" s="106" t="s">
        <v>594</v>
      </c>
      <c r="K2053" s="83" t="s">
        <v>6314</v>
      </c>
      <c r="L2053" s="83" t="s">
        <v>6314</v>
      </c>
      <c r="M2053" s="45" t="str">
        <f>IF(
ISNA(INDEX(resources!E:E,MATCH(B2053,resources!B:B,0))),"fillme",
INDEX(resources!E:E,MATCH(B2053,resources!B:B,0)))</f>
        <v>CAISO_Solar</v>
      </c>
      <c r="N2053" s="45">
        <f>IF(
ISNA(INDEX(resources!J:J,MATCH(B2053,resources!B:B,0))),"fillme",
INDEX(resources!J:J,MATCH(B2053,resources!B:B,0)))</f>
        <v>0</v>
      </c>
      <c r="O2053" s="83" t="str">
        <f>IFERROR(INDEX(resources!K:K,MATCH(B2053,resources!B:B,0)),"fillme")</f>
        <v>solar</v>
      </c>
      <c r="P2053" s="89" t="str">
        <f t="shared" ref="P2053:P2116" si="447">O2053&amp;"_"&amp;D2053&amp;"_"&amp;E2053</f>
        <v>solar_2030_11</v>
      </c>
      <c r="Q2053" s="87">
        <f>INDEX(elcc!G:G,MATCH(P2053,elcc!D:D,0))</f>
        <v>1.2857142857142857E-2</v>
      </c>
      <c r="R2053" s="89">
        <f t="shared" ref="R2053:R2116" si="448">IF(O2053="battery",MIN(1,J2053/4),1)</f>
        <v>1</v>
      </c>
      <c r="S2053" s="89" t="s">
        <v>6314</v>
      </c>
      <c r="T2053" s="89" t="s">
        <v>6314</v>
      </c>
      <c r="U2053" s="90" t="str">
        <f t="shared" ref="U2053:U2116" si="449">IF(ISERROR(T2053),"error in NQC data entry; please check blue and purple data entered. You need to provide either a contracted NQC value in Column G, or allow the template to calculate one using Columns H,L,Q, and R","ok")</f>
        <v>ok</v>
      </c>
      <c r="V2053" s="63" t="str">
        <f>INDEX(resources!F:F,MATCH(B2053,resources!B:B,0))</f>
        <v>new_resolve</v>
      </c>
      <c r="W2053" s="110">
        <f t="shared" ref="W2053:W2116" si="450">(F2053&gt;0)*1</f>
        <v>1</v>
      </c>
      <c r="X2053" s="110">
        <f t="shared" ref="X2053:X2116" si="451">COUNTIFS(G2053:H2053,"&gt;0")</f>
        <v>0</v>
      </c>
      <c r="Y2053" s="110" t="str">
        <f t="shared" ref="Y2053:Y2116" si="452">B2053&amp;"_"&amp;C2053&amp;"_"&amp;K2053</f>
        <v>Greater_Imperial_Solar_energy_NA_CONFIDENTIAL</v>
      </c>
      <c r="Z2053" s="110">
        <f>IF(COUNTIFS($Y$2:Y2053,Y2053)=1,1,0)</f>
        <v>0</v>
      </c>
      <c r="AA2053" s="110">
        <f>SUM($Z$2:Z2053)*Z2053</f>
        <v>0</v>
      </c>
      <c r="AB2053" s="110">
        <f>COUNTIFS(resources!B:B,B2053)</f>
        <v>1</v>
      </c>
      <c r="AC2053" s="110">
        <f t="shared" ref="AC2053:AC2116" si="453">AND(ISNUMBER(D2053),(D2053&gt;2019))*1</f>
        <v>1</v>
      </c>
      <c r="AD2053" s="110">
        <f t="shared" ref="AD2053:AD2116" si="454">AND(ISNUMBER(E2053),E2053&gt;=1,E2053&lt;=12)*1</f>
        <v>1</v>
      </c>
      <c r="AE2053" s="110">
        <f t="shared" ref="AE2053:AE2116" si="455">AND(COUNT(G2053:H2053)=1,COUNT(F2053)=1)*1</f>
        <v>0</v>
      </c>
      <c r="AF2053" s="110">
        <f t="shared" ref="AF2053:AF2116" si="456">(COUNTIFS(K2053:O2053,"fillme")=0)*1</f>
        <v>1</v>
      </c>
      <c r="AG2053" s="110">
        <f t="shared" ref="AG2053:AG2116" si="457">ISNUMBER(L2053)*1</f>
        <v>0</v>
      </c>
      <c r="AH2053" s="110">
        <f t="shared" ref="AH2053:AH2116" si="458">NOT(AND(G2053&gt;0,H2053&gt;0))*1</f>
        <v>0</v>
      </c>
      <c r="AI2053" s="110">
        <f t="shared" ref="AI2053:AI2116" si="459">(U2053="ok")*1</f>
        <v>1</v>
      </c>
      <c r="AJ2053" s="100">
        <f>ROW()</f>
        <v>2053</v>
      </c>
      <c r="AK2053" s="100" t="e">
        <f>INDEX('BadRows RECART'!$C$2:$C$1207,MATCH(monthly_gwh_mw!AJ2053,'BadRows RECART'!$D$2:$D$1207,0))</f>
        <v>#N/A</v>
      </c>
    </row>
    <row r="2054" spans="1:37" ht="20">
      <c r="A2054" s="106" t="s">
        <v>3907</v>
      </c>
      <c r="B2054" s="106" t="s">
        <v>2079</v>
      </c>
      <c r="C2054" s="106" t="s">
        <v>6297</v>
      </c>
      <c r="D2054" s="168">
        <v>2030</v>
      </c>
      <c r="E2054" s="168">
        <v>12</v>
      </c>
      <c r="F2054" s="199">
        <v>19.608113306454218</v>
      </c>
      <c r="G2054" s="212" t="s">
        <v>6314</v>
      </c>
      <c r="H2054" s="212" t="s">
        <v>6314</v>
      </c>
      <c r="I2054" s="106" t="s">
        <v>594</v>
      </c>
      <c r="K2054" s="83" t="s">
        <v>6314</v>
      </c>
      <c r="L2054" s="83" t="s">
        <v>6314</v>
      </c>
      <c r="M2054" s="45" t="str">
        <f>IF(
ISNA(INDEX(resources!E:E,MATCH(B2054,resources!B:B,0))),"fillme",
INDEX(resources!E:E,MATCH(B2054,resources!B:B,0)))</f>
        <v>CAISO_Solar</v>
      </c>
      <c r="N2054" s="45">
        <f>IF(
ISNA(INDEX(resources!J:J,MATCH(B2054,resources!B:B,0))),"fillme",
INDEX(resources!J:J,MATCH(B2054,resources!B:B,0)))</f>
        <v>0</v>
      </c>
      <c r="O2054" s="83" t="str">
        <f>IFERROR(INDEX(resources!K:K,MATCH(B2054,resources!B:B,0)),"fillme")</f>
        <v>solar</v>
      </c>
      <c r="P2054" s="89" t="str">
        <f t="shared" si="447"/>
        <v>solar_2030_12</v>
      </c>
      <c r="Q2054" s="87">
        <f>INDEX(elcc!G:G,MATCH(P2054,elcc!D:D,0))</f>
        <v>0</v>
      </c>
      <c r="R2054" s="89">
        <f t="shared" si="448"/>
        <v>1</v>
      </c>
      <c r="S2054" s="89" t="s">
        <v>6314</v>
      </c>
      <c r="T2054" s="89" t="s">
        <v>6314</v>
      </c>
      <c r="U2054" s="90" t="str">
        <f t="shared" si="449"/>
        <v>ok</v>
      </c>
      <c r="V2054" s="63" t="str">
        <f>INDEX(resources!F:F,MATCH(B2054,resources!B:B,0))</f>
        <v>new_resolve</v>
      </c>
      <c r="W2054" s="110">
        <f t="shared" si="450"/>
        <v>1</v>
      </c>
      <c r="X2054" s="110">
        <f t="shared" si="451"/>
        <v>0</v>
      </c>
      <c r="Y2054" s="110" t="str">
        <f t="shared" si="452"/>
        <v>Greater_Imperial_Solar_energy_NA_CONFIDENTIAL</v>
      </c>
      <c r="Z2054" s="110">
        <f>IF(COUNTIFS($Y$2:Y2054,Y2054)=1,1,0)</f>
        <v>0</v>
      </c>
      <c r="AA2054" s="110">
        <f>SUM($Z$2:Z2054)*Z2054</f>
        <v>0</v>
      </c>
      <c r="AB2054" s="110">
        <f>COUNTIFS(resources!B:B,B2054)</f>
        <v>1</v>
      </c>
      <c r="AC2054" s="110">
        <f t="shared" si="453"/>
        <v>1</v>
      </c>
      <c r="AD2054" s="110">
        <f t="shared" si="454"/>
        <v>1</v>
      </c>
      <c r="AE2054" s="110">
        <f t="shared" si="455"/>
        <v>0</v>
      </c>
      <c r="AF2054" s="110">
        <f t="shared" si="456"/>
        <v>1</v>
      </c>
      <c r="AG2054" s="110">
        <f t="shared" si="457"/>
        <v>0</v>
      </c>
      <c r="AH2054" s="110">
        <f t="shared" si="458"/>
        <v>0</v>
      </c>
      <c r="AI2054" s="110">
        <f t="shared" si="459"/>
        <v>1</v>
      </c>
      <c r="AJ2054" s="100">
        <f>ROW()</f>
        <v>2054</v>
      </c>
      <c r="AK2054" s="100" t="e">
        <f>INDEX('BadRows RECART'!$C$2:$C$1207,MATCH(monthly_gwh_mw!AJ2054,'BadRows RECART'!$D$2:$D$1207,0))</f>
        <v>#N/A</v>
      </c>
    </row>
    <row r="2055" spans="1:37" ht="20">
      <c r="A2055" s="106" t="s">
        <v>3907</v>
      </c>
      <c r="B2055" s="106" t="s">
        <v>2080</v>
      </c>
      <c r="C2055" s="106" t="s">
        <v>6297</v>
      </c>
      <c r="D2055" s="168">
        <v>2022</v>
      </c>
      <c r="E2055" s="168">
        <v>1</v>
      </c>
      <c r="F2055" s="199">
        <v>0.54269774060682507</v>
      </c>
      <c r="G2055" s="212" t="s">
        <v>6314</v>
      </c>
      <c r="H2055" s="212" t="s">
        <v>6314</v>
      </c>
      <c r="I2055" s="106" t="s">
        <v>594</v>
      </c>
      <c r="K2055" s="83" t="s">
        <v>6314</v>
      </c>
      <c r="L2055" s="83" t="s">
        <v>6314</v>
      </c>
      <c r="M2055" s="45" t="str">
        <f>IF(
ISNA(INDEX(resources!E:E,MATCH(B2055,resources!B:B,0))),"fillme",
INDEX(resources!E:E,MATCH(B2055,resources!B:B,0)))</f>
        <v>CAISO_Solar</v>
      </c>
      <c r="N2055" s="45">
        <f>IF(
ISNA(INDEX(resources!J:J,MATCH(B2055,resources!B:B,0))),"fillme",
INDEX(resources!J:J,MATCH(B2055,resources!B:B,0)))</f>
        <v>0</v>
      </c>
      <c r="O2055" s="83" t="str">
        <f>IFERROR(INDEX(resources!K:K,MATCH(B2055,resources!B:B,0)),"fillme")</f>
        <v>solar</v>
      </c>
      <c r="P2055" s="89" t="str">
        <f t="shared" si="447"/>
        <v>solar_2022_1</v>
      </c>
      <c r="Q2055" s="87">
        <f>INDEX(elcc!G:G,MATCH(P2055,elcc!D:D,0))</f>
        <v>0.04</v>
      </c>
      <c r="R2055" s="89">
        <f t="shared" si="448"/>
        <v>1</v>
      </c>
      <c r="S2055" s="89" t="s">
        <v>6314</v>
      </c>
      <c r="T2055" s="89" t="s">
        <v>6314</v>
      </c>
      <c r="U2055" s="90" t="str">
        <f t="shared" si="449"/>
        <v>ok</v>
      </c>
      <c r="V2055" s="63" t="str">
        <f>INDEX(resources!F:F,MATCH(B2055,resources!B:B,0))</f>
        <v>new_resolve</v>
      </c>
      <c r="W2055" s="110">
        <f t="shared" si="450"/>
        <v>1</v>
      </c>
      <c r="X2055" s="110">
        <f t="shared" si="451"/>
        <v>0</v>
      </c>
      <c r="Y2055" s="110" t="str">
        <f t="shared" si="452"/>
        <v>Inyokern_North_Kramer_Solar_energy_NA_CONFIDENTIAL</v>
      </c>
      <c r="Z2055" s="110">
        <f>IF(COUNTIFS($Y$2:Y2055,Y2055)=1,1,0)</f>
        <v>1</v>
      </c>
      <c r="AA2055" s="110">
        <f>SUM($Z$2:Z2055)*Z2055</f>
        <v>28</v>
      </c>
      <c r="AB2055" s="110">
        <f>COUNTIFS(resources!B:B,B2055)</f>
        <v>1</v>
      </c>
      <c r="AC2055" s="110">
        <f t="shared" si="453"/>
        <v>1</v>
      </c>
      <c r="AD2055" s="110">
        <f t="shared" si="454"/>
        <v>1</v>
      </c>
      <c r="AE2055" s="110">
        <f t="shared" si="455"/>
        <v>0</v>
      </c>
      <c r="AF2055" s="110">
        <f t="shared" si="456"/>
        <v>1</v>
      </c>
      <c r="AG2055" s="110">
        <f t="shared" si="457"/>
        <v>0</v>
      </c>
      <c r="AH2055" s="110">
        <f t="shared" si="458"/>
        <v>0</v>
      </c>
      <c r="AI2055" s="110">
        <f t="shared" si="459"/>
        <v>1</v>
      </c>
      <c r="AJ2055" s="100">
        <f>ROW()</f>
        <v>2055</v>
      </c>
      <c r="AK2055" s="100" t="e">
        <f>INDEX('BadRows RECART'!$C$2:$C$1207,MATCH(monthly_gwh_mw!AJ2055,'BadRows RECART'!$D$2:$D$1207,0))</f>
        <v>#N/A</v>
      </c>
    </row>
    <row r="2056" spans="1:37" ht="20">
      <c r="A2056" s="106" t="s">
        <v>3907</v>
      </c>
      <c r="B2056" s="106" t="s">
        <v>2080</v>
      </c>
      <c r="C2056" s="106" t="s">
        <v>6297</v>
      </c>
      <c r="D2056" s="168">
        <v>2022</v>
      </c>
      <c r="E2056" s="168">
        <v>2</v>
      </c>
      <c r="F2056" s="199">
        <v>0.57238112822515841</v>
      </c>
      <c r="G2056" s="212" t="s">
        <v>6314</v>
      </c>
      <c r="H2056" s="212" t="s">
        <v>6314</v>
      </c>
      <c r="I2056" s="106" t="s">
        <v>594</v>
      </c>
      <c r="K2056" s="83" t="s">
        <v>6314</v>
      </c>
      <c r="L2056" s="83" t="s">
        <v>6314</v>
      </c>
      <c r="M2056" s="45" t="str">
        <f>IF(
ISNA(INDEX(resources!E:E,MATCH(B2056,resources!B:B,0))),"fillme",
INDEX(resources!E:E,MATCH(B2056,resources!B:B,0)))</f>
        <v>CAISO_Solar</v>
      </c>
      <c r="N2056" s="45">
        <f>IF(
ISNA(INDEX(resources!J:J,MATCH(B2056,resources!B:B,0))),"fillme",
INDEX(resources!J:J,MATCH(B2056,resources!B:B,0)))</f>
        <v>0</v>
      </c>
      <c r="O2056" s="83" t="str">
        <f>IFERROR(INDEX(resources!K:K,MATCH(B2056,resources!B:B,0)),"fillme")</f>
        <v>solar</v>
      </c>
      <c r="P2056" s="89" t="str">
        <f t="shared" si="447"/>
        <v>solar_2022_2</v>
      </c>
      <c r="Q2056" s="87">
        <f>INDEX(elcc!G:G,MATCH(P2056,elcc!D:D,0))</f>
        <v>0.03</v>
      </c>
      <c r="R2056" s="89">
        <f t="shared" si="448"/>
        <v>1</v>
      </c>
      <c r="S2056" s="89" t="s">
        <v>6314</v>
      </c>
      <c r="T2056" s="89" t="s">
        <v>6314</v>
      </c>
      <c r="U2056" s="90" t="str">
        <f t="shared" si="449"/>
        <v>ok</v>
      </c>
      <c r="V2056" s="63" t="str">
        <f>INDEX(resources!F:F,MATCH(B2056,resources!B:B,0))</f>
        <v>new_resolve</v>
      </c>
      <c r="W2056" s="110">
        <f t="shared" si="450"/>
        <v>1</v>
      </c>
      <c r="X2056" s="110">
        <f t="shared" si="451"/>
        <v>0</v>
      </c>
      <c r="Y2056" s="110" t="str">
        <f t="shared" si="452"/>
        <v>Inyokern_North_Kramer_Solar_energy_NA_CONFIDENTIAL</v>
      </c>
      <c r="Z2056" s="110">
        <f>IF(COUNTIFS($Y$2:Y2056,Y2056)=1,1,0)</f>
        <v>0</v>
      </c>
      <c r="AA2056" s="110">
        <f>SUM($Z$2:Z2056)*Z2056</f>
        <v>0</v>
      </c>
      <c r="AB2056" s="110">
        <f>COUNTIFS(resources!B:B,B2056)</f>
        <v>1</v>
      </c>
      <c r="AC2056" s="110">
        <f t="shared" si="453"/>
        <v>1</v>
      </c>
      <c r="AD2056" s="110">
        <f t="shared" si="454"/>
        <v>1</v>
      </c>
      <c r="AE2056" s="110">
        <f t="shared" si="455"/>
        <v>0</v>
      </c>
      <c r="AF2056" s="110">
        <f t="shared" si="456"/>
        <v>1</v>
      </c>
      <c r="AG2056" s="110">
        <f t="shared" si="457"/>
        <v>0</v>
      </c>
      <c r="AH2056" s="110">
        <f t="shared" si="458"/>
        <v>0</v>
      </c>
      <c r="AI2056" s="110">
        <f t="shared" si="459"/>
        <v>1</v>
      </c>
      <c r="AJ2056" s="100">
        <f>ROW()</f>
        <v>2056</v>
      </c>
      <c r="AK2056" s="100" t="e">
        <f>INDEX('BadRows RECART'!$C$2:$C$1207,MATCH(monthly_gwh_mw!AJ2056,'BadRows RECART'!$D$2:$D$1207,0))</f>
        <v>#N/A</v>
      </c>
    </row>
    <row r="2057" spans="1:37" ht="20">
      <c r="A2057" s="106" t="s">
        <v>3907</v>
      </c>
      <c r="B2057" s="106" t="s">
        <v>2080</v>
      </c>
      <c r="C2057" s="106" t="s">
        <v>6297</v>
      </c>
      <c r="D2057" s="168">
        <v>2022</v>
      </c>
      <c r="E2057" s="168">
        <v>3</v>
      </c>
      <c r="F2057" s="199">
        <v>0.82503058842955879</v>
      </c>
      <c r="G2057" s="212" t="s">
        <v>6314</v>
      </c>
      <c r="H2057" s="212" t="s">
        <v>6314</v>
      </c>
      <c r="I2057" s="106" t="s">
        <v>594</v>
      </c>
      <c r="K2057" s="83" t="s">
        <v>6314</v>
      </c>
      <c r="L2057" s="83" t="s">
        <v>6314</v>
      </c>
      <c r="M2057" s="45" t="str">
        <f>IF(
ISNA(INDEX(resources!E:E,MATCH(B2057,resources!B:B,0))),"fillme",
INDEX(resources!E:E,MATCH(B2057,resources!B:B,0)))</f>
        <v>CAISO_Solar</v>
      </c>
      <c r="N2057" s="45">
        <f>IF(
ISNA(INDEX(resources!J:J,MATCH(B2057,resources!B:B,0))),"fillme",
INDEX(resources!J:J,MATCH(B2057,resources!B:B,0)))</f>
        <v>0</v>
      </c>
      <c r="O2057" s="83" t="str">
        <f>IFERROR(INDEX(resources!K:K,MATCH(B2057,resources!B:B,0)),"fillme")</f>
        <v>solar</v>
      </c>
      <c r="P2057" s="89" t="str">
        <f t="shared" si="447"/>
        <v>solar_2022_3</v>
      </c>
      <c r="Q2057" s="87">
        <f>INDEX(elcc!G:G,MATCH(P2057,elcc!D:D,0))</f>
        <v>0.18</v>
      </c>
      <c r="R2057" s="89">
        <f t="shared" si="448"/>
        <v>1</v>
      </c>
      <c r="S2057" s="89" t="s">
        <v>6314</v>
      </c>
      <c r="T2057" s="89" t="s">
        <v>6314</v>
      </c>
      <c r="U2057" s="90" t="str">
        <f t="shared" si="449"/>
        <v>ok</v>
      </c>
      <c r="V2057" s="63" t="str">
        <f>INDEX(resources!F:F,MATCH(B2057,resources!B:B,0))</f>
        <v>new_resolve</v>
      </c>
      <c r="W2057" s="110">
        <f t="shared" si="450"/>
        <v>1</v>
      </c>
      <c r="X2057" s="110">
        <f t="shared" si="451"/>
        <v>0</v>
      </c>
      <c r="Y2057" s="110" t="str">
        <f t="shared" si="452"/>
        <v>Inyokern_North_Kramer_Solar_energy_NA_CONFIDENTIAL</v>
      </c>
      <c r="Z2057" s="110">
        <f>IF(COUNTIFS($Y$2:Y2057,Y2057)=1,1,0)</f>
        <v>0</v>
      </c>
      <c r="AA2057" s="110">
        <f>SUM($Z$2:Z2057)*Z2057</f>
        <v>0</v>
      </c>
      <c r="AB2057" s="110">
        <f>COUNTIFS(resources!B:B,B2057)</f>
        <v>1</v>
      </c>
      <c r="AC2057" s="110">
        <f t="shared" si="453"/>
        <v>1</v>
      </c>
      <c r="AD2057" s="110">
        <f t="shared" si="454"/>
        <v>1</v>
      </c>
      <c r="AE2057" s="110">
        <f t="shared" si="455"/>
        <v>0</v>
      </c>
      <c r="AF2057" s="110">
        <f t="shared" si="456"/>
        <v>1</v>
      </c>
      <c r="AG2057" s="110">
        <f t="shared" si="457"/>
        <v>0</v>
      </c>
      <c r="AH2057" s="110">
        <f t="shared" si="458"/>
        <v>0</v>
      </c>
      <c r="AI2057" s="110">
        <f t="shared" si="459"/>
        <v>1</v>
      </c>
      <c r="AJ2057" s="100">
        <f>ROW()</f>
        <v>2057</v>
      </c>
      <c r="AK2057" s="100" t="e">
        <f>INDEX('BadRows RECART'!$C$2:$C$1207,MATCH(monthly_gwh_mw!AJ2057,'BadRows RECART'!$D$2:$D$1207,0))</f>
        <v>#N/A</v>
      </c>
    </row>
    <row r="2058" spans="1:37" ht="20">
      <c r="A2058" s="106" t="s">
        <v>3907</v>
      </c>
      <c r="B2058" s="106" t="s">
        <v>2080</v>
      </c>
      <c r="C2058" s="106" t="s">
        <v>6297</v>
      </c>
      <c r="D2058" s="168">
        <v>2022</v>
      </c>
      <c r="E2058" s="168">
        <v>4</v>
      </c>
      <c r="F2058" s="199">
        <v>0.8913347892651996</v>
      </c>
      <c r="G2058" s="212" t="s">
        <v>6314</v>
      </c>
      <c r="H2058" s="212" t="s">
        <v>6314</v>
      </c>
      <c r="I2058" s="106" t="s">
        <v>594</v>
      </c>
      <c r="K2058" s="83" t="s">
        <v>6314</v>
      </c>
      <c r="L2058" s="83" t="s">
        <v>6314</v>
      </c>
      <c r="M2058" s="45" t="str">
        <f>IF(
ISNA(INDEX(resources!E:E,MATCH(B2058,resources!B:B,0))),"fillme",
INDEX(resources!E:E,MATCH(B2058,resources!B:B,0)))</f>
        <v>CAISO_Solar</v>
      </c>
      <c r="N2058" s="45">
        <f>IF(
ISNA(INDEX(resources!J:J,MATCH(B2058,resources!B:B,0))),"fillme",
INDEX(resources!J:J,MATCH(B2058,resources!B:B,0)))</f>
        <v>0</v>
      </c>
      <c r="O2058" s="83" t="str">
        <f>IFERROR(INDEX(resources!K:K,MATCH(B2058,resources!B:B,0)),"fillme")</f>
        <v>solar</v>
      </c>
      <c r="P2058" s="89" t="str">
        <f t="shared" si="447"/>
        <v>solar_2022_4</v>
      </c>
      <c r="Q2058" s="87">
        <f>INDEX(elcc!G:G,MATCH(P2058,elcc!D:D,0))</f>
        <v>0.15</v>
      </c>
      <c r="R2058" s="89">
        <f t="shared" si="448"/>
        <v>1</v>
      </c>
      <c r="S2058" s="89" t="s">
        <v>6314</v>
      </c>
      <c r="T2058" s="89" t="s">
        <v>6314</v>
      </c>
      <c r="U2058" s="90" t="str">
        <f t="shared" si="449"/>
        <v>ok</v>
      </c>
      <c r="V2058" s="63" t="str">
        <f>INDEX(resources!F:F,MATCH(B2058,resources!B:B,0))</f>
        <v>new_resolve</v>
      </c>
      <c r="W2058" s="110">
        <f t="shared" si="450"/>
        <v>1</v>
      </c>
      <c r="X2058" s="110">
        <f t="shared" si="451"/>
        <v>0</v>
      </c>
      <c r="Y2058" s="110" t="str">
        <f t="shared" si="452"/>
        <v>Inyokern_North_Kramer_Solar_energy_NA_CONFIDENTIAL</v>
      </c>
      <c r="Z2058" s="110">
        <f>IF(COUNTIFS($Y$2:Y2058,Y2058)=1,1,0)</f>
        <v>0</v>
      </c>
      <c r="AA2058" s="110">
        <f>SUM($Z$2:Z2058)*Z2058</f>
        <v>0</v>
      </c>
      <c r="AB2058" s="110">
        <f>COUNTIFS(resources!B:B,B2058)</f>
        <v>1</v>
      </c>
      <c r="AC2058" s="110">
        <f t="shared" si="453"/>
        <v>1</v>
      </c>
      <c r="AD2058" s="110">
        <f t="shared" si="454"/>
        <v>1</v>
      </c>
      <c r="AE2058" s="110">
        <f t="shared" si="455"/>
        <v>0</v>
      </c>
      <c r="AF2058" s="110">
        <f t="shared" si="456"/>
        <v>1</v>
      </c>
      <c r="AG2058" s="110">
        <f t="shared" si="457"/>
        <v>0</v>
      </c>
      <c r="AH2058" s="110">
        <f t="shared" si="458"/>
        <v>0</v>
      </c>
      <c r="AI2058" s="110">
        <f t="shared" si="459"/>
        <v>1</v>
      </c>
      <c r="AJ2058" s="100">
        <f>ROW()</f>
        <v>2058</v>
      </c>
      <c r="AK2058" s="100" t="e">
        <f>INDEX('BadRows RECART'!$C$2:$C$1207,MATCH(monthly_gwh_mw!AJ2058,'BadRows RECART'!$D$2:$D$1207,0))</f>
        <v>#N/A</v>
      </c>
    </row>
    <row r="2059" spans="1:37" ht="20">
      <c r="A2059" s="106" t="s">
        <v>3907</v>
      </c>
      <c r="B2059" s="106" t="s">
        <v>2080</v>
      </c>
      <c r="C2059" s="106" t="s">
        <v>6297</v>
      </c>
      <c r="D2059" s="168">
        <v>2022</v>
      </c>
      <c r="E2059" s="168">
        <v>5</v>
      </c>
      <c r="F2059" s="199">
        <v>1.0697734032043082</v>
      </c>
      <c r="G2059" s="212" t="s">
        <v>6314</v>
      </c>
      <c r="H2059" s="212" t="s">
        <v>6314</v>
      </c>
      <c r="I2059" s="106" t="s">
        <v>594</v>
      </c>
      <c r="K2059" s="83" t="s">
        <v>6314</v>
      </c>
      <c r="L2059" s="83" t="s">
        <v>6314</v>
      </c>
      <c r="M2059" s="45" t="str">
        <f>IF(
ISNA(INDEX(resources!E:E,MATCH(B2059,resources!B:B,0))),"fillme",
INDEX(resources!E:E,MATCH(B2059,resources!B:B,0)))</f>
        <v>CAISO_Solar</v>
      </c>
      <c r="N2059" s="45">
        <f>IF(
ISNA(INDEX(resources!J:J,MATCH(B2059,resources!B:B,0))),"fillme",
INDEX(resources!J:J,MATCH(B2059,resources!B:B,0)))</f>
        <v>0</v>
      </c>
      <c r="O2059" s="83" t="str">
        <f>IFERROR(INDEX(resources!K:K,MATCH(B2059,resources!B:B,0)),"fillme")</f>
        <v>solar</v>
      </c>
      <c r="P2059" s="89" t="str">
        <f t="shared" si="447"/>
        <v>solar_2022_5</v>
      </c>
      <c r="Q2059" s="87">
        <f>INDEX(elcc!G:G,MATCH(P2059,elcc!D:D,0))</f>
        <v>0.16</v>
      </c>
      <c r="R2059" s="89">
        <f t="shared" si="448"/>
        <v>1</v>
      </c>
      <c r="S2059" s="89" t="s">
        <v>6314</v>
      </c>
      <c r="T2059" s="89" t="s">
        <v>6314</v>
      </c>
      <c r="U2059" s="90" t="str">
        <f t="shared" si="449"/>
        <v>ok</v>
      </c>
      <c r="V2059" s="63" t="str">
        <f>INDEX(resources!F:F,MATCH(B2059,resources!B:B,0))</f>
        <v>new_resolve</v>
      </c>
      <c r="W2059" s="110">
        <f t="shared" si="450"/>
        <v>1</v>
      </c>
      <c r="X2059" s="110">
        <f t="shared" si="451"/>
        <v>0</v>
      </c>
      <c r="Y2059" s="110" t="str">
        <f t="shared" si="452"/>
        <v>Inyokern_North_Kramer_Solar_energy_NA_CONFIDENTIAL</v>
      </c>
      <c r="Z2059" s="110">
        <f>IF(COUNTIFS($Y$2:Y2059,Y2059)=1,1,0)</f>
        <v>0</v>
      </c>
      <c r="AA2059" s="110">
        <f>SUM($Z$2:Z2059)*Z2059</f>
        <v>0</v>
      </c>
      <c r="AB2059" s="110">
        <f>COUNTIFS(resources!B:B,B2059)</f>
        <v>1</v>
      </c>
      <c r="AC2059" s="110">
        <f t="shared" si="453"/>
        <v>1</v>
      </c>
      <c r="AD2059" s="110">
        <f t="shared" si="454"/>
        <v>1</v>
      </c>
      <c r="AE2059" s="110">
        <f t="shared" si="455"/>
        <v>0</v>
      </c>
      <c r="AF2059" s="110">
        <f t="shared" si="456"/>
        <v>1</v>
      </c>
      <c r="AG2059" s="110">
        <f t="shared" si="457"/>
        <v>0</v>
      </c>
      <c r="AH2059" s="110">
        <f t="shared" si="458"/>
        <v>0</v>
      </c>
      <c r="AI2059" s="110">
        <f t="shared" si="459"/>
        <v>1</v>
      </c>
      <c r="AJ2059" s="100">
        <f>ROW()</f>
        <v>2059</v>
      </c>
      <c r="AK2059" s="100" t="e">
        <f>INDEX('BadRows RECART'!$C$2:$C$1207,MATCH(monthly_gwh_mw!AJ2059,'BadRows RECART'!$D$2:$D$1207,0))</f>
        <v>#N/A</v>
      </c>
    </row>
    <row r="2060" spans="1:37" ht="20">
      <c r="A2060" s="106" t="s">
        <v>3907</v>
      </c>
      <c r="B2060" s="106" t="s">
        <v>2080</v>
      </c>
      <c r="C2060" s="106" t="s">
        <v>6297</v>
      </c>
      <c r="D2060" s="168">
        <v>2022</v>
      </c>
      <c r="E2060" s="168">
        <v>6</v>
      </c>
      <c r="F2060" s="199">
        <v>1.0602699822352244</v>
      </c>
      <c r="G2060" s="212" t="s">
        <v>6314</v>
      </c>
      <c r="H2060" s="212" t="s">
        <v>6314</v>
      </c>
      <c r="I2060" s="106" t="s">
        <v>594</v>
      </c>
      <c r="K2060" s="83" t="s">
        <v>6314</v>
      </c>
      <c r="L2060" s="83" t="s">
        <v>6314</v>
      </c>
      <c r="M2060" s="45" t="str">
        <f>IF(
ISNA(INDEX(resources!E:E,MATCH(B2060,resources!B:B,0))),"fillme",
INDEX(resources!E:E,MATCH(B2060,resources!B:B,0)))</f>
        <v>CAISO_Solar</v>
      </c>
      <c r="N2060" s="45">
        <f>IF(
ISNA(INDEX(resources!J:J,MATCH(B2060,resources!B:B,0))),"fillme",
INDEX(resources!J:J,MATCH(B2060,resources!B:B,0)))</f>
        <v>0</v>
      </c>
      <c r="O2060" s="83" t="str">
        <f>IFERROR(INDEX(resources!K:K,MATCH(B2060,resources!B:B,0)),"fillme")</f>
        <v>solar</v>
      </c>
      <c r="P2060" s="89" t="str">
        <f t="shared" si="447"/>
        <v>solar_2022_6</v>
      </c>
      <c r="Q2060" s="87">
        <f>INDEX(elcc!G:G,MATCH(P2060,elcc!D:D,0))</f>
        <v>0.31</v>
      </c>
      <c r="R2060" s="89">
        <f t="shared" si="448"/>
        <v>1</v>
      </c>
      <c r="S2060" s="89" t="s">
        <v>6314</v>
      </c>
      <c r="T2060" s="89" t="s">
        <v>6314</v>
      </c>
      <c r="U2060" s="90" t="str">
        <f t="shared" si="449"/>
        <v>ok</v>
      </c>
      <c r="V2060" s="63" t="str">
        <f>INDEX(resources!F:F,MATCH(B2060,resources!B:B,0))</f>
        <v>new_resolve</v>
      </c>
      <c r="W2060" s="110">
        <f t="shared" si="450"/>
        <v>1</v>
      </c>
      <c r="X2060" s="110">
        <f t="shared" si="451"/>
        <v>0</v>
      </c>
      <c r="Y2060" s="110" t="str">
        <f t="shared" si="452"/>
        <v>Inyokern_North_Kramer_Solar_energy_NA_CONFIDENTIAL</v>
      </c>
      <c r="Z2060" s="110">
        <f>IF(COUNTIFS($Y$2:Y2060,Y2060)=1,1,0)</f>
        <v>0</v>
      </c>
      <c r="AA2060" s="110">
        <f>SUM($Z$2:Z2060)*Z2060</f>
        <v>0</v>
      </c>
      <c r="AB2060" s="110">
        <f>COUNTIFS(resources!B:B,B2060)</f>
        <v>1</v>
      </c>
      <c r="AC2060" s="110">
        <f t="shared" si="453"/>
        <v>1</v>
      </c>
      <c r="AD2060" s="110">
        <f t="shared" si="454"/>
        <v>1</v>
      </c>
      <c r="AE2060" s="110">
        <f t="shared" si="455"/>
        <v>0</v>
      </c>
      <c r="AF2060" s="110">
        <f t="shared" si="456"/>
        <v>1</v>
      </c>
      <c r="AG2060" s="110">
        <f t="shared" si="457"/>
        <v>0</v>
      </c>
      <c r="AH2060" s="110">
        <f t="shared" si="458"/>
        <v>0</v>
      </c>
      <c r="AI2060" s="110">
        <f t="shared" si="459"/>
        <v>1</v>
      </c>
      <c r="AJ2060" s="100">
        <f>ROW()</f>
        <v>2060</v>
      </c>
      <c r="AK2060" s="100" t="e">
        <f>INDEX('BadRows RECART'!$C$2:$C$1207,MATCH(monthly_gwh_mw!AJ2060,'BadRows RECART'!$D$2:$D$1207,0))</f>
        <v>#N/A</v>
      </c>
    </row>
    <row r="2061" spans="1:37" ht="20">
      <c r="A2061" s="106" t="s">
        <v>3907</v>
      </c>
      <c r="B2061" s="106" t="s">
        <v>2080</v>
      </c>
      <c r="C2061" s="106" t="s">
        <v>6297</v>
      </c>
      <c r="D2061" s="168">
        <v>2022</v>
      </c>
      <c r="E2061" s="168">
        <v>7</v>
      </c>
      <c r="F2061" s="199">
        <v>0.95946826560029064</v>
      </c>
      <c r="G2061" s="212" t="s">
        <v>6314</v>
      </c>
      <c r="H2061" s="212" t="s">
        <v>6314</v>
      </c>
      <c r="I2061" s="106" t="s">
        <v>594</v>
      </c>
      <c r="K2061" s="83" t="s">
        <v>6314</v>
      </c>
      <c r="L2061" s="83" t="s">
        <v>6314</v>
      </c>
      <c r="M2061" s="45" t="str">
        <f>IF(
ISNA(INDEX(resources!E:E,MATCH(B2061,resources!B:B,0))),"fillme",
INDEX(resources!E:E,MATCH(B2061,resources!B:B,0)))</f>
        <v>CAISO_Solar</v>
      </c>
      <c r="N2061" s="45">
        <f>IF(
ISNA(INDEX(resources!J:J,MATCH(B2061,resources!B:B,0))),"fillme",
INDEX(resources!J:J,MATCH(B2061,resources!B:B,0)))</f>
        <v>0</v>
      </c>
      <c r="O2061" s="83" t="str">
        <f>IFERROR(INDEX(resources!K:K,MATCH(B2061,resources!B:B,0)),"fillme")</f>
        <v>solar</v>
      </c>
      <c r="P2061" s="89" t="str">
        <f t="shared" si="447"/>
        <v>solar_2022_7</v>
      </c>
      <c r="Q2061" s="87">
        <f>INDEX(elcc!G:G,MATCH(P2061,elcc!D:D,0))</f>
        <v>0.39</v>
      </c>
      <c r="R2061" s="89">
        <f t="shared" si="448"/>
        <v>1</v>
      </c>
      <c r="S2061" s="89" t="s">
        <v>6314</v>
      </c>
      <c r="T2061" s="89" t="s">
        <v>6314</v>
      </c>
      <c r="U2061" s="90" t="str">
        <f t="shared" si="449"/>
        <v>ok</v>
      </c>
      <c r="V2061" s="63" t="str">
        <f>INDEX(resources!F:F,MATCH(B2061,resources!B:B,0))</f>
        <v>new_resolve</v>
      </c>
      <c r="W2061" s="110">
        <f t="shared" si="450"/>
        <v>1</v>
      </c>
      <c r="X2061" s="110">
        <f t="shared" si="451"/>
        <v>0</v>
      </c>
      <c r="Y2061" s="110" t="str">
        <f t="shared" si="452"/>
        <v>Inyokern_North_Kramer_Solar_energy_NA_CONFIDENTIAL</v>
      </c>
      <c r="Z2061" s="110">
        <f>IF(COUNTIFS($Y$2:Y2061,Y2061)=1,1,0)</f>
        <v>0</v>
      </c>
      <c r="AA2061" s="110">
        <f>SUM($Z$2:Z2061)*Z2061</f>
        <v>0</v>
      </c>
      <c r="AB2061" s="110">
        <f>COUNTIFS(resources!B:B,B2061)</f>
        <v>1</v>
      </c>
      <c r="AC2061" s="110">
        <f t="shared" si="453"/>
        <v>1</v>
      </c>
      <c r="AD2061" s="110">
        <f t="shared" si="454"/>
        <v>1</v>
      </c>
      <c r="AE2061" s="110">
        <f t="shared" si="455"/>
        <v>0</v>
      </c>
      <c r="AF2061" s="110">
        <f t="shared" si="456"/>
        <v>1</v>
      </c>
      <c r="AG2061" s="110">
        <f t="shared" si="457"/>
        <v>0</v>
      </c>
      <c r="AH2061" s="110">
        <f t="shared" si="458"/>
        <v>0</v>
      </c>
      <c r="AI2061" s="110">
        <f t="shared" si="459"/>
        <v>1</v>
      </c>
      <c r="AJ2061" s="100">
        <f>ROW()</f>
        <v>2061</v>
      </c>
      <c r="AK2061" s="100" t="e">
        <f>INDEX('BadRows RECART'!$C$2:$C$1207,MATCH(monthly_gwh_mw!AJ2061,'BadRows RECART'!$D$2:$D$1207,0))</f>
        <v>#N/A</v>
      </c>
    </row>
    <row r="2062" spans="1:37" ht="20">
      <c r="A2062" s="106" t="s">
        <v>3907</v>
      </c>
      <c r="B2062" s="106" t="s">
        <v>2080</v>
      </c>
      <c r="C2062" s="106" t="s">
        <v>6297</v>
      </c>
      <c r="D2062" s="168">
        <v>2022</v>
      </c>
      <c r="E2062" s="168">
        <v>8</v>
      </c>
      <c r="F2062" s="199">
        <v>0.90287761011539236</v>
      </c>
      <c r="G2062" s="212" t="s">
        <v>6314</v>
      </c>
      <c r="H2062" s="212" t="s">
        <v>6314</v>
      </c>
      <c r="I2062" s="106" t="s">
        <v>594</v>
      </c>
      <c r="K2062" s="83" t="s">
        <v>6314</v>
      </c>
      <c r="L2062" s="83" t="s">
        <v>6314</v>
      </c>
      <c r="M2062" s="45" t="str">
        <f>IF(
ISNA(INDEX(resources!E:E,MATCH(B2062,resources!B:B,0))),"fillme",
INDEX(resources!E:E,MATCH(B2062,resources!B:B,0)))</f>
        <v>CAISO_Solar</v>
      </c>
      <c r="N2062" s="45">
        <f>IF(
ISNA(INDEX(resources!J:J,MATCH(B2062,resources!B:B,0))),"fillme",
INDEX(resources!J:J,MATCH(B2062,resources!B:B,0)))</f>
        <v>0</v>
      </c>
      <c r="O2062" s="83" t="str">
        <f>IFERROR(INDEX(resources!K:K,MATCH(B2062,resources!B:B,0)),"fillme")</f>
        <v>solar</v>
      </c>
      <c r="P2062" s="89" t="str">
        <f t="shared" si="447"/>
        <v>solar_2022_8</v>
      </c>
      <c r="Q2062" s="87">
        <f>INDEX(elcc!G:G,MATCH(P2062,elcc!D:D,0))</f>
        <v>0.27</v>
      </c>
      <c r="R2062" s="89">
        <f t="shared" si="448"/>
        <v>1</v>
      </c>
      <c r="S2062" s="89" t="s">
        <v>6314</v>
      </c>
      <c r="T2062" s="89" t="s">
        <v>6314</v>
      </c>
      <c r="U2062" s="90" t="str">
        <f t="shared" si="449"/>
        <v>ok</v>
      </c>
      <c r="V2062" s="63" t="str">
        <f>INDEX(resources!F:F,MATCH(B2062,resources!B:B,0))</f>
        <v>new_resolve</v>
      </c>
      <c r="W2062" s="110">
        <f t="shared" si="450"/>
        <v>1</v>
      </c>
      <c r="X2062" s="110">
        <f t="shared" si="451"/>
        <v>0</v>
      </c>
      <c r="Y2062" s="110" t="str">
        <f t="shared" si="452"/>
        <v>Inyokern_North_Kramer_Solar_energy_NA_CONFIDENTIAL</v>
      </c>
      <c r="Z2062" s="110">
        <f>IF(COUNTIFS($Y$2:Y2062,Y2062)=1,1,0)</f>
        <v>0</v>
      </c>
      <c r="AA2062" s="110">
        <f>SUM($Z$2:Z2062)*Z2062</f>
        <v>0</v>
      </c>
      <c r="AB2062" s="110">
        <f>COUNTIFS(resources!B:B,B2062)</f>
        <v>1</v>
      </c>
      <c r="AC2062" s="110">
        <f t="shared" si="453"/>
        <v>1</v>
      </c>
      <c r="AD2062" s="110">
        <f t="shared" si="454"/>
        <v>1</v>
      </c>
      <c r="AE2062" s="110">
        <f t="shared" si="455"/>
        <v>0</v>
      </c>
      <c r="AF2062" s="110">
        <f t="shared" si="456"/>
        <v>1</v>
      </c>
      <c r="AG2062" s="110">
        <f t="shared" si="457"/>
        <v>0</v>
      </c>
      <c r="AH2062" s="110">
        <f t="shared" si="458"/>
        <v>0</v>
      </c>
      <c r="AI2062" s="110">
        <f t="shared" si="459"/>
        <v>1</v>
      </c>
      <c r="AJ2062" s="100">
        <f>ROW()</f>
        <v>2062</v>
      </c>
      <c r="AK2062" s="100" t="e">
        <f>INDEX('BadRows RECART'!$C$2:$C$1207,MATCH(monthly_gwh_mw!AJ2062,'BadRows RECART'!$D$2:$D$1207,0))</f>
        <v>#N/A</v>
      </c>
    </row>
    <row r="2063" spans="1:37" ht="20">
      <c r="A2063" s="106" t="s">
        <v>3907</v>
      </c>
      <c r="B2063" s="106" t="s">
        <v>2080</v>
      </c>
      <c r="C2063" s="106" t="s">
        <v>6297</v>
      </c>
      <c r="D2063" s="168">
        <v>2022</v>
      </c>
      <c r="E2063" s="168">
        <v>9</v>
      </c>
      <c r="F2063" s="199">
        <v>0.82181750378285012</v>
      </c>
      <c r="G2063" s="212" t="s">
        <v>6314</v>
      </c>
      <c r="H2063" s="212" t="s">
        <v>6314</v>
      </c>
      <c r="I2063" s="106" t="s">
        <v>594</v>
      </c>
      <c r="K2063" s="83" t="s">
        <v>6314</v>
      </c>
      <c r="L2063" s="83" t="s">
        <v>6314</v>
      </c>
      <c r="M2063" s="45" t="str">
        <f>IF(
ISNA(INDEX(resources!E:E,MATCH(B2063,resources!B:B,0))),"fillme",
INDEX(resources!E:E,MATCH(B2063,resources!B:B,0)))</f>
        <v>CAISO_Solar</v>
      </c>
      <c r="N2063" s="45">
        <f>IF(
ISNA(INDEX(resources!J:J,MATCH(B2063,resources!B:B,0))),"fillme",
INDEX(resources!J:J,MATCH(B2063,resources!B:B,0)))</f>
        <v>0</v>
      </c>
      <c r="O2063" s="83" t="str">
        <f>IFERROR(INDEX(resources!K:K,MATCH(B2063,resources!B:B,0)),"fillme")</f>
        <v>solar</v>
      </c>
      <c r="P2063" s="89" t="str">
        <f t="shared" si="447"/>
        <v>solar_2022_9</v>
      </c>
      <c r="Q2063" s="87">
        <f>INDEX(elcc!G:G,MATCH(P2063,elcc!D:D,0))</f>
        <v>0.14000000000000001</v>
      </c>
      <c r="R2063" s="89">
        <f t="shared" si="448"/>
        <v>1</v>
      </c>
      <c r="S2063" s="89" t="s">
        <v>6314</v>
      </c>
      <c r="T2063" s="89" t="s">
        <v>6314</v>
      </c>
      <c r="U2063" s="90" t="str">
        <f t="shared" si="449"/>
        <v>ok</v>
      </c>
      <c r="V2063" s="63" t="str">
        <f>INDEX(resources!F:F,MATCH(B2063,resources!B:B,0))</f>
        <v>new_resolve</v>
      </c>
      <c r="W2063" s="110">
        <f t="shared" si="450"/>
        <v>1</v>
      </c>
      <c r="X2063" s="110">
        <f t="shared" si="451"/>
        <v>0</v>
      </c>
      <c r="Y2063" s="110" t="str">
        <f t="shared" si="452"/>
        <v>Inyokern_North_Kramer_Solar_energy_NA_CONFIDENTIAL</v>
      </c>
      <c r="Z2063" s="110">
        <f>IF(COUNTIFS($Y$2:Y2063,Y2063)=1,1,0)</f>
        <v>0</v>
      </c>
      <c r="AA2063" s="110">
        <f>SUM($Z$2:Z2063)*Z2063</f>
        <v>0</v>
      </c>
      <c r="AB2063" s="110">
        <f>COUNTIFS(resources!B:B,B2063)</f>
        <v>1</v>
      </c>
      <c r="AC2063" s="110">
        <f t="shared" si="453"/>
        <v>1</v>
      </c>
      <c r="AD2063" s="110">
        <f t="shared" si="454"/>
        <v>1</v>
      </c>
      <c r="AE2063" s="110">
        <f t="shared" si="455"/>
        <v>0</v>
      </c>
      <c r="AF2063" s="110">
        <f t="shared" si="456"/>
        <v>1</v>
      </c>
      <c r="AG2063" s="110">
        <f t="shared" si="457"/>
        <v>0</v>
      </c>
      <c r="AH2063" s="110">
        <f t="shared" si="458"/>
        <v>0</v>
      </c>
      <c r="AI2063" s="110">
        <f t="shared" si="459"/>
        <v>1</v>
      </c>
      <c r="AJ2063" s="100">
        <f>ROW()</f>
        <v>2063</v>
      </c>
      <c r="AK2063" s="100" t="e">
        <f>INDEX('BadRows RECART'!$C$2:$C$1207,MATCH(monthly_gwh_mw!AJ2063,'BadRows RECART'!$D$2:$D$1207,0))</f>
        <v>#N/A</v>
      </c>
    </row>
    <row r="2064" spans="1:37" ht="20">
      <c r="A2064" s="106" t="s">
        <v>3907</v>
      </c>
      <c r="B2064" s="106" t="s">
        <v>2080</v>
      </c>
      <c r="C2064" s="106" t="s">
        <v>6297</v>
      </c>
      <c r="D2064" s="168">
        <v>2022</v>
      </c>
      <c r="E2064" s="168">
        <v>10</v>
      </c>
      <c r="F2064" s="199">
        <v>0.71753207273904929</v>
      </c>
      <c r="G2064" s="212" t="s">
        <v>6314</v>
      </c>
      <c r="H2064" s="212" t="s">
        <v>6314</v>
      </c>
      <c r="I2064" s="106" t="s">
        <v>594</v>
      </c>
      <c r="K2064" s="83" t="s">
        <v>6314</v>
      </c>
      <c r="L2064" s="83" t="s">
        <v>6314</v>
      </c>
      <c r="M2064" s="45" t="str">
        <f>IF(
ISNA(INDEX(resources!E:E,MATCH(B2064,resources!B:B,0))),"fillme",
INDEX(resources!E:E,MATCH(B2064,resources!B:B,0)))</f>
        <v>CAISO_Solar</v>
      </c>
      <c r="N2064" s="45">
        <f>IF(
ISNA(INDEX(resources!J:J,MATCH(B2064,resources!B:B,0))),"fillme",
INDEX(resources!J:J,MATCH(B2064,resources!B:B,0)))</f>
        <v>0</v>
      </c>
      <c r="O2064" s="83" t="str">
        <f>IFERROR(INDEX(resources!K:K,MATCH(B2064,resources!B:B,0)),"fillme")</f>
        <v>solar</v>
      </c>
      <c r="P2064" s="89" t="str">
        <f t="shared" si="447"/>
        <v>solar_2022_10</v>
      </c>
      <c r="Q2064" s="87">
        <f>INDEX(elcc!G:G,MATCH(P2064,elcc!D:D,0))</f>
        <v>0.02</v>
      </c>
      <c r="R2064" s="89">
        <f t="shared" si="448"/>
        <v>1</v>
      </c>
      <c r="S2064" s="89" t="s">
        <v>6314</v>
      </c>
      <c r="T2064" s="89" t="s">
        <v>6314</v>
      </c>
      <c r="U2064" s="90" t="str">
        <f t="shared" si="449"/>
        <v>ok</v>
      </c>
      <c r="V2064" s="63" t="str">
        <f>INDEX(resources!F:F,MATCH(B2064,resources!B:B,0))</f>
        <v>new_resolve</v>
      </c>
      <c r="W2064" s="110">
        <f t="shared" si="450"/>
        <v>1</v>
      </c>
      <c r="X2064" s="110">
        <f t="shared" si="451"/>
        <v>0</v>
      </c>
      <c r="Y2064" s="110" t="str">
        <f t="shared" si="452"/>
        <v>Inyokern_North_Kramer_Solar_energy_NA_CONFIDENTIAL</v>
      </c>
      <c r="Z2064" s="110">
        <f>IF(COUNTIFS($Y$2:Y2064,Y2064)=1,1,0)</f>
        <v>0</v>
      </c>
      <c r="AA2064" s="110">
        <f>SUM($Z$2:Z2064)*Z2064</f>
        <v>0</v>
      </c>
      <c r="AB2064" s="110">
        <f>COUNTIFS(resources!B:B,B2064)</f>
        <v>1</v>
      </c>
      <c r="AC2064" s="110">
        <f t="shared" si="453"/>
        <v>1</v>
      </c>
      <c r="AD2064" s="110">
        <f t="shared" si="454"/>
        <v>1</v>
      </c>
      <c r="AE2064" s="110">
        <f t="shared" si="455"/>
        <v>0</v>
      </c>
      <c r="AF2064" s="110">
        <f t="shared" si="456"/>
        <v>1</v>
      </c>
      <c r="AG2064" s="110">
        <f t="shared" si="457"/>
        <v>0</v>
      </c>
      <c r="AH2064" s="110">
        <f t="shared" si="458"/>
        <v>0</v>
      </c>
      <c r="AI2064" s="110">
        <f t="shared" si="459"/>
        <v>1</v>
      </c>
      <c r="AJ2064" s="100">
        <f>ROW()</f>
        <v>2064</v>
      </c>
      <c r="AK2064" s="100" t="e">
        <f>INDEX('BadRows RECART'!$C$2:$C$1207,MATCH(monthly_gwh_mw!AJ2064,'BadRows RECART'!$D$2:$D$1207,0))</f>
        <v>#N/A</v>
      </c>
    </row>
    <row r="2065" spans="1:37" ht="20">
      <c r="A2065" s="106" t="s">
        <v>3907</v>
      </c>
      <c r="B2065" s="106" t="s">
        <v>2080</v>
      </c>
      <c r="C2065" s="106" t="s">
        <v>6297</v>
      </c>
      <c r="D2065" s="168">
        <v>2022</v>
      </c>
      <c r="E2065" s="168">
        <v>11</v>
      </c>
      <c r="F2065" s="199">
        <v>0.51142932645232486</v>
      </c>
      <c r="G2065" s="212" t="s">
        <v>6314</v>
      </c>
      <c r="H2065" s="212" t="s">
        <v>6314</v>
      </c>
      <c r="I2065" s="106" t="s">
        <v>594</v>
      </c>
      <c r="K2065" s="83" t="s">
        <v>6314</v>
      </c>
      <c r="L2065" s="83" t="s">
        <v>6314</v>
      </c>
      <c r="M2065" s="45" t="str">
        <f>IF(
ISNA(INDEX(resources!E:E,MATCH(B2065,resources!B:B,0))),"fillme",
INDEX(resources!E:E,MATCH(B2065,resources!B:B,0)))</f>
        <v>CAISO_Solar</v>
      </c>
      <c r="N2065" s="45">
        <f>IF(
ISNA(INDEX(resources!J:J,MATCH(B2065,resources!B:B,0))),"fillme",
INDEX(resources!J:J,MATCH(B2065,resources!B:B,0)))</f>
        <v>0</v>
      </c>
      <c r="O2065" s="83" t="str">
        <f>IFERROR(INDEX(resources!K:K,MATCH(B2065,resources!B:B,0)),"fillme")</f>
        <v>solar</v>
      </c>
      <c r="P2065" s="89" t="str">
        <f t="shared" si="447"/>
        <v>solar_2022_11</v>
      </c>
      <c r="Q2065" s="87">
        <f>INDEX(elcc!G:G,MATCH(P2065,elcc!D:D,0))</f>
        <v>0.02</v>
      </c>
      <c r="R2065" s="89">
        <f t="shared" si="448"/>
        <v>1</v>
      </c>
      <c r="S2065" s="89" t="s">
        <v>6314</v>
      </c>
      <c r="T2065" s="89" t="s">
        <v>6314</v>
      </c>
      <c r="U2065" s="90" t="str">
        <f t="shared" si="449"/>
        <v>ok</v>
      </c>
      <c r="V2065" s="63" t="str">
        <f>INDEX(resources!F:F,MATCH(B2065,resources!B:B,0))</f>
        <v>new_resolve</v>
      </c>
      <c r="W2065" s="110">
        <f t="shared" si="450"/>
        <v>1</v>
      </c>
      <c r="X2065" s="110">
        <f t="shared" si="451"/>
        <v>0</v>
      </c>
      <c r="Y2065" s="110" t="str">
        <f t="shared" si="452"/>
        <v>Inyokern_North_Kramer_Solar_energy_NA_CONFIDENTIAL</v>
      </c>
      <c r="Z2065" s="110">
        <f>IF(COUNTIFS($Y$2:Y2065,Y2065)=1,1,0)</f>
        <v>0</v>
      </c>
      <c r="AA2065" s="110">
        <f>SUM($Z$2:Z2065)*Z2065</f>
        <v>0</v>
      </c>
      <c r="AB2065" s="110">
        <f>COUNTIFS(resources!B:B,B2065)</f>
        <v>1</v>
      </c>
      <c r="AC2065" s="110">
        <f t="shared" si="453"/>
        <v>1</v>
      </c>
      <c r="AD2065" s="110">
        <f t="shared" si="454"/>
        <v>1</v>
      </c>
      <c r="AE2065" s="110">
        <f t="shared" si="455"/>
        <v>0</v>
      </c>
      <c r="AF2065" s="110">
        <f t="shared" si="456"/>
        <v>1</v>
      </c>
      <c r="AG2065" s="110">
        <f t="shared" si="457"/>
        <v>0</v>
      </c>
      <c r="AH2065" s="110">
        <f t="shared" si="458"/>
        <v>0</v>
      </c>
      <c r="AI2065" s="110">
        <f t="shared" si="459"/>
        <v>1</v>
      </c>
      <c r="AJ2065" s="100">
        <f>ROW()</f>
        <v>2065</v>
      </c>
      <c r="AK2065" s="100" t="e">
        <f>INDEX('BadRows RECART'!$C$2:$C$1207,MATCH(monthly_gwh_mw!AJ2065,'BadRows RECART'!$D$2:$D$1207,0))</f>
        <v>#N/A</v>
      </c>
    </row>
    <row r="2066" spans="1:37" ht="20">
      <c r="A2066" s="106" t="s">
        <v>3907</v>
      </c>
      <c r="B2066" s="106" t="s">
        <v>2080</v>
      </c>
      <c r="C2066" s="106" t="s">
        <v>6297</v>
      </c>
      <c r="D2066" s="168">
        <v>2022</v>
      </c>
      <c r="E2066" s="168">
        <v>12</v>
      </c>
      <c r="F2066" s="199">
        <v>0.47808629295209942</v>
      </c>
      <c r="G2066" s="212" t="s">
        <v>6314</v>
      </c>
      <c r="H2066" s="212" t="s">
        <v>6314</v>
      </c>
      <c r="I2066" s="106" t="s">
        <v>594</v>
      </c>
      <c r="K2066" s="83" t="s">
        <v>6314</v>
      </c>
      <c r="L2066" s="83" t="s">
        <v>6314</v>
      </c>
      <c r="M2066" s="45" t="str">
        <f>IF(
ISNA(INDEX(resources!E:E,MATCH(B2066,resources!B:B,0))),"fillme",
INDEX(resources!E:E,MATCH(B2066,resources!B:B,0)))</f>
        <v>CAISO_Solar</v>
      </c>
      <c r="N2066" s="45">
        <f>IF(
ISNA(INDEX(resources!J:J,MATCH(B2066,resources!B:B,0))),"fillme",
INDEX(resources!J:J,MATCH(B2066,resources!B:B,0)))</f>
        <v>0</v>
      </c>
      <c r="O2066" s="83" t="str">
        <f>IFERROR(INDEX(resources!K:K,MATCH(B2066,resources!B:B,0)),"fillme")</f>
        <v>solar</v>
      </c>
      <c r="P2066" s="89" t="str">
        <f t="shared" si="447"/>
        <v>solar_2022_12</v>
      </c>
      <c r="Q2066" s="87">
        <f>INDEX(elcc!G:G,MATCH(P2066,elcc!D:D,0))</f>
        <v>0</v>
      </c>
      <c r="R2066" s="89">
        <f t="shared" si="448"/>
        <v>1</v>
      </c>
      <c r="S2066" s="89" t="s">
        <v>6314</v>
      </c>
      <c r="T2066" s="89" t="s">
        <v>6314</v>
      </c>
      <c r="U2066" s="90" t="str">
        <f t="shared" si="449"/>
        <v>ok</v>
      </c>
      <c r="V2066" s="63" t="str">
        <f>INDEX(resources!F:F,MATCH(B2066,resources!B:B,0))</f>
        <v>new_resolve</v>
      </c>
      <c r="W2066" s="110">
        <f t="shared" si="450"/>
        <v>1</v>
      </c>
      <c r="X2066" s="110">
        <f t="shared" si="451"/>
        <v>0</v>
      </c>
      <c r="Y2066" s="110" t="str">
        <f t="shared" si="452"/>
        <v>Inyokern_North_Kramer_Solar_energy_NA_CONFIDENTIAL</v>
      </c>
      <c r="Z2066" s="110">
        <f>IF(COUNTIFS($Y$2:Y2066,Y2066)=1,1,0)</f>
        <v>0</v>
      </c>
      <c r="AA2066" s="110">
        <f>SUM($Z$2:Z2066)*Z2066</f>
        <v>0</v>
      </c>
      <c r="AB2066" s="110">
        <f>COUNTIFS(resources!B:B,B2066)</f>
        <v>1</v>
      </c>
      <c r="AC2066" s="110">
        <f t="shared" si="453"/>
        <v>1</v>
      </c>
      <c r="AD2066" s="110">
        <f t="shared" si="454"/>
        <v>1</v>
      </c>
      <c r="AE2066" s="110">
        <f t="shared" si="455"/>
        <v>0</v>
      </c>
      <c r="AF2066" s="110">
        <f t="shared" si="456"/>
        <v>1</v>
      </c>
      <c r="AG2066" s="110">
        <f t="shared" si="457"/>
        <v>0</v>
      </c>
      <c r="AH2066" s="110">
        <f t="shared" si="458"/>
        <v>0</v>
      </c>
      <c r="AI2066" s="110">
        <f t="shared" si="459"/>
        <v>1</v>
      </c>
      <c r="AJ2066" s="100">
        <f>ROW()</f>
        <v>2066</v>
      </c>
      <c r="AK2066" s="100" t="e">
        <f>INDEX('BadRows RECART'!$C$2:$C$1207,MATCH(monthly_gwh_mw!AJ2066,'BadRows RECART'!$D$2:$D$1207,0))</f>
        <v>#N/A</v>
      </c>
    </row>
    <row r="2067" spans="1:37" ht="20">
      <c r="A2067" s="106" t="s">
        <v>3907</v>
      </c>
      <c r="B2067" s="106" t="s">
        <v>2080</v>
      </c>
      <c r="C2067" s="106" t="s">
        <v>6297</v>
      </c>
      <c r="D2067" s="168">
        <v>2023</v>
      </c>
      <c r="E2067" s="168">
        <v>1</v>
      </c>
      <c r="F2067" s="199">
        <v>2.1707909624273007</v>
      </c>
      <c r="G2067" s="212" t="s">
        <v>6314</v>
      </c>
      <c r="H2067" s="212" t="s">
        <v>6314</v>
      </c>
      <c r="I2067" s="106" t="s">
        <v>594</v>
      </c>
      <c r="K2067" s="83" t="s">
        <v>6314</v>
      </c>
      <c r="L2067" s="83" t="s">
        <v>6314</v>
      </c>
      <c r="M2067" s="45" t="str">
        <f>IF(
ISNA(INDEX(resources!E:E,MATCH(B2067,resources!B:B,0))),"fillme",
INDEX(resources!E:E,MATCH(B2067,resources!B:B,0)))</f>
        <v>CAISO_Solar</v>
      </c>
      <c r="N2067" s="45">
        <f>IF(
ISNA(INDEX(resources!J:J,MATCH(B2067,resources!B:B,0))),"fillme",
INDEX(resources!J:J,MATCH(B2067,resources!B:B,0)))</f>
        <v>0</v>
      </c>
      <c r="O2067" s="83" t="str">
        <f>IFERROR(INDEX(resources!K:K,MATCH(B2067,resources!B:B,0)),"fillme")</f>
        <v>solar</v>
      </c>
      <c r="P2067" s="89" t="str">
        <f t="shared" si="447"/>
        <v>solar_2023_1</v>
      </c>
      <c r="Q2067" s="87">
        <f>INDEX(elcc!G:G,MATCH(P2067,elcc!D:D,0))</f>
        <v>0.04</v>
      </c>
      <c r="R2067" s="89">
        <f t="shared" si="448"/>
        <v>1</v>
      </c>
      <c r="S2067" s="89" t="s">
        <v>6314</v>
      </c>
      <c r="T2067" s="89" t="s">
        <v>6314</v>
      </c>
      <c r="U2067" s="90" t="str">
        <f t="shared" si="449"/>
        <v>ok</v>
      </c>
      <c r="V2067" s="63" t="str">
        <f>INDEX(resources!F:F,MATCH(B2067,resources!B:B,0))</f>
        <v>new_resolve</v>
      </c>
      <c r="W2067" s="110">
        <f t="shared" si="450"/>
        <v>1</v>
      </c>
      <c r="X2067" s="110">
        <f t="shared" si="451"/>
        <v>0</v>
      </c>
      <c r="Y2067" s="110" t="str">
        <f t="shared" si="452"/>
        <v>Inyokern_North_Kramer_Solar_energy_NA_CONFIDENTIAL</v>
      </c>
      <c r="Z2067" s="110">
        <f>IF(COUNTIFS($Y$2:Y2067,Y2067)=1,1,0)</f>
        <v>0</v>
      </c>
      <c r="AA2067" s="110">
        <f>SUM($Z$2:Z2067)*Z2067</f>
        <v>0</v>
      </c>
      <c r="AB2067" s="110">
        <f>COUNTIFS(resources!B:B,B2067)</f>
        <v>1</v>
      </c>
      <c r="AC2067" s="110">
        <f t="shared" si="453"/>
        <v>1</v>
      </c>
      <c r="AD2067" s="110">
        <f t="shared" si="454"/>
        <v>1</v>
      </c>
      <c r="AE2067" s="110">
        <f t="shared" si="455"/>
        <v>0</v>
      </c>
      <c r="AF2067" s="110">
        <f t="shared" si="456"/>
        <v>1</v>
      </c>
      <c r="AG2067" s="110">
        <f t="shared" si="457"/>
        <v>0</v>
      </c>
      <c r="AH2067" s="110">
        <f t="shared" si="458"/>
        <v>0</v>
      </c>
      <c r="AI2067" s="110">
        <f t="shared" si="459"/>
        <v>1</v>
      </c>
      <c r="AJ2067" s="100">
        <f>ROW()</f>
        <v>2067</v>
      </c>
      <c r="AK2067" s="100" t="e">
        <f>INDEX('BadRows RECART'!$C$2:$C$1207,MATCH(monthly_gwh_mw!AJ2067,'BadRows RECART'!$D$2:$D$1207,0))</f>
        <v>#N/A</v>
      </c>
    </row>
    <row r="2068" spans="1:37" ht="20">
      <c r="A2068" s="106" t="s">
        <v>3907</v>
      </c>
      <c r="B2068" s="106" t="s">
        <v>2080</v>
      </c>
      <c r="C2068" s="106" t="s">
        <v>6297</v>
      </c>
      <c r="D2068" s="168">
        <v>2023</v>
      </c>
      <c r="E2068" s="168">
        <v>2</v>
      </c>
      <c r="F2068" s="199">
        <v>2.2895245129006341</v>
      </c>
      <c r="G2068" s="212" t="s">
        <v>6314</v>
      </c>
      <c r="H2068" s="212" t="s">
        <v>6314</v>
      </c>
      <c r="I2068" s="106" t="s">
        <v>594</v>
      </c>
      <c r="K2068" s="83" t="s">
        <v>6314</v>
      </c>
      <c r="L2068" s="83" t="s">
        <v>6314</v>
      </c>
      <c r="M2068" s="45" t="str">
        <f>IF(
ISNA(INDEX(resources!E:E,MATCH(B2068,resources!B:B,0))),"fillme",
INDEX(resources!E:E,MATCH(B2068,resources!B:B,0)))</f>
        <v>CAISO_Solar</v>
      </c>
      <c r="N2068" s="45">
        <f>IF(
ISNA(INDEX(resources!J:J,MATCH(B2068,resources!B:B,0))),"fillme",
INDEX(resources!J:J,MATCH(B2068,resources!B:B,0)))</f>
        <v>0</v>
      </c>
      <c r="O2068" s="83" t="str">
        <f>IFERROR(INDEX(resources!K:K,MATCH(B2068,resources!B:B,0)),"fillme")</f>
        <v>solar</v>
      </c>
      <c r="P2068" s="89" t="str">
        <f t="shared" si="447"/>
        <v>solar_2023_2</v>
      </c>
      <c r="Q2068" s="87">
        <f>INDEX(elcc!G:G,MATCH(P2068,elcc!D:D,0))</f>
        <v>0.03</v>
      </c>
      <c r="R2068" s="89">
        <f t="shared" si="448"/>
        <v>1</v>
      </c>
      <c r="S2068" s="89" t="s">
        <v>6314</v>
      </c>
      <c r="T2068" s="89" t="s">
        <v>6314</v>
      </c>
      <c r="U2068" s="90" t="str">
        <f t="shared" si="449"/>
        <v>ok</v>
      </c>
      <c r="V2068" s="63" t="str">
        <f>INDEX(resources!F:F,MATCH(B2068,resources!B:B,0))</f>
        <v>new_resolve</v>
      </c>
      <c r="W2068" s="110">
        <f t="shared" si="450"/>
        <v>1</v>
      </c>
      <c r="X2068" s="110">
        <f t="shared" si="451"/>
        <v>0</v>
      </c>
      <c r="Y2068" s="110" t="str">
        <f t="shared" si="452"/>
        <v>Inyokern_North_Kramer_Solar_energy_NA_CONFIDENTIAL</v>
      </c>
      <c r="Z2068" s="110">
        <f>IF(COUNTIFS($Y$2:Y2068,Y2068)=1,1,0)</f>
        <v>0</v>
      </c>
      <c r="AA2068" s="110">
        <f>SUM($Z$2:Z2068)*Z2068</f>
        <v>0</v>
      </c>
      <c r="AB2068" s="110">
        <f>COUNTIFS(resources!B:B,B2068)</f>
        <v>1</v>
      </c>
      <c r="AC2068" s="110">
        <f t="shared" si="453"/>
        <v>1</v>
      </c>
      <c r="AD2068" s="110">
        <f t="shared" si="454"/>
        <v>1</v>
      </c>
      <c r="AE2068" s="110">
        <f t="shared" si="455"/>
        <v>0</v>
      </c>
      <c r="AF2068" s="110">
        <f t="shared" si="456"/>
        <v>1</v>
      </c>
      <c r="AG2068" s="110">
        <f t="shared" si="457"/>
        <v>0</v>
      </c>
      <c r="AH2068" s="110">
        <f t="shared" si="458"/>
        <v>0</v>
      </c>
      <c r="AI2068" s="110">
        <f t="shared" si="459"/>
        <v>1</v>
      </c>
      <c r="AJ2068" s="100">
        <f>ROW()</f>
        <v>2068</v>
      </c>
      <c r="AK2068" s="100" t="e">
        <f>INDEX('BadRows RECART'!$C$2:$C$1207,MATCH(monthly_gwh_mw!AJ2068,'BadRows RECART'!$D$2:$D$1207,0))</f>
        <v>#N/A</v>
      </c>
    </row>
    <row r="2069" spans="1:37" ht="20">
      <c r="A2069" s="106" t="s">
        <v>3907</v>
      </c>
      <c r="B2069" s="106" t="s">
        <v>2080</v>
      </c>
      <c r="C2069" s="106" t="s">
        <v>6297</v>
      </c>
      <c r="D2069" s="168">
        <v>2023</v>
      </c>
      <c r="E2069" s="168">
        <v>3</v>
      </c>
      <c r="F2069" s="199">
        <v>3.3001223537182356</v>
      </c>
      <c r="G2069" s="212" t="s">
        <v>6314</v>
      </c>
      <c r="H2069" s="212" t="s">
        <v>6314</v>
      </c>
      <c r="I2069" s="106" t="s">
        <v>594</v>
      </c>
      <c r="K2069" s="83" t="s">
        <v>6314</v>
      </c>
      <c r="L2069" s="83" t="s">
        <v>6314</v>
      </c>
      <c r="M2069" s="45" t="str">
        <f>IF(
ISNA(INDEX(resources!E:E,MATCH(B2069,resources!B:B,0))),"fillme",
INDEX(resources!E:E,MATCH(B2069,resources!B:B,0)))</f>
        <v>CAISO_Solar</v>
      </c>
      <c r="N2069" s="45">
        <f>IF(
ISNA(INDEX(resources!J:J,MATCH(B2069,resources!B:B,0))),"fillme",
INDEX(resources!J:J,MATCH(B2069,resources!B:B,0)))</f>
        <v>0</v>
      </c>
      <c r="O2069" s="83" t="str">
        <f>IFERROR(INDEX(resources!K:K,MATCH(B2069,resources!B:B,0)),"fillme")</f>
        <v>solar</v>
      </c>
      <c r="P2069" s="89" t="str">
        <f t="shared" si="447"/>
        <v>solar_2023_3</v>
      </c>
      <c r="Q2069" s="87">
        <f>INDEX(elcc!G:G,MATCH(P2069,elcc!D:D,0))</f>
        <v>0.18</v>
      </c>
      <c r="R2069" s="89">
        <f t="shared" si="448"/>
        <v>1</v>
      </c>
      <c r="S2069" s="89" t="s">
        <v>6314</v>
      </c>
      <c r="T2069" s="89" t="s">
        <v>6314</v>
      </c>
      <c r="U2069" s="90" t="str">
        <f t="shared" si="449"/>
        <v>ok</v>
      </c>
      <c r="V2069" s="63" t="str">
        <f>INDEX(resources!F:F,MATCH(B2069,resources!B:B,0))</f>
        <v>new_resolve</v>
      </c>
      <c r="W2069" s="110">
        <f t="shared" si="450"/>
        <v>1</v>
      </c>
      <c r="X2069" s="110">
        <f t="shared" si="451"/>
        <v>0</v>
      </c>
      <c r="Y2069" s="110" t="str">
        <f t="shared" si="452"/>
        <v>Inyokern_North_Kramer_Solar_energy_NA_CONFIDENTIAL</v>
      </c>
      <c r="Z2069" s="110">
        <f>IF(COUNTIFS($Y$2:Y2069,Y2069)=1,1,0)</f>
        <v>0</v>
      </c>
      <c r="AA2069" s="110">
        <f>SUM($Z$2:Z2069)*Z2069</f>
        <v>0</v>
      </c>
      <c r="AB2069" s="110">
        <f>COUNTIFS(resources!B:B,B2069)</f>
        <v>1</v>
      </c>
      <c r="AC2069" s="110">
        <f t="shared" si="453"/>
        <v>1</v>
      </c>
      <c r="AD2069" s="110">
        <f t="shared" si="454"/>
        <v>1</v>
      </c>
      <c r="AE2069" s="110">
        <f t="shared" si="455"/>
        <v>0</v>
      </c>
      <c r="AF2069" s="110">
        <f t="shared" si="456"/>
        <v>1</v>
      </c>
      <c r="AG2069" s="110">
        <f t="shared" si="457"/>
        <v>0</v>
      </c>
      <c r="AH2069" s="110">
        <f t="shared" si="458"/>
        <v>0</v>
      </c>
      <c r="AI2069" s="110">
        <f t="shared" si="459"/>
        <v>1</v>
      </c>
      <c r="AJ2069" s="100">
        <f>ROW()</f>
        <v>2069</v>
      </c>
      <c r="AK2069" s="100" t="e">
        <f>INDEX('BadRows RECART'!$C$2:$C$1207,MATCH(monthly_gwh_mw!AJ2069,'BadRows RECART'!$D$2:$D$1207,0))</f>
        <v>#N/A</v>
      </c>
    </row>
    <row r="2070" spans="1:37" ht="20">
      <c r="A2070" s="106" t="s">
        <v>3907</v>
      </c>
      <c r="B2070" s="106" t="s">
        <v>2080</v>
      </c>
      <c r="C2070" s="106" t="s">
        <v>6297</v>
      </c>
      <c r="D2070" s="168">
        <v>2023</v>
      </c>
      <c r="E2070" s="168">
        <v>4</v>
      </c>
      <c r="F2070" s="199">
        <v>3.5653391570607988</v>
      </c>
      <c r="G2070" s="212" t="s">
        <v>6314</v>
      </c>
      <c r="H2070" s="212" t="s">
        <v>6314</v>
      </c>
      <c r="I2070" s="106" t="s">
        <v>594</v>
      </c>
      <c r="K2070" s="83" t="s">
        <v>6314</v>
      </c>
      <c r="L2070" s="83" t="s">
        <v>6314</v>
      </c>
      <c r="M2070" s="45" t="str">
        <f>IF(
ISNA(INDEX(resources!E:E,MATCH(B2070,resources!B:B,0))),"fillme",
INDEX(resources!E:E,MATCH(B2070,resources!B:B,0)))</f>
        <v>CAISO_Solar</v>
      </c>
      <c r="N2070" s="45">
        <f>IF(
ISNA(INDEX(resources!J:J,MATCH(B2070,resources!B:B,0))),"fillme",
INDEX(resources!J:J,MATCH(B2070,resources!B:B,0)))</f>
        <v>0</v>
      </c>
      <c r="O2070" s="83" t="str">
        <f>IFERROR(INDEX(resources!K:K,MATCH(B2070,resources!B:B,0)),"fillme")</f>
        <v>solar</v>
      </c>
      <c r="P2070" s="89" t="str">
        <f t="shared" si="447"/>
        <v>solar_2023_4</v>
      </c>
      <c r="Q2070" s="87">
        <f>INDEX(elcc!G:G,MATCH(P2070,elcc!D:D,0))</f>
        <v>0.15</v>
      </c>
      <c r="R2070" s="89">
        <f t="shared" si="448"/>
        <v>1</v>
      </c>
      <c r="S2070" s="89" t="s">
        <v>6314</v>
      </c>
      <c r="T2070" s="89" t="s">
        <v>6314</v>
      </c>
      <c r="U2070" s="90" t="str">
        <f t="shared" si="449"/>
        <v>ok</v>
      </c>
      <c r="V2070" s="63" t="str">
        <f>INDEX(resources!F:F,MATCH(B2070,resources!B:B,0))</f>
        <v>new_resolve</v>
      </c>
      <c r="W2070" s="110">
        <f t="shared" si="450"/>
        <v>1</v>
      </c>
      <c r="X2070" s="110">
        <f t="shared" si="451"/>
        <v>0</v>
      </c>
      <c r="Y2070" s="110" t="str">
        <f t="shared" si="452"/>
        <v>Inyokern_North_Kramer_Solar_energy_NA_CONFIDENTIAL</v>
      </c>
      <c r="Z2070" s="110">
        <f>IF(COUNTIFS($Y$2:Y2070,Y2070)=1,1,0)</f>
        <v>0</v>
      </c>
      <c r="AA2070" s="110">
        <f>SUM($Z$2:Z2070)*Z2070</f>
        <v>0</v>
      </c>
      <c r="AB2070" s="110">
        <f>COUNTIFS(resources!B:B,B2070)</f>
        <v>1</v>
      </c>
      <c r="AC2070" s="110">
        <f t="shared" si="453"/>
        <v>1</v>
      </c>
      <c r="AD2070" s="110">
        <f t="shared" si="454"/>
        <v>1</v>
      </c>
      <c r="AE2070" s="110">
        <f t="shared" si="455"/>
        <v>0</v>
      </c>
      <c r="AF2070" s="110">
        <f t="shared" si="456"/>
        <v>1</v>
      </c>
      <c r="AG2070" s="110">
        <f t="shared" si="457"/>
        <v>0</v>
      </c>
      <c r="AH2070" s="110">
        <f t="shared" si="458"/>
        <v>0</v>
      </c>
      <c r="AI2070" s="110">
        <f t="shared" si="459"/>
        <v>1</v>
      </c>
      <c r="AJ2070" s="100">
        <f>ROW()</f>
        <v>2070</v>
      </c>
      <c r="AK2070" s="100" t="e">
        <f>INDEX('BadRows RECART'!$C$2:$C$1207,MATCH(monthly_gwh_mw!AJ2070,'BadRows RECART'!$D$2:$D$1207,0))</f>
        <v>#N/A</v>
      </c>
    </row>
    <row r="2071" spans="1:37" ht="20">
      <c r="A2071" s="106" t="s">
        <v>3907</v>
      </c>
      <c r="B2071" s="106" t="s">
        <v>2080</v>
      </c>
      <c r="C2071" s="106" t="s">
        <v>6297</v>
      </c>
      <c r="D2071" s="168">
        <v>2023</v>
      </c>
      <c r="E2071" s="168">
        <v>5</v>
      </c>
      <c r="F2071" s="199">
        <v>4.279093612817233</v>
      </c>
      <c r="G2071" s="212" t="s">
        <v>6314</v>
      </c>
      <c r="H2071" s="212" t="s">
        <v>6314</v>
      </c>
      <c r="I2071" s="106" t="s">
        <v>594</v>
      </c>
      <c r="K2071" s="83" t="s">
        <v>6314</v>
      </c>
      <c r="L2071" s="83" t="s">
        <v>6314</v>
      </c>
      <c r="M2071" s="45" t="str">
        <f>IF(
ISNA(INDEX(resources!E:E,MATCH(B2071,resources!B:B,0))),"fillme",
INDEX(resources!E:E,MATCH(B2071,resources!B:B,0)))</f>
        <v>CAISO_Solar</v>
      </c>
      <c r="N2071" s="45">
        <f>IF(
ISNA(INDEX(resources!J:J,MATCH(B2071,resources!B:B,0))),"fillme",
INDEX(resources!J:J,MATCH(B2071,resources!B:B,0)))</f>
        <v>0</v>
      </c>
      <c r="O2071" s="83" t="str">
        <f>IFERROR(INDEX(resources!K:K,MATCH(B2071,resources!B:B,0)),"fillme")</f>
        <v>solar</v>
      </c>
      <c r="P2071" s="89" t="str">
        <f t="shared" si="447"/>
        <v>solar_2023_5</v>
      </c>
      <c r="Q2071" s="87">
        <f>INDEX(elcc!G:G,MATCH(P2071,elcc!D:D,0))</f>
        <v>0.16</v>
      </c>
      <c r="R2071" s="89">
        <f t="shared" si="448"/>
        <v>1</v>
      </c>
      <c r="S2071" s="89" t="s">
        <v>6314</v>
      </c>
      <c r="T2071" s="89" t="s">
        <v>6314</v>
      </c>
      <c r="U2071" s="90" t="str">
        <f t="shared" si="449"/>
        <v>ok</v>
      </c>
      <c r="V2071" s="63" t="str">
        <f>INDEX(resources!F:F,MATCH(B2071,resources!B:B,0))</f>
        <v>new_resolve</v>
      </c>
      <c r="W2071" s="110">
        <f t="shared" si="450"/>
        <v>1</v>
      </c>
      <c r="X2071" s="110">
        <f t="shared" si="451"/>
        <v>0</v>
      </c>
      <c r="Y2071" s="110" t="str">
        <f t="shared" si="452"/>
        <v>Inyokern_North_Kramer_Solar_energy_NA_CONFIDENTIAL</v>
      </c>
      <c r="Z2071" s="110">
        <f>IF(COUNTIFS($Y$2:Y2071,Y2071)=1,1,0)</f>
        <v>0</v>
      </c>
      <c r="AA2071" s="110">
        <f>SUM($Z$2:Z2071)*Z2071</f>
        <v>0</v>
      </c>
      <c r="AB2071" s="110">
        <f>COUNTIFS(resources!B:B,B2071)</f>
        <v>1</v>
      </c>
      <c r="AC2071" s="110">
        <f t="shared" si="453"/>
        <v>1</v>
      </c>
      <c r="AD2071" s="110">
        <f t="shared" si="454"/>
        <v>1</v>
      </c>
      <c r="AE2071" s="110">
        <f t="shared" si="455"/>
        <v>0</v>
      </c>
      <c r="AF2071" s="110">
        <f t="shared" si="456"/>
        <v>1</v>
      </c>
      <c r="AG2071" s="110">
        <f t="shared" si="457"/>
        <v>0</v>
      </c>
      <c r="AH2071" s="110">
        <f t="shared" si="458"/>
        <v>0</v>
      </c>
      <c r="AI2071" s="110">
        <f t="shared" si="459"/>
        <v>1</v>
      </c>
      <c r="AJ2071" s="100">
        <f>ROW()</f>
        <v>2071</v>
      </c>
      <c r="AK2071" s="100" t="e">
        <f>INDEX('BadRows RECART'!$C$2:$C$1207,MATCH(monthly_gwh_mw!AJ2071,'BadRows RECART'!$D$2:$D$1207,0))</f>
        <v>#N/A</v>
      </c>
    </row>
    <row r="2072" spans="1:37" ht="20">
      <c r="A2072" s="106" t="s">
        <v>3907</v>
      </c>
      <c r="B2072" s="106" t="s">
        <v>2080</v>
      </c>
      <c r="C2072" s="106" t="s">
        <v>6297</v>
      </c>
      <c r="D2072" s="168">
        <v>2023</v>
      </c>
      <c r="E2072" s="168">
        <v>6</v>
      </c>
      <c r="F2072" s="199">
        <v>4.2410799289408985</v>
      </c>
      <c r="G2072" s="212" t="s">
        <v>6314</v>
      </c>
      <c r="H2072" s="212" t="s">
        <v>6314</v>
      </c>
      <c r="I2072" s="106" t="s">
        <v>594</v>
      </c>
      <c r="K2072" s="83" t="s">
        <v>6314</v>
      </c>
      <c r="L2072" s="83" t="s">
        <v>6314</v>
      </c>
      <c r="M2072" s="45" t="str">
        <f>IF(
ISNA(INDEX(resources!E:E,MATCH(B2072,resources!B:B,0))),"fillme",
INDEX(resources!E:E,MATCH(B2072,resources!B:B,0)))</f>
        <v>CAISO_Solar</v>
      </c>
      <c r="N2072" s="45">
        <f>IF(
ISNA(INDEX(resources!J:J,MATCH(B2072,resources!B:B,0))),"fillme",
INDEX(resources!J:J,MATCH(B2072,resources!B:B,0)))</f>
        <v>0</v>
      </c>
      <c r="O2072" s="83" t="str">
        <f>IFERROR(INDEX(resources!K:K,MATCH(B2072,resources!B:B,0)),"fillme")</f>
        <v>solar</v>
      </c>
      <c r="P2072" s="89" t="str">
        <f t="shared" si="447"/>
        <v>solar_2023_6</v>
      </c>
      <c r="Q2072" s="87">
        <f>INDEX(elcc!G:G,MATCH(P2072,elcc!D:D,0))</f>
        <v>0.31</v>
      </c>
      <c r="R2072" s="89">
        <f t="shared" si="448"/>
        <v>1</v>
      </c>
      <c r="S2072" s="89" t="s">
        <v>6314</v>
      </c>
      <c r="T2072" s="89" t="s">
        <v>6314</v>
      </c>
      <c r="U2072" s="90" t="str">
        <f t="shared" si="449"/>
        <v>ok</v>
      </c>
      <c r="V2072" s="63" t="str">
        <f>INDEX(resources!F:F,MATCH(B2072,resources!B:B,0))</f>
        <v>new_resolve</v>
      </c>
      <c r="W2072" s="110">
        <f t="shared" si="450"/>
        <v>1</v>
      </c>
      <c r="X2072" s="110">
        <f t="shared" si="451"/>
        <v>0</v>
      </c>
      <c r="Y2072" s="110" t="str">
        <f t="shared" si="452"/>
        <v>Inyokern_North_Kramer_Solar_energy_NA_CONFIDENTIAL</v>
      </c>
      <c r="Z2072" s="110">
        <f>IF(COUNTIFS($Y$2:Y2072,Y2072)=1,1,0)</f>
        <v>0</v>
      </c>
      <c r="AA2072" s="110">
        <f>SUM($Z$2:Z2072)*Z2072</f>
        <v>0</v>
      </c>
      <c r="AB2072" s="110">
        <f>COUNTIFS(resources!B:B,B2072)</f>
        <v>1</v>
      </c>
      <c r="AC2072" s="110">
        <f t="shared" si="453"/>
        <v>1</v>
      </c>
      <c r="AD2072" s="110">
        <f t="shared" si="454"/>
        <v>1</v>
      </c>
      <c r="AE2072" s="110">
        <f t="shared" si="455"/>
        <v>0</v>
      </c>
      <c r="AF2072" s="110">
        <f t="shared" si="456"/>
        <v>1</v>
      </c>
      <c r="AG2072" s="110">
        <f t="shared" si="457"/>
        <v>0</v>
      </c>
      <c r="AH2072" s="110">
        <f t="shared" si="458"/>
        <v>0</v>
      </c>
      <c r="AI2072" s="110">
        <f t="shared" si="459"/>
        <v>1</v>
      </c>
      <c r="AJ2072" s="100">
        <f>ROW()</f>
        <v>2072</v>
      </c>
      <c r="AK2072" s="100" t="e">
        <f>INDEX('BadRows RECART'!$C$2:$C$1207,MATCH(monthly_gwh_mw!AJ2072,'BadRows RECART'!$D$2:$D$1207,0))</f>
        <v>#N/A</v>
      </c>
    </row>
    <row r="2073" spans="1:37" ht="20">
      <c r="A2073" s="106" t="s">
        <v>3907</v>
      </c>
      <c r="B2073" s="106" t="s">
        <v>2080</v>
      </c>
      <c r="C2073" s="106" t="s">
        <v>6297</v>
      </c>
      <c r="D2073" s="168">
        <v>2023</v>
      </c>
      <c r="E2073" s="168">
        <v>7</v>
      </c>
      <c r="F2073" s="199">
        <v>3.8378730624011639</v>
      </c>
      <c r="G2073" s="212" t="s">
        <v>6314</v>
      </c>
      <c r="H2073" s="212" t="s">
        <v>6314</v>
      </c>
      <c r="I2073" s="106" t="s">
        <v>594</v>
      </c>
      <c r="K2073" s="83" t="s">
        <v>6314</v>
      </c>
      <c r="L2073" s="83" t="s">
        <v>6314</v>
      </c>
      <c r="M2073" s="45" t="str">
        <f>IF(
ISNA(INDEX(resources!E:E,MATCH(B2073,resources!B:B,0))),"fillme",
INDEX(resources!E:E,MATCH(B2073,resources!B:B,0)))</f>
        <v>CAISO_Solar</v>
      </c>
      <c r="N2073" s="45">
        <f>IF(
ISNA(INDEX(resources!J:J,MATCH(B2073,resources!B:B,0))),"fillme",
INDEX(resources!J:J,MATCH(B2073,resources!B:B,0)))</f>
        <v>0</v>
      </c>
      <c r="O2073" s="83" t="str">
        <f>IFERROR(INDEX(resources!K:K,MATCH(B2073,resources!B:B,0)),"fillme")</f>
        <v>solar</v>
      </c>
      <c r="P2073" s="89" t="str">
        <f t="shared" si="447"/>
        <v>solar_2023_7</v>
      </c>
      <c r="Q2073" s="87">
        <f>INDEX(elcc!G:G,MATCH(P2073,elcc!D:D,0))</f>
        <v>0.39</v>
      </c>
      <c r="R2073" s="89">
        <f t="shared" si="448"/>
        <v>1</v>
      </c>
      <c r="S2073" s="89" t="s">
        <v>6314</v>
      </c>
      <c r="T2073" s="89" t="s">
        <v>6314</v>
      </c>
      <c r="U2073" s="90" t="str">
        <f t="shared" si="449"/>
        <v>ok</v>
      </c>
      <c r="V2073" s="63" t="str">
        <f>INDEX(resources!F:F,MATCH(B2073,resources!B:B,0))</f>
        <v>new_resolve</v>
      </c>
      <c r="W2073" s="110">
        <f t="shared" si="450"/>
        <v>1</v>
      </c>
      <c r="X2073" s="110">
        <f t="shared" si="451"/>
        <v>0</v>
      </c>
      <c r="Y2073" s="110" t="str">
        <f t="shared" si="452"/>
        <v>Inyokern_North_Kramer_Solar_energy_NA_CONFIDENTIAL</v>
      </c>
      <c r="Z2073" s="110">
        <f>IF(COUNTIFS($Y$2:Y2073,Y2073)=1,1,0)</f>
        <v>0</v>
      </c>
      <c r="AA2073" s="110">
        <f>SUM($Z$2:Z2073)*Z2073</f>
        <v>0</v>
      </c>
      <c r="AB2073" s="110">
        <f>COUNTIFS(resources!B:B,B2073)</f>
        <v>1</v>
      </c>
      <c r="AC2073" s="110">
        <f t="shared" si="453"/>
        <v>1</v>
      </c>
      <c r="AD2073" s="110">
        <f t="shared" si="454"/>
        <v>1</v>
      </c>
      <c r="AE2073" s="110">
        <f t="shared" si="455"/>
        <v>0</v>
      </c>
      <c r="AF2073" s="110">
        <f t="shared" si="456"/>
        <v>1</v>
      </c>
      <c r="AG2073" s="110">
        <f t="shared" si="457"/>
        <v>0</v>
      </c>
      <c r="AH2073" s="110">
        <f t="shared" si="458"/>
        <v>0</v>
      </c>
      <c r="AI2073" s="110">
        <f t="shared" si="459"/>
        <v>1</v>
      </c>
      <c r="AJ2073" s="100">
        <f>ROW()</f>
        <v>2073</v>
      </c>
      <c r="AK2073" s="100" t="e">
        <f>INDEX('BadRows RECART'!$C$2:$C$1207,MATCH(monthly_gwh_mw!AJ2073,'BadRows RECART'!$D$2:$D$1207,0))</f>
        <v>#N/A</v>
      </c>
    </row>
    <row r="2074" spans="1:37" ht="20">
      <c r="A2074" s="106" t="s">
        <v>3907</v>
      </c>
      <c r="B2074" s="106" t="s">
        <v>2080</v>
      </c>
      <c r="C2074" s="106" t="s">
        <v>6297</v>
      </c>
      <c r="D2074" s="168">
        <v>2023</v>
      </c>
      <c r="E2074" s="168">
        <v>8</v>
      </c>
      <c r="F2074" s="199">
        <v>3.6115104404615703</v>
      </c>
      <c r="G2074" s="212" t="s">
        <v>6314</v>
      </c>
      <c r="H2074" s="212" t="s">
        <v>6314</v>
      </c>
      <c r="I2074" s="106" t="s">
        <v>594</v>
      </c>
      <c r="K2074" s="83" t="s">
        <v>6314</v>
      </c>
      <c r="L2074" s="83" t="s">
        <v>6314</v>
      </c>
      <c r="M2074" s="45" t="str">
        <f>IF(
ISNA(INDEX(resources!E:E,MATCH(B2074,resources!B:B,0))),"fillme",
INDEX(resources!E:E,MATCH(B2074,resources!B:B,0)))</f>
        <v>CAISO_Solar</v>
      </c>
      <c r="N2074" s="45">
        <f>IF(
ISNA(INDEX(resources!J:J,MATCH(B2074,resources!B:B,0))),"fillme",
INDEX(resources!J:J,MATCH(B2074,resources!B:B,0)))</f>
        <v>0</v>
      </c>
      <c r="O2074" s="83" t="str">
        <f>IFERROR(INDEX(resources!K:K,MATCH(B2074,resources!B:B,0)),"fillme")</f>
        <v>solar</v>
      </c>
      <c r="P2074" s="89" t="str">
        <f t="shared" si="447"/>
        <v>solar_2023_8</v>
      </c>
      <c r="Q2074" s="87">
        <f>INDEX(elcc!G:G,MATCH(P2074,elcc!D:D,0))</f>
        <v>0.27</v>
      </c>
      <c r="R2074" s="89">
        <f t="shared" si="448"/>
        <v>1</v>
      </c>
      <c r="S2074" s="89" t="s">
        <v>6314</v>
      </c>
      <c r="T2074" s="89" t="s">
        <v>6314</v>
      </c>
      <c r="U2074" s="90" t="str">
        <f t="shared" si="449"/>
        <v>ok</v>
      </c>
      <c r="V2074" s="63" t="str">
        <f>INDEX(resources!F:F,MATCH(B2074,resources!B:B,0))</f>
        <v>new_resolve</v>
      </c>
      <c r="W2074" s="110">
        <f t="shared" si="450"/>
        <v>1</v>
      </c>
      <c r="X2074" s="110">
        <f t="shared" si="451"/>
        <v>0</v>
      </c>
      <c r="Y2074" s="110" t="str">
        <f t="shared" si="452"/>
        <v>Inyokern_North_Kramer_Solar_energy_NA_CONFIDENTIAL</v>
      </c>
      <c r="Z2074" s="110">
        <f>IF(COUNTIFS($Y$2:Y2074,Y2074)=1,1,0)</f>
        <v>0</v>
      </c>
      <c r="AA2074" s="110">
        <f>SUM($Z$2:Z2074)*Z2074</f>
        <v>0</v>
      </c>
      <c r="AB2074" s="110">
        <f>COUNTIFS(resources!B:B,B2074)</f>
        <v>1</v>
      </c>
      <c r="AC2074" s="110">
        <f t="shared" si="453"/>
        <v>1</v>
      </c>
      <c r="AD2074" s="110">
        <f t="shared" si="454"/>
        <v>1</v>
      </c>
      <c r="AE2074" s="110">
        <f t="shared" si="455"/>
        <v>0</v>
      </c>
      <c r="AF2074" s="110">
        <f t="shared" si="456"/>
        <v>1</v>
      </c>
      <c r="AG2074" s="110">
        <f t="shared" si="457"/>
        <v>0</v>
      </c>
      <c r="AH2074" s="110">
        <f t="shared" si="458"/>
        <v>0</v>
      </c>
      <c r="AI2074" s="110">
        <f t="shared" si="459"/>
        <v>1</v>
      </c>
      <c r="AJ2074" s="100">
        <f>ROW()</f>
        <v>2074</v>
      </c>
      <c r="AK2074" s="100" t="e">
        <f>INDEX('BadRows RECART'!$C$2:$C$1207,MATCH(monthly_gwh_mw!AJ2074,'BadRows RECART'!$D$2:$D$1207,0))</f>
        <v>#N/A</v>
      </c>
    </row>
    <row r="2075" spans="1:37" ht="20">
      <c r="A2075" s="106" t="s">
        <v>3907</v>
      </c>
      <c r="B2075" s="106" t="s">
        <v>2080</v>
      </c>
      <c r="C2075" s="106" t="s">
        <v>6297</v>
      </c>
      <c r="D2075" s="168">
        <v>2023</v>
      </c>
      <c r="E2075" s="168">
        <v>9</v>
      </c>
      <c r="F2075" s="199">
        <v>3.2872700151314009</v>
      </c>
      <c r="G2075" s="212" t="s">
        <v>6314</v>
      </c>
      <c r="H2075" s="212" t="s">
        <v>6314</v>
      </c>
      <c r="I2075" s="106" t="s">
        <v>594</v>
      </c>
      <c r="K2075" s="83" t="s">
        <v>6314</v>
      </c>
      <c r="L2075" s="83" t="s">
        <v>6314</v>
      </c>
      <c r="M2075" s="45" t="str">
        <f>IF(
ISNA(INDEX(resources!E:E,MATCH(B2075,resources!B:B,0))),"fillme",
INDEX(resources!E:E,MATCH(B2075,resources!B:B,0)))</f>
        <v>CAISO_Solar</v>
      </c>
      <c r="N2075" s="45">
        <f>IF(
ISNA(INDEX(resources!J:J,MATCH(B2075,resources!B:B,0))),"fillme",
INDEX(resources!J:J,MATCH(B2075,resources!B:B,0)))</f>
        <v>0</v>
      </c>
      <c r="O2075" s="83" t="str">
        <f>IFERROR(INDEX(resources!K:K,MATCH(B2075,resources!B:B,0)),"fillme")</f>
        <v>solar</v>
      </c>
      <c r="P2075" s="89" t="str">
        <f t="shared" si="447"/>
        <v>solar_2023_9</v>
      </c>
      <c r="Q2075" s="87">
        <f>INDEX(elcc!G:G,MATCH(P2075,elcc!D:D,0))</f>
        <v>0.14000000000000001</v>
      </c>
      <c r="R2075" s="89">
        <f t="shared" si="448"/>
        <v>1</v>
      </c>
      <c r="S2075" s="89" t="s">
        <v>6314</v>
      </c>
      <c r="T2075" s="89" t="s">
        <v>6314</v>
      </c>
      <c r="U2075" s="90" t="str">
        <f t="shared" si="449"/>
        <v>ok</v>
      </c>
      <c r="V2075" s="63" t="str">
        <f>INDEX(resources!F:F,MATCH(B2075,resources!B:B,0))</f>
        <v>new_resolve</v>
      </c>
      <c r="W2075" s="110">
        <f t="shared" si="450"/>
        <v>1</v>
      </c>
      <c r="X2075" s="110">
        <f t="shared" si="451"/>
        <v>0</v>
      </c>
      <c r="Y2075" s="110" t="str">
        <f t="shared" si="452"/>
        <v>Inyokern_North_Kramer_Solar_energy_NA_CONFIDENTIAL</v>
      </c>
      <c r="Z2075" s="110">
        <f>IF(COUNTIFS($Y$2:Y2075,Y2075)=1,1,0)</f>
        <v>0</v>
      </c>
      <c r="AA2075" s="110">
        <f>SUM($Z$2:Z2075)*Z2075</f>
        <v>0</v>
      </c>
      <c r="AB2075" s="110">
        <f>COUNTIFS(resources!B:B,B2075)</f>
        <v>1</v>
      </c>
      <c r="AC2075" s="110">
        <f t="shared" si="453"/>
        <v>1</v>
      </c>
      <c r="AD2075" s="110">
        <f t="shared" si="454"/>
        <v>1</v>
      </c>
      <c r="AE2075" s="110">
        <f t="shared" si="455"/>
        <v>0</v>
      </c>
      <c r="AF2075" s="110">
        <f t="shared" si="456"/>
        <v>1</v>
      </c>
      <c r="AG2075" s="110">
        <f t="shared" si="457"/>
        <v>0</v>
      </c>
      <c r="AH2075" s="110">
        <f t="shared" si="458"/>
        <v>0</v>
      </c>
      <c r="AI2075" s="110">
        <f t="shared" si="459"/>
        <v>1</v>
      </c>
      <c r="AJ2075" s="100">
        <f>ROW()</f>
        <v>2075</v>
      </c>
      <c r="AK2075" s="100" t="e">
        <f>INDEX('BadRows RECART'!$C$2:$C$1207,MATCH(monthly_gwh_mw!AJ2075,'BadRows RECART'!$D$2:$D$1207,0))</f>
        <v>#N/A</v>
      </c>
    </row>
    <row r="2076" spans="1:37" ht="20">
      <c r="A2076" s="106" t="s">
        <v>3907</v>
      </c>
      <c r="B2076" s="106" t="s">
        <v>2080</v>
      </c>
      <c r="C2076" s="106" t="s">
        <v>6297</v>
      </c>
      <c r="D2076" s="168">
        <v>2023</v>
      </c>
      <c r="E2076" s="168">
        <v>10</v>
      </c>
      <c r="F2076" s="199">
        <v>2.870128290956198</v>
      </c>
      <c r="G2076" s="212" t="s">
        <v>6314</v>
      </c>
      <c r="H2076" s="212" t="s">
        <v>6314</v>
      </c>
      <c r="I2076" s="106" t="s">
        <v>594</v>
      </c>
      <c r="K2076" s="83" t="s">
        <v>6314</v>
      </c>
      <c r="L2076" s="83" t="s">
        <v>6314</v>
      </c>
      <c r="M2076" s="45" t="str">
        <f>IF(
ISNA(INDEX(resources!E:E,MATCH(B2076,resources!B:B,0))),"fillme",
INDEX(resources!E:E,MATCH(B2076,resources!B:B,0)))</f>
        <v>CAISO_Solar</v>
      </c>
      <c r="N2076" s="45">
        <f>IF(
ISNA(INDEX(resources!J:J,MATCH(B2076,resources!B:B,0))),"fillme",
INDEX(resources!J:J,MATCH(B2076,resources!B:B,0)))</f>
        <v>0</v>
      </c>
      <c r="O2076" s="83" t="str">
        <f>IFERROR(INDEX(resources!K:K,MATCH(B2076,resources!B:B,0)),"fillme")</f>
        <v>solar</v>
      </c>
      <c r="P2076" s="89" t="str">
        <f t="shared" si="447"/>
        <v>solar_2023_10</v>
      </c>
      <c r="Q2076" s="87">
        <f>INDEX(elcc!G:G,MATCH(P2076,elcc!D:D,0))</f>
        <v>0.02</v>
      </c>
      <c r="R2076" s="89">
        <f t="shared" si="448"/>
        <v>1</v>
      </c>
      <c r="S2076" s="89" t="s">
        <v>6314</v>
      </c>
      <c r="T2076" s="89" t="s">
        <v>6314</v>
      </c>
      <c r="U2076" s="90" t="str">
        <f t="shared" si="449"/>
        <v>ok</v>
      </c>
      <c r="V2076" s="63" t="str">
        <f>INDEX(resources!F:F,MATCH(B2076,resources!B:B,0))</f>
        <v>new_resolve</v>
      </c>
      <c r="W2076" s="110">
        <f t="shared" si="450"/>
        <v>1</v>
      </c>
      <c r="X2076" s="110">
        <f t="shared" si="451"/>
        <v>0</v>
      </c>
      <c r="Y2076" s="110" t="str">
        <f t="shared" si="452"/>
        <v>Inyokern_North_Kramer_Solar_energy_NA_CONFIDENTIAL</v>
      </c>
      <c r="Z2076" s="110">
        <f>IF(COUNTIFS($Y$2:Y2076,Y2076)=1,1,0)</f>
        <v>0</v>
      </c>
      <c r="AA2076" s="110">
        <f>SUM($Z$2:Z2076)*Z2076</f>
        <v>0</v>
      </c>
      <c r="AB2076" s="110">
        <f>COUNTIFS(resources!B:B,B2076)</f>
        <v>1</v>
      </c>
      <c r="AC2076" s="110">
        <f t="shared" si="453"/>
        <v>1</v>
      </c>
      <c r="AD2076" s="110">
        <f t="shared" si="454"/>
        <v>1</v>
      </c>
      <c r="AE2076" s="110">
        <f t="shared" si="455"/>
        <v>0</v>
      </c>
      <c r="AF2076" s="110">
        <f t="shared" si="456"/>
        <v>1</v>
      </c>
      <c r="AG2076" s="110">
        <f t="shared" si="457"/>
        <v>0</v>
      </c>
      <c r="AH2076" s="110">
        <f t="shared" si="458"/>
        <v>0</v>
      </c>
      <c r="AI2076" s="110">
        <f t="shared" si="459"/>
        <v>1</v>
      </c>
      <c r="AJ2076" s="100">
        <f>ROW()</f>
        <v>2076</v>
      </c>
      <c r="AK2076" s="100" t="e">
        <f>INDEX('BadRows RECART'!$C$2:$C$1207,MATCH(monthly_gwh_mw!AJ2076,'BadRows RECART'!$D$2:$D$1207,0))</f>
        <v>#N/A</v>
      </c>
    </row>
    <row r="2077" spans="1:37" ht="20">
      <c r="A2077" s="106" t="s">
        <v>3907</v>
      </c>
      <c r="B2077" s="106" t="s">
        <v>2080</v>
      </c>
      <c r="C2077" s="106" t="s">
        <v>6297</v>
      </c>
      <c r="D2077" s="168">
        <v>2023</v>
      </c>
      <c r="E2077" s="168">
        <v>11</v>
      </c>
      <c r="F2077" s="199">
        <v>2.0457173058092994</v>
      </c>
      <c r="G2077" s="212" t="s">
        <v>6314</v>
      </c>
      <c r="H2077" s="212" t="s">
        <v>6314</v>
      </c>
      <c r="I2077" s="106" t="s">
        <v>594</v>
      </c>
      <c r="K2077" s="83" t="s">
        <v>6314</v>
      </c>
      <c r="L2077" s="83" t="s">
        <v>6314</v>
      </c>
      <c r="M2077" s="45" t="str">
        <f>IF(
ISNA(INDEX(resources!E:E,MATCH(B2077,resources!B:B,0))),"fillme",
INDEX(resources!E:E,MATCH(B2077,resources!B:B,0)))</f>
        <v>CAISO_Solar</v>
      </c>
      <c r="N2077" s="45">
        <f>IF(
ISNA(INDEX(resources!J:J,MATCH(B2077,resources!B:B,0))),"fillme",
INDEX(resources!J:J,MATCH(B2077,resources!B:B,0)))</f>
        <v>0</v>
      </c>
      <c r="O2077" s="83" t="str">
        <f>IFERROR(INDEX(resources!K:K,MATCH(B2077,resources!B:B,0)),"fillme")</f>
        <v>solar</v>
      </c>
      <c r="P2077" s="89" t="str">
        <f t="shared" si="447"/>
        <v>solar_2023_11</v>
      </c>
      <c r="Q2077" s="87">
        <f>INDEX(elcc!G:G,MATCH(P2077,elcc!D:D,0))</f>
        <v>0.02</v>
      </c>
      <c r="R2077" s="89">
        <f t="shared" si="448"/>
        <v>1</v>
      </c>
      <c r="S2077" s="89" t="s">
        <v>6314</v>
      </c>
      <c r="T2077" s="89" t="s">
        <v>6314</v>
      </c>
      <c r="U2077" s="90" t="str">
        <f t="shared" si="449"/>
        <v>ok</v>
      </c>
      <c r="V2077" s="63" t="str">
        <f>INDEX(resources!F:F,MATCH(B2077,resources!B:B,0))</f>
        <v>new_resolve</v>
      </c>
      <c r="W2077" s="110">
        <f t="shared" si="450"/>
        <v>1</v>
      </c>
      <c r="X2077" s="110">
        <f t="shared" si="451"/>
        <v>0</v>
      </c>
      <c r="Y2077" s="110" t="str">
        <f t="shared" si="452"/>
        <v>Inyokern_North_Kramer_Solar_energy_NA_CONFIDENTIAL</v>
      </c>
      <c r="Z2077" s="110">
        <f>IF(COUNTIFS($Y$2:Y2077,Y2077)=1,1,0)</f>
        <v>0</v>
      </c>
      <c r="AA2077" s="110">
        <f>SUM($Z$2:Z2077)*Z2077</f>
        <v>0</v>
      </c>
      <c r="AB2077" s="110">
        <f>COUNTIFS(resources!B:B,B2077)</f>
        <v>1</v>
      </c>
      <c r="AC2077" s="110">
        <f t="shared" si="453"/>
        <v>1</v>
      </c>
      <c r="AD2077" s="110">
        <f t="shared" si="454"/>
        <v>1</v>
      </c>
      <c r="AE2077" s="110">
        <f t="shared" si="455"/>
        <v>0</v>
      </c>
      <c r="AF2077" s="110">
        <f t="shared" si="456"/>
        <v>1</v>
      </c>
      <c r="AG2077" s="110">
        <f t="shared" si="457"/>
        <v>0</v>
      </c>
      <c r="AH2077" s="110">
        <f t="shared" si="458"/>
        <v>0</v>
      </c>
      <c r="AI2077" s="110">
        <f t="shared" si="459"/>
        <v>1</v>
      </c>
      <c r="AJ2077" s="100">
        <f>ROW()</f>
        <v>2077</v>
      </c>
      <c r="AK2077" s="100" t="e">
        <f>INDEX('BadRows RECART'!$C$2:$C$1207,MATCH(monthly_gwh_mw!AJ2077,'BadRows RECART'!$D$2:$D$1207,0))</f>
        <v>#N/A</v>
      </c>
    </row>
    <row r="2078" spans="1:37" ht="20">
      <c r="A2078" s="106" t="s">
        <v>3907</v>
      </c>
      <c r="B2078" s="106" t="s">
        <v>2080</v>
      </c>
      <c r="C2078" s="106" t="s">
        <v>6297</v>
      </c>
      <c r="D2078" s="168">
        <v>2023</v>
      </c>
      <c r="E2078" s="168">
        <v>12</v>
      </c>
      <c r="F2078" s="199">
        <v>1.9123451718083979</v>
      </c>
      <c r="G2078" s="212" t="s">
        <v>6314</v>
      </c>
      <c r="H2078" s="212" t="s">
        <v>6314</v>
      </c>
      <c r="I2078" s="106" t="s">
        <v>594</v>
      </c>
      <c r="K2078" s="83" t="s">
        <v>6314</v>
      </c>
      <c r="L2078" s="83" t="s">
        <v>6314</v>
      </c>
      <c r="M2078" s="45" t="str">
        <f>IF(
ISNA(INDEX(resources!E:E,MATCH(B2078,resources!B:B,0))),"fillme",
INDEX(resources!E:E,MATCH(B2078,resources!B:B,0)))</f>
        <v>CAISO_Solar</v>
      </c>
      <c r="N2078" s="45">
        <f>IF(
ISNA(INDEX(resources!J:J,MATCH(B2078,resources!B:B,0))),"fillme",
INDEX(resources!J:J,MATCH(B2078,resources!B:B,0)))</f>
        <v>0</v>
      </c>
      <c r="O2078" s="83" t="str">
        <f>IFERROR(INDEX(resources!K:K,MATCH(B2078,resources!B:B,0)),"fillme")</f>
        <v>solar</v>
      </c>
      <c r="P2078" s="89" t="str">
        <f t="shared" si="447"/>
        <v>solar_2023_12</v>
      </c>
      <c r="Q2078" s="87">
        <f>INDEX(elcc!G:G,MATCH(P2078,elcc!D:D,0))</f>
        <v>0</v>
      </c>
      <c r="R2078" s="89">
        <f t="shared" si="448"/>
        <v>1</v>
      </c>
      <c r="S2078" s="89" t="s">
        <v>6314</v>
      </c>
      <c r="T2078" s="89" t="s">
        <v>6314</v>
      </c>
      <c r="U2078" s="90" t="str">
        <f t="shared" si="449"/>
        <v>ok</v>
      </c>
      <c r="V2078" s="63" t="str">
        <f>INDEX(resources!F:F,MATCH(B2078,resources!B:B,0))</f>
        <v>new_resolve</v>
      </c>
      <c r="W2078" s="110">
        <f t="shared" si="450"/>
        <v>1</v>
      </c>
      <c r="X2078" s="110">
        <f t="shared" si="451"/>
        <v>0</v>
      </c>
      <c r="Y2078" s="110" t="str">
        <f t="shared" si="452"/>
        <v>Inyokern_North_Kramer_Solar_energy_NA_CONFIDENTIAL</v>
      </c>
      <c r="Z2078" s="110">
        <f>IF(COUNTIFS($Y$2:Y2078,Y2078)=1,1,0)</f>
        <v>0</v>
      </c>
      <c r="AA2078" s="110">
        <f>SUM($Z$2:Z2078)*Z2078</f>
        <v>0</v>
      </c>
      <c r="AB2078" s="110">
        <f>COUNTIFS(resources!B:B,B2078)</f>
        <v>1</v>
      </c>
      <c r="AC2078" s="110">
        <f t="shared" si="453"/>
        <v>1</v>
      </c>
      <c r="AD2078" s="110">
        <f t="shared" si="454"/>
        <v>1</v>
      </c>
      <c r="AE2078" s="110">
        <f t="shared" si="455"/>
        <v>0</v>
      </c>
      <c r="AF2078" s="110">
        <f t="shared" si="456"/>
        <v>1</v>
      </c>
      <c r="AG2078" s="110">
        <f t="shared" si="457"/>
        <v>0</v>
      </c>
      <c r="AH2078" s="110">
        <f t="shared" si="458"/>
        <v>0</v>
      </c>
      <c r="AI2078" s="110">
        <f t="shared" si="459"/>
        <v>1</v>
      </c>
      <c r="AJ2078" s="100">
        <f>ROW()</f>
        <v>2078</v>
      </c>
      <c r="AK2078" s="100" t="e">
        <f>INDEX('BadRows RECART'!$C$2:$C$1207,MATCH(monthly_gwh_mw!AJ2078,'BadRows RECART'!$D$2:$D$1207,0))</f>
        <v>#N/A</v>
      </c>
    </row>
    <row r="2079" spans="1:37" ht="20">
      <c r="A2079" s="106" t="s">
        <v>3907</v>
      </c>
      <c r="B2079" s="106" t="s">
        <v>2080</v>
      </c>
      <c r="C2079" s="106" t="s">
        <v>6297</v>
      </c>
      <c r="D2079" s="168">
        <v>2024</v>
      </c>
      <c r="E2079" s="168">
        <v>1</v>
      </c>
      <c r="F2079" s="199">
        <v>3.7988841842477759</v>
      </c>
      <c r="G2079" s="212" t="s">
        <v>6314</v>
      </c>
      <c r="H2079" s="212" t="s">
        <v>6314</v>
      </c>
      <c r="I2079" s="106" t="s">
        <v>594</v>
      </c>
      <c r="K2079" s="83" t="s">
        <v>6314</v>
      </c>
      <c r="L2079" s="83" t="s">
        <v>6314</v>
      </c>
      <c r="M2079" s="45" t="str">
        <f>IF(
ISNA(INDEX(resources!E:E,MATCH(B2079,resources!B:B,0))),"fillme",
INDEX(resources!E:E,MATCH(B2079,resources!B:B,0)))</f>
        <v>CAISO_Solar</v>
      </c>
      <c r="N2079" s="45">
        <f>IF(
ISNA(INDEX(resources!J:J,MATCH(B2079,resources!B:B,0))),"fillme",
INDEX(resources!J:J,MATCH(B2079,resources!B:B,0)))</f>
        <v>0</v>
      </c>
      <c r="O2079" s="83" t="str">
        <f>IFERROR(INDEX(resources!K:K,MATCH(B2079,resources!B:B,0)),"fillme")</f>
        <v>solar</v>
      </c>
      <c r="P2079" s="89" t="str">
        <f t="shared" si="447"/>
        <v>solar_2024_1</v>
      </c>
      <c r="Q2079" s="87">
        <f>INDEX(elcc!G:G,MATCH(P2079,elcc!D:D,0))</f>
        <v>3.428571428571428E-2</v>
      </c>
      <c r="R2079" s="89">
        <f t="shared" si="448"/>
        <v>1</v>
      </c>
      <c r="S2079" s="89" t="s">
        <v>6314</v>
      </c>
      <c r="T2079" s="89" t="s">
        <v>6314</v>
      </c>
      <c r="U2079" s="90" t="str">
        <f t="shared" si="449"/>
        <v>ok</v>
      </c>
      <c r="V2079" s="63" t="str">
        <f>INDEX(resources!F:F,MATCH(B2079,resources!B:B,0))</f>
        <v>new_resolve</v>
      </c>
      <c r="W2079" s="110">
        <f t="shared" si="450"/>
        <v>1</v>
      </c>
      <c r="X2079" s="110">
        <f t="shared" si="451"/>
        <v>0</v>
      </c>
      <c r="Y2079" s="110" t="str">
        <f t="shared" si="452"/>
        <v>Inyokern_North_Kramer_Solar_energy_NA_CONFIDENTIAL</v>
      </c>
      <c r="Z2079" s="110">
        <f>IF(COUNTIFS($Y$2:Y2079,Y2079)=1,1,0)</f>
        <v>0</v>
      </c>
      <c r="AA2079" s="110">
        <f>SUM($Z$2:Z2079)*Z2079</f>
        <v>0</v>
      </c>
      <c r="AB2079" s="110">
        <f>COUNTIFS(resources!B:B,B2079)</f>
        <v>1</v>
      </c>
      <c r="AC2079" s="110">
        <f t="shared" si="453"/>
        <v>1</v>
      </c>
      <c r="AD2079" s="110">
        <f t="shared" si="454"/>
        <v>1</v>
      </c>
      <c r="AE2079" s="110">
        <f t="shared" si="455"/>
        <v>0</v>
      </c>
      <c r="AF2079" s="110">
        <f t="shared" si="456"/>
        <v>1</v>
      </c>
      <c r="AG2079" s="110">
        <f t="shared" si="457"/>
        <v>0</v>
      </c>
      <c r="AH2079" s="110">
        <f t="shared" si="458"/>
        <v>0</v>
      </c>
      <c r="AI2079" s="110">
        <f t="shared" si="459"/>
        <v>1</v>
      </c>
      <c r="AJ2079" s="100">
        <f>ROW()</f>
        <v>2079</v>
      </c>
      <c r="AK2079" s="100" t="e">
        <f>INDEX('BadRows RECART'!$C$2:$C$1207,MATCH(monthly_gwh_mw!AJ2079,'BadRows RECART'!$D$2:$D$1207,0))</f>
        <v>#N/A</v>
      </c>
    </row>
    <row r="2080" spans="1:37" ht="20">
      <c r="A2080" s="106" t="s">
        <v>3907</v>
      </c>
      <c r="B2080" s="106" t="s">
        <v>2080</v>
      </c>
      <c r="C2080" s="106" t="s">
        <v>6297</v>
      </c>
      <c r="D2080" s="168">
        <v>2024</v>
      </c>
      <c r="E2080" s="168">
        <v>2</v>
      </c>
      <c r="F2080" s="199">
        <v>4.0066678975761088</v>
      </c>
      <c r="G2080" s="212" t="s">
        <v>6314</v>
      </c>
      <c r="H2080" s="212" t="s">
        <v>6314</v>
      </c>
      <c r="I2080" s="106" t="s">
        <v>594</v>
      </c>
      <c r="K2080" s="83" t="s">
        <v>6314</v>
      </c>
      <c r="L2080" s="83" t="s">
        <v>6314</v>
      </c>
      <c r="M2080" s="45" t="str">
        <f>IF(
ISNA(INDEX(resources!E:E,MATCH(B2080,resources!B:B,0))),"fillme",
INDEX(resources!E:E,MATCH(B2080,resources!B:B,0)))</f>
        <v>CAISO_Solar</v>
      </c>
      <c r="N2080" s="45">
        <f>IF(
ISNA(INDEX(resources!J:J,MATCH(B2080,resources!B:B,0))),"fillme",
INDEX(resources!J:J,MATCH(B2080,resources!B:B,0)))</f>
        <v>0</v>
      </c>
      <c r="O2080" s="83" t="str">
        <f>IFERROR(INDEX(resources!K:K,MATCH(B2080,resources!B:B,0)),"fillme")</f>
        <v>solar</v>
      </c>
      <c r="P2080" s="89" t="str">
        <f t="shared" si="447"/>
        <v>solar_2024_2</v>
      </c>
      <c r="Q2080" s="87">
        <f>INDEX(elcc!G:G,MATCH(P2080,elcc!D:D,0))</f>
        <v>2.5714285714285707E-2</v>
      </c>
      <c r="R2080" s="89">
        <f t="shared" si="448"/>
        <v>1</v>
      </c>
      <c r="S2080" s="89" t="s">
        <v>6314</v>
      </c>
      <c r="T2080" s="89" t="s">
        <v>6314</v>
      </c>
      <c r="U2080" s="90" t="str">
        <f t="shared" si="449"/>
        <v>ok</v>
      </c>
      <c r="V2080" s="63" t="str">
        <f>INDEX(resources!F:F,MATCH(B2080,resources!B:B,0))</f>
        <v>new_resolve</v>
      </c>
      <c r="W2080" s="110">
        <f t="shared" si="450"/>
        <v>1</v>
      </c>
      <c r="X2080" s="110">
        <f t="shared" si="451"/>
        <v>0</v>
      </c>
      <c r="Y2080" s="110" t="str">
        <f t="shared" si="452"/>
        <v>Inyokern_North_Kramer_Solar_energy_NA_CONFIDENTIAL</v>
      </c>
      <c r="Z2080" s="110">
        <f>IF(COUNTIFS($Y$2:Y2080,Y2080)=1,1,0)</f>
        <v>0</v>
      </c>
      <c r="AA2080" s="110">
        <f>SUM($Z$2:Z2080)*Z2080</f>
        <v>0</v>
      </c>
      <c r="AB2080" s="110">
        <f>COUNTIFS(resources!B:B,B2080)</f>
        <v>1</v>
      </c>
      <c r="AC2080" s="110">
        <f t="shared" si="453"/>
        <v>1</v>
      </c>
      <c r="AD2080" s="110">
        <f t="shared" si="454"/>
        <v>1</v>
      </c>
      <c r="AE2080" s="110">
        <f t="shared" si="455"/>
        <v>0</v>
      </c>
      <c r="AF2080" s="110">
        <f t="shared" si="456"/>
        <v>1</v>
      </c>
      <c r="AG2080" s="110">
        <f t="shared" si="457"/>
        <v>0</v>
      </c>
      <c r="AH2080" s="110">
        <f t="shared" si="458"/>
        <v>0</v>
      </c>
      <c r="AI2080" s="110">
        <f t="shared" si="459"/>
        <v>1</v>
      </c>
      <c r="AJ2080" s="100">
        <f>ROW()</f>
        <v>2080</v>
      </c>
      <c r="AK2080" s="100" t="e">
        <f>INDEX('BadRows RECART'!$C$2:$C$1207,MATCH(monthly_gwh_mw!AJ2080,'BadRows RECART'!$D$2:$D$1207,0))</f>
        <v>#N/A</v>
      </c>
    </row>
    <row r="2081" spans="1:37" ht="20">
      <c r="A2081" s="106" t="s">
        <v>3907</v>
      </c>
      <c r="B2081" s="106" t="s">
        <v>2080</v>
      </c>
      <c r="C2081" s="106" t="s">
        <v>6297</v>
      </c>
      <c r="D2081" s="168">
        <v>2024</v>
      </c>
      <c r="E2081" s="168">
        <v>3</v>
      </c>
      <c r="F2081" s="199">
        <v>5.7752141190069111</v>
      </c>
      <c r="G2081" s="212" t="s">
        <v>6314</v>
      </c>
      <c r="H2081" s="212" t="s">
        <v>6314</v>
      </c>
      <c r="I2081" s="106" t="s">
        <v>594</v>
      </c>
      <c r="K2081" s="83" t="s">
        <v>6314</v>
      </c>
      <c r="L2081" s="83" t="s">
        <v>6314</v>
      </c>
      <c r="M2081" s="45" t="str">
        <f>IF(
ISNA(INDEX(resources!E:E,MATCH(B2081,resources!B:B,0))),"fillme",
INDEX(resources!E:E,MATCH(B2081,resources!B:B,0)))</f>
        <v>CAISO_Solar</v>
      </c>
      <c r="N2081" s="45">
        <f>IF(
ISNA(INDEX(resources!J:J,MATCH(B2081,resources!B:B,0))),"fillme",
INDEX(resources!J:J,MATCH(B2081,resources!B:B,0)))</f>
        <v>0</v>
      </c>
      <c r="O2081" s="83" t="str">
        <f>IFERROR(INDEX(resources!K:K,MATCH(B2081,resources!B:B,0)),"fillme")</f>
        <v>solar</v>
      </c>
      <c r="P2081" s="89" t="str">
        <f t="shared" si="447"/>
        <v>solar_2024_3</v>
      </c>
      <c r="Q2081" s="87">
        <f>INDEX(elcc!G:G,MATCH(P2081,elcc!D:D,0))</f>
        <v>0.15428571428571425</v>
      </c>
      <c r="R2081" s="89">
        <f t="shared" si="448"/>
        <v>1</v>
      </c>
      <c r="S2081" s="89" t="s">
        <v>6314</v>
      </c>
      <c r="T2081" s="89" t="s">
        <v>6314</v>
      </c>
      <c r="U2081" s="90" t="str">
        <f t="shared" si="449"/>
        <v>ok</v>
      </c>
      <c r="V2081" s="63" t="str">
        <f>INDEX(resources!F:F,MATCH(B2081,resources!B:B,0))</f>
        <v>new_resolve</v>
      </c>
      <c r="W2081" s="110">
        <f t="shared" si="450"/>
        <v>1</v>
      </c>
      <c r="X2081" s="110">
        <f t="shared" si="451"/>
        <v>0</v>
      </c>
      <c r="Y2081" s="110" t="str">
        <f t="shared" si="452"/>
        <v>Inyokern_North_Kramer_Solar_energy_NA_CONFIDENTIAL</v>
      </c>
      <c r="Z2081" s="110">
        <f>IF(COUNTIFS($Y$2:Y2081,Y2081)=1,1,0)</f>
        <v>0</v>
      </c>
      <c r="AA2081" s="110">
        <f>SUM($Z$2:Z2081)*Z2081</f>
        <v>0</v>
      </c>
      <c r="AB2081" s="110">
        <f>COUNTIFS(resources!B:B,B2081)</f>
        <v>1</v>
      </c>
      <c r="AC2081" s="110">
        <f t="shared" si="453"/>
        <v>1</v>
      </c>
      <c r="AD2081" s="110">
        <f t="shared" si="454"/>
        <v>1</v>
      </c>
      <c r="AE2081" s="110">
        <f t="shared" si="455"/>
        <v>0</v>
      </c>
      <c r="AF2081" s="110">
        <f t="shared" si="456"/>
        <v>1</v>
      </c>
      <c r="AG2081" s="110">
        <f t="shared" si="457"/>
        <v>0</v>
      </c>
      <c r="AH2081" s="110">
        <f t="shared" si="458"/>
        <v>0</v>
      </c>
      <c r="AI2081" s="110">
        <f t="shared" si="459"/>
        <v>1</v>
      </c>
      <c r="AJ2081" s="100">
        <f>ROW()</f>
        <v>2081</v>
      </c>
      <c r="AK2081" s="100" t="e">
        <f>INDEX('BadRows RECART'!$C$2:$C$1207,MATCH(monthly_gwh_mw!AJ2081,'BadRows RECART'!$D$2:$D$1207,0))</f>
        <v>#N/A</v>
      </c>
    </row>
    <row r="2082" spans="1:37" ht="20">
      <c r="A2082" s="106" t="s">
        <v>3907</v>
      </c>
      <c r="B2082" s="106" t="s">
        <v>2080</v>
      </c>
      <c r="C2082" s="106" t="s">
        <v>6297</v>
      </c>
      <c r="D2082" s="168">
        <v>2024</v>
      </c>
      <c r="E2082" s="168">
        <v>4</v>
      </c>
      <c r="F2082" s="199">
        <v>6.2393435248563982</v>
      </c>
      <c r="G2082" s="212" t="s">
        <v>6314</v>
      </c>
      <c r="H2082" s="212" t="s">
        <v>6314</v>
      </c>
      <c r="I2082" s="106" t="s">
        <v>594</v>
      </c>
      <c r="K2082" s="83" t="s">
        <v>6314</v>
      </c>
      <c r="L2082" s="83" t="s">
        <v>6314</v>
      </c>
      <c r="M2082" s="45" t="str">
        <f>IF(
ISNA(INDEX(resources!E:E,MATCH(B2082,resources!B:B,0))),"fillme",
INDEX(resources!E:E,MATCH(B2082,resources!B:B,0)))</f>
        <v>CAISO_Solar</v>
      </c>
      <c r="N2082" s="45">
        <f>IF(
ISNA(INDEX(resources!J:J,MATCH(B2082,resources!B:B,0))),"fillme",
INDEX(resources!J:J,MATCH(B2082,resources!B:B,0)))</f>
        <v>0</v>
      </c>
      <c r="O2082" s="83" t="str">
        <f>IFERROR(INDEX(resources!K:K,MATCH(B2082,resources!B:B,0)),"fillme")</f>
        <v>solar</v>
      </c>
      <c r="P2082" s="89" t="str">
        <f t="shared" si="447"/>
        <v>solar_2024_4</v>
      </c>
      <c r="Q2082" s="87">
        <f>INDEX(elcc!G:G,MATCH(P2082,elcc!D:D,0))</f>
        <v>0.12857142857142853</v>
      </c>
      <c r="R2082" s="89">
        <f t="shared" si="448"/>
        <v>1</v>
      </c>
      <c r="S2082" s="89" t="s">
        <v>6314</v>
      </c>
      <c r="T2082" s="89" t="s">
        <v>6314</v>
      </c>
      <c r="U2082" s="90" t="str">
        <f t="shared" si="449"/>
        <v>ok</v>
      </c>
      <c r="V2082" s="63" t="str">
        <f>INDEX(resources!F:F,MATCH(B2082,resources!B:B,0))</f>
        <v>new_resolve</v>
      </c>
      <c r="W2082" s="110">
        <f t="shared" si="450"/>
        <v>1</v>
      </c>
      <c r="X2082" s="110">
        <f t="shared" si="451"/>
        <v>0</v>
      </c>
      <c r="Y2082" s="110" t="str">
        <f t="shared" si="452"/>
        <v>Inyokern_North_Kramer_Solar_energy_NA_CONFIDENTIAL</v>
      </c>
      <c r="Z2082" s="110">
        <f>IF(COUNTIFS($Y$2:Y2082,Y2082)=1,1,0)</f>
        <v>0</v>
      </c>
      <c r="AA2082" s="110">
        <f>SUM($Z$2:Z2082)*Z2082</f>
        <v>0</v>
      </c>
      <c r="AB2082" s="110">
        <f>COUNTIFS(resources!B:B,B2082)</f>
        <v>1</v>
      </c>
      <c r="AC2082" s="110">
        <f t="shared" si="453"/>
        <v>1</v>
      </c>
      <c r="AD2082" s="110">
        <f t="shared" si="454"/>
        <v>1</v>
      </c>
      <c r="AE2082" s="110">
        <f t="shared" si="455"/>
        <v>0</v>
      </c>
      <c r="AF2082" s="110">
        <f t="shared" si="456"/>
        <v>1</v>
      </c>
      <c r="AG2082" s="110">
        <f t="shared" si="457"/>
        <v>0</v>
      </c>
      <c r="AH2082" s="110">
        <f t="shared" si="458"/>
        <v>0</v>
      </c>
      <c r="AI2082" s="110">
        <f t="shared" si="459"/>
        <v>1</v>
      </c>
      <c r="AJ2082" s="100">
        <f>ROW()</f>
        <v>2082</v>
      </c>
      <c r="AK2082" s="100" t="e">
        <f>INDEX('BadRows RECART'!$C$2:$C$1207,MATCH(monthly_gwh_mw!AJ2082,'BadRows RECART'!$D$2:$D$1207,0))</f>
        <v>#N/A</v>
      </c>
    </row>
    <row r="2083" spans="1:37" ht="20">
      <c r="A2083" s="106" t="s">
        <v>3907</v>
      </c>
      <c r="B2083" s="106" t="s">
        <v>2080</v>
      </c>
      <c r="C2083" s="106" t="s">
        <v>6297</v>
      </c>
      <c r="D2083" s="168">
        <v>2024</v>
      </c>
      <c r="E2083" s="168">
        <v>5</v>
      </c>
      <c r="F2083" s="199">
        <v>7.4884138224301591</v>
      </c>
      <c r="G2083" s="212" t="s">
        <v>6314</v>
      </c>
      <c r="H2083" s="212" t="s">
        <v>6314</v>
      </c>
      <c r="I2083" s="106" t="s">
        <v>594</v>
      </c>
      <c r="K2083" s="83" t="s">
        <v>6314</v>
      </c>
      <c r="L2083" s="83" t="s">
        <v>6314</v>
      </c>
      <c r="M2083" s="45" t="str">
        <f>IF(
ISNA(INDEX(resources!E:E,MATCH(B2083,resources!B:B,0))),"fillme",
INDEX(resources!E:E,MATCH(B2083,resources!B:B,0)))</f>
        <v>CAISO_Solar</v>
      </c>
      <c r="N2083" s="45">
        <f>IF(
ISNA(INDEX(resources!J:J,MATCH(B2083,resources!B:B,0))),"fillme",
INDEX(resources!J:J,MATCH(B2083,resources!B:B,0)))</f>
        <v>0</v>
      </c>
      <c r="O2083" s="83" t="str">
        <f>IFERROR(INDEX(resources!K:K,MATCH(B2083,resources!B:B,0)),"fillme")</f>
        <v>solar</v>
      </c>
      <c r="P2083" s="89" t="str">
        <f t="shared" si="447"/>
        <v>solar_2024_5</v>
      </c>
      <c r="Q2083" s="87">
        <f>INDEX(elcc!G:G,MATCH(P2083,elcc!D:D,0))</f>
        <v>0.13714285714285712</v>
      </c>
      <c r="R2083" s="89">
        <f t="shared" si="448"/>
        <v>1</v>
      </c>
      <c r="S2083" s="89" t="s">
        <v>6314</v>
      </c>
      <c r="T2083" s="89" t="s">
        <v>6314</v>
      </c>
      <c r="U2083" s="90" t="str">
        <f t="shared" si="449"/>
        <v>ok</v>
      </c>
      <c r="V2083" s="63" t="str">
        <f>INDEX(resources!F:F,MATCH(B2083,resources!B:B,0))</f>
        <v>new_resolve</v>
      </c>
      <c r="W2083" s="110">
        <f t="shared" si="450"/>
        <v>1</v>
      </c>
      <c r="X2083" s="110">
        <f t="shared" si="451"/>
        <v>0</v>
      </c>
      <c r="Y2083" s="110" t="str">
        <f t="shared" si="452"/>
        <v>Inyokern_North_Kramer_Solar_energy_NA_CONFIDENTIAL</v>
      </c>
      <c r="Z2083" s="110">
        <f>IF(COUNTIFS($Y$2:Y2083,Y2083)=1,1,0)</f>
        <v>0</v>
      </c>
      <c r="AA2083" s="110">
        <f>SUM($Z$2:Z2083)*Z2083</f>
        <v>0</v>
      </c>
      <c r="AB2083" s="110">
        <f>COUNTIFS(resources!B:B,B2083)</f>
        <v>1</v>
      </c>
      <c r="AC2083" s="110">
        <f t="shared" si="453"/>
        <v>1</v>
      </c>
      <c r="AD2083" s="110">
        <f t="shared" si="454"/>
        <v>1</v>
      </c>
      <c r="AE2083" s="110">
        <f t="shared" si="455"/>
        <v>0</v>
      </c>
      <c r="AF2083" s="110">
        <f t="shared" si="456"/>
        <v>1</v>
      </c>
      <c r="AG2083" s="110">
        <f t="shared" si="457"/>
        <v>0</v>
      </c>
      <c r="AH2083" s="110">
        <f t="shared" si="458"/>
        <v>0</v>
      </c>
      <c r="AI2083" s="110">
        <f t="shared" si="459"/>
        <v>1</v>
      </c>
      <c r="AJ2083" s="100">
        <f>ROW()</f>
        <v>2083</v>
      </c>
      <c r="AK2083" s="100" t="e">
        <f>INDEX('BadRows RECART'!$C$2:$C$1207,MATCH(monthly_gwh_mw!AJ2083,'BadRows RECART'!$D$2:$D$1207,0))</f>
        <v>#N/A</v>
      </c>
    </row>
    <row r="2084" spans="1:37" ht="20">
      <c r="A2084" s="106" t="s">
        <v>3907</v>
      </c>
      <c r="B2084" s="106" t="s">
        <v>2080</v>
      </c>
      <c r="C2084" s="106" t="s">
        <v>6297</v>
      </c>
      <c r="D2084" s="168">
        <v>2024</v>
      </c>
      <c r="E2084" s="168">
        <v>6</v>
      </c>
      <c r="F2084" s="199">
        <v>7.4218898756465732</v>
      </c>
      <c r="G2084" s="212" t="s">
        <v>6314</v>
      </c>
      <c r="H2084" s="212" t="s">
        <v>6314</v>
      </c>
      <c r="I2084" s="106" t="s">
        <v>594</v>
      </c>
      <c r="K2084" s="83" t="s">
        <v>6314</v>
      </c>
      <c r="L2084" s="83" t="s">
        <v>6314</v>
      </c>
      <c r="M2084" s="45" t="str">
        <f>IF(
ISNA(INDEX(resources!E:E,MATCH(B2084,resources!B:B,0))),"fillme",
INDEX(resources!E:E,MATCH(B2084,resources!B:B,0)))</f>
        <v>CAISO_Solar</v>
      </c>
      <c r="N2084" s="45">
        <f>IF(
ISNA(INDEX(resources!J:J,MATCH(B2084,resources!B:B,0))),"fillme",
INDEX(resources!J:J,MATCH(B2084,resources!B:B,0)))</f>
        <v>0</v>
      </c>
      <c r="O2084" s="83" t="str">
        <f>IFERROR(INDEX(resources!K:K,MATCH(B2084,resources!B:B,0)),"fillme")</f>
        <v>solar</v>
      </c>
      <c r="P2084" s="89" t="str">
        <f t="shared" si="447"/>
        <v>solar_2024_6</v>
      </c>
      <c r="Q2084" s="87">
        <f>INDEX(elcc!G:G,MATCH(P2084,elcc!D:D,0))</f>
        <v>0.26571428571428568</v>
      </c>
      <c r="R2084" s="89">
        <f t="shared" si="448"/>
        <v>1</v>
      </c>
      <c r="S2084" s="89" t="s">
        <v>6314</v>
      </c>
      <c r="T2084" s="89" t="s">
        <v>6314</v>
      </c>
      <c r="U2084" s="90" t="str">
        <f t="shared" si="449"/>
        <v>ok</v>
      </c>
      <c r="V2084" s="63" t="str">
        <f>INDEX(resources!F:F,MATCH(B2084,resources!B:B,0))</f>
        <v>new_resolve</v>
      </c>
      <c r="W2084" s="110">
        <f t="shared" si="450"/>
        <v>1</v>
      </c>
      <c r="X2084" s="110">
        <f t="shared" si="451"/>
        <v>0</v>
      </c>
      <c r="Y2084" s="110" t="str">
        <f t="shared" si="452"/>
        <v>Inyokern_North_Kramer_Solar_energy_NA_CONFIDENTIAL</v>
      </c>
      <c r="Z2084" s="110">
        <f>IF(COUNTIFS($Y$2:Y2084,Y2084)=1,1,0)</f>
        <v>0</v>
      </c>
      <c r="AA2084" s="110">
        <f>SUM($Z$2:Z2084)*Z2084</f>
        <v>0</v>
      </c>
      <c r="AB2084" s="110">
        <f>COUNTIFS(resources!B:B,B2084)</f>
        <v>1</v>
      </c>
      <c r="AC2084" s="110">
        <f t="shared" si="453"/>
        <v>1</v>
      </c>
      <c r="AD2084" s="110">
        <f t="shared" si="454"/>
        <v>1</v>
      </c>
      <c r="AE2084" s="110">
        <f t="shared" si="455"/>
        <v>0</v>
      </c>
      <c r="AF2084" s="110">
        <f t="shared" si="456"/>
        <v>1</v>
      </c>
      <c r="AG2084" s="110">
        <f t="shared" si="457"/>
        <v>0</v>
      </c>
      <c r="AH2084" s="110">
        <f t="shared" si="458"/>
        <v>0</v>
      </c>
      <c r="AI2084" s="110">
        <f t="shared" si="459"/>
        <v>1</v>
      </c>
      <c r="AJ2084" s="100">
        <f>ROW()</f>
        <v>2084</v>
      </c>
      <c r="AK2084" s="100" t="e">
        <f>INDEX('BadRows RECART'!$C$2:$C$1207,MATCH(monthly_gwh_mw!AJ2084,'BadRows RECART'!$D$2:$D$1207,0))</f>
        <v>#N/A</v>
      </c>
    </row>
    <row r="2085" spans="1:37" ht="20">
      <c r="A2085" s="106" t="s">
        <v>3907</v>
      </c>
      <c r="B2085" s="106" t="s">
        <v>2080</v>
      </c>
      <c r="C2085" s="106" t="s">
        <v>6297</v>
      </c>
      <c r="D2085" s="168">
        <v>2024</v>
      </c>
      <c r="E2085" s="168">
        <v>7</v>
      </c>
      <c r="F2085" s="199">
        <v>6.7162778592020356</v>
      </c>
      <c r="G2085" s="212" t="s">
        <v>6314</v>
      </c>
      <c r="H2085" s="212" t="s">
        <v>6314</v>
      </c>
      <c r="I2085" s="106" t="s">
        <v>594</v>
      </c>
      <c r="K2085" s="83" t="s">
        <v>6314</v>
      </c>
      <c r="L2085" s="83" t="s">
        <v>6314</v>
      </c>
      <c r="M2085" s="45" t="str">
        <f>IF(
ISNA(INDEX(resources!E:E,MATCH(B2085,resources!B:B,0))),"fillme",
INDEX(resources!E:E,MATCH(B2085,resources!B:B,0)))</f>
        <v>CAISO_Solar</v>
      </c>
      <c r="N2085" s="45">
        <f>IF(
ISNA(INDEX(resources!J:J,MATCH(B2085,resources!B:B,0))),"fillme",
INDEX(resources!J:J,MATCH(B2085,resources!B:B,0)))</f>
        <v>0</v>
      </c>
      <c r="O2085" s="83" t="str">
        <f>IFERROR(INDEX(resources!K:K,MATCH(B2085,resources!B:B,0)),"fillme")</f>
        <v>solar</v>
      </c>
      <c r="P2085" s="89" t="str">
        <f t="shared" si="447"/>
        <v>solar_2024_7</v>
      </c>
      <c r="Q2085" s="87">
        <f>INDEX(elcc!G:G,MATCH(P2085,elcc!D:D,0))</f>
        <v>0.33428571428571424</v>
      </c>
      <c r="R2085" s="89">
        <f t="shared" si="448"/>
        <v>1</v>
      </c>
      <c r="S2085" s="89" t="s">
        <v>6314</v>
      </c>
      <c r="T2085" s="89" t="s">
        <v>6314</v>
      </c>
      <c r="U2085" s="90" t="str">
        <f t="shared" si="449"/>
        <v>ok</v>
      </c>
      <c r="V2085" s="63" t="str">
        <f>INDEX(resources!F:F,MATCH(B2085,resources!B:B,0))</f>
        <v>new_resolve</v>
      </c>
      <c r="W2085" s="110">
        <f t="shared" si="450"/>
        <v>1</v>
      </c>
      <c r="X2085" s="110">
        <f t="shared" si="451"/>
        <v>0</v>
      </c>
      <c r="Y2085" s="110" t="str">
        <f t="shared" si="452"/>
        <v>Inyokern_North_Kramer_Solar_energy_NA_CONFIDENTIAL</v>
      </c>
      <c r="Z2085" s="110">
        <f>IF(COUNTIFS($Y$2:Y2085,Y2085)=1,1,0)</f>
        <v>0</v>
      </c>
      <c r="AA2085" s="110">
        <f>SUM($Z$2:Z2085)*Z2085</f>
        <v>0</v>
      </c>
      <c r="AB2085" s="110">
        <f>COUNTIFS(resources!B:B,B2085)</f>
        <v>1</v>
      </c>
      <c r="AC2085" s="110">
        <f t="shared" si="453"/>
        <v>1</v>
      </c>
      <c r="AD2085" s="110">
        <f t="shared" si="454"/>
        <v>1</v>
      </c>
      <c r="AE2085" s="110">
        <f t="shared" si="455"/>
        <v>0</v>
      </c>
      <c r="AF2085" s="110">
        <f t="shared" si="456"/>
        <v>1</v>
      </c>
      <c r="AG2085" s="110">
        <f t="shared" si="457"/>
        <v>0</v>
      </c>
      <c r="AH2085" s="110">
        <f t="shared" si="458"/>
        <v>0</v>
      </c>
      <c r="AI2085" s="110">
        <f t="shared" si="459"/>
        <v>1</v>
      </c>
      <c r="AJ2085" s="100">
        <f>ROW()</f>
        <v>2085</v>
      </c>
      <c r="AK2085" s="100" t="e">
        <f>INDEX('BadRows RECART'!$C$2:$C$1207,MATCH(monthly_gwh_mw!AJ2085,'BadRows RECART'!$D$2:$D$1207,0))</f>
        <v>#N/A</v>
      </c>
    </row>
    <row r="2086" spans="1:37" ht="20">
      <c r="A2086" s="106" t="s">
        <v>3907</v>
      </c>
      <c r="B2086" s="106" t="s">
        <v>2080</v>
      </c>
      <c r="C2086" s="106" t="s">
        <v>6297</v>
      </c>
      <c r="D2086" s="168">
        <v>2024</v>
      </c>
      <c r="E2086" s="168">
        <v>8</v>
      </c>
      <c r="F2086" s="199">
        <v>6.3201432708077485</v>
      </c>
      <c r="G2086" s="212" t="s">
        <v>6314</v>
      </c>
      <c r="H2086" s="212" t="s">
        <v>6314</v>
      </c>
      <c r="I2086" s="106" t="s">
        <v>594</v>
      </c>
      <c r="K2086" s="83" t="s">
        <v>6314</v>
      </c>
      <c r="L2086" s="83" t="s">
        <v>6314</v>
      </c>
      <c r="M2086" s="45" t="str">
        <f>IF(
ISNA(INDEX(resources!E:E,MATCH(B2086,resources!B:B,0))),"fillme",
INDEX(resources!E:E,MATCH(B2086,resources!B:B,0)))</f>
        <v>CAISO_Solar</v>
      </c>
      <c r="N2086" s="45">
        <f>IF(
ISNA(INDEX(resources!J:J,MATCH(B2086,resources!B:B,0))),"fillme",
INDEX(resources!J:J,MATCH(B2086,resources!B:B,0)))</f>
        <v>0</v>
      </c>
      <c r="O2086" s="83" t="str">
        <f>IFERROR(INDEX(resources!K:K,MATCH(B2086,resources!B:B,0)),"fillme")</f>
        <v>solar</v>
      </c>
      <c r="P2086" s="89" t="str">
        <f t="shared" si="447"/>
        <v>solar_2024_8</v>
      </c>
      <c r="Q2086" s="87">
        <f>INDEX(elcc!G:G,MATCH(P2086,elcc!D:D,0))</f>
        <v>0.2314285714285714</v>
      </c>
      <c r="R2086" s="89">
        <f t="shared" si="448"/>
        <v>1</v>
      </c>
      <c r="S2086" s="89" t="s">
        <v>6314</v>
      </c>
      <c r="T2086" s="89" t="s">
        <v>6314</v>
      </c>
      <c r="U2086" s="90" t="str">
        <f t="shared" si="449"/>
        <v>ok</v>
      </c>
      <c r="V2086" s="63" t="str">
        <f>INDEX(resources!F:F,MATCH(B2086,resources!B:B,0))</f>
        <v>new_resolve</v>
      </c>
      <c r="W2086" s="110">
        <f t="shared" si="450"/>
        <v>1</v>
      </c>
      <c r="X2086" s="110">
        <f t="shared" si="451"/>
        <v>0</v>
      </c>
      <c r="Y2086" s="110" t="str">
        <f t="shared" si="452"/>
        <v>Inyokern_North_Kramer_Solar_energy_NA_CONFIDENTIAL</v>
      </c>
      <c r="Z2086" s="110">
        <f>IF(COUNTIFS($Y$2:Y2086,Y2086)=1,1,0)</f>
        <v>0</v>
      </c>
      <c r="AA2086" s="110">
        <f>SUM($Z$2:Z2086)*Z2086</f>
        <v>0</v>
      </c>
      <c r="AB2086" s="110">
        <f>COUNTIFS(resources!B:B,B2086)</f>
        <v>1</v>
      </c>
      <c r="AC2086" s="110">
        <f t="shared" si="453"/>
        <v>1</v>
      </c>
      <c r="AD2086" s="110">
        <f t="shared" si="454"/>
        <v>1</v>
      </c>
      <c r="AE2086" s="110">
        <f t="shared" si="455"/>
        <v>0</v>
      </c>
      <c r="AF2086" s="110">
        <f t="shared" si="456"/>
        <v>1</v>
      </c>
      <c r="AG2086" s="110">
        <f t="shared" si="457"/>
        <v>0</v>
      </c>
      <c r="AH2086" s="110">
        <f t="shared" si="458"/>
        <v>0</v>
      </c>
      <c r="AI2086" s="110">
        <f t="shared" si="459"/>
        <v>1</v>
      </c>
      <c r="AJ2086" s="100">
        <f>ROW()</f>
        <v>2086</v>
      </c>
      <c r="AK2086" s="100" t="e">
        <f>INDEX('BadRows RECART'!$C$2:$C$1207,MATCH(monthly_gwh_mw!AJ2086,'BadRows RECART'!$D$2:$D$1207,0))</f>
        <v>#N/A</v>
      </c>
    </row>
    <row r="2087" spans="1:37" ht="20">
      <c r="A2087" s="106" t="s">
        <v>3907</v>
      </c>
      <c r="B2087" s="106" t="s">
        <v>2080</v>
      </c>
      <c r="C2087" s="106" t="s">
        <v>6297</v>
      </c>
      <c r="D2087" s="168">
        <v>2024</v>
      </c>
      <c r="E2087" s="168">
        <v>9</v>
      </c>
      <c r="F2087" s="199">
        <v>5.7527225264799515</v>
      </c>
      <c r="G2087" s="212" t="s">
        <v>6314</v>
      </c>
      <c r="H2087" s="212" t="s">
        <v>6314</v>
      </c>
      <c r="I2087" s="106" t="s">
        <v>594</v>
      </c>
      <c r="K2087" s="83" t="s">
        <v>6314</v>
      </c>
      <c r="L2087" s="83" t="s">
        <v>6314</v>
      </c>
      <c r="M2087" s="45" t="str">
        <f>IF(
ISNA(INDEX(resources!E:E,MATCH(B2087,resources!B:B,0))),"fillme",
INDEX(resources!E:E,MATCH(B2087,resources!B:B,0)))</f>
        <v>CAISO_Solar</v>
      </c>
      <c r="N2087" s="45">
        <f>IF(
ISNA(INDEX(resources!J:J,MATCH(B2087,resources!B:B,0))),"fillme",
INDEX(resources!J:J,MATCH(B2087,resources!B:B,0)))</f>
        <v>0</v>
      </c>
      <c r="O2087" s="83" t="str">
        <f>IFERROR(INDEX(resources!K:K,MATCH(B2087,resources!B:B,0)),"fillme")</f>
        <v>solar</v>
      </c>
      <c r="P2087" s="89" t="str">
        <f t="shared" si="447"/>
        <v>solar_2024_9</v>
      </c>
      <c r="Q2087" s="87">
        <f>INDEX(elcc!G:G,MATCH(P2087,elcc!D:D,0))</f>
        <v>0.1227040666966315</v>
      </c>
      <c r="R2087" s="89">
        <f t="shared" si="448"/>
        <v>1</v>
      </c>
      <c r="S2087" s="89" t="s">
        <v>6314</v>
      </c>
      <c r="T2087" s="89" t="s">
        <v>6314</v>
      </c>
      <c r="U2087" s="90" t="str">
        <f t="shared" si="449"/>
        <v>ok</v>
      </c>
      <c r="V2087" s="63" t="str">
        <f>INDEX(resources!F:F,MATCH(B2087,resources!B:B,0))</f>
        <v>new_resolve</v>
      </c>
      <c r="W2087" s="110">
        <f t="shared" si="450"/>
        <v>1</v>
      </c>
      <c r="X2087" s="110">
        <f t="shared" si="451"/>
        <v>0</v>
      </c>
      <c r="Y2087" s="110" t="str">
        <f t="shared" si="452"/>
        <v>Inyokern_North_Kramer_Solar_energy_NA_CONFIDENTIAL</v>
      </c>
      <c r="Z2087" s="110">
        <f>IF(COUNTIFS($Y$2:Y2087,Y2087)=1,1,0)</f>
        <v>0</v>
      </c>
      <c r="AA2087" s="110">
        <f>SUM($Z$2:Z2087)*Z2087</f>
        <v>0</v>
      </c>
      <c r="AB2087" s="110">
        <f>COUNTIFS(resources!B:B,B2087)</f>
        <v>1</v>
      </c>
      <c r="AC2087" s="110">
        <f t="shared" si="453"/>
        <v>1</v>
      </c>
      <c r="AD2087" s="110">
        <f t="shared" si="454"/>
        <v>1</v>
      </c>
      <c r="AE2087" s="110">
        <f t="shared" si="455"/>
        <v>0</v>
      </c>
      <c r="AF2087" s="110">
        <f t="shared" si="456"/>
        <v>1</v>
      </c>
      <c r="AG2087" s="110">
        <f t="shared" si="457"/>
        <v>0</v>
      </c>
      <c r="AH2087" s="110">
        <f t="shared" si="458"/>
        <v>0</v>
      </c>
      <c r="AI2087" s="110">
        <f t="shared" si="459"/>
        <v>1</v>
      </c>
      <c r="AJ2087" s="100">
        <f>ROW()</f>
        <v>2087</v>
      </c>
      <c r="AK2087" s="100" t="e">
        <f>INDEX('BadRows RECART'!$C$2:$C$1207,MATCH(monthly_gwh_mw!AJ2087,'BadRows RECART'!$D$2:$D$1207,0))</f>
        <v>#N/A</v>
      </c>
    </row>
    <row r="2088" spans="1:37" ht="20">
      <c r="A2088" s="106" t="s">
        <v>3907</v>
      </c>
      <c r="B2088" s="106" t="s">
        <v>2080</v>
      </c>
      <c r="C2088" s="106" t="s">
        <v>6297</v>
      </c>
      <c r="D2088" s="168">
        <v>2024</v>
      </c>
      <c r="E2088" s="168">
        <v>10</v>
      </c>
      <c r="F2088" s="199">
        <v>5.0227245091733455</v>
      </c>
      <c r="G2088" s="212" t="s">
        <v>6314</v>
      </c>
      <c r="H2088" s="212" t="s">
        <v>6314</v>
      </c>
      <c r="I2088" s="106" t="s">
        <v>594</v>
      </c>
      <c r="K2088" s="83" t="s">
        <v>6314</v>
      </c>
      <c r="L2088" s="83" t="s">
        <v>6314</v>
      </c>
      <c r="M2088" s="45" t="str">
        <f>IF(
ISNA(INDEX(resources!E:E,MATCH(B2088,resources!B:B,0))),"fillme",
INDEX(resources!E:E,MATCH(B2088,resources!B:B,0)))</f>
        <v>CAISO_Solar</v>
      </c>
      <c r="N2088" s="45">
        <f>IF(
ISNA(INDEX(resources!J:J,MATCH(B2088,resources!B:B,0))),"fillme",
INDEX(resources!J:J,MATCH(B2088,resources!B:B,0)))</f>
        <v>0</v>
      </c>
      <c r="O2088" s="83" t="str">
        <f>IFERROR(INDEX(resources!K:K,MATCH(B2088,resources!B:B,0)),"fillme")</f>
        <v>solar</v>
      </c>
      <c r="P2088" s="89" t="str">
        <f t="shared" si="447"/>
        <v>solar_2024_10</v>
      </c>
      <c r="Q2088" s="87">
        <f>INDEX(elcc!G:G,MATCH(P2088,elcc!D:D,0))</f>
        <v>1.714285714285714E-2</v>
      </c>
      <c r="R2088" s="89">
        <f t="shared" si="448"/>
        <v>1</v>
      </c>
      <c r="S2088" s="89" t="s">
        <v>6314</v>
      </c>
      <c r="T2088" s="89" t="s">
        <v>6314</v>
      </c>
      <c r="U2088" s="90" t="str">
        <f t="shared" si="449"/>
        <v>ok</v>
      </c>
      <c r="V2088" s="63" t="str">
        <f>INDEX(resources!F:F,MATCH(B2088,resources!B:B,0))</f>
        <v>new_resolve</v>
      </c>
      <c r="W2088" s="110">
        <f t="shared" si="450"/>
        <v>1</v>
      </c>
      <c r="X2088" s="110">
        <f t="shared" si="451"/>
        <v>0</v>
      </c>
      <c r="Y2088" s="110" t="str">
        <f t="shared" si="452"/>
        <v>Inyokern_North_Kramer_Solar_energy_NA_CONFIDENTIAL</v>
      </c>
      <c r="Z2088" s="110">
        <f>IF(COUNTIFS($Y$2:Y2088,Y2088)=1,1,0)</f>
        <v>0</v>
      </c>
      <c r="AA2088" s="110">
        <f>SUM($Z$2:Z2088)*Z2088</f>
        <v>0</v>
      </c>
      <c r="AB2088" s="110">
        <f>COUNTIFS(resources!B:B,B2088)</f>
        <v>1</v>
      </c>
      <c r="AC2088" s="110">
        <f t="shared" si="453"/>
        <v>1</v>
      </c>
      <c r="AD2088" s="110">
        <f t="shared" si="454"/>
        <v>1</v>
      </c>
      <c r="AE2088" s="110">
        <f t="shared" si="455"/>
        <v>0</v>
      </c>
      <c r="AF2088" s="110">
        <f t="shared" si="456"/>
        <v>1</v>
      </c>
      <c r="AG2088" s="110">
        <f t="shared" si="457"/>
        <v>0</v>
      </c>
      <c r="AH2088" s="110">
        <f t="shared" si="458"/>
        <v>0</v>
      </c>
      <c r="AI2088" s="110">
        <f t="shared" si="459"/>
        <v>1</v>
      </c>
      <c r="AJ2088" s="100">
        <f>ROW()</f>
        <v>2088</v>
      </c>
      <c r="AK2088" s="100" t="e">
        <f>INDEX('BadRows RECART'!$C$2:$C$1207,MATCH(monthly_gwh_mw!AJ2088,'BadRows RECART'!$D$2:$D$1207,0))</f>
        <v>#N/A</v>
      </c>
    </row>
    <row r="2089" spans="1:37" ht="20">
      <c r="A2089" s="106" t="s">
        <v>3907</v>
      </c>
      <c r="B2089" s="106" t="s">
        <v>2080</v>
      </c>
      <c r="C2089" s="106" t="s">
        <v>6297</v>
      </c>
      <c r="D2089" s="168">
        <v>2024</v>
      </c>
      <c r="E2089" s="168">
        <v>11</v>
      </c>
      <c r="F2089" s="199">
        <v>3.5800052851662745</v>
      </c>
      <c r="G2089" s="212" t="s">
        <v>6314</v>
      </c>
      <c r="H2089" s="212" t="s">
        <v>6314</v>
      </c>
      <c r="I2089" s="106" t="s">
        <v>594</v>
      </c>
      <c r="K2089" s="83" t="s">
        <v>6314</v>
      </c>
      <c r="L2089" s="83" t="s">
        <v>6314</v>
      </c>
      <c r="M2089" s="45" t="str">
        <f>IF(
ISNA(INDEX(resources!E:E,MATCH(B2089,resources!B:B,0))),"fillme",
INDEX(resources!E:E,MATCH(B2089,resources!B:B,0)))</f>
        <v>CAISO_Solar</v>
      </c>
      <c r="N2089" s="45">
        <f>IF(
ISNA(INDEX(resources!J:J,MATCH(B2089,resources!B:B,0))),"fillme",
INDEX(resources!J:J,MATCH(B2089,resources!B:B,0)))</f>
        <v>0</v>
      </c>
      <c r="O2089" s="83" t="str">
        <f>IFERROR(INDEX(resources!K:K,MATCH(B2089,resources!B:B,0)),"fillme")</f>
        <v>solar</v>
      </c>
      <c r="P2089" s="89" t="str">
        <f t="shared" si="447"/>
        <v>solar_2024_11</v>
      </c>
      <c r="Q2089" s="87">
        <f>INDEX(elcc!G:G,MATCH(P2089,elcc!D:D,0))</f>
        <v>1.714285714285714E-2</v>
      </c>
      <c r="R2089" s="89">
        <f t="shared" si="448"/>
        <v>1</v>
      </c>
      <c r="S2089" s="89" t="s">
        <v>6314</v>
      </c>
      <c r="T2089" s="89" t="s">
        <v>6314</v>
      </c>
      <c r="U2089" s="90" t="str">
        <f t="shared" si="449"/>
        <v>ok</v>
      </c>
      <c r="V2089" s="63" t="str">
        <f>INDEX(resources!F:F,MATCH(B2089,resources!B:B,0))</f>
        <v>new_resolve</v>
      </c>
      <c r="W2089" s="110">
        <f t="shared" si="450"/>
        <v>1</v>
      </c>
      <c r="X2089" s="110">
        <f t="shared" si="451"/>
        <v>0</v>
      </c>
      <c r="Y2089" s="110" t="str">
        <f t="shared" si="452"/>
        <v>Inyokern_North_Kramer_Solar_energy_NA_CONFIDENTIAL</v>
      </c>
      <c r="Z2089" s="110">
        <f>IF(COUNTIFS($Y$2:Y2089,Y2089)=1,1,0)</f>
        <v>0</v>
      </c>
      <c r="AA2089" s="110">
        <f>SUM($Z$2:Z2089)*Z2089</f>
        <v>0</v>
      </c>
      <c r="AB2089" s="110">
        <f>COUNTIFS(resources!B:B,B2089)</f>
        <v>1</v>
      </c>
      <c r="AC2089" s="110">
        <f t="shared" si="453"/>
        <v>1</v>
      </c>
      <c r="AD2089" s="110">
        <f t="shared" si="454"/>
        <v>1</v>
      </c>
      <c r="AE2089" s="110">
        <f t="shared" si="455"/>
        <v>0</v>
      </c>
      <c r="AF2089" s="110">
        <f t="shared" si="456"/>
        <v>1</v>
      </c>
      <c r="AG2089" s="110">
        <f t="shared" si="457"/>
        <v>0</v>
      </c>
      <c r="AH2089" s="110">
        <f t="shared" si="458"/>
        <v>0</v>
      </c>
      <c r="AI2089" s="110">
        <f t="shared" si="459"/>
        <v>1</v>
      </c>
      <c r="AJ2089" s="100">
        <f>ROW()</f>
        <v>2089</v>
      </c>
      <c r="AK2089" s="100" t="e">
        <f>INDEX('BadRows RECART'!$C$2:$C$1207,MATCH(monthly_gwh_mw!AJ2089,'BadRows RECART'!$D$2:$D$1207,0))</f>
        <v>#N/A</v>
      </c>
    </row>
    <row r="2090" spans="1:37" ht="20">
      <c r="A2090" s="106" t="s">
        <v>3907</v>
      </c>
      <c r="B2090" s="106" t="s">
        <v>2080</v>
      </c>
      <c r="C2090" s="106" t="s">
        <v>6297</v>
      </c>
      <c r="D2090" s="168">
        <v>2024</v>
      </c>
      <c r="E2090" s="168">
        <v>12</v>
      </c>
      <c r="F2090" s="199">
        <v>3.3466040506646966</v>
      </c>
      <c r="G2090" s="212" t="s">
        <v>6314</v>
      </c>
      <c r="H2090" s="212" t="s">
        <v>6314</v>
      </c>
      <c r="I2090" s="106" t="s">
        <v>594</v>
      </c>
      <c r="K2090" s="83" t="s">
        <v>6314</v>
      </c>
      <c r="L2090" s="83" t="s">
        <v>6314</v>
      </c>
      <c r="M2090" s="45" t="str">
        <f>IF(
ISNA(INDEX(resources!E:E,MATCH(B2090,resources!B:B,0))),"fillme",
INDEX(resources!E:E,MATCH(B2090,resources!B:B,0)))</f>
        <v>CAISO_Solar</v>
      </c>
      <c r="N2090" s="45">
        <f>IF(
ISNA(INDEX(resources!J:J,MATCH(B2090,resources!B:B,0))),"fillme",
INDEX(resources!J:J,MATCH(B2090,resources!B:B,0)))</f>
        <v>0</v>
      </c>
      <c r="O2090" s="83" t="str">
        <f>IFERROR(INDEX(resources!K:K,MATCH(B2090,resources!B:B,0)),"fillme")</f>
        <v>solar</v>
      </c>
      <c r="P2090" s="89" t="str">
        <f t="shared" si="447"/>
        <v>solar_2024_12</v>
      </c>
      <c r="Q2090" s="87">
        <f>INDEX(elcc!G:G,MATCH(P2090,elcc!D:D,0))</f>
        <v>0</v>
      </c>
      <c r="R2090" s="89">
        <f t="shared" si="448"/>
        <v>1</v>
      </c>
      <c r="S2090" s="89" t="s">
        <v>6314</v>
      </c>
      <c r="T2090" s="89" t="s">
        <v>6314</v>
      </c>
      <c r="U2090" s="90" t="str">
        <f t="shared" si="449"/>
        <v>ok</v>
      </c>
      <c r="V2090" s="63" t="str">
        <f>INDEX(resources!F:F,MATCH(B2090,resources!B:B,0))</f>
        <v>new_resolve</v>
      </c>
      <c r="W2090" s="110">
        <f t="shared" si="450"/>
        <v>1</v>
      </c>
      <c r="X2090" s="110">
        <f t="shared" si="451"/>
        <v>0</v>
      </c>
      <c r="Y2090" s="110" t="str">
        <f t="shared" si="452"/>
        <v>Inyokern_North_Kramer_Solar_energy_NA_CONFIDENTIAL</v>
      </c>
      <c r="Z2090" s="110">
        <f>IF(COUNTIFS($Y$2:Y2090,Y2090)=1,1,0)</f>
        <v>0</v>
      </c>
      <c r="AA2090" s="110">
        <f>SUM($Z$2:Z2090)*Z2090</f>
        <v>0</v>
      </c>
      <c r="AB2090" s="110">
        <f>COUNTIFS(resources!B:B,B2090)</f>
        <v>1</v>
      </c>
      <c r="AC2090" s="110">
        <f t="shared" si="453"/>
        <v>1</v>
      </c>
      <c r="AD2090" s="110">
        <f t="shared" si="454"/>
        <v>1</v>
      </c>
      <c r="AE2090" s="110">
        <f t="shared" si="455"/>
        <v>0</v>
      </c>
      <c r="AF2090" s="110">
        <f t="shared" si="456"/>
        <v>1</v>
      </c>
      <c r="AG2090" s="110">
        <f t="shared" si="457"/>
        <v>0</v>
      </c>
      <c r="AH2090" s="110">
        <f t="shared" si="458"/>
        <v>0</v>
      </c>
      <c r="AI2090" s="110">
        <f t="shared" si="459"/>
        <v>1</v>
      </c>
      <c r="AJ2090" s="100">
        <f>ROW()</f>
        <v>2090</v>
      </c>
      <c r="AK2090" s="100" t="e">
        <f>INDEX('BadRows RECART'!$C$2:$C$1207,MATCH(monthly_gwh_mw!AJ2090,'BadRows RECART'!$D$2:$D$1207,0))</f>
        <v>#N/A</v>
      </c>
    </row>
    <row r="2091" spans="1:37" ht="20">
      <c r="A2091" s="106" t="s">
        <v>3907</v>
      </c>
      <c r="B2091" s="106" t="s">
        <v>2080</v>
      </c>
      <c r="C2091" s="106" t="s">
        <v>6297</v>
      </c>
      <c r="D2091" s="168">
        <v>2025</v>
      </c>
      <c r="E2091" s="168">
        <v>1</v>
      </c>
      <c r="F2091" s="199">
        <v>3.7988841842477759</v>
      </c>
      <c r="G2091" s="212" t="s">
        <v>6314</v>
      </c>
      <c r="H2091" s="212" t="s">
        <v>6314</v>
      </c>
      <c r="I2091" s="106" t="s">
        <v>594</v>
      </c>
      <c r="K2091" s="83" t="s">
        <v>6314</v>
      </c>
      <c r="L2091" s="83" t="s">
        <v>6314</v>
      </c>
      <c r="M2091" s="45" t="str">
        <f>IF(
ISNA(INDEX(resources!E:E,MATCH(B2091,resources!B:B,0))),"fillme",
INDEX(resources!E:E,MATCH(B2091,resources!B:B,0)))</f>
        <v>CAISO_Solar</v>
      </c>
      <c r="N2091" s="45">
        <f>IF(
ISNA(INDEX(resources!J:J,MATCH(B2091,resources!B:B,0))),"fillme",
INDEX(resources!J:J,MATCH(B2091,resources!B:B,0)))</f>
        <v>0</v>
      </c>
      <c r="O2091" s="83" t="str">
        <f>IFERROR(INDEX(resources!K:K,MATCH(B2091,resources!B:B,0)),"fillme")</f>
        <v>solar</v>
      </c>
      <c r="P2091" s="89" t="str">
        <f t="shared" si="447"/>
        <v>solar_2025_1</v>
      </c>
      <c r="Q2091" s="87">
        <f>INDEX(elcc!G:G,MATCH(P2091,elcc!D:D,0))</f>
        <v>3.1428571428571431E-2</v>
      </c>
      <c r="R2091" s="89">
        <f t="shared" si="448"/>
        <v>1</v>
      </c>
      <c r="S2091" s="89" t="s">
        <v>6314</v>
      </c>
      <c r="T2091" s="89" t="s">
        <v>6314</v>
      </c>
      <c r="U2091" s="90" t="str">
        <f t="shared" si="449"/>
        <v>ok</v>
      </c>
      <c r="V2091" s="63" t="str">
        <f>INDEX(resources!F:F,MATCH(B2091,resources!B:B,0))</f>
        <v>new_resolve</v>
      </c>
      <c r="W2091" s="110">
        <f t="shared" si="450"/>
        <v>1</v>
      </c>
      <c r="X2091" s="110">
        <f t="shared" si="451"/>
        <v>0</v>
      </c>
      <c r="Y2091" s="110" t="str">
        <f t="shared" si="452"/>
        <v>Inyokern_North_Kramer_Solar_energy_NA_CONFIDENTIAL</v>
      </c>
      <c r="Z2091" s="110">
        <f>IF(COUNTIFS($Y$2:Y2091,Y2091)=1,1,0)</f>
        <v>0</v>
      </c>
      <c r="AA2091" s="110">
        <f>SUM($Z$2:Z2091)*Z2091</f>
        <v>0</v>
      </c>
      <c r="AB2091" s="110">
        <f>COUNTIFS(resources!B:B,B2091)</f>
        <v>1</v>
      </c>
      <c r="AC2091" s="110">
        <f t="shared" si="453"/>
        <v>1</v>
      </c>
      <c r="AD2091" s="110">
        <f t="shared" si="454"/>
        <v>1</v>
      </c>
      <c r="AE2091" s="110">
        <f t="shared" si="455"/>
        <v>0</v>
      </c>
      <c r="AF2091" s="110">
        <f t="shared" si="456"/>
        <v>1</v>
      </c>
      <c r="AG2091" s="110">
        <f t="shared" si="457"/>
        <v>0</v>
      </c>
      <c r="AH2091" s="110">
        <f t="shared" si="458"/>
        <v>0</v>
      </c>
      <c r="AI2091" s="110">
        <f t="shared" si="459"/>
        <v>1</v>
      </c>
      <c r="AJ2091" s="100">
        <f>ROW()</f>
        <v>2091</v>
      </c>
      <c r="AK2091" s="100" t="e">
        <f>INDEX('BadRows RECART'!$C$2:$C$1207,MATCH(monthly_gwh_mw!AJ2091,'BadRows RECART'!$D$2:$D$1207,0))</f>
        <v>#N/A</v>
      </c>
    </row>
    <row r="2092" spans="1:37" ht="20">
      <c r="A2092" s="106" t="s">
        <v>3907</v>
      </c>
      <c r="B2092" s="106" t="s">
        <v>2080</v>
      </c>
      <c r="C2092" s="106" t="s">
        <v>6297</v>
      </c>
      <c r="D2092" s="168">
        <v>2025</v>
      </c>
      <c r="E2092" s="168">
        <v>2</v>
      </c>
      <c r="F2092" s="199">
        <v>4.0066678975761088</v>
      </c>
      <c r="G2092" s="212" t="s">
        <v>6314</v>
      </c>
      <c r="H2092" s="212" t="s">
        <v>6314</v>
      </c>
      <c r="I2092" s="106" t="s">
        <v>594</v>
      </c>
      <c r="K2092" s="83" t="s">
        <v>6314</v>
      </c>
      <c r="L2092" s="83" t="s">
        <v>6314</v>
      </c>
      <c r="M2092" s="45" t="str">
        <f>IF(
ISNA(INDEX(resources!E:E,MATCH(B2092,resources!B:B,0))),"fillme",
INDEX(resources!E:E,MATCH(B2092,resources!B:B,0)))</f>
        <v>CAISO_Solar</v>
      </c>
      <c r="N2092" s="45">
        <f>IF(
ISNA(INDEX(resources!J:J,MATCH(B2092,resources!B:B,0))),"fillme",
INDEX(resources!J:J,MATCH(B2092,resources!B:B,0)))</f>
        <v>0</v>
      </c>
      <c r="O2092" s="83" t="str">
        <f>IFERROR(INDEX(resources!K:K,MATCH(B2092,resources!B:B,0)),"fillme")</f>
        <v>solar</v>
      </c>
      <c r="P2092" s="89" t="str">
        <f t="shared" si="447"/>
        <v>solar_2025_2</v>
      </c>
      <c r="Q2092" s="87">
        <f>INDEX(elcc!G:G,MATCH(P2092,elcc!D:D,0))</f>
        <v>2.357142857142857E-2</v>
      </c>
      <c r="R2092" s="89">
        <f t="shared" si="448"/>
        <v>1</v>
      </c>
      <c r="S2092" s="89" t="s">
        <v>6314</v>
      </c>
      <c r="T2092" s="89" t="s">
        <v>6314</v>
      </c>
      <c r="U2092" s="90" t="str">
        <f t="shared" si="449"/>
        <v>ok</v>
      </c>
      <c r="V2092" s="63" t="str">
        <f>INDEX(resources!F:F,MATCH(B2092,resources!B:B,0))</f>
        <v>new_resolve</v>
      </c>
      <c r="W2092" s="110">
        <f t="shared" si="450"/>
        <v>1</v>
      </c>
      <c r="X2092" s="110">
        <f t="shared" si="451"/>
        <v>0</v>
      </c>
      <c r="Y2092" s="110" t="str">
        <f t="shared" si="452"/>
        <v>Inyokern_North_Kramer_Solar_energy_NA_CONFIDENTIAL</v>
      </c>
      <c r="Z2092" s="110">
        <f>IF(COUNTIFS($Y$2:Y2092,Y2092)=1,1,0)</f>
        <v>0</v>
      </c>
      <c r="AA2092" s="110">
        <f>SUM($Z$2:Z2092)*Z2092</f>
        <v>0</v>
      </c>
      <c r="AB2092" s="110">
        <f>COUNTIFS(resources!B:B,B2092)</f>
        <v>1</v>
      </c>
      <c r="AC2092" s="110">
        <f t="shared" si="453"/>
        <v>1</v>
      </c>
      <c r="AD2092" s="110">
        <f t="shared" si="454"/>
        <v>1</v>
      </c>
      <c r="AE2092" s="110">
        <f t="shared" si="455"/>
        <v>0</v>
      </c>
      <c r="AF2092" s="110">
        <f t="shared" si="456"/>
        <v>1</v>
      </c>
      <c r="AG2092" s="110">
        <f t="shared" si="457"/>
        <v>0</v>
      </c>
      <c r="AH2092" s="110">
        <f t="shared" si="458"/>
        <v>0</v>
      </c>
      <c r="AI2092" s="110">
        <f t="shared" si="459"/>
        <v>1</v>
      </c>
      <c r="AJ2092" s="100">
        <f>ROW()</f>
        <v>2092</v>
      </c>
      <c r="AK2092" s="100" t="e">
        <f>INDEX('BadRows RECART'!$C$2:$C$1207,MATCH(monthly_gwh_mw!AJ2092,'BadRows RECART'!$D$2:$D$1207,0))</f>
        <v>#N/A</v>
      </c>
    </row>
    <row r="2093" spans="1:37" ht="20">
      <c r="A2093" s="106" t="s">
        <v>3907</v>
      </c>
      <c r="B2093" s="106" t="s">
        <v>2080</v>
      </c>
      <c r="C2093" s="106" t="s">
        <v>6297</v>
      </c>
      <c r="D2093" s="168">
        <v>2025</v>
      </c>
      <c r="E2093" s="168">
        <v>3</v>
      </c>
      <c r="F2093" s="199">
        <v>5.7752141190069111</v>
      </c>
      <c r="G2093" s="212" t="s">
        <v>6314</v>
      </c>
      <c r="H2093" s="212" t="s">
        <v>6314</v>
      </c>
      <c r="I2093" s="106" t="s">
        <v>594</v>
      </c>
      <c r="K2093" s="83" t="s">
        <v>6314</v>
      </c>
      <c r="L2093" s="83" t="s">
        <v>6314</v>
      </c>
      <c r="M2093" s="45" t="str">
        <f>IF(
ISNA(INDEX(resources!E:E,MATCH(B2093,resources!B:B,0))),"fillme",
INDEX(resources!E:E,MATCH(B2093,resources!B:B,0)))</f>
        <v>CAISO_Solar</v>
      </c>
      <c r="N2093" s="45">
        <f>IF(
ISNA(INDEX(resources!J:J,MATCH(B2093,resources!B:B,0))),"fillme",
INDEX(resources!J:J,MATCH(B2093,resources!B:B,0)))</f>
        <v>0</v>
      </c>
      <c r="O2093" s="83" t="str">
        <f>IFERROR(INDEX(resources!K:K,MATCH(B2093,resources!B:B,0)),"fillme")</f>
        <v>solar</v>
      </c>
      <c r="P2093" s="89" t="str">
        <f t="shared" si="447"/>
        <v>solar_2025_3</v>
      </c>
      <c r="Q2093" s="87">
        <f>INDEX(elcc!G:G,MATCH(P2093,elcc!D:D,0))</f>
        <v>0.14142857142857143</v>
      </c>
      <c r="R2093" s="89">
        <f t="shared" si="448"/>
        <v>1</v>
      </c>
      <c r="S2093" s="89" t="s">
        <v>6314</v>
      </c>
      <c r="T2093" s="89" t="s">
        <v>6314</v>
      </c>
      <c r="U2093" s="90" t="str">
        <f t="shared" si="449"/>
        <v>ok</v>
      </c>
      <c r="V2093" s="63" t="str">
        <f>INDEX(resources!F:F,MATCH(B2093,resources!B:B,0))</f>
        <v>new_resolve</v>
      </c>
      <c r="W2093" s="110">
        <f t="shared" si="450"/>
        <v>1</v>
      </c>
      <c r="X2093" s="110">
        <f t="shared" si="451"/>
        <v>0</v>
      </c>
      <c r="Y2093" s="110" t="str">
        <f t="shared" si="452"/>
        <v>Inyokern_North_Kramer_Solar_energy_NA_CONFIDENTIAL</v>
      </c>
      <c r="Z2093" s="110">
        <f>IF(COUNTIFS($Y$2:Y2093,Y2093)=1,1,0)</f>
        <v>0</v>
      </c>
      <c r="AA2093" s="110">
        <f>SUM($Z$2:Z2093)*Z2093</f>
        <v>0</v>
      </c>
      <c r="AB2093" s="110">
        <f>COUNTIFS(resources!B:B,B2093)</f>
        <v>1</v>
      </c>
      <c r="AC2093" s="110">
        <f t="shared" si="453"/>
        <v>1</v>
      </c>
      <c r="AD2093" s="110">
        <f t="shared" si="454"/>
        <v>1</v>
      </c>
      <c r="AE2093" s="110">
        <f t="shared" si="455"/>
        <v>0</v>
      </c>
      <c r="AF2093" s="110">
        <f t="shared" si="456"/>
        <v>1</v>
      </c>
      <c r="AG2093" s="110">
        <f t="shared" si="457"/>
        <v>0</v>
      </c>
      <c r="AH2093" s="110">
        <f t="shared" si="458"/>
        <v>0</v>
      </c>
      <c r="AI2093" s="110">
        <f t="shared" si="459"/>
        <v>1</v>
      </c>
      <c r="AJ2093" s="100">
        <f>ROW()</f>
        <v>2093</v>
      </c>
      <c r="AK2093" s="100" t="e">
        <f>INDEX('BadRows RECART'!$C$2:$C$1207,MATCH(monthly_gwh_mw!AJ2093,'BadRows RECART'!$D$2:$D$1207,0))</f>
        <v>#N/A</v>
      </c>
    </row>
    <row r="2094" spans="1:37" ht="20">
      <c r="A2094" s="106" t="s">
        <v>3907</v>
      </c>
      <c r="B2094" s="106" t="s">
        <v>2080</v>
      </c>
      <c r="C2094" s="106" t="s">
        <v>6297</v>
      </c>
      <c r="D2094" s="168">
        <v>2025</v>
      </c>
      <c r="E2094" s="168">
        <v>4</v>
      </c>
      <c r="F2094" s="199">
        <v>6.2393435248563982</v>
      </c>
      <c r="G2094" s="212" t="s">
        <v>6314</v>
      </c>
      <c r="H2094" s="212" t="s">
        <v>6314</v>
      </c>
      <c r="I2094" s="106" t="s">
        <v>594</v>
      </c>
      <c r="K2094" s="83" t="s">
        <v>6314</v>
      </c>
      <c r="L2094" s="83" t="s">
        <v>6314</v>
      </c>
      <c r="M2094" s="45" t="str">
        <f>IF(
ISNA(INDEX(resources!E:E,MATCH(B2094,resources!B:B,0))),"fillme",
INDEX(resources!E:E,MATCH(B2094,resources!B:B,0)))</f>
        <v>CAISO_Solar</v>
      </c>
      <c r="N2094" s="45">
        <f>IF(
ISNA(INDEX(resources!J:J,MATCH(B2094,resources!B:B,0))),"fillme",
INDEX(resources!J:J,MATCH(B2094,resources!B:B,0)))</f>
        <v>0</v>
      </c>
      <c r="O2094" s="83" t="str">
        <f>IFERROR(INDEX(resources!K:K,MATCH(B2094,resources!B:B,0)),"fillme")</f>
        <v>solar</v>
      </c>
      <c r="P2094" s="89" t="str">
        <f t="shared" si="447"/>
        <v>solar_2025_4</v>
      </c>
      <c r="Q2094" s="87">
        <f>INDEX(elcc!G:G,MATCH(P2094,elcc!D:D,0))</f>
        <v>0.11785714285714285</v>
      </c>
      <c r="R2094" s="89">
        <f t="shared" si="448"/>
        <v>1</v>
      </c>
      <c r="S2094" s="89" t="s">
        <v>6314</v>
      </c>
      <c r="T2094" s="89" t="s">
        <v>6314</v>
      </c>
      <c r="U2094" s="90" t="str">
        <f t="shared" si="449"/>
        <v>ok</v>
      </c>
      <c r="V2094" s="63" t="str">
        <f>INDEX(resources!F:F,MATCH(B2094,resources!B:B,0))</f>
        <v>new_resolve</v>
      </c>
      <c r="W2094" s="110">
        <f t="shared" si="450"/>
        <v>1</v>
      </c>
      <c r="X2094" s="110">
        <f t="shared" si="451"/>
        <v>0</v>
      </c>
      <c r="Y2094" s="110" t="str">
        <f t="shared" si="452"/>
        <v>Inyokern_North_Kramer_Solar_energy_NA_CONFIDENTIAL</v>
      </c>
      <c r="Z2094" s="110">
        <f>IF(COUNTIFS($Y$2:Y2094,Y2094)=1,1,0)</f>
        <v>0</v>
      </c>
      <c r="AA2094" s="110">
        <f>SUM($Z$2:Z2094)*Z2094</f>
        <v>0</v>
      </c>
      <c r="AB2094" s="110">
        <f>COUNTIFS(resources!B:B,B2094)</f>
        <v>1</v>
      </c>
      <c r="AC2094" s="110">
        <f t="shared" si="453"/>
        <v>1</v>
      </c>
      <c r="AD2094" s="110">
        <f t="shared" si="454"/>
        <v>1</v>
      </c>
      <c r="AE2094" s="110">
        <f t="shared" si="455"/>
        <v>0</v>
      </c>
      <c r="AF2094" s="110">
        <f t="shared" si="456"/>
        <v>1</v>
      </c>
      <c r="AG2094" s="110">
        <f t="shared" si="457"/>
        <v>0</v>
      </c>
      <c r="AH2094" s="110">
        <f t="shared" si="458"/>
        <v>0</v>
      </c>
      <c r="AI2094" s="110">
        <f t="shared" si="459"/>
        <v>1</v>
      </c>
      <c r="AJ2094" s="100">
        <f>ROW()</f>
        <v>2094</v>
      </c>
      <c r="AK2094" s="100" t="e">
        <f>INDEX('BadRows RECART'!$C$2:$C$1207,MATCH(monthly_gwh_mw!AJ2094,'BadRows RECART'!$D$2:$D$1207,0))</f>
        <v>#N/A</v>
      </c>
    </row>
    <row r="2095" spans="1:37" ht="20">
      <c r="A2095" s="106" t="s">
        <v>3907</v>
      </c>
      <c r="B2095" s="106" t="s">
        <v>2080</v>
      </c>
      <c r="C2095" s="106" t="s">
        <v>6297</v>
      </c>
      <c r="D2095" s="168">
        <v>2025</v>
      </c>
      <c r="E2095" s="168">
        <v>5</v>
      </c>
      <c r="F2095" s="199">
        <v>7.4884138224301591</v>
      </c>
      <c r="G2095" s="212" t="s">
        <v>6314</v>
      </c>
      <c r="H2095" s="212" t="s">
        <v>6314</v>
      </c>
      <c r="I2095" s="106" t="s">
        <v>594</v>
      </c>
      <c r="K2095" s="83" t="s">
        <v>6314</v>
      </c>
      <c r="L2095" s="83" t="s">
        <v>6314</v>
      </c>
      <c r="M2095" s="45" t="str">
        <f>IF(
ISNA(INDEX(resources!E:E,MATCH(B2095,resources!B:B,0))),"fillme",
INDEX(resources!E:E,MATCH(B2095,resources!B:B,0)))</f>
        <v>CAISO_Solar</v>
      </c>
      <c r="N2095" s="45">
        <f>IF(
ISNA(INDEX(resources!J:J,MATCH(B2095,resources!B:B,0))),"fillme",
INDEX(resources!J:J,MATCH(B2095,resources!B:B,0)))</f>
        <v>0</v>
      </c>
      <c r="O2095" s="83" t="str">
        <f>IFERROR(INDEX(resources!K:K,MATCH(B2095,resources!B:B,0)),"fillme")</f>
        <v>solar</v>
      </c>
      <c r="P2095" s="89" t="str">
        <f t="shared" si="447"/>
        <v>solar_2025_5</v>
      </c>
      <c r="Q2095" s="87">
        <f>INDEX(elcc!G:G,MATCH(P2095,elcc!D:D,0))</f>
        <v>0.12571428571428572</v>
      </c>
      <c r="R2095" s="89">
        <f t="shared" si="448"/>
        <v>1</v>
      </c>
      <c r="S2095" s="89" t="s">
        <v>6314</v>
      </c>
      <c r="T2095" s="89" t="s">
        <v>6314</v>
      </c>
      <c r="U2095" s="90" t="str">
        <f t="shared" si="449"/>
        <v>ok</v>
      </c>
      <c r="V2095" s="63" t="str">
        <f>INDEX(resources!F:F,MATCH(B2095,resources!B:B,0))</f>
        <v>new_resolve</v>
      </c>
      <c r="W2095" s="110">
        <f t="shared" si="450"/>
        <v>1</v>
      </c>
      <c r="X2095" s="110">
        <f t="shared" si="451"/>
        <v>0</v>
      </c>
      <c r="Y2095" s="110" t="str">
        <f t="shared" si="452"/>
        <v>Inyokern_North_Kramer_Solar_energy_NA_CONFIDENTIAL</v>
      </c>
      <c r="Z2095" s="110">
        <f>IF(COUNTIFS($Y$2:Y2095,Y2095)=1,1,0)</f>
        <v>0</v>
      </c>
      <c r="AA2095" s="110">
        <f>SUM($Z$2:Z2095)*Z2095</f>
        <v>0</v>
      </c>
      <c r="AB2095" s="110">
        <f>COUNTIFS(resources!B:B,B2095)</f>
        <v>1</v>
      </c>
      <c r="AC2095" s="110">
        <f t="shared" si="453"/>
        <v>1</v>
      </c>
      <c r="AD2095" s="110">
        <f t="shared" si="454"/>
        <v>1</v>
      </c>
      <c r="AE2095" s="110">
        <f t="shared" si="455"/>
        <v>0</v>
      </c>
      <c r="AF2095" s="110">
        <f t="shared" si="456"/>
        <v>1</v>
      </c>
      <c r="AG2095" s="110">
        <f t="shared" si="457"/>
        <v>0</v>
      </c>
      <c r="AH2095" s="110">
        <f t="shared" si="458"/>
        <v>0</v>
      </c>
      <c r="AI2095" s="110">
        <f t="shared" si="459"/>
        <v>1</v>
      </c>
      <c r="AJ2095" s="100">
        <f>ROW()</f>
        <v>2095</v>
      </c>
      <c r="AK2095" s="100" t="e">
        <f>INDEX('BadRows RECART'!$C$2:$C$1207,MATCH(monthly_gwh_mw!AJ2095,'BadRows RECART'!$D$2:$D$1207,0))</f>
        <v>#N/A</v>
      </c>
    </row>
    <row r="2096" spans="1:37" ht="20">
      <c r="A2096" s="106" t="s">
        <v>3907</v>
      </c>
      <c r="B2096" s="106" t="s">
        <v>2080</v>
      </c>
      <c r="C2096" s="106" t="s">
        <v>6297</v>
      </c>
      <c r="D2096" s="168">
        <v>2025</v>
      </c>
      <c r="E2096" s="168">
        <v>6</v>
      </c>
      <c r="F2096" s="199">
        <v>7.4218898756465732</v>
      </c>
      <c r="G2096" s="212" t="s">
        <v>6314</v>
      </c>
      <c r="H2096" s="212" t="s">
        <v>6314</v>
      </c>
      <c r="I2096" s="106" t="s">
        <v>594</v>
      </c>
      <c r="K2096" s="83" t="s">
        <v>6314</v>
      </c>
      <c r="L2096" s="83" t="s">
        <v>6314</v>
      </c>
      <c r="M2096" s="45" t="str">
        <f>IF(
ISNA(INDEX(resources!E:E,MATCH(B2096,resources!B:B,0))),"fillme",
INDEX(resources!E:E,MATCH(B2096,resources!B:B,0)))</f>
        <v>CAISO_Solar</v>
      </c>
      <c r="N2096" s="45">
        <f>IF(
ISNA(INDEX(resources!J:J,MATCH(B2096,resources!B:B,0))),"fillme",
INDEX(resources!J:J,MATCH(B2096,resources!B:B,0)))</f>
        <v>0</v>
      </c>
      <c r="O2096" s="83" t="str">
        <f>IFERROR(INDEX(resources!K:K,MATCH(B2096,resources!B:B,0)),"fillme")</f>
        <v>solar</v>
      </c>
      <c r="P2096" s="89" t="str">
        <f t="shared" si="447"/>
        <v>solar_2025_6</v>
      </c>
      <c r="Q2096" s="87">
        <f>INDEX(elcc!G:G,MATCH(P2096,elcc!D:D,0))</f>
        <v>0.24357142857142858</v>
      </c>
      <c r="R2096" s="89">
        <f t="shared" si="448"/>
        <v>1</v>
      </c>
      <c r="S2096" s="89" t="s">
        <v>6314</v>
      </c>
      <c r="T2096" s="89" t="s">
        <v>6314</v>
      </c>
      <c r="U2096" s="90" t="str">
        <f t="shared" si="449"/>
        <v>ok</v>
      </c>
      <c r="V2096" s="63" t="str">
        <f>INDEX(resources!F:F,MATCH(B2096,resources!B:B,0))</f>
        <v>new_resolve</v>
      </c>
      <c r="W2096" s="110">
        <f t="shared" si="450"/>
        <v>1</v>
      </c>
      <c r="X2096" s="110">
        <f t="shared" si="451"/>
        <v>0</v>
      </c>
      <c r="Y2096" s="110" t="str">
        <f t="shared" si="452"/>
        <v>Inyokern_North_Kramer_Solar_energy_NA_CONFIDENTIAL</v>
      </c>
      <c r="Z2096" s="110">
        <f>IF(COUNTIFS($Y$2:Y2096,Y2096)=1,1,0)</f>
        <v>0</v>
      </c>
      <c r="AA2096" s="110">
        <f>SUM($Z$2:Z2096)*Z2096</f>
        <v>0</v>
      </c>
      <c r="AB2096" s="110">
        <f>COUNTIFS(resources!B:B,B2096)</f>
        <v>1</v>
      </c>
      <c r="AC2096" s="110">
        <f t="shared" si="453"/>
        <v>1</v>
      </c>
      <c r="AD2096" s="110">
        <f t="shared" si="454"/>
        <v>1</v>
      </c>
      <c r="AE2096" s="110">
        <f t="shared" si="455"/>
        <v>0</v>
      </c>
      <c r="AF2096" s="110">
        <f t="shared" si="456"/>
        <v>1</v>
      </c>
      <c r="AG2096" s="110">
        <f t="shared" si="457"/>
        <v>0</v>
      </c>
      <c r="AH2096" s="110">
        <f t="shared" si="458"/>
        <v>0</v>
      </c>
      <c r="AI2096" s="110">
        <f t="shared" si="459"/>
        <v>1</v>
      </c>
      <c r="AJ2096" s="100">
        <f>ROW()</f>
        <v>2096</v>
      </c>
      <c r="AK2096" s="100" t="e">
        <f>INDEX('BadRows RECART'!$C$2:$C$1207,MATCH(monthly_gwh_mw!AJ2096,'BadRows RECART'!$D$2:$D$1207,0))</f>
        <v>#N/A</v>
      </c>
    </row>
    <row r="2097" spans="1:37" ht="20">
      <c r="A2097" s="106" t="s">
        <v>3907</v>
      </c>
      <c r="B2097" s="106" t="s">
        <v>2080</v>
      </c>
      <c r="C2097" s="106" t="s">
        <v>6297</v>
      </c>
      <c r="D2097" s="168">
        <v>2025</v>
      </c>
      <c r="E2097" s="168">
        <v>7</v>
      </c>
      <c r="F2097" s="199">
        <v>6.7162778592020356</v>
      </c>
      <c r="G2097" s="212" t="s">
        <v>6314</v>
      </c>
      <c r="H2097" s="212" t="s">
        <v>6314</v>
      </c>
      <c r="I2097" s="106" t="s">
        <v>594</v>
      </c>
      <c r="K2097" s="83" t="s">
        <v>6314</v>
      </c>
      <c r="L2097" s="83" t="s">
        <v>6314</v>
      </c>
      <c r="M2097" s="45" t="str">
        <f>IF(
ISNA(INDEX(resources!E:E,MATCH(B2097,resources!B:B,0))),"fillme",
INDEX(resources!E:E,MATCH(B2097,resources!B:B,0)))</f>
        <v>CAISO_Solar</v>
      </c>
      <c r="N2097" s="45">
        <f>IF(
ISNA(INDEX(resources!J:J,MATCH(B2097,resources!B:B,0))),"fillme",
INDEX(resources!J:J,MATCH(B2097,resources!B:B,0)))</f>
        <v>0</v>
      </c>
      <c r="O2097" s="83" t="str">
        <f>IFERROR(INDEX(resources!K:K,MATCH(B2097,resources!B:B,0)),"fillme")</f>
        <v>solar</v>
      </c>
      <c r="P2097" s="89" t="str">
        <f t="shared" si="447"/>
        <v>solar_2025_7</v>
      </c>
      <c r="Q2097" s="87">
        <f>INDEX(elcc!G:G,MATCH(P2097,elcc!D:D,0))</f>
        <v>0.30642857142857144</v>
      </c>
      <c r="R2097" s="89">
        <f t="shared" si="448"/>
        <v>1</v>
      </c>
      <c r="S2097" s="89" t="s">
        <v>6314</v>
      </c>
      <c r="T2097" s="89" t="s">
        <v>6314</v>
      </c>
      <c r="U2097" s="90" t="str">
        <f t="shared" si="449"/>
        <v>ok</v>
      </c>
      <c r="V2097" s="63" t="str">
        <f>INDEX(resources!F:F,MATCH(B2097,resources!B:B,0))</f>
        <v>new_resolve</v>
      </c>
      <c r="W2097" s="110">
        <f t="shared" si="450"/>
        <v>1</v>
      </c>
      <c r="X2097" s="110">
        <f t="shared" si="451"/>
        <v>0</v>
      </c>
      <c r="Y2097" s="110" t="str">
        <f t="shared" si="452"/>
        <v>Inyokern_North_Kramer_Solar_energy_NA_CONFIDENTIAL</v>
      </c>
      <c r="Z2097" s="110">
        <f>IF(COUNTIFS($Y$2:Y2097,Y2097)=1,1,0)</f>
        <v>0</v>
      </c>
      <c r="AA2097" s="110">
        <f>SUM($Z$2:Z2097)*Z2097</f>
        <v>0</v>
      </c>
      <c r="AB2097" s="110">
        <f>COUNTIFS(resources!B:B,B2097)</f>
        <v>1</v>
      </c>
      <c r="AC2097" s="110">
        <f t="shared" si="453"/>
        <v>1</v>
      </c>
      <c r="AD2097" s="110">
        <f t="shared" si="454"/>
        <v>1</v>
      </c>
      <c r="AE2097" s="110">
        <f t="shared" si="455"/>
        <v>0</v>
      </c>
      <c r="AF2097" s="110">
        <f t="shared" si="456"/>
        <v>1</v>
      </c>
      <c r="AG2097" s="110">
        <f t="shared" si="457"/>
        <v>0</v>
      </c>
      <c r="AH2097" s="110">
        <f t="shared" si="458"/>
        <v>0</v>
      </c>
      <c r="AI2097" s="110">
        <f t="shared" si="459"/>
        <v>1</v>
      </c>
      <c r="AJ2097" s="100">
        <f>ROW()</f>
        <v>2097</v>
      </c>
      <c r="AK2097" s="100" t="e">
        <f>INDEX('BadRows RECART'!$C$2:$C$1207,MATCH(monthly_gwh_mw!AJ2097,'BadRows RECART'!$D$2:$D$1207,0))</f>
        <v>#N/A</v>
      </c>
    </row>
    <row r="2098" spans="1:37" ht="20">
      <c r="A2098" s="106" t="s">
        <v>3907</v>
      </c>
      <c r="B2098" s="106" t="s">
        <v>2080</v>
      </c>
      <c r="C2098" s="106" t="s">
        <v>6297</v>
      </c>
      <c r="D2098" s="168">
        <v>2025</v>
      </c>
      <c r="E2098" s="168">
        <v>8</v>
      </c>
      <c r="F2098" s="199">
        <v>6.3201432708077485</v>
      </c>
      <c r="G2098" s="212" t="s">
        <v>6314</v>
      </c>
      <c r="H2098" s="212" t="s">
        <v>6314</v>
      </c>
      <c r="I2098" s="106" t="s">
        <v>594</v>
      </c>
      <c r="K2098" s="83" t="s">
        <v>6314</v>
      </c>
      <c r="L2098" s="83" t="s">
        <v>6314</v>
      </c>
      <c r="M2098" s="45" t="str">
        <f>IF(
ISNA(INDEX(resources!E:E,MATCH(B2098,resources!B:B,0))),"fillme",
INDEX(resources!E:E,MATCH(B2098,resources!B:B,0)))</f>
        <v>CAISO_Solar</v>
      </c>
      <c r="N2098" s="45">
        <f>IF(
ISNA(INDEX(resources!J:J,MATCH(B2098,resources!B:B,0))),"fillme",
INDEX(resources!J:J,MATCH(B2098,resources!B:B,0)))</f>
        <v>0</v>
      </c>
      <c r="O2098" s="83" t="str">
        <f>IFERROR(INDEX(resources!K:K,MATCH(B2098,resources!B:B,0)),"fillme")</f>
        <v>solar</v>
      </c>
      <c r="P2098" s="89" t="str">
        <f t="shared" si="447"/>
        <v>solar_2025_8</v>
      </c>
      <c r="Q2098" s="87">
        <f>INDEX(elcc!G:G,MATCH(P2098,elcc!D:D,0))</f>
        <v>0.21214285714285716</v>
      </c>
      <c r="R2098" s="89">
        <f t="shared" si="448"/>
        <v>1</v>
      </c>
      <c r="S2098" s="89" t="s">
        <v>6314</v>
      </c>
      <c r="T2098" s="89" t="s">
        <v>6314</v>
      </c>
      <c r="U2098" s="90" t="str">
        <f t="shared" si="449"/>
        <v>ok</v>
      </c>
      <c r="V2098" s="63" t="str">
        <f>INDEX(resources!F:F,MATCH(B2098,resources!B:B,0))</f>
        <v>new_resolve</v>
      </c>
      <c r="W2098" s="110">
        <f t="shared" si="450"/>
        <v>1</v>
      </c>
      <c r="X2098" s="110">
        <f t="shared" si="451"/>
        <v>0</v>
      </c>
      <c r="Y2098" s="110" t="str">
        <f t="shared" si="452"/>
        <v>Inyokern_North_Kramer_Solar_energy_NA_CONFIDENTIAL</v>
      </c>
      <c r="Z2098" s="110">
        <f>IF(COUNTIFS($Y$2:Y2098,Y2098)=1,1,0)</f>
        <v>0</v>
      </c>
      <c r="AA2098" s="110">
        <f>SUM($Z$2:Z2098)*Z2098</f>
        <v>0</v>
      </c>
      <c r="AB2098" s="110">
        <f>COUNTIFS(resources!B:B,B2098)</f>
        <v>1</v>
      </c>
      <c r="AC2098" s="110">
        <f t="shared" si="453"/>
        <v>1</v>
      </c>
      <c r="AD2098" s="110">
        <f t="shared" si="454"/>
        <v>1</v>
      </c>
      <c r="AE2098" s="110">
        <f t="shared" si="455"/>
        <v>0</v>
      </c>
      <c r="AF2098" s="110">
        <f t="shared" si="456"/>
        <v>1</v>
      </c>
      <c r="AG2098" s="110">
        <f t="shared" si="457"/>
        <v>0</v>
      </c>
      <c r="AH2098" s="110">
        <f t="shared" si="458"/>
        <v>0</v>
      </c>
      <c r="AI2098" s="110">
        <f t="shared" si="459"/>
        <v>1</v>
      </c>
      <c r="AJ2098" s="100">
        <f>ROW()</f>
        <v>2098</v>
      </c>
      <c r="AK2098" s="100" t="e">
        <f>INDEX('BadRows RECART'!$C$2:$C$1207,MATCH(monthly_gwh_mw!AJ2098,'BadRows RECART'!$D$2:$D$1207,0))</f>
        <v>#N/A</v>
      </c>
    </row>
    <row r="2099" spans="1:37" ht="20">
      <c r="A2099" s="106" t="s">
        <v>3907</v>
      </c>
      <c r="B2099" s="106" t="s">
        <v>2080</v>
      </c>
      <c r="C2099" s="106" t="s">
        <v>6297</v>
      </c>
      <c r="D2099" s="168">
        <v>2025</v>
      </c>
      <c r="E2099" s="168">
        <v>9</v>
      </c>
      <c r="F2099" s="199">
        <v>5.7527225264799515</v>
      </c>
      <c r="G2099" s="212" t="s">
        <v>6314</v>
      </c>
      <c r="H2099" s="212" t="s">
        <v>6314</v>
      </c>
      <c r="I2099" s="106" t="s">
        <v>594</v>
      </c>
      <c r="K2099" s="83" t="s">
        <v>6314</v>
      </c>
      <c r="L2099" s="83" t="s">
        <v>6314</v>
      </c>
      <c r="M2099" s="45" t="str">
        <f>IF(
ISNA(INDEX(resources!E:E,MATCH(B2099,resources!B:B,0))),"fillme",
INDEX(resources!E:E,MATCH(B2099,resources!B:B,0)))</f>
        <v>CAISO_Solar</v>
      </c>
      <c r="N2099" s="45">
        <f>IF(
ISNA(INDEX(resources!J:J,MATCH(B2099,resources!B:B,0))),"fillme",
INDEX(resources!J:J,MATCH(B2099,resources!B:B,0)))</f>
        <v>0</v>
      </c>
      <c r="O2099" s="83" t="str">
        <f>IFERROR(INDEX(resources!K:K,MATCH(B2099,resources!B:B,0)),"fillme")</f>
        <v>solar</v>
      </c>
      <c r="P2099" s="89" t="str">
        <f t="shared" si="447"/>
        <v>solar_2025_9</v>
      </c>
      <c r="Q2099" s="87">
        <f>INDEX(elcc!G:G,MATCH(P2099,elcc!D:D,0))</f>
        <v>0.10540813339326299</v>
      </c>
      <c r="R2099" s="89">
        <f t="shared" si="448"/>
        <v>1</v>
      </c>
      <c r="S2099" s="89" t="s">
        <v>6314</v>
      </c>
      <c r="T2099" s="89" t="s">
        <v>6314</v>
      </c>
      <c r="U2099" s="90" t="str">
        <f t="shared" si="449"/>
        <v>ok</v>
      </c>
      <c r="V2099" s="63" t="str">
        <f>INDEX(resources!F:F,MATCH(B2099,resources!B:B,0))</f>
        <v>new_resolve</v>
      </c>
      <c r="W2099" s="110">
        <f t="shared" si="450"/>
        <v>1</v>
      </c>
      <c r="X2099" s="110">
        <f t="shared" si="451"/>
        <v>0</v>
      </c>
      <c r="Y2099" s="110" t="str">
        <f t="shared" si="452"/>
        <v>Inyokern_North_Kramer_Solar_energy_NA_CONFIDENTIAL</v>
      </c>
      <c r="Z2099" s="110">
        <f>IF(COUNTIFS($Y$2:Y2099,Y2099)=1,1,0)</f>
        <v>0</v>
      </c>
      <c r="AA2099" s="110">
        <f>SUM($Z$2:Z2099)*Z2099</f>
        <v>0</v>
      </c>
      <c r="AB2099" s="110">
        <f>COUNTIFS(resources!B:B,B2099)</f>
        <v>1</v>
      </c>
      <c r="AC2099" s="110">
        <f t="shared" si="453"/>
        <v>1</v>
      </c>
      <c r="AD2099" s="110">
        <f t="shared" si="454"/>
        <v>1</v>
      </c>
      <c r="AE2099" s="110">
        <f t="shared" si="455"/>
        <v>0</v>
      </c>
      <c r="AF2099" s="110">
        <f t="shared" si="456"/>
        <v>1</v>
      </c>
      <c r="AG2099" s="110">
        <f t="shared" si="457"/>
        <v>0</v>
      </c>
      <c r="AH2099" s="110">
        <f t="shared" si="458"/>
        <v>0</v>
      </c>
      <c r="AI2099" s="110">
        <f t="shared" si="459"/>
        <v>1</v>
      </c>
      <c r="AJ2099" s="100">
        <f>ROW()</f>
        <v>2099</v>
      </c>
      <c r="AK2099" s="100" t="e">
        <f>INDEX('BadRows RECART'!$C$2:$C$1207,MATCH(monthly_gwh_mw!AJ2099,'BadRows RECART'!$D$2:$D$1207,0))</f>
        <v>#N/A</v>
      </c>
    </row>
    <row r="2100" spans="1:37" ht="20">
      <c r="A2100" s="106" t="s">
        <v>3907</v>
      </c>
      <c r="B2100" s="106" t="s">
        <v>2080</v>
      </c>
      <c r="C2100" s="106" t="s">
        <v>6297</v>
      </c>
      <c r="D2100" s="168">
        <v>2025</v>
      </c>
      <c r="E2100" s="168">
        <v>10</v>
      </c>
      <c r="F2100" s="199">
        <v>5.0227245091733455</v>
      </c>
      <c r="G2100" s="212" t="s">
        <v>6314</v>
      </c>
      <c r="H2100" s="212" t="s">
        <v>6314</v>
      </c>
      <c r="I2100" s="106" t="s">
        <v>594</v>
      </c>
      <c r="K2100" s="83" t="s">
        <v>6314</v>
      </c>
      <c r="L2100" s="83" t="s">
        <v>6314</v>
      </c>
      <c r="M2100" s="45" t="str">
        <f>IF(
ISNA(INDEX(resources!E:E,MATCH(B2100,resources!B:B,0))),"fillme",
INDEX(resources!E:E,MATCH(B2100,resources!B:B,0)))</f>
        <v>CAISO_Solar</v>
      </c>
      <c r="N2100" s="45">
        <f>IF(
ISNA(INDEX(resources!J:J,MATCH(B2100,resources!B:B,0))),"fillme",
INDEX(resources!J:J,MATCH(B2100,resources!B:B,0)))</f>
        <v>0</v>
      </c>
      <c r="O2100" s="83" t="str">
        <f>IFERROR(INDEX(resources!K:K,MATCH(B2100,resources!B:B,0)),"fillme")</f>
        <v>solar</v>
      </c>
      <c r="P2100" s="89" t="str">
        <f t="shared" si="447"/>
        <v>solar_2025_10</v>
      </c>
      <c r="Q2100" s="87">
        <f>INDEX(elcc!G:G,MATCH(P2100,elcc!D:D,0))</f>
        <v>1.5714285714285715E-2</v>
      </c>
      <c r="R2100" s="89">
        <f t="shared" si="448"/>
        <v>1</v>
      </c>
      <c r="S2100" s="89" t="s">
        <v>6314</v>
      </c>
      <c r="T2100" s="89" t="s">
        <v>6314</v>
      </c>
      <c r="U2100" s="90" t="str">
        <f t="shared" si="449"/>
        <v>ok</v>
      </c>
      <c r="V2100" s="63" t="str">
        <f>INDEX(resources!F:F,MATCH(B2100,resources!B:B,0))</f>
        <v>new_resolve</v>
      </c>
      <c r="W2100" s="110">
        <f t="shared" si="450"/>
        <v>1</v>
      </c>
      <c r="X2100" s="110">
        <f t="shared" si="451"/>
        <v>0</v>
      </c>
      <c r="Y2100" s="110" t="str">
        <f t="shared" si="452"/>
        <v>Inyokern_North_Kramer_Solar_energy_NA_CONFIDENTIAL</v>
      </c>
      <c r="Z2100" s="110">
        <f>IF(COUNTIFS($Y$2:Y2100,Y2100)=1,1,0)</f>
        <v>0</v>
      </c>
      <c r="AA2100" s="110">
        <f>SUM($Z$2:Z2100)*Z2100</f>
        <v>0</v>
      </c>
      <c r="AB2100" s="110">
        <f>COUNTIFS(resources!B:B,B2100)</f>
        <v>1</v>
      </c>
      <c r="AC2100" s="110">
        <f t="shared" si="453"/>
        <v>1</v>
      </c>
      <c r="AD2100" s="110">
        <f t="shared" si="454"/>
        <v>1</v>
      </c>
      <c r="AE2100" s="110">
        <f t="shared" si="455"/>
        <v>0</v>
      </c>
      <c r="AF2100" s="110">
        <f t="shared" si="456"/>
        <v>1</v>
      </c>
      <c r="AG2100" s="110">
        <f t="shared" si="457"/>
        <v>0</v>
      </c>
      <c r="AH2100" s="110">
        <f t="shared" si="458"/>
        <v>0</v>
      </c>
      <c r="AI2100" s="110">
        <f t="shared" si="459"/>
        <v>1</v>
      </c>
      <c r="AJ2100" s="100">
        <f>ROW()</f>
        <v>2100</v>
      </c>
      <c r="AK2100" s="100" t="e">
        <f>INDEX('BadRows RECART'!$C$2:$C$1207,MATCH(monthly_gwh_mw!AJ2100,'BadRows RECART'!$D$2:$D$1207,0))</f>
        <v>#N/A</v>
      </c>
    </row>
    <row r="2101" spans="1:37" ht="20">
      <c r="A2101" s="106" t="s">
        <v>3907</v>
      </c>
      <c r="B2101" s="106" t="s">
        <v>2080</v>
      </c>
      <c r="C2101" s="106" t="s">
        <v>6297</v>
      </c>
      <c r="D2101" s="168">
        <v>2025</v>
      </c>
      <c r="E2101" s="168">
        <v>11</v>
      </c>
      <c r="F2101" s="199">
        <v>3.5800052851662745</v>
      </c>
      <c r="G2101" s="212" t="s">
        <v>6314</v>
      </c>
      <c r="H2101" s="212" t="s">
        <v>6314</v>
      </c>
      <c r="I2101" s="106" t="s">
        <v>594</v>
      </c>
      <c r="K2101" s="83" t="s">
        <v>6314</v>
      </c>
      <c r="L2101" s="83" t="s">
        <v>6314</v>
      </c>
      <c r="M2101" s="45" t="str">
        <f>IF(
ISNA(INDEX(resources!E:E,MATCH(B2101,resources!B:B,0))),"fillme",
INDEX(resources!E:E,MATCH(B2101,resources!B:B,0)))</f>
        <v>CAISO_Solar</v>
      </c>
      <c r="N2101" s="45">
        <f>IF(
ISNA(INDEX(resources!J:J,MATCH(B2101,resources!B:B,0))),"fillme",
INDEX(resources!J:J,MATCH(B2101,resources!B:B,0)))</f>
        <v>0</v>
      </c>
      <c r="O2101" s="83" t="str">
        <f>IFERROR(INDEX(resources!K:K,MATCH(B2101,resources!B:B,0)),"fillme")</f>
        <v>solar</v>
      </c>
      <c r="P2101" s="89" t="str">
        <f t="shared" si="447"/>
        <v>solar_2025_11</v>
      </c>
      <c r="Q2101" s="87">
        <f>INDEX(elcc!G:G,MATCH(P2101,elcc!D:D,0))</f>
        <v>1.5714285714285715E-2</v>
      </c>
      <c r="R2101" s="89">
        <f t="shared" si="448"/>
        <v>1</v>
      </c>
      <c r="S2101" s="89" t="s">
        <v>6314</v>
      </c>
      <c r="T2101" s="89" t="s">
        <v>6314</v>
      </c>
      <c r="U2101" s="90" t="str">
        <f t="shared" si="449"/>
        <v>ok</v>
      </c>
      <c r="V2101" s="63" t="str">
        <f>INDEX(resources!F:F,MATCH(B2101,resources!B:B,0))</f>
        <v>new_resolve</v>
      </c>
      <c r="W2101" s="110">
        <f t="shared" si="450"/>
        <v>1</v>
      </c>
      <c r="X2101" s="110">
        <f t="shared" si="451"/>
        <v>0</v>
      </c>
      <c r="Y2101" s="110" t="str">
        <f t="shared" si="452"/>
        <v>Inyokern_North_Kramer_Solar_energy_NA_CONFIDENTIAL</v>
      </c>
      <c r="Z2101" s="110">
        <f>IF(COUNTIFS($Y$2:Y2101,Y2101)=1,1,0)</f>
        <v>0</v>
      </c>
      <c r="AA2101" s="110">
        <f>SUM($Z$2:Z2101)*Z2101</f>
        <v>0</v>
      </c>
      <c r="AB2101" s="110">
        <f>COUNTIFS(resources!B:B,B2101)</f>
        <v>1</v>
      </c>
      <c r="AC2101" s="110">
        <f t="shared" si="453"/>
        <v>1</v>
      </c>
      <c r="AD2101" s="110">
        <f t="shared" si="454"/>
        <v>1</v>
      </c>
      <c r="AE2101" s="110">
        <f t="shared" si="455"/>
        <v>0</v>
      </c>
      <c r="AF2101" s="110">
        <f t="shared" si="456"/>
        <v>1</v>
      </c>
      <c r="AG2101" s="110">
        <f t="shared" si="457"/>
        <v>0</v>
      </c>
      <c r="AH2101" s="110">
        <f t="shared" si="458"/>
        <v>0</v>
      </c>
      <c r="AI2101" s="110">
        <f t="shared" si="459"/>
        <v>1</v>
      </c>
      <c r="AJ2101" s="100">
        <f>ROW()</f>
        <v>2101</v>
      </c>
      <c r="AK2101" s="100" t="e">
        <f>INDEX('BadRows RECART'!$C$2:$C$1207,MATCH(monthly_gwh_mw!AJ2101,'BadRows RECART'!$D$2:$D$1207,0))</f>
        <v>#N/A</v>
      </c>
    </row>
    <row r="2102" spans="1:37" ht="20">
      <c r="A2102" s="106" t="s">
        <v>3907</v>
      </c>
      <c r="B2102" s="106" t="s">
        <v>2080</v>
      </c>
      <c r="C2102" s="106" t="s">
        <v>6297</v>
      </c>
      <c r="D2102" s="168">
        <v>2025</v>
      </c>
      <c r="E2102" s="168">
        <v>12</v>
      </c>
      <c r="F2102" s="199">
        <v>3.3466040506646966</v>
      </c>
      <c r="G2102" s="212" t="s">
        <v>6314</v>
      </c>
      <c r="H2102" s="212" t="s">
        <v>6314</v>
      </c>
      <c r="I2102" s="106" t="s">
        <v>594</v>
      </c>
      <c r="K2102" s="83" t="s">
        <v>6314</v>
      </c>
      <c r="L2102" s="83" t="s">
        <v>6314</v>
      </c>
      <c r="M2102" s="45" t="str">
        <f>IF(
ISNA(INDEX(resources!E:E,MATCH(B2102,resources!B:B,0))),"fillme",
INDEX(resources!E:E,MATCH(B2102,resources!B:B,0)))</f>
        <v>CAISO_Solar</v>
      </c>
      <c r="N2102" s="45">
        <f>IF(
ISNA(INDEX(resources!J:J,MATCH(B2102,resources!B:B,0))),"fillme",
INDEX(resources!J:J,MATCH(B2102,resources!B:B,0)))</f>
        <v>0</v>
      </c>
      <c r="O2102" s="83" t="str">
        <f>IFERROR(INDEX(resources!K:K,MATCH(B2102,resources!B:B,0)),"fillme")</f>
        <v>solar</v>
      </c>
      <c r="P2102" s="89" t="str">
        <f t="shared" si="447"/>
        <v>solar_2025_12</v>
      </c>
      <c r="Q2102" s="87">
        <f>INDEX(elcc!G:G,MATCH(P2102,elcc!D:D,0))</f>
        <v>0</v>
      </c>
      <c r="R2102" s="89">
        <f t="shared" si="448"/>
        <v>1</v>
      </c>
      <c r="S2102" s="89" t="s">
        <v>6314</v>
      </c>
      <c r="T2102" s="89" t="s">
        <v>6314</v>
      </c>
      <c r="U2102" s="90" t="str">
        <f t="shared" si="449"/>
        <v>ok</v>
      </c>
      <c r="V2102" s="63" t="str">
        <f>INDEX(resources!F:F,MATCH(B2102,resources!B:B,0))</f>
        <v>new_resolve</v>
      </c>
      <c r="W2102" s="110">
        <f t="shared" si="450"/>
        <v>1</v>
      </c>
      <c r="X2102" s="110">
        <f t="shared" si="451"/>
        <v>0</v>
      </c>
      <c r="Y2102" s="110" t="str">
        <f t="shared" si="452"/>
        <v>Inyokern_North_Kramer_Solar_energy_NA_CONFIDENTIAL</v>
      </c>
      <c r="Z2102" s="110">
        <f>IF(COUNTIFS($Y$2:Y2102,Y2102)=1,1,0)</f>
        <v>0</v>
      </c>
      <c r="AA2102" s="110">
        <f>SUM($Z$2:Z2102)*Z2102</f>
        <v>0</v>
      </c>
      <c r="AB2102" s="110">
        <f>COUNTIFS(resources!B:B,B2102)</f>
        <v>1</v>
      </c>
      <c r="AC2102" s="110">
        <f t="shared" si="453"/>
        <v>1</v>
      </c>
      <c r="AD2102" s="110">
        <f t="shared" si="454"/>
        <v>1</v>
      </c>
      <c r="AE2102" s="110">
        <f t="shared" si="455"/>
        <v>0</v>
      </c>
      <c r="AF2102" s="110">
        <f t="shared" si="456"/>
        <v>1</v>
      </c>
      <c r="AG2102" s="110">
        <f t="shared" si="457"/>
        <v>0</v>
      </c>
      <c r="AH2102" s="110">
        <f t="shared" si="458"/>
        <v>0</v>
      </c>
      <c r="AI2102" s="110">
        <f t="shared" si="459"/>
        <v>1</v>
      </c>
      <c r="AJ2102" s="100">
        <f>ROW()</f>
        <v>2102</v>
      </c>
      <c r="AK2102" s="100" t="e">
        <f>INDEX('BadRows RECART'!$C$2:$C$1207,MATCH(monthly_gwh_mw!AJ2102,'BadRows RECART'!$D$2:$D$1207,0))</f>
        <v>#N/A</v>
      </c>
    </row>
    <row r="2103" spans="1:37" ht="20">
      <c r="A2103" s="106" t="s">
        <v>3907</v>
      </c>
      <c r="B2103" s="106" t="s">
        <v>2080</v>
      </c>
      <c r="C2103" s="106" t="s">
        <v>6297</v>
      </c>
      <c r="D2103" s="168">
        <v>2026</v>
      </c>
      <c r="E2103" s="168">
        <v>1</v>
      </c>
      <c r="F2103" s="199">
        <v>3.7988841842477759</v>
      </c>
      <c r="G2103" s="212" t="s">
        <v>6314</v>
      </c>
      <c r="H2103" s="212" t="s">
        <v>6314</v>
      </c>
      <c r="I2103" s="106" t="s">
        <v>594</v>
      </c>
      <c r="K2103" s="83" t="s">
        <v>6314</v>
      </c>
      <c r="L2103" s="83" t="s">
        <v>6314</v>
      </c>
      <c r="M2103" s="45" t="str">
        <f>IF(
ISNA(INDEX(resources!E:E,MATCH(B2103,resources!B:B,0))),"fillme",
INDEX(resources!E:E,MATCH(B2103,resources!B:B,0)))</f>
        <v>CAISO_Solar</v>
      </c>
      <c r="N2103" s="45">
        <f>IF(
ISNA(INDEX(resources!J:J,MATCH(B2103,resources!B:B,0))),"fillme",
INDEX(resources!J:J,MATCH(B2103,resources!B:B,0)))</f>
        <v>0</v>
      </c>
      <c r="O2103" s="83" t="str">
        <f>IFERROR(INDEX(resources!K:K,MATCH(B2103,resources!B:B,0)),"fillme")</f>
        <v>solar</v>
      </c>
      <c r="P2103" s="89" t="str">
        <f t="shared" si="447"/>
        <v>solar_2026_1</v>
      </c>
      <c r="Q2103" s="87">
        <f>INDEX(elcc!G:G,MATCH(P2103,elcc!D:D,0))</f>
        <v>2.5714285714285714E-2</v>
      </c>
      <c r="R2103" s="89">
        <f t="shared" si="448"/>
        <v>1</v>
      </c>
      <c r="S2103" s="89" t="s">
        <v>6314</v>
      </c>
      <c r="T2103" s="89" t="s">
        <v>6314</v>
      </c>
      <c r="U2103" s="90" t="str">
        <f t="shared" si="449"/>
        <v>ok</v>
      </c>
      <c r="V2103" s="63" t="str">
        <f>INDEX(resources!F:F,MATCH(B2103,resources!B:B,0))</f>
        <v>new_resolve</v>
      </c>
      <c r="W2103" s="110">
        <f t="shared" si="450"/>
        <v>1</v>
      </c>
      <c r="X2103" s="110">
        <f t="shared" si="451"/>
        <v>0</v>
      </c>
      <c r="Y2103" s="110" t="str">
        <f t="shared" si="452"/>
        <v>Inyokern_North_Kramer_Solar_energy_NA_CONFIDENTIAL</v>
      </c>
      <c r="Z2103" s="110">
        <f>IF(COUNTIFS($Y$2:Y2103,Y2103)=1,1,0)</f>
        <v>0</v>
      </c>
      <c r="AA2103" s="110">
        <f>SUM($Z$2:Z2103)*Z2103</f>
        <v>0</v>
      </c>
      <c r="AB2103" s="110">
        <f>COUNTIFS(resources!B:B,B2103)</f>
        <v>1</v>
      </c>
      <c r="AC2103" s="110">
        <f t="shared" si="453"/>
        <v>1</v>
      </c>
      <c r="AD2103" s="110">
        <f t="shared" si="454"/>
        <v>1</v>
      </c>
      <c r="AE2103" s="110">
        <f t="shared" si="455"/>
        <v>0</v>
      </c>
      <c r="AF2103" s="110">
        <f t="shared" si="456"/>
        <v>1</v>
      </c>
      <c r="AG2103" s="110">
        <f t="shared" si="457"/>
        <v>0</v>
      </c>
      <c r="AH2103" s="110">
        <f t="shared" si="458"/>
        <v>0</v>
      </c>
      <c r="AI2103" s="110">
        <f t="shared" si="459"/>
        <v>1</v>
      </c>
      <c r="AJ2103" s="100">
        <f>ROW()</f>
        <v>2103</v>
      </c>
      <c r="AK2103" s="100" t="e">
        <f>INDEX('BadRows RECART'!$C$2:$C$1207,MATCH(monthly_gwh_mw!AJ2103,'BadRows RECART'!$D$2:$D$1207,0))</f>
        <v>#N/A</v>
      </c>
    </row>
    <row r="2104" spans="1:37" ht="20">
      <c r="A2104" s="106" t="s">
        <v>3907</v>
      </c>
      <c r="B2104" s="106" t="s">
        <v>2080</v>
      </c>
      <c r="C2104" s="106" t="s">
        <v>6297</v>
      </c>
      <c r="D2104" s="168">
        <v>2026</v>
      </c>
      <c r="E2104" s="168">
        <v>2</v>
      </c>
      <c r="F2104" s="199">
        <v>4.0066678975761088</v>
      </c>
      <c r="G2104" s="212" t="s">
        <v>6314</v>
      </c>
      <c r="H2104" s="212" t="s">
        <v>6314</v>
      </c>
      <c r="I2104" s="106" t="s">
        <v>594</v>
      </c>
      <c r="K2104" s="83" t="s">
        <v>6314</v>
      </c>
      <c r="L2104" s="83" t="s">
        <v>6314</v>
      </c>
      <c r="M2104" s="45" t="str">
        <f>IF(
ISNA(INDEX(resources!E:E,MATCH(B2104,resources!B:B,0))),"fillme",
INDEX(resources!E:E,MATCH(B2104,resources!B:B,0)))</f>
        <v>CAISO_Solar</v>
      </c>
      <c r="N2104" s="45">
        <f>IF(
ISNA(INDEX(resources!J:J,MATCH(B2104,resources!B:B,0))),"fillme",
INDEX(resources!J:J,MATCH(B2104,resources!B:B,0)))</f>
        <v>0</v>
      </c>
      <c r="O2104" s="83" t="str">
        <f>IFERROR(INDEX(resources!K:K,MATCH(B2104,resources!B:B,0)),"fillme")</f>
        <v>solar</v>
      </c>
      <c r="P2104" s="89" t="str">
        <f t="shared" si="447"/>
        <v>solar_2026_2</v>
      </c>
      <c r="Q2104" s="87">
        <f>INDEX(elcc!G:G,MATCH(P2104,elcc!D:D,0))</f>
        <v>1.9285714285714285E-2</v>
      </c>
      <c r="R2104" s="89">
        <f t="shared" si="448"/>
        <v>1</v>
      </c>
      <c r="S2104" s="89" t="s">
        <v>6314</v>
      </c>
      <c r="T2104" s="89" t="s">
        <v>6314</v>
      </c>
      <c r="U2104" s="90" t="str">
        <f t="shared" si="449"/>
        <v>ok</v>
      </c>
      <c r="V2104" s="63" t="str">
        <f>INDEX(resources!F:F,MATCH(B2104,resources!B:B,0))</f>
        <v>new_resolve</v>
      </c>
      <c r="W2104" s="110">
        <f t="shared" si="450"/>
        <v>1</v>
      </c>
      <c r="X2104" s="110">
        <f t="shared" si="451"/>
        <v>0</v>
      </c>
      <c r="Y2104" s="110" t="str">
        <f t="shared" si="452"/>
        <v>Inyokern_North_Kramer_Solar_energy_NA_CONFIDENTIAL</v>
      </c>
      <c r="Z2104" s="110">
        <f>IF(COUNTIFS($Y$2:Y2104,Y2104)=1,1,0)</f>
        <v>0</v>
      </c>
      <c r="AA2104" s="110">
        <f>SUM($Z$2:Z2104)*Z2104</f>
        <v>0</v>
      </c>
      <c r="AB2104" s="110">
        <f>COUNTIFS(resources!B:B,B2104)</f>
        <v>1</v>
      </c>
      <c r="AC2104" s="110">
        <f t="shared" si="453"/>
        <v>1</v>
      </c>
      <c r="AD2104" s="110">
        <f t="shared" si="454"/>
        <v>1</v>
      </c>
      <c r="AE2104" s="110">
        <f t="shared" si="455"/>
        <v>0</v>
      </c>
      <c r="AF2104" s="110">
        <f t="shared" si="456"/>
        <v>1</v>
      </c>
      <c r="AG2104" s="110">
        <f t="shared" si="457"/>
        <v>0</v>
      </c>
      <c r="AH2104" s="110">
        <f t="shared" si="458"/>
        <v>0</v>
      </c>
      <c r="AI2104" s="110">
        <f t="shared" si="459"/>
        <v>1</v>
      </c>
      <c r="AJ2104" s="100">
        <f>ROW()</f>
        <v>2104</v>
      </c>
      <c r="AK2104" s="100" t="e">
        <f>INDEX('BadRows RECART'!$C$2:$C$1207,MATCH(monthly_gwh_mw!AJ2104,'BadRows RECART'!$D$2:$D$1207,0))</f>
        <v>#N/A</v>
      </c>
    </row>
    <row r="2105" spans="1:37" ht="20">
      <c r="A2105" s="106" t="s">
        <v>3907</v>
      </c>
      <c r="B2105" s="106" t="s">
        <v>2080</v>
      </c>
      <c r="C2105" s="106" t="s">
        <v>6297</v>
      </c>
      <c r="D2105" s="168">
        <v>2026</v>
      </c>
      <c r="E2105" s="168">
        <v>3</v>
      </c>
      <c r="F2105" s="199">
        <v>5.7752141190069111</v>
      </c>
      <c r="G2105" s="212" t="s">
        <v>6314</v>
      </c>
      <c r="H2105" s="212" t="s">
        <v>6314</v>
      </c>
      <c r="I2105" s="106" t="s">
        <v>594</v>
      </c>
      <c r="K2105" s="83" t="s">
        <v>6314</v>
      </c>
      <c r="L2105" s="83" t="s">
        <v>6314</v>
      </c>
      <c r="M2105" s="45" t="str">
        <f>IF(
ISNA(INDEX(resources!E:E,MATCH(B2105,resources!B:B,0))),"fillme",
INDEX(resources!E:E,MATCH(B2105,resources!B:B,0)))</f>
        <v>CAISO_Solar</v>
      </c>
      <c r="N2105" s="45">
        <f>IF(
ISNA(INDEX(resources!J:J,MATCH(B2105,resources!B:B,0))),"fillme",
INDEX(resources!J:J,MATCH(B2105,resources!B:B,0)))</f>
        <v>0</v>
      </c>
      <c r="O2105" s="83" t="str">
        <f>IFERROR(INDEX(resources!K:K,MATCH(B2105,resources!B:B,0)),"fillme")</f>
        <v>solar</v>
      </c>
      <c r="P2105" s="89" t="str">
        <f t="shared" si="447"/>
        <v>solar_2026_3</v>
      </c>
      <c r="Q2105" s="87">
        <f>INDEX(elcc!G:G,MATCH(P2105,elcc!D:D,0))</f>
        <v>0.1157142857142857</v>
      </c>
      <c r="R2105" s="89">
        <f t="shared" si="448"/>
        <v>1</v>
      </c>
      <c r="S2105" s="89" t="s">
        <v>6314</v>
      </c>
      <c r="T2105" s="89" t="s">
        <v>6314</v>
      </c>
      <c r="U2105" s="90" t="str">
        <f t="shared" si="449"/>
        <v>ok</v>
      </c>
      <c r="V2105" s="63" t="str">
        <f>INDEX(resources!F:F,MATCH(B2105,resources!B:B,0))</f>
        <v>new_resolve</v>
      </c>
      <c r="W2105" s="110">
        <f t="shared" si="450"/>
        <v>1</v>
      </c>
      <c r="X2105" s="110">
        <f t="shared" si="451"/>
        <v>0</v>
      </c>
      <c r="Y2105" s="110" t="str">
        <f t="shared" si="452"/>
        <v>Inyokern_North_Kramer_Solar_energy_NA_CONFIDENTIAL</v>
      </c>
      <c r="Z2105" s="110">
        <f>IF(COUNTIFS($Y$2:Y2105,Y2105)=1,1,0)</f>
        <v>0</v>
      </c>
      <c r="AA2105" s="110">
        <f>SUM($Z$2:Z2105)*Z2105</f>
        <v>0</v>
      </c>
      <c r="AB2105" s="110">
        <f>COUNTIFS(resources!B:B,B2105)</f>
        <v>1</v>
      </c>
      <c r="AC2105" s="110">
        <f t="shared" si="453"/>
        <v>1</v>
      </c>
      <c r="AD2105" s="110">
        <f t="shared" si="454"/>
        <v>1</v>
      </c>
      <c r="AE2105" s="110">
        <f t="shared" si="455"/>
        <v>0</v>
      </c>
      <c r="AF2105" s="110">
        <f t="shared" si="456"/>
        <v>1</v>
      </c>
      <c r="AG2105" s="110">
        <f t="shared" si="457"/>
        <v>0</v>
      </c>
      <c r="AH2105" s="110">
        <f t="shared" si="458"/>
        <v>0</v>
      </c>
      <c r="AI2105" s="110">
        <f t="shared" si="459"/>
        <v>1</v>
      </c>
      <c r="AJ2105" s="100">
        <f>ROW()</f>
        <v>2105</v>
      </c>
      <c r="AK2105" s="100" t="e">
        <f>INDEX('BadRows RECART'!$C$2:$C$1207,MATCH(monthly_gwh_mw!AJ2105,'BadRows RECART'!$D$2:$D$1207,0))</f>
        <v>#N/A</v>
      </c>
    </row>
    <row r="2106" spans="1:37" ht="20">
      <c r="A2106" s="106" t="s">
        <v>3907</v>
      </c>
      <c r="B2106" s="106" t="s">
        <v>2080</v>
      </c>
      <c r="C2106" s="106" t="s">
        <v>6297</v>
      </c>
      <c r="D2106" s="168">
        <v>2026</v>
      </c>
      <c r="E2106" s="168">
        <v>4</v>
      </c>
      <c r="F2106" s="199">
        <v>6.2393435248563982</v>
      </c>
      <c r="G2106" s="212" t="s">
        <v>6314</v>
      </c>
      <c r="H2106" s="212" t="s">
        <v>6314</v>
      </c>
      <c r="I2106" s="106" t="s">
        <v>594</v>
      </c>
      <c r="K2106" s="83" t="s">
        <v>6314</v>
      </c>
      <c r="L2106" s="83" t="s">
        <v>6314</v>
      </c>
      <c r="M2106" s="45" t="str">
        <f>IF(
ISNA(INDEX(resources!E:E,MATCH(B2106,resources!B:B,0))),"fillme",
INDEX(resources!E:E,MATCH(B2106,resources!B:B,0)))</f>
        <v>CAISO_Solar</v>
      </c>
      <c r="N2106" s="45">
        <f>IF(
ISNA(INDEX(resources!J:J,MATCH(B2106,resources!B:B,0))),"fillme",
INDEX(resources!J:J,MATCH(B2106,resources!B:B,0)))</f>
        <v>0</v>
      </c>
      <c r="O2106" s="83" t="str">
        <f>IFERROR(INDEX(resources!K:K,MATCH(B2106,resources!B:B,0)),"fillme")</f>
        <v>solar</v>
      </c>
      <c r="P2106" s="89" t="str">
        <f t="shared" si="447"/>
        <v>solar_2026_4</v>
      </c>
      <c r="Q2106" s="87">
        <f>INDEX(elcc!G:G,MATCH(P2106,elcc!D:D,0))</f>
        <v>9.6428571428571419E-2</v>
      </c>
      <c r="R2106" s="89">
        <f t="shared" si="448"/>
        <v>1</v>
      </c>
      <c r="S2106" s="89" t="s">
        <v>6314</v>
      </c>
      <c r="T2106" s="89" t="s">
        <v>6314</v>
      </c>
      <c r="U2106" s="90" t="str">
        <f t="shared" si="449"/>
        <v>ok</v>
      </c>
      <c r="V2106" s="63" t="str">
        <f>INDEX(resources!F:F,MATCH(B2106,resources!B:B,0))</f>
        <v>new_resolve</v>
      </c>
      <c r="W2106" s="110">
        <f t="shared" si="450"/>
        <v>1</v>
      </c>
      <c r="X2106" s="110">
        <f t="shared" si="451"/>
        <v>0</v>
      </c>
      <c r="Y2106" s="110" t="str">
        <f t="shared" si="452"/>
        <v>Inyokern_North_Kramer_Solar_energy_NA_CONFIDENTIAL</v>
      </c>
      <c r="Z2106" s="110">
        <f>IF(COUNTIFS($Y$2:Y2106,Y2106)=1,1,0)</f>
        <v>0</v>
      </c>
      <c r="AA2106" s="110">
        <f>SUM($Z$2:Z2106)*Z2106</f>
        <v>0</v>
      </c>
      <c r="AB2106" s="110">
        <f>COUNTIFS(resources!B:B,B2106)</f>
        <v>1</v>
      </c>
      <c r="AC2106" s="110">
        <f t="shared" si="453"/>
        <v>1</v>
      </c>
      <c r="AD2106" s="110">
        <f t="shared" si="454"/>
        <v>1</v>
      </c>
      <c r="AE2106" s="110">
        <f t="shared" si="455"/>
        <v>0</v>
      </c>
      <c r="AF2106" s="110">
        <f t="shared" si="456"/>
        <v>1</v>
      </c>
      <c r="AG2106" s="110">
        <f t="shared" si="457"/>
        <v>0</v>
      </c>
      <c r="AH2106" s="110">
        <f t="shared" si="458"/>
        <v>0</v>
      </c>
      <c r="AI2106" s="110">
        <f t="shared" si="459"/>
        <v>1</v>
      </c>
      <c r="AJ2106" s="100">
        <f>ROW()</f>
        <v>2106</v>
      </c>
      <c r="AK2106" s="100" t="e">
        <f>INDEX('BadRows RECART'!$C$2:$C$1207,MATCH(monthly_gwh_mw!AJ2106,'BadRows RECART'!$D$2:$D$1207,0))</f>
        <v>#N/A</v>
      </c>
    </row>
    <row r="2107" spans="1:37" ht="20">
      <c r="A2107" s="106" t="s">
        <v>3907</v>
      </c>
      <c r="B2107" s="106" t="s">
        <v>2080</v>
      </c>
      <c r="C2107" s="106" t="s">
        <v>6297</v>
      </c>
      <c r="D2107" s="168">
        <v>2026</v>
      </c>
      <c r="E2107" s="168">
        <v>5</v>
      </c>
      <c r="F2107" s="199">
        <v>7.4884138224301591</v>
      </c>
      <c r="G2107" s="212" t="s">
        <v>6314</v>
      </c>
      <c r="H2107" s="212" t="s">
        <v>6314</v>
      </c>
      <c r="I2107" s="106" t="s">
        <v>594</v>
      </c>
      <c r="K2107" s="83" t="s">
        <v>6314</v>
      </c>
      <c r="L2107" s="83" t="s">
        <v>6314</v>
      </c>
      <c r="M2107" s="45" t="str">
        <f>IF(
ISNA(INDEX(resources!E:E,MATCH(B2107,resources!B:B,0))),"fillme",
INDEX(resources!E:E,MATCH(B2107,resources!B:B,0)))</f>
        <v>CAISO_Solar</v>
      </c>
      <c r="N2107" s="45">
        <f>IF(
ISNA(INDEX(resources!J:J,MATCH(B2107,resources!B:B,0))),"fillme",
INDEX(resources!J:J,MATCH(B2107,resources!B:B,0)))</f>
        <v>0</v>
      </c>
      <c r="O2107" s="83" t="str">
        <f>IFERROR(INDEX(resources!K:K,MATCH(B2107,resources!B:B,0)),"fillme")</f>
        <v>solar</v>
      </c>
      <c r="P2107" s="89" t="str">
        <f t="shared" si="447"/>
        <v>solar_2026_5</v>
      </c>
      <c r="Q2107" s="87">
        <f>INDEX(elcc!G:G,MATCH(P2107,elcc!D:D,0))</f>
        <v>0.10285714285714286</v>
      </c>
      <c r="R2107" s="89">
        <f t="shared" si="448"/>
        <v>1</v>
      </c>
      <c r="S2107" s="89" t="s">
        <v>6314</v>
      </c>
      <c r="T2107" s="89" t="s">
        <v>6314</v>
      </c>
      <c r="U2107" s="90" t="str">
        <f t="shared" si="449"/>
        <v>ok</v>
      </c>
      <c r="V2107" s="63" t="str">
        <f>INDEX(resources!F:F,MATCH(B2107,resources!B:B,0))</f>
        <v>new_resolve</v>
      </c>
      <c r="W2107" s="110">
        <f t="shared" si="450"/>
        <v>1</v>
      </c>
      <c r="X2107" s="110">
        <f t="shared" si="451"/>
        <v>0</v>
      </c>
      <c r="Y2107" s="110" t="str">
        <f t="shared" si="452"/>
        <v>Inyokern_North_Kramer_Solar_energy_NA_CONFIDENTIAL</v>
      </c>
      <c r="Z2107" s="110">
        <f>IF(COUNTIFS($Y$2:Y2107,Y2107)=1,1,0)</f>
        <v>0</v>
      </c>
      <c r="AA2107" s="110">
        <f>SUM($Z$2:Z2107)*Z2107</f>
        <v>0</v>
      </c>
      <c r="AB2107" s="110">
        <f>COUNTIFS(resources!B:B,B2107)</f>
        <v>1</v>
      </c>
      <c r="AC2107" s="110">
        <f t="shared" si="453"/>
        <v>1</v>
      </c>
      <c r="AD2107" s="110">
        <f t="shared" si="454"/>
        <v>1</v>
      </c>
      <c r="AE2107" s="110">
        <f t="shared" si="455"/>
        <v>0</v>
      </c>
      <c r="AF2107" s="110">
        <f t="shared" si="456"/>
        <v>1</v>
      </c>
      <c r="AG2107" s="110">
        <f t="shared" si="457"/>
        <v>0</v>
      </c>
      <c r="AH2107" s="110">
        <f t="shared" si="458"/>
        <v>0</v>
      </c>
      <c r="AI2107" s="110">
        <f t="shared" si="459"/>
        <v>1</v>
      </c>
      <c r="AJ2107" s="100">
        <f>ROW()</f>
        <v>2107</v>
      </c>
      <c r="AK2107" s="100" t="e">
        <f>INDEX('BadRows RECART'!$C$2:$C$1207,MATCH(monthly_gwh_mw!AJ2107,'BadRows RECART'!$D$2:$D$1207,0))</f>
        <v>#N/A</v>
      </c>
    </row>
    <row r="2108" spans="1:37" ht="20">
      <c r="A2108" s="106" t="s">
        <v>3907</v>
      </c>
      <c r="B2108" s="106" t="s">
        <v>2080</v>
      </c>
      <c r="C2108" s="106" t="s">
        <v>6297</v>
      </c>
      <c r="D2108" s="168">
        <v>2026</v>
      </c>
      <c r="E2108" s="168">
        <v>6</v>
      </c>
      <c r="F2108" s="199">
        <v>7.4218898756465732</v>
      </c>
      <c r="G2108" s="212" t="s">
        <v>6314</v>
      </c>
      <c r="H2108" s="212" t="s">
        <v>6314</v>
      </c>
      <c r="I2108" s="106" t="s">
        <v>594</v>
      </c>
      <c r="K2108" s="83" t="s">
        <v>6314</v>
      </c>
      <c r="L2108" s="83" t="s">
        <v>6314</v>
      </c>
      <c r="M2108" s="45" t="str">
        <f>IF(
ISNA(INDEX(resources!E:E,MATCH(B2108,resources!B:B,0))),"fillme",
INDEX(resources!E:E,MATCH(B2108,resources!B:B,0)))</f>
        <v>CAISO_Solar</v>
      </c>
      <c r="N2108" s="45">
        <f>IF(
ISNA(INDEX(resources!J:J,MATCH(B2108,resources!B:B,0))),"fillme",
INDEX(resources!J:J,MATCH(B2108,resources!B:B,0)))</f>
        <v>0</v>
      </c>
      <c r="O2108" s="83" t="str">
        <f>IFERROR(INDEX(resources!K:K,MATCH(B2108,resources!B:B,0)),"fillme")</f>
        <v>solar</v>
      </c>
      <c r="P2108" s="89" t="str">
        <f t="shared" si="447"/>
        <v>solar_2026_6</v>
      </c>
      <c r="Q2108" s="87">
        <f>INDEX(elcc!G:G,MATCH(P2108,elcc!D:D,0))</f>
        <v>0.19928571428571426</v>
      </c>
      <c r="R2108" s="89">
        <f t="shared" si="448"/>
        <v>1</v>
      </c>
      <c r="S2108" s="89" t="s">
        <v>6314</v>
      </c>
      <c r="T2108" s="89" t="s">
        <v>6314</v>
      </c>
      <c r="U2108" s="90" t="str">
        <f t="shared" si="449"/>
        <v>ok</v>
      </c>
      <c r="V2108" s="63" t="str">
        <f>INDEX(resources!F:F,MATCH(B2108,resources!B:B,0))</f>
        <v>new_resolve</v>
      </c>
      <c r="W2108" s="110">
        <f t="shared" si="450"/>
        <v>1</v>
      </c>
      <c r="X2108" s="110">
        <f t="shared" si="451"/>
        <v>0</v>
      </c>
      <c r="Y2108" s="110" t="str">
        <f t="shared" si="452"/>
        <v>Inyokern_North_Kramer_Solar_energy_NA_CONFIDENTIAL</v>
      </c>
      <c r="Z2108" s="110">
        <f>IF(COUNTIFS($Y$2:Y2108,Y2108)=1,1,0)</f>
        <v>0</v>
      </c>
      <c r="AA2108" s="110">
        <f>SUM($Z$2:Z2108)*Z2108</f>
        <v>0</v>
      </c>
      <c r="AB2108" s="110">
        <f>COUNTIFS(resources!B:B,B2108)</f>
        <v>1</v>
      </c>
      <c r="AC2108" s="110">
        <f t="shared" si="453"/>
        <v>1</v>
      </c>
      <c r="AD2108" s="110">
        <f t="shared" si="454"/>
        <v>1</v>
      </c>
      <c r="AE2108" s="110">
        <f t="shared" si="455"/>
        <v>0</v>
      </c>
      <c r="AF2108" s="110">
        <f t="shared" si="456"/>
        <v>1</v>
      </c>
      <c r="AG2108" s="110">
        <f t="shared" si="457"/>
        <v>0</v>
      </c>
      <c r="AH2108" s="110">
        <f t="shared" si="458"/>
        <v>0</v>
      </c>
      <c r="AI2108" s="110">
        <f t="shared" si="459"/>
        <v>1</v>
      </c>
      <c r="AJ2108" s="100">
        <f>ROW()</f>
        <v>2108</v>
      </c>
      <c r="AK2108" s="100" t="e">
        <f>INDEX('BadRows RECART'!$C$2:$C$1207,MATCH(monthly_gwh_mw!AJ2108,'BadRows RECART'!$D$2:$D$1207,0))</f>
        <v>#N/A</v>
      </c>
    </row>
    <row r="2109" spans="1:37" ht="20">
      <c r="A2109" s="106" t="s">
        <v>3907</v>
      </c>
      <c r="B2109" s="106" t="s">
        <v>2080</v>
      </c>
      <c r="C2109" s="106" t="s">
        <v>6297</v>
      </c>
      <c r="D2109" s="168">
        <v>2026</v>
      </c>
      <c r="E2109" s="168">
        <v>7</v>
      </c>
      <c r="F2109" s="199">
        <v>6.7162778592020356</v>
      </c>
      <c r="G2109" s="212" t="s">
        <v>6314</v>
      </c>
      <c r="H2109" s="212" t="s">
        <v>6314</v>
      </c>
      <c r="I2109" s="106" t="s">
        <v>594</v>
      </c>
      <c r="K2109" s="83" t="s">
        <v>6314</v>
      </c>
      <c r="L2109" s="83" t="s">
        <v>6314</v>
      </c>
      <c r="M2109" s="45" t="str">
        <f>IF(
ISNA(INDEX(resources!E:E,MATCH(B2109,resources!B:B,0))),"fillme",
INDEX(resources!E:E,MATCH(B2109,resources!B:B,0)))</f>
        <v>CAISO_Solar</v>
      </c>
      <c r="N2109" s="45">
        <f>IF(
ISNA(INDEX(resources!J:J,MATCH(B2109,resources!B:B,0))),"fillme",
INDEX(resources!J:J,MATCH(B2109,resources!B:B,0)))</f>
        <v>0</v>
      </c>
      <c r="O2109" s="83" t="str">
        <f>IFERROR(INDEX(resources!K:K,MATCH(B2109,resources!B:B,0)),"fillme")</f>
        <v>solar</v>
      </c>
      <c r="P2109" s="89" t="str">
        <f t="shared" si="447"/>
        <v>solar_2026_7</v>
      </c>
      <c r="Q2109" s="87">
        <f>INDEX(elcc!G:G,MATCH(P2109,elcc!D:D,0))</f>
        <v>0.25071428571428572</v>
      </c>
      <c r="R2109" s="89">
        <f t="shared" si="448"/>
        <v>1</v>
      </c>
      <c r="S2109" s="89" t="s">
        <v>6314</v>
      </c>
      <c r="T2109" s="89" t="s">
        <v>6314</v>
      </c>
      <c r="U2109" s="90" t="str">
        <f t="shared" si="449"/>
        <v>ok</v>
      </c>
      <c r="V2109" s="63" t="str">
        <f>INDEX(resources!F:F,MATCH(B2109,resources!B:B,0))</f>
        <v>new_resolve</v>
      </c>
      <c r="W2109" s="110">
        <f t="shared" si="450"/>
        <v>1</v>
      </c>
      <c r="X2109" s="110">
        <f t="shared" si="451"/>
        <v>0</v>
      </c>
      <c r="Y2109" s="110" t="str">
        <f t="shared" si="452"/>
        <v>Inyokern_North_Kramer_Solar_energy_NA_CONFIDENTIAL</v>
      </c>
      <c r="Z2109" s="110">
        <f>IF(COUNTIFS($Y$2:Y2109,Y2109)=1,1,0)</f>
        <v>0</v>
      </c>
      <c r="AA2109" s="110">
        <f>SUM($Z$2:Z2109)*Z2109</f>
        <v>0</v>
      </c>
      <c r="AB2109" s="110">
        <f>COUNTIFS(resources!B:B,B2109)</f>
        <v>1</v>
      </c>
      <c r="AC2109" s="110">
        <f t="shared" si="453"/>
        <v>1</v>
      </c>
      <c r="AD2109" s="110">
        <f t="shared" si="454"/>
        <v>1</v>
      </c>
      <c r="AE2109" s="110">
        <f t="shared" si="455"/>
        <v>0</v>
      </c>
      <c r="AF2109" s="110">
        <f t="shared" si="456"/>
        <v>1</v>
      </c>
      <c r="AG2109" s="110">
        <f t="shared" si="457"/>
        <v>0</v>
      </c>
      <c r="AH2109" s="110">
        <f t="shared" si="458"/>
        <v>0</v>
      </c>
      <c r="AI2109" s="110">
        <f t="shared" si="459"/>
        <v>1</v>
      </c>
      <c r="AJ2109" s="100">
        <f>ROW()</f>
        <v>2109</v>
      </c>
      <c r="AK2109" s="100" t="e">
        <f>INDEX('BadRows RECART'!$C$2:$C$1207,MATCH(monthly_gwh_mw!AJ2109,'BadRows RECART'!$D$2:$D$1207,0))</f>
        <v>#N/A</v>
      </c>
    </row>
    <row r="2110" spans="1:37" ht="20">
      <c r="A2110" s="106" t="s">
        <v>3907</v>
      </c>
      <c r="B2110" s="106" t="s">
        <v>2080</v>
      </c>
      <c r="C2110" s="106" t="s">
        <v>6297</v>
      </c>
      <c r="D2110" s="168">
        <v>2026</v>
      </c>
      <c r="E2110" s="168">
        <v>8</v>
      </c>
      <c r="F2110" s="199">
        <v>6.3201432708077485</v>
      </c>
      <c r="G2110" s="212" t="s">
        <v>6314</v>
      </c>
      <c r="H2110" s="212" t="s">
        <v>6314</v>
      </c>
      <c r="I2110" s="106" t="s">
        <v>594</v>
      </c>
      <c r="K2110" s="83" t="s">
        <v>6314</v>
      </c>
      <c r="L2110" s="83" t="s">
        <v>6314</v>
      </c>
      <c r="M2110" s="45" t="str">
        <f>IF(
ISNA(INDEX(resources!E:E,MATCH(B2110,resources!B:B,0))),"fillme",
INDEX(resources!E:E,MATCH(B2110,resources!B:B,0)))</f>
        <v>CAISO_Solar</v>
      </c>
      <c r="N2110" s="45">
        <f>IF(
ISNA(INDEX(resources!J:J,MATCH(B2110,resources!B:B,0))),"fillme",
INDEX(resources!J:J,MATCH(B2110,resources!B:B,0)))</f>
        <v>0</v>
      </c>
      <c r="O2110" s="83" t="str">
        <f>IFERROR(INDEX(resources!K:K,MATCH(B2110,resources!B:B,0)),"fillme")</f>
        <v>solar</v>
      </c>
      <c r="P2110" s="89" t="str">
        <f t="shared" si="447"/>
        <v>solar_2026_8</v>
      </c>
      <c r="Q2110" s="87">
        <f>INDEX(elcc!G:G,MATCH(P2110,elcc!D:D,0))</f>
        <v>0.17357142857142857</v>
      </c>
      <c r="R2110" s="89">
        <f t="shared" si="448"/>
        <v>1</v>
      </c>
      <c r="S2110" s="89" t="s">
        <v>6314</v>
      </c>
      <c r="T2110" s="89" t="s">
        <v>6314</v>
      </c>
      <c r="U2110" s="90" t="str">
        <f t="shared" si="449"/>
        <v>ok</v>
      </c>
      <c r="V2110" s="63" t="str">
        <f>INDEX(resources!F:F,MATCH(B2110,resources!B:B,0))</f>
        <v>new_resolve</v>
      </c>
      <c r="W2110" s="110">
        <f t="shared" si="450"/>
        <v>1</v>
      </c>
      <c r="X2110" s="110">
        <f t="shared" si="451"/>
        <v>0</v>
      </c>
      <c r="Y2110" s="110" t="str">
        <f t="shared" si="452"/>
        <v>Inyokern_North_Kramer_Solar_energy_NA_CONFIDENTIAL</v>
      </c>
      <c r="Z2110" s="110">
        <f>IF(COUNTIFS($Y$2:Y2110,Y2110)=1,1,0)</f>
        <v>0</v>
      </c>
      <c r="AA2110" s="110">
        <f>SUM($Z$2:Z2110)*Z2110</f>
        <v>0</v>
      </c>
      <c r="AB2110" s="110">
        <f>COUNTIFS(resources!B:B,B2110)</f>
        <v>1</v>
      </c>
      <c r="AC2110" s="110">
        <f t="shared" si="453"/>
        <v>1</v>
      </c>
      <c r="AD2110" s="110">
        <f t="shared" si="454"/>
        <v>1</v>
      </c>
      <c r="AE2110" s="110">
        <f t="shared" si="455"/>
        <v>0</v>
      </c>
      <c r="AF2110" s="110">
        <f t="shared" si="456"/>
        <v>1</v>
      </c>
      <c r="AG2110" s="110">
        <f t="shared" si="457"/>
        <v>0</v>
      </c>
      <c r="AH2110" s="110">
        <f t="shared" si="458"/>
        <v>0</v>
      </c>
      <c r="AI2110" s="110">
        <f t="shared" si="459"/>
        <v>1</v>
      </c>
      <c r="AJ2110" s="100">
        <f>ROW()</f>
        <v>2110</v>
      </c>
      <c r="AK2110" s="100" t="e">
        <f>INDEX('BadRows RECART'!$C$2:$C$1207,MATCH(monthly_gwh_mw!AJ2110,'BadRows RECART'!$D$2:$D$1207,0))</f>
        <v>#N/A</v>
      </c>
    </row>
    <row r="2111" spans="1:37" ht="20">
      <c r="A2111" s="106" t="s">
        <v>3907</v>
      </c>
      <c r="B2111" s="106" t="s">
        <v>2080</v>
      </c>
      <c r="C2111" s="106" t="s">
        <v>6297</v>
      </c>
      <c r="D2111" s="168">
        <v>2026</v>
      </c>
      <c r="E2111" s="168">
        <v>9</v>
      </c>
      <c r="F2111" s="199">
        <v>5.7527225264799515</v>
      </c>
      <c r="G2111" s="212" t="s">
        <v>6314</v>
      </c>
      <c r="H2111" s="212" t="s">
        <v>6314</v>
      </c>
      <c r="I2111" s="106" t="s">
        <v>594</v>
      </c>
      <c r="K2111" s="83" t="s">
        <v>6314</v>
      </c>
      <c r="L2111" s="83" t="s">
        <v>6314</v>
      </c>
      <c r="M2111" s="45" t="str">
        <f>IF(
ISNA(INDEX(resources!E:E,MATCH(B2111,resources!B:B,0))),"fillme",
INDEX(resources!E:E,MATCH(B2111,resources!B:B,0)))</f>
        <v>CAISO_Solar</v>
      </c>
      <c r="N2111" s="45">
        <f>IF(
ISNA(INDEX(resources!J:J,MATCH(B2111,resources!B:B,0))),"fillme",
INDEX(resources!J:J,MATCH(B2111,resources!B:B,0)))</f>
        <v>0</v>
      </c>
      <c r="O2111" s="83" t="str">
        <f>IFERROR(INDEX(resources!K:K,MATCH(B2111,resources!B:B,0)),"fillme")</f>
        <v>solar</v>
      </c>
      <c r="P2111" s="89" t="str">
        <f t="shared" si="447"/>
        <v>solar_2026_9</v>
      </c>
      <c r="Q2111" s="87">
        <f>INDEX(elcc!G:G,MATCH(P2111,elcc!D:D,0))</f>
        <v>8.8112200089894482E-2</v>
      </c>
      <c r="R2111" s="89">
        <f t="shared" si="448"/>
        <v>1</v>
      </c>
      <c r="S2111" s="89" t="s">
        <v>6314</v>
      </c>
      <c r="T2111" s="89" t="s">
        <v>6314</v>
      </c>
      <c r="U2111" s="90" t="str">
        <f t="shared" si="449"/>
        <v>ok</v>
      </c>
      <c r="V2111" s="63" t="str">
        <f>INDEX(resources!F:F,MATCH(B2111,resources!B:B,0))</f>
        <v>new_resolve</v>
      </c>
      <c r="W2111" s="110">
        <f t="shared" si="450"/>
        <v>1</v>
      </c>
      <c r="X2111" s="110">
        <f t="shared" si="451"/>
        <v>0</v>
      </c>
      <c r="Y2111" s="110" t="str">
        <f t="shared" si="452"/>
        <v>Inyokern_North_Kramer_Solar_energy_NA_CONFIDENTIAL</v>
      </c>
      <c r="Z2111" s="110">
        <f>IF(COUNTIFS($Y$2:Y2111,Y2111)=1,1,0)</f>
        <v>0</v>
      </c>
      <c r="AA2111" s="110">
        <f>SUM($Z$2:Z2111)*Z2111</f>
        <v>0</v>
      </c>
      <c r="AB2111" s="110">
        <f>COUNTIFS(resources!B:B,B2111)</f>
        <v>1</v>
      </c>
      <c r="AC2111" s="110">
        <f t="shared" si="453"/>
        <v>1</v>
      </c>
      <c r="AD2111" s="110">
        <f t="shared" si="454"/>
        <v>1</v>
      </c>
      <c r="AE2111" s="110">
        <f t="shared" si="455"/>
        <v>0</v>
      </c>
      <c r="AF2111" s="110">
        <f t="shared" si="456"/>
        <v>1</v>
      </c>
      <c r="AG2111" s="110">
        <f t="shared" si="457"/>
        <v>0</v>
      </c>
      <c r="AH2111" s="110">
        <f t="shared" si="458"/>
        <v>0</v>
      </c>
      <c r="AI2111" s="110">
        <f t="shared" si="459"/>
        <v>1</v>
      </c>
      <c r="AJ2111" s="100">
        <f>ROW()</f>
        <v>2111</v>
      </c>
      <c r="AK2111" s="100" t="e">
        <f>INDEX('BadRows RECART'!$C$2:$C$1207,MATCH(monthly_gwh_mw!AJ2111,'BadRows RECART'!$D$2:$D$1207,0))</f>
        <v>#N/A</v>
      </c>
    </row>
    <row r="2112" spans="1:37" ht="20">
      <c r="A2112" s="106" t="s">
        <v>3907</v>
      </c>
      <c r="B2112" s="106" t="s">
        <v>2080</v>
      </c>
      <c r="C2112" s="106" t="s">
        <v>6297</v>
      </c>
      <c r="D2112" s="168">
        <v>2026</v>
      </c>
      <c r="E2112" s="168">
        <v>10</v>
      </c>
      <c r="F2112" s="199">
        <v>5.0227245091733455</v>
      </c>
      <c r="G2112" s="212" t="s">
        <v>6314</v>
      </c>
      <c r="H2112" s="212" t="s">
        <v>6314</v>
      </c>
      <c r="I2112" s="106" t="s">
        <v>594</v>
      </c>
      <c r="K2112" s="83" t="s">
        <v>6314</v>
      </c>
      <c r="L2112" s="83" t="s">
        <v>6314</v>
      </c>
      <c r="M2112" s="45" t="str">
        <f>IF(
ISNA(INDEX(resources!E:E,MATCH(B2112,resources!B:B,0))),"fillme",
INDEX(resources!E:E,MATCH(B2112,resources!B:B,0)))</f>
        <v>CAISO_Solar</v>
      </c>
      <c r="N2112" s="45">
        <f>IF(
ISNA(INDEX(resources!J:J,MATCH(B2112,resources!B:B,0))),"fillme",
INDEX(resources!J:J,MATCH(B2112,resources!B:B,0)))</f>
        <v>0</v>
      </c>
      <c r="O2112" s="83" t="str">
        <f>IFERROR(INDEX(resources!K:K,MATCH(B2112,resources!B:B,0)),"fillme")</f>
        <v>solar</v>
      </c>
      <c r="P2112" s="89" t="str">
        <f t="shared" si="447"/>
        <v>solar_2026_10</v>
      </c>
      <c r="Q2112" s="87">
        <f>INDEX(elcc!G:G,MATCH(P2112,elcc!D:D,0))</f>
        <v>1.2857142857142857E-2</v>
      </c>
      <c r="R2112" s="89">
        <f t="shared" si="448"/>
        <v>1</v>
      </c>
      <c r="S2112" s="89" t="s">
        <v>6314</v>
      </c>
      <c r="T2112" s="89" t="s">
        <v>6314</v>
      </c>
      <c r="U2112" s="90" t="str">
        <f t="shared" si="449"/>
        <v>ok</v>
      </c>
      <c r="V2112" s="63" t="str">
        <f>INDEX(resources!F:F,MATCH(B2112,resources!B:B,0))</f>
        <v>new_resolve</v>
      </c>
      <c r="W2112" s="110">
        <f t="shared" si="450"/>
        <v>1</v>
      </c>
      <c r="X2112" s="110">
        <f t="shared" si="451"/>
        <v>0</v>
      </c>
      <c r="Y2112" s="110" t="str">
        <f t="shared" si="452"/>
        <v>Inyokern_North_Kramer_Solar_energy_NA_CONFIDENTIAL</v>
      </c>
      <c r="Z2112" s="110">
        <f>IF(COUNTIFS($Y$2:Y2112,Y2112)=1,1,0)</f>
        <v>0</v>
      </c>
      <c r="AA2112" s="110">
        <f>SUM($Z$2:Z2112)*Z2112</f>
        <v>0</v>
      </c>
      <c r="AB2112" s="110">
        <f>COUNTIFS(resources!B:B,B2112)</f>
        <v>1</v>
      </c>
      <c r="AC2112" s="110">
        <f t="shared" si="453"/>
        <v>1</v>
      </c>
      <c r="AD2112" s="110">
        <f t="shared" si="454"/>
        <v>1</v>
      </c>
      <c r="AE2112" s="110">
        <f t="shared" si="455"/>
        <v>0</v>
      </c>
      <c r="AF2112" s="110">
        <f t="shared" si="456"/>
        <v>1</v>
      </c>
      <c r="AG2112" s="110">
        <f t="shared" si="457"/>
        <v>0</v>
      </c>
      <c r="AH2112" s="110">
        <f t="shared" si="458"/>
        <v>0</v>
      </c>
      <c r="AI2112" s="110">
        <f t="shared" si="459"/>
        <v>1</v>
      </c>
      <c r="AJ2112" s="100">
        <f>ROW()</f>
        <v>2112</v>
      </c>
      <c r="AK2112" s="100" t="e">
        <f>INDEX('BadRows RECART'!$C$2:$C$1207,MATCH(monthly_gwh_mw!AJ2112,'BadRows RECART'!$D$2:$D$1207,0))</f>
        <v>#N/A</v>
      </c>
    </row>
    <row r="2113" spans="1:37" ht="20">
      <c r="A2113" s="106" t="s">
        <v>3907</v>
      </c>
      <c r="B2113" s="106" t="s">
        <v>2080</v>
      </c>
      <c r="C2113" s="106" t="s">
        <v>6297</v>
      </c>
      <c r="D2113" s="168">
        <v>2026</v>
      </c>
      <c r="E2113" s="168">
        <v>11</v>
      </c>
      <c r="F2113" s="199">
        <v>3.5800052851662745</v>
      </c>
      <c r="G2113" s="212" t="s">
        <v>6314</v>
      </c>
      <c r="H2113" s="212" t="s">
        <v>6314</v>
      </c>
      <c r="I2113" s="106" t="s">
        <v>594</v>
      </c>
      <c r="K2113" s="83" t="s">
        <v>6314</v>
      </c>
      <c r="L2113" s="83" t="s">
        <v>6314</v>
      </c>
      <c r="M2113" s="45" t="str">
        <f>IF(
ISNA(INDEX(resources!E:E,MATCH(B2113,resources!B:B,0))),"fillme",
INDEX(resources!E:E,MATCH(B2113,resources!B:B,0)))</f>
        <v>CAISO_Solar</v>
      </c>
      <c r="N2113" s="45">
        <f>IF(
ISNA(INDEX(resources!J:J,MATCH(B2113,resources!B:B,0))),"fillme",
INDEX(resources!J:J,MATCH(B2113,resources!B:B,0)))</f>
        <v>0</v>
      </c>
      <c r="O2113" s="83" t="str">
        <f>IFERROR(INDEX(resources!K:K,MATCH(B2113,resources!B:B,0)),"fillme")</f>
        <v>solar</v>
      </c>
      <c r="P2113" s="89" t="str">
        <f t="shared" si="447"/>
        <v>solar_2026_11</v>
      </c>
      <c r="Q2113" s="87">
        <f>INDEX(elcc!G:G,MATCH(P2113,elcc!D:D,0))</f>
        <v>1.2857142857142857E-2</v>
      </c>
      <c r="R2113" s="89">
        <f t="shared" si="448"/>
        <v>1</v>
      </c>
      <c r="S2113" s="89" t="s">
        <v>6314</v>
      </c>
      <c r="T2113" s="89" t="s">
        <v>6314</v>
      </c>
      <c r="U2113" s="90" t="str">
        <f t="shared" si="449"/>
        <v>ok</v>
      </c>
      <c r="V2113" s="63" t="str">
        <f>INDEX(resources!F:F,MATCH(B2113,resources!B:B,0))</f>
        <v>new_resolve</v>
      </c>
      <c r="W2113" s="110">
        <f t="shared" si="450"/>
        <v>1</v>
      </c>
      <c r="X2113" s="110">
        <f t="shared" si="451"/>
        <v>0</v>
      </c>
      <c r="Y2113" s="110" t="str">
        <f t="shared" si="452"/>
        <v>Inyokern_North_Kramer_Solar_energy_NA_CONFIDENTIAL</v>
      </c>
      <c r="Z2113" s="110">
        <f>IF(COUNTIFS($Y$2:Y2113,Y2113)=1,1,0)</f>
        <v>0</v>
      </c>
      <c r="AA2113" s="110">
        <f>SUM($Z$2:Z2113)*Z2113</f>
        <v>0</v>
      </c>
      <c r="AB2113" s="110">
        <f>COUNTIFS(resources!B:B,B2113)</f>
        <v>1</v>
      </c>
      <c r="AC2113" s="110">
        <f t="shared" si="453"/>
        <v>1</v>
      </c>
      <c r="AD2113" s="110">
        <f t="shared" si="454"/>
        <v>1</v>
      </c>
      <c r="AE2113" s="110">
        <f t="shared" si="455"/>
        <v>0</v>
      </c>
      <c r="AF2113" s="110">
        <f t="shared" si="456"/>
        <v>1</v>
      </c>
      <c r="AG2113" s="110">
        <f t="shared" si="457"/>
        <v>0</v>
      </c>
      <c r="AH2113" s="110">
        <f t="shared" si="458"/>
        <v>0</v>
      </c>
      <c r="AI2113" s="110">
        <f t="shared" si="459"/>
        <v>1</v>
      </c>
      <c r="AJ2113" s="100">
        <f>ROW()</f>
        <v>2113</v>
      </c>
      <c r="AK2113" s="100" t="e">
        <f>INDEX('BadRows RECART'!$C$2:$C$1207,MATCH(monthly_gwh_mw!AJ2113,'BadRows RECART'!$D$2:$D$1207,0))</f>
        <v>#N/A</v>
      </c>
    </row>
    <row r="2114" spans="1:37" ht="20">
      <c r="A2114" s="106" t="s">
        <v>3907</v>
      </c>
      <c r="B2114" s="106" t="s">
        <v>2080</v>
      </c>
      <c r="C2114" s="106" t="s">
        <v>6297</v>
      </c>
      <c r="D2114" s="168">
        <v>2026</v>
      </c>
      <c r="E2114" s="168">
        <v>12</v>
      </c>
      <c r="F2114" s="199">
        <v>3.3466040506646966</v>
      </c>
      <c r="G2114" s="212" t="s">
        <v>6314</v>
      </c>
      <c r="H2114" s="212" t="s">
        <v>6314</v>
      </c>
      <c r="I2114" s="106" t="s">
        <v>594</v>
      </c>
      <c r="K2114" s="83" t="s">
        <v>6314</v>
      </c>
      <c r="L2114" s="83" t="s">
        <v>6314</v>
      </c>
      <c r="M2114" s="45" t="str">
        <f>IF(
ISNA(INDEX(resources!E:E,MATCH(B2114,resources!B:B,0))),"fillme",
INDEX(resources!E:E,MATCH(B2114,resources!B:B,0)))</f>
        <v>CAISO_Solar</v>
      </c>
      <c r="N2114" s="45">
        <f>IF(
ISNA(INDEX(resources!J:J,MATCH(B2114,resources!B:B,0))),"fillme",
INDEX(resources!J:J,MATCH(B2114,resources!B:B,0)))</f>
        <v>0</v>
      </c>
      <c r="O2114" s="83" t="str">
        <f>IFERROR(INDEX(resources!K:K,MATCH(B2114,resources!B:B,0)),"fillme")</f>
        <v>solar</v>
      </c>
      <c r="P2114" s="89" t="str">
        <f t="shared" si="447"/>
        <v>solar_2026_12</v>
      </c>
      <c r="Q2114" s="87">
        <f>INDEX(elcc!G:G,MATCH(P2114,elcc!D:D,0))</f>
        <v>0</v>
      </c>
      <c r="R2114" s="89">
        <f t="shared" si="448"/>
        <v>1</v>
      </c>
      <c r="S2114" s="89" t="s">
        <v>6314</v>
      </c>
      <c r="T2114" s="89" t="s">
        <v>6314</v>
      </c>
      <c r="U2114" s="90" t="str">
        <f t="shared" si="449"/>
        <v>ok</v>
      </c>
      <c r="V2114" s="63" t="str">
        <f>INDEX(resources!F:F,MATCH(B2114,resources!B:B,0))</f>
        <v>new_resolve</v>
      </c>
      <c r="W2114" s="110">
        <f t="shared" si="450"/>
        <v>1</v>
      </c>
      <c r="X2114" s="110">
        <f t="shared" si="451"/>
        <v>0</v>
      </c>
      <c r="Y2114" s="110" t="str">
        <f t="shared" si="452"/>
        <v>Inyokern_North_Kramer_Solar_energy_NA_CONFIDENTIAL</v>
      </c>
      <c r="Z2114" s="110">
        <f>IF(COUNTIFS($Y$2:Y2114,Y2114)=1,1,0)</f>
        <v>0</v>
      </c>
      <c r="AA2114" s="110">
        <f>SUM($Z$2:Z2114)*Z2114</f>
        <v>0</v>
      </c>
      <c r="AB2114" s="110">
        <f>COUNTIFS(resources!B:B,B2114)</f>
        <v>1</v>
      </c>
      <c r="AC2114" s="110">
        <f t="shared" si="453"/>
        <v>1</v>
      </c>
      <c r="AD2114" s="110">
        <f t="shared" si="454"/>
        <v>1</v>
      </c>
      <c r="AE2114" s="110">
        <f t="shared" si="455"/>
        <v>0</v>
      </c>
      <c r="AF2114" s="110">
        <f t="shared" si="456"/>
        <v>1</v>
      </c>
      <c r="AG2114" s="110">
        <f t="shared" si="457"/>
        <v>0</v>
      </c>
      <c r="AH2114" s="110">
        <f t="shared" si="458"/>
        <v>0</v>
      </c>
      <c r="AI2114" s="110">
        <f t="shared" si="459"/>
        <v>1</v>
      </c>
      <c r="AJ2114" s="100">
        <f>ROW()</f>
        <v>2114</v>
      </c>
      <c r="AK2114" s="100" t="e">
        <f>INDEX('BadRows RECART'!$C$2:$C$1207,MATCH(monthly_gwh_mw!AJ2114,'BadRows RECART'!$D$2:$D$1207,0))</f>
        <v>#N/A</v>
      </c>
    </row>
    <row r="2115" spans="1:37" ht="20">
      <c r="A2115" s="106" t="s">
        <v>3907</v>
      </c>
      <c r="B2115" s="106" t="s">
        <v>2080</v>
      </c>
      <c r="C2115" s="106" t="s">
        <v>6297</v>
      </c>
      <c r="D2115" s="168">
        <v>2027</v>
      </c>
      <c r="E2115" s="168">
        <v>1</v>
      </c>
      <c r="F2115" s="199">
        <v>3.7988841842477759</v>
      </c>
      <c r="G2115" s="212" t="s">
        <v>6314</v>
      </c>
      <c r="H2115" s="212" t="s">
        <v>6314</v>
      </c>
      <c r="I2115" s="106" t="s">
        <v>594</v>
      </c>
      <c r="K2115" s="83" t="s">
        <v>6314</v>
      </c>
      <c r="L2115" s="83" t="s">
        <v>6314</v>
      </c>
      <c r="M2115" s="45" t="str">
        <f>IF(
ISNA(INDEX(resources!E:E,MATCH(B2115,resources!B:B,0))),"fillme",
INDEX(resources!E:E,MATCH(B2115,resources!B:B,0)))</f>
        <v>CAISO_Solar</v>
      </c>
      <c r="N2115" s="45">
        <f>IF(
ISNA(INDEX(resources!J:J,MATCH(B2115,resources!B:B,0))),"fillme",
INDEX(resources!J:J,MATCH(B2115,resources!B:B,0)))</f>
        <v>0</v>
      </c>
      <c r="O2115" s="83" t="str">
        <f>IFERROR(INDEX(resources!K:K,MATCH(B2115,resources!B:B,0)),"fillme")</f>
        <v>solar</v>
      </c>
      <c r="P2115" s="89" t="str">
        <f t="shared" si="447"/>
        <v>solar_2027_1</v>
      </c>
      <c r="Q2115" s="87">
        <f>INDEX(elcc!G:G,MATCH(P2115,elcc!D:D,0))</f>
        <v>2.5714285714285714E-2</v>
      </c>
      <c r="R2115" s="89">
        <f t="shared" si="448"/>
        <v>1</v>
      </c>
      <c r="S2115" s="89" t="s">
        <v>6314</v>
      </c>
      <c r="T2115" s="89" t="s">
        <v>6314</v>
      </c>
      <c r="U2115" s="90" t="str">
        <f t="shared" si="449"/>
        <v>ok</v>
      </c>
      <c r="V2115" s="63" t="str">
        <f>INDEX(resources!F:F,MATCH(B2115,resources!B:B,0))</f>
        <v>new_resolve</v>
      </c>
      <c r="W2115" s="110">
        <f t="shared" si="450"/>
        <v>1</v>
      </c>
      <c r="X2115" s="110">
        <f t="shared" si="451"/>
        <v>0</v>
      </c>
      <c r="Y2115" s="110" t="str">
        <f t="shared" si="452"/>
        <v>Inyokern_North_Kramer_Solar_energy_NA_CONFIDENTIAL</v>
      </c>
      <c r="Z2115" s="110">
        <f>IF(COUNTIFS($Y$2:Y2115,Y2115)=1,1,0)</f>
        <v>0</v>
      </c>
      <c r="AA2115" s="110">
        <f>SUM($Z$2:Z2115)*Z2115</f>
        <v>0</v>
      </c>
      <c r="AB2115" s="110">
        <f>COUNTIFS(resources!B:B,B2115)</f>
        <v>1</v>
      </c>
      <c r="AC2115" s="110">
        <f t="shared" si="453"/>
        <v>1</v>
      </c>
      <c r="AD2115" s="110">
        <f t="shared" si="454"/>
        <v>1</v>
      </c>
      <c r="AE2115" s="110">
        <f t="shared" si="455"/>
        <v>0</v>
      </c>
      <c r="AF2115" s="110">
        <f t="shared" si="456"/>
        <v>1</v>
      </c>
      <c r="AG2115" s="110">
        <f t="shared" si="457"/>
        <v>0</v>
      </c>
      <c r="AH2115" s="110">
        <f t="shared" si="458"/>
        <v>0</v>
      </c>
      <c r="AI2115" s="110">
        <f t="shared" si="459"/>
        <v>1</v>
      </c>
      <c r="AJ2115" s="100">
        <f>ROW()</f>
        <v>2115</v>
      </c>
      <c r="AK2115" s="100" t="e">
        <f>INDEX('BadRows RECART'!$C$2:$C$1207,MATCH(monthly_gwh_mw!AJ2115,'BadRows RECART'!$D$2:$D$1207,0))</f>
        <v>#N/A</v>
      </c>
    </row>
    <row r="2116" spans="1:37" ht="20">
      <c r="A2116" s="106" t="s">
        <v>3907</v>
      </c>
      <c r="B2116" s="106" t="s">
        <v>2080</v>
      </c>
      <c r="C2116" s="106" t="s">
        <v>6297</v>
      </c>
      <c r="D2116" s="168">
        <v>2027</v>
      </c>
      <c r="E2116" s="168">
        <v>2</v>
      </c>
      <c r="F2116" s="199">
        <v>4.0066678975761088</v>
      </c>
      <c r="G2116" s="212" t="s">
        <v>6314</v>
      </c>
      <c r="H2116" s="212" t="s">
        <v>6314</v>
      </c>
      <c r="I2116" s="106" t="s">
        <v>594</v>
      </c>
      <c r="K2116" s="83" t="s">
        <v>6314</v>
      </c>
      <c r="L2116" s="83" t="s">
        <v>6314</v>
      </c>
      <c r="M2116" s="45" t="str">
        <f>IF(
ISNA(INDEX(resources!E:E,MATCH(B2116,resources!B:B,0))),"fillme",
INDEX(resources!E:E,MATCH(B2116,resources!B:B,0)))</f>
        <v>CAISO_Solar</v>
      </c>
      <c r="N2116" s="45">
        <f>IF(
ISNA(INDEX(resources!J:J,MATCH(B2116,resources!B:B,0))),"fillme",
INDEX(resources!J:J,MATCH(B2116,resources!B:B,0)))</f>
        <v>0</v>
      </c>
      <c r="O2116" s="83" t="str">
        <f>IFERROR(INDEX(resources!K:K,MATCH(B2116,resources!B:B,0)),"fillme")</f>
        <v>solar</v>
      </c>
      <c r="P2116" s="89" t="str">
        <f t="shared" si="447"/>
        <v>solar_2027_2</v>
      </c>
      <c r="Q2116" s="87">
        <f>INDEX(elcc!G:G,MATCH(P2116,elcc!D:D,0))</f>
        <v>1.9285714285714285E-2</v>
      </c>
      <c r="R2116" s="89">
        <f t="shared" si="448"/>
        <v>1</v>
      </c>
      <c r="S2116" s="89" t="s">
        <v>6314</v>
      </c>
      <c r="T2116" s="89" t="s">
        <v>6314</v>
      </c>
      <c r="U2116" s="90" t="str">
        <f t="shared" si="449"/>
        <v>ok</v>
      </c>
      <c r="V2116" s="63" t="str">
        <f>INDEX(resources!F:F,MATCH(B2116,resources!B:B,0))</f>
        <v>new_resolve</v>
      </c>
      <c r="W2116" s="110">
        <f t="shared" si="450"/>
        <v>1</v>
      </c>
      <c r="X2116" s="110">
        <f t="shared" si="451"/>
        <v>0</v>
      </c>
      <c r="Y2116" s="110" t="str">
        <f t="shared" si="452"/>
        <v>Inyokern_North_Kramer_Solar_energy_NA_CONFIDENTIAL</v>
      </c>
      <c r="Z2116" s="110">
        <f>IF(COUNTIFS($Y$2:Y2116,Y2116)=1,1,0)</f>
        <v>0</v>
      </c>
      <c r="AA2116" s="110">
        <f>SUM($Z$2:Z2116)*Z2116</f>
        <v>0</v>
      </c>
      <c r="AB2116" s="110">
        <f>COUNTIFS(resources!B:B,B2116)</f>
        <v>1</v>
      </c>
      <c r="AC2116" s="110">
        <f t="shared" si="453"/>
        <v>1</v>
      </c>
      <c r="AD2116" s="110">
        <f t="shared" si="454"/>
        <v>1</v>
      </c>
      <c r="AE2116" s="110">
        <f t="shared" si="455"/>
        <v>0</v>
      </c>
      <c r="AF2116" s="110">
        <f t="shared" si="456"/>
        <v>1</v>
      </c>
      <c r="AG2116" s="110">
        <f t="shared" si="457"/>
        <v>0</v>
      </c>
      <c r="AH2116" s="110">
        <f t="shared" si="458"/>
        <v>0</v>
      </c>
      <c r="AI2116" s="110">
        <f t="shared" si="459"/>
        <v>1</v>
      </c>
      <c r="AJ2116" s="100">
        <f>ROW()</f>
        <v>2116</v>
      </c>
      <c r="AK2116" s="100" t="e">
        <f>INDEX('BadRows RECART'!$C$2:$C$1207,MATCH(monthly_gwh_mw!AJ2116,'BadRows RECART'!$D$2:$D$1207,0))</f>
        <v>#N/A</v>
      </c>
    </row>
    <row r="2117" spans="1:37" ht="20">
      <c r="A2117" s="106" t="s">
        <v>3907</v>
      </c>
      <c r="B2117" s="106" t="s">
        <v>2080</v>
      </c>
      <c r="C2117" s="106" t="s">
        <v>6297</v>
      </c>
      <c r="D2117" s="168">
        <v>2027</v>
      </c>
      <c r="E2117" s="168">
        <v>3</v>
      </c>
      <c r="F2117" s="199">
        <v>5.7752141190069111</v>
      </c>
      <c r="G2117" s="212" t="s">
        <v>6314</v>
      </c>
      <c r="H2117" s="212" t="s">
        <v>6314</v>
      </c>
      <c r="I2117" s="106" t="s">
        <v>594</v>
      </c>
      <c r="K2117" s="83" t="s">
        <v>6314</v>
      </c>
      <c r="L2117" s="83" t="s">
        <v>6314</v>
      </c>
      <c r="M2117" s="45" t="str">
        <f>IF(
ISNA(INDEX(resources!E:E,MATCH(B2117,resources!B:B,0))),"fillme",
INDEX(resources!E:E,MATCH(B2117,resources!B:B,0)))</f>
        <v>CAISO_Solar</v>
      </c>
      <c r="N2117" s="45">
        <f>IF(
ISNA(INDEX(resources!J:J,MATCH(B2117,resources!B:B,0))),"fillme",
INDEX(resources!J:J,MATCH(B2117,resources!B:B,0)))</f>
        <v>0</v>
      </c>
      <c r="O2117" s="83" t="str">
        <f>IFERROR(INDEX(resources!K:K,MATCH(B2117,resources!B:B,0)),"fillme")</f>
        <v>solar</v>
      </c>
      <c r="P2117" s="89" t="str">
        <f t="shared" ref="P2117:P2180" si="460">O2117&amp;"_"&amp;D2117&amp;"_"&amp;E2117</f>
        <v>solar_2027_3</v>
      </c>
      <c r="Q2117" s="87">
        <f>INDEX(elcc!G:G,MATCH(P2117,elcc!D:D,0))</f>
        <v>0.1157142857142857</v>
      </c>
      <c r="R2117" s="89">
        <f t="shared" ref="R2117:R2180" si="461">IF(O2117="battery",MIN(1,J2117/4),1)</f>
        <v>1</v>
      </c>
      <c r="S2117" s="89" t="s">
        <v>6314</v>
      </c>
      <c r="T2117" s="89" t="s">
        <v>6314</v>
      </c>
      <c r="U2117" s="90" t="str">
        <f t="shared" ref="U2117:U2180" si="462">IF(ISERROR(T2117),"error in NQC data entry; please check blue and purple data entered. You need to provide either a contracted NQC value in Column G, or allow the template to calculate one using Columns H,L,Q, and R","ok")</f>
        <v>ok</v>
      </c>
      <c r="V2117" s="63" t="str">
        <f>INDEX(resources!F:F,MATCH(B2117,resources!B:B,0))</f>
        <v>new_resolve</v>
      </c>
      <c r="W2117" s="110">
        <f t="shared" ref="W2117:W2180" si="463">(F2117&gt;0)*1</f>
        <v>1</v>
      </c>
      <c r="X2117" s="110">
        <f t="shared" ref="X2117:X2180" si="464">COUNTIFS(G2117:H2117,"&gt;0")</f>
        <v>0</v>
      </c>
      <c r="Y2117" s="110" t="str">
        <f t="shared" ref="Y2117:Y2180" si="465">B2117&amp;"_"&amp;C2117&amp;"_"&amp;K2117</f>
        <v>Inyokern_North_Kramer_Solar_energy_NA_CONFIDENTIAL</v>
      </c>
      <c r="Z2117" s="110">
        <f>IF(COUNTIFS($Y$2:Y2117,Y2117)=1,1,0)</f>
        <v>0</v>
      </c>
      <c r="AA2117" s="110">
        <f>SUM($Z$2:Z2117)*Z2117</f>
        <v>0</v>
      </c>
      <c r="AB2117" s="110">
        <f>COUNTIFS(resources!B:B,B2117)</f>
        <v>1</v>
      </c>
      <c r="AC2117" s="110">
        <f t="shared" ref="AC2117:AC2180" si="466">AND(ISNUMBER(D2117),(D2117&gt;2019))*1</f>
        <v>1</v>
      </c>
      <c r="AD2117" s="110">
        <f t="shared" ref="AD2117:AD2180" si="467">AND(ISNUMBER(E2117),E2117&gt;=1,E2117&lt;=12)*1</f>
        <v>1</v>
      </c>
      <c r="AE2117" s="110">
        <f t="shared" ref="AE2117:AE2180" si="468">AND(COUNT(G2117:H2117)=1,COUNT(F2117)=1)*1</f>
        <v>0</v>
      </c>
      <c r="AF2117" s="110">
        <f t="shared" ref="AF2117:AF2180" si="469">(COUNTIFS(K2117:O2117,"fillme")=0)*1</f>
        <v>1</v>
      </c>
      <c r="AG2117" s="110">
        <f t="shared" ref="AG2117:AG2180" si="470">ISNUMBER(L2117)*1</f>
        <v>0</v>
      </c>
      <c r="AH2117" s="110">
        <f t="shared" ref="AH2117:AH2180" si="471">NOT(AND(G2117&gt;0,H2117&gt;0))*1</f>
        <v>0</v>
      </c>
      <c r="AI2117" s="110">
        <f t="shared" ref="AI2117:AI2180" si="472">(U2117="ok")*1</f>
        <v>1</v>
      </c>
      <c r="AJ2117" s="100">
        <f>ROW()</f>
        <v>2117</v>
      </c>
      <c r="AK2117" s="100" t="e">
        <f>INDEX('BadRows RECART'!$C$2:$C$1207,MATCH(monthly_gwh_mw!AJ2117,'BadRows RECART'!$D$2:$D$1207,0))</f>
        <v>#N/A</v>
      </c>
    </row>
    <row r="2118" spans="1:37" ht="20">
      <c r="A2118" s="106" t="s">
        <v>3907</v>
      </c>
      <c r="B2118" s="106" t="s">
        <v>2080</v>
      </c>
      <c r="C2118" s="106" t="s">
        <v>6297</v>
      </c>
      <c r="D2118" s="168">
        <v>2027</v>
      </c>
      <c r="E2118" s="168">
        <v>4</v>
      </c>
      <c r="F2118" s="199">
        <v>6.2393435248563982</v>
      </c>
      <c r="G2118" s="212" t="s">
        <v>6314</v>
      </c>
      <c r="H2118" s="212" t="s">
        <v>6314</v>
      </c>
      <c r="I2118" s="106" t="s">
        <v>594</v>
      </c>
      <c r="K2118" s="83" t="s">
        <v>6314</v>
      </c>
      <c r="L2118" s="83" t="s">
        <v>6314</v>
      </c>
      <c r="M2118" s="45" t="str">
        <f>IF(
ISNA(INDEX(resources!E:E,MATCH(B2118,resources!B:B,0))),"fillme",
INDEX(resources!E:E,MATCH(B2118,resources!B:B,0)))</f>
        <v>CAISO_Solar</v>
      </c>
      <c r="N2118" s="45">
        <f>IF(
ISNA(INDEX(resources!J:J,MATCH(B2118,resources!B:B,0))),"fillme",
INDEX(resources!J:J,MATCH(B2118,resources!B:B,0)))</f>
        <v>0</v>
      </c>
      <c r="O2118" s="83" t="str">
        <f>IFERROR(INDEX(resources!K:K,MATCH(B2118,resources!B:B,0)),"fillme")</f>
        <v>solar</v>
      </c>
      <c r="P2118" s="89" t="str">
        <f t="shared" si="460"/>
        <v>solar_2027_4</v>
      </c>
      <c r="Q2118" s="87">
        <f>INDEX(elcc!G:G,MATCH(P2118,elcc!D:D,0))</f>
        <v>9.6428571428571419E-2</v>
      </c>
      <c r="R2118" s="89">
        <f t="shared" si="461"/>
        <v>1</v>
      </c>
      <c r="S2118" s="89" t="s">
        <v>6314</v>
      </c>
      <c r="T2118" s="89" t="s">
        <v>6314</v>
      </c>
      <c r="U2118" s="90" t="str">
        <f t="shared" si="462"/>
        <v>ok</v>
      </c>
      <c r="V2118" s="63" t="str">
        <f>INDEX(resources!F:F,MATCH(B2118,resources!B:B,0))</f>
        <v>new_resolve</v>
      </c>
      <c r="W2118" s="110">
        <f t="shared" si="463"/>
        <v>1</v>
      </c>
      <c r="X2118" s="110">
        <f t="shared" si="464"/>
        <v>0</v>
      </c>
      <c r="Y2118" s="110" t="str">
        <f t="shared" si="465"/>
        <v>Inyokern_North_Kramer_Solar_energy_NA_CONFIDENTIAL</v>
      </c>
      <c r="Z2118" s="110">
        <f>IF(COUNTIFS($Y$2:Y2118,Y2118)=1,1,0)</f>
        <v>0</v>
      </c>
      <c r="AA2118" s="110">
        <f>SUM($Z$2:Z2118)*Z2118</f>
        <v>0</v>
      </c>
      <c r="AB2118" s="110">
        <f>COUNTIFS(resources!B:B,B2118)</f>
        <v>1</v>
      </c>
      <c r="AC2118" s="110">
        <f t="shared" si="466"/>
        <v>1</v>
      </c>
      <c r="AD2118" s="110">
        <f t="shared" si="467"/>
        <v>1</v>
      </c>
      <c r="AE2118" s="110">
        <f t="shared" si="468"/>
        <v>0</v>
      </c>
      <c r="AF2118" s="110">
        <f t="shared" si="469"/>
        <v>1</v>
      </c>
      <c r="AG2118" s="110">
        <f t="shared" si="470"/>
        <v>0</v>
      </c>
      <c r="AH2118" s="110">
        <f t="shared" si="471"/>
        <v>0</v>
      </c>
      <c r="AI2118" s="110">
        <f t="shared" si="472"/>
        <v>1</v>
      </c>
      <c r="AJ2118" s="100">
        <f>ROW()</f>
        <v>2118</v>
      </c>
      <c r="AK2118" s="100" t="e">
        <f>INDEX('BadRows RECART'!$C$2:$C$1207,MATCH(monthly_gwh_mw!AJ2118,'BadRows RECART'!$D$2:$D$1207,0))</f>
        <v>#N/A</v>
      </c>
    </row>
    <row r="2119" spans="1:37" ht="20">
      <c r="A2119" s="106" t="s">
        <v>3907</v>
      </c>
      <c r="B2119" s="106" t="s">
        <v>2080</v>
      </c>
      <c r="C2119" s="106" t="s">
        <v>6297</v>
      </c>
      <c r="D2119" s="168">
        <v>2027</v>
      </c>
      <c r="E2119" s="168">
        <v>5</v>
      </c>
      <c r="F2119" s="199">
        <v>7.4884138224301591</v>
      </c>
      <c r="G2119" s="212" t="s">
        <v>6314</v>
      </c>
      <c r="H2119" s="212" t="s">
        <v>6314</v>
      </c>
      <c r="I2119" s="106" t="s">
        <v>594</v>
      </c>
      <c r="K2119" s="83" t="s">
        <v>6314</v>
      </c>
      <c r="L2119" s="83" t="s">
        <v>6314</v>
      </c>
      <c r="M2119" s="45" t="str">
        <f>IF(
ISNA(INDEX(resources!E:E,MATCH(B2119,resources!B:B,0))),"fillme",
INDEX(resources!E:E,MATCH(B2119,resources!B:B,0)))</f>
        <v>CAISO_Solar</v>
      </c>
      <c r="N2119" s="45">
        <f>IF(
ISNA(INDEX(resources!J:J,MATCH(B2119,resources!B:B,0))),"fillme",
INDEX(resources!J:J,MATCH(B2119,resources!B:B,0)))</f>
        <v>0</v>
      </c>
      <c r="O2119" s="83" t="str">
        <f>IFERROR(INDEX(resources!K:K,MATCH(B2119,resources!B:B,0)),"fillme")</f>
        <v>solar</v>
      </c>
      <c r="P2119" s="89" t="str">
        <f t="shared" si="460"/>
        <v>solar_2027_5</v>
      </c>
      <c r="Q2119" s="87">
        <f>INDEX(elcc!G:G,MATCH(P2119,elcc!D:D,0))</f>
        <v>0.10285714285714286</v>
      </c>
      <c r="R2119" s="89">
        <f t="shared" si="461"/>
        <v>1</v>
      </c>
      <c r="S2119" s="89" t="s">
        <v>6314</v>
      </c>
      <c r="T2119" s="89" t="s">
        <v>6314</v>
      </c>
      <c r="U2119" s="90" t="str">
        <f t="shared" si="462"/>
        <v>ok</v>
      </c>
      <c r="V2119" s="63" t="str">
        <f>INDEX(resources!F:F,MATCH(B2119,resources!B:B,0))</f>
        <v>new_resolve</v>
      </c>
      <c r="W2119" s="110">
        <f t="shared" si="463"/>
        <v>1</v>
      </c>
      <c r="X2119" s="110">
        <f t="shared" si="464"/>
        <v>0</v>
      </c>
      <c r="Y2119" s="110" t="str">
        <f t="shared" si="465"/>
        <v>Inyokern_North_Kramer_Solar_energy_NA_CONFIDENTIAL</v>
      </c>
      <c r="Z2119" s="110">
        <f>IF(COUNTIFS($Y$2:Y2119,Y2119)=1,1,0)</f>
        <v>0</v>
      </c>
      <c r="AA2119" s="110">
        <f>SUM($Z$2:Z2119)*Z2119</f>
        <v>0</v>
      </c>
      <c r="AB2119" s="110">
        <f>COUNTIFS(resources!B:B,B2119)</f>
        <v>1</v>
      </c>
      <c r="AC2119" s="110">
        <f t="shared" si="466"/>
        <v>1</v>
      </c>
      <c r="AD2119" s="110">
        <f t="shared" si="467"/>
        <v>1</v>
      </c>
      <c r="AE2119" s="110">
        <f t="shared" si="468"/>
        <v>0</v>
      </c>
      <c r="AF2119" s="110">
        <f t="shared" si="469"/>
        <v>1</v>
      </c>
      <c r="AG2119" s="110">
        <f t="shared" si="470"/>
        <v>0</v>
      </c>
      <c r="AH2119" s="110">
        <f t="shared" si="471"/>
        <v>0</v>
      </c>
      <c r="AI2119" s="110">
        <f t="shared" si="472"/>
        <v>1</v>
      </c>
      <c r="AJ2119" s="100">
        <f>ROW()</f>
        <v>2119</v>
      </c>
      <c r="AK2119" s="100" t="e">
        <f>INDEX('BadRows RECART'!$C$2:$C$1207,MATCH(monthly_gwh_mw!AJ2119,'BadRows RECART'!$D$2:$D$1207,0))</f>
        <v>#N/A</v>
      </c>
    </row>
    <row r="2120" spans="1:37" ht="20">
      <c r="A2120" s="106" t="s">
        <v>3907</v>
      </c>
      <c r="B2120" s="106" t="s">
        <v>2080</v>
      </c>
      <c r="C2120" s="106" t="s">
        <v>6297</v>
      </c>
      <c r="D2120" s="168">
        <v>2027</v>
      </c>
      <c r="E2120" s="168">
        <v>6</v>
      </c>
      <c r="F2120" s="199">
        <v>7.4218898756465732</v>
      </c>
      <c r="G2120" s="212" t="s">
        <v>6314</v>
      </c>
      <c r="H2120" s="212" t="s">
        <v>6314</v>
      </c>
      <c r="I2120" s="106" t="s">
        <v>594</v>
      </c>
      <c r="K2120" s="83" t="s">
        <v>6314</v>
      </c>
      <c r="L2120" s="83" t="s">
        <v>6314</v>
      </c>
      <c r="M2120" s="45" t="str">
        <f>IF(
ISNA(INDEX(resources!E:E,MATCH(B2120,resources!B:B,0))),"fillme",
INDEX(resources!E:E,MATCH(B2120,resources!B:B,0)))</f>
        <v>CAISO_Solar</v>
      </c>
      <c r="N2120" s="45">
        <f>IF(
ISNA(INDEX(resources!J:J,MATCH(B2120,resources!B:B,0))),"fillme",
INDEX(resources!J:J,MATCH(B2120,resources!B:B,0)))</f>
        <v>0</v>
      </c>
      <c r="O2120" s="83" t="str">
        <f>IFERROR(INDEX(resources!K:K,MATCH(B2120,resources!B:B,0)),"fillme")</f>
        <v>solar</v>
      </c>
      <c r="P2120" s="89" t="str">
        <f t="shared" si="460"/>
        <v>solar_2027_6</v>
      </c>
      <c r="Q2120" s="87">
        <f>INDEX(elcc!G:G,MATCH(P2120,elcc!D:D,0))</f>
        <v>0.19928571428571426</v>
      </c>
      <c r="R2120" s="89">
        <f t="shared" si="461"/>
        <v>1</v>
      </c>
      <c r="S2120" s="89" t="s">
        <v>6314</v>
      </c>
      <c r="T2120" s="89" t="s">
        <v>6314</v>
      </c>
      <c r="U2120" s="90" t="str">
        <f t="shared" si="462"/>
        <v>ok</v>
      </c>
      <c r="V2120" s="63" t="str">
        <f>INDEX(resources!F:F,MATCH(B2120,resources!B:B,0))</f>
        <v>new_resolve</v>
      </c>
      <c r="W2120" s="110">
        <f t="shared" si="463"/>
        <v>1</v>
      </c>
      <c r="X2120" s="110">
        <f t="shared" si="464"/>
        <v>0</v>
      </c>
      <c r="Y2120" s="110" t="str">
        <f t="shared" si="465"/>
        <v>Inyokern_North_Kramer_Solar_energy_NA_CONFIDENTIAL</v>
      </c>
      <c r="Z2120" s="110">
        <f>IF(COUNTIFS($Y$2:Y2120,Y2120)=1,1,0)</f>
        <v>0</v>
      </c>
      <c r="AA2120" s="110">
        <f>SUM($Z$2:Z2120)*Z2120</f>
        <v>0</v>
      </c>
      <c r="AB2120" s="110">
        <f>COUNTIFS(resources!B:B,B2120)</f>
        <v>1</v>
      </c>
      <c r="AC2120" s="110">
        <f t="shared" si="466"/>
        <v>1</v>
      </c>
      <c r="AD2120" s="110">
        <f t="shared" si="467"/>
        <v>1</v>
      </c>
      <c r="AE2120" s="110">
        <f t="shared" si="468"/>
        <v>0</v>
      </c>
      <c r="AF2120" s="110">
        <f t="shared" si="469"/>
        <v>1</v>
      </c>
      <c r="AG2120" s="110">
        <f t="shared" si="470"/>
        <v>0</v>
      </c>
      <c r="AH2120" s="110">
        <f t="shared" si="471"/>
        <v>0</v>
      </c>
      <c r="AI2120" s="110">
        <f t="shared" si="472"/>
        <v>1</v>
      </c>
      <c r="AJ2120" s="100">
        <f>ROW()</f>
        <v>2120</v>
      </c>
      <c r="AK2120" s="100" t="e">
        <f>INDEX('BadRows RECART'!$C$2:$C$1207,MATCH(monthly_gwh_mw!AJ2120,'BadRows RECART'!$D$2:$D$1207,0))</f>
        <v>#N/A</v>
      </c>
    </row>
    <row r="2121" spans="1:37" ht="20">
      <c r="A2121" s="106" t="s">
        <v>3907</v>
      </c>
      <c r="B2121" s="106" t="s">
        <v>2080</v>
      </c>
      <c r="C2121" s="106" t="s">
        <v>6297</v>
      </c>
      <c r="D2121" s="168">
        <v>2027</v>
      </c>
      <c r="E2121" s="168">
        <v>7</v>
      </c>
      <c r="F2121" s="199">
        <v>6.7162778592020356</v>
      </c>
      <c r="G2121" s="212" t="s">
        <v>6314</v>
      </c>
      <c r="H2121" s="212" t="s">
        <v>6314</v>
      </c>
      <c r="I2121" s="106" t="s">
        <v>594</v>
      </c>
      <c r="K2121" s="83" t="s">
        <v>6314</v>
      </c>
      <c r="L2121" s="83" t="s">
        <v>6314</v>
      </c>
      <c r="M2121" s="45" t="str">
        <f>IF(
ISNA(INDEX(resources!E:E,MATCH(B2121,resources!B:B,0))),"fillme",
INDEX(resources!E:E,MATCH(B2121,resources!B:B,0)))</f>
        <v>CAISO_Solar</v>
      </c>
      <c r="N2121" s="45">
        <f>IF(
ISNA(INDEX(resources!J:J,MATCH(B2121,resources!B:B,0))),"fillme",
INDEX(resources!J:J,MATCH(B2121,resources!B:B,0)))</f>
        <v>0</v>
      </c>
      <c r="O2121" s="83" t="str">
        <f>IFERROR(INDEX(resources!K:K,MATCH(B2121,resources!B:B,0)),"fillme")</f>
        <v>solar</v>
      </c>
      <c r="P2121" s="89" t="str">
        <f t="shared" si="460"/>
        <v>solar_2027_7</v>
      </c>
      <c r="Q2121" s="87">
        <f>INDEX(elcc!G:G,MATCH(P2121,elcc!D:D,0))</f>
        <v>0.25071428571428572</v>
      </c>
      <c r="R2121" s="89">
        <f t="shared" si="461"/>
        <v>1</v>
      </c>
      <c r="S2121" s="89" t="s">
        <v>6314</v>
      </c>
      <c r="T2121" s="89" t="s">
        <v>6314</v>
      </c>
      <c r="U2121" s="90" t="str">
        <f t="shared" si="462"/>
        <v>ok</v>
      </c>
      <c r="V2121" s="63" t="str">
        <f>INDEX(resources!F:F,MATCH(B2121,resources!B:B,0))</f>
        <v>new_resolve</v>
      </c>
      <c r="W2121" s="110">
        <f t="shared" si="463"/>
        <v>1</v>
      </c>
      <c r="X2121" s="110">
        <f t="shared" si="464"/>
        <v>0</v>
      </c>
      <c r="Y2121" s="110" t="str">
        <f t="shared" si="465"/>
        <v>Inyokern_North_Kramer_Solar_energy_NA_CONFIDENTIAL</v>
      </c>
      <c r="Z2121" s="110">
        <f>IF(COUNTIFS($Y$2:Y2121,Y2121)=1,1,0)</f>
        <v>0</v>
      </c>
      <c r="AA2121" s="110">
        <f>SUM($Z$2:Z2121)*Z2121</f>
        <v>0</v>
      </c>
      <c r="AB2121" s="110">
        <f>COUNTIFS(resources!B:B,B2121)</f>
        <v>1</v>
      </c>
      <c r="AC2121" s="110">
        <f t="shared" si="466"/>
        <v>1</v>
      </c>
      <c r="AD2121" s="110">
        <f t="shared" si="467"/>
        <v>1</v>
      </c>
      <c r="AE2121" s="110">
        <f t="shared" si="468"/>
        <v>0</v>
      </c>
      <c r="AF2121" s="110">
        <f t="shared" si="469"/>
        <v>1</v>
      </c>
      <c r="AG2121" s="110">
        <f t="shared" si="470"/>
        <v>0</v>
      </c>
      <c r="AH2121" s="110">
        <f t="shared" si="471"/>
        <v>0</v>
      </c>
      <c r="AI2121" s="110">
        <f t="shared" si="472"/>
        <v>1</v>
      </c>
      <c r="AJ2121" s="100">
        <f>ROW()</f>
        <v>2121</v>
      </c>
      <c r="AK2121" s="100" t="e">
        <f>INDEX('BadRows RECART'!$C$2:$C$1207,MATCH(monthly_gwh_mw!AJ2121,'BadRows RECART'!$D$2:$D$1207,0))</f>
        <v>#N/A</v>
      </c>
    </row>
    <row r="2122" spans="1:37" ht="20">
      <c r="A2122" s="106" t="s">
        <v>3907</v>
      </c>
      <c r="B2122" s="106" t="s">
        <v>2080</v>
      </c>
      <c r="C2122" s="106" t="s">
        <v>6297</v>
      </c>
      <c r="D2122" s="168">
        <v>2027</v>
      </c>
      <c r="E2122" s="168">
        <v>8</v>
      </c>
      <c r="F2122" s="199">
        <v>6.3201432708077485</v>
      </c>
      <c r="G2122" s="212" t="s">
        <v>6314</v>
      </c>
      <c r="H2122" s="212" t="s">
        <v>6314</v>
      </c>
      <c r="I2122" s="106" t="s">
        <v>594</v>
      </c>
      <c r="K2122" s="83" t="s">
        <v>6314</v>
      </c>
      <c r="L2122" s="83" t="s">
        <v>6314</v>
      </c>
      <c r="M2122" s="45" t="str">
        <f>IF(
ISNA(INDEX(resources!E:E,MATCH(B2122,resources!B:B,0))),"fillme",
INDEX(resources!E:E,MATCH(B2122,resources!B:B,0)))</f>
        <v>CAISO_Solar</v>
      </c>
      <c r="N2122" s="45">
        <f>IF(
ISNA(INDEX(resources!J:J,MATCH(B2122,resources!B:B,0))),"fillme",
INDEX(resources!J:J,MATCH(B2122,resources!B:B,0)))</f>
        <v>0</v>
      </c>
      <c r="O2122" s="83" t="str">
        <f>IFERROR(INDEX(resources!K:K,MATCH(B2122,resources!B:B,0)),"fillme")</f>
        <v>solar</v>
      </c>
      <c r="P2122" s="89" t="str">
        <f t="shared" si="460"/>
        <v>solar_2027_8</v>
      </c>
      <c r="Q2122" s="87">
        <f>INDEX(elcc!G:G,MATCH(P2122,elcc!D:D,0))</f>
        <v>0.17357142857142857</v>
      </c>
      <c r="R2122" s="89">
        <f t="shared" si="461"/>
        <v>1</v>
      </c>
      <c r="S2122" s="89" t="s">
        <v>6314</v>
      </c>
      <c r="T2122" s="89" t="s">
        <v>6314</v>
      </c>
      <c r="U2122" s="90" t="str">
        <f t="shared" si="462"/>
        <v>ok</v>
      </c>
      <c r="V2122" s="63" t="str">
        <f>INDEX(resources!F:F,MATCH(B2122,resources!B:B,0))</f>
        <v>new_resolve</v>
      </c>
      <c r="W2122" s="110">
        <f t="shared" si="463"/>
        <v>1</v>
      </c>
      <c r="X2122" s="110">
        <f t="shared" si="464"/>
        <v>0</v>
      </c>
      <c r="Y2122" s="110" t="str">
        <f t="shared" si="465"/>
        <v>Inyokern_North_Kramer_Solar_energy_NA_CONFIDENTIAL</v>
      </c>
      <c r="Z2122" s="110">
        <f>IF(COUNTIFS($Y$2:Y2122,Y2122)=1,1,0)</f>
        <v>0</v>
      </c>
      <c r="AA2122" s="110">
        <f>SUM($Z$2:Z2122)*Z2122</f>
        <v>0</v>
      </c>
      <c r="AB2122" s="110">
        <f>COUNTIFS(resources!B:B,B2122)</f>
        <v>1</v>
      </c>
      <c r="AC2122" s="110">
        <f t="shared" si="466"/>
        <v>1</v>
      </c>
      <c r="AD2122" s="110">
        <f t="shared" si="467"/>
        <v>1</v>
      </c>
      <c r="AE2122" s="110">
        <f t="shared" si="468"/>
        <v>0</v>
      </c>
      <c r="AF2122" s="110">
        <f t="shared" si="469"/>
        <v>1</v>
      </c>
      <c r="AG2122" s="110">
        <f t="shared" si="470"/>
        <v>0</v>
      </c>
      <c r="AH2122" s="110">
        <f t="shared" si="471"/>
        <v>0</v>
      </c>
      <c r="AI2122" s="110">
        <f t="shared" si="472"/>
        <v>1</v>
      </c>
      <c r="AJ2122" s="100">
        <f>ROW()</f>
        <v>2122</v>
      </c>
      <c r="AK2122" s="100" t="e">
        <f>INDEX('BadRows RECART'!$C$2:$C$1207,MATCH(monthly_gwh_mw!AJ2122,'BadRows RECART'!$D$2:$D$1207,0))</f>
        <v>#N/A</v>
      </c>
    </row>
    <row r="2123" spans="1:37" ht="20">
      <c r="A2123" s="106" t="s">
        <v>3907</v>
      </c>
      <c r="B2123" s="106" t="s">
        <v>2080</v>
      </c>
      <c r="C2123" s="106" t="s">
        <v>6297</v>
      </c>
      <c r="D2123" s="168">
        <v>2027</v>
      </c>
      <c r="E2123" s="168">
        <v>9</v>
      </c>
      <c r="F2123" s="199">
        <v>5.7527225264799515</v>
      </c>
      <c r="G2123" s="212" t="s">
        <v>6314</v>
      </c>
      <c r="H2123" s="212" t="s">
        <v>6314</v>
      </c>
      <c r="I2123" s="106" t="s">
        <v>594</v>
      </c>
      <c r="K2123" s="83" t="s">
        <v>6314</v>
      </c>
      <c r="L2123" s="83" t="s">
        <v>6314</v>
      </c>
      <c r="M2123" s="45" t="str">
        <f>IF(
ISNA(INDEX(resources!E:E,MATCH(B2123,resources!B:B,0))),"fillme",
INDEX(resources!E:E,MATCH(B2123,resources!B:B,0)))</f>
        <v>CAISO_Solar</v>
      </c>
      <c r="N2123" s="45">
        <f>IF(
ISNA(INDEX(resources!J:J,MATCH(B2123,resources!B:B,0))),"fillme",
INDEX(resources!J:J,MATCH(B2123,resources!B:B,0)))</f>
        <v>0</v>
      </c>
      <c r="O2123" s="83" t="str">
        <f>IFERROR(INDEX(resources!K:K,MATCH(B2123,resources!B:B,0)),"fillme")</f>
        <v>solar</v>
      </c>
      <c r="P2123" s="89" t="str">
        <f t="shared" si="460"/>
        <v>solar_2027_9</v>
      </c>
      <c r="Q2123" s="87">
        <f>INDEX(elcc!G:G,MATCH(P2123,elcc!D:D,0))</f>
        <v>8.8371587812116265E-2</v>
      </c>
      <c r="R2123" s="89">
        <f t="shared" si="461"/>
        <v>1</v>
      </c>
      <c r="S2123" s="89" t="s">
        <v>6314</v>
      </c>
      <c r="T2123" s="89" t="s">
        <v>6314</v>
      </c>
      <c r="U2123" s="90" t="str">
        <f t="shared" si="462"/>
        <v>ok</v>
      </c>
      <c r="V2123" s="63" t="str">
        <f>INDEX(resources!F:F,MATCH(B2123,resources!B:B,0))</f>
        <v>new_resolve</v>
      </c>
      <c r="W2123" s="110">
        <f t="shared" si="463"/>
        <v>1</v>
      </c>
      <c r="X2123" s="110">
        <f t="shared" si="464"/>
        <v>0</v>
      </c>
      <c r="Y2123" s="110" t="str">
        <f t="shared" si="465"/>
        <v>Inyokern_North_Kramer_Solar_energy_NA_CONFIDENTIAL</v>
      </c>
      <c r="Z2123" s="110">
        <f>IF(COUNTIFS($Y$2:Y2123,Y2123)=1,1,0)</f>
        <v>0</v>
      </c>
      <c r="AA2123" s="110">
        <f>SUM($Z$2:Z2123)*Z2123</f>
        <v>0</v>
      </c>
      <c r="AB2123" s="110">
        <f>COUNTIFS(resources!B:B,B2123)</f>
        <v>1</v>
      </c>
      <c r="AC2123" s="110">
        <f t="shared" si="466"/>
        <v>1</v>
      </c>
      <c r="AD2123" s="110">
        <f t="shared" si="467"/>
        <v>1</v>
      </c>
      <c r="AE2123" s="110">
        <f t="shared" si="468"/>
        <v>0</v>
      </c>
      <c r="AF2123" s="110">
        <f t="shared" si="469"/>
        <v>1</v>
      </c>
      <c r="AG2123" s="110">
        <f t="shared" si="470"/>
        <v>0</v>
      </c>
      <c r="AH2123" s="110">
        <f t="shared" si="471"/>
        <v>0</v>
      </c>
      <c r="AI2123" s="110">
        <f t="shared" si="472"/>
        <v>1</v>
      </c>
      <c r="AJ2123" s="100">
        <f>ROW()</f>
        <v>2123</v>
      </c>
      <c r="AK2123" s="100" t="e">
        <f>INDEX('BadRows RECART'!$C$2:$C$1207,MATCH(monthly_gwh_mw!AJ2123,'BadRows RECART'!$D$2:$D$1207,0))</f>
        <v>#N/A</v>
      </c>
    </row>
    <row r="2124" spans="1:37" ht="20">
      <c r="A2124" s="106" t="s">
        <v>3907</v>
      </c>
      <c r="B2124" s="106" t="s">
        <v>2080</v>
      </c>
      <c r="C2124" s="106" t="s">
        <v>6297</v>
      </c>
      <c r="D2124" s="168">
        <v>2027</v>
      </c>
      <c r="E2124" s="168">
        <v>10</v>
      </c>
      <c r="F2124" s="199">
        <v>5.0227245091733455</v>
      </c>
      <c r="G2124" s="212" t="s">
        <v>6314</v>
      </c>
      <c r="H2124" s="212" t="s">
        <v>6314</v>
      </c>
      <c r="I2124" s="106" t="s">
        <v>594</v>
      </c>
      <c r="K2124" s="83" t="s">
        <v>6314</v>
      </c>
      <c r="L2124" s="83" t="s">
        <v>6314</v>
      </c>
      <c r="M2124" s="45" t="str">
        <f>IF(
ISNA(INDEX(resources!E:E,MATCH(B2124,resources!B:B,0))),"fillme",
INDEX(resources!E:E,MATCH(B2124,resources!B:B,0)))</f>
        <v>CAISO_Solar</v>
      </c>
      <c r="N2124" s="45">
        <f>IF(
ISNA(INDEX(resources!J:J,MATCH(B2124,resources!B:B,0))),"fillme",
INDEX(resources!J:J,MATCH(B2124,resources!B:B,0)))</f>
        <v>0</v>
      </c>
      <c r="O2124" s="83" t="str">
        <f>IFERROR(INDEX(resources!K:K,MATCH(B2124,resources!B:B,0)),"fillme")</f>
        <v>solar</v>
      </c>
      <c r="P2124" s="89" t="str">
        <f t="shared" si="460"/>
        <v>solar_2027_10</v>
      </c>
      <c r="Q2124" s="87">
        <f>INDEX(elcc!G:G,MATCH(P2124,elcc!D:D,0))</f>
        <v>1.2857142857142857E-2</v>
      </c>
      <c r="R2124" s="89">
        <f t="shared" si="461"/>
        <v>1</v>
      </c>
      <c r="S2124" s="89" t="s">
        <v>6314</v>
      </c>
      <c r="T2124" s="89" t="s">
        <v>6314</v>
      </c>
      <c r="U2124" s="90" t="str">
        <f t="shared" si="462"/>
        <v>ok</v>
      </c>
      <c r="V2124" s="63" t="str">
        <f>INDEX(resources!F:F,MATCH(B2124,resources!B:B,0))</f>
        <v>new_resolve</v>
      </c>
      <c r="W2124" s="110">
        <f t="shared" si="463"/>
        <v>1</v>
      </c>
      <c r="X2124" s="110">
        <f t="shared" si="464"/>
        <v>0</v>
      </c>
      <c r="Y2124" s="110" t="str">
        <f t="shared" si="465"/>
        <v>Inyokern_North_Kramer_Solar_energy_NA_CONFIDENTIAL</v>
      </c>
      <c r="Z2124" s="110">
        <f>IF(COUNTIFS($Y$2:Y2124,Y2124)=1,1,0)</f>
        <v>0</v>
      </c>
      <c r="AA2124" s="110">
        <f>SUM($Z$2:Z2124)*Z2124</f>
        <v>0</v>
      </c>
      <c r="AB2124" s="110">
        <f>COUNTIFS(resources!B:B,B2124)</f>
        <v>1</v>
      </c>
      <c r="AC2124" s="110">
        <f t="shared" si="466"/>
        <v>1</v>
      </c>
      <c r="AD2124" s="110">
        <f t="shared" si="467"/>
        <v>1</v>
      </c>
      <c r="AE2124" s="110">
        <f t="shared" si="468"/>
        <v>0</v>
      </c>
      <c r="AF2124" s="110">
        <f t="shared" si="469"/>
        <v>1</v>
      </c>
      <c r="AG2124" s="110">
        <f t="shared" si="470"/>
        <v>0</v>
      </c>
      <c r="AH2124" s="110">
        <f t="shared" si="471"/>
        <v>0</v>
      </c>
      <c r="AI2124" s="110">
        <f t="shared" si="472"/>
        <v>1</v>
      </c>
      <c r="AJ2124" s="100">
        <f>ROW()</f>
        <v>2124</v>
      </c>
      <c r="AK2124" s="100" t="e">
        <f>INDEX('BadRows RECART'!$C$2:$C$1207,MATCH(monthly_gwh_mw!AJ2124,'BadRows RECART'!$D$2:$D$1207,0))</f>
        <v>#N/A</v>
      </c>
    </row>
    <row r="2125" spans="1:37" ht="20">
      <c r="A2125" s="106" t="s">
        <v>3907</v>
      </c>
      <c r="B2125" s="106" t="s">
        <v>2080</v>
      </c>
      <c r="C2125" s="106" t="s">
        <v>6297</v>
      </c>
      <c r="D2125" s="168">
        <v>2027</v>
      </c>
      <c r="E2125" s="168">
        <v>11</v>
      </c>
      <c r="F2125" s="199">
        <v>3.5800052851662745</v>
      </c>
      <c r="G2125" s="212" t="s">
        <v>6314</v>
      </c>
      <c r="H2125" s="212" t="s">
        <v>6314</v>
      </c>
      <c r="I2125" s="106" t="s">
        <v>594</v>
      </c>
      <c r="K2125" s="83" t="s">
        <v>6314</v>
      </c>
      <c r="L2125" s="83" t="s">
        <v>6314</v>
      </c>
      <c r="M2125" s="45" t="str">
        <f>IF(
ISNA(INDEX(resources!E:E,MATCH(B2125,resources!B:B,0))),"fillme",
INDEX(resources!E:E,MATCH(B2125,resources!B:B,0)))</f>
        <v>CAISO_Solar</v>
      </c>
      <c r="N2125" s="45">
        <f>IF(
ISNA(INDEX(resources!J:J,MATCH(B2125,resources!B:B,0))),"fillme",
INDEX(resources!J:J,MATCH(B2125,resources!B:B,0)))</f>
        <v>0</v>
      </c>
      <c r="O2125" s="83" t="str">
        <f>IFERROR(INDEX(resources!K:K,MATCH(B2125,resources!B:B,0)),"fillme")</f>
        <v>solar</v>
      </c>
      <c r="P2125" s="89" t="str">
        <f t="shared" si="460"/>
        <v>solar_2027_11</v>
      </c>
      <c r="Q2125" s="87">
        <f>INDEX(elcc!G:G,MATCH(P2125,elcc!D:D,0))</f>
        <v>1.2857142857142857E-2</v>
      </c>
      <c r="R2125" s="89">
        <f t="shared" si="461"/>
        <v>1</v>
      </c>
      <c r="S2125" s="89" t="s">
        <v>6314</v>
      </c>
      <c r="T2125" s="89" t="s">
        <v>6314</v>
      </c>
      <c r="U2125" s="90" t="str">
        <f t="shared" si="462"/>
        <v>ok</v>
      </c>
      <c r="V2125" s="63" t="str">
        <f>INDEX(resources!F:F,MATCH(B2125,resources!B:B,0))</f>
        <v>new_resolve</v>
      </c>
      <c r="W2125" s="110">
        <f t="shared" si="463"/>
        <v>1</v>
      </c>
      <c r="X2125" s="110">
        <f t="shared" si="464"/>
        <v>0</v>
      </c>
      <c r="Y2125" s="110" t="str">
        <f t="shared" si="465"/>
        <v>Inyokern_North_Kramer_Solar_energy_NA_CONFIDENTIAL</v>
      </c>
      <c r="Z2125" s="110">
        <f>IF(COUNTIFS($Y$2:Y2125,Y2125)=1,1,0)</f>
        <v>0</v>
      </c>
      <c r="AA2125" s="110">
        <f>SUM($Z$2:Z2125)*Z2125</f>
        <v>0</v>
      </c>
      <c r="AB2125" s="110">
        <f>COUNTIFS(resources!B:B,B2125)</f>
        <v>1</v>
      </c>
      <c r="AC2125" s="110">
        <f t="shared" si="466"/>
        <v>1</v>
      </c>
      <c r="AD2125" s="110">
        <f t="shared" si="467"/>
        <v>1</v>
      </c>
      <c r="AE2125" s="110">
        <f t="shared" si="468"/>
        <v>0</v>
      </c>
      <c r="AF2125" s="110">
        <f t="shared" si="469"/>
        <v>1</v>
      </c>
      <c r="AG2125" s="110">
        <f t="shared" si="470"/>
        <v>0</v>
      </c>
      <c r="AH2125" s="110">
        <f t="shared" si="471"/>
        <v>0</v>
      </c>
      <c r="AI2125" s="110">
        <f t="shared" si="472"/>
        <v>1</v>
      </c>
      <c r="AJ2125" s="100">
        <f>ROW()</f>
        <v>2125</v>
      </c>
      <c r="AK2125" s="100" t="e">
        <f>INDEX('BadRows RECART'!$C$2:$C$1207,MATCH(monthly_gwh_mw!AJ2125,'BadRows RECART'!$D$2:$D$1207,0))</f>
        <v>#N/A</v>
      </c>
    </row>
    <row r="2126" spans="1:37" ht="20">
      <c r="A2126" s="106" t="s">
        <v>3907</v>
      </c>
      <c r="B2126" s="106" t="s">
        <v>2080</v>
      </c>
      <c r="C2126" s="106" t="s">
        <v>6297</v>
      </c>
      <c r="D2126" s="168">
        <v>2027</v>
      </c>
      <c r="E2126" s="168">
        <v>12</v>
      </c>
      <c r="F2126" s="199">
        <v>3.3466040506646966</v>
      </c>
      <c r="G2126" s="212" t="s">
        <v>6314</v>
      </c>
      <c r="H2126" s="212" t="s">
        <v>6314</v>
      </c>
      <c r="I2126" s="106" t="s">
        <v>594</v>
      </c>
      <c r="K2126" s="83" t="s">
        <v>6314</v>
      </c>
      <c r="L2126" s="83" t="s">
        <v>6314</v>
      </c>
      <c r="M2126" s="45" t="str">
        <f>IF(
ISNA(INDEX(resources!E:E,MATCH(B2126,resources!B:B,0))),"fillme",
INDEX(resources!E:E,MATCH(B2126,resources!B:B,0)))</f>
        <v>CAISO_Solar</v>
      </c>
      <c r="N2126" s="45">
        <f>IF(
ISNA(INDEX(resources!J:J,MATCH(B2126,resources!B:B,0))),"fillme",
INDEX(resources!J:J,MATCH(B2126,resources!B:B,0)))</f>
        <v>0</v>
      </c>
      <c r="O2126" s="83" t="str">
        <f>IFERROR(INDEX(resources!K:K,MATCH(B2126,resources!B:B,0)),"fillme")</f>
        <v>solar</v>
      </c>
      <c r="P2126" s="89" t="str">
        <f t="shared" si="460"/>
        <v>solar_2027_12</v>
      </c>
      <c r="Q2126" s="87">
        <f>INDEX(elcc!G:G,MATCH(P2126,elcc!D:D,0))</f>
        <v>0</v>
      </c>
      <c r="R2126" s="89">
        <f t="shared" si="461"/>
        <v>1</v>
      </c>
      <c r="S2126" s="89" t="s">
        <v>6314</v>
      </c>
      <c r="T2126" s="89" t="s">
        <v>6314</v>
      </c>
      <c r="U2126" s="90" t="str">
        <f t="shared" si="462"/>
        <v>ok</v>
      </c>
      <c r="V2126" s="63" t="str">
        <f>INDEX(resources!F:F,MATCH(B2126,resources!B:B,0))</f>
        <v>new_resolve</v>
      </c>
      <c r="W2126" s="110">
        <f t="shared" si="463"/>
        <v>1</v>
      </c>
      <c r="X2126" s="110">
        <f t="shared" si="464"/>
        <v>0</v>
      </c>
      <c r="Y2126" s="110" t="str">
        <f t="shared" si="465"/>
        <v>Inyokern_North_Kramer_Solar_energy_NA_CONFIDENTIAL</v>
      </c>
      <c r="Z2126" s="110">
        <f>IF(COUNTIFS($Y$2:Y2126,Y2126)=1,1,0)</f>
        <v>0</v>
      </c>
      <c r="AA2126" s="110">
        <f>SUM($Z$2:Z2126)*Z2126</f>
        <v>0</v>
      </c>
      <c r="AB2126" s="110">
        <f>COUNTIFS(resources!B:B,B2126)</f>
        <v>1</v>
      </c>
      <c r="AC2126" s="110">
        <f t="shared" si="466"/>
        <v>1</v>
      </c>
      <c r="AD2126" s="110">
        <f t="shared" si="467"/>
        <v>1</v>
      </c>
      <c r="AE2126" s="110">
        <f t="shared" si="468"/>
        <v>0</v>
      </c>
      <c r="AF2126" s="110">
        <f t="shared" si="469"/>
        <v>1</v>
      </c>
      <c r="AG2126" s="110">
        <f t="shared" si="470"/>
        <v>0</v>
      </c>
      <c r="AH2126" s="110">
        <f t="shared" si="471"/>
        <v>0</v>
      </c>
      <c r="AI2126" s="110">
        <f t="shared" si="472"/>
        <v>1</v>
      </c>
      <c r="AJ2126" s="100">
        <f>ROW()</f>
        <v>2126</v>
      </c>
      <c r="AK2126" s="100" t="e">
        <f>INDEX('BadRows RECART'!$C$2:$C$1207,MATCH(monthly_gwh_mw!AJ2126,'BadRows RECART'!$D$2:$D$1207,0))</f>
        <v>#N/A</v>
      </c>
    </row>
    <row r="2127" spans="1:37" ht="20">
      <c r="A2127" s="106" t="s">
        <v>3907</v>
      </c>
      <c r="B2127" s="106" t="s">
        <v>2080</v>
      </c>
      <c r="C2127" s="106" t="s">
        <v>6297</v>
      </c>
      <c r="D2127" s="168">
        <v>2028</v>
      </c>
      <c r="E2127" s="168">
        <v>1</v>
      </c>
      <c r="F2127" s="199">
        <v>3.7988841842477759</v>
      </c>
      <c r="G2127" s="212" t="s">
        <v>6314</v>
      </c>
      <c r="H2127" s="212" t="s">
        <v>6314</v>
      </c>
      <c r="I2127" s="106" t="s">
        <v>594</v>
      </c>
      <c r="K2127" s="83" t="s">
        <v>6314</v>
      </c>
      <c r="L2127" s="83" t="s">
        <v>6314</v>
      </c>
      <c r="M2127" s="45" t="str">
        <f>IF(
ISNA(INDEX(resources!E:E,MATCH(B2127,resources!B:B,0))),"fillme",
INDEX(resources!E:E,MATCH(B2127,resources!B:B,0)))</f>
        <v>CAISO_Solar</v>
      </c>
      <c r="N2127" s="45">
        <f>IF(
ISNA(INDEX(resources!J:J,MATCH(B2127,resources!B:B,0))),"fillme",
INDEX(resources!J:J,MATCH(B2127,resources!B:B,0)))</f>
        <v>0</v>
      </c>
      <c r="O2127" s="83" t="str">
        <f>IFERROR(INDEX(resources!K:K,MATCH(B2127,resources!B:B,0)),"fillme")</f>
        <v>solar</v>
      </c>
      <c r="P2127" s="89" t="str">
        <f t="shared" si="460"/>
        <v>solar_2028_1</v>
      </c>
      <c r="Q2127" s="87">
        <f>INDEX(elcc!G:G,MATCH(P2127,elcc!D:D,0))</f>
        <v>2.5714285714285714E-2</v>
      </c>
      <c r="R2127" s="89">
        <f t="shared" si="461"/>
        <v>1</v>
      </c>
      <c r="S2127" s="89" t="s">
        <v>6314</v>
      </c>
      <c r="T2127" s="89" t="s">
        <v>6314</v>
      </c>
      <c r="U2127" s="90" t="str">
        <f t="shared" si="462"/>
        <v>ok</v>
      </c>
      <c r="V2127" s="63" t="str">
        <f>INDEX(resources!F:F,MATCH(B2127,resources!B:B,0))</f>
        <v>new_resolve</v>
      </c>
      <c r="W2127" s="110">
        <f t="shared" si="463"/>
        <v>1</v>
      </c>
      <c r="X2127" s="110">
        <f t="shared" si="464"/>
        <v>0</v>
      </c>
      <c r="Y2127" s="110" t="str">
        <f t="shared" si="465"/>
        <v>Inyokern_North_Kramer_Solar_energy_NA_CONFIDENTIAL</v>
      </c>
      <c r="Z2127" s="110">
        <f>IF(COUNTIFS($Y$2:Y2127,Y2127)=1,1,0)</f>
        <v>0</v>
      </c>
      <c r="AA2127" s="110">
        <f>SUM($Z$2:Z2127)*Z2127</f>
        <v>0</v>
      </c>
      <c r="AB2127" s="110">
        <f>COUNTIFS(resources!B:B,B2127)</f>
        <v>1</v>
      </c>
      <c r="AC2127" s="110">
        <f t="shared" si="466"/>
        <v>1</v>
      </c>
      <c r="AD2127" s="110">
        <f t="shared" si="467"/>
        <v>1</v>
      </c>
      <c r="AE2127" s="110">
        <f t="shared" si="468"/>
        <v>0</v>
      </c>
      <c r="AF2127" s="110">
        <f t="shared" si="469"/>
        <v>1</v>
      </c>
      <c r="AG2127" s="110">
        <f t="shared" si="470"/>
        <v>0</v>
      </c>
      <c r="AH2127" s="110">
        <f t="shared" si="471"/>
        <v>0</v>
      </c>
      <c r="AI2127" s="110">
        <f t="shared" si="472"/>
        <v>1</v>
      </c>
      <c r="AJ2127" s="100">
        <f>ROW()</f>
        <v>2127</v>
      </c>
      <c r="AK2127" s="100" t="e">
        <f>INDEX('BadRows RECART'!$C$2:$C$1207,MATCH(monthly_gwh_mw!AJ2127,'BadRows RECART'!$D$2:$D$1207,0))</f>
        <v>#N/A</v>
      </c>
    </row>
    <row r="2128" spans="1:37" ht="20">
      <c r="A2128" s="106" t="s">
        <v>3907</v>
      </c>
      <c r="B2128" s="106" t="s">
        <v>2080</v>
      </c>
      <c r="C2128" s="106" t="s">
        <v>6297</v>
      </c>
      <c r="D2128" s="168">
        <v>2028</v>
      </c>
      <c r="E2128" s="168">
        <v>2</v>
      </c>
      <c r="F2128" s="199">
        <v>4.0066678975761088</v>
      </c>
      <c r="G2128" s="212" t="s">
        <v>6314</v>
      </c>
      <c r="H2128" s="212" t="s">
        <v>6314</v>
      </c>
      <c r="I2128" s="106" t="s">
        <v>594</v>
      </c>
      <c r="K2128" s="83" t="s">
        <v>6314</v>
      </c>
      <c r="L2128" s="83" t="s">
        <v>6314</v>
      </c>
      <c r="M2128" s="45" t="str">
        <f>IF(
ISNA(INDEX(resources!E:E,MATCH(B2128,resources!B:B,0))),"fillme",
INDEX(resources!E:E,MATCH(B2128,resources!B:B,0)))</f>
        <v>CAISO_Solar</v>
      </c>
      <c r="N2128" s="45">
        <f>IF(
ISNA(INDEX(resources!J:J,MATCH(B2128,resources!B:B,0))),"fillme",
INDEX(resources!J:J,MATCH(B2128,resources!B:B,0)))</f>
        <v>0</v>
      </c>
      <c r="O2128" s="83" t="str">
        <f>IFERROR(INDEX(resources!K:K,MATCH(B2128,resources!B:B,0)),"fillme")</f>
        <v>solar</v>
      </c>
      <c r="P2128" s="89" t="str">
        <f t="shared" si="460"/>
        <v>solar_2028_2</v>
      </c>
      <c r="Q2128" s="87">
        <f>INDEX(elcc!G:G,MATCH(P2128,elcc!D:D,0))</f>
        <v>1.9285714285714285E-2</v>
      </c>
      <c r="R2128" s="89">
        <f t="shared" si="461"/>
        <v>1</v>
      </c>
      <c r="S2128" s="89" t="s">
        <v>6314</v>
      </c>
      <c r="T2128" s="89" t="s">
        <v>6314</v>
      </c>
      <c r="U2128" s="90" t="str">
        <f t="shared" si="462"/>
        <v>ok</v>
      </c>
      <c r="V2128" s="63" t="str">
        <f>INDEX(resources!F:F,MATCH(B2128,resources!B:B,0))</f>
        <v>new_resolve</v>
      </c>
      <c r="W2128" s="110">
        <f t="shared" si="463"/>
        <v>1</v>
      </c>
      <c r="X2128" s="110">
        <f t="shared" si="464"/>
        <v>0</v>
      </c>
      <c r="Y2128" s="110" t="str">
        <f t="shared" si="465"/>
        <v>Inyokern_North_Kramer_Solar_energy_NA_CONFIDENTIAL</v>
      </c>
      <c r="Z2128" s="110">
        <f>IF(COUNTIFS($Y$2:Y2128,Y2128)=1,1,0)</f>
        <v>0</v>
      </c>
      <c r="AA2128" s="110">
        <f>SUM($Z$2:Z2128)*Z2128</f>
        <v>0</v>
      </c>
      <c r="AB2128" s="110">
        <f>COUNTIFS(resources!B:B,B2128)</f>
        <v>1</v>
      </c>
      <c r="AC2128" s="110">
        <f t="shared" si="466"/>
        <v>1</v>
      </c>
      <c r="AD2128" s="110">
        <f t="shared" si="467"/>
        <v>1</v>
      </c>
      <c r="AE2128" s="110">
        <f t="shared" si="468"/>
        <v>0</v>
      </c>
      <c r="AF2128" s="110">
        <f t="shared" si="469"/>
        <v>1</v>
      </c>
      <c r="AG2128" s="110">
        <f t="shared" si="470"/>
        <v>0</v>
      </c>
      <c r="AH2128" s="110">
        <f t="shared" si="471"/>
        <v>0</v>
      </c>
      <c r="AI2128" s="110">
        <f t="shared" si="472"/>
        <v>1</v>
      </c>
      <c r="AJ2128" s="100">
        <f>ROW()</f>
        <v>2128</v>
      </c>
      <c r="AK2128" s="100" t="e">
        <f>INDEX('BadRows RECART'!$C$2:$C$1207,MATCH(monthly_gwh_mw!AJ2128,'BadRows RECART'!$D$2:$D$1207,0))</f>
        <v>#N/A</v>
      </c>
    </row>
    <row r="2129" spans="1:37" ht="20">
      <c r="A2129" s="106" t="s">
        <v>3907</v>
      </c>
      <c r="B2129" s="106" t="s">
        <v>2080</v>
      </c>
      <c r="C2129" s="106" t="s">
        <v>6297</v>
      </c>
      <c r="D2129" s="168">
        <v>2028</v>
      </c>
      <c r="E2129" s="168">
        <v>3</v>
      </c>
      <c r="F2129" s="199">
        <v>5.7752141190069111</v>
      </c>
      <c r="G2129" s="212" t="s">
        <v>6314</v>
      </c>
      <c r="H2129" s="212" t="s">
        <v>6314</v>
      </c>
      <c r="I2129" s="106" t="s">
        <v>594</v>
      </c>
      <c r="K2129" s="83" t="s">
        <v>6314</v>
      </c>
      <c r="L2129" s="83" t="s">
        <v>6314</v>
      </c>
      <c r="M2129" s="45" t="str">
        <f>IF(
ISNA(INDEX(resources!E:E,MATCH(B2129,resources!B:B,0))),"fillme",
INDEX(resources!E:E,MATCH(B2129,resources!B:B,0)))</f>
        <v>CAISO_Solar</v>
      </c>
      <c r="N2129" s="45">
        <f>IF(
ISNA(INDEX(resources!J:J,MATCH(B2129,resources!B:B,0))),"fillme",
INDEX(resources!J:J,MATCH(B2129,resources!B:B,0)))</f>
        <v>0</v>
      </c>
      <c r="O2129" s="83" t="str">
        <f>IFERROR(INDEX(resources!K:K,MATCH(B2129,resources!B:B,0)),"fillme")</f>
        <v>solar</v>
      </c>
      <c r="P2129" s="89" t="str">
        <f t="shared" si="460"/>
        <v>solar_2028_3</v>
      </c>
      <c r="Q2129" s="87">
        <f>INDEX(elcc!G:G,MATCH(P2129,elcc!D:D,0))</f>
        <v>0.1157142857142857</v>
      </c>
      <c r="R2129" s="89">
        <f t="shared" si="461"/>
        <v>1</v>
      </c>
      <c r="S2129" s="89" t="s">
        <v>6314</v>
      </c>
      <c r="T2129" s="89" t="s">
        <v>6314</v>
      </c>
      <c r="U2129" s="90" t="str">
        <f t="shared" si="462"/>
        <v>ok</v>
      </c>
      <c r="V2129" s="63" t="str">
        <f>INDEX(resources!F:F,MATCH(B2129,resources!B:B,0))</f>
        <v>new_resolve</v>
      </c>
      <c r="W2129" s="110">
        <f t="shared" si="463"/>
        <v>1</v>
      </c>
      <c r="X2129" s="110">
        <f t="shared" si="464"/>
        <v>0</v>
      </c>
      <c r="Y2129" s="110" t="str">
        <f t="shared" si="465"/>
        <v>Inyokern_North_Kramer_Solar_energy_NA_CONFIDENTIAL</v>
      </c>
      <c r="Z2129" s="110">
        <f>IF(COUNTIFS($Y$2:Y2129,Y2129)=1,1,0)</f>
        <v>0</v>
      </c>
      <c r="AA2129" s="110">
        <f>SUM($Z$2:Z2129)*Z2129</f>
        <v>0</v>
      </c>
      <c r="AB2129" s="110">
        <f>COUNTIFS(resources!B:B,B2129)</f>
        <v>1</v>
      </c>
      <c r="AC2129" s="110">
        <f t="shared" si="466"/>
        <v>1</v>
      </c>
      <c r="AD2129" s="110">
        <f t="shared" si="467"/>
        <v>1</v>
      </c>
      <c r="AE2129" s="110">
        <f t="shared" si="468"/>
        <v>0</v>
      </c>
      <c r="AF2129" s="110">
        <f t="shared" si="469"/>
        <v>1</v>
      </c>
      <c r="AG2129" s="110">
        <f t="shared" si="470"/>
        <v>0</v>
      </c>
      <c r="AH2129" s="110">
        <f t="shared" si="471"/>
        <v>0</v>
      </c>
      <c r="AI2129" s="110">
        <f t="shared" si="472"/>
        <v>1</v>
      </c>
      <c r="AJ2129" s="100">
        <f>ROW()</f>
        <v>2129</v>
      </c>
      <c r="AK2129" s="100" t="e">
        <f>INDEX('BadRows RECART'!$C$2:$C$1207,MATCH(monthly_gwh_mw!AJ2129,'BadRows RECART'!$D$2:$D$1207,0))</f>
        <v>#N/A</v>
      </c>
    </row>
    <row r="2130" spans="1:37" ht="20">
      <c r="A2130" s="106" t="s">
        <v>3907</v>
      </c>
      <c r="B2130" s="106" t="s">
        <v>2080</v>
      </c>
      <c r="C2130" s="106" t="s">
        <v>6297</v>
      </c>
      <c r="D2130" s="168">
        <v>2028</v>
      </c>
      <c r="E2130" s="168">
        <v>4</v>
      </c>
      <c r="F2130" s="199">
        <v>6.2393435248563982</v>
      </c>
      <c r="G2130" s="212" t="s">
        <v>6314</v>
      </c>
      <c r="H2130" s="212" t="s">
        <v>6314</v>
      </c>
      <c r="I2130" s="106" t="s">
        <v>594</v>
      </c>
      <c r="K2130" s="83" t="s">
        <v>6314</v>
      </c>
      <c r="L2130" s="83" t="s">
        <v>6314</v>
      </c>
      <c r="M2130" s="45" t="str">
        <f>IF(
ISNA(INDEX(resources!E:E,MATCH(B2130,resources!B:B,0))),"fillme",
INDEX(resources!E:E,MATCH(B2130,resources!B:B,0)))</f>
        <v>CAISO_Solar</v>
      </c>
      <c r="N2130" s="45">
        <f>IF(
ISNA(INDEX(resources!J:J,MATCH(B2130,resources!B:B,0))),"fillme",
INDEX(resources!J:J,MATCH(B2130,resources!B:B,0)))</f>
        <v>0</v>
      </c>
      <c r="O2130" s="83" t="str">
        <f>IFERROR(INDEX(resources!K:K,MATCH(B2130,resources!B:B,0)),"fillme")</f>
        <v>solar</v>
      </c>
      <c r="P2130" s="89" t="str">
        <f t="shared" si="460"/>
        <v>solar_2028_4</v>
      </c>
      <c r="Q2130" s="87">
        <f>INDEX(elcc!G:G,MATCH(P2130,elcc!D:D,0))</f>
        <v>9.6428571428571419E-2</v>
      </c>
      <c r="R2130" s="89">
        <f t="shared" si="461"/>
        <v>1</v>
      </c>
      <c r="S2130" s="89" t="s">
        <v>6314</v>
      </c>
      <c r="T2130" s="89" t="s">
        <v>6314</v>
      </c>
      <c r="U2130" s="90" t="str">
        <f t="shared" si="462"/>
        <v>ok</v>
      </c>
      <c r="V2130" s="63" t="str">
        <f>INDEX(resources!F:F,MATCH(B2130,resources!B:B,0))</f>
        <v>new_resolve</v>
      </c>
      <c r="W2130" s="110">
        <f t="shared" si="463"/>
        <v>1</v>
      </c>
      <c r="X2130" s="110">
        <f t="shared" si="464"/>
        <v>0</v>
      </c>
      <c r="Y2130" s="110" t="str">
        <f t="shared" si="465"/>
        <v>Inyokern_North_Kramer_Solar_energy_NA_CONFIDENTIAL</v>
      </c>
      <c r="Z2130" s="110">
        <f>IF(COUNTIFS($Y$2:Y2130,Y2130)=1,1,0)</f>
        <v>0</v>
      </c>
      <c r="AA2130" s="110">
        <f>SUM($Z$2:Z2130)*Z2130</f>
        <v>0</v>
      </c>
      <c r="AB2130" s="110">
        <f>COUNTIFS(resources!B:B,B2130)</f>
        <v>1</v>
      </c>
      <c r="AC2130" s="110">
        <f t="shared" si="466"/>
        <v>1</v>
      </c>
      <c r="AD2130" s="110">
        <f t="shared" si="467"/>
        <v>1</v>
      </c>
      <c r="AE2130" s="110">
        <f t="shared" si="468"/>
        <v>0</v>
      </c>
      <c r="AF2130" s="110">
        <f t="shared" si="469"/>
        <v>1</v>
      </c>
      <c r="AG2130" s="110">
        <f t="shared" si="470"/>
        <v>0</v>
      </c>
      <c r="AH2130" s="110">
        <f t="shared" si="471"/>
        <v>0</v>
      </c>
      <c r="AI2130" s="110">
        <f t="shared" si="472"/>
        <v>1</v>
      </c>
      <c r="AJ2130" s="100">
        <f>ROW()</f>
        <v>2130</v>
      </c>
      <c r="AK2130" s="100" t="e">
        <f>INDEX('BadRows RECART'!$C$2:$C$1207,MATCH(monthly_gwh_mw!AJ2130,'BadRows RECART'!$D$2:$D$1207,0))</f>
        <v>#N/A</v>
      </c>
    </row>
    <row r="2131" spans="1:37" ht="20">
      <c r="A2131" s="106" t="s">
        <v>3907</v>
      </c>
      <c r="B2131" s="106" t="s">
        <v>2080</v>
      </c>
      <c r="C2131" s="106" t="s">
        <v>6297</v>
      </c>
      <c r="D2131" s="168">
        <v>2028</v>
      </c>
      <c r="E2131" s="168">
        <v>5</v>
      </c>
      <c r="F2131" s="199">
        <v>7.4884138224301591</v>
      </c>
      <c r="G2131" s="212" t="s">
        <v>6314</v>
      </c>
      <c r="H2131" s="212" t="s">
        <v>6314</v>
      </c>
      <c r="I2131" s="106" t="s">
        <v>594</v>
      </c>
      <c r="K2131" s="83" t="s">
        <v>6314</v>
      </c>
      <c r="L2131" s="83" t="s">
        <v>6314</v>
      </c>
      <c r="M2131" s="45" t="str">
        <f>IF(
ISNA(INDEX(resources!E:E,MATCH(B2131,resources!B:B,0))),"fillme",
INDEX(resources!E:E,MATCH(B2131,resources!B:B,0)))</f>
        <v>CAISO_Solar</v>
      </c>
      <c r="N2131" s="45">
        <f>IF(
ISNA(INDEX(resources!J:J,MATCH(B2131,resources!B:B,0))),"fillme",
INDEX(resources!J:J,MATCH(B2131,resources!B:B,0)))</f>
        <v>0</v>
      </c>
      <c r="O2131" s="83" t="str">
        <f>IFERROR(INDEX(resources!K:K,MATCH(B2131,resources!B:B,0)),"fillme")</f>
        <v>solar</v>
      </c>
      <c r="P2131" s="89" t="str">
        <f t="shared" si="460"/>
        <v>solar_2028_5</v>
      </c>
      <c r="Q2131" s="87">
        <f>INDEX(elcc!G:G,MATCH(P2131,elcc!D:D,0))</f>
        <v>0.10285714285714286</v>
      </c>
      <c r="R2131" s="89">
        <f t="shared" si="461"/>
        <v>1</v>
      </c>
      <c r="S2131" s="89" t="s">
        <v>6314</v>
      </c>
      <c r="T2131" s="89" t="s">
        <v>6314</v>
      </c>
      <c r="U2131" s="90" t="str">
        <f t="shared" si="462"/>
        <v>ok</v>
      </c>
      <c r="V2131" s="63" t="str">
        <f>INDEX(resources!F:F,MATCH(B2131,resources!B:B,0))</f>
        <v>new_resolve</v>
      </c>
      <c r="W2131" s="110">
        <f t="shared" si="463"/>
        <v>1</v>
      </c>
      <c r="X2131" s="110">
        <f t="shared" si="464"/>
        <v>0</v>
      </c>
      <c r="Y2131" s="110" t="str">
        <f t="shared" si="465"/>
        <v>Inyokern_North_Kramer_Solar_energy_NA_CONFIDENTIAL</v>
      </c>
      <c r="Z2131" s="110">
        <f>IF(COUNTIFS($Y$2:Y2131,Y2131)=1,1,0)</f>
        <v>0</v>
      </c>
      <c r="AA2131" s="110">
        <f>SUM($Z$2:Z2131)*Z2131</f>
        <v>0</v>
      </c>
      <c r="AB2131" s="110">
        <f>COUNTIFS(resources!B:B,B2131)</f>
        <v>1</v>
      </c>
      <c r="AC2131" s="110">
        <f t="shared" si="466"/>
        <v>1</v>
      </c>
      <c r="AD2131" s="110">
        <f t="shared" si="467"/>
        <v>1</v>
      </c>
      <c r="AE2131" s="110">
        <f t="shared" si="468"/>
        <v>0</v>
      </c>
      <c r="AF2131" s="110">
        <f t="shared" si="469"/>
        <v>1</v>
      </c>
      <c r="AG2131" s="110">
        <f t="shared" si="470"/>
        <v>0</v>
      </c>
      <c r="AH2131" s="110">
        <f t="shared" si="471"/>
        <v>0</v>
      </c>
      <c r="AI2131" s="110">
        <f t="shared" si="472"/>
        <v>1</v>
      </c>
      <c r="AJ2131" s="100">
        <f>ROW()</f>
        <v>2131</v>
      </c>
      <c r="AK2131" s="100" t="e">
        <f>INDEX('BadRows RECART'!$C$2:$C$1207,MATCH(monthly_gwh_mw!AJ2131,'BadRows RECART'!$D$2:$D$1207,0))</f>
        <v>#N/A</v>
      </c>
    </row>
    <row r="2132" spans="1:37" ht="20">
      <c r="A2132" s="106" t="s">
        <v>3907</v>
      </c>
      <c r="B2132" s="106" t="s">
        <v>2080</v>
      </c>
      <c r="C2132" s="106" t="s">
        <v>6297</v>
      </c>
      <c r="D2132" s="168">
        <v>2028</v>
      </c>
      <c r="E2132" s="168">
        <v>6</v>
      </c>
      <c r="F2132" s="199">
        <v>7.4218898756465732</v>
      </c>
      <c r="G2132" s="212" t="s">
        <v>6314</v>
      </c>
      <c r="H2132" s="212" t="s">
        <v>6314</v>
      </c>
      <c r="I2132" s="106" t="s">
        <v>594</v>
      </c>
      <c r="K2132" s="83" t="s">
        <v>6314</v>
      </c>
      <c r="L2132" s="83" t="s">
        <v>6314</v>
      </c>
      <c r="M2132" s="45" t="str">
        <f>IF(
ISNA(INDEX(resources!E:E,MATCH(B2132,resources!B:B,0))),"fillme",
INDEX(resources!E:E,MATCH(B2132,resources!B:B,0)))</f>
        <v>CAISO_Solar</v>
      </c>
      <c r="N2132" s="45">
        <f>IF(
ISNA(INDEX(resources!J:J,MATCH(B2132,resources!B:B,0))),"fillme",
INDEX(resources!J:J,MATCH(B2132,resources!B:B,0)))</f>
        <v>0</v>
      </c>
      <c r="O2132" s="83" t="str">
        <f>IFERROR(INDEX(resources!K:K,MATCH(B2132,resources!B:B,0)),"fillme")</f>
        <v>solar</v>
      </c>
      <c r="P2132" s="89" t="str">
        <f t="shared" si="460"/>
        <v>solar_2028_6</v>
      </c>
      <c r="Q2132" s="87">
        <f>INDEX(elcc!G:G,MATCH(P2132,elcc!D:D,0))</f>
        <v>0.19928571428571426</v>
      </c>
      <c r="R2132" s="89">
        <f t="shared" si="461"/>
        <v>1</v>
      </c>
      <c r="S2132" s="89" t="s">
        <v>6314</v>
      </c>
      <c r="T2132" s="89" t="s">
        <v>6314</v>
      </c>
      <c r="U2132" s="90" t="str">
        <f t="shared" si="462"/>
        <v>ok</v>
      </c>
      <c r="V2132" s="63" t="str">
        <f>INDEX(resources!F:F,MATCH(B2132,resources!B:B,0))</f>
        <v>new_resolve</v>
      </c>
      <c r="W2132" s="110">
        <f t="shared" si="463"/>
        <v>1</v>
      </c>
      <c r="X2132" s="110">
        <f t="shared" si="464"/>
        <v>0</v>
      </c>
      <c r="Y2132" s="110" t="str">
        <f t="shared" si="465"/>
        <v>Inyokern_North_Kramer_Solar_energy_NA_CONFIDENTIAL</v>
      </c>
      <c r="Z2132" s="110">
        <f>IF(COUNTIFS($Y$2:Y2132,Y2132)=1,1,0)</f>
        <v>0</v>
      </c>
      <c r="AA2132" s="110">
        <f>SUM($Z$2:Z2132)*Z2132</f>
        <v>0</v>
      </c>
      <c r="AB2132" s="110">
        <f>COUNTIFS(resources!B:B,B2132)</f>
        <v>1</v>
      </c>
      <c r="AC2132" s="110">
        <f t="shared" si="466"/>
        <v>1</v>
      </c>
      <c r="AD2132" s="110">
        <f t="shared" si="467"/>
        <v>1</v>
      </c>
      <c r="AE2132" s="110">
        <f t="shared" si="468"/>
        <v>0</v>
      </c>
      <c r="AF2132" s="110">
        <f t="shared" si="469"/>
        <v>1</v>
      </c>
      <c r="AG2132" s="110">
        <f t="shared" si="470"/>
        <v>0</v>
      </c>
      <c r="AH2132" s="110">
        <f t="shared" si="471"/>
        <v>0</v>
      </c>
      <c r="AI2132" s="110">
        <f t="shared" si="472"/>
        <v>1</v>
      </c>
      <c r="AJ2132" s="100">
        <f>ROW()</f>
        <v>2132</v>
      </c>
      <c r="AK2132" s="100" t="e">
        <f>INDEX('BadRows RECART'!$C$2:$C$1207,MATCH(monthly_gwh_mw!AJ2132,'BadRows RECART'!$D$2:$D$1207,0))</f>
        <v>#N/A</v>
      </c>
    </row>
    <row r="2133" spans="1:37" ht="20">
      <c r="A2133" s="106" t="s">
        <v>3907</v>
      </c>
      <c r="B2133" s="106" t="s">
        <v>2080</v>
      </c>
      <c r="C2133" s="106" t="s">
        <v>6297</v>
      </c>
      <c r="D2133" s="168">
        <v>2028</v>
      </c>
      <c r="E2133" s="168">
        <v>7</v>
      </c>
      <c r="F2133" s="199">
        <v>6.7162778592020356</v>
      </c>
      <c r="G2133" s="212" t="s">
        <v>6314</v>
      </c>
      <c r="H2133" s="212" t="s">
        <v>6314</v>
      </c>
      <c r="I2133" s="106" t="s">
        <v>594</v>
      </c>
      <c r="K2133" s="83" t="s">
        <v>6314</v>
      </c>
      <c r="L2133" s="83" t="s">
        <v>6314</v>
      </c>
      <c r="M2133" s="45" t="str">
        <f>IF(
ISNA(INDEX(resources!E:E,MATCH(B2133,resources!B:B,0))),"fillme",
INDEX(resources!E:E,MATCH(B2133,resources!B:B,0)))</f>
        <v>CAISO_Solar</v>
      </c>
      <c r="N2133" s="45">
        <f>IF(
ISNA(INDEX(resources!J:J,MATCH(B2133,resources!B:B,0))),"fillme",
INDEX(resources!J:J,MATCH(B2133,resources!B:B,0)))</f>
        <v>0</v>
      </c>
      <c r="O2133" s="83" t="str">
        <f>IFERROR(INDEX(resources!K:K,MATCH(B2133,resources!B:B,0)),"fillme")</f>
        <v>solar</v>
      </c>
      <c r="P2133" s="89" t="str">
        <f t="shared" si="460"/>
        <v>solar_2028_7</v>
      </c>
      <c r="Q2133" s="87">
        <f>INDEX(elcc!G:G,MATCH(P2133,elcc!D:D,0))</f>
        <v>0.25071428571428572</v>
      </c>
      <c r="R2133" s="89">
        <f t="shared" si="461"/>
        <v>1</v>
      </c>
      <c r="S2133" s="89" t="s">
        <v>6314</v>
      </c>
      <c r="T2133" s="89" t="s">
        <v>6314</v>
      </c>
      <c r="U2133" s="90" t="str">
        <f t="shared" si="462"/>
        <v>ok</v>
      </c>
      <c r="V2133" s="63" t="str">
        <f>INDEX(resources!F:F,MATCH(B2133,resources!B:B,0))</f>
        <v>new_resolve</v>
      </c>
      <c r="W2133" s="110">
        <f t="shared" si="463"/>
        <v>1</v>
      </c>
      <c r="X2133" s="110">
        <f t="shared" si="464"/>
        <v>0</v>
      </c>
      <c r="Y2133" s="110" t="str">
        <f t="shared" si="465"/>
        <v>Inyokern_North_Kramer_Solar_energy_NA_CONFIDENTIAL</v>
      </c>
      <c r="Z2133" s="110">
        <f>IF(COUNTIFS($Y$2:Y2133,Y2133)=1,1,0)</f>
        <v>0</v>
      </c>
      <c r="AA2133" s="110">
        <f>SUM($Z$2:Z2133)*Z2133</f>
        <v>0</v>
      </c>
      <c r="AB2133" s="110">
        <f>COUNTIFS(resources!B:B,B2133)</f>
        <v>1</v>
      </c>
      <c r="AC2133" s="110">
        <f t="shared" si="466"/>
        <v>1</v>
      </c>
      <c r="AD2133" s="110">
        <f t="shared" si="467"/>
        <v>1</v>
      </c>
      <c r="AE2133" s="110">
        <f t="shared" si="468"/>
        <v>0</v>
      </c>
      <c r="AF2133" s="110">
        <f t="shared" si="469"/>
        <v>1</v>
      </c>
      <c r="AG2133" s="110">
        <f t="shared" si="470"/>
        <v>0</v>
      </c>
      <c r="AH2133" s="110">
        <f t="shared" si="471"/>
        <v>0</v>
      </c>
      <c r="AI2133" s="110">
        <f t="shared" si="472"/>
        <v>1</v>
      </c>
      <c r="AJ2133" s="100">
        <f>ROW()</f>
        <v>2133</v>
      </c>
      <c r="AK2133" s="100" t="e">
        <f>INDEX('BadRows RECART'!$C$2:$C$1207,MATCH(monthly_gwh_mw!AJ2133,'BadRows RECART'!$D$2:$D$1207,0))</f>
        <v>#N/A</v>
      </c>
    </row>
    <row r="2134" spans="1:37" ht="20">
      <c r="A2134" s="106" t="s">
        <v>3907</v>
      </c>
      <c r="B2134" s="106" t="s">
        <v>2080</v>
      </c>
      <c r="C2134" s="106" t="s">
        <v>6297</v>
      </c>
      <c r="D2134" s="168">
        <v>2028</v>
      </c>
      <c r="E2134" s="168">
        <v>8</v>
      </c>
      <c r="F2134" s="199">
        <v>6.3201432708077485</v>
      </c>
      <c r="G2134" s="212" t="s">
        <v>6314</v>
      </c>
      <c r="H2134" s="212" t="s">
        <v>6314</v>
      </c>
      <c r="I2134" s="106" t="s">
        <v>594</v>
      </c>
      <c r="K2134" s="83" t="s">
        <v>6314</v>
      </c>
      <c r="L2134" s="83" t="s">
        <v>6314</v>
      </c>
      <c r="M2134" s="45" t="str">
        <f>IF(
ISNA(INDEX(resources!E:E,MATCH(B2134,resources!B:B,0))),"fillme",
INDEX(resources!E:E,MATCH(B2134,resources!B:B,0)))</f>
        <v>CAISO_Solar</v>
      </c>
      <c r="N2134" s="45">
        <f>IF(
ISNA(INDEX(resources!J:J,MATCH(B2134,resources!B:B,0))),"fillme",
INDEX(resources!J:J,MATCH(B2134,resources!B:B,0)))</f>
        <v>0</v>
      </c>
      <c r="O2134" s="83" t="str">
        <f>IFERROR(INDEX(resources!K:K,MATCH(B2134,resources!B:B,0)),"fillme")</f>
        <v>solar</v>
      </c>
      <c r="P2134" s="89" t="str">
        <f t="shared" si="460"/>
        <v>solar_2028_8</v>
      </c>
      <c r="Q2134" s="87">
        <f>INDEX(elcc!G:G,MATCH(P2134,elcc!D:D,0))</f>
        <v>0.17357142857142857</v>
      </c>
      <c r="R2134" s="89">
        <f t="shared" si="461"/>
        <v>1</v>
      </c>
      <c r="S2134" s="89" t="s">
        <v>6314</v>
      </c>
      <c r="T2134" s="89" t="s">
        <v>6314</v>
      </c>
      <c r="U2134" s="90" t="str">
        <f t="shared" si="462"/>
        <v>ok</v>
      </c>
      <c r="V2134" s="63" t="str">
        <f>INDEX(resources!F:F,MATCH(B2134,resources!B:B,0))</f>
        <v>new_resolve</v>
      </c>
      <c r="W2134" s="110">
        <f t="shared" si="463"/>
        <v>1</v>
      </c>
      <c r="X2134" s="110">
        <f t="shared" si="464"/>
        <v>0</v>
      </c>
      <c r="Y2134" s="110" t="str">
        <f t="shared" si="465"/>
        <v>Inyokern_North_Kramer_Solar_energy_NA_CONFIDENTIAL</v>
      </c>
      <c r="Z2134" s="110">
        <f>IF(COUNTIFS($Y$2:Y2134,Y2134)=1,1,0)</f>
        <v>0</v>
      </c>
      <c r="AA2134" s="110">
        <f>SUM($Z$2:Z2134)*Z2134</f>
        <v>0</v>
      </c>
      <c r="AB2134" s="110">
        <f>COUNTIFS(resources!B:B,B2134)</f>
        <v>1</v>
      </c>
      <c r="AC2134" s="110">
        <f t="shared" si="466"/>
        <v>1</v>
      </c>
      <c r="AD2134" s="110">
        <f t="shared" si="467"/>
        <v>1</v>
      </c>
      <c r="AE2134" s="110">
        <f t="shared" si="468"/>
        <v>0</v>
      </c>
      <c r="AF2134" s="110">
        <f t="shared" si="469"/>
        <v>1</v>
      </c>
      <c r="AG2134" s="110">
        <f t="shared" si="470"/>
        <v>0</v>
      </c>
      <c r="AH2134" s="110">
        <f t="shared" si="471"/>
        <v>0</v>
      </c>
      <c r="AI2134" s="110">
        <f t="shared" si="472"/>
        <v>1</v>
      </c>
      <c r="AJ2134" s="100">
        <f>ROW()</f>
        <v>2134</v>
      </c>
      <c r="AK2134" s="100" t="e">
        <f>INDEX('BadRows RECART'!$C$2:$C$1207,MATCH(monthly_gwh_mw!AJ2134,'BadRows RECART'!$D$2:$D$1207,0))</f>
        <v>#N/A</v>
      </c>
    </row>
    <row r="2135" spans="1:37" ht="20">
      <c r="A2135" s="106" t="s">
        <v>3907</v>
      </c>
      <c r="B2135" s="106" t="s">
        <v>2080</v>
      </c>
      <c r="C2135" s="106" t="s">
        <v>6297</v>
      </c>
      <c r="D2135" s="168">
        <v>2028</v>
      </c>
      <c r="E2135" s="168">
        <v>9</v>
      </c>
      <c r="F2135" s="199">
        <v>5.7527225264799515</v>
      </c>
      <c r="G2135" s="212" t="s">
        <v>6314</v>
      </c>
      <c r="H2135" s="212" t="s">
        <v>6314</v>
      </c>
      <c r="I2135" s="106" t="s">
        <v>594</v>
      </c>
      <c r="K2135" s="83" t="s">
        <v>6314</v>
      </c>
      <c r="L2135" s="83" t="s">
        <v>6314</v>
      </c>
      <c r="M2135" s="45" t="str">
        <f>IF(
ISNA(INDEX(resources!E:E,MATCH(B2135,resources!B:B,0))),"fillme",
INDEX(resources!E:E,MATCH(B2135,resources!B:B,0)))</f>
        <v>CAISO_Solar</v>
      </c>
      <c r="N2135" s="45">
        <f>IF(
ISNA(INDEX(resources!J:J,MATCH(B2135,resources!B:B,0))),"fillme",
INDEX(resources!J:J,MATCH(B2135,resources!B:B,0)))</f>
        <v>0</v>
      </c>
      <c r="O2135" s="83" t="str">
        <f>IFERROR(INDEX(resources!K:K,MATCH(B2135,resources!B:B,0)),"fillme")</f>
        <v>solar</v>
      </c>
      <c r="P2135" s="89" t="str">
        <f t="shared" si="460"/>
        <v>solar_2028_9</v>
      </c>
      <c r="Q2135" s="87">
        <f>INDEX(elcc!G:G,MATCH(P2135,elcc!D:D,0))</f>
        <v>8.8630975534338047E-2</v>
      </c>
      <c r="R2135" s="89">
        <f t="shared" si="461"/>
        <v>1</v>
      </c>
      <c r="S2135" s="89" t="s">
        <v>6314</v>
      </c>
      <c r="T2135" s="89" t="s">
        <v>6314</v>
      </c>
      <c r="U2135" s="90" t="str">
        <f t="shared" si="462"/>
        <v>ok</v>
      </c>
      <c r="V2135" s="63" t="str">
        <f>INDEX(resources!F:F,MATCH(B2135,resources!B:B,0))</f>
        <v>new_resolve</v>
      </c>
      <c r="W2135" s="110">
        <f t="shared" si="463"/>
        <v>1</v>
      </c>
      <c r="X2135" s="110">
        <f t="shared" si="464"/>
        <v>0</v>
      </c>
      <c r="Y2135" s="110" t="str">
        <f t="shared" si="465"/>
        <v>Inyokern_North_Kramer_Solar_energy_NA_CONFIDENTIAL</v>
      </c>
      <c r="Z2135" s="110">
        <f>IF(COUNTIFS($Y$2:Y2135,Y2135)=1,1,0)</f>
        <v>0</v>
      </c>
      <c r="AA2135" s="110">
        <f>SUM($Z$2:Z2135)*Z2135</f>
        <v>0</v>
      </c>
      <c r="AB2135" s="110">
        <f>COUNTIFS(resources!B:B,B2135)</f>
        <v>1</v>
      </c>
      <c r="AC2135" s="110">
        <f t="shared" si="466"/>
        <v>1</v>
      </c>
      <c r="AD2135" s="110">
        <f t="shared" si="467"/>
        <v>1</v>
      </c>
      <c r="AE2135" s="110">
        <f t="shared" si="468"/>
        <v>0</v>
      </c>
      <c r="AF2135" s="110">
        <f t="shared" si="469"/>
        <v>1</v>
      </c>
      <c r="AG2135" s="110">
        <f t="shared" si="470"/>
        <v>0</v>
      </c>
      <c r="AH2135" s="110">
        <f t="shared" si="471"/>
        <v>0</v>
      </c>
      <c r="AI2135" s="110">
        <f t="shared" si="472"/>
        <v>1</v>
      </c>
      <c r="AJ2135" s="100">
        <f>ROW()</f>
        <v>2135</v>
      </c>
      <c r="AK2135" s="100" t="e">
        <f>INDEX('BadRows RECART'!$C$2:$C$1207,MATCH(monthly_gwh_mw!AJ2135,'BadRows RECART'!$D$2:$D$1207,0))</f>
        <v>#N/A</v>
      </c>
    </row>
    <row r="2136" spans="1:37" ht="20">
      <c r="A2136" s="106" t="s">
        <v>3907</v>
      </c>
      <c r="B2136" s="106" t="s">
        <v>2080</v>
      </c>
      <c r="C2136" s="106" t="s">
        <v>6297</v>
      </c>
      <c r="D2136" s="168">
        <v>2028</v>
      </c>
      <c r="E2136" s="168">
        <v>10</v>
      </c>
      <c r="F2136" s="199">
        <v>5.0227245091733455</v>
      </c>
      <c r="G2136" s="212" t="s">
        <v>6314</v>
      </c>
      <c r="H2136" s="212" t="s">
        <v>6314</v>
      </c>
      <c r="I2136" s="106" t="s">
        <v>594</v>
      </c>
      <c r="K2136" s="83" t="s">
        <v>6314</v>
      </c>
      <c r="L2136" s="83" t="s">
        <v>6314</v>
      </c>
      <c r="M2136" s="45" t="str">
        <f>IF(
ISNA(INDEX(resources!E:E,MATCH(B2136,resources!B:B,0))),"fillme",
INDEX(resources!E:E,MATCH(B2136,resources!B:B,0)))</f>
        <v>CAISO_Solar</v>
      </c>
      <c r="N2136" s="45">
        <f>IF(
ISNA(INDEX(resources!J:J,MATCH(B2136,resources!B:B,0))),"fillme",
INDEX(resources!J:J,MATCH(B2136,resources!B:B,0)))</f>
        <v>0</v>
      </c>
      <c r="O2136" s="83" t="str">
        <f>IFERROR(INDEX(resources!K:K,MATCH(B2136,resources!B:B,0)),"fillme")</f>
        <v>solar</v>
      </c>
      <c r="P2136" s="89" t="str">
        <f t="shared" si="460"/>
        <v>solar_2028_10</v>
      </c>
      <c r="Q2136" s="87">
        <f>INDEX(elcc!G:G,MATCH(P2136,elcc!D:D,0))</f>
        <v>1.2857142857142857E-2</v>
      </c>
      <c r="R2136" s="89">
        <f t="shared" si="461"/>
        <v>1</v>
      </c>
      <c r="S2136" s="89" t="s">
        <v>6314</v>
      </c>
      <c r="T2136" s="89" t="s">
        <v>6314</v>
      </c>
      <c r="U2136" s="90" t="str">
        <f t="shared" si="462"/>
        <v>ok</v>
      </c>
      <c r="V2136" s="63" t="str">
        <f>INDEX(resources!F:F,MATCH(B2136,resources!B:B,0))</f>
        <v>new_resolve</v>
      </c>
      <c r="W2136" s="110">
        <f t="shared" si="463"/>
        <v>1</v>
      </c>
      <c r="X2136" s="110">
        <f t="shared" si="464"/>
        <v>0</v>
      </c>
      <c r="Y2136" s="110" t="str">
        <f t="shared" si="465"/>
        <v>Inyokern_North_Kramer_Solar_energy_NA_CONFIDENTIAL</v>
      </c>
      <c r="Z2136" s="110">
        <f>IF(COUNTIFS($Y$2:Y2136,Y2136)=1,1,0)</f>
        <v>0</v>
      </c>
      <c r="AA2136" s="110">
        <f>SUM($Z$2:Z2136)*Z2136</f>
        <v>0</v>
      </c>
      <c r="AB2136" s="110">
        <f>COUNTIFS(resources!B:B,B2136)</f>
        <v>1</v>
      </c>
      <c r="AC2136" s="110">
        <f t="shared" si="466"/>
        <v>1</v>
      </c>
      <c r="AD2136" s="110">
        <f t="shared" si="467"/>
        <v>1</v>
      </c>
      <c r="AE2136" s="110">
        <f t="shared" si="468"/>
        <v>0</v>
      </c>
      <c r="AF2136" s="110">
        <f t="shared" si="469"/>
        <v>1</v>
      </c>
      <c r="AG2136" s="110">
        <f t="shared" si="470"/>
        <v>0</v>
      </c>
      <c r="AH2136" s="110">
        <f t="shared" si="471"/>
        <v>0</v>
      </c>
      <c r="AI2136" s="110">
        <f t="shared" si="472"/>
        <v>1</v>
      </c>
      <c r="AJ2136" s="100">
        <f>ROW()</f>
        <v>2136</v>
      </c>
      <c r="AK2136" s="100" t="e">
        <f>INDEX('BadRows RECART'!$C$2:$C$1207,MATCH(monthly_gwh_mw!AJ2136,'BadRows RECART'!$D$2:$D$1207,0))</f>
        <v>#N/A</v>
      </c>
    </row>
    <row r="2137" spans="1:37" ht="20">
      <c r="A2137" s="106" t="s">
        <v>3907</v>
      </c>
      <c r="B2137" s="106" t="s">
        <v>2080</v>
      </c>
      <c r="C2137" s="106" t="s">
        <v>6297</v>
      </c>
      <c r="D2137" s="168">
        <v>2028</v>
      </c>
      <c r="E2137" s="168">
        <v>11</v>
      </c>
      <c r="F2137" s="199">
        <v>3.5800052851662745</v>
      </c>
      <c r="G2137" s="212" t="s">
        <v>6314</v>
      </c>
      <c r="H2137" s="212" t="s">
        <v>6314</v>
      </c>
      <c r="I2137" s="106" t="s">
        <v>594</v>
      </c>
      <c r="K2137" s="83" t="s">
        <v>6314</v>
      </c>
      <c r="L2137" s="83" t="s">
        <v>6314</v>
      </c>
      <c r="M2137" s="45" t="str">
        <f>IF(
ISNA(INDEX(resources!E:E,MATCH(B2137,resources!B:B,0))),"fillme",
INDEX(resources!E:E,MATCH(B2137,resources!B:B,0)))</f>
        <v>CAISO_Solar</v>
      </c>
      <c r="N2137" s="45">
        <f>IF(
ISNA(INDEX(resources!J:J,MATCH(B2137,resources!B:B,0))),"fillme",
INDEX(resources!J:J,MATCH(B2137,resources!B:B,0)))</f>
        <v>0</v>
      </c>
      <c r="O2137" s="83" t="str">
        <f>IFERROR(INDEX(resources!K:K,MATCH(B2137,resources!B:B,0)),"fillme")</f>
        <v>solar</v>
      </c>
      <c r="P2137" s="89" t="str">
        <f t="shared" si="460"/>
        <v>solar_2028_11</v>
      </c>
      <c r="Q2137" s="87">
        <f>INDEX(elcc!G:G,MATCH(P2137,elcc!D:D,0))</f>
        <v>1.2857142857142857E-2</v>
      </c>
      <c r="R2137" s="89">
        <f t="shared" si="461"/>
        <v>1</v>
      </c>
      <c r="S2137" s="89" t="s">
        <v>6314</v>
      </c>
      <c r="T2137" s="89" t="s">
        <v>6314</v>
      </c>
      <c r="U2137" s="90" t="str">
        <f t="shared" si="462"/>
        <v>ok</v>
      </c>
      <c r="V2137" s="63" t="str">
        <f>INDEX(resources!F:F,MATCH(B2137,resources!B:B,0))</f>
        <v>new_resolve</v>
      </c>
      <c r="W2137" s="110">
        <f t="shared" si="463"/>
        <v>1</v>
      </c>
      <c r="X2137" s="110">
        <f t="shared" si="464"/>
        <v>0</v>
      </c>
      <c r="Y2137" s="110" t="str">
        <f t="shared" si="465"/>
        <v>Inyokern_North_Kramer_Solar_energy_NA_CONFIDENTIAL</v>
      </c>
      <c r="Z2137" s="110">
        <f>IF(COUNTIFS($Y$2:Y2137,Y2137)=1,1,0)</f>
        <v>0</v>
      </c>
      <c r="AA2137" s="110">
        <f>SUM($Z$2:Z2137)*Z2137</f>
        <v>0</v>
      </c>
      <c r="AB2137" s="110">
        <f>COUNTIFS(resources!B:B,B2137)</f>
        <v>1</v>
      </c>
      <c r="AC2137" s="110">
        <f t="shared" si="466"/>
        <v>1</v>
      </c>
      <c r="AD2137" s="110">
        <f t="shared" si="467"/>
        <v>1</v>
      </c>
      <c r="AE2137" s="110">
        <f t="shared" si="468"/>
        <v>0</v>
      </c>
      <c r="AF2137" s="110">
        <f t="shared" si="469"/>
        <v>1</v>
      </c>
      <c r="AG2137" s="110">
        <f t="shared" si="470"/>
        <v>0</v>
      </c>
      <c r="AH2137" s="110">
        <f t="shared" si="471"/>
        <v>0</v>
      </c>
      <c r="AI2137" s="110">
        <f t="shared" si="472"/>
        <v>1</v>
      </c>
      <c r="AJ2137" s="100">
        <f>ROW()</f>
        <v>2137</v>
      </c>
      <c r="AK2137" s="100" t="e">
        <f>INDEX('BadRows RECART'!$C$2:$C$1207,MATCH(monthly_gwh_mw!AJ2137,'BadRows RECART'!$D$2:$D$1207,0))</f>
        <v>#N/A</v>
      </c>
    </row>
    <row r="2138" spans="1:37" ht="20">
      <c r="A2138" s="106" t="s">
        <v>3907</v>
      </c>
      <c r="B2138" s="106" t="s">
        <v>2080</v>
      </c>
      <c r="C2138" s="106" t="s">
        <v>6297</v>
      </c>
      <c r="D2138" s="168">
        <v>2028</v>
      </c>
      <c r="E2138" s="168">
        <v>12</v>
      </c>
      <c r="F2138" s="199">
        <v>3.3466040506646966</v>
      </c>
      <c r="G2138" s="212" t="s">
        <v>6314</v>
      </c>
      <c r="H2138" s="212" t="s">
        <v>6314</v>
      </c>
      <c r="I2138" s="106" t="s">
        <v>594</v>
      </c>
      <c r="K2138" s="83" t="s">
        <v>6314</v>
      </c>
      <c r="L2138" s="83" t="s">
        <v>6314</v>
      </c>
      <c r="M2138" s="45" t="str">
        <f>IF(
ISNA(INDEX(resources!E:E,MATCH(B2138,resources!B:B,0))),"fillme",
INDEX(resources!E:E,MATCH(B2138,resources!B:B,0)))</f>
        <v>CAISO_Solar</v>
      </c>
      <c r="N2138" s="45">
        <f>IF(
ISNA(INDEX(resources!J:J,MATCH(B2138,resources!B:B,0))),"fillme",
INDEX(resources!J:J,MATCH(B2138,resources!B:B,0)))</f>
        <v>0</v>
      </c>
      <c r="O2138" s="83" t="str">
        <f>IFERROR(INDEX(resources!K:K,MATCH(B2138,resources!B:B,0)),"fillme")</f>
        <v>solar</v>
      </c>
      <c r="P2138" s="89" t="str">
        <f t="shared" si="460"/>
        <v>solar_2028_12</v>
      </c>
      <c r="Q2138" s="87">
        <f>INDEX(elcc!G:G,MATCH(P2138,elcc!D:D,0))</f>
        <v>0</v>
      </c>
      <c r="R2138" s="89">
        <f t="shared" si="461"/>
        <v>1</v>
      </c>
      <c r="S2138" s="89" t="s">
        <v>6314</v>
      </c>
      <c r="T2138" s="89" t="s">
        <v>6314</v>
      </c>
      <c r="U2138" s="90" t="str">
        <f t="shared" si="462"/>
        <v>ok</v>
      </c>
      <c r="V2138" s="63" t="str">
        <f>INDEX(resources!F:F,MATCH(B2138,resources!B:B,0))</f>
        <v>new_resolve</v>
      </c>
      <c r="W2138" s="110">
        <f t="shared" si="463"/>
        <v>1</v>
      </c>
      <c r="X2138" s="110">
        <f t="shared" si="464"/>
        <v>0</v>
      </c>
      <c r="Y2138" s="110" t="str">
        <f t="shared" si="465"/>
        <v>Inyokern_North_Kramer_Solar_energy_NA_CONFIDENTIAL</v>
      </c>
      <c r="Z2138" s="110">
        <f>IF(COUNTIFS($Y$2:Y2138,Y2138)=1,1,0)</f>
        <v>0</v>
      </c>
      <c r="AA2138" s="110">
        <f>SUM($Z$2:Z2138)*Z2138</f>
        <v>0</v>
      </c>
      <c r="AB2138" s="110">
        <f>COUNTIFS(resources!B:B,B2138)</f>
        <v>1</v>
      </c>
      <c r="AC2138" s="110">
        <f t="shared" si="466"/>
        <v>1</v>
      </c>
      <c r="AD2138" s="110">
        <f t="shared" si="467"/>
        <v>1</v>
      </c>
      <c r="AE2138" s="110">
        <f t="shared" si="468"/>
        <v>0</v>
      </c>
      <c r="AF2138" s="110">
        <f t="shared" si="469"/>
        <v>1</v>
      </c>
      <c r="AG2138" s="110">
        <f t="shared" si="470"/>
        <v>0</v>
      </c>
      <c r="AH2138" s="110">
        <f t="shared" si="471"/>
        <v>0</v>
      </c>
      <c r="AI2138" s="110">
        <f t="shared" si="472"/>
        <v>1</v>
      </c>
      <c r="AJ2138" s="100">
        <f>ROW()</f>
        <v>2138</v>
      </c>
      <c r="AK2138" s="100" t="e">
        <f>INDEX('BadRows RECART'!$C$2:$C$1207,MATCH(monthly_gwh_mw!AJ2138,'BadRows RECART'!$D$2:$D$1207,0))</f>
        <v>#N/A</v>
      </c>
    </row>
    <row r="2139" spans="1:37" ht="20">
      <c r="A2139" s="106" t="s">
        <v>3907</v>
      </c>
      <c r="B2139" s="106" t="s">
        <v>2080</v>
      </c>
      <c r="C2139" s="106" t="s">
        <v>6297</v>
      </c>
      <c r="D2139" s="168">
        <v>2029</v>
      </c>
      <c r="E2139" s="168">
        <v>1</v>
      </c>
      <c r="F2139" s="199">
        <v>3.7988841842477759</v>
      </c>
      <c r="G2139" s="212" t="s">
        <v>6314</v>
      </c>
      <c r="H2139" s="212" t="s">
        <v>6314</v>
      </c>
      <c r="I2139" s="106" t="s">
        <v>594</v>
      </c>
      <c r="K2139" s="83" t="s">
        <v>6314</v>
      </c>
      <c r="L2139" s="83" t="s">
        <v>6314</v>
      </c>
      <c r="M2139" s="45" t="str">
        <f>IF(
ISNA(INDEX(resources!E:E,MATCH(B2139,resources!B:B,0))),"fillme",
INDEX(resources!E:E,MATCH(B2139,resources!B:B,0)))</f>
        <v>CAISO_Solar</v>
      </c>
      <c r="N2139" s="45">
        <f>IF(
ISNA(INDEX(resources!J:J,MATCH(B2139,resources!B:B,0))),"fillme",
INDEX(resources!J:J,MATCH(B2139,resources!B:B,0)))</f>
        <v>0</v>
      </c>
      <c r="O2139" s="83" t="str">
        <f>IFERROR(INDEX(resources!K:K,MATCH(B2139,resources!B:B,0)),"fillme")</f>
        <v>solar</v>
      </c>
      <c r="P2139" s="89" t="str">
        <f t="shared" si="460"/>
        <v>solar_2029_1</v>
      </c>
      <c r="Q2139" s="87">
        <f>INDEX(elcc!G:G,MATCH(P2139,elcc!D:D,0))</f>
        <v>2.5714285714285714E-2</v>
      </c>
      <c r="R2139" s="89">
        <f t="shared" si="461"/>
        <v>1</v>
      </c>
      <c r="S2139" s="89" t="s">
        <v>6314</v>
      </c>
      <c r="T2139" s="89" t="s">
        <v>6314</v>
      </c>
      <c r="U2139" s="90" t="str">
        <f t="shared" si="462"/>
        <v>ok</v>
      </c>
      <c r="V2139" s="63" t="str">
        <f>INDEX(resources!F:F,MATCH(B2139,resources!B:B,0))</f>
        <v>new_resolve</v>
      </c>
      <c r="W2139" s="110">
        <f t="shared" si="463"/>
        <v>1</v>
      </c>
      <c r="X2139" s="110">
        <f t="shared" si="464"/>
        <v>0</v>
      </c>
      <c r="Y2139" s="110" t="str">
        <f t="shared" si="465"/>
        <v>Inyokern_North_Kramer_Solar_energy_NA_CONFIDENTIAL</v>
      </c>
      <c r="Z2139" s="110">
        <f>IF(COUNTIFS($Y$2:Y2139,Y2139)=1,1,0)</f>
        <v>0</v>
      </c>
      <c r="AA2139" s="110">
        <f>SUM($Z$2:Z2139)*Z2139</f>
        <v>0</v>
      </c>
      <c r="AB2139" s="110">
        <f>COUNTIFS(resources!B:B,B2139)</f>
        <v>1</v>
      </c>
      <c r="AC2139" s="110">
        <f t="shared" si="466"/>
        <v>1</v>
      </c>
      <c r="AD2139" s="110">
        <f t="shared" si="467"/>
        <v>1</v>
      </c>
      <c r="AE2139" s="110">
        <f t="shared" si="468"/>
        <v>0</v>
      </c>
      <c r="AF2139" s="110">
        <f t="shared" si="469"/>
        <v>1</v>
      </c>
      <c r="AG2139" s="110">
        <f t="shared" si="470"/>
        <v>0</v>
      </c>
      <c r="AH2139" s="110">
        <f t="shared" si="471"/>
        <v>0</v>
      </c>
      <c r="AI2139" s="110">
        <f t="shared" si="472"/>
        <v>1</v>
      </c>
      <c r="AJ2139" s="100">
        <f>ROW()</f>
        <v>2139</v>
      </c>
      <c r="AK2139" s="100" t="e">
        <f>INDEX('BadRows RECART'!$C$2:$C$1207,MATCH(monthly_gwh_mw!AJ2139,'BadRows RECART'!$D$2:$D$1207,0))</f>
        <v>#N/A</v>
      </c>
    </row>
    <row r="2140" spans="1:37" ht="20">
      <c r="A2140" s="106" t="s">
        <v>3907</v>
      </c>
      <c r="B2140" s="106" t="s">
        <v>2080</v>
      </c>
      <c r="C2140" s="106" t="s">
        <v>6297</v>
      </c>
      <c r="D2140" s="168">
        <v>2029</v>
      </c>
      <c r="E2140" s="168">
        <v>2</v>
      </c>
      <c r="F2140" s="199">
        <v>4.0066678975761088</v>
      </c>
      <c r="G2140" s="212" t="s">
        <v>6314</v>
      </c>
      <c r="H2140" s="212" t="s">
        <v>6314</v>
      </c>
      <c r="I2140" s="106" t="s">
        <v>594</v>
      </c>
      <c r="K2140" s="83" t="s">
        <v>6314</v>
      </c>
      <c r="L2140" s="83" t="s">
        <v>6314</v>
      </c>
      <c r="M2140" s="45" t="str">
        <f>IF(
ISNA(INDEX(resources!E:E,MATCH(B2140,resources!B:B,0))),"fillme",
INDEX(resources!E:E,MATCH(B2140,resources!B:B,0)))</f>
        <v>CAISO_Solar</v>
      </c>
      <c r="N2140" s="45">
        <f>IF(
ISNA(INDEX(resources!J:J,MATCH(B2140,resources!B:B,0))),"fillme",
INDEX(resources!J:J,MATCH(B2140,resources!B:B,0)))</f>
        <v>0</v>
      </c>
      <c r="O2140" s="83" t="str">
        <f>IFERROR(INDEX(resources!K:K,MATCH(B2140,resources!B:B,0)),"fillme")</f>
        <v>solar</v>
      </c>
      <c r="P2140" s="89" t="str">
        <f t="shared" si="460"/>
        <v>solar_2029_2</v>
      </c>
      <c r="Q2140" s="87">
        <f>INDEX(elcc!G:G,MATCH(P2140,elcc!D:D,0))</f>
        <v>1.9285714285714285E-2</v>
      </c>
      <c r="R2140" s="89">
        <f t="shared" si="461"/>
        <v>1</v>
      </c>
      <c r="S2140" s="89" t="s">
        <v>6314</v>
      </c>
      <c r="T2140" s="89" t="s">
        <v>6314</v>
      </c>
      <c r="U2140" s="90" t="str">
        <f t="shared" si="462"/>
        <v>ok</v>
      </c>
      <c r="V2140" s="63" t="str">
        <f>INDEX(resources!F:F,MATCH(B2140,resources!B:B,0))</f>
        <v>new_resolve</v>
      </c>
      <c r="W2140" s="110">
        <f t="shared" si="463"/>
        <v>1</v>
      </c>
      <c r="X2140" s="110">
        <f t="shared" si="464"/>
        <v>0</v>
      </c>
      <c r="Y2140" s="110" t="str">
        <f t="shared" si="465"/>
        <v>Inyokern_North_Kramer_Solar_energy_NA_CONFIDENTIAL</v>
      </c>
      <c r="Z2140" s="110">
        <f>IF(COUNTIFS($Y$2:Y2140,Y2140)=1,1,0)</f>
        <v>0</v>
      </c>
      <c r="AA2140" s="110">
        <f>SUM($Z$2:Z2140)*Z2140</f>
        <v>0</v>
      </c>
      <c r="AB2140" s="110">
        <f>COUNTIFS(resources!B:B,B2140)</f>
        <v>1</v>
      </c>
      <c r="AC2140" s="110">
        <f t="shared" si="466"/>
        <v>1</v>
      </c>
      <c r="AD2140" s="110">
        <f t="shared" si="467"/>
        <v>1</v>
      </c>
      <c r="AE2140" s="110">
        <f t="shared" si="468"/>
        <v>0</v>
      </c>
      <c r="AF2140" s="110">
        <f t="shared" si="469"/>
        <v>1</v>
      </c>
      <c r="AG2140" s="110">
        <f t="shared" si="470"/>
        <v>0</v>
      </c>
      <c r="AH2140" s="110">
        <f t="shared" si="471"/>
        <v>0</v>
      </c>
      <c r="AI2140" s="110">
        <f t="shared" si="472"/>
        <v>1</v>
      </c>
      <c r="AJ2140" s="100">
        <f>ROW()</f>
        <v>2140</v>
      </c>
      <c r="AK2140" s="100" t="e">
        <f>INDEX('BadRows RECART'!$C$2:$C$1207,MATCH(monthly_gwh_mw!AJ2140,'BadRows RECART'!$D$2:$D$1207,0))</f>
        <v>#N/A</v>
      </c>
    </row>
    <row r="2141" spans="1:37" ht="20">
      <c r="A2141" s="106" t="s">
        <v>3907</v>
      </c>
      <c r="B2141" s="106" t="s">
        <v>2080</v>
      </c>
      <c r="C2141" s="106" t="s">
        <v>6297</v>
      </c>
      <c r="D2141" s="168">
        <v>2029</v>
      </c>
      <c r="E2141" s="168">
        <v>3</v>
      </c>
      <c r="F2141" s="199">
        <v>5.7752141190069111</v>
      </c>
      <c r="G2141" s="212" t="s">
        <v>6314</v>
      </c>
      <c r="H2141" s="212" t="s">
        <v>6314</v>
      </c>
      <c r="I2141" s="106" t="s">
        <v>594</v>
      </c>
      <c r="K2141" s="83" t="s">
        <v>6314</v>
      </c>
      <c r="L2141" s="83" t="s">
        <v>6314</v>
      </c>
      <c r="M2141" s="45" t="str">
        <f>IF(
ISNA(INDEX(resources!E:E,MATCH(B2141,resources!B:B,0))),"fillme",
INDEX(resources!E:E,MATCH(B2141,resources!B:B,0)))</f>
        <v>CAISO_Solar</v>
      </c>
      <c r="N2141" s="45">
        <f>IF(
ISNA(INDEX(resources!J:J,MATCH(B2141,resources!B:B,0))),"fillme",
INDEX(resources!J:J,MATCH(B2141,resources!B:B,0)))</f>
        <v>0</v>
      </c>
      <c r="O2141" s="83" t="str">
        <f>IFERROR(INDEX(resources!K:K,MATCH(B2141,resources!B:B,0)),"fillme")</f>
        <v>solar</v>
      </c>
      <c r="P2141" s="89" t="str">
        <f t="shared" si="460"/>
        <v>solar_2029_3</v>
      </c>
      <c r="Q2141" s="87">
        <f>INDEX(elcc!G:G,MATCH(P2141,elcc!D:D,0))</f>
        <v>0.1157142857142857</v>
      </c>
      <c r="R2141" s="89">
        <f t="shared" si="461"/>
        <v>1</v>
      </c>
      <c r="S2141" s="89" t="s">
        <v>6314</v>
      </c>
      <c r="T2141" s="89" t="s">
        <v>6314</v>
      </c>
      <c r="U2141" s="90" t="str">
        <f t="shared" si="462"/>
        <v>ok</v>
      </c>
      <c r="V2141" s="63" t="str">
        <f>INDEX(resources!F:F,MATCH(B2141,resources!B:B,0))</f>
        <v>new_resolve</v>
      </c>
      <c r="W2141" s="110">
        <f t="shared" si="463"/>
        <v>1</v>
      </c>
      <c r="X2141" s="110">
        <f t="shared" si="464"/>
        <v>0</v>
      </c>
      <c r="Y2141" s="110" t="str">
        <f t="shared" si="465"/>
        <v>Inyokern_North_Kramer_Solar_energy_NA_CONFIDENTIAL</v>
      </c>
      <c r="Z2141" s="110">
        <f>IF(COUNTIFS($Y$2:Y2141,Y2141)=1,1,0)</f>
        <v>0</v>
      </c>
      <c r="AA2141" s="110">
        <f>SUM($Z$2:Z2141)*Z2141</f>
        <v>0</v>
      </c>
      <c r="AB2141" s="110">
        <f>COUNTIFS(resources!B:B,B2141)</f>
        <v>1</v>
      </c>
      <c r="AC2141" s="110">
        <f t="shared" si="466"/>
        <v>1</v>
      </c>
      <c r="AD2141" s="110">
        <f t="shared" si="467"/>
        <v>1</v>
      </c>
      <c r="AE2141" s="110">
        <f t="shared" si="468"/>
        <v>0</v>
      </c>
      <c r="AF2141" s="110">
        <f t="shared" si="469"/>
        <v>1</v>
      </c>
      <c r="AG2141" s="110">
        <f t="shared" si="470"/>
        <v>0</v>
      </c>
      <c r="AH2141" s="110">
        <f t="shared" si="471"/>
        <v>0</v>
      </c>
      <c r="AI2141" s="110">
        <f t="shared" si="472"/>
        <v>1</v>
      </c>
      <c r="AJ2141" s="100">
        <f>ROW()</f>
        <v>2141</v>
      </c>
      <c r="AK2141" s="100" t="e">
        <f>INDEX('BadRows RECART'!$C$2:$C$1207,MATCH(monthly_gwh_mw!AJ2141,'BadRows RECART'!$D$2:$D$1207,0))</f>
        <v>#N/A</v>
      </c>
    </row>
    <row r="2142" spans="1:37" ht="20">
      <c r="A2142" s="106" t="s">
        <v>3907</v>
      </c>
      <c r="B2142" s="106" t="s">
        <v>2080</v>
      </c>
      <c r="C2142" s="106" t="s">
        <v>6297</v>
      </c>
      <c r="D2142" s="168">
        <v>2029</v>
      </c>
      <c r="E2142" s="168">
        <v>4</v>
      </c>
      <c r="F2142" s="199">
        <v>6.2393435248563982</v>
      </c>
      <c r="G2142" s="212" t="s">
        <v>6314</v>
      </c>
      <c r="H2142" s="212" t="s">
        <v>6314</v>
      </c>
      <c r="I2142" s="106" t="s">
        <v>594</v>
      </c>
      <c r="K2142" s="83" t="s">
        <v>6314</v>
      </c>
      <c r="L2142" s="83" t="s">
        <v>6314</v>
      </c>
      <c r="M2142" s="45" t="str">
        <f>IF(
ISNA(INDEX(resources!E:E,MATCH(B2142,resources!B:B,0))),"fillme",
INDEX(resources!E:E,MATCH(B2142,resources!B:B,0)))</f>
        <v>CAISO_Solar</v>
      </c>
      <c r="N2142" s="45">
        <f>IF(
ISNA(INDEX(resources!J:J,MATCH(B2142,resources!B:B,0))),"fillme",
INDEX(resources!J:J,MATCH(B2142,resources!B:B,0)))</f>
        <v>0</v>
      </c>
      <c r="O2142" s="83" t="str">
        <f>IFERROR(INDEX(resources!K:K,MATCH(B2142,resources!B:B,0)),"fillme")</f>
        <v>solar</v>
      </c>
      <c r="P2142" s="89" t="str">
        <f t="shared" si="460"/>
        <v>solar_2029_4</v>
      </c>
      <c r="Q2142" s="87">
        <f>INDEX(elcc!G:G,MATCH(P2142,elcc!D:D,0))</f>
        <v>9.6428571428571419E-2</v>
      </c>
      <c r="R2142" s="89">
        <f t="shared" si="461"/>
        <v>1</v>
      </c>
      <c r="S2142" s="89" t="s">
        <v>6314</v>
      </c>
      <c r="T2142" s="89" t="s">
        <v>6314</v>
      </c>
      <c r="U2142" s="90" t="str">
        <f t="shared" si="462"/>
        <v>ok</v>
      </c>
      <c r="V2142" s="63" t="str">
        <f>INDEX(resources!F:F,MATCH(B2142,resources!B:B,0))</f>
        <v>new_resolve</v>
      </c>
      <c r="W2142" s="110">
        <f t="shared" si="463"/>
        <v>1</v>
      </c>
      <c r="X2142" s="110">
        <f t="shared" si="464"/>
        <v>0</v>
      </c>
      <c r="Y2142" s="110" t="str">
        <f t="shared" si="465"/>
        <v>Inyokern_North_Kramer_Solar_energy_NA_CONFIDENTIAL</v>
      </c>
      <c r="Z2142" s="110">
        <f>IF(COUNTIFS($Y$2:Y2142,Y2142)=1,1,0)</f>
        <v>0</v>
      </c>
      <c r="AA2142" s="110">
        <f>SUM($Z$2:Z2142)*Z2142</f>
        <v>0</v>
      </c>
      <c r="AB2142" s="110">
        <f>COUNTIFS(resources!B:B,B2142)</f>
        <v>1</v>
      </c>
      <c r="AC2142" s="110">
        <f t="shared" si="466"/>
        <v>1</v>
      </c>
      <c r="AD2142" s="110">
        <f t="shared" si="467"/>
        <v>1</v>
      </c>
      <c r="AE2142" s="110">
        <f t="shared" si="468"/>
        <v>0</v>
      </c>
      <c r="AF2142" s="110">
        <f t="shared" si="469"/>
        <v>1</v>
      </c>
      <c r="AG2142" s="110">
        <f t="shared" si="470"/>
        <v>0</v>
      </c>
      <c r="AH2142" s="110">
        <f t="shared" si="471"/>
        <v>0</v>
      </c>
      <c r="AI2142" s="110">
        <f t="shared" si="472"/>
        <v>1</v>
      </c>
      <c r="AJ2142" s="100">
        <f>ROW()</f>
        <v>2142</v>
      </c>
      <c r="AK2142" s="100" t="e">
        <f>INDEX('BadRows RECART'!$C$2:$C$1207,MATCH(monthly_gwh_mw!AJ2142,'BadRows RECART'!$D$2:$D$1207,0))</f>
        <v>#N/A</v>
      </c>
    </row>
    <row r="2143" spans="1:37" ht="20">
      <c r="A2143" s="106" t="s">
        <v>3907</v>
      </c>
      <c r="B2143" s="106" t="s">
        <v>2080</v>
      </c>
      <c r="C2143" s="106" t="s">
        <v>6297</v>
      </c>
      <c r="D2143" s="168">
        <v>2029</v>
      </c>
      <c r="E2143" s="168">
        <v>5</v>
      </c>
      <c r="F2143" s="199">
        <v>7.4884138224301591</v>
      </c>
      <c r="G2143" s="212" t="s">
        <v>6314</v>
      </c>
      <c r="H2143" s="212" t="s">
        <v>6314</v>
      </c>
      <c r="I2143" s="106" t="s">
        <v>594</v>
      </c>
      <c r="K2143" s="83" t="s">
        <v>6314</v>
      </c>
      <c r="L2143" s="83" t="s">
        <v>6314</v>
      </c>
      <c r="M2143" s="45" t="str">
        <f>IF(
ISNA(INDEX(resources!E:E,MATCH(B2143,resources!B:B,0))),"fillme",
INDEX(resources!E:E,MATCH(B2143,resources!B:B,0)))</f>
        <v>CAISO_Solar</v>
      </c>
      <c r="N2143" s="45">
        <f>IF(
ISNA(INDEX(resources!J:J,MATCH(B2143,resources!B:B,0))),"fillme",
INDEX(resources!J:J,MATCH(B2143,resources!B:B,0)))</f>
        <v>0</v>
      </c>
      <c r="O2143" s="83" t="str">
        <f>IFERROR(INDEX(resources!K:K,MATCH(B2143,resources!B:B,0)),"fillme")</f>
        <v>solar</v>
      </c>
      <c r="P2143" s="89" t="str">
        <f t="shared" si="460"/>
        <v>solar_2029_5</v>
      </c>
      <c r="Q2143" s="87">
        <f>INDEX(elcc!G:G,MATCH(P2143,elcc!D:D,0))</f>
        <v>0.10285714285714286</v>
      </c>
      <c r="R2143" s="89">
        <f t="shared" si="461"/>
        <v>1</v>
      </c>
      <c r="S2143" s="89" t="s">
        <v>6314</v>
      </c>
      <c r="T2143" s="89" t="s">
        <v>6314</v>
      </c>
      <c r="U2143" s="90" t="str">
        <f t="shared" si="462"/>
        <v>ok</v>
      </c>
      <c r="V2143" s="63" t="str">
        <f>INDEX(resources!F:F,MATCH(B2143,resources!B:B,0))</f>
        <v>new_resolve</v>
      </c>
      <c r="W2143" s="110">
        <f t="shared" si="463"/>
        <v>1</v>
      </c>
      <c r="X2143" s="110">
        <f t="shared" si="464"/>
        <v>0</v>
      </c>
      <c r="Y2143" s="110" t="str">
        <f t="shared" si="465"/>
        <v>Inyokern_North_Kramer_Solar_energy_NA_CONFIDENTIAL</v>
      </c>
      <c r="Z2143" s="110">
        <f>IF(COUNTIFS($Y$2:Y2143,Y2143)=1,1,0)</f>
        <v>0</v>
      </c>
      <c r="AA2143" s="110">
        <f>SUM($Z$2:Z2143)*Z2143</f>
        <v>0</v>
      </c>
      <c r="AB2143" s="110">
        <f>COUNTIFS(resources!B:B,B2143)</f>
        <v>1</v>
      </c>
      <c r="AC2143" s="110">
        <f t="shared" si="466"/>
        <v>1</v>
      </c>
      <c r="AD2143" s="110">
        <f t="shared" si="467"/>
        <v>1</v>
      </c>
      <c r="AE2143" s="110">
        <f t="shared" si="468"/>
        <v>0</v>
      </c>
      <c r="AF2143" s="110">
        <f t="shared" si="469"/>
        <v>1</v>
      </c>
      <c r="AG2143" s="110">
        <f t="shared" si="470"/>
        <v>0</v>
      </c>
      <c r="AH2143" s="110">
        <f t="shared" si="471"/>
        <v>0</v>
      </c>
      <c r="AI2143" s="110">
        <f t="shared" si="472"/>
        <v>1</v>
      </c>
      <c r="AJ2143" s="100">
        <f>ROW()</f>
        <v>2143</v>
      </c>
      <c r="AK2143" s="100" t="e">
        <f>INDEX('BadRows RECART'!$C$2:$C$1207,MATCH(monthly_gwh_mw!AJ2143,'BadRows RECART'!$D$2:$D$1207,0))</f>
        <v>#N/A</v>
      </c>
    </row>
    <row r="2144" spans="1:37" ht="20">
      <c r="A2144" s="106" t="s">
        <v>3907</v>
      </c>
      <c r="B2144" s="106" t="s">
        <v>2080</v>
      </c>
      <c r="C2144" s="106" t="s">
        <v>6297</v>
      </c>
      <c r="D2144" s="168">
        <v>2029</v>
      </c>
      <c r="E2144" s="168">
        <v>6</v>
      </c>
      <c r="F2144" s="199">
        <v>7.4218898756465732</v>
      </c>
      <c r="G2144" s="212" t="s">
        <v>6314</v>
      </c>
      <c r="H2144" s="212" t="s">
        <v>6314</v>
      </c>
      <c r="I2144" s="106" t="s">
        <v>594</v>
      </c>
      <c r="K2144" s="83" t="s">
        <v>6314</v>
      </c>
      <c r="L2144" s="83" t="s">
        <v>6314</v>
      </c>
      <c r="M2144" s="45" t="str">
        <f>IF(
ISNA(INDEX(resources!E:E,MATCH(B2144,resources!B:B,0))),"fillme",
INDEX(resources!E:E,MATCH(B2144,resources!B:B,0)))</f>
        <v>CAISO_Solar</v>
      </c>
      <c r="N2144" s="45">
        <f>IF(
ISNA(INDEX(resources!J:J,MATCH(B2144,resources!B:B,0))),"fillme",
INDEX(resources!J:J,MATCH(B2144,resources!B:B,0)))</f>
        <v>0</v>
      </c>
      <c r="O2144" s="83" t="str">
        <f>IFERROR(INDEX(resources!K:K,MATCH(B2144,resources!B:B,0)),"fillme")</f>
        <v>solar</v>
      </c>
      <c r="P2144" s="89" t="str">
        <f t="shared" si="460"/>
        <v>solar_2029_6</v>
      </c>
      <c r="Q2144" s="87">
        <f>INDEX(elcc!G:G,MATCH(P2144,elcc!D:D,0))</f>
        <v>0.19928571428571426</v>
      </c>
      <c r="R2144" s="89">
        <f t="shared" si="461"/>
        <v>1</v>
      </c>
      <c r="S2144" s="89" t="s">
        <v>6314</v>
      </c>
      <c r="T2144" s="89" t="s">
        <v>6314</v>
      </c>
      <c r="U2144" s="90" t="str">
        <f t="shared" si="462"/>
        <v>ok</v>
      </c>
      <c r="V2144" s="63" t="str">
        <f>INDEX(resources!F:F,MATCH(B2144,resources!B:B,0))</f>
        <v>new_resolve</v>
      </c>
      <c r="W2144" s="110">
        <f t="shared" si="463"/>
        <v>1</v>
      </c>
      <c r="X2144" s="110">
        <f t="shared" si="464"/>
        <v>0</v>
      </c>
      <c r="Y2144" s="110" t="str">
        <f t="shared" si="465"/>
        <v>Inyokern_North_Kramer_Solar_energy_NA_CONFIDENTIAL</v>
      </c>
      <c r="Z2144" s="110">
        <f>IF(COUNTIFS($Y$2:Y2144,Y2144)=1,1,0)</f>
        <v>0</v>
      </c>
      <c r="AA2144" s="110">
        <f>SUM($Z$2:Z2144)*Z2144</f>
        <v>0</v>
      </c>
      <c r="AB2144" s="110">
        <f>COUNTIFS(resources!B:B,B2144)</f>
        <v>1</v>
      </c>
      <c r="AC2144" s="110">
        <f t="shared" si="466"/>
        <v>1</v>
      </c>
      <c r="AD2144" s="110">
        <f t="shared" si="467"/>
        <v>1</v>
      </c>
      <c r="AE2144" s="110">
        <f t="shared" si="468"/>
        <v>0</v>
      </c>
      <c r="AF2144" s="110">
        <f t="shared" si="469"/>
        <v>1</v>
      </c>
      <c r="AG2144" s="110">
        <f t="shared" si="470"/>
        <v>0</v>
      </c>
      <c r="AH2144" s="110">
        <f t="shared" si="471"/>
        <v>0</v>
      </c>
      <c r="AI2144" s="110">
        <f t="shared" si="472"/>
        <v>1</v>
      </c>
      <c r="AJ2144" s="100">
        <f>ROW()</f>
        <v>2144</v>
      </c>
      <c r="AK2144" s="100" t="e">
        <f>INDEX('BadRows RECART'!$C$2:$C$1207,MATCH(monthly_gwh_mw!AJ2144,'BadRows RECART'!$D$2:$D$1207,0))</f>
        <v>#N/A</v>
      </c>
    </row>
    <row r="2145" spans="1:37" ht="20">
      <c r="A2145" s="106" t="s">
        <v>3907</v>
      </c>
      <c r="B2145" s="106" t="s">
        <v>2080</v>
      </c>
      <c r="C2145" s="106" t="s">
        <v>6297</v>
      </c>
      <c r="D2145" s="168">
        <v>2029</v>
      </c>
      <c r="E2145" s="168">
        <v>7</v>
      </c>
      <c r="F2145" s="199">
        <v>6.7162778592020356</v>
      </c>
      <c r="G2145" s="212" t="s">
        <v>6314</v>
      </c>
      <c r="H2145" s="212" t="s">
        <v>6314</v>
      </c>
      <c r="I2145" s="106" t="s">
        <v>594</v>
      </c>
      <c r="K2145" s="83" t="s">
        <v>6314</v>
      </c>
      <c r="L2145" s="83" t="s">
        <v>6314</v>
      </c>
      <c r="M2145" s="45" t="str">
        <f>IF(
ISNA(INDEX(resources!E:E,MATCH(B2145,resources!B:B,0))),"fillme",
INDEX(resources!E:E,MATCH(B2145,resources!B:B,0)))</f>
        <v>CAISO_Solar</v>
      </c>
      <c r="N2145" s="45">
        <f>IF(
ISNA(INDEX(resources!J:J,MATCH(B2145,resources!B:B,0))),"fillme",
INDEX(resources!J:J,MATCH(B2145,resources!B:B,0)))</f>
        <v>0</v>
      </c>
      <c r="O2145" s="83" t="str">
        <f>IFERROR(INDEX(resources!K:K,MATCH(B2145,resources!B:B,0)),"fillme")</f>
        <v>solar</v>
      </c>
      <c r="P2145" s="89" t="str">
        <f t="shared" si="460"/>
        <v>solar_2029_7</v>
      </c>
      <c r="Q2145" s="87">
        <f>INDEX(elcc!G:G,MATCH(P2145,elcc!D:D,0))</f>
        <v>0.25071428571428572</v>
      </c>
      <c r="R2145" s="89">
        <f t="shared" si="461"/>
        <v>1</v>
      </c>
      <c r="S2145" s="89" t="s">
        <v>6314</v>
      </c>
      <c r="T2145" s="89" t="s">
        <v>6314</v>
      </c>
      <c r="U2145" s="90" t="str">
        <f t="shared" si="462"/>
        <v>ok</v>
      </c>
      <c r="V2145" s="63" t="str">
        <f>INDEX(resources!F:F,MATCH(B2145,resources!B:B,0))</f>
        <v>new_resolve</v>
      </c>
      <c r="W2145" s="110">
        <f t="shared" si="463"/>
        <v>1</v>
      </c>
      <c r="X2145" s="110">
        <f t="shared" si="464"/>
        <v>0</v>
      </c>
      <c r="Y2145" s="110" t="str">
        <f t="shared" si="465"/>
        <v>Inyokern_North_Kramer_Solar_energy_NA_CONFIDENTIAL</v>
      </c>
      <c r="Z2145" s="110">
        <f>IF(COUNTIFS($Y$2:Y2145,Y2145)=1,1,0)</f>
        <v>0</v>
      </c>
      <c r="AA2145" s="110">
        <f>SUM($Z$2:Z2145)*Z2145</f>
        <v>0</v>
      </c>
      <c r="AB2145" s="110">
        <f>COUNTIFS(resources!B:B,B2145)</f>
        <v>1</v>
      </c>
      <c r="AC2145" s="110">
        <f t="shared" si="466"/>
        <v>1</v>
      </c>
      <c r="AD2145" s="110">
        <f t="shared" si="467"/>
        <v>1</v>
      </c>
      <c r="AE2145" s="110">
        <f t="shared" si="468"/>
        <v>0</v>
      </c>
      <c r="AF2145" s="110">
        <f t="shared" si="469"/>
        <v>1</v>
      </c>
      <c r="AG2145" s="110">
        <f t="shared" si="470"/>
        <v>0</v>
      </c>
      <c r="AH2145" s="110">
        <f t="shared" si="471"/>
        <v>0</v>
      </c>
      <c r="AI2145" s="110">
        <f t="shared" si="472"/>
        <v>1</v>
      </c>
      <c r="AJ2145" s="100">
        <f>ROW()</f>
        <v>2145</v>
      </c>
      <c r="AK2145" s="100" t="e">
        <f>INDEX('BadRows RECART'!$C$2:$C$1207,MATCH(monthly_gwh_mw!AJ2145,'BadRows RECART'!$D$2:$D$1207,0))</f>
        <v>#N/A</v>
      </c>
    </row>
    <row r="2146" spans="1:37" ht="20">
      <c r="A2146" s="106" t="s">
        <v>3907</v>
      </c>
      <c r="B2146" s="106" t="s">
        <v>2080</v>
      </c>
      <c r="C2146" s="106" t="s">
        <v>6297</v>
      </c>
      <c r="D2146" s="168">
        <v>2029</v>
      </c>
      <c r="E2146" s="168">
        <v>8</v>
      </c>
      <c r="F2146" s="199">
        <v>6.3201432708077485</v>
      </c>
      <c r="G2146" s="212" t="s">
        <v>6314</v>
      </c>
      <c r="H2146" s="212" t="s">
        <v>6314</v>
      </c>
      <c r="I2146" s="106" t="s">
        <v>594</v>
      </c>
      <c r="K2146" s="83" t="s">
        <v>6314</v>
      </c>
      <c r="L2146" s="83" t="s">
        <v>6314</v>
      </c>
      <c r="M2146" s="45" t="str">
        <f>IF(
ISNA(INDEX(resources!E:E,MATCH(B2146,resources!B:B,0))),"fillme",
INDEX(resources!E:E,MATCH(B2146,resources!B:B,0)))</f>
        <v>CAISO_Solar</v>
      </c>
      <c r="N2146" s="45">
        <f>IF(
ISNA(INDEX(resources!J:J,MATCH(B2146,resources!B:B,0))),"fillme",
INDEX(resources!J:J,MATCH(B2146,resources!B:B,0)))</f>
        <v>0</v>
      </c>
      <c r="O2146" s="83" t="str">
        <f>IFERROR(INDEX(resources!K:K,MATCH(B2146,resources!B:B,0)),"fillme")</f>
        <v>solar</v>
      </c>
      <c r="P2146" s="89" t="str">
        <f t="shared" si="460"/>
        <v>solar_2029_8</v>
      </c>
      <c r="Q2146" s="87">
        <f>INDEX(elcc!G:G,MATCH(P2146,elcc!D:D,0))</f>
        <v>0.17357142857142857</v>
      </c>
      <c r="R2146" s="89">
        <f t="shared" si="461"/>
        <v>1</v>
      </c>
      <c r="S2146" s="89" t="s">
        <v>6314</v>
      </c>
      <c r="T2146" s="89" t="s">
        <v>6314</v>
      </c>
      <c r="U2146" s="90" t="str">
        <f t="shared" si="462"/>
        <v>ok</v>
      </c>
      <c r="V2146" s="63" t="str">
        <f>INDEX(resources!F:F,MATCH(B2146,resources!B:B,0))</f>
        <v>new_resolve</v>
      </c>
      <c r="W2146" s="110">
        <f t="shared" si="463"/>
        <v>1</v>
      </c>
      <c r="X2146" s="110">
        <f t="shared" si="464"/>
        <v>0</v>
      </c>
      <c r="Y2146" s="110" t="str">
        <f t="shared" si="465"/>
        <v>Inyokern_North_Kramer_Solar_energy_NA_CONFIDENTIAL</v>
      </c>
      <c r="Z2146" s="110">
        <f>IF(COUNTIFS($Y$2:Y2146,Y2146)=1,1,0)</f>
        <v>0</v>
      </c>
      <c r="AA2146" s="110">
        <f>SUM($Z$2:Z2146)*Z2146</f>
        <v>0</v>
      </c>
      <c r="AB2146" s="110">
        <f>COUNTIFS(resources!B:B,B2146)</f>
        <v>1</v>
      </c>
      <c r="AC2146" s="110">
        <f t="shared" si="466"/>
        <v>1</v>
      </c>
      <c r="AD2146" s="110">
        <f t="shared" si="467"/>
        <v>1</v>
      </c>
      <c r="AE2146" s="110">
        <f t="shared" si="468"/>
        <v>0</v>
      </c>
      <c r="AF2146" s="110">
        <f t="shared" si="469"/>
        <v>1</v>
      </c>
      <c r="AG2146" s="110">
        <f t="shared" si="470"/>
        <v>0</v>
      </c>
      <c r="AH2146" s="110">
        <f t="shared" si="471"/>
        <v>0</v>
      </c>
      <c r="AI2146" s="110">
        <f t="shared" si="472"/>
        <v>1</v>
      </c>
      <c r="AJ2146" s="100">
        <f>ROW()</f>
        <v>2146</v>
      </c>
      <c r="AK2146" s="100" t="e">
        <f>INDEX('BadRows RECART'!$C$2:$C$1207,MATCH(monthly_gwh_mw!AJ2146,'BadRows RECART'!$D$2:$D$1207,0))</f>
        <v>#N/A</v>
      </c>
    </row>
    <row r="2147" spans="1:37" ht="20">
      <c r="A2147" s="106" t="s">
        <v>3907</v>
      </c>
      <c r="B2147" s="106" t="s">
        <v>2080</v>
      </c>
      <c r="C2147" s="106" t="s">
        <v>6297</v>
      </c>
      <c r="D2147" s="168">
        <v>2029</v>
      </c>
      <c r="E2147" s="168">
        <v>9</v>
      </c>
      <c r="F2147" s="199">
        <v>5.7527225264799515</v>
      </c>
      <c r="G2147" s="212" t="s">
        <v>6314</v>
      </c>
      <c r="H2147" s="212" t="s">
        <v>6314</v>
      </c>
      <c r="I2147" s="106" t="s">
        <v>594</v>
      </c>
      <c r="K2147" s="83" t="s">
        <v>6314</v>
      </c>
      <c r="L2147" s="83" t="s">
        <v>6314</v>
      </c>
      <c r="M2147" s="45" t="str">
        <f>IF(
ISNA(INDEX(resources!E:E,MATCH(B2147,resources!B:B,0))),"fillme",
INDEX(resources!E:E,MATCH(B2147,resources!B:B,0)))</f>
        <v>CAISO_Solar</v>
      </c>
      <c r="N2147" s="45">
        <f>IF(
ISNA(INDEX(resources!J:J,MATCH(B2147,resources!B:B,0))),"fillme",
INDEX(resources!J:J,MATCH(B2147,resources!B:B,0)))</f>
        <v>0</v>
      </c>
      <c r="O2147" s="83" t="str">
        <f>IFERROR(INDEX(resources!K:K,MATCH(B2147,resources!B:B,0)),"fillme")</f>
        <v>solar</v>
      </c>
      <c r="P2147" s="89" t="str">
        <f t="shared" si="460"/>
        <v>solar_2029_9</v>
      </c>
      <c r="Q2147" s="87">
        <f>INDEX(elcc!G:G,MATCH(P2147,elcc!D:D,0))</f>
        <v>8.8890363256559829E-2</v>
      </c>
      <c r="R2147" s="89">
        <f t="shared" si="461"/>
        <v>1</v>
      </c>
      <c r="S2147" s="89" t="s">
        <v>6314</v>
      </c>
      <c r="T2147" s="89" t="s">
        <v>6314</v>
      </c>
      <c r="U2147" s="90" t="str">
        <f t="shared" si="462"/>
        <v>ok</v>
      </c>
      <c r="V2147" s="63" t="str">
        <f>INDEX(resources!F:F,MATCH(B2147,resources!B:B,0))</f>
        <v>new_resolve</v>
      </c>
      <c r="W2147" s="110">
        <f t="shared" si="463"/>
        <v>1</v>
      </c>
      <c r="X2147" s="110">
        <f t="shared" si="464"/>
        <v>0</v>
      </c>
      <c r="Y2147" s="110" t="str">
        <f t="shared" si="465"/>
        <v>Inyokern_North_Kramer_Solar_energy_NA_CONFIDENTIAL</v>
      </c>
      <c r="Z2147" s="110">
        <f>IF(COUNTIFS($Y$2:Y2147,Y2147)=1,1,0)</f>
        <v>0</v>
      </c>
      <c r="AA2147" s="110">
        <f>SUM($Z$2:Z2147)*Z2147</f>
        <v>0</v>
      </c>
      <c r="AB2147" s="110">
        <f>COUNTIFS(resources!B:B,B2147)</f>
        <v>1</v>
      </c>
      <c r="AC2147" s="110">
        <f t="shared" si="466"/>
        <v>1</v>
      </c>
      <c r="AD2147" s="110">
        <f t="shared" si="467"/>
        <v>1</v>
      </c>
      <c r="AE2147" s="110">
        <f t="shared" si="468"/>
        <v>0</v>
      </c>
      <c r="AF2147" s="110">
        <f t="shared" si="469"/>
        <v>1</v>
      </c>
      <c r="AG2147" s="110">
        <f t="shared" si="470"/>
        <v>0</v>
      </c>
      <c r="AH2147" s="110">
        <f t="shared" si="471"/>
        <v>0</v>
      </c>
      <c r="AI2147" s="110">
        <f t="shared" si="472"/>
        <v>1</v>
      </c>
      <c r="AJ2147" s="100">
        <f>ROW()</f>
        <v>2147</v>
      </c>
      <c r="AK2147" s="100" t="e">
        <f>INDEX('BadRows RECART'!$C$2:$C$1207,MATCH(monthly_gwh_mw!AJ2147,'BadRows RECART'!$D$2:$D$1207,0))</f>
        <v>#N/A</v>
      </c>
    </row>
    <row r="2148" spans="1:37" ht="20">
      <c r="A2148" s="106" t="s">
        <v>3907</v>
      </c>
      <c r="B2148" s="106" t="s">
        <v>2080</v>
      </c>
      <c r="C2148" s="106" t="s">
        <v>6297</v>
      </c>
      <c r="D2148" s="168">
        <v>2029</v>
      </c>
      <c r="E2148" s="168">
        <v>10</v>
      </c>
      <c r="F2148" s="199">
        <v>5.0227245091733455</v>
      </c>
      <c r="G2148" s="212" t="s">
        <v>6314</v>
      </c>
      <c r="H2148" s="212" t="s">
        <v>6314</v>
      </c>
      <c r="I2148" s="106" t="s">
        <v>594</v>
      </c>
      <c r="K2148" s="83" t="s">
        <v>6314</v>
      </c>
      <c r="L2148" s="83" t="s">
        <v>6314</v>
      </c>
      <c r="M2148" s="45" t="str">
        <f>IF(
ISNA(INDEX(resources!E:E,MATCH(B2148,resources!B:B,0))),"fillme",
INDEX(resources!E:E,MATCH(B2148,resources!B:B,0)))</f>
        <v>CAISO_Solar</v>
      </c>
      <c r="N2148" s="45">
        <f>IF(
ISNA(INDEX(resources!J:J,MATCH(B2148,resources!B:B,0))),"fillme",
INDEX(resources!J:J,MATCH(B2148,resources!B:B,0)))</f>
        <v>0</v>
      </c>
      <c r="O2148" s="83" t="str">
        <f>IFERROR(INDEX(resources!K:K,MATCH(B2148,resources!B:B,0)),"fillme")</f>
        <v>solar</v>
      </c>
      <c r="P2148" s="89" t="str">
        <f t="shared" si="460"/>
        <v>solar_2029_10</v>
      </c>
      <c r="Q2148" s="87">
        <f>INDEX(elcc!G:G,MATCH(P2148,elcc!D:D,0))</f>
        <v>1.2857142857142857E-2</v>
      </c>
      <c r="R2148" s="89">
        <f t="shared" si="461"/>
        <v>1</v>
      </c>
      <c r="S2148" s="89" t="s">
        <v>6314</v>
      </c>
      <c r="T2148" s="89" t="s">
        <v>6314</v>
      </c>
      <c r="U2148" s="90" t="str">
        <f t="shared" si="462"/>
        <v>ok</v>
      </c>
      <c r="V2148" s="63" t="str">
        <f>INDEX(resources!F:F,MATCH(B2148,resources!B:B,0))</f>
        <v>new_resolve</v>
      </c>
      <c r="W2148" s="110">
        <f t="shared" si="463"/>
        <v>1</v>
      </c>
      <c r="X2148" s="110">
        <f t="shared" si="464"/>
        <v>0</v>
      </c>
      <c r="Y2148" s="110" t="str">
        <f t="shared" si="465"/>
        <v>Inyokern_North_Kramer_Solar_energy_NA_CONFIDENTIAL</v>
      </c>
      <c r="Z2148" s="110">
        <f>IF(COUNTIFS($Y$2:Y2148,Y2148)=1,1,0)</f>
        <v>0</v>
      </c>
      <c r="AA2148" s="110">
        <f>SUM($Z$2:Z2148)*Z2148</f>
        <v>0</v>
      </c>
      <c r="AB2148" s="110">
        <f>COUNTIFS(resources!B:B,B2148)</f>
        <v>1</v>
      </c>
      <c r="AC2148" s="110">
        <f t="shared" si="466"/>
        <v>1</v>
      </c>
      <c r="AD2148" s="110">
        <f t="shared" si="467"/>
        <v>1</v>
      </c>
      <c r="AE2148" s="110">
        <f t="shared" si="468"/>
        <v>0</v>
      </c>
      <c r="AF2148" s="110">
        <f t="shared" si="469"/>
        <v>1</v>
      </c>
      <c r="AG2148" s="110">
        <f t="shared" si="470"/>
        <v>0</v>
      </c>
      <c r="AH2148" s="110">
        <f t="shared" si="471"/>
        <v>0</v>
      </c>
      <c r="AI2148" s="110">
        <f t="shared" si="472"/>
        <v>1</v>
      </c>
      <c r="AJ2148" s="100">
        <f>ROW()</f>
        <v>2148</v>
      </c>
      <c r="AK2148" s="100" t="e">
        <f>INDEX('BadRows RECART'!$C$2:$C$1207,MATCH(monthly_gwh_mw!AJ2148,'BadRows RECART'!$D$2:$D$1207,0))</f>
        <v>#N/A</v>
      </c>
    </row>
    <row r="2149" spans="1:37" ht="20">
      <c r="A2149" s="106" t="s">
        <v>3907</v>
      </c>
      <c r="B2149" s="106" t="s">
        <v>2080</v>
      </c>
      <c r="C2149" s="106" t="s">
        <v>6297</v>
      </c>
      <c r="D2149" s="168">
        <v>2029</v>
      </c>
      <c r="E2149" s="168">
        <v>11</v>
      </c>
      <c r="F2149" s="199">
        <v>3.5800052851662745</v>
      </c>
      <c r="G2149" s="212" t="s">
        <v>6314</v>
      </c>
      <c r="H2149" s="212" t="s">
        <v>6314</v>
      </c>
      <c r="I2149" s="106" t="s">
        <v>594</v>
      </c>
      <c r="K2149" s="83" t="s">
        <v>6314</v>
      </c>
      <c r="L2149" s="83" t="s">
        <v>6314</v>
      </c>
      <c r="M2149" s="45" t="str">
        <f>IF(
ISNA(INDEX(resources!E:E,MATCH(B2149,resources!B:B,0))),"fillme",
INDEX(resources!E:E,MATCH(B2149,resources!B:B,0)))</f>
        <v>CAISO_Solar</v>
      </c>
      <c r="N2149" s="45">
        <f>IF(
ISNA(INDEX(resources!J:J,MATCH(B2149,resources!B:B,0))),"fillme",
INDEX(resources!J:J,MATCH(B2149,resources!B:B,0)))</f>
        <v>0</v>
      </c>
      <c r="O2149" s="83" t="str">
        <f>IFERROR(INDEX(resources!K:K,MATCH(B2149,resources!B:B,0)),"fillme")</f>
        <v>solar</v>
      </c>
      <c r="P2149" s="89" t="str">
        <f t="shared" si="460"/>
        <v>solar_2029_11</v>
      </c>
      <c r="Q2149" s="87">
        <f>INDEX(elcc!G:G,MATCH(P2149,elcc!D:D,0))</f>
        <v>1.2857142857142857E-2</v>
      </c>
      <c r="R2149" s="89">
        <f t="shared" si="461"/>
        <v>1</v>
      </c>
      <c r="S2149" s="89" t="s">
        <v>6314</v>
      </c>
      <c r="T2149" s="89" t="s">
        <v>6314</v>
      </c>
      <c r="U2149" s="90" t="str">
        <f t="shared" si="462"/>
        <v>ok</v>
      </c>
      <c r="V2149" s="63" t="str">
        <f>INDEX(resources!F:F,MATCH(B2149,resources!B:B,0))</f>
        <v>new_resolve</v>
      </c>
      <c r="W2149" s="110">
        <f t="shared" si="463"/>
        <v>1</v>
      </c>
      <c r="X2149" s="110">
        <f t="shared" si="464"/>
        <v>0</v>
      </c>
      <c r="Y2149" s="110" t="str">
        <f t="shared" si="465"/>
        <v>Inyokern_North_Kramer_Solar_energy_NA_CONFIDENTIAL</v>
      </c>
      <c r="Z2149" s="110">
        <f>IF(COUNTIFS($Y$2:Y2149,Y2149)=1,1,0)</f>
        <v>0</v>
      </c>
      <c r="AA2149" s="110">
        <f>SUM($Z$2:Z2149)*Z2149</f>
        <v>0</v>
      </c>
      <c r="AB2149" s="110">
        <f>COUNTIFS(resources!B:B,B2149)</f>
        <v>1</v>
      </c>
      <c r="AC2149" s="110">
        <f t="shared" si="466"/>
        <v>1</v>
      </c>
      <c r="AD2149" s="110">
        <f t="shared" si="467"/>
        <v>1</v>
      </c>
      <c r="AE2149" s="110">
        <f t="shared" si="468"/>
        <v>0</v>
      </c>
      <c r="AF2149" s="110">
        <f t="shared" si="469"/>
        <v>1</v>
      </c>
      <c r="AG2149" s="110">
        <f t="shared" si="470"/>
        <v>0</v>
      </c>
      <c r="AH2149" s="110">
        <f t="shared" si="471"/>
        <v>0</v>
      </c>
      <c r="AI2149" s="110">
        <f t="shared" si="472"/>
        <v>1</v>
      </c>
      <c r="AJ2149" s="100">
        <f>ROW()</f>
        <v>2149</v>
      </c>
      <c r="AK2149" s="100" t="e">
        <f>INDEX('BadRows RECART'!$C$2:$C$1207,MATCH(monthly_gwh_mw!AJ2149,'BadRows RECART'!$D$2:$D$1207,0))</f>
        <v>#N/A</v>
      </c>
    </row>
    <row r="2150" spans="1:37" ht="20">
      <c r="A2150" s="106" t="s">
        <v>3907</v>
      </c>
      <c r="B2150" s="106" t="s">
        <v>2080</v>
      </c>
      <c r="C2150" s="106" t="s">
        <v>6297</v>
      </c>
      <c r="D2150" s="168">
        <v>2029</v>
      </c>
      <c r="E2150" s="168">
        <v>12</v>
      </c>
      <c r="F2150" s="199">
        <v>3.3466040506646966</v>
      </c>
      <c r="G2150" s="212" t="s">
        <v>6314</v>
      </c>
      <c r="H2150" s="212" t="s">
        <v>6314</v>
      </c>
      <c r="I2150" s="106" t="s">
        <v>594</v>
      </c>
      <c r="K2150" s="83" t="s">
        <v>6314</v>
      </c>
      <c r="L2150" s="83" t="s">
        <v>6314</v>
      </c>
      <c r="M2150" s="45" t="str">
        <f>IF(
ISNA(INDEX(resources!E:E,MATCH(B2150,resources!B:B,0))),"fillme",
INDEX(resources!E:E,MATCH(B2150,resources!B:B,0)))</f>
        <v>CAISO_Solar</v>
      </c>
      <c r="N2150" s="45">
        <f>IF(
ISNA(INDEX(resources!J:J,MATCH(B2150,resources!B:B,0))),"fillme",
INDEX(resources!J:J,MATCH(B2150,resources!B:B,0)))</f>
        <v>0</v>
      </c>
      <c r="O2150" s="83" t="str">
        <f>IFERROR(INDEX(resources!K:K,MATCH(B2150,resources!B:B,0)),"fillme")</f>
        <v>solar</v>
      </c>
      <c r="P2150" s="89" t="str">
        <f t="shared" si="460"/>
        <v>solar_2029_12</v>
      </c>
      <c r="Q2150" s="87">
        <f>INDEX(elcc!G:G,MATCH(P2150,elcc!D:D,0))</f>
        <v>0</v>
      </c>
      <c r="R2150" s="89">
        <f t="shared" si="461"/>
        <v>1</v>
      </c>
      <c r="S2150" s="89" t="s">
        <v>6314</v>
      </c>
      <c r="T2150" s="89" t="s">
        <v>6314</v>
      </c>
      <c r="U2150" s="90" t="str">
        <f t="shared" si="462"/>
        <v>ok</v>
      </c>
      <c r="V2150" s="63" t="str">
        <f>INDEX(resources!F:F,MATCH(B2150,resources!B:B,0))</f>
        <v>new_resolve</v>
      </c>
      <c r="W2150" s="110">
        <f t="shared" si="463"/>
        <v>1</v>
      </c>
      <c r="X2150" s="110">
        <f t="shared" si="464"/>
        <v>0</v>
      </c>
      <c r="Y2150" s="110" t="str">
        <f t="shared" si="465"/>
        <v>Inyokern_North_Kramer_Solar_energy_NA_CONFIDENTIAL</v>
      </c>
      <c r="Z2150" s="110">
        <f>IF(COUNTIFS($Y$2:Y2150,Y2150)=1,1,0)</f>
        <v>0</v>
      </c>
      <c r="AA2150" s="110">
        <f>SUM($Z$2:Z2150)*Z2150</f>
        <v>0</v>
      </c>
      <c r="AB2150" s="110">
        <f>COUNTIFS(resources!B:B,B2150)</f>
        <v>1</v>
      </c>
      <c r="AC2150" s="110">
        <f t="shared" si="466"/>
        <v>1</v>
      </c>
      <c r="AD2150" s="110">
        <f t="shared" si="467"/>
        <v>1</v>
      </c>
      <c r="AE2150" s="110">
        <f t="shared" si="468"/>
        <v>0</v>
      </c>
      <c r="AF2150" s="110">
        <f t="shared" si="469"/>
        <v>1</v>
      </c>
      <c r="AG2150" s="110">
        <f t="shared" si="470"/>
        <v>0</v>
      </c>
      <c r="AH2150" s="110">
        <f t="shared" si="471"/>
        <v>0</v>
      </c>
      <c r="AI2150" s="110">
        <f t="shared" si="472"/>
        <v>1</v>
      </c>
      <c r="AJ2150" s="100">
        <f>ROW()</f>
        <v>2150</v>
      </c>
      <c r="AK2150" s="100" t="e">
        <f>INDEX('BadRows RECART'!$C$2:$C$1207,MATCH(monthly_gwh_mw!AJ2150,'BadRows RECART'!$D$2:$D$1207,0))</f>
        <v>#N/A</v>
      </c>
    </row>
    <row r="2151" spans="1:37" ht="20">
      <c r="A2151" s="106" t="s">
        <v>3907</v>
      </c>
      <c r="B2151" s="106" t="s">
        <v>2080</v>
      </c>
      <c r="C2151" s="106" t="s">
        <v>6297</v>
      </c>
      <c r="D2151" s="168">
        <v>2030</v>
      </c>
      <c r="E2151" s="168">
        <v>1</v>
      </c>
      <c r="F2151" s="199">
        <v>3.7988841842477759</v>
      </c>
      <c r="G2151" s="212" t="s">
        <v>6314</v>
      </c>
      <c r="H2151" s="212" t="s">
        <v>6314</v>
      </c>
      <c r="I2151" s="106" t="s">
        <v>594</v>
      </c>
      <c r="K2151" s="83" t="s">
        <v>6314</v>
      </c>
      <c r="L2151" s="83" t="s">
        <v>6314</v>
      </c>
      <c r="M2151" s="45" t="str">
        <f>IF(
ISNA(INDEX(resources!E:E,MATCH(B2151,resources!B:B,0))),"fillme",
INDEX(resources!E:E,MATCH(B2151,resources!B:B,0)))</f>
        <v>CAISO_Solar</v>
      </c>
      <c r="N2151" s="45">
        <f>IF(
ISNA(INDEX(resources!J:J,MATCH(B2151,resources!B:B,0))),"fillme",
INDEX(resources!J:J,MATCH(B2151,resources!B:B,0)))</f>
        <v>0</v>
      </c>
      <c r="O2151" s="83" t="str">
        <f>IFERROR(INDEX(resources!K:K,MATCH(B2151,resources!B:B,0)),"fillme")</f>
        <v>solar</v>
      </c>
      <c r="P2151" s="89" t="str">
        <f t="shared" si="460"/>
        <v>solar_2030_1</v>
      </c>
      <c r="Q2151" s="87">
        <f>INDEX(elcc!G:G,MATCH(P2151,elcc!D:D,0))</f>
        <v>2.5714285714285714E-2</v>
      </c>
      <c r="R2151" s="89">
        <f t="shared" si="461"/>
        <v>1</v>
      </c>
      <c r="S2151" s="89" t="s">
        <v>6314</v>
      </c>
      <c r="T2151" s="89" t="s">
        <v>6314</v>
      </c>
      <c r="U2151" s="90" t="str">
        <f t="shared" si="462"/>
        <v>ok</v>
      </c>
      <c r="V2151" s="63" t="str">
        <f>INDEX(resources!F:F,MATCH(B2151,resources!B:B,0))</f>
        <v>new_resolve</v>
      </c>
      <c r="W2151" s="110">
        <f t="shared" si="463"/>
        <v>1</v>
      </c>
      <c r="X2151" s="110">
        <f t="shared" si="464"/>
        <v>0</v>
      </c>
      <c r="Y2151" s="110" t="str">
        <f t="shared" si="465"/>
        <v>Inyokern_North_Kramer_Solar_energy_NA_CONFIDENTIAL</v>
      </c>
      <c r="Z2151" s="110">
        <f>IF(COUNTIFS($Y$2:Y2151,Y2151)=1,1,0)</f>
        <v>0</v>
      </c>
      <c r="AA2151" s="110">
        <f>SUM($Z$2:Z2151)*Z2151</f>
        <v>0</v>
      </c>
      <c r="AB2151" s="110">
        <f>COUNTIFS(resources!B:B,B2151)</f>
        <v>1</v>
      </c>
      <c r="AC2151" s="110">
        <f t="shared" si="466"/>
        <v>1</v>
      </c>
      <c r="AD2151" s="110">
        <f t="shared" si="467"/>
        <v>1</v>
      </c>
      <c r="AE2151" s="110">
        <f t="shared" si="468"/>
        <v>0</v>
      </c>
      <c r="AF2151" s="110">
        <f t="shared" si="469"/>
        <v>1</v>
      </c>
      <c r="AG2151" s="110">
        <f t="shared" si="470"/>
        <v>0</v>
      </c>
      <c r="AH2151" s="110">
        <f t="shared" si="471"/>
        <v>0</v>
      </c>
      <c r="AI2151" s="110">
        <f t="shared" si="472"/>
        <v>1</v>
      </c>
      <c r="AJ2151" s="100">
        <f>ROW()</f>
        <v>2151</v>
      </c>
      <c r="AK2151" s="100" t="e">
        <f>INDEX('BadRows RECART'!$C$2:$C$1207,MATCH(monthly_gwh_mw!AJ2151,'BadRows RECART'!$D$2:$D$1207,0))</f>
        <v>#N/A</v>
      </c>
    </row>
    <row r="2152" spans="1:37" ht="20">
      <c r="A2152" s="106" t="s">
        <v>3907</v>
      </c>
      <c r="B2152" s="106" t="s">
        <v>2080</v>
      </c>
      <c r="C2152" s="106" t="s">
        <v>6297</v>
      </c>
      <c r="D2152" s="168">
        <v>2030</v>
      </c>
      <c r="E2152" s="168">
        <v>2</v>
      </c>
      <c r="F2152" s="199">
        <v>4.0066678975761088</v>
      </c>
      <c r="G2152" s="212" t="s">
        <v>6314</v>
      </c>
      <c r="H2152" s="212" t="s">
        <v>6314</v>
      </c>
      <c r="I2152" s="106" t="s">
        <v>594</v>
      </c>
      <c r="K2152" s="83" t="s">
        <v>6314</v>
      </c>
      <c r="L2152" s="83" t="s">
        <v>6314</v>
      </c>
      <c r="M2152" s="45" t="str">
        <f>IF(
ISNA(INDEX(resources!E:E,MATCH(B2152,resources!B:B,0))),"fillme",
INDEX(resources!E:E,MATCH(B2152,resources!B:B,0)))</f>
        <v>CAISO_Solar</v>
      </c>
      <c r="N2152" s="45">
        <f>IF(
ISNA(INDEX(resources!J:J,MATCH(B2152,resources!B:B,0))),"fillme",
INDEX(resources!J:J,MATCH(B2152,resources!B:B,0)))</f>
        <v>0</v>
      </c>
      <c r="O2152" s="83" t="str">
        <f>IFERROR(INDEX(resources!K:K,MATCH(B2152,resources!B:B,0)),"fillme")</f>
        <v>solar</v>
      </c>
      <c r="P2152" s="89" t="str">
        <f t="shared" si="460"/>
        <v>solar_2030_2</v>
      </c>
      <c r="Q2152" s="87">
        <f>INDEX(elcc!G:G,MATCH(P2152,elcc!D:D,0))</f>
        <v>1.9285714285714285E-2</v>
      </c>
      <c r="R2152" s="89">
        <f t="shared" si="461"/>
        <v>1</v>
      </c>
      <c r="S2152" s="89" t="s">
        <v>6314</v>
      </c>
      <c r="T2152" s="89" t="s">
        <v>6314</v>
      </c>
      <c r="U2152" s="90" t="str">
        <f t="shared" si="462"/>
        <v>ok</v>
      </c>
      <c r="V2152" s="63" t="str">
        <f>INDEX(resources!F:F,MATCH(B2152,resources!B:B,0))</f>
        <v>new_resolve</v>
      </c>
      <c r="W2152" s="110">
        <f t="shared" si="463"/>
        <v>1</v>
      </c>
      <c r="X2152" s="110">
        <f t="shared" si="464"/>
        <v>0</v>
      </c>
      <c r="Y2152" s="110" t="str">
        <f t="shared" si="465"/>
        <v>Inyokern_North_Kramer_Solar_energy_NA_CONFIDENTIAL</v>
      </c>
      <c r="Z2152" s="110">
        <f>IF(COUNTIFS($Y$2:Y2152,Y2152)=1,1,0)</f>
        <v>0</v>
      </c>
      <c r="AA2152" s="110">
        <f>SUM($Z$2:Z2152)*Z2152</f>
        <v>0</v>
      </c>
      <c r="AB2152" s="110">
        <f>COUNTIFS(resources!B:B,B2152)</f>
        <v>1</v>
      </c>
      <c r="AC2152" s="110">
        <f t="shared" si="466"/>
        <v>1</v>
      </c>
      <c r="AD2152" s="110">
        <f t="shared" si="467"/>
        <v>1</v>
      </c>
      <c r="AE2152" s="110">
        <f t="shared" si="468"/>
        <v>0</v>
      </c>
      <c r="AF2152" s="110">
        <f t="shared" si="469"/>
        <v>1</v>
      </c>
      <c r="AG2152" s="110">
        <f t="shared" si="470"/>
        <v>0</v>
      </c>
      <c r="AH2152" s="110">
        <f t="shared" si="471"/>
        <v>0</v>
      </c>
      <c r="AI2152" s="110">
        <f t="shared" si="472"/>
        <v>1</v>
      </c>
      <c r="AJ2152" s="100">
        <f>ROW()</f>
        <v>2152</v>
      </c>
      <c r="AK2152" s="100" t="e">
        <f>INDEX('BadRows RECART'!$C$2:$C$1207,MATCH(monthly_gwh_mw!AJ2152,'BadRows RECART'!$D$2:$D$1207,0))</f>
        <v>#N/A</v>
      </c>
    </row>
    <row r="2153" spans="1:37" ht="20">
      <c r="A2153" s="106" t="s">
        <v>3907</v>
      </c>
      <c r="B2153" s="106" t="s">
        <v>2080</v>
      </c>
      <c r="C2153" s="106" t="s">
        <v>6297</v>
      </c>
      <c r="D2153" s="168">
        <v>2030</v>
      </c>
      <c r="E2153" s="168">
        <v>3</v>
      </c>
      <c r="F2153" s="199">
        <v>5.7752141190069111</v>
      </c>
      <c r="G2153" s="212" t="s">
        <v>6314</v>
      </c>
      <c r="H2153" s="212" t="s">
        <v>6314</v>
      </c>
      <c r="I2153" s="106" t="s">
        <v>594</v>
      </c>
      <c r="K2153" s="83" t="s">
        <v>6314</v>
      </c>
      <c r="L2153" s="83" t="s">
        <v>6314</v>
      </c>
      <c r="M2153" s="45" t="str">
        <f>IF(
ISNA(INDEX(resources!E:E,MATCH(B2153,resources!B:B,0))),"fillme",
INDEX(resources!E:E,MATCH(B2153,resources!B:B,0)))</f>
        <v>CAISO_Solar</v>
      </c>
      <c r="N2153" s="45">
        <f>IF(
ISNA(INDEX(resources!J:J,MATCH(B2153,resources!B:B,0))),"fillme",
INDEX(resources!J:J,MATCH(B2153,resources!B:B,0)))</f>
        <v>0</v>
      </c>
      <c r="O2153" s="83" t="str">
        <f>IFERROR(INDEX(resources!K:K,MATCH(B2153,resources!B:B,0)),"fillme")</f>
        <v>solar</v>
      </c>
      <c r="P2153" s="89" t="str">
        <f t="shared" si="460"/>
        <v>solar_2030_3</v>
      </c>
      <c r="Q2153" s="87">
        <f>INDEX(elcc!G:G,MATCH(P2153,elcc!D:D,0))</f>
        <v>0.1157142857142857</v>
      </c>
      <c r="R2153" s="89">
        <f t="shared" si="461"/>
        <v>1</v>
      </c>
      <c r="S2153" s="89" t="s">
        <v>6314</v>
      </c>
      <c r="T2153" s="89" t="s">
        <v>6314</v>
      </c>
      <c r="U2153" s="90" t="str">
        <f t="shared" si="462"/>
        <v>ok</v>
      </c>
      <c r="V2153" s="63" t="str">
        <f>INDEX(resources!F:F,MATCH(B2153,resources!B:B,0))</f>
        <v>new_resolve</v>
      </c>
      <c r="W2153" s="110">
        <f t="shared" si="463"/>
        <v>1</v>
      </c>
      <c r="X2153" s="110">
        <f t="shared" si="464"/>
        <v>0</v>
      </c>
      <c r="Y2153" s="110" t="str">
        <f t="shared" si="465"/>
        <v>Inyokern_North_Kramer_Solar_energy_NA_CONFIDENTIAL</v>
      </c>
      <c r="Z2153" s="110">
        <f>IF(COUNTIFS($Y$2:Y2153,Y2153)=1,1,0)</f>
        <v>0</v>
      </c>
      <c r="AA2153" s="110">
        <f>SUM($Z$2:Z2153)*Z2153</f>
        <v>0</v>
      </c>
      <c r="AB2153" s="110">
        <f>COUNTIFS(resources!B:B,B2153)</f>
        <v>1</v>
      </c>
      <c r="AC2153" s="110">
        <f t="shared" si="466"/>
        <v>1</v>
      </c>
      <c r="AD2153" s="110">
        <f t="shared" si="467"/>
        <v>1</v>
      </c>
      <c r="AE2153" s="110">
        <f t="shared" si="468"/>
        <v>0</v>
      </c>
      <c r="AF2153" s="110">
        <f t="shared" si="469"/>
        <v>1</v>
      </c>
      <c r="AG2153" s="110">
        <f t="shared" si="470"/>
        <v>0</v>
      </c>
      <c r="AH2153" s="110">
        <f t="shared" si="471"/>
        <v>0</v>
      </c>
      <c r="AI2153" s="110">
        <f t="shared" si="472"/>
        <v>1</v>
      </c>
      <c r="AJ2153" s="100">
        <f>ROW()</f>
        <v>2153</v>
      </c>
      <c r="AK2153" s="100" t="e">
        <f>INDEX('BadRows RECART'!$C$2:$C$1207,MATCH(monthly_gwh_mw!AJ2153,'BadRows RECART'!$D$2:$D$1207,0))</f>
        <v>#N/A</v>
      </c>
    </row>
    <row r="2154" spans="1:37" ht="20">
      <c r="A2154" s="106" t="s">
        <v>3907</v>
      </c>
      <c r="B2154" s="106" t="s">
        <v>2080</v>
      </c>
      <c r="C2154" s="106" t="s">
        <v>6297</v>
      </c>
      <c r="D2154" s="168">
        <v>2030</v>
      </c>
      <c r="E2154" s="168">
        <v>4</v>
      </c>
      <c r="F2154" s="199">
        <v>6.2393435248563982</v>
      </c>
      <c r="G2154" s="212" t="s">
        <v>6314</v>
      </c>
      <c r="H2154" s="212" t="s">
        <v>6314</v>
      </c>
      <c r="I2154" s="106" t="s">
        <v>594</v>
      </c>
      <c r="K2154" s="83" t="s">
        <v>6314</v>
      </c>
      <c r="L2154" s="83" t="s">
        <v>6314</v>
      </c>
      <c r="M2154" s="45" t="str">
        <f>IF(
ISNA(INDEX(resources!E:E,MATCH(B2154,resources!B:B,0))),"fillme",
INDEX(resources!E:E,MATCH(B2154,resources!B:B,0)))</f>
        <v>CAISO_Solar</v>
      </c>
      <c r="N2154" s="45">
        <f>IF(
ISNA(INDEX(resources!J:J,MATCH(B2154,resources!B:B,0))),"fillme",
INDEX(resources!J:J,MATCH(B2154,resources!B:B,0)))</f>
        <v>0</v>
      </c>
      <c r="O2154" s="83" t="str">
        <f>IFERROR(INDEX(resources!K:K,MATCH(B2154,resources!B:B,0)),"fillme")</f>
        <v>solar</v>
      </c>
      <c r="P2154" s="89" t="str">
        <f t="shared" si="460"/>
        <v>solar_2030_4</v>
      </c>
      <c r="Q2154" s="87">
        <f>INDEX(elcc!G:G,MATCH(P2154,elcc!D:D,0))</f>
        <v>9.6428571428571419E-2</v>
      </c>
      <c r="R2154" s="89">
        <f t="shared" si="461"/>
        <v>1</v>
      </c>
      <c r="S2154" s="89" t="s">
        <v>6314</v>
      </c>
      <c r="T2154" s="89" t="s">
        <v>6314</v>
      </c>
      <c r="U2154" s="90" t="str">
        <f t="shared" si="462"/>
        <v>ok</v>
      </c>
      <c r="V2154" s="63" t="str">
        <f>INDEX(resources!F:F,MATCH(B2154,resources!B:B,0))</f>
        <v>new_resolve</v>
      </c>
      <c r="W2154" s="110">
        <f t="shared" si="463"/>
        <v>1</v>
      </c>
      <c r="X2154" s="110">
        <f t="shared" si="464"/>
        <v>0</v>
      </c>
      <c r="Y2154" s="110" t="str">
        <f t="shared" si="465"/>
        <v>Inyokern_North_Kramer_Solar_energy_NA_CONFIDENTIAL</v>
      </c>
      <c r="Z2154" s="110">
        <f>IF(COUNTIFS($Y$2:Y2154,Y2154)=1,1,0)</f>
        <v>0</v>
      </c>
      <c r="AA2154" s="110">
        <f>SUM($Z$2:Z2154)*Z2154</f>
        <v>0</v>
      </c>
      <c r="AB2154" s="110">
        <f>COUNTIFS(resources!B:B,B2154)</f>
        <v>1</v>
      </c>
      <c r="AC2154" s="110">
        <f t="shared" si="466"/>
        <v>1</v>
      </c>
      <c r="AD2154" s="110">
        <f t="shared" si="467"/>
        <v>1</v>
      </c>
      <c r="AE2154" s="110">
        <f t="shared" si="468"/>
        <v>0</v>
      </c>
      <c r="AF2154" s="110">
        <f t="shared" si="469"/>
        <v>1</v>
      </c>
      <c r="AG2154" s="110">
        <f t="shared" si="470"/>
        <v>0</v>
      </c>
      <c r="AH2154" s="110">
        <f t="shared" si="471"/>
        <v>0</v>
      </c>
      <c r="AI2154" s="110">
        <f t="shared" si="472"/>
        <v>1</v>
      </c>
      <c r="AJ2154" s="100">
        <f>ROW()</f>
        <v>2154</v>
      </c>
      <c r="AK2154" s="100" t="e">
        <f>INDEX('BadRows RECART'!$C$2:$C$1207,MATCH(monthly_gwh_mw!AJ2154,'BadRows RECART'!$D$2:$D$1207,0))</f>
        <v>#N/A</v>
      </c>
    </row>
    <row r="2155" spans="1:37" ht="20">
      <c r="A2155" s="106" t="s">
        <v>3907</v>
      </c>
      <c r="B2155" s="106" t="s">
        <v>2080</v>
      </c>
      <c r="C2155" s="106" t="s">
        <v>6297</v>
      </c>
      <c r="D2155" s="168">
        <v>2030</v>
      </c>
      <c r="E2155" s="168">
        <v>5</v>
      </c>
      <c r="F2155" s="199">
        <v>7.4884138224301591</v>
      </c>
      <c r="G2155" s="212" t="s">
        <v>6314</v>
      </c>
      <c r="H2155" s="212" t="s">
        <v>6314</v>
      </c>
      <c r="I2155" s="106" t="s">
        <v>594</v>
      </c>
      <c r="K2155" s="83" t="s">
        <v>6314</v>
      </c>
      <c r="L2155" s="83" t="s">
        <v>6314</v>
      </c>
      <c r="M2155" s="45" t="str">
        <f>IF(
ISNA(INDEX(resources!E:E,MATCH(B2155,resources!B:B,0))),"fillme",
INDEX(resources!E:E,MATCH(B2155,resources!B:B,0)))</f>
        <v>CAISO_Solar</v>
      </c>
      <c r="N2155" s="45">
        <f>IF(
ISNA(INDEX(resources!J:J,MATCH(B2155,resources!B:B,0))),"fillme",
INDEX(resources!J:J,MATCH(B2155,resources!B:B,0)))</f>
        <v>0</v>
      </c>
      <c r="O2155" s="83" t="str">
        <f>IFERROR(INDEX(resources!K:K,MATCH(B2155,resources!B:B,0)),"fillme")</f>
        <v>solar</v>
      </c>
      <c r="P2155" s="89" t="str">
        <f t="shared" si="460"/>
        <v>solar_2030_5</v>
      </c>
      <c r="Q2155" s="87">
        <f>INDEX(elcc!G:G,MATCH(P2155,elcc!D:D,0))</f>
        <v>0.10285714285714286</v>
      </c>
      <c r="R2155" s="89">
        <f t="shared" si="461"/>
        <v>1</v>
      </c>
      <c r="S2155" s="89" t="s">
        <v>6314</v>
      </c>
      <c r="T2155" s="89" t="s">
        <v>6314</v>
      </c>
      <c r="U2155" s="90" t="str">
        <f t="shared" si="462"/>
        <v>ok</v>
      </c>
      <c r="V2155" s="63" t="str">
        <f>INDEX(resources!F:F,MATCH(B2155,resources!B:B,0))</f>
        <v>new_resolve</v>
      </c>
      <c r="W2155" s="110">
        <f t="shared" si="463"/>
        <v>1</v>
      </c>
      <c r="X2155" s="110">
        <f t="shared" si="464"/>
        <v>0</v>
      </c>
      <c r="Y2155" s="110" t="str">
        <f t="shared" si="465"/>
        <v>Inyokern_North_Kramer_Solar_energy_NA_CONFIDENTIAL</v>
      </c>
      <c r="Z2155" s="110">
        <f>IF(COUNTIFS($Y$2:Y2155,Y2155)=1,1,0)</f>
        <v>0</v>
      </c>
      <c r="AA2155" s="110">
        <f>SUM($Z$2:Z2155)*Z2155</f>
        <v>0</v>
      </c>
      <c r="AB2155" s="110">
        <f>COUNTIFS(resources!B:B,B2155)</f>
        <v>1</v>
      </c>
      <c r="AC2155" s="110">
        <f t="shared" si="466"/>
        <v>1</v>
      </c>
      <c r="AD2155" s="110">
        <f t="shared" si="467"/>
        <v>1</v>
      </c>
      <c r="AE2155" s="110">
        <f t="shared" si="468"/>
        <v>0</v>
      </c>
      <c r="AF2155" s="110">
        <f t="shared" si="469"/>
        <v>1</v>
      </c>
      <c r="AG2155" s="110">
        <f t="shared" si="470"/>
        <v>0</v>
      </c>
      <c r="AH2155" s="110">
        <f t="shared" si="471"/>
        <v>0</v>
      </c>
      <c r="AI2155" s="110">
        <f t="shared" si="472"/>
        <v>1</v>
      </c>
      <c r="AJ2155" s="100">
        <f>ROW()</f>
        <v>2155</v>
      </c>
      <c r="AK2155" s="100" t="e">
        <f>INDEX('BadRows RECART'!$C$2:$C$1207,MATCH(monthly_gwh_mw!AJ2155,'BadRows RECART'!$D$2:$D$1207,0))</f>
        <v>#N/A</v>
      </c>
    </row>
    <row r="2156" spans="1:37" ht="20">
      <c r="A2156" s="106" t="s">
        <v>3907</v>
      </c>
      <c r="B2156" s="106" t="s">
        <v>2080</v>
      </c>
      <c r="C2156" s="106" t="s">
        <v>6297</v>
      </c>
      <c r="D2156" s="168">
        <v>2030</v>
      </c>
      <c r="E2156" s="168">
        <v>6</v>
      </c>
      <c r="F2156" s="199">
        <v>7.4218898756465732</v>
      </c>
      <c r="G2156" s="212" t="s">
        <v>6314</v>
      </c>
      <c r="H2156" s="212" t="s">
        <v>6314</v>
      </c>
      <c r="I2156" s="106" t="s">
        <v>594</v>
      </c>
      <c r="K2156" s="83" t="s">
        <v>6314</v>
      </c>
      <c r="L2156" s="83" t="s">
        <v>6314</v>
      </c>
      <c r="M2156" s="45" t="str">
        <f>IF(
ISNA(INDEX(resources!E:E,MATCH(B2156,resources!B:B,0))),"fillme",
INDEX(resources!E:E,MATCH(B2156,resources!B:B,0)))</f>
        <v>CAISO_Solar</v>
      </c>
      <c r="N2156" s="45">
        <f>IF(
ISNA(INDEX(resources!J:J,MATCH(B2156,resources!B:B,0))),"fillme",
INDEX(resources!J:J,MATCH(B2156,resources!B:B,0)))</f>
        <v>0</v>
      </c>
      <c r="O2156" s="83" t="str">
        <f>IFERROR(INDEX(resources!K:K,MATCH(B2156,resources!B:B,0)),"fillme")</f>
        <v>solar</v>
      </c>
      <c r="P2156" s="89" t="str">
        <f t="shared" si="460"/>
        <v>solar_2030_6</v>
      </c>
      <c r="Q2156" s="87">
        <f>INDEX(elcc!G:G,MATCH(P2156,elcc!D:D,0))</f>
        <v>0.19928571428571426</v>
      </c>
      <c r="R2156" s="89">
        <f t="shared" si="461"/>
        <v>1</v>
      </c>
      <c r="S2156" s="89" t="s">
        <v>6314</v>
      </c>
      <c r="T2156" s="89" t="s">
        <v>6314</v>
      </c>
      <c r="U2156" s="90" t="str">
        <f t="shared" si="462"/>
        <v>ok</v>
      </c>
      <c r="V2156" s="63" t="str">
        <f>INDEX(resources!F:F,MATCH(B2156,resources!B:B,0))</f>
        <v>new_resolve</v>
      </c>
      <c r="W2156" s="110">
        <f t="shared" si="463"/>
        <v>1</v>
      </c>
      <c r="X2156" s="110">
        <f t="shared" si="464"/>
        <v>0</v>
      </c>
      <c r="Y2156" s="110" t="str">
        <f t="shared" si="465"/>
        <v>Inyokern_North_Kramer_Solar_energy_NA_CONFIDENTIAL</v>
      </c>
      <c r="Z2156" s="110">
        <f>IF(COUNTIFS($Y$2:Y2156,Y2156)=1,1,0)</f>
        <v>0</v>
      </c>
      <c r="AA2156" s="110">
        <f>SUM($Z$2:Z2156)*Z2156</f>
        <v>0</v>
      </c>
      <c r="AB2156" s="110">
        <f>COUNTIFS(resources!B:B,B2156)</f>
        <v>1</v>
      </c>
      <c r="AC2156" s="110">
        <f t="shared" si="466"/>
        <v>1</v>
      </c>
      <c r="AD2156" s="110">
        <f t="shared" si="467"/>
        <v>1</v>
      </c>
      <c r="AE2156" s="110">
        <f t="shared" si="468"/>
        <v>0</v>
      </c>
      <c r="AF2156" s="110">
        <f t="shared" si="469"/>
        <v>1</v>
      </c>
      <c r="AG2156" s="110">
        <f t="shared" si="470"/>
        <v>0</v>
      </c>
      <c r="AH2156" s="110">
        <f t="shared" si="471"/>
        <v>0</v>
      </c>
      <c r="AI2156" s="110">
        <f t="shared" si="472"/>
        <v>1</v>
      </c>
      <c r="AJ2156" s="100">
        <f>ROW()</f>
        <v>2156</v>
      </c>
      <c r="AK2156" s="100" t="e">
        <f>INDEX('BadRows RECART'!$C$2:$C$1207,MATCH(monthly_gwh_mw!AJ2156,'BadRows RECART'!$D$2:$D$1207,0))</f>
        <v>#N/A</v>
      </c>
    </row>
    <row r="2157" spans="1:37" ht="20">
      <c r="A2157" s="106" t="s">
        <v>3907</v>
      </c>
      <c r="B2157" s="106" t="s">
        <v>2080</v>
      </c>
      <c r="C2157" s="106" t="s">
        <v>6297</v>
      </c>
      <c r="D2157" s="168">
        <v>2030</v>
      </c>
      <c r="E2157" s="168">
        <v>7</v>
      </c>
      <c r="F2157" s="199">
        <v>6.7162778592020356</v>
      </c>
      <c r="G2157" s="212" t="s">
        <v>6314</v>
      </c>
      <c r="H2157" s="212" t="s">
        <v>6314</v>
      </c>
      <c r="I2157" s="106" t="s">
        <v>594</v>
      </c>
      <c r="K2157" s="83" t="s">
        <v>6314</v>
      </c>
      <c r="L2157" s="83" t="s">
        <v>6314</v>
      </c>
      <c r="M2157" s="45" t="str">
        <f>IF(
ISNA(INDEX(resources!E:E,MATCH(B2157,resources!B:B,0))),"fillme",
INDEX(resources!E:E,MATCH(B2157,resources!B:B,0)))</f>
        <v>CAISO_Solar</v>
      </c>
      <c r="N2157" s="45">
        <f>IF(
ISNA(INDEX(resources!J:J,MATCH(B2157,resources!B:B,0))),"fillme",
INDEX(resources!J:J,MATCH(B2157,resources!B:B,0)))</f>
        <v>0</v>
      </c>
      <c r="O2157" s="83" t="str">
        <f>IFERROR(INDEX(resources!K:K,MATCH(B2157,resources!B:B,0)),"fillme")</f>
        <v>solar</v>
      </c>
      <c r="P2157" s="89" t="str">
        <f t="shared" si="460"/>
        <v>solar_2030_7</v>
      </c>
      <c r="Q2157" s="87">
        <f>INDEX(elcc!G:G,MATCH(P2157,elcc!D:D,0))</f>
        <v>0.25071428571428572</v>
      </c>
      <c r="R2157" s="89">
        <f t="shared" si="461"/>
        <v>1</v>
      </c>
      <c r="S2157" s="89" t="s">
        <v>6314</v>
      </c>
      <c r="T2157" s="89" t="s">
        <v>6314</v>
      </c>
      <c r="U2157" s="90" t="str">
        <f t="shared" si="462"/>
        <v>ok</v>
      </c>
      <c r="V2157" s="63" t="str">
        <f>INDEX(resources!F:F,MATCH(B2157,resources!B:B,0))</f>
        <v>new_resolve</v>
      </c>
      <c r="W2157" s="110">
        <f t="shared" si="463"/>
        <v>1</v>
      </c>
      <c r="X2157" s="110">
        <f t="shared" si="464"/>
        <v>0</v>
      </c>
      <c r="Y2157" s="110" t="str">
        <f t="shared" si="465"/>
        <v>Inyokern_North_Kramer_Solar_energy_NA_CONFIDENTIAL</v>
      </c>
      <c r="Z2157" s="110">
        <f>IF(COUNTIFS($Y$2:Y2157,Y2157)=1,1,0)</f>
        <v>0</v>
      </c>
      <c r="AA2157" s="110">
        <f>SUM($Z$2:Z2157)*Z2157</f>
        <v>0</v>
      </c>
      <c r="AB2157" s="110">
        <f>COUNTIFS(resources!B:B,B2157)</f>
        <v>1</v>
      </c>
      <c r="AC2157" s="110">
        <f t="shared" si="466"/>
        <v>1</v>
      </c>
      <c r="AD2157" s="110">
        <f t="shared" si="467"/>
        <v>1</v>
      </c>
      <c r="AE2157" s="110">
        <f t="shared" si="468"/>
        <v>0</v>
      </c>
      <c r="AF2157" s="110">
        <f t="shared" si="469"/>
        <v>1</v>
      </c>
      <c r="AG2157" s="110">
        <f t="shared" si="470"/>
        <v>0</v>
      </c>
      <c r="AH2157" s="110">
        <f t="shared" si="471"/>
        <v>0</v>
      </c>
      <c r="AI2157" s="110">
        <f t="shared" si="472"/>
        <v>1</v>
      </c>
      <c r="AJ2157" s="100">
        <f>ROW()</f>
        <v>2157</v>
      </c>
      <c r="AK2157" s="100" t="e">
        <f>INDEX('BadRows RECART'!$C$2:$C$1207,MATCH(monthly_gwh_mw!AJ2157,'BadRows RECART'!$D$2:$D$1207,0))</f>
        <v>#N/A</v>
      </c>
    </row>
    <row r="2158" spans="1:37" ht="20">
      <c r="A2158" s="106" t="s">
        <v>3907</v>
      </c>
      <c r="B2158" s="106" t="s">
        <v>2080</v>
      </c>
      <c r="C2158" s="106" t="s">
        <v>6297</v>
      </c>
      <c r="D2158" s="168">
        <v>2030</v>
      </c>
      <c r="E2158" s="168">
        <v>8</v>
      </c>
      <c r="F2158" s="199">
        <v>6.3201432708077485</v>
      </c>
      <c r="G2158" s="212" t="s">
        <v>6314</v>
      </c>
      <c r="H2158" s="212" t="s">
        <v>6314</v>
      </c>
      <c r="I2158" s="106" t="s">
        <v>594</v>
      </c>
      <c r="K2158" s="83" t="s">
        <v>6314</v>
      </c>
      <c r="L2158" s="83" t="s">
        <v>6314</v>
      </c>
      <c r="M2158" s="45" t="str">
        <f>IF(
ISNA(INDEX(resources!E:E,MATCH(B2158,resources!B:B,0))),"fillme",
INDEX(resources!E:E,MATCH(B2158,resources!B:B,0)))</f>
        <v>CAISO_Solar</v>
      </c>
      <c r="N2158" s="45">
        <f>IF(
ISNA(INDEX(resources!J:J,MATCH(B2158,resources!B:B,0))),"fillme",
INDEX(resources!J:J,MATCH(B2158,resources!B:B,0)))</f>
        <v>0</v>
      </c>
      <c r="O2158" s="83" t="str">
        <f>IFERROR(INDEX(resources!K:K,MATCH(B2158,resources!B:B,0)),"fillme")</f>
        <v>solar</v>
      </c>
      <c r="P2158" s="89" t="str">
        <f t="shared" si="460"/>
        <v>solar_2030_8</v>
      </c>
      <c r="Q2158" s="87">
        <f>INDEX(elcc!G:G,MATCH(P2158,elcc!D:D,0))</f>
        <v>0.17357142857142857</v>
      </c>
      <c r="R2158" s="89">
        <f t="shared" si="461"/>
        <v>1</v>
      </c>
      <c r="S2158" s="89" t="s">
        <v>6314</v>
      </c>
      <c r="T2158" s="89" t="s">
        <v>6314</v>
      </c>
      <c r="U2158" s="90" t="str">
        <f t="shared" si="462"/>
        <v>ok</v>
      </c>
      <c r="V2158" s="63" t="str">
        <f>INDEX(resources!F:F,MATCH(B2158,resources!B:B,0))</f>
        <v>new_resolve</v>
      </c>
      <c r="W2158" s="110">
        <f t="shared" si="463"/>
        <v>1</v>
      </c>
      <c r="X2158" s="110">
        <f t="shared" si="464"/>
        <v>0</v>
      </c>
      <c r="Y2158" s="110" t="str">
        <f t="shared" si="465"/>
        <v>Inyokern_North_Kramer_Solar_energy_NA_CONFIDENTIAL</v>
      </c>
      <c r="Z2158" s="110">
        <f>IF(COUNTIFS($Y$2:Y2158,Y2158)=1,1,0)</f>
        <v>0</v>
      </c>
      <c r="AA2158" s="110">
        <f>SUM($Z$2:Z2158)*Z2158</f>
        <v>0</v>
      </c>
      <c r="AB2158" s="110">
        <f>COUNTIFS(resources!B:B,B2158)</f>
        <v>1</v>
      </c>
      <c r="AC2158" s="110">
        <f t="shared" si="466"/>
        <v>1</v>
      </c>
      <c r="AD2158" s="110">
        <f t="shared" si="467"/>
        <v>1</v>
      </c>
      <c r="AE2158" s="110">
        <f t="shared" si="468"/>
        <v>0</v>
      </c>
      <c r="AF2158" s="110">
        <f t="shared" si="469"/>
        <v>1</v>
      </c>
      <c r="AG2158" s="110">
        <f t="shared" si="470"/>
        <v>0</v>
      </c>
      <c r="AH2158" s="110">
        <f t="shared" si="471"/>
        <v>0</v>
      </c>
      <c r="AI2158" s="110">
        <f t="shared" si="472"/>
        <v>1</v>
      </c>
      <c r="AJ2158" s="100">
        <f>ROW()</f>
        <v>2158</v>
      </c>
      <c r="AK2158" s="100" t="e">
        <f>INDEX('BadRows RECART'!$C$2:$C$1207,MATCH(monthly_gwh_mw!AJ2158,'BadRows RECART'!$D$2:$D$1207,0))</f>
        <v>#N/A</v>
      </c>
    </row>
    <row r="2159" spans="1:37" ht="20">
      <c r="A2159" s="106" t="s">
        <v>3907</v>
      </c>
      <c r="B2159" s="106" t="s">
        <v>2080</v>
      </c>
      <c r="C2159" s="106" t="s">
        <v>6297</v>
      </c>
      <c r="D2159" s="168">
        <v>2030</v>
      </c>
      <c r="E2159" s="168">
        <v>9</v>
      </c>
      <c r="F2159" s="199">
        <v>5.7527225264799515</v>
      </c>
      <c r="G2159" s="212" t="s">
        <v>6314</v>
      </c>
      <c r="H2159" s="212" t="s">
        <v>6314</v>
      </c>
      <c r="I2159" s="106" t="s">
        <v>594</v>
      </c>
      <c r="K2159" s="83" t="s">
        <v>6314</v>
      </c>
      <c r="L2159" s="83" t="s">
        <v>6314</v>
      </c>
      <c r="M2159" s="45" t="str">
        <f>IF(
ISNA(INDEX(resources!E:E,MATCH(B2159,resources!B:B,0))),"fillme",
INDEX(resources!E:E,MATCH(B2159,resources!B:B,0)))</f>
        <v>CAISO_Solar</v>
      </c>
      <c r="N2159" s="45">
        <f>IF(
ISNA(INDEX(resources!J:J,MATCH(B2159,resources!B:B,0))),"fillme",
INDEX(resources!J:J,MATCH(B2159,resources!B:B,0)))</f>
        <v>0</v>
      </c>
      <c r="O2159" s="83" t="str">
        <f>IFERROR(INDEX(resources!K:K,MATCH(B2159,resources!B:B,0)),"fillme")</f>
        <v>solar</v>
      </c>
      <c r="P2159" s="89" t="str">
        <f t="shared" si="460"/>
        <v>solar_2030_9</v>
      </c>
      <c r="Q2159" s="87">
        <f>INDEX(elcc!G:G,MATCH(P2159,elcc!D:D,0))</f>
        <v>8.9149750978781611E-2</v>
      </c>
      <c r="R2159" s="89">
        <f t="shared" si="461"/>
        <v>1</v>
      </c>
      <c r="S2159" s="89" t="s">
        <v>6314</v>
      </c>
      <c r="T2159" s="89" t="s">
        <v>6314</v>
      </c>
      <c r="U2159" s="90" t="str">
        <f t="shared" si="462"/>
        <v>ok</v>
      </c>
      <c r="V2159" s="63" t="str">
        <f>INDEX(resources!F:F,MATCH(B2159,resources!B:B,0))</f>
        <v>new_resolve</v>
      </c>
      <c r="W2159" s="110">
        <f t="shared" si="463"/>
        <v>1</v>
      </c>
      <c r="X2159" s="110">
        <f t="shared" si="464"/>
        <v>0</v>
      </c>
      <c r="Y2159" s="110" t="str">
        <f t="shared" si="465"/>
        <v>Inyokern_North_Kramer_Solar_energy_NA_CONFIDENTIAL</v>
      </c>
      <c r="Z2159" s="110">
        <f>IF(COUNTIFS($Y$2:Y2159,Y2159)=1,1,0)</f>
        <v>0</v>
      </c>
      <c r="AA2159" s="110">
        <f>SUM($Z$2:Z2159)*Z2159</f>
        <v>0</v>
      </c>
      <c r="AB2159" s="110">
        <f>COUNTIFS(resources!B:B,B2159)</f>
        <v>1</v>
      </c>
      <c r="AC2159" s="110">
        <f t="shared" si="466"/>
        <v>1</v>
      </c>
      <c r="AD2159" s="110">
        <f t="shared" si="467"/>
        <v>1</v>
      </c>
      <c r="AE2159" s="110">
        <f t="shared" si="468"/>
        <v>0</v>
      </c>
      <c r="AF2159" s="110">
        <f t="shared" si="469"/>
        <v>1</v>
      </c>
      <c r="AG2159" s="110">
        <f t="shared" si="470"/>
        <v>0</v>
      </c>
      <c r="AH2159" s="110">
        <f t="shared" si="471"/>
        <v>0</v>
      </c>
      <c r="AI2159" s="110">
        <f t="shared" si="472"/>
        <v>1</v>
      </c>
      <c r="AJ2159" s="100">
        <f>ROW()</f>
        <v>2159</v>
      </c>
      <c r="AK2159" s="100" t="e">
        <f>INDEX('BadRows RECART'!$C$2:$C$1207,MATCH(monthly_gwh_mw!AJ2159,'BadRows RECART'!$D$2:$D$1207,0))</f>
        <v>#N/A</v>
      </c>
    </row>
    <row r="2160" spans="1:37" ht="20">
      <c r="A2160" s="106" t="s">
        <v>3907</v>
      </c>
      <c r="B2160" s="106" t="s">
        <v>2080</v>
      </c>
      <c r="C2160" s="106" t="s">
        <v>6297</v>
      </c>
      <c r="D2160" s="168">
        <v>2030</v>
      </c>
      <c r="E2160" s="168">
        <v>10</v>
      </c>
      <c r="F2160" s="199">
        <v>5.0227245091733455</v>
      </c>
      <c r="G2160" s="212" t="s">
        <v>6314</v>
      </c>
      <c r="H2160" s="212" t="s">
        <v>6314</v>
      </c>
      <c r="I2160" s="106" t="s">
        <v>594</v>
      </c>
      <c r="K2160" s="83" t="s">
        <v>6314</v>
      </c>
      <c r="L2160" s="83" t="s">
        <v>6314</v>
      </c>
      <c r="M2160" s="45" t="str">
        <f>IF(
ISNA(INDEX(resources!E:E,MATCH(B2160,resources!B:B,0))),"fillme",
INDEX(resources!E:E,MATCH(B2160,resources!B:B,0)))</f>
        <v>CAISO_Solar</v>
      </c>
      <c r="N2160" s="45">
        <f>IF(
ISNA(INDEX(resources!J:J,MATCH(B2160,resources!B:B,0))),"fillme",
INDEX(resources!J:J,MATCH(B2160,resources!B:B,0)))</f>
        <v>0</v>
      </c>
      <c r="O2160" s="83" t="str">
        <f>IFERROR(INDEX(resources!K:K,MATCH(B2160,resources!B:B,0)),"fillme")</f>
        <v>solar</v>
      </c>
      <c r="P2160" s="89" t="str">
        <f t="shared" si="460"/>
        <v>solar_2030_10</v>
      </c>
      <c r="Q2160" s="87">
        <f>INDEX(elcc!G:G,MATCH(P2160,elcc!D:D,0))</f>
        <v>1.2857142857142857E-2</v>
      </c>
      <c r="R2160" s="89">
        <f t="shared" si="461"/>
        <v>1</v>
      </c>
      <c r="S2160" s="89" t="s">
        <v>6314</v>
      </c>
      <c r="T2160" s="89" t="s">
        <v>6314</v>
      </c>
      <c r="U2160" s="90" t="str">
        <f t="shared" si="462"/>
        <v>ok</v>
      </c>
      <c r="V2160" s="63" t="str">
        <f>INDEX(resources!F:F,MATCH(B2160,resources!B:B,0))</f>
        <v>new_resolve</v>
      </c>
      <c r="W2160" s="110">
        <f t="shared" si="463"/>
        <v>1</v>
      </c>
      <c r="X2160" s="110">
        <f t="shared" si="464"/>
        <v>0</v>
      </c>
      <c r="Y2160" s="110" t="str">
        <f t="shared" si="465"/>
        <v>Inyokern_North_Kramer_Solar_energy_NA_CONFIDENTIAL</v>
      </c>
      <c r="Z2160" s="110">
        <f>IF(COUNTIFS($Y$2:Y2160,Y2160)=1,1,0)</f>
        <v>0</v>
      </c>
      <c r="AA2160" s="110">
        <f>SUM($Z$2:Z2160)*Z2160</f>
        <v>0</v>
      </c>
      <c r="AB2160" s="110">
        <f>COUNTIFS(resources!B:B,B2160)</f>
        <v>1</v>
      </c>
      <c r="AC2160" s="110">
        <f t="shared" si="466"/>
        <v>1</v>
      </c>
      <c r="AD2160" s="110">
        <f t="shared" si="467"/>
        <v>1</v>
      </c>
      <c r="AE2160" s="110">
        <f t="shared" si="468"/>
        <v>0</v>
      </c>
      <c r="AF2160" s="110">
        <f t="shared" si="469"/>
        <v>1</v>
      </c>
      <c r="AG2160" s="110">
        <f t="shared" si="470"/>
        <v>0</v>
      </c>
      <c r="AH2160" s="110">
        <f t="shared" si="471"/>
        <v>0</v>
      </c>
      <c r="AI2160" s="110">
        <f t="shared" si="472"/>
        <v>1</v>
      </c>
      <c r="AJ2160" s="100">
        <f>ROW()</f>
        <v>2160</v>
      </c>
      <c r="AK2160" s="100" t="e">
        <f>INDEX('BadRows RECART'!$C$2:$C$1207,MATCH(monthly_gwh_mw!AJ2160,'BadRows RECART'!$D$2:$D$1207,0))</f>
        <v>#N/A</v>
      </c>
    </row>
    <row r="2161" spans="1:37" ht="20">
      <c r="A2161" s="106" t="s">
        <v>3907</v>
      </c>
      <c r="B2161" s="106" t="s">
        <v>2080</v>
      </c>
      <c r="C2161" s="106" t="s">
        <v>6297</v>
      </c>
      <c r="D2161" s="168">
        <v>2030</v>
      </c>
      <c r="E2161" s="168">
        <v>11</v>
      </c>
      <c r="F2161" s="199">
        <v>3.5800052851662745</v>
      </c>
      <c r="G2161" s="212" t="s">
        <v>6314</v>
      </c>
      <c r="H2161" s="212" t="s">
        <v>6314</v>
      </c>
      <c r="I2161" s="106" t="s">
        <v>594</v>
      </c>
      <c r="K2161" s="83" t="s">
        <v>6314</v>
      </c>
      <c r="L2161" s="83" t="s">
        <v>6314</v>
      </c>
      <c r="M2161" s="45" t="str">
        <f>IF(
ISNA(INDEX(resources!E:E,MATCH(B2161,resources!B:B,0))),"fillme",
INDEX(resources!E:E,MATCH(B2161,resources!B:B,0)))</f>
        <v>CAISO_Solar</v>
      </c>
      <c r="N2161" s="45">
        <f>IF(
ISNA(INDEX(resources!J:J,MATCH(B2161,resources!B:B,0))),"fillme",
INDEX(resources!J:J,MATCH(B2161,resources!B:B,0)))</f>
        <v>0</v>
      </c>
      <c r="O2161" s="83" t="str">
        <f>IFERROR(INDEX(resources!K:K,MATCH(B2161,resources!B:B,0)),"fillme")</f>
        <v>solar</v>
      </c>
      <c r="P2161" s="89" t="str">
        <f t="shared" si="460"/>
        <v>solar_2030_11</v>
      </c>
      <c r="Q2161" s="87">
        <f>INDEX(elcc!G:G,MATCH(P2161,elcc!D:D,0))</f>
        <v>1.2857142857142857E-2</v>
      </c>
      <c r="R2161" s="89">
        <f t="shared" si="461"/>
        <v>1</v>
      </c>
      <c r="S2161" s="89" t="s">
        <v>6314</v>
      </c>
      <c r="T2161" s="89" t="s">
        <v>6314</v>
      </c>
      <c r="U2161" s="90" t="str">
        <f t="shared" si="462"/>
        <v>ok</v>
      </c>
      <c r="V2161" s="63" t="str">
        <f>INDEX(resources!F:F,MATCH(B2161,resources!B:B,0))</f>
        <v>new_resolve</v>
      </c>
      <c r="W2161" s="110">
        <f t="shared" si="463"/>
        <v>1</v>
      </c>
      <c r="X2161" s="110">
        <f t="shared" si="464"/>
        <v>0</v>
      </c>
      <c r="Y2161" s="110" t="str">
        <f t="shared" si="465"/>
        <v>Inyokern_North_Kramer_Solar_energy_NA_CONFIDENTIAL</v>
      </c>
      <c r="Z2161" s="110">
        <f>IF(COUNTIFS($Y$2:Y2161,Y2161)=1,1,0)</f>
        <v>0</v>
      </c>
      <c r="AA2161" s="110">
        <f>SUM($Z$2:Z2161)*Z2161</f>
        <v>0</v>
      </c>
      <c r="AB2161" s="110">
        <f>COUNTIFS(resources!B:B,B2161)</f>
        <v>1</v>
      </c>
      <c r="AC2161" s="110">
        <f t="shared" si="466"/>
        <v>1</v>
      </c>
      <c r="AD2161" s="110">
        <f t="shared" si="467"/>
        <v>1</v>
      </c>
      <c r="AE2161" s="110">
        <f t="shared" si="468"/>
        <v>0</v>
      </c>
      <c r="AF2161" s="110">
        <f t="shared" si="469"/>
        <v>1</v>
      </c>
      <c r="AG2161" s="110">
        <f t="shared" si="470"/>
        <v>0</v>
      </c>
      <c r="AH2161" s="110">
        <f t="shared" si="471"/>
        <v>0</v>
      </c>
      <c r="AI2161" s="110">
        <f t="shared" si="472"/>
        <v>1</v>
      </c>
      <c r="AJ2161" s="100">
        <f>ROW()</f>
        <v>2161</v>
      </c>
      <c r="AK2161" s="100" t="e">
        <f>INDEX('BadRows RECART'!$C$2:$C$1207,MATCH(monthly_gwh_mw!AJ2161,'BadRows RECART'!$D$2:$D$1207,0))</f>
        <v>#N/A</v>
      </c>
    </row>
    <row r="2162" spans="1:37" ht="20">
      <c r="A2162" s="106" t="s">
        <v>3907</v>
      </c>
      <c r="B2162" s="106" t="s">
        <v>2080</v>
      </c>
      <c r="C2162" s="106" t="s">
        <v>6297</v>
      </c>
      <c r="D2162" s="168">
        <v>2030</v>
      </c>
      <c r="E2162" s="168">
        <v>12</v>
      </c>
      <c r="F2162" s="199">
        <v>3.3466040506646966</v>
      </c>
      <c r="G2162" s="212" t="s">
        <v>6314</v>
      </c>
      <c r="H2162" s="212" t="s">
        <v>6314</v>
      </c>
      <c r="I2162" s="106" t="s">
        <v>594</v>
      </c>
      <c r="K2162" s="83" t="s">
        <v>6314</v>
      </c>
      <c r="L2162" s="83" t="s">
        <v>6314</v>
      </c>
      <c r="M2162" s="45" t="str">
        <f>IF(
ISNA(INDEX(resources!E:E,MATCH(B2162,resources!B:B,0))),"fillme",
INDEX(resources!E:E,MATCH(B2162,resources!B:B,0)))</f>
        <v>CAISO_Solar</v>
      </c>
      <c r="N2162" s="45">
        <f>IF(
ISNA(INDEX(resources!J:J,MATCH(B2162,resources!B:B,0))),"fillme",
INDEX(resources!J:J,MATCH(B2162,resources!B:B,0)))</f>
        <v>0</v>
      </c>
      <c r="O2162" s="83" t="str">
        <f>IFERROR(INDEX(resources!K:K,MATCH(B2162,resources!B:B,0)),"fillme")</f>
        <v>solar</v>
      </c>
      <c r="P2162" s="89" t="str">
        <f t="shared" si="460"/>
        <v>solar_2030_12</v>
      </c>
      <c r="Q2162" s="87">
        <f>INDEX(elcc!G:G,MATCH(P2162,elcc!D:D,0))</f>
        <v>0</v>
      </c>
      <c r="R2162" s="89">
        <f t="shared" si="461"/>
        <v>1</v>
      </c>
      <c r="S2162" s="89" t="s">
        <v>6314</v>
      </c>
      <c r="T2162" s="89" t="s">
        <v>6314</v>
      </c>
      <c r="U2162" s="90" t="str">
        <f t="shared" si="462"/>
        <v>ok</v>
      </c>
      <c r="V2162" s="63" t="str">
        <f>INDEX(resources!F:F,MATCH(B2162,resources!B:B,0))</f>
        <v>new_resolve</v>
      </c>
      <c r="W2162" s="110">
        <f t="shared" si="463"/>
        <v>1</v>
      </c>
      <c r="X2162" s="110">
        <f t="shared" si="464"/>
        <v>0</v>
      </c>
      <c r="Y2162" s="110" t="str">
        <f t="shared" si="465"/>
        <v>Inyokern_North_Kramer_Solar_energy_NA_CONFIDENTIAL</v>
      </c>
      <c r="Z2162" s="110">
        <f>IF(COUNTIFS($Y$2:Y2162,Y2162)=1,1,0)</f>
        <v>0</v>
      </c>
      <c r="AA2162" s="110">
        <f>SUM($Z$2:Z2162)*Z2162</f>
        <v>0</v>
      </c>
      <c r="AB2162" s="110">
        <f>COUNTIFS(resources!B:B,B2162)</f>
        <v>1</v>
      </c>
      <c r="AC2162" s="110">
        <f t="shared" si="466"/>
        <v>1</v>
      </c>
      <c r="AD2162" s="110">
        <f t="shared" si="467"/>
        <v>1</v>
      </c>
      <c r="AE2162" s="110">
        <f t="shared" si="468"/>
        <v>0</v>
      </c>
      <c r="AF2162" s="110">
        <f t="shared" si="469"/>
        <v>1</v>
      </c>
      <c r="AG2162" s="110">
        <f t="shared" si="470"/>
        <v>0</v>
      </c>
      <c r="AH2162" s="110">
        <f t="shared" si="471"/>
        <v>0</v>
      </c>
      <c r="AI2162" s="110">
        <f t="shared" si="472"/>
        <v>1</v>
      </c>
      <c r="AJ2162" s="100">
        <f>ROW()</f>
        <v>2162</v>
      </c>
      <c r="AK2162" s="100" t="e">
        <f>INDEX('BadRows RECART'!$C$2:$C$1207,MATCH(monthly_gwh_mw!AJ2162,'BadRows RECART'!$D$2:$D$1207,0))</f>
        <v>#N/A</v>
      </c>
    </row>
    <row r="2163" spans="1:37" ht="20">
      <c r="A2163" s="106" t="s">
        <v>3907</v>
      </c>
      <c r="B2163" s="106" t="s">
        <v>2092</v>
      </c>
      <c r="C2163" s="106" t="s">
        <v>6297</v>
      </c>
      <c r="D2163" s="168">
        <v>2022</v>
      </c>
      <c r="E2163" s="168">
        <v>1</v>
      </c>
      <c r="F2163" s="199">
        <v>4.4299932411703518</v>
      </c>
      <c r="G2163" s="212" t="s">
        <v>6314</v>
      </c>
      <c r="H2163" s="212" t="s">
        <v>6314</v>
      </c>
      <c r="I2163" s="106" t="s">
        <v>594</v>
      </c>
      <c r="K2163" s="83" t="s">
        <v>6314</v>
      </c>
      <c r="L2163" s="83" t="s">
        <v>6314</v>
      </c>
      <c r="M2163" s="45" t="str">
        <f>IF(
ISNA(INDEX(resources!E:E,MATCH(B2163,resources!B:B,0))),"fillme",
INDEX(resources!E:E,MATCH(B2163,resources!B:B,0)))</f>
        <v>CAISO_Solar</v>
      </c>
      <c r="N2163" s="45">
        <f>IF(
ISNA(INDEX(resources!J:J,MATCH(B2163,resources!B:B,0))),"fillme",
INDEX(resources!J:J,MATCH(B2163,resources!B:B,0)))</f>
        <v>0</v>
      </c>
      <c r="O2163" s="83" t="str">
        <f>IFERROR(INDEX(resources!K:K,MATCH(B2163,resources!B:B,0)),"fillme")</f>
        <v>solar</v>
      </c>
      <c r="P2163" s="89" t="str">
        <f t="shared" si="460"/>
        <v>solar_2022_1</v>
      </c>
      <c r="Q2163" s="87">
        <f>INDEX(elcc!G:G,MATCH(P2163,elcc!D:D,0))</f>
        <v>0.04</v>
      </c>
      <c r="R2163" s="89">
        <f t="shared" si="461"/>
        <v>1</v>
      </c>
      <c r="S2163" s="89" t="s">
        <v>6314</v>
      </c>
      <c r="T2163" s="89" t="s">
        <v>6314</v>
      </c>
      <c r="U2163" s="90" t="str">
        <f t="shared" si="462"/>
        <v>ok</v>
      </c>
      <c r="V2163" s="63" t="str">
        <f>INDEX(resources!F:F,MATCH(B2163,resources!B:B,0))</f>
        <v>new_resolve</v>
      </c>
      <c r="W2163" s="110">
        <f t="shared" si="463"/>
        <v>1</v>
      </c>
      <c r="X2163" s="110">
        <f t="shared" si="464"/>
        <v>0</v>
      </c>
      <c r="Y2163" s="110" t="str">
        <f t="shared" si="465"/>
        <v>Tehachapi_Solar_energy_NA_CONFIDENTIAL</v>
      </c>
      <c r="Z2163" s="110">
        <f>IF(COUNTIFS($Y$2:Y2163,Y2163)=1,1,0)</f>
        <v>1</v>
      </c>
      <c r="AA2163" s="110">
        <f>SUM($Z$2:Z2163)*Z2163</f>
        <v>29</v>
      </c>
      <c r="AB2163" s="110">
        <f>COUNTIFS(resources!B:B,B2163)</f>
        <v>1</v>
      </c>
      <c r="AC2163" s="110">
        <f t="shared" si="466"/>
        <v>1</v>
      </c>
      <c r="AD2163" s="110">
        <f t="shared" si="467"/>
        <v>1</v>
      </c>
      <c r="AE2163" s="110">
        <f t="shared" si="468"/>
        <v>0</v>
      </c>
      <c r="AF2163" s="110">
        <f t="shared" si="469"/>
        <v>1</v>
      </c>
      <c r="AG2163" s="110">
        <f t="shared" si="470"/>
        <v>0</v>
      </c>
      <c r="AH2163" s="110">
        <f t="shared" si="471"/>
        <v>0</v>
      </c>
      <c r="AI2163" s="110">
        <f t="shared" si="472"/>
        <v>1</v>
      </c>
      <c r="AJ2163" s="100">
        <f>ROW()</f>
        <v>2163</v>
      </c>
      <c r="AK2163" s="100" t="e">
        <f>INDEX('BadRows RECART'!$C$2:$C$1207,MATCH(monthly_gwh_mw!AJ2163,'BadRows RECART'!$D$2:$D$1207,0))</f>
        <v>#N/A</v>
      </c>
    </row>
    <row r="2164" spans="1:37" ht="20">
      <c r="A2164" s="106" t="s">
        <v>3907</v>
      </c>
      <c r="B2164" s="106" t="s">
        <v>2092</v>
      </c>
      <c r="C2164" s="106" t="s">
        <v>6297</v>
      </c>
      <c r="D2164" s="168">
        <v>2022</v>
      </c>
      <c r="E2164" s="168">
        <v>2</v>
      </c>
      <c r="F2164" s="199">
        <v>4.4011546505513985</v>
      </c>
      <c r="G2164" s="212" t="s">
        <v>6314</v>
      </c>
      <c r="H2164" s="212" t="s">
        <v>6314</v>
      </c>
      <c r="I2164" s="106" t="s">
        <v>594</v>
      </c>
      <c r="K2164" s="83" t="s">
        <v>6314</v>
      </c>
      <c r="L2164" s="83" t="s">
        <v>6314</v>
      </c>
      <c r="M2164" s="45" t="str">
        <f>IF(
ISNA(INDEX(resources!E:E,MATCH(B2164,resources!B:B,0))),"fillme",
INDEX(resources!E:E,MATCH(B2164,resources!B:B,0)))</f>
        <v>CAISO_Solar</v>
      </c>
      <c r="N2164" s="45">
        <f>IF(
ISNA(INDEX(resources!J:J,MATCH(B2164,resources!B:B,0))),"fillme",
INDEX(resources!J:J,MATCH(B2164,resources!B:B,0)))</f>
        <v>0</v>
      </c>
      <c r="O2164" s="83" t="str">
        <f>IFERROR(INDEX(resources!K:K,MATCH(B2164,resources!B:B,0)),"fillme")</f>
        <v>solar</v>
      </c>
      <c r="P2164" s="89" t="str">
        <f t="shared" si="460"/>
        <v>solar_2022_2</v>
      </c>
      <c r="Q2164" s="87">
        <f>INDEX(elcc!G:G,MATCH(P2164,elcc!D:D,0))</f>
        <v>0.03</v>
      </c>
      <c r="R2164" s="89">
        <f t="shared" si="461"/>
        <v>1</v>
      </c>
      <c r="S2164" s="89" t="s">
        <v>6314</v>
      </c>
      <c r="T2164" s="89" t="s">
        <v>6314</v>
      </c>
      <c r="U2164" s="90" t="str">
        <f t="shared" si="462"/>
        <v>ok</v>
      </c>
      <c r="V2164" s="63" t="str">
        <f>INDEX(resources!F:F,MATCH(B2164,resources!B:B,0))</f>
        <v>new_resolve</v>
      </c>
      <c r="W2164" s="110">
        <f t="shared" si="463"/>
        <v>1</v>
      </c>
      <c r="X2164" s="110">
        <f t="shared" si="464"/>
        <v>0</v>
      </c>
      <c r="Y2164" s="110" t="str">
        <f t="shared" si="465"/>
        <v>Tehachapi_Solar_energy_NA_CONFIDENTIAL</v>
      </c>
      <c r="Z2164" s="110">
        <f>IF(COUNTIFS($Y$2:Y2164,Y2164)=1,1,0)</f>
        <v>0</v>
      </c>
      <c r="AA2164" s="110">
        <f>SUM($Z$2:Z2164)*Z2164</f>
        <v>0</v>
      </c>
      <c r="AB2164" s="110">
        <f>COUNTIFS(resources!B:B,B2164)</f>
        <v>1</v>
      </c>
      <c r="AC2164" s="110">
        <f t="shared" si="466"/>
        <v>1</v>
      </c>
      <c r="AD2164" s="110">
        <f t="shared" si="467"/>
        <v>1</v>
      </c>
      <c r="AE2164" s="110">
        <f t="shared" si="468"/>
        <v>0</v>
      </c>
      <c r="AF2164" s="110">
        <f t="shared" si="469"/>
        <v>1</v>
      </c>
      <c r="AG2164" s="110">
        <f t="shared" si="470"/>
        <v>0</v>
      </c>
      <c r="AH2164" s="110">
        <f t="shared" si="471"/>
        <v>0</v>
      </c>
      <c r="AI2164" s="110">
        <f t="shared" si="472"/>
        <v>1</v>
      </c>
      <c r="AJ2164" s="100">
        <f>ROW()</f>
        <v>2164</v>
      </c>
      <c r="AK2164" s="100" t="e">
        <f>INDEX('BadRows RECART'!$C$2:$C$1207,MATCH(monthly_gwh_mw!AJ2164,'BadRows RECART'!$D$2:$D$1207,0))</f>
        <v>#N/A</v>
      </c>
    </row>
    <row r="2165" spans="1:37" ht="20">
      <c r="A2165" s="106" t="s">
        <v>3907</v>
      </c>
      <c r="B2165" s="106" t="s">
        <v>2092</v>
      </c>
      <c r="C2165" s="106" t="s">
        <v>6297</v>
      </c>
      <c r="D2165" s="168">
        <v>2022</v>
      </c>
      <c r="E2165" s="168">
        <v>3</v>
      </c>
      <c r="F2165" s="199">
        <v>7.0316981529196489</v>
      </c>
      <c r="G2165" s="212" t="s">
        <v>6314</v>
      </c>
      <c r="H2165" s="212" t="s">
        <v>6314</v>
      </c>
      <c r="I2165" s="106" t="s">
        <v>594</v>
      </c>
      <c r="K2165" s="83" t="s">
        <v>6314</v>
      </c>
      <c r="L2165" s="83" t="s">
        <v>6314</v>
      </c>
      <c r="M2165" s="45" t="str">
        <f>IF(
ISNA(INDEX(resources!E:E,MATCH(B2165,resources!B:B,0))),"fillme",
INDEX(resources!E:E,MATCH(B2165,resources!B:B,0)))</f>
        <v>CAISO_Solar</v>
      </c>
      <c r="N2165" s="45">
        <f>IF(
ISNA(INDEX(resources!J:J,MATCH(B2165,resources!B:B,0))),"fillme",
INDEX(resources!J:J,MATCH(B2165,resources!B:B,0)))</f>
        <v>0</v>
      </c>
      <c r="O2165" s="83" t="str">
        <f>IFERROR(INDEX(resources!K:K,MATCH(B2165,resources!B:B,0)),"fillme")</f>
        <v>solar</v>
      </c>
      <c r="P2165" s="89" t="str">
        <f t="shared" si="460"/>
        <v>solar_2022_3</v>
      </c>
      <c r="Q2165" s="87">
        <f>INDEX(elcc!G:G,MATCH(P2165,elcc!D:D,0))</f>
        <v>0.18</v>
      </c>
      <c r="R2165" s="89">
        <f t="shared" si="461"/>
        <v>1</v>
      </c>
      <c r="S2165" s="89" t="s">
        <v>6314</v>
      </c>
      <c r="T2165" s="89" t="s">
        <v>6314</v>
      </c>
      <c r="U2165" s="90" t="str">
        <f t="shared" si="462"/>
        <v>ok</v>
      </c>
      <c r="V2165" s="63" t="str">
        <f>INDEX(resources!F:F,MATCH(B2165,resources!B:B,0))</f>
        <v>new_resolve</v>
      </c>
      <c r="W2165" s="110">
        <f t="shared" si="463"/>
        <v>1</v>
      </c>
      <c r="X2165" s="110">
        <f t="shared" si="464"/>
        <v>0</v>
      </c>
      <c r="Y2165" s="110" t="str">
        <f t="shared" si="465"/>
        <v>Tehachapi_Solar_energy_NA_CONFIDENTIAL</v>
      </c>
      <c r="Z2165" s="110">
        <f>IF(COUNTIFS($Y$2:Y2165,Y2165)=1,1,0)</f>
        <v>0</v>
      </c>
      <c r="AA2165" s="110">
        <f>SUM($Z$2:Z2165)*Z2165</f>
        <v>0</v>
      </c>
      <c r="AB2165" s="110">
        <f>COUNTIFS(resources!B:B,B2165)</f>
        <v>1</v>
      </c>
      <c r="AC2165" s="110">
        <f t="shared" si="466"/>
        <v>1</v>
      </c>
      <c r="AD2165" s="110">
        <f t="shared" si="467"/>
        <v>1</v>
      </c>
      <c r="AE2165" s="110">
        <f t="shared" si="468"/>
        <v>0</v>
      </c>
      <c r="AF2165" s="110">
        <f t="shared" si="469"/>
        <v>1</v>
      </c>
      <c r="AG2165" s="110">
        <f t="shared" si="470"/>
        <v>0</v>
      </c>
      <c r="AH2165" s="110">
        <f t="shared" si="471"/>
        <v>0</v>
      </c>
      <c r="AI2165" s="110">
        <f t="shared" si="472"/>
        <v>1</v>
      </c>
      <c r="AJ2165" s="100">
        <f>ROW()</f>
        <v>2165</v>
      </c>
      <c r="AK2165" s="100" t="e">
        <f>INDEX('BadRows RECART'!$C$2:$C$1207,MATCH(monthly_gwh_mw!AJ2165,'BadRows RECART'!$D$2:$D$1207,0))</f>
        <v>#N/A</v>
      </c>
    </row>
    <row r="2166" spans="1:37" ht="20">
      <c r="A2166" s="106" t="s">
        <v>3907</v>
      </c>
      <c r="B2166" s="106" t="s">
        <v>2092</v>
      </c>
      <c r="C2166" s="106" t="s">
        <v>6297</v>
      </c>
      <c r="D2166" s="168">
        <v>2022</v>
      </c>
      <c r="E2166" s="168">
        <v>4</v>
      </c>
      <c r="F2166" s="199">
        <v>7.5252201417351019</v>
      </c>
      <c r="G2166" s="212" t="s">
        <v>6314</v>
      </c>
      <c r="H2166" s="212" t="s">
        <v>6314</v>
      </c>
      <c r="I2166" s="106" t="s">
        <v>594</v>
      </c>
      <c r="K2166" s="83" t="s">
        <v>6314</v>
      </c>
      <c r="L2166" s="83" t="s">
        <v>6314</v>
      </c>
      <c r="M2166" s="45" t="str">
        <f>IF(
ISNA(INDEX(resources!E:E,MATCH(B2166,resources!B:B,0))),"fillme",
INDEX(resources!E:E,MATCH(B2166,resources!B:B,0)))</f>
        <v>CAISO_Solar</v>
      </c>
      <c r="N2166" s="45">
        <f>IF(
ISNA(INDEX(resources!J:J,MATCH(B2166,resources!B:B,0))),"fillme",
INDEX(resources!J:J,MATCH(B2166,resources!B:B,0)))</f>
        <v>0</v>
      </c>
      <c r="O2166" s="83" t="str">
        <f>IFERROR(INDEX(resources!K:K,MATCH(B2166,resources!B:B,0)),"fillme")</f>
        <v>solar</v>
      </c>
      <c r="P2166" s="89" t="str">
        <f t="shared" si="460"/>
        <v>solar_2022_4</v>
      </c>
      <c r="Q2166" s="87">
        <f>INDEX(elcc!G:G,MATCH(P2166,elcc!D:D,0))</f>
        <v>0.15</v>
      </c>
      <c r="R2166" s="89">
        <f t="shared" si="461"/>
        <v>1</v>
      </c>
      <c r="S2166" s="89" t="s">
        <v>6314</v>
      </c>
      <c r="T2166" s="89" t="s">
        <v>6314</v>
      </c>
      <c r="U2166" s="90" t="str">
        <f t="shared" si="462"/>
        <v>ok</v>
      </c>
      <c r="V2166" s="63" t="str">
        <f>INDEX(resources!F:F,MATCH(B2166,resources!B:B,0))</f>
        <v>new_resolve</v>
      </c>
      <c r="W2166" s="110">
        <f t="shared" si="463"/>
        <v>1</v>
      </c>
      <c r="X2166" s="110">
        <f t="shared" si="464"/>
        <v>0</v>
      </c>
      <c r="Y2166" s="110" t="str">
        <f t="shared" si="465"/>
        <v>Tehachapi_Solar_energy_NA_CONFIDENTIAL</v>
      </c>
      <c r="Z2166" s="110">
        <f>IF(COUNTIFS($Y$2:Y2166,Y2166)=1,1,0)</f>
        <v>0</v>
      </c>
      <c r="AA2166" s="110">
        <f>SUM($Z$2:Z2166)*Z2166</f>
        <v>0</v>
      </c>
      <c r="AB2166" s="110">
        <f>COUNTIFS(resources!B:B,B2166)</f>
        <v>1</v>
      </c>
      <c r="AC2166" s="110">
        <f t="shared" si="466"/>
        <v>1</v>
      </c>
      <c r="AD2166" s="110">
        <f t="shared" si="467"/>
        <v>1</v>
      </c>
      <c r="AE2166" s="110">
        <f t="shared" si="468"/>
        <v>0</v>
      </c>
      <c r="AF2166" s="110">
        <f t="shared" si="469"/>
        <v>1</v>
      </c>
      <c r="AG2166" s="110">
        <f t="shared" si="470"/>
        <v>0</v>
      </c>
      <c r="AH2166" s="110">
        <f t="shared" si="471"/>
        <v>0</v>
      </c>
      <c r="AI2166" s="110">
        <f t="shared" si="472"/>
        <v>1</v>
      </c>
      <c r="AJ2166" s="100">
        <f>ROW()</f>
        <v>2166</v>
      </c>
      <c r="AK2166" s="100" t="e">
        <f>INDEX('BadRows RECART'!$C$2:$C$1207,MATCH(monthly_gwh_mw!AJ2166,'BadRows RECART'!$D$2:$D$1207,0))</f>
        <v>#N/A</v>
      </c>
    </row>
    <row r="2167" spans="1:37" ht="20">
      <c r="A2167" s="106" t="s">
        <v>3907</v>
      </c>
      <c r="B2167" s="106" t="s">
        <v>2092</v>
      </c>
      <c r="C2167" s="106" t="s">
        <v>6297</v>
      </c>
      <c r="D2167" s="168">
        <v>2022</v>
      </c>
      <c r="E2167" s="168">
        <v>5</v>
      </c>
      <c r="F2167" s="199">
        <v>9.2764647423787547</v>
      </c>
      <c r="G2167" s="212" t="s">
        <v>6314</v>
      </c>
      <c r="H2167" s="212" t="s">
        <v>6314</v>
      </c>
      <c r="I2167" s="106" t="s">
        <v>594</v>
      </c>
      <c r="K2167" s="83" t="s">
        <v>6314</v>
      </c>
      <c r="L2167" s="83" t="s">
        <v>6314</v>
      </c>
      <c r="M2167" s="45" t="str">
        <f>IF(
ISNA(INDEX(resources!E:E,MATCH(B2167,resources!B:B,0))),"fillme",
INDEX(resources!E:E,MATCH(B2167,resources!B:B,0)))</f>
        <v>CAISO_Solar</v>
      </c>
      <c r="N2167" s="45">
        <f>IF(
ISNA(INDEX(resources!J:J,MATCH(B2167,resources!B:B,0))),"fillme",
INDEX(resources!J:J,MATCH(B2167,resources!B:B,0)))</f>
        <v>0</v>
      </c>
      <c r="O2167" s="83" t="str">
        <f>IFERROR(INDEX(resources!K:K,MATCH(B2167,resources!B:B,0)),"fillme")</f>
        <v>solar</v>
      </c>
      <c r="P2167" s="89" t="str">
        <f t="shared" si="460"/>
        <v>solar_2022_5</v>
      </c>
      <c r="Q2167" s="87">
        <f>INDEX(elcc!G:G,MATCH(P2167,elcc!D:D,0))</f>
        <v>0.16</v>
      </c>
      <c r="R2167" s="89">
        <f t="shared" si="461"/>
        <v>1</v>
      </c>
      <c r="S2167" s="89" t="s">
        <v>6314</v>
      </c>
      <c r="T2167" s="89" t="s">
        <v>6314</v>
      </c>
      <c r="U2167" s="90" t="str">
        <f t="shared" si="462"/>
        <v>ok</v>
      </c>
      <c r="V2167" s="63" t="str">
        <f>INDEX(resources!F:F,MATCH(B2167,resources!B:B,0))</f>
        <v>new_resolve</v>
      </c>
      <c r="W2167" s="110">
        <f t="shared" si="463"/>
        <v>1</v>
      </c>
      <c r="X2167" s="110">
        <f t="shared" si="464"/>
        <v>0</v>
      </c>
      <c r="Y2167" s="110" t="str">
        <f t="shared" si="465"/>
        <v>Tehachapi_Solar_energy_NA_CONFIDENTIAL</v>
      </c>
      <c r="Z2167" s="110">
        <f>IF(COUNTIFS($Y$2:Y2167,Y2167)=1,1,0)</f>
        <v>0</v>
      </c>
      <c r="AA2167" s="110">
        <f>SUM($Z$2:Z2167)*Z2167</f>
        <v>0</v>
      </c>
      <c r="AB2167" s="110">
        <f>COUNTIFS(resources!B:B,B2167)</f>
        <v>1</v>
      </c>
      <c r="AC2167" s="110">
        <f t="shared" si="466"/>
        <v>1</v>
      </c>
      <c r="AD2167" s="110">
        <f t="shared" si="467"/>
        <v>1</v>
      </c>
      <c r="AE2167" s="110">
        <f t="shared" si="468"/>
        <v>0</v>
      </c>
      <c r="AF2167" s="110">
        <f t="shared" si="469"/>
        <v>1</v>
      </c>
      <c r="AG2167" s="110">
        <f t="shared" si="470"/>
        <v>0</v>
      </c>
      <c r="AH2167" s="110">
        <f t="shared" si="471"/>
        <v>0</v>
      </c>
      <c r="AI2167" s="110">
        <f t="shared" si="472"/>
        <v>1</v>
      </c>
      <c r="AJ2167" s="100">
        <f>ROW()</f>
        <v>2167</v>
      </c>
      <c r="AK2167" s="100" t="e">
        <f>INDEX('BadRows RECART'!$C$2:$C$1207,MATCH(monthly_gwh_mw!AJ2167,'BadRows RECART'!$D$2:$D$1207,0))</f>
        <v>#N/A</v>
      </c>
    </row>
    <row r="2168" spans="1:37" ht="20">
      <c r="A2168" s="106" t="s">
        <v>3907</v>
      </c>
      <c r="B2168" s="106" t="s">
        <v>2092</v>
      </c>
      <c r="C2168" s="106" t="s">
        <v>6297</v>
      </c>
      <c r="D2168" s="168">
        <v>2022</v>
      </c>
      <c r="E2168" s="168">
        <v>6</v>
      </c>
      <c r="F2168" s="199">
        <v>9.2472038506984475</v>
      </c>
      <c r="G2168" s="212" t="s">
        <v>6314</v>
      </c>
      <c r="H2168" s="212" t="s">
        <v>6314</v>
      </c>
      <c r="I2168" s="106" t="s">
        <v>594</v>
      </c>
      <c r="K2168" s="83" t="s">
        <v>6314</v>
      </c>
      <c r="L2168" s="83" t="s">
        <v>6314</v>
      </c>
      <c r="M2168" s="45" t="str">
        <f>IF(
ISNA(INDEX(resources!E:E,MATCH(B2168,resources!B:B,0))),"fillme",
INDEX(resources!E:E,MATCH(B2168,resources!B:B,0)))</f>
        <v>CAISO_Solar</v>
      </c>
      <c r="N2168" s="45">
        <f>IF(
ISNA(INDEX(resources!J:J,MATCH(B2168,resources!B:B,0))),"fillme",
INDEX(resources!J:J,MATCH(B2168,resources!B:B,0)))</f>
        <v>0</v>
      </c>
      <c r="O2168" s="83" t="str">
        <f>IFERROR(INDEX(resources!K:K,MATCH(B2168,resources!B:B,0)),"fillme")</f>
        <v>solar</v>
      </c>
      <c r="P2168" s="89" t="str">
        <f t="shared" si="460"/>
        <v>solar_2022_6</v>
      </c>
      <c r="Q2168" s="87">
        <f>INDEX(elcc!G:G,MATCH(P2168,elcc!D:D,0))</f>
        <v>0.31</v>
      </c>
      <c r="R2168" s="89">
        <f t="shared" si="461"/>
        <v>1</v>
      </c>
      <c r="S2168" s="89" t="s">
        <v>6314</v>
      </c>
      <c r="T2168" s="89" t="s">
        <v>6314</v>
      </c>
      <c r="U2168" s="90" t="str">
        <f t="shared" si="462"/>
        <v>ok</v>
      </c>
      <c r="V2168" s="63" t="str">
        <f>INDEX(resources!F:F,MATCH(B2168,resources!B:B,0))</f>
        <v>new_resolve</v>
      </c>
      <c r="W2168" s="110">
        <f t="shared" si="463"/>
        <v>1</v>
      </c>
      <c r="X2168" s="110">
        <f t="shared" si="464"/>
        <v>0</v>
      </c>
      <c r="Y2168" s="110" t="str">
        <f t="shared" si="465"/>
        <v>Tehachapi_Solar_energy_NA_CONFIDENTIAL</v>
      </c>
      <c r="Z2168" s="110">
        <f>IF(COUNTIFS($Y$2:Y2168,Y2168)=1,1,0)</f>
        <v>0</v>
      </c>
      <c r="AA2168" s="110">
        <f>SUM($Z$2:Z2168)*Z2168</f>
        <v>0</v>
      </c>
      <c r="AB2168" s="110">
        <f>COUNTIFS(resources!B:B,B2168)</f>
        <v>1</v>
      </c>
      <c r="AC2168" s="110">
        <f t="shared" si="466"/>
        <v>1</v>
      </c>
      <c r="AD2168" s="110">
        <f t="shared" si="467"/>
        <v>1</v>
      </c>
      <c r="AE2168" s="110">
        <f t="shared" si="468"/>
        <v>0</v>
      </c>
      <c r="AF2168" s="110">
        <f t="shared" si="469"/>
        <v>1</v>
      </c>
      <c r="AG2168" s="110">
        <f t="shared" si="470"/>
        <v>0</v>
      </c>
      <c r="AH2168" s="110">
        <f t="shared" si="471"/>
        <v>0</v>
      </c>
      <c r="AI2168" s="110">
        <f t="shared" si="472"/>
        <v>1</v>
      </c>
      <c r="AJ2168" s="100">
        <f>ROW()</f>
        <v>2168</v>
      </c>
      <c r="AK2168" s="100" t="e">
        <f>INDEX('BadRows RECART'!$C$2:$C$1207,MATCH(monthly_gwh_mw!AJ2168,'BadRows RECART'!$D$2:$D$1207,0))</f>
        <v>#N/A</v>
      </c>
    </row>
    <row r="2169" spans="1:37" ht="20">
      <c r="A2169" s="106" t="s">
        <v>3907</v>
      </c>
      <c r="B2169" s="106" t="s">
        <v>2092</v>
      </c>
      <c r="C2169" s="106" t="s">
        <v>6297</v>
      </c>
      <c r="D2169" s="168">
        <v>2022</v>
      </c>
      <c r="E2169" s="168">
        <v>7</v>
      </c>
      <c r="F2169" s="199">
        <v>8.8908507363658558</v>
      </c>
      <c r="G2169" s="212" t="s">
        <v>6314</v>
      </c>
      <c r="H2169" s="212" t="s">
        <v>6314</v>
      </c>
      <c r="I2169" s="106" t="s">
        <v>594</v>
      </c>
      <c r="K2169" s="83" t="s">
        <v>6314</v>
      </c>
      <c r="L2169" s="83" t="s">
        <v>6314</v>
      </c>
      <c r="M2169" s="45" t="str">
        <f>IF(
ISNA(INDEX(resources!E:E,MATCH(B2169,resources!B:B,0))),"fillme",
INDEX(resources!E:E,MATCH(B2169,resources!B:B,0)))</f>
        <v>CAISO_Solar</v>
      </c>
      <c r="N2169" s="45">
        <f>IF(
ISNA(INDEX(resources!J:J,MATCH(B2169,resources!B:B,0))),"fillme",
INDEX(resources!J:J,MATCH(B2169,resources!B:B,0)))</f>
        <v>0</v>
      </c>
      <c r="O2169" s="83" t="str">
        <f>IFERROR(INDEX(resources!K:K,MATCH(B2169,resources!B:B,0)),"fillme")</f>
        <v>solar</v>
      </c>
      <c r="P2169" s="89" t="str">
        <f t="shared" si="460"/>
        <v>solar_2022_7</v>
      </c>
      <c r="Q2169" s="87">
        <f>INDEX(elcc!G:G,MATCH(P2169,elcc!D:D,0))</f>
        <v>0.39</v>
      </c>
      <c r="R2169" s="89">
        <f t="shared" si="461"/>
        <v>1</v>
      </c>
      <c r="S2169" s="89" t="s">
        <v>6314</v>
      </c>
      <c r="T2169" s="89" t="s">
        <v>6314</v>
      </c>
      <c r="U2169" s="90" t="str">
        <f t="shared" si="462"/>
        <v>ok</v>
      </c>
      <c r="V2169" s="63" t="str">
        <f>INDEX(resources!F:F,MATCH(B2169,resources!B:B,0))</f>
        <v>new_resolve</v>
      </c>
      <c r="W2169" s="110">
        <f t="shared" si="463"/>
        <v>1</v>
      </c>
      <c r="X2169" s="110">
        <f t="shared" si="464"/>
        <v>0</v>
      </c>
      <c r="Y2169" s="110" t="str">
        <f t="shared" si="465"/>
        <v>Tehachapi_Solar_energy_NA_CONFIDENTIAL</v>
      </c>
      <c r="Z2169" s="110">
        <f>IF(COUNTIFS($Y$2:Y2169,Y2169)=1,1,0)</f>
        <v>0</v>
      </c>
      <c r="AA2169" s="110">
        <f>SUM($Z$2:Z2169)*Z2169</f>
        <v>0</v>
      </c>
      <c r="AB2169" s="110">
        <f>COUNTIFS(resources!B:B,B2169)</f>
        <v>1</v>
      </c>
      <c r="AC2169" s="110">
        <f t="shared" si="466"/>
        <v>1</v>
      </c>
      <c r="AD2169" s="110">
        <f t="shared" si="467"/>
        <v>1</v>
      </c>
      <c r="AE2169" s="110">
        <f t="shared" si="468"/>
        <v>0</v>
      </c>
      <c r="AF2169" s="110">
        <f t="shared" si="469"/>
        <v>1</v>
      </c>
      <c r="AG2169" s="110">
        <f t="shared" si="470"/>
        <v>0</v>
      </c>
      <c r="AH2169" s="110">
        <f t="shared" si="471"/>
        <v>0</v>
      </c>
      <c r="AI2169" s="110">
        <f t="shared" si="472"/>
        <v>1</v>
      </c>
      <c r="AJ2169" s="100">
        <f>ROW()</f>
        <v>2169</v>
      </c>
      <c r="AK2169" s="100" t="e">
        <f>INDEX('BadRows RECART'!$C$2:$C$1207,MATCH(monthly_gwh_mw!AJ2169,'BadRows RECART'!$D$2:$D$1207,0))</f>
        <v>#N/A</v>
      </c>
    </row>
    <row r="2170" spans="1:37" ht="20">
      <c r="A2170" s="106" t="s">
        <v>3907</v>
      </c>
      <c r="B2170" s="106" t="s">
        <v>2092</v>
      </c>
      <c r="C2170" s="106" t="s">
        <v>6297</v>
      </c>
      <c r="D2170" s="168">
        <v>2022</v>
      </c>
      <c r="E2170" s="168">
        <v>8</v>
      </c>
      <c r="F2170" s="199">
        <v>8.2762800366487479</v>
      </c>
      <c r="G2170" s="212" t="s">
        <v>6314</v>
      </c>
      <c r="H2170" s="212" t="s">
        <v>6314</v>
      </c>
      <c r="I2170" s="106" t="s">
        <v>594</v>
      </c>
      <c r="K2170" s="83" t="s">
        <v>6314</v>
      </c>
      <c r="L2170" s="83" t="s">
        <v>6314</v>
      </c>
      <c r="M2170" s="45" t="str">
        <f>IF(
ISNA(INDEX(resources!E:E,MATCH(B2170,resources!B:B,0))),"fillme",
INDEX(resources!E:E,MATCH(B2170,resources!B:B,0)))</f>
        <v>CAISO_Solar</v>
      </c>
      <c r="N2170" s="45">
        <f>IF(
ISNA(INDEX(resources!J:J,MATCH(B2170,resources!B:B,0))),"fillme",
INDEX(resources!J:J,MATCH(B2170,resources!B:B,0)))</f>
        <v>0</v>
      </c>
      <c r="O2170" s="83" t="str">
        <f>IFERROR(INDEX(resources!K:K,MATCH(B2170,resources!B:B,0)),"fillme")</f>
        <v>solar</v>
      </c>
      <c r="P2170" s="89" t="str">
        <f t="shared" si="460"/>
        <v>solar_2022_8</v>
      </c>
      <c r="Q2170" s="87">
        <f>INDEX(elcc!G:G,MATCH(P2170,elcc!D:D,0))</f>
        <v>0.27</v>
      </c>
      <c r="R2170" s="89">
        <f t="shared" si="461"/>
        <v>1</v>
      </c>
      <c r="S2170" s="89" t="s">
        <v>6314</v>
      </c>
      <c r="T2170" s="89" t="s">
        <v>6314</v>
      </c>
      <c r="U2170" s="90" t="str">
        <f t="shared" si="462"/>
        <v>ok</v>
      </c>
      <c r="V2170" s="63" t="str">
        <f>INDEX(resources!F:F,MATCH(B2170,resources!B:B,0))</f>
        <v>new_resolve</v>
      </c>
      <c r="W2170" s="110">
        <f t="shared" si="463"/>
        <v>1</v>
      </c>
      <c r="X2170" s="110">
        <f t="shared" si="464"/>
        <v>0</v>
      </c>
      <c r="Y2170" s="110" t="str">
        <f t="shared" si="465"/>
        <v>Tehachapi_Solar_energy_NA_CONFIDENTIAL</v>
      </c>
      <c r="Z2170" s="110">
        <f>IF(COUNTIFS($Y$2:Y2170,Y2170)=1,1,0)</f>
        <v>0</v>
      </c>
      <c r="AA2170" s="110">
        <f>SUM($Z$2:Z2170)*Z2170</f>
        <v>0</v>
      </c>
      <c r="AB2170" s="110">
        <f>COUNTIFS(resources!B:B,B2170)</f>
        <v>1</v>
      </c>
      <c r="AC2170" s="110">
        <f t="shared" si="466"/>
        <v>1</v>
      </c>
      <c r="AD2170" s="110">
        <f t="shared" si="467"/>
        <v>1</v>
      </c>
      <c r="AE2170" s="110">
        <f t="shared" si="468"/>
        <v>0</v>
      </c>
      <c r="AF2170" s="110">
        <f t="shared" si="469"/>
        <v>1</v>
      </c>
      <c r="AG2170" s="110">
        <f t="shared" si="470"/>
        <v>0</v>
      </c>
      <c r="AH2170" s="110">
        <f t="shared" si="471"/>
        <v>0</v>
      </c>
      <c r="AI2170" s="110">
        <f t="shared" si="472"/>
        <v>1</v>
      </c>
      <c r="AJ2170" s="100">
        <f>ROW()</f>
        <v>2170</v>
      </c>
      <c r="AK2170" s="100" t="e">
        <f>INDEX('BadRows RECART'!$C$2:$C$1207,MATCH(monthly_gwh_mw!AJ2170,'BadRows RECART'!$D$2:$D$1207,0))</f>
        <v>#N/A</v>
      </c>
    </row>
    <row r="2171" spans="1:37" ht="20">
      <c r="A2171" s="106" t="s">
        <v>3907</v>
      </c>
      <c r="B2171" s="106" t="s">
        <v>2092</v>
      </c>
      <c r="C2171" s="106" t="s">
        <v>6297</v>
      </c>
      <c r="D2171" s="168">
        <v>2022</v>
      </c>
      <c r="E2171" s="168">
        <v>9</v>
      </c>
      <c r="F2171" s="199">
        <v>7.1494797073644003</v>
      </c>
      <c r="G2171" s="212" t="s">
        <v>6314</v>
      </c>
      <c r="H2171" s="212" t="s">
        <v>6314</v>
      </c>
      <c r="I2171" s="106" t="s">
        <v>594</v>
      </c>
      <c r="K2171" s="83" t="s">
        <v>6314</v>
      </c>
      <c r="L2171" s="83" t="s">
        <v>6314</v>
      </c>
      <c r="M2171" s="45" t="str">
        <f>IF(
ISNA(INDEX(resources!E:E,MATCH(B2171,resources!B:B,0))),"fillme",
INDEX(resources!E:E,MATCH(B2171,resources!B:B,0)))</f>
        <v>CAISO_Solar</v>
      </c>
      <c r="N2171" s="45">
        <f>IF(
ISNA(INDEX(resources!J:J,MATCH(B2171,resources!B:B,0))),"fillme",
INDEX(resources!J:J,MATCH(B2171,resources!B:B,0)))</f>
        <v>0</v>
      </c>
      <c r="O2171" s="83" t="str">
        <f>IFERROR(INDEX(resources!K:K,MATCH(B2171,resources!B:B,0)),"fillme")</f>
        <v>solar</v>
      </c>
      <c r="P2171" s="89" t="str">
        <f t="shared" si="460"/>
        <v>solar_2022_9</v>
      </c>
      <c r="Q2171" s="87">
        <f>INDEX(elcc!G:G,MATCH(P2171,elcc!D:D,0))</f>
        <v>0.14000000000000001</v>
      </c>
      <c r="R2171" s="89">
        <f t="shared" si="461"/>
        <v>1</v>
      </c>
      <c r="S2171" s="89" t="s">
        <v>6314</v>
      </c>
      <c r="T2171" s="89" t="s">
        <v>6314</v>
      </c>
      <c r="U2171" s="90" t="str">
        <f t="shared" si="462"/>
        <v>ok</v>
      </c>
      <c r="V2171" s="63" t="str">
        <f>INDEX(resources!F:F,MATCH(B2171,resources!B:B,0))</f>
        <v>new_resolve</v>
      </c>
      <c r="W2171" s="110">
        <f t="shared" si="463"/>
        <v>1</v>
      </c>
      <c r="X2171" s="110">
        <f t="shared" si="464"/>
        <v>0</v>
      </c>
      <c r="Y2171" s="110" t="str">
        <f t="shared" si="465"/>
        <v>Tehachapi_Solar_energy_NA_CONFIDENTIAL</v>
      </c>
      <c r="Z2171" s="110">
        <f>IF(COUNTIFS($Y$2:Y2171,Y2171)=1,1,0)</f>
        <v>0</v>
      </c>
      <c r="AA2171" s="110">
        <f>SUM($Z$2:Z2171)*Z2171</f>
        <v>0</v>
      </c>
      <c r="AB2171" s="110">
        <f>COUNTIFS(resources!B:B,B2171)</f>
        <v>1</v>
      </c>
      <c r="AC2171" s="110">
        <f t="shared" si="466"/>
        <v>1</v>
      </c>
      <c r="AD2171" s="110">
        <f t="shared" si="467"/>
        <v>1</v>
      </c>
      <c r="AE2171" s="110">
        <f t="shared" si="468"/>
        <v>0</v>
      </c>
      <c r="AF2171" s="110">
        <f t="shared" si="469"/>
        <v>1</v>
      </c>
      <c r="AG2171" s="110">
        <f t="shared" si="470"/>
        <v>0</v>
      </c>
      <c r="AH2171" s="110">
        <f t="shared" si="471"/>
        <v>0</v>
      </c>
      <c r="AI2171" s="110">
        <f t="shared" si="472"/>
        <v>1</v>
      </c>
      <c r="AJ2171" s="100">
        <f>ROW()</f>
        <v>2171</v>
      </c>
      <c r="AK2171" s="100" t="e">
        <f>INDEX('BadRows RECART'!$C$2:$C$1207,MATCH(monthly_gwh_mw!AJ2171,'BadRows RECART'!$D$2:$D$1207,0))</f>
        <v>#N/A</v>
      </c>
    </row>
    <row r="2172" spans="1:37" ht="20">
      <c r="A2172" s="106" t="s">
        <v>3907</v>
      </c>
      <c r="B2172" s="106" t="s">
        <v>2092</v>
      </c>
      <c r="C2172" s="106" t="s">
        <v>6297</v>
      </c>
      <c r="D2172" s="168">
        <v>2022</v>
      </c>
      <c r="E2172" s="168">
        <v>10</v>
      </c>
      <c r="F2172" s="199">
        <v>6.0803483908891502</v>
      </c>
      <c r="G2172" s="212" t="s">
        <v>6314</v>
      </c>
      <c r="H2172" s="212" t="s">
        <v>6314</v>
      </c>
      <c r="I2172" s="106" t="s">
        <v>594</v>
      </c>
      <c r="K2172" s="83" t="s">
        <v>6314</v>
      </c>
      <c r="L2172" s="83" t="s">
        <v>6314</v>
      </c>
      <c r="M2172" s="45" t="str">
        <f>IF(
ISNA(INDEX(resources!E:E,MATCH(B2172,resources!B:B,0))),"fillme",
INDEX(resources!E:E,MATCH(B2172,resources!B:B,0)))</f>
        <v>CAISO_Solar</v>
      </c>
      <c r="N2172" s="45">
        <f>IF(
ISNA(INDEX(resources!J:J,MATCH(B2172,resources!B:B,0))),"fillme",
INDEX(resources!J:J,MATCH(B2172,resources!B:B,0)))</f>
        <v>0</v>
      </c>
      <c r="O2172" s="83" t="str">
        <f>IFERROR(INDEX(resources!K:K,MATCH(B2172,resources!B:B,0)),"fillme")</f>
        <v>solar</v>
      </c>
      <c r="P2172" s="89" t="str">
        <f t="shared" si="460"/>
        <v>solar_2022_10</v>
      </c>
      <c r="Q2172" s="87">
        <f>INDEX(elcc!G:G,MATCH(P2172,elcc!D:D,0))</f>
        <v>0.02</v>
      </c>
      <c r="R2172" s="89">
        <f t="shared" si="461"/>
        <v>1</v>
      </c>
      <c r="S2172" s="89" t="s">
        <v>6314</v>
      </c>
      <c r="T2172" s="89" t="s">
        <v>6314</v>
      </c>
      <c r="U2172" s="90" t="str">
        <f t="shared" si="462"/>
        <v>ok</v>
      </c>
      <c r="V2172" s="63" t="str">
        <f>INDEX(resources!F:F,MATCH(B2172,resources!B:B,0))</f>
        <v>new_resolve</v>
      </c>
      <c r="W2172" s="110">
        <f t="shared" si="463"/>
        <v>1</v>
      </c>
      <c r="X2172" s="110">
        <f t="shared" si="464"/>
        <v>0</v>
      </c>
      <c r="Y2172" s="110" t="str">
        <f t="shared" si="465"/>
        <v>Tehachapi_Solar_energy_NA_CONFIDENTIAL</v>
      </c>
      <c r="Z2172" s="110">
        <f>IF(COUNTIFS($Y$2:Y2172,Y2172)=1,1,0)</f>
        <v>0</v>
      </c>
      <c r="AA2172" s="110">
        <f>SUM($Z$2:Z2172)*Z2172</f>
        <v>0</v>
      </c>
      <c r="AB2172" s="110">
        <f>COUNTIFS(resources!B:B,B2172)</f>
        <v>1</v>
      </c>
      <c r="AC2172" s="110">
        <f t="shared" si="466"/>
        <v>1</v>
      </c>
      <c r="AD2172" s="110">
        <f t="shared" si="467"/>
        <v>1</v>
      </c>
      <c r="AE2172" s="110">
        <f t="shared" si="468"/>
        <v>0</v>
      </c>
      <c r="AF2172" s="110">
        <f t="shared" si="469"/>
        <v>1</v>
      </c>
      <c r="AG2172" s="110">
        <f t="shared" si="470"/>
        <v>0</v>
      </c>
      <c r="AH2172" s="110">
        <f t="shared" si="471"/>
        <v>0</v>
      </c>
      <c r="AI2172" s="110">
        <f t="shared" si="472"/>
        <v>1</v>
      </c>
      <c r="AJ2172" s="100">
        <f>ROW()</f>
        <v>2172</v>
      </c>
      <c r="AK2172" s="100" t="e">
        <f>INDEX('BadRows RECART'!$C$2:$C$1207,MATCH(monthly_gwh_mw!AJ2172,'BadRows RECART'!$D$2:$D$1207,0))</f>
        <v>#N/A</v>
      </c>
    </row>
    <row r="2173" spans="1:37" ht="20">
      <c r="A2173" s="106" t="s">
        <v>3907</v>
      </c>
      <c r="B2173" s="106" t="s">
        <v>2092</v>
      </c>
      <c r="C2173" s="106" t="s">
        <v>6297</v>
      </c>
      <c r="D2173" s="168">
        <v>2022</v>
      </c>
      <c r="E2173" s="168">
        <v>11</v>
      </c>
      <c r="F2173" s="199">
        <v>4.4889427831941004</v>
      </c>
      <c r="G2173" s="212" t="s">
        <v>6314</v>
      </c>
      <c r="H2173" s="212" t="s">
        <v>6314</v>
      </c>
      <c r="I2173" s="106" t="s">
        <v>594</v>
      </c>
      <c r="K2173" s="83" t="s">
        <v>6314</v>
      </c>
      <c r="L2173" s="83" t="s">
        <v>6314</v>
      </c>
      <c r="M2173" s="45" t="str">
        <f>IF(
ISNA(INDEX(resources!E:E,MATCH(B2173,resources!B:B,0))),"fillme",
INDEX(resources!E:E,MATCH(B2173,resources!B:B,0)))</f>
        <v>CAISO_Solar</v>
      </c>
      <c r="N2173" s="45">
        <f>IF(
ISNA(INDEX(resources!J:J,MATCH(B2173,resources!B:B,0))),"fillme",
INDEX(resources!J:J,MATCH(B2173,resources!B:B,0)))</f>
        <v>0</v>
      </c>
      <c r="O2173" s="83" t="str">
        <f>IFERROR(INDEX(resources!K:K,MATCH(B2173,resources!B:B,0)),"fillme")</f>
        <v>solar</v>
      </c>
      <c r="P2173" s="89" t="str">
        <f t="shared" si="460"/>
        <v>solar_2022_11</v>
      </c>
      <c r="Q2173" s="87">
        <f>INDEX(elcc!G:G,MATCH(P2173,elcc!D:D,0))</f>
        <v>0.02</v>
      </c>
      <c r="R2173" s="89">
        <f t="shared" si="461"/>
        <v>1</v>
      </c>
      <c r="S2173" s="89" t="s">
        <v>6314</v>
      </c>
      <c r="T2173" s="89" t="s">
        <v>6314</v>
      </c>
      <c r="U2173" s="90" t="str">
        <f t="shared" si="462"/>
        <v>ok</v>
      </c>
      <c r="V2173" s="63" t="str">
        <f>INDEX(resources!F:F,MATCH(B2173,resources!B:B,0))</f>
        <v>new_resolve</v>
      </c>
      <c r="W2173" s="110">
        <f t="shared" si="463"/>
        <v>1</v>
      </c>
      <c r="X2173" s="110">
        <f t="shared" si="464"/>
        <v>0</v>
      </c>
      <c r="Y2173" s="110" t="str">
        <f t="shared" si="465"/>
        <v>Tehachapi_Solar_energy_NA_CONFIDENTIAL</v>
      </c>
      <c r="Z2173" s="110">
        <f>IF(COUNTIFS($Y$2:Y2173,Y2173)=1,1,0)</f>
        <v>0</v>
      </c>
      <c r="AA2173" s="110">
        <f>SUM($Z$2:Z2173)*Z2173</f>
        <v>0</v>
      </c>
      <c r="AB2173" s="110">
        <f>COUNTIFS(resources!B:B,B2173)</f>
        <v>1</v>
      </c>
      <c r="AC2173" s="110">
        <f t="shared" si="466"/>
        <v>1</v>
      </c>
      <c r="AD2173" s="110">
        <f t="shared" si="467"/>
        <v>1</v>
      </c>
      <c r="AE2173" s="110">
        <f t="shared" si="468"/>
        <v>0</v>
      </c>
      <c r="AF2173" s="110">
        <f t="shared" si="469"/>
        <v>1</v>
      </c>
      <c r="AG2173" s="110">
        <f t="shared" si="470"/>
        <v>0</v>
      </c>
      <c r="AH2173" s="110">
        <f t="shared" si="471"/>
        <v>0</v>
      </c>
      <c r="AI2173" s="110">
        <f t="shared" si="472"/>
        <v>1</v>
      </c>
      <c r="AJ2173" s="100">
        <f>ROW()</f>
        <v>2173</v>
      </c>
      <c r="AK2173" s="100" t="e">
        <f>INDEX('BadRows RECART'!$C$2:$C$1207,MATCH(monthly_gwh_mw!AJ2173,'BadRows RECART'!$D$2:$D$1207,0))</f>
        <v>#N/A</v>
      </c>
    </row>
    <row r="2174" spans="1:37" ht="20">
      <c r="A2174" s="106" t="s">
        <v>3907</v>
      </c>
      <c r="B2174" s="106" t="s">
        <v>2092</v>
      </c>
      <c r="C2174" s="106" t="s">
        <v>6297</v>
      </c>
      <c r="D2174" s="168">
        <v>2022</v>
      </c>
      <c r="E2174" s="168">
        <v>12</v>
      </c>
      <c r="F2174" s="199">
        <v>3.9552274094823017</v>
      </c>
      <c r="G2174" s="212" t="s">
        <v>6314</v>
      </c>
      <c r="H2174" s="212" t="s">
        <v>6314</v>
      </c>
      <c r="I2174" s="106" t="s">
        <v>594</v>
      </c>
      <c r="K2174" s="83" t="s">
        <v>6314</v>
      </c>
      <c r="L2174" s="83" t="s">
        <v>6314</v>
      </c>
      <c r="M2174" s="45" t="str">
        <f>IF(
ISNA(INDEX(resources!E:E,MATCH(B2174,resources!B:B,0))),"fillme",
INDEX(resources!E:E,MATCH(B2174,resources!B:B,0)))</f>
        <v>CAISO_Solar</v>
      </c>
      <c r="N2174" s="45">
        <f>IF(
ISNA(INDEX(resources!J:J,MATCH(B2174,resources!B:B,0))),"fillme",
INDEX(resources!J:J,MATCH(B2174,resources!B:B,0)))</f>
        <v>0</v>
      </c>
      <c r="O2174" s="83" t="str">
        <f>IFERROR(INDEX(resources!K:K,MATCH(B2174,resources!B:B,0)),"fillme")</f>
        <v>solar</v>
      </c>
      <c r="P2174" s="89" t="str">
        <f t="shared" si="460"/>
        <v>solar_2022_12</v>
      </c>
      <c r="Q2174" s="87">
        <f>INDEX(elcc!G:G,MATCH(P2174,elcc!D:D,0))</f>
        <v>0</v>
      </c>
      <c r="R2174" s="89">
        <f t="shared" si="461"/>
        <v>1</v>
      </c>
      <c r="S2174" s="89" t="s">
        <v>6314</v>
      </c>
      <c r="T2174" s="89" t="s">
        <v>6314</v>
      </c>
      <c r="U2174" s="90" t="str">
        <f t="shared" si="462"/>
        <v>ok</v>
      </c>
      <c r="V2174" s="63" t="str">
        <f>INDEX(resources!F:F,MATCH(B2174,resources!B:B,0))</f>
        <v>new_resolve</v>
      </c>
      <c r="W2174" s="110">
        <f t="shared" si="463"/>
        <v>1</v>
      </c>
      <c r="X2174" s="110">
        <f t="shared" si="464"/>
        <v>0</v>
      </c>
      <c r="Y2174" s="110" t="str">
        <f t="shared" si="465"/>
        <v>Tehachapi_Solar_energy_NA_CONFIDENTIAL</v>
      </c>
      <c r="Z2174" s="110">
        <f>IF(COUNTIFS($Y$2:Y2174,Y2174)=1,1,0)</f>
        <v>0</v>
      </c>
      <c r="AA2174" s="110">
        <f>SUM($Z$2:Z2174)*Z2174</f>
        <v>0</v>
      </c>
      <c r="AB2174" s="110">
        <f>COUNTIFS(resources!B:B,B2174)</f>
        <v>1</v>
      </c>
      <c r="AC2174" s="110">
        <f t="shared" si="466"/>
        <v>1</v>
      </c>
      <c r="AD2174" s="110">
        <f t="shared" si="467"/>
        <v>1</v>
      </c>
      <c r="AE2174" s="110">
        <f t="shared" si="468"/>
        <v>0</v>
      </c>
      <c r="AF2174" s="110">
        <f t="shared" si="469"/>
        <v>1</v>
      </c>
      <c r="AG2174" s="110">
        <f t="shared" si="470"/>
        <v>0</v>
      </c>
      <c r="AH2174" s="110">
        <f t="shared" si="471"/>
        <v>0</v>
      </c>
      <c r="AI2174" s="110">
        <f t="shared" si="472"/>
        <v>1</v>
      </c>
      <c r="AJ2174" s="100">
        <f>ROW()</f>
        <v>2174</v>
      </c>
      <c r="AK2174" s="100" t="e">
        <f>INDEX('BadRows RECART'!$C$2:$C$1207,MATCH(monthly_gwh_mw!AJ2174,'BadRows RECART'!$D$2:$D$1207,0))</f>
        <v>#N/A</v>
      </c>
    </row>
    <row r="2175" spans="1:37" ht="20">
      <c r="A2175" s="106" t="s">
        <v>3907</v>
      </c>
      <c r="B2175" s="106" t="s">
        <v>2092</v>
      </c>
      <c r="C2175" s="106" t="s">
        <v>6297</v>
      </c>
      <c r="D2175" s="168">
        <v>2023</v>
      </c>
      <c r="E2175" s="168">
        <v>1</v>
      </c>
      <c r="F2175" s="199">
        <v>17.719972964681407</v>
      </c>
      <c r="G2175" s="212" t="s">
        <v>6314</v>
      </c>
      <c r="H2175" s="212" t="s">
        <v>6314</v>
      </c>
      <c r="I2175" s="106" t="s">
        <v>594</v>
      </c>
      <c r="K2175" s="83" t="s">
        <v>6314</v>
      </c>
      <c r="L2175" s="83" t="s">
        <v>6314</v>
      </c>
      <c r="M2175" s="45" t="str">
        <f>IF(
ISNA(INDEX(resources!E:E,MATCH(B2175,resources!B:B,0))),"fillme",
INDEX(resources!E:E,MATCH(B2175,resources!B:B,0)))</f>
        <v>CAISO_Solar</v>
      </c>
      <c r="N2175" s="45">
        <f>IF(
ISNA(INDEX(resources!J:J,MATCH(B2175,resources!B:B,0))),"fillme",
INDEX(resources!J:J,MATCH(B2175,resources!B:B,0)))</f>
        <v>0</v>
      </c>
      <c r="O2175" s="83" t="str">
        <f>IFERROR(INDEX(resources!K:K,MATCH(B2175,resources!B:B,0)),"fillme")</f>
        <v>solar</v>
      </c>
      <c r="P2175" s="89" t="str">
        <f t="shared" si="460"/>
        <v>solar_2023_1</v>
      </c>
      <c r="Q2175" s="87">
        <f>INDEX(elcc!G:G,MATCH(P2175,elcc!D:D,0))</f>
        <v>0.04</v>
      </c>
      <c r="R2175" s="89">
        <f t="shared" si="461"/>
        <v>1</v>
      </c>
      <c r="S2175" s="89" t="s">
        <v>6314</v>
      </c>
      <c r="T2175" s="89" t="s">
        <v>6314</v>
      </c>
      <c r="U2175" s="90" t="str">
        <f t="shared" si="462"/>
        <v>ok</v>
      </c>
      <c r="V2175" s="63" t="str">
        <f>INDEX(resources!F:F,MATCH(B2175,resources!B:B,0))</f>
        <v>new_resolve</v>
      </c>
      <c r="W2175" s="110">
        <f t="shared" si="463"/>
        <v>1</v>
      </c>
      <c r="X2175" s="110">
        <f t="shared" si="464"/>
        <v>0</v>
      </c>
      <c r="Y2175" s="110" t="str">
        <f t="shared" si="465"/>
        <v>Tehachapi_Solar_energy_NA_CONFIDENTIAL</v>
      </c>
      <c r="Z2175" s="110">
        <f>IF(COUNTIFS($Y$2:Y2175,Y2175)=1,1,0)</f>
        <v>0</v>
      </c>
      <c r="AA2175" s="110">
        <f>SUM($Z$2:Z2175)*Z2175</f>
        <v>0</v>
      </c>
      <c r="AB2175" s="110">
        <f>COUNTIFS(resources!B:B,B2175)</f>
        <v>1</v>
      </c>
      <c r="AC2175" s="110">
        <f t="shared" si="466"/>
        <v>1</v>
      </c>
      <c r="AD2175" s="110">
        <f t="shared" si="467"/>
        <v>1</v>
      </c>
      <c r="AE2175" s="110">
        <f t="shared" si="468"/>
        <v>0</v>
      </c>
      <c r="AF2175" s="110">
        <f t="shared" si="469"/>
        <v>1</v>
      </c>
      <c r="AG2175" s="110">
        <f t="shared" si="470"/>
        <v>0</v>
      </c>
      <c r="AH2175" s="110">
        <f t="shared" si="471"/>
        <v>0</v>
      </c>
      <c r="AI2175" s="110">
        <f t="shared" si="472"/>
        <v>1</v>
      </c>
      <c r="AJ2175" s="100">
        <f>ROW()</f>
        <v>2175</v>
      </c>
      <c r="AK2175" s="100" t="e">
        <f>INDEX('BadRows RECART'!$C$2:$C$1207,MATCH(monthly_gwh_mw!AJ2175,'BadRows RECART'!$D$2:$D$1207,0))</f>
        <v>#N/A</v>
      </c>
    </row>
    <row r="2176" spans="1:37" ht="20">
      <c r="A2176" s="106" t="s">
        <v>3907</v>
      </c>
      <c r="B2176" s="106" t="s">
        <v>2092</v>
      </c>
      <c r="C2176" s="106" t="s">
        <v>6297</v>
      </c>
      <c r="D2176" s="168">
        <v>2023</v>
      </c>
      <c r="E2176" s="168">
        <v>2</v>
      </c>
      <c r="F2176" s="199">
        <v>17.604618602205594</v>
      </c>
      <c r="G2176" s="212" t="s">
        <v>6314</v>
      </c>
      <c r="H2176" s="212" t="s">
        <v>6314</v>
      </c>
      <c r="I2176" s="106" t="s">
        <v>594</v>
      </c>
      <c r="K2176" s="83" t="s">
        <v>6314</v>
      </c>
      <c r="L2176" s="83" t="s">
        <v>6314</v>
      </c>
      <c r="M2176" s="45" t="str">
        <f>IF(
ISNA(INDEX(resources!E:E,MATCH(B2176,resources!B:B,0))),"fillme",
INDEX(resources!E:E,MATCH(B2176,resources!B:B,0)))</f>
        <v>CAISO_Solar</v>
      </c>
      <c r="N2176" s="45">
        <f>IF(
ISNA(INDEX(resources!J:J,MATCH(B2176,resources!B:B,0))),"fillme",
INDEX(resources!J:J,MATCH(B2176,resources!B:B,0)))</f>
        <v>0</v>
      </c>
      <c r="O2176" s="83" t="str">
        <f>IFERROR(INDEX(resources!K:K,MATCH(B2176,resources!B:B,0)),"fillme")</f>
        <v>solar</v>
      </c>
      <c r="P2176" s="89" t="str">
        <f t="shared" si="460"/>
        <v>solar_2023_2</v>
      </c>
      <c r="Q2176" s="87">
        <f>INDEX(elcc!G:G,MATCH(P2176,elcc!D:D,0))</f>
        <v>0.03</v>
      </c>
      <c r="R2176" s="89">
        <f t="shared" si="461"/>
        <v>1</v>
      </c>
      <c r="S2176" s="89" t="s">
        <v>6314</v>
      </c>
      <c r="T2176" s="89" t="s">
        <v>6314</v>
      </c>
      <c r="U2176" s="90" t="str">
        <f t="shared" si="462"/>
        <v>ok</v>
      </c>
      <c r="V2176" s="63" t="str">
        <f>INDEX(resources!F:F,MATCH(B2176,resources!B:B,0))</f>
        <v>new_resolve</v>
      </c>
      <c r="W2176" s="110">
        <f t="shared" si="463"/>
        <v>1</v>
      </c>
      <c r="X2176" s="110">
        <f t="shared" si="464"/>
        <v>0</v>
      </c>
      <c r="Y2176" s="110" t="str">
        <f t="shared" si="465"/>
        <v>Tehachapi_Solar_energy_NA_CONFIDENTIAL</v>
      </c>
      <c r="Z2176" s="110">
        <f>IF(COUNTIFS($Y$2:Y2176,Y2176)=1,1,0)</f>
        <v>0</v>
      </c>
      <c r="AA2176" s="110">
        <f>SUM($Z$2:Z2176)*Z2176</f>
        <v>0</v>
      </c>
      <c r="AB2176" s="110">
        <f>COUNTIFS(resources!B:B,B2176)</f>
        <v>1</v>
      </c>
      <c r="AC2176" s="110">
        <f t="shared" si="466"/>
        <v>1</v>
      </c>
      <c r="AD2176" s="110">
        <f t="shared" si="467"/>
        <v>1</v>
      </c>
      <c r="AE2176" s="110">
        <f t="shared" si="468"/>
        <v>0</v>
      </c>
      <c r="AF2176" s="110">
        <f t="shared" si="469"/>
        <v>1</v>
      </c>
      <c r="AG2176" s="110">
        <f t="shared" si="470"/>
        <v>0</v>
      </c>
      <c r="AH2176" s="110">
        <f t="shared" si="471"/>
        <v>0</v>
      </c>
      <c r="AI2176" s="110">
        <f t="shared" si="472"/>
        <v>1</v>
      </c>
      <c r="AJ2176" s="100">
        <f>ROW()</f>
        <v>2176</v>
      </c>
      <c r="AK2176" s="100" t="e">
        <f>INDEX('BadRows RECART'!$C$2:$C$1207,MATCH(monthly_gwh_mw!AJ2176,'BadRows RECART'!$D$2:$D$1207,0))</f>
        <v>#N/A</v>
      </c>
    </row>
    <row r="2177" spans="1:37" ht="20">
      <c r="A2177" s="106" t="s">
        <v>3907</v>
      </c>
      <c r="B2177" s="106" t="s">
        <v>2092</v>
      </c>
      <c r="C2177" s="106" t="s">
        <v>6297</v>
      </c>
      <c r="D2177" s="168">
        <v>2023</v>
      </c>
      <c r="E2177" s="168">
        <v>3</v>
      </c>
      <c r="F2177" s="199">
        <v>28.126792611678596</v>
      </c>
      <c r="G2177" s="212" t="s">
        <v>6314</v>
      </c>
      <c r="H2177" s="212" t="s">
        <v>6314</v>
      </c>
      <c r="I2177" s="106" t="s">
        <v>594</v>
      </c>
      <c r="K2177" s="83" t="s">
        <v>6314</v>
      </c>
      <c r="L2177" s="83" t="s">
        <v>6314</v>
      </c>
      <c r="M2177" s="45" t="str">
        <f>IF(
ISNA(INDEX(resources!E:E,MATCH(B2177,resources!B:B,0))),"fillme",
INDEX(resources!E:E,MATCH(B2177,resources!B:B,0)))</f>
        <v>CAISO_Solar</v>
      </c>
      <c r="N2177" s="45">
        <f>IF(
ISNA(INDEX(resources!J:J,MATCH(B2177,resources!B:B,0))),"fillme",
INDEX(resources!J:J,MATCH(B2177,resources!B:B,0)))</f>
        <v>0</v>
      </c>
      <c r="O2177" s="83" t="str">
        <f>IFERROR(INDEX(resources!K:K,MATCH(B2177,resources!B:B,0)),"fillme")</f>
        <v>solar</v>
      </c>
      <c r="P2177" s="89" t="str">
        <f t="shared" si="460"/>
        <v>solar_2023_3</v>
      </c>
      <c r="Q2177" s="87">
        <f>INDEX(elcc!G:G,MATCH(P2177,elcc!D:D,0))</f>
        <v>0.18</v>
      </c>
      <c r="R2177" s="89">
        <f t="shared" si="461"/>
        <v>1</v>
      </c>
      <c r="S2177" s="89" t="s">
        <v>6314</v>
      </c>
      <c r="T2177" s="89" t="s">
        <v>6314</v>
      </c>
      <c r="U2177" s="90" t="str">
        <f t="shared" si="462"/>
        <v>ok</v>
      </c>
      <c r="V2177" s="63" t="str">
        <f>INDEX(resources!F:F,MATCH(B2177,resources!B:B,0))</f>
        <v>new_resolve</v>
      </c>
      <c r="W2177" s="110">
        <f t="shared" si="463"/>
        <v>1</v>
      </c>
      <c r="X2177" s="110">
        <f t="shared" si="464"/>
        <v>0</v>
      </c>
      <c r="Y2177" s="110" t="str">
        <f t="shared" si="465"/>
        <v>Tehachapi_Solar_energy_NA_CONFIDENTIAL</v>
      </c>
      <c r="Z2177" s="110">
        <f>IF(COUNTIFS($Y$2:Y2177,Y2177)=1,1,0)</f>
        <v>0</v>
      </c>
      <c r="AA2177" s="110">
        <f>SUM($Z$2:Z2177)*Z2177</f>
        <v>0</v>
      </c>
      <c r="AB2177" s="110">
        <f>COUNTIFS(resources!B:B,B2177)</f>
        <v>1</v>
      </c>
      <c r="AC2177" s="110">
        <f t="shared" si="466"/>
        <v>1</v>
      </c>
      <c r="AD2177" s="110">
        <f t="shared" si="467"/>
        <v>1</v>
      </c>
      <c r="AE2177" s="110">
        <f t="shared" si="468"/>
        <v>0</v>
      </c>
      <c r="AF2177" s="110">
        <f t="shared" si="469"/>
        <v>1</v>
      </c>
      <c r="AG2177" s="110">
        <f t="shared" si="470"/>
        <v>0</v>
      </c>
      <c r="AH2177" s="110">
        <f t="shared" si="471"/>
        <v>0</v>
      </c>
      <c r="AI2177" s="110">
        <f t="shared" si="472"/>
        <v>1</v>
      </c>
      <c r="AJ2177" s="100">
        <f>ROW()</f>
        <v>2177</v>
      </c>
      <c r="AK2177" s="100" t="e">
        <f>INDEX('BadRows RECART'!$C$2:$C$1207,MATCH(monthly_gwh_mw!AJ2177,'BadRows RECART'!$D$2:$D$1207,0))</f>
        <v>#N/A</v>
      </c>
    </row>
    <row r="2178" spans="1:37" ht="20">
      <c r="A2178" s="106" t="s">
        <v>3907</v>
      </c>
      <c r="B2178" s="106" t="s">
        <v>2092</v>
      </c>
      <c r="C2178" s="106" t="s">
        <v>6297</v>
      </c>
      <c r="D2178" s="168">
        <v>2023</v>
      </c>
      <c r="E2178" s="168">
        <v>4</v>
      </c>
      <c r="F2178" s="199">
        <v>30.100880566940408</v>
      </c>
      <c r="G2178" s="212" t="s">
        <v>6314</v>
      </c>
      <c r="H2178" s="212" t="s">
        <v>6314</v>
      </c>
      <c r="I2178" s="106" t="s">
        <v>594</v>
      </c>
      <c r="K2178" s="83" t="s">
        <v>6314</v>
      </c>
      <c r="L2178" s="83" t="s">
        <v>6314</v>
      </c>
      <c r="M2178" s="45" t="str">
        <f>IF(
ISNA(INDEX(resources!E:E,MATCH(B2178,resources!B:B,0))),"fillme",
INDEX(resources!E:E,MATCH(B2178,resources!B:B,0)))</f>
        <v>CAISO_Solar</v>
      </c>
      <c r="N2178" s="45">
        <f>IF(
ISNA(INDEX(resources!J:J,MATCH(B2178,resources!B:B,0))),"fillme",
INDEX(resources!J:J,MATCH(B2178,resources!B:B,0)))</f>
        <v>0</v>
      </c>
      <c r="O2178" s="83" t="str">
        <f>IFERROR(INDEX(resources!K:K,MATCH(B2178,resources!B:B,0)),"fillme")</f>
        <v>solar</v>
      </c>
      <c r="P2178" s="89" t="str">
        <f t="shared" si="460"/>
        <v>solar_2023_4</v>
      </c>
      <c r="Q2178" s="87">
        <f>INDEX(elcc!G:G,MATCH(P2178,elcc!D:D,0))</f>
        <v>0.15</v>
      </c>
      <c r="R2178" s="89">
        <f t="shared" si="461"/>
        <v>1</v>
      </c>
      <c r="S2178" s="89" t="s">
        <v>6314</v>
      </c>
      <c r="T2178" s="89" t="s">
        <v>6314</v>
      </c>
      <c r="U2178" s="90" t="str">
        <f t="shared" si="462"/>
        <v>ok</v>
      </c>
      <c r="V2178" s="63" t="str">
        <f>INDEX(resources!F:F,MATCH(B2178,resources!B:B,0))</f>
        <v>new_resolve</v>
      </c>
      <c r="W2178" s="110">
        <f t="shared" si="463"/>
        <v>1</v>
      </c>
      <c r="X2178" s="110">
        <f t="shared" si="464"/>
        <v>0</v>
      </c>
      <c r="Y2178" s="110" t="str">
        <f t="shared" si="465"/>
        <v>Tehachapi_Solar_energy_NA_CONFIDENTIAL</v>
      </c>
      <c r="Z2178" s="110">
        <f>IF(COUNTIFS($Y$2:Y2178,Y2178)=1,1,0)</f>
        <v>0</v>
      </c>
      <c r="AA2178" s="110">
        <f>SUM($Z$2:Z2178)*Z2178</f>
        <v>0</v>
      </c>
      <c r="AB2178" s="110">
        <f>COUNTIFS(resources!B:B,B2178)</f>
        <v>1</v>
      </c>
      <c r="AC2178" s="110">
        <f t="shared" si="466"/>
        <v>1</v>
      </c>
      <c r="AD2178" s="110">
        <f t="shared" si="467"/>
        <v>1</v>
      </c>
      <c r="AE2178" s="110">
        <f t="shared" si="468"/>
        <v>0</v>
      </c>
      <c r="AF2178" s="110">
        <f t="shared" si="469"/>
        <v>1</v>
      </c>
      <c r="AG2178" s="110">
        <f t="shared" si="470"/>
        <v>0</v>
      </c>
      <c r="AH2178" s="110">
        <f t="shared" si="471"/>
        <v>0</v>
      </c>
      <c r="AI2178" s="110">
        <f t="shared" si="472"/>
        <v>1</v>
      </c>
      <c r="AJ2178" s="100">
        <f>ROW()</f>
        <v>2178</v>
      </c>
      <c r="AK2178" s="100" t="e">
        <f>INDEX('BadRows RECART'!$C$2:$C$1207,MATCH(monthly_gwh_mw!AJ2178,'BadRows RECART'!$D$2:$D$1207,0))</f>
        <v>#N/A</v>
      </c>
    </row>
    <row r="2179" spans="1:37" ht="20">
      <c r="A2179" s="106" t="s">
        <v>3907</v>
      </c>
      <c r="B2179" s="106" t="s">
        <v>2092</v>
      </c>
      <c r="C2179" s="106" t="s">
        <v>6297</v>
      </c>
      <c r="D2179" s="168">
        <v>2023</v>
      </c>
      <c r="E2179" s="168">
        <v>5</v>
      </c>
      <c r="F2179" s="199">
        <v>37.105858969515019</v>
      </c>
      <c r="G2179" s="212" t="s">
        <v>6314</v>
      </c>
      <c r="H2179" s="212" t="s">
        <v>6314</v>
      </c>
      <c r="I2179" s="106" t="s">
        <v>594</v>
      </c>
      <c r="K2179" s="83" t="s">
        <v>6314</v>
      </c>
      <c r="L2179" s="83" t="s">
        <v>6314</v>
      </c>
      <c r="M2179" s="45" t="str">
        <f>IF(
ISNA(INDEX(resources!E:E,MATCH(B2179,resources!B:B,0))),"fillme",
INDEX(resources!E:E,MATCH(B2179,resources!B:B,0)))</f>
        <v>CAISO_Solar</v>
      </c>
      <c r="N2179" s="45">
        <f>IF(
ISNA(INDEX(resources!J:J,MATCH(B2179,resources!B:B,0))),"fillme",
INDEX(resources!J:J,MATCH(B2179,resources!B:B,0)))</f>
        <v>0</v>
      </c>
      <c r="O2179" s="83" t="str">
        <f>IFERROR(INDEX(resources!K:K,MATCH(B2179,resources!B:B,0)),"fillme")</f>
        <v>solar</v>
      </c>
      <c r="P2179" s="89" t="str">
        <f t="shared" si="460"/>
        <v>solar_2023_5</v>
      </c>
      <c r="Q2179" s="87">
        <f>INDEX(elcc!G:G,MATCH(P2179,elcc!D:D,0))</f>
        <v>0.16</v>
      </c>
      <c r="R2179" s="89">
        <f t="shared" si="461"/>
        <v>1</v>
      </c>
      <c r="S2179" s="89" t="s">
        <v>6314</v>
      </c>
      <c r="T2179" s="89" t="s">
        <v>6314</v>
      </c>
      <c r="U2179" s="90" t="str">
        <f t="shared" si="462"/>
        <v>ok</v>
      </c>
      <c r="V2179" s="63" t="str">
        <f>INDEX(resources!F:F,MATCH(B2179,resources!B:B,0))</f>
        <v>new_resolve</v>
      </c>
      <c r="W2179" s="110">
        <f t="shared" si="463"/>
        <v>1</v>
      </c>
      <c r="X2179" s="110">
        <f t="shared" si="464"/>
        <v>0</v>
      </c>
      <c r="Y2179" s="110" t="str">
        <f t="shared" si="465"/>
        <v>Tehachapi_Solar_energy_NA_CONFIDENTIAL</v>
      </c>
      <c r="Z2179" s="110">
        <f>IF(COUNTIFS($Y$2:Y2179,Y2179)=1,1,0)</f>
        <v>0</v>
      </c>
      <c r="AA2179" s="110">
        <f>SUM($Z$2:Z2179)*Z2179</f>
        <v>0</v>
      </c>
      <c r="AB2179" s="110">
        <f>COUNTIFS(resources!B:B,B2179)</f>
        <v>1</v>
      </c>
      <c r="AC2179" s="110">
        <f t="shared" si="466"/>
        <v>1</v>
      </c>
      <c r="AD2179" s="110">
        <f t="shared" si="467"/>
        <v>1</v>
      </c>
      <c r="AE2179" s="110">
        <f t="shared" si="468"/>
        <v>0</v>
      </c>
      <c r="AF2179" s="110">
        <f t="shared" si="469"/>
        <v>1</v>
      </c>
      <c r="AG2179" s="110">
        <f t="shared" si="470"/>
        <v>0</v>
      </c>
      <c r="AH2179" s="110">
        <f t="shared" si="471"/>
        <v>0</v>
      </c>
      <c r="AI2179" s="110">
        <f t="shared" si="472"/>
        <v>1</v>
      </c>
      <c r="AJ2179" s="100">
        <f>ROW()</f>
        <v>2179</v>
      </c>
      <c r="AK2179" s="100" t="e">
        <f>INDEX('BadRows RECART'!$C$2:$C$1207,MATCH(monthly_gwh_mw!AJ2179,'BadRows RECART'!$D$2:$D$1207,0))</f>
        <v>#N/A</v>
      </c>
    </row>
    <row r="2180" spans="1:37" ht="20">
      <c r="A2180" s="106" t="s">
        <v>3907</v>
      </c>
      <c r="B2180" s="106" t="s">
        <v>2092</v>
      </c>
      <c r="C2180" s="106" t="s">
        <v>6297</v>
      </c>
      <c r="D2180" s="168">
        <v>2023</v>
      </c>
      <c r="E2180" s="168">
        <v>6</v>
      </c>
      <c r="F2180" s="199">
        <v>36.98881540279379</v>
      </c>
      <c r="G2180" s="212" t="s">
        <v>6314</v>
      </c>
      <c r="H2180" s="212" t="s">
        <v>6314</v>
      </c>
      <c r="I2180" s="106" t="s">
        <v>594</v>
      </c>
      <c r="K2180" s="83" t="s">
        <v>6314</v>
      </c>
      <c r="L2180" s="83" t="s">
        <v>6314</v>
      </c>
      <c r="M2180" s="45" t="str">
        <f>IF(
ISNA(INDEX(resources!E:E,MATCH(B2180,resources!B:B,0))),"fillme",
INDEX(resources!E:E,MATCH(B2180,resources!B:B,0)))</f>
        <v>CAISO_Solar</v>
      </c>
      <c r="N2180" s="45">
        <f>IF(
ISNA(INDEX(resources!J:J,MATCH(B2180,resources!B:B,0))),"fillme",
INDEX(resources!J:J,MATCH(B2180,resources!B:B,0)))</f>
        <v>0</v>
      </c>
      <c r="O2180" s="83" t="str">
        <f>IFERROR(INDEX(resources!K:K,MATCH(B2180,resources!B:B,0)),"fillme")</f>
        <v>solar</v>
      </c>
      <c r="P2180" s="89" t="str">
        <f t="shared" si="460"/>
        <v>solar_2023_6</v>
      </c>
      <c r="Q2180" s="87">
        <f>INDEX(elcc!G:G,MATCH(P2180,elcc!D:D,0))</f>
        <v>0.31</v>
      </c>
      <c r="R2180" s="89">
        <f t="shared" si="461"/>
        <v>1</v>
      </c>
      <c r="S2180" s="89" t="s">
        <v>6314</v>
      </c>
      <c r="T2180" s="89" t="s">
        <v>6314</v>
      </c>
      <c r="U2180" s="90" t="str">
        <f t="shared" si="462"/>
        <v>ok</v>
      </c>
      <c r="V2180" s="63" t="str">
        <f>INDEX(resources!F:F,MATCH(B2180,resources!B:B,0))</f>
        <v>new_resolve</v>
      </c>
      <c r="W2180" s="110">
        <f t="shared" si="463"/>
        <v>1</v>
      </c>
      <c r="X2180" s="110">
        <f t="shared" si="464"/>
        <v>0</v>
      </c>
      <c r="Y2180" s="110" t="str">
        <f t="shared" si="465"/>
        <v>Tehachapi_Solar_energy_NA_CONFIDENTIAL</v>
      </c>
      <c r="Z2180" s="110">
        <f>IF(COUNTIFS($Y$2:Y2180,Y2180)=1,1,0)</f>
        <v>0</v>
      </c>
      <c r="AA2180" s="110">
        <f>SUM($Z$2:Z2180)*Z2180</f>
        <v>0</v>
      </c>
      <c r="AB2180" s="110">
        <f>COUNTIFS(resources!B:B,B2180)</f>
        <v>1</v>
      </c>
      <c r="AC2180" s="110">
        <f t="shared" si="466"/>
        <v>1</v>
      </c>
      <c r="AD2180" s="110">
        <f t="shared" si="467"/>
        <v>1</v>
      </c>
      <c r="AE2180" s="110">
        <f t="shared" si="468"/>
        <v>0</v>
      </c>
      <c r="AF2180" s="110">
        <f t="shared" si="469"/>
        <v>1</v>
      </c>
      <c r="AG2180" s="110">
        <f t="shared" si="470"/>
        <v>0</v>
      </c>
      <c r="AH2180" s="110">
        <f t="shared" si="471"/>
        <v>0</v>
      </c>
      <c r="AI2180" s="110">
        <f t="shared" si="472"/>
        <v>1</v>
      </c>
      <c r="AJ2180" s="100">
        <f>ROW()</f>
        <v>2180</v>
      </c>
      <c r="AK2180" s="100" t="e">
        <f>INDEX('BadRows RECART'!$C$2:$C$1207,MATCH(monthly_gwh_mw!AJ2180,'BadRows RECART'!$D$2:$D$1207,0))</f>
        <v>#N/A</v>
      </c>
    </row>
    <row r="2181" spans="1:37" ht="20">
      <c r="A2181" s="106" t="s">
        <v>3907</v>
      </c>
      <c r="B2181" s="106" t="s">
        <v>2092</v>
      </c>
      <c r="C2181" s="106" t="s">
        <v>6297</v>
      </c>
      <c r="D2181" s="168">
        <v>2023</v>
      </c>
      <c r="E2181" s="168">
        <v>7</v>
      </c>
      <c r="F2181" s="199">
        <v>35.563402945463423</v>
      </c>
      <c r="G2181" s="212" t="s">
        <v>6314</v>
      </c>
      <c r="H2181" s="212" t="s">
        <v>6314</v>
      </c>
      <c r="I2181" s="106" t="s">
        <v>594</v>
      </c>
      <c r="K2181" s="83" t="s">
        <v>6314</v>
      </c>
      <c r="L2181" s="83" t="s">
        <v>6314</v>
      </c>
      <c r="M2181" s="45" t="str">
        <f>IF(
ISNA(INDEX(resources!E:E,MATCH(B2181,resources!B:B,0))),"fillme",
INDEX(resources!E:E,MATCH(B2181,resources!B:B,0)))</f>
        <v>CAISO_Solar</v>
      </c>
      <c r="N2181" s="45">
        <f>IF(
ISNA(INDEX(resources!J:J,MATCH(B2181,resources!B:B,0))),"fillme",
INDEX(resources!J:J,MATCH(B2181,resources!B:B,0)))</f>
        <v>0</v>
      </c>
      <c r="O2181" s="83" t="str">
        <f>IFERROR(INDEX(resources!K:K,MATCH(B2181,resources!B:B,0)),"fillme")</f>
        <v>solar</v>
      </c>
      <c r="P2181" s="89" t="str">
        <f t="shared" ref="P2181:P2244" si="473">O2181&amp;"_"&amp;D2181&amp;"_"&amp;E2181</f>
        <v>solar_2023_7</v>
      </c>
      <c r="Q2181" s="87">
        <f>INDEX(elcc!G:G,MATCH(P2181,elcc!D:D,0))</f>
        <v>0.39</v>
      </c>
      <c r="R2181" s="89">
        <f t="shared" ref="R2181:R2244" si="474">IF(O2181="battery",MIN(1,J2181/4),1)</f>
        <v>1</v>
      </c>
      <c r="S2181" s="89" t="s">
        <v>6314</v>
      </c>
      <c r="T2181" s="89" t="s">
        <v>6314</v>
      </c>
      <c r="U2181" s="90" t="str">
        <f t="shared" ref="U2181:U2244" si="475">IF(ISERROR(T2181),"error in NQC data entry; please check blue and purple data entered. You need to provide either a contracted NQC value in Column G, or allow the template to calculate one using Columns H,L,Q, and R","ok")</f>
        <v>ok</v>
      </c>
      <c r="V2181" s="63" t="str">
        <f>INDEX(resources!F:F,MATCH(B2181,resources!B:B,0))</f>
        <v>new_resolve</v>
      </c>
      <c r="W2181" s="110">
        <f t="shared" ref="W2181:W2244" si="476">(F2181&gt;0)*1</f>
        <v>1</v>
      </c>
      <c r="X2181" s="110">
        <f t="shared" ref="X2181:X2244" si="477">COUNTIFS(G2181:H2181,"&gt;0")</f>
        <v>0</v>
      </c>
      <c r="Y2181" s="110" t="str">
        <f t="shared" ref="Y2181:Y2244" si="478">B2181&amp;"_"&amp;C2181&amp;"_"&amp;K2181</f>
        <v>Tehachapi_Solar_energy_NA_CONFIDENTIAL</v>
      </c>
      <c r="Z2181" s="110">
        <f>IF(COUNTIFS($Y$2:Y2181,Y2181)=1,1,0)</f>
        <v>0</v>
      </c>
      <c r="AA2181" s="110">
        <f>SUM($Z$2:Z2181)*Z2181</f>
        <v>0</v>
      </c>
      <c r="AB2181" s="110">
        <f>COUNTIFS(resources!B:B,B2181)</f>
        <v>1</v>
      </c>
      <c r="AC2181" s="110">
        <f t="shared" ref="AC2181:AC2244" si="479">AND(ISNUMBER(D2181),(D2181&gt;2019))*1</f>
        <v>1</v>
      </c>
      <c r="AD2181" s="110">
        <f t="shared" ref="AD2181:AD2244" si="480">AND(ISNUMBER(E2181),E2181&gt;=1,E2181&lt;=12)*1</f>
        <v>1</v>
      </c>
      <c r="AE2181" s="110">
        <f t="shared" ref="AE2181:AE2244" si="481">AND(COUNT(G2181:H2181)=1,COUNT(F2181)=1)*1</f>
        <v>0</v>
      </c>
      <c r="AF2181" s="110">
        <f t="shared" ref="AF2181:AF2244" si="482">(COUNTIFS(K2181:O2181,"fillme")=0)*1</f>
        <v>1</v>
      </c>
      <c r="AG2181" s="110">
        <f t="shared" ref="AG2181:AG2244" si="483">ISNUMBER(L2181)*1</f>
        <v>0</v>
      </c>
      <c r="AH2181" s="110">
        <f t="shared" ref="AH2181:AH2244" si="484">NOT(AND(G2181&gt;0,H2181&gt;0))*1</f>
        <v>0</v>
      </c>
      <c r="AI2181" s="110">
        <f t="shared" ref="AI2181:AI2244" si="485">(U2181="ok")*1</f>
        <v>1</v>
      </c>
      <c r="AJ2181" s="100">
        <f>ROW()</f>
        <v>2181</v>
      </c>
      <c r="AK2181" s="100" t="e">
        <f>INDEX('BadRows RECART'!$C$2:$C$1207,MATCH(monthly_gwh_mw!AJ2181,'BadRows RECART'!$D$2:$D$1207,0))</f>
        <v>#N/A</v>
      </c>
    </row>
    <row r="2182" spans="1:37" ht="20">
      <c r="A2182" s="106" t="s">
        <v>3907</v>
      </c>
      <c r="B2182" s="106" t="s">
        <v>2092</v>
      </c>
      <c r="C2182" s="106" t="s">
        <v>6297</v>
      </c>
      <c r="D2182" s="168">
        <v>2023</v>
      </c>
      <c r="E2182" s="168">
        <v>8</v>
      </c>
      <c r="F2182" s="199">
        <v>33.105120146594992</v>
      </c>
      <c r="G2182" s="212" t="s">
        <v>6314</v>
      </c>
      <c r="H2182" s="212" t="s">
        <v>6314</v>
      </c>
      <c r="I2182" s="106" t="s">
        <v>594</v>
      </c>
      <c r="K2182" s="83" t="s">
        <v>6314</v>
      </c>
      <c r="L2182" s="83" t="s">
        <v>6314</v>
      </c>
      <c r="M2182" s="45" t="str">
        <f>IF(
ISNA(INDEX(resources!E:E,MATCH(B2182,resources!B:B,0))),"fillme",
INDEX(resources!E:E,MATCH(B2182,resources!B:B,0)))</f>
        <v>CAISO_Solar</v>
      </c>
      <c r="N2182" s="45">
        <f>IF(
ISNA(INDEX(resources!J:J,MATCH(B2182,resources!B:B,0))),"fillme",
INDEX(resources!J:J,MATCH(B2182,resources!B:B,0)))</f>
        <v>0</v>
      </c>
      <c r="O2182" s="83" t="str">
        <f>IFERROR(INDEX(resources!K:K,MATCH(B2182,resources!B:B,0)),"fillme")</f>
        <v>solar</v>
      </c>
      <c r="P2182" s="89" t="str">
        <f t="shared" si="473"/>
        <v>solar_2023_8</v>
      </c>
      <c r="Q2182" s="87">
        <f>INDEX(elcc!G:G,MATCH(P2182,elcc!D:D,0))</f>
        <v>0.27</v>
      </c>
      <c r="R2182" s="89">
        <f t="shared" si="474"/>
        <v>1</v>
      </c>
      <c r="S2182" s="89" t="s">
        <v>6314</v>
      </c>
      <c r="T2182" s="89" t="s">
        <v>6314</v>
      </c>
      <c r="U2182" s="90" t="str">
        <f t="shared" si="475"/>
        <v>ok</v>
      </c>
      <c r="V2182" s="63" t="str">
        <f>INDEX(resources!F:F,MATCH(B2182,resources!B:B,0))</f>
        <v>new_resolve</v>
      </c>
      <c r="W2182" s="110">
        <f t="shared" si="476"/>
        <v>1</v>
      </c>
      <c r="X2182" s="110">
        <f t="shared" si="477"/>
        <v>0</v>
      </c>
      <c r="Y2182" s="110" t="str">
        <f t="shared" si="478"/>
        <v>Tehachapi_Solar_energy_NA_CONFIDENTIAL</v>
      </c>
      <c r="Z2182" s="110">
        <f>IF(COUNTIFS($Y$2:Y2182,Y2182)=1,1,0)</f>
        <v>0</v>
      </c>
      <c r="AA2182" s="110">
        <f>SUM($Z$2:Z2182)*Z2182</f>
        <v>0</v>
      </c>
      <c r="AB2182" s="110">
        <f>COUNTIFS(resources!B:B,B2182)</f>
        <v>1</v>
      </c>
      <c r="AC2182" s="110">
        <f t="shared" si="479"/>
        <v>1</v>
      </c>
      <c r="AD2182" s="110">
        <f t="shared" si="480"/>
        <v>1</v>
      </c>
      <c r="AE2182" s="110">
        <f t="shared" si="481"/>
        <v>0</v>
      </c>
      <c r="AF2182" s="110">
        <f t="shared" si="482"/>
        <v>1</v>
      </c>
      <c r="AG2182" s="110">
        <f t="shared" si="483"/>
        <v>0</v>
      </c>
      <c r="AH2182" s="110">
        <f t="shared" si="484"/>
        <v>0</v>
      </c>
      <c r="AI2182" s="110">
        <f t="shared" si="485"/>
        <v>1</v>
      </c>
      <c r="AJ2182" s="100">
        <f>ROW()</f>
        <v>2182</v>
      </c>
      <c r="AK2182" s="100" t="e">
        <f>INDEX('BadRows RECART'!$C$2:$C$1207,MATCH(monthly_gwh_mw!AJ2182,'BadRows RECART'!$D$2:$D$1207,0))</f>
        <v>#N/A</v>
      </c>
    </row>
    <row r="2183" spans="1:37" ht="20">
      <c r="A2183" s="106" t="s">
        <v>3907</v>
      </c>
      <c r="B2183" s="106" t="s">
        <v>2092</v>
      </c>
      <c r="C2183" s="106" t="s">
        <v>6297</v>
      </c>
      <c r="D2183" s="168">
        <v>2023</v>
      </c>
      <c r="E2183" s="168">
        <v>9</v>
      </c>
      <c r="F2183" s="199">
        <v>28.597918829457601</v>
      </c>
      <c r="G2183" s="212" t="s">
        <v>6314</v>
      </c>
      <c r="H2183" s="212" t="s">
        <v>6314</v>
      </c>
      <c r="I2183" s="106" t="s">
        <v>594</v>
      </c>
      <c r="K2183" s="83" t="s">
        <v>6314</v>
      </c>
      <c r="L2183" s="83" t="s">
        <v>6314</v>
      </c>
      <c r="M2183" s="45" t="str">
        <f>IF(
ISNA(INDEX(resources!E:E,MATCH(B2183,resources!B:B,0))),"fillme",
INDEX(resources!E:E,MATCH(B2183,resources!B:B,0)))</f>
        <v>CAISO_Solar</v>
      </c>
      <c r="N2183" s="45">
        <f>IF(
ISNA(INDEX(resources!J:J,MATCH(B2183,resources!B:B,0))),"fillme",
INDEX(resources!J:J,MATCH(B2183,resources!B:B,0)))</f>
        <v>0</v>
      </c>
      <c r="O2183" s="83" t="str">
        <f>IFERROR(INDEX(resources!K:K,MATCH(B2183,resources!B:B,0)),"fillme")</f>
        <v>solar</v>
      </c>
      <c r="P2183" s="89" t="str">
        <f t="shared" si="473"/>
        <v>solar_2023_9</v>
      </c>
      <c r="Q2183" s="87">
        <f>INDEX(elcc!G:G,MATCH(P2183,elcc!D:D,0))</f>
        <v>0.14000000000000001</v>
      </c>
      <c r="R2183" s="89">
        <f t="shared" si="474"/>
        <v>1</v>
      </c>
      <c r="S2183" s="89" t="s">
        <v>6314</v>
      </c>
      <c r="T2183" s="89" t="s">
        <v>6314</v>
      </c>
      <c r="U2183" s="90" t="str">
        <f t="shared" si="475"/>
        <v>ok</v>
      </c>
      <c r="V2183" s="63" t="str">
        <f>INDEX(resources!F:F,MATCH(B2183,resources!B:B,0))</f>
        <v>new_resolve</v>
      </c>
      <c r="W2183" s="110">
        <f t="shared" si="476"/>
        <v>1</v>
      </c>
      <c r="X2183" s="110">
        <f t="shared" si="477"/>
        <v>0</v>
      </c>
      <c r="Y2183" s="110" t="str">
        <f t="shared" si="478"/>
        <v>Tehachapi_Solar_energy_NA_CONFIDENTIAL</v>
      </c>
      <c r="Z2183" s="110">
        <f>IF(COUNTIFS($Y$2:Y2183,Y2183)=1,1,0)</f>
        <v>0</v>
      </c>
      <c r="AA2183" s="110">
        <f>SUM($Z$2:Z2183)*Z2183</f>
        <v>0</v>
      </c>
      <c r="AB2183" s="110">
        <f>COUNTIFS(resources!B:B,B2183)</f>
        <v>1</v>
      </c>
      <c r="AC2183" s="110">
        <f t="shared" si="479"/>
        <v>1</v>
      </c>
      <c r="AD2183" s="110">
        <f t="shared" si="480"/>
        <v>1</v>
      </c>
      <c r="AE2183" s="110">
        <f t="shared" si="481"/>
        <v>0</v>
      </c>
      <c r="AF2183" s="110">
        <f t="shared" si="482"/>
        <v>1</v>
      </c>
      <c r="AG2183" s="110">
        <f t="shared" si="483"/>
        <v>0</v>
      </c>
      <c r="AH2183" s="110">
        <f t="shared" si="484"/>
        <v>0</v>
      </c>
      <c r="AI2183" s="110">
        <f t="shared" si="485"/>
        <v>1</v>
      </c>
      <c r="AJ2183" s="100">
        <f>ROW()</f>
        <v>2183</v>
      </c>
      <c r="AK2183" s="100" t="e">
        <f>INDEX('BadRows RECART'!$C$2:$C$1207,MATCH(monthly_gwh_mw!AJ2183,'BadRows RECART'!$D$2:$D$1207,0))</f>
        <v>#N/A</v>
      </c>
    </row>
    <row r="2184" spans="1:37" ht="20">
      <c r="A2184" s="106" t="s">
        <v>3907</v>
      </c>
      <c r="B2184" s="106" t="s">
        <v>2092</v>
      </c>
      <c r="C2184" s="106" t="s">
        <v>6297</v>
      </c>
      <c r="D2184" s="168">
        <v>2023</v>
      </c>
      <c r="E2184" s="168">
        <v>10</v>
      </c>
      <c r="F2184" s="199">
        <v>24.321393563556601</v>
      </c>
      <c r="G2184" s="212" t="s">
        <v>6314</v>
      </c>
      <c r="H2184" s="212" t="s">
        <v>6314</v>
      </c>
      <c r="I2184" s="106" t="s">
        <v>594</v>
      </c>
      <c r="K2184" s="83" t="s">
        <v>6314</v>
      </c>
      <c r="L2184" s="83" t="s">
        <v>6314</v>
      </c>
      <c r="M2184" s="45" t="str">
        <f>IF(
ISNA(INDEX(resources!E:E,MATCH(B2184,resources!B:B,0))),"fillme",
INDEX(resources!E:E,MATCH(B2184,resources!B:B,0)))</f>
        <v>CAISO_Solar</v>
      </c>
      <c r="N2184" s="45">
        <f>IF(
ISNA(INDEX(resources!J:J,MATCH(B2184,resources!B:B,0))),"fillme",
INDEX(resources!J:J,MATCH(B2184,resources!B:B,0)))</f>
        <v>0</v>
      </c>
      <c r="O2184" s="83" t="str">
        <f>IFERROR(INDEX(resources!K:K,MATCH(B2184,resources!B:B,0)),"fillme")</f>
        <v>solar</v>
      </c>
      <c r="P2184" s="89" t="str">
        <f t="shared" si="473"/>
        <v>solar_2023_10</v>
      </c>
      <c r="Q2184" s="87">
        <f>INDEX(elcc!G:G,MATCH(P2184,elcc!D:D,0))</f>
        <v>0.02</v>
      </c>
      <c r="R2184" s="89">
        <f t="shared" si="474"/>
        <v>1</v>
      </c>
      <c r="S2184" s="89" t="s">
        <v>6314</v>
      </c>
      <c r="T2184" s="89" t="s">
        <v>6314</v>
      </c>
      <c r="U2184" s="90" t="str">
        <f t="shared" si="475"/>
        <v>ok</v>
      </c>
      <c r="V2184" s="63" t="str">
        <f>INDEX(resources!F:F,MATCH(B2184,resources!B:B,0))</f>
        <v>new_resolve</v>
      </c>
      <c r="W2184" s="110">
        <f t="shared" si="476"/>
        <v>1</v>
      </c>
      <c r="X2184" s="110">
        <f t="shared" si="477"/>
        <v>0</v>
      </c>
      <c r="Y2184" s="110" t="str">
        <f t="shared" si="478"/>
        <v>Tehachapi_Solar_energy_NA_CONFIDENTIAL</v>
      </c>
      <c r="Z2184" s="110">
        <f>IF(COUNTIFS($Y$2:Y2184,Y2184)=1,1,0)</f>
        <v>0</v>
      </c>
      <c r="AA2184" s="110">
        <f>SUM($Z$2:Z2184)*Z2184</f>
        <v>0</v>
      </c>
      <c r="AB2184" s="110">
        <f>COUNTIFS(resources!B:B,B2184)</f>
        <v>1</v>
      </c>
      <c r="AC2184" s="110">
        <f t="shared" si="479"/>
        <v>1</v>
      </c>
      <c r="AD2184" s="110">
        <f t="shared" si="480"/>
        <v>1</v>
      </c>
      <c r="AE2184" s="110">
        <f t="shared" si="481"/>
        <v>0</v>
      </c>
      <c r="AF2184" s="110">
        <f t="shared" si="482"/>
        <v>1</v>
      </c>
      <c r="AG2184" s="110">
        <f t="shared" si="483"/>
        <v>0</v>
      </c>
      <c r="AH2184" s="110">
        <f t="shared" si="484"/>
        <v>0</v>
      </c>
      <c r="AI2184" s="110">
        <f t="shared" si="485"/>
        <v>1</v>
      </c>
      <c r="AJ2184" s="100">
        <f>ROW()</f>
        <v>2184</v>
      </c>
      <c r="AK2184" s="100" t="e">
        <f>INDEX('BadRows RECART'!$C$2:$C$1207,MATCH(monthly_gwh_mw!AJ2184,'BadRows RECART'!$D$2:$D$1207,0))</f>
        <v>#N/A</v>
      </c>
    </row>
    <row r="2185" spans="1:37" ht="20">
      <c r="A2185" s="106" t="s">
        <v>3907</v>
      </c>
      <c r="B2185" s="106" t="s">
        <v>2092</v>
      </c>
      <c r="C2185" s="106" t="s">
        <v>6297</v>
      </c>
      <c r="D2185" s="168">
        <v>2023</v>
      </c>
      <c r="E2185" s="168">
        <v>11</v>
      </c>
      <c r="F2185" s="199">
        <v>17.955771132776402</v>
      </c>
      <c r="G2185" s="212" t="s">
        <v>6314</v>
      </c>
      <c r="H2185" s="212" t="s">
        <v>6314</v>
      </c>
      <c r="I2185" s="106" t="s">
        <v>594</v>
      </c>
      <c r="K2185" s="83" t="s">
        <v>6314</v>
      </c>
      <c r="L2185" s="83" t="s">
        <v>6314</v>
      </c>
      <c r="M2185" s="45" t="str">
        <f>IF(
ISNA(INDEX(resources!E:E,MATCH(B2185,resources!B:B,0))),"fillme",
INDEX(resources!E:E,MATCH(B2185,resources!B:B,0)))</f>
        <v>CAISO_Solar</v>
      </c>
      <c r="N2185" s="45">
        <f>IF(
ISNA(INDEX(resources!J:J,MATCH(B2185,resources!B:B,0))),"fillme",
INDEX(resources!J:J,MATCH(B2185,resources!B:B,0)))</f>
        <v>0</v>
      </c>
      <c r="O2185" s="83" t="str">
        <f>IFERROR(INDEX(resources!K:K,MATCH(B2185,resources!B:B,0)),"fillme")</f>
        <v>solar</v>
      </c>
      <c r="P2185" s="89" t="str">
        <f t="shared" si="473"/>
        <v>solar_2023_11</v>
      </c>
      <c r="Q2185" s="87">
        <f>INDEX(elcc!G:G,MATCH(P2185,elcc!D:D,0))</f>
        <v>0.02</v>
      </c>
      <c r="R2185" s="89">
        <f t="shared" si="474"/>
        <v>1</v>
      </c>
      <c r="S2185" s="89" t="s">
        <v>6314</v>
      </c>
      <c r="T2185" s="89" t="s">
        <v>6314</v>
      </c>
      <c r="U2185" s="90" t="str">
        <f t="shared" si="475"/>
        <v>ok</v>
      </c>
      <c r="V2185" s="63" t="str">
        <f>INDEX(resources!F:F,MATCH(B2185,resources!B:B,0))</f>
        <v>new_resolve</v>
      </c>
      <c r="W2185" s="110">
        <f t="shared" si="476"/>
        <v>1</v>
      </c>
      <c r="X2185" s="110">
        <f t="shared" si="477"/>
        <v>0</v>
      </c>
      <c r="Y2185" s="110" t="str">
        <f t="shared" si="478"/>
        <v>Tehachapi_Solar_energy_NA_CONFIDENTIAL</v>
      </c>
      <c r="Z2185" s="110">
        <f>IF(COUNTIFS($Y$2:Y2185,Y2185)=1,1,0)</f>
        <v>0</v>
      </c>
      <c r="AA2185" s="110">
        <f>SUM($Z$2:Z2185)*Z2185</f>
        <v>0</v>
      </c>
      <c r="AB2185" s="110">
        <f>COUNTIFS(resources!B:B,B2185)</f>
        <v>1</v>
      </c>
      <c r="AC2185" s="110">
        <f t="shared" si="479"/>
        <v>1</v>
      </c>
      <c r="AD2185" s="110">
        <f t="shared" si="480"/>
        <v>1</v>
      </c>
      <c r="AE2185" s="110">
        <f t="shared" si="481"/>
        <v>0</v>
      </c>
      <c r="AF2185" s="110">
        <f t="shared" si="482"/>
        <v>1</v>
      </c>
      <c r="AG2185" s="110">
        <f t="shared" si="483"/>
        <v>0</v>
      </c>
      <c r="AH2185" s="110">
        <f t="shared" si="484"/>
        <v>0</v>
      </c>
      <c r="AI2185" s="110">
        <f t="shared" si="485"/>
        <v>1</v>
      </c>
      <c r="AJ2185" s="100">
        <f>ROW()</f>
        <v>2185</v>
      </c>
      <c r="AK2185" s="100" t="e">
        <f>INDEX('BadRows RECART'!$C$2:$C$1207,MATCH(monthly_gwh_mw!AJ2185,'BadRows RECART'!$D$2:$D$1207,0))</f>
        <v>#N/A</v>
      </c>
    </row>
    <row r="2186" spans="1:37" ht="20">
      <c r="A2186" s="106" t="s">
        <v>3907</v>
      </c>
      <c r="B2186" s="106" t="s">
        <v>2092</v>
      </c>
      <c r="C2186" s="106" t="s">
        <v>6297</v>
      </c>
      <c r="D2186" s="168">
        <v>2023</v>
      </c>
      <c r="E2186" s="168">
        <v>12</v>
      </c>
      <c r="F2186" s="199">
        <v>15.820909637929207</v>
      </c>
      <c r="G2186" s="212" t="s">
        <v>6314</v>
      </c>
      <c r="H2186" s="212" t="s">
        <v>6314</v>
      </c>
      <c r="I2186" s="106" t="s">
        <v>594</v>
      </c>
      <c r="K2186" s="83" t="s">
        <v>6314</v>
      </c>
      <c r="L2186" s="83" t="s">
        <v>6314</v>
      </c>
      <c r="M2186" s="45" t="str">
        <f>IF(
ISNA(INDEX(resources!E:E,MATCH(B2186,resources!B:B,0))),"fillme",
INDEX(resources!E:E,MATCH(B2186,resources!B:B,0)))</f>
        <v>CAISO_Solar</v>
      </c>
      <c r="N2186" s="45">
        <f>IF(
ISNA(INDEX(resources!J:J,MATCH(B2186,resources!B:B,0))),"fillme",
INDEX(resources!J:J,MATCH(B2186,resources!B:B,0)))</f>
        <v>0</v>
      </c>
      <c r="O2186" s="83" t="str">
        <f>IFERROR(INDEX(resources!K:K,MATCH(B2186,resources!B:B,0)),"fillme")</f>
        <v>solar</v>
      </c>
      <c r="P2186" s="89" t="str">
        <f t="shared" si="473"/>
        <v>solar_2023_12</v>
      </c>
      <c r="Q2186" s="87">
        <f>INDEX(elcc!G:G,MATCH(P2186,elcc!D:D,0))</f>
        <v>0</v>
      </c>
      <c r="R2186" s="89">
        <f t="shared" si="474"/>
        <v>1</v>
      </c>
      <c r="S2186" s="89" t="s">
        <v>6314</v>
      </c>
      <c r="T2186" s="89" t="s">
        <v>6314</v>
      </c>
      <c r="U2186" s="90" t="str">
        <f t="shared" si="475"/>
        <v>ok</v>
      </c>
      <c r="V2186" s="63" t="str">
        <f>INDEX(resources!F:F,MATCH(B2186,resources!B:B,0))</f>
        <v>new_resolve</v>
      </c>
      <c r="W2186" s="110">
        <f t="shared" si="476"/>
        <v>1</v>
      </c>
      <c r="X2186" s="110">
        <f t="shared" si="477"/>
        <v>0</v>
      </c>
      <c r="Y2186" s="110" t="str">
        <f t="shared" si="478"/>
        <v>Tehachapi_Solar_energy_NA_CONFIDENTIAL</v>
      </c>
      <c r="Z2186" s="110">
        <f>IF(COUNTIFS($Y$2:Y2186,Y2186)=1,1,0)</f>
        <v>0</v>
      </c>
      <c r="AA2186" s="110">
        <f>SUM($Z$2:Z2186)*Z2186</f>
        <v>0</v>
      </c>
      <c r="AB2186" s="110">
        <f>COUNTIFS(resources!B:B,B2186)</f>
        <v>1</v>
      </c>
      <c r="AC2186" s="110">
        <f t="shared" si="479"/>
        <v>1</v>
      </c>
      <c r="AD2186" s="110">
        <f t="shared" si="480"/>
        <v>1</v>
      </c>
      <c r="AE2186" s="110">
        <f t="shared" si="481"/>
        <v>0</v>
      </c>
      <c r="AF2186" s="110">
        <f t="shared" si="482"/>
        <v>1</v>
      </c>
      <c r="AG2186" s="110">
        <f t="shared" si="483"/>
        <v>0</v>
      </c>
      <c r="AH2186" s="110">
        <f t="shared" si="484"/>
        <v>0</v>
      </c>
      <c r="AI2186" s="110">
        <f t="shared" si="485"/>
        <v>1</v>
      </c>
      <c r="AJ2186" s="100">
        <f>ROW()</f>
        <v>2186</v>
      </c>
      <c r="AK2186" s="100" t="e">
        <f>INDEX('BadRows RECART'!$C$2:$C$1207,MATCH(monthly_gwh_mw!AJ2186,'BadRows RECART'!$D$2:$D$1207,0))</f>
        <v>#N/A</v>
      </c>
    </row>
    <row r="2187" spans="1:37" ht="20">
      <c r="A2187" s="106" t="s">
        <v>3907</v>
      </c>
      <c r="B2187" s="106" t="s">
        <v>2092</v>
      </c>
      <c r="C2187" s="106" t="s">
        <v>6297</v>
      </c>
      <c r="D2187" s="168">
        <v>2024</v>
      </c>
      <c r="E2187" s="168">
        <v>1</v>
      </c>
      <c r="F2187" s="199">
        <v>31.00995268819246</v>
      </c>
      <c r="G2187" s="212" t="s">
        <v>6314</v>
      </c>
      <c r="H2187" s="212" t="s">
        <v>6314</v>
      </c>
      <c r="I2187" s="106" t="s">
        <v>594</v>
      </c>
      <c r="K2187" s="83" t="s">
        <v>6314</v>
      </c>
      <c r="L2187" s="83" t="s">
        <v>6314</v>
      </c>
      <c r="M2187" s="45" t="str">
        <f>IF(
ISNA(INDEX(resources!E:E,MATCH(B2187,resources!B:B,0))),"fillme",
INDEX(resources!E:E,MATCH(B2187,resources!B:B,0)))</f>
        <v>CAISO_Solar</v>
      </c>
      <c r="N2187" s="45">
        <f>IF(
ISNA(INDEX(resources!J:J,MATCH(B2187,resources!B:B,0))),"fillme",
INDEX(resources!J:J,MATCH(B2187,resources!B:B,0)))</f>
        <v>0</v>
      </c>
      <c r="O2187" s="83" t="str">
        <f>IFERROR(INDEX(resources!K:K,MATCH(B2187,resources!B:B,0)),"fillme")</f>
        <v>solar</v>
      </c>
      <c r="P2187" s="89" t="str">
        <f t="shared" si="473"/>
        <v>solar_2024_1</v>
      </c>
      <c r="Q2187" s="87">
        <f>INDEX(elcc!G:G,MATCH(P2187,elcc!D:D,0))</f>
        <v>3.428571428571428E-2</v>
      </c>
      <c r="R2187" s="89">
        <f t="shared" si="474"/>
        <v>1</v>
      </c>
      <c r="S2187" s="89" t="s">
        <v>6314</v>
      </c>
      <c r="T2187" s="89" t="s">
        <v>6314</v>
      </c>
      <c r="U2187" s="90" t="str">
        <f t="shared" si="475"/>
        <v>ok</v>
      </c>
      <c r="V2187" s="63" t="str">
        <f>INDEX(resources!F:F,MATCH(B2187,resources!B:B,0))</f>
        <v>new_resolve</v>
      </c>
      <c r="W2187" s="110">
        <f t="shared" si="476"/>
        <v>1</v>
      </c>
      <c r="X2187" s="110">
        <f t="shared" si="477"/>
        <v>0</v>
      </c>
      <c r="Y2187" s="110" t="str">
        <f t="shared" si="478"/>
        <v>Tehachapi_Solar_energy_NA_CONFIDENTIAL</v>
      </c>
      <c r="Z2187" s="110">
        <f>IF(COUNTIFS($Y$2:Y2187,Y2187)=1,1,0)</f>
        <v>0</v>
      </c>
      <c r="AA2187" s="110">
        <f>SUM($Z$2:Z2187)*Z2187</f>
        <v>0</v>
      </c>
      <c r="AB2187" s="110">
        <f>COUNTIFS(resources!B:B,B2187)</f>
        <v>1</v>
      </c>
      <c r="AC2187" s="110">
        <f t="shared" si="479"/>
        <v>1</v>
      </c>
      <c r="AD2187" s="110">
        <f t="shared" si="480"/>
        <v>1</v>
      </c>
      <c r="AE2187" s="110">
        <f t="shared" si="481"/>
        <v>0</v>
      </c>
      <c r="AF2187" s="110">
        <f t="shared" si="482"/>
        <v>1</v>
      </c>
      <c r="AG2187" s="110">
        <f t="shared" si="483"/>
        <v>0</v>
      </c>
      <c r="AH2187" s="110">
        <f t="shared" si="484"/>
        <v>0</v>
      </c>
      <c r="AI2187" s="110">
        <f t="shared" si="485"/>
        <v>1</v>
      </c>
      <c r="AJ2187" s="100">
        <f>ROW()</f>
        <v>2187</v>
      </c>
      <c r="AK2187" s="100" t="e">
        <f>INDEX('BadRows RECART'!$C$2:$C$1207,MATCH(monthly_gwh_mw!AJ2187,'BadRows RECART'!$D$2:$D$1207,0))</f>
        <v>#N/A</v>
      </c>
    </row>
    <row r="2188" spans="1:37" ht="20">
      <c r="A2188" s="106" t="s">
        <v>3907</v>
      </c>
      <c r="B2188" s="106" t="s">
        <v>2092</v>
      </c>
      <c r="C2188" s="106" t="s">
        <v>6297</v>
      </c>
      <c r="D2188" s="168">
        <v>2024</v>
      </c>
      <c r="E2188" s="168">
        <v>2</v>
      </c>
      <c r="F2188" s="199">
        <v>30.808082553859791</v>
      </c>
      <c r="G2188" s="212" t="s">
        <v>6314</v>
      </c>
      <c r="H2188" s="212" t="s">
        <v>6314</v>
      </c>
      <c r="I2188" s="106" t="s">
        <v>594</v>
      </c>
      <c r="K2188" s="83" t="s">
        <v>6314</v>
      </c>
      <c r="L2188" s="83" t="s">
        <v>6314</v>
      </c>
      <c r="M2188" s="45" t="str">
        <f>IF(
ISNA(INDEX(resources!E:E,MATCH(B2188,resources!B:B,0))),"fillme",
INDEX(resources!E:E,MATCH(B2188,resources!B:B,0)))</f>
        <v>CAISO_Solar</v>
      </c>
      <c r="N2188" s="45">
        <f>IF(
ISNA(INDEX(resources!J:J,MATCH(B2188,resources!B:B,0))),"fillme",
INDEX(resources!J:J,MATCH(B2188,resources!B:B,0)))</f>
        <v>0</v>
      </c>
      <c r="O2188" s="83" t="str">
        <f>IFERROR(INDEX(resources!K:K,MATCH(B2188,resources!B:B,0)),"fillme")</f>
        <v>solar</v>
      </c>
      <c r="P2188" s="89" t="str">
        <f t="shared" si="473"/>
        <v>solar_2024_2</v>
      </c>
      <c r="Q2188" s="87">
        <f>INDEX(elcc!G:G,MATCH(P2188,elcc!D:D,0))</f>
        <v>2.5714285714285707E-2</v>
      </c>
      <c r="R2188" s="89">
        <f t="shared" si="474"/>
        <v>1</v>
      </c>
      <c r="S2188" s="89" t="s">
        <v>6314</v>
      </c>
      <c r="T2188" s="89" t="s">
        <v>6314</v>
      </c>
      <c r="U2188" s="90" t="str">
        <f t="shared" si="475"/>
        <v>ok</v>
      </c>
      <c r="V2188" s="63" t="str">
        <f>INDEX(resources!F:F,MATCH(B2188,resources!B:B,0))</f>
        <v>new_resolve</v>
      </c>
      <c r="W2188" s="110">
        <f t="shared" si="476"/>
        <v>1</v>
      </c>
      <c r="X2188" s="110">
        <f t="shared" si="477"/>
        <v>0</v>
      </c>
      <c r="Y2188" s="110" t="str">
        <f t="shared" si="478"/>
        <v>Tehachapi_Solar_energy_NA_CONFIDENTIAL</v>
      </c>
      <c r="Z2188" s="110">
        <f>IF(COUNTIFS($Y$2:Y2188,Y2188)=1,1,0)</f>
        <v>0</v>
      </c>
      <c r="AA2188" s="110">
        <f>SUM($Z$2:Z2188)*Z2188</f>
        <v>0</v>
      </c>
      <c r="AB2188" s="110">
        <f>COUNTIFS(resources!B:B,B2188)</f>
        <v>1</v>
      </c>
      <c r="AC2188" s="110">
        <f t="shared" si="479"/>
        <v>1</v>
      </c>
      <c r="AD2188" s="110">
        <f t="shared" si="480"/>
        <v>1</v>
      </c>
      <c r="AE2188" s="110">
        <f t="shared" si="481"/>
        <v>0</v>
      </c>
      <c r="AF2188" s="110">
        <f t="shared" si="482"/>
        <v>1</v>
      </c>
      <c r="AG2188" s="110">
        <f t="shared" si="483"/>
        <v>0</v>
      </c>
      <c r="AH2188" s="110">
        <f t="shared" si="484"/>
        <v>0</v>
      </c>
      <c r="AI2188" s="110">
        <f t="shared" si="485"/>
        <v>1</v>
      </c>
      <c r="AJ2188" s="100">
        <f>ROW()</f>
        <v>2188</v>
      </c>
      <c r="AK2188" s="100" t="e">
        <f>INDEX('BadRows RECART'!$C$2:$C$1207,MATCH(monthly_gwh_mw!AJ2188,'BadRows RECART'!$D$2:$D$1207,0))</f>
        <v>#N/A</v>
      </c>
    </row>
    <row r="2189" spans="1:37" ht="20">
      <c r="A2189" s="106" t="s">
        <v>3907</v>
      </c>
      <c r="B2189" s="106" t="s">
        <v>2092</v>
      </c>
      <c r="C2189" s="106" t="s">
        <v>6297</v>
      </c>
      <c r="D2189" s="168">
        <v>2024</v>
      </c>
      <c r="E2189" s="168">
        <v>3</v>
      </c>
      <c r="F2189" s="199">
        <v>49.221887070437539</v>
      </c>
      <c r="G2189" s="212" t="s">
        <v>6314</v>
      </c>
      <c r="H2189" s="212" t="s">
        <v>6314</v>
      </c>
      <c r="I2189" s="106" t="s">
        <v>594</v>
      </c>
      <c r="K2189" s="83" t="s">
        <v>6314</v>
      </c>
      <c r="L2189" s="83" t="s">
        <v>6314</v>
      </c>
      <c r="M2189" s="45" t="str">
        <f>IF(
ISNA(INDEX(resources!E:E,MATCH(B2189,resources!B:B,0))),"fillme",
INDEX(resources!E:E,MATCH(B2189,resources!B:B,0)))</f>
        <v>CAISO_Solar</v>
      </c>
      <c r="N2189" s="45">
        <f>IF(
ISNA(INDEX(resources!J:J,MATCH(B2189,resources!B:B,0))),"fillme",
INDEX(resources!J:J,MATCH(B2189,resources!B:B,0)))</f>
        <v>0</v>
      </c>
      <c r="O2189" s="83" t="str">
        <f>IFERROR(INDEX(resources!K:K,MATCH(B2189,resources!B:B,0)),"fillme")</f>
        <v>solar</v>
      </c>
      <c r="P2189" s="89" t="str">
        <f t="shared" si="473"/>
        <v>solar_2024_3</v>
      </c>
      <c r="Q2189" s="87">
        <f>INDEX(elcc!G:G,MATCH(P2189,elcc!D:D,0))</f>
        <v>0.15428571428571425</v>
      </c>
      <c r="R2189" s="89">
        <f t="shared" si="474"/>
        <v>1</v>
      </c>
      <c r="S2189" s="89" t="s">
        <v>6314</v>
      </c>
      <c r="T2189" s="89" t="s">
        <v>6314</v>
      </c>
      <c r="U2189" s="90" t="str">
        <f t="shared" si="475"/>
        <v>ok</v>
      </c>
      <c r="V2189" s="63" t="str">
        <f>INDEX(resources!F:F,MATCH(B2189,resources!B:B,0))</f>
        <v>new_resolve</v>
      </c>
      <c r="W2189" s="110">
        <f t="shared" si="476"/>
        <v>1</v>
      </c>
      <c r="X2189" s="110">
        <f t="shared" si="477"/>
        <v>0</v>
      </c>
      <c r="Y2189" s="110" t="str">
        <f t="shared" si="478"/>
        <v>Tehachapi_Solar_energy_NA_CONFIDENTIAL</v>
      </c>
      <c r="Z2189" s="110">
        <f>IF(COUNTIFS($Y$2:Y2189,Y2189)=1,1,0)</f>
        <v>0</v>
      </c>
      <c r="AA2189" s="110">
        <f>SUM($Z$2:Z2189)*Z2189</f>
        <v>0</v>
      </c>
      <c r="AB2189" s="110">
        <f>COUNTIFS(resources!B:B,B2189)</f>
        <v>1</v>
      </c>
      <c r="AC2189" s="110">
        <f t="shared" si="479"/>
        <v>1</v>
      </c>
      <c r="AD2189" s="110">
        <f t="shared" si="480"/>
        <v>1</v>
      </c>
      <c r="AE2189" s="110">
        <f t="shared" si="481"/>
        <v>0</v>
      </c>
      <c r="AF2189" s="110">
        <f t="shared" si="482"/>
        <v>1</v>
      </c>
      <c r="AG2189" s="110">
        <f t="shared" si="483"/>
        <v>0</v>
      </c>
      <c r="AH2189" s="110">
        <f t="shared" si="484"/>
        <v>0</v>
      </c>
      <c r="AI2189" s="110">
        <f t="shared" si="485"/>
        <v>1</v>
      </c>
      <c r="AJ2189" s="100">
        <f>ROW()</f>
        <v>2189</v>
      </c>
      <c r="AK2189" s="100" t="e">
        <f>INDEX('BadRows RECART'!$C$2:$C$1207,MATCH(monthly_gwh_mw!AJ2189,'BadRows RECART'!$D$2:$D$1207,0))</f>
        <v>#N/A</v>
      </c>
    </row>
    <row r="2190" spans="1:37" ht="20">
      <c r="A2190" s="106" t="s">
        <v>3907</v>
      </c>
      <c r="B2190" s="106" t="s">
        <v>2092</v>
      </c>
      <c r="C2190" s="106" t="s">
        <v>6297</v>
      </c>
      <c r="D2190" s="168">
        <v>2024</v>
      </c>
      <c r="E2190" s="168">
        <v>4</v>
      </c>
      <c r="F2190" s="199">
        <v>52.676540992145704</v>
      </c>
      <c r="G2190" s="212" t="s">
        <v>6314</v>
      </c>
      <c r="H2190" s="212" t="s">
        <v>6314</v>
      </c>
      <c r="I2190" s="106" t="s">
        <v>594</v>
      </c>
      <c r="K2190" s="83" t="s">
        <v>6314</v>
      </c>
      <c r="L2190" s="83" t="s">
        <v>6314</v>
      </c>
      <c r="M2190" s="45" t="str">
        <f>IF(
ISNA(INDEX(resources!E:E,MATCH(B2190,resources!B:B,0))),"fillme",
INDEX(resources!E:E,MATCH(B2190,resources!B:B,0)))</f>
        <v>CAISO_Solar</v>
      </c>
      <c r="N2190" s="45">
        <f>IF(
ISNA(INDEX(resources!J:J,MATCH(B2190,resources!B:B,0))),"fillme",
INDEX(resources!J:J,MATCH(B2190,resources!B:B,0)))</f>
        <v>0</v>
      </c>
      <c r="O2190" s="83" t="str">
        <f>IFERROR(INDEX(resources!K:K,MATCH(B2190,resources!B:B,0)),"fillme")</f>
        <v>solar</v>
      </c>
      <c r="P2190" s="89" t="str">
        <f t="shared" si="473"/>
        <v>solar_2024_4</v>
      </c>
      <c r="Q2190" s="87">
        <f>INDEX(elcc!G:G,MATCH(P2190,elcc!D:D,0))</f>
        <v>0.12857142857142853</v>
      </c>
      <c r="R2190" s="89">
        <f t="shared" si="474"/>
        <v>1</v>
      </c>
      <c r="S2190" s="89" t="s">
        <v>6314</v>
      </c>
      <c r="T2190" s="89" t="s">
        <v>6314</v>
      </c>
      <c r="U2190" s="90" t="str">
        <f t="shared" si="475"/>
        <v>ok</v>
      </c>
      <c r="V2190" s="63" t="str">
        <f>INDEX(resources!F:F,MATCH(B2190,resources!B:B,0))</f>
        <v>new_resolve</v>
      </c>
      <c r="W2190" s="110">
        <f t="shared" si="476"/>
        <v>1</v>
      </c>
      <c r="X2190" s="110">
        <f t="shared" si="477"/>
        <v>0</v>
      </c>
      <c r="Y2190" s="110" t="str">
        <f t="shared" si="478"/>
        <v>Tehachapi_Solar_energy_NA_CONFIDENTIAL</v>
      </c>
      <c r="Z2190" s="110">
        <f>IF(COUNTIFS($Y$2:Y2190,Y2190)=1,1,0)</f>
        <v>0</v>
      </c>
      <c r="AA2190" s="110">
        <f>SUM($Z$2:Z2190)*Z2190</f>
        <v>0</v>
      </c>
      <c r="AB2190" s="110">
        <f>COUNTIFS(resources!B:B,B2190)</f>
        <v>1</v>
      </c>
      <c r="AC2190" s="110">
        <f t="shared" si="479"/>
        <v>1</v>
      </c>
      <c r="AD2190" s="110">
        <f t="shared" si="480"/>
        <v>1</v>
      </c>
      <c r="AE2190" s="110">
        <f t="shared" si="481"/>
        <v>0</v>
      </c>
      <c r="AF2190" s="110">
        <f t="shared" si="482"/>
        <v>1</v>
      </c>
      <c r="AG2190" s="110">
        <f t="shared" si="483"/>
        <v>0</v>
      </c>
      <c r="AH2190" s="110">
        <f t="shared" si="484"/>
        <v>0</v>
      </c>
      <c r="AI2190" s="110">
        <f t="shared" si="485"/>
        <v>1</v>
      </c>
      <c r="AJ2190" s="100">
        <f>ROW()</f>
        <v>2190</v>
      </c>
      <c r="AK2190" s="100" t="e">
        <f>INDEX('BadRows RECART'!$C$2:$C$1207,MATCH(monthly_gwh_mw!AJ2190,'BadRows RECART'!$D$2:$D$1207,0))</f>
        <v>#N/A</v>
      </c>
    </row>
    <row r="2191" spans="1:37" ht="20">
      <c r="A2191" s="106" t="s">
        <v>3907</v>
      </c>
      <c r="B2191" s="106" t="s">
        <v>2092</v>
      </c>
      <c r="C2191" s="106" t="s">
        <v>6297</v>
      </c>
      <c r="D2191" s="168">
        <v>2024</v>
      </c>
      <c r="E2191" s="168">
        <v>5</v>
      </c>
      <c r="F2191" s="199">
        <v>64.935253196651274</v>
      </c>
      <c r="G2191" s="212" t="s">
        <v>6314</v>
      </c>
      <c r="H2191" s="212" t="s">
        <v>6314</v>
      </c>
      <c r="I2191" s="106" t="s">
        <v>594</v>
      </c>
      <c r="K2191" s="83" t="s">
        <v>6314</v>
      </c>
      <c r="L2191" s="83" t="s">
        <v>6314</v>
      </c>
      <c r="M2191" s="45" t="str">
        <f>IF(
ISNA(INDEX(resources!E:E,MATCH(B2191,resources!B:B,0))),"fillme",
INDEX(resources!E:E,MATCH(B2191,resources!B:B,0)))</f>
        <v>CAISO_Solar</v>
      </c>
      <c r="N2191" s="45">
        <f>IF(
ISNA(INDEX(resources!J:J,MATCH(B2191,resources!B:B,0))),"fillme",
INDEX(resources!J:J,MATCH(B2191,resources!B:B,0)))</f>
        <v>0</v>
      </c>
      <c r="O2191" s="83" t="str">
        <f>IFERROR(INDEX(resources!K:K,MATCH(B2191,resources!B:B,0)),"fillme")</f>
        <v>solar</v>
      </c>
      <c r="P2191" s="89" t="str">
        <f t="shared" si="473"/>
        <v>solar_2024_5</v>
      </c>
      <c r="Q2191" s="87">
        <f>INDEX(elcc!G:G,MATCH(P2191,elcc!D:D,0))</f>
        <v>0.13714285714285712</v>
      </c>
      <c r="R2191" s="89">
        <f t="shared" si="474"/>
        <v>1</v>
      </c>
      <c r="S2191" s="89" t="s">
        <v>6314</v>
      </c>
      <c r="T2191" s="89" t="s">
        <v>6314</v>
      </c>
      <c r="U2191" s="90" t="str">
        <f t="shared" si="475"/>
        <v>ok</v>
      </c>
      <c r="V2191" s="63" t="str">
        <f>INDEX(resources!F:F,MATCH(B2191,resources!B:B,0))</f>
        <v>new_resolve</v>
      </c>
      <c r="W2191" s="110">
        <f t="shared" si="476"/>
        <v>1</v>
      </c>
      <c r="X2191" s="110">
        <f t="shared" si="477"/>
        <v>0</v>
      </c>
      <c r="Y2191" s="110" t="str">
        <f t="shared" si="478"/>
        <v>Tehachapi_Solar_energy_NA_CONFIDENTIAL</v>
      </c>
      <c r="Z2191" s="110">
        <f>IF(COUNTIFS($Y$2:Y2191,Y2191)=1,1,0)</f>
        <v>0</v>
      </c>
      <c r="AA2191" s="110">
        <f>SUM($Z$2:Z2191)*Z2191</f>
        <v>0</v>
      </c>
      <c r="AB2191" s="110">
        <f>COUNTIFS(resources!B:B,B2191)</f>
        <v>1</v>
      </c>
      <c r="AC2191" s="110">
        <f t="shared" si="479"/>
        <v>1</v>
      </c>
      <c r="AD2191" s="110">
        <f t="shared" si="480"/>
        <v>1</v>
      </c>
      <c r="AE2191" s="110">
        <f t="shared" si="481"/>
        <v>0</v>
      </c>
      <c r="AF2191" s="110">
        <f t="shared" si="482"/>
        <v>1</v>
      </c>
      <c r="AG2191" s="110">
        <f t="shared" si="483"/>
        <v>0</v>
      </c>
      <c r="AH2191" s="110">
        <f t="shared" si="484"/>
        <v>0</v>
      </c>
      <c r="AI2191" s="110">
        <f t="shared" si="485"/>
        <v>1</v>
      </c>
      <c r="AJ2191" s="100">
        <f>ROW()</f>
        <v>2191</v>
      </c>
      <c r="AK2191" s="100" t="e">
        <f>INDEX('BadRows RECART'!$C$2:$C$1207,MATCH(monthly_gwh_mw!AJ2191,'BadRows RECART'!$D$2:$D$1207,0))</f>
        <v>#N/A</v>
      </c>
    </row>
    <row r="2192" spans="1:37" ht="20">
      <c r="A2192" s="106" t="s">
        <v>3907</v>
      </c>
      <c r="B2192" s="106" t="s">
        <v>2092</v>
      </c>
      <c r="C2192" s="106" t="s">
        <v>6297</v>
      </c>
      <c r="D2192" s="168">
        <v>2024</v>
      </c>
      <c r="E2192" s="168">
        <v>6</v>
      </c>
      <c r="F2192" s="199">
        <v>64.730426954889126</v>
      </c>
      <c r="G2192" s="212" t="s">
        <v>6314</v>
      </c>
      <c r="H2192" s="212" t="s">
        <v>6314</v>
      </c>
      <c r="I2192" s="106" t="s">
        <v>594</v>
      </c>
      <c r="K2192" s="83" t="s">
        <v>6314</v>
      </c>
      <c r="L2192" s="83" t="s">
        <v>6314</v>
      </c>
      <c r="M2192" s="45" t="str">
        <f>IF(
ISNA(INDEX(resources!E:E,MATCH(B2192,resources!B:B,0))),"fillme",
INDEX(resources!E:E,MATCH(B2192,resources!B:B,0)))</f>
        <v>CAISO_Solar</v>
      </c>
      <c r="N2192" s="45">
        <f>IF(
ISNA(INDEX(resources!J:J,MATCH(B2192,resources!B:B,0))),"fillme",
INDEX(resources!J:J,MATCH(B2192,resources!B:B,0)))</f>
        <v>0</v>
      </c>
      <c r="O2192" s="83" t="str">
        <f>IFERROR(INDEX(resources!K:K,MATCH(B2192,resources!B:B,0)),"fillme")</f>
        <v>solar</v>
      </c>
      <c r="P2192" s="89" t="str">
        <f t="shared" si="473"/>
        <v>solar_2024_6</v>
      </c>
      <c r="Q2192" s="87">
        <f>INDEX(elcc!G:G,MATCH(P2192,elcc!D:D,0))</f>
        <v>0.26571428571428568</v>
      </c>
      <c r="R2192" s="89">
        <f t="shared" si="474"/>
        <v>1</v>
      </c>
      <c r="S2192" s="89" t="s">
        <v>6314</v>
      </c>
      <c r="T2192" s="89" t="s">
        <v>6314</v>
      </c>
      <c r="U2192" s="90" t="str">
        <f t="shared" si="475"/>
        <v>ok</v>
      </c>
      <c r="V2192" s="63" t="str">
        <f>INDEX(resources!F:F,MATCH(B2192,resources!B:B,0))</f>
        <v>new_resolve</v>
      </c>
      <c r="W2192" s="110">
        <f t="shared" si="476"/>
        <v>1</v>
      </c>
      <c r="X2192" s="110">
        <f t="shared" si="477"/>
        <v>0</v>
      </c>
      <c r="Y2192" s="110" t="str">
        <f t="shared" si="478"/>
        <v>Tehachapi_Solar_energy_NA_CONFIDENTIAL</v>
      </c>
      <c r="Z2192" s="110">
        <f>IF(COUNTIFS($Y$2:Y2192,Y2192)=1,1,0)</f>
        <v>0</v>
      </c>
      <c r="AA2192" s="110">
        <f>SUM($Z$2:Z2192)*Z2192</f>
        <v>0</v>
      </c>
      <c r="AB2192" s="110">
        <f>COUNTIFS(resources!B:B,B2192)</f>
        <v>1</v>
      </c>
      <c r="AC2192" s="110">
        <f t="shared" si="479"/>
        <v>1</v>
      </c>
      <c r="AD2192" s="110">
        <f t="shared" si="480"/>
        <v>1</v>
      </c>
      <c r="AE2192" s="110">
        <f t="shared" si="481"/>
        <v>0</v>
      </c>
      <c r="AF2192" s="110">
        <f t="shared" si="482"/>
        <v>1</v>
      </c>
      <c r="AG2192" s="110">
        <f t="shared" si="483"/>
        <v>0</v>
      </c>
      <c r="AH2192" s="110">
        <f t="shared" si="484"/>
        <v>0</v>
      </c>
      <c r="AI2192" s="110">
        <f t="shared" si="485"/>
        <v>1</v>
      </c>
      <c r="AJ2192" s="100">
        <f>ROW()</f>
        <v>2192</v>
      </c>
      <c r="AK2192" s="100" t="e">
        <f>INDEX('BadRows RECART'!$C$2:$C$1207,MATCH(monthly_gwh_mw!AJ2192,'BadRows RECART'!$D$2:$D$1207,0))</f>
        <v>#N/A</v>
      </c>
    </row>
    <row r="2193" spans="1:37" ht="20">
      <c r="A2193" s="106" t="s">
        <v>3907</v>
      </c>
      <c r="B2193" s="106" t="s">
        <v>2092</v>
      </c>
      <c r="C2193" s="106" t="s">
        <v>6297</v>
      </c>
      <c r="D2193" s="168">
        <v>2024</v>
      </c>
      <c r="E2193" s="168">
        <v>7</v>
      </c>
      <c r="F2193" s="199">
        <v>62.235955154560976</v>
      </c>
      <c r="G2193" s="212" t="s">
        <v>6314</v>
      </c>
      <c r="H2193" s="212" t="s">
        <v>6314</v>
      </c>
      <c r="I2193" s="106" t="s">
        <v>594</v>
      </c>
      <c r="K2193" s="83" t="s">
        <v>6314</v>
      </c>
      <c r="L2193" s="83" t="s">
        <v>6314</v>
      </c>
      <c r="M2193" s="45" t="str">
        <f>IF(
ISNA(INDEX(resources!E:E,MATCH(B2193,resources!B:B,0))),"fillme",
INDEX(resources!E:E,MATCH(B2193,resources!B:B,0)))</f>
        <v>CAISO_Solar</v>
      </c>
      <c r="N2193" s="45">
        <f>IF(
ISNA(INDEX(resources!J:J,MATCH(B2193,resources!B:B,0))),"fillme",
INDEX(resources!J:J,MATCH(B2193,resources!B:B,0)))</f>
        <v>0</v>
      </c>
      <c r="O2193" s="83" t="str">
        <f>IFERROR(INDEX(resources!K:K,MATCH(B2193,resources!B:B,0)),"fillme")</f>
        <v>solar</v>
      </c>
      <c r="P2193" s="89" t="str">
        <f t="shared" si="473"/>
        <v>solar_2024_7</v>
      </c>
      <c r="Q2193" s="87">
        <f>INDEX(elcc!G:G,MATCH(P2193,elcc!D:D,0))</f>
        <v>0.33428571428571424</v>
      </c>
      <c r="R2193" s="89">
        <f t="shared" si="474"/>
        <v>1</v>
      </c>
      <c r="S2193" s="89" t="s">
        <v>6314</v>
      </c>
      <c r="T2193" s="89" t="s">
        <v>6314</v>
      </c>
      <c r="U2193" s="90" t="str">
        <f t="shared" si="475"/>
        <v>ok</v>
      </c>
      <c r="V2193" s="63" t="str">
        <f>INDEX(resources!F:F,MATCH(B2193,resources!B:B,0))</f>
        <v>new_resolve</v>
      </c>
      <c r="W2193" s="110">
        <f t="shared" si="476"/>
        <v>1</v>
      </c>
      <c r="X2193" s="110">
        <f t="shared" si="477"/>
        <v>0</v>
      </c>
      <c r="Y2193" s="110" t="str">
        <f t="shared" si="478"/>
        <v>Tehachapi_Solar_energy_NA_CONFIDENTIAL</v>
      </c>
      <c r="Z2193" s="110">
        <f>IF(COUNTIFS($Y$2:Y2193,Y2193)=1,1,0)</f>
        <v>0</v>
      </c>
      <c r="AA2193" s="110">
        <f>SUM($Z$2:Z2193)*Z2193</f>
        <v>0</v>
      </c>
      <c r="AB2193" s="110">
        <f>COUNTIFS(resources!B:B,B2193)</f>
        <v>1</v>
      </c>
      <c r="AC2193" s="110">
        <f t="shared" si="479"/>
        <v>1</v>
      </c>
      <c r="AD2193" s="110">
        <f t="shared" si="480"/>
        <v>1</v>
      </c>
      <c r="AE2193" s="110">
        <f t="shared" si="481"/>
        <v>0</v>
      </c>
      <c r="AF2193" s="110">
        <f t="shared" si="482"/>
        <v>1</v>
      </c>
      <c r="AG2193" s="110">
        <f t="shared" si="483"/>
        <v>0</v>
      </c>
      <c r="AH2193" s="110">
        <f t="shared" si="484"/>
        <v>0</v>
      </c>
      <c r="AI2193" s="110">
        <f t="shared" si="485"/>
        <v>1</v>
      </c>
      <c r="AJ2193" s="100">
        <f>ROW()</f>
        <v>2193</v>
      </c>
      <c r="AK2193" s="100" t="e">
        <f>INDEX('BadRows RECART'!$C$2:$C$1207,MATCH(monthly_gwh_mw!AJ2193,'BadRows RECART'!$D$2:$D$1207,0))</f>
        <v>#N/A</v>
      </c>
    </row>
    <row r="2194" spans="1:37" ht="20">
      <c r="A2194" s="106" t="s">
        <v>3907</v>
      </c>
      <c r="B2194" s="106" t="s">
        <v>2092</v>
      </c>
      <c r="C2194" s="106" t="s">
        <v>6297</v>
      </c>
      <c r="D2194" s="168">
        <v>2024</v>
      </c>
      <c r="E2194" s="168">
        <v>8</v>
      </c>
      <c r="F2194" s="199">
        <v>57.933960256541233</v>
      </c>
      <c r="G2194" s="212" t="s">
        <v>6314</v>
      </c>
      <c r="H2194" s="212" t="s">
        <v>6314</v>
      </c>
      <c r="I2194" s="106" t="s">
        <v>594</v>
      </c>
      <c r="K2194" s="83" t="s">
        <v>6314</v>
      </c>
      <c r="L2194" s="83" t="s">
        <v>6314</v>
      </c>
      <c r="M2194" s="45" t="str">
        <f>IF(
ISNA(INDEX(resources!E:E,MATCH(B2194,resources!B:B,0))),"fillme",
INDEX(resources!E:E,MATCH(B2194,resources!B:B,0)))</f>
        <v>CAISO_Solar</v>
      </c>
      <c r="N2194" s="45">
        <f>IF(
ISNA(INDEX(resources!J:J,MATCH(B2194,resources!B:B,0))),"fillme",
INDEX(resources!J:J,MATCH(B2194,resources!B:B,0)))</f>
        <v>0</v>
      </c>
      <c r="O2194" s="83" t="str">
        <f>IFERROR(INDEX(resources!K:K,MATCH(B2194,resources!B:B,0)),"fillme")</f>
        <v>solar</v>
      </c>
      <c r="P2194" s="89" t="str">
        <f t="shared" si="473"/>
        <v>solar_2024_8</v>
      </c>
      <c r="Q2194" s="87">
        <f>INDEX(elcc!G:G,MATCH(P2194,elcc!D:D,0))</f>
        <v>0.2314285714285714</v>
      </c>
      <c r="R2194" s="89">
        <f t="shared" si="474"/>
        <v>1</v>
      </c>
      <c r="S2194" s="89" t="s">
        <v>6314</v>
      </c>
      <c r="T2194" s="89" t="s">
        <v>6314</v>
      </c>
      <c r="U2194" s="90" t="str">
        <f t="shared" si="475"/>
        <v>ok</v>
      </c>
      <c r="V2194" s="63" t="str">
        <f>INDEX(resources!F:F,MATCH(B2194,resources!B:B,0))</f>
        <v>new_resolve</v>
      </c>
      <c r="W2194" s="110">
        <f t="shared" si="476"/>
        <v>1</v>
      </c>
      <c r="X2194" s="110">
        <f t="shared" si="477"/>
        <v>0</v>
      </c>
      <c r="Y2194" s="110" t="str">
        <f t="shared" si="478"/>
        <v>Tehachapi_Solar_energy_NA_CONFIDENTIAL</v>
      </c>
      <c r="Z2194" s="110">
        <f>IF(COUNTIFS($Y$2:Y2194,Y2194)=1,1,0)</f>
        <v>0</v>
      </c>
      <c r="AA2194" s="110">
        <f>SUM($Z$2:Z2194)*Z2194</f>
        <v>0</v>
      </c>
      <c r="AB2194" s="110">
        <f>COUNTIFS(resources!B:B,B2194)</f>
        <v>1</v>
      </c>
      <c r="AC2194" s="110">
        <f t="shared" si="479"/>
        <v>1</v>
      </c>
      <c r="AD2194" s="110">
        <f t="shared" si="480"/>
        <v>1</v>
      </c>
      <c r="AE2194" s="110">
        <f t="shared" si="481"/>
        <v>0</v>
      </c>
      <c r="AF2194" s="110">
        <f t="shared" si="482"/>
        <v>1</v>
      </c>
      <c r="AG2194" s="110">
        <f t="shared" si="483"/>
        <v>0</v>
      </c>
      <c r="AH2194" s="110">
        <f t="shared" si="484"/>
        <v>0</v>
      </c>
      <c r="AI2194" s="110">
        <f t="shared" si="485"/>
        <v>1</v>
      </c>
      <c r="AJ2194" s="100">
        <f>ROW()</f>
        <v>2194</v>
      </c>
      <c r="AK2194" s="100" t="e">
        <f>INDEX('BadRows RECART'!$C$2:$C$1207,MATCH(monthly_gwh_mw!AJ2194,'BadRows RECART'!$D$2:$D$1207,0))</f>
        <v>#N/A</v>
      </c>
    </row>
    <row r="2195" spans="1:37" ht="20">
      <c r="A2195" s="106" t="s">
        <v>3907</v>
      </c>
      <c r="B2195" s="106" t="s">
        <v>2092</v>
      </c>
      <c r="C2195" s="106" t="s">
        <v>6297</v>
      </c>
      <c r="D2195" s="168">
        <v>2024</v>
      </c>
      <c r="E2195" s="168">
        <v>9</v>
      </c>
      <c r="F2195" s="199">
        <v>50.046357951550796</v>
      </c>
      <c r="G2195" s="212" t="s">
        <v>6314</v>
      </c>
      <c r="H2195" s="212" t="s">
        <v>6314</v>
      </c>
      <c r="I2195" s="106" t="s">
        <v>594</v>
      </c>
      <c r="K2195" s="83" t="s">
        <v>6314</v>
      </c>
      <c r="L2195" s="83" t="s">
        <v>6314</v>
      </c>
      <c r="M2195" s="45" t="str">
        <f>IF(
ISNA(INDEX(resources!E:E,MATCH(B2195,resources!B:B,0))),"fillme",
INDEX(resources!E:E,MATCH(B2195,resources!B:B,0)))</f>
        <v>CAISO_Solar</v>
      </c>
      <c r="N2195" s="45">
        <f>IF(
ISNA(INDEX(resources!J:J,MATCH(B2195,resources!B:B,0))),"fillme",
INDEX(resources!J:J,MATCH(B2195,resources!B:B,0)))</f>
        <v>0</v>
      </c>
      <c r="O2195" s="83" t="str">
        <f>IFERROR(INDEX(resources!K:K,MATCH(B2195,resources!B:B,0)),"fillme")</f>
        <v>solar</v>
      </c>
      <c r="P2195" s="89" t="str">
        <f t="shared" si="473"/>
        <v>solar_2024_9</v>
      </c>
      <c r="Q2195" s="87">
        <f>INDEX(elcc!G:G,MATCH(P2195,elcc!D:D,0))</f>
        <v>0.1227040666966315</v>
      </c>
      <c r="R2195" s="89">
        <f t="shared" si="474"/>
        <v>1</v>
      </c>
      <c r="S2195" s="89" t="s">
        <v>6314</v>
      </c>
      <c r="T2195" s="89" t="s">
        <v>6314</v>
      </c>
      <c r="U2195" s="90" t="str">
        <f t="shared" si="475"/>
        <v>ok</v>
      </c>
      <c r="V2195" s="63" t="str">
        <f>INDEX(resources!F:F,MATCH(B2195,resources!B:B,0))</f>
        <v>new_resolve</v>
      </c>
      <c r="W2195" s="110">
        <f t="shared" si="476"/>
        <v>1</v>
      </c>
      <c r="X2195" s="110">
        <f t="shared" si="477"/>
        <v>0</v>
      </c>
      <c r="Y2195" s="110" t="str">
        <f t="shared" si="478"/>
        <v>Tehachapi_Solar_energy_NA_CONFIDENTIAL</v>
      </c>
      <c r="Z2195" s="110">
        <f>IF(COUNTIFS($Y$2:Y2195,Y2195)=1,1,0)</f>
        <v>0</v>
      </c>
      <c r="AA2195" s="110">
        <f>SUM($Z$2:Z2195)*Z2195</f>
        <v>0</v>
      </c>
      <c r="AB2195" s="110">
        <f>COUNTIFS(resources!B:B,B2195)</f>
        <v>1</v>
      </c>
      <c r="AC2195" s="110">
        <f t="shared" si="479"/>
        <v>1</v>
      </c>
      <c r="AD2195" s="110">
        <f t="shared" si="480"/>
        <v>1</v>
      </c>
      <c r="AE2195" s="110">
        <f t="shared" si="481"/>
        <v>0</v>
      </c>
      <c r="AF2195" s="110">
        <f t="shared" si="482"/>
        <v>1</v>
      </c>
      <c r="AG2195" s="110">
        <f t="shared" si="483"/>
        <v>0</v>
      </c>
      <c r="AH2195" s="110">
        <f t="shared" si="484"/>
        <v>0</v>
      </c>
      <c r="AI2195" s="110">
        <f t="shared" si="485"/>
        <v>1</v>
      </c>
      <c r="AJ2195" s="100">
        <f>ROW()</f>
        <v>2195</v>
      </c>
      <c r="AK2195" s="100" t="e">
        <f>INDEX('BadRows RECART'!$C$2:$C$1207,MATCH(monthly_gwh_mw!AJ2195,'BadRows RECART'!$D$2:$D$1207,0))</f>
        <v>#N/A</v>
      </c>
    </row>
    <row r="2196" spans="1:37" ht="20">
      <c r="A2196" s="106" t="s">
        <v>3907</v>
      </c>
      <c r="B2196" s="106" t="s">
        <v>2092</v>
      </c>
      <c r="C2196" s="106" t="s">
        <v>6297</v>
      </c>
      <c r="D2196" s="168">
        <v>2024</v>
      </c>
      <c r="E2196" s="168">
        <v>10</v>
      </c>
      <c r="F2196" s="199">
        <v>42.562438736224045</v>
      </c>
      <c r="G2196" s="212" t="s">
        <v>6314</v>
      </c>
      <c r="H2196" s="212" t="s">
        <v>6314</v>
      </c>
      <c r="I2196" s="106" t="s">
        <v>594</v>
      </c>
      <c r="K2196" s="83" t="s">
        <v>6314</v>
      </c>
      <c r="L2196" s="83" t="s">
        <v>6314</v>
      </c>
      <c r="M2196" s="45" t="str">
        <f>IF(
ISNA(INDEX(resources!E:E,MATCH(B2196,resources!B:B,0))),"fillme",
INDEX(resources!E:E,MATCH(B2196,resources!B:B,0)))</f>
        <v>CAISO_Solar</v>
      </c>
      <c r="N2196" s="45">
        <f>IF(
ISNA(INDEX(resources!J:J,MATCH(B2196,resources!B:B,0))),"fillme",
INDEX(resources!J:J,MATCH(B2196,resources!B:B,0)))</f>
        <v>0</v>
      </c>
      <c r="O2196" s="83" t="str">
        <f>IFERROR(INDEX(resources!K:K,MATCH(B2196,resources!B:B,0)),"fillme")</f>
        <v>solar</v>
      </c>
      <c r="P2196" s="89" t="str">
        <f t="shared" si="473"/>
        <v>solar_2024_10</v>
      </c>
      <c r="Q2196" s="87">
        <f>INDEX(elcc!G:G,MATCH(P2196,elcc!D:D,0))</f>
        <v>1.714285714285714E-2</v>
      </c>
      <c r="R2196" s="89">
        <f t="shared" si="474"/>
        <v>1</v>
      </c>
      <c r="S2196" s="89" t="s">
        <v>6314</v>
      </c>
      <c r="T2196" s="89" t="s">
        <v>6314</v>
      </c>
      <c r="U2196" s="90" t="str">
        <f t="shared" si="475"/>
        <v>ok</v>
      </c>
      <c r="V2196" s="63" t="str">
        <f>INDEX(resources!F:F,MATCH(B2196,resources!B:B,0))</f>
        <v>new_resolve</v>
      </c>
      <c r="W2196" s="110">
        <f t="shared" si="476"/>
        <v>1</v>
      </c>
      <c r="X2196" s="110">
        <f t="shared" si="477"/>
        <v>0</v>
      </c>
      <c r="Y2196" s="110" t="str">
        <f t="shared" si="478"/>
        <v>Tehachapi_Solar_energy_NA_CONFIDENTIAL</v>
      </c>
      <c r="Z2196" s="110">
        <f>IF(COUNTIFS($Y$2:Y2196,Y2196)=1,1,0)</f>
        <v>0</v>
      </c>
      <c r="AA2196" s="110">
        <f>SUM($Z$2:Z2196)*Z2196</f>
        <v>0</v>
      </c>
      <c r="AB2196" s="110">
        <f>COUNTIFS(resources!B:B,B2196)</f>
        <v>1</v>
      </c>
      <c r="AC2196" s="110">
        <f t="shared" si="479"/>
        <v>1</v>
      </c>
      <c r="AD2196" s="110">
        <f t="shared" si="480"/>
        <v>1</v>
      </c>
      <c r="AE2196" s="110">
        <f t="shared" si="481"/>
        <v>0</v>
      </c>
      <c r="AF2196" s="110">
        <f t="shared" si="482"/>
        <v>1</v>
      </c>
      <c r="AG2196" s="110">
        <f t="shared" si="483"/>
        <v>0</v>
      </c>
      <c r="AH2196" s="110">
        <f t="shared" si="484"/>
        <v>0</v>
      </c>
      <c r="AI2196" s="110">
        <f t="shared" si="485"/>
        <v>1</v>
      </c>
      <c r="AJ2196" s="100">
        <f>ROW()</f>
        <v>2196</v>
      </c>
      <c r="AK2196" s="100" t="e">
        <f>INDEX('BadRows RECART'!$C$2:$C$1207,MATCH(monthly_gwh_mw!AJ2196,'BadRows RECART'!$D$2:$D$1207,0))</f>
        <v>#N/A</v>
      </c>
    </row>
    <row r="2197" spans="1:37" ht="20">
      <c r="A2197" s="106" t="s">
        <v>3907</v>
      </c>
      <c r="B2197" s="106" t="s">
        <v>2092</v>
      </c>
      <c r="C2197" s="106" t="s">
        <v>6297</v>
      </c>
      <c r="D2197" s="168">
        <v>2024</v>
      </c>
      <c r="E2197" s="168">
        <v>11</v>
      </c>
      <c r="F2197" s="199">
        <v>31.422599482358699</v>
      </c>
      <c r="G2197" s="212" t="s">
        <v>6314</v>
      </c>
      <c r="H2197" s="212" t="s">
        <v>6314</v>
      </c>
      <c r="I2197" s="106" t="s">
        <v>594</v>
      </c>
      <c r="K2197" s="83" t="s">
        <v>6314</v>
      </c>
      <c r="L2197" s="83" t="s">
        <v>6314</v>
      </c>
      <c r="M2197" s="45" t="str">
        <f>IF(
ISNA(INDEX(resources!E:E,MATCH(B2197,resources!B:B,0))),"fillme",
INDEX(resources!E:E,MATCH(B2197,resources!B:B,0)))</f>
        <v>CAISO_Solar</v>
      </c>
      <c r="N2197" s="45">
        <f>IF(
ISNA(INDEX(resources!J:J,MATCH(B2197,resources!B:B,0))),"fillme",
INDEX(resources!J:J,MATCH(B2197,resources!B:B,0)))</f>
        <v>0</v>
      </c>
      <c r="O2197" s="83" t="str">
        <f>IFERROR(INDEX(resources!K:K,MATCH(B2197,resources!B:B,0)),"fillme")</f>
        <v>solar</v>
      </c>
      <c r="P2197" s="89" t="str">
        <f t="shared" si="473"/>
        <v>solar_2024_11</v>
      </c>
      <c r="Q2197" s="87">
        <f>INDEX(elcc!G:G,MATCH(P2197,elcc!D:D,0))</f>
        <v>1.714285714285714E-2</v>
      </c>
      <c r="R2197" s="89">
        <f t="shared" si="474"/>
        <v>1</v>
      </c>
      <c r="S2197" s="89" t="s">
        <v>6314</v>
      </c>
      <c r="T2197" s="89" t="s">
        <v>6314</v>
      </c>
      <c r="U2197" s="90" t="str">
        <f t="shared" si="475"/>
        <v>ok</v>
      </c>
      <c r="V2197" s="63" t="str">
        <f>INDEX(resources!F:F,MATCH(B2197,resources!B:B,0))</f>
        <v>new_resolve</v>
      </c>
      <c r="W2197" s="110">
        <f t="shared" si="476"/>
        <v>1</v>
      </c>
      <c r="X2197" s="110">
        <f t="shared" si="477"/>
        <v>0</v>
      </c>
      <c r="Y2197" s="110" t="str">
        <f t="shared" si="478"/>
        <v>Tehachapi_Solar_energy_NA_CONFIDENTIAL</v>
      </c>
      <c r="Z2197" s="110">
        <f>IF(COUNTIFS($Y$2:Y2197,Y2197)=1,1,0)</f>
        <v>0</v>
      </c>
      <c r="AA2197" s="110">
        <f>SUM($Z$2:Z2197)*Z2197</f>
        <v>0</v>
      </c>
      <c r="AB2197" s="110">
        <f>COUNTIFS(resources!B:B,B2197)</f>
        <v>1</v>
      </c>
      <c r="AC2197" s="110">
        <f t="shared" si="479"/>
        <v>1</v>
      </c>
      <c r="AD2197" s="110">
        <f t="shared" si="480"/>
        <v>1</v>
      </c>
      <c r="AE2197" s="110">
        <f t="shared" si="481"/>
        <v>0</v>
      </c>
      <c r="AF2197" s="110">
        <f t="shared" si="482"/>
        <v>1</v>
      </c>
      <c r="AG2197" s="110">
        <f t="shared" si="483"/>
        <v>0</v>
      </c>
      <c r="AH2197" s="110">
        <f t="shared" si="484"/>
        <v>0</v>
      </c>
      <c r="AI2197" s="110">
        <f t="shared" si="485"/>
        <v>1</v>
      </c>
      <c r="AJ2197" s="100">
        <f>ROW()</f>
        <v>2197</v>
      </c>
      <c r="AK2197" s="100" t="e">
        <f>INDEX('BadRows RECART'!$C$2:$C$1207,MATCH(monthly_gwh_mw!AJ2197,'BadRows RECART'!$D$2:$D$1207,0))</f>
        <v>#N/A</v>
      </c>
    </row>
    <row r="2198" spans="1:37" ht="20">
      <c r="A2198" s="106" t="s">
        <v>3907</v>
      </c>
      <c r="B2198" s="106" t="s">
        <v>2092</v>
      </c>
      <c r="C2198" s="106" t="s">
        <v>6297</v>
      </c>
      <c r="D2198" s="168">
        <v>2024</v>
      </c>
      <c r="E2198" s="168">
        <v>12</v>
      </c>
      <c r="F2198" s="199">
        <v>27.686591866376109</v>
      </c>
      <c r="G2198" s="212" t="s">
        <v>6314</v>
      </c>
      <c r="H2198" s="212" t="s">
        <v>6314</v>
      </c>
      <c r="I2198" s="106" t="s">
        <v>594</v>
      </c>
      <c r="K2198" s="83" t="s">
        <v>6314</v>
      </c>
      <c r="L2198" s="83" t="s">
        <v>6314</v>
      </c>
      <c r="M2198" s="45" t="str">
        <f>IF(
ISNA(INDEX(resources!E:E,MATCH(B2198,resources!B:B,0))),"fillme",
INDEX(resources!E:E,MATCH(B2198,resources!B:B,0)))</f>
        <v>CAISO_Solar</v>
      </c>
      <c r="N2198" s="45">
        <f>IF(
ISNA(INDEX(resources!J:J,MATCH(B2198,resources!B:B,0))),"fillme",
INDEX(resources!J:J,MATCH(B2198,resources!B:B,0)))</f>
        <v>0</v>
      </c>
      <c r="O2198" s="83" t="str">
        <f>IFERROR(INDEX(resources!K:K,MATCH(B2198,resources!B:B,0)),"fillme")</f>
        <v>solar</v>
      </c>
      <c r="P2198" s="89" t="str">
        <f t="shared" si="473"/>
        <v>solar_2024_12</v>
      </c>
      <c r="Q2198" s="87">
        <f>INDEX(elcc!G:G,MATCH(P2198,elcc!D:D,0))</f>
        <v>0</v>
      </c>
      <c r="R2198" s="89">
        <f t="shared" si="474"/>
        <v>1</v>
      </c>
      <c r="S2198" s="89" t="s">
        <v>6314</v>
      </c>
      <c r="T2198" s="89" t="s">
        <v>6314</v>
      </c>
      <c r="U2198" s="90" t="str">
        <f t="shared" si="475"/>
        <v>ok</v>
      </c>
      <c r="V2198" s="63" t="str">
        <f>INDEX(resources!F:F,MATCH(B2198,resources!B:B,0))</f>
        <v>new_resolve</v>
      </c>
      <c r="W2198" s="110">
        <f t="shared" si="476"/>
        <v>1</v>
      </c>
      <c r="X2198" s="110">
        <f t="shared" si="477"/>
        <v>0</v>
      </c>
      <c r="Y2198" s="110" t="str">
        <f t="shared" si="478"/>
        <v>Tehachapi_Solar_energy_NA_CONFIDENTIAL</v>
      </c>
      <c r="Z2198" s="110">
        <f>IF(COUNTIFS($Y$2:Y2198,Y2198)=1,1,0)</f>
        <v>0</v>
      </c>
      <c r="AA2198" s="110">
        <f>SUM($Z$2:Z2198)*Z2198</f>
        <v>0</v>
      </c>
      <c r="AB2198" s="110">
        <f>COUNTIFS(resources!B:B,B2198)</f>
        <v>1</v>
      </c>
      <c r="AC2198" s="110">
        <f t="shared" si="479"/>
        <v>1</v>
      </c>
      <c r="AD2198" s="110">
        <f t="shared" si="480"/>
        <v>1</v>
      </c>
      <c r="AE2198" s="110">
        <f t="shared" si="481"/>
        <v>0</v>
      </c>
      <c r="AF2198" s="110">
        <f t="shared" si="482"/>
        <v>1</v>
      </c>
      <c r="AG2198" s="110">
        <f t="shared" si="483"/>
        <v>0</v>
      </c>
      <c r="AH2198" s="110">
        <f t="shared" si="484"/>
        <v>0</v>
      </c>
      <c r="AI2198" s="110">
        <f t="shared" si="485"/>
        <v>1</v>
      </c>
      <c r="AJ2198" s="100">
        <f>ROW()</f>
        <v>2198</v>
      </c>
      <c r="AK2198" s="100" t="e">
        <f>INDEX('BadRows RECART'!$C$2:$C$1207,MATCH(monthly_gwh_mw!AJ2198,'BadRows RECART'!$D$2:$D$1207,0))</f>
        <v>#N/A</v>
      </c>
    </row>
    <row r="2199" spans="1:37" ht="20">
      <c r="A2199" s="106" t="s">
        <v>3907</v>
      </c>
      <c r="B2199" s="106" t="s">
        <v>2092</v>
      </c>
      <c r="C2199" s="106" t="s">
        <v>6297</v>
      </c>
      <c r="D2199" s="168">
        <v>2025</v>
      </c>
      <c r="E2199" s="168">
        <v>1</v>
      </c>
      <c r="F2199" s="199">
        <v>31.00995268819246</v>
      </c>
      <c r="G2199" s="212" t="s">
        <v>6314</v>
      </c>
      <c r="H2199" s="212" t="s">
        <v>6314</v>
      </c>
      <c r="I2199" s="106" t="s">
        <v>594</v>
      </c>
      <c r="K2199" s="83" t="s">
        <v>6314</v>
      </c>
      <c r="L2199" s="83" t="s">
        <v>6314</v>
      </c>
      <c r="M2199" s="45" t="str">
        <f>IF(
ISNA(INDEX(resources!E:E,MATCH(B2199,resources!B:B,0))),"fillme",
INDEX(resources!E:E,MATCH(B2199,resources!B:B,0)))</f>
        <v>CAISO_Solar</v>
      </c>
      <c r="N2199" s="45">
        <f>IF(
ISNA(INDEX(resources!J:J,MATCH(B2199,resources!B:B,0))),"fillme",
INDEX(resources!J:J,MATCH(B2199,resources!B:B,0)))</f>
        <v>0</v>
      </c>
      <c r="O2199" s="83" t="str">
        <f>IFERROR(INDEX(resources!K:K,MATCH(B2199,resources!B:B,0)),"fillme")</f>
        <v>solar</v>
      </c>
      <c r="P2199" s="89" t="str">
        <f t="shared" si="473"/>
        <v>solar_2025_1</v>
      </c>
      <c r="Q2199" s="87">
        <f>INDEX(elcc!G:G,MATCH(P2199,elcc!D:D,0))</f>
        <v>3.1428571428571431E-2</v>
      </c>
      <c r="R2199" s="89">
        <f t="shared" si="474"/>
        <v>1</v>
      </c>
      <c r="S2199" s="89" t="s">
        <v>6314</v>
      </c>
      <c r="T2199" s="89" t="s">
        <v>6314</v>
      </c>
      <c r="U2199" s="90" t="str">
        <f t="shared" si="475"/>
        <v>ok</v>
      </c>
      <c r="V2199" s="63" t="str">
        <f>INDEX(resources!F:F,MATCH(B2199,resources!B:B,0))</f>
        <v>new_resolve</v>
      </c>
      <c r="W2199" s="110">
        <f t="shared" si="476"/>
        <v>1</v>
      </c>
      <c r="X2199" s="110">
        <f t="shared" si="477"/>
        <v>0</v>
      </c>
      <c r="Y2199" s="110" t="str">
        <f t="shared" si="478"/>
        <v>Tehachapi_Solar_energy_NA_CONFIDENTIAL</v>
      </c>
      <c r="Z2199" s="110">
        <f>IF(COUNTIFS($Y$2:Y2199,Y2199)=1,1,0)</f>
        <v>0</v>
      </c>
      <c r="AA2199" s="110">
        <f>SUM($Z$2:Z2199)*Z2199</f>
        <v>0</v>
      </c>
      <c r="AB2199" s="110">
        <f>COUNTIFS(resources!B:B,B2199)</f>
        <v>1</v>
      </c>
      <c r="AC2199" s="110">
        <f t="shared" si="479"/>
        <v>1</v>
      </c>
      <c r="AD2199" s="110">
        <f t="shared" si="480"/>
        <v>1</v>
      </c>
      <c r="AE2199" s="110">
        <f t="shared" si="481"/>
        <v>0</v>
      </c>
      <c r="AF2199" s="110">
        <f t="shared" si="482"/>
        <v>1</v>
      </c>
      <c r="AG2199" s="110">
        <f t="shared" si="483"/>
        <v>0</v>
      </c>
      <c r="AH2199" s="110">
        <f t="shared" si="484"/>
        <v>0</v>
      </c>
      <c r="AI2199" s="110">
        <f t="shared" si="485"/>
        <v>1</v>
      </c>
      <c r="AJ2199" s="100">
        <f>ROW()</f>
        <v>2199</v>
      </c>
      <c r="AK2199" s="100" t="e">
        <f>INDEX('BadRows RECART'!$C$2:$C$1207,MATCH(monthly_gwh_mw!AJ2199,'BadRows RECART'!$D$2:$D$1207,0))</f>
        <v>#N/A</v>
      </c>
    </row>
    <row r="2200" spans="1:37" ht="20">
      <c r="A2200" s="106" t="s">
        <v>3907</v>
      </c>
      <c r="B2200" s="106" t="s">
        <v>2092</v>
      </c>
      <c r="C2200" s="106" t="s">
        <v>6297</v>
      </c>
      <c r="D2200" s="168">
        <v>2025</v>
      </c>
      <c r="E2200" s="168">
        <v>2</v>
      </c>
      <c r="F2200" s="199">
        <v>30.808082553859791</v>
      </c>
      <c r="G2200" s="212" t="s">
        <v>6314</v>
      </c>
      <c r="H2200" s="212" t="s">
        <v>6314</v>
      </c>
      <c r="I2200" s="106" t="s">
        <v>594</v>
      </c>
      <c r="K2200" s="83" t="s">
        <v>6314</v>
      </c>
      <c r="L2200" s="83" t="s">
        <v>6314</v>
      </c>
      <c r="M2200" s="45" t="str">
        <f>IF(
ISNA(INDEX(resources!E:E,MATCH(B2200,resources!B:B,0))),"fillme",
INDEX(resources!E:E,MATCH(B2200,resources!B:B,0)))</f>
        <v>CAISO_Solar</v>
      </c>
      <c r="N2200" s="45">
        <f>IF(
ISNA(INDEX(resources!J:J,MATCH(B2200,resources!B:B,0))),"fillme",
INDEX(resources!J:J,MATCH(B2200,resources!B:B,0)))</f>
        <v>0</v>
      </c>
      <c r="O2200" s="83" t="str">
        <f>IFERROR(INDEX(resources!K:K,MATCH(B2200,resources!B:B,0)),"fillme")</f>
        <v>solar</v>
      </c>
      <c r="P2200" s="89" t="str">
        <f t="shared" si="473"/>
        <v>solar_2025_2</v>
      </c>
      <c r="Q2200" s="87">
        <f>INDEX(elcc!G:G,MATCH(P2200,elcc!D:D,0))</f>
        <v>2.357142857142857E-2</v>
      </c>
      <c r="R2200" s="89">
        <f t="shared" si="474"/>
        <v>1</v>
      </c>
      <c r="S2200" s="89" t="s">
        <v>6314</v>
      </c>
      <c r="T2200" s="89" t="s">
        <v>6314</v>
      </c>
      <c r="U2200" s="90" t="str">
        <f t="shared" si="475"/>
        <v>ok</v>
      </c>
      <c r="V2200" s="63" t="str">
        <f>INDEX(resources!F:F,MATCH(B2200,resources!B:B,0))</f>
        <v>new_resolve</v>
      </c>
      <c r="W2200" s="110">
        <f t="shared" si="476"/>
        <v>1</v>
      </c>
      <c r="X2200" s="110">
        <f t="shared" si="477"/>
        <v>0</v>
      </c>
      <c r="Y2200" s="110" t="str">
        <f t="shared" si="478"/>
        <v>Tehachapi_Solar_energy_NA_CONFIDENTIAL</v>
      </c>
      <c r="Z2200" s="110">
        <f>IF(COUNTIFS($Y$2:Y2200,Y2200)=1,1,0)</f>
        <v>0</v>
      </c>
      <c r="AA2200" s="110">
        <f>SUM($Z$2:Z2200)*Z2200</f>
        <v>0</v>
      </c>
      <c r="AB2200" s="110">
        <f>COUNTIFS(resources!B:B,B2200)</f>
        <v>1</v>
      </c>
      <c r="AC2200" s="110">
        <f t="shared" si="479"/>
        <v>1</v>
      </c>
      <c r="AD2200" s="110">
        <f t="shared" si="480"/>
        <v>1</v>
      </c>
      <c r="AE2200" s="110">
        <f t="shared" si="481"/>
        <v>0</v>
      </c>
      <c r="AF2200" s="110">
        <f t="shared" si="482"/>
        <v>1</v>
      </c>
      <c r="AG2200" s="110">
        <f t="shared" si="483"/>
        <v>0</v>
      </c>
      <c r="AH2200" s="110">
        <f t="shared" si="484"/>
        <v>0</v>
      </c>
      <c r="AI2200" s="110">
        <f t="shared" si="485"/>
        <v>1</v>
      </c>
      <c r="AJ2200" s="100">
        <f>ROW()</f>
        <v>2200</v>
      </c>
      <c r="AK2200" s="100" t="e">
        <f>INDEX('BadRows RECART'!$C$2:$C$1207,MATCH(monthly_gwh_mw!AJ2200,'BadRows RECART'!$D$2:$D$1207,0))</f>
        <v>#N/A</v>
      </c>
    </row>
    <row r="2201" spans="1:37" ht="20">
      <c r="A2201" s="106" t="s">
        <v>3907</v>
      </c>
      <c r="B2201" s="106" t="s">
        <v>2092</v>
      </c>
      <c r="C2201" s="106" t="s">
        <v>6297</v>
      </c>
      <c r="D2201" s="168">
        <v>2025</v>
      </c>
      <c r="E2201" s="168">
        <v>3</v>
      </c>
      <c r="F2201" s="199">
        <v>49.221887070437539</v>
      </c>
      <c r="G2201" s="212" t="s">
        <v>6314</v>
      </c>
      <c r="H2201" s="212" t="s">
        <v>6314</v>
      </c>
      <c r="I2201" s="106" t="s">
        <v>594</v>
      </c>
      <c r="K2201" s="83" t="s">
        <v>6314</v>
      </c>
      <c r="L2201" s="83" t="s">
        <v>6314</v>
      </c>
      <c r="M2201" s="45" t="str">
        <f>IF(
ISNA(INDEX(resources!E:E,MATCH(B2201,resources!B:B,0))),"fillme",
INDEX(resources!E:E,MATCH(B2201,resources!B:B,0)))</f>
        <v>CAISO_Solar</v>
      </c>
      <c r="N2201" s="45">
        <f>IF(
ISNA(INDEX(resources!J:J,MATCH(B2201,resources!B:B,0))),"fillme",
INDEX(resources!J:J,MATCH(B2201,resources!B:B,0)))</f>
        <v>0</v>
      </c>
      <c r="O2201" s="83" t="str">
        <f>IFERROR(INDEX(resources!K:K,MATCH(B2201,resources!B:B,0)),"fillme")</f>
        <v>solar</v>
      </c>
      <c r="P2201" s="89" t="str">
        <f t="shared" si="473"/>
        <v>solar_2025_3</v>
      </c>
      <c r="Q2201" s="87">
        <f>INDEX(elcc!G:G,MATCH(P2201,elcc!D:D,0))</f>
        <v>0.14142857142857143</v>
      </c>
      <c r="R2201" s="89">
        <f t="shared" si="474"/>
        <v>1</v>
      </c>
      <c r="S2201" s="89" t="s">
        <v>6314</v>
      </c>
      <c r="T2201" s="89" t="s">
        <v>6314</v>
      </c>
      <c r="U2201" s="90" t="str">
        <f t="shared" si="475"/>
        <v>ok</v>
      </c>
      <c r="V2201" s="63" t="str">
        <f>INDEX(resources!F:F,MATCH(B2201,resources!B:B,0))</f>
        <v>new_resolve</v>
      </c>
      <c r="W2201" s="110">
        <f t="shared" si="476"/>
        <v>1</v>
      </c>
      <c r="X2201" s="110">
        <f t="shared" si="477"/>
        <v>0</v>
      </c>
      <c r="Y2201" s="110" t="str">
        <f t="shared" si="478"/>
        <v>Tehachapi_Solar_energy_NA_CONFIDENTIAL</v>
      </c>
      <c r="Z2201" s="110">
        <f>IF(COUNTIFS($Y$2:Y2201,Y2201)=1,1,0)</f>
        <v>0</v>
      </c>
      <c r="AA2201" s="110">
        <f>SUM($Z$2:Z2201)*Z2201</f>
        <v>0</v>
      </c>
      <c r="AB2201" s="110">
        <f>COUNTIFS(resources!B:B,B2201)</f>
        <v>1</v>
      </c>
      <c r="AC2201" s="110">
        <f t="shared" si="479"/>
        <v>1</v>
      </c>
      <c r="AD2201" s="110">
        <f t="shared" si="480"/>
        <v>1</v>
      </c>
      <c r="AE2201" s="110">
        <f t="shared" si="481"/>
        <v>0</v>
      </c>
      <c r="AF2201" s="110">
        <f t="shared" si="482"/>
        <v>1</v>
      </c>
      <c r="AG2201" s="110">
        <f t="shared" si="483"/>
        <v>0</v>
      </c>
      <c r="AH2201" s="110">
        <f t="shared" si="484"/>
        <v>0</v>
      </c>
      <c r="AI2201" s="110">
        <f t="shared" si="485"/>
        <v>1</v>
      </c>
      <c r="AJ2201" s="100">
        <f>ROW()</f>
        <v>2201</v>
      </c>
      <c r="AK2201" s="100" t="e">
        <f>INDEX('BadRows RECART'!$C$2:$C$1207,MATCH(monthly_gwh_mw!AJ2201,'BadRows RECART'!$D$2:$D$1207,0))</f>
        <v>#N/A</v>
      </c>
    </row>
    <row r="2202" spans="1:37" ht="20">
      <c r="A2202" s="106" t="s">
        <v>3907</v>
      </c>
      <c r="B2202" s="106" t="s">
        <v>2092</v>
      </c>
      <c r="C2202" s="106" t="s">
        <v>6297</v>
      </c>
      <c r="D2202" s="168">
        <v>2025</v>
      </c>
      <c r="E2202" s="168">
        <v>4</v>
      </c>
      <c r="F2202" s="199">
        <v>52.676540992145704</v>
      </c>
      <c r="G2202" s="212" t="s">
        <v>6314</v>
      </c>
      <c r="H2202" s="212" t="s">
        <v>6314</v>
      </c>
      <c r="I2202" s="106" t="s">
        <v>594</v>
      </c>
      <c r="K2202" s="83" t="s">
        <v>6314</v>
      </c>
      <c r="L2202" s="83" t="s">
        <v>6314</v>
      </c>
      <c r="M2202" s="45" t="str">
        <f>IF(
ISNA(INDEX(resources!E:E,MATCH(B2202,resources!B:B,0))),"fillme",
INDEX(resources!E:E,MATCH(B2202,resources!B:B,0)))</f>
        <v>CAISO_Solar</v>
      </c>
      <c r="N2202" s="45">
        <f>IF(
ISNA(INDEX(resources!J:J,MATCH(B2202,resources!B:B,0))),"fillme",
INDEX(resources!J:J,MATCH(B2202,resources!B:B,0)))</f>
        <v>0</v>
      </c>
      <c r="O2202" s="83" t="str">
        <f>IFERROR(INDEX(resources!K:K,MATCH(B2202,resources!B:B,0)),"fillme")</f>
        <v>solar</v>
      </c>
      <c r="P2202" s="89" t="str">
        <f t="shared" si="473"/>
        <v>solar_2025_4</v>
      </c>
      <c r="Q2202" s="87">
        <f>INDEX(elcc!G:G,MATCH(P2202,elcc!D:D,0))</f>
        <v>0.11785714285714285</v>
      </c>
      <c r="R2202" s="89">
        <f t="shared" si="474"/>
        <v>1</v>
      </c>
      <c r="S2202" s="89" t="s">
        <v>6314</v>
      </c>
      <c r="T2202" s="89" t="s">
        <v>6314</v>
      </c>
      <c r="U2202" s="90" t="str">
        <f t="shared" si="475"/>
        <v>ok</v>
      </c>
      <c r="V2202" s="63" t="str">
        <f>INDEX(resources!F:F,MATCH(B2202,resources!B:B,0))</f>
        <v>new_resolve</v>
      </c>
      <c r="W2202" s="110">
        <f t="shared" si="476"/>
        <v>1</v>
      </c>
      <c r="X2202" s="110">
        <f t="shared" si="477"/>
        <v>0</v>
      </c>
      <c r="Y2202" s="110" t="str">
        <f t="shared" si="478"/>
        <v>Tehachapi_Solar_energy_NA_CONFIDENTIAL</v>
      </c>
      <c r="Z2202" s="110">
        <f>IF(COUNTIFS($Y$2:Y2202,Y2202)=1,1,0)</f>
        <v>0</v>
      </c>
      <c r="AA2202" s="110">
        <f>SUM($Z$2:Z2202)*Z2202</f>
        <v>0</v>
      </c>
      <c r="AB2202" s="110">
        <f>COUNTIFS(resources!B:B,B2202)</f>
        <v>1</v>
      </c>
      <c r="AC2202" s="110">
        <f t="shared" si="479"/>
        <v>1</v>
      </c>
      <c r="AD2202" s="110">
        <f t="shared" si="480"/>
        <v>1</v>
      </c>
      <c r="AE2202" s="110">
        <f t="shared" si="481"/>
        <v>0</v>
      </c>
      <c r="AF2202" s="110">
        <f t="shared" si="482"/>
        <v>1</v>
      </c>
      <c r="AG2202" s="110">
        <f t="shared" si="483"/>
        <v>0</v>
      </c>
      <c r="AH2202" s="110">
        <f t="shared" si="484"/>
        <v>0</v>
      </c>
      <c r="AI2202" s="110">
        <f t="shared" si="485"/>
        <v>1</v>
      </c>
      <c r="AJ2202" s="100">
        <f>ROW()</f>
        <v>2202</v>
      </c>
      <c r="AK2202" s="100" t="e">
        <f>INDEX('BadRows RECART'!$C$2:$C$1207,MATCH(monthly_gwh_mw!AJ2202,'BadRows RECART'!$D$2:$D$1207,0))</f>
        <v>#N/A</v>
      </c>
    </row>
    <row r="2203" spans="1:37" ht="20">
      <c r="A2203" s="106" t="s">
        <v>3907</v>
      </c>
      <c r="B2203" s="106" t="s">
        <v>2092</v>
      </c>
      <c r="C2203" s="106" t="s">
        <v>6297</v>
      </c>
      <c r="D2203" s="168">
        <v>2025</v>
      </c>
      <c r="E2203" s="168">
        <v>5</v>
      </c>
      <c r="F2203" s="199">
        <v>64.935253196651274</v>
      </c>
      <c r="G2203" s="212" t="s">
        <v>6314</v>
      </c>
      <c r="H2203" s="212" t="s">
        <v>6314</v>
      </c>
      <c r="I2203" s="106" t="s">
        <v>594</v>
      </c>
      <c r="K2203" s="83" t="s">
        <v>6314</v>
      </c>
      <c r="L2203" s="83" t="s">
        <v>6314</v>
      </c>
      <c r="M2203" s="45" t="str">
        <f>IF(
ISNA(INDEX(resources!E:E,MATCH(B2203,resources!B:B,0))),"fillme",
INDEX(resources!E:E,MATCH(B2203,resources!B:B,0)))</f>
        <v>CAISO_Solar</v>
      </c>
      <c r="N2203" s="45">
        <f>IF(
ISNA(INDEX(resources!J:J,MATCH(B2203,resources!B:B,0))),"fillme",
INDEX(resources!J:J,MATCH(B2203,resources!B:B,0)))</f>
        <v>0</v>
      </c>
      <c r="O2203" s="83" t="str">
        <f>IFERROR(INDEX(resources!K:K,MATCH(B2203,resources!B:B,0)),"fillme")</f>
        <v>solar</v>
      </c>
      <c r="P2203" s="89" t="str">
        <f t="shared" si="473"/>
        <v>solar_2025_5</v>
      </c>
      <c r="Q2203" s="87">
        <f>INDEX(elcc!G:G,MATCH(P2203,elcc!D:D,0))</f>
        <v>0.12571428571428572</v>
      </c>
      <c r="R2203" s="89">
        <f t="shared" si="474"/>
        <v>1</v>
      </c>
      <c r="S2203" s="89" t="s">
        <v>6314</v>
      </c>
      <c r="T2203" s="89" t="s">
        <v>6314</v>
      </c>
      <c r="U2203" s="90" t="str">
        <f t="shared" si="475"/>
        <v>ok</v>
      </c>
      <c r="V2203" s="63" t="str">
        <f>INDEX(resources!F:F,MATCH(B2203,resources!B:B,0))</f>
        <v>new_resolve</v>
      </c>
      <c r="W2203" s="110">
        <f t="shared" si="476"/>
        <v>1</v>
      </c>
      <c r="X2203" s="110">
        <f t="shared" si="477"/>
        <v>0</v>
      </c>
      <c r="Y2203" s="110" t="str">
        <f t="shared" si="478"/>
        <v>Tehachapi_Solar_energy_NA_CONFIDENTIAL</v>
      </c>
      <c r="Z2203" s="110">
        <f>IF(COUNTIFS($Y$2:Y2203,Y2203)=1,1,0)</f>
        <v>0</v>
      </c>
      <c r="AA2203" s="110">
        <f>SUM($Z$2:Z2203)*Z2203</f>
        <v>0</v>
      </c>
      <c r="AB2203" s="110">
        <f>COUNTIFS(resources!B:B,B2203)</f>
        <v>1</v>
      </c>
      <c r="AC2203" s="110">
        <f t="shared" si="479"/>
        <v>1</v>
      </c>
      <c r="AD2203" s="110">
        <f t="shared" si="480"/>
        <v>1</v>
      </c>
      <c r="AE2203" s="110">
        <f t="shared" si="481"/>
        <v>0</v>
      </c>
      <c r="AF2203" s="110">
        <f t="shared" si="482"/>
        <v>1</v>
      </c>
      <c r="AG2203" s="110">
        <f t="shared" si="483"/>
        <v>0</v>
      </c>
      <c r="AH2203" s="110">
        <f t="shared" si="484"/>
        <v>0</v>
      </c>
      <c r="AI2203" s="110">
        <f t="shared" si="485"/>
        <v>1</v>
      </c>
      <c r="AJ2203" s="100">
        <f>ROW()</f>
        <v>2203</v>
      </c>
      <c r="AK2203" s="100" t="e">
        <f>INDEX('BadRows RECART'!$C$2:$C$1207,MATCH(monthly_gwh_mw!AJ2203,'BadRows RECART'!$D$2:$D$1207,0))</f>
        <v>#N/A</v>
      </c>
    </row>
    <row r="2204" spans="1:37" ht="20">
      <c r="A2204" s="106" t="s">
        <v>3907</v>
      </c>
      <c r="B2204" s="106" t="s">
        <v>2092</v>
      </c>
      <c r="C2204" s="106" t="s">
        <v>6297</v>
      </c>
      <c r="D2204" s="168">
        <v>2025</v>
      </c>
      <c r="E2204" s="168">
        <v>6</v>
      </c>
      <c r="F2204" s="199">
        <v>64.730426954889126</v>
      </c>
      <c r="G2204" s="212" t="s">
        <v>6314</v>
      </c>
      <c r="H2204" s="212" t="s">
        <v>6314</v>
      </c>
      <c r="I2204" s="106" t="s">
        <v>594</v>
      </c>
      <c r="K2204" s="83" t="s">
        <v>6314</v>
      </c>
      <c r="L2204" s="83" t="s">
        <v>6314</v>
      </c>
      <c r="M2204" s="45" t="str">
        <f>IF(
ISNA(INDEX(resources!E:E,MATCH(B2204,resources!B:B,0))),"fillme",
INDEX(resources!E:E,MATCH(B2204,resources!B:B,0)))</f>
        <v>CAISO_Solar</v>
      </c>
      <c r="N2204" s="45">
        <f>IF(
ISNA(INDEX(resources!J:J,MATCH(B2204,resources!B:B,0))),"fillme",
INDEX(resources!J:J,MATCH(B2204,resources!B:B,0)))</f>
        <v>0</v>
      </c>
      <c r="O2204" s="83" t="str">
        <f>IFERROR(INDEX(resources!K:K,MATCH(B2204,resources!B:B,0)),"fillme")</f>
        <v>solar</v>
      </c>
      <c r="P2204" s="89" t="str">
        <f t="shared" si="473"/>
        <v>solar_2025_6</v>
      </c>
      <c r="Q2204" s="87">
        <f>INDEX(elcc!G:G,MATCH(P2204,elcc!D:D,0))</f>
        <v>0.24357142857142858</v>
      </c>
      <c r="R2204" s="89">
        <f t="shared" si="474"/>
        <v>1</v>
      </c>
      <c r="S2204" s="89" t="s">
        <v>6314</v>
      </c>
      <c r="T2204" s="89" t="s">
        <v>6314</v>
      </c>
      <c r="U2204" s="90" t="str">
        <f t="shared" si="475"/>
        <v>ok</v>
      </c>
      <c r="V2204" s="63" t="str">
        <f>INDEX(resources!F:F,MATCH(B2204,resources!B:B,0))</f>
        <v>new_resolve</v>
      </c>
      <c r="W2204" s="110">
        <f t="shared" si="476"/>
        <v>1</v>
      </c>
      <c r="X2204" s="110">
        <f t="shared" si="477"/>
        <v>0</v>
      </c>
      <c r="Y2204" s="110" t="str">
        <f t="shared" si="478"/>
        <v>Tehachapi_Solar_energy_NA_CONFIDENTIAL</v>
      </c>
      <c r="Z2204" s="110">
        <f>IF(COUNTIFS($Y$2:Y2204,Y2204)=1,1,0)</f>
        <v>0</v>
      </c>
      <c r="AA2204" s="110">
        <f>SUM($Z$2:Z2204)*Z2204</f>
        <v>0</v>
      </c>
      <c r="AB2204" s="110">
        <f>COUNTIFS(resources!B:B,B2204)</f>
        <v>1</v>
      </c>
      <c r="AC2204" s="110">
        <f t="shared" si="479"/>
        <v>1</v>
      </c>
      <c r="AD2204" s="110">
        <f t="shared" si="480"/>
        <v>1</v>
      </c>
      <c r="AE2204" s="110">
        <f t="shared" si="481"/>
        <v>0</v>
      </c>
      <c r="AF2204" s="110">
        <f t="shared" si="482"/>
        <v>1</v>
      </c>
      <c r="AG2204" s="110">
        <f t="shared" si="483"/>
        <v>0</v>
      </c>
      <c r="AH2204" s="110">
        <f t="shared" si="484"/>
        <v>0</v>
      </c>
      <c r="AI2204" s="110">
        <f t="shared" si="485"/>
        <v>1</v>
      </c>
      <c r="AJ2204" s="100">
        <f>ROW()</f>
        <v>2204</v>
      </c>
      <c r="AK2204" s="100" t="e">
        <f>INDEX('BadRows RECART'!$C$2:$C$1207,MATCH(monthly_gwh_mw!AJ2204,'BadRows RECART'!$D$2:$D$1207,0))</f>
        <v>#N/A</v>
      </c>
    </row>
    <row r="2205" spans="1:37" ht="20">
      <c r="A2205" s="106" t="s">
        <v>3907</v>
      </c>
      <c r="B2205" s="106" t="s">
        <v>2092</v>
      </c>
      <c r="C2205" s="106" t="s">
        <v>6297</v>
      </c>
      <c r="D2205" s="168">
        <v>2025</v>
      </c>
      <c r="E2205" s="168">
        <v>7</v>
      </c>
      <c r="F2205" s="199">
        <v>62.235955154560976</v>
      </c>
      <c r="G2205" s="212" t="s">
        <v>6314</v>
      </c>
      <c r="H2205" s="212" t="s">
        <v>6314</v>
      </c>
      <c r="I2205" s="106" t="s">
        <v>594</v>
      </c>
      <c r="K2205" s="83" t="s">
        <v>6314</v>
      </c>
      <c r="L2205" s="83" t="s">
        <v>6314</v>
      </c>
      <c r="M2205" s="45" t="str">
        <f>IF(
ISNA(INDEX(resources!E:E,MATCH(B2205,resources!B:B,0))),"fillme",
INDEX(resources!E:E,MATCH(B2205,resources!B:B,0)))</f>
        <v>CAISO_Solar</v>
      </c>
      <c r="N2205" s="45">
        <f>IF(
ISNA(INDEX(resources!J:J,MATCH(B2205,resources!B:B,0))),"fillme",
INDEX(resources!J:J,MATCH(B2205,resources!B:B,0)))</f>
        <v>0</v>
      </c>
      <c r="O2205" s="83" t="str">
        <f>IFERROR(INDEX(resources!K:K,MATCH(B2205,resources!B:B,0)),"fillme")</f>
        <v>solar</v>
      </c>
      <c r="P2205" s="89" t="str">
        <f t="shared" si="473"/>
        <v>solar_2025_7</v>
      </c>
      <c r="Q2205" s="87">
        <f>INDEX(elcc!G:G,MATCH(P2205,elcc!D:D,0))</f>
        <v>0.30642857142857144</v>
      </c>
      <c r="R2205" s="89">
        <f t="shared" si="474"/>
        <v>1</v>
      </c>
      <c r="S2205" s="89" t="s">
        <v>6314</v>
      </c>
      <c r="T2205" s="89" t="s">
        <v>6314</v>
      </c>
      <c r="U2205" s="90" t="str">
        <f t="shared" si="475"/>
        <v>ok</v>
      </c>
      <c r="V2205" s="63" t="str">
        <f>INDEX(resources!F:F,MATCH(B2205,resources!B:B,0))</f>
        <v>new_resolve</v>
      </c>
      <c r="W2205" s="110">
        <f t="shared" si="476"/>
        <v>1</v>
      </c>
      <c r="X2205" s="110">
        <f t="shared" si="477"/>
        <v>0</v>
      </c>
      <c r="Y2205" s="110" t="str">
        <f t="shared" si="478"/>
        <v>Tehachapi_Solar_energy_NA_CONFIDENTIAL</v>
      </c>
      <c r="Z2205" s="110">
        <f>IF(COUNTIFS($Y$2:Y2205,Y2205)=1,1,0)</f>
        <v>0</v>
      </c>
      <c r="AA2205" s="110">
        <f>SUM($Z$2:Z2205)*Z2205</f>
        <v>0</v>
      </c>
      <c r="AB2205" s="110">
        <f>COUNTIFS(resources!B:B,B2205)</f>
        <v>1</v>
      </c>
      <c r="AC2205" s="110">
        <f t="shared" si="479"/>
        <v>1</v>
      </c>
      <c r="AD2205" s="110">
        <f t="shared" si="480"/>
        <v>1</v>
      </c>
      <c r="AE2205" s="110">
        <f t="shared" si="481"/>
        <v>0</v>
      </c>
      <c r="AF2205" s="110">
        <f t="shared" si="482"/>
        <v>1</v>
      </c>
      <c r="AG2205" s="110">
        <f t="shared" si="483"/>
        <v>0</v>
      </c>
      <c r="AH2205" s="110">
        <f t="shared" si="484"/>
        <v>0</v>
      </c>
      <c r="AI2205" s="110">
        <f t="shared" si="485"/>
        <v>1</v>
      </c>
      <c r="AJ2205" s="100">
        <f>ROW()</f>
        <v>2205</v>
      </c>
      <c r="AK2205" s="100" t="e">
        <f>INDEX('BadRows RECART'!$C$2:$C$1207,MATCH(monthly_gwh_mw!AJ2205,'BadRows RECART'!$D$2:$D$1207,0))</f>
        <v>#N/A</v>
      </c>
    </row>
    <row r="2206" spans="1:37" ht="20">
      <c r="A2206" s="106" t="s">
        <v>3907</v>
      </c>
      <c r="B2206" s="106" t="s">
        <v>2092</v>
      </c>
      <c r="C2206" s="106" t="s">
        <v>6297</v>
      </c>
      <c r="D2206" s="168">
        <v>2025</v>
      </c>
      <c r="E2206" s="168">
        <v>8</v>
      </c>
      <c r="F2206" s="199">
        <v>57.933960256541233</v>
      </c>
      <c r="G2206" s="212" t="s">
        <v>6314</v>
      </c>
      <c r="H2206" s="212" t="s">
        <v>6314</v>
      </c>
      <c r="I2206" s="106" t="s">
        <v>594</v>
      </c>
      <c r="K2206" s="83" t="s">
        <v>6314</v>
      </c>
      <c r="L2206" s="83" t="s">
        <v>6314</v>
      </c>
      <c r="M2206" s="45" t="str">
        <f>IF(
ISNA(INDEX(resources!E:E,MATCH(B2206,resources!B:B,0))),"fillme",
INDEX(resources!E:E,MATCH(B2206,resources!B:B,0)))</f>
        <v>CAISO_Solar</v>
      </c>
      <c r="N2206" s="45">
        <f>IF(
ISNA(INDEX(resources!J:J,MATCH(B2206,resources!B:B,0))),"fillme",
INDEX(resources!J:J,MATCH(B2206,resources!B:B,0)))</f>
        <v>0</v>
      </c>
      <c r="O2206" s="83" t="str">
        <f>IFERROR(INDEX(resources!K:K,MATCH(B2206,resources!B:B,0)),"fillme")</f>
        <v>solar</v>
      </c>
      <c r="P2206" s="89" t="str">
        <f t="shared" si="473"/>
        <v>solar_2025_8</v>
      </c>
      <c r="Q2206" s="87">
        <f>INDEX(elcc!G:G,MATCH(P2206,elcc!D:D,0))</f>
        <v>0.21214285714285716</v>
      </c>
      <c r="R2206" s="89">
        <f t="shared" si="474"/>
        <v>1</v>
      </c>
      <c r="S2206" s="89" t="s">
        <v>6314</v>
      </c>
      <c r="T2206" s="89" t="s">
        <v>6314</v>
      </c>
      <c r="U2206" s="90" t="str">
        <f t="shared" si="475"/>
        <v>ok</v>
      </c>
      <c r="V2206" s="63" t="str">
        <f>INDEX(resources!F:F,MATCH(B2206,resources!B:B,0))</f>
        <v>new_resolve</v>
      </c>
      <c r="W2206" s="110">
        <f t="shared" si="476"/>
        <v>1</v>
      </c>
      <c r="X2206" s="110">
        <f t="shared" si="477"/>
        <v>0</v>
      </c>
      <c r="Y2206" s="110" t="str">
        <f t="shared" si="478"/>
        <v>Tehachapi_Solar_energy_NA_CONFIDENTIAL</v>
      </c>
      <c r="Z2206" s="110">
        <f>IF(COUNTIFS($Y$2:Y2206,Y2206)=1,1,0)</f>
        <v>0</v>
      </c>
      <c r="AA2206" s="110">
        <f>SUM($Z$2:Z2206)*Z2206</f>
        <v>0</v>
      </c>
      <c r="AB2206" s="110">
        <f>COUNTIFS(resources!B:B,B2206)</f>
        <v>1</v>
      </c>
      <c r="AC2206" s="110">
        <f t="shared" si="479"/>
        <v>1</v>
      </c>
      <c r="AD2206" s="110">
        <f t="shared" si="480"/>
        <v>1</v>
      </c>
      <c r="AE2206" s="110">
        <f t="shared" si="481"/>
        <v>0</v>
      </c>
      <c r="AF2206" s="110">
        <f t="shared" si="482"/>
        <v>1</v>
      </c>
      <c r="AG2206" s="110">
        <f t="shared" si="483"/>
        <v>0</v>
      </c>
      <c r="AH2206" s="110">
        <f t="shared" si="484"/>
        <v>0</v>
      </c>
      <c r="AI2206" s="110">
        <f t="shared" si="485"/>
        <v>1</v>
      </c>
      <c r="AJ2206" s="100">
        <f>ROW()</f>
        <v>2206</v>
      </c>
      <c r="AK2206" s="100" t="e">
        <f>INDEX('BadRows RECART'!$C$2:$C$1207,MATCH(monthly_gwh_mw!AJ2206,'BadRows RECART'!$D$2:$D$1207,0))</f>
        <v>#N/A</v>
      </c>
    </row>
    <row r="2207" spans="1:37" ht="20">
      <c r="A2207" s="106" t="s">
        <v>3907</v>
      </c>
      <c r="B2207" s="106" t="s">
        <v>2092</v>
      </c>
      <c r="C2207" s="106" t="s">
        <v>6297</v>
      </c>
      <c r="D2207" s="168">
        <v>2025</v>
      </c>
      <c r="E2207" s="168">
        <v>9</v>
      </c>
      <c r="F2207" s="199">
        <v>50.046357951550796</v>
      </c>
      <c r="G2207" s="212" t="s">
        <v>6314</v>
      </c>
      <c r="H2207" s="212" t="s">
        <v>6314</v>
      </c>
      <c r="I2207" s="106" t="s">
        <v>594</v>
      </c>
      <c r="K2207" s="83" t="s">
        <v>6314</v>
      </c>
      <c r="L2207" s="83" t="s">
        <v>6314</v>
      </c>
      <c r="M2207" s="45" t="str">
        <f>IF(
ISNA(INDEX(resources!E:E,MATCH(B2207,resources!B:B,0))),"fillme",
INDEX(resources!E:E,MATCH(B2207,resources!B:B,0)))</f>
        <v>CAISO_Solar</v>
      </c>
      <c r="N2207" s="45">
        <f>IF(
ISNA(INDEX(resources!J:J,MATCH(B2207,resources!B:B,0))),"fillme",
INDEX(resources!J:J,MATCH(B2207,resources!B:B,0)))</f>
        <v>0</v>
      </c>
      <c r="O2207" s="83" t="str">
        <f>IFERROR(INDEX(resources!K:K,MATCH(B2207,resources!B:B,0)),"fillme")</f>
        <v>solar</v>
      </c>
      <c r="P2207" s="89" t="str">
        <f t="shared" si="473"/>
        <v>solar_2025_9</v>
      </c>
      <c r="Q2207" s="87">
        <f>INDEX(elcc!G:G,MATCH(P2207,elcc!D:D,0))</f>
        <v>0.10540813339326299</v>
      </c>
      <c r="R2207" s="89">
        <f t="shared" si="474"/>
        <v>1</v>
      </c>
      <c r="S2207" s="89" t="s">
        <v>6314</v>
      </c>
      <c r="T2207" s="89" t="s">
        <v>6314</v>
      </c>
      <c r="U2207" s="90" t="str">
        <f t="shared" si="475"/>
        <v>ok</v>
      </c>
      <c r="V2207" s="63" t="str">
        <f>INDEX(resources!F:F,MATCH(B2207,resources!B:B,0))</f>
        <v>new_resolve</v>
      </c>
      <c r="W2207" s="110">
        <f t="shared" si="476"/>
        <v>1</v>
      </c>
      <c r="X2207" s="110">
        <f t="shared" si="477"/>
        <v>0</v>
      </c>
      <c r="Y2207" s="110" t="str">
        <f t="shared" si="478"/>
        <v>Tehachapi_Solar_energy_NA_CONFIDENTIAL</v>
      </c>
      <c r="Z2207" s="110">
        <f>IF(COUNTIFS($Y$2:Y2207,Y2207)=1,1,0)</f>
        <v>0</v>
      </c>
      <c r="AA2207" s="110">
        <f>SUM($Z$2:Z2207)*Z2207</f>
        <v>0</v>
      </c>
      <c r="AB2207" s="110">
        <f>COUNTIFS(resources!B:B,B2207)</f>
        <v>1</v>
      </c>
      <c r="AC2207" s="110">
        <f t="shared" si="479"/>
        <v>1</v>
      </c>
      <c r="AD2207" s="110">
        <f t="shared" si="480"/>
        <v>1</v>
      </c>
      <c r="AE2207" s="110">
        <f t="shared" si="481"/>
        <v>0</v>
      </c>
      <c r="AF2207" s="110">
        <f t="shared" si="482"/>
        <v>1</v>
      </c>
      <c r="AG2207" s="110">
        <f t="shared" si="483"/>
        <v>0</v>
      </c>
      <c r="AH2207" s="110">
        <f t="shared" si="484"/>
        <v>0</v>
      </c>
      <c r="AI2207" s="110">
        <f t="shared" si="485"/>
        <v>1</v>
      </c>
      <c r="AJ2207" s="100">
        <f>ROW()</f>
        <v>2207</v>
      </c>
      <c r="AK2207" s="100" t="e">
        <f>INDEX('BadRows RECART'!$C$2:$C$1207,MATCH(monthly_gwh_mw!AJ2207,'BadRows RECART'!$D$2:$D$1207,0))</f>
        <v>#N/A</v>
      </c>
    </row>
    <row r="2208" spans="1:37" ht="20">
      <c r="A2208" s="106" t="s">
        <v>3907</v>
      </c>
      <c r="B2208" s="106" t="s">
        <v>2092</v>
      </c>
      <c r="C2208" s="106" t="s">
        <v>6297</v>
      </c>
      <c r="D2208" s="168">
        <v>2025</v>
      </c>
      <c r="E2208" s="168">
        <v>10</v>
      </c>
      <c r="F2208" s="199">
        <v>42.562438736224045</v>
      </c>
      <c r="G2208" s="212" t="s">
        <v>6314</v>
      </c>
      <c r="H2208" s="212" t="s">
        <v>6314</v>
      </c>
      <c r="I2208" s="106" t="s">
        <v>594</v>
      </c>
      <c r="K2208" s="83" t="s">
        <v>6314</v>
      </c>
      <c r="L2208" s="83" t="s">
        <v>6314</v>
      </c>
      <c r="M2208" s="45" t="str">
        <f>IF(
ISNA(INDEX(resources!E:E,MATCH(B2208,resources!B:B,0))),"fillme",
INDEX(resources!E:E,MATCH(B2208,resources!B:B,0)))</f>
        <v>CAISO_Solar</v>
      </c>
      <c r="N2208" s="45">
        <f>IF(
ISNA(INDEX(resources!J:J,MATCH(B2208,resources!B:B,0))),"fillme",
INDEX(resources!J:J,MATCH(B2208,resources!B:B,0)))</f>
        <v>0</v>
      </c>
      <c r="O2208" s="83" t="str">
        <f>IFERROR(INDEX(resources!K:K,MATCH(B2208,resources!B:B,0)),"fillme")</f>
        <v>solar</v>
      </c>
      <c r="P2208" s="89" t="str">
        <f t="shared" si="473"/>
        <v>solar_2025_10</v>
      </c>
      <c r="Q2208" s="87">
        <f>INDEX(elcc!G:G,MATCH(P2208,elcc!D:D,0))</f>
        <v>1.5714285714285715E-2</v>
      </c>
      <c r="R2208" s="89">
        <f t="shared" si="474"/>
        <v>1</v>
      </c>
      <c r="S2208" s="89" t="s">
        <v>6314</v>
      </c>
      <c r="T2208" s="89" t="s">
        <v>6314</v>
      </c>
      <c r="U2208" s="90" t="str">
        <f t="shared" si="475"/>
        <v>ok</v>
      </c>
      <c r="V2208" s="63" t="str">
        <f>INDEX(resources!F:F,MATCH(B2208,resources!B:B,0))</f>
        <v>new_resolve</v>
      </c>
      <c r="W2208" s="110">
        <f t="shared" si="476"/>
        <v>1</v>
      </c>
      <c r="X2208" s="110">
        <f t="shared" si="477"/>
        <v>0</v>
      </c>
      <c r="Y2208" s="110" t="str">
        <f t="shared" si="478"/>
        <v>Tehachapi_Solar_energy_NA_CONFIDENTIAL</v>
      </c>
      <c r="Z2208" s="110">
        <f>IF(COUNTIFS($Y$2:Y2208,Y2208)=1,1,0)</f>
        <v>0</v>
      </c>
      <c r="AA2208" s="110">
        <f>SUM($Z$2:Z2208)*Z2208</f>
        <v>0</v>
      </c>
      <c r="AB2208" s="110">
        <f>COUNTIFS(resources!B:B,B2208)</f>
        <v>1</v>
      </c>
      <c r="AC2208" s="110">
        <f t="shared" si="479"/>
        <v>1</v>
      </c>
      <c r="AD2208" s="110">
        <f t="shared" si="480"/>
        <v>1</v>
      </c>
      <c r="AE2208" s="110">
        <f t="shared" si="481"/>
        <v>0</v>
      </c>
      <c r="AF2208" s="110">
        <f t="shared" si="482"/>
        <v>1</v>
      </c>
      <c r="AG2208" s="110">
        <f t="shared" si="483"/>
        <v>0</v>
      </c>
      <c r="AH2208" s="110">
        <f t="shared" si="484"/>
        <v>0</v>
      </c>
      <c r="AI2208" s="110">
        <f t="shared" si="485"/>
        <v>1</v>
      </c>
      <c r="AJ2208" s="100">
        <f>ROW()</f>
        <v>2208</v>
      </c>
      <c r="AK2208" s="100" t="e">
        <f>INDEX('BadRows RECART'!$C$2:$C$1207,MATCH(monthly_gwh_mw!AJ2208,'BadRows RECART'!$D$2:$D$1207,0))</f>
        <v>#N/A</v>
      </c>
    </row>
    <row r="2209" spans="1:37" ht="20">
      <c r="A2209" s="106" t="s">
        <v>3907</v>
      </c>
      <c r="B2209" s="106" t="s">
        <v>2092</v>
      </c>
      <c r="C2209" s="106" t="s">
        <v>6297</v>
      </c>
      <c r="D2209" s="168">
        <v>2025</v>
      </c>
      <c r="E2209" s="168">
        <v>11</v>
      </c>
      <c r="F2209" s="199">
        <v>31.422599482358699</v>
      </c>
      <c r="G2209" s="212" t="s">
        <v>6314</v>
      </c>
      <c r="H2209" s="212" t="s">
        <v>6314</v>
      </c>
      <c r="I2209" s="106" t="s">
        <v>594</v>
      </c>
      <c r="K2209" s="83" t="s">
        <v>6314</v>
      </c>
      <c r="L2209" s="83" t="s">
        <v>6314</v>
      </c>
      <c r="M2209" s="45" t="str">
        <f>IF(
ISNA(INDEX(resources!E:E,MATCH(B2209,resources!B:B,0))),"fillme",
INDEX(resources!E:E,MATCH(B2209,resources!B:B,0)))</f>
        <v>CAISO_Solar</v>
      </c>
      <c r="N2209" s="45">
        <f>IF(
ISNA(INDEX(resources!J:J,MATCH(B2209,resources!B:B,0))),"fillme",
INDEX(resources!J:J,MATCH(B2209,resources!B:B,0)))</f>
        <v>0</v>
      </c>
      <c r="O2209" s="83" t="str">
        <f>IFERROR(INDEX(resources!K:K,MATCH(B2209,resources!B:B,0)),"fillme")</f>
        <v>solar</v>
      </c>
      <c r="P2209" s="89" t="str">
        <f t="shared" si="473"/>
        <v>solar_2025_11</v>
      </c>
      <c r="Q2209" s="87">
        <f>INDEX(elcc!G:G,MATCH(P2209,elcc!D:D,0))</f>
        <v>1.5714285714285715E-2</v>
      </c>
      <c r="R2209" s="89">
        <f t="shared" si="474"/>
        <v>1</v>
      </c>
      <c r="S2209" s="89" t="s">
        <v>6314</v>
      </c>
      <c r="T2209" s="89" t="s">
        <v>6314</v>
      </c>
      <c r="U2209" s="90" t="str">
        <f t="shared" si="475"/>
        <v>ok</v>
      </c>
      <c r="V2209" s="63" t="str">
        <f>INDEX(resources!F:F,MATCH(B2209,resources!B:B,0))</f>
        <v>new_resolve</v>
      </c>
      <c r="W2209" s="110">
        <f t="shared" si="476"/>
        <v>1</v>
      </c>
      <c r="X2209" s="110">
        <f t="shared" si="477"/>
        <v>0</v>
      </c>
      <c r="Y2209" s="110" t="str">
        <f t="shared" si="478"/>
        <v>Tehachapi_Solar_energy_NA_CONFIDENTIAL</v>
      </c>
      <c r="Z2209" s="110">
        <f>IF(COUNTIFS($Y$2:Y2209,Y2209)=1,1,0)</f>
        <v>0</v>
      </c>
      <c r="AA2209" s="110">
        <f>SUM($Z$2:Z2209)*Z2209</f>
        <v>0</v>
      </c>
      <c r="AB2209" s="110">
        <f>COUNTIFS(resources!B:B,B2209)</f>
        <v>1</v>
      </c>
      <c r="AC2209" s="110">
        <f t="shared" si="479"/>
        <v>1</v>
      </c>
      <c r="AD2209" s="110">
        <f t="shared" si="480"/>
        <v>1</v>
      </c>
      <c r="AE2209" s="110">
        <f t="shared" si="481"/>
        <v>0</v>
      </c>
      <c r="AF2209" s="110">
        <f t="shared" si="482"/>
        <v>1</v>
      </c>
      <c r="AG2209" s="110">
        <f t="shared" si="483"/>
        <v>0</v>
      </c>
      <c r="AH2209" s="110">
        <f t="shared" si="484"/>
        <v>0</v>
      </c>
      <c r="AI2209" s="110">
        <f t="shared" si="485"/>
        <v>1</v>
      </c>
      <c r="AJ2209" s="100">
        <f>ROW()</f>
        <v>2209</v>
      </c>
      <c r="AK2209" s="100" t="e">
        <f>INDEX('BadRows RECART'!$C$2:$C$1207,MATCH(monthly_gwh_mw!AJ2209,'BadRows RECART'!$D$2:$D$1207,0))</f>
        <v>#N/A</v>
      </c>
    </row>
    <row r="2210" spans="1:37" ht="20">
      <c r="A2210" s="106" t="s">
        <v>3907</v>
      </c>
      <c r="B2210" s="106" t="s">
        <v>2092</v>
      </c>
      <c r="C2210" s="106" t="s">
        <v>6297</v>
      </c>
      <c r="D2210" s="168">
        <v>2025</v>
      </c>
      <c r="E2210" s="168">
        <v>12</v>
      </c>
      <c r="F2210" s="199">
        <v>27.686591866376109</v>
      </c>
      <c r="G2210" s="212" t="s">
        <v>6314</v>
      </c>
      <c r="H2210" s="212" t="s">
        <v>6314</v>
      </c>
      <c r="I2210" s="106" t="s">
        <v>594</v>
      </c>
      <c r="K2210" s="83" t="s">
        <v>6314</v>
      </c>
      <c r="L2210" s="83" t="s">
        <v>6314</v>
      </c>
      <c r="M2210" s="45" t="str">
        <f>IF(
ISNA(INDEX(resources!E:E,MATCH(B2210,resources!B:B,0))),"fillme",
INDEX(resources!E:E,MATCH(B2210,resources!B:B,0)))</f>
        <v>CAISO_Solar</v>
      </c>
      <c r="N2210" s="45">
        <f>IF(
ISNA(INDEX(resources!J:J,MATCH(B2210,resources!B:B,0))),"fillme",
INDEX(resources!J:J,MATCH(B2210,resources!B:B,0)))</f>
        <v>0</v>
      </c>
      <c r="O2210" s="83" t="str">
        <f>IFERROR(INDEX(resources!K:K,MATCH(B2210,resources!B:B,0)),"fillme")</f>
        <v>solar</v>
      </c>
      <c r="P2210" s="89" t="str">
        <f t="shared" si="473"/>
        <v>solar_2025_12</v>
      </c>
      <c r="Q2210" s="87">
        <f>INDEX(elcc!G:G,MATCH(P2210,elcc!D:D,0))</f>
        <v>0</v>
      </c>
      <c r="R2210" s="89">
        <f t="shared" si="474"/>
        <v>1</v>
      </c>
      <c r="S2210" s="89" t="s">
        <v>6314</v>
      </c>
      <c r="T2210" s="89" t="s">
        <v>6314</v>
      </c>
      <c r="U2210" s="90" t="str">
        <f t="shared" si="475"/>
        <v>ok</v>
      </c>
      <c r="V2210" s="63" t="str">
        <f>INDEX(resources!F:F,MATCH(B2210,resources!B:B,0))</f>
        <v>new_resolve</v>
      </c>
      <c r="W2210" s="110">
        <f t="shared" si="476"/>
        <v>1</v>
      </c>
      <c r="X2210" s="110">
        <f t="shared" si="477"/>
        <v>0</v>
      </c>
      <c r="Y2210" s="110" t="str">
        <f t="shared" si="478"/>
        <v>Tehachapi_Solar_energy_NA_CONFIDENTIAL</v>
      </c>
      <c r="Z2210" s="110">
        <f>IF(COUNTIFS($Y$2:Y2210,Y2210)=1,1,0)</f>
        <v>0</v>
      </c>
      <c r="AA2210" s="110">
        <f>SUM($Z$2:Z2210)*Z2210</f>
        <v>0</v>
      </c>
      <c r="AB2210" s="110">
        <f>COUNTIFS(resources!B:B,B2210)</f>
        <v>1</v>
      </c>
      <c r="AC2210" s="110">
        <f t="shared" si="479"/>
        <v>1</v>
      </c>
      <c r="AD2210" s="110">
        <f t="shared" si="480"/>
        <v>1</v>
      </c>
      <c r="AE2210" s="110">
        <f t="shared" si="481"/>
        <v>0</v>
      </c>
      <c r="AF2210" s="110">
        <f t="shared" si="482"/>
        <v>1</v>
      </c>
      <c r="AG2210" s="110">
        <f t="shared" si="483"/>
        <v>0</v>
      </c>
      <c r="AH2210" s="110">
        <f t="shared" si="484"/>
        <v>0</v>
      </c>
      <c r="AI2210" s="110">
        <f t="shared" si="485"/>
        <v>1</v>
      </c>
      <c r="AJ2210" s="100">
        <f>ROW()</f>
        <v>2210</v>
      </c>
      <c r="AK2210" s="100" t="e">
        <f>INDEX('BadRows RECART'!$C$2:$C$1207,MATCH(monthly_gwh_mw!AJ2210,'BadRows RECART'!$D$2:$D$1207,0))</f>
        <v>#N/A</v>
      </c>
    </row>
    <row r="2211" spans="1:37" ht="20">
      <c r="A2211" s="106" t="s">
        <v>3907</v>
      </c>
      <c r="B2211" s="106" t="s">
        <v>2092</v>
      </c>
      <c r="C2211" s="106" t="s">
        <v>6297</v>
      </c>
      <c r="D2211" s="168">
        <v>2026</v>
      </c>
      <c r="E2211" s="168">
        <v>1</v>
      </c>
      <c r="F2211" s="199">
        <v>31.00995268819246</v>
      </c>
      <c r="G2211" s="212" t="s">
        <v>6314</v>
      </c>
      <c r="H2211" s="212" t="s">
        <v>6314</v>
      </c>
      <c r="I2211" s="106" t="s">
        <v>594</v>
      </c>
      <c r="K2211" s="83" t="s">
        <v>6314</v>
      </c>
      <c r="L2211" s="83" t="s">
        <v>6314</v>
      </c>
      <c r="M2211" s="45" t="str">
        <f>IF(
ISNA(INDEX(resources!E:E,MATCH(B2211,resources!B:B,0))),"fillme",
INDEX(resources!E:E,MATCH(B2211,resources!B:B,0)))</f>
        <v>CAISO_Solar</v>
      </c>
      <c r="N2211" s="45">
        <f>IF(
ISNA(INDEX(resources!J:J,MATCH(B2211,resources!B:B,0))),"fillme",
INDEX(resources!J:J,MATCH(B2211,resources!B:B,0)))</f>
        <v>0</v>
      </c>
      <c r="O2211" s="83" t="str">
        <f>IFERROR(INDEX(resources!K:K,MATCH(B2211,resources!B:B,0)),"fillme")</f>
        <v>solar</v>
      </c>
      <c r="P2211" s="89" t="str">
        <f t="shared" si="473"/>
        <v>solar_2026_1</v>
      </c>
      <c r="Q2211" s="87">
        <f>INDEX(elcc!G:G,MATCH(P2211,elcc!D:D,0))</f>
        <v>2.5714285714285714E-2</v>
      </c>
      <c r="R2211" s="89">
        <f t="shared" si="474"/>
        <v>1</v>
      </c>
      <c r="S2211" s="89" t="s">
        <v>6314</v>
      </c>
      <c r="T2211" s="89" t="s">
        <v>6314</v>
      </c>
      <c r="U2211" s="90" t="str">
        <f t="shared" si="475"/>
        <v>ok</v>
      </c>
      <c r="V2211" s="63" t="str">
        <f>INDEX(resources!F:F,MATCH(B2211,resources!B:B,0))</f>
        <v>new_resolve</v>
      </c>
      <c r="W2211" s="110">
        <f t="shared" si="476"/>
        <v>1</v>
      </c>
      <c r="X2211" s="110">
        <f t="shared" si="477"/>
        <v>0</v>
      </c>
      <c r="Y2211" s="110" t="str">
        <f t="shared" si="478"/>
        <v>Tehachapi_Solar_energy_NA_CONFIDENTIAL</v>
      </c>
      <c r="Z2211" s="110">
        <f>IF(COUNTIFS($Y$2:Y2211,Y2211)=1,1,0)</f>
        <v>0</v>
      </c>
      <c r="AA2211" s="110">
        <f>SUM($Z$2:Z2211)*Z2211</f>
        <v>0</v>
      </c>
      <c r="AB2211" s="110">
        <f>COUNTIFS(resources!B:B,B2211)</f>
        <v>1</v>
      </c>
      <c r="AC2211" s="110">
        <f t="shared" si="479"/>
        <v>1</v>
      </c>
      <c r="AD2211" s="110">
        <f t="shared" si="480"/>
        <v>1</v>
      </c>
      <c r="AE2211" s="110">
        <f t="shared" si="481"/>
        <v>0</v>
      </c>
      <c r="AF2211" s="110">
        <f t="shared" si="482"/>
        <v>1</v>
      </c>
      <c r="AG2211" s="110">
        <f t="shared" si="483"/>
        <v>0</v>
      </c>
      <c r="AH2211" s="110">
        <f t="shared" si="484"/>
        <v>0</v>
      </c>
      <c r="AI2211" s="110">
        <f t="shared" si="485"/>
        <v>1</v>
      </c>
      <c r="AJ2211" s="100">
        <f>ROW()</f>
        <v>2211</v>
      </c>
      <c r="AK2211" s="100" t="e">
        <f>INDEX('BadRows RECART'!$C$2:$C$1207,MATCH(monthly_gwh_mw!AJ2211,'BadRows RECART'!$D$2:$D$1207,0))</f>
        <v>#N/A</v>
      </c>
    </row>
    <row r="2212" spans="1:37" ht="20">
      <c r="A2212" s="106" t="s">
        <v>3907</v>
      </c>
      <c r="B2212" s="106" t="s">
        <v>2092</v>
      </c>
      <c r="C2212" s="106" t="s">
        <v>6297</v>
      </c>
      <c r="D2212" s="168">
        <v>2026</v>
      </c>
      <c r="E2212" s="168">
        <v>2</v>
      </c>
      <c r="F2212" s="199">
        <v>30.808082553859791</v>
      </c>
      <c r="G2212" s="212" t="s">
        <v>6314</v>
      </c>
      <c r="H2212" s="212" t="s">
        <v>6314</v>
      </c>
      <c r="I2212" s="106" t="s">
        <v>594</v>
      </c>
      <c r="K2212" s="83" t="s">
        <v>6314</v>
      </c>
      <c r="L2212" s="83" t="s">
        <v>6314</v>
      </c>
      <c r="M2212" s="45" t="str">
        <f>IF(
ISNA(INDEX(resources!E:E,MATCH(B2212,resources!B:B,0))),"fillme",
INDEX(resources!E:E,MATCH(B2212,resources!B:B,0)))</f>
        <v>CAISO_Solar</v>
      </c>
      <c r="N2212" s="45">
        <f>IF(
ISNA(INDEX(resources!J:J,MATCH(B2212,resources!B:B,0))),"fillme",
INDEX(resources!J:J,MATCH(B2212,resources!B:B,0)))</f>
        <v>0</v>
      </c>
      <c r="O2212" s="83" t="str">
        <f>IFERROR(INDEX(resources!K:K,MATCH(B2212,resources!B:B,0)),"fillme")</f>
        <v>solar</v>
      </c>
      <c r="P2212" s="89" t="str">
        <f t="shared" si="473"/>
        <v>solar_2026_2</v>
      </c>
      <c r="Q2212" s="87">
        <f>INDEX(elcc!G:G,MATCH(P2212,elcc!D:D,0))</f>
        <v>1.9285714285714285E-2</v>
      </c>
      <c r="R2212" s="89">
        <f t="shared" si="474"/>
        <v>1</v>
      </c>
      <c r="S2212" s="89" t="s">
        <v>6314</v>
      </c>
      <c r="T2212" s="89" t="s">
        <v>6314</v>
      </c>
      <c r="U2212" s="90" t="str">
        <f t="shared" si="475"/>
        <v>ok</v>
      </c>
      <c r="V2212" s="63" t="str">
        <f>INDEX(resources!F:F,MATCH(B2212,resources!B:B,0))</f>
        <v>new_resolve</v>
      </c>
      <c r="W2212" s="110">
        <f t="shared" si="476"/>
        <v>1</v>
      </c>
      <c r="X2212" s="110">
        <f t="shared" si="477"/>
        <v>0</v>
      </c>
      <c r="Y2212" s="110" t="str">
        <f t="shared" si="478"/>
        <v>Tehachapi_Solar_energy_NA_CONFIDENTIAL</v>
      </c>
      <c r="Z2212" s="110">
        <f>IF(COUNTIFS($Y$2:Y2212,Y2212)=1,1,0)</f>
        <v>0</v>
      </c>
      <c r="AA2212" s="110">
        <f>SUM($Z$2:Z2212)*Z2212</f>
        <v>0</v>
      </c>
      <c r="AB2212" s="110">
        <f>COUNTIFS(resources!B:B,B2212)</f>
        <v>1</v>
      </c>
      <c r="AC2212" s="110">
        <f t="shared" si="479"/>
        <v>1</v>
      </c>
      <c r="AD2212" s="110">
        <f t="shared" si="480"/>
        <v>1</v>
      </c>
      <c r="AE2212" s="110">
        <f t="shared" si="481"/>
        <v>0</v>
      </c>
      <c r="AF2212" s="110">
        <f t="shared" si="482"/>
        <v>1</v>
      </c>
      <c r="AG2212" s="110">
        <f t="shared" si="483"/>
        <v>0</v>
      </c>
      <c r="AH2212" s="110">
        <f t="shared" si="484"/>
        <v>0</v>
      </c>
      <c r="AI2212" s="110">
        <f t="shared" si="485"/>
        <v>1</v>
      </c>
      <c r="AJ2212" s="100">
        <f>ROW()</f>
        <v>2212</v>
      </c>
      <c r="AK2212" s="100" t="e">
        <f>INDEX('BadRows RECART'!$C$2:$C$1207,MATCH(monthly_gwh_mw!AJ2212,'BadRows RECART'!$D$2:$D$1207,0))</f>
        <v>#N/A</v>
      </c>
    </row>
    <row r="2213" spans="1:37" ht="20">
      <c r="A2213" s="106" t="s">
        <v>3907</v>
      </c>
      <c r="B2213" s="106" t="s">
        <v>2092</v>
      </c>
      <c r="C2213" s="106" t="s">
        <v>6297</v>
      </c>
      <c r="D2213" s="168">
        <v>2026</v>
      </c>
      <c r="E2213" s="168">
        <v>3</v>
      </c>
      <c r="F2213" s="199">
        <v>49.221887070437539</v>
      </c>
      <c r="G2213" s="212" t="s">
        <v>6314</v>
      </c>
      <c r="H2213" s="212" t="s">
        <v>6314</v>
      </c>
      <c r="I2213" s="106" t="s">
        <v>594</v>
      </c>
      <c r="K2213" s="83" t="s">
        <v>6314</v>
      </c>
      <c r="L2213" s="83" t="s">
        <v>6314</v>
      </c>
      <c r="M2213" s="45" t="str">
        <f>IF(
ISNA(INDEX(resources!E:E,MATCH(B2213,resources!B:B,0))),"fillme",
INDEX(resources!E:E,MATCH(B2213,resources!B:B,0)))</f>
        <v>CAISO_Solar</v>
      </c>
      <c r="N2213" s="45">
        <f>IF(
ISNA(INDEX(resources!J:J,MATCH(B2213,resources!B:B,0))),"fillme",
INDEX(resources!J:J,MATCH(B2213,resources!B:B,0)))</f>
        <v>0</v>
      </c>
      <c r="O2213" s="83" t="str">
        <f>IFERROR(INDEX(resources!K:K,MATCH(B2213,resources!B:B,0)),"fillme")</f>
        <v>solar</v>
      </c>
      <c r="P2213" s="89" t="str">
        <f t="shared" si="473"/>
        <v>solar_2026_3</v>
      </c>
      <c r="Q2213" s="87">
        <f>INDEX(elcc!G:G,MATCH(P2213,elcc!D:D,0))</f>
        <v>0.1157142857142857</v>
      </c>
      <c r="R2213" s="89">
        <f t="shared" si="474"/>
        <v>1</v>
      </c>
      <c r="S2213" s="89" t="s">
        <v>6314</v>
      </c>
      <c r="T2213" s="89" t="s">
        <v>6314</v>
      </c>
      <c r="U2213" s="90" t="str">
        <f t="shared" si="475"/>
        <v>ok</v>
      </c>
      <c r="V2213" s="63" t="str">
        <f>INDEX(resources!F:F,MATCH(B2213,resources!B:B,0))</f>
        <v>new_resolve</v>
      </c>
      <c r="W2213" s="110">
        <f t="shared" si="476"/>
        <v>1</v>
      </c>
      <c r="X2213" s="110">
        <f t="shared" si="477"/>
        <v>0</v>
      </c>
      <c r="Y2213" s="110" t="str">
        <f t="shared" si="478"/>
        <v>Tehachapi_Solar_energy_NA_CONFIDENTIAL</v>
      </c>
      <c r="Z2213" s="110">
        <f>IF(COUNTIFS($Y$2:Y2213,Y2213)=1,1,0)</f>
        <v>0</v>
      </c>
      <c r="AA2213" s="110">
        <f>SUM($Z$2:Z2213)*Z2213</f>
        <v>0</v>
      </c>
      <c r="AB2213" s="110">
        <f>COUNTIFS(resources!B:B,B2213)</f>
        <v>1</v>
      </c>
      <c r="AC2213" s="110">
        <f t="shared" si="479"/>
        <v>1</v>
      </c>
      <c r="AD2213" s="110">
        <f t="shared" si="480"/>
        <v>1</v>
      </c>
      <c r="AE2213" s="110">
        <f t="shared" si="481"/>
        <v>0</v>
      </c>
      <c r="AF2213" s="110">
        <f t="shared" si="482"/>
        <v>1</v>
      </c>
      <c r="AG2213" s="110">
        <f t="shared" si="483"/>
        <v>0</v>
      </c>
      <c r="AH2213" s="110">
        <f t="shared" si="484"/>
        <v>0</v>
      </c>
      <c r="AI2213" s="110">
        <f t="shared" si="485"/>
        <v>1</v>
      </c>
      <c r="AJ2213" s="100">
        <f>ROW()</f>
        <v>2213</v>
      </c>
      <c r="AK2213" s="100" t="e">
        <f>INDEX('BadRows RECART'!$C$2:$C$1207,MATCH(monthly_gwh_mw!AJ2213,'BadRows RECART'!$D$2:$D$1207,0))</f>
        <v>#N/A</v>
      </c>
    </row>
    <row r="2214" spans="1:37" ht="20">
      <c r="A2214" s="106" t="s">
        <v>3907</v>
      </c>
      <c r="B2214" s="106" t="s">
        <v>2092</v>
      </c>
      <c r="C2214" s="106" t="s">
        <v>6297</v>
      </c>
      <c r="D2214" s="168">
        <v>2026</v>
      </c>
      <c r="E2214" s="168">
        <v>4</v>
      </c>
      <c r="F2214" s="199">
        <v>52.676540992145704</v>
      </c>
      <c r="G2214" s="212" t="s">
        <v>6314</v>
      </c>
      <c r="H2214" s="212" t="s">
        <v>6314</v>
      </c>
      <c r="I2214" s="106" t="s">
        <v>594</v>
      </c>
      <c r="K2214" s="83" t="s">
        <v>6314</v>
      </c>
      <c r="L2214" s="83" t="s">
        <v>6314</v>
      </c>
      <c r="M2214" s="45" t="str">
        <f>IF(
ISNA(INDEX(resources!E:E,MATCH(B2214,resources!B:B,0))),"fillme",
INDEX(resources!E:E,MATCH(B2214,resources!B:B,0)))</f>
        <v>CAISO_Solar</v>
      </c>
      <c r="N2214" s="45">
        <f>IF(
ISNA(INDEX(resources!J:J,MATCH(B2214,resources!B:B,0))),"fillme",
INDEX(resources!J:J,MATCH(B2214,resources!B:B,0)))</f>
        <v>0</v>
      </c>
      <c r="O2214" s="83" t="str">
        <f>IFERROR(INDEX(resources!K:K,MATCH(B2214,resources!B:B,0)),"fillme")</f>
        <v>solar</v>
      </c>
      <c r="P2214" s="89" t="str">
        <f t="shared" si="473"/>
        <v>solar_2026_4</v>
      </c>
      <c r="Q2214" s="87">
        <f>INDEX(elcc!G:G,MATCH(P2214,elcc!D:D,0))</f>
        <v>9.6428571428571419E-2</v>
      </c>
      <c r="R2214" s="89">
        <f t="shared" si="474"/>
        <v>1</v>
      </c>
      <c r="S2214" s="89" t="s">
        <v>6314</v>
      </c>
      <c r="T2214" s="89" t="s">
        <v>6314</v>
      </c>
      <c r="U2214" s="90" t="str">
        <f t="shared" si="475"/>
        <v>ok</v>
      </c>
      <c r="V2214" s="63" t="str">
        <f>INDEX(resources!F:F,MATCH(B2214,resources!B:B,0))</f>
        <v>new_resolve</v>
      </c>
      <c r="W2214" s="110">
        <f t="shared" si="476"/>
        <v>1</v>
      </c>
      <c r="X2214" s="110">
        <f t="shared" si="477"/>
        <v>0</v>
      </c>
      <c r="Y2214" s="110" t="str">
        <f t="shared" si="478"/>
        <v>Tehachapi_Solar_energy_NA_CONFIDENTIAL</v>
      </c>
      <c r="Z2214" s="110">
        <f>IF(COUNTIFS($Y$2:Y2214,Y2214)=1,1,0)</f>
        <v>0</v>
      </c>
      <c r="AA2214" s="110">
        <f>SUM($Z$2:Z2214)*Z2214</f>
        <v>0</v>
      </c>
      <c r="AB2214" s="110">
        <f>COUNTIFS(resources!B:B,B2214)</f>
        <v>1</v>
      </c>
      <c r="AC2214" s="110">
        <f t="shared" si="479"/>
        <v>1</v>
      </c>
      <c r="AD2214" s="110">
        <f t="shared" si="480"/>
        <v>1</v>
      </c>
      <c r="AE2214" s="110">
        <f t="shared" si="481"/>
        <v>0</v>
      </c>
      <c r="AF2214" s="110">
        <f t="shared" si="482"/>
        <v>1</v>
      </c>
      <c r="AG2214" s="110">
        <f t="shared" si="483"/>
        <v>0</v>
      </c>
      <c r="AH2214" s="110">
        <f t="shared" si="484"/>
        <v>0</v>
      </c>
      <c r="AI2214" s="110">
        <f t="shared" si="485"/>
        <v>1</v>
      </c>
      <c r="AJ2214" s="100">
        <f>ROW()</f>
        <v>2214</v>
      </c>
      <c r="AK2214" s="100" t="e">
        <f>INDEX('BadRows RECART'!$C$2:$C$1207,MATCH(monthly_gwh_mw!AJ2214,'BadRows RECART'!$D$2:$D$1207,0))</f>
        <v>#N/A</v>
      </c>
    </row>
    <row r="2215" spans="1:37" ht="20">
      <c r="A2215" s="106" t="s">
        <v>3907</v>
      </c>
      <c r="B2215" s="106" t="s">
        <v>2092</v>
      </c>
      <c r="C2215" s="106" t="s">
        <v>6297</v>
      </c>
      <c r="D2215" s="168">
        <v>2026</v>
      </c>
      <c r="E2215" s="168">
        <v>5</v>
      </c>
      <c r="F2215" s="199">
        <v>64.935253196651274</v>
      </c>
      <c r="G2215" s="212" t="s">
        <v>6314</v>
      </c>
      <c r="H2215" s="212" t="s">
        <v>6314</v>
      </c>
      <c r="I2215" s="106" t="s">
        <v>594</v>
      </c>
      <c r="K2215" s="83" t="s">
        <v>6314</v>
      </c>
      <c r="L2215" s="83" t="s">
        <v>6314</v>
      </c>
      <c r="M2215" s="45" t="str">
        <f>IF(
ISNA(INDEX(resources!E:E,MATCH(B2215,resources!B:B,0))),"fillme",
INDEX(resources!E:E,MATCH(B2215,resources!B:B,0)))</f>
        <v>CAISO_Solar</v>
      </c>
      <c r="N2215" s="45">
        <f>IF(
ISNA(INDEX(resources!J:J,MATCH(B2215,resources!B:B,0))),"fillme",
INDEX(resources!J:J,MATCH(B2215,resources!B:B,0)))</f>
        <v>0</v>
      </c>
      <c r="O2215" s="83" t="str">
        <f>IFERROR(INDEX(resources!K:K,MATCH(B2215,resources!B:B,0)),"fillme")</f>
        <v>solar</v>
      </c>
      <c r="P2215" s="89" t="str">
        <f t="shared" si="473"/>
        <v>solar_2026_5</v>
      </c>
      <c r="Q2215" s="87">
        <f>INDEX(elcc!G:G,MATCH(P2215,elcc!D:D,0))</f>
        <v>0.10285714285714286</v>
      </c>
      <c r="R2215" s="89">
        <f t="shared" si="474"/>
        <v>1</v>
      </c>
      <c r="S2215" s="89" t="s">
        <v>6314</v>
      </c>
      <c r="T2215" s="89" t="s">
        <v>6314</v>
      </c>
      <c r="U2215" s="90" t="str">
        <f t="shared" si="475"/>
        <v>ok</v>
      </c>
      <c r="V2215" s="63" t="str">
        <f>INDEX(resources!F:F,MATCH(B2215,resources!B:B,0))</f>
        <v>new_resolve</v>
      </c>
      <c r="W2215" s="110">
        <f t="shared" si="476"/>
        <v>1</v>
      </c>
      <c r="X2215" s="110">
        <f t="shared" si="477"/>
        <v>0</v>
      </c>
      <c r="Y2215" s="110" t="str">
        <f t="shared" si="478"/>
        <v>Tehachapi_Solar_energy_NA_CONFIDENTIAL</v>
      </c>
      <c r="Z2215" s="110">
        <f>IF(COUNTIFS($Y$2:Y2215,Y2215)=1,1,0)</f>
        <v>0</v>
      </c>
      <c r="AA2215" s="110">
        <f>SUM($Z$2:Z2215)*Z2215</f>
        <v>0</v>
      </c>
      <c r="AB2215" s="110">
        <f>COUNTIFS(resources!B:B,B2215)</f>
        <v>1</v>
      </c>
      <c r="AC2215" s="110">
        <f t="shared" si="479"/>
        <v>1</v>
      </c>
      <c r="AD2215" s="110">
        <f t="shared" si="480"/>
        <v>1</v>
      </c>
      <c r="AE2215" s="110">
        <f t="shared" si="481"/>
        <v>0</v>
      </c>
      <c r="AF2215" s="110">
        <f t="shared" si="482"/>
        <v>1</v>
      </c>
      <c r="AG2215" s="110">
        <f t="shared" si="483"/>
        <v>0</v>
      </c>
      <c r="AH2215" s="110">
        <f t="shared" si="484"/>
        <v>0</v>
      </c>
      <c r="AI2215" s="110">
        <f t="shared" si="485"/>
        <v>1</v>
      </c>
      <c r="AJ2215" s="100">
        <f>ROW()</f>
        <v>2215</v>
      </c>
      <c r="AK2215" s="100" t="e">
        <f>INDEX('BadRows RECART'!$C$2:$C$1207,MATCH(monthly_gwh_mw!AJ2215,'BadRows RECART'!$D$2:$D$1207,0))</f>
        <v>#N/A</v>
      </c>
    </row>
    <row r="2216" spans="1:37" ht="20">
      <c r="A2216" s="106" t="s">
        <v>3907</v>
      </c>
      <c r="B2216" s="106" t="s">
        <v>2092</v>
      </c>
      <c r="C2216" s="106" t="s">
        <v>6297</v>
      </c>
      <c r="D2216" s="168">
        <v>2026</v>
      </c>
      <c r="E2216" s="168">
        <v>6</v>
      </c>
      <c r="F2216" s="199">
        <v>64.730426954889126</v>
      </c>
      <c r="G2216" s="212" t="s">
        <v>6314</v>
      </c>
      <c r="H2216" s="212" t="s">
        <v>6314</v>
      </c>
      <c r="I2216" s="106" t="s">
        <v>594</v>
      </c>
      <c r="K2216" s="83" t="s">
        <v>6314</v>
      </c>
      <c r="L2216" s="83" t="s">
        <v>6314</v>
      </c>
      <c r="M2216" s="45" t="str">
        <f>IF(
ISNA(INDEX(resources!E:E,MATCH(B2216,resources!B:B,0))),"fillme",
INDEX(resources!E:E,MATCH(B2216,resources!B:B,0)))</f>
        <v>CAISO_Solar</v>
      </c>
      <c r="N2216" s="45">
        <f>IF(
ISNA(INDEX(resources!J:J,MATCH(B2216,resources!B:B,0))),"fillme",
INDEX(resources!J:J,MATCH(B2216,resources!B:B,0)))</f>
        <v>0</v>
      </c>
      <c r="O2216" s="83" t="str">
        <f>IFERROR(INDEX(resources!K:K,MATCH(B2216,resources!B:B,0)),"fillme")</f>
        <v>solar</v>
      </c>
      <c r="P2216" s="89" t="str">
        <f t="shared" si="473"/>
        <v>solar_2026_6</v>
      </c>
      <c r="Q2216" s="87">
        <f>INDEX(elcc!G:G,MATCH(P2216,elcc!D:D,0))</f>
        <v>0.19928571428571426</v>
      </c>
      <c r="R2216" s="89">
        <f t="shared" si="474"/>
        <v>1</v>
      </c>
      <c r="S2216" s="89" t="s">
        <v>6314</v>
      </c>
      <c r="T2216" s="89" t="s">
        <v>6314</v>
      </c>
      <c r="U2216" s="90" t="str">
        <f t="shared" si="475"/>
        <v>ok</v>
      </c>
      <c r="V2216" s="63" t="str">
        <f>INDEX(resources!F:F,MATCH(B2216,resources!B:B,0))</f>
        <v>new_resolve</v>
      </c>
      <c r="W2216" s="110">
        <f t="shared" si="476"/>
        <v>1</v>
      </c>
      <c r="X2216" s="110">
        <f t="shared" si="477"/>
        <v>0</v>
      </c>
      <c r="Y2216" s="110" t="str">
        <f t="shared" si="478"/>
        <v>Tehachapi_Solar_energy_NA_CONFIDENTIAL</v>
      </c>
      <c r="Z2216" s="110">
        <f>IF(COUNTIFS($Y$2:Y2216,Y2216)=1,1,0)</f>
        <v>0</v>
      </c>
      <c r="AA2216" s="110">
        <f>SUM($Z$2:Z2216)*Z2216</f>
        <v>0</v>
      </c>
      <c r="AB2216" s="110">
        <f>COUNTIFS(resources!B:B,B2216)</f>
        <v>1</v>
      </c>
      <c r="AC2216" s="110">
        <f t="shared" si="479"/>
        <v>1</v>
      </c>
      <c r="AD2216" s="110">
        <f t="shared" si="480"/>
        <v>1</v>
      </c>
      <c r="AE2216" s="110">
        <f t="shared" si="481"/>
        <v>0</v>
      </c>
      <c r="AF2216" s="110">
        <f t="shared" si="482"/>
        <v>1</v>
      </c>
      <c r="AG2216" s="110">
        <f t="shared" si="483"/>
        <v>0</v>
      </c>
      <c r="AH2216" s="110">
        <f t="shared" si="484"/>
        <v>0</v>
      </c>
      <c r="AI2216" s="110">
        <f t="shared" si="485"/>
        <v>1</v>
      </c>
      <c r="AJ2216" s="100">
        <f>ROW()</f>
        <v>2216</v>
      </c>
      <c r="AK2216" s="100" t="e">
        <f>INDEX('BadRows RECART'!$C$2:$C$1207,MATCH(monthly_gwh_mw!AJ2216,'BadRows RECART'!$D$2:$D$1207,0))</f>
        <v>#N/A</v>
      </c>
    </row>
    <row r="2217" spans="1:37" ht="20">
      <c r="A2217" s="106" t="s">
        <v>3907</v>
      </c>
      <c r="B2217" s="106" t="s">
        <v>2092</v>
      </c>
      <c r="C2217" s="106" t="s">
        <v>6297</v>
      </c>
      <c r="D2217" s="168">
        <v>2026</v>
      </c>
      <c r="E2217" s="168">
        <v>7</v>
      </c>
      <c r="F2217" s="199">
        <v>62.235955154560976</v>
      </c>
      <c r="G2217" s="212" t="s">
        <v>6314</v>
      </c>
      <c r="H2217" s="212" t="s">
        <v>6314</v>
      </c>
      <c r="I2217" s="106" t="s">
        <v>594</v>
      </c>
      <c r="K2217" s="83" t="s">
        <v>6314</v>
      </c>
      <c r="L2217" s="83" t="s">
        <v>6314</v>
      </c>
      <c r="M2217" s="45" t="str">
        <f>IF(
ISNA(INDEX(resources!E:E,MATCH(B2217,resources!B:B,0))),"fillme",
INDEX(resources!E:E,MATCH(B2217,resources!B:B,0)))</f>
        <v>CAISO_Solar</v>
      </c>
      <c r="N2217" s="45">
        <f>IF(
ISNA(INDEX(resources!J:J,MATCH(B2217,resources!B:B,0))),"fillme",
INDEX(resources!J:J,MATCH(B2217,resources!B:B,0)))</f>
        <v>0</v>
      </c>
      <c r="O2217" s="83" t="str">
        <f>IFERROR(INDEX(resources!K:K,MATCH(B2217,resources!B:B,0)),"fillme")</f>
        <v>solar</v>
      </c>
      <c r="P2217" s="89" t="str">
        <f t="shared" si="473"/>
        <v>solar_2026_7</v>
      </c>
      <c r="Q2217" s="87">
        <f>INDEX(elcc!G:G,MATCH(P2217,elcc!D:D,0))</f>
        <v>0.25071428571428572</v>
      </c>
      <c r="R2217" s="89">
        <f t="shared" si="474"/>
        <v>1</v>
      </c>
      <c r="S2217" s="89" t="s">
        <v>6314</v>
      </c>
      <c r="T2217" s="89" t="s">
        <v>6314</v>
      </c>
      <c r="U2217" s="90" t="str">
        <f t="shared" si="475"/>
        <v>ok</v>
      </c>
      <c r="V2217" s="63" t="str">
        <f>INDEX(resources!F:F,MATCH(B2217,resources!B:B,0))</f>
        <v>new_resolve</v>
      </c>
      <c r="W2217" s="110">
        <f t="shared" si="476"/>
        <v>1</v>
      </c>
      <c r="X2217" s="110">
        <f t="shared" si="477"/>
        <v>0</v>
      </c>
      <c r="Y2217" s="110" t="str">
        <f t="shared" si="478"/>
        <v>Tehachapi_Solar_energy_NA_CONFIDENTIAL</v>
      </c>
      <c r="Z2217" s="110">
        <f>IF(COUNTIFS($Y$2:Y2217,Y2217)=1,1,0)</f>
        <v>0</v>
      </c>
      <c r="AA2217" s="110">
        <f>SUM($Z$2:Z2217)*Z2217</f>
        <v>0</v>
      </c>
      <c r="AB2217" s="110">
        <f>COUNTIFS(resources!B:B,B2217)</f>
        <v>1</v>
      </c>
      <c r="AC2217" s="110">
        <f t="shared" si="479"/>
        <v>1</v>
      </c>
      <c r="AD2217" s="110">
        <f t="shared" si="480"/>
        <v>1</v>
      </c>
      <c r="AE2217" s="110">
        <f t="shared" si="481"/>
        <v>0</v>
      </c>
      <c r="AF2217" s="110">
        <f t="shared" si="482"/>
        <v>1</v>
      </c>
      <c r="AG2217" s="110">
        <f t="shared" si="483"/>
        <v>0</v>
      </c>
      <c r="AH2217" s="110">
        <f t="shared" si="484"/>
        <v>0</v>
      </c>
      <c r="AI2217" s="110">
        <f t="shared" si="485"/>
        <v>1</v>
      </c>
      <c r="AJ2217" s="100">
        <f>ROW()</f>
        <v>2217</v>
      </c>
      <c r="AK2217" s="100" t="e">
        <f>INDEX('BadRows RECART'!$C$2:$C$1207,MATCH(monthly_gwh_mw!AJ2217,'BadRows RECART'!$D$2:$D$1207,0))</f>
        <v>#N/A</v>
      </c>
    </row>
    <row r="2218" spans="1:37" ht="20">
      <c r="A2218" s="106" t="s">
        <v>3907</v>
      </c>
      <c r="B2218" s="106" t="s">
        <v>2092</v>
      </c>
      <c r="C2218" s="106" t="s">
        <v>6297</v>
      </c>
      <c r="D2218" s="168">
        <v>2026</v>
      </c>
      <c r="E2218" s="168">
        <v>8</v>
      </c>
      <c r="F2218" s="199">
        <v>57.933960256541233</v>
      </c>
      <c r="G2218" s="212" t="s">
        <v>6314</v>
      </c>
      <c r="H2218" s="212" t="s">
        <v>6314</v>
      </c>
      <c r="I2218" s="106" t="s">
        <v>594</v>
      </c>
      <c r="K2218" s="83" t="s">
        <v>6314</v>
      </c>
      <c r="L2218" s="83" t="s">
        <v>6314</v>
      </c>
      <c r="M2218" s="45" t="str">
        <f>IF(
ISNA(INDEX(resources!E:E,MATCH(B2218,resources!B:B,0))),"fillme",
INDEX(resources!E:E,MATCH(B2218,resources!B:B,0)))</f>
        <v>CAISO_Solar</v>
      </c>
      <c r="N2218" s="45">
        <f>IF(
ISNA(INDEX(resources!J:J,MATCH(B2218,resources!B:B,0))),"fillme",
INDEX(resources!J:J,MATCH(B2218,resources!B:B,0)))</f>
        <v>0</v>
      </c>
      <c r="O2218" s="83" t="str">
        <f>IFERROR(INDEX(resources!K:K,MATCH(B2218,resources!B:B,0)),"fillme")</f>
        <v>solar</v>
      </c>
      <c r="P2218" s="89" t="str">
        <f t="shared" si="473"/>
        <v>solar_2026_8</v>
      </c>
      <c r="Q2218" s="87">
        <f>INDEX(elcc!G:G,MATCH(P2218,elcc!D:D,0))</f>
        <v>0.17357142857142857</v>
      </c>
      <c r="R2218" s="89">
        <f t="shared" si="474"/>
        <v>1</v>
      </c>
      <c r="S2218" s="89" t="s">
        <v>6314</v>
      </c>
      <c r="T2218" s="89" t="s">
        <v>6314</v>
      </c>
      <c r="U2218" s="90" t="str">
        <f t="shared" si="475"/>
        <v>ok</v>
      </c>
      <c r="V2218" s="63" t="str">
        <f>INDEX(resources!F:F,MATCH(B2218,resources!B:B,0))</f>
        <v>new_resolve</v>
      </c>
      <c r="W2218" s="110">
        <f t="shared" si="476"/>
        <v>1</v>
      </c>
      <c r="X2218" s="110">
        <f t="shared" si="477"/>
        <v>0</v>
      </c>
      <c r="Y2218" s="110" t="str">
        <f t="shared" si="478"/>
        <v>Tehachapi_Solar_energy_NA_CONFIDENTIAL</v>
      </c>
      <c r="Z2218" s="110">
        <f>IF(COUNTIFS($Y$2:Y2218,Y2218)=1,1,0)</f>
        <v>0</v>
      </c>
      <c r="AA2218" s="110">
        <f>SUM($Z$2:Z2218)*Z2218</f>
        <v>0</v>
      </c>
      <c r="AB2218" s="110">
        <f>COUNTIFS(resources!B:B,B2218)</f>
        <v>1</v>
      </c>
      <c r="AC2218" s="110">
        <f t="shared" si="479"/>
        <v>1</v>
      </c>
      <c r="AD2218" s="110">
        <f t="shared" si="480"/>
        <v>1</v>
      </c>
      <c r="AE2218" s="110">
        <f t="shared" si="481"/>
        <v>0</v>
      </c>
      <c r="AF2218" s="110">
        <f t="shared" si="482"/>
        <v>1</v>
      </c>
      <c r="AG2218" s="110">
        <f t="shared" si="483"/>
        <v>0</v>
      </c>
      <c r="AH2218" s="110">
        <f t="shared" si="484"/>
        <v>0</v>
      </c>
      <c r="AI2218" s="110">
        <f t="shared" si="485"/>
        <v>1</v>
      </c>
      <c r="AJ2218" s="100">
        <f>ROW()</f>
        <v>2218</v>
      </c>
      <c r="AK2218" s="100" t="e">
        <f>INDEX('BadRows RECART'!$C$2:$C$1207,MATCH(monthly_gwh_mw!AJ2218,'BadRows RECART'!$D$2:$D$1207,0))</f>
        <v>#N/A</v>
      </c>
    </row>
    <row r="2219" spans="1:37" ht="20">
      <c r="A2219" s="106" t="s">
        <v>3907</v>
      </c>
      <c r="B2219" s="106" t="s">
        <v>2092</v>
      </c>
      <c r="C2219" s="106" t="s">
        <v>6297</v>
      </c>
      <c r="D2219" s="168">
        <v>2026</v>
      </c>
      <c r="E2219" s="168">
        <v>9</v>
      </c>
      <c r="F2219" s="199">
        <v>50.046357951550796</v>
      </c>
      <c r="G2219" s="212" t="s">
        <v>6314</v>
      </c>
      <c r="H2219" s="212" t="s">
        <v>6314</v>
      </c>
      <c r="I2219" s="106" t="s">
        <v>594</v>
      </c>
      <c r="K2219" s="83" t="s">
        <v>6314</v>
      </c>
      <c r="L2219" s="83" t="s">
        <v>6314</v>
      </c>
      <c r="M2219" s="45" t="str">
        <f>IF(
ISNA(INDEX(resources!E:E,MATCH(B2219,resources!B:B,0))),"fillme",
INDEX(resources!E:E,MATCH(B2219,resources!B:B,0)))</f>
        <v>CAISO_Solar</v>
      </c>
      <c r="N2219" s="45">
        <f>IF(
ISNA(INDEX(resources!J:J,MATCH(B2219,resources!B:B,0))),"fillme",
INDEX(resources!J:J,MATCH(B2219,resources!B:B,0)))</f>
        <v>0</v>
      </c>
      <c r="O2219" s="83" t="str">
        <f>IFERROR(INDEX(resources!K:K,MATCH(B2219,resources!B:B,0)),"fillme")</f>
        <v>solar</v>
      </c>
      <c r="P2219" s="89" t="str">
        <f t="shared" si="473"/>
        <v>solar_2026_9</v>
      </c>
      <c r="Q2219" s="87">
        <f>INDEX(elcc!G:G,MATCH(P2219,elcc!D:D,0))</f>
        <v>8.8112200089894482E-2</v>
      </c>
      <c r="R2219" s="89">
        <f t="shared" si="474"/>
        <v>1</v>
      </c>
      <c r="S2219" s="89" t="s">
        <v>6314</v>
      </c>
      <c r="T2219" s="89" t="s">
        <v>6314</v>
      </c>
      <c r="U2219" s="90" t="str">
        <f t="shared" si="475"/>
        <v>ok</v>
      </c>
      <c r="V2219" s="63" t="str">
        <f>INDEX(resources!F:F,MATCH(B2219,resources!B:B,0))</f>
        <v>new_resolve</v>
      </c>
      <c r="W2219" s="110">
        <f t="shared" si="476"/>
        <v>1</v>
      </c>
      <c r="X2219" s="110">
        <f t="shared" si="477"/>
        <v>0</v>
      </c>
      <c r="Y2219" s="110" t="str">
        <f t="shared" si="478"/>
        <v>Tehachapi_Solar_energy_NA_CONFIDENTIAL</v>
      </c>
      <c r="Z2219" s="110">
        <f>IF(COUNTIFS($Y$2:Y2219,Y2219)=1,1,0)</f>
        <v>0</v>
      </c>
      <c r="AA2219" s="110">
        <f>SUM($Z$2:Z2219)*Z2219</f>
        <v>0</v>
      </c>
      <c r="AB2219" s="110">
        <f>COUNTIFS(resources!B:B,B2219)</f>
        <v>1</v>
      </c>
      <c r="AC2219" s="110">
        <f t="shared" si="479"/>
        <v>1</v>
      </c>
      <c r="AD2219" s="110">
        <f t="shared" si="480"/>
        <v>1</v>
      </c>
      <c r="AE2219" s="110">
        <f t="shared" si="481"/>
        <v>0</v>
      </c>
      <c r="AF2219" s="110">
        <f t="shared" si="482"/>
        <v>1</v>
      </c>
      <c r="AG2219" s="110">
        <f t="shared" si="483"/>
        <v>0</v>
      </c>
      <c r="AH2219" s="110">
        <f t="shared" si="484"/>
        <v>0</v>
      </c>
      <c r="AI2219" s="110">
        <f t="shared" si="485"/>
        <v>1</v>
      </c>
      <c r="AJ2219" s="100">
        <f>ROW()</f>
        <v>2219</v>
      </c>
      <c r="AK2219" s="100" t="e">
        <f>INDEX('BadRows RECART'!$C$2:$C$1207,MATCH(monthly_gwh_mw!AJ2219,'BadRows RECART'!$D$2:$D$1207,0))</f>
        <v>#N/A</v>
      </c>
    </row>
    <row r="2220" spans="1:37" ht="20">
      <c r="A2220" s="106" t="s">
        <v>3907</v>
      </c>
      <c r="B2220" s="106" t="s">
        <v>2092</v>
      </c>
      <c r="C2220" s="106" t="s">
        <v>6297</v>
      </c>
      <c r="D2220" s="168">
        <v>2026</v>
      </c>
      <c r="E2220" s="168">
        <v>10</v>
      </c>
      <c r="F2220" s="199">
        <v>42.562438736224045</v>
      </c>
      <c r="G2220" s="212" t="s">
        <v>6314</v>
      </c>
      <c r="H2220" s="212" t="s">
        <v>6314</v>
      </c>
      <c r="I2220" s="106" t="s">
        <v>594</v>
      </c>
      <c r="K2220" s="83" t="s">
        <v>6314</v>
      </c>
      <c r="L2220" s="83" t="s">
        <v>6314</v>
      </c>
      <c r="M2220" s="45" t="str">
        <f>IF(
ISNA(INDEX(resources!E:E,MATCH(B2220,resources!B:B,0))),"fillme",
INDEX(resources!E:E,MATCH(B2220,resources!B:B,0)))</f>
        <v>CAISO_Solar</v>
      </c>
      <c r="N2220" s="45">
        <f>IF(
ISNA(INDEX(resources!J:J,MATCH(B2220,resources!B:B,0))),"fillme",
INDEX(resources!J:J,MATCH(B2220,resources!B:B,0)))</f>
        <v>0</v>
      </c>
      <c r="O2220" s="83" t="str">
        <f>IFERROR(INDEX(resources!K:K,MATCH(B2220,resources!B:B,0)),"fillme")</f>
        <v>solar</v>
      </c>
      <c r="P2220" s="89" t="str">
        <f t="shared" si="473"/>
        <v>solar_2026_10</v>
      </c>
      <c r="Q2220" s="87">
        <f>INDEX(elcc!G:G,MATCH(P2220,elcc!D:D,0))</f>
        <v>1.2857142857142857E-2</v>
      </c>
      <c r="R2220" s="89">
        <f t="shared" si="474"/>
        <v>1</v>
      </c>
      <c r="S2220" s="89" t="s">
        <v>6314</v>
      </c>
      <c r="T2220" s="89" t="s">
        <v>6314</v>
      </c>
      <c r="U2220" s="90" t="str">
        <f t="shared" si="475"/>
        <v>ok</v>
      </c>
      <c r="V2220" s="63" t="str">
        <f>INDEX(resources!F:F,MATCH(B2220,resources!B:B,0))</f>
        <v>new_resolve</v>
      </c>
      <c r="W2220" s="110">
        <f t="shared" si="476"/>
        <v>1</v>
      </c>
      <c r="X2220" s="110">
        <f t="shared" si="477"/>
        <v>0</v>
      </c>
      <c r="Y2220" s="110" t="str">
        <f t="shared" si="478"/>
        <v>Tehachapi_Solar_energy_NA_CONFIDENTIAL</v>
      </c>
      <c r="Z2220" s="110">
        <f>IF(COUNTIFS($Y$2:Y2220,Y2220)=1,1,0)</f>
        <v>0</v>
      </c>
      <c r="AA2220" s="110">
        <f>SUM($Z$2:Z2220)*Z2220</f>
        <v>0</v>
      </c>
      <c r="AB2220" s="110">
        <f>COUNTIFS(resources!B:B,B2220)</f>
        <v>1</v>
      </c>
      <c r="AC2220" s="110">
        <f t="shared" si="479"/>
        <v>1</v>
      </c>
      <c r="AD2220" s="110">
        <f t="shared" si="480"/>
        <v>1</v>
      </c>
      <c r="AE2220" s="110">
        <f t="shared" si="481"/>
        <v>0</v>
      </c>
      <c r="AF2220" s="110">
        <f t="shared" si="482"/>
        <v>1</v>
      </c>
      <c r="AG2220" s="110">
        <f t="shared" si="483"/>
        <v>0</v>
      </c>
      <c r="AH2220" s="110">
        <f t="shared" si="484"/>
        <v>0</v>
      </c>
      <c r="AI2220" s="110">
        <f t="shared" si="485"/>
        <v>1</v>
      </c>
      <c r="AJ2220" s="100">
        <f>ROW()</f>
        <v>2220</v>
      </c>
      <c r="AK2220" s="100" t="e">
        <f>INDEX('BadRows RECART'!$C$2:$C$1207,MATCH(monthly_gwh_mw!AJ2220,'BadRows RECART'!$D$2:$D$1207,0))</f>
        <v>#N/A</v>
      </c>
    </row>
    <row r="2221" spans="1:37" ht="20">
      <c r="A2221" s="106" t="s">
        <v>3907</v>
      </c>
      <c r="B2221" s="106" t="s">
        <v>2092</v>
      </c>
      <c r="C2221" s="106" t="s">
        <v>6297</v>
      </c>
      <c r="D2221" s="168">
        <v>2026</v>
      </c>
      <c r="E2221" s="168">
        <v>11</v>
      </c>
      <c r="F2221" s="199">
        <v>31.422599482358699</v>
      </c>
      <c r="G2221" s="212" t="s">
        <v>6314</v>
      </c>
      <c r="H2221" s="212" t="s">
        <v>6314</v>
      </c>
      <c r="I2221" s="106" t="s">
        <v>594</v>
      </c>
      <c r="K2221" s="83" t="s">
        <v>6314</v>
      </c>
      <c r="L2221" s="83" t="s">
        <v>6314</v>
      </c>
      <c r="M2221" s="45" t="str">
        <f>IF(
ISNA(INDEX(resources!E:E,MATCH(B2221,resources!B:B,0))),"fillme",
INDEX(resources!E:E,MATCH(B2221,resources!B:B,0)))</f>
        <v>CAISO_Solar</v>
      </c>
      <c r="N2221" s="45">
        <f>IF(
ISNA(INDEX(resources!J:J,MATCH(B2221,resources!B:B,0))),"fillme",
INDEX(resources!J:J,MATCH(B2221,resources!B:B,0)))</f>
        <v>0</v>
      </c>
      <c r="O2221" s="83" t="str">
        <f>IFERROR(INDEX(resources!K:K,MATCH(B2221,resources!B:B,0)),"fillme")</f>
        <v>solar</v>
      </c>
      <c r="P2221" s="89" t="str">
        <f t="shared" si="473"/>
        <v>solar_2026_11</v>
      </c>
      <c r="Q2221" s="87">
        <f>INDEX(elcc!G:G,MATCH(P2221,elcc!D:D,0))</f>
        <v>1.2857142857142857E-2</v>
      </c>
      <c r="R2221" s="89">
        <f t="shared" si="474"/>
        <v>1</v>
      </c>
      <c r="S2221" s="89" t="s">
        <v>6314</v>
      </c>
      <c r="T2221" s="89" t="s">
        <v>6314</v>
      </c>
      <c r="U2221" s="90" t="str">
        <f t="shared" si="475"/>
        <v>ok</v>
      </c>
      <c r="V2221" s="63" t="str">
        <f>INDEX(resources!F:F,MATCH(B2221,resources!B:B,0))</f>
        <v>new_resolve</v>
      </c>
      <c r="W2221" s="110">
        <f t="shared" si="476"/>
        <v>1</v>
      </c>
      <c r="X2221" s="110">
        <f t="shared" si="477"/>
        <v>0</v>
      </c>
      <c r="Y2221" s="110" t="str">
        <f t="shared" si="478"/>
        <v>Tehachapi_Solar_energy_NA_CONFIDENTIAL</v>
      </c>
      <c r="Z2221" s="110">
        <f>IF(COUNTIFS($Y$2:Y2221,Y2221)=1,1,0)</f>
        <v>0</v>
      </c>
      <c r="AA2221" s="110">
        <f>SUM($Z$2:Z2221)*Z2221</f>
        <v>0</v>
      </c>
      <c r="AB2221" s="110">
        <f>COUNTIFS(resources!B:B,B2221)</f>
        <v>1</v>
      </c>
      <c r="AC2221" s="110">
        <f t="shared" si="479"/>
        <v>1</v>
      </c>
      <c r="AD2221" s="110">
        <f t="shared" si="480"/>
        <v>1</v>
      </c>
      <c r="AE2221" s="110">
        <f t="shared" si="481"/>
        <v>0</v>
      </c>
      <c r="AF2221" s="110">
        <f t="shared" si="482"/>
        <v>1</v>
      </c>
      <c r="AG2221" s="110">
        <f t="shared" si="483"/>
        <v>0</v>
      </c>
      <c r="AH2221" s="110">
        <f t="shared" si="484"/>
        <v>0</v>
      </c>
      <c r="AI2221" s="110">
        <f t="shared" si="485"/>
        <v>1</v>
      </c>
      <c r="AJ2221" s="100">
        <f>ROW()</f>
        <v>2221</v>
      </c>
      <c r="AK2221" s="100" t="e">
        <f>INDEX('BadRows RECART'!$C$2:$C$1207,MATCH(monthly_gwh_mw!AJ2221,'BadRows RECART'!$D$2:$D$1207,0))</f>
        <v>#N/A</v>
      </c>
    </row>
    <row r="2222" spans="1:37" ht="20">
      <c r="A2222" s="106" t="s">
        <v>3907</v>
      </c>
      <c r="B2222" s="106" t="s">
        <v>2092</v>
      </c>
      <c r="C2222" s="106" t="s">
        <v>6297</v>
      </c>
      <c r="D2222" s="168">
        <v>2026</v>
      </c>
      <c r="E2222" s="168">
        <v>12</v>
      </c>
      <c r="F2222" s="199">
        <v>27.686591866376109</v>
      </c>
      <c r="G2222" s="212" t="s">
        <v>6314</v>
      </c>
      <c r="H2222" s="212" t="s">
        <v>6314</v>
      </c>
      <c r="I2222" s="106" t="s">
        <v>594</v>
      </c>
      <c r="K2222" s="83" t="s">
        <v>6314</v>
      </c>
      <c r="L2222" s="83" t="s">
        <v>6314</v>
      </c>
      <c r="M2222" s="45" t="str">
        <f>IF(
ISNA(INDEX(resources!E:E,MATCH(B2222,resources!B:B,0))),"fillme",
INDEX(resources!E:E,MATCH(B2222,resources!B:B,0)))</f>
        <v>CAISO_Solar</v>
      </c>
      <c r="N2222" s="45">
        <f>IF(
ISNA(INDEX(resources!J:J,MATCH(B2222,resources!B:B,0))),"fillme",
INDEX(resources!J:J,MATCH(B2222,resources!B:B,0)))</f>
        <v>0</v>
      </c>
      <c r="O2222" s="83" t="str">
        <f>IFERROR(INDEX(resources!K:K,MATCH(B2222,resources!B:B,0)),"fillme")</f>
        <v>solar</v>
      </c>
      <c r="P2222" s="89" t="str">
        <f t="shared" si="473"/>
        <v>solar_2026_12</v>
      </c>
      <c r="Q2222" s="87">
        <f>INDEX(elcc!G:G,MATCH(P2222,elcc!D:D,0))</f>
        <v>0</v>
      </c>
      <c r="R2222" s="89">
        <f t="shared" si="474"/>
        <v>1</v>
      </c>
      <c r="S2222" s="89" t="s">
        <v>6314</v>
      </c>
      <c r="T2222" s="89" t="s">
        <v>6314</v>
      </c>
      <c r="U2222" s="90" t="str">
        <f t="shared" si="475"/>
        <v>ok</v>
      </c>
      <c r="V2222" s="63" t="str">
        <f>INDEX(resources!F:F,MATCH(B2222,resources!B:B,0))</f>
        <v>new_resolve</v>
      </c>
      <c r="W2222" s="110">
        <f t="shared" si="476"/>
        <v>1</v>
      </c>
      <c r="X2222" s="110">
        <f t="shared" si="477"/>
        <v>0</v>
      </c>
      <c r="Y2222" s="110" t="str">
        <f t="shared" si="478"/>
        <v>Tehachapi_Solar_energy_NA_CONFIDENTIAL</v>
      </c>
      <c r="Z2222" s="110">
        <f>IF(COUNTIFS($Y$2:Y2222,Y2222)=1,1,0)</f>
        <v>0</v>
      </c>
      <c r="AA2222" s="110">
        <f>SUM($Z$2:Z2222)*Z2222</f>
        <v>0</v>
      </c>
      <c r="AB2222" s="110">
        <f>COUNTIFS(resources!B:B,B2222)</f>
        <v>1</v>
      </c>
      <c r="AC2222" s="110">
        <f t="shared" si="479"/>
        <v>1</v>
      </c>
      <c r="AD2222" s="110">
        <f t="shared" si="480"/>
        <v>1</v>
      </c>
      <c r="AE2222" s="110">
        <f t="shared" si="481"/>
        <v>0</v>
      </c>
      <c r="AF2222" s="110">
        <f t="shared" si="482"/>
        <v>1</v>
      </c>
      <c r="AG2222" s="110">
        <f t="shared" si="483"/>
        <v>0</v>
      </c>
      <c r="AH2222" s="110">
        <f t="shared" si="484"/>
        <v>0</v>
      </c>
      <c r="AI2222" s="110">
        <f t="shared" si="485"/>
        <v>1</v>
      </c>
      <c r="AJ2222" s="100">
        <f>ROW()</f>
        <v>2222</v>
      </c>
      <c r="AK2222" s="100" t="e">
        <f>INDEX('BadRows RECART'!$C$2:$C$1207,MATCH(monthly_gwh_mw!AJ2222,'BadRows RECART'!$D$2:$D$1207,0))</f>
        <v>#N/A</v>
      </c>
    </row>
    <row r="2223" spans="1:37" ht="20">
      <c r="A2223" s="106" t="s">
        <v>3907</v>
      </c>
      <c r="B2223" s="106" t="s">
        <v>2092</v>
      </c>
      <c r="C2223" s="106" t="s">
        <v>6297</v>
      </c>
      <c r="D2223" s="168">
        <v>2027</v>
      </c>
      <c r="E2223" s="168">
        <v>1</v>
      </c>
      <c r="F2223" s="199">
        <v>31.00995268819246</v>
      </c>
      <c r="G2223" s="212" t="s">
        <v>6314</v>
      </c>
      <c r="H2223" s="212" t="s">
        <v>6314</v>
      </c>
      <c r="I2223" s="106" t="s">
        <v>594</v>
      </c>
      <c r="K2223" s="83" t="s">
        <v>6314</v>
      </c>
      <c r="L2223" s="83" t="s">
        <v>6314</v>
      </c>
      <c r="M2223" s="45" t="str">
        <f>IF(
ISNA(INDEX(resources!E:E,MATCH(B2223,resources!B:B,0))),"fillme",
INDEX(resources!E:E,MATCH(B2223,resources!B:B,0)))</f>
        <v>CAISO_Solar</v>
      </c>
      <c r="N2223" s="45">
        <f>IF(
ISNA(INDEX(resources!J:J,MATCH(B2223,resources!B:B,0))),"fillme",
INDEX(resources!J:J,MATCH(B2223,resources!B:B,0)))</f>
        <v>0</v>
      </c>
      <c r="O2223" s="83" t="str">
        <f>IFERROR(INDEX(resources!K:K,MATCH(B2223,resources!B:B,0)),"fillme")</f>
        <v>solar</v>
      </c>
      <c r="P2223" s="89" t="str">
        <f t="shared" si="473"/>
        <v>solar_2027_1</v>
      </c>
      <c r="Q2223" s="87">
        <f>INDEX(elcc!G:G,MATCH(P2223,elcc!D:D,0))</f>
        <v>2.5714285714285714E-2</v>
      </c>
      <c r="R2223" s="89">
        <f t="shared" si="474"/>
        <v>1</v>
      </c>
      <c r="S2223" s="89" t="s">
        <v>6314</v>
      </c>
      <c r="T2223" s="89" t="s">
        <v>6314</v>
      </c>
      <c r="U2223" s="90" t="str">
        <f t="shared" si="475"/>
        <v>ok</v>
      </c>
      <c r="V2223" s="63" t="str">
        <f>INDEX(resources!F:F,MATCH(B2223,resources!B:B,0))</f>
        <v>new_resolve</v>
      </c>
      <c r="W2223" s="110">
        <f t="shared" si="476"/>
        <v>1</v>
      </c>
      <c r="X2223" s="110">
        <f t="shared" si="477"/>
        <v>0</v>
      </c>
      <c r="Y2223" s="110" t="str">
        <f t="shared" si="478"/>
        <v>Tehachapi_Solar_energy_NA_CONFIDENTIAL</v>
      </c>
      <c r="Z2223" s="110">
        <f>IF(COUNTIFS($Y$2:Y2223,Y2223)=1,1,0)</f>
        <v>0</v>
      </c>
      <c r="AA2223" s="110">
        <f>SUM($Z$2:Z2223)*Z2223</f>
        <v>0</v>
      </c>
      <c r="AB2223" s="110">
        <f>COUNTIFS(resources!B:B,B2223)</f>
        <v>1</v>
      </c>
      <c r="AC2223" s="110">
        <f t="shared" si="479"/>
        <v>1</v>
      </c>
      <c r="AD2223" s="110">
        <f t="shared" si="480"/>
        <v>1</v>
      </c>
      <c r="AE2223" s="110">
        <f t="shared" si="481"/>
        <v>0</v>
      </c>
      <c r="AF2223" s="110">
        <f t="shared" si="482"/>
        <v>1</v>
      </c>
      <c r="AG2223" s="110">
        <f t="shared" si="483"/>
        <v>0</v>
      </c>
      <c r="AH2223" s="110">
        <f t="shared" si="484"/>
        <v>0</v>
      </c>
      <c r="AI2223" s="110">
        <f t="shared" si="485"/>
        <v>1</v>
      </c>
      <c r="AJ2223" s="100">
        <f>ROW()</f>
        <v>2223</v>
      </c>
      <c r="AK2223" s="100" t="e">
        <f>INDEX('BadRows RECART'!$C$2:$C$1207,MATCH(monthly_gwh_mw!AJ2223,'BadRows RECART'!$D$2:$D$1207,0))</f>
        <v>#N/A</v>
      </c>
    </row>
    <row r="2224" spans="1:37" ht="20">
      <c r="A2224" s="106" t="s">
        <v>3907</v>
      </c>
      <c r="B2224" s="106" t="s">
        <v>2092</v>
      </c>
      <c r="C2224" s="106" t="s">
        <v>6297</v>
      </c>
      <c r="D2224" s="168">
        <v>2027</v>
      </c>
      <c r="E2224" s="168">
        <v>2</v>
      </c>
      <c r="F2224" s="199">
        <v>30.808082553859791</v>
      </c>
      <c r="G2224" s="212" t="s">
        <v>6314</v>
      </c>
      <c r="H2224" s="212" t="s">
        <v>6314</v>
      </c>
      <c r="I2224" s="106" t="s">
        <v>594</v>
      </c>
      <c r="K2224" s="83" t="s">
        <v>6314</v>
      </c>
      <c r="L2224" s="83" t="s">
        <v>6314</v>
      </c>
      <c r="M2224" s="45" t="str">
        <f>IF(
ISNA(INDEX(resources!E:E,MATCH(B2224,resources!B:B,0))),"fillme",
INDEX(resources!E:E,MATCH(B2224,resources!B:B,0)))</f>
        <v>CAISO_Solar</v>
      </c>
      <c r="N2224" s="45">
        <f>IF(
ISNA(INDEX(resources!J:J,MATCH(B2224,resources!B:B,0))),"fillme",
INDEX(resources!J:J,MATCH(B2224,resources!B:B,0)))</f>
        <v>0</v>
      </c>
      <c r="O2224" s="83" t="str">
        <f>IFERROR(INDEX(resources!K:K,MATCH(B2224,resources!B:B,0)),"fillme")</f>
        <v>solar</v>
      </c>
      <c r="P2224" s="89" t="str">
        <f t="shared" si="473"/>
        <v>solar_2027_2</v>
      </c>
      <c r="Q2224" s="87">
        <f>INDEX(elcc!G:G,MATCH(P2224,elcc!D:D,0))</f>
        <v>1.9285714285714285E-2</v>
      </c>
      <c r="R2224" s="89">
        <f t="shared" si="474"/>
        <v>1</v>
      </c>
      <c r="S2224" s="89" t="s">
        <v>6314</v>
      </c>
      <c r="T2224" s="89" t="s">
        <v>6314</v>
      </c>
      <c r="U2224" s="90" t="str">
        <f t="shared" si="475"/>
        <v>ok</v>
      </c>
      <c r="V2224" s="63" t="str">
        <f>INDEX(resources!F:F,MATCH(B2224,resources!B:B,0))</f>
        <v>new_resolve</v>
      </c>
      <c r="W2224" s="110">
        <f t="shared" si="476"/>
        <v>1</v>
      </c>
      <c r="X2224" s="110">
        <f t="shared" si="477"/>
        <v>0</v>
      </c>
      <c r="Y2224" s="110" t="str">
        <f t="shared" si="478"/>
        <v>Tehachapi_Solar_energy_NA_CONFIDENTIAL</v>
      </c>
      <c r="Z2224" s="110">
        <f>IF(COUNTIFS($Y$2:Y2224,Y2224)=1,1,0)</f>
        <v>0</v>
      </c>
      <c r="AA2224" s="110">
        <f>SUM($Z$2:Z2224)*Z2224</f>
        <v>0</v>
      </c>
      <c r="AB2224" s="110">
        <f>COUNTIFS(resources!B:B,B2224)</f>
        <v>1</v>
      </c>
      <c r="AC2224" s="110">
        <f t="shared" si="479"/>
        <v>1</v>
      </c>
      <c r="AD2224" s="110">
        <f t="shared" si="480"/>
        <v>1</v>
      </c>
      <c r="AE2224" s="110">
        <f t="shared" si="481"/>
        <v>0</v>
      </c>
      <c r="AF2224" s="110">
        <f t="shared" si="482"/>
        <v>1</v>
      </c>
      <c r="AG2224" s="110">
        <f t="shared" si="483"/>
        <v>0</v>
      </c>
      <c r="AH2224" s="110">
        <f t="shared" si="484"/>
        <v>0</v>
      </c>
      <c r="AI2224" s="110">
        <f t="shared" si="485"/>
        <v>1</v>
      </c>
      <c r="AJ2224" s="100">
        <f>ROW()</f>
        <v>2224</v>
      </c>
      <c r="AK2224" s="100" t="e">
        <f>INDEX('BadRows RECART'!$C$2:$C$1207,MATCH(monthly_gwh_mw!AJ2224,'BadRows RECART'!$D$2:$D$1207,0))</f>
        <v>#N/A</v>
      </c>
    </row>
    <row r="2225" spans="1:37" ht="20">
      <c r="A2225" s="106" t="s">
        <v>3907</v>
      </c>
      <c r="B2225" s="106" t="s">
        <v>2092</v>
      </c>
      <c r="C2225" s="106" t="s">
        <v>6297</v>
      </c>
      <c r="D2225" s="168">
        <v>2027</v>
      </c>
      <c r="E2225" s="168">
        <v>3</v>
      </c>
      <c r="F2225" s="199">
        <v>49.221887070437539</v>
      </c>
      <c r="G2225" s="212" t="s">
        <v>6314</v>
      </c>
      <c r="H2225" s="212" t="s">
        <v>6314</v>
      </c>
      <c r="I2225" s="106" t="s">
        <v>594</v>
      </c>
      <c r="K2225" s="83" t="s">
        <v>6314</v>
      </c>
      <c r="L2225" s="83" t="s">
        <v>6314</v>
      </c>
      <c r="M2225" s="45" t="str">
        <f>IF(
ISNA(INDEX(resources!E:E,MATCH(B2225,resources!B:B,0))),"fillme",
INDEX(resources!E:E,MATCH(B2225,resources!B:B,0)))</f>
        <v>CAISO_Solar</v>
      </c>
      <c r="N2225" s="45">
        <f>IF(
ISNA(INDEX(resources!J:J,MATCH(B2225,resources!B:B,0))),"fillme",
INDEX(resources!J:J,MATCH(B2225,resources!B:B,0)))</f>
        <v>0</v>
      </c>
      <c r="O2225" s="83" t="str">
        <f>IFERROR(INDEX(resources!K:K,MATCH(B2225,resources!B:B,0)),"fillme")</f>
        <v>solar</v>
      </c>
      <c r="P2225" s="89" t="str">
        <f t="shared" si="473"/>
        <v>solar_2027_3</v>
      </c>
      <c r="Q2225" s="87">
        <f>INDEX(elcc!G:G,MATCH(P2225,elcc!D:D,0))</f>
        <v>0.1157142857142857</v>
      </c>
      <c r="R2225" s="89">
        <f t="shared" si="474"/>
        <v>1</v>
      </c>
      <c r="S2225" s="89" t="s">
        <v>6314</v>
      </c>
      <c r="T2225" s="89" t="s">
        <v>6314</v>
      </c>
      <c r="U2225" s="90" t="str">
        <f t="shared" si="475"/>
        <v>ok</v>
      </c>
      <c r="V2225" s="63" t="str">
        <f>INDEX(resources!F:F,MATCH(B2225,resources!B:B,0))</f>
        <v>new_resolve</v>
      </c>
      <c r="W2225" s="110">
        <f t="shared" si="476"/>
        <v>1</v>
      </c>
      <c r="X2225" s="110">
        <f t="shared" si="477"/>
        <v>0</v>
      </c>
      <c r="Y2225" s="110" t="str">
        <f t="shared" si="478"/>
        <v>Tehachapi_Solar_energy_NA_CONFIDENTIAL</v>
      </c>
      <c r="Z2225" s="110">
        <f>IF(COUNTIFS($Y$2:Y2225,Y2225)=1,1,0)</f>
        <v>0</v>
      </c>
      <c r="AA2225" s="110">
        <f>SUM($Z$2:Z2225)*Z2225</f>
        <v>0</v>
      </c>
      <c r="AB2225" s="110">
        <f>COUNTIFS(resources!B:B,B2225)</f>
        <v>1</v>
      </c>
      <c r="AC2225" s="110">
        <f t="shared" si="479"/>
        <v>1</v>
      </c>
      <c r="AD2225" s="110">
        <f t="shared" si="480"/>
        <v>1</v>
      </c>
      <c r="AE2225" s="110">
        <f t="shared" si="481"/>
        <v>0</v>
      </c>
      <c r="AF2225" s="110">
        <f t="shared" si="482"/>
        <v>1</v>
      </c>
      <c r="AG2225" s="110">
        <f t="shared" si="483"/>
        <v>0</v>
      </c>
      <c r="AH2225" s="110">
        <f t="shared" si="484"/>
        <v>0</v>
      </c>
      <c r="AI2225" s="110">
        <f t="shared" si="485"/>
        <v>1</v>
      </c>
      <c r="AJ2225" s="100">
        <f>ROW()</f>
        <v>2225</v>
      </c>
      <c r="AK2225" s="100" t="e">
        <f>INDEX('BadRows RECART'!$C$2:$C$1207,MATCH(monthly_gwh_mw!AJ2225,'BadRows RECART'!$D$2:$D$1207,0))</f>
        <v>#N/A</v>
      </c>
    </row>
    <row r="2226" spans="1:37" ht="20">
      <c r="A2226" s="106" t="s">
        <v>3907</v>
      </c>
      <c r="B2226" s="106" t="s">
        <v>2092</v>
      </c>
      <c r="C2226" s="106" t="s">
        <v>6297</v>
      </c>
      <c r="D2226" s="168">
        <v>2027</v>
      </c>
      <c r="E2226" s="168">
        <v>4</v>
      </c>
      <c r="F2226" s="199">
        <v>52.676540992145704</v>
      </c>
      <c r="G2226" s="212" t="s">
        <v>6314</v>
      </c>
      <c r="H2226" s="212" t="s">
        <v>6314</v>
      </c>
      <c r="I2226" s="106" t="s">
        <v>594</v>
      </c>
      <c r="K2226" s="83" t="s">
        <v>6314</v>
      </c>
      <c r="L2226" s="83" t="s">
        <v>6314</v>
      </c>
      <c r="M2226" s="45" t="str">
        <f>IF(
ISNA(INDEX(resources!E:E,MATCH(B2226,resources!B:B,0))),"fillme",
INDEX(resources!E:E,MATCH(B2226,resources!B:B,0)))</f>
        <v>CAISO_Solar</v>
      </c>
      <c r="N2226" s="45">
        <f>IF(
ISNA(INDEX(resources!J:J,MATCH(B2226,resources!B:B,0))),"fillme",
INDEX(resources!J:J,MATCH(B2226,resources!B:B,0)))</f>
        <v>0</v>
      </c>
      <c r="O2226" s="83" t="str">
        <f>IFERROR(INDEX(resources!K:K,MATCH(B2226,resources!B:B,0)),"fillme")</f>
        <v>solar</v>
      </c>
      <c r="P2226" s="89" t="str">
        <f t="shared" si="473"/>
        <v>solar_2027_4</v>
      </c>
      <c r="Q2226" s="87">
        <f>INDEX(elcc!G:G,MATCH(P2226,elcc!D:D,0))</f>
        <v>9.6428571428571419E-2</v>
      </c>
      <c r="R2226" s="89">
        <f t="shared" si="474"/>
        <v>1</v>
      </c>
      <c r="S2226" s="89" t="s">
        <v>6314</v>
      </c>
      <c r="T2226" s="89" t="s">
        <v>6314</v>
      </c>
      <c r="U2226" s="90" t="str">
        <f t="shared" si="475"/>
        <v>ok</v>
      </c>
      <c r="V2226" s="63" t="str">
        <f>INDEX(resources!F:F,MATCH(B2226,resources!B:B,0))</f>
        <v>new_resolve</v>
      </c>
      <c r="W2226" s="110">
        <f t="shared" si="476"/>
        <v>1</v>
      </c>
      <c r="X2226" s="110">
        <f t="shared" si="477"/>
        <v>0</v>
      </c>
      <c r="Y2226" s="110" t="str">
        <f t="shared" si="478"/>
        <v>Tehachapi_Solar_energy_NA_CONFIDENTIAL</v>
      </c>
      <c r="Z2226" s="110">
        <f>IF(COUNTIFS($Y$2:Y2226,Y2226)=1,1,0)</f>
        <v>0</v>
      </c>
      <c r="AA2226" s="110">
        <f>SUM($Z$2:Z2226)*Z2226</f>
        <v>0</v>
      </c>
      <c r="AB2226" s="110">
        <f>COUNTIFS(resources!B:B,B2226)</f>
        <v>1</v>
      </c>
      <c r="AC2226" s="110">
        <f t="shared" si="479"/>
        <v>1</v>
      </c>
      <c r="AD2226" s="110">
        <f t="shared" si="480"/>
        <v>1</v>
      </c>
      <c r="AE2226" s="110">
        <f t="shared" si="481"/>
        <v>0</v>
      </c>
      <c r="AF2226" s="110">
        <f t="shared" si="482"/>
        <v>1</v>
      </c>
      <c r="AG2226" s="110">
        <f t="shared" si="483"/>
        <v>0</v>
      </c>
      <c r="AH2226" s="110">
        <f t="shared" si="484"/>
        <v>0</v>
      </c>
      <c r="AI2226" s="110">
        <f t="shared" si="485"/>
        <v>1</v>
      </c>
      <c r="AJ2226" s="100">
        <f>ROW()</f>
        <v>2226</v>
      </c>
      <c r="AK2226" s="100" t="e">
        <f>INDEX('BadRows RECART'!$C$2:$C$1207,MATCH(monthly_gwh_mw!AJ2226,'BadRows RECART'!$D$2:$D$1207,0))</f>
        <v>#N/A</v>
      </c>
    </row>
    <row r="2227" spans="1:37" ht="20">
      <c r="A2227" s="106" t="s">
        <v>3907</v>
      </c>
      <c r="B2227" s="106" t="s">
        <v>2092</v>
      </c>
      <c r="C2227" s="106" t="s">
        <v>6297</v>
      </c>
      <c r="D2227" s="168">
        <v>2027</v>
      </c>
      <c r="E2227" s="168">
        <v>5</v>
      </c>
      <c r="F2227" s="199">
        <v>64.935253196651274</v>
      </c>
      <c r="G2227" s="212" t="s">
        <v>6314</v>
      </c>
      <c r="H2227" s="212" t="s">
        <v>6314</v>
      </c>
      <c r="I2227" s="106" t="s">
        <v>594</v>
      </c>
      <c r="K2227" s="83" t="s">
        <v>6314</v>
      </c>
      <c r="L2227" s="83" t="s">
        <v>6314</v>
      </c>
      <c r="M2227" s="45" t="str">
        <f>IF(
ISNA(INDEX(resources!E:E,MATCH(B2227,resources!B:B,0))),"fillme",
INDEX(resources!E:E,MATCH(B2227,resources!B:B,0)))</f>
        <v>CAISO_Solar</v>
      </c>
      <c r="N2227" s="45">
        <f>IF(
ISNA(INDEX(resources!J:J,MATCH(B2227,resources!B:B,0))),"fillme",
INDEX(resources!J:J,MATCH(B2227,resources!B:B,0)))</f>
        <v>0</v>
      </c>
      <c r="O2227" s="83" t="str">
        <f>IFERROR(INDEX(resources!K:K,MATCH(B2227,resources!B:B,0)),"fillme")</f>
        <v>solar</v>
      </c>
      <c r="P2227" s="89" t="str">
        <f t="shared" si="473"/>
        <v>solar_2027_5</v>
      </c>
      <c r="Q2227" s="87">
        <f>INDEX(elcc!G:G,MATCH(P2227,elcc!D:D,0))</f>
        <v>0.10285714285714286</v>
      </c>
      <c r="R2227" s="89">
        <f t="shared" si="474"/>
        <v>1</v>
      </c>
      <c r="S2227" s="89" t="s">
        <v>6314</v>
      </c>
      <c r="T2227" s="89" t="s">
        <v>6314</v>
      </c>
      <c r="U2227" s="90" t="str">
        <f t="shared" si="475"/>
        <v>ok</v>
      </c>
      <c r="V2227" s="63" t="str">
        <f>INDEX(resources!F:F,MATCH(B2227,resources!B:B,0))</f>
        <v>new_resolve</v>
      </c>
      <c r="W2227" s="110">
        <f t="shared" si="476"/>
        <v>1</v>
      </c>
      <c r="X2227" s="110">
        <f t="shared" si="477"/>
        <v>0</v>
      </c>
      <c r="Y2227" s="110" t="str">
        <f t="shared" si="478"/>
        <v>Tehachapi_Solar_energy_NA_CONFIDENTIAL</v>
      </c>
      <c r="Z2227" s="110">
        <f>IF(COUNTIFS($Y$2:Y2227,Y2227)=1,1,0)</f>
        <v>0</v>
      </c>
      <c r="AA2227" s="110">
        <f>SUM($Z$2:Z2227)*Z2227</f>
        <v>0</v>
      </c>
      <c r="AB2227" s="110">
        <f>COUNTIFS(resources!B:B,B2227)</f>
        <v>1</v>
      </c>
      <c r="AC2227" s="110">
        <f t="shared" si="479"/>
        <v>1</v>
      </c>
      <c r="AD2227" s="110">
        <f t="shared" si="480"/>
        <v>1</v>
      </c>
      <c r="AE2227" s="110">
        <f t="shared" si="481"/>
        <v>0</v>
      </c>
      <c r="AF2227" s="110">
        <f t="shared" si="482"/>
        <v>1</v>
      </c>
      <c r="AG2227" s="110">
        <f t="shared" si="483"/>
        <v>0</v>
      </c>
      <c r="AH2227" s="110">
        <f t="shared" si="484"/>
        <v>0</v>
      </c>
      <c r="AI2227" s="110">
        <f t="shared" si="485"/>
        <v>1</v>
      </c>
      <c r="AJ2227" s="100">
        <f>ROW()</f>
        <v>2227</v>
      </c>
      <c r="AK2227" s="100" t="e">
        <f>INDEX('BadRows RECART'!$C$2:$C$1207,MATCH(monthly_gwh_mw!AJ2227,'BadRows RECART'!$D$2:$D$1207,0))</f>
        <v>#N/A</v>
      </c>
    </row>
    <row r="2228" spans="1:37" ht="20">
      <c r="A2228" s="106" t="s">
        <v>3907</v>
      </c>
      <c r="B2228" s="106" t="s">
        <v>2092</v>
      </c>
      <c r="C2228" s="106" t="s">
        <v>6297</v>
      </c>
      <c r="D2228" s="168">
        <v>2027</v>
      </c>
      <c r="E2228" s="168">
        <v>6</v>
      </c>
      <c r="F2228" s="199">
        <v>64.730426954889126</v>
      </c>
      <c r="G2228" s="212" t="s">
        <v>6314</v>
      </c>
      <c r="H2228" s="212" t="s">
        <v>6314</v>
      </c>
      <c r="I2228" s="106" t="s">
        <v>594</v>
      </c>
      <c r="K2228" s="83" t="s">
        <v>6314</v>
      </c>
      <c r="L2228" s="83" t="s">
        <v>6314</v>
      </c>
      <c r="M2228" s="45" t="str">
        <f>IF(
ISNA(INDEX(resources!E:E,MATCH(B2228,resources!B:B,0))),"fillme",
INDEX(resources!E:E,MATCH(B2228,resources!B:B,0)))</f>
        <v>CAISO_Solar</v>
      </c>
      <c r="N2228" s="45">
        <f>IF(
ISNA(INDEX(resources!J:J,MATCH(B2228,resources!B:B,0))),"fillme",
INDEX(resources!J:J,MATCH(B2228,resources!B:B,0)))</f>
        <v>0</v>
      </c>
      <c r="O2228" s="83" t="str">
        <f>IFERROR(INDEX(resources!K:K,MATCH(B2228,resources!B:B,0)),"fillme")</f>
        <v>solar</v>
      </c>
      <c r="P2228" s="89" t="str">
        <f t="shared" si="473"/>
        <v>solar_2027_6</v>
      </c>
      <c r="Q2228" s="87">
        <f>INDEX(elcc!G:G,MATCH(P2228,elcc!D:D,0))</f>
        <v>0.19928571428571426</v>
      </c>
      <c r="R2228" s="89">
        <f t="shared" si="474"/>
        <v>1</v>
      </c>
      <c r="S2228" s="89" t="s">
        <v>6314</v>
      </c>
      <c r="T2228" s="89" t="s">
        <v>6314</v>
      </c>
      <c r="U2228" s="90" t="str">
        <f t="shared" si="475"/>
        <v>ok</v>
      </c>
      <c r="V2228" s="63" t="str">
        <f>INDEX(resources!F:F,MATCH(B2228,resources!B:B,0))</f>
        <v>new_resolve</v>
      </c>
      <c r="W2228" s="110">
        <f t="shared" si="476"/>
        <v>1</v>
      </c>
      <c r="X2228" s="110">
        <f t="shared" si="477"/>
        <v>0</v>
      </c>
      <c r="Y2228" s="110" t="str">
        <f t="shared" si="478"/>
        <v>Tehachapi_Solar_energy_NA_CONFIDENTIAL</v>
      </c>
      <c r="Z2228" s="110">
        <f>IF(COUNTIFS($Y$2:Y2228,Y2228)=1,1,0)</f>
        <v>0</v>
      </c>
      <c r="AA2228" s="110">
        <f>SUM($Z$2:Z2228)*Z2228</f>
        <v>0</v>
      </c>
      <c r="AB2228" s="110">
        <f>COUNTIFS(resources!B:B,B2228)</f>
        <v>1</v>
      </c>
      <c r="AC2228" s="110">
        <f t="shared" si="479"/>
        <v>1</v>
      </c>
      <c r="AD2228" s="110">
        <f t="shared" si="480"/>
        <v>1</v>
      </c>
      <c r="AE2228" s="110">
        <f t="shared" si="481"/>
        <v>0</v>
      </c>
      <c r="AF2228" s="110">
        <f t="shared" si="482"/>
        <v>1</v>
      </c>
      <c r="AG2228" s="110">
        <f t="shared" si="483"/>
        <v>0</v>
      </c>
      <c r="AH2228" s="110">
        <f t="shared" si="484"/>
        <v>0</v>
      </c>
      <c r="AI2228" s="110">
        <f t="shared" si="485"/>
        <v>1</v>
      </c>
      <c r="AJ2228" s="100">
        <f>ROW()</f>
        <v>2228</v>
      </c>
      <c r="AK2228" s="100" t="e">
        <f>INDEX('BadRows RECART'!$C$2:$C$1207,MATCH(monthly_gwh_mw!AJ2228,'BadRows RECART'!$D$2:$D$1207,0))</f>
        <v>#N/A</v>
      </c>
    </row>
    <row r="2229" spans="1:37" ht="20">
      <c r="A2229" s="106" t="s">
        <v>3907</v>
      </c>
      <c r="B2229" s="106" t="s">
        <v>2092</v>
      </c>
      <c r="C2229" s="106" t="s">
        <v>6297</v>
      </c>
      <c r="D2229" s="168">
        <v>2027</v>
      </c>
      <c r="E2229" s="168">
        <v>7</v>
      </c>
      <c r="F2229" s="199">
        <v>62.235955154560976</v>
      </c>
      <c r="G2229" s="212" t="s">
        <v>6314</v>
      </c>
      <c r="H2229" s="212" t="s">
        <v>6314</v>
      </c>
      <c r="I2229" s="106" t="s">
        <v>594</v>
      </c>
      <c r="K2229" s="83" t="s">
        <v>6314</v>
      </c>
      <c r="L2229" s="83" t="s">
        <v>6314</v>
      </c>
      <c r="M2229" s="45" t="str">
        <f>IF(
ISNA(INDEX(resources!E:E,MATCH(B2229,resources!B:B,0))),"fillme",
INDEX(resources!E:E,MATCH(B2229,resources!B:B,0)))</f>
        <v>CAISO_Solar</v>
      </c>
      <c r="N2229" s="45">
        <f>IF(
ISNA(INDEX(resources!J:J,MATCH(B2229,resources!B:B,0))),"fillme",
INDEX(resources!J:J,MATCH(B2229,resources!B:B,0)))</f>
        <v>0</v>
      </c>
      <c r="O2229" s="83" t="str">
        <f>IFERROR(INDEX(resources!K:K,MATCH(B2229,resources!B:B,0)),"fillme")</f>
        <v>solar</v>
      </c>
      <c r="P2229" s="89" t="str">
        <f t="shared" si="473"/>
        <v>solar_2027_7</v>
      </c>
      <c r="Q2229" s="87">
        <f>INDEX(elcc!G:G,MATCH(P2229,elcc!D:D,0))</f>
        <v>0.25071428571428572</v>
      </c>
      <c r="R2229" s="89">
        <f t="shared" si="474"/>
        <v>1</v>
      </c>
      <c r="S2229" s="89" t="s">
        <v>6314</v>
      </c>
      <c r="T2229" s="89" t="s">
        <v>6314</v>
      </c>
      <c r="U2229" s="90" t="str">
        <f t="shared" si="475"/>
        <v>ok</v>
      </c>
      <c r="V2229" s="63" t="str">
        <f>INDEX(resources!F:F,MATCH(B2229,resources!B:B,0))</f>
        <v>new_resolve</v>
      </c>
      <c r="W2229" s="110">
        <f t="shared" si="476"/>
        <v>1</v>
      </c>
      <c r="X2229" s="110">
        <f t="shared" si="477"/>
        <v>0</v>
      </c>
      <c r="Y2229" s="110" t="str">
        <f t="shared" si="478"/>
        <v>Tehachapi_Solar_energy_NA_CONFIDENTIAL</v>
      </c>
      <c r="Z2229" s="110">
        <f>IF(COUNTIFS($Y$2:Y2229,Y2229)=1,1,0)</f>
        <v>0</v>
      </c>
      <c r="AA2229" s="110">
        <f>SUM($Z$2:Z2229)*Z2229</f>
        <v>0</v>
      </c>
      <c r="AB2229" s="110">
        <f>COUNTIFS(resources!B:B,B2229)</f>
        <v>1</v>
      </c>
      <c r="AC2229" s="110">
        <f t="shared" si="479"/>
        <v>1</v>
      </c>
      <c r="AD2229" s="110">
        <f t="shared" si="480"/>
        <v>1</v>
      </c>
      <c r="AE2229" s="110">
        <f t="shared" si="481"/>
        <v>0</v>
      </c>
      <c r="AF2229" s="110">
        <f t="shared" si="482"/>
        <v>1</v>
      </c>
      <c r="AG2229" s="110">
        <f t="shared" si="483"/>
        <v>0</v>
      </c>
      <c r="AH2229" s="110">
        <f t="shared" si="484"/>
        <v>0</v>
      </c>
      <c r="AI2229" s="110">
        <f t="shared" si="485"/>
        <v>1</v>
      </c>
      <c r="AJ2229" s="100">
        <f>ROW()</f>
        <v>2229</v>
      </c>
      <c r="AK2229" s="100" t="e">
        <f>INDEX('BadRows RECART'!$C$2:$C$1207,MATCH(monthly_gwh_mw!AJ2229,'BadRows RECART'!$D$2:$D$1207,0))</f>
        <v>#N/A</v>
      </c>
    </row>
    <row r="2230" spans="1:37" ht="20">
      <c r="A2230" s="106" t="s">
        <v>3907</v>
      </c>
      <c r="B2230" s="106" t="s">
        <v>2092</v>
      </c>
      <c r="C2230" s="106" t="s">
        <v>6297</v>
      </c>
      <c r="D2230" s="168">
        <v>2027</v>
      </c>
      <c r="E2230" s="168">
        <v>8</v>
      </c>
      <c r="F2230" s="199">
        <v>57.933960256541233</v>
      </c>
      <c r="G2230" s="212" t="s">
        <v>6314</v>
      </c>
      <c r="H2230" s="212" t="s">
        <v>6314</v>
      </c>
      <c r="I2230" s="106" t="s">
        <v>594</v>
      </c>
      <c r="K2230" s="83" t="s">
        <v>6314</v>
      </c>
      <c r="L2230" s="83" t="s">
        <v>6314</v>
      </c>
      <c r="M2230" s="45" t="str">
        <f>IF(
ISNA(INDEX(resources!E:E,MATCH(B2230,resources!B:B,0))),"fillme",
INDEX(resources!E:E,MATCH(B2230,resources!B:B,0)))</f>
        <v>CAISO_Solar</v>
      </c>
      <c r="N2230" s="45">
        <f>IF(
ISNA(INDEX(resources!J:J,MATCH(B2230,resources!B:B,0))),"fillme",
INDEX(resources!J:J,MATCH(B2230,resources!B:B,0)))</f>
        <v>0</v>
      </c>
      <c r="O2230" s="83" t="str">
        <f>IFERROR(INDEX(resources!K:K,MATCH(B2230,resources!B:B,0)),"fillme")</f>
        <v>solar</v>
      </c>
      <c r="P2230" s="89" t="str">
        <f t="shared" si="473"/>
        <v>solar_2027_8</v>
      </c>
      <c r="Q2230" s="87">
        <f>INDEX(elcc!G:G,MATCH(P2230,elcc!D:D,0))</f>
        <v>0.17357142857142857</v>
      </c>
      <c r="R2230" s="89">
        <f t="shared" si="474"/>
        <v>1</v>
      </c>
      <c r="S2230" s="89" t="s">
        <v>6314</v>
      </c>
      <c r="T2230" s="89" t="s">
        <v>6314</v>
      </c>
      <c r="U2230" s="90" t="str">
        <f t="shared" si="475"/>
        <v>ok</v>
      </c>
      <c r="V2230" s="63" t="str">
        <f>INDEX(resources!F:F,MATCH(B2230,resources!B:B,0))</f>
        <v>new_resolve</v>
      </c>
      <c r="W2230" s="110">
        <f t="shared" si="476"/>
        <v>1</v>
      </c>
      <c r="X2230" s="110">
        <f t="shared" si="477"/>
        <v>0</v>
      </c>
      <c r="Y2230" s="110" t="str">
        <f t="shared" si="478"/>
        <v>Tehachapi_Solar_energy_NA_CONFIDENTIAL</v>
      </c>
      <c r="Z2230" s="110">
        <f>IF(COUNTIFS($Y$2:Y2230,Y2230)=1,1,0)</f>
        <v>0</v>
      </c>
      <c r="AA2230" s="110">
        <f>SUM($Z$2:Z2230)*Z2230</f>
        <v>0</v>
      </c>
      <c r="AB2230" s="110">
        <f>COUNTIFS(resources!B:B,B2230)</f>
        <v>1</v>
      </c>
      <c r="AC2230" s="110">
        <f t="shared" si="479"/>
        <v>1</v>
      </c>
      <c r="AD2230" s="110">
        <f t="shared" si="480"/>
        <v>1</v>
      </c>
      <c r="AE2230" s="110">
        <f t="shared" si="481"/>
        <v>0</v>
      </c>
      <c r="AF2230" s="110">
        <f t="shared" si="482"/>
        <v>1</v>
      </c>
      <c r="AG2230" s="110">
        <f t="shared" si="483"/>
        <v>0</v>
      </c>
      <c r="AH2230" s="110">
        <f t="shared" si="484"/>
        <v>0</v>
      </c>
      <c r="AI2230" s="110">
        <f t="shared" si="485"/>
        <v>1</v>
      </c>
      <c r="AJ2230" s="100">
        <f>ROW()</f>
        <v>2230</v>
      </c>
      <c r="AK2230" s="100" t="e">
        <f>INDEX('BadRows RECART'!$C$2:$C$1207,MATCH(monthly_gwh_mw!AJ2230,'BadRows RECART'!$D$2:$D$1207,0))</f>
        <v>#N/A</v>
      </c>
    </row>
    <row r="2231" spans="1:37" ht="20">
      <c r="A2231" s="106" t="s">
        <v>3907</v>
      </c>
      <c r="B2231" s="106" t="s">
        <v>2092</v>
      </c>
      <c r="C2231" s="106" t="s">
        <v>6297</v>
      </c>
      <c r="D2231" s="168">
        <v>2027</v>
      </c>
      <c r="E2231" s="168">
        <v>9</v>
      </c>
      <c r="F2231" s="199">
        <v>50.046357951550796</v>
      </c>
      <c r="G2231" s="212" t="s">
        <v>6314</v>
      </c>
      <c r="H2231" s="212" t="s">
        <v>6314</v>
      </c>
      <c r="I2231" s="106" t="s">
        <v>594</v>
      </c>
      <c r="K2231" s="83" t="s">
        <v>6314</v>
      </c>
      <c r="L2231" s="83" t="s">
        <v>6314</v>
      </c>
      <c r="M2231" s="45" t="str">
        <f>IF(
ISNA(INDEX(resources!E:E,MATCH(B2231,resources!B:B,0))),"fillme",
INDEX(resources!E:E,MATCH(B2231,resources!B:B,0)))</f>
        <v>CAISO_Solar</v>
      </c>
      <c r="N2231" s="45">
        <f>IF(
ISNA(INDEX(resources!J:J,MATCH(B2231,resources!B:B,0))),"fillme",
INDEX(resources!J:J,MATCH(B2231,resources!B:B,0)))</f>
        <v>0</v>
      </c>
      <c r="O2231" s="83" t="str">
        <f>IFERROR(INDEX(resources!K:K,MATCH(B2231,resources!B:B,0)),"fillme")</f>
        <v>solar</v>
      </c>
      <c r="P2231" s="89" t="str">
        <f t="shared" si="473"/>
        <v>solar_2027_9</v>
      </c>
      <c r="Q2231" s="87">
        <f>INDEX(elcc!G:G,MATCH(P2231,elcc!D:D,0))</f>
        <v>8.8371587812116265E-2</v>
      </c>
      <c r="R2231" s="89">
        <f t="shared" si="474"/>
        <v>1</v>
      </c>
      <c r="S2231" s="89" t="s">
        <v>6314</v>
      </c>
      <c r="T2231" s="89" t="s">
        <v>6314</v>
      </c>
      <c r="U2231" s="90" t="str">
        <f t="shared" si="475"/>
        <v>ok</v>
      </c>
      <c r="V2231" s="63" t="str">
        <f>INDEX(resources!F:F,MATCH(B2231,resources!B:B,0))</f>
        <v>new_resolve</v>
      </c>
      <c r="W2231" s="110">
        <f t="shared" si="476"/>
        <v>1</v>
      </c>
      <c r="X2231" s="110">
        <f t="shared" si="477"/>
        <v>0</v>
      </c>
      <c r="Y2231" s="110" t="str">
        <f t="shared" si="478"/>
        <v>Tehachapi_Solar_energy_NA_CONFIDENTIAL</v>
      </c>
      <c r="Z2231" s="110">
        <f>IF(COUNTIFS($Y$2:Y2231,Y2231)=1,1,0)</f>
        <v>0</v>
      </c>
      <c r="AA2231" s="110">
        <f>SUM($Z$2:Z2231)*Z2231</f>
        <v>0</v>
      </c>
      <c r="AB2231" s="110">
        <f>COUNTIFS(resources!B:B,B2231)</f>
        <v>1</v>
      </c>
      <c r="AC2231" s="110">
        <f t="shared" si="479"/>
        <v>1</v>
      </c>
      <c r="AD2231" s="110">
        <f t="shared" si="480"/>
        <v>1</v>
      </c>
      <c r="AE2231" s="110">
        <f t="shared" si="481"/>
        <v>0</v>
      </c>
      <c r="AF2231" s="110">
        <f t="shared" si="482"/>
        <v>1</v>
      </c>
      <c r="AG2231" s="110">
        <f t="shared" si="483"/>
        <v>0</v>
      </c>
      <c r="AH2231" s="110">
        <f t="shared" si="484"/>
        <v>0</v>
      </c>
      <c r="AI2231" s="110">
        <f t="shared" si="485"/>
        <v>1</v>
      </c>
      <c r="AJ2231" s="100">
        <f>ROW()</f>
        <v>2231</v>
      </c>
      <c r="AK2231" s="100" t="e">
        <f>INDEX('BadRows RECART'!$C$2:$C$1207,MATCH(monthly_gwh_mw!AJ2231,'BadRows RECART'!$D$2:$D$1207,0))</f>
        <v>#N/A</v>
      </c>
    </row>
    <row r="2232" spans="1:37" ht="20">
      <c r="A2232" s="106" t="s">
        <v>3907</v>
      </c>
      <c r="B2232" s="106" t="s">
        <v>2092</v>
      </c>
      <c r="C2232" s="106" t="s">
        <v>6297</v>
      </c>
      <c r="D2232" s="168">
        <v>2027</v>
      </c>
      <c r="E2232" s="168">
        <v>10</v>
      </c>
      <c r="F2232" s="199">
        <v>42.562438736224045</v>
      </c>
      <c r="G2232" s="212" t="s">
        <v>6314</v>
      </c>
      <c r="H2232" s="212" t="s">
        <v>6314</v>
      </c>
      <c r="I2232" s="106" t="s">
        <v>594</v>
      </c>
      <c r="K2232" s="83" t="s">
        <v>6314</v>
      </c>
      <c r="L2232" s="83" t="s">
        <v>6314</v>
      </c>
      <c r="M2232" s="45" t="str">
        <f>IF(
ISNA(INDEX(resources!E:E,MATCH(B2232,resources!B:B,0))),"fillme",
INDEX(resources!E:E,MATCH(B2232,resources!B:B,0)))</f>
        <v>CAISO_Solar</v>
      </c>
      <c r="N2232" s="45">
        <f>IF(
ISNA(INDEX(resources!J:J,MATCH(B2232,resources!B:B,0))),"fillme",
INDEX(resources!J:J,MATCH(B2232,resources!B:B,0)))</f>
        <v>0</v>
      </c>
      <c r="O2232" s="83" t="str">
        <f>IFERROR(INDEX(resources!K:K,MATCH(B2232,resources!B:B,0)),"fillme")</f>
        <v>solar</v>
      </c>
      <c r="P2232" s="89" t="str">
        <f t="shared" si="473"/>
        <v>solar_2027_10</v>
      </c>
      <c r="Q2232" s="87">
        <f>INDEX(elcc!G:G,MATCH(P2232,elcc!D:D,0))</f>
        <v>1.2857142857142857E-2</v>
      </c>
      <c r="R2232" s="89">
        <f t="shared" si="474"/>
        <v>1</v>
      </c>
      <c r="S2232" s="89" t="s">
        <v>6314</v>
      </c>
      <c r="T2232" s="89" t="s">
        <v>6314</v>
      </c>
      <c r="U2232" s="90" t="str">
        <f t="shared" si="475"/>
        <v>ok</v>
      </c>
      <c r="V2232" s="63" t="str">
        <f>INDEX(resources!F:F,MATCH(B2232,resources!B:B,0))</f>
        <v>new_resolve</v>
      </c>
      <c r="W2232" s="110">
        <f t="shared" si="476"/>
        <v>1</v>
      </c>
      <c r="X2232" s="110">
        <f t="shared" si="477"/>
        <v>0</v>
      </c>
      <c r="Y2232" s="110" t="str">
        <f t="shared" si="478"/>
        <v>Tehachapi_Solar_energy_NA_CONFIDENTIAL</v>
      </c>
      <c r="Z2232" s="110">
        <f>IF(COUNTIFS($Y$2:Y2232,Y2232)=1,1,0)</f>
        <v>0</v>
      </c>
      <c r="AA2232" s="110">
        <f>SUM($Z$2:Z2232)*Z2232</f>
        <v>0</v>
      </c>
      <c r="AB2232" s="110">
        <f>COUNTIFS(resources!B:B,B2232)</f>
        <v>1</v>
      </c>
      <c r="AC2232" s="110">
        <f t="shared" si="479"/>
        <v>1</v>
      </c>
      <c r="AD2232" s="110">
        <f t="shared" si="480"/>
        <v>1</v>
      </c>
      <c r="AE2232" s="110">
        <f t="shared" si="481"/>
        <v>0</v>
      </c>
      <c r="AF2232" s="110">
        <f t="shared" si="482"/>
        <v>1</v>
      </c>
      <c r="AG2232" s="110">
        <f t="shared" si="483"/>
        <v>0</v>
      </c>
      <c r="AH2232" s="110">
        <f t="shared" si="484"/>
        <v>0</v>
      </c>
      <c r="AI2232" s="110">
        <f t="shared" si="485"/>
        <v>1</v>
      </c>
      <c r="AJ2232" s="100">
        <f>ROW()</f>
        <v>2232</v>
      </c>
      <c r="AK2232" s="100" t="e">
        <f>INDEX('BadRows RECART'!$C$2:$C$1207,MATCH(monthly_gwh_mw!AJ2232,'BadRows RECART'!$D$2:$D$1207,0))</f>
        <v>#N/A</v>
      </c>
    </row>
    <row r="2233" spans="1:37" ht="20">
      <c r="A2233" s="106" t="s">
        <v>3907</v>
      </c>
      <c r="B2233" s="106" t="s">
        <v>2092</v>
      </c>
      <c r="C2233" s="106" t="s">
        <v>6297</v>
      </c>
      <c r="D2233" s="168">
        <v>2027</v>
      </c>
      <c r="E2233" s="168">
        <v>11</v>
      </c>
      <c r="F2233" s="199">
        <v>31.422599482358699</v>
      </c>
      <c r="G2233" s="212" t="s">
        <v>6314</v>
      </c>
      <c r="H2233" s="212" t="s">
        <v>6314</v>
      </c>
      <c r="I2233" s="106" t="s">
        <v>594</v>
      </c>
      <c r="K2233" s="83" t="s">
        <v>6314</v>
      </c>
      <c r="L2233" s="83" t="s">
        <v>6314</v>
      </c>
      <c r="M2233" s="45" t="str">
        <f>IF(
ISNA(INDEX(resources!E:E,MATCH(B2233,resources!B:B,0))),"fillme",
INDEX(resources!E:E,MATCH(B2233,resources!B:B,0)))</f>
        <v>CAISO_Solar</v>
      </c>
      <c r="N2233" s="45">
        <f>IF(
ISNA(INDEX(resources!J:J,MATCH(B2233,resources!B:B,0))),"fillme",
INDEX(resources!J:J,MATCH(B2233,resources!B:B,0)))</f>
        <v>0</v>
      </c>
      <c r="O2233" s="83" t="str">
        <f>IFERROR(INDEX(resources!K:K,MATCH(B2233,resources!B:B,0)),"fillme")</f>
        <v>solar</v>
      </c>
      <c r="P2233" s="89" t="str">
        <f t="shared" si="473"/>
        <v>solar_2027_11</v>
      </c>
      <c r="Q2233" s="87">
        <f>INDEX(elcc!G:G,MATCH(P2233,elcc!D:D,0))</f>
        <v>1.2857142857142857E-2</v>
      </c>
      <c r="R2233" s="89">
        <f t="shared" si="474"/>
        <v>1</v>
      </c>
      <c r="S2233" s="89" t="s">
        <v>6314</v>
      </c>
      <c r="T2233" s="89" t="s">
        <v>6314</v>
      </c>
      <c r="U2233" s="90" t="str">
        <f t="shared" si="475"/>
        <v>ok</v>
      </c>
      <c r="V2233" s="63" t="str">
        <f>INDEX(resources!F:F,MATCH(B2233,resources!B:B,0))</f>
        <v>new_resolve</v>
      </c>
      <c r="W2233" s="110">
        <f t="shared" si="476"/>
        <v>1</v>
      </c>
      <c r="X2233" s="110">
        <f t="shared" si="477"/>
        <v>0</v>
      </c>
      <c r="Y2233" s="110" t="str">
        <f t="shared" si="478"/>
        <v>Tehachapi_Solar_energy_NA_CONFIDENTIAL</v>
      </c>
      <c r="Z2233" s="110">
        <f>IF(COUNTIFS($Y$2:Y2233,Y2233)=1,1,0)</f>
        <v>0</v>
      </c>
      <c r="AA2233" s="110">
        <f>SUM($Z$2:Z2233)*Z2233</f>
        <v>0</v>
      </c>
      <c r="AB2233" s="110">
        <f>COUNTIFS(resources!B:B,B2233)</f>
        <v>1</v>
      </c>
      <c r="AC2233" s="110">
        <f t="shared" si="479"/>
        <v>1</v>
      </c>
      <c r="AD2233" s="110">
        <f t="shared" si="480"/>
        <v>1</v>
      </c>
      <c r="AE2233" s="110">
        <f t="shared" si="481"/>
        <v>0</v>
      </c>
      <c r="AF2233" s="110">
        <f t="shared" si="482"/>
        <v>1</v>
      </c>
      <c r="AG2233" s="110">
        <f t="shared" si="483"/>
        <v>0</v>
      </c>
      <c r="AH2233" s="110">
        <f t="shared" si="484"/>
        <v>0</v>
      </c>
      <c r="AI2233" s="110">
        <f t="shared" si="485"/>
        <v>1</v>
      </c>
      <c r="AJ2233" s="100">
        <f>ROW()</f>
        <v>2233</v>
      </c>
      <c r="AK2233" s="100" t="e">
        <f>INDEX('BadRows RECART'!$C$2:$C$1207,MATCH(monthly_gwh_mw!AJ2233,'BadRows RECART'!$D$2:$D$1207,0))</f>
        <v>#N/A</v>
      </c>
    </row>
    <row r="2234" spans="1:37" ht="20">
      <c r="A2234" s="106" t="s">
        <v>3907</v>
      </c>
      <c r="B2234" s="106" t="s">
        <v>2092</v>
      </c>
      <c r="C2234" s="106" t="s">
        <v>6297</v>
      </c>
      <c r="D2234" s="168">
        <v>2027</v>
      </c>
      <c r="E2234" s="168">
        <v>12</v>
      </c>
      <c r="F2234" s="199">
        <v>27.686591866376109</v>
      </c>
      <c r="G2234" s="212" t="s">
        <v>6314</v>
      </c>
      <c r="H2234" s="212" t="s">
        <v>6314</v>
      </c>
      <c r="I2234" s="106" t="s">
        <v>594</v>
      </c>
      <c r="K2234" s="83" t="s">
        <v>6314</v>
      </c>
      <c r="L2234" s="83" t="s">
        <v>6314</v>
      </c>
      <c r="M2234" s="45" t="str">
        <f>IF(
ISNA(INDEX(resources!E:E,MATCH(B2234,resources!B:B,0))),"fillme",
INDEX(resources!E:E,MATCH(B2234,resources!B:B,0)))</f>
        <v>CAISO_Solar</v>
      </c>
      <c r="N2234" s="45">
        <f>IF(
ISNA(INDEX(resources!J:J,MATCH(B2234,resources!B:B,0))),"fillme",
INDEX(resources!J:J,MATCH(B2234,resources!B:B,0)))</f>
        <v>0</v>
      </c>
      <c r="O2234" s="83" t="str">
        <f>IFERROR(INDEX(resources!K:K,MATCH(B2234,resources!B:B,0)),"fillme")</f>
        <v>solar</v>
      </c>
      <c r="P2234" s="89" t="str">
        <f t="shared" si="473"/>
        <v>solar_2027_12</v>
      </c>
      <c r="Q2234" s="87">
        <f>INDEX(elcc!G:G,MATCH(P2234,elcc!D:D,0))</f>
        <v>0</v>
      </c>
      <c r="R2234" s="89">
        <f t="shared" si="474"/>
        <v>1</v>
      </c>
      <c r="S2234" s="89" t="s">
        <v>6314</v>
      </c>
      <c r="T2234" s="89" t="s">
        <v>6314</v>
      </c>
      <c r="U2234" s="90" t="str">
        <f t="shared" si="475"/>
        <v>ok</v>
      </c>
      <c r="V2234" s="63" t="str">
        <f>INDEX(resources!F:F,MATCH(B2234,resources!B:B,0))</f>
        <v>new_resolve</v>
      </c>
      <c r="W2234" s="110">
        <f t="shared" si="476"/>
        <v>1</v>
      </c>
      <c r="X2234" s="110">
        <f t="shared" si="477"/>
        <v>0</v>
      </c>
      <c r="Y2234" s="110" t="str">
        <f t="shared" si="478"/>
        <v>Tehachapi_Solar_energy_NA_CONFIDENTIAL</v>
      </c>
      <c r="Z2234" s="110">
        <f>IF(COUNTIFS($Y$2:Y2234,Y2234)=1,1,0)</f>
        <v>0</v>
      </c>
      <c r="AA2234" s="110">
        <f>SUM($Z$2:Z2234)*Z2234</f>
        <v>0</v>
      </c>
      <c r="AB2234" s="110">
        <f>COUNTIFS(resources!B:B,B2234)</f>
        <v>1</v>
      </c>
      <c r="AC2234" s="110">
        <f t="shared" si="479"/>
        <v>1</v>
      </c>
      <c r="AD2234" s="110">
        <f t="shared" si="480"/>
        <v>1</v>
      </c>
      <c r="AE2234" s="110">
        <f t="shared" si="481"/>
        <v>0</v>
      </c>
      <c r="AF2234" s="110">
        <f t="shared" si="482"/>
        <v>1</v>
      </c>
      <c r="AG2234" s="110">
        <f t="shared" si="483"/>
        <v>0</v>
      </c>
      <c r="AH2234" s="110">
        <f t="shared" si="484"/>
        <v>0</v>
      </c>
      <c r="AI2234" s="110">
        <f t="shared" si="485"/>
        <v>1</v>
      </c>
      <c r="AJ2234" s="100">
        <f>ROW()</f>
        <v>2234</v>
      </c>
      <c r="AK2234" s="100" t="e">
        <f>INDEX('BadRows RECART'!$C$2:$C$1207,MATCH(monthly_gwh_mw!AJ2234,'BadRows RECART'!$D$2:$D$1207,0))</f>
        <v>#N/A</v>
      </c>
    </row>
    <row r="2235" spans="1:37" ht="20">
      <c r="A2235" s="106" t="s">
        <v>3907</v>
      </c>
      <c r="B2235" s="106" t="s">
        <v>2092</v>
      </c>
      <c r="C2235" s="106" t="s">
        <v>6297</v>
      </c>
      <c r="D2235" s="168">
        <v>2028</v>
      </c>
      <c r="E2235" s="168">
        <v>1</v>
      </c>
      <c r="F2235" s="199">
        <v>31.00995268819246</v>
      </c>
      <c r="G2235" s="212" t="s">
        <v>6314</v>
      </c>
      <c r="H2235" s="212" t="s">
        <v>6314</v>
      </c>
      <c r="I2235" s="106" t="s">
        <v>594</v>
      </c>
      <c r="K2235" s="83" t="s">
        <v>6314</v>
      </c>
      <c r="L2235" s="83" t="s">
        <v>6314</v>
      </c>
      <c r="M2235" s="45" t="str">
        <f>IF(
ISNA(INDEX(resources!E:E,MATCH(B2235,resources!B:B,0))),"fillme",
INDEX(resources!E:E,MATCH(B2235,resources!B:B,0)))</f>
        <v>CAISO_Solar</v>
      </c>
      <c r="N2235" s="45">
        <f>IF(
ISNA(INDEX(resources!J:J,MATCH(B2235,resources!B:B,0))),"fillme",
INDEX(resources!J:J,MATCH(B2235,resources!B:B,0)))</f>
        <v>0</v>
      </c>
      <c r="O2235" s="83" t="str">
        <f>IFERROR(INDEX(resources!K:K,MATCH(B2235,resources!B:B,0)),"fillme")</f>
        <v>solar</v>
      </c>
      <c r="P2235" s="89" t="str">
        <f t="shared" si="473"/>
        <v>solar_2028_1</v>
      </c>
      <c r="Q2235" s="87">
        <f>INDEX(elcc!G:G,MATCH(P2235,elcc!D:D,0))</f>
        <v>2.5714285714285714E-2</v>
      </c>
      <c r="R2235" s="89">
        <f t="shared" si="474"/>
        <v>1</v>
      </c>
      <c r="S2235" s="89" t="s">
        <v>6314</v>
      </c>
      <c r="T2235" s="89" t="s">
        <v>6314</v>
      </c>
      <c r="U2235" s="90" t="str">
        <f t="shared" si="475"/>
        <v>ok</v>
      </c>
      <c r="V2235" s="63" t="str">
        <f>INDEX(resources!F:F,MATCH(B2235,resources!B:B,0))</f>
        <v>new_resolve</v>
      </c>
      <c r="W2235" s="110">
        <f t="shared" si="476"/>
        <v>1</v>
      </c>
      <c r="X2235" s="110">
        <f t="shared" si="477"/>
        <v>0</v>
      </c>
      <c r="Y2235" s="110" t="str">
        <f t="shared" si="478"/>
        <v>Tehachapi_Solar_energy_NA_CONFIDENTIAL</v>
      </c>
      <c r="Z2235" s="110">
        <f>IF(COUNTIFS($Y$2:Y2235,Y2235)=1,1,0)</f>
        <v>0</v>
      </c>
      <c r="AA2235" s="110">
        <f>SUM($Z$2:Z2235)*Z2235</f>
        <v>0</v>
      </c>
      <c r="AB2235" s="110">
        <f>COUNTIFS(resources!B:B,B2235)</f>
        <v>1</v>
      </c>
      <c r="AC2235" s="110">
        <f t="shared" si="479"/>
        <v>1</v>
      </c>
      <c r="AD2235" s="110">
        <f t="shared" si="480"/>
        <v>1</v>
      </c>
      <c r="AE2235" s="110">
        <f t="shared" si="481"/>
        <v>0</v>
      </c>
      <c r="AF2235" s="110">
        <f t="shared" si="482"/>
        <v>1</v>
      </c>
      <c r="AG2235" s="110">
        <f t="shared" si="483"/>
        <v>0</v>
      </c>
      <c r="AH2235" s="110">
        <f t="shared" si="484"/>
        <v>0</v>
      </c>
      <c r="AI2235" s="110">
        <f t="shared" si="485"/>
        <v>1</v>
      </c>
      <c r="AJ2235" s="100">
        <f>ROW()</f>
        <v>2235</v>
      </c>
      <c r="AK2235" s="100" t="e">
        <f>INDEX('BadRows RECART'!$C$2:$C$1207,MATCH(monthly_gwh_mw!AJ2235,'BadRows RECART'!$D$2:$D$1207,0))</f>
        <v>#N/A</v>
      </c>
    </row>
    <row r="2236" spans="1:37" ht="20">
      <c r="A2236" s="106" t="s">
        <v>3907</v>
      </c>
      <c r="B2236" s="106" t="s">
        <v>2092</v>
      </c>
      <c r="C2236" s="106" t="s">
        <v>6297</v>
      </c>
      <c r="D2236" s="168">
        <v>2028</v>
      </c>
      <c r="E2236" s="168">
        <v>2</v>
      </c>
      <c r="F2236" s="199">
        <v>30.808082553859791</v>
      </c>
      <c r="G2236" s="212" t="s">
        <v>6314</v>
      </c>
      <c r="H2236" s="212" t="s">
        <v>6314</v>
      </c>
      <c r="I2236" s="106" t="s">
        <v>594</v>
      </c>
      <c r="K2236" s="83" t="s">
        <v>6314</v>
      </c>
      <c r="L2236" s="83" t="s">
        <v>6314</v>
      </c>
      <c r="M2236" s="45" t="str">
        <f>IF(
ISNA(INDEX(resources!E:E,MATCH(B2236,resources!B:B,0))),"fillme",
INDEX(resources!E:E,MATCH(B2236,resources!B:B,0)))</f>
        <v>CAISO_Solar</v>
      </c>
      <c r="N2236" s="45">
        <f>IF(
ISNA(INDEX(resources!J:J,MATCH(B2236,resources!B:B,0))),"fillme",
INDEX(resources!J:J,MATCH(B2236,resources!B:B,0)))</f>
        <v>0</v>
      </c>
      <c r="O2236" s="83" t="str">
        <f>IFERROR(INDEX(resources!K:K,MATCH(B2236,resources!B:B,0)),"fillme")</f>
        <v>solar</v>
      </c>
      <c r="P2236" s="89" t="str">
        <f t="shared" si="473"/>
        <v>solar_2028_2</v>
      </c>
      <c r="Q2236" s="87">
        <f>INDEX(elcc!G:G,MATCH(P2236,elcc!D:D,0))</f>
        <v>1.9285714285714285E-2</v>
      </c>
      <c r="R2236" s="89">
        <f t="shared" si="474"/>
        <v>1</v>
      </c>
      <c r="S2236" s="89" t="s">
        <v>6314</v>
      </c>
      <c r="T2236" s="89" t="s">
        <v>6314</v>
      </c>
      <c r="U2236" s="90" t="str">
        <f t="shared" si="475"/>
        <v>ok</v>
      </c>
      <c r="V2236" s="63" t="str">
        <f>INDEX(resources!F:F,MATCH(B2236,resources!B:B,0))</f>
        <v>new_resolve</v>
      </c>
      <c r="W2236" s="110">
        <f t="shared" si="476"/>
        <v>1</v>
      </c>
      <c r="X2236" s="110">
        <f t="shared" si="477"/>
        <v>0</v>
      </c>
      <c r="Y2236" s="110" t="str">
        <f t="shared" si="478"/>
        <v>Tehachapi_Solar_energy_NA_CONFIDENTIAL</v>
      </c>
      <c r="Z2236" s="110">
        <f>IF(COUNTIFS($Y$2:Y2236,Y2236)=1,1,0)</f>
        <v>0</v>
      </c>
      <c r="AA2236" s="110">
        <f>SUM($Z$2:Z2236)*Z2236</f>
        <v>0</v>
      </c>
      <c r="AB2236" s="110">
        <f>COUNTIFS(resources!B:B,B2236)</f>
        <v>1</v>
      </c>
      <c r="AC2236" s="110">
        <f t="shared" si="479"/>
        <v>1</v>
      </c>
      <c r="AD2236" s="110">
        <f t="shared" si="480"/>
        <v>1</v>
      </c>
      <c r="AE2236" s="110">
        <f t="shared" si="481"/>
        <v>0</v>
      </c>
      <c r="AF2236" s="110">
        <f t="shared" si="482"/>
        <v>1</v>
      </c>
      <c r="AG2236" s="110">
        <f t="shared" si="483"/>
        <v>0</v>
      </c>
      <c r="AH2236" s="110">
        <f t="shared" si="484"/>
        <v>0</v>
      </c>
      <c r="AI2236" s="110">
        <f t="shared" si="485"/>
        <v>1</v>
      </c>
      <c r="AJ2236" s="100">
        <f>ROW()</f>
        <v>2236</v>
      </c>
      <c r="AK2236" s="100" t="e">
        <f>INDEX('BadRows RECART'!$C$2:$C$1207,MATCH(monthly_gwh_mw!AJ2236,'BadRows RECART'!$D$2:$D$1207,0))</f>
        <v>#N/A</v>
      </c>
    </row>
    <row r="2237" spans="1:37" ht="20">
      <c r="A2237" s="106" t="s">
        <v>3907</v>
      </c>
      <c r="B2237" s="106" t="s">
        <v>2092</v>
      </c>
      <c r="C2237" s="106" t="s">
        <v>6297</v>
      </c>
      <c r="D2237" s="168">
        <v>2028</v>
      </c>
      <c r="E2237" s="168">
        <v>3</v>
      </c>
      <c r="F2237" s="199">
        <v>49.221887070437539</v>
      </c>
      <c r="G2237" s="212" t="s">
        <v>6314</v>
      </c>
      <c r="H2237" s="212" t="s">
        <v>6314</v>
      </c>
      <c r="I2237" s="106" t="s">
        <v>594</v>
      </c>
      <c r="K2237" s="83" t="s">
        <v>6314</v>
      </c>
      <c r="L2237" s="83" t="s">
        <v>6314</v>
      </c>
      <c r="M2237" s="45" t="str">
        <f>IF(
ISNA(INDEX(resources!E:E,MATCH(B2237,resources!B:B,0))),"fillme",
INDEX(resources!E:E,MATCH(B2237,resources!B:B,0)))</f>
        <v>CAISO_Solar</v>
      </c>
      <c r="N2237" s="45">
        <f>IF(
ISNA(INDEX(resources!J:J,MATCH(B2237,resources!B:B,0))),"fillme",
INDEX(resources!J:J,MATCH(B2237,resources!B:B,0)))</f>
        <v>0</v>
      </c>
      <c r="O2237" s="83" t="str">
        <f>IFERROR(INDEX(resources!K:K,MATCH(B2237,resources!B:B,0)),"fillme")</f>
        <v>solar</v>
      </c>
      <c r="P2237" s="89" t="str">
        <f t="shared" si="473"/>
        <v>solar_2028_3</v>
      </c>
      <c r="Q2237" s="87">
        <f>INDEX(elcc!G:G,MATCH(P2237,elcc!D:D,0))</f>
        <v>0.1157142857142857</v>
      </c>
      <c r="R2237" s="89">
        <f t="shared" si="474"/>
        <v>1</v>
      </c>
      <c r="S2237" s="89" t="s">
        <v>6314</v>
      </c>
      <c r="T2237" s="89" t="s">
        <v>6314</v>
      </c>
      <c r="U2237" s="90" t="str">
        <f t="shared" si="475"/>
        <v>ok</v>
      </c>
      <c r="V2237" s="63" t="str">
        <f>INDEX(resources!F:F,MATCH(B2237,resources!B:B,0))</f>
        <v>new_resolve</v>
      </c>
      <c r="W2237" s="110">
        <f t="shared" si="476"/>
        <v>1</v>
      </c>
      <c r="X2237" s="110">
        <f t="shared" si="477"/>
        <v>0</v>
      </c>
      <c r="Y2237" s="110" t="str">
        <f t="shared" si="478"/>
        <v>Tehachapi_Solar_energy_NA_CONFIDENTIAL</v>
      </c>
      <c r="Z2237" s="110">
        <f>IF(COUNTIFS($Y$2:Y2237,Y2237)=1,1,0)</f>
        <v>0</v>
      </c>
      <c r="AA2237" s="110">
        <f>SUM($Z$2:Z2237)*Z2237</f>
        <v>0</v>
      </c>
      <c r="AB2237" s="110">
        <f>COUNTIFS(resources!B:B,B2237)</f>
        <v>1</v>
      </c>
      <c r="AC2237" s="110">
        <f t="shared" si="479"/>
        <v>1</v>
      </c>
      <c r="AD2237" s="110">
        <f t="shared" si="480"/>
        <v>1</v>
      </c>
      <c r="AE2237" s="110">
        <f t="shared" si="481"/>
        <v>0</v>
      </c>
      <c r="AF2237" s="110">
        <f t="shared" si="482"/>
        <v>1</v>
      </c>
      <c r="AG2237" s="110">
        <f t="shared" si="483"/>
        <v>0</v>
      </c>
      <c r="AH2237" s="110">
        <f t="shared" si="484"/>
        <v>0</v>
      </c>
      <c r="AI2237" s="110">
        <f t="shared" si="485"/>
        <v>1</v>
      </c>
      <c r="AJ2237" s="100">
        <f>ROW()</f>
        <v>2237</v>
      </c>
      <c r="AK2237" s="100" t="e">
        <f>INDEX('BadRows RECART'!$C$2:$C$1207,MATCH(monthly_gwh_mw!AJ2237,'BadRows RECART'!$D$2:$D$1207,0))</f>
        <v>#N/A</v>
      </c>
    </row>
    <row r="2238" spans="1:37" ht="20">
      <c r="A2238" s="106" t="s">
        <v>3907</v>
      </c>
      <c r="B2238" s="106" t="s">
        <v>2092</v>
      </c>
      <c r="C2238" s="106" t="s">
        <v>6297</v>
      </c>
      <c r="D2238" s="168">
        <v>2028</v>
      </c>
      <c r="E2238" s="168">
        <v>4</v>
      </c>
      <c r="F2238" s="199">
        <v>52.676540992145704</v>
      </c>
      <c r="G2238" s="212" t="s">
        <v>6314</v>
      </c>
      <c r="H2238" s="212" t="s">
        <v>6314</v>
      </c>
      <c r="I2238" s="106" t="s">
        <v>594</v>
      </c>
      <c r="K2238" s="83" t="s">
        <v>6314</v>
      </c>
      <c r="L2238" s="83" t="s">
        <v>6314</v>
      </c>
      <c r="M2238" s="45" t="str">
        <f>IF(
ISNA(INDEX(resources!E:E,MATCH(B2238,resources!B:B,0))),"fillme",
INDEX(resources!E:E,MATCH(B2238,resources!B:B,0)))</f>
        <v>CAISO_Solar</v>
      </c>
      <c r="N2238" s="45">
        <f>IF(
ISNA(INDEX(resources!J:J,MATCH(B2238,resources!B:B,0))),"fillme",
INDEX(resources!J:J,MATCH(B2238,resources!B:B,0)))</f>
        <v>0</v>
      </c>
      <c r="O2238" s="83" t="str">
        <f>IFERROR(INDEX(resources!K:K,MATCH(B2238,resources!B:B,0)),"fillme")</f>
        <v>solar</v>
      </c>
      <c r="P2238" s="89" t="str">
        <f t="shared" si="473"/>
        <v>solar_2028_4</v>
      </c>
      <c r="Q2238" s="87">
        <f>INDEX(elcc!G:G,MATCH(P2238,elcc!D:D,0))</f>
        <v>9.6428571428571419E-2</v>
      </c>
      <c r="R2238" s="89">
        <f t="shared" si="474"/>
        <v>1</v>
      </c>
      <c r="S2238" s="89" t="s">
        <v>6314</v>
      </c>
      <c r="T2238" s="89" t="s">
        <v>6314</v>
      </c>
      <c r="U2238" s="90" t="str">
        <f t="shared" si="475"/>
        <v>ok</v>
      </c>
      <c r="V2238" s="63" t="str">
        <f>INDEX(resources!F:F,MATCH(B2238,resources!B:B,0))</f>
        <v>new_resolve</v>
      </c>
      <c r="W2238" s="110">
        <f t="shared" si="476"/>
        <v>1</v>
      </c>
      <c r="X2238" s="110">
        <f t="shared" si="477"/>
        <v>0</v>
      </c>
      <c r="Y2238" s="110" t="str">
        <f t="shared" si="478"/>
        <v>Tehachapi_Solar_energy_NA_CONFIDENTIAL</v>
      </c>
      <c r="Z2238" s="110">
        <f>IF(COUNTIFS($Y$2:Y2238,Y2238)=1,1,0)</f>
        <v>0</v>
      </c>
      <c r="AA2238" s="110">
        <f>SUM($Z$2:Z2238)*Z2238</f>
        <v>0</v>
      </c>
      <c r="AB2238" s="110">
        <f>COUNTIFS(resources!B:B,B2238)</f>
        <v>1</v>
      </c>
      <c r="AC2238" s="110">
        <f t="shared" si="479"/>
        <v>1</v>
      </c>
      <c r="AD2238" s="110">
        <f t="shared" si="480"/>
        <v>1</v>
      </c>
      <c r="AE2238" s="110">
        <f t="shared" si="481"/>
        <v>0</v>
      </c>
      <c r="AF2238" s="110">
        <f t="shared" si="482"/>
        <v>1</v>
      </c>
      <c r="AG2238" s="110">
        <f t="shared" si="483"/>
        <v>0</v>
      </c>
      <c r="AH2238" s="110">
        <f t="shared" si="484"/>
        <v>0</v>
      </c>
      <c r="AI2238" s="110">
        <f t="shared" si="485"/>
        <v>1</v>
      </c>
      <c r="AJ2238" s="100">
        <f>ROW()</f>
        <v>2238</v>
      </c>
      <c r="AK2238" s="100" t="e">
        <f>INDEX('BadRows RECART'!$C$2:$C$1207,MATCH(monthly_gwh_mw!AJ2238,'BadRows RECART'!$D$2:$D$1207,0))</f>
        <v>#N/A</v>
      </c>
    </row>
    <row r="2239" spans="1:37" ht="20">
      <c r="A2239" s="106" t="s">
        <v>3907</v>
      </c>
      <c r="B2239" s="106" t="s">
        <v>2092</v>
      </c>
      <c r="C2239" s="106" t="s">
        <v>6297</v>
      </c>
      <c r="D2239" s="168">
        <v>2028</v>
      </c>
      <c r="E2239" s="168">
        <v>5</v>
      </c>
      <c r="F2239" s="199">
        <v>64.935253196651274</v>
      </c>
      <c r="G2239" s="212" t="s">
        <v>6314</v>
      </c>
      <c r="H2239" s="212" t="s">
        <v>6314</v>
      </c>
      <c r="I2239" s="106" t="s">
        <v>594</v>
      </c>
      <c r="K2239" s="83" t="s">
        <v>6314</v>
      </c>
      <c r="L2239" s="83" t="s">
        <v>6314</v>
      </c>
      <c r="M2239" s="45" t="str">
        <f>IF(
ISNA(INDEX(resources!E:E,MATCH(B2239,resources!B:B,0))),"fillme",
INDEX(resources!E:E,MATCH(B2239,resources!B:B,0)))</f>
        <v>CAISO_Solar</v>
      </c>
      <c r="N2239" s="45">
        <f>IF(
ISNA(INDEX(resources!J:J,MATCH(B2239,resources!B:B,0))),"fillme",
INDEX(resources!J:J,MATCH(B2239,resources!B:B,0)))</f>
        <v>0</v>
      </c>
      <c r="O2239" s="83" t="str">
        <f>IFERROR(INDEX(resources!K:K,MATCH(B2239,resources!B:B,0)),"fillme")</f>
        <v>solar</v>
      </c>
      <c r="P2239" s="89" t="str">
        <f t="shared" si="473"/>
        <v>solar_2028_5</v>
      </c>
      <c r="Q2239" s="87">
        <f>INDEX(elcc!G:G,MATCH(P2239,elcc!D:D,0))</f>
        <v>0.10285714285714286</v>
      </c>
      <c r="R2239" s="89">
        <f t="shared" si="474"/>
        <v>1</v>
      </c>
      <c r="S2239" s="89" t="s">
        <v>6314</v>
      </c>
      <c r="T2239" s="89" t="s">
        <v>6314</v>
      </c>
      <c r="U2239" s="90" t="str">
        <f t="shared" si="475"/>
        <v>ok</v>
      </c>
      <c r="V2239" s="63" t="str">
        <f>INDEX(resources!F:F,MATCH(B2239,resources!B:B,0))</f>
        <v>new_resolve</v>
      </c>
      <c r="W2239" s="110">
        <f t="shared" si="476"/>
        <v>1</v>
      </c>
      <c r="X2239" s="110">
        <f t="shared" si="477"/>
        <v>0</v>
      </c>
      <c r="Y2239" s="110" t="str">
        <f t="shared" si="478"/>
        <v>Tehachapi_Solar_energy_NA_CONFIDENTIAL</v>
      </c>
      <c r="Z2239" s="110">
        <f>IF(COUNTIFS($Y$2:Y2239,Y2239)=1,1,0)</f>
        <v>0</v>
      </c>
      <c r="AA2239" s="110">
        <f>SUM($Z$2:Z2239)*Z2239</f>
        <v>0</v>
      </c>
      <c r="AB2239" s="110">
        <f>COUNTIFS(resources!B:B,B2239)</f>
        <v>1</v>
      </c>
      <c r="AC2239" s="110">
        <f t="shared" si="479"/>
        <v>1</v>
      </c>
      <c r="AD2239" s="110">
        <f t="shared" si="480"/>
        <v>1</v>
      </c>
      <c r="AE2239" s="110">
        <f t="shared" si="481"/>
        <v>0</v>
      </c>
      <c r="AF2239" s="110">
        <f t="shared" si="482"/>
        <v>1</v>
      </c>
      <c r="AG2239" s="110">
        <f t="shared" si="483"/>
        <v>0</v>
      </c>
      <c r="AH2239" s="110">
        <f t="shared" si="484"/>
        <v>0</v>
      </c>
      <c r="AI2239" s="110">
        <f t="shared" si="485"/>
        <v>1</v>
      </c>
      <c r="AJ2239" s="100">
        <f>ROW()</f>
        <v>2239</v>
      </c>
      <c r="AK2239" s="100" t="e">
        <f>INDEX('BadRows RECART'!$C$2:$C$1207,MATCH(monthly_gwh_mw!AJ2239,'BadRows RECART'!$D$2:$D$1207,0))</f>
        <v>#N/A</v>
      </c>
    </row>
    <row r="2240" spans="1:37" ht="20">
      <c r="A2240" s="106" t="s">
        <v>3907</v>
      </c>
      <c r="B2240" s="106" t="s">
        <v>2092</v>
      </c>
      <c r="C2240" s="106" t="s">
        <v>6297</v>
      </c>
      <c r="D2240" s="168">
        <v>2028</v>
      </c>
      <c r="E2240" s="168">
        <v>6</v>
      </c>
      <c r="F2240" s="199">
        <v>64.730426954889126</v>
      </c>
      <c r="G2240" s="212" t="s">
        <v>6314</v>
      </c>
      <c r="H2240" s="212" t="s">
        <v>6314</v>
      </c>
      <c r="I2240" s="106" t="s">
        <v>594</v>
      </c>
      <c r="K2240" s="83" t="s">
        <v>6314</v>
      </c>
      <c r="L2240" s="83" t="s">
        <v>6314</v>
      </c>
      <c r="M2240" s="45" t="str">
        <f>IF(
ISNA(INDEX(resources!E:E,MATCH(B2240,resources!B:B,0))),"fillme",
INDEX(resources!E:E,MATCH(B2240,resources!B:B,0)))</f>
        <v>CAISO_Solar</v>
      </c>
      <c r="N2240" s="45">
        <f>IF(
ISNA(INDEX(resources!J:J,MATCH(B2240,resources!B:B,0))),"fillme",
INDEX(resources!J:J,MATCH(B2240,resources!B:B,0)))</f>
        <v>0</v>
      </c>
      <c r="O2240" s="83" t="str">
        <f>IFERROR(INDEX(resources!K:K,MATCH(B2240,resources!B:B,0)),"fillme")</f>
        <v>solar</v>
      </c>
      <c r="P2240" s="89" t="str">
        <f t="shared" si="473"/>
        <v>solar_2028_6</v>
      </c>
      <c r="Q2240" s="87">
        <f>INDEX(elcc!G:G,MATCH(P2240,elcc!D:D,0))</f>
        <v>0.19928571428571426</v>
      </c>
      <c r="R2240" s="89">
        <f t="shared" si="474"/>
        <v>1</v>
      </c>
      <c r="S2240" s="89" t="s">
        <v>6314</v>
      </c>
      <c r="T2240" s="89" t="s">
        <v>6314</v>
      </c>
      <c r="U2240" s="90" t="str">
        <f t="shared" si="475"/>
        <v>ok</v>
      </c>
      <c r="V2240" s="63" t="str">
        <f>INDEX(resources!F:F,MATCH(B2240,resources!B:B,0))</f>
        <v>new_resolve</v>
      </c>
      <c r="W2240" s="110">
        <f t="shared" si="476"/>
        <v>1</v>
      </c>
      <c r="X2240" s="110">
        <f t="shared" si="477"/>
        <v>0</v>
      </c>
      <c r="Y2240" s="110" t="str">
        <f t="shared" si="478"/>
        <v>Tehachapi_Solar_energy_NA_CONFIDENTIAL</v>
      </c>
      <c r="Z2240" s="110">
        <f>IF(COUNTIFS($Y$2:Y2240,Y2240)=1,1,0)</f>
        <v>0</v>
      </c>
      <c r="AA2240" s="110">
        <f>SUM($Z$2:Z2240)*Z2240</f>
        <v>0</v>
      </c>
      <c r="AB2240" s="110">
        <f>COUNTIFS(resources!B:B,B2240)</f>
        <v>1</v>
      </c>
      <c r="AC2240" s="110">
        <f t="shared" si="479"/>
        <v>1</v>
      </c>
      <c r="AD2240" s="110">
        <f t="shared" si="480"/>
        <v>1</v>
      </c>
      <c r="AE2240" s="110">
        <f t="shared" si="481"/>
        <v>0</v>
      </c>
      <c r="AF2240" s="110">
        <f t="shared" si="482"/>
        <v>1</v>
      </c>
      <c r="AG2240" s="110">
        <f t="shared" si="483"/>
        <v>0</v>
      </c>
      <c r="AH2240" s="110">
        <f t="shared" si="484"/>
        <v>0</v>
      </c>
      <c r="AI2240" s="110">
        <f t="shared" si="485"/>
        <v>1</v>
      </c>
      <c r="AJ2240" s="100">
        <f>ROW()</f>
        <v>2240</v>
      </c>
      <c r="AK2240" s="100" t="e">
        <f>INDEX('BadRows RECART'!$C$2:$C$1207,MATCH(monthly_gwh_mw!AJ2240,'BadRows RECART'!$D$2:$D$1207,0))</f>
        <v>#N/A</v>
      </c>
    </row>
    <row r="2241" spans="1:37" ht="20">
      <c r="A2241" s="106" t="s">
        <v>3907</v>
      </c>
      <c r="B2241" s="106" t="s">
        <v>2092</v>
      </c>
      <c r="C2241" s="106" t="s">
        <v>6297</v>
      </c>
      <c r="D2241" s="168">
        <v>2028</v>
      </c>
      <c r="E2241" s="168">
        <v>7</v>
      </c>
      <c r="F2241" s="199">
        <v>62.235955154560976</v>
      </c>
      <c r="G2241" s="212" t="s">
        <v>6314</v>
      </c>
      <c r="H2241" s="212" t="s">
        <v>6314</v>
      </c>
      <c r="I2241" s="106" t="s">
        <v>594</v>
      </c>
      <c r="K2241" s="83" t="s">
        <v>6314</v>
      </c>
      <c r="L2241" s="83" t="s">
        <v>6314</v>
      </c>
      <c r="M2241" s="45" t="str">
        <f>IF(
ISNA(INDEX(resources!E:E,MATCH(B2241,resources!B:B,0))),"fillme",
INDEX(resources!E:E,MATCH(B2241,resources!B:B,0)))</f>
        <v>CAISO_Solar</v>
      </c>
      <c r="N2241" s="45">
        <f>IF(
ISNA(INDEX(resources!J:J,MATCH(B2241,resources!B:B,0))),"fillme",
INDEX(resources!J:J,MATCH(B2241,resources!B:B,0)))</f>
        <v>0</v>
      </c>
      <c r="O2241" s="83" t="str">
        <f>IFERROR(INDEX(resources!K:K,MATCH(B2241,resources!B:B,0)),"fillme")</f>
        <v>solar</v>
      </c>
      <c r="P2241" s="89" t="str">
        <f t="shared" si="473"/>
        <v>solar_2028_7</v>
      </c>
      <c r="Q2241" s="87">
        <f>INDEX(elcc!G:G,MATCH(P2241,elcc!D:D,0))</f>
        <v>0.25071428571428572</v>
      </c>
      <c r="R2241" s="89">
        <f t="shared" si="474"/>
        <v>1</v>
      </c>
      <c r="S2241" s="89" t="s">
        <v>6314</v>
      </c>
      <c r="T2241" s="89" t="s">
        <v>6314</v>
      </c>
      <c r="U2241" s="90" t="str">
        <f t="shared" si="475"/>
        <v>ok</v>
      </c>
      <c r="V2241" s="63" t="str">
        <f>INDEX(resources!F:F,MATCH(B2241,resources!B:B,0))</f>
        <v>new_resolve</v>
      </c>
      <c r="W2241" s="110">
        <f t="shared" si="476"/>
        <v>1</v>
      </c>
      <c r="X2241" s="110">
        <f t="shared" si="477"/>
        <v>0</v>
      </c>
      <c r="Y2241" s="110" t="str">
        <f t="shared" si="478"/>
        <v>Tehachapi_Solar_energy_NA_CONFIDENTIAL</v>
      </c>
      <c r="Z2241" s="110">
        <f>IF(COUNTIFS($Y$2:Y2241,Y2241)=1,1,0)</f>
        <v>0</v>
      </c>
      <c r="AA2241" s="110">
        <f>SUM($Z$2:Z2241)*Z2241</f>
        <v>0</v>
      </c>
      <c r="AB2241" s="110">
        <f>COUNTIFS(resources!B:B,B2241)</f>
        <v>1</v>
      </c>
      <c r="AC2241" s="110">
        <f t="shared" si="479"/>
        <v>1</v>
      </c>
      <c r="AD2241" s="110">
        <f t="shared" si="480"/>
        <v>1</v>
      </c>
      <c r="AE2241" s="110">
        <f t="shared" si="481"/>
        <v>0</v>
      </c>
      <c r="AF2241" s="110">
        <f t="shared" si="482"/>
        <v>1</v>
      </c>
      <c r="AG2241" s="110">
        <f t="shared" si="483"/>
        <v>0</v>
      </c>
      <c r="AH2241" s="110">
        <f t="shared" si="484"/>
        <v>0</v>
      </c>
      <c r="AI2241" s="110">
        <f t="shared" si="485"/>
        <v>1</v>
      </c>
      <c r="AJ2241" s="100">
        <f>ROW()</f>
        <v>2241</v>
      </c>
      <c r="AK2241" s="100" t="e">
        <f>INDEX('BadRows RECART'!$C$2:$C$1207,MATCH(monthly_gwh_mw!AJ2241,'BadRows RECART'!$D$2:$D$1207,0))</f>
        <v>#N/A</v>
      </c>
    </row>
    <row r="2242" spans="1:37" ht="20">
      <c r="A2242" s="106" t="s">
        <v>3907</v>
      </c>
      <c r="B2242" s="106" t="s">
        <v>2092</v>
      </c>
      <c r="C2242" s="106" t="s">
        <v>6297</v>
      </c>
      <c r="D2242" s="168">
        <v>2028</v>
      </c>
      <c r="E2242" s="168">
        <v>8</v>
      </c>
      <c r="F2242" s="199">
        <v>57.933960256541233</v>
      </c>
      <c r="G2242" s="212" t="s">
        <v>6314</v>
      </c>
      <c r="H2242" s="212" t="s">
        <v>6314</v>
      </c>
      <c r="I2242" s="106" t="s">
        <v>594</v>
      </c>
      <c r="K2242" s="83" t="s">
        <v>6314</v>
      </c>
      <c r="L2242" s="83" t="s">
        <v>6314</v>
      </c>
      <c r="M2242" s="45" t="str">
        <f>IF(
ISNA(INDEX(resources!E:E,MATCH(B2242,resources!B:B,0))),"fillme",
INDEX(resources!E:E,MATCH(B2242,resources!B:B,0)))</f>
        <v>CAISO_Solar</v>
      </c>
      <c r="N2242" s="45">
        <f>IF(
ISNA(INDEX(resources!J:J,MATCH(B2242,resources!B:B,0))),"fillme",
INDEX(resources!J:J,MATCH(B2242,resources!B:B,0)))</f>
        <v>0</v>
      </c>
      <c r="O2242" s="83" t="str">
        <f>IFERROR(INDEX(resources!K:K,MATCH(B2242,resources!B:B,0)),"fillme")</f>
        <v>solar</v>
      </c>
      <c r="P2242" s="89" t="str">
        <f t="shared" si="473"/>
        <v>solar_2028_8</v>
      </c>
      <c r="Q2242" s="87">
        <f>INDEX(elcc!G:G,MATCH(P2242,elcc!D:D,0))</f>
        <v>0.17357142857142857</v>
      </c>
      <c r="R2242" s="89">
        <f t="shared" si="474"/>
        <v>1</v>
      </c>
      <c r="S2242" s="89" t="s">
        <v>6314</v>
      </c>
      <c r="T2242" s="89" t="s">
        <v>6314</v>
      </c>
      <c r="U2242" s="90" t="str">
        <f t="shared" si="475"/>
        <v>ok</v>
      </c>
      <c r="V2242" s="63" t="str">
        <f>INDEX(resources!F:F,MATCH(B2242,resources!B:B,0))</f>
        <v>new_resolve</v>
      </c>
      <c r="W2242" s="110">
        <f t="shared" si="476"/>
        <v>1</v>
      </c>
      <c r="X2242" s="110">
        <f t="shared" si="477"/>
        <v>0</v>
      </c>
      <c r="Y2242" s="110" t="str">
        <f t="shared" si="478"/>
        <v>Tehachapi_Solar_energy_NA_CONFIDENTIAL</v>
      </c>
      <c r="Z2242" s="110">
        <f>IF(COUNTIFS($Y$2:Y2242,Y2242)=1,1,0)</f>
        <v>0</v>
      </c>
      <c r="AA2242" s="110">
        <f>SUM($Z$2:Z2242)*Z2242</f>
        <v>0</v>
      </c>
      <c r="AB2242" s="110">
        <f>COUNTIFS(resources!B:B,B2242)</f>
        <v>1</v>
      </c>
      <c r="AC2242" s="110">
        <f t="shared" si="479"/>
        <v>1</v>
      </c>
      <c r="AD2242" s="110">
        <f t="shared" si="480"/>
        <v>1</v>
      </c>
      <c r="AE2242" s="110">
        <f t="shared" si="481"/>
        <v>0</v>
      </c>
      <c r="AF2242" s="110">
        <f t="shared" si="482"/>
        <v>1</v>
      </c>
      <c r="AG2242" s="110">
        <f t="shared" si="483"/>
        <v>0</v>
      </c>
      <c r="AH2242" s="110">
        <f t="shared" si="484"/>
        <v>0</v>
      </c>
      <c r="AI2242" s="110">
        <f t="shared" si="485"/>
        <v>1</v>
      </c>
      <c r="AJ2242" s="100">
        <f>ROW()</f>
        <v>2242</v>
      </c>
      <c r="AK2242" s="100" t="e">
        <f>INDEX('BadRows RECART'!$C$2:$C$1207,MATCH(monthly_gwh_mw!AJ2242,'BadRows RECART'!$D$2:$D$1207,0))</f>
        <v>#N/A</v>
      </c>
    </row>
    <row r="2243" spans="1:37" ht="20">
      <c r="A2243" s="106" t="s">
        <v>3907</v>
      </c>
      <c r="B2243" s="106" t="s">
        <v>2092</v>
      </c>
      <c r="C2243" s="106" t="s">
        <v>6297</v>
      </c>
      <c r="D2243" s="168">
        <v>2028</v>
      </c>
      <c r="E2243" s="168">
        <v>9</v>
      </c>
      <c r="F2243" s="199">
        <v>50.046357951550796</v>
      </c>
      <c r="G2243" s="212" t="s">
        <v>6314</v>
      </c>
      <c r="H2243" s="212" t="s">
        <v>6314</v>
      </c>
      <c r="I2243" s="106" t="s">
        <v>594</v>
      </c>
      <c r="K2243" s="83" t="s">
        <v>6314</v>
      </c>
      <c r="L2243" s="83" t="s">
        <v>6314</v>
      </c>
      <c r="M2243" s="45" t="str">
        <f>IF(
ISNA(INDEX(resources!E:E,MATCH(B2243,resources!B:B,0))),"fillme",
INDEX(resources!E:E,MATCH(B2243,resources!B:B,0)))</f>
        <v>CAISO_Solar</v>
      </c>
      <c r="N2243" s="45">
        <f>IF(
ISNA(INDEX(resources!J:J,MATCH(B2243,resources!B:B,0))),"fillme",
INDEX(resources!J:J,MATCH(B2243,resources!B:B,0)))</f>
        <v>0</v>
      </c>
      <c r="O2243" s="83" t="str">
        <f>IFERROR(INDEX(resources!K:K,MATCH(B2243,resources!B:B,0)),"fillme")</f>
        <v>solar</v>
      </c>
      <c r="P2243" s="89" t="str">
        <f t="shared" si="473"/>
        <v>solar_2028_9</v>
      </c>
      <c r="Q2243" s="87">
        <f>INDEX(elcc!G:G,MATCH(P2243,elcc!D:D,0))</f>
        <v>8.8630975534338047E-2</v>
      </c>
      <c r="R2243" s="89">
        <f t="shared" si="474"/>
        <v>1</v>
      </c>
      <c r="S2243" s="89" t="s">
        <v>6314</v>
      </c>
      <c r="T2243" s="89" t="s">
        <v>6314</v>
      </c>
      <c r="U2243" s="90" t="str">
        <f t="shared" si="475"/>
        <v>ok</v>
      </c>
      <c r="V2243" s="63" t="str">
        <f>INDEX(resources!F:F,MATCH(B2243,resources!B:B,0))</f>
        <v>new_resolve</v>
      </c>
      <c r="W2243" s="110">
        <f t="shared" si="476"/>
        <v>1</v>
      </c>
      <c r="X2243" s="110">
        <f t="shared" si="477"/>
        <v>0</v>
      </c>
      <c r="Y2243" s="110" t="str">
        <f t="shared" si="478"/>
        <v>Tehachapi_Solar_energy_NA_CONFIDENTIAL</v>
      </c>
      <c r="Z2243" s="110">
        <f>IF(COUNTIFS($Y$2:Y2243,Y2243)=1,1,0)</f>
        <v>0</v>
      </c>
      <c r="AA2243" s="110">
        <f>SUM($Z$2:Z2243)*Z2243</f>
        <v>0</v>
      </c>
      <c r="AB2243" s="110">
        <f>COUNTIFS(resources!B:B,B2243)</f>
        <v>1</v>
      </c>
      <c r="AC2243" s="110">
        <f t="shared" si="479"/>
        <v>1</v>
      </c>
      <c r="AD2243" s="110">
        <f t="shared" si="480"/>
        <v>1</v>
      </c>
      <c r="AE2243" s="110">
        <f t="shared" si="481"/>
        <v>0</v>
      </c>
      <c r="AF2243" s="110">
        <f t="shared" si="482"/>
        <v>1</v>
      </c>
      <c r="AG2243" s="110">
        <f t="shared" si="483"/>
        <v>0</v>
      </c>
      <c r="AH2243" s="110">
        <f t="shared" si="484"/>
        <v>0</v>
      </c>
      <c r="AI2243" s="110">
        <f t="shared" si="485"/>
        <v>1</v>
      </c>
      <c r="AJ2243" s="100">
        <f>ROW()</f>
        <v>2243</v>
      </c>
      <c r="AK2243" s="100" t="e">
        <f>INDEX('BadRows RECART'!$C$2:$C$1207,MATCH(monthly_gwh_mw!AJ2243,'BadRows RECART'!$D$2:$D$1207,0))</f>
        <v>#N/A</v>
      </c>
    </row>
    <row r="2244" spans="1:37" ht="20">
      <c r="A2244" s="106" t="s">
        <v>3907</v>
      </c>
      <c r="B2244" s="106" t="s">
        <v>2092</v>
      </c>
      <c r="C2244" s="106" t="s">
        <v>6297</v>
      </c>
      <c r="D2244" s="168">
        <v>2028</v>
      </c>
      <c r="E2244" s="168">
        <v>10</v>
      </c>
      <c r="F2244" s="199">
        <v>42.562438736224045</v>
      </c>
      <c r="G2244" s="212" t="s">
        <v>6314</v>
      </c>
      <c r="H2244" s="212" t="s">
        <v>6314</v>
      </c>
      <c r="I2244" s="106" t="s">
        <v>594</v>
      </c>
      <c r="K2244" s="83" t="s">
        <v>6314</v>
      </c>
      <c r="L2244" s="83" t="s">
        <v>6314</v>
      </c>
      <c r="M2244" s="45" t="str">
        <f>IF(
ISNA(INDEX(resources!E:E,MATCH(B2244,resources!B:B,0))),"fillme",
INDEX(resources!E:E,MATCH(B2244,resources!B:B,0)))</f>
        <v>CAISO_Solar</v>
      </c>
      <c r="N2244" s="45">
        <f>IF(
ISNA(INDEX(resources!J:J,MATCH(B2244,resources!B:B,0))),"fillme",
INDEX(resources!J:J,MATCH(B2244,resources!B:B,0)))</f>
        <v>0</v>
      </c>
      <c r="O2244" s="83" t="str">
        <f>IFERROR(INDEX(resources!K:K,MATCH(B2244,resources!B:B,0)),"fillme")</f>
        <v>solar</v>
      </c>
      <c r="P2244" s="89" t="str">
        <f t="shared" si="473"/>
        <v>solar_2028_10</v>
      </c>
      <c r="Q2244" s="87">
        <f>INDEX(elcc!G:G,MATCH(P2244,elcc!D:D,0))</f>
        <v>1.2857142857142857E-2</v>
      </c>
      <c r="R2244" s="89">
        <f t="shared" si="474"/>
        <v>1</v>
      </c>
      <c r="S2244" s="89" t="s">
        <v>6314</v>
      </c>
      <c r="T2244" s="89" t="s">
        <v>6314</v>
      </c>
      <c r="U2244" s="90" t="str">
        <f t="shared" si="475"/>
        <v>ok</v>
      </c>
      <c r="V2244" s="63" t="str">
        <f>INDEX(resources!F:F,MATCH(B2244,resources!B:B,0))</f>
        <v>new_resolve</v>
      </c>
      <c r="W2244" s="110">
        <f t="shared" si="476"/>
        <v>1</v>
      </c>
      <c r="X2244" s="110">
        <f t="shared" si="477"/>
        <v>0</v>
      </c>
      <c r="Y2244" s="110" t="str">
        <f t="shared" si="478"/>
        <v>Tehachapi_Solar_energy_NA_CONFIDENTIAL</v>
      </c>
      <c r="Z2244" s="110">
        <f>IF(COUNTIFS($Y$2:Y2244,Y2244)=1,1,0)</f>
        <v>0</v>
      </c>
      <c r="AA2244" s="110">
        <f>SUM($Z$2:Z2244)*Z2244</f>
        <v>0</v>
      </c>
      <c r="AB2244" s="110">
        <f>COUNTIFS(resources!B:B,B2244)</f>
        <v>1</v>
      </c>
      <c r="AC2244" s="110">
        <f t="shared" si="479"/>
        <v>1</v>
      </c>
      <c r="AD2244" s="110">
        <f t="shared" si="480"/>
        <v>1</v>
      </c>
      <c r="AE2244" s="110">
        <f t="shared" si="481"/>
        <v>0</v>
      </c>
      <c r="AF2244" s="110">
        <f t="shared" si="482"/>
        <v>1</v>
      </c>
      <c r="AG2244" s="110">
        <f t="shared" si="483"/>
        <v>0</v>
      </c>
      <c r="AH2244" s="110">
        <f t="shared" si="484"/>
        <v>0</v>
      </c>
      <c r="AI2244" s="110">
        <f t="shared" si="485"/>
        <v>1</v>
      </c>
      <c r="AJ2244" s="100">
        <f>ROW()</f>
        <v>2244</v>
      </c>
      <c r="AK2244" s="100" t="e">
        <f>INDEX('BadRows RECART'!$C$2:$C$1207,MATCH(monthly_gwh_mw!AJ2244,'BadRows RECART'!$D$2:$D$1207,0))</f>
        <v>#N/A</v>
      </c>
    </row>
    <row r="2245" spans="1:37" ht="20">
      <c r="A2245" s="106" t="s">
        <v>3907</v>
      </c>
      <c r="B2245" s="106" t="s">
        <v>2092</v>
      </c>
      <c r="C2245" s="106" t="s">
        <v>6297</v>
      </c>
      <c r="D2245" s="168">
        <v>2028</v>
      </c>
      <c r="E2245" s="168">
        <v>11</v>
      </c>
      <c r="F2245" s="199">
        <v>31.422599482358699</v>
      </c>
      <c r="G2245" s="212" t="s">
        <v>6314</v>
      </c>
      <c r="H2245" s="212" t="s">
        <v>6314</v>
      </c>
      <c r="I2245" s="106" t="s">
        <v>594</v>
      </c>
      <c r="K2245" s="83" t="s">
        <v>6314</v>
      </c>
      <c r="L2245" s="83" t="s">
        <v>6314</v>
      </c>
      <c r="M2245" s="45" t="str">
        <f>IF(
ISNA(INDEX(resources!E:E,MATCH(B2245,resources!B:B,0))),"fillme",
INDEX(resources!E:E,MATCH(B2245,resources!B:B,0)))</f>
        <v>CAISO_Solar</v>
      </c>
      <c r="N2245" s="45">
        <f>IF(
ISNA(INDEX(resources!J:J,MATCH(B2245,resources!B:B,0))),"fillme",
INDEX(resources!J:J,MATCH(B2245,resources!B:B,0)))</f>
        <v>0</v>
      </c>
      <c r="O2245" s="83" t="str">
        <f>IFERROR(INDEX(resources!K:K,MATCH(B2245,resources!B:B,0)),"fillme")</f>
        <v>solar</v>
      </c>
      <c r="P2245" s="89" t="str">
        <f t="shared" ref="P2245:P2296" si="486">O2245&amp;"_"&amp;D2245&amp;"_"&amp;E2245</f>
        <v>solar_2028_11</v>
      </c>
      <c r="Q2245" s="87">
        <f>INDEX(elcc!G:G,MATCH(P2245,elcc!D:D,0))</f>
        <v>1.2857142857142857E-2</v>
      </c>
      <c r="R2245" s="89">
        <f t="shared" ref="R2245:R2296" si="487">IF(O2245="battery",MIN(1,J2245/4),1)</f>
        <v>1</v>
      </c>
      <c r="S2245" s="89" t="s">
        <v>6314</v>
      </c>
      <c r="T2245" s="89" t="s">
        <v>6314</v>
      </c>
      <c r="U2245" s="90" t="str">
        <f t="shared" ref="U2245:U2296" si="488">IF(ISERROR(T2245),"error in NQC data entry; please check blue and purple data entered. You need to provide either a contracted NQC value in Column G, or allow the template to calculate one using Columns H,L,Q, and R","ok")</f>
        <v>ok</v>
      </c>
      <c r="V2245" s="63" t="str">
        <f>INDEX(resources!F:F,MATCH(B2245,resources!B:B,0))</f>
        <v>new_resolve</v>
      </c>
      <c r="W2245" s="110">
        <f t="shared" ref="W2245:W2296" si="489">(F2245&gt;0)*1</f>
        <v>1</v>
      </c>
      <c r="X2245" s="110">
        <f t="shared" ref="X2245:X2296" si="490">COUNTIFS(G2245:H2245,"&gt;0")</f>
        <v>0</v>
      </c>
      <c r="Y2245" s="110" t="str">
        <f t="shared" ref="Y2245:Y2296" si="491">B2245&amp;"_"&amp;C2245&amp;"_"&amp;K2245</f>
        <v>Tehachapi_Solar_energy_NA_CONFIDENTIAL</v>
      </c>
      <c r="Z2245" s="110">
        <f>IF(COUNTIFS($Y$2:Y2245,Y2245)=1,1,0)</f>
        <v>0</v>
      </c>
      <c r="AA2245" s="110">
        <f>SUM($Z$2:Z2245)*Z2245</f>
        <v>0</v>
      </c>
      <c r="AB2245" s="110">
        <f>COUNTIFS(resources!B:B,B2245)</f>
        <v>1</v>
      </c>
      <c r="AC2245" s="110">
        <f t="shared" ref="AC2245:AC2296" si="492">AND(ISNUMBER(D2245),(D2245&gt;2019))*1</f>
        <v>1</v>
      </c>
      <c r="AD2245" s="110">
        <f t="shared" ref="AD2245:AD2296" si="493">AND(ISNUMBER(E2245),E2245&gt;=1,E2245&lt;=12)*1</f>
        <v>1</v>
      </c>
      <c r="AE2245" s="110">
        <f t="shared" ref="AE2245:AE2296" si="494">AND(COUNT(G2245:H2245)=1,COUNT(F2245)=1)*1</f>
        <v>0</v>
      </c>
      <c r="AF2245" s="110">
        <f t="shared" ref="AF2245:AF2296" si="495">(COUNTIFS(K2245:O2245,"fillme")=0)*1</f>
        <v>1</v>
      </c>
      <c r="AG2245" s="110">
        <f t="shared" ref="AG2245:AG2296" si="496">ISNUMBER(L2245)*1</f>
        <v>0</v>
      </c>
      <c r="AH2245" s="110">
        <f t="shared" ref="AH2245:AH2296" si="497">NOT(AND(G2245&gt;0,H2245&gt;0))*1</f>
        <v>0</v>
      </c>
      <c r="AI2245" s="110">
        <f t="shared" ref="AI2245:AI2296" si="498">(U2245="ok")*1</f>
        <v>1</v>
      </c>
      <c r="AJ2245" s="100">
        <f>ROW()</f>
        <v>2245</v>
      </c>
      <c r="AK2245" s="100" t="e">
        <f>INDEX('BadRows RECART'!$C$2:$C$1207,MATCH(monthly_gwh_mw!AJ2245,'BadRows RECART'!$D$2:$D$1207,0))</f>
        <v>#N/A</v>
      </c>
    </row>
    <row r="2246" spans="1:37" ht="20">
      <c r="A2246" s="106" t="s">
        <v>3907</v>
      </c>
      <c r="B2246" s="106" t="s">
        <v>2092</v>
      </c>
      <c r="C2246" s="106" t="s">
        <v>6297</v>
      </c>
      <c r="D2246" s="168">
        <v>2028</v>
      </c>
      <c r="E2246" s="168">
        <v>12</v>
      </c>
      <c r="F2246" s="199">
        <v>27.686591866376109</v>
      </c>
      <c r="G2246" s="212" t="s">
        <v>6314</v>
      </c>
      <c r="H2246" s="212" t="s">
        <v>6314</v>
      </c>
      <c r="I2246" s="106" t="s">
        <v>594</v>
      </c>
      <c r="K2246" s="83" t="s">
        <v>6314</v>
      </c>
      <c r="L2246" s="83" t="s">
        <v>6314</v>
      </c>
      <c r="M2246" s="45" t="str">
        <f>IF(
ISNA(INDEX(resources!E:E,MATCH(B2246,resources!B:B,0))),"fillme",
INDEX(resources!E:E,MATCH(B2246,resources!B:B,0)))</f>
        <v>CAISO_Solar</v>
      </c>
      <c r="N2246" s="45">
        <f>IF(
ISNA(INDEX(resources!J:J,MATCH(B2246,resources!B:B,0))),"fillme",
INDEX(resources!J:J,MATCH(B2246,resources!B:B,0)))</f>
        <v>0</v>
      </c>
      <c r="O2246" s="83" t="str">
        <f>IFERROR(INDEX(resources!K:K,MATCH(B2246,resources!B:B,0)),"fillme")</f>
        <v>solar</v>
      </c>
      <c r="P2246" s="89" t="str">
        <f t="shared" si="486"/>
        <v>solar_2028_12</v>
      </c>
      <c r="Q2246" s="87">
        <f>INDEX(elcc!G:G,MATCH(P2246,elcc!D:D,0))</f>
        <v>0</v>
      </c>
      <c r="R2246" s="89">
        <f t="shared" si="487"/>
        <v>1</v>
      </c>
      <c r="S2246" s="89" t="s">
        <v>6314</v>
      </c>
      <c r="T2246" s="89" t="s">
        <v>6314</v>
      </c>
      <c r="U2246" s="90" t="str">
        <f t="shared" si="488"/>
        <v>ok</v>
      </c>
      <c r="V2246" s="63" t="str">
        <f>INDEX(resources!F:F,MATCH(B2246,resources!B:B,0))</f>
        <v>new_resolve</v>
      </c>
      <c r="W2246" s="110">
        <f t="shared" si="489"/>
        <v>1</v>
      </c>
      <c r="X2246" s="110">
        <f t="shared" si="490"/>
        <v>0</v>
      </c>
      <c r="Y2246" s="110" t="str">
        <f t="shared" si="491"/>
        <v>Tehachapi_Solar_energy_NA_CONFIDENTIAL</v>
      </c>
      <c r="Z2246" s="110">
        <f>IF(COUNTIFS($Y$2:Y2246,Y2246)=1,1,0)</f>
        <v>0</v>
      </c>
      <c r="AA2246" s="110">
        <f>SUM($Z$2:Z2246)*Z2246</f>
        <v>0</v>
      </c>
      <c r="AB2246" s="110">
        <f>COUNTIFS(resources!B:B,B2246)</f>
        <v>1</v>
      </c>
      <c r="AC2246" s="110">
        <f t="shared" si="492"/>
        <v>1</v>
      </c>
      <c r="AD2246" s="110">
        <f t="shared" si="493"/>
        <v>1</v>
      </c>
      <c r="AE2246" s="110">
        <f t="shared" si="494"/>
        <v>0</v>
      </c>
      <c r="AF2246" s="110">
        <f t="shared" si="495"/>
        <v>1</v>
      </c>
      <c r="AG2246" s="110">
        <f t="shared" si="496"/>
        <v>0</v>
      </c>
      <c r="AH2246" s="110">
        <f t="shared" si="497"/>
        <v>0</v>
      </c>
      <c r="AI2246" s="110">
        <f t="shared" si="498"/>
        <v>1</v>
      </c>
      <c r="AJ2246" s="100">
        <f>ROW()</f>
        <v>2246</v>
      </c>
      <c r="AK2246" s="100" t="e">
        <f>INDEX('BadRows RECART'!$C$2:$C$1207,MATCH(monthly_gwh_mw!AJ2246,'BadRows RECART'!$D$2:$D$1207,0))</f>
        <v>#N/A</v>
      </c>
    </row>
    <row r="2247" spans="1:37" ht="20">
      <c r="A2247" s="106" t="s">
        <v>3907</v>
      </c>
      <c r="B2247" s="106" t="s">
        <v>2092</v>
      </c>
      <c r="C2247" s="106" t="s">
        <v>6297</v>
      </c>
      <c r="D2247" s="168">
        <v>2029</v>
      </c>
      <c r="E2247" s="168">
        <v>1</v>
      </c>
      <c r="F2247" s="199">
        <v>31.00995268819246</v>
      </c>
      <c r="G2247" s="212" t="s">
        <v>6314</v>
      </c>
      <c r="H2247" s="212" t="s">
        <v>6314</v>
      </c>
      <c r="I2247" s="106" t="s">
        <v>594</v>
      </c>
      <c r="K2247" s="83" t="s">
        <v>6314</v>
      </c>
      <c r="L2247" s="83" t="s">
        <v>6314</v>
      </c>
      <c r="M2247" s="45" t="str">
        <f>IF(
ISNA(INDEX(resources!E:E,MATCH(B2247,resources!B:B,0))),"fillme",
INDEX(resources!E:E,MATCH(B2247,resources!B:B,0)))</f>
        <v>CAISO_Solar</v>
      </c>
      <c r="N2247" s="45">
        <f>IF(
ISNA(INDEX(resources!J:J,MATCH(B2247,resources!B:B,0))),"fillme",
INDEX(resources!J:J,MATCH(B2247,resources!B:B,0)))</f>
        <v>0</v>
      </c>
      <c r="O2247" s="83" t="str">
        <f>IFERROR(INDEX(resources!K:K,MATCH(B2247,resources!B:B,0)),"fillme")</f>
        <v>solar</v>
      </c>
      <c r="P2247" s="89" t="str">
        <f t="shared" si="486"/>
        <v>solar_2029_1</v>
      </c>
      <c r="Q2247" s="87">
        <f>INDEX(elcc!G:G,MATCH(P2247,elcc!D:D,0))</f>
        <v>2.5714285714285714E-2</v>
      </c>
      <c r="R2247" s="89">
        <f t="shared" si="487"/>
        <v>1</v>
      </c>
      <c r="S2247" s="89" t="s">
        <v>6314</v>
      </c>
      <c r="T2247" s="89" t="s">
        <v>6314</v>
      </c>
      <c r="U2247" s="90" t="str">
        <f t="shared" si="488"/>
        <v>ok</v>
      </c>
      <c r="V2247" s="63" t="str">
        <f>INDEX(resources!F:F,MATCH(B2247,resources!B:B,0))</f>
        <v>new_resolve</v>
      </c>
      <c r="W2247" s="110">
        <f t="shared" si="489"/>
        <v>1</v>
      </c>
      <c r="X2247" s="110">
        <f t="shared" si="490"/>
        <v>0</v>
      </c>
      <c r="Y2247" s="110" t="str">
        <f t="shared" si="491"/>
        <v>Tehachapi_Solar_energy_NA_CONFIDENTIAL</v>
      </c>
      <c r="Z2247" s="110">
        <f>IF(COUNTIFS($Y$2:Y2247,Y2247)=1,1,0)</f>
        <v>0</v>
      </c>
      <c r="AA2247" s="110">
        <f>SUM($Z$2:Z2247)*Z2247</f>
        <v>0</v>
      </c>
      <c r="AB2247" s="110">
        <f>COUNTIFS(resources!B:B,B2247)</f>
        <v>1</v>
      </c>
      <c r="AC2247" s="110">
        <f t="shared" si="492"/>
        <v>1</v>
      </c>
      <c r="AD2247" s="110">
        <f t="shared" si="493"/>
        <v>1</v>
      </c>
      <c r="AE2247" s="110">
        <f t="shared" si="494"/>
        <v>0</v>
      </c>
      <c r="AF2247" s="110">
        <f t="shared" si="495"/>
        <v>1</v>
      </c>
      <c r="AG2247" s="110">
        <f t="shared" si="496"/>
        <v>0</v>
      </c>
      <c r="AH2247" s="110">
        <f t="shared" si="497"/>
        <v>0</v>
      </c>
      <c r="AI2247" s="110">
        <f t="shared" si="498"/>
        <v>1</v>
      </c>
      <c r="AJ2247" s="100">
        <f>ROW()</f>
        <v>2247</v>
      </c>
      <c r="AK2247" s="100" t="e">
        <f>INDEX('BadRows RECART'!$C$2:$C$1207,MATCH(monthly_gwh_mw!AJ2247,'BadRows RECART'!$D$2:$D$1207,0))</f>
        <v>#N/A</v>
      </c>
    </row>
    <row r="2248" spans="1:37" ht="20">
      <c r="A2248" s="106" t="s">
        <v>3907</v>
      </c>
      <c r="B2248" s="106" t="s">
        <v>2092</v>
      </c>
      <c r="C2248" s="106" t="s">
        <v>6297</v>
      </c>
      <c r="D2248" s="168">
        <v>2029</v>
      </c>
      <c r="E2248" s="168">
        <v>2</v>
      </c>
      <c r="F2248" s="199">
        <v>30.808082553859791</v>
      </c>
      <c r="G2248" s="212" t="s">
        <v>6314</v>
      </c>
      <c r="H2248" s="212" t="s">
        <v>6314</v>
      </c>
      <c r="I2248" s="106" t="s">
        <v>594</v>
      </c>
      <c r="K2248" s="83" t="s">
        <v>6314</v>
      </c>
      <c r="L2248" s="83" t="s">
        <v>6314</v>
      </c>
      <c r="M2248" s="45" t="str">
        <f>IF(
ISNA(INDEX(resources!E:E,MATCH(B2248,resources!B:B,0))),"fillme",
INDEX(resources!E:E,MATCH(B2248,resources!B:B,0)))</f>
        <v>CAISO_Solar</v>
      </c>
      <c r="N2248" s="45">
        <f>IF(
ISNA(INDEX(resources!J:J,MATCH(B2248,resources!B:B,0))),"fillme",
INDEX(resources!J:J,MATCH(B2248,resources!B:B,0)))</f>
        <v>0</v>
      </c>
      <c r="O2248" s="83" t="str">
        <f>IFERROR(INDEX(resources!K:K,MATCH(B2248,resources!B:B,0)),"fillme")</f>
        <v>solar</v>
      </c>
      <c r="P2248" s="89" t="str">
        <f t="shared" si="486"/>
        <v>solar_2029_2</v>
      </c>
      <c r="Q2248" s="87">
        <f>INDEX(elcc!G:G,MATCH(P2248,elcc!D:D,0))</f>
        <v>1.9285714285714285E-2</v>
      </c>
      <c r="R2248" s="89">
        <f t="shared" si="487"/>
        <v>1</v>
      </c>
      <c r="S2248" s="89" t="s">
        <v>6314</v>
      </c>
      <c r="T2248" s="89" t="s">
        <v>6314</v>
      </c>
      <c r="U2248" s="90" t="str">
        <f t="shared" si="488"/>
        <v>ok</v>
      </c>
      <c r="V2248" s="63" t="str">
        <f>INDEX(resources!F:F,MATCH(B2248,resources!B:B,0))</f>
        <v>new_resolve</v>
      </c>
      <c r="W2248" s="110">
        <f t="shared" si="489"/>
        <v>1</v>
      </c>
      <c r="X2248" s="110">
        <f t="shared" si="490"/>
        <v>0</v>
      </c>
      <c r="Y2248" s="110" t="str">
        <f t="shared" si="491"/>
        <v>Tehachapi_Solar_energy_NA_CONFIDENTIAL</v>
      </c>
      <c r="Z2248" s="110">
        <f>IF(COUNTIFS($Y$2:Y2248,Y2248)=1,1,0)</f>
        <v>0</v>
      </c>
      <c r="AA2248" s="110">
        <f>SUM($Z$2:Z2248)*Z2248</f>
        <v>0</v>
      </c>
      <c r="AB2248" s="110">
        <f>COUNTIFS(resources!B:B,B2248)</f>
        <v>1</v>
      </c>
      <c r="AC2248" s="110">
        <f t="shared" si="492"/>
        <v>1</v>
      </c>
      <c r="AD2248" s="110">
        <f t="shared" si="493"/>
        <v>1</v>
      </c>
      <c r="AE2248" s="110">
        <f t="shared" si="494"/>
        <v>0</v>
      </c>
      <c r="AF2248" s="110">
        <f t="shared" si="495"/>
        <v>1</v>
      </c>
      <c r="AG2248" s="110">
        <f t="shared" si="496"/>
        <v>0</v>
      </c>
      <c r="AH2248" s="110">
        <f t="shared" si="497"/>
        <v>0</v>
      </c>
      <c r="AI2248" s="110">
        <f t="shared" si="498"/>
        <v>1</v>
      </c>
      <c r="AJ2248" s="100">
        <f>ROW()</f>
        <v>2248</v>
      </c>
      <c r="AK2248" s="100" t="e">
        <f>INDEX('BadRows RECART'!$C$2:$C$1207,MATCH(monthly_gwh_mw!AJ2248,'BadRows RECART'!$D$2:$D$1207,0))</f>
        <v>#N/A</v>
      </c>
    </row>
    <row r="2249" spans="1:37" ht="20">
      <c r="A2249" s="106" t="s">
        <v>3907</v>
      </c>
      <c r="B2249" s="106" t="s">
        <v>2092</v>
      </c>
      <c r="C2249" s="106" t="s">
        <v>6297</v>
      </c>
      <c r="D2249" s="168">
        <v>2029</v>
      </c>
      <c r="E2249" s="168">
        <v>3</v>
      </c>
      <c r="F2249" s="199">
        <v>49.221887070437539</v>
      </c>
      <c r="G2249" s="212" t="s">
        <v>6314</v>
      </c>
      <c r="H2249" s="212" t="s">
        <v>6314</v>
      </c>
      <c r="I2249" s="106" t="s">
        <v>594</v>
      </c>
      <c r="K2249" s="83" t="s">
        <v>6314</v>
      </c>
      <c r="L2249" s="83" t="s">
        <v>6314</v>
      </c>
      <c r="M2249" s="45" t="str">
        <f>IF(
ISNA(INDEX(resources!E:E,MATCH(B2249,resources!B:B,0))),"fillme",
INDEX(resources!E:E,MATCH(B2249,resources!B:B,0)))</f>
        <v>CAISO_Solar</v>
      </c>
      <c r="N2249" s="45">
        <f>IF(
ISNA(INDEX(resources!J:J,MATCH(B2249,resources!B:B,0))),"fillme",
INDEX(resources!J:J,MATCH(B2249,resources!B:B,0)))</f>
        <v>0</v>
      </c>
      <c r="O2249" s="83" t="str">
        <f>IFERROR(INDEX(resources!K:K,MATCH(B2249,resources!B:B,0)),"fillme")</f>
        <v>solar</v>
      </c>
      <c r="P2249" s="89" t="str">
        <f t="shared" si="486"/>
        <v>solar_2029_3</v>
      </c>
      <c r="Q2249" s="87">
        <f>INDEX(elcc!G:G,MATCH(P2249,elcc!D:D,0))</f>
        <v>0.1157142857142857</v>
      </c>
      <c r="R2249" s="89">
        <f t="shared" si="487"/>
        <v>1</v>
      </c>
      <c r="S2249" s="89" t="s">
        <v>6314</v>
      </c>
      <c r="T2249" s="89" t="s">
        <v>6314</v>
      </c>
      <c r="U2249" s="90" t="str">
        <f t="shared" si="488"/>
        <v>ok</v>
      </c>
      <c r="V2249" s="63" t="str">
        <f>INDEX(resources!F:F,MATCH(B2249,resources!B:B,0))</f>
        <v>new_resolve</v>
      </c>
      <c r="W2249" s="110">
        <f t="shared" si="489"/>
        <v>1</v>
      </c>
      <c r="X2249" s="110">
        <f t="shared" si="490"/>
        <v>0</v>
      </c>
      <c r="Y2249" s="110" t="str">
        <f t="shared" si="491"/>
        <v>Tehachapi_Solar_energy_NA_CONFIDENTIAL</v>
      </c>
      <c r="Z2249" s="110">
        <f>IF(COUNTIFS($Y$2:Y2249,Y2249)=1,1,0)</f>
        <v>0</v>
      </c>
      <c r="AA2249" s="110">
        <f>SUM($Z$2:Z2249)*Z2249</f>
        <v>0</v>
      </c>
      <c r="AB2249" s="110">
        <f>COUNTIFS(resources!B:B,B2249)</f>
        <v>1</v>
      </c>
      <c r="AC2249" s="110">
        <f t="shared" si="492"/>
        <v>1</v>
      </c>
      <c r="AD2249" s="110">
        <f t="shared" si="493"/>
        <v>1</v>
      </c>
      <c r="AE2249" s="110">
        <f t="shared" si="494"/>
        <v>0</v>
      </c>
      <c r="AF2249" s="110">
        <f t="shared" si="495"/>
        <v>1</v>
      </c>
      <c r="AG2249" s="110">
        <f t="shared" si="496"/>
        <v>0</v>
      </c>
      <c r="AH2249" s="110">
        <f t="shared" si="497"/>
        <v>0</v>
      </c>
      <c r="AI2249" s="110">
        <f t="shared" si="498"/>
        <v>1</v>
      </c>
      <c r="AJ2249" s="100">
        <f>ROW()</f>
        <v>2249</v>
      </c>
      <c r="AK2249" s="100" t="e">
        <f>INDEX('BadRows RECART'!$C$2:$C$1207,MATCH(monthly_gwh_mw!AJ2249,'BadRows RECART'!$D$2:$D$1207,0))</f>
        <v>#N/A</v>
      </c>
    </row>
    <row r="2250" spans="1:37" ht="20">
      <c r="A2250" s="106" t="s">
        <v>3907</v>
      </c>
      <c r="B2250" s="106" t="s">
        <v>2092</v>
      </c>
      <c r="C2250" s="106" t="s">
        <v>6297</v>
      </c>
      <c r="D2250" s="168">
        <v>2029</v>
      </c>
      <c r="E2250" s="168">
        <v>4</v>
      </c>
      <c r="F2250" s="199">
        <v>52.676540992145704</v>
      </c>
      <c r="G2250" s="212" t="s">
        <v>6314</v>
      </c>
      <c r="H2250" s="212" t="s">
        <v>6314</v>
      </c>
      <c r="I2250" s="106" t="s">
        <v>594</v>
      </c>
      <c r="K2250" s="83" t="s">
        <v>6314</v>
      </c>
      <c r="L2250" s="83" t="s">
        <v>6314</v>
      </c>
      <c r="M2250" s="45" t="str">
        <f>IF(
ISNA(INDEX(resources!E:E,MATCH(B2250,resources!B:B,0))),"fillme",
INDEX(resources!E:E,MATCH(B2250,resources!B:B,0)))</f>
        <v>CAISO_Solar</v>
      </c>
      <c r="N2250" s="45">
        <f>IF(
ISNA(INDEX(resources!J:J,MATCH(B2250,resources!B:B,0))),"fillme",
INDEX(resources!J:J,MATCH(B2250,resources!B:B,0)))</f>
        <v>0</v>
      </c>
      <c r="O2250" s="83" t="str">
        <f>IFERROR(INDEX(resources!K:K,MATCH(B2250,resources!B:B,0)),"fillme")</f>
        <v>solar</v>
      </c>
      <c r="P2250" s="89" t="str">
        <f t="shared" si="486"/>
        <v>solar_2029_4</v>
      </c>
      <c r="Q2250" s="87">
        <f>INDEX(elcc!G:G,MATCH(P2250,elcc!D:D,0))</f>
        <v>9.6428571428571419E-2</v>
      </c>
      <c r="R2250" s="89">
        <f t="shared" si="487"/>
        <v>1</v>
      </c>
      <c r="S2250" s="89" t="s">
        <v>6314</v>
      </c>
      <c r="T2250" s="89" t="s">
        <v>6314</v>
      </c>
      <c r="U2250" s="90" t="str">
        <f t="shared" si="488"/>
        <v>ok</v>
      </c>
      <c r="V2250" s="63" t="str">
        <f>INDEX(resources!F:F,MATCH(B2250,resources!B:B,0))</f>
        <v>new_resolve</v>
      </c>
      <c r="W2250" s="110">
        <f t="shared" si="489"/>
        <v>1</v>
      </c>
      <c r="X2250" s="110">
        <f t="shared" si="490"/>
        <v>0</v>
      </c>
      <c r="Y2250" s="110" t="str">
        <f t="shared" si="491"/>
        <v>Tehachapi_Solar_energy_NA_CONFIDENTIAL</v>
      </c>
      <c r="Z2250" s="110">
        <f>IF(COUNTIFS($Y$2:Y2250,Y2250)=1,1,0)</f>
        <v>0</v>
      </c>
      <c r="AA2250" s="110">
        <f>SUM($Z$2:Z2250)*Z2250</f>
        <v>0</v>
      </c>
      <c r="AB2250" s="110">
        <f>COUNTIFS(resources!B:B,B2250)</f>
        <v>1</v>
      </c>
      <c r="AC2250" s="110">
        <f t="shared" si="492"/>
        <v>1</v>
      </c>
      <c r="AD2250" s="110">
        <f t="shared" si="493"/>
        <v>1</v>
      </c>
      <c r="AE2250" s="110">
        <f t="shared" si="494"/>
        <v>0</v>
      </c>
      <c r="AF2250" s="110">
        <f t="shared" si="495"/>
        <v>1</v>
      </c>
      <c r="AG2250" s="110">
        <f t="shared" si="496"/>
        <v>0</v>
      </c>
      <c r="AH2250" s="110">
        <f t="shared" si="497"/>
        <v>0</v>
      </c>
      <c r="AI2250" s="110">
        <f t="shared" si="498"/>
        <v>1</v>
      </c>
      <c r="AJ2250" s="100">
        <f>ROW()</f>
        <v>2250</v>
      </c>
      <c r="AK2250" s="100" t="e">
        <f>INDEX('BadRows RECART'!$C$2:$C$1207,MATCH(monthly_gwh_mw!AJ2250,'BadRows RECART'!$D$2:$D$1207,0))</f>
        <v>#N/A</v>
      </c>
    </row>
    <row r="2251" spans="1:37" ht="20">
      <c r="A2251" s="106" t="s">
        <v>3907</v>
      </c>
      <c r="B2251" s="106" t="s">
        <v>2092</v>
      </c>
      <c r="C2251" s="106" t="s">
        <v>6297</v>
      </c>
      <c r="D2251" s="168">
        <v>2029</v>
      </c>
      <c r="E2251" s="168">
        <v>5</v>
      </c>
      <c r="F2251" s="199">
        <v>64.935253196651274</v>
      </c>
      <c r="G2251" s="212" t="s">
        <v>6314</v>
      </c>
      <c r="H2251" s="212" t="s">
        <v>6314</v>
      </c>
      <c r="I2251" s="106" t="s">
        <v>594</v>
      </c>
      <c r="K2251" s="83" t="s">
        <v>6314</v>
      </c>
      <c r="L2251" s="83" t="s">
        <v>6314</v>
      </c>
      <c r="M2251" s="45" t="str">
        <f>IF(
ISNA(INDEX(resources!E:E,MATCH(B2251,resources!B:B,0))),"fillme",
INDEX(resources!E:E,MATCH(B2251,resources!B:B,0)))</f>
        <v>CAISO_Solar</v>
      </c>
      <c r="N2251" s="45">
        <f>IF(
ISNA(INDEX(resources!J:J,MATCH(B2251,resources!B:B,0))),"fillme",
INDEX(resources!J:J,MATCH(B2251,resources!B:B,0)))</f>
        <v>0</v>
      </c>
      <c r="O2251" s="83" t="str">
        <f>IFERROR(INDEX(resources!K:K,MATCH(B2251,resources!B:B,0)),"fillme")</f>
        <v>solar</v>
      </c>
      <c r="P2251" s="89" t="str">
        <f t="shared" si="486"/>
        <v>solar_2029_5</v>
      </c>
      <c r="Q2251" s="87">
        <f>INDEX(elcc!G:G,MATCH(P2251,elcc!D:D,0))</f>
        <v>0.10285714285714286</v>
      </c>
      <c r="R2251" s="89">
        <f t="shared" si="487"/>
        <v>1</v>
      </c>
      <c r="S2251" s="89" t="s">
        <v>6314</v>
      </c>
      <c r="T2251" s="89" t="s">
        <v>6314</v>
      </c>
      <c r="U2251" s="90" t="str">
        <f t="shared" si="488"/>
        <v>ok</v>
      </c>
      <c r="V2251" s="63" t="str">
        <f>INDEX(resources!F:F,MATCH(B2251,resources!B:B,0))</f>
        <v>new_resolve</v>
      </c>
      <c r="W2251" s="110">
        <f t="shared" si="489"/>
        <v>1</v>
      </c>
      <c r="X2251" s="110">
        <f t="shared" si="490"/>
        <v>0</v>
      </c>
      <c r="Y2251" s="110" t="str">
        <f t="shared" si="491"/>
        <v>Tehachapi_Solar_energy_NA_CONFIDENTIAL</v>
      </c>
      <c r="Z2251" s="110">
        <f>IF(COUNTIFS($Y$2:Y2251,Y2251)=1,1,0)</f>
        <v>0</v>
      </c>
      <c r="AA2251" s="110">
        <f>SUM($Z$2:Z2251)*Z2251</f>
        <v>0</v>
      </c>
      <c r="AB2251" s="110">
        <f>COUNTIFS(resources!B:B,B2251)</f>
        <v>1</v>
      </c>
      <c r="AC2251" s="110">
        <f t="shared" si="492"/>
        <v>1</v>
      </c>
      <c r="AD2251" s="110">
        <f t="shared" si="493"/>
        <v>1</v>
      </c>
      <c r="AE2251" s="110">
        <f t="shared" si="494"/>
        <v>0</v>
      </c>
      <c r="AF2251" s="110">
        <f t="shared" si="495"/>
        <v>1</v>
      </c>
      <c r="AG2251" s="110">
        <f t="shared" si="496"/>
        <v>0</v>
      </c>
      <c r="AH2251" s="110">
        <f t="shared" si="497"/>
        <v>0</v>
      </c>
      <c r="AI2251" s="110">
        <f t="shared" si="498"/>
        <v>1</v>
      </c>
      <c r="AJ2251" s="100">
        <f>ROW()</f>
        <v>2251</v>
      </c>
      <c r="AK2251" s="100" t="e">
        <f>INDEX('BadRows RECART'!$C$2:$C$1207,MATCH(monthly_gwh_mw!AJ2251,'BadRows RECART'!$D$2:$D$1207,0))</f>
        <v>#N/A</v>
      </c>
    </row>
    <row r="2252" spans="1:37" ht="20">
      <c r="A2252" s="106" t="s">
        <v>3907</v>
      </c>
      <c r="B2252" s="106" t="s">
        <v>2092</v>
      </c>
      <c r="C2252" s="106" t="s">
        <v>6297</v>
      </c>
      <c r="D2252" s="168">
        <v>2029</v>
      </c>
      <c r="E2252" s="168">
        <v>6</v>
      </c>
      <c r="F2252" s="199">
        <v>64.730426954889126</v>
      </c>
      <c r="G2252" s="212" t="s">
        <v>6314</v>
      </c>
      <c r="H2252" s="212" t="s">
        <v>6314</v>
      </c>
      <c r="I2252" s="106" t="s">
        <v>594</v>
      </c>
      <c r="K2252" s="83" t="s">
        <v>6314</v>
      </c>
      <c r="L2252" s="83" t="s">
        <v>6314</v>
      </c>
      <c r="M2252" s="45" t="str">
        <f>IF(
ISNA(INDEX(resources!E:E,MATCH(B2252,resources!B:B,0))),"fillme",
INDEX(resources!E:E,MATCH(B2252,resources!B:B,0)))</f>
        <v>CAISO_Solar</v>
      </c>
      <c r="N2252" s="45">
        <f>IF(
ISNA(INDEX(resources!J:J,MATCH(B2252,resources!B:B,0))),"fillme",
INDEX(resources!J:J,MATCH(B2252,resources!B:B,0)))</f>
        <v>0</v>
      </c>
      <c r="O2252" s="83" t="str">
        <f>IFERROR(INDEX(resources!K:K,MATCH(B2252,resources!B:B,0)),"fillme")</f>
        <v>solar</v>
      </c>
      <c r="P2252" s="89" t="str">
        <f t="shared" si="486"/>
        <v>solar_2029_6</v>
      </c>
      <c r="Q2252" s="87">
        <f>INDEX(elcc!G:G,MATCH(P2252,elcc!D:D,0))</f>
        <v>0.19928571428571426</v>
      </c>
      <c r="R2252" s="89">
        <f t="shared" si="487"/>
        <v>1</v>
      </c>
      <c r="S2252" s="89" t="s">
        <v>6314</v>
      </c>
      <c r="T2252" s="89" t="s">
        <v>6314</v>
      </c>
      <c r="U2252" s="90" t="str">
        <f t="shared" si="488"/>
        <v>ok</v>
      </c>
      <c r="V2252" s="63" t="str">
        <f>INDEX(resources!F:F,MATCH(B2252,resources!B:B,0))</f>
        <v>new_resolve</v>
      </c>
      <c r="W2252" s="110">
        <f t="shared" si="489"/>
        <v>1</v>
      </c>
      <c r="X2252" s="110">
        <f t="shared" si="490"/>
        <v>0</v>
      </c>
      <c r="Y2252" s="110" t="str">
        <f t="shared" si="491"/>
        <v>Tehachapi_Solar_energy_NA_CONFIDENTIAL</v>
      </c>
      <c r="Z2252" s="110">
        <f>IF(COUNTIFS($Y$2:Y2252,Y2252)=1,1,0)</f>
        <v>0</v>
      </c>
      <c r="AA2252" s="110">
        <f>SUM($Z$2:Z2252)*Z2252</f>
        <v>0</v>
      </c>
      <c r="AB2252" s="110">
        <f>COUNTIFS(resources!B:B,B2252)</f>
        <v>1</v>
      </c>
      <c r="AC2252" s="110">
        <f t="shared" si="492"/>
        <v>1</v>
      </c>
      <c r="AD2252" s="110">
        <f t="shared" si="493"/>
        <v>1</v>
      </c>
      <c r="AE2252" s="110">
        <f t="shared" si="494"/>
        <v>0</v>
      </c>
      <c r="AF2252" s="110">
        <f t="shared" si="495"/>
        <v>1</v>
      </c>
      <c r="AG2252" s="110">
        <f t="shared" si="496"/>
        <v>0</v>
      </c>
      <c r="AH2252" s="110">
        <f t="shared" si="497"/>
        <v>0</v>
      </c>
      <c r="AI2252" s="110">
        <f t="shared" si="498"/>
        <v>1</v>
      </c>
      <c r="AJ2252" s="100">
        <f>ROW()</f>
        <v>2252</v>
      </c>
      <c r="AK2252" s="100" t="e">
        <f>INDEX('BadRows RECART'!$C$2:$C$1207,MATCH(monthly_gwh_mw!AJ2252,'BadRows RECART'!$D$2:$D$1207,0))</f>
        <v>#N/A</v>
      </c>
    </row>
    <row r="2253" spans="1:37" ht="20">
      <c r="A2253" s="106" t="s">
        <v>3907</v>
      </c>
      <c r="B2253" s="106" t="s">
        <v>2092</v>
      </c>
      <c r="C2253" s="106" t="s">
        <v>6297</v>
      </c>
      <c r="D2253" s="168">
        <v>2029</v>
      </c>
      <c r="E2253" s="168">
        <v>7</v>
      </c>
      <c r="F2253" s="199">
        <v>62.235955154560976</v>
      </c>
      <c r="G2253" s="212" t="s">
        <v>6314</v>
      </c>
      <c r="H2253" s="212" t="s">
        <v>6314</v>
      </c>
      <c r="I2253" s="106" t="s">
        <v>594</v>
      </c>
      <c r="K2253" s="83" t="s">
        <v>6314</v>
      </c>
      <c r="L2253" s="83" t="s">
        <v>6314</v>
      </c>
      <c r="M2253" s="45" t="str">
        <f>IF(
ISNA(INDEX(resources!E:E,MATCH(B2253,resources!B:B,0))),"fillme",
INDEX(resources!E:E,MATCH(B2253,resources!B:B,0)))</f>
        <v>CAISO_Solar</v>
      </c>
      <c r="N2253" s="45">
        <f>IF(
ISNA(INDEX(resources!J:J,MATCH(B2253,resources!B:B,0))),"fillme",
INDEX(resources!J:J,MATCH(B2253,resources!B:B,0)))</f>
        <v>0</v>
      </c>
      <c r="O2253" s="83" t="str">
        <f>IFERROR(INDEX(resources!K:K,MATCH(B2253,resources!B:B,0)),"fillme")</f>
        <v>solar</v>
      </c>
      <c r="P2253" s="89" t="str">
        <f t="shared" si="486"/>
        <v>solar_2029_7</v>
      </c>
      <c r="Q2253" s="87">
        <f>INDEX(elcc!G:G,MATCH(P2253,elcc!D:D,0))</f>
        <v>0.25071428571428572</v>
      </c>
      <c r="R2253" s="89">
        <f t="shared" si="487"/>
        <v>1</v>
      </c>
      <c r="S2253" s="89" t="s">
        <v>6314</v>
      </c>
      <c r="T2253" s="89" t="s">
        <v>6314</v>
      </c>
      <c r="U2253" s="90" t="str">
        <f t="shared" si="488"/>
        <v>ok</v>
      </c>
      <c r="V2253" s="63" t="str">
        <f>INDEX(resources!F:F,MATCH(B2253,resources!B:B,0))</f>
        <v>new_resolve</v>
      </c>
      <c r="W2253" s="110">
        <f t="shared" si="489"/>
        <v>1</v>
      </c>
      <c r="X2253" s="110">
        <f t="shared" si="490"/>
        <v>0</v>
      </c>
      <c r="Y2253" s="110" t="str">
        <f t="shared" si="491"/>
        <v>Tehachapi_Solar_energy_NA_CONFIDENTIAL</v>
      </c>
      <c r="Z2253" s="110">
        <f>IF(COUNTIFS($Y$2:Y2253,Y2253)=1,1,0)</f>
        <v>0</v>
      </c>
      <c r="AA2253" s="110">
        <f>SUM($Z$2:Z2253)*Z2253</f>
        <v>0</v>
      </c>
      <c r="AB2253" s="110">
        <f>COUNTIFS(resources!B:B,B2253)</f>
        <v>1</v>
      </c>
      <c r="AC2253" s="110">
        <f t="shared" si="492"/>
        <v>1</v>
      </c>
      <c r="AD2253" s="110">
        <f t="shared" si="493"/>
        <v>1</v>
      </c>
      <c r="AE2253" s="110">
        <f t="shared" si="494"/>
        <v>0</v>
      </c>
      <c r="AF2253" s="110">
        <f t="shared" si="495"/>
        <v>1</v>
      </c>
      <c r="AG2253" s="110">
        <f t="shared" si="496"/>
        <v>0</v>
      </c>
      <c r="AH2253" s="110">
        <f t="shared" si="497"/>
        <v>0</v>
      </c>
      <c r="AI2253" s="110">
        <f t="shared" si="498"/>
        <v>1</v>
      </c>
      <c r="AJ2253" s="100">
        <f>ROW()</f>
        <v>2253</v>
      </c>
      <c r="AK2253" s="100" t="e">
        <f>INDEX('BadRows RECART'!$C$2:$C$1207,MATCH(monthly_gwh_mw!AJ2253,'BadRows RECART'!$D$2:$D$1207,0))</f>
        <v>#N/A</v>
      </c>
    </row>
    <row r="2254" spans="1:37" ht="20">
      <c r="A2254" s="106" t="s">
        <v>3907</v>
      </c>
      <c r="B2254" s="106" t="s">
        <v>2092</v>
      </c>
      <c r="C2254" s="106" t="s">
        <v>6297</v>
      </c>
      <c r="D2254" s="168">
        <v>2029</v>
      </c>
      <c r="E2254" s="168">
        <v>8</v>
      </c>
      <c r="F2254" s="199">
        <v>57.933960256541233</v>
      </c>
      <c r="G2254" s="212" t="s">
        <v>6314</v>
      </c>
      <c r="H2254" s="212" t="s">
        <v>6314</v>
      </c>
      <c r="I2254" s="106" t="s">
        <v>594</v>
      </c>
      <c r="K2254" s="83" t="s">
        <v>6314</v>
      </c>
      <c r="L2254" s="83" t="s">
        <v>6314</v>
      </c>
      <c r="M2254" s="45" t="str">
        <f>IF(
ISNA(INDEX(resources!E:E,MATCH(B2254,resources!B:B,0))),"fillme",
INDEX(resources!E:E,MATCH(B2254,resources!B:B,0)))</f>
        <v>CAISO_Solar</v>
      </c>
      <c r="N2254" s="45">
        <f>IF(
ISNA(INDEX(resources!J:J,MATCH(B2254,resources!B:B,0))),"fillme",
INDEX(resources!J:J,MATCH(B2254,resources!B:B,0)))</f>
        <v>0</v>
      </c>
      <c r="O2254" s="83" t="str">
        <f>IFERROR(INDEX(resources!K:K,MATCH(B2254,resources!B:B,0)),"fillme")</f>
        <v>solar</v>
      </c>
      <c r="P2254" s="89" t="str">
        <f t="shared" si="486"/>
        <v>solar_2029_8</v>
      </c>
      <c r="Q2254" s="87">
        <f>INDEX(elcc!G:G,MATCH(P2254,elcc!D:D,0))</f>
        <v>0.17357142857142857</v>
      </c>
      <c r="R2254" s="89">
        <f t="shared" si="487"/>
        <v>1</v>
      </c>
      <c r="S2254" s="89" t="s">
        <v>6314</v>
      </c>
      <c r="T2254" s="89" t="s">
        <v>6314</v>
      </c>
      <c r="U2254" s="90" t="str">
        <f t="shared" si="488"/>
        <v>ok</v>
      </c>
      <c r="V2254" s="63" t="str">
        <f>INDEX(resources!F:F,MATCH(B2254,resources!B:B,0))</f>
        <v>new_resolve</v>
      </c>
      <c r="W2254" s="110">
        <f t="shared" si="489"/>
        <v>1</v>
      </c>
      <c r="X2254" s="110">
        <f t="shared" si="490"/>
        <v>0</v>
      </c>
      <c r="Y2254" s="110" t="str">
        <f t="shared" si="491"/>
        <v>Tehachapi_Solar_energy_NA_CONFIDENTIAL</v>
      </c>
      <c r="Z2254" s="110">
        <f>IF(COUNTIFS($Y$2:Y2254,Y2254)=1,1,0)</f>
        <v>0</v>
      </c>
      <c r="AA2254" s="110">
        <f>SUM($Z$2:Z2254)*Z2254</f>
        <v>0</v>
      </c>
      <c r="AB2254" s="110">
        <f>COUNTIFS(resources!B:B,B2254)</f>
        <v>1</v>
      </c>
      <c r="AC2254" s="110">
        <f t="shared" si="492"/>
        <v>1</v>
      </c>
      <c r="AD2254" s="110">
        <f t="shared" si="493"/>
        <v>1</v>
      </c>
      <c r="AE2254" s="110">
        <f t="shared" si="494"/>
        <v>0</v>
      </c>
      <c r="AF2254" s="110">
        <f t="shared" si="495"/>
        <v>1</v>
      </c>
      <c r="AG2254" s="110">
        <f t="shared" si="496"/>
        <v>0</v>
      </c>
      <c r="AH2254" s="110">
        <f t="shared" si="497"/>
        <v>0</v>
      </c>
      <c r="AI2254" s="110">
        <f t="shared" si="498"/>
        <v>1</v>
      </c>
      <c r="AJ2254" s="100">
        <f>ROW()</f>
        <v>2254</v>
      </c>
      <c r="AK2254" s="100" t="e">
        <f>INDEX('BadRows RECART'!$C$2:$C$1207,MATCH(monthly_gwh_mw!AJ2254,'BadRows RECART'!$D$2:$D$1207,0))</f>
        <v>#N/A</v>
      </c>
    </row>
    <row r="2255" spans="1:37" ht="20">
      <c r="A2255" s="106" t="s">
        <v>3907</v>
      </c>
      <c r="B2255" s="106" t="s">
        <v>2092</v>
      </c>
      <c r="C2255" s="106" t="s">
        <v>6297</v>
      </c>
      <c r="D2255" s="168">
        <v>2029</v>
      </c>
      <c r="E2255" s="168">
        <v>9</v>
      </c>
      <c r="F2255" s="199">
        <v>50.046357951550796</v>
      </c>
      <c r="G2255" s="212" t="s">
        <v>6314</v>
      </c>
      <c r="H2255" s="212" t="s">
        <v>6314</v>
      </c>
      <c r="I2255" s="106" t="s">
        <v>594</v>
      </c>
      <c r="K2255" s="83" t="s">
        <v>6314</v>
      </c>
      <c r="L2255" s="83" t="s">
        <v>6314</v>
      </c>
      <c r="M2255" s="45" t="str">
        <f>IF(
ISNA(INDEX(resources!E:E,MATCH(B2255,resources!B:B,0))),"fillme",
INDEX(resources!E:E,MATCH(B2255,resources!B:B,0)))</f>
        <v>CAISO_Solar</v>
      </c>
      <c r="N2255" s="45">
        <f>IF(
ISNA(INDEX(resources!J:J,MATCH(B2255,resources!B:B,0))),"fillme",
INDEX(resources!J:J,MATCH(B2255,resources!B:B,0)))</f>
        <v>0</v>
      </c>
      <c r="O2255" s="83" t="str">
        <f>IFERROR(INDEX(resources!K:K,MATCH(B2255,resources!B:B,0)),"fillme")</f>
        <v>solar</v>
      </c>
      <c r="P2255" s="89" t="str">
        <f t="shared" si="486"/>
        <v>solar_2029_9</v>
      </c>
      <c r="Q2255" s="87">
        <f>INDEX(elcc!G:G,MATCH(P2255,elcc!D:D,0))</f>
        <v>8.8890363256559829E-2</v>
      </c>
      <c r="R2255" s="89">
        <f t="shared" si="487"/>
        <v>1</v>
      </c>
      <c r="S2255" s="89" t="s">
        <v>6314</v>
      </c>
      <c r="T2255" s="89" t="s">
        <v>6314</v>
      </c>
      <c r="U2255" s="90" t="str">
        <f t="shared" si="488"/>
        <v>ok</v>
      </c>
      <c r="V2255" s="63" t="str">
        <f>INDEX(resources!F:F,MATCH(B2255,resources!B:B,0))</f>
        <v>new_resolve</v>
      </c>
      <c r="W2255" s="110">
        <f t="shared" si="489"/>
        <v>1</v>
      </c>
      <c r="X2255" s="110">
        <f t="shared" si="490"/>
        <v>0</v>
      </c>
      <c r="Y2255" s="110" t="str">
        <f t="shared" si="491"/>
        <v>Tehachapi_Solar_energy_NA_CONFIDENTIAL</v>
      </c>
      <c r="Z2255" s="110">
        <f>IF(COUNTIFS($Y$2:Y2255,Y2255)=1,1,0)</f>
        <v>0</v>
      </c>
      <c r="AA2255" s="110">
        <f>SUM($Z$2:Z2255)*Z2255</f>
        <v>0</v>
      </c>
      <c r="AB2255" s="110">
        <f>COUNTIFS(resources!B:B,B2255)</f>
        <v>1</v>
      </c>
      <c r="AC2255" s="110">
        <f t="shared" si="492"/>
        <v>1</v>
      </c>
      <c r="AD2255" s="110">
        <f t="shared" si="493"/>
        <v>1</v>
      </c>
      <c r="AE2255" s="110">
        <f t="shared" si="494"/>
        <v>0</v>
      </c>
      <c r="AF2255" s="110">
        <f t="shared" si="495"/>
        <v>1</v>
      </c>
      <c r="AG2255" s="110">
        <f t="shared" si="496"/>
        <v>0</v>
      </c>
      <c r="AH2255" s="110">
        <f t="shared" si="497"/>
        <v>0</v>
      </c>
      <c r="AI2255" s="110">
        <f t="shared" si="498"/>
        <v>1</v>
      </c>
      <c r="AJ2255" s="100">
        <f>ROW()</f>
        <v>2255</v>
      </c>
      <c r="AK2255" s="100" t="e">
        <f>INDEX('BadRows RECART'!$C$2:$C$1207,MATCH(monthly_gwh_mw!AJ2255,'BadRows RECART'!$D$2:$D$1207,0))</f>
        <v>#N/A</v>
      </c>
    </row>
    <row r="2256" spans="1:37" ht="20">
      <c r="A2256" s="106" t="s">
        <v>3907</v>
      </c>
      <c r="B2256" s="106" t="s">
        <v>2092</v>
      </c>
      <c r="C2256" s="106" t="s">
        <v>6297</v>
      </c>
      <c r="D2256" s="168">
        <v>2029</v>
      </c>
      <c r="E2256" s="168">
        <v>10</v>
      </c>
      <c r="F2256" s="199">
        <v>42.562438736224045</v>
      </c>
      <c r="G2256" s="212" t="s">
        <v>6314</v>
      </c>
      <c r="H2256" s="212" t="s">
        <v>6314</v>
      </c>
      <c r="I2256" s="106" t="s">
        <v>594</v>
      </c>
      <c r="K2256" s="83" t="s">
        <v>6314</v>
      </c>
      <c r="L2256" s="83" t="s">
        <v>6314</v>
      </c>
      <c r="M2256" s="45" t="str">
        <f>IF(
ISNA(INDEX(resources!E:E,MATCH(B2256,resources!B:B,0))),"fillme",
INDEX(resources!E:E,MATCH(B2256,resources!B:B,0)))</f>
        <v>CAISO_Solar</v>
      </c>
      <c r="N2256" s="45">
        <f>IF(
ISNA(INDEX(resources!J:J,MATCH(B2256,resources!B:B,0))),"fillme",
INDEX(resources!J:J,MATCH(B2256,resources!B:B,0)))</f>
        <v>0</v>
      </c>
      <c r="O2256" s="83" t="str">
        <f>IFERROR(INDEX(resources!K:K,MATCH(B2256,resources!B:B,0)),"fillme")</f>
        <v>solar</v>
      </c>
      <c r="P2256" s="89" t="str">
        <f t="shared" si="486"/>
        <v>solar_2029_10</v>
      </c>
      <c r="Q2256" s="87">
        <f>INDEX(elcc!G:G,MATCH(P2256,elcc!D:D,0))</f>
        <v>1.2857142857142857E-2</v>
      </c>
      <c r="R2256" s="89">
        <f t="shared" si="487"/>
        <v>1</v>
      </c>
      <c r="S2256" s="89" t="s">
        <v>6314</v>
      </c>
      <c r="T2256" s="89" t="s">
        <v>6314</v>
      </c>
      <c r="U2256" s="90" t="str">
        <f t="shared" si="488"/>
        <v>ok</v>
      </c>
      <c r="V2256" s="63" t="str">
        <f>INDEX(resources!F:F,MATCH(B2256,resources!B:B,0))</f>
        <v>new_resolve</v>
      </c>
      <c r="W2256" s="110">
        <f t="shared" si="489"/>
        <v>1</v>
      </c>
      <c r="X2256" s="110">
        <f t="shared" si="490"/>
        <v>0</v>
      </c>
      <c r="Y2256" s="110" t="str">
        <f t="shared" si="491"/>
        <v>Tehachapi_Solar_energy_NA_CONFIDENTIAL</v>
      </c>
      <c r="Z2256" s="110">
        <f>IF(COUNTIFS($Y$2:Y2256,Y2256)=1,1,0)</f>
        <v>0</v>
      </c>
      <c r="AA2256" s="110">
        <f>SUM($Z$2:Z2256)*Z2256</f>
        <v>0</v>
      </c>
      <c r="AB2256" s="110">
        <f>COUNTIFS(resources!B:B,B2256)</f>
        <v>1</v>
      </c>
      <c r="AC2256" s="110">
        <f t="shared" si="492"/>
        <v>1</v>
      </c>
      <c r="AD2256" s="110">
        <f t="shared" si="493"/>
        <v>1</v>
      </c>
      <c r="AE2256" s="110">
        <f t="shared" si="494"/>
        <v>0</v>
      </c>
      <c r="AF2256" s="110">
        <f t="shared" si="495"/>
        <v>1</v>
      </c>
      <c r="AG2256" s="110">
        <f t="shared" si="496"/>
        <v>0</v>
      </c>
      <c r="AH2256" s="110">
        <f t="shared" si="497"/>
        <v>0</v>
      </c>
      <c r="AI2256" s="110">
        <f t="shared" si="498"/>
        <v>1</v>
      </c>
      <c r="AJ2256" s="100">
        <f>ROW()</f>
        <v>2256</v>
      </c>
      <c r="AK2256" s="100" t="e">
        <f>INDEX('BadRows RECART'!$C$2:$C$1207,MATCH(monthly_gwh_mw!AJ2256,'BadRows RECART'!$D$2:$D$1207,0))</f>
        <v>#N/A</v>
      </c>
    </row>
    <row r="2257" spans="1:37" ht="20">
      <c r="A2257" s="106" t="s">
        <v>3907</v>
      </c>
      <c r="B2257" s="106" t="s">
        <v>2092</v>
      </c>
      <c r="C2257" s="106" t="s">
        <v>6297</v>
      </c>
      <c r="D2257" s="168">
        <v>2029</v>
      </c>
      <c r="E2257" s="168">
        <v>11</v>
      </c>
      <c r="F2257" s="199">
        <v>31.422599482358699</v>
      </c>
      <c r="G2257" s="212" t="s">
        <v>6314</v>
      </c>
      <c r="H2257" s="212" t="s">
        <v>6314</v>
      </c>
      <c r="I2257" s="106" t="s">
        <v>594</v>
      </c>
      <c r="K2257" s="83" t="s">
        <v>6314</v>
      </c>
      <c r="L2257" s="83" t="s">
        <v>6314</v>
      </c>
      <c r="M2257" s="45" t="str">
        <f>IF(
ISNA(INDEX(resources!E:E,MATCH(B2257,resources!B:B,0))),"fillme",
INDEX(resources!E:E,MATCH(B2257,resources!B:B,0)))</f>
        <v>CAISO_Solar</v>
      </c>
      <c r="N2257" s="45">
        <f>IF(
ISNA(INDEX(resources!J:J,MATCH(B2257,resources!B:B,0))),"fillme",
INDEX(resources!J:J,MATCH(B2257,resources!B:B,0)))</f>
        <v>0</v>
      </c>
      <c r="O2257" s="83" t="str">
        <f>IFERROR(INDEX(resources!K:K,MATCH(B2257,resources!B:B,0)),"fillme")</f>
        <v>solar</v>
      </c>
      <c r="P2257" s="89" t="str">
        <f t="shared" si="486"/>
        <v>solar_2029_11</v>
      </c>
      <c r="Q2257" s="87">
        <f>INDEX(elcc!G:G,MATCH(P2257,elcc!D:D,0))</f>
        <v>1.2857142857142857E-2</v>
      </c>
      <c r="R2257" s="89">
        <f t="shared" si="487"/>
        <v>1</v>
      </c>
      <c r="S2257" s="89" t="s">
        <v>6314</v>
      </c>
      <c r="T2257" s="89" t="s">
        <v>6314</v>
      </c>
      <c r="U2257" s="90" t="str">
        <f t="shared" si="488"/>
        <v>ok</v>
      </c>
      <c r="V2257" s="63" t="str">
        <f>INDEX(resources!F:F,MATCH(B2257,resources!B:B,0))</f>
        <v>new_resolve</v>
      </c>
      <c r="W2257" s="110">
        <f t="shared" si="489"/>
        <v>1</v>
      </c>
      <c r="X2257" s="110">
        <f t="shared" si="490"/>
        <v>0</v>
      </c>
      <c r="Y2257" s="110" t="str">
        <f t="shared" si="491"/>
        <v>Tehachapi_Solar_energy_NA_CONFIDENTIAL</v>
      </c>
      <c r="Z2257" s="110">
        <f>IF(COUNTIFS($Y$2:Y2257,Y2257)=1,1,0)</f>
        <v>0</v>
      </c>
      <c r="AA2257" s="110">
        <f>SUM($Z$2:Z2257)*Z2257</f>
        <v>0</v>
      </c>
      <c r="AB2257" s="110">
        <f>COUNTIFS(resources!B:B,B2257)</f>
        <v>1</v>
      </c>
      <c r="AC2257" s="110">
        <f t="shared" si="492"/>
        <v>1</v>
      </c>
      <c r="AD2257" s="110">
        <f t="shared" si="493"/>
        <v>1</v>
      </c>
      <c r="AE2257" s="110">
        <f t="shared" si="494"/>
        <v>0</v>
      </c>
      <c r="AF2257" s="110">
        <f t="shared" si="495"/>
        <v>1</v>
      </c>
      <c r="AG2257" s="110">
        <f t="shared" si="496"/>
        <v>0</v>
      </c>
      <c r="AH2257" s="110">
        <f t="shared" si="497"/>
        <v>0</v>
      </c>
      <c r="AI2257" s="110">
        <f t="shared" si="498"/>
        <v>1</v>
      </c>
      <c r="AJ2257" s="100">
        <f>ROW()</f>
        <v>2257</v>
      </c>
      <c r="AK2257" s="100" t="e">
        <f>INDEX('BadRows RECART'!$C$2:$C$1207,MATCH(monthly_gwh_mw!AJ2257,'BadRows RECART'!$D$2:$D$1207,0))</f>
        <v>#N/A</v>
      </c>
    </row>
    <row r="2258" spans="1:37" ht="20">
      <c r="A2258" s="106" t="s">
        <v>3907</v>
      </c>
      <c r="B2258" s="106" t="s">
        <v>2092</v>
      </c>
      <c r="C2258" s="106" t="s">
        <v>6297</v>
      </c>
      <c r="D2258" s="168">
        <v>2029</v>
      </c>
      <c r="E2258" s="168">
        <v>12</v>
      </c>
      <c r="F2258" s="199">
        <v>27.686591866376109</v>
      </c>
      <c r="G2258" s="212" t="s">
        <v>6314</v>
      </c>
      <c r="H2258" s="212" t="s">
        <v>6314</v>
      </c>
      <c r="I2258" s="106" t="s">
        <v>594</v>
      </c>
      <c r="K2258" s="83" t="s">
        <v>6314</v>
      </c>
      <c r="L2258" s="83" t="s">
        <v>6314</v>
      </c>
      <c r="M2258" s="45" t="str">
        <f>IF(
ISNA(INDEX(resources!E:E,MATCH(B2258,resources!B:B,0))),"fillme",
INDEX(resources!E:E,MATCH(B2258,resources!B:B,0)))</f>
        <v>CAISO_Solar</v>
      </c>
      <c r="N2258" s="45">
        <f>IF(
ISNA(INDEX(resources!J:J,MATCH(B2258,resources!B:B,0))),"fillme",
INDEX(resources!J:J,MATCH(B2258,resources!B:B,0)))</f>
        <v>0</v>
      </c>
      <c r="O2258" s="83" t="str">
        <f>IFERROR(INDEX(resources!K:K,MATCH(B2258,resources!B:B,0)),"fillme")</f>
        <v>solar</v>
      </c>
      <c r="P2258" s="89" t="str">
        <f t="shared" si="486"/>
        <v>solar_2029_12</v>
      </c>
      <c r="Q2258" s="87">
        <f>INDEX(elcc!G:G,MATCH(P2258,elcc!D:D,0))</f>
        <v>0</v>
      </c>
      <c r="R2258" s="89">
        <f t="shared" si="487"/>
        <v>1</v>
      </c>
      <c r="S2258" s="89" t="s">
        <v>6314</v>
      </c>
      <c r="T2258" s="89" t="s">
        <v>6314</v>
      </c>
      <c r="U2258" s="90" t="str">
        <f t="shared" si="488"/>
        <v>ok</v>
      </c>
      <c r="V2258" s="63" t="str">
        <f>INDEX(resources!F:F,MATCH(B2258,resources!B:B,0))</f>
        <v>new_resolve</v>
      </c>
      <c r="W2258" s="110">
        <f t="shared" si="489"/>
        <v>1</v>
      </c>
      <c r="X2258" s="110">
        <f t="shared" si="490"/>
        <v>0</v>
      </c>
      <c r="Y2258" s="110" t="str">
        <f t="shared" si="491"/>
        <v>Tehachapi_Solar_energy_NA_CONFIDENTIAL</v>
      </c>
      <c r="Z2258" s="110">
        <f>IF(COUNTIFS($Y$2:Y2258,Y2258)=1,1,0)</f>
        <v>0</v>
      </c>
      <c r="AA2258" s="110">
        <f>SUM($Z$2:Z2258)*Z2258</f>
        <v>0</v>
      </c>
      <c r="AB2258" s="110">
        <f>COUNTIFS(resources!B:B,B2258)</f>
        <v>1</v>
      </c>
      <c r="AC2258" s="110">
        <f t="shared" si="492"/>
        <v>1</v>
      </c>
      <c r="AD2258" s="110">
        <f t="shared" si="493"/>
        <v>1</v>
      </c>
      <c r="AE2258" s="110">
        <f t="shared" si="494"/>
        <v>0</v>
      </c>
      <c r="AF2258" s="110">
        <f t="shared" si="495"/>
        <v>1</v>
      </c>
      <c r="AG2258" s="110">
        <f t="shared" si="496"/>
        <v>0</v>
      </c>
      <c r="AH2258" s="110">
        <f t="shared" si="497"/>
        <v>0</v>
      </c>
      <c r="AI2258" s="110">
        <f t="shared" si="498"/>
        <v>1</v>
      </c>
      <c r="AJ2258" s="100">
        <f>ROW()</f>
        <v>2258</v>
      </c>
      <c r="AK2258" s="100" t="e">
        <f>INDEX('BadRows RECART'!$C$2:$C$1207,MATCH(monthly_gwh_mw!AJ2258,'BadRows RECART'!$D$2:$D$1207,0))</f>
        <v>#N/A</v>
      </c>
    </row>
    <row r="2259" spans="1:37" ht="20">
      <c r="A2259" s="106" t="s">
        <v>3907</v>
      </c>
      <c r="B2259" s="106" t="s">
        <v>2092</v>
      </c>
      <c r="C2259" s="106" t="s">
        <v>6297</v>
      </c>
      <c r="D2259" s="168">
        <v>2030</v>
      </c>
      <c r="E2259" s="168">
        <v>1</v>
      </c>
      <c r="F2259" s="199">
        <v>31.00995268819246</v>
      </c>
      <c r="G2259" s="212" t="s">
        <v>6314</v>
      </c>
      <c r="H2259" s="212" t="s">
        <v>6314</v>
      </c>
      <c r="I2259" s="106" t="s">
        <v>594</v>
      </c>
      <c r="K2259" s="83" t="s">
        <v>6314</v>
      </c>
      <c r="L2259" s="83" t="s">
        <v>6314</v>
      </c>
      <c r="M2259" s="45" t="str">
        <f>IF(
ISNA(INDEX(resources!E:E,MATCH(B2259,resources!B:B,0))),"fillme",
INDEX(resources!E:E,MATCH(B2259,resources!B:B,0)))</f>
        <v>CAISO_Solar</v>
      </c>
      <c r="N2259" s="45">
        <f>IF(
ISNA(INDEX(resources!J:J,MATCH(B2259,resources!B:B,0))),"fillme",
INDEX(resources!J:J,MATCH(B2259,resources!B:B,0)))</f>
        <v>0</v>
      </c>
      <c r="O2259" s="83" t="str">
        <f>IFERROR(INDEX(resources!K:K,MATCH(B2259,resources!B:B,0)),"fillme")</f>
        <v>solar</v>
      </c>
      <c r="P2259" s="89" t="str">
        <f t="shared" si="486"/>
        <v>solar_2030_1</v>
      </c>
      <c r="Q2259" s="87">
        <f>INDEX(elcc!G:G,MATCH(P2259,elcc!D:D,0))</f>
        <v>2.5714285714285714E-2</v>
      </c>
      <c r="R2259" s="89">
        <f t="shared" si="487"/>
        <v>1</v>
      </c>
      <c r="S2259" s="89" t="s">
        <v>6314</v>
      </c>
      <c r="T2259" s="89" t="s">
        <v>6314</v>
      </c>
      <c r="U2259" s="90" t="str">
        <f t="shared" si="488"/>
        <v>ok</v>
      </c>
      <c r="V2259" s="63" t="str">
        <f>INDEX(resources!F:F,MATCH(B2259,resources!B:B,0))</f>
        <v>new_resolve</v>
      </c>
      <c r="W2259" s="110">
        <f t="shared" si="489"/>
        <v>1</v>
      </c>
      <c r="X2259" s="110">
        <f t="shared" si="490"/>
        <v>0</v>
      </c>
      <c r="Y2259" s="110" t="str">
        <f t="shared" si="491"/>
        <v>Tehachapi_Solar_energy_NA_CONFIDENTIAL</v>
      </c>
      <c r="Z2259" s="110">
        <f>IF(COUNTIFS($Y$2:Y2259,Y2259)=1,1,0)</f>
        <v>0</v>
      </c>
      <c r="AA2259" s="110">
        <f>SUM($Z$2:Z2259)*Z2259</f>
        <v>0</v>
      </c>
      <c r="AB2259" s="110">
        <f>COUNTIFS(resources!B:B,B2259)</f>
        <v>1</v>
      </c>
      <c r="AC2259" s="110">
        <f t="shared" si="492"/>
        <v>1</v>
      </c>
      <c r="AD2259" s="110">
        <f t="shared" si="493"/>
        <v>1</v>
      </c>
      <c r="AE2259" s="110">
        <f t="shared" si="494"/>
        <v>0</v>
      </c>
      <c r="AF2259" s="110">
        <f t="shared" si="495"/>
        <v>1</v>
      </c>
      <c r="AG2259" s="110">
        <f t="shared" si="496"/>
        <v>0</v>
      </c>
      <c r="AH2259" s="110">
        <f t="shared" si="497"/>
        <v>0</v>
      </c>
      <c r="AI2259" s="110">
        <f t="shared" si="498"/>
        <v>1</v>
      </c>
      <c r="AJ2259" s="100">
        <f>ROW()</f>
        <v>2259</v>
      </c>
      <c r="AK2259" s="100" t="e">
        <f>INDEX('BadRows RECART'!$C$2:$C$1207,MATCH(monthly_gwh_mw!AJ2259,'BadRows RECART'!$D$2:$D$1207,0))</f>
        <v>#N/A</v>
      </c>
    </row>
    <row r="2260" spans="1:37" ht="20">
      <c r="A2260" s="106" t="s">
        <v>3907</v>
      </c>
      <c r="B2260" s="106" t="s">
        <v>2092</v>
      </c>
      <c r="C2260" s="106" t="s">
        <v>6297</v>
      </c>
      <c r="D2260" s="168">
        <v>2030</v>
      </c>
      <c r="E2260" s="168">
        <v>2</v>
      </c>
      <c r="F2260" s="199">
        <v>30.808082553859791</v>
      </c>
      <c r="G2260" s="212" t="s">
        <v>6314</v>
      </c>
      <c r="H2260" s="212" t="s">
        <v>6314</v>
      </c>
      <c r="I2260" s="106" t="s">
        <v>594</v>
      </c>
      <c r="K2260" s="83" t="s">
        <v>6314</v>
      </c>
      <c r="L2260" s="83" t="s">
        <v>6314</v>
      </c>
      <c r="M2260" s="45" t="str">
        <f>IF(
ISNA(INDEX(resources!E:E,MATCH(B2260,resources!B:B,0))),"fillme",
INDEX(resources!E:E,MATCH(B2260,resources!B:B,0)))</f>
        <v>CAISO_Solar</v>
      </c>
      <c r="N2260" s="45">
        <f>IF(
ISNA(INDEX(resources!J:J,MATCH(B2260,resources!B:B,0))),"fillme",
INDEX(resources!J:J,MATCH(B2260,resources!B:B,0)))</f>
        <v>0</v>
      </c>
      <c r="O2260" s="83" t="str">
        <f>IFERROR(INDEX(resources!K:K,MATCH(B2260,resources!B:B,0)),"fillme")</f>
        <v>solar</v>
      </c>
      <c r="P2260" s="89" t="str">
        <f t="shared" si="486"/>
        <v>solar_2030_2</v>
      </c>
      <c r="Q2260" s="87">
        <f>INDEX(elcc!G:G,MATCH(P2260,elcc!D:D,0))</f>
        <v>1.9285714285714285E-2</v>
      </c>
      <c r="R2260" s="89">
        <f t="shared" si="487"/>
        <v>1</v>
      </c>
      <c r="S2260" s="89" t="s">
        <v>6314</v>
      </c>
      <c r="T2260" s="89" t="s">
        <v>6314</v>
      </c>
      <c r="U2260" s="90" t="str">
        <f t="shared" si="488"/>
        <v>ok</v>
      </c>
      <c r="V2260" s="63" t="str">
        <f>INDEX(resources!F:F,MATCH(B2260,resources!B:B,0))</f>
        <v>new_resolve</v>
      </c>
      <c r="W2260" s="110">
        <f t="shared" si="489"/>
        <v>1</v>
      </c>
      <c r="X2260" s="110">
        <f t="shared" si="490"/>
        <v>0</v>
      </c>
      <c r="Y2260" s="110" t="str">
        <f t="shared" si="491"/>
        <v>Tehachapi_Solar_energy_NA_CONFIDENTIAL</v>
      </c>
      <c r="Z2260" s="110">
        <f>IF(COUNTIFS($Y$2:Y2260,Y2260)=1,1,0)</f>
        <v>0</v>
      </c>
      <c r="AA2260" s="110">
        <f>SUM($Z$2:Z2260)*Z2260</f>
        <v>0</v>
      </c>
      <c r="AB2260" s="110">
        <f>COUNTIFS(resources!B:B,B2260)</f>
        <v>1</v>
      </c>
      <c r="AC2260" s="110">
        <f t="shared" si="492"/>
        <v>1</v>
      </c>
      <c r="AD2260" s="110">
        <f t="shared" si="493"/>
        <v>1</v>
      </c>
      <c r="AE2260" s="110">
        <f t="shared" si="494"/>
        <v>0</v>
      </c>
      <c r="AF2260" s="110">
        <f t="shared" si="495"/>
        <v>1</v>
      </c>
      <c r="AG2260" s="110">
        <f t="shared" si="496"/>
        <v>0</v>
      </c>
      <c r="AH2260" s="110">
        <f t="shared" si="497"/>
        <v>0</v>
      </c>
      <c r="AI2260" s="110">
        <f t="shared" si="498"/>
        <v>1</v>
      </c>
      <c r="AJ2260" s="100">
        <f>ROW()</f>
        <v>2260</v>
      </c>
      <c r="AK2260" s="100" t="e">
        <f>INDEX('BadRows RECART'!$C$2:$C$1207,MATCH(monthly_gwh_mw!AJ2260,'BadRows RECART'!$D$2:$D$1207,0))</f>
        <v>#N/A</v>
      </c>
    </row>
    <row r="2261" spans="1:37" ht="20">
      <c r="A2261" s="106" t="s">
        <v>3907</v>
      </c>
      <c r="B2261" s="106" t="s">
        <v>2092</v>
      </c>
      <c r="C2261" s="106" t="s">
        <v>6297</v>
      </c>
      <c r="D2261" s="168">
        <v>2030</v>
      </c>
      <c r="E2261" s="168">
        <v>3</v>
      </c>
      <c r="F2261" s="199">
        <v>49.221887070437539</v>
      </c>
      <c r="G2261" s="212" t="s">
        <v>6314</v>
      </c>
      <c r="H2261" s="212" t="s">
        <v>6314</v>
      </c>
      <c r="I2261" s="106" t="s">
        <v>594</v>
      </c>
      <c r="K2261" s="83" t="s">
        <v>6314</v>
      </c>
      <c r="L2261" s="83" t="s">
        <v>6314</v>
      </c>
      <c r="M2261" s="45" t="str">
        <f>IF(
ISNA(INDEX(resources!E:E,MATCH(B2261,resources!B:B,0))),"fillme",
INDEX(resources!E:E,MATCH(B2261,resources!B:B,0)))</f>
        <v>CAISO_Solar</v>
      </c>
      <c r="N2261" s="45">
        <f>IF(
ISNA(INDEX(resources!J:J,MATCH(B2261,resources!B:B,0))),"fillme",
INDEX(resources!J:J,MATCH(B2261,resources!B:B,0)))</f>
        <v>0</v>
      </c>
      <c r="O2261" s="83" t="str">
        <f>IFERROR(INDEX(resources!K:K,MATCH(B2261,resources!B:B,0)),"fillme")</f>
        <v>solar</v>
      </c>
      <c r="P2261" s="89" t="str">
        <f t="shared" si="486"/>
        <v>solar_2030_3</v>
      </c>
      <c r="Q2261" s="87">
        <f>INDEX(elcc!G:G,MATCH(P2261,elcc!D:D,0))</f>
        <v>0.1157142857142857</v>
      </c>
      <c r="R2261" s="89">
        <f t="shared" si="487"/>
        <v>1</v>
      </c>
      <c r="S2261" s="89" t="s">
        <v>6314</v>
      </c>
      <c r="T2261" s="89" t="s">
        <v>6314</v>
      </c>
      <c r="U2261" s="90" t="str">
        <f t="shared" si="488"/>
        <v>ok</v>
      </c>
      <c r="V2261" s="63" t="str">
        <f>INDEX(resources!F:F,MATCH(B2261,resources!B:B,0))</f>
        <v>new_resolve</v>
      </c>
      <c r="W2261" s="110">
        <f t="shared" si="489"/>
        <v>1</v>
      </c>
      <c r="X2261" s="110">
        <f t="shared" si="490"/>
        <v>0</v>
      </c>
      <c r="Y2261" s="110" t="str">
        <f t="shared" si="491"/>
        <v>Tehachapi_Solar_energy_NA_CONFIDENTIAL</v>
      </c>
      <c r="Z2261" s="110">
        <f>IF(COUNTIFS($Y$2:Y2261,Y2261)=1,1,0)</f>
        <v>0</v>
      </c>
      <c r="AA2261" s="110">
        <f>SUM($Z$2:Z2261)*Z2261</f>
        <v>0</v>
      </c>
      <c r="AB2261" s="110">
        <f>COUNTIFS(resources!B:B,B2261)</f>
        <v>1</v>
      </c>
      <c r="AC2261" s="110">
        <f t="shared" si="492"/>
        <v>1</v>
      </c>
      <c r="AD2261" s="110">
        <f t="shared" si="493"/>
        <v>1</v>
      </c>
      <c r="AE2261" s="110">
        <f t="shared" si="494"/>
        <v>0</v>
      </c>
      <c r="AF2261" s="110">
        <f t="shared" si="495"/>
        <v>1</v>
      </c>
      <c r="AG2261" s="110">
        <f t="shared" si="496"/>
        <v>0</v>
      </c>
      <c r="AH2261" s="110">
        <f t="shared" si="497"/>
        <v>0</v>
      </c>
      <c r="AI2261" s="110">
        <f t="shared" si="498"/>
        <v>1</v>
      </c>
      <c r="AJ2261" s="100">
        <f>ROW()</f>
        <v>2261</v>
      </c>
      <c r="AK2261" s="100" t="e">
        <f>INDEX('BadRows RECART'!$C$2:$C$1207,MATCH(monthly_gwh_mw!AJ2261,'BadRows RECART'!$D$2:$D$1207,0))</f>
        <v>#N/A</v>
      </c>
    </row>
    <row r="2262" spans="1:37" ht="20">
      <c r="A2262" s="106" t="s">
        <v>3907</v>
      </c>
      <c r="B2262" s="106" t="s">
        <v>2092</v>
      </c>
      <c r="C2262" s="106" t="s">
        <v>6297</v>
      </c>
      <c r="D2262" s="168">
        <v>2030</v>
      </c>
      <c r="E2262" s="168">
        <v>4</v>
      </c>
      <c r="F2262" s="199">
        <v>52.676540992145704</v>
      </c>
      <c r="G2262" s="212" t="s">
        <v>6314</v>
      </c>
      <c r="H2262" s="212" t="s">
        <v>6314</v>
      </c>
      <c r="I2262" s="106" t="s">
        <v>594</v>
      </c>
      <c r="K2262" s="83" t="s">
        <v>6314</v>
      </c>
      <c r="L2262" s="83" t="s">
        <v>6314</v>
      </c>
      <c r="M2262" s="45" t="str">
        <f>IF(
ISNA(INDEX(resources!E:E,MATCH(B2262,resources!B:B,0))),"fillme",
INDEX(resources!E:E,MATCH(B2262,resources!B:B,0)))</f>
        <v>CAISO_Solar</v>
      </c>
      <c r="N2262" s="45">
        <f>IF(
ISNA(INDEX(resources!J:J,MATCH(B2262,resources!B:B,0))),"fillme",
INDEX(resources!J:J,MATCH(B2262,resources!B:B,0)))</f>
        <v>0</v>
      </c>
      <c r="O2262" s="83" t="str">
        <f>IFERROR(INDEX(resources!K:K,MATCH(B2262,resources!B:B,0)),"fillme")</f>
        <v>solar</v>
      </c>
      <c r="P2262" s="89" t="str">
        <f t="shared" si="486"/>
        <v>solar_2030_4</v>
      </c>
      <c r="Q2262" s="87">
        <f>INDEX(elcc!G:G,MATCH(P2262,elcc!D:D,0))</f>
        <v>9.6428571428571419E-2</v>
      </c>
      <c r="R2262" s="89">
        <f t="shared" si="487"/>
        <v>1</v>
      </c>
      <c r="S2262" s="89" t="s">
        <v>6314</v>
      </c>
      <c r="T2262" s="89" t="s">
        <v>6314</v>
      </c>
      <c r="U2262" s="90" t="str">
        <f t="shared" si="488"/>
        <v>ok</v>
      </c>
      <c r="V2262" s="63" t="str">
        <f>INDEX(resources!F:F,MATCH(B2262,resources!B:B,0))</f>
        <v>new_resolve</v>
      </c>
      <c r="W2262" s="110">
        <f t="shared" si="489"/>
        <v>1</v>
      </c>
      <c r="X2262" s="110">
        <f t="shared" si="490"/>
        <v>0</v>
      </c>
      <c r="Y2262" s="110" t="str">
        <f t="shared" si="491"/>
        <v>Tehachapi_Solar_energy_NA_CONFIDENTIAL</v>
      </c>
      <c r="Z2262" s="110">
        <f>IF(COUNTIFS($Y$2:Y2262,Y2262)=1,1,0)</f>
        <v>0</v>
      </c>
      <c r="AA2262" s="110">
        <f>SUM($Z$2:Z2262)*Z2262</f>
        <v>0</v>
      </c>
      <c r="AB2262" s="110">
        <f>COUNTIFS(resources!B:B,B2262)</f>
        <v>1</v>
      </c>
      <c r="AC2262" s="110">
        <f t="shared" si="492"/>
        <v>1</v>
      </c>
      <c r="AD2262" s="110">
        <f t="shared" si="493"/>
        <v>1</v>
      </c>
      <c r="AE2262" s="110">
        <f t="shared" si="494"/>
        <v>0</v>
      </c>
      <c r="AF2262" s="110">
        <f t="shared" si="495"/>
        <v>1</v>
      </c>
      <c r="AG2262" s="110">
        <f t="shared" si="496"/>
        <v>0</v>
      </c>
      <c r="AH2262" s="110">
        <f t="shared" si="497"/>
        <v>0</v>
      </c>
      <c r="AI2262" s="110">
        <f t="shared" si="498"/>
        <v>1</v>
      </c>
      <c r="AJ2262" s="100">
        <f>ROW()</f>
        <v>2262</v>
      </c>
      <c r="AK2262" s="100" t="e">
        <f>INDEX('BadRows RECART'!$C$2:$C$1207,MATCH(monthly_gwh_mw!AJ2262,'BadRows RECART'!$D$2:$D$1207,0))</f>
        <v>#N/A</v>
      </c>
    </row>
    <row r="2263" spans="1:37" ht="20">
      <c r="A2263" s="106" t="s">
        <v>3907</v>
      </c>
      <c r="B2263" s="106" t="s">
        <v>2092</v>
      </c>
      <c r="C2263" s="106" t="s">
        <v>6297</v>
      </c>
      <c r="D2263" s="168">
        <v>2030</v>
      </c>
      <c r="E2263" s="168">
        <v>5</v>
      </c>
      <c r="F2263" s="199">
        <v>64.935253196651274</v>
      </c>
      <c r="G2263" s="212" t="s">
        <v>6314</v>
      </c>
      <c r="H2263" s="212" t="s">
        <v>6314</v>
      </c>
      <c r="I2263" s="106" t="s">
        <v>594</v>
      </c>
      <c r="K2263" s="83" t="s">
        <v>6314</v>
      </c>
      <c r="L2263" s="83" t="s">
        <v>6314</v>
      </c>
      <c r="M2263" s="45" t="str">
        <f>IF(
ISNA(INDEX(resources!E:E,MATCH(B2263,resources!B:B,0))),"fillme",
INDEX(resources!E:E,MATCH(B2263,resources!B:B,0)))</f>
        <v>CAISO_Solar</v>
      </c>
      <c r="N2263" s="45">
        <f>IF(
ISNA(INDEX(resources!J:J,MATCH(B2263,resources!B:B,0))),"fillme",
INDEX(resources!J:J,MATCH(B2263,resources!B:B,0)))</f>
        <v>0</v>
      </c>
      <c r="O2263" s="83" t="str">
        <f>IFERROR(INDEX(resources!K:K,MATCH(B2263,resources!B:B,0)),"fillme")</f>
        <v>solar</v>
      </c>
      <c r="P2263" s="89" t="str">
        <f t="shared" si="486"/>
        <v>solar_2030_5</v>
      </c>
      <c r="Q2263" s="87">
        <f>INDEX(elcc!G:G,MATCH(P2263,elcc!D:D,0))</f>
        <v>0.10285714285714286</v>
      </c>
      <c r="R2263" s="89">
        <f t="shared" si="487"/>
        <v>1</v>
      </c>
      <c r="S2263" s="89" t="s">
        <v>6314</v>
      </c>
      <c r="T2263" s="89" t="s">
        <v>6314</v>
      </c>
      <c r="U2263" s="90" t="str">
        <f t="shared" si="488"/>
        <v>ok</v>
      </c>
      <c r="V2263" s="63" t="str">
        <f>INDEX(resources!F:F,MATCH(B2263,resources!B:B,0))</f>
        <v>new_resolve</v>
      </c>
      <c r="W2263" s="110">
        <f t="shared" si="489"/>
        <v>1</v>
      </c>
      <c r="X2263" s="110">
        <f t="shared" si="490"/>
        <v>0</v>
      </c>
      <c r="Y2263" s="110" t="str">
        <f t="shared" si="491"/>
        <v>Tehachapi_Solar_energy_NA_CONFIDENTIAL</v>
      </c>
      <c r="Z2263" s="110">
        <f>IF(COUNTIFS($Y$2:Y2263,Y2263)=1,1,0)</f>
        <v>0</v>
      </c>
      <c r="AA2263" s="110">
        <f>SUM($Z$2:Z2263)*Z2263</f>
        <v>0</v>
      </c>
      <c r="AB2263" s="110">
        <f>COUNTIFS(resources!B:B,B2263)</f>
        <v>1</v>
      </c>
      <c r="AC2263" s="110">
        <f t="shared" si="492"/>
        <v>1</v>
      </c>
      <c r="AD2263" s="110">
        <f t="shared" si="493"/>
        <v>1</v>
      </c>
      <c r="AE2263" s="110">
        <f t="shared" si="494"/>
        <v>0</v>
      </c>
      <c r="AF2263" s="110">
        <f t="shared" si="495"/>
        <v>1</v>
      </c>
      <c r="AG2263" s="110">
        <f t="shared" si="496"/>
        <v>0</v>
      </c>
      <c r="AH2263" s="110">
        <f t="shared" si="497"/>
        <v>0</v>
      </c>
      <c r="AI2263" s="110">
        <f t="shared" si="498"/>
        <v>1</v>
      </c>
      <c r="AJ2263" s="100">
        <f>ROW()</f>
        <v>2263</v>
      </c>
      <c r="AK2263" s="100" t="e">
        <f>INDEX('BadRows RECART'!$C$2:$C$1207,MATCH(monthly_gwh_mw!AJ2263,'BadRows RECART'!$D$2:$D$1207,0))</f>
        <v>#N/A</v>
      </c>
    </row>
    <row r="2264" spans="1:37" ht="20">
      <c r="A2264" s="106" t="s">
        <v>3907</v>
      </c>
      <c r="B2264" s="106" t="s">
        <v>2092</v>
      </c>
      <c r="C2264" s="106" t="s">
        <v>6297</v>
      </c>
      <c r="D2264" s="168">
        <v>2030</v>
      </c>
      <c r="E2264" s="168">
        <v>6</v>
      </c>
      <c r="F2264" s="199">
        <v>64.730426954889126</v>
      </c>
      <c r="G2264" s="212" t="s">
        <v>6314</v>
      </c>
      <c r="H2264" s="212" t="s">
        <v>6314</v>
      </c>
      <c r="I2264" s="106" t="s">
        <v>594</v>
      </c>
      <c r="K2264" s="83" t="s">
        <v>6314</v>
      </c>
      <c r="L2264" s="83" t="s">
        <v>6314</v>
      </c>
      <c r="M2264" s="45" t="str">
        <f>IF(
ISNA(INDEX(resources!E:E,MATCH(B2264,resources!B:B,0))),"fillme",
INDEX(resources!E:E,MATCH(B2264,resources!B:B,0)))</f>
        <v>CAISO_Solar</v>
      </c>
      <c r="N2264" s="45">
        <f>IF(
ISNA(INDEX(resources!J:J,MATCH(B2264,resources!B:B,0))),"fillme",
INDEX(resources!J:J,MATCH(B2264,resources!B:B,0)))</f>
        <v>0</v>
      </c>
      <c r="O2264" s="83" t="str">
        <f>IFERROR(INDEX(resources!K:K,MATCH(B2264,resources!B:B,0)),"fillme")</f>
        <v>solar</v>
      </c>
      <c r="P2264" s="89" t="str">
        <f t="shared" si="486"/>
        <v>solar_2030_6</v>
      </c>
      <c r="Q2264" s="87">
        <f>INDEX(elcc!G:G,MATCH(P2264,elcc!D:D,0))</f>
        <v>0.19928571428571426</v>
      </c>
      <c r="R2264" s="89">
        <f t="shared" si="487"/>
        <v>1</v>
      </c>
      <c r="S2264" s="89" t="s">
        <v>6314</v>
      </c>
      <c r="T2264" s="89" t="s">
        <v>6314</v>
      </c>
      <c r="U2264" s="90" t="str">
        <f t="shared" si="488"/>
        <v>ok</v>
      </c>
      <c r="V2264" s="63" t="str">
        <f>INDEX(resources!F:F,MATCH(B2264,resources!B:B,0))</f>
        <v>new_resolve</v>
      </c>
      <c r="W2264" s="110">
        <f t="shared" si="489"/>
        <v>1</v>
      </c>
      <c r="X2264" s="110">
        <f t="shared" si="490"/>
        <v>0</v>
      </c>
      <c r="Y2264" s="110" t="str">
        <f t="shared" si="491"/>
        <v>Tehachapi_Solar_energy_NA_CONFIDENTIAL</v>
      </c>
      <c r="Z2264" s="110">
        <f>IF(COUNTIFS($Y$2:Y2264,Y2264)=1,1,0)</f>
        <v>0</v>
      </c>
      <c r="AA2264" s="110">
        <f>SUM($Z$2:Z2264)*Z2264</f>
        <v>0</v>
      </c>
      <c r="AB2264" s="110">
        <f>COUNTIFS(resources!B:B,B2264)</f>
        <v>1</v>
      </c>
      <c r="AC2264" s="110">
        <f t="shared" si="492"/>
        <v>1</v>
      </c>
      <c r="AD2264" s="110">
        <f t="shared" si="493"/>
        <v>1</v>
      </c>
      <c r="AE2264" s="110">
        <f t="shared" si="494"/>
        <v>0</v>
      </c>
      <c r="AF2264" s="110">
        <f t="shared" si="495"/>
        <v>1</v>
      </c>
      <c r="AG2264" s="110">
        <f t="shared" si="496"/>
        <v>0</v>
      </c>
      <c r="AH2264" s="110">
        <f t="shared" si="497"/>
        <v>0</v>
      </c>
      <c r="AI2264" s="110">
        <f t="shared" si="498"/>
        <v>1</v>
      </c>
      <c r="AJ2264" s="100">
        <f>ROW()</f>
        <v>2264</v>
      </c>
      <c r="AK2264" s="100" t="e">
        <f>INDEX('BadRows RECART'!$C$2:$C$1207,MATCH(monthly_gwh_mw!AJ2264,'BadRows RECART'!$D$2:$D$1207,0))</f>
        <v>#N/A</v>
      </c>
    </row>
    <row r="2265" spans="1:37" ht="20">
      <c r="A2265" s="106" t="s">
        <v>3907</v>
      </c>
      <c r="B2265" s="106" t="s">
        <v>2092</v>
      </c>
      <c r="C2265" s="106" t="s">
        <v>6297</v>
      </c>
      <c r="D2265" s="168">
        <v>2030</v>
      </c>
      <c r="E2265" s="168">
        <v>7</v>
      </c>
      <c r="F2265" s="199">
        <v>62.235955154560976</v>
      </c>
      <c r="G2265" s="212" t="s">
        <v>6314</v>
      </c>
      <c r="H2265" s="212" t="s">
        <v>6314</v>
      </c>
      <c r="I2265" s="106" t="s">
        <v>594</v>
      </c>
      <c r="K2265" s="83" t="s">
        <v>6314</v>
      </c>
      <c r="L2265" s="83" t="s">
        <v>6314</v>
      </c>
      <c r="M2265" s="45" t="str">
        <f>IF(
ISNA(INDEX(resources!E:E,MATCH(B2265,resources!B:B,0))),"fillme",
INDEX(resources!E:E,MATCH(B2265,resources!B:B,0)))</f>
        <v>CAISO_Solar</v>
      </c>
      <c r="N2265" s="45">
        <f>IF(
ISNA(INDEX(resources!J:J,MATCH(B2265,resources!B:B,0))),"fillme",
INDEX(resources!J:J,MATCH(B2265,resources!B:B,0)))</f>
        <v>0</v>
      </c>
      <c r="O2265" s="83" t="str">
        <f>IFERROR(INDEX(resources!K:K,MATCH(B2265,resources!B:B,0)),"fillme")</f>
        <v>solar</v>
      </c>
      <c r="P2265" s="89" t="str">
        <f t="shared" si="486"/>
        <v>solar_2030_7</v>
      </c>
      <c r="Q2265" s="87">
        <f>INDEX(elcc!G:G,MATCH(P2265,elcc!D:D,0))</f>
        <v>0.25071428571428572</v>
      </c>
      <c r="R2265" s="89">
        <f t="shared" si="487"/>
        <v>1</v>
      </c>
      <c r="S2265" s="89" t="s">
        <v>6314</v>
      </c>
      <c r="T2265" s="89" t="s">
        <v>6314</v>
      </c>
      <c r="U2265" s="90" t="str">
        <f t="shared" si="488"/>
        <v>ok</v>
      </c>
      <c r="V2265" s="63" t="str">
        <f>INDEX(resources!F:F,MATCH(B2265,resources!B:B,0))</f>
        <v>new_resolve</v>
      </c>
      <c r="W2265" s="110">
        <f t="shared" si="489"/>
        <v>1</v>
      </c>
      <c r="X2265" s="110">
        <f t="shared" si="490"/>
        <v>0</v>
      </c>
      <c r="Y2265" s="110" t="str">
        <f t="shared" si="491"/>
        <v>Tehachapi_Solar_energy_NA_CONFIDENTIAL</v>
      </c>
      <c r="Z2265" s="110">
        <f>IF(COUNTIFS($Y$2:Y2265,Y2265)=1,1,0)</f>
        <v>0</v>
      </c>
      <c r="AA2265" s="110">
        <f>SUM($Z$2:Z2265)*Z2265</f>
        <v>0</v>
      </c>
      <c r="AB2265" s="110">
        <f>COUNTIFS(resources!B:B,B2265)</f>
        <v>1</v>
      </c>
      <c r="AC2265" s="110">
        <f t="shared" si="492"/>
        <v>1</v>
      </c>
      <c r="AD2265" s="110">
        <f t="shared" si="493"/>
        <v>1</v>
      </c>
      <c r="AE2265" s="110">
        <f t="shared" si="494"/>
        <v>0</v>
      </c>
      <c r="AF2265" s="110">
        <f t="shared" si="495"/>
        <v>1</v>
      </c>
      <c r="AG2265" s="110">
        <f t="shared" si="496"/>
        <v>0</v>
      </c>
      <c r="AH2265" s="110">
        <f t="shared" si="497"/>
        <v>0</v>
      </c>
      <c r="AI2265" s="110">
        <f t="shared" si="498"/>
        <v>1</v>
      </c>
      <c r="AJ2265" s="100">
        <f>ROW()</f>
        <v>2265</v>
      </c>
      <c r="AK2265" s="100" t="e">
        <f>INDEX('BadRows RECART'!$C$2:$C$1207,MATCH(monthly_gwh_mw!AJ2265,'BadRows RECART'!$D$2:$D$1207,0))</f>
        <v>#N/A</v>
      </c>
    </row>
    <row r="2266" spans="1:37" ht="20">
      <c r="A2266" s="106" t="s">
        <v>3907</v>
      </c>
      <c r="B2266" s="106" t="s">
        <v>2092</v>
      </c>
      <c r="C2266" s="106" t="s">
        <v>6297</v>
      </c>
      <c r="D2266" s="168">
        <v>2030</v>
      </c>
      <c r="E2266" s="168">
        <v>8</v>
      </c>
      <c r="F2266" s="199">
        <v>57.933960256541233</v>
      </c>
      <c r="G2266" s="212" t="s">
        <v>6314</v>
      </c>
      <c r="H2266" s="212" t="s">
        <v>6314</v>
      </c>
      <c r="I2266" s="106" t="s">
        <v>594</v>
      </c>
      <c r="K2266" s="83" t="s">
        <v>6314</v>
      </c>
      <c r="L2266" s="83" t="s">
        <v>6314</v>
      </c>
      <c r="M2266" s="45" t="str">
        <f>IF(
ISNA(INDEX(resources!E:E,MATCH(B2266,resources!B:B,0))),"fillme",
INDEX(resources!E:E,MATCH(B2266,resources!B:B,0)))</f>
        <v>CAISO_Solar</v>
      </c>
      <c r="N2266" s="45">
        <f>IF(
ISNA(INDEX(resources!J:J,MATCH(B2266,resources!B:B,0))),"fillme",
INDEX(resources!J:J,MATCH(B2266,resources!B:B,0)))</f>
        <v>0</v>
      </c>
      <c r="O2266" s="83" t="str">
        <f>IFERROR(INDEX(resources!K:K,MATCH(B2266,resources!B:B,0)),"fillme")</f>
        <v>solar</v>
      </c>
      <c r="P2266" s="89" t="str">
        <f t="shared" si="486"/>
        <v>solar_2030_8</v>
      </c>
      <c r="Q2266" s="87">
        <f>INDEX(elcc!G:G,MATCH(P2266,elcc!D:D,0))</f>
        <v>0.17357142857142857</v>
      </c>
      <c r="R2266" s="89">
        <f t="shared" si="487"/>
        <v>1</v>
      </c>
      <c r="S2266" s="89" t="s">
        <v>6314</v>
      </c>
      <c r="T2266" s="89" t="s">
        <v>6314</v>
      </c>
      <c r="U2266" s="90" t="str">
        <f t="shared" si="488"/>
        <v>ok</v>
      </c>
      <c r="V2266" s="63" t="str">
        <f>INDEX(resources!F:F,MATCH(B2266,resources!B:B,0))</f>
        <v>new_resolve</v>
      </c>
      <c r="W2266" s="110">
        <f t="shared" si="489"/>
        <v>1</v>
      </c>
      <c r="X2266" s="110">
        <f t="shared" si="490"/>
        <v>0</v>
      </c>
      <c r="Y2266" s="110" t="str">
        <f t="shared" si="491"/>
        <v>Tehachapi_Solar_energy_NA_CONFIDENTIAL</v>
      </c>
      <c r="Z2266" s="110">
        <f>IF(COUNTIFS($Y$2:Y2266,Y2266)=1,1,0)</f>
        <v>0</v>
      </c>
      <c r="AA2266" s="110">
        <f>SUM($Z$2:Z2266)*Z2266</f>
        <v>0</v>
      </c>
      <c r="AB2266" s="110">
        <f>COUNTIFS(resources!B:B,B2266)</f>
        <v>1</v>
      </c>
      <c r="AC2266" s="110">
        <f t="shared" si="492"/>
        <v>1</v>
      </c>
      <c r="AD2266" s="110">
        <f t="shared" si="493"/>
        <v>1</v>
      </c>
      <c r="AE2266" s="110">
        <f t="shared" si="494"/>
        <v>0</v>
      </c>
      <c r="AF2266" s="110">
        <f t="shared" si="495"/>
        <v>1</v>
      </c>
      <c r="AG2266" s="110">
        <f t="shared" si="496"/>
        <v>0</v>
      </c>
      <c r="AH2266" s="110">
        <f t="shared" si="497"/>
        <v>0</v>
      </c>
      <c r="AI2266" s="110">
        <f t="shared" si="498"/>
        <v>1</v>
      </c>
      <c r="AJ2266" s="100">
        <f>ROW()</f>
        <v>2266</v>
      </c>
      <c r="AK2266" s="100" t="e">
        <f>INDEX('BadRows RECART'!$C$2:$C$1207,MATCH(monthly_gwh_mw!AJ2266,'BadRows RECART'!$D$2:$D$1207,0))</f>
        <v>#N/A</v>
      </c>
    </row>
    <row r="2267" spans="1:37" ht="20">
      <c r="A2267" s="106" t="s">
        <v>3907</v>
      </c>
      <c r="B2267" s="106" t="s">
        <v>2092</v>
      </c>
      <c r="C2267" s="106" t="s">
        <v>6297</v>
      </c>
      <c r="D2267" s="168">
        <v>2030</v>
      </c>
      <c r="E2267" s="168">
        <v>9</v>
      </c>
      <c r="F2267" s="199">
        <v>50.046357951550796</v>
      </c>
      <c r="G2267" s="212" t="s">
        <v>6314</v>
      </c>
      <c r="H2267" s="212" t="s">
        <v>6314</v>
      </c>
      <c r="I2267" s="106" t="s">
        <v>594</v>
      </c>
      <c r="K2267" s="83" t="s">
        <v>6314</v>
      </c>
      <c r="L2267" s="83" t="s">
        <v>6314</v>
      </c>
      <c r="M2267" s="45" t="str">
        <f>IF(
ISNA(INDEX(resources!E:E,MATCH(B2267,resources!B:B,0))),"fillme",
INDEX(resources!E:E,MATCH(B2267,resources!B:B,0)))</f>
        <v>CAISO_Solar</v>
      </c>
      <c r="N2267" s="45">
        <f>IF(
ISNA(INDEX(resources!J:J,MATCH(B2267,resources!B:B,0))),"fillme",
INDEX(resources!J:J,MATCH(B2267,resources!B:B,0)))</f>
        <v>0</v>
      </c>
      <c r="O2267" s="83" t="str">
        <f>IFERROR(INDEX(resources!K:K,MATCH(B2267,resources!B:B,0)),"fillme")</f>
        <v>solar</v>
      </c>
      <c r="P2267" s="89" t="str">
        <f t="shared" si="486"/>
        <v>solar_2030_9</v>
      </c>
      <c r="Q2267" s="87">
        <f>INDEX(elcc!G:G,MATCH(P2267,elcc!D:D,0))</f>
        <v>8.9149750978781611E-2</v>
      </c>
      <c r="R2267" s="89">
        <f t="shared" si="487"/>
        <v>1</v>
      </c>
      <c r="S2267" s="89" t="s">
        <v>6314</v>
      </c>
      <c r="T2267" s="89" t="s">
        <v>6314</v>
      </c>
      <c r="U2267" s="90" t="str">
        <f t="shared" si="488"/>
        <v>ok</v>
      </c>
      <c r="V2267" s="63" t="str">
        <f>INDEX(resources!F:F,MATCH(B2267,resources!B:B,0))</f>
        <v>new_resolve</v>
      </c>
      <c r="W2267" s="110">
        <f t="shared" si="489"/>
        <v>1</v>
      </c>
      <c r="X2267" s="110">
        <f t="shared" si="490"/>
        <v>0</v>
      </c>
      <c r="Y2267" s="110" t="str">
        <f t="shared" si="491"/>
        <v>Tehachapi_Solar_energy_NA_CONFIDENTIAL</v>
      </c>
      <c r="Z2267" s="110">
        <f>IF(COUNTIFS($Y$2:Y2267,Y2267)=1,1,0)</f>
        <v>0</v>
      </c>
      <c r="AA2267" s="110">
        <f>SUM($Z$2:Z2267)*Z2267</f>
        <v>0</v>
      </c>
      <c r="AB2267" s="110">
        <f>COUNTIFS(resources!B:B,B2267)</f>
        <v>1</v>
      </c>
      <c r="AC2267" s="110">
        <f t="shared" si="492"/>
        <v>1</v>
      </c>
      <c r="AD2267" s="110">
        <f t="shared" si="493"/>
        <v>1</v>
      </c>
      <c r="AE2267" s="110">
        <f t="shared" si="494"/>
        <v>0</v>
      </c>
      <c r="AF2267" s="110">
        <f t="shared" si="495"/>
        <v>1</v>
      </c>
      <c r="AG2267" s="110">
        <f t="shared" si="496"/>
        <v>0</v>
      </c>
      <c r="AH2267" s="110">
        <f t="shared" si="497"/>
        <v>0</v>
      </c>
      <c r="AI2267" s="110">
        <f t="shared" si="498"/>
        <v>1</v>
      </c>
      <c r="AJ2267" s="100">
        <f>ROW()</f>
        <v>2267</v>
      </c>
      <c r="AK2267" s="100" t="e">
        <f>INDEX('BadRows RECART'!$C$2:$C$1207,MATCH(monthly_gwh_mw!AJ2267,'BadRows RECART'!$D$2:$D$1207,0))</f>
        <v>#N/A</v>
      </c>
    </row>
    <row r="2268" spans="1:37" ht="20">
      <c r="A2268" s="106" t="s">
        <v>3907</v>
      </c>
      <c r="B2268" s="106" t="s">
        <v>2092</v>
      </c>
      <c r="C2268" s="106" t="s">
        <v>6297</v>
      </c>
      <c r="D2268" s="168">
        <v>2030</v>
      </c>
      <c r="E2268" s="168">
        <v>10</v>
      </c>
      <c r="F2268" s="199">
        <v>42.562438736224045</v>
      </c>
      <c r="G2268" s="212" t="s">
        <v>6314</v>
      </c>
      <c r="H2268" s="212" t="s">
        <v>6314</v>
      </c>
      <c r="I2268" s="106" t="s">
        <v>594</v>
      </c>
      <c r="K2268" s="83" t="s">
        <v>6314</v>
      </c>
      <c r="L2268" s="83" t="s">
        <v>6314</v>
      </c>
      <c r="M2268" s="45" t="str">
        <f>IF(
ISNA(INDEX(resources!E:E,MATCH(B2268,resources!B:B,0))),"fillme",
INDEX(resources!E:E,MATCH(B2268,resources!B:B,0)))</f>
        <v>CAISO_Solar</v>
      </c>
      <c r="N2268" s="45">
        <f>IF(
ISNA(INDEX(resources!J:J,MATCH(B2268,resources!B:B,0))),"fillme",
INDEX(resources!J:J,MATCH(B2268,resources!B:B,0)))</f>
        <v>0</v>
      </c>
      <c r="O2268" s="83" t="str">
        <f>IFERROR(INDEX(resources!K:K,MATCH(B2268,resources!B:B,0)),"fillme")</f>
        <v>solar</v>
      </c>
      <c r="P2268" s="89" t="str">
        <f t="shared" si="486"/>
        <v>solar_2030_10</v>
      </c>
      <c r="Q2268" s="87">
        <f>INDEX(elcc!G:G,MATCH(P2268,elcc!D:D,0))</f>
        <v>1.2857142857142857E-2</v>
      </c>
      <c r="R2268" s="89">
        <f t="shared" si="487"/>
        <v>1</v>
      </c>
      <c r="S2268" s="89" t="s">
        <v>6314</v>
      </c>
      <c r="T2268" s="89" t="s">
        <v>6314</v>
      </c>
      <c r="U2268" s="90" t="str">
        <f t="shared" si="488"/>
        <v>ok</v>
      </c>
      <c r="V2268" s="63" t="str">
        <f>INDEX(resources!F:F,MATCH(B2268,resources!B:B,0))</f>
        <v>new_resolve</v>
      </c>
      <c r="W2268" s="110">
        <f t="shared" si="489"/>
        <v>1</v>
      </c>
      <c r="X2268" s="110">
        <f t="shared" si="490"/>
        <v>0</v>
      </c>
      <c r="Y2268" s="110" t="str">
        <f t="shared" si="491"/>
        <v>Tehachapi_Solar_energy_NA_CONFIDENTIAL</v>
      </c>
      <c r="Z2268" s="110">
        <f>IF(COUNTIFS($Y$2:Y2268,Y2268)=1,1,0)</f>
        <v>0</v>
      </c>
      <c r="AA2268" s="110">
        <f>SUM($Z$2:Z2268)*Z2268</f>
        <v>0</v>
      </c>
      <c r="AB2268" s="110">
        <f>COUNTIFS(resources!B:B,B2268)</f>
        <v>1</v>
      </c>
      <c r="AC2268" s="110">
        <f t="shared" si="492"/>
        <v>1</v>
      </c>
      <c r="AD2268" s="110">
        <f t="shared" si="493"/>
        <v>1</v>
      </c>
      <c r="AE2268" s="110">
        <f t="shared" si="494"/>
        <v>0</v>
      </c>
      <c r="AF2268" s="110">
        <f t="shared" si="495"/>
        <v>1</v>
      </c>
      <c r="AG2268" s="110">
        <f t="shared" si="496"/>
        <v>0</v>
      </c>
      <c r="AH2268" s="110">
        <f t="shared" si="497"/>
        <v>0</v>
      </c>
      <c r="AI2268" s="110">
        <f t="shared" si="498"/>
        <v>1</v>
      </c>
      <c r="AJ2268" s="100">
        <f>ROW()</f>
        <v>2268</v>
      </c>
      <c r="AK2268" s="100" t="e">
        <f>INDEX('BadRows RECART'!$C$2:$C$1207,MATCH(monthly_gwh_mw!AJ2268,'BadRows RECART'!$D$2:$D$1207,0))</f>
        <v>#N/A</v>
      </c>
    </row>
    <row r="2269" spans="1:37" ht="20">
      <c r="A2269" s="106" t="s">
        <v>3907</v>
      </c>
      <c r="B2269" s="106" t="s">
        <v>2092</v>
      </c>
      <c r="C2269" s="106" t="s">
        <v>6297</v>
      </c>
      <c r="D2269" s="168">
        <v>2030</v>
      </c>
      <c r="E2269" s="168">
        <v>11</v>
      </c>
      <c r="F2269" s="199">
        <v>31.422599482358699</v>
      </c>
      <c r="G2269" s="212" t="s">
        <v>6314</v>
      </c>
      <c r="H2269" s="212" t="s">
        <v>6314</v>
      </c>
      <c r="I2269" s="106" t="s">
        <v>594</v>
      </c>
      <c r="K2269" s="83" t="s">
        <v>6314</v>
      </c>
      <c r="L2269" s="83" t="s">
        <v>6314</v>
      </c>
      <c r="M2269" s="45" t="str">
        <f>IF(
ISNA(INDEX(resources!E:E,MATCH(B2269,resources!B:B,0))),"fillme",
INDEX(resources!E:E,MATCH(B2269,resources!B:B,0)))</f>
        <v>CAISO_Solar</v>
      </c>
      <c r="N2269" s="45">
        <f>IF(
ISNA(INDEX(resources!J:J,MATCH(B2269,resources!B:B,0))),"fillme",
INDEX(resources!J:J,MATCH(B2269,resources!B:B,0)))</f>
        <v>0</v>
      </c>
      <c r="O2269" s="83" t="str">
        <f>IFERROR(INDEX(resources!K:K,MATCH(B2269,resources!B:B,0)),"fillme")</f>
        <v>solar</v>
      </c>
      <c r="P2269" s="89" t="str">
        <f t="shared" si="486"/>
        <v>solar_2030_11</v>
      </c>
      <c r="Q2269" s="87">
        <f>INDEX(elcc!G:G,MATCH(P2269,elcc!D:D,0))</f>
        <v>1.2857142857142857E-2</v>
      </c>
      <c r="R2269" s="89">
        <f t="shared" si="487"/>
        <v>1</v>
      </c>
      <c r="S2269" s="89" t="s">
        <v>6314</v>
      </c>
      <c r="T2269" s="89" t="s">
        <v>6314</v>
      </c>
      <c r="U2269" s="90" t="str">
        <f t="shared" si="488"/>
        <v>ok</v>
      </c>
      <c r="V2269" s="63" t="str">
        <f>INDEX(resources!F:F,MATCH(B2269,resources!B:B,0))</f>
        <v>new_resolve</v>
      </c>
      <c r="W2269" s="110">
        <f t="shared" si="489"/>
        <v>1</v>
      </c>
      <c r="X2269" s="110">
        <f t="shared" si="490"/>
        <v>0</v>
      </c>
      <c r="Y2269" s="110" t="str">
        <f t="shared" si="491"/>
        <v>Tehachapi_Solar_energy_NA_CONFIDENTIAL</v>
      </c>
      <c r="Z2269" s="110">
        <f>IF(COUNTIFS($Y$2:Y2269,Y2269)=1,1,0)</f>
        <v>0</v>
      </c>
      <c r="AA2269" s="110">
        <f>SUM($Z$2:Z2269)*Z2269</f>
        <v>0</v>
      </c>
      <c r="AB2269" s="110">
        <f>COUNTIFS(resources!B:B,B2269)</f>
        <v>1</v>
      </c>
      <c r="AC2269" s="110">
        <f t="shared" si="492"/>
        <v>1</v>
      </c>
      <c r="AD2269" s="110">
        <f t="shared" si="493"/>
        <v>1</v>
      </c>
      <c r="AE2269" s="110">
        <f t="shared" si="494"/>
        <v>0</v>
      </c>
      <c r="AF2269" s="110">
        <f t="shared" si="495"/>
        <v>1</v>
      </c>
      <c r="AG2269" s="110">
        <f t="shared" si="496"/>
        <v>0</v>
      </c>
      <c r="AH2269" s="110">
        <f t="shared" si="497"/>
        <v>0</v>
      </c>
      <c r="AI2269" s="110">
        <f t="shared" si="498"/>
        <v>1</v>
      </c>
      <c r="AJ2269" s="100">
        <f>ROW()</f>
        <v>2269</v>
      </c>
      <c r="AK2269" s="100" t="e">
        <f>INDEX('BadRows RECART'!$C$2:$C$1207,MATCH(monthly_gwh_mw!AJ2269,'BadRows RECART'!$D$2:$D$1207,0))</f>
        <v>#N/A</v>
      </c>
    </row>
    <row r="2270" spans="1:37" ht="20">
      <c r="A2270" s="106" t="s">
        <v>3907</v>
      </c>
      <c r="B2270" s="106" t="s">
        <v>2092</v>
      </c>
      <c r="C2270" s="106" t="s">
        <v>6297</v>
      </c>
      <c r="D2270" s="168">
        <v>2030</v>
      </c>
      <c r="E2270" s="168">
        <v>12</v>
      </c>
      <c r="F2270" s="199">
        <v>27.686591866376109</v>
      </c>
      <c r="G2270" s="212" t="s">
        <v>6314</v>
      </c>
      <c r="H2270" s="212" t="s">
        <v>6314</v>
      </c>
      <c r="I2270" s="106" t="s">
        <v>594</v>
      </c>
      <c r="K2270" s="83" t="s">
        <v>6314</v>
      </c>
      <c r="L2270" s="83" t="s">
        <v>6314</v>
      </c>
      <c r="M2270" s="45" t="str">
        <f>IF(
ISNA(INDEX(resources!E:E,MATCH(B2270,resources!B:B,0))),"fillme",
INDEX(resources!E:E,MATCH(B2270,resources!B:B,0)))</f>
        <v>CAISO_Solar</v>
      </c>
      <c r="N2270" s="45">
        <f>IF(
ISNA(INDEX(resources!J:J,MATCH(B2270,resources!B:B,0))),"fillme",
INDEX(resources!J:J,MATCH(B2270,resources!B:B,0)))</f>
        <v>0</v>
      </c>
      <c r="O2270" s="83" t="str">
        <f>IFERROR(INDEX(resources!K:K,MATCH(B2270,resources!B:B,0)),"fillme")</f>
        <v>solar</v>
      </c>
      <c r="P2270" s="89" t="str">
        <f t="shared" si="486"/>
        <v>solar_2030_12</v>
      </c>
      <c r="Q2270" s="87">
        <f>INDEX(elcc!G:G,MATCH(P2270,elcc!D:D,0))</f>
        <v>0</v>
      </c>
      <c r="R2270" s="89">
        <f t="shared" si="487"/>
        <v>1</v>
      </c>
      <c r="S2270" s="89" t="s">
        <v>6314</v>
      </c>
      <c r="T2270" s="89" t="s">
        <v>6314</v>
      </c>
      <c r="U2270" s="90" t="str">
        <f t="shared" si="488"/>
        <v>ok</v>
      </c>
      <c r="V2270" s="63" t="str">
        <f>INDEX(resources!F:F,MATCH(B2270,resources!B:B,0))</f>
        <v>new_resolve</v>
      </c>
      <c r="W2270" s="110">
        <f t="shared" si="489"/>
        <v>1</v>
      </c>
      <c r="X2270" s="110">
        <f t="shared" si="490"/>
        <v>0</v>
      </c>
      <c r="Y2270" s="110" t="str">
        <f t="shared" si="491"/>
        <v>Tehachapi_Solar_energy_NA_CONFIDENTIAL</v>
      </c>
      <c r="Z2270" s="110">
        <f>IF(COUNTIFS($Y$2:Y2270,Y2270)=1,1,0)</f>
        <v>0</v>
      </c>
      <c r="AA2270" s="110">
        <f>SUM($Z$2:Z2270)*Z2270</f>
        <v>0</v>
      </c>
      <c r="AB2270" s="110">
        <f>COUNTIFS(resources!B:B,B2270)</f>
        <v>1</v>
      </c>
      <c r="AC2270" s="110">
        <f t="shared" si="492"/>
        <v>1</v>
      </c>
      <c r="AD2270" s="110">
        <f t="shared" si="493"/>
        <v>1</v>
      </c>
      <c r="AE2270" s="110">
        <f t="shared" si="494"/>
        <v>0</v>
      </c>
      <c r="AF2270" s="110">
        <f t="shared" si="495"/>
        <v>1</v>
      </c>
      <c r="AG2270" s="110">
        <f t="shared" si="496"/>
        <v>0</v>
      </c>
      <c r="AH2270" s="110">
        <f t="shared" si="497"/>
        <v>0</v>
      </c>
      <c r="AI2270" s="110">
        <f t="shared" si="498"/>
        <v>1</v>
      </c>
      <c r="AJ2270" s="100">
        <f>ROW()</f>
        <v>2270</v>
      </c>
      <c r="AK2270" s="100" t="e">
        <f>INDEX('BadRows RECART'!$C$2:$C$1207,MATCH(monthly_gwh_mw!AJ2270,'BadRows RECART'!$D$2:$D$1207,0))</f>
        <v>#N/A</v>
      </c>
    </row>
    <row r="2271" spans="1:37" ht="20">
      <c r="A2271" s="106" t="s">
        <v>3907</v>
      </c>
      <c r="B2271" s="106" t="s">
        <v>437</v>
      </c>
      <c r="C2271" s="106" t="s">
        <v>6312</v>
      </c>
      <c r="D2271" s="168">
        <v>2020</v>
      </c>
      <c r="E2271" s="168">
        <v>1</v>
      </c>
      <c r="F2271" s="169">
        <v>0</v>
      </c>
      <c r="G2271" s="212" t="s">
        <v>6314</v>
      </c>
      <c r="H2271" s="212" t="s">
        <v>6314</v>
      </c>
      <c r="I2271" s="106" t="s">
        <v>556</v>
      </c>
      <c r="K2271" s="83" t="s">
        <v>6314</v>
      </c>
      <c r="L2271" s="83" t="s">
        <v>6314</v>
      </c>
      <c r="M2271" s="45" t="str">
        <f>IF(
ISNA(INDEX(resources!E:E,MATCH(B2271,resources!B:B,0))),"fillme",
INDEX(resources!E:E,MATCH(B2271,resources!B:B,0)))</f>
        <v>transfer_purchase</v>
      </c>
      <c r="N2271" s="45">
        <v>1</v>
      </c>
      <c r="O2271" s="83" t="str">
        <f>IFERROR(INDEX(resources!K:K,MATCH(B2271,resources!B:B,0)),"fillme")</f>
        <v>unknown</v>
      </c>
      <c r="P2271" s="89" t="str">
        <f t="shared" si="486"/>
        <v>unknown_2020_1</v>
      </c>
      <c r="Q2271" s="87">
        <f>INDEX(elcc!G:G,MATCH(P2271,elcc!D:D,0))</f>
        <v>0</v>
      </c>
      <c r="R2271" s="89">
        <f t="shared" si="487"/>
        <v>1</v>
      </c>
      <c r="S2271" s="89" t="s">
        <v>6314</v>
      </c>
      <c r="T2271" s="89" t="s">
        <v>6314</v>
      </c>
      <c r="U2271" s="90" t="str">
        <f t="shared" si="488"/>
        <v>ok</v>
      </c>
      <c r="V2271" s="63" t="str">
        <f>INDEX(resources!F:F,MATCH(B2271,resources!B:B,0))</f>
        <v>special</v>
      </c>
      <c r="W2271" s="110">
        <f t="shared" si="489"/>
        <v>0</v>
      </c>
      <c r="X2271" s="110">
        <f t="shared" si="490"/>
        <v>0</v>
      </c>
      <c r="Y2271" s="110" t="str">
        <f t="shared" si="491"/>
        <v>transfer_purchase_raonly_NA_CONFIDENTIAL</v>
      </c>
      <c r="Z2271" s="110">
        <f>IF(COUNTIFS($Y$2:Y2271,Y2271)=1,1,0)</f>
        <v>1</v>
      </c>
      <c r="AA2271" s="110">
        <f>SUM($Z$2:Z2271)*Z2271</f>
        <v>30</v>
      </c>
      <c r="AB2271" s="110">
        <f>COUNTIFS(resources!B:B,B2271)</f>
        <v>1</v>
      </c>
      <c r="AC2271" s="110">
        <f t="shared" si="492"/>
        <v>1</v>
      </c>
      <c r="AD2271" s="110">
        <f t="shared" si="493"/>
        <v>1</v>
      </c>
      <c r="AE2271" s="110">
        <f t="shared" si="494"/>
        <v>0</v>
      </c>
      <c r="AF2271" s="110">
        <f t="shared" si="495"/>
        <v>1</v>
      </c>
      <c r="AG2271" s="110">
        <f t="shared" si="496"/>
        <v>0</v>
      </c>
      <c r="AH2271" s="110">
        <f t="shared" si="497"/>
        <v>0</v>
      </c>
      <c r="AI2271" s="110">
        <f t="shared" si="498"/>
        <v>1</v>
      </c>
      <c r="AJ2271" s="100">
        <f>ROW()</f>
        <v>2271</v>
      </c>
      <c r="AK2271" s="100" t="e">
        <f>INDEX('BadRows RECART'!$C$2:$C$1207,MATCH(monthly_gwh_mw!AJ2271,'BadRows RECART'!$D$2:$D$1207,0))</f>
        <v>#N/A</v>
      </c>
    </row>
    <row r="2272" spans="1:37" ht="20">
      <c r="A2272" s="106" t="s">
        <v>3907</v>
      </c>
      <c r="B2272" s="106" t="s">
        <v>437</v>
      </c>
      <c r="C2272" s="106" t="s">
        <v>6312</v>
      </c>
      <c r="D2272" s="168">
        <v>2020</v>
      </c>
      <c r="E2272" s="168">
        <v>2</v>
      </c>
      <c r="F2272" s="169">
        <v>0</v>
      </c>
      <c r="G2272" s="212" t="s">
        <v>6314</v>
      </c>
      <c r="H2272" s="212" t="s">
        <v>6314</v>
      </c>
      <c r="I2272" s="106" t="s">
        <v>556</v>
      </c>
      <c r="K2272" s="83" t="s">
        <v>6314</v>
      </c>
      <c r="L2272" s="83" t="s">
        <v>6314</v>
      </c>
      <c r="M2272" s="45" t="str">
        <f>IF(
ISNA(INDEX(resources!E:E,MATCH(B2272,resources!B:B,0))),"fillme",
INDEX(resources!E:E,MATCH(B2272,resources!B:B,0)))</f>
        <v>transfer_purchase</v>
      </c>
      <c r="N2272" s="45">
        <v>1</v>
      </c>
      <c r="O2272" s="83" t="str">
        <f>IFERROR(INDEX(resources!K:K,MATCH(B2272,resources!B:B,0)),"fillme")</f>
        <v>unknown</v>
      </c>
      <c r="P2272" s="89" t="str">
        <f t="shared" si="486"/>
        <v>unknown_2020_2</v>
      </c>
      <c r="Q2272" s="87">
        <f>INDEX(elcc!G:G,MATCH(P2272,elcc!D:D,0))</f>
        <v>0</v>
      </c>
      <c r="R2272" s="89">
        <f t="shared" si="487"/>
        <v>1</v>
      </c>
      <c r="S2272" s="89" t="s">
        <v>6314</v>
      </c>
      <c r="T2272" s="89" t="s">
        <v>6314</v>
      </c>
      <c r="U2272" s="90" t="str">
        <f t="shared" si="488"/>
        <v>ok</v>
      </c>
      <c r="V2272" s="63" t="str">
        <f>INDEX(resources!F:F,MATCH(B2272,resources!B:B,0))</f>
        <v>special</v>
      </c>
      <c r="W2272" s="110">
        <f t="shared" si="489"/>
        <v>0</v>
      </c>
      <c r="X2272" s="110">
        <f t="shared" si="490"/>
        <v>0</v>
      </c>
      <c r="Y2272" s="110" t="str">
        <f t="shared" si="491"/>
        <v>transfer_purchase_raonly_NA_CONFIDENTIAL</v>
      </c>
      <c r="Z2272" s="110">
        <f>IF(COUNTIFS($Y$2:Y2272,Y2272)=1,1,0)</f>
        <v>0</v>
      </c>
      <c r="AA2272" s="110">
        <f>SUM($Z$2:Z2272)*Z2272</f>
        <v>0</v>
      </c>
      <c r="AB2272" s="110">
        <f>COUNTIFS(resources!B:B,B2272)</f>
        <v>1</v>
      </c>
      <c r="AC2272" s="110">
        <f t="shared" si="492"/>
        <v>1</v>
      </c>
      <c r="AD2272" s="110">
        <f t="shared" si="493"/>
        <v>1</v>
      </c>
      <c r="AE2272" s="110">
        <f t="shared" si="494"/>
        <v>0</v>
      </c>
      <c r="AF2272" s="110">
        <f t="shared" si="495"/>
        <v>1</v>
      </c>
      <c r="AG2272" s="110">
        <f t="shared" si="496"/>
        <v>0</v>
      </c>
      <c r="AH2272" s="110">
        <f t="shared" si="497"/>
        <v>0</v>
      </c>
      <c r="AI2272" s="110">
        <f t="shared" si="498"/>
        <v>1</v>
      </c>
      <c r="AJ2272" s="100">
        <f>ROW()</f>
        <v>2272</v>
      </c>
      <c r="AK2272" s="100" t="e">
        <f>INDEX('BadRows RECART'!$C$2:$C$1207,MATCH(monthly_gwh_mw!AJ2272,'BadRows RECART'!$D$2:$D$1207,0))</f>
        <v>#N/A</v>
      </c>
    </row>
    <row r="2273" spans="1:37" ht="20">
      <c r="A2273" s="106" t="s">
        <v>3907</v>
      </c>
      <c r="B2273" s="106" t="s">
        <v>437</v>
      </c>
      <c r="C2273" s="106" t="s">
        <v>6312</v>
      </c>
      <c r="D2273" s="168">
        <v>2020</v>
      </c>
      <c r="E2273" s="168">
        <v>3</v>
      </c>
      <c r="F2273" s="169">
        <v>0</v>
      </c>
      <c r="G2273" s="212" t="s">
        <v>6314</v>
      </c>
      <c r="H2273" s="212" t="s">
        <v>6314</v>
      </c>
      <c r="I2273" s="106" t="s">
        <v>556</v>
      </c>
      <c r="K2273" s="83" t="s">
        <v>6314</v>
      </c>
      <c r="L2273" s="83" t="s">
        <v>6314</v>
      </c>
      <c r="M2273" s="45" t="str">
        <f>IF(
ISNA(INDEX(resources!E:E,MATCH(B2273,resources!B:B,0))),"fillme",
INDEX(resources!E:E,MATCH(B2273,resources!B:B,0)))</f>
        <v>transfer_purchase</v>
      </c>
      <c r="N2273" s="45">
        <v>1</v>
      </c>
      <c r="O2273" s="83" t="str">
        <f>IFERROR(INDEX(resources!K:K,MATCH(B2273,resources!B:B,0)),"fillme")</f>
        <v>unknown</v>
      </c>
      <c r="P2273" s="89" t="str">
        <f t="shared" si="486"/>
        <v>unknown_2020_3</v>
      </c>
      <c r="Q2273" s="87">
        <f>INDEX(elcc!G:G,MATCH(P2273,elcc!D:D,0))</f>
        <v>0</v>
      </c>
      <c r="R2273" s="89">
        <f t="shared" si="487"/>
        <v>1</v>
      </c>
      <c r="S2273" s="89" t="s">
        <v>6314</v>
      </c>
      <c r="T2273" s="89" t="s">
        <v>6314</v>
      </c>
      <c r="U2273" s="90" t="str">
        <f t="shared" si="488"/>
        <v>ok</v>
      </c>
      <c r="V2273" s="63" t="str">
        <f>INDEX(resources!F:F,MATCH(B2273,resources!B:B,0))</f>
        <v>special</v>
      </c>
      <c r="W2273" s="110">
        <f t="shared" si="489"/>
        <v>0</v>
      </c>
      <c r="X2273" s="110">
        <f t="shared" si="490"/>
        <v>0</v>
      </c>
      <c r="Y2273" s="110" t="str">
        <f t="shared" si="491"/>
        <v>transfer_purchase_raonly_NA_CONFIDENTIAL</v>
      </c>
      <c r="Z2273" s="110">
        <f>IF(COUNTIFS($Y$2:Y2273,Y2273)=1,1,0)</f>
        <v>0</v>
      </c>
      <c r="AA2273" s="110">
        <f>SUM($Z$2:Z2273)*Z2273</f>
        <v>0</v>
      </c>
      <c r="AB2273" s="110">
        <f>COUNTIFS(resources!B:B,B2273)</f>
        <v>1</v>
      </c>
      <c r="AC2273" s="110">
        <f t="shared" si="492"/>
        <v>1</v>
      </c>
      <c r="AD2273" s="110">
        <f t="shared" si="493"/>
        <v>1</v>
      </c>
      <c r="AE2273" s="110">
        <f t="shared" si="494"/>
        <v>0</v>
      </c>
      <c r="AF2273" s="110">
        <f t="shared" si="495"/>
        <v>1</v>
      </c>
      <c r="AG2273" s="110">
        <f t="shared" si="496"/>
        <v>0</v>
      </c>
      <c r="AH2273" s="110">
        <f t="shared" si="497"/>
        <v>0</v>
      </c>
      <c r="AI2273" s="110">
        <f t="shared" si="498"/>
        <v>1</v>
      </c>
      <c r="AJ2273" s="100">
        <f>ROW()</f>
        <v>2273</v>
      </c>
      <c r="AK2273" s="100" t="e">
        <f>INDEX('BadRows RECART'!$C$2:$C$1207,MATCH(monthly_gwh_mw!AJ2273,'BadRows RECART'!$D$2:$D$1207,0))</f>
        <v>#N/A</v>
      </c>
    </row>
    <row r="2274" spans="1:37" ht="20">
      <c r="A2274" s="106" t="s">
        <v>3907</v>
      </c>
      <c r="B2274" s="106" t="s">
        <v>437</v>
      </c>
      <c r="C2274" s="106" t="s">
        <v>6312</v>
      </c>
      <c r="D2274" s="168">
        <v>2020</v>
      </c>
      <c r="E2274" s="168">
        <v>4</v>
      </c>
      <c r="F2274" s="169">
        <v>0</v>
      </c>
      <c r="G2274" s="212" t="s">
        <v>6314</v>
      </c>
      <c r="H2274" s="212" t="s">
        <v>6314</v>
      </c>
      <c r="I2274" s="106" t="s">
        <v>556</v>
      </c>
      <c r="K2274" s="83" t="s">
        <v>6314</v>
      </c>
      <c r="L2274" s="83" t="s">
        <v>6314</v>
      </c>
      <c r="M2274" s="45" t="str">
        <f>IF(
ISNA(INDEX(resources!E:E,MATCH(B2274,resources!B:B,0))),"fillme",
INDEX(resources!E:E,MATCH(B2274,resources!B:B,0)))</f>
        <v>transfer_purchase</v>
      </c>
      <c r="N2274" s="45">
        <v>1</v>
      </c>
      <c r="O2274" s="83" t="str">
        <f>IFERROR(INDEX(resources!K:K,MATCH(B2274,resources!B:B,0)),"fillme")</f>
        <v>unknown</v>
      </c>
      <c r="P2274" s="89" t="str">
        <f t="shared" si="486"/>
        <v>unknown_2020_4</v>
      </c>
      <c r="Q2274" s="87">
        <f>INDEX(elcc!G:G,MATCH(P2274,elcc!D:D,0))</f>
        <v>0</v>
      </c>
      <c r="R2274" s="89">
        <f t="shared" si="487"/>
        <v>1</v>
      </c>
      <c r="S2274" s="89" t="s">
        <v>6314</v>
      </c>
      <c r="T2274" s="89" t="s">
        <v>6314</v>
      </c>
      <c r="U2274" s="90" t="str">
        <f t="shared" si="488"/>
        <v>ok</v>
      </c>
      <c r="V2274" s="63" t="str">
        <f>INDEX(resources!F:F,MATCH(B2274,resources!B:B,0))</f>
        <v>special</v>
      </c>
      <c r="W2274" s="110">
        <f t="shared" si="489"/>
        <v>0</v>
      </c>
      <c r="X2274" s="110">
        <f t="shared" si="490"/>
        <v>0</v>
      </c>
      <c r="Y2274" s="110" t="str">
        <f t="shared" si="491"/>
        <v>transfer_purchase_raonly_NA_CONFIDENTIAL</v>
      </c>
      <c r="Z2274" s="110">
        <f>IF(COUNTIFS($Y$2:Y2274,Y2274)=1,1,0)</f>
        <v>0</v>
      </c>
      <c r="AA2274" s="110">
        <f>SUM($Z$2:Z2274)*Z2274</f>
        <v>0</v>
      </c>
      <c r="AB2274" s="110">
        <f>COUNTIFS(resources!B:B,B2274)</f>
        <v>1</v>
      </c>
      <c r="AC2274" s="110">
        <f t="shared" si="492"/>
        <v>1</v>
      </c>
      <c r="AD2274" s="110">
        <f t="shared" si="493"/>
        <v>1</v>
      </c>
      <c r="AE2274" s="110">
        <f t="shared" si="494"/>
        <v>0</v>
      </c>
      <c r="AF2274" s="110">
        <f t="shared" si="495"/>
        <v>1</v>
      </c>
      <c r="AG2274" s="110">
        <f t="shared" si="496"/>
        <v>0</v>
      </c>
      <c r="AH2274" s="110">
        <f t="shared" si="497"/>
        <v>0</v>
      </c>
      <c r="AI2274" s="110">
        <f t="shared" si="498"/>
        <v>1</v>
      </c>
      <c r="AJ2274" s="100">
        <f>ROW()</f>
        <v>2274</v>
      </c>
      <c r="AK2274" s="100" t="e">
        <f>INDEX('BadRows RECART'!$C$2:$C$1207,MATCH(monthly_gwh_mw!AJ2274,'BadRows RECART'!$D$2:$D$1207,0))</f>
        <v>#N/A</v>
      </c>
    </row>
    <row r="2275" spans="1:37" ht="20">
      <c r="A2275" s="106" t="s">
        <v>3907</v>
      </c>
      <c r="B2275" s="106" t="s">
        <v>437</v>
      </c>
      <c r="C2275" s="106" t="s">
        <v>6312</v>
      </c>
      <c r="D2275" s="168">
        <v>2020</v>
      </c>
      <c r="E2275" s="168">
        <v>5</v>
      </c>
      <c r="F2275" s="169">
        <v>0</v>
      </c>
      <c r="G2275" s="212" t="s">
        <v>6314</v>
      </c>
      <c r="H2275" s="212" t="s">
        <v>6314</v>
      </c>
      <c r="I2275" s="106" t="s">
        <v>556</v>
      </c>
      <c r="K2275" s="83" t="s">
        <v>6314</v>
      </c>
      <c r="L2275" s="83" t="s">
        <v>6314</v>
      </c>
      <c r="M2275" s="45" t="str">
        <f>IF(
ISNA(INDEX(resources!E:E,MATCH(B2275,resources!B:B,0))),"fillme",
INDEX(resources!E:E,MATCH(B2275,resources!B:B,0)))</f>
        <v>transfer_purchase</v>
      </c>
      <c r="N2275" s="45">
        <v>1</v>
      </c>
      <c r="O2275" s="83" t="str">
        <f>IFERROR(INDEX(resources!K:K,MATCH(B2275,resources!B:B,0)),"fillme")</f>
        <v>unknown</v>
      </c>
      <c r="P2275" s="89" t="str">
        <f t="shared" si="486"/>
        <v>unknown_2020_5</v>
      </c>
      <c r="Q2275" s="87">
        <f>INDEX(elcc!G:G,MATCH(P2275,elcc!D:D,0))</f>
        <v>0</v>
      </c>
      <c r="R2275" s="89">
        <f t="shared" si="487"/>
        <v>1</v>
      </c>
      <c r="S2275" s="89" t="s">
        <v>6314</v>
      </c>
      <c r="T2275" s="89" t="s">
        <v>6314</v>
      </c>
      <c r="U2275" s="90" t="str">
        <f t="shared" si="488"/>
        <v>ok</v>
      </c>
      <c r="V2275" s="63" t="str">
        <f>INDEX(resources!F:F,MATCH(B2275,resources!B:B,0))</f>
        <v>special</v>
      </c>
      <c r="W2275" s="110">
        <f t="shared" si="489"/>
        <v>0</v>
      </c>
      <c r="X2275" s="110">
        <f t="shared" si="490"/>
        <v>0</v>
      </c>
      <c r="Y2275" s="110" t="str">
        <f t="shared" si="491"/>
        <v>transfer_purchase_raonly_NA_CONFIDENTIAL</v>
      </c>
      <c r="Z2275" s="110">
        <f>IF(COUNTIFS($Y$2:Y2275,Y2275)=1,1,0)</f>
        <v>0</v>
      </c>
      <c r="AA2275" s="110">
        <f>SUM($Z$2:Z2275)*Z2275</f>
        <v>0</v>
      </c>
      <c r="AB2275" s="110">
        <f>COUNTIFS(resources!B:B,B2275)</f>
        <v>1</v>
      </c>
      <c r="AC2275" s="110">
        <f t="shared" si="492"/>
        <v>1</v>
      </c>
      <c r="AD2275" s="110">
        <f t="shared" si="493"/>
        <v>1</v>
      </c>
      <c r="AE2275" s="110">
        <f t="shared" si="494"/>
        <v>0</v>
      </c>
      <c r="AF2275" s="110">
        <f t="shared" si="495"/>
        <v>1</v>
      </c>
      <c r="AG2275" s="110">
        <f t="shared" si="496"/>
        <v>0</v>
      </c>
      <c r="AH2275" s="110">
        <f t="shared" si="497"/>
        <v>0</v>
      </c>
      <c r="AI2275" s="110">
        <f t="shared" si="498"/>
        <v>1</v>
      </c>
      <c r="AJ2275" s="100">
        <f>ROW()</f>
        <v>2275</v>
      </c>
      <c r="AK2275" s="100" t="e">
        <f>INDEX('BadRows RECART'!$C$2:$C$1207,MATCH(monthly_gwh_mw!AJ2275,'BadRows RECART'!$D$2:$D$1207,0))</f>
        <v>#N/A</v>
      </c>
    </row>
    <row r="2276" spans="1:37" ht="20">
      <c r="A2276" s="106" t="s">
        <v>3907</v>
      </c>
      <c r="B2276" s="106" t="s">
        <v>437</v>
      </c>
      <c r="C2276" s="106" t="s">
        <v>6312</v>
      </c>
      <c r="D2276" s="168">
        <v>2020</v>
      </c>
      <c r="E2276" s="168">
        <v>6</v>
      </c>
      <c r="F2276" s="169">
        <v>0</v>
      </c>
      <c r="G2276" s="212" t="s">
        <v>6314</v>
      </c>
      <c r="H2276" s="212" t="s">
        <v>6314</v>
      </c>
      <c r="I2276" s="106" t="s">
        <v>556</v>
      </c>
      <c r="K2276" s="83" t="s">
        <v>6314</v>
      </c>
      <c r="L2276" s="83" t="s">
        <v>6314</v>
      </c>
      <c r="M2276" s="45" t="str">
        <f>IF(
ISNA(INDEX(resources!E:E,MATCH(B2276,resources!B:B,0))),"fillme",
INDEX(resources!E:E,MATCH(B2276,resources!B:B,0)))</f>
        <v>transfer_purchase</v>
      </c>
      <c r="N2276" s="45">
        <v>1</v>
      </c>
      <c r="O2276" s="83" t="str">
        <f>IFERROR(INDEX(resources!K:K,MATCH(B2276,resources!B:B,0)),"fillme")</f>
        <v>unknown</v>
      </c>
      <c r="P2276" s="89" t="str">
        <f t="shared" si="486"/>
        <v>unknown_2020_6</v>
      </c>
      <c r="Q2276" s="87">
        <f>INDEX(elcc!G:G,MATCH(P2276,elcc!D:D,0))</f>
        <v>0</v>
      </c>
      <c r="R2276" s="89">
        <f t="shared" si="487"/>
        <v>1</v>
      </c>
      <c r="S2276" s="89" t="s">
        <v>6314</v>
      </c>
      <c r="T2276" s="89" t="s">
        <v>6314</v>
      </c>
      <c r="U2276" s="90" t="str">
        <f t="shared" si="488"/>
        <v>ok</v>
      </c>
      <c r="V2276" s="63" t="str">
        <f>INDEX(resources!F:F,MATCH(B2276,resources!B:B,0))</f>
        <v>special</v>
      </c>
      <c r="W2276" s="110">
        <f t="shared" si="489"/>
        <v>0</v>
      </c>
      <c r="X2276" s="110">
        <f t="shared" si="490"/>
        <v>0</v>
      </c>
      <c r="Y2276" s="110" t="str">
        <f t="shared" si="491"/>
        <v>transfer_purchase_raonly_NA_CONFIDENTIAL</v>
      </c>
      <c r="Z2276" s="110">
        <f>IF(COUNTIFS($Y$2:Y2276,Y2276)=1,1,0)</f>
        <v>0</v>
      </c>
      <c r="AA2276" s="110">
        <f>SUM($Z$2:Z2276)*Z2276</f>
        <v>0</v>
      </c>
      <c r="AB2276" s="110">
        <f>COUNTIFS(resources!B:B,B2276)</f>
        <v>1</v>
      </c>
      <c r="AC2276" s="110">
        <f t="shared" si="492"/>
        <v>1</v>
      </c>
      <c r="AD2276" s="110">
        <f t="shared" si="493"/>
        <v>1</v>
      </c>
      <c r="AE2276" s="110">
        <f t="shared" si="494"/>
        <v>0</v>
      </c>
      <c r="AF2276" s="110">
        <f t="shared" si="495"/>
        <v>1</v>
      </c>
      <c r="AG2276" s="110">
        <f t="shared" si="496"/>
        <v>0</v>
      </c>
      <c r="AH2276" s="110">
        <f t="shared" si="497"/>
        <v>0</v>
      </c>
      <c r="AI2276" s="110">
        <f t="shared" si="498"/>
        <v>1</v>
      </c>
      <c r="AJ2276" s="100">
        <f>ROW()</f>
        <v>2276</v>
      </c>
      <c r="AK2276" s="100" t="e">
        <f>INDEX('BadRows RECART'!$C$2:$C$1207,MATCH(monthly_gwh_mw!AJ2276,'BadRows RECART'!$D$2:$D$1207,0))</f>
        <v>#N/A</v>
      </c>
    </row>
    <row r="2277" spans="1:37" ht="20">
      <c r="A2277" s="106" t="s">
        <v>3907</v>
      </c>
      <c r="B2277" s="106" t="s">
        <v>437</v>
      </c>
      <c r="C2277" s="106" t="s">
        <v>6312</v>
      </c>
      <c r="D2277" s="168">
        <v>2020</v>
      </c>
      <c r="E2277" s="168">
        <v>7</v>
      </c>
      <c r="F2277" s="169">
        <v>0</v>
      </c>
      <c r="G2277" s="212" t="s">
        <v>6314</v>
      </c>
      <c r="H2277" s="212" t="s">
        <v>6314</v>
      </c>
      <c r="I2277" s="106" t="s">
        <v>556</v>
      </c>
      <c r="K2277" s="83" t="s">
        <v>6314</v>
      </c>
      <c r="L2277" s="83" t="s">
        <v>6314</v>
      </c>
      <c r="M2277" s="45" t="str">
        <f>IF(
ISNA(INDEX(resources!E:E,MATCH(B2277,resources!B:B,0))),"fillme",
INDEX(resources!E:E,MATCH(B2277,resources!B:B,0)))</f>
        <v>transfer_purchase</v>
      </c>
      <c r="N2277" s="45">
        <v>1</v>
      </c>
      <c r="O2277" s="83" t="str">
        <f>IFERROR(INDEX(resources!K:K,MATCH(B2277,resources!B:B,0)),"fillme")</f>
        <v>unknown</v>
      </c>
      <c r="P2277" s="89" t="str">
        <f t="shared" si="486"/>
        <v>unknown_2020_7</v>
      </c>
      <c r="Q2277" s="87">
        <f>INDEX(elcc!G:G,MATCH(P2277,elcc!D:D,0))</f>
        <v>0</v>
      </c>
      <c r="R2277" s="89">
        <f t="shared" si="487"/>
        <v>1</v>
      </c>
      <c r="S2277" s="89" t="s">
        <v>6314</v>
      </c>
      <c r="T2277" s="89" t="s">
        <v>6314</v>
      </c>
      <c r="U2277" s="90" t="str">
        <f t="shared" si="488"/>
        <v>ok</v>
      </c>
      <c r="V2277" s="63" t="str">
        <f>INDEX(resources!F:F,MATCH(B2277,resources!B:B,0))</f>
        <v>special</v>
      </c>
      <c r="W2277" s="110">
        <f t="shared" si="489"/>
        <v>0</v>
      </c>
      <c r="X2277" s="110">
        <f t="shared" si="490"/>
        <v>0</v>
      </c>
      <c r="Y2277" s="110" t="str">
        <f t="shared" si="491"/>
        <v>transfer_purchase_raonly_NA_CONFIDENTIAL</v>
      </c>
      <c r="Z2277" s="110">
        <f>IF(COUNTIFS($Y$2:Y2277,Y2277)=1,1,0)</f>
        <v>0</v>
      </c>
      <c r="AA2277" s="110">
        <f>SUM($Z$2:Z2277)*Z2277</f>
        <v>0</v>
      </c>
      <c r="AB2277" s="110">
        <f>COUNTIFS(resources!B:B,B2277)</f>
        <v>1</v>
      </c>
      <c r="AC2277" s="110">
        <f t="shared" si="492"/>
        <v>1</v>
      </c>
      <c r="AD2277" s="110">
        <f t="shared" si="493"/>
        <v>1</v>
      </c>
      <c r="AE2277" s="110">
        <f t="shared" si="494"/>
        <v>0</v>
      </c>
      <c r="AF2277" s="110">
        <f t="shared" si="495"/>
        <v>1</v>
      </c>
      <c r="AG2277" s="110">
        <f t="shared" si="496"/>
        <v>0</v>
      </c>
      <c r="AH2277" s="110">
        <f t="shared" si="497"/>
        <v>0</v>
      </c>
      <c r="AI2277" s="110">
        <f t="shared" si="498"/>
        <v>1</v>
      </c>
      <c r="AJ2277" s="100">
        <f>ROW()</f>
        <v>2277</v>
      </c>
      <c r="AK2277" s="100" t="e">
        <f>INDEX('BadRows RECART'!$C$2:$C$1207,MATCH(monthly_gwh_mw!AJ2277,'BadRows RECART'!$D$2:$D$1207,0))</f>
        <v>#N/A</v>
      </c>
    </row>
    <row r="2278" spans="1:37" ht="20">
      <c r="A2278" s="106" t="s">
        <v>3907</v>
      </c>
      <c r="B2278" s="106" t="s">
        <v>437</v>
      </c>
      <c r="C2278" s="106" t="s">
        <v>6312</v>
      </c>
      <c r="D2278" s="168">
        <v>2020</v>
      </c>
      <c r="E2278" s="168">
        <v>8</v>
      </c>
      <c r="F2278" s="169">
        <v>0</v>
      </c>
      <c r="G2278" s="212" t="s">
        <v>6314</v>
      </c>
      <c r="H2278" s="212" t="s">
        <v>6314</v>
      </c>
      <c r="I2278" s="106" t="s">
        <v>556</v>
      </c>
      <c r="K2278" s="83" t="s">
        <v>6314</v>
      </c>
      <c r="L2278" s="83" t="s">
        <v>6314</v>
      </c>
      <c r="M2278" s="45" t="str">
        <f>IF(
ISNA(INDEX(resources!E:E,MATCH(B2278,resources!B:B,0))),"fillme",
INDEX(resources!E:E,MATCH(B2278,resources!B:B,0)))</f>
        <v>transfer_purchase</v>
      </c>
      <c r="N2278" s="45">
        <v>1</v>
      </c>
      <c r="O2278" s="83" t="str">
        <f>IFERROR(INDEX(resources!K:K,MATCH(B2278,resources!B:B,0)),"fillme")</f>
        <v>unknown</v>
      </c>
      <c r="P2278" s="89" t="str">
        <f t="shared" si="486"/>
        <v>unknown_2020_8</v>
      </c>
      <c r="Q2278" s="87">
        <f>INDEX(elcc!G:G,MATCH(P2278,elcc!D:D,0))</f>
        <v>0</v>
      </c>
      <c r="R2278" s="89">
        <f t="shared" si="487"/>
        <v>1</v>
      </c>
      <c r="S2278" s="89" t="s">
        <v>6314</v>
      </c>
      <c r="T2278" s="89" t="s">
        <v>6314</v>
      </c>
      <c r="U2278" s="90" t="str">
        <f t="shared" si="488"/>
        <v>ok</v>
      </c>
      <c r="V2278" s="63" t="str">
        <f>INDEX(resources!F:F,MATCH(B2278,resources!B:B,0))</f>
        <v>special</v>
      </c>
      <c r="W2278" s="110">
        <f t="shared" si="489"/>
        <v>0</v>
      </c>
      <c r="X2278" s="110">
        <f t="shared" si="490"/>
        <v>0</v>
      </c>
      <c r="Y2278" s="110" t="str">
        <f t="shared" si="491"/>
        <v>transfer_purchase_raonly_NA_CONFIDENTIAL</v>
      </c>
      <c r="Z2278" s="110">
        <f>IF(COUNTIFS($Y$2:Y2278,Y2278)=1,1,0)</f>
        <v>0</v>
      </c>
      <c r="AA2278" s="110">
        <f>SUM($Z$2:Z2278)*Z2278</f>
        <v>0</v>
      </c>
      <c r="AB2278" s="110">
        <f>COUNTIFS(resources!B:B,B2278)</f>
        <v>1</v>
      </c>
      <c r="AC2278" s="110">
        <f t="shared" si="492"/>
        <v>1</v>
      </c>
      <c r="AD2278" s="110">
        <f t="shared" si="493"/>
        <v>1</v>
      </c>
      <c r="AE2278" s="110">
        <f t="shared" si="494"/>
        <v>0</v>
      </c>
      <c r="AF2278" s="110">
        <f t="shared" si="495"/>
        <v>1</v>
      </c>
      <c r="AG2278" s="110">
        <f t="shared" si="496"/>
        <v>0</v>
      </c>
      <c r="AH2278" s="110">
        <f t="shared" si="497"/>
        <v>0</v>
      </c>
      <c r="AI2278" s="110">
        <f t="shared" si="498"/>
        <v>1</v>
      </c>
      <c r="AJ2278" s="100">
        <f>ROW()</f>
        <v>2278</v>
      </c>
      <c r="AK2278" s="100" t="e">
        <f>INDEX('BadRows RECART'!$C$2:$C$1207,MATCH(monthly_gwh_mw!AJ2278,'BadRows RECART'!$D$2:$D$1207,0))</f>
        <v>#N/A</v>
      </c>
    </row>
    <row r="2279" spans="1:37" ht="20">
      <c r="A2279" s="106" t="s">
        <v>3907</v>
      </c>
      <c r="B2279" s="106" t="s">
        <v>437</v>
      </c>
      <c r="C2279" s="106" t="s">
        <v>6312</v>
      </c>
      <c r="D2279" s="168">
        <v>2020</v>
      </c>
      <c r="E2279" s="168">
        <v>9</v>
      </c>
      <c r="F2279" s="169">
        <v>0</v>
      </c>
      <c r="G2279" s="212" t="s">
        <v>6314</v>
      </c>
      <c r="H2279" s="212" t="s">
        <v>6314</v>
      </c>
      <c r="I2279" s="106" t="s">
        <v>556</v>
      </c>
      <c r="K2279" s="83" t="s">
        <v>6314</v>
      </c>
      <c r="L2279" s="83" t="s">
        <v>6314</v>
      </c>
      <c r="M2279" s="45" t="str">
        <f>IF(
ISNA(INDEX(resources!E:E,MATCH(B2279,resources!B:B,0))),"fillme",
INDEX(resources!E:E,MATCH(B2279,resources!B:B,0)))</f>
        <v>transfer_purchase</v>
      </c>
      <c r="N2279" s="45">
        <v>1</v>
      </c>
      <c r="O2279" s="83" t="str">
        <f>IFERROR(INDEX(resources!K:K,MATCH(B2279,resources!B:B,0)),"fillme")</f>
        <v>unknown</v>
      </c>
      <c r="P2279" s="89" t="str">
        <f t="shared" si="486"/>
        <v>unknown_2020_9</v>
      </c>
      <c r="Q2279" s="87">
        <f>INDEX(elcc!G:G,MATCH(P2279,elcc!D:D,0))</f>
        <v>0</v>
      </c>
      <c r="R2279" s="89">
        <f t="shared" si="487"/>
        <v>1</v>
      </c>
      <c r="S2279" s="89" t="s">
        <v>6314</v>
      </c>
      <c r="T2279" s="89" t="s">
        <v>6314</v>
      </c>
      <c r="U2279" s="90" t="str">
        <f t="shared" si="488"/>
        <v>ok</v>
      </c>
      <c r="V2279" s="63" t="str">
        <f>INDEX(resources!F:F,MATCH(B2279,resources!B:B,0))</f>
        <v>special</v>
      </c>
      <c r="W2279" s="110">
        <f t="shared" si="489"/>
        <v>0</v>
      </c>
      <c r="X2279" s="110">
        <f t="shared" si="490"/>
        <v>0</v>
      </c>
      <c r="Y2279" s="110" t="str">
        <f t="shared" si="491"/>
        <v>transfer_purchase_raonly_NA_CONFIDENTIAL</v>
      </c>
      <c r="Z2279" s="110">
        <f>IF(COUNTIFS($Y$2:Y2279,Y2279)=1,1,0)</f>
        <v>0</v>
      </c>
      <c r="AA2279" s="110">
        <f>SUM($Z$2:Z2279)*Z2279</f>
        <v>0</v>
      </c>
      <c r="AB2279" s="110">
        <f>COUNTIFS(resources!B:B,B2279)</f>
        <v>1</v>
      </c>
      <c r="AC2279" s="110">
        <f t="shared" si="492"/>
        <v>1</v>
      </c>
      <c r="AD2279" s="110">
        <f t="shared" si="493"/>
        <v>1</v>
      </c>
      <c r="AE2279" s="110">
        <f t="shared" si="494"/>
        <v>0</v>
      </c>
      <c r="AF2279" s="110">
        <f t="shared" si="495"/>
        <v>1</v>
      </c>
      <c r="AG2279" s="110">
        <f t="shared" si="496"/>
        <v>0</v>
      </c>
      <c r="AH2279" s="110">
        <f t="shared" si="497"/>
        <v>0</v>
      </c>
      <c r="AI2279" s="110">
        <f t="shared" si="498"/>
        <v>1</v>
      </c>
      <c r="AJ2279" s="100">
        <f>ROW()</f>
        <v>2279</v>
      </c>
      <c r="AK2279" s="100" t="e">
        <f>INDEX('BadRows RECART'!$C$2:$C$1207,MATCH(monthly_gwh_mw!AJ2279,'BadRows RECART'!$D$2:$D$1207,0))</f>
        <v>#N/A</v>
      </c>
    </row>
    <row r="2280" spans="1:37" ht="20">
      <c r="A2280" s="106" t="s">
        <v>3907</v>
      </c>
      <c r="B2280" s="106" t="s">
        <v>437</v>
      </c>
      <c r="C2280" s="106" t="s">
        <v>6312</v>
      </c>
      <c r="D2280" s="168">
        <v>2020</v>
      </c>
      <c r="E2280" s="168">
        <v>10</v>
      </c>
      <c r="F2280" s="169">
        <v>0</v>
      </c>
      <c r="G2280" s="212" t="s">
        <v>6314</v>
      </c>
      <c r="H2280" s="212" t="s">
        <v>6314</v>
      </c>
      <c r="I2280" s="106" t="s">
        <v>556</v>
      </c>
      <c r="K2280" s="83" t="s">
        <v>6314</v>
      </c>
      <c r="L2280" s="83" t="s">
        <v>6314</v>
      </c>
      <c r="M2280" s="45" t="str">
        <f>IF(
ISNA(INDEX(resources!E:E,MATCH(B2280,resources!B:B,0))),"fillme",
INDEX(resources!E:E,MATCH(B2280,resources!B:B,0)))</f>
        <v>transfer_purchase</v>
      </c>
      <c r="N2280" s="45">
        <v>1</v>
      </c>
      <c r="O2280" s="83" t="str">
        <f>IFERROR(INDEX(resources!K:K,MATCH(B2280,resources!B:B,0)),"fillme")</f>
        <v>unknown</v>
      </c>
      <c r="P2280" s="89" t="str">
        <f t="shared" si="486"/>
        <v>unknown_2020_10</v>
      </c>
      <c r="Q2280" s="87">
        <f>INDEX(elcc!G:G,MATCH(P2280,elcc!D:D,0))</f>
        <v>0</v>
      </c>
      <c r="R2280" s="89">
        <f t="shared" si="487"/>
        <v>1</v>
      </c>
      <c r="S2280" s="89" t="s">
        <v>6314</v>
      </c>
      <c r="T2280" s="89" t="s">
        <v>6314</v>
      </c>
      <c r="U2280" s="90" t="str">
        <f t="shared" si="488"/>
        <v>ok</v>
      </c>
      <c r="V2280" s="63" t="str">
        <f>INDEX(resources!F:F,MATCH(B2280,resources!B:B,0))</f>
        <v>special</v>
      </c>
      <c r="W2280" s="110">
        <f t="shared" si="489"/>
        <v>0</v>
      </c>
      <c r="X2280" s="110">
        <f t="shared" si="490"/>
        <v>0</v>
      </c>
      <c r="Y2280" s="110" t="str">
        <f t="shared" si="491"/>
        <v>transfer_purchase_raonly_NA_CONFIDENTIAL</v>
      </c>
      <c r="Z2280" s="110">
        <f>IF(COUNTIFS($Y$2:Y2280,Y2280)=1,1,0)</f>
        <v>0</v>
      </c>
      <c r="AA2280" s="110">
        <f>SUM($Z$2:Z2280)*Z2280</f>
        <v>0</v>
      </c>
      <c r="AB2280" s="110">
        <f>COUNTIFS(resources!B:B,B2280)</f>
        <v>1</v>
      </c>
      <c r="AC2280" s="110">
        <f t="shared" si="492"/>
        <v>1</v>
      </c>
      <c r="AD2280" s="110">
        <f t="shared" si="493"/>
        <v>1</v>
      </c>
      <c r="AE2280" s="110">
        <f t="shared" si="494"/>
        <v>0</v>
      </c>
      <c r="AF2280" s="110">
        <f t="shared" si="495"/>
        <v>1</v>
      </c>
      <c r="AG2280" s="110">
        <f t="shared" si="496"/>
        <v>0</v>
      </c>
      <c r="AH2280" s="110">
        <f t="shared" si="497"/>
        <v>0</v>
      </c>
      <c r="AI2280" s="110">
        <f t="shared" si="498"/>
        <v>1</v>
      </c>
      <c r="AJ2280" s="100">
        <f>ROW()</f>
        <v>2280</v>
      </c>
      <c r="AK2280" s="100" t="e">
        <f>INDEX('BadRows RECART'!$C$2:$C$1207,MATCH(monthly_gwh_mw!AJ2280,'BadRows RECART'!$D$2:$D$1207,0))</f>
        <v>#N/A</v>
      </c>
    </row>
    <row r="2281" spans="1:37" ht="20">
      <c r="A2281" s="106" t="s">
        <v>3907</v>
      </c>
      <c r="B2281" s="106" t="s">
        <v>437</v>
      </c>
      <c r="C2281" s="106" t="s">
        <v>6312</v>
      </c>
      <c r="D2281" s="168">
        <v>2020</v>
      </c>
      <c r="E2281" s="168">
        <v>11</v>
      </c>
      <c r="F2281" s="169">
        <v>0</v>
      </c>
      <c r="G2281" s="212" t="s">
        <v>6314</v>
      </c>
      <c r="H2281" s="212" t="s">
        <v>6314</v>
      </c>
      <c r="I2281" s="106" t="s">
        <v>556</v>
      </c>
      <c r="K2281" s="83" t="s">
        <v>6314</v>
      </c>
      <c r="L2281" s="83" t="s">
        <v>6314</v>
      </c>
      <c r="M2281" s="45" t="str">
        <f>IF(
ISNA(INDEX(resources!E:E,MATCH(B2281,resources!B:B,0))),"fillme",
INDEX(resources!E:E,MATCH(B2281,resources!B:B,0)))</f>
        <v>transfer_purchase</v>
      </c>
      <c r="N2281" s="45">
        <v>1</v>
      </c>
      <c r="O2281" s="83" t="str">
        <f>IFERROR(INDEX(resources!K:K,MATCH(B2281,resources!B:B,0)),"fillme")</f>
        <v>unknown</v>
      </c>
      <c r="P2281" s="89" t="str">
        <f t="shared" si="486"/>
        <v>unknown_2020_11</v>
      </c>
      <c r="Q2281" s="87">
        <f>INDEX(elcc!G:G,MATCH(P2281,elcc!D:D,0))</f>
        <v>0</v>
      </c>
      <c r="R2281" s="89">
        <f t="shared" si="487"/>
        <v>1</v>
      </c>
      <c r="S2281" s="89" t="s">
        <v>6314</v>
      </c>
      <c r="T2281" s="89" t="s">
        <v>6314</v>
      </c>
      <c r="U2281" s="90" t="str">
        <f t="shared" si="488"/>
        <v>ok</v>
      </c>
      <c r="V2281" s="63" t="str">
        <f>INDEX(resources!F:F,MATCH(B2281,resources!B:B,0))</f>
        <v>special</v>
      </c>
      <c r="W2281" s="110">
        <f t="shared" si="489"/>
        <v>0</v>
      </c>
      <c r="X2281" s="110">
        <f t="shared" si="490"/>
        <v>0</v>
      </c>
      <c r="Y2281" s="110" t="str">
        <f t="shared" si="491"/>
        <v>transfer_purchase_raonly_NA_CONFIDENTIAL</v>
      </c>
      <c r="Z2281" s="110">
        <f>IF(COUNTIFS($Y$2:Y2281,Y2281)=1,1,0)</f>
        <v>0</v>
      </c>
      <c r="AA2281" s="110">
        <f>SUM($Z$2:Z2281)*Z2281</f>
        <v>0</v>
      </c>
      <c r="AB2281" s="110">
        <f>COUNTIFS(resources!B:B,B2281)</f>
        <v>1</v>
      </c>
      <c r="AC2281" s="110">
        <f t="shared" si="492"/>
        <v>1</v>
      </c>
      <c r="AD2281" s="110">
        <f t="shared" si="493"/>
        <v>1</v>
      </c>
      <c r="AE2281" s="110">
        <f t="shared" si="494"/>
        <v>0</v>
      </c>
      <c r="AF2281" s="110">
        <f t="shared" si="495"/>
        <v>1</v>
      </c>
      <c r="AG2281" s="110">
        <f t="shared" si="496"/>
        <v>0</v>
      </c>
      <c r="AH2281" s="110">
        <f t="shared" si="497"/>
        <v>0</v>
      </c>
      <c r="AI2281" s="110">
        <f t="shared" si="498"/>
        <v>1</v>
      </c>
      <c r="AJ2281" s="100">
        <f>ROW()</f>
        <v>2281</v>
      </c>
      <c r="AK2281" s="100" t="e">
        <f>INDEX('BadRows RECART'!$C$2:$C$1207,MATCH(monthly_gwh_mw!AJ2281,'BadRows RECART'!$D$2:$D$1207,0))</f>
        <v>#N/A</v>
      </c>
    </row>
    <row r="2282" spans="1:37" ht="20">
      <c r="A2282" s="106" t="s">
        <v>3907</v>
      </c>
      <c r="B2282" s="106" t="s">
        <v>437</v>
      </c>
      <c r="C2282" s="106" t="s">
        <v>6312</v>
      </c>
      <c r="D2282" s="168">
        <v>2020</v>
      </c>
      <c r="E2282" s="168">
        <v>12</v>
      </c>
      <c r="F2282" s="169">
        <v>0</v>
      </c>
      <c r="G2282" s="212" t="s">
        <v>6314</v>
      </c>
      <c r="H2282" s="212" t="s">
        <v>6314</v>
      </c>
      <c r="I2282" s="106" t="s">
        <v>556</v>
      </c>
      <c r="K2282" s="83" t="s">
        <v>6314</v>
      </c>
      <c r="L2282" s="83" t="s">
        <v>6314</v>
      </c>
      <c r="M2282" s="45" t="str">
        <f>IF(
ISNA(INDEX(resources!E:E,MATCH(B2282,resources!B:B,0))),"fillme",
INDEX(resources!E:E,MATCH(B2282,resources!B:B,0)))</f>
        <v>transfer_purchase</v>
      </c>
      <c r="N2282" s="45">
        <v>1</v>
      </c>
      <c r="O2282" s="83" t="str">
        <f>IFERROR(INDEX(resources!K:K,MATCH(B2282,resources!B:B,0)),"fillme")</f>
        <v>unknown</v>
      </c>
      <c r="P2282" s="89" t="str">
        <f t="shared" si="486"/>
        <v>unknown_2020_12</v>
      </c>
      <c r="Q2282" s="87">
        <f>INDEX(elcc!G:G,MATCH(P2282,elcc!D:D,0))</f>
        <v>0</v>
      </c>
      <c r="R2282" s="89">
        <f t="shared" si="487"/>
        <v>1</v>
      </c>
      <c r="S2282" s="89" t="s">
        <v>6314</v>
      </c>
      <c r="T2282" s="89" t="s">
        <v>6314</v>
      </c>
      <c r="U2282" s="90" t="str">
        <f t="shared" si="488"/>
        <v>ok</v>
      </c>
      <c r="V2282" s="63" t="str">
        <f>INDEX(resources!F:F,MATCH(B2282,resources!B:B,0))</f>
        <v>special</v>
      </c>
      <c r="W2282" s="110">
        <f t="shared" si="489"/>
        <v>0</v>
      </c>
      <c r="X2282" s="110">
        <f t="shared" si="490"/>
        <v>0</v>
      </c>
      <c r="Y2282" s="110" t="str">
        <f t="shared" si="491"/>
        <v>transfer_purchase_raonly_NA_CONFIDENTIAL</v>
      </c>
      <c r="Z2282" s="110">
        <f>IF(COUNTIFS($Y$2:Y2282,Y2282)=1,1,0)</f>
        <v>0</v>
      </c>
      <c r="AA2282" s="110">
        <f>SUM($Z$2:Z2282)*Z2282</f>
        <v>0</v>
      </c>
      <c r="AB2282" s="110">
        <f>COUNTIFS(resources!B:B,B2282)</f>
        <v>1</v>
      </c>
      <c r="AC2282" s="110">
        <f t="shared" si="492"/>
        <v>1</v>
      </c>
      <c r="AD2282" s="110">
        <f t="shared" si="493"/>
        <v>1</v>
      </c>
      <c r="AE2282" s="110">
        <f t="shared" si="494"/>
        <v>0</v>
      </c>
      <c r="AF2282" s="110">
        <f t="shared" si="495"/>
        <v>1</v>
      </c>
      <c r="AG2282" s="110">
        <f t="shared" si="496"/>
        <v>0</v>
      </c>
      <c r="AH2282" s="110">
        <f t="shared" si="497"/>
        <v>0</v>
      </c>
      <c r="AI2282" s="110">
        <f t="shared" si="498"/>
        <v>1</v>
      </c>
      <c r="AJ2282" s="100">
        <f>ROW()</f>
        <v>2282</v>
      </c>
      <c r="AK2282" s="100" t="e">
        <f>INDEX('BadRows RECART'!$C$2:$C$1207,MATCH(monthly_gwh_mw!AJ2282,'BadRows RECART'!$D$2:$D$1207,0))</f>
        <v>#N/A</v>
      </c>
    </row>
    <row r="2283" spans="1:37" ht="20">
      <c r="A2283" s="106" t="s">
        <v>3907</v>
      </c>
      <c r="B2283" s="106" t="s">
        <v>437</v>
      </c>
      <c r="C2283" s="106" t="s">
        <v>6312</v>
      </c>
      <c r="D2283" s="168">
        <v>2021</v>
      </c>
      <c r="E2283" s="168">
        <v>1</v>
      </c>
      <c r="F2283" s="169">
        <v>0</v>
      </c>
      <c r="G2283" s="212" t="s">
        <v>6314</v>
      </c>
      <c r="H2283" s="212" t="s">
        <v>6314</v>
      </c>
      <c r="I2283" s="106" t="s">
        <v>556</v>
      </c>
      <c r="K2283" s="83" t="s">
        <v>6314</v>
      </c>
      <c r="L2283" s="83" t="s">
        <v>6314</v>
      </c>
      <c r="M2283" s="45" t="str">
        <f>IF(
ISNA(INDEX(resources!E:E,MATCH(B2283,resources!B:B,0))),"fillme",
INDEX(resources!E:E,MATCH(B2283,resources!B:B,0)))</f>
        <v>transfer_purchase</v>
      </c>
      <c r="N2283" s="45">
        <v>1</v>
      </c>
      <c r="O2283" s="83" t="str">
        <f>IFERROR(INDEX(resources!K:K,MATCH(B2283,resources!B:B,0)),"fillme")</f>
        <v>unknown</v>
      </c>
      <c r="P2283" s="89" t="str">
        <f t="shared" si="486"/>
        <v>unknown_2021_1</v>
      </c>
      <c r="Q2283" s="87">
        <f>INDEX(elcc!G:G,MATCH(P2283,elcc!D:D,0))</f>
        <v>0</v>
      </c>
      <c r="R2283" s="89">
        <f t="shared" si="487"/>
        <v>1</v>
      </c>
      <c r="S2283" s="89" t="s">
        <v>6314</v>
      </c>
      <c r="T2283" s="89" t="s">
        <v>6314</v>
      </c>
      <c r="U2283" s="90" t="str">
        <f t="shared" si="488"/>
        <v>ok</v>
      </c>
      <c r="V2283" s="63" t="str">
        <f>INDEX(resources!F:F,MATCH(B2283,resources!B:B,0))</f>
        <v>special</v>
      </c>
      <c r="W2283" s="110">
        <f t="shared" si="489"/>
        <v>0</v>
      </c>
      <c r="X2283" s="110">
        <f t="shared" si="490"/>
        <v>0</v>
      </c>
      <c r="Y2283" s="110" t="str">
        <f t="shared" si="491"/>
        <v>transfer_purchase_raonly_NA_CONFIDENTIAL</v>
      </c>
      <c r="Z2283" s="110">
        <f>IF(COUNTIFS($Y$2:Y2283,Y2283)=1,1,0)</f>
        <v>0</v>
      </c>
      <c r="AA2283" s="110">
        <f>SUM($Z$2:Z2283)*Z2283</f>
        <v>0</v>
      </c>
      <c r="AB2283" s="110">
        <f>COUNTIFS(resources!B:B,B2283)</f>
        <v>1</v>
      </c>
      <c r="AC2283" s="110">
        <f t="shared" si="492"/>
        <v>1</v>
      </c>
      <c r="AD2283" s="110">
        <f t="shared" si="493"/>
        <v>1</v>
      </c>
      <c r="AE2283" s="110">
        <f t="shared" si="494"/>
        <v>0</v>
      </c>
      <c r="AF2283" s="110">
        <f t="shared" si="495"/>
        <v>1</v>
      </c>
      <c r="AG2283" s="110">
        <f t="shared" si="496"/>
        <v>0</v>
      </c>
      <c r="AH2283" s="110">
        <f t="shared" si="497"/>
        <v>0</v>
      </c>
      <c r="AI2283" s="110">
        <f t="shared" si="498"/>
        <v>1</v>
      </c>
      <c r="AJ2283" s="100">
        <f>ROW()</f>
        <v>2283</v>
      </c>
      <c r="AK2283" s="100" t="e">
        <f>INDEX('BadRows RECART'!$C$2:$C$1207,MATCH(monthly_gwh_mw!AJ2283,'BadRows RECART'!$D$2:$D$1207,0))</f>
        <v>#N/A</v>
      </c>
    </row>
    <row r="2284" spans="1:37" ht="20">
      <c r="A2284" s="106" t="s">
        <v>3907</v>
      </c>
      <c r="B2284" s="106" t="s">
        <v>437</v>
      </c>
      <c r="C2284" s="106" t="s">
        <v>6312</v>
      </c>
      <c r="D2284" s="168">
        <v>2021</v>
      </c>
      <c r="E2284" s="168">
        <v>2</v>
      </c>
      <c r="F2284" s="169">
        <v>0</v>
      </c>
      <c r="G2284" s="212" t="s">
        <v>6314</v>
      </c>
      <c r="H2284" s="212" t="s">
        <v>6314</v>
      </c>
      <c r="I2284" s="106" t="s">
        <v>556</v>
      </c>
      <c r="K2284" s="83" t="s">
        <v>6314</v>
      </c>
      <c r="L2284" s="83" t="s">
        <v>6314</v>
      </c>
      <c r="M2284" s="45" t="str">
        <f>IF(
ISNA(INDEX(resources!E:E,MATCH(B2284,resources!B:B,0))),"fillme",
INDEX(resources!E:E,MATCH(B2284,resources!B:B,0)))</f>
        <v>transfer_purchase</v>
      </c>
      <c r="N2284" s="45">
        <v>1</v>
      </c>
      <c r="O2284" s="83" t="str">
        <f>IFERROR(INDEX(resources!K:K,MATCH(B2284,resources!B:B,0)),"fillme")</f>
        <v>unknown</v>
      </c>
      <c r="P2284" s="89" t="str">
        <f t="shared" si="486"/>
        <v>unknown_2021_2</v>
      </c>
      <c r="Q2284" s="87">
        <f>INDEX(elcc!G:G,MATCH(P2284,elcc!D:D,0))</f>
        <v>0</v>
      </c>
      <c r="R2284" s="89">
        <f t="shared" si="487"/>
        <v>1</v>
      </c>
      <c r="S2284" s="89" t="s">
        <v>6314</v>
      </c>
      <c r="T2284" s="89" t="s">
        <v>6314</v>
      </c>
      <c r="U2284" s="90" t="str">
        <f t="shared" si="488"/>
        <v>ok</v>
      </c>
      <c r="V2284" s="63" t="str">
        <f>INDEX(resources!F:F,MATCH(B2284,resources!B:B,0))</f>
        <v>special</v>
      </c>
      <c r="W2284" s="110">
        <f t="shared" si="489"/>
        <v>0</v>
      </c>
      <c r="X2284" s="110">
        <f t="shared" si="490"/>
        <v>0</v>
      </c>
      <c r="Y2284" s="110" t="str">
        <f t="shared" si="491"/>
        <v>transfer_purchase_raonly_NA_CONFIDENTIAL</v>
      </c>
      <c r="Z2284" s="110">
        <f>IF(COUNTIFS($Y$2:Y2284,Y2284)=1,1,0)</f>
        <v>0</v>
      </c>
      <c r="AA2284" s="110">
        <f>SUM($Z$2:Z2284)*Z2284</f>
        <v>0</v>
      </c>
      <c r="AB2284" s="110">
        <f>COUNTIFS(resources!B:B,B2284)</f>
        <v>1</v>
      </c>
      <c r="AC2284" s="110">
        <f t="shared" si="492"/>
        <v>1</v>
      </c>
      <c r="AD2284" s="110">
        <f t="shared" si="493"/>
        <v>1</v>
      </c>
      <c r="AE2284" s="110">
        <f t="shared" si="494"/>
        <v>0</v>
      </c>
      <c r="AF2284" s="110">
        <f t="shared" si="495"/>
        <v>1</v>
      </c>
      <c r="AG2284" s="110">
        <f t="shared" si="496"/>
        <v>0</v>
      </c>
      <c r="AH2284" s="110">
        <f t="shared" si="497"/>
        <v>0</v>
      </c>
      <c r="AI2284" s="110">
        <f t="shared" si="498"/>
        <v>1</v>
      </c>
      <c r="AJ2284" s="100">
        <f>ROW()</f>
        <v>2284</v>
      </c>
      <c r="AK2284" s="100" t="e">
        <f>INDEX('BadRows RECART'!$C$2:$C$1207,MATCH(monthly_gwh_mw!AJ2284,'BadRows RECART'!$D$2:$D$1207,0))</f>
        <v>#N/A</v>
      </c>
    </row>
    <row r="2285" spans="1:37" ht="20">
      <c r="A2285" s="106" t="s">
        <v>3907</v>
      </c>
      <c r="B2285" s="106" t="s">
        <v>437</v>
      </c>
      <c r="C2285" s="106" t="s">
        <v>6312</v>
      </c>
      <c r="D2285" s="168">
        <v>2021</v>
      </c>
      <c r="E2285" s="168">
        <v>3</v>
      </c>
      <c r="F2285" s="169">
        <v>0</v>
      </c>
      <c r="G2285" s="212" t="s">
        <v>6314</v>
      </c>
      <c r="H2285" s="212" t="s">
        <v>6314</v>
      </c>
      <c r="I2285" s="106" t="s">
        <v>556</v>
      </c>
      <c r="K2285" s="83" t="s">
        <v>6314</v>
      </c>
      <c r="L2285" s="83" t="s">
        <v>6314</v>
      </c>
      <c r="M2285" s="45" t="str">
        <f>IF(
ISNA(INDEX(resources!E:E,MATCH(B2285,resources!B:B,0))),"fillme",
INDEX(resources!E:E,MATCH(B2285,resources!B:B,0)))</f>
        <v>transfer_purchase</v>
      </c>
      <c r="N2285" s="45">
        <v>1</v>
      </c>
      <c r="O2285" s="83" t="str">
        <f>IFERROR(INDEX(resources!K:K,MATCH(B2285,resources!B:B,0)),"fillme")</f>
        <v>unknown</v>
      </c>
      <c r="P2285" s="89" t="str">
        <f t="shared" si="486"/>
        <v>unknown_2021_3</v>
      </c>
      <c r="Q2285" s="87">
        <f>INDEX(elcc!G:G,MATCH(P2285,elcc!D:D,0))</f>
        <v>0</v>
      </c>
      <c r="R2285" s="89">
        <f t="shared" si="487"/>
        <v>1</v>
      </c>
      <c r="S2285" s="89" t="s">
        <v>6314</v>
      </c>
      <c r="T2285" s="89" t="s">
        <v>6314</v>
      </c>
      <c r="U2285" s="90" t="str">
        <f t="shared" si="488"/>
        <v>ok</v>
      </c>
      <c r="V2285" s="63" t="str">
        <f>INDEX(resources!F:F,MATCH(B2285,resources!B:B,0))</f>
        <v>special</v>
      </c>
      <c r="W2285" s="110">
        <f t="shared" si="489"/>
        <v>0</v>
      </c>
      <c r="X2285" s="110">
        <f t="shared" si="490"/>
        <v>0</v>
      </c>
      <c r="Y2285" s="110" t="str">
        <f t="shared" si="491"/>
        <v>transfer_purchase_raonly_NA_CONFIDENTIAL</v>
      </c>
      <c r="Z2285" s="110">
        <f>IF(COUNTIFS($Y$2:Y2285,Y2285)=1,1,0)</f>
        <v>0</v>
      </c>
      <c r="AA2285" s="110">
        <f>SUM($Z$2:Z2285)*Z2285</f>
        <v>0</v>
      </c>
      <c r="AB2285" s="110">
        <f>COUNTIFS(resources!B:B,B2285)</f>
        <v>1</v>
      </c>
      <c r="AC2285" s="110">
        <f t="shared" si="492"/>
        <v>1</v>
      </c>
      <c r="AD2285" s="110">
        <f t="shared" si="493"/>
        <v>1</v>
      </c>
      <c r="AE2285" s="110">
        <f t="shared" si="494"/>
        <v>0</v>
      </c>
      <c r="AF2285" s="110">
        <f t="shared" si="495"/>
        <v>1</v>
      </c>
      <c r="AG2285" s="110">
        <f t="shared" si="496"/>
        <v>0</v>
      </c>
      <c r="AH2285" s="110">
        <f t="shared" si="497"/>
        <v>0</v>
      </c>
      <c r="AI2285" s="110">
        <f t="shared" si="498"/>
        <v>1</v>
      </c>
      <c r="AJ2285" s="100">
        <f>ROW()</f>
        <v>2285</v>
      </c>
      <c r="AK2285" s="100" t="e">
        <f>INDEX('BadRows RECART'!$C$2:$C$1207,MATCH(monthly_gwh_mw!AJ2285,'BadRows RECART'!$D$2:$D$1207,0))</f>
        <v>#N/A</v>
      </c>
    </row>
    <row r="2286" spans="1:37" ht="20">
      <c r="A2286" s="106" t="s">
        <v>3907</v>
      </c>
      <c r="B2286" s="106" t="s">
        <v>437</v>
      </c>
      <c r="C2286" s="106" t="s">
        <v>6312</v>
      </c>
      <c r="D2286" s="168">
        <v>2021</v>
      </c>
      <c r="E2286" s="168">
        <v>4</v>
      </c>
      <c r="F2286" s="169">
        <v>0</v>
      </c>
      <c r="G2286" s="212" t="s">
        <v>6314</v>
      </c>
      <c r="H2286" s="212" t="s">
        <v>6314</v>
      </c>
      <c r="I2286" s="106" t="s">
        <v>556</v>
      </c>
      <c r="K2286" s="83" t="s">
        <v>6314</v>
      </c>
      <c r="L2286" s="83" t="s">
        <v>6314</v>
      </c>
      <c r="M2286" s="45" t="str">
        <f>IF(
ISNA(INDEX(resources!E:E,MATCH(B2286,resources!B:B,0))),"fillme",
INDEX(resources!E:E,MATCH(B2286,resources!B:B,0)))</f>
        <v>transfer_purchase</v>
      </c>
      <c r="N2286" s="45">
        <v>1</v>
      </c>
      <c r="O2286" s="83" t="str">
        <f>IFERROR(INDEX(resources!K:K,MATCH(B2286,resources!B:B,0)),"fillme")</f>
        <v>unknown</v>
      </c>
      <c r="P2286" s="89" t="str">
        <f t="shared" si="486"/>
        <v>unknown_2021_4</v>
      </c>
      <c r="Q2286" s="87">
        <f>INDEX(elcc!G:G,MATCH(P2286,elcc!D:D,0))</f>
        <v>0</v>
      </c>
      <c r="R2286" s="89">
        <f t="shared" si="487"/>
        <v>1</v>
      </c>
      <c r="S2286" s="89" t="s">
        <v>6314</v>
      </c>
      <c r="T2286" s="89" t="s">
        <v>6314</v>
      </c>
      <c r="U2286" s="90" t="str">
        <f t="shared" si="488"/>
        <v>ok</v>
      </c>
      <c r="V2286" s="63" t="str">
        <f>INDEX(resources!F:F,MATCH(B2286,resources!B:B,0))</f>
        <v>special</v>
      </c>
      <c r="W2286" s="110">
        <f t="shared" si="489"/>
        <v>0</v>
      </c>
      <c r="X2286" s="110">
        <f t="shared" si="490"/>
        <v>0</v>
      </c>
      <c r="Y2286" s="110" t="str">
        <f t="shared" si="491"/>
        <v>transfer_purchase_raonly_NA_CONFIDENTIAL</v>
      </c>
      <c r="Z2286" s="110">
        <f>IF(COUNTIFS($Y$2:Y2286,Y2286)=1,1,0)</f>
        <v>0</v>
      </c>
      <c r="AA2286" s="110">
        <f>SUM($Z$2:Z2286)*Z2286</f>
        <v>0</v>
      </c>
      <c r="AB2286" s="110">
        <f>COUNTIFS(resources!B:B,B2286)</f>
        <v>1</v>
      </c>
      <c r="AC2286" s="110">
        <f t="shared" si="492"/>
        <v>1</v>
      </c>
      <c r="AD2286" s="110">
        <f t="shared" si="493"/>
        <v>1</v>
      </c>
      <c r="AE2286" s="110">
        <f t="shared" si="494"/>
        <v>0</v>
      </c>
      <c r="AF2286" s="110">
        <f t="shared" si="495"/>
        <v>1</v>
      </c>
      <c r="AG2286" s="110">
        <f t="shared" si="496"/>
        <v>0</v>
      </c>
      <c r="AH2286" s="110">
        <f t="shared" si="497"/>
        <v>0</v>
      </c>
      <c r="AI2286" s="110">
        <f t="shared" si="498"/>
        <v>1</v>
      </c>
      <c r="AJ2286" s="100">
        <f>ROW()</f>
        <v>2286</v>
      </c>
      <c r="AK2286" s="100" t="e">
        <f>INDEX('BadRows RECART'!$C$2:$C$1207,MATCH(monthly_gwh_mw!AJ2286,'BadRows RECART'!$D$2:$D$1207,0))</f>
        <v>#N/A</v>
      </c>
    </row>
    <row r="2287" spans="1:37" ht="20">
      <c r="A2287" s="106" t="s">
        <v>3907</v>
      </c>
      <c r="B2287" s="106" t="s">
        <v>437</v>
      </c>
      <c r="C2287" s="106" t="s">
        <v>6312</v>
      </c>
      <c r="D2287" s="168">
        <v>2021</v>
      </c>
      <c r="E2287" s="168">
        <v>5</v>
      </c>
      <c r="F2287" s="169">
        <v>0</v>
      </c>
      <c r="G2287" s="212" t="s">
        <v>6314</v>
      </c>
      <c r="H2287" s="212" t="s">
        <v>6314</v>
      </c>
      <c r="I2287" s="106" t="s">
        <v>556</v>
      </c>
      <c r="K2287" s="83" t="s">
        <v>6314</v>
      </c>
      <c r="L2287" s="83" t="s">
        <v>6314</v>
      </c>
      <c r="M2287" s="45" t="str">
        <f>IF(
ISNA(INDEX(resources!E:E,MATCH(B2287,resources!B:B,0))),"fillme",
INDEX(resources!E:E,MATCH(B2287,resources!B:B,0)))</f>
        <v>transfer_purchase</v>
      </c>
      <c r="N2287" s="45">
        <v>1</v>
      </c>
      <c r="O2287" s="83" t="str">
        <f>IFERROR(INDEX(resources!K:K,MATCH(B2287,resources!B:B,0)),"fillme")</f>
        <v>unknown</v>
      </c>
      <c r="P2287" s="89" t="str">
        <f t="shared" si="486"/>
        <v>unknown_2021_5</v>
      </c>
      <c r="Q2287" s="87">
        <f>INDEX(elcc!G:G,MATCH(P2287,elcc!D:D,0))</f>
        <v>0</v>
      </c>
      <c r="R2287" s="89">
        <f t="shared" si="487"/>
        <v>1</v>
      </c>
      <c r="S2287" s="89" t="s">
        <v>6314</v>
      </c>
      <c r="T2287" s="89" t="s">
        <v>6314</v>
      </c>
      <c r="U2287" s="90" t="str">
        <f t="shared" si="488"/>
        <v>ok</v>
      </c>
      <c r="V2287" s="63" t="str">
        <f>INDEX(resources!F:F,MATCH(B2287,resources!B:B,0))</f>
        <v>special</v>
      </c>
      <c r="W2287" s="110">
        <f t="shared" si="489"/>
        <v>0</v>
      </c>
      <c r="X2287" s="110">
        <f t="shared" si="490"/>
        <v>0</v>
      </c>
      <c r="Y2287" s="110" t="str">
        <f t="shared" si="491"/>
        <v>transfer_purchase_raonly_NA_CONFIDENTIAL</v>
      </c>
      <c r="Z2287" s="110">
        <f>IF(COUNTIFS($Y$2:Y2287,Y2287)=1,1,0)</f>
        <v>0</v>
      </c>
      <c r="AA2287" s="110">
        <f>SUM($Z$2:Z2287)*Z2287</f>
        <v>0</v>
      </c>
      <c r="AB2287" s="110">
        <f>COUNTIFS(resources!B:B,B2287)</f>
        <v>1</v>
      </c>
      <c r="AC2287" s="110">
        <f t="shared" si="492"/>
        <v>1</v>
      </c>
      <c r="AD2287" s="110">
        <f t="shared" si="493"/>
        <v>1</v>
      </c>
      <c r="AE2287" s="110">
        <f t="shared" si="494"/>
        <v>0</v>
      </c>
      <c r="AF2287" s="110">
        <f t="shared" si="495"/>
        <v>1</v>
      </c>
      <c r="AG2287" s="110">
        <f t="shared" si="496"/>
        <v>0</v>
      </c>
      <c r="AH2287" s="110">
        <f t="shared" si="497"/>
        <v>0</v>
      </c>
      <c r="AI2287" s="110">
        <f t="shared" si="498"/>
        <v>1</v>
      </c>
      <c r="AJ2287" s="100">
        <f>ROW()</f>
        <v>2287</v>
      </c>
      <c r="AK2287" s="100" t="e">
        <f>INDEX('BadRows RECART'!$C$2:$C$1207,MATCH(monthly_gwh_mw!AJ2287,'BadRows RECART'!$D$2:$D$1207,0))</f>
        <v>#N/A</v>
      </c>
    </row>
    <row r="2288" spans="1:37" ht="20">
      <c r="A2288" s="106" t="s">
        <v>3907</v>
      </c>
      <c r="B2288" s="106" t="s">
        <v>437</v>
      </c>
      <c r="C2288" s="106" t="s">
        <v>6312</v>
      </c>
      <c r="D2288" s="168">
        <v>2021</v>
      </c>
      <c r="E2288" s="168">
        <v>6</v>
      </c>
      <c r="F2288" s="169">
        <v>0</v>
      </c>
      <c r="G2288" s="212" t="s">
        <v>6314</v>
      </c>
      <c r="H2288" s="212" t="s">
        <v>6314</v>
      </c>
      <c r="I2288" s="106" t="s">
        <v>556</v>
      </c>
      <c r="K2288" s="83" t="s">
        <v>6314</v>
      </c>
      <c r="L2288" s="83" t="s">
        <v>6314</v>
      </c>
      <c r="M2288" s="45" t="str">
        <f>IF(
ISNA(INDEX(resources!E:E,MATCH(B2288,resources!B:B,0))),"fillme",
INDEX(resources!E:E,MATCH(B2288,resources!B:B,0)))</f>
        <v>transfer_purchase</v>
      </c>
      <c r="N2288" s="45">
        <v>1</v>
      </c>
      <c r="O2288" s="83" t="str">
        <f>IFERROR(INDEX(resources!K:K,MATCH(B2288,resources!B:B,0)),"fillme")</f>
        <v>unknown</v>
      </c>
      <c r="P2288" s="89" t="str">
        <f t="shared" si="486"/>
        <v>unknown_2021_6</v>
      </c>
      <c r="Q2288" s="87">
        <f>INDEX(elcc!G:G,MATCH(P2288,elcc!D:D,0))</f>
        <v>0</v>
      </c>
      <c r="R2288" s="89">
        <f t="shared" si="487"/>
        <v>1</v>
      </c>
      <c r="S2288" s="89" t="s">
        <v>6314</v>
      </c>
      <c r="T2288" s="89" t="s">
        <v>6314</v>
      </c>
      <c r="U2288" s="90" t="str">
        <f t="shared" si="488"/>
        <v>ok</v>
      </c>
      <c r="V2288" s="63" t="str">
        <f>INDEX(resources!F:F,MATCH(B2288,resources!B:B,0))</f>
        <v>special</v>
      </c>
      <c r="W2288" s="110">
        <f t="shared" si="489"/>
        <v>0</v>
      </c>
      <c r="X2288" s="110">
        <f t="shared" si="490"/>
        <v>0</v>
      </c>
      <c r="Y2288" s="110" t="str">
        <f t="shared" si="491"/>
        <v>transfer_purchase_raonly_NA_CONFIDENTIAL</v>
      </c>
      <c r="Z2288" s="110">
        <f>IF(COUNTIFS($Y$2:Y2288,Y2288)=1,1,0)</f>
        <v>0</v>
      </c>
      <c r="AA2288" s="110">
        <f>SUM($Z$2:Z2288)*Z2288</f>
        <v>0</v>
      </c>
      <c r="AB2288" s="110">
        <f>COUNTIFS(resources!B:B,B2288)</f>
        <v>1</v>
      </c>
      <c r="AC2288" s="110">
        <f t="shared" si="492"/>
        <v>1</v>
      </c>
      <c r="AD2288" s="110">
        <f t="shared" si="493"/>
        <v>1</v>
      </c>
      <c r="AE2288" s="110">
        <f t="shared" si="494"/>
        <v>0</v>
      </c>
      <c r="AF2288" s="110">
        <f t="shared" si="495"/>
        <v>1</v>
      </c>
      <c r="AG2288" s="110">
        <f t="shared" si="496"/>
        <v>0</v>
      </c>
      <c r="AH2288" s="110">
        <f t="shared" si="497"/>
        <v>0</v>
      </c>
      <c r="AI2288" s="110">
        <f t="shared" si="498"/>
        <v>1</v>
      </c>
      <c r="AJ2288" s="100">
        <f>ROW()</f>
        <v>2288</v>
      </c>
      <c r="AK2288" s="100" t="e">
        <f>INDEX('BadRows RECART'!$C$2:$C$1207,MATCH(monthly_gwh_mw!AJ2288,'BadRows RECART'!$D$2:$D$1207,0))</f>
        <v>#N/A</v>
      </c>
    </row>
    <row r="2289" spans="1:37" ht="20">
      <c r="A2289" s="106" t="s">
        <v>3907</v>
      </c>
      <c r="B2289" s="106" t="s">
        <v>437</v>
      </c>
      <c r="C2289" s="106" t="s">
        <v>6312</v>
      </c>
      <c r="D2289" s="168">
        <v>2021</v>
      </c>
      <c r="E2289" s="168">
        <v>7</v>
      </c>
      <c r="F2289" s="169">
        <v>0</v>
      </c>
      <c r="G2289" s="212" t="s">
        <v>6314</v>
      </c>
      <c r="H2289" s="212" t="s">
        <v>6314</v>
      </c>
      <c r="I2289" s="106" t="s">
        <v>556</v>
      </c>
      <c r="K2289" s="83" t="s">
        <v>6314</v>
      </c>
      <c r="L2289" s="83" t="s">
        <v>6314</v>
      </c>
      <c r="M2289" s="45" t="str">
        <f>IF(
ISNA(INDEX(resources!E:E,MATCH(B2289,resources!B:B,0))),"fillme",
INDEX(resources!E:E,MATCH(B2289,resources!B:B,0)))</f>
        <v>transfer_purchase</v>
      </c>
      <c r="N2289" s="45">
        <v>1</v>
      </c>
      <c r="O2289" s="83" t="str">
        <f>IFERROR(INDEX(resources!K:K,MATCH(B2289,resources!B:B,0)),"fillme")</f>
        <v>unknown</v>
      </c>
      <c r="P2289" s="89" t="str">
        <f t="shared" si="486"/>
        <v>unknown_2021_7</v>
      </c>
      <c r="Q2289" s="87">
        <f>INDEX(elcc!G:G,MATCH(P2289,elcc!D:D,0))</f>
        <v>0</v>
      </c>
      <c r="R2289" s="89">
        <f t="shared" si="487"/>
        <v>1</v>
      </c>
      <c r="S2289" s="89" t="s">
        <v>6314</v>
      </c>
      <c r="T2289" s="89" t="s">
        <v>6314</v>
      </c>
      <c r="U2289" s="90" t="str">
        <f t="shared" si="488"/>
        <v>ok</v>
      </c>
      <c r="V2289" s="63" t="str">
        <f>INDEX(resources!F:F,MATCH(B2289,resources!B:B,0))</f>
        <v>special</v>
      </c>
      <c r="W2289" s="110">
        <f t="shared" si="489"/>
        <v>0</v>
      </c>
      <c r="X2289" s="110">
        <f t="shared" si="490"/>
        <v>0</v>
      </c>
      <c r="Y2289" s="110" t="str">
        <f t="shared" si="491"/>
        <v>transfer_purchase_raonly_NA_CONFIDENTIAL</v>
      </c>
      <c r="Z2289" s="110">
        <f>IF(COUNTIFS($Y$2:Y2289,Y2289)=1,1,0)</f>
        <v>0</v>
      </c>
      <c r="AA2289" s="110">
        <f>SUM($Z$2:Z2289)*Z2289</f>
        <v>0</v>
      </c>
      <c r="AB2289" s="110">
        <f>COUNTIFS(resources!B:B,B2289)</f>
        <v>1</v>
      </c>
      <c r="AC2289" s="110">
        <f t="shared" si="492"/>
        <v>1</v>
      </c>
      <c r="AD2289" s="110">
        <f t="shared" si="493"/>
        <v>1</v>
      </c>
      <c r="AE2289" s="110">
        <f t="shared" si="494"/>
        <v>0</v>
      </c>
      <c r="AF2289" s="110">
        <f t="shared" si="495"/>
        <v>1</v>
      </c>
      <c r="AG2289" s="110">
        <f t="shared" si="496"/>
        <v>0</v>
      </c>
      <c r="AH2289" s="110">
        <f t="shared" si="497"/>
        <v>0</v>
      </c>
      <c r="AI2289" s="110">
        <f t="shared" si="498"/>
        <v>1</v>
      </c>
      <c r="AJ2289" s="100">
        <f>ROW()</f>
        <v>2289</v>
      </c>
      <c r="AK2289" s="100" t="e">
        <f>INDEX('BadRows RECART'!$C$2:$C$1207,MATCH(monthly_gwh_mw!AJ2289,'BadRows RECART'!$D$2:$D$1207,0))</f>
        <v>#N/A</v>
      </c>
    </row>
    <row r="2290" spans="1:37" ht="20">
      <c r="A2290" s="106" t="s">
        <v>3907</v>
      </c>
      <c r="B2290" s="106" t="s">
        <v>437</v>
      </c>
      <c r="C2290" s="106" t="s">
        <v>6312</v>
      </c>
      <c r="D2290" s="168">
        <v>2021</v>
      </c>
      <c r="E2290" s="168">
        <v>8</v>
      </c>
      <c r="F2290" s="169">
        <v>0</v>
      </c>
      <c r="G2290" s="212" t="s">
        <v>6314</v>
      </c>
      <c r="H2290" s="212" t="s">
        <v>6314</v>
      </c>
      <c r="I2290" s="106" t="s">
        <v>556</v>
      </c>
      <c r="K2290" s="83" t="s">
        <v>6314</v>
      </c>
      <c r="L2290" s="83" t="s">
        <v>6314</v>
      </c>
      <c r="M2290" s="45" t="str">
        <f>IF(
ISNA(INDEX(resources!E:E,MATCH(B2290,resources!B:B,0))),"fillme",
INDEX(resources!E:E,MATCH(B2290,resources!B:B,0)))</f>
        <v>transfer_purchase</v>
      </c>
      <c r="N2290" s="45">
        <v>1</v>
      </c>
      <c r="O2290" s="83" t="str">
        <f>IFERROR(INDEX(resources!K:K,MATCH(B2290,resources!B:B,0)),"fillme")</f>
        <v>unknown</v>
      </c>
      <c r="P2290" s="89" t="str">
        <f t="shared" si="486"/>
        <v>unknown_2021_8</v>
      </c>
      <c r="Q2290" s="87">
        <f>INDEX(elcc!G:G,MATCH(P2290,elcc!D:D,0))</f>
        <v>0</v>
      </c>
      <c r="R2290" s="89">
        <f t="shared" si="487"/>
        <v>1</v>
      </c>
      <c r="S2290" s="89" t="s">
        <v>6314</v>
      </c>
      <c r="T2290" s="89" t="s">
        <v>6314</v>
      </c>
      <c r="U2290" s="90" t="str">
        <f t="shared" si="488"/>
        <v>ok</v>
      </c>
      <c r="V2290" s="63" t="str">
        <f>INDEX(resources!F:F,MATCH(B2290,resources!B:B,0))</f>
        <v>special</v>
      </c>
      <c r="W2290" s="110">
        <f t="shared" si="489"/>
        <v>0</v>
      </c>
      <c r="X2290" s="110">
        <f t="shared" si="490"/>
        <v>0</v>
      </c>
      <c r="Y2290" s="110" t="str">
        <f t="shared" si="491"/>
        <v>transfer_purchase_raonly_NA_CONFIDENTIAL</v>
      </c>
      <c r="Z2290" s="110">
        <f>IF(COUNTIFS($Y$2:Y2290,Y2290)=1,1,0)</f>
        <v>0</v>
      </c>
      <c r="AA2290" s="110">
        <f>SUM($Z$2:Z2290)*Z2290</f>
        <v>0</v>
      </c>
      <c r="AB2290" s="110">
        <f>COUNTIFS(resources!B:B,B2290)</f>
        <v>1</v>
      </c>
      <c r="AC2290" s="110">
        <f t="shared" si="492"/>
        <v>1</v>
      </c>
      <c r="AD2290" s="110">
        <f t="shared" si="493"/>
        <v>1</v>
      </c>
      <c r="AE2290" s="110">
        <f t="shared" si="494"/>
        <v>0</v>
      </c>
      <c r="AF2290" s="110">
        <f t="shared" si="495"/>
        <v>1</v>
      </c>
      <c r="AG2290" s="110">
        <f t="shared" si="496"/>
        <v>0</v>
      </c>
      <c r="AH2290" s="110">
        <f t="shared" si="497"/>
        <v>0</v>
      </c>
      <c r="AI2290" s="110">
        <f t="shared" si="498"/>
        <v>1</v>
      </c>
      <c r="AJ2290" s="100">
        <f>ROW()</f>
        <v>2290</v>
      </c>
      <c r="AK2290" s="100" t="e">
        <f>INDEX('BadRows RECART'!$C$2:$C$1207,MATCH(monthly_gwh_mw!AJ2290,'BadRows RECART'!$D$2:$D$1207,0))</f>
        <v>#N/A</v>
      </c>
    </row>
    <row r="2291" spans="1:37" ht="20">
      <c r="A2291" s="106" t="s">
        <v>3907</v>
      </c>
      <c r="B2291" s="106" t="s">
        <v>437</v>
      </c>
      <c r="C2291" s="106" t="s">
        <v>6312</v>
      </c>
      <c r="D2291" s="168">
        <v>2021</v>
      </c>
      <c r="E2291" s="168">
        <v>9</v>
      </c>
      <c r="F2291" s="169">
        <v>0</v>
      </c>
      <c r="G2291" s="212" t="s">
        <v>6314</v>
      </c>
      <c r="H2291" s="212" t="s">
        <v>6314</v>
      </c>
      <c r="I2291" s="106" t="s">
        <v>556</v>
      </c>
      <c r="K2291" s="83" t="s">
        <v>6314</v>
      </c>
      <c r="L2291" s="83" t="s">
        <v>6314</v>
      </c>
      <c r="M2291" s="45" t="str">
        <f>IF(
ISNA(INDEX(resources!E:E,MATCH(B2291,resources!B:B,0))),"fillme",
INDEX(resources!E:E,MATCH(B2291,resources!B:B,0)))</f>
        <v>transfer_purchase</v>
      </c>
      <c r="N2291" s="45">
        <v>1</v>
      </c>
      <c r="O2291" s="83" t="str">
        <f>IFERROR(INDEX(resources!K:K,MATCH(B2291,resources!B:B,0)),"fillme")</f>
        <v>unknown</v>
      </c>
      <c r="P2291" s="89" t="str">
        <f t="shared" si="486"/>
        <v>unknown_2021_9</v>
      </c>
      <c r="Q2291" s="87">
        <f>INDEX(elcc!G:G,MATCH(P2291,elcc!D:D,0))</f>
        <v>0</v>
      </c>
      <c r="R2291" s="89">
        <f t="shared" si="487"/>
        <v>1</v>
      </c>
      <c r="S2291" s="89" t="s">
        <v>6314</v>
      </c>
      <c r="T2291" s="89" t="s">
        <v>6314</v>
      </c>
      <c r="U2291" s="90" t="str">
        <f t="shared" si="488"/>
        <v>ok</v>
      </c>
      <c r="V2291" s="63" t="str">
        <f>INDEX(resources!F:F,MATCH(B2291,resources!B:B,0))</f>
        <v>special</v>
      </c>
      <c r="W2291" s="110">
        <f t="shared" si="489"/>
        <v>0</v>
      </c>
      <c r="X2291" s="110">
        <f t="shared" si="490"/>
        <v>0</v>
      </c>
      <c r="Y2291" s="110" t="str">
        <f t="shared" si="491"/>
        <v>transfer_purchase_raonly_NA_CONFIDENTIAL</v>
      </c>
      <c r="Z2291" s="110">
        <f>IF(COUNTIFS($Y$2:Y2291,Y2291)=1,1,0)</f>
        <v>0</v>
      </c>
      <c r="AA2291" s="110">
        <f>SUM($Z$2:Z2291)*Z2291</f>
        <v>0</v>
      </c>
      <c r="AB2291" s="110">
        <f>COUNTIFS(resources!B:B,B2291)</f>
        <v>1</v>
      </c>
      <c r="AC2291" s="110">
        <f t="shared" si="492"/>
        <v>1</v>
      </c>
      <c r="AD2291" s="110">
        <f t="shared" si="493"/>
        <v>1</v>
      </c>
      <c r="AE2291" s="110">
        <f t="shared" si="494"/>
        <v>0</v>
      </c>
      <c r="AF2291" s="110">
        <f t="shared" si="495"/>
        <v>1</v>
      </c>
      <c r="AG2291" s="110">
        <f t="shared" si="496"/>
        <v>0</v>
      </c>
      <c r="AH2291" s="110">
        <f t="shared" si="497"/>
        <v>0</v>
      </c>
      <c r="AI2291" s="110">
        <f t="shared" si="498"/>
        <v>1</v>
      </c>
      <c r="AJ2291" s="100">
        <f>ROW()</f>
        <v>2291</v>
      </c>
      <c r="AK2291" s="100" t="e">
        <f>INDEX('BadRows RECART'!$C$2:$C$1207,MATCH(monthly_gwh_mw!AJ2291,'BadRows RECART'!$D$2:$D$1207,0))</f>
        <v>#N/A</v>
      </c>
    </row>
    <row r="2292" spans="1:37" ht="20">
      <c r="A2292" s="106" t="s">
        <v>3907</v>
      </c>
      <c r="B2292" s="106" t="s">
        <v>437</v>
      </c>
      <c r="C2292" s="106" t="s">
        <v>6312</v>
      </c>
      <c r="D2292" s="168">
        <v>2021</v>
      </c>
      <c r="E2292" s="168">
        <v>10</v>
      </c>
      <c r="F2292" s="169">
        <v>0</v>
      </c>
      <c r="G2292" s="212" t="s">
        <v>6314</v>
      </c>
      <c r="H2292" s="212" t="s">
        <v>6314</v>
      </c>
      <c r="I2292" s="106" t="s">
        <v>556</v>
      </c>
      <c r="K2292" s="83" t="s">
        <v>6314</v>
      </c>
      <c r="L2292" s="83" t="s">
        <v>6314</v>
      </c>
      <c r="M2292" s="45" t="str">
        <f>IF(
ISNA(INDEX(resources!E:E,MATCH(B2292,resources!B:B,0))),"fillme",
INDEX(resources!E:E,MATCH(B2292,resources!B:B,0)))</f>
        <v>transfer_purchase</v>
      </c>
      <c r="N2292" s="45">
        <v>1</v>
      </c>
      <c r="O2292" s="83" t="str">
        <f>IFERROR(INDEX(resources!K:K,MATCH(B2292,resources!B:B,0)),"fillme")</f>
        <v>unknown</v>
      </c>
      <c r="P2292" s="89" t="str">
        <f t="shared" si="486"/>
        <v>unknown_2021_10</v>
      </c>
      <c r="Q2292" s="87">
        <f>INDEX(elcc!G:G,MATCH(P2292,elcc!D:D,0))</f>
        <v>0</v>
      </c>
      <c r="R2292" s="89">
        <f t="shared" si="487"/>
        <v>1</v>
      </c>
      <c r="S2292" s="89" t="s">
        <v>6314</v>
      </c>
      <c r="T2292" s="89" t="s">
        <v>6314</v>
      </c>
      <c r="U2292" s="90" t="str">
        <f t="shared" si="488"/>
        <v>ok</v>
      </c>
      <c r="V2292" s="63" t="str">
        <f>INDEX(resources!F:F,MATCH(B2292,resources!B:B,0))</f>
        <v>special</v>
      </c>
      <c r="W2292" s="110">
        <f t="shared" si="489"/>
        <v>0</v>
      </c>
      <c r="X2292" s="110">
        <f t="shared" si="490"/>
        <v>0</v>
      </c>
      <c r="Y2292" s="110" t="str">
        <f t="shared" si="491"/>
        <v>transfer_purchase_raonly_NA_CONFIDENTIAL</v>
      </c>
      <c r="Z2292" s="110">
        <f>IF(COUNTIFS($Y$2:Y2292,Y2292)=1,1,0)</f>
        <v>0</v>
      </c>
      <c r="AA2292" s="110">
        <f>SUM($Z$2:Z2292)*Z2292</f>
        <v>0</v>
      </c>
      <c r="AB2292" s="110">
        <f>COUNTIFS(resources!B:B,B2292)</f>
        <v>1</v>
      </c>
      <c r="AC2292" s="110">
        <f t="shared" si="492"/>
        <v>1</v>
      </c>
      <c r="AD2292" s="110">
        <f t="shared" si="493"/>
        <v>1</v>
      </c>
      <c r="AE2292" s="110">
        <f t="shared" si="494"/>
        <v>0</v>
      </c>
      <c r="AF2292" s="110">
        <f t="shared" si="495"/>
        <v>1</v>
      </c>
      <c r="AG2292" s="110">
        <f t="shared" si="496"/>
        <v>0</v>
      </c>
      <c r="AH2292" s="110">
        <f t="shared" si="497"/>
        <v>0</v>
      </c>
      <c r="AI2292" s="110">
        <f t="shared" si="498"/>
        <v>1</v>
      </c>
      <c r="AJ2292" s="100">
        <f>ROW()</f>
        <v>2292</v>
      </c>
      <c r="AK2292" s="100" t="e">
        <f>INDEX('BadRows RECART'!$C$2:$C$1207,MATCH(monthly_gwh_mw!AJ2292,'BadRows RECART'!$D$2:$D$1207,0))</f>
        <v>#N/A</v>
      </c>
    </row>
    <row r="2293" spans="1:37" ht="20">
      <c r="A2293" s="106" t="s">
        <v>3907</v>
      </c>
      <c r="B2293" s="106" t="s">
        <v>437</v>
      </c>
      <c r="C2293" s="106" t="s">
        <v>6312</v>
      </c>
      <c r="D2293" s="168">
        <v>2021</v>
      </c>
      <c r="E2293" s="168">
        <v>11</v>
      </c>
      <c r="F2293" s="169">
        <v>0</v>
      </c>
      <c r="G2293" s="212" t="s">
        <v>6314</v>
      </c>
      <c r="H2293" s="212" t="s">
        <v>6314</v>
      </c>
      <c r="I2293" s="106" t="s">
        <v>556</v>
      </c>
      <c r="K2293" s="83" t="s">
        <v>6314</v>
      </c>
      <c r="L2293" s="83" t="s">
        <v>6314</v>
      </c>
      <c r="M2293" s="45" t="str">
        <f>IF(
ISNA(INDEX(resources!E:E,MATCH(B2293,resources!B:B,0))),"fillme",
INDEX(resources!E:E,MATCH(B2293,resources!B:B,0)))</f>
        <v>transfer_purchase</v>
      </c>
      <c r="N2293" s="45">
        <v>1</v>
      </c>
      <c r="O2293" s="83" t="str">
        <f>IFERROR(INDEX(resources!K:K,MATCH(B2293,resources!B:B,0)),"fillme")</f>
        <v>unknown</v>
      </c>
      <c r="P2293" s="89" t="str">
        <f t="shared" si="486"/>
        <v>unknown_2021_11</v>
      </c>
      <c r="Q2293" s="87">
        <f>INDEX(elcc!G:G,MATCH(P2293,elcc!D:D,0))</f>
        <v>0</v>
      </c>
      <c r="R2293" s="89">
        <f t="shared" si="487"/>
        <v>1</v>
      </c>
      <c r="S2293" s="89" t="s">
        <v>6314</v>
      </c>
      <c r="T2293" s="89" t="s">
        <v>6314</v>
      </c>
      <c r="U2293" s="90" t="str">
        <f t="shared" si="488"/>
        <v>ok</v>
      </c>
      <c r="V2293" s="63" t="str">
        <f>INDEX(resources!F:F,MATCH(B2293,resources!B:B,0))</f>
        <v>special</v>
      </c>
      <c r="W2293" s="110">
        <f t="shared" si="489"/>
        <v>0</v>
      </c>
      <c r="X2293" s="110">
        <f t="shared" si="490"/>
        <v>0</v>
      </c>
      <c r="Y2293" s="110" t="str">
        <f t="shared" si="491"/>
        <v>transfer_purchase_raonly_NA_CONFIDENTIAL</v>
      </c>
      <c r="Z2293" s="110">
        <f>IF(COUNTIFS($Y$2:Y2293,Y2293)=1,1,0)</f>
        <v>0</v>
      </c>
      <c r="AA2293" s="110">
        <f>SUM($Z$2:Z2293)*Z2293</f>
        <v>0</v>
      </c>
      <c r="AB2293" s="110">
        <f>COUNTIFS(resources!B:B,B2293)</f>
        <v>1</v>
      </c>
      <c r="AC2293" s="110">
        <f t="shared" si="492"/>
        <v>1</v>
      </c>
      <c r="AD2293" s="110">
        <f t="shared" si="493"/>
        <v>1</v>
      </c>
      <c r="AE2293" s="110">
        <f t="shared" si="494"/>
        <v>0</v>
      </c>
      <c r="AF2293" s="110">
        <f t="shared" si="495"/>
        <v>1</v>
      </c>
      <c r="AG2293" s="110">
        <f t="shared" si="496"/>
        <v>0</v>
      </c>
      <c r="AH2293" s="110">
        <f t="shared" si="497"/>
        <v>0</v>
      </c>
      <c r="AI2293" s="110">
        <f t="shared" si="498"/>
        <v>1</v>
      </c>
      <c r="AJ2293" s="100">
        <f>ROW()</f>
        <v>2293</v>
      </c>
      <c r="AK2293" s="100" t="e">
        <f>INDEX('BadRows RECART'!$C$2:$C$1207,MATCH(monthly_gwh_mw!AJ2293,'BadRows RECART'!$D$2:$D$1207,0))</f>
        <v>#N/A</v>
      </c>
    </row>
    <row r="2294" spans="1:37" ht="20">
      <c r="A2294" s="106" t="s">
        <v>3907</v>
      </c>
      <c r="B2294" s="106" t="s">
        <v>437</v>
      </c>
      <c r="C2294" s="106" t="s">
        <v>6312</v>
      </c>
      <c r="D2294" s="168">
        <v>2021</v>
      </c>
      <c r="E2294" s="168">
        <v>12</v>
      </c>
      <c r="F2294" s="169">
        <v>0</v>
      </c>
      <c r="G2294" s="212" t="s">
        <v>6314</v>
      </c>
      <c r="H2294" s="212" t="s">
        <v>6314</v>
      </c>
      <c r="I2294" s="106" t="s">
        <v>556</v>
      </c>
      <c r="K2294" s="83" t="s">
        <v>6314</v>
      </c>
      <c r="L2294" s="83" t="s">
        <v>6314</v>
      </c>
      <c r="M2294" s="45" t="str">
        <f>IF(
ISNA(INDEX(resources!E:E,MATCH(B2294,resources!B:B,0))),"fillme",
INDEX(resources!E:E,MATCH(B2294,resources!B:B,0)))</f>
        <v>transfer_purchase</v>
      </c>
      <c r="N2294" s="45">
        <v>1</v>
      </c>
      <c r="O2294" s="83" t="str">
        <f>IFERROR(INDEX(resources!K:K,MATCH(B2294,resources!B:B,0)),"fillme")</f>
        <v>unknown</v>
      </c>
      <c r="P2294" s="89" t="str">
        <f t="shared" si="486"/>
        <v>unknown_2021_12</v>
      </c>
      <c r="Q2294" s="87">
        <f>INDEX(elcc!G:G,MATCH(P2294,elcc!D:D,0))</f>
        <v>0</v>
      </c>
      <c r="R2294" s="89">
        <f t="shared" si="487"/>
        <v>1</v>
      </c>
      <c r="S2294" s="89" t="s">
        <v>6314</v>
      </c>
      <c r="T2294" s="89" t="s">
        <v>6314</v>
      </c>
      <c r="U2294" s="90" t="str">
        <f t="shared" si="488"/>
        <v>ok</v>
      </c>
      <c r="V2294" s="63" t="str">
        <f>INDEX(resources!F:F,MATCH(B2294,resources!B:B,0))</f>
        <v>special</v>
      </c>
      <c r="W2294" s="110">
        <f t="shared" si="489"/>
        <v>0</v>
      </c>
      <c r="X2294" s="110">
        <f t="shared" si="490"/>
        <v>0</v>
      </c>
      <c r="Y2294" s="110" t="str">
        <f t="shared" si="491"/>
        <v>transfer_purchase_raonly_NA_CONFIDENTIAL</v>
      </c>
      <c r="Z2294" s="110">
        <f>IF(COUNTIFS($Y$2:Y2294,Y2294)=1,1,0)</f>
        <v>0</v>
      </c>
      <c r="AA2294" s="110">
        <f>SUM($Z$2:Z2294)*Z2294</f>
        <v>0</v>
      </c>
      <c r="AB2294" s="110">
        <f>COUNTIFS(resources!B:B,B2294)</f>
        <v>1</v>
      </c>
      <c r="AC2294" s="110">
        <f t="shared" si="492"/>
        <v>1</v>
      </c>
      <c r="AD2294" s="110">
        <f t="shared" si="493"/>
        <v>1</v>
      </c>
      <c r="AE2294" s="110">
        <f t="shared" si="494"/>
        <v>0</v>
      </c>
      <c r="AF2294" s="110">
        <f t="shared" si="495"/>
        <v>1</v>
      </c>
      <c r="AG2294" s="110">
        <f t="shared" si="496"/>
        <v>0</v>
      </c>
      <c r="AH2294" s="110">
        <f t="shared" si="497"/>
        <v>0</v>
      </c>
      <c r="AI2294" s="110">
        <f t="shared" si="498"/>
        <v>1</v>
      </c>
      <c r="AJ2294" s="100">
        <f>ROW()</f>
        <v>2294</v>
      </c>
      <c r="AK2294" s="100" t="e">
        <f>INDEX('BadRows RECART'!$C$2:$C$1207,MATCH(monthly_gwh_mw!AJ2294,'BadRows RECART'!$D$2:$D$1207,0))</f>
        <v>#N/A</v>
      </c>
    </row>
    <row r="2295" spans="1:37" ht="20">
      <c r="A2295" s="106" t="s">
        <v>3907</v>
      </c>
      <c r="B2295" s="106" t="s">
        <v>437</v>
      </c>
      <c r="C2295" s="106" t="s">
        <v>6312</v>
      </c>
      <c r="D2295" s="168">
        <v>2022</v>
      </c>
      <c r="E2295" s="168">
        <v>1</v>
      </c>
      <c r="F2295" s="169">
        <v>0</v>
      </c>
      <c r="G2295" s="212" t="s">
        <v>6314</v>
      </c>
      <c r="H2295" s="212" t="s">
        <v>6314</v>
      </c>
      <c r="I2295" s="106" t="s">
        <v>556</v>
      </c>
      <c r="K2295" s="83" t="s">
        <v>6314</v>
      </c>
      <c r="L2295" s="83" t="s">
        <v>6314</v>
      </c>
      <c r="M2295" s="45" t="str">
        <f>IF(
ISNA(INDEX(resources!E:E,MATCH(B2295,resources!B:B,0))),"fillme",
INDEX(resources!E:E,MATCH(B2295,resources!B:B,0)))</f>
        <v>transfer_purchase</v>
      </c>
      <c r="N2295" s="45">
        <v>1</v>
      </c>
      <c r="O2295" s="83" t="str">
        <f>IFERROR(INDEX(resources!K:K,MATCH(B2295,resources!B:B,0)),"fillme")</f>
        <v>unknown</v>
      </c>
      <c r="P2295" s="89" t="str">
        <f t="shared" si="486"/>
        <v>unknown_2022_1</v>
      </c>
      <c r="Q2295" s="87">
        <f>INDEX(elcc!G:G,MATCH(P2295,elcc!D:D,0))</f>
        <v>0</v>
      </c>
      <c r="R2295" s="89">
        <f t="shared" si="487"/>
        <v>1</v>
      </c>
      <c r="S2295" s="89" t="s">
        <v>6314</v>
      </c>
      <c r="T2295" s="89" t="s">
        <v>6314</v>
      </c>
      <c r="U2295" s="90" t="str">
        <f t="shared" si="488"/>
        <v>ok</v>
      </c>
      <c r="V2295" s="63" t="str">
        <f>INDEX(resources!F:F,MATCH(B2295,resources!B:B,0))</f>
        <v>special</v>
      </c>
      <c r="W2295" s="110">
        <f t="shared" si="489"/>
        <v>0</v>
      </c>
      <c r="X2295" s="110">
        <f t="shared" si="490"/>
        <v>0</v>
      </c>
      <c r="Y2295" s="110" t="str">
        <f t="shared" si="491"/>
        <v>transfer_purchase_raonly_NA_CONFIDENTIAL</v>
      </c>
      <c r="Z2295" s="110">
        <f>IF(COUNTIFS($Y$2:Y2295,Y2295)=1,1,0)</f>
        <v>0</v>
      </c>
      <c r="AA2295" s="110">
        <f>SUM($Z$2:Z2295)*Z2295</f>
        <v>0</v>
      </c>
      <c r="AB2295" s="110">
        <f>COUNTIFS(resources!B:B,B2295)</f>
        <v>1</v>
      </c>
      <c r="AC2295" s="110">
        <f t="shared" si="492"/>
        <v>1</v>
      </c>
      <c r="AD2295" s="110">
        <f t="shared" si="493"/>
        <v>1</v>
      </c>
      <c r="AE2295" s="110">
        <f t="shared" si="494"/>
        <v>0</v>
      </c>
      <c r="AF2295" s="110">
        <f t="shared" si="495"/>
        <v>1</v>
      </c>
      <c r="AG2295" s="110">
        <f t="shared" si="496"/>
        <v>0</v>
      </c>
      <c r="AH2295" s="110">
        <f t="shared" si="497"/>
        <v>0</v>
      </c>
      <c r="AI2295" s="110">
        <f t="shared" si="498"/>
        <v>1</v>
      </c>
      <c r="AJ2295" s="100">
        <f>ROW()</f>
        <v>2295</v>
      </c>
      <c r="AK2295" s="100" t="e">
        <f>INDEX('BadRows RECART'!$C$2:$C$1207,MATCH(monthly_gwh_mw!AJ2295,'BadRows RECART'!$D$2:$D$1207,0))</f>
        <v>#N/A</v>
      </c>
    </row>
    <row r="2296" spans="1:37" ht="20">
      <c r="A2296" s="106" t="s">
        <v>3907</v>
      </c>
      <c r="B2296" s="106" t="s">
        <v>437</v>
      </c>
      <c r="C2296" s="106" t="s">
        <v>6312</v>
      </c>
      <c r="D2296" s="168">
        <v>2022</v>
      </c>
      <c r="E2296" s="168">
        <v>2</v>
      </c>
      <c r="F2296" s="169">
        <v>0</v>
      </c>
      <c r="G2296" s="212" t="s">
        <v>6314</v>
      </c>
      <c r="H2296" s="212" t="s">
        <v>6314</v>
      </c>
      <c r="I2296" s="106" t="s">
        <v>556</v>
      </c>
      <c r="K2296" s="83" t="s">
        <v>6314</v>
      </c>
      <c r="L2296" s="83" t="s">
        <v>6314</v>
      </c>
      <c r="M2296" s="45" t="str">
        <f>IF(
ISNA(INDEX(resources!E:E,MATCH(B2296,resources!B:B,0))),"fillme",
INDEX(resources!E:E,MATCH(B2296,resources!B:B,0)))</f>
        <v>transfer_purchase</v>
      </c>
      <c r="N2296" s="45">
        <v>1</v>
      </c>
      <c r="O2296" s="83" t="str">
        <f>IFERROR(INDEX(resources!K:K,MATCH(B2296,resources!B:B,0)),"fillme")</f>
        <v>unknown</v>
      </c>
      <c r="P2296" s="89" t="str">
        <f t="shared" si="486"/>
        <v>unknown_2022_2</v>
      </c>
      <c r="Q2296" s="87">
        <f>INDEX(elcc!G:G,MATCH(P2296,elcc!D:D,0))</f>
        <v>0</v>
      </c>
      <c r="R2296" s="89">
        <f t="shared" si="487"/>
        <v>1</v>
      </c>
      <c r="S2296" s="89" t="s">
        <v>6314</v>
      </c>
      <c r="T2296" s="89" t="s">
        <v>6314</v>
      </c>
      <c r="U2296" s="90" t="str">
        <f t="shared" si="488"/>
        <v>ok</v>
      </c>
      <c r="V2296" s="63" t="str">
        <f>INDEX(resources!F:F,MATCH(B2296,resources!B:B,0))</f>
        <v>special</v>
      </c>
      <c r="W2296" s="110">
        <f t="shared" si="489"/>
        <v>0</v>
      </c>
      <c r="X2296" s="110">
        <f t="shared" si="490"/>
        <v>0</v>
      </c>
      <c r="Y2296" s="110" t="str">
        <f t="shared" si="491"/>
        <v>transfer_purchase_raonly_NA_CONFIDENTIAL</v>
      </c>
      <c r="Z2296" s="110">
        <f>IF(COUNTIFS($Y$2:Y2296,Y2296)=1,1,0)</f>
        <v>0</v>
      </c>
      <c r="AA2296" s="110">
        <f>SUM($Z$2:Z2296)*Z2296</f>
        <v>0</v>
      </c>
      <c r="AB2296" s="110">
        <f>COUNTIFS(resources!B:B,B2296)</f>
        <v>1</v>
      </c>
      <c r="AC2296" s="110">
        <f t="shared" si="492"/>
        <v>1</v>
      </c>
      <c r="AD2296" s="110">
        <f t="shared" si="493"/>
        <v>1</v>
      </c>
      <c r="AE2296" s="110">
        <f t="shared" si="494"/>
        <v>0</v>
      </c>
      <c r="AF2296" s="110">
        <f t="shared" si="495"/>
        <v>1</v>
      </c>
      <c r="AG2296" s="110">
        <f t="shared" si="496"/>
        <v>0</v>
      </c>
      <c r="AH2296" s="110">
        <f t="shared" si="497"/>
        <v>0</v>
      </c>
      <c r="AI2296" s="110">
        <f t="shared" si="498"/>
        <v>1</v>
      </c>
      <c r="AJ2296" s="100">
        <f>ROW()</f>
        <v>2296</v>
      </c>
      <c r="AK2296" s="100" t="e">
        <f>INDEX('BadRows RECART'!$C$2:$C$1207,MATCH(monthly_gwh_mw!AJ2296,'BadRows RECART'!$D$2:$D$1207,0))</f>
        <v>#N/A</v>
      </c>
    </row>
    <row r="2297" spans="1:37" ht="20">
      <c r="A2297" s="106" t="s">
        <v>3907</v>
      </c>
      <c r="B2297" s="106" t="s">
        <v>437</v>
      </c>
      <c r="C2297" s="106" t="s">
        <v>6312</v>
      </c>
      <c r="D2297" s="168">
        <v>2022</v>
      </c>
      <c r="E2297" s="168">
        <v>3</v>
      </c>
      <c r="F2297" s="169">
        <v>0</v>
      </c>
      <c r="G2297" s="212" t="s">
        <v>6314</v>
      </c>
      <c r="H2297" s="212" t="s">
        <v>6314</v>
      </c>
      <c r="I2297" s="106" t="s">
        <v>556</v>
      </c>
      <c r="K2297" s="83" t="s">
        <v>6314</v>
      </c>
      <c r="L2297" s="83" t="s">
        <v>6314</v>
      </c>
      <c r="M2297" s="45" t="str">
        <f>IF(
ISNA(INDEX(resources!E:E,MATCH(B2297,resources!B:B,0))),"fillme",
INDEX(resources!E:E,MATCH(B2297,resources!B:B,0)))</f>
        <v>transfer_purchase</v>
      </c>
      <c r="N2297" s="45">
        <v>1</v>
      </c>
      <c r="O2297" s="83" t="str">
        <f>IFERROR(INDEX(resources!K:K,MATCH(B2297,resources!B:B,0)),"fillme")</f>
        <v>unknown</v>
      </c>
      <c r="P2297" s="89" t="str">
        <f t="shared" ref="P2297:P2360" si="499">O2297&amp;"_"&amp;D2297&amp;"_"&amp;E2297</f>
        <v>unknown_2022_3</v>
      </c>
      <c r="Q2297" s="87">
        <f>INDEX(elcc!G:G,MATCH(P2297,elcc!D:D,0))</f>
        <v>0</v>
      </c>
      <c r="R2297" s="89">
        <f t="shared" ref="R2297:R2360" si="500">IF(O2297="battery",MIN(1,J2297/4),1)</f>
        <v>1</v>
      </c>
      <c r="S2297" s="89" t="s">
        <v>6314</v>
      </c>
      <c r="T2297" s="89" t="s">
        <v>6314</v>
      </c>
      <c r="U2297" s="90" t="str">
        <f t="shared" ref="U2297:U2360" si="501">IF(ISERROR(T2297),"error in NQC data entry; please check blue and purple data entered. You need to provide either a contracted NQC value in Column G, or allow the template to calculate one using Columns H,L,Q, and R","ok")</f>
        <v>ok</v>
      </c>
      <c r="V2297" s="63" t="str">
        <f>INDEX(resources!F:F,MATCH(B2297,resources!B:B,0))</f>
        <v>special</v>
      </c>
      <c r="W2297" s="110">
        <f t="shared" ref="W2297:W2360" si="502">(F2297&gt;0)*1</f>
        <v>0</v>
      </c>
      <c r="X2297" s="110">
        <f t="shared" ref="X2297:X2360" si="503">COUNTIFS(G2297:H2297,"&gt;0")</f>
        <v>0</v>
      </c>
      <c r="Y2297" s="110" t="str">
        <f t="shared" ref="Y2297:Y2360" si="504">B2297&amp;"_"&amp;C2297&amp;"_"&amp;K2297</f>
        <v>transfer_purchase_raonly_NA_CONFIDENTIAL</v>
      </c>
      <c r="Z2297" s="110">
        <f>IF(COUNTIFS($Y$2:Y2297,Y2297)=1,1,0)</f>
        <v>0</v>
      </c>
      <c r="AA2297" s="110">
        <f>SUM($Z$2:Z2297)*Z2297</f>
        <v>0</v>
      </c>
      <c r="AB2297" s="110">
        <f>COUNTIFS(resources!B:B,B2297)</f>
        <v>1</v>
      </c>
      <c r="AC2297" s="110">
        <f t="shared" ref="AC2297:AC2360" si="505">AND(ISNUMBER(D2297),(D2297&gt;2019))*1</f>
        <v>1</v>
      </c>
      <c r="AD2297" s="110">
        <f t="shared" ref="AD2297:AD2360" si="506">AND(ISNUMBER(E2297),E2297&gt;=1,E2297&lt;=12)*1</f>
        <v>1</v>
      </c>
      <c r="AE2297" s="110">
        <f t="shared" ref="AE2297:AE2360" si="507">AND(COUNT(G2297:H2297)=1,COUNT(F2297)=1)*1</f>
        <v>0</v>
      </c>
      <c r="AF2297" s="110">
        <f t="shared" ref="AF2297:AF2360" si="508">(COUNTIFS(K2297:O2297,"fillme")=0)*1</f>
        <v>1</v>
      </c>
      <c r="AG2297" s="110">
        <f t="shared" ref="AG2297:AG2360" si="509">ISNUMBER(L2297)*1</f>
        <v>0</v>
      </c>
      <c r="AH2297" s="110">
        <f t="shared" ref="AH2297:AH2360" si="510">NOT(AND(G2297&gt;0,H2297&gt;0))*1</f>
        <v>0</v>
      </c>
      <c r="AI2297" s="110">
        <f t="shared" ref="AI2297:AI2360" si="511">(U2297="ok")*1</f>
        <v>1</v>
      </c>
      <c r="AJ2297" s="100">
        <f>ROW()</f>
        <v>2297</v>
      </c>
      <c r="AK2297" s="100" t="e">
        <f>INDEX('BadRows RECART'!$C$2:$C$1207,MATCH(monthly_gwh_mw!AJ2297,'BadRows RECART'!$D$2:$D$1207,0))</f>
        <v>#N/A</v>
      </c>
    </row>
    <row r="2298" spans="1:37" ht="20">
      <c r="A2298" s="106" t="s">
        <v>3907</v>
      </c>
      <c r="B2298" s="106" t="s">
        <v>437</v>
      </c>
      <c r="C2298" s="106" t="s">
        <v>6312</v>
      </c>
      <c r="D2298" s="168">
        <v>2022</v>
      </c>
      <c r="E2298" s="168">
        <v>4</v>
      </c>
      <c r="F2298" s="169">
        <v>0</v>
      </c>
      <c r="G2298" s="212" t="s">
        <v>6314</v>
      </c>
      <c r="H2298" s="212" t="s">
        <v>6314</v>
      </c>
      <c r="I2298" s="106" t="s">
        <v>556</v>
      </c>
      <c r="K2298" s="83" t="s">
        <v>6314</v>
      </c>
      <c r="L2298" s="83" t="s">
        <v>6314</v>
      </c>
      <c r="M2298" s="45" t="str">
        <f>IF(
ISNA(INDEX(resources!E:E,MATCH(B2298,resources!B:B,0))),"fillme",
INDEX(resources!E:E,MATCH(B2298,resources!B:B,0)))</f>
        <v>transfer_purchase</v>
      </c>
      <c r="N2298" s="45">
        <v>1</v>
      </c>
      <c r="O2298" s="83" t="str">
        <f>IFERROR(INDEX(resources!K:K,MATCH(B2298,resources!B:B,0)),"fillme")</f>
        <v>unknown</v>
      </c>
      <c r="P2298" s="89" t="str">
        <f t="shared" si="499"/>
        <v>unknown_2022_4</v>
      </c>
      <c r="Q2298" s="87">
        <f>INDEX(elcc!G:G,MATCH(P2298,elcc!D:D,0))</f>
        <v>0</v>
      </c>
      <c r="R2298" s="89">
        <f t="shared" si="500"/>
        <v>1</v>
      </c>
      <c r="S2298" s="89" t="s">
        <v>6314</v>
      </c>
      <c r="T2298" s="89" t="s">
        <v>6314</v>
      </c>
      <c r="U2298" s="90" t="str">
        <f t="shared" si="501"/>
        <v>ok</v>
      </c>
      <c r="V2298" s="63" t="str">
        <f>INDEX(resources!F:F,MATCH(B2298,resources!B:B,0))</f>
        <v>special</v>
      </c>
      <c r="W2298" s="110">
        <f t="shared" si="502"/>
        <v>0</v>
      </c>
      <c r="X2298" s="110">
        <f t="shared" si="503"/>
        <v>0</v>
      </c>
      <c r="Y2298" s="110" t="str">
        <f t="shared" si="504"/>
        <v>transfer_purchase_raonly_NA_CONFIDENTIAL</v>
      </c>
      <c r="Z2298" s="110">
        <f>IF(COUNTIFS($Y$2:Y2298,Y2298)=1,1,0)</f>
        <v>0</v>
      </c>
      <c r="AA2298" s="110">
        <f>SUM($Z$2:Z2298)*Z2298</f>
        <v>0</v>
      </c>
      <c r="AB2298" s="110">
        <f>COUNTIFS(resources!B:B,B2298)</f>
        <v>1</v>
      </c>
      <c r="AC2298" s="110">
        <f t="shared" si="505"/>
        <v>1</v>
      </c>
      <c r="AD2298" s="110">
        <f t="shared" si="506"/>
        <v>1</v>
      </c>
      <c r="AE2298" s="110">
        <f t="shared" si="507"/>
        <v>0</v>
      </c>
      <c r="AF2298" s="110">
        <f t="shared" si="508"/>
        <v>1</v>
      </c>
      <c r="AG2298" s="110">
        <f t="shared" si="509"/>
        <v>0</v>
      </c>
      <c r="AH2298" s="110">
        <f t="shared" si="510"/>
        <v>0</v>
      </c>
      <c r="AI2298" s="110">
        <f t="shared" si="511"/>
        <v>1</v>
      </c>
      <c r="AJ2298" s="100">
        <f>ROW()</f>
        <v>2298</v>
      </c>
      <c r="AK2298" s="100" t="e">
        <f>INDEX('BadRows RECART'!$C$2:$C$1207,MATCH(monthly_gwh_mw!AJ2298,'BadRows RECART'!$D$2:$D$1207,0))</f>
        <v>#N/A</v>
      </c>
    </row>
    <row r="2299" spans="1:37" ht="20">
      <c r="A2299" s="106" t="s">
        <v>3907</v>
      </c>
      <c r="B2299" s="106" t="s">
        <v>437</v>
      </c>
      <c r="C2299" s="106" t="s">
        <v>6312</v>
      </c>
      <c r="D2299" s="168">
        <v>2022</v>
      </c>
      <c r="E2299" s="168">
        <v>5</v>
      </c>
      <c r="F2299" s="169">
        <v>0</v>
      </c>
      <c r="G2299" s="212" t="s">
        <v>6314</v>
      </c>
      <c r="H2299" s="212" t="s">
        <v>6314</v>
      </c>
      <c r="I2299" s="106" t="s">
        <v>556</v>
      </c>
      <c r="K2299" s="83" t="s">
        <v>6314</v>
      </c>
      <c r="L2299" s="83" t="s">
        <v>6314</v>
      </c>
      <c r="M2299" s="45" t="str">
        <f>IF(
ISNA(INDEX(resources!E:E,MATCH(B2299,resources!B:B,0))),"fillme",
INDEX(resources!E:E,MATCH(B2299,resources!B:B,0)))</f>
        <v>transfer_purchase</v>
      </c>
      <c r="N2299" s="45">
        <v>1</v>
      </c>
      <c r="O2299" s="83" t="str">
        <f>IFERROR(INDEX(resources!K:K,MATCH(B2299,resources!B:B,0)),"fillme")</f>
        <v>unknown</v>
      </c>
      <c r="P2299" s="89" t="str">
        <f t="shared" si="499"/>
        <v>unknown_2022_5</v>
      </c>
      <c r="Q2299" s="87">
        <f>INDEX(elcc!G:G,MATCH(P2299,elcc!D:D,0))</f>
        <v>0</v>
      </c>
      <c r="R2299" s="89">
        <f t="shared" si="500"/>
        <v>1</v>
      </c>
      <c r="S2299" s="89" t="s">
        <v>6314</v>
      </c>
      <c r="T2299" s="89" t="s">
        <v>6314</v>
      </c>
      <c r="U2299" s="90" t="str">
        <f t="shared" si="501"/>
        <v>ok</v>
      </c>
      <c r="V2299" s="63" t="str">
        <f>INDEX(resources!F:F,MATCH(B2299,resources!B:B,0))</f>
        <v>special</v>
      </c>
      <c r="W2299" s="110">
        <f t="shared" si="502"/>
        <v>0</v>
      </c>
      <c r="X2299" s="110">
        <f t="shared" si="503"/>
        <v>0</v>
      </c>
      <c r="Y2299" s="110" t="str">
        <f t="shared" si="504"/>
        <v>transfer_purchase_raonly_NA_CONFIDENTIAL</v>
      </c>
      <c r="Z2299" s="110">
        <f>IF(COUNTIFS($Y$2:Y2299,Y2299)=1,1,0)</f>
        <v>0</v>
      </c>
      <c r="AA2299" s="110">
        <f>SUM($Z$2:Z2299)*Z2299</f>
        <v>0</v>
      </c>
      <c r="AB2299" s="110">
        <f>COUNTIFS(resources!B:B,B2299)</f>
        <v>1</v>
      </c>
      <c r="AC2299" s="110">
        <f t="shared" si="505"/>
        <v>1</v>
      </c>
      <c r="AD2299" s="110">
        <f t="shared" si="506"/>
        <v>1</v>
      </c>
      <c r="AE2299" s="110">
        <f t="shared" si="507"/>
        <v>0</v>
      </c>
      <c r="AF2299" s="110">
        <f t="shared" si="508"/>
        <v>1</v>
      </c>
      <c r="AG2299" s="110">
        <f t="shared" si="509"/>
        <v>0</v>
      </c>
      <c r="AH2299" s="110">
        <f t="shared" si="510"/>
        <v>0</v>
      </c>
      <c r="AI2299" s="110">
        <f t="shared" si="511"/>
        <v>1</v>
      </c>
      <c r="AJ2299" s="100">
        <f>ROW()</f>
        <v>2299</v>
      </c>
      <c r="AK2299" s="100" t="e">
        <f>INDEX('BadRows RECART'!$C$2:$C$1207,MATCH(monthly_gwh_mw!AJ2299,'BadRows RECART'!$D$2:$D$1207,0))</f>
        <v>#N/A</v>
      </c>
    </row>
    <row r="2300" spans="1:37" ht="20">
      <c r="A2300" s="106" t="s">
        <v>3907</v>
      </c>
      <c r="B2300" s="106" t="s">
        <v>437</v>
      </c>
      <c r="C2300" s="106" t="s">
        <v>6312</v>
      </c>
      <c r="D2300" s="168">
        <v>2022</v>
      </c>
      <c r="E2300" s="168">
        <v>6</v>
      </c>
      <c r="F2300" s="169">
        <v>0</v>
      </c>
      <c r="G2300" s="212" t="s">
        <v>6314</v>
      </c>
      <c r="H2300" s="212" t="s">
        <v>6314</v>
      </c>
      <c r="I2300" s="106" t="s">
        <v>556</v>
      </c>
      <c r="K2300" s="83" t="s">
        <v>6314</v>
      </c>
      <c r="L2300" s="83" t="s">
        <v>6314</v>
      </c>
      <c r="M2300" s="45" t="str">
        <f>IF(
ISNA(INDEX(resources!E:E,MATCH(B2300,resources!B:B,0))),"fillme",
INDEX(resources!E:E,MATCH(B2300,resources!B:B,0)))</f>
        <v>transfer_purchase</v>
      </c>
      <c r="N2300" s="45">
        <v>1</v>
      </c>
      <c r="O2300" s="83" t="str">
        <f>IFERROR(INDEX(resources!K:K,MATCH(B2300,resources!B:B,0)),"fillme")</f>
        <v>unknown</v>
      </c>
      <c r="P2300" s="89" t="str">
        <f t="shared" si="499"/>
        <v>unknown_2022_6</v>
      </c>
      <c r="Q2300" s="87">
        <f>INDEX(elcc!G:G,MATCH(P2300,elcc!D:D,0))</f>
        <v>0</v>
      </c>
      <c r="R2300" s="89">
        <f t="shared" si="500"/>
        <v>1</v>
      </c>
      <c r="S2300" s="89" t="s">
        <v>6314</v>
      </c>
      <c r="T2300" s="89" t="s">
        <v>6314</v>
      </c>
      <c r="U2300" s="90" t="str">
        <f t="shared" si="501"/>
        <v>ok</v>
      </c>
      <c r="V2300" s="63" t="str">
        <f>INDEX(resources!F:F,MATCH(B2300,resources!B:B,0))</f>
        <v>special</v>
      </c>
      <c r="W2300" s="110">
        <f t="shared" si="502"/>
        <v>0</v>
      </c>
      <c r="X2300" s="110">
        <f t="shared" si="503"/>
        <v>0</v>
      </c>
      <c r="Y2300" s="110" t="str">
        <f t="shared" si="504"/>
        <v>transfer_purchase_raonly_NA_CONFIDENTIAL</v>
      </c>
      <c r="Z2300" s="110">
        <f>IF(COUNTIFS($Y$2:Y2300,Y2300)=1,1,0)</f>
        <v>0</v>
      </c>
      <c r="AA2300" s="110">
        <f>SUM($Z$2:Z2300)*Z2300</f>
        <v>0</v>
      </c>
      <c r="AB2300" s="110">
        <f>COUNTIFS(resources!B:B,B2300)</f>
        <v>1</v>
      </c>
      <c r="AC2300" s="110">
        <f t="shared" si="505"/>
        <v>1</v>
      </c>
      <c r="AD2300" s="110">
        <f t="shared" si="506"/>
        <v>1</v>
      </c>
      <c r="AE2300" s="110">
        <f t="shared" si="507"/>
        <v>0</v>
      </c>
      <c r="AF2300" s="110">
        <f t="shared" si="508"/>
        <v>1</v>
      </c>
      <c r="AG2300" s="110">
        <f t="shared" si="509"/>
        <v>0</v>
      </c>
      <c r="AH2300" s="110">
        <f t="shared" si="510"/>
        <v>0</v>
      </c>
      <c r="AI2300" s="110">
        <f t="shared" si="511"/>
        <v>1</v>
      </c>
      <c r="AJ2300" s="100">
        <f>ROW()</f>
        <v>2300</v>
      </c>
      <c r="AK2300" s="100" t="e">
        <f>INDEX('BadRows RECART'!$C$2:$C$1207,MATCH(monthly_gwh_mw!AJ2300,'BadRows RECART'!$D$2:$D$1207,0))</f>
        <v>#N/A</v>
      </c>
    </row>
    <row r="2301" spans="1:37" ht="20">
      <c r="A2301" s="106" t="s">
        <v>3907</v>
      </c>
      <c r="B2301" s="106" t="s">
        <v>437</v>
      </c>
      <c r="C2301" s="106" t="s">
        <v>6312</v>
      </c>
      <c r="D2301" s="168">
        <v>2022</v>
      </c>
      <c r="E2301" s="168">
        <v>7</v>
      </c>
      <c r="F2301" s="169">
        <v>0</v>
      </c>
      <c r="G2301" s="212" t="s">
        <v>6314</v>
      </c>
      <c r="H2301" s="212" t="s">
        <v>6314</v>
      </c>
      <c r="I2301" s="106" t="s">
        <v>556</v>
      </c>
      <c r="K2301" s="83" t="s">
        <v>6314</v>
      </c>
      <c r="L2301" s="83" t="s">
        <v>6314</v>
      </c>
      <c r="M2301" s="45" t="str">
        <f>IF(
ISNA(INDEX(resources!E:E,MATCH(B2301,resources!B:B,0))),"fillme",
INDEX(resources!E:E,MATCH(B2301,resources!B:B,0)))</f>
        <v>transfer_purchase</v>
      </c>
      <c r="N2301" s="45">
        <v>1</v>
      </c>
      <c r="O2301" s="83" t="str">
        <f>IFERROR(INDEX(resources!K:K,MATCH(B2301,resources!B:B,0)),"fillme")</f>
        <v>unknown</v>
      </c>
      <c r="P2301" s="89" t="str">
        <f t="shared" si="499"/>
        <v>unknown_2022_7</v>
      </c>
      <c r="Q2301" s="87">
        <f>INDEX(elcc!G:G,MATCH(P2301,elcc!D:D,0))</f>
        <v>0</v>
      </c>
      <c r="R2301" s="89">
        <f t="shared" si="500"/>
        <v>1</v>
      </c>
      <c r="S2301" s="89" t="s">
        <v>6314</v>
      </c>
      <c r="T2301" s="89" t="s">
        <v>6314</v>
      </c>
      <c r="U2301" s="90" t="str">
        <f t="shared" si="501"/>
        <v>ok</v>
      </c>
      <c r="V2301" s="63" t="str">
        <f>INDEX(resources!F:F,MATCH(B2301,resources!B:B,0))</f>
        <v>special</v>
      </c>
      <c r="W2301" s="110">
        <f t="shared" si="502"/>
        <v>0</v>
      </c>
      <c r="X2301" s="110">
        <f t="shared" si="503"/>
        <v>0</v>
      </c>
      <c r="Y2301" s="110" t="str">
        <f t="shared" si="504"/>
        <v>transfer_purchase_raonly_NA_CONFIDENTIAL</v>
      </c>
      <c r="Z2301" s="110">
        <f>IF(COUNTIFS($Y$2:Y2301,Y2301)=1,1,0)</f>
        <v>0</v>
      </c>
      <c r="AA2301" s="110">
        <f>SUM($Z$2:Z2301)*Z2301</f>
        <v>0</v>
      </c>
      <c r="AB2301" s="110">
        <f>COUNTIFS(resources!B:B,B2301)</f>
        <v>1</v>
      </c>
      <c r="AC2301" s="110">
        <f t="shared" si="505"/>
        <v>1</v>
      </c>
      <c r="AD2301" s="110">
        <f t="shared" si="506"/>
        <v>1</v>
      </c>
      <c r="AE2301" s="110">
        <f t="shared" si="507"/>
        <v>0</v>
      </c>
      <c r="AF2301" s="110">
        <f t="shared" si="508"/>
        <v>1</v>
      </c>
      <c r="AG2301" s="110">
        <f t="shared" si="509"/>
        <v>0</v>
      </c>
      <c r="AH2301" s="110">
        <f t="shared" si="510"/>
        <v>0</v>
      </c>
      <c r="AI2301" s="110">
        <f t="shared" si="511"/>
        <v>1</v>
      </c>
      <c r="AJ2301" s="100">
        <f>ROW()</f>
        <v>2301</v>
      </c>
      <c r="AK2301" s="100" t="e">
        <f>INDEX('BadRows RECART'!$C$2:$C$1207,MATCH(monthly_gwh_mw!AJ2301,'BadRows RECART'!$D$2:$D$1207,0))</f>
        <v>#N/A</v>
      </c>
    </row>
    <row r="2302" spans="1:37" ht="20">
      <c r="A2302" s="106" t="s">
        <v>3907</v>
      </c>
      <c r="B2302" s="106" t="s">
        <v>437</v>
      </c>
      <c r="C2302" s="106" t="s">
        <v>6312</v>
      </c>
      <c r="D2302" s="168">
        <v>2022</v>
      </c>
      <c r="E2302" s="168">
        <v>8</v>
      </c>
      <c r="F2302" s="169">
        <v>0</v>
      </c>
      <c r="G2302" s="212" t="s">
        <v>6314</v>
      </c>
      <c r="H2302" s="212" t="s">
        <v>6314</v>
      </c>
      <c r="I2302" s="106" t="s">
        <v>556</v>
      </c>
      <c r="K2302" s="83" t="s">
        <v>6314</v>
      </c>
      <c r="L2302" s="83" t="s">
        <v>6314</v>
      </c>
      <c r="M2302" s="45" t="str">
        <f>IF(
ISNA(INDEX(resources!E:E,MATCH(B2302,resources!B:B,0))),"fillme",
INDEX(resources!E:E,MATCH(B2302,resources!B:B,0)))</f>
        <v>transfer_purchase</v>
      </c>
      <c r="N2302" s="45">
        <v>1</v>
      </c>
      <c r="O2302" s="83" t="str">
        <f>IFERROR(INDEX(resources!K:K,MATCH(B2302,resources!B:B,0)),"fillme")</f>
        <v>unknown</v>
      </c>
      <c r="P2302" s="89" t="str">
        <f t="shared" si="499"/>
        <v>unknown_2022_8</v>
      </c>
      <c r="Q2302" s="87">
        <f>INDEX(elcc!G:G,MATCH(P2302,elcc!D:D,0))</f>
        <v>0</v>
      </c>
      <c r="R2302" s="89">
        <f t="shared" si="500"/>
        <v>1</v>
      </c>
      <c r="S2302" s="89" t="s">
        <v>6314</v>
      </c>
      <c r="T2302" s="89" t="s">
        <v>6314</v>
      </c>
      <c r="U2302" s="90" t="str">
        <f t="shared" si="501"/>
        <v>ok</v>
      </c>
      <c r="V2302" s="63" t="str">
        <f>INDEX(resources!F:F,MATCH(B2302,resources!B:B,0))</f>
        <v>special</v>
      </c>
      <c r="W2302" s="110">
        <f t="shared" si="502"/>
        <v>0</v>
      </c>
      <c r="X2302" s="110">
        <f t="shared" si="503"/>
        <v>0</v>
      </c>
      <c r="Y2302" s="110" t="str">
        <f t="shared" si="504"/>
        <v>transfer_purchase_raonly_NA_CONFIDENTIAL</v>
      </c>
      <c r="Z2302" s="110">
        <f>IF(COUNTIFS($Y$2:Y2302,Y2302)=1,1,0)</f>
        <v>0</v>
      </c>
      <c r="AA2302" s="110">
        <f>SUM($Z$2:Z2302)*Z2302</f>
        <v>0</v>
      </c>
      <c r="AB2302" s="110">
        <f>COUNTIFS(resources!B:B,B2302)</f>
        <v>1</v>
      </c>
      <c r="AC2302" s="110">
        <f t="shared" si="505"/>
        <v>1</v>
      </c>
      <c r="AD2302" s="110">
        <f t="shared" si="506"/>
        <v>1</v>
      </c>
      <c r="AE2302" s="110">
        <f t="shared" si="507"/>
        <v>0</v>
      </c>
      <c r="AF2302" s="110">
        <f t="shared" si="508"/>
        <v>1</v>
      </c>
      <c r="AG2302" s="110">
        <f t="shared" si="509"/>
        <v>0</v>
      </c>
      <c r="AH2302" s="110">
        <f t="shared" si="510"/>
        <v>0</v>
      </c>
      <c r="AI2302" s="110">
        <f t="shared" si="511"/>
        <v>1</v>
      </c>
      <c r="AJ2302" s="100">
        <f>ROW()</f>
        <v>2302</v>
      </c>
      <c r="AK2302" s="100" t="e">
        <f>INDEX('BadRows RECART'!$C$2:$C$1207,MATCH(monthly_gwh_mw!AJ2302,'BadRows RECART'!$D$2:$D$1207,0))</f>
        <v>#N/A</v>
      </c>
    </row>
    <row r="2303" spans="1:37" ht="20">
      <c r="A2303" s="106" t="s">
        <v>3907</v>
      </c>
      <c r="B2303" s="106" t="s">
        <v>437</v>
      </c>
      <c r="C2303" s="106" t="s">
        <v>6312</v>
      </c>
      <c r="D2303" s="168">
        <v>2022</v>
      </c>
      <c r="E2303" s="168">
        <v>9</v>
      </c>
      <c r="F2303" s="169">
        <v>0</v>
      </c>
      <c r="G2303" s="212" t="s">
        <v>6314</v>
      </c>
      <c r="H2303" s="212" t="s">
        <v>6314</v>
      </c>
      <c r="I2303" s="106" t="s">
        <v>556</v>
      </c>
      <c r="K2303" s="83" t="s">
        <v>6314</v>
      </c>
      <c r="L2303" s="83" t="s">
        <v>6314</v>
      </c>
      <c r="M2303" s="45" t="str">
        <f>IF(
ISNA(INDEX(resources!E:E,MATCH(B2303,resources!B:B,0))),"fillme",
INDEX(resources!E:E,MATCH(B2303,resources!B:B,0)))</f>
        <v>transfer_purchase</v>
      </c>
      <c r="N2303" s="45">
        <v>1</v>
      </c>
      <c r="O2303" s="83" t="str">
        <f>IFERROR(INDEX(resources!K:K,MATCH(B2303,resources!B:B,0)),"fillme")</f>
        <v>unknown</v>
      </c>
      <c r="P2303" s="89" t="str">
        <f t="shared" si="499"/>
        <v>unknown_2022_9</v>
      </c>
      <c r="Q2303" s="87">
        <f>INDEX(elcc!G:G,MATCH(P2303,elcc!D:D,0))</f>
        <v>0</v>
      </c>
      <c r="R2303" s="89">
        <f t="shared" si="500"/>
        <v>1</v>
      </c>
      <c r="S2303" s="89" t="s">
        <v>6314</v>
      </c>
      <c r="T2303" s="89" t="s">
        <v>6314</v>
      </c>
      <c r="U2303" s="90" t="str">
        <f t="shared" si="501"/>
        <v>ok</v>
      </c>
      <c r="V2303" s="63" t="str">
        <f>INDEX(resources!F:F,MATCH(B2303,resources!B:B,0))</f>
        <v>special</v>
      </c>
      <c r="W2303" s="110">
        <f t="shared" si="502"/>
        <v>0</v>
      </c>
      <c r="X2303" s="110">
        <f t="shared" si="503"/>
        <v>0</v>
      </c>
      <c r="Y2303" s="110" t="str">
        <f t="shared" si="504"/>
        <v>transfer_purchase_raonly_NA_CONFIDENTIAL</v>
      </c>
      <c r="Z2303" s="110">
        <f>IF(COUNTIFS($Y$2:Y2303,Y2303)=1,1,0)</f>
        <v>0</v>
      </c>
      <c r="AA2303" s="110">
        <f>SUM($Z$2:Z2303)*Z2303</f>
        <v>0</v>
      </c>
      <c r="AB2303" s="110">
        <f>COUNTIFS(resources!B:B,B2303)</f>
        <v>1</v>
      </c>
      <c r="AC2303" s="110">
        <f t="shared" si="505"/>
        <v>1</v>
      </c>
      <c r="AD2303" s="110">
        <f t="shared" si="506"/>
        <v>1</v>
      </c>
      <c r="AE2303" s="110">
        <f t="shared" si="507"/>
        <v>0</v>
      </c>
      <c r="AF2303" s="110">
        <f t="shared" si="508"/>
        <v>1</v>
      </c>
      <c r="AG2303" s="110">
        <f t="shared" si="509"/>
        <v>0</v>
      </c>
      <c r="AH2303" s="110">
        <f t="shared" si="510"/>
        <v>0</v>
      </c>
      <c r="AI2303" s="110">
        <f t="shared" si="511"/>
        <v>1</v>
      </c>
      <c r="AJ2303" s="100">
        <f>ROW()</f>
        <v>2303</v>
      </c>
      <c r="AK2303" s="100" t="e">
        <f>INDEX('BadRows RECART'!$C$2:$C$1207,MATCH(monthly_gwh_mw!AJ2303,'BadRows RECART'!$D$2:$D$1207,0))</f>
        <v>#N/A</v>
      </c>
    </row>
    <row r="2304" spans="1:37" ht="20">
      <c r="A2304" s="106" t="s">
        <v>3907</v>
      </c>
      <c r="B2304" s="106" t="s">
        <v>437</v>
      </c>
      <c r="C2304" s="106" t="s">
        <v>6312</v>
      </c>
      <c r="D2304" s="168">
        <v>2022</v>
      </c>
      <c r="E2304" s="168">
        <v>10</v>
      </c>
      <c r="F2304" s="169">
        <v>0</v>
      </c>
      <c r="G2304" s="212" t="s">
        <v>6314</v>
      </c>
      <c r="H2304" s="212" t="s">
        <v>6314</v>
      </c>
      <c r="I2304" s="106" t="s">
        <v>556</v>
      </c>
      <c r="K2304" s="83" t="s">
        <v>6314</v>
      </c>
      <c r="L2304" s="83" t="s">
        <v>6314</v>
      </c>
      <c r="M2304" s="45" t="str">
        <f>IF(
ISNA(INDEX(resources!E:E,MATCH(B2304,resources!B:B,0))),"fillme",
INDEX(resources!E:E,MATCH(B2304,resources!B:B,0)))</f>
        <v>transfer_purchase</v>
      </c>
      <c r="N2304" s="45">
        <v>1</v>
      </c>
      <c r="O2304" s="83" t="str">
        <f>IFERROR(INDEX(resources!K:K,MATCH(B2304,resources!B:B,0)),"fillme")</f>
        <v>unknown</v>
      </c>
      <c r="P2304" s="89" t="str">
        <f t="shared" si="499"/>
        <v>unknown_2022_10</v>
      </c>
      <c r="Q2304" s="87">
        <f>INDEX(elcc!G:G,MATCH(P2304,elcc!D:D,0))</f>
        <v>0</v>
      </c>
      <c r="R2304" s="89">
        <f t="shared" si="500"/>
        <v>1</v>
      </c>
      <c r="S2304" s="89" t="s">
        <v>6314</v>
      </c>
      <c r="T2304" s="89" t="s">
        <v>6314</v>
      </c>
      <c r="U2304" s="90" t="str">
        <f t="shared" si="501"/>
        <v>ok</v>
      </c>
      <c r="V2304" s="63" t="str">
        <f>INDEX(resources!F:F,MATCH(B2304,resources!B:B,0))</f>
        <v>special</v>
      </c>
      <c r="W2304" s="110">
        <f t="shared" si="502"/>
        <v>0</v>
      </c>
      <c r="X2304" s="110">
        <f t="shared" si="503"/>
        <v>0</v>
      </c>
      <c r="Y2304" s="110" t="str">
        <f t="shared" si="504"/>
        <v>transfer_purchase_raonly_NA_CONFIDENTIAL</v>
      </c>
      <c r="Z2304" s="110">
        <f>IF(COUNTIFS($Y$2:Y2304,Y2304)=1,1,0)</f>
        <v>0</v>
      </c>
      <c r="AA2304" s="110">
        <f>SUM($Z$2:Z2304)*Z2304</f>
        <v>0</v>
      </c>
      <c r="AB2304" s="110">
        <f>COUNTIFS(resources!B:B,B2304)</f>
        <v>1</v>
      </c>
      <c r="AC2304" s="110">
        <f t="shared" si="505"/>
        <v>1</v>
      </c>
      <c r="AD2304" s="110">
        <f t="shared" si="506"/>
        <v>1</v>
      </c>
      <c r="AE2304" s="110">
        <f t="shared" si="507"/>
        <v>0</v>
      </c>
      <c r="AF2304" s="110">
        <f t="shared" si="508"/>
        <v>1</v>
      </c>
      <c r="AG2304" s="110">
        <f t="shared" si="509"/>
        <v>0</v>
      </c>
      <c r="AH2304" s="110">
        <f t="shared" si="510"/>
        <v>0</v>
      </c>
      <c r="AI2304" s="110">
        <f t="shared" si="511"/>
        <v>1</v>
      </c>
      <c r="AJ2304" s="100">
        <f>ROW()</f>
        <v>2304</v>
      </c>
      <c r="AK2304" s="100" t="e">
        <f>INDEX('BadRows RECART'!$C$2:$C$1207,MATCH(monthly_gwh_mw!AJ2304,'BadRows RECART'!$D$2:$D$1207,0))</f>
        <v>#N/A</v>
      </c>
    </row>
    <row r="2305" spans="1:37" ht="20">
      <c r="A2305" s="106" t="s">
        <v>3907</v>
      </c>
      <c r="B2305" s="106" t="s">
        <v>437</v>
      </c>
      <c r="C2305" s="106" t="s">
        <v>6312</v>
      </c>
      <c r="D2305" s="168">
        <v>2022</v>
      </c>
      <c r="E2305" s="168">
        <v>11</v>
      </c>
      <c r="F2305" s="169">
        <v>0</v>
      </c>
      <c r="G2305" s="212" t="s">
        <v>6314</v>
      </c>
      <c r="H2305" s="212" t="s">
        <v>6314</v>
      </c>
      <c r="I2305" s="106" t="s">
        <v>556</v>
      </c>
      <c r="K2305" s="83" t="s">
        <v>6314</v>
      </c>
      <c r="L2305" s="83" t="s">
        <v>6314</v>
      </c>
      <c r="M2305" s="45" t="str">
        <f>IF(
ISNA(INDEX(resources!E:E,MATCH(B2305,resources!B:B,0))),"fillme",
INDEX(resources!E:E,MATCH(B2305,resources!B:B,0)))</f>
        <v>transfer_purchase</v>
      </c>
      <c r="N2305" s="45">
        <v>1</v>
      </c>
      <c r="O2305" s="83" t="str">
        <f>IFERROR(INDEX(resources!K:K,MATCH(B2305,resources!B:B,0)),"fillme")</f>
        <v>unknown</v>
      </c>
      <c r="P2305" s="89" t="str">
        <f t="shared" si="499"/>
        <v>unknown_2022_11</v>
      </c>
      <c r="Q2305" s="87">
        <f>INDEX(elcc!G:G,MATCH(P2305,elcc!D:D,0))</f>
        <v>0</v>
      </c>
      <c r="R2305" s="89">
        <f t="shared" si="500"/>
        <v>1</v>
      </c>
      <c r="S2305" s="89" t="s">
        <v>6314</v>
      </c>
      <c r="T2305" s="89" t="s">
        <v>6314</v>
      </c>
      <c r="U2305" s="90" t="str">
        <f t="shared" si="501"/>
        <v>ok</v>
      </c>
      <c r="V2305" s="63" t="str">
        <f>INDEX(resources!F:F,MATCH(B2305,resources!B:B,0))</f>
        <v>special</v>
      </c>
      <c r="W2305" s="110">
        <f t="shared" si="502"/>
        <v>0</v>
      </c>
      <c r="X2305" s="110">
        <f t="shared" si="503"/>
        <v>0</v>
      </c>
      <c r="Y2305" s="110" t="str">
        <f t="shared" si="504"/>
        <v>transfer_purchase_raonly_NA_CONFIDENTIAL</v>
      </c>
      <c r="Z2305" s="110">
        <f>IF(COUNTIFS($Y$2:Y2305,Y2305)=1,1,0)</f>
        <v>0</v>
      </c>
      <c r="AA2305" s="110">
        <f>SUM($Z$2:Z2305)*Z2305</f>
        <v>0</v>
      </c>
      <c r="AB2305" s="110">
        <f>COUNTIFS(resources!B:B,B2305)</f>
        <v>1</v>
      </c>
      <c r="AC2305" s="110">
        <f t="shared" si="505"/>
        <v>1</v>
      </c>
      <c r="AD2305" s="110">
        <f t="shared" si="506"/>
        <v>1</v>
      </c>
      <c r="AE2305" s="110">
        <f t="shared" si="507"/>
        <v>0</v>
      </c>
      <c r="AF2305" s="110">
        <f t="shared" si="508"/>
        <v>1</v>
      </c>
      <c r="AG2305" s="110">
        <f t="shared" si="509"/>
        <v>0</v>
      </c>
      <c r="AH2305" s="110">
        <f t="shared" si="510"/>
        <v>0</v>
      </c>
      <c r="AI2305" s="110">
        <f t="shared" si="511"/>
        <v>1</v>
      </c>
      <c r="AJ2305" s="100">
        <f>ROW()</f>
        <v>2305</v>
      </c>
      <c r="AK2305" s="100" t="e">
        <f>INDEX('BadRows RECART'!$C$2:$C$1207,MATCH(monthly_gwh_mw!AJ2305,'BadRows RECART'!$D$2:$D$1207,0))</f>
        <v>#N/A</v>
      </c>
    </row>
    <row r="2306" spans="1:37" ht="20">
      <c r="A2306" s="106" t="s">
        <v>3907</v>
      </c>
      <c r="B2306" s="106" t="s">
        <v>437</v>
      </c>
      <c r="C2306" s="106" t="s">
        <v>6312</v>
      </c>
      <c r="D2306" s="168">
        <v>2022</v>
      </c>
      <c r="E2306" s="168">
        <v>12</v>
      </c>
      <c r="F2306" s="169">
        <v>0</v>
      </c>
      <c r="G2306" s="212" t="s">
        <v>6314</v>
      </c>
      <c r="H2306" s="212" t="s">
        <v>6314</v>
      </c>
      <c r="I2306" s="106" t="s">
        <v>556</v>
      </c>
      <c r="K2306" s="83" t="s">
        <v>6314</v>
      </c>
      <c r="L2306" s="83" t="s">
        <v>6314</v>
      </c>
      <c r="M2306" s="45" t="str">
        <f>IF(
ISNA(INDEX(resources!E:E,MATCH(B2306,resources!B:B,0))),"fillme",
INDEX(resources!E:E,MATCH(B2306,resources!B:B,0)))</f>
        <v>transfer_purchase</v>
      </c>
      <c r="N2306" s="45">
        <v>1</v>
      </c>
      <c r="O2306" s="83" t="str">
        <f>IFERROR(INDEX(resources!K:K,MATCH(B2306,resources!B:B,0)),"fillme")</f>
        <v>unknown</v>
      </c>
      <c r="P2306" s="89" t="str">
        <f t="shared" si="499"/>
        <v>unknown_2022_12</v>
      </c>
      <c r="Q2306" s="87">
        <f>INDEX(elcc!G:G,MATCH(P2306,elcc!D:D,0))</f>
        <v>0</v>
      </c>
      <c r="R2306" s="89">
        <f t="shared" si="500"/>
        <v>1</v>
      </c>
      <c r="S2306" s="89" t="s">
        <v>6314</v>
      </c>
      <c r="T2306" s="89" t="s">
        <v>6314</v>
      </c>
      <c r="U2306" s="90" t="str">
        <f t="shared" si="501"/>
        <v>ok</v>
      </c>
      <c r="V2306" s="63" t="str">
        <f>INDEX(resources!F:F,MATCH(B2306,resources!B:B,0))</f>
        <v>special</v>
      </c>
      <c r="W2306" s="110">
        <f t="shared" si="502"/>
        <v>0</v>
      </c>
      <c r="X2306" s="110">
        <f t="shared" si="503"/>
        <v>0</v>
      </c>
      <c r="Y2306" s="110" t="str">
        <f t="shared" si="504"/>
        <v>transfer_purchase_raonly_NA_CONFIDENTIAL</v>
      </c>
      <c r="Z2306" s="110">
        <f>IF(COUNTIFS($Y$2:Y2306,Y2306)=1,1,0)</f>
        <v>0</v>
      </c>
      <c r="AA2306" s="110">
        <f>SUM($Z$2:Z2306)*Z2306</f>
        <v>0</v>
      </c>
      <c r="AB2306" s="110">
        <f>COUNTIFS(resources!B:B,B2306)</f>
        <v>1</v>
      </c>
      <c r="AC2306" s="110">
        <f t="shared" si="505"/>
        <v>1</v>
      </c>
      <c r="AD2306" s="110">
        <f t="shared" si="506"/>
        <v>1</v>
      </c>
      <c r="AE2306" s="110">
        <f t="shared" si="507"/>
        <v>0</v>
      </c>
      <c r="AF2306" s="110">
        <f t="shared" si="508"/>
        <v>1</v>
      </c>
      <c r="AG2306" s="110">
        <f t="shared" si="509"/>
        <v>0</v>
      </c>
      <c r="AH2306" s="110">
        <f t="shared" si="510"/>
        <v>0</v>
      </c>
      <c r="AI2306" s="110">
        <f t="shared" si="511"/>
        <v>1</v>
      </c>
      <c r="AJ2306" s="100">
        <f>ROW()</f>
        <v>2306</v>
      </c>
      <c r="AK2306" s="100" t="e">
        <f>INDEX('BadRows RECART'!$C$2:$C$1207,MATCH(monthly_gwh_mw!AJ2306,'BadRows RECART'!$D$2:$D$1207,0))</f>
        <v>#N/A</v>
      </c>
    </row>
    <row r="2307" spans="1:37" ht="20">
      <c r="A2307" s="106" t="s">
        <v>3907</v>
      </c>
      <c r="B2307" s="106" t="s">
        <v>437</v>
      </c>
      <c r="C2307" s="106" t="s">
        <v>6312</v>
      </c>
      <c r="D2307" s="168">
        <v>2023</v>
      </c>
      <c r="E2307" s="168">
        <v>1</v>
      </c>
      <c r="F2307" s="169">
        <v>0</v>
      </c>
      <c r="G2307" s="212" t="s">
        <v>6314</v>
      </c>
      <c r="H2307" s="212" t="s">
        <v>6314</v>
      </c>
      <c r="I2307" s="106" t="s">
        <v>556</v>
      </c>
      <c r="K2307" s="83" t="s">
        <v>6314</v>
      </c>
      <c r="L2307" s="83" t="s">
        <v>6314</v>
      </c>
      <c r="M2307" s="45" t="str">
        <f>IF(
ISNA(INDEX(resources!E:E,MATCH(B2307,resources!B:B,0))),"fillme",
INDEX(resources!E:E,MATCH(B2307,resources!B:B,0)))</f>
        <v>transfer_purchase</v>
      </c>
      <c r="N2307" s="45">
        <v>1</v>
      </c>
      <c r="O2307" s="83" t="str">
        <f>IFERROR(INDEX(resources!K:K,MATCH(B2307,resources!B:B,0)),"fillme")</f>
        <v>unknown</v>
      </c>
      <c r="P2307" s="89" t="str">
        <f t="shared" si="499"/>
        <v>unknown_2023_1</v>
      </c>
      <c r="Q2307" s="87">
        <f>INDEX(elcc!G:G,MATCH(P2307,elcc!D:D,0))</f>
        <v>0</v>
      </c>
      <c r="R2307" s="89">
        <f t="shared" si="500"/>
        <v>1</v>
      </c>
      <c r="S2307" s="89" t="s">
        <v>6314</v>
      </c>
      <c r="T2307" s="89" t="s">
        <v>6314</v>
      </c>
      <c r="U2307" s="90" t="str">
        <f t="shared" si="501"/>
        <v>ok</v>
      </c>
      <c r="V2307" s="63" t="str">
        <f>INDEX(resources!F:F,MATCH(B2307,resources!B:B,0))</f>
        <v>special</v>
      </c>
      <c r="W2307" s="110">
        <f t="shared" si="502"/>
        <v>0</v>
      </c>
      <c r="X2307" s="110">
        <f t="shared" si="503"/>
        <v>0</v>
      </c>
      <c r="Y2307" s="110" t="str">
        <f t="shared" si="504"/>
        <v>transfer_purchase_raonly_NA_CONFIDENTIAL</v>
      </c>
      <c r="Z2307" s="110">
        <f>IF(COUNTIFS($Y$2:Y2307,Y2307)=1,1,0)</f>
        <v>0</v>
      </c>
      <c r="AA2307" s="110">
        <f>SUM($Z$2:Z2307)*Z2307</f>
        <v>0</v>
      </c>
      <c r="AB2307" s="110">
        <f>COUNTIFS(resources!B:B,B2307)</f>
        <v>1</v>
      </c>
      <c r="AC2307" s="110">
        <f t="shared" si="505"/>
        <v>1</v>
      </c>
      <c r="AD2307" s="110">
        <f t="shared" si="506"/>
        <v>1</v>
      </c>
      <c r="AE2307" s="110">
        <f t="shared" si="507"/>
        <v>0</v>
      </c>
      <c r="AF2307" s="110">
        <f t="shared" si="508"/>
        <v>1</v>
      </c>
      <c r="AG2307" s="110">
        <f t="shared" si="509"/>
        <v>0</v>
      </c>
      <c r="AH2307" s="110">
        <f t="shared" si="510"/>
        <v>0</v>
      </c>
      <c r="AI2307" s="110">
        <f t="shared" si="511"/>
        <v>1</v>
      </c>
      <c r="AJ2307" s="100">
        <f>ROW()</f>
        <v>2307</v>
      </c>
      <c r="AK2307" s="100" t="e">
        <f>INDEX('BadRows RECART'!$C$2:$C$1207,MATCH(monthly_gwh_mw!AJ2307,'BadRows RECART'!$D$2:$D$1207,0))</f>
        <v>#N/A</v>
      </c>
    </row>
    <row r="2308" spans="1:37" ht="20">
      <c r="A2308" s="106" t="s">
        <v>3907</v>
      </c>
      <c r="B2308" s="106" t="s">
        <v>437</v>
      </c>
      <c r="C2308" s="106" t="s">
        <v>6312</v>
      </c>
      <c r="D2308" s="168">
        <v>2023</v>
      </c>
      <c r="E2308" s="168">
        <v>2</v>
      </c>
      <c r="F2308" s="169">
        <v>0</v>
      </c>
      <c r="G2308" s="212" t="s">
        <v>6314</v>
      </c>
      <c r="H2308" s="212" t="s">
        <v>6314</v>
      </c>
      <c r="I2308" s="106" t="s">
        <v>556</v>
      </c>
      <c r="K2308" s="83" t="s">
        <v>6314</v>
      </c>
      <c r="L2308" s="83" t="s">
        <v>6314</v>
      </c>
      <c r="M2308" s="45" t="str">
        <f>IF(
ISNA(INDEX(resources!E:E,MATCH(B2308,resources!B:B,0))),"fillme",
INDEX(resources!E:E,MATCH(B2308,resources!B:B,0)))</f>
        <v>transfer_purchase</v>
      </c>
      <c r="N2308" s="45">
        <v>1</v>
      </c>
      <c r="O2308" s="83" t="str">
        <f>IFERROR(INDEX(resources!K:K,MATCH(B2308,resources!B:B,0)),"fillme")</f>
        <v>unknown</v>
      </c>
      <c r="P2308" s="89" t="str">
        <f t="shared" si="499"/>
        <v>unknown_2023_2</v>
      </c>
      <c r="Q2308" s="87">
        <f>INDEX(elcc!G:G,MATCH(P2308,elcc!D:D,0))</f>
        <v>0</v>
      </c>
      <c r="R2308" s="89">
        <f t="shared" si="500"/>
        <v>1</v>
      </c>
      <c r="S2308" s="89" t="s">
        <v>6314</v>
      </c>
      <c r="T2308" s="89" t="s">
        <v>6314</v>
      </c>
      <c r="U2308" s="90" t="str">
        <f t="shared" si="501"/>
        <v>ok</v>
      </c>
      <c r="V2308" s="63" t="str">
        <f>INDEX(resources!F:F,MATCH(B2308,resources!B:B,0))</f>
        <v>special</v>
      </c>
      <c r="W2308" s="110">
        <f t="shared" si="502"/>
        <v>0</v>
      </c>
      <c r="X2308" s="110">
        <f t="shared" si="503"/>
        <v>0</v>
      </c>
      <c r="Y2308" s="110" t="str">
        <f t="shared" si="504"/>
        <v>transfer_purchase_raonly_NA_CONFIDENTIAL</v>
      </c>
      <c r="Z2308" s="110">
        <f>IF(COUNTIFS($Y$2:Y2308,Y2308)=1,1,0)</f>
        <v>0</v>
      </c>
      <c r="AA2308" s="110">
        <f>SUM($Z$2:Z2308)*Z2308</f>
        <v>0</v>
      </c>
      <c r="AB2308" s="110">
        <f>COUNTIFS(resources!B:B,B2308)</f>
        <v>1</v>
      </c>
      <c r="AC2308" s="110">
        <f t="shared" si="505"/>
        <v>1</v>
      </c>
      <c r="AD2308" s="110">
        <f t="shared" si="506"/>
        <v>1</v>
      </c>
      <c r="AE2308" s="110">
        <f t="shared" si="507"/>
        <v>0</v>
      </c>
      <c r="AF2308" s="110">
        <f t="shared" si="508"/>
        <v>1</v>
      </c>
      <c r="AG2308" s="110">
        <f t="shared" si="509"/>
        <v>0</v>
      </c>
      <c r="AH2308" s="110">
        <f t="shared" si="510"/>
        <v>0</v>
      </c>
      <c r="AI2308" s="110">
        <f t="shared" si="511"/>
        <v>1</v>
      </c>
      <c r="AJ2308" s="100">
        <f>ROW()</f>
        <v>2308</v>
      </c>
      <c r="AK2308" s="100" t="e">
        <f>INDEX('BadRows RECART'!$C$2:$C$1207,MATCH(monthly_gwh_mw!AJ2308,'BadRows RECART'!$D$2:$D$1207,0))</f>
        <v>#N/A</v>
      </c>
    </row>
    <row r="2309" spans="1:37" ht="20">
      <c r="A2309" s="106" t="s">
        <v>3907</v>
      </c>
      <c r="B2309" s="106" t="s">
        <v>437</v>
      </c>
      <c r="C2309" s="106" t="s">
        <v>6312</v>
      </c>
      <c r="D2309" s="168">
        <v>2023</v>
      </c>
      <c r="E2309" s="168">
        <v>3</v>
      </c>
      <c r="F2309" s="169">
        <v>0</v>
      </c>
      <c r="G2309" s="212" t="s">
        <v>6314</v>
      </c>
      <c r="H2309" s="212" t="s">
        <v>6314</v>
      </c>
      <c r="I2309" s="106" t="s">
        <v>556</v>
      </c>
      <c r="K2309" s="83" t="s">
        <v>6314</v>
      </c>
      <c r="L2309" s="83" t="s">
        <v>6314</v>
      </c>
      <c r="M2309" s="45" t="str">
        <f>IF(
ISNA(INDEX(resources!E:E,MATCH(B2309,resources!B:B,0))),"fillme",
INDEX(resources!E:E,MATCH(B2309,resources!B:B,0)))</f>
        <v>transfer_purchase</v>
      </c>
      <c r="N2309" s="45">
        <v>1</v>
      </c>
      <c r="O2309" s="83" t="str">
        <f>IFERROR(INDEX(resources!K:K,MATCH(B2309,resources!B:B,0)),"fillme")</f>
        <v>unknown</v>
      </c>
      <c r="P2309" s="89" t="str">
        <f t="shared" si="499"/>
        <v>unknown_2023_3</v>
      </c>
      <c r="Q2309" s="87">
        <f>INDEX(elcc!G:G,MATCH(P2309,elcc!D:D,0))</f>
        <v>0</v>
      </c>
      <c r="R2309" s="89">
        <f t="shared" si="500"/>
        <v>1</v>
      </c>
      <c r="S2309" s="89" t="s">
        <v>6314</v>
      </c>
      <c r="T2309" s="89" t="s">
        <v>6314</v>
      </c>
      <c r="U2309" s="90" t="str">
        <f t="shared" si="501"/>
        <v>ok</v>
      </c>
      <c r="V2309" s="63" t="str">
        <f>INDEX(resources!F:F,MATCH(B2309,resources!B:B,0))</f>
        <v>special</v>
      </c>
      <c r="W2309" s="110">
        <f t="shared" si="502"/>
        <v>0</v>
      </c>
      <c r="X2309" s="110">
        <f t="shared" si="503"/>
        <v>0</v>
      </c>
      <c r="Y2309" s="110" t="str">
        <f t="shared" si="504"/>
        <v>transfer_purchase_raonly_NA_CONFIDENTIAL</v>
      </c>
      <c r="Z2309" s="110">
        <f>IF(COUNTIFS($Y$2:Y2309,Y2309)=1,1,0)</f>
        <v>0</v>
      </c>
      <c r="AA2309" s="110">
        <f>SUM($Z$2:Z2309)*Z2309</f>
        <v>0</v>
      </c>
      <c r="AB2309" s="110">
        <f>COUNTIFS(resources!B:B,B2309)</f>
        <v>1</v>
      </c>
      <c r="AC2309" s="110">
        <f t="shared" si="505"/>
        <v>1</v>
      </c>
      <c r="AD2309" s="110">
        <f t="shared" si="506"/>
        <v>1</v>
      </c>
      <c r="AE2309" s="110">
        <f t="shared" si="507"/>
        <v>0</v>
      </c>
      <c r="AF2309" s="110">
        <f t="shared" si="508"/>
        <v>1</v>
      </c>
      <c r="AG2309" s="110">
        <f t="shared" si="509"/>
        <v>0</v>
      </c>
      <c r="AH2309" s="110">
        <f t="shared" si="510"/>
        <v>0</v>
      </c>
      <c r="AI2309" s="110">
        <f t="shared" si="511"/>
        <v>1</v>
      </c>
      <c r="AJ2309" s="100">
        <f>ROW()</f>
        <v>2309</v>
      </c>
      <c r="AK2309" s="100" t="e">
        <f>INDEX('BadRows RECART'!$C$2:$C$1207,MATCH(monthly_gwh_mw!AJ2309,'BadRows RECART'!$D$2:$D$1207,0))</f>
        <v>#N/A</v>
      </c>
    </row>
    <row r="2310" spans="1:37" ht="20">
      <c r="A2310" s="106" t="s">
        <v>3907</v>
      </c>
      <c r="B2310" s="106" t="s">
        <v>437</v>
      </c>
      <c r="C2310" s="106" t="s">
        <v>6312</v>
      </c>
      <c r="D2310" s="168">
        <v>2023</v>
      </c>
      <c r="E2310" s="168">
        <v>4</v>
      </c>
      <c r="F2310" s="169">
        <v>0</v>
      </c>
      <c r="G2310" s="212" t="s">
        <v>6314</v>
      </c>
      <c r="H2310" s="212" t="s">
        <v>6314</v>
      </c>
      <c r="I2310" s="106" t="s">
        <v>556</v>
      </c>
      <c r="K2310" s="83" t="s">
        <v>6314</v>
      </c>
      <c r="L2310" s="83" t="s">
        <v>6314</v>
      </c>
      <c r="M2310" s="45" t="str">
        <f>IF(
ISNA(INDEX(resources!E:E,MATCH(B2310,resources!B:B,0))),"fillme",
INDEX(resources!E:E,MATCH(B2310,resources!B:B,0)))</f>
        <v>transfer_purchase</v>
      </c>
      <c r="N2310" s="45">
        <v>1</v>
      </c>
      <c r="O2310" s="83" t="str">
        <f>IFERROR(INDEX(resources!K:K,MATCH(B2310,resources!B:B,0)),"fillme")</f>
        <v>unknown</v>
      </c>
      <c r="P2310" s="89" t="str">
        <f t="shared" si="499"/>
        <v>unknown_2023_4</v>
      </c>
      <c r="Q2310" s="87">
        <f>INDEX(elcc!G:G,MATCH(P2310,elcc!D:D,0))</f>
        <v>0</v>
      </c>
      <c r="R2310" s="89">
        <f t="shared" si="500"/>
        <v>1</v>
      </c>
      <c r="S2310" s="89" t="s">
        <v>6314</v>
      </c>
      <c r="T2310" s="89" t="s">
        <v>6314</v>
      </c>
      <c r="U2310" s="90" t="str">
        <f t="shared" si="501"/>
        <v>ok</v>
      </c>
      <c r="V2310" s="63" t="str">
        <f>INDEX(resources!F:F,MATCH(B2310,resources!B:B,0))</f>
        <v>special</v>
      </c>
      <c r="W2310" s="110">
        <f t="shared" si="502"/>
        <v>0</v>
      </c>
      <c r="X2310" s="110">
        <f t="shared" si="503"/>
        <v>0</v>
      </c>
      <c r="Y2310" s="110" t="str">
        <f t="shared" si="504"/>
        <v>transfer_purchase_raonly_NA_CONFIDENTIAL</v>
      </c>
      <c r="Z2310" s="110">
        <f>IF(COUNTIFS($Y$2:Y2310,Y2310)=1,1,0)</f>
        <v>0</v>
      </c>
      <c r="AA2310" s="110">
        <f>SUM($Z$2:Z2310)*Z2310</f>
        <v>0</v>
      </c>
      <c r="AB2310" s="110">
        <f>COUNTIFS(resources!B:B,B2310)</f>
        <v>1</v>
      </c>
      <c r="AC2310" s="110">
        <f t="shared" si="505"/>
        <v>1</v>
      </c>
      <c r="AD2310" s="110">
        <f t="shared" si="506"/>
        <v>1</v>
      </c>
      <c r="AE2310" s="110">
        <f t="shared" si="507"/>
        <v>0</v>
      </c>
      <c r="AF2310" s="110">
        <f t="shared" si="508"/>
        <v>1</v>
      </c>
      <c r="AG2310" s="110">
        <f t="shared" si="509"/>
        <v>0</v>
      </c>
      <c r="AH2310" s="110">
        <f t="shared" si="510"/>
        <v>0</v>
      </c>
      <c r="AI2310" s="110">
        <f t="shared" si="511"/>
        <v>1</v>
      </c>
      <c r="AJ2310" s="100">
        <f>ROW()</f>
        <v>2310</v>
      </c>
      <c r="AK2310" s="100" t="e">
        <f>INDEX('BadRows RECART'!$C$2:$C$1207,MATCH(monthly_gwh_mw!AJ2310,'BadRows RECART'!$D$2:$D$1207,0))</f>
        <v>#N/A</v>
      </c>
    </row>
    <row r="2311" spans="1:37" ht="20">
      <c r="A2311" s="106" t="s">
        <v>3907</v>
      </c>
      <c r="B2311" s="106" t="s">
        <v>437</v>
      </c>
      <c r="C2311" s="106" t="s">
        <v>6312</v>
      </c>
      <c r="D2311" s="168">
        <v>2023</v>
      </c>
      <c r="E2311" s="168">
        <v>5</v>
      </c>
      <c r="F2311" s="169">
        <v>0</v>
      </c>
      <c r="G2311" s="212" t="s">
        <v>6314</v>
      </c>
      <c r="H2311" s="212" t="s">
        <v>6314</v>
      </c>
      <c r="I2311" s="106" t="s">
        <v>556</v>
      </c>
      <c r="K2311" s="83" t="s">
        <v>6314</v>
      </c>
      <c r="L2311" s="83" t="s">
        <v>6314</v>
      </c>
      <c r="M2311" s="45" t="str">
        <f>IF(
ISNA(INDEX(resources!E:E,MATCH(B2311,resources!B:B,0))),"fillme",
INDEX(resources!E:E,MATCH(B2311,resources!B:B,0)))</f>
        <v>transfer_purchase</v>
      </c>
      <c r="N2311" s="45">
        <v>1</v>
      </c>
      <c r="O2311" s="83" t="str">
        <f>IFERROR(INDEX(resources!K:K,MATCH(B2311,resources!B:B,0)),"fillme")</f>
        <v>unknown</v>
      </c>
      <c r="P2311" s="89" t="str">
        <f t="shared" si="499"/>
        <v>unknown_2023_5</v>
      </c>
      <c r="Q2311" s="87">
        <f>INDEX(elcc!G:G,MATCH(P2311,elcc!D:D,0))</f>
        <v>0</v>
      </c>
      <c r="R2311" s="89">
        <f t="shared" si="500"/>
        <v>1</v>
      </c>
      <c r="S2311" s="89" t="s">
        <v>6314</v>
      </c>
      <c r="T2311" s="89" t="s">
        <v>6314</v>
      </c>
      <c r="U2311" s="90" t="str">
        <f t="shared" si="501"/>
        <v>ok</v>
      </c>
      <c r="V2311" s="63" t="str">
        <f>INDEX(resources!F:F,MATCH(B2311,resources!B:B,0))</f>
        <v>special</v>
      </c>
      <c r="W2311" s="110">
        <f t="shared" si="502"/>
        <v>0</v>
      </c>
      <c r="X2311" s="110">
        <f t="shared" si="503"/>
        <v>0</v>
      </c>
      <c r="Y2311" s="110" t="str">
        <f t="shared" si="504"/>
        <v>transfer_purchase_raonly_NA_CONFIDENTIAL</v>
      </c>
      <c r="Z2311" s="110">
        <f>IF(COUNTIFS($Y$2:Y2311,Y2311)=1,1,0)</f>
        <v>0</v>
      </c>
      <c r="AA2311" s="110">
        <f>SUM($Z$2:Z2311)*Z2311</f>
        <v>0</v>
      </c>
      <c r="AB2311" s="110">
        <f>COUNTIFS(resources!B:B,B2311)</f>
        <v>1</v>
      </c>
      <c r="AC2311" s="110">
        <f t="shared" si="505"/>
        <v>1</v>
      </c>
      <c r="AD2311" s="110">
        <f t="shared" si="506"/>
        <v>1</v>
      </c>
      <c r="AE2311" s="110">
        <f t="shared" si="507"/>
        <v>0</v>
      </c>
      <c r="AF2311" s="110">
        <f t="shared" si="508"/>
        <v>1</v>
      </c>
      <c r="AG2311" s="110">
        <f t="shared" si="509"/>
        <v>0</v>
      </c>
      <c r="AH2311" s="110">
        <f t="shared" si="510"/>
        <v>0</v>
      </c>
      <c r="AI2311" s="110">
        <f t="shared" si="511"/>
        <v>1</v>
      </c>
      <c r="AJ2311" s="100">
        <f>ROW()</f>
        <v>2311</v>
      </c>
      <c r="AK2311" s="100" t="e">
        <f>INDEX('BadRows RECART'!$C$2:$C$1207,MATCH(monthly_gwh_mw!AJ2311,'BadRows RECART'!$D$2:$D$1207,0))</f>
        <v>#N/A</v>
      </c>
    </row>
    <row r="2312" spans="1:37" ht="20">
      <c r="A2312" s="106" t="s">
        <v>3907</v>
      </c>
      <c r="B2312" s="106" t="s">
        <v>437</v>
      </c>
      <c r="C2312" s="106" t="s">
        <v>6312</v>
      </c>
      <c r="D2312" s="168">
        <v>2023</v>
      </c>
      <c r="E2312" s="168">
        <v>6</v>
      </c>
      <c r="F2312" s="169">
        <v>0</v>
      </c>
      <c r="G2312" s="212" t="s">
        <v>6314</v>
      </c>
      <c r="H2312" s="212" t="s">
        <v>6314</v>
      </c>
      <c r="I2312" s="106" t="s">
        <v>556</v>
      </c>
      <c r="K2312" s="83" t="s">
        <v>6314</v>
      </c>
      <c r="L2312" s="83" t="s">
        <v>6314</v>
      </c>
      <c r="M2312" s="45" t="str">
        <f>IF(
ISNA(INDEX(resources!E:E,MATCH(B2312,resources!B:B,0))),"fillme",
INDEX(resources!E:E,MATCH(B2312,resources!B:B,0)))</f>
        <v>transfer_purchase</v>
      </c>
      <c r="N2312" s="45">
        <v>1</v>
      </c>
      <c r="O2312" s="83" t="str">
        <f>IFERROR(INDEX(resources!K:K,MATCH(B2312,resources!B:B,0)),"fillme")</f>
        <v>unknown</v>
      </c>
      <c r="P2312" s="89" t="str">
        <f t="shared" si="499"/>
        <v>unknown_2023_6</v>
      </c>
      <c r="Q2312" s="87">
        <f>INDEX(elcc!G:G,MATCH(P2312,elcc!D:D,0))</f>
        <v>0</v>
      </c>
      <c r="R2312" s="89">
        <f t="shared" si="500"/>
        <v>1</v>
      </c>
      <c r="S2312" s="89" t="s">
        <v>6314</v>
      </c>
      <c r="T2312" s="89" t="s">
        <v>6314</v>
      </c>
      <c r="U2312" s="90" t="str">
        <f t="shared" si="501"/>
        <v>ok</v>
      </c>
      <c r="V2312" s="63" t="str">
        <f>INDEX(resources!F:F,MATCH(B2312,resources!B:B,0))</f>
        <v>special</v>
      </c>
      <c r="W2312" s="110">
        <f t="shared" si="502"/>
        <v>0</v>
      </c>
      <c r="X2312" s="110">
        <f t="shared" si="503"/>
        <v>0</v>
      </c>
      <c r="Y2312" s="110" t="str">
        <f t="shared" si="504"/>
        <v>transfer_purchase_raonly_NA_CONFIDENTIAL</v>
      </c>
      <c r="Z2312" s="110">
        <f>IF(COUNTIFS($Y$2:Y2312,Y2312)=1,1,0)</f>
        <v>0</v>
      </c>
      <c r="AA2312" s="110">
        <f>SUM($Z$2:Z2312)*Z2312</f>
        <v>0</v>
      </c>
      <c r="AB2312" s="110">
        <f>COUNTIFS(resources!B:B,B2312)</f>
        <v>1</v>
      </c>
      <c r="AC2312" s="110">
        <f t="shared" si="505"/>
        <v>1</v>
      </c>
      <c r="AD2312" s="110">
        <f t="shared" si="506"/>
        <v>1</v>
      </c>
      <c r="AE2312" s="110">
        <f t="shared" si="507"/>
        <v>0</v>
      </c>
      <c r="AF2312" s="110">
        <f t="shared" si="508"/>
        <v>1</v>
      </c>
      <c r="AG2312" s="110">
        <f t="shared" si="509"/>
        <v>0</v>
      </c>
      <c r="AH2312" s="110">
        <f t="shared" si="510"/>
        <v>0</v>
      </c>
      <c r="AI2312" s="110">
        <f t="shared" si="511"/>
        <v>1</v>
      </c>
      <c r="AJ2312" s="100">
        <f>ROW()</f>
        <v>2312</v>
      </c>
      <c r="AK2312" s="100" t="e">
        <f>INDEX('BadRows RECART'!$C$2:$C$1207,MATCH(monthly_gwh_mw!AJ2312,'BadRows RECART'!$D$2:$D$1207,0))</f>
        <v>#N/A</v>
      </c>
    </row>
    <row r="2313" spans="1:37" ht="20">
      <c r="A2313" s="106" t="s">
        <v>3907</v>
      </c>
      <c r="B2313" s="106" t="s">
        <v>437</v>
      </c>
      <c r="C2313" s="106" t="s">
        <v>6312</v>
      </c>
      <c r="D2313" s="168">
        <v>2023</v>
      </c>
      <c r="E2313" s="168">
        <v>7</v>
      </c>
      <c r="F2313" s="169">
        <v>0</v>
      </c>
      <c r="G2313" s="212" t="s">
        <v>6314</v>
      </c>
      <c r="H2313" s="212" t="s">
        <v>6314</v>
      </c>
      <c r="I2313" s="106" t="s">
        <v>556</v>
      </c>
      <c r="K2313" s="83" t="s">
        <v>6314</v>
      </c>
      <c r="L2313" s="83" t="s">
        <v>6314</v>
      </c>
      <c r="M2313" s="45" t="str">
        <f>IF(
ISNA(INDEX(resources!E:E,MATCH(B2313,resources!B:B,0))),"fillme",
INDEX(resources!E:E,MATCH(B2313,resources!B:B,0)))</f>
        <v>transfer_purchase</v>
      </c>
      <c r="N2313" s="45">
        <v>1</v>
      </c>
      <c r="O2313" s="83" t="str">
        <f>IFERROR(INDEX(resources!K:K,MATCH(B2313,resources!B:B,0)),"fillme")</f>
        <v>unknown</v>
      </c>
      <c r="P2313" s="89" t="str">
        <f t="shared" si="499"/>
        <v>unknown_2023_7</v>
      </c>
      <c r="Q2313" s="87">
        <f>INDEX(elcc!G:G,MATCH(P2313,elcc!D:D,0))</f>
        <v>0</v>
      </c>
      <c r="R2313" s="89">
        <f t="shared" si="500"/>
        <v>1</v>
      </c>
      <c r="S2313" s="89" t="s">
        <v>6314</v>
      </c>
      <c r="T2313" s="89" t="s">
        <v>6314</v>
      </c>
      <c r="U2313" s="90" t="str">
        <f t="shared" si="501"/>
        <v>ok</v>
      </c>
      <c r="V2313" s="63" t="str">
        <f>INDEX(resources!F:F,MATCH(B2313,resources!B:B,0))</f>
        <v>special</v>
      </c>
      <c r="W2313" s="110">
        <f t="shared" si="502"/>
        <v>0</v>
      </c>
      <c r="X2313" s="110">
        <f t="shared" si="503"/>
        <v>0</v>
      </c>
      <c r="Y2313" s="110" t="str">
        <f t="shared" si="504"/>
        <v>transfer_purchase_raonly_NA_CONFIDENTIAL</v>
      </c>
      <c r="Z2313" s="110">
        <f>IF(COUNTIFS($Y$2:Y2313,Y2313)=1,1,0)</f>
        <v>0</v>
      </c>
      <c r="AA2313" s="110">
        <f>SUM($Z$2:Z2313)*Z2313</f>
        <v>0</v>
      </c>
      <c r="AB2313" s="110">
        <f>COUNTIFS(resources!B:B,B2313)</f>
        <v>1</v>
      </c>
      <c r="AC2313" s="110">
        <f t="shared" si="505"/>
        <v>1</v>
      </c>
      <c r="AD2313" s="110">
        <f t="shared" si="506"/>
        <v>1</v>
      </c>
      <c r="AE2313" s="110">
        <f t="shared" si="507"/>
        <v>0</v>
      </c>
      <c r="AF2313" s="110">
        <f t="shared" si="508"/>
        <v>1</v>
      </c>
      <c r="AG2313" s="110">
        <f t="shared" si="509"/>
        <v>0</v>
      </c>
      <c r="AH2313" s="110">
        <f t="shared" si="510"/>
        <v>0</v>
      </c>
      <c r="AI2313" s="110">
        <f t="shared" si="511"/>
        <v>1</v>
      </c>
      <c r="AJ2313" s="100">
        <f>ROW()</f>
        <v>2313</v>
      </c>
      <c r="AK2313" s="100" t="e">
        <f>INDEX('BadRows RECART'!$C$2:$C$1207,MATCH(monthly_gwh_mw!AJ2313,'BadRows RECART'!$D$2:$D$1207,0))</f>
        <v>#N/A</v>
      </c>
    </row>
    <row r="2314" spans="1:37" ht="20">
      <c r="A2314" s="106" t="s">
        <v>3907</v>
      </c>
      <c r="B2314" s="106" t="s">
        <v>437</v>
      </c>
      <c r="C2314" s="106" t="s">
        <v>6312</v>
      </c>
      <c r="D2314" s="168">
        <v>2023</v>
      </c>
      <c r="E2314" s="168">
        <v>8</v>
      </c>
      <c r="F2314" s="169">
        <v>0</v>
      </c>
      <c r="G2314" s="212" t="s">
        <v>6314</v>
      </c>
      <c r="H2314" s="212" t="s">
        <v>6314</v>
      </c>
      <c r="I2314" s="106" t="s">
        <v>556</v>
      </c>
      <c r="K2314" s="83" t="s">
        <v>6314</v>
      </c>
      <c r="L2314" s="83" t="s">
        <v>6314</v>
      </c>
      <c r="M2314" s="45" t="str">
        <f>IF(
ISNA(INDEX(resources!E:E,MATCH(B2314,resources!B:B,0))),"fillme",
INDEX(resources!E:E,MATCH(B2314,resources!B:B,0)))</f>
        <v>transfer_purchase</v>
      </c>
      <c r="N2314" s="45">
        <v>1</v>
      </c>
      <c r="O2314" s="83" t="str">
        <f>IFERROR(INDEX(resources!K:K,MATCH(B2314,resources!B:B,0)),"fillme")</f>
        <v>unknown</v>
      </c>
      <c r="P2314" s="89" t="str">
        <f t="shared" si="499"/>
        <v>unknown_2023_8</v>
      </c>
      <c r="Q2314" s="87">
        <f>INDEX(elcc!G:G,MATCH(P2314,elcc!D:D,0))</f>
        <v>0</v>
      </c>
      <c r="R2314" s="89">
        <f t="shared" si="500"/>
        <v>1</v>
      </c>
      <c r="S2314" s="89" t="s">
        <v>6314</v>
      </c>
      <c r="T2314" s="89" t="s">
        <v>6314</v>
      </c>
      <c r="U2314" s="90" t="str">
        <f t="shared" si="501"/>
        <v>ok</v>
      </c>
      <c r="V2314" s="63" t="str">
        <f>INDEX(resources!F:F,MATCH(B2314,resources!B:B,0))</f>
        <v>special</v>
      </c>
      <c r="W2314" s="110">
        <f t="shared" si="502"/>
        <v>0</v>
      </c>
      <c r="X2314" s="110">
        <f t="shared" si="503"/>
        <v>0</v>
      </c>
      <c r="Y2314" s="110" t="str">
        <f t="shared" si="504"/>
        <v>transfer_purchase_raonly_NA_CONFIDENTIAL</v>
      </c>
      <c r="Z2314" s="110">
        <f>IF(COUNTIFS($Y$2:Y2314,Y2314)=1,1,0)</f>
        <v>0</v>
      </c>
      <c r="AA2314" s="110">
        <f>SUM($Z$2:Z2314)*Z2314</f>
        <v>0</v>
      </c>
      <c r="AB2314" s="110">
        <f>COUNTIFS(resources!B:B,B2314)</f>
        <v>1</v>
      </c>
      <c r="AC2314" s="110">
        <f t="shared" si="505"/>
        <v>1</v>
      </c>
      <c r="AD2314" s="110">
        <f t="shared" si="506"/>
        <v>1</v>
      </c>
      <c r="AE2314" s="110">
        <f t="shared" si="507"/>
        <v>0</v>
      </c>
      <c r="AF2314" s="110">
        <f t="shared" si="508"/>
        <v>1</v>
      </c>
      <c r="AG2314" s="110">
        <f t="shared" si="509"/>
        <v>0</v>
      </c>
      <c r="AH2314" s="110">
        <f t="shared" si="510"/>
        <v>0</v>
      </c>
      <c r="AI2314" s="110">
        <f t="shared" si="511"/>
        <v>1</v>
      </c>
      <c r="AJ2314" s="100">
        <f>ROW()</f>
        <v>2314</v>
      </c>
      <c r="AK2314" s="100" t="e">
        <f>INDEX('BadRows RECART'!$C$2:$C$1207,MATCH(monthly_gwh_mw!AJ2314,'BadRows RECART'!$D$2:$D$1207,0))</f>
        <v>#N/A</v>
      </c>
    </row>
    <row r="2315" spans="1:37" ht="20">
      <c r="A2315" s="106" t="s">
        <v>3907</v>
      </c>
      <c r="B2315" s="106" t="s">
        <v>437</v>
      </c>
      <c r="C2315" s="106" t="s">
        <v>6312</v>
      </c>
      <c r="D2315" s="168">
        <v>2023</v>
      </c>
      <c r="E2315" s="168">
        <v>9</v>
      </c>
      <c r="F2315" s="169">
        <v>0</v>
      </c>
      <c r="G2315" s="212" t="s">
        <v>6314</v>
      </c>
      <c r="H2315" s="212" t="s">
        <v>6314</v>
      </c>
      <c r="I2315" s="106" t="s">
        <v>556</v>
      </c>
      <c r="K2315" s="83" t="s">
        <v>6314</v>
      </c>
      <c r="L2315" s="83" t="s">
        <v>6314</v>
      </c>
      <c r="M2315" s="45" t="str">
        <f>IF(
ISNA(INDEX(resources!E:E,MATCH(B2315,resources!B:B,0))),"fillme",
INDEX(resources!E:E,MATCH(B2315,resources!B:B,0)))</f>
        <v>transfer_purchase</v>
      </c>
      <c r="N2315" s="45">
        <v>1</v>
      </c>
      <c r="O2315" s="83" t="str">
        <f>IFERROR(INDEX(resources!K:K,MATCH(B2315,resources!B:B,0)),"fillme")</f>
        <v>unknown</v>
      </c>
      <c r="P2315" s="89" t="str">
        <f t="shared" si="499"/>
        <v>unknown_2023_9</v>
      </c>
      <c r="Q2315" s="87">
        <f>INDEX(elcc!G:G,MATCH(P2315,elcc!D:D,0))</f>
        <v>0</v>
      </c>
      <c r="R2315" s="89">
        <f t="shared" si="500"/>
        <v>1</v>
      </c>
      <c r="S2315" s="89" t="s">
        <v>6314</v>
      </c>
      <c r="T2315" s="89" t="s">
        <v>6314</v>
      </c>
      <c r="U2315" s="90" t="str">
        <f t="shared" si="501"/>
        <v>ok</v>
      </c>
      <c r="V2315" s="63" t="str">
        <f>INDEX(resources!F:F,MATCH(B2315,resources!B:B,0))</f>
        <v>special</v>
      </c>
      <c r="W2315" s="110">
        <f t="shared" si="502"/>
        <v>0</v>
      </c>
      <c r="X2315" s="110">
        <f t="shared" si="503"/>
        <v>0</v>
      </c>
      <c r="Y2315" s="110" t="str">
        <f t="shared" si="504"/>
        <v>transfer_purchase_raonly_NA_CONFIDENTIAL</v>
      </c>
      <c r="Z2315" s="110">
        <f>IF(COUNTIFS($Y$2:Y2315,Y2315)=1,1,0)</f>
        <v>0</v>
      </c>
      <c r="AA2315" s="110">
        <f>SUM($Z$2:Z2315)*Z2315</f>
        <v>0</v>
      </c>
      <c r="AB2315" s="110">
        <f>COUNTIFS(resources!B:B,B2315)</f>
        <v>1</v>
      </c>
      <c r="AC2315" s="110">
        <f t="shared" si="505"/>
        <v>1</v>
      </c>
      <c r="AD2315" s="110">
        <f t="shared" si="506"/>
        <v>1</v>
      </c>
      <c r="AE2315" s="110">
        <f t="shared" si="507"/>
        <v>0</v>
      </c>
      <c r="AF2315" s="110">
        <f t="shared" si="508"/>
        <v>1</v>
      </c>
      <c r="AG2315" s="110">
        <f t="shared" si="509"/>
        <v>0</v>
      </c>
      <c r="AH2315" s="110">
        <f t="shared" si="510"/>
        <v>0</v>
      </c>
      <c r="AI2315" s="110">
        <f t="shared" si="511"/>
        <v>1</v>
      </c>
      <c r="AJ2315" s="100">
        <f>ROW()</f>
        <v>2315</v>
      </c>
      <c r="AK2315" s="100" t="e">
        <f>INDEX('BadRows RECART'!$C$2:$C$1207,MATCH(monthly_gwh_mw!AJ2315,'BadRows RECART'!$D$2:$D$1207,0))</f>
        <v>#N/A</v>
      </c>
    </row>
    <row r="2316" spans="1:37" ht="20">
      <c r="A2316" s="106" t="s">
        <v>3907</v>
      </c>
      <c r="B2316" s="106" t="s">
        <v>437</v>
      </c>
      <c r="C2316" s="106" t="s">
        <v>6312</v>
      </c>
      <c r="D2316" s="168">
        <v>2023</v>
      </c>
      <c r="E2316" s="168">
        <v>10</v>
      </c>
      <c r="F2316" s="169">
        <v>0</v>
      </c>
      <c r="G2316" s="212" t="s">
        <v>6314</v>
      </c>
      <c r="H2316" s="212" t="s">
        <v>6314</v>
      </c>
      <c r="I2316" s="106" t="s">
        <v>556</v>
      </c>
      <c r="K2316" s="83" t="s">
        <v>6314</v>
      </c>
      <c r="L2316" s="83" t="s">
        <v>6314</v>
      </c>
      <c r="M2316" s="45" t="str">
        <f>IF(
ISNA(INDEX(resources!E:E,MATCH(B2316,resources!B:B,0))),"fillme",
INDEX(resources!E:E,MATCH(B2316,resources!B:B,0)))</f>
        <v>transfer_purchase</v>
      </c>
      <c r="N2316" s="45">
        <v>1</v>
      </c>
      <c r="O2316" s="83" t="str">
        <f>IFERROR(INDEX(resources!K:K,MATCH(B2316,resources!B:B,0)),"fillme")</f>
        <v>unknown</v>
      </c>
      <c r="P2316" s="89" t="str">
        <f t="shared" si="499"/>
        <v>unknown_2023_10</v>
      </c>
      <c r="Q2316" s="87">
        <f>INDEX(elcc!G:G,MATCH(P2316,elcc!D:D,0))</f>
        <v>0</v>
      </c>
      <c r="R2316" s="89">
        <f t="shared" si="500"/>
        <v>1</v>
      </c>
      <c r="S2316" s="89" t="s">
        <v>6314</v>
      </c>
      <c r="T2316" s="89" t="s">
        <v>6314</v>
      </c>
      <c r="U2316" s="90" t="str">
        <f t="shared" si="501"/>
        <v>ok</v>
      </c>
      <c r="V2316" s="63" t="str">
        <f>INDEX(resources!F:F,MATCH(B2316,resources!B:B,0))</f>
        <v>special</v>
      </c>
      <c r="W2316" s="110">
        <f t="shared" si="502"/>
        <v>0</v>
      </c>
      <c r="X2316" s="110">
        <f t="shared" si="503"/>
        <v>0</v>
      </c>
      <c r="Y2316" s="110" t="str">
        <f t="shared" si="504"/>
        <v>transfer_purchase_raonly_NA_CONFIDENTIAL</v>
      </c>
      <c r="Z2316" s="110">
        <f>IF(COUNTIFS($Y$2:Y2316,Y2316)=1,1,0)</f>
        <v>0</v>
      </c>
      <c r="AA2316" s="110">
        <f>SUM($Z$2:Z2316)*Z2316</f>
        <v>0</v>
      </c>
      <c r="AB2316" s="110">
        <f>COUNTIFS(resources!B:B,B2316)</f>
        <v>1</v>
      </c>
      <c r="AC2316" s="110">
        <f t="shared" si="505"/>
        <v>1</v>
      </c>
      <c r="AD2316" s="110">
        <f t="shared" si="506"/>
        <v>1</v>
      </c>
      <c r="AE2316" s="110">
        <f t="shared" si="507"/>
        <v>0</v>
      </c>
      <c r="AF2316" s="110">
        <f t="shared" si="508"/>
        <v>1</v>
      </c>
      <c r="AG2316" s="110">
        <f t="shared" si="509"/>
        <v>0</v>
      </c>
      <c r="AH2316" s="110">
        <f t="shared" si="510"/>
        <v>0</v>
      </c>
      <c r="AI2316" s="110">
        <f t="shared" si="511"/>
        <v>1</v>
      </c>
      <c r="AJ2316" s="100">
        <f>ROW()</f>
        <v>2316</v>
      </c>
      <c r="AK2316" s="100" t="e">
        <f>INDEX('BadRows RECART'!$C$2:$C$1207,MATCH(monthly_gwh_mw!AJ2316,'BadRows RECART'!$D$2:$D$1207,0))</f>
        <v>#N/A</v>
      </c>
    </row>
    <row r="2317" spans="1:37" ht="20">
      <c r="A2317" s="106" t="s">
        <v>3907</v>
      </c>
      <c r="B2317" s="106" t="s">
        <v>437</v>
      </c>
      <c r="C2317" s="106" t="s">
        <v>6312</v>
      </c>
      <c r="D2317" s="168">
        <v>2023</v>
      </c>
      <c r="E2317" s="168">
        <v>11</v>
      </c>
      <c r="F2317" s="169">
        <v>0</v>
      </c>
      <c r="G2317" s="212" t="s">
        <v>6314</v>
      </c>
      <c r="H2317" s="212" t="s">
        <v>6314</v>
      </c>
      <c r="I2317" s="106" t="s">
        <v>556</v>
      </c>
      <c r="K2317" s="83" t="s">
        <v>6314</v>
      </c>
      <c r="L2317" s="83" t="s">
        <v>6314</v>
      </c>
      <c r="M2317" s="45" t="str">
        <f>IF(
ISNA(INDEX(resources!E:E,MATCH(B2317,resources!B:B,0))),"fillme",
INDEX(resources!E:E,MATCH(B2317,resources!B:B,0)))</f>
        <v>transfer_purchase</v>
      </c>
      <c r="N2317" s="45">
        <v>1</v>
      </c>
      <c r="O2317" s="83" t="str">
        <f>IFERROR(INDEX(resources!K:K,MATCH(B2317,resources!B:B,0)),"fillme")</f>
        <v>unknown</v>
      </c>
      <c r="P2317" s="89" t="str">
        <f t="shared" si="499"/>
        <v>unknown_2023_11</v>
      </c>
      <c r="Q2317" s="87">
        <f>INDEX(elcc!G:G,MATCH(P2317,elcc!D:D,0))</f>
        <v>0</v>
      </c>
      <c r="R2317" s="89">
        <f t="shared" si="500"/>
        <v>1</v>
      </c>
      <c r="S2317" s="89" t="s">
        <v>6314</v>
      </c>
      <c r="T2317" s="89" t="s">
        <v>6314</v>
      </c>
      <c r="U2317" s="90" t="str">
        <f t="shared" si="501"/>
        <v>ok</v>
      </c>
      <c r="V2317" s="63" t="str">
        <f>INDEX(resources!F:F,MATCH(B2317,resources!B:B,0))</f>
        <v>special</v>
      </c>
      <c r="W2317" s="110">
        <f t="shared" si="502"/>
        <v>0</v>
      </c>
      <c r="X2317" s="110">
        <f t="shared" si="503"/>
        <v>0</v>
      </c>
      <c r="Y2317" s="110" t="str">
        <f t="shared" si="504"/>
        <v>transfer_purchase_raonly_NA_CONFIDENTIAL</v>
      </c>
      <c r="Z2317" s="110">
        <f>IF(COUNTIFS($Y$2:Y2317,Y2317)=1,1,0)</f>
        <v>0</v>
      </c>
      <c r="AA2317" s="110">
        <f>SUM($Z$2:Z2317)*Z2317</f>
        <v>0</v>
      </c>
      <c r="AB2317" s="110">
        <f>COUNTIFS(resources!B:B,B2317)</f>
        <v>1</v>
      </c>
      <c r="AC2317" s="110">
        <f t="shared" si="505"/>
        <v>1</v>
      </c>
      <c r="AD2317" s="110">
        <f t="shared" si="506"/>
        <v>1</v>
      </c>
      <c r="AE2317" s="110">
        <f t="shared" si="507"/>
        <v>0</v>
      </c>
      <c r="AF2317" s="110">
        <f t="shared" si="508"/>
        <v>1</v>
      </c>
      <c r="AG2317" s="110">
        <f t="shared" si="509"/>
        <v>0</v>
      </c>
      <c r="AH2317" s="110">
        <f t="shared" si="510"/>
        <v>0</v>
      </c>
      <c r="AI2317" s="110">
        <f t="shared" si="511"/>
        <v>1</v>
      </c>
      <c r="AJ2317" s="100">
        <f>ROW()</f>
        <v>2317</v>
      </c>
      <c r="AK2317" s="100" t="e">
        <f>INDEX('BadRows RECART'!$C$2:$C$1207,MATCH(monthly_gwh_mw!AJ2317,'BadRows RECART'!$D$2:$D$1207,0))</f>
        <v>#N/A</v>
      </c>
    </row>
    <row r="2318" spans="1:37" ht="20">
      <c r="A2318" s="106" t="s">
        <v>3907</v>
      </c>
      <c r="B2318" s="106" t="s">
        <v>437</v>
      </c>
      <c r="C2318" s="106" t="s">
        <v>6312</v>
      </c>
      <c r="D2318" s="168">
        <v>2023</v>
      </c>
      <c r="E2318" s="168">
        <v>12</v>
      </c>
      <c r="F2318" s="169">
        <v>0</v>
      </c>
      <c r="G2318" s="212" t="s">
        <v>6314</v>
      </c>
      <c r="H2318" s="212" t="s">
        <v>6314</v>
      </c>
      <c r="I2318" s="106" t="s">
        <v>556</v>
      </c>
      <c r="K2318" s="83" t="s">
        <v>6314</v>
      </c>
      <c r="L2318" s="83" t="s">
        <v>6314</v>
      </c>
      <c r="M2318" s="45" t="str">
        <f>IF(
ISNA(INDEX(resources!E:E,MATCH(B2318,resources!B:B,0))),"fillme",
INDEX(resources!E:E,MATCH(B2318,resources!B:B,0)))</f>
        <v>transfer_purchase</v>
      </c>
      <c r="N2318" s="45">
        <v>1</v>
      </c>
      <c r="O2318" s="83" t="str">
        <f>IFERROR(INDEX(resources!K:K,MATCH(B2318,resources!B:B,0)),"fillme")</f>
        <v>unknown</v>
      </c>
      <c r="P2318" s="89" t="str">
        <f t="shared" si="499"/>
        <v>unknown_2023_12</v>
      </c>
      <c r="Q2318" s="87">
        <f>INDEX(elcc!G:G,MATCH(P2318,elcc!D:D,0))</f>
        <v>0</v>
      </c>
      <c r="R2318" s="89">
        <f t="shared" si="500"/>
        <v>1</v>
      </c>
      <c r="S2318" s="89" t="s">
        <v>6314</v>
      </c>
      <c r="T2318" s="89" t="s">
        <v>6314</v>
      </c>
      <c r="U2318" s="90" t="str">
        <f t="shared" si="501"/>
        <v>ok</v>
      </c>
      <c r="V2318" s="63" t="str">
        <f>INDEX(resources!F:F,MATCH(B2318,resources!B:B,0))</f>
        <v>special</v>
      </c>
      <c r="W2318" s="110">
        <f t="shared" si="502"/>
        <v>0</v>
      </c>
      <c r="X2318" s="110">
        <f t="shared" si="503"/>
        <v>0</v>
      </c>
      <c r="Y2318" s="110" t="str">
        <f t="shared" si="504"/>
        <v>transfer_purchase_raonly_NA_CONFIDENTIAL</v>
      </c>
      <c r="Z2318" s="110">
        <f>IF(COUNTIFS($Y$2:Y2318,Y2318)=1,1,0)</f>
        <v>0</v>
      </c>
      <c r="AA2318" s="110">
        <f>SUM($Z$2:Z2318)*Z2318</f>
        <v>0</v>
      </c>
      <c r="AB2318" s="110">
        <f>COUNTIFS(resources!B:B,B2318)</f>
        <v>1</v>
      </c>
      <c r="AC2318" s="110">
        <f t="shared" si="505"/>
        <v>1</v>
      </c>
      <c r="AD2318" s="110">
        <f t="shared" si="506"/>
        <v>1</v>
      </c>
      <c r="AE2318" s="110">
        <f t="shared" si="507"/>
        <v>0</v>
      </c>
      <c r="AF2318" s="110">
        <f t="shared" si="508"/>
        <v>1</v>
      </c>
      <c r="AG2318" s="110">
        <f t="shared" si="509"/>
        <v>0</v>
      </c>
      <c r="AH2318" s="110">
        <f t="shared" si="510"/>
        <v>0</v>
      </c>
      <c r="AI2318" s="110">
        <f t="shared" si="511"/>
        <v>1</v>
      </c>
      <c r="AJ2318" s="100">
        <f>ROW()</f>
        <v>2318</v>
      </c>
      <c r="AK2318" s="100" t="e">
        <f>INDEX('BadRows RECART'!$C$2:$C$1207,MATCH(monthly_gwh_mw!AJ2318,'BadRows RECART'!$D$2:$D$1207,0))</f>
        <v>#N/A</v>
      </c>
    </row>
    <row r="2319" spans="1:37" ht="20">
      <c r="A2319" s="106" t="s">
        <v>3907</v>
      </c>
      <c r="B2319" s="106" t="s">
        <v>437</v>
      </c>
      <c r="C2319" s="106" t="s">
        <v>6312</v>
      </c>
      <c r="D2319" s="168">
        <v>2024</v>
      </c>
      <c r="E2319" s="168">
        <v>1</v>
      </c>
      <c r="F2319" s="169">
        <v>0</v>
      </c>
      <c r="G2319" s="212" t="s">
        <v>6314</v>
      </c>
      <c r="H2319" s="212" t="s">
        <v>6314</v>
      </c>
      <c r="I2319" s="106" t="s">
        <v>556</v>
      </c>
      <c r="K2319" s="83" t="s">
        <v>6314</v>
      </c>
      <c r="L2319" s="83" t="s">
        <v>6314</v>
      </c>
      <c r="M2319" s="45" t="str">
        <f>IF(
ISNA(INDEX(resources!E:E,MATCH(B2319,resources!B:B,0))),"fillme",
INDEX(resources!E:E,MATCH(B2319,resources!B:B,0)))</f>
        <v>transfer_purchase</v>
      </c>
      <c r="N2319" s="45">
        <v>1</v>
      </c>
      <c r="O2319" s="83" t="str">
        <f>IFERROR(INDEX(resources!K:K,MATCH(B2319,resources!B:B,0)),"fillme")</f>
        <v>unknown</v>
      </c>
      <c r="P2319" s="89" t="str">
        <f t="shared" si="499"/>
        <v>unknown_2024_1</v>
      </c>
      <c r="Q2319" s="87">
        <f>INDEX(elcc!G:G,MATCH(P2319,elcc!D:D,0))</f>
        <v>0</v>
      </c>
      <c r="R2319" s="89">
        <f t="shared" si="500"/>
        <v>1</v>
      </c>
      <c r="S2319" s="89" t="s">
        <v>6314</v>
      </c>
      <c r="T2319" s="89" t="s">
        <v>6314</v>
      </c>
      <c r="U2319" s="90" t="str">
        <f t="shared" si="501"/>
        <v>ok</v>
      </c>
      <c r="V2319" s="63" t="str">
        <f>INDEX(resources!F:F,MATCH(B2319,resources!B:B,0))</f>
        <v>special</v>
      </c>
      <c r="W2319" s="110">
        <f t="shared" si="502"/>
        <v>0</v>
      </c>
      <c r="X2319" s="110">
        <f t="shared" si="503"/>
        <v>0</v>
      </c>
      <c r="Y2319" s="110" t="str">
        <f t="shared" si="504"/>
        <v>transfer_purchase_raonly_NA_CONFIDENTIAL</v>
      </c>
      <c r="Z2319" s="110">
        <f>IF(COUNTIFS($Y$2:Y2319,Y2319)=1,1,0)</f>
        <v>0</v>
      </c>
      <c r="AA2319" s="110">
        <f>SUM($Z$2:Z2319)*Z2319</f>
        <v>0</v>
      </c>
      <c r="AB2319" s="110">
        <f>COUNTIFS(resources!B:B,B2319)</f>
        <v>1</v>
      </c>
      <c r="AC2319" s="110">
        <f t="shared" si="505"/>
        <v>1</v>
      </c>
      <c r="AD2319" s="110">
        <f t="shared" si="506"/>
        <v>1</v>
      </c>
      <c r="AE2319" s="110">
        <f t="shared" si="507"/>
        <v>0</v>
      </c>
      <c r="AF2319" s="110">
        <f t="shared" si="508"/>
        <v>1</v>
      </c>
      <c r="AG2319" s="110">
        <f t="shared" si="509"/>
        <v>0</v>
      </c>
      <c r="AH2319" s="110">
        <f t="shared" si="510"/>
        <v>0</v>
      </c>
      <c r="AI2319" s="110">
        <f t="shared" si="511"/>
        <v>1</v>
      </c>
      <c r="AJ2319" s="100">
        <f>ROW()</f>
        <v>2319</v>
      </c>
      <c r="AK2319" s="100" t="e">
        <f>INDEX('BadRows RECART'!$C$2:$C$1207,MATCH(monthly_gwh_mw!AJ2319,'BadRows RECART'!$D$2:$D$1207,0))</f>
        <v>#N/A</v>
      </c>
    </row>
    <row r="2320" spans="1:37" ht="20">
      <c r="A2320" s="106" t="s">
        <v>3907</v>
      </c>
      <c r="B2320" s="106" t="s">
        <v>437</v>
      </c>
      <c r="C2320" s="106" t="s">
        <v>6312</v>
      </c>
      <c r="D2320" s="168">
        <v>2024</v>
      </c>
      <c r="E2320" s="168">
        <v>2</v>
      </c>
      <c r="F2320" s="169">
        <v>0</v>
      </c>
      <c r="G2320" s="212" t="s">
        <v>6314</v>
      </c>
      <c r="H2320" s="212" t="s">
        <v>6314</v>
      </c>
      <c r="I2320" s="106" t="s">
        <v>556</v>
      </c>
      <c r="K2320" s="83" t="s">
        <v>6314</v>
      </c>
      <c r="L2320" s="83" t="s">
        <v>6314</v>
      </c>
      <c r="M2320" s="45" t="str">
        <f>IF(
ISNA(INDEX(resources!E:E,MATCH(B2320,resources!B:B,0))),"fillme",
INDEX(resources!E:E,MATCH(B2320,resources!B:B,0)))</f>
        <v>transfer_purchase</v>
      </c>
      <c r="N2320" s="45">
        <v>1</v>
      </c>
      <c r="O2320" s="83" t="str">
        <f>IFERROR(INDEX(resources!K:K,MATCH(B2320,resources!B:B,0)),"fillme")</f>
        <v>unknown</v>
      </c>
      <c r="P2320" s="89" t="str">
        <f t="shared" si="499"/>
        <v>unknown_2024_2</v>
      </c>
      <c r="Q2320" s="87">
        <f>INDEX(elcc!G:G,MATCH(P2320,elcc!D:D,0))</f>
        <v>0</v>
      </c>
      <c r="R2320" s="89">
        <f t="shared" si="500"/>
        <v>1</v>
      </c>
      <c r="S2320" s="89" t="s">
        <v>6314</v>
      </c>
      <c r="T2320" s="89" t="s">
        <v>6314</v>
      </c>
      <c r="U2320" s="90" t="str">
        <f t="shared" si="501"/>
        <v>ok</v>
      </c>
      <c r="V2320" s="63" t="str">
        <f>INDEX(resources!F:F,MATCH(B2320,resources!B:B,0))</f>
        <v>special</v>
      </c>
      <c r="W2320" s="110">
        <f t="shared" si="502"/>
        <v>0</v>
      </c>
      <c r="X2320" s="110">
        <f t="shared" si="503"/>
        <v>0</v>
      </c>
      <c r="Y2320" s="110" t="str">
        <f t="shared" si="504"/>
        <v>transfer_purchase_raonly_NA_CONFIDENTIAL</v>
      </c>
      <c r="Z2320" s="110">
        <f>IF(COUNTIFS($Y$2:Y2320,Y2320)=1,1,0)</f>
        <v>0</v>
      </c>
      <c r="AA2320" s="110">
        <f>SUM($Z$2:Z2320)*Z2320</f>
        <v>0</v>
      </c>
      <c r="AB2320" s="110">
        <f>COUNTIFS(resources!B:B,B2320)</f>
        <v>1</v>
      </c>
      <c r="AC2320" s="110">
        <f t="shared" si="505"/>
        <v>1</v>
      </c>
      <c r="AD2320" s="110">
        <f t="shared" si="506"/>
        <v>1</v>
      </c>
      <c r="AE2320" s="110">
        <f t="shared" si="507"/>
        <v>0</v>
      </c>
      <c r="AF2320" s="110">
        <f t="shared" si="508"/>
        <v>1</v>
      </c>
      <c r="AG2320" s="110">
        <f t="shared" si="509"/>
        <v>0</v>
      </c>
      <c r="AH2320" s="110">
        <f t="shared" si="510"/>
        <v>0</v>
      </c>
      <c r="AI2320" s="110">
        <f t="shared" si="511"/>
        <v>1</v>
      </c>
      <c r="AJ2320" s="100">
        <f>ROW()</f>
        <v>2320</v>
      </c>
      <c r="AK2320" s="100" t="e">
        <f>INDEX('BadRows RECART'!$C$2:$C$1207,MATCH(monthly_gwh_mw!AJ2320,'BadRows RECART'!$D$2:$D$1207,0))</f>
        <v>#N/A</v>
      </c>
    </row>
    <row r="2321" spans="1:37" ht="20">
      <c r="A2321" s="106" t="s">
        <v>3907</v>
      </c>
      <c r="B2321" s="106" t="s">
        <v>437</v>
      </c>
      <c r="C2321" s="106" t="s">
        <v>6312</v>
      </c>
      <c r="D2321" s="168">
        <v>2024</v>
      </c>
      <c r="E2321" s="168">
        <v>3</v>
      </c>
      <c r="F2321" s="169">
        <v>0</v>
      </c>
      <c r="G2321" s="212" t="s">
        <v>6314</v>
      </c>
      <c r="H2321" s="212" t="s">
        <v>6314</v>
      </c>
      <c r="I2321" s="106" t="s">
        <v>556</v>
      </c>
      <c r="K2321" s="83" t="s">
        <v>6314</v>
      </c>
      <c r="L2321" s="83" t="s">
        <v>6314</v>
      </c>
      <c r="M2321" s="45" t="str">
        <f>IF(
ISNA(INDEX(resources!E:E,MATCH(B2321,resources!B:B,0))),"fillme",
INDEX(resources!E:E,MATCH(B2321,resources!B:B,0)))</f>
        <v>transfer_purchase</v>
      </c>
      <c r="N2321" s="45">
        <v>1</v>
      </c>
      <c r="O2321" s="83" t="str">
        <f>IFERROR(INDEX(resources!K:K,MATCH(B2321,resources!B:B,0)),"fillme")</f>
        <v>unknown</v>
      </c>
      <c r="P2321" s="89" t="str">
        <f t="shared" si="499"/>
        <v>unknown_2024_3</v>
      </c>
      <c r="Q2321" s="87">
        <f>INDEX(elcc!G:G,MATCH(P2321,elcc!D:D,0))</f>
        <v>0</v>
      </c>
      <c r="R2321" s="89">
        <f t="shared" si="500"/>
        <v>1</v>
      </c>
      <c r="S2321" s="89" t="s">
        <v>6314</v>
      </c>
      <c r="T2321" s="89" t="s">
        <v>6314</v>
      </c>
      <c r="U2321" s="90" t="str">
        <f t="shared" si="501"/>
        <v>ok</v>
      </c>
      <c r="V2321" s="63" t="str">
        <f>INDEX(resources!F:F,MATCH(B2321,resources!B:B,0))</f>
        <v>special</v>
      </c>
      <c r="W2321" s="110">
        <f t="shared" si="502"/>
        <v>0</v>
      </c>
      <c r="X2321" s="110">
        <f t="shared" si="503"/>
        <v>0</v>
      </c>
      <c r="Y2321" s="110" t="str">
        <f t="shared" si="504"/>
        <v>transfer_purchase_raonly_NA_CONFIDENTIAL</v>
      </c>
      <c r="Z2321" s="110">
        <f>IF(COUNTIFS($Y$2:Y2321,Y2321)=1,1,0)</f>
        <v>0</v>
      </c>
      <c r="AA2321" s="110">
        <f>SUM($Z$2:Z2321)*Z2321</f>
        <v>0</v>
      </c>
      <c r="AB2321" s="110">
        <f>COUNTIFS(resources!B:B,B2321)</f>
        <v>1</v>
      </c>
      <c r="AC2321" s="110">
        <f t="shared" si="505"/>
        <v>1</v>
      </c>
      <c r="AD2321" s="110">
        <f t="shared" si="506"/>
        <v>1</v>
      </c>
      <c r="AE2321" s="110">
        <f t="shared" si="507"/>
        <v>0</v>
      </c>
      <c r="AF2321" s="110">
        <f t="shared" si="508"/>
        <v>1</v>
      </c>
      <c r="AG2321" s="110">
        <f t="shared" si="509"/>
        <v>0</v>
      </c>
      <c r="AH2321" s="110">
        <f t="shared" si="510"/>
        <v>0</v>
      </c>
      <c r="AI2321" s="110">
        <f t="shared" si="511"/>
        <v>1</v>
      </c>
      <c r="AJ2321" s="100">
        <f>ROW()</f>
        <v>2321</v>
      </c>
      <c r="AK2321" s="100" t="e">
        <f>INDEX('BadRows RECART'!$C$2:$C$1207,MATCH(monthly_gwh_mw!AJ2321,'BadRows RECART'!$D$2:$D$1207,0))</f>
        <v>#N/A</v>
      </c>
    </row>
    <row r="2322" spans="1:37" ht="20">
      <c r="A2322" s="106" t="s">
        <v>3907</v>
      </c>
      <c r="B2322" s="106" t="s">
        <v>437</v>
      </c>
      <c r="C2322" s="106" t="s">
        <v>6312</v>
      </c>
      <c r="D2322" s="168">
        <v>2024</v>
      </c>
      <c r="E2322" s="168">
        <v>4</v>
      </c>
      <c r="F2322" s="169">
        <v>0</v>
      </c>
      <c r="G2322" s="212" t="s">
        <v>6314</v>
      </c>
      <c r="H2322" s="212" t="s">
        <v>6314</v>
      </c>
      <c r="I2322" s="106" t="s">
        <v>556</v>
      </c>
      <c r="K2322" s="83" t="s">
        <v>6314</v>
      </c>
      <c r="L2322" s="83" t="s">
        <v>6314</v>
      </c>
      <c r="M2322" s="45" t="str">
        <f>IF(
ISNA(INDEX(resources!E:E,MATCH(B2322,resources!B:B,0))),"fillme",
INDEX(resources!E:E,MATCH(B2322,resources!B:B,0)))</f>
        <v>transfer_purchase</v>
      </c>
      <c r="N2322" s="45">
        <v>1</v>
      </c>
      <c r="O2322" s="83" t="str">
        <f>IFERROR(INDEX(resources!K:K,MATCH(B2322,resources!B:B,0)),"fillme")</f>
        <v>unknown</v>
      </c>
      <c r="P2322" s="89" t="str">
        <f t="shared" si="499"/>
        <v>unknown_2024_4</v>
      </c>
      <c r="Q2322" s="87">
        <f>INDEX(elcc!G:G,MATCH(P2322,elcc!D:D,0))</f>
        <v>0</v>
      </c>
      <c r="R2322" s="89">
        <f t="shared" si="500"/>
        <v>1</v>
      </c>
      <c r="S2322" s="89" t="s">
        <v>6314</v>
      </c>
      <c r="T2322" s="89" t="s">
        <v>6314</v>
      </c>
      <c r="U2322" s="90" t="str">
        <f t="shared" si="501"/>
        <v>ok</v>
      </c>
      <c r="V2322" s="63" t="str">
        <f>INDEX(resources!F:F,MATCH(B2322,resources!B:B,0))</f>
        <v>special</v>
      </c>
      <c r="W2322" s="110">
        <f t="shared" si="502"/>
        <v>0</v>
      </c>
      <c r="X2322" s="110">
        <f t="shared" si="503"/>
        <v>0</v>
      </c>
      <c r="Y2322" s="110" t="str">
        <f t="shared" si="504"/>
        <v>transfer_purchase_raonly_NA_CONFIDENTIAL</v>
      </c>
      <c r="Z2322" s="110">
        <f>IF(COUNTIFS($Y$2:Y2322,Y2322)=1,1,0)</f>
        <v>0</v>
      </c>
      <c r="AA2322" s="110">
        <f>SUM($Z$2:Z2322)*Z2322</f>
        <v>0</v>
      </c>
      <c r="AB2322" s="110">
        <f>COUNTIFS(resources!B:B,B2322)</f>
        <v>1</v>
      </c>
      <c r="AC2322" s="110">
        <f t="shared" si="505"/>
        <v>1</v>
      </c>
      <c r="AD2322" s="110">
        <f t="shared" si="506"/>
        <v>1</v>
      </c>
      <c r="AE2322" s="110">
        <f t="shared" si="507"/>
        <v>0</v>
      </c>
      <c r="AF2322" s="110">
        <f t="shared" si="508"/>
        <v>1</v>
      </c>
      <c r="AG2322" s="110">
        <f t="shared" si="509"/>
        <v>0</v>
      </c>
      <c r="AH2322" s="110">
        <f t="shared" si="510"/>
        <v>0</v>
      </c>
      <c r="AI2322" s="110">
        <f t="shared" si="511"/>
        <v>1</v>
      </c>
      <c r="AJ2322" s="100">
        <f>ROW()</f>
        <v>2322</v>
      </c>
      <c r="AK2322" s="100" t="e">
        <f>INDEX('BadRows RECART'!$C$2:$C$1207,MATCH(monthly_gwh_mw!AJ2322,'BadRows RECART'!$D$2:$D$1207,0))</f>
        <v>#N/A</v>
      </c>
    </row>
    <row r="2323" spans="1:37" ht="20">
      <c r="A2323" s="106" t="s">
        <v>3907</v>
      </c>
      <c r="B2323" s="106" t="s">
        <v>437</v>
      </c>
      <c r="C2323" s="106" t="s">
        <v>6312</v>
      </c>
      <c r="D2323" s="168">
        <v>2024</v>
      </c>
      <c r="E2323" s="168">
        <v>5</v>
      </c>
      <c r="F2323" s="169">
        <v>0</v>
      </c>
      <c r="G2323" s="212" t="s">
        <v>6314</v>
      </c>
      <c r="H2323" s="212" t="s">
        <v>6314</v>
      </c>
      <c r="I2323" s="106" t="s">
        <v>556</v>
      </c>
      <c r="K2323" s="83" t="s">
        <v>6314</v>
      </c>
      <c r="L2323" s="83" t="s">
        <v>6314</v>
      </c>
      <c r="M2323" s="45" t="str">
        <f>IF(
ISNA(INDEX(resources!E:E,MATCH(B2323,resources!B:B,0))),"fillme",
INDEX(resources!E:E,MATCH(B2323,resources!B:B,0)))</f>
        <v>transfer_purchase</v>
      </c>
      <c r="N2323" s="45">
        <v>1</v>
      </c>
      <c r="O2323" s="83" t="str">
        <f>IFERROR(INDEX(resources!K:K,MATCH(B2323,resources!B:B,0)),"fillme")</f>
        <v>unknown</v>
      </c>
      <c r="P2323" s="89" t="str">
        <f t="shared" si="499"/>
        <v>unknown_2024_5</v>
      </c>
      <c r="Q2323" s="87">
        <f>INDEX(elcc!G:G,MATCH(P2323,elcc!D:D,0))</f>
        <v>0</v>
      </c>
      <c r="R2323" s="89">
        <f t="shared" si="500"/>
        <v>1</v>
      </c>
      <c r="S2323" s="89" t="s">
        <v>6314</v>
      </c>
      <c r="T2323" s="89" t="s">
        <v>6314</v>
      </c>
      <c r="U2323" s="90" t="str">
        <f t="shared" si="501"/>
        <v>ok</v>
      </c>
      <c r="V2323" s="63" t="str">
        <f>INDEX(resources!F:F,MATCH(B2323,resources!B:B,0))</f>
        <v>special</v>
      </c>
      <c r="W2323" s="110">
        <f t="shared" si="502"/>
        <v>0</v>
      </c>
      <c r="X2323" s="110">
        <f t="shared" si="503"/>
        <v>0</v>
      </c>
      <c r="Y2323" s="110" t="str">
        <f t="shared" si="504"/>
        <v>transfer_purchase_raonly_NA_CONFIDENTIAL</v>
      </c>
      <c r="Z2323" s="110">
        <f>IF(COUNTIFS($Y$2:Y2323,Y2323)=1,1,0)</f>
        <v>0</v>
      </c>
      <c r="AA2323" s="110">
        <f>SUM($Z$2:Z2323)*Z2323</f>
        <v>0</v>
      </c>
      <c r="AB2323" s="110">
        <f>COUNTIFS(resources!B:B,B2323)</f>
        <v>1</v>
      </c>
      <c r="AC2323" s="110">
        <f t="shared" si="505"/>
        <v>1</v>
      </c>
      <c r="AD2323" s="110">
        <f t="shared" si="506"/>
        <v>1</v>
      </c>
      <c r="AE2323" s="110">
        <f t="shared" si="507"/>
        <v>0</v>
      </c>
      <c r="AF2323" s="110">
        <f t="shared" si="508"/>
        <v>1</v>
      </c>
      <c r="AG2323" s="110">
        <f t="shared" si="509"/>
        <v>0</v>
      </c>
      <c r="AH2323" s="110">
        <f t="shared" si="510"/>
        <v>0</v>
      </c>
      <c r="AI2323" s="110">
        <f t="shared" si="511"/>
        <v>1</v>
      </c>
      <c r="AJ2323" s="100">
        <f>ROW()</f>
        <v>2323</v>
      </c>
      <c r="AK2323" s="100" t="e">
        <f>INDEX('BadRows RECART'!$C$2:$C$1207,MATCH(monthly_gwh_mw!AJ2323,'BadRows RECART'!$D$2:$D$1207,0))</f>
        <v>#N/A</v>
      </c>
    </row>
    <row r="2324" spans="1:37" ht="20">
      <c r="A2324" s="106" t="s">
        <v>3907</v>
      </c>
      <c r="B2324" s="106" t="s">
        <v>437</v>
      </c>
      <c r="C2324" s="106" t="s">
        <v>6312</v>
      </c>
      <c r="D2324" s="168">
        <v>2024</v>
      </c>
      <c r="E2324" s="168">
        <v>6</v>
      </c>
      <c r="F2324" s="169">
        <v>0</v>
      </c>
      <c r="G2324" s="212" t="s">
        <v>6314</v>
      </c>
      <c r="H2324" s="212" t="s">
        <v>6314</v>
      </c>
      <c r="I2324" s="106" t="s">
        <v>556</v>
      </c>
      <c r="K2324" s="83" t="s">
        <v>6314</v>
      </c>
      <c r="L2324" s="83" t="s">
        <v>6314</v>
      </c>
      <c r="M2324" s="45" t="str">
        <f>IF(
ISNA(INDEX(resources!E:E,MATCH(B2324,resources!B:B,0))),"fillme",
INDEX(resources!E:E,MATCH(B2324,resources!B:B,0)))</f>
        <v>transfer_purchase</v>
      </c>
      <c r="N2324" s="45">
        <v>1</v>
      </c>
      <c r="O2324" s="83" t="str">
        <f>IFERROR(INDEX(resources!K:K,MATCH(B2324,resources!B:B,0)),"fillme")</f>
        <v>unknown</v>
      </c>
      <c r="P2324" s="89" t="str">
        <f t="shared" si="499"/>
        <v>unknown_2024_6</v>
      </c>
      <c r="Q2324" s="87">
        <f>INDEX(elcc!G:G,MATCH(P2324,elcc!D:D,0))</f>
        <v>0</v>
      </c>
      <c r="R2324" s="89">
        <f t="shared" si="500"/>
        <v>1</v>
      </c>
      <c r="S2324" s="89" t="s">
        <v>6314</v>
      </c>
      <c r="T2324" s="89" t="s">
        <v>6314</v>
      </c>
      <c r="U2324" s="90" t="str">
        <f t="shared" si="501"/>
        <v>ok</v>
      </c>
      <c r="V2324" s="63" t="str">
        <f>INDEX(resources!F:F,MATCH(B2324,resources!B:B,0))</f>
        <v>special</v>
      </c>
      <c r="W2324" s="110">
        <f t="shared" si="502"/>
        <v>0</v>
      </c>
      <c r="X2324" s="110">
        <f t="shared" si="503"/>
        <v>0</v>
      </c>
      <c r="Y2324" s="110" t="str">
        <f t="shared" si="504"/>
        <v>transfer_purchase_raonly_NA_CONFIDENTIAL</v>
      </c>
      <c r="Z2324" s="110">
        <f>IF(COUNTIFS($Y$2:Y2324,Y2324)=1,1,0)</f>
        <v>0</v>
      </c>
      <c r="AA2324" s="110">
        <f>SUM($Z$2:Z2324)*Z2324</f>
        <v>0</v>
      </c>
      <c r="AB2324" s="110">
        <f>COUNTIFS(resources!B:B,B2324)</f>
        <v>1</v>
      </c>
      <c r="AC2324" s="110">
        <f t="shared" si="505"/>
        <v>1</v>
      </c>
      <c r="AD2324" s="110">
        <f t="shared" si="506"/>
        <v>1</v>
      </c>
      <c r="AE2324" s="110">
        <f t="shared" si="507"/>
        <v>0</v>
      </c>
      <c r="AF2324" s="110">
        <f t="shared" si="508"/>
        <v>1</v>
      </c>
      <c r="AG2324" s="110">
        <f t="shared" si="509"/>
        <v>0</v>
      </c>
      <c r="AH2324" s="110">
        <f t="shared" si="510"/>
        <v>0</v>
      </c>
      <c r="AI2324" s="110">
        <f t="shared" si="511"/>
        <v>1</v>
      </c>
      <c r="AJ2324" s="100">
        <f>ROW()</f>
        <v>2324</v>
      </c>
      <c r="AK2324" s="100" t="e">
        <f>INDEX('BadRows RECART'!$C$2:$C$1207,MATCH(monthly_gwh_mw!AJ2324,'BadRows RECART'!$D$2:$D$1207,0))</f>
        <v>#N/A</v>
      </c>
    </row>
    <row r="2325" spans="1:37" ht="20">
      <c r="A2325" s="106" t="s">
        <v>3907</v>
      </c>
      <c r="B2325" s="106" t="s">
        <v>437</v>
      </c>
      <c r="C2325" s="106" t="s">
        <v>6312</v>
      </c>
      <c r="D2325" s="168">
        <v>2024</v>
      </c>
      <c r="E2325" s="168">
        <v>7</v>
      </c>
      <c r="F2325" s="169">
        <v>0</v>
      </c>
      <c r="G2325" s="212" t="s">
        <v>6314</v>
      </c>
      <c r="H2325" s="212" t="s">
        <v>6314</v>
      </c>
      <c r="I2325" s="106" t="s">
        <v>556</v>
      </c>
      <c r="K2325" s="83" t="s">
        <v>6314</v>
      </c>
      <c r="L2325" s="83" t="s">
        <v>6314</v>
      </c>
      <c r="M2325" s="45" t="str">
        <f>IF(
ISNA(INDEX(resources!E:E,MATCH(B2325,resources!B:B,0))),"fillme",
INDEX(resources!E:E,MATCH(B2325,resources!B:B,0)))</f>
        <v>transfer_purchase</v>
      </c>
      <c r="N2325" s="45">
        <v>1</v>
      </c>
      <c r="O2325" s="83" t="str">
        <f>IFERROR(INDEX(resources!K:K,MATCH(B2325,resources!B:B,0)),"fillme")</f>
        <v>unknown</v>
      </c>
      <c r="P2325" s="89" t="str">
        <f t="shared" si="499"/>
        <v>unknown_2024_7</v>
      </c>
      <c r="Q2325" s="87">
        <f>INDEX(elcc!G:G,MATCH(P2325,elcc!D:D,0))</f>
        <v>0</v>
      </c>
      <c r="R2325" s="89">
        <f t="shared" si="500"/>
        <v>1</v>
      </c>
      <c r="S2325" s="89" t="s">
        <v>6314</v>
      </c>
      <c r="T2325" s="89" t="s">
        <v>6314</v>
      </c>
      <c r="U2325" s="90" t="str">
        <f t="shared" si="501"/>
        <v>ok</v>
      </c>
      <c r="V2325" s="63" t="str">
        <f>INDEX(resources!F:F,MATCH(B2325,resources!B:B,0))</f>
        <v>special</v>
      </c>
      <c r="W2325" s="110">
        <f t="shared" si="502"/>
        <v>0</v>
      </c>
      <c r="X2325" s="110">
        <f t="shared" si="503"/>
        <v>0</v>
      </c>
      <c r="Y2325" s="110" t="str">
        <f t="shared" si="504"/>
        <v>transfer_purchase_raonly_NA_CONFIDENTIAL</v>
      </c>
      <c r="Z2325" s="110">
        <f>IF(COUNTIFS($Y$2:Y2325,Y2325)=1,1,0)</f>
        <v>0</v>
      </c>
      <c r="AA2325" s="110">
        <f>SUM($Z$2:Z2325)*Z2325</f>
        <v>0</v>
      </c>
      <c r="AB2325" s="110">
        <f>COUNTIFS(resources!B:B,B2325)</f>
        <v>1</v>
      </c>
      <c r="AC2325" s="110">
        <f t="shared" si="505"/>
        <v>1</v>
      </c>
      <c r="AD2325" s="110">
        <f t="shared" si="506"/>
        <v>1</v>
      </c>
      <c r="AE2325" s="110">
        <f t="shared" si="507"/>
        <v>0</v>
      </c>
      <c r="AF2325" s="110">
        <f t="shared" si="508"/>
        <v>1</v>
      </c>
      <c r="AG2325" s="110">
        <f t="shared" si="509"/>
        <v>0</v>
      </c>
      <c r="AH2325" s="110">
        <f t="shared" si="510"/>
        <v>0</v>
      </c>
      <c r="AI2325" s="110">
        <f t="shared" si="511"/>
        <v>1</v>
      </c>
      <c r="AJ2325" s="100">
        <f>ROW()</f>
        <v>2325</v>
      </c>
      <c r="AK2325" s="100" t="e">
        <f>INDEX('BadRows RECART'!$C$2:$C$1207,MATCH(monthly_gwh_mw!AJ2325,'BadRows RECART'!$D$2:$D$1207,0))</f>
        <v>#N/A</v>
      </c>
    </row>
    <row r="2326" spans="1:37" ht="20">
      <c r="A2326" s="106" t="s">
        <v>3907</v>
      </c>
      <c r="B2326" s="106" t="s">
        <v>437</v>
      </c>
      <c r="C2326" s="106" t="s">
        <v>6312</v>
      </c>
      <c r="D2326" s="168">
        <v>2024</v>
      </c>
      <c r="E2326" s="168">
        <v>8</v>
      </c>
      <c r="F2326" s="169">
        <v>0</v>
      </c>
      <c r="G2326" s="212" t="s">
        <v>6314</v>
      </c>
      <c r="H2326" s="212" t="s">
        <v>6314</v>
      </c>
      <c r="I2326" s="106" t="s">
        <v>556</v>
      </c>
      <c r="K2326" s="83" t="s">
        <v>6314</v>
      </c>
      <c r="L2326" s="83" t="s">
        <v>6314</v>
      </c>
      <c r="M2326" s="45" t="str">
        <f>IF(
ISNA(INDEX(resources!E:E,MATCH(B2326,resources!B:B,0))),"fillme",
INDEX(resources!E:E,MATCH(B2326,resources!B:B,0)))</f>
        <v>transfer_purchase</v>
      </c>
      <c r="N2326" s="45">
        <v>1</v>
      </c>
      <c r="O2326" s="83" t="str">
        <f>IFERROR(INDEX(resources!K:K,MATCH(B2326,resources!B:B,0)),"fillme")</f>
        <v>unknown</v>
      </c>
      <c r="P2326" s="89" t="str">
        <f t="shared" si="499"/>
        <v>unknown_2024_8</v>
      </c>
      <c r="Q2326" s="87">
        <f>INDEX(elcc!G:G,MATCH(P2326,elcc!D:D,0))</f>
        <v>0</v>
      </c>
      <c r="R2326" s="89">
        <f t="shared" si="500"/>
        <v>1</v>
      </c>
      <c r="S2326" s="89" t="s">
        <v>6314</v>
      </c>
      <c r="T2326" s="89" t="s">
        <v>6314</v>
      </c>
      <c r="U2326" s="90" t="str">
        <f t="shared" si="501"/>
        <v>ok</v>
      </c>
      <c r="V2326" s="63" t="str">
        <f>INDEX(resources!F:F,MATCH(B2326,resources!B:B,0))</f>
        <v>special</v>
      </c>
      <c r="W2326" s="110">
        <f t="shared" si="502"/>
        <v>0</v>
      </c>
      <c r="X2326" s="110">
        <f t="shared" si="503"/>
        <v>0</v>
      </c>
      <c r="Y2326" s="110" t="str">
        <f t="shared" si="504"/>
        <v>transfer_purchase_raonly_NA_CONFIDENTIAL</v>
      </c>
      <c r="Z2326" s="110">
        <f>IF(COUNTIFS($Y$2:Y2326,Y2326)=1,1,0)</f>
        <v>0</v>
      </c>
      <c r="AA2326" s="110">
        <f>SUM($Z$2:Z2326)*Z2326</f>
        <v>0</v>
      </c>
      <c r="AB2326" s="110">
        <f>COUNTIFS(resources!B:B,B2326)</f>
        <v>1</v>
      </c>
      <c r="AC2326" s="110">
        <f t="shared" si="505"/>
        <v>1</v>
      </c>
      <c r="AD2326" s="110">
        <f t="shared" si="506"/>
        <v>1</v>
      </c>
      <c r="AE2326" s="110">
        <f t="shared" si="507"/>
        <v>0</v>
      </c>
      <c r="AF2326" s="110">
        <f t="shared" si="508"/>
        <v>1</v>
      </c>
      <c r="AG2326" s="110">
        <f t="shared" si="509"/>
        <v>0</v>
      </c>
      <c r="AH2326" s="110">
        <f t="shared" si="510"/>
        <v>0</v>
      </c>
      <c r="AI2326" s="110">
        <f t="shared" si="511"/>
        <v>1</v>
      </c>
      <c r="AJ2326" s="100">
        <f>ROW()</f>
        <v>2326</v>
      </c>
      <c r="AK2326" s="100" t="e">
        <f>INDEX('BadRows RECART'!$C$2:$C$1207,MATCH(monthly_gwh_mw!AJ2326,'BadRows RECART'!$D$2:$D$1207,0))</f>
        <v>#N/A</v>
      </c>
    </row>
    <row r="2327" spans="1:37" ht="20">
      <c r="A2327" s="106" t="s">
        <v>3907</v>
      </c>
      <c r="B2327" s="106" t="s">
        <v>437</v>
      </c>
      <c r="C2327" s="106" t="s">
        <v>6312</v>
      </c>
      <c r="D2327" s="168">
        <v>2024</v>
      </c>
      <c r="E2327" s="168">
        <v>9</v>
      </c>
      <c r="F2327" s="169">
        <v>0</v>
      </c>
      <c r="G2327" s="212" t="s">
        <v>6314</v>
      </c>
      <c r="H2327" s="212" t="s">
        <v>6314</v>
      </c>
      <c r="I2327" s="106" t="s">
        <v>556</v>
      </c>
      <c r="K2327" s="83" t="s">
        <v>6314</v>
      </c>
      <c r="L2327" s="83" t="s">
        <v>6314</v>
      </c>
      <c r="M2327" s="45" t="str">
        <f>IF(
ISNA(INDEX(resources!E:E,MATCH(B2327,resources!B:B,0))),"fillme",
INDEX(resources!E:E,MATCH(B2327,resources!B:B,0)))</f>
        <v>transfer_purchase</v>
      </c>
      <c r="N2327" s="45">
        <v>1</v>
      </c>
      <c r="O2327" s="83" t="str">
        <f>IFERROR(INDEX(resources!K:K,MATCH(B2327,resources!B:B,0)),"fillme")</f>
        <v>unknown</v>
      </c>
      <c r="P2327" s="89" t="str">
        <f t="shared" si="499"/>
        <v>unknown_2024_9</v>
      </c>
      <c r="Q2327" s="87">
        <f>INDEX(elcc!G:G,MATCH(P2327,elcc!D:D,0))</f>
        <v>0</v>
      </c>
      <c r="R2327" s="89">
        <f t="shared" si="500"/>
        <v>1</v>
      </c>
      <c r="S2327" s="89" t="s">
        <v>6314</v>
      </c>
      <c r="T2327" s="89" t="s">
        <v>6314</v>
      </c>
      <c r="U2327" s="90" t="str">
        <f t="shared" si="501"/>
        <v>ok</v>
      </c>
      <c r="V2327" s="63" t="str">
        <f>INDEX(resources!F:F,MATCH(B2327,resources!B:B,0))</f>
        <v>special</v>
      </c>
      <c r="W2327" s="110">
        <f t="shared" si="502"/>
        <v>0</v>
      </c>
      <c r="X2327" s="110">
        <f t="shared" si="503"/>
        <v>0</v>
      </c>
      <c r="Y2327" s="110" t="str">
        <f t="shared" si="504"/>
        <v>transfer_purchase_raonly_NA_CONFIDENTIAL</v>
      </c>
      <c r="Z2327" s="110">
        <f>IF(COUNTIFS($Y$2:Y2327,Y2327)=1,1,0)</f>
        <v>0</v>
      </c>
      <c r="AA2327" s="110">
        <f>SUM($Z$2:Z2327)*Z2327</f>
        <v>0</v>
      </c>
      <c r="AB2327" s="110">
        <f>COUNTIFS(resources!B:B,B2327)</f>
        <v>1</v>
      </c>
      <c r="AC2327" s="110">
        <f t="shared" si="505"/>
        <v>1</v>
      </c>
      <c r="AD2327" s="110">
        <f t="shared" si="506"/>
        <v>1</v>
      </c>
      <c r="AE2327" s="110">
        <f t="shared" si="507"/>
        <v>0</v>
      </c>
      <c r="AF2327" s="110">
        <f t="shared" si="508"/>
        <v>1</v>
      </c>
      <c r="AG2327" s="110">
        <f t="shared" si="509"/>
        <v>0</v>
      </c>
      <c r="AH2327" s="110">
        <f t="shared" si="510"/>
        <v>0</v>
      </c>
      <c r="AI2327" s="110">
        <f t="shared" si="511"/>
        <v>1</v>
      </c>
      <c r="AJ2327" s="100">
        <f>ROW()</f>
        <v>2327</v>
      </c>
      <c r="AK2327" s="100" t="e">
        <f>INDEX('BadRows RECART'!$C$2:$C$1207,MATCH(monthly_gwh_mw!AJ2327,'BadRows RECART'!$D$2:$D$1207,0))</f>
        <v>#N/A</v>
      </c>
    </row>
    <row r="2328" spans="1:37" ht="20">
      <c r="A2328" s="106" t="s">
        <v>3907</v>
      </c>
      <c r="B2328" s="106" t="s">
        <v>437</v>
      </c>
      <c r="C2328" s="106" t="s">
        <v>6312</v>
      </c>
      <c r="D2328" s="168">
        <v>2024</v>
      </c>
      <c r="E2328" s="168">
        <v>10</v>
      </c>
      <c r="F2328" s="169">
        <v>0</v>
      </c>
      <c r="G2328" s="212" t="s">
        <v>6314</v>
      </c>
      <c r="H2328" s="212" t="s">
        <v>6314</v>
      </c>
      <c r="I2328" s="106" t="s">
        <v>556</v>
      </c>
      <c r="K2328" s="83" t="s">
        <v>6314</v>
      </c>
      <c r="L2328" s="83" t="s">
        <v>6314</v>
      </c>
      <c r="M2328" s="45" t="str">
        <f>IF(
ISNA(INDEX(resources!E:E,MATCH(B2328,resources!B:B,0))),"fillme",
INDEX(resources!E:E,MATCH(B2328,resources!B:B,0)))</f>
        <v>transfer_purchase</v>
      </c>
      <c r="N2328" s="45">
        <v>1</v>
      </c>
      <c r="O2328" s="83" t="str">
        <f>IFERROR(INDEX(resources!K:K,MATCH(B2328,resources!B:B,0)),"fillme")</f>
        <v>unknown</v>
      </c>
      <c r="P2328" s="89" t="str">
        <f t="shared" si="499"/>
        <v>unknown_2024_10</v>
      </c>
      <c r="Q2328" s="87">
        <f>INDEX(elcc!G:G,MATCH(P2328,elcc!D:D,0))</f>
        <v>0</v>
      </c>
      <c r="R2328" s="89">
        <f t="shared" si="500"/>
        <v>1</v>
      </c>
      <c r="S2328" s="89" t="s">
        <v>6314</v>
      </c>
      <c r="T2328" s="89" t="s">
        <v>6314</v>
      </c>
      <c r="U2328" s="90" t="str">
        <f t="shared" si="501"/>
        <v>ok</v>
      </c>
      <c r="V2328" s="63" t="str">
        <f>INDEX(resources!F:F,MATCH(B2328,resources!B:B,0))</f>
        <v>special</v>
      </c>
      <c r="W2328" s="110">
        <f t="shared" si="502"/>
        <v>0</v>
      </c>
      <c r="X2328" s="110">
        <f t="shared" si="503"/>
        <v>0</v>
      </c>
      <c r="Y2328" s="110" t="str">
        <f t="shared" si="504"/>
        <v>transfer_purchase_raonly_NA_CONFIDENTIAL</v>
      </c>
      <c r="Z2328" s="110">
        <f>IF(COUNTIFS($Y$2:Y2328,Y2328)=1,1,0)</f>
        <v>0</v>
      </c>
      <c r="AA2328" s="110">
        <f>SUM($Z$2:Z2328)*Z2328</f>
        <v>0</v>
      </c>
      <c r="AB2328" s="110">
        <f>COUNTIFS(resources!B:B,B2328)</f>
        <v>1</v>
      </c>
      <c r="AC2328" s="110">
        <f t="shared" si="505"/>
        <v>1</v>
      </c>
      <c r="AD2328" s="110">
        <f t="shared" si="506"/>
        <v>1</v>
      </c>
      <c r="AE2328" s="110">
        <f t="shared" si="507"/>
        <v>0</v>
      </c>
      <c r="AF2328" s="110">
        <f t="shared" si="508"/>
        <v>1</v>
      </c>
      <c r="AG2328" s="110">
        <f t="shared" si="509"/>
        <v>0</v>
      </c>
      <c r="AH2328" s="110">
        <f t="shared" si="510"/>
        <v>0</v>
      </c>
      <c r="AI2328" s="110">
        <f t="shared" si="511"/>
        <v>1</v>
      </c>
      <c r="AJ2328" s="100">
        <f>ROW()</f>
        <v>2328</v>
      </c>
      <c r="AK2328" s="100" t="e">
        <f>INDEX('BadRows RECART'!$C$2:$C$1207,MATCH(monthly_gwh_mw!AJ2328,'BadRows RECART'!$D$2:$D$1207,0))</f>
        <v>#N/A</v>
      </c>
    </row>
    <row r="2329" spans="1:37" ht="20">
      <c r="A2329" s="106" t="s">
        <v>3907</v>
      </c>
      <c r="B2329" s="106" t="s">
        <v>437</v>
      </c>
      <c r="C2329" s="106" t="s">
        <v>6312</v>
      </c>
      <c r="D2329" s="168">
        <v>2024</v>
      </c>
      <c r="E2329" s="168">
        <v>11</v>
      </c>
      <c r="F2329" s="169">
        <v>0</v>
      </c>
      <c r="G2329" s="212" t="s">
        <v>6314</v>
      </c>
      <c r="H2329" s="212" t="s">
        <v>6314</v>
      </c>
      <c r="I2329" s="106" t="s">
        <v>556</v>
      </c>
      <c r="K2329" s="83" t="s">
        <v>6314</v>
      </c>
      <c r="L2329" s="83" t="s">
        <v>6314</v>
      </c>
      <c r="M2329" s="45" t="str">
        <f>IF(
ISNA(INDEX(resources!E:E,MATCH(B2329,resources!B:B,0))),"fillme",
INDEX(resources!E:E,MATCH(B2329,resources!B:B,0)))</f>
        <v>transfer_purchase</v>
      </c>
      <c r="N2329" s="45">
        <v>1</v>
      </c>
      <c r="O2329" s="83" t="str">
        <f>IFERROR(INDEX(resources!K:K,MATCH(B2329,resources!B:B,0)),"fillme")</f>
        <v>unknown</v>
      </c>
      <c r="P2329" s="89" t="str">
        <f t="shared" si="499"/>
        <v>unknown_2024_11</v>
      </c>
      <c r="Q2329" s="87">
        <f>INDEX(elcc!G:G,MATCH(P2329,elcc!D:D,0))</f>
        <v>0</v>
      </c>
      <c r="R2329" s="89">
        <f t="shared" si="500"/>
        <v>1</v>
      </c>
      <c r="S2329" s="89" t="s">
        <v>6314</v>
      </c>
      <c r="T2329" s="89" t="s">
        <v>6314</v>
      </c>
      <c r="U2329" s="90" t="str">
        <f t="shared" si="501"/>
        <v>ok</v>
      </c>
      <c r="V2329" s="63" t="str">
        <f>INDEX(resources!F:F,MATCH(B2329,resources!B:B,0))</f>
        <v>special</v>
      </c>
      <c r="W2329" s="110">
        <f t="shared" si="502"/>
        <v>0</v>
      </c>
      <c r="X2329" s="110">
        <f t="shared" si="503"/>
        <v>0</v>
      </c>
      <c r="Y2329" s="110" t="str">
        <f t="shared" si="504"/>
        <v>transfer_purchase_raonly_NA_CONFIDENTIAL</v>
      </c>
      <c r="Z2329" s="110">
        <f>IF(COUNTIFS($Y$2:Y2329,Y2329)=1,1,0)</f>
        <v>0</v>
      </c>
      <c r="AA2329" s="110">
        <f>SUM($Z$2:Z2329)*Z2329</f>
        <v>0</v>
      </c>
      <c r="AB2329" s="110">
        <f>COUNTIFS(resources!B:B,B2329)</f>
        <v>1</v>
      </c>
      <c r="AC2329" s="110">
        <f t="shared" si="505"/>
        <v>1</v>
      </c>
      <c r="AD2329" s="110">
        <f t="shared" si="506"/>
        <v>1</v>
      </c>
      <c r="AE2329" s="110">
        <f t="shared" si="507"/>
        <v>0</v>
      </c>
      <c r="AF2329" s="110">
        <f t="shared" si="508"/>
        <v>1</v>
      </c>
      <c r="AG2329" s="110">
        <f t="shared" si="509"/>
        <v>0</v>
      </c>
      <c r="AH2329" s="110">
        <f t="shared" si="510"/>
        <v>0</v>
      </c>
      <c r="AI2329" s="110">
        <f t="shared" si="511"/>
        <v>1</v>
      </c>
      <c r="AJ2329" s="100">
        <f>ROW()</f>
        <v>2329</v>
      </c>
      <c r="AK2329" s="100" t="e">
        <f>INDEX('BadRows RECART'!$C$2:$C$1207,MATCH(monthly_gwh_mw!AJ2329,'BadRows RECART'!$D$2:$D$1207,0))</f>
        <v>#N/A</v>
      </c>
    </row>
    <row r="2330" spans="1:37" ht="20">
      <c r="A2330" s="106" t="s">
        <v>3907</v>
      </c>
      <c r="B2330" s="106" t="s">
        <v>437</v>
      </c>
      <c r="C2330" s="106" t="s">
        <v>6312</v>
      </c>
      <c r="D2330" s="168">
        <v>2024</v>
      </c>
      <c r="E2330" s="168">
        <v>12</v>
      </c>
      <c r="F2330" s="169">
        <v>0</v>
      </c>
      <c r="G2330" s="212" t="s">
        <v>6314</v>
      </c>
      <c r="H2330" s="212" t="s">
        <v>6314</v>
      </c>
      <c r="I2330" s="106" t="s">
        <v>556</v>
      </c>
      <c r="K2330" s="83" t="s">
        <v>6314</v>
      </c>
      <c r="L2330" s="83" t="s">
        <v>6314</v>
      </c>
      <c r="M2330" s="45" t="str">
        <f>IF(
ISNA(INDEX(resources!E:E,MATCH(B2330,resources!B:B,0))),"fillme",
INDEX(resources!E:E,MATCH(B2330,resources!B:B,0)))</f>
        <v>transfer_purchase</v>
      </c>
      <c r="N2330" s="45">
        <v>1</v>
      </c>
      <c r="O2330" s="83" t="str">
        <f>IFERROR(INDEX(resources!K:K,MATCH(B2330,resources!B:B,0)),"fillme")</f>
        <v>unknown</v>
      </c>
      <c r="P2330" s="89" t="str">
        <f t="shared" si="499"/>
        <v>unknown_2024_12</v>
      </c>
      <c r="Q2330" s="87">
        <f>INDEX(elcc!G:G,MATCH(P2330,elcc!D:D,0))</f>
        <v>0</v>
      </c>
      <c r="R2330" s="89">
        <f t="shared" si="500"/>
        <v>1</v>
      </c>
      <c r="S2330" s="89" t="s">
        <v>6314</v>
      </c>
      <c r="T2330" s="89" t="s">
        <v>6314</v>
      </c>
      <c r="U2330" s="90" t="str">
        <f t="shared" si="501"/>
        <v>ok</v>
      </c>
      <c r="V2330" s="63" t="str">
        <f>INDEX(resources!F:F,MATCH(B2330,resources!B:B,0))</f>
        <v>special</v>
      </c>
      <c r="W2330" s="110">
        <f t="shared" si="502"/>
        <v>0</v>
      </c>
      <c r="X2330" s="110">
        <f t="shared" si="503"/>
        <v>0</v>
      </c>
      <c r="Y2330" s="110" t="str">
        <f t="shared" si="504"/>
        <v>transfer_purchase_raonly_NA_CONFIDENTIAL</v>
      </c>
      <c r="Z2330" s="110">
        <f>IF(COUNTIFS($Y$2:Y2330,Y2330)=1,1,0)</f>
        <v>0</v>
      </c>
      <c r="AA2330" s="110">
        <f>SUM($Z$2:Z2330)*Z2330</f>
        <v>0</v>
      </c>
      <c r="AB2330" s="110">
        <f>COUNTIFS(resources!B:B,B2330)</f>
        <v>1</v>
      </c>
      <c r="AC2330" s="110">
        <f t="shared" si="505"/>
        <v>1</v>
      </c>
      <c r="AD2330" s="110">
        <f t="shared" si="506"/>
        <v>1</v>
      </c>
      <c r="AE2330" s="110">
        <f t="shared" si="507"/>
        <v>0</v>
      </c>
      <c r="AF2330" s="110">
        <f t="shared" si="508"/>
        <v>1</v>
      </c>
      <c r="AG2330" s="110">
        <f t="shared" si="509"/>
        <v>0</v>
      </c>
      <c r="AH2330" s="110">
        <f t="shared" si="510"/>
        <v>0</v>
      </c>
      <c r="AI2330" s="110">
        <f t="shared" si="511"/>
        <v>1</v>
      </c>
      <c r="AJ2330" s="100">
        <f>ROW()</f>
        <v>2330</v>
      </c>
      <c r="AK2330" s="100" t="e">
        <f>INDEX('BadRows RECART'!$C$2:$C$1207,MATCH(monthly_gwh_mw!AJ2330,'BadRows RECART'!$D$2:$D$1207,0))</f>
        <v>#N/A</v>
      </c>
    </row>
    <row r="2331" spans="1:37" ht="20">
      <c r="A2331" s="106" t="s">
        <v>3907</v>
      </c>
      <c r="B2331" s="106" t="s">
        <v>437</v>
      </c>
      <c r="C2331" s="106" t="s">
        <v>6312</v>
      </c>
      <c r="D2331" s="168">
        <v>2025</v>
      </c>
      <c r="E2331" s="168">
        <v>1</v>
      </c>
      <c r="F2331" s="169">
        <v>0</v>
      </c>
      <c r="G2331" s="212" t="s">
        <v>6314</v>
      </c>
      <c r="H2331" s="212" t="s">
        <v>6314</v>
      </c>
      <c r="I2331" s="106" t="s">
        <v>556</v>
      </c>
      <c r="K2331" s="83" t="s">
        <v>6314</v>
      </c>
      <c r="L2331" s="83" t="s">
        <v>6314</v>
      </c>
      <c r="M2331" s="45" t="str">
        <f>IF(
ISNA(INDEX(resources!E:E,MATCH(B2331,resources!B:B,0))),"fillme",
INDEX(resources!E:E,MATCH(B2331,resources!B:B,0)))</f>
        <v>transfer_purchase</v>
      </c>
      <c r="N2331" s="45">
        <v>1</v>
      </c>
      <c r="O2331" s="83" t="str">
        <f>IFERROR(INDEX(resources!K:K,MATCH(B2331,resources!B:B,0)),"fillme")</f>
        <v>unknown</v>
      </c>
      <c r="P2331" s="89" t="str">
        <f t="shared" si="499"/>
        <v>unknown_2025_1</v>
      </c>
      <c r="Q2331" s="87">
        <f>INDEX(elcc!G:G,MATCH(P2331,elcc!D:D,0))</f>
        <v>0</v>
      </c>
      <c r="R2331" s="89">
        <f t="shared" si="500"/>
        <v>1</v>
      </c>
      <c r="S2331" s="89" t="s">
        <v>6314</v>
      </c>
      <c r="T2331" s="89" t="s">
        <v>6314</v>
      </c>
      <c r="U2331" s="90" t="str">
        <f t="shared" si="501"/>
        <v>ok</v>
      </c>
      <c r="V2331" s="63" t="str">
        <f>INDEX(resources!F:F,MATCH(B2331,resources!B:B,0))</f>
        <v>special</v>
      </c>
      <c r="W2331" s="110">
        <f t="shared" si="502"/>
        <v>0</v>
      </c>
      <c r="X2331" s="110">
        <f t="shared" si="503"/>
        <v>0</v>
      </c>
      <c r="Y2331" s="110" t="str">
        <f t="shared" si="504"/>
        <v>transfer_purchase_raonly_NA_CONFIDENTIAL</v>
      </c>
      <c r="Z2331" s="110">
        <f>IF(COUNTIFS($Y$2:Y2331,Y2331)=1,1,0)</f>
        <v>0</v>
      </c>
      <c r="AA2331" s="110">
        <f>SUM($Z$2:Z2331)*Z2331</f>
        <v>0</v>
      </c>
      <c r="AB2331" s="110">
        <f>COUNTIFS(resources!B:B,B2331)</f>
        <v>1</v>
      </c>
      <c r="AC2331" s="110">
        <f t="shared" si="505"/>
        <v>1</v>
      </c>
      <c r="AD2331" s="110">
        <f t="shared" si="506"/>
        <v>1</v>
      </c>
      <c r="AE2331" s="110">
        <f t="shared" si="507"/>
        <v>0</v>
      </c>
      <c r="AF2331" s="110">
        <f t="shared" si="508"/>
        <v>1</v>
      </c>
      <c r="AG2331" s="110">
        <f t="shared" si="509"/>
        <v>0</v>
      </c>
      <c r="AH2331" s="110">
        <f t="shared" si="510"/>
        <v>0</v>
      </c>
      <c r="AI2331" s="110">
        <f t="shared" si="511"/>
        <v>1</v>
      </c>
      <c r="AJ2331" s="100">
        <f>ROW()</f>
        <v>2331</v>
      </c>
      <c r="AK2331" s="100" t="str">
        <f>INDEX('BadRows RECART'!$C$2:$C$1207,MATCH(monthly_gwh_mw!AJ2331,'BadRows RECART'!$D$2:$D$1207,0))</f>
        <v>EC_M_0-000-000-010</v>
      </c>
    </row>
    <row r="2332" spans="1:37" ht="20">
      <c r="A2332" s="106" t="s">
        <v>3907</v>
      </c>
      <c r="B2332" s="106" t="s">
        <v>437</v>
      </c>
      <c r="C2332" s="106" t="s">
        <v>6312</v>
      </c>
      <c r="D2332" s="168">
        <v>2025</v>
      </c>
      <c r="E2332" s="168">
        <v>2</v>
      </c>
      <c r="F2332" s="169">
        <v>0</v>
      </c>
      <c r="G2332" s="212" t="s">
        <v>6314</v>
      </c>
      <c r="H2332" s="212" t="s">
        <v>6314</v>
      </c>
      <c r="I2332" s="106" t="s">
        <v>556</v>
      </c>
      <c r="K2332" s="83" t="s">
        <v>6314</v>
      </c>
      <c r="L2332" s="83" t="s">
        <v>6314</v>
      </c>
      <c r="M2332" s="45" t="str">
        <f>IF(
ISNA(INDEX(resources!E:E,MATCH(B2332,resources!B:B,0))),"fillme",
INDEX(resources!E:E,MATCH(B2332,resources!B:B,0)))</f>
        <v>transfer_purchase</v>
      </c>
      <c r="N2332" s="45">
        <v>1</v>
      </c>
      <c r="O2332" s="83" t="str">
        <f>IFERROR(INDEX(resources!K:K,MATCH(B2332,resources!B:B,0)),"fillme")</f>
        <v>unknown</v>
      </c>
      <c r="P2332" s="89" t="str">
        <f t="shared" si="499"/>
        <v>unknown_2025_2</v>
      </c>
      <c r="Q2332" s="87">
        <f>INDEX(elcc!G:G,MATCH(P2332,elcc!D:D,0))</f>
        <v>0</v>
      </c>
      <c r="R2332" s="89">
        <f t="shared" si="500"/>
        <v>1</v>
      </c>
      <c r="S2332" s="89" t="s">
        <v>6314</v>
      </c>
      <c r="T2332" s="89" t="s">
        <v>6314</v>
      </c>
      <c r="U2332" s="90" t="str">
        <f t="shared" si="501"/>
        <v>ok</v>
      </c>
      <c r="V2332" s="63" t="str">
        <f>INDEX(resources!F:F,MATCH(B2332,resources!B:B,0))</f>
        <v>special</v>
      </c>
      <c r="W2332" s="110">
        <f t="shared" si="502"/>
        <v>0</v>
      </c>
      <c r="X2332" s="110">
        <f t="shared" si="503"/>
        <v>0</v>
      </c>
      <c r="Y2332" s="110" t="str">
        <f t="shared" si="504"/>
        <v>transfer_purchase_raonly_NA_CONFIDENTIAL</v>
      </c>
      <c r="Z2332" s="110">
        <f>IF(COUNTIFS($Y$2:Y2332,Y2332)=1,1,0)</f>
        <v>0</v>
      </c>
      <c r="AA2332" s="110">
        <f>SUM($Z$2:Z2332)*Z2332</f>
        <v>0</v>
      </c>
      <c r="AB2332" s="110">
        <f>COUNTIFS(resources!B:B,B2332)</f>
        <v>1</v>
      </c>
      <c r="AC2332" s="110">
        <f t="shared" si="505"/>
        <v>1</v>
      </c>
      <c r="AD2332" s="110">
        <f t="shared" si="506"/>
        <v>1</v>
      </c>
      <c r="AE2332" s="110">
        <f t="shared" si="507"/>
        <v>0</v>
      </c>
      <c r="AF2332" s="110">
        <f t="shared" si="508"/>
        <v>1</v>
      </c>
      <c r="AG2332" s="110">
        <f t="shared" si="509"/>
        <v>0</v>
      </c>
      <c r="AH2332" s="110">
        <f t="shared" si="510"/>
        <v>0</v>
      </c>
      <c r="AI2332" s="110">
        <f t="shared" si="511"/>
        <v>1</v>
      </c>
      <c r="AJ2332" s="100">
        <f>ROW()</f>
        <v>2332</v>
      </c>
      <c r="AK2332" s="100" t="str">
        <f>INDEX('BadRows RECART'!$C$2:$C$1207,MATCH(monthly_gwh_mw!AJ2332,'BadRows RECART'!$D$2:$D$1207,0))</f>
        <v>EC_M_0-000-000-010</v>
      </c>
    </row>
    <row r="2333" spans="1:37" ht="20">
      <c r="A2333" s="106" t="s">
        <v>3907</v>
      </c>
      <c r="B2333" s="106" t="s">
        <v>437</v>
      </c>
      <c r="C2333" s="106" t="s">
        <v>6312</v>
      </c>
      <c r="D2333" s="168">
        <v>2025</v>
      </c>
      <c r="E2333" s="168">
        <v>3</v>
      </c>
      <c r="F2333" s="169">
        <v>0</v>
      </c>
      <c r="G2333" s="212" t="s">
        <v>6314</v>
      </c>
      <c r="H2333" s="212" t="s">
        <v>6314</v>
      </c>
      <c r="I2333" s="106" t="s">
        <v>556</v>
      </c>
      <c r="K2333" s="83" t="s">
        <v>6314</v>
      </c>
      <c r="L2333" s="83" t="s">
        <v>6314</v>
      </c>
      <c r="M2333" s="45" t="str">
        <f>IF(
ISNA(INDEX(resources!E:E,MATCH(B2333,resources!B:B,0))),"fillme",
INDEX(resources!E:E,MATCH(B2333,resources!B:B,0)))</f>
        <v>transfer_purchase</v>
      </c>
      <c r="N2333" s="45">
        <v>1</v>
      </c>
      <c r="O2333" s="83" t="str">
        <f>IFERROR(INDEX(resources!K:K,MATCH(B2333,resources!B:B,0)),"fillme")</f>
        <v>unknown</v>
      </c>
      <c r="P2333" s="89" t="str">
        <f t="shared" si="499"/>
        <v>unknown_2025_3</v>
      </c>
      <c r="Q2333" s="87">
        <f>INDEX(elcc!G:G,MATCH(P2333,elcc!D:D,0))</f>
        <v>0</v>
      </c>
      <c r="R2333" s="89">
        <f t="shared" si="500"/>
        <v>1</v>
      </c>
      <c r="S2333" s="89" t="s">
        <v>6314</v>
      </c>
      <c r="T2333" s="89" t="s">
        <v>6314</v>
      </c>
      <c r="U2333" s="90" t="str">
        <f t="shared" si="501"/>
        <v>ok</v>
      </c>
      <c r="V2333" s="63" t="str">
        <f>INDEX(resources!F:F,MATCH(B2333,resources!B:B,0))</f>
        <v>special</v>
      </c>
      <c r="W2333" s="110">
        <f t="shared" si="502"/>
        <v>0</v>
      </c>
      <c r="X2333" s="110">
        <f t="shared" si="503"/>
        <v>0</v>
      </c>
      <c r="Y2333" s="110" t="str">
        <f t="shared" si="504"/>
        <v>transfer_purchase_raonly_NA_CONFIDENTIAL</v>
      </c>
      <c r="Z2333" s="110">
        <f>IF(COUNTIFS($Y$2:Y2333,Y2333)=1,1,0)</f>
        <v>0</v>
      </c>
      <c r="AA2333" s="110">
        <f>SUM($Z$2:Z2333)*Z2333</f>
        <v>0</v>
      </c>
      <c r="AB2333" s="110">
        <f>COUNTIFS(resources!B:B,B2333)</f>
        <v>1</v>
      </c>
      <c r="AC2333" s="110">
        <f t="shared" si="505"/>
        <v>1</v>
      </c>
      <c r="AD2333" s="110">
        <f t="shared" si="506"/>
        <v>1</v>
      </c>
      <c r="AE2333" s="110">
        <f t="shared" si="507"/>
        <v>0</v>
      </c>
      <c r="AF2333" s="110">
        <f t="shared" si="508"/>
        <v>1</v>
      </c>
      <c r="AG2333" s="110">
        <f t="shared" si="509"/>
        <v>0</v>
      </c>
      <c r="AH2333" s="110">
        <f t="shared" si="510"/>
        <v>0</v>
      </c>
      <c r="AI2333" s="110">
        <f t="shared" si="511"/>
        <v>1</v>
      </c>
      <c r="AJ2333" s="100">
        <f>ROW()</f>
        <v>2333</v>
      </c>
      <c r="AK2333" s="100" t="str">
        <f>INDEX('BadRows RECART'!$C$2:$C$1207,MATCH(monthly_gwh_mw!AJ2333,'BadRows RECART'!$D$2:$D$1207,0))</f>
        <v>EC_M_0-000-000-010</v>
      </c>
    </row>
    <row r="2334" spans="1:37" ht="20">
      <c r="A2334" s="106" t="s">
        <v>3907</v>
      </c>
      <c r="B2334" s="106" t="s">
        <v>437</v>
      </c>
      <c r="C2334" s="106" t="s">
        <v>6312</v>
      </c>
      <c r="D2334" s="168">
        <v>2025</v>
      </c>
      <c r="E2334" s="168">
        <v>4</v>
      </c>
      <c r="F2334" s="169">
        <v>0</v>
      </c>
      <c r="G2334" s="212" t="s">
        <v>6314</v>
      </c>
      <c r="H2334" s="212" t="s">
        <v>6314</v>
      </c>
      <c r="I2334" s="106" t="s">
        <v>556</v>
      </c>
      <c r="K2334" s="83" t="s">
        <v>6314</v>
      </c>
      <c r="L2334" s="83" t="s">
        <v>6314</v>
      </c>
      <c r="M2334" s="45" t="str">
        <f>IF(
ISNA(INDEX(resources!E:E,MATCH(B2334,resources!B:B,0))),"fillme",
INDEX(resources!E:E,MATCH(B2334,resources!B:B,0)))</f>
        <v>transfer_purchase</v>
      </c>
      <c r="N2334" s="45">
        <v>1</v>
      </c>
      <c r="O2334" s="83" t="str">
        <f>IFERROR(INDEX(resources!K:K,MATCH(B2334,resources!B:B,0)),"fillme")</f>
        <v>unknown</v>
      </c>
      <c r="P2334" s="89" t="str">
        <f t="shared" si="499"/>
        <v>unknown_2025_4</v>
      </c>
      <c r="Q2334" s="87">
        <f>INDEX(elcc!G:G,MATCH(P2334,elcc!D:D,0))</f>
        <v>0</v>
      </c>
      <c r="R2334" s="89">
        <f t="shared" si="500"/>
        <v>1</v>
      </c>
      <c r="S2334" s="89" t="s">
        <v>6314</v>
      </c>
      <c r="T2334" s="89" t="s">
        <v>6314</v>
      </c>
      <c r="U2334" s="90" t="str">
        <f t="shared" si="501"/>
        <v>ok</v>
      </c>
      <c r="V2334" s="63" t="str">
        <f>INDEX(resources!F:F,MATCH(B2334,resources!B:B,0))</f>
        <v>special</v>
      </c>
      <c r="W2334" s="110">
        <f t="shared" si="502"/>
        <v>0</v>
      </c>
      <c r="X2334" s="110">
        <f t="shared" si="503"/>
        <v>0</v>
      </c>
      <c r="Y2334" s="110" t="str">
        <f t="shared" si="504"/>
        <v>transfer_purchase_raonly_NA_CONFIDENTIAL</v>
      </c>
      <c r="Z2334" s="110">
        <f>IF(COUNTIFS($Y$2:Y2334,Y2334)=1,1,0)</f>
        <v>0</v>
      </c>
      <c r="AA2334" s="110">
        <f>SUM($Z$2:Z2334)*Z2334</f>
        <v>0</v>
      </c>
      <c r="AB2334" s="110">
        <f>COUNTIFS(resources!B:B,B2334)</f>
        <v>1</v>
      </c>
      <c r="AC2334" s="110">
        <f t="shared" si="505"/>
        <v>1</v>
      </c>
      <c r="AD2334" s="110">
        <f t="shared" si="506"/>
        <v>1</v>
      </c>
      <c r="AE2334" s="110">
        <f t="shared" si="507"/>
        <v>0</v>
      </c>
      <c r="AF2334" s="110">
        <f t="shared" si="508"/>
        <v>1</v>
      </c>
      <c r="AG2334" s="110">
        <f t="shared" si="509"/>
        <v>0</v>
      </c>
      <c r="AH2334" s="110">
        <f t="shared" si="510"/>
        <v>0</v>
      </c>
      <c r="AI2334" s="110">
        <f t="shared" si="511"/>
        <v>1</v>
      </c>
      <c r="AJ2334" s="100">
        <f>ROW()</f>
        <v>2334</v>
      </c>
      <c r="AK2334" s="100" t="str">
        <f>INDEX('BadRows RECART'!$C$2:$C$1207,MATCH(monthly_gwh_mw!AJ2334,'BadRows RECART'!$D$2:$D$1207,0))</f>
        <v>EC_M_0-000-000-010</v>
      </c>
    </row>
    <row r="2335" spans="1:37" ht="20">
      <c r="A2335" s="106" t="s">
        <v>3907</v>
      </c>
      <c r="B2335" s="106" t="s">
        <v>437</v>
      </c>
      <c r="C2335" s="106" t="s">
        <v>6312</v>
      </c>
      <c r="D2335" s="168">
        <v>2025</v>
      </c>
      <c r="E2335" s="168">
        <v>5</v>
      </c>
      <c r="F2335" s="169">
        <v>0</v>
      </c>
      <c r="G2335" s="212" t="s">
        <v>6314</v>
      </c>
      <c r="H2335" s="212" t="s">
        <v>6314</v>
      </c>
      <c r="I2335" s="106" t="s">
        <v>556</v>
      </c>
      <c r="K2335" s="83" t="s">
        <v>6314</v>
      </c>
      <c r="L2335" s="83" t="s">
        <v>6314</v>
      </c>
      <c r="M2335" s="45" t="str">
        <f>IF(
ISNA(INDEX(resources!E:E,MATCH(B2335,resources!B:B,0))),"fillme",
INDEX(resources!E:E,MATCH(B2335,resources!B:B,0)))</f>
        <v>transfer_purchase</v>
      </c>
      <c r="N2335" s="45">
        <v>1</v>
      </c>
      <c r="O2335" s="83" t="str">
        <f>IFERROR(INDEX(resources!K:K,MATCH(B2335,resources!B:B,0)),"fillme")</f>
        <v>unknown</v>
      </c>
      <c r="P2335" s="89" t="str">
        <f t="shared" si="499"/>
        <v>unknown_2025_5</v>
      </c>
      <c r="Q2335" s="87">
        <f>INDEX(elcc!G:G,MATCH(P2335,elcc!D:D,0))</f>
        <v>0</v>
      </c>
      <c r="R2335" s="89">
        <f t="shared" si="500"/>
        <v>1</v>
      </c>
      <c r="S2335" s="89" t="s">
        <v>6314</v>
      </c>
      <c r="T2335" s="89" t="s">
        <v>6314</v>
      </c>
      <c r="U2335" s="90" t="str">
        <f t="shared" si="501"/>
        <v>ok</v>
      </c>
      <c r="V2335" s="63" t="str">
        <f>INDEX(resources!F:F,MATCH(B2335,resources!B:B,0))</f>
        <v>special</v>
      </c>
      <c r="W2335" s="110">
        <f t="shared" si="502"/>
        <v>0</v>
      </c>
      <c r="X2335" s="110">
        <f t="shared" si="503"/>
        <v>0</v>
      </c>
      <c r="Y2335" s="110" t="str">
        <f t="shared" si="504"/>
        <v>transfer_purchase_raonly_NA_CONFIDENTIAL</v>
      </c>
      <c r="Z2335" s="110">
        <f>IF(COUNTIFS($Y$2:Y2335,Y2335)=1,1,0)</f>
        <v>0</v>
      </c>
      <c r="AA2335" s="110">
        <f>SUM($Z$2:Z2335)*Z2335</f>
        <v>0</v>
      </c>
      <c r="AB2335" s="110">
        <f>COUNTIFS(resources!B:B,B2335)</f>
        <v>1</v>
      </c>
      <c r="AC2335" s="110">
        <f t="shared" si="505"/>
        <v>1</v>
      </c>
      <c r="AD2335" s="110">
        <f t="shared" si="506"/>
        <v>1</v>
      </c>
      <c r="AE2335" s="110">
        <f t="shared" si="507"/>
        <v>0</v>
      </c>
      <c r="AF2335" s="110">
        <f t="shared" si="508"/>
        <v>1</v>
      </c>
      <c r="AG2335" s="110">
        <f t="shared" si="509"/>
        <v>0</v>
      </c>
      <c r="AH2335" s="110">
        <f t="shared" si="510"/>
        <v>0</v>
      </c>
      <c r="AI2335" s="110">
        <f t="shared" si="511"/>
        <v>1</v>
      </c>
      <c r="AJ2335" s="100">
        <f>ROW()</f>
        <v>2335</v>
      </c>
      <c r="AK2335" s="100" t="str">
        <f>INDEX('BadRows RECART'!$C$2:$C$1207,MATCH(monthly_gwh_mw!AJ2335,'BadRows RECART'!$D$2:$D$1207,0))</f>
        <v>EC_M_0-000-000-010</v>
      </c>
    </row>
    <row r="2336" spans="1:37" ht="20">
      <c r="A2336" s="106" t="s">
        <v>3907</v>
      </c>
      <c r="B2336" s="106" t="s">
        <v>437</v>
      </c>
      <c r="C2336" s="106" t="s">
        <v>6312</v>
      </c>
      <c r="D2336" s="168">
        <v>2025</v>
      </c>
      <c r="E2336" s="168">
        <v>6</v>
      </c>
      <c r="F2336" s="169">
        <v>0</v>
      </c>
      <c r="G2336" s="212" t="s">
        <v>6314</v>
      </c>
      <c r="H2336" s="212" t="s">
        <v>6314</v>
      </c>
      <c r="I2336" s="106" t="s">
        <v>556</v>
      </c>
      <c r="K2336" s="83" t="s">
        <v>6314</v>
      </c>
      <c r="L2336" s="83" t="s">
        <v>6314</v>
      </c>
      <c r="M2336" s="45" t="str">
        <f>IF(
ISNA(INDEX(resources!E:E,MATCH(B2336,resources!B:B,0))),"fillme",
INDEX(resources!E:E,MATCH(B2336,resources!B:B,0)))</f>
        <v>transfer_purchase</v>
      </c>
      <c r="N2336" s="45">
        <v>1</v>
      </c>
      <c r="O2336" s="83" t="str">
        <f>IFERROR(INDEX(resources!K:K,MATCH(B2336,resources!B:B,0)),"fillme")</f>
        <v>unknown</v>
      </c>
      <c r="P2336" s="89" t="str">
        <f t="shared" si="499"/>
        <v>unknown_2025_6</v>
      </c>
      <c r="Q2336" s="87">
        <f>INDEX(elcc!G:G,MATCH(P2336,elcc!D:D,0))</f>
        <v>0</v>
      </c>
      <c r="R2336" s="89">
        <f t="shared" si="500"/>
        <v>1</v>
      </c>
      <c r="S2336" s="89" t="s">
        <v>6314</v>
      </c>
      <c r="T2336" s="89" t="s">
        <v>6314</v>
      </c>
      <c r="U2336" s="90" t="str">
        <f t="shared" si="501"/>
        <v>ok</v>
      </c>
      <c r="V2336" s="63" t="str">
        <f>INDEX(resources!F:F,MATCH(B2336,resources!B:B,0))</f>
        <v>special</v>
      </c>
      <c r="W2336" s="110">
        <f t="shared" si="502"/>
        <v>0</v>
      </c>
      <c r="X2336" s="110">
        <f t="shared" si="503"/>
        <v>0</v>
      </c>
      <c r="Y2336" s="110" t="str">
        <f t="shared" si="504"/>
        <v>transfer_purchase_raonly_NA_CONFIDENTIAL</v>
      </c>
      <c r="Z2336" s="110">
        <f>IF(COUNTIFS($Y$2:Y2336,Y2336)=1,1,0)</f>
        <v>0</v>
      </c>
      <c r="AA2336" s="110">
        <f>SUM($Z$2:Z2336)*Z2336</f>
        <v>0</v>
      </c>
      <c r="AB2336" s="110">
        <f>COUNTIFS(resources!B:B,B2336)</f>
        <v>1</v>
      </c>
      <c r="AC2336" s="110">
        <f t="shared" si="505"/>
        <v>1</v>
      </c>
      <c r="AD2336" s="110">
        <f t="shared" si="506"/>
        <v>1</v>
      </c>
      <c r="AE2336" s="110">
        <f t="shared" si="507"/>
        <v>0</v>
      </c>
      <c r="AF2336" s="110">
        <f t="shared" si="508"/>
        <v>1</v>
      </c>
      <c r="AG2336" s="110">
        <f t="shared" si="509"/>
        <v>0</v>
      </c>
      <c r="AH2336" s="110">
        <f t="shared" si="510"/>
        <v>0</v>
      </c>
      <c r="AI2336" s="110">
        <f t="shared" si="511"/>
        <v>1</v>
      </c>
      <c r="AJ2336" s="100">
        <f>ROW()</f>
        <v>2336</v>
      </c>
      <c r="AK2336" s="100" t="str">
        <f>INDEX('BadRows RECART'!$C$2:$C$1207,MATCH(monthly_gwh_mw!AJ2336,'BadRows RECART'!$D$2:$D$1207,0))</f>
        <v>EC_M_0-000-000-010</v>
      </c>
    </row>
    <row r="2337" spans="1:37" ht="20">
      <c r="A2337" s="106" t="s">
        <v>3907</v>
      </c>
      <c r="B2337" s="106" t="s">
        <v>437</v>
      </c>
      <c r="C2337" s="106" t="s">
        <v>6312</v>
      </c>
      <c r="D2337" s="168">
        <v>2025</v>
      </c>
      <c r="E2337" s="168">
        <v>7</v>
      </c>
      <c r="F2337" s="169">
        <v>0</v>
      </c>
      <c r="G2337" s="212" t="s">
        <v>6314</v>
      </c>
      <c r="H2337" s="212" t="s">
        <v>6314</v>
      </c>
      <c r="I2337" s="106" t="s">
        <v>556</v>
      </c>
      <c r="K2337" s="83" t="s">
        <v>6314</v>
      </c>
      <c r="L2337" s="83" t="s">
        <v>6314</v>
      </c>
      <c r="M2337" s="45" t="str">
        <f>IF(
ISNA(INDEX(resources!E:E,MATCH(B2337,resources!B:B,0))),"fillme",
INDEX(resources!E:E,MATCH(B2337,resources!B:B,0)))</f>
        <v>transfer_purchase</v>
      </c>
      <c r="N2337" s="45">
        <v>1</v>
      </c>
      <c r="O2337" s="83" t="str">
        <f>IFERROR(INDEX(resources!K:K,MATCH(B2337,resources!B:B,0)),"fillme")</f>
        <v>unknown</v>
      </c>
      <c r="P2337" s="89" t="str">
        <f t="shared" si="499"/>
        <v>unknown_2025_7</v>
      </c>
      <c r="Q2337" s="87">
        <f>INDEX(elcc!G:G,MATCH(P2337,elcc!D:D,0))</f>
        <v>0</v>
      </c>
      <c r="R2337" s="89">
        <f t="shared" si="500"/>
        <v>1</v>
      </c>
      <c r="S2337" s="89" t="s">
        <v>6314</v>
      </c>
      <c r="T2337" s="89" t="s">
        <v>6314</v>
      </c>
      <c r="U2337" s="90" t="str">
        <f t="shared" si="501"/>
        <v>ok</v>
      </c>
      <c r="V2337" s="63" t="str">
        <f>INDEX(resources!F:F,MATCH(B2337,resources!B:B,0))</f>
        <v>special</v>
      </c>
      <c r="W2337" s="110">
        <f t="shared" si="502"/>
        <v>0</v>
      </c>
      <c r="X2337" s="110">
        <f t="shared" si="503"/>
        <v>0</v>
      </c>
      <c r="Y2337" s="110" t="str">
        <f t="shared" si="504"/>
        <v>transfer_purchase_raonly_NA_CONFIDENTIAL</v>
      </c>
      <c r="Z2337" s="110">
        <f>IF(COUNTIFS($Y$2:Y2337,Y2337)=1,1,0)</f>
        <v>0</v>
      </c>
      <c r="AA2337" s="110">
        <f>SUM($Z$2:Z2337)*Z2337</f>
        <v>0</v>
      </c>
      <c r="AB2337" s="110">
        <f>COUNTIFS(resources!B:B,B2337)</f>
        <v>1</v>
      </c>
      <c r="AC2337" s="110">
        <f t="shared" si="505"/>
        <v>1</v>
      </c>
      <c r="AD2337" s="110">
        <f t="shared" si="506"/>
        <v>1</v>
      </c>
      <c r="AE2337" s="110">
        <f t="shared" si="507"/>
        <v>0</v>
      </c>
      <c r="AF2337" s="110">
        <f t="shared" si="508"/>
        <v>1</v>
      </c>
      <c r="AG2337" s="110">
        <f t="shared" si="509"/>
        <v>0</v>
      </c>
      <c r="AH2337" s="110">
        <f t="shared" si="510"/>
        <v>0</v>
      </c>
      <c r="AI2337" s="110">
        <f t="shared" si="511"/>
        <v>1</v>
      </c>
      <c r="AJ2337" s="100">
        <f>ROW()</f>
        <v>2337</v>
      </c>
      <c r="AK2337" s="100" t="str">
        <f>INDEX('BadRows RECART'!$C$2:$C$1207,MATCH(monthly_gwh_mw!AJ2337,'BadRows RECART'!$D$2:$D$1207,0))</f>
        <v>EC_M_0-000-000-010</v>
      </c>
    </row>
    <row r="2338" spans="1:37" ht="20">
      <c r="A2338" s="106" t="s">
        <v>3907</v>
      </c>
      <c r="B2338" s="106" t="s">
        <v>437</v>
      </c>
      <c r="C2338" s="106" t="s">
        <v>6312</v>
      </c>
      <c r="D2338" s="168">
        <v>2025</v>
      </c>
      <c r="E2338" s="168">
        <v>8</v>
      </c>
      <c r="F2338" s="169">
        <v>0</v>
      </c>
      <c r="G2338" s="212" t="s">
        <v>6314</v>
      </c>
      <c r="H2338" s="212" t="s">
        <v>6314</v>
      </c>
      <c r="I2338" s="106" t="s">
        <v>556</v>
      </c>
      <c r="K2338" s="83" t="s">
        <v>6314</v>
      </c>
      <c r="L2338" s="83" t="s">
        <v>6314</v>
      </c>
      <c r="M2338" s="45" t="str">
        <f>IF(
ISNA(INDEX(resources!E:E,MATCH(B2338,resources!B:B,0))),"fillme",
INDEX(resources!E:E,MATCH(B2338,resources!B:B,0)))</f>
        <v>transfer_purchase</v>
      </c>
      <c r="N2338" s="45">
        <v>1</v>
      </c>
      <c r="O2338" s="83" t="str">
        <f>IFERROR(INDEX(resources!K:K,MATCH(B2338,resources!B:B,0)),"fillme")</f>
        <v>unknown</v>
      </c>
      <c r="P2338" s="89" t="str">
        <f t="shared" si="499"/>
        <v>unknown_2025_8</v>
      </c>
      <c r="Q2338" s="87">
        <f>INDEX(elcc!G:G,MATCH(P2338,elcc!D:D,0))</f>
        <v>0</v>
      </c>
      <c r="R2338" s="89">
        <f t="shared" si="500"/>
        <v>1</v>
      </c>
      <c r="S2338" s="89" t="s">
        <v>6314</v>
      </c>
      <c r="T2338" s="89" t="s">
        <v>6314</v>
      </c>
      <c r="U2338" s="90" t="str">
        <f t="shared" si="501"/>
        <v>ok</v>
      </c>
      <c r="V2338" s="63" t="str">
        <f>INDEX(resources!F:F,MATCH(B2338,resources!B:B,0))</f>
        <v>special</v>
      </c>
      <c r="W2338" s="110">
        <f t="shared" si="502"/>
        <v>0</v>
      </c>
      <c r="X2338" s="110">
        <f t="shared" si="503"/>
        <v>0</v>
      </c>
      <c r="Y2338" s="110" t="str">
        <f t="shared" si="504"/>
        <v>transfer_purchase_raonly_NA_CONFIDENTIAL</v>
      </c>
      <c r="Z2338" s="110">
        <f>IF(COUNTIFS($Y$2:Y2338,Y2338)=1,1,0)</f>
        <v>0</v>
      </c>
      <c r="AA2338" s="110">
        <f>SUM($Z$2:Z2338)*Z2338</f>
        <v>0</v>
      </c>
      <c r="AB2338" s="110">
        <f>COUNTIFS(resources!B:B,B2338)</f>
        <v>1</v>
      </c>
      <c r="AC2338" s="110">
        <f t="shared" si="505"/>
        <v>1</v>
      </c>
      <c r="AD2338" s="110">
        <f t="shared" si="506"/>
        <v>1</v>
      </c>
      <c r="AE2338" s="110">
        <f t="shared" si="507"/>
        <v>0</v>
      </c>
      <c r="AF2338" s="110">
        <f t="shared" si="508"/>
        <v>1</v>
      </c>
      <c r="AG2338" s="110">
        <f t="shared" si="509"/>
        <v>0</v>
      </c>
      <c r="AH2338" s="110">
        <f t="shared" si="510"/>
        <v>0</v>
      </c>
      <c r="AI2338" s="110">
        <f t="shared" si="511"/>
        <v>1</v>
      </c>
      <c r="AJ2338" s="100">
        <f>ROW()</f>
        <v>2338</v>
      </c>
      <c r="AK2338" s="100" t="str">
        <f>INDEX('BadRows RECART'!$C$2:$C$1207,MATCH(monthly_gwh_mw!AJ2338,'BadRows RECART'!$D$2:$D$1207,0))</f>
        <v>EC_M_0-000-000-010</v>
      </c>
    </row>
    <row r="2339" spans="1:37" ht="20">
      <c r="A2339" s="106" t="s">
        <v>3907</v>
      </c>
      <c r="B2339" s="106" t="s">
        <v>437</v>
      </c>
      <c r="C2339" s="106" t="s">
        <v>6312</v>
      </c>
      <c r="D2339" s="168">
        <v>2025</v>
      </c>
      <c r="E2339" s="168">
        <v>9</v>
      </c>
      <c r="F2339" s="169">
        <v>0</v>
      </c>
      <c r="G2339" s="212" t="s">
        <v>6314</v>
      </c>
      <c r="H2339" s="212" t="s">
        <v>6314</v>
      </c>
      <c r="I2339" s="106" t="s">
        <v>556</v>
      </c>
      <c r="K2339" s="83" t="s">
        <v>6314</v>
      </c>
      <c r="L2339" s="83" t="s">
        <v>6314</v>
      </c>
      <c r="M2339" s="45" t="str">
        <f>IF(
ISNA(INDEX(resources!E:E,MATCH(B2339,resources!B:B,0))),"fillme",
INDEX(resources!E:E,MATCH(B2339,resources!B:B,0)))</f>
        <v>transfer_purchase</v>
      </c>
      <c r="N2339" s="45">
        <v>1</v>
      </c>
      <c r="O2339" s="83" t="str">
        <f>IFERROR(INDEX(resources!K:K,MATCH(B2339,resources!B:B,0)),"fillme")</f>
        <v>unknown</v>
      </c>
      <c r="P2339" s="89" t="str">
        <f t="shared" si="499"/>
        <v>unknown_2025_9</v>
      </c>
      <c r="Q2339" s="87">
        <f>INDEX(elcc!G:G,MATCH(P2339,elcc!D:D,0))</f>
        <v>0</v>
      </c>
      <c r="R2339" s="89">
        <f t="shared" si="500"/>
        <v>1</v>
      </c>
      <c r="S2339" s="89" t="s">
        <v>6314</v>
      </c>
      <c r="T2339" s="89" t="s">
        <v>6314</v>
      </c>
      <c r="U2339" s="90" t="str">
        <f t="shared" si="501"/>
        <v>ok</v>
      </c>
      <c r="V2339" s="63" t="str">
        <f>INDEX(resources!F:F,MATCH(B2339,resources!B:B,0))</f>
        <v>special</v>
      </c>
      <c r="W2339" s="110">
        <f t="shared" si="502"/>
        <v>0</v>
      </c>
      <c r="X2339" s="110">
        <f t="shared" si="503"/>
        <v>0</v>
      </c>
      <c r="Y2339" s="110" t="str">
        <f t="shared" si="504"/>
        <v>transfer_purchase_raonly_NA_CONFIDENTIAL</v>
      </c>
      <c r="Z2339" s="110">
        <f>IF(COUNTIFS($Y$2:Y2339,Y2339)=1,1,0)</f>
        <v>0</v>
      </c>
      <c r="AA2339" s="110">
        <f>SUM($Z$2:Z2339)*Z2339</f>
        <v>0</v>
      </c>
      <c r="AB2339" s="110">
        <f>COUNTIFS(resources!B:B,B2339)</f>
        <v>1</v>
      </c>
      <c r="AC2339" s="110">
        <f t="shared" si="505"/>
        <v>1</v>
      </c>
      <c r="AD2339" s="110">
        <f t="shared" si="506"/>
        <v>1</v>
      </c>
      <c r="AE2339" s="110">
        <f t="shared" si="507"/>
        <v>0</v>
      </c>
      <c r="AF2339" s="110">
        <f t="shared" si="508"/>
        <v>1</v>
      </c>
      <c r="AG2339" s="110">
        <f t="shared" si="509"/>
        <v>0</v>
      </c>
      <c r="AH2339" s="110">
        <f t="shared" si="510"/>
        <v>0</v>
      </c>
      <c r="AI2339" s="110">
        <f t="shared" si="511"/>
        <v>1</v>
      </c>
      <c r="AJ2339" s="100">
        <f>ROW()</f>
        <v>2339</v>
      </c>
      <c r="AK2339" s="100" t="str">
        <f>INDEX('BadRows RECART'!$C$2:$C$1207,MATCH(monthly_gwh_mw!AJ2339,'BadRows RECART'!$D$2:$D$1207,0))</f>
        <v>EC_M_0-000-000-010</v>
      </c>
    </row>
    <row r="2340" spans="1:37" ht="20">
      <c r="A2340" s="106" t="s">
        <v>3907</v>
      </c>
      <c r="B2340" s="106" t="s">
        <v>437</v>
      </c>
      <c r="C2340" s="106" t="s">
        <v>6312</v>
      </c>
      <c r="D2340" s="168">
        <v>2025</v>
      </c>
      <c r="E2340" s="168">
        <v>10</v>
      </c>
      <c r="F2340" s="169">
        <v>0</v>
      </c>
      <c r="G2340" s="212" t="s">
        <v>6314</v>
      </c>
      <c r="H2340" s="212" t="s">
        <v>6314</v>
      </c>
      <c r="I2340" s="106" t="s">
        <v>556</v>
      </c>
      <c r="K2340" s="83" t="s">
        <v>6314</v>
      </c>
      <c r="L2340" s="83" t="s">
        <v>6314</v>
      </c>
      <c r="M2340" s="45" t="str">
        <f>IF(
ISNA(INDEX(resources!E:E,MATCH(B2340,resources!B:B,0))),"fillme",
INDEX(resources!E:E,MATCH(B2340,resources!B:B,0)))</f>
        <v>transfer_purchase</v>
      </c>
      <c r="N2340" s="45">
        <v>1</v>
      </c>
      <c r="O2340" s="83" t="str">
        <f>IFERROR(INDEX(resources!K:K,MATCH(B2340,resources!B:B,0)),"fillme")</f>
        <v>unknown</v>
      </c>
      <c r="P2340" s="89" t="str">
        <f t="shared" si="499"/>
        <v>unknown_2025_10</v>
      </c>
      <c r="Q2340" s="87">
        <f>INDEX(elcc!G:G,MATCH(P2340,elcc!D:D,0))</f>
        <v>0</v>
      </c>
      <c r="R2340" s="89">
        <f t="shared" si="500"/>
        <v>1</v>
      </c>
      <c r="S2340" s="89" t="s">
        <v>6314</v>
      </c>
      <c r="T2340" s="89" t="s">
        <v>6314</v>
      </c>
      <c r="U2340" s="90" t="str">
        <f t="shared" si="501"/>
        <v>ok</v>
      </c>
      <c r="V2340" s="63" t="str">
        <f>INDEX(resources!F:F,MATCH(B2340,resources!B:B,0))</f>
        <v>special</v>
      </c>
      <c r="W2340" s="110">
        <f t="shared" si="502"/>
        <v>0</v>
      </c>
      <c r="X2340" s="110">
        <f t="shared" si="503"/>
        <v>0</v>
      </c>
      <c r="Y2340" s="110" t="str">
        <f t="shared" si="504"/>
        <v>transfer_purchase_raonly_NA_CONFIDENTIAL</v>
      </c>
      <c r="Z2340" s="110">
        <f>IF(COUNTIFS($Y$2:Y2340,Y2340)=1,1,0)</f>
        <v>0</v>
      </c>
      <c r="AA2340" s="110">
        <f>SUM($Z$2:Z2340)*Z2340</f>
        <v>0</v>
      </c>
      <c r="AB2340" s="110">
        <f>COUNTIFS(resources!B:B,B2340)</f>
        <v>1</v>
      </c>
      <c r="AC2340" s="110">
        <f t="shared" si="505"/>
        <v>1</v>
      </c>
      <c r="AD2340" s="110">
        <f t="shared" si="506"/>
        <v>1</v>
      </c>
      <c r="AE2340" s="110">
        <f t="shared" si="507"/>
        <v>0</v>
      </c>
      <c r="AF2340" s="110">
        <f t="shared" si="508"/>
        <v>1</v>
      </c>
      <c r="AG2340" s="110">
        <f t="shared" si="509"/>
        <v>0</v>
      </c>
      <c r="AH2340" s="110">
        <f t="shared" si="510"/>
        <v>0</v>
      </c>
      <c r="AI2340" s="110">
        <f t="shared" si="511"/>
        <v>1</v>
      </c>
      <c r="AJ2340" s="100">
        <f>ROW()</f>
        <v>2340</v>
      </c>
      <c r="AK2340" s="100" t="str">
        <f>INDEX('BadRows RECART'!$C$2:$C$1207,MATCH(monthly_gwh_mw!AJ2340,'BadRows RECART'!$D$2:$D$1207,0))</f>
        <v>EC_M_0-000-000-010</v>
      </c>
    </row>
    <row r="2341" spans="1:37" ht="20">
      <c r="A2341" s="106" t="s">
        <v>3907</v>
      </c>
      <c r="B2341" s="106" t="s">
        <v>437</v>
      </c>
      <c r="C2341" s="106" t="s">
        <v>6312</v>
      </c>
      <c r="D2341" s="168">
        <v>2025</v>
      </c>
      <c r="E2341" s="168">
        <v>11</v>
      </c>
      <c r="F2341" s="169">
        <v>0</v>
      </c>
      <c r="G2341" s="212" t="s">
        <v>6314</v>
      </c>
      <c r="H2341" s="212" t="s">
        <v>6314</v>
      </c>
      <c r="I2341" s="106" t="s">
        <v>556</v>
      </c>
      <c r="K2341" s="83" t="s">
        <v>6314</v>
      </c>
      <c r="L2341" s="83" t="s">
        <v>6314</v>
      </c>
      <c r="M2341" s="45" t="str">
        <f>IF(
ISNA(INDEX(resources!E:E,MATCH(B2341,resources!B:B,0))),"fillme",
INDEX(resources!E:E,MATCH(B2341,resources!B:B,0)))</f>
        <v>transfer_purchase</v>
      </c>
      <c r="N2341" s="45">
        <v>1</v>
      </c>
      <c r="O2341" s="83" t="str">
        <f>IFERROR(INDEX(resources!K:K,MATCH(B2341,resources!B:B,0)),"fillme")</f>
        <v>unknown</v>
      </c>
      <c r="P2341" s="89" t="str">
        <f t="shared" si="499"/>
        <v>unknown_2025_11</v>
      </c>
      <c r="Q2341" s="87">
        <f>INDEX(elcc!G:G,MATCH(P2341,elcc!D:D,0))</f>
        <v>0</v>
      </c>
      <c r="R2341" s="89">
        <f t="shared" si="500"/>
        <v>1</v>
      </c>
      <c r="S2341" s="89" t="s">
        <v>6314</v>
      </c>
      <c r="T2341" s="89" t="s">
        <v>6314</v>
      </c>
      <c r="U2341" s="90" t="str">
        <f t="shared" si="501"/>
        <v>ok</v>
      </c>
      <c r="V2341" s="63" t="str">
        <f>INDEX(resources!F:F,MATCH(B2341,resources!B:B,0))</f>
        <v>special</v>
      </c>
      <c r="W2341" s="110">
        <f t="shared" si="502"/>
        <v>0</v>
      </c>
      <c r="X2341" s="110">
        <f t="shared" si="503"/>
        <v>0</v>
      </c>
      <c r="Y2341" s="110" t="str">
        <f t="shared" si="504"/>
        <v>transfer_purchase_raonly_NA_CONFIDENTIAL</v>
      </c>
      <c r="Z2341" s="110">
        <f>IF(COUNTIFS($Y$2:Y2341,Y2341)=1,1,0)</f>
        <v>0</v>
      </c>
      <c r="AA2341" s="110">
        <f>SUM($Z$2:Z2341)*Z2341</f>
        <v>0</v>
      </c>
      <c r="AB2341" s="110">
        <f>COUNTIFS(resources!B:B,B2341)</f>
        <v>1</v>
      </c>
      <c r="AC2341" s="110">
        <f t="shared" si="505"/>
        <v>1</v>
      </c>
      <c r="AD2341" s="110">
        <f t="shared" si="506"/>
        <v>1</v>
      </c>
      <c r="AE2341" s="110">
        <f t="shared" si="507"/>
        <v>0</v>
      </c>
      <c r="AF2341" s="110">
        <f t="shared" si="508"/>
        <v>1</v>
      </c>
      <c r="AG2341" s="110">
        <f t="shared" si="509"/>
        <v>0</v>
      </c>
      <c r="AH2341" s="110">
        <f t="shared" si="510"/>
        <v>0</v>
      </c>
      <c r="AI2341" s="110">
        <f t="shared" si="511"/>
        <v>1</v>
      </c>
      <c r="AJ2341" s="100">
        <f>ROW()</f>
        <v>2341</v>
      </c>
      <c r="AK2341" s="100" t="str">
        <f>INDEX('BadRows RECART'!$C$2:$C$1207,MATCH(monthly_gwh_mw!AJ2341,'BadRows RECART'!$D$2:$D$1207,0))</f>
        <v>EC_M_0-000-000-010</v>
      </c>
    </row>
    <row r="2342" spans="1:37" ht="20">
      <c r="A2342" s="106" t="s">
        <v>3907</v>
      </c>
      <c r="B2342" s="106" t="s">
        <v>437</v>
      </c>
      <c r="C2342" s="106" t="s">
        <v>6312</v>
      </c>
      <c r="D2342" s="168">
        <v>2025</v>
      </c>
      <c r="E2342" s="168">
        <v>12</v>
      </c>
      <c r="F2342" s="169">
        <v>0</v>
      </c>
      <c r="G2342" s="212" t="s">
        <v>6314</v>
      </c>
      <c r="H2342" s="212" t="s">
        <v>6314</v>
      </c>
      <c r="I2342" s="106" t="s">
        <v>556</v>
      </c>
      <c r="K2342" s="83" t="s">
        <v>6314</v>
      </c>
      <c r="L2342" s="83" t="s">
        <v>6314</v>
      </c>
      <c r="M2342" s="45" t="str">
        <f>IF(
ISNA(INDEX(resources!E:E,MATCH(B2342,resources!B:B,0))),"fillme",
INDEX(resources!E:E,MATCH(B2342,resources!B:B,0)))</f>
        <v>transfer_purchase</v>
      </c>
      <c r="N2342" s="45">
        <v>1</v>
      </c>
      <c r="O2342" s="83" t="str">
        <f>IFERROR(INDEX(resources!K:K,MATCH(B2342,resources!B:B,0)),"fillme")</f>
        <v>unknown</v>
      </c>
      <c r="P2342" s="89" t="str">
        <f t="shared" si="499"/>
        <v>unknown_2025_12</v>
      </c>
      <c r="Q2342" s="87">
        <f>INDEX(elcc!G:G,MATCH(P2342,elcc!D:D,0))</f>
        <v>0</v>
      </c>
      <c r="R2342" s="89">
        <f t="shared" si="500"/>
        <v>1</v>
      </c>
      <c r="S2342" s="89" t="s">
        <v>6314</v>
      </c>
      <c r="T2342" s="89" t="s">
        <v>6314</v>
      </c>
      <c r="U2342" s="90" t="str">
        <f t="shared" si="501"/>
        <v>ok</v>
      </c>
      <c r="V2342" s="63" t="str">
        <f>INDEX(resources!F:F,MATCH(B2342,resources!B:B,0))</f>
        <v>special</v>
      </c>
      <c r="W2342" s="110">
        <f t="shared" si="502"/>
        <v>0</v>
      </c>
      <c r="X2342" s="110">
        <f t="shared" si="503"/>
        <v>0</v>
      </c>
      <c r="Y2342" s="110" t="str">
        <f t="shared" si="504"/>
        <v>transfer_purchase_raonly_NA_CONFIDENTIAL</v>
      </c>
      <c r="Z2342" s="110">
        <f>IF(COUNTIFS($Y$2:Y2342,Y2342)=1,1,0)</f>
        <v>0</v>
      </c>
      <c r="AA2342" s="110">
        <f>SUM($Z$2:Z2342)*Z2342</f>
        <v>0</v>
      </c>
      <c r="AB2342" s="110">
        <f>COUNTIFS(resources!B:B,B2342)</f>
        <v>1</v>
      </c>
      <c r="AC2342" s="110">
        <f t="shared" si="505"/>
        <v>1</v>
      </c>
      <c r="AD2342" s="110">
        <f t="shared" si="506"/>
        <v>1</v>
      </c>
      <c r="AE2342" s="110">
        <f t="shared" si="507"/>
        <v>0</v>
      </c>
      <c r="AF2342" s="110">
        <f t="shared" si="508"/>
        <v>1</v>
      </c>
      <c r="AG2342" s="110">
        <f t="shared" si="509"/>
        <v>0</v>
      </c>
      <c r="AH2342" s="110">
        <f t="shared" si="510"/>
        <v>0</v>
      </c>
      <c r="AI2342" s="110">
        <f t="shared" si="511"/>
        <v>1</v>
      </c>
      <c r="AJ2342" s="100">
        <f>ROW()</f>
        <v>2342</v>
      </c>
      <c r="AK2342" s="100" t="str">
        <f>INDEX('BadRows RECART'!$C$2:$C$1207,MATCH(monthly_gwh_mw!AJ2342,'BadRows RECART'!$D$2:$D$1207,0))</f>
        <v>EC_M_0-000-000-010</v>
      </c>
    </row>
    <row r="2343" spans="1:37" ht="20">
      <c r="A2343" s="106" t="s">
        <v>3907</v>
      </c>
      <c r="B2343" s="106" t="s">
        <v>437</v>
      </c>
      <c r="C2343" s="106" t="s">
        <v>6312</v>
      </c>
      <c r="D2343" s="168">
        <v>2026</v>
      </c>
      <c r="E2343" s="168">
        <v>1</v>
      </c>
      <c r="F2343" s="169">
        <v>0</v>
      </c>
      <c r="G2343" s="212" t="s">
        <v>6314</v>
      </c>
      <c r="H2343" s="212" t="s">
        <v>6314</v>
      </c>
      <c r="I2343" s="106" t="s">
        <v>556</v>
      </c>
      <c r="K2343" s="83" t="s">
        <v>6314</v>
      </c>
      <c r="L2343" s="83" t="s">
        <v>6314</v>
      </c>
      <c r="M2343" s="45" t="str">
        <f>IF(
ISNA(INDEX(resources!E:E,MATCH(B2343,resources!B:B,0))),"fillme",
INDEX(resources!E:E,MATCH(B2343,resources!B:B,0)))</f>
        <v>transfer_purchase</v>
      </c>
      <c r="N2343" s="45">
        <v>1</v>
      </c>
      <c r="O2343" s="83" t="str">
        <f>IFERROR(INDEX(resources!K:K,MATCH(B2343,resources!B:B,0)),"fillme")</f>
        <v>unknown</v>
      </c>
      <c r="P2343" s="89" t="str">
        <f t="shared" si="499"/>
        <v>unknown_2026_1</v>
      </c>
      <c r="Q2343" s="87">
        <f>INDEX(elcc!G:G,MATCH(P2343,elcc!D:D,0))</f>
        <v>0</v>
      </c>
      <c r="R2343" s="89">
        <f t="shared" si="500"/>
        <v>1</v>
      </c>
      <c r="S2343" s="89" t="s">
        <v>6314</v>
      </c>
      <c r="T2343" s="89" t="s">
        <v>6314</v>
      </c>
      <c r="U2343" s="90" t="str">
        <f t="shared" si="501"/>
        <v>ok</v>
      </c>
      <c r="V2343" s="63" t="str">
        <f>INDEX(resources!F:F,MATCH(B2343,resources!B:B,0))</f>
        <v>special</v>
      </c>
      <c r="W2343" s="110">
        <f t="shared" si="502"/>
        <v>0</v>
      </c>
      <c r="X2343" s="110">
        <f t="shared" si="503"/>
        <v>0</v>
      </c>
      <c r="Y2343" s="110" t="str">
        <f t="shared" si="504"/>
        <v>transfer_purchase_raonly_NA_CONFIDENTIAL</v>
      </c>
      <c r="Z2343" s="110">
        <f>IF(COUNTIFS($Y$2:Y2343,Y2343)=1,1,0)</f>
        <v>0</v>
      </c>
      <c r="AA2343" s="110">
        <f>SUM($Z$2:Z2343)*Z2343</f>
        <v>0</v>
      </c>
      <c r="AB2343" s="110">
        <f>COUNTIFS(resources!B:B,B2343)</f>
        <v>1</v>
      </c>
      <c r="AC2343" s="110">
        <f t="shared" si="505"/>
        <v>1</v>
      </c>
      <c r="AD2343" s="110">
        <f t="shared" si="506"/>
        <v>1</v>
      </c>
      <c r="AE2343" s="110">
        <f t="shared" si="507"/>
        <v>0</v>
      </c>
      <c r="AF2343" s="110">
        <f t="shared" si="508"/>
        <v>1</v>
      </c>
      <c r="AG2343" s="110">
        <f t="shared" si="509"/>
        <v>0</v>
      </c>
      <c r="AH2343" s="110">
        <f t="shared" si="510"/>
        <v>0</v>
      </c>
      <c r="AI2343" s="110">
        <f t="shared" si="511"/>
        <v>1</v>
      </c>
      <c r="AJ2343" s="100">
        <f>ROW()</f>
        <v>2343</v>
      </c>
      <c r="AK2343" s="100" t="str">
        <f>INDEX('BadRows RECART'!$C$2:$C$1207,MATCH(monthly_gwh_mw!AJ2343,'BadRows RECART'!$D$2:$D$1207,0))</f>
        <v>EC_M_0-000-000-010</v>
      </c>
    </row>
    <row r="2344" spans="1:37" ht="20">
      <c r="A2344" s="106" t="s">
        <v>3907</v>
      </c>
      <c r="B2344" s="106" t="s">
        <v>437</v>
      </c>
      <c r="C2344" s="106" t="s">
        <v>6312</v>
      </c>
      <c r="D2344" s="168">
        <v>2026</v>
      </c>
      <c r="E2344" s="168">
        <v>2</v>
      </c>
      <c r="F2344" s="169">
        <v>0</v>
      </c>
      <c r="G2344" s="212" t="s">
        <v>6314</v>
      </c>
      <c r="H2344" s="212" t="s">
        <v>6314</v>
      </c>
      <c r="I2344" s="106" t="s">
        <v>556</v>
      </c>
      <c r="K2344" s="83" t="s">
        <v>6314</v>
      </c>
      <c r="L2344" s="83" t="s">
        <v>6314</v>
      </c>
      <c r="M2344" s="45" t="str">
        <f>IF(
ISNA(INDEX(resources!E:E,MATCH(B2344,resources!B:B,0))),"fillme",
INDEX(resources!E:E,MATCH(B2344,resources!B:B,0)))</f>
        <v>transfer_purchase</v>
      </c>
      <c r="N2344" s="45">
        <v>1</v>
      </c>
      <c r="O2344" s="83" t="str">
        <f>IFERROR(INDEX(resources!K:K,MATCH(B2344,resources!B:B,0)),"fillme")</f>
        <v>unknown</v>
      </c>
      <c r="P2344" s="89" t="str">
        <f t="shared" si="499"/>
        <v>unknown_2026_2</v>
      </c>
      <c r="Q2344" s="87">
        <f>INDEX(elcc!G:G,MATCH(P2344,elcc!D:D,0))</f>
        <v>0</v>
      </c>
      <c r="R2344" s="89">
        <f t="shared" si="500"/>
        <v>1</v>
      </c>
      <c r="S2344" s="89" t="s">
        <v>6314</v>
      </c>
      <c r="T2344" s="89" t="s">
        <v>6314</v>
      </c>
      <c r="U2344" s="90" t="str">
        <f t="shared" si="501"/>
        <v>ok</v>
      </c>
      <c r="V2344" s="63" t="str">
        <f>INDEX(resources!F:F,MATCH(B2344,resources!B:B,0))</f>
        <v>special</v>
      </c>
      <c r="W2344" s="110">
        <f t="shared" si="502"/>
        <v>0</v>
      </c>
      <c r="X2344" s="110">
        <f t="shared" si="503"/>
        <v>0</v>
      </c>
      <c r="Y2344" s="110" t="str">
        <f t="shared" si="504"/>
        <v>transfer_purchase_raonly_NA_CONFIDENTIAL</v>
      </c>
      <c r="Z2344" s="110">
        <f>IF(COUNTIFS($Y$2:Y2344,Y2344)=1,1,0)</f>
        <v>0</v>
      </c>
      <c r="AA2344" s="110">
        <f>SUM($Z$2:Z2344)*Z2344</f>
        <v>0</v>
      </c>
      <c r="AB2344" s="110">
        <f>COUNTIFS(resources!B:B,B2344)</f>
        <v>1</v>
      </c>
      <c r="AC2344" s="110">
        <f t="shared" si="505"/>
        <v>1</v>
      </c>
      <c r="AD2344" s="110">
        <f t="shared" si="506"/>
        <v>1</v>
      </c>
      <c r="AE2344" s="110">
        <f t="shared" si="507"/>
        <v>0</v>
      </c>
      <c r="AF2344" s="110">
        <f t="shared" si="508"/>
        <v>1</v>
      </c>
      <c r="AG2344" s="110">
        <f t="shared" si="509"/>
        <v>0</v>
      </c>
      <c r="AH2344" s="110">
        <f t="shared" si="510"/>
        <v>0</v>
      </c>
      <c r="AI2344" s="110">
        <f t="shared" si="511"/>
        <v>1</v>
      </c>
      <c r="AJ2344" s="100">
        <f>ROW()</f>
        <v>2344</v>
      </c>
      <c r="AK2344" s="100" t="str">
        <f>INDEX('BadRows RECART'!$C$2:$C$1207,MATCH(monthly_gwh_mw!AJ2344,'BadRows RECART'!$D$2:$D$1207,0))</f>
        <v>EC_M_0-000-000-010</v>
      </c>
    </row>
    <row r="2345" spans="1:37" ht="20">
      <c r="A2345" s="106" t="s">
        <v>3907</v>
      </c>
      <c r="B2345" s="106" t="s">
        <v>437</v>
      </c>
      <c r="C2345" s="106" t="s">
        <v>6312</v>
      </c>
      <c r="D2345" s="168">
        <v>2026</v>
      </c>
      <c r="E2345" s="168">
        <v>3</v>
      </c>
      <c r="F2345" s="169">
        <v>0</v>
      </c>
      <c r="G2345" s="212" t="s">
        <v>6314</v>
      </c>
      <c r="H2345" s="212" t="s">
        <v>6314</v>
      </c>
      <c r="I2345" s="106" t="s">
        <v>556</v>
      </c>
      <c r="K2345" s="83" t="s">
        <v>6314</v>
      </c>
      <c r="L2345" s="83" t="s">
        <v>6314</v>
      </c>
      <c r="M2345" s="45" t="str">
        <f>IF(
ISNA(INDEX(resources!E:E,MATCH(B2345,resources!B:B,0))),"fillme",
INDEX(resources!E:E,MATCH(B2345,resources!B:B,0)))</f>
        <v>transfer_purchase</v>
      </c>
      <c r="N2345" s="45">
        <v>1</v>
      </c>
      <c r="O2345" s="83" t="str">
        <f>IFERROR(INDEX(resources!K:K,MATCH(B2345,resources!B:B,0)),"fillme")</f>
        <v>unknown</v>
      </c>
      <c r="P2345" s="89" t="str">
        <f t="shared" si="499"/>
        <v>unknown_2026_3</v>
      </c>
      <c r="Q2345" s="87">
        <f>INDEX(elcc!G:G,MATCH(P2345,elcc!D:D,0))</f>
        <v>0</v>
      </c>
      <c r="R2345" s="89">
        <f t="shared" si="500"/>
        <v>1</v>
      </c>
      <c r="S2345" s="89" t="s">
        <v>6314</v>
      </c>
      <c r="T2345" s="89" t="s">
        <v>6314</v>
      </c>
      <c r="U2345" s="90" t="str">
        <f t="shared" si="501"/>
        <v>ok</v>
      </c>
      <c r="V2345" s="63" t="str">
        <f>INDEX(resources!F:F,MATCH(B2345,resources!B:B,0))</f>
        <v>special</v>
      </c>
      <c r="W2345" s="110">
        <f t="shared" si="502"/>
        <v>0</v>
      </c>
      <c r="X2345" s="110">
        <f t="shared" si="503"/>
        <v>0</v>
      </c>
      <c r="Y2345" s="110" t="str">
        <f t="shared" si="504"/>
        <v>transfer_purchase_raonly_NA_CONFIDENTIAL</v>
      </c>
      <c r="Z2345" s="110">
        <f>IF(COUNTIFS($Y$2:Y2345,Y2345)=1,1,0)</f>
        <v>0</v>
      </c>
      <c r="AA2345" s="110">
        <f>SUM($Z$2:Z2345)*Z2345</f>
        <v>0</v>
      </c>
      <c r="AB2345" s="110">
        <f>COUNTIFS(resources!B:B,B2345)</f>
        <v>1</v>
      </c>
      <c r="AC2345" s="110">
        <f t="shared" si="505"/>
        <v>1</v>
      </c>
      <c r="AD2345" s="110">
        <f t="shared" si="506"/>
        <v>1</v>
      </c>
      <c r="AE2345" s="110">
        <f t="shared" si="507"/>
        <v>0</v>
      </c>
      <c r="AF2345" s="110">
        <f t="shared" si="508"/>
        <v>1</v>
      </c>
      <c r="AG2345" s="110">
        <f t="shared" si="509"/>
        <v>0</v>
      </c>
      <c r="AH2345" s="110">
        <f t="shared" si="510"/>
        <v>0</v>
      </c>
      <c r="AI2345" s="110">
        <f t="shared" si="511"/>
        <v>1</v>
      </c>
      <c r="AJ2345" s="100">
        <f>ROW()</f>
        <v>2345</v>
      </c>
      <c r="AK2345" s="100" t="str">
        <f>INDEX('BadRows RECART'!$C$2:$C$1207,MATCH(monthly_gwh_mw!AJ2345,'BadRows RECART'!$D$2:$D$1207,0))</f>
        <v>EC_M_0-000-000-010</v>
      </c>
    </row>
    <row r="2346" spans="1:37" ht="20">
      <c r="A2346" s="106" t="s">
        <v>3907</v>
      </c>
      <c r="B2346" s="106" t="s">
        <v>437</v>
      </c>
      <c r="C2346" s="106" t="s">
        <v>6312</v>
      </c>
      <c r="D2346" s="168">
        <v>2026</v>
      </c>
      <c r="E2346" s="168">
        <v>4</v>
      </c>
      <c r="F2346" s="169">
        <v>0</v>
      </c>
      <c r="G2346" s="212" t="s">
        <v>6314</v>
      </c>
      <c r="H2346" s="212" t="s">
        <v>6314</v>
      </c>
      <c r="I2346" s="106" t="s">
        <v>556</v>
      </c>
      <c r="K2346" s="83" t="s">
        <v>6314</v>
      </c>
      <c r="L2346" s="83" t="s">
        <v>6314</v>
      </c>
      <c r="M2346" s="45" t="str">
        <f>IF(
ISNA(INDEX(resources!E:E,MATCH(B2346,resources!B:B,0))),"fillme",
INDEX(resources!E:E,MATCH(B2346,resources!B:B,0)))</f>
        <v>transfer_purchase</v>
      </c>
      <c r="N2346" s="45">
        <v>1</v>
      </c>
      <c r="O2346" s="83" t="str">
        <f>IFERROR(INDEX(resources!K:K,MATCH(B2346,resources!B:B,0)),"fillme")</f>
        <v>unknown</v>
      </c>
      <c r="P2346" s="89" t="str">
        <f t="shared" si="499"/>
        <v>unknown_2026_4</v>
      </c>
      <c r="Q2346" s="87">
        <f>INDEX(elcc!G:G,MATCH(P2346,elcc!D:D,0))</f>
        <v>0</v>
      </c>
      <c r="R2346" s="89">
        <f t="shared" si="500"/>
        <v>1</v>
      </c>
      <c r="S2346" s="89" t="s">
        <v>6314</v>
      </c>
      <c r="T2346" s="89" t="s">
        <v>6314</v>
      </c>
      <c r="U2346" s="90" t="str">
        <f t="shared" si="501"/>
        <v>ok</v>
      </c>
      <c r="V2346" s="63" t="str">
        <f>INDEX(resources!F:F,MATCH(B2346,resources!B:B,0))</f>
        <v>special</v>
      </c>
      <c r="W2346" s="110">
        <f t="shared" si="502"/>
        <v>0</v>
      </c>
      <c r="X2346" s="110">
        <f t="shared" si="503"/>
        <v>0</v>
      </c>
      <c r="Y2346" s="110" t="str">
        <f t="shared" si="504"/>
        <v>transfer_purchase_raonly_NA_CONFIDENTIAL</v>
      </c>
      <c r="Z2346" s="110">
        <f>IF(COUNTIFS($Y$2:Y2346,Y2346)=1,1,0)</f>
        <v>0</v>
      </c>
      <c r="AA2346" s="110">
        <f>SUM($Z$2:Z2346)*Z2346</f>
        <v>0</v>
      </c>
      <c r="AB2346" s="110">
        <f>COUNTIFS(resources!B:B,B2346)</f>
        <v>1</v>
      </c>
      <c r="AC2346" s="110">
        <f t="shared" si="505"/>
        <v>1</v>
      </c>
      <c r="AD2346" s="110">
        <f t="shared" si="506"/>
        <v>1</v>
      </c>
      <c r="AE2346" s="110">
        <f t="shared" si="507"/>
        <v>0</v>
      </c>
      <c r="AF2346" s="110">
        <f t="shared" si="508"/>
        <v>1</v>
      </c>
      <c r="AG2346" s="110">
        <f t="shared" si="509"/>
        <v>0</v>
      </c>
      <c r="AH2346" s="110">
        <f t="shared" si="510"/>
        <v>0</v>
      </c>
      <c r="AI2346" s="110">
        <f t="shared" si="511"/>
        <v>1</v>
      </c>
      <c r="AJ2346" s="100">
        <f>ROW()</f>
        <v>2346</v>
      </c>
      <c r="AK2346" s="100" t="str">
        <f>INDEX('BadRows RECART'!$C$2:$C$1207,MATCH(monthly_gwh_mw!AJ2346,'BadRows RECART'!$D$2:$D$1207,0))</f>
        <v>EC_M_0-000-000-010</v>
      </c>
    </row>
    <row r="2347" spans="1:37" ht="20">
      <c r="A2347" s="106" t="s">
        <v>3907</v>
      </c>
      <c r="B2347" s="106" t="s">
        <v>437</v>
      </c>
      <c r="C2347" s="106" t="s">
        <v>6312</v>
      </c>
      <c r="D2347" s="168">
        <v>2026</v>
      </c>
      <c r="E2347" s="168">
        <v>5</v>
      </c>
      <c r="F2347" s="169">
        <v>0</v>
      </c>
      <c r="G2347" s="212" t="s">
        <v>6314</v>
      </c>
      <c r="H2347" s="212" t="s">
        <v>6314</v>
      </c>
      <c r="I2347" s="106" t="s">
        <v>556</v>
      </c>
      <c r="K2347" s="83" t="s">
        <v>6314</v>
      </c>
      <c r="L2347" s="83" t="s">
        <v>6314</v>
      </c>
      <c r="M2347" s="45" t="str">
        <f>IF(
ISNA(INDEX(resources!E:E,MATCH(B2347,resources!B:B,0))),"fillme",
INDEX(resources!E:E,MATCH(B2347,resources!B:B,0)))</f>
        <v>transfer_purchase</v>
      </c>
      <c r="N2347" s="45">
        <v>1</v>
      </c>
      <c r="O2347" s="83" t="str">
        <f>IFERROR(INDEX(resources!K:K,MATCH(B2347,resources!B:B,0)),"fillme")</f>
        <v>unknown</v>
      </c>
      <c r="P2347" s="89" t="str">
        <f t="shared" si="499"/>
        <v>unknown_2026_5</v>
      </c>
      <c r="Q2347" s="87">
        <f>INDEX(elcc!G:G,MATCH(P2347,elcc!D:D,0))</f>
        <v>0</v>
      </c>
      <c r="R2347" s="89">
        <f t="shared" si="500"/>
        <v>1</v>
      </c>
      <c r="S2347" s="89" t="s">
        <v>6314</v>
      </c>
      <c r="T2347" s="89" t="s">
        <v>6314</v>
      </c>
      <c r="U2347" s="90" t="str">
        <f t="shared" si="501"/>
        <v>ok</v>
      </c>
      <c r="V2347" s="63" t="str">
        <f>INDEX(resources!F:F,MATCH(B2347,resources!B:B,0))</f>
        <v>special</v>
      </c>
      <c r="W2347" s="110">
        <f t="shared" si="502"/>
        <v>0</v>
      </c>
      <c r="X2347" s="110">
        <f t="shared" si="503"/>
        <v>0</v>
      </c>
      <c r="Y2347" s="110" t="str">
        <f t="shared" si="504"/>
        <v>transfer_purchase_raonly_NA_CONFIDENTIAL</v>
      </c>
      <c r="Z2347" s="110">
        <f>IF(COUNTIFS($Y$2:Y2347,Y2347)=1,1,0)</f>
        <v>0</v>
      </c>
      <c r="AA2347" s="110">
        <f>SUM($Z$2:Z2347)*Z2347</f>
        <v>0</v>
      </c>
      <c r="AB2347" s="110">
        <f>COUNTIFS(resources!B:B,B2347)</f>
        <v>1</v>
      </c>
      <c r="AC2347" s="110">
        <f t="shared" si="505"/>
        <v>1</v>
      </c>
      <c r="AD2347" s="110">
        <f t="shared" si="506"/>
        <v>1</v>
      </c>
      <c r="AE2347" s="110">
        <f t="shared" si="507"/>
        <v>0</v>
      </c>
      <c r="AF2347" s="110">
        <f t="shared" si="508"/>
        <v>1</v>
      </c>
      <c r="AG2347" s="110">
        <f t="shared" si="509"/>
        <v>0</v>
      </c>
      <c r="AH2347" s="110">
        <f t="shared" si="510"/>
        <v>0</v>
      </c>
      <c r="AI2347" s="110">
        <f t="shared" si="511"/>
        <v>1</v>
      </c>
      <c r="AJ2347" s="100">
        <f>ROW()</f>
        <v>2347</v>
      </c>
      <c r="AK2347" s="100" t="str">
        <f>INDEX('BadRows RECART'!$C$2:$C$1207,MATCH(monthly_gwh_mw!AJ2347,'BadRows RECART'!$D$2:$D$1207,0))</f>
        <v>EC_M_0-000-000-010</v>
      </c>
    </row>
    <row r="2348" spans="1:37" ht="20">
      <c r="A2348" s="106" t="s">
        <v>3907</v>
      </c>
      <c r="B2348" s="106" t="s">
        <v>437</v>
      </c>
      <c r="C2348" s="106" t="s">
        <v>6312</v>
      </c>
      <c r="D2348" s="168">
        <v>2026</v>
      </c>
      <c r="E2348" s="168">
        <v>6</v>
      </c>
      <c r="F2348" s="169">
        <v>0</v>
      </c>
      <c r="G2348" s="212" t="s">
        <v>6314</v>
      </c>
      <c r="H2348" s="212" t="s">
        <v>6314</v>
      </c>
      <c r="I2348" s="106" t="s">
        <v>556</v>
      </c>
      <c r="K2348" s="83" t="s">
        <v>6314</v>
      </c>
      <c r="L2348" s="83" t="s">
        <v>6314</v>
      </c>
      <c r="M2348" s="45" t="str">
        <f>IF(
ISNA(INDEX(resources!E:E,MATCH(B2348,resources!B:B,0))),"fillme",
INDEX(resources!E:E,MATCH(B2348,resources!B:B,0)))</f>
        <v>transfer_purchase</v>
      </c>
      <c r="N2348" s="45">
        <v>1</v>
      </c>
      <c r="O2348" s="83" t="str">
        <f>IFERROR(INDEX(resources!K:K,MATCH(B2348,resources!B:B,0)),"fillme")</f>
        <v>unknown</v>
      </c>
      <c r="P2348" s="89" t="str">
        <f t="shared" si="499"/>
        <v>unknown_2026_6</v>
      </c>
      <c r="Q2348" s="87">
        <f>INDEX(elcc!G:G,MATCH(P2348,elcc!D:D,0))</f>
        <v>0</v>
      </c>
      <c r="R2348" s="89">
        <f t="shared" si="500"/>
        <v>1</v>
      </c>
      <c r="S2348" s="89" t="s">
        <v>6314</v>
      </c>
      <c r="T2348" s="89" t="s">
        <v>6314</v>
      </c>
      <c r="U2348" s="90" t="str">
        <f t="shared" si="501"/>
        <v>ok</v>
      </c>
      <c r="V2348" s="63" t="str">
        <f>INDEX(resources!F:F,MATCH(B2348,resources!B:B,0))</f>
        <v>special</v>
      </c>
      <c r="W2348" s="110">
        <f t="shared" si="502"/>
        <v>0</v>
      </c>
      <c r="X2348" s="110">
        <f t="shared" si="503"/>
        <v>0</v>
      </c>
      <c r="Y2348" s="110" t="str">
        <f t="shared" si="504"/>
        <v>transfer_purchase_raonly_NA_CONFIDENTIAL</v>
      </c>
      <c r="Z2348" s="110">
        <f>IF(COUNTIFS($Y$2:Y2348,Y2348)=1,1,0)</f>
        <v>0</v>
      </c>
      <c r="AA2348" s="110">
        <f>SUM($Z$2:Z2348)*Z2348</f>
        <v>0</v>
      </c>
      <c r="AB2348" s="110">
        <f>COUNTIFS(resources!B:B,B2348)</f>
        <v>1</v>
      </c>
      <c r="AC2348" s="110">
        <f t="shared" si="505"/>
        <v>1</v>
      </c>
      <c r="AD2348" s="110">
        <f t="shared" si="506"/>
        <v>1</v>
      </c>
      <c r="AE2348" s="110">
        <f t="shared" si="507"/>
        <v>0</v>
      </c>
      <c r="AF2348" s="110">
        <f t="shared" si="508"/>
        <v>1</v>
      </c>
      <c r="AG2348" s="110">
        <f t="shared" si="509"/>
        <v>0</v>
      </c>
      <c r="AH2348" s="110">
        <f t="shared" si="510"/>
        <v>0</v>
      </c>
      <c r="AI2348" s="110">
        <f t="shared" si="511"/>
        <v>1</v>
      </c>
      <c r="AJ2348" s="100">
        <f>ROW()</f>
        <v>2348</v>
      </c>
      <c r="AK2348" s="100" t="str">
        <f>INDEX('BadRows RECART'!$C$2:$C$1207,MATCH(monthly_gwh_mw!AJ2348,'BadRows RECART'!$D$2:$D$1207,0))</f>
        <v>EC_M_0-000-000-010</v>
      </c>
    </row>
    <row r="2349" spans="1:37" ht="20">
      <c r="A2349" s="106" t="s">
        <v>3907</v>
      </c>
      <c r="B2349" s="106" t="s">
        <v>437</v>
      </c>
      <c r="C2349" s="106" t="s">
        <v>6312</v>
      </c>
      <c r="D2349" s="168">
        <v>2026</v>
      </c>
      <c r="E2349" s="168">
        <v>7</v>
      </c>
      <c r="F2349" s="169">
        <v>0</v>
      </c>
      <c r="G2349" s="212" t="s">
        <v>6314</v>
      </c>
      <c r="H2349" s="212" t="s">
        <v>6314</v>
      </c>
      <c r="I2349" s="106" t="s">
        <v>556</v>
      </c>
      <c r="K2349" s="83" t="s">
        <v>6314</v>
      </c>
      <c r="L2349" s="83" t="s">
        <v>6314</v>
      </c>
      <c r="M2349" s="45" t="str">
        <f>IF(
ISNA(INDEX(resources!E:E,MATCH(B2349,resources!B:B,0))),"fillme",
INDEX(resources!E:E,MATCH(B2349,resources!B:B,0)))</f>
        <v>transfer_purchase</v>
      </c>
      <c r="N2349" s="45">
        <v>1</v>
      </c>
      <c r="O2349" s="83" t="str">
        <f>IFERROR(INDEX(resources!K:K,MATCH(B2349,resources!B:B,0)),"fillme")</f>
        <v>unknown</v>
      </c>
      <c r="P2349" s="89" t="str">
        <f t="shared" si="499"/>
        <v>unknown_2026_7</v>
      </c>
      <c r="Q2349" s="87">
        <f>INDEX(elcc!G:G,MATCH(P2349,elcc!D:D,0))</f>
        <v>0</v>
      </c>
      <c r="R2349" s="89">
        <f t="shared" si="500"/>
        <v>1</v>
      </c>
      <c r="S2349" s="89" t="s">
        <v>6314</v>
      </c>
      <c r="T2349" s="89" t="s">
        <v>6314</v>
      </c>
      <c r="U2349" s="90" t="str">
        <f t="shared" si="501"/>
        <v>ok</v>
      </c>
      <c r="V2349" s="63" t="str">
        <f>INDEX(resources!F:F,MATCH(B2349,resources!B:B,0))</f>
        <v>special</v>
      </c>
      <c r="W2349" s="110">
        <f t="shared" si="502"/>
        <v>0</v>
      </c>
      <c r="X2349" s="110">
        <f t="shared" si="503"/>
        <v>0</v>
      </c>
      <c r="Y2349" s="110" t="str">
        <f t="shared" si="504"/>
        <v>transfer_purchase_raonly_NA_CONFIDENTIAL</v>
      </c>
      <c r="Z2349" s="110">
        <f>IF(COUNTIFS($Y$2:Y2349,Y2349)=1,1,0)</f>
        <v>0</v>
      </c>
      <c r="AA2349" s="110">
        <f>SUM($Z$2:Z2349)*Z2349</f>
        <v>0</v>
      </c>
      <c r="AB2349" s="110">
        <f>COUNTIFS(resources!B:B,B2349)</f>
        <v>1</v>
      </c>
      <c r="AC2349" s="110">
        <f t="shared" si="505"/>
        <v>1</v>
      </c>
      <c r="AD2349" s="110">
        <f t="shared" si="506"/>
        <v>1</v>
      </c>
      <c r="AE2349" s="110">
        <f t="shared" si="507"/>
        <v>0</v>
      </c>
      <c r="AF2349" s="110">
        <f t="shared" si="508"/>
        <v>1</v>
      </c>
      <c r="AG2349" s="110">
        <f t="shared" si="509"/>
        <v>0</v>
      </c>
      <c r="AH2349" s="110">
        <f t="shared" si="510"/>
        <v>0</v>
      </c>
      <c r="AI2349" s="110">
        <f t="shared" si="511"/>
        <v>1</v>
      </c>
      <c r="AJ2349" s="100">
        <f>ROW()</f>
        <v>2349</v>
      </c>
      <c r="AK2349" s="100" t="str">
        <f>INDEX('BadRows RECART'!$C$2:$C$1207,MATCH(monthly_gwh_mw!AJ2349,'BadRows RECART'!$D$2:$D$1207,0))</f>
        <v>EC_M_0-000-000-010</v>
      </c>
    </row>
    <row r="2350" spans="1:37" ht="20">
      <c r="A2350" s="106" t="s">
        <v>3907</v>
      </c>
      <c r="B2350" s="106" t="s">
        <v>437</v>
      </c>
      <c r="C2350" s="106" t="s">
        <v>6312</v>
      </c>
      <c r="D2350" s="168">
        <v>2026</v>
      </c>
      <c r="E2350" s="168">
        <v>8</v>
      </c>
      <c r="F2350" s="169">
        <v>0</v>
      </c>
      <c r="G2350" s="212" t="s">
        <v>6314</v>
      </c>
      <c r="H2350" s="212" t="s">
        <v>6314</v>
      </c>
      <c r="I2350" s="106" t="s">
        <v>556</v>
      </c>
      <c r="K2350" s="83" t="s">
        <v>6314</v>
      </c>
      <c r="L2350" s="83" t="s">
        <v>6314</v>
      </c>
      <c r="M2350" s="45" t="str">
        <f>IF(
ISNA(INDEX(resources!E:E,MATCH(B2350,resources!B:B,0))),"fillme",
INDEX(resources!E:E,MATCH(B2350,resources!B:B,0)))</f>
        <v>transfer_purchase</v>
      </c>
      <c r="N2350" s="45">
        <v>1</v>
      </c>
      <c r="O2350" s="83" t="str">
        <f>IFERROR(INDEX(resources!K:K,MATCH(B2350,resources!B:B,0)),"fillme")</f>
        <v>unknown</v>
      </c>
      <c r="P2350" s="89" t="str">
        <f t="shared" si="499"/>
        <v>unknown_2026_8</v>
      </c>
      <c r="Q2350" s="87">
        <f>INDEX(elcc!G:G,MATCH(P2350,elcc!D:D,0))</f>
        <v>0</v>
      </c>
      <c r="R2350" s="89">
        <f t="shared" si="500"/>
        <v>1</v>
      </c>
      <c r="S2350" s="89" t="s">
        <v>6314</v>
      </c>
      <c r="T2350" s="89" t="s">
        <v>6314</v>
      </c>
      <c r="U2350" s="90" t="str">
        <f t="shared" si="501"/>
        <v>ok</v>
      </c>
      <c r="V2350" s="63" t="str">
        <f>INDEX(resources!F:F,MATCH(B2350,resources!B:B,0))</f>
        <v>special</v>
      </c>
      <c r="W2350" s="110">
        <f t="shared" si="502"/>
        <v>0</v>
      </c>
      <c r="X2350" s="110">
        <f t="shared" si="503"/>
        <v>0</v>
      </c>
      <c r="Y2350" s="110" t="str">
        <f t="shared" si="504"/>
        <v>transfer_purchase_raonly_NA_CONFIDENTIAL</v>
      </c>
      <c r="Z2350" s="110">
        <f>IF(COUNTIFS($Y$2:Y2350,Y2350)=1,1,0)</f>
        <v>0</v>
      </c>
      <c r="AA2350" s="110">
        <f>SUM($Z$2:Z2350)*Z2350</f>
        <v>0</v>
      </c>
      <c r="AB2350" s="110">
        <f>COUNTIFS(resources!B:B,B2350)</f>
        <v>1</v>
      </c>
      <c r="AC2350" s="110">
        <f t="shared" si="505"/>
        <v>1</v>
      </c>
      <c r="AD2350" s="110">
        <f t="shared" si="506"/>
        <v>1</v>
      </c>
      <c r="AE2350" s="110">
        <f t="shared" si="507"/>
        <v>0</v>
      </c>
      <c r="AF2350" s="110">
        <f t="shared" si="508"/>
        <v>1</v>
      </c>
      <c r="AG2350" s="110">
        <f t="shared" si="509"/>
        <v>0</v>
      </c>
      <c r="AH2350" s="110">
        <f t="shared" si="510"/>
        <v>0</v>
      </c>
      <c r="AI2350" s="110">
        <f t="shared" si="511"/>
        <v>1</v>
      </c>
      <c r="AJ2350" s="100">
        <f>ROW()</f>
        <v>2350</v>
      </c>
      <c r="AK2350" s="100" t="str">
        <f>INDEX('BadRows RECART'!$C$2:$C$1207,MATCH(monthly_gwh_mw!AJ2350,'BadRows RECART'!$D$2:$D$1207,0))</f>
        <v>EC_M_0-000-000-010</v>
      </c>
    </row>
    <row r="2351" spans="1:37" ht="20">
      <c r="A2351" s="106" t="s">
        <v>3907</v>
      </c>
      <c r="B2351" s="106" t="s">
        <v>437</v>
      </c>
      <c r="C2351" s="106" t="s">
        <v>6312</v>
      </c>
      <c r="D2351" s="168">
        <v>2026</v>
      </c>
      <c r="E2351" s="168">
        <v>9</v>
      </c>
      <c r="F2351" s="169">
        <v>0</v>
      </c>
      <c r="G2351" s="212" t="s">
        <v>6314</v>
      </c>
      <c r="H2351" s="212" t="s">
        <v>6314</v>
      </c>
      <c r="I2351" s="106" t="s">
        <v>556</v>
      </c>
      <c r="K2351" s="83" t="s">
        <v>6314</v>
      </c>
      <c r="L2351" s="83" t="s">
        <v>6314</v>
      </c>
      <c r="M2351" s="45" t="str">
        <f>IF(
ISNA(INDEX(resources!E:E,MATCH(B2351,resources!B:B,0))),"fillme",
INDEX(resources!E:E,MATCH(B2351,resources!B:B,0)))</f>
        <v>transfer_purchase</v>
      </c>
      <c r="N2351" s="45">
        <v>1</v>
      </c>
      <c r="O2351" s="83" t="str">
        <f>IFERROR(INDEX(resources!K:K,MATCH(B2351,resources!B:B,0)),"fillme")</f>
        <v>unknown</v>
      </c>
      <c r="P2351" s="89" t="str">
        <f t="shared" si="499"/>
        <v>unknown_2026_9</v>
      </c>
      <c r="Q2351" s="87">
        <f>INDEX(elcc!G:G,MATCH(P2351,elcc!D:D,0))</f>
        <v>0</v>
      </c>
      <c r="R2351" s="89">
        <f t="shared" si="500"/>
        <v>1</v>
      </c>
      <c r="S2351" s="89" t="s">
        <v>6314</v>
      </c>
      <c r="T2351" s="89" t="s">
        <v>6314</v>
      </c>
      <c r="U2351" s="90" t="str">
        <f t="shared" si="501"/>
        <v>ok</v>
      </c>
      <c r="V2351" s="63" t="str">
        <f>INDEX(resources!F:F,MATCH(B2351,resources!B:B,0))</f>
        <v>special</v>
      </c>
      <c r="W2351" s="110">
        <f t="shared" si="502"/>
        <v>0</v>
      </c>
      <c r="X2351" s="110">
        <f t="shared" si="503"/>
        <v>0</v>
      </c>
      <c r="Y2351" s="110" t="str">
        <f t="shared" si="504"/>
        <v>transfer_purchase_raonly_NA_CONFIDENTIAL</v>
      </c>
      <c r="Z2351" s="110">
        <f>IF(COUNTIFS($Y$2:Y2351,Y2351)=1,1,0)</f>
        <v>0</v>
      </c>
      <c r="AA2351" s="110">
        <f>SUM($Z$2:Z2351)*Z2351</f>
        <v>0</v>
      </c>
      <c r="AB2351" s="110">
        <f>COUNTIFS(resources!B:B,B2351)</f>
        <v>1</v>
      </c>
      <c r="AC2351" s="110">
        <f t="shared" si="505"/>
        <v>1</v>
      </c>
      <c r="AD2351" s="110">
        <f t="shared" si="506"/>
        <v>1</v>
      </c>
      <c r="AE2351" s="110">
        <f t="shared" si="507"/>
        <v>0</v>
      </c>
      <c r="AF2351" s="110">
        <f t="shared" si="508"/>
        <v>1</v>
      </c>
      <c r="AG2351" s="110">
        <f t="shared" si="509"/>
        <v>0</v>
      </c>
      <c r="AH2351" s="110">
        <f t="shared" si="510"/>
        <v>0</v>
      </c>
      <c r="AI2351" s="110">
        <f t="shared" si="511"/>
        <v>1</v>
      </c>
      <c r="AJ2351" s="100">
        <f>ROW()</f>
        <v>2351</v>
      </c>
      <c r="AK2351" s="100" t="str">
        <f>INDEX('BadRows RECART'!$C$2:$C$1207,MATCH(monthly_gwh_mw!AJ2351,'BadRows RECART'!$D$2:$D$1207,0))</f>
        <v>EC_M_0-000-000-010</v>
      </c>
    </row>
    <row r="2352" spans="1:37" ht="20">
      <c r="A2352" s="106" t="s">
        <v>3907</v>
      </c>
      <c r="B2352" s="106" t="s">
        <v>437</v>
      </c>
      <c r="C2352" s="106" t="s">
        <v>6312</v>
      </c>
      <c r="D2352" s="168">
        <v>2026</v>
      </c>
      <c r="E2352" s="168">
        <v>10</v>
      </c>
      <c r="F2352" s="169">
        <v>0</v>
      </c>
      <c r="G2352" s="212" t="s">
        <v>6314</v>
      </c>
      <c r="H2352" s="212" t="s">
        <v>6314</v>
      </c>
      <c r="I2352" s="106" t="s">
        <v>556</v>
      </c>
      <c r="K2352" s="83" t="s">
        <v>6314</v>
      </c>
      <c r="L2352" s="83" t="s">
        <v>6314</v>
      </c>
      <c r="M2352" s="45" t="str">
        <f>IF(
ISNA(INDEX(resources!E:E,MATCH(B2352,resources!B:B,0))),"fillme",
INDEX(resources!E:E,MATCH(B2352,resources!B:B,0)))</f>
        <v>transfer_purchase</v>
      </c>
      <c r="N2352" s="45">
        <v>1</v>
      </c>
      <c r="O2352" s="83" t="str">
        <f>IFERROR(INDEX(resources!K:K,MATCH(B2352,resources!B:B,0)),"fillme")</f>
        <v>unknown</v>
      </c>
      <c r="P2352" s="89" t="str">
        <f t="shared" si="499"/>
        <v>unknown_2026_10</v>
      </c>
      <c r="Q2352" s="87">
        <f>INDEX(elcc!G:G,MATCH(P2352,elcc!D:D,0))</f>
        <v>0</v>
      </c>
      <c r="R2352" s="89">
        <f t="shared" si="500"/>
        <v>1</v>
      </c>
      <c r="S2352" s="89" t="s">
        <v>6314</v>
      </c>
      <c r="T2352" s="89" t="s">
        <v>6314</v>
      </c>
      <c r="U2352" s="90" t="str">
        <f t="shared" si="501"/>
        <v>ok</v>
      </c>
      <c r="V2352" s="63" t="str">
        <f>INDEX(resources!F:F,MATCH(B2352,resources!B:B,0))</f>
        <v>special</v>
      </c>
      <c r="W2352" s="110">
        <f t="shared" si="502"/>
        <v>0</v>
      </c>
      <c r="X2352" s="110">
        <f t="shared" si="503"/>
        <v>0</v>
      </c>
      <c r="Y2352" s="110" t="str">
        <f t="shared" si="504"/>
        <v>transfer_purchase_raonly_NA_CONFIDENTIAL</v>
      </c>
      <c r="Z2352" s="110">
        <f>IF(COUNTIFS($Y$2:Y2352,Y2352)=1,1,0)</f>
        <v>0</v>
      </c>
      <c r="AA2352" s="110">
        <f>SUM($Z$2:Z2352)*Z2352</f>
        <v>0</v>
      </c>
      <c r="AB2352" s="110">
        <f>COUNTIFS(resources!B:B,B2352)</f>
        <v>1</v>
      </c>
      <c r="AC2352" s="110">
        <f t="shared" si="505"/>
        <v>1</v>
      </c>
      <c r="AD2352" s="110">
        <f t="shared" si="506"/>
        <v>1</v>
      </c>
      <c r="AE2352" s="110">
        <f t="shared" si="507"/>
        <v>0</v>
      </c>
      <c r="AF2352" s="110">
        <f t="shared" si="508"/>
        <v>1</v>
      </c>
      <c r="AG2352" s="110">
        <f t="shared" si="509"/>
        <v>0</v>
      </c>
      <c r="AH2352" s="110">
        <f t="shared" si="510"/>
        <v>0</v>
      </c>
      <c r="AI2352" s="110">
        <f t="shared" si="511"/>
        <v>1</v>
      </c>
      <c r="AJ2352" s="100">
        <f>ROW()</f>
        <v>2352</v>
      </c>
      <c r="AK2352" s="100" t="str">
        <f>INDEX('BadRows RECART'!$C$2:$C$1207,MATCH(monthly_gwh_mw!AJ2352,'BadRows RECART'!$D$2:$D$1207,0))</f>
        <v>EC_M_0-000-000-010</v>
      </c>
    </row>
    <row r="2353" spans="1:37" ht="20">
      <c r="A2353" s="106" t="s">
        <v>3907</v>
      </c>
      <c r="B2353" s="106" t="s">
        <v>437</v>
      </c>
      <c r="C2353" s="106" t="s">
        <v>6312</v>
      </c>
      <c r="D2353" s="168">
        <v>2026</v>
      </c>
      <c r="E2353" s="168">
        <v>11</v>
      </c>
      <c r="F2353" s="169">
        <v>0</v>
      </c>
      <c r="G2353" s="212" t="s">
        <v>6314</v>
      </c>
      <c r="H2353" s="212" t="s">
        <v>6314</v>
      </c>
      <c r="I2353" s="106" t="s">
        <v>556</v>
      </c>
      <c r="K2353" s="83" t="s">
        <v>6314</v>
      </c>
      <c r="L2353" s="83" t="s">
        <v>6314</v>
      </c>
      <c r="M2353" s="45" t="str">
        <f>IF(
ISNA(INDEX(resources!E:E,MATCH(B2353,resources!B:B,0))),"fillme",
INDEX(resources!E:E,MATCH(B2353,resources!B:B,0)))</f>
        <v>transfer_purchase</v>
      </c>
      <c r="N2353" s="45">
        <v>1</v>
      </c>
      <c r="O2353" s="83" t="str">
        <f>IFERROR(INDEX(resources!K:K,MATCH(B2353,resources!B:B,0)),"fillme")</f>
        <v>unknown</v>
      </c>
      <c r="P2353" s="89" t="str">
        <f t="shared" si="499"/>
        <v>unknown_2026_11</v>
      </c>
      <c r="Q2353" s="87">
        <f>INDEX(elcc!G:G,MATCH(P2353,elcc!D:D,0))</f>
        <v>0</v>
      </c>
      <c r="R2353" s="89">
        <f t="shared" si="500"/>
        <v>1</v>
      </c>
      <c r="S2353" s="89" t="s">
        <v>6314</v>
      </c>
      <c r="T2353" s="89" t="s">
        <v>6314</v>
      </c>
      <c r="U2353" s="90" t="str">
        <f t="shared" si="501"/>
        <v>ok</v>
      </c>
      <c r="V2353" s="63" t="str">
        <f>INDEX(resources!F:F,MATCH(B2353,resources!B:B,0))</f>
        <v>special</v>
      </c>
      <c r="W2353" s="110">
        <f t="shared" si="502"/>
        <v>0</v>
      </c>
      <c r="X2353" s="110">
        <f t="shared" si="503"/>
        <v>0</v>
      </c>
      <c r="Y2353" s="110" t="str">
        <f t="shared" si="504"/>
        <v>transfer_purchase_raonly_NA_CONFIDENTIAL</v>
      </c>
      <c r="Z2353" s="110">
        <f>IF(COUNTIFS($Y$2:Y2353,Y2353)=1,1,0)</f>
        <v>0</v>
      </c>
      <c r="AA2353" s="110">
        <f>SUM($Z$2:Z2353)*Z2353</f>
        <v>0</v>
      </c>
      <c r="AB2353" s="110">
        <f>COUNTIFS(resources!B:B,B2353)</f>
        <v>1</v>
      </c>
      <c r="AC2353" s="110">
        <f t="shared" si="505"/>
        <v>1</v>
      </c>
      <c r="AD2353" s="110">
        <f t="shared" si="506"/>
        <v>1</v>
      </c>
      <c r="AE2353" s="110">
        <f t="shared" si="507"/>
        <v>0</v>
      </c>
      <c r="AF2353" s="110">
        <f t="shared" si="508"/>
        <v>1</v>
      </c>
      <c r="AG2353" s="110">
        <f t="shared" si="509"/>
        <v>0</v>
      </c>
      <c r="AH2353" s="110">
        <f t="shared" si="510"/>
        <v>0</v>
      </c>
      <c r="AI2353" s="110">
        <f t="shared" si="511"/>
        <v>1</v>
      </c>
      <c r="AJ2353" s="100">
        <f>ROW()</f>
        <v>2353</v>
      </c>
      <c r="AK2353" s="100" t="str">
        <f>INDEX('BadRows RECART'!$C$2:$C$1207,MATCH(monthly_gwh_mw!AJ2353,'BadRows RECART'!$D$2:$D$1207,0))</f>
        <v>EC_M_0-000-000-010</v>
      </c>
    </row>
    <row r="2354" spans="1:37" ht="20">
      <c r="A2354" s="106" t="s">
        <v>3907</v>
      </c>
      <c r="B2354" s="106" t="s">
        <v>437</v>
      </c>
      <c r="C2354" s="106" t="s">
        <v>6312</v>
      </c>
      <c r="D2354" s="168">
        <v>2026</v>
      </c>
      <c r="E2354" s="168">
        <v>12</v>
      </c>
      <c r="F2354" s="169">
        <v>0</v>
      </c>
      <c r="G2354" s="212" t="s">
        <v>6314</v>
      </c>
      <c r="H2354" s="212" t="s">
        <v>6314</v>
      </c>
      <c r="I2354" s="106" t="s">
        <v>556</v>
      </c>
      <c r="K2354" s="83" t="s">
        <v>6314</v>
      </c>
      <c r="L2354" s="83" t="s">
        <v>6314</v>
      </c>
      <c r="M2354" s="45" t="str">
        <f>IF(
ISNA(INDEX(resources!E:E,MATCH(B2354,resources!B:B,0))),"fillme",
INDEX(resources!E:E,MATCH(B2354,resources!B:B,0)))</f>
        <v>transfer_purchase</v>
      </c>
      <c r="N2354" s="45">
        <v>1</v>
      </c>
      <c r="O2354" s="83" t="str">
        <f>IFERROR(INDEX(resources!K:K,MATCH(B2354,resources!B:B,0)),"fillme")</f>
        <v>unknown</v>
      </c>
      <c r="P2354" s="89" t="str">
        <f t="shared" si="499"/>
        <v>unknown_2026_12</v>
      </c>
      <c r="Q2354" s="87">
        <f>INDEX(elcc!G:G,MATCH(P2354,elcc!D:D,0))</f>
        <v>0</v>
      </c>
      <c r="R2354" s="89">
        <f t="shared" si="500"/>
        <v>1</v>
      </c>
      <c r="S2354" s="89" t="s">
        <v>6314</v>
      </c>
      <c r="T2354" s="89" t="s">
        <v>6314</v>
      </c>
      <c r="U2354" s="90" t="str">
        <f t="shared" si="501"/>
        <v>ok</v>
      </c>
      <c r="V2354" s="63" t="str">
        <f>INDEX(resources!F:F,MATCH(B2354,resources!B:B,0))</f>
        <v>special</v>
      </c>
      <c r="W2354" s="110">
        <f t="shared" si="502"/>
        <v>0</v>
      </c>
      <c r="X2354" s="110">
        <f t="shared" si="503"/>
        <v>0</v>
      </c>
      <c r="Y2354" s="110" t="str">
        <f t="shared" si="504"/>
        <v>transfer_purchase_raonly_NA_CONFIDENTIAL</v>
      </c>
      <c r="Z2354" s="110">
        <f>IF(COUNTIFS($Y$2:Y2354,Y2354)=1,1,0)</f>
        <v>0</v>
      </c>
      <c r="AA2354" s="110">
        <f>SUM($Z$2:Z2354)*Z2354</f>
        <v>0</v>
      </c>
      <c r="AB2354" s="110">
        <f>COUNTIFS(resources!B:B,B2354)</f>
        <v>1</v>
      </c>
      <c r="AC2354" s="110">
        <f t="shared" si="505"/>
        <v>1</v>
      </c>
      <c r="AD2354" s="110">
        <f t="shared" si="506"/>
        <v>1</v>
      </c>
      <c r="AE2354" s="110">
        <f t="shared" si="507"/>
        <v>0</v>
      </c>
      <c r="AF2354" s="110">
        <f t="shared" si="508"/>
        <v>1</v>
      </c>
      <c r="AG2354" s="110">
        <f t="shared" si="509"/>
        <v>0</v>
      </c>
      <c r="AH2354" s="110">
        <f t="shared" si="510"/>
        <v>0</v>
      </c>
      <c r="AI2354" s="110">
        <f t="shared" si="511"/>
        <v>1</v>
      </c>
      <c r="AJ2354" s="100">
        <f>ROW()</f>
        <v>2354</v>
      </c>
      <c r="AK2354" s="100" t="str">
        <f>INDEX('BadRows RECART'!$C$2:$C$1207,MATCH(monthly_gwh_mw!AJ2354,'BadRows RECART'!$D$2:$D$1207,0))</f>
        <v>EC_M_0-000-000-010</v>
      </c>
    </row>
    <row r="2355" spans="1:37" ht="20">
      <c r="A2355" s="106" t="s">
        <v>3907</v>
      </c>
      <c r="B2355" s="106" t="s">
        <v>437</v>
      </c>
      <c r="C2355" s="106" t="s">
        <v>6312</v>
      </c>
      <c r="D2355" s="168">
        <v>2027</v>
      </c>
      <c r="E2355" s="168">
        <v>1</v>
      </c>
      <c r="F2355" s="169">
        <v>0</v>
      </c>
      <c r="G2355" s="212" t="s">
        <v>6314</v>
      </c>
      <c r="H2355" s="212" t="s">
        <v>6314</v>
      </c>
      <c r="I2355" s="106" t="s">
        <v>556</v>
      </c>
      <c r="K2355" s="83" t="s">
        <v>6314</v>
      </c>
      <c r="L2355" s="83" t="s">
        <v>6314</v>
      </c>
      <c r="M2355" s="45" t="str">
        <f>IF(
ISNA(INDEX(resources!E:E,MATCH(B2355,resources!B:B,0))),"fillme",
INDEX(resources!E:E,MATCH(B2355,resources!B:B,0)))</f>
        <v>transfer_purchase</v>
      </c>
      <c r="N2355" s="45">
        <v>1</v>
      </c>
      <c r="O2355" s="83" t="str">
        <f>IFERROR(INDEX(resources!K:K,MATCH(B2355,resources!B:B,0)),"fillme")</f>
        <v>unknown</v>
      </c>
      <c r="P2355" s="89" t="str">
        <f t="shared" si="499"/>
        <v>unknown_2027_1</v>
      </c>
      <c r="Q2355" s="87">
        <f>INDEX(elcc!G:G,MATCH(P2355,elcc!D:D,0))</f>
        <v>0</v>
      </c>
      <c r="R2355" s="89">
        <f t="shared" si="500"/>
        <v>1</v>
      </c>
      <c r="S2355" s="89" t="s">
        <v>6314</v>
      </c>
      <c r="T2355" s="89" t="s">
        <v>6314</v>
      </c>
      <c r="U2355" s="90" t="str">
        <f t="shared" si="501"/>
        <v>ok</v>
      </c>
      <c r="V2355" s="63" t="str">
        <f>INDEX(resources!F:F,MATCH(B2355,resources!B:B,0))</f>
        <v>special</v>
      </c>
      <c r="W2355" s="110">
        <f t="shared" si="502"/>
        <v>0</v>
      </c>
      <c r="X2355" s="110">
        <f t="shared" si="503"/>
        <v>0</v>
      </c>
      <c r="Y2355" s="110" t="str">
        <f t="shared" si="504"/>
        <v>transfer_purchase_raonly_NA_CONFIDENTIAL</v>
      </c>
      <c r="Z2355" s="110">
        <f>IF(COUNTIFS($Y$2:Y2355,Y2355)=1,1,0)</f>
        <v>0</v>
      </c>
      <c r="AA2355" s="110">
        <f>SUM($Z$2:Z2355)*Z2355</f>
        <v>0</v>
      </c>
      <c r="AB2355" s="110">
        <f>COUNTIFS(resources!B:B,B2355)</f>
        <v>1</v>
      </c>
      <c r="AC2355" s="110">
        <f t="shared" si="505"/>
        <v>1</v>
      </c>
      <c r="AD2355" s="110">
        <f t="shared" si="506"/>
        <v>1</v>
      </c>
      <c r="AE2355" s="110">
        <f t="shared" si="507"/>
        <v>0</v>
      </c>
      <c r="AF2355" s="110">
        <f t="shared" si="508"/>
        <v>1</v>
      </c>
      <c r="AG2355" s="110">
        <f t="shared" si="509"/>
        <v>0</v>
      </c>
      <c r="AH2355" s="110">
        <f t="shared" si="510"/>
        <v>0</v>
      </c>
      <c r="AI2355" s="110">
        <f t="shared" si="511"/>
        <v>1</v>
      </c>
      <c r="AJ2355" s="100">
        <f>ROW()</f>
        <v>2355</v>
      </c>
      <c r="AK2355" s="100" t="str">
        <f>INDEX('BadRows RECART'!$C$2:$C$1207,MATCH(monthly_gwh_mw!AJ2355,'BadRows RECART'!$D$2:$D$1207,0))</f>
        <v>EC_M_0-000-000-010</v>
      </c>
    </row>
    <row r="2356" spans="1:37" ht="20">
      <c r="A2356" s="106" t="s">
        <v>3907</v>
      </c>
      <c r="B2356" s="106" t="s">
        <v>437</v>
      </c>
      <c r="C2356" s="106" t="s">
        <v>6312</v>
      </c>
      <c r="D2356" s="168">
        <v>2027</v>
      </c>
      <c r="E2356" s="168">
        <v>2</v>
      </c>
      <c r="F2356" s="169">
        <v>0</v>
      </c>
      <c r="G2356" s="212" t="s">
        <v>6314</v>
      </c>
      <c r="H2356" s="212" t="s">
        <v>6314</v>
      </c>
      <c r="I2356" s="106" t="s">
        <v>556</v>
      </c>
      <c r="K2356" s="83" t="s">
        <v>6314</v>
      </c>
      <c r="L2356" s="83" t="s">
        <v>6314</v>
      </c>
      <c r="M2356" s="45" t="str">
        <f>IF(
ISNA(INDEX(resources!E:E,MATCH(B2356,resources!B:B,0))),"fillme",
INDEX(resources!E:E,MATCH(B2356,resources!B:B,0)))</f>
        <v>transfer_purchase</v>
      </c>
      <c r="N2356" s="45">
        <v>1</v>
      </c>
      <c r="O2356" s="83" t="str">
        <f>IFERROR(INDEX(resources!K:K,MATCH(B2356,resources!B:B,0)),"fillme")</f>
        <v>unknown</v>
      </c>
      <c r="P2356" s="89" t="str">
        <f t="shared" si="499"/>
        <v>unknown_2027_2</v>
      </c>
      <c r="Q2356" s="87">
        <f>INDEX(elcc!G:G,MATCH(P2356,elcc!D:D,0))</f>
        <v>0</v>
      </c>
      <c r="R2356" s="89">
        <f t="shared" si="500"/>
        <v>1</v>
      </c>
      <c r="S2356" s="89" t="s">
        <v>6314</v>
      </c>
      <c r="T2356" s="89" t="s">
        <v>6314</v>
      </c>
      <c r="U2356" s="90" t="str">
        <f t="shared" si="501"/>
        <v>ok</v>
      </c>
      <c r="V2356" s="63" t="str">
        <f>INDEX(resources!F:F,MATCH(B2356,resources!B:B,0))</f>
        <v>special</v>
      </c>
      <c r="W2356" s="110">
        <f t="shared" si="502"/>
        <v>0</v>
      </c>
      <c r="X2356" s="110">
        <f t="shared" si="503"/>
        <v>0</v>
      </c>
      <c r="Y2356" s="110" t="str">
        <f t="shared" si="504"/>
        <v>transfer_purchase_raonly_NA_CONFIDENTIAL</v>
      </c>
      <c r="Z2356" s="110">
        <f>IF(COUNTIFS($Y$2:Y2356,Y2356)=1,1,0)</f>
        <v>0</v>
      </c>
      <c r="AA2356" s="110">
        <f>SUM($Z$2:Z2356)*Z2356</f>
        <v>0</v>
      </c>
      <c r="AB2356" s="110">
        <f>COUNTIFS(resources!B:B,B2356)</f>
        <v>1</v>
      </c>
      <c r="AC2356" s="110">
        <f t="shared" si="505"/>
        <v>1</v>
      </c>
      <c r="AD2356" s="110">
        <f t="shared" si="506"/>
        <v>1</v>
      </c>
      <c r="AE2356" s="110">
        <f t="shared" si="507"/>
        <v>0</v>
      </c>
      <c r="AF2356" s="110">
        <f t="shared" si="508"/>
        <v>1</v>
      </c>
      <c r="AG2356" s="110">
        <f t="shared" si="509"/>
        <v>0</v>
      </c>
      <c r="AH2356" s="110">
        <f t="shared" si="510"/>
        <v>0</v>
      </c>
      <c r="AI2356" s="110">
        <f t="shared" si="511"/>
        <v>1</v>
      </c>
      <c r="AJ2356" s="100">
        <f>ROW()</f>
        <v>2356</v>
      </c>
      <c r="AK2356" s="100" t="str">
        <f>INDEX('BadRows RECART'!$C$2:$C$1207,MATCH(monthly_gwh_mw!AJ2356,'BadRows RECART'!$D$2:$D$1207,0))</f>
        <v>EC_M_0-000-000-010</v>
      </c>
    </row>
    <row r="2357" spans="1:37" ht="20">
      <c r="A2357" s="106" t="s">
        <v>3907</v>
      </c>
      <c r="B2357" s="106" t="s">
        <v>437</v>
      </c>
      <c r="C2357" s="106" t="s">
        <v>6312</v>
      </c>
      <c r="D2357" s="168">
        <v>2027</v>
      </c>
      <c r="E2357" s="168">
        <v>3</v>
      </c>
      <c r="F2357" s="169">
        <v>0</v>
      </c>
      <c r="G2357" s="212" t="s">
        <v>6314</v>
      </c>
      <c r="H2357" s="212" t="s">
        <v>6314</v>
      </c>
      <c r="I2357" s="106" t="s">
        <v>556</v>
      </c>
      <c r="K2357" s="83" t="s">
        <v>6314</v>
      </c>
      <c r="L2357" s="83" t="s">
        <v>6314</v>
      </c>
      <c r="M2357" s="45" t="str">
        <f>IF(
ISNA(INDEX(resources!E:E,MATCH(B2357,resources!B:B,0))),"fillme",
INDEX(resources!E:E,MATCH(B2357,resources!B:B,0)))</f>
        <v>transfer_purchase</v>
      </c>
      <c r="N2357" s="45">
        <v>1</v>
      </c>
      <c r="O2357" s="83" t="str">
        <f>IFERROR(INDEX(resources!K:K,MATCH(B2357,resources!B:B,0)),"fillme")</f>
        <v>unknown</v>
      </c>
      <c r="P2357" s="89" t="str">
        <f t="shared" si="499"/>
        <v>unknown_2027_3</v>
      </c>
      <c r="Q2357" s="87">
        <f>INDEX(elcc!G:G,MATCH(P2357,elcc!D:D,0))</f>
        <v>0</v>
      </c>
      <c r="R2357" s="89">
        <f t="shared" si="500"/>
        <v>1</v>
      </c>
      <c r="S2357" s="89" t="s">
        <v>6314</v>
      </c>
      <c r="T2357" s="89" t="s">
        <v>6314</v>
      </c>
      <c r="U2357" s="90" t="str">
        <f t="shared" si="501"/>
        <v>ok</v>
      </c>
      <c r="V2357" s="63" t="str">
        <f>INDEX(resources!F:F,MATCH(B2357,resources!B:B,0))</f>
        <v>special</v>
      </c>
      <c r="W2357" s="110">
        <f t="shared" si="502"/>
        <v>0</v>
      </c>
      <c r="X2357" s="110">
        <f t="shared" si="503"/>
        <v>0</v>
      </c>
      <c r="Y2357" s="110" t="str">
        <f t="shared" si="504"/>
        <v>transfer_purchase_raonly_NA_CONFIDENTIAL</v>
      </c>
      <c r="Z2357" s="110">
        <f>IF(COUNTIFS($Y$2:Y2357,Y2357)=1,1,0)</f>
        <v>0</v>
      </c>
      <c r="AA2357" s="110">
        <f>SUM($Z$2:Z2357)*Z2357</f>
        <v>0</v>
      </c>
      <c r="AB2357" s="110">
        <f>COUNTIFS(resources!B:B,B2357)</f>
        <v>1</v>
      </c>
      <c r="AC2357" s="110">
        <f t="shared" si="505"/>
        <v>1</v>
      </c>
      <c r="AD2357" s="110">
        <f t="shared" si="506"/>
        <v>1</v>
      </c>
      <c r="AE2357" s="110">
        <f t="shared" si="507"/>
        <v>0</v>
      </c>
      <c r="AF2357" s="110">
        <f t="shared" si="508"/>
        <v>1</v>
      </c>
      <c r="AG2357" s="110">
        <f t="shared" si="509"/>
        <v>0</v>
      </c>
      <c r="AH2357" s="110">
        <f t="shared" si="510"/>
        <v>0</v>
      </c>
      <c r="AI2357" s="110">
        <f t="shared" si="511"/>
        <v>1</v>
      </c>
      <c r="AJ2357" s="100">
        <f>ROW()</f>
        <v>2357</v>
      </c>
      <c r="AK2357" s="100" t="str">
        <f>INDEX('BadRows RECART'!$C$2:$C$1207,MATCH(monthly_gwh_mw!AJ2357,'BadRows RECART'!$D$2:$D$1207,0))</f>
        <v>EC_M_0-000-000-010</v>
      </c>
    </row>
    <row r="2358" spans="1:37" ht="20">
      <c r="A2358" s="106" t="s">
        <v>3907</v>
      </c>
      <c r="B2358" s="106" t="s">
        <v>437</v>
      </c>
      <c r="C2358" s="106" t="s">
        <v>6312</v>
      </c>
      <c r="D2358" s="168">
        <v>2027</v>
      </c>
      <c r="E2358" s="168">
        <v>4</v>
      </c>
      <c r="F2358" s="169">
        <v>0</v>
      </c>
      <c r="G2358" s="212" t="s">
        <v>6314</v>
      </c>
      <c r="H2358" s="212" t="s">
        <v>6314</v>
      </c>
      <c r="I2358" s="106" t="s">
        <v>556</v>
      </c>
      <c r="K2358" s="83" t="s">
        <v>6314</v>
      </c>
      <c r="L2358" s="83" t="s">
        <v>6314</v>
      </c>
      <c r="M2358" s="45" t="str">
        <f>IF(
ISNA(INDEX(resources!E:E,MATCH(B2358,resources!B:B,0))),"fillme",
INDEX(resources!E:E,MATCH(B2358,resources!B:B,0)))</f>
        <v>transfer_purchase</v>
      </c>
      <c r="N2358" s="45">
        <v>1</v>
      </c>
      <c r="O2358" s="83" t="str">
        <f>IFERROR(INDEX(resources!K:K,MATCH(B2358,resources!B:B,0)),"fillme")</f>
        <v>unknown</v>
      </c>
      <c r="P2358" s="89" t="str">
        <f t="shared" si="499"/>
        <v>unknown_2027_4</v>
      </c>
      <c r="Q2358" s="87">
        <f>INDEX(elcc!G:G,MATCH(P2358,elcc!D:D,0))</f>
        <v>0</v>
      </c>
      <c r="R2358" s="89">
        <f t="shared" si="500"/>
        <v>1</v>
      </c>
      <c r="S2358" s="89" t="s">
        <v>6314</v>
      </c>
      <c r="T2358" s="89" t="s">
        <v>6314</v>
      </c>
      <c r="U2358" s="90" t="str">
        <f t="shared" si="501"/>
        <v>ok</v>
      </c>
      <c r="V2358" s="63" t="str">
        <f>INDEX(resources!F:F,MATCH(B2358,resources!B:B,0))</f>
        <v>special</v>
      </c>
      <c r="W2358" s="110">
        <f t="shared" si="502"/>
        <v>0</v>
      </c>
      <c r="X2358" s="110">
        <f t="shared" si="503"/>
        <v>0</v>
      </c>
      <c r="Y2358" s="110" t="str">
        <f t="shared" si="504"/>
        <v>transfer_purchase_raonly_NA_CONFIDENTIAL</v>
      </c>
      <c r="Z2358" s="110">
        <f>IF(COUNTIFS($Y$2:Y2358,Y2358)=1,1,0)</f>
        <v>0</v>
      </c>
      <c r="AA2358" s="110">
        <f>SUM($Z$2:Z2358)*Z2358</f>
        <v>0</v>
      </c>
      <c r="AB2358" s="110">
        <f>COUNTIFS(resources!B:B,B2358)</f>
        <v>1</v>
      </c>
      <c r="AC2358" s="110">
        <f t="shared" si="505"/>
        <v>1</v>
      </c>
      <c r="AD2358" s="110">
        <f t="shared" si="506"/>
        <v>1</v>
      </c>
      <c r="AE2358" s="110">
        <f t="shared" si="507"/>
        <v>0</v>
      </c>
      <c r="AF2358" s="110">
        <f t="shared" si="508"/>
        <v>1</v>
      </c>
      <c r="AG2358" s="110">
        <f t="shared" si="509"/>
        <v>0</v>
      </c>
      <c r="AH2358" s="110">
        <f t="shared" si="510"/>
        <v>0</v>
      </c>
      <c r="AI2358" s="110">
        <f t="shared" si="511"/>
        <v>1</v>
      </c>
      <c r="AJ2358" s="100">
        <f>ROW()</f>
        <v>2358</v>
      </c>
      <c r="AK2358" s="100" t="str">
        <f>INDEX('BadRows RECART'!$C$2:$C$1207,MATCH(monthly_gwh_mw!AJ2358,'BadRows RECART'!$D$2:$D$1207,0))</f>
        <v>EC_M_0-000-000-010</v>
      </c>
    </row>
    <row r="2359" spans="1:37" ht="20">
      <c r="A2359" s="106" t="s">
        <v>3907</v>
      </c>
      <c r="B2359" s="106" t="s">
        <v>437</v>
      </c>
      <c r="C2359" s="106" t="s">
        <v>6312</v>
      </c>
      <c r="D2359" s="168">
        <v>2027</v>
      </c>
      <c r="E2359" s="168">
        <v>5</v>
      </c>
      <c r="F2359" s="169">
        <v>0</v>
      </c>
      <c r="G2359" s="212" t="s">
        <v>6314</v>
      </c>
      <c r="H2359" s="212" t="s">
        <v>6314</v>
      </c>
      <c r="I2359" s="106" t="s">
        <v>556</v>
      </c>
      <c r="K2359" s="83" t="s">
        <v>6314</v>
      </c>
      <c r="L2359" s="83" t="s">
        <v>6314</v>
      </c>
      <c r="M2359" s="45" t="str">
        <f>IF(
ISNA(INDEX(resources!E:E,MATCH(B2359,resources!B:B,0))),"fillme",
INDEX(resources!E:E,MATCH(B2359,resources!B:B,0)))</f>
        <v>transfer_purchase</v>
      </c>
      <c r="N2359" s="45">
        <v>1</v>
      </c>
      <c r="O2359" s="83" t="str">
        <f>IFERROR(INDEX(resources!K:K,MATCH(B2359,resources!B:B,0)),"fillme")</f>
        <v>unknown</v>
      </c>
      <c r="P2359" s="89" t="str">
        <f t="shared" si="499"/>
        <v>unknown_2027_5</v>
      </c>
      <c r="Q2359" s="87">
        <f>INDEX(elcc!G:G,MATCH(P2359,elcc!D:D,0))</f>
        <v>0</v>
      </c>
      <c r="R2359" s="89">
        <f t="shared" si="500"/>
        <v>1</v>
      </c>
      <c r="S2359" s="89" t="s">
        <v>6314</v>
      </c>
      <c r="T2359" s="89" t="s">
        <v>6314</v>
      </c>
      <c r="U2359" s="90" t="str">
        <f t="shared" si="501"/>
        <v>ok</v>
      </c>
      <c r="V2359" s="63" t="str">
        <f>INDEX(resources!F:F,MATCH(B2359,resources!B:B,0))</f>
        <v>special</v>
      </c>
      <c r="W2359" s="110">
        <f t="shared" si="502"/>
        <v>0</v>
      </c>
      <c r="X2359" s="110">
        <f t="shared" si="503"/>
        <v>0</v>
      </c>
      <c r="Y2359" s="110" t="str">
        <f t="shared" si="504"/>
        <v>transfer_purchase_raonly_NA_CONFIDENTIAL</v>
      </c>
      <c r="Z2359" s="110">
        <f>IF(COUNTIFS($Y$2:Y2359,Y2359)=1,1,0)</f>
        <v>0</v>
      </c>
      <c r="AA2359" s="110">
        <f>SUM($Z$2:Z2359)*Z2359</f>
        <v>0</v>
      </c>
      <c r="AB2359" s="110">
        <f>COUNTIFS(resources!B:B,B2359)</f>
        <v>1</v>
      </c>
      <c r="AC2359" s="110">
        <f t="shared" si="505"/>
        <v>1</v>
      </c>
      <c r="AD2359" s="110">
        <f t="shared" si="506"/>
        <v>1</v>
      </c>
      <c r="AE2359" s="110">
        <f t="shared" si="507"/>
        <v>0</v>
      </c>
      <c r="AF2359" s="110">
        <f t="shared" si="508"/>
        <v>1</v>
      </c>
      <c r="AG2359" s="110">
        <f t="shared" si="509"/>
        <v>0</v>
      </c>
      <c r="AH2359" s="110">
        <f t="shared" si="510"/>
        <v>0</v>
      </c>
      <c r="AI2359" s="110">
        <f t="shared" si="511"/>
        <v>1</v>
      </c>
      <c r="AJ2359" s="100">
        <f>ROW()</f>
        <v>2359</v>
      </c>
      <c r="AK2359" s="100" t="str">
        <f>INDEX('BadRows RECART'!$C$2:$C$1207,MATCH(monthly_gwh_mw!AJ2359,'BadRows RECART'!$D$2:$D$1207,0))</f>
        <v>EC_M_0-000-000-010</v>
      </c>
    </row>
    <row r="2360" spans="1:37" ht="20">
      <c r="A2360" s="106" t="s">
        <v>3907</v>
      </c>
      <c r="B2360" s="106" t="s">
        <v>437</v>
      </c>
      <c r="C2360" s="106" t="s">
        <v>6312</v>
      </c>
      <c r="D2360" s="168">
        <v>2027</v>
      </c>
      <c r="E2360" s="168">
        <v>6</v>
      </c>
      <c r="F2360" s="169">
        <v>0</v>
      </c>
      <c r="G2360" s="212" t="s">
        <v>6314</v>
      </c>
      <c r="H2360" s="212" t="s">
        <v>6314</v>
      </c>
      <c r="I2360" s="106" t="s">
        <v>556</v>
      </c>
      <c r="K2360" s="83" t="s">
        <v>6314</v>
      </c>
      <c r="L2360" s="83" t="s">
        <v>6314</v>
      </c>
      <c r="M2360" s="45" t="str">
        <f>IF(
ISNA(INDEX(resources!E:E,MATCH(B2360,resources!B:B,0))),"fillme",
INDEX(resources!E:E,MATCH(B2360,resources!B:B,0)))</f>
        <v>transfer_purchase</v>
      </c>
      <c r="N2360" s="45">
        <v>1</v>
      </c>
      <c r="O2360" s="83" t="str">
        <f>IFERROR(INDEX(resources!K:K,MATCH(B2360,resources!B:B,0)),"fillme")</f>
        <v>unknown</v>
      </c>
      <c r="P2360" s="89" t="str">
        <f t="shared" si="499"/>
        <v>unknown_2027_6</v>
      </c>
      <c r="Q2360" s="87">
        <f>INDEX(elcc!G:G,MATCH(P2360,elcc!D:D,0))</f>
        <v>0</v>
      </c>
      <c r="R2360" s="89">
        <f t="shared" si="500"/>
        <v>1</v>
      </c>
      <c r="S2360" s="89" t="s">
        <v>6314</v>
      </c>
      <c r="T2360" s="89" t="s">
        <v>6314</v>
      </c>
      <c r="U2360" s="90" t="str">
        <f t="shared" si="501"/>
        <v>ok</v>
      </c>
      <c r="V2360" s="63" t="str">
        <f>INDEX(resources!F:F,MATCH(B2360,resources!B:B,0))</f>
        <v>special</v>
      </c>
      <c r="W2360" s="110">
        <f t="shared" si="502"/>
        <v>0</v>
      </c>
      <c r="X2360" s="110">
        <f t="shared" si="503"/>
        <v>0</v>
      </c>
      <c r="Y2360" s="110" t="str">
        <f t="shared" si="504"/>
        <v>transfer_purchase_raonly_NA_CONFIDENTIAL</v>
      </c>
      <c r="Z2360" s="110">
        <f>IF(COUNTIFS($Y$2:Y2360,Y2360)=1,1,0)</f>
        <v>0</v>
      </c>
      <c r="AA2360" s="110">
        <f>SUM($Z$2:Z2360)*Z2360</f>
        <v>0</v>
      </c>
      <c r="AB2360" s="110">
        <f>COUNTIFS(resources!B:B,B2360)</f>
        <v>1</v>
      </c>
      <c r="AC2360" s="110">
        <f t="shared" si="505"/>
        <v>1</v>
      </c>
      <c r="AD2360" s="110">
        <f t="shared" si="506"/>
        <v>1</v>
      </c>
      <c r="AE2360" s="110">
        <f t="shared" si="507"/>
        <v>0</v>
      </c>
      <c r="AF2360" s="110">
        <f t="shared" si="508"/>
        <v>1</v>
      </c>
      <c r="AG2360" s="110">
        <f t="shared" si="509"/>
        <v>0</v>
      </c>
      <c r="AH2360" s="110">
        <f t="shared" si="510"/>
        <v>0</v>
      </c>
      <c r="AI2360" s="110">
        <f t="shared" si="511"/>
        <v>1</v>
      </c>
      <c r="AJ2360" s="100">
        <f>ROW()</f>
        <v>2360</v>
      </c>
      <c r="AK2360" s="100" t="str">
        <f>INDEX('BadRows RECART'!$C$2:$C$1207,MATCH(monthly_gwh_mw!AJ2360,'BadRows RECART'!$D$2:$D$1207,0))</f>
        <v>EC_M_0-000-000-010</v>
      </c>
    </row>
    <row r="2361" spans="1:37" ht="20">
      <c r="A2361" s="106" t="s">
        <v>3907</v>
      </c>
      <c r="B2361" s="106" t="s">
        <v>437</v>
      </c>
      <c r="C2361" s="106" t="s">
        <v>6312</v>
      </c>
      <c r="D2361" s="168">
        <v>2027</v>
      </c>
      <c r="E2361" s="168">
        <v>7</v>
      </c>
      <c r="F2361" s="169">
        <v>0</v>
      </c>
      <c r="G2361" s="212" t="s">
        <v>6314</v>
      </c>
      <c r="H2361" s="212" t="s">
        <v>6314</v>
      </c>
      <c r="I2361" s="106" t="s">
        <v>556</v>
      </c>
      <c r="K2361" s="83" t="s">
        <v>6314</v>
      </c>
      <c r="L2361" s="83" t="s">
        <v>6314</v>
      </c>
      <c r="M2361" s="45" t="str">
        <f>IF(
ISNA(INDEX(resources!E:E,MATCH(B2361,resources!B:B,0))),"fillme",
INDEX(resources!E:E,MATCH(B2361,resources!B:B,0)))</f>
        <v>transfer_purchase</v>
      </c>
      <c r="N2361" s="45">
        <v>1</v>
      </c>
      <c r="O2361" s="83" t="str">
        <f>IFERROR(INDEX(resources!K:K,MATCH(B2361,resources!B:B,0)),"fillme")</f>
        <v>unknown</v>
      </c>
      <c r="P2361" s="89" t="str">
        <f t="shared" ref="P2361:P2390" si="512">O2361&amp;"_"&amp;D2361&amp;"_"&amp;E2361</f>
        <v>unknown_2027_7</v>
      </c>
      <c r="Q2361" s="87">
        <f>INDEX(elcc!G:G,MATCH(P2361,elcc!D:D,0))</f>
        <v>0</v>
      </c>
      <c r="R2361" s="89">
        <f t="shared" ref="R2361:R2390" si="513">IF(O2361="battery",MIN(1,J2361/4),1)</f>
        <v>1</v>
      </c>
      <c r="S2361" s="89" t="s">
        <v>6314</v>
      </c>
      <c r="T2361" s="89" t="s">
        <v>6314</v>
      </c>
      <c r="U2361" s="90" t="str">
        <f t="shared" ref="U2361:U2390" si="514">IF(ISERROR(T2361),"error in NQC data entry; please check blue and purple data entered. You need to provide either a contracted NQC value in Column G, or allow the template to calculate one using Columns H,L,Q, and R","ok")</f>
        <v>ok</v>
      </c>
      <c r="V2361" s="63" t="str">
        <f>INDEX(resources!F:F,MATCH(B2361,resources!B:B,0))</f>
        <v>special</v>
      </c>
      <c r="W2361" s="110">
        <f t="shared" ref="W2361:W2390" si="515">(F2361&gt;0)*1</f>
        <v>0</v>
      </c>
      <c r="X2361" s="110">
        <f t="shared" ref="X2361:X2390" si="516">COUNTIFS(G2361:H2361,"&gt;0")</f>
        <v>0</v>
      </c>
      <c r="Y2361" s="110" t="str">
        <f t="shared" ref="Y2361:Y2390" si="517">B2361&amp;"_"&amp;C2361&amp;"_"&amp;K2361</f>
        <v>transfer_purchase_raonly_NA_CONFIDENTIAL</v>
      </c>
      <c r="Z2361" s="110">
        <f>IF(COUNTIFS($Y$2:Y2361,Y2361)=1,1,0)</f>
        <v>0</v>
      </c>
      <c r="AA2361" s="110">
        <f>SUM($Z$2:Z2361)*Z2361</f>
        <v>0</v>
      </c>
      <c r="AB2361" s="110">
        <f>COUNTIFS(resources!B:B,B2361)</f>
        <v>1</v>
      </c>
      <c r="AC2361" s="110">
        <f t="shared" ref="AC2361:AC2390" si="518">AND(ISNUMBER(D2361),(D2361&gt;2019))*1</f>
        <v>1</v>
      </c>
      <c r="AD2361" s="110">
        <f t="shared" ref="AD2361:AD2390" si="519">AND(ISNUMBER(E2361),E2361&gt;=1,E2361&lt;=12)*1</f>
        <v>1</v>
      </c>
      <c r="AE2361" s="110">
        <f t="shared" ref="AE2361:AE2390" si="520">AND(COUNT(G2361:H2361)=1,COUNT(F2361)=1)*1</f>
        <v>0</v>
      </c>
      <c r="AF2361" s="110">
        <f t="shared" ref="AF2361:AF2390" si="521">(COUNTIFS(K2361:O2361,"fillme")=0)*1</f>
        <v>1</v>
      </c>
      <c r="AG2361" s="110">
        <f t="shared" ref="AG2361:AG2390" si="522">ISNUMBER(L2361)*1</f>
        <v>0</v>
      </c>
      <c r="AH2361" s="110">
        <f t="shared" ref="AH2361:AH2390" si="523">NOT(AND(G2361&gt;0,H2361&gt;0))*1</f>
        <v>0</v>
      </c>
      <c r="AI2361" s="110">
        <f t="shared" ref="AI2361:AI2390" si="524">(U2361="ok")*1</f>
        <v>1</v>
      </c>
      <c r="AJ2361" s="100">
        <f>ROW()</f>
        <v>2361</v>
      </c>
      <c r="AK2361" s="100" t="str">
        <f>INDEX('BadRows RECART'!$C$2:$C$1207,MATCH(monthly_gwh_mw!AJ2361,'BadRows RECART'!$D$2:$D$1207,0))</f>
        <v>EC_M_0-000-000-010</v>
      </c>
    </row>
    <row r="2362" spans="1:37" ht="20">
      <c r="A2362" s="106" t="s">
        <v>3907</v>
      </c>
      <c r="B2362" s="106" t="s">
        <v>437</v>
      </c>
      <c r="C2362" s="106" t="s">
        <v>6312</v>
      </c>
      <c r="D2362" s="168">
        <v>2027</v>
      </c>
      <c r="E2362" s="168">
        <v>8</v>
      </c>
      <c r="F2362" s="169">
        <v>0</v>
      </c>
      <c r="G2362" s="212" t="s">
        <v>6314</v>
      </c>
      <c r="H2362" s="212" t="s">
        <v>6314</v>
      </c>
      <c r="I2362" s="106" t="s">
        <v>556</v>
      </c>
      <c r="K2362" s="83" t="s">
        <v>6314</v>
      </c>
      <c r="L2362" s="83" t="s">
        <v>6314</v>
      </c>
      <c r="M2362" s="45" t="str">
        <f>IF(
ISNA(INDEX(resources!E:E,MATCH(B2362,resources!B:B,0))),"fillme",
INDEX(resources!E:E,MATCH(B2362,resources!B:B,0)))</f>
        <v>transfer_purchase</v>
      </c>
      <c r="N2362" s="45">
        <v>1</v>
      </c>
      <c r="O2362" s="83" t="str">
        <f>IFERROR(INDEX(resources!K:K,MATCH(B2362,resources!B:B,0)),"fillme")</f>
        <v>unknown</v>
      </c>
      <c r="P2362" s="89" t="str">
        <f t="shared" si="512"/>
        <v>unknown_2027_8</v>
      </c>
      <c r="Q2362" s="87">
        <f>INDEX(elcc!G:G,MATCH(P2362,elcc!D:D,0))</f>
        <v>0</v>
      </c>
      <c r="R2362" s="89">
        <f t="shared" si="513"/>
        <v>1</v>
      </c>
      <c r="S2362" s="89" t="s">
        <v>6314</v>
      </c>
      <c r="T2362" s="89" t="s">
        <v>6314</v>
      </c>
      <c r="U2362" s="90" t="str">
        <f t="shared" si="514"/>
        <v>ok</v>
      </c>
      <c r="V2362" s="63" t="str">
        <f>INDEX(resources!F:F,MATCH(B2362,resources!B:B,0))</f>
        <v>special</v>
      </c>
      <c r="W2362" s="110">
        <f t="shared" si="515"/>
        <v>0</v>
      </c>
      <c r="X2362" s="110">
        <f t="shared" si="516"/>
        <v>0</v>
      </c>
      <c r="Y2362" s="110" t="str">
        <f t="shared" si="517"/>
        <v>transfer_purchase_raonly_NA_CONFIDENTIAL</v>
      </c>
      <c r="Z2362" s="110">
        <f>IF(COUNTIFS($Y$2:Y2362,Y2362)=1,1,0)</f>
        <v>0</v>
      </c>
      <c r="AA2362" s="110">
        <f>SUM($Z$2:Z2362)*Z2362</f>
        <v>0</v>
      </c>
      <c r="AB2362" s="110">
        <f>COUNTIFS(resources!B:B,B2362)</f>
        <v>1</v>
      </c>
      <c r="AC2362" s="110">
        <f t="shared" si="518"/>
        <v>1</v>
      </c>
      <c r="AD2362" s="110">
        <f t="shared" si="519"/>
        <v>1</v>
      </c>
      <c r="AE2362" s="110">
        <f t="shared" si="520"/>
        <v>0</v>
      </c>
      <c r="AF2362" s="110">
        <f t="shared" si="521"/>
        <v>1</v>
      </c>
      <c r="AG2362" s="110">
        <f t="shared" si="522"/>
        <v>0</v>
      </c>
      <c r="AH2362" s="110">
        <f t="shared" si="523"/>
        <v>0</v>
      </c>
      <c r="AI2362" s="110">
        <f t="shared" si="524"/>
        <v>1</v>
      </c>
      <c r="AJ2362" s="100">
        <f>ROW()</f>
        <v>2362</v>
      </c>
      <c r="AK2362" s="100" t="str">
        <f>INDEX('BadRows RECART'!$C$2:$C$1207,MATCH(monthly_gwh_mw!AJ2362,'BadRows RECART'!$D$2:$D$1207,0))</f>
        <v>EC_M_0-000-000-010</v>
      </c>
    </row>
    <row r="2363" spans="1:37" ht="20">
      <c r="A2363" s="106" t="s">
        <v>3907</v>
      </c>
      <c r="B2363" s="106" t="s">
        <v>437</v>
      </c>
      <c r="C2363" s="106" t="s">
        <v>6312</v>
      </c>
      <c r="D2363" s="168">
        <v>2027</v>
      </c>
      <c r="E2363" s="168">
        <v>9</v>
      </c>
      <c r="F2363" s="169">
        <v>0</v>
      </c>
      <c r="G2363" s="212" t="s">
        <v>6314</v>
      </c>
      <c r="H2363" s="212" t="s">
        <v>6314</v>
      </c>
      <c r="I2363" s="106" t="s">
        <v>556</v>
      </c>
      <c r="K2363" s="83" t="s">
        <v>6314</v>
      </c>
      <c r="L2363" s="83" t="s">
        <v>6314</v>
      </c>
      <c r="M2363" s="45" t="str">
        <f>IF(
ISNA(INDEX(resources!E:E,MATCH(B2363,resources!B:B,0))),"fillme",
INDEX(resources!E:E,MATCH(B2363,resources!B:B,0)))</f>
        <v>transfer_purchase</v>
      </c>
      <c r="N2363" s="45">
        <v>1</v>
      </c>
      <c r="O2363" s="83" t="str">
        <f>IFERROR(INDEX(resources!K:K,MATCH(B2363,resources!B:B,0)),"fillme")</f>
        <v>unknown</v>
      </c>
      <c r="P2363" s="89" t="str">
        <f t="shared" si="512"/>
        <v>unknown_2027_9</v>
      </c>
      <c r="Q2363" s="87">
        <f>INDEX(elcc!G:G,MATCH(P2363,elcc!D:D,0))</f>
        <v>0</v>
      </c>
      <c r="R2363" s="89">
        <f t="shared" si="513"/>
        <v>1</v>
      </c>
      <c r="S2363" s="89" t="s">
        <v>6314</v>
      </c>
      <c r="T2363" s="89" t="s">
        <v>6314</v>
      </c>
      <c r="U2363" s="90" t="str">
        <f t="shared" si="514"/>
        <v>ok</v>
      </c>
      <c r="V2363" s="63" t="str">
        <f>INDEX(resources!F:F,MATCH(B2363,resources!B:B,0))</f>
        <v>special</v>
      </c>
      <c r="W2363" s="110">
        <f t="shared" si="515"/>
        <v>0</v>
      </c>
      <c r="X2363" s="110">
        <f t="shared" si="516"/>
        <v>0</v>
      </c>
      <c r="Y2363" s="110" t="str">
        <f t="shared" si="517"/>
        <v>transfer_purchase_raonly_NA_CONFIDENTIAL</v>
      </c>
      <c r="Z2363" s="110">
        <f>IF(COUNTIFS($Y$2:Y2363,Y2363)=1,1,0)</f>
        <v>0</v>
      </c>
      <c r="AA2363" s="110">
        <f>SUM($Z$2:Z2363)*Z2363</f>
        <v>0</v>
      </c>
      <c r="AB2363" s="110">
        <f>COUNTIFS(resources!B:B,B2363)</f>
        <v>1</v>
      </c>
      <c r="AC2363" s="110">
        <f t="shared" si="518"/>
        <v>1</v>
      </c>
      <c r="AD2363" s="110">
        <f t="shared" si="519"/>
        <v>1</v>
      </c>
      <c r="AE2363" s="110">
        <f t="shared" si="520"/>
        <v>0</v>
      </c>
      <c r="AF2363" s="110">
        <f t="shared" si="521"/>
        <v>1</v>
      </c>
      <c r="AG2363" s="110">
        <f t="shared" si="522"/>
        <v>0</v>
      </c>
      <c r="AH2363" s="110">
        <f t="shared" si="523"/>
        <v>0</v>
      </c>
      <c r="AI2363" s="110">
        <f t="shared" si="524"/>
        <v>1</v>
      </c>
      <c r="AJ2363" s="100">
        <f>ROW()</f>
        <v>2363</v>
      </c>
      <c r="AK2363" s="100" t="str">
        <f>INDEX('BadRows RECART'!$C$2:$C$1207,MATCH(monthly_gwh_mw!AJ2363,'BadRows RECART'!$D$2:$D$1207,0))</f>
        <v>EC_M_0-000-000-010</v>
      </c>
    </row>
    <row r="2364" spans="1:37" ht="20">
      <c r="A2364" s="106" t="s">
        <v>3907</v>
      </c>
      <c r="B2364" s="106" t="s">
        <v>437</v>
      </c>
      <c r="C2364" s="106" t="s">
        <v>6312</v>
      </c>
      <c r="D2364" s="168">
        <v>2027</v>
      </c>
      <c r="E2364" s="168">
        <v>10</v>
      </c>
      <c r="F2364" s="169">
        <v>0</v>
      </c>
      <c r="G2364" s="212" t="s">
        <v>6314</v>
      </c>
      <c r="H2364" s="212" t="s">
        <v>6314</v>
      </c>
      <c r="I2364" s="106" t="s">
        <v>556</v>
      </c>
      <c r="K2364" s="83" t="s">
        <v>6314</v>
      </c>
      <c r="L2364" s="83" t="s">
        <v>6314</v>
      </c>
      <c r="M2364" s="45" t="str">
        <f>IF(
ISNA(INDEX(resources!E:E,MATCH(B2364,resources!B:B,0))),"fillme",
INDEX(resources!E:E,MATCH(B2364,resources!B:B,0)))</f>
        <v>transfer_purchase</v>
      </c>
      <c r="N2364" s="45">
        <v>1</v>
      </c>
      <c r="O2364" s="83" t="str">
        <f>IFERROR(INDEX(resources!K:K,MATCH(B2364,resources!B:B,0)),"fillme")</f>
        <v>unknown</v>
      </c>
      <c r="P2364" s="89" t="str">
        <f t="shared" si="512"/>
        <v>unknown_2027_10</v>
      </c>
      <c r="Q2364" s="87">
        <f>INDEX(elcc!G:G,MATCH(P2364,elcc!D:D,0))</f>
        <v>0</v>
      </c>
      <c r="R2364" s="89">
        <f t="shared" si="513"/>
        <v>1</v>
      </c>
      <c r="S2364" s="89" t="s">
        <v>6314</v>
      </c>
      <c r="T2364" s="89" t="s">
        <v>6314</v>
      </c>
      <c r="U2364" s="90" t="str">
        <f t="shared" si="514"/>
        <v>ok</v>
      </c>
      <c r="V2364" s="63" t="str">
        <f>INDEX(resources!F:F,MATCH(B2364,resources!B:B,0))</f>
        <v>special</v>
      </c>
      <c r="W2364" s="110">
        <f t="shared" si="515"/>
        <v>0</v>
      </c>
      <c r="X2364" s="110">
        <f t="shared" si="516"/>
        <v>0</v>
      </c>
      <c r="Y2364" s="110" t="str">
        <f t="shared" si="517"/>
        <v>transfer_purchase_raonly_NA_CONFIDENTIAL</v>
      </c>
      <c r="Z2364" s="110">
        <f>IF(COUNTIFS($Y$2:Y2364,Y2364)=1,1,0)</f>
        <v>0</v>
      </c>
      <c r="AA2364" s="110">
        <f>SUM($Z$2:Z2364)*Z2364</f>
        <v>0</v>
      </c>
      <c r="AB2364" s="110">
        <f>COUNTIFS(resources!B:B,B2364)</f>
        <v>1</v>
      </c>
      <c r="AC2364" s="110">
        <f t="shared" si="518"/>
        <v>1</v>
      </c>
      <c r="AD2364" s="110">
        <f t="shared" si="519"/>
        <v>1</v>
      </c>
      <c r="AE2364" s="110">
        <f t="shared" si="520"/>
        <v>0</v>
      </c>
      <c r="AF2364" s="110">
        <f t="shared" si="521"/>
        <v>1</v>
      </c>
      <c r="AG2364" s="110">
        <f t="shared" si="522"/>
        <v>0</v>
      </c>
      <c r="AH2364" s="110">
        <f t="shared" si="523"/>
        <v>0</v>
      </c>
      <c r="AI2364" s="110">
        <f t="shared" si="524"/>
        <v>1</v>
      </c>
      <c r="AJ2364" s="100">
        <f>ROW()</f>
        <v>2364</v>
      </c>
      <c r="AK2364" s="100" t="str">
        <f>INDEX('BadRows RECART'!$C$2:$C$1207,MATCH(monthly_gwh_mw!AJ2364,'BadRows RECART'!$D$2:$D$1207,0))</f>
        <v>EC_M_0-000-000-010</v>
      </c>
    </row>
    <row r="2365" spans="1:37" ht="20">
      <c r="A2365" s="106" t="s">
        <v>3907</v>
      </c>
      <c r="B2365" s="106" t="s">
        <v>437</v>
      </c>
      <c r="C2365" s="106" t="s">
        <v>6312</v>
      </c>
      <c r="D2365" s="168">
        <v>2027</v>
      </c>
      <c r="E2365" s="168">
        <v>11</v>
      </c>
      <c r="F2365" s="169">
        <v>0</v>
      </c>
      <c r="G2365" s="212" t="s">
        <v>6314</v>
      </c>
      <c r="H2365" s="212" t="s">
        <v>6314</v>
      </c>
      <c r="I2365" s="106" t="s">
        <v>556</v>
      </c>
      <c r="K2365" s="83" t="s">
        <v>6314</v>
      </c>
      <c r="L2365" s="83" t="s">
        <v>6314</v>
      </c>
      <c r="M2365" s="45" t="str">
        <f>IF(
ISNA(INDEX(resources!E:E,MATCH(B2365,resources!B:B,0))),"fillme",
INDEX(resources!E:E,MATCH(B2365,resources!B:B,0)))</f>
        <v>transfer_purchase</v>
      </c>
      <c r="N2365" s="45">
        <v>1</v>
      </c>
      <c r="O2365" s="83" t="str">
        <f>IFERROR(INDEX(resources!K:K,MATCH(B2365,resources!B:B,0)),"fillme")</f>
        <v>unknown</v>
      </c>
      <c r="P2365" s="89" t="str">
        <f t="shared" si="512"/>
        <v>unknown_2027_11</v>
      </c>
      <c r="Q2365" s="87">
        <f>INDEX(elcc!G:G,MATCH(P2365,elcc!D:D,0))</f>
        <v>0</v>
      </c>
      <c r="R2365" s="89">
        <f t="shared" si="513"/>
        <v>1</v>
      </c>
      <c r="S2365" s="89" t="s">
        <v>6314</v>
      </c>
      <c r="T2365" s="89" t="s">
        <v>6314</v>
      </c>
      <c r="U2365" s="90" t="str">
        <f t="shared" si="514"/>
        <v>ok</v>
      </c>
      <c r="V2365" s="63" t="str">
        <f>INDEX(resources!F:F,MATCH(B2365,resources!B:B,0))</f>
        <v>special</v>
      </c>
      <c r="W2365" s="110">
        <f t="shared" si="515"/>
        <v>0</v>
      </c>
      <c r="X2365" s="110">
        <f t="shared" si="516"/>
        <v>0</v>
      </c>
      <c r="Y2365" s="110" t="str">
        <f t="shared" si="517"/>
        <v>transfer_purchase_raonly_NA_CONFIDENTIAL</v>
      </c>
      <c r="Z2365" s="110">
        <f>IF(COUNTIFS($Y$2:Y2365,Y2365)=1,1,0)</f>
        <v>0</v>
      </c>
      <c r="AA2365" s="110">
        <f>SUM($Z$2:Z2365)*Z2365</f>
        <v>0</v>
      </c>
      <c r="AB2365" s="110">
        <f>COUNTIFS(resources!B:B,B2365)</f>
        <v>1</v>
      </c>
      <c r="AC2365" s="110">
        <f t="shared" si="518"/>
        <v>1</v>
      </c>
      <c r="AD2365" s="110">
        <f t="shared" si="519"/>
        <v>1</v>
      </c>
      <c r="AE2365" s="110">
        <f t="shared" si="520"/>
        <v>0</v>
      </c>
      <c r="AF2365" s="110">
        <f t="shared" si="521"/>
        <v>1</v>
      </c>
      <c r="AG2365" s="110">
        <f t="shared" si="522"/>
        <v>0</v>
      </c>
      <c r="AH2365" s="110">
        <f t="shared" si="523"/>
        <v>0</v>
      </c>
      <c r="AI2365" s="110">
        <f t="shared" si="524"/>
        <v>1</v>
      </c>
      <c r="AJ2365" s="100">
        <f>ROW()</f>
        <v>2365</v>
      </c>
      <c r="AK2365" s="100" t="str">
        <f>INDEX('BadRows RECART'!$C$2:$C$1207,MATCH(monthly_gwh_mw!AJ2365,'BadRows RECART'!$D$2:$D$1207,0))</f>
        <v>EC_M_0-000-000-010</v>
      </c>
    </row>
    <row r="2366" spans="1:37" ht="20">
      <c r="A2366" s="106" t="s">
        <v>3907</v>
      </c>
      <c r="B2366" s="106" t="s">
        <v>437</v>
      </c>
      <c r="C2366" s="106" t="s">
        <v>6312</v>
      </c>
      <c r="D2366" s="168">
        <v>2027</v>
      </c>
      <c r="E2366" s="168">
        <v>12</v>
      </c>
      <c r="F2366" s="169">
        <v>0</v>
      </c>
      <c r="G2366" s="212" t="s">
        <v>6314</v>
      </c>
      <c r="H2366" s="212" t="s">
        <v>6314</v>
      </c>
      <c r="I2366" s="106" t="s">
        <v>556</v>
      </c>
      <c r="K2366" s="83" t="s">
        <v>6314</v>
      </c>
      <c r="L2366" s="83" t="s">
        <v>6314</v>
      </c>
      <c r="M2366" s="45" t="str">
        <f>IF(
ISNA(INDEX(resources!E:E,MATCH(B2366,resources!B:B,0))),"fillme",
INDEX(resources!E:E,MATCH(B2366,resources!B:B,0)))</f>
        <v>transfer_purchase</v>
      </c>
      <c r="N2366" s="45">
        <v>1</v>
      </c>
      <c r="O2366" s="83" t="str">
        <f>IFERROR(INDEX(resources!K:K,MATCH(B2366,resources!B:B,0)),"fillme")</f>
        <v>unknown</v>
      </c>
      <c r="P2366" s="89" t="str">
        <f t="shared" si="512"/>
        <v>unknown_2027_12</v>
      </c>
      <c r="Q2366" s="87">
        <f>INDEX(elcc!G:G,MATCH(P2366,elcc!D:D,0))</f>
        <v>0</v>
      </c>
      <c r="R2366" s="89">
        <f t="shared" si="513"/>
        <v>1</v>
      </c>
      <c r="S2366" s="89" t="s">
        <v>6314</v>
      </c>
      <c r="T2366" s="89" t="s">
        <v>6314</v>
      </c>
      <c r="U2366" s="90" t="str">
        <f t="shared" si="514"/>
        <v>ok</v>
      </c>
      <c r="V2366" s="63" t="str">
        <f>INDEX(resources!F:F,MATCH(B2366,resources!B:B,0))</f>
        <v>special</v>
      </c>
      <c r="W2366" s="110">
        <f t="shared" si="515"/>
        <v>0</v>
      </c>
      <c r="X2366" s="110">
        <f t="shared" si="516"/>
        <v>0</v>
      </c>
      <c r="Y2366" s="110" t="str">
        <f t="shared" si="517"/>
        <v>transfer_purchase_raonly_NA_CONFIDENTIAL</v>
      </c>
      <c r="Z2366" s="110">
        <f>IF(COUNTIFS($Y$2:Y2366,Y2366)=1,1,0)</f>
        <v>0</v>
      </c>
      <c r="AA2366" s="110">
        <f>SUM($Z$2:Z2366)*Z2366</f>
        <v>0</v>
      </c>
      <c r="AB2366" s="110">
        <f>COUNTIFS(resources!B:B,B2366)</f>
        <v>1</v>
      </c>
      <c r="AC2366" s="110">
        <f t="shared" si="518"/>
        <v>1</v>
      </c>
      <c r="AD2366" s="110">
        <f t="shared" si="519"/>
        <v>1</v>
      </c>
      <c r="AE2366" s="110">
        <f t="shared" si="520"/>
        <v>0</v>
      </c>
      <c r="AF2366" s="110">
        <f t="shared" si="521"/>
        <v>1</v>
      </c>
      <c r="AG2366" s="110">
        <f t="shared" si="522"/>
        <v>0</v>
      </c>
      <c r="AH2366" s="110">
        <f t="shared" si="523"/>
        <v>0</v>
      </c>
      <c r="AI2366" s="110">
        <f t="shared" si="524"/>
        <v>1</v>
      </c>
      <c r="AJ2366" s="100">
        <f>ROW()</f>
        <v>2366</v>
      </c>
      <c r="AK2366" s="100" t="str">
        <f>INDEX('BadRows RECART'!$C$2:$C$1207,MATCH(monthly_gwh_mw!AJ2366,'BadRows RECART'!$D$2:$D$1207,0))</f>
        <v>EC_M_0-000-000-010</v>
      </c>
    </row>
    <row r="2367" spans="1:37" ht="20">
      <c r="A2367" s="106" t="s">
        <v>3907</v>
      </c>
      <c r="B2367" s="106" t="s">
        <v>437</v>
      </c>
      <c r="C2367" s="106" t="s">
        <v>6312</v>
      </c>
      <c r="D2367" s="168">
        <v>2028</v>
      </c>
      <c r="E2367" s="168">
        <v>1</v>
      </c>
      <c r="F2367" s="169">
        <v>0</v>
      </c>
      <c r="G2367" s="212" t="s">
        <v>6314</v>
      </c>
      <c r="H2367" s="212" t="s">
        <v>6314</v>
      </c>
      <c r="I2367" s="106" t="s">
        <v>556</v>
      </c>
      <c r="K2367" s="83" t="s">
        <v>6314</v>
      </c>
      <c r="L2367" s="83" t="s">
        <v>6314</v>
      </c>
      <c r="M2367" s="45" t="str">
        <f>IF(
ISNA(INDEX(resources!E:E,MATCH(B2367,resources!B:B,0))),"fillme",
INDEX(resources!E:E,MATCH(B2367,resources!B:B,0)))</f>
        <v>transfer_purchase</v>
      </c>
      <c r="N2367" s="45">
        <v>1</v>
      </c>
      <c r="O2367" s="83" t="str">
        <f>IFERROR(INDEX(resources!K:K,MATCH(B2367,resources!B:B,0)),"fillme")</f>
        <v>unknown</v>
      </c>
      <c r="P2367" s="89" t="str">
        <f t="shared" si="512"/>
        <v>unknown_2028_1</v>
      </c>
      <c r="Q2367" s="87">
        <f>INDEX(elcc!G:G,MATCH(P2367,elcc!D:D,0))</f>
        <v>0</v>
      </c>
      <c r="R2367" s="89">
        <f t="shared" si="513"/>
        <v>1</v>
      </c>
      <c r="S2367" s="89" t="s">
        <v>6314</v>
      </c>
      <c r="T2367" s="89" t="s">
        <v>6314</v>
      </c>
      <c r="U2367" s="90" t="str">
        <f t="shared" si="514"/>
        <v>ok</v>
      </c>
      <c r="V2367" s="63" t="str">
        <f>INDEX(resources!F:F,MATCH(B2367,resources!B:B,0))</f>
        <v>special</v>
      </c>
      <c r="W2367" s="110">
        <f t="shared" si="515"/>
        <v>0</v>
      </c>
      <c r="X2367" s="110">
        <f t="shared" si="516"/>
        <v>0</v>
      </c>
      <c r="Y2367" s="110" t="str">
        <f t="shared" si="517"/>
        <v>transfer_purchase_raonly_NA_CONFIDENTIAL</v>
      </c>
      <c r="Z2367" s="110">
        <f>IF(COUNTIFS($Y$2:Y2367,Y2367)=1,1,0)</f>
        <v>0</v>
      </c>
      <c r="AA2367" s="110">
        <f>SUM($Z$2:Z2367)*Z2367</f>
        <v>0</v>
      </c>
      <c r="AB2367" s="110">
        <f>COUNTIFS(resources!B:B,B2367)</f>
        <v>1</v>
      </c>
      <c r="AC2367" s="110">
        <f t="shared" si="518"/>
        <v>1</v>
      </c>
      <c r="AD2367" s="110">
        <f t="shared" si="519"/>
        <v>1</v>
      </c>
      <c r="AE2367" s="110">
        <f t="shared" si="520"/>
        <v>0</v>
      </c>
      <c r="AF2367" s="110">
        <f t="shared" si="521"/>
        <v>1</v>
      </c>
      <c r="AG2367" s="110">
        <f t="shared" si="522"/>
        <v>0</v>
      </c>
      <c r="AH2367" s="110">
        <f t="shared" si="523"/>
        <v>0</v>
      </c>
      <c r="AI2367" s="110">
        <f t="shared" si="524"/>
        <v>1</v>
      </c>
      <c r="AJ2367" s="100">
        <f>ROW()</f>
        <v>2367</v>
      </c>
      <c r="AK2367" s="100" t="str">
        <f>INDEX('BadRows RECART'!$C$2:$C$1207,MATCH(monthly_gwh_mw!AJ2367,'BadRows RECART'!$D$2:$D$1207,0))</f>
        <v>EC_M_0-000-000-010</v>
      </c>
    </row>
    <row r="2368" spans="1:37" ht="20">
      <c r="A2368" s="106" t="s">
        <v>3907</v>
      </c>
      <c r="B2368" s="106" t="s">
        <v>437</v>
      </c>
      <c r="C2368" s="106" t="s">
        <v>6312</v>
      </c>
      <c r="D2368" s="168">
        <v>2028</v>
      </c>
      <c r="E2368" s="168">
        <v>2</v>
      </c>
      <c r="F2368" s="169">
        <v>0</v>
      </c>
      <c r="G2368" s="212" t="s">
        <v>6314</v>
      </c>
      <c r="H2368" s="212" t="s">
        <v>6314</v>
      </c>
      <c r="I2368" s="106" t="s">
        <v>556</v>
      </c>
      <c r="K2368" s="83" t="s">
        <v>6314</v>
      </c>
      <c r="L2368" s="83" t="s">
        <v>6314</v>
      </c>
      <c r="M2368" s="45" t="str">
        <f>IF(
ISNA(INDEX(resources!E:E,MATCH(B2368,resources!B:B,0))),"fillme",
INDEX(resources!E:E,MATCH(B2368,resources!B:B,0)))</f>
        <v>transfer_purchase</v>
      </c>
      <c r="N2368" s="45">
        <v>1</v>
      </c>
      <c r="O2368" s="83" t="str">
        <f>IFERROR(INDEX(resources!K:K,MATCH(B2368,resources!B:B,0)),"fillme")</f>
        <v>unknown</v>
      </c>
      <c r="P2368" s="89" t="str">
        <f t="shared" si="512"/>
        <v>unknown_2028_2</v>
      </c>
      <c r="Q2368" s="87">
        <f>INDEX(elcc!G:G,MATCH(P2368,elcc!D:D,0))</f>
        <v>0</v>
      </c>
      <c r="R2368" s="89">
        <f t="shared" si="513"/>
        <v>1</v>
      </c>
      <c r="S2368" s="89" t="s">
        <v>6314</v>
      </c>
      <c r="T2368" s="89" t="s">
        <v>6314</v>
      </c>
      <c r="U2368" s="90" t="str">
        <f t="shared" si="514"/>
        <v>ok</v>
      </c>
      <c r="V2368" s="63" t="str">
        <f>INDEX(resources!F:F,MATCH(B2368,resources!B:B,0))</f>
        <v>special</v>
      </c>
      <c r="W2368" s="110">
        <f t="shared" si="515"/>
        <v>0</v>
      </c>
      <c r="X2368" s="110">
        <f t="shared" si="516"/>
        <v>0</v>
      </c>
      <c r="Y2368" s="110" t="str">
        <f t="shared" si="517"/>
        <v>transfer_purchase_raonly_NA_CONFIDENTIAL</v>
      </c>
      <c r="Z2368" s="110">
        <f>IF(COUNTIFS($Y$2:Y2368,Y2368)=1,1,0)</f>
        <v>0</v>
      </c>
      <c r="AA2368" s="110">
        <f>SUM($Z$2:Z2368)*Z2368</f>
        <v>0</v>
      </c>
      <c r="AB2368" s="110">
        <f>COUNTIFS(resources!B:B,B2368)</f>
        <v>1</v>
      </c>
      <c r="AC2368" s="110">
        <f t="shared" si="518"/>
        <v>1</v>
      </c>
      <c r="AD2368" s="110">
        <f t="shared" si="519"/>
        <v>1</v>
      </c>
      <c r="AE2368" s="110">
        <f t="shared" si="520"/>
        <v>0</v>
      </c>
      <c r="AF2368" s="110">
        <f t="shared" si="521"/>
        <v>1</v>
      </c>
      <c r="AG2368" s="110">
        <f t="shared" si="522"/>
        <v>0</v>
      </c>
      <c r="AH2368" s="110">
        <f t="shared" si="523"/>
        <v>0</v>
      </c>
      <c r="AI2368" s="110">
        <f t="shared" si="524"/>
        <v>1</v>
      </c>
      <c r="AJ2368" s="100">
        <f>ROW()</f>
        <v>2368</v>
      </c>
      <c r="AK2368" s="100" t="str">
        <f>INDEX('BadRows RECART'!$C$2:$C$1207,MATCH(monthly_gwh_mw!AJ2368,'BadRows RECART'!$D$2:$D$1207,0))</f>
        <v>EC_M_0-000-000-010</v>
      </c>
    </row>
    <row r="2369" spans="1:37" ht="20">
      <c r="A2369" s="106" t="s">
        <v>3907</v>
      </c>
      <c r="B2369" s="106" t="s">
        <v>437</v>
      </c>
      <c r="C2369" s="106" t="s">
        <v>6312</v>
      </c>
      <c r="D2369" s="168">
        <v>2028</v>
      </c>
      <c r="E2369" s="168">
        <v>3</v>
      </c>
      <c r="F2369" s="169">
        <v>0</v>
      </c>
      <c r="G2369" s="212" t="s">
        <v>6314</v>
      </c>
      <c r="H2369" s="212" t="s">
        <v>6314</v>
      </c>
      <c r="I2369" s="106" t="s">
        <v>556</v>
      </c>
      <c r="K2369" s="83" t="s">
        <v>6314</v>
      </c>
      <c r="L2369" s="83" t="s">
        <v>6314</v>
      </c>
      <c r="M2369" s="45" t="str">
        <f>IF(
ISNA(INDEX(resources!E:E,MATCH(B2369,resources!B:B,0))),"fillme",
INDEX(resources!E:E,MATCH(B2369,resources!B:B,0)))</f>
        <v>transfer_purchase</v>
      </c>
      <c r="N2369" s="45">
        <v>1</v>
      </c>
      <c r="O2369" s="83" t="str">
        <f>IFERROR(INDEX(resources!K:K,MATCH(B2369,resources!B:B,0)),"fillme")</f>
        <v>unknown</v>
      </c>
      <c r="P2369" s="89" t="str">
        <f t="shared" si="512"/>
        <v>unknown_2028_3</v>
      </c>
      <c r="Q2369" s="87">
        <f>INDEX(elcc!G:G,MATCH(P2369,elcc!D:D,0))</f>
        <v>0</v>
      </c>
      <c r="R2369" s="89">
        <f t="shared" si="513"/>
        <v>1</v>
      </c>
      <c r="S2369" s="89" t="s">
        <v>6314</v>
      </c>
      <c r="T2369" s="89" t="s">
        <v>6314</v>
      </c>
      <c r="U2369" s="90" t="str">
        <f t="shared" si="514"/>
        <v>ok</v>
      </c>
      <c r="V2369" s="63" t="str">
        <f>INDEX(resources!F:F,MATCH(B2369,resources!B:B,0))</f>
        <v>special</v>
      </c>
      <c r="W2369" s="110">
        <f t="shared" si="515"/>
        <v>0</v>
      </c>
      <c r="X2369" s="110">
        <f t="shared" si="516"/>
        <v>0</v>
      </c>
      <c r="Y2369" s="110" t="str">
        <f t="shared" si="517"/>
        <v>transfer_purchase_raonly_NA_CONFIDENTIAL</v>
      </c>
      <c r="Z2369" s="110">
        <f>IF(COUNTIFS($Y$2:Y2369,Y2369)=1,1,0)</f>
        <v>0</v>
      </c>
      <c r="AA2369" s="110">
        <f>SUM($Z$2:Z2369)*Z2369</f>
        <v>0</v>
      </c>
      <c r="AB2369" s="110">
        <f>COUNTIFS(resources!B:B,B2369)</f>
        <v>1</v>
      </c>
      <c r="AC2369" s="110">
        <f t="shared" si="518"/>
        <v>1</v>
      </c>
      <c r="AD2369" s="110">
        <f t="shared" si="519"/>
        <v>1</v>
      </c>
      <c r="AE2369" s="110">
        <f t="shared" si="520"/>
        <v>0</v>
      </c>
      <c r="AF2369" s="110">
        <f t="shared" si="521"/>
        <v>1</v>
      </c>
      <c r="AG2369" s="110">
        <f t="shared" si="522"/>
        <v>0</v>
      </c>
      <c r="AH2369" s="110">
        <f t="shared" si="523"/>
        <v>0</v>
      </c>
      <c r="AI2369" s="110">
        <f t="shared" si="524"/>
        <v>1</v>
      </c>
      <c r="AJ2369" s="100">
        <f>ROW()</f>
        <v>2369</v>
      </c>
      <c r="AK2369" s="100" t="str">
        <f>INDEX('BadRows RECART'!$C$2:$C$1207,MATCH(monthly_gwh_mw!AJ2369,'BadRows RECART'!$D$2:$D$1207,0))</f>
        <v>EC_M_0-000-000-010</v>
      </c>
    </row>
    <row r="2370" spans="1:37" ht="20">
      <c r="A2370" s="106" t="s">
        <v>3907</v>
      </c>
      <c r="B2370" s="106" t="s">
        <v>437</v>
      </c>
      <c r="C2370" s="106" t="s">
        <v>6312</v>
      </c>
      <c r="D2370" s="168">
        <v>2028</v>
      </c>
      <c r="E2370" s="168">
        <v>4</v>
      </c>
      <c r="F2370" s="169">
        <v>0</v>
      </c>
      <c r="G2370" s="212" t="s">
        <v>6314</v>
      </c>
      <c r="H2370" s="212" t="s">
        <v>6314</v>
      </c>
      <c r="I2370" s="106" t="s">
        <v>556</v>
      </c>
      <c r="K2370" s="83" t="s">
        <v>6314</v>
      </c>
      <c r="L2370" s="83" t="s">
        <v>6314</v>
      </c>
      <c r="M2370" s="45" t="str">
        <f>IF(
ISNA(INDEX(resources!E:E,MATCH(B2370,resources!B:B,0))),"fillme",
INDEX(resources!E:E,MATCH(B2370,resources!B:B,0)))</f>
        <v>transfer_purchase</v>
      </c>
      <c r="N2370" s="45">
        <v>1</v>
      </c>
      <c r="O2370" s="83" t="str">
        <f>IFERROR(INDEX(resources!K:K,MATCH(B2370,resources!B:B,0)),"fillme")</f>
        <v>unknown</v>
      </c>
      <c r="P2370" s="89" t="str">
        <f t="shared" si="512"/>
        <v>unknown_2028_4</v>
      </c>
      <c r="Q2370" s="87">
        <f>INDEX(elcc!G:G,MATCH(P2370,elcc!D:D,0))</f>
        <v>0</v>
      </c>
      <c r="R2370" s="89">
        <f t="shared" si="513"/>
        <v>1</v>
      </c>
      <c r="S2370" s="89" t="s">
        <v>6314</v>
      </c>
      <c r="T2370" s="89" t="s">
        <v>6314</v>
      </c>
      <c r="U2370" s="90" t="str">
        <f t="shared" si="514"/>
        <v>ok</v>
      </c>
      <c r="V2370" s="63" t="str">
        <f>INDEX(resources!F:F,MATCH(B2370,resources!B:B,0))</f>
        <v>special</v>
      </c>
      <c r="W2370" s="110">
        <f t="shared" si="515"/>
        <v>0</v>
      </c>
      <c r="X2370" s="110">
        <f t="shared" si="516"/>
        <v>0</v>
      </c>
      <c r="Y2370" s="110" t="str">
        <f t="shared" si="517"/>
        <v>transfer_purchase_raonly_NA_CONFIDENTIAL</v>
      </c>
      <c r="Z2370" s="110">
        <f>IF(COUNTIFS($Y$2:Y2370,Y2370)=1,1,0)</f>
        <v>0</v>
      </c>
      <c r="AA2370" s="110">
        <f>SUM($Z$2:Z2370)*Z2370</f>
        <v>0</v>
      </c>
      <c r="AB2370" s="110">
        <f>COUNTIFS(resources!B:B,B2370)</f>
        <v>1</v>
      </c>
      <c r="AC2370" s="110">
        <f t="shared" si="518"/>
        <v>1</v>
      </c>
      <c r="AD2370" s="110">
        <f t="shared" si="519"/>
        <v>1</v>
      </c>
      <c r="AE2370" s="110">
        <f t="shared" si="520"/>
        <v>0</v>
      </c>
      <c r="AF2370" s="110">
        <f t="shared" si="521"/>
        <v>1</v>
      </c>
      <c r="AG2370" s="110">
        <f t="shared" si="522"/>
        <v>0</v>
      </c>
      <c r="AH2370" s="110">
        <f t="shared" si="523"/>
        <v>0</v>
      </c>
      <c r="AI2370" s="110">
        <f t="shared" si="524"/>
        <v>1</v>
      </c>
      <c r="AJ2370" s="100">
        <f>ROW()</f>
        <v>2370</v>
      </c>
      <c r="AK2370" s="100" t="str">
        <f>INDEX('BadRows RECART'!$C$2:$C$1207,MATCH(monthly_gwh_mw!AJ2370,'BadRows RECART'!$D$2:$D$1207,0))</f>
        <v>EC_M_0-000-000-010</v>
      </c>
    </row>
    <row r="2371" spans="1:37" ht="20">
      <c r="A2371" s="106" t="s">
        <v>3907</v>
      </c>
      <c r="B2371" s="106" t="s">
        <v>437</v>
      </c>
      <c r="C2371" s="106" t="s">
        <v>6312</v>
      </c>
      <c r="D2371" s="168">
        <v>2028</v>
      </c>
      <c r="E2371" s="168">
        <v>5</v>
      </c>
      <c r="F2371" s="169">
        <v>0</v>
      </c>
      <c r="G2371" s="212" t="s">
        <v>6314</v>
      </c>
      <c r="H2371" s="212" t="s">
        <v>6314</v>
      </c>
      <c r="I2371" s="106" t="s">
        <v>556</v>
      </c>
      <c r="K2371" s="83" t="s">
        <v>6314</v>
      </c>
      <c r="L2371" s="83" t="s">
        <v>6314</v>
      </c>
      <c r="M2371" s="45" t="str">
        <f>IF(
ISNA(INDEX(resources!E:E,MATCH(B2371,resources!B:B,0))),"fillme",
INDEX(resources!E:E,MATCH(B2371,resources!B:B,0)))</f>
        <v>transfer_purchase</v>
      </c>
      <c r="N2371" s="45">
        <v>1</v>
      </c>
      <c r="O2371" s="83" t="str">
        <f>IFERROR(INDEX(resources!K:K,MATCH(B2371,resources!B:B,0)),"fillme")</f>
        <v>unknown</v>
      </c>
      <c r="P2371" s="89" t="str">
        <f t="shared" si="512"/>
        <v>unknown_2028_5</v>
      </c>
      <c r="Q2371" s="87">
        <f>INDEX(elcc!G:G,MATCH(P2371,elcc!D:D,0))</f>
        <v>0</v>
      </c>
      <c r="R2371" s="89">
        <f t="shared" si="513"/>
        <v>1</v>
      </c>
      <c r="S2371" s="89" t="s">
        <v>6314</v>
      </c>
      <c r="T2371" s="89" t="s">
        <v>6314</v>
      </c>
      <c r="U2371" s="90" t="str">
        <f t="shared" si="514"/>
        <v>ok</v>
      </c>
      <c r="V2371" s="63" t="str">
        <f>INDEX(resources!F:F,MATCH(B2371,resources!B:B,0))</f>
        <v>special</v>
      </c>
      <c r="W2371" s="110">
        <f t="shared" si="515"/>
        <v>0</v>
      </c>
      <c r="X2371" s="110">
        <f t="shared" si="516"/>
        <v>0</v>
      </c>
      <c r="Y2371" s="110" t="str">
        <f t="shared" si="517"/>
        <v>transfer_purchase_raonly_NA_CONFIDENTIAL</v>
      </c>
      <c r="Z2371" s="110">
        <f>IF(COUNTIFS($Y$2:Y2371,Y2371)=1,1,0)</f>
        <v>0</v>
      </c>
      <c r="AA2371" s="110">
        <f>SUM($Z$2:Z2371)*Z2371</f>
        <v>0</v>
      </c>
      <c r="AB2371" s="110">
        <f>COUNTIFS(resources!B:B,B2371)</f>
        <v>1</v>
      </c>
      <c r="AC2371" s="110">
        <f t="shared" si="518"/>
        <v>1</v>
      </c>
      <c r="AD2371" s="110">
        <f t="shared" si="519"/>
        <v>1</v>
      </c>
      <c r="AE2371" s="110">
        <f t="shared" si="520"/>
        <v>0</v>
      </c>
      <c r="AF2371" s="110">
        <f t="shared" si="521"/>
        <v>1</v>
      </c>
      <c r="AG2371" s="110">
        <f t="shared" si="522"/>
        <v>0</v>
      </c>
      <c r="AH2371" s="110">
        <f t="shared" si="523"/>
        <v>0</v>
      </c>
      <c r="AI2371" s="110">
        <f t="shared" si="524"/>
        <v>1</v>
      </c>
      <c r="AJ2371" s="100">
        <f>ROW()</f>
        <v>2371</v>
      </c>
      <c r="AK2371" s="100" t="str">
        <f>INDEX('BadRows RECART'!$C$2:$C$1207,MATCH(monthly_gwh_mw!AJ2371,'BadRows RECART'!$D$2:$D$1207,0))</f>
        <v>EC_M_0-000-000-010</v>
      </c>
    </row>
    <row r="2372" spans="1:37" ht="20">
      <c r="A2372" s="106" t="s">
        <v>3907</v>
      </c>
      <c r="B2372" s="106" t="s">
        <v>437</v>
      </c>
      <c r="C2372" s="106" t="s">
        <v>6312</v>
      </c>
      <c r="D2372" s="168">
        <v>2028</v>
      </c>
      <c r="E2372" s="168">
        <v>6</v>
      </c>
      <c r="F2372" s="169">
        <v>0</v>
      </c>
      <c r="G2372" s="212" t="s">
        <v>6314</v>
      </c>
      <c r="H2372" s="212" t="s">
        <v>6314</v>
      </c>
      <c r="I2372" s="106" t="s">
        <v>556</v>
      </c>
      <c r="K2372" s="83" t="s">
        <v>6314</v>
      </c>
      <c r="L2372" s="83" t="s">
        <v>6314</v>
      </c>
      <c r="M2372" s="45" t="str">
        <f>IF(
ISNA(INDEX(resources!E:E,MATCH(B2372,resources!B:B,0))),"fillme",
INDEX(resources!E:E,MATCH(B2372,resources!B:B,0)))</f>
        <v>transfer_purchase</v>
      </c>
      <c r="N2372" s="45">
        <v>1</v>
      </c>
      <c r="O2372" s="83" t="str">
        <f>IFERROR(INDEX(resources!K:K,MATCH(B2372,resources!B:B,0)),"fillme")</f>
        <v>unknown</v>
      </c>
      <c r="P2372" s="89" t="str">
        <f t="shared" si="512"/>
        <v>unknown_2028_6</v>
      </c>
      <c r="Q2372" s="87">
        <f>INDEX(elcc!G:G,MATCH(P2372,elcc!D:D,0))</f>
        <v>0</v>
      </c>
      <c r="R2372" s="89">
        <f t="shared" si="513"/>
        <v>1</v>
      </c>
      <c r="S2372" s="89" t="s">
        <v>6314</v>
      </c>
      <c r="T2372" s="89" t="s">
        <v>6314</v>
      </c>
      <c r="U2372" s="90" t="str">
        <f t="shared" si="514"/>
        <v>ok</v>
      </c>
      <c r="V2372" s="63" t="str">
        <f>INDEX(resources!F:F,MATCH(B2372,resources!B:B,0))</f>
        <v>special</v>
      </c>
      <c r="W2372" s="110">
        <f t="shared" si="515"/>
        <v>0</v>
      </c>
      <c r="X2372" s="110">
        <f t="shared" si="516"/>
        <v>0</v>
      </c>
      <c r="Y2372" s="110" t="str">
        <f t="shared" si="517"/>
        <v>transfer_purchase_raonly_NA_CONFIDENTIAL</v>
      </c>
      <c r="Z2372" s="110">
        <f>IF(COUNTIFS($Y$2:Y2372,Y2372)=1,1,0)</f>
        <v>0</v>
      </c>
      <c r="AA2372" s="110">
        <f>SUM($Z$2:Z2372)*Z2372</f>
        <v>0</v>
      </c>
      <c r="AB2372" s="110">
        <f>COUNTIFS(resources!B:B,B2372)</f>
        <v>1</v>
      </c>
      <c r="AC2372" s="110">
        <f t="shared" si="518"/>
        <v>1</v>
      </c>
      <c r="AD2372" s="110">
        <f t="shared" si="519"/>
        <v>1</v>
      </c>
      <c r="AE2372" s="110">
        <f t="shared" si="520"/>
        <v>0</v>
      </c>
      <c r="AF2372" s="110">
        <f t="shared" si="521"/>
        <v>1</v>
      </c>
      <c r="AG2372" s="110">
        <f t="shared" si="522"/>
        <v>0</v>
      </c>
      <c r="AH2372" s="110">
        <f t="shared" si="523"/>
        <v>0</v>
      </c>
      <c r="AI2372" s="110">
        <f t="shared" si="524"/>
        <v>1</v>
      </c>
      <c r="AJ2372" s="100">
        <f>ROW()</f>
        <v>2372</v>
      </c>
      <c r="AK2372" s="100" t="str">
        <f>INDEX('BadRows RECART'!$C$2:$C$1207,MATCH(monthly_gwh_mw!AJ2372,'BadRows RECART'!$D$2:$D$1207,0))</f>
        <v>EC_M_0-000-000-010</v>
      </c>
    </row>
    <row r="2373" spans="1:37" ht="20">
      <c r="A2373" s="106" t="s">
        <v>3907</v>
      </c>
      <c r="B2373" s="106" t="s">
        <v>437</v>
      </c>
      <c r="C2373" s="106" t="s">
        <v>6312</v>
      </c>
      <c r="D2373" s="168">
        <v>2028</v>
      </c>
      <c r="E2373" s="168">
        <v>7</v>
      </c>
      <c r="F2373" s="169">
        <v>0</v>
      </c>
      <c r="G2373" s="212" t="s">
        <v>6314</v>
      </c>
      <c r="H2373" s="212" t="s">
        <v>6314</v>
      </c>
      <c r="I2373" s="106" t="s">
        <v>556</v>
      </c>
      <c r="K2373" s="83" t="s">
        <v>6314</v>
      </c>
      <c r="L2373" s="83" t="s">
        <v>6314</v>
      </c>
      <c r="M2373" s="45" t="str">
        <f>IF(
ISNA(INDEX(resources!E:E,MATCH(B2373,resources!B:B,0))),"fillme",
INDEX(resources!E:E,MATCH(B2373,resources!B:B,0)))</f>
        <v>transfer_purchase</v>
      </c>
      <c r="N2373" s="45">
        <v>1</v>
      </c>
      <c r="O2373" s="83" t="str">
        <f>IFERROR(INDEX(resources!K:K,MATCH(B2373,resources!B:B,0)),"fillme")</f>
        <v>unknown</v>
      </c>
      <c r="P2373" s="89" t="str">
        <f t="shared" si="512"/>
        <v>unknown_2028_7</v>
      </c>
      <c r="Q2373" s="87">
        <f>INDEX(elcc!G:G,MATCH(P2373,elcc!D:D,0))</f>
        <v>0</v>
      </c>
      <c r="R2373" s="89">
        <f t="shared" si="513"/>
        <v>1</v>
      </c>
      <c r="S2373" s="89" t="s">
        <v>6314</v>
      </c>
      <c r="T2373" s="89" t="s">
        <v>6314</v>
      </c>
      <c r="U2373" s="90" t="str">
        <f t="shared" si="514"/>
        <v>ok</v>
      </c>
      <c r="V2373" s="63" t="str">
        <f>INDEX(resources!F:F,MATCH(B2373,resources!B:B,0))</f>
        <v>special</v>
      </c>
      <c r="W2373" s="110">
        <f t="shared" si="515"/>
        <v>0</v>
      </c>
      <c r="X2373" s="110">
        <f t="shared" si="516"/>
        <v>0</v>
      </c>
      <c r="Y2373" s="110" t="str">
        <f t="shared" si="517"/>
        <v>transfer_purchase_raonly_NA_CONFIDENTIAL</v>
      </c>
      <c r="Z2373" s="110">
        <f>IF(COUNTIFS($Y$2:Y2373,Y2373)=1,1,0)</f>
        <v>0</v>
      </c>
      <c r="AA2373" s="110">
        <f>SUM($Z$2:Z2373)*Z2373</f>
        <v>0</v>
      </c>
      <c r="AB2373" s="110">
        <f>COUNTIFS(resources!B:B,B2373)</f>
        <v>1</v>
      </c>
      <c r="AC2373" s="110">
        <f t="shared" si="518"/>
        <v>1</v>
      </c>
      <c r="AD2373" s="110">
        <f t="shared" si="519"/>
        <v>1</v>
      </c>
      <c r="AE2373" s="110">
        <f t="shared" si="520"/>
        <v>0</v>
      </c>
      <c r="AF2373" s="110">
        <f t="shared" si="521"/>
        <v>1</v>
      </c>
      <c r="AG2373" s="110">
        <f t="shared" si="522"/>
        <v>0</v>
      </c>
      <c r="AH2373" s="110">
        <f t="shared" si="523"/>
        <v>0</v>
      </c>
      <c r="AI2373" s="110">
        <f t="shared" si="524"/>
        <v>1</v>
      </c>
      <c r="AJ2373" s="100">
        <f>ROW()</f>
        <v>2373</v>
      </c>
      <c r="AK2373" s="100" t="str">
        <f>INDEX('BadRows RECART'!$C$2:$C$1207,MATCH(monthly_gwh_mw!AJ2373,'BadRows RECART'!$D$2:$D$1207,0))</f>
        <v>EC_M_0-000-000-010</v>
      </c>
    </row>
    <row r="2374" spans="1:37" ht="20">
      <c r="A2374" s="106" t="s">
        <v>3907</v>
      </c>
      <c r="B2374" s="106" t="s">
        <v>437</v>
      </c>
      <c r="C2374" s="106" t="s">
        <v>6312</v>
      </c>
      <c r="D2374" s="168">
        <v>2028</v>
      </c>
      <c r="E2374" s="168">
        <v>8</v>
      </c>
      <c r="F2374" s="169">
        <v>0</v>
      </c>
      <c r="G2374" s="212" t="s">
        <v>6314</v>
      </c>
      <c r="H2374" s="212" t="s">
        <v>6314</v>
      </c>
      <c r="I2374" s="106" t="s">
        <v>556</v>
      </c>
      <c r="K2374" s="83" t="s">
        <v>6314</v>
      </c>
      <c r="L2374" s="83" t="s">
        <v>6314</v>
      </c>
      <c r="M2374" s="45" t="str">
        <f>IF(
ISNA(INDEX(resources!E:E,MATCH(B2374,resources!B:B,0))),"fillme",
INDEX(resources!E:E,MATCH(B2374,resources!B:B,0)))</f>
        <v>transfer_purchase</v>
      </c>
      <c r="N2374" s="45">
        <v>1</v>
      </c>
      <c r="O2374" s="83" t="str">
        <f>IFERROR(INDEX(resources!K:K,MATCH(B2374,resources!B:B,0)),"fillme")</f>
        <v>unknown</v>
      </c>
      <c r="P2374" s="89" t="str">
        <f t="shared" si="512"/>
        <v>unknown_2028_8</v>
      </c>
      <c r="Q2374" s="87">
        <f>INDEX(elcc!G:G,MATCH(P2374,elcc!D:D,0))</f>
        <v>0</v>
      </c>
      <c r="R2374" s="89">
        <f t="shared" si="513"/>
        <v>1</v>
      </c>
      <c r="S2374" s="89" t="s">
        <v>6314</v>
      </c>
      <c r="T2374" s="89" t="s">
        <v>6314</v>
      </c>
      <c r="U2374" s="90" t="str">
        <f t="shared" si="514"/>
        <v>ok</v>
      </c>
      <c r="V2374" s="63" t="str">
        <f>INDEX(resources!F:F,MATCH(B2374,resources!B:B,0))</f>
        <v>special</v>
      </c>
      <c r="W2374" s="110">
        <f t="shared" si="515"/>
        <v>0</v>
      </c>
      <c r="X2374" s="110">
        <f t="shared" si="516"/>
        <v>0</v>
      </c>
      <c r="Y2374" s="110" t="str">
        <f t="shared" si="517"/>
        <v>transfer_purchase_raonly_NA_CONFIDENTIAL</v>
      </c>
      <c r="Z2374" s="110">
        <f>IF(COUNTIFS($Y$2:Y2374,Y2374)=1,1,0)</f>
        <v>0</v>
      </c>
      <c r="AA2374" s="110">
        <f>SUM($Z$2:Z2374)*Z2374</f>
        <v>0</v>
      </c>
      <c r="AB2374" s="110">
        <f>COUNTIFS(resources!B:B,B2374)</f>
        <v>1</v>
      </c>
      <c r="AC2374" s="110">
        <f t="shared" si="518"/>
        <v>1</v>
      </c>
      <c r="AD2374" s="110">
        <f t="shared" si="519"/>
        <v>1</v>
      </c>
      <c r="AE2374" s="110">
        <f t="shared" si="520"/>
        <v>0</v>
      </c>
      <c r="AF2374" s="110">
        <f t="shared" si="521"/>
        <v>1</v>
      </c>
      <c r="AG2374" s="110">
        <f t="shared" si="522"/>
        <v>0</v>
      </c>
      <c r="AH2374" s="110">
        <f t="shared" si="523"/>
        <v>0</v>
      </c>
      <c r="AI2374" s="110">
        <f t="shared" si="524"/>
        <v>1</v>
      </c>
      <c r="AJ2374" s="100">
        <f>ROW()</f>
        <v>2374</v>
      </c>
      <c r="AK2374" s="100" t="str">
        <f>INDEX('BadRows RECART'!$C$2:$C$1207,MATCH(monthly_gwh_mw!AJ2374,'BadRows RECART'!$D$2:$D$1207,0))</f>
        <v>EC_M_0-000-000-010</v>
      </c>
    </row>
    <row r="2375" spans="1:37" ht="20">
      <c r="A2375" s="106" t="s">
        <v>3907</v>
      </c>
      <c r="B2375" s="106" t="s">
        <v>437</v>
      </c>
      <c r="C2375" s="106" t="s">
        <v>6312</v>
      </c>
      <c r="D2375" s="168">
        <v>2028</v>
      </c>
      <c r="E2375" s="168">
        <v>9</v>
      </c>
      <c r="F2375" s="169">
        <v>0</v>
      </c>
      <c r="G2375" s="212" t="s">
        <v>6314</v>
      </c>
      <c r="H2375" s="212" t="s">
        <v>6314</v>
      </c>
      <c r="I2375" s="106" t="s">
        <v>556</v>
      </c>
      <c r="K2375" s="83" t="s">
        <v>6314</v>
      </c>
      <c r="L2375" s="83" t="s">
        <v>6314</v>
      </c>
      <c r="M2375" s="45" t="str">
        <f>IF(
ISNA(INDEX(resources!E:E,MATCH(B2375,resources!B:B,0))),"fillme",
INDEX(resources!E:E,MATCH(B2375,resources!B:B,0)))</f>
        <v>transfer_purchase</v>
      </c>
      <c r="N2375" s="45">
        <v>1</v>
      </c>
      <c r="O2375" s="83" t="str">
        <f>IFERROR(INDEX(resources!K:K,MATCH(B2375,resources!B:B,0)),"fillme")</f>
        <v>unknown</v>
      </c>
      <c r="P2375" s="89" t="str">
        <f t="shared" si="512"/>
        <v>unknown_2028_9</v>
      </c>
      <c r="Q2375" s="87">
        <f>INDEX(elcc!G:G,MATCH(P2375,elcc!D:D,0))</f>
        <v>0</v>
      </c>
      <c r="R2375" s="89">
        <f t="shared" si="513"/>
        <v>1</v>
      </c>
      <c r="S2375" s="89" t="s">
        <v>6314</v>
      </c>
      <c r="T2375" s="89" t="s">
        <v>6314</v>
      </c>
      <c r="U2375" s="90" t="str">
        <f t="shared" si="514"/>
        <v>ok</v>
      </c>
      <c r="V2375" s="63" t="str">
        <f>INDEX(resources!F:F,MATCH(B2375,resources!B:B,0))</f>
        <v>special</v>
      </c>
      <c r="W2375" s="110">
        <f t="shared" si="515"/>
        <v>0</v>
      </c>
      <c r="X2375" s="110">
        <f t="shared" si="516"/>
        <v>0</v>
      </c>
      <c r="Y2375" s="110" t="str">
        <f t="shared" si="517"/>
        <v>transfer_purchase_raonly_NA_CONFIDENTIAL</v>
      </c>
      <c r="Z2375" s="110">
        <f>IF(COUNTIFS($Y$2:Y2375,Y2375)=1,1,0)</f>
        <v>0</v>
      </c>
      <c r="AA2375" s="110">
        <f>SUM($Z$2:Z2375)*Z2375</f>
        <v>0</v>
      </c>
      <c r="AB2375" s="110">
        <f>COUNTIFS(resources!B:B,B2375)</f>
        <v>1</v>
      </c>
      <c r="AC2375" s="110">
        <f t="shared" si="518"/>
        <v>1</v>
      </c>
      <c r="AD2375" s="110">
        <f t="shared" si="519"/>
        <v>1</v>
      </c>
      <c r="AE2375" s="110">
        <f t="shared" si="520"/>
        <v>0</v>
      </c>
      <c r="AF2375" s="110">
        <f t="shared" si="521"/>
        <v>1</v>
      </c>
      <c r="AG2375" s="110">
        <f t="shared" si="522"/>
        <v>0</v>
      </c>
      <c r="AH2375" s="110">
        <f t="shared" si="523"/>
        <v>0</v>
      </c>
      <c r="AI2375" s="110">
        <f t="shared" si="524"/>
        <v>1</v>
      </c>
      <c r="AJ2375" s="100">
        <f>ROW()</f>
        <v>2375</v>
      </c>
      <c r="AK2375" s="100" t="str">
        <f>INDEX('BadRows RECART'!$C$2:$C$1207,MATCH(monthly_gwh_mw!AJ2375,'BadRows RECART'!$D$2:$D$1207,0))</f>
        <v>EC_M_0-000-000-010</v>
      </c>
    </row>
    <row r="2376" spans="1:37" ht="20">
      <c r="A2376" s="106" t="s">
        <v>3907</v>
      </c>
      <c r="B2376" s="106" t="s">
        <v>437</v>
      </c>
      <c r="C2376" s="106" t="s">
        <v>6312</v>
      </c>
      <c r="D2376" s="168">
        <v>2028</v>
      </c>
      <c r="E2376" s="168">
        <v>10</v>
      </c>
      <c r="F2376" s="169">
        <v>0</v>
      </c>
      <c r="G2376" s="212" t="s">
        <v>6314</v>
      </c>
      <c r="H2376" s="212" t="s">
        <v>6314</v>
      </c>
      <c r="I2376" s="106" t="s">
        <v>556</v>
      </c>
      <c r="K2376" s="83" t="s">
        <v>6314</v>
      </c>
      <c r="L2376" s="83" t="s">
        <v>6314</v>
      </c>
      <c r="M2376" s="45" t="str">
        <f>IF(
ISNA(INDEX(resources!E:E,MATCH(B2376,resources!B:B,0))),"fillme",
INDEX(resources!E:E,MATCH(B2376,resources!B:B,0)))</f>
        <v>transfer_purchase</v>
      </c>
      <c r="N2376" s="45">
        <v>1</v>
      </c>
      <c r="O2376" s="83" t="str">
        <f>IFERROR(INDEX(resources!K:K,MATCH(B2376,resources!B:B,0)),"fillme")</f>
        <v>unknown</v>
      </c>
      <c r="P2376" s="89" t="str">
        <f t="shared" si="512"/>
        <v>unknown_2028_10</v>
      </c>
      <c r="Q2376" s="87">
        <f>INDEX(elcc!G:G,MATCH(P2376,elcc!D:D,0))</f>
        <v>0</v>
      </c>
      <c r="R2376" s="89">
        <f t="shared" si="513"/>
        <v>1</v>
      </c>
      <c r="S2376" s="89" t="s">
        <v>6314</v>
      </c>
      <c r="T2376" s="89" t="s">
        <v>6314</v>
      </c>
      <c r="U2376" s="90" t="str">
        <f t="shared" si="514"/>
        <v>ok</v>
      </c>
      <c r="V2376" s="63" t="str">
        <f>INDEX(resources!F:F,MATCH(B2376,resources!B:B,0))</f>
        <v>special</v>
      </c>
      <c r="W2376" s="110">
        <f t="shared" si="515"/>
        <v>0</v>
      </c>
      <c r="X2376" s="110">
        <f t="shared" si="516"/>
        <v>0</v>
      </c>
      <c r="Y2376" s="110" t="str">
        <f t="shared" si="517"/>
        <v>transfer_purchase_raonly_NA_CONFIDENTIAL</v>
      </c>
      <c r="Z2376" s="110">
        <f>IF(COUNTIFS($Y$2:Y2376,Y2376)=1,1,0)</f>
        <v>0</v>
      </c>
      <c r="AA2376" s="110">
        <f>SUM($Z$2:Z2376)*Z2376</f>
        <v>0</v>
      </c>
      <c r="AB2376" s="110">
        <f>COUNTIFS(resources!B:B,B2376)</f>
        <v>1</v>
      </c>
      <c r="AC2376" s="110">
        <f t="shared" si="518"/>
        <v>1</v>
      </c>
      <c r="AD2376" s="110">
        <f t="shared" si="519"/>
        <v>1</v>
      </c>
      <c r="AE2376" s="110">
        <f t="shared" si="520"/>
        <v>0</v>
      </c>
      <c r="AF2376" s="110">
        <f t="shared" si="521"/>
        <v>1</v>
      </c>
      <c r="AG2376" s="110">
        <f t="shared" si="522"/>
        <v>0</v>
      </c>
      <c r="AH2376" s="110">
        <f t="shared" si="523"/>
        <v>0</v>
      </c>
      <c r="AI2376" s="110">
        <f t="shared" si="524"/>
        <v>1</v>
      </c>
      <c r="AJ2376" s="100">
        <f>ROW()</f>
        <v>2376</v>
      </c>
      <c r="AK2376" s="100" t="str">
        <f>INDEX('BadRows RECART'!$C$2:$C$1207,MATCH(monthly_gwh_mw!AJ2376,'BadRows RECART'!$D$2:$D$1207,0))</f>
        <v>EC_M_0-000-000-010</v>
      </c>
    </row>
    <row r="2377" spans="1:37" ht="20">
      <c r="A2377" s="106" t="s">
        <v>3907</v>
      </c>
      <c r="B2377" s="106" t="s">
        <v>437</v>
      </c>
      <c r="C2377" s="106" t="s">
        <v>6312</v>
      </c>
      <c r="D2377" s="168">
        <v>2028</v>
      </c>
      <c r="E2377" s="168">
        <v>11</v>
      </c>
      <c r="F2377" s="169">
        <v>0</v>
      </c>
      <c r="G2377" s="212" t="s">
        <v>6314</v>
      </c>
      <c r="H2377" s="212" t="s">
        <v>6314</v>
      </c>
      <c r="I2377" s="106" t="s">
        <v>556</v>
      </c>
      <c r="K2377" s="83" t="s">
        <v>6314</v>
      </c>
      <c r="L2377" s="83" t="s">
        <v>6314</v>
      </c>
      <c r="M2377" s="45" t="str">
        <f>IF(
ISNA(INDEX(resources!E:E,MATCH(B2377,resources!B:B,0))),"fillme",
INDEX(resources!E:E,MATCH(B2377,resources!B:B,0)))</f>
        <v>transfer_purchase</v>
      </c>
      <c r="N2377" s="45">
        <v>1</v>
      </c>
      <c r="O2377" s="83" t="str">
        <f>IFERROR(INDEX(resources!K:K,MATCH(B2377,resources!B:B,0)),"fillme")</f>
        <v>unknown</v>
      </c>
      <c r="P2377" s="89" t="str">
        <f t="shared" si="512"/>
        <v>unknown_2028_11</v>
      </c>
      <c r="Q2377" s="87">
        <f>INDEX(elcc!G:G,MATCH(P2377,elcc!D:D,0))</f>
        <v>0</v>
      </c>
      <c r="R2377" s="89">
        <f t="shared" si="513"/>
        <v>1</v>
      </c>
      <c r="S2377" s="89" t="s">
        <v>6314</v>
      </c>
      <c r="T2377" s="89" t="s">
        <v>6314</v>
      </c>
      <c r="U2377" s="90" t="str">
        <f t="shared" si="514"/>
        <v>ok</v>
      </c>
      <c r="V2377" s="63" t="str">
        <f>INDEX(resources!F:F,MATCH(B2377,resources!B:B,0))</f>
        <v>special</v>
      </c>
      <c r="W2377" s="110">
        <f t="shared" si="515"/>
        <v>0</v>
      </c>
      <c r="X2377" s="110">
        <f t="shared" si="516"/>
        <v>0</v>
      </c>
      <c r="Y2377" s="110" t="str">
        <f t="shared" si="517"/>
        <v>transfer_purchase_raonly_NA_CONFIDENTIAL</v>
      </c>
      <c r="Z2377" s="110">
        <f>IF(COUNTIFS($Y$2:Y2377,Y2377)=1,1,0)</f>
        <v>0</v>
      </c>
      <c r="AA2377" s="110">
        <f>SUM($Z$2:Z2377)*Z2377</f>
        <v>0</v>
      </c>
      <c r="AB2377" s="110">
        <f>COUNTIFS(resources!B:B,B2377)</f>
        <v>1</v>
      </c>
      <c r="AC2377" s="110">
        <f t="shared" si="518"/>
        <v>1</v>
      </c>
      <c r="AD2377" s="110">
        <f t="shared" si="519"/>
        <v>1</v>
      </c>
      <c r="AE2377" s="110">
        <f t="shared" si="520"/>
        <v>0</v>
      </c>
      <c r="AF2377" s="110">
        <f t="shared" si="521"/>
        <v>1</v>
      </c>
      <c r="AG2377" s="110">
        <f t="shared" si="522"/>
        <v>0</v>
      </c>
      <c r="AH2377" s="110">
        <f t="shared" si="523"/>
        <v>0</v>
      </c>
      <c r="AI2377" s="110">
        <f t="shared" si="524"/>
        <v>1</v>
      </c>
      <c r="AJ2377" s="100">
        <f>ROW()</f>
        <v>2377</v>
      </c>
      <c r="AK2377" s="100" t="str">
        <f>INDEX('BadRows RECART'!$C$2:$C$1207,MATCH(monthly_gwh_mw!AJ2377,'BadRows RECART'!$D$2:$D$1207,0))</f>
        <v>EC_M_0-000-000-010</v>
      </c>
    </row>
    <row r="2378" spans="1:37" ht="20">
      <c r="A2378" s="106" t="s">
        <v>3907</v>
      </c>
      <c r="B2378" s="106" t="s">
        <v>437</v>
      </c>
      <c r="C2378" s="106" t="s">
        <v>6312</v>
      </c>
      <c r="D2378" s="168">
        <v>2028</v>
      </c>
      <c r="E2378" s="168">
        <v>12</v>
      </c>
      <c r="F2378" s="169">
        <v>0</v>
      </c>
      <c r="G2378" s="212" t="s">
        <v>6314</v>
      </c>
      <c r="H2378" s="212" t="s">
        <v>6314</v>
      </c>
      <c r="I2378" s="106" t="s">
        <v>556</v>
      </c>
      <c r="K2378" s="83" t="s">
        <v>6314</v>
      </c>
      <c r="L2378" s="83" t="s">
        <v>6314</v>
      </c>
      <c r="M2378" s="45" t="str">
        <f>IF(
ISNA(INDEX(resources!E:E,MATCH(B2378,resources!B:B,0))),"fillme",
INDEX(resources!E:E,MATCH(B2378,resources!B:B,0)))</f>
        <v>transfer_purchase</v>
      </c>
      <c r="N2378" s="45">
        <v>1</v>
      </c>
      <c r="O2378" s="83" t="str">
        <f>IFERROR(INDEX(resources!K:K,MATCH(B2378,resources!B:B,0)),"fillme")</f>
        <v>unknown</v>
      </c>
      <c r="P2378" s="89" t="str">
        <f t="shared" si="512"/>
        <v>unknown_2028_12</v>
      </c>
      <c r="Q2378" s="87">
        <f>INDEX(elcc!G:G,MATCH(P2378,elcc!D:D,0))</f>
        <v>0</v>
      </c>
      <c r="R2378" s="89">
        <f t="shared" si="513"/>
        <v>1</v>
      </c>
      <c r="S2378" s="89" t="s">
        <v>6314</v>
      </c>
      <c r="T2378" s="89" t="s">
        <v>6314</v>
      </c>
      <c r="U2378" s="90" t="str">
        <f t="shared" si="514"/>
        <v>ok</v>
      </c>
      <c r="V2378" s="63" t="str">
        <f>INDEX(resources!F:F,MATCH(B2378,resources!B:B,0))</f>
        <v>special</v>
      </c>
      <c r="W2378" s="110">
        <f t="shared" si="515"/>
        <v>0</v>
      </c>
      <c r="X2378" s="110">
        <f t="shared" si="516"/>
        <v>0</v>
      </c>
      <c r="Y2378" s="110" t="str">
        <f t="shared" si="517"/>
        <v>transfer_purchase_raonly_NA_CONFIDENTIAL</v>
      </c>
      <c r="Z2378" s="110">
        <f>IF(COUNTIFS($Y$2:Y2378,Y2378)=1,1,0)</f>
        <v>0</v>
      </c>
      <c r="AA2378" s="110">
        <f>SUM($Z$2:Z2378)*Z2378</f>
        <v>0</v>
      </c>
      <c r="AB2378" s="110">
        <f>COUNTIFS(resources!B:B,B2378)</f>
        <v>1</v>
      </c>
      <c r="AC2378" s="110">
        <f t="shared" si="518"/>
        <v>1</v>
      </c>
      <c r="AD2378" s="110">
        <f t="shared" si="519"/>
        <v>1</v>
      </c>
      <c r="AE2378" s="110">
        <f t="shared" si="520"/>
        <v>0</v>
      </c>
      <c r="AF2378" s="110">
        <f t="shared" si="521"/>
        <v>1</v>
      </c>
      <c r="AG2378" s="110">
        <f t="shared" si="522"/>
        <v>0</v>
      </c>
      <c r="AH2378" s="110">
        <f t="shared" si="523"/>
        <v>0</v>
      </c>
      <c r="AI2378" s="110">
        <f t="shared" si="524"/>
        <v>1</v>
      </c>
      <c r="AJ2378" s="100">
        <f>ROW()</f>
        <v>2378</v>
      </c>
      <c r="AK2378" s="100" t="str">
        <f>INDEX('BadRows RECART'!$C$2:$C$1207,MATCH(monthly_gwh_mw!AJ2378,'BadRows RECART'!$D$2:$D$1207,0))</f>
        <v>EC_M_0-000-000-010</v>
      </c>
    </row>
    <row r="2379" spans="1:37" ht="20">
      <c r="A2379" s="106" t="s">
        <v>3907</v>
      </c>
      <c r="B2379" s="106" t="s">
        <v>437</v>
      </c>
      <c r="C2379" s="106" t="s">
        <v>6312</v>
      </c>
      <c r="D2379" s="168">
        <v>2029</v>
      </c>
      <c r="E2379" s="168">
        <v>1</v>
      </c>
      <c r="F2379" s="169">
        <v>0</v>
      </c>
      <c r="G2379" s="212" t="s">
        <v>6314</v>
      </c>
      <c r="H2379" s="212" t="s">
        <v>6314</v>
      </c>
      <c r="I2379" s="106" t="s">
        <v>556</v>
      </c>
      <c r="K2379" s="83" t="s">
        <v>6314</v>
      </c>
      <c r="L2379" s="83" t="s">
        <v>6314</v>
      </c>
      <c r="M2379" s="45" t="str">
        <f>IF(
ISNA(INDEX(resources!E:E,MATCH(B2379,resources!B:B,0))),"fillme",
INDEX(resources!E:E,MATCH(B2379,resources!B:B,0)))</f>
        <v>transfer_purchase</v>
      </c>
      <c r="N2379" s="45">
        <v>1</v>
      </c>
      <c r="O2379" s="83" t="str">
        <f>IFERROR(INDEX(resources!K:K,MATCH(B2379,resources!B:B,0)),"fillme")</f>
        <v>unknown</v>
      </c>
      <c r="P2379" s="89" t="str">
        <f t="shared" si="512"/>
        <v>unknown_2029_1</v>
      </c>
      <c r="Q2379" s="87">
        <f>INDEX(elcc!G:G,MATCH(P2379,elcc!D:D,0))</f>
        <v>0</v>
      </c>
      <c r="R2379" s="89">
        <f t="shared" si="513"/>
        <v>1</v>
      </c>
      <c r="S2379" s="89" t="s">
        <v>6314</v>
      </c>
      <c r="T2379" s="89" t="s">
        <v>6314</v>
      </c>
      <c r="U2379" s="90" t="str">
        <f t="shared" si="514"/>
        <v>ok</v>
      </c>
      <c r="V2379" s="63" t="str">
        <f>INDEX(resources!F:F,MATCH(B2379,resources!B:B,0))</f>
        <v>special</v>
      </c>
      <c r="W2379" s="110">
        <f t="shared" si="515"/>
        <v>0</v>
      </c>
      <c r="X2379" s="110">
        <f t="shared" si="516"/>
        <v>0</v>
      </c>
      <c r="Y2379" s="110" t="str">
        <f t="shared" si="517"/>
        <v>transfer_purchase_raonly_NA_CONFIDENTIAL</v>
      </c>
      <c r="Z2379" s="110">
        <f>IF(COUNTIFS($Y$2:Y2379,Y2379)=1,1,0)</f>
        <v>0</v>
      </c>
      <c r="AA2379" s="110">
        <f>SUM($Z$2:Z2379)*Z2379</f>
        <v>0</v>
      </c>
      <c r="AB2379" s="110">
        <f>COUNTIFS(resources!B:B,B2379)</f>
        <v>1</v>
      </c>
      <c r="AC2379" s="110">
        <f t="shared" si="518"/>
        <v>1</v>
      </c>
      <c r="AD2379" s="110">
        <f t="shared" si="519"/>
        <v>1</v>
      </c>
      <c r="AE2379" s="110">
        <f t="shared" si="520"/>
        <v>0</v>
      </c>
      <c r="AF2379" s="110">
        <f t="shared" si="521"/>
        <v>1</v>
      </c>
      <c r="AG2379" s="110">
        <f t="shared" si="522"/>
        <v>0</v>
      </c>
      <c r="AH2379" s="110">
        <f t="shared" si="523"/>
        <v>0</v>
      </c>
      <c r="AI2379" s="110">
        <f t="shared" si="524"/>
        <v>1</v>
      </c>
      <c r="AJ2379" s="100">
        <f>ROW()</f>
        <v>2379</v>
      </c>
      <c r="AK2379" s="100" t="str">
        <f>INDEX('BadRows RECART'!$C$2:$C$1207,MATCH(monthly_gwh_mw!AJ2379,'BadRows RECART'!$D$2:$D$1207,0))</f>
        <v>EC_M_0-000-000-010</v>
      </c>
    </row>
    <row r="2380" spans="1:37" ht="20">
      <c r="A2380" s="106" t="s">
        <v>3907</v>
      </c>
      <c r="B2380" s="106" t="s">
        <v>437</v>
      </c>
      <c r="C2380" s="106" t="s">
        <v>6312</v>
      </c>
      <c r="D2380" s="168">
        <v>2029</v>
      </c>
      <c r="E2380" s="168">
        <v>2</v>
      </c>
      <c r="F2380" s="169">
        <v>0</v>
      </c>
      <c r="G2380" s="212" t="s">
        <v>6314</v>
      </c>
      <c r="H2380" s="212" t="s">
        <v>6314</v>
      </c>
      <c r="I2380" s="106" t="s">
        <v>556</v>
      </c>
      <c r="K2380" s="83" t="s">
        <v>6314</v>
      </c>
      <c r="L2380" s="83" t="s">
        <v>6314</v>
      </c>
      <c r="M2380" s="45" t="str">
        <f>IF(
ISNA(INDEX(resources!E:E,MATCH(B2380,resources!B:B,0))),"fillme",
INDEX(resources!E:E,MATCH(B2380,resources!B:B,0)))</f>
        <v>transfer_purchase</v>
      </c>
      <c r="N2380" s="45">
        <v>1</v>
      </c>
      <c r="O2380" s="83" t="str">
        <f>IFERROR(INDEX(resources!K:K,MATCH(B2380,resources!B:B,0)),"fillme")</f>
        <v>unknown</v>
      </c>
      <c r="P2380" s="89" t="str">
        <f t="shared" si="512"/>
        <v>unknown_2029_2</v>
      </c>
      <c r="Q2380" s="87">
        <f>INDEX(elcc!G:G,MATCH(P2380,elcc!D:D,0))</f>
        <v>0</v>
      </c>
      <c r="R2380" s="89">
        <f t="shared" si="513"/>
        <v>1</v>
      </c>
      <c r="S2380" s="89" t="s">
        <v>6314</v>
      </c>
      <c r="T2380" s="89" t="s">
        <v>6314</v>
      </c>
      <c r="U2380" s="90" t="str">
        <f t="shared" si="514"/>
        <v>ok</v>
      </c>
      <c r="V2380" s="63" t="str">
        <f>INDEX(resources!F:F,MATCH(B2380,resources!B:B,0))</f>
        <v>special</v>
      </c>
      <c r="W2380" s="110">
        <f t="shared" si="515"/>
        <v>0</v>
      </c>
      <c r="X2380" s="110">
        <f t="shared" si="516"/>
        <v>0</v>
      </c>
      <c r="Y2380" s="110" t="str">
        <f t="shared" si="517"/>
        <v>transfer_purchase_raonly_NA_CONFIDENTIAL</v>
      </c>
      <c r="Z2380" s="110">
        <f>IF(COUNTIFS($Y$2:Y2380,Y2380)=1,1,0)</f>
        <v>0</v>
      </c>
      <c r="AA2380" s="110">
        <f>SUM($Z$2:Z2380)*Z2380</f>
        <v>0</v>
      </c>
      <c r="AB2380" s="110">
        <f>COUNTIFS(resources!B:B,B2380)</f>
        <v>1</v>
      </c>
      <c r="AC2380" s="110">
        <f t="shared" si="518"/>
        <v>1</v>
      </c>
      <c r="AD2380" s="110">
        <f t="shared" si="519"/>
        <v>1</v>
      </c>
      <c r="AE2380" s="110">
        <f t="shared" si="520"/>
        <v>0</v>
      </c>
      <c r="AF2380" s="110">
        <f t="shared" si="521"/>
        <v>1</v>
      </c>
      <c r="AG2380" s="110">
        <f t="shared" si="522"/>
        <v>0</v>
      </c>
      <c r="AH2380" s="110">
        <f t="shared" si="523"/>
        <v>0</v>
      </c>
      <c r="AI2380" s="110">
        <f t="shared" si="524"/>
        <v>1</v>
      </c>
      <c r="AJ2380" s="100">
        <f>ROW()</f>
        <v>2380</v>
      </c>
      <c r="AK2380" s="100" t="str">
        <f>INDEX('BadRows RECART'!$C$2:$C$1207,MATCH(monthly_gwh_mw!AJ2380,'BadRows RECART'!$D$2:$D$1207,0))</f>
        <v>EC_M_0-000-000-010</v>
      </c>
    </row>
    <row r="2381" spans="1:37" ht="20">
      <c r="A2381" s="106" t="s">
        <v>3907</v>
      </c>
      <c r="B2381" s="106" t="s">
        <v>437</v>
      </c>
      <c r="C2381" s="106" t="s">
        <v>6312</v>
      </c>
      <c r="D2381" s="168">
        <v>2029</v>
      </c>
      <c r="E2381" s="168">
        <v>3</v>
      </c>
      <c r="F2381" s="169">
        <v>0</v>
      </c>
      <c r="G2381" s="212" t="s">
        <v>6314</v>
      </c>
      <c r="H2381" s="212" t="s">
        <v>6314</v>
      </c>
      <c r="I2381" s="106" t="s">
        <v>556</v>
      </c>
      <c r="K2381" s="83" t="s">
        <v>6314</v>
      </c>
      <c r="L2381" s="83" t="s">
        <v>6314</v>
      </c>
      <c r="M2381" s="45" t="str">
        <f>IF(
ISNA(INDEX(resources!E:E,MATCH(B2381,resources!B:B,0))),"fillme",
INDEX(resources!E:E,MATCH(B2381,resources!B:B,0)))</f>
        <v>transfer_purchase</v>
      </c>
      <c r="N2381" s="45">
        <v>1</v>
      </c>
      <c r="O2381" s="83" t="str">
        <f>IFERROR(INDEX(resources!K:K,MATCH(B2381,resources!B:B,0)),"fillme")</f>
        <v>unknown</v>
      </c>
      <c r="P2381" s="89" t="str">
        <f t="shared" si="512"/>
        <v>unknown_2029_3</v>
      </c>
      <c r="Q2381" s="87">
        <f>INDEX(elcc!G:G,MATCH(P2381,elcc!D:D,0))</f>
        <v>0</v>
      </c>
      <c r="R2381" s="89">
        <f t="shared" si="513"/>
        <v>1</v>
      </c>
      <c r="S2381" s="89" t="s">
        <v>6314</v>
      </c>
      <c r="T2381" s="89" t="s">
        <v>6314</v>
      </c>
      <c r="U2381" s="90" t="str">
        <f t="shared" si="514"/>
        <v>ok</v>
      </c>
      <c r="V2381" s="63" t="str">
        <f>INDEX(resources!F:F,MATCH(B2381,resources!B:B,0))</f>
        <v>special</v>
      </c>
      <c r="W2381" s="110">
        <f t="shared" si="515"/>
        <v>0</v>
      </c>
      <c r="X2381" s="110">
        <f t="shared" si="516"/>
        <v>0</v>
      </c>
      <c r="Y2381" s="110" t="str">
        <f t="shared" si="517"/>
        <v>transfer_purchase_raonly_NA_CONFIDENTIAL</v>
      </c>
      <c r="Z2381" s="110">
        <f>IF(COUNTIFS($Y$2:Y2381,Y2381)=1,1,0)</f>
        <v>0</v>
      </c>
      <c r="AA2381" s="110">
        <f>SUM($Z$2:Z2381)*Z2381</f>
        <v>0</v>
      </c>
      <c r="AB2381" s="110">
        <f>COUNTIFS(resources!B:B,B2381)</f>
        <v>1</v>
      </c>
      <c r="AC2381" s="110">
        <f t="shared" si="518"/>
        <v>1</v>
      </c>
      <c r="AD2381" s="110">
        <f t="shared" si="519"/>
        <v>1</v>
      </c>
      <c r="AE2381" s="110">
        <f t="shared" si="520"/>
        <v>0</v>
      </c>
      <c r="AF2381" s="110">
        <f t="shared" si="521"/>
        <v>1</v>
      </c>
      <c r="AG2381" s="110">
        <f t="shared" si="522"/>
        <v>0</v>
      </c>
      <c r="AH2381" s="110">
        <f t="shared" si="523"/>
        <v>0</v>
      </c>
      <c r="AI2381" s="110">
        <f t="shared" si="524"/>
        <v>1</v>
      </c>
      <c r="AJ2381" s="100">
        <f>ROW()</f>
        <v>2381</v>
      </c>
      <c r="AK2381" s="100" t="str">
        <f>INDEX('BadRows RECART'!$C$2:$C$1207,MATCH(monthly_gwh_mw!AJ2381,'BadRows RECART'!$D$2:$D$1207,0))</f>
        <v>EC_M_0-000-000-010</v>
      </c>
    </row>
    <row r="2382" spans="1:37" ht="20">
      <c r="A2382" s="106" t="s">
        <v>3907</v>
      </c>
      <c r="B2382" s="106" t="s">
        <v>437</v>
      </c>
      <c r="C2382" s="106" t="s">
        <v>6312</v>
      </c>
      <c r="D2382" s="168">
        <v>2029</v>
      </c>
      <c r="E2382" s="168">
        <v>4</v>
      </c>
      <c r="F2382" s="169">
        <v>0</v>
      </c>
      <c r="G2382" s="212" t="s">
        <v>6314</v>
      </c>
      <c r="H2382" s="212" t="s">
        <v>6314</v>
      </c>
      <c r="I2382" s="106" t="s">
        <v>556</v>
      </c>
      <c r="K2382" s="83" t="s">
        <v>6314</v>
      </c>
      <c r="L2382" s="83" t="s">
        <v>6314</v>
      </c>
      <c r="M2382" s="45" t="str">
        <f>IF(
ISNA(INDEX(resources!E:E,MATCH(B2382,resources!B:B,0))),"fillme",
INDEX(resources!E:E,MATCH(B2382,resources!B:B,0)))</f>
        <v>transfer_purchase</v>
      </c>
      <c r="N2382" s="45">
        <v>1</v>
      </c>
      <c r="O2382" s="83" t="str">
        <f>IFERROR(INDEX(resources!K:K,MATCH(B2382,resources!B:B,0)),"fillme")</f>
        <v>unknown</v>
      </c>
      <c r="P2382" s="89" t="str">
        <f t="shared" si="512"/>
        <v>unknown_2029_4</v>
      </c>
      <c r="Q2382" s="87">
        <f>INDEX(elcc!G:G,MATCH(P2382,elcc!D:D,0))</f>
        <v>0</v>
      </c>
      <c r="R2382" s="89">
        <f t="shared" si="513"/>
        <v>1</v>
      </c>
      <c r="S2382" s="89" t="s">
        <v>6314</v>
      </c>
      <c r="T2382" s="89" t="s">
        <v>6314</v>
      </c>
      <c r="U2382" s="90" t="str">
        <f t="shared" si="514"/>
        <v>ok</v>
      </c>
      <c r="V2382" s="63" t="str">
        <f>INDEX(resources!F:F,MATCH(B2382,resources!B:B,0))</f>
        <v>special</v>
      </c>
      <c r="W2382" s="110">
        <f t="shared" si="515"/>
        <v>0</v>
      </c>
      <c r="X2382" s="110">
        <f t="shared" si="516"/>
        <v>0</v>
      </c>
      <c r="Y2382" s="110" t="str">
        <f t="shared" si="517"/>
        <v>transfer_purchase_raonly_NA_CONFIDENTIAL</v>
      </c>
      <c r="Z2382" s="110">
        <f>IF(COUNTIFS($Y$2:Y2382,Y2382)=1,1,0)</f>
        <v>0</v>
      </c>
      <c r="AA2382" s="110">
        <f>SUM($Z$2:Z2382)*Z2382</f>
        <v>0</v>
      </c>
      <c r="AB2382" s="110">
        <f>COUNTIFS(resources!B:B,B2382)</f>
        <v>1</v>
      </c>
      <c r="AC2382" s="110">
        <f t="shared" si="518"/>
        <v>1</v>
      </c>
      <c r="AD2382" s="110">
        <f t="shared" si="519"/>
        <v>1</v>
      </c>
      <c r="AE2382" s="110">
        <f t="shared" si="520"/>
        <v>0</v>
      </c>
      <c r="AF2382" s="110">
        <f t="shared" si="521"/>
        <v>1</v>
      </c>
      <c r="AG2382" s="110">
        <f t="shared" si="522"/>
        <v>0</v>
      </c>
      <c r="AH2382" s="110">
        <f t="shared" si="523"/>
        <v>0</v>
      </c>
      <c r="AI2382" s="110">
        <f t="shared" si="524"/>
        <v>1</v>
      </c>
      <c r="AJ2382" s="100">
        <f>ROW()</f>
        <v>2382</v>
      </c>
      <c r="AK2382" s="100" t="str">
        <f>INDEX('BadRows RECART'!$C$2:$C$1207,MATCH(monthly_gwh_mw!AJ2382,'BadRows RECART'!$D$2:$D$1207,0))</f>
        <v>EC_M_0-000-000-010</v>
      </c>
    </row>
    <row r="2383" spans="1:37" ht="20">
      <c r="A2383" s="106" t="s">
        <v>3907</v>
      </c>
      <c r="B2383" s="106" t="s">
        <v>437</v>
      </c>
      <c r="C2383" s="106" t="s">
        <v>6312</v>
      </c>
      <c r="D2383" s="168">
        <v>2029</v>
      </c>
      <c r="E2383" s="168">
        <v>5</v>
      </c>
      <c r="F2383" s="169">
        <v>0</v>
      </c>
      <c r="G2383" s="212" t="s">
        <v>6314</v>
      </c>
      <c r="H2383" s="212" t="s">
        <v>6314</v>
      </c>
      <c r="I2383" s="106" t="s">
        <v>556</v>
      </c>
      <c r="K2383" s="83" t="s">
        <v>6314</v>
      </c>
      <c r="L2383" s="83" t="s">
        <v>6314</v>
      </c>
      <c r="M2383" s="45" t="str">
        <f>IF(
ISNA(INDEX(resources!E:E,MATCH(B2383,resources!B:B,0))),"fillme",
INDEX(resources!E:E,MATCH(B2383,resources!B:B,0)))</f>
        <v>transfer_purchase</v>
      </c>
      <c r="N2383" s="45">
        <v>1</v>
      </c>
      <c r="O2383" s="83" t="str">
        <f>IFERROR(INDEX(resources!K:K,MATCH(B2383,resources!B:B,0)),"fillme")</f>
        <v>unknown</v>
      </c>
      <c r="P2383" s="89" t="str">
        <f t="shared" si="512"/>
        <v>unknown_2029_5</v>
      </c>
      <c r="Q2383" s="87">
        <f>INDEX(elcc!G:G,MATCH(P2383,elcc!D:D,0))</f>
        <v>0</v>
      </c>
      <c r="R2383" s="89">
        <f t="shared" si="513"/>
        <v>1</v>
      </c>
      <c r="S2383" s="89" t="s">
        <v>6314</v>
      </c>
      <c r="T2383" s="89" t="s">
        <v>6314</v>
      </c>
      <c r="U2383" s="90" t="str">
        <f t="shared" si="514"/>
        <v>ok</v>
      </c>
      <c r="V2383" s="63" t="str">
        <f>INDEX(resources!F:F,MATCH(B2383,resources!B:B,0))</f>
        <v>special</v>
      </c>
      <c r="W2383" s="110">
        <f t="shared" si="515"/>
        <v>0</v>
      </c>
      <c r="X2383" s="110">
        <f t="shared" si="516"/>
        <v>0</v>
      </c>
      <c r="Y2383" s="110" t="str">
        <f t="shared" si="517"/>
        <v>transfer_purchase_raonly_NA_CONFIDENTIAL</v>
      </c>
      <c r="Z2383" s="110">
        <f>IF(COUNTIFS($Y$2:Y2383,Y2383)=1,1,0)</f>
        <v>0</v>
      </c>
      <c r="AA2383" s="110">
        <f>SUM($Z$2:Z2383)*Z2383</f>
        <v>0</v>
      </c>
      <c r="AB2383" s="110">
        <f>COUNTIFS(resources!B:B,B2383)</f>
        <v>1</v>
      </c>
      <c r="AC2383" s="110">
        <f t="shared" si="518"/>
        <v>1</v>
      </c>
      <c r="AD2383" s="110">
        <f t="shared" si="519"/>
        <v>1</v>
      </c>
      <c r="AE2383" s="110">
        <f t="shared" si="520"/>
        <v>0</v>
      </c>
      <c r="AF2383" s="110">
        <f t="shared" si="521"/>
        <v>1</v>
      </c>
      <c r="AG2383" s="110">
        <f t="shared" si="522"/>
        <v>0</v>
      </c>
      <c r="AH2383" s="110">
        <f t="shared" si="523"/>
        <v>0</v>
      </c>
      <c r="AI2383" s="110">
        <f t="shared" si="524"/>
        <v>1</v>
      </c>
      <c r="AJ2383" s="100">
        <f>ROW()</f>
        <v>2383</v>
      </c>
      <c r="AK2383" s="100" t="str">
        <f>INDEX('BadRows RECART'!$C$2:$C$1207,MATCH(monthly_gwh_mw!AJ2383,'BadRows RECART'!$D$2:$D$1207,0))</f>
        <v>EC_M_0-000-000-010</v>
      </c>
    </row>
    <row r="2384" spans="1:37" ht="20">
      <c r="A2384" s="106" t="s">
        <v>3907</v>
      </c>
      <c r="B2384" s="106" t="s">
        <v>437</v>
      </c>
      <c r="C2384" s="106" t="s">
        <v>6312</v>
      </c>
      <c r="D2384" s="168">
        <v>2029</v>
      </c>
      <c r="E2384" s="168">
        <v>6</v>
      </c>
      <c r="F2384" s="169">
        <v>0</v>
      </c>
      <c r="G2384" s="212" t="s">
        <v>6314</v>
      </c>
      <c r="H2384" s="212" t="s">
        <v>6314</v>
      </c>
      <c r="I2384" s="106" t="s">
        <v>556</v>
      </c>
      <c r="K2384" s="83" t="s">
        <v>6314</v>
      </c>
      <c r="L2384" s="83" t="s">
        <v>6314</v>
      </c>
      <c r="M2384" s="45" t="str">
        <f>IF(
ISNA(INDEX(resources!E:E,MATCH(B2384,resources!B:B,0))),"fillme",
INDEX(resources!E:E,MATCH(B2384,resources!B:B,0)))</f>
        <v>transfer_purchase</v>
      </c>
      <c r="N2384" s="45">
        <v>1</v>
      </c>
      <c r="O2384" s="83" t="str">
        <f>IFERROR(INDEX(resources!K:K,MATCH(B2384,resources!B:B,0)),"fillme")</f>
        <v>unknown</v>
      </c>
      <c r="P2384" s="89" t="str">
        <f t="shared" si="512"/>
        <v>unknown_2029_6</v>
      </c>
      <c r="Q2384" s="87">
        <f>INDEX(elcc!G:G,MATCH(P2384,elcc!D:D,0))</f>
        <v>0</v>
      </c>
      <c r="R2384" s="89">
        <f t="shared" si="513"/>
        <v>1</v>
      </c>
      <c r="S2384" s="89" t="s">
        <v>6314</v>
      </c>
      <c r="T2384" s="89" t="s">
        <v>6314</v>
      </c>
      <c r="U2384" s="90" t="str">
        <f t="shared" si="514"/>
        <v>ok</v>
      </c>
      <c r="V2384" s="63" t="str">
        <f>INDEX(resources!F:F,MATCH(B2384,resources!B:B,0))</f>
        <v>special</v>
      </c>
      <c r="W2384" s="110">
        <f t="shared" si="515"/>
        <v>0</v>
      </c>
      <c r="X2384" s="110">
        <f t="shared" si="516"/>
        <v>0</v>
      </c>
      <c r="Y2384" s="110" t="str">
        <f t="shared" si="517"/>
        <v>transfer_purchase_raonly_NA_CONFIDENTIAL</v>
      </c>
      <c r="Z2384" s="110">
        <f>IF(COUNTIFS($Y$2:Y2384,Y2384)=1,1,0)</f>
        <v>0</v>
      </c>
      <c r="AA2384" s="110">
        <f>SUM($Z$2:Z2384)*Z2384</f>
        <v>0</v>
      </c>
      <c r="AB2384" s="110">
        <f>COUNTIFS(resources!B:B,B2384)</f>
        <v>1</v>
      </c>
      <c r="AC2384" s="110">
        <f t="shared" si="518"/>
        <v>1</v>
      </c>
      <c r="AD2384" s="110">
        <f t="shared" si="519"/>
        <v>1</v>
      </c>
      <c r="AE2384" s="110">
        <f t="shared" si="520"/>
        <v>0</v>
      </c>
      <c r="AF2384" s="110">
        <f t="shared" si="521"/>
        <v>1</v>
      </c>
      <c r="AG2384" s="110">
        <f t="shared" si="522"/>
        <v>0</v>
      </c>
      <c r="AH2384" s="110">
        <f t="shared" si="523"/>
        <v>0</v>
      </c>
      <c r="AI2384" s="110">
        <f t="shared" si="524"/>
        <v>1</v>
      </c>
      <c r="AJ2384" s="100">
        <f>ROW()</f>
        <v>2384</v>
      </c>
      <c r="AK2384" s="100" t="str">
        <f>INDEX('BadRows RECART'!$C$2:$C$1207,MATCH(monthly_gwh_mw!AJ2384,'BadRows RECART'!$D$2:$D$1207,0))</f>
        <v>EC_M_0-000-000-010</v>
      </c>
    </row>
    <row r="2385" spans="1:37" ht="20">
      <c r="A2385" s="106" t="s">
        <v>3907</v>
      </c>
      <c r="B2385" s="106" t="s">
        <v>437</v>
      </c>
      <c r="C2385" s="106" t="s">
        <v>6312</v>
      </c>
      <c r="D2385" s="168">
        <v>2029</v>
      </c>
      <c r="E2385" s="168">
        <v>7</v>
      </c>
      <c r="F2385" s="169">
        <v>0</v>
      </c>
      <c r="G2385" s="212" t="s">
        <v>6314</v>
      </c>
      <c r="H2385" s="212" t="s">
        <v>6314</v>
      </c>
      <c r="I2385" s="106" t="s">
        <v>556</v>
      </c>
      <c r="K2385" s="83" t="s">
        <v>6314</v>
      </c>
      <c r="L2385" s="83" t="s">
        <v>6314</v>
      </c>
      <c r="M2385" s="45" t="str">
        <f>IF(
ISNA(INDEX(resources!E:E,MATCH(B2385,resources!B:B,0))),"fillme",
INDEX(resources!E:E,MATCH(B2385,resources!B:B,0)))</f>
        <v>transfer_purchase</v>
      </c>
      <c r="N2385" s="45">
        <v>1</v>
      </c>
      <c r="O2385" s="83" t="str">
        <f>IFERROR(INDEX(resources!K:K,MATCH(B2385,resources!B:B,0)),"fillme")</f>
        <v>unknown</v>
      </c>
      <c r="P2385" s="89" t="str">
        <f t="shared" si="512"/>
        <v>unknown_2029_7</v>
      </c>
      <c r="Q2385" s="87">
        <f>INDEX(elcc!G:G,MATCH(P2385,elcc!D:D,0))</f>
        <v>0</v>
      </c>
      <c r="R2385" s="89">
        <f t="shared" si="513"/>
        <v>1</v>
      </c>
      <c r="S2385" s="89" t="s">
        <v>6314</v>
      </c>
      <c r="T2385" s="89" t="s">
        <v>6314</v>
      </c>
      <c r="U2385" s="90" t="str">
        <f t="shared" si="514"/>
        <v>ok</v>
      </c>
      <c r="V2385" s="63" t="str">
        <f>INDEX(resources!F:F,MATCH(B2385,resources!B:B,0))</f>
        <v>special</v>
      </c>
      <c r="W2385" s="110">
        <f t="shared" si="515"/>
        <v>0</v>
      </c>
      <c r="X2385" s="110">
        <f t="shared" si="516"/>
        <v>0</v>
      </c>
      <c r="Y2385" s="110" t="str">
        <f t="shared" si="517"/>
        <v>transfer_purchase_raonly_NA_CONFIDENTIAL</v>
      </c>
      <c r="Z2385" s="110">
        <f>IF(COUNTIFS($Y$2:Y2385,Y2385)=1,1,0)</f>
        <v>0</v>
      </c>
      <c r="AA2385" s="110">
        <f>SUM($Z$2:Z2385)*Z2385</f>
        <v>0</v>
      </c>
      <c r="AB2385" s="110">
        <f>COUNTIFS(resources!B:B,B2385)</f>
        <v>1</v>
      </c>
      <c r="AC2385" s="110">
        <f t="shared" si="518"/>
        <v>1</v>
      </c>
      <c r="AD2385" s="110">
        <f t="shared" si="519"/>
        <v>1</v>
      </c>
      <c r="AE2385" s="110">
        <f t="shared" si="520"/>
        <v>0</v>
      </c>
      <c r="AF2385" s="110">
        <f t="shared" si="521"/>
        <v>1</v>
      </c>
      <c r="AG2385" s="110">
        <f t="shared" si="522"/>
        <v>0</v>
      </c>
      <c r="AH2385" s="110">
        <f t="shared" si="523"/>
        <v>0</v>
      </c>
      <c r="AI2385" s="110">
        <f t="shared" si="524"/>
        <v>1</v>
      </c>
      <c r="AJ2385" s="100">
        <f>ROW()</f>
        <v>2385</v>
      </c>
      <c r="AK2385" s="100" t="str">
        <f>INDEX('BadRows RECART'!$C$2:$C$1207,MATCH(monthly_gwh_mw!AJ2385,'BadRows RECART'!$D$2:$D$1207,0))</f>
        <v>EC_M_0-000-000-010</v>
      </c>
    </row>
    <row r="2386" spans="1:37" ht="20">
      <c r="A2386" s="106" t="s">
        <v>3907</v>
      </c>
      <c r="B2386" s="106" t="s">
        <v>437</v>
      </c>
      <c r="C2386" s="106" t="s">
        <v>6312</v>
      </c>
      <c r="D2386" s="168">
        <v>2029</v>
      </c>
      <c r="E2386" s="168">
        <v>8</v>
      </c>
      <c r="F2386" s="169">
        <v>0</v>
      </c>
      <c r="G2386" s="212" t="s">
        <v>6314</v>
      </c>
      <c r="H2386" s="212" t="s">
        <v>6314</v>
      </c>
      <c r="I2386" s="106" t="s">
        <v>556</v>
      </c>
      <c r="K2386" s="83" t="s">
        <v>6314</v>
      </c>
      <c r="L2386" s="83" t="s">
        <v>6314</v>
      </c>
      <c r="M2386" s="45" t="str">
        <f>IF(
ISNA(INDEX(resources!E:E,MATCH(B2386,resources!B:B,0))),"fillme",
INDEX(resources!E:E,MATCH(B2386,resources!B:B,0)))</f>
        <v>transfer_purchase</v>
      </c>
      <c r="N2386" s="45">
        <v>1</v>
      </c>
      <c r="O2386" s="83" t="str">
        <f>IFERROR(INDEX(resources!K:K,MATCH(B2386,resources!B:B,0)),"fillme")</f>
        <v>unknown</v>
      </c>
      <c r="P2386" s="89" t="str">
        <f t="shared" si="512"/>
        <v>unknown_2029_8</v>
      </c>
      <c r="Q2386" s="87">
        <f>INDEX(elcc!G:G,MATCH(P2386,elcc!D:D,0))</f>
        <v>0</v>
      </c>
      <c r="R2386" s="89">
        <f t="shared" si="513"/>
        <v>1</v>
      </c>
      <c r="S2386" s="89" t="s">
        <v>6314</v>
      </c>
      <c r="T2386" s="89" t="s">
        <v>6314</v>
      </c>
      <c r="U2386" s="90" t="str">
        <f t="shared" si="514"/>
        <v>ok</v>
      </c>
      <c r="V2386" s="63" t="str">
        <f>INDEX(resources!F:F,MATCH(B2386,resources!B:B,0))</f>
        <v>special</v>
      </c>
      <c r="W2386" s="110">
        <f t="shared" si="515"/>
        <v>0</v>
      </c>
      <c r="X2386" s="110">
        <f t="shared" si="516"/>
        <v>0</v>
      </c>
      <c r="Y2386" s="110" t="str">
        <f t="shared" si="517"/>
        <v>transfer_purchase_raonly_NA_CONFIDENTIAL</v>
      </c>
      <c r="Z2386" s="110">
        <f>IF(COUNTIFS($Y$2:Y2386,Y2386)=1,1,0)</f>
        <v>0</v>
      </c>
      <c r="AA2386" s="110">
        <f>SUM($Z$2:Z2386)*Z2386</f>
        <v>0</v>
      </c>
      <c r="AB2386" s="110">
        <f>COUNTIFS(resources!B:B,B2386)</f>
        <v>1</v>
      </c>
      <c r="AC2386" s="110">
        <f t="shared" si="518"/>
        <v>1</v>
      </c>
      <c r="AD2386" s="110">
        <f t="shared" si="519"/>
        <v>1</v>
      </c>
      <c r="AE2386" s="110">
        <f t="shared" si="520"/>
        <v>0</v>
      </c>
      <c r="AF2386" s="110">
        <f t="shared" si="521"/>
        <v>1</v>
      </c>
      <c r="AG2386" s="110">
        <f t="shared" si="522"/>
        <v>0</v>
      </c>
      <c r="AH2386" s="110">
        <f t="shared" si="523"/>
        <v>0</v>
      </c>
      <c r="AI2386" s="110">
        <f t="shared" si="524"/>
        <v>1</v>
      </c>
      <c r="AJ2386" s="100">
        <f>ROW()</f>
        <v>2386</v>
      </c>
      <c r="AK2386" s="100" t="str">
        <f>INDEX('BadRows RECART'!$C$2:$C$1207,MATCH(monthly_gwh_mw!AJ2386,'BadRows RECART'!$D$2:$D$1207,0))</f>
        <v>EC_M_0-000-000-010</v>
      </c>
    </row>
    <row r="2387" spans="1:37" ht="20">
      <c r="A2387" s="106" t="s">
        <v>3907</v>
      </c>
      <c r="B2387" s="106" t="s">
        <v>437</v>
      </c>
      <c r="C2387" s="106" t="s">
        <v>6312</v>
      </c>
      <c r="D2387" s="168">
        <v>2029</v>
      </c>
      <c r="E2387" s="168">
        <v>9</v>
      </c>
      <c r="F2387" s="169">
        <v>0</v>
      </c>
      <c r="G2387" s="212" t="s">
        <v>6314</v>
      </c>
      <c r="H2387" s="212" t="s">
        <v>6314</v>
      </c>
      <c r="I2387" s="106" t="s">
        <v>556</v>
      </c>
      <c r="K2387" s="83" t="s">
        <v>6314</v>
      </c>
      <c r="L2387" s="83" t="s">
        <v>6314</v>
      </c>
      <c r="M2387" s="45" t="str">
        <f>IF(
ISNA(INDEX(resources!E:E,MATCH(B2387,resources!B:B,0))),"fillme",
INDEX(resources!E:E,MATCH(B2387,resources!B:B,0)))</f>
        <v>transfer_purchase</v>
      </c>
      <c r="N2387" s="45">
        <v>1</v>
      </c>
      <c r="O2387" s="83" t="str">
        <f>IFERROR(INDEX(resources!K:K,MATCH(B2387,resources!B:B,0)),"fillme")</f>
        <v>unknown</v>
      </c>
      <c r="P2387" s="89" t="str">
        <f t="shared" si="512"/>
        <v>unknown_2029_9</v>
      </c>
      <c r="Q2387" s="87">
        <f>INDEX(elcc!G:G,MATCH(P2387,elcc!D:D,0))</f>
        <v>0</v>
      </c>
      <c r="R2387" s="89">
        <f t="shared" si="513"/>
        <v>1</v>
      </c>
      <c r="S2387" s="89" t="s">
        <v>6314</v>
      </c>
      <c r="T2387" s="89" t="s">
        <v>6314</v>
      </c>
      <c r="U2387" s="90" t="str">
        <f t="shared" si="514"/>
        <v>ok</v>
      </c>
      <c r="V2387" s="63" t="str">
        <f>INDEX(resources!F:F,MATCH(B2387,resources!B:B,0))</f>
        <v>special</v>
      </c>
      <c r="W2387" s="110">
        <f t="shared" si="515"/>
        <v>0</v>
      </c>
      <c r="X2387" s="110">
        <f t="shared" si="516"/>
        <v>0</v>
      </c>
      <c r="Y2387" s="110" t="str">
        <f t="shared" si="517"/>
        <v>transfer_purchase_raonly_NA_CONFIDENTIAL</v>
      </c>
      <c r="Z2387" s="110">
        <f>IF(COUNTIFS($Y$2:Y2387,Y2387)=1,1,0)</f>
        <v>0</v>
      </c>
      <c r="AA2387" s="110">
        <f>SUM($Z$2:Z2387)*Z2387</f>
        <v>0</v>
      </c>
      <c r="AB2387" s="110">
        <f>COUNTIFS(resources!B:B,B2387)</f>
        <v>1</v>
      </c>
      <c r="AC2387" s="110">
        <f t="shared" si="518"/>
        <v>1</v>
      </c>
      <c r="AD2387" s="110">
        <f t="shared" si="519"/>
        <v>1</v>
      </c>
      <c r="AE2387" s="110">
        <f t="shared" si="520"/>
        <v>0</v>
      </c>
      <c r="AF2387" s="110">
        <f t="shared" si="521"/>
        <v>1</v>
      </c>
      <c r="AG2387" s="110">
        <f t="shared" si="522"/>
        <v>0</v>
      </c>
      <c r="AH2387" s="110">
        <f t="shared" si="523"/>
        <v>0</v>
      </c>
      <c r="AI2387" s="110">
        <f t="shared" si="524"/>
        <v>1</v>
      </c>
      <c r="AJ2387" s="100">
        <f>ROW()</f>
        <v>2387</v>
      </c>
      <c r="AK2387" s="100" t="str">
        <f>INDEX('BadRows RECART'!$C$2:$C$1207,MATCH(monthly_gwh_mw!AJ2387,'BadRows RECART'!$D$2:$D$1207,0))</f>
        <v>EC_M_0-000-000-010</v>
      </c>
    </row>
    <row r="2388" spans="1:37" ht="20">
      <c r="A2388" s="106" t="s">
        <v>3907</v>
      </c>
      <c r="B2388" s="106" t="s">
        <v>437</v>
      </c>
      <c r="C2388" s="106" t="s">
        <v>6312</v>
      </c>
      <c r="D2388" s="168">
        <v>2029</v>
      </c>
      <c r="E2388" s="168">
        <v>10</v>
      </c>
      <c r="F2388" s="169">
        <v>0</v>
      </c>
      <c r="G2388" s="212" t="s">
        <v>6314</v>
      </c>
      <c r="H2388" s="212" t="s">
        <v>6314</v>
      </c>
      <c r="I2388" s="106" t="s">
        <v>556</v>
      </c>
      <c r="K2388" s="83" t="s">
        <v>6314</v>
      </c>
      <c r="L2388" s="83" t="s">
        <v>6314</v>
      </c>
      <c r="M2388" s="45" t="str">
        <f>IF(
ISNA(INDEX(resources!E:E,MATCH(B2388,resources!B:B,0))),"fillme",
INDEX(resources!E:E,MATCH(B2388,resources!B:B,0)))</f>
        <v>transfer_purchase</v>
      </c>
      <c r="N2388" s="45">
        <v>1</v>
      </c>
      <c r="O2388" s="83" t="str">
        <f>IFERROR(INDEX(resources!K:K,MATCH(B2388,resources!B:B,0)),"fillme")</f>
        <v>unknown</v>
      </c>
      <c r="P2388" s="89" t="str">
        <f t="shared" si="512"/>
        <v>unknown_2029_10</v>
      </c>
      <c r="Q2388" s="87">
        <f>INDEX(elcc!G:G,MATCH(P2388,elcc!D:D,0))</f>
        <v>0</v>
      </c>
      <c r="R2388" s="89">
        <f t="shared" si="513"/>
        <v>1</v>
      </c>
      <c r="S2388" s="89" t="s">
        <v>6314</v>
      </c>
      <c r="T2388" s="89" t="s">
        <v>6314</v>
      </c>
      <c r="U2388" s="90" t="str">
        <f t="shared" si="514"/>
        <v>ok</v>
      </c>
      <c r="V2388" s="63" t="str">
        <f>INDEX(resources!F:F,MATCH(B2388,resources!B:B,0))</f>
        <v>special</v>
      </c>
      <c r="W2388" s="110">
        <f t="shared" si="515"/>
        <v>0</v>
      </c>
      <c r="X2388" s="110">
        <f t="shared" si="516"/>
        <v>0</v>
      </c>
      <c r="Y2388" s="110" t="str">
        <f t="shared" si="517"/>
        <v>transfer_purchase_raonly_NA_CONFIDENTIAL</v>
      </c>
      <c r="Z2388" s="110">
        <f>IF(COUNTIFS($Y$2:Y2388,Y2388)=1,1,0)</f>
        <v>0</v>
      </c>
      <c r="AA2388" s="110">
        <f>SUM($Z$2:Z2388)*Z2388</f>
        <v>0</v>
      </c>
      <c r="AB2388" s="110">
        <f>COUNTIFS(resources!B:B,B2388)</f>
        <v>1</v>
      </c>
      <c r="AC2388" s="110">
        <f t="shared" si="518"/>
        <v>1</v>
      </c>
      <c r="AD2388" s="110">
        <f t="shared" si="519"/>
        <v>1</v>
      </c>
      <c r="AE2388" s="110">
        <f t="shared" si="520"/>
        <v>0</v>
      </c>
      <c r="AF2388" s="110">
        <f t="shared" si="521"/>
        <v>1</v>
      </c>
      <c r="AG2388" s="110">
        <f t="shared" si="522"/>
        <v>0</v>
      </c>
      <c r="AH2388" s="110">
        <f t="shared" si="523"/>
        <v>0</v>
      </c>
      <c r="AI2388" s="110">
        <f t="shared" si="524"/>
        <v>1</v>
      </c>
      <c r="AJ2388" s="100">
        <f>ROW()</f>
        <v>2388</v>
      </c>
      <c r="AK2388" s="100" t="str">
        <f>INDEX('BadRows RECART'!$C$2:$C$1207,MATCH(monthly_gwh_mw!AJ2388,'BadRows RECART'!$D$2:$D$1207,0))</f>
        <v>EC_M_0-000-000-010</v>
      </c>
    </row>
    <row r="2389" spans="1:37" ht="20">
      <c r="A2389" s="106" t="s">
        <v>3907</v>
      </c>
      <c r="B2389" s="106" t="s">
        <v>437</v>
      </c>
      <c r="C2389" s="106" t="s">
        <v>6312</v>
      </c>
      <c r="D2389" s="168">
        <v>2029</v>
      </c>
      <c r="E2389" s="168">
        <v>11</v>
      </c>
      <c r="F2389" s="169">
        <v>0</v>
      </c>
      <c r="G2389" s="212" t="s">
        <v>6314</v>
      </c>
      <c r="H2389" s="212" t="s">
        <v>6314</v>
      </c>
      <c r="I2389" s="106" t="s">
        <v>556</v>
      </c>
      <c r="K2389" s="83" t="s">
        <v>6314</v>
      </c>
      <c r="L2389" s="83" t="s">
        <v>6314</v>
      </c>
      <c r="M2389" s="45" t="str">
        <f>IF(
ISNA(INDEX(resources!E:E,MATCH(B2389,resources!B:B,0))),"fillme",
INDEX(resources!E:E,MATCH(B2389,resources!B:B,0)))</f>
        <v>transfer_purchase</v>
      </c>
      <c r="N2389" s="45">
        <v>1</v>
      </c>
      <c r="O2389" s="83" t="str">
        <f>IFERROR(INDEX(resources!K:K,MATCH(B2389,resources!B:B,0)),"fillme")</f>
        <v>unknown</v>
      </c>
      <c r="P2389" s="89" t="str">
        <f t="shared" si="512"/>
        <v>unknown_2029_11</v>
      </c>
      <c r="Q2389" s="87">
        <f>INDEX(elcc!G:G,MATCH(P2389,elcc!D:D,0))</f>
        <v>0</v>
      </c>
      <c r="R2389" s="89">
        <f t="shared" si="513"/>
        <v>1</v>
      </c>
      <c r="S2389" s="89" t="s">
        <v>6314</v>
      </c>
      <c r="T2389" s="89" t="s">
        <v>6314</v>
      </c>
      <c r="U2389" s="90" t="str">
        <f t="shared" si="514"/>
        <v>ok</v>
      </c>
      <c r="V2389" s="63" t="str">
        <f>INDEX(resources!F:F,MATCH(B2389,resources!B:B,0))</f>
        <v>special</v>
      </c>
      <c r="W2389" s="110">
        <f t="shared" si="515"/>
        <v>0</v>
      </c>
      <c r="X2389" s="110">
        <f t="shared" si="516"/>
        <v>0</v>
      </c>
      <c r="Y2389" s="110" t="str">
        <f t="shared" si="517"/>
        <v>transfer_purchase_raonly_NA_CONFIDENTIAL</v>
      </c>
      <c r="Z2389" s="110">
        <f>IF(COUNTIFS($Y$2:Y2389,Y2389)=1,1,0)</f>
        <v>0</v>
      </c>
      <c r="AA2389" s="110">
        <f>SUM($Z$2:Z2389)*Z2389</f>
        <v>0</v>
      </c>
      <c r="AB2389" s="110">
        <f>COUNTIFS(resources!B:B,B2389)</f>
        <v>1</v>
      </c>
      <c r="AC2389" s="110">
        <f t="shared" si="518"/>
        <v>1</v>
      </c>
      <c r="AD2389" s="110">
        <f t="shared" si="519"/>
        <v>1</v>
      </c>
      <c r="AE2389" s="110">
        <f t="shared" si="520"/>
        <v>0</v>
      </c>
      <c r="AF2389" s="110">
        <f t="shared" si="521"/>
        <v>1</v>
      </c>
      <c r="AG2389" s="110">
        <f t="shared" si="522"/>
        <v>0</v>
      </c>
      <c r="AH2389" s="110">
        <f t="shared" si="523"/>
        <v>0</v>
      </c>
      <c r="AI2389" s="110">
        <f t="shared" si="524"/>
        <v>1</v>
      </c>
      <c r="AJ2389" s="100">
        <f>ROW()</f>
        <v>2389</v>
      </c>
      <c r="AK2389" s="100" t="str">
        <f>INDEX('BadRows RECART'!$C$2:$C$1207,MATCH(monthly_gwh_mw!AJ2389,'BadRows RECART'!$D$2:$D$1207,0))</f>
        <v>EC_M_0-000-000-010</v>
      </c>
    </row>
    <row r="2390" spans="1:37" ht="20">
      <c r="A2390" s="106" t="s">
        <v>3907</v>
      </c>
      <c r="B2390" s="106" t="s">
        <v>437</v>
      </c>
      <c r="C2390" s="106" t="s">
        <v>6312</v>
      </c>
      <c r="D2390" s="168">
        <v>2029</v>
      </c>
      <c r="E2390" s="168">
        <v>12</v>
      </c>
      <c r="F2390" s="169">
        <v>0</v>
      </c>
      <c r="G2390" s="212" t="s">
        <v>6314</v>
      </c>
      <c r="H2390" s="212" t="s">
        <v>6314</v>
      </c>
      <c r="I2390" s="106" t="s">
        <v>556</v>
      </c>
      <c r="K2390" s="83" t="s">
        <v>6314</v>
      </c>
      <c r="L2390" s="83" t="s">
        <v>6314</v>
      </c>
      <c r="M2390" s="45" t="str">
        <f>IF(
ISNA(INDEX(resources!E:E,MATCH(B2390,resources!B:B,0))),"fillme",
INDEX(resources!E:E,MATCH(B2390,resources!B:B,0)))</f>
        <v>transfer_purchase</v>
      </c>
      <c r="N2390" s="45">
        <v>1</v>
      </c>
      <c r="O2390" s="83" t="str">
        <f>IFERROR(INDEX(resources!K:K,MATCH(B2390,resources!B:B,0)),"fillme")</f>
        <v>unknown</v>
      </c>
      <c r="P2390" s="89" t="str">
        <f t="shared" si="512"/>
        <v>unknown_2029_12</v>
      </c>
      <c r="Q2390" s="87">
        <f>INDEX(elcc!G:G,MATCH(P2390,elcc!D:D,0))</f>
        <v>0</v>
      </c>
      <c r="R2390" s="89">
        <f t="shared" si="513"/>
        <v>1</v>
      </c>
      <c r="S2390" s="89" t="s">
        <v>6314</v>
      </c>
      <c r="T2390" s="89" t="s">
        <v>6314</v>
      </c>
      <c r="U2390" s="90" t="str">
        <f t="shared" si="514"/>
        <v>ok</v>
      </c>
      <c r="V2390" s="63" t="str">
        <f>INDEX(resources!F:F,MATCH(B2390,resources!B:B,0))</f>
        <v>special</v>
      </c>
      <c r="W2390" s="110">
        <f t="shared" si="515"/>
        <v>0</v>
      </c>
      <c r="X2390" s="110">
        <f t="shared" si="516"/>
        <v>0</v>
      </c>
      <c r="Y2390" s="110" t="str">
        <f t="shared" si="517"/>
        <v>transfer_purchase_raonly_NA_CONFIDENTIAL</v>
      </c>
      <c r="Z2390" s="110">
        <f>IF(COUNTIFS($Y$2:Y2390,Y2390)=1,1,0)</f>
        <v>0</v>
      </c>
      <c r="AA2390" s="110">
        <f>SUM($Z$2:Z2390)*Z2390</f>
        <v>0</v>
      </c>
      <c r="AB2390" s="110">
        <f>COUNTIFS(resources!B:B,B2390)</f>
        <v>1</v>
      </c>
      <c r="AC2390" s="110">
        <f t="shared" si="518"/>
        <v>1</v>
      </c>
      <c r="AD2390" s="110">
        <f t="shared" si="519"/>
        <v>1</v>
      </c>
      <c r="AE2390" s="110">
        <f t="shared" si="520"/>
        <v>0</v>
      </c>
      <c r="AF2390" s="110">
        <f t="shared" si="521"/>
        <v>1</v>
      </c>
      <c r="AG2390" s="110">
        <f t="shared" si="522"/>
        <v>0</v>
      </c>
      <c r="AH2390" s="110">
        <f t="shared" si="523"/>
        <v>0</v>
      </c>
      <c r="AI2390" s="110">
        <f t="shared" si="524"/>
        <v>1</v>
      </c>
      <c r="AJ2390" s="100">
        <f>ROW()</f>
        <v>2390</v>
      </c>
      <c r="AK2390" s="100" t="str">
        <f>INDEX('BadRows RECART'!$C$2:$C$1207,MATCH(monthly_gwh_mw!AJ2390,'BadRows RECART'!$D$2:$D$1207,0))</f>
        <v>EC_M_0-000-000-010</v>
      </c>
    </row>
    <row r="2391" spans="1:37" ht="20">
      <c r="A2391" s="106" t="s">
        <v>3907</v>
      </c>
      <c r="B2391" s="106" t="s">
        <v>437</v>
      </c>
      <c r="C2391" s="106" t="s">
        <v>6312</v>
      </c>
      <c r="D2391" s="168">
        <v>2030</v>
      </c>
      <c r="E2391" s="168">
        <v>1</v>
      </c>
      <c r="F2391" s="169">
        <v>0</v>
      </c>
      <c r="G2391" s="212" t="s">
        <v>6314</v>
      </c>
      <c r="H2391" s="212" t="s">
        <v>6314</v>
      </c>
      <c r="I2391" s="106" t="s">
        <v>556</v>
      </c>
      <c r="K2391" s="83" t="s">
        <v>6314</v>
      </c>
      <c r="L2391" s="83" t="s">
        <v>6314</v>
      </c>
      <c r="M2391" s="45" t="str">
        <f>IF(
ISNA(INDEX(resources!E:E,MATCH(B2391,resources!B:B,0))),"fillme",
INDEX(resources!E:E,MATCH(B2391,resources!B:B,0)))</f>
        <v>transfer_purchase</v>
      </c>
      <c r="N2391" s="45">
        <v>1</v>
      </c>
      <c r="O2391" s="83" t="str">
        <f>IFERROR(INDEX(resources!K:K,MATCH(B2391,resources!B:B,0)),"fillme")</f>
        <v>unknown</v>
      </c>
      <c r="P2391" s="89" t="str">
        <f t="shared" ref="P2391:P2402" si="525">O2391&amp;"_"&amp;D2391&amp;"_"&amp;E2391</f>
        <v>unknown_2030_1</v>
      </c>
      <c r="Q2391" s="87">
        <f>INDEX(elcc!G:G,MATCH(P2391,elcc!D:D,0))</f>
        <v>0</v>
      </c>
      <c r="R2391" s="89">
        <f t="shared" ref="R2391:R2402" si="526">IF(O2391="battery",MIN(1,J2391/4),1)</f>
        <v>1</v>
      </c>
      <c r="S2391" s="89" t="s">
        <v>6314</v>
      </c>
      <c r="T2391" s="89" t="s">
        <v>6314</v>
      </c>
      <c r="U2391" s="90" t="str">
        <f t="shared" ref="U2391:U2402" si="527">IF(ISERROR(T2391),"error in NQC data entry; please check blue and purple data entered. You need to provide either a contracted NQC value in Column G, or allow the template to calculate one using Columns H,L,Q, and R","ok")</f>
        <v>ok</v>
      </c>
      <c r="V2391" s="63" t="str">
        <f>INDEX(resources!F:F,MATCH(B2391,resources!B:B,0))</f>
        <v>special</v>
      </c>
      <c r="W2391" s="110">
        <f t="shared" ref="W2391:W2402" si="528">(F2391&gt;0)*1</f>
        <v>0</v>
      </c>
      <c r="X2391" s="110">
        <f t="shared" ref="X2391:X2402" si="529">COUNTIFS(G2391:H2391,"&gt;0")</f>
        <v>0</v>
      </c>
      <c r="Y2391" s="110" t="str">
        <f t="shared" ref="Y2391:Y2402" si="530">B2391&amp;"_"&amp;C2391&amp;"_"&amp;K2391</f>
        <v>transfer_purchase_raonly_NA_CONFIDENTIAL</v>
      </c>
      <c r="Z2391" s="110">
        <f>IF(COUNTIFS($Y$2:Y2391,Y2391)=1,1,0)</f>
        <v>0</v>
      </c>
      <c r="AA2391" s="110">
        <f>SUM($Z$2:Z2391)*Z2391</f>
        <v>0</v>
      </c>
      <c r="AB2391" s="110">
        <f>COUNTIFS(resources!B:B,B2391)</f>
        <v>1</v>
      </c>
      <c r="AC2391" s="110">
        <f t="shared" ref="AC2391:AC2402" si="531">AND(ISNUMBER(D2391),(D2391&gt;2019))*1</f>
        <v>1</v>
      </c>
      <c r="AD2391" s="110">
        <f t="shared" ref="AD2391:AD2402" si="532">AND(ISNUMBER(E2391),E2391&gt;=1,E2391&lt;=12)*1</f>
        <v>1</v>
      </c>
      <c r="AE2391" s="110">
        <f t="shared" ref="AE2391:AE2402" si="533">AND(COUNT(G2391:H2391)=1,COUNT(F2391)=1)*1</f>
        <v>0</v>
      </c>
      <c r="AF2391" s="110">
        <f t="shared" ref="AF2391:AF2402" si="534">(COUNTIFS(K2391:O2391,"fillme")=0)*1</f>
        <v>1</v>
      </c>
      <c r="AG2391" s="110">
        <f t="shared" ref="AG2391:AG2402" si="535">ISNUMBER(L2391)*1</f>
        <v>0</v>
      </c>
      <c r="AH2391" s="110">
        <f t="shared" ref="AH2391:AH2402" si="536">NOT(AND(G2391&gt;0,H2391&gt;0))*1</f>
        <v>0</v>
      </c>
      <c r="AI2391" s="110">
        <f t="shared" ref="AI2391:AI2402" si="537">(U2391="ok")*1</f>
        <v>1</v>
      </c>
      <c r="AJ2391" s="100">
        <f>ROW()</f>
        <v>2391</v>
      </c>
      <c r="AK2391" s="100" t="str">
        <f>INDEX('BadRows RECART'!$C$2:$C$1207,MATCH(monthly_gwh_mw!AJ2391,'BadRows RECART'!$D$2:$D$1207,0))</f>
        <v>EC_M_0-000-000-010</v>
      </c>
    </row>
    <row r="2392" spans="1:37" ht="20">
      <c r="A2392" s="106" t="s">
        <v>3907</v>
      </c>
      <c r="B2392" s="106" t="s">
        <v>437</v>
      </c>
      <c r="C2392" s="106" t="s">
        <v>6312</v>
      </c>
      <c r="D2392" s="168">
        <v>2030</v>
      </c>
      <c r="E2392" s="168">
        <v>2</v>
      </c>
      <c r="F2392" s="169">
        <v>0</v>
      </c>
      <c r="G2392" s="212" t="s">
        <v>6314</v>
      </c>
      <c r="H2392" s="212" t="s">
        <v>6314</v>
      </c>
      <c r="I2392" s="106" t="s">
        <v>556</v>
      </c>
      <c r="K2392" s="83" t="s">
        <v>6314</v>
      </c>
      <c r="L2392" s="83" t="s">
        <v>6314</v>
      </c>
      <c r="M2392" s="45" t="str">
        <f>IF(
ISNA(INDEX(resources!E:E,MATCH(B2392,resources!B:B,0))),"fillme",
INDEX(resources!E:E,MATCH(B2392,resources!B:B,0)))</f>
        <v>transfer_purchase</v>
      </c>
      <c r="N2392" s="45">
        <v>1</v>
      </c>
      <c r="O2392" s="83" t="str">
        <f>IFERROR(INDEX(resources!K:K,MATCH(B2392,resources!B:B,0)),"fillme")</f>
        <v>unknown</v>
      </c>
      <c r="P2392" s="89" t="str">
        <f t="shared" si="525"/>
        <v>unknown_2030_2</v>
      </c>
      <c r="Q2392" s="87">
        <f>INDEX(elcc!G:G,MATCH(P2392,elcc!D:D,0))</f>
        <v>0</v>
      </c>
      <c r="R2392" s="89">
        <f t="shared" si="526"/>
        <v>1</v>
      </c>
      <c r="S2392" s="89" t="s">
        <v>6314</v>
      </c>
      <c r="T2392" s="89" t="s">
        <v>6314</v>
      </c>
      <c r="U2392" s="90" t="str">
        <f t="shared" si="527"/>
        <v>ok</v>
      </c>
      <c r="V2392" s="63" t="str">
        <f>INDEX(resources!F:F,MATCH(B2392,resources!B:B,0))</f>
        <v>special</v>
      </c>
      <c r="W2392" s="110">
        <f t="shared" si="528"/>
        <v>0</v>
      </c>
      <c r="X2392" s="110">
        <f t="shared" si="529"/>
        <v>0</v>
      </c>
      <c r="Y2392" s="110" t="str">
        <f t="shared" si="530"/>
        <v>transfer_purchase_raonly_NA_CONFIDENTIAL</v>
      </c>
      <c r="Z2392" s="110">
        <f>IF(COUNTIFS($Y$2:Y2392,Y2392)=1,1,0)</f>
        <v>0</v>
      </c>
      <c r="AA2392" s="110">
        <f>SUM($Z$2:Z2392)*Z2392</f>
        <v>0</v>
      </c>
      <c r="AB2392" s="110">
        <f>COUNTIFS(resources!B:B,B2392)</f>
        <v>1</v>
      </c>
      <c r="AC2392" s="110">
        <f t="shared" si="531"/>
        <v>1</v>
      </c>
      <c r="AD2392" s="110">
        <f t="shared" si="532"/>
        <v>1</v>
      </c>
      <c r="AE2392" s="110">
        <f t="shared" si="533"/>
        <v>0</v>
      </c>
      <c r="AF2392" s="110">
        <f t="shared" si="534"/>
        <v>1</v>
      </c>
      <c r="AG2392" s="110">
        <f t="shared" si="535"/>
        <v>0</v>
      </c>
      <c r="AH2392" s="110">
        <f t="shared" si="536"/>
        <v>0</v>
      </c>
      <c r="AI2392" s="110">
        <f t="shared" si="537"/>
        <v>1</v>
      </c>
      <c r="AJ2392" s="100">
        <f>ROW()</f>
        <v>2392</v>
      </c>
      <c r="AK2392" s="100" t="str">
        <f>INDEX('BadRows RECART'!$C$2:$C$1207,MATCH(monthly_gwh_mw!AJ2392,'BadRows RECART'!$D$2:$D$1207,0))</f>
        <v>EC_M_0-000-000-010</v>
      </c>
    </row>
    <row r="2393" spans="1:37" ht="20">
      <c r="A2393" s="106" t="s">
        <v>3907</v>
      </c>
      <c r="B2393" s="106" t="s">
        <v>437</v>
      </c>
      <c r="C2393" s="106" t="s">
        <v>6312</v>
      </c>
      <c r="D2393" s="168">
        <v>2030</v>
      </c>
      <c r="E2393" s="168">
        <v>3</v>
      </c>
      <c r="F2393" s="169">
        <v>0</v>
      </c>
      <c r="G2393" s="212" t="s">
        <v>6314</v>
      </c>
      <c r="H2393" s="212" t="s">
        <v>6314</v>
      </c>
      <c r="I2393" s="106" t="s">
        <v>556</v>
      </c>
      <c r="K2393" s="83" t="s">
        <v>6314</v>
      </c>
      <c r="L2393" s="83" t="s">
        <v>6314</v>
      </c>
      <c r="M2393" s="45" t="str">
        <f>IF(
ISNA(INDEX(resources!E:E,MATCH(B2393,resources!B:B,0))),"fillme",
INDEX(resources!E:E,MATCH(B2393,resources!B:B,0)))</f>
        <v>transfer_purchase</v>
      </c>
      <c r="N2393" s="45">
        <v>1</v>
      </c>
      <c r="O2393" s="83" t="str">
        <f>IFERROR(INDEX(resources!K:K,MATCH(B2393,resources!B:B,0)),"fillme")</f>
        <v>unknown</v>
      </c>
      <c r="P2393" s="89" t="str">
        <f t="shared" si="525"/>
        <v>unknown_2030_3</v>
      </c>
      <c r="Q2393" s="87">
        <f>INDEX(elcc!G:G,MATCH(P2393,elcc!D:D,0))</f>
        <v>0</v>
      </c>
      <c r="R2393" s="89">
        <f t="shared" si="526"/>
        <v>1</v>
      </c>
      <c r="S2393" s="89" t="s">
        <v>6314</v>
      </c>
      <c r="T2393" s="89" t="s">
        <v>6314</v>
      </c>
      <c r="U2393" s="90" t="str">
        <f t="shared" si="527"/>
        <v>ok</v>
      </c>
      <c r="V2393" s="63" t="str">
        <f>INDEX(resources!F:F,MATCH(B2393,resources!B:B,0))</f>
        <v>special</v>
      </c>
      <c r="W2393" s="110">
        <f t="shared" si="528"/>
        <v>0</v>
      </c>
      <c r="X2393" s="110">
        <f t="shared" si="529"/>
        <v>0</v>
      </c>
      <c r="Y2393" s="110" t="str">
        <f t="shared" si="530"/>
        <v>transfer_purchase_raonly_NA_CONFIDENTIAL</v>
      </c>
      <c r="Z2393" s="110">
        <f>IF(COUNTIFS($Y$2:Y2393,Y2393)=1,1,0)</f>
        <v>0</v>
      </c>
      <c r="AA2393" s="110">
        <f>SUM($Z$2:Z2393)*Z2393</f>
        <v>0</v>
      </c>
      <c r="AB2393" s="110">
        <f>COUNTIFS(resources!B:B,B2393)</f>
        <v>1</v>
      </c>
      <c r="AC2393" s="110">
        <f t="shared" si="531"/>
        <v>1</v>
      </c>
      <c r="AD2393" s="110">
        <f t="shared" si="532"/>
        <v>1</v>
      </c>
      <c r="AE2393" s="110">
        <f t="shared" si="533"/>
        <v>0</v>
      </c>
      <c r="AF2393" s="110">
        <f t="shared" si="534"/>
        <v>1</v>
      </c>
      <c r="AG2393" s="110">
        <f t="shared" si="535"/>
        <v>0</v>
      </c>
      <c r="AH2393" s="110">
        <f t="shared" si="536"/>
        <v>0</v>
      </c>
      <c r="AI2393" s="110">
        <f t="shared" si="537"/>
        <v>1</v>
      </c>
      <c r="AJ2393" s="100">
        <f>ROW()</f>
        <v>2393</v>
      </c>
      <c r="AK2393" s="100" t="str">
        <f>INDEX('BadRows RECART'!$C$2:$C$1207,MATCH(monthly_gwh_mw!AJ2393,'BadRows RECART'!$D$2:$D$1207,0))</f>
        <v>EC_M_0-000-000-010</v>
      </c>
    </row>
    <row r="2394" spans="1:37" ht="20">
      <c r="A2394" s="106" t="s">
        <v>3907</v>
      </c>
      <c r="B2394" s="106" t="s">
        <v>437</v>
      </c>
      <c r="C2394" s="106" t="s">
        <v>6312</v>
      </c>
      <c r="D2394" s="168">
        <v>2030</v>
      </c>
      <c r="E2394" s="168">
        <v>4</v>
      </c>
      <c r="F2394" s="169">
        <v>0</v>
      </c>
      <c r="G2394" s="212" t="s">
        <v>6314</v>
      </c>
      <c r="H2394" s="212" t="s">
        <v>6314</v>
      </c>
      <c r="I2394" s="106" t="s">
        <v>556</v>
      </c>
      <c r="K2394" s="83" t="s">
        <v>6314</v>
      </c>
      <c r="L2394" s="83" t="s">
        <v>6314</v>
      </c>
      <c r="M2394" s="45" t="str">
        <f>IF(
ISNA(INDEX(resources!E:E,MATCH(B2394,resources!B:B,0))),"fillme",
INDEX(resources!E:E,MATCH(B2394,resources!B:B,0)))</f>
        <v>transfer_purchase</v>
      </c>
      <c r="N2394" s="45">
        <v>1</v>
      </c>
      <c r="O2394" s="83" t="str">
        <f>IFERROR(INDEX(resources!K:K,MATCH(B2394,resources!B:B,0)),"fillme")</f>
        <v>unknown</v>
      </c>
      <c r="P2394" s="89" t="str">
        <f t="shared" si="525"/>
        <v>unknown_2030_4</v>
      </c>
      <c r="Q2394" s="87">
        <f>INDEX(elcc!G:G,MATCH(P2394,elcc!D:D,0))</f>
        <v>0</v>
      </c>
      <c r="R2394" s="89">
        <f t="shared" si="526"/>
        <v>1</v>
      </c>
      <c r="S2394" s="89" t="s">
        <v>6314</v>
      </c>
      <c r="T2394" s="89" t="s">
        <v>6314</v>
      </c>
      <c r="U2394" s="90" t="str">
        <f t="shared" si="527"/>
        <v>ok</v>
      </c>
      <c r="V2394" s="63" t="str">
        <f>INDEX(resources!F:F,MATCH(B2394,resources!B:B,0))</f>
        <v>special</v>
      </c>
      <c r="W2394" s="110">
        <f t="shared" si="528"/>
        <v>0</v>
      </c>
      <c r="X2394" s="110">
        <f t="shared" si="529"/>
        <v>0</v>
      </c>
      <c r="Y2394" s="110" t="str">
        <f t="shared" si="530"/>
        <v>transfer_purchase_raonly_NA_CONFIDENTIAL</v>
      </c>
      <c r="Z2394" s="110">
        <f>IF(COUNTIFS($Y$2:Y2394,Y2394)=1,1,0)</f>
        <v>0</v>
      </c>
      <c r="AA2394" s="110">
        <f>SUM($Z$2:Z2394)*Z2394</f>
        <v>0</v>
      </c>
      <c r="AB2394" s="110">
        <f>COUNTIFS(resources!B:B,B2394)</f>
        <v>1</v>
      </c>
      <c r="AC2394" s="110">
        <f t="shared" si="531"/>
        <v>1</v>
      </c>
      <c r="AD2394" s="110">
        <f t="shared" si="532"/>
        <v>1</v>
      </c>
      <c r="AE2394" s="110">
        <f t="shared" si="533"/>
        <v>0</v>
      </c>
      <c r="AF2394" s="110">
        <f t="shared" si="534"/>
        <v>1</v>
      </c>
      <c r="AG2394" s="110">
        <f t="shared" si="535"/>
        <v>0</v>
      </c>
      <c r="AH2394" s="110">
        <f t="shared" si="536"/>
        <v>0</v>
      </c>
      <c r="AI2394" s="110">
        <f t="shared" si="537"/>
        <v>1</v>
      </c>
      <c r="AJ2394" s="100">
        <f>ROW()</f>
        <v>2394</v>
      </c>
      <c r="AK2394" s="100" t="str">
        <f>INDEX('BadRows RECART'!$C$2:$C$1207,MATCH(monthly_gwh_mw!AJ2394,'BadRows RECART'!$D$2:$D$1207,0))</f>
        <v>EC_M_0-000-000-010</v>
      </c>
    </row>
    <row r="2395" spans="1:37" ht="20">
      <c r="A2395" s="106" t="s">
        <v>3907</v>
      </c>
      <c r="B2395" s="106" t="s">
        <v>437</v>
      </c>
      <c r="C2395" s="106" t="s">
        <v>6312</v>
      </c>
      <c r="D2395" s="168">
        <v>2030</v>
      </c>
      <c r="E2395" s="168">
        <v>5</v>
      </c>
      <c r="F2395" s="169">
        <v>0</v>
      </c>
      <c r="G2395" s="212" t="s">
        <v>6314</v>
      </c>
      <c r="H2395" s="212" t="s">
        <v>6314</v>
      </c>
      <c r="I2395" s="106" t="s">
        <v>556</v>
      </c>
      <c r="K2395" s="83" t="s">
        <v>6314</v>
      </c>
      <c r="L2395" s="83" t="s">
        <v>6314</v>
      </c>
      <c r="M2395" s="45" t="str">
        <f>IF(
ISNA(INDEX(resources!E:E,MATCH(B2395,resources!B:B,0))),"fillme",
INDEX(resources!E:E,MATCH(B2395,resources!B:B,0)))</f>
        <v>transfer_purchase</v>
      </c>
      <c r="N2395" s="45">
        <v>1</v>
      </c>
      <c r="O2395" s="83" t="str">
        <f>IFERROR(INDEX(resources!K:K,MATCH(B2395,resources!B:B,0)),"fillme")</f>
        <v>unknown</v>
      </c>
      <c r="P2395" s="89" t="str">
        <f t="shared" si="525"/>
        <v>unknown_2030_5</v>
      </c>
      <c r="Q2395" s="87">
        <f>INDEX(elcc!G:G,MATCH(P2395,elcc!D:D,0))</f>
        <v>0</v>
      </c>
      <c r="R2395" s="89">
        <f t="shared" si="526"/>
        <v>1</v>
      </c>
      <c r="S2395" s="89" t="s">
        <v>6314</v>
      </c>
      <c r="T2395" s="89" t="s">
        <v>6314</v>
      </c>
      <c r="U2395" s="90" t="str">
        <f t="shared" si="527"/>
        <v>ok</v>
      </c>
      <c r="V2395" s="63" t="str">
        <f>INDEX(resources!F:F,MATCH(B2395,resources!B:B,0))</f>
        <v>special</v>
      </c>
      <c r="W2395" s="110">
        <f t="shared" si="528"/>
        <v>0</v>
      </c>
      <c r="X2395" s="110">
        <f t="shared" si="529"/>
        <v>0</v>
      </c>
      <c r="Y2395" s="110" t="str">
        <f t="shared" si="530"/>
        <v>transfer_purchase_raonly_NA_CONFIDENTIAL</v>
      </c>
      <c r="Z2395" s="110">
        <f>IF(COUNTIFS($Y$2:Y2395,Y2395)=1,1,0)</f>
        <v>0</v>
      </c>
      <c r="AA2395" s="110">
        <f>SUM($Z$2:Z2395)*Z2395</f>
        <v>0</v>
      </c>
      <c r="AB2395" s="110">
        <f>COUNTIFS(resources!B:B,B2395)</f>
        <v>1</v>
      </c>
      <c r="AC2395" s="110">
        <f t="shared" si="531"/>
        <v>1</v>
      </c>
      <c r="AD2395" s="110">
        <f t="shared" si="532"/>
        <v>1</v>
      </c>
      <c r="AE2395" s="110">
        <f t="shared" si="533"/>
        <v>0</v>
      </c>
      <c r="AF2395" s="110">
        <f t="shared" si="534"/>
        <v>1</v>
      </c>
      <c r="AG2395" s="110">
        <f t="shared" si="535"/>
        <v>0</v>
      </c>
      <c r="AH2395" s="110">
        <f t="shared" si="536"/>
        <v>0</v>
      </c>
      <c r="AI2395" s="110">
        <f t="shared" si="537"/>
        <v>1</v>
      </c>
      <c r="AJ2395" s="100">
        <f>ROW()</f>
        <v>2395</v>
      </c>
      <c r="AK2395" s="100" t="str">
        <f>INDEX('BadRows RECART'!$C$2:$C$1207,MATCH(monthly_gwh_mw!AJ2395,'BadRows RECART'!$D$2:$D$1207,0))</f>
        <v>EC_M_0-000-000-010</v>
      </c>
    </row>
    <row r="2396" spans="1:37" ht="20">
      <c r="A2396" s="106" t="s">
        <v>3907</v>
      </c>
      <c r="B2396" s="106" t="s">
        <v>437</v>
      </c>
      <c r="C2396" s="106" t="s">
        <v>6312</v>
      </c>
      <c r="D2396" s="168">
        <v>2030</v>
      </c>
      <c r="E2396" s="168">
        <v>6</v>
      </c>
      <c r="F2396" s="169">
        <v>0</v>
      </c>
      <c r="G2396" s="212" t="s">
        <v>6314</v>
      </c>
      <c r="H2396" s="212" t="s">
        <v>6314</v>
      </c>
      <c r="I2396" s="106" t="s">
        <v>556</v>
      </c>
      <c r="K2396" s="83" t="s">
        <v>6314</v>
      </c>
      <c r="L2396" s="83" t="s">
        <v>6314</v>
      </c>
      <c r="M2396" s="45" t="str">
        <f>IF(
ISNA(INDEX(resources!E:E,MATCH(B2396,resources!B:B,0))),"fillme",
INDEX(resources!E:E,MATCH(B2396,resources!B:B,0)))</f>
        <v>transfer_purchase</v>
      </c>
      <c r="N2396" s="45">
        <v>1</v>
      </c>
      <c r="O2396" s="83" t="str">
        <f>IFERROR(INDEX(resources!K:K,MATCH(B2396,resources!B:B,0)),"fillme")</f>
        <v>unknown</v>
      </c>
      <c r="P2396" s="89" t="str">
        <f t="shared" si="525"/>
        <v>unknown_2030_6</v>
      </c>
      <c r="Q2396" s="87">
        <f>INDEX(elcc!G:G,MATCH(P2396,elcc!D:D,0))</f>
        <v>0</v>
      </c>
      <c r="R2396" s="89">
        <f t="shared" si="526"/>
        <v>1</v>
      </c>
      <c r="S2396" s="89" t="s">
        <v>6314</v>
      </c>
      <c r="T2396" s="89" t="s">
        <v>6314</v>
      </c>
      <c r="U2396" s="90" t="str">
        <f t="shared" si="527"/>
        <v>ok</v>
      </c>
      <c r="V2396" s="63" t="str">
        <f>INDEX(resources!F:F,MATCH(B2396,resources!B:B,0))</f>
        <v>special</v>
      </c>
      <c r="W2396" s="110">
        <f t="shared" si="528"/>
        <v>0</v>
      </c>
      <c r="X2396" s="110">
        <f t="shared" si="529"/>
        <v>0</v>
      </c>
      <c r="Y2396" s="110" t="str">
        <f t="shared" si="530"/>
        <v>transfer_purchase_raonly_NA_CONFIDENTIAL</v>
      </c>
      <c r="Z2396" s="110">
        <f>IF(COUNTIFS($Y$2:Y2396,Y2396)=1,1,0)</f>
        <v>0</v>
      </c>
      <c r="AA2396" s="110">
        <f>SUM($Z$2:Z2396)*Z2396</f>
        <v>0</v>
      </c>
      <c r="AB2396" s="110">
        <f>COUNTIFS(resources!B:B,B2396)</f>
        <v>1</v>
      </c>
      <c r="AC2396" s="110">
        <f t="shared" si="531"/>
        <v>1</v>
      </c>
      <c r="AD2396" s="110">
        <f t="shared" si="532"/>
        <v>1</v>
      </c>
      <c r="AE2396" s="110">
        <f t="shared" si="533"/>
        <v>0</v>
      </c>
      <c r="AF2396" s="110">
        <f t="shared" si="534"/>
        <v>1</v>
      </c>
      <c r="AG2396" s="110">
        <f t="shared" si="535"/>
        <v>0</v>
      </c>
      <c r="AH2396" s="110">
        <f t="shared" si="536"/>
        <v>0</v>
      </c>
      <c r="AI2396" s="110">
        <f t="shared" si="537"/>
        <v>1</v>
      </c>
      <c r="AJ2396" s="100">
        <f>ROW()</f>
        <v>2396</v>
      </c>
      <c r="AK2396" s="100" t="str">
        <f>INDEX('BadRows RECART'!$C$2:$C$1207,MATCH(monthly_gwh_mw!AJ2396,'BadRows RECART'!$D$2:$D$1207,0))</f>
        <v>EC_M_0-000-000-010</v>
      </c>
    </row>
    <row r="2397" spans="1:37" ht="20">
      <c r="A2397" s="106" t="s">
        <v>3907</v>
      </c>
      <c r="B2397" s="106" t="s">
        <v>437</v>
      </c>
      <c r="C2397" s="106" t="s">
        <v>6312</v>
      </c>
      <c r="D2397" s="168">
        <v>2030</v>
      </c>
      <c r="E2397" s="168">
        <v>7</v>
      </c>
      <c r="F2397" s="169">
        <v>0</v>
      </c>
      <c r="G2397" s="212" t="s">
        <v>6314</v>
      </c>
      <c r="H2397" s="212" t="s">
        <v>6314</v>
      </c>
      <c r="I2397" s="106" t="s">
        <v>556</v>
      </c>
      <c r="K2397" s="83" t="s">
        <v>6314</v>
      </c>
      <c r="L2397" s="83" t="s">
        <v>6314</v>
      </c>
      <c r="M2397" s="45" t="str">
        <f>IF(
ISNA(INDEX(resources!E:E,MATCH(B2397,resources!B:B,0))),"fillme",
INDEX(resources!E:E,MATCH(B2397,resources!B:B,0)))</f>
        <v>transfer_purchase</v>
      </c>
      <c r="N2397" s="45">
        <v>1</v>
      </c>
      <c r="O2397" s="83" t="str">
        <f>IFERROR(INDEX(resources!K:K,MATCH(B2397,resources!B:B,0)),"fillme")</f>
        <v>unknown</v>
      </c>
      <c r="P2397" s="89" t="str">
        <f t="shared" si="525"/>
        <v>unknown_2030_7</v>
      </c>
      <c r="Q2397" s="87">
        <f>INDEX(elcc!G:G,MATCH(P2397,elcc!D:D,0))</f>
        <v>0</v>
      </c>
      <c r="R2397" s="89">
        <f t="shared" si="526"/>
        <v>1</v>
      </c>
      <c r="S2397" s="89" t="s">
        <v>6314</v>
      </c>
      <c r="T2397" s="89" t="s">
        <v>6314</v>
      </c>
      <c r="U2397" s="90" t="str">
        <f t="shared" si="527"/>
        <v>ok</v>
      </c>
      <c r="V2397" s="63" t="str">
        <f>INDEX(resources!F:F,MATCH(B2397,resources!B:B,0))</f>
        <v>special</v>
      </c>
      <c r="W2397" s="110">
        <f t="shared" si="528"/>
        <v>0</v>
      </c>
      <c r="X2397" s="110">
        <f t="shared" si="529"/>
        <v>0</v>
      </c>
      <c r="Y2397" s="110" t="str">
        <f t="shared" si="530"/>
        <v>transfer_purchase_raonly_NA_CONFIDENTIAL</v>
      </c>
      <c r="Z2397" s="110">
        <f>IF(COUNTIFS($Y$2:Y2397,Y2397)=1,1,0)</f>
        <v>0</v>
      </c>
      <c r="AA2397" s="110">
        <f>SUM($Z$2:Z2397)*Z2397</f>
        <v>0</v>
      </c>
      <c r="AB2397" s="110">
        <f>COUNTIFS(resources!B:B,B2397)</f>
        <v>1</v>
      </c>
      <c r="AC2397" s="110">
        <f t="shared" si="531"/>
        <v>1</v>
      </c>
      <c r="AD2397" s="110">
        <f t="shared" si="532"/>
        <v>1</v>
      </c>
      <c r="AE2397" s="110">
        <f t="shared" si="533"/>
        <v>0</v>
      </c>
      <c r="AF2397" s="110">
        <f t="shared" si="534"/>
        <v>1</v>
      </c>
      <c r="AG2397" s="110">
        <f t="shared" si="535"/>
        <v>0</v>
      </c>
      <c r="AH2397" s="110">
        <f t="shared" si="536"/>
        <v>0</v>
      </c>
      <c r="AI2397" s="110">
        <f t="shared" si="537"/>
        <v>1</v>
      </c>
      <c r="AJ2397" s="100">
        <f>ROW()</f>
        <v>2397</v>
      </c>
      <c r="AK2397" s="100" t="str">
        <f>INDEX('BadRows RECART'!$C$2:$C$1207,MATCH(monthly_gwh_mw!AJ2397,'BadRows RECART'!$D$2:$D$1207,0))</f>
        <v>EC_M_0-000-000-010</v>
      </c>
    </row>
    <row r="2398" spans="1:37" ht="20">
      <c r="A2398" s="106" t="s">
        <v>3907</v>
      </c>
      <c r="B2398" s="106" t="s">
        <v>437</v>
      </c>
      <c r="C2398" s="106" t="s">
        <v>6312</v>
      </c>
      <c r="D2398" s="168">
        <v>2030</v>
      </c>
      <c r="E2398" s="168">
        <v>8</v>
      </c>
      <c r="F2398" s="169">
        <v>0</v>
      </c>
      <c r="G2398" s="212" t="s">
        <v>6314</v>
      </c>
      <c r="H2398" s="212" t="s">
        <v>6314</v>
      </c>
      <c r="I2398" s="106" t="s">
        <v>556</v>
      </c>
      <c r="K2398" s="83" t="s">
        <v>6314</v>
      </c>
      <c r="L2398" s="83" t="s">
        <v>6314</v>
      </c>
      <c r="M2398" s="45" t="str">
        <f>IF(
ISNA(INDEX(resources!E:E,MATCH(B2398,resources!B:B,0))),"fillme",
INDEX(resources!E:E,MATCH(B2398,resources!B:B,0)))</f>
        <v>transfer_purchase</v>
      </c>
      <c r="N2398" s="45">
        <v>1</v>
      </c>
      <c r="O2398" s="83" t="str">
        <f>IFERROR(INDEX(resources!K:K,MATCH(B2398,resources!B:B,0)),"fillme")</f>
        <v>unknown</v>
      </c>
      <c r="P2398" s="89" t="str">
        <f t="shared" si="525"/>
        <v>unknown_2030_8</v>
      </c>
      <c r="Q2398" s="87">
        <f>INDEX(elcc!G:G,MATCH(P2398,elcc!D:D,0))</f>
        <v>0</v>
      </c>
      <c r="R2398" s="89">
        <f t="shared" si="526"/>
        <v>1</v>
      </c>
      <c r="S2398" s="89" t="s">
        <v>6314</v>
      </c>
      <c r="T2398" s="89" t="s">
        <v>6314</v>
      </c>
      <c r="U2398" s="90" t="str">
        <f t="shared" si="527"/>
        <v>ok</v>
      </c>
      <c r="V2398" s="63" t="str">
        <f>INDEX(resources!F:F,MATCH(B2398,resources!B:B,0))</f>
        <v>special</v>
      </c>
      <c r="W2398" s="110">
        <f t="shared" si="528"/>
        <v>0</v>
      </c>
      <c r="X2398" s="110">
        <f t="shared" si="529"/>
        <v>0</v>
      </c>
      <c r="Y2398" s="110" t="str">
        <f t="shared" si="530"/>
        <v>transfer_purchase_raonly_NA_CONFIDENTIAL</v>
      </c>
      <c r="Z2398" s="110">
        <f>IF(COUNTIFS($Y$2:Y2398,Y2398)=1,1,0)</f>
        <v>0</v>
      </c>
      <c r="AA2398" s="110">
        <f>SUM($Z$2:Z2398)*Z2398</f>
        <v>0</v>
      </c>
      <c r="AB2398" s="110">
        <f>COUNTIFS(resources!B:B,B2398)</f>
        <v>1</v>
      </c>
      <c r="AC2398" s="110">
        <f t="shared" si="531"/>
        <v>1</v>
      </c>
      <c r="AD2398" s="110">
        <f t="shared" si="532"/>
        <v>1</v>
      </c>
      <c r="AE2398" s="110">
        <f t="shared" si="533"/>
        <v>0</v>
      </c>
      <c r="AF2398" s="110">
        <f t="shared" si="534"/>
        <v>1</v>
      </c>
      <c r="AG2398" s="110">
        <f t="shared" si="535"/>
        <v>0</v>
      </c>
      <c r="AH2398" s="110">
        <f t="shared" si="536"/>
        <v>0</v>
      </c>
      <c r="AI2398" s="110">
        <f t="shared" si="537"/>
        <v>1</v>
      </c>
      <c r="AJ2398" s="100">
        <f>ROW()</f>
        <v>2398</v>
      </c>
      <c r="AK2398" s="100" t="str">
        <f>INDEX('BadRows RECART'!$C$2:$C$1207,MATCH(monthly_gwh_mw!AJ2398,'BadRows RECART'!$D$2:$D$1207,0))</f>
        <v>EC_M_0-000-000-010</v>
      </c>
    </row>
    <row r="2399" spans="1:37" ht="20">
      <c r="A2399" s="106" t="s">
        <v>3907</v>
      </c>
      <c r="B2399" s="106" t="s">
        <v>437</v>
      </c>
      <c r="C2399" s="106" t="s">
        <v>6312</v>
      </c>
      <c r="D2399" s="168">
        <v>2030</v>
      </c>
      <c r="E2399" s="168">
        <v>9</v>
      </c>
      <c r="F2399" s="169">
        <v>0</v>
      </c>
      <c r="G2399" s="212" t="s">
        <v>6314</v>
      </c>
      <c r="H2399" s="212" t="s">
        <v>6314</v>
      </c>
      <c r="I2399" s="106" t="s">
        <v>556</v>
      </c>
      <c r="K2399" s="83" t="s">
        <v>6314</v>
      </c>
      <c r="L2399" s="83" t="s">
        <v>6314</v>
      </c>
      <c r="M2399" s="45" t="str">
        <f>IF(
ISNA(INDEX(resources!E:E,MATCH(B2399,resources!B:B,0))),"fillme",
INDEX(resources!E:E,MATCH(B2399,resources!B:B,0)))</f>
        <v>transfer_purchase</v>
      </c>
      <c r="N2399" s="45">
        <v>1</v>
      </c>
      <c r="O2399" s="83" t="str">
        <f>IFERROR(INDEX(resources!K:K,MATCH(B2399,resources!B:B,0)),"fillme")</f>
        <v>unknown</v>
      </c>
      <c r="P2399" s="89" t="str">
        <f t="shared" si="525"/>
        <v>unknown_2030_9</v>
      </c>
      <c r="Q2399" s="87">
        <f>INDEX(elcc!G:G,MATCH(P2399,elcc!D:D,0))</f>
        <v>0</v>
      </c>
      <c r="R2399" s="89">
        <f t="shared" si="526"/>
        <v>1</v>
      </c>
      <c r="S2399" s="89" t="s">
        <v>6314</v>
      </c>
      <c r="T2399" s="89" t="s">
        <v>6314</v>
      </c>
      <c r="U2399" s="90" t="str">
        <f t="shared" si="527"/>
        <v>ok</v>
      </c>
      <c r="V2399" s="63" t="str">
        <f>INDEX(resources!F:F,MATCH(B2399,resources!B:B,0))</f>
        <v>special</v>
      </c>
      <c r="W2399" s="110">
        <f t="shared" si="528"/>
        <v>0</v>
      </c>
      <c r="X2399" s="110">
        <f t="shared" si="529"/>
        <v>0</v>
      </c>
      <c r="Y2399" s="110" t="str">
        <f t="shared" si="530"/>
        <v>transfer_purchase_raonly_NA_CONFIDENTIAL</v>
      </c>
      <c r="Z2399" s="110">
        <f>IF(COUNTIFS($Y$2:Y2399,Y2399)=1,1,0)</f>
        <v>0</v>
      </c>
      <c r="AA2399" s="110">
        <f>SUM($Z$2:Z2399)*Z2399</f>
        <v>0</v>
      </c>
      <c r="AB2399" s="110">
        <f>COUNTIFS(resources!B:B,B2399)</f>
        <v>1</v>
      </c>
      <c r="AC2399" s="110">
        <f t="shared" si="531"/>
        <v>1</v>
      </c>
      <c r="AD2399" s="110">
        <f t="shared" si="532"/>
        <v>1</v>
      </c>
      <c r="AE2399" s="110">
        <f t="shared" si="533"/>
        <v>0</v>
      </c>
      <c r="AF2399" s="110">
        <f t="shared" si="534"/>
        <v>1</v>
      </c>
      <c r="AG2399" s="110">
        <f t="shared" si="535"/>
        <v>0</v>
      </c>
      <c r="AH2399" s="110">
        <f t="shared" si="536"/>
        <v>0</v>
      </c>
      <c r="AI2399" s="110">
        <f t="shared" si="537"/>
        <v>1</v>
      </c>
      <c r="AJ2399" s="100">
        <f>ROW()</f>
        <v>2399</v>
      </c>
      <c r="AK2399" s="100" t="str">
        <f>INDEX('BadRows RECART'!$C$2:$C$1207,MATCH(monthly_gwh_mw!AJ2399,'BadRows RECART'!$D$2:$D$1207,0))</f>
        <v>EC_M_0-000-000-010</v>
      </c>
    </row>
    <row r="2400" spans="1:37" ht="20">
      <c r="A2400" s="106" t="s">
        <v>3907</v>
      </c>
      <c r="B2400" s="106" t="s">
        <v>437</v>
      </c>
      <c r="C2400" s="106" t="s">
        <v>6312</v>
      </c>
      <c r="D2400" s="168">
        <v>2030</v>
      </c>
      <c r="E2400" s="168">
        <v>10</v>
      </c>
      <c r="F2400" s="169">
        <v>0</v>
      </c>
      <c r="G2400" s="212" t="s">
        <v>6314</v>
      </c>
      <c r="H2400" s="212" t="s">
        <v>6314</v>
      </c>
      <c r="I2400" s="106" t="s">
        <v>556</v>
      </c>
      <c r="K2400" s="83" t="s">
        <v>6314</v>
      </c>
      <c r="L2400" s="83" t="s">
        <v>6314</v>
      </c>
      <c r="M2400" s="45" t="str">
        <f>IF(
ISNA(INDEX(resources!E:E,MATCH(B2400,resources!B:B,0))),"fillme",
INDEX(resources!E:E,MATCH(B2400,resources!B:B,0)))</f>
        <v>transfer_purchase</v>
      </c>
      <c r="N2400" s="45">
        <v>1</v>
      </c>
      <c r="O2400" s="83" t="str">
        <f>IFERROR(INDEX(resources!K:K,MATCH(B2400,resources!B:B,0)),"fillme")</f>
        <v>unknown</v>
      </c>
      <c r="P2400" s="89" t="str">
        <f t="shared" si="525"/>
        <v>unknown_2030_10</v>
      </c>
      <c r="Q2400" s="87">
        <f>INDEX(elcc!G:G,MATCH(P2400,elcc!D:D,0))</f>
        <v>0</v>
      </c>
      <c r="R2400" s="89">
        <f t="shared" si="526"/>
        <v>1</v>
      </c>
      <c r="S2400" s="89" t="s">
        <v>6314</v>
      </c>
      <c r="T2400" s="89" t="s">
        <v>6314</v>
      </c>
      <c r="U2400" s="90" t="str">
        <f t="shared" si="527"/>
        <v>ok</v>
      </c>
      <c r="V2400" s="63" t="str">
        <f>INDEX(resources!F:F,MATCH(B2400,resources!B:B,0))</f>
        <v>special</v>
      </c>
      <c r="W2400" s="110">
        <f t="shared" si="528"/>
        <v>0</v>
      </c>
      <c r="X2400" s="110">
        <f t="shared" si="529"/>
        <v>0</v>
      </c>
      <c r="Y2400" s="110" t="str">
        <f t="shared" si="530"/>
        <v>transfer_purchase_raonly_NA_CONFIDENTIAL</v>
      </c>
      <c r="Z2400" s="110">
        <f>IF(COUNTIFS($Y$2:Y2400,Y2400)=1,1,0)</f>
        <v>0</v>
      </c>
      <c r="AA2400" s="110">
        <f>SUM($Z$2:Z2400)*Z2400</f>
        <v>0</v>
      </c>
      <c r="AB2400" s="110">
        <f>COUNTIFS(resources!B:B,B2400)</f>
        <v>1</v>
      </c>
      <c r="AC2400" s="110">
        <f t="shared" si="531"/>
        <v>1</v>
      </c>
      <c r="AD2400" s="110">
        <f t="shared" si="532"/>
        <v>1</v>
      </c>
      <c r="AE2400" s="110">
        <f t="shared" si="533"/>
        <v>0</v>
      </c>
      <c r="AF2400" s="110">
        <f t="shared" si="534"/>
        <v>1</v>
      </c>
      <c r="AG2400" s="110">
        <f t="shared" si="535"/>
        <v>0</v>
      </c>
      <c r="AH2400" s="110">
        <f t="shared" si="536"/>
        <v>0</v>
      </c>
      <c r="AI2400" s="110">
        <f t="shared" si="537"/>
        <v>1</v>
      </c>
      <c r="AJ2400" s="100">
        <f>ROW()</f>
        <v>2400</v>
      </c>
      <c r="AK2400" s="100" t="str">
        <f>INDEX('BadRows RECART'!$C$2:$C$1207,MATCH(monthly_gwh_mw!AJ2400,'BadRows RECART'!$D$2:$D$1207,0))</f>
        <v>EC_M_0-000-000-010</v>
      </c>
    </row>
    <row r="2401" spans="1:37" ht="20">
      <c r="A2401" s="106" t="s">
        <v>3907</v>
      </c>
      <c r="B2401" s="106" t="s">
        <v>437</v>
      </c>
      <c r="C2401" s="106" t="s">
        <v>6312</v>
      </c>
      <c r="D2401" s="168">
        <v>2030</v>
      </c>
      <c r="E2401" s="168">
        <v>11</v>
      </c>
      <c r="F2401" s="169">
        <v>0</v>
      </c>
      <c r="G2401" s="212" t="s">
        <v>6314</v>
      </c>
      <c r="H2401" s="212" t="s">
        <v>6314</v>
      </c>
      <c r="I2401" s="106" t="s">
        <v>556</v>
      </c>
      <c r="K2401" s="83" t="s">
        <v>6314</v>
      </c>
      <c r="L2401" s="83" t="s">
        <v>6314</v>
      </c>
      <c r="M2401" s="45" t="str">
        <f>IF(
ISNA(INDEX(resources!E:E,MATCH(B2401,resources!B:B,0))),"fillme",
INDEX(resources!E:E,MATCH(B2401,resources!B:B,0)))</f>
        <v>transfer_purchase</v>
      </c>
      <c r="N2401" s="45">
        <v>1</v>
      </c>
      <c r="O2401" s="83" t="str">
        <f>IFERROR(INDEX(resources!K:K,MATCH(B2401,resources!B:B,0)),"fillme")</f>
        <v>unknown</v>
      </c>
      <c r="P2401" s="89" t="str">
        <f t="shared" si="525"/>
        <v>unknown_2030_11</v>
      </c>
      <c r="Q2401" s="87">
        <f>INDEX(elcc!G:G,MATCH(P2401,elcc!D:D,0))</f>
        <v>0</v>
      </c>
      <c r="R2401" s="89">
        <f t="shared" si="526"/>
        <v>1</v>
      </c>
      <c r="S2401" s="89" t="s">
        <v>6314</v>
      </c>
      <c r="T2401" s="89" t="s">
        <v>6314</v>
      </c>
      <c r="U2401" s="90" t="str">
        <f t="shared" si="527"/>
        <v>ok</v>
      </c>
      <c r="V2401" s="63" t="str">
        <f>INDEX(resources!F:F,MATCH(B2401,resources!B:B,0))</f>
        <v>special</v>
      </c>
      <c r="W2401" s="110">
        <f t="shared" si="528"/>
        <v>0</v>
      </c>
      <c r="X2401" s="110">
        <f t="shared" si="529"/>
        <v>0</v>
      </c>
      <c r="Y2401" s="110" t="str">
        <f t="shared" si="530"/>
        <v>transfer_purchase_raonly_NA_CONFIDENTIAL</v>
      </c>
      <c r="Z2401" s="110">
        <f>IF(COUNTIFS($Y$2:Y2401,Y2401)=1,1,0)</f>
        <v>0</v>
      </c>
      <c r="AA2401" s="110">
        <f>SUM($Z$2:Z2401)*Z2401</f>
        <v>0</v>
      </c>
      <c r="AB2401" s="110">
        <f>COUNTIFS(resources!B:B,B2401)</f>
        <v>1</v>
      </c>
      <c r="AC2401" s="110">
        <f t="shared" si="531"/>
        <v>1</v>
      </c>
      <c r="AD2401" s="110">
        <f t="shared" si="532"/>
        <v>1</v>
      </c>
      <c r="AE2401" s="110">
        <f t="shared" si="533"/>
        <v>0</v>
      </c>
      <c r="AF2401" s="110">
        <f t="shared" si="534"/>
        <v>1</v>
      </c>
      <c r="AG2401" s="110">
        <f t="shared" si="535"/>
        <v>0</v>
      </c>
      <c r="AH2401" s="110">
        <f t="shared" si="536"/>
        <v>0</v>
      </c>
      <c r="AI2401" s="110">
        <f t="shared" si="537"/>
        <v>1</v>
      </c>
      <c r="AJ2401" s="100">
        <f>ROW()</f>
        <v>2401</v>
      </c>
      <c r="AK2401" s="100" t="str">
        <f>INDEX('BadRows RECART'!$C$2:$C$1207,MATCH(monthly_gwh_mw!AJ2401,'BadRows RECART'!$D$2:$D$1207,0))</f>
        <v>EC_M_0-000-000-010</v>
      </c>
    </row>
    <row r="2402" spans="1:37" ht="20">
      <c r="A2402" s="106" t="s">
        <v>3907</v>
      </c>
      <c r="B2402" s="106" t="s">
        <v>437</v>
      </c>
      <c r="C2402" s="106" t="s">
        <v>6312</v>
      </c>
      <c r="D2402" s="168">
        <v>2030</v>
      </c>
      <c r="E2402" s="168">
        <v>12</v>
      </c>
      <c r="F2402" s="169">
        <v>0</v>
      </c>
      <c r="G2402" s="212" t="s">
        <v>6314</v>
      </c>
      <c r="H2402" s="212" t="s">
        <v>6314</v>
      </c>
      <c r="I2402" s="106" t="s">
        <v>556</v>
      </c>
      <c r="K2402" s="83" t="s">
        <v>6314</v>
      </c>
      <c r="L2402" s="83" t="s">
        <v>6314</v>
      </c>
      <c r="M2402" s="45" t="str">
        <f>IF(
ISNA(INDEX(resources!E:E,MATCH(B2402,resources!B:B,0))),"fillme",
INDEX(resources!E:E,MATCH(B2402,resources!B:B,0)))</f>
        <v>transfer_purchase</v>
      </c>
      <c r="N2402" s="45">
        <v>1</v>
      </c>
      <c r="O2402" s="83" t="str">
        <f>IFERROR(INDEX(resources!K:K,MATCH(B2402,resources!B:B,0)),"fillme")</f>
        <v>unknown</v>
      </c>
      <c r="P2402" s="89" t="str">
        <f t="shared" si="525"/>
        <v>unknown_2030_12</v>
      </c>
      <c r="Q2402" s="87">
        <f>INDEX(elcc!G:G,MATCH(P2402,elcc!D:D,0))</f>
        <v>0</v>
      </c>
      <c r="R2402" s="89">
        <f t="shared" si="526"/>
        <v>1</v>
      </c>
      <c r="S2402" s="89" t="s">
        <v>6314</v>
      </c>
      <c r="T2402" s="89" t="s">
        <v>6314</v>
      </c>
      <c r="U2402" s="90" t="str">
        <f t="shared" si="527"/>
        <v>ok</v>
      </c>
      <c r="V2402" s="63" t="str">
        <f>INDEX(resources!F:F,MATCH(B2402,resources!B:B,0))</f>
        <v>special</v>
      </c>
      <c r="W2402" s="110">
        <f t="shared" si="528"/>
        <v>0</v>
      </c>
      <c r="X2402" s="110">
        <f t="shared" si="529"/>
        <v>0</v>
      </c>
      <c r="Y2402" s="110" t="str">
        <f t="shared" si="530"/>
        <v>transfer_purchase_raonly_NA_CONFIDENTIAL</v>
      </c>
      <c r="Z2402" s="110">
        <f>IF(COUNTIFS($Y$2:Y2402,Y2402)=1,1,0)</f>
        <v>0</v>
      </c>
      <c r="AA2402" s="110">
        <f>SUM($Z$2:Z2402)*Z2402</f>
        <v>0</v>
      </c>
      <c r="AB2402" s="110">
        <f>COUNTIFS(resources!B:B,B2402)</f>
        <v>1</v>
      </c>
      <c r="AC2402" s="110">
        <f t="shared" si="531"/>
        <v>1</v>
      </c>
      <c r="AD2402" s="110">
        <f t="shared" si="532"/>
        <v>1</v>
      </c>
      <c r="AE2402" s="110">
        <f t="shared" si="533"/>
        <v>0</v>
      </c>
      <c r="AF2402" s="110">
        <f t="shared" si="534"/>
        <v>1</v>
      </c>
      <c r="AG2402" s="110">
        <f t="shared" si="535"/>
        <v>0</v>
      </c>
      <c r="AH2402" s="110">
        <f t="shared" si="536"/>
        <v>0</v>
      </c>
      <c r="AI2402" s="110">
        <f t="shared" si="537"/>
        <v>1</v>
      </c>
      <c r="AJ2402" s="100">
        <f>ROW()</f>
        <v>2402</v>
      </c>
      <c r="AK2402" s="100" t="str">
        <f>INDEX('BadRows RECART'!$C$2:$C$1207,MATCH(monthly_gwh_mw!AJ2402,'BadRows RECART'!$D$2:$D$1207,0))</f>
        <v>EC_M_0-000-000-010</v>
      </c>
    </row>
    <row r="2403" spans="1:37" ht="20">
      <c r="A2403" s="106" t="s">
        <v>3907</v>
      </c>
      <c r="B2403" s="106" t="s">
        <v>434</v>
      </c>
      <c r="C2403" s="106" t="s">
        <v>6297</v>
      </c>
      <c r="D2403" s="168">
        <v>2020</v>
      </c>
      <c r="E2403" s="168">
        <v>4</v>
      </c>
      <c r="F2403" s="199">
        <v>11.111111111111111</v>
      </c>
      <c r="G2403" s="212" t="s">
        <v>6314</v>
      </c>
      <c r="H2403" s="212" t="s">
        <v>6314</v>
      </c>
      <c r="I2403" s="106" t="s">
        <v>556</v>
      </c>
      <c r="K2403" s="83" t="s">
        <v>6314</v>
      </c>
      <c r="L2403" s="83" t="s">
        <v>6314</v>
      </c>
      <c r="M2403" s="45" t="str">
        <f>IF(
ISNA(INDEX(resources!E:E,MATCH(B2403,resources!B:B,0))),"fillme",
INDEX(resources!E:E,MATCH(B2403,resources!B:B,0)))</f>
        <v>unspecified_import</v>
      </c>
      <c r="N2403" s="45">
        <v>1</v>
      </c>
      <c r="O2403" s="83" t="str">
        <f>IFERROR(INDEX(resources!K:K,MATCH(B2403,resources!B:B,0)),"fillme")</f>
        <v>unknown</v>
      </c>
      <c r="P2403" s="89" t="str">
        <f t="shared" ref="P2403:P2411" si="538">O2403&amp;"_"&amp;D2403&amp;"_"&amp;E2403</f>
        <v>unknown_2020_4</v>
      </c>
      <c r="Q2403" s="87">
        <f>INDEX(elcc!G:G,MATCH(P2403,elcc!D:D,0))</f>
        <v>0</v>
      </c>
      <c r="R2403" s="89">
        <f t="shared" ref="R2403:R2411" si="539">IF(O2403="battery",MIN(1,J2403/4),1)</f>
        <v>1</v>
      </c>
      <c r="S2403" s="89" t="s">
        <v>6314</v>
      </c>
      <c r="T2403" s="89" t="s">
        <v>6314</v>
      </c>
      <c r="U2403" s="90" t="str">
        <f t="shared" ref="U2403:U2411" si="540">IF(ISERROR(T2403),"error in NQC data entry; please check blue and purple data entered. You need to provide either a contracted NQC value in Column G, or allow the template to calculate one using Columns H,L,Q, and R","ok")</f>
        <v>ok</v>
      </c>
      <c r="V2403" s="63" t="str">
        <f>INDEX(resources!F:F,MATCH(B2403,resources!B:B,0))</f>
        <v>special</v>
      </c>
      <c r="W2403" s="110">
        <f t="shared" ref="W2403:W2411" si="541">(F2403&gt;0)*1</f>
        <v>1</v>
      </c>
      <c r="X2403" s="110">
        <f t="shared" ref="X2403:X2411" si="542">COUNTIFS(G2403:H2403,"&gt;0")</f>
        <v>0</v>
      </c>
      <c r="Y2403" s="110" t="str">
        <f t="shared" ref="Y2403:Y2411" si="543">B2403&amp;"_"&amp;C2403&amp;"_"&amp;K2403</f>
        <v>unspecified_import_energy_NA_CONFIDENTIAL</v>
      </c>
      <c r="Z2403" s="110">
        <f>IF(COUNTIFS($Y$2:Y2403,Y2403)=1,1,0)</f>
        <v>0</v>
      </c>
      <c r="AA2403" s="110">
        <f>SUM($Z$2:Z2403)*Z2403</f>
        <v>0</v>
      </c>
      <c r="AB2403" s="110">
        <f>COUNTIFS(resources!B:B,B2403)</f>
        <v>1</v>
      </c>
      <c r="AC2403" s="110">
        <f t="shared" ref="AC2403:AC2411" si="544">AND(ISNUMBER(D2403),(D2403&gt;2019))*1</f>
        <v>1</v>
      </c>
      <c r="AD2403" s="110">
        <f t="shared" ref="AD2403:AD2411" si="545">AND(ISNUMBER(E2403),E2403&gt;=1,E2403&lt;=12)*1</f>
        <v>1</v>
      </c>
      <c r="AE2403" s="110">
        <f t="shared" ref="AE2403:AE2411" si="546">AND(COUNT(G2403:H2403)=1,COUNT(F2403)=1)*1</f>
        <v>0</v>
      </c>
      <c r="AF2403" s="110">
        <f t="shared" ref="AF2403:AF2411" si="547">(COUNTIFS(K2403:O2403,"fillme")=0)*1</f>
        <v>1</v>
      </c>
      <c r="AG2403" s="110">
        <f t="shared" ref="AG2403:AG2411" si="548">ISNUMBER(L2403)*1</f>
        <v>0</v>
      </c>
      <c r="AH2403" s="110">
        <f t="shared" ref="AH2403:AH2411" si="549">NOT(AND(G2403&gt;0,H2403&gt;0))*1</f>
        <v>0</v>
      </c>
      <c r="AI2403" s="110">
        <f t="shared" ref="AI2403:AI2411" si="550">(U2403="ok")*1</f>
        <v>1</v>
      </c>
      <c r="AJ2403" s="100">
        <f>ROW()</f>
        <v>2403</v>
      </c>
      <c r="AK2403" s="100" t="str">
        <f>INDEX('BadRows RECART'!$C$2:$C$1207,MATCH(monthly_gwh_mw!AJ2403,'BadRows RECART'!$D$2:$D$1207,0))</f>
        <v>EC_M_0-000-000-010</v>
      </c>
    </row>
    <row r="2404" spans="1:37" ht="20">
      <c r="A2404" s="106" t="s">
        <v>3907</v>
      </c>
      <c r="B2404" s="106" t="s">
        <v>434</v>
      </c>
      <c r="C2404" s="106" t="s">
        <v>6297</v>
      </c>
      <c r="D2404" s="168">
        <v>2020</v>
      </c>
      <c r="E2404" s="168">
        <v>5</v>
      </c>
      <c r="F2404" s="199">
        <v>11.111111111111111</v>
      </c>
      <c r="G2404" s="212" t="s">
        <v>6314</v>
      </c>
      <c r="H2404" s="212" t="s">
        <v>6314</v>
      </c>
      <c r="I2404" s="106" t="s">
        <v>556</v>
      </c>
      <c r="K2404" s="83" t="s">
        <v>6314</v>
      </c>
      <c r="L2404" s="83" t="s">
        <v>6314</v>
      </c>
      <c r="M2404" s="45" t="str">
        <f>IF(
ISNA(INDEX(resources!E:E,MATCH(B2404,resources!B:B,0))),"fillme",
INDEX(resources!E:E,MATCH(B2404,resources!B:B,0)))</f>
        <v>unspecified_import</v>
      </c>
      <c r="N2404" s="45">
        <v>1</v>
      </c>
      <c r="O2404" s="83" t="str">
        <f>IFERROR(INDEX(resources!K:K,MATCH(B2404,resources!B:B,0)),"fillme")</f>
        <v>unknown</v>
      </c>
      <c r="P2404" s="89" t="str">
        <f t="shared" si="538"/>
        <v>unknown_2020_5</v>
      </c>
      <c r="Q2404" s="87">
        <f>INDEX(elcc!G:G,MATCH(P2404,elcc!D:D,0))</f>
        <v>0</v>
      </c>
      <c r="R2404" s="89">
        <f t="shared" si="539"/>
        <v>1</v>
      </c>
      <c r="S2404" s="89" t="s">
        <v>6314</v>
      </c>
      <c r="T2404" s="89" t="s">
        <v>6314</v>
      </c>
      <c r="U2404" s="90" t="str">
        <f t="shared" si="540"/>
        <v>ok</v>
      </c>
      <c r="V2404" s="63" t="str">
        <f>INDEX(resources!F:F,MATCH(B2404,resources!B:B,0))</f>
        <v>special</v>
      </c>
      <c r="W2404" s="110">
        <f t="shared" si="541"/>
        <v>1</v>
      </c>
      <c r="X2404" s="110">
        <f t="shared" si="542"/>
        <v>0</v>
      </c>
      <c r="Y2404" s="110" t="str">
        <f t="shared" si="543"/>
        <v>unspecified_import_energy_NA_CONFIDENTIAL</v>
      </c>
      <c r="Z2404" s="110">
        <f>IF(COUNTIFS($Y$2:Y2404,Y2404)=1,1,0)</f>
        <v>0</v>
      </c>
      <c r="AA2404" s="110">
        <f>SUM($Z$2:Z2404)*Z2404</f>
        <v>0</v>
      </c>
      <c r="AB2404" s="110">
        <f>COUNTIFS(resources!B:B,B2404)</f>
        <v>1</v>
      </c>
      <c r="AC2404" s="110">
        <f t="shared" si="544"/>
        <v>1</v>
      </c>
      <c r="AD2404" s="110">
        <f t="shared" si="545"/>
        <v>1</v>
      </c>
      <c r="AE2404" s="110">
        <f t="shared" si="546"/>
        <v>0</v>
      </c>
      <c r="AF2404" s="110">
        <f t="shared" si="547"/>
        <v>1</v>
      </c>
      <c r="AG2404" s="110">
        <f t="shared" si="548"/>
        <v>0</v>
      </c>
      <c r="AH2404" s="110">
        <f t="shared" si="549"/>
        <v>0</v>
      </c>
      <c r="AI2404" s="110">
        <f t="shared" si="550"/>
        <v>1</v>
      </c>
      <c r="AJ2404" s="100">
        <f>ROW()</f>
        <v>2404</v>
      </c>
      <c r="AK2404" s="100" t="str">
        <f>INDEX('BadRows RECART'!$C$2:$C$1207,MATCH(monthly_gwh_mw!AJ2404,'BadRows RECART'!$D$2:$D$1207,0))</f>
        <v>EC_M_0-000-000-010</v>
      </c>
    </row>
    <row r="2405" spans="1:37" ht="20">
      <c r="A2405" s="106" t="s">
        <v>3907</v>
      </c>
      <c r="B2405" s="106" t="s">
        <v>434</v>
      </c>
      <c r="C2405" s="106" t="s">
        <v>6297</v>
      </c>
      <c r="D2405" s="168">
        <v>2020</v>
      </c>
      <c r="E2405" s="168">
        <v>6</v>
      </c>
      <c r="F2405" s="199">
        <v>11.111111111111111</v>
      </c>
      <c r="G2405" s="212" t="s">
        <v>6314</v>
      </c>
      <c r="H2405" s="212" t="s">
        <v>6314</v>
      </c>
      <c r="I2405" s="106" t="s">
        <v>556</v>
      </c>
      <c r="K2405" s="83" t="s">
        <v>6314</v>
      </c>
      <c r="L2405" s="83" t="s">
        <v>6314</v>
      </c>
      <c r="M2405" s="45" t="str">
        <f>IF(
ISNA(INDEX(resources!E:E,MATCH(B2405,resources!B:B,0))),"fillme",
INDEX(resources!E:E,MATCH(B2405,resources!B:B,0)))</f>
        <v>unspecified_import</v>
      </c>
      <c r="N2405" s="45">
        <v>1</v>
      </c>
      <c r="O2405" s="83" t="str">
        <f>IFERROR(INDEX(resources!K:K,MATCH(B2405,resources!B:B,0)),"fillme")</f>
        <v>unknown</v>
      </c>
      <c r="P2405" s="89" t="str">
        <f t="shared" si="538"/>
        <v>unknown_2020_6</v>
      </c>
      <c r="Q2405" s="87">
        <f>INDEX(elcc!G:G,MATCH(P2405,elcc!D:D,0))</f>
        <v>0</v>
      </c>
      <c r="R2405" s="89">
        <f t="shared" si="539"/>
        <v>1</v>
      </c>
      <c r="S2405" s="89" t="s">
        <v>6314</v>
      </c>
      <c r="T2405" s="89" t="s">
        <v>6314</v>
      </c>
      <c r="U2405" s="90" t="str">
        <f t="shared" si="540"/>
        <v>ok</v>
      </c>
      <c r="V2405" s="63" t="str">
        <f>INDEX(resources!F:F,MATCH(B2405,resources!B:B,0))</f>
        <v>special</v>
      </c>
      <c r="W2405" s="110">
        <f t="shared" si="541"/>
        <v>1</v>
      </c>
      <c r="X2405" s="110">
        <f t="shared" si="542"/>
        <v>0</v>
      </c>
      <c r="Y2405" s="110" t="str">
        <f t="shared" si="543"/>
        <v>unspecified_import_energy_NA_CONFIDENTIAL</v>
      </c>
      <c r="Z2405" s="110">
        <f>IF(COUNTIFS($Y$2:Y2405,Y2405)=1,1,0)</f>
        <v>0</v>
      </c>
      <c r="AA2405" s="110">
        <f>SUM($Z$2:Z2405)*Z2405</f>
        <v>0</v>
      </c>
      <c r="AB2405" s="110">
        <f>COUNTIFS(resources!B:B,B2405)</f>
        <v>1</v>
      </c>
      <c r="AC2405" s="110">
        <f t="shared" si="544"/>
        <v>1</v>
      </c>
      <c r="AD2405" s="110">
        <f t="shared" si="545"/>
        <v>1</v>
      </c>
      <c r="AE2405" s="110">
        <f t="shared" si="546"/>
        <v>0</v>
      </c>
      <c r="AF2405" s="110">
        <f t="shared" si="547"/>
        <v>1</v>
      </c>
      <c r="AG2405" s="110">
        <f t="shared" si="548"/>
        <v>0</v>
      </c>
      <c r="AH2405" s="110">
        <f t="shared" si="549"/>
        <v>0</v>
      </c>
      <c r="AI2405" s="110">
        <f t="shared" si="550"/>
        <v>1</v>
      </c>
      <c r="AJ2405" s="100">
        <f>ROW()</f>
        <v>2405</v>
      </c>
      <c r="AK2405" s="100" t="str">
        <f>INDEX('BadRows RECART'!$C$2:$C$1207,MATCH(monthly_gwh_mw!AJ2405,'BadRows RECART'!$D$2:$D$1207,0))</f>
        <v>EC_M_0-000-000-010</v>
      </c>
    </row>
    <row r="2406" spans="1:37" ht="20">
      <c r="A2406" s="106" t="s">
        <v>3907</v>
      </c>
      <c r="B2406" s="106" t="s">
        <v>434</v>
      </c>
      <c r="C2406" s="106" t="s">
        <v>6297</v>
      </c>
      <c r="D2406" s="168">
        <v>2020</v>
      </c>
      <c r="E2406" s="168">
        <v>7</v>
      </c>
      <c r="F2406" s="199">
        <v>11.111111111111111</v>
      </c>
      <c r="G2406" s="212" t="s">
        <v>6314</v>
      </c>
      <c r="H2406" s="212" t="s">
        <v>6314</v>
      </c>
      <c r="I2406" s="106" t="s">
        <v>556</v>
      </c>
      <c r="K2406" s="83" t="s">
        <v>6314</v>
      </c>
      <c r="L2406" s="83" t="s">
        <v>6314</v>
      </c>
      <c r="M2406" s="45" t="str">
        <f>IF(
ISNA(INDEX(resources!E:E,MATCH(B2406,resources!B:B,0))),"fillme",
INDEX(resources!E:E,MATCH(B2406,resources!B:B,0)))</f>
        <v>unspecified_import</v>
      </c>
      <c r="N2406" s="45">
        <v>1</v>
      </c>
      <c r="O2406" s="83" t="str">
        <f>IFERROR(INDEX(resources!K:K,MATCH(B2406,resources!B:B,0)),"fillme")</f>
        <v>unknown</v>
      </c>
      <c r="P2406" s="89" t="str">
        <f t="shared" si="538"/>
        <v>unknown_2020_7</v>
      </c>
      <c r="Q2406" s="87">
        <f>INDEX(elcc!G:G,MATCH(P2406,elcc!D:D,0))</f>
        <v>0</v>
      </c>
      <c r="R2406" s="89">
        <f t="shared" si="539"/>
        <v>1</v>
      </c>
      <c r="S2406" s="89" t="s">
        <v>6314</v>
      </c>
      <c r="T2406" s="89" t="s">
        <v>6314</v>
      </c>
      <c r="U2406" s="90" t="str">
        <f t="shared" si="540"/>
        <v>ok</v>
      </c>
      <c r="V2406" s="63" t="str">
        <f>INDEX(resources!F:F,MATCH(B2406,resources!B:B,0))</f>
        <v>special</v>
      </c>
      <c r="W2406" s="110">
        <f t="shared" si="541"/>
        <v>1</v>
      </c>
      <c r="X2406" s="110">
        <f t="shared" si="542"/>
        <v>0</v>
      </c>
      <c r="Y2406" s="110" t="str">
        <f t="shared" si="543"/>
        <v>unspecified_import_energy_NA_CONFIDENTIAL</v>
      </c>
      <c r="Z2406" s="110">
        <f>IF(COUNTIFS($Y$2:Y2406,Y2406)=1,1,0)</f>
        <v>0</v>
      </c>
      <c r="AA2406" s="110">
        <f>SUM($Z$2:Z2406)*Z2406</f>
        <v>0</v>
      </c>
      <c r="AB2406" s="110">
        <f>COUNTIFS(resources!B:B,B2406)</f>
        <v>1</v>
      </c>
      <c r="AC2406" s="110">
        <f t="shared" si="544"/>
        <v>1</v>
      </c>
      <c r="AD2406" s="110">
        <f t="shared" si="545"/>
        <v>1</v>
      </c>
      <c r="AE2406" s="110">
        <f t="shared" si="546"/>
        <v>0</v>
      </c>
      <c r="AF2406" s="110">
        <f t="shared" si="547"/>
        <v>1</v>
      </c>
      <c r="AG2406" s="110">
        <f t="shared" si="548"/>
        <v>0</v>
      </c>
      <c r="AH2406" s="110">
        <f t="shared" si="549"/>
        <v>0</v>
      </c>
      <c r="AI2406" s="110">
        <f t="shared" si="550"/>
        <v>1</v>
      </c>
      <c r="AJ2406" s="100">
        <f>ROW()</f>
        <v>2406</v>
      </c>
      <c r="AK2406" s="100" t="str">
        <f>INDEX('BadRows RECART'!$C$2:$C$1207,MATCH(monthly_gwh_mw!AJ2406,'BadRows RECART'!$D$2:$D$1207,0))</f>
        <v>EC_M_0-000-000-010</v>
      </c>
    </row>
    <row r="2407" spans="1:37" ht="20">
      <c r="A2407" s="106" t="s">
        <v>3907</v>
      </c>
      <c r="B2407" s="106" t="s">
        <v>434</v>
      </c>
      <c r="C2407" s="106" t="s">
        <v>6297</v>
      </c>
      <c r="D2407" s="168">
        <v>2020</v>
      </c>
      <c r="E2407" s="168">
        <v>8</v>
      </c>
      <c r="F2407" s="199">
        <v>11.111111111111111</v>
      </c>
      <c r="G2407" s="212" t="s">
        <v>6314</v>
      </c>
      <c r="H2407" s="212" t="s">
        <v>6314</v>
      </c>
      <c r="I2407" s="106" t="s">
        <v>556</v>
      </c>
      <c r="K2407" s="83" t="s">
        <v>6314</v>
      </c>
      <c r="L2407" s="83" t="s">
        <v>6314</v>
      </c>
      <c r="M2407" s="45" t="str">
        <f>IF(
ISNA(INDEX(resources!E:E,MATCH(B2407,resources!B:B,0))),"fillme",
INDEX(resources!E:E,MATCH(B2407,resources!B:B,0)))</f>
        <v>unspecified_import</v>
      </c>
      <c r="N2407" s="45">
        <v>1</v>
      </c>
      <c r="O2407" s="83" t="str">
        <f>IFERROR(INDEX(resources!K:K,MATCH(B2407,resources!B:B,0)),"fillme")</f>
        <v>unknown</v>
      </c>
      <c r="P2407" s="89" t="str">
        <f t="shared" si="538"/>
        <v>unknown_2020_8</v>
      </c>
      <c r="Q2407" s="87">
        <f>INDEX(elcc!G:G,MATCH(P2407,elcc!D:D,0))</f>
        <v>0</v>
      </c>
      <c r="R2407" s="89">
        <f t="shared" si="539"/>
        <v>1</v>
      </c>
      <c r="S2407" s="89" t="s">
        <v>6314</v>
      </c>
      <c r="T2407" s="89" t="s">
        <v>6314</v>
      </c>
      <c r="U2407" s="90" t="str">
        <f t="shared" si="540"/>
        <v>ok</v>
      </c>
      <c r="V2407" s="63" t="str">
        <f>INDEX(resources!F:F,MATCH(B2407,resources!B:B,0))</f>
        <v>special</v>
      </c>
      <c r="W2407" s="110">
        <f t="shared" si="541"/>
        <v>1</v>
      </c>
      <c r="X2407" s="110">
        <f t="shared" si="542"/>
        <v>0</v>
      </c>
      <c r="Y2407" s="110" t="str">
        <f t="shared" si="543"/>
        <v>unspecified_import_energy_NA_CONFIDENTIAL</v>
      </c>
      <c r="Z2407" s="110">
        <f>IF(COUNTIFS($Y$2:Y2407,Y2407)=1,1,0)</f>
        <v>0</v>
      </c>
      <c r="AA2407" s="110">
        <f>SUM($Z$2:Z2407)*Z2407</f>
        <v>0</v>
      </c>
      <c r="AB2407" s="110">
        <f>COUNTIFS(resources!B:B,B2407)</f>
        <v>1</v>
      </c>
      <c r="AC2407" s="110">
        <f t="shared" si="544"/>
        <v>1</v>
      </c>
      <c r="AD2407" s="110">
        <f t="shared" si="545"/>
        <v>1</v>
      </c>
      <c r="AE2407" s="110">
        <f t="shared" si="546"/>
        <v>0</v>
      </c>
      <c r="AF2407" s="110">
        <f t="shared" si="547"/>
        <v>1</v>
      </c>
      <c r="AG2407" s="110">
        <f t="shared" si="548"/>
        <v>0</v>
      </c>
      <c r="AH2407" s="110">
        <f t="shared" si="549"/>
        <v>0</v>
      </c>
      <c r="AI2407" s="110">
        <f t="shared" si="550"/>
        <v>1</v>
      </c>
      <c r="AJ2407" s="100">
        <f>ROW()</f>
        <v>2407</v>
      </c>
      <c r="AK2407" s="100" t="str">
        <f>INDEX('BadRows RECART'!$C$2:$C$1207,MATCH(monthly_gwh_mw!AJ2407,'BadRows RECART'!$D$2:$D$1207,0))</f>
        <v>EC_M_0-000-000-010</v>
      </c>
    </row>
    <row r="2408" spans="1:37" ht="20">
      <c r="A2408" s="106" t="s">
        <v>3907</v>
      </c>
      <c r="B2408" s="106" t="s">
        <v>434</v>
      </c>
      <c r="C2408" s="106" t="s">
        <v>6297</v>
      </c>
      <c r="D2408" s="168">
        <v>2020</v>
      </c>
      <c r="E2408" s="168">
        <v>9</v>
      </c>
      <c r="F2408" s="199">
        <v>11.111111111111111</v>
      </c>
      <c r="G2408" s="212" t="s">
        <v>6314</v>
      </c>
      <c r="H2408" s="212" t="s">
        <v>6314</v>
      </c>
      <c r="I2408" s="106" t="s">
        <v>556</v>
      </c>
      <c r="K2408" s="83" t="s">
        <v>6314</v>
      </c>
      <c r="L2408" s="83" t="s">
        <v>6314</v>
      </c>
      <c r="M2408" s="45" t="str">
        <f>IF(
ISNA(INDEX(resources!E:E,MATCH(B2408,resources!B:B,0))),"fillme",
INDEX(resources!E:E,MATCH(B2408,resources!B:B,0)))</f>
        <v>unspecified_import</v>
      </c>
      <c r="N2408" s="45">
        <v>1</v>
      </c>
      <c r="O2408" s="83" t="str">
        <f>IFERROR(INDEX(resources!K:K,MATCH(B2408,resources!B:B,0)),"fillme")</f>
        <v>unknown</v>
      </c>
      <c r="P2408" s="89" t="str">
        <f t="shared" si="538"/>
        <v>unknown_2020_9</v>
      </c>
      <c r="Q2408" s="87">
        <f>INDEX(elcc!G:G,MATCH(P2408,elcc!D:D,0))</f>
        <v>0</v>
      </c>
      <c r="R2408" s="89">
        <f t="shared" si="539"/>
        <v>1</v>
      </c>
      <c r="S2408" s="89" t="s">
        <v>6314</v>
      </c>
      <c r="T2408" s="89" t="s">
        <v>6314</v>
      </c>
      <c r="U2408" s="90" t="str">
        <f t="shared" si="540"/>
        <v>ok</v>
      </c>
      <c r="V2408" s="63" t="str">
        <f>INDEX(resources!F:F,MATCH(B2408,resources!B:B,0))</f>
        <v>special</v>
      </c>
      <c r="W2408" s="110">
        <f t="shared" si="541"/>
        <v>1</v>
      </c>
      <c r="X2408" s="110">
        <f t="shared" si="542"/>
        <v>0</v>
      </c>
      <c r="Y2408" s="110" t="str">
        <f t="shared" si="543"/>
        <v>unspecified_import_energy_NA_CONFIDENTIAL</v>
      </c>
      <c r="Z2408" s="110">
        <f>IF(COUNTIFS($Y$2:Y2408,Y2408)=1,1,0)</f>
        <v>0</v>
      </c>
      <c r="AA2408" s="110">
        <f>SUM($Z$2:Z2408)*Z2408</f>
        <v>0</v>
      </c>
      <c r="AB2408" s="110">
        <f>COUNTIFS(resources!B:B,B2408)</f>
        <v>1</v>
      </c>
      <c r="AC2408" s="110">
        <f t="shared" si="544"/>
        <v>1</v>
      </c>
      <c r="AD2408" s="110">
        <f t="shared" si="545"/>
        <v>1</v>
      </c>
      <c r="AE2408" s="110">
        <f t="shared" si="546"/>
        <v>0</v>
      </c>
      <c r="AF2408" s="110">
        <f t="shared" si="547"/>
        <v>1</v>
      </c>
      <c r="AG2408" s="110">
        <f t="shared" si="548"/>
        <v>0</v>
      </c>
      <c r="AH2408" s="110">
        <f t="shared" si="549"/>
        <v>0</v>
      </c>
      <c r="AI2408" s="110">
        <f t="shared" si="550"/>
        <v>1</v>
      </c>
      <c r="AJ2408" s="100">
        <f>ROW()</f>
        <v>2408</v>
      </c>
      <c r="AK2408" s="100" t="str">
        <f>INDEX('BadRows RECART'!$C$2:$C$1207,MATCH(monthly_gwh_mw!AJ2408,'BadRows RECART'!$D$2:$D$1207,0))</f>
        <v>EC_M_0-000-000-010</v>
      </c>
    </row>
    <row r="2409" spans="1:37" ht="20">
      <c r="A2409" s="106" t="s">
        <v>3907</v>
      </c>
      <c r="B2409" s="106" t="s">
        <v>434</v>
      </c>
      <c r="C2409" s="106" t="s">
        <v>6297</v>
      </c>
      <c r="D2409" s="168">
        <v>2020</v>
      </c>
      <c r="E2409" s="168">
        <v>10</v>
      </c>
      <c r="F2409" s="199">
        <v>11.111111111111111</v>
      </c>
      <c r="G2409" s="212" t="s">
        <v>6314</v>
      </c>
      <c r="H2409" s="212" t="s">
        <v>6314</v>
      </c>
      <c r="I2409" s="106" t="s">
        <v>556</v>
      </c>
      <c r="K2409" s="83" t="s">
        <v>6314</v>
      </c>
      <c r="L2409" s="83" t="s">
        <v>6314</v>
      </c>
      <c r="M2409" s="45" t="str">
        <f>IF(
ISNA(INDEX(resources!E:E,MATCH(B2409,resources!B:B,0))),"fillme",
INDEX(resources!E:E,MATCH(B2409,resources!B:B,0)))</f>
        <v>unspecified_import</v>
      </c>
      <c r="N2409" s="45">
        <v>1</v>
      </c>
      <c r="O2409" s="83" t="str">
        <f>IFERROR(INDEX(resources!K:K,MATCH(B2409,resources!B:B,0)),"fillme")</f>
        <v>unknown</v>
      </c>
      <c r="P2409" s="89" t="str">
        <f t="shared" si="538"/>
        <v>unknown_2020_10</v>
      </c>
      <c r="Q2409" s="87">
        <f>INDEX(elcc!G:G,MATCH(P2409,elcc!D:D,0))</f>
        <v>0</v>
      </c>
      <c r="R2409" s="89">
        <f t="shared" si="539"/>
        <v>1</v>
      </c>
      <c r="S2409" s="89" t="s">
        <v>6314</v>
      </c>
      <c r="T2409" s="89" t="s">
        <v>6314</v>
      </c>
      <c r="U2409" s="90" t="str">
        <f t="shared" si="540"/>
        <v>ok</v>
      </c>
      <c r="V2409" s="63" t="str">
        <f>INDEX(resources!F:F,MATCH(B2409,resources!B:B,0))</f>
        <v>special</v>
      </c>
      <c r="W2409" s="110">
        <f t="shared" si="541"/>
        <v>1</v>
      </c>
      <c r="X2409" s="110">
        <f t="shared" si="542"/>
        <v>0</v>
      </c>
      <c r="Y2409" s="110" t="str">
        <f t="shared" si="543"/>
        <v>unspecified_import_energy_NA_CONFIDENTIAL</v>
      </c>
      <c r="Z2409" s="110">
        <f>IF(COUNTIFS($Y$2:Y2409,Y2409)=1,1,0)</f>
        <v>0</v>
      </c>
      <c r="AA2409" s="110">
        <f>SUM($Z$2:Z2409)*Z2409</f>
        <v>0</v>
      </c>
      <c r="AB2409" s="110">
        <f>COUNTIFS(resources!B:B,B2409)</f>
        <v>1</v>
      </c>
      <c r="AC2409" s="110">
        <f t="shared" si="544"/>
        <v>1</v>
      </c>
      <c r="AD2409" s="110">
        <f t="shared" si="545"/>
        <v>1</v>
      </c>
      <c r="AE2409" s="110">
        <f t="shared" si="546"/>
        <v>0</v>
      </c>
      <c r="AF2409" s="110">
        <f t="shared" si="547"/>
        <v>1</v>
      </c>
      <c r="AG2409" s="110">
        <f t="shared" si="548"/>
        <v>0</v>
      </c>
      <c r="AH2409" s="110">
        <f t="shared" si="549"/>
        <v>0</v>
      </c>
      <c r="AI2409" s="110">
        <f t="shared" si="550"/>
        <v>1</v>
      </c>
      <c r="AJ2409" s="100">
        <f>ROW()</f>
        <v>2409</v>
      </c>
      <c r="AK2409" s="100" t="str">
        <f>INDEX('BadRows RECART'!$C$2:$C$1207,MATCH(monthly_gwh_mw!AJ2409,'BadRows RECART'!$D$2:$D$1207,0))</f>
        <v>EC_M_0-000-000-010</v>
      </c>
    </row>
    <row r="2410" spans="1:37" ht="20">
      <c r="A2410" s="106" t="s">
        <v>3907</v>
      </c>
      <c r="B2410" s="106" t="s">
        <v>434</v>
      </c>
      <c r="C2410" s="106" t="s">
        <v>6297</v>
      </c>
      <c r="D2410" s="168">
        <v>2020</v>
      </c>
      <c r="E2410" s="168">
        <v>11</v>
      </c>
      <c r="F2410" s="199">
        <v>11.111111111111111</v>
      </c>
      <c r="G2410" s="212" t="s">
        <v>6314</v>
      </c>
      <c r="H2410" s="212" t="s">
        <v>6314</v>
      </c>
      <c r="I2410" s="106" t="s">
        <v>556</v>
      </c>
      <c r="K2410" s="83" t="s">
        <v>6314</v>
      </c>
      <c r="L2410" s="83" t="s">
        <v>6314</v>
      </c>
      <c r="M2410" s="45" t="str">
        <f>IF(
ISNA(INDEX(resources!E:E,MATCH(B2410,resources!B:B,0))),"fillme",
INDEX(resources!E:E,MATCH(B2410,resources!B:B,0)))</f>
        <v>unspecified_import</v>
      </c>
      <c r="N2410" s="45">
        <v>1</v>
      </c>
      <c r="O2410" s="83" t="str">
        <f>IFERROR(INDEX(resources!K:K,MATCH(B2410,resources!B:B,0)),"fillme")</f>
        <v>unknown</v>
      </c>
      <c r="P2410" s="89" t="str">
        <f t="shared" si="538"/>
        <v>unknown_2020_11</v>
      </c>
      <c r="Q2410" s="87">
        <f>INDEX(elcc!G:G,MATCH(P2410,elcc!D:D,0))</f>
        <v>0</v>
      </c>
      <c r="R2410" s="89">
        <f t="shared" si="539"/>
        <v>1</v>
      </c>
      <c r="S2410" s="89" t="s">
        <v>6314</v>
      </c>
      <c r="T2410" s="89" t="s">
        <v>6314</v>
      </c>
      <c r="U2410" s="90" t="str">
        <f t="shared" si="540"/>
        <v>ok</v>
      </c>
      <c r="V2410" s="63" t="str">
        <f>INDEX(resources!F:F,MATCH(B2410,resources!B:B,0))</f>
        <v>special</v>
      </c>
      <c r="W2410" s="110">
        <f t="shared" si="541"/>
        <v>1</v>
      </c>
      <c r="X2410" s="110">
        <f t="shared" si="542"/>
        <v>0</v>
      </c>
      <c r="Y2410" s="110" t="str">
        <f t="shared" si="543"/>
        <v>unspecified_import_energy_NA_CONFIDENTIAL</v>
      </c>
      <c r="Z2410" s="110">
        <f>IF(COUNTIFS($Y$2:Y2410,Y2410)=1,1,0)</f>
        <v>0</v>
      </c>
      <c r="AA2410" s="110">
        <f>SUM($Z$2:Z2410)*Z2410</f>
        <v>0</v>
      </c>
      <c r="AB2410" s="110">
        <f>COUNTIFS(resources!B:B,B2410)</f>
        <v>1</v>
      </c>
      <c r="AC2410" s="110">
        <f t="shared" si="544"/>
        <v>1</v>
      </c>
      <c r="AD2410" s="110">
        <f t="shared" si="545"/>
        <v>1</v>
      </c>
      <c r="AE2410" s="110">
        <f t="shared" si="546"/>
        <v>0</v>
      </c>
      <c r="AF2410" s="110">
        <f t="shared" si="547"/>
        <v>1</v>
      </c>
      <c r="AG2410" s="110">
        <f t="shared" si="548"/>
        <v>0</v>
      </c>
      <c r="AH2410" s="110">
        <f t="shared" si="549"/>
        <v>0</v>
      </c>
      <c r="AI2410" s="110">
        <f t="shared" si="550"/>
        <v>1</v>
      </c>
      <c r="AJ2410" s="100">
        <f>ROW()</f>
        <v>2410</v>
      </c>
      <c r="AK2410" s="100" t="str">
        <f>INDEX('BadRows RECART'!$C$2:$C$1207,MATCH(monthly_gwh_mw!AJ2410,'BadRows RECART'!$D$2:$D$1207,0))</f>
        <v>EC_M_0-000-000-010</v>
      </c>
    </row>
    <row r="2411" spans="1:37" ht="20">
      <c r="A2411" s="106" t="s">
        <v>3907</v>
      </c>
      <c r="B2411" s="106" t="s">
        <v>434</v>
      </c>
      <c r="C2411" s="106" t="s">
        <v>6297</v>
      </c>
      <c r="D2411" s="168">
        <v>2020</v>
      </c>
      <c r="E2411" s="168">
        <v>12</v>
      </c>
      <c r="F2411" s="199">
        <v>11.111111111111111</v>
      </c>
      <c r="G2411" s="212" t="s">
        <v>6314</v>
      </c>
      <c r="H2411" s="212" t="s">
        <v>6314</v>
      </c>
      <c r="I2411" s="106" t="s">
        <v>556</v>
      </c>
      <c r="K2411" s="83" t="s">
        <v>6314</v>
      </c>
      <c r="L2411" s="83" t="s">
        <v>6314</v>
      </c>
      <c r="M2411" s="45" t="str">
        <f>IF(
ISNA(INDEX(resources!E:E,MATCH(B2411,resources!B:B,0))),"fillme",
INDEX(resources!E:E,MATCH(B2411,resources!B:B,0)))</f>
        <v>unspecified_import</v>
      </c>
      <c r="N2411" s="45">
        <v>1</v>
      </c>
      <c r="O2411" s="83" t="str">
        <f>IFERROR(INDEX(resources!K:K,MATCH(B2411,resources!B:B,0)),"fillme")</f>
        <v>unknown</v>
      </c>
      <c r="P2411" s="89" t="str">
        <f t="shared" si="538"/>
        <v>unknown_2020_12</v>
      </c>
      <c r="Q2411" s="87">
        <f>INDEX(elcc!G:G,MATCH(P2411,elcc!D:D,0))</f>
        <v>0</v>
      </c>
      <c r="R2411" s="89">
        <f t="shared" si="539"/>
        <v>1</v>
      </c>
      <c r="S2411" s="89" t="s">
        <v>6314</v>
      </c>
      <c r="T2411" s="89" t="s">
        <v>6314</v>
      </c>
      <c r="U2411" s="90" t="str">
        <f t="shared" si="540"/>
        <v>ok</v>
      </c>
      <c r="V2411" s="63" t="str">
        <f>INDEX(resources!F:F,MATCH(B2411,resources!B:B,0))</f>
        <v>special</v>
      </c>
      <c r="W2411" s="110">
        <f t="shared" si="541"/>
        <v>1</v>
      </c>
      <c r="X2411" s="110">
        <f t="shared" si="542"/>
        <v>0</v>
      </c>
      <c r="Y2411" s="110" t="str">
        <f t="shared" si="543"/>
        <v>unspecified_import_energy_NA_CONFIDENTIAL</v>
      </c>
      <c r="Z2411" s="110">
        <f>IF(COUNTIFS($Y$2:Y2411,Y2411)=1,1,0)</f>
        <v>0</v>
      </c>
      <c r="AA2411" s="110">
        <f>SUM($Z$2:Z2411)*Z2411</f>
        <v>0</v>
      </c>
      <c r="AB2411" s="110">
        <f>COUNTIFS(resources!B:B,B2411)</f>
        <v>1</v>
      </c>
      <c r="AC2411" s="110">
        <f t="shared" si="544"/>
        <v>1</v>
      </c>
      <c r="AD2411" s="110">
        <f t="shared" si="545"/>
        <v>1</v>
      </c>
      <c r="AE2411" s="110">
        <f t="shared" si="546"/>
        <v>0</v>
      </c>
      <c r="AF2411" s="110">
        <f t="shared" si="547"/>
        <v>1</v>
      </c>
      <c r="AG2411" s="110">
        <f t="shared" si="548"/>
        <v>0</v>
      </c>
      <c r="AH2411" s="110">
        <f t="shared" si="549"/>
        <v>0</v>
      </c>
      <c r="AI2411" s="110">
        <f t="shared" si="550"/>
        <v>1</v>
      </c>
      <c r="AJ2411" s="100">
        <f>ROW()</f>
        <v>2411</v>
      </c>
      <c r="AK2411" s="100" t="str">
        <f>INDEX('BadRows RECART'!$C$2:$C$1207,MATCH(monthly_gwh_mw!AJ2411,'BadRows RECART'!$D$2:$D$1207,0))</f>
        <v>EC_M_0-000-000-010</v>
      </c>
    </row>
    <row r="2412" spans="1:37" ht="20">
      <c r="A2412" s="106" t="s">
        <v>3907</v>
      </c>
      <c r="B2412" s="106" t="s">
        <v>437</v>
      </c>
      <c r="C2412" s="106" t="s">
        <v>6313</v>
      </c>
      <c r="D2412" s="168">
        <v>2020</v>
      </c>
      <c r="E2412" s="168">
        <v>1</v>
      </c>
      <c r="F2412" s="169">
        <v>0</v>
      </c>
      <c r="G2412" s="212" t="s">
        <v>6314</v>
      </c>
      <c r="H2412" s="212" t="s">
        <v>6314</v>
      </c>
      <c r="I2412" s="106" t="s">
        <v>556</v>
      </c>
      <c r="K2412" s="83" t="s">
        <v>6314</v>
      </c>
      <c r="L2412" s="83" t="s">
        <v>6314</v>
      </c>
      <c r="M2412" s="45" t="str">
        <f>IF(
ISNA(INDEX(resources!E:E,MATCH(B2412,resources!B:B,0))),"fillme",
INDEX(resources!E:E,MATCH(B2412,resources!B:B,0)))</f>
        <v>transfer_purchase</v>
      </c>
      <c r="N2412" s="45">
        <v>1</v>
      </c>
      <c r="O2412" s="83" t="str">
        <f>IFERROR(INDEX(resources!K:K,MATCH(B2412,resources!B:B,0)),"fillme")</f>
        <v>unknown</v>
      </c>
      <c r="P2412" s="89" t="str">
        <f t="shared" ref="P2412:P2475" si="551">O2412&amp;"_"&amp;D2412&amp;"_"&amp;E2412</f>
        <v>unknown_2020_1</v>
      </c>
      <c r="Q2412" s="87">
        <f>INDEX(elcc!G:G,MATCH(P2412,elcc!D:D,0))</f>
        <v>0</v>
      </c>
      <c r="R2412" s="89">
        <f t="shared" ref="R2412:R2475" si="552">IF(O2412="battery",MIN(1,J2412/4),1)</f>
        <v>1</v>
      </c>
      <c r="S2412" s="89" t="s">
        <v>6314</v>
      </c>
      <c r="T2412" s="89" t="s">
        <v>6314</v>
      </c>
      <c r="U2412" s="90" t="str">
        <f t="shared" ref="U2412:U2475" si="553">IF(ISERROR(T2412),"error in NQC data entry; please check blue and purple data entered. You need to provide either a contracted NQC value in Column G, or allow the template to calculate one using Columns H,L,Q, and R","ok")</f>
        <v>ok</v>
      </c>
      <c r="V2412" s="63" t="str">
        <f>INDEX(resources!F:F,MATCH(B2412,resources!B:B,0))</f>
        <v>special</v>
      </c>
      <c r="W2412" s="110">
        <f t="shared" ref="W2412:W2475" si="554">(F2412&gt;0)*1</f>
        <v>0</v>
      </c>
      <c r="X2412" s="110">
        <f t="shared" ref="X2412:X2475" si="555">COUNTIFS(G2412:H2412,"&gt;0")</f>
        <v>0</v>
      </c>
      <c r="Y2412" s="110" t="str">
        <f t="shared" ref="Y2412:Y2475" si="556">B2412&amp;"_"&amp;C2412&amp;"_"&amp;K2412</f>
        <v>transfer_purchase_raonly_na_CONFIDENTIAL</v>
      </c>
      <c r="Z2412" s="110">
        <f>IF(COUNTIFS($Y$2:Y2412,Y2412)=1,1,0)</f>
        <v>0</v>
      </c>
      <c r="AA2412" s="110">
        <f>SUM($Z$2:Z2412)*Z2412</f>
        <v>0</v>
      </c>
      <c r="AB2412" s="110">
        <f>COUNTIFS(resources!B:B,B2412)</f>
        <v>1</v>
      </c>
      <c r="AC2412" s="110">
        <f t="shared" ref="AC2412:AC2475" si="557">AND(ISNUMBER(D2412),(D2412&gt;2019))*1</f>
        <v>1</v>
      </c>
      <c r="AD2412" s="110">
        <f t="shared" ref="AD2412:AD2475" si="558">AND(ISNUMBER(E2412),E2412&gt;=1,E2412&lt;=12)*1</f>
        <v>1</v>
      </c>
      <c r="AE2412" s="110">
        <f t="shared" ref="AE2412:AE2475" si="559">AND(COUNT(G2412:H2412)=1,COUNT(F2412)=1)*1</f>
        <v>0</v>
      </c>
      <c r="AF2412" s="110">
        <f t="shared" ref="AF2412:AF2475" si="560">(COUNTIFS(K2412:O2412,"fillme")=0)*1</f>
        <v>1</v>
      </c>
      <c r="AG2412" s="110">
        <f t="shared" ref="AG2412:AG2475" si="561">ISNUMBER(L2412)*1</f>
        <v>0</v>
      </c>
      <c r="AH2412" s="110">
        <f t="shared" ref="AH2412:AH2475" si="562">NOT(AND(G2412&gt;0,H2412&gt;0))*1</f>
        <v>0</v>
      </c>
      <c r="AI2412" s="110">
        <f t="shared" ref="AI2412:AI2475" si="563">(U2412="ok")*1</f>
        <v>1</v>
      </c>
      <c r="AJ2412" s="100">
        <f>ROW()</f>
        <v>2412</v>
      </c>
      <c r="AK2412" s="100" t="str">
        <f>INDEX('BadRows RECART'!$C$2:$C$1207,MATCH(monthly_gwh_mw!AJ2412,'BadRows RECART'!$D$2:$D$1207,0))</f>
        <v>EC_M_0-000-000-010</v>
      </c>
    </row>
    <row r="2413" spans="1:37" ht="20">
      <c r="A2413" s="106" t="s">
        <v>3907</v>
      </c>
      <c r="B2413" s="106" t="s">
        <v>437</v>
      </c>
      <c r="C2413" s="106" t="s">
        <v>6313</v>
      </c>
      <c r="D2413" s="168">
        <v>2020</v>
      </c>
      <c r="E2413" s="168">
        <v>2</v>
      </c>
      <c r="F2413" s="169">
        <v>0</v>
      </c>
      <c r="G2413" s="212" t="s">
        <v>6314</v>
      </c>
      <c r="H2413" s="212" t="s">
        <v>6314</v>
      </c>
      <c r="I2413" s="106" t="s">
        <v>556</v>
      </c>
      <c r="K2413" s="83" t="s">
        <v>6314</v>
      </c>
      <c r="L2413" s="83" t="s">
        <v>6314</v>
      </c>
      <c r="M2413" s="45" t="str">
        <f>IF(
ISNA(INDEX(resources!E:E,MATCH(B2413,resources!B:B,0))),"fillme",
INDEX(resources!E:E,MATCH(B2413,resources!B:B,0)))</f>
        <v>transfer_purchase</v>
      </c>
      <c r="N2413" s="45">
        <v>1</v>
      </c>
      <c r="O2413" s="83" t="str">
        <f>IFERROR(INDEX(resources!K:K,MATCH(B2413,resources!B:B,0)),"fillme")</f>
        <v>unknown</v>
      </c>
      <c r="P2413" s="89" t="str">
        <f t="shared" si="551"/>
        <v>unknown_2020_2</v>
      </c>
      <c r="Q2413" s="87">
        <f>INDEX(elcc!G:G,MATCH(P2413,elcc!D:D,0))</f>
        <v>0</v>
      </c>
      <c r="R2413" s="89">
        <f t="shared" si="552"/>
        <v>1</v>
      </c>
      <c r="S2413" s="89" t="s">
        <v>6314</v>
      </c>
      <c r="T2413" s="89" t="s">
        <v>6314</v>
      </c>
      <c r="U2413" s="90" t="str">
        <f t="shared" si="553"/>
        <v>ok</v>
      </c>
      <c r="V2413" s="63" t="str">
        <f>INDEX(resources!F:F,MATCH(B2413,resources!B:B,0))</f>
        <v>special</v>
      </c>
      <c r="W2413" s="110">
        <f t="shared" si="554"/>
        <v>0</v>
      </c>
      <c r="X2413" s="110">
        <f t="shared" si="555"/>
        <v>0</v>
      </c>
      <c r="Y2413" s="110" t="str">
        <f t="shared" si="556"/>
        <v>transfer_purchase_raonly_na_CONFIDENTIAL</v>
      </c>
      <c r="Z2413" s="110">
        <f>IF(COUNTIFS($Y$2:Y2413,Y2413)=1,1,0)</f>
        <v>0</v>
      </c>
      <c r="AA2413" s="110">
        <f>SUM($Z$2:Z2413)*Z2413</f>
        <v>0</v>
      </c>
      <c r="AB2413" s="110">
        <f>COUNTIFS(resources!B:B,B2413)</f>
        <v>1</v>
      </c>
      <c r="AC2413" s="110">
        <f t="shared" si="557"/>
        <v>1</v>
      </c>
      <c r="AD2413" s="110">
        <f t="shared" si="558"/>
        <v>1</v>
      </c>
      <c r="AE2413" s="110">
        <f t="shared" si="559"/>
        <v>0</v>
      </c>
      <c r="AF2413" s="110">
        <f t="shared" si="560"/>
        <v>1</v>
      </c>
      <c r="AG2413" s="110">
        <f t="shared" si="561"/>
        <v>0</v>
      </c>
      <c r="AH2413" s="110">
        <f t="shared" si="562"/>
        <v>0</v>
      </c>
      <c r="AI2413" s="110">
        <f t="shared" si="563"/>
        <v>1</v>
      </c>
      <c r="AJ2413" s="100">
        <f>ROW()</f>
        <v>2413</v>
      </c>
      <c r="AK2413" s="100" t="str">
        <f>INDEX('BadRows RECART'!$C$2:$C$1207,MATCH(monthly_gwh_mw!AJ2413,'BadRows RECART'!$D$2:$D$1207,0))</f>
        <v>EC_M_0-000-000-010</v>
      </c>
    </row>
    <row r="2414" spans="1:37" ht="20">
      <c r="A2414" s="106" t="s">
        <v>3907</v>
      </c>
      <c r="B2414" s="106" t="s">
        <v>437</v>
      </c>
      <c r="C2414" s="106" t="s">
        <v>6313</v>
      </c>
      <c r="D2414" s="168">
        <v>2020</v>
      </c>
      <c r="E2414" s="168">
        <v>3</v>
      </c>
      <c r="F2414" s="169">
        <v>0</v>
      </c>
      <c r="G2414" s="212" t="s">
        <v>6314</v>
      </c>
      <c r="H2414" s="212" t="s">
        <v>6314</v>
      </c>
      <c r="I2414" s="106" t="s">
        <v>556</v>
      </c>
      <c r="K2414" s="83" t="s">
        <v>6314</v>
      </c>
      <c r="L2414" s="83" t="s">
        <v>6314</v>
      </c>
      <c r="M2414" s="45" t="str">
        <f>IF(
ISNA(INDEX(resources!E:E,MATCH(B2414,resources!B:B,0))),"fillme",
INDEX(resources!E:E,MATCH(B2414,resources!B:B,0)))</f>
        <v>transfer_purchase</v>
      </c>
      <c r="N2414" s="45">
        <v>1</v>
      </c>
      <c r="O2414" s="83" t="str">
        <f>IFERROR(INDEX(resources!K:K,MATCH(B2414,resources!B:B,0)),"fillme")</f>
        <v>unknown</v>
      </c>
      <c r="P2414" s="89" t="str">
        <f t="shared" si="551"/>
        <v>unknown_2020_3</v>
      </c>
      <c r="Q2414" s="87">
        <f>INDEX(elcc!G:G,MATCH(P2414,elcc!D:D,0))</f>
        <v>0</v>
      </c>
      <c r="R2414" s="89">
        <f t="shared" si="552"/>
        <v>1</v>
      </c>
      <c r="S2414" s="89" t="s">
        <v>6314</v>
      </c>
      <c r="T2414" s="89" t="s">
        <v>6314</v>
      </c>
      <c r="U2414" s="90" t="str">
        <f t="shared" si="553"/>
        <v>ok</v>
      </c>
      <c r="V2414" s="63" t="str">
        <f>INDEX(resources!F:F,MATCH(B2414,resources!B:B,0))</f>
        <v>special</v>
      </c>
      <c r="W2414" s="110">
        <f t="shared" si="554"/>
        <v>0</v>
      </c>
      <c r="X2414" s="110">
        <f t="shared" si="555"/>
        <v>0</v>
      </c>
      <c r="Y2414" s="110" t="str">
        <f t="shared" si="556"/>
        <v>transfer_purchase_raonly_na_CONFIDENTIAL</v>
      </c>
      <c r="Z2414" s="110">
        <f>IF(COUNTIFS($Y$2:Y2414,Y2414)=1,1,0)</f>
        <v>0</v>
      </c>
      <c r="AA2414" s="110">
        <f>SUM($Z$2:Z2414)*Z2414</f>
        <v>0</v>
      </c>
      <c r="AB2414" s="110">
        <f>COUNTIFS(resources!B:B,B2414)</f>
        <v>1</v>
      </c>
      <c r="AC2414" s="110">
        <f t="shared" si="557"/>
        <v>1</v>
      </c>
      <c r="AD2414" s="110">
        <f t="shared" si="558"/>
        <v>1</v>
      </c>
      <c r="AE2414" s="110">
        <f t="shared" si="559"/>
        <v>0</v>
      </c>
      <c r="AF2414" s="110">
        <f t="shared" si="560"/>
        <v>1</v>
      </c>
      <c r="AG2414" s="110">
        <f t="shared" si="561"/>
        <v>0</v>
      </c>
      <c r="AH2414" s="110">
        <f t="shared" si="562"/>
        <v>0</v>
      </c>
      <c r="AI2414" s="110">
        <f t="shared" si="563"/>
        <v>1</v>
      </c>
      <c r="AJ2414" s="100">
        <f>ROW()</f>
        <v>2414</v>
      </c>
      <c r="AK2414" s="100" t="str">
        <f>INDEX('BadRows RECART'!$C$2:$C$1207,MATCH(monthly_gwh_mw!AJ2414,'BadRows RECART'!$D$2:$D$1207,0))</f>
        <v>EC_M_0-000-000-010</v>
      </c>
    </row>
    <row r="2415" spans="1:37" ht="20">
      <c r="A2415" s="106" t="s">
        <v>3907</v>
      </c>
      <c r="B2415" s="106" t="s">
        <v>437</v>
      </c>
      <c r="C2415" s="106" t="s">
        <v>6313</v>
      </c>
      <c r="D2415" s="168">
        <v>2020</v>
      </c>
      <c r="E2415" s="168">
        <v>4</v>
      </c>
      <c r="F2415" s="169">
        <v>0</v>
      </c>
      <c r="G2415" s="212" t="s">
        <v>6314</v>
      </c>
      <c r="H2415" s="212" t="s">
        <v>6314</v>
      </c>
      <c r="I2415" s="106" t="s">
        <v>556</v>
      </c>
      <c r="K2415" s="83" t="s">
        <v>6314</v>
      </c>
      <c r="L2415" s="83" t="s">
        <v>6314</v>
      </c>
      <c r="M2415" s="45" t="str">
        <f>IF(
ISNA(INDEX(resources!E:E,MATCH(B2415,resources!B:B,0))),"fillme",
INDEX(resources!E:E,MATCH(B2415,resources!B:B,0)))</f>
        <v>transfer_purchase</v>
      </c>
      <c r="N2415" s="45">
        <v>1</v>
      </c>
      <c r="O2415" s="83" t="str">
        <f>IFERROR(INDEX(resources!K:K,MATCH(B2415,resources!B:B,0)),"fillme")</f>
        <v>unknown</v>
      </c>
      <c r="P2415" s="89" t="str">
        <f t="shared" si="551"/>
        <v>unknown_2020_4</v>
      </c>
      <c r="Q2415" s="87">
        <f>INDEX(elcc!G:G,MATCH(P2415,elcc!D:D,0))</f>
        <v>0</v>
      </c>
      <c r="R2415" s="89">
        <f t="shared" si="552"/>
        <v>1</v>
      </c>
      <c r="S2415" s="89" t="s">
        <v>6314</v>
      </c>
      <c r="T2415" s="89" t="s">
        <v>6314</v>
      </c>
      <c r="U2415" s="90" t="str">
        <f t="shared" si="553"/>
        <v>ok</v>
      </c>
      <c r="V2415" s="63" t="str">
        <f>INDEX(resources!F:F,MATCH(B2415,resources!B:B,0))</f>
        <v>special</v>
      </c>
      <c r="W2415" s="110">
        <f t="shared" si="554"/>
        <v>0</v>
      </c>
      <c r="X2415" s="110">
        <f t="shared" si="555"/>
        <v>0</v>
      </c>
      <c r="Y2415" s="110" t="str">
        <f t="shared" si="556"/>
        <v>transfer_purchase_raonly_na_CONFIDENTIAL</v>
      </c>
      <c r="Z2415" s="110">
        <f>IF(COUNTIFS($Y$2:Y2415,Y2415)=1,1,0)</f>
        <v>0</v>
      </c>
      <c r="AA2415" s="110">
        <f>SUM($Z$2:Z2415)*Z2415</f>
        <v>0</v>
      </c>
      <c r="AB2415" s="110">
        <f>COUNTIFS(resources!B:B,B2415)</f>
        <v>1</v>
      </c>
      <c r="AC2415" s="110">
        <f t="shared" si="557"/>
        <v>1</v>
      </c>
      <c r="AD2415" s="110">
        <f t="shared" si="558"/>
        <v>1</v>
      </c>
      <c r="AE2415" s="110">
        <f t="shared" si="559"/>
        <v>0</v>
      </c>
      <c r="AF2415" s="110">
        <f t="shared" si="560"/>
        <v>1</v>
      </c>
      <c r="AG2415" s="110">
        <f t="shared" si="561"/>
        <v>0</v>
      </c>
      <c r="AH2415" s="110">
        <f t="shared" si="562"/>
        <v>0</v>
      </c>
      <c r="AI2415" s="110">
        <f t="shared" si="563"/>
        <v>1</v>
      </c>
      <c r="AJ2415" s="100">
        <f>ROW()</f>
        <v>2415</v>
      </c>
      <c r="AK2415" s="100" t="str">
        <f>INDEX('BadRows RECART'!$C$2:$C$1207,MATCH(monthly_gwh_mw!AJ2415,'BadRows RECART'!$D$2:$D$1207,0))</f>
        <v>EC_M_0-000-000-010</v>
      </c>
    </row>
    <row r="2416" spans="1:37" ht="20">
      <c r="A2416" s="106" t="s">
        <v>3907</v>
      </c>
      <c r="B2416" s="106" t="s">
        <v>437</v>
      </c>
      <c r="C2416" s="106" t="s">
        <v>6313</v>
      </c>
      <c r="D2416" s="168">
        <v>2020</v>
      </c>
      <c r="E2416" s="168">
        <v>5</v>
      </c>
      <c r="F2416" s="169">
        <v>0</v>
      </c>
      <c r="G2416" s="212" t="s">
        <v>6314</v>
      </c>
      <c r="H2416" s="212" t="s">
        <v>6314</v>
      </c>
      <c r="I2416" s="106" t="s">
        <v>556</v>
      </c>
      <c r="K2416" s="83" t="s">
        <v>6314</v>
      </c>
      <c r="L2416" s="83" t="s">
        <v>6314</v>
      </c>
      <c r="M2416" s="45" t="str">
        <f>IF(
ISNA(INDEX(resources!E:E,MATCH(B2416,resources!B:B,0))),"fillme",
INDEX(resources!E:E,MATCH(B2416,resources!B:B,0)))</f>
        <v>transfer_purchase</v>
      </c>
      <c r="N2416" s="45">
        <v>1</v>
      </c>
      <c r="O2416" s="83" t="str">
        <f>IFERROR(INDEX(resources!K:K,MATCH(B2416,resources!B:B,0)),"fillme")</f>
        <v>unknown</v>
      </c>
      <c r="P2416" s="89" t="str">
        <f t="shared" si="551"/>
        <v>unknown_2020_5</v>
      </c>
      <c r="Q2416" s="87">
        <f>INDEX(elcc!G:G,MATCH(P2416,elcc!D:D,0))</f>
        <v>0</v>
      </c>
      <c r="R2416" s="89">
        <f t="shared" si="552"/>
        <v>1</v>
      </c>
      <c r="S2416" s="89" t="s">
        <v>6314</v>
      </c>
      <c r="T2416" s="89" t="s">
        <v>6314</v>
      </c>
      <c r="U2416" s="90" t="str">
        <f t="shared" si="553"/>
        <v>ok</v>
      </c>
      <c r="V2416" s="63" t="str">
        <f>INDEX(resources!F:F,MATCH(B2416,resources!B:B,0))</f>
        <v>special</v>
      </c>
      <c r="W2416" s="110">
        <f t="shared" si="554"/>
        <v>0</v>
      </c>
      <c r="X2416" s="110">
        <f t="shared" si="555"/>
        <v>0</v>
      </c>
      <c r="Y2416" s="110" t="str">
        <f t="shared" si="556"/>
        <v>transfer_purchase_raonly_na_CONFIDENTIAL</v>
      </c>
      <c r="Z2416" s="110">
        <f>IF(COUNTIFS($Y$2:Y2416,Y2416)=1,1,0)</f>
        <v>0</v>
      </c>
      <c r="AA2416" s="110">
        <f>SUM($Z$2:Z2416)*Z2416</f>
        <v>0</v>
      </c>
      <c r="AB2416" s="110">
        <f>COUNTIFS(resources!B:B,B2416)</f>
        <v>1</v>
      </c>
      <c r="AC2416" s="110">
        <f t="shared" si="557"/>
        <v>1</v>
      </c>
      <c r="AD2416" s="110">
        <f t="shared" si="558"/>
        <v>1</v>
      </c>
      <c r="AE2416" s="110">
        <f t="shared" si="559"/>
        <v>0</v>
      </c>
      <c r="AF2416" s="110">
        <f t="shared" si="560"/>
        <v>1</v>
      </c>
      <c r="AG2416" s="110">
        <f t="shared" si="561"/>
        <v>0</v>
      </c>
      <c r="AH2416" s="110">
        <f t="shared" si="562"/>
        <v>0</v>
      </c>
      <c r="AI2416" s="110">
        <f t="shared" si="563"/>
        <v>1</v>
      </c>
      <c r="AJ2416" s="100">
        <f>ROW()</f>
        <v>2416</v>
      </c>
      <c r="AK2416" s="100" t="str">
        <f>INDEX('BadRows RECART'!$C$2:$C$1207,MATCH(monthly_gwh_mw!AJ2416,'BadRows RECART'!$D$2:$D$1207,0))</f>
        <v>EC_M_0-000-000-010</v>
      </c>
    </row>
    <row r="2417" spans="1:37" ht="20">
      <c r="A2417" s="106" t="s">
        <v>3907</v>
      </c>
      <c r="B2417" s="106" t="s">
        <v>437</v>
      </c>
      <c r="C2417" s="106" t="s">
        <v>6313</v>
      </c>
      <c r="D2417" s="168">
        <v>2020</v>
      </c>
      <c r="E2417" s="168">
        <v>6</v>
      </c>
      <c r="F2417" s="169">
        <v>0</v>
      </c>
      <c r="G2417" s="212" t="s">
        <v>6314</v>
      </c>
      <c r="H2417" s="212" t="s">
        <v>6314</v>
      </c>
      <c r="I2417" s="106" t="s">
        <v>556</v>
      </c>
      <c r="K2417" s="83" t="s">
        <v>6314</v>
      </c>
      <c r="L2417" s="83" t="s">
        <v>6314</v>
      </c>
      <c r="M2417" s="45" t="str">
        <f>IF(
ISNA(INDEX(resources!E:E,MATCH(B2417,resources!B:B,0))),"fillme",
INDEX(resources!E:E,MATCH(B2417,resources!B:B,0)))</f>
        <v>transfer_purchase</v>
      </c>
      <c r="N2417" s="45">
        <v>1</v>
      </c>
      <c r="O2417" s="83" t="str">
        <f>IFERROR(INDEX(resources!K:K,MATCH(B2417,resources!B:B,0)),"fillme")</f>
        <v>unknown</v>
      </c>
      <c r="P2417" s="89" t="str">
        <f t="shared" si="551"/>
        <v>unknown_2020_6</v>
      </c>
      <c r="Q2417" s="87">
        <f>INDEX(elcc!G:G,MATCH(P2417,elcc!D:D,0))</f>
        <v>0</v>
      </c>
      <c r="R2417" s="89">
        <f t="shared" si="552"/>
        <v>1</v>
      </c>
      <c r="S2417" s="89" t="s">
        <v>6314</v>
      </c>
      <c r="T2417" s="89" t="s">
        <v>6314</v>
      </c>
      <c r="U2417" s="90" t="str">
        <f t="shared" si="553"/>
        <v>ok</v>
      </c>
      <c r="V2417" s="63" t="str">
        <f>INDEX(resources!F:F,MATCH(B2417,resources!B:B,0))</f>
        <v>special</v>
      </c>
      <c r="W2417" s="110">
        <f t="shared" si="554"/>
        <v>0</v>
      </c>
      <c r="X2417" s="110">
        <f t="shared" si="555"/>
        <v>0</v>
      </c>
      <c r="Y2417" s="110" t="str">
        <f t="shared" si="556"/>
        <v>transfer_purchase_raonly_na_CONFIDENTIAL</v>
      </c>
      <c r="Z2417" s="110">
        <f>IF(COUNTIFS($Y$2:Y2417,Y2417)=1,1,0)</f>
        <v>0</v>
      </c>
      <c r="AA2417" s="110">
        <f>SUM($Z$2:Z2417)*Z2417</f>
        <v>0</v>
      </c>
      <c r="AB2417" s="110">
        <f>COUNTIFS(resources!B:B,B2417)</f>
        <v>1</v>
      </c>
      <c r="AC2417" s="110">
        <f t="shared" si="557"/>
        <v>1</v>
      </c>
      <c r="AD2417" s="110">
        <f t="shared" si="558"/>
        <v>1</v>
      </c>
      <c r="AE2417" s="110">
        <f t="shared" si="559"/>
        <v>0</v>
      </c>
      <c r="AF2417" s="110">
        <f t="shared" si="560"/>
        <v>1</v>
      </c>
      <c r="AG2417" s="110">
        <f t="shared" si="561"/>
        <v>0</v>
      </c>
      <c r="AH2417" s="110">
        <f t="shared" si="562"/>
        <v>0</v>
      </c>
      <c r="AI2417" s="110">
        <f t="shared" si="563"/>
        <v>1</v>
      </c>
      <c r="AJ2417" s="100">
        <f>ROW()</f>
        <v>2417</v>
      </c>
      <c r="AK2417" s="100" t="str">
        <f>INDEX('BadRows RECART'!$C$2:$C$1207,MATCH(monthly_gwh_mw!AJ2417,'BadRows RECART'!$D$2:$D$1207,0))</f>
        <v>EC_M_0-000-000-010</v>
      </c>
    </row>
    <row r="2418" spans="1:37" ht="20">
      <c r="A2418" s="106" t="s">
        <v>3907</v>
      </c>
      <c r="B2418" s="106" t="s">
        <v>437</v>
      </c>
      <c r="C2418" s="106" t="s">
        <v>6313</v>
      </c>
      <c r="D2418" s="168">
        <v>2020</v>
      </c>
      <c r="E2418" s="168">
        <v>7</v>
      </c>
      <c r="F2418" s="169">
        <v>0</v>
      </c>
      <c r="G2418" s="212" t="s">
        <v>6314</v>
      </c>
      <c r="H2418" s="212" t="s">
        <v>6314</v>
      </c>
      <c r="I2418" s="106" t="s">
        <v>556</v>
      </c>
      <c r="K2418" s="83" t="s">
        <v>6314</v>
      </c>
      <c r="L2418" s="83" t="s">
        <v>6314</v>
      </c>
      <c r="M2418" s="45" t="str">
        <f>IF(
ISNA(INDEX(resources!E:E,MATCH(B2418,resources!B:B,0))),"fillme",
INDEX(resources!E:E,MATCH(B2418,resources!B:B,0)))</f>
        <v>transfer_purchase</v>
      </c>
      <c r="N2418" s="45">
        <v>1</v>
      </c>
      <c r="O2418" s="83" t="str">
        <f>IFERROR(INDEX(resources!K:K,MATCH(B2418,resources!B:B,0)),"fillme")</f>
        <v>unknown</v>
      </c>
      <c r="P2418" s="89" t="str">
        <f t="shared" si="551"/>
        <v>unknown_2020_7</v>
      </c>
      <c r="Q2418" s="87">
        <f>INDEX(elcc!G:G,MATCH(P2418,elcc!D:D,0))</f>
        <v>0</v>
      </c>
      <c r="R2418" s="89">
        <f t="shared" si="552"/>
        <v>1</v>
      </c>
      <c r="S2418" s="89" t="s">
        <v>6314</v>
      </c>
      <c r="T2418" s="89" t="s">
        <v>6314</v>
      </c>
      <c r="U2418" s="90" t="str">
        <f t="shared" si="553"/>
        <v>ok</v>
      </c>
      <c r="V2418" s="63" t="str">
        <f>INDEX(resources!F:F,MATCH(B2418,resources!B:B,0))</f>
        <v>special</v>
      </c>
      <c r="W2418" s="110">
        <f t="shared" si="554"/>
        <v>0</v>
      </c>
      <c r="X2418" s="110">
        <f t="shared" si="555"/>
        <v>0</v>
      </c>
      <c r="Y2418" s="110" t="str">
        <f t="shared" si="556"/>
        <v>transfer_purchase_raonly_na_CONFIDENTIAL</v>
      </c>
      <c r="Z2418" s="110">
        <f>IF(COUNTIFS($Y$2:Y2418,Y2418)=1,1,0)</f>
        <v>0</v>
      </c>
      <c r="AA2418" s="110">
        <f>SUM($Z$2:Z2418)*Z2418</f>
        <v>0</v>
      </c>
      <c r="AB2418" s="110">
        <f>COUNTIFS(resources!B:B,B2418)</f>
        <v>1</v>
      </c>
      <c r="AC2418" s="110">
        <f t="shared" si="557"/>
        <v>1</v>
      </c>
      <c r="AD2418" s="110">
        <f t="shared" si="558"/>
        <v>1</v>
      </c>
      <c r="AE2418" s="110">
        <f t="shared" si="559"/>
        <v>0</v>
      </c>
      <c r="AF2418" s="110">
        <f t="shared" si="560"/>
        <v>1</v>
      </c>
      <c r="AG2418" s="110">
        <f t="shared" si="561"/>
        <v>0</v>
      </c>
      <c r="AH2418" s="110">
        <f t="shared" si="562"/>
        <v>0</v>
      </c>
      <c r="AI2418" s="110">
        <f t="shared" si="563"/>
        <v>1</v>
      </c>
      <c r="AJ2418" s="100">
        <f>ROW()</f>
        <v>2418</v>
      </c>
      <c r="AK2418" s="100" t="str">
        <f>INDEX('BadRows RECART'!$C$2:$C$1207,MATCH(monthly_gwh_mw!AJ2418,'BadRows RECART'!$D$2:$D$1207,0))</f>
        <v>EC_M_0-000-000-010</v>
      </c>
    </row>
    <row r="2419" spans="1:37" ht="20">
      <c r="A2419" s="106" t="s">
        <v>3907</v>
      </c>
      <c r="B2419" s="106" t="s">
        <v>437</v>
      </c>
      <c r="C2419" s="106" t="s">
        <v>6313</v>
      </c>
      <c r="D2419" s="168">
        <v>2020</v>
      </c>
      <c r="E2419" s="168">
        <v>8</v>
      </c>
      <c r="F2419" s="169">
        <v>0</v>
      </c>
      <c r="G2419" s="212" t="s">
        <v>6314</v>
      </c>
      <c r="H2419" s="212" t="s">
        <v>6314</v>
      </c>
      <c r="I2419" s="106" t="s">
        <v>556</v>
      </c>
      <c r="K2419" s="83" t="s">
        <v>6314</v>
      </c>
      <c r="L2419" s="83" t="s">
        <v>6314</v>
      </c>
      <c r="M2419" s="45" t="str">
        <f>IF(
ISNA(INDEX(resources!E:E,MATCH(B2419,resources!B:B,0))),"fillme",
INDEX(resources!E:E,MATCH(B2419,resources!B:B,0)))</f>
        <v>transfer_purchase</v>
      </c>
      <c r="N2419" s="45">
        <v>1</v>
      </c>
      <c r="O2419" s="83" t="str">
        <f>IFERROR(INDEX(resources!K:K,MATCH(B2419,resources!B:B,0)),"fillme")</f>
        <v>unknown</v>
      </c>
      <c r="P2419" s="89" t="str">
        <f t="shared" si="551"/>
        <v>unknown_2020_8</v>
      </c>
      <c r="Q2419" s="87">
        <f>INDEX(elcc!G:G,MATCH(P2419,elcc!D:D,0))</f>
        <v>0</v>
      </c>
      <c r="R2419" s="89">
        <f t="shared" si="552"/>
        <v>1</v>
      </c>
      <c r="S2419" s="89" t="s">
        <v>6314</v>
      </c>
      <c r="T2419" s="89" t="s">
        <v>6314</v>
      </c>
      <c r="U2419" s="90" t="str">
        <f t="shared" si="553"/>
        <v>ok</v>
      </c>
      <c r="V2419" s="63" t="str">
        <f>INDEX(resources!F:F,MATCH(B2419,resources!B:B,0))</f>
        <v>special</v>
      </c>
      <c r="W2419" s="110">
        <f t="shared" si="554"/>
        <v>0</v>
      </c>
      <c r="X2419" s="110">
        <f t="shared" si="555"/>
        <v>0</v>
      </c>
      <c r="Y2419" s="110" t="str">
        <f t="shared" si="556"/>
        <v>transfer_purchase_raonly_na_CONFIDENTIAL</v>
      </c>
      <c r="Z2419" s="110">
        <f>IF(COUNTIFS($Y$2:Y2419,Y2419)=1,1,0)</f>
        <v>0</v>
      </c>
      <c r="AA2419" s="110">
        <f>SUM($Z$2:Z2419)*Z2419</f>
        <v>0</v>
      </c>
      <c r="AB2419" s="110">
        <f>COUNTIFS(resources!B:B,B2419)</f>
        <v>1</v>
      </c>
      <c r="AC2419" s="110">
        <f t="shared" si="557"/>
        <v>1</v>
      </c>
      <c r="AD2419" s="110">
        <f t="shared" si="558"/>
        <v>1</v>
      </c>
      <c r="AE2419" s="110">
        <f t="shared" si="559"/>
        <v>0</v>
      </c>
      <c r="AF2419" s="110">
        <f t="shared" si="560"/>
        <v>1</v>
      </c>
      <c r="AG2419" s="110">
        <f t="shared" si="561"/>
        <v>0</v>
      </c>
      <c r="AH2419" s="110">
        <f t="shared" si="562"/>
        <v>0</v>
      </c>
      <c r="AI2419" s="110">
        <f t="shared" si="563"/>
        <v>1</v>
      </c>
      <c r="AJ2419" s="100">
        <f>ROW()</f>
        <v>2419</v>
      </c>
      <c r="AK2419" s="100" t="str">
        <f>INDEX('BadRows RECART'!$C$2:$C$1207,MATCH(monthly_gwh_mw!AJ2419,'BadRows RECART'!$D$2:$D$1207,0))</f>
        <v>EC_M_0-000-000-010</v>
      </c>
    </row>
    <row r="2420" spans="1:37" ht="20">
      <c r="A2420" s="106" t="s">
        <v>3907</v>
      </c>
      <c r="B2420" s="106" t="s">
        <v>437</v>
      </c>
      <c r="C2420" s="106" t="s">
        <v>6313</v>
      </c>
      <c r="D2420" s="168">
        <v>2020</v>
      </c>
      <c r="E2420" s="168">
        <v>9</v>
      </c>
      <c r="F2420" s="169">
        <v>0</v>
      </c>
      <c r="G2420" s="212" t="s">
        <v>6314</v>
      </c>
      <c r="H2420" s="212" t="s">
        <v>6314</v>
      </c>
      <c r="I2420" s="106" t="s">
        <v>556</v>
      </c>
      <c r="K2420" s="83" t="s">
        <v>6314</v>
      </c>
      <c r="L2420" s="83" t="s">
        <v>6314</v>
      </c>
      <c r="M2420" s="45" t="str">
        <f>IF(
ISNA(INDEX(resources!E:E,MATCH(B2420,resources!B:B,0))),"fillme",
INDEX(resources!E:E,MATCH(B2420,resources!B:B,0)))</f>
        <v>transfer_purchase</v>
      </c>
      <c r="N2420" s="45">
        <v>1</v>
      </c>
      <c r="O2420" s="83" t="str">
        <f>IFERROR(INDEX(resources!K:K,MATCH(B2420,resources!B:B,0)),"fillme")</f>
        <v>unknown</v>
      </c>
      <c r="P2420" s="89" t="str">
        <f t="shared" si="551"/>
        <v>unknown_2020_9</v>
      </c>
      <c r="Q2420" s="87">
        <f>INDEX(elcc!G:G,MATCH(P2420,elcc!D:D,0))</f>
        <v>0</v>
      </c>
      <c r="R2420" s="89">
        <f t="shared" si="552"/>
        <v>1</v>
      </c>
      <c r="S2420" s="89" t="s">
        <v>6314</v>
      </c>
      <c r="T2420" s="89" t="s">
        <v>6314</v>
      </c>
      <c r="U2420" s="90" t="str">
        <f t="shared" si="553"/>
        <v>ok</v>
      </c>
      <c r="V2420" s="63" t="str">
        <f>INDEX(resources!F:F,MATCH(B2420,resources!B:B,0))</f>
        <v>special</v>
      </c>
      <c r="W2420" s="110">
        <f t="shared" si="554"/>
        <v>0</v>
      </c>
      <c r="X2420" s="110">
        <f t="shared" si="555"/>
        <v>0</v>
      </c>
      <c r="Y2420" s="110" t="str">
        <f t="shared" si="556"/>
        <v>transfer_purchase_raonly_na_CONFIDENTIAL</v>
      </c>
      <c r="Z2420" s="110">
        <f>IF(COUNTIFS($Y$2:Y2420,Y2420)=1,1,0)</f>
        <v>0</v>
      </c>
      <c r="AA2420" s="110">
        <f>SUM($Z$2:Z2420)*Z2420</f>
        <v>0</v>
      </c>
      <c r="AB2420" s="110">
        <f>COUNTIFS(resources!B:B,B2420)</f>
        <v>1</v>
      </c>
      <c r="AC2420" s="110">
        <f t="shared" si="557"/>
        <v>1</v>
      </c>
      <c r="AD2420" s="110">
        <f t="shared" si="558"/>
        <v>1</v>
      </c>
      <c r="AE2420" s="110">
        <f t="shared" si="559"/>
        <v>0</v>
      </c>
      <c r="AF2420" s="110">
        <f t="shared" si="560"/>
        <v>1</v>
      </c>
      <c r="AG2420" s="110">
        <f t="shared" si="561"/>
        <v>0</v>
      </c>
      <c r="AH2420" s="110">
        <f t="shared" si="562"/>
        <v>0</v>
      </c>
      <c r="AI2420" s="110">
        <f t="shared" si="563"/>
        <v>1</v>
      </c>
      <c r="AJ2420" s="100">
        <f>ROW()</f>
        <v>2420</v>
      </c>
      <c r="AK2420" s="100" t="str">
        <f>INDEX('BadRows RECART'!$C$2:$C$1207,MATCH(monthly_gwh_mw!AJ2420,'BadRows RECART'!$D$2:$D$1207,0))</f>
        <v>EC_M_0-000-000-010</v>
      </c>
    </row>
    <row r="2421" spans="1:37" ht="20">
      <c r="A2421" s="106" t="s">
        <v>3907</v>
      </c>
      <c r="B2421" s="106" t="s">
        <v>437</v>
      </c>
      <c r="C2421" s="106" t="s">
        <v>6313</v>
      </c>
      <c r="D2421" s="168">
        <v>2020</v>
      </c>
      <c r="E2421" s="168">
        <v>10</v>
      </c>
      <c r="F2421" s="169">
        <v>0</v>
      </c>
      <c r="G2421" s="212" t="s">
        <v>6314</v>
      </c>
      <c r="H2421" s="212" t="s">
        <v>6314</v>
      </c>
      <c r="I2421" s="106" t="s">
        <v>556</v>
      </c>
      <c r="K2421" s="83" t="s">
        <v>6314</v>
      </c>
      <c r="L2421" s="83" t="s">
        <v>6314</v>
      </c>
      <c r="M2421" s="45" t="str">
        <f>IF(
ISNA(INDEX(resources!E:E,MATCH(B2421,resources!B:B,0))),"fillme",
INDEX(resources!E:E,MATCH(B2421,resources!B:B,0)))</f>
        <v>transfer_purchase</v>
      </c>
      <c r="N2421" s="45">
        <v>1</v>
      </c>
      <c r="O2421" s="83" t="str">
        <f>IFERROR(INDEX(resources!K:K,MATCH(B2421,resources!B:B,0)),"fillme")</f>
        <v>unknown</v>
      </c>
      <c r="P2421" s="89" t="str">
        <f t="shared" si="551"/>
        <v>unknown_2020_10</v>
      </c>
      <c r="Q2421" s="87">
        <f>INDEX(elcc!G:G,MATCH(P2421,elcc!D:D,0))</f>
        <v>0</v>
      </c>
      <c r="R2421" s="89">
        <f t="shared" si="552"/>
        <v>1</v>
      </c>
      <c r="S2421" s="89" t="s">
        <v>6314</v>
      </c>
      <c r="T2421" s="89" t="s">
        <v>6314</v>
      </c>
      <c r="U2421" s="90" t="str">
        <f t="shared" si="553"/>
        <v>ok</v>
      </c>
      <c r="V2421" s="63" t="str">
        <f>INDEX(resources!F:F,MATCH(B2421,resources!B:B,0))</f>
        <v>special</v>
      </c>
      <c r="W2421" s="110">
        <f t="shared" si="554"/>
        <v>0</v>
      </c>
      <c r="X2421" s="110">
        <f t="shared" si="555"/>
        <v>0</v>
      </c>
      <c r="Y2421" s="110" t="str">
        <f t="shared" si="556"/>
        <v>transfer_purchase_raonly_na_CONFIDENTIAL</v>
      </c>
      <c r="Z2421" s="110">
        <f>IF(COUNTIFS($Y$2:Y2421,Y2421)=1,1,0)</f>
        <v>0</v>
      </c>
      <c r="AA2421" s="110">
        <f>SUM($Z$2:Z2421)*Z2421</f>
        <v>0</v>
      </c>
      <c r="AB2421" s="110">
        <f>COUNTIFS(resources!B:B,B2421)</f>
        <v>1</v>
      </c>
      <c r="AC2421" s="110">
        <f t="shared" si="557"/>
        <v>1</v>
      </c>
      <c r="AD2421" s="110">
        <f t="shared" si="558"/>
        <v>1</v>
      </c>
      <c r="AE2421" s="110">
        <f t="shared" si="559"/>
        <v>0</v>
      </c>
      <c r="AF2421" s="110">
        <f t="shared" si="560"/>
        <v>1</v>
      </c>
      <c r="AG2421" s="110">
        <f t="shared" si="561"/>
        <v>0</v>
      </c>
      <c r="AH2421" s="110">
        <f t="shared" si="562"/>
        <v>0</v>
      </c>
      <c r="AI2421" s="110">
        <f t="shared" si="563"/>
        <v>1</v>
      </c>
      <c r="AJ2421" s="100">
        <f>ROW()</f>
        <v>2421</v>
      </c>
      <c r="AK2421" s="100" t="str">
        <f>INDEX('BadRows RECART'!$C$2:$C$1207,MATCH(monthly_gwh_mw!AJ2421,'BadRows RECART'!$D$2:$D$1207,0))</f>
        <v>EC_M_0-000-000-010</v>
      </c>
    </row>
    <row r="2422" spans="1:37" ht="20">
      <c r="A2422" s="106" t="s">
        <v>3907</v>
      </c>
      <c r="B2422" s="106" t="s">
        <v>437</v>
      </c>
      <c r="C2422" s="106" t="s">
        <v>6313</v>
      </c>
      <c r="D2422" s="168">
        <v>2020</v>
      </c>
      <c r="E2422" s="168">
        <v>11</v>
      </c>
      <c r="F2422" s="169">
        <v>0</v>
      </c>
      <c r="G2422" s="212" t="s">
        <v>6314</v>
      </c>
      <c r="H2422" s="212" t="s">
        <v>6314</v>
      </c>
      <c r="I2422" s="106" t="s">
        <v>556</v>
      </c>
      <c r="K2422" s="83" t="s">
        <v>6314</v>
      </c>
      <c r="L2422" s="83" t="s">
        <v>6314</v>
      </c>
      <c r="M2422" s="45" t="str">
        <f>IF(
ISNA(INDEX(resources!E:E,MATCH(B2422,resources!B:B,0))),"fillme",
INDEX(resources!E:E,MATCH(B2422,resources!B:B,0)))</f>
        <v>transfer_purchase</v>
      </c>
      <c r="N2422" s="45">
        <v>1</v>
      </c>
      <c r="O2422" s="83" t="str">
        <f>IFERROR(INDEX(resources!K:K,MATCH(B2422,resources!B:B,0)),"fillme")</f>
        <v>unknown</v>
      </c>
      <c r="P2422" s="89" t="str">
        <f t="shared" si="551"/>
        <v>unknown_2020_11</v>
      </c>
      <c r="Q2422" s="87">
        <f>INDEX(elcc!G:G,MATCH(P2422,elcc!D:D,0))</f>
        <v>0</v>
      </c>
      <c r="R2422" s="89">
        <f t="shared" si="552"/>
        <v>1</v>
      </c>
      <c r="S2422" s="89" t="s">
        <v>6314</v>
      </c>
      <c r="T2422" s="89" t="s">
        <v>6314</v>
      </c>
      <c r="U2422" s="90" t="str">
        <f t="shared" si="553"/>
        <v>ok</v>
      </c>
      <c r="V2422" s="63" t="str">
        <f>INDEX(resources!F:F,MATCH(B2422,resources!B:B,0))</f>
        <v>special</v>
      </c>
      <c r="W2422" s="110">
        <f t="shared" si="554"/>
        <v>0</v>
      </c>
      <c r="X2422" s="110">
        <f t="shared" si="555"/>
        <v>0</v>
      </c>
      <c r="Y2422" s="110" t="str">
        <f t="shared" si="556"/>
        <v>transfer_purchase_raonly_na_CONFIDENTIAL</v>
      </c>
      <c r="Z2422" s="110">
        <f>IF(COUNTIFS($Y$2:Y2422,Y2422)=1,1,0)</f>
        <v>0</v>
      </c>
      <c r="AA2422" s="110">
        <f>SUM($Z$2:Z2422)*Z2422</f>
        <v>0</v>
      </c>
      <c r="AB2422" s="110">
        <f>COUNTIFS(resources!B:B,B2422)</f>
        <v>1</v>
      </c>
      <c r="AC2422" s="110">
        <f t="shared" si="557"/>
        <v>1</v>
      </c>
      <c r="AD2422" s="110">
        <f t="shared" si="558"/>
        <v>1</v>
      </c>
      <c r="AE2422" s="110">
        <f t="shared" si="559"/>
        <v>0</v>
      </c>
      <c r="AF2422" s="110">
        <f t="shared" si="560"/>
        <v>1</v>
      </c>
      <c r="AG2422" s="110">
        <f t="shared" si="561"/>
        <v>0</v>
      </c>
      <c r="AH2422" s="110">
        <f t="shared" si="562"/>
        <v>0</v>
      </c>
      <c r="AI2422" s="110">
        <f t="shared" si="563"/>
        <v>1</v>
      </c>
      <c r="AJ2422" s="100">
        <f>ROW()</f>
        <v>2422</v>
      </c>
      <c r="AK2422" s="100" t="str">
        <f>INDEX('BadRows RECART'!$C$2:$C$1207,MATCH(monthly_gwh_mw!AJ2422,'BadRows RECART'!$D$2:$D$1207,0))</f>
        <v>EC_M_0-000-000-010</v>
      </c>
    </row>
    <row r="2423" spans="1:37" ht="20">
      <c r="A2423" s="106" t="s">
        <v>3907</v>
      </c>
      <c r="B2423" s="106" t="s">
        <v>437</v>
      </c>
      <c r="C2423" s="106" t="s">
        <v>6313</v>
      </c>
      <c r="D2423" s="168">
        <v>2020</v>
      </c>
      <c r="E2423" s="168">
        <v>12</v>
      </c>
      <c r="F2423" s="169">
        <v>0</v>
      </c>
      <c r="G2423" s="212" t="s">
        <v>6314</v>
      </c>
      <c r="H2423" s="212" t="s">
        <v>6314</v>
      </c>
      <c r="I2423" s="106" t="s">
        <v>556</v>
      </c>
      <c r="K2423" s="83" t="s">
        <v>6314</v>
      </c>
      <c r="L2423" s="83" t="s">
        <v>6314</v>
      </c>
      <c r="M2423" s="45" t="str">
        <f>IF(
ISNA(INDEX(resources!E:E,MATCH(B2423,resources!B:B,0))),"fillme",
INDEX(resources!E:E,MATCH(B2423,resources!B:B,0)))</f>
        <v>transfer_purchase</v>
      </c>
      <c r="N2423" s="45">
        <v>1</v>
      </c>
      <c r="O2423" s="83" t="str">
        <f>IFERROR(INDEX(resources!K:K,MATCH(B2423,resources!B:B,0)),"fillme")</f>
        <v>unknown</v>
      </c>
      <c r="P2423" s="89" t="str">
        <f t="shared" si="551"/>
        <v>unknown_2020_12</v>
      </c>
      <c r="Q2423" s="87">
        <f>INDEX(elcc!G:G,MATCH(P2423,elcc!D:D,0))</f>
        <v>0</v>
      </c>
      <c r="R2423" s="89">
        <f t="shared" si="552"/>
        <v>1</v>
      </c>
      <c r="S2423" s="89" t="s">
        <v>6314</v>
      </c>
      <c r="T2423" s="89" t="s">
        <v>6314</v>
      </c>
      <c r="U2423" s="90" t="str">
        <f t="shared" si="553"/>
        <v>ok</v>
      </c>
      <c r="V2423" s="63" t="str">
        <f>INDEX(resources!F:F,MATCH(B2423,resources!B:B,0))</f>
        <v>special</v>
      </c>
      <c r="W2423" s="110">
        <f t="shared" si="554"/>
        <v>0</v>
      </c>
      <c r="X2423" s="110">
        <f t="shared" si="555"/>
        <v>0</v>
      </c>
      <c r="Y2423" s="110" t="str">
        <f t="shared" si="556"/>
        <v>transfer_purchase_raonly_na_CONFIDENTIAL</v>
      </c>
      <c r="Z2423" s="110">
        <f>IF(COUNTIFS($Y$2:Y2423,Y2423)=1,1,0)</f>
        <v>0</v>
      </c>
      <c r="AA2423" s="110">
        <f>SUM($Z$2:Z2423)*Z2423</f>
        <v>0</v>
      </c>
      <c r="AB2423" s="110">
        <f>COUNTIFS(resources!B:B,B2423)</f>
        <v>1</v>
      </c>
      <c r="AC2423" s="110">
        <f t="shared" si="557"/>
        <v>1</v>
      </c>
      <c r="AD2423" s="110">
        <f t="shared" si="558"/>
        <v>1</v>
      </c>
      <c r="AE2423" s="110">
        <f t="shared" si="559"/>
        <v>0</v>
      </c>
      <c r="AF2423" s="110">
        <f t="shared" si="560"/>
        <v>1</v>
      </c>
      <c r="AG2423" s="110">
        <f t="shared" si="561"/>
        <v>0</v>
      </c>
      <c r="AH2423" s="110">
        <f t="shared" si="562"/>
        <v>0</v>
      </c>
      <c r="AI2423" s="110">
        <f t="shared" si="563"/>
        <v>1</v>
      </c>
      <c r="AJ2423" s="100">
        <f>ROW()</f>
        <v>2423</v>
      </c>
      <c r="AK2423" s="100" t="str">
        <f>INDEX('BadRows RECART'!$C$2:$C$1207,MATCH(monthly_gwh_mw!AJ2423,'BadRows RECART'!$D$2:$D$1207,0))</f>
        <v>EC_M_0-000-000-010</v>
      </c>
    </row>
    <row r="2424" spans="1:37" ht="20">
      <c r="A2424" s="106" t="s">
        <v>3907</v>
      </c>
      <c r="B2424" s="106" t="s">
        <v>437</v>
      </c>
      <c r="C2424" s="106" t="s">
        <v>6313</v>
      </c>
      <c r="D2424" s="168">
        <v>2020</v>
      </c>
      <c r="E2424" s="168">
        <v>1</v>
      </c>
      <c r="F2424" s="169">
        <v>0</v>
      </c>
      <c r="G2424" s="212" t="s">
        <v>6314</v>
      </c>
      <c r="H2424" s="212" t="s">
        <v>6314</v>
      </c>
      <c r="I2424" s="106" t="s">
        <v>556</v>
      </c>
      <c r="K2424" s="83" t="s">
        <v>6314</v>
      </c>
      <c r="L2424" s="83" t="s">
        <v>6314</v>
      </c>
      <c r="M2424" s="45" t="str">
        <f>IF(
ISNA(INDEX(resources!E:E,MATCH(B2424,resources!B:B,0))),"fillme",
INDEX(resources!E:E,MATCH(B2424,resources!B:B,0)))</f>
        <v>transfer_purchase</v>
      </c>
      <c r="N2424" s="45">
        <v>1</v>
      </c>
      <c r="O2424" s="83" t="str">
        <f>IFERROR(INDEX(resources!K:K,MATCH(B2424,resources!B:B,0)),"fillme")</f>
        <v>unknown</v>
      </c>
      <c r="P2424" s="89" t="str">
        <f t="shared" si="551"/>
        <v>unknown_2020_1</v>
      </c>
      <c r="Q2424" s="87">
        <f>INDEX(elcc!G:G,MATCH(P2424,elcc!D:D,0))</f>
        <v>0</v>
      </c>
      <c r="R2424" s="89">
        <f t="shared" si="552"/>
        <v>1</v>
      </c>
      <c r="S2424" s="89" t="s">
        <v>6314</v>
      </c>
      <c r="T2424" s="89" t="s">
        <v>6314</v>
      </c>
      <c r="U2424" s="90" t="str">
        <f t="shared" si="553"/>
        <v>ok</v>
      </c>
      <c r="V2424" s="63" t="str">
        <f>INDEX(resources!F:F,MATCH(B2424,resources!B:B,0))</f>
        <v>special</v>
      </c>
      <c r="W2424" s="110">
        <f t="shared" si="554"/>
        <v>0</v>
      </c>
      <c r="X2424" s="110">
        <f t="shared" si="555"/>
        <v>0</v>
      </c>
      <c r="Y2424" s="110" t="str">
        <f t="shared" si="556"/>
        <v>transfer_purchase_raonly_na_CONFIDENTIAL</v>
      </c>
      <c r="Z2424" s="110">
        <f>IF(COUNTIFS($Y$2:Y2424,Y2424)=1,1,0)</f>
        <v>0</v>
      </c>
      <c r="AA2424" s="110">
        <f>SUM($Z$2:Z2424)*Z2424</f>
        <v>0</v>
      </c>
      <c r="AB2424" s="110">
        <f>COUNTIFS(resources!B:B,B2424)</f>
        <v>1</v>
      </c>
      <c r="AC2424" s="110">
        <f t="shared" si="557"/>
        <v>1</v>
      </c>
      <c r="AD2424" s="110">
        <f t="shared" si="558"/>
        <v>1</v>
      </c>
      <c r="AE2424" s="110">
        <f t="shared" si="559"/>
        <v>0</v>
      </c>
      <c r="AF2424" s="110">
        <f t="shared" si="560"/>
        <v>1</v>
      </c>
      <c r="AG2424" s="110">
        <f t="shared" si="561"/>
        <v>0</v>
      </c>
      <c r="AH2424" s="110">
        <f t="shared" si="562"/>
        <v>0</v>
      </c>
      <c r="AI2424" s="110">
        <f t="shared" si="563"/>
        <v>1</v>
      </c>
      <c r="AJ2424" s="100">
        <f>ROW()</f>
        <v>2424</v>
      </c>
      <c r="AK2424" s="100" t="str">
        <f>INDEX('BadRows RECART'!$C$2:$C$1207,MATCH(monthly_gwh_mw!AJ2424,'BadRows RECART'!$D$2:$D$1207,0))</f>
        <v>EC_M_0-000-000-010</v>
      </c>
    </row>
    <row r="2425" spans="1:37" ht="20">
      <c r="A2425" s="106" t="s">
        <v>3907</v>
      </c>
      <c r="B2425" s="106" t="s">
        <v>437</v>
      </c>
      <c r="C2425" s="106" t="s">
        <v>6313</v>
      </c>
      <c r="D2425" s="168">
        <v>2020</v>
      </c>
      <c r="E2425" s="168">
        <v>2</v>
      </c>
      <c r="F2425" s="169">
        <v>0</v>
      </c>
      <c r="G2425" s="212" t="s">
        <v>6314</v>
      </c>
      <c r="H2425" s="212" t="s">
        <v>6314</v>
      </c>
      <c r="I2425" s="106" t="s">
        <v>556</v>
      </c>
      <c r="K2425" s="83" t="s">
        <v>6314</v>
      </c>
      <c r="L2425" s="83" t="s">
        <v>6314</v>
      </c>
      <c r="M2425" s="45" t="str">
        <f>IF(
ISNA(INDEX(resources!E:E,MATCH(B2425,resources!B:B,0))),"fillme",
INDEX(resources!E:E,MATCH(B2425,resources!B:B,0)))</f>
        <v>transfer_purchase</v>
      </c>
      <c r="N2425" s="45">
        <v>1</v>
      </c>
      <c r="O2425" s="83" t="str">
        <f>IFERROR(INDEX(resources!K:K,MATCH(B2425,resources!B:B,0)),"fillme")</f>
        <v>unknown</v>
      </c>
      <c r="P2425" s="89" t="str">
        <f t="shared" si="551"/>
        <v>unknown_2020_2</v>
      </c>
      <c r="Q2425" s="87">
        <f>INDEX(elcc!G:G,MATCH(P2425,elcc!D:D,0))</f>
        <v>0</v>
      </c>
      <c r="R2425" s="89">
        <f t="shared" si="552"/>
        <v>1</v>
      </c>
      <c r="S2425" s="89" t="s">
        <v>6314</v>
      </c>
      <c r="T2425" s="89" t="s">
        <v>6314</v>
      </c>
      <c r="U2425" s="90" t="str">
        <f t="shared" si="553"/>
        <v>ok</v>
      </c>
      <c r="V2425" s="63" t="str">
        <f>INDEX(resources!F:F,MATCH(B2425,resources!B:B,0))</f>
        <v>special</v>
      </c>
      <c r="W2425" s="110">
        <f t="shared" si="554"/>
        <v>0</v>
      </c>
      <c r="X2425" s="110">
        <f t="shared" si="555"/>
        <v>0</v>
      </c>
      <c r="Y2425" s="110" t="str">
        <f t="shared" si="556"/>
        <v>transfer_purchase_raonly_na_CONFIDENTIAL</v>
      </c>
      <c r="Z2425" s="110">
        <f>IF(COUNTIFS($Y$2:Y2425,Y2425)=1,1,0)</f>
        <v>0</v>
      </c>
      <c r="AA2425" s="110">
        <f>SUM($Z$2:Z2425)*Z2425</f>
        <v>0</v>
      </c>
      <c r="AB2425" s="110">
        <f>COUNTIFS(resources!B:B,B2425)</f>
        <v>1</v>
      </c>
      <c r="AC2425" s="110">
        <f t="shared" si="557"/>
        <v>1</v>
      </c>
      <c r="AD2425" s="110">
        <f t="shared" si="558"/>
        <v>1</v>
      </c>
      <c r="AE2425" s="110">
        <f t="shared" si="559"/>
        <v>0</v>
      </c>
      <c r="AF2425" s="110">
        <f t="shared" si="560"/>
        <v>1</v>
      </c>
      <c r="AG2425" s="110">
        <f t="shared" si="561"/>
        <v>0</v>
      </c>
      <c r="AH2425" s="110">
        <f t="shared" si="562"/>
        <v>0</v>
      </c>
      <c r="AI2425" s="110">
        <f t="shared" si="563"/>
        <v>1</v>
      </c>
      <c r="AJ2425" s="100">
        <f>ROW()</f>
        <v>2425</v>
      </c>
      <c r="AK2425" s="100" t="str">
        <f>INDEX('BadRows RECART'!$C$2:$C$1207,MATCH(monthly_gwh_mw!AJ2425,'BadRows RECART'!$D$2:$D$1207,0))</f>
        <v>EC_M_0-000-000-010</v>
      </c>
    </row>
    <row r="2426" spans="1:37" ht="20">
      <c r="A2426" s="106" t="s">
        <v>3907</v>
      </c>
      <c r="B2426" s="106" t="s">
        <v>437</v>
      </c>
      <c r="C2426" s="106" t="s">
        <v>6313</v>
      </c>
      <c r="D2426" s="168">
        <v>2020</v>
      </c>
      <c r="E2426" s="168">
        <v>3</v>
      </c>
      <c r="F2426" s="169">
        <v>0</v>
      </c>
      <c r="G2426" s="212" t="s">
        <v>6314</v>
      </c>
      <c r="H2426" s="212" t="s">
        <v>6314</v>
      </c>
      <c r="I2426" s="106" t="s">
        <v>556</v>
      </c>
      <c r="K2426" s="83" t="s">
        <v>6314</v>
      </c>
      <c r="L2426" s="83" t="s">
        <v>6314</v>
      </c>
      <c r="M2426" s="45" t="str">
        <f>IF(
ISNA(INDEX(resources!E:E,MATCH(B2426,resources!B:B,0))),"fillme",
INDEX(resources!E:E,MATCH(B2426,resources!B:B,0)))</f>
        <v>transfer_purchase</v>
      </c>
      <c r="N2426" s="45">
        <v>1</v>
      </c>
      <c r="O2426" s="83" t="str">
        <f>IFERROR(INDEX(resources!K:K,MATCH(B2426,resources!B:B,0)),"fillme")</f>
        <v>unknown</v>
      </c>
      <c r="P2426" s="89" t="str">
        <f t="shared" si="551"/>
        <v>unknown_2020_3</v>
      </c>
      <c r="Q2426" s="87">
        <f>INDEX(elcc!G:G,MATCH(P2426,elcc!D:D,0))</f>
        <v>0</v>
      </c>
      <c r="R2426" s="89">
        <f t="shared" si="552"/>
        <v>1</v>
      </c>
      <c r="S2426" s="89" t="s">
        <v>6314</v>
      </c>
      <c r="T2426" s="89" t="s">
        <v>6314</v>
      </c>
      <c r="U2426" s="90" t="str">
        <f t="shared" si="553"/>
        <v>ok</v>
      </c>
      <c r="V2426" s="63" t="str">
        <f>INDEX(resources!F:F,MATCH(B2426,resources!B:B,0))</f>
        <v>special</v>
      </c>
      <c r="W2426" s="110">
        <f t="shared" si="554"/>
        <v>0</v>
      </c>
      <c r="X2426" s="110">
        <f t="shared" si="555"/>
        <v>0</v>
      </c>
      <c r="Y2426" s="110" t="str">
        <f t="shared" si="556"/>
        <v>transfer_purchase_raonly_na_CONFIDENTIAL</v>
      </c>
      <c r="Z2426" s="110">
        <f>IF(COUNTIFS($Y$2:Y2426,Y2426)=1,1,0)</f>
        <v>0</v>
      </c>
      <c r="AA2426" s="110">
        <f>SUM($Z$2:Z2426)*Z2426</f>
        <v>0</v>
      </c>
      <c r="AB2426" s="110">
        <f>COUNTIFS(resources!B:B,B2426)</f>
        <v>1</v>
      </c>
      <c r="AC2426" s="110">
        <f t="shared" si="557"/>
        <v>1</v>
      </c>
      <c r="AD2426" s="110">
        <f t="shared" si="558"/>
        <v>1</v>
      </c>
      <c r="AE2426" s="110">
        <f t="shared" si="559"/>
        <v>0</v>
      </c>
      <c r="AF2426" s="110">
        <f t="shared" si="560"/>
        <v>1</v>
      </c>
      <c r="AG2426" s="110">
        <f t="shared" si="561"/>
        <v>0</v>
      </c>
      <c r="AH2426" s="110">
        <f t="shared" si="562"/>
        <v>0</v>
      </c>
      <c r="AI2426" s="110">
        <f t="shared" si="563"/>
        <v>1</v>
      </c>
      <c r="AJ2426" s="100">
        <f>ROW()</f>
        <v>2426</v>
      </c>
      <c r="AK2426" s="100" t="str">
        <f>INDEX('BadRows RECART'!$C$2:$C$1207,MATCH(monthly_gwh_mw!AJ2426,'BadRows RECART'!$D$2:$D$1207,0))</f>
        <v>EC_M_0-000-000-010</v>
      </c>
    </row>
    <row r="2427" spans="1:37" ht="20">
      <c r="A2427" s="106" t="s">
        <v>3907</v>
      </c>
      <c r="B2427" s="106" t="s">
        <v>437</v>
      </c>
      <c r="C2427" s="106" t="s">
        <v>6313</v>
      </c>
      <c r="D2427" s="168">
        <v>2020</v>
      </c>
      <c r="E2427" s="168">
        <v>4</v>
      </c>
      <c r="F2427" s="169">
        <v>0</v>
      </c>
      <c r="G2427" s="212" t="s">
        <v>6314</v>
      </c>
      <c r="H2427" s="212" t="s">
        <v>6314</v>
      </c>
      <c r="I2427" s="106" t="s">
        <v>556</v>
      </c>
      <c r="K2427" s="83" t="s">
        <v>6314</v>
      </c>
      <c r="L2427" s="83" t="s">
        <v>6314</v>
      </c>
      <c r="M2427" s="45" t="str">
        <f>IF(
ISNA(INDEX(resources!E:E,MATCH(B2427,resources!B:B,0))),"fillme",
INDEX(resources!E:E,MATCH(B2427,resources!B:B,0)))</f>
        <v>transfer_purchase</v>
      </c>
      <c r="N2427" s="45">
        <v>1</v>
      </c>
      <c r="O2427" s="83" t="str">
        <f>IFERROR(INDEX(resources!K:K,MATCH(B2427,resources!B:B,0)),"fillme")</f>
        <v>unknown</v>
      </c>
      <c r="P2427" s="89" t="str">
        <f t="shared" si="551"/>
        <v>unknown_2020_4</v>
      </c>
      <c r="Q2427" s="87">
        <f>INDEX(elcc!G:G,MATCH(P2427,elcc!D:D,0))</f>
        <v>0</v>
      </c>
      <c r="R2427" s="89">
        <f t="shared" si="552"/>
        <v>1</v>
      </c>
      <c r="S2427" s="89" t="s">
        <v>6314</v>
      </c>
      <c r="T2427" s="89" t="s">
        <v>6314</v>
      </c>
      <c r="U2427" s="90" t="str">
        <f t="shared" si="553"/>
        <v>ok</v>
      </c>
      <c r="V2427" s="63" t="str">
        <f>INDEX(resources!F:F,MATCH(B2427,resources!B:B,0))</f>
        <v>special</v>
      </c>
      <c r="W2427" s="110">
        <f t="shared" si="554"/>
        <v>0</v>
      </c>
      <c r="X2427" s="110">
        <f t="shared" si="555"/>
        <v>0</v>
      </c>
      <c r="Y2427" s="110" t="str">
        <f t="shared" si="556"/>
        <v>transfer_purchase_raonly_na_CONFIDENTIAL</v>
      </c>
      <c r="Z2427" s="110">
        <f>IF(COUNTIFS($Y$2:Y2427,Y2427)=1,1,0)</f>
        <v>0</v>
      </c>
      <c r="AA2427" s="110">
        <f>SUM($Z$2:Z2427)*Z2427</f>
        <v>0</v>
      </c>
      <c r="AB2427" s="110">
        <f>COUNTIFS(resources!B:B,B2427)</f>
        <v>1</v>
      </c>
      <c r="AC2427" s="110">
        <f t="shared" si="557"/>
        <v>1</v>
      </c>
      <c r="AD2427" s="110">
        <f t="shared" si="558"/>
        <v>1</v>
      </c>
      <c r="AE2427" s="110">
        <f t="shared" si="559"/>
        <v>0</v>
      </c>
      <c r="AF2427" s="110">
        <f t="shared" si="560"/>
        <v>1</v>
      </c>
      <c r="AG2427" s="110">
        <f t="shared" si="561"/>
        <v>0</v>
      </c>
      <c r="AH2427" s="110">
        <f t="shared" si="562"/>
        <v>0</v>
      </c>
      <c r="AI2427" s="110">
        <f t="shared" si="563"/>
        <v>1</v>
      </c>
      <c r="AJ2427" s="100">
        <f>ROW()</f>
        <v>2427</v>
      </c>
      <c r="AK2427" s="100" t="str">
        <f>INDEX('BadRows RECART'!$C$2:$C$1207,MATCH(monthly_gwh_mw!AJ2427,'BadRows RECART'!$D$2:$D$1207,0))</f>
        <v>EC_M_0-000-000-010</v>
      </c>
    </row>
    <row r="2428" spans="1:37" ht="20">
      <c r="A2428" s="106" t="s">
        <v>3907</v>
      </c>
      <c r="B2428" s="106" t="s">
        <v>437</v>
      </c>
      <c r="C2428" s="106" t="s">
        <v>6313</v>
      </c>
      <c r="D2428" s="168">
        <v>2020</v>
      </c>
      <c r="E2428" s="168">
        <v>5</v>
      </c>
      <c r="F2428" s="169">
        <v>0</v>
      </c>
      <c r="G2428" s="212" t="s">
        <v>6314</v>
      </c>
      <c r="H2428" s="212" t="s">
        <v>6314</v>
      </c>
      <c r="I2428" s="106" t="s">
        <v>556</v>
      </c>
      <c r="K2428" s="83" t="s">
        <v>6314</v>
      </c>
      <c r="L2428" s="83" t="s">
        <v>6314</v>
      </c>
      <c r="M2428" s="45" t="str">
        <f>IF(
ISNA(INDEX(resources!E:E,MATCH(B2428,resources!B:B,0))),"fillme",
INDEX(resources!E:E,MATCH(B2428,resources!B:B,0)))</f>
        <v>transfer_purchase</v>
      </c>
      <c r="N2428" s="45">
        <v>1</v>
      </c>
      <c r="O2428" s="83" t="str">
        <f>IFERROR(INDEX(resources!K:K,MATCH(B2428,resources!B:B,0)),"fillme")</f>
        <v>unknown</v>
      </c>
      <c r="P2428" s="89" t="str">
        <f t="shared" si="551"/>
        <v>unknown_2020_5</v>
      </c>
      <c r="Q2428" s="87">
        <f>INDEX(elcc!G:G,MATCH(P2428,elcc!D:D,0))</f>
        <v>0</v>
      </c>
      <c r="R2428" s="89">
        <f t="shared" si="552"/>
        <v>1</v>
      </c>
      <c r="S2428" s="89" t="s">
        <v>6314</v>
      </c>
      <c r="T2428" s="89" t="s">
        <v>6314</v>
      </c>
      <c r="U2428" s="90" t="str">
        <f t="shared" si="553"/>
        <v>ok</v>
      </c>
      <c r="V2428" s="63" t="str">
        <f>INDEX(resources!F:F,MATCH(B2428,resources!B:B,0))</f>
        <v>special</v>
      </c>
      <c r="W2428" s="110">
        <f t="shared" si="554"/>
        <v>0</v>
      </c>
      <c r="X2428" s="110">
        <f t="shared" si="555"/>
        <v>0</v>
      </c>
      <c r="Y2428" s="110" t="str">
        <f t="shared" si="556"/>
        <v>transfer_purchase_raonly_na_CONFIDENTIAL</v>
      </c>
      <c r="Z2428" s="110">
        <f>IF(COUNTIFS($Y$2:Y2428,Y2428)=1,1,0)</f>
        <v>0</v>
      </c>
      <c r="AA2428" s="110">
        <f>SUM($Z$2:Z2428)*Z2428</f>
        <v>0</v>
      </c>
      <c r="AB2428" s="110">
        <f>COUNTIFS(resources!B:B,B2428)</f>
        <v>1</v>
      </c>
      <c r="AC2428" s="110">
        <f t="shared" si="557"/>
        <v>1</v>
      </c>
      <c r="AD2428" s="110">
        <f t="shared" si="558"/>
        <v>1</v>
      </c>
      <c r="AE2428" s="110">
        <f t="shared" si="559"/>
        <v>0</v>
      </c>
      <c r="AF2428" s="110">
        <f t="shared" si="560"/>
        <v>1</v>
      </c>
      <c r="AG2428" s="110">
        <f t="shared" si="561"/>
        <v>0</v>
      </c>
      <c r="AH2428" s="110">
        <f t="shared" si="562"/>
        <v>0</v>
      </c>
      <c r="AI2428" s="110">
        <f t="shared" si="563"/>
        <v>1</v>
      </c>
      <c r="AJ2428" s="100">
        <f>ROW()</f>
        <v>2428</v>
      </c>
      <c r="AK2428" s="100" t="str">
        <f>INDEX('BadRows RECART'!$C$2:$C$1207,MATCH(monthly_gwh_mw!AJ2428,'BadRows RECART'!$D$2:$D$1207,0))</f>
        <v>EC_M_0-000-000-010</v>
      </c>
    </row>
    <row r="2429" spans="1:37" ht="20">
      <c r="A2429" s="106" t="s">
        <v>3907</v>
      </c>
      <c r="B2429" s="106" t="s">
        <v>437</v>
      </c>
      <c r="C2429" s="106" t="s">
        <v>6313</v>
      </c>
      <c r="D2429" s="168">
        <v>2020</v>
      </c>
      <c r="E2429" s="168">
        <v>6</v>
      </c>
      <c r="F2429" s="169">
        <v>0</v>
      </c>
      <c r="G2429" s="212" t="s">
        <v>6314</v>
      </c>
      <c r="H2429" s="212" t="s">
        <v>6314</v>
      </c>
      <c r="I2429" s="106" t="s">
        <v>556</v>
      </c>
      <c r="K2429" s="83" t="s">
        <v>6314</v>
      </c>
      <c r="L2429" s="83" t="s">
        <v>6314</v>
      </c>
      <c r="M2429" s="45" t="str">
        <f>IF(
ISNA(INDEX(resources!E:E,MATCH(B2429,resources!B:B,0))),"fillme",
INDEX(resources!E:E,MATCH(B2429,resources!B:B,0)))</f>
        <v>transfer_purchase</v>
      </c>
      <c r="N2429" s="45">
        <v>1</v>
      </c>
      <c r="O2429" s="83" t="str">
        <f>IFERROR(INDEX(resources!K:K,MATCH(B2429,resources!B:B,0)),"fillme")</f>
        <v>unknown</v>
      </c>
      <c r="P2429" s="89" t="str">
        <f t="shared" si="551"/>
        <v>unknown_2020_6</v>
      </c>
      <c r="Q2429" s="87">
        <f>INDEX(elcc!G:G,MATCH(P2429,elcc!D:D,0))</f>
        <v>0</v>
      </c>
      <c r="R2429" s="89">
        <f t="shared" si="552"/>
        <v>1</v>
      </c>
      <c r="S2429" s="89" t="s">
        <v>6314</v>
      </c>
      <c r="T2429" s="89" t="s">
        <v>6314</v>
      </c>
      <c r="U2429" s="90" t="str">
        <f t="shared" si="553"/>
        <v>ok</v>
      </c>
      <c r="V2429" s="63" t="str">
        <f>INDEX(resources!F:F,MATCH(B2429,resources!B:B,0))</f>
        <v>special</v>
      </c>
      <c r="W2429" s="110">
        <f t="shared" si="554"/>
        <v>0</v>
      </c>
      <c r="X2429" s="110">
        <f t="shared" si="555"/>
        <v>0</v>
      </c>
      <c r="Y2429" s="110" t="str">
        <f t="shared" si="556"/>
        <v>transfer_purchase_raonly_na_CONFIDENTIAL</v>
      </c>
      <c r="Z2429" s="110">
        <f>IF(COUNTIFS($Y$2:Y2429,Y2429)=1,1,0)</f>
        <v>0</v>
      </c>
      <c r="AA2429" s="110">
        <f>SUM($Z$2:Z2429)*Z2429</f>
        <v>0</v>
      </c>
      <c r="AB2429" s="110">
        <f>COUNTIFS(resources!B:B,B2429)</f>
        <v>1</v>
      </c>
      <c r="AC2429" s="110">
        <f t="shared" si="557"/>
        <v>1</v>
      </c>
      <c r="AD2429" s="110">
        <f t="shared" si="558"/>
        <v>1</v>
      </c>
      <c r="AE2429" s="110">
        <f t="shared" si="559"/>
        <v>0</v>
      </c>
      <c r="AF2429" s="110">
        <f t="shared" si="560"/>
        <v>1</v>
      </c>
      <c r="AG2429" s="110">
        <f t="shared" si="561"/>
        <v>0</v>
      </c>
      <c r="AH2429" s="110">
        <f t="shared" si="562"/>
        <v>0</v>
      </c>
      <c r="AI2429" s="110">
        <f t="shared" si="563"/>
        <v>1</v>
      </c>
      <c r="AJ2429" s="100">
        <f>ROW()</f>
        <v>2429</v>
      </c>
      <c r="AK2429" s="100" t="str">
        <f>INDEX('BadRows RECART'!$C$2:$C$1207,MATCH(monthly_gwh_mw!AJ2429,'BadRows RECART'!$D$2:$D$1207,0))</f>
        <v>EC_M_0-000-000-010</v>
      </c>
    </row>
    <row r="2430" spans="1:37" ht="20">
      <c r="A2430" s="106" t="s">
        <v>3907</v>
      </c>
      <c r="B2430" s="106" t="s">
        <v>437</v>
      </c>
      <c r="C2430" s="106" t="s">
        <v>6313</v>
      </c>
      <c r="D2430" s="168">
        <v>2020</v>
      </c>
      <c r="E2430" s="168">
        <v>7</v>
      </c>
      <c r="F2430" s="169">
        <v>0</v>
      </c>
      <c r="G2430" s="212" t="s">
        <v>6314</v>
      </c>
      <c r="H2430" s="212" t="s">
        <v>6314</v>
      </c>
      <c r="I2430" s="106" t="s">
        <v>556</v>
      </c>
      <c r="K2430" s="83" t="s">
        <v>6314</v>
      </c>
      <c r="L2430" s="83" t="s">
        <v>6314</v>
      </c>
      <c r="M2430" s="45" t="str">
        <f>IF(
ISNA(INDEX(resources!E:E,MATCH(B2430,resources!B:B,0))),"fillme",
INDEX(resources!E:E,MATCH(B2430,resources!B:B,0)))</f>
        <v>transfer_purchase</v>
      </c>
      <c r="N2430" s="45">
        <v>1</v>
      </c>
      <c r="O2430" s="83" t="str">
        <f>IFERROR(INDEX(resources!K:K,MATCH(B2430,resources!B:B,0)),"fillme")</f>
        <v>unknown</v>
      </c>
      <c r="P2430" s="89" t="str">
        <f t="shared" si="551"/>
        <v>unknown_2020_7</v>
      </c>
      <c r="Q2430" s="87">
        <f>INDEX(elcc!G:G,MATCH(P2430,elcc!D:D,0))</f>
        <v>0</v>
      </c>
      <c r="R2430" s="89">
        <f t="shared" si="552"/>
        <v>1</v>
      </c>
      <c r="S2430" s="89" t="s">
        <v>6314</v>
      </c>
      <c r="T2430" s="89" t="s">
        <v>6314</v>
      </c>
      <c r="U2430" s="90" t="str">
        <f t="shared" si="553"/>
        <v>ok</v>
      </c>
      <c r="V2430" s="63" t="str">
        <f>INDEX(resources!F:F,MATCH(B2430,resources!B:B,0))</f>
        <v>special</v>
      </c>
      <c r="W2430" s="110">
        <f t="shared" si="554"/>
        <v>0</v>
      </c>
      <c r="X2430" s="110">
        <f t="shared" si="555"/>
        <v>0</v>
      </c>
      <c r="Y2430" s="110" t="str">
        <f t="shared" si="556"/>
        <v>transfer_purchase_raonly_na_CONFIDENTIAL</v>
      </c>
      <c r="Z2430" s="110">
        <f>IF(COUNTIFS($Y$2:Y2430,Y2430)=1,1,0)</f>
        <v>0</v>
      </c>
      <c r="AA2430" s="110">
        <f>SUM($Z$2:Z2430)*Z2430</f>
        <v>0</v>
      </c>
      <c r="AB2430" s="110">
        <f>COUNTIFS(resources!B:B,B2430)</f>
        <v>1</v>
      </c>
      <c r="AC2430" s="110">
        <f t="shared" si="557"/>
        <v>1</v>
      </c>
      <c r="AD2430" s="110">
        <f t="shared" si="558"/>
        <v>1</v>
      </c>
      <c r="AE2430" s="110">
        <f t="shared" si="559"/>
        <v>0</v>
      </c>
      <c r="AF2430" s="110">
        <f t="shared" si="560"/>
        <v>1</v>
      </c>
      <c r="AG2430" s="110">
        <f t="shared" si="561"/>
        <v>0</v>
      </c>
      <c r="AH2430" s="110">
        <f t="shared" si="562"/>
        <v>0</v>
      </c>
      <c r="AI2430" s="110">
        <f t="shared" si="563"/>
        <v>1</v>
      </c>
      <c r="AJ2430" s="100">
        <f>ROW()</f>
        <v>2430</v>
      </c>
      <c r="AK2430" s="100" t="str">
        <f>INDEX('BadRows RECART'!$C$2:$C$1207,MATCH(monthly_gwh_mw!AJ2430,'BadRows RECART'!$D$2:$D$1207,0))</f>
        <v>EC_M_0-000-000-010</v>
      </c>
    </row>
    <row r="2431" spans="1:37" ht="20">
      <c r="A2431" s="106" t="s">
        <v>3907</v>
      </c>
      <c r="B2431" s="106" t="s">
        <v>437</v>
      </c>
      <c r="C2431" s="106" t="s">
        <v>6313</v>
      </c>
      <c r="D2431" s="168">
        <v>2020</v>
      </c>
      <c r="E2431" s="168">
        <v>8</v>
      </c>
      <c r="F2431" s="169">
        <v>0</v>
      </c>
      <c r="G2431" s="212" t="s">
        <v>6314</v>
      </c>
      <c r="H2431" s="212" t="s">
        <v>6314</v>
      </c>
      <c r="I2431" s="106" t="s">
        <v>556</v>
      </c>
      <c r="K2431" s="83" t="s">
        <v>6314</v>
      </c>
      <c r="L2431" s="83" t="s">
        <v>6314</v>
      </c>
      <c r="M2431" s="45" t="str">
        <f>IF(
ISNA(INDEX(resources!E:E,MATCH(B2431,resources!B:B,0))),"fillme",
INDEX(resources!E:E,MATCH(B2431,resources!B:B,0)))</f>
        <v>transfer_purchase</v>
      </c>
      <c r="N2431" s="45">
        <v>1</v>
      </c>
      <c r="O2431" s="83" t="str">
        <f>IFERROR(INDEX(resources!K:K,MATCH(B2431,resources!B:B,0)),"fillme")</f>
        <v>unknown</v>
      </c>
      <c r="P2431" s="89" t="str">
        <f t="shared" si="551"/>
        <v>unknown_2020_8</v>
      </c>
      <c r="Q2431" s="87">
        <f>INDEX(elcc!G:G,MATCH(P2431,elcc!D:D,0))</f>
        <v>0</v>
      </c>
      <c r="R2431" s="89">
        <f t="shared" si="552"/>
        <v>1</v>
      </c>
      <c r="S2431" s="89" t="s">
        <v>6314</v>
      </c>
      <c r="T2431" s="89" t="s">
        <v>6314</v>
      </c>
      <c r="U2431" s="90" t="str">
        <f t="shared" si="553"/>
        <v>ok</v>
      </c>
      <c r="V2431" s="63" t="str">
        <f>INDEX(resources!F:F,MATCH(B2431,resources!B:B,0))</f>
        <v>special</v>
      </c>
      <c r="W2431" s="110">
        <f t="shared" si="554"/>
        <v>0</v>
      </c>
      <c r="X2431" s="110">
        <f t="shared" si="555"/>
        <v>0</v>
      </c>
      <c r="Y2431" s="110" t="str">
        <f t="shared" si="556"/>
        <v>transfer_purchase_raonly_na_CONFIDENTIAL</v>
      </c>
      <c r="Z2431" s="110">
        <f>IF(COUNTIFS($Y$2:Y2431,Y2431)=1,1,0)</f>
        <v>0</v>
      </c>
      <c r="AA2431" s="110">
        <f>SUM($Z$2:Z2431)*Z2431</f>
        <v>0</v>
      </c>
      <c r="AB2431" s="110">
        <f>COUNTIFS(resources!B:B,B2431)</f>
        <v>1</v>
      </c>
      <c r="AC2431" s="110">
        <f t="shared" si="557"/>
        <v>1</v>
      </c>
      <c r="AD2431" s="110">
        <f t="shared" si="558"/>
        <v>1</v>
      </c>
      <c r="AE2431" s="110">
        <f t="shared" si="559"/>
        <v>0</v>
      </c>
      <c r="AF2431" s="110">
        <f t="shared" si="560"/>
        <v>1</v>
      </c>
      <c r="AG2431" s="110">
        <f t="shared" si="561"/>
        <v>0</v>
      </c>
      <c r="AH2431" s="110">
        <f t="shared" si="562"/>
        <v>0</v>
      </c>
      <c r="AI2431" s="110">
        <f t="shared" si="563"/>
        <v>1</v>
      </c>
      <c r="AJ2431" s="100">
        <f>ROW()</f>
        <v>2431</v>
      </c>
      <c r="AK2431" s="100" t="str">
        <f>INDEX('BadRows RECART'!$C$2:$C$1207,MATCH(monthly_gwh_mw!AJ2431,'BadRows RECART'!$D$2:$D$1207,0))</f>
        <v>EC_M_0-000-000-010</v>
      </c>
    </row>
    <row r="2432" spans="1:37" ht="20">
      <c r="A2432" s="106" t="s">
        <v>3907</v>
      </c>
      <c r="B2432" s="106" t="s">
        <v>437</v>
      </c>
      <c r="C2432" s="106" t="s">
        <v>6313</v>
      </c>
      <c r="D2432" s="168">
        <v>2020</v>
      </c>
      <c r="E2432" s="168">
        <v>9</v>
      </c>
      <c r="F2432" s="169">
        <v>0</v>
      </c>
      <c r="G2432" s="212" t="s">
        <v>6314</v>
      </c>
      <c r="H2432" s="212" t="s">
        <v>6314</v>
      </c>
      <c r="I2432" s="106" t="s">
        <v>556</v>
      </c>
      <c r="K2432" s="83" t="s">
        <v>6314</v>
      </c>
      <c r="L2432" s="83" t="s">
        <v>6314</v>
      </c>
      <c r="M2432" s="45" t="str">
        <f>IF(
ISNA(INDEX(resources!E:E,MATCH(B2432,resources!B:B,0))),"fillme",
INDEX(resources!E:E,MATCH(B2432,resources!B:B,0)))</f>
        <v>transfer_purchase</v>
      </c>
      <c r="N2432" s="45">
        <v>1</v>
      </c>
      <c r="O2432" s="83" t="str">
        <f>IFERROR(INDEX(resources!K:K,MATCH(B2432,resources!B:B,0)),"fillme")</f>
        <v>unknown</v>
      </c>
      <c r="P2432" s="89" t="str">
        <f t="shared" si="551"/>
        <v>unknown_2020_9</v>
      </c>
      <c r="Q2432" s="87">
        <f>INDEX(elcc!G:G,MATCH(P2432,elcc!D:D,0))</f>
        <v>0</v>
      </c>
      <c r="R2432" s="89">
        <f t="shared" si="552"/>
        <v>1</v>
      </c>
      <c r="S2432" s="89" t="s">
        <v>6314</v>
      </c>
      <c r="T2432" s="89" t="s">
        <v>6314</v>
      </c>
      <c r="U2432" s="90" t="str">
        <f t="shared" si="553"/>
        <v>ok</v>
      </c>
      <c r="V2432" s="63" t="str">
        <f>INDEX(resources!F:F,MATCH(B2432,resources!B:B,0))</f>
        <v>special</v>
      </c>
      <c r="W2432" s="110">
        <f t="shared" si="554"/>
        <v>0</v>
      </c>
      <c r="X2432" s="110">
        <f t="shared" si="555"/>
        <v>0</v>
      </c>
      <c r="Y2432" s="110" t="str">
        <f t="shared" si="556"/>
        <v>transfer_purchase_raonly_na_CONFIDENTIAL</v>
      </c>
      <c r="Z2432" s="110">
        <f>IF(COUNTIFS($Y$2:Y2432,Y2432)=1,1,0)</f>
        <v>0</v>
      </c>
      <c r="AA2432" s="110">
        <f>SUM($Z$2:Z2432)*Z2432</f>
        <v>0</v>
      </c>
      <c r="AB2432" s="110">
        <f>COUNTIFS(resources!B:B,B2432)</f>
        <v>1</v>
      </c>
      <c r="AC2432" s="110">
        <f t="shared" si="557"/>
        <v>1</v>
      </c>
      <c r="AD2432" s="110">
        <f t="shared" si="558"/>
        <v>1</v>
      </c>
      <c r="AE2432" s="110">
        <f t="shared" si="559"/>
        <v>0</v>
      </c>
      <c r="AF2432" s="110">
        <f t="shared" si="560"/>
        <v>1</v>
      </c>
      <c r="AG2432" s="110">
        <f t="shared" si="561"/>
        <v>0</v>
      </c>
      <c r="AH2432" s="110">
        <f t="shared" si="562"/>
        <v>0</v>
      </c>
      <c r="AI2432" s="110">
        <f t="shared" si="563"/>
        <v>1</v>
      </c>
      <c r="AJ2432" s="100">
        <f>ROW()</f>
        <v>2432</v>
      </c>
      <c r="AK2432" s="100" t="str">
        <f>INDEX('BadRows RECART'!$C$2:$C$1207,MATCH(monthly_gwh_mw!AJ2432,'BadRows RECART'!$D$2:$D$1207,0))</f>
        <v>EC_M_0-000-000-010</v>
      </c>
    </row>
    <row r="2433" spans="1:37" ht="20">
      <c r="A2433" s="106" t="s">
        <v>3907</v>
      </c>
      <c r="B2433" s="106" t="s">
        <v>437</v>
      </c>
      <c r="C2433" s="106" t="s">
        <v>6313</v>
      </c>
      <c r="D2433" s="168">
        <v>2020</v>
      </c>
      <c r="E2433" s="168">
        <v>10</v>
      </c>
      <c r="F2433" s="169">
        <v>0</v>
      </c>
      <c r="G2433" s="212" t="s">
        <v>6314</v>
      </c>
      <c r="H2433" s="212" t="s">
        <v>6314</v>
      </c>
      <c r="I2433" s="106" t="s">
        <v>556</v>
      </c>
      <c r="K2433" s="83" t="s">
        <v>6314</v>
      </c>
      <c r="L2433" s="83" t="s">
        <v>6314</v>
      </c>
      <c r="M2433" s="45" t="str">
        <f>IF(
ISNA(INDEX(resources!E:E,MATCH(B2433,resources!B:B,0))),"fillme",
INDEX(resources!E:E,MATCH(B2433,resources!B:B,0)))</f>
        <v>transfer_purchase</v>
      </c>
      <c r="N2433" s="45">
        <v>1</v>
      </c>
      <c r="O2433" s="83" t="str">
        <f>IFERROR(INDEX(resources!K:K,MATCH(B2433,resources!B:B,0)),"fillme")</f>
        <v>unknown</v>
      </c>
      <c r="P2433" s="89" t="str">
        <f t="shared" si="551"/>
        <v>unknown_2020_10</v>
      </c>
      <c r="Q2433" s="87">
        <f>INDEX(elcc!G:G,MATCH(P2433,elcc!D:D,0))</f>
        <v>0</v>
      </c>
      <c r="R2433" s="89">
        <f t="shared" si="552"/>
        <v>1</v>
      </c>
      <c r="S2433" s="89" t="s">
        <v>6314</v>
      </c>
      <c r="T2433" s="89" t="s">
        <v>6314</v>
      </c>
      <c r="U2433" s="90" t="str">
        <f t="shared" si="553"/>
        <v>ok</v>
      </c>
      <c r="V2433" s="63" t="str">
        <f>INDEX(resources!F:F,MATCH(B2433,resources!B:B,0))</f>
        <v>special</v>
      </c>
      <c r="W2433" s="110">
        <f t="shared" si="554"/>
        <v>0</v>
      </c>
      <c r="X2433" s="110">
        <f t="shared" si="555"/>
        <v>0</v>
      </c>
      <c r="Y2433" s="110" t="str">
        <f t="shared" si="556"/>
        <v>transfer_purchase_raonly_na_CONFIDENTIAL</v>
      </c>
      <c r="Z2433" s="110">
        <f>IF(COUNTIFS($Y$2:Y2433,Y2433)=1,1,0)</f>
        <v>0</v>
      </c>
      <c r="AA2433" s="110">
        <f>SUM($Z$2:Z2433)*Z2433</f>
        <v>0</v>
      </c>
      <c r="AB2433" s="110">
        <f>COUNTIFS(resources!B:B,B2433)</f>
        <v>1</v>
      </c>
      <c r="AC2433" s="110">
        <f t="shared" si="557"/>
        <v>1</v>
      </c>
      <c r="AD2433" s="110">
        <f t="shared" si="558"/>
        <v>1</v>
      </c>
      <c r="AE2433" s="110">
        <f t="shared" si="559"/>
        <v>0</v>
      </c>
      <c r="AF2433" s="110">
        <f t="shared" si="560"/>
        <v>1</v>
      </c>
      <c r="AG2433" s="110">
        <f t="shared" si="561"/>
        <v>0</v>
      </c>
      <c r="AH2433" s="110">
        <f t="shared" si="562"/>
        <v>0</v>
      </c>
      <c r="AI2433" s="110">
        <f t="shared" si="563"/>
        <v>1</v>
      </c>
      <c r="AJ2433" s="100">
        <f>ROW()</f>
        <v>2433</v>
      </c>
      <c r="AK2433" s="100" t="str">
        <f>INDEX('BadRows RECART'!$C$2:$C$1207,MATCH(monthly_gwh_mw!AJ2433,'BadRows RECART'!$D$2:$D$1207,0))</f>
        <v>EC_M_0-000-000-010</v>
      </c>
    </row>
    <row r="2434" spans="1:37" ht="20">
      <c r="A2434" s="106" t="s">
        <v>3907</v>
      </c>
      <c r="B2434" s="106" t="s">
        <v>437</v>
      </c>
      <c r="C2434" s="106" t="s">
        <v>6313</v>
      </c>
      <c r="D2434" s="168">
        <v>2020</v>
      </c>
      <c r="E2434" s="168">
        <v>11</v>
      </c>
      <c r="F2434" s="169">
        <v>0</v>
      </c>
      <c r="G2434" s="212" t="s">
        <v>6314</v>
      </c>
      <c r="H2434" s="212" t="s">
        <v>6314</v>
      </c>
      <c r="I2434" s="106" t="s">
        <v>556</v>
      </c>
      <c r="K2434" s="83" t="s">
        <v>6314</v>
      </c>
      <c r="L2434" s="83" t="s">
        <v>6314</v>
      </c>
      <c r="M2434" s="45" t="str">
        <f>IF(
ISNA(INDEX(resources!E:E,MATCH(B2434,resources!B:B,0))),"fillme",
INDEX(resources!E:E,MATCH(B2434,resources!B:B,0)))</f>
        <v>transfer_purchase</v>
      </c>
      <c r="N2434" s="45">
        <v>1</v>
      </c>
      <c r="O2434" s="83" t="str">
        <f>IFERROR(INDEX(resources!K:K,MATCH(B2434,resources!B:B,0)),"fillme")</f>
        <v>unknown</v>
      </c>
      <c r="P2434" s="89" t="str">
        <f t="shared" si="551"/>
        <v>unknown_2020_11</v>
      </c>
      <c r="Q2434" s="87">
        <f>INDEX(elcc!G:G,MATCH(P2434,elcc!D:D,0))</f>
        <v>0</v>
      </c>
      <c r="R2434" s="89">
        <f t="shared" si="552"/>
        <v>1</v>
      </c>
      <c r="S2434" s="89" t="s">
        <v>6314</v>
      </c>
      <c r="T2434" s="89" t="s">
        <v>6314</v>
      </c>
      <c r="U2434" s="90" t="str">
        <f t="shared" si="553"/>
        <v>ok</v>
      </c>
      <c r="V2434" s="63" t="str">
        <f>INDEX(resources!F:F,MATCH(B2434,resources!B:B,0))</f>
        <v>special</v>
      </c>
      <c r="W2434" s="110">
        <f t="shared" si="554"/>
        <v>0</v>
      </c>
      <c r="X2434" s="110">
        <f t="shared" si="555"/>
        <v>0</v>
      </c>
      <c r="Y2434" s="110" t="str">
        <f t="shared" si="556"/>
        <v>transfer_purchase_raonly_na_CONFIDENTIAL</v>
      </c>
      <c r="Z2434" s="110">
        <f>IF(COUNTIFS($Y$2:Y2434,Y2434)=1,1,0)</f>
        <v>0</v>
      </c>
      <c r="AA2434" s="110">
        <f>SUM($Z$2:Z2434)*Z2434</f>
        <v>0</v>
      </c>
      <c r="AB2434" s="110">
        <f>COUNTIFS(resources!B:B,B2434)</f>
        <v>1</v>
      </c>
      <c r="AC2434" s="110">
        <f t="shared" si="557"/>
        <v>1</v>
      </c>
      <c r="AD2434" s="110">
        <f t="shared" si="558"/>
        <v>1</v>
      </c>
      <c r="AE2434" s="110">
        <f t="shared" si="559"/>
        <v>0</v>
      </c>
      <c r="AF2434" s="110">
        <f t="shared" si="560"/>
        <v>1</v>
      </c>
      <c r="AG2434" s="110">
        <f t="shared" si="561"/>
        <v>0</v>
      </c>
      <c r="AH2434" s="110">
        <f t="shared" si="562"/>
        <v>0</v>
      </c>
      <c r="AI2434" s="110">
        <f t="shared" si="563"/>
        <v>1</v>
      </c>
      <c r="AJ2434" s="100">
        <f>ROW()</f>
        <v>2434</v>
      </c>
      <c r="AK2434" s="100" t="str">
        <f>INDEX('BadRows RECART'!$C$2:$C$1207,MATCH(monthly_gwh_mw!AJ2434,'BadRows RECART'!$D$2:$D$1207,0))</f>
        <v>EC_M_0-000-000-010</v>
      </c>
    </row>
    <row r="2435" spans="1:37" ht="20">
      <c r="A2435" s="106" t="s">
        <v>3907</v>
      </c>
      <c r="B2435" s="106" t="s">
        <v>437</v>
      </c>
      <c r="C2435" s="106" t="s">
        <v>6313</v>
      </c>
      <c r="D2435" s="168">
        <v>2020</v>
      </c>
      <c r="E2435" s="168">
        <v>12</v>
      </c>
      <c r="F2435" s="169">
        <v>0</v>
      </c>
      <c r="G2435" s="212" t="s">
        <v>6314</v>
      </c>
      <c r="H2435" s="212" t="s">
        <v>6314</v>
      </c>
      <c r="I2435" s="106" t="s">
        <v>556</v>
      </c>
      <c r="K2435" s="83" t="s">
        <v>6314</v>
      </c>
      <c r="L2435" s="83" t="s">
        <v>6314</v>
      </c>
      <c r="M2435" s="45" t="str">
        <f>IF(
ISNA(INDEX(resources!E:E,MATCH(B2435,resources!B:B,0))),"fillme",
INDEX(resources!E:E,MATCH(B2435,resources!B:B,0)))</f>
        <v>transfer_purchase</v>
      </c>
      <c r="N2435" s="45">
        <v>1</v>
      </c>
      <c r="O2435" s="83" t="str">
        <f>IFERROR(INDEX(resources!K:K,MATCH(B2435,resources!B:B,0)),"fillme")</f>
        <v>unknown</v>
      </c>
      <c r="P2435" s="89" t="str">
        <f t="shared" si="551"/>
        <v>unknown_2020_12</v>
      </c>
      <c r="Q2435" s="87">
        <f>INDEX(elcc!G:G,MATCH(P2435,elcc!D:D,0))</f>
        <v>0</v>
      </c>
      <c r="R2435" s="89">
        <f t="shared" si="552"/>
        <v>1</v>
      </c>
      <c r="S2435" s="89" t="s">
        <v>6314</v>
      </c>
      <c r="T2435" s="89" t="s">
        <v>6314</v>
      </c>
      <c r="U2435" s="90" t="str">
        <f t="shared" si="553"/>
        <v>ok</v>
      </c>
      <c r="V2435" s="63" t="str">
        <f>INDEX(resources!F:F,MATCH(B2435,resources!B:B,0))</f>
        <v>special</v>
      </c>
      <c r="W2435" s="110">
        <f t="shared" si="554"/>
        <v>0</v>
      </c>
      <c r="X2435" s="110">
        <f t="shared" si="555"/>
        <v>0</v>
      </c>
      <c r="Y2435" s="110" t="str">
        <f t="shared" si="556"/>
        <v>transfer_purchase_raonly_na_CONFIDENTIAL</v>
      </c>
      <c r="Z2435" s="110">
        <f>IF(COUNTIFS($Y$2:Y2435,Y2435)=1,1,0)</f>
        <v>0</v>
      </c>
      <c r="AA2435" s="110">
        <f>SUM($Z$2:Z2435)*Z2435</f>
        <v>0</v>
      </c>
      <c r="AB2435" s="110">
        <f>COUNTIFS(resources!B:B,B2435)</f>
        <v>1</v>
      </c>
      <c r="AC2435" s="110">
        <f t="shared" si="557"/>
        <v>1</v>
      </c>
      <c r="AD2435" s="110">
        <f t="shared" si="558"/>
        <v>1</v>
      </c>
      <c r="AE2435" s="110">
        <f t="shared" si="559"/>
        <v>0</v>
      </c>
      <c r="AF2435" s="110">
        <f t="shared" si="560"/>
        <v>1</v>
      </c>
      <c r="AG2435" s="110">
        <f t="shared" si="561"/>
        <v>0</v>
      </c>
      <c r="AH2435" s="110">
        <f t="shared" si="562"/>
        <v>0</v>
      </c>
      <c r="AI2435" s="110">
        <f t="shared" si="563"/>
        <v>1</v>
      </c>
      <c r="AJ2435" s="100">
        <f>ROW()</f>
        <v>2435</v>
      </c>
      <c r="AK2435" s="100" t="str">
        <f>INDEX('BadRows RECART'!$C$2:$C$1207,MATCH(monthly_gwh_mw!AJ2435,'BadRows RECART'!$D$2:$D$1207,0))</f>
        <v>EC_M_0-000-000-010</v>
      </c>
    </row>
    <row r="2436" spans="1:37" ht="20">
      <c r="A2436" s="106" t="s">
        <v>3907</v>
      </c>
      <c r="B2436" s="106" t="s">
        <v>437</v>
      </c>
      <c r="C2436" s="106" t="s">
        <v>6313</v>
      </c>
      <c r="D2436" s="168">
        <v>2020</v>
      </c>
      <c r="E2436" s="168">
        <v>1</v>
      </c>
      <c r="F2436" s="169">
        <v>0</v>
      </c>
      <c r="G2436" s="212" t="s">
        <v>6314</v>
      </c>
      <c r="H2436" s="212" t="s">
        <v>6314</v>
      </c>
      <c r="I2436" s="106" t="s">
        <v>556</v>
      </c>
      <c r="K2436" s="83" t="s">
        <v>6314</v>
      </c>
      <c r="L2436" s="83" t="s">
        <v>6314</v>
      </c>
      <c r="M2436" s="45" t="str">
        <f>IF(
ISNA(INDEX(resources!E:E,MATCH(B2436,resources!B:B,0))),"fillme",
INDEX(resources!E:E,MATCH(B2436,resources!B:B,0)))</f>
        <v>transfer_purchase</v>
      </c>
      <c r="N2436" s="45">
        <v>1</v>
      </c>
      <c r="O2436" s="83" t="str">
        <f>IFERROR(INDEX(resources!K:K,MATCH(B2436,resources!B:B,0)),"fillme")</f>
        <v>unknown</v>
      </c>
      <c r="P2436" s="89" t="str">
        <f t="shared" si="551"/>
        <v>unknown_2020_1</v>
      </c>
      <c r="Q2436" s="87">
        <f>INDEX(elcc!G:G,MATCH(P2436,elcc!D:D,0))</f>
        <v>0</v>
      </c>
      <c r="R2436" s="89">
        <f t="shared" si="552"/>
        <v>1</v>
      </c>
      <c r="S2436" s="89" t="s">
        <v>6314</v>
      </c>
      <c r="T2436" s="89" t="s">
        <v>6314</v>
      </c>
      <c r="U2436" s="90" t="str">
        <f t="shared" si="553"/>
        <v>ok</v>
      </c>
      <c r="V2436" s="63" t="str">
        <f>INDEX(resources!F:F,MATCH(B2436,resources!B:B,0))</f>
        <v>special</v>
      </c>
      <c r="W2436" s="110">
        <f t="shared" si="554"/>
        <v>0</v>
      </c>
      <c r="X2436" s="110">
        <f t="shared" si="555"/>
        <v>0</v>
      </c>
      <c r="Y2436" s="110" t="str">
        <f t="shared" si="556"/>
        <v>transfer_purchase_raonly_na_CONFIDENTIAL</v>
      </c>
      <c r="Z2436" s="110">
        <f>IF(COUNTIFS($Y$2:Y2436,Y2436)=1,1,0)</f>
        <v>0</v>
      </c>
      <c r="AA2436" s="110">
        <f>SUM($Z$2:Z2436)*Z2436</f>
        <v>0</v>
      </c>
      <c r="AB2436" s="110">
        <f>COUNTIFS(resources!B:B,B2436)</f>
        <v>1</v>
      </c>
      <c r="AC2436" s="110">
        <f t="shared" si="557"/>
        <v>1</v>
      </c>
      <c r="AD2436" s="110">
        <f t="shared" si="558"/>
        <v>1</v>
      </c>
      <c r="AE2436" s="110">
        <f t="shared" si="559"/>
        <v>0</v>
      </c>
      <c r="AF2436" s="110">
        <f t="shared" si="560"/>
        <v>1</v>
      </c>
      <c r="AG2436" s="110">
        <f t="shared" si="561"/>
        <v>0</v>
      </c>
      <c r="AH2436" s="110">
        <f t="shared" si="562"/>
        <v>0</v>
      </c>
      <c r="AI2436" s="110">
        <f t="shared" si="563"/>
        <v>1</v>
      </c>
      <c r="AJ2436" s="100">
        <f>ROW()</f>
        <v>2436</v>
      </c>
      <c r="AK2436" s="100" t="str">
        <f>INDEX('BadRows RECART'!$C$2:$C$1207,MATCH(monthly_gwh_mw!AJ2436,'BadRows RECART'!$D$2:$D$1207,0))</f>
        <v>EC_M_0-000-000-010</v>
      </c>
    </row>
    <row r="2437" spans="1:37" ht="20">
      <c r="A2437" s="106" t="s">
        <v>3907</v>
      </c>
      <c r="B2437" s="106" t="s">
        <v>437</v>
      </c>
      <c r="C2437" s="106" t="s">
        <v>6313</v>
      </c>
      <c r="D2437" s="168">
        <v>2020</v>
      </c>
      <c r="E2437" s="168">
        <v>1</v>
      </c>
      <c r="F2437" s="169">
        <v>0</v>
      </c>
      <c r="G2437" s="212" t="s">
        <v>6314</v>
      </c>
      <c r="H2437" s="212" t="s">
        <v>6314</v>
      </c>
      <c r="I2437" s="106" t="s">
        <v>556</v>
      </c>
      <c r="K2437" s="83" t="s">
        <v>6314</v>
      </c>
      <c r="L2437" s="83" t="s">
        <v>6314</v>
      </c>
      <c r="M2437" s="45" t="str">
        <f>IF(
ISNA(INDEX(resources!E:E,MATCH(B2437,resources!B:B,0))),"fillme",
INDEX(resources!E:E,MATCH(B2437,resources!B:B,0)))</f>
        <v>transfer_purchase</v>
      </c>
      <c r="N2437" s="45">
        <v>1</v>
      </c>
      <c r="O2437" s="83" t="str">
        <f>IFERROR(INDEX(resources!K:K,MATCH(B2437,resources!B:B,0)),"fillme")</f>
        <v>unknown</v>
      </c>
      <c r="P2437" s="89" t="str">
        <f t="shared" si="551"/>
        <v>unknown_2020_1</v>
      </c>
      <c r="Q2437" s="87">
        <f>INDEX(elcc!G:G,MATCH(P2437,elcc!D:D,0))</f>
        <v>0</v>
      </c>
      <c r="R2437" s="89">
        <f t="shared" si="552"/>
        <v>1</v>
      </c>
      <c r="S2437" s="89" t="s">
        <v>6314</v>
      </c>
      <c r="T2437" s="89" t="s">
        <v>6314</v>
      </c>
      <c r="U2437" s="90" t="str">
        <f t="shared" si="553"/>
        <v>ok</v>
      </c>
      <c r="V2437" s="63" t="str">
        <f>INDEX(resources!F:F,MATCH(B2437,resources!B:B,0))</f>
        <v>special</v>
      </c>
      <c r="W2437" s="110">
        <f t="shared" si="554"/>
        <v>0</v>
      </c>
      <c r="X2437" s="110">
        <f t="shared" si="555"/>
        <v>0</v>
      </c>
      <c r="Y2437" s="110" t="str">
        <f t="shared" si="556"/>
        <v>transfer_purchase_raonly_na_CONFIDENTIAL</v>
      </c>
      <c r="Z2437" s="110">
        <f>IF(COUNTIFS($Y$2:Y2437,Y2437)=1,1,0)</f>
        <v>0</v>
      </c>
      <c r="AA2437" s="110">
        <f>SUM($Z$2:Z2437)*Z2437</f>
        <v>0</v>
      </c>
      <c r="AB2437" s="110">
        <f>COUNTIFS(resources!B:B,B2437)</f>
        <v>1</v>
      </c>
      <c r="AC2437" s="110">
        <f t="shared" si="557"/>
        <v>1</v>
      </c>
      <c r="AD2437" s="110">
        <f t="shared" si="558"/>
        <v>1</v>
      </c>
      <c r="AE2437" s="110">
        <f t="shared" si="559"/>
        <v>0</v>
      </c>
      <c r="AF2437" s="110">
        <f t="shared" si="560"/>
        <v>1</v>
      </c>
      <c r="AG2437" s="110">
        <f t="shared" si="561"/>
        <v>0</v>
      </c>
      <c r="AH2437" s="110">
        <f t="shared" si="562"/>
        <v>0</v>
      </c>
      <c r="AI2437" s="110">
        <f t="shared" si="563"/>
        <v>1</v>
      </c>
      <c r="AJ2437" s="100">
        <f>ROW()</f>
        <v>2437</v>
      </c>
      <c r="AK2437" s="100" t="str">
        <f>INDEX('BadRows RECART'!$C$2:$C$1207,MATCH(monthly_gwh_mw!AJ2437,'BadRows RECART'!$D$2:$D$1207,0))</f>
        <v>EC_M_0-000-000-010</v>
      </c>
    </row>
    <row r="2438" spans="1:37" ht="20">
      <c r="A2438" s="106" t="s">
        <v>3907</v>
      </c>
      <c r="B2438" s="106" t="s">
        <v>437</v>
      </c>
      <c r="C2438" s="106" t="s">
        <v>6313</v>
      </c>
      <c r="D2438" s="168">
        <v>2020</v>
      </c>
      <c r="E2438" s="168">
        <v>1</v>
      </c>
      <c r="F2438" s="169">
        <v>0</v>
      </c>
      <c r="G2438" s="212" t="s">
        <v>6314</v>
      </c>
      <c r="H2438" s="212" t="s">
        <v>6314</v>
      </c>
      <c r="I2438" s="106" t="s">
        <v>556</v>
      </c>
      <c r="K2438" s="83" t="s">
        <v>6314</v>
      </c>
      <c r="L2438" s="83" t="s">
        <v>6314</v>
      </c>
      <c r="M2438" s="45" t="str">
        <f>IF(
ISNA(INDEX(resources!E:E,MATCH(B2438,resources!B:B,0))),"fillme",
INDEX(resources!E:E,MATCH(B2438,resources!B:B,0)))</f>
        <v>transfer_purchase</v>
      </c>
      <c r="N2438" s="45">
        <v>1</v>
      </c>
      <c r="O2438" s="83" t="str">
        <f>IFERROR(INDEX(resources!K:K,MATCH(B2438,resources!B:B,0)),"fillme")</f>
        <v>unknown</v>
      </c>
      <c r="P2438" s="89" t="str">
        <f t="shared" si="551"/>
        <v>unknown_2020_1</v>
      </c>
      <c r="Q2438" s="87">
        <f>INDEX(elcc!G:G,MATCH(P2438,elcc!D:D,0))</f>
        <v>0</v>
      </c>
      <c r="R2438" s="89">
        <f t="shared" si="552"/>
        <v>1</v>
      </c>
      <c r="S2438" s="89" t="s">
        <v>6314</v>
      </c>
      <c r="T2438" s="89" t="s">
        <v>6314</v>
      </c>
      <c r="U2438" s="90" t="str">
        <f t="shared" si="553"/>
        <v>ok</v>
      </c>
      <c r="V2438" s="63" t="str">
        <f>INDEX(resources!F:F,MATCH(B2438,resources!B:B,0))</f>
        <v>special</v>
      </c>
      <c r="W2438" s="110">
        <f t="shared" si="554"/>
        <v>0</v>
      </c>
      <c r="X2438" s="110">
        <f t="shared" si="555"/>
        <v>0</v>
      </c>
      <c r="Y2438" s="110" t="str">
        <f t="shared" si="556"/>
        <v>transfer_purchase_raonly_na_CONFIDENTIAL</v>
      </c>
      <c r="Z2438" s="110">
        <f>IF(COUNTIFS($Y$2:Y2438,Y2438)=1,1,0)</f>
        <v>0</v>
      </c>
      <c r="AA2438" s="110">
        <f>SUM($Z$2:Z2438)*Z2438</f>
        <v>0</v>
      </c>
      <c r="AB2438" s="110">
        <f>COUNTIFS(resources!B:B,B2438)</f>
        <v>1</v>
      </c>
      <c r="AC2438" s="110">
        <f t="shared" si="557"/>
        <v>1</v>
      </c>
      <c r="AD2438" s="110">
        <f t="shared" si="558"/>
        <v>1</v>
      </c>
      <c r="AE2438" s="110">
        <f t="shared" si="559"/>
        <v>0</v>
      </c>
      <c r="AF2438" s="110">
        <f t="shared" si="560"/>
        <v>1</v>
      </c>
      <c r="AG2438" s="110">
        <f t="shared" si="561"/>
        <v>0</v>
      </c>
      <c r="AH2438" s="110">
        <f t="shared" si="562"/>
        <v>0</v>
      </c>
      <c r="AI2438" s="110">
        <f t="shared" si="563"/>
        <v>1</v>
      </c>
      <c r="AJ2438" s="100">
        <f>ROW()</f>
        <v>2438</v>
      </c>
      <c r="AK2438" s="100" t="str">
        <f>INDEX('BadRows RECART'!$C$2:$C$1207,MATCH(monthly_gwh_mw!AJ2438,'BadRows RECART'!$D$2:$D$1207,0))</f>
        <v>EC_M_0-000-000-010</v>
      </c>
    </row>
    <row r="2439" spans="1:37" ht="20">
      <c r="A2439" s="106" t="s">
        <v>3907</v>
      </c>
      <c r="B2439" s="106" t="s">
        <v>437</v>
      </c>
      <c r="C2439" s="106" t="s">
        <v>6313</v>
      </c>
      <c r="D2439" s="168">
        <v>2020</v>
      </c>
      <c r="E2439" s="168">
        <v>2</v>
      </c>
      <c r="F2439" s="169">
        <v>0</v>
      </c>
      <c r="G2439" s="212" t="s">
        <v>6314</v>
      </c>
      <c r="H2439" s="212" t="s">
        <v>6314</v>
      </c>
      <c r="I2439" s="106" t="s">
        <v>556</v>
      </c>
      <c r="K2439" s="83" t="s">
        <v>6314</v>
      </c>
      <c r="L2439" s="83" t="s">
        <v>6314</v>
      </c>
      <c r="M2439" s="45" t="str">
        <f>IF(
ISNA(INDEX(resources!E:E,MATCH(B2439,resources!B:B,0))),"fillme",
INDEX(resources!E:E,MATCH(B2439,resources!B:B,0)))</f>
        <v>transfer_purchase</v>
      </c>
      <c r="N2439" s="45">
        <v>1</v>
      </c>
      <c r="O2439" s="83" t="str">
        <f>IFERROR(INDEX(resources!K:K,MATCH(B2439,resources!B:B,0)),"fillme")</f>
        <v>unknown</v>
      </c>
      <c r="P2439" s="89" t="str">
        <f t="shared" si="551"/>
        <v>unknown_2020_2</v>
      </c>
      <c r="Q2439" s="87">
        <f>INDEX(elcc!G:G,MATCH(P2439,elcc!D:D,0))</f>
        <v>0</v>
      </c>
      <c r="R2439" s="89">
        <f t="shared" si="552"/>
        <v>1</v>
      </c>
      <c r="S2439" s="89" t="s">
        <v>6314</v>
      </c>
      <c r="T2439" s="89" t="s">
        <v>6314</v>
      </c>
      <c r="U2439" s="90" t="str">
        <f t="shared" si="553"/>
        <v>ok</v>
      </c>
      <c r="V2439" s="63" t="str">
        <f>INDEX(resources!F:F,MATCH(B2439,resources!B:B,0))</f>
        <v>special</v>
      </c>
      <c r="W2439" s="110">
        <f t="shared" si="554"/>
        <v>0</v>
      </c>
      <c r="X2439" s="110">
        <f t="shared" si="555"/>
        <v>0</v>
      </c>
      <c r="Y2439" s="110" t="str">
        <f t="shared" si="556"/>
        <v>transfer_purchase_raonly_na_CONFIDENTIAL</v>
      </c>
      <c r="Z2439" s="110">
        <f>IF(COUNTIFS($Y$2:Y2439,Y2439)=1,1,0)</f>
        <v>0</v>
      </c>
      <c r="AA2439" s="110">
        <f>SUM($Z$2:Z2439)*Z2439</f>
        <v>0</v>
      </c>
      <c r="AB2439" s="110">
        <f>COUNTIFS(resources!B:B,B2439)</f>
        <v>1</v>
      </c>
      <c r="AC2439" s="110">
        <f t="shared" si="557"/>
        <v>1</v>
      </c>
      <c r="AD2439" s="110">
        <f t="shared" si="558"/>
        <v>1</v>
      </c>
      <c r="AE2439" s="110">
        <f t="shared" si="559"/>
        <v>0</v>
      </c>
      <c r="AF2439" s="110">
        <f t="shared" si="560"/>
        <v>1</v>
      </c>
      <c r="AG2439" s="110">
        <f t="shared" si="561"/>
        <v>0</v>
      </c>
      <c r="AH2439" s="110">
        <f t="shared" si="562"/>
        <v>0</v>
      </c>
      <c r="AI2439" s="110">
        <f t="shared" si="563"/>
        <v>1</v>
      </c>
      <c r="AJ2439" s="100">
        <f>ROW()</f>
        <v>2439</v>
      </c>
      <c r="AK2439" s="100" t="str">
        <f>INDEX('BadRows RECART'!$C$2:$C$1207,MATCH(monthly_gwh_mw!AJ2439,'BadRows RECART'!$D$2:$D$1207,0))</f>
        <v>EC_M_0-000-000-010</v>
      </c>
    </row>
    <row r="2440" spans="1:37" ht="20">
      <c r="A2440" s="106" t="s">
        <v>3907</v>
      </c>
      <c r="B2440" s="106" t="s">
        <v>437</v>
      </c>
      <c r="C2440" s="106" t="s">
        <v>6313</v>
      </c>
      <c r="D2440" s="168">
        <v>2020</v>
      </c>
      <c r="E2440" s="168">
        <v>3</v>
      </c>
      <c r="F2440" s="169">
        <v>0</v>
      </c>
      <c r="G2440" s="212" t="s">
        <v>6314</v>
      </c>
      <c r="H2440" s="212" t="s">
        <v>6314</v>
      </c>
      <c r="I2440" s="106" t="s">
        <v>556</v>
      </c>
      <c r="K2440" s="83" t="s">
        <v>6314</v>
      </c>
      <c r="L2440" s="83" t="s">
        <v>6314</v>
      </c>
      <c r="M2440" s="45" t="str">
        <f>IF(
ISNA(INDEX(resources!E:E,MATCH(B2440,resources!B:B,0))),"fillme",
INDEX(resources!E:E,MATCH(B2440,resources!B:B,0)))</f>
        <v>transfer_purchase</v>
      </c>
      <c r="N2440" s="45">
        <v>1</v>
      </c>
      <c r="O2440" s="83" t="str">
        <f>IFERROR(INDEX(resources!K:K,MATCH(B2440,resources!B:B,0)),"fillme")</f>
        <v>unknown</v>
      </c>
      <c r="P2440" s="89" t="str">
        <f t="shared" si="551"/>
        <v>unknown_2020_3</v>
      </c>
      <c r="Q2440" s="87">
        <f>INDEX(elcc!G:G,MATCH(P2440,elcc!D:D,0))</f>
        <v>0</v>
      </c>
      <c r="R2440" s="89">
        <f t="shared" si="552"/>
        <v>1</v>
      </c>
      <c r="S2440" s="89" t="s">
        <v>6314</v>
      </c>
      <c r="T2440" s="89" t="s">
        <v>6314</v>
      </c>
      <c r="U2440" s="90" t="str">
        <f t="shared" si="553"/>
        <v>ok</v>
      </c>
      <c r="V2440" s="63" t="str">
        <f>INDEX(resources!F:F,MATCH(B2440,resources!B:B,0))</f>
        <v>special</v>
      </c>
      <c r="W2440" s="110">
        <f t="shared" si="554"/>
        <v>0</v>
      </c>
      <c r="X2440" s="110">
        <f t="shared" si="555"/>
        <v>0</v>
      </c>
      <c r="Y2440" s="110" t="str">
        <f t="shared" si="556"/>
        <v>transfer_purchase_raonly_na_CONFIDENTIAL</v>
      </c>
      <c r="Z2440" s="110">
        <f>IF(COUNTIFS($Y$2:Y2440,Y2440)=1,1,0)</f>
        <v>0</v>
      </c>
      <c r="AA2440" s="110">
        <f>SUM($Z$2:Z2440)*Z2440</f>
        <v>0</v>
      </c>
      <c r="AB2440" s="110">
        <f>COUNTIFS(resources!B:B,B2440)</f>
        <v>1</v>
      </c>
      <c r="AC2440" s="110">
        <f t="shared" si="557"/>
        <v>1</v>
      </c>
      <c r="AD2440" s="110">
        <f t="shared" si="558"/>
        <v>1</v>
      </c>
      <c r="AE2440" s="110">
        <f t="shared" si="559"/>
        <v>0</v>
      </c>
      <c r="AF2440" s="110">
        <f t="shared" si="560"/>
        <v>1</v>
      </c>
      <c r="AG2440" s="110">
        <f t="shared" si="561"/>
        <v>0</v>
      </c>
      <c r="AH2440" s="110">
        <f t="shared" si="562"/>
        <v>0</v>
      </c>
      <c r="AI2440" s="110">
        <f t="shared" si="563"/>
        <v>1</v>
      </c>
      <c r="AJ2440" s="100">
        <f>ROW()</f>
        <v>2440</v>
      </c>
      <c r="AK2440" s="100" t="str">
        <f>INDEX('BadRows RECART'!$C$2:$C$1207,MATCH(monthly_gwh_mw!AJ2440,'BadRows RECART'!$D$2:$D$1207,0))</f>
        <v>EC_M_0-000-000-010</v>
      </c>
    </row>
    <row r="2441" spans="1:37" ht="20">
      <c r="A2441" s="106" t="s">
        <v>3907</v>
      </c>
      <c r="B2441" s="106" t="s">
        <v>437</v>
      </c>
      <c r="C2441" s="106" t="s">
        <v>6313</v>
      </c>
      <c r="D2441" s="168">
        <v>2020</v>
      </c>
      <c r="E2441" s="168">
        <v>3</v>
      </c>
      <c r="F2441" s="169">
        <v>0</v>
      </c>
      <c r="G2441" s="212" t="s">
        <v>6314</v>
      </c>
      <c r="H2441" s="212" t="s">
        <v>6314</v>
      </c>
      <c r="I2441" s="106" t="s">
        <v>556</v>
      </c>
      <c r="K2441" s="83" t="s">
        <v>6314</v>
      </c>
      <c r="L2441" s="83" t="s">
        <v>6314</v>
      </c>
      <c r="M2441" s="45" t="str">
        <f>IF(
ISNA(INDEX(resources!E:E,MATCH(B2441,resources!B:B,0))),"fillme",
INDEX(resources!E:E,MATCH(B2441,resources!B:B,0)))</f>
        <v>transfer_purchase</v>
      </c>
      <c r="N2441" s="45">
        <v>1</v>
      </c>
      <c r="O2441" s="83" t="str">
        <f>IFERROR(INDEX(resources!K:K,MATCH(B2441,resources!B:B,0)),"fillme")</f>
        <v>unknown</v>
      </c>
      <c r="P2441" s="89" t="str">
        <f t="shared" si="551"/>
        <v>unknown_2020_3</v>
      </c>
      <c r="Q2441" s="87">
        <f>INDEX(elcc!G:G,MATCH(P2441,elcc!D:D,0))</f>
        <v>0</v>
      </c>
      <c r="R2441" s="89">
        <f t="shared" si="552"/>
        <v>1</v>
      </c>
      <c r="S2441" s="89" t="s">
        <v>6314</v>
      </c>
      <c r="T2441" s="89" t="s">
        <v>6314</v>
      </c>
      <c r="U2441" s="90" t="str">
        <f t="shared" si="553"/>
        <v>ok</v>
      </c>
      <c r="V2441" s="63" t="str">
        <f>INDEX(resources!F:F,MATCH(B2441,resources!B:B,0))</f>
        <v>special</v>
      </c>
      <c r="W2441" s="110">
        <f t="shared" si="554"/>
        <v>0</v>
      </c>
      <c r="X2441" s="110">
        <f t="shared" si="555"/>
        <v>0</v>
      </c>
      <c r="Y2441" s="110" t="str">
        <f t="shared" si="556"/>
        <v>transfer_purchase_raonly_na_CONFIDENTIAL</v>
      </c>
      <c r="Z2441" s="110">
        <f>IF(COUNTIFS($Y$2:Y2441,Y2441)=1,1,0)</f>
        <v>0</v>
      </c>
      <c r="AA2441" s="110">
        <f>SUM($Z$2:Z2441)*Z2441</f>
        <v>0</v>
      </c>
      <c r="AB2441" s="110">
        <f>COUNTIFS(resources!B:B,B2441)</f>
        <v>1</v>
      </c>
      <c r="AC2441" s="110">
        <f t="shared" si="557"/>
        <v>1</v>
      </c>
      <c r="AD2441" s="110">
        <f t="shared" si="558"/>
        <v>1</v>
      </c>
      <c r="AE2441" s="110">
        <f t="shared" si="559"/>
        <v>0</v>
      </c>
      <c r="AF2441" s="110">
        <f t="shared" si="560"/>
        <v>1</v>
      </c>
      <c r="AG2441" s="110">
        <f t="shared" si="561"/>
        <v>0</v>
      </c>
      <c r="AH2441" s="110">
        <f t="shared" si="562"/>
        <v>0</v>
      </c>
      <c r="AI2441" s="110">
        <f t="shared" si="563"/>
        <v>1</v>
      </c>
      <c r="AJ2441" s="100">
        <f>ROW()</f>
        <v>2441</v>
      </c>
      <c r="AK2441" s="100" t="str">
        <f>INDEX('BadRows RECART'!$C$2:$C$1207,MATCH(monthly_gwh_mw!AJ2441,'BadRows RECART'!$D$2:$D$1207,0))</f>
        <v>EC_M_0-000-000-010</v>
      </c>
    </row>
    <row r="2442" spans="1:37" ht="20">
      <c r="A2442" s="106" t="s">
        <v>3907</v>
      </c>
      <c r="B2442" s="106" t="s">
        <v>437</v>
      </c>
      <c r="C2442" s="106" t="s">
        <v>6313</v>
      </c>
      <c r="D2442" s="168">
        <v>2020</v>
      </c>
      <c r="E2442" s="168">
        <v>3</v>
      </c>
      <c r="F2442" s="169">
        <v>0</v>
      </c>
      <c r="G2442" s="212" t="s">
        <v>6314</v>
      </c>
      <c r="H2442" s="212" t="s">
        <v>6314</v>
      </c>
      <c r="I2442" s="106" t="s">
        <v>556</v>
      </c>
      <c r="K2442" s="83" t="s">
        <v>6314</v>
      </c>
      <c r="L2442" s="83" t="s">
        <v>6314</v>
      </c>
      <c r="M2442" s="45" t="str">
        <f>IF(
ISNA(INDEX(resources!E:E,MATCH(B2442,resources!B:B,0))),"fillme",
INDEX(resources!E:E,MATCH(B2442,resources!B:B,0)))</f>
        <v>transfer_purchase</v>
      </c>
      <c r="N2442" s="45">
        <v>1</v>
      </c>
      <c r="O2442" s="83" t="str">
        <f>IFERROR(INDEX(resources!K:K,MATCH(B2442,resources!B:B,0)),"fillme")</f>
        <v>unknown</v>
      </c>
      <c r="P2442" s="89" t="str">
        <f t="shared" si="551"/>
        <v>unknown_2020_3</v>
      </c>
      <c r="Q2442" s="87">
        <f>INDEX(elcc!G:G,MATCH(P2442,elcc!D:D,0))</f>
        <v>0</v>
      </c>
      <c r="R2442" s="89">
        <f t="shared" si="552"/>
        <v>1</v>
      </c>
      <c r="S2442" s="89" t="s">
        <v>6314</v>
      </c>
      <c r="T2442" s="89" t="s">
        <v>6314</v>
      </c>
      <c r="U2442" s="90" t="str">
        <f t="shared" si="553"/>
        <v>ok</v>
      </c>
      <c r="V2442" s="63" t="str">
        <f>INDEX(resources!F:F,MATCH(B2442,resources!B:B,0))</f>
        <v>special</v>
      </c>
      <c r="W2442" s="110">
        <f t="shared" si="554"/>
        <v>0</v>
      </c>
      <c r="X2442" s="110">
        <f t="shared" si="555"/>
        <v>0</v>
      </c>
      <c r="Y2442" s="110" t="str">
        <f t="shared" si="556"/>
        <v>transfer_purchase_raonly_na_CONFIDENTIAL</v>
      </c>
      <c r="Z2442" s="110">
        <f>IF(COUNTIFS($Y$2:Y2442,Y2442)=1,1,0)</f>
        <v>0</v>
      </c>
      <c r="AA2442" s="110">
        <f>SUM($Z$2:Z2442)*Z2442</f>
        <v>0</v>
      </c>
      <c r="AB2442" s="110">
        <f>COUNTIFS(resources!B:B,B2442)</f>
        <v>1</v>
      </c>
      <c r="AC2442" s="110">
        <f t="shared" si="557"/>
        <v>1</v>
      </c>
      <c r="AD2442" s="110">
        <f t="shared" si="558"/>
        <v>1</v>
      </c>
      <c r="AE2442" s="110">
        <f t="shared" si="559"/>
        <v>0</v>
      </c>
      <c r="AF2442" s="110">
        <f t="shared" si="560"/>
        <v>1</v>
      </c>
      <c r="AG2442" s="110">
        <f t="shared" si="561"/>
        <v>0</v>
      </c>
      <c r="AH2442" s="110">
        <f t="shared" si="562"/>
        <v>0</v>
      </c>
      <c r="AI2442" s="110">
        <f t="shared" si="563"/>
        <v>1</v>
      </c>
      <c r="AJ2442" s="100">
        <f>ROW()</f>
        <v>2442</v>
      </c>
      <c r="AK2442" s="100" t="str">
        <f>INDEX('BadRows RECART'!$C$2:$C$1207,MATCH(monthly_gwh_mw!AJ2442,'BadRows RECART'!$D$2:$D$1207,0))</f>
        <v>EC_M_0-000-000-010</v>
      </c>
    </row>
    <row r="2443" spans="1:37" ht="20">
      <c r="A2443" s="106" t="s">
        <v>3907</v>
      </c>
      <c r="B2443" s="106" t="s">
        <v>437</v>
      </c>
      <c r="C2443" s="106" t="s">
        <v>6313</v>
      </c>
      <c r="D2443" s="168">
        <v>2020</v>
      </c>
      <c r="E2443" s="168">
        <v>5</v>
      </c>
      <c r="F2443" s="169">
        <v>0</v>
      </c>
      <c r="G2443" s="212" t="s">
        <v>6314</v>
      </c>
      <c r="H2443" s="212" t="s">
        <v>6314</v>
      </c>
      <c r="I2443" s="106" t="s">
        <v>556</v>
      </c>
      <c r="K2443" s="83" t="s">
        <v>6314</v>
      </c>
      <c r="L2443" s="83" t="s">
        <v>6314</v>
      </c>
      <c r="M2443" s="45" t="str">
        <f>IF(
ISNA(INDEX(resources!E:E,MATCH(B2443,resources!B:B,0))),"fillme",
INDEX(resources!E:E,MATCH(B2443,resources!B:B,0)))</f>
        <v>transfer_purchase</v>
      </c>
      <c r="N2443" s="45">
        <v>1</v>
      </c>
      <c r="O2443" s="83" t="str">
        <f>IFERROR(INDEX(resources!K:K,MATCH(B2443,resources!B:B,0)),"fillme")</f>
        <v>unknown</v>
      </c>
      <c r="P2443" s="89" t="str">
        <f t="shared" si="551"/>
        <v>unknown_2020_5</v>
      </c>
      <c r="Q2443" s="87">
        <f>INDEX(elcc!G:G,MATCH(P2443,elcc!D:D,0))</f>
        <v>0</v>
      </c>
      <c r="R2443" s="89">
        <f t="shared" si="552"/>
        <v>1</v>
      </c>
      <c r="S2443" s="89" t="s">
        <v>6314</v>
      </c>
      <c r="T2443" s="89" t="s">
        <v>6314</v>
      </c>
      <c r="U2443" s="90" t="str">
        <f t="shared" si="553"/>
        <v>ok</v>
      </c>
      <c r="V2443" s="63" t="str">
        <f>INDEX(resources!F:F,MATCH(B2443,resources!B:B,0))</f>
        <v>special</v>
      </c>
      <c r="W2443" s="110">
        <f t="shared" si="554"/>
        <v>0</v>
      </c>
      <c r="X2443" s="110">
        <f t="shared" si="555"/>
        <v>0</v>
      </c>
      <c r="Y2443" s="110" t="str">
        <f t="shared" si="556"/>
        <v>transfer_purchase_raonly_na_CONFIDENTIAL</v>
      </c>
      <c r="Z2443" s="110">
        <f>IF(COUNTIFS($Y$2:Y2443,Y2443)=1,1,0)</f>
        <v>0</v>
      </c>
      <c r="AA2443" s="110">
        <f>SUM($Z$2:Z2443)*Z2443</f>
        <v>0</v>
      </c>
      <c r="AB2443" s="110">
        <f>COUNTIFS(resources!B:B,B2443)</f>
        <v>1</v>
      </c>
      <c r="AC2443" s="110">
        <f t="shared" si="557"/>
        <v>1</v>
      </c>
      <c r="AD2443" s="110">
        <f t="shared" si="558"/>
        <v>1</v>
      </c>
      <c r="AE2443" s="110">
        <f t="shared" si="559"/>
        <v>0</v>
      </c>
      <c r="AF2443" s="110">
        <f t="shared" si="560"/>
        <v>1</v>
      </c>
      <c r="AG2443" s="110">
        <f t="shared" si="561"/>
        <v>0</v>
      </c>
      <c r="AH2443" s="110">
        <f t="shared" si="562"/>
        <v>0</v>
      </c>
      <c r="AI2443" s="110">
        <f t="shared" si="563"/>
        <v>1</v>
      </c>
      <c r="AJ2443" s="100">
        <f>ROW()</f>
        <v>2443</v>
      </c>
      <c r="AK2443" s="100" t="str">
        <f>INDEX('BadRows RECART'!$C$2:$C$1207,MATCH(monthly_gwh_mw!AJ2443,'BadRows RECART'!$D$2:$D$1207,0))</f>
        <v>EC_M_0-000-000-010</v>
      </c>
    </row>
    <row r="2444" spans="1:37" ht="20">
      <c r="A2444" s="106" t="s">
        <v>3907</v>
      </c>
      <c r="B2444" s="106" t="s">
        <v>437</v>
      </c>
      <c r="C2444" s="106" t="s">
        <v>6313</v>
      </c>
      <c r="D2444" s="168">
        <v>2020</v>
      </c>
      <c r="E2444" s="168">
        <v>6</v>
      </c>
      <c r="F2444" s="169">
        <v>0</v>
      </c>
      <c r="G2444" s="212" t="s">
        <v>6314</v>
      </c>
      <c r="H2444" s="212" t="s">
        <v>6314</v>
      </c>
      <c r="I2444" s="106" t="s">
        <v>556</v>
      </c>
      <c r="K2444" s="83" t="s">
        <v>6314</v>
      </c>
      <c r="L2444" s="83" t="s">
        <v>6314</v>
      </c>
      <c r="M2444" s="45" t="str">
        <f>IF(
ISNA(INDEX(resources!E:E,MATCH(B2444,resources!B:B,0))),"fillme",
INDEX(resources!E:E,MATCH(B2444,resources!B:B,0)))</f>
        <v>transfer_purchase</v>
      </c>
      <c r="N2444" s="45">
        <v>1</v>
      </c>
      <c r="O2444" s="83" t="str">
        <f>IFERROR(INDEX(resources!K:K,MATCH(B2444,resources!B:B,0)),"fillme")</f>
        <v>unknown</v>
      </c>
      <c r="P2444" s="89" t="str">
        <f t="shared" si="551"/>
        <v>unknown_2020_6</v>
      </c>
      <c r="Q2444" s="87">
        <f>INDEX(elcc!G:G,MATCH(P2444,elcc!D:D,0))</f>
        <v>0</v>
      </c>
      <c r="R2444" s="89">
        <f t="shared" si="552"/>
        <v>1</v>
      </c>
      <c r="S2444" s="89" t="s">
        <v>6314</v>
      </c>
      <c r="T2444" s="89" t="s">
        <v>6314</v>
      </c>
      <c r="U2444" s="90" t="str">
        <f t="shared" si="553"/>
        <v>ok</v>
      </c>
      <c r="V2444" s="63" t="str">
        <f>INDEX(resources!F:F,MATCH(B2444,resources!B:B,0))</f>
        <v>special</v>
      </c>
      <c r="W2444" s="110">
        <f t="shared" si="554"/>
        <v>0</v>
      </c>
      <c r="X2444" s="110">
        <f t="shared" si="555"/>
        <v>0</v>
      </c>
      <c r="Y2444" s="110" t="str">
        <f t="shared" si="556"/>
        <v>transfer_purchase_raonly_na_CONFIDENTIAL</v>
      </c>
      <c r="Z2444" s="110">
        <f>IF(COUNTIFS($Y$2:Y2444,Y2444)=1,1,0)</f>
        <v>0</v>
      </c>
      <c r="AA2444" s="110">
        <f>SUM($Z$2:Z2444)*Z2444</f>
        <v>0</v>
      </c>
      <c r="AB2444" s="110">
        <f>COUNTIFS(resources!B:B,B2444)</f>
        <v>1</v>
      </c>
      <c r="AC2444" s="110">
        <f t="shared" si="557"/>
        <v>1</v>
      </c>
      <c r="AD2444" s="110">
        <f t="shared" si="558"/>
        <v>1</v>
      </c>
      <c r="AE2444" s="110">
        <f t="shared" si="559"/>
        <v>0</v>
      </c>
      <c r="AF2444" s="110">
        <f t="shared" si="560"/>
        <v>1</v>
      </c>
      <c r="AG2444" s="110">
        <f t="shared" si="561"/>
        <v>0</v>
      </c>
      <c r="AH2444" s="110">
        <f t="shared" si="562"/>
        <v>0</v>
      </c>
      <c r="AI2444" s="110">
        <f t="shared" si="563"/>
        <v>1</v>
      </c>
      <c r="AJ2444" s="100">
        <f>ROW()</f>
        <v>2444</v>
      </c>
      <c r="AK2444" s="100" t="str">
        <f>INDEX('BadRows RECART'!$C$2:$C$1207,MATCH(monthly_gwh_mw!AJ2444,'BadRows RECART'!$D$2:$D$1207,0))</f>
        <v>EC_M_0-000-000-010</v>
      </c>
    </row>
    <row r="2445" spans="1:37" ht="20">
      <c r="A2445" s="106" t="s">
        <v>3907</v>
      </c>
      <c r="B2445" s="106" t="s">
        <v>437</v>
      </c>
      <c r="C2445" s="106" t="s">
        <v>6313</v>
      </c>
      <c r="D2445" s="168">
        <v>2020</v>
      </c>
      <c r="E2445" s="168">
        <v>6</v>
      </c>
      <c r="F2445" s="169">
        <v>0</v>
      </c>
      <c r="G2445" s="212" t="s">
        <v>6314</v>
      </c>
      <c r="H2445" s="212" t="s">
        <v>6314</v>
      </c>
      <c r="I2445" s="106" t="s">
        <v>556</v>
      </c>
      <c r="K2445" s="83" t="s">
        <v>6314</v>
      </c>
      <c r="L2445" s="83" t="s">
        <v>6314</v>
      </c>
      <c r="M2445" s="45" t="str">
        <f>IF(
ISNA(INDEX(resources!E:E,MATCH(B2445,resources!B:B,0))),"fillme",
INDEX(resources!E:E,MATCH(B2445,resources!B:B,0)))</f>
        <v>transfer_purchase</v>
      </c>
      <c r="N2445" s="45">
        <v>1</v>
      </c>
      <c r="O2445" s="83" t="str">
        <f>IFERROR(INDEX(resources!K:K,MATCH(B2445,resources!B:B,0)),"fillme")</f>
        <v>unknown</v>
      </c>
      <c r="P2445" s="89" t="str">
        <f t="shared" si="551"/>
        <v>unknown_2020_6</v>
      </c>
      <c r="Q2445" s="87">
        <f>INDEX(elcc!G:G,MATCH(P2445,elcc!D:D,0))</f>
        <v>0</v>
      </c>
      <c r="R2445" s="89">
        <f t="shared" si="552"/>
        <v>1</v>
      </c>
      <c r="S2445" s="89" t="s">
        <v>6314</v>
      </c>
      <c r="T2445" s="89" t="s">
        <v>6314</v>
      </c>
      <c r="U2445" s="90" t="str">
        <f t="shared" si="553"/>
        <v>ok</v>
      </c>
      <c r="V2445" s="63" t="str">
        <f>INDEX(resources!F:F,MATCH(B2445,resources!B:B,0))</f>
        <v>special</v>
      </c>
      <c r="W2445" s="110">
        <f t="shared" si="554"/>
        <v>0</v>
      </c>
      <c r="X2445" s="110">
        <f t="shared" si="555"/>
        <v>0</v>
      </c>
      <c r="Y2445" s="110" t="str">
        <f t="shared" si="556"/>
        <v>transfer_purchase_raonly_na_CONFIDENTIAL</v>
      </c>
      <c r="Z2445" s="110">
        <f>IF(COUNTIFS($Y$2:Y2445,Y2445)=1,1,0)</f>
        <v>0</v>
      </c>
      <c r="AA2445" s="110">
        <f>SUM($Z$2:Z2445)*Z2445</f>
        <v>0</v>
      </c>
      <c r="AB2445" s="110">
        <f>COUNTIFS(resources!B:B,B2445)</f>
        <v>1</v>
      </c>
      <c r="AC2445" s="110">
        <f t="shared" si="557"/>
        <v>1</v>
      </c>
      <c r="AD2445" s="110">
        <f t="shared" si="558"/>
        <v>1</v>
      </c>
      <c r="AE2445" s="110">
        <f t="shared" si="559"/>
        <v>0</v>
      </c>
      <c r="AF2445" s="110">
        <f t="shared" si="560"/>
        <v>1</v>
      </c>
      <c r="AG2445" s="110">
        <f t="shared" si="561"/>
        <v>0</v>
      </c>
      <c r="AH2445" s="110">
        <f t="shared" si="562"/>
        <v>0</v>
      </c>
      <c r="AI2445" s="110">
        <f t="shared" si="563"/>
        <v>1</v>
      </c>
      <c r="AJ2445" s="100">
        <f>ROW()</f>
        <v>2445</v>
      </c>
      <c r="AK2445" s="100" t="str">
        <f>INDEX('BadRows RECART'!$C$2:$C$1207,MATCH(monthly_gwh_mw!AJ2445,'BadRows RECART'!$D$2:$D$1207,0))</f>
        <v>EC_M_0-000-000-010</v>
      </c>
    </row>
    <row r="2446" spans="1:37" ht="20">
      <c r="A2446" s="106" t="s">
        <v>3907</v>
      </c>
      <c r="B2446" s="106" t="s">
        <v>437</v>
      </c>
      <c r="C2446" s="106" t="s">
        <v>6313</v>
      </c>
      <c r="D2446" s="168">
        <v>2020</v>
      </c>
      <c r="E2446" s="168">
        <v>6</v>
      </c>
      <c r="F2446" s="169">
        <v>0</v>
      </c>
      <c r="G2446" s="212" t="s">
        <v>6314</v>
      </c>
      <c r="H2446" s="212" t="s">
        <v>6314</v>
      </c>
      <c r="I2446" s="106" t="s">
        <v>556</v>
      </c>
      <c r="K2446" s="83" t="s">
        <v>6314</v>
      </c>
      <c r="L2446" s="83" t="s">
        <v>6314</v>
      </c>
      <c r="M2446" s="45" t="str">
        <f>IF(
ISNA(INDEX(resources!E:E,MATCH(B2446,resources!B:B,0))),"fillme",
INDEX(resources!E:E,MATCH(B2446,resources!B:B,0)))</f>
        <v>transfer_purchase</v>
      </c>
      <c r="N2446" s="45">
        <v>1</v>
      </c>
      <c r="O2446" s="83" t="str">
        <f>IFERROR(INDEX(resources!K:K,MATCH(B2446,resources!B:B,0)),"fillme")</f>
        <v>unknown</v>
      </c>
      <c r="P2446" s="89" t="str">
        <f t="shared" si="551"/>
        <v>unknown_2020_6</v>
      </c>
      <c r="Q2446" s="87">
        <f>INDEX(elcc!G:G,MATCH(P2446,elcc!D:D,0))</f>
        <v>0</v>
      </c>
      <c r="R2446" s="89">
        <f t="shared" si="552"/>
        <v>1</v>
      </c>
      <c r="S2446" s="89" t="s">
        <v>6314</v>
      </c>
      <c r="T2446" s="89" t="s">
        <v>6314</v>
      </c>
      <c r="U2446" s="90" t="str">
        <f t="shared" si="553"/>
        <v>ok</v>
      </c>
      <c r="V2446" s="63" t="str">
        <f>INDEX(resources!F:F,MATCH(B2446,resources!B:B,0))</f>
        <v>special</v>
      </c>
      <c r="W2446" s="110">
        <f t="shared" si="554"/>
        <v>0</v>
      </c>
      <c r="X2446" s="110">
        <f t="shared" si="555"/>
        <v>0</v>
      </c>
      <c r="Y2446" s="110" t="str">
        <f t="shared" si="556"/>
        <v>transfer_purchase_raonly_na_CONFIDENTIAL</v>
      </c>
      <c r="Z2446" s="110">
        <f>IF(COUNTIFS($Y$2:Y2446,Y2446)=1,1,0)</f>
        <v>0</v>
      </c>
      <c r="AA2446" s="110">
        <f>SUM($Z$2:Z2446)*Z2446</f>
        <v>0</v>
      </c>
      <c r="AB2446" s="110">
        <f>COUNTIFS(resources!B:B,B2446)</f>
        <v>1</v>
      </c>
      <c r="AC2446" s="110">
        <f t="shared" si="557"/>
        <v>1</v>
      </c>
      <c r="AD2446" s="110">
        <f t="shared" si="558"/>
        <v>1</v>
      </c>
      <c r="AE2446" s="110">
        <f t="shared" si="559"/>
        <v>0</v>
      </c>
      <c r="AF2446" s="110">
        <f t="shared" si="560"/>
        <v>1</v>
      </c>
      <c r="AG2446" s="110">
        <f t="shared" si="561"/>
        <v>0</v>
      </c>
      <c r="AH2446" s="110">
        <f t="shared" si="562"/>
        <v>0</v>
      </c>
      <c r="AI2446" s="110">
        <f t="shared" si="563"/>
        <v>1</v>
      </c>
      <c r="AJ2446" s="100">
        <f>ROW()</f>
        <v>2446</v>
      </c>
      <c r="AK2446" s="100" t="str">
        <f>INDEX('BadRows RECART'!$C$2:$C$1207,MATCH(monthly_gwh_mw!AJ2446,'BadRows RECART'!$D$2:$D$1207,0))</f>
        <v>EC_M_0-000-000-010</v>
      </c>
    </row>
    <row r="2447" spans="1:37" ht="20">
      <c r="A2447" s="106" t="s">
        <v>3907</v>
      </c>
      <c r="B2447" s="106" t="s">
        <v>437</v>
      </c>
      <c r="C2447" s="106" t="s">
        <v>6313</v>
      </c>
      <c r="D2447" s="168">
        <v>2020</v>
      </c>
      <c r="E2447" s="168">
        <v>7</v>
      </c>
      <c r="F2447" s="169">
        <v>0</v>
      </c>
      <c r="G2447" s="212" t="s">
        <v>6314</v>
      </c>
      <c r="H2447" s="212" t="s">
        <v>6314</v>
      </c>
      <c r="I2447" s="106" t="s">
        <v>556</v>
      </c>
      <c r="K2447" s="83" t="s">
        <v>6314</v>
      </c>
      <c r="L2447" s="83" t="s">
        <v>6314</v>
      </c>
      <c r="M2447" s="45" t="str">
        <f>IF(
ISNA(INDEX(resources!E:E,MATCH(B2447,resources!B:B,0))),"fillme",
INDEX(resources!E:E,MATCH(B2447,resources!B:B,0)))</f>
        <v>transfer_purchase</v>
      </c>
      <c r="N2447" s="45">
        <v>1</v>
      </c>
      <c r="O2447" s="83" t="str">
        <f>IFERROR(INDEX(resources!K:K,MATCH(B2447,resources!B:B,0)),"fillme")</f>
        <v>unknown</v>
      </c>
      <c r="P2447" s="89" t="str">
        <f t="shared" si="551"/>
        <v>unknown_2020_7</v>
      </c>
      <c r="Q2447" s="87">
        <f>INDEX(elcc!G:G,MATCH(P2447,elcc!D:D,0))</f>
        <v>0</v>
      </c>
      <c r="R2447" s="89">
        <f t="shared" si="552"/>
        <v>1</v>
      </c>
      <c r="S2447" s="89" t="s">
        <v>6314</v>
      </c>
      <c r="T2447" s="89" t="s">
        <v>6314</v>
      </c>
      <c r="U2447" s="90" t="str">
        <f t="shared" si="553"/>
        <v>ok</v>
      </c>
      <c r="V2447" s="63" t="str">
        <f>INDEX(resources!F:F,MATCH(B2447,resources!B:B,0))</f>
        <v>special</v>
      </c>
      <c r="W2447" s="110">
        <f t="shared" si="554"/>
        <v>0</v>
      </c>
      <c r="X2447" s="110">
        <f t="shared" si="555"/>
        <v>0</v>
      </c>
      <c r="Y2447" s="110" t="str">
        <f t="shared" si="556"/>
        <v>transfer_purchase_raonly_na_CONFIDENTIAL</v>
      </c>
      <c r="Z2447" s="110">
        <f>IF(COUNTIFS($Y$2:Y2447,Y2447)=1,1,0)</f>
        <v>0</v>
      </c>
      <c r="AA2447" s="110">
        <f>SUM($Z$2:Z2447)*Z2447</f>
        <v>0</v>
      </c>
      <c r="AB2447" s="110">
        <f>COUNTIFS(resources!B:B,B2447)</f>
        <v>1</v>
      </c>
      <c r="AC2447" s="110">
        <f t="shared" si="557"/>
        <v>1</v>
      </c>
      <c r="AD2447" s="110">
        <f t="shared" si="558"/>
        <v>1</v>
      </c>
      <c r="AE2447" s="110">
        <f t="shared" si="559"/>
        <v>0</v>
      </c>
      <c r="AF2447" s="110">
        <f t="shared" si="560"/>
        <v>1</v>
      </c>
      <c r="AG2447" s="110">
        <f t="shared" si="561"/>
        <v>0</v>
      </c>
      <c r="AH2447" s="110">
        <f t="shared" si="562"/>
        <v>0</v>
      </c>
      <c r="AI2447" s="110">
        <f t="shared" si="563"/>
        <v>1</v>
      </c>
      <c r="AJ2447" s="100">
        <f>ROW()</f>
        <v>2447</v>
      </c>
      <c r="AK2447" s="100" t="str">
        <f>INDEX('BadRows RECART'!$C$2:$C$1207,MATCH(monthly_gwh_mw!AJ2447,'BadRows RECART'!$D$2:$D$1207,0))</f>
        <v>EC_M_0-000-000-010</v>
      </c>
    </row>
    <row r="2448" spans="1:37" ht="20">
      <c r="A2448" s="106" t="s">
        <v>3907</v>
      </c>
      <c r="B2448" s="106" t="s">
        <v>437</v>
      </c>
      <c r="C2448" s="106" t="s">
        <v>6313</v>
      </c>
      <c r="D2448" s="168">
        <v>2020</v>
      </c>
      <c r="E2448" s="168">
        <v>8</v>
      </c>
      <c r="F2448" s="169">
        <v>0</v>
      </c>
      <c r="G2448" s="212" t="s">
        <v>6314</v>
      </c>
      <c r="H2448" s="212" t="s">
        <v>6314</v>
      </c>
      <c r="I2448" s="106" t="s">
        <v>556</v>
      </c>
      <c r="K2448" s="83" t="s">
        <v>6314</v>
      </c>
      <c r="L2448" s="83" t="s">
        <v>6314</v>
      </c>
      <c r="M2448" s="45" t="str">
        <f>IF(
ISNA(INDEX(resources!E:E,MATCH(B2448,resources!B:B,0))),"fillme",
INDEX(resources!E:E,MATCH(B2448,resources!B:B,0)))</f>
        <v>transfer_purchase</v>
      </c>
      <c r="N2448" s="45">
        <v>1</v>
      </c>
      <c r="O2448" s="83" t="str">
        <f>IFERROR(INDEX(resources!K:K,MATCH(B2448,resources!B:B,0)),"fillme")</f>
        <v>unknown</v>
      </c>
      <c r="P2448" s="89" t="str">
        <f t="shared" si="551"/>
        <v>unknown_2020_8</v>
      </c>
      <c r="Q2448" s="87">
        <f>INDEX(elcc!G:G,MATCH(P2448,elcc!D:D,0))</f>
        <v>0</v>
      </c>
      <c r="R2448" s="89">
        <f t="shared" si="552"/>
        <v>1</v>
      </c>
      <c r="S2448" s="89" t="s">
        <v>6314</v>
      </c>
      <c r="T2448" s="89" t="s">
        <v>6314</v>
      </c>
      <c r="U2448" s="90" t="str">
        <f t="shared" si="553"/>
        <v>ok</v>
      </c>
      <c r="V2448" s="63" t="str">
        <f>INDEX(resources!F:F,MATCH(B2448,resources!B:B,0))</f>
        <v>special</v>
      </c>
      <c r="W2448" s="110">
        <f t="shared" si="554"/>
        <v>0</v>
      </c>
      <c r="X2448" s="110">
        <f t="shared" si="555"/>
        <v>0</v>
      </c>
      <c r="Y2448" s="110" t="str">
        <f t="shared" si="556"/>
        <v>transfer_purchase_raonly_na_CONFIDENTIAL</v>
      </c>
      <c r="Z2448" s="110">
        <f>IF(COUNTIFS($Y$2:Y2448,Y2448)=1,1,0)</f>
        <v>0</v>
      </c>
      <c r="AA2448" s="110">
        <f>SUM($Z$2:Z2448)*Z2448</f>
        <v>0</v>
      </c>
      <c r="AB2448" s="110">
        <f>COUNTIFS(resources!B:B,B2448)</f>
        <v>1</v>
      </c>
      <c r="AC2448" s="110">
        <f t="shared" si="557"/>
        <v>1</v>
      </c>
      <c r="AD2448" s="110">
        <f t="shared" si="558"/>
        <v>1</v>
      </c>
      <c r="AE2448" s="110">
        <f t="shared" si="559"/>
        <v>0</v>
      </c>
      <c r="AF2448" s="110">
        <f t="shared" si="560"/>
        <v>1</v>
      </c>
      <c r="AG2448" s="110">
        <f t="shared" si="561"/>
        <v>0</v>
      </c>
      <c r="AH2448" s="110">
        <f t="shared" si="562"/>
        <v>0</v>
      </c>
      <c r="AI2448" s="110">
        <f t="shared" si="563"/>
        <v>1</v>
      </c>
      <c r="AJ2448" s="100">
        <f>ROW()</f>
        <v>2448</v>
      </c>
      <c r="AK2448" s="100" t="str">
        <f>INDEX('BadRows RECART'!$C$2:$C$1207,MATCH(monthly_gwh_mw!AJ2448,'BadRows RECART'!$D$2:$D$1207,0))</f>
        <v>EC_M_0-000-000-010</v>
      </c>
    </row>
    <row r="2449" spans="1:37" ht="20">
      <c r="A2449" s="106" t="s">
        <v>3907</v>
      </c>
      <c r="B2449" s="106" t="s">
        <v>437</v>
      </c>
      <c r="C2449" s="106" t="s">
        <v>6313</v>
      </c>
      <c r="D2449" s="168">
        <v>2020</v>
      </c>
      <c r="E2449" s="168">
        <v>8</v>
      </c>
      <c r="F2449" s="169">
        <v>0</v>
      </c>
      <c r="G2449" s="212" t="s">
        <v>6314</v>
      </c>
      <c r="H2449" s="212" t="s">
        <v>6314</v>
      </c>
      <c r="I2449" s="106" t="s">
        <v>556</v>
      </c>
      <c r="K2449" s="83" t="s">
        <v>6314</v>
      </c>
      <c r="L2449" s="83" t="s">
        <v>6314</v>
      </c>
      <c r="M2449" s="45" t="str">
        <f>IF(
ISNA(INDEX(resources!E:E,MATCH(B2449,resources!B:B,0))),"fillme",
INDEX(resources!E:E,MATCH(B2449,resources!B:B,0)))</f>
        <v>transfer_purchase</v>
      </c>
      <c r="N2449" s="45">
        <v>1</v>
      </c>
      <c r="O2449" s="83" t="str">
        <f>IFERROR(INDEX(resources!K:K,MATCH(B2449,resources!B:B,0)),"fillme")</f>
        <v>unknown</v>
      </c>
      <c r="P2449" s="89" t="str">
        <f t="shared" si="551"/>
        <v>unknown_2020_8</v>
      </c>
      <c r="Q2449" s="87">
        <f>INDEX(elcc!G:G,MATCH(P2449,elcc!D:D,0))</f>
        <v>0</v>
      </c>
      <c r="R2449" s="89">
        <f t="shared" si="552"/>
        <v>1</v>
      </c>
      <c r="S2449" s="89" t="s">
        <v>6314</v>
      </c>
      <c r="T2449" s="89" t="s">
        <v>6314</v>
      </c>
      <c r="U2449" s="90" t="str">
        <f t="shared" si="553"/>
        <v>ok</v>
      </c>
      <c r="V2449" s="63" t="str">
        <f>INDEX(resources!F:F,MATCH(B2449,resources!B:B,0))</f>
        <v>special</v>
      </c>
      <c r="W2449" s="110">
        <f t="shared" si="554"/>
        <v>0</v>
      </c>
      <c r="X2449" s="110">
        <f t="shared" si="555"/>
        <v>0</v>
      </c>
      <c r="Y2449" s="110" t="str">
        <f t="shared" si="556"/>
        <v>transfer_purchase_raonly_na_CONFIDENTIAL</v>
      </c>
      <c r="Z2449" s="110">
        <f>IF(COUNTIFS($Y$2:Y2449,Y2449)=1,1,0)</f>
        <v>0</v>
      </c>
      <c r="AA2449" s="110">
        <f>SUM($Z$2:Z2449)*Z2449</f>
        <v>0</v>
      </c>
      <c r="AB2449" s="110">
        <f>COUNTIFS(resources!B:B,B2449)</f>
        <v>1</v>
      </c>
      <c r="AC2449" s="110">
        <f t="shared" si="557"/>
        <v>1</v>
      </c>
      <c r="AD2449" s="110">
        <f t="shared" si="558"/>
        <v>1</v>
      </c>
      <c r="AE2449" s="110">
        <f t="shared" si="559"/>
        <v>0</v>
      </c>
      <c r="AF2449" s="110">
        <f t="shared" si="560"/>
        <v>1</v>
      </c>
      <c r="AG2449" s="110">
        <f t="shared" si="561"/>
        <v>0</v>
      </c>
      <c r="AH2449" s="110">
        <f t="shared" si="562"/>
        <v>0</v>
      </c>
      <c r="AI2449" s="110">
        <f t="shared" si="563"/>
        <v>1</v>
      </c>
      <c r="AJ2449" s="100">
        <f>ROW()</f>
        <v>2449</v>
      </c>
      <c r="AK2449" s="100" t="str">
        <f>INDEX('BadRows RECART'!$C$2:$C$1207,MATCH(monthly_gwh_mw!AJ2449,'BadRows RECART'!$D$2:$D$1207,0))</f>
        <v>EC_M_0-000-000-010</v>
      </c>
    </row>
    <row r="2450" spans="1:37" ht="20">
      <c r="A2450" s="106" t="s">
        <v>3907</v>
      </c>
      <c r="B2450" s="106" t="s">
        <v>437</v>
      </c>
      <c r="C2450" s="106" t="s">
        <v>6313</v>
      </c>
      <c r="D2450" s="168">
        <v>2020</v>
      </c>
      <c r="E2450" s="168">
        <v>9</v>
      </c>
      <c r="F2450" s="169">
        <v>0</v>
      </c>
      <c r="G2450" s="212" t="s">
        <v>6314</v>
      </c>
      <c r="H2450" s="212" t="s">
        <v>6314</v>
      </c>
      <c r="I2450" s="106" t="s">
        <v>556</v>
      </c>
      <c r="K2450" s="83" t="s">
        <v>6314</v>
      </c>
      <c r="L2450" s="83" t="s">
        <v>6314</v>
      </c>
      <c r="M2450" s="45" t="str">
        <f>IF(
ISNA(INDEX(resources!E:E,MATCH(B2450,resources!B:B,0))),"fillme",
INDEX(resources!E:E,MATCH(B2450,resources!B:B,0)))</f>
        <v>transfer_purchase</v>
      </c>
      <c r="N2450" s="45">
        <v>1</v>
      </c>
      <c r="O2450" s="83" t="str">
        <f>IFERROR(INDEX(resources!K:K,MATCH(B2450,resources!B:B,0)),"fillme")</f>
        <v>unknown</v>
      </c>
      <c r="P2450" s="89" t="str">
        <f t="shared" si="551"/>
        <v>unknown_2020_9</v>
      </c>
      <c r="Q2450" s="87">
        <f>INDEX(elcc!G:G,MATCH(P2450,elcc!D:D,0))</f>
        <v>0</v>
      </c>
      <c r="R2450" s="89">
        <f t="shared" si="552"/>
        <v>1</v>
      </c>
      <c r="S2450" s="89" t="s">
        <v>6314</v>
      </c>
      <c r="T2450" s="89" t="s">
        <v>6314</v>
      </c>
      <c r="U2450" s="90" t="str">
        <f t="shared" si="553"/>
        <v>ok</v>
      </c>
      <c r="V2450" s="63" t="str">
        <f>INDEX(resources!F:F,MATCH(B2450,resources!B:B,0))</f>
        <v>special</v>
      </c>
      <c r="W2450" s="110">
        <f t="shared" si="554"/>
        <v>0</v>
      </c>
      <c r="X2450" s="110">
        <f t="shared" si="555"/>
        <v>0</v>
      </c>
      <c r="Y2450" s="110" t="str">
        <f t="shared" si="556"/>
        <v>transfer_purchase_raonly_na_CONFIDENTIAL</v>
      </c>
      <c r="Z2450" s="110">
        <f>IF(COUNTIFS($Y$2:Y2450,Y2450)=1,1,0)</f>
        <v>0</v>
      </c>
      <c r="AA2450" s="110">
        <f>SUM($Z$2:Z2450)*Z2450</f>
        <v>0</v>
      </c>
      <c r="AB2450" s="110">
        <f>COUNTIFS(resources!B:B,B2450)</f>
        <v>1</v>
      </c>
      <c r="AC2450" s="110">
        <f t="shared" si="557"/>
        <v>1</v>
      </c>
      <c r="AD2450" s="110">
        <f t="shared" si="558"/>
        <v>1</v>
      </c>
      <c r="AE2450" s="110">
        <f t="shared" si="559"/>
        <v>0</v>
      </c>
      <c r="AF2450" s="110">
        <f t="shared" si="560"/>
        <v>1</v>
      </c>
      <c r="AG2450" s="110">
        <f t="shared" si="561"/>
        <v>0</v>
      </c>
      <c r="AH2450" s="110">
        <f t="shared" si="562"/>
        <v>0</v>
      </c>
      <c r="AI2450" s="110">
        <f t="shared" si="563"/>
        <v>1</v>
      </c>
      <c r="AJ2450" s="100">
        <f>ROW()</f>
        <v>2450</v>
      </c>
      <c r="AK2450" s="100" t="str">
        <f>INDEX('BadRows RECART'!$C$2:$C$1207,MATCH(monthly_gwh_mw!AJ2450,'BadRows RECART'!$D$2:$D$1207,0))</f>
        <v>EC_M_0-000-000-010</v>
      </c>
    </row>
    <row r="2451" spans="1:37" ht="20">
      <c r="A2451" s="106" t="s">
        <v>3907</v>
      </c>
      <c r="B2451" s="106" t="s">
        <v>437</v>
      </c>
      <c r="C2451" s="106" t="s">
        <v>6313</v>
      </c>
      <c r="D2451" s="168">
        <v>2020</v>
      </c>
      <c r="E2451" s="168">
        <v>9</v>
      </c>
      <c r="F2451" s="169">
        <v>0</v>
      </c>
      <c r="G2451" s="212" t="s">
        <v>6314</v>
      </c>
      <c r="H2451" s="212" t="s">
        <v>6314</v>
      </c>
      <c r="I2451" s="106" t="s">
        <v>556</v>
      </c>
      <c r="K2451" s="83" t="s">
        <v>6314</v>
      </c>
      <c r="L2451" s="83" t="s">
        <v>6314</v>
      </c>
      <c r="M2451" s="45" t="str">
        <f>IF(
ISNA(INDEX(resources!E:E,MATCH(B2451,resources!B:B,0))),"fillme",
INDEX(resources!E:E,MATCH(B2451,resources!B:B,0)))</f>
        <v>transfer_purchase</v>
      </c>
      <c r="N2451" s="45">
        <v>1</v>
      </c>
      <c r="O2451" s="83" t="str">
        <f>IFERROR(INDEX(resources!K:K,MATCH(B2451,resources!B:B,0)),"fillme")</f>
        <v>unknown</v>
      </c>
      <c r="P2451" s="89" t="str">
        <f t="shared" si="551"/>
        <v>unknown_2020_9</v>
      </c>
      <c r="Q2451" s="87">
        <f>INDEX(elcc!G:G,MATCH(P2451,elcc!D:D,0))</f>
        <v>0</v>
      </c>
      <c r="R2451" s="89">
        <f t="shared" si="552"/>
        <v>1</v>
      </c>
      <c r="S2451" s="89" t="s">
        <v>6314</v>
      </c>
      <c r="T2451" s="89" t="s">
        <v>6314</v>
      </c>
      <c r="U2451" s="90" t="str">
        <f t="shared" si="553"/>
        <v>ok</v>
      </c>
      <c r="V2451" s="63" t="str">
        <f>INDEX(resources!F:F,MATCH(B2451,resources!B:B,0))</f>
        <v>special</v>
      </c>
      <c r="W2451" s="110">
        <f t="shared" si="554"/>
        <v>0</v>
      </c>
      <c r="X2451" s="110">
        <f t="shared" si="555"/>
        <v>0</v>
      </c>
      <c r="Y2451" s="110" t="str">
        <f t="shared" si="556"/>
        <v>transfer_purchase_raonly_na_CONFIDENTIAL</v>
      </c>
      <c r="Z2451" s="110">
        <f>IF(COUNTIFS($Y$2:Y2451,Y2451)=1,1,0)</f>
        <v>0</v>
      </c>
      <c r="AA2451" s="110">
        <f>SUM($Z$2:Z2451)*Z2451</f>
        <v>0</v>
      </c>
      <c r="AB2451" s="110">
        <f>COUNTIFS(resources!B:B,B2451)</f>
        <v>1</v>
      </c>
      <c r="AC2451" s="110">
        <f t="shared" si="557"/>
        <v>1</v>
      </c>
      <c r="AD2451" s="110">
        <f t="shared" si="558"/>
        <v>1</v>
      </c>
      <c r="AE2451" s="110">
        <f t="shared" si="559"/>
        <v>0</v>
      </c>
      <c r="AF2451" s="110">
        <f t="shared" si="560"/>
        <v>1</v>
      </c>
      <c r="AG2451" s="110">
        <f t="shared" si="561"/>
        <v>0</v>
      </c>
      <c r="AH2451" s="110">
        <f t="shared" si="562"/>
        <v>0</v>
      </c>
      <c r="AI2451" s="110">
        <f t="shared" si="563"/>
        <v>1</v>
      </c>
      <c r="AJ2451" s="100">
        <f>ROW()</f>
        <v>2451</v>
      </c>
      <c r="AK2451" s="100" t="e">
        <f>INDEX('BadRows RECART'!$C$2:$C$1207,MATCH(monthly_gwh_mw!AJ2451,'BadRows RECART'!$D$2:$D$1207,0))</f>
        <v>#N/A</v>
      </c>
    </row>
    <row r="2452" spans="1:37" ht="20">
      <c r="A2452" s="106" t="s">
        <v>3907</v>
      </c>
      <c r="B2452" s="106" t="s">
        <v>437</v>
      </c>
      <c r="C2452" s="106" t="s">
        <v>6313</v>
      </c>
      <c r="D2452" s="168">
        <v>2020</v>
      </c>
      <c r="E2452" s="168">
        <v>10</v>
      </c>
      <c r="F2452" s="169">
        <v>0</v>
      </c>
      <c r="G2452" s="212" t="s">
        <v>6314</v>
      </c>
      <c r="H2452" s="212" t="s">
        <v>6314</v>
      </c>
      <c r="I2452" s="106" t="s">
        <v>556</v>
      </c>
      <c r="K2452" s="83" t="s">
        <v>6314</v>
      </c>
      <c r="L2452" s="83" t="s">
        <v>6314</v>
      </c>
      <c r="M2452" s="45" t="str">
        <f>IF(
ISNA(INDEX(resources!E:E,MATCH(B2452,resources!B:B,0))),"fillme",
INDEX(resources!E:E,MATCH(B2452,resources!B:B,0)))</f>
        <v>transfer_purchase</v>
      </c>
      <c r="N2452" s="45">
        <v>1</v>
      </c>
      <c r="O2452" s="83" t="str">
        <f>IFERROR(INDEX(resources!K:K,MATCH(B2452,resources!B:B,0)),"fillme")</f>
        <v>unknown</v>
      </c>
      <c r="P2452" s="89" t="str">
        <f t="shared" si="551"/>
        <v>unknown_2020_10</v>
      </c>
      <c r="Q2452" s="87">
        <f>INDEX(elcc!G:G,MATCH(P2452,elcc!D:D,0))</f>
        <v>0</v>
      </c>
      <c r="R2452" s="89">
        <f t="shared" si="552"/>
        <v>1</v>
      </c>
      <c r="S2452" s="89" t="s">
        <v>6314</v>
      </c>
      <c r="T2452" s="89" t="s">
        <v>6314</v>
      </c>
      <c r="U2452" s="90" t="str">
        <f t="shared" si="553"/>
        <v>ok</v>
      </c>
      <c r="V2452" s="63" t="str">
        <f>INDEX(resources!F:F,MATCH(B2452,resources!B:B,0))</f>
        <v>special</v>
      </c>
      <c r="W2452" s="110">
        <f t="shared" si="554"/>
        <v>0</v>
      </c>
      <c r="X2452" s="110">
        <f t="shared" si="555"/>
        <v>0</v>
      </c>
      <c r="Y2452" s="110" t="str">
        <f t="shared" si="556"/>
        <v>transfer_purchase_raonly_na_CONFIDENTIAL</v>
      </c>
      <c r="Z2452" s="110">
        <f>IF(COUNTIFS($Y$2:Y2452,Y2452)=1,1,0)</f>
        <v>0</v>
      </c>
      <c r="AA2452" s="110">
        <f>SUM($Z$2:Z2452)*Z2452</f>
        <v>0</v>
      </c>
      <c r="AB2452" s="110">
        <f>COUNTIFS(resources!B:B,B2452)</f>
        <v>1</v>
      </c>
      <c r="AC2452" s="110">
        <f t="shared" si="557"/>
        <v>1</v>
      </c>
      <c r="AD2452" s="110">
        <f t="shared" si="558"/>
        <v>1</v>
      </c>
      <c r="AE2452" s="110">
        <f t="shared" si="559"/>
        <v>0</v>
      </c>
      <c r="AF2452" s="110">
        <f t="shared" si="560"/>
        <v>1</v>
      </c>
      <c r="AG2452" s="110">
        <f t="shared" si="561"/>
        <v>0</v>
      </c>
      <c r="AH2452" s="110">
        <f t="shared" si="562"/>
        <v>0</v>
      </c>
      <c r="AI2452" s="110">
        <f t="shared" si="563"/>
        <v>1</v>
      </c>
      <c r="AJ2452" s="100">
        <f>ROW()</f>
        <v>2452</v>
      </c>
      <c r="AK2452" s="100" t="e">
        <f>INDEX('BadRows RECART'!$C$2:$C$1207,MATCH(monthly_gwh_mw!AJ2452,'BadRows RECART'!$D$2:$D$1207,0))</f>
        <v>#N/A</v>
      </c>
    </row>
    <row r="2453" spans="1:37" ht="20">
      <c r="A2453" s="106" t="s">
        <v>3907</v>
      </c>
      <c r="B2453" s="106" t="s">
        <v>437</v>
      </c>
      <c r="C2453" s="106" t="s">
        <v>6313</v>
      </c>
      <c r="D2453" s="168">
        <v>2020</v>
      </c>
      <c r="E2453" s="168">
        <v>11</v>
      </c>
      <c r="F2453" s="169">
        <v>0</v>
      </c>
      <c r="G2453" s="212" t="s">
        <v>6314</v>
      </c>
      <c r="H2453" s="212" t="s">
        <v>6314</v>
      </c>
      <c r="I2453" s="106" t="s">
        <v>556</v>
      </c>
      <c r="K2453" s="83" t="s">
        <v>6314</v>
      </c>
      <c r="L2453" s="83" t="s">
        <v>6314</v>
      </c>
      <c r="M2453" s="45" t="str">
        <f>IF(
ISNA(INDEX(resources!E:E,MATCH(B2453,resources!B:B,0))),"fillme",
INDEX(resources!E:E,MATCH(B2453,resources!B:B,0)))</f>
        <v>transfer_purchase</v>
      </c>
      <c r="N2453" s="45">
        <v>1</v>
      </c>
      <c r="O2453" s="83" t="str">
        <f>IFERROR(INDEX(resources!K:K,MATCH(B2453,resources!B:B,0)),"fillme")</f>
        <v>unknown</v>
      </c>
      <c r="P2453" s="89" t="str">
        <f t="shared" si="551"/>
        <v>unknown_2020_11</v>
      </c>
      <c r="Q2453" s="87">
        <f>INDEX(elcc!G:G,MATCH(P2453,elcc!D:D,0))</f>
        <v>0</v>
      </c>
      <c r="R2453" s="89">
        <f t="shared" si="552"/>
        <v>1</v>
      </c>
      <c r="S2453" s="89" t="s">
        <v>6314</v>
      </c>
      <c r="T2453" s="89" t="s">
        <v>6314</v>
      </c>
      <c r="U2453" s="90" t="str">
        <f t="shared" si="553"/>
        <v>ok</v>
      </c>
      <c r="V2453" s="63" t="str">
        <f>INDEX(resources!F:F,MATCH(B2453,resources!B:B,0))</f>
        <v>special</v>
      </c>
      <c r="W2453" s="110">
        <f t="shared" si="554"/>
        <v>0</v>
      </c>
      <c r="X2453" s="110">
        <f t="shared" si="555"/>
        <v>0</v>
      </c>
      <c r="Y2453" s="110" t="str">
        <f t="shared" si="556"/>
        <v>transfer_purchase_raonly_na_CONFIDENTIAL</v>
      </c>
      <c r="Z2453" s="110">
        <f>IF(COUNTIFS($Y$2:Y2453,Y2453)=1,1,0)</f>
        <v>0</v>
      </c>
      <c r="AA2453" s="110">
        <f>SUM($Z$2:Z2453)*Z2453</f>
        <v>0</v>
      </c>
      <c r="AB2453" s="110">
        <f>COUNTIFS(resources!B:B,B2453)</f>
        <v>1</v>
      </c>
      <c r="AC2453" s="110">
        <f t="shared" si="557"/>
        <v>1</v>
      </c>
      <c r="AD2453" s="110">
        <f t="shared" si="558"/>
        <v>1</v>
      </c>
      <c r="AE2453" s="110">
        <f t="shared" si="559"/>
        <v>0</v>
      </c>
      <c r="AF2453" s="110">
        <f t="shared" si="560"/>
        <v>1</v>
      </c>
      <c r="AG2453" s="110">
        <f t="shared" si="561"/>
        <v>0</v>
      </c>
      <c r="AH2453" s="110">
        <f t="shared" si="562"/>
        <v>0</v>
      </c>
      <c r="AI2453" s="110">
        <f t="shared" si="563"/>
        <v>1</v>
      </c>
      <c r="AJ2453" s="100">
        <f>ROW()</f>
        <v>2453</v>
      </c>
      <c r="AK2453" s="100" t="e">
        <f>INDEX('BadRows RECART'!$C$2:$C$1207,MATCH(monthly_gwh_mw!AJ2453,'BadRows RECART'!$D$2:$D$1207,0))</f>
        <v>#N/A</v>
      </c>
    </row>
    <row r="2454" spans="1:37" ht="20">
      <c r="A2454" s="106" t="s">
        <v>3907</v>
      </c>
      <c r="B2454" s="106" t="s">
        <v>437</v>
      </c>
      <c r="C2454" s="106" t="s">
        <v>6313</v>
      </c>
      <c r="D2454" s="168">
        <v>2020</v>
      </c>
      <c r="E2454" s="168">
        <v>12</v>
      </c>
      <c r="F2454" s="169">
        <v>0</v>
      </c>
      <c r="G2454" s="212" t="s">
        <v>6314</v>
      </c>
      <c r="H2454" s="212" t="s">
        <v>6314</v>
      </c>
      <c r="I2454" s="106" t="s">
        <v>556</v>
      </c>
      <c r="K2454" s="83" t="s">
        <v>6314</v>
      </c>
      <c r="L2454" s="83" t="s">
        <v>6314</v>
      </c>
      <c r="M2454" s="45" t="str">
        <f>IF(
ISNA(INDEX(resources!E:E,MATCH(B2454,resources!B:B,0))),"fillme",
INDEX(resources!E:E,MATCH(B2454,resources!B:B,0)))</f>
        <v>transfer_purchase</v>
      </c>
      <c r="N2454" s="45">
        <v>1</v>
      </c>
      <c r="O2454" s="83" t="str">
        <f>IFERROR(INDEX(resources!K:K,MATCH(B2454,resources!B:B,0)),"fillme")</f>
        <v>unknown</v>
      </c>
      <c r="P2454" s="89" t="str">
        <f t="shared" si="551"/>
        <v>unknown_2020_12</v>
      </c>
      <c r="Q2454" s="87">
        <f>INDEX(elcc!G:G,MATCH(P2454,elcc!D:D,0))</f>
        <v>0</v>
      </c>
      <c r="R2454" s="89">
        <f t="shared" si="552"/>
        <v>1</v>
      </c>
      <c r="S2454" s="89" t="s">
        <v>6314</v>
      </c>
      <c r="T2454" s="89" t="s">
        <v>6314</v>
      </c>
      <c r="U2454" s="90" t="str">
        <f t="shared" si="553"/>
        <v>ok</v>
      </c>
      <c r="V2454" s="63" t="str">
        <f>INDEX(resources!F:F,MATCH(B2454,resources!B:B,0))</f>
        <v>special</v>
      </c>
      <c r="W2454" s="110">
        <f t="shared" si="554"/>
        <v>0</v>
      </c>
      <c r="X2454" s="110">
        <f t="shared" si="555"/>
        <v>0</v>
      </c>
      <c r="Y2454" s="110" t="str">
        <f t="shared" si="556"/>
        <v>transfer_purchase_raonly_na_CONFIDENTIAL</v>
      </c>
      <c r="Z2454" s="110">
        <f>IF(COUNTIFS($Y$2:Y2454,Y2454)=1,1,0)</f>
        <v>0</v>
      </c>
      <c r="AA2454" s="110">
        <f>SUM($Z$2:Z2454)*Z2454</f>
        <v>0</v>
      </c>
      <c r="AB2454" s="110">
        <f>COUNTIFS(resources!B:B,B2454)</f>
        <v>1</v>
      </c>
      <c r="AC2454" s="110">
        <f t="shared" si="557"/>
        <v>1</v>
      </c>
      <c r="AD2454" s="110">
        <f t="shared" si="558"/>
        <v>1</v>
      </c>
      <c r="AE2454" s="110">
        <f t="shared" si="559"/>
        <v>0</v>
      </c>
      <c r="AF2454" s="110">
        <f t="shared" si="560"/>
        <v>1</v>
      </c>
      <c r="AG2454" s="110">
        <f t="shared" si="561"/>
        <v>0</v>
      </c>
      <c r="AH2454" s="110">
        <f t="shared" si="562"/>
        <v>0</v>
      </c>
      <c r="AI2454" s="110">
        <f t="shared" si="563"/>
        <v>1</v>
      </c>
      <c r="AJ2454" s="100">
        <f>ROW()</f>
        <v>2454</v>
      </c>
      <c r="AK2454" s="100" t="e">
        <f>INDEX('BadRows RECART'!$C$2:$C$1207,MATCH(monthly_gwh_mw!AJ2454,'BadRows RECART'!$D$2:$D$1207,0))</f>
        <v>#N/A</v>
      </c>
    </row>
    <row r="2455" spans="1:37" ht="20">
      <c r="A2455" s="106" t="s">
        <v>3907</v>
      </c>
      <c r="B2455" s="106" t="s">
        <v>437</v>
      </c>
      <c r="C2455" s="106" t="s">
        <v>6313</v>
      </c>
      <c r="D2455" s="168">
        <v>2020</v>
      </c>
      <c r="E2455" s="168">
        <v>1</v>
      </c>
      <c r="F2455" s="169">
        <v>0</v>
      </c>
      <c r="G2455" s="212" t="s">
        <v>6314</v>
      </c>
      <c r="H2455" s="212" t="s">
        <v>6314</v>
      </c>
      <c r="I2455" s="106" t="s">
        <v>556</v>
      </c>
      <c r="K2455" s="83" t="s">
        <v>6314</v>
      </c>
      <c r="L2455" s="83" t="s">
        <v>6314</v>
      </c>
      <c r="M2455" s="45" t="str">
        <f>IF(
ISNA(INDEX(resources!E:E,MATCH(B2455,resources!B:B,0))),"fillme",
INDEX(resources!E:E,MATCH(B2455,resources!B:B,0)))</f>
        <v>transfer_purchase</v>
      </c>
      <c r="N2455" s="45">
        <v>1</v>
      </c>
      <c r="O2455" s="83" t="str">
        <f>IFERROR(INDEX(resources!K:K,MATCH(B2455,resources!B:B,0)),"fillme")</f>
        <v>unknown</v>
      </c>
      <c r="P2455" s="89" t="str">
        <f t="shared" si="551"/>
        <v>unknown_2020_1</v>
      </c>
      <c r="Q2455" s="87">
        <f>INDEX(elcc!G:G,MATCH(P2455,elcc!D:D,0))</f>
        <v>0</v>
      </c>
      <c r="R2455" s="89">
        <f t="shared" si="552"/>
        <v>1</v>
      </c>
      <c r="S2455" s="89" t="s">
        <v>6314</v>
      </c>
      <c r="T2455" s="89" t="s">
        <v>6314</v>
      </c>
      <c r="U2455" s="90" t="str">
        <f t="shared" si="553"/>
        <v>ok</v>
      </c>
      <c r="V2455" s="63" t="str">
        <f>INDEX(resources!F:F,MATCH(B2455,resources!B:B,0))</f>
        <v>special</v>
      </c>
      <c r="W2455" s="110">
        <f t="shared" si="554"/>
        <v>0</v>
      </c>
      <c r="X2455" s="110">
        <f t="shared" si="555"/>
        <v>0</v>
      </c>
      <c r="Y2455" s="110" t="str">
        <f t="shared" si="556"/>
        <v>transfer_purchase_raonly_na_CONFIDENTIAL</v>
      </c>
      <c r="Z2455" s="110">
        <f>IF(COUNTIFS($Y$2:Y2455,Y2455)=1,1,0)</f>
        <v>0</v>
      </c>
      <c r="AA2455" s="110">
        <f>SUM($Z$2:Z2455)*Z2455</f>
        <v>0</v>
      </c>
      <c r="AB2455" s="110">
        <f>COUNTIFS(resources!B:B,B2455)</f>
        <v>1</v>
      </c>
      <c r="AC2455" s="110">
        <f t="shared" si="557"/>
        <v>1</v>
      </c>
      <c r="AD2455" s="110">
        <f t="shared" si="558"/>
        <v>1</v>
      </c>
      <c r="AE2455" s="110">
        <f t="shared" si="559"/>
        <v>0</v>
      </c>
      <c r="AF2455" s="110">
        <f t="shared" si="560"/>
        <v>1</v>
      </c>
      <c r="AG2455" s="110">
        <f t="shared" si="561"/>
        <v>0</v>
      </c>
      <c r="AH2455" s="110">
        <f t="shared" si="562"/>
        <v>0</v>
      </c>
      <c r="AI2455" s="110">
        <f t="shared" si="563"/>
        <v>1</v>
      </c>
      <c r="AJ2455" s="100">
        <f>ROW()</f>
        <v>2455</v>
      </c>
      <c r="AK2455" s="100" t="e">
        <f>INDEX('BadRows RECART'!$C$2:$C$1207,MATCH(monthly_gwh_mw!AJ2455,'BadRows RECART'!$D$2:$D$1207,0))</f>
        <v>#N/A</v>
      </c>
    </row>
    <row r="2456" spans="1:37" ht="20">
      <c r="A2456" s="106" t="s">
        <v>3907</v>
      </c>
      <c r="B2456" s="106" t="s">
        <v>437</v>
      </c>
      <c r="C2456" s="106" t="s">
        <v>6313</v>
      </c>
      <c r="D2456" s="168">
        <v>2020</v>
      </c>
      <c r="E2456" s="168">
        <v>1</v>
      </c>
      <c r="F2456" s="169">
        <v>0</v>
      </c>
      <c r="G2456" s="212" t="s">
        <v>6314</v>
      </c>
      <c r="H2456" s="212" t="s">
        <v>6314</v>
      </c>
      <c r="I2456" s="106" t="s">
        <v>556</v>
      </c>
      <c r="K2456" s="83" t="s">
        <v>6314</v>
      </c>
      <c r="L2456" s="83" t="s">
        <v>6314</v>
      </c>
      <c r="M2456" s="45" t="str">
        <f>IF(
ISNA(INDEX(resources!E:E,MATCH(B2456,resources!B:B,0))),"fillme",
INDEX(resources!E:E,MATCH(B2456,resources!B:B,0)))</f>
        <v>transfer_purchase</v>
      </c>
      <c r="N2456" s="45">
        <v>1</v>
      </c>
      <c r="O2456" s="83" t="str">
        <f>IFERROR(INDEX(resources!K:K,MATCH(B2456,resources!B:B,0)),"fillme")</f>
        <v>unknown</v>
      </c>
      <c r="P2456" s="89" t="str">
        <f t="shared" si="551"/>
        <v>unknown_2020_1</v>
      </c>
      <c r="Q2456" s="87">
        <f>INDEX(elcc!G:G,MATCH(P2456,elcc!D:D,0))</f>
        <v>0</v>
      </c>
      <c r="R2456" s="89">
        <f t="shared" si="552"/>
        <v>1</v>
      </c>
      <c r="S2456" s="89" t="s">
        <v>6314</v>
      </c>
      <c r="T2456" s="89" t="s">
        <v>6314</v>
      </c>
      <c r="U2456" s="90" t="str">
        <f t="shared" si="553"/>
        <v>ok</v>
      </c>
      <c r="V2456" s="63" t="str">
        <f>INDEX(resources!F:F,MATCH(B2456,resources!B:B,0))</f>
        <v>special</v>
      </c>
      <c r="W2456" s="110">
        <f t="shared" si="554"/>
        <v>0</v>
      </c>
      <c r="X2456" s="110">
        <f t="shared" si="555"/>
        <v>0</v>
      </c>
      <c r="Y2456" s="110" t="str">
        <f t="shared" si="556"/>
        <v>transfer_purchase_raonly_na_CONFIDENTIAL</v>
      </c>
      <c r="Z2456" s="110">
        <f>IF(COUNTIFS($Y$2:Y2456,Y2456)=1,1,0)</f>
        <v>0</v>
      </c>
      <c r="AA2456" s="110">
        <f>SUM($Z$2:Z2456)*Z2456</f>
        <v>0</v>
      </c>
      <c r="AB2456" s="110">
        <f>COUNTIFS(resources!B:B,B2456)</f>
        <v>1</v>
      </c>
      <c r="AC2456" s="110">
        <f t="shared" si="557"/>
        <v>1</v>
      </c>
      <c r="AD2456" s="110">
        <f t="shared" si="558"/>
        <v>1</v>
      </c>
      <c r="AE2456" s="110">
        <f t="shared" si="559"/>
        <v>0</v>
      </c>
      <c r="AF2456" s="110">
        <f t="shared" si="560"/>
        <v>1</v>
      </c>
      <c r="AG2456" s="110">
        <f t="shared" si="561"/>
        <v>0</v>
      </c>
      <c r="AH2456" s="110">
        <f t="shared" si="562"/>
        <v>0</v>
      </c>
      <c r="AI2456" s="110">
        <f t="shared" si="563"/>
        <v>1</v>
      </c>
      <c r="AJ2456" s="100">
        <f>ROW()</f>
        <v>2456</v>
      </c>
      <c r="AK2456" s="100" t="e">
        <f>INDEX('BadRows RECART'!$C$2:$C$1207,MATCH(monthly_gwh_mw!AJ2456,'BadRows RECART'!$D$2:$D$1207,0))</f>
        <v>#N/A</v>
      </c>
    </row>
    <row r="2457" spans="1:37" ht="20">
      <c r="A2457" s="106" t="s">
        <v>3907</v>
      </c>
      <c r="B2457" s="106" t="s">
        <v>437</v>
      </c>
      <c r="C2457" s="106" t="s">
        <v>6313</v>
      </c>
      <c r="D2457" s="168">
        <v>2020</v>
      </c>
      <c r="E2457" s="168">
        <v>2</v>
      </c>
      <c r="F2457" s="169">
        <v>0</v>
      </c>
      <c r="G2457" s="212" t="s">
        <v>6314</v>
      </c>
      <c r="H2457" s="212" t="s">
        <v>6314</v>
      </c>
      <c r="I2457" s="106" t="s">
        <v>556</v>
      </c>
      <c r="K2457" s="83" t="s">
        <v>6314</v>
      </c>
      <c r="L2457" s="83" t="s">
        <v>6314</v>
      </c>
      <c r="M2457" s="45" t="str">
        <f>IF(
ISNA(INDEX(resources!E:E,MATCH(B2457,resources!B:B,0))),"fillme",
INDEX(resources!E:E,MATCH(B2457,resources!B:B,0)))</f>
        <v>transfer_purchase</v>
      </c>
      <c r="N2457" s="45">
        <v>1</v>
      </c>
      <c r="O2457" s="83" t="str">
        <f>IFERROR(INDEX(resources!K:K,MATCH(B2457,resources!B:B,0)),"fillme")</f>
        <v>unknown</v>
      </c>
      <c r="P2457" s="89" t="str">
        <f t="shared" si="551"/>
        <v>unknown_2020_2</v>
      </c>
      <c r="Q2457" s="87">
        <f>INDEX(elcc!G:G,MATCH(P2457,elcc!D:D,0))</f>
        <v>0</v>
      </c>
      <c r="R2457" s="89">
        <f t="shared" si="552"/>
        <v>1</v>
      </c>
      <c r="S2457" s="89" t="s">
        <v>6314</v>
      </c>
      <c r="T2457" s="89" t="s">
        <v>6314</v>
      </c>
      <c r="U2457" s="90" t="str">
        <f t="shared" si="553"/>
        <v>ok</v>
      </c>
      <c r="V2457" s="63" t="str">
        <f>INDEX(resources!F:F,MATCH(B2457,resources!B:B,0))</f>
        <v>special</v>
      </c>
      <c r="W2457" s="110">
        <f t="shared" si="554"/>
        <v>0</v>
      </c>
      <c r="X2457" s="110">
        <f t="shared" si="555"/>
        <v>0</v>
      </c>
      <c r="Y2457" s="110" t="str">
        <f t="shared" si="556"/>
        <v>transfer_purchase_raonly_na_CONFIDENTIAL</v>
      </c>
      <c r="Z2457" s="110">
        <f>IF(COUNTIFS($Y$2:Y2457,Y2457)=1,1,0)</f>
        <v>0</v>
      </c>
      <c r="AA2457" s="110">
        <f>SUM($Z$2:Z2457)*Z2457</f>
        <v>0</v>
      </c>
      <c r="AB2457" s="110">
        <f>COUNTIFS(resources!B:B,B2457)</f>
        <v>1</v>
      </c>
      <c r="AC2457" s="110">
        <f t="shared" si="557"/>
        <v>1</v>
      </c>
      <c r="AD2457" s="110">
        <f t="shared" si="558"/>
        <v>1</v>
      </c>
      <c r="AE2457" s="110">
        <f t="shared" si="559"/>
        <v>0</v>
      </c>
      <c r="AF2457" s="110">
        <f t="shared" si="560"/>
        <v>1</v>
      </c>
      <c r="AG2457" s="110">
        <f t="shared" si="561"/>
        <v>0</v>
      </c>
      <c r="AH2457" s="110">
        <f t="shared" si="562"/>
        <v>0</v>
      </c>
      <c r="AI2457" s="110">
        <f t="shared" si="563"/>
        <v>1</v>
      </c>
      <c r="AJ2457" s="100">
        <f>ROW()</f>
        <v>2457</v>
      </c>
      <c r="AK2457" s="100" t="e">
        <f>INDEX('BadRows RECART'!$C$2:$C$1207,MATCH(monthly_gwh_mw!AJ2457,'BadRows RECART'!$D$2:$D$1207,0))</f>
        <v>#N/A</v>
      </c>
    </row>
    <row r="2458" spans="1:37" ht="20">
      <c r="A2458" s="106" t="s">
        <v>3907</v>
      </c>
      <c r="B2458" s="106" t="s">
        <v>437</v>
      </c>
      <c r="C2458" s="106" t="s">
        <v>6313</v>
      </c>
      <c r="D2458" s="168">
        <v>2020</v>
      </c>
      <c r="E2458" s="168">
        <v>3</v>
      </c>
      <c r="F2458" s="169">
        <v>0</v>
      </c>
      <c r="G2458" s="212" t="s">
        <v>6314</v>
      </c>
      <c r="H2458" s="212" t="s">
        <v>6314</v>
      </c>
      <c r="I2458" s="106" t="s">
        <v>556</v>
      </c>
      <c r="K2458" s="83" t="s">
        <v>6314</v>
      </c>
      <c r="L2458" s="83" t="s">
        <v>6314</v>
      </c>
      <c r="M2458" s="45" t="str">
        <f>IF(
ISNA(INDEX(resources!E:E,MATCH(B2458,resources!B:B,0))),"fillme",
INDEX(resources!E:E,MATCH(B2458,resources!B:B,0)))</f>
        <v>transfer_purchase</v>
      </c>
      <c r="N2458" s="45">
        <v>1</v>
      </c>
      <c r="O2458" s="83" t="str">
        <f>IFERROR(INDEX(resources!K:K,MATCH(B2458,resources!B:B,0)),"fillme")</f>
        <v>unknown</v>
      </c>
      <c r="P2458" s="89" t="str">
        <f t="shared" si="551"/>
        <v>unknown_2020_3</v>
      </c>
      <c r="Q2458" s="87">
        <f>INDEX(elcc!G:G,MATCH(P2458,elcc!D:D,0))</f>
        <v>0</v>
      </c>
      <c r="R2458" s="89">
        <f t="shared" si="552"/>
        <v>1</v>
      </c>
      <c r="S2458" s="89" t="s">
        <v>6314</v>
      </c>
      <c r="T2458" s="89" t="s">
        <v>6314</v>
      </c>
      <c r="U2458" s="90" t="str">
        <f t="shared" si="553"/>
        <v>ok</v>
      </c>
      <c r="V2458" s="63" t="str">
        <f>INDEX(resources!F:F,MATCH(B2458,resources!B:B,0))</f>
        <v>special</v>
      </c>
      <c r="W2458" s="110">
        <f t="shared" si="554"/>
        <v>0</v>
      </c>
      <c r="X2458" s="110">
        <f t="shared" si="555"/>
        <v>0</v>
      </c>
      <c r="Y2458" s="110" t="str">
        <f t="shared" si="556"/>
        <v>transfer_purchase_raonly_na_CONFIDENTIAL</v>
      </c>
      <c r="Z2458" s="110">
        <f>IF(COUNTIFS($Y$2:Y2458,Y2458)=1,1,0)</f>
        <v>0</v>
      </c>
      <c r="AA2458" s="110">
        <f>SUM($Z$2:Z2458)*Z2458</f>
        <v>0</v>
      </c>
      <c r="AB2458" s="110">
        <f>COUNTIFS(resources!B:B,B2458)</f>
        <v>1</v>
      </c>
      <c r="AC2458" s="110">
        <f t="shared" si="557"/>
        <v>1</v>
      </c>
      <c r="AD2458" s="110">
        <f t="shared" si="558"/>
        <v>1</v>
      </c>
      <c r="AE2458" s="110">
        <f t="shared" si="559"/>
        <v>0</v>
      </c>
      <c r="AF2458" s="110">
        <f t="shared" si="560"/>
        <v>1</v>
      </c>
      <c r="AG2458" s="110">
        <f t="shared" si="561"/>
        <v>0</v>
      </c>
      <c r="AH2458" s="110">
        <f t="shared" si="562"/>
        <v>0</v>
      </c>
      <c r="AI2458" s="110">
        <f t="shared" si="563"/>
        <v>1</v>
      </c>
      <c r="AJ2458" s="100">
        <f>ROW()</f>
        <v>2458</v>
      </c>
      <c r="AK2458" s="100" t="e">
        <f>INDEX('BadRows RECART'!$C$2:$C$1207,MATCH(monthly_gwh_mw!AJ2458,'BadRows RECART'!$D$2:$D$1207,0))</f>
        <v>#N/A</v>
      </c>
    </row>
    <row r="2459" spans="1:37" ht="20">
      <c r="A2459" s="106" t="s">
        <v>3907</v>
      </c>
      <c r="B2459" s="106" t="s">
        <v>437</v>
      </c>
      <c r="C2459" s="106" t="s">
        <v>6313</v>
      </c>
      <c r="D2459" s="168">
        <v>2020</v>
      </c>
      <c r="E2459" s="168">
        <v>3</v>
      </c>
      <c r="F2459" s="169">
        <v>0</v>
      </c>
      <c r="G2459" s="212" t="s">
        <v>6314</v>
      </c>
      <c r="H2459" s="212" t="s">
        <v>6314</v>
      </c>
      <c r="I2459" s="106" t="s">
        <v>556</v>
      </c>
      <c r="K2459" s="83" t="s">
        <v>6314</v>
      </c>
      <c r="L2459" s="83" t="s">
        <v>6314</v>
      </c>
      <c r="M2459" s="45" t="str">
        <f>IF(
ISNA(INDEX(resources!E:E,MATCH(B2459,resources!B:B,0))),"fillme",
INDEX(resources!E:E,MATCH(B2459,resources!B:B,0)))</f>
        <v>transfer_purchase</v>
      </c>
      <c r="N2459" s="45">
        <v>1</v>
      </c>
      <c r="O2459" s="83" t="str">
        <f>IFERROR(INDEX(resources!K:K,MATCH(B2459,resources!B:B,0)),"fillme")</f>
        <v>unknown</v>
      </c>
      <c r="P2459" s="89" t="str">
        <f t="shared" si="551"/>
        <v>unknown_2020_3</v>
      </c>
      <c r="Q2459" s="87">
        <f>INDEX(elcc!G:G,MATCH(P2459,elcc!D:D,0))</f>
        <v>0</v>
      </c>
      <c r="R2459" s="89">
        <f t="shared" si="552"/>
        <v>1</v>
      </c>
      <c r="S2459" s="89" t="s">
        <v>6314</v>
      </c>
      <c r="T2459" s="89" t="s">
        <v>6314</v>
      </c>
      <c r="U2459" s="90" t="str">
        <f t="shared" si="553"/>
        <v>ok</v>
      </c>
      <c r="V2459" s="63" t="str">
        <f>INDEX(resources!F:F,MATCH(B2459,resources!B:B,0))</f>
        <v>special</v>
      </c>
      <c r="W2459" s="110">
        <f t="shared" si="554"/>
        <v>0</v>
      </c>
      <c r="X2459" s="110">
        <f t="shared" si="555"/>
        <v>0</v>
      </c>
      <c r="Y2459" s="110" t="str">
        <f t="shared" si="556"/>
        <v>transfer_purchase_raonly_na_CONFIDENTIAL</v>
      </c>
      <c r="Z2459" s="110">
        <f>IF(COUNTIFS($Y$2:Y2459,Y2459)=1,1,0)</f>
        <v>0</v>
      </c>
      <c r="AA2459" s="110">
        <f>SUM($Z$2:Z2459)*Z2459</f>
        <v>0</v>
      </c>
      <c r="AB2459" s="110">
        <f>COUNTIFS(resources!B:B,B2459)</f>
        <v>1</v>
      </c>
      <c r="AC2459" s="110">
        <f t="shared" si="557"/>
        <v>1</v>
      </c>
      <c r="AD2459" s="110">
        <f t="shared" si="558"/>
        <v>1</v>
      </c>
      <c r="AE2459" s="110">
        <f t="shared" si="559"/>
        <v>0</v>
      </c>
      <c r="AF2459" s="110">
        <f t="shared" si="560"/>
        <v>1</v>
      </c>
      <c r="AG2459" s="110">
        <f t="shared" si="561"/>
        <v>0</v>
      </c>
      <c r="AH2459" s="110">
        <f t="shared" si="562"/>
        <v>0</v>
      </c>
      <c r="AI2459" s="110">
        <f t="shared" si="563"/>
        <v>1</v>
      </c>
      <c r="AJ2459" s="100">
        <f>ROW()</f>
        <v>2459</v>
      </c>
      <c r="AK2459" s="100" t="e">
        <f>INDEX('BadRows RECART'!$C$2:$C$1207,MATCH(monthly_gwh_mw!AJ2459,'BadRows RECART'!$D$2:$D$1207,0))</f>
        <v>#N/A</v>
      </c>
    </row>
    <row r="2460" spans="1:37" ht="20">
      <c r="A2460" s="106" t="s">
        <v>3907</v>
      </c>
      <c r="B2460" s="106" t="s">
        <v>437</v>
      </c>
      <c r="C2460" s="106" t="s">
        <v>6313</v>
      </c>
      <c r="D2460" s="168">
        <v>2020</v>
      </c>
      <c r="E2460" s="168">
        <v>3</v>
      </c>
      <c r="F2460" s="169">
        <v>0</v>
      </c>
      <c r="G2460" s="212" t="s">
        <v>6314</v>
      </c>
      <c r="H2460" s="212" t="s">
        <v>6314</v>
      </c>
      <c r="I2460" s="106" t="s">
        <v>556</v>
      </c>
      <c r="K2460" s="83" t="s">
        <v>6314</v>
      </c>
      <c r="L2460" s="83" t="s">
        <v>6314</v>
      </c>
      <c r="M2460" s="45" t="str">
        <f>IF(
ISNA(INDEX(resources!E:E,MATCH(B2460,resources!B:B,0))),"fillme",
INDEX(resources!E:E,MATCH(B2460,resources!B:B,0)))</f>
        <v>transfer_purchase</v>
      </c>
      <c r="N2460" s="45">
        <v>1</v>
      </c>
      <c r="O2460" s="83" t="str">
        <f>IFERROR(INDEX(resources!K:K,MATCH(B2460,resources!B:B,0)),"fillme")</f>
        <v>unknown</v>
      </c>
      <c r="P2460" s="89" t="str">
        <f t="shared" si="551"/>
        <v>unknown_2020_3</v>
      </c>
      <c r="Q2460" s="87">
        <f>INDEX(elcc!G:G,MATCH(P2460,elcc!D:D,0))</f>
        <v>0</v>
      </c>
      <c r="R2460" s="89">
        <f t="shared" si="552"/>
        <v>1</v>
      </c>
      <c r="S2460" s="89" t="s">
        <v>6314</v>
      </c>
      <c r="T2460" s="89" t="s">
        <v>6314</v>
      </c>
      <c r="U2460" s="90" t="str">
        <f t="shared" si="553"/>
        <v>ok</v>
      </c>
      <c r="V2460" s="63" t="str">
        <f>INDEX(resources!F:F,MATCH(B2460,resources!B:B,0))</f>
        <v>special</v>
      </c>
      <c r="W2460" s="110">
        <f t="shared" si="554"/>
        <v>0</v>
      </c>
      <c r="X2460" s="110">
        <f t="shared" si="555"/>
        <v>0</v>
      </c>
      <c r="Y2460" s="110" t="str">
        <f t="shared" si="556"/>
        <v>transfer_purchase_raonly_na_CONFIDENTIAL</v>
      </c>
      <c r="Z2460" s="110">
        <f>IF(COUNTIFS($Y$2:Y2460,Y2460)=1,1,0)</f>
        <v>0</v>
      </c>
      <c r="AA2460" s="110">
        <f>SUM($Z$2:Z2460)*Z2460</f>
        <v>0</v>
      </c>
      <c r="AB2460" s="110">
        <f>COUNTIFS(resources!B:B,B2460)</f>
        <v>1</v>
      </c>
      <c r="AC2460" s="110">
        <f t="shared" si="557"/>
        <v>1</v>
      </c>
      <c r="AD2460" s="110">
        <f t="shared" si="558"/>
        <v>1</v>
      </c>
      <c r="AE2460" s="110">
        <f t="shared" si="559"/>
        <v>0</v>
      </c>
      <c r="AF2460" s="110">
        <f t="shared" si="560"/>
        <v>1</v>
      </c>
      <c r="AG2460" s="110">
        <f t="shared" si="561"/>
        <v>0</v>
      </c>
      <c r="AH2460" s="110">
        <f t="shared" si="562"/>
        <v>0</v>
      </c>
      <c r="AI2460" s="110">
        <f t="shared" si="563"/>
        <v>1</v>
      </c>
      <c r="AJ2460" s="100">
        <f>ROW()</f>
        <v>2460</v>
      </c>
      <c r="AK2460" s="100" t="e">
        <f>INDEX('BadRows RECART'!$C$2:$C$1207,MATCH(monthly_gwh_mw!AJ2460,'BadRows RECART'!$D$2:$D$1207,0))</f>
        <v>#N/A</v>
      </c>
    </row>
    <row r="2461" spans="1:37" ht="20">
      <c r="A2461" s="106" t="s">
        <v>3907</v>
      </c>
      <c r="B2461" s="106" t="s">
        <v>437</v>
      </c>
      <c r="C2461" s="106" t="s">
        <v>6313</v>
      </c>
      <c r="D2461" s="168">
        <v>2020</v>
      </c>
      <c r="E2461" s="168">
        <v>4</v>
      </c>
      <c r="F2461" s="169">
        <v>0</v>
      </c>
      <c r="G2461" s="212" t="s">
        <v>6314</v>
      </c>
      <c r="H2461" s="212" t="s">
        <v>6314</v>
      </c>
      <c r="I2461" s="106" t="s">
        <v>556</v>
      </c>
      <c r="K2461" s="83" t="s">
        <v>6314</v>
      </c>
      <c r="L2461" s="83" t="s">
        <v>6314</v>
      </c>
      <c r="M2461" s="45" t="str">
        <f>IF(
ISNA(INDEX(resources!E:E,MATCH(B2461,resources!B:B,0))),"fillme",
INDEX(resources!E:E,MATCH(B2461,resources!B:B,0)))</f>
        <v>transfer_purchase</v>
      </c>
      <c r="N2461" s="45">
        <v>1</v>
      </c>
      <c r="O2461" s="83" t="str">
        <f>IFERROR(INDEX(resources!K:K,MATCH(B2461,resources!B:B,0)),"fillme")</f>
        <v>unknown</v>
      </c>
      <c r="P2461" s="89" t="str">
        <f t="shared" si="551"/>
        <v>unknown_2020_4</v>
      </c>
      <c r="Q2461" s="87">
        <f>INDEX(elcc!G:G,MATCH(P2461,elcc!D:D,0))</f>
        <v>0</v>
      </c>
      <c r="R2461" s="89">
        <f t="shared" si="552"/>
        <v>1</v>
      </c>
      <c r="S2461" s="89" t="s">
        <v>6314</v>
      </c>
      <c r="T2461" s="89" t="s">
        <v>6314</v>
      </c>
      <c r="U2461" s="90" t="str">
        <f t="shared" si="553"/>
        <v>ok</v>
      </c>
      <c r="V2461" s="63" t="str">
        <f>INDEX(resources!F:F,MATCH(B2461,resources!B:B,0))</f>
        <v>special</v>
      </c>
      <c r="W2461" s="110">
        <f t="shared" si="554"/>
        <v>0</v>
      </c>
      <c r="X2461" s="110">
        <f t="shared" si="555"/>
        <v>0</v>
      </c>
      <c r="Y2461" s="110" t="str">
        <f t="shared" si="556"/>
        <v>transfer_purchase_raonly_na_CONFIDENTIAL</v>
      </c>
      <c r="Z2461" s="110">
        <f>IF(COUNTIFS($Y$2:Y2461,Y2461)=1,1,0)</f>
        <v>0</v>
      </c>
      <c r="AA2461" s="110">
        <f>SUM($Z$2:Z2461)*Z2461</f>
        <v>0</v>
      </c>
      <c r="AB2461" s="110">
        <f>COUNTIFS(resources!B:B,B2461)</f>
        <v>1</v>
      </c>
      <c r="AC2461" s="110">
        <f t="shared" si="557"/>
        <v>1</v>
      </c>
      <c r="AD2461" s="110">
        <f t="shared" si="558"/>
        <v>1</v>
      </c>
      <c r="AE2461" s="110">
        <f t="shared" si="559"/>
        <v>0</v>
      </c>
      <c r="AF2461" s="110">
        <f t="shared" si="560"/>
        <v>1</v>
      </c>
      <c r="AG2461" s="110">
        <f t="shared" si="561"/>
        <v>0</v>
      </c>
      <c r="AH2461" s="110">
        <f t="shared" si="562"/>
        <v>0</v>
      </c>
      <c r="AI2461" s="110">
        <f t="shared" si="563"/>
        <v>1</v>
      </c>
      <c r="AJ2461" s="100">
        <f>ROW()</f>
        <v>2461</v>
      </c>
      <c r="AK2461" s="100" t="e">
        <f>INDEX('BadRows RECART'!$C$2:$C$1207,MATCH(monthly_gwh_mw!AJ2461,'BadRows RECART'!$D$2:$D$1207,0))</f>
        <v>#N/A</v>
      </c>
    </row>
    <row r="2462" spans="1:37" ht="20">
      <c r="A2462" s="106" t="s">
        <v>3907</v>
      </c>
      <c r="B2462" s="106" t="s">
        <v>437</v>
      </c>
      <c r="C2462" s="106" t="s">
        <v>6313</v>
      </c>
      <c r="D2462" s="168">
        <v>2020</v>
      </c>
      <c r="E2462" s="168">
        <v>4</v>
      </c>
      <c r="F2462" s="169">
        <v>0</v>
      </c>
      <c r="G2462" s="212" t="s">
        <v>6314</v>
      </c>
      <c r="H2462" s="212" t="s">
        <v>6314</v>
      </c>
      <c r="I2462" s="106" t="s">
        <v>556</v>
      </c>
      <c r="K2462" s="83" t="s">
        <v>6314</v>
      </c>
      <c r="L2462" s="83" t="s">
        <v>6314</v>
      </c>
      <c r="M2462" s="45" t="str">
        <f>IF(
ISNA(INDEX(resources!E:E,MATCH(B2462,resources!B:B,0))),"fillme",
INDEX(resources!E:E,MATCH(B2462,resources!B:B,0)))</f>
        <v>transfer_purchase</v>
      </c>
      <c r="N2462" s="45">
        <v>1</v>
      </c>
      <c r="O2462" s="83" t="str">
        <f>IFERROR(INDEX(resources!K:K,MATCH(B2462,resources!B:B,0)),"fillme")</f>
        <v>unknown</v>
      </c>
      <c r="P2462" s="89" t="str">
        <f t="shared" si="551"/>
        <v>unknown_2020_4</v>
      </c>
      <c r="Q2462" s="87">
        <f>INDEX(elcc!G:G,MATCH(P2462,elcc!D:D,0))</f>
        <v>0</v>
      </c>
      <c r="R2462" s="89">
        <f t="shared" si="552"/>
        <v>1</v>
      </c>
      <c r="S2462" s="89" t="s">
        <v>6314</v>
      </c>
      <c r="T2462" s="89" t="s">
        <v>6314</v>
      </c>
      <c r="U2462" s="90" t="str">
        <f t="shared" si="553"/>
        <v>ok</v>
      </c>
      <c r="V2462" s="63" t="str">
        <f>INDEX(resources!F:F,MATCH(B2462,resources!B:B,0))</f>
        <v>special</v>
      </c>
      <c r="W2462" s="110">
        <f t="shared" si="554"/>
        <v>0</v>
      </c>
      <c r="X2462" s="110">
        <f t="shared" si="555"/>
        <v>0</v>
      </c>
      <c r="Y2462" s="110" t="str">
        <f t="shared" si="556"/>
        <v>transfer_purchase_raonly_na_CONFIDENTIAL</v>
      </c>
      <c r="Z2462" s="110">
        <f>IF(COUNTIFS($Y$2:Y2462,Y2462)=1,1,0)</f>
        <v>0</v>
      </c>
      <c r="AA2462" s="110">
        <f>SUM($Z$2:Z2462)*Z2462</f>
        <v>0</v>
      </c>
      <c r="AB2462" s="110">
        <f>COUNTIFS(resources!B:B,B2462)</f>
        <v>1</v>
      </c>
      <c r="AC2462" s="110">
        <f t="shared" si="557"/>
        <v>1</v>
      </c>
      <c r="AD2462" s="110">
        <f t="shared" si="558"/>
        <v>1</v>
      </c>
      <c r="AE2462" s="110">
        <f t="shared" si="559"/>
        <v>0</v>
      </c>
      <c r="AF2462" s="110">
        <f t="shared" si="560"/>
        <v>1</v>
      </c>
      <c r="AG2462" s="110">
        <f t="shared" si="561"/>
        <v>0</v>
      </c>
      <c r="AH2462" s="110">
        <f t="shared" si="562"/>
        <v>0</v>
      </c>
      <c r="AI2462" s="110">
        <f t="shared" si="563"/>
        <v>1</v>
      </c>
      <c r="AJ2462" s="100">
        <f>ROW()</f>
        <v>2462</v>
      </c>
      <c r="AK2462" s="100" t="e">
        <f>INDEX('BadRows RECART'!$C$2:$C$1207,MATCH(monthly_gwh_mw!AJ2462,'BadRows RECART'!$D$2:$D$1207,0))</f>
        <v>#N/A</v>
      </c>
    </row>
    <row r="2463" spans="1:37" ht="20">
      <c r="A2463" s="106" t="s">
        <v>3907</v>
      </c>
      <c r="B2463" s="106" t="s">
        <v>437</v>
      </c>
      <c r="C2463" s="106" t="s">
        <v>6313</v>
      </c>
      <c r="D2463" s="168">
        <v>2020</v>
      </c>
      <c r="E2463" s="168">
        <v>5</v>
      </c>
      <c r="F2463" s="169">
        <v>0</v>
      </c>
      <c r="G2463" s="212" t="s">
        <v>6314</v>
      </c>
      <c r="H2463" s="212" t="s">
        <v>6314</v>
      </c>
      <c r="I2463" s="106" t="s">
        <v>556</v>
      </c>
      <c r="K2463" s="83" t="s">
        <v>6314</v>
      </c>
      <c r="L2463" s="83" t="s">
        <v>6314</v>
      </c>
      <c r="M2463" s="45" t="str">
        <f>IF(
ISNA(INDEX(resources!E:E,MATCH(B2463,resources!B:B,0))),"fillme",
INDEX(resources!E:E,MATCH(B2463,resources!B:B,0)))</f>
        <v>transfer_purchase</v>
      </c>
      <c r="N2463" s="45">
        <v>1</v>
      </c>
      <c r="O2463" s="83" t="str">
        <f>IFERROR(INDEX(resources!K:K,MATCH(B2463,resources!B:B,0)),"fillme")</f>
        <v>unknown</v>
      </c>
      <c r="P2463" s="89" t="str">
        <f t="shared" si="551"/>
        <v>unknown_2020_5</v>
      </c>
      <c r="Q2463" s="87">
        <f>INDEX(elcc!G:G,MATCH(P2463,elcc!D:D,0))</f>
        <v>0</v>
      </c>
      <c r="R2463" s="89">
        <f t="shared" si="552"/>
        <v>1</v>
      </c>
      <c r="S2463" s="89" t="s">
        <v>6314</v>
      </c>
      <c r="T2463" s="89" t="s">
        <v>6314</v>
      </c>
      <c r="U2463" s="90" t="str">
        <f t="shared" si="553"/>
        <v>ok</v>
      </c>
      <c r="V2463" s="63" t="str">
        <f>INDEX(resources!F:F,MATCH(B2463,resources!B:B,0))</f>
        <v>special</v>
      </c>
      <c r="W2463" s="110">
        <f t="shared" si="554"/>
        <v>0</v>
      </c>
      <c r="X2463" s="110">
        <f t="shared" si="555"/>
        <v>0</v>
      </c>
      <c r="Y2463" s="110" t="str">
        <f t="shared" si="556"/>
        <v>transfer_purchase_raonly_na_CONFIDENTIAL</v>
      </c>
      <c r="Z2463" s="110">
        <f>IF(COUNTIFS($Y$2:Y2463,Y2463)=1,1,0)</f>
        <v>0</v>
      </c>
      <c r="AA2463" s="110">
        <f>SUM($Z$2:Z2463)*Z2463</f>
        <v>0</v>
      </c>
      <c r="AB2463" s="110">
        <f>COUNTIFS(resources!B:B,B2463)</f>
        <v>1</v>
      </c>
      <c r="AC2463" s="110">
        <f t="shared" si="557"/>
        <v>1</v>
      </c>
      <c r="AD2463" s="110">
        <f t="shared" si="558"/>
        <v>1</v>
      </c>
      <c r="AE2463" s="110">
        <f t="shared" si="559"/>
        <v>0</v>
      </c>
      <c r="AF2463" s="110">
        <f t="shared" si="560"/>
        <v>1</v>
      </c>
      <c r="AG2463" s="110">
        <f t="shared" si="561"/>
        <v>0</v>
      </c>
      <c r="AH2463" s="110">
        <f t="shared" si="562"/>
        <v>0</v>
      </c>
      <c r="AI2463" s="110">
        <f t="shared" si="563"/>
        <v>1</v>
      </c>
      <c r="AJ2463" s="100">
        <f>ROW()</f>
        <v>2463</v>
      </c>
      <c r="AK2463" s="100" t="e">
        <f>INDEX('BadRows RECART'!$C$2:$C$1207,MATCH(monthly_gwh_mw!AJ2463,'BadRows RECART'!$D$2:$D$1207,0))</f>
        <v>#N/A</v>
      </c>
    </row>
    <row r="2464" spans="1:37" ht="20">
      <c r="A2464" s="106" t="s">
        <v>3907</v>
      </c>
      <c r="B2464" s="106" t="s">
        <v>437</v>
      </c>
      <c r="C2464" s="106" t="s">
        <v>6313</v>
      </c>
      <c r="D2464" s="168">
        <v>2020</v>
      </c>
      <c r="E2464" s="168">
        <v>5</v>
      </c>
      <c r="F2464" s="169">
        <v>0</v>
      </c>
      <c r="G2464" s="212" t="s">
        <v>6314</v>
      </c>
      <c r="H2464" s="212" t="s">
        <v>6314</v>
      </c>
      <c r="I2464" s="106" t="s">
        <v>556</v>
      </c>
      <c r="K2464" s="83" t="s">
        <v>6314</v>
      </c>
      <c r="L2464" s="83" t="s">
        <v>6314</v>
      </c>
      <c r="M2464" s="45" t="str">
        <f>IF(
ISNA(INDEX(resources!E:E,MATCH(B2464,resources!B:B,0))),"fillme",
INDEX(resources!E:E,MATCH(B2464,resources!B:B,0)))</f>
        <v>transfer_purchase</v>
      </c>
      <c r="N2464" s="45">
        <v>1</v>
      </c>
      <c r="O2464" s="83" t="str">
        <f>IFERROR(INDEX(resources!K:K,MATCH(B2464,resources!B:B,0)),"fillme")</f>
        <v>unknown</v>
      </c>
      <c r="P2464" s="89" t="str">
        <f t="shared" si="551"/>
        <v>unknown_2020_5</v>
      </c>
      <c r="Q2464" s="87">
        <f>INDEX(elcc!G:G,MATCH(P2464,elcc!D:D,0))</f>
        <v>0</v>
      </c>
      <c r="R2464" s="89">
        <f t="shared" si="552"/>
        <v>1</v>
      </c>
      <c r="S2464" s="89" t="s">
        <v>6314</v>
      </c>
      <c r="T2464" s="89" t="s">
        <v>6314</v>
      </c>
      <c r="U2464" s="90" t="str">
        <f t="shared" si="553"/>
        <v>ok</v>
      </c>
      <c r="V2464" s="63" t="str">
        <f>INDEX(resources!F:F,MATCH(B2464,resources!B:B,0))</f>
        <v>special</v>
      </c>
      <c r="W2464" s="110">
        <f t="shared" si="554"/>
        <v>0</v>
      </c>
      <c r="X2464" s="110">
        <f t="shared" si="555"/>
        <v>0</v>
      </c>
      <c r="Y2464" s="110" t="str">
        <f t="shared" si="556"/>
        <v>transfer_purchase_raonly_na_CONFIDENTIAL</v>
      </c>
      <c r="Z2464" s="110">
        <f>IF(COUNTIFS($Y$2:Y2464,Y2464)=1,1,0)</f>
        <v>0</v>
      </c>
      <c r="AA2464" s="110">
        <f>SUM($Z$2:Z2464)*Z2464</f>
        <v>0</v>
      </c>
      <c r="AB2464" s="110">
        <f>COUNTIFS(resources!B:B,B2464)</f>
        <v>1</v>
      </c>
      <c r="AC2464" s="110">
        <f t="shared" si="557"/>
        <v>1</v>
      </c>
      <c r="AD2464" s="110">
        <f t="shared" si="558"/>
        <v>1</v>
      </c>
      <c r="AE2464" s="110">
        <f t="shared" si="559"/>
        <v>0</v>
      </c>
      <c r="AF2464" s="110">
        <f t="shared" si="560"/>
        <v>1</v>
      </c>
      <c r="AG2464" s="110">
        <f t="shared" si="561"/>
        <v>0</v>
      </c>
      <c r="AH2464" s="110">
        <f t="shared" si="562"/>
        <v>0</v>
      </c>
      <c r="AI2464" s="110">
        <f t="shared" si="563"/>
        <v>1</v>
      </c>
      <c r="AJ2464" s="100">
        <f>ROW()</f>
        <v>2464</v>
      </c>
      <c r="AK2464" s="100" t="e">
        <f>INDEX('BadRows RECART'!$C$2:$C$1207,MATCH(monthly_gwh_mw!AJ2464,'BadRows RECART'!$D$2:$D$1207,0))</f>
        <v>#N/A</v>
      </c>
    </row>
    <row r="2465" spans="1:37" ht="20">
      <c r="A2465" s="106" t="s">
        <v>3907</v>
      </c>
      <c r="B2465" s="106" t="s">
        <v>437</v>
      </c>
      <c r="C2465" s="106" t="s">
        <v>6313</v>
      </c>
      <c r="D2465" s="168">
        <v>2020</v>
      </c>
      <c r="E2465" s="168">
        <v>5</v>
      </c>
      <c r="F2465" s="169">
        <v>0</v>
      </c>
      <c r="G2465" s="212" t="s">
        <v>6314</v>
      </c>
      <c r="H2465" s="212" t="s">
        <v>6314</v>
      </c>
      <c r="I2465" s="106" t="s">
        <v>556</v>
      </c>
      <c r="K2465" s="83" t="s">
        <v>6314</v>
      </c>
      <c r="L2465" s="83" t="s">
        <v>6314</v>
      </c>
      <c r="M2465" s="45" t="str">
        <f>IF(
ISNA(INDEX(resources!E:E,MATCH(B2465,resources!B:B,0))),"fillme",
INDEX(resources!E:E,MATCH(B2465,resources!B:B,0)))</f>
        <v>transfer_purchase</v>
      </c>
      <c r="N2465" s="45">
        <v>1</v>
      </c>
      <c r="O2465" s="83" t="str">
        <f>IFERROR(INDEX(resources!K:K,MATCH(B2465,resources!B:B,0)),"fillme")</f>
        <v>unknown</v>
      </c>
      <c r="P2465" s="89" t="str">
        <f t="shared" si="551"/>
        <v>unknown_2020_5</v>
      </c>
      <c r="Q2465" s="87">
        <f>INDEX(elcc!G:G,MATCH(P2465,elcc!D:D,0))</f>
        <v>0</v>
      </c>
      <c r="R2465" s="89">
        <f t="shared" si="552"/>
        <v>1</v>
      </c>
      <c r="S2465" s="89" t="s">
        <v>6314</v>
      </c>
      <c r="T2465" s="89" t="s">
        <v>6314</v>
      </c>
      <c r="U2465" s="90" t="str">
        <f t="shared" si="553"/>
        <v>ok</v>
      </c>
      <c r="V2465" s="63" t="str">
        <f>INDEX(resources!F:F,MATCH(B2465,resources!B:B,0))</f>
        <v>special</v>
      </c>
      <c r="W2465" s="110">
        <f t="shared" si="554"/>
        <v>0</v>
      </c>
      <c r="X2465" s="110">
        <f t="shared" si="555"/>
        <v>0</v>
      </c>
      <c r="Y2465" s="110" t="str">
        <f t="shared" si="556"/>
        <v>transfer_purchase_raonly_na_CONFIDENTIAL</v>
      </c>
      <c r="Z2465" s="110">
        <f>IF(COUNTIFS($Y$2:Y2465,Y2465)=1,1,0)</f>
        <v>0</v>
      </c>
      <c r="AA2465" s="110">
        <f>SUM($Z$2:Z2465)*Z2465</f>
        <v>0</v>
      </c>
      <c r="AB2465" s="110">
        <f>COUNTIFS(resources!B:B,B2465)</f>
        <v>1</v>
      </c>
      <c r="AC2465" s="110">
        <f t="shared" si="557"/>
        <v>1</v>
      </c>
      <c r="AD2465" s="110">
        <f t="shared" si="558"/>
        <v>1</v>
      </c>
      <c r="AE2465" s="110">
        <f t="shared" si="559"/>
        <v>0</v>
      </c>
      <c r="AF2465" s="110">
        <f t="shared" si="560"/>
        <v>1</v>
      </c>
      <c r="AG2465" s="110">
        <f t="shared" si="561"/>
        <v>0</v>
      </c>
      <c r="AH2465" s="110">
        <f t="shared" si="562"/>
        <v>0</v>
      </c>
      <c r="AI2465" s="110">
        <f t="shared" si="563"/>
        <v>1</v>
      </c>
      <c r="AJ2465" s="100">
        <f>ROW()</f>
        <v>2465</v>
      </c>
      <c r="AK2465" s="100" t="e">
        <f>INDEX('BadRows RECART'!$C$2:$C$1207,MATCH(monthly_gwh_mw!AJ2465,'BadRows RECART'!$D$2:$D$1207,0))</f>
        <v>#N/A</v>
      </c>
    </row>
    <row r="2466" spans="1:37" ht="20">
      <c r="A2466" s="106" t="s">
        <v>3907</v>
      </c>
      <c r="B2466" s="106" t="s">
        <v>437</v>
      </c>
      <c r="C2466" s="106" t="s">
        <v>6313</v>
      </c>
      <c r="D2466" s="168">
        <v>2020</v>
      </c>
      <c r="E2466" s="168">
        <v>6</v>
      </c>
      <c r="F2466" s="169">
        <v>0</v>
      </c>
      <c r="G2466" s="212" t="s">
        <v>6314</v>
      </c>
      <c r="H2466" s="212" t="s">
        <v>6314</v>
      </c>
      <c r="I2466" s="106" t="s">
        <v>556</v>
      </c>
      <c r="K2466" s="83" t="s">
        <v>6314</v>
      </c>
      <c r="L2466" s="83" t="s">
        <v>6314</v>
      </c>
      <c r="M2466" s="45" t="str">
        <f>IF(
ISNA(INDEX(resources!E:E,MATCH(B2466,resources!B:B,0))),"fillme",
INDEX(resources!E:E,MATCH(B2466,resources!B:B,0)))</f>
        <v>transfer_purchase</v>
      </c>
      <c r="N2466" s="45">
        <v>1</v>
      </c>
      <c r="O2466" s="83" t="str">
        <f>IFERROR(INDEX(resources!K:K,MATCH(B2466,resources!B:B,0)),"fillme")</f>
        <v>unknown</v>
      </c>
      <c r="P2466" s="89" t="str">
        <f t="shared" si="551"/>
        <v>unknown_2020_6</v>
      </c>
      <c r="Q2466" s="87">
        <f>INDEX(elcc!G:G,MATCH(P2466,elcc!D:D,0))</f>
        <v>0</v>
      </c>
      <c r="R2466" s="89">
        <f t="shared" si="552"/>
        <v>1</v>
      </c>
      <c r="S2466" s="89" t="s">
        <v>6314</v>
      </c>
      <c r="T2466" s="89" t="s">
        <v>6314</v>
      </c>
      <c r="U2466" s="90" t="str">
        <f t="shared" si="553"/>
        <v>ok</v>
      </c>
      <c r="V2466" s="63" t="str">
        <f>INDEX(resources!F:F,MATCH(B2466,resources!B:B,0))</f>
        <v>special</v>
      </c>
      <c r="W2466" s="110">
        <f t="shared" si="554"/>
        <v>0</v>
      </c>
      <c r="X2466" s="110">
        <f t="shared" si="555"/>
        <v>0</v>
      </c>
      <c r="Y2466" s="110" t="str">
        <f t="shared" si="556"/>
        <v>transfer_purchase_raonly_na_CONFIDENTIAL</v>
      </c>
      <c r="Z2466" s="110">
        <f>IF(COUNTIFS($Y$2:Y2466,Y2466)=1,1,0)</f>
        <v>0</v>
      </c>
      <c r="AA2466" s="110">
        <f>SUM($Z$2:Z2466)*Z2466</f>
        <v>0</v>
      </c>
      <c r="AB2466" s="110">
        <f>COUNTIFS(resources!B:B,B2466)</f>
        <v>1</v>
      </c>
      <c r="AC2466" s="110">
        <f t="shared" si="557"/>
        <v>1</v>
      </c>
      <c r="AD2466" s="110">
        <f t="shared" si="558"/>
        <v>1</v>
      </c>
      <c r="AE2466" s="110">
        <f t="shared" si="559"/>
        <v>0</v>
      </c>
      <c r="AF2466" s="110">
        <f t="shared" si="560"/>
        <v>1</v>
      </c>
      <c r="AG2466" s="110">
        <f t="shared" si="561"/>
        <v>0</v>
      </c>
      <c r="AH2466" s="110">
        <f t="shared" si="562"/>
        <v>0</v>
      </c>
      <c r="AI2466" s="110">
        <f t="shared" si="563"/>
        <v>1</v>
      </c>
      <c r="AJ2466" s="100">
        <f>ROW()</f>
        <v>2466</v>
      </c>
      <c r="AK2466" s="100" t="e">
        <f>INDEX('BadRows RECART'!$C$2:$C$1207,MATCH(monthly_gwh_mw!AJ2466,'BadRows RECART'!$D$2:$D$1207,0))</f>
        <v>#N/A</v>
      </c>
    </row>
    <row r="2467" spans="1:37" ht="20">
      <c r="A2467" s="106" t="s">
        <v>3907</v>
      </c>
      <c r="B2467" s="106" t="s">
        <v>437</v>
      </c>
      <c r="C2467" s="106" t="s">
        <v>6313</v>
      </c>
      <c r="D2467" s="168">
        <v>2020</v>
      </c>
      <c r="E2467" s="168">
        <v>6</v>
      </c>
      <c r="F2467" s="169">
        <v>0</v>
      </c>
      <c r="G2467" s="212" t="s">
        <v>6314</v>
      </c>
      <c r="H2467" s="212" t="s">
        <v>6314</v>
      </c>
      <c r="I2467" s="106" t="s">
        <v>556</v>
      </c>
      <c r="K2467" s="83" t="s">
        <v>6314</v>
      </c>
      <c r="L2467" s="83" t="s">
        <v>6314</v>
      </c>
      <c r="M2467" s="45" t="str">
        <f>IF(
ISNA(INDEX(resources!E:E,MATCH(B2467,resources!B:B,0))),"fillme",
INDEX(resources!E:E,MATCH(B2467,resources!B:B,0)))</f>
        <v>transfer_purchase</v>
      </c>
      <c r="N2467" s="45">
        <v>1</v>
      </c>
      <c r="O2467" s="83" t="str">
        <f>IFERROR(INDEX(resources!K:K,MATCH(B2467,resources!B:B,0)),"fillme")</f>
        <v>unknown</v>
      </c>
      <c r="P2467" s="89" t="str">
        <f t="shared" si="551"/>
        <v>unknown_2020_6</v>
      </c>
      <c r="Q2467" s="87">
        <f>INDEX(elcc!G:G,MATCH(P2467,elcc!D:D,0))</f>
        <v>0</v>
      </c>
      <c r="R2467" s="89">
        <f t="shared" si="552"/>
        <v>1</v>
      </c>
      <c r="S2467" s="89" t="s">
        <v>6314</v>
      </c>
      <c r="T2467" s="89" t="s">
        <v>6314</v>
      </c>
      <c r="U2467" s="90" t="str">
        <f t="shared" si="553"/>
        <v>ok</v>
      </c>
      <c r="V2467" s="63" t="str">
        <f>INDEX(resources!F:F,MATCH(B2467,resources!B:B,0))</f>
        <v>special</v>
      </c>
      <c r="W2467" s="110">
        <f t="shared" si="554"/>
        <v>0</v>
      </c>
      <c r="X2467" s="110">
        <f t="shared" si="555"/>
        <v>0</v>
      </c>
      <c r="Y2467" s="110" t="str">
        <f t="shared" si="556"/>
        <v>transfer_purchase_raonly_na_CONFIDENTIAL</v>
      </c>
      <c r="Z2467" s="110">
        <f>IF(COUNTIFS($Y$2:Y2467,Y2467)=1,1,0)</f>
        <v>0</v>
      </c>
      <c r="AA2467" s="110">
        <f>SUM($Z$2:Z2467)*Z2467</f>
        <v>0</v>
      </c>
      <c r="AB2467" s="110">
        <f>COUNTIFS(resources!B:B,B2467)</f>
        <v>1</v>
      </c>
      <c r="AC2467" s="110">
        <f t="shared" si="557"/>
        <v>1</v>
      </c>
      <c r="AD2467" s="110">
        <f t="shared" si="558"/>
        <v>1</v>
      </c>
      <c r="AE2467" s="110">
        <f t="shared" si="559"/>
        <v>0</v>
      </c>
      <c r="AF2467" s="110">
        <f t="shared" si="560"/>
        <v>1</v>
      </c>
      <c r="AG2467" s="110">
        <f t="shared" si="561"/>
        <v>0</v>
      </c>
      <c r="AH2467" s="110">
        <f t="shared" si="562"/>
        <v>0</v>
      </c>
      <c r="AI2467" s="110">
        <f t="shared" si="563"/>
        <v>1</v>
      </c>
      <c r="AJ2467" s="100">
        <f>ROW()</f>
        <v>2467</v>
      </c>
      <c r="AK2467" s="100" t="e">
        <f>INDEX('BadRows RECART'!$C$2:$C$1207,MATCH(monthly_gwh_mw!AJ2467,'BadRows RECART'!$D$2:$D$1207,0))</f>
        <v>#N/A</v>
      </c>
    </row>
    <row r="2468" spans="1:37" ht="20">
      <c r="A2468" s="106" t="s">
        <v>3907</v>
      </c>
      <c r="B2468" s="106" t="s">
        <v>437</v>
      </c>
      <c r="C2468" s="106" t="s">
        <v>6313</v>
      </c>
      <c r="D2468" s="168">
        <v>2020</v>
      </c>
      <c r="E2468" s="168">
        <v>7</v>
      </c>
      <c r="F2468" s="169">
        <v>0</v>
      </c>
      <c r="G2468" s="212" t="s">
        <v>6314</v>
      </c>
      <c r="H2468" s="212" t="s">
        <v>6314</v>
      </c>
      <c r="I2468" s="106" t="s">
        <v>556</v>
      </c>
      <c r="K2468" s="83" t="s">
        <v>6314</v>
      </c>
      <c r="L2468" s="83" t="s">
        <v>6314</v>
      </c>
      <c r="M2468" s="45" t="str">
        <f>IF(
ISNA(INDEX(resources!E:E,MATCH(B2468,resources!B:B,0))),"fillme",
INDEX(resources!E:E,MATCH(B2468,resources!B:B,0)))</f>
        <v>transfer_purchase</v>
      </c>
      <c r="N2468" s="45">
        <v>1</v>
      </c>
      <c r="O2468" s="83" t="str">
        <f>IFERROR(INDEX(resources!K:K,MATCH(B2468,resources!B:B,0)),"fillme")</f>
        <v>unknown</v>
      </c>
      <c r="P2468" s="89" t="str">
        <f t="shared" si="551"/>
        <v>unknown_2020_7</v>
      </c>
      <c r="Q2468" s="87">
        <f>INDEX(elcc!G:G,MATCH(P2468,elcc!D:D,0))</f>
        <v>0</v>
      </c>
      <c r="R2468" s="89">
        <f t="shared" si="552"/>
        <v>1</v>
      </c>
      <c r="S2468" s="89" t="s">
        <v>6314</v>
      </c>
      <c r="T2468" s="89" t="s">
        <v>6314</v>
      </c>
      <c r="U2468" s="90" t="str">
        <f t="shared" si="553"/>
        <v>ok</v>
      </c>
      <c r="V2468" s="63" t="str">
        <f>INDEX(resources!F:F,MATCH(B2468,resources!B:B,0))</f>
        <v>special</v>
      </c>
      <c r="W2468" s="110">
        <f t="shared" si="554"/>
        <v>0</v>
      </c>
      <c r="X2468" s="110">
        <f t="shared" si="555"/>
        <v>0</v>
      </c>
      <c r="Y2468" s="110" t="str">
        <f t="shared" si="556"/>
        <v>transfer_purchase_raonly_na_CONFIDENTIAL</v>
      </c>
      <c r="Z2468" s="110">
        <f>IF(COUNTIFS($Y$2:Y2468,Y2468)=1,1,0)</f>
        <v>0</v>
      </c>
      <c r="AA2468" s="110">
        <f>SUM($Z$2:Z2468)*Z2468</f>
        <v>0</v>
      </c>
      <c r="AB2468" s="110">
        <f>COUNTIFS(resources!B:B,B2468)</f>
        <v>1</v>
      </c>
      <c r="AC2468" s="110">
        <f t="shared" si="557"/>
        <v>1</v>
      </c>
      <c r="AD2468" s="110">
        <f t="shared" si="558"/>
        <v>1</v>
      </c>
      <c r="AE2468" s="110">
        <f t="shared" si="559"/>
        <v>0</v>
      </c>
      <c r="AF2468" s="110">
        <f t="shared" si="560"/>
        <v>1</v>
      </c>
      <c r="AG2468" s="110">
        <f t="shared" si="561"/>
        <v>0</v>
      </c>
      <c r="AH2468" s="110">
        <f t="shared" si="562"/>
        <v>0</v>
      </c>
      <c r="AI2468" s="110">
        <f t="shared" si="563"/>
        <v>1</v>
      </c>
      <c r="AJ2468" s="100">
        <f>ROW()</f>
        <v>2468</v>
      </c>
      <c r="AK2468" s="100" t="e">
        <f>INDEX('BadRows RECART'!$C$2:$C$1207,MATCH(monthly_gwh_mw!AJ2468,'BadRows RECART'!$D$2:$D$1207,0))</f>
        <v>#N/A</v>
      </c>
    </row>
    <row r="2469" spans="1:37" ht="20">
      <c r="A2469" s="106" t="s">
        <v>3907</v>
      </c>
      <c r="B2469" s="106" t="s">
        <v>437</v>
      </c>
      <c r="C2469" s="106" t="s">
        <v>6313</v>
      </c>
      <c r="D2469" s="168">
        <v>2020</v>
      </c>
      <c r="E2469" s="168">
        <v>7</v>
      </c>
      <c r="F2469" s="169">
        <v>0</v>
      </c>
      <c r="G2469" s="212" t="s">
        <v>6314</v>
      </c>
      <c r="H2469" s="212" t="s">
        <v>6314</v>
      </c>
      <c r="I2469" s="106" t="s">
        <v>556</v>
      </c>
      <c r="K2469" s="83" t="s">
        <v>6314</v>
      </c>
      <c r="L2469" s="83" t="s">
        <v>6314</v>
      </c>
      <c r="M2469" s="45" t="str">
        <f>IF(
ISNA(INDEX(resources!E:E,MATCH(B2469,resources!B:B,0))),"fillme",
INDEX(resources!E:E,MATCH(B2469,resources!B:B,0)))</f>
        <v>transfer_purchase</v>
      </c>
      <c r="N2469" s="45">
        <v>1</v>
      </c>
      <c r="O2469" s="83" t="str">
        <f>IFERROR(INDEX(resources!K:K,MATCH(B2469,resources!B:B,0)),"fillme")</f>
        <v>unknown</v>
      </c>
      <c r="P2469" s="89" t="str">
        <f t="shared" si="551"/>
        <v>unknown_2020_7</v>
      </c>
      <c r="Q2469" s="87">
        <f>INDEX(elcc!G:G,MATCH(P2469,elcc!D:D,0))</f>
        <v>0</v>
      </c>
      <c r="R2469" s="89">
        <f t="shared" si="552"/>
        <v>1</v>
      </c>
      <c r="S2469" s="89" t="s">
        <v>6314</v>
      </c>
      <c r="T2469" s="89" t="s">
        <v>6314</v>
      </c>
      <c r="U2469" s="90" t="str">
        <f t="shared" si="553"/>
        <v>ok</v>
      </c>
      <c r="V2469" s="63" t="str">
        <f>INDEX(resources!F:F,MATCH(B2469,resources!B:B,0))</f>
        <v>special</v>
      </c>
      <c r="W2469" s="110">
        <f t="shared" si="554"/>
        <v>0</v>
      </c>
      <c r="X2469" s="110">
        <f t="shared" si="555"/>
        <v>0</v>
      </c>
      <c r="Y2469" s="110" t="str">
        <f t="shared" si="556"/>
        <v>transfer_purchase_raonly_na_CONFIDENTIAL</v>
      </c>
      <c r="Z2469" s="110">
        <f>IF(COUNTIFS($Y$2:Y2469,Y2469)=1,1,0)</f>
        <v>0</v>
      </c>
      <c r="AA2469" s="110">
        <f>SUM($Z$2:Z2469)*Z2469</f>
        <v>0</v>
      </c>
      <c r="AB2469" s="110">
        <f>COUNTIFS(resources!B:B,B2469)</f>
        <v>1</v>
      </c>
      <c r="AC2469" s="110">
        <f t="shared" si="557"/>
        <v>1</v>
      </c>
      <c r="AD2469" s="110">
        <f t="shared" si="558"/>
        <v>1</v>
      </c>
      <c r="AE2469" s="110">
        <f t="shared" si="559"/>
        <v>0</v>
      </c>
      <c r="AF2469" s="110">
        <f t="shared" si="560"/>
        <v>1</v>
      </c>
      <c r="AG2469" s="110">
        <f t="shared" si="561"/>
        <v>0</v>
      </c>
      <c r="AH2469" s="110">
        <f t="shared" si="562"/>
        <v>0</v>
      </c>
      <c r="AI2469" s="110">
        <f t="shared" si="563"/>
        <v>1</v>
      </c>
      <c r="AJ2469" s="100">
        <f>ROW()</f>
        <v>2469</v>
      </c>
      <c r="AK2469" s="100" t="e">
        <f>INDEX('BadRows RECART'!$C$2:$C$1207,MATCH(monthly_gwh_mw!AJ2469,'BadRows RECART'!$D$2:$D$1207,0))</f>
        <v>#N/A</v>
      </c>
    </row>
    <row r="2470" spans="1:37" ht="20">
      <c r="A2470" s="106" t="s">
        <v>3907</v>
      </c>
      <c r="B2470" s="106" t="s">
        <v>437</v>
      </c>
      <c r="C2470" s="106" t="s">
        <v>6313</v>
      </c>
      <c r="D2470" s="168">
        <v>2020</v>
      </c>
      <c r="E2470" s="168">
        <v>7</v>
      </c>
      <c r="F2470" s="169">
        <v>0</v>
      </c>
      <c r="G2470" s="212" t="s">
        <v>6314</v>
      </c>
      <c r="H2470" s="212" t="s">
        <v>6314</v>
      </c>
      <c r="I2470" s="106" t="s">
        <v>556</v>
      </c>
      <c r="K2470" s="83" t="s">
        <v>6314</v>
      </c>
      <c r="L2470" s="83" t="s">
        <v>6314</v>
      </c>
      <c r="M2470" s="45" t="str">
        <f>IF(
ISNA(INDEX(resources!E:E,MATCH(B2470,resources!B:B,0))),"fillme",
INDEX(resources!E:E,MATCH(B2470,resources!B:B,0)))</f>
        <v>transfer_purchase</v>
      </c>
      <c r="N2470" s="45">
        <v>1</v>
      </c>
      <c r="O2470" s="83" t="str">
        <f>IFERROR(INDEX(resources!K:K,MATCH(B2470,resources!B:B,0)),"fillme")</f>
        <v>unknown</v>
      </c>
      <c r="P2470" s="89" t="str">
        <f t="shared" si="551"/>
        <v>unknown_2020_7</v>
      </c>
      <c r="Q2470" s="87">
        <f>INDEX(elcc!G:G,MATCH(P2470,elcc!D:D,0))</f>
        <v>0</v>
      </c>
      <c r="R2470" s="89">
        <f t="shared" si="552"/>
        <v>1</v>
      </c>
      <c r="S2470" s="89" t="s">
        <v>6314</v>
      </c>
      <c r="T2470" s="89" t="s">
        <v>6314</v>
      </c>
      <c r="U2470" s="90" t="str">
        <f t="shared" si="553"/>
        <v>ok</v>
      </c>
      <c r="V2470" s="63" t="str">
        <f>INDEX(resources!F:F,MATCH(B2470,resources!B:B,0))</f>
        <v>special</v>
      </c>
      <c r="W2470" s="110">
        <f t="shared" si="554"/>
        <v>0</v>
      </c>
      <c r="X2470" s="110">
        <f t="shared" si="555"/>
        <v>0</v>
      </c>
      <c r="Y2470" s="110" t="str">
        <f t="shared" si="556"/>
        <v>transfer_purchase_raonly_na_CONFIDENTIAL</v>
      </c>
      <c r="Z2470" s="110">
        <f>IF(COUNTIFS($Y$2:Y2470,Y2470)=1,1,0)</f>
        <v>0</v>
      </c>
      <c r="AA2470" s="110">
        <f>SUM($Z$2:Z2470)*Z2470</f>
        <v>0</v>
      </c>
      <c r="AB2470" s="110">
        <f>COUNTIFS(resources!B:B,B2470)</f>
        <v>1</v>
      </c>
      <c r="AC2470" s="110">
        <f t="shared" si="557"/>
        <v>1</v>
      </c>
      <c r="AD2470" s="110">
        <f t="shared" si="558"/>
        <v>1</v>
      </c>
      <c r="AE2470" s="110">
        <f t="shared" si="559"/>
        <v>0</v>
      </c>
      <c r="AF2470" s="110">
        <f t="shared" si="560"/>
        <v>1</v>
      </c>
      <c r="AG2470" s="110">
        <f t="shared" si="561"/>
        <v>0</v>
      </c>
      <c r="AH2470" s="110">
        <f t="shared" si="562"/>
        <v>0</v>
      </c>
      <c r="AI2470" s="110">
        <f t="shared" si="563"/>
        <v>1</v>
      </c>
      <c r="AJ2470" s="100">
        <f>ROW()</f>
        <v>2470</v>
      </c>
      <c r="AK2470" s="100" t="e">
        <f>INDEX('BadRows RECART'!$C$2:$C$1207,MATCH(monthly_gwh_mw!AJ2470,'BadRows RECART'!$D$2:$D$1207,0))</f>
        <v>#N/A</v>
      </c>
    </row>
    <row r="2471" spans="1:37" ht="20">
      <c r="A2471" s="106" t="s">
        <v>3907</v>
      </c>
      <c r="B2471" s="106" t="s">
        <v>437</v>
      </c>
      <c r="C2471" s="106" t="s">
        <v>6313</v>
      </c>
      <c r="D2471" s="168">
        <v>2020</v>
      </c>
      <c r="E2471" s="168">
        <v>8</v>
      </c>
      <c r="F2471" s="169">
        <v>0</v>
      </c>
      <c r="G2471" s="212" t="s">
        <v>6314</v>
      </c>
      <c r="H2471" s="212" t="s">
        <v>6314</v>
      </c>
      <c r="I2471" s="106" t="s">
        <v>556</v>
      </c>
      <c r="K2471" s="83" t="s">
        <v>6314</v>
      </c>
      <c r="L2471" s="83" t="s">
        <v>6314</v>
      </c>
      <c r="M2471" s="45" t="str">
        <f>IF(
ISNA(INDEX(resources!E:E,MATCH(B2471,resources!B:B,0))),"fillme",
INDEX(resources!E:E,MATCH(B2471,resources!B:B,0)))</f>
        <v>transfer_purchase</v>
      </c>
      <c r="N2471" s="45">
        <v>1</v>
      </c>
      <c r="O2471" s="83" t="str">
        <f>IFERROR(INDEX(resources!K:K,MATCH(B2471,resources!B:B,0)),"fillme")</f>
        <v>unknown</v>
      </c>
      <c r="P2471" s="89" t="str">
        <f t="shared" si="551"/>
        <v>unknown_2020_8</v>
      </c>
      <c r="Q2471" s="87">
        <f>INDEX(elcc!G:G,MATCH(P2471,elcc!D:D,0))</f>
        <v>0</v>
      </c>
      <c r="R2471" s="89">
        <f t="shared" si="552"/>
        <v>1</v>
      </c>
      <c r="S2471" s="89" t="s">
        <v>6314</v>
      </c>
      <c r="T2471" s="89" t="s">
        <v>6314</v>
      </c>
      <c r="U2471" s="90" t="str">
        <f t="shared" si="553"/>
        <v>ok</v>
      </c>
      <c r="V2471" s="63" t="str">
        <f>INDEX(resources!F:F,MATCH(B2471,resources!B:B,0))</f>
        <v>special</v>
      </c>
      <c r="W2471" s="110">
        <f t="shared" si="554"/>
        <v>0</v>
      </c>
      <c r="X2471" s="110">
        <f t="shared" si="555"/>
        <v>0</v>
      </c>
      <c r="Y2471" s="110" t="str">
        <f t="shared" si="556"/>
        <v>transfer_purchase_raonly_na_CONFIDENTIAL</v>
      </c>
      <c r="Z2471" s="110">
        <f>IF(COUNTIFS($Y$2:Y2471,Y2471)=1,1,0)</f>
        <v>0</v>
      </c>
      <c r="AA2471" s="110">
        <f>SUM($Z$2:Z2471)*Z2471</f>
        <v>0</v>
      </c>
      <c r="AB2471" s="110">
        <f>COUNTIFS(resources!B:B,B2471)</f>
        <v>1</v>
      </c>
      <c r="AC2471" s="110">
        <f t="shared" si="557"/>
        <v>1</v>
      </c>
      <c r="AD2471" s="110">
        <f t="shared" si="558"/>
        <v>1</v>
      </c>
      <c r="AE2471" s="110">
        <f t="shared" si="559"/>
        <v>0</v>
      </c>
      <c r="AF2471" s="110">
        <f t="shared" si="560"/>
        <v>1</v>
      </c>
      <c r="AG2471" s="110">
        <f t="shared" si="561"/>
        <v>0</v>
      </c>
      <c r="AH2471" s="110">
        <f t="shared" si="562"/>
        <v>0</v>
      </c>
      <c r="AI2471" s="110">
        <f t="shared" si="563"/>
        <v>1</v>
      </c>
      <c r="AJ2471" s="100">
        <f>ROW()</f>
        <v>2471</v>
      </c>
      <c r="AK2471" s="100" t="e">
        <f>INDEX('BadRows RECART'!$C$2:$C$1207,MATCH(monthly_gwh_mw!AJ2471,'BadRows RECART'!$D$2:$D$1207,0))</f>
        <v>#N/A</v>
      </c>
    </row>
    <row r="2472" spans="1:37" ht="20">
      <c r="A2472" s="106" t="s">
        <v>3907</v>
      </c>
      <c r="B2472" s="106" t="s">
        <v>437</v>
      </c>
      <c r="C2472" s="106" t="s">
        <v>6313</v>
      </c>
      <c r="D2472" s="168">
        <v>2020</v>
      </c>
      <c r="E2472" s="168">
        <v>8</v>
      </c>
      <c r="F2472" s="169">
        <v>0</v>
      </c>
      <c r="G2472" s="212" t="s">
        <v>6314</v>
      </c>
      <c r="H2472" s="212" t="s">
        <v>6314</v>
      </c>
      <c r="I2472" s="106" t="s">
        <v>556</v>
      </c>
      <c r="K2472" s="83" t="s">
        <v>6314</v>
      </c>
      <c r="L2472" s="83" t="s">
        <v>6314</v>
      </c>
      <c r="M2472" s="45" t="str">
        <f>IF(
ISNA(INDEX(resources!E:E,MATCH(B2472,resources!B:B,0))),"fillme",
INDEX(resources!E:E,MATCH(B2472,resources!B:B,0)))</f>
        <v>transfer_purchase</v>
      </c>
      <c r="N2472" s="45">
        <v>1</v>
      </c>
      <c r="O2472" s="83" t="str">
        <f>IFERROR(INDEX(resources!K:K,MATCH(B2472,resources!B:B,0)),"fillme")</f>
        <v>unknown</v>
      </c>
      <c r="P2472" s="89" t="str">
        <f t="shared" si="551"/>
        <v>unknown_2020_8</v>
      </c>
      <c r="Q2472" s="87">
        <f>INDEX(elcc!G:G,MATCH(P2472,elcc!D:D,0))</f>
        <v>0</v>
      </c>
      <c r="R2472" s="89">
        <f t="shared" si="552"/>
        <v>1</v>
      </c>
      <c r="S2472" s="89" t="s">
        <v>6314</v>
      </c>
      <c r="T2472" s="89" t="s">
        <v>6314</v>
      </c>
      <c r="U2472" s="90" t="str">
        <f t="shared" si="553"/>
        <v>ok</v>
      </c>
      <c r="V2472" s="63" t="str">
        <f>INDEX(resources!F:F,MATCH(B2472,resources!B:B,0))</f>
        <v>special</v>
      </c>
      <c r="W2472" s="110">
        <f t="shared" si="554"/>
        <v>0</v>
      </c>
      <c r="X2472" s="110">
        <f t="shared" si="555"/>
        <v>0</v>
      </c>
      <c r="Y2472" s="110" t="str">
        <f t="shared" si="556"/>
        <v>transfer_purchase_raonly_na_CONFIDENTIAL</v>
      </c>
      <c r="Z2472" s="110">
        <f>IF(COUNTIFS($Y$2:Y2472,Y2472)=1,1,0)</f>
        <v>0</v>
      </c>
      <c r="AA2472" s="110">
        <f>SUM($Z$2:Z2472)*Z2472</f>
        <v>0</v>
      </c>
      <c r="AB2472" s="110">
        <f>COUNTIFS(resources!B:B,B2472)</f>
        <v>1</v>
      </c>
      <c r="AC2472" s="110">
        <f t="shared" si="557"/>
        <v>1</v>
      </c>
      <c r="AD2472" s="110">
        <f t="shared" si="558"/>
        <v>1</v>
      </c>
      <c r="AE2472" s="110">
        <f t="shared" si="559"/>
        <v>0</v>
      </c>
      <c r="AF2472" s="110">
        <f t="shared" si="560"/>
        <v>1</v>
      </c>
      <c r="AG2472" s="110">
        <f t="shared" si="561"/>
        <v>0</v>
      </c>
      <c r="AH2472" s="110">
        <f t="shared" si="562"/>
        <v>0</v>
      </c>
      <c r="AI2472" s="110">
        <f t="shared" si="563"/>
        <v>1</v>
      </c>
      <c r="AJ2472" s="100">
        <f>ROW()</f>
        <v>2472</v>
      </c>
      <c r="AK2472" s="100" t="e">
        <f>INDEX('BadRows RECART'!$C$2:$C$1207,MATCH(monthly_gwh_mw!AJ2472,'BadRows RECART'!$D$2:$D$1207,0))</f>
        <v>#N/A</v>
      </c>
    </row>
    <row r="2473" spans="1:37" ht="20">
      <c r="A2473" s="106" t="s">
        <v>3907</v>
      </c>
      <c r="B2473" s="106" t="s">
        <v>437</v>
      </c>
      <c r="C2473" s="106" t="s">
        <v>6313</v>
      </c>
      <c r="D2473" s="168">
        <v>2020</v>
      </c>
      <c r="E2473" s="168">
        <v>8</v>
      </c>
      <c r="F2473" s="169">
        <v>0</v>
      </c>
      <c r="G2473" s="212" t="s">
        <v>6314</v>
      </c>
      <c r="H2473" s="212" t="s">
        <v>6314</v>
      </c>
      <c r="I2473" s="106" t="s">
        <v>556</v>
      </c>
      <c r="K2473" s="83" t="s">
        <v>6314</v>
      </c>
      <c r="L2473" s="83" t="s">
        <v>6314</v>
      </c>
      <c r="M2473" s="45" t="str">
        <f>IF(
ISNA(INDEX(resources!E:E,MATCH(B2473,resources!B:B,0))),"fillme",
INDEX(resources!E:E,MATCH(B2473,resources!B:B,0)))</f>
        <v>transfer_purchase</v>
      </c>
      <c r="N2473" s="45">
        <v>1</v>
      </c>
      <c r="O2473" s="83" t="str">
        <f>IFERROR(INDEX(resources!K:K,MATCH(B2473,resources!B:B,0)),"fillme")</f>
        <v>unknown</v>
      </c>
      <c r="P2473" s="89" t="str">
        <f t="shared" si="551"/>
        <v>unknown_2020_8</v>
      </c>
      <c r="Q2473" s="87">
        <f>INDEX(elcc!G:G,MATCH(P2473,elcc!D:D,0))</f>
        <v>0</v>
      </c>
      <c r="R2473" s="89">
        <f t="shared" si="552"/>
        <v>1</v>
      </c>
      <c r="S2473" s="89" t="s">
        <v>6314</v>
      </c>
      <c r="T2473" s="89" t="s">
        <v>6314</v>
      </c>
      <c r="U2473" s="90" t="str">
        <f t="shared" si="553"/>
        <v>ok</v>
      </c>
      <c r="V2473" s="63" t="str">
        <f>INDEX(resources!F:F,MATCH(B2473,resources!B:B,0))</f>
        <v>special</v>
      </c>
      <c r="W2473" s="110">
        <f t="shared" si="554"/>
        <v>0</v>
      </c>
      <c r="X2473" s="110">
        <f t="shared" si="555"/>
        <v>0</v>
      </c>
      <c r="Y2473" s="110" t="str">
        <f t="shared" si="556"/>
        <v>transfer_purchase_raonly_na_CONFIDENTIAL</v>
      </c>
      <c r="Z2473" s="110">
        <f>IF(COUNTIFS($Y$2:Y2473,Y2473)=1,1,0)</f>
        <v>0</v>
      </c>
      <c r="AA2473" s="110">
        <f>SUM($Z$2:Z2473)*Z2473</f>
        <v>0</v>
      </c>
      <c r="AB2473" s="110">
        <f>COUNTIFS(resources!B:B,B2473)</f>
        <v>1</v>
      </c>
      <c r="AC2473" s="110">
        <f t="shared" si="557"/>
        <v>1</v>
      </c>
      <c r="AD2473" s="110">
        <f t="shared" si="558"/>
        <v>1</v>
      </c>
      <c r="AE2473" s="110">
        <f t="shared" si="559"/>
        <v>0</v>
      </c>
      <c r="AF2473" s="110">
        <f t="shared" si="560"/>
        <v>1</v>
      </c>
      <c r="AG2473" s="110">
        <f t="shared" si="561"/>
        <v>0</v>
      </c>
      <c r="AH2473" s="110">
        <f t="shared" si="562"/>
        <v>0</v>
      </c>
      <c r="AI2473" s="110">
        <f t="shared" si="563"/>
        <v>1</v>
      </c>
      <c r="AJ2473" s="100">
        <f>ROW()</f>
        <v>2473</v>
      </c>
      <c r="AK2473" s="100" t="e">
        <f>INDEX('BadRows RECART'!$C$2:$C$1207,MATCH(monthly_gwh_mw!AJ2473,'BadRows RECART'!$D$2:$D$1207,0))</f>
        <v>#N/A</v>
      </c>
    </row>
    <row r="2474" spans="1:37" ht="20">
      <c r="A2474" s="106" t="s">
        <v>3907</v>
      </c>
      <c r="B2474" s="106" t="s">
        <v>437</v>
      </c>
      <c r="C2474" s="106" t="s">
        <v>6313</v>
      </c>
      <c r="D2474" s="168">
        <v>2020</v>
      </c>
      <c r="E2474" s="168">
        <v>9</v>
      </c>
      <c r="F2474" s="169">
        <v>0</v>
      </c>
      <c r="G2474" s="212" t="s">
        <v>6314</v>
      </c>
      <c r="H2474" s="212" t="s">
        <v>6314</v>
      </c>
      <c r="I2474" s="106" t="s">
        <v>556</v>
      </c>
      <c r="K2474" s="83" t="s">
        <v>6314</v>
      </c>
      <c r="L2474" s="83" t="s">
        <v>6314</v>
      </c>
      <c r="M2474" s="45" t="str">
        <f>IF(
ISNA(INDEX(resources!E:E,MATCH(B2474,resources!B:B,0))),"fillme",
INDEX(resources!E:E,MATCH(B2474,resources!B:B,0)))</f>
        <v>transfer_purchase</v>
      </c>
      <c r="N2474" s="45">
        <v>1</v>
      </c>
      <c r="O2474" s="83" t="str">
        <f>IFERROR(INDEX(resources!K:K,MATCH(B2474,resources!B:B,0)),"fillme")</f>
        <v>unknown</v>
      </c>
      <c r="P2474" s="89" t="str">
        <f t="shared" si="551"/>
        <v>unknown_2020_9</v>
      </c>
      <c r="Q2474" s="87">
        <f>INDEX(elcc!G:G,MATCH(P2474,elcc!D:D,0))</f>
        <v>0</v>
      </c>
      <c r="R2474" s="89">
        <f t="shared" si="552"/>
        <v>1</v>
      </c>
      <c r="S2474" s="89" t="s">
        <v>6314</v>
      </c>
      <c r="T2474" s="89" t="s">
        <v>6314</v>
      </c>
      <c r="U2474" s="90" t="str">
        <f t="shared" si="553"/>
        <v>ok</v>
      </c>
      <c r="V2474" s="63" t="str">
        <f>INDEX(resources!F:F,MATCH(B2474,resources!B:B,0))</f>
        <v>special</v>
      </c>
      <c r="W2474" s="110">
        <f t="shared" si="554"/>
        <v>0</v>
      </c>
      <c r="X2474" s="110">
        <f t="shared" si="555"/>
        <v>0</v>
      </c>
      <c r="Y2474" s="110" t="str">
        <f t="shared" si="556"/>
        <v>transfer_purchase_raonly_na_CONFIDENTIAL</v>
      </c>
      <c r="Z2474" s="110">
        <f>IF(COUNTIFS($Y$2:Y2474,Y2474)=1,1,0)</f>
        <v>0</v>
      </c>
      <c r="AA2474" s="110">
        <f>SUM($Z$2:Z2474)*Z2474</f>
        <v>0</v>
      </c>
      <c r="AB2474" s="110">
        <f>COUNTIFS(resources!B:B,B2474)</f>
        <v>1</v>
      </c>
      <c r="AC2474" s="110">
        <f t="shared" si="557"/>
        <v>1</v>
      </c>
      <c r="AD2474" s="110">
        <f t="shared" si="558"/>
        <v>1</v>
      </c>
      <c r="AE2474" s="110">
        <f t="shared" si="559"/>
        <v>0</v>
      </c>
      <c r="AF2474" s="110">
        <f t="shared" si="560"/>
        <v>1</v>
      </c>
      <c r="AG2474" s="110">
        <f t="shared" si="561"/>
        <v>0</v>
      </c>
      <c r="AH2474" s="110">
        <f t="shared" si="562"/>
        <v>0</v>
      </c>
      <c r="AI2474" s="110">
        <f t="shared" si="563"/>
        <v>1</v>
      </c>
      <c r="AJ2474" s="100">
        <f>ROW()</f>
        <v>2474</v>
      </c>
      <c r="AK2474" s="100" t="e">
        <f>INDEX('BadRows RECART'!$C$2:$C$1207,MATCH(monthly_gwh_mw!AJ2474,'BadRows RECART'!$D$2:$D$1207,0))</f>
        <v>#N/A</v>
      </c>
    </row>
    <row r="2475" spans="1:37" ht="20">
      <c r="A2475" s="106" t="s">
        <v>3907</v>
      </c>
      <c r="B2475" s="106" t="s">
        <v>437</v>
      </c>
      <c r="C2475" s="106" t="s">
        <v>6313</v>
      </c>
      <c r="D2475" s="168">
        <v>2020</v>
      </c>
      <c r="E2475" s="168">
        <v>9</v>
      </c>
      <c r="F2475" s="169">
        <v>0</v>
      </c>
      <c r="G2475" s="212" t="s">
        <v>6314</v>
      </c>
      <c r="H2475" s="212" t="s">
        <v>6314</v>
      </c>
      <c r="I2475" s="106" t="s">
        <v>556</v>
      </c>
      <c r="K2475" s="83" t="s">
        <v>6314</v>
      </c>
      <c r="L2475" s="83" t="s">
        <v>6314</v>
      </c>
      <c r="M2475" s="45" t="str">
        <f>IF(
ISNA(INDEX(resources!E:E,MATCH(B2475,resources!B:B,0))),"fillme",
INDEX(resources!E:E,MATCH(B2475,resources!B:B,0)))</f>
        <v>transfer_purchase</v>
      </c>
      <c r="N2475" s="45">
        <v>1</v>
      </c>
      <c r="O2475" s="83" t="str">
        <f>IFERROR(INDEX(resources!K:K,MATCH(B2475,resources!B:B,0)),"fillme")</f>
        <v>unknown</v>
      </c>
      <c r="P2475" s="89" t="str">
        <f t="shared" si="551"/>
        <v>unknown_2020_9</v>
      </c>
      <c r="Q2475" s="87">
        <f>INDEX(elcc!G:G,MATCH(P2475,elcc!D:D,0))</f>
        <v>0</v>
      </c>
      <c r="R2475" s="89">
        <f t="shared" si="552"/>
        <v>1</v>
      </c>
      <c r="S2475" s="89" t="s">
        <v>6314</v>
      </c>
      <c r="T2475" s="89" t="s">
        <v>6314</v>
      </c>
      <c r="U2475" s="90" t="str">
        <f t="shared" si="553"/>
        <v>ok</v>
      </c>
      <c r="V2475" s="63" t="str">
        <f>INDEX(resources!F:F,MATCH(B2475,resources!B:B,0))</f>
        <v>special</v>
      </c>
      <c r="W2475" s="110">
        <f t="shared" si="554"/>
        <v>0</v>
      </c>
      <c r="X2475" s="110">
        <f t="shared" si="555"/>
        <v>0</v>
      </c>
      <c r="Y2475" s="110" t="str">
        <f t="shared" si="556"/>
        <v>transfer_purchase_raonly_na_CONFIDENTIAL</v>
      </c>
      <c r="Z2475" s="110">
        <f>IF(COUNTIFS($Y$2:Y2475,Y2475)=1,1,0)</f>
        <v>0</v>
      </c>
      <c r="AA2475" s="110">
        <f>SUM($Z$2:Z2475)*Z2475</f>
        <v>0</v>
      </c>
      <c r="AB2475" s="110">
        <f>COUNTIFS(resources!B:B,B2475)</f>
        <v>1</v>
      </c>
      <c r="AC2475" s="110">
        <f t="shared" si="557"/>
        <v>1</v>
      </c>
      <c r="AD2475" s="110">
        <f t="shared" si="558"/>
        <v>1</v>
      </c>
      <c r="AE2475" s="110">
        <f t="shared" si="559"/>
        <v>0</v>
      </c>
      <c r="AF2475" s="110">
        <f t="shared" si="560"/>
        <v>1</v>
      </c>
      <c r="AG2475" s="110">
        <f t="shared" si="561"/>
        <v>0</v>
      </c>
      <c r="AH2475" s="110">
        <f t="shared" si="562"/>
        <v>0</v>
      </c>
      <c r="AI2475" s="110">
        <f t="shared" si="563"/>
        <v>1</v>
      </c>
      <c r="AJ2475" s="100">
        <f>ROW()</f>
        <v>2475</v>
      </c>
      <c r="AK2475" s="100" t="e">
        <f>INDEX('BadRows RECART'!$C$2:$C$1207,MATCH(monthly_gwh_mw!AJ2475,'BadRows RECART'!$D$2:$D$1207,0))</f>
        <v>#N/A</v>
      </c>
    </row>
    <row r="2476" spans="1:37" ht="20">
      <c r="A2476" s="106" t="s">
        <v>3907</v>
      </c>
      <c r="B2476" s="106" t="s">
        <v>437</v>
      </c>
      <c r="C2476" s="106" t="s">
        <v>6313</v>
      </c>
      <c r="D2476" s="168">
        <v>2020</v>
      </c>
      <c r="E2476" s="168">
        <v>10</v>
      </c>
      <c r="F2476" s="169">
        <v>0</v>
      </c>
      <c r="G2476" s="212" t="s">
        <v>6314</v>
      </c>
      <c r="H2476" s="212" t="s">
        <v>6314</v>
      </c>
      <c r="I2476" s="106" t="s">
        <v>556</v>
      </c>
      <c r="K2476" s="83" t="s">
        <v>6314</v>
      </c>
      <c r="L2476" s="83" t="s">
        <v>6314</v>
      </c>
      <c r="M2476" s="45" t="str">
        <f>IF(
ISNA(INDEX(resources!E:E,MATCH(B2476,resources!B:B,0))),"fillme",
INDEX(resources!E:E,MATCH(B2476,resources!B:B,0)))</f>
        <v>transfer_purchase</v>
      </c>
      <c r="N2476" s="45">
        <v>1</v>
      </c>
      <c r="O2476" s="83" t="str">
        <f>IFERROR(INDEX(resources!K:K,MATCH(B2476,resources!B:B,0)),"fillme")</f>
        <v>unknown</v>
      </c>
      <c r="P2476" s="89" t="str">
        <f t="shared" ref="P2476:P2539" si="564">O2476&amp;"_"&amp;D2476&amp;"_"&amp;E2476</f>
        <v>unknown_2020_10</v>
      </c>
      <c r="Q2476" s="87">
        <f>INDEX(elcc!G:G,MATCH(P2476,elcc!D:D,0))</f>
        <v>0</v>
      </c>
      <c r="R2476" s="89">
        <f t="shared" ref="R2476:R2539" si="565">IF(O2476="battery",MIN(1,J2476/4),1)</f>
        <v>1</v>
      </c>
      <c r="S2476" s="89" t="s">
        <v>6314</v>
      </c>
      <c r="T2476" s="89" t="s">
        <v>6314</v>
      </c>
      <c r="U2476" s="90" t="str">
        <f t="shared" ref="U2476:U2539" si="566">IF(ISERROR(T2476),"error in NQC data entry; please check blue and purple data entered. You need to provide either a contracted NQC value in Column G, or allow the template to calculate one using Columns H,L,Q, and R","ok")</f>
        <v>ok</v>
      </c>
      <c r="V2476" s="63" t="str">
        <f>INDEX(resources!F:F,MATCH(B2476,resources!B:B,0))</f>
        <v>special</v>
      </c>
      <c r="W2476" s="110">
        <f t="shared" ref="W2476:W2539" si="567">(F2476&gt;0)*1</f>
        <v>0</v>
      </c>
      <c r="X2476" s="110">
        <f t="shared" ref="X2476:X2539" si="568">COUNTIFS(G2476:H2476,"&gt;0")</f>
        <v>0</v>
      </c>
      <c r="Y2476" s="110" t="str">
        <f t="shared" ref="Y2476:Y2539" si="569">B2476&amp;"_"&amp;C2476&amp;"_"&amp;K2476</f>
        <v>transfer_purchase_raonly_na_CONFIDENTIAL</v>
      </c>
      <c r="Z2476" s="110">
        <f>IF(COUNTIFS($Y$2:Y2476,Y2476)=1,1,0)</f>
        <v>0</v>
      </c>
      <c r="AA2476" s="110">
        <f>SUM($Z$2:Z2476)*Z2476</f>
        <v>0</v>
      </c>
      <c r="AB2476" s="110">
        <f>COUNTIFS(resources!B:B,B2476)</f>
        <v>1</v>
      </c>
      <c r="AC2476" s="110">
        <f t="shared" ref="AC2476:AC2539" si="570">AND(ISNUMBER(D2476),(D2476&gt;2019))*1</f>
        <v>1</v>
      </c>
      <c r="AD2476" s="110">
        <f t="shared" ref="AD2476:AD2539" si="571">AND(ISNUMBER(E2476),E2476&gt;=1,E2476&lt;=12)*1</f>
        <v>1</v>
      </c>
      <c r="AE2476" s="110">
        <f t="shared" ref="AE2476:AE2539" si="572">AND(COUNT(G2476:H2476)=1,COUNT(F2476)=1)*1</f>
        <v>0</v>
      </c>
      <c r="AF2476" s="110">
        <f t="shared" ref="AF2476:AF2539" si="573">(COUNTIFS(K2476:O2476,"fillme")=0)*1</f>
        <v>1</v>
      </c>
      <c r="AG2476" s="110">
        <f t="shared" ref="AG2476:AG2539" si="574">ISNUMBER(L2476)*1</f>
        <v>0</v>
      </c>
      <c r="AH2476" s="110">
        <f t="shared" ref="AH2476:AH2539" si="575">NOT(AND(G2476&gt;0,H2476&gt;0))*1</f>
        <v>0</v>
      </c>
      <c r="AI2476" s="110">
        <f t="shared" ref="AI2476:AI2539" si="576">(U2476="ok")*1</f>
        <v>1</v>
      </c>
      <c r="AJ2476" s="100">
        <f>ROW()</f>
        <v>2476</v>
      </c>
      <c r="AK2476" s="100" t="e">
        <f>INDEX('BadRows RECART'!$C$2:$C$1207,MATCH(monthly_gwh_mw!AJ2476,'BadRows RECART'!$D$2:$D$1207,0))</f>
        <v>#N/A</v>
      </c>
    </row>
    <row r="2477" spans="1:37" ht="20">
      <c r="A2477" s="106" t="s">
        <v>3907</v>
      </c>
      <c r="B2477" s="106" t="s">
        <v>437</v>
      </c>
      <c r="C2477" s="106" t="s">
        <v>6313</v>
      </c>
      <c r="D2477" s="168">
        <v>2020</v>
      </c>
      <c r="E2477" s="168">
        <v>10</v>
      </c>
      <c r="F2477" s="169">
        <v>0</v>
      </c>
      <c r="G2477" s="212" t="s">
        <v>6314</v>
      </c>
      <c r="H2477" s="212" t="s">
        <v>6314</v>
      </c>
      <c r="I2477" s="106" t="s">
        <v>556</v>
      </c>
      <c r="K2477" s="83" t="s">
        <v>6314</v>
      </c>
      <c r="L2477" s="83" t="s">
        <v>6314</v>
      </c>
      <c r="M2477" s="45" t="str">
        <f>IF(
ISNA(INDEX(resources!E:E,MATCH(B2477,resources!B:B,0))),"fillme",
INDEX(resources!E:E,MATCH(B2477,resources!B:B,0)))</f>
        <v>transfer_purchase</v>
      </c>
      <c r="N2477" s="45">
        <v>1</v>
      </c>
      <c r="O2477" s="83" t="str">
        <f>IFERROR(INDEX(resources!K:K,MATCH(B2477,resources!B:B,0)),"fillme")</f>
        <v>unknown</v>
      </c>
      <c r="P2477" s="89" t="str">
        <f t="shared" si="564"/>
        <v>unknown_2020_10</v>
      </c>
      <c r="Q2477" s="87">
        <f>INDEX(elcc!G:G,MATCH(P2477,elcc!D:D,0))</f>
        <v>0</v>
      </c>
      <c r="R2477" s="89">
        <f t="shared" si="565"/>
        <v>1</v>
      </c>
      <c r="S2477" s="89" t="s">
        <v>6314</v>
      </c>
      <c r="T2477" s="89" t="s">
        <v>6314</v>
      </c>
      <c r="U2477" s="90" t="str">
        <f t="shared" si="566"/>
        <v>ok</v>
      </c>
      <c r="V2477" s="63" t="str">
        <f>INDEX(resources!F:F,MATCH(B2477,resources!B:B,0))</f>
        <v>special</v>
      </c>
      <c r="W2477" s="110">
        <f t="shared" si="567"/>
        <v>0</v>
      </c>
      <c r="X2477" s="110">
        <f t="shared" si="568"/>
        <v>0</v>
      </c>
      <c r="Y2477" s="110" t="str">
        <f t="shared" si="569"/>
        <v>transfer_purchase_raonly_na_CONFIDENTIAL</v>
      </c>
      <c r="Z2477" s="110">
        <f>IF(COUNTIFS($Y$2:Y2477,Y2477)=1,1,0)</f>
        <v>0</v>
      </c>
      <c r="AA2477" s="110">
        <f>SUM($Z$2:Z2477)*Z2477</f>
        <v>0</v>
      </c>
      <c r="AB2477" s="110">
        <f>COUNTIFS(resources!B:B,B2477)</f>
        <v>1</v>
      </c>
      <c r="AC2477" s="110">
        <f t="shared" si="570"/>
        <v>1</v>
      </c>
      <c r="AD2477" s="110">
        <f t="shared" si="571"/>
        <v>1</v>
      </c>
      <c r="AE2477" s="110">
        <f t="shared" si="572"/>
        <v>0</v>
      </c>
      <c r="AF2477" s="110">
        <f t="shared" si="573"/>
        <v>1</v>
      </c>
      <c r="AG2477" s="110">
        <f t="shared" si="574"/>
        <v>0</v>
      </c>
      <c r="AH2477" s="110">
        <f t="shared" si="575"/>
        <v>0</v>
      </c>
      <c r="AI2477" s="110">
        <f t="shared" si="576"/>
        <v>1</v>
      </c>
      <c r="AJ2477" s="100">
        <f>ROW()</f>
        <v>2477</v>
      </c>
      <c r="AK2477" s="100" t="e">
        <f>INDEX('BadRows RECART'!$C$2:$C$1207,MATCH(monthly_gwh_mw!AJ2477,'BadRows RECART'!$D$2:$D$1207,0))</f>
        <v>#N/A</v>
      </c>
    </row>
    <row r="2478" spans="1:37" ht="20">
      <c r="A2478" s="106" t="s">
        <v>3907</v>
      </c>
      <c r="B2478" s="106" t="s">
        <v>437</v>
      </c>
      <c r="C2478" s="106" t="s">
        <v>6313</v>
      </c>
      <c r="D2478" s="168">
        <v>2020</v>
      </c>
      <c r="E2478" s="168">
        <v>11</v>
      </c>
      <c r="F2478" s="169">
        <v>0</v>
      </c>
      <c r="G2478" s="212" t="s">
        <v>6314</v>
      </c>
      <c r="H2478" s="212" t="s">
        <v>6314</v>
      </c>
      <c r="I2478" s="106" t="s">
        <v>556</v>
      </c>
      <c r="K2478" s="83" t="s">
        <v>6314</v>
      </c>
      <c r="L2478" s="83" t="s">
        <v>6314</v>
      </c>
      <c r="M2478" s="45" t="str">
        <f>IF(
ISNA(INDEX(resources!E:E,MATCH(B2478,resources!B:B,0))),"fillme",
INDEX(resources!E:E,MATCH(B2478,resources!B:B,0)))</f>
        <v>transfer_purchase</v>
      </c>
      <c r="N2478" s="45">
        <v>1</v>
      </c>
      <c r="O2478" s="83" t="str">
        <f>IFERROR(INDEX(resources!K:K,MATCH(B2478,resources!B:B,0)),"fillme")</f>
        <v>unknown</v>
      </c>
      <c r="P2478" s="89" t="str">
        <f t="shared" si="564"/>
        <v>unknown_2020_11</v>
      </c>
      <c r="Q2478" s="87">
        <f>INDEX(elcc!G:G,MATCH(P2478,elcc!D:D,0))</f>
        <v>0</v>
      </c>
      <c r="R2478" s="89">
        <f t="shared" si="565"/>
        <v>1</v>
      </c>
      <c r="S2478" s="89" t="s">
        <v>6314</v>
      </c>
      <c r="T2478" s="89" t="s">
        <v>6314</v>
      </c>
      <c r="U2478" s="90" t="str">
        <f t="shared" si="566"/>
        <v>ok</v>
      </c>
      <c r="V2478" s="63" t="str">
        <f>INDEX(resources!F:F,MATCH(B2478,resources!B:B,0))</f>
        <v>special</v>
      </c>
      <c r="W2478" s="110">
        <f t="shared" si="567"/>
        <v>0</v>
      </c>
      <c r="X2478" s="110">
        <f t="shared" si="568"/>
        <v>0</v>
      </c>
      <c r="Y2478" s="110" t="str">
        <f t="shared" si="569"/>
        <v>transfer_purchase_raonly_na_CONFIDENTIAL</v>
      </c>
      <c r="Z2478" s="110">
        <f>IF(COUNTIFS($Y$2:Y2478,Y2478)=1,1,0)</f>
        <v>0</v>
      </c>
      <c r="AA2478" s="110">
        <f>SUM($Z$2:Z2478)*Z2478</f>
        <v>0</v>
      </c>
      <c r="AB2478" s="110">
        <f>COUNTIFS(resources!B:B,B2478)</f>
        <v>1</v>
      </c>
      <c r="AC2478" s="110">
        <f t="shared" si="570"/>
        <v>1</v>
      </c>
      <c r="AD2478" s="110">
        <f t="shared" si="571"/>
        <v>1</v>
      </c>
      <c r="AE2478" s="110">
        <f t="shared" si="572"/>
        <v>0</v>
      </c>
      <c r="AF2478" s="110">
        <f t="shared" si="573"/>
        <v>1</v>
      </c>
      <c r="AG2478" s="110">
        <f t="shared" si="574"/>
        <v>0</v>
      </c>
      <c r="AH2478" s="110">
        <f t="shared" si="575"/>
        <v>0</v>
      </c>
      <c r="AI2478" s="110">
        <f t="shared" si="576"/>
        <v>1</v>
      </c>
      <c r="AJ2478" s="100">
        <f>ROW()</f>
        <v>2478</v>
      </c>
      <c r="AK2478" s="100" t="e">
        <f>INDEX('BadRows RECART'!$C$2:$C$1207,MATCH(monthly_gwh_mw!AJ2478,'BadRows RECART'!$D$2:$D$1207,0))</f>
        <v>#N/A</v>
      </c>
    </row>
    <row r="2479" spans="1:37" ht="20">
      <c r="A2479" s="106" t="s">
        <v>3907</v>
      </c>
      <c r="B2479" s="106" t="s">
        <v>437</v>
      </c>
      <c r="C2479" s="106" t="s">
        <v>6313</v>
      </c>
      <c r="D2479" s="168">
        <v>2020</v>
      </c>
      <c r="E2479" s="168">
        <v>11</v>
      </c>
      <c r="F2479" s="169">
        <v>0</v>
      </c>
      <c r="G2479" s="212" t="s">
        <v>6314</v>
      </c>
      <c r="H2479" s="212" t="s">
        <v>6314</v>
      </c>
      <c r="I2479" s="106" t="s">
        <v>556</v>
      </c>
      <c r="K2479" s="83" t="s">
        <v>6314</v>
      </c>
      <c r="L2479" s="83" t="s">
        <v>6314</v>
      </c>
      <c r="M2479" s="45" t="str">
        <f>IF(
ISNA(INDEX(resources!E:E,MATCH(B2479,resources!B:B,0))),"fillme",
INDEX(resources!E:E,MATCH(B2479,resources!B:B,0)))</f>
        <v>transfer_purchase</v>
      </c>
      <c r="N2479" s="45">
        <v>1</v>
      </c>
      <c r="O2479" s="83" t="str">
        <f>IFERROR(INDEX(resources!K:K,MATCH(B2479,resources!B:B,0)),"fillme")</f>
        <v>unknown</v>
      </c>
      <c r="P2479" s="89" t="str">
        <f t="shared" si="564"/>
        <v>unknown_2020_11</v>
      </c>
      <c r="Q2479" s="87">
        <f>INDEX(elcc!G:G,MATCH(P2479,elcc!D:D,0))</f>
        <v>0</v>
      </c>
      <c r="R2479" s="89">
        <f t="shared" si="565"/>
        <v>1</v>
      </c>
      <c r="S2479" s="89" t="s">
        <v>6314</v>
      </c>
      <c r="T2479" s="89" t="s">
        <v>6314</v>
      </c>
      <c r="U2479" s="90" t="str">
        <f t="shared" si="566"/>
        <v>ok</v>
      </c>
      <c r="V2479" s="63" t="str">
        <f>INDEX(resources!F:F,MATCH(B2479,resources!B:B,0))</f>
        <v>special</v>
      </c>
      <c r="W2479" s="110">
        <f t="shared" si="567"/>
        <v>0</v>
      </c>
      <c r="X2479" s="110">
        <f t="shared" si="568"/>
        <v>0</v>
      </c>
      <c r="Y2479" s="110" t="str">
        <f t="shared" si="569"/>
        <v>transfer_purchase_raonly_na_CONFIDENTIAL</v>
      </c>
      <c r="Z2479" s="110">
        <f>IF(COUNTIFS($Y$2:Y2479,Y2479)=1,1,0)</f>
        <v>0</v>
      </c>
      <c r="AA2479" s="110">
        <f>SUM($Z$2:Z2479)*Z2479</f>
        <v>0</v>
      </c>
      <c r="AB2479" s="110">
        <f>COUNTIFS(resources!B:B,B2479)</f>
        <v>1</v>
      </c>
      <c r="AC2479" s="110">
        <f t="shared" si="570"/>
        <v>1</v>
      </c>
      <c r="AD2479" s="110">
        <f t="shared" si="571"/>
        <v>1</v>
      </c>
      <c r="AE2479" s="110">
        <f t="shared" si="572"/>
        <v>0</v>
      </c>
      <c r="AF2479" s="110">
        <f t="shared" si="573"/>
        <v>1</v>
      </c>
      <c r="AG2479" s="110">
        <f t="shared" si="574"/>
        <v>0</v>
      </c>
      <c r="AH2479" s="110">
        <f t="shared" si="575"/>
        <v>0</v>
      </c>
      <c r="AI2479" s="110">
        <f t="shared" si="576"/>
        <v>1</v>
      </c>
      <c r="AJ2479" s="100">
        <f>ROW()</f>
        <v>2479</v>
      </c>
      <c r="AK2479" s="100" t="e">
        <f>INDEX('BadRows RECART'!$C$2:$C$1207,MATCH(monthly_gwh_mw!AJ2479,'BadRows RECART'!$D$2:$D$1207,0))</f>
        <v>#N/A</v>
      </c>
    </row>
    <row r="2480" spans="1:37" ht="20">
      <c r="A2480" s="106" t="s">
        <v>3907</v>
      </c>
      <c r="B2480" s="106" t="s">
        <v>437</v>
      </c>
      <c r="C2480" s="106" t="s">
        <v>6313</v>
      </c>
      <c r="D2480" s="168">
        <v>2020</v>
      </c>
      <c r="E2480" s="168">
        <v>11</v>
      </c>
      <c r="F2480" s="169">
        <v>0</v>
      </c>
      <c r="G2480" s="212" t="s">
        <v>6314</v>
      </c>
      <c r="H2480" s="212" t="s">
        <v>6314</v>
      </c>
      <c r="I2480" s="106" t="s">
        <v>556</v>
      </c>
      <c r="K2480" s="83" t="s">
        <v>6314</v>
      </c>
      <c r="L2480" s="83" t="s">
        <v>6314</v>
      </c>
      <c r="M2480" s="45" t="str">
        <f>IF(
ISNA(INDEX(resources!E:E,MATCH(B2480,resources!B:B,0))),"fillme",
INDEX(resources!E:E,MATCH(B2480,resources!B:B,0)))</f>
        <v>transfer_purchase</v>
      </c>
      <c r="N2480" s="45">
        <v>1</v>
      </c>
      <c r="O2480" s="83" t="str">
        <f>IFERROR(INDEX(resources!K:K,MATCH(B2480,resources!B:B,0)),"fillme")</f>
        <v>unknown</v>
      </c>
      <c r="P2480" s="89" t="str">
        <f t="shared" si="564"/>
        <v>unknown_2020_11</v>
      </c>
      <c r="Q2480" s="87">
        <f>INDEX(elcc!G:G,MATCH(P2480,elcc!D:D,0))</f>
        <v>0</v>
      </c>
      <c r="R2480" s="89">
        <f t="shared" si="565"/>
        <v>1</v>
      </c>
      <c r="S2480" s="89" t="s">
        <v>6314</v>
      </c>
      <c r="T2480" s="89" t="s">
        <v>6314</v>
      </c>
      <c r="U2480" s="90" t="str">
        <f t="shared" si="566"/>
        <v>ok</v>
      </c>
      <c r="V2480" s="63" t="str">
        <f>INDEX(resources!F:F,MATCH(B2480,resources!B:B,0))</f>
        <v>special</v>
      </c>
      <c r="W2480" s="110">
        <f t="shared" si="567"/>
        <v>0</v>
      </c>
      <c r="X2480" s="110">
        <f t="shared" si="568"/>
        <v>0</v>
      </c>
      <c r="Y2480" s="110" t="str">
        <f t="shared" si="569"/>
        <v>transfer_purchase_raonly_na_CONFIDENTIAL</v>
      </c>
      <c r="Z2480" s="110">
        <f>IF(COUNTIFS($Y$2:Y2480,Y2480)=1,1,0)</f>
        <v>0</v>
      </c>
      <c r="AA2480" s="110">
        <f>SUM($Z$2:Z2480)*Z2480</f>
        <v>0</v>
      </c>
      <c r="AB2480" s="110">
        <f>COUNTIFS(resources!B:B,B2480)</f>
        <v>1</v>
      </c>
      <c r="AC2480" s="110">
        <f t="shared" si="570"/>
        <v>1</v>
      </c>
      <c r="AD2480" s="110">
        <f t="shared" si="571"/>
        <v>1</v>
      </c>
      <c r="AE2480" s="110">
        <f t="shared" si="572"/>
        <v>0</v>
      </c>
      <c r="AF2480" s="110">
        <f t="shared" si="573"/>
        <v>1</v>
      </c>
      <c r="AG2480" s="110">
        <f t="shared" si="574"/>
        <v>0</v>
      </c>
      <c r="AH2480" s="110">
        <f t="shared" si="575"/>
        <v>0</v>
      </c>
      <c r="AI2480" s="110">
        <f t="shared" si="576"/>
        <v>1</v>
      </c>
      <c r="AJ2480" s="100">
        <f>ROW()</f>
        <v>2480</v>
      </c>
      <c r="AK2480" s="100" t="e">
        <f>INDEX('BadRows RECART'!$C$2:$C$1207,MATCH(monthly_gwh_mw!AJ2480,'BadRows RECART'!$D$2:$D$1207,0))</f>
        <v>#N/A</v>
      </c>
    </row>
    <row r="2481" spans="1:37" ht="20">
      <c r="A2481" s="106" t="s">
        <v>3907</v>
      </c>
      <c r="B2481" s="106" t="s">
        <v>437</v>
      </c>
      <c r="C2481" s="106" t="s">
        <v>6313</v>
      </c>
      <c r="D2481" s="168">
        <v>2020</v>
      </c>
      <c r="E2481" s="168">
        <v>11</v>
      </c>
      <c r="F2481" s="169">
        <v>0</v>
      </c>
      <c r="G2481" s="212" t="s">
        <v>6314</v>
      </c>
      <c r="H2481" s="212" t="s">
        <v>6314</v>
      </c>
      <c r="I2481" s="106" t="s">
        <v>556</v>
      </c>
      <c r="K2481" s="83" t="s">
        <v>6314</v>
      </c>
      <c r="L2481" s="83" t="s">
        <v>6314</v>
      </c>
      <c r="M2481" s="45" t="str">
        <f>IF(
ISNA(INDEX(resources!E:E,MATCH(B2481,resources!B:B,0))),"fillme",
INDEX(resources!E:E,MATCH(B2481,resources!B:B,0)))</f>
        <v>transfer_purchase</v>
      </c>
      <c r="N2481" s="45">
        <v>1</v>
      </c>
      <c r="O2481" s="83" t="str">
        <f>IFERROR(INDEX(resources!K:K,MATCH(B2481,resources!B:B,0)),"fillme")</f>
        <v>unknown</v>
      </c>
      <c r="P2481" s="89" t="str">
        <f t="shared" si="564"/>
        <v>unknown_2020_11</v>
      </c>
      <c r="Q2481" s="87">
        <f>INDEX(elcc!G:G,MATCH(P2481,elcc!D:D,0))</f>
        <v>0</v>
      </c>
      <c r="R2481" s="89">
        <f t="shared" si="565"/>
        <v>1</v>
      </c>
      <c r="S2481" s="89" t="s">
        <v>6314</v>
      </c>
      <c r="T2481" s="89" t="s">
        <v>6314</v>
      </c>
      <c r="U2481" s="90" t="str">
        <f t="shared" si="566"/>
        <v>ok</v>
      </c>
      <c r="V2481" s="63" t="str">
        <f>INDEX(resources!F:F,MATCH(B2481,resources!B:B,0))</f>
        <v>special</v>
      </c>
      <c r="W2481" s="110">
        <f t="shared" si="567"/>
        <v>0</v>
      </c>
      <c r="X2481" s="110">
        <f t="shared" si="568"/>
        <v>0</v>
      </c>
      <c r="Y2481" s="110" t="str">
        <f t="shared" si="569"/>
        <v>transfer_purchase_raonly_na_CONFIDENTIAL</v>
      </c>
      <c r="Z2481" s="110">
        <f>IF(COUNTIFS($Y$2:Y2481,Y2481)=1,1,0)</f>
        <v>0</v>
      </c>
      <c r="AA2481" s="110">
        <f>SUM($Z$2:Z2481)*Z2481</f>
        <v>0</v>
      </c>
      <c r="AB2481" s="110">
        <f>COUNTIFS(resources!B:B,B2481)</f>
        <v>1</v>
      </c>
      <c r="AC2481" s="110">
        <f t="shared" si="570"/>
        <v>1</v>
      </c>
      <c r="AD2481" s="110">
        <f t="shared" si="571"/>
        <v>1</v>
      </c>
      <c r="AE2481" s="110">
        <f t="shared" si="572"/>
        <v>0</v>
      </c>
      <c r="AF2481" s="110">
        <f t="shared" si="573"/>
        <v>1</v>
      </c>
      <c r="AG2481" s="110">
        <f t="shared" si="574"/>
        <v>0</v>
      </c>
      <c r="AH2481" s="110">
        <f t="shared" si="575"/>
        <v>0</v>
      </c>
      <c r="AI2481" s="110">
        <f t="shared" si="576"/>
        <v>1</v>
      </c>
      <c r="AJ2481" s="100">
        <f>ROW()</f>
        <v>2481</v>
      </c>
      <c r="AK2481" s="100" t="e">
        <f>INDEX('BadRows RECART'!$C$2:$C$1207,MATCH(monthly_gwh_mw!AJ2481,'BadRows RECART'!$D$2:$D$1207,0))</f>
        <v>#N/A</v>
      </c>
    </row>
    <row r="2482" spans="1:37" ht="20">
      <c r="A2482" s="106" t="s">
        <v>3907</v>
      </c>
      <c r="B2482" s="106" t="s">
        <v>437</v>
      </c>
      <c r="C2482" s="106" t="s">
        <v>6313</v>
      </c>
      <c r="D2482" s="168">
        <v>2020</v>
      </c>
      <c r="E2482" s="168">
        <v>12</v>
      </c>
      <c r="F2482" s="169">
        <v>0</v>
      </c>
      <c r="G2482" s="212" t="s">
        <v>6314</v>
      </c>
      <c r="H2482" s="212" t="s">
        <v>6314</v>
      </c>
      <c r="I2482" s="106" t="s">
        <v>556</v>
      </c>
      <c r="K2482" s="83" t="s">
        <v>6314</v>
      </c>
      <c r="L2482" s="83" t="s">
        <v>6314</v>
      </c>
      <c r="M2482" s="45" t="str">
        <f>IF(
ISNA(INDEX(resources!E:E,MATCH(B2482,resources!B:B,0))),"fillme",
INDEX(resources!E:E,MATCH(B2482,resources!B:B,0)))</f>
        <v>transfer_purchase</v>
      </c>
      <c r="N2482" s="45">
        <v>1</v>
      </c>
      <c r="O2482" s="83" t="str">
        <f>IFERROR(INDEX(resources!K:K,MATCH(B2482,resources!B:B,0)),"fillme")</f>
        <v>unknown</v>
      </c>
      <c r="P2482" s="89" t="str">
        <f t="shared" si="564"/>
        <v>unknown_2020_12</v>
      </c>
      <c r="Q2482" s="87">
        <f>INDEX(elcc!G:G,MATCH(P2482,elcc!D:D,0))</f>
        <v>0</v>
      </c>
      <c r="R2482" s="89">
        <f t="shared" si="565"/>
        <v>1</v>
      </c>
      <c r="S2482" s="89" t="s">
        <v>6314</v>
      </c>
      <c r="T2482" s="89" t="s">
        <v>6314</v>
      </c>
      <c r="U2482" s="90" t="str">
        <f t="shared" si="566"/>
        <v>ok</v>
      </c>
      <c r="V2482" s="63" t="str">
        <f>INDEX(resources!F:F,MATCH(B2482,resources!B:B,0))</f>
        <v>special</v>
      </c>
      <c r="W2482" s="110">
        <f t="shared" si="567"/>
        <v>0</v>
      </c>
      <c r="X2482" s="110">
        <f t="shared" si="568"/>
        <v>0</v>
      </c>
      <c r="Y2482" s="110" t="str">
        <f t="shared" si="569"/>
        <v>transfer_purchase_raonly_na_CONFIDENTIAL</v>
      </c>
      <c r="Z2482" s="110">
        <f>IF(COUNTIFS($Y$2:Y2482,Y2482)=1,1,0)</f>
        <v>0</v>
      </c>
      <c r="AA2482" s="110">
        <f>SUM($Z$2:Z2482)*Z2482</f>
        <v>0</v>
      </c>
      <c r="AB2482" s="110">
        <f>COUNTIFS(resources!B:B,B2482)</f>
        <v>1</v>
      </c>
      <c r="AC2482" s="110">
        <f t="shared" si="570"/>
        <v>1</v>
      </c>
      <c r="AD2482" s="110">
        <f t="shared" si="571"/>
        <v>1</v>
      </c>
      <c r="AE2482" s="110">
        <f t="shared" si="572"/>
        <v>0</v>
      </c>
      <c r="AF2482" s="110">
        <f t="shared" si="573"/>
        <v>1</v>
      </c>
      <c r="AG2482" s="110">
        <f t="shared" si="574"/>
        <v>0</v>
      </c>
      <c r="AH2482" s="110">
        <f t="shared" si="575"/>
        <v>0</v>
      </c>
      <c r="AI2482" s="110">
        <f t="shared" si="576"/>
        <v>1</v>
      </c>
      <c r="AJ2482" s="100">
        <f>ROW()</f>
        <v>2482</v>
      </c>
      <c r="AK2482" s="100" t="e">
        <f>INDEX('BadRows RECART'!$C$2:$C$1207,MATCH(monthly_gwh_mw!AJ2482,'BadRows RECART'!$D$2:$D$1207,0))</f>
        <v>#N/A</v>
      </c>
    </row>
    <row r="2483" spans="1:37" ht="20">
      <c r="A2483" s="106" t="s">
        <v>3907</v>
      </c>
      <c r="B2483" s="106" t="s">
        <v>437</v>
      </c>
      <c r="C2483" s="106" t="s">
        <v>6313</v>
      </c>
      <c r="D2483" s="168">
        <v>2020</v>
      </c>
      <c r="E2483" s="168">
        <v>12</v>
      </c>
      <c r="F2483" s="169">
        <v>0</v>
      </c>
      <c r="G2483" s="212" t="s">
        <v>6314</v>
      </c>
      <c r="H2483" s="212" t="s">
        <v>6314</v>
      </c>
      <c r="I2483" s="106" t="s">
        <v>556</v>
      </c>
      <c r="K2483" s="83" t="s">
        <v>6314</v>
      </c>
      <c r="L2483" s="83" t="s">
        <v>6314</v>
      </c>
      <c r="M2483" s="45" t="str">
        <f>IF(
ISNA(INDEX(resources!E:E,MATCH(B2483,resources!B:B,0))),"fillme",
INDEX(resources!E:E,MATCH(B2483,resources!B:B,0)))</f>
        <v>transfer_purchase</v>
      </c>
      <c r="N2483" s="45">
        <v>1</v>
      </c>
      <c r="O2483" s="83" t="str">
        <f>IFERROR(INDEX(resources!K:K,MATCH(B2483,resources!B:B,0)),"fillme")</f>
        <v>unknown</v>
      </c>
      <c r="P2483" s="89" t="str">
        <f t="shared" si="564"/>
        <v>unknown_2020_12</v>
      </c>
      <c r="Q2483" s="87">
        <f>INDEX(elcc!G:G,MATCH(P2483,elcc!D:D,0))</f>
        <v>0</v>
      </c>
      <c r="R2483" s="89">
        <f t="shared" si="565"/>
        <v>1</v>
      </c>
      <c r="S2483" s="89" t="s">
        <v>6314</v>
      </c>
      <c r="T2483" s="89" t="s">
        <v>6314</v>
      </c>
      <c r="U2483" s="90" t="str">
        <f t="shared" si="566"/>
        <v>ok</v>
      </c>
      <c r="V2483" s="63" t="str">
        <f>INDEX(resources!F:F,MATCH(B2483,resources!B:B,0))</f>
        <v>special</v>
      </c>
      <c r="W2483" s="110">
        <f t="shared" si="567"/>
        <v>0</v>
      </c>
      <c r="X2483" s="110">
        <f t="shared" si="568"/>
        <v>0</v>
      </c>
      <c r="Y2483" s="110" t="str">
        <f t="shared" si="569"/>
        <v>transfer_purchase_raonly_na_CONFIDENTIAL</v>
      </c>
      <c r="Z2483" s="110">
        <f>IF(COUNTIFS($Y$2:Y2483,Y2483)=1,1,0)</f>
        <v>0</v>
      </c>
      <c r="AA2483" s="110">
        <f>SUM($Z$2:Z2483)*Z2483</f>
        <v>0</v>
      </c>
      <c r="AB2483" s="110">
        <f>COUNTIFS(resources!B:B,B2483)</f>
        <v>1</v>
      </c>
      <c r="AC2483" s="110">
        <f t="shared" si="570"/>
        <v>1</v>
      </c>
      <c r="AD2483" s="110">
        <f t="shared" si="571"/>
        <v>1</v>
      </c>
      <c r="AE2483" s="110">
        <f t="shared" si="572"/>
        <v>0</v>
      </c>
      <c r="AF2483" s="110">
        <f t="shared" si="573"/>
        <v>1</v>
      </c>
      <c r="AG2483" s="110">
        <f t="shared" si="574"/>
        <v>0</v>
      </c>
      <c r="AH2483" s="110">
        <f t="shared" si="575"/>
        <v>0</v>
      </c>
      <c r="AI2483" s="110">
        <f t="shared" si="576"/>
        <v>1</v>
      </c>
      <c r="AJ2483" s="100">
        <f>ROW()</f>
        <v>2483</v>
      </c>
      <c r="AK2483" s="100" t="e">
        <f>INDEX('BadRows RECART'!$C$2:$C$1207,MATCH(monthly_gwh_mw!AJ2483,'BadRows RECART'!$D$2:$D$1207,0))</f>
        <v>#N/A</v>
      </c>
    </row>
    <row r="2484" spans="1:37" ht="20">
      <c r="A2484" s="106" t="s">
        <v>3907</v>
      </c>
      <c r="B2484" s="106" t="s">
        <v>437</v>
      </c>
      <c r="C2484" s="106" t="s">
        <v>6313</v>
      </c>
      <c r="D2484" s="168">
        <v>2020</v>
      </c>
      <c r="E2484" s="168">
        <v>12</v>
      </c>
      <c r="F2484" s="169">
        <v>0</v>
      </c>
      <c r="G2484" s="212" t="s">
        <v>6314</v>
      </c>
      <c r="H2484" s="212" t="s">
        <v>6314</v>
      </c>
      <c r="I2484" s="106" t="s">
        <v>556</v>
      </c>
      <c r="K2484" s="83" t="s">
        <v>6314</v>
      </c>
      <c r="L2484" s="83" t="s">
        <v>6314</v>
      </c>
      <c r="M2484" s="45" t="str">
        <f>IF(
ISNA(INDEX(resources!E:E,MATCH(B2484,resources!B:B,0))),"fillme",
INDEX(resources!E:E,MATCH(B2484,resources!B:B,0)))</f>
        <v>transfer_purchase</v>
      </c>
      <c r="N2484" s="45">
        <v>1</v>
      </c>
      <c r="O2484" s="83" t="str">
        <f>IFERROR(INDEX(resources!K:K,MATCH(B2484,resources!B:B,0)),"fillme")</f>
        <v>unknown</v>
      </c>
      <c r="P2484" s="89" t="str">
        <f t="shared" si="564"/>
        <v>unknown_2020_12</v>
      </c>
      <c r="Q2484" s="87">
        <f>INDEX(elcc!G:G,MATCH(P2484,elcc!D:D,0))</f>
        <v>0</v>
      </c>
      <c r="R2484" s="89">
        <f t="shared" si="565"/>
        <v>1</v>
      </c>
      <c r="S2484" s="89" t="s">
        <v>6314</v>
      </c>
      <c r="T2484" s="89" t="s">
        <v>6314</v>
      </c>
      <c r="U2484" s="90" t="str">
        <f t="shared" si="566"/>
        <v>ok</v>
      </c>
      <c r="V2484" s="63" t="str">
        <f>INDEX(resources!F:F,MATCH(B2484,resources!B:B,0))</f>
        <v>special</v>
      </c>
      <c r="W2484" s="110">
        <f t="shared" si="567"/>
        <v>0</v>
      </c>
      <c r="X2484" s="110">
        <f t="shared" si="568"/>
        <v>0</v>
      </c>
      <c r="Y2484" s="110" t="str">
        <f t="shared" si="569"/>
        <v>transfer_purchase_raonly_na_CONFIDENTIAL</v>
      </c>
      <c r="Z2484" s="110">
        <f>IF(COUNTIFS($Y$2:Y2484,Y2484)=1,1,0)</f>
        <v>0</v>
      </c>
      <c r="AA2484" s="110">
        <f>SUM($Z$2:Z2484)*Z2484</f>
        <v>0</v>
      </c>
      <c r="AB2484" s="110">
        <f>COUNTIFS(resources!B:B,B2484)</f>
        <v>1</v>
      </c>
      <c r="AC2484" s="110">
        <f t="shared" si="570"/>
        <v>1</v>
      </c>
      <c r="AD2484" s="110">
        <f t="shared" si="571"/>
        <v>1</v>
      </c>
      <c r="AE2484" s="110">
        <f t="shared" si="572"/>
        <v>0</v>
      </c>
      <c r="AF2484" s="110">
        <f t="shared" si="573"/>
        <v>1</v>
      </c>
      <c r="AG2484" s="110">
        <f t="shared" si="574"/>
        <v>0</v>
      </c>
      <c r="AH2484" s="110">
        <f t="shared" si="575"/>
        <v>0</v>
      </c>
      <c r="AI2484" s="110">
        <f t="shared" si="576"/>
        <v>1</v>
      </c>
      <c r="AJ2484" s="100">
        <f>ROW()</f>
        <v>2484</v>
      </c>
      <c r="AK2484" s="100" t="e">
        <f>INDEX('BadRows RECART'!$C$2:$C$1207,MATCH(monthly_gwh_mw!AJ2484,'BadRows RECART'!$D$2:$D$1207,0))</f>
        <v>#N/A</v>
      </c>
    </row>
    <row r="2485" spans="1:37" ht="20">
      <c r="A2485" s="106" t="s">
        <v>3907</v>
      </c>
      <c r="B2485" s="106" t="s">
        <v>437</v>
      </c>
      <c r="C2485" s="106" t="s">
        <v>6313</v>
      </c>
      <c r="D2485" s="168">
        <v>2020</v>
      </c>
      <c r="E2485" s="168">
        <v>1</v>
      </c>
      <c r="F2485" s="169">
        <v>0</v>
      </c>
      <c r="G2485" s="212" t="s">
        <v>6314</v>
      </c>
      <c r="H2485" s="212" t="s">
        <v>6314</v>
      </c>
      <c r="I2485" s="106" t="s">
        <v>556</v>
      </c>
      <c r="K2485" s="83" t="s">
        <v>6314</v>
      </c>
      <c r="L2485" s="83" t="s">
        <v>6314</v>
      </c>
      <c r="M2485" s="45" t="str">
        <f>IF(
ISNA(INDEX(resources!E:E,MATCH(B2485,resources!B:B,0))),"fillme",
INDEX(resources!E:E,MATCH(B2485,resources!B:B,0)))</f>
        <v>transfer_purchase</v>
      </c>
      <c r="N2485" s="45">
        <v>1</v>
      </c>
      <c r="O2485" s="83" t="str">
        <f>IFERROR(INDEX(resources!K:K,MATCH(B2485,resources!B:B,0)),"fillme")</f>
        <v>unknown</v>
      </c>
      <c r="P2485" s="89" t="str">
        <f t="shared" si="564"/>
        <v>unknown_2020_1</v>
      </c>
      <c r="Q2485" s="87">
        <f>INDEX(elcc!G:G,MATCH(P2485,elcc!D:D,0))</f>
        <v>0</v>
      </c>
      <c r="R2485" s="89">
        <f t="shared" si="565"/>
        <v>1</v>
      </c>
      <c r="S2485" s="89" t="s">
        <v>6314</v>
      </c>
      <c r="T2485" s="89" t="s">
        <v>6314</v>
      </c>
      <c r="U2485" s="90" t="str">
        <f t="shared" si="566"/>
        <v>ok</v>
      </c>
      <c r="V2485" s="63" t="str">
        <f>INDEX(resources!F:F,MATCH(B2485,resources!B:B,0))</f>
        <v>special</v>
      </c>
      <c r="W2485" s="110">
        <f t="shared" si="567"/>
        <v>0</v>
      </c>
      <c r="X2485" s="110">
        <f t="shared" si="568"/>
        <v>0</v>
      </c>
      <c r="Y2485" s="110" t="str">
        <f t="shared" si="569"/>
        <v>transfer_purchase_raonly_na_CONFIDENTIAL</v>
      </c>
      <c r="Z2485" s="110">
        <f>IF(COUNTIFS($Y$2:Y2485,Y2485)=1,1,0)</f>
        <v>0</v>
      </c>
      <c r="AA2485" s="110">
        <f>SUM($Z$2:Z2485)*Z2485</f>
        <v>0</v>
      </c>
      <c r="AB2485" s="110">
        <f>COUNTIFS(resources!B:B,B2485)</f>
        <v>1</v>
      </c>
      <c r="AC2485" s="110">
        <f t="shared" si="570"/>
        <v>1</v>
      </c>
      <c r="AD2485" s="110">
        <f t="shared" si="571"/>
        <v>1</v>
      </c>
      <c r="AE2485" s="110">
        <f t="shared" si="572"/>
        <v>0</v>
      </c>
      <c r="AF2485" s="110">
        <f t="shared" si="573"/>
        <v>1</v>
      </c>
      <c r="AG2485" s="110">
        <f t="shared" si="574"/>
        <v>0</v>
      </c>
      <c r="AH2485" s="110">
        <f t="shared" si="575"/>
        <v>0</v>
      </c>
      <c r="AI2485" s="110">
        <f t="shared" si="576"/>
        <v>1</v>
      </c>
      <c r="AJ2485" s="100">
        <f>ROW()</f>
        <v>2485</v>
      </c>
      <c r="AK2485" s="100" t="e">
        <f>INDEX('BadRows RECART'!$C$2:$C$1207,MATCH(monthly_gwh_mw!AJ2485,'BadRows RECART'!$D$2:$D$1207,0))</f>
        <v>#N/A</v>
      </c>
    </row>
    <row r="2486" spans="1:37" ht="20">
      <c r="A2486" s="106" t="s">
        <v>3907</v>
      </c>
      <c r="B2486" s="106" t="s">
        <v>437</v>
      </c>
      <c r="C2486" s="106" t="s">
        <v>6313</v>
      </c>
      <c r="D2486" s="168">
        <v>2020</v>
      </c>
      <c r="E2486" s="168">
        <v>2</v>
      </c>
      <c r="F2486" s="169">
        <v>0</v>
      </c>
      <c r="G2486" s="212" t="s">
        <v>6314</v>
      </c>
      <c r="H2486" s="212" t="s">
        <v>6314</v>
      </c>
      <c r="I2486" s="106" t="s">
        <v>556</v>
      </c>
      <c r="K2486" s="83" t="s">
        <v>6314</v>
      </c>
      <c r="L2486" s="83" t="s">
        <v>6314</v>
      </c>
      <c r="M2486" s="45" t="str">
        <f>IF(
ISNA(INDEX(resources!E:E,MATCH(B2486,resources!B:B,0))),"fillme",
INDEX(resources!E:E,MATCH(B2486,resources!B:B,0)))</f>
        <v>transfer_purchase</v>
      </c>
      <c r="N2486" s="45">
        <v>1</v>
      </c>
      <c r="O2486" s="83" t="str">
        <f>IFERROR(INDEX(resources!K:K,MATCH(B2486,resources!B:B,0)),"fillme")</f>
        <v>unknown</v>
      </c>
      <c r="P2486" s="89" t="str">
        <f t="shared" si="564"/>
        <v>unknown_2020_2</v>
      </c>
      <c r="Q2486" s="87">
        <f>INDEX(elcc!G:G,MATCH(P2486,elcc!D:D,0))</f>
        <v>0</v>
      </c>
      <c r="R2486" s="89">
        <f t="shared" si="565"/>
        <v>1</v>
      </c>
      <c r="S2486" s="89" t="s">
        <v>6314</v>
      </c>
      <c r="T2486" s="89" t="s">
        <v>6314</v>
      </c>
      <c r="U2486" s="90" t="str">
        <f t="shared" si="566"/>
        <v>ok</v>
      </c>
      <c r="V2486" s="63" t="str">
        <f>INDEX(resources!F:F,MATCH(B2486,resources!B:B,0))</f>
        <v>special</v>
      </c>
      <c r="W2486" s="110">
        <f t="shared" si="567"/>
        <v>0</v>
      </c>
      <c r="X2486" s="110">
        <f t="shared" si="568"/>
        <v>0</v>
      </c>
      <c r="Y2486" s="110" t="str">
        <f t="shared" si="569"/>
        <v>transfer_purchase_raonly_na_CONFIDENTIAL</v>
      </c>
      <c r="Z2486" s="110">
        <f>IF(COUNTIFS($Y$2:Y2486,Y2486)=1,1,0)</f>
        <v>0</v>
      </c>
      <c r="AA2486" s="110">
        <f>SUM($Z$2:Z2486)*Z2486</f>
        <v>0</v>
      </c>
      <c r="AB2486" s="110">
        <f>COUNTIFS(resources!B:B,B2486)</f>
        <v>1</v>
      </c>
      <c r="AC2486" s="110">
        <f t="shared" si="570"/>
        <v>1</v>
      </c>
      <c r="AD2486" s="110">
        <f t="shared" si="571"/>
        <v>1</v>
      </c>
      <c r="AE2486" s="110">
        <f t="shared" si="572"/>
        <v>0</v>
      </c>
      <c r="AF2486" s="110">
        <f t="shared" si="573"/>
        <v>1</v>
      </c>
      <c r="AG2486" s="110">
        <f t="shared" si="574"/>
        <v>0</v>
      </c>
      <c r="AH2486" s="110">
        <f t="shared" si="575"/>
        <v>0</v>
      </c>
      <c r="AI2486" s="110">
        <f t="shared" si="576"/>
        <v>1</v>
      </c>
      <c r="AJ2486" s="100">
        <f>ROW()</f>
        <v>2486</v>
      </c>
      <c r="AK2486" s="100" t="e">
        <f>INDEX('BadRows RECART'!$C$2:$C$1207,MATCH(monthly_gwh_mw!AJ2486,'BadRows RECART'!$D$2:$D$1207,0))</f>
        <v>#N/A</v>
      </c>
    </row>
    <row r="2487" spans="1:37" ht="20">
      <c r="A2487" s="106" t="s">
        <v>3907</v>
      </c>
      <c r="B2487" s="106" t="s">
        <v>437</v>
      </c>
      <c r="C2487" s="106" t="s">
        <v>6313</v>
      </c>
      <c r="D2487" s="168">
        <v>2020</v>
      </c>
      <c r="E2487" s="168">
        <v>3</v>
      </c>
      <c r="F2487" s="169">
        <v>0</v>
      </c>
      <c r="G2487" s="212" t="s">
        <v>6314</v>
      </c>
      <c r="H2487" s="212" t="s">
        <v>6314</v>
      </c>
      <c r="I2487" s="106" t="s">
        <v>556</v>
      </c>
      <c r="K2487" s="83" t="s">
        <v>6314</v>
      </c>
      <c r="L2487" s="83" t="s">
        <v>6314</v>
      </c>
      <c r="M2487" s="45" t="str">
        <f>IF(
ISNA(INDEX(resources!E:E,MATCH(B2487,resources!B:B,0))),"fillme",
INDEX(resources!E:E,MATCH(B2487,resources!B:B,0)))</f>
        <v>transfer_purchase</v>
      </c>
      <c r="N2487" s="45">
        <v>1</v>
      </c>
      <c r="O2487" s="83" t="str">
        <f>IFERROR(INDEX(resources!K:K,MATCH(B2487,resources!B:B,0)),"fillme")</f>
        <v>unknown</v>
      </c>
      <c r="P2487" s="89" t="str">
        <f t="shared" si="564"/>
        <v>unknown_2020_3</v>
      </c>
      <c r="Q2487" s="87">
        <f>INDEX(elcc!G:G,MATCH(P2487,elcc!D:D,0))</f>
        <v>0</v>
      </c>
      <c r="R2487" s="89">
        <f t="shared" si="565"/>
        <v>1</v>
      </c>
      <c r="S2487" s="89" t="s">
        <v>6314</v>
      </c>
      <c r="T2487" s="89" t="s">
        <v>6314</v>
      </c>
      <c r="U2487" s="90" t="str">
        <f t="shared" si="566"/>
        <v>ok</v>
      </c>
      <c r="V2487" s="63" t="str">
        <f>INDEX(resources!F:F,MATCH(B2487,resources!B:B,0))</f>
        <v>special</v>
      </c>
      <c r="W2487" s="110">
        <f t="shared" si="567"/>
        <v>0</v>
      </c>
      <c r="X2487" s="110">
        <f t="shared" si="568"/>
        <v>0</v>
      </c>
      <c r="Y2487" s="110" t="str">
        <f t="shared" si="569"/>
        <v>transfer_purchase_raonly_na_CONFIDENTIAL</v>
      </c>
      <c r="Z2487" s="110">
        <f>IF(COUNTIFS($Y$2:Y2487,Y2487)=1,1,0)</f>
        <v>0</v>
      </c>
      <c r="AA2487" s="110">
        <f>SUM($Z$2:Z2487)*Z2487</f>
        <v>0</v>
      </c>
      <c r="AB2487" s="110">
        <f>COUNTIFS(resources!B:B,B2487)</f>
        <v>1</v>
      </c>
      <c r="AC2487" s="110">
        <f t="shared" si="570"/>
        <v>1</v>
      </c>
      <c r="AD2487" s="110">
        <f t="shared" si="571"/>
        <v>1</v>
      </c>
      <c r="AE2487" s="110">
        <f t="shared" si="572"/>
        <v>0</v>
      </c>
      <c r="AF2487" s="110">
        <f t="shared" si="573"/>
        <v>1</v>
      </c>
      <c r="AG2487" s="110">
        <f t="shared" si="574"/>
        <v>0</v>
      </c>
      <c r="AH2487" s="110">
        <f t="shared" si="575"/>
        <v>0</v>
      </c>
      <c r="AI2487" s="110">
        <f t="shared" si="576"/>
        <v>1</v>
      </c>
      <c r="AJ2487" s="100">
        <f>ROW()</f>
        <v>2487</v>
      </c>
      <c r="AK2487" s="100" t="e">
        <f>INDEX('BadRows RECART'!$C$2:$C$1207,MATCH(monthly_gwh_mw!AJ2487,'BadRows RECART'!$D$2:$D$1207,0))</f>
        <v>#N/A</v>
      </c>
    </row>
    <row r="2488" spans="1:37" ht="20">
      <c r="A2488" s="106" t="s">
        <v>3907</v>
      </c>
      <c r="B2488" s="106" t="s">
        <v>437</v>
      </c>
      <c r="C2488" s="106" t="s">
        <v>6313</v>
      </c>
      <c r="D2488" s="168">
        <v>2020</v>
      </c>
      <c r="E2488" s="168">
        <v>4</v>
      </c>
      <c r="F2488" s="169">
        <v>0</v>
      </c>
      <c r="G2488" s="212" t="s">
        <v>6314</v>
      </c>
      <c r="H2488" s="212" t="s">
        <v>6314</v>
      </c>
      <c r="I2488" s="106" t="s">
        <v>556</v>
      </c>
      <c r="K2488" s="83" t="s">
        <v>6314</v>
      </c>
      <c r="L2488" s="83" t="s">
        <v>6314</v>
      </c>
      <c r="M2488" s="45" t="str">
        <f>IF(
ISNA(INDEX(resources!E:E,MATCH(B2488,resources!B:B,0))),"fillme",
INDEX(resources!E:E,MATCH(B2488,resources!B:B,0)))</f>
        <v>transfer_purchase</v>
      </c>
      <c r="N2488" s="45">
        <v>1</v>
      </c>
      <c r="O2488" s="83" t="str">
        <f>IFERROR(INDEX(resources!K:K,MATCH(B2488,resources!B:B,0)),"fillme")</f>
        <v>unknown</v>
      </c>
      <c r="P2488" s="89" t="str">
        <f t="shared" si="564"/>
        <v>unknown_2020_4</v>
      </c>
      <c r="Q2488" s="87">
        <f>INDEX(elcc!G:G,MATCH(P2488,elcc!D:D,0))</f>
        <v>0</v>
      </c>
      <c r="R2488" s="89">
        <f t="shared" si="565"/>
        <v>1</v>
      </c>
      <c r="S2488" s="89" t="s">
        <v>6314</v>
      </c>
      <c r="T2488" s="89" t="s">
        <v>6314</v>
      </c>
      <c r="U2488" s="90" t="str">
        <f t="shared" si="566"/>
        <v>ok</v>
      </c>
      <c r="V2488" s="63" t="str">
        <f>INDEX(resources!F:F,MATCH(B2488,resources!B:B,0))</f>
        <v>special</v>
      </c>
      <c r="W2488" s="110">
        <f t="shared" si="567"/>
        <v>0</v>
      </c>
      <c r="X2488" s="110">
        <f t="shared" si="568"/>
        <v>0</v>
      </c>
      <c r="Y2488" s="110" t="str">
        <f t="shared" si="569"/>
        <v>transfer_purchase_raonly_na_CONFIDENTIAL</v>
      </c>
      <c r="Z2488" s="110">
        <f>IF(COUNTIFS($Y$2:Y2488,Y2488)=1,1,0)</f>
        <v>0</v>
      </c>
      <c r="AA2488" s="110">
        <f>SUM($Z$2:Z2488)*Z2488</f>
        <v>0</v>
      </c>
      <c r="AB2488" s="110">
        <f>COUNTIFS(resources!B:B,B2488)</f>
        <v>1</v>
      </c>
      <c r="AC2488" s="110">
        <f t="shared" si="570"/>
        <v>1</v>
      </c>
      <c r="AD2488" s="110">
        <f t="shared" si="571"/>
        <v>1</v>
      </c>
      <c r="AE2488" s="110">
        <f t="shared" si="572"/>
        <v>0</v>
      </c>
      <c r="AF2488" s="110">
        <f t="shared" si="573"/>
        <v>1</v>
      </c>
      <c r="AG2488" s="110">
        <f t="shared" si="574"/>
        <v>0</v>
      </c>
      <c r="AH2488" s="110">
        <f t="shared" si="575"/>
        <v>0</v>
      </c>
      <c r="AI2488" s="110">
        <f t="shared" si="576"/>
        <v>1</v>
      </c>
      <c r="AJ2488" s="100">
        <f>ROW()</f>
        <v>2488</v>
      </c>
      <c r="AK2488" s="100" t="e">
        <f>INDEX('BadRows RECART'!$C$2:$C$1207,MATCH(monthly_gwh_mw!AJ2488,'BadRows RECART'!$D$2:$D$1207,0))</f>
        <v>#N/A</v>
      </c>
    </row>
    <row r="2489" spans="1:37" ht="20">
      <c r="A2489" s="106" t="s">
        <v>3907</v>
      </c>
      <c r="B2489" s="106" t="s">
        <v>437</v>
      </c>
      <c r="C2489" s="106" t="s">
        <v>6313</v>
      </c>
      <c r="D2489" s="168">
        <v>2020</v>
      </c>
      <c r="E2489" s="168">
        <v>5</v>
      </c>
      <c r="F2489" s="169">
        <v>0</v>
      </c>
      <c r="G2489" s="212" t="s">
        <v>6314</v>
      </c>
      <c r="H2489" s="212" t="s">
        <v>6314</v>
      </c>
      <c r="I2489" s="106" t="s">
        <v>556</v>
      </c>
      <c r="K2489" s="83" t="s">
        <v>6314</v>
      </c>
      <c r="L2489" s="83" t="s">
        <v>6314</v>
      </c>
      <c r="M2489" s="45" t="str">
        <f>IF(
ISNA(INDEX(resources!E:E,MATCH(B2489,resources!B:B,0))),"fillme",
INDEX(resources!E:E,MATCH(B2489,resources!B:B,0)))</f>
        <v>transfer_purchase</v>
      </c>
      <c r="N2489" s="45">
        <v>1</v>
      </c>
      <c r="O2489" s="83" t="str">
        <f>IFERROR(INDEX(resources!K:K,MATCH(B2489,resources!B:B,0)),"fillme")</f>
        <v>unknown</v>
      </c>
      <c r="P2489" s="89" t="str">
        <f t="shared" si="564"/>
        <v>unknown_2020_5</v>
      </c>
      <c r="Q2489" s="87">
        <f>INDEX(elcc!G:G,MATCH(P2489,elcc!D:D,0))</f>
        <v>0</v>
      </c>
      <c r="R2489" s="89">
        <f t="shared" si="565"/>
        <v>1</v>
      </c>
      <c r="S2489" s="89" t="s">
        <v>6314</v>
      </c>
      <c r="T2489" s="89" t="s">
        <v>6314</v>
      </c>
      <c r="U2489" s="90" t="str">
        <f t="shared" si="566"/>
        <v>ok</v>
      </c>
      <c r="V2489" s="63" t="str">
        <f>INDEX(resources!F:F,MATCH(B2489,resources!B:B,0))</f>
        <v>special</v>
      </c>
      <c r="W2489" s="110">
        <f t="shared" si="567"/>
        <v>0</v>
      </c>
      <c r="X2489" s="110">
        <f t="shared" si="568"/>
        <v>0</v>
      </c>
      <c r="Y2489" s="110" t="str">
        <f t="shared" si="569"/>
        <v>transfer_purchase_raonly_na_CONFIDENTIAL</v>
      </c>
      <c r="Z2489" s="110">
        <f>IF(COUNTIFS($Y$2:Y2489,Y2489)=1,1,0)</f>
        <v>0</v>
      </c>
      <c r="AA2489" s="110">
        <f>SUM($Z$2:Z2489)*Z2489</f>
        <v>0</v>
      </c>
      <c r="AB2489" s="110">
        <f>COUNTIFS(resources!B:B,B2489)</f>
        <v>1</v>
      </c>
      <c r="AC2489" s="110">
        <f t="shared" si="570"/>
        <v>1</v>
      </c>
      <c r="AD2489" s="110">
        <f t="shared" si="571"/>
        <v>1</v>
      </c>
      <c r="AE2489" s="110">
        <f t="shared" si="572"/>
        <v>0</v>
      </c>
      <c r="AF2489" s="110">
        <f t="shared" si="573"/>
        <v>1</v>
      </c>
      <c r="AG2489" s="110">
        <f t="shared" si="574"/>
        <v>0</v>
      </c>
      <c r="AH2489" s="110">
        <f t="shared" si="575"/>
        <v>0</v>
      </c>
      <c r="AI2489" s="110">
        <f t="shared" si="576"/>
        <v>1</v>
      </c>
      <c r="AJ2489" s="100">
        <f>ROW()</f>
        <v>2489</v>
      </c>
      <c r="AK2489" s="100" t="e">
        <f>INDEX('BadRows RECART'!$C$2:$C$1207,MATCH(monthly_gwh_mw!AJ2489,'BadRows RECART'!$D$2:$D$1207,0))</f>
        <v>#N/A</v>
      </c>
    </row>
    <row r="2490" spans="1:37" ht="20">
      <c r="A2490" s="106" t="s">
        <v>3907</v>
      </c>
      <c r="B2490" s="106" t="s">
        <v>437</v>
      </c>
      <c r="C2490" s="106" t="s">
        <v>6313</v>
      </c>
      <c r="D2490" s="168">
        <v>2020</v>
      </c>
      <c r="E2490" s="168">
        <v>6</v>
      </c>
      <c r="F2490" s="169">
        <v>0</v>
      </c>
      <c r="G2490" s="212" t="s">
        <v>6314</v>
      </c>
      <c r="H2490" s="212" t="s">
        <v>6314</v>
      </c>
      <c r="I2490" s="106" t="s">
        <v>556</v>
      </c>
      <c r="K2490" s="83" t="s">
        <v>6314</v>
      </c>
      <c r="L2490" s="83" t="s">
        <v>6314</v>
      </c>
      <c r="M2490" s="45" t="str">
        <f>IF(
ISNA(INDEX(resources!E:E,MATCH(B2490,resources!B:B,0))),"fillme",
INDEX(resources!E:E,MATCH(B2490,resources!B:B,0)))</f>
        <v>transfer_purchase</v>
      </c>
      <c r="N2490" s="45">
        <v>1</v>
      </c>
      <c r="O2490" s="83" t="str">
        <f>IFERROR(INDEX(resources!K:K,MATCH(B2490,resources!B:B,0)),"fillme")</f>
        <v>unknown</v>
      </c>
      <c r="P2490" s="89" t="str">
        <f t="shared" si="564"/>
        <v>unknown_2020_6</v>
      </c>
      <c r="Q2490" s="87">
        <f>INDEX(elcc!G:G,MATCH(P2490,elcc!D:D,0))</f>
        <v>0</v>
      </c>
      <c r="R2490" s="89">
        <f t="shared" si="565"/>
        <v>1</v>
      </c>
      <c r="S2490" s="89" t="s">
        <v>6314</v>
      </c>
      <c r="T2490" s="89" t="s">
        <v>6314</v>
      </c>
      <c r="U2490" s="90" t="str">
        <f t="shared" si="566"/>
        <v>ok</v>
      </c>
      <c r="V2490" s="63" t="str">
        <f>INDEX(resources!F:F,MATCH(B2490,resources!B:B,0))</f>
        <v>special</v>
      </c>
      <c r="W2490" s="110">
        <f t="shared" si="567"/>
        <v>0</v>
      </c>
      <c r="X2490" s="110">
        <f t="shared" si="568"/>
        <v>0</v>
      </c>
      <c r="Y2490" s="110" t="str">
        <f t="shared" si="569"/>
        <v>transfer_purchase_raonly_na_CONFIDENTIAL</v>
      </c>
      <c r="Z2490" s="110">
        <f>IF(COUNTIFS($Y$2:Y2490,Y2490)=1,1,0)</f>
        <v>0</v>
      </c>
      <c r="AA2490" s="110">
        <f>SUM($Z$2:Z2490)*Z2490</f>
        <v>0</v>
      </c>
      <c r="AB2490" s="110">
        <f>COUNTIFS(resources!B:B,B2490)</f>
        <v>1</v>
      </c>
      <c r="AC2490" s="110">
        <f t="shared" si="570"/>
        <v>1</v>
      </c>
      <c r="AD2490" s="110">
        <f t="shared" si="571"/>
        <v>1</v>
      </c>
      <c r="AE2490" s="110">
        <f t="shared" si="572"/>
        <v>0</v>
      </c>
      <c r="AF2490" s="110">
        <f t="shared" si="573"/>
        <v>1</v>
      </c>
      <c r="AG2490" s="110">
        <f t="shared" si="574"/>
        <v>0</v>
      </c>
      <c r="AH2490" s="110">
        <f t="shared" si="575"/>
        <v>0</v>
      </c>
      <c r="AI2490" s="110">
        <f t="shared" si="576"/>
        <v>1</v>
      </c>
      <c r="AJ2490" s="100">
        <f>ROW()</f>
        <v>2490</v>
      </c>
      <c r="AK2490" s="100" t="e">
        <f>INDEX('BadRows RECART'!$C$2:$C$1207,MATCH(monthly_gwh_mw!AJ2490,'BadRows RECART'!$D$2:$D$1207,0))</f>
        <v>#N/A</v>
      </c>
    </row>
    <row r="2491" spans="1:37" ht="20">
      <c r="A2491" s="106" t="s">
        <v>3907</v>
      </c>
      <c r="B2491" s="106" t="s">
        <v>437</v>
      </c>
      <c r="C2491" s="106" t="s">
        <v>6313</v>
      </c>
      <c r="D2491" s="168">
        <v>2020</v>
      </c>
      <c r="E2491" s="168">
        <v>7</v>
      </c>
      <c r="F2491" s="169">
        <v>0</v>
      </c>
      <c r="G2491" s="212" t="s">
        <v>6314</v>
      </c>
      <c r="H2491" s="212" t="s">
        <v>6314</v>
      </c>
      <c r="I2491" s="106" t="s">
        <v>556</v>
      </c>
      <c r="K2491" s="83" t="s">
        <v>6314</v>
      </c>
      <c r="L2491" s="83" t="s">
        <v>6314</v>
      </c>
      <c r="M2491" s="45" t="str">
        <f>IF(
ISNA(INDEX(resources!E:E,MATCH(B2491,resources!B:B,0))),"fillme",
INDEX(resources!E:E,MATCH(B2491,resources!B:B,0)))</f>
        <v>transfer_purchase</v>
      </c>
      <c r="N2491" s="45">
        <v>1</v>
      </c>
      <c r="O2491" s="83" t="str">
        <f>IFERROR(INDEX(resources!K:K,MATCH(B2491,resources!B:B,0)),"fillme")</f>
        <v>unknown</v>
      </c>
      <c r="P2491" s="89" t="str">
        <f t="shared" si="564"/>
        <v>unknown_2020_7</v>
      </c>
      <c r="Q2491" s="87">
        <f>INDEX(elcc!G:G,MATCH(P2491,elcc!D:D,0))</f>
        <v>0</v>
      </c>
      <c r="R2491" s="89">
        <f t="shared" si="565"/>
        <v>1</v>
      </c>
      <c r="S2491" s="89" t="s">
        <v>6314</v>
      </c>
      <c r="T2491" s="89" t="s">
        <v>6314</v>
      </c>
      <c r="U2491" s="90" t="str">
        <f t="shared" si="566"/>
        <v>ok</v>
      </c>
      <c r="V2491" s="63" t="str">
        <f>INDEX(resources!F:F,MATCH(B2491,resources!B:B,0))</f>
        <v>special</v>
      </c>
      <c r="W2491" s="110">
        <f t="shared" si="567"/>
        <v>0</v>
      </c>
      <c r="X2491" s="110">
        <f t="shared" si="568"/>
        <v>0</v>
      </c>
      <c r="Y2491" s="110" t="str">
        <f t="shared" si="569"/>
        <v>transfer_purchase_raonly_na_CONFIDENTIAL</v>
      </c>
      <c r="Z2491" s="110">
        <f>IF(COUNTIFS($Y$2:Y2491,Y2491)=1,1,0)</f>
        <v>0</v>
      </c>
      <c r="AA2491" s="110">
        <f>SUM($Z$2:Z2491)*Z2491</f>
        <v>0</v>
      </c>
      <c r="AB2491" s="110">
        <f>COUNTIFS(resources!B:B,B2491)</f>
        <v>1</v>
      </c>
      <c r="AC2491" s="110">
        <f t="shared" si="570"/>
        <v>1</v>
      </c>
      <c r="AD2491" s="110">
        <f t="shared" si="571"/>
        <v>1</v>
      </c>
      <c r="AE2491" s="110">
        <f t="shared" si="572"/>
        <v>0</v>
      </c>
      <c r="AF2491" s="110">
        <f t="shared" si="573"/>
        <v>1</v>
      </c>
      <c r="AG2491" s="110">
        <f t="shared" si="574"/>
        <v>0</v>
      </c>
      <c r="AH2491" s="110">
        <f t="shared" si="575"/>
        <v>0</v>
      </c>
      <c r="AI2491" s="110">
        <f t="shared" si="576"/>
        <v>1</v>
      </c>
      <c r="AJ2491" s="100">
        <f>ROW()</f>
        <v>2491</v>
      </c>
      <c r="AK2491" s="100" t="e">
        <f>INDEX('BadRows RECART'!$C$2:$C$1207,MATCH(monthly_gwh_mw!AJ2491,'BadRows RECART'!$D$2:$D$1207,0))</f>
        <v>#N/A</v>
      </c>
    </row>
    <row r="2492" spans="1:37" ht="20">
      <c r="A2492" s="106" t="s">
        <v>3907</v>
      </c>
      <c r="B2492" s="106" t="s">
        <v>437</v>
      </c>
      <c r="C2492" s="106" t="s">
        <v>6313</v>
      </c>
      <c r="D2492" s="168">
        <v>2020</v>
      </c>
      <c r="E2492" s="168">
        <v>8</v>
      </c>
      <c r="F2492" s="169">
        <v>0</v>
      </c>
      <c r="G2492" s="212" t="s">
        <v>6314</v>
      </c>
      <c r="H2492" s="212" t="s">
        <v>6314</v>
      </c>
      <c r="I2492" s="106" t="s">
        <v>556</v>
      </c>
      <c r="K2492" s="83" t="s">
        <v>6314</v>
      </c>
      <c r="L2492" s="83" t="s">
        <v>6314</v>
      </c>
      <c r="M2492" s="45" t="str">
        <f>IF(
ISNA(INDEX(resources!E:E,MATCH(B2492,resources!B:B,0))),"fillme",
INDEX(resources!E:E,MATCH(B2492,resources!B:B,0)))</f>
        <v>transfer_purchase</v>
      </c>
      <c r="N2492" s="45">
        <v>1</v>
      </c>
      <c r="O2492" s="83" t="str">
        <f>IFERROR(INDEX(resources!K:K,MATCH(B2492,resources!B:B,0)),"fillme")</f>
        <v>unknown</v>
      </c>
      <c r="P2492" s="89" t="str">
        <f t="shared" si="564"/>
        <v>unknown_2020_8</v>
      </c>
      <c r="Q2492" s="87">
        <f>INDEX(elcc!G:G,MATCH(P2492,elcc!D:D,0))</f>
        <v>0</v>
      </c>
      <c r="R2492" s="89">
        <f t="shared" si="565"/>
        <v>1</v>
      </c>
      <c r="S2492" s="89" t="s">
        <v>6314</v>
      </c>
      <c r="T2492" s="89" t="s">
        <v>6314</v>
      </c>
      <c r="U2492" s="90" t="str">
        <f t="shared" si="566"/>
        <v>ok</v>
      </c>
      <c r="V2492" s="63" t="str">
        <f>INDEX(resources!F:F,MATCH(B2492,resources!B:B,0))</f>
        <v>special</v>
      </c>
      <c r="W2492" s="110">
        <f t="shared" si="567"/>
        <v>0</v>
      </c>
      <c r="X2492" s="110">
        <f t="shared" si="568"/>
        <v>0</v>
      </c>
      <c r="Y2492" s="110" t="str">
        <f t="shared" si="569"/>
        <v>transfer_purchase_raonly_na_CONFIDENTIAL</v>
      </c>
      <c r="Z2492" s="110">
        <f>IF(COUNTIFS($Y$2:Y2492,Y2492)=1,1,0)</f>
        <v>0</v>
      </c>
      <c r="AA2492" s="110">
        <f>SUM($Z$2:Z2492)*Z2492</f>
        <v>0</v>
      </c>
      <c r="AB2492" s="110">
        <f>COUNTIFS(resources!B:B,B2492)</f>
        <v>1</v>
      </c>
      <c r="AC2492" s="110">
        <f t="shared" si="570"/>
        <v>1</v>
      </c>
      <c r="AD2492" s="110">
        <f t="shared" si="571"/>
        <v>1</v>
      </c>
      <c r="AE2492" s="110">
        <f t="shared" si="572"/>
        <v>0</v>
      </c>
      <c r="AF2492" s="110">
        <f t="shared" si="573"/>
        <v>1</v>
      </c>
      <c r="AG2492" s="110">
        <f t="shared" si="574"/>
        <v>0</v>
      </c>
      <c r="AH2492" s="110">
        <f t="shared" si="575"/>
        <v>0</v>
      </c>
      <c r="AI2492" s="110">
        <f t="shared" si="576"/>
        <v>1</v>
      </c>
      <c r="AJ2492" s="100">
        <f>ROW()</f>
        <v>2492</v>
      </c>
      <c r="AK2492" s="100" t="e">
        <f>INDEX('BadRows RECART'!$C$2:$C$1207,MATCH(monthly_gwh_mw!AJ2492,'BadRows RECART'!$D$2:$D$1207,0))</f>
        <v>#N/A</v>
      </c>
    </row>
    <row r="2493" spans="1:37" ht="20">
      <c r="A2493" s="106" t="s">
        <v>3907</v>
      </c>
      <c r="B2493" s="106" t="s">
        <v>437</v>
      </c>
      <c r="C2493" s="106" t="s">
        <v>6313</v>
      </c>
      <c r="D2493" s="168">
        <v>2020</v>
      </c>
      <c r="E2493" s="168">
        <v>9</v>
      </c>
      <c r="F2493" s="169">
        <v>0</v>
      </c>
      <c r="G2493" s="212" t="s">
        <v>6314</v>
      </c>
      <c r="H2493" s="212" t="s">
        <v>6314</v>
      </c>
      <c r="I2493" s="106" t="s">
        <v>556</v>
      </c>
      <c r="K2493" s="83" t="s">
        <v>6314</v>
      </c>
      <c r="L2493" s="83" t="s">
        <v>6314</v>
      </c>
      <c r="M2493" s="45" t="str">
        <f>IF(
ISNA(INDEX(resources!E:E,MATCH(B2493,resources!B:B,0))),"fillme",
INDEX(resources!E:E,MATCH(B2493,resources!B:B,0)))</f>
        <v>transfer_purchase</v>
      </c>
      <c r="N2493" s="45">
        <v>1</v>
      </c>
      <c r="O2493" s="83" t="str">
        <f>IFERROR(INDEX(resources!K:K,MATCH(B2493,resources!B:B,0)),"fillme")</f>
        <v>unknown</v>
      </c>
      <c r="P2493" s="89" t="str">
        <f t="shared" si="564"/>
        <v>unknown_2020_9</v>
      </c>
      <c r="Q2493" s="87">
        <f>INDEX(elcc!G:G,MATCH(P2493,elcc!D:D,0))</f>
        <v>0</v>
      </c>
      <c r="R2493" s="89">
        <f t="shared" si="565"/>
        <v>1</v>
      </c>
      <c r="S2493" s="89" t="s">
        <v>6314</v>
      </c>
      <c r="T2493" s="89" t="s">
        <v>6314</v>
      </c>
      <c r="U2493" s="90" t="str">
        <f t="shared" si="566"/>
        <v>ok</v>
      </c>
      <c r="V2493" s="63" t="str">
        <f>INDEX(resources!F:F,MATCH(B2493,resources!B:B,0))</f>
        <v>special</v>
      </c>
      <c r="W2493" s="110">
        <f t="shared" si="567"/>
        <v>0</v>
      </c>
      <c r="X2493" s="110">
        <f t="shared" si="568"/>
        <v>0</v>
      </c>
      <c r="Y2493" s="110" t="str">
        <f t="shared" si="569"/>
        <v>transfer_purchase_raonly_na_CONFIDENTIAL</v>
      </c>
      <c r="Z2493" s="110">
        <f>IF(COUNTIFS($Y$2:Y2493,Y2493)=1,1,0)</f>
        <v>0</v>
      </c>
      <c r="AA2493" s="110">
        <f>SUM($Z$2:Z2493)*Z2493</f>
        <v>0</v>
      </c>
      <c r="AB2493" s="110">
        <f>COUNTIFS(resources!B:B,B2493)</f>
        <v>1</v>
      </c>
      <c r="AC2493" s="110">
        <f t="shared" si="570"/>
        <v>1</v>
      </c>
      <c r="AD2493" s="110">
        <f t="shared" si="571"/>
        <v>1</v>
      </c>
      <c r="AE2493" s="110">
        <f t="shared" si="572"/>
        <v>0</v>
      </c>
      <c r="AF2493" s="110">
        <f t="shared" si="573"/>
        <v>1</v>
      </c>
      <c r="AG2493" s="110">
        <f t="shared" si="574"/>
        <v>0</v>
      </c>
      <c r="AH2493" s="110">
        <f t="shared" si="575"/>
        <v>0</v>
      </c>
      <c r="AI2493" s="110">
        <f t="shared" si="576"/>
        <v>1</v>
      </c>
      <c r="AJ2493" s="100">
        <f>ROW()</f>
        <v>2493</v>
      </c>
      <c r="AK2493" s="100" t="e">
        <f>INDEX('BadRows RECART'!$C$2:$C$1207,MATCH(monthly_gwh_mw!AJ2493,'BadRows RECART'!$D$2:$D$1207,0))</f>
        <v>#N/A</v>
      </c>
    </row>
    <row r="2494" spans="1:37" ht="20">
      <c r="A2494" s="106" t="s">
        <v>3907</v>
      </c>
      <c r="B2494" s="106" t="s">
        <v>437</v>
      </c>
      <c r="C2494" s="106" t="s">
        <v>6313</v>
      </c>
      <c r="D2494" s="168">
        <v>2020</v>
      </c>
      <c r="E2494" s="168">
        <v>10</v>
      </c>
      <c r="F2494" s="169">
        <v>0</v>
      </c>
      <c r="G2494" s="212" t="s">
        <v>6314</v>
      </c>
      <c r="H2494" s="212" t="s">
        <v>6314</v>
      </c>
      <c r="I2494" s="106" t="s">
        <v>556</v>
      </c>
      <c r="K2494" s="83" t="s">
        <v>6314</v>
      </c>
      <c r="L2494" s="83" t="s">
        <v>6314</v>
      </c>
      <c r="M2494" s="45" t="str">
        <f>IF(
ISNA(INDEX(resources!E:E,MATCH(B2494,resources!B:B,0))),"fillme",
INDEX(resources!E:E,MATCH(B2494,resources!B:B,0)))</f>
        <v>transfer_purchase</v>
      </c>
      <c r="N2494" s="45">
        <v>1</v>
      </c>
      <c r="O2494" s="83" t="str">
        <f>IFERROR(INDEX(resources!K:K,MATCH(B2494,resources!B:B,0)),"fillme")</f>
        <v>unknown</v>
      </c>
      <c r="P2494" s="89" t="str">
        <f t="shared" si="564"/>
        <v>unknown_2020_10</v>
      </c>
      <c r="Q2494" s="87">
        <f>INDEX(elcc!G:G,MATCH(P2494,elcc!D:D,0))</f>
        <v>0</v>
      </c>
      <c r="R2494" s="89">
        <f t="shared" si="565"/>
        <v>1</v>
      </c>
      <c r="S2494" s="89" t="s">
        <v>6314</v>
      </c>
      <c r="T2494" s="89" t="s">
        <v>6314</v>
      </c>
      <c r="U2494" s="90" t="str">
        <f t="shared" si="566"/>
        <v>ok</v>
      </c>
      <c r="V2494" s="63" t="str">
        <f>INDEX(resources!F:F,MATCH(B2494,resources!B:B,0))</f>
        <v>special</v>
      </c>
      <c r="W2494" s="110">
        <f t="shared" si="567"/>
        <v>0</v>
      </c>
      <c r="X2494" s="110">
        <f t="shared" si="568"/>
        <v>0</v>
      </c>
      <c r="Y2494" s="110" t="str">
        <f t="shared" si="569"/>
        <v>transfer_purchase_raonly_na_CONFIDENTIAL</v>
      </c>
      <c r="Z2494" s="110">
        <f>IF(COUNTIFS($Y$2:Y2494,Y2494)=1,1,0)</f>
        <v>0</v>
      </c>
      <c r="AA2494" s="110">
        <f>SUM($Z$2:Z2494)*Z2494</f>
        <v>0</v>
      </c>
      <c r="AB2494" s="110">
        <f>COUNTIFS(resources!B:B,B2494)</f>
        <v>1</v>
      </c>
      <c r="AC2494" s="110">
        <f t="shared" si="570"/>
        <v>1</v>
      </c>
      <c r="AD2494" s="110">
        <f t="shared" si="571"/>
        <v>1</v>
      </c>
      <c r="AE2494" s="110">
        <f t="shared" si="572"/>
        <v>0</v>
      </c>
      <c r="AF2494" s="110">
        <f t="shared" si="573"/>
        <v>1</v>
      </c>
      <c r="AG2494" s="110">
        <f t="shared" si="574"/>
        <v>0</v>
      </c>
      <c r="AH2494" s="110">
        <f t="shared" si="575"/>
        <v>0</v>
      </c>
      <c r="AI2494" s="110">
        <f t="shared" si="576"/>
        <v>1</v>
      </c>
      <c r="AJ2494" s="100">
        <f>ROW()</f>
        <v>2494</v>
      </c>
      <c r="AK2494" s="100" t="e">
        <f>INDEX('BadRows RECART'!$C$2:$C$1207,MATCH(monthly_gwh_mw!AJ2494,'BadRows RECART'!$D$2:$D$1207,0))</f>
        <v>#N/A</v>
      </c>
    </row>
    <row r="2495" spans="1:37" ht="20">
      <c r="A2495" s="106" t="s">
        <v>3907</v>
      </c>
      <c r="B2495" s="106" t="s">
        <v>437</v>
      </c>
      <c r="C2495" s="106" t="s">
        <v>6313</v>
      </c>
      <c r="D2495" s="168">
        <v>2020</v>
      </c>
      <c r="E2495" s="168">
        <v>11</v>
      </c>
      <c r="F2495" s="169">
        <v>0</v>
      </c>
      <c r="G2495" s="212" t="s">
        <v>6314</v>
      </c>
      <c r="H2495" s="212" t="s">
        <v>6314</v>
      </c>
      <c r="I2495" s="106" t="s">
        <v>556</v>
      </c>
      <c r="K2495" s="83" t="s">
        <v>6314</v>
      </c>
      <c r="L2495" s="83" t="s">
        <v>6314</v>
      </c>
      <c r="M2495" s="45" t="str">
        <f>IF(
ISNA(INDEX(resources!E:E,MATCH(B2495,resources!B:B,0))),"fillme",
INDEX(resources!E:E,MATCH(B2495,resources!B:B,0)))</f>
        <v>transfer_purchase</v>
      </c>
      <c r="N2495" s="45">
        <v>1</v>
      </c>
      <c r="O2495" s="83" t="str">
        <f>IFERROR(INDEX(resources!K:K,MATCH(B2495,resources!B:B,0)),"fillme")</f>
        <v>unknown</v>
      </c>
      <c r="P2495" s="89" t="str">
        <f t="shared" si="564"/>
        <v>unknown_2020_11</v>
      </c>
      <c r="Q2495" s="87">
        <f>INDEX(elcc!G:G,MATCH(P2495,elcc!D:D,0))</f>
        <v>0</v>
      </c>
      <c r="R2495" s="89">
        <f t="shared" si="565"/>
        <v>1</v>
      </c>
      <c r="S2495" s="89" t="s">
        <v>6314</v>
      </c>
      <c r="T2495" s="89" t="s">
        <v>6314</v>
      </c>
      <c r="U2495" s="90" t="str">
        <f t="shared" si="566"/>
        <v>ok</v>
      </c>
      <c r="V2495" s="63" t="str">
        <f>INDEX(resources!F:F,MATCH(B2495,resources!B:B,0))</f>
        <v>special</v>
      </c>
      <c r="W2495" s="110">
        <f t="shared" si="567"/>
        <v>0</v>
      </c>
      <c r="X2495" s="110">
        <f t="shared" si="568"/>
        <v>0</v>
      </c>
      <c r="Y2495" s="110" t="str">
        <f t="shared" si="569"/>
        <v>transfer_purchase_raonly_na_CONFIDENTIAL</v>
      </c>
      <c r="Z2495" s="110">
        <f>IF(COUNTIFS($Y$2:Y2495,Y2495)=1,1,0)</f>
        <v>0</v>
      </c>
      <c r="AA2495" s="110">
        <f>SUM($Z$2:Z2495)*Z2495</f>
        <v>0</v>
      </c>
      <c r="AB2495" s="110">
        <f>COUNTIFS(resources!B:B,B2495)</f>
        <v>1</v>
      </c>
      <c r="AC2495" s="110">
        <f t="shared" si="570"/>
        <v>1</v>
      </c>
      <c r="AD2495" s="110">
        <f t="shared" si="571"/>
        <v>1</v>
      </c>
      <c r="AE2495" s="110">
        <f t="shared" si="572"/>
        <v>0</v>
      </c>
      <c r="AF2495" s="110">
        <f t="shared" si="573"/>
        <v>1</v>
      </c>
      <c r="AG2495" s="110">
        <f t="shared" si="574"/>
        <v>0</v>
      </c>
      <c r="AH2495" s="110">
        <f t="shared" si="575"/>
        <v>0</v>
      </c>
      <c r="AI2495" s="110">
        <f t="shared" si="576"/>
        <v>1</v>
      </c>
      <c r="AJ2495" s="100">
        <f>ROW()</f>
        <v>2495</v>
      </c>
      <c r="AK2495" s="100" t="e">
        <f>INDEX('BadRows RECART'!$C$2:$C$1207,MATCH(monthly_gwh_mw!AJ2495,'BadRows RECART'!$D$2:$D$1207,0))</f>
        <v>#N/A</v>
      </c>
    </row>
    <row r="2496" spans="1:37" ht="20">
      <c r="A2496" s="106" t="s">
        <v>3907</v>
      </c>
      <c r="B2496" s="106" t="s">
        <v>437</v>
      </c>
      <c r="C2496" s="106" t="s">
        <v>6313</v>
      </c>
      <c r="D2496" s="168">
        <v>2020</v>
      </c>
      <c r="E2496" s="168">
        <v>12</v>
      </c>
      <c r="F2496" s="169">
        <v>0</v>
      </c>
      <c r="G2496" s="212" t="s">
        <v>6314</v>
      </c>
      <c r="H2496" s="212" t="s">
        <v>6314</v>
      </c>
      <c r="I2496" s="106" t="s">
        <v>556</v>
      </c>
      <c r="K2496" s="83" t="s">
        <v>6314</v>
      </c>
      <c r="L2496" s="83" t="s">
        <v>6314</v>
      </c>
      <c r="M2496" s="45" t="str">
        <f>IF(
ISNA(INDEX(resources!E:E,MATCH(B2496,resources!B:B,0))),"fillme",
INDEX(resources!E:E,MATCH(B2496,resources!B:B,0)))</f>
        <v>transfer_purchase</v>
      </c>
      <c r="N2496" s="45">
        <v>1</v>
      </c>
      <c r="O2496" s="83" t="str">
        <f>IFERROR(INDEX(resources!K:K,MATCH(B2496,resources!B:B,0)),"fillme")</f>
        <v>unknown</v>
      </c>
      <c r="P2496" s="89" t="str">
        <f t="shared" si="564"/>
        <v>unknown_2020_12</v>
      </c>
      <c r="Q2496" s="87">
        <f>INDEX(elcc!G:G,MATCH(P2496,elcc!D:D,0))</f>
        <v>0</v>
      </c>
      <c r="R2496" s="89">
        <f t="shared" si="565"/>
        <v>1</v>
      </c>
      <c r="S2496" s="89" t="s">
        <v>6314</v>
      </c>
      <c r="T2496" s="89" t="s">
        <v>6314</v>
      </c>
      <c r="U2496" s="90" t="str">
        <f t="shared" si="566"/>
        <v>ok</v>
      </c>
      <c r="V2496" s="63" t="str">
        <f>INDEX(resources!F:F,MATCH(B2496,resources!B:B,0))</f>
        <v>special</v>
      </c>
      <c r="W2496" s="110">
        <f t="shared" si="567"/>
        <v>0</v>
      </c>
      <c r="X2496" s="110">
        <f t="shared" si="568"/>
        <v>0</v>
      </c>
      <c r="Y2496" s="110" t="str">
        <f t="shared" si="569"/>
        <v>transfer_purchase_raonly_na_CONFIDENTIAL</v>
      </c>
      <c r="Z2496" s="110">
        <f>IF(COUNTIFS($Y$2:Y2496,Y2496)=1,1,0)</f>
        <v>0</v>
      </c>
      <c r="AA2496" s="110">
        <f>SUM($Z$2:Z2496)*Z2496</f>
        <v>0</v>
      </c>
      <c r="AB2496" s="110">
        <f>COUNTIFS(resources!B:B,B2496)</f>
        <v>1</v>
      </c>
      <c r="AC2496" s="110">
        <f t="shared" si="570"/>
        <v>1</v>
      </c>
      <c r="AD2496" s="110">
        <f t="shared" si="571"/>
        <v>1</v>
      </c>
      <c r="AE2496" s="110">
        <f t="shared" si="572"/>
        <v>0</v>
      </c>
      <c r="AF2496" s="110">
        <f t="shared" si="573"/>
        <v>1</v>
      </c>
      <c r="AG2496" s="110">
        <f t="shared" si="574"/>
        <v>0</v>
      </c>
      <c r="AH2496" s="110">
        <f t="shared" si="575"/>
        <v>0</v>
      </c>
      <c r="AI2496" s="110">
        <f t="shared" si="576"/>
        <v>1</v>
      </c>
      <c r="AJ2496" s="100">
        <f>ROW()</f>
        <v>2496</v>
      </c>
      <c r="AK2496" s="100" t="e">
        <f>INDEX('BadRows RECART'!$C$2:$C$1207,MATCH(monthly_gwh_mw!AJ2496,'BadRows RECART'!$D$2:$D$1207,0))</f>
        <v>#N/A</v>
      </c>
    </row>
    <row r="2497" spans="1:37" ht="20">
      <c r="A2497" s="106" t="s">
        <v>3907</v>
      </c>
      <c r="B2497" s="106" t="s">
        <v>437</v>
      </c>
      <c r="C2497" s="106" t="s">
        <v>6313</v>
      </c>
      <c r="D2497" s="168">
        <v>2020</v>
      </c>
      <c r="E2497" s="168">
        <v>1</v>
      </c>
      <c r="F2497" s="169">
        <v>0</v>
      </c>
      <c r="G2497" s="212" t="s">
        <v>6314</v>
      </c>
      <c r="H2497" s="212" t="s">
        <v>6314</v>
      </c>
      <c r="I2497" s="106" t="s">
        <v>556</v>
      </c>
      <c r="K2497" s="83" t="s">
        <v>6314</v>
      </c>
      <c r="L2497" s="83" t="s">
        <v>6314</v>
      </c>
      <c r="M2497" s="45" t="str">
        <f>IF(
ISNA(INDEX(resources!E:E,MATCH(B2497,resources!B:B,0))),"fillme",
INDEX(resources!E:E,MATCH(B2497,resources!B:B,0)))</f>
        <v>transfer_purchase</v>
      </c>
      <c r="N2497" s="45">
        <v>1</v>
      </c>
      <c r="O2497" s="83" t="str">
        <f>IFERROR(INDEX(resources!K:K,MATCH(B2497,resources!B:B,0)),"fillme")</f>
        <v>unknown</v>
      </c>
      <c r="P2497" s="89" t="str">
        <f t="shared" si="564"/>
        <v>unknown_2020_1</v>
      </c>
      <c r="Q2497" s="87">
        <f>INDEX(elcc!G:G,MATCH(P2497,elcc!D:D,0))</f>
        <v>0</v>
      </c>
      <c r="R2497" s="89">
        <f t="shared" si="565"/>
        <v>1</v>
      </c>
      <c r="S2497" s="89" t="s">
        <v>6314</v>
      </c>
      <c r="T2497" s="89" t="s">
        <v>6314</v>
      </c>
      <c r="U2497" s="90" t="str">
        <f t="shared" si="566"/>
        <v>ok</v>
      </c>
      <c r="V2497" s="63" t="str">
        <f>INDEX(resources!F:F,MATCH(B2497,resources!B:B,0))</f>
        <v>special</v>
      </c>
      <c r="W2497" s="110">
        <f t="shared" si="567"/>
        <v>0</v>
      </c>
      <c r="X2497" s="110">
        <f t="shared" si="568"/>
        <v>0</v>
      </c>
      <c r="Y2497" s="110" t="str">
        <f t="shared" si="569"/>
        <v>transfer_purchase_raonly_na_CONFIDENTIAL</v>
      </c>
      <c r="Z2497" s="110">
        <f>IF(COUNTIFS($Y$2:Y2497,Y2497)=1,1,0)</f>
        <v>0</v>
      </c>
      <c r="AA2497" s="110">
        <f>SUM($Z$2:Z2497)*Z2497</f>
        <v>0</v>
      </c>
      <c r="AB2497" s="110">
        <f>COUNTIFS(resources!B:B,B2497)</f>
        <v>1</v>
      </c>
      <c r="AC2497" s="110">
        <f t="shared" si="570"/>
        <v>1</v>
      </c>
      <c r="AD2497" s="110">
        <f t="shared" si="571"/>
        <v>1</v>
      </c>
      <c r="AE2497" s="110">
        <f t="shared" si="572"/>
        <v>0</v>
      </c>
      <c r="AF2497" s="110">
        <f t="shared" si="573"/>
        <v>1</v>
      </c>
      <c r="AG2497" s="110">
        <f t="shared" si="574"/>
        <v>0</v>
      </c>
      <c r="AH2497" s="110">
        <f t="shared" si="575"/>
        <v>0</v>
      </c>
      <c r="AI2497" s="110">
        <f t="shared" si="576"/>
        <v>1</v>
      </c>
      <c r="AJ2497" s="100">
        <f>ROW()</f>
        <v>2497</v>
      </c>
      <c r="AK2497" s="100" t="e">
        <f>INDEX('BadRows RECART'!$C$2:$C$1207,MATCH(monthly_gwh_mw!AJ2497,'BadRows RECART'!$D$2:$D$1207,0))</f>
        <v>#N/A</v>
      </c>
    </row>
    <row r="2498" spans="1:37" ht="20">
      <c r="A2498" s="106" t="s">
        <v>3907</v>
      </c>
      <c r="B2498" s="106" t="s">
        <v>437</v>
      </c>
      <c r="C2498" s="106" t="s">
        <v>6313</v>
      </c>
      <c r="D2498" s="168">
        <v>2020</v>
      </c>
      <c r="E2498" s="168">
        <v>2</v>
      </c>
      <c r="F2498" s="169">
        <v>0</v>
      </c>
      <c r="G2498" s="212" t="s">
        <v>6314</v>
      </c>
      <c r="H2498" s="212" t="s">
        <v>6314</v>
      </c>
      <c r="I2498" s="106" t="s">
        <v>556</v>
      </c>
      <c r="K2498" s="83" t="s">
        <v>6314</v>
      </c>
      <c r="L2498" s="83" t="s">
        <v>6314</v>
      </c>
      <c r="M2498" s="45" t="str">
        <f>IF(
ISNA(INDEX(resources!E:E,MATCH(B2498,resources!B:B,0))),"fillme",
INDEX(resources!E:E,MATCH(B2498,resources!B:B,0)))</f>
        <v>transfer_purchase</v>
      </c>
      <c r="N2498" s="45">
        <v>1</v>
      </c>
      <c r="O2498" s="83" t="str">
        <f>IFERROR(INDEX(resources!K:K,MATCH(B2498,resources!B:B,0)),"fillme")</f>
        <v>unknown</v>
      </c>
      <c r="P2498" s="89" t="str">
        <f t="shared" si="564"/>
        <v>unknown_2020_2</v>
      </c>
      <c r="Q2498" s="87">
        <f>INDEX(elcc!G:G,MATCH(P2498,elcc!D:D,0))</f>
        <v>0</v>
      </c>
      <c r="R2498" s="89">
        <f t="shared" si="565"/>
        <v>1</v>
      </c>
      <c r="S2498" s="89" t="s">
        <v>6314</v>
      </c>
      <c r="T2498" s="89" t="s">
        <v>6314</v>
      </c>
      <c r="U2498" s="90" t="str">
        <f t="shared" si="566"/>
        <v>ok</v>
      </c>
      <c r="V2498" s="63" t="str">
        <f>INDEX(resources!F:F,MATCH(B2498,resources!B:B,0))</f>
        <v>special</v>
      </c>
      <c r="W2498" s="110">
        <f t="shared" si="567"/>
        <v>0</v>
      </c>
      <c r="X2498" s="110">
        <f t="shared" si="568"/>
        <v>0</v>
      </c>
      <c r="Y2498" s="110" t="str">
        <f t="shared" si="569"/>
        <v>transfer_purchase_raonly_na_CONFIDENTIAL</v>
      </c>
      <c r="Z2498" s="110">
        <f>IF(COUNTIFS($Y$2:Y2498,Y2498)=1,1,0)</f>
        <v>0</v>
      </c>
      <c r="AA2498" s="110">
        <f>SUM($Z$2:Z2498)*Z2498</f>
        <v>0</v>
      </c>
      <c r="AB2498" s="110">
        <f>COUNTIFS(resources!B:B,B2498)</f>
        <v>1</v>
      </c>
      <c r="AC2498" s="110">
        <f t="shared" si="570"/>
        <v>1</v>
      </c>
      <c r="AD2498" s="110">
        <f t="shared" si="571"/>
        <v>1</v>
      </c>
      <c r="AE2498" s="110">
        <f t="shared" si="572"/>
        <v>0</v>
      </c>
      <c r="AF2498" s="110">
        <f t="shared" si="573"/>
        <v>1</v>
      </c>
      <c r="AG2498" s="110">
        <f t="shared" si="574"/>
        <v>0</v>
      </c>
      <c r="AH2498" s="110">
        <f t="shared" si="575"/>
        <v>0</v>
      </c>
      <c r="AI2498" s="110">
        <f t="shared" si="576"/>
        <v>1</v>
      </c>
      <c r="AJ2498" s="100">
        <f>ROW()</f>
        <v>2498</v>
      </c>
      <c r="AK2498" s="100" t="e">
        <f>INDEX('BadRows RECART'!$C$2:$C$1207,MATCH(monthly_gwh_mw!AJ2498,'BadRows RECART'!$D$2:$D$1207,0))</f>
        <v>#N/A</v>
      </c>
    </row>
    <row r="2499" spans="1:37" ht="20">
      <c r="A2499" s="106" t="s">
        <v>3907</v>
      </c>
      <c r="B2499" s="106" t="s">
        <v>437</v>
      </c>
      <c r="C2499" s="106" t="s">
        <v>6313</v>
      </c>
      <c r="D2499" s="168">
        <v>2020</v>
      </c>
      <c r="E2499" s="168">
        <v>3</v>
      </c>
      <c r="F2499" s="169">
        <v>0</v>
      </c>
      <c r="G2499" s="212" t="s">
        <v>6314</v>
      </c>
      <c r="H2499" s="212" t="s">
        <v>6314</v>
      </c>
      <c r="I2499" s="106" t="s">
        <v>556</v>
      </c>
      <c r="K2499" s="83" t="s">
        <v>6314</v>
      </c>
      <c r="L2499" s="83" t="s">
        <v>6314</v>
      </c>
      <c r="M2499" s="45" t="str">
        <f>IF(
ISNA(INDEX(resources!E:E,MATCH(B2499,resources!B:B,0))),"fillme",
INDEX(resources!E:E,MATCH(B2499,resources!B:B,0)))</f>
        <v>transfer_purchase</v>
      </c>
      <c r="N2499" s="45">
        <v>1</v>
      </c>
      <c r="O2499" s="83" t="str">
        <f>IFERROR(INDEX(resources!K:K,MATCH(B2499,resources!B:B,0)),"fillme")</f>
        <v>unknown</v>
      </c>
      <c r="P2499" s="89" t="str">
        <f t="shared" si="564"/>
        <v>unknown_2020_3</v>
      </c>
      <c r="Q2499" s="87">
        <f>INDEX(elcc!G:G,MATCH(P2499,elcc!D:D,0))</f>
        <v>0</v>
      </c>
      <c r="R2499" s="89">
        <f t="shared" si="565"/>
        <v>1</v>
      </c>
      <c r="S2499" s="89" t="s">
        <v>6314</v>
      </c>
      <c r="T2499" s="89" t="s">
        <v>6314</v>
      </c>
      <c r="U2499" s="90" t="str">
        <f t="shared" si="566"/>
        <v>ok</v>
      </c>
      <c r="V2499" s="63" t="str">
        <f>INDEX(resources!F:F,MATCH(B2499,resources!B:B,0))</f>
        <v>special</v>
      </c>
      <c r="W2499" s="110">
        <f t="shared" si="567"/>
        <v>0</v>
      </c>
      <c r="X2499" s="110">
        <f t="shared" si="568"/>
        <v>0</v>
      </c>
      <c r="Y2499" s="110" t="str">
        <f t="shared" si="569"/>
        <v>transfer_purchase_raonly_na_CONFIDENTIAL</v>
      </c>
      <c r="Z2499" s="110">
        <f>IF(COUNTIFS($Y$2:Y2499,Y2499)=1,1,0)</f>
        <v>0</v>
      </c>
      <c r="AA2499" s="110">
        <f>SUM($Z$2:Z2499)*Z2499</f>
        <v>0</v>
      </c>
      <c r="AB2499" s="110">
        <f>COUNTIFS(resources!B:B,B2499)</f>
        <v>1</v>
      </c>
      <c r="AC2499" s="110">
        <f t="shared" si="570"/>
        <v>1</v>
      </c>
      <c r="AD2499" s="110">
        <f t="shared" si="571"/>
        <v>1</v>
      </c>
      <c r="AE2499" s="110">
        <f t="shared" si="572"/>
        <v>0</v>
      </c>
      <c r="AF2499" s="110">
        <f t="shared" si="573"/>
        <v>1</v>
      </c>
      <c r="AG2499" s="110">
        <f t="shared" si="574"/>
        <v>0</v>
      </c>
      <c r="AH2499" s="110">
        <f t="shared" si="575"/>
        <v>0</v>
      </c>
      <c r="AI2499" s="110">
        <f t="shared" si="576"/>
        <v>1</v>
      </c>
      <c r="AJ2499" s="100">
        <f>ROW()</f>
        <v>2499</v>
      </c>
      <c r="AK2499" s="100" t="e">
        <f>INDEX('BadRows RECART'!$C$2:$C$1207,MATCH(monthly_gwh_mw!AJ2499,'BadRows RECART'!$D$2:$D$1207,0))</f>
        <v>#N/A</v>
      </c>
    </row>
    <row r="2500" spans="1:37" ht="20">
      <c r="A2500" s="106" t="s">
        <v>3907</v>
      </c>
      <c r="B2500" s="106" t="s">
        <v>437</v>
      </c>
      <c r="C2500" s="106" t="s">
        <v>6313</v>
      </c>
      <c r="D2500" s="168">
        <v>2020</v>
      </c>
      <c r="E2500" s="168">
        <v>4</v>
      </c>
      <c r="F2500" s="169">
        <v>0</v>
      </c>
      <c r="G2500" s="212" t="s">
        <v>6314</v>
      </c>
      <c r="H2500" s="212" t="s">
        <v>6314</v>
      </c>
      <c r="I2500" s="106" t="s">
        <v>556</v>
      </c>
      <c r="K2500" s="83" t="s">
        <v>6314</v>
      </c>
      <c r="L2500" s="83" t="s">
        <v>6314</v>
      </c>
      <c r="M2500" s="45" t="str">
        <f>IF(
ISNA(INDEX(resources!E:E,MATCH(B2500,resources!B:B,0))),"fillme",
INDEX(resources!E:E,MATCH(B2500,resources!B:B,0)))</f>
        <v>transfer_purchase</v>
      </c>
      <c r="N2500" s="45">
        <v>1</v>
      </c>
      <c r="O2500" s="83" t="str">
        <f>IFERROR(INDEX(resources!K:K,MATCH(B2500,resources!B:B,0)),"fillme")</f>
        <v>unknown</v>
      </c>
      <c r="P2500" s="89" t="str">
        <f t="shared" si="564"/>
        <v>unknown_2020_4</v>
      </c>
      <c r="Q2500" s="87">
        <f>INDEX(elcc!G:G,MATCH(P2500,elcc!D:D,0))</f>
        <v>0</v>
      </c>
      <c r="R2500" s="89">
        <f t="shared" si="565"/>
        <v>1</v>
      </c>
      <c r="S2500" s="89" t="s">
        <v>6314</v>
      </c>
      <c r="T2500" s="89" t="s">
        <v>6314</v>
      </c>
      <c r="U2500" s="90" t="str">
        <f t="shared" si="566"/>
        <v>ok</v>
      </c>
      <c r="V2500" s="63" t="str">
        <f>INDEX(resources!F:F,MATCH(B2500,resources!B:B,0))</f>
        <v>special</v>
      </c>
      <c r="W2500" s="110">
        <f t="shared" si="567"/>
        <v>0</v>
      </c>
      <c r="X2500" s="110">
        <f t="shared" si="568"/>
        <v>0</v>
      </c>
      <c r="Y2500" s="110" t="str">
        <f t="shared" si="569"/>
        <v>transfer_purchase_raonly_na_CONFIDENTIAL</v>
      </c>
      <c r="Z2500" s="110">
        <f>IF(COUNTIFS($Y$2:Y2500,Y2500)=1,1,0)</f>
        <v>0</v>
      </c>
      <c r="AA2500" s="110">
        <f>SUM($Z$2:Z2500)*Z2500</f>
        <v>0</v>
      </c>
      <c r="AB2500" s="110">
        <f>COUNTIFS(resources!B:B,B2500)</f>
        <v>1</v>
      </c>
      <c r="AC2500" s="110">
        <f t="shared" si="570"/>
        <v>1</v>
      </c>
      <c r="AD2500" s="110">
        <f t="shared" si="571"/>
        <v>1</v>
      </c>
      <c r="AE2500" s="110">
        <f t="shared" si="572"/>
        <v>0</v>
      </c>
      <c r="AF2500" s="110">
        <f t="shared" si="573"/>
        <v>1</v>
      </c>
      <c r="AG2500" s="110">
        <f t="shared" si="574"/>
        <v>0</v>
      </c>
      <c r="AH2500" s="110">
        <f t="shared" si="575"/>
        <v>0</v>
      </c>
      <c r="AI2500" s="110">
        <f t="shared" si="576"/>
        <v>1</v>
      </c>
      <c r="AJ2500" s="100">
        <f>ROW()</f>
        <v>2500</v>
      </c>
      <c r="AK2500" s="100" t="e">
        <f>INDEX('BadRows RECART'!$C$2:$C$1207,MATCH(monthly_gwh_mw!AJ2500,'BadRows RECART'!$D$2:$D$1207,0))</f>
        <v>#N/A</v>
      </c>
    </row>
    <row r="2501" spans="1:37" ht="20">
      <c r="A2501" s="106" t="s">
        <v>3907</v>
      </c>
      <c r="B2501" s="106" t="s">
        <v>437</v>
      </c>
      <c r="C2501" s="106" t="s">
        <v>6313</v>
      </c>
      <c r="D2501" s="168">
        <v>2020</v>
      </c>
      <c r="E2501" s="168">
        <v>5</v>
      </c>
      <c r="F2501" s="169">
        <v>0</v>
      </c>
      <c r="G2501" s="212" t="s">
        <v>6314</v>
      </c>
      <c r="H2501" s="212" t="s">
        <v>6314</v>
      </c>
      <c r="I2501" s="106" t="s">
        <v>556</v>
      </c>
      <c r="K2501" s="83" t="s">
        <v>6314</v>
      </c>
      <c r="L2501" s="83" t="s">
        <v>6314</v>
      </c>
      <c r="M2501" s="45" t="str">
        <f>IF(
ISNA(INDEX(resources!E:E,MATCH(B2501,resources!B:B,0))),"fillme",
INDEX(resources!E:E,MATCH(B2501,resources!B:B,0)))</f>
        <v>transfer_purchase</v>
      </c>
      <c r="N2501" s="45">
        <v>1</v>
      </c>
      <c r="O2501" s="83" t="str">
        <f>IFERROR(INDEX(resources!K:K,MATCH(B2501,resources!B:B,0)),"fillme")</f>
        <v>unknown</v>
      </c>
      <c r="P2501" s="89" t="str">
        <f t="shared" si="564"/>
        <v>unknown_2020_5</v>
      </c>
      <c r="Q2501" s="87">
        <f>INDEX(elcc!G:G,MATCH(P2501,elcc!D:D,0))</f>
        <v>0</v>
      </c>
      <c r="R2501" s="89">
        <f t="shared" si="565"/>
        <v>1</v>
      </c>
      <c r="S2501" s="89" t="s">
        <v>6314</v>
      </c>
      <c r="T2501" s="89" t="s">
        <v>6314</v>
      </c>
      <c r="U2501" s="90" t="str">
        <f t="shared" si="566"/>
        <v>ok</v>
      </c>
      <c r="V2501" s="63" t="str">
        <f>INDEX(resources!F:F,MATCH(B2501,resources!B:B,0))</f>
        <v>special</v>
      </c>
      <c r="W2501" s="110">
        <f t="shared" si="567"/>
        <v>0</v>
      </c>
      <c r="X2501" s="110">
        <f t="shared" si="568"/>
        <v>0</v>
      </c>
      <c r="Y2501" s="110" t="str">
        <f t="shared" si="569"/>
        <v>transfer_purchase_raonly_na_CONFIDENTIAL</v>
      </c>
      <c r="Z2501" s="110">
        <f>IF(COUNTIFS($Y$2:Y2501,Y2501)=1,1,0)</f>
        <v>0</v>
      </c>
      <c r="AA2501" s="110">
        <f>SUM($Z$2:Z2501)*Z2501</f>
        <v>0</v>
      </c>
      <c r="AB2501" s="110">
        <f>COUNTIFS(resources!B:B,B2501)</f>
        <v>1</v>
      </c>
      <c r="AC2501" s="110">
        <f t="shared" si="570"/>
        <v>1</v>
      </c>
      <c r="AD2501" s="110">
        <f t="shared" si="571"/>
        <v>1</v>
      </c>
      <c r="AE2501" s="110">
        <f t="shared" si="572"/>
        <v>0</v>
      </c>
      <c r="AF2501" s="110">
        <f t="shared" si="573"/>
        <v>1</v>
      </c>
      <c r="AG2501" s="110">
        <f t="shared" si="574"/>
        <v>0</v>
      </c>
      <c r="AH2501" s="110">
        <f t="shared" si="575"/>
        <v>0</v>
      </c>
      <c r="AI2501" s="110">
        <f t="shared" si="576"/>
        <v>1</v>
      </c>
      <c r="AJ2501" s="100">
        <f>ROW()</f>
        <v>2501</v>
      </c>
      <c r="AK2501" s="100" t="e">
        <f>INDEX('BadRows RECART'!$C$2:$C$1207,MATCH(monthly_gwh_mw!AJ2501,'BadRows RECART'!$D$2:$D$1207,0))</f>
        <v>#N/A</v>
      </c>
    </row>
    <row r="2502" spans="1:37" ht="20">
      <c r="A2502" s="106" t="s">
        <v>3907</v>
      </c>
      <c r="B2502" s="106" t="s">
        <v>437</v>
      </c>
      <c r="C2502" s="106" t="s">
        <v>6313</v>
      </c>
      <c r="D2502" s="168">
        <v>2020</v>
      </c>
      <c r="E2502" s="168">
        <v>5</v>
      </c>
      <c r="F2502" s="169">
        <v>0</v>
      </c>
      <c r="G2502" s="212" t="s">
        <v>6314</v>
      </c>
      <c r="H2502" s="212" t="s">
        <v>6314</v>
      </c>
      <c r="I2502" s="106" t="s">
        <v>556</v>
      </c>
      <c r="K2502" s="83" t="s">
        <v>6314</v>
      </c>
      <c r="L2502" s="83" t="s">
        <v>6314</v>
      </c>
      <c r="M2502" s="45" t="str">
        <f>IF(
ISNA(INDEX(resources!E:E,MATCH(B2502,resources!B:B,0))),"fillme",
INDEX(resources!E:E,MATCH(B2502,resources!B:B,0)))</f>
        <v>transfer_purchase</v>
      </c>
      <c r="N2502" s="45">
        <v>1</v>
      </c>
      <c r="O2502" s="83" t="str">
        <f>IFERROR(INDEX(resources!K:K,MATCH(B2502,resources!B:B,0)),"fillme")</f>
        <v>unknown</v>
      </c>
      <c r="P2502" s="89" t="str">
        <f t="shared" si="564"/>
        <v>unknown_2020_5</v>
      </c>
      <c r="Q2502" s="87">
        <f>INDEX(elcc!G:G,MATCH(P2502,elcc!D:D,0))</f>
        <v>0</v>
      </c>
      <c r="R2502" s="89">
        <f t="shared" si="565"/>
        <v>1</v>
      </c>
      <c r="S2502" s="89" t="s">
        <v>6314</v>
      </c>
      <c r="T2502" s="89" t="s">
        <v>6314</v>
      </c>
      <c r="U2502" s="90" t="str">
        <f t="shared" si="566"/>
        <v>ok</v>
      </c>
      <c r="V2502" s="63" t="str">
        <f>INDEX(resources!F:F,MATCH(B2502,resources!B:B,0))</f>
        <v>special</v>
      </c>
      <c r="W2502" s="110">
        <f t="shared" si="567"/>
        <v>0</v>
      </c>
      <c r="X2502" s="110">
        <f t="shared" si="568"/>
        <v>0</v>
      </c>
      <c r="Y2502" s="110" t="str">
        <f t="shared" si="569"/>
        <v>transfer_purchase_raonly_na_CONFIDENTIAL</v>
      </c>
      <c r="Z2502" s="110">
        <f>IF(COUNTIFS($Y$2:Y2502,Y2502)=1,1,0)</f>
        <v>0</v>
      </c>
      <c r="AA2502" s="110">
        <f>SUM($Z$2:Z2502)*Z2502</f>
        <v>0</v>
      </c>
      <c r="AB2502" s="110">
        <f>COUNTIFS(resources!B:B,B2502)</f>
        <v>1</v>
      </c>
      <c r="AC2502" s="110">
        <f t="shared" si="570"/>
        <v>1</v>
      </c>
      <c r="AD2502" s="110">
        <f t="shared" si="571"/>
        <v>1</v>
      </c>
      <c r="AE2502" s="110">
        <f t="shared" si="572"/>
        <v>0</v>
      </c>
      <c r="AF2502" s="110">
        <f t="shared" si="573"/>
        <v>1</v>
      </c>
      <c r="AG2502" s="110">
        <f t="shared" si="574"/>
        <v>0</v>
      </c>
      <c r="AH2502" s="110">
        <f t="shared" si="575"/>
        <v>0</v>
      </c>
      <c r="AI2502" s="110">
        <f t="shared" si="576"/>
        <v>1</v>
      </c>
      <c r="AJ2502" s="100">
        <f>ROW()</f>
        <v>2502</v>
      </c>
      <c r="AK2502" s="100" t="e">
        <f>INDEX('BadRows RECART'!$C$2:$C$1207,MATCH(monthly_gwh_mw!AJ2502,'BadRows RECART'!$D$2:$D$1207,0))</f>
        <v>#N/A</v>
      </c>
    </row>
    <row r="2503" spans="1:37" ht="20">
      <c r="A2503" s="106" t="s">
        <v>3907</v>
      </c>
      <c r="B2503" s="106" t="s">
        <v>437</v>
      </c>
      <c r="C2503" s="106" t="s">
        <v>6313</v>
      </c>
      <c r="D2503" s="168">
        <v>2020</v>
      </c>
      <c r="E2503" s="168">
        <v>5</v>
      </c>
      <c r="F2503" s="169">
        <v>0</v>
      </c>
      <c r="G2503" s="212" t="s">
        <v>6314</v>
      </c>
      <c r="H2503" s="212" t="s">
        <v>6314</v>
      </c>
      <c r="I2503" s="106" t="s">
        <v>556</v>
      </c>
      <c r="K2503" s="83" t="s">
        <v>6314</v>
      </c>
      <c r="L2503" s="83" t="s">
        <v>6314</v>
      </c>
      <c r="M2503" s="45" t="str">
        <f>IF(
ISNA(INDEX(resources!E:E,MATCH(B2503,resources!B:B,0))),"fillme",
INDEX(resources!E:E,MATCH(B2503,resources!B:B,0)))</f>
        <v>transfer_purchase</v>
      </c>
      <c r="N2503" s="45">
        <v>1</v>
      </c>
      <c r="O2503" s="83" t="str">
        <f>IFERROR(INDEX(resources!K:K,MATCH(B2503,resources!B:B,0)),"fillme")</f>
        <v>unknown</v>
      </c>
      <c r="P2503" s="89" t="str">
        <f t="shared" si="564"/>
        <v>unknown_2020_5</v>
      </c>
      <c r="Q2503" s="87">
        <f>INDEX(elcc!G:G,MATCH(P2503,elcc!D:D,0))</f>
        <v>0</v>
      </c>
      <c r="R2503" s="89">
        <f t="shared" si="565"/>
        <v>1</v>
      </c>
      <c r="S2503" s="89" t="s">
        <v>6314</v>
      </c>
      <c r="T2503" s="89" t="s">
        <v>6314</v>
      </c>
      <c r="U2503" s="90" t="str">
        <f t="shared" si="566"/>
        <v>ok</v>
      </c>
      <c r="V2503" s="63" t="str">
        <f>INDEX(resources!F:F,MATCH(B2503,resources!B:B,0))</f>
        <v>special</v>
      </c>
      <c r="W2503" s="110">
        <f t="shared" si="567"/>
        <v>0</v>
      </c>
      <c r="X2503" s="110">
        <f t="shared" si="568"/>
        <v>0</v>
      </c>
      <c r="Y2503" s="110" t="str">
        <f t="shared" si="569"/>
        <v>transfer_purchase_raonly_na_CONFIDENTIAL</v>
      </c>
      <c r="Z2503" s="110">
        <f>IF(COUNTIFS($Y$2:Y2503,Y2503)=1,1,0)</f>
        <v>0</v>
      </c>
      <c r="AA2503" s="110">
        <f>SUM($Z$2:Z2503)*Z2503</f>
        <v>0</v>
      </c>
      <c r="AB2503" s="110">
        <f>COUNTIFS(resources!B:B,B2503)</f>
        <v>1</v>
      </c>
      <c r="AC2503" s="110">
        <f t="shared" si="570"/>
        <v>1</v>
      </c>
      <c r="AD2503" s="110">
        <f t="shared" si="571"/>
        <v>1</v>
      </c>
      <c r="AE2503" s="110">
        <f t="shared" si="572"/>
        <v>0</v>
      </c>
      <c r="AF2503" s="110">
        <f t="shared" si="573"/>
        <v>1</v>
      </c>
      <c r="AG2503" s="110">
        <f t="shared" si="574"/>
        <v>0</v>
      </c>
      <c r="AH2503" s="110">
        <f t="shared" si="575"/>
        <v>0</v>
      </c>
      <c r="AI2503" s="110">
        <f t="shared" si="576"/>
        <v>1</v>
      </c>
      <c r="AJ2503" s="100">
        <f>ROW()</f>
        <v>2503</v>
      </c>
      <c r="AK2503" s="100" t="e">
        <f>INDEX('BadRows RECART'!$C$2:$C$1207,MATCH(monthly_gwh_mw!AJ2503,'BadRows RECART'!$D$2:$D$1207,0))</f>
        <v>#N/A</v>
      </c>
    </row>
    <row r="2504" spans="1:37" ht="20">
      <c r="A2504" s="106" t="s">
        <v>3907</v>
      </c>
      <c r="B2504" s="106" t="s">
        <v>437</v>
      </c>
      <c r="C2504" s="106" t="s">
        <v>6313</v>
      </c>
      <c r="D2504" s="168">
        <v>2020</v>
      </c>
      <c r="E2504" s="168">
        <v>5</v>
      </c>
      <c r="F2504" s="169">
        <v>0</v>
      </c>
      <c r="G2504" s="212" t="s">
        <v>6314</v>
      </c>
      <c r="H2504" s="212" t="s">
        <v>6314</v>
      </c>
      <c r="I2504" s="106" t="s">
        <v>556</v>
      </c>
      <c r="K2504" s="83" t="s">
        <v>6314</v>
      </c>
      <c r="L2504" s="83" t="s">
        <v>6314</v>
      </c>
      <c r="M2504" s="45" t="str">
        <f>IF(
ISNA(INDEX(resources!E:E,MATCH(B2504,resources!B:B,0))),"fillme",
INDEX(resources!E:E,MATCH(B2504,resources!B:B,0)))</f>
        <v>transfer_purchase</v>
      </c>
      <c r="N2504" s="45">
        <v>1</v>
      </c>
      <c r="O2504" s="83" t="str">
        <f>IFERROR(INDEX(resources!K:K,MATCH(B2504,resources!B:B,0)),"fillme")</f>
        <v>unknown</v>
      </c>
      <c r="P2504" s="89" t="str">
        <f t="shared" si="564"/>
        <v>unknown_2020_5</v>
      </c>
      <c r="Q2504" s="87">
        <f>INDEX(elcc!G:G,MATCH(P2504,elcc!D:D,0))</f>
        <v>0</v>
      </c>
      <c r="R2504" s="89">
        <f t="shared" si="565"/>
        <v>1</v>
      </c>
      <c r="S2504" s="89" t="s">
        <v>6314</v>
      </c>
      <c r="T2504" s="89" t="s">
        <v>6314</v>
      </c>
      <c r="U2504" s="90" t="str">
        <f t="shared" si="566"/>
        <v>ok</v>
      </c>
      <c r="V2504" s="63" t="str">
        <f>INDEX(resources!F:F,MATCH(B2504,resources!B:B,0))</f>
        <v>special</v>
      </c>
      <c r="W2504" s="110">
        <f t="shared" si="567"/>
        <v>0</v>
      </c>
      <c r="X2504" s="110">
        <f t="shared" si="568"/>
        <v>0</v>
      </c>
      <c r="Y2504" s="110" t="str">
        <f t="shared" si="569"/>
        <v>transfer_purchase_raonly_na_CONFIDENTIAL</v>
      </c>
      <c r="Z2504" s="110">
        <f>IF(COUNTIFS($Y$2:Y2504,Y2504)=1,1,0)</f>
        <v>0</v>
      </c>
      <c r="AA2504" s="110">
        <f>SUM($Z$2:Z2504)*Z2504</f>
        <v>0</v>
      </c>
      <c r="AB2504" s="110">
        <f>COUNTIFS(resources!B:B,B2504)</f>
        <v>1</v>
      </c>
      <c r="AC2504" s="110">
        <f t="shared" si="570"/>
        <v>1</v>
      </c>
      <c r="AD2504" s="110">
        <f t="shared" si="571"/>
        <v>1</v>
      </c>
      <c r="AE2504" s="110">
        <f t="shared" si="572"/>
        <v>0</v>
      </c>
      <c r="AF2504" s="110">
        <f t="shared" si="573"/>
        <v>1</v>
      </c>
      <c r="AG2504" s="110">
        <f t="shared" si="574"/>
        <v>0</v>
      </c>
      <c r="AH2504" s="110">
        <f t="shared" si="575"/>
        <v>0</v>
      </c>
      <c r="AI2504" s="110">
        <f t="shared" si="576"/>
        <v>1</v>
      </c>
      <c r="AJ2504" s="100">
        <f>ROW()</f>
        <v>2504</v>
      </c>
      <c r="AK2504" s="100" t="e">
        <f>INDEX('BadRows RECART'!$C$2:$C$1207,MATCH(monthly_gwh_mw!AJ2504,'BadRows RECART'!$D$2:$D$1207,0))</f>
        <v>#N/A</v>
      </c>
    </row>
    <row r="2505" spans="1:37" ht="20">
      <c r="A2505" s="106" t="s">
        <v>3907</v>
      </c>
      <c r="B2505" s="106" t="s">
        <v>437</v>
      </c>
      <c r="C2505" s="106" t="s">
        <v>6313</v>
      </c>
      <c r="D2505" s="168">
        <v>2020</v>
      </c>
      <c r="E2505" s="168">
        <v>6</v>
      </c>
      <c r="F2505" s="169">
        <v>0</v>
      </c>
      <c r="G2505" s="212" t="s">
        <v>6314</v>
      </c>
      <c r="H2505" s="212" t="s">
        <v>6314</v>
      </c>
      <c r="I2505" s="106" t="s">
        <v>556</v>
      </c>
      <c r="K2505" s="83" t="s">
        <v>6314</v>
      </c>
      <c r="L2505" s="83" t="s">
        <v>6314</v>
      </c>
      <c r="M2505" s="45" t="str">
        <f>IF(
ISNA(INDEX(resources!E:E,MATCH(B2505,resources!B:B,0))),"fillme",
INDEX(resources!E:E,MATCH(B2505,resources!B:B,0)))</f>
        <v>transfer_purchase</v>
      </c>
      <c r="N2505" s="45">
        <v>1</v>
      </c>
      <c r="O2505" s="83" t="str">
        <f>IFERROR(INDEX(resources!K:K,MATCH(B2505,resources!B:B,0)),"fillme")</f>
        <v>unknown</v>
      </c>
      <c r="P2505" s="89" t="str">
        <f t="shared" si="564"/>
        <v>unknown_2020_6</v>
      </c>
      <c r="Q2505" s="87">
        <f>INDEX(elcc!G:G,MATCH(P2505,elcc!D:D,0))</f>
        <v>0</v>
      </c>
      <c r="R2505" s="89">
        <f t="shared" si="565"/>
        <v>1</v>
      </c>
      <c r="S2505" s="89" t="s">
        <v>6314</v>
      </c>
      <c r="T2505" s="89" t="s">
        <v>6314</v>
      </c>
      <c r="U2505" s="90" t="str">
        <f t="shared" si="566"/>
        <v>ok</v>
      </c>
      <c r="V2505" s="63" t="str">
        <f>INDEX(resources!F:F,MATCH(B2505,resources!B:B,0))</f>
        <v>special</v>
      </c>
      <c r="W2505" s="110">
        <f t="shared" si="567"/>
        <v>0</v>
      </c>
      <c r="X2505" s="110">
        <f t="shared" si="568"/>
        <v>0</v>
      </c>
      <c r="Y2505" s="110" t="str">
        <f t="shared" si="569"/>
        <v>transfer_purchase_raonly_na_CONFIDENTIAL</v>
      </c>
      <c r="Z2505" s="110">
        <f>IF(COUNTIFS($Y$2:Y2505,Y2505)=1,1,0)</f>
        <v>0</v>
      </c>
      <c r="AA2505" s="110">
        <f>SUM($Z$2:Z2505)*Z2505</f>
        <v>0</v>
      </c>
      <c r="AB2505" s="110">
        <f>COUNTIFS(resources!B:B,B2505)</f>
        <v>1</v>
      </c>
      <c r="AC2505" s="110">
        <f t="shared" si="570"/>
        <v>1</v>
      </c>
      <c r="AD2505" s="110">
        <f t="shared" si="571"/>
        <v>1</v>
      </c>
      <c r="AE2505" s="110">
        <f t="shared" si="572"/>
        <v>0</v>
      </c>
      <c r="AF2505" s="110">
        <f t="shared" si="573"/>
        <v>1</v>
      </c>
      <c r="AG2505" s="110">
        <f t="shared" si="574"/>
        <v>0</v>
      </c>
      <c r="AH2505" s="110">
        <f t="shared" si="575"/>
        <v>0</v>
      </c>
      <c r="AI2505" s="110">
        <f t="shared" si="576"/>
        <v>1</v>
      </c>
      <c r="AJ2505" s="100">
        <f>ROW()</f>
        <v>2505</v>
      </c>
      <c r="AK2505" s="100" t="e">
        <f>INDEX('BadRows RECART'!$C$2:$C$1207,MATCH(monthly_gwh_mw!AJ2505,'BadRows RECART'!$D$2:$D$1207,0))</f>
        <v>#N/A</v>
      </c>
    </row>
    <row r="2506" spans="1:37" ht="20">
      <c r="A2506" s="106" t="s">
        <v>3907</v>
      </c>
      <c r="B2506" s="106" t="s">
        <v>437</v>
      </c>
      <c r="C2506" s="106" t="s">
        <v>6313</v>
      </c>
      <c r="D2506" s="168">
        <v>2020</v>
      </c>
      <c r="E2506" s="168">
        <v>7</v>
      </c>
      <c r="F2506" s="169">
        <v>0</v>
      </c>
      <c r="G2506" s="212" t="s">
        <v>6314</v>
      </c>
      <c r="H2506" s="212" t="s">
        <v>6314</v>
      </c>
      <c r="I2506" s="106" t="s">
        <v>556</v>
      </c>
      <c r="K2506" s="83" t="s">
        <v>6314</v>
      </c>
      <c r="L2506" s="83" t="s">
        <v>6314</v>
      </c>
      <c r="M2506" s="45" t="str">
        <f>IF(
ISNA(INDEX(resources!E:E,MATCH(B2506,resources!B:B,0))),"fillme",
INDEX(resources!E:E,MATCH(B2506,resources!B:B,0)))</f>
        <v>transfer_purchase</v>
      </c>
      <c r="N2506" s="45">
        <v>1</v>
      </c>
      <c r="O2506" s="83" t="str">
        <f>IFERROR(INDEX(resources!K:K,MATCH(B2506,resources!B:B,0)),"fillme")</f>
        <v>unknown</v>
      </c>
      <c r="P2506" s="89" t="str">
        <f t="shared" si="564"/>
        <v>unknown_2020_7</v>
      </c>
      <c r="Q2506" s="87">
        <f>INDEX(elcc!G:G,MATCH(P2506,elcc!D:D,0))</f>
        <v>0</v>
      </c>
      <c r="R2506" s="89">
        <f t="shared" si="565"/>
        <v>1</v>
      </c>
      <c r="S2506" s="89" t="s">
        <v>6314</v>
      </c>
      <c r="T2506" s="89" t="s">
        <v>6314</v>
      </c>
      <c r="U2506" s="90" t="str">
        <f t="shared" si="566"/>
        <v>ok</v>
      </c>
      <c r="V2506" s="63" t="str">
        <f>INDEX(resources!F:F,MATCH(B2506,resources!B:B,0))</f>
        <v>special</v>
      </c>
      <c r="W2506" s="110">
        <f t="shared" si="567"/>
        <v>0</v>
      </c>
      <c r="X2506" s="110">
        <f t="shared" si="568"/>
        <v>0</v>
      </c>
      <c r="Y2506" s="110" t="str">
        <f t="shared" si="569"/>
        <v>transfer_purchase_raonly_na_CONFIDENTIAL</v>
      </c>
      <c r="Z2506" s="110">
        <f>IF(COUNTIFS($Y$2:Y2506,Y2506)=1,1,0)</f>
        <v>0</v>
      </c>
      <c r="AA2506" s="110">
        <f>SUM($Z$2:Z2506)*Z2506</f>
        <v>0</v>
      </c>
      <c r="AB2506" s="110">
        <f>COUNTIFS(resources!B:B,B2506)</f>
        <v>1</v>
      </c>
      <c r="AC2506" s="110">
        <f t="shared" si="570"/>
        <v>1</v>
      </c>
      <c r="AD2506" s="110">
        <f t="shared" si="571"/>
        <v>1</v>
      </c>
      <c r="AE2506" s="110">
        <f t="shared" si="572"/>
        <v>0</v>
      </c>
      <c r="AF2506" s="110">
        <f t="shared" si="573"/>
        <v>1</v>
      </c>
      <c r="AG2506" s="110">
        <f t="shared" si="574"/>
        <v>0</v>
      </c>
      <c r="AH2506" s="110">
        <f t="shared" si="575"/>
        <v>0</v>
      </c>
      <c r="AI2506" s="110">
        <f t="shared" si="576"/>
        <v>1</v>
      </c>
      <c r="AJ2506" s="100">
        <f>ROW()</f>
        <v>2506</v>
      </c>
      <c r="AK2506" s="100" t="e">
        <f>INDEX('BadRows RECART'!$C$2:$C$1207,MATCH(monthly_gwh_mw!AJ2506,'BadRows RECART'!$D$2:$D$1207,0))</f>
        <v>#N/A</v>
      </c>
    </row>
    <row r="2507" spans="1:37" ht="20">
      <c r="A2507" s="106" t="s">
        <v>3907</v>
      </c>
      <c r="B2507" s="106" t="s">
        <v>437</v>
      </c>
      <c r="C2507" s="106" t="s">
        <v>6313</v>
      </c>
      <c r="D2507" s="168">
        <v>2020</v>
      </c>
      <c r="E2507" s="168">
        <v>8</v>
      </c>
      <c r="F2507" s="169">
        <v>0</v>
      </c>
      <c r="G2507" s="212" t="s">
        <v>6314</v>
      </c>
      <c r="H2507" s="212" t="s">
        <v>6314</v>
      </c>
      <c r="I2507" s="106" t="s">
        <v>556</v>
      </c>
      <c r="K2507" s="83" t="s">
        <v>6314</v>
      </c>
      <c r="L2507" s="83" t="s">
        <v>6314</v>
      </c>
      <c r="M2507" s="45" t="str">
        <f>IF(
ISNA(INDEX(resources!E:E,MATCH(B2507,resources!B:B,0))),"fillme",
INDEX(resources!E:E,MATCH(B2507,resources!B:B,0)))</f>
        <v>transfer_purchase</v>
      </c>
      <c r="N2507" s="45">
        <v>1</v>
      </c>
      <c r="O2507" s="83" t="str">
        <f>IFERROR(INDEX(resources!K:K,MATCH(B2507,resources!B:B,0)),"fillme")</f>
        <v>unknown</v>
      </c>
      <c r="P2507" s="89" t="str">
        <f t="shared" si="564"/>
        <v>unknown_2020_8</v>
      </c>
      <c r="Q2507" s="87">
        <f>INDEX(elcc!G:G,MATCH(P2507,elcc!D:D,0))</f>
        <v>0</v>
      </c>
      <c r="R2507" s="89">
        <f t="shared" si="565"/>
        <v>1</v>
      </c>
      <c r="S2507" s="89" t="s">
        <v>6314</v>
      </c>
      <c r="T2507" s="89" t="s">
        <v>6314</v>
      </c>
      <c r="U2507" s="90" t="str">
        <f t="shared" si="566"/>
        <v>ok</v>
      </c>
      <c r="V2507" s="63" t="str">
        <f>INDEX(resources!F:F,MATCH(B2507,resources!B:B,0))</f>
        <v>special</v>
      </c>
      <c r="W2507" s="110">
        <f t="shared" si="567"/>
        <v>0</v>
      </c>
      <c r="X2507" s="110">
        <f t="shared" si="568"/>
        <v>0</v>
      </c>
      <c r="Y2507" s="110" t="str">
        <f t="shared" si="569"/>
        <v>transfer_purchase_raonly_na_CONFIDENTIAL</v>
      </c>
      <c r="Z2507" s="110">
        <f>IF(COUNTIFS($Y$2:Y2507,Y2507)=1,1,0)</f>
        <v>0</v>
      </c>
      <c r="AA2507" s="110">
        <f>SUM($Z$2:Z2507)*Z2507</f>
        <v>0</v>
      </c>
      <c r="AB2507" s="110">
        <f>COUNTIFS(resources!B:B,B2507)</f>
        <v>1</v>
      </c>
      <c r="AC2507" s="110">
        <f t="shared" si="570"/>
        <v>1</v>
      </c>
      <c r="AD2507" s="110">
        <f t="shared" si="571"/>
        <v>1</v>
      </c>
      <c r="AE2507" s="110">
        <f t="shared" si="572"/>
        <v>0</v>
      </c>
      <c r="AF2507" s="110">
        <f t="shared" si="573"/>
        <v>1</v>
      </c>
      <c r="AG2507" s="110">
        <f t="shared" si="574"/>
        <v>0</v>
      </c>
      <c r="AH2507" s="110">
        <f t="shared" si="575"/>
        <v>0</v>
      </c>
      <c r="AI2507" s="110">
        <f t="shared" si="576"/>
        <v>1</v>
      </c>
      <c r="AJ2507" s="100">
        <f>ROW()</f>
        <v>2507</v>
      </c>
      <c r="AK2507" s="100" t="e">
        <f>INDEX('BadRows RECART'!$C$2:$C$1207,MATCH(monthly_gwh_mw!AJ2507,'BadRows RECART'!$D$2:$D$1207,0))</f>
        <v>#N/A</v>
      </c>
    </row>
    <row r="2508" spans="1:37" ht="20">
      <c r="A2508" s="106" t="s">
        <v>3907</v>
      </c>
      <c r="B2508" s="106" t="s">
        <v>437</v>
      </c>
      <c r="C2508" s="106" t="s">
        <v>6313</v>
      </c>
      <c r="D2508" s="168">
        <v>2020</v>
      </c>
      <c r="E2508" s="168">
        <v>9</v>
      </c>
      <c r="F2508" s="169">
        <v>0</v>
      </c>
      <c r="G2508" s="212" t="s">
        <v>6314</v>
      </c>
      <c r="H2508" s="212" t="s">
        <v>6314</v>
      </c>
      <c r="I2508" s="106" t="s">
        <v>556</v>
      </c>
      <c r="K2508" s="83" t="s">
        <v>6314</v>
      </c>
      <c r="L2508" s="83" t="s">
        <v>6314</v>
      </c>
      <c r="M2508" s="45" t="str">
        <f>IF(
ISNA(INDEX(resources!E:E,MATCH(B2508,resources!B:B,0))),"fillme",
INDEX(resources!E:E,MATCH(B2508,resources!B:B,0)))</f>
        <v>transfer_purchase</v>
      </c>
      <c r="N2508" s="45">
        <v>1</v>
      </c>
      <c r="O2508" s="83" t="str">
        <f>IFERROR(INDEX(resources!K:K,MATCH(B2508,resources!B:B,0)),"fillme")</f>
        <v>unknown</v>
      </c>
      <c r="P2508" s="89" t="str">
        <f t="shared" si="564"/>
        <v>unknown_2020_9</v>
      </c>
      <c r="Q2508" s="87">
        <f>INDEX(elcc!G:G,MATCH(P2508,elcc!D:D,0))</f>
        <v>0</v>
      </c>
      <c r="R2508" s="89">
        <f t="shared" si="565"/>
        <v>1</v>
      </c>
      <c r="S2508" s="89" t="s">
        <v>6314</v>
      </c>
      <c r="T2508" s="89" t="s">
        <v>6314</v>
      </c>
      <c r="U2508" s="90" t="str">
        <f t="shared" si="566"/>
        <v>ok</v>
      </c>
      <c r="V2508" s="63" t="str">
        <f>INDEX(resources!F:F,MATCH(B2508,resources!B:B,0))</f>
        <v>special</v>
      </c>
      <c r="W2508" s="110">
        <f t="shared" si="567"/>
        <v>0</v>
      </c>
      <c r="X2508" s="110">
        <f t="shared" si="568"/>
        <v>0</v>
      </c>
      <c r="Y2508" s="110" t="str">
        <f t="shared" si="569"/>
        <v>transfer_purchase_raonly_na_CONFIDENTIAL</v>
      </c>
      <c r="Z2508" s="110">
        <f>IF(COUNTIFS($Y$2:Y2508,Y2508)=1,1,0)</f>
        <v>0</v>
      </c>
      <c r="AA2508" s="110">
        <f>SUM($Z$2:Z2508)*Z2508</f>
        <v>0</v>
      </c>
      <c r="AB2508" s="110">
        <f>COUNTIFS(resources!B:B,B2508)</f>
        <v>1</v>
      </c>
      <c r="AC2508" s="110">
        <f t="shared" si="570"/>
        <v>1</v>
      </c>
      <c r="AD2508" s="110">
        <f t="shared" si="571"/>
        <v>1</v>
      </c>
      <c r="AE2508" s="110">
        <f t="shared" si="572"/>
        <v>0</v>
      </c>
      <c r="AF2508" s="110">
        <f t="shared" si="573"/>
        <v>1</v>
      </c>
      <c r="AG2508" s="110">
        <f t="shared" si="574"/>
        <v>0</v>
      </c>
      <c r="AH2508" s="110">
        <f t="shared" si="575"/>
        <v>0</v>
      </c>
      <c r="AI2508" s="110">
        <f t="shared" si="576"/>
        <v>1</v>
      </c>
      <c r="AJ2508" s="100">
        <f>ROW()</f>
        <v>2508</v>
      </c>
      <c r="AK2508" s="100" t="e">
        <f>INDEX('BadRows RECART'!$C$2:$C$1207,MATCH(monthly_gwh_mw!AJ2508,'BadRows RECART'!$D$2:$D$1207,0))</f>
        <v>#N/A</v>
      </c>
    </row>
    <row r="2509" spans="1:37" ht="20">
      <c r="A2509" s="106" t="s">
        <v>3907</v>
      </c>
      <c r="B2509" s="106" t="s">
        <v>437</v>
      </c>
      <c r="C2509" s="106" t="s">
        <v>6313</v>
      </c>
      <c r="D2509" s="168">
        <v>2020</v>
      </c>
      <c r="E2509" s="168">
        <v>10</v>
      </c>
      <c r="F2509" s="169">
        <v>0</v>
      </c>
      <c r="G2509" s="212" t="s">
        <v>6314</v>
      </c>
      <c r="H2509" s="212" t="s">
        <v>6314</v>
      </c>
      <c r="I2509" s="106" t="s">
        <v>556</v>
      </c>
      <c r="K2509" s="83" t="s">
        <v>6314</v>
      </c>
      <c r="L2509" s="83" t="s">
        <v>6314</v>
      </c>
      <c r="M2509" s="45" t="str">
        <f>IF(
ISNA(INDEX(resources!E:E,MATCH(B2509,resources!B:B,0))),"fillme",
INDEX(resources!E:E,MATCH(B2509,resources!B:B,0)))</f>
        <v>transfer_purchase</v>
      </c>
      <c r="N2509" s="45">
        <v>1</v>
      </c>
      <c r="O2509" s="83" t="str">
        <f>IFERROR(INDEX(resources!K:K,MATCH(B2509,resources!B:B,0)),"fillme")</f>
        <v>unknown</v>
      </c>
      <c r="P2509" s="89" t="str">
        <f t="shared" si="564"/>
        <v>unknown_2020_10</v>
      </c>
      <c r="Q2509" s="87">
        <f>INDEX(elcc!G:G,MATCH(P2509,elcc!D:D,0))</f>
        <v>0</v>
      </c>
      <c r="R2509" s="89">
        <f t="shared" si="565"/>
        <v>1</v>
      </c>
      <c r="S2509" s="89" t="s">
        <v>6314</v>
      </c>
      <c r="T2509" s="89" t="s">
        <v>6314</v>
      </c>
      <c r="U2509" s="90" t="str">
        <f t="shared" si="566"/>
        <v>ok</v>
      </c>
      <c r="V2509" s="63" t="str">
        <f>INDEX(resources!F:F,MATCH(B2509,resources!B:B,0))</f>
        <v>special</v>
      </c>
      <c r="W2509" s="110">
        <f t="shared" si="567"/>
        <v>0</v>
      </c>
      <c r="X2509" s="110">
        <f t="shared" si="568"/>
        <v>0</v>
      </c>
      <c r="Y2509" s="110" t="str">
        <f t="shared" si="569"/>
        <v>transfer_purchase_raonly_na_CONFIDENTIAL</v>
      </c>
      <c r="Z2509" s="110">
        <f>IF(COUNTIFS($Y$2:Y2509,Y2509)=1,1,0)</f>
        <v>0</v>
      </c>
      <c r="AA2509" s="110">
        <f>SUM($Z$2:Z2509)*Z2509</f>
        <v>0</v>
      </c>
      <c r="AB2509" s="110">
        <f>COUNTIFS(resources!B:B,B2509)</f>
        <v>1</v>
      </c>
      <c r="AC2509" s="110">
        <f t="shared" si="570"/>
        <v>1</v>
      </c>
      <c r="AD2509" s="110">
        <f t="shared" si="571"/>
        <v>1</v>
      </c>
      <c r="AE2509" s="110">
        <f t="shared" si="572"/>
        <v>0</v>
      </c>
      <c r="AF2509" s="110">
        <f t="shared" si="573"/>
        <v>1</v>
      </c>
      <c r="AG2509" s="110">
        <f t="shared" si="574"/>
        <v>0</v>
      </c>
      <c r="AH2509" s="110">
        <f t="shared" si="575"/>
        <v>0</v>
      </c>
      <c r="AI2509" s="110">
        <f t="shared" si="576"/>
        <v>1</v>
      </c>
      <c r="AJ2509" s="100">
        <f>ROW()</f>
        <v>2509</v>
      </c>
      <c r="AK2509" s="100" t="e">
        <f>INDEX('BadRows RECART'!$C$2:$C$1207,MATCH(monthly_gwh_mw!AJ2509,'BadRows RECART'!$D$2:$D$1207,0))</f>
        <v>#N/A</v>
      </c>
    </row>
    <row r="2510" spans="1:37" ht="20">
      <c r="A2510" s="106" t="s">
        <v>3907</v>
      </c>
      <c r="B2510" s="106" t="s">
        <v>437</v>
      </c>
      <c r="C2510" s="106" t="s">
        <v>6313</v>
      </c>
      <c r="D2510" s="168">
        <v>2020</v>
      </c>
      <c r="E2510" s="168">
        <v>11</v>
      </c>
      <c r="F2510" s="169">
        <v>0</v>
      </c>
      <c r="G2510" s="212" t="s">
        <v>6314</v>
      </c>
      <c r="H2510" s="212" t="s">
        <v>6314</v>
      </c>
      <c r="I2510" s="106" t="s">
        <v>556</v>
      </c>
      <c r="K2510" s="83" t="s">
        <v>6314</v>
      </c>
      <c r="L2510" s="83" t="s">
        <v>6314</v>
      </c>
      <c r="M2510" s="45" t="str">
        <f>IF(
ISNA(INDEX(resources!E:E,MATCH(B2510,resources!B:B,0))),"fillme",
INDEX(resources!E:E,MATCH(B2510,resources!B:B,0)))</f>
        <v>transfer_purchase</v>
      </c>
      <c r="N2510" s="45">
        <v>1</v>
      </c>
      <c r="O2510" s="83" t="str">
        <f>IFERROR(INDEX(resources!K:K,MATCH(B2510,resources!B:B,0)),"fillme")</f>
        <v>unknown</v>
      </c>
      <c r="P2510" s="89" t="str">
        <f t="shared" si="564"/>
        <v>unknown_2020_11</v>
      </c>
      <c r="Q2510" s="87">
        <f>INDEX(elcc!G:G,MATCH(P2510,elcc!D:D,0))</f>
        <v>0</v>
      </c>
      <c r="R2510" s="89">
        <f t="shared" si="565"/>
        <v>1</v>
      </c>
      <c r="S2510" s="89" t="s">
        <v>6314</v>
      </c>
      <c r="T2510" s="89" t="s">
        <v>6314</v>
      </c>
      <c r="U2510" s="90" t="str">
        <f t="shared" si="566"/>
        <v>ok</v>
      </c>
      <c r="V2510" s="63" t="str">
        <f>INDEX(resources!F:F,MATCH(B2510,resources!B:B,0))</f>
        <v>special</v>
      </c>
      <c r="W2510" s="110">
        <f t="shared" si="567"/>
        <v>0</v>
      </c>
      <c r="X2510" s="110">
        <f t="shared" si="568"/>
        <v>0</v>
      </c>
      <c r="Y2510" s="110" t="str">
        <f t="shared" si="569"/>
        <v>transfer_purchase_raonly_na_CONFIDENTIAL</v>
      </c>
      <c r="Z2510" s="110">
        <f>IF(COUNTIFS($Y$2:Y2510,Y2510)=1,1,0)</f>
        <v>0</v>
      </c>
      <c r="AA2510" s="110">
        <f>SUM($Z$2:Z2510)*Z2510</f>
        <v>0</v>
      </c>
      <c r="AB2510" s="110">
        <f>COUNTIFS(resources!B:B,B2510)</f>
        <v>1</v>
      </c>
      <c r="AC2510" s="110">
        <f t="shared" si="570"/>
        <v>1</v>
      </c>
      <c r="AD2510" s="110">
        <f t="shared" si="571"/>
        <v>1</v>
      </c>
      <c r="AE2510" s="110">
        <f t="shared" si="572"/>
        <v>0</v>
      </c>
      <c r="AF2510" s="110">
        <f t="shared" si="573"/>
        <v>1</v>
      </c>
      <c r="AG2510" s="110">
        <f t="shared" si="574"/>
        <v>0</v>
      </c>
      <c r="AH2510" s="110">
        <f t="shared" si="575"/>
        <v>0</v>
      </c>
      <c r="AI2510" s="110">
        <f t="shared" si="576"/>
        <v>1</v>
      </c>
      <c r="AJ2510" s="100">
        <f>ROW()</f>
        <v>2510</v>
      </c>
      <c r="AK2510" s="100" t="e">
        <f>INDEX('BadRows RECART'!$C$2:$C$1207,MATCH(monthly_gwh_mw!AJ2510,'BadRows RECART'!$D$2:$D$1207,0))</f>
        <v>#N/A</v>
      </c>
    </row>
    <row r="2511" spans="1:37" ht="20">
      <c r="A2511" s="106" t="s">
        <v>3907</v>
      </c>
      <c r="B2511" s="106" t="s">
        <v>437</v>
      </c>
      <c r="C2511" s="106" t="s">
        <v>6313</v>
      </c>
      <c r="D2511" s="168">
        <v>2020</v>
      </c>
      <c r="E2511" s="168">
        <v>1</v>
      </c>
      <c r="F2511" s="169">
        <v>0</v>
      </c>
      <c r="G2511" s="212" t="s">
        <v>6314</v>
      </c>
      <c r="H2511" s="212" t="s">
        <v>6314</v>
      </c>
      <c r="I2511" s="106" t="s">
        <v>556</v>
      </c>
      <c r="K2511" s="83" t="s">
        <v>6314</v>
      </c>
      <c r="L2511" s="83" t="s">
        <v>6314</v>
      </c>
      <c r="M2511" s="45" t="str">
        <f>IF(
ISNA(INDEX(resources!E:E,MATCH(B2511,resources!B:B,0))),"fillme",
INDEX(resources!E:E,MATCH(B2511,resources!B:B,0)))</f>
        <v>transfer_purchase</v>
      </c>
      <c r="N2511" s="45">
        <v>1</v>
      </c>
      <c r="O2511" s="83" t="str">
        <f>IFERROR(INDEX(resources!K:K,MATCH(B2511,resources!B:B,0)),"fillme")</f>
        <v>unknown</v>
      </c>
      <c r="P2511" s="89" t="str">
        <f t="shared" si="564"/>
        <v>unknown_2020_1</v>
      </c>
      <c r="Q2511" s="87">
        <f>INDEX(elcc!G:G,MATCH(P2511,elcc!D:D,0))</f>
        <v>0</v>
      </c>
      <c r="R2511" s="89">
        <f t="shared" si="565"/>
        <v>1</v>
      </c>
      <c r="S2511" s="89" t="s">
        <v>6314</v>
      </c>
      <c r="T2511" s="89" t="s">
        <v>6314</v>
      </c>
      <c r="U2511" s="90" t="str">
        <f t="shared" si="566"/>
        <v>ok</v>
      </c>
      <c r="V2511" s="63" t="str">
        <f>INDEX(resources!F:F,MATCH(B2511,resources!B:B,0))</f>
        <v>special</v>
      </c>
      <c r="W2511" s="110">
        <f t="shared" si="567"/>
        <v>0</v>
      </c>
      <c r="X2511" s="110">
        <f t="shared" si="568"/>
        <v>0</v>
      </c>
      <c r="Y2511" s="110" t="str">
        <f t="shared" si="569"/>
        <v>transfer_purchase_raonly_na_CONFIDENTIAL</v>
      </c>
      <c r="Z2511" s="110">
        <f>IF(COUNTIFS($Y$2:Y2511,Y2511)=1,1,0)</f>
        <v>0</v>
      </c>
      <c r="AA2511" s="110">
        <f>SUM($Z$2:Z2511)*Z2511</f>
        <v>0</v>
      </c>
      <c r="AB2511" s="110">
        <f>COUNTIFS(resources!B:B,B2511)</f>
        <v>1</v>
      </c>
      <c r="AC2511" s="110">
        <f t="shared" si="570"/>
        <v>1</v>
      </c>
      <c r="AD2511" s="110">
        <f t="shared" si="571"/>
        <v>1</v>
      </c>
      <c r="AE2511" s="110">
        <f t="shared" si="572"/>
        <v>0</v>
      </c>
      <c r="AF2511" s="110">
        <f t="shared" si="573"/>
        <v>1</v>
      </c>
      <c r="AG2511" s="110">
        <f t="shared" si="574"/>
        <v>0</v>
      </c>
      <c r="AH2511" s="110">
        <f t="shared" si="575"/>
        <v>0</v>
      </c>
      <c r="AI2511" s="110">
        <f t="shared" si="576"/>
        <v>1</v>
      </c>
      <c r="AJ2511" s="100">
        <f>ROW()</f>
        <v>2511</v>
      </c>
      <c r="AK2511" s="100" t="e">
        <f>INDEX('BadRows RECART'!$C$2:$C$1207,MATCH(monthly_gwh_mw!AJ2511,'BadRows RECART'!$D$2:$D$1207,0))</f>
        <v>#N/A</v>
      </c>
    </row>
    <row r="2512" spans="1:37" ht="20">
      <c r="A2512" s="106" t="s">
        <v>3907</v>
      </c>
      <c r="B2512" s="106" t="s">
        <v>437</v>
      </c>
      <c r="C2512" s="106" t="s">
        <v>6313</v>
      </c>
      <c r="D2512" s="168">
        <v>2020</v>
      </c>
      <c r="E2512" s="168">
        <v>1</v>
      </c>
      <c r="F2512" s="169">
        <v>0</v>
      </c>
      <c r="G2512" s="212" t="s">
        <v>6314</v>
      </c>
      <c r="H2512" s="212" t="s">
        <v>6314</v>
      </c>
      <c r="I2512" s="106" t="s">
        <v>556</v>
      </c>
      <c r="K2512" s="83" t="s">
        <v>6314</v>
      </c>
      <c r="L2512" s="83" t="s">
        <v>6314</v>
      </c>
      <c r="M2512" s="45" t="str">
        <f>IF(
ISNA(INDEX(resources!E:E,MATCH(B2512,resources!B:B,0))),"fillme",
INDEX(resources!E:E,MATCH(B2512,resources!B:B,0)))</f>
        <v>transfer_purchase</v>
      </c>
      <c r="N2512" s="45">
        <v>1</v>
      </c>
      <c r="O2512" s="83" t="str">
        <f>IFERROR(INDEX(resources!K:K,MATCH(B2512,resources!B:B,0)),"fillme")</f>
        <v>unknown</v>
      </c>
      <c r="P2512" s="89" t="str">
        <f t="shared" si="564"/>
        <v>unknown_2020_1</v>
      </c>
      <c r="Q2512" s="87">
        <f>INDEX(elcc!G:G,MATCH(P2512,elcc!D:D,0))</f>
        <v>0</v>
      </c>
      <c r="R2512" s="89">
        <f t="shared" si="565"/>
        <v>1</v>
      </c>
      <c r="S2512" s="89" t="s">
        <v>6314</v>
      </c>
      <c r="T2512" s="89" t="s">
        <v>6314</v>
      </c>
      <c r="U2512" s="90" t="str">
        <f t="shared" si="566"/>
        <v>ok</v>
      </c>
      <c r="V2512" s="63" t="str">
        <f>INDEX(resources!F:F,MATCH(B2512,resources!B:B,0))</f>
        <v>special</v>
      </c>
      <c r="W2512" s="110">
        <f t="shared" si="567"/>
        <v>0</v>
      </c>
      <c r="X2512" s="110">
        <f t="shared" si="568"/>
        <v>0</v>
      </c>
      <c r="Y2512" s="110" t="str">
        <f t="shared" si="569"/>
        <v>transfer_purchase_raonly_na_CONFIDENTIAL</v>
      </c>
      <c r="Z2512" s="110">
        <f>IF(COUNTIFS($Y$2:Y2512,Y2512)=1,1,0)</f>
        <v>0</v>
      </c>
      <c r="AA2512" s="110">
        <f>SUM($Z$2:Z2512)*Z2512</f>
        <v>0</v>
      </c>
      <c r="AB2512" s="110">
        <f>COUNTIFS(resources!B:B,B2512)</f>
        <v>1</v>
      </c>
      <c r="AC2512" s="110">
        <f t="shared" si="570"/>
        <v>1</v>
      </c>
      <c r="AD2512" s="110">
        <f t="shared" si="571"/>
        <v>1</v>
      </c>
      <c r="AE2512" s="110">
        <f t="shared" si="572"/>
        <v>0</v>
      </c>
      <c r="AF2512" s="110">
        <f t="shared" si="573"/>
        <v>1</v>
      </c>
      <c r="AG2512" s="110">
        <f t="shared" si="574"/>
        <v>0</v>
      </c>
      <c r="AH2512" s="110">
        <f t="shared" si="575"/>
        <v>0</v>
      </c>
      <c r="AI2512" s="110">
        <f t="shared" si="576"/>
        <v>1</v>
      </c>
      <c r="AJ2512" s="100">
        <f>ROW()</f>
        <v>2512</v>
      </c>
      <c r="AK2512" s="100" t="e">
        <f>INDEX('BadRows RECART'!$C$2:$C$1207,MATCH(monthly_gwh_mw!AJ2512,'BadRows RECART'!$D$2:$D$1207,0))</f>
        <v>#N/A</v>
      </c>
    </row>
    <row r="2513" spans="1:37" ht="20">
      <c r="A2513" s="106" t="s">
        <v>3907</v>
      </c>
      <c r="B2513" s="106" t="s">
        <v>437</v>
      </c>
      <c r="C2513" s="106" t="s">
        <v>6313</v>
      </c>
      <c r="D2513" s="168">
        <v>2020</v>
      </c>
      <c r="E2513" s="168">
        <v>2</v>
      </c>
      <c r="F2513" s="169">
        <v>0</v>
      </c>
      <c r="G2513" s="212" t="s">
        <v>6314</v>
      </c>
      <c r="H2513" s="212" t="s">
        <v>6314</v>
      </c>
      <c r="I2513" s="106" t="s">
        <v>556</v>
      </c>
      <c r="K2513" s="83" t="s">
        <v>6314</v>
      </c>
      <c r="L2513" s="83" t="s">
        <v>6314</v>
      </c>
      <c r="M2513" s="45" t="str">
        <f>IF(
ISNA(INDEX(resources!E:E,MATCH(B2513,resources!B:B,0))),"fillme",
INDEX(resources!E:E,MATCH(B2513,resources!B:B,0)))</f>
        <v>transfer_purchase</v>
      </c>
      <c r="N2513" s="45">
        <v>1</v>
      </c>
      <c r="O2513" s="83" t="str">
        <f>IFERROR(INDEX(resources!K:K,MATCH(B2513,resources!B:B,0)),"fillme")</f>
        <v>unknown</v>
      </c>
      <c r="P2513" s="89" t="str">
        <f t="shared" si="564"/>
        <v>unknown_2020_2</v>
      </c>
      <c r="Q2513" s="87">
        <f>INDEX(elcc!G:G,MATCH(P2513,elcc!D:D,0))</f>
        <v>0</v>
      </c>
      <c r="R2513" s="89">
        <f t="shared" si="565"/>
        <v>1</v>
      </c>
      <c r="S2513" s="89" t="s">
        <v>6314</v>
      </c>
      <c r="T2513" s="89" t="s">
        <v>6314</v>
      </c>
      <c r="U2513" s="90" t="str">
        <f t="shared" si="566"/>
        <v>ok</v>
      </c>
      <c r="V2513" s="63" t="str">
        <f>INDEX(resources!F:F,MATCH(B2513,resources!B:B,0))</f>
        <v>special</v>
      </c>
      <c r="W2513" s="110">
        <f t="shared" si="567"/>
        <v>0</v>
      </c>
      <c r="X2513" s="110">
        <f t="shared" si="568"/>
        <v>0</v>
      </c>
      <c r="Y2513" s="110" t="str">
        <f t="shared" si="569"/>
        <v>transfer_purchase_raonly_na_CONFIDENTIAL</v>
      </c>
      <c r="Z2513" s="110">
        <f>IF(COUNTIFS($Y$2:Y2513,Y2513)=1,1,0)</f>
        <v>0</v>
      </c>
      <c r="AA2513" s="110">
        <f>SUM($Z$2:Z2513)*Z2513</f>
        <v>0</v>
      </c>
      <c r="AB2513" s="110">
        <f>COUNTIFS(resources!B:B,B2513)</f>
        <v>1</v>
      </c>
      <c r="AC2513" s="110">
        <f t="shared" si="570"/>
        <v>1</v>
      </c>
      <c r="AD2513" s="110">
        <f t="shared" si="571"/>
        <v>1</v>
      </c>
      <c r="AE2513" s="110">
        <f t="shared" si="572"/>
        <v>0</v>
      </c>
      <c r="AF2513" s="110">
        <f t="shared" si="573"/>
        <v>1</v>
      </c>
      <c r="AG2513" s="110">
        <f t="shared" si="574"/>
        <v>0</v>
      </c>
      <c r="AH2513" s="110">
        <f t="shared" si="575"/>
        <v>0</v>
      </c>
      <c r="AI2513" s="110">
        <f t="shared" si="576"/>
        <v>1</v>
      </c>
      <c r="AJ2513" s="100">
        <f>ROW()</f>
        <v>2513</v>
      </c>
      <c r="AK2513" s="100" t="e">
        <f>INDEX('BadRows RECART'!$C$2:$C$1207,MATCH(monthly_gwh_mw!AJ2513,'BadRows RECART'!$D$2:$D$1207,0))</f>
        <v>#N/A</v>
      </c>
    </row>
    <row r="2514" spans="1:37" ht="20">
      <c r="A2514" s="106" t="s">
        <v>3907</v>
      </c>
      <c r="B2514" s="106" t="s">
        <v>437</v>
      </c>
      <c r="C2514" s="106" t="s">
        <v>6313</v>
      </c>
      <c r="D2514" s="168">
        <v>2020</v>
      </c>
      <c r="E2514" s="168">
        <v>3</v>
      </c>
      <c r="F2514" s="169">
        <v>0</v>
      </c>
      <c r="G2514" s="212" t="s">
        <v>6314</v>
      </c>
      <c r="H2514" s="212" t="s">
        <v>6314</v>
      </c>
      <c r="I2514" s="106" t="s">
        <v>556</v>
      </c>
      <c r="K2514" s="83" t="s">
        <v>6314</v>
      </c>
      <c r="L2514" s="83" t="s">
        <v>6314</v>
      </c>
      <c r="M2514" s="45" t="str">
        <f>IF(
ISNA(INDEX(resources!E:E,MATCH(B2514,resources!B:B,0))),"fillme",
INDEX(resources!E:E,MATCH(B2514,resources!B:B,0)))</f>
        <v>transfer_purchase</v>
      </c>
      <c r="N2514" s="45">
        <v>1</v>
      </c>
      <c r="O2514" s="83" t="str">
        <f>IFERROR(INDEX(resources!K:K,MATCH(B2514,resources!B:B,0)),"fillme")</f>
        <v>unknown</v>
      </c>
      <c r="P2514" s="89" t="str">
        <f t="shared" si="564"/>
        <v>unknown_2020_3</v>
      </c>
      <c r="Q2514" s="87">
        <f>INDEX(elcc!G:G,MATCH(P2514,elcc!D:D,0))</f>
        <v>0</v>
      </c>
      <c r="R2514" s="89">
        <f t="shared" si="565"/>
        <v>1</v>
      </c>
      <c r="S2514" s="89" t="s">
        <v>6314</v>
      </c>
      <c r="T2514" s="89" t="s">
        <v>6314</v>
      </c>
      <c r="U2514" s="90" t="str">
        <f t="shared" si="566"/>
        <v>ok</v>
      </c>
      <c r="V2514" s="63" t="str">
        <f>INDEX(resources!F:F,MATCH(B2514,resources!B:B,0))</f>
        <v>special</v>
      </c>
      <c r="W2514" s="110">
        <f t="shared" si="567"/>
        <v>0</v>
      </c>
      <c r="X2514" s="110">
        <f t="shared" si="568"/>
        <v>0</v>
      </c>
      <c r="Y2514" s="110" t="str">
        <f t="shared" si="569"/>
        <v>transfer_purchase_raonly_na_CONFIDENTIAL</v>
      </c>
      <c r="Z2514" s="110">
        <f>IF(COUNTIFS($Y$2:Y2514,Y2514)=1,1,0)</f>
        <v>0</v>
      </c>
      <c r="AA2514" s="110">
        <f>SUM($Z$2:Z2514)*Z2514</f>
        <v>0</v>
      </c>
      <c r="AB2514" s="110">
        <f>COUNTIFS(resources!B:B,B2514)</f>
        <v>1</v>
      </c>
      <c r="AC2514" s="110">
        <f t="shared" si="570"/>
        <v>1</v>
      </c>
      <c r="AD2514" s="110">
        <f t="shared" si="571"/>
        <v>1</v>
      </c>
      <c r="AE2514" s="110">
        <f t="shared" si="572"/>
        <v>0</v>
      </c>
      <c r="AF2514" s="110">
        <f t="shared" si="573"/>
        <v>1</v>
      </c>
      <c r="AG2514" s="110">
        <f t="shared" si="574"/>
        <v>0</v>
      </c>
      <c r="AH2514" s="110">
        <f t="shared" si="575"/>
        <v>0</v>
      </c>
      <c r="AI2514" s="110">
        <f t="shared" si="576"/>
        <v>1</v>
      </c>
      <c r="AJ2514" s="100">
        <f>ROW()</f>
        <v>2514</v>
      </c>
      <c r="AK2514" s="100" t="e">
        <f>INDEX('BadRows RECART'!$C$2:$C$1207,MATCH(monthly_gwh_mw!AJ2514,'BadRows RECART'!$D$2:$D$1207,0))</f>
        <v>#N/A</v>
      </c>
    </row>
    <row r="2515" spans="1:37" ht="20">
      <c r="A2515" s="106" t="s">
        <v>3907</v>
      </c>
      <c r="B2515" s="106" t="s">
        <v>437</v>
      </c>
      <c r="C2515" s="106" t="s">
        <v>6313</v>
      </c>
      <c r="D2515" s="168">
        <v>2020</v>
      </c>
      <c r="E2515" s="168">
        <v>5</v>
      </c>
      <c r="F2515" s="169">
        <v>0</v>
      </c>
      <c r="G2515" s="212" t="s">
        <v>6314</v>
      </c>
      <c r="H2515" s="212" t="s">
        <v>6314</v>
      </c>
      <c r="I2515" s="106" t="s">
        <v>556</v>
      </c>
      <c r="K2515" s="83" t="s">
        <v>6314</v>
      </c>
      <c r="L2515" s="83" t="s">
        <v>6314</v>
      </c>
      <c r="M2515" s="45" t="str">
        <f>IF(
ISNA(INDEX(resources!E:E,MATCH(B2515,resources!B:B,0))),"fillme",
INDEX(resources!E:E,MATCH(B2515,resources!B:B,0)))</f>
        <v>transfer_purchase</v>
      </c>
      <c r="N2515" s="45">
        <v>1</v>
      </c>
      <c r="O2515" s="83" t="str">
        <f>IFERROR(INDEX(resources!K:K,MATCH(B2515,resources!B:B,0)),"fillme")</f>
        <v>unknown</v>
      </c>
      <c r="P2515" s="89" t="str">
        <f t="shared" si="564"/>
        <v>unknown_2020_5</v>
      </c>
      <c r="Q2515" s="87">
        <f>INDEX(elcc!G:G,MATCH(P2515,elcc!D:D,0))</f>
        <v>0</v>
      </c>
      <c r="R2515" s="89">
        <f t="shared" si="565"/>
        <v>1</v>
      </c>
      <c r="S2515" s="89" t="s">
        <v>6314</v>
      </c>
      <c r="T2515" s="89" t="s">
        <v>6314</v>
      </c>
      <c r="U2515" s="90" t="str">
        <f t="shared" si="566"/>
        <v>ok</v>
      </c>
      <c r="V2515" s="63" t="str">
        <f>INDEX(resources!F:F,MATCH(B2515,resources!B:B,0))</f>
        <v>special</v>
      </c>
      <c r="W2515" s="110">
        <f t="shared" si="567"/>
        <v>0</v>
      </c>
      <c r="X2515" s="110">
        <f t="shared" si="568"/>
        <v>0</v>
      </c>
      <c r="Y2515" s="110" t="str">
        <f t="shared" si="569"/>
        <v>transfer_purchase_raonly_na_CONFIDENTIAL</v>
      </c>
      <c r="Z2515" s="110">
        <f>IF(COUNTIFS($Y$2:Y2515,Y2515)=1,1,0)</f>
        <v>0</v>
      </c>
      <c r="AA2515" s="110">
        <f>SUM($Z$2:Z2515)*Z2515</f>
        <v>0</v>
      </c>
      <c r="AB2515" s="110">
        <f>COUNTIFS(resources!B:B,B2515)</f>
        <v>1</v>
      </c>
      <c r="AC2515" s="110">
        <f t="shared" si="570"/>
        <v>1</v>
      </c>
      <c r="AD2515" s="110">
        <f t="shared" si="571"/>
        <v>1</v>
      </c>
      <c r="AE2515" s="110">
        <f t="shared" si="572"/>
        <v>0</v>
      </c>
      <c r="AF2515" s="110">
        <f t="shared" si="573"/>
        <v>1</v>
      </c>
      <c r="AG2515" s="110">
        <f t="shared" si="574"/>
        <v>0</v>
      </c>
      <c r="AH2515" s="110">
        <f t="shared" si="575"/>
        <v>0</v>
      </c>
      <c r="AI2515" s="110">
        <f t="shared" si="576"/>
        <v>1</v>
      </c>
      <c r="AJ2515" s="100">
        <f>ROW()</f>
        <v>2515</v>
      </c>
      <c r="AK2515" s="100" t="e">
        <f>INDEX('BadRows RECART'!$C$2:$C$1207,MATCH(monthly_gwh_mw!AJ2515,'BadRows RECART'!$D$2:$D$1207,0))</f>
        <v>#N/A</v>
      </c>
    </row>
    <row r="2516" spans="1:37" ht="20">
      <c r="A2516" s="106" t="s">
        <v>3907</v>
      </c>
      <c r="B2516" s="106" t="s">
        <v>437</v>
      </c>
      <c r="C2516" s="106" t="s">
        <v>6313</v>
      </c>
      <c r="D2516" s="168">
        <v>2020</v>
      </c>
      <c r="E2516" s="168">
        <v>6</v>
      </c>
      <c r="F2516" s="169">
        <v>0</v>
      </c>
      <c r="G2516" s="212" t="s">
        <v>6314</v>
      </c>
      <c r="H2516" s="212" t="s">
        <v>6314</v>
      </c>
      <c r="I2516" s="106" t="s">
        <v>556</v>
      </c>
      <c r="K2516" s="83" t="s">
        <v>6314</v>
      </c>
      <c r="L2516" s="83" t="s">
        <v>6314</v>
      </c>
      <c r="M2516" s="45" t="str">
        <f>IF(
ISNA(INDEX(resources!E:E,MATCH(B2516,resources!B:B,0))),"fillme",
INDEX(resources!E:E,MATCH(B2516,resources!B:B,0)))</f>
        <v>transfer_purchase</v>
      </c>
      <c r="N2516" s="45">
        <v>1</v>
      </c>
      <c r="O2516" s="83" t="str">
        <f>IFERROR(INDEX(resources!K:K,MATCH(B2516,resources!B:B,0)),"fillme")</f>
        <v>unknown</v>
      </c>
      <c r="P2516" s="89" t="str">
        <f t="shared" si="564"/>
        <v>unknown_2020_6</v>
      </c>
      <c r="Q2516" s="87">
        <f>INDEX(elcc!G:G,MATCH(P2516,elcc!D:D,0))</f>
        <v>0</v>
      </c>
      <c r="R2516" s="89">
        <f t="shared" si="565"/>
        <v>1</v>
      </c>
      <c r="S2516" s="89" t="s">
        <v>6314</v>
      </c>
      <c r="T2516" s="89" t="s">
        <v>6314</v>
      </c>
      <c r="U2516" s="90" t="str">
        <f t="shared" si="566"/>
        <v>ok</v>
      </c>
      <c r="V2516" s="63" t="str">
        <f>INDEX(resources!F:F,MATCH(B2516,resources!B:B,0))</f>
        <v>special</v>
      </c>
      <c r="W2516" s="110">
        <f t="shared" si="567"/>
        <v>0</v>
      </c>
      <c r="X2516" s="110">
        <f t="shared" si="568"/>
        <v>0</v>
      </c>
      <c r="Y2516" s="110" t="str">
        <f t="shared" si="569"/>
        <v>transfer_purchase_raonly_na_CONFIDENTIAL</v>
      </c>
      <c r="Z2516" s="110">
        <f>IF(COUNTIFS($Y$2:Y2516,Y2516)=1,1,0)</f>
        <v>0</v>
      </c>
      <c r="AA2516" s="110">
        <f>SUM($Z$2:Z2516)*Z2516</f>
        <v>0</v>
      </c>
      <c r="AB2516" s="110">
        <f>COUNTIFS(resources!B:B,B2516)</f>
        <v>1</v>
      </c>
      <c r="AC2516" s="110">
        <f t="shared" si="570"/>
        <v>1</v>
      </c>
      <c r="AD2516" s="110">
        <f t="shared" si="571"/>
        <v>1</v>
      </c>
      <c r="AE2516" s="110">
        <f t="shared" si="572"/>
        <v>0</v>
      </c>
      <c r="AF2516" s="110">
        <f t="shared" si="573"/>
        <v>1</v>
      </c>
      <c r="AG2516" s="110">
        <f t="shared" si="574"/>
        <v>0</v>
      </c>
      <c r="AH2516" s="110">
        <f t="shared" si="575"/>
        <v>0</v>
      </c>
      <c r="AI2516" s="110">
        <f t="shared" si="576"/>
        <v>1</v>
      </c>
      <c r="AJ2516" s="100">
        <f>ROW()</f>
        <v>2516</v>
      </c>
      <c r="AK2516" s="100" t="e">
        <f>INDEX('BadRows RECART'!$C$2:$C$1207,MATCH(monthly_gwh_mw!AJ2516,'BadRows RECART'!$D$2:$D$1207,0))</f>
        <v>#N/A</v>
      </c>
    </row>
    <row r="2517" spans="1:37" ht="20">
      <c r="A2517" s="106" t="s">
        <v>3907</v>
      </c>
      <c r="B2517" s="106" t="s">
        <v>437</v>
      </c>
      <c r="C2517" s="106" t="s">
        <v>6313</v>
      </c>
      <c r="D2517" s="168">
        <v>2020</v>
      </c>
      <c r="E2517" s="168">
        <v>6</v>
      </c>
      <c r="F2517" s="169">
        <v>0</v>
      </c>
      <c r="G2517" s="212" t="s">
        <v>6314</v>
      </c>
      <c r="H2517" s="212" t="s">
        <v>6314</v>
      </c>
      <c r="I2517" s="106" t="s">
        <v>556</v>
      </c>
      <c r="K2517" s="83" t="s">
        <v>6314</v>
      </c>
      <c r="L2517" s="83" t="s">
        <v>6314</v>
      </c>
      <c r="M2517" s="45" t="str">
        <f>IF(
ISNA(INDEX(resources!E:E,MATCH(B2517,resources!B:B,0))),"fillme",
INDEX(resources!E:E,MATCH(B2517,resources!B:B,0)))</f>
        <v>transfer_purchase</v>
      </c>
      <c r="N2517" s="45">
        <v>1</v>
      </c>
      <c r="O2517" s="83" t="str">
        <f>IFERROR(INDEX(resources!K:K,MATCH(B2517,resources!B:B,0)),"fillme")</f>
        <v>unknown</v>
      </c>
      <c r="P2517" s="89" t="str">
        <f t="shared" si="564"/>
        <v>unknown_2020_6</v>
      </c>
      <c r="Q2517" s="87">
        <f>INDEX(elcc!G:G,MATCH(P2517,elcc!D:D,0))</f>
        <v>0</v>
      </c>
      <c r="R2517" s="89">
        <f t="shared" si="565"/>
        <v>1</v>
      </c>
      <c r="S2517" s="89" t="s">
        <v>6314</v>
      </c>
      <c r="T2517" s="89" t="s">
        <v>6314</v>
      </c>
      <c r="U2517" s="90" t="str">
        <f t="shared" si="566"/>
        <v>ok</v>
      </c>
      <c r="V2517" s="63" t="str">
        <f>INDEX(resources!F:F,MATCH(B2517,resources!B:B,0))</f>
        <v>special</v>
      </c>
      <c r="W2517" s="110">
        <f t="shared" si="567"/>
        <v>0</v>
      </c>
      <c r="X2517" s="110">
        <f t="shared" si="568"/>
        <v>0</v>
      </c>
      <c r="Y2517" s="110" t="str">
        <f t="shared" si="569"/>
        <v>transfer_purchase_raonly_na_CONFIDENTIAL</v>
      </c>
      <c r="Z2517" s="110">
        <f>IF(COUNTIFS($Y$2:Y2517,Y2517)=1,1,0)</f>
        <v>0</v>
      </c>
      <c r="AA2517" s="110">
        <f>SUM($Z$2:Z2517)*Z2517</f>
        <v>0</v>
      </c>
      <c r="AB2517" s="110">
        <f>COUNTIFS(resources!B:B,B2517)</f>
        <v>1</v>
      </c>
      <c r="AC2517" s="110">
        <f t="shared" si="570"/>
        <v>1</v>
      </c>
      <c r="AD2517" s="110">
        <f t="shared" si="571"/>
        <v>1</v>
      </c>
      <c r="AE2517" s="110">
        <f t="shared" si="572"/>
        <v>0</v>
      </c>
      <c r="AF2517" s="110">
        <f t="shared" si="573"/>
        <v>1</v>
      </c>
      <c r="AG2517" s="110">
        <f t="shared" si="574"/>
        <v>0</v>
      </c>
      <c r="AH2517" s="110">
        <f t="shared" si="575"/>
        <v>0</v>
      </c>
      <c r="AI2517" s="110">
        <f t="shared" si="576"/>
        <v>1</v>
      </c>
      <c r="AJ2517" s="100">
        <f>ROW()</f>
        <v>2517</v>
      </c>
      <c r="AK2517" s="100" t="e">
        <f>INDEX('BadRows RECART'!$C$2:$C$1207,MATCH(monthly_gwh_mw!AJ2517,'BadRows RECART'!$D$2:$D$1207,0))</f>
        <v>#N/A</v>
      </c>
    </row>
    <row r="2518" spans="1:37" ht="20">
      <c r="A2518" s="106" t="s">
        <v>3907</v>
      </c>
      <c r="B2518" s="106" t="s">
        <v>437</v>
      </c>
      <c r="C2518" s="106" t="s">
        <v>6313</v>
      </c>
      <c r="D2518" s="168">
        <v>2020</v>
      </c>
      <c r="E2518" s="168">
        <v>7</v>
      </c>
      <c r="F2518" s="169">
        <v>0</v>
      </c>
      <c r="G2518" s="212" t="s">
        <v>6314</v>
      </c>
      <c r="H2518" s="212" t="s">
        <v>6314</v>
      </c>
      <c r="I2518" s="106" t="s">
        <v>556</v>
      </c>
      <c r="K2518" s="83" t="s">
        <v>6314</v>
      </c>
      <c r="L2518" s="83" t="s">
        <v>6314</v>
      </c>
      <c r="M2518" s="45" t="str">
        <f>IF(
ISNA(INDEX(resources!E:E,MATCH(B2518,resources!B:B,0))),"fillme",
INDEX(resources!E:E,MATCH(B2518,resources!B:B,0)))</f>
        <v>transfer_purchase</v>
      </c>
      <c r="N2518" s="45">
        <v>1</v>
      </c>
      <c r="O2518" s="83" t="str">
        <f>IFERROR(INDEX(resources!K:K,MATCH(B2518,resources!B:B,0)),"fillme")</f>
        <v>unknown</v>
      </c>
      <c r="P2518" s="89" t="str">
        <f t="shared" si="564"/>
        <v>unknown_2020_7</v>
      </c>
      <c r="Q2518" s="87">
        <f>INDEX(elcc!G:G,MATCH(P2518,elcc!D:D,0))</f>
        <v>0</v>
      </c>
      <c r="R2518" s="89">
        <f t="shared" si="565"/>
        <v>1</v>
      </c>
      <c r="S2518" s="89" t="s">
        <v>6314</v>
      </c>
      <c r="T2518" s="89" t="s">
        <v>6314</v>
      </c>
      <c r="U2518" s="90" t="str">
        <f t="shared" si="566"/>
        <v>ok</v>
      </c>
      <c r="V2518" s="63" t="str">
        <f>INDEX(resources!F:F,MATCH(B2518,resources!B:B,0))</f>
        <v>special</v>
      </c>
      <c r="W2518" s="110">
        <f t="shared" si="567"/>
        <v>0</v>
      </c>
      <c r="X2518" s="110">
        <f t="shared" si="568"/>
        <v>0</v>
      </c>
      <c r="Y2518" s="110" t="str">
        <f t="shared" si="569"/>
        <v>transfer_purchase_raonly_na_CONFIDENTIAL</v>
      </c>
      <c r="Z2518" s="110">
        <f>IF(COUNTIFS($Y$2:Y2518,Y2518)=1,1,0)</f>
        <v>0</v>
      </c>
      <c r="AA2518" s="110">
        <f>SUM($Z$2:Z2518)*Z2518</f>
        <v>0</v>
      </c>
      <c r="AB2518" s="110">
        <f>COUNTIFS(resources!B:B,B2518)</f>
        <v>1</v>
      </c>
      <c r="AC2518" s="110">
        <f t="shared" si="570"/>
        <v>1</v>
      </c>
      <c r="AD2518" s="110">
        <f t="shared" si="571"/>
        <v>1</v>
      </c>
      <c r="AE2518" s="110">
        <f t="shared" si="572"/>
        <v>0</v>
      </c>
      <c r="AF2518" s="110">
        <f t="shared" si="573"/>
        <v>1</v>
      </c>
      <c r="AG2518" s="110">
        <f t="shared" si="574"/>
        <v>0</v>
      </c>
      <c r="AH2518" s="110">
        <f t="shared" si="575"/>
        <v>0</v>
      </c>
      <c r="AI2518" s="110">
        <f t="shared" si="576"/>
        <v>1</v>
      </c>
      <c r="AJ2518" s="100">
        <f>ROW()</f>
        <v>2518</v>
      </c>
      <c r="AK2518" s="100" t="e">
        <f>INDEX('BadRows RECART'!$C$2:$C$1207,MATCH(monthly_gwh_mw!AJ2518,'BadRows RECART'!$D$2:$D$1207,0))</f>
        <v>#N/A</v>
      </c>
    </row>
    <row r="2519" spans="1:37" ht="20">
      <c r="A2519" s="106" t="s">
        <v>3907</v>
      </c>
      <c r="B2519" s="106" t="s">
        <v>437</v>
      </c>
      <c r="C2519" s="106" t="s">
        <v>6313</v>
      </c>
      <c r="D2519" s="168">
        <v>2020</v>
      </c>
      <c r="E2519" s="168">
        <v>8</v>
      </c>
      <c r="F2519" s="169">
        <v>0</v>
      </c>
      <c r="G2519" s="212" t="s">
        <v>6314</v>
      </c>
      <c r="H2519" s="212" t="s">
        <v>6314</v>
      </c>
      <c r="I2519" s="106" t="s">
        <v>556</v>
      </c>
      <c r="K2519" s="83" t="s">
        <v>6314</v>
      </c>
      <c r="L2519" s="83" t="s">
        <v>6314</v>
      </c>
      <c r="M2519" s="45" t="str">
        <f>IF(
ISNA(INDEX(resources!E:E,MATCH(B2519,resources!B:B,0))),"fillme",
INDEX(resources!E:E,MATCH(B2519,resources!B:B,0)))</f>
        <v>transfer_purchase</v>
      </c>
      <c r="N2519" s="45">
        <v>1</v>
      </c>
      <c r="O2519" s="83" t="str">
        <f>IFERROR(INDEX(resources!K:K,MATCH(B2519,resources!B:B,0)),"fillme")</f>
        <v>unknown</v>
      </c>
      <c r="P2519" s="89" t="str">
        <f t="shared" si="564"/>
        <v>unknown_2020_8</v>
      </c>
      <c r="Q2519" s="87">
        <f>INDEX(elcc!G:G,MATCH(P2519,elcc!D:D,0))</f>
        <v>0</v>
      </c>
      <c r="R2519" s="89">
        <f t="shared" si="565"/>
        <v>1</v>
      </c>
      <c r="S2519" s="89" t="s">
        <v>6314</v>
      </c>
      <c r="T2519" s="89" t="s">
        <v>6314</v>
      </c>
      <c r="U2519" s="90" t="str">
        <f t="shared" si="566"/>
        <v>ok</v>
      </c>
      <c r="V2519" s="63" t="str">
        <f>INDEX(resources!F:F,MATCH(B2519,resources!B:B,0))</f>
        <v>special</v>
      </c>
      <c r="W2519" s="110">
        <f t="shared" si="567"/>
        <v>0</v>
      </c>
      <c r="X2519" s="110">
        <f t="shared" si="568"/>
        <v>0</v>
      </c>
      <c r="Y2519" s="110" t="str">
        <f t="shared" si="569"/>
        <v>transfer_purchase_raonly_na_CONFIDENTIAL</v>
      </c>
      <c r="Z2519" s="110">
        <f>IF(COUNTIFS($Y$2:Y2519,Y2519)=1,1,0)</f>
        <v>0</v>
      </c>
      <c r="AA2519" s="110">
        <f>SUM($Z$2:Z2519)*Z2519</f>
        <v>0</v>
      </c>
      <c r="AB2519" s="110">
        <f>COUNTIFS(resources!B:B,B2519)</f>
        <v>1</v>
      </c>
      <c r="AC2519" s="110">
        <f t="shared" si="570"/>
        <v>1</v>
      </c>
      <c r="AD2519" s="110">
        <f t="shared" si="571"/>
        <v>1</v>
      </c>
      <c r="AE2519" s="110">
        <f t="shared" si="572"/>
        <v>0</v>
      </c>
      <c r="AF2519" s="110">
        <f t="shared" si="573"/>
        <v>1</v>
      </c>
      <c r="AG2519" s="110">
        <f t="shared" si="574"/>
        <v>0</v>
      </c>
      <c r="AH2519" s="110">
        <f t="shared" si="575"/>
        <v>0</v>
      </c>
      <c r="AI2519" s="110">
        <f t="shared" si="576"/>
        <v>1</v>
      </c>
      <c r="AJ2519" s="100">
        <f>ROW()</f>
        <v>2519</v>
      </c>
      <c r="AK2519" s="100" t="e">
        <f>INDEX('BadRows RECART'!$C$2:$C$1207,MATCH(monthly_gwh_mw!AJ2519,'BadRows RECART'!$D$2:$D$1207,0))</f>
        <v>#N/A</v>
      </c>
    </row>
    <row r="2520" spans="1:37" ht="20">
      <c r="A2520" s="106" t="s">
        <v>3907</v>
      </c>
      <c r="B2520" s="106" t="s">
        <v>437</v>
      </c>
      <c r="C2520" s="106" t="s">
        <v>6313</v>
      </c>
      <c r="D2520" s="168">
        <v>2020</v>
      </c>
      <c r="E2520" s="168">
        <v>1</v>
      </c>
      <c r="F2520" s="169">
        <v>0</v>
      </c>
      <c r="G2520" s="212" t="s">
        <v>6314</v>
      </c>
      <c r="H2520" s="212" t="s">
        <v>6314</v>
      </c>
      <c r="I2520" s="106" t="s">
        <v>556</v>
      </c>
      <c r="K2520" s="83" t="s">
        <v>6314</v>
      </c>
      <c r="L2520" s="83" t="s">
        <v>6314</v>
      </c>
      <c r="M2520" s="45" t="str">
        <f>IF(
ISNA(INDEX(resources!E:E,MATCH(B2520,resources!B:B,0))),"fillme",
INDEX(resources!E:E,MATCH(B2520,resources!B:B,0)))</f>
        <v>transfer_purchase</v>
      </c>
      <c r="N2520" s="45">
        <v>1</v>
      </c>
      <c r="O2520" s="83" t="str">
        <f>IFERROR(INDEX(resources!K:K,MATCH(B2520,resources!B:B,0)),"fillme")</f>
        <v>unknown</v>
      </c>
      <c r="P2520" s="89" t="str">
        <f t="shared" si="564"/>
        <v>unknown_2020_1</v>
      </c>
      <c r="Q2520" s="87">
        <f>INDEX(elcc!G:G,MATCH(P2520,elcc!D:D,0))</f>
        <v>0</v>
      </c>
      <c r="R2520" s="89">
        <f t="shared" si="565"/>
        <v>1</v>
      </c>
      <c r="S2520" s="89" t="s">
        <v>6314</v>
      </c>
      <c r="T2520" s="89" t="s">
        <v>6314</v>
      </c>
      <c r="U2520" s="90" t="str">
        <f t="shared" si="566"/>
        <v>ok</v>
      </c>
      <c r="V2520" s="63" t="str">
        <f>INDEX(resources!F:F,MATCH(B2520,resources!B:B,0))</f>
        <v>special</v>
      </c>
      <c r="W2520" s="110">
        <f t="shared" si="567"/>
        <v>0</v>
      </c>
      <c r="X2520" s="110">
        <f t="shared" si="568"/>
        <v>0</v>
      </c>
      <c r="Y2520" s="110" t="str">
        <f t="shared" si="569"/>
        <v>transfer_purchase_raonly_na_CONFIDENTIAL</v>
      </c>
      <c r="Z2520" s="110">
        <f>IF(COUNTIFS($Y$2:Y2520,Y2520)=1,1,0)</f>
        <v>0</v>
      </c>
      <c r="AA2520" s="110">
        <f>SUM($Z$2:Z2520)*Z2520</f>
        <v>0</v>
      </c>
      <c r="AB2520" s="110">
        <f>COUNTIFS(resources!B:B,B2520)</f>
        <v>1</v>
      </c>
      <c r="AC2520" s="110">
        <f t="shared" si="570"/>
        <v>1</v>
      </c>
      <c r="AD2520" s="110">
        <f t="shared" si="571"/>
        <v>1</v>
      </c>
      <c r="AE2520" s="110">
        <f t="shared" si="572"/>
        <v>0</v>
      </c>
      <c r="AF2520" s="110">
        <f t="shared" si="573"/>
        <v>1</v>
      </c>
      <c r="AG2520" s="110">
        <f t="shared" si="574"/>
        <v>0</v>
      </c>
      <c r="AH2520" s="110">
        <f t="shared" si="575"/>
        <v>0</v>
      </c>
      <c r="AI2520" s="110">
        <f t="shared" si="576"/>
        <v>1</v>
      </c>
      <c r="AJ2520" s="100">
        <f>ROW()</f>
        <v>2520</v>
      </c>
      <c r="AK2520" s="100" t="e">
        <f>INDEX('BadRows RECART'!$C$2:$C$1207,MATCH(monthly_gwh_mw!AJ2520,'BadRows RECART'!$D$2:$D$1207,0))</f>
        <v>#N/A</v>
      </c>
    </row>
    <row r="2521" spans="1:37" ht="20">
      <c r="A2521" s="106" t="s">
        <v>3907</v>
      </c>
      <c r="B2521" s="106" t="s">
        <v>437</v>
      </c>
      <c r="C2521" s="106" t="s">
        <v>6313</v>
      </c>
      <c r="D2521" s="168">
        <v>2020</v>
      </c>
      <c r="E2521" s="168">
        <v>1</v>
      </c>
      <c r="F2521" s="169">
        <v>0</v>
      </c>
      <c r="G2521" s="212" t="s">
        <v>6314</v>
      </c>
      <c r="H2521" s="212" t="s">
        <v>6314</v>
      </c>
      <c r="I2521" s="106" t="s">
        <v>556</v>
      </c>
      <c r="K2521" s="83" t="s">
        <v>6314</v>
      </c>
      <c r="L2521" s="83" t="s">
        <v>6314</v>
      </c>
      <c r="M2521" s="45" t="str">
        <f>IF(
ISNA(INDEX(resources!E:E,MATCH(B2521,resources!B:B,0))),"fillme",
INDEX(resources!E:E,MATCH(B2521,resources!B:B,0)))</f>
        <v>transfer_purchase</v>
      </c>
      <c r="N2521" s="45">
        <v>1</v>
      </c>
      <c r="O2521" s="83" t="str">
        <f>IFERROR(INDEX(resources!K:K,MATCH(B2521,resources!B:B,0)),"fillme")</f>
        <v>unknown</v>
      </c>
      <c r="P2521" s="89" t="str">
        <f t="shared" si="564"/>
        <v>unknown_2020_1</v>
      </c>
      <c r="Q2521" s="87">
        <f>INDEX(elcc!G:G,MATCH(P2521,elcc!D:D,0))</f>
        <v>0</v>
      </c>
      <c r="R2521" s="89">
        <f t="shared" si="565"/>
        <v>1</v>
      </c>
      <c r="S2521" s="89" t="s">
        <v>6314</v>
      </c>
      <c r="T2521" s="89" t="s">
        <v>6314</v>
      </c>
      <c r="U2521" s="90" t="str">
        <f t="shared" si="566"/>
        <v>ok</v>
      </c>
      <c r="V2521" s="63" t="str">
        <f>INDEX(resources!F:F,MATCH(B2521,resources!B:B,0))</f>
        <v>special</v>
      </c>
      <c r="W2521" s="110">
        <f t="shared" si="567"/>
        <v>0</v>
      </c>
      <c r="X2521" s="110">
        <f t="shared" si="568"/>
        <v>0</v>
      </c>
      <c r="Y2521" s="110" t="str">
        <f t="shared" si="569"/>
        <v>transfer_purchase_raonly_na_CONFIDENTIAL</v>
      </c>
      <c r="Z2521" s="110">
        <f>IF(COUNTIFS($Y$2:Y2521,Y2521)=1,1,0)</f>
        <v>0</v>
      </c>
      <c r="AA2521" s="110">
        <f>SUM($Z$2:Z2521)*Z2521</f>
        <v>0</v>
      </c>
      <c r="AB2521" s="110">
        <f>COUNTIFS(resources!B:B,B2521)</f>
        <v>1</v>
      </c>
      <c r="AC2521" s="110">
        <f t="shared" si="570"/>
        <v>1</v>
      </c>
      <c r="AD2521" s="110">
        <f t="shared" si="571"/>
        <v>1</v>
      </c>
      <c r="AE2521" s="110">
        <f t="shared" si="572"/>
        <v>0</v>
      </c>
      <c r="AF2521" s="110">
        <f t="shared" si="573"/>
        <v>1</v>
      </c>
      <c r="AG2521" s="110">
        <f t="shared" si="574"/>
        <v>0</v>
      </c>
      <c r="AH2521" s="110">
        <f t="shared" si="575"/>
        <v>0</v>
      </c>
      <c r="AI2521" s="110">
        <f t="shared" si="576"/>
        <v>1</v>
      </c>
      <c r="AJ2521" s="100">
        <f>ROW()</f>
        <v>2521</v>
      </c>
      <c r="AK2521" s="100" t="e">
        <f>INDEX('BadRows RECART'!$C$2:$C$1207,MATCH(monthly_gwh_mw!AJ2521,'BadRows RECART'!$D$2:$D$1207,0))</f>
        <v>#N/A</v>
      </c>
    </row>
    <row r="2522" spans="1:37" ht="20">
      <c r="A2522" s="106" t="s">
        <v>3907</v>
      </c>
      <c r="B2522" s="106" t="s">
        <v>437</v>
      </c>
      <c r="C2522" s="106" t="s">
        <v>6313</v>
      </c>
      <c r="D2522" s="168">
        <v>2020</v>
      </c>
      <c r="E2522" s="168">
        <v>2</v>
      </c>
      <c r="F2522" s="169">
        <v>0</v>
      </c>
      <c r="G2522" s="212" t="s">
        <v>6314</v>
      </c>
      <c r="H2522" s="212" t="s">
        <v>6314</v>
      </c>
      <c r="I2522" s="106" t="s">
        <v>556</v>
      </c>
      <c r="K2522" s="83" t="s">
        <v>6314</v>
      </c>
      <c r="L2522" s="83" t="s">
        <v>6314</v>
      </c>
      <c r="M2522" s="45" t="str">
        <f>IF(
ISNA(INDEX(resources!E:E,MATCH(B2522,resources!B:B,0))),"fillme",
INDEX(resources!E:E,MATCH(B2522,resources!B:B,0)))</f>
        <v>transfer_purchase</v>
      </c>
      <c r="N2522" s="45">
        <v>1</v>
      </c>
      <c r="O2522" s="83" t="str">
        <f>IFERROR(INDEX(resources!K:K,MATCH(B2522,resources!B:B,0)),"fillme")</f>
        <v>unknown</v>
      </c>
      <c r="P2522" s="89" t="str">
        <f t="shared" si="564"/>
        <v>unknown_2020_2</v>
      </c>
      <c r="Q2522" s="87">
        <f>INDEX(elcc!G:G,MATCH(P2522,elcc!D:D,0))</f>
        <v>0</v>
      </c>
      <c r="R2522" s="89">
        <f t="shared" si="565"/>
        <v>1</v>
      </c>
      <c r="S2522" s="89" t="s">
        <v>6314</v>
      </c>
      <c r="T2522" s="89" t="s">
        <v>6314</v>
      </c>
      <c r="U2522" s="90" t="str">
        <f t="shared" si="566"/>
        <v>ok</v>
      </c>
      <c r="V2522" s="63" t="str">
        <f>INDEX(resources!F:F,MATCH(B2522,resources!B:B,0))</f>
        <v>special</v>
      </c>
      <c r="W2522" s="110">
        <f t="shared" si="567"/>
        <v>0</v>
      </c>
      <c r="X2522" s="110">
        <f t="shared" si="568"/>
        <v>0</v>
      </c>
      <c r="Y2522" s="110" t="str">
        <f t="shared" si="569"/>
        <v>transfer_purchase_raonly_na_CONFIDENTIAL</v>
      </c>
      <c r="Z2522" s="110">
        <f>IF(COUNTIFS($Y$2:Y2522,Y2522)=1,1,0)</f>
        <v>0</v>
      </c>
      <c r="AA2522" s="110">
        <f>SUM($Z$2:Z2522)*Z2522</f>
        <v>0</v>
      </c>
      <c r="AB2522" s="110">
        <f>COUNTIFS(resources!B:B,B2522)</f>
        <v>1</v>
      </c>
      <c r="AC2522" s="110">
        <f t="shared" si="570"/>
        <v>1</v>
      </c>
      <c r="AD2522" s="110">
        <f t="shared" si="571"/>
        <v>1</v>
      </c>
      <c r="AE2522" s="110">
        <f t="shared" si="572"/>
        <v>0</v>
      </c>
      <c r="AF2522" s="110">
        <f t="shared" si="573"/>
        <v>1</v>
      </c>
      <c r="AG2522" s="110">
        <f t="shared" si="574"/>
        <v>0</v>
      </c>
      <c r="AH2522" s="110">
        <f t="shared" si="575"/>
        <v>0</v>
      </c>
      <c r="AI2522" s="110">
        <f t="shared" si="576"/>
        <v>1</v>
      </c>
      <c r="AJ2522" s="100">
        <f>ROW()</f>
        <v>2522</v>
      </c>
      <c r="AK2522" s="100" t="e">
        <f>INDEX('BadRows RECART'!$C$2:$C$1207,MATCH(monthly_gwh_mw!AJ2522,'BadRows RECART'!$D$2:$D$1207,0))</f>
        <v>#N/A</v>
      </c>
    </row>
    <row r="2523" spans="1:37" ht="20">
      <c r="A2523" s="106" t="s">
        <v>3907</v>
      </c>
      <c r="B2523" s="106" t="s">
        <v>437</v>
      </c>
      <c r="C2523" s="106" t="s">
        <v>6313</v>
      </c>
      <c r="D2523" s="168">
        <v>2020</v>
      </c>
      <c r="E2523" s="168">
        <v>3</v>
      </c>
      <c r="F2523" s="169">
        <v>0</v>
      </c>
      <c r="G2523" s="212" t="s">
        <v>6314</v>
      </c>
      <c r="H2523" s="212" t="s">
        <v>6314</v>
      </c>
      <c r="I2523" s="106" t="s">
        <v>556</v>
      </c>
      <c r="K2523" s="83" t="s">
        <v>6314</v>
      </c>
      <c r="L2523" s="83" t="s">
        <v>6314</v>
      </c>
      <c r="M2523" s="45" t="str">
        <f>IF(
ISNA(INDEX(resources!E:E,MATCH(B2523,resources!B:B,0))),"fillme",
INDEX(resources!E:E,MATCH(B2523,resources!B:B,0)))</f>
        <v>transfer_purchase</v>
      </c>
      <c r="N2523" s="45">
        <v>1</v>
      </c>
      <c r="O2523" s="83" t="str">
        <f>IFERROR(INDEX(resources!K:K,MATCH(B2523,resources!B:B,0)),"fillme")</f>
        <v>unknown</v>
      </c>
      <c r="P2523" s="89" t="str">
        <f t="shared" si="564"/>
        <v>unknown_2020_3</v>
      </c>
      <c r="Q2523" s="87">
        <f>INDEX(elcc!G:G,MATCH(P2523,elcc!D:D,0))</f>
        <v>0</v>
      </c>
      <c r="R2523" s="89">
        <f t="shared" si="565"/>
        <v>1</v>
      </c>
      <c r="S2523" s="89" t="s">
        <v>6314</v>
      </c>
      <c r="T2523" s="89" t="s">
        <v>6314</v>
      </c>
      <c r="U2523" s="90" t="str">
        <f t="shared" si="566"/>
        <v>ok</v>
      </c>
      <c r="V2523" s="63" t="str">
        <f>INDEX(resources!F:F,MATCH(B2523,resources!B:B,0))</f>
        <v>special</v>
      </c>
      <c r="W2523" s="110">
        <f t="shared" si="567"/>
        <v>0</v>
      </c>
      <c r="X2523" s="110">
        <f t="shared" si="568"/>
        <v>0</v>
      </c>
      <c r="Y2523" s="110" t="str">
        <f t="shared" si="569"/>
        <v>transfer_purchase_raonly_na_CONFIDENTIAL</v>
      </c>
      <c r="Z2523" s="110">
        <f>IF(COUNTIFS($Y$2:Y2523,Y2523)=1,1,0)</f>
        <v>0</v>
      </c>
      <c r="AA2523" s="110">
        <f>SUM($Z$2:Z2523)*Z2523</f>
        <v>0</v>
      </c>
      <c r="AB2523" s="110">
        <f>COUNTIFS(resources!B:B,B2523)</f>
        <v>1</v>
      </c>
      <c r="AC2523" s="110">
        <f t="shared" si="570"/>
        <v>1</v>
      </c>
      <c r="AD2523" s="110">
        <f t="shared" si="571"/>
        <v>1</v>
      </c>
      <c r="AE2523" s="110">
        <f t="shared" si="572"/>
        <v>0</v>
      </c>
      <c r="AF2523" s="110">
        <f t="shared" si="573"/>
        <v>1</v>
      </c>
      <c r="AG2523" s="110">
        <f t="shared" si="574"/>
        <v>0</v>
      </c>
      <c r="AH2523" s="110">
        <f t="shared" si="575"/>
        <v>0</v>
      </c>
      <c r="AI2523" s="110">
        <f t="shared" si="576"/>
        <v>1</v>
      </c>
      <c r="AJ2523" s="100">
        <f>ROW()</f>
        <v>2523</v>
      </c>
      <c r="AK2523" s="100" t="e">
        <f>INDEX('BadRows RECART'!$C$2:$C$1207,MATCH(monthly_gwh_mw!AJ2523,'BadRows RECART'!$D$2:$D$1207,0))</f>
        <v>#N/A</v>
      </c>
    </row>
    <row r="2524" spans="1:37" ht="20">
      <c r="A2524" s="106" t="s">
        <v>3907</v>
      </c>
      <c r="B2524" s="106" t="s">
        <v>437</v>
      </c>
      <c r="C2524" s="106" t="s">
        <v>6313</v>
      </c>
      <c r="D2524" s="168">
        <v>2020</v>
      </c>
      <c r="E2524" s="168">
        <v>4</v>
      </c>
      <c r="F2524" s="169">
        <v>0</v>
      </c>
      <c r="G2524" s="212" t="s">
        <v>6314</v>
      </c>
      <c r="H2524" s="212" t="s">
        <v>6314</v>
      </c>
      <c r="I2524" s="106" t="s">
        <v>556</v>
      </c>
      <c r="K2524" s="83" t="s">
        <v>6314</v>
      </c>
      <c r="L2524" s="83" t="s">
        <v>6314</v>
      </c>
      <c r="M2524" s="45" t="str">
        <f>IF(
ISNA(INDEX(resources!E:E,MATCH(B2524,resources!B:B,0))),"fillme",
INDEX(resources!E:E,MATCH(B2524,resources!B:B,0)))</f>
        <v>transfer_purchase</v>
      </c>
      <c r="N2524" s="45">
        <v>1</v>
      </c>
      <c r="O2524" s="83" t="str">
        <f>IFERROR(INDEX(resources!K:K,MATCH(B2524,resources!B:B,0)),"fillme")</f>
        <v>unknown</v>
      </c>
      <c r="P2524" s="89" t="str">
        <f t="shared" si="564"/>
        <v>unknown_2020_4</v>
      </c>
      <c r="Q2524" s="87">
        <f>INDEX(elcc!G:G,MATCH(P2524,elcc!D:D,0))</f>
        <v>0</v>
      </c>
      <c r="R2524" s="89">
        <f t="shared" si="565"/>
        <v>1</v>
      </c>
      <c r="S2524" s="89" t="s">
        <v>6314</v>
      </c>
      <c r="T2524" s="89" t="s">
        <v>6314</v>
      </c>
      <c r="U2524" s="90" t="str">
        <f t="shared" si="566"/>
        <v>ok</v>
      </c>
      <c r="V2524" s="63" t="str">
        <f>INDEX(resources!F:F,MATCH(B2524,resources!B:B,0))</f>
        <v>special</v>
      </c>
      <c r="W2524" s="110">
        <f t="shared" si="567"/>
        <v>0</v>
      </c>
      <c r="X2524" s="110">
        <f t="shared" si="568"/>
        <v>0</v>
      </c>
      <c r="Y2524" s="110" t="str">
        <f t="shared" si="569"/>
        <v>transfer_purchase_raonly_na_CONFIDENTIAL</v>
      </c>
      <c r="Z2524" s="110">
        <f>IF(COUNTIFS($Y$2:Y2524,Y2524)=1,1,0)</f>
        <v>0</v>
      </c>
      <c r="AA2524" s="110">
        <f>SUM($Z$2:Z2524)*Z2524</f>
        <v>0</v>
      </c>
      <c r="AB2524" s="110">
        <f>COUNTIFS(resources!B:B,B2524)</f>
        <v>1</v>
      </c>
      <c r="AC2524" s="110">
        <f t="shared" si="570"/>
        <v>1</v>
      </c>
      <c r="AD2524" s="110">
        <f t="shared" si="571"/>
        <v>1</v>
      </c>
      <c r="AE2524" s="110">
        <f t="shared" si="572"/>
        <v>0</v>
      </c>
      <c r="AF2524" s="110">
        <f t="shared" si="573"/>
        <v>1</v>
      </c>
      <c r="AG2524" s="110">
        <f t="shared" si="574"/>
        <v>0</v>
      </c>
      <c r="AH2524" s="110">
        <f t="shared" si="575"/>
        <v>0</v>
      </c>
      <c r="AI2524" s="110">
        <f t="shared" si="576"/>
        <v>1</v>
      </c>
      <c r="AJ2524" s="100">
        <f>ROW()</f>
        <v>2524</v>
      </c>
      <c r="AK2524" s="100" t="e">
        <f>INDEX('BadRows RECART'!$C$2:$C$1207,MATCH(monthly_gwh_mw!AJ2524,'BadRows RECART'!$D$2:$D$1207,0))</f>
        <v>#N/A</v>
      </c>
    </row>
    <row r="2525" spans="1:37" ht="20">
      <c r="A2525" s="106" t="s">
        <v>3907</v>
      </c>
      <c r="B2525" s="106" t="s">
        <v>437</v>
      </c>
      <c r="C2525" s="106" t="s">
        <v>6313</v>
      </c>
      <c r="D2525" s="168">
        <v>2020</v>
      </c>
      <c r="E2525" s="168">
        <v>5</v>
      </c>
      <c r="F2525" s="169">
        <v>0</v>
      </c>
      <c r="G2525" s="212" t="s">
        <v>6314</v>
      </c>
      <c r="H2525" s="212" t="s">
        <v>6314</v>
      </c>
      <c r="I2525" s="106" t="s">
        <v>556</v>
      </c>
      <c r="K2525" s="83" t="s">
        <v>6314</v>
      </c>
      <c r="L2525" s="83" t="s">
        <v>6314</v>
      </c>
      <c r="M2525" s="45" t="str">
        <f>IF(
ISNA(INDEX(resources!E:E,MATCH(B2525,resources!B:B,0))),"fillme",
INDEX(resources!E:E,MATCH(B2525,resources!B:B,0)))</f>
        <v>transfer_purchase</v>
      </c>
      <c r="N2525" s="45">
        <v>1</v>
      </c>
      <c r="O2525" s="83" t="str">
        <f>IFERROR(INDEX(resources!K:K,MATCH(B2525,resources!B:B,0)),"fillme")</f>
        <v>unknown</v>
      </c>
      <c r="P2525" s="89" t="str">
        <f t="shared" si="564"/>
        <v>unknown_2020_5</v>
      </c>
      <c r="Q2525" s="87">
        <f>INDEX(elcc!G:G,MATCH(P2525,elcc!D:D,0))</f>
        <v>0</v>
      </c>
      <c r="R2525" s="89">
        <f t="shared" si="565"/>
        <v>1</v>
      </c>
      <c r="S2525" s="89" t="s">
        <v>6314</v>
      </c>
      <c r="T2525" s="89" t="s">
        <v>6314</v>
      </c>
      <c r="U2525" s="90" t="str">
        <f t="shared" si="566"/>
        <v>ok</v>
      </c>
      <c r="V2525" s="63" t="str">
        <f>INDEX(resources!F:F,MATCH(B2525,resources!B:B,0))</f>
        <v>special</v>
      </c>
      <c r="W2525" s="110">
        <f t="shared" si="567"/>
        <v>0</v>
      </c>
      <c r="X2525" s="110">
        <f t="shared" si="568"/>
        <v>0</v>
      </c>
      <c r="Y2525" s="110" t="str">
        <f t="shared" si="569"/>
        <v>transfer_purchase_raonly_na_CONFIDENTIAL</v>
      </c>
      <c r="Z2525" s="110">
        <f>IF(COUNTIFS($Y$2:Y2525,Y2525)=1,1,0)</f>
        <v>0</v>
      </c>
      <c r="AA2525" s="110">
        <f>SUM($Z$2:Z2525)*Z2525</f>
        <v>0</v>
      </c>
      <c r="AB2525" s="110">
        <f>COUNTIFS(resources!B:B,B2525)</f>
        <v>1</v>
      </c>
      <c r="AC2525" s="110">
        <f t="shared" si="570"/>
        <v>1</v>
      </c>
      <c r="AD2525" s="110">
        <f t="shared" si="571"/>
        <v>1</v>
      </c>
      <c r="AE2525" s="110">
        <f t="shared" si="572"/>
        <v>0</v>
      </c>
      <c r="AF2525" s="110">
        <f t="shared" si="573"/>
        <v>1</v>
      </c>
      <c r="AG2525" s="110">
        <f t="shared" si="574"/>
        <v>0</v>
      </c>
      <c r="AH2525" s="110">
        <f t="shared" si="575"/>
        <v>0</v>
      </c>
      <c r="AI2525" s="110">
        <f t="shared" si="576"/>
        <v>1</v>
      </c>
      <c r="AJ2525" s="100">
        <f>ROW()</f>
        <v>2525</v>
      </c>
      <c r="AK2525" s="100" t="e">
        <f>INDEX('BadRows RECART'!$C$2:$C$1207,MATCH(monthly_gwh_mw!AJ2525,'BadRows RECART'!$D$2:$D$1207,0))</f>
        <v>#N/A</v>
      </c>
    </row>
    <row r="2526" spans="1:37" ht="20">
      <c r="A2526" s="106" t="s">
        <v>3907</v>
      </c>
      <c r="B2526" s="106" t="s">
        <v>437</v>
      </c>
      <c r="C2526" s="106" t="s">
        <v>6313</v>
      </c>
      <c r="D2526" s="168">
        <v>2020</v>
      </c>
      <c r="E2526" s="168">
        <v>5</v>
      </c>
      <c r="F2526" s="169">
        <v>0</v>
      </c>
      <c r="G2526" s="212" t="s">
        <v>6314</v>
      </c>
      <c r="H2526" s="212" t="s">
        <v>6314</v>
      </c>
      <c r="I2526" s="106" t="s">
        <v>556</v>
      </c>
      <c r="K2526" s="83" t="s">
        <v>6314</v>
      </c>
      <c r="L2526" s="83" t="s">
        <v>6314</v>
      </c>
      <c r="M2526" s="45" t="str">
        <f>IF(
ISNA(INDEX(resources!E:E,MATCH(B2526,resources!B:B,0))),"fillme",
INDEX(resources!E:E,MATCH(B2526,resources!B:B,0)))</f>
        <v>transfer_purchase</v>
      </c>
      <c r="N2526" s="45">
        <v>1</v>
      </c>
      <c r="O2526" s="83" t="str">
        <f>IFERROR(INDEX(resources!K:K,MATCH(B2526,resources!B:B,0)),"fillme")</f>
        <v>unknown</v>
      </c>
      <c r="P2526" s="89" t="str">
        <f t="shared" si="564"/>
        <v>unknown_2020_5</v>
      </c>
      <c r="Q2526" s="87">
        <f>INDEX(elcc!G:G,MATCH(P2526,elcc!D:D,0))</f>
        <v>0</v>
      </c>
      <c r="R2526" s="89">
        <f t="shared" si="565"/>
        <v>1</v>
      </c>
      <c r="S2526" s="89" t="s">
        <v>6314</v>
      </c>
      <c r="T2526" s="89" t="s">
        <v>6314</v>
      </c>
      <c r="U2526" s="90" t="str">
        <f t="shared" si="566"/>
        <v>ok</v>
      </c>
      <c r="V2526" s="63" t="str">
        <f>INDEX(resources!F:F,MATCH(B2526,resources!B:B,0))</f>
        <v>special</v>
      </c>
      <c r="W2526" s="110">
        <f t="shared" si="567"/>
        <v>0</v>
      </c>
      <c r="X2526" s="110">
        <f t="shared" si="568"/>
        <v>0</v>
      </c>
      <c r="Y2526" s="110" t="str">
        <f t="shared" si="569"/>
        <v>transfer_purchase_raonly_na_CONFIDENTIAL</v>
      </c>
      <c r="Z2526" s="110">
        <f>IF(COUNTIFS($Y$2:Y2526,Y2526)=1,1,0)</f>
        <v>0</v>
      </c>
      <c r="AA2526" s="110">
        <f>SUM($Z$2:Z2526)*Z2526</f>
        <v>0</v>
      </c>
      <c r="AB2526" s="110">
        <f>COUNTIFS(resources!B:B,B2526)</f>
        <v>1</v>
      </c>
      <c r="AC2526" s="110">
        <f t="shared" si="570"/>
        <v>1</v>
      </c>
      <c r="AD2526" s="110">
        <f t="shared" si="571"/>
        <v>1</v>
      </c>
      <c r="AE2526" s="110">
        <f t="shared" si="572"/>
        <v>0</v>
      </c>
      <c r="AF2526" s="110">
        <f t="shared" si="573"/>
        <v>1</v>
      </c>
      <c r="AG2526" s="110">
        <f t="shared" si="574"/>
        <v>0</v>
      </c>
      <c r="AH2526" s="110">
        <f t="shared" si="575"/>
        <v>0</v>
      </c>
      <c r="AI2526" s="110">
        <f t="shared" si="576"/>
        <v>1</v>
      </c>
      <c r="AJ2526" s="100">
        <f>ROW()</f>
        <v>2526</v>
      </c>
      <c r="AK2526" s="100" t="e">
        <f>INDEX('BadRows RECART'!$C$2:$C$1207,MATCH(monthly_gwh_mw!AJ2526,'BadRows RECART'!$D$2:$D$1207,0))</f>
        <v>#N/A</v>
      </c>
    </row>
    <row r="2527" spans="1:37" ht="20">
      <c r="A2527" s="106" t="s">
        <v>3907</v>
      </c>
      <c r="B2527" s="106" t="s">
        <v>437</v>
      </c>
      <c r="C2527" s="106" t="s">
        <v>6313</v>
      </c>
      <c r="D2527" s="168">
        <v>2020</v>
      </c>
      <c r="E2527" s="168">
        <v>6</v>
      </c>
      <c r="F2527" s="169">
        <v>0</v>
      </c>
      <c r="G2527" s="212" t="s">
        <v>6314</v>
      </c>
      <c r="H2527" s="212" t="s">
        <v>6314</v>
      </c>
      <c r="I2527" s="106" t="s">
        <v>556</v>
      </c>
      <c r="K2527" s="83" t="s">
        <v>6314</v>
      </c>
      <c r="L2527" s="83" t="s">
        <v>6314</v>
      </c>
      <c r="M2527" s="45" t="str">
        <f>IF(
ISNA(INDEX(resources!E:E,MATCH(B2527,resources!B:B,0))),"fillme",
INDEX(resources!E:E,MATCH(B2527,resources!B:B,0)))</f>
        <v>transfer_purchase</v>
      </c>
      <c r="N2527" s="45">
        <v>1</v>
      </c>
      <c r="O2527" s="83" t="str">
        <f>IFERROR(INDEX(resources!K:K,MATCH(B2527,resources!B:B,0)),"fillme")</f>
        <v>unknown</v>
      </c>
      <c r="P2527" s="89" t="str">
        <f t="shared" si="564"/>
        <v>unknown_2020_6</v>
      </c>
      <c r="Q2527" s="87">
        <f>INDEX(elcc!G:G,MATCH(P2527,elcc!D:D,0))</f>
        <v>0</v>
      </c>
      <c r="R2527" s="89">
        <f t="shared" si="565"/>
        <v>1</v>
      </c>
      <c r="S2527" s="89" t="s">
        <v>6314</v>
      </c>
      <c r="T2527" s="89" t="s">
        <v>6314</v>
      </c>
      <c r="U2527" s="90" t="str">
        <f t="shared" si="566"/>
        <v>ok</v>
      </c>
      <c r="V2527" s="63" t="str">
        <f>INDEX(resources!F:F,MATCH(B2527,resources!B:B,0))</f>
        <v>special</v>
      </c>
      <c r="W2527" s="110">
        <f t="shared" si="567"/>
        <v>0</v>
      </c>
      <c r="X2527" s="110">
        <f t="shared" si="568"/>
        <v>0</v>
      </c>
      <c r="Y2527" s="110" t="str">
        <f t="shared" si="569"/>
        <v>transfer_purchase_raonly_na_CONFIDENTIAL</v>
      </c>
      <c r="Z2527" s="110">
        <f>IF(COUNTIFS($Y$2:Y2527,Y2527)=1,1,0)</f>
        <v>0</v>
      </c>
      <c r="AA2527" s="110">
        <f>SUM($Z$2:Z2527)*Z2527</f>
        <v>0</v>
      </c>
      <c r="AB2527" s="110">
        <f>COUNTIFS(resources!B:B,B2527)</f>
        <v>1</v>
      </c>
      <c r="AC2527" s="110">
        <f t="shared" si="570"/>
        <v>1</v>
      </c>
      <c r="AD2527" s="110">
        <f t="shared" si="571"/>
        <v>1</v>
      </c>
      <c r="AE2527" s="110">
        <f t="shared" si="572"/>
        <v>0</v>
      </c>
      <c r="AF2527" s="110">
        <f t="shared" si="573"/>
        <v>1</v>
      </c>
      <c r="AG2527" s="110">
        <f t="shared" si="574"/>
        <v>0</v>
      </c>
      <c r="AH2527" s="110">
        <f t="shared" si="575"/>
        <v>0</v>
      </c>
      <c r="AI2527" s="110">
        <f t="shared" si="576"/>
        <v>1</v>
      </c>
      <c r="AJ2527" s="100">
        <f>ROW()</f>
        <v>2527</v>
      </c>
      <c r="AK2527" s="100" t="e">
        <f>INDEX('BadRows RECART'!$C$2:$C$1207,MATCH(monthly_gwh_mw!AJ2527,'BadRows RECART'!$D$2:$D$1207,0))</f>
        <v>#N/A</v>
      </c>
    </row>
    <row r="2528" spans="1:37" ht="20">
      <c r="A2528" s="106" t="s">
        <v>3907</v>
      </c>
      <c r="B2528" s="106" t="s">
        <v>437</v>
      </c>
      <c r="C2528" s="106" t="s">
        <v>6313</v>
      </c>
      <c r="D2528" s="168">
        <v>2020</v>
      </c>
      <c r="E2528" s="168">
        <v>7</v>
      </c>
      <c r="F2528" s="169">
        <v>0</v>
      </c>
      <c r="G2528" s="212" t="s">
        <v>6314</v>
      </c>
      <c r="H2528" s="212" t="s">
        <v>6314</v>
      </c>
      <c r="I2528" s="106" t="s">
        <v>556</v>
      </c>
      <c r="K2528" s="83" t="s">
        <v>6314</v>
      </c>
      <c r="L2528" s="83" t="s">
        <v>6314</v>
      </c>
      <c r="M2528" s="45" t="str">
        <f>IF(
ISNA(INDEX(resources!E:E,MATCH(B2528,resources!B:B,0))),"fillme",
INDEX(resources!E:E,MATCH(B2528,resources!B:B,0)))</f>
        <v>transfer_purchase</v>
      </c>
      <c r="N2528" s="45">
        <v>1</v>
      </c>
      <c r="O2528" s="83" t="str">
        <f>IFERROR(INDEX(resources!K:K,MATCH(B2528,resources!B:B,0)),"fillme")</f>
        <v>unknown</v>
      </c>
      <c r="P2528" s="89" t="str">
        <f t="shared" si="564"/>
        <v>unknown_2020_7</v>
      </c>
      <c r="Q2528" s="87">
        <f>INDEX(elcc!G:G,MATCH(P2528,elcc!D:D,0))</f>
        <v>0</v>
      </c>
      <c r="R2528" s="89">
        <f t="shared" si="565"/>
        <v>1</v>
      </c>
      <c r="S2528" s="89" t="s">
        <v>6314</v>
      </c>
      <c r="T2528" s="89" t="s">
        <v>6314</v>
      </c>
      <c r="U2528" s="90" t="str">
        <f t="shared" si="566"/>
        <v>ok</v>
      </c>
      <c r="V2528" s="63" t="str">
        <f>INDEX(resources!F:F,MATCH(B2528,resources!B:B,0))</f>
        <v>special</v>
      </c>
      <c r="W2528" s="110">
        <f t="shared" si="567"/>
        <v>0</v>
      </c>
      <c r="X2528" s="110">
        <f t="shared" si="568"/>
        <v>0</v>
      </c>
      <c r="Y2528" s="110" t="str">
        <f t="shared" si="569"/>
        <v>transfer_purchase_raonly_na_CONFIDENTIAL</v>
      </c>
      <c r="Z2528" s="110">
        <f>IF(COUNTIFS($Y$2:Y2528,Y2528)=1,1,0)</f>
        <v>0</v>
      </c>
      <c r="AA2528" s="110">
        <f>SUM($Z$2:Z2528)*Z2528</f>
        <v>0</v>
      </c>
      <c r="AB2528" s="110">
        <f>COUNTIFS(resources!B:B,B2528)</f>
        <v>1</v>
      </c>
      <c r="AC2528" s="110">
        <f t="shared" si="570"/>
        <v>1</v>
      </c>
      <c r="AD2528" s="110">
        <f t="shared" si="571"/>
        <v>1</v>
      </c>
      <c r="AE2528" s="110">
        <f t="shared" si="572"/>
        <v>0</v>
      </c>
      <c r="AF2528" s="110">
        <f t="shared" si="573"/>
        <v>1</v>
      </c>
      <c r="AG2528" s="110">
        <f t="shared" si="574"/>
        <v>0</v>
      </c>
      <c r="AH2528" s="110">
        <f t="shared" si="575"/>
        <v>0</v>
      </c>
      <c r="AI2528" s="110">
        <f t="shared" si="576"/>
        <v>1</v>
      </c>
      <c r="AJ2528" s="100">
        <f>ROW()</f>
        <v>2528</v>
      </c>
      <c r="AK2528" s="100" t="e">
        <f>INDEX('BadRows RECART'!$C$2:$C$1207,MATCH(monthly_gwh_mw!AJ2528,'BadRows RECART'!$D$2:$D$1207,0))</f>
        <v>#N/A</v>
      </c>
    </row>
    <row r="2529" spans="1:37" ht="20">
      <c r="A2529" s="106" t="s">
        <v>3907</v>
      </c>
      <c r="B2529" s="106" t="s">
        <v>437</v>
      </c>
      <c r="C2529" s="106" t="s">
        <v>6313</v>
      </c>
      <c r="D2529" s="168">
        <v>2020</v>
      </c>
      <c r="E2529" s="168">
        <v>7</v>
      </c>
      <c r="F2529" s="169">
        <v>0</v>
      </c>
      <c r="G2529" s="212" t="s">
        <v>6314</v>
      </c>
      <c r="H2529" s="212" t="s">
        <v>6314</v>
      </c>
      <c r="I2529" s="106" t="s">
        <v>556</v>
      </c>
      <c r="K2529" s="83" t="s">
        <v>6314</v>
      </c>
      <c r="L2529" s="83" t="s">
        <v>6314</v>
      </c>
      <c r="M2529" s="45" t="str">
        <f>IF(
ISNA(INDEX(resources!E:E,MATCH(B2529,resources!B:B,0))),"fillme",
INDEX(resources!E:E,MATCH(B2529,resources!B:B,0)))</f>
        <v>transfer_purchase</v>
      </c>
      <c r="N2529" s="45">
        <v>1</v>
      </c>
      <c r="O2529" s="83" t="str">
        <f>IFERROR(INDEX(resources!K:K,MATCH(B2529,resources!B:B,0)),"fillme")</f>
        <v>unknown</v>
      </c>
      <c r="P2529" s="89" t="str">
        <f t="shared" si="564"/>
        <v>unknown_2020_7</v>
      </c>
      <c r="Q2529" s="87">
        <f>INDEX(elcc!G:G,MATCH(P2529,elcc!D:D,0))</f>
        <v>0</v>
      </c>
      <c r="R2529" s="89">
        <f t="shared" si="565"/>
        <v>1</v>
      </c>
      <c r="S2529" s="89" t="s">
        <v>6314</v>
      </c>
      <c r="T2529" s="89" t="s">
        <v>6314</v>
      </c>
      <c r="U2529" s="90" t="str">
        <f t="shared" si="566"/>
        <v>ok</v>
      </c>
      <c r="V2529" s="63" t="str">
        <f>INDEX(resources!F:F,MATCH(B2529,resources!B:B,0))</f>
        <v>special</v>
      </c>
      <c r="W2529" s="110">
        <f t="shared" si="567"/>
        <v>0</v>
      </c>
      <c r="X2529" s="110">
        <f t="shared" si="568"/>
        <v>0</v>
      </c>
      <c r="Y2529" s="110" t="str">
        <f t="shared" si="569"/>
        <v>transfer_purchase_raonly_na_CONFIDENTIAL</v>
      </c>
      <c r="Z2529" s="110">
        <f>IF(COUNTIFS($Y$2:Y2529,Y2529)=1,1,0)</f>
        <v>0</v>
      </c>
      <c r="AA2529" s="110">
        <f>SUM($Z$2:Z2529)*Z2529</f>
        <v>0</v>
      </c>
      <c r="AB2529" s="110">
        <f>COUNTIFS(resources!B:B,B2529)</f>
        <v>1</v>
      </c>
      <c r="AC2529" s="110">
        <f t="shared" si="570"/>
        <v>1</v>
      </c>
      <c r="AD2529" s="110">
        <f t="shared" si="571"/>
        <v>1</v>
      </c>
      <c r="AE2529" s="110">
        <f t="shared" si="572"/>
        <v>0</v>
      </c>
      <c r="AF2529" s="110">
        <f t="shared" si="573"/>
        <v>1</v>
      </c>
      <c r="AG2529" s="110">
        <f t="shared" si="574"/>
        <v>0</v>
      </c>
      <c r="AH2529" s="110">
        <f t="shared" si="575"/>
        <v>0</v>
      </c>
      <c r="AI2529" s="110">
        <f t="shared" si="576"/>
        <v>1</v>
      </c>
      <c r="AJ2529" s="100">
        <f>ROW()</f>
        <v>2529</v>
      </c>
      <c r="AK2529" s="100" t="e">
        <f>INDEX('BadRows RECART'!$C$2:$C$1207,MATCH(monthly_gwh_mw!AJ2529,'BadRows RECART'!$D$2:$D$1207,0))</f>
        <v>#N/A</v>
      </c>
    </row>
    <row r="2530" spans="1:37" ht="20">
      <c r="A2530" s="106" t="s">
        <v>3907</v>
      </c>
      <c r="B2530" s="106" t="s">
        <v>437</v>
      </c>
      <c r="C2530" s="106" t="s">
        <v>6313</v>
      </c>
      <c r="D2530" s="168">
        <v>2020</v>
      </c>
      <c r="E2530" s="168">
        <v>8</v>
      </c>
      <c r="F2530" s="169">
        <v>0</v>
      </c>
      <c r="G2530" s="212" t="s">
        <v>6314</v>
      </c>
      <c r="H2530" s="212" t="s">
        <v>6314</v>
      </c>
      <c r="I2530" s="106" t="s">
        <v>556</v>
      </c>
      <c r="K2530" s="83" t="s">
        <v>6314</v>
      </c>
      <c r="L2530" s="83" t="s">
        <v>6314</v>
      </c>
      <c r="M2530" s="45" t="str">
        <f>IF(
ISNA(INDEX(resources!E:E,MATCH(B2530,resources!B:B,0))),"fillme",
INDEX(resources!E:E,MATCH(B2530,resources!B:B,0)))</f>
        <v>transfer_purchase</v>
      </c>
      <c r="N2530" s="45">
        <v>1</v>
      </c>
      <c r="O2530" s="83" t="str">
        <f>IFERROR(INDEX(resources!K:K,MATCH(B2530,resources!B:B,0)),"fillme")</f>
        <v>unknown</v>
      </c>
      <c r="P2530" s="89" t="str">
        <f t="shared" si="564"/>
        <v>unknown_2020_8</v>
      </c>
      <c r="Q2530" s="87">
        <f>INDEX(elcc!G:G,MATCH(P2530,elcc!D:D,0))</f>
        <v>0</v>
      </c>
      <c r="R2530" s="89">
        <f t="shared" si="565"/>
        <v>1</v>
      </c>
      <c r="S2530" s="89" t="s">
        <v>6314</v>
      </c>
      <c r="T2530" s="89" t="s">
        <v>6314</v>
      </c>
      <c r="U2530" s="90" t="str">
        <f t="shared" si="566"/>
        <v>ok</v>
      </c>
      <c r="V2530" s="63" t="str">
        <f>INDEX(resources!F:F,MATCH(B2530,resources!B:B,0))</f>
        <v>special</v>
      </c>
      <c r="W2530" s="110">
        <f t="shared" si="567"/>
        <v>0</v>
      </c>
      <c r="X2530" s="110">
        <f t="shared" si="568"/>
        <v>0</v>
      </c>
      <c r="Y2530" s="110" t="str">
        <f t="shared" si="569"/>
        <v>transfer_purchase_raonly_na_CONFIDENTIAL</v>
      </c>
      <c r="Z2530" s="110">
        <f>IF(COUNTIFS($Y$2:Y2530,Y2530)=1,1,0)</f>
        <v>0</v>
      </c>
      <c r="AA2530" s="110">
        <f>SUM($Z$2:Z2530)*Z2530</f>
        <v>0</v>
      </c>
      <c r="AB2530" s="110">
        <f>COUNTIFS(resources!B:B,B2530)</f>
        <v>1</v>
      </c>
      <c r="AC2530" s="110">
        <f t="shared" si="570"/>
        <v>1</v>
      </c>
      <c r="AD2530" s="110">
        <f t="shared" si="571"/>
        <v>1</v>
      </c>
      <c r="AE2530" s="110">
        <f t="shared" si="572"/>
        <v>0</v>
      </c>
      <c r="AF2530" s="110">
        <f t="shared" si="573"/>
        <v>1</v>
      </c>
      <c r="AG2530" s="110">
        <f t="shared" si="574"/>
        <v>0</v>
      </c>
      <c r="AH2530" s="110">
        <f t="shared" si="575"/>
        <v>0</v>
      </c>
      <c r="AI2530" s="110">
        <f t="shared" si="576"/>
        <v>1</v>
      </c>
      <c r="AJ2530" s="100">
        <f>ROW()</f>
        <v>2530</v>
      </c>
      <c r="AK2530" s="100" t="e">
        <f>INDEX('BadRows RECART'!$C$2:$C$1207,MATCH(monthly_gwh_mw!AJ2530,'BadRows RECART'!$D$2:$D$1207,0))</f>
        <v>#N/A</v>
      </c>
    </row>
    <row r="2531" spans="1:37" ht="20">
      <c r="A2531" s="106" t="s">
        <v>3907</v>
      </c>
      <c r="B2531" s="106" t="s">
        <v>437</v>
      </c>
      <c r="C2531" s="106" t="s">
        <v>6313</v>
      </c>
      <c r="D2531" s="168">
        <v>2020</v>
      </c>
      <c r="E2531" s="168">
        <v>9</v>
      </c>
      <c r="F2531" s="169">
        <v>0</v>
      </c>
      <c r="G2531" s="212" t="s">
        <v>6314</v>
      </c>
      <c r="H2531" s="212" t="s">
        <v>6314</v>
      </c>
      <c r="I2531" s="106" t="s">
        <v>556</v>
      </c>
      <c r="K2531" s="83" t="s">
        <v>6314</v>
      </c>
      <c r="L2531" s="83" t="s">
        <v>6314</v>
      </c>
      <c r="M2531" s="45" t="str">
        <f>IF(
ISNA(INDEX(resources!E:E,MATCH(B2531,resources!B:B,0))),"fillme",
INDEX(resources!E:E,MATCH(B2531,resources!B:B,0)))</f>
        <v>transfer_purchase</v>
      </c>
      <c r="N2531" s="45">
        <v>1</v>
      </c>
      <c r="O2531" s="83" t="str">
        <f>IFERROR(INDEX(resources!K:K,MATCH(B2531,resources!B:B,0)),"fillme")</f>
        <v>unknown</v>
      </c>
      <c r="P2531" s="89" t="str">
        <f t="shared" si="564"/>
        <v>unknown_2020_9</v>
      </c>
      <c r="Q2531" s="87">
        <f>INDEX(elcc!G:G,MATCH(P2531,elcc!D:D,0))</f>
        <v>0</v>
      </c>
      <c r="R2531" s="89">
        <f t="shared" si="565"/>
        <v>1</v>
      </c>
      <c r="S2531" s="89" t="s">
        <v>6314</v>
      </c>
      <c r="T2531" s="89" t="s">
        <v>6314</v>
      </c>
      <c r="U2531" s="90" t="str">
        <f t="shared" si="566"/>
        <v>ok</v>
      </c>
      <c r="V2531" s="63" t="str">
        <f>INDEX(resources!F:F,MATCH(B2531,resources!B:B,0))</f>
        <v>special</v>
      </c>
      <c r="W2531" s="110">
        <f t="shared" si="567"/>
        <v>0</v>
      </c>
      <c r="X2531" s="110">
        <f t="shared" si="568"/>
        <v>0</v>
      </c>
      <c r="Y2531" s="110" t="str">
        <f t="shared" si="569"/>
        <v>transfer_purchase_raonly_na_CONFIDENTIAL</v>
      </c>
      <c r="Z2531" s="110">
        <f>IF(COUNTIFS($Y$2:Y2531,Y2531)=1,1,0)</f>
        <v>0</v>
      </c>
      <c r="AA2531" s="110">
        <f>SUM($Z$2:Z2531)*Z2531</f>
        <v>0</v>
      </c>
      <c r="AB2531" s="110">
        <f>COUNTIFS(resources!B:B,B2531)</f>
        <v>1</v>
      </c>
      <c r="AC2531" s="110">
        <f t="shared" si="570"/>
        <v>1</v>
      </c>
      <c r="AD2531" s="110">
        <f t="shared" si="571"/>
        <v>1</v>
      </c>
      <c r="AE2531" s="110">
        <f t="shared" si="572"/>
        <v>0</v>
      </c>
      <c r="AF2531" s="110">
        <f t="shared" si="573"/>
        <v>1</v>
      </c>
      <c r="AG2531" s="110">
        <f t="shared" si="574"/>
        <v>0</v>
      </c>
      <c r="AH2531" s="110">
        <f t="shared" si="575"/>
        <v>0</v>
      </c>
      <c r="AI2531" s="110">
        <f t="shared" si="576"/>
        <v>1</v>
      </c>
      <c r="AJ2531" s="100">
        <f>ROW()</f>
        <v>2531</v>
      </c>
      <c r="AK2531" s="100" t="e">
        <f>INDEX('BadRows RECART'!$C$2:$C$1207,MATCH(monthly_gwh_mw!AJ2531,'BadRows RECART'!$D$2:$D$1207,0))</f>
        <v>#N/A</v>
      </c>
    </row>
    <row r="2532" spans="1:37" ht="20">
      <c r="A2532" s="106" t="s">
        <v>3907</v>
      </c>
      <c r="B2532" s="106" t="s">
        <v>437</v>
      </c>
      <c r="C2532" s="106" t="s">
        <v>6313</v>
      </c>
      <c r="D2532" s="168">
        <v>2020</v>
      </c>
      <c r="E2532" s="168">
        <v>10</v>
      </c>
      <c r="F2532" s="169">
        <v>0</v>
      </c>
      <c r="G2532" s="212" t="s">
        <v>6314</v>
      </c>
      <c r="H2532" s="212" t="s">
        <v>6314</v>
      </c>
      <c r="I2532" s="106" t="s">
        <v>556</v>
      </c>
      <c r="K2532" s="83" t="s">
        <v>6314</v>
      </c>
      <c r="L2532" s="83" t="s">
        <v>6314</v>
      </c>
      <c r="M2532" s="45" t="str">
        <f>IF(
ISNA(INDEX(resources!E:E,MATCH(B2532,resources!B:B,0))),"fillme",
INDEX(resources!E:E,MATCH(B2532,resources!B:B,0)))</f>
        <v>transfer_purchase</v>
      </c>
      <c r="N2532" s="45">
        <v>1</v>
      </c>
      <c r="O2532" s="83" t="str">
        <f>IFERROR(INDEX(resources!K:K,MATCH(B2532,resources!B:B,0)),"fillme")</f>
        <v>unknown</v>
      </c>
      <c r="P2532" s="89" t="str">
        <f t="shared" si="564"/>
        <v>unknown_2020_10</v>
      </c>
      <c r="Q2532" s="87">
        <f>INDEX(elcc!G:G,MATCH(P2532,elcc!D:D,0))</f>
        <v>0</v>
      </c>
      <c r="R2532" s="89">
        <f t="shared" si="565"/>
        <v>1</v>
      </c>
      <c r="S2532" s="89" t="s">
        <v>6314</v>
      </c>
      <c r="T2532" s="89" t="s">
        <v>6314</v>
      </c>
      <c r="U2532" s="90" t="str">
        <f t="shared" si="566"/>
        <v>ok</v>
      </c>
      <c r="V2532" s="63" t="str">
        <f>INDEX(resources!F:F,MATCH(B2532,resources!B:B,0))</f>
        <v>special</v>
      </c>
      <c r="W2532" s="110">
        <f t="shared" si="567"/>
        <v>0</v>
      </c>
      <c r="X2532" s="110">
        <f t="shared" si="568"/>
        <v>0</v>
      </c>
      <c r="Y2532" s="110" t="str">
        <f t="shared" si="569"/>
        <v>transfer_purchase_raonly_na_CONFIDENTIAL</v>
      </c>
      <c r="Z2532" s="110">
        <f>IF(COUNTIFS($Y$2:Y2532,Y2532)=1,1,0)</f>
        <v>0</v>
      </c>
      <c r="AA2532" s="110">
        <f>SUM($Z$2:Z2532)*Z2532</f>
        <v>0</v>
      </c>
      <c r="AB2532" s="110">
        <f>COUNTIFS(resources!B:B,B2532)</f>
        <v>1</v>
      </c>
      <c r="AC2532" s="110">
        <f t="shared" si="570"/>
        <v>1</v>
      </c>
      <c r="AD2532" s="110">
        <f t="shared" si="571"/>
        <v>1</v>
      </c>
      <c r="AE2532" s="110">
        <f t="shared" si="572"/>
        <v>0</v>
      </c>
      <c r="AF2532" s="110">
        <f t="shared" si="573"/>
        <v>1</v>
      </c>
      <c r="AG2532" s="110">
        <f t="shared" si="574"/>
        <v>0</v>
      </c>
      <c r="AH2532" s="110">
        <f t="shared" si="575"/>
        <v>0</v>
      </c>
      <c r="AI2532" s="110">
        <f t="shared" si="576"/>
        <v>1</v>
      </c>
      <c r="AJ2532" s="100">
        <f>ROW()</f>
        <v>2532</v>
      </c>
      <c r="AK2532" s="100" t="e">
        <f>INDEX('BadRows RECART'!$C$2:$C$1207,MATCH(monthly_gwh_mw!AJ2532,'BadRows RECART'!$D$2:$D$1207,0))</f>
        <v>#N/A</v>
      </c>
    </row>
    <row r="2533" spans="1:37" ht="20">
      <c r="A2533" s="106" t="s">
        <v>3907</v>
      </c>
      <c r="B2533" s="106" t="s">
        <v>437</v>
      </c>
      <c r="C2533" s="106" t="s">
        <v>6313</v>
      </c>
      <c r="D2533" s="168">
        <v>2020</v>
      </c>
      <c r="E2533" s="168">
        <v>11</v>
      </c>
      <c r="F2533" s="169">
        <v>0</v>
      </c>
      <c r="G2533" s="212" t="s">
        <v>6314</v>
      </c>
      <c r="H2533" s="212" t="s">
        <v>6314</v>
      </c>
      <c r="I2533" s="106" t="s">
        <v>556</v>
      </c>
      <c r="K2533" s="83" t="s">
        <v>6314</v>
      </c>
      <c r="L2533" s="83" t="s">
        <v>6314</v>
      </c>
      <c r="M2533" s="45" t="str">
        <f>IF(
ISNA(INDEX(resources!E:E,MATCH(B2533,resources!B:B,0))),"fillme",
INDEX(resources!E:E,MATCH(B2533,resources!B:B,0)))</f>
        <v>transfer_purchase</v>
      </c>
      <c r="N2533" s="45">
        <v>1</v>
      </c>
      <c r="O2533" s="83" t="str">
        <f>IFERROR(INDEX(resources!K:K,MATCH(B2533,resources!B:B,0)),"fillme")</f>
        <v>unknown</v>
      </c>
      <c r="P2533" s="89" t="str">
        <f t="shared" si="564"/>
        <v>unknown_2020_11</v>
      </c>
      <c r="Q2533" s="87">
        <f>INDEX(elcc!G:G,MATCH(P2533,elcc!D:D,0))</f>
        <v>0</v>
      </c>
      <c r="R2533" s="89">
        <f t="shared" si="565"/>
        <v>1</v>
      </c>
      <c r="S2533" s="89" t="s">
        <v>6314</v>
      </c>
      <c r="T2533" s="89" t="s">
        <v>6314</v>
      </c>
      <c r="U2533" s="90" t="str">
        <f t="shared" si="566"/>
        <v>ok</v>
      </c>
      <c r="V2533" s="63" t="str">
        <f>INDEX(resources!F:F,MATCH(B2533,resources!B:B,0))</f>
        <v>special</v>
      </c>
      <c r="W2533" s="110">
        <f t="shared" si="567"/>
        <v>0</v>
      </c>
      <c r="X2533" s="110">
        <f t="shared" si="568"/>
        <v>0</v>
      </c>
      <c r="Y2533" s="110" t="str">
        <f t="shared" si="569"/>
        <v>transfer_purchase_raonly_na_CONFIDENTIAL</v>
      </c>
      <c r="Z2533" s="110">
        <f>IF(COUNTIFS($Y$2:Y2533,Y2533)=1,1,0)</f>
        <v>0</v>
      </c>
      <c r="AA2533" s="110">
        <f>SUM($Z$2:Z2533)*Z2533</f>
        <v>0</v>
      </c>
      <c r="AB2533" s="110">
        <f>COUNTIFS(resources!B:B,B2533)</f>
        <v>1</v>
      </c>
      <c r="AC2533" s="110">
        <f t="shared" si="570"/>
        <v>1</v>
      </c>
      <c r="AD2533" s="110">
        <f t="shared" si="571"/>
        <v>1</v>
      </c>
      <c r="AE2533" s="110">
        <f t="shared" si="572"/>
        <v>0</v>
      </c>
      <c r="AF2533" s="110">
        <f t="shared" si="573"/>
        <v>1</v>
      </c>
      <c r="AG2533" s="110">
        <f t="shared" si="574"/>
        <v>0</v>
      </c>
      <c r="AH2533" s="110">
        <f t="shared" si="575"/>
        <v>0</v>
      </c>
      <c r="AI2533" s="110">
        <f t="shared" si="576"/>
        <v>1</v>
      </c>
      <c r="AJ2533" s="100">
        <f>ROW()</f>
        <v>2533</v>
      </c>
      <c r="AK2533" s="100" t="e">
        <f>INDEX('BadRows RECART'!$C$2:$C$1207,MATCH(monthly_gwh_mw!AJ2533,'BadRows RECART'!$D$2:$D$1207,0))</f>
        <v>#N/A</v>
      </c>
    </row>
    <row r="2534" spans="1:37" ht="20">
      <c r="A2534" s="106" t="s">
        <v>3907</v>
      </c>
      <c r="B2534" s="106" t="s">
        <v>437</v>
      </c>
      <c r="C2534" s="106" t="s">
        <v>6313</v>
      </c>
      <c r="D2534" s="168">
        <v>2020</v>
      </c>
      <c r="E2534" s="168">
        <v>12</v>
      </c>
      <c r="F2534" s="169">
        <v>0</v>
      </c>
      <c r="G2534" s="212" t="s">
        <v>6314</v>
      </c>
      <c r="H2534" s="212" t="s">
        <v>6314</v>
      </c>
      <c r="I2534" s="106" t="s">
        <v>556</v>
      </c>
      <c r="K2534" s="83" t="s">
        <v>6314</v>
      </c>
      <c r="L2534" s="83" t="s">
        <v>6314</v>
      </c>
      <c r="M2534" s="45" t="str">
        <f>IF(
ISNA(INDEX(resources!E:E,MATCH(B2534,resources!B:B,0))),"fillme",
INDEX(resources!E:E,MATCH(B2534,resources!B:B,0)))</f>
        <v>transfer_purchase</v>
      </c>
      <c r="N2534" s="45">
        <v>1</v>
      </c>
      <c r="O2534" s="83" t="str">
        <f>IFERROR(INDEX(resources!K:K,MATCH(B2534,resources!B:B,0)),"fillme")</f>
        <v>unknown</v>
      </c>
      <c r="P2534" s="89" t="str">
        <f t="shared" si="564"/>
        <v>unknown_2020_12</v>
      </c>
      <c r="Q2534" s="87">
        <f>INDEX(elcc!G:G,MATCH(P2534,elcc!D:D,0))</f>
        <v>0</v>
      </c>
      <c r="R2534" s="89">
        <f t="shared" si="565"/>
        <v>1</v>
      </c>
      <c r="S2534" s="89" t="s">
        <v>6314</v>
      </c>
      <c r="T2534" s="89" t="s">
        <v>6314</v>
      </c>
      <c r="U2534" s="90" t="str">
        <f t="shared" si="566"/>
        <v>ok</v>
      </c>
      <c r="V2534" s="63" t="str">
        <f>INDEX(resources!F:F,MATCH(B2534,resources!B:B,0))</f>
        <v>special</v>
      </c>
      <c r="W2534" s="110">
        <f t="shared" si="567"/>
        <v>0</v>
      </c>
      <c r="X2534" s="110">
        <f t="shared" si="568"/>
        <v>0</v>
      </c>
      <c r="Y2534" s="110" t="str">
        <f t="shared" si="569"/>
        <v>transfer_purchase_raonly_na_CONFIDENTIAL</v>
      </c>
      <c r="Z2534" s="110">
        <f>IF(COUNTIFS($Y$2:Y2534,Y2534)=1,1,0)</f>
        <v>0</v>
      </c>
      <c r="AA2534" s="110">
        <f>SUM($Z$2:Z2534)*Z2534</f>
        <v>0</v>
      </c>
      <c r="AB2534" s="110">
        <f>COUNTIFS(resources!B:B,B2534)</f>
        <v>1</v>
      </c>
      <c r="AC2534" s="110">
        <f t="shared" si="570"/>
        <v>1</v>
      </c>
      <c r="AD2534" s="110">
        <f t="shared" si="571"/>
        <v>1</v>
      </c>
      <c r="AE2534" s="110">
        <f t="shared" si="572"/>
        <v>0</v>
      </c>
      <c r="AF2534" s="110">
        <f t="shared" si="573"/>
        <v>1</v>
      </c>
      <c r="AG2534" s="110">
        <f t="shared" si="574"/>
        <v>0</v>
      </c>
      <c r="AH2534" s="110">
        <f t="shared" si="575"/>
        <v>0</v>
      </c>
      <c r="AI2534" s="110">
        <f t="shared" si="576"/>
        <v>1</v>
      </c>
      <c r="AJ2534" s="100">
        <f>ROW()</f>
        <v>2534</v>
      </c>
      <c r="AK2534" s="100" t="e">
        <f>INDEX('BadRows RECART'!$C$2:$C$1207,MATCH(monthly_gwh_mw!AJ2534,'BadRows RECART'!$D$2:$D$1207,0))</f>
        <v>#N/A</v>
      </c>
    </row>
    <row r="2535" spans="1:37" ht="20">
      <c r="A2535" s="106" t="s">
        <v>3907</v>
      </c>
      <c r="B2535" s="106" t="s">
        <v>437</v>
      </c>
      <c r="C2535" s="106" t="s">
        <v>6313</v>
      </c>
      <c r="D2535" s="168">
        <v>2020</v>
      </c>
      <c r="E2535" s="168">
        <v>5</v>
      </c>
      <c r="F2535" s="169">
        <v>0</v>
      </c>
      <c r="G2535" s="212" t="s">
        <v>6314</v>
      </c>
      <c r="H2535" s="212" t="s">
        <v>6314</v>
      </c>
      <c r="I2535" s="106" t="s">
        <v>556</v>
      </c>
      <c r="K2535" s="83" t="s">
        <v>6314</v>
      </c>
      <c r="L2535" s="83" t="s">
        <v>6314</v>
      </c>
      <c r="M2535" s="45" t="str">
        <f>IF(
ISNA(INDEX(resources!E:E,MATCH(B2535,resources!B:B,0))),"fillme",
INDEX(resources!E:E,MATCH(B2535,resources!B:B,0)))</f>
        <v>transfer_purchase</v>
      </c>
      <c r="N2535" s="45">
        <v>1</v>
      </c>
      <c r="O2535" s="83" t="str">
        <f>IFERROR(INDEX(resources!K:K,MATCH(B2535,resources!B:B,0)),"fillme")</f>
        <v>unknown</v>
      </c>
      <c r="P2535" s="89" t="str">
        <f t="shared" si="564"/>
        <v>unknown_2020_5</v>
      </c>
      <c r="Q2535" s="87">
        <f>INDEX(elcc!G:G,MATCH(P2535,elcc!D:D,0))</f>
        <v>0</v>
      </c>
      <c r="R2535" s="89">
        <f t="shared" si="565"/>
        <v>1</v>
      </c>
      <c r="S2535" s="89" t="s">
        <v>6314</v>
      </c>
      <c r="T2535" s="89" t="s">
        <v>6314</v>
      </c>
      <c r="U2535" s="90" t="str">
        <f t="shared" si="566"/>
        <v>ok</v>
      </c>
      <c r="V2535" s="63" t="str">
        <f>INDEX(resources!F:F,MATCH(B2535,resources!B:B,0))</f>
        <v>special</v>
      </c>
      <c r="W2535" s="110">
        <f t="shared" si="567"/>
        <v>0</v>
      </c>
      <c r="X2535" s="110">
        <f t="shared" si="568"/>
        <v>0</v>
      </c>
      <c r="Y2535" s="110" t="str">
        <f t="shared" si="569"/>
        <v>transfer_purchase_raonly_na_CONFIDENTIAL</v>
      </c>
      <c r="Z2535" s="110">
        <f>IF(COUNTIFS($Y$2:Y2535,Y2535)=1,1,0)</f>
        <v>0</v>
      </c>
      <c r="AA2535" s="110">
        <f>SUM($Z$2:Z2535)*Z2535</f>
        <v>0</v>
      </c>
      <c r="AB2535" s="110">
        <f>COUNTIFS(resources!B:B,B2535)</f>
        <v>1</v>
      </c>
      <c r="AC2535" s="110">
        <f t="shared" si="570"/>
        <v>1</v>
      </c>
      <c r="AD2535" s="110">
        <f t="shared" si="571"/>
        <v>1</v>
      </c>
      <c r="AE2535" s="110">
        <f t="shared" si="572"/>
        <v>0</v>
      </c>
      <c r="AF2535" s="110">
        <f t="shared" si="573"/>
        <v>1</v>
      </c>
      <c r="AG2535" s="110">
        <f t="shared" si="574"/>
        <v>0</v>
      </c>
      <c r="AH2535" s="110">
        <f t="shared" si="575"/>
        <v>0</v>
      </c>
      <c r="AI2535" s="110">
        <f t="shared" si="576"/>
        <v>1</v>
      </c>
      <c r="AJ2535" s="100">
        <f>ROW()</f>
        <v>2535</v>
      </c>
      <c r="AK2535" s="100" t="e">
        <f>INDEX('BadRows RECART'!$C$2:$C$1207,MATCH(monthly_gwh_mw!AJ2535,'BadRows RECART'!$D$2:$D$1207,0))</f>
        <v>#N/A</v>
      </c>
    </row>
    <row r="2536" spans="1:37" ht="20">
      <c r="A2536" s="106" t="s">
        <v>3907</v>
      </c>
      <c r="B2536" s="106" t="s">
        <v>437</v>
      </c>
      <c r="C2536" s="106" t="s">
        <v>6313</v>
      </c>
      <c r="D2536" s="168">
        <v>2020</v>
      </c>
      <c r="E2536" s="168">
        <v>5</v>
      </c>
      <c r="F2536" s="169">
        <v>0</v>
      </c>
      <c r="G2536" s="212" t="s">
        <v>6314</v>
      </c>
      <c r="H2536" s="212" t="s">
        <v>6314</v>
      </c>
      <c r="I2536" s="106" t="s">
        <v>556</v>
      </c>
      <c r="K2536" s="83" t="s">
        <v>6314</v>
      </c>
      <c r="L2536" s="83" t="s">
        <v>6314</v>
      </c>
      <c r="M2536" s="45" t="str">
        <f>IF(
ISNA(INDEX(resources!E:E,MATCH(B2536,resources!B:B,0))),"fillme",
INDEX(resources!E:E,MATCH(B2536,resources!B:B,0)))</f>
        <v>transfer_purchase</v>
      </c>
      <c r="N2536" s="45">
        <v>1</v>
      </c>
      <c r="O2536" s="83" t="str">
        <f>IFERROR(INDEX(resources!K:K,MATCH(B2536,resources!B:B,0)),"fillme")</f>
        <v>unknown</v>
      </c>
      <c r="P2536" s="89" t="str">
        <f t="shared" si="564"/>
        <v>unknown_2020_5</v>
      </c>
      <c r="Q2536" s="87">
        <f>INDEX(elcc!G:G,MATCH(P2536,elcc!D:D,0))</f>
        <v>0</v>
      </c>
      <c r="R2536" s="89">
        <f t="shared" si="565"/>
        <v>1</v>
      </c>
      <c r="S2536" s="89" t="s">
        <v>6314</v>
      </c>
      <c r="T2536" s="89" t="s">
        <v>6314</v>
      </c>
      <c r="U2536" s="90" t="str">
        <f t="shared" si="566"/>
        <v>ok</v>
      </c>
      <c r="V2536" s="63" t="str">
        <f>INDEX(resources!F:F,MATCH(B2536,resources!B:B,0))</f>
        <v>special</v>
      </c>
      <c r="W2536" s="110">
        <f t="shared" si="567"/>
        <v>0</v>
      </c>
      <c r="X2536" s="110">
        <f t="shared" si="568"/>
        <v>0</v>
      </c>
      <c r="Y2536" s="110" t="str">
        <f t="shared" si="569"/>
        <v>transfer_purchase_raonly_na_CONFIDENTIAL</v>
      </c>
      <c r="Z2536" s="110">
        <f>IF(COUNTIFS($Y$2:Y2536,Y2536)=1,1,0)</f>
        <v>0</v>
      </c>
      <c r="AA2536" s="110">
        <f>SUM($Z$2:Z2536)*Z2536</f>
        <v>0</v>
      </c>
      <c r="AB2536" s="110">
        <f>COUNTIFS(resources!B:B,B2536)</f>
        <v>1</v>
      </c>
      <c r="AC2536" s="110">
        <f t="shared" si="570"/>
        <v>1</v>
      </c>
      <c r="AD2536" s="110">
        <f t="shared" si="571"/>
        <v>1</v>
      </c>
      <c r="AE2536" s="110">
        <f t="shared" si="572"/>
        <v>0</v>
      </c>
      <c r="AF2536" s="110">
        <f t="shared" si="573"/>
        <v>1</v>
      </c>
      <c r="AG2536" s="110">
        <f t="shared" si="574"/>
        <v>0</v>
      </c>
      <c r="AH2536" s="110">
        <f t="shared" si="575"/>
        <v>0</v>
      </c>
      <c r="AI2536" s="110">
        <f t="shared" si="576"/>
        <v>1</v>
      </c>
      <c r="AJ2536" s="100">
        <f>ROW()</f>
        <v>2536</v>
      </c>
      <c r="AK2536" s="100" t="e">
        <f>INDEX('BadRows RECART'!$C$2:$C$1207,MATCH(monthly_gwh_mw!AJ2536,'BadRows RECART'!$D$2:$D$1207,0))</f>
        <v>#N/A</v>
      </c>
    </row>
    <row r="2537" spans="1:37" ht="20">
      <c r="A2537" s="106" t="s">
        <v>3907</v>
      </c>
      <c r="B2537" s="106" t="s">
        <v>437</v>
      </c>
      <c r="C2537" s="106" t="s">
        <v>6313</v>
      </c>
      <c r="D2537" s="168">
        <v>2020</v>
      </c>
      <c r="E2537" s="168">
        <v>5</v>
      </c>
      <c r="F2537" s="169">
        <v>0</v>
      </c>
      <c r="G2537" s="212" t="s">
        <v>6314</v>
      </c>
      <c r="H2537" s="212" t="s">
        <v>6314</v>
      </c>
      <c r="I2537" s="106" t="s">
        <v>556</v>
      </c>
      <c r="K2537" s="83" t="s">
        <v>6314</v>
      </c>
      <c r="L2537" s="83" t="s">
        <v>6314</v>
      </c>
      <c r="M2537" s="45" t="str">
        <f>IF(
ISNA(INDEX(resources!E:E,MATCH(B2537,resources!B:B,0))),"fillme",
INDEX(resources!E:E,MATCH(B2537,resources!B:B,0)))</f>
        <v>transfer_purchase</v>
      </c>
      <c r="N2537" s="45">
        <v>1</v>
      </c>
      <c r="O2537" s="83" t="str">
        <f>IFERROR(INDEX(resources!K:K,MATCH(B2537,resources!B:B,0)),"fillme")</f>
        <v>unknown</v>
      </c>
      <c r="P2537" s="89" t="str">
        <f t="shared" si="564"/>
        <v>unknown_2020_5</v>
      </c>
      <c r="Q2537" s="87">
        <f>INDEX(elcc!G:G,MATCH(P2537,elcc!D:D,0))</f>
        <v>0</v>
      </c>
      <c r="R2537" s="89">
        <f t="shared" si="565"/>
        <v>1</v>
      </c>
      <c r="S2537" s="89" t="s">
        <v>6314</v>
      </c>
      <c r="T2537" s="89" t="s">
        <v>6314</v>
      </c>
      <c r="U2537" s="90" t="str">
        <f t="shared" si="566"/>
        <v>ok</v>
      </c>
      <c r="V2537" s="63" t="str">
        <f>INDEX(resources!F:F,MATCH(B2537,resources!B:B,0))</f>
        <v>special</v>
      </c>
      <c r="W2537" s="110">
        <f t="shared" si="567"/>
        <v>0</v>
      </c>
      <c r="X2537" s="110">
        <f t="shared" si="568"/>
        <v>0</v>
      </c>
      <c r="Y2537" s="110" t="str">
        <f t="shared" si="569"/>
        <v>transfer_purchase_raonly_na_CONFIDENTIAL</v>
      </c>
      <c r="Z2537" s="110">
        <f>IF(COUNTIFS($Y$2:Y2537,Y2537)=1,1,0)</f>
        <v>0</v>
      </c>
      <c r="AA2537" s="110">
        <f>SUM($Z$2:Z2537)*Z2537</f>
        <v>0</v>
      </c>
      <c r="AB2537" s="110">
        <f>COUNTIFS(resources!B:B,B2537)</f>
        <v>1</v>
      </c>
      <c r="AC2537" s="110">
        <f t="shared" si="570"/>
        <v>1</v>
      </c>
      <c r="AD2537" s="110">
        <f t="shared" si="571"/>
        <v>1</v>
      </c>
      <c r="AE2537" s="110">
        <f t="shared" si="572"/>
        <v>0</v>
      </c>
      <c r="AF2537" s="110">
        <f t="shared" si="573"/>
        <v>1</v>
      </c>
      <c r="AG2537" s="110">
        <f t="shared" si="574"/>
        <v>0</v>
      </c>
      <c r="AH2537" s="110">
        <f t="shared" si="575"/>
        <v>0</v>
      </c>
      <c r="AI2537" s="110">
        <f t="shared" si="576"/>
        <v>1</v>
      </c>
      <c r="AJ2537" s="100">
        <f>ROW()</f>
        <v>2537</v>
      </c>
      <c r="AK2537" s="100" t="e">
        <f>INDEX('BadRows RECART'!$C$2:$C$1207,MATCH(monthly_gwh_mw!AJ2537,'BadRows RECART'!$D$2:$D$1207,0))</f>
        <v>#N/A</v>
      </c>
    </row>
    <row r="2538" spans="1:37" ht="20">
      <c r="A2538" s="106" t="s">
        <v>3907</v>
      </c>
      <c r="B2538" s="106" t="s">
        <v>437</v>
      </c>
      <c r="C2538" s="106" t="s">
        <v>6313</v>
      </c>
      <c r="D2538" s="168">
        <v>2020</v>
      </c>
      <c r="E2538" s="168">
        <v>5</v>
      </c>
      <c r="F2538" s="169">
        <v>0</v>
      </c>
      <c r="G2538" s="212" t="s">
        <v>6314</v>
      </c>
      <c r="H2538" s="212" t="s">
        <v>6314</v>
      </c>
      <c r="I2538" s="106" t="s">
        <v>556</v>
      </c>
      <c r="K2538" s="83" t="s">
        <v>6314</v>
      </c>
      <c r="L2538" s="83" t="s">
        <v>6314</v>
      </c>
      <c r="M2538" s="45" t="str">
        <f>IF(
ISNA(INDEX(resources!E:E,MATCH(B2538,resources!B:B,0))),"fillme",
INDEX(resources!E:E,MATCH(B2538,resources!B:B,0)))</f>
        <v>transfer_purchase</v>
      </c>
      <c r="N2538" s="45">
        <v>1</v>
      </c>
      <c r="O2538" s="83" t="str">
        <f>IFERROR(INDEX(resources!K:K,MATCH(B2538,resources!B:B,0)),"fillme")</f>
        <v>unknown</v>
      </c>
      <c r="P2538" s="89" t="str">
        <f t="shared" si="564"/>
        <v>unknown_2020_5</v>
      </c>
      <c r="Q2538" s="87">
        <f>INDEX(elcc!G:G,MATCH(P2538,elcc!D:D,0))</f>
        <v>0</v>
      </c>
      <c r="R2538" s="89">
        <f t="shared" si="565"/>
        <v>1</v>
      </c>
      <c r="S2538" s="89" t="s">
        <v>6314</v>
      </c>
      <c r="T2538" s="89" t="s">
        <v>6314</v>
      </c>
      <c r="U2538" s="90" t="str">
        <f t="shared" si="566"/>
        <v>ok</v>
      </c>
      <c r="V2538" s="63" t="str">
        <f>INDEX(resources!F:F,MATCH(B2538,resources!B:B,0))</f>
        <v>special</v>
      </c>
      <c r="W2538" s="110">
        <f t="shared" si="567"/>
        <v>0</v>
      </c>
      <c r="X2538" s="110">
        <f t="shared" si="568"/>
        <v>0</v>
      </c>
      <c r="Y2538" s="110" t="str">
        <f t="shared" si="569"/>
        <v>transfer_purchase_raonly_na_CONFIDENTIAL</v>
      </c>
      <c r="Z2538" s="110">
        <f>IF(COUNTIFS($Y$2:Y2538,Y2538)=1,1,0)</f>
        <v>0</v>
      </c>
      <c r="AA2538" s="110">
        <f>SUM($Z$2:Z2538)*Z2538</f>
        <v>0</v>
      </c>
      <c r="AB2538" s="110">
        <f>COUNTIFS(resources!B:B,B2538)</f>
        <v>1</v>
      </c>
      <c r="AC2538" s="110">
        <f t="shared" si="570"/>
        <v>1</v>
      </c>
      <c r="AD2538" s="110">
        <f t="shared" si="571"/>
        <v>1</v>
      </c>
      <c r="AE2538" s="110">
        <f t="shared" si="572"/>
        <v>0</v>
      </c>
      <c r="AF2538" s="110">
        <f t="shared" si="573"/>
        <v>1</v>
      </c>
      <c r="AG2538" s="110">
        <f t="shared" si="574"/>
        <v>0</v>
      </c>
      <c r="AH2538" s="110">
        <f t="shared" si="575"/>
        <v>0</v>
      </c>
      <c r="AI2538" s="110">
        <f t="shared" si="576"/>
        <v>1</v>
      </c>
      <c r="AJ2538" s="100">
        <f>ROW()</f>
        <v>2538</v>
      </c>
      <c r="AK2538" s="100" t="e">
        <f>INDEX('BadRows RECART'!$C$2:$C$1207,MATCH(monthly_gwh_mw!AJ2538,'BadRows RECART'!$D$2:$D$1207,0))</f>
        <v>#N/A</v>
      </c>
    </row>
    <row r="2539" spans="1:37" ht="20">
      <c r="A2539" s="106" t="s">
        <v>3907</v>
      </c>
      <c r="B2539" s="106" t="s">
        <v>437</v>
      </c>
      <c r="C2539" s="106" t="s">
        <v>6313</v>
      </c>
      <c r="D2539" s="168">
        <v>2020</v>
      </c>
      <c r="E2539" s="168">
        <v>5</v>
      </c>
      <c r="F2539" s="169">
        <v>0</v>
      </c>
      <c r="G2539" s="212" t="s">
        <v>6314</v>
      </c>
      <c r="H2539" s="212" t="s">
        <v>6314</v>
      </c>
      <c r="I2539" s="106" t="s">
        <v>556</v>
      </c>
      <c r="K2539" s="83" t="s">
        <v>6314</v>
      </c>
      <c r="L2539" s="83" t="s">
        <v>6314</v>
      </c>
      <c r="M2539" s="45" t="str">
        <f>IF(
ISNA(INDEX(resources!E:E,MATCH(B2539,resources!B:B,0))),"fillme",
INDEX(resources!E:E,MATCH(B2539,resources!B:B,0)))</f>
        <v>transfer_purchase</v>
      </c>
      <c r="N2539" s="45">
        <v>1</v>
      </c>
      <c r="O2539" s="83" t="str">
        <f>IFERROR(INDEX(resources!K:K,MATCH(B2539,resources!B:B,0)),"fillme")</f>
        <v>unknown</v>
      </c>
      <c r="P2539" s="89" t="str">
        <f t="shared" si="564"/>
        <v>unknown_2020_5</v>
      </c>
      <c r="Q2539" s="87">
        <f>INDEX(elcc!G:G,MATCH(P2539,elcc!D:D,0))</f>
        <v>0</v>
      </c>
      <c r="R2539" s="89">
        <f t="shared" si="565"/>
        <v>1</v>
      </c>
      <c r="S2539" s="89" t="s">
        <v>6314</v>
      </c>
      <c r="T2539" s="89" t="s">
        <v>6314</v>
      </c>
      <c r="U2539" s="90" t="str">
        <f t="shared" si="566"/>
        <v>ok</v>
      </c>
      <c r="V2539" s="63" t="str">
        <f>INDEX(resources!F:F,MATCH(B2539,resources!B:B,0))</f>
        <v>special</v>
      </c>
      <c r="W2539" s="110">
        <f t="shared" si="567"/>
        <v>0</v>
      </c>
      <c r="X2539" s="110">
        <f t="shared" si="568"/>
        <v>0</v>
      </c>
      <c r="Y2539" s="110" t="str">
        <f t="shared" si="569"/>
        <v>transfer_purchase_raonly_na_CONFIDENTIAL</v>
      </c>
      <c r="Z2539" s="110">
        <f>IF(COUNTIFS($Y$2:Y2539,Y2539)=1,1,0)</f>
        <v>0</v>
      </c>
      <c r="AA2539" s="110">
        <f>SUM($Z$2:Z2539)*Z2539</f>
        <v>0</v>
      </c>
      <c r="AB2539" s="110">
        <f>COUNTIFS(resources!B:B,B2539)</f>
        <v>1</v>
      </c>
      <c r="AC2539" s="110">
        <f t="shared" si="570"/>
        <v>1</v>
      </c>
      <c r="AD2539" s="110">
        <f t="shared" si="571"/>
        <v>1</v>
      </c>
      <c r="AE2539" s="110">
        <f t="shared" si="572"/>
        <v>0</v>
      </c>
      <c r="AF2539" s="110">
        <f t="shared" si="573"/>
        <v>1</v>
      </c>
      <c r="AG2539" s="110">
        <f t="shared" si="574"/>
        <v>0</v>
      </c>
      <c r="AH2539" s="110">
        <f t="shared" si="575"/>
        <v>0</v>
      </c>
      <c r="AI2539" s="110">
        <f t="shared" si="576"/>
        <v>1</v>
      </c>
      <c r="AJ2539" s="100">
        <f>ROW()</f>
        <v>2539</v>
      </c>
      <c r="AK2539" s="100" t="e">
        <f>INDEX('BadRows RECART'!$C$2:$C$1207,MATCH(monthly_gwh_mw!AJ2539,'BadRows RECART'!$D$2:$D$1207,0))</f>
        <v>#N/A</v>
      </c>
    </row>
    <row r="2540" spans="1:37" ht="20">
      <c r="A2540" s="106" t="s">
        <v>3907</v>
      </c>
      <c r="B2540" s="106" t="s">
        <v>437</v>
      </c>
      <c r="C2540" s="106" t="s">
        <v>6313</v>
      </c>
      <c r="D2540" s="168">
        <v>2020</v>
      </c>
      <c r="E2540" s="168">
        <v>5</v>
      </c>
      <c r="F2540" s="169">
        <v>0</v>
      </c>
      <c r="G2540" s="212" t="s">
        <v>6314</v>
      </c>
      <c r="H2540" s="212" t="s">
        <v>6314</v>
      </c>
      <c r="I2540" s="106" t="s">
        <v>556</v>
      </c>
      <c r="K2540" s="83" t="s">
        <v>6314</v>
      </c>
      <c r="L2540" s="83" t="s">
        <v>6314</v>
      </c>
      <c r="M2540" s="45" t="str">
        <f>IF(
ISNA(INDEX(resources!E:E,MATCH(B2540,resources!B:B,0))),"fillme",
INDEX(resources!E:E,MATCH(B2540,resources!B:B,0)))</f>
        <v>transfer_purchase</v>
      </c>
      <c r="N2540" s="45">
        <v>1</v>
      </c>
      <c r="O2540" s="83" t="str">
        <f>IFERROR(INDEX(resources!K:K,MATCH(B2540,resources!B:B,0)),"fillme")</f>
        <v>unknown</v>
      </c>
      <c r="P2540" s="89" t="str">
        <f t="shared" ref="P2540:P2603" si="577">O2540&amp;"_"&amp;D2540&amp;"_"&amp;E2540</f>
        <v>unknown_2020_5</v>
      </c>
      <c r="Q2540" s="87">
        <f>INDEX(elcc!G:G,MATCH(P2540,elcc!D:D,0))</f>
        <v>0</v>
      </c>
      <c r="R2540" s="89">
        <f t="shared" ref="R2540:R2603" si="578">IF(O2540="battery",MIN(1,J2540/4),1)</f>
        <v>1</v>
      </c>
      <c r="S2540" s="89" t="s">
        <v>6314</v>
      </c>
      <c r="T2540" s="89" t="s">
        <v>6314</v>
      </c>
      <c r="U2540" s="90" t="str">
        <f t="shared" ref="U2540:U2603" si="579">IF(ISERROR(T2540),"error in NQC data entry; please check blue and purple data entered. You need to provide either a contracted NQC value in Column G, or allow the template to calculate one using Columns H,L,Q, and R","ok")</f>
        <v>ok</v>
      </c>
      <c r="V2540" s="63" t="str">
        <f>INDEX(resources!F:F,MATCH(B2540,resources!B:B,0))</f>
        <v>special</v>
      </c>
      <c r="W2540" s="110">
        <f t="shared" ref="W2540:W2603" si="580">(F2540&gt;0)*1</f>
        <v>0</v>
      </c>
      <c r="X2540" s="110">
        <f t="shared" ref="X2540:X2603" si="581">COUNTIFS(G2540:H2540,"&gt;0")</f>
        <v>0</v>
      </c>
      <c r="Y2540" s="110" t="str">
        <f t="shared" ref="Y2540:Y2603" si="582">B2540&amp;"_"&amp;C2540&amp;"_"&amp;K2540</f>
        <v>transfer_purchase_raonly_na_CONFIDENTIAL</v>
      </c>
      <c r="Z2540" s="110">
        <f>IF(COUNTIFS($Y$2:Y2540,Y2540)=1,1,0)</f>
        <v>0</v>
      </c>
      <c r="AA2540" s="110">
        <f>SUM($Z$2:Z2540)*Z2540</f>
        <v>0</v>
      </c>
      <c r="AB2540" s="110">
        <f>COUNTIFS(resources!B:B,B2540)</f>
        <v>1</v>
      </c>
      <c r="AC2540" s="110">
        <f t="shared" ref="AC2540:AC2603" si="583">AND(ISNUMBER(D2540),(D2540&gt;2019))*1</f>
        <v>1</v>
      </c>
      <c r="AD2540" s="110">
        <f t="shared" ref="AD2540:AD2603" si="584">AND(ISNUMBER(E2540),E2540&gt;=1,E2540&lt;=12)*1</f>
        <v>1</v>
      </c>
      <c r="AE2540" s="110">
        <f t="shared" ref="AE2540:AE2603" si="585">AND(COUNT(G2540:H2540)=1,COUNT(F2540)=1)*1</f>
        <v>0</v>
      </c>
      <c r="AF2540" s="110">
        <f t="shared" ref="AF2540:AF2603" si="586">(COUNTIFS(K2540:O2540,"fillme")=0)*1</f>
        <v>1</v>
      </c>
      <c r="AG2540" s="110">
        <f t="shared" ref="AG2540:AG2603" si="587">ISNUMBER(L2540)*1</f>
        <v>0</v>
      </c>
      <c r="AH2540" s="110">
        <f t="shared" ref="AH2540:AH2603" si="588">NOT(AND(G2540&gt;0,H2540&gt;0))*1</f>
        <v>0</v>
      </c>
      <c r="AI2540" s="110">
        <f t="shared" ref="AI2540:AI2603" si="589">(U2540="ok")*1</f>
        <v>1</v>
      </c>
      <c r="AJ2540" s="100">
        <f>ROW()</f>
        <v>2540</v>
      </c>
      <c r="AK2540" s="100" t="e">
        <f>INDEX('BadRows RECART'!$C$2:$C$1207,MATCH(monthly_gwh_mw!AJ2540,'BadRows RECART'!$D$2:$D$1207,0))</f>
        <v>#N/A</v>
      </c>
    </row>
    <row r="2541" spans="1:37" ht="20">
      <c r="A2541" s="106" t="s">
        <v>3907</v>
      </c>
      <c r="B2541" s="106" t="s">
        <v>437</v>
      </c>
      <c r="C2541" s="106" t="s">
        <v>6313</v>
      </c>
      <c r="D2541" s="168">
        <v>2020</v>
      </c>
      <c r="E2541" s="168">
        <v>5</v>
      </c>
      <c r="F2541" s="169">
        <v>0</v>
      </c>
      <c r="G2541" s="212" t="s">
        <v>6314</v>
      </c>
      <c r="H2541" s="212" t="s">
        <v>6314</v>
      </c>
      <c r="I2541" s="106" t="s">
        <v>556</v>
      </c>
      <c r="K2541" s="83" t="s">
        <v>6314</v>
      </c>
      <c r="L2541" s="83" t="s">
        <v>6314</v>
      </c>
      <c r="M2541" s="45" t="str">
        <f>IF(
ISNA(INDEX(resources!E:E,MATCH(B2541,resources!B:B,0))),"fillme",
INDEX(resources!E:E,MATCH(B2541,resources!B:B,0)))</f>
        <v>transfer_purchase</v>
      </c>
      <c r="N2541" s="45">
        <v>1</v>
      </c>
      <c r="O2541" s="83" t="str">
        <f>IFERROR(INDEX(resources!K:K,MATCH(B2541,resources!B:B,0)),"fillme")</f>
        <v>unknown</v>
      </c>
      <c r="P2541" s="89" t="str">
        <f t="shared" si="577"/>
        <v>unknown_2020_5</v>
      </c>
      <c r="Q2541" s="87">
        <f>INDEX(elcc!G:G,MATCH(P2541,elcc!D:D,0))</f>
        <v>0</v>
      </c>
      <c r="R2541" s="89">
        <f t="shared" si="578"/>
        <v>1</v>
      </c>
      <c r="S2541" s="89" t="s">
        <v>6314</v>
      </c>
      <c r="T2541" s="89" t="s">
        <v>6314</v>
      </c>
      <c r="U2541" s="90" t="str">
        <f t="shared" si="579"/>
        <v>ok</v>
      </c>
      <c r="V2541" s="63" t="str">
        <f>INDEX(resources!F:F,MATCH(B2541,resources!B:B,0))</f>
        <v>special</v>
      </c>
      <c r="W2541" s="110">
        <f t="shared" si="580"/>
        <v>0</v>
      </c>
      <c r="X2541" s="110">
        <f t="shared" si="581"/>
        <v>0</v>
      </c>
      <c r="Y2541" s="110" t="str">
        <f t="shared" si="582"/>
        <v>transfer_purchase_raonly_na_CONFIDENTIAL</v>
      </c>
      <c r="Z2541" s="110">
        <f>IF(COUNTIFS($Y$2:Y2541,Y2541)=1,1,0)</f>
        <v>0</v>
      </c>
      <c r="AA2541" s="110">
        <f>SUM($Z$2:Z2541)*Z2541</f>
        <v>0</v>
      </c>
      <c r="AB2541" s="110">
        <f>COUNTIFS(resources!B:B,B2541)</f>
        <v>1</v>
      </c>
      <c r="AC2541" s="110">
        <f t="shared" si="583"/>
        <v>1</v>
      </c>
      <c r="AD2541" s="110">
        <f t="shared" si="584"/>
        <v>1</v>
      </c>
      <c r="AE2541" s="110">
        <f t="shared" si="585"/>
        <v>0</v>
      </c>
      <c r="AF2541" s="110">
        <f t="shared" si="586"/>
        <v>1</v>
      </c>
      <c r="AG2541" s="110">
        <f t="shared" si="587"/>
        <v>0</v>
      </c>
      <c r="AH2541" s="110">
        <f t="shared" si="588"/>
        <v>0</v>
      </c>
      <c r="AI2541" s="110">
        <f t="shared" si="589"/>
        <v>1</v>
      </c>
      <c r="AJ2541" s="100">
        <f>ROW()</f>
        <v>2541</v>
      </c>
      <c r="AK2541" s="100" t="e">
        <f>INDEX('BadRows RECART'!$C$2:$C$1207,MATCH(monthly_gwh_mw!AJ2541,'BadRows RECART'!$D$2:$D$1207,0))</f>
        <v>#N/A</v>
      </c>
    </row>
    <row r="2542" spans="1:37" ht="20">
      <c r="A2542" s="106" t="s">
        <v>3907</v>
      </c>
      <c r="B2542" s="106" t="s">
        <v>437</v>
      </c>
      <c r="C2542" s="106" t="s">
        <v>6313</v>
      </c>
      <c r="D2542" s="168">
        <v>2020</v>
      </c>
      <c r="E2542" s="168">
        <v>5</v>
      </c>
      <c r="F2542" s="169">
        <v>0</v>
      </c>
      <c r="G2542" s="212" t="s">
        <v>6314</v>
      </c>
      <c r="H2542" s="212" t="s">
        <v>6314</v>
      </c>
      <c r="I2542" s="106" t="s">
        <v>556</v>
      </c>
      <c r="K2542" s="83" t="s">
        <v>6314</v>
      </c>
      <c r="L2542" s="83" t="s">
        <v>6314</v>
      </c>
      <c r="M2542" s="45" t="str">
        <f>IF(
ISNA(INDEX(resources!E:E,MATCH(B2542,resources!B:B,0))),"fillme",
INDEX(resources!E:E,MATCH(B2542,resources!B:B,0)))</f>
        <v>transfer_purchase</v>
      </c>
      <c r="N2542" s="45">
        <v>1</v>
      </c>
      <c r="O2542" s="83" t="str">
        <f>IFERROR(INDEX(resources!K:K,MATCH(B2542,resources!B:B,0)),"fillme")</f>
        <v>unknown</v>
      </c>
      <c r="P2542" s="89" t="str">
        <f t="shared" si="577"/>
        <v>unknown_2020_5</v>
      </c>
      <c r="Q2542" s="87">
        <f>INDEX(elcc!G:G,MATCH(P2542,elcc!D:D,0))</f>
        <v>0</v>
      </c>
      <c r="R2542" s="89">
        <f t="shared" si="578"/>
        <v>1</v>
      </c>
      <c r="S2542" s="89" t="s">
        <v>6314</v>
      </c>
      <c r="T2542" s="89" t="s">
        <v>6314</v>
      </c>
      <c r="U2542" s="90" t="str">
        <f t="shared" si="579"/>
        <v>ok</v>
      </c>
      <c r="V2542" s="63" t="str">
        <f>INDEX(resources!F:F,MATCH(B2542,resources!B:B,0))</f>
        <v>special</v>
      </c>
      <c r="W2542" s="110">
        <f t="shared" si="580"/>
        <v>0</v>
      </c>
      <c r="X2542" s="110">
        <f t="shared" si="581"/>
        <v>0</v>
      </c>
      <c r="Y2542" s="110" t="str">
        <f t="shared" si="582"/>
        <v>transfer_purchase_raonly_na_CONFIDENTIAL</v>
      </c>
      <c r="Z2542" s="110">
        <f>IF(COUNTIFS($Y$2:Y2542,Y2542)=1,1,0)</f>
        <v>0</v>
      </c>
      <c r="AA2542" s="110">
        <f>SUM($Z$2:Z2542)*Z2542</f>
        <v>0</v>
      </c>
      <c r="AB2542" s="110">
        <f>COUNTIFS(resources!B:B,B2542)</f>
        <v>1</v>
      </c>
      <c r="AC2542" s="110">
        <f t="shared" si="583"/>
        <v>1</v>
      </c>
      <c r="AD2542" s="110">
        <f t="shared" si="584"/>
        <v>1</v>
      </c>
      <c r="AE2542" s="110">
        <f t="shared" si="585"/>
        <v>0</v>
      </c>
      <c r="AF2542" s="110">
        <f t="shared" si="586"/>
        <v>1</v>
      </c>
      <c r="AG2542" s="110">
        <f t="shared" si="587"/>
        <v>0</v>
      </c>
      <c r="AH2542" s="110">
        <f t="shared" si="588"/>
        <v>0</v>
      </c>
      <c r="AI2542" s="110">
        <f t="shared" si="589"/>
        <v>1</v>
      </c>
      <c r="AJ2542" s="100">
        <f>ROW()</f>
        <v>2542</v>
      </c>
      <c r="AK2542" s="100" t="e">
        <f>INDEX('BadRows RECART'!$C$2:$C$1207,MATCH(monthly_gwh_mw!AJ2542,'BadRows RECART'!$D$2:$D$1207,0))</f>
        <v>#N/A</v>
      </c>
    </row>
    <row r="2543" spans="1:37" ht="20">
      <c r="A2543" s="106" t="s">
        <v>3907</v>
      </c>
      <c r="B2543" s="106" t="s">
        <v>437</v>
      </c>
      <c r="C2543" s="106" t="s">
        <v>6313</v>
      </c>
      <c r="D2543" s="168">
        <v>2020</v>
      </c>
      <c r="E2543" s="168">
        <v>5</v>
      </c>
      <c r="F2543" s="169">
        <v>0</v>
      </c>
      <c r="G2543" s="212" t="s">
        <v>6314</v>
      </c>
      <c r="H2543" s="212" t="s">
        <v>6314</v>
      </c>
      <c r="I2543" s="106" t="s">
        <v>556</v>
      </c>
      <c r="K2543" s="83" t="s">
        <v>6314</v>
      </c>
      <c r="L2543" s="83" t="s">
        <v>6314</v>
      </c>
      <c r="M2543" s="45" t="str">
        <f>IF(
ISNA(INDEX(resources!E:E,MATCH(B2543,resources!B:B,0))),"fillme",
INDEX(resources!E:E,MATCH(B2543,resources!B:B,0)))</f>
        <v>transfer_purchase</v>
      </c>
      <c r="N2543" s="45">
        <v>1</v>
      </c>
      <c r="O2543" s="83" t="str">
        <f>IFERROR(INDEX(resources!K:K,MATCH(B2543,resources!B:B,0)),"fillme")</f>
        <v>unknown</v>
      </c>
      <c r="P2543" s="89" t="str">
        <f t="shared" si="577"/>
        <v>unknown_2020_5</v>
      </c>
      <c r="Q2543" s="87">
        <f>INDEX(elcc!G:G,MATCH(P2543,elcc!D:D,0))</f>
        <v>0</v>
      </c>
      <c r="R2543" s="89">
        <f t="shared" si="578"/>
        <v>1</v>
      </c>
      <c r="S2543" s="89" t="s">
        <v>6314</v>
      </c>
      <c r="T2543" s="89" t="s">
        <v>6314</v>
      </c>
      <c r="U2543" s="90" t="str">
        <f t="shared" si="579"/>
        <v>ok</v>
      </c>
      <c r="V2543" s="63" t="str">
        <f>INDEX(resources!F:F,MATCH(B2543,resources!B:B,0))</f>
        <v>special</v>
      </c>
      <c r="W2543" s="110">
        <f t="shared" si="580"/>
        <v>0</v>
      </c>
      <c r="X2543" s="110">
        <f t="shared" si="581"/>
        <v>0</v>
      </c>
      <c r="Y2543" s="110" t="str">
        <f t="shared" si="582"/>
        <v>transfer_purchase_raonly_na_CONFIDENTIAL</v>
      </c>
      <c r="Z2543" s="110">
        <f>IF(COUNTIFS($Y$2:Y2543,Y2543)=1,1,0)</f>
        <v>0</v>
      </c>
      <c r="AA2543" s="110">
        <f>SUM($Z$2:Z2543)*Z2543</f>
        <v>0</v>
      </c>
      <c r="AB2543" s="110">
        <f>COUNTIFS(resources!B:B,B2543)</f>
        <v>1</v>
      </c>
      <c r="AC2543" s="110">
        <f t="shared" si="583"/>
        <v>1</v>
      </c>
      <c r="AD2543" s="110">
        <f t="shared" si="584"/>
        <v>1</v>
      </c>
      <c r="AE2543" s="110">
        <f t="shared" si="585"/>
        <v>0</v>
      </c>
      <c r="AF2543" s="110">
        <f t="shared" si="586"/>
        <v>1</v>
      </c>
      <c r="AG2543" s="110">
        <f t="shared" si="587"/>
        <v>0</v>
      </c>
      <c r="AH2543" s="110">
        <f t="shared" si="588"/>
        <v>0</v>
      </c>
      <c r="AI2543" s="110">
        <f t="shared" si="589"/>
        <v>1</v>
      </c>
      <c r="AJ2543" s="100">
        <f>ROW()</f>
        <v>2543</v>
      </c>
      <c r="AK2543" s="100" t="e">
        <f>INDEX('BadRows RECART'!$C$2:$C$1207,MATCH(monthly_gwh_mw!AJ2543,'BadRows RECART'!$D$2:$D$1207,0))</f>
        <v>#N/A</v>
      </c>
    </row>
    <row r="2544" spans="1:37" ht="20">
      <c r="A2544" s="106" t="s">
        <v>3907</v>
      </c>
      <c r="B2544" s="106" t="s">
        <v>437</v>
      </c>
      <c r="C2544" s="106" t="s">
        <v>6313</v>
      </c>
      <c r="D2544" s="168">
        <v>2020</v>
      </c>
      <c r="E2544" s="168">
        <v>6</v>
      </c>
      <c r="F2544" s="169">
        <v>0</v>
      </c>
      <c r="G2544" s="212" t="s">
        <v>6314</v>
      </c>
      <c r="H2544" s="212" t="s">
        <v>6314</v>
      </c>
      <c r="I2544" s="106" t="s">
        <v>556</v>
      </c>
      <c r="K2544" s="83" t="s">
        <v>6314</v>
      </c>
      <c r="L2544" s="83" t="s">
        <v>6314</v>
      </c>
      <c r="M2544" s="45" t="str">
        <f>IF(
ISNA(INDEX(resources!E:E,MATCH(B2544,resources!B:B,0))),"fillme",
INDEX(resources!E:E,MATCH(B2544,resources!B:B,0)))</f>
        <v>transfer_purchase</v>
      </c>
      <c r="N2544" s="45">
        <v>1</v>
      </c>
      <c r="O2544" s="83" t="str">
        <f>IFERROR(INDEX(resources!K:K,MATCH(B2544,resources!B:B,0)),"fillme")</f>
        <v>unknown</v>
      </c>
      <c r="P2544" s="89" t="str">
        <f t="shared" si="577"/>
        <v>unknown_2020_6</v>
      </c>
      <c r="Q2544" s="87">
        <f>INDEX(elcc!G:G,MATCH(P2544,elcc!D:D,0))</f>
        <v>0</v>
      </c>
      <c r="R2544" s="89">
        <f t="shared" si="578"/>
        <v>1</v>
      </c>
      <c r="S2544" s="89" t="s">
        <v>6314</v>
      </c>
      <c r="T2544" s="89" t="s">
        <v>6314</v>
      </c>
      <c r="U2544" s="90" t="str">
        <f t="shared" si="579"/>
        <v>ok</v>
      </c>
      <c r="V2544" s="63" t="str">
        <f>INDEX(resources!F:F,MATCH(B2544,resources!B:B,0))</f>
        <v>special</v>
      </c>
      <c r="W2544" s="110">
        <f t="shared" si="580"/>
        <v>0</v>
      </c>
      <c r="X2544" s="110">
        <f t="shared" si="581"/>
        <v>0</v>
      </c>
      <c r="Y2544" s="110" t="str">
        <f t="shared" si="582"/>
        <v>transfer_purchase_raonly_na_CONFIDENTIAL</v>
      </c>
      <c r="Z2544" s="110">
        <f>IF(COUNTIFS($Y$2:Y2544,Y2544)=1,1,0)</f>
        <v>0</v>
      </c>
      <c r="AA2544" s="110">
        <f>SUM($Z$2:Z2544)*Z2544</f>
        <v>0</v>
      </c>
      <c r="AB2544" s="110">
        <f>COUNTIFS(resources!B:B,B2544)</f>
        <v>1</v>
      </c>
      <c r="AC2544" s="110">
        <f t="shared" si="583"/>
        <v>1</v>
      </c>
      <c r="AD2544" s="110">
        <f t="shared" si="584"/>
        <v>1</v>
      </c>
      <c r="AE2544" s="110">
        <f t="shared" si="585"/>
        <v>0</v>
      </c>
      <c r="AF2544" s="110">
        <f t="shared" si="586"/>
        <v>1</v>
      </c>
      <c r="AG2544" s="110">
        <f t="shared" si="587"/>
        <v>0</v>
      </c>
      <c r="AH2544" s="110">
        <f t="shared" si="588"/>
        <v>0</v>
      </c>
      <c r="AI2544" s="110">
        <f t="shared" si="589"/>
        <v>1</v>
      </c>
      <c r="AJ2544" s="100">
        <f>ROW()</f>
        <v>2544</v>
      </c>
      <c r="AK2544" s="100" t="e">
        <f>INDEX('BadRows RECART'!$C$2:$C$1207,MATCH(monthly_gwh_mw!AJ2544,'BadRows RECART'!$D$2:$D$1207,0))</f>
        <v>#N/A</v>
      </c>
    </row>
    <row r="2545" spans="1:37" ht="20">
      <c r="A2545" s="106" t="s">
        <v>3907</v>
      </c>
      <c r="B2545" s="106" t="s">
        <v>437</v>
      </c>
      <c r="C2545" s="106" t="s">
        <v>6313</v>
      </c>
      <c r="D2545" s="168">
        <v>2020</v>
      </c>
      <c r="E2545" s="168">
        <v>6</v>
      </c>
      <c r="F2545" s="169">
        <v>0</v>
      </c>
      <c r="G2545" s="212" t="s">
        <v>6314</v>
      </c>
      <c r="H2545" s="212" t="s">
        <v>6314</v>
      </c>
      <c r="I2545" s="106" t="s">
        <v>556</v>
      </c>
      <c r="K2545" s="83" t="s">
        <v>6314</v>
      </c>
      <c r="L2545" s="83" t="s">
        <v>6314</v>
      </c>
      <c r="M2545" s="45" t="str">
        <f>IF(
ISNA(INDEX(resources!E:E,MATCH(B2545,resources!B:B,0))),"fillme",
INDEX(resources!E:E,MATCH(B2545,resources!B:B,0)))</f>
        <v>transfer_purchase</v>
      </c>
      <c r="N2545" s="45">
        <v>1</v>
      </c>
      <c r="O2545" s="83" t="str">
        <f>IFERROR(INDEX(resources!K:K,MATCH(B2545,resources!B:B,0)),"fillme")</f>
        <v>unknown</v>
      </c>
      <c r="P2545" s="89" t="str">
        <f t="shared" si="577"/>
        <v>unknown_2020_6</v>
      </c>
      <c r="Q2545" s="87">
        <f>INDEX(elcc!G:G,MATCH(P2545,elcc!D:D,0))</f>
        <v>0</v>
      </c>
      <c r="R2545" s="89">
        <f t="shared" si="578"/>
        <v>1</v>
      </c>
      <c r="S2545" s="89" t="s">
        <v>6314</v>
      </c>
      <c r="T2545" s="89" t="s">
        <v>6314</v>
      </c>
      <c r="U2545" s="90" t="str">
        <f t="shared" si="579"/>
        <v>ok</v>
      </c>
      <c r="V2545" s="63" t="str">
        <f>INDEX(resources!F:F,MATCH(B2545,resources!B:B,0))</f>
        <v>special</v>
      </c>
      <c r="W2545" s="110">
        <f t="shared" si="580"/>
        <v>0</v>
      </c>
      <c r="X2545" s="110">
        <f t="shared" si="581"/>
        <v>0</v>
      </c>
      <c r="Y2545" s="110" t="str">
        <f t="shared" si="582"/>
        <v>transfer_purchase_raonly_na_CONFIDENTIAL</v>
      </c>
      <c r="Z2545" s="110">
        <f>IF(COUNTIFS($Y$2:Y2545,Y2545)=1,1,0)</f>
        <v>0</v>
      </c>
      <c r="AA2545" s="110">
        <f>SUM($Z$2:Z2545)*Z2545</f>
        <v>0</v>
      </c>
      <c r="AB2545" s="110">
        <f>COUNTIFS(resources!B:B,B2545)</f>
        <v>1</v>
      </c>
      <c r="AC2545" s="110">
        <f t="shared" si="583"/>
        <v>1</v>
      </c>
      <c r="AD2545" s="110">
        <f t="shared" si="584"/>
        <v>1</v>
      </c>
      <c r="AE2545" s="110">
        <f t="shared" si="585"/>
        <v>0</v>
      </c>
      <c r="AF2545" s="110">
        <f t="shared" si="586"/>
        <v>1</v>
      </c>
      <c r="AG2545" s="110">
        <f t="shared" si="587"/>
        <v>0</v>
      </c>
      <c r="AH2545" s="110">
        <f t="shared" si="588"/>
        <v>0</v>
      </c>
      <c r="AI2545" s="110">
        <f t="shared" si="589"/>
        <v>1</v>
      </c>
      <c r="AJ2545" s="100">
        <f>ROW()</f>
        <v>2545</v>
      </c>
      <c r="AK2545" s="100" t="e">
        <f>INDEX('BadRows RECART'!$C$2:$C$1207,MATCH(monthly_gwh_mw!AJ2545,'BadRows RECART'!$D$2:$D$1207,0))</f>
        <v>#N/A</v>
      </c>
    </row>
    <row r="2546" spans="1:37" ht="20">
      <c r="A2546" s="106" t="s">
        <v>3907</v>
      </c>
      <c r="B2546" s="106" t="s">
        <v>437</v>
      </c>
      <c r="C2546" s="106" t="s">
        <v>6313</v>
      </c>
      <c r="D2546" s="168">
        <v>2020</v>
      </c>
      <c r="E2546" s="168">
        <v>6</v>
      </c>
      <c r="F2546" s="169">
        <v>0</v>
      </c>
      <c r="G2546" s="212" t="s">
        <v>6314</v>
      </c>
      <c r="H2546" s="212" t="s">
        <v>6314</v>
      </c>
      <c r="I2546" s="106" t="s">
        <v>556</v>
      </c>
      <c r="K2546" s="83" t="s">
        <v>6314</v>
      </c>
      <c r="L2546" s="83" t="s">
        <v>6314</v>
      </c>
      <c r="M2546" s="45" t="str">
        <f>IF(
ISNA(INDEX(resources!E:E,MATCH(B2546,resources!B:B,0))),"fillme",
INDEX(resources!E:E,MATCH(B2546,resources!B:B,0)))</f>
        <v>transfer_purchase</v>
      </c>
      <c r="N2546" s="45">
        <v>1</v>
      </c>
      <c r="O2546" s="83" t="str">
        <f>IFERROR(INDEX(resources!K:K,MATCH(B2546,resources!B:B,0)),"fillme")</f>
        <v>unknown</v>
      </c>
      <c r="P2546" s="89" t="str">
        <f t="shared" si="577"/>
        <v>unknown_2020_6</v>
      </c>
      <c r="Q2546" s="87">
        <f>INDEX(elcc!G:G,MATCH(P2546,elcc!D:D,0))</f>
        <v>0</v>
      </c>
      <c r="R2546" s="89">
        <f t="shared" si="578"/>
        <v>1</v>
      </c>
      <c r="S2546" s="89" t="s">
        <v>6314</v>
      </c>
      <c r="T2546" s="89" t="s">
        <v>6314</v>
      </c>
      <c r="U2546" s="90" t="str">
        <f t="shared" si="579"/>
        <v>ok</v>
      </c>
      <c r="V2546" s="63" t="str">
        <f>INDEX(resources!F:F,MATCH(B2546,resources!B:B,0))</f>
        <v>special</v>
      </c>
      <c r="W2546" s="110">
        <f t="shared" si="580"/>
        <v>0</v>
      </c>
      <c r="X2546" s="110">
        <f t="shared" si="581"/>
        <v>0</v>
      </c>
      <c r="Y2546" s="110" t="str">
        <f t="shared" si="582"/>
        <v>transfer_purchase_raonly_na_CONFIDENTIAL</v>
      </c>
      <c r="Z2546" s="110">
        <f>IF(COUNTIFS($Y$2:Y2546,Y2546)=1,1,0)</f>
        <v>0</v>
      </c>
      <c r="AA2546" s="110">
        <f>SUM($Z$2:Z2546)*Z2546</f>
        <v>0</v>
      </c>
      <c r="AB2546" s="110">
        <f>COUNTIFS(resources!B:B,B2546)</f>
        <v>1</v>
      </c>
      <c r="AC2546" s="110">
        <f t="shared" si="583"/>
        <v>1</v>
      </c>
      <c r="AD2546" s="110">
        <f t="shared" si="584"/>
        <v>1</v>
      </c>
      <c r="AE2546" s="110">
        <f t="shared" si="585"/>
        <v>0</v>
      </c>
      <c r="AF2546" s="110">
        <f t="shared" si="586"/>
        <v>1</v>
      </c>
      <c r="AG2546" s="110">
        <f t="shared" si="587"/>
        <v>0</v>
      </c>
      <c r="AH2546" s="110">
        <f t="shared" si="588"/>
        <v>0</v>
      </c>
      <c r="AI2546" s="110">
        <f t="shared" si="589"/>
        <v>1</v>
      </c>
      <c r="AJ2546" s="100">
        <f>ROW()</f>
        <v>2546</v>
      </c>
      <c r="AK2546" s="100" t="e">
        <f>INDEX('BadRows RECART'!$C$2:$C$1207,MATCH(monthly_gwh_mw!AJ2546,'BadRows RECART'!$D$2:$D$1207,0))</f>
        <v>#N/A</v>
      </c>
    </row>
    <row r="2547" spans="1:37" ht="20">
      <c r="A2547" s="106" t="s">
        <v>3907</v>
      </c>
      <c r="B2547" s="106" t="s">
        <v>437</v>
      </c>
      <c r="C2547" s="106" t="s">
        <v>6313</v>
      </c>
      <c r="D2547" s="168">
        <v>2020</v>
      </c>
      <c r="E2547" s="168">
        <v>6</v>
      </c>
      <c r="F2547" s="169">
        <v>0</v>
      </c>
      <c r="G2547" s="212" t="s">
        <v>6314</v>
      </c>
      <c r="H2547" s="212" t="s">
        <v>6314</v>
      </c>
      <c r="I2547" s="106" t="s">
        <v>556</v>
      </c>
      <c r="K2547" s="83" t="s">
        <v>6314</v>
      </c>
      <c r="L2547" s="83" t="s">
        <v>6314</v>
      </c>
      <c r="M2547" s="45" t="str">
        <f>IF(
ISNA(INDEX(resources!E:E,MATCH(B2547,resources!B:B,0))),"fillme",
INDEX(resources!E:E,MATCH(B2547,resources!B:B,0)))</f>
        <v>transfer_purchase</v>
      </c>
      <c r="N2547" s="45">
        <v>1</v>
      </c>
      <c r="O2547" s="83" t="str">
        <f>IFERROR(INDEX(resources!K:K,MATCH(B2547,resources!B:B,0)),"fillme")</f>
        <v>unknown</v>
      </c>
      <c r="P2547" s="89" t="str">
        <f t="shared" si="577"/>
        <v>unknown_2020_6</v>
      </c>
      <c r="Q2547" s="87">
        <f>INDEX(elcc!G:G,MATCH(P2547,elcc!D:D,0))</f>
        <v>0</v>
      </c>
      <c r="R2547" s="89">
        <f t="shared" si="578"/>
        <v>1</v>
      </c>
      <c r="S2547" s="89" t="s">
        <v>6314</v>
      </c>
      <c r="T2547" s="89" t="s">
        <v>6314</v>
      </c>
      <c r="U2547" s="90" t="str">
        <f t="shared" si="579"/>
        <v>ok</v>
      </c>
      <c r="V2547" s="63" t="str">
        <f>INDEX(resources!F:F,MATCH(B2547,resources!B:B,0))</f>
        <v>special</v>
      </c>
      <c r="W2547" s="110">
        <f t="shared" si="580"/>
        <v>0</v>
      </c>
      <c r="X2547" s="110">
        <f t="shared" si="581"/>
        <v>0</v>
      </c>
      <c r="Y2547" s="110" t="str">
        <f t="shared" si="582"/>
        <v>transfer_purchase_raonly_na_CONFIDENTIAL</v>
      </c>
      <c r="Z2547" s="110">
        <f>IF(COUNTIFS($Y$2:Y2547,Y2547)=1,1,0)</f>
        <v>0</v>
      </c>
      <c r="AA2547" s="110">
        <f>SUM($Z$2:Z2547)*Z2547</f>
        <v>0</v>
      </c>
      <c r="AB2547" s="110">
        <f>COUNTIFS(resources!B:B,B2547)</f>
        <v>1</v>
      </c>
      <c r="AC2547" s="110">
        <f t="shared" si="583"/>
        <v>1</v>
      </c>
      <c r="AD2547" s="110">
        <f t="shared" si="584"/>
        <v>1</v>
      </c>
      <c r="AE2547" s="110">
        <f t="shared" si="585"/>
        <v>0</v>
      </c>
      <c r="AF2547" s="110">
        <f t="shared" si="586"/>
        <v>1</v>
      </c>
      <c r="AG2547" s="110">
        <f t="shared" si="587"/>
        <v>0</v>
      </c>
      <c r="AH2547" s="110">
        <f t="shared" si="588"/>
        <v>0</v>
      </c>
      <c r="AI2547" s="110">
        <f t="shared" si="589"/>
        <v>1</v>
      </c>
      <c r="AJ2547" s="100">
        <f>ROW()</f>
        <v>2547</v>
      </c>
      <c r="AK2547" s="100" t="e">
        <f>INDEX('BadRows RECART'!$C$2:$C$1207,MATCH(monthly_gwh_mw!AJ2547,'BadRows RECART'!$D$2:$D$1207,0))</f>
        <v>#N/A</v>
      </c>
    </row>
    <row r="2548" spans="1:37" ht="20">
      <c r="A2548" s="106" t="s">
        <v>3907</v>
      </c>
      <c r="B2548" s="106" t="s">
        <v>437</v>
      </c>
      <c r="C2548" s="106" t="s">
        <v>6313</v>
      </c>
      <c r="D2548" s="168">
        <v>2020</v>
      </c>
      <c r="E2548" s="168">
        <v>6</v>
      </c>
      <c r="F2548" s="169">
        <v>0</v>
      </c>
      <c r="G2548" s="212" t="s">
        <v>6314</v>
      </c>
      <c r="H2548" s="212" t="s">
        <v>6314</v>
      </c>
      <c r="I2548" s="106" t="s">
        <v>556</v>
      </c>
      <c r="K2548" s="83" t="s">
        <v>6314</v>
      </c>
      <c r="L2548" s="83" t="s">
        <v>6314</v>
      </c>
      <c r="M2548" s="45" t="str">
        <f>IF(
ISNA(INDEX(resources!E:E,MATCH(B2548,resources!B:B,0))),"fillme",
INDEX(resources!E:E,MATCH(B2548,resources!B:B,0)))</f>
        <v>transfer_purchase</v>
      </c>
      <c r="N2548" s="45">
        <v>1</v>
      </c>
      <c r="O2548" s="83" t="str">
        <f>IFERROR(INDEX(resources!K:K,MATCH(B2548,resources!B:B,0)),"fillme")</f>
        <v>unknown</v>
      </c>
      <c r="P2548" s="89" t="str">
        <f t="shared" si="577"/>
        <v>unknown_2020_6</v>
      </c>
      <c r="Q2548" s="87">
        <f>INDEX(elcc!G:G,MATCH(P2548,elcc!D:D,0))</f>
        <v>0</v>
      </c>
      <c r="R2548" s="89">
        <f t="shared" si="578"/>
        <v>1</v>
      </c>
      <c r="S2548" s="89" t="s">
        <v>6314</v>
      </c>
      <c r="T2548" s="89" t="s">
        <v>6314</v>
      </c>
      <c r="U2548" s="90" t="str">
        <f t="shared" si="579"/>
        <v>ok</v>
      </c>
      <c r="V2548" s="63" t="str">
        <f>INDEX(resources!F:F,MATCH(B2548,resources!B:B,0))</f>
        <v>special</v>
      </c>
      <c r="W2548" s="110">
        <f t="shared" si="580"/>
        <v>0</v>
      </c>
      <c r="X2548" s="110">
        <f t="shared" si="581"/>
        <v>0</v>
      </c>
      <c r="Y2548" s="110" t="str">
        <f t="shared" si="582"/>
        <v>transfer_purchase_raonly_na_CONFIDENTIAL</v>
      </c>
      <c r="Z2548" s="110">
        <f>IF(COUNTIFS($Y$2:Y2548,Y2548)=1,1,0)</f>
        <v>0</v>
      </c>
      <c r="AA2548" s="110">
        <f>SUM($Z$2:Z2548)*Z2548</f>
        <v>0</v>
      </c>
      <c r="AB2548" s="110">
        <f>COUNTIFS(resources!B:B,B2548)</f>
        <v>1</v>
      </c>
      <c r="AC2548" s="110">
        <f t="shared" si="583"/>
        <v>1</v>
      </c>
      <c r="AD2548" s="110">
        <f t="shared" si="584"/>
        <v>1</v>
      </c>
      <c r="AE2548" s="110">
        <f t="shared" si="585"/>
        <v>0</v>
      </c>
      <c r="AF2548" s="110">
        <f t="shared" si="586"/>
        <v>1</v>
      </c>
      <c r="AG2548" s="110">
        <f t="shared" si="587"/>
        <v>0</v>
      </c>
      <c r="AH2548" s="110">
        <f t="shared" si="588"/>
        <v>0</v>
      </c>
      <c r="AI2548" s="110">
        <f t="shared" si="589"/>
        <v>1</v>
      </c>
      <c r="AJ2548" s="100">
        <f>ROW()</f>
        <v>2548</v>
      </c>
      <c r="AK2548" s="100" t="e">
        <f>INDEX('BadRows RECART'!$C$2:$C$1207,MATCH(monthly_gwh_mw!AJ2548,'BadRows RECART'!$D$2:$D$1207,0))</f>
        <v>#N/A</v>
      </c>
    </row>
    <row r="2549" spans="1:37" ht="20">
      <c r="A2549" s="106" t="s">
        <v>3907</v>
      </c>
      <c r="B2549" s="106" t="s">
        <v>437</v>
      </c>
      <c r="C2549" s="106" t="s">
        <v>6313</v>
      </c>
      <c r="D2549" s="168">
        <v>2020</v>
      </c>
      <c r="E2549" s="168">
        <v>6</v>
      </c>
      <c r="F2549" s="169">
        <v>0</v>
      </c>
      <c r="G2549" s="212" t="s">
        <v>6314</v>
      </c>
      <c r="H2549" s="212" t="s">
        <v>6314</v>
      </c>
      <c r="I2549" s="106" t="s">
        <v>556</v>
      </c>
      <c r="K2549" s="83" t="s">
        <v>6314</v>
      </c>
      <c r="L2549" s="83" t="s">
        <v>6314</v>
      </c>
      <c r="M2549" s="45" t="str">
        <f>IF(
ISNA(INDEX(resources!E:E,MATCH(B2549,resources!B:B,0))),"fillme",
INDEX(resources!E:E,MATCH(B2549,resources!B:B,0)))</f>
        <v>transfer_purchase</v>
      </c>
      <c r="N2549" s="45">
        <v>1</v>
      </c>
      <c r="O2549" s="83" t="str">
        <f>IFERROR(INDEX(resources!K:K,MATCH(B2549,resources!B:B,0)),"fillme")</f>
        <v>unknown</v>
      </c>
      <c r="P2549" s="89" t="str">
        <f t="shared" si="577"/>
        <v>unknown_2020_6</v>
      </c>
      <c r="Q2549" s="87">
        <f>INDEX(elcc!G:G,MATCH(P2549,elcc!D:D,0))</f>
        <v>0</v>
      </c>
      <c r="R2549" s="89">
        <f t="shared" si="578"/>
        <v>1</v>
      </c>
      <c r="S2549" s="89" t="s">
        <v>6314</v>
      </c>
      <c r="T2549" s="89" t="s">
        <v>6314</v>
      </c>
      <c r="U2549" s="90" t="str">
        <f t="shared" si="579"/>
        <v>ok</v>
      </c>
      <c r="V2549" s="63" t="str">
        <f>INDEX(resources!F:F,MATCH(B2549,resources!B:B,0))</f>
        <v>special</v>
      </c>
      <c r="W2549" s="110">
        <f t="shared" si="580"/>
        <v>0</v>
      </c>
      <c r="X2549" s="110">
        <f t="shared" si="581"/>
        <v>0</v>
      </c>
      <c r="Y2549" s="110" t="str">
        <f t="shared" si="582"/>
        <v>transfer_purchase_raonly_na_CONFIDENTIAL</v>
      </c>
      <c r="Z2549" s="110">
        <f>IF(COUNTIFS($Y$2:Y2549,Y2549)=1,1,0)</f>
        <v>0</v>
      </c>
      <c r="AA2549" s="110">
        <f>SUM($Z$2:Z2549)*Z2549</f>
        <v>0</v>
      </c>
      <c r="AB2549" s="110">
        <f>COUNTIFS(resources!B:B,B2549)</f>
        <v>1</v>
      </c>
      <c r="AC2549" s="110">
        <f t="shared" si="583"/>
        <v>1</v>
      </c>
      <c r="AD2549" s="110">
        <f t="shared" si="584"/>
        <v>1</v>
      </c>
      <c r="AE2549" s="110">
        <f t="shared" si="585"/>
        <v>0</v>
      </c>
      <c r="AF2549" s="110">
        <f t="shared" si="586"/>
        <v>1</v>
      </c>
      <c r="AG2549" s="110">
        <f t="shared" si="587"/>
        <v>0</v>
      </c>
      <c r="AH2549" s="110">
        <f t="shared" si="588"/>
        <v>0</v>
      </c>
      <c r="AI2549" s="110">
        <f t="shared" si="589"/>
        <v>1</v>
      </c>
      <c r="AJ2549" s="100">
        <f>ROW()</f>
        <v>2549</v>
      </c>
      <c r="AK2549" s="100" t="e">
        <f>INDEX('BadRows RECART'!$C$2:$C$1207,MATCH(monthly_gwh_mw!AJ2549,'BadRows RECART'!$D$2:$D$1207,0))</f>
        <v>#N/A</v>
      </c>
    </row>
    <row r="2550" spans="1:37" ht="20">
      <c r="A2550" s="106" t="s">
        <v>3907</v>
      </c>
      <c r="B2550" s="106" t="s">
        <v>437</v>
      </c>
      <c r="C2550" s="106" t="s">
        <v>6313</v>
      </c>
      <c r="D2550" s="168">
        <v>2020</v>
      </c>
      <c r="E2550" s="168">
        <v>6</v>
      </c>
      <c r="F2550" s="169">
        <v>0</v>
      </c>
      <c r="G2550" s="212" t="s">
        <v>6314</v>
      </c>
      <c r="H2550" s="212" t="s">
        <v>6314</v>
      </c>
      <c r="I2550" s="106" t="s">
        <v>556</v>
      </c>
      <c r="K2550" s="83" t="s">
        <v>6314</v>
      </c>
      <c r="L2550" s="83" t="s">
        <v>6314</v>
      </c>
      <c r="M2550" s="45" t="str">
        <f>IF(
ISNA(INDEX(resources!E:E,MATCH(B2550,resources!B:B,0))),"fillme",
INDEX(resources!E:E,MATCH(B2550,resources!B:B,0)))</f>
        <v>transfer_purchase</v>
      </c>
      <c r="N2550" s="45">
        <v>1</v>
      </c>
      <c r="O2550" s="83" t="str">
        <f>IFERROR(INDEX(resources!K:K,MATCH(B2550,resources!B:B,0)),"fillme")</f>
        <v>unknown</v>
      </c>
      <c r="P2550" s="89" t="str">
        <f t="shared" si="577"/>
        <v>unknown_2020_6</v>
      </c>
      <c r="Q2550" s="87">
        <f>INDEX(elcc!G:G,MATCH(P2550,elcc!D:D,0))</f>
        <v>0</v>
      </c>
      <c r="R2550" s="89">
        <f t="shared" si="578"/>
        <v>1</v>
      </c>
      <c r="S2550" s="89" t="s">
        <v>6314</v>
      </c>
      <c r="T2550" s="89" t="s">
        <v>6314</v>
      </c>
      <c r="U2550" s="90" t="str">
        <f t="shared" si="579"/>
        <v>ok</v>
      </c>
      <c r="V2550" s="63" t="str">
        <f>INDEX(resources!F:F,MATCH(B2550,resources!B:B,0))</f>
        <v>special</v>
      </c>
      <c r="W2550" s="110">
        <f t="shared" si="580"/>
        <v>0</v>
      </c>
      <c r="X2550" s="110">
        <f t="shared" si="581"/>
        <v>0</v>
      </c>
      <c r="Y2550" s="110" t="str">
        <f t="shared" si="582"/>
        <v>transfer_purchase_raonly_na_CONFIDENTIAL</v>
      </c>
      <c r="Z2550" s="110">
        <f>IF(COUNTIFS($Y$2:Y2550,Y2550)=1,1,0)</f>
        <v>0</v>
      </c>
      <c r="AA2550" s="110">
        <f>SUM($Z$2:Z2550)*Z2550</f>
        <v>0</v>
      </c>
      <c r="AB2550" s="110">
        <f>COUNTIFS(resources!B:B,B2550)</f>
        <v>1</v>
      </c>
      <c r="AC2550" s="110">
        <f t="shared" si="583"/>
        <v>1</v>
      </c>
      <c r="AD2550" s="110">
        <f t="shared" si="584"/>
        <v>1</v>
      </c>
      <c r="AE2550" s="110">
        <f t="shared" si="585"/>
        <v>0</v>
      </c>
      <c r="AF2550" s="110">
        <f t="shared" si="586"/>
        <v>1</v>
      </c>
      <c r="AG2550" s="110">
        <f t="shared" si="587"/>
        <v>0</v>
      </c>
      <c r="AH2550" s="110">
        <f t="shared" si="588"/>
        <v>0</v>
      </c>
      <c r="AI2550" s="110">
        <f t="shared" si="589"/>
        <v>1</v>
      </c>
      <c r="AJ2550" s="100">
        <f>ROW()</f>
        <v>2550</v>
      </c>
      <c r="AK2550" s="100" t="e">
        <f>INDEX('BadRows RECART'!$C$2:$C$1207,MATCH(monthly_gwh_mw!AJ2550,'BadRows RECART'!$D$2:$D$1207,0))</f>
        <v>#N/A</v>
      </c>
    </row>
    <row r="2551" spans="1:37" ht="20">
      <c r="A2551" s="106" t="s">
        <v>3907</v>
      </c>
      <c r="B2551" s="106" t="s">
        <v>437</v>
      </c>
      <c r="C2551" s="106" t="s">
        <v>6313</v>
      </c>
      <c r="D2551" s="168">
        <v>2020</v>
      </c>
      <c r="E2551" s="168">
        <v>6</v>
      </c>
      <c r="F2551" s="169">
        <v>0</v>
      </c>
      <c r="G2551" s="212" t="s">
        <v>6314</v>
      </c>
      <c r="H2551" s="212" t="s">
        <v>6314</v>
      </c>
      <c r="I2551" s="106" t="s">
        <v>556</v>
      </c>
      <c r="K2551" s="83" t="s">
        <v>6314</v>
      </c>
      <c r="L2551" s="83" t="s">
        <v>6314</v>
      </c>
      <c r="M2551" s="45" t="str">
        <f>IF(
ISNA(INDEX(resources!E:E,MATCH(B2551,resources!B:B,0))),"fillme",
INDEX(resources!E:E,MATCH(B2551,resources!B:B,0)))</f>
        <v>transfer_purchase</v>
      </c>
      <c r="N2551" s="45">
        <v>1</v>
      </c>
      <c r="O2551" s="83" t="str">
        <f>IFERROR(INDEX(resources!K:K,MATCH(B2551,resources!B:B,0)),"fillme")</f>
        <v>unknown</v>
      </c>
      <c r="P2551" s="89" t="str">
        <f t="shared" si="577"/>
        <v>unknown_2020_6</v>
      </c>
      <c r="Q2551" s="87">
        <f>INDEX(elcc!G:G,MATCH(P2551,elcc!D:D,0))</f>
        <v>0</v>
      </c>
      <c r="R2551" s="89">
        <f t="shared" si="578"/>
        <v>1</v>
      </c>
      <c r="S2551" s="89" t="s">
        <v>6314</v>
      </c>
      <c r="T2551" s="89" t="s">
        <v>6314</v>
      </c>
      <c r="U2551" s="90" t="str">
        <f t="shared" si="579"/>
        <v>ok</v>
      </c>
      <c r="V2551" s="63" t="str">
        <f>INDEX(resources!F:F,MATCH(B2551,resources!B:B,0))</f>
        <v>special</v>
      </c>
      <c r="W2551" s="110">
        <f t="shared" si="580"/>
        <v>0</v>
      </c>
      <c r="X2551" s="110">
        <f t="shared" si="581"/>
        <v>0</v>
      </c>
      <c r="Y2551" s="110" t="str">
        <f t="shared" si="582"/>
        <v>transfer_purchase_raonly_na_CONFIDENTIAL</v>
      </c>
      <c r="Z2551" s="110">
        <f>IF(COUNTIFS($Y$2:Y2551,Y2551)=1,1,0)</f>
        <v>0</v>
      </c>
      <c r="AA2551" s="110">
        <f>SUM($Z$2:Z2551)*Z2551</f>
        <v>0</v>
      </c>
      <c r="AB2551" s="110">
        <f>COUNTIFS(resources!B:B,B2551)</f>
        <v>1</v>
      </c>
      <c r="AC2551" s="110">
        <f t="shared" si="583"/>
        <v>1</v>
      </c>
      <c r="AD2551" s="110">
        <f t="shared" si="584"/>
        <v>1</v>
      </c>
      <c r="AE2551" s="110">
        <f t="shared" si="585"/>
        <v>0</v>
      </c>
      <c r="AF2551" s="110">
        <f t="shared" si="586"/>
        <v>1</v>
      </c>
      <c r="AG2551" s="110">
        <f t="shared" si="587"/>
        <v>0</v>
      </c>
      <c r="AH2551" s="110">
        <f t="shared" si="588"/>
        <v>0</v>
      </c>
      <c r="AI2551" s="110">
        <f t="shared" si="589"/>
        <v>1</v>
      </c>
      <c r="AJ2551" s="100">
        <f>ROW()</f>
        <v>2551</v>
      </c>
      <c r="AK2551" s="100" t="e">
        <f>INDEX('BadRows RECART'!$C$2:$C$1207,MATCH(monthly_gwh_mw!AJ2551,'BadRows RECART'!$D$2:$D$1207,0))</f>
        <v>#N/A</v>
      </c>
    </row>
    <row r="2552" spans="1:37" ht="20">
      <c r="A2552" s="106" t="s">
        <v>3907</v>
      </c>
      <c r="B2552" s="106" t="s">
        <v>437</v>
      </c>
      <c r="C2552" s="106" t="s">
        <v>6313</v>
      </c>
      <c r="D2552" s="168">
        <v>2020</v>
      </c>
      <c r="E2552" s="168">
        <v>6</v>
      </c>
      <c r="F2552" s="169">
        <v>0</v>
      </c>
      <c r="G2552" s="212" t="s">
        <v>6314</v>
      </c>
      <c r="H2552" s="212" t="s">
        <v>6314</v>
      </c>
      <c r="I2552" s="106" t="s">
        <v>556</v>
      </c>
      <c r="K2552" s="83" t="s">
        <v>6314</v>
      </c>
      <c r="L2552" s="83" t="s">
        <v>6314</v>
      </c>
      <c r="M2552" s="45" t="str">
        <f>IF(
ISNA(INDEX(resources!E:E,MATCH(B2552,resources!B:B,0))),"fillme",
INDEX(resources!E:E,MATCH(B2552,resources!B:B,0)))</f>
        <v>transfer_purchase</v>
      </c>
      <c r="N2552" s="45">
        <v>1</v>
      </c>
      <c r="O2552" s="83" t="str">
        <f>IFERROR(INDEX(resources!K:K,MATCH(B2552,resources!B:B,0)),"fillme")</f>
        <v>unknown</v>
      </c>
      <c r="P2552" s="89" t="str">
        <f t="shared" si="577"/>
        <v>unknown_2020_6</v>
      </c>
      <c r="Q2552" s="87">
        <f>INDEX(elcc!G:G,MATCH(P2552,elcc!D:D,0))</f>
        <v>0</v>
      </c>
      <c r="R2552" s="89">
        <f t="shared" si="578"/>
        <v>1</v>
      </c>
      <c r="S2552" s="89" t="s">
        <v>6314</v>
      </c>
      <c r="T2552" s="89" t="s">
        <v>6314</v>
      </c>
      <c r="U2552" s="90" t="str">
        <f t="shared" si="579"/>
        <v>ok</v>
      </c>
      <c r="V2552" s="63" t="str">
        <f>INDEX(resources!F:F,MATCH(B2552,resources!B:B,0))</f>
        <v>special</v>
      </c>
      <c r="W2552" s="110">
        <f t="shared" si="580"/>
        <v>0</v>
      </c>
      <c r="X2552" s="110">
        <f t="shared" si="581"/>
        <v>0</v>
      </c>
      <c r="Y2552" s="110" t="str">
        <f t="shared" si="582"/>
        <v>transfer_purchase_raonly_na_CONFIDENTIAL</v>
      </c>
      <c r="Z2552" s="110">
        <f>IF(COUNTIFS($Y$2:Y2552,Y2552)=1,1,0)</f>
        <v>0</v>
      </c>
      <c r="AA2552" s="110">
        <f>SUM($Z$2:Z2552)*Z2552</f>
        <v>0</v>
      </c>
      <c r="AB2552" s="110">
        <f>COUNTIFS(resources!B:B,B2552)</f>
        <v>1</v>
      </c>
      <c r="AC2552" s="110">
        <f t="shared" si="583"/>
        <v>1</v>
      </c>
      <c r="AD2552" s="110">
        <f t="shared" si="584"/>
        <v>1</v>
      </c>
      <c r="AE2552" s="110">
        <f t="shared" si="585"/>
        <v>0</v>
      </c>
      <c r="AF2552" s="110">
        <f t="shared" si="586"/>
        <v>1</v>
      </c>
      <c r="AG2552" s="110">
        <f t="shared" si="587"/>
        <v>0</v>
      </c>
      <c r="AH2552" s="110">
        <f t="shared" si="588"/>
        <v>0</v>
      </c>
      <c r="AI2552" s="110">
        <f t="shared" si="589"/>
        <v>1</v>
      </c>
      <c r="AJ2552" s="100">
        <f>ROW()</f>
        <v>2552</v>
      </c>
      <c r="AK2552" s="100" t="e">
        <f>INDEX('BadRows RECART'!$C$2:$C$1207,MATCH(monthly_gwh_mw!AJ2552,'BadRows RECART'!$D$2:$D$1207,0))</f>
        <v>#N/A</v>
      </c>
    </row>
    <row r="2553" spans="1:37" ht="20">
      <c r="A2553" s="106" t="s">
        <v>3907</v>
      </c>
      <c r="B2553" s="106" t="s">
        <v>437</v>
      </c>
      <c r="C2553" s="106" t="s">
        <v>6313</v>
      </c>
      <c r="D2553" s="168">
        <v>2020</v>
      </c>
      <c r="E2553" s="168">
        <v>6</v>
      </c>
      <c r="F2553" s="169">
        <v>0</v>
      </c>
      <c r="G2553" s="212" t="s">
        <v>6314</v>
      </c>
      <c r="H2553" s="212" t="s">
        <v>6314</v>
      </c>
      <c r="I2553" s="106" t="s">
        <v>556</v>
      </c>
      <c r="K2553" s="83" t="s">
        <v>6314</v>
      </c>
      <c r="L2553" s="83" t="s">
        <v>6314</v>
      </c>
      <c r="M2553" s="45" t="str">
        <f>IF(
ISNA(INDEX(resources!E:E,MATCH(B2553,resources!B:B,0))),"fillme",
INDEX(resources!E:E,MATCH(B2553,resources!B:B,0)))</f>
        <v>transfer_purchase</v>
      </c>
      <c r="N2553" s="45">
        <v>1</v>
      </c>
      <c r="O2553" s="83" t="str">
        <f>IFERROR(INDEX(resources!K:K,MATCH(B2553,resources!B:B,0)),"fillme")</f>
        <v>unknown</v>
      </c>
      <c r="P2553" s="89" t="str">
        <f t="shared" si="577"/>
        <v>unknown_2020_6</v>
      </c>
      <c r="Q2553" s="87">
        <f>INDEX(elcc!G:G,MATCH(P2553,elcc!D:D,0))</f>
        <v>0</v>
      </c>
      <c r="R2553" s="89">
        <f t="shared" si="578"/>
        <v>1</v>
      </c>
      <c r="S2553" s="89" t="s">
        <v>6314</v>
      </c>
      <c r="T2553" s="89" t="s">
        <v>6314</v>
      </c>
      <c r="U2553" s="90" t="str">
        <f t="shared" si="579"/>
        <v>ok</v>
      </c>
      <c r="V2553" s="63" t="str">
        <f>INDEX(resources!F:F,MATCH(B2553,resources!B:B,0))</f>
        <v>special</v>
      </c>
      <c r="W2553" s="110">
        <f t="shared" si="580"/>
        <v>0</v>
      </c>
      <c r="X2553" s="110">
        <f t="shared" si="581"/>
        <v>0</v>
      </c>
      <c r="Y2553" s="110" t="str">
        <f t="shared" si="582"/>
        <v>transfer_purchase_raonly_na_CONFIDENTIAL</v>
      </c>
      <c r="Z2553" s="110">
        <f>IF(COUNTIFS($Y$2:Y2553,Y2553)=1,1,0)</f>
        <v>0</v>
      </c>
      <c r="AA2553" s="110">
        <f>SUM($Z$2:Z2553)*Z2553</f>
        <v>0</v>
      </c>
      <c r="AB2553" s="110">
        <f>COUNTIFS(resources!B:B,B2553)</f>
        <v>1</v>
      </c>
      <c r="AC2553" s="110">
        <f t="shared" si="583"/>
        <v>1</v>
      </c>
      <c r="AD2553" s="110">
        <f t="shared" si="584"/>
        <v>1</v>
      </c>
      <c r="AE2553" s="110">
        <f t="shared" si="585"/>
        <v>0</v>
      </c>
      <c r="AF2553" s="110">
        <f t="shared" si="586"/>
        <v>1</v>
      </c>
      <c r="AG2553" s="110">
        <f t="shared" si="587"/>
        <v>0</v>
      </c>
      <c r="AH2553" s="110">
        <f t="shared" si="588"/>
        <v>0</v>
      </c>
      <c r="AI2553" s="110">
        <f t="shared" si="589"/>
        <v>1</v>
      </c>
      <c r="AJ2553" s="100">
        <f>ROW()</f>
        <v>2553</v>
      </c>
      <c r="AK2553" s="100" t="e">
        <f>INDEX('BadRows RECART'!$C$2:$C$1207,MATCH(monthly_gwh_mw!AJ2553,'BadRows RECART'!$D$2:$D$1207,0))</f>
        <v>#N/A</v>
      </c>
    </row>
    <row r="2554" spans="1:37" ht="20">
      <c r="A2554" s="106" t="s">
        <v>3907</v>
      </c>
      <c r="B2554" s="106" t="s">
        <v>437</v>
      </c>
      <c r="C2554" s="106" t="s">
        <v>6313</v>
      </c>
      <c r="D2554" s="168">
        <v>2020</v>
      </c>
      <c r="E2554" s="168">
        <v>7</v>
      </c>
      <c r="F2554" s="169">
        <v>0</v>
      </c>
      <c r="G2554" s="212" t="s">
        <v>6314</v>
      </c>
      <c r="H2554" s="212" t="s">
        <v>6314</v>
      </c>
      <c r="I2554" s="106" t="s">
        <v>556</v>
      </c>
      <c r="K2554" s="83" t="s">
        <v>6314</v>
      </c>
      <c r="L2554" s="83" t="s">
        <v>6314</v>
      </c>
      <c r="M2554" s="45" t="str">
        <f>IF(
ISNA(INDEX(resources!E:E,MATCH(B2554,resources!B:B,0))),"fillme",
INDEX(resources!E:E,MATCH(B2554,resources!B:B,0)))</f>
        <v>transfer_purchase</v>
      </c>
      <c r="N2554" s="45">
        <v>1</v>
      </c>
      <c r="O2554" s="83" t="str">
        <f>IFERROR(INDEX(resources!K:K,MATCH(B2554,resources!B:B,0)),"fillme")</f>
        <v>unknown</v>
      </c>
      <c r="P2554" s="89" t="str">
        <f t="shared" si="577"/>
        <v>unknown_2020_7</v>
      </c>
      <c r="Q2554" s="87">
        <f>INDEX(elcc!G:G,MATCH(P2554,elcc!D:D,0))</f>
        <v>0</v>
      </c>
      <c r="R2554" s="89">
        <f t="shared" si="578"/>
        <v>1</v>
      </c>
      <c r="S2554" s="89" t="s">
        <v>6314</v>
      </c>
      <c r="T2554" s="89" t="s">
        <v>6314</v>
      </c>
      <c r="U2554" s="90" t="str">
        <f t="shared" si="579"/>
        <v>ok</v>
      </c>
      <c r="V2554" s="63" t="str">
        <f>INDEX(resources!F:F,MATCH(B2554,resources!B:B,0))</f>
        <v>special</v>
      </c>
      <c r="W2554" s="110">
        <f t="shared" si="580"/>
        <v>0</v>
      </c>
      <c r="X2554" s="110">
        <f t="shared" si="581"/>
        <v>0</v>
      </c>
      <c r="Y2554" s="110" t="str">
        <f t="shared" si="582"/>
        <v>transfer_purchase_raonly_na_CONFIDENTIAL</v>
      </c>
      <c r="Z2554" s="110">
        <f>IF(COUNTIFS($Y$2:Y2554,Y2554)=1,1,0)</f>
        <v>0</v>
      </c>
      <c r="AA2554" s="110">
        <f>SUM($Z$2:Z2554)*Z2554</f>
        <v>0</v>
      </c>
      <c r="AB2554" s="110">
        <f>COUNTIFS(resources!B:B,B2554)</f>
        <v>1</v>
      </c>
      <c r="AC2554" s="110">
        <f t="shared" si="583"/>
        <v>1</v>
      </c>
      <c r="AD2554" s="110">
        <f t="shared" si="584"/>
        <v>1</v>
      </c>
      <c r="AE2554" s="110">
        <f t="shared" si="585"/>
        <v>0</v>
      </c>
      <c r="AF2554" s="110">
        <f t="shared" si="586"/>
        <v>1</v>
      </c>
      <c r="AG2554" s="110">
        <f t="shared" si="587"/>
        <v>0</v>
      </c>
      <c r="AH2554" s="110">
        <f t="shared" si="588"/>
        <v>0</v>
      </c>
      <c r="AI2554" s="110">
        <f t="shared" si="589"/>
        <v>1</v>
      </c>
      <c r="AJ2554" s="100">
        <f>ROW()</f>
        <v>2554</v>
      </c>
      <c r="AK2554" s="100" t="e">
        <f>INDEX('BadRows RECART'!$C$2:$C$1207,MATCH(monthly_gwh_mw!AJ2554,'BadRows RECART'!$D$2:$D$1207,0))</f>
        <v>#N/A</v>
      </c>
    </row>
    <row r="2555" spans="1:37" ht="20">
      <c r="A2555" s="106" t="s">
        <v>3907</v>
      </c>
      <c r="B2555" s="106" t="s">
        <v>437</v>
      </c>
      <c r="C2555" s="106" t="s">
        <v>6313</v>
      </c>
      <c r="D2555" s="168">
        <v>2020</v>
      </c>
      <c r="E2555" s="168">
        <v>7</v>
      </c>
      <c r="F2555" s="169">
        <v>0</v>
      </c>
      <c r="G2555" s="212" t="s">
        <v>6314</v>
      </c>
      <c r="H2555" s="212" t="s">
        <v>6314</v>
      </c>
      <c r="I2555" s="106" t="s">
        <v>556</v>
      </c>
      <c r="K2555" s="83" t="s">
        <v>6314</v>
      </c>
      <c r="L2555" s="83" t="s">
        <v>6314</v>
      </c>
      <c r="M2555" s="45" t="str">
        <f>IF(
ISNA(INDEX(resources!E:E,MATCH(B2555,resources!B:B,0))),"fillme",
INDEX(resources!E:E,MATCH(B2555,resources!B:B,0)))</f>
        <v>transfer_purchase</v>
      </c>
      <c r="N2555" s="45">
        <v>1</v>
      </c>
      <c r="O2555" s="83" t="str">
        <f>IFERROR(INDEX(resources!K:K,MATCH(B2555,resources!B:B,0)),"fillme")</f>
        <v>unknown</v>
      </c>
      <c r="P2555" s="89" t="str">
        <f t="shared" si="577"/>
        <v>unknown_2020_7</v>
      </c>
      <c r="Q2555" s="87">
        <f>INDEX(elcc!G:G,MATCH(P2555,elcc!D:D,0))</f>
        <v>0</v>
      </c>
      <c r="R2555" s="89">
        <f t="shared" si="578"/>
        <v>1</v>
      </c>
      <c r="S2555" s="89" t="s">
        <v>6314</v>
      </c>
      <c r="T2555" s="89" t="s">
        <v>6314</v>
      </c>
      <c r="U2555" s="90" t="str">
        <f t="shared" si="579"/>
        <v>ok</v>
      </c>
      <c r="V2555" s="63" t="str">
        <f>INDEX(resources!F:F,MATCH(B2555,resources!B:B,0))</f>
        <v>special</v>
      </c>
      <c r="W2555" s="110">
        <f t="shared" si="580"/>
        <v>0</v>
      </c>
      <c r="X2555" s="110">
        <f t="shared" si="581"/>
        <v>0</v>
      </c>
      <c r="Y2555" s="110" t="str">
        <f t="shared" si="582"/>
        <v>transfer_purchase_raonly_na_CONFIDENTIAL</v>
      </c>
      <c r="Z2555" s="110">
        <f>IF(COUNTIFS($Y$2:Y2555,Y2555)=1,1,0)</f>
        <v>0</v>
      </c>
      <c r="AA2555" s="110">
        <f>SUM($Z$2:Z2555)*Z2555</f>
        <v>0</v>
      </c>
      <c r="AB2555" s="110">
        <f>COUNTIFS(resources!B:B,B2555)</f>
        <v>1</v>
      </c>
      <c r="AC2555" s="110">
        <f t="shared" si="583"/>
        <v>1</v>
      </c>
      <c r="AD2555" s="110">
        <f t="shared" si="584"/>
        <v>1</v>
      </c>
      <c r="AE2555" s="110">
        <f t="shared" si="585"/>
        <v>0</v>
      </c>
      <c r="AF2555" s="110">
        <f t="shared" si="586"/>
        <v>1</v>
      </c>
      <c r="AG2555" s="110">
        <f t="shared" si="587"/>
        <v>0</v>
      </c>
      <c r="AH2555" s="110">
        <f t="shared" si="588"/>
        <v>0</v>
      </c>
      <c r="AI2555" s="110">
        <f t="shared" si="589"/>
        <v>1</v>
      </c>
      <c r="AJ2555" s="100">
        <f>ROW()</f>
        <v>2555</v>
      </c>
      <c r="AK2555" s="100" t="e">
        <f>INDEX('BadRows RECART'!$C$2:$C$1207,MATCH(monthly_gwh_mw!AJ2555,'BadRows RECART'!$D$2:$D$1207,0))</f>
        <v>#N/A</v>
      </c>
    </row>
    <row r="2556" spans="1:37" ht="20">
      <c r="A2556" s="106" t="s">
        <v>3907</v>
      </c>
      <c r="B2556" s="106" t="s">
        <v>437</v>
      </c>
      <c r="C2556" s="106" t="s">
        <v>6313</v>
      </c>
      <c r="D2556" s="168">
        <v>2020</v>
      </c>
      <c r="E2556" s="168">
        <v>7</v>
      </c>
      <c r="F2556" s="169">
        <v>0</v>
      </c>
      <c r="G2556" s="212" t="s">
        <v>6314</v>
      </c>
      <c r="H2556" s="212" t="s">
        <v>6314</v>
      </c>
      <c r="I2556" s="106" t="s">
        <v>556</v>
      </c>
      <c r="K2556" s="83" t="s">
        <v>6314</v>
      </c>
      <c r="L2556" s="83" t="s">
        <v>6314</v>
      </c>
      <c r="M2556" s="45" t="str">
        <f>IF(
ISNA(INDEX(resources!E:E,MATCH(B2556,resources!B:B,0))),"fillme",
INDEX(resources!E:E,MATCH(B2556,resources!B:B,0)))</f>
        <v>transfer_purchase</v>
      </c>
      <c r="N2556" s="45">
        <v>1</v>
      </c>
      <c r="O2556" s="83" t="str">
        <f>IFERROR(INDEX(resources!K:K,MATCH(B2556,resources!B:B,0)),"fillme")</f>
        <v>unknown</v>
      </c>
      <c r="P2556" s="89" t="str">
        <f t="shared" si="577"/>
        <v>unknown_2020_7</v>
      </c>
      <c r="Q2556" s="87">
        <f>INDEX(elcc!G:G,MATCH(P2556,elcc!D:D,0))</f>
        <v>0</v>
      </c>
      <c r="R2556" s="89">
        <f t="shared" si="578"/>
        <v>1</v>
      </c>
      <c r="S2556" s="89" t="s">
        <v>6314</v>
      </c>
      <c r="T2556" s="89" t="s">
        <v>6314</v>
      </c>
      <c r="U2556" s="90" t="str">
        <f t="shared" si="579"/>
        <v>ok</v>
      </c>
      <c r="V2556" s="63" t="str">
        <f>INDEX(resources!F:F,MATCH(B2556,resources!B:B,0))</f>
        <v>special</v>
      </c>
      <c r="W2556" s="110">
        <f t="shared" si="580"/>
        <v>0</v>
      </c>
      <c r="X2556" s="110">
        <f t="shared" si="581"/>
        <v>0</v>
      </c>
      <c r="Y2556" s="110" t="str">
        <f t="shared" si="582"/>
        <v>transfer_purchase_raonly_na_CONFIDENTIAL</v>
      </c>
      <c r="Z2556" s="110">
        <f>IF(COUNTIFS($Y$2:Y2556,Y2556)=1,1,0)</f>
        <v>0</v>
      </c>
      <c r="AA2556" s="110">
        <f>SUM($Z$2:Z2556)*Z2556</f>
        <v>0</v>
      </c>
      <c r="AB2556" s="110">
        <f>COUNTIFS(resources!B:B,B2556)</f>
        <v>1</v>
      </c>
      <c r="AC2556" s="110">
        <f t="shared" si="583"/>
        <v>1</v>
      </c>
      <c r="AD2556" s="110">
        <f t="shared" si="584"/>
        <v>1</v>
      </c>
      <c r="AE2556" s="110">
        <f t="shared" si="585"/>
        <v>0</v>
      </c>
      <c r="AF2556" s="110">
        <f t="shared" si="586"/>
        <v>1</v>
      </c>
      <c r="AG2556" s="110">
        <f t="shared" si="587"/>
        <v>0</v>
      </c>
      <c r="AH2556" s="110">
        <f t="shared" si="588"/>
        <v>0</v>
      </c>
      <c r="AI2556" s="110">
        <f t="shared" si="589"/>
        <v>1</v>
      </c>
      <c r="AJ2556" s="100">
        <f>ROW()</f>
        <v>2556</v>
      </c>
      <c r="AK2556" s="100" t="e">
        <f>INDEX('BadRows RECART'!$C$2:$C$1207,MATCH(monthly_gwh_mw!AJ2556,'BadRows RECART'!$D$2:$D$1207,0))</f>
        <v>#N/A</v>
      </c>
    </row>
    <row r="2557" spans="1:37" ht="20">
      <c r="A2557" s="106" t="s">
        <v>3907</v>
      </c>
      <c r="B2557" s="106" t="s">
        <v>437</v>
      </c>
      <c r="C2557" s="106" t="s">
        <v>6313</v>
      </c>
      <c r="D2557" s="168">
        <v>2020</v>
      </c>
      <c r="E2557" s="168">
        <v>8</v>
      </c>
      <c r="F2557" s="169">
        <v>0</v>
      </c>
      <c r="G2557" s="212" t="s">
        <v>6314</v>
      </c>
      <c r="H2557" s="212" t="s">
        <v>6314</v>
      </c>
      <c r="I2557" s="106" t="s">
        <v>556</v>
      </c>
      <c r="K2557" s="83" t="s">
        <v>6314</v>
      </c>
      <c r="L2557" s="83" t="s">
        <v>6314</v>
      </c>
      <c r="M2557" s="45" t="str">
        <f>IF(
ISNA(INDEX(resources!E:E,MATCH(B2557,resources!B:B,0))),"fillme",
INDEX(resources!E:E,MATCH(B2557,resources!B:B,0)))</f>
        <v>transfer_purchase</v>
      </c>
      <c r="N2557" s="45">
        <v>1</v>
      </c>
      <c r="O2557" s="83" t="str">
        <f>IFERROR(INDEX(resources!K:K,MATCH(B2557,resources!B:B,0)),"fillme")</f>
        <v>unknown</v>
      </c>
      <c r="P2557" s="89" t="str">
        <f t="shared" si="577"/>
        <v>unknown_2020_8</v>
      </c>
      <c r="Q2557" s="87">
        <f>INDEX(elcc!G:G,MATCH(P2557,elcc!D:D,0))</f>
        <v>0</v>
      </c>
      <c r="R2557" s="89">
        <f t="shared" si="578"/>
        <v>1</v>
      </c>
      <c r="S2557" s="89" t="s">
        <v>6314</v>
      </c>
      <c r="T2557" s="89" t="s">
        <v>6314</v>
      </c>
      <c r="U2557" s="90" t="str">
        <f t="shared" si="579"/>
        <v>ok</v>
      </c>
      <c r="V2557" s="63" t="str">
        <f>INDEX(resources!F:F,MATCH(B2557,resources!B:B,0))</f>
        <v>special</v>
      </c>
      <c r="W2557" s="110">
        <f t="shared" si="580"/>
        <v>0</v>
      </c>
      <c r="X2557" s="110">
        <f t="shared" si="581"/>
        <v>0</v>
      </c>
      <c r="Y2557" s="110" t="str">
        <f t="shared" si="582"/>
        <v>transfer_purchase_raonly_na_CONFIDENTIAL</v>
      </c>
      <c r="Z2557" s="110">
        <f>IF(COUNTIFS($Y$2:Y2557,Y2557)=1,1,0)</f>
        <v>0</v>
      </c>
      <c r="AA2557" s="110">
        <f>SUM($Z$2:Z2557)*Z2557</f>
        <v>0</v>
      </c>
      <c r="AB2557" s="110">
        <f>COUNTIFS(resources!B:B,B2557)</f>
        <v>1</v>
      </c>
      <c r="AC2557" s="110">
        <f t="shared" si="583"/>
        <v>1</v>
      </c>
      <c r="AD2557" s="110">
        <f t="shared" si="584"/>
        <v>1</v>
      </c>
      <c r="AE2557" s="110">
        <f t="shared" si="585"/>
        <v>0</v>
      </c>
      <c r="AF2557" s="110">
        <f t="shared" si="586"/>
        <v>1</v>
      </c>
      <c r="AG2557" s="110">
        <f t="shared" si="587"/>
        <v>0</v>
      </c>
      <c r="AH2557" s="110">
        <f t="shared" si="588"/>
        <v>0</v>
      </c>
      <c r="AI2557" s="110">
        <f t="shared" si="589"/>
        <v>1</v>
      </c>
      <c r="AJ2557" s="100">
        <f>ROW()</f>
        <v>2557</v>
      </c>
      <c r="AK2557" s="100" t="e">
        <f>INDEX('BadRows RECART'!$C$2:$C$1207,MATCH(monthly_gwh_mw!AJ2557,'BadRows RECART'!$D$2:$D$1207,0))</f>
        <v>#N/A</v>
      </c>
    </row>
    <row r="2558" spans="1:37" ht="20">
      <c r="A2558" s="106" t="s">
        <v>3907</v>
      </c>
      <c r="B2558" s="106" t="s">
        <v>437</v>
      </c>
      <c r="C2558" s="106" t="s">
        <v>6313</v>
      </c>
      <c r="D2558" s="168">
        <v>2020</v>
      </c>
      <c r="E2558" s="168">
        <v>8</v>
      </c>
      <c r="F2558" s="169">
        <v>0</v>
      </c>
      <c r="G2558" s="212" t="s">
        <v>6314</v>
      </c>
      <c r="H2558" s="212" t="s">
        <v>6314</v>
      </c>
      <c r="I2558" s="106" t="s">
        <v>556</v>
      </c>
      <c r="K2558" s="83" t="s">
        <v>6314</v>
      </c>
      <c r="L2558" s="83" t="s">
        <v>6314</v>
      </c>
      <c r="M2558" s="45" t="str">
        <f>IF(
ISNA(INDEX(resources!E:E,MATCH(B2558,resources!B:B,0))),"fillme",
INDEX(resources!E:E,MATCH(B2558,resources!B:B,0)))</f>
        <v>transfer_purchase</v>
      </c>
      <c r="N2558" s="45">
        <v>1</v>
      </c>
      <c r="O2558" s="83" t="str">
        <f>IFERROR(INDEX(resources!K:K,MATCH(B2558,resources!B:B,0)),"fillme")</f>
        <v>unknown</v>
      </c>
      <c r="P2558" s="89" t="str">
        <f t="shared" si="577"/>
        <v>unknown_2020_8</v>
      </c>
      <c r="Q2558" s="87">
        <f>INDEX(elcc!G:G,MATCH(P2558,elcc!D:D,0))</f>
        <v>0</v>
      </c>
      <c r="R2558" s="89">
        <f t="shared" si="578"/>
        <v>1</v>
      </c>
      <c r="S2558" s="89" t="s">
        <v>6314</v>
      </c>
      <c r="T2558" s="89" t="s">
        <v>6314</v>
      </c>
      <c r="U2558" s="90" t="str">
        <f t="shared" si="579"/>
        <v>ok</v>
      </c>
      <c r="V2558" s="63" t="str">
        <f>INDEX(resources!F:F,MATCH(B2558,resources!B:B,0))</f>
        <v>special</v>
      </c>
      <c r="W2558" s="110">
        <f t="shared" si="580"/>
        <v>0</v>
      </c>
      <c r="X2558" s="110">
        <f t="shared" si="581"/>
        <v>0</v>
      </c>
      <c r="Y2558" s="110" t="str">
        <f t="shared" si="582"/>
        <v>transfer_purchase_raonly_na_CONFIDENTIAL</v>
      </c>
      <c r="Z2558" s="110">
        <f>IF(COUNTIFS($Y$2:Y2558,Y2558)=1,1,0)</f>
        <v>0</v>
      </c>
      <c r="AA2558" s="110">
        <f>SUM($Z$2:Z2558)*Z2558</f>
        <v>0</v>
      </c>
      <c r="AB2558" s="110">
        <f>COUNTIFS(resources!B:B,B2558)</f>
        <v>1</v>
      </c>
      <c r="AC2558" s="110">
        <f t="shared" si="583"/>
        <v>1</v>
      </c>
      <c r="AD2558" s="110">
        <f t="shared" si="584"/>
        <v>1</v>
      </c>
      <c r="AE2558" s="110">
        <f t="shared" si="585"/>
        <v>0</v>
      </c>
      <c r="AF2558" s="110">
        <f t="shared" si="586"/>
        <v>1</v>
      </c>
      <c r="AG2558" s="110">
        <f t="shared" si="587"/>
        <v>0</v>
      </c>
      <c r="AH2558" s="110">
        <f t="shared" si="588"/>
        <v>0</v>
      </c>
      <c r="AI2558" s="110">
        <f t="shared" si="589"/>
        <v>1</v>
      </c>
      <c r="AJ2558" s="100">
        <f>ROW()</f>
        <v>2558</v>
      </c>
      <c r="AK2558" s="100" t="e">
        <f>INDEX('BadRows RECART'!$C$2:$C$1207,MATCH(monthly_gwh_mw!AJ2558,'BadRows RECART'!$D$2:$D$1207,0))</f>
        <v>#N/A</v>
      </c>
    </row>
    <row r="2559" spans="1:37" ht="20">
      <c r="A2559" s="106" t="s">
        <v>3907</v>
      </c>
      <c r="B2559" s="106" t="s">
        <v>1952</v>
      </c>
      <c r="C2559" s="106" t="s">
        <v>6313</v>
      </c>
      <c r="D2559" s="168">
        <v>2020</v>
      </c>
      <c r="E2559" s="168">
        <v>1</v>
      </c>
      <c r="F2559" s="169">
        <v>0</v>
      </c>
      <c r="G2559" s="212" t="s">
        <v>6314</v>
      </c>
      <c r="H2559" s="212" t="s">
        <v>6314</v>
      </c>
      <c r="I2559" s="106" t="s">
        <v>556</v>
      </c>
      <c r="K2559" s="83" t="s">
        <v>6314</v>
      </c>
      <c r="L2559" s="83" t="s">
        <v>6314</v>
      </c>
      <c r="M2559" s="45" t="str">
        <f>IF(
ISNA(INDEX(resources!E:E,MATCH(B2559,resources!B:B,0))),"fillme",
INDEX(resources!E:E,MATCH(B2559,resources!B:B,0)))</f>
        <v>CAISO_Peaker2</v>
      </c>
      <c r="N2559" s="45">
        <v>1</v>
      </c>
      <c r="O2559" s="83" t="str">
        <f>IFERROR(INDEX(resources!K:K,MATCH(B2559,resources!B:B,0)),"fillme")</f>
        <v>thermal</v>
      </c>
      <c r="P2559" s="89" t="str">
        <f t="shared" si="577"/>
        <v>thermal_2020_1</v>
      </c>
      <c r="Q2559" s="87">
        <f>INDEX(elcc!G:G,MATCH(P2559,elcc!D:D,0))</f>
        <v>1</v>
      </c>
      <c r="R2559" s="89">
        <f t="shared" si="578"/>
        <v>1</v>
      </c>
      <c r="S2559" s="89" t="s">
        <v>6314</v>
      </c>
      <c r="T2559" s="89" t="s">
        <v>6314</v>
      </c>
      <c r="U2559" s="90" t="str">
        <f t="shared" si="579"/>
        <v>ok</v>
      </c>
      <c r="V2559" s="63" t="str">
        <f>INDEX(resources!F:F,MATCH(B2559,resources!B:B,0))</f>
        <v>physical</v>
      </c>
      <c r="W2559" s="110">
        <f t="shared" si="580"/>
        <v>0</v>
      </c>
      <c r="X2559" s="110">
        <f t="shared" si="581"/>
        <v>0</v>
      </c>
      <c r="Y2559" s="110" t="str">
        <f t="shared" si="582"/>
        <v>PNOCHE_1_UNITA1_raonly_na_CONFIDENTIAL</v>
      </c>
      <c r="Z2559" s="110">
        <f>IF(COUNTIFS($Y$2:Y2559,Y2559)=1,1,0)</f>
        <v>1</v>
      </c>
      <c r="AA2559" s="110">
        <f>SUM($Z$2:Z2559)*Z2559</f>
        <v>31</v>
      </c>
      <c r="AB2559" s="110">
        <f>COUNTIFS(resources!B:B,B2559)</f>
        <v>1</v>
      </c>
      <c r="AC2559" s="110">
        <f t="shared" si="583"/>
        <v>1</v>
      </c>
      <c r="AD2559" s="110">
        <f t="shared" si="584"/>
        <v>1</v>
      </c>
      <c r="AE2559" s="110">
        <f t="shared" si="585"/>
        <v>0</v>
      </c>
      <c r="AF2559" s="110">
        <f t="shared" si="586"/>
        <v>1</v>
      </c>
      <c r="AG2559" s="110">
        <f t="shared" si="587"/>
        <v>0</v>
      </c>
      <c r="AH2559" s="110">
        <f t="shared" si="588"/>
        <v>0</v>
      </c>
      <c r="AI2559" s="110">
        <f t="shared" si="589"/>
        <v>1</v>
      </c>
      <c r="AJ2559" s="100">
        <f>ROW()</f>
        <v>2559</v>
      </c>
      <c r="AK2559" s="100" t="e">
        <f>INDEX('BadRows RECART'!$C$2:$C$1207,MATCH(monthly_gwh_mw!AJ2559,'BadRows RECART'!$D$2:$D$1207,0))</f>
        <v>#N/A</v>
      </c>
    </row>
    <row r="2560" spans="1:37" ht="20">
      <c r="A2560" s="106" t="s">
        <v>3907</v>
      </c>
      <c r="B2560" s="106" t="s">
        <v>1952</v>
      </c>
      <c r="C2560" s="106" t="s">
        <v>6313</v>
      </c>
      <c r="D2560" s="168">
        <v>2020</v>
      </c>
      <c r="E2560" s="168">
        <v>2</v>
      </c>
      <c r="F2560" s="169">
        <v>0</v>
      </c>
      <c r="G2560" s="212" t="s">
        <v>6314</v>
      </c>
      <c r="H2560" s="212" t="s">
        <v>6314</v>
      </c>
      <c r="I2560" s="106" t="s">
        <v>556</v>
      </c>
      <c r="K2560" s="83" t="s">
        <v>6314</v>
      </c>
      <c r="L2560" s="83" t="s">
        <v>6314</v>
      </c>
      <c r="M2560" s="45" t="str">
        <f>IF(
ISNA(INDEX(resources!E:E,MATCH(B2560,resources!B:B,0))),"fillme",
INDEX(resources!E:E,MATCH(B2560,resources!B:B,0)))</f>
        <v>CAISO_Peaker2</v>
      </c>
      <c r="N2560" s="45">
        <v>1</v>
      </c>
      <c r="O2560" s="83" t="str">
        <f>IFERROR(INDEX(resources!K:K,MATCH(B2560,resources!B:B,0)),"fillme")</f>
        <v>thermal</v>
      </c>
      <c r="P2560" s="89" t="str">
        <f t="shared" si="577"/>
        <v>thermal_2020_2</v>
      </c>
      <c r="Q2560" s="87">
        <f>INDEX(elcc!G:G,MATCH(P2560,elcc!D:D,0))</f>
        <v>1</v>
      </c>
      <c r="R2560" s="89">
        <f t="shared" si="578"/>
        <v>1</v>
      </c>
      <c r="S2560" s="89" t="s">
        <v>6314</v>
      </c>
      <c r="T2560" s="89" t="s">
        <v>6314</v>
      </c>
      <c r="U2560" s="90" t="str">
        <f t="shared" si="579"/>
        <v>ok</v>
      </c>
      <c r="V2560" s="63" t="str">
        <f>INDEX(resources!F:F,MATCH(B2560,resources!B:B,0))</f>
        <v>physical</v>
      </c>
      <c r="W2560" s="110">
        <f t="shared" si="580"/>
        <v>0</v>
      </c>
      <c r="X2560" s="110">
        <f t="shared" si="581"/>
        <v>0</v>
      </c>
      <c r="Y2560" s="110" t="str">
        <f t="shared" si="582"/>
        <v>PNOCHE_1_UNITA1_raonly_na_CONFIDENTIAL</v>
      </c>
      <c r="Z2560" s="110">
        <f>IF(COUNTIFS($Y$2:Y2560,Y2560)=1,1,0)</f>
        <v>0</v>
      </c>
      <c r="AA2560" s="110">
        <f>SUM($Z$2:Z2560)*Z2560</f>
        <v>0</v>
      </c>
      <c r="AB2560" s="110">
        <f>COUNTIFS(resources!B:B,B2560)</f>
        <v>1</v>
      </c>
      <c r="AC2560" s="110">
        <f t="shared" si="583"/>
        <v>1</v>
      </c>
      <c r="AD2560" s="110">
        <f t="shared" si="584"/>
        <v>1</v>
      </c>
      <c r="AE2560" s="110">
        <f t="shared" si="585"/>
        <v>0</v>
      </c>
      <c r="AF2560" s="110">
        <f t="shared" si="586"/>
        <v>1</v>
      </c>
      <c r="AG2560" s="110">
        <f t="shared" si="587"/>
        <v>0</v>
      </c>
      <c r="AH2560" s="110">
        <f t="shared" si="588"/>
        <v>0</v>
      </c>
      <c r="AI2560" s="110">
        <f t="shared" si="589"/>
        <v>1</v>
      </c>
      <c r="AJ2560" s="100">
        <f>ROW()</f>
        <v>2560</v>
      </c>
      <c r="AK2560" s="100" t="e">
        <f>INDEX('BadRows RECART'!$C$2:$C$1207,MATCH(monthly_gwh_mw!AJ2560,'BadRows RECART'!$D$2:$D$1207,0))</f>
        <v>#N/A</v>
      </c>
    </row>
    <row r="2561" spans="1:37" ht="20">
      <c r="A2561" s="106" t="s">
        <v>3907</v>
      </c>
      <c r="B2561" s="106" t="s">
        <v>1952</v>
      </c>
      <c r="C2561" s="106" t="s">
        <v>6313</v>
      </c>
      <c r="D2561" s="168">
        <v>2020</v>
      </c>
      <c r="E2561" s="168">
        <v>3</v>
      </c>
      <c r="F2561" s="169">
        <v>0</v>
      </c>
      <c r="G2561" s="212" t="s">
        <v>6314</v>
      </c>
      <c r="H2561" s="212" t="s">
        <v>6314</v>
      </c>
      <c r="I2561" s="106" t="s">
        <v>556</v>
      </c>
      <c r="K2561" s="83" t="s">
        <v>6314</v>
      </c>
      <c r="L2561" s="83" t="s">
        <v>6314</v>
      </c>
      <c r="M2561" s="45" t="str">
        <f>IF(
ISNA(INDEX(resources!E:E,MATCH(B2561,resources!B:B,0))),"fillme",
INDEX(resources!E:E,MATCH(B2561,resources!B:B,0)))</f>
        <v>CAISO_Peaker2</v>
      </c>
      <c r="N2561" s="45">
        <v>1</v>
      </c>
      <c r="O2561" s="83" t="str">
        <f>IFERROR(INDEX(resources!K:K,MATCH(B2561,resources!B:B,0)),"fillme")</f>
        <v>thermal</v>
      </c>
      <c r="P2561" s="89" t="str">
        <f t="shared" si="577"/>
        <v>thermal_2020_3</v>
      </c>
      <c r="Q2561" s="87">
        <f>INDEX(elcc!G:G,MATCH(P2561,elcc!D:D,0))</f>
        <v>1</v>
      </c>
      <c r="R2561" s="89">
        <f t="shared" si="578"/>
        <v>1</v>
      </c>
      <c r="S2561" s="89" t="s">
        <v>6314</v>
      </c>
      <c r="T2561" s="89" t="s">
        <v>6314</v>
      </c>
      <c r="U2561" s="90" t="str">
        <f t="shared" si="579"/>
        <v>ok</v>
      </c>
      <c r="V2561" s="63" t="str">
        <f>INDEX(resources!F:F,MATCH(B2561,resources!B:B,0))</f>
        <v>physical</v>
      </c>
      <c r="W2561" s="110">
        <f t="shared" si="580"/>
        <v>0</v>
      </c>
      <c r="X2561" s="110">
        <f t="shared" si="581"/>
        <v>0</v>
      </c>
      <c r="Y2561" s="110" t="str">
        <f t="shared" si="582"/>
        <v>PNOCHE_1_UNITA1_raonly_na_CONFIDENTIAL</v>
      </c>
      <c r="Z2561" s="110">
        <f>IF(COUNTIFS($Y$2:Y2561,Y2561)=1,1,0)</f>
        <v>0</v>
      </c>
      <c r="AA2561" s="110">
        <f>SUM($Z$2:Z2561)*Z2561</f>
        <v>0</v>
      </c>
      <c r="AB2561" s="110">
        <f>COUNTIFS(resources!B:B,B2561)</f>
        <v>1</v>
      </c>
      <c r="AC2561" s="110">
        <f t="shared" si="583"/>
        <v>1</v>
      </c>
      <c r="AD2561" s="110">
        <f t="shared" si="584"/>
        <v>1</v>
      </c>
      <c r="AE2561" s="110">
        <f t="shared" si="585"/>
        <v>0</v>
      </c>
      <c r="AF2561" s="110">
        <f t="shared" si="586"/>
        <v>1</v>
      </c>
      <c r="AG2561" s="110">
        <f t="shared" si="587"/>
        <v>0</v>
      </c>
      <c r="AH2561" s="110">
        <f t="shared" si="588"/>
        <v>0</v>
      </c>
      <c r="AI2561" s="110">
        <f t="shared" si="589"/>
        <v>1</v>
      </c>
      <c r="AJ2561" s="100">
        <f>ROW()</f>
        <v>2561</v>
      </c>
      <c r="AK2561" s="100" t="e">
        <f>INDEX('BadRows RECART'!$C$2:$C$1207,MATCH(monthly_gwh_mw!AJ2561,'BadRows RECART'!$D$2:$D$1207,0))</f>
        <v>#N/A</v>
      </c>
    </row>
    <row r="2562" spans="1:37" ht="20">
      <c r="A2562" s="106" t="s">
        <v>3907</v>
      </c>
      <c r="B2562" s="106" t="s">
        <v>1952</v>
      </c>
      <c r="C2562" s="106" t="s">
        <v>6313</v>
      </c>
      <c r="D2562" s="168">
        <v>2020</v>
      </c>
      <c r="E2562" s="168">
        <v>4</v>
      </c>
      <c r="F2562" s="169">
        <v>0</v>
      </c>
      <c r="G2562" s="212" t="s">
        <v>6314</v>
      </c>
      <c r="H2562" s="212" t="s">
        <v>6314</v>
      </c>
      <c r="I2562" s="106" t="s">
        <v>556</v>
      </c>
      <c r="K2562" s="83" t="s">
        <v>6314</v>
      </c>
      <c r="L2562" s="83" t="s">
        <v>6314</v>
      </c>
      <c r="M2562" s="45" t="str">
        <f>IF(
ISNA(INDEX(resources!E:E,MATCH(B2562,resources!B:B,0))),"fillme",
INDEX(resources!E:E,MATCH(B2562,resources!B:B,0)))</f>
        <v>CAISO_Peaker2</v>
      </c>
      <c r="N2562" s="45">
        <v>1</v>
      </c>
      <c r="O2562" s="83" t="str">
        <f>IFERROR(INDEX(resources!K:K,MATCH(B2562,resources!B:B,0)),"fillme")</f>
        <v>thermal</v>
      </c>
      <c r="P2562" s="89" t="str">
        <f t="shared" si="577"/>
        <v>thermal_2020_4</v>
      </c>
      <c r="Q2562" s="87">
        <f>INDEX(elcc!G:G,MATCH(P2562,elcc!D:D,0))</f>
        <v>1</v>
      </c>
      <c r="R2562" s="89">
        <f t="shared" si="578"/>
        <v>1</v>
      </c>
      <c r="S2562" s="89" t="s">
        <v>6314</v>
      </c>
      <c r="T2562" s="89" t="s">
        <v>6314</v>
      </c>
      <c r="U2562" s="90" t="str">
        <f t="shared" si="579"/>
        <v>ok</v>
      </c>
      <c r="V2562" s="63" t="str">
        <f>INDEX(resources!F:F,MATCH(B2562,resources!B:B,0))</f>
        <v>physical</v>
      </c>
      <c r="W2562" s="110">
        <f t="shared" si="580"/>
        <v>0</v>
      </c>
      <c r="X2562" s="110">
        <f t="shared" si="581"/>
        <v>0</v>
      </c>
      <c r="Y2562" s="110" t="str">
        <f t="shared" si="582"/>
        <v>PNOCHE_1_UNITA1_raonly_na_CONFIDENTIAL</v>
      </c>
      <c r="Z2562" s="110">
        <f>IF(COUNTIFS($Y$2:Y2562,Y2562)=1,1,0)</f>
        <v>0</v>
      </c>
      <c r="AA2562" s="110">
        <f>SUM($Z$2:Z2562)*Z2562</f>
        <v>0</v>
      </c>
      <c r="AB2562" s="110">
        <f>COUNTIFS(resources!B:B,B2562)</f>
        <v>1</v>
      </c>
      <c r="AC2562" s="110">
        <f t="shared" si="583"/>
        <v>1</v>
      </c>
      <c r="AD2562" s="110">
        <f t="shared" si="584"/>
        <v>1</v>
      </c>
      <c r="AE2562" s="110">
        <f t="shared" si="585"/>
        <v>0</v>
      </c>
      <c r="AF2562" s="110">
        <f t="shared" si="586"/>
        <v>1</v>
      </c>
      <c r="AG2562" s="110">
        <f t="shared" si="587"/>
        <v>0</v>
      </c>
      <c r="AH2562" s="110">
        <f t="shared" si="588"/>
        <v>0</v>
      </c>
      <c r="AI2562" s="110">
        <f t="shared" si="589"/>
        <v>1</v>
      </c>
      <c r="AJ2562" s="100">
        <f>ROW()</f>
        <v>2562</v>
      </c>
      <c r="AK2562" s="100" t="e">
        <f>INDEX('BadRows RECART'!$C$2:$C$1207,MATCH(monthly_gwh_mw!AJ2562,'BadRows RECART'!$D$2:$D$1207,0))</f>
        <v>#N/A</v>
      </c>
    </row>
    <row r="2563" spans="1:37" ht="20">
      <c r="A2563" s="106" t="s">
        <v>3907</v>
      </c>
      <c r="B2563" s="106" t="s">
        <v>1952</v>
      </c>
      <c r="C2563" s="106" t="s">
        <v>6313</v>
      </c>
      <c r="D2563" s="168">
        <v>2020</v>
      </c>
      <c r="E2563" s="168">
        <v>5</v>
      </c>
      <c r="F2563" s="169">
        <v>0</v>
      </c>
      <c r="G2563" s="212" t="s">
        <v>6314</v>
      </c>
      <c r="H2563" s="212" t="s">
        <v>6314</v>
      </c>
      <c r="I2563" s="106" t="s">
        <v>556</v>
      </c>
      <c r="K2563" s="83" t="s">
        <v>6314</v>
      </c>
      <c r="L2563" s="83" t="s">
        <v>6314</v>
      </c>
      <c r="M2563" s="45" t="str">
        <f>IF(
ISNA(INDEX(resources!E:E,MATCH(B2563,resources!B:B,0))),"fillme",
INDEX(resources!E:E,MATCH(B2563,resources!B:B,0)))</f>
        <v>CAISO_Peaker2</v>
      </c>
      <c r="N2563" s="45">
        <v>1</v>
      </c>
      <c r="O2563" s="83" t="str">
        <f>IFERROR(INDEX(resources!K:K,MATCH(B2563,resources!B:B,0)),"fillme")</f>
        <v>thermal</v>
      </c>
      <c r="P2563" s="89" t="str">
        <f t="shared" si="577"/>
        <v>thermal_2020_5</v>
      </c>
      <c r="Q2563" s="87">
        <f>INDEX(elcc!G:G,MATCH(P2563,elcc!D:D,0))</f>
        <v>1</v>
      </c>
      <c r="R2563" s="89">
        <f t="shared" si="578"/>
        <v>1</v>
      </c>
      <c r="S2563" s="89" t="s">
        <v>6314</v>
      </c>
      <c r="T2563" s="89" t="s">
        <v>6314</v>
      </c>
      <c r="U2563" s="90" t="str">
        <f t="shared" si="579"/>
        <v>ok</v>
      </c>
      <c r="V2563" s="63" t="str">
        <f>INDEX(resources!F:F,MATCH(B2563,resources!B:B,0))</f>
        <v>physical</v>
      </c>
      <c r="W2563" s="110">
        <f t="shared" si="580"/>
        <v>0</v>
      </c>
      <c r="X2563" s="110">
        <f t="shared" si="581"/>
        <v>0</v>
      </c>
      <c r="Y2563" s="110" t="str">
        <f t="shared" si="582"/>
        <v>PNOCHE_1_UNITA1_raonly_na_CONFIDENTIAL</v>
      </c>
      <c r="Z2563" s="110">
        <f>IF(COUNTIFS($Y$2:Y2563,Y2563)=1,1,0)</f>
        <v>0</v>
      </c>
      <c r="AA2563" s="110">
        <f>SUM($Z$2:Z2563)*Z2563</f>
        <v>0</v>
      </c>
      <c r="AB2563" s="110">
        <f>COUNTIFS(resources!B:B,B2563)</f>
        <v>1</v>
      </c>
      <c r="AC2563" s="110">
        <f t="shared" si="583"/>
        <v>1</v>
      </c>
      <c r="AD2563" s="110">
        <f t="shared" si="584"/>
        <v>1</v>
      </c>
      <c r="AE2563" s="110">
        <f t="shared" si="585"/>
        <v>0</v>
      </c>
      <c r="AF2563" s="110">
        <f t="shared" si="586"/>
        <v>1</v>
      </c>
      <c r="AG2563" s="110">
        <f t="shared" si="587"/>
        <v>0</v>
      </c>
      <c r="AH2563" s="110">
        <f t="shared" si="588"/>
        <v>0</v>
      </c>
      <c r="AI2563" s="110">
        <f t="shared" si="589"/>
        <v>1</v>
      </c>
      <c r="AJ2563" s="100">
        <f>ROW()</f>
        <v>2563</v>
      </c>
      <c r="AK2563" s="100" t="e">
        <f>INDEX('BadRows RECART'!$C$2:$C$1207,MATCH(monthly_gwh_mw!AJ2563,'BadRows RECART'!$D$2:$D$1207,0))</f>
        <v>#N/A</v>
      </c>
    </row>
    <row r="2564" spans="1:37" ht="20">
      <c r="A2564" s="106" t="s">
        <v>3907</v>
      </c>
      <c r="B2564" s="106" t="s">
        <v>1952</v>
      </c>
      <c r="C2564" s="106" t="s">
        <v>6313</v>
      </c>
      <c r="D2564" s="168">
        <v>2020</v>
      </c>
      <c r="E2564" s="168">
        <v>6</v>
      </c>
      <c r="F2564" s="169">
        <v>0</v>
      </c>
      <c r="G2564" s="212" t="s">
        <v>6314</v>
      </c>
      <c r="H2564" s="212" t="s">
        <v>6314</v>
      </c>
      <c r="I2564" s="106" t="s">
        <v>556</v>
      </c>
      <c r="K2564" s="83" t="s">
        <v>6314</v>
      </c>
      <c r="L2564" s="83" t="s">
        <v>6314</v>
      </c>
      <c r="M2564" s="45" t="str">
        <f>IF(
ISNA(INDEX(resources!E:E,MATCH(B2564,resources!B:B,0))),"fillme",
INDEX(resources!E:E,MATCH(B2564,resources!B:B,0)))</f>
        <v>CAISO_Peaker2</v>
      </c>
      <c r="N2564" s="45">
        <v>1</v>
      </c>
      <c r="O2564" s="83" t="str">
        <f>IFERROR(INDEX(resources!K:K,MATCH(B2564,resources!B:B,0)),"fillme")</f>
        <v>thermal</v>
      </c>
      <c r="P2564" s="89" t="str">
        <f t="shared" si="577"/>
        <v>thermal_2020_6</v>
      </c>
      <c r="Q2564" s="87">
        <f>INDEX(elcc!G:G,MATCH(P2564,elcc!D:D,0))</f>
        <v>1</v>
      </c>
      <c r="R2564" s="89">
        <f t="shared" si="578"/>
        <v>1</v>
      </c>
      <c r="S2564" s="89" t="s">
        <v>6314</v>
      </c>
      <c r="T2564" s="89" t="s">
        <v>6314</v>
      </c>
      <c r="U2564" s="90" t="str">
        <f t="shared" si="579"/>
        <v>ok</v>
      </c>
      <c r="V2564" s="63" t="str">
        <f>INDEX(resources!F:F,MATCH(B2564,resources!B:B,0))</f>
        <v>physical</v>
      </c>
      <c r="W2564" s="110">
        <f t="shared" si="580"/>
        <v>0</v>
      </c>
      <c r="X2564" s="110">
        <f t="shared" si="581"/>
        <v>0</v>
      </c>
      <c r="Y2564" s="110" t="str">
        <f t="shared" si="582"/>
        <v>PNOCHE_1_UNITA1_raonly_na_CONFIDENTIAL</v>
      </c>
      <c r="Z2564" s="110">
        <f>IF(COUNTIFS($Y$2:Y2564,Y2564)=1,1,0)</f>
        <v>0</v>
      </c>
      <c r="AA2564" s="110">
        <f>SUM($Z$2:Z2564)*Z2564</f>
        <v>0</v>
      </c>
      <c r="AB2564" s="110">
        <f>COUNTIFS(resources!B:B,B2564)</f>
        <v>1</v>
      </c>
      <c r="AC2564" s="110">
        <f t="shared" si="583"/>
        <v>1</v>
      </c>
      <c r="AD2564" s="110">
        <f t="shared" si="584"/>
        <v>1</v>
      </c>
      <c r="AE2564" s="110">
        <f t="shared" si="585"/>
        <v>0</v>
      </c>
      <c r="AF2564" s="110">
        <f t="shared" si="586"/>
        <v>1</v>
      </c>
      <c r="AG2564" s="110">
        <f t="shared" si="587"/>
        <v>0</v>
      </c>
      <c r="AH2564" s="110">
        <f t="shared" si="588"/>
        <v>0</v>
      </c>
      <c r="AI2564" s="110">
        <f t="shared" si="589"/>
        <v>1</v>
      </c>
      <c r="AJ2564" s="100">
        <f>ROW()</f>
        <v>2564</v>
      </c>
      <c r="AK2564" s="100" t="e">
        <f>INDEX('BadRows RECART'!$C$2:$C$1207,MATCH(monthly_gwh_mw!AJ2564,'BadRows RECART'!$D$2:$D$1207,0))</f>
        <v>#N/A</v>
      </c>
    </row>
    <row r="2565" spans="1:37" ht="20">
      <c r="A2565" s="106" t="s">
        <v>3907</v>
      </c>
      <c r="B2565" s="106" t="s">
        <v>1952</v>
      </c>
      <c r="C2565" s="106" t="s">
        <v>6313</v>
      </c>
      <c r="D2565" s="168">
        <v>2020</v>
      </c>
      <c r="E2565" s="168">
        <v>7</v>
      </c>
      <c r="F2565" s="169">
        <v>0</v>
      </c>
      <c r="G2565" s="212" t="s">
        <v>6314</v>
      </c>
      <c r="H2565" s="212" t="s">
        <v>6314</v>
      </c>
      <c r="I2565" s="106" t="s">
        <v>556</v>
      </c>
      <c r="K2565" s="83" t="s">
        <v>6314</v>
      </c>
      <c r="L2565" s="83" t="s">
        <v>6314</v>
      </c>
      <c r="M2565" s="45" t="str">
        <f>IF(
ISNA(INDEX(resources!E:E,MATCH(B2565,resources!B:B,0))),"fillme",
INDEX(resources!E:E,MATCH(B2565,resources!B:B,0)))</f>
        <v>CAISO_Peaker2</v>
      </c>
      <c r="N2565" s="45">
        <v>1</v>
      </c>
      <c r="O2565" s="83" t="str">
        <f>IFERROR(INDEX(resources!K:K,MATCH(B2565,resources!B:B,0)),"fillme")</f>
        <v>thermal</v>
      </c>
      <c r="P2565" s="89" t="str">
        <f t="shared" si="577"/>
        <v>thermal_2020_7</v>
      </c>
      <c r="Q2565" s="87">
        <f>INDEX(elcc!G:G,MATCH(P2565,elcc!D:D,0))</f>
        <v>1</v>
      </c>
      <c r="R2565" s="89">
        <f t="shared" si="578"/>
        <v>1</v>
      </c>
      <c r="S2565" s="89" t="s">
        <v>6314</v>
      </c>
      <c r="T2565" s="89" t="s">
        <v>6314</v>
      </c>
      <c r="U2565" s="90" t="str">
        <f t="shared" si="579"/>
        <v>ok</v>
      </c>
      <c r="V2565" s="63" t="str">
        <f>INDEX(resources!F:F,MATCH(B2565,resources!B:B,0))</f>
        <v>physical</v>
      </c>
      <c r="W2565" s="110">
        <f t="shared" si="580"/>
        <v>0</v>
      </c>
      <c r="X2565" s="110">
        <f t="shared" si="581"/>
        <v>0</v>
      </c>
      <c r="Y2565" s="110" t="str">
        <f t="shared" si="582"/>
        <v>PNOCHE_1_UNITA1_raonly_na_CONFIDENTIAL</v>
      </c>
      <c r="Z2565" s="110">
        <f>IF(COUNTIFS($Y$2:Y2565,Y2565)=1,1,0)</f>
        <v>0</v>
      </c>
      <c r="AA2565" s="110">
        <f>SUM($Z$2:Z2565)*Z2565</f>
        <v>0</v>
      </c>
      <c r="AB2565" s="110">
        <f>COUNTIFS(resources!B:B,B2565)</f>
        <v>1</v>
      </c>
      <c r="AC2565" s="110">
        <f t="shared" si="583"/>
        <v>1</v>
      </c>
      <c r="AD2565" s="110">
        <f t="shared" si="584"/>
        <v>1</v>
      </c>
      <c r="AE2565" s="110">
        <f t="shared" si="585"/>
        <v>0</v>
      </c>
      <c r="AF2565" s="110">
        <f t="shared" si="586"/>
        <v>1</v>
      </c>
      <c r="AG2565" s="110">
        <f t="shared" si="587"/>
        <v>0</v>
      </c>
      <c r="AH2565" s="110">
        <f t="shared" si="588"/>
        <v>0</v>
      </c>
      <c r="AI2565" s="110">
        <f t="shared" si="589"/>
        <v>1</v>
      </c>
      <c r="AJ2565" s="100">
        <f>ROW()</f>
        <v>2565</v>
      </c>
      <c r="AK2565" s="100" t="e">
        <f>INDEX('BadRows RECART'!$C$2:$C$1207,MATCH(monthly_gwh_mw!AJ2565,'BadRows RECART'!$D$2:$D$1207,0))</f>
        <v>#N/A</v>
      </c>
    </row>
    <row r="2566" spans="1:37" ht="20">
      <c r="A2566" s="106" t="s">
        <v>3907</v>
      </c>
      <c r="B2566" s="106" t="s">
        <v>1952</v>
      </c>
      <c r="C2566" s="106" t="s">
        <v>6313</v>
      </c>
      <c r="D2566" s="168">
        <v>2020</v>
      </c>
      <c r="E2566" s="168">
        <v>8</v>
      </c>
      <c r="F2566" s="169">
        <v>0</v>
      </c>
      <c r="G2566" s="212" t="s">
        <v>6314</v>
      </c>
      <c r="H2566" s="212" t="s">
        <v>6314</v>
      </c>
      <c r="I2566" s="106" t="s">
        <v>556</v>
      </c>
      <c r="K2566" s="83" t="s">
        <v>6314</v>
      </c>
      <c r="L2566" s="83" t="s">
        <v>6314</v>
      </c>
      <c r="M2566" s="45" t="str">
        <f>IF(
ISNA(INDEX(resources!E:E,MATCH(B2566,resources!B:B,0))),"fillme",
INDEX(resources!E:E,MATCH(B2566,resources!B:B,0)))</f>
        <v>CAISO_Peaker2</v>
      </c>
      <c r="N2566" s="45">
        <v>1</v>
      </c>
      <c r="O2566" s="83" t="str">
        <f>IFERROR(INDEX(resources!K:K,MATCH(B2566,resources!B:B,0)),"fillme")</f>
        <v>thermal</v>
      </c>
      <c r="P2566" s="89" t="str">
        <f t="shared" si="577"/>
        <v>thermal_2020_8</v>
      </c>
      <c r="Q2566" s="87">
        <f>INDEX(elcc!G:G,MATCH(P2566,elcc!D:D,0))</f>
        <v>1</v>
      </c>
      <c r="R2566" s="89">
        <f t="shared" si="578"/>
        <v>1</v>
      </c>
      <c r="S2566" s="89" t="s">
        <v>6314</v>
      </c>
      <c r="T2566" s="89" t="s">
        <v>6314</v>
      </c>
      <c r="U2566" s="90" t="str">
        <f t="shared" si="579"/>
        <v>ok</v>
      </c>
      <c r="V2566" s="63" t="str">
        <f>INDEX(resources!F:F,MATCH(B2566,resources!B:B,0))</f>
        <v>physical</v>
      </c>
      <c r="W2566" s="110">
        <f t="shared" si="580"/>
        <v>0</v>
      </c>
      <c r="X2566" s="110">
        <f t="shared" si="581"/>
        <v>0</v>
      </c>
      <c r="Y2566" s="110" t="str">
        <f t="shared" si="582"/>
        <v>PNOCHE_1_UNITA1_raonly_na_CONFIDENTIAL</v>
      </c>
      <c r="Z2566" s="110">
        <f>IF(COUNTIFS($Y$2:Y2566,Y2566)=1,1,0)</f>
        <v>0</v>
      </c>
      <c r="AA2566" s="110">
        <f>SUM($Z$2:Z2566)*Z2566</f>
        <v>0</v>
      </c>
      <c r="AB2566" s="110">
        <f>COUNTIFS(resources!B:B,B2566)</f>
        <v>1</v>
      </c>
      <c r="AC2566" s="110">
        <f t="shared" si="583"/>
        <v>1</v>
      </c>
      <c r="AD2566" s="110">
        <f t="shared" si="584"/>
        <v>1</v>
      </c>
      <c r="AE2566" s="110">
        <f t="shared" si="585"/>
        <v>0</v>
      </c>
      <c r="AF2566" s="110">
        <f t="shared" si="586"/>
        <v>1</v>
      </c>
      <c r="AG2566" s="110">
        <f t="shared" si="587"/>
        <v>0</v>
      </c>
      <c r="AH2566" s="110">
        <f t="shared" si="588"/>
        <v>0</v>
      </c>
      <c r="AI2566" s="110">
        <f t="shared" si="589"/>
        <v>1</v>
      </c>
      <c r="AJ2566" s="100">
        <f>ROW()</f>
        <v>2566</v>
      </c>
      <c r="AK2566" s="100" t="e">
        <f>INDEX('BadRows RECART'!$C$2:$C$1207,MATCH(monthly_gwh_mw!AJ2566,'BadRows RECART'!$D$2:$D$1207,0))</f>
        <v>#N/A</v>
      </c>
    </row>
    <row r="2567" spans="1:37" ht="20">
      <c r="A2567" s="106" t="s">
        <v>3907</v>
      </c>
      <c r="B2567" s="106" t="s">
        <v>1952</v>
      </c>
      <c r="C2567" s="106" t="s">
        <v>6313</v>
      </c>
      <c r="D2567" s="168">
        <v>2020</v>
      </c>
      <c r="E2567" s="168">
        <v>9</v>
      </c>
      <c r="F2567" s="169">
        <v>0</v>
      </c>
      <c r="G2567" s="212" t="s">
        <v>6314</v>
      </c>
      <c r="H2567" s="212" t="s">
        <v>6314</v>
      </c>
      <c r="I2567" s="106" t="s">
        <v>556</v>
      </c>
      <c r="K2567" s="83" t="s">
        <v>6314</v>
      </c>
      <c r="L2567" s="83" t="s">
        <v>6314</v>
      </c>
      <c r="M2567" s="45" t="str">
        <f>IF(
ISNA(INDEX(resources!E:E,MATCH(B2567,resources!B:B,0))),"fillme",
INDEX(resources!E:E,MATCH(B2567,resources!B:B,0)))</f>
        <v>CAISO_Peaker2</v>
      </c>
      <c r="N2567" s="45">
        <v>1</v>
      </c>
      <c r="O2567" s="83" t="str">
        <f>IFERROR(INDEX(resources!K:K,MATCH(B2567,resources!B:B,0)),"fillme")</f>
        <v>thermal</v>
      </c>
      <c r="P2567" s="89" t="str">
        <f t="shared" si="577"/>
        <v>thermal_2020_9</v>
      </c>
      <c r="Q2567" s="87">
        <f>INDEX(elcc!G:G,MATCH(P2567,elcc!D:D,0))</f>
        <v>1</v>
      </c>
      <c r="R2567" s="89">
        <f t="shared" si="578"/>
        <v>1</v>
      </c>
      <c r="S2567" s="89" t="s">
        <v>6314</v>
      </c>
      <c r="T2567" s="89" t="s">
        <v>6314</v>
      </c>
      <c r="U2567" s="90" t="str">
        <f t="shared" si="579"/>
        <v>ok</v>
      </c>
      <c r="V2567" s="63" t="str">
        <f>INDEX(resources!F:F,MATCH(B2567,resources!B:B,0))</f>
        <v>physical</v>
      </c>
      <c r="W2567" s="110">
        <f t="shared" si="580"/>
        <v>0</v>
      </c>
      <c r="X2567" s="110">
        <f t="shared" si="581"/>
        <v>0</v>
      </c>
      <c r="Y2567" s="110" t="str">
        <f t="shared" si="582"/>
        <v>PNOCHE_1_UNITA1_raonly_na_CONFIDENTIAL</v>
      </c>
      <c r="Z2567" s="110">
        <f>IF(COUNTIFS($Y$2:Y2567,Y2567)=1,1,0)</f>
        <v>0</v>
      </c>
      <c r="AA2567" s="110">
        <f>SUM($Z$2:Z2567)*Z2567</f>
        <v>0</v>
      </c>
      <c r="AB2567" s="110">
        <f>COUNTIFS(resources!B:B,B2567)</f>
        <v>1</v>
      </c>
      <c r="AC2567" s="110">
        <f t="shared" si="583"/>
        <v>1</v>
      </c>
      <c r="AD2567" s="110">
        <f t="shared" si="584"/>
        <v>1</v>
      </c>
      <c r="AE2567" s="110">
        <f t="shared" si="585"/>
        <v>0</v>
      </c>
      <c r="AF2567" s="110">
        <f t="shared" si="586"/>
        <v>1</v>
      </c>
      <c r="AG2567" s="110">
        <f t="shared" si="587"/>
        <v>0</v>
      </c>
      <c r="AH2567" s="110">
        <f t="shared" si="588"/>
        <v>0</v>
      </c>
      <c r="AI2567" s="110">
        <f t="shared" si="589"/>
        <v>1</v>
      </c>
      <c r="AJ2567" s="100">
        <f>ROW()</f>
        <v>2567</v>
      </c>
      <c r="AK2567" s="100" t="e">
        <f>INDEX('BadRows RECART'!$C$2:$C$1207,MATCH(monthly_gwh_mw!AJ2567,'BadRows RECART'!$D$2:$D$1207,0))</f>
        <v>#N/A</v>
      </c>
    </row>
    <row r="2568" spans="1:37" ht="20">
      <c r="A2568" s="106" t="s">
        <v>3907</v>
      </c>
      <c r="B2568" s="106" t="s">
        <v>1952</v>
      </c>
      <c r="C2568" s="106" t="s">
        <v>6313</v>
      </c>
      <c r="D2568" s="168">
        <v>2020</v>
      </c>
      <c r="E2568" s="168">
        <v>10</v>
      </c>
      <c r="F2568" s="169">
        <v>0</v>
      </c>
      <c r="G2568" s="212" t="s">
        <v>6314</v>
      </c>
      <c r="H2568" s="212" t="s">
        <v>6314</v>
      </c>
      <c r="I2568" s="106" t="s">
        <v>556</v>
      </c>
      <c r="K2568" s="83" t="s">
        <v>6314</v>
      </c>
      <c r="L2568" s="83" t="s">
        <v>6314</v>
      </c>
      <c r="M2568" s="45" t="str">
        <f>IF(
ISNA(INDEX(resources!E:E,MATCH(B2568,resources!B:B,0))),"fillme",
INDEX(resources!E:E,MATCH(B2568,resources!B:B,0)))</f>
        <v>CAISO_Peaker2</v>
      </c>
      <c r="N2568" s="45">
        <v>1</v>
      </c>
      <c r="O2568" s="83" t="str">
        <f>IFERROR(INDEX(resources!K:K,MATCH(B2568,resources!B:B,0)),"fillme")</f>
        <v>thermal</v>
      </c>
      <c r="P2568" s="89" t="str">
        <f t="shared" si="577"/>
        <v>thermal_2020_10</v>
      </c>
      <c r="Q2568" s="87">
        <f>INDEX(elcc!G:G,MATCH(P2568,elcc!D:D,0))</f>
        <v>1</v>
      </c>
      <c r="R2568" s="89">
        <f t="shared" si="578"/>
        <v>1</v>
      </c>
      <c r="S2568" s="89" t="s">
        <v>6314</v>
      </c>
      <c r="T2568" s="89" t="s">
        <v>6314</v>
      </c>
      <c r="U2568" s="90" t="str">
        <f t="shared" si="579"/>
        <v>ok</v>
      </c>
      <c r="V2568" s="63" t="str">
        <f>INDEX(resources!F:F,MATCH(B2568,resources!B:B,0))</f>
        <v>physical</v>
      </c>
      <c r="W2568" s="110">
        <f t="shared" si="580"/>
        <v>0</v>
      </c>
      <c r="X2568" s="110">
        <f t="shared" si="581"/>
        <v>0</v>
      </c>
      <c r="Y2568" s="110" t="str">
        <f t="shared" si="582"/>
        <v>PNOCHE_1_UNITA1_raonly_na_CONFIDENTIAL</v>
      </c>
      <c r="Z2568" s="110">
        <f>IF(COUNTIFS($Y$2:Y2568,Y2568)=1,1,0)</f>
        <v>0</v>
      </c>
      <c r="AA2568" s="110">
        <f>SUM($Z$2:Z2568)*Z2568</f>
        <v>0</v>
      </c>
      <c r="AB2568" s="110">
        <f>COUNTIFS(resources!B:B,B2568)</f>
        <v>1</v>
      </c>
      <c r="AC2568" s="110">
        <f t="shared" si="583"/>
        <v>1</v>
      </c>
      <c r="AD2568" s="110">
        <f t="shared" si="584"/>
        <v>1</v>
      </c>
      <c r="AE2568" s="110">
        <f t="shared" si="585"/>
        <v>0</v>
      </c>
      <c r="AF2568" s="110">
        <f t="shared" si="586"/>
        <v>1</v>
      </c>
      <c r="AG2568" s="110">
        <f t="shared" si="587"/>
        <v>0</v>
      </c>
      <c r="AH2568" s="110">
        <f t="shared" si="588"/>
        <v>0</v>
      </c>
      <c r="AI2568" s="110">
        <f t="shared" si="589"/>
        <v>1</v>
      </c>
      <c r="AJ2568" s="100">
        <f>ROW()</f>
        <v>2568</v>
      </c>
      <c r="AK2568" s="100" t="e">
        <f>INDEX('BadRows RECART'!$C$2:$C$1207,MATCH(monthly_gwh_mw!AJ2568,'BadRows RECART'!$D$2:$D$1207,0))</f>
        <v>#N/A</v>
      </c>
    </row>
    <row r="2569" spans="1:37" ht="20">
      <c r="A2569" s="106" t="s">
        <v>3907</v>
      </c>
      <c r="B2569" s="106" t="s">
        <v>1952</v>
      </c>
      <c r="C2569" s="106" t="s">
        <v>6313</v>
      </c>
      <c r="D2569" s="168">
        <v>2020</v>
      </c>
      <c r="E2569" s="168">
        <v>11</v>
      </c>
      <c r="F2569" s="169">
        <v>0</v>
      </c>
      <c r="G2569" s="212" t="s">
        <v>6314</v>
      </c>
      <c r="H2569" s="212" t="s">
        <v>6314</v>
      </c>
      <c r="I2569" s="106" t="s">
        <v>556</v>
      </c>
      <c r="K2569" s="83" t="s">
        <v>6314</v>
      </c>
      <c r="L2569" s="83" t="s">
        <v>6314</v>
      </c>
      <c r="M2569" s="45" t="str">
        <f>IF(
ISNA(INDEX(resources!E:E,MATCH(B2569,resources!B:B,0))),"fillme",
INDEX(resources!E:E,MATCH(B2569,resources!B:B,0)))</f>
        <v>CAISO_Peaker2</v>
      </c>
      <c r="N2569" s="45">
        <v>1</v>
      </c>
      <c r="O2569" s="83" t="str">
        <f>IFERROR(INDEX(resources!K:K,MATCH(B2569,resources!B:B,0)),"fillme")</f>
        <v>thermal</v>
      </c>
      <c r="P2569" s="89" t="str">
        <f t="shared" si="577"/>
        <v>thermal_2020_11</v>
      </c>
      <c r="Q2569" s="87">
        <f>INDEX(elcc!G:G,MATCH(P2569,elcc!D:D,0))</f>
        <v>1</v>
      </c>
      <c r="R2569" s="89">
        <f t="shared" si="578"/>
        <v>1</v>
      </c>
      <c r="S2569" s="89" t="s">
        <v>6314</v>
      </c>
      <c r="T2569" s="89" t="s">
        <v>6314</v>
      </c>
      <c r="U2569" s="90" t="str">
        <f t="shared" si="579"/>
        <v>ok</v>
      </c>
      <c r="V2569" s="63" t="str">
        <f>INDEX(resources!F:F,MATCH(B2569,resources!B:B,0))</f>
        <v>physical</v>
      </c>
      <c r="W2569" s="110">
        <f t="shared" si="580"/>
        <v>0</v>
      </c>
      <c r="X2569" s="110">
        <f t="shared" si="581"/>
        <v>0</v>
      </c>
      <c r="Y2569" s="110" t="str">
        <f t="shared" si="582"/>
        <v>PNOCHE_1_UNITA1_raonly_na_CONFIDENTIAL</v>
      </c>
      <c r="Z2569" s="110">
        <f>IF(COUNTIFS($Y$2:Y2569,Y2569)=1,1,0)</f>
        <v>0</v>
      </c>
      <c r="AA2569" s="110">
        <f>SUM($Z$2:Z2569)*Z2569</f>
        <v>0</v>
      </c>
      <c r="AB2569" s="110">
        <f>COUNTIFS(resources!B:B,B2569)</f>
        <v>1</v>
      </c>
      <c r="AC2569" s="110">
        <f t="shared" si="583"/>
        <v>1</v>
      </c>
      <c r="AD2569" s="110">
        <f t="shared" si="584"/>
        <v>1</v>
      </c>
      <c r="AE2569" s="110">
        <f t="shared" si="585"/>
        <v>0</v>
      </c>
      <c r="AF2569" s="110">
        <f t="shared" si="586"/>
        <v>1</v>
      </c>
      <c r="AG2569" s="110">
        <f t="shared" si="587"/>
        <v>0</v>
      </c>
      <c r="AH2569" s="110">
        <f t="shared" si="588"/>
        <v>0</v>
      </c>
      <c r="AI2569" s="110">
        <f t="shared" si="589"/>
        <v>1</v>
      </c>
      <c r="AJ2569" s="100">
        <f>ROW()</f>
        <v>2569</v>
      </c>
      <c r="AK2569" s="100" t="e">
        <f>INDEX('BadRows RECART'!$C$2:$C$1207,MATCH(monthly_gwh_mw!AJ2569,'BadRows RECART'!$D$2:$D$1207,0))</f>
        <v>#N/A</v>
      </c>
    </row>
    <row r="2570" spans="1:37" ht="20">
      <c r="A2570" s="106" t="s">
        <v>3907</v>
      </c>
      <c r="B2570" s="106" t="s">
        <v>1952</v>
      </c>
      <c r="C2570" s="106" t="s">
        <v>6313</v>
      </c>
      <c r="D2570" s="168">
        <v>2020</v>
      </c>
      <c r="E2570" s="168">
        <v>12</v>
      </c>
      <c r="F2570" s="169">
        <v>0</v>
      </c>
      <c r="G2570" s="212" t="s">
        <v>6314</v>
      </c>
      <c r="H2570" s="212" t="s">
        <v>6314</v>
      </c>
      <c r="I2570" s="106" t="s">
        <v>556</v>
      </c>
      <c r="K2570" s="83" t="s">
        <v>6314</v>
      </c>
      <c r="L2570" s="83" t="s">
        <v>6314</v>
      </c>
      <c r="M2570" s="45" t="str">
        <f>IF(
ISNA(INDEX(resources!E:E,MATCH(B2570,resources!B:B,0))),"fillme",
INDEX(resources!E:E,MATCH(B2570,resources!B:B,0)))</f>
        <v>CAISO_Peaker2</v>
      </c>
      <c r="N2570" s="45">
        <v>1</v>
      </c>
      <c r="O2570" s="83" t="str">
        <f>IFERROR(INDEX(resources!K:K,MATCH(B2570,resources!B:B,0)),"fillme")</f>
        <v>thermal</v>
      </c>
      <c r="P2570" s="89" t="str">
        <f t="shared" si="577"/>
        <v>thermal_2020_12</v>
      </c>
      <c r="Q2570" s="87">
        <f>INDEX(elcc!G:G,MATCH(P2570,elcc!D:D,0))</f>
        <v>1</v>
      </c>
      <c r="R2570" s="89">
        <f t="shared" si="578"/>
        <v>1</v>
      </c>
      <c r="S2570" s="89" t="s">
        <v>6314</v>
      </c>
      <c r="T2570" s="89" t="s">
        <v>6314</v>
      </c>
      <c r="U2570" s="90" t="str">
        <f t="shared" si="579"/>
        <v>ok</v>
      </c>
      <c r="V2570" s="63" t="str">
        <f>INDEX(resources!F:F,MATCH(B2570,resources!B:B,0))</f>
        <v>physical</v>
      </c>
      <c r="W2570" s="110">
        <f t="shared" si="580"/>
        <v>0</v>
      </c>
      <c r="X2570" s="110">
        <f t="shared" si="581"/>
        <v>0</v>
      </c>
      <c r="Y2570" s="110" t="str">
        <f t="shared" si="582"/>
        <v>PNOCHE_1_UNITA1_raonly_na_CONFIDENTIAL</v>
      </c>
      <c r="Z2570" s="110">
        <f>IF(COUNTIFS($Y$2:Y2570,Y2570)=1,1,0)</f>
        <v>0</v>
      </c>
      <c r="AA2570" s="110">
        <f>SUM($Z$2:Z2570)*Z2570</f>
        <v>0</v>
      </c>
      <c r="AB2570" s="110">
        <f>COUNTIFS(resources!B:B,B2570)</f>
        <v>1</v>
      </c>
      <c r="AC2570" s="110">
        <f t="shared" si="583"/>
        <v>1</v>
      </c>
      <c r="AD2570" s="110">
        <f t="shared" si="584"/>
        <v>1</v>
      </c>
      <c r="AE2570" s="110">
        <f t="shared" si="585"/>
        <v>0</v>
      </c>
      <c r="AF2570" s="110">
        <f t="shared" si="586"/>
        <v>1</v>
      </c>
      <c r="AG2570" s="110">
        <f t="shared" si="587"/>
        <v>0</v>
      </c>
      <c r="AH2570" s="110">
        <f t="shared" si="588"/>
        <v>0</v>
      </c>
      <c r="AI2570" s="110">
        <f t="shared" si="589"/>
        <v>1</v>
      </c>
      <c r="AJ2570" s="100">
        <f>ROW()</f>
        <v>2570</v>
      </c>
      <c r="AK2570" s="100" t="e">
        <f>INDEX('BadRows RECART'!$C$2:$C$1207,MATCH(monthly_gwh_mw!AJ2570,'BadRows RECART'!$D$2:$D$1207,0))</f>
        <v>#N/A</v>
      </c>
    </row>
    <row r="2571" spans="1:37" ht="20">
      <c r="A2571" s="106" t="s">
        <v>3907</v>
      </c>
      <c r="B2571" s="106" t="s">
        <v>935</v>
      </c>
      <c r="C2571" s="106" t="s">
        <v>6313</v>
      </c>
      <c r="D2571" s="168">
        <v>2020</v>
      </c>
      <c r="E2571" s="168">
        <v>1</v>
      </c>
      <c r="F2571" s="169">
        <v>0</v>
      </c>
      <c r="G2571" s="212" t="s">
        <v>6314</v>
      </c>
      <c r="H2571" s="212" t="s">
        <v>6314</v>
      </c>
      <c r="I2571" s="106" t="s">
        <v>556</v>
      </c>
      <c r="K2571" s="83" t="s">
        <v>6314</v>
      </c>
      <c r="L2571" s="83" t="s">
        <v>6314</v>
      </c>
      <c r="M2571" s="45" t="str">
        <f>IF(
ISNA(INDEX(resources!E:E,MATCH(B2571,resources!B:B,0))),"fillme",
INDEX(resources!E:E,MATCH(B2571,resources!B:B,0)))</f>
        <v>CAISO_CCGT1</v>
      </c>
      <c r="N2571" s="45">
        <v>1</v>
      </c>
      <c r="O2571" s="83" t="str">
        <f>IFERROR(INDEX(resources!K:K,MATCH(B2571,resources!B:B,0)),"fillme")</f>
        <v>thermal</v>
      </c>
      <c r="P2571" s="89" t="str">
        <f t="shared" si="577"/>
        <v>thermal_2020_1</v>
      </c>
      <c r="Q2571" s="87">
        <f>INDEX(elcc!G:G,MATCH(P2571,elcc!D:D,0))</f>
        <v>1</v>
      </c>
      <c r="R2571" s="89">
        <f t="shared" si="578"/>
        <v>1</v>
      </c>
      <c r="S2571" s="89" t="s">
        <v>6314</v>
      </c>
      <c r="T2571" s="89" t="s">
        <v>6314</v>
      </c>
      <c r="U2571" s="90" t="str">
        <f t="shared" si="579"/>
        <v>ok</v>
      </c>
      <c r="V2571" s="63" t="str">
        <f>INDEX(resources!F:F,MATCH(B2571,resources!B:B,0))</f>
        <v>physical</v>
      </c>
      <c r="W2571" s="110">
        <f t="shared" si="580"/>
        <v>0</v>
      </c>
      <c r="X2571" s="110">
        <f t="shared" si="581"/>
        <v>0</v>
      </c>
      <c r="Y2571" s="110" t="str">
        <f t="shared" si="582"/>
        <v>HIDSRT_2_UNITS_raonly_na_CONFIDENTIAL</v>
      </c>
      <c r="Z2571" s="110">
        <f>IF(COUNTIFS($Y$2:Y2571,Y2571)=1,1,0)</f>
        <v>1</v>
      </c>
      <c r="AA2571" s="110">
        <f>SUM($Z$2:Z2571)*Z2571</f>
        <v>32</v>
      </c>
      <c r="AB2571" s="110">
        <f>COUNTIFS(resources!B:B,B2571)</f>
        <v>1</v>
      </c>
      <c r="AC2571" s="110">
        <f t="shared" si="583"/>
        <v>1</v>
      </c>
      <c r="AD2571" s="110">
        <f t="shared" si="584"/>
        <v>1</v>
      </c>
      <c r="AE2571" s="110">
        <f t="shared" si="585"/>
        <v>0</v>
      </c>
      <c r="AF2571" s="110">
        <f t="shared" si="586"/>
        <v>1</v>
      </c>
      <c r="AG2571" s="110">
        <f t="shared" si="587"/>
        <v>0</v>
      </c>
      <c r="AH2571" s="110">
        <f t="shared" si="588"/>
        <v>0</v>
      </c>
      <c r="AI2571" s="110">
        <f t="shared" si="589"/>
        <v>1</v>
      </c>
      <c r="AJ2571" s="100">
        <f>ROW()</f>
        <v>2571</v>
      </c>
      <c r="AK2571" s="100" t="e">
        <f>INDEX('BadRows RECART'!$C$2:$C$1207,MATCH(monthly_gwh_mw!AJ2571,'BadRows RECART'!$D$2:$D$1207,0))</f>
        <v>#N/A</v>
      </c>
    </row>
    <row r="2572" spans="1:37" ht="20">
      <c r="A2572" s="106" t="s">
        <v>3907</v>
      </c>
      <c r="B2572" s="106" t="s">
        <v>935</v>
      </c>
      <c r="C2572" s="106" t="s">
        <v>6313</v>
      </c>
      <c r="D2572" s="168">
        <v>2020</v>
      </c>
      <c r="E2572" s="168">
        <v>2</v>
      </c>
      <c r="F2572" s="169">
        <v>0</v>
      </c>
      <c r="G2572" s="212" t="s">
        <v>6314</v>
      </c>
      <c r="H2572" s="212" t="s">
        <v>6314</v>
      </c>
      <c r="I2572" s="106" t="s">
        <v>556</v>
      </c>
      <c r="K2572" s="83" t="s">
        <v>6314</v>
      </c>
      <c r="L2572" s="83" t="s">
        <v>6314</v>
      </c>
      <c r="M2572" s="45" t="str">
        <f>IF(
ISNA(INDEX(resources!E:E,MATCH(B2572,resources!B:B,0))),"fillme",
INDEX(resources!E:E,MATCH(B2572,resources!B:B,0)))</f>
        <v>CAISO_CCGT1</v>
      </c>
      <c r="N2572" s="45">
        <v>1</v>
      </c>
      <c r="O2572" s="83" t="str">
        <f>IFERROR(INDEX(resources!K:K,MATCH(B2572,resources!B:B,0)),"fillme")</f>
        <v>thermal</v>
      </c>
      <c r="P2572" s="89" t="str">
        <f t="shared" si="577"/>
        <v>thermal_2020_2</v>
      </c>
      <c r="Q2572" s="87">
        <f>INDEX(elcc!G:G,MATCH(P2572,elcc!D:D,0))</f>
        <v>1</v>
      </c>
      <c r="R2572" s="89">
        <f t="shared" si="578"/>
        <v>1</v>
      </c>
      <c r="S2572" s="89" t="s">
        <v>6314</v>
      </c>
      <c r="T2572" s="89" t="s">
        <v>6314</v>
      </c>
      <c r="U2572" s="90" t="str">
        <f t="shared" si="579"/>
        <v>ok</v>
      </c>
      <c r="V2572" s="63" t="str">
        <f>INDEX(resources!F:F,MATCH(B2572,resources!B:B,0))</f>
        <v>physical</v>
      </c>
      <c r="W2572" s="110">
        <f t="shared" si="580"/>
        <v>0</v>
      </c>
      <c r="X2572" s="110">
        <f t="shared" si="581"/>
        <v>0</v>
      </c>
      <c r="Y2572" s="110" t="str">
        <f t="shared" si="582"/>
        <v>HIDSRT_2_UNITS_raonly_na_CONFIDENTIAL</v>
      </c>
      <c r="Z2572" s="110">
        <f>IF(COUNTIFS($Y$2:Y2572,Y2572)=1,1,0)</f>
        <v>0</v>
      </c>
      <c r="AA2572" s="110">
        <f>SUM($Z$2:Z2572)*Z2572</f>
        <v>0</v>
      </c>
      <c r="AB2572" s="110">
        <f>COUNTIFS(resources!B:B,B2572)</f>
        <v>1</v>
      </c>
      <c r="AC2572" s="110">
        <f t="shared" si="583"/>
        <v>1</v>
      </c>
      <c r="AD2572" s="110">
        <f t="shared" si="584"/>
        <v>1</v>
      </c>
      <c r="AE2572" s="110">
        <f t="shared" si="585"/>
        <v>0</v>
      </c>
      <c r="AF2572" s="110">
        <f t="shared" si="586"/>
        <v>1</v>
      </c>
      <c r="AG2572" s="110">
        <f t="shared" si="587"/>
        <v>0</v>
      </c>
      <c r="AH2572" s="110">
        <f t="shared" si="588"/>
        <v>0</v>
      </c>
      <c r="AI2572" s="110">
        <f t="shared" si="589"/>
        <v>1</v>
      </c>
      <c r="AJ2572" s="100">
        <f>ROW()</f>
        <v>2572</v>
      </c>
      <c r="AK2572" s="100" t="e">
        <f>INDEX('BadRows RECART'!$C$2:$C$1207,MATCH(monthly_gwh_mw!AJ2572,'BadRows RECART'!$D$2:$D$1207,0))</f>
        <v>#N/A</v>
      </c>
    </row>
    <row r="2573" spans="1:37" ht="20">
      <c r="A2573" s="106" t="s">
        <v>3907</v>
      </c>
      <c r="B2573" s="106" t="s">
        <v>935</v>
      </c>
      <c r="C2573" s="106" t="s">
        <v>6313</v>
      </c>
      <c r="D2573" s="168">
        <v>2020</v>
      </c>
      <c r="E2573" s="168">
        <v>3</v>
      </c>
      <c r="F2573" s="169">
        <v>0</v>
      </c>
      <c r="G2573" s="212" t="s">
        <v>6314</v>
      </c>
      <c r="H2573" s="212" t="s">
        <v>6314</v>
      </c>
      <c r="I2573" s="106" t="s">
        <v>556</v>
      </c>
      <c r="K2573" s="83" t="s">
        <v>6314</v>
      </c>
      <c r="L2573" s="83" t="s">
        <v>6314</v>
      </c>
      <c r="M2573" s="45" t="str">
        <f>IF(
ISNA(INDEX(resources!E:E,MATCH(B2573,resources!B:B,0))),"fillme",
INDEX(resources!E:E,MATCH(B2573,resources!B:B,0)))</f>
        <v>CAISO_CCGT1</v>
      </c>
      <c r="N2573" s="45">
        <v>1</v>
      </c>
      <c r="O2573" s="83" t="str">
        <f>IFERROR(INDEX(resources!K:K,MATCH(B2573,resources!B:B,0)),"fillme")</f>
        <v>thermal</v>
      </c>
      <c r="P2573" s="89" t="str">
        <f t="shared" si="577"/>
        <v>thermal_2020_3</v>
      </c>
      <c r="Q2573" s="87">
        <f>INDEX(elcc!G:G,MATCH(P2573,elcc!D:D,0))</f>
        <v>1</v>
      </c>
      <c r="R2573" s="89">
        <f t="shared" si="578"/>
        <v>1</v>
      </c>
      <c r="S2573" s="89" t="s">
        <v>6314</v>
      </c>
      <c r="T2573" s="89" t="s">
        <v>6314</v>
      </c>
      <c r="U2573" s="90" t="str">
        <f t="shared" si="579"/>
        <v>ok</v>
      </c>
      <c r="V2573" s="63" t="str">
        <f>INDEX(resources!F:F,MATCH(B2573,resources!B:B,0))</f>
        <v>physical</v>
      </c>
      <c r="W2573" s="110">
        <f t="shared" si="580"/>
        <v>0</v>
      </c>
      <c r="X2573" s="110">
        <f t="shared" si="581"/>
        <v>0</v>
      </c>
      <c r="Y2573" s="110" t="str">
        <f t="shared" si="582"/>
        <v>HIDSRT_2_UNITS_raonly_na_CONFIDENTIAL</v>
      </c>
      <c r="Z2573" s="110">
        <f>IF(COUNTIFS($Y$2:Y2573,Y2573)=1,1,0)</f>
        <v>0</v>
      </c>
      <c r="AA2573" s="110">
        <f>SUM($Z$2:Z2573)*Z2573</f>
        <v>0</v>
      </c>
      <c r="AB2573" s="110">
        <f>COUNTIFS(resources!B:B,B2573)</f>
        <v>1</v>
      </c>
      <c r="AC2573" s="110">
        <f t="shared" si="583"/>
        <v>1</v>
      </c>
      <c r="AD2573" s="110">
        <f t="shared" si="584"/>
        <v>1</v>
      </c>
      <c r="AE2573" s="110">
        <f t="shared" si="585"/>
        <v>0</v>
      </c>
      <c r="AF2573" s="110">
        <f t="shared" si="586"/>
        <v>1</v>
      </c>
      <c r="AG2573" s="110">
        <f t="shared" si="587"/>
        <v>0</v>
      </c>
      <c r="AH2573" s="110">
        <f t="shared" si="588"/>
        <v>0</v>
      </c>
      <c r="AI2573" s="110">
        <f t="shared" si="589"/>
        <v>1</v>
      </c>
      <c r="AJ2573" s="100">
        <f>ROW()</f>
        <v>2573</v>
      </c>
      <c r="AK2573" s="100" t="e">
        <f>INDEX('BadRows RECART'!$C$2:$C$1207,MATCH(monthly_gwh_mw!AJ2573,'BadRows RECART'!$D$2:$D$1207,0))</f>
        <v>#N/A</v>
      </c>
    </row>
    <row r="2574" spans="1:37" ht="20">
      <c r="A2574" s="106" t="s">
        <v>3907</v>
      </c>
      <c r="B2574" s="106" t="s">
        <v>935</v>
      </c>
      <c r="C2574" s="106" t="s">
        <v>6313</v>
      </c>
      <c r="D2574" s="168">
        <v>2020</v>
      </c>
      <c r="E2574" s="168">
        <v>4</v>
      </c>
      <c r="F2574" s="169">
        <v>0</v>
      </c>
      <c r="G2574" s="212" t="s">
        <v>6314</v>
      </c>
      <c r="H2574" s="212" t="s">
        <v>6314</v>
      </c>
      <c r="I2574" s="106" t="s">
        <v>556</v>
      </c>
      <c r="K2574" s="83" t="s">
        <v>6314</v>
      </c>
      <c r="L2574" s="83" t="s">
        <v>6314</v>
      </c>
      <c r="M2574" s="45" t="str">
        <f>IF(
ISNA(INDEX(resources!E:E,MATCH(B2574,resources!B:B,0))),"fillme",
INDEX(resources!E:E,MATCH(B2574,resources!B:B,0)))</f>
        <v>CAISO_CCGT1</v>
      </c>
      <c r="N2574" s="45">
        <v>1</v>
      </c>
      <c r="O2574" s="83" t="str">
        <f>IFERROR(INDEX(resources!K:K,MATCH(B2574,resources!B:B,0)),"fillme")</f>
        <v>thermal</v>
      </c>
      <c r="P2574" s="89" t="str">
        <f t="shared" si="577"/>
        <v>thermal_2020_4</v>
      </c>
      <c r="Q2574" s="87">
        <f>INDEX(elcc!G:G,MATCH(P2574,elcc!D:D,0))</f>
        <v>1</v>
      </c>
      <c r="R2574" s="89">
        <f t="shared" si="578"/>
        <v>1</v>
      </c>
      <c r="S2574" s="89" t="s">
        <v>6314</v>
      </c>
      <c r="T2574" s="89" t="s">
        <v>6314</v>
      </c>
      <c r="U2574" s="90" t="str">
        <f t="shared" si="579"/>
        <v>ok</v>
      </c>
      <c r="V2574" s="63" t="str">
        <f>INDEX(resources!F:F,MATCH(B2574,resources!B:B,0))</f>
        <v>physical</v>
      </c>
      <c r="W2574" s="110">
        <f t="shared" si="580"/>
        <v>0</v>
      </c>
      <c r="X2574" s="110">
        <f t="shared" si="581"/>
        <v>0</v>
      </c>
      <c r="Y2574" s="110" t="str">
        <f t="shared" si="582"/>
        <v>HIDSRT_2_UNITS_raonly_na_CONFIDENTIAL</v>
      </c>
      <c r="Z2574" s="110">
        <f>IF(COUNTIFS($Y$2:Y2574,Y2574)=1,1,0)</f>
        <v>0</v>
      </c>
      <c r="AA2574" s="110">
        <f>SUM($Z$2:Z2574)*Z2574</f>
        <v>0</v>
      </c>
      <c r="AB2574" s="110">
        <f>COUNTIFS(resources!B:B,B2574)</f>
        <v>1</v>
      </c>
      <c r="AC2574" s="110">
        <f t="shared" si="583"/>
        <v>1</v>
      </c>
      <c r="AD2574" s="110">
        <f t="shared" si="584"/>
        <v>1</v>
      </c>
      <c r="AE2574" s="110">
        <f t="shared" si="585"/>
        <v>0</v>
      </c>
      <c r="AF2574" s="110">
        <f t="shared" si="586"/>
        <v>1</v>
      </c>
      <c r="AG2574" s="110">
        <f t="shared" si="587"/>
        <v>0</v>
      </c>
      <c r="AH2574" s="110">
        <f t="shared" si="588"/>
        <v>0</v>
      </c>
      <c r="AI2574" s="110">
        <f t="shared" si="589"/>
        <v>1</v>
      </c>
      <c r="AJ2574" s="100">
        <f>ROW()</f>
        <v>2574</v>
      </c>
      <c r="AK2574" s="100" t="e">
        <f>INDEX('BadRows RECART'!$C$2:$C$1207,MATCH(monthly_gwh_mw!AJ2574,'BadRows RECART'!$D$2:$D$1207,0))</f>
        <v>#N/A</v>
      </c>
    </row>
    <row r="2575" spans="1:37" ht="20">
      <c r="A2575" s="106" t="s">
        <v>3907</v>
      </c>
      <c r="B2575" s="106" t="s">
        <v>935</v>
      </c>
      <c r="C2575" s="106" t="s">
        <v>6313</v>
      </c>
      <c r="D2575" s="168">
        <v>2020</v>
      </c>
      <c r="E2575" s="168">
        <v>5</v>
      </c>
      <c r="F2575" s="169">
        <v>0</v>
      </c>
      <c r="G2575" s="212" t="s">
        <v>6314</v>
      </c>
      <c r="H2575" s="212" t="s">
        <v>6314</v>
      </c>
      <c r="I2575" s="106" t="s">
        <v>556</v>
      </c>
      <c r="K2575" s="83" t="s">
        <v>6314</v>
      </c>
      <c r="L2575" s="83" t="s">
        <v>6314</v>
      </c>
      <c r="M2575" s="45" t="str">
        <f>IF(
ISNA(INDEX(resources!E:E,MATCH(B2575,resources!B:B,0))),"fillme",
INDEX(resources!E:E,MATCH(B2575,resources!B:B,0)))</f>
        <v>CAISO_CCGT1</v>
      </c>
      <c r="N2575" s="45">
        <v>1</v>
      </c>
      <c r="O2575" s="83" t="str">
        <f>IFERROR(INDEX(resources!K:K,MATCH(B2575,resources!B:B,0)),"fillme")</f>
        <v>thermal</v>
      </c>
      <c r="P2575" s="89" t="str">
        <f t="shared" si="577"/>
        <v>thermal_2020_5</v>
      </c>
      <c r="Q2575" s="87">
        <f>INDEX(elcc!G:G,MATCH(P2575,elcc!D:D,0))</f>
        <v>1</v>
      </c>
      <c r="R2575" s="89">
        <f t="shared" si="578"/>
        <v>1</v>
      </c>
      <c r="S2575" s="89" t="s">
        <v>6314</v>
      </c>
      <c r="T2575" s="89" t="s">
        <v>6314</v>
      </c>
      <c r="U2575" s="90" t="str">
        <f t="shared" si="579"/>
        <v>ok</v>
      </c>
      <c r="V2575" s="63" t="str">
        <f>INDEX(resources!F:F,MATCH(B2575,resources!B:B,0))</f>
        <v>physical</v>
      </c>
      <c r="W2575" s="110">
        <f t="shared" si="580"/>
        <v>0</v>
      </c>
      <c r="X2575" s="110">
        <f t="shared" si="581"/>
        <v>0</v>
      </c>
      <c r="Y2575" s="110" t="str">
        <f t="shared" si="582"/>
        <v>HIDSRT_2_UNITS_raonly_na_CONFIDENTIAL</v>
      </c>
      <c r="Z2575" s="110">
        <f>IF(COUNTIFS($Y$2:Y2575,Y2575)=1,1,0)</f>
        <v>0</v>
      </c>
      <c r="AA2575" s="110">
        <f>SUM($Z$2:Z2575)*Z2575</f>
        <v>0</v>
      </c>
      <c r="AB2575" s="110">
        <f>COUNTIFS(resources!B:B,B2575)</f>
        <v>1</v>
      </c>
      <c r="AC2575" s="110">
        <f t="shared" si="583"/>
        <v>1</v>
      </c>
      <c r="AD2575" s="110">
        <f t="shared" si="584"/>
        <v>1</v>
      </c>
      <c r="AE2575" s="110">
        <f t="shared" si="585"/>
        <v>0</v>
      </c>
      <c r="AF2575" s="110">
        <f t="shared" si="586"/>
        <v>1</v>
      </c>
      <c r="AG2575" s="110">
        <f t="shared" si="587"/>
        <v>0</v>
      </c>
      <c r="AH2575" s="110">
        <f t="shared" si="588"/>
        <v>0</v>
      </c>
      <c r="AI2575" s="110">
        <f t="shared" si="589"/>
        <v>1</v>
      </c>
      <c r="AJ2575" s="100">
        <f>ROW()</f>
        <v>2575</v>
      </c>
      <c r="AK2575" s="100" t="e">
        <f>INDEX('BadRows RECART'!$C$2:$C$1207,MATCH(monthly_gwh_mw!AJ2575,'BadRows RECART'!$D$2:$D$1207,0))</f>
        <v>#N/A</v>
      </c>
    </row>
    <row r="2576" spans="1:37" ht="20">
      <c r="A2576" s="106" t="s">
        <v>3907</v>
      </c>
      <c r="B2576" s="106" t="s">
        <v>935</v>
      </c>
      <c r="C2576" s="106" t="s">
        <v>6313</v>
      </c>
      <c r="D2576" s="168">
        <v>2020</v>
      </c>
      <c r="E2576" s="168">
        <v>6</v>
      </c>
      <c r="F2576" s="169">
        <v>0</v>
      </c>
      <c r="G2576" s="212" t="s">
        <v>6314</v>
      </c>
      <c r="H2576" s="212" t="s">
        <v>6314</v>
      </c>
      <c r="I2576" s="106" t="s">
        <v>556</v>
      </c>
      <c r="K2576" s="83" t="s">
        <v>6314</v>
      </c>
      <c r="L2576" s="83" t="s">
        <v>6314</v>
      </c>
      <c r="M2576" s="45" t="str">
        <f>IF(
ISNA(INDEX(resources!E:E,MATCH(B2576,resources!B:B,0))),"fillme",
INDEX(resources!E:E,MATCH(B2576,resources!B:B,0)))</f>
        <v>CAISO_CCGT1</v>
      </c>
      <c r="N2576" s="45">
        <v>1</v>
      </c>
      <c r="O2576" s="83" t="str">
        <f>IFERROR(INDEX(resources!K:K,MATCH(B2576,resources!B:B,0)),"fillme")</f>
        <v>thermal</v>
      </c>
      <c r="P2576" s="89" t="str">
        <f t="shared" si="577"/>
        <v>thermal_2020_6</v>
      </c>
      <c r="Q2576" s="87">
        <f>INDEX(elcc!G:G,MATCH(P2576,elcc!D:D,0))</f>
        <v>1</v>
      </c>
      <c r="R2576" s="89">
        <f t="shared" si="578"/>
        <v>1</v>
      </c>
      <c r="S2576" s="89" t="s">
        <v>6314</v>
      </c>
      <c r="T2576" s="89" t="s">
        <v>6314</v>
      </c>
      <c r="U2576" s="90" t="str">
        <f t="shared" si="579"/>
        <v>ok</v>
      </c>
      <c r="V2576" s="63" t="str">
        <f>INDEX(resources!F:F,MATCH(B2576,resources!B:B,0))</f>
        <v>physical</v>
      </c>
      <c r="W2576" s="110">
        <f t="shared" si="580"/>
        <v>0</v>
      </c>
      <c r="X2576" s="110">
        <f t="shared" si="581"/>
        <v>0</v>
      </c>
      <c r="Y2576" s="110" t="str">
        <f t="shared" si="582"/>
        <v>HIDSRT_2_UNITS_raonly_na_CONFIDENTIAL</v>
      </c>
      <c r="Z2576" s="110">
        <f>IF(COUNTIFS($Y$2:Y2576,Y2576)=1,1,0)</f>
        <v>0</v>
      </c>
      <c r="AA2576" s="110">
        <f>SUM($Z$2:Z2576)*Z2576</f>
        <v>0</v>
      </c>
      <c r="AB2576" s="110">
        <f>COUNTIFS(resources!B:B,B2576)</f>
        <v>1</v>
      </c>
      <c r="AC2576" s="110">
        <f t="shared" si="583"/>
        <v>1</v>
      </c>
      <c r="AD2576" s="110">
        <f t="shared" si="584"/>
        <v>1</v>
      </c>
      <c r="AE2576" s="110">
        <f t="shared" si="585"/>
        <v>0</v>
      </c>
      <c r="AF2576" s="110">
        <f t="shared" si="586"/>
        <v>1</v>
      </c>
      <c r="AG2576" s="110">
        <f t="shared" si="587"/>
        <v>0</v>
      </c>
      <c r="AH2576" s="110">
        <f t="shared" si="588"/>
        <v>0</v>
      </c>
      <c r="AI2576" s="110">
        <f t="shared" si="589"/>
        <v>1</v>
      </c>
      <c r="AJ2576" s="100">
        <f>ROW()</f>
        <v>2576</v>
      </c>
      <c r="AK2576" s="100" t="e">
        <f>INDEX('BadRows RECART'!$C$2:$C$1207,MATCH(monthly_gwh_mw!AJ2576,'BadRows RECART'!$D$2:$D$1207,0))</f>
        <v>#N/A</v>
      </c>
    </row>
    <row r="2577" spans="1:37" ht="20">
      <c r="A2577" s="106" t="s">
        <v>3907</v>
      </c>
      <c r="B2577" s="106" t="s">
        <v>935</v>
      </c>
      <c r="C2577" s="106" t="s">
        <v>6313</v>
      </c>
      <c r="D2577" s="168">
        <v>2020</v>
      </c>
      <c r="E2577" s="168">
        <v>7</v>
      </c>
      <c r="F2577" s="169">
        <v>0</v>
      </c>
      <c r="G2577" s="212" t="s">
        <v>6314</v>
      </c>
      <c r="H2577" s="212" t="s">
        <v>6314</v>
      </c>
      <c r="I2577" s="106" t="s">
        <v>556</v>
      </c>
      <c r="K2577" s="83" t="s">
        <v>6314</v>
      </c>
      <c r="L2577" s="83" t="s">
        <v>6314</v>
      </c>
      <c r="M2577" s="45" t="str">
        <f>IF(
ISNA(INDEX(resources!E:E,MATCH(B2577,resources!B:B,0))),"fillme",
INDEX(resources!E:E,MATCH(B2577,resources!B:B,0)))</f>
        <v>CAISO_CCGT1</v>
      </c>
      <c r="N2577" s="45">
        <v>1</v>
      </c>
      <c r="O2577" s="83" t="str">
        <f>IFERROR(INDEX(resources!K:K,MATCH(B2577,resources!B:B,0)),"fillme")</f>
        <v>thermal</v>
      </c>
      <c r="P2577" s="89" t="str">
        <f t="shared" si="577"/>
        <v>thermal_2020_7</v>
      </c>
      <c r="Q2577" s="87">
        <f>INDEX(elcc!G:G,MATCH(P2577,elcc!D:D,0))</f>
        <v>1</v>
      </c>
      <c r="R2577" s="89">
        <f t="shared" si="578"/>
        <v>1</v>
      </c>
      <c r="S2577" s="89" t="s">
        <v>6314</v>
      </c>
      <c r="T2577" s="89" t="s">
        <v>6314</v>
      </c>
      <c r="U2577" s="90" t="str">
        <f t="shared" si="579"/>
        <v>ok</v>
      </c>
      <c r="V2577" s="63" t="str">
        <f>INDEX(resources!F:F,MATCH(B2577,resources!B:B,0))</f>
        <v>physical</v>
      </c>
      <c r="W2577" s="110">
        <f t="shared" si="580"/>
        <v>0</v>
      </c>
      <c r="X2577" s="110">
        <f t="shared" si="581"/>
        <v>0</v>
      </c>
      <c r="Y2577" s="110" t="str">
        <f t="shared" si="582"/>
        <v>HIDSRT_2_UNITS_raonly_na_CONFIDENTIAL</v>
      </c>
      <c r="Z2577" s="110">
        <f>IF(COUNTIFS($Y$2:Y2577,Y2577)=1,1,0)</f>
        <v>0</v>
      </c>
      <c r="AA2577" s="110">
        <f>SUM($Z$2:Z2577)*Z2577</f>
        <v>0</v>
      </c>
      <c r="AB2577" s="110">
        <f>COUNTIFS(resources!B:B,B2577)</f>
        <v>1</v>
      </c>
      <c r="AC2577" s="110">
        <f t="shared" si="583"/>
        <v>1</v>
      </c>
      <c r="AD2577" s="110">
        <f t="shared" si="584"/>
        <v>1</v>
      </c>
      <c r="AE2577" s="110">
        <f t="shared" si="585"/>
        <v>0</v>
      </c>
      <c r="AF2577" s="110">
        <f t="shared" si="586"/>
        <v>1</v>
      </c>
      <c r="AG2577" s="110">
        <f t="shared" si="587"/>
        <v>0</v>
      </c>
      <c r="AH2577" s="110">
        <f t="shared" si="588"/>
        <v>0</v>
      </c>
      <c r="AI2577" s="110">
        <f t="shared" si="589"/>
        <v>1</v>
      </c>
      <c r="AJ2577" s="100">
        <f>ROW()</f>
        <v>2577</v>
      </c>
      <c r="AK2577" s="100" t="e">
        <f>INDEX('BadRows RECART'!$C$2:$C$1207,MATCH(monthly_gwh_mw!AJ2577,'BadRows RECART'!$D$2:$D$1207,0))</f>
        <v>#N/A</v>
      </c>
    </row>
    <row r="2578" spans="1:37" ht="20">
      <c r="A2578" s="106" t="s">
        <v>3907</v>
      </c>
      <c r="B2578" s="106" t="s">
        <v>935</v>
      </c>
      <c r="C2578" s="106" t="s">
        <v>6313</v>
      </c>
      <c r="D2578" s="168">
        <v>2020</v>
      </c>
      <c r="E2578" s="168">
        <v>8</v>
      </c>
      <c r="F2578" s="169">
        <v>0</v>
      </c>
      <c r="G2578" s="212" t="s">
        <v>6314</v>
      </c>
      <c r="H2578" s="212" t="s">
        <v>6314</v>
      </c>
      <c r="I2578" s="106" t="s">
        <v>556</v>
      </c>
      <c r="K2578" s="83" t="s">
        <v>6314</v>
      </c>
      <c r="L2578" s="83" t="s">
        <v>6314</v>
      </c>
      <c r="M2578" s="45" t="str">
        <f>IF(
ISNA(INDEX(resources!E:E,MATCH(B2578,resources!B:B,0))),"fillme",
INDEX(resources!E:E,MATCH(B2578,resources!B:B,0)))</f>
        <v>CAISO_CCGT1</v>
      </c>
      <c r="N2578" s="45">
        <v>1</v>
      </c>
      <c r="O2578" s="83" t="str">
        <f>IFERROR(INDEX(resources!K:K,MATCH(B2578,resources!B:B,0)),"fillme")</f>
        <v>thermal</v>
      </c>
      <c r="P2578" s="89" t="str">
        <f t="shared" si="577"/>
        <v>thermal_2020_8</v>
      </c>
      <c r="Q2578" s="87">
        <f>INDEX(elcc!G:G,MATCH(P2578,elcc!D:D,0))</f>
        <v>1</v>
      </c>
      <c r="R2578" s="89">
        <f t="shared" si="578"/>
        <v>1</v>
      </c>
      <c r="S2578" s="89" t="s">
        <v>6314</v>
      </c>
      <c r="T2578" s="89" t="s">
        <v>6314</v>
      </c>
      <c r="U2578" s="90" t="str">
        <f t="shared" si="579"/>
        <v>ok</v>
      </c>
      <c r="V2578" s="63" t="str">
        <f>INDEX(resources!F:F,MATCH(B2578,resources!B:B,0))</f>
        <v>physical</v>
      </c>
      <c r="W2578" s="110">
        <f t="shared" si="580"/>
        <v>0</v>
      </c>
      <c r="X2578" s="110">
        <f t="shared" si="581"/>
        <v>0</v>
      </c>
      <c r="Y2578" s="110" t="str">
        <f t="shared" si="582"/>
        <v>HIDSRT_2_UNITS_raonly_na_CONFIDENTIAL</v>
      </c>
      <c r="Z2578" s="110">
        <f>IF(COUNTIFS($Y$2:Y2578,Y2578)=1,1,0)</f>
        <v>0</v>
      </c>
      <c r="AA2578" s="110">
        <f>SUM($Z$2:Z2578)*Z2578</f>
        <v>0</v>
      </c>
      <c r="AB2578" s="110">
        <f>COUNTIFS(resources!B:B,B2578)</f>
        <v>1</v>
      </c>
      <c r="AC2578" s="110">
        <f t="shared" si="583"/>
        <v>1</v>
      </c>
      <c r="AD2578" s="110">
        <f t="shared" si="584"/>
        <v>1</v>
      </c>
      <c r="AE2578" s="110">
        <f t="shared" si="585"/>
        <v>0</v>
      </c>
      <c r="AF2578" s="110">
        <f t="shared" si="586"/>
        <v>1</v>
      </c>
      <c r="AG2578" s="110">
        <f t="shared" si="587"/>
        <v>0</v>
      </c>
      <c r="AH2578" s="110">
        <f t="shared" si="588"/>
        <v>0</v>
      </c>
      <c r="AI2578" s="110">
        <f t="shared" si="589"/>
        <v>1</v>
      </c>
      <c r="AJ2578" s="100">
        <f>ROW()</f>
        <v>2578</v>
      </c>
      <c r="AK2578" s="100" t="e">
        <f>INDEX('BadRows RECART'!$C$2:$C$1207,MATCH(monthly_gwh_mw!AJ2578,'BadRows RECART'!$D$2:$D$1207,0))</f>
        <v>#N/A</v>
      </c>
    </row>
    <row r="2579" spans="1:37" ht="20">
      <c r="A2579" s="106" t="s">
        <v>3907</v>
      </c>
      <c r="B2579" s="106" t="s">
        <v>935</v>
      </c>
      <c r="C2579" s="106" t="s">
        <v>6313</v>
      </c>
      <c r="D2579" s="168">
        <v>2020</v>
      </c>
      <c r="E2579" s="168">
        <v>9</v>
      </c>
      <c r="F2579" s="169">
        <v>0</v>
      </c>
      <c r="G2579" s="212" t="s">
        <v>6314</v>
      </c>
      <c r="H2579" s="212" t="s">
        <v>6314</v>
      </c>
      <c r="I2579" s="106" t="s">
        <v>556</v>
      </c>
      <c r="K2579" s="83" t="s">
        <v>6314</v>
      </c>
      <c r="L2579" s="83" t="s">
        <v>6314</v>
      </c>
      <c r="M2579" s="45" t="str">
        <f>IF(
ISNA(INDEX(resources!E:E,MATCH(B2579,resources!B:B,0))),"fillme",
INDEX(resources!E:E,MATCH(B2579,resources!B:B,0)))</f>
        <v>CAISO_CCGT1</v>
      </c>
      <c r="N2579" s="45">
        <v>1</v>
      </c>
      <c r="O2579" s="83" t="str">
        <f>IFERROR(INDEX(resources!K:K,MATCH(B2579,resources!B:B,0)),"fillme")</f>
        <v>thermal</v>
      </c>
      <c r="P2579" s="89" t="str">
        <f t="shared" si="577"/>
        <v>thermal_2020_9</v>
      </c>
      <c r="Q2579" s="87">
        <f>INDEX(elcc!G:G,MATCH(P2579,elcc!D:D,0))</f>
        <v>1</v>
      </c>
      <c r="R2579" s="89">
        <f t="shared" si="578"/>
        <v>1</v>
      </c>
      <c r="S2579" s="89" t="s">
        <v>6314</v>
      </c>
      <c r="T2579" s="89" t="s">
        <v>6314</v>
      </c>
      <c r="U2579" s="90" t="str">
        <f t="shared" si="579"/>
        <v>ok</v>
      </c>
      <c r="V2579" s="63" t="str">
        <f>INDEX(resources!F:F,MATCH(B2579,resources!B:B,0))</f>
        <v>physical</v>
      </c>
      <c r="W2579" s="110">
        <f t="shared" si="580"/>
        <v>0</v>
      </c>
      <c r="X2579" s="110">
        <f t="shared" si="581"/>
        <v>0</v>
      </c>
      <c r="Y2579" s="110" t="str">
        <f t="shared" si="582"/>
        <v>HIDSRT_2_UNITS_raonly_na_CONFIDENTIAL</v>
      </c>
      <c r="Z2579" s="110">
        <f>IF(COUNTIFS($Y$2:Y2579,Y2579)=1,1,0)</f>
        <v>0</v>
      </c>
      <c r="AA2579" s="110">
        <f>SUM($Z$2:Z2579)*Z2579</f>
        <v>0</v>
      </c>
      <c r="AB2579" s="110">
        <f>COUNTIFS(resources!B:B,B2579)</f>
        <v>1</v>
      </c>
      <c r="AC2579" s="110">
        <f t="shared" si="583"/>
        <v>1</v>
      </c>
      <c r="AD2579" s="110">
        <f t="shared" si="584"/>
        <v>1</v>
      </c>
      <c r="AE2579" s="110">
        <f t="shared" si="585"/>
        <v>0</v>
      </c>
      <c r="AF2579" s="110">
        <f t="shared" si="586"/>
        <v>1</v>
      </c>
      <c r="AG2579" s="110">
        <f t="shared" si="587"/>
        <v>0</v>
      </c>
      <c r="AH2579" s="110">
        <f t="shared" si="588"/>
        <v>0</v>
      </c>
      <c r="AI2579" s="110">
        <f t="shared" si="589"/>
        <v>1</v>
      </c>
      <c r="AJ2579" s="100">
        <f>ROW()</f>
        <v>2579</v>
      </c>
      <c r="AK2579" s="100" t="e">
        <f>INDEX('BadRows RECART'!$C$2:$C$1207,MATCH(monthly_gwh_mw!AJ2579,'BadRows RECART'!$D$2:$D$1207,0))</f>
        <v>#N/A</v>
      </c>
    </row>
    <row r="2580" spans="1:37" ht="20">
      <c r="A2580" s="106" t="s">
        <v>3907</v>
      </c>
      <c r="B2580" s="106" t="s">
        <v>935</v>
      </c>
      <c r="C2580" s="106" t="s">
        <v>6313</v>
      </c>
      <c r="D2580" s="168">
        <v>2020</v>
      </c>
      <c r="E2580" s="168">
        <v>10</v>
      </c>
      <c r="F2580" s="169">
        <v>0</v>
      </c>
      <c r="G2580" s="212" t="s">
        <v>6314</v>
      </c>
      <c r="H2580" s="212" t="s">
        <v>6314</v>
      </c>
      <c r="I2580" s="106" t="s">
        <v>556</v>
      </c>
      <c r="K2580" s="83" t="s">
        <v>6314</v>
      </c>
      <c r="L2580" s="83" t="s">
        <v>6314</v>
      </c>
      <c r="M2580" s="45" t="str">
        <f>IF(
ISNA(INDEX(resources!E:E,MATCH(B2580,resources!B:B,0))),"fillme",
INDEX(resources!E:E,MATCH(B2580,resources!B:B,0)))</f>
        <v>CAISO_CCGT1</v>
      </c>
      <c r="N2580" s="45">
        <v>1</v>
      </c>
      <c r="O2580" s="83" t="str">
        <f>IFERROR(INDEX(resources!K:K,MATCH(B2580,resources!B:B,0)),"fillme")</f>
        <v>thermal</v>
      </c>
      <c r="P2580" s="89" t="str">
        <f t="shared" si="577"/>
        <v>thermal_2020_10</v>
      </c>
      <c r="Q2580" s="87">
        <f>INDEX(elcc!G:G,MATCH(P2580,elcc!D:D,0))</f>
        <v>1</v>
      </c>
      <c r="R2580" s="89">
        <f t="shared" si="578"/>
        <v>1</v>
      </c>
      <c r="S2580" s="89" t="s">
        <v>6314</v>
      </c>
      <c r="T2580" s="89" t="s">
        <v>6314</v>
      </c>
      <c r="U2580" s="90" t="str">
        <f t="shared" si="579"/>
        <v>ok</v>
      </c>
      <c r="V2580" s="63" t="str">
        <f>INDEX(resources!F:F,MATCH(B2580,resources!B:B,0))</f>
        <v>physical</v>
      </c>
      <c r="W2580" s="110">
        <f t="shared" si="580"/>
        <v>0</v>
      </c>
      <c r="X2580" s="110">
        <f t="shared" si="581"/>
        <v>0</v>
      </c>
      <c r="Y2580" s="110" t="str">
        <f t="shared" si="582"/>
        <v>HIDSRT_2_UNITS_raonly_na_CONFIDENTIAL</v>
      </c>
      <c r="Z2580" s="110">
        <f>IF(COUNTIFS($Y$2:Y2580,Y2580)=1,1,0)</f>
        <v>0</v>
      </c>
      <c r="AA2580" s="110">
        <f>SUM($Z$2:Z2580)*Z2580</f>
        <v>0</v>
      </c>
      <c r="AB2580" s="110">
        <f>COUNTIFS(resources!B:B,B2580)</f>
        <v>1</v>
      </c>
      <c r="AC2580" s="110">
        <f t="shared" si="583"/>
        <v>1</v>
      </c>
      <c r="AD2580" s="110">
        <f t="shared" si="584"/>
        <v>1</v>
      </c>
      <c r="AE2580" s="110">
        <f t="shared" si="585"/>
        <v>0</v>
      </c>
      <c r="AF2580" s="110">
        <f t="shared" si="586"/>
        <v>1</v>
      </c>
      <c r="AG2580" s="110">
        <f t="shared" si="587"/>
        <v>0</v>
      </c>
      <c r="AH2580" s="110">
        <f t="shared" si="588"/>
        <v>0</v>
      </c>
      <c r="AI2580" s="110">
        <f t="shared" si="589"/>
        <v>1</v>
      </c>
      <c r="AJ2580" s="100">
        <f>ROW()</f>
        <v>2580</v>
      </c>
      <c r="AK2580" s="100" t="e">
        <f>INDEX('BadRows RECART'!$C$2:$C$1207,MATCH(monthly_gwh_mw!AJ2580,'BadRows RECART'!$D$2:$D$1207,0))</f>
        <v>#N/A</v>
      </c>
    </row>
    <row r="2581" spans="1:37" ht="20">
      <c r="A2581" s="106" t="s">
        <v>3907</v>
      </c>
      <c r="B2581" s="106" t="s">
        <v>935</v>
      </c>
      <c r="C2581" s="106" t="s">
        <v>6313</v>
      </c>
      <c r="D2581" s="168">
        <v>2020</v>
      </c>
      <c r="E2581" s="168">
        <v>11</v>
      </c>
      <c r="F2581" s="169">
        <v>0</v>
      </c>
      <c r="G2581" s="212" t="s">
        <v>6314</v>
      </c>
      <c r="H2581" s="212" t="s">
        <v>6314</v>
      </c>
      <c r="I2581" s="106" t="s">
        <v>556</v>
      </c>
      <c r="K2581" s="83" t="s">
        <v>6314</v>
      </c>
      <c r="L2581" s="83" t="s">
        <v>6314</v>
      </c>
      <c r="M2581" s="45" t="str">
        <f>IF(
ISNA(INDEX(resources!E:E,MATCH(B2581,resources!B:B,0))),"fillme",
INDEX(resources!E:E,MATCH(B2581,resources!B:B,0)))</f>
        <v>CAISO_CCGT1</v>
      </c>
      <c r="N2581" s="45">
        <v>1</v>
      </c>
      <c r="O2581" s="83" t="str">
        <f>IFERROR(INDEX(resources!K:K,MATCH(B2581,resources!B:B,0)),"fillme")</f>
        <v>thermal</v>
      </c>
      <c r="P2581" s="89" t="str">
        <f t="shared" si="577"/>
        <v>thermal_2020_11</v>
      </c>
      <c r="Q2581" s="87">
        <f>INDEX(elcc!G:G,MATCH(P2581,elcc!D:D,0))</f>
        <v>1</v>
      </c>
      <c r="R2581" s="89">
        <f t="shared" si="578"/>
        <v>1</v>
      </c>
      <c r="S2581" s="89" t="s">
        <v>6314</v>
      </c>
      <c r="T2581" s="89" t="s">
        <v>6314</v>
      </c>
      <c r="U2581" s="90" t="str">
        <f t="shared" si="579"/>
        <v>ok</v>
      </c>
      <c r="V2581" s="63" t="str">
        <f>INDEX(resources!F:F,MATCH(B2581,resources!B:B,0))</f>
        <v>physical</v>
      </c>
      <c r="W2581" s="110">
        <f t="shared" si="580"/>
        <v>0</v>
      </c>
      <c r="X2581" s="110">
        <f t="shared" si="581"/>
        <v>0</v>
      </c>
      <c r="Y2581" s="110" t="str">
        <f t="shared" si="582"/>
        <v>HIDSRT_2_UNITS_raonly_na_CONFIDENTIAL</v>
      </c>
      <c r="Z2581" s="110">
        <f>IF(COUNTIFS($Y$2:Y2581,Y2581)=1,1,0)</f>
        <v>0</v>
      </c>
      <c r="AA2581" s="110">
        <f>SUM($Z$2:Z2581)*Z2581</f>
        <v>0</v>
      </c>
      <c r="AB2581" s="110">
        <f>COUNTIFS(resources!B:B,B2581)</f>
        <v>1</v>
      </c>
      <c r="AC2581" s="110">
        <f t="shared" si="583"/>
        <v>1</v>
      </c>
      <c r="AD2581" s="110">
        <f t="shared" si="584"/>
        <v>1</v>
      </c>
      <c r="AE2581" s="110">
        <f t="shared" si="585"/>
        <v>0</v>
      </c>
      <c r="AF2581" s="110">
        <f t="shared" si="586"/>
        <v>1</v>
      </c>
      <c r="AG2581" s="110">
        <f t="shared" si="587"/>
        <v>0</v>
      </c>
      <c r="AH2581" s="110">
        <f t="shared" si="588"/>
        <v>0</v>
      </c>
      <c r="AI2581" s="110">
        <f t="shared" si="589"/>
        <v>1</v>
      </c>
      <c r="AJ2581" s="100">
        <f>ROW()</f>
        <v>2581</v>
      </c>
      <c r="AK2581" s="100" t="e">
        <f>INDEX('BadRows RECART'!$C$2:$C$1207,MATCH(monthly_gwh_mw!AJ2581,'BadRows RECART'!$D$2:$D$1207,0))</f>
        <v>#N/A</v>
      </c>
    </row>
    <row r="2582" spans="1:37" ht="20">
      <c r="A2582" s="106" t="s">
        <v>3907</v>
      </c>
      <c r="B2582" s="106" t="s">
        <v>935</v>
      </c>
      <c r="C2582" s="106" t="s">
        <v>6313</v>
      </c>
      <c r="D2582" s="168">
        <v>2020</v>
      </c>
      <c r="E2582" s="168">
        <v>12</v>
      </c>
      <c r="F2582" s="169">
        <v>0</v>
      </c>
      <c r="G2582" s="212" t="s">
        <v>6314</v>
      </c>
      <c r="H2582" s="212" t="s">
        <v>6314</v>
      </c>
      <c r="I2582" s="106" t="s">
        <v>556</v>
      </c>
      <c r="K2582" s="83" t="s">
        <v>6314</v>
      </c>
      <c r="L2582" s="83" t="s">
        <v>6314</v>
      </c>
      <c r="M2582" s="45" t="str">
        <f>IF(
ISNA(INDEX(resources!E:E,MATCH(B2582,resources!B:B,0))),"fillme",
INDEX(resources!E:E,MATCH(B2582,resources!B:B,0)))</f>
        <v>CAISO_CCGT1</v>
      </c>
      <c r="N2582" s="45">
        <v>1</v>
      </c>
      <c r="O2582" s="83" t="str">
        <f>IFERROR(INDEX(resources!K:K,MATCH(B2582,resources!B:B,0)),"fillme")</f>
        <v>thermal</v>
      </c>
      <c r="P2582" s="89" t="str">
        <f t="shared" si="577"/>
        <v>thermal_2020_12</v>
      </c>
      <c r="Q2582" s="87">
        <f>INDEX(elcc!G:G,MATCH(P2582,elcc!D:D,0))</f>
        <v>1</v>
      </c>
      <c r="R2582" s="89">
        <f t="shared" si="578"/>
        <v>1</v>
      </c>
      <c r="S2582" s="89" t="s">
        <v>6314</v>
      </c>
      <c r="T2582" s="89" t="s">
        <v>6314</v>
      </c>
      <c r="U2582" s="90" t="str">
        <f t="shared" si="579"/>
        <v>ok</v>
      </c>
      <c r="V2582" s="63" t="str">
        <f>INDEX(resources!F:F,MATCH(B2582,resources!B:B,0))</f>
        <v>physical</v>
      </c>
      <c r="W2582" s="110">
        <f t="shared" si="580"/>
        <v>0</v>
      </c>
      <c r="X2582" s="110">
        <f t="shared" si="581"/>
        <v>0</v>
      </c>
      <c r="Y2582" s="110" t="str">
        <f t="shared" si="582"/>
        <v>HIDSRT_2_UNITS_raonly_na_CONFIDENTIAL</v>
      </c>
      <c r="Z2582" s="110">
        <f>IF(COUNTIFS($Y$2:Y2582,Y2582)=1,1,0)</f>
        <v>0</v>
      </c>
      <c r="AA2582" s="110">
        <f>SUM($Z$2:Z2582)*Z2582</f>
        <v>0</v>
      </c>
      <c r="AB2582" s="110">
        <f>COUNTIFS(resources!B:B,B2582)</f>
        <v>1</v>
      </c>
      <c r="AC2582" s="110">
        <f t="shared" si="583"/>
        <v>1</v>
      </c>
      <c r="AD2582" s="110">
        <f t="shared" si="584"/>
        <v>1</v>
      </c>
      <c r="AE2582" s="110">
        <f t="shared" si="585"/>
        <v>0</v>
      </c>
      <c r="AF2582" s="110">
        <f t="shared" si="586"/>
        <v>1</v>
      </c>
      <c r="AG2582" s="110">
        <f t="shared" si="587"/>
        <v>0</v>
      </c>
      <c r="AH2582" s="110">
        <f t="shared" si="588"/>
        <v>0</v>
      </c>
      <c r="AI2582" s="110">
        <f t="shared" si="589"/>
        <v>1</v>
      </c>
      <c r="AJ2582" s="100">
        <f>ROW()</f>
        <v>2582</v>
      </c>
      <c r="AK2582" s="100" t="e">
        <f>INDEX('BadRows RECART'!$C$2:$C$1207,MATCH(monthly_gwh_mw!AJ2582,'BadRows RECART'!$D$2:$D$1207,0))</f>
        <v>#N/A</v>
      </c>
    </row>
    <row r="2583" spans="1:37" ht="20">
      <c r="A2583" s="106" t="s">
        <v>3907</v>
      </c>
      <c r="B2583" s="106" t="s">
        <v>437</v>
      </c>
      <c r="C2583" s="106" t="s">
        <v>6313</v>
      </c>
      <c r="D2583" s="168">
        <v>2020</v>
      </c>
      <c r="E2583" s="168">
        <v>1</v>
      </c>
      <c r="F2583" s="169">
        <v>0</v>
      </c>
      <c r="G2583" s="212" t="s">
        <v>6314</v>
      </c>
      <c r="H2583" s="212" t="s">
        <v>6314</v>
      </c>
      <c r="I2583" s="106" t="s">
        <v>556</v>
      </c>
      <c r="K2583" s="83" t="s">
        <v>6314</v>
      </c>
      <c r="L2583" s="83" t="s">
        <v>6314</v>
      </c>
      <c r="M2583" s="45" t="str">
        <f>IF(
ISNA(INDEX(resources!E:E,MATCH(B2583,resources!B:B,0))),"fillme",
INDEX(resources!E:E,MATCH(B2583,resources!B:B,0)))</f>
        <v>transfer_purchase</v>
      </c>
      <c r="N2583" s="45">
        <v>1</v>
      </c>
      <c r="O2583" s="83" t="str">
        <f>IFERROR(INDEX(resources!K:K,MATCH(B2583,resources!B:B,0)),"fillme")</f>
        <v>unknown</v>
      </c>
      <c r="P2583" s="89" t="str">
        <f t="shared" si="577"/>
        <v>unknown_2020_1</v>
      </c>
      <c r="Q2583" s="87">
        <f>INDEX(elcc!G:G,MATCH(P2583,elcc!D:D,0))</f>
        <v>0</v>
      </c>
      <c r="R2583" s="89">
        <f t="shared" si="578"/>
        <v>1</v>
      </c>
      <c r="S2583" s="89" t="s">
        <v>6314</v>
      </c>
      <c r="T2583" s="89" t="s">
        <v>6314</v>
      </c>
      <c r="U2583" s="90" t="str">
        <f t="shared" si="579"/>
        <v>ok</v>
      </c>
      <c r="V2583" s="63" t="str">
        <f>INDEX(resources!F:F,MATCH(B2583,resources!B:B,0))</f>
        <v>special</v>
      </c>
      <c r="W2583" s="110">
        <f t="shared" si="580"/>
        <v>0</v>
      </c>
      <c r="X2583" s="110">
        <f t="shared" si="581"/>
        <v>0</v>
      </c>
      <c r="Y2583" s="110" t="str">
        <f t="shared" si="582"/>
        <v>transfer_purchase_raonly_na_CONFIDENTIAL</v>
      </c>
      <c r="Z2583" s="110">
        <f>IF(COUNTIFS($Y$2:Y2583,Y2583)=1,1,0)</f>
        <v>0</v>
      </c>
      <c r="AA2583" s="110">
        <f>SUM($Z$2:Z2583)*Z2583</f>
        <v>0</v>
      </c>
      <c r="AB2583" s="110">
        <f>COUNTIFS(resources!B:B,B2583)</f>
        <v>1</v>
      </c>
      <c r="AC2583" s="110">
        <f t="shared" si="583"/>
        <v>1</v>
      </c>
      <c r="AD2583" s="110">
        <f t="shared" si="584"/>
        <v>1</v>
      </c>
      <c r="AE2583" s="110">
        <f t="shared" si="585"/>
        <v>0</v>
      </c>
      <c r="AF2583" s="110">
        <f t="shared" si="586"/>
        <v>1</v>
      </c>
      <c r="AG2583" s="110">
        <f t="shared" si="587"/>
        <v>0</v>
      </c>
      <c r="AH2583" s="110">
        <f t="shared" si="588"/>
        <v>0</v>
      </c>
      <c r="AI2583" s="110">
        <f t="shared" si="589"/>
        <v>1</v>
      </c>
      <c r="AJ2583" s="100">
        <f>ROW()</f>
        <v>2583</v>
      </c>
      <c r="AK2583" s="100" t="e">
        <f>INDEX('BadRows RECART'!$C$2:$C$1207,MATCH(monthly_gwh_mw!AJ2583,'BadRows RECART'!$D$2:$D$1207,0))</f>
        <v>#N/A</v>
      </c>
    </row>
    <row r="2584" spans="1:37" ht="20">
      <c r="A2584" s="106" t="s">
        <v>3907</v>
      </c>
      <c r="B2584" s="106" t="s">
        <v>437</v>
      </c>
      <c r="C2584" s="106" t="s">
        <v>6313</v>
      </c>
      <c r="D2584" s="168">
        <v>2020</v>
      </c>
      <c r="E2584" s="168">
        <v>2</v>
      </c>
      <c r="F2584" s="169">
        <v>0</v>
      </c>
      <c r="G2584" s="212" t="s">
        <v>6314</v>
      </c>
      <c r="H2584" s="212" t="s">
        <v>6314</v>
      </c>
      <c r="I2584" s="106" t="s">
        <v>556</v>
      </c>
      <c r="K2584" s="83" t="s">
        <v>6314</v>
      </c>
      <c r="L2584" s="83" t="s">
        <v>6314</v>
      </c>
      <c r="M2584" s="45" t="str">
        <f>IF(
ISNA(INDEX(resources!E:E,MATCH(B2584,resources!B:B,0))),"fillme",
INDEX(resources!E:E,MATCH(B2584,resources!B:B,0)))</f>
        <v>transfer_purchase</v>
      </c>
      <c r="N2584" s="45">
        <v>1</v>
      </c>
      <c r="O2584" s="83" t="str">
        <f>IFERROR(INDEX(resources!K:K,MATCH(B2584,resources!B:B,0)),"fillme")</f>
        <v>unknown</v>
      </c>
      <c r="P2584" s="89" t="str">
        <f t="shared" si="577"/>
        <v>unknown_2020_2</v>
      </c>
      <c r="Q2584" s="87">
        <f>INDEX(elcc!G:G,MATCH(P2584,elcc!D:D,0))</f>
        <v>0</v>
      </c>
      <c r="R2584" s="89">
        <f t="shared" si="578"/>
        <v>1</v>
      </c>
      <c r="S2584" s="89" t="s">
        <v>6314</v>
      </c>
      <c r="T2584" s="89" t="s">
        <v>6314</v>
      </c>
      <c r="U2584" s="90" t="str">
        <f t="shared" si="579"/>
        <v>ok</v>
      </c>
      <c r="V2584" s="63" t="str">
        <f>INDEX(resources!F:F,MATCH(B2584,resources!B:B,0))</f>
        <v>special</v>
      </c>
      <c r="W2584" s="110">
        <f t="shared" si="580"/>
        <v>0</v>
      </c>
      <c r="X2584" s="110">
        <f t="shared" si="581"/>
        <v>0</v>
      </c>
      <c r="Y2584" s="110" t="str">
        <f t="shared" si="582"/>
        <v>transfer_purchase_raonly_na_CONFIDENTIAL</v>
      </c>
      <c r="Z2584" s="110">
        <f>IF(COUNTIFS($Y$2:Y2584,Y2584)=1,1,0)</f>
        <v>0</v>
      </c>
      <c r="AA2584" s="110">
        <f>SUM($Z$2:Z2584)*Z2584</f>
        <v>0</v>
      </c>
      <c r="AB2584" s="110">
        <f>COUNTIFS(resources!B:B,B2584)</f>
        <v>1</v>
      </c>
      <c r="AC2584" s="110">
        <f t="shared" si="583"/>
        <v>1</v>
      </c>
      <c r="AD2584" s="110">
        <f t="shared" si="584"/>
        <v>1</v>
      </c>
      <c r="AE2584" s="110">
        <f t="shared" si="585"/>
        <v>0</v>
      </c>
      <c r="AF2584" s="110">
        <f t="shared" si="586"/>
        <v>1</v>
      </c>
      <c r="AG2584" s="110">
        <f t="shared" si="587"/>
        <v>0</v>
      </c>
      <c r="AH2584" s="110">
        <f t="shared" si="588"/>
        <v>0</v>
      </c>
      <c r="AI2584" s="110">
        <f t="shared" si="589"/>
        <v>1</v>
      </c>
      <c r="AJ2584" s="100">
        <f>ROW()</f>
        <v>2584</v>
      </c>
      <c r="AK2584" s="100" t="e">
        <f>INDEX('BadRows RECART'!$C$2:$C$1207,MATCH(monthly_gwh_mw!AJ2584,'BadRows RECART'!$D$2:$D$1207,0))</f>
        <v>#N/A</v>
      </c>
    </row>
    <row r="2585" spans="1:37" ht="20">
      <c r="A2585" s="106" t="s">
        <v>3907</v>
      </c>
      <c r="B2585" s="106" t="s">
        <v>437</v>
      </c>
      <c r="C2585" s="106" t="s">
        <v>6313</v>
      </c>
      <c r="D2585" s="168">
        <v>2020</v>
      </c>
      <c r="E2585" s="168">
        <v>3</v>
      </c>
      <c r="F2585" s="169">
        <v>0</v>
      </c>
      <c r="G2585" s="212" t="s">
        <v>6314</v>
      </c>
      <c r="H2585" s="212" t="s">
        <v>6314</v>
      </c>
      <c r="I2585" s="106" t="s">
        <v>556</v>
      </c>
      <c r="K2585" s="83" t="s">
        <v>6314</v>
      </c>
      <c r="L2585" s="83" t="s">
        <v>6314</v>
      </c>
      <c r="M2585" s="45" t="str">
        <f>IF(
ISNA(INDEX(resources!E:E,MATCH(B2585,resources!B:B,0))),"fillme",
INDEX(resources!E:E,MATCH(B2585,resources!B:B,0)))</f>
        <v>transfer_purchase</v>
      </c>
      <c r="N2585" s="45">
        <v>1</v>
      </c>
      <c r="O2585" s="83" t="str">
        <f>IFERROR(INDEX(resources!K:K,MATCH(B2585,resources!B:B,0)),"fillme")</f>
        <v>unknown</v>
      </c>
      <c r="P2585" s="89" t="str">
        <f t="shared" si="577"/>
        <v>unknown_2020_3</v>
      </c>
      <c r="Q2585" s="87">
        <f>INDEX(elcc!G:G,MATCH(P2585,elcc!D:D,0))</f>
        <v>0</v>
      </c>
      <c r="R2585" s="89">
        <f t="shared" si="578"/>
        <v>1</v>
      </c>
      <c r="S2585" s="89" t="s">
        <v>6314</v>
      </c>
      <c r="T2585" s="89" t="s">
        <v>6314</v>
      </c>
      <c r="U2585" s="90" t="str">
        <f t="shared" si="579"/>
        <v>ok</v>
      </c>
      <c r="V2585" s="63" t="str">
        <f>INDEX(resources!F:F,MATCH(B2585,resources!B:B,0))</f>
        <v>special</v>
      </c>
      <c r="W2585" s="110">
        <f t="shared" si="580"/>
        <v>0</v>
      </c>
      <c r="X2585" s="110">
        <f t="shared" si="581"/>
        <v>0</v>
      </c>
      <c r="Y2585" s="110" t="str">
        <f t="shared" si="582"/>
        <v>transfer_purchase_raonly_na_CONFIDENTIAL</v>
      </c>
      <c r="Z2585" s="110">
        <f>IF(COUNTIFS($Y$2:Y2585,Y2585)=1,1,0)</f>
        <v>0</v>
      </c>
      <c r="AA2585" s="110">
        <f>SUM($Z$2:Z2585)*Z2585</f>
        <v>0</v>
      </c>
      <c r="AB2585" s="110">
        <f>COUNTIFS(resources!B:B,B2585)</f>
        <v>1</v>
      </c>
      <c r="AC2585" s="110">
        <f t="shared" si="583"/>
        <v>1</v>
      </c>
      <c r="AD2585" s="110">
        <f t="shared" si="584"/>
        <v>1</v>
      </c>
      <c r="AE2585" s="110">
        <f t="shared" si="585"/>
        <v>0</v>
      </c>
      <c r="AF2585" s="110">
        <f t="shared" si="586"/>
        <v>1</v>
      </c>
      <c r="AG2585" s="110">
        <f t="shared" si="587"/>
        <v>0</v>
      </c>
      <c r="AH2585" s="110">
        <f t="shared" si="588"/>
        <v>0</v>
      </c>
      <c r="AI2585" s="110">
        <f t="shared" si="589"/>
        <v>1</v>
      </c>
      <c r="AJ2585" s="100">
        <f>ROW()</f>
        <v>2585</v>
      </c>
      <c r="AK2585" s="100" t="e">
        <f>INDEX('BadRows RECART'!$C$2:$C$1207,MATCH(monthly_gwh_mw!AJ2585,'BadRows RECART'!$D$2:$D$1207,0))</f>
        <v>#N/A</v>
      </c>
    </row>
    <row r="2586" spans="1:37" ht="20">
      <c r="A2586" s="106" t="s">
        <v>3907</v>
      </c>
      <c r="B2586" s="106" t="s">
        <v>437</v>
      </c>
      <c r="C2586" s="106" t="s">
        <v>6313</v>
      </c>
      <c r="D2586" s="168">
        <v>2020</v>
      </c>
      <c r="E2586" s="168">
        <v>4</v>
      </c>
      <c r="F2586" s="169">
        <v>0</v>
      </c>
      <c r="G2586" s="212" t="s">
        <v>6314</v>
      </c>
      <c r="H2586" s="212" t="s">
        <v>6314</v>
      </c>
      <c r="I2586" s="106" t="s">
        <v>556</v>
      </c>
      <c r="K2586" s="83" t="s">
        <v>6314</v>
      </c>
      <c r="L2586" s="83" t="s">
        <v>6314</v>
      </c>
      <c r="M2586" s="45" t="str">
        <f>IF(
ISNA(INDEX(resources!E:E,MATCH(B2586,resources!B:B,0))),"fillme",
INDEX(resources!E:E,MATCH(B2586,resources!B:B,0)))</f>
        <v>transfer_purchase</v>
      </c>
      <c r="N2586" s="45">
        <v>1</v>
      </c>
      <c r="O2586" s="83" t="str">
        <f>IFERROR(INDEX(resources!K:K,MATCH(B2586,resources!B:B,0)),"fillme")</f>
        <v>unknown</v>
      </c>
      <c r="P2586" s="89" t="str">
        <f t="shared" si="577"/>
        <v>unknown_2020_4</v>
      </c>
      <c r="Q2586" s="87">
        <f>INDEX(elcc!G:G,MATCH(P2586,elcc!D:D,0))</f>
        <v>0</v>
      </c>
      <c r="R2586" s="89">
        <f t="shared" si="578"/>
        <v>1</v>
      </c>
      <c r="S2586" s="89" t="s">
        <v>6314</v>
      </c>
      <c r="T2586" s="89" t="s">
        <v>6314</v>
      </c>
      <c r="U2586" s="90" t="str">
        <f t="shared" si="579"/>
        <v>ok</v>
      </c>
      <c r="V2586" s="63" t="str">
        <f>INDEX(resources!F:F,MATCH(B2586,resources!B:B,0))</f>
        <v>special</v>
      </c>
      <c r="W2586" s="110">
        <f t="shared" si="580"/>
        <v>0</v>
      </c>
      <c r="X2586" s="110">
        <f t="shared" si="581"/>
        <v>0</v>
      </c>
      <c r="Y2586" s="110" t="str">
        <f t="shared" si="582"/>
        <v>transfer_purchase_raonly_na_CONFIDENTIAL</v>
      </c>
      <c r="Z2586" s="110">
        <f>IF(COUNTIFS($Y$2:Y2586,Y2586)=1,1,0)</f>
        <v>0</v>
      </c>
      <c r="AA2586" s="110">
        <f>SUM($Z$2:Z2586)*Z2586</f>
        <v>0</v>
      </c>
      <c r="AB2586" s="110">
        <f>COUNTIFS(resources!B:B,B2586)</f>
        <v>1</v>
      </c>
      <c r="AC2586" s="110">
        <f t="shared" si="583"/>
        <v>1</v>
      </c>
      <c r="AD2586" s="110">
        <f t="shared" si="584"/>
        <v>1</v>
      </c>
      <c r="AE2586" s="110">
        <f t="shared" si="585"/>
        <v>0</v>
      </c>
      <c r="AF2586" s="110">
        <f t="shared" si="586"/>
        <v>1</v>
      </c>
      <c r="AG2586" s="110">
        <f t="shared" si="587"/>
        <v>0</v>
      </c>
      <c r="AH2586" s="110">
        <f t="shared" si="588"/>
        <v>0</v>
      </c>
      <c r="AI2586" s="110">
        <f t="shared" si="589"/>
        <v>1</v>
      </c>
      <c r="AJ2586" s="100">
        <f>ROW()</f>
        <v>2586</v>
      </c>
      <c r="AK2586" s="100" t="e">
        <f>INDEX('BadRows RECART'!$C$2:$C$1207,MATCH(monthly_gwh_mw!AJ2586,'BadRows RECART'!$D$2:$D$1207,0))</f>
        <v>#N/A</v>
      </c>
    </row>
    <row r="2587" spans="1:37" ht="20">
      <c r="A2587" s="106" t="s">
        <v>3907</v>
      </c>
      <c r="B2587" s="106" t="s">
        <v>437</v>
      </c>
      <c r="C2587" s="106" t="s">
        <v>6313</v>
      </c>
      <c r="D2587" s="168">
        <v>2020</v>
      </c>
      <c r="E2587" s="168">
        <v>5</v>
      </c>
      <c r="F2587" s="169">
        <v>0</v>
      </c>
      <c r="G2587" s="212" t="s">
        <v>6314</v>
      </c>
      <c r="H2587" s="212" t="s">
        <v>6314</v>
      </c>
      <c r="I2587" s="106" t="s">
        <v>556</v>
      </c>
      <c r="K2587" s="83" t="s">
        <v>6314</v>
      </c>
      <c r="L2587" s="83" t="s">
        <v>6314</v>
      </c>
      <c r="M2587" s="45" t="str">
        <f>IF(
ISNA(INDEX(resources!E:E,MATCH(B2587,resources!B:B,0))),"fillme",
INDEX(resources!E:E,MATCH(B2587,resources!B:B,0)))</f>
        <v>transfer_purchase</v>
      </c>
      <c r="N2587" s="45">
        <v>1</v>
      </c>
      <c r="O2587" s="83" t="str">
        <f>IFERROR(INDEX(resources!K:K,MATCH(B2587,resources!B:B,0)),"fillme")</f>
        <v>unknown</v>
      </c>
      <c r="P2587" s="89" t="str">
        <f t="shared" si="577"/>
        <v>unknown_2020_5</v>
      </c>
      <c r="Q2587" s="87">
        <f>INDEX(elcc!G:G,MATCH(P2587,elcc!D:D,0))</f>
        <v>0</v>
      </c>
      <c r="R2587" s="89">
        <f t="shared" si="578"/>
        <v>1</v>
      </c>
      <c r="S2587" s="89" t="s">
        <v>6314</v>
      </c>
      <c r="T2587" s="89" t="s">
        <v>6314</v>
      </c>
      <c r="U2587" s="90" t="str">
        <f t="shared" si="579"/>
        <v>ok</v>
      </c>
      <c r="V2587" s="63" t="str">
        <f>INDEX(resources!F:F,MATCH(B2587,resources!B:B,0))</f>
        <v>special</v>
      </c>
      <c r="W2587" s="110">
        <f t="shared" si="580"/>
        <v>0</v>
      </c>
      <c r="X2587" s="110">
        <f t="shared" si="581"/>
        <v>0</v>
      </c>
      <c r="Y2587" s="110" t="str">
        <f t="shared" si="582"/>
        <v>transfer_purchase_raonly_na_CONFIDENTIAL</v>
      </c>
      <c r="Z2587" s="110">
        <f>IF(COUNTIFS($Y$2:Y2587,Y2587)=1,1,0)</f>
        <v>0</v>
      </c>
      <c r="AA2587" s="110">
        <f>SUM($Z$2:Z2587)*Z2587</f>
        <v>0</v>
      </c>
      <c r="AB2587" s="110">
        <f>COUNTIFS(resources!B:B,B2587)</f>
        <v>1</v>
      </c>
      <c r="AC2587" s="110">
        <f t="shared" si="583"/>
        <v>1</v>
      </c>
      <c r="AD2587" s="110">
        <f t="shared" si="584"/>
        <v>1</v>
      </c>
      <c r="AE2587" s="110">
        <f t="shared" si="585"/>
        <v>0</v>
      </c>
      <c r="AF2587" s="110">
        <f t="shared" si="586"/>
        <v>1</v>
      </c>
      <c r="AG2587" s="110">
        <f t="shared" si="587"/>
        <v>0</v>
      </c>
      <c r="AH2587" s="110">
        <f t="shared" si="588"/>
        <v>0</v>
      </c>
      <c r="AI2587" s="110">
        <f t="shared" si="589"/>
        <v>1</v>
      </c>
      <c r="AJ2587" s="100">
        <f>ROW()</f>
        <v>2587</v>
      </c>
      <c r="AK2587" s="100" t="e">
        <f>INDEX('BadRows RECART'!$C$2:$C$1207,MATCH(monthly_gwh_mw!AJ2587,'BadRows RECART'!$D$2:$D$1207,0))</f>
        <v>#N/A</v>
      </c>
    </row>
    <row r="2588" spans="1:37" ht="20">
      <c r="A2588" s="106" t="s">
        <v>3907</v>
      </c>
      <c r="B2588" s="106" t="s">
        <v>437</v>
      </c>
      <c r="C2588" s="106" t="s">
        <v>6313</v>
      </c>
      <c r="D2588" s="168">
        <v>2020</v>
      </c>
      <c r="E2588" s="168">
        <v>6</v>
      </c>
      <c r="F2588" s="169">
        <v>0</v>
      </c>
      <c r="G2588" s="212" t="s">
        <v>6314</v>
      </c>
      <c r="H2588" s="212" t="s">
        <v>6314</v>
      </c>
      <c r="I2588" s="106" t="s">
        <v>556</v>
      </c>
      <c r="K2588" s="83" t="s">
        <v>6314</v>
      </c>
      <c r="L2588" s="83" t="s">
        <v>6314</v>
      </c>
      <c r="M2588" s="45" t="str">
        <f>IF(
ISNA(INDEX(resources!E:E,MATCH(B2588,resources!B:B,0))),"fillme",
INDEX(resources!E:E,MATCH(B2588,resources!B:B,0)))</f>
        <v>transfer_purchase</v>
      </c>
      <c r="N2588" s="45">
        <v>1</v>
      </c>
      <c r="O2588" s="83" t="str">
        <f>IFERROR(INDEX(resources!K:K,MATCH(B2588,resources!B:B,0)),"fillme")</f>
        <v>unknown</v>
      </c>
      <c r="P2588" s="89" t="str">
        <f t="shared" si="577"/>
        <v>unknown_2020_6</v>
      </c>
      <c r="Q2588" s="87">
        <f>INDEX(elcc!G:G,MATCH(P2588,elcc!D:D,0))</f>
        <v>0</v>
      </c>
      <c r="R2588" s="89">
        <f t="shared" si="578"/>
        <v>1</v>
      </c>
      <c r="S2588" s="89" t="s">
        <v>6314</v>
      </c>
      <c r="T2588" s="89" t="s">
        <v>6314</v>
      </c>
      <c r="U2588" s="90" t="str">
        <f t="shared" si="579"/>
        <v>ok</v>
      </c>
      <c r="V2588" s="63" t="str">
        <f>INDEX(resources!F:F,MATCH(B2588,resources!B:B,0))</f>
        <v>special</v>
      </c>
      <c r="W2588" s="110">
        <f t="shared" si="580"/>
        <v>0</v>
      </c>
      <c r="X2588" s="110">
        <f t="shared" si="581"/>
        <v>0</v>
      </c>
      <c r="Y2588" s="110" t="str">
        <f t="shared" si="582"/>
        <v>transfer_purchase_raonly_na_CONFIDENTIAL</v>
      </c>
      <c r="Z2588" s="110">
        <f>IF(COUNTIFS($Y$2:Y2588,Y2588)=1,1,0)</f>
        <v>0</v>
      </c>
      <c r="AA2588" s="110">
        <f>SUM($Z$2:Z2588)*Z2588</f>
        <v>0</v>
      </c>
      <c r="AB2588" s="110">
        <f>COUNTIFS(resources!B:B,B2588)</f>
        <v>1</v>
      </c>
      <c r="AC2588" s="110">
        <f t="shared" si="583"/>
        <v>1</v>
      </c>
      <c r="AD2588" s="110">
        <f t="shared" si="584"/>
        <v>1</v>
      </c>
      <c r="AE2588" s="110">
        <f t="shared" si="585"/>
        <v>0</v>
      </c>
      <c r="AF2588" s="110">
        <f t="shared" si="586"/>
        <v>1</v>
      </c>
      <c r="AG2588" s="110">
        <f t="shared" si="587"/>
        <v>0</v>
      </c>
      <c r="AH2588" s="110">
        <f t="shared" si="588"/>
        <v>0</v>
      </c>
      <c r="AI2588" s="110">
        <f t="shared" si="589"/>
        <v>1</v>
      </c>
      <c r="AJ2588" s="100">
        <f>ROW()</f>
        <v>2588</v>
      </c>
      <c r="AK2588" s="100" t="e">
        <f>INDEX('BadRows RECART'!$C$2:$C$1207,MATCH(monthly_gwh_mw!AJ2588,'BadRows RECART'!$D$2:$D$1207,0))</f>
        <v>#N/A</v>
      </c>
    </row>
    <row r="2589" spans="1:37" ht="20">
      <c r="A2589" s="106" t="s">
        <v>3907</v>
      </c>
      <c r="B2589" s="106" t="s">
        <v>437</v>
      </c>
      <c r="C2589" s="106" t="s">
        <v>6313</v>
      </c>
      <c r="D2589" s="168">
        <v>2020</v>
      </c>
      <c r="E2589" s="168">
        <v>7</v>
      </c>
      <c r="F2589" s="169">
        <v>0</v>
      </c>
      <c r="G2589" s="212" t="s">
        <v>6314</v>
      </c>
      <c r="H2589" s="212" t="s">
        <v>6314</v>
      </c>
      <c r="I2589" s="106" t="s">
        <v>556</v>
      </c>
      <c r="K2589" s="83" t="s">
        <v>6314</v>
      </c>
      <c r="L2589" s="83" t="s">
        <v>6314</v>
      </c>
      <c r="M2589" s="45" t="str">
        <f>IF(
ISNA(INDEX(resources!E:E,MATCH(B2589,resources!B:B,0))),"fillme",
INDEX(resources!E:E,MATCH(B2589,resources!B:B,0)))</f>
        <v>transfer_purchase</v>
      </c>
      <c r="N2589" s="45">
        <v>1</v>
      </c>
      <c r="O2589" s="83" t="str">
        <f>IFERROR(INDEX(resources!K:K,MATCH(B2589,resources!B:B,0)),"fillme")</f>
        <v>unknown</v>
      </c>
      <c r="P2589" s="89" t="str">
        <f t="shared" si="577"/>
        <v>unknown_2020_7</v>
      </c>
      <c r="Q2589" s="87">
        <f>INDEX(elcc!G:G,MATCH(P2589,elcc!D:D,0))</f>
        <v>0</v>
      </c>
      <c r="R2589" s="89">
        <f t="shared" si="578"/>
        <v>1</v>
      </c>
      <c r="S2589" s="89" t="s">
        <v>6314</v>
      </c>
      <c r="T2589" s="89" t="s">
        <v>6314</v>
      </c>
      <c r="U2589" s="90" t="str">
        <f t="shared" si="579"/>
        <v>ok</v>
      </c>
      <c r="V2589" s="63" t="str">
        <f>INDEX(resources!F:F,MATCH(B2589,resources!B:B,0))</f>
        <v>special</v>
      </c>
      <c r="W2589" s="110">
        <f t="shared" si="580"/>
        <v>0</v>
      </c>
      <c r="X2589" s="110">
        <f t="shared" si="581"/>
        <v>0</v>
      </c>
      <c r="Y2589" s="110" t="str">
        <f t="shared" si="582"/>
        <v>transfer_purchase_raonly_na_CONFIDENTIAL</v>
      </c>
      <c r="Z2589" s="110">
        <f>IF(COUNTIFS($Y$2:Y2589,Y2589)=1,1,0)</f>
        <v>0</v>
      </c>
      <c r="AA2589" s="110">
        <f>SUM($Z$2:Z2589)*Z2589</f>
        <v>0</v>
      </c>
      <c r="AB2589" s="110">
        <f>COUNTIFS(resources!B:B,B2589)</f>
        <v>1</v>
      </c>
      <c r="AC2589" s="110">
        <f t="shared" si="583"/>
        <v>1</v>
      </c>
      <c r="AD2589" s="110">
        <f t="shared" si="584"/>
        <v>1</v>
      </c>
      <c r="AE2589" s="110">
        <f t="shared" si="585"/>
        <v>0</v>
      </c>
      <c r="AF2589" s="110">
        <f t="shared" si="586"/>
        <v>1</v>
      </c>
      <c r="AG2589" s="110">
        <f t="shared" si="587"/>
        <v>0</v>
      </c>
      <c r="AH2589" s="110">
        <f t="shared" si="588"/>
        <v>0</v>
      </c>
      <c r="AI2589" s="110">
        <f t="shared" si="589"/>
        <v>1</v>
      </c>
      <c r="AJ2589" s="100">
        <f>ROW()</f>
        <v>2589</v>
      </c>
      <c r="AK2589" s="100" t="e">
        <f>INDEX('BadRows RECART'!$C$2:$C$1207,MATCH(monthly_gwh_mw!AJ2589,'BadRows RECART'!$D$2:$D$1207,0))</f>
        <v>#N/A</v>
      </c>
    </row>
    <row r="2590" spans="1:37" ht="20">
      <c r="A2590" s="106" t="s">
        <v>3907</v>
      </c>
      <c r="B2590" s="106" t="s">
        <v>437</v>
      </c>
      <c r="C2590" s="106" t="s">
        <v>6313</v>
      </c>
      <c r="D2590" s="168">
        <v>2020</v>
      </c>
      <c r="E2590" s="168">
        <v>8</v>
      </c>
      <c r="F2590" s="169">
        <v>0</v>
      </c>
      <c r="G2590" s="212" t="s">
        <v>6314</v>
      </c>
      <c r="H2590" s="212" t="s">
        <v>6314</v>
      </c>
      <c r="I2590" s="106" t="s">
        <v>556</v>
      </c>
      <c r="K2590" s="83" t="s">
        <v>6314</v>
      </c>
      <c r="L2590" s="83" t="s">
        <v>6314</v>
      </c>
      <c r="M2590" s="45" t="str">
        <f>IF(
ISNA(INDEX(resources!E:E,MATCH(B2590,resources!B:B,0))),"fillme",
INDEX(resources!E:E,MATCH(B2590,resources!B:B,0)))</f>
        <v>transfer_purchase</v>
      </c>
      <c r="N2590" s="45">
        <v>1</v>
      </c>
      <c r="O2590" s="83" t="str">
        <f>IFERROR(INDEX(resources!K:K,MATCH(B2590,resources!B:B,0)),"fillme")</f>
        <v>unknown</v>
      </c>
      <c r="P2590" s="89" t="str">
        <f t="shared" si="577"/>
        <v>unknown_2020_8</v>
      </c>
      <c r="Q2590" s="87">
        <f>INDEX(elcc!G:G,MATCH(P2590,elcc!D:D,0))</f>
        <v>0</v>
      </c>
      <c r="R2590" s="89">
        <f t="shared" si="578"/>
        <v>1</v>
      </c>
      <c r="S2590" s="89" t="s">
        <v>6314</v>
      </c>
      <c r="T2590" s="89" t="s">
        <v>6314</v>
      </c>
      <c r="U2590" s="90" t="str">
        <f t="shared" si="579"/>
        <v>ok</v>
      </c>
      <c r="V2590" s="63" t="str">
        <f>INDEX(resources!F:F,MATCH(B2590,resources!B:B,0))</f>
        <v>special</v>
      </c>
      <c r="W2590" s="110">
        <f t="shared" si="580"/>
        <v>0</v>
      </c>
      <c r="X2590" s="110">
        <f t="shared" si="581"/>
        <v>0</v>
      </c>
      <c r="Y2590" s="110" t="str">
        <f t="shared" si="582"/>
        <v>transfer_purchase_raonly_na_CONFIDENTIAL</v>
      </c>
      <c r="Z2590" s="110">
        <f>IF(COUNTIFS($Y$2:Y2590,Y2590)=1,1,0)</f>
        <v>0</v>
      </c>
      <c r="AA2590" s="110">
        <f>SUM($Z$2:Z2590)*Z2590</f>
        <v>0</v>
      </c>
      <c r="AB2590" s="110">
        <f>COUNTIFS(resources!B:B,B2590)</f>
        <v>1</v>
      </c>
      <c r="AC2590" s="110">
        <f t="shared" si="583"/>
        <v>1</v>
      </c>
      <c r="AD2590" s="110">
        <f t="shared" si="584"/>
        <v>1</v>
      </c>
      <c r="AE2590" s="110">
        <f t="shared" si="585"/>
        <v>0</v>
      </c>
      <c r="AF2590" s="110">
        <f t="shared" si="586"/>
        <v>1</v>
      </c>
      <c r="AG2590" s="110">
        <f t="shared" si="587"/>
        <v>0</v>
      </c>
      <c r="AH2590" s="110">
        <f t="shared" si="588"/>
        <v>0</v>
      </c>
      <c r="AI2590" s="110">
        <f t="shared" si="589"/>
        <v>1</v>
      </c>
      <c r="AJ2590" s="100">
        <f>ROW()</f>
        <v>2590</v>
      </c>
      <c r="AK2590" s="100" t="e">
        <f>INDEX('BadRows RECART'!$C$2:$C$1207,MATCH(monthly_gwh_mw!AJ2590,'BadRows RECART'!$D$2:$D$1207,0))</f>
        <v>#N/A</v>
      </c>
    </row>
    <row r="2591" spans="1:37" ht="20">
      <c r="A2591" s="106" t="s">
        <v>3907</v>
      </c>
      <c r="B2591" s="106" t="s">
        <v>437</v>
      </c>
      <c r="C2591" s="106" t="s">
        <v>6313</v>
      </c>
      <c r="D2591" s="168">
        <v>2020</v>
      </c>
      <c r="E2591" s="168">
        <v>9</v>
      </c>
      <c r="F2591" s="169">
        <v>0</v>
      </c>
      <c r="G2591" s="212" t="s">
        <v>6314</v>
      </c>
      <c r="H2591" s="212" t="s">
        <v>6314</v>
      </c>
      <c r="I2591" s="106" t="s">
        <v>556</v>
      </c>
      <c r="K2591" s="83" t="s">
        <v>6314</v>
      </c>
      <c r="L2591" s="83" t="s">
        <v>6314</v>
      </c>
      <c r="M2591" s="45" t="str">
        <f>IF(
ISNA(INDEX(resources!E:E,MATCH(B2591,resources!B:B,0))),"fillme",
INDEX(resources!E:E,MATCH(B2591,resources!B:B,0)))</f>
        <v>transfer_purchase</v>
      </c>
      <c r="N2591" s="45">
        <v>1</v>
      </c>
      <c r="O2591" s="83" t="str">
        <f>IFERROR(INDEX(resources!K:K,MATCH(B2591,resources!B:B,0)),"fillme")</f>
        <v>unknown</v>
      </c>
      <c r="P2591" s="89" t="str">
        <f t="shared" si="577"/>
        <v>unknown_2020_9</v>
      </c>
      <c r="Q2591" s="87">
        <f>INDEX(elcc!G:G,MATCH(P2591,elcc!D:D,0))</f>
        <v>0</v>
      </c>
      <c r="R2591" s="89">
        <f t="shared" si="578"/>
        <v>1</v>
      </c>
      <c r="S2591" s="89" t="s">
        <v>6314</v>
      </c>
      <c r="T2591" s="89" t="s">
        <v>6314</v>
      </c>
      <c r="U2591" s="90" t="str">
        <f t="shared" si="579"/>
        <v>ok</v>
      </c>
      <c r="V2591" s="63" t="str">
        <f>INDEX(resources!F:F,MATCH(B2591,resources!B:B,0))</f>
        <v>special</v>
      </c>
      <c r="W2591" s="110">
        <f t="shared" si="580"/>
        <v>0</v>
      </c>
      <c r="X2591" s="110">
        <f t="shared" si="581"/>
        <v>0</v>
      </c>
      <c r="Y2591" s="110" t="str">
        <f t="shared" si="582"/>
        <v>transfer_purchase_raonly_na_CONFIDENTIAL</v>
      </c>
      <c r="Z2591" s="110">
        <f>IF(COUNTIFS($Y$2:Y2591,Y2591)=1,1,0)</f>
        <v>0</v>
      </c>
      <c r="AA2591" s="110">
        <f>SUM($Z$2:Z2591)*Z2591</f>
        <v>0</v>
      </c>
      <c r="AB2591" s="110">
        <f>COUNTIFS(resources!B:B,B2591)</f>
        <v>1</v>
      </c>
      <c r="AC2591" s="110">
        <f t="shared" si="583"/>
        <v>1</v>
      </c>
      <c r="AD2591" s="110">
        <f t="shared" si="584"/>
        <v>1</v>
      </c>
      <c r="AE2591" s="110">
        <f t="shared" si="585"/>
        <v>0</v>
      </c>
      <c r="AF2591" s="110">
        <f t="shared" si="586"/>
        <v>1</v>
      </c>
      <c r="AG2591" s="110">
        <f t="shared" si="587"/>
        <v>0</v>
      </c>
      <c r="AH2591" s="110">
        <f t="shared" si="588"/>
        <v>0</v>
      </c>
      <c r="AI2591" s="110">
        <f t="shared" si="589"/>
        <v>1</v>
      </c>
      <c r="AJ2591" s="100">
        <f>ROW()</f>
        <v>2591</v>
      </c>
      <c r="AK2591" s="100" t="e">
        <f>INDEX('BadRows RECART'!$C$2:$C$1207,MATCH(monthly_gwh_mw!AJ2591,'BadRows RECART'!$D$2:$D$1207,0))</f>
        <v>#N/A</v>
      </c>
    </row>
    <row r="2592" spans="1:37" ht="20">
      <c r="A2592" s="106" t="s">
        <v>3907</v>
      </c>
      <c r="B2592" s="106" t="s">
        <v>437</v>
      </c>
      <c r="C2592" s="106" t="s">
        <v>6313</v>
      </c>
      <c r="D2592" s="168">
        <v>2020</v>
      </c>
      <c r="E2592" s="168">
        <v>10</v>
      </c>
      <c r="F2592" s="169">
        <v>0</v>
      </c>
      <c r="G2592" s="212" t="s">
        <v>6314</v>
      </c>
      <c r="H2592" s="212" t="s">
        <v>6314</v>
      </c>
      <c r="I2592" s="106" t="s">
        <v>556</v>
      </c>
      <c r="K2592" s="83" t="s">
        <v>6314</v>
      </c>
      <c r="L2592" s="83" t="s">
        <v>6314</v>
      </c>
      <c r="M2592" s="45" t="str">
        <f>IF(
ISNA(INDEX(resources!E:E,MATCH(B2592,resources!B:B,0))),"fillme",
INDEX(resources!E:E,MATCH(B2592,resources!B:B,0)))</f>
        <v>transfer_purchase</v>
      </c>
      <c r="N2592" s="45">
        <v>1</v>
      </c>
      <c r="O2592" s="83" t="str">
        <f>IFERROR(INDEX(resources!K:K,MATCH(B2592,resources!B:B,0)),"fillme")</f>
        <v>unknown</v>
      </c>
      <c r="P2592" s="89" t="str">
        <f t="shared" si="577"/>
        <v>unknown_2020_10</v>
      </c>
      <c r="Q2592" s="87">
        <f>INDEX(elcc!G:G,MATCH(P2592,elcc!D:D,0))</f>
        <v>0</v>
      </c>
      <c r="R2592" s="89">
        <f t="shared" si="578"/>
        <v>1</v>
      </c>
      <c r="S2592" s="89" t="s">
        <v>6314</v>
      </c>
      <c r="T2592" s="89" t="s">
        <v>6314</v>
      </c>
      <c r="U2592" s="90" t="str">
        <f t="shared" si="579"/>
        <v>ok</v>
      </c>
      <c r="V2592" s="63" t="str">
        <f>INDEX(resources!F:F,MATCH(B2592,resources!B:B,0))</f>
        <v>special</v>
      </c>
      <c r="W2592" s="110">
        <f t="shared" si="580"/>
        <v>0</v>
      </c>
      <c r="X2592" s="110">
        <f t="shared" si="581"/>
        <v>0</v>
      </c>
      <c r="Y2592" s="110" t="str">
        <f t="shared" si="582"/>
        <v>transfer_purchase_raonly_na_CONFIDENTIAL</v>
      </c>
      <c r="Z2592" s="110">
        <f>IF(COUNTIFS($Y$2:Y2592,Y2592)=1,1,0)</f>
        <v>0</v>
      </c>
      <c r="AA2592" s="110">
        <f>SUM($Z$2:Z2592)*Z2592</f>
        <v>0</v>
      </c>
      <c r="AB2592" s="110">
        <f>COUNTIFS(resources!B:B,B2592)</f>
        <v>1</v>
      </c>
      <c r="AC2592" s="110">
        <f t="shared" si="583"/>
        <v>1</v>
      </c>
      <c r="AD2592" s="110">
        <f t="shared" si="584"/>
        <v>1</v>
      </c>
      <c r="AE2592" s="110">
        <f t="shared" si="585"/>
        <v>0</v>
      </c>
      <c r="AF2592" s="110">
        <f t="shared" si="586"/>
        <v>1</v>
      </c>
      <c r="AG2592" s="110">
        <f t="shared" si="587"/>
        <v>0</v>
      </c>
      <c r="AH2592" s="110">
        <f t="shared" si="588"/>
        <v>0</v>
      </c>
      <c r="AI2592" s="110">
        <f t="shared" si="589"/>
        <v>1</v>
      </c>
      <c r="AJ2592" s="100">
        <f>ROW()</f>
        <v>2592</v>
      </c>
      <c r="AK2592" s="100" t="e">
        <f>INDEX('BadRows RECART'!$C$2:$C$1207,MATCH(monthly_gwh_mw!AJ2592,'BadRows RECART'!$D$2:$D$1207,0))</f>
        <v>#N/A</v>
      </c>
    </row>
    <row r="2593" spans="1:37" ht="20">
      <c r="A2593" s="106" t="s">
        <v>3907</v>
      </c>
      <c r="B2593" s="106" t="s">
        <v>437</v>
      </c>
      <c r="C2593" s="106" t="s">
        <v>6313</v>
      </c>
      <c r="D2593" s="168">
        <v>2020</v>
      </c>
      <c r="E2593" s="168">
        <v>11</v>
      </c>
      <c r="F2593" s="169">
        <v>0</v>
      </c>
      <c r="G2593" s="212" t="s">
        <v>6314</v>
      </c>
      <c r="H2593" s="212" t="s">
        <v>6314</v>
      </c>
      <c r="I2593" s="106" t="s">
        <v>556</v>
      </c>
      <c r="K2593" s="83" t="s">
        <v>6314</v>
      </c>
      <c r="L2593" s="83" t="s">
        <v>6314</v>
      </c>
      <c r="M2593" s="45" t="str">
        <f>IF(
ISNA(INDEX(resources!E:E,MATCH(B2593,resources!B:B,0))),"fillme",
INDEX(resources!E:E,MATCH(B2593,resources!B:B,0)))</f>
        <v>transfer_purchase</v>
      </c>
      <c r="N2593" s="45">
        <v>1</v>
      </c>
      <c r="O2593" s="83" t="str">
        <f>IFERROR(INDEX(resources!K:K,MATCH(B2593,resources!B:B,0)),"fillme")</f>
        <v>unknown</v>
      </c>
      <c r="P2593" s="89" t="str">
        <f t="shared" si="577"/>
        <v>unknown_2020_11</v>
      </c>
      <c r="Q2593" s="87">
        <f>INDEX(elcc!G:G,MATCH(P2593,elcc!D:D,0))</f>
        <v>0</v>
      </c>
      <c r="R2593" s="89">
        <f t="shared" si="578"/>
        <v>1</v>
      </c>
      <c r="S2593" s="89" t="s">
        <v>6314</v>
      </c>
      <c r="T2593" s="89" t="s">
        <v>6314</v>
      </c>
      <c r="U2593" s="90" t="str">
        <f t="shared" si="579"/>
        <v>ok</v>
      </c>
      <c r="V2593" s="63" t="str">
        <f>INDEX(resources!F:F,MATCH(B2593,resources!B:B,0))</f>
        <v>special</v>
      </c>
      <c r="W2593" s="110">
        <f t="shared" si="580"/>
        <v>0</v>
      </c>
      <c r="X2593" s="110">
        <f t="shared" si="581"/>
        <v>0</v>
      </c>
      <c r="Y2593" s="110" t="str">
        <f t="shared" si="582"/>
        <v>transfer_purchase_raonly_na_CONFIDENTIAL</v>
      </c>
      <c r="Z2593" s="110">
        <f>IF(COUNTIFS($Y$2:Y2593,Y2593)=1,1,0)</f>
        <v>0</v>
      </c>
      <c r="AA2593" s="110">
        <f>SUM($Z$2:Z2593)*Z2593</f>
        <v>0</v>
      </c>
      <c r="AB2593" s="110">
        <f>COUNTIFS(resources!B:B,B2593)</f>
        <v>1</v>
      </c>
      <c r="AC2593" s="110">
        <f t="shared" si="583"/>
        <v>1</v>
      </c>
      <c r="AD2593" s="110">
        <f t="shared" si="584"/>
        <v>1</v>
      </c>
      <c r="AE2593" s="110">
        <f t="shared" si="585"/>
        <v>0</v>
      </c>
      <c r="AF2593" s="110">
        <f t="shared" si="586"/>
        <v>1</v>
      </c>
      <c r="AG2593" s="110">
        <f t="shared" si="587"/>
        <v>0</v>
      </c>
      <c r="AH2593" s="110">
        <f t="shared" si="588"/>
        <v>0</v>
      </c>
      <c r="AI2593" s="110">
        <f t="shared" si="589"/>
        <v>1</v>
      </c>
      <c r="AJ2593" s="100">
        <f>ROW()</f>
        <v>2593</v>
      </c>
      <c r="AK2593" s="100" t="e">
        <f>INDEX('BadRows RECART'!$C$2:$C$1207,MATCH(monthly_gwh_mw!AJ2593,'BadRows RECART'!$D$2:$D$1207,0))</f>
        <v>#N/A</v>
      </c>
    </row>
    <row r="2594" spans="1:37" ht="20">
      <c r="A2594" s="106" t="s">
        <v>3907</v>
      </c>
      <c r="B2594" s="106" t="s">
        <v>437</v>
      </c>
      <c r="C2594" s="106" t="s">
        <v>6313</v>
      </c>
      <c r="D2594" s="168">
        <v>2020</v>
      </c>
      <c r="E2594" s="168">
        <v>12</v>
      </c>
      <c r="F2594" s="169">
        <v>0</v>
      </c>
      <c r="G2594" s="212" t="s">
        <v>6314</v>
      </c>
      <c r="H2594" s="212" t="s">
        <v>6314</v>
      </c>
      <c r="I2594" s="106" t="s">
        <v>556</v>
      </c>
      <c r="K2594" s="83" t="s">
        <v>6314</v>
      </c>
      <c r="L2594" s="83" t="s">
        <v>6314</v>
      </c>
      <c r="M2594" s="45" t="str">
        <f>IF(
ISNA(INDEX(resources!E:E,MATCH(B2594,resources!B:B,0))),"fillme",
INDEX(resources!E:E,MATCH(B2594,resources!B:B,0)))</f>
        <v>transfer_purchase</v>
      </c>
      <c r="N2594" s="45">
        <v>1</v>
      </c>
      <c r="O2594" s="83" t="str">
        <f>IFERROR(INDEX(resources!K:K,MATCH(B2594,resources!B:B,0)),"fillme")</f>
        <v>unknown</v>
      </c>
      <c r="P2594" s="89" t="str">
        <f t="shared" si="577"/>
        <v>unknown_2020_12</v>
      </c>
      <c r="Q2594" s="87">
        <f>INDEX(elcc!G:G,MATCH(P2594,elcc!D:D,0))</f>
        <v>0</v>
      </c>
      <c r="R2594" s="89">
        <f t="shared" si="578"/>
        <v>1</v>
      </c>
      <c r="S2594" s="89" t="s">
        <v>6314</v>
      </c>
      <c r="T2594" s="89" t="s">
        <v>6314</v>
      </c>
      <c r="U2594" s="90" t="str">
        <f t="shared" si="579"/>
        <v>ok</v>
      </c>
      <c r="V2594" s="63" t="str">
        <f>INDEX(resources!F:F,MATCH(B2594,resources!B:B,0))</f>
        <v>special</v>
      </c>
      <c r="W2594" s="110">
        <f t="shared" si="580"/>
        <v>0</v>
      </c>
      <c r="X2594" s="110">
        <f t="shared" si="581"/>
        <v>0</v>
      </c>
      <c r="Y2594" s="110" t="str">
        <f t="shared" si="582"/>
        <v>transfer_purchase_raonly_na_CONFIDENTIAL</v>
      </c>
      <c r="Z2594" s="110">
        <f>IF(COUNTIFS($Y$2:Y2594,Y2594)=1,1,0)</f>
        <v>0</v>
      </c>
      <c r="AA2594" s="110">
        <f>SUM($Z$2:Z2594)*Z2594</f>
        <v>0</v>
      </c>
      <c r="AB2594" s="110">
        <f>COUNTIFS(resources!B:B,B2594)</f>
        <v>1</v>
      </c>
      <c r="AC2594" s="110">
        <f t="shared" si="583"/>
        <v>1</v>
      </c>
      <c r="AD2594" s="110">
        <f t="shared" si="584"/>
        <v>1</v>
      </c>
      <c r="AE2594" s="110">
        <f t="shared" si="585"/>
        <v>0</v>
      </c>
      <c r="AF2594" s="110">
        <f t="shared" si="586"/>
        <v>1</v>
      </c>
      <c r="AG2594" s="110">
        <f t="shared" si="587"/>
        <v>0</v>
      </c>
      <c r="AH2594" s="110">
        <f t="shared" si="588"/>
        <v>0</v>
      </c>
      <c r="AI2594" s="110">
        <f t="shared" si="589"/>
        <v>1</v>
      </c>
      <c r="AJ2594" s="100">
        <f>ROW()</f>
        <v>2594</v>
      </c>
      <c r="AK2594" s="100" t="e">
        <f>INDEX('BadRows RECART'!$C$2:$C$1207,MATCH(monthly_gwh_mw!AJ2594,'BadRows RECART'!$D$2:$D$1207,0))</f>
        <v>#N/A</v>
      </c>
    </row>
    <row r="2595" spans="1:37" ht="20">
      <c r="A2595" s="106" t="s">
        <v>3907</v>
      </c>
      <c r="B2595" s="106" t="s">
        <v>1960</v>
      </c>
      <c r="C2595" s="106" t="s">
        <v>6313</v>
      </c>
      <c r="D2595" s="168">
        <v>2020</v>
      </c>
      <c r="E2595" s="168">
        <v>1</v>
      </c>
      <c r="F2595" s="169">
        <v>0</v>
      </c>
      <c r="G2595" s="212" t="s">
        <v>6314</v>
      </c>
      <c r="H2595" s="212" t="s">
        <v>6314</v>
      </c>
      <c r="I2595" s="106" t="s">
        <v>556</v>
      </c>
      <c r="K2595" s="83" t="s">
        <v>6314</v>
      </c>
      <c r="L2595" s="83" t="s">
        <v>6314</v>
      </c>
      <c r="M2595" s="45" t="str">
        <f>IF(
ISNA(INDEX(resources!E:E,MATCH(B2595,resources!B:B,0))),"fillme",
INDEX(resources!E:E,MATCH(B2595,resources!B:B,0)))</f>
        <v>CAISO_Peaker2</v>
      </c>
      <c r="N2595" s="45">
        <v>1</v>
      </c>
      <c r="O2595" s="83" t="str">
        <f>IFERROR(INDEX(resources!K:K,MATCH(B2595,resources!B:B,0)),"fillme")</f>
        <v>thermal</v>
      </c>
      <c r="P2595" s="89" t="str">
        <f t="shared" si="577"/>
        <v>thermal_2020_1</v>
      </c>
      <c r="Q2595" s="87">
        <f>INDEX(elcc!G:G,MATCH(P2595,elcc!D:D,0))</f>
        <v>1</v>
      </c>
      <c r="R2595" s="89">
        <f t="shared" si="578"/>
        <v>1</v>
      </c>
      <c r="S2595" s="89" t="s">
        <v>6314</v>
      </c>
      <c r="T2595" s="89" t="s">
        <v>6314</v>
      </c>
      <c r="U2595" s="90" t="str">
        <f t="shared" si="579"/>
        <v>ok</v>
      </c>
      <c r="V2595" s="63" t="str">
        <f>INDEX(resources!F:F,MATCH(B2595,resources!B:B,0))</f>
        <v>physical</v>
      </c>
      <c r="W2595" s="110">
        <f t="shared" si="580"/>
        <v>0</v>
      </c>
      <c r="X2595" s="110">
        <f t="shared" si="581"/>
        <v>0</v>
      </c>
      <c r="Y2595" s="110" t="str">
        <f t="shared" si="582"/>
        <v>PNOCHE_1_PL1X2_raonly_na_CONFIDENTIAL</v>
      </c>
      <c r="Z2595" s="110">
        <f>IF(COUNTIFS($Y$2:Y2595,Y2595)=1,1,0)</f>
        <v>1</v>
      </c>
      <c r="AA2595" s="110">
        <f>SUM($Z$2:Z2595)*Z2595</f>
        <v>33</v>
      </c>
      <c r="AB2595" s="110">
        <f>COUNTIFS(resources!B:B,B2595)</f>
        <v>1</v>
      </c>
      <c r="AC2595" s="110">
        <f t="shared" si="583"/>
        <v>1</v>
      </c>
      <c r="AD2595" s="110">
        <f t="shared" si="584"/>
        <v>1</v>
      </c>
      <c r="AE2595" s="110">
        <f t="shared" si="585"/>
        <v>0</v>
      </c>
      <c r="AF2595" s="110">
        <f t="shared" si="586"/>
        <v>1</v>
      </c>
      <c r="AG2595" s="110">
        <f t="shared" si="587"/>
        <v>0</v>
      </c>
      <c r="AH2595" s="110">
        <f t="shared" si="588"/>
        <v>0</v>
      </c>
      <c r="AI2595" s="110">
        <f t="shared" si="589"/>
        <v>1</v>
      </c>
      <c r="AJ2595" s="100">
        <f>ROW()</f>
        <v>2595</v>
      </c>
      <c r="AK2595" s="100" t="e">
        <f>INDEX('BadRows RECART'!$C$2:$C$1207,MATCH(monthly_gwh_mw!AJ2595,'BadRows RECART'!$D$2:$D$1207,0))</f>
        <v>#N/A</v>
      </c>
    </row>
    <row r="2596" spans="1:37" ht="20">
      <c r="A2596" s="106" t="s">
        <v>3907</v>
      </c>
      <c r="B2596" s="106" t="s">
        <v>1960</v>
      </c>
      <c r="C2596" s="106" t="s">
        <v>6313</v>
      </c>
      <c r="D2596" s="168">
        <v>2020</v>
      </c>
      <c r="E2596" s="168">
        <v>2</v>
      </c>
      <c r="F2596" s="169">
        <v>0</v>
      </c>
      <c r="G2596" s="212" t="s">
        <v>6314</v>
      </c>
      <c r="H2596" s="212" t="s">
        <v>6314</v>
      </c>
      <c r="I2596" s="106" t="s">
        <v>556</v>
      </c>
      <c r="K2596" s="83" t="s">
        <v>6314</v>
      </c>
      <c r="L2596" s="83" t="s">
        <v>6314</v>
      </c>
      <c r="M2596" s="45" t="str">
        <f>IF(
ISNA(INDEX(resources!E:E,MATCH(B2596,resources!B:B,0))),"fillme",
INDEX(resources!E:E,MATCH(B2596,resources!B:B,0)))</f>
        <v>CAISO_Peaker2</v>
      </c>
      <c r="N2596" s="45">
        <v>1</v>
      </c>
      <c r="O2596" s="83" t="str">
        <f>IFERROR(INDEX(resources!K:K,MATCH(B2596,resources!B:B,0)),"fillme")</f>
        <v>thermal</v>
      </c>
      <c r="P2596" s="89" t="str">
        <f t="shared" si="577"/>
        <v>thermal_2020_2</v>
      </c>
      <c r="Q2596" s="87">
        <f>INDEX(elcc!G:G,MATCH(P2596,elcc!D:D,0))</f>
        <v>1</v>
      </c>
      <c r="R2596" s="89">
        <f t="shared" si="578"/>
        <v>1</v>
      </c>
      <c r="S2596" s="89" t="s">
        <v>6314</v>
      </c>
      <c r="T2596" s="89" t="s">
        <v>6314</v>
      </c>
      <c r="U2596" s="90" t="str">
        <f t="shared" si="579"/>
        <v>ok</v>
      </c>
      <c r="V2596" s="63" t="str">
        <f>INDEX(resources!F:F,MATCH(B2596,resources!B:B,0))</f>
        <v>physical</v>
      </c>
      <c r="W2596" s="110">
        <f t="shared" si="580"/>
        <v>0</v>
      </c>
      <c r="X2596" s="110">
        <f t="shared" si="581"/>
        <v>0</v>
      </c>
      <c r="Y2596" s="110" t="str">
        <f t="shared" si="582"/>
        <v>PNOCHE_1_PL1X2_raonly_na_CONFIDENTIAL</v>
      </c>
      <c r="Z2596" s="110">
        <f>IF(COUNTIFS($Y$2:Y2596,Y2596)=1,1,0)</f>
        <v>0</v>
      </c>
      <c r="AA2596" s="110">
        <f>SUM($Z$2:Z2596)*Z2596</f>
        <v>0</v>
      </c>
      <c r="AB2596" s="110">
        <f>COUNTIFS(resources!B:B,B2596)</f>
        <v>1</v>
      </c>
      <c r="AC2596" s="110">
        <f t="shared" si="583"/>
        <v>1</v>
      </c>
      <c r="AD2596" s="110">
        <f t="shared" si="584"/>
        <v>1</v>
      </c>
      <c r="AE2596" s="110">
        <f t="shared" si="585"/>
        <v>0</v>
      </c>
      <c r="AF2596" s="110">
        <f t="shared" si="586"/>
        <v>1</v>
      </c>
      <c r="AG2596" s="110">
        <f t="shared" si="587"/>
        <v>0</v>
      </c>
      <c r="AH2596" s="110">
        <f t="shared" si="588"/>
        <v>0</v>
      </c>
      <c r="AI2596" s="110">
        <f t="shared" si="589"/>
        <v>1</v>
      </c>
      <c r="AJ2596" s="100">
        <f>ROW()</f>
        <v>2596</v>
      </c>
      <c r="AK2596" s="100" t="e">
        <f>INDEX('BadRows RECART'!$C$2:$C$1207,MATCH(monthly_gwh_mw!AJ2596,'BadRows RECART'!$D$2:$D$1207,0))</f>
        <v>#N/A</v>
      </c>
    </row>
    <row r="2597" spans="1:37" ht="20">
      <c r="A2597" s="106" t="s">
        <v>3907</v>
      </c>
      <c r="B2597" s="106" t="s">
        <v>1960</v>
      </c>
      <c r="C2597" s="106" t="s">
        <v>6313</v>
      </c>
      <c r="D2597" s="168">
        <v>2020</v>
      </c>
      <c r="E2597" s="168">
        <v>3</v>
      </c>
      <c r="F2597" s="169">
        <v>0</v>
      </c>
      <c r="G2597" s="212" t="s">
        <v>6314</v>
      </c>
      <c r="H2597" s="212" t="s">
        <v>6314</v>
      </c>
      <c r="I2597" s="106" t="s">
        <v>556</v>
      </c>
      <c r="K2597" s="83" t="s">
        <v>6314</v>
      </c>
      <c r="L2597" s="83" t="s">
        <v>6314</v>
      </c>
      <c r="M2597" s="45" t="str">
        <f>IF(
ISNA(INDEX(resources!E:E,MATCH(B2597,resources!B:B,0))),"fillme",
INDEX(resources!E:E,MATCH(B2597,resources!B:B,0)))</f>
        <v>CAISO_Peaker2</v>
      </c>
      <c r="N2597" s="45">
        <v>1</v>
      </c>
      <c r="O2597" s="83" t="str">
        <f>IFERROR(INDEX(resources!K:K,MATCH(B2597,resources!B:B,0)),"fillme")</f>
        <v>thermal</v>
      </c>
      <c r="P2597" s="89" t="str">
        <f t="shared" si="577"/>
        <v>thermal_2020_3</v>
      </c>
      <c r="Q2597" s="87">
        <f>INDEX(elcc!G:G,MATCH(P2597,elcc!D:D,0))</f>
        <v>1</v>
      </c>
      <c r="R2597" s="89">
        <f t="shared" si="578"/>
        <v>1</v>
      </c>
      <c r="S2597" s="89" t="s">
        <v>6314</v>
      </c>
      <c r="T2597" s="89" t="s">
        <v>6314</v>
      </c>
      <c r="U2597" s="90" t="str">
        <f t="shared" si="579"/>
        <v>ok</v>
      </c>
      <c r="V2597" s="63" t="str">
        <f>INDEX(resources!F:F,MATCH(B2597,resources!B:B,0))</f>
        <v>physical</v>
      </c>
      <c r="W2597" s="110">
        <f t="shared" si="580"/>
        <v>0</v>
      </c>
      <c r="X2597" s="110">
        <f t="shared" si="581"/>
        <v>0</v>
      </c>
      <c r="Y2597" s="110" t="str">
        <f t="shared" si="582"/>
        <v>PNOCHE_1_PL1X2_raonly_na_CONFIDENTIAL</v>
      </c>
      <c r="Z2597" s="110">
        <f>IF(COUNTIFS($Y$2:Y2597,Y2597)=1,1,0)</f>
        <v>0</v>
      </c>
      <c r="AA2597" s="110">
        <f>SUM($Z$2:Z2597)*Z2597</f>
        <v>0</v>
      </c>
      <c r="AB2597" s="110">
        <f>COUNTIFS(resources!B:B,B2597)</f>
        <v>1</v>
      </c>
      <c r="AC2597" s="110">
        <f t="shared" si="583"/>
        <v>1</v>
      </c>
      <c r="AD2597" s="110">
        <f t="shared" si="584"/>
        <v>1</v>
      </c>
      <c r="AE2597" s="110">
        <f t="shared" si="585"/>
        <v>0</v>
      </c>
      <c r="AF2597" s="110">
        <f t="shared" si="586"/>
        <v>1</v>
      </c>
      <c r="AG2597" s="110">
        <f t="shared" si="587"/>
        <v>0</v>
      </c>
      <c r="AH2597" s="110">
        <f t="shared" si="588"/>
        <v>0</v>
      </c>
      <c r="AI2597" s="110">
        <f t="shared" si="589"/>
        <v>1</v>
      </c>
      <c r="AJ2597" s="100">
        <f>ROW()</f>
        <v>2597</v>
      </c>
      <c r="AK2597" s="100" t="e">
        <f>INDEX('BadRows RECART'!$C$2:$C$1207,MATCH(monthly_gwh_mw!AJ2597,'BadRows RECART'!$D$2:$D$1207,0))</f>
        <v>#N/A</v>
      </c>
    </row>
    <row r="2598" spans="1:37" ht="20">
      <c r="A2598" s="106" t="s">
        <v>3907</v>
      </c>
      <c r="B2598" s="106" t="s">
        <v>1960</v>
      </c>
      <c r="C2598" s="106" t="s">
        <v>6313</v>
      </c>
      <c r="D2598" s="168">
        <v>2020</v>
      </c>
      <c r="E2598" s="168">
        <v>4</v>
      </c>
      <c r="F2598" s="169">
        <v>0</v>
      </c>
      <c r="G2598" s="212" t="s">
        <v>6314</v>
      </c>
      <c r="H2598" s="212" t="s">
        <v>6314</v>
      </c>
      <c r="I2598" s="106" t="s">
        <v>556</v>
      </c>
      <c r="K2598" s="83" t="s">
        <v>6314</v>
      </c>
      <c r="L2598" s="83" t="s">
        <v>6314</v>
      </c>
      <c r="M2598" s="45" t="str">
        <f>IF(
ISNA(INDEX(resources!E:E,MATCH(B2598,resources!B:B,0))),"fillme",
INDEX(resources!E:E,MATCH(B2598,resources!B:B,0)))</f>
        <v>CAISO_Peaker2</v>
      </c>
      <c r="N2598" s="45">
        <v>1</v>
      </c>
      <c r="O2598" s="83" t="str">
        <f>IFERROR(INDEX(resources!K:K,MATCH(B2598,resources!B:B,0)),"fillme")</f>
        <v>thermal</v>
      </c>
      <c r="P2598" s="89" t="str">
        <f t="shared" si="577"/>
        <v>thermal_2020_4</v>
      </c>
      <c r="Q2598" s="87">
        <f>INDEX(elcc!G:G,MATCH(P2598,elcc!D:D,0))</f>
        <v>1</v>
      </c>
      <c r="R2598" s="89">
        <f t="shared" si="578"/>
        <v>1</v>
      </c>
      <c r="S2598" s="89" t="s">
        <v>6314</v>
      </c>
      <c r="T2598" s="89" t="s">
        <v>6314</v>
      </c>
      <c r="U2598" s="90" t="str">
        <f t="shared" si="579"/>
        <v>ok</v>
      </c>
      <c r="V2598" s="63" t="str">
        <f>INDEX(resources!F:F,MATCH(B2598,resources!B:B,0))</f>
        <v>physical</v>
      </c>
      <c r="W2598" s="110">
        <f t="shared" si="580"/>
        <v>0</v>
      </c>
      <c r="X2598" s="110">
        <f t="shared" si="581"/>
        <v>0</v>
      </c>
      <c r="Y2598" s="110" t="str">
        <f t="shared" si="582"/>
        <v>PNOCHE_1_PL1X2_raonly_na_CONFIDENTIAL</v>
      </c>
      <c r="Z2598" s="110">
        <f>IF(COUNTIFS($Y$2:Y2598,Y2598)=1,1,0)</f>
        <v>0</v>
      </c>
      <c r="AA2598" s="110">
        <f>SUM($Z$2:Z2598)*Z2598</f>
        <v>0</v>
      </c>
      <c r="AB2598" s="110">
        <f>COUNTIFS(resources!B:B,B2598)</f>
        <v>1</v>
      </c>
      <c r="AC2598" s="110">
        <f t="shared" si="583"/>
        <v>1</v>
      </c>
      <c r="AD2598" s="110">
        <f t="shared" si="584"/>
        <v>1</v>
      </c>
      <c r="AE2598" s="110">
        <f t="shared" si="585"/>
        <v>0</v>
      </c>
      <c r="AF2598" s="110">
        <f t="shared" si="586"/>
        <v>1</v>
      </c>
      <c r="AG2598" s="110">
        <f t="shared" si="587"/>
        <v>0</v>
      </c>
      <c r="AH2598" s="110">
        <f t="shared" si="588"/>
        <v>0</v>
      </c>
      <c r="AI2598" s="110">
        <f t="shared" si="589"/>
        <v>1</v>
      </c>
      <c r="AJ2598" s="100">
        <f>ROW()</f>
        <v>2598</v>
      </c>
      <c r="AK2598" s="100" t="e">
        <f>INDEX('BadRows RECART'!$C$2:$C$1207,MATCH(monthly_gwh_mw!AJ2598,'BadRows RECART'!$D$2:$D$1207,0))</f>
        <v>#N/A</v>
      </c>
    </row>
    <row r="2599" spans="1:37" ht="20">
      <c r="A2599" s="106" t="s">
        <v>3907</v>
      </c>
      <c r="B2599" s="106" t="s">
        <v>1960</v>
      </c>
      <c r="C2599" s="106" t="s">
        <v>6313</v>
      </c>
      <c r="D2599" s="168">
        <v>2020</v>
      </c>
      <c r="E2599" s="168">
        <v>5</v>
      </c>
      <c r="F2599" s="169">
        <v>0</v>
      </c>
      <c r="G2599" s="212" t="s">
        <v>6314</v>
      </c>
      <c r="H2599" s="212" t="s">
        <v>6314</v>
      </c>
      <c r="I2599" s="106" t="s">
        <v>556</v>
      </c>
      <c r="K2599" s="83" t="s">
        <v>6314</v>
      </c>
      <c r="L2599" s="83" t="s">
        <v>6314</v>
      </c>
      <c r="M2599" s="45" t="str">
        <f>IF(
ISNA(INDEX(resources!E:E,MATCH(B2599,resources!B:B,0))),"fillme",
INDEX(resources!E:E,MATCH(B2599,resources!B:B,0)))</f>
        <v>CAISO_Peaker2</v>
      </c>
      <c r="N2599" s="45">
        <v>1</v>
      </c>
      <c r="O2599" s="83" t="str">
        <f>IFERROR(INDEX(resources!K:K,MATCH(B2599,resources!B:B,0)),"fillme")</f>
        <v>thermal</v>
      </c>
      <c r="P2599" s="89" t="str">
        <f t="shared" si="577"/>
        <v>thermal_2020_5</v>
      </c>
      <c r="Q2599" s="87">
        <f>INDEX(elcc!G:G,MATCH(P2599,elcc!D:D,0))</f>
        <v>1</v>
      </c>
      <c r="R2599" s="89">
        <f t="shared" si="578"/>
        <v>1</v>
      </c>
      <c r="S2599" s="89" t="s">
        <v>6314</v>
      </c>
      <c r="T2599" s="89" t="s">
        <v>6314</v>
      </c>
      <c r="U2599" s="90" t="str">
        <f t="shared" si="579"/>
        <v>ok</v>
      </c>
      <c r="V2599" s="63" t="str">
        <f>INDEX(resources!F:F,MATCH(B2599,resources!B:B,0))</f>
        <v>physical</v>
      </c>
      <c r="W2599" s="110">
        <f t="shared" si="580"/>
        <v>0</v>
      </c>
      <c r="X2599" s="110">
        <f t="shared" si="581"/>
        <v>0</v>
      </c>
      <c r="Y2599" s="110" t="str">
        <f t="shared" si="582"/>
        <v>PNOCHE_1_PL1X2_raonly_na_CONFIDENTIAL</v>
      </c>
      <c r="Z2599" s="110">
        <f>IF(COUNTIFS($Y$2:Y2599,Y2599)=1,1,0)</f>
        <v>0</v>
      </c>
      <c r="AA2599" s="110">
        <f>SUM($Z$2:Z2599)*Z2599</f>
        <v>0</v>
      </c>
      <c r="AB2599" s="110">
        <f>COUNTIFS(resources!B:B,B2599)</f>
        <v>1</v>
      </c>
      <c r="AC2599" s="110">
        <f t="shared" si="583"/>
        <v>1</v>
      </c>
      <c r="AD2599" s="110">
        <f t="shared" si="584"/>
        <v>1</v>
      </c>
      <c r="AE2599" s="110">
        <f t="shared" si="585"/>
        <v>0</v>
      </c>
      <c r="AF2599" s="110">
        <f t="shared" si="586"/>
        <v>1</v>
      </c>
      <c r="AG2599" s="110">
        <f t="shared" si="587"/>
        <v>0</v>
      </c>
      <c r="AH2599" s="110">
        <f t="shared" si="588"/>
        <v>0</v>
      </c>
      <c r="AI2599" s="110">
        <f t="shared" si="589"/>
        <v>1</v>
      </c>
      <c r="AJ2599" s="100">
        <f>ROW()</f>
        <v>2599</v>
      </c>
      <c r="AK2599" s="100" t="e">
        <f>INDEX('BadRows RECART'!$C$2:$C$1207,MATCH(monthly_gwh_mw!AJ2599,'BadRows RECART'!$D$2:$D$1207,0))</f>
        <v>#N/A</v>
      </c>
    </row>
    <row r="2600" spans="1:37" ht="20">
      <c r="A2600" s="106" t="s">
        <v>3907</v>
      </c>
      <c r="B2600" s="106" t="s">
        <v>1960</v>
      </c>
      <c r="C2600" s="106" t="s">
        <v>6313</v>
      </c>
      <c r="D2600" s="168">
        <v>2020</v>
      </c>
      <c r="E2600" s="168">
        <v>6</v>
      </c>
      <c r="F2600" s="169">
        <v>0</v>
      </c>
      <c r="G2600" s="212" t="s">
        <v>6314</v>
      </c>
      <c r="H2600" s="212" t="s">
        <v>6314</v>
      </c>
      <c r="I2600" s="106" t="s">
        <v>556</v>
      </c>
      <c r="K2600" s="83" t="s">
        <v>6314</v>
      </c>
      <c r="L2600" s="83" t="s">
        <v>6314</v>
      </c>
      <c r="M2600" s="45" t="str">
        <f>IF(
ISNA(INDEX(resources!E:E,MATCH(B2600,resources!B:B,0))),"fillme",
INDEX(resources!E:E,MATCH(B2600,resources!B:B,0)))</f>
        <v>CAISO_Peaker2</v>
      </c>
      <c r="N2600" s="45">
        <v>1</v>
      </c>
      <c r="O2600" s="83" t="str">
        <f>IFERROR(INDEX(resources!K:K,MATCH(B2600,resources!B:B,0)),"fillme")</f>
        <v>thermal</v>
      </c>
      <c r="P2600" s="89" t="str">
        <f t="shared" si="577"/>
        <v>thermal_2020_6</v>
      </c>
      <c r="Q2600" s="87">
        <f>INDEX(elcc!G:G,MATCH(P2600,elcc!D:D,0))</f>
        <v>1</v>
      </c>
      <c r="R2600" s="89">
        <f t="shared" si="578"/>
        <v>1</v>
      </c>
      <c r="S2600" s="89" t="s">
        <v>6314</v>
      </c>
      <c r="T2600" s="89" t="s">
        <v>6314</v>
      </c>
      <c r="U2600" s="90" t="str">
        <f t="shared" si="579"/>
        <v>ok</v>
      </c>
      <c r="V2600" s="63" t="str">
        <f>INDEX(resources!F:F,MATCH(B2600,resources!B:B,0))</f>
        <v>physical</v>
      </c>
      <c r="W2600" s="110">
        <f t="shared" si="580"/>
        <v>0</v>
      </c>
      <c r="X2600" s="110">
        <f t="shared" si="581"/>
        <v>0</v>
      </c>
      <c r="Y2600" s="110" t="str">
        <f t="shared" si="582"/>
        <v>PNOCHE_1_PL1X2_raonly_na_CONFIDENTIAL</v>
      </c>
      <c r="Z2600" s="110">
        <f>IF(COUNTIFS($Y$2:Y2600,Y2600)=1,1,0)</f>
        <v>0</v>
      </c>
      <c r="AA2600" s="110">
        <f>SUM($Z$2:Z2600)*Z2600</f>
        <v>0</v>
      </c>
      <c r="AB2600" s="110">
        <f>COUNTIFS(resources!B:B,B2600)</f>
        <v>1</v>
      </c>
      <c r="AC2600" s="110">
        <f t="shared" si="583"/>
        <v>1</v>
      </c>
      <c r="AD2600" s="110">
        <f t="shared" si="584"/>
        <v>1</v>
      </c>
      <c r="AE2600" s="110">
        <f t="shared" si="585"/>
        <v>0</v>
      </c>
      <c r="AF2600" s="110">
        <f t="shared" si="586"/>
        <v>1</v>
      </c>
      <c r="AG2600" s="110">
        <f t="shared" si="587"/>
        <v>0</v>
      </c>
      <c r="AH2600" s="110">
        <f t="shared" si="588"/>
        <v>0</v>
      </c>
      <c r="AI2600" s="110">
        <f t="shared" si="589"/>
        <v>1</v>
      </c>
      <c r="AJ2600" s="100">
        <f>ROW()</f>
        <v>2600</v>
      </c>
      <c r="AK2600" s="100" t="e">
        <f>INDEX('BadRows RECART'!$C$2:$C$1207,MATCH(monthly_gwh_mw!AJ2600,'BadRows RECART'!$D$2:$D$1207,0))</f>
        <v>#N/A</v>
      </c>
    </row>
    <row r="2601" spans="1:37" ht="20">
      <c r="A2601" s="106" t="s">
        <v>3907</v>
      </c>
      <c r="B2601" s="106" t="s">
        <v>1960</v>
      </c>
      <c r="C2601" s="106" t="s">
        <v>6313</v>
      </c>
      <c r="D2601" s="168">
        <v>2020</v>
      </c>
      <c r="E2601" s="168">
        <v>7</v>
      </c>
      <c r="F2601" s="169">
        <v>0</v>
      </c>
      <c r="G2601" s="212" t="s">
        <v>6314</v>
      </c>
      <c r="H2601" s="212" t="s">
        <v>6314</v>
      </c>
      <c r="I2601" s="106" t="s">
        <v>556</v>
      </c>
      <c r="K2601" s="83" t="s">
        <v>6314</v>
      </c>
      <c r="L2601" s="83" t="s">
        <v>6314</v>
      </c>
      <c r="M2601" s="45" t="str">
        <f>IF(
ISNA(INDEX(resources!E:E,MATCH(B2601,resources!B:B,0))),"fillme",
INDEX(resources!E:E,MATCH(B2601,resources!B:B,0)))</f>
        <v>CAISO_Peaker2</v>
      </c>
      <c r="N2601" s="45">
        <v>1</v>
      </c>
      <c r="O2601" s="83" t="str">
        <f>IFERROR(INDEX(resources!K:K,MATCH(B2601,resources!B:B,0)),"fillme")</f>
        <v>thermal</v>
      </c>
      <c r="P2601" s="89" t="str">
        <f t="shared" si="577"/>
        <v>thermal_2020_7</v>
      </c>
      <c r="Q2601" s="87">
        <f>INDEX(elcc!G:G,MATCH(P2601,elcc!D:D,0))</f>
        <v>1</v>
      </c>
      <c r="R2601" s="89">
        <f t="shared" si="578"/>
        <v>1</v>
      </c>
      <c r="S2601" s="89" t="s">
        <v>6314</v>
      </c>
      <c r="T2601" s="89" t="s">
        <v>6314</v>
      </c>
      <c r="U2601" s="90" t="str">
        <f t="shared" si="579"/>
        <v>ok</v>
      </c>
      <c r="V2601" s="63" t="str">
        <f>INDEX(resources!F:F,MATCH(B2601,resources!B:B,0))</f>
        <v>physical</v>
      </c>
      <c r="W2601" s="110">
        <f t="shared" si="580"/>
        <v>0</v>
      </c>
      <c r="X2601" s="110">
        <f t="shared" si="581"/>
        <v>0</v>
      </c>
      <c r="Y2601" s="110" t="str">
        <f t="shared" si="582"/>
        <v>PNOCHE_1_PL1X2_raonly_na_CONFIDENTIAL</v>
      </c>
      <c r="Z2601" s="110">
        <f>IF(COUNTIFS($Y$2:Y2601,Y2601)=1,1,0)</f>
        <v>0</v>
      </c>
      <c r="AA2601" s="110">
        <f>SUM($Z$2:Z2601)*Z2601</f>
        <v>0</v>
      </c>
      <c r="AB2601" s="110">
        <f>COUNTIFS(resources!B:B,B2601)</f>
        <v>1</v>
      </c>
      <c r="AC2601" s="110">
        <f t="shared" si="583"/>
        <v>1</v>
      </c>
      <c r="AD2601" s="110">
        <f t="shared" si="584"/>
        <v>1</v>
      </c>
      <c r="AE2601" s="110">
        <f t="shared" si="585"/>
        <v>0</v>
      </c>
      <c r="AF2601" s="110">
        <f t="shared" si="586"/>
        <v>1</v>
      </c>
      <c r="AG2601" s="110">
        <f t="shared" si="587"/>
        <v>0</v>
      </c>
      <c r="AH2601" s="110">
        <f t="shared" si="588"/>
        <v>0</v>
      </c>
      <c r="AI2601" s="110">
        <f t="shared" si="589"/>
        <v>1</v>
      </c>
      <c r="AJ2601" s="100">
        <f>ROW()</f>
        <v>2601</v>
      </c>
      <c r="AK2601" s="100" t="e">
        <f>INDEX('BadRows RECART'!$C$2:$C$1207,MATCH(monthly_gwh_mw!AJ2601,'BadRows RECART'!$D$2:$D$1207,0))</f>
        <v>#N/A</v>
      </c>
    </row>
    <row r="2602" spans="1:37" ht="20">
      <c r="A2602" s="106" t="s">
        <v>3907</v>
      </c>
      <c r="B2602" s="106" t="s">
        <v>1960</v>
      </c>
      <c r="C2602" s="106" t="s">
        <v>6313</v>
      </c>
      <c r="D2602" s="168">
        <v>2020</v>
      </c>
      <c r="E2602" s="168">
        <v>8</v>
      </c>
      <c r="F2602" s="169">
        <v>0</v>
      </c>
      <c r="G2602" s="212" t="s">
        <v>6314</v>
      </c>
      <c r="H2602" s="212" t="s">
        <v>6314</v>
      </c>
      <c r="I2602" s="106" t="s">
        <v>556</v>
      </c>
      <c r="K2602" s="83" t="s">
        <v>6314</v>
      </c>
      <c r="L2602" s="83" t="s">
        <v>6314</v>
      </c>
      <c r="M2602" s="45" t="str">
        <f>IF(
ISNA(INDEX(resources!E:E,MATCH(B2602,resources!B:B,0))),"fillme",
INDEX(resources!E:E,MATCH(B2602,resources!B:B,0)))</f>
        <v>CAISO_Peaker2</v>
      </c>
      <c r="N2602" s="45">
        <v>1</v>
      </c>
      <c r="O2602" s="83" t="str">
        <f>IFERROR(INDEX(resources!K:K,MATCH(B2602,resources!B:B,0)),"fillme")</f>
        <v>thermal</v>
      </c>
      <c r="P2602" s="89" t="str">
        <f t="shared" si="577"/>
        <v>thermal_2020_8</v>
      </c>
      <c r="Q2602" s="87">
        <f>INDEX(elcc!G:G,MATCH(P2602,elcc!D:D,0))</f>
        <v>1</v>
      </c>
      <c r="R2602" s="89">
        <f t="shared" si="578"/>
        <v>1</v>
      </c>
      <c r="S2602" s="89" t="s">
        <v>6314</v>
      </c>
      <c r="T2602" s="89" t="s">
        <v>6314</v>
      </c>
      <c r="U2602" s="90" t="str">
        <f t="shared" si="579"/>
        <v>ok</v>
      </c>
      <c r="V2602" s="63" t="str">
        <f>INDEX(resources!F:F,MATCH(B2602,resources!B:B,0))</f>
        <v>physical</v>
      </c>
      <c r="W2602" s="110">
        <f t="shared" si="580"/>
        <v>0</v>
      </c>
      <c r="X2602" s="110">
        <f t="shared" si="581"/>
        <v>0</v>
      </c>
      <c r="Y2602" s="110" t="str">
        <f t="shared" si="582"/>
        <v>PNOCHE_1_PL1X2_raonly_na_CONFIDENTIAL</v>
      </c>
      <c r="Z2602" s="110">
        <f>IF(COUNTIFS($Y$2:Y2602,Y2602)=1,1,0)</f>
        <v>0</v>
      </c>
      <c r="AA2602" s="110">
        <f>SUM($Z$2:Z2602)*Z2602</f>
        <v>0</v>
      </c>
      <c r="AB2602" s="110">
        <f>COUNTIFS(resources!B:B,B2602)</f>
        <v>1</v>
      </c>
      <c r="AC2602" s="110">
        <f t="shared" si="583"/>
        <v>1</v>
      </c>
      <c r="AD2602" s="110">
        <f t="shared" si="584"/>
        <v>1</v>
      </c>
      <c r="AE2602" s="110">
        <f t="shared" si="585"/>
        <v>0</v>
      </c>
      <c r="AF2602" s="110">
        <f t="shared" si="586"/>
        <v>1</v>
      </c>
      <c r="AG2602" s="110">
        <f t="shared" si="587"/>
        <v>0</v>
      </c>
      <c r="AH2602" s="110">
        <f t="shared" si="588"/>
        <v>0</v>
      </c>
      <c r="AI2602" s="110">
        <f t="shared" si="589"/>
        <v>1</v>
      </c>
      <c r="AJ2602" s="100">
        <f>ROW()</f>
        <v>2602</v>
      </c>
      <c r="AK2602" s="100" t="e">
        <f>INDEX('BadRows RECART'!$C$2:$C$1207,MATCH(monthly_gwh_mw!AJ2602,'BadRows RECART'!$D$2:$D$1207,0))</f>
        <v>#N/A</v>
      </c>
    </row>
    <row r="2603" spans="1:37" ht="20">
      <c r="A2603" s="106" t="s">
        <v>3907</v>
      </c>
      <c r="B2603" s="106" t="s">
        <v>1960</v>
      </c>
      <c r="C2603" s="106" t="s">
        <v>6313</v>
      </c>
      <c r="D2603" s="168">
        <v>2020</v>
      </c>
      <c r="E2603" s="168">
        <v>9</v>
      </c>
      <c r="F2603" s="169">
        <v>0</v>
      </c>
      <c r="G2603" s="212" t="s">
        <v>6314</v>
      </c>
      <c r="H2603" s="212" t="s">
        <v>6314</v>
      </c>
      <c r="I2603" s="106" t="s">
        <v>556</v>
      </c>
      <c r="K2603" s="83" t="s">
        <v>6314</v>
      </c>
      <c r="L2603" s="83" t="s">
        <v>6314</v>
      </c>
      <c r="M2603" s="45" t="str">
        <f>IF(
ISNA(INDEX(resources!E:E,MATCH(B2603,resources!B:B,0))),"fillme",
INDEX(resources!E:E,MATCH(B2603,resources!B:B,0)))</f>
        <v>CAISO_Peaker2</v>
      </c>
      <c r="N2603" s="45">
        <v>1</v>
      </c>
      <c r="O2603" s="83" t="str">
        <f>IFERROR(INDEX(resources!K:K,MATCH(B2603,resources!B:B,0)),"fillme")</f>
        <v>thermal</v>
      </c>
      <c r="P2603" s="89" t="str">
        <f t="shared" si="577"/>
        <v>thermal_2020_9</v>
      </c>
      <c r="Q2603" s="87">
        <f>INDEX(elcc!G:G,MATCH(P2603,elcc!D:D,0))</f>
        <v>1</v>
      </c>
      <c r="R2603" s="89">
        <f t="shared" si="578"/>
        <v>1</v>
      </c>
      <c r="S2603" s="89" t="s">
        <v>6314</v>
      </c>
      <c r="T2603" s="89" t="s">
        <v>6314</v>
      </c>
      <c r="U2603" s="90" t="str">
        <f t="shared" si="579"/>
        <v>ok</v>
      </c>
      <c r="V2603" s="63" t="str">
        <f>INDEX(resources!F:F,MATCH(B2603,resources!B:B,0))</f>
        <v>physical</v>
      </c>
      <c r="W2603" s="110">
        <f t="shared" si="580"/>
        <v>0</v>
      </c>
      <c r="X2603" s="110">
        <f t="shared" si="581"/>
        <v>0</v>
      </c>
      <c r="Y2603" s="110" t="str">
        <f t="shared" si="582"/>
        <v>PNOCHE_1_PL1X2_raonly_na_CONFIDENTIAL</v>
      </c>
      <c r="Z2603" s="110">
        <f>IF(COUNTIFS($Y$2:Y2603,Y2603)=1,1,0)</f>
        <v>0</v>
      </c>
      <c r="AA2603" s="110">
        <f>SUM($Z$2:Z2603)*Z2603</f>
        <v>0</v>
      </c>
      <c r="AB2603" s="110">
        <f>COUNTIFS(resources!B:B,B2603)</f>
        <v>1</v>
      </c>
      <c r="AC2603" s="110">
        <f t="shared" si="583"/>
        <v>1</v>
      </c>
      <c r="AD2603" s="110">
        <f t="shared" si="584"/>
        <v>1</v>
      </c>
      <c r="AE2603" s="110">
        <f t="shared" si="585"/>
        <v>0</v>
      </c>
      <c r="AF2603" s="110">
        <f t="shared" si="586"/>
        <v>1</v>
      </c>
      <c r="AG2603" s="110">
        <f t="shared" si="587"/>
        <v>0</v>
      </c>
      <c r="AH2603" s="110">
        <f t="shared" si="588"/>
        <v>0</v>
      </c>
      <c r="AI2603" s="110">
        <f t="shared" si="589"/>
        <v>1</v>
      </c>
      <c r="AJ2603" s="100">
        <f>ROW()</f>
        <v>2603</v>
      </c>
      <c r="AK2603" s="100" t="e">
        <f>INDEX('BadRows RECART'!$C$2:$C$1207,MATCH(monthly_gwh_mw!AJ2603,'BadRows RECART'!$D$2:$D$1207,0))</f>
        <v>#N/A</v>
      </c>
    </row>
    <row r="2604" spans="1:37" ht="20">
      <c r="A2604" s="106" t="s">
        <v>3907</v>
      </c>
      <c r="B2604" s="106" t="s">
        <v>1960</v>
      </c>
      <c r="C2604" s="106" t="s">
        <v>6313</v>
      </c>
      <c r="D2604" s="168">
        <v>2020</v>
      </c>
      <c r="E2604" s="168">
        <v>10</v>
      </c>
      <c r="F2604" s="169">
        <v>0</v>
      </c>
      <c r="G2604" s="212" t="s">
        <v>6314</v>
      </c>
      <c r="H2604" s="212" t="s">
        <v>6314</v>
      </c>
      <c r="I2604" s="106" t="s">
        <v>556</v>
      </c>
      <c r="K2604" s="83" t="s">
        <v>6314</v>
      </c>
      <c r="L2604" s="83" t="s">
        <v>6314</v>
      </c>
      <c r="M2604" s="45" t="str">
        <f>IF(
ISNA(INDEX(resources!E:E,MATCH(B2604,resources!B:B,0))),"fillme",
INDEX(resources!E:E,MATCH(B2604,resources!B:B,0)))</f>
        <v>CAISO_Peaker2</v>
      </c>
      <c r="N2604" s="45">
        <v>1</v>
      </c>
      <c r="O2604" s="83" t="str">
        <f>IFERROR(INDEX(resources!K:K,MATCH(B2604,resources!B:B,0)),"fillme")</f>
        <v>thermal</v>
      </c>
      <c r="P2604" s="89" t="str">
        <f t="shared" ref="P2604:P2667" si="590">O2604&amp;"_"&amp;D2604&amp;"_"&amp;E2604</f>
        <v>thermal_2020_10</v>
      </c>
      <c r="Q2604" s="87">
        <f>INDEX(elcc!G:G,MATCH(P2604,elcc!D:D,0))</f>
        <v>1</v>
      </c>
      <c r="R2604" s="89">
        <f t="shared" ref="R2604:R2667" si="591">IF(O2604="battery",MIN(1,J2604/4),1)</f>
        <v>1</v>
      </c>
      <c r="S2604" s="89" t="s">
        <v>6314</v>
      </c>
      <c r="T2604" s="89" t="s">
        <v>6314</v>
      </c>
      <c r="U2604" s="90" t="str">
        <f t="shared" ref="U2604:U2667" si="592">IF(ISERROR(T2604),"error in NQC data entry; please check blue and purple data entered. You need to provide either a contracted NQC value in Column G, or allow the template to calculate one using Columns H,L,Q, and R","ok")</f>
        <v>ok</v>
      </c>
      <c r="V2604" s="63" t="str">
        <f>INDEX(resources!F:F,MATCH(B2604,resources!B:B,0))</f>
        <v>physical</v>
      </c>
      <c r="W2604" s="110">
        <f t="shared" ref="W2604:W2667" si="593">(F2604&gt;0)*1</f>
        <v>0</v>
      </c>
      <c r="X2604" s="110">
        <f t="shared" ref="X2604:X2667" si="594">COUNTIFS(G2604:H2604,"&gt;0")</f>
        <v>0</v>
      </c>
      <c r="Y2604" s="110" t="str">
        <f t="shared" ref="Y2604:Y2667" si="595">B2604&amp;"_"&amp;C2604&amp;"_"&amp;K2604</f>
        <v>PNOCHE_1_PL1X2_raonly_na_CONFIDENTIAL</v>
      </c>
      <c r="Z2604" s="110">
        <f>IF(COUNTIFS($Y$2:Y2604,Y2604)=1,1,0)</f>
        <v>0</v>
      </c>
      <c r="AA2604" s="110">
        <f>SUM($Z$2:Z2604)*Z2604</f>
        <v>0</v>
      </c>
      <c r="AB2604" s="110">
        <f>COUNTIFS(resources!B:B,B2604)</f>
        <v>1</v>
      </c>
      <c r="AC2604" s="110">
        <f t="shared" ref="AC2604:AC2667" si="596">AND(ISNUMBER(D2604),(D2604&gt;2019))*1</f>
        <v>1</v>
      </c>
      <c r="AD2604" s="110">
        <f t="shared" ref="AD2604:AD2667" si="597">AND(ISNUMBER(E2604),E2604&gt;=1,E2604&lt;=12)*1</f>
        <v>1</v>
      </c>
      <c r="AE2604" s="110">
        <f t="shared" ref="AE2604:AE2667" si="598">AND(COUNT(G2604:H2604)=1,COUNT(F2604)=1)*1</f>
        <v>0</v>
      </c>
      <c r="AF2604" s="110">
        <f t="shared" ref="AF2604:AF2667" si="599">(COUNTIFS(K2604:O2604,"fillme")=0)*1</f>
        <v>1</v>
      </c>
      <c r="AG2604" s="110">
        <f t="shared" ref="AG2604:AG2667" si="600">ISNUMBER(L2604)*1</f>
        <v>0</v>
      </c>
      <c r="AH2604" s="110">
        <f t="shared" ref="AH2604:AH2667" si="601">NOT(AND(G2604&gt;0,H2604&gt;0))*1</f>
        <v>0</v>
      </c>
      <c r="AI2604" s="110">
        <f t="shared" ref="AI2604:AI2667" si="602">(U2604="ok")*1</f>
        <v>1</v>
      </c>
      <c r="AJ2604" s="100">
        <f>ROW()</f>
        <v>2604</v>
      </c>
      <c r="AK2604" s="100" t="e">
        <f>INDEX('BadRows RECART'!$C$2:$C$1207,MATCH(monthly_gwh_mw!AJ2604,'BadRows RECART'!$D$2:$D$1207,0))</f>
        <v>#N/A</v>
      </c>
    </row>
    <row r="2605" spans="1:37" ht="20">
      <c r="A2605" s="106" t="s">
        <v>3907</v>
      </c>
      <c r="B2605" s="106" t="s">
        <v>1960</v>
      </c>
      <c r="C2605" s="106" t="s">
        <v>6313</v>
      </c>
      <c r="D2605" s="168">
        <v>2020</v>
      </c>
      <c r="E2605" s="168">
        <v>11</v>
      </c>
      <c r="F2605" s="169">
        <v>0</v>
      </c>
      <c r="G2605" s="212" t="s">
        <v>6314</v>
      </c>
      <c r="H2605" s="212" t="s">
        <v>6314</v>
      </c>
      <c r="I2605" s="106" t="s">
        <v>556</v>
      </c>
      <c r="K2605" s="83" t="s">
        <v>6314</v>
      </c>
      <c r="L2605" s="83" t="s">
        <v>6314</v>
      </c>
      <c r="M2605" s="45" t="str">
        <f>IF(
ISNA(INDEX(resources!E:E,MATCH(B2605,resources!B:B,0))),"fillme",
INDEX(resources!E:E,MATCH(B2605,resources!B:B,0)))</f>
        <v>CAISO_Peaker2</v>
      </c>
      <c r="N2605" s="45">
        <v>1</v>
      </c>
      <c r="O2605" s="83" t="str">
        <f>IFERROR(INDEX(resources!K:K,MATCH(B2605,resources!B:B,0)),"fillme")</f>
        <v>thermal</v>
      </c>
      <c r="P2605" s="89" t="str">
        <f t="shared" si="590"/>
        <v>thermal_2020_11</v>
      </c>
      <c r="Q2605" s="87">
        <f>INDEX(elcc!G:G,MATCH(P2605,elcc!D:D,0))</f>
        <v>1</v>
      </c>
      <c r="R2605" s="89">
        <f t="shared" si="591"/>
        <v>1</v>
      </c>
      <c r="S2605" s="89" t="s">
        <v>6314</v>
      </c>
      <c r="T2605" s="89" t="s">
        <v>6314</v>
      </c>
      <c r="U2605" s="90" t="str">
        <f t="shared" si="592"/>
        <v>ok</v>
      </c>
      <c r="V2605" s="63" t="str">
        <f>INDEX(resources!F:F,MATCH(B2605,resources!B:B,0))</f>
        <v>physical</v>
      </c>
      <c r="W2605" s="110">
        <f t="shared" si="593"/>
        <v>0</v>
      </c>
      <c r="X2605" s="110">
        <f t="shared" si="594"/>
        <v>0</v>
      </c>
      <c r="Y2605" s="110" t="str">
        <f t="shared" si="595"/>
        <v>PNOCHE_1_PL1X2_raonly_na_CONFIDENTIAL</v>
      </c>
      <c r="Z2605" s="110">
        <f>IF(COUNTIFS($Y$2:Y2605,Y2605)=1,1,0)</f>
        <v>0</v>
      </c>
      <c r="AA2605" s="110">
        <f>SUM($Z$2:Z2605)*Z2605</f>
        <v>0</v>
      </c>
      <c r="AB2605" s="110">
        <f>COUNTIFS(resources!B:B,B2605)</f>
        <v>1</v>
      </c>
      <c r="AC2605" s="110">
        <f t="shared" si="596"/>
        <v>1</v>
      </c>
      <c r="AD2605" s="110">
        <f t="shared" si="597"/>
        <v>1</v>
      </c>
      <c r="AE2605" s="110">
        <f t="shared" si="598"/>
        <v>0</v>
      </c>
      <c r="AF2605" s="110">
        <f t="shared" si="599"/>
        <v>1</v>
      </c>
      <c r="AG2605" s="110">
        <f t="shared" si="600"/>
        <v>0</v>
      </c>
      <c r="AH2605" s="110">
        <f t="shared" si="601"/>
        <v>0</v>
      </c>
      <c r="AI2605" s="110">
        <f t="shared" si="602"/>
        <v>1</v>
      </c>
      <c r="AJ2605" s="100">
        <f>ROW()</f>
        <v>2605</v>
      </c>
      <c r="AK2605" s="100" t="e">
        <f>INDEX('BadRows RECART'!$C$2:$C$1207,MATCH(monthly_gwh_mw!AJ2605,'BadRows RECART'!$D$2:$D$1207,0))</f>
        <v>#N/A</v>
      </c>
    </row>
    <row r="2606" spans="1:37" ht="20">
      <c r="A2606" s="106" t="s">
        <v>3907</v>
      </c>
      <c r="B2606" s="106" t="s">
        <v>1960</v>
      </c>
      <c r="C2606" s="106" t="s">
        <v>6313</v>
      </c>
      <c r="D2606" s="168">
        <v>2020</v>
      </c>
      <c r="E2606" s="168">
        <v>12</v>
      </c>
      <c r="F2606" s="169">
        <v>0</v>
      </c>
      <c r="G2606" s="212" t="s">
        <v>6314</v>
      </c>
      <c r="H2606" s="212" t="s">
        <v>6314</v>
      </c>
      <c r="I2606" s="106" t="s">
        <v>556</v>
      </c>
      <c r="K2606" s="83" t="s">
        <v>6314</v>
      </c>
      <c r="L2606" s="83" t="s">
        <v>6314</v>
      </c>
      <c r="M2606" s="45" t="str">
        <f>IF(
ISNA(INDEX(resources!E:E,MATCH(B2606,resources!B:B,0))),"fillme",
INDEX(resources!E:E,MATCH(B2606,resources!B:B,0)))</f>
        <v>CAISO_Peaker2</v>
      </c>
      <c r="N2606" s="45">
        <v>1</v>
      </c>
      <c r="O2606" s="83" t="str">
        <f>IFERROR(INDEX(resources!K:K,MATCH(B2606,resources!B:B,0)),"fillme")</f>
        <v>thermal</v>
      </c>
      <c r="P2606" s="89" t="str">
        <f t="shared" si="590"/>
        <v>thermal_2020_12</v>
      </c>
      <c r="Q2606" s="87">
        <f>INDEX(elcc!G:G,MATCH(P2606,elcc!D:D,0))</f>
        <v>1</v>
      </c>
      <c r="R2606" s="89">
        <f t="shared" si="591"/>
        <v>1</v>
      </c>
      <c r="S2606" s="89" t="s">
        <v>6314</v>
      </c>
      <c r="T2606" s="89" t="s">
        <v>6314</v>
      </c>
      <c r="U2606" s="90" t="str">
        <f t="shared" si="592"/>
        <v>ok</v>
      </c>
      <c r="V2606" s="63" t="str">
        <f>INDEX(resources!F:F,MATCH(B2606,resources!B:B,0))</f>
        <v>physical</v>
      </c>
      <c r="W2606" s="110">
        <f t="shared" si="593"/>
        <v>0</v>
      </c>
      <c r="X2606" s="110">
        <f t="shared" si="594"/>
        <v>0</v>
      </c>
      <c r="Y2606" s="110" t="str">
        <f t="shared" si="595"/>
        <v>PNOCHE_1_PL1X2_raonly_na_CONFIDENTIAL</v>
      </c>
      <c r="Z2606" s="110">
        <f>IF(COUNTIFS($Y$2:Y2606,Y2606)=1,1,0)</f>
        <v>0</v>
      </c>
      <c r="AA2606" s="110">
        <f>SUM($Z$2:Z2606)*Z2606</f>
        <v>0</v>
      </c>
      <c r="AB2606" s="110">
        <f>COUNTIFS(resources!B:B,B2606)</f>
        <v>1</v>
      </c>
      <c r="AC2606" s="110">
        <f t="shared" si="596"/>
        <v>1</v>
      </c>
      <c r="AD2606" s="110">
        <f t="shared" si="597"/>
        <v>1</v>
      </c>
      <c r="AE2606" s="110">
        <f t="shared" si="598"/>
        <v>0</v>
      </c>
      <c r="AF2606" s="110">
        <f t="shared" si="599"/>
        <v>1</v>
      </c>
      <c r="AG2606" s="110">
        <f t="shared" si="600"/>
        <v>0</v>
      </c>
      <c r="AH2606" s="110">
        <f t="shared" si="601"/>
        <v>0</v>
      </c>
      <c r="AI2606" s="110">
        <f t="shared" si="602"/>
        <v>1</v>
      </c>
      <c r="AJ2606" s="100">
        <f>ROW()</f>
        <v>2606</v>
      </c>
      <c r="AK2606" s="100" t="e">
        <f>INDEX('BadRows RECART'!$C$2:$C$1207,MATCH(monthly_gwh_mw!AJ2606,'BadRows RECART'!$D$2:$D$1207,0))</f>
        <v>#N/A</v>
      </c>
    </row>
    <row r="2607" spans="1:37" ht="20">
      <c r="A2607" s="106" t="s">
        <v>3907</v>
      </c>
      <c r="B2607" s="106" t="s">
        <v>437</v>
      </c>
      <c r="C2607" s="106" t="s">
        <v>6313</v>
      </c>
      <c r="D2607" s="168">
        <v>2020</v>
      </c>
      <c r="E2607" s="168">
        <v>1</v>
      </c>
      <c r="F2607" s="169">
        <v>0</v>
      </c>
      <c r="G2607" s="212" t="s">
        <v>6314</v>
      </c>
      <c r="H2607" s="212" t="s">
        <v>6314</v>
      </c>
      <c r="I2607" s="106" t="s">
        <v>556</v>
      </c>
      <c r="K2607" s="83" t="s">
        <v>6314</v>
      </c>
      <c r="L2607" s="83" t="s">
        <v>6314</v>
      </c>
      <c r="M2607" s="45" t="str">
        <f>IF(
ISNA(INDEX(resources!E:E,MATCH(B2607,resources!B:B,0))),"fillme",
INDEX(resources!E:E,MATCH(B2607,resources!B:B,0)))</f>
        <v>transfer_purchase</v>
      </c>
      <c r="N2607" s="45">
        <v>1</v>
      </c>
      <c r="O2607" s="83" t="str">
        <f>IFERROR(INDEX(resources!K:K,MATCH(B2607,resources!B:B,0)),"fillme")</f>
        <v>unknown</v>
      </c>
      <c r="P2607" s="89" t="str">
        <f t="shared" si="590"/>
        <v>unknown_2020_1</v>
      </c>
      <c r="Q2607" s="87">
        <f>INDEX(elcc!G:G,MATCH(P2607,elcc!D:D,0))</f>
        <v>0</v>
      </c>
      <c r="R2607" s="89">
        <f t="shared" si="591"/>
        <v>1</v>
      </c>
      <c r="S2607" s="89" t="s">
        <v>6314</v>
      </c>
      <c r="T2607" s="89" t="s">
        <v>6314</v>
      </c>
      <c r="U2607" s="90" t="str">
        <f t="shared" si="592"/>
        <v>ok</v>
      </c>
      <c r="V2607" s="63" t="str">
        <f>INDEX(resources!F:F,MATCH(B2607,resources!B:B,0))</f>
        <v>special</v>
      </c>
      <c r="W2607" s="110">
        <f t="shared" si="593"/>
        <v>0</v>
      </c>
      <c r="X2607" s="110">
        <f t="shared" si="594"/>
        <v>0</v>
      </c>
      <c r="Y2607" s="110" t="str">
        <f t="shared" si="595"/>
        <v>transfer_purchase_raonly_na_CONFIDENTIAL</v>
      </c>
      <c r="Z2607" s="110">
        <f>IF(COUNTIFS($Y$2:Y2607,Y2607)=1,1,0)</f>
        <v>0</v>
      </c>
      <c r="AA2607" s="110">
        <f>SUM($Z$2:Z2607)*Z2607</f>
        <v>0</v>
      </c>
      <c r="AB2607" s="110">
        <f>COUNTIFS(resources!B:B,B2607)</f>
        <v>1</v>
      </c>
      <c r="AC2607" s="110">
        <f t="shared" si="596"/>
        <v>1</v>
      </c>
      <c r="AD2607" s="110">
        <f t="shared" si="597"/>
        <v>1</v>
      </c>
      <c r="AE2607" s="110">
        <f t="shared" si="598"/>
        <v>0</v>
      </c>
      <c r="AF2607" s="110">
        <f t="shared" si="599"/>
        <v>1</v>
      </c>
      <c r="AG2607" s="110">
        <f t="shared" si="600"/>
        <v>0</v>
      </c>
      <c r="AH2607" s="110">
        <f t="shared" si="601"/>
        <v>0</v>
      </c>
      <c r="AI2607" s="110">
        <f t="shared" si="602"/>
        <v>1</v>
      </c>
      <c r="AJ2607" s="100">
        <f>ROW()</f>
        <v>2607</v>
      </c>
      <c r="AK2607" s="100" t="e">
        <f>INDEX('BadRows RECART'!$C$2:$C$1207,MATCH(monthly_gwh_mw!AJ2607,'BadRows RECART'!$D$2:$D$1207,0))</f>
        <v>#N/A</v>
      </c>
    </row>
    <row r="2608" spans="1:37" ht="20">
      <c r="A2608" s="106" t="s">
        <v>3907</v>
      </c>
      <c r="B2608" s="106" t="s">
        <v>437</v>
      </c>
      <c r="C2608" s="106" t="s">
        <v>6313</v>
      </c>
      <c r="D2608" s="168">
        <v>2020</v>
      </c>
      <c r="E2608" s="168">
        <v>2</v>
      </c>
      <c r="F2608" s="169">
        <v>0</v>
      </c>
      <c r="G2608" s="212" t="s">
        <v>6314</v>
      </c>
      <c r="H2608" s="212" t="s">
        <v>6314</v>
      </c>
      <c r="I2608" s="106" t="s">
        <v>556</v>
      </c>
      <c r="K2608" s="83" t="s">
        <v>6314</v>
      </c>
      <c r="L2608" s="83" t="s">
        <v>6314</v>
      </c>
      <c r="M2608" s="45" t="str">
        <f>IF(
ISNA(INDEX(resources!E:E,MATCH(B2608,resources!B:B,0))),"fillme",
INDEX(resources!E:E,MATCH(B2608,resources!B:B,0)))</f>
        <v>transfer_purchase</v>
      </c>
      <c r="N2608" s="45">
        <v>1</v>
      </c>
      <c r="O2608" s="83" t="str">
        <f>IFERROR(INDEX(resources!K:K,MATCH(B2608,resources!B:B,0)),"fillme")</f>
        <v>unknown</v>
      </c>
      <c r="P2608" s="89" t="str">
        <f t="shared" si="590"/>
        <v>unknown_2020_2</v>
      </c>
      <c r="Q2608" s="87">
        <f>INDEX(elcc!G:G,MATCH(P2608,elcc!D:D,0))</f>
        <v>0</v>
      </c>
      <c r="R2608" s="89">
        <f t="shared" si="591"/>
        <v>1</v>
      </c>
      <c r="S2608" s="89" t="s">
        <v>6314</v>
      </c>
      <c r="T2608" s="89" t="s">
        <v>6314</v>
      </c>
      <c r="U2608" s="90" t="str">
        <f t="shared" si="592"/>
        <v>ok</v>
      </c>
      <c r="V2608" s="63" t="str">
        <f>INDEX(resources!F:F,MATCH(B2608,resources!B:B,0))</f>
        <v>special</v>
      </c>
      <c r="W2608" s="110">
        <f t="shared" si="593"/>
        <v>0</v>
      </c>
      <c r="X2608" s="110">
        <f t="shared" si="594"/>
        <v>0</v>
      </c>
      <c r="Y2608" s="110" t="str">
        <f t="shared" si="595"/>
        <v>transfer_purchase_raonly_na_CONFIDENTIAL</v>
      </c>
      <c r="Z2608" s="110">
        <f>IF(COUNTIFS($Y$2:Y2608,Y2608)=1,1,0)</f>
        <v>0</v>
      </c>
      <c r="AA2608" s="110">
        <f>SUM($Z$2:Z2608)*Z2608</f>
        <v>0</v>
      </c>
      <c r="AB2608" s="110">
        <f>COUNTIFS(resources!B:B,B2608)</f>
        <v>1</v>
      </c>
      <c r="AC2608" s="110">
        <f t="shared" si="596"/>
        <v>1</v>
      </c>
      <c r="AD2608" s="110">
        <f t="shared" si="597"/>
        <v>1</v>
      </c>
      <c r="AE2608" s="110">
        <f t="shared" si="598"/>
        <v>0</v>
      </c>
      <c r="AF2608" s="110">
        <f t="shared" si="599"/>
        <v>1</v>
      </c>
      <c r="AG2608" s="110">
        <f t="shared" si="600"/>
        <v>0</v>
      </c>
      <c r="AH2608" s="110">
        <f t="shared" si="601"/>
        <v>0</v>
      </c>
      <c r="AI2608" s="110">
        <f t="shared" si="602"/>
        <v>1</v>
      </c>
      <c r="AJ2608" s="100">
        <f>ROW()</f>
        <v>2608</v>
      </c>
      <c r="AK2608" s="100" t="e">
        <f>INDEX('BadRows RECART'!$C$2:$C$1207,MATCH(monthly_gwh_mw!AJ2608,'BadRows RECART'!$D$2:$D$1207,0))</f>
        <v>#N/A</v>
      </c>
    </row>
    <row r="2609" spans="1:37" ht="20">
      <c r="A2609" s="106" t="s">
        <v>3907</v>
      </c>
      <c r="B2609" s="106" t="s">
        <v>437</v>
      </c>
      <c r="C2609" s="106" t="s">
        <v>6313</v>
      </c>
      <c r="D2609" s="168">
        <v>2020</v>
      </c>
      <c r="E2609" s="168">
        <v>3</v>
      </c>
      <c r="F2609" s="169">
        <v>0</v>
      </c>
      <c r="G2609" s="212" t="s">
        <v>6314</v>
      </c>
      <c r="H2609" s="212" t="s">
        <v>6314</v>
      </c>
      <c r="I2609" s="106" t="s">
        <v>556</v>
      </c>
      <c r="K2609" s="83" t="s">
        <v>6314</v>
      </c>
      <c r="L2609" s="83" t="s">
        <v>6314</v>
      </c>
      <c r="M2609" s="45" t="str">
        <f>IF(
ISNA(INDEX(resources!E:E,MATCH(B2609,resources!B:B,0))),"fillme",
INDEX(resources!E:E,MATCH(B2609,resources!B:B,0)))</f>
        <v>transfer_purchase</v>
      </c>
      <c r="N2609" s="45">
        <v>1</v>
      </c>
      <c r="O2609" s="83" t="str">
        <f>IFERROR(INDEX(resources!K:K,MATCH(B2609,resources!B:B,0)),"fillme")</f>
        <v>unknown</v>
      </c>
      <c r="P2609" s="89" t="str">
        <f t="shared" si="590"/>
        <v>unknown_2020_3</v>
      </c>
      <c r="Q2609" s="87">
        <f>INDEX(elcc!G:G,MATCH(P2609,elcc!D:D,0))</f>
        <v>0</v>
      </c>
      <c r="R2609" s="89">
        <f t="shared" si="591"/>
        <v>1</v>
      </c>
      <c r="S2609" s="89" t="s">
        <v>6314</v>
      </c>
      <c r="T2609" s="89" t="s">
        <v>6314</v>
      </c>
      <c r="U2609" s="90" t="str">
        <f t="shared" si="592"/>
        <v>ok</v>
      </c>
      <c r="V2609" s="63" t="str">
        <f>INDEX(resources!F:F,MATCH(B2609,resources!B:B,0))</f>
        <v>special</v>
      </c>
      <c r="W2609" s="110">
        <f t="shared" si="593"/>
        <v>0</v>
      </c>
      <c r="X2609" s="110">
        <f t="shared" si="594"/>
        <v>0</v>
      </c>
      <c r="Y2609" s="110" t="str">
        <f t="shared" si="595"/>
        <v>transfer_purchase_raonly_na_CONFIDENTIAL</v>
      </c>
      <c r="Z2609" s="110">
        <f>IF(COUNTIFS($Y$2:Y2609,Y2609)=1,1,0)</f>
        <v>0</v>
      </c>
      <c r="AA2609" s="110">
        <f>SUM($Z$2:Z2609)*Z2609</f>
        <v>0</v>
      </c>
      <c r="AB2609" s="110">
        <f>COUNTIFS(resources!B:B,B2609)</f>
        <v>1</v>
      </c>
      <c r="AC2609" s="110">
        <f t="shared" si="596"/>
        <v>1</v>
      </c>
      <c r="AD2609" s="110">
        <f t="shared" si="597"/>
        <v>1</v>
      </c>
      <c r="AE2609" s="110">
        <f t="shared" si="598"/>
        <v>0</v>
      </c>
      <c r="AF2609" s="110">
        <f t="shared" si="599"/>
        <v>1</v>
      </c>
      <c r="AG2609" s="110">
        <f t="shared" si="600"/>
        <v>0</v>
      </c>
      <c r="AH2609" s="110">
        <f t="shared" si="601"/>
        <v>0</v>
      </c>
      <c r="AI2609" s="110">
        <f t="shared" si="602"/>
        <v>1</v>
      </c>
      <c r="AJ2609" s="100">
        <f>ROW()</f>
        <v>2609</v>
      </c>
      <c r="AK2609" s="100" t="e">
        <f>INDEX('BadRows RECART'!$C$2:$C$1207,MATCH(monthly_gwh_mw!AJ2609,'BadRows RECART'!$D$2:$D$1207,0))</f>
        <v>#N/A</v>
      </c>
    </row>
    <row r="2610" spans="1:37" ht="20">
      <c r="A2610" s="106" t="s">
        <v>3907</v>
      </c>
      <c r="B2610" s="106" t="s">
        <v>437</v>
      </c>
      <c r="C2610" s="106" t="s">
        <v>6313</v>
      </c>
      <c r="D2610" s="168">
        <v>2020</v>
      </c>
      <c r="E2610" s="168">
        <v>4</v>
      </c>
      <c r="F2610" s="169">
        <v>0</v>
      </c>
      <c r="G2610" s="212" t="s">
        <v>6314</v>
      </c>
      <c r="H2610" s="212" t="s">
        <v>6314</v>
      </c>
      <c r="I2610" s="106" t="s">
        <v>556</v>
      </c>
      <c r="K2610" s="83" t="s">
        <v>6314</v>
      </c>
      <c r="L2610" s="83" t="s">
        <v>6314</v>
      </c>
      <c r="M2610" s="45" t="str">
        <f>IF(
ISNA(INDEX(resources!E:E,MATCH(B2610,resources!B:B,0))),"fillme",
INDEX(resources!E:E,MATCH(B2610,resources!B:B,0)))</f>
        <v>transfer_purchase</v>
      </c>
      <c r="N2610" s="45">
        <v>1</v>
      </c>
      <c r="O2610" s="83" t="str">
        <f>IFERROR(INDEX(resources!K:K,MATCH(B2610,resources!B:B,0)),"fillme")</f>
        <v>unknown</v>
      </c>
      <c r="P2610" s="89" t="str">
        <f t="shared" si="590"/>
        <v>unknown_2020_4</v>
      </c>
      <c r="Q2610" s="87">
        <f>INDEX(elcc!G:G,MATCH(P2610,elcc!D:D,0))</f>
        <v>0</v>
      </c>
      <c r="R2610" s="89">
        <f t="shared" si="591"/>
        <v>1</v>
      </c>
      <c r="S2610" s="89" t="s">
        <v>6314</v>
      </c>
      <c r="T2610" s="89" t="s">
        <v>6314</v>
      </c>
      <c r="U2610" s="90" t="str">
        <f t="shared" si="592"/>
        <v>ok</v>
      </c>
      <c r="V2610" s="63" t="str">
        <f>INDEX(resources!F:F,MATCH(B2610,resources!B:B,0))</f>
        <v>special</v>
      </c>
      <c r="W2610" s="110">
        <f t="shared" si="593"/>
        <v>0</v>
      </c>
      <c r="X2610" s="110">
        <f t="shared" si="594"/>
        <v>0</v>
      </c>
      <c r="Y2610" s="110" t="str">
        <f t="shared" si="595"/>
        <v>transfer_purchase_raonly_na_CONFIDENTIAL</v>
      </c>
      <c r="Z2610" s="110">
        <f>IF(COUNTIFS($Y$2:Y2610,Y2610)=1,1,0)</f>
        <v>0</v>
      </c>
      <c r="AA2610" s="110">
        <f>SUM($Z$2:Z2610)*Z2610</f>
        <v>0</v>
      </c>
      <c r="AB2610" s="110">
        <f>COUNTIFS(resources!B:B,B2610)</f>
        <v>1</v>
      </c>
      <c r="AC2610" s="110">
        <f t="shared" si="596"/>
        <v>1</v>
      </c>
      <c r="AD2610" s="110">
        <f t="shared" si="597"/>
        <v>1</v>
      </c>
      <c r="AE2610" s="110">
        <f t="shared" si="598"/>
        <v>0</v>
      </c>
      <c r="AF2610" s="110">
        <f t="shared" si="599"/>
        <v>1</v>
      </c>
      <c r="AG2610" s="110">
        <f t="shared" si="600"/>
        <v>0</v>
      </c>
      <c r="AH2610" s="110">
        <f t="shared" si="601"/>
        <v>0</v>
      </c>
      <c r="AI2610" s="110">
        <f t="shared" si="602"/>
        <v>1</v>
      </c>
      <c r="AJ2610" s="100">
        <f>ROW()</f>
        <v>2610</v>
      </c>
      <c r="AK2610" s="100" t="e">
        <f>INDEX('BadRows RECART'!$C$2:$C$1207,MATCH(monthly_gwh_mw!AJ2610,'BadRows RECART'!$D$2:$D$1207,0))</f>
        <v>#N/A</v>
      </c>
    </row>
    <row r="2611" spans="1:37" ht="20">
      <c r="A2611" s="106" t="s">
        <v>3907</v>
      </c>
      <c r="B2611" s="106" t="s">
        <v>437</v>
      </c>
      <c r="C2611" s="106" t="s">
        <v>6313</v>
      </c>
      <c r="D2611" s="168">
        <v>2020</v>
      </c>
      <c r="E2611" s="168">
        <v>5</v>
      </c>
      <c r="F2611" s="169">
        <v>0</v>
      </c>
      <c r="G2611" s="212" t="s">
        <v>6314</v>
      </c>
      <c r="H2611" s="212" t="s">
        <v>6314</v>
      </c>
      <c r="I2611" s="106" t="s">
        <v>556</v>
      </c>
      <c r="K2611" s="83" t="s">
        <v>6314</v>
      </c>
      <c r="L2611" s="83" t="s">
        <v>6314</v>
      </c>
      <c r="M2611" s="45" t="str">
        <f>IF(
ISNA(INDEX(resources!E:E,MATCH(B2611,resources!B:B,0))),"fillme",
INDEX(resources!E:E,MATCH(B2611,resources!B:B,0)))</f>
        <v>transfer_purchase</v>
      </c>
      <c r="N2611" s="45">
        <v>1</v>
      </c>
      <c r="O2611" s="83" t="str">
        <f>IFERROR(INDEX(resources!K:K,MATCH(B2611,resources!B:B,0)),"fillme")</f>
        <v>unknown</v>
      </c>
      <c r="P2611" s="89" t="str">
        <f t="shared" si="590"/>
        <v>unknown_2020_5</v>
      </c>
      <c r="Q2611" s="87">
        <f>INDEX(elcc!G:G,MATCH(P2611,elcc!D:D,0))</f>
        <v>0</v>
      </c>
      <c r="R2611" s="89">
        <f t="shared" si="591"/>
        <v>1</v>
      </c>
      <c r="S2611" s="89" t="s">
        <v>6314</v>
      </c>
      <c r="T2611" s="89" t="s">
        <v>6314</v>
      </c>
      <c r="U2611" s="90" t="str">
        <f t="shared" si="592"/>
        <v>ok</v>
      </c>
      <c r="V2611" s="63" t="str">
        <f>INDEX(resources!F:F,MATCH(B2611,resources!B:B,0))</f>
        <v>special</v>
      </c>
      <c r="W2611" s="110">
        <f t="shared" si="593"/>
        <v>0</v>
      </c>
      <c r="X2611" s="110">
        <f t="shared" si="594"/>
        <v>0</v>
      </c>
      <c r="Y2611" s="110" t="str">
        <f t="shared" si="595"/>
        <v>transfer_purchase_raonly_na_CONFIDENTIAL</v>
      </c>
      <c r="Z2611" s="110">
        <f>IF(COUNTIFS($Y$2:Y2611,Y2611)=1,1,0)</f>
        <v>0</v>
      </c>
      <c r="AA2611" s="110">
        <f>SUM($Z$2:Z2611)*Z2611</f>
        <v>0</v>
      </c>
      <c r="AB2611" s="110">
        <f>COUNTIFS(resources!B:B,B2611)</f>
        <v>1</v>
      </c>
      <c r="AC2611" s="110">
        <f t="shared" si="596"/>
        <v>1</v>
      </c>
      <c r="AD2611" s="110">
        <f t="shared" si="597"/>
        <v>1</v>
      </c>
      <c r="AE2611" s="110">
        <f t="shared" si="598"/>
        <v>0</v>
      </c>
      <c r="AF2611" s="110">
        <f t="shared" si="599"/>
        <v>1</v>
      </c>
      <c r="AG2611" s="110">
        <f t="shared" si="600"/>
        <v>0</v>
      </c>
      <c r="AH2611" s="110">
        <f t="shared" si="601"/>
        <v>0</v>
      </c>
      <c r="AI2611" s="110">
        <f t="shared" si="602"/>
        <v>1</v>
      </c>
      <c r="AJ2611" s="100">
        <f>ROW()</f>
        <v>2611</v>
      </c>
      <c r="AK2611" s="100" t="e">
        <f>INDEX('BadRows RECART'!$C$2:$C$1207,MATCH(monthly_gwh_mw!AJ2611,'BadRows RECART'!$D$2:$D$1207,0))</f>
        <v>#N/A</v>
      </c>
    </row>
    <row r="2612" spans="1:37" ht="20">
      <c r="A2612" s="106" t="s">
        <v>3907</v>
      </c>
      <c r="B2612" s="106" t="s">
        <v>437</v>
      </c>
      <c r="C2612" s="106" t="s">
        <v>6313</v>
      </c>
      <c r="D2612" s="168">
        <v>2020</v>
      </c>
      <c r="E2612" s="168">
        <v>6</v>
      </c>
      <c r="F2612" s="169">
        <v>0</v>
      </c>
      <c r="G2612" s="212" t="s">
        <v>6314</v>
      </c>
      <c r="H2612" s="212" t="s">
        <v>6314</v>
      </c>
      <c r="I2612" s="106" t="s">
        <v>556</v>
      </c>
      <c r="K2612" s="83" t="s">
        <v>6314</v>
      </c>
      <c r="L2612" s="83" t="s">
        <v>6314</v>
      </c>
      <c r="M2612" s="45" t="str">
        <f>IF(
ISNA(INDEX(resources!E:E,MATCH(B2612,resources!B:B,0))),"fillme",
INDEX(resources!E:E,MATCH(B2612,resources!B:B,0)))</f>
        <v>transfer_purchase</v>
      </c>
      <c r="N2612" s="45">
        <v>1</v>
      </c>
      <c r="O2612" s="83" t="str">
        <f>IFERROR(INDEX(resources!K:K,MATCH(B2612,resources!B:B,0)),"fillme")</f>
        <v>unknown</v>
      </c>
      <c r="P2612" s="89" t="str">
        <f t="shared" si="590"/>
        <v>unknown_2020_6</v>
      </c>
      <c r="Q2612" s="87">
        <f>INDEX(elcc!G:G,MATCH(P2612,elcc!D:D,0))</f>
        <v>0</v>
      </c>
      <c r="R2612" s="89">
        <f t="shared" si="591"/>
        <v>1</v>
      </c>
      <c r="S2612" s="89" t="s">
        <v>6314</v>
      </c>
      <c r="T2612" s="89" t="s">
        <v>6314</v>
      </c>
      <c r="U2612" s="90" t="str">
        <f t="shared" si="592"/>
        <v>ok</v>
      </c>
      <c r="V2612" s="63" t="str">
        <f>INDEX(resources!F:F,MATCH(B2612,resources!B:B,0))</f>
        <v>special</v>
      </c>
      <c r="W2612" s="110">
        <f t="shared" si="593"/>
        <v>0</v>
      </c>
      <c r="X2612" s="110">
        <f t="shared" si="594"/>
        <v>0</v>
      </c>
      <c r="Y2612" s="110" t="str">
        <f t="shared" si="595"/>
        <v>transfer_purchase_raonly_na_CONFIDENTIAL</v>
      </c>
      <c r="Z2612" s="110">
        <f>IF(COUNTIFS($Y$2:Y2612,Y2612)=1,1,0)</f>
        <v>0</v>
      </c>
      <c r="AA2612" s="110">
        <f>SUM($Z$2:Z2612)*Z2612</f>
        <v>0</v>
      </c>
      <c r="AB2612" s="110">
        <f>COUNTIFS(resources!B:B,B2612)</f>
        <v>1</v>
      </c>
      <c r="AC2612" s="110">
        <f t="shared" si="596"/>
        <v>1</v>
      </c>
      <c r="AD2612" s="110">
        <f t="shared" si="597"/>
        <v>1</v>
      </c>
      <c r="AE2612" s="110">
        <f t="shared" si="598"/>
        <v>0</v>
      </c>
      <c r="AF2612" s="110">
        <f t="shared" si="599"/>
        <v>1</v>
      </c>
      <c r="AG2612" s="110">
        <f t="shared" si="600"/>
        <v>0</v>
      </c>
      <c r="AH2612" s="110">
        <f t="shared" si="601"/>
        <v>0</v>
      </c>
      <c r="AI2612" s="110">
        <f t="shared" si="602"/>
        <v>1</v>
      </c>
      <c r="AJ2612" s="100">
        <f>ROW()</f>
        <v>2612</v>
      </c>
      <c r="AK2612" s="100" t="e">
        <f>INDEX('BadRows RECART'!$C$2:$C$1207,MATCH(monthly_gwh_mw!AJ2612,'BadRows RECART'!$D$2:$D$1207,0))</f>
        <v>#N/A</v>
      </c>
    </row>
    <row r="2613" spans="1:37" ht="20">
      <c r="A2613" s="106" t="s">
        <v>3907</v>
      </c>
      <c r="B2613" s="106" t="s">
        <v>437</v>
      </c>
      <c r="C2613" s="106" t="s">
        <v>6313</v>
      </c>
      <c r="D2613" s="168">
        <v>2020</v>
      </c>
      <c r="E2613" s="168">
        <v>7</v>
      </c>
      <c r="F2613" s="169">
        <v>0</v>
      </c>
      <c r="G2613" s="212" t="s">
        <v>6314</v>
      </c>
      <c r="H2613" s="212" t="s">
        <v>6314</v>
      </c>
      <c r="I2613" s="106" t="s">
        <v>556</v>
      </c>
      <c r="K2613" s="83" t="s">
        <v>6314</v>
      </c>
      <c r="L2613" s="83" t="s">
        <v>6314</v>
      </c>
      <c r="M2613" s="45" t="str">
        <f>IF(
ISNA(INDEX(resources!E:E,MATCH(B2613,resources!B:B,0))),"fillme",
INDEX(resources!E:E,MATCH(B2613,resources!B:B,0)))</f>
        <v>transfer_purchase</v>
      </c>
      <c r="N2613" s="45">
        <v>1</v>
      </c>
      <c r="O2613" s="83" t="str">
        <f>IFERROR(INDEX(resources!K:K,MATCH(B2613,resources!B:B,0)),"fillme")</f>
        <v>unknown</v>
      </c>
      <c r="P2613" s="89" t="str">
        <f t="shared" si="590"/>
        <v>unknown_2020_7</v>
      </c>
      <c r="Q2613" s="87">
        <f>INDEX(elcc!G:G,MATCH(P2613,elcc!D:D,0))</f>
        <v>0</v>
      </c>
      <c r="R2613" s="89">
        <f t="shared" si="591"/>
        <v>1</v>
      </c>
      <c r="S2613" s="89" t="s">
        <v>6314</v>
      </c>
      <c r="T2613" s="89" t="s">
        <v>6314</v>
      </c>
      <c r="U2613" s="90" t="str">
        <f t="shared" si="592"/>
        <v>ok</v>
      </c>
      <c r="V2613" s="63" t="str">
        <f>INDEX(resources!F:F,MATCH(B2613,resources!B:B,0))</f>
        <v>special</v>
      </c>
      <c r="W2613" s="110">
        <f t="shared" si="593"/>
        <v>0</v>
      </c>
      <c r="X2613" s="110">
        <f t="shared" si="594"/>
        <v>0</v>
      </c>
      <c r="Y2613" s="110" t="str">
        <f t="shared" si="595"/>
        <v>transfer_purchase_raonly_na_CONFIDENTIAL</v>
      </c>
      <c r="Z2613" s="110">
        <f>IF(COUNTIFS($Y$2:Y2613,Y2613)=1,1,0)</f>
        <v>0</v>
      </c>
      <c r="AA2613" s="110">
        <f>SUM($Z$2:Z2613)*Z2613</f>
        <v>0</v>
      </c>
      <c r="AB2613" s="110">
        <f>COUNTIFS(resources!B:B,B2613)</f>
        <v>1</v>
      </c>
      <c r="AC2613" s="110">
        <f t="shared" si="596"/>
        <v>1</v>
      </c>
      <c r="AD2613" s="110">
        <f t="shared" si="597"/>
        <v>1</v>
      </c>
      <c r="AE2613" s="110">
        <f t="shared" si="598"/>
        <v>0</v>
      </c>
      <c r="AF2613" s="110">
        <f t="shared" si="599"/>
        <v>1</v>
      </c>
      <c r="AG2613" s="110">
        <f t="shared" si="600"/>
        <v>0</v>
      </c>
      <c r="AH2613" s="110">
        <f t="shared" si="601"/>
        <v>0</v>
      </c>
      <c r="AI2613" s="110">
        <f t="shared" si="602"/>
        <v>1</v>
      </c>
      <c r="AJ2613" s="100">
        <f>ROW()</f>
        <v>2613</v>
      </c>
      <c r="AK2613" s="100" t="e">
        <f>INDEX('BadRows RECART'!$C$2:$C$1207,MATCH(monthly_gwh_mw!AJ2613,'BadRows RECART'!$D$2:$D$1207,0))</f>
        <v>#N/A</v>
      </c>
    </row>
    <row r="2614" spans="1:37" ht="20">
      <c r="A2614" s="106" t="s">
        <v>3907</v>
      </c>
      <c r="B2614" s="106" t="s">
        <v>437</v>
      </c>
      <c r="C2614" s="106" t="s">
        <v>6313</v>
      </c>
      <c r="D2614" s="168">
        <v>2020</v>
      </c>
      <c r="E2614" s="168">
        <v>8</v>
      </c>
      <c r="F2614" s="169">
        <v>0</v>
      </c>
      <c r="G2614" s="212" t="s">
        <v>6314</v>
      </c>
      <c r="H2614" s="212" t="s">
        <v>6314</v>
      </c>
      <c r="I2614" s="106" t="s">
        <v>556</v>
      </c>
      <c r="K2614" s="83" t="s">
        <v>6314</v>
      </c>
      <c r="L2614" s="83" t="s">
        <v>6314</v>
      </c>
      <c r="M2614" s="45" t="str">
        <f>IF(
ISNA(INDEX(resources!E:E,MATCH(B2614,resources!B:B,0))),"fillme",
INDEX(resources!E:E,MATCH(B2614,resources!B:B,0)))</f>
        <v>transfer_purchase</v>
      </c>
      <c r="N2614" s="45">
        <v>1</v>
      </c>
      <c r="O2614" s="83" t="str">
        <f>IFERROR(INDEX(resources!K:K,MATCH(B2614,resources!B:B,0)),"fillme")</f>
        <v>unknown</v>
      </c>
      <c r="P2614" s="89" t="str">
        <f t="shared" si="590"/>
        <v>unknown_2020_8</v>
      </c>
      <c r="Q2614" s="87">
        <f>INDEX(elcc!G:G,MATCH(P2614,elcc!D:D,0))</f>
        <v>0</v>
      </c>
      <c r="R2614" s="89">
        <f t="shared" si="591"/>
        <v>1</v>
      </c>
      <c r="S2614" s="89" t="s">
        <v>6314</v>
      </c>
      <c r="T2614" s="89" t="s">
        <v>6314</v>
      </c>
      <c r="U2614" s="90" t="str">
        <f t="shared" si="592"/>
        <v>ok</v>
      </c>
      <c r="V2614" s="63" t="str">
        <f>INDEX(resources!F:F,MATCH(B2614,resources!B:B,0))</f>
        <v>special</v>
      </c>
      <c r="W2614" s="110">
        <f t="shared" si="593"/>
        <v>0</v>
      </c>
      <c r="X2614" s="110">
        <f t="shared" si="594"/>
        <v>0</v>
      </c>
      <c r="Y2614" s="110" t="str">
        <f t="shared" si="595"/>
        <v>transfer_purchase_raonly_na_CONFIDENTIAL</v>
      </c>
      <c r="Z2614" s="110">
        <f>IF(COUNTIFS($Y$2:Y2614,Y2614)=1,1,0)</f>
        <v>0</v>
      </c>
      <c r="AA2614" s="110">
        <f>SUM($Z$2:Z2614)*Z2614</f>
        <v>0</v>
      </c>
      <c r="AB2614" s="110">
        <f>COUNTIFS(resources!B:B,B2614)</f>
        <v>1</v>
      </c>
      <c r="AC2614" s="110">
        <f t="shared" si="596"/>
        <v>1</v>
      </c>
      <c r="AD2614" s="110">
        <f t="shared" si="597"/>
        <v>1</v>
      </c>
      <c r="AE2614" s="110">
        <f t="shared" si="598"/>
        <v>0</v>
      </c>
      <c r="AF2614" s="110">
        <f t="shared" si="599"/>
        <v>1</v>
      </c>
      <c r="AG2614" s="110">
        <f t="shared" si="600"/>
        <v>0</v>
      </c>
      <c r="AH2614" s="110">
        <f t="shared" si="601"/>
        <v>0</v>
      </c>
      <c r="AI2614" s="110">
        <f t="shared" si="602"/>
        <v>1</v>
      </c>
      <c r="AJ2614" s="100">
        <f>ROW()</f>
        <v>2614</v>
      </c>
      <c r="AK2614" s="100" t="e">
        <f>INDEX('BadRows RECART'!$C$2:$C$1207,MATCH(monthly_gwh_mw!AJ2614,'BadRows RECART'!$D$2:$D$1207,0))</f>
        <v>#N/A</v>
      </c>
    </row>
    <row r="2615" spans="1:37" ht="20">
      <c r="A2615" s="106" t="s">
        <v>3907</v>
      </c>
      <c r="B2615" s="106" t="s">
        <v>437</v>
      </c>
      <c r="C2615" s="106" t="s">
        <v>6313</v>
      </c>
      <c r="D2615" s="168">
        <v>2020</v>
      </c>
      <c r="E2615" s="168">
        <v>9</v>
      </c>
      <c r="F2615" s="169">
        <v>0</v>
      </c>
      <c r="G2615" s="212" t="s">
        <v>6314</v>
      </c>
      <c r="H2615" s="212" t="s">
        <v>6314</v>
      </c>
      <c r="I2615" s="106" t="s">
        <v>556</v>
      </c>
      <c r="K2615" s="83" t="s">
        <v>6314</v>
      </c>
      <c r="L2615" s="83" t="s">
        <v>6314</v>
      </c>
      <c r="M2615" s="45" t="str">
        <f>IF(
ISNA(INDEX(resources!E:E,MATCH(B2615,resources!B:B,0))),"fillme",
INDEX(resources!E:E,MATCH(B2615,resources!B:B,0)))</f>
        <v>transfer_purchase</v>
      </c>
      <c r="N2615" s="45">
        <v>1</v>
      </c>
      <c r="O2615" s="83" t="str">
        <f>IFERROR(INDEX(resources!K:K,MATCH(B2615,resources!B:B,0)),"fillme")</f>
        <v>unknown</v>
      </c>
      <c r="P2615" s="89" t="str">
        <f t="shared" si="590"/>
        <v>unknown_2020_9</v>
      </c>
      <c r="Q2615" s="87">
        <f>INDEX(elcc!G:G,MATCH(P2615,elcc!D:D,0))</f>
        <v>0</v>
      </c>
      <c r="R2615" s="89">
        <f t="shared" si="591"/>
        <v>1</v>
      </c>
      <c r="S2615" s="89" t="s">
        <v>6314</v>
      </c>
      <c r="T2615" s="89" t="s">
        <v>6314</v>
      </c>
      <c r="U2615" s="90" t="str">
        <f t="shared" si="592"/>
        <v>ok</v>
      </c>
      <c r="V2615" s="63" t="str">
        <f>INDEX(resources!F:F,MATCH(B2615,resources!B:B,0))</f>
        <v>special</v>
      </c>
      <c r="W2615" s="110">
        <f t="shared" si="593"/>
        <v>0</v>
      </c>
      <c r="X2615" s="110">
        <f t="shared" si="594"/>
        <v>0</v>
      </c>
      <c r="Y2615" s="110" t="str">
        <f t="shared" si="595"/>
        <v>transfer_purchase_raonly_na_CONFIDENTIAL</v>
      </c>
      <c r="Z2615" s="110">
        <f>IF(COUNTIFS($Y$2:Y2615,Y2615)=1,1,0)</f>
        <v>0</v>
      </c>
      <c r="AA2615" s="110">
        <f>SUM($Z$2:Z2615)*Z2615</f>
        <v>0</v>
      </c>
      <c r="AB2615" s="110">
        <f>COUNTIFS(resources!B:B,B2615)</f>
        <v>1</v>
      </c>
      <c r="AC2615" s="110">
        <f t="shared" si="596"/>
        <v>1</v>
      </c>
      <c r="AD2615" s="110">
        <f t="shared" si="597"/>
        <v>1</v>
      </c>
      <c r="AE2615" s="110">
        <f t="shared" si="598"/>
        <v>0</v>
      </c>
      <c r="AF2615" s="110">
        <f t="shared" si="599"/>
        <v>1</v>
      </c>
      <c r="AG2615" s="110">
        <f t="shared" si="600"/>
        <v>0</v>
      </c>
      <c r="AH2615" s="110">
        <f t="shared" si="601"/>
        <v>0</v>
      </c>
      <c r="AI2615" s="110">
        <f t="shared" si="602"/>
        <v>1</v>
      </c>
      <c r="AJ2615" s="100">
        <f>ROW()</f>
        <v>2615</v>
      </c>
      <c r="AK2615" s="100" t="e">
        <f>INDEX('BadRows RECART'!$C$2:$C$1207,MATCH(monthly_gwh_mw!AJ2615,'BadRows RECART'!$D$2:$D$1207,0))</f>
        <v>#N/A</v>
      </c>
    </row>
    <row r="2616" spans="1:37" ht="20">
      <c r="A2616" s="106" t="s">
        <v>3907</v>
      </c>
      <c r="B2616" s="106" t="s">
        <v>437</v>
      </c>
      <c r="C2616" s="106" t="s">
        <v>6313</v>
      </c>
      <c r="D2616" s="168">
        <v>2020</v>
      </c>
      <c r="E2616" s="168">
        <v>10</v>
      </c>
      <c r="F2616" s="169">
        <v>0</v>
      </c>
      <c r="G2616" s="212" t="s">
        <v>6314</v>
      </c>
      <c r="H2616" s="212" t="s">
        <v>6314</v>
      </c>
      <c r="I2616" s="106" t="s">
        <v>556</v>
      </c>
      <c r="K2616" s="83" t="s">
        <v>6314</v>
      </c>
      <c r="L2616" s="83" t="s">
        <v>6314</v>
      </c>
      <c r="M2616" s="45" t="str">
        <f>IF(
ISNA(INDEX(resources!E:E,MATCH(B2616,resources!B:B,0))),"fillme",
INDEX(resources!E:E,MATCH(B2616,resources!B:B,0)))</f>
        <v>transfer_purchase</v>
      </c>
      <c r="N2616" s="45">
        <v>1</v>
      </c>
      <c r="O2616" s="83" t="str">
        <f>IFERROR(INDEX(resources!K:K,MATCH(B2616,resources!B:B,0)),"fillme")</f>
        <v>unknown</v>
      </c>
      <c r="P2616" s="89" t="str">
        <f t="shared" si="590"/>
        <v>unknown_2020_10</v>
      </c>
      <c r="Q2616" s="87">
        <f>INDEX(elcc!G:G,MATCH(P2616,elcc!D:D,0))</f>
        <v>0</v>
      </c>
      <c r="R2616" s="89">
        <f t="shared" si="591"/>
        <v>1</v>
      </c>
      <c r="S2616" s="89" t="s">
        <v>6314</v>
      </c>
      <c r="T2616" s="89" t="s">
        <v>6314</v>
      </c>
      <c r="U2616" s="90" t="str">
        <f t="shared" si="592"/>
        <v>ok</v>
      </c>
      <c r="V2616" s="63" t="str">
        <f>INDEX(resources!F:F,MATCH(B2616,resources!B:B,0))</f>
        <v>special</v>
      </c>
      <c r="W2616" s="110">
        <f t="shared" si="593"/>
        <v>0</v>
      </c>
      <c r="X2616" s="110">
        <f t="shared" si="594"/>
        <v>0</v>
      </c>
      <c r="Y2616" s="110" t="str">
        <f t="shared" si="595"/>
        <v>transfer_purchase_raonly_na_CONFIDENTIAL</v>
      </c>
      <c r="Z2616" s="110">
        <f>IF(COUNTIFS($Y$2:Y2616,Y2616)=1,1,0)</f>
        <v>0</v>
      </c>
      <c r="AA2616" s="110">
        <f>SUM($Z$2:Z2616)*Z2616</f>
        <v>0</v>
      </c>
      <c r="AB2616" s="110">
        <f>COUNTIFS(resources!B:B,B2616)</f>
        <v>1</v>
      </c>
      <c r="AC2616" s="110">
        <f t="shared" si="596"/>
        <v>1</v>
      </c>
      <c r="AD2616" s="110">
        <f t="shared" si="597"/>
        <v>1</v>
      </c>
      <c r="AE2616" s="110">
        <f t="shared" si="598"/>
        <v>0</v>
      </c>
      <c r="AF2616" s="110">
        <f t="shared" si="599"/>
        <v>1</v>
      </c>
      <c r="AG2616" s="110">
        <f t="shared" si="600"/>
        <v>0</v>
      </c>
      <c r="AH2616" s="110">
        <f t="shared" si="601"/>
        <v>0</v>
      </c>
      <c r="AI2616" s="110">
        <f t="shared" si="602"/>
        <v>1</v>
      </c>
      <c r="AJ2616" s="100">
        <f>ROW()</f>
        <v>2616</v>
      </c>
      <c r="AK2616" s="100" t="e">
        <f>INDEX('BadRows RECART'!$C$2:$C$1207,MATCH(monthly_gwh_mw!AJ2616,'BadRows RECART'!$D$2:$D$1207,0))</f>
        <v>#N/A</v>
      </c>
    </row>
    <row r="2617" spans="1:37" ht="20">
      <c r="A2617" s="106" t="s">
        <v>3907</v>
      </c>
      <c r="B2617" s="106" t="s">
        <v>437</v>
      </c>
      <c r="C2617" s="106" t="s">
        <v>6313</v>
      </c>
      <c r="D2617" s="168">
        <v>2020</v>
      </c>
      <c r="E2617" s="168">
        <v>11</v>
      </c>
      <c r="F2617" s="169">
        <v>0</v>
      </c>
      <c r="G2617" s="212" t="s">
        <v>6314</v>
      </c>
      <c r="H2617" s="212" t="s">
        <v>6314</v>
      </c>
      <c r="I2617" s="106" t="s">
        <v>556</v>
      </c>
      <c r="K2617" s="83" t="s">
        <v>6314</v>
      </c>
      <c r="L2617" s="83" t="s">
        <v>6314</v>
      </c>
      <c r="M2617" s="45" t="str">
        <f>IF(
ISNA(INDEX(resources!E:E,MATCH(B2617,resources!B:B,0))),"fillme",
INDEX(resources!E:E,MATCH(B2617,resources!B:B,0)))</f>
        <v>transfer_purchase</v>
      </c>
      <c r="N2617" s="45">
        <v>1</v>
      </c>
      <c r="O2617" s="83" t="str">
        <f>IFERROR(INDEX(resources!K:K,MATCH(B2617,resources!B:B,0)),"fillme")</f>
        <v>unknown</v>
      </c>
      <c r="P2617" s="89" t="str">
        <f t="shared" si="590"/>
        <v>unknown_2020_11</v>
      </c>
      <c r="Q2617" s="87">
        <f>INDEX(elcc!G:G,MATCH(P2617,elcc!D:D,0))</f>
        <v>0</v>
      </c>
      <c r="R2617" s="89">
        <f t="shared" si="591"/>
        <v>1</v>
      </c>
      <c r="S2617" s="89" t="s">
        <v>6314</v>
      </c>
      <c r="T2617" s="89" t="s">
        <v>6314</v>
      </c>
      <c r="U2617" s="90" t="str">
        <f t="shared" si="592"/>
        <v>ok</v>
      </c>
      <c r="V2617" s="63" t="str">
        <f>INDEX(resources!F:F,MATCH(B2617,resources!B:B,0))</f>
        <v>special</v>
      </c>
      <c r="W2617" s="110">
        <f t="shared" si="593"/>
        <v>0</v>
      </c>
      <c r="X2617" s="110">
        <f t="shared" si="594"/>
        <v>0</v>
      </c>
      <c r="Y2617" s="110" t="str">
        <f t="shared" si="595"/>
        <v>transfer_purchase_raonly_na_CONFIDENTIAL</v>
      </c>
      <c r="Z2617" s="110">
        <f>IF(COUNTIFS($Y$2:Y2617,Y2617)=1,1,0)</f>
        <v>0</v>
      </c>
      <c r="AA2617" s="110">
        <f>SUM($Z$2:Z2617)*Z2617</f>
        <v>0</v>
      </c>
      <c r="AB2617" s="110">
        <f>COUNTIFS(resources!B:B,B2617)</f>
        <v>1</v>
      </c>
      <c r="AC2617" s="110">
        <f t="shared" si="596"/>
        <v>1</v>
      </c>
      <c r="AD2617" s="110">
        <f t="shared" si="597"/>
        <v>1</v>
      </c>
      <c r="AE2617" s="110">
        <f t="shared" si="598"/>
        <v>0</v>
      </c>
      <c r="AF2617" s="110">
        <f t="shared" si="599"/>
        <v>1</v>
      </c>
      <c r="AG2617" s="110">
        <f t="shared" si="600"/>
        <v>0</v>
      </c>
      <c r="AH2617" s="110">
        <f t="shared" si="601"/>
        <v>0</v>
      </c>
      <c r="AI2617" s="110">
        <f t="shared" si="602"/>
        <v>1</v>
      </c>
      <c r="AJ2617" s="100">
        <f>ROW()</f>
        <v>2617</v>
      </c>
      <c r="AK2617" s="100" t="e">
        <f>INDEX('BadRows RECART'!$C$2:$C$1207,MATCH(monthly_gwh_mw!AJ2617,'BadRows RECART'!$D$2:$D$1207,0))</f>
        <v>#N/A</v>
      </c>
    </row>
    <row r="2618" spans="1:37" ht="20">
      <c r="A2618" s="106" t="s">
        <v>3907</v>
      </c>
      <c r="B2618" s="106" t="s">
        <v>437</v>
      </c>
      <c r="C2618" s="106" t="s">
        <v>6313</v>
      </c>
      <c r="D2618" s="168">
        <v>2020</v>
      </c>
      <c r="E2618" s="168">
        <v>12</v>
      </c>
      <c r="F2618" s="169">
        <v>0</v>
      </c>
      <c r="G2618" s="212" t="s">
        <v>6314</v>
      </c>
      <c r="H2618" s="212" t="s">
        <v>6314</v>
      </c>
      <c r="I2618" s="106" t="s">
        <v>556</v>
      </c>
      <c r="K2618" s="83" t="s">
        <v>6314</v>
      </c>
      <c r="L2618" s="83" t="s">
        <v>6314</v>
      </c>
      <c r="M2618" s="45" t="str">
        <f>IF(
ISNA(INDEX(resources!E:E,MATCH(B2618,resources!B:B,0))),"fillme",
INDEX(resources!E:E,MATCH(B2618,resources!B:B,0)))</f>
        <v>transfer_purchase</v>
      </c>
      <c r="N2618" s="45">
        <v>1</v>
      </c>
      <c r="O2618" s="83" t="str">
        <f>IFERROR(INDEX(resources!K:K,MATCH(B2618,resources!B:B,0)),"fillme")</f>
        <v>unknown</v>
      </c>
      <c r="P2618" s="89" t="str">
        <f t="shared" si="590"/>
        <v>unknown_2020_12</v>
      </c>
      <c r="Q2618" s="87">
        <f>INDEX(elcc!G:G,MATCH(P2618,elcc!D:D,0))</f>
        <v>0</v>
      </c>
      <c r="R2618" s="89">
        <f t="shared" si="591"/>
        <v>1</v>
      </c>
      <c r="S2618" s="89" t="s">
        <v>6314</v>
      </c>
      <c r="T2618" s="89" t="s">
        <v>6314</v>
      </c>
      <c r="U2618" s="90" t="str">
        <f t="shared" si="592"/>
        <v>ok</v>
      </c>
      <c r="V2618" s="63" t="str">
        <f>INDEX(resources!F:F,MATCH(B2618,resources!B:B,0))</f>
        <v>special</v>
      </c>
      <c r="W2618" s="110">
        <f t="shared" si="593"/>
        <v>0</v>
      </c>
      <c r="X2618" s="110">
        <f t="shared" si="594"/>
        <v>0</v>
      </c>
      <c r="Y2618" s="110" t="str">
        <f t="shared" si="595"/>
        <v>transfer_purchase_raonly_na_CONFIDENTIAL</v>
      </c>
      <c r="Z2618" s="110">
        <f>IF(COUNTIFS($Y$2:Y2618,Y2618)=1,1,0)</f>
        <v>0</v>
      </c>
      <c r="AA2618" s="110">
        <f>SUM($Z$2:Z2618)*Z2618</f>
        <v>0</v>
      </c>
      <c r="AB2618" s="110">
        <f>COUNTIFS(resources!B:B,B2618)</f>
        <v>1</v>
      </c>
      <c r="AC2618" s="110">
        <f t="shared" si="596"/>
        <v>1</v>
      </c>
      <c r="AD2618" s="110">
        <f t="shared" si="597"/>
        <v>1</v>
      </c>
      <c r="AE2618" s="110">
        <f t="shared" si="598"/>
        <v>0</v>
      </c>
      <c r="AF2618" s="110">
        <f t="shared" si="599"/>
        <v>1</v>
      </c>
      <c r="AG2618" s="110">
        <f t="shared" si="600"/>
        <v>0</v>
      </c>
      <c r="AH2618" s="110">
        <f t="shared" si="601"/>
        <v>0</v>
      </c>
      <c r="AI2618" s="110">
        <f t="shared" si="602"/>
        <v>1</v>
      </c>
      <c r="AJ2618" s="100">
        <f>ROW()</f>
        <v>2618</v>
      </c>
      <c r="AK2618" s="100" t="e">
        <f>INDEX('BadRows RECART'!$C$2:$C$1207,MATCH(monthly_gwh_mw!AJ2618,'BadRows RECART'!$D$2:$D$1207,0))</f>
        <v>#N/A</v>
      </c>
    </row>
    <row r="2619" spans="1:37" ht="20">
      <c r="A2619" s="106" t="s">
        <v>3907</v>
      </c>
      <c r="B2619" s="106" t="s">
        <v>437</v>
      </c>
      <c r="C2619" s="106" t="s">
        <v>6313</v>
      </c>
      <c r="D2619" s="168">
        <v>2020</v>
      </c>
      <c r="E2619" s="168">
        <v>11</v>
      </c>
      <c r="F2619" s="169">
        <v>0</v>
      </c>
      <c r="G2619" s="212" t="s">
        <v>6314</v>
      </c>
      <c r="H2619" s="212" t="s">
        <v>6314</v>
      </c>
      <c r="I2619" s="106" t="s">
        <v>556</v>
      </c>
      <c r="K2619" s="83" t="s">
        <v>6314</v>
      </c>
      <c r="L2619" s="83" t="s">
        <v>6314</v>
      </c>
      <c r="M2619" s="45" t="str">
        <f>IF(
ISNA(INDEX(resources!E:E,MATCH(B2619,resources!B:B,0))),"fillme",
INDEX(resources!E:E,MATCH(B2619,resources!B:B,0)))</f>
        <v>transfer_purchase</v>
      </c>
      <c r="N2619" s="45">
        <v>1</v>
      </c>
      <c r="O2619" s="83" t="str">
        <f>IFERROR(INDEX(resources!K:K,MATCH(B2619,resources!B:B,0)),"fillme")</f>
        <v>unknown</v>
      </c>
      <c r="P2619" s="89" t="str">
        <f t="shared" si="590"/>
        <v>unknown_2020_11</v>
      </c>
      <c r="Q2619" s="87">
        <f>INDEX(elcc!G:G,MATCH(P2619,elcc!D:D,0))</f>
        <v>0</v>
      </c>
      <c r="R2619" s="89">
        <f t="shared" si="591"/>
        <v>1</v>
      </c>
      <c r="S2619" s="89" t="s">
        <v>6314</v>
      </c>
      <c r="T2619" s="89" t="s">
        <v>6314</v>
      </c>
      <c r="U2619" s="90" t="str">
        <f t="shared" si="592"/>
        <v>ok</v>
      </c>
      <c r="V2619" s="63" t="str">
        <f>INDEX(resources!F:F,MATCH(B2619,resources!B:B,0))</f>
        <v>special</v>
      </c>
      <c r="W2619" s="110">
        <f t="shared" si="593"/>
        <v>0</v>
      </c>
      <c r="X2619" s="110">
        <f t="shared" si="594"/>
        <v>0</v>
      </c>
      <c r="Y2619" s="110" t="str">
        <f t="shared" si="595"/>
        <v>transfer_purchase_raonly_na_CONFIDENTIAL</v>
      </c>
      <c r="Z2619" s="110">
        <f>IF(COUNTIFS($Y$2:Y2619,Y2619)=1,1,0)</f>
        <v>0</v>
      </c>
      <c r="AA2619" s="110">
        <f>SUM($Z$2:Z2619)*Z2619</f>
        <v>0</v>
      </c>
      <c r="AB2619" s="110">
        <f>COUNTIFS(resources!B:B,B2619)</f>
        <v>1</v>
      </c>
      <c r="AC2619" s="110">
        <f t="shared" si="596"/>
        <v>1</v>
      </c>
      <c r="AD2619" s="110">
        <f t="shared" si="597"/>
        <v>1</v>
      </c>
      <c r="AE2619" s="110">
        <f t="shared" si="598"/>
        <v>0</v>
      </c>
      <c r="AF2619" s="110">
        <f t="shared" si="599"/>
        <v>1</v>
      </c>
      <c r="AG2619" s="110">
        <f t="shared" si="600"/>
        <v>0</v>
      </c>
      <c r="AH2619" s="110">
        <f t="shared" si="601"/>
        <v>0</v>
      </c>
      <c r="AI2619" s="110">
        <f t="shared" si="602"/>
        <v>1</v>
      </c>
      <c r="AJ2619" s="100">
        <f>ROW()</f>
        <v>2619</v>
      </c>
      <c r="AK2619" s="100" t="e">
        <f>INDEX('BadRows RECART'!$C$2:$C$1207,MATCH(monthly_gwh_mw!AJ2619,'BadRows RECART'!$D$2:$D$1207,0))</f>
        <v>#N/A</v>
      </c>
    </row>
    <row r="2620" spans="1:37" ht="20">
      <c r="A2620" s="106" t="s">
        <v>3907</v>
      </c>
      <c r="B2620" s="106" t="s">
        <v>437</v>
      </c>
      <c r="C2620" s="106" t="s">
        <v>6313</v>
      </c>
      <c r="D2620" s="168">
        <v>2020</v>
      </c>
      <c r="E2620" s="168">
        <v>12</v>
      </c>
      <c r="F2620" s="169">
        <v>0</v>
      </c>
      <c r="G2620" s="212" t="s">
        <v>6314</v>
      </c>
      <c r="H2620" s="212" t="s">
        <v>6314</v>
      </c>
      <c r="I2620" s="106" t="s">
        <v>556</v>
      </c>
      <c r="K2620" s="83" t="s">
        <v>6314</v>
      </c>
      <c r="L2620" s="83" t="s">
        <v>6314</v>
      </c>
      <c r="M2620" s="45" t="str">
        <f>IF(
ISNA(INDEX(resources!E:E,MATCH(B2620,resources!B:B,0))),"fillme",
INDEX(resources!E:E,MATCH(B2620,resources!B:B,0)))</f>
        <v>transfer_purchase</v>
      </c>
      <c r="N2620" s="45">
        <v>1</v>
      </c>
      <c r="O2620" s="83" t="str">
        <f>IFERROR(INDEX(resources!K:K,MATCH(B2620,resources!B:B,0)),"fillme")</f>
        <v>unknown</v>
      </c>
      <c r="P2620" s="89" t="str">
        <f t="shared" si="590"/>
        <v>unknown_2020_12</v>
      </c>
      <c r="Q2620" s="87">
        <f>INDEX(elcc!G:G,MATCH(P2620,elcc!D:D,0))</f>
        <v>0</v>
      </c>
      <c r="R2620" s="89">
        <f t="shared" si="591"/>
        <v>1</v>
      </c>
      <c r="S2620" s="89" t="s">
        <v>6314</v>
      </c>
      <c r="T2620" s="89" t="s">
        <v>6314</v>
      </c>
      <c r="U2620" s="90" t="str">
        <f t="shared" si="592"/>
        <v>ok</v>
      </c>
      <c r="V2620" s="63" t="str">
        <f>INDEX(resources!F:F,MATCH(B2620,resources!B:B,0))</f>
        <v>special</v>
      </c>
      <c r="W2620" s="110">
        <f t="shared" si="593"/>
        <v>0</v>
      </c>
      <c r="X2620" s="110">
        <f t="shared" si="594"/>
        <v>0</v>
      </c>
      <c r="Y2620" s="110" t="str">
        <f t="shared" si="595"/>
        <v>transfer_purchase_raonly_na_CONFIDENTIAL</v>
      </c>
      <c r="Z2620" s="110">
        <f>IF(COUNTIFS($Y$2:Y2620,Y2620)=1,1,0)</f>
        <v>0</v>
      </c>
      <c r="AA2620" s="110">
        <f>SUM($Z$2:Z2620)*Z2620</f>
        <v>0</v>
      </c>
      <c r="AB2620" s="110">
        <f>COUNTIFS(resources!B:B,B2620)</f>
        <v>1</v>
      </c>
      <c r="AC2620" s="110">
        <f t="shared" si="596"/>
        <v>1</v>
      </c>
      <c r="AD2620" s="110">
        <f t="shared" si="597"/>
        <v>1</v>
      </c>
      <c r="AE2620" s="110">
        <f t="shared" si="598"/>
        <v>0</v>
      </c>
      <c r="AF2620" s="110">
        <f t="shared" si="599"/>
        <v>1</v>
      </c>
      <c r="AG2620" s="110">
        <f t="shared" si="600"/>
        <v>0</v>
      </c>
      <c r="AH2620" s="110">
        <f t="shared" si="601"/>
        <v>0</v>
      </c>
      <c r="AI2620" s="110">
        <f t="shared" si="602"/>
        <v>1</v>
      </c>
      <c r="AJ2620" s="100">
        <f>ROW()</f>
        <v>2620</v>
      </c>
      <c r="AK2620" s="100" t="e">
        <f>INDEX('BadRows RECART'!$C$2:$C$1207,MATCH(monthly_gwh_mw!AJ2620,'BadRows RECART'!$D$2:$D$1207,0))</f>
        <v>#N/A</v>
      </c>
    </row>
    <row r="2621" spans="1:37" ht="20">
      <c r="A2621" s="106" t="s">
        <v>3907</v>
      </c>
      <c r="B2621" s="106" t="s">
        <v>437</v>
      </c>
      <c r="C2621" s="106" t="s">
        <v>6313</v>
      </c>
      <c r="D2621" s="168">
        <v>2020</v>
      </c>
      <c r="E2621" s="168">
        <v>3</v>
      </c>
      <c r="F2621" s="169">
        <v>0</v>
      </c>
      <c r="G2621" s="212" t="s">
        <v>6314</v>
      </c>
      <c r="H2621" s="212" t="s">
        <v>6314</v>
      </c>
      <c r="I2621" s="106" t="s">
        <v>556</v>
      </c>
      <c r="K2621" s="83" t="s">
        <v>6314</v>
      </c>
      <c r="L2621" s="83" t="s">
        <v>6314</v>
      </c>
      <c r="M2621" s="45" t="str">
        <f>IF(
ISNA(INDEX(resources!E:E,MATCH(B2621,resources!B:B,0))),"fillme",
INDEX(resources!E:E,MATCH(B2621,resources!B:B,0)))</f>
        <v>transfer_purchase</v>
      </c>
      <c r="N2621" s="45">
        <v>1</v>
      </c>
      <c r="O2621" s="83" t="str">
        <f>IFERROR(INDEX(resources!K:K,MATCH(B2621,resources!B:B,0)),"fillme")</f>
        <v>unknown</v>
      </c>
      <c r="P2621" s="89" t="str">
        <f t="shared" si="590"/>
        <v>unknown_2020_3</v>
      </c>
      <c r="Q2621" s="87">
        <f>INDEX(elcc!G:G,MATCH(P2621,elcc!D:D,0))</f>
        <v>0</v>
      </c>
      <c r="R2621" s="89">
        <f t="shared" si="591"/>
        <v>1</v>
      </c>
      <c r="S2621" s="89" t="s">
        <v>6314</v>
      </c>
      <c r="T2621" s="89" t="s">
        <v>6314</v>
      </c>
      <c r="U2621" s="90" t="str">
        <f t="shared" si="592"/>
        <v>ok</v>
      </c>
      <c r="V2621" s="63" t="str">
        <f>INDEX(resources!F:F,MATCH(B2621,resources!B:B,0))</f>
        <v>special</v>
      </c>
      <c r="W2621" s="110">
        <f t="shared" si="593"/>
        <v>0</v>
      </c>
      <c r="X2621" s="110">
        <f t="shared" si="594"/>
        <v>0</v>
      </c>
      <c r="Y2621" s="110" t="str">
        <f t="shared" si="595"/>
        <v>transfer_purchase_raonly_na_CONFIDENTIAL</v>
      </c>
      <c r="Z2621" s="110">
        <f>IF(COUNTIFS($Y$2:Y2621,Y2621)=1,1,0)</f>
        <v>0</v>
      </c>
      <c r="AA2621" s="110">
        <f>SUM($Z$2:Z2621)*Z2621</f>
        <v>0</v>
      </c>
      <c r="AB2621" s="110">
        <f>COUNTIFS(resources!B:B,B2621)</f>
        <v>1</v>
      </c>
      <c r="AC2621" s="110">
        <f t="shared" si="596"/>
        <v>1</v>
      </c>
      <c r="AD2621" s="110">
        <f t="shared" si="597"/>
        <v>1</v>
      </c>
      <c r="AE2621" s="110">
        <f t="shared" si="598"/>
        <v>0</v>
      </c>
      <c r="AF2621" s="110">
        <f t="shared" si="599"/>
        <v>1</v>
      </c>
      <c r="AG2621" s="110">
        <f t="shared" si="600"/>
        <v>0</v>
      </c>
      <c r="AH2621" s="110">
        <f t="shared" si="601"/>
        <v>0</v>
      </c>
      <c r="AI2621" s="110">
        <f t="shared" si="602"/>
        <v>1</v>
      </c>
      <c r="AJ2621" s="100">
        <f>ROW()</f>
        <v>2621</v>
      </c>
      <c r="AK2621" s="100" t="e">
        <f>INDEX('BadRows RECART'!$C$2:$C$1207,MATCH(monthly_gwh_mw!AJ2621,'BadRows RECART'!$D$2:$D$1207,0))</f>
        <v>#N/A</v>
      </c>
    </row>
    <row r="2622" spans="1:37" ht="20">
      <c r="A2622" s="106" t="s">
        <v>3907</v>
      </c>
      <c r="B2622" s="106" t="s">
        <v>437</v>
      </c>
      <c r="C2622" s="106" t="s">
        <v>6313</v>
      </c>
      <c r="D2622" s="168">
        <v>2020</v>
      </c>
      <c r="E2622" s="168">
        <v>3</v>
      </c>
      <c r="F2622" s="169">
        <v>0</v>
      </c>
      <c r="G2622" s="212" t="s">
        <v>6314</v>
      </c>
      <c r="H2622" s="212" t="s">
        <v>6314</v>
      </c>
      <c r="I2622" s="106" t="s">
        <v>556</v>
      </c>
      <c r="K2622" s="83" t="s">
        <v>6314</v>
      </c>
      <c r="L2622" s="83" t="s">
        <v>6314</v>
      </c>
      <c r="M2622" s="45" t="str">
        <f>IF(
ISNA(INDEX(resources!E:E,MATCH(B2622,resources!B:B,0))),"fillme",
INDEX(resources!E:E,MATCH(B2622,resources!B:B,0)))</f>
        <v>transfer_purchase</v>
      </c>
      <c r="N2622" s="45">
        <v>1</v>
      </c>
      <c r="O2622" s="83" t="str">
        <f>IFERROR(INDEX(resources!K:K,MATCH(B2622,resources!B:B,0)),"fillme")</f>
        <v>unknown</v>
      </c>
      <c r="P2622" s="89" t="str">
        <f t="shared" si="590"/>
        <v>unknown_2020_3</v>
      </c>
      <c r="Q2622" s="87">
        <f>INDEX(elcc!G:G,MATCH(P2622,elcc!D:D,0))</f>
        <v>0</v>
      </c>
      <c r="R2622" s="89">
        <f t="shared" si="591"/>
        <v>1</v>
      </c>
      <c r="S2622" s="89" t="s">
        <v>6314</v>
      </c>
      <c r="T2622" s="89" t="s">
        <v>6314</v>
      </c>
      <c r="U2622" s="90" t="str">
        <f t="shared" si="592"/>
        <v>ok</v>
      </c>
      <c r="V2622" s="63" t="str">
        <f>INDEX(resources!F:F,MATCH(B2622,resources!B:B,0))</f>
        <v>special</v>
      </c>
      <c r="W2622" s="110">
        <f t="shared" si="593"/>
        <v>0</v>
      </c>
      <c r="X2622" s="110">
        <f t="shared" si="594"/>
        <v>0</v>
      </c>
      <c r="Y2622" s="110" t="str">
        <f t="shared" si="595"/>
        <v>transfer_purchase_raonly_na_CONFIDENTIAL</v>
      </c>
      <c r="Z2622" s="110">
        <f>IF(COUNTIFS($Y$2:Y2622,Y2622)=1,1,0)</f>
        <v>0</v>
      </c>
      <c r="AA2622" s="110">
        <f>SUM($Z$2:Z2622)*Z2622</f>
        <v>0</v>
      </c>
      <c r="AB2622" s="110">
        <f>COUNTIFS(resources!B:B,B2622)</f>
        <v>1</v>
      </c>
      <c r="AC2622" s="110">
        <f t="shared" si="596"/>
        <v>1</v>
      </c>
      <c r="AD2622" s="110">
        <f t="shared" si="597"/>
        <v>1</v>
      </c>
      <c r="AE2622" s="110">
        <f t="shared" si="598"/>
        <v>0</v>
      </c>
      <c r="AF2622" s="110">
        <f t="shared" si="599"/>
        <v>1</v>
      </c>
      <c r="AG2622" s="110">
        <f t="shared" si="600"/>
        <v>0</v>
      </c>
      <c r="AH2622" s="110">
        <f t="shared" si="601"/>
        <v>0</v>
      </c>
      <c r="AI2622" s="110">
        <f t="shared" si="602"/>
        <v>1</v>
      </c>
      <c r="AJ2622" s="100">
        <f>ROW()</f>
        <v>2622</v>
      </c>
      <c r="AK2622" s="100" t="e">
        <f>INDEX('BadRows RECART'!$C$2:$C$1207,MATCH(monthly_gwh_mw!AJ2622,'BadRows RECART'!$D$2:$D$1207,0))</f>
        <v>#N/A</v>
      </c>
    </row>
    <row r="2623" spans="1:37" ht="20">
      <c r="A2623" s="106" t="s">
        <v>3907</v>
      </c>
      <c r="B2623" s="106" t="s">
        <v>437</v>
      </c>
      <c r="C2623" s="106" t="s">
        <v>6313</v>
      </c>
      <c r="D2623" s="168">
        <v>2020</v>
      </c>
      <c r="E2623" s="168">
        <v>1</v>
      </c>
      <c r="F2623" s="169">
        <v>0</v>
      </c>
      <c r="G2623" s="212" t="s">
        <v>6314</v>
      </c>
      <c r="H2623" s="212" t="s">
        <v>6314</v>
      </c>
      <c r="I2623" s="106" t="s">
        <v>556</v>
      </c>
      <c r="K2623" s="83" t="s">
        <v>6314</v>
      </c>
      <c r="L2623" s="83" t="s">
        <v>6314</v>
      </c>
      <c r="M2623" s="45" t="str">
        <f>IF(
ISNA(INDEX(resources!E:E,MATCH(B2623,resources!B:B,0))),"fillme",
INDEX(resources!E:E,MATCH(B2623,resources!B:B,0)))</f>
        <v>transfer_purchase</v>
      </c>
      <c r="N2623" s="45">
        <v>1</v>
      </c>
      <c r="O2623" s="83" t="str">
        <f>IFERROR(INDEX(resources!K:K,MATCH(B2623,resources!B:B,0)),"fillme")</f>
        <v>unknown</v>
      </c>
      <c r="P2623" s="89" t="str">
        <f t="shared" si="590"/>
        <v>unknown_2020_1</v>
      </c>
      <c r="Q2623" s="87">
        <f>INDEX(elcc!G:G,MATCH(P2623,elcc!D:D,0))</f>
        <v>0</v>
      </c>
      <c r="R2623" s="89">
        <f t="shared" si="591"/>
        <v>1</v>
      </c>
      <c r="S2623" s="89" t="s">
        <v>6314</v>
      </c>
      <c r="T2623" s="89" t="s">
        <v>6314</v>
      </c>
      <c r="U2623" s="90" t="str">
        <f t="shared" si="592"/>
        <v>ok</v>
      </c>
      <c r="V2623" s="63" t="str">
        <f>INDEX(resources!F:F,MATCH(B2623,resources!B:B,0))</f>
        <v>special</v>
      </c>
      <c r="W2623" s="110">
        <f t="shared" si="593"/>
        <v>0</v>
      </c>
      <c r="X2623" s="110">
        <f t="shared" si="594"/>
        <v>0</v>
      </c>
      <c r="Y2623" s="110" t="str">
        <f t="shared" si="595"/>
        <v>transfer_purchase_raonly_na_CONFIDENTIAL</v>
      </c>
      <c r="Z2623" s="110">
        <f>IF(COUNTIFS($Y$2:Y2623,Y2623)=1,1,0)</f>
        <v>0</v>
      </c>
      <c r="AA2623" s="110">
        <f>SUM($Z$2:Z2623)*Z2623</f>
        <v>0</v>
      </c>
      <c r="AB2623" s="110">
        <f>COUNTIFS(resources!B:B,B2623)</f>
        <v>1</v>
      </c>
      <c r="AC2623" s="110">
        <f t="shared" si="596"/>
        <v>1</v>
      </c>
      <c r="AD2623" s="110">
        <f t="shared" si="597"/>
        <v>1</v>
      </c>
      <c r="AE2623" s="110">
        <f t="shared" si="598"/>
        <v>0</v>
      </c>
      <c r="AF2623" s="110">
        <f t="shared" si="599"/>
        <v>1</v>
      </c>
      <c r="AG2623" s="110">
        <f t="shared" si="600"/>
        <v>0</v>
      </c>
      <c r="AH2623" s="110">
        <f t="shared" si="601"/>
        <v>0</v>
      </c>
      <c r="AI2623" s="110">
        <f t="shared" si="602"/>
        <v>1</v>
      </c>
      <c r="AJ2623" s="100">
        <f>ROW()</f>
        <v>2623</v>
      </c>
      <c r="AK2623" s="100" t="e">
        <f>INDEX('BadRows RECART'!$C$2:$C$1207,MATCH(monthly_gwh_mw!AJ2623,'BadRows RECART'!$D$2:$D$1207,0))</f>
        <v>#N/A</v>
      </c>
    </row>
    <row r="2624" spans="1:37" ht="20">
      <c r="A2624" s="106" t="s">
        <v>3907</v>
      </c>
      <c r="B2624" s="106" t="s">
        <v>437</v>
      </c>
      <c r="C2624" s="106" t="s">
        <v>6313</v>
      </c>
      <c r="D2624" s="168">
        <v>2020</v>
      </c>
      <c r="E2624" s="168">
        <v>2</v>
      </c>
      <c r="F2624" s="169">
        <v>0</v>
      </c>
      <c r="G2624" s="212" t="s">
        <v>6314</v>
      </c>
      <c r="H2624" s="212" t="s">
        <v>6314</v>
      </c>
      <c r="I2624" s="106" t="s">
        <v>556</v>
      </c>
      <c r="K2624" s="83" t="s">
        <v>6314</v>
      </c>
      <c r="L2624" s="83" t="s">
        <v>6314</v>
      </c>
      <c r="M2624" s="45" t="str">
        <f>IF(
ISNA(INDEX(resources!E:E,MATCH(B2624,resources!B:B,0))),"fillme",
INDEX(resources!E:E,MATCH(B2624,resources!B:B,0)))</f>
        <v>transfer_purchase</v>
      </c>
      <c r="N2624" s="45">
        <v>1</v>
      </c>
      <c r="O2624" s="83" t="str">
        <f>IFERROR(INDEX(resources!K:K,MATCH(B2624,resources!B:B,0)),"fillme")</f>
        <v>unknown</v>
      </c>
      <c r="P2624" s="89" t="str">
        <f t="shared" si="590"/>
        <v>unknown_2020_2</v>
      </c>
      <c r="Q2624" s="87">
        <f>INDEX(elcc!G:G,MATCH(P2624,elcc!D:D,0))</f>
        <v>0</v>
      </c>
      <c r="R2624" s="89">
        <f t="shared" si="591"/>
        <v>1</v>
      </c>
      <c r="S2624" s="89" t="s">
        <v>6314</v>
      </c>
      <c r="T2624" s="89" t="s">
        <v>6314</v>
      </c>
      <c r="U2624" s="90" t="str">
        <f t="shared" si="592"/>
        <v>ok</v>
      </c>
      <c r="V2624" s="63" t="str">
        <f>INDEX(resources!F:F,MATCH(B2624,resources!B:B,0))</f>
        <v>special</v>
      </c>
      <c r="W2624" s="110">
        <f t="shared" si="593"/>
        <v>0</v>
      </c>
      <c r="X2624" s="110">
        <f t="shared" si="594"/>
        <v>0</v>
      </c>
      <c r="Y2624" s="110" t="str">
        <f t="shared" si="595"/>
        <v>transfer_purchase_raonly_na_CONFIDENTIAL</v>
      </c>
      <c r="Z2624" s="110">
        <f>IF(COUNTIFS($Y$2:Y2624,Y2624)=1,1,0)</f>
        <v>0</v>
      </c>
      <c r="AA2624" s="110">
        <f>SUM($Z$2:Z2624)*Z2624</f>
        <v>0</v>
      </c>
      <c r="AB2624" s="110">
        <f>COUNTIFS(resources!B:B,B2624)</f>
        <v>1</v>
      </c>
      <c r="AC2624" s="110">
        <f t="shared" si="596"/>
        <v>1</v>
      </c>
      <c r="AD2624" s="110">
        <f t="shared" si="597"/>
        <v>1</v>
      </c>
      <c r="AE2624" s="110">
        <f t="shared" si="598"/>
        <v>0</v>
      </c>
      <c r="AF2624" s="110">
        <f t="shared" si="599"/>
        <v>1</v>
      </c>
      <c r="AG2624" s="110">
        <f t="shared" si="600"/>
        <v>0</v>
      </c>
      <c r="AH2624" s="110">
        <f t="shared" si="601"/>
        <v>0</v>
      </c>
      <c r="AI2624" s="110">
        <f t="shared" si="602"/>
        <v>1</v>
      </c>
      <c r="AJ2624" s="100">
        <f>ROW()</f>
        <v>2624</v>
      </c>
      <c r="AK2624" s="100" t="e">
        <f>INDEX('BadRows RECART'!$C$2:$C$1207,MATCH(monthly_gwh_mw!AJ2624,'BadRows RECART'!$D$2:$D$1207,0))</f>
        <v>#N/A</v>
      </c>
    </row>
    <row r="2625" spans="1:37" ht="20">
      <c r="A2625" s="106" t="s">
        <v>3907</v>
      </c>
      <c r="B2625" s="106" t="s">
        <v>437</v>
      </c>
      <c r="C2625" s="106" t="s">
        <v>6313</v>
      </c>
      <c r="D2625" s="168">
        <v>2020</v>
      </c>
      <c r="E2625" s="168">
        <v>3</v>
      </c>
      <c r="F2625" s="169">
        <v>0</v>
      </c>
      <c r="G2625" s="212" t="s">
        <v>6314</v>
      </c>
      <c r="H2625" s="212" t="s">
        <v>6314</v>
      </c>
      <c r="I2625" s="106" t="s">
        <v>556</v>
      </c>
      <c r="K2625" s="83" t="s">
        <v>6314</v>
      </c>
      <c r="L2625" s="83" t="s">
        <v>6314</v>
      </c>
      <c r="M2625" s="45" t="str">
        <f>IF(
ISNA(INDEX(resources!E:E,MATCH(B2625,resources!B:B,0))),"fillme",
INDEX(resources!E:E,MATCH(B2625,resources!B:B,0)))</f>
        <v>transfer_purchase</v>
      </c>
      <c r="N2625" s="45">
        <v>1</v>
      </c>
      <c r="O2625" s="83" t="str">
        <f>IFERROR(INDEX(resources!K:K,MATCH(B2625,resources!B:B,0)),"fillme")</f>
        <v>unknown</v>
      </c>
      <c r="P2625" s="89" t="str">
        <f t="shared" si="590"/>
        <v>unknown_2020_3</v>
      </c>
      <c r="Q2625" s="87">
        <f>INDEX(elcc!G:G,MATCH(P2625,elcc!D:D,0))</f>
        <v>0</v>
      </c>
      <c r="R2625" s="89">
        <f t="shared" si="591"/>
        <v>1</v>
      </c>
      <c r="S2625" s="89" t="s">
        <v>6314</v>
      </c>
      <c r="T2625" s="89" t="s">
        <v>6314</v>
      </c>
      <c r="U2625" s="90" t="str">
        <f t="shared" si="592"/>
        <v>ok</v>
      </c>
      <c r="V2625" s="63" t="str">
        <f>INDEX(resources!F:F,MATCH(B2625,resources!B:B,0))</f>
        <v>special</v>
      </c>
      <c r="W2625" s="110">
        <f t="shared" si="593"/>
        <v>0</v>
      </c>
      <c r="X2625" s="110">
        <f t="shared" si="594"/>
        <v>0</v>
      </c>
      <c r="Y2625" s="110" t="str">
        <f t="shared" si="595"/>
        <v>transfer_purchase_raonly_na_CONFIDENTIAL</v>
      </c>
      <c r="Z2625" s="110">
        <f>IF(COUNTIFS($Y$2:Y2625,Y2625)=1,1,0)</f>
        <v>0</v>
      </c>
      <c r="AA2625" s="110">
        <f>SUM($Z$2:Z2625)*Z2625</f>
        <v>0</v>
      </c>
      <c r="AB2625" s="110">
        <f>COUNTIFS(resources!B:B,B2625)</f>
        <v>1</v>
      </c>
      <c r="AC2625" s="110">
        <f t="shared" si="596"/>
        <v>1</v>
      </c>
      <c r="AD2625" s="110">
        <f t="shared" si="597"/>
        <v>1</v>
      </c>
      <c r="AE2625" s="110">
        <f t="shared" si="598"/>
        <v>0</v>
      </c>
      <c r="AF2625" s="110">
        <f t="shared" si="599"/>
        <v>1</v>
      </c>
      <c r="AG2625" s="110">
        <f t="shared" si="600"/>
        <v>0</v>
      </c>
      <c r="AH2625" s="110">
        <f t="shared" si="601"/>
        <v>0</v>
      </c>
      <c r="AI2625" s="110">
        <f t="shared" si="602"/>
        <v>1</v>
      </c>
      <c r="AJ2625" s="100">
        <f>ROW()</f>
        <v>2625</v>
      </c>
      <c r="AK2625" s="100" t="e">
        <f>INDEX('BadRows RECART'!$C$2:$C$1207,MATCH(monthly_gwh_mw!AJ2625,'BadRows RECART'!$D$2:$D$1207,0))</f>
        <v>#N/A</v>
      </c>
    </row>
    <row r="2626" spans="1:37" ht="20">
      <c r="A2626" s="106" t="s">
        <v>3907</v>
      </c>
      <c r="B2626" s="106" t="s">
        <v>437</v>
      </c>
      <c r="C2626" s="106" t="s">
        <v>6313</v>
      </c>
      <c r="D2626" s="168">
        <v>2020</v>
      </c>
      <c r="E2626" s="168">
        <v>4</v>
      </c>
      <c r="F2626" s="169">
        <v>0</v>
      </c>
      <c r="G2626" s="212" t="s">
        <v>6314</v>
      </c>
      <c r="H2626" s="212" t="s">
        <v>6314</v>
      </c>
      <c r="I2626" s="106" t="s">
        <v>556</v>
      </c>
      <c r="K2626" s="83" t="s">
        <v>6314</v>
      </c>
      <c r="L2626" s="83" t="s">
        <v>6314</v>
      </c>
      <c r="M2626" s="45" t="str">
        <f>IF(
ISNA(INDEX(resources!E:E,MATCH(B2626,resources!B:B,0))),"fillme",
INDEX(resources!E:E,MATCH(B2626,resources!B:B,0)))</f>
        <v>transfer_purchase</v>
      </c>
      <c r="N2626" s="45">
        <v>1</v>
      </c>
      <c r="O2626" s="83" t="str">
        <f>IFERROR(INDEX(resources!K:K,MATCH(B2626,resources!B:B,0)),"fillme")</f>
        <v>unknown</v>
      </c>
      <c r="P2626" s="89" t="str">
        <f t="shared" si="590"/>
        <v>unknown_2020_4</v>
      </c>
      <c r="Q2626" s="87">
        <f>INDEX(elcc!G:G,MATCH(P2626,elcc!D:D,0))</f>
        <v>0</v>
      </c>
      <c r="R2626" s="89">
        <f t="shared" si="591"/>
        <v>1</v>
      </c>
      <c r="S2626" s="89" t="s">
        <v>6314</v>
      </c>
      <c r="T2626" s="89" t="s">
        <v>6314</v>
      </c>
      <c r="U2626" s="90" t="str">
        <f t="shared" si="592"/>
        <v>ok</v>
      </c>
      <c r="V2626" s="63" t="str">
        <f>INDEX(resources!F:F,MATCH(B2626,resources!B:B,0))</f>
        <v>special</v>
      </c>
      <c r="W2626" s="110">
        <f t="shared" si="593"/>
        <v>0</v>
      </c>
      <c r="X2626" s="110">
        <f t="shared" si="594"/>
        <v>0</v>
      </c>
      <c r="Y2626" s="110" t="str">
        <f t="shared" si="595"/>
        <v>transfer_purchase_raonly_na_CONFIDENTIAL</v>
      </c>
      <c r="Z2626" s="110">
        <f>IF(COUNTIFS($Y$2:Y2626,Y2626)=1,1,0)</f>
        <v>0</v>
      </c>
      <c r="AA2626" s="110">
        <f>SUM($Z$2:Z2626)*Z2626</f>
        <v>0</v>
      </c>
      <c r="AB2626" s="110">
        <f>COUNTIFS(resources!B:B,B2626)</f>
        <v>1</v>
      </c>
      <c r="AC2626" s="110">
        <f t="shared" si="596"/>
        <v>1</v>
      </c>
      <c r="AD2626" s="110">
        <f t="shared" si="597"/>
        <v>1</v>
      </c>
      <c r="AE2626" s="110">
        <f t="shared" si="598"/>
        <v>0</v>
      </c>
      <c r="AF2626" s="110">
        <f t="shared" si="599"/>
        <v>1</v>
      </c>
      <c r="AG2626" s="110">
        <f t="shared" si="600"/>
        <v>0</v>
      </c>
      <c r="AH2626" s="110">
        <f t="shared" si="601"/>
        <v>0</v>
      </c>
      <c r="AI2626" s="110">
        <f t="shared" si="602"/>
        <v>1</v>
      </c>
      <c r="AJ2626" s="100">
        <f>ROW()</f>
        <v>2626</v>
      </c>
      <c r="AK2626" s="100" t="e">
        <f>INDEX('BadRows RECART'!$C$2:$C$1207,MATCH(monthly_gwh_mw!AJ2626,'BadRows RECART'!$D$2:$D$1207,0))</f>
        <v>#N/A</v>
      </c>
    </row>
    <row r="2627" spans="1:37" ht="20">
      <c r="A2627" s="106" t="s">
        <v>3907</v>
      </c>
      <c r="B2627" s="106" t="s">
        <v>437</v>
      </c>
      <c r="C2627" s="106" t="s">
        <v>6313</v>
      </c>
      <c r="D2627" s="168">
        <v>2020</v>
      </c>
      <c r="E2627" s="168">
        <v>5</v>
      </c>
      <c r="F2627" s="169">
        <v>0</v>
      </c>
      <c r="G2627" s="212" t="s">
        <v>6314</v>
      </c>
      <c r="H2627" s="212" t="s">
        <v>6314</v>
      </c>
      <c r="I2627" s="106" t="s">
        <v>556</v>
      </c>
      <c r="K2627" s="83" t="s">
        <v>6314</v>
      </c>
      <c r="L2627" s="83" t="s">
        <v>6314</v>
      </c>
      <c r="M2627" s="45" t="str">
        <f>IF(
ISNA(INDEX(resources!E:E,MATCH(B2627,resources!B:B,0))),"fillme",
INDEX(resources!E:E,MATCH(B2627,resources!B:B,0)))</f>
        <v>transfer_purchase</v>
      </c>
      <c r="N2627" s="45">
        <v>1</v>
      </c>
      <c r="O2627" s="83" t="str">
        <f>IFERROR(INDEX(resources!K:K,MATCH(B2627,resources!B:B,0)),"fillme")</f>
        <v>unknown</v>
      </c>
      <c r="P2627" s="89" t="str">
        <f t="shared" si="590"/>
        <v>unknown_2020_5</v>
      </c>
      <c r="Q2627" s="87">
        <f>INDEX(elcc!G:G,MATCH(P2627,elcc!D:D,0))</f>
        <v>0</v>
      </c>
      <c r="R2627" s="89">
        <f t="shared" si="591"/>
        <v>1</v>
      </c>
      <c r="S2627" s="89" t="s">
        <v>6314</v>
      </c>
      <c r="T2627" s="89" t="s">
        <v>6314</v>
      </c>
      <c r="U2627" s="90" t="str">
        <f t="shared" si="592"/>
        <v>ok</v>
      </c>
      <c r="V2627" s="63" t="str">
        <f>INDEX(resources!F:F,MATCH(B2627,resources!B:B,0))</f>
        <v>special</v>
      </c>
      <c r="W2627" s="110">
        <f t="shared" si="593"/>
        <v>0</v>
      </c>
      <c r="X2627" s="110">
        <f t="shared" si="594"/>
        <v>0</v>
      </c>
      <c r="Y2627" s="110" t="str">
        <f t="shared" si="595"/>
        <v>transfer_purchase_raonly_na_CONFIDENTIAL</v>
      </c>
      <c r="Z2627" s="110">
        <f>IF(COUNTIFS($Y$2:Y2627,Y2627)=1,1,0)</f>
        <v>0</v>
      </c>
      <c r="AA2627" s="110">
        <f>SUM($Z$2:Z2627)*Z2627</f>
        <v>0</v>
      </c>
      <c r="AB2627" s="110">
        <f>COUNTIFS(resources!B:B,B2627)</f>
        <v>1</v>
      </c>
      <c r="AC2627" s="110">
        <f t="shared" si="596"/>
        <v>1</v>
      </c>
      <c r="AD2627" s="110">
        <f t="shared" si="597"/>
        <v>1</v>
      </c>
      <c r="AE2627" s="110">
        <f t="shared" si="598"/>
        <v>0</v>
      </c>
      <c r="AF2627" s="110">
        <f t="shared" si="599"/>
        <v>1</v>
      </c>
      <c r="AG2627" s="110">
        <f t="shared" si="600"/>
        <v>0</v>
      </c>
      <c r="AH2627" s="110">
        <f t="shared" si="601"/>
        <v>0</v>
      </c>
      <c r="AI2627" s="110">
        <f t="shared" si="602"/>
        <v>1</v>
      </c>
      <c r="AJ2627" s="100">
        <f>ROW()</f>
        <v>2627</v>
      </c>
      <c r="AK2627" s="100" t="e">
        <f>INDEX('BadRows RECART'!$C$2:$C$1207,MATCH(monthly_gwh_mw!AJ2627,'BadRows RECART'!$D$2:$D$1207,0))</f>
        <v>#N/A</v>
      </c>
    </row>
    <row r="2628" spans="1:37" ht="20">
      <c r="A2628" s="106" t="s">
        <v>3907</v>
      </c>
      <c r="B2628" s="106" t="s">
        <v>437</v>
      </c>
      <c r="C2628" s="106" t="s">
        <v>6313</v>
      </c>
      <c r="D2628" s="168">
        <v>2020</v>
      </c>
      <c r="E2628" s="168">
        <v>6</v>
      </c>
      <c r="F2628" s="169">
        <v>0</v>
      </c>
      <c r="G2628" s="212" t="s">
        <v>6314</v>
      </c>
      <c r="H2628" s="212" t="s">
        <v>6314</v>
      </c>
      <c r="I2628" s="106" t="s">
        <v>556</v>
      </c>
      <c r="K2628" s="83" t="s">
        <v>6314</v>
      </c>
      <c r="L2628" s="83" t="s">
        <v>6314</v>
      </c>
      <c r="M2628" s="45" t="str">
        <f>IF(
ISNA(INDEX(resources!E:E,MATCH(B2628,resources!B:B,0))),"fillme",
INDEX(resources!E:E,MATCH(B2628,resources!B:B,0)))</f>
        <v>transfer_purchase</v>
      </c>
      <c r="N2628" s="45">
        <v>1</v>
      </c>
      <c r="O2628" s="83" t="str">
        <f>IFERROR(INDEX(resources!K:K,MATCH(B2628,resources!B:B,0)),"fillme")</f>
        <v>unknown</v>
      </c>
      <c r="P2628" s="89" t="str">
        <f t="shared" si="590"/>
        <v>unknown_2020_6</v>
      </c>
      <c r="Q2628" s="87">
        <f>INDEX(elcc!G:G,MATCH(P2628,elcc!D:D,0))</f>
        <v>0</v>
      </c>
      <c r="R2628" s="89">
        <f t="shared" si="591"/>
        <v>1</v>
      </c>
      <c r="S2628" s="89" t="s">
        <v>6314</v>
      </c>
      <c r="T2628" s="89" t="s">
        <v>6314</v>
      </c>
      <c r="U2628" s="90" t="str">
        <f t="shared" si="592"/>
        <v>ok</v>
      </c>
      <c r="V2628" s="63" t="str">
        <f>INDEX(resources!F:F,MATCH(B2628,resources!B:B,0))</f>
        <v>special</v>
      </c>
      <c r="W2628" s="110">
        <f t="shared" si="593"/>
        <v>0</v>
      </c>
      <c r="X2628" s="110">
        <f t="shared" si="594"/>
        <v>0</v>
      </c>
      <c r="Y2628" s="110" t="str">
        <f t="shared" si="595"/>
        <v>transfer_purchase_raonly_na_CONFIDENTIAL</v>
      </c>
      <c r="Z2628" s="110">
        <f>IF(COUNTIFS($Y$2:Y2628,Y2628)=1,1,0)</f>
        <v>0</v>
      </c>
      <c r="AA2628" s="110">
        <f>SUM($Z$2:Z2628)*Z2628</f>
        <v>0</v>
      </c>
      <c r="AB2628" s="110">
        <f>COUNTIFS(resources!B:B,B2628)</f>
        <v>1</v>
      </c>
      <c r="AC2628" s="110">
        <f t="shared" si="596"/>
        <v>1</v>
      </c>
      <c r="AD2628" s="110">
        <f t="shared" si="597"/>
        <v>1</v>
      </c>
      <c r="AE2628" s="110">
        <f t="shared" si="598"/>
        <v>0</v>
      </c>
      <c r="AF2628" s="110">
        <f t="shared" si="599"/>
        <v>1</v>
      </c>
      <c r="AG2628" s="110">
        <f t="shared" si="600"/>
        <v>0</v>
      </c>
      <c r="AH2628" s="110">
        <f t="shared" si="601"/>
        <v>0</v>
      </c>
      <c r="AI2628" s="110">
        <f t="shared" si="602"/>
        <v>1</v>
      </c>
      <c r="AJ2628" s="100">
        <f>ROW()</f>
        <v>2628</v>
      </c>
      <c r="AK2628" s="100" t="e">
        <f>INDEX('BadRows RECART'!$C$2:$C$1207,MATCH(monthly_gwh_mw!AJ2628,'BadRows RECART'!$D$2:$D$1207,0))</f>
        <v>#N/A</v>
      </c>
    </row>
    <row r="2629" spans="1:37" ht="20">
      <c r="A2629" s="106" t="s">
        <v>3907</v>
      </c>
      <c r="B2629" s="106" t="s">
        <v>437</v>
      </c>
      <c r="C2629" s="106" t="s">
        <v>6313</v>
      </c>
      <c r="D2629" s="168">
        <v>2020</v>
      </c>
      <c r="E2629" s="168">
        <v>11</v>
      </c>
      <c r="F2629" s="169">
        <v>0</v>
      </c>
      <c r="G2629" s="212" t="s">
        <v>6314</v>
      </c>
      <c r="H2629" s="212" t="s">
        <v>6314</v>
      </c>
      <c r="I2629" s="106" t="s">
        <v>556</v>
      </c>
      <c r="K2629" s="83" t="s">
        <v>6314</v>
      </c>
      <c r="L2629" s="83" t="s">
        <v>6314</v>
      </c>
      <c r="M2629" s="45" t="str">
        <f>IF(
ISNA(INDEX(resources!E:E,MATCH(B2629,resources!B:B,0))),"fillme",
INDEX(resources!E:E,MATCH(B2629,resources!B:B,0)))</f>
        <v>transfer_purchase</v>
      </c>
      <c r="N2629" s="45">
        <v>1</v>
      </c>
      <c r="O2629" s="83" t="str">
        <f>IFERROR(INDEX(resources!K:K,MATCH(B2629,resources!B:B,0)),"fillme")</f>
        <v>unknown</v>
      </c>
      <c r="P2629" s="89" t="str">
        <f t="shared" si="590"/>
        <v>unknown_2020_11</v>
      </c>
      <c r="Q2629" s="87">
        <f>INDEX(elcc!G:G,MATCH(P2629,elcc!D:D,0))</f>
        <v>0</v>
      </c>
      <c r="R2629" s="89">
        <f t="shared" si="591"/>
        <v>1</v>
      </c>
      <c r="S2629" s="89" t="s">
        <v>6314</v>
      </c>
      <c r="T2629" s="89" t="s">
        <v>6314</v>
      </c>
      <c r="U2629" s="90" t="str">
        <f t="shared" si="592"/>
        <v>ok</v>
      </c>
      <c r="V2629" s="63" t="str">
        <f>INDEX(resources!F:F,MATCH(B2629,resources!B:B,0))</f>
        <v>special</v>
      </c>
      <c r="W2629" s="110">
        <f t="shared" si="593"/>
        <v>0</v>
      </c>
      <c r="X2629" s="110">
        <f t="shared" si="594"/>
        <v>0</v>
      </c>
      <c r="Y2629" s="110" t="str">
        <f t="shared" si="595"/>
        <v>transfer_purchase_raonly_na_CONFIDENTIAL</v>
      </c>
      <c r="Z2629" s="110">
        <f>IF(COUNTIFS($Y$2:Y2629,Y2629)=1,1,0)</f>
        <v>0</v>
      </c>
      <c r="AA2629" s="110">
        <f>SUM($Z$2:Z2629)*Z2629</f>
        <v>0</v>
      </c>
      <c r="AB2629" s="110">
        <f>COUNTIFS(resources!B:B,B2629)</f>
        <v>1</v>
      </c>
      <c r="AC2629" s="110">
        <f t="shared" si="596"/>
        <v>1</v>
      </c>
      <c r="AD2629" s="110">
        <f t="shared" si="597"/>
        <v>1</v>
      </c>
      <c r="AE2629" s="110">
        <f t="shared" si="598"/>
        <v>0</v>
      </c>
      <c r="AF2629" s="110">
        <f t="shared" si="599"/>
        <v>1</v>
      </c>
      <c r="AG2629" s="110">
        <f t="shared" si="600"/>
        <v>0</v>
      </c>
      <c r="AH2629" s="110">
        <f t="shared" si="601"/>
        <v>0</v>
      </c>
      <c r="AI2629" s="110">
        <f t="shared" si="602"/>
        <v>1</v>
      </c>
      <c r="AJ2629" s="100">
        <f>ROW()</f>
        <v>2629</v>
      </c>
      <c r="AK2629" s="100" t="e">
        <f>INDEX('BadRows RECART'!$C$2:$C$1207,MATCH(monthly_gwh_mw!AJ2629,'BadRows RECART'!$D$2:$D$1207,0))</f>
        <v>#N/A</v>
      </c>
    </row>
    <row r="2630" spans="1:37" ht="20">
      <c r="A2630" s="106" t="s">
        <v>3907</v>
      </c>
      <c r="B2630" s="106" t="s">
        <v>437</v>
      </c>
      <c r="C2630" s="106" t="s">
        <v>6313</v>
      </c>
      <c r="D2630" s="168">
        <v>2020</v>
      </c>
      <c r="E2630" s="168">
        <v>12</v>
      </c>
      <c r="F2630" s="169">
        <v>0</v>
      </c>
      <c r="G2630" s="212" t="s">
        <v>6314</v>
      </c>
      <c r="H2630" s="212" t="s">
        <v>6314</v>
      </c>
      <c r="I2630" s="106" t="s">
        <v>556</v>
      </c>
      <c r="K2630" s="83" t="s">
        <v>6314</v>
      </c>
      <c r="L2630" s="83" t="s">
        <v>6314</v>
      </c>
      <c r="M2630" s="45" t="str">
        <f>IF(
ISNA(INDEX(resources!E:E,MATCH(B2630,resources!B:B,0))),"fillme",
INDEX(resources!E:E,MATCH(B2630,resources!B:B,0)))</f>
        <v>transfer_purchase</v>
      </c>
      <c r="N2630" s="45">
        <v>1</v>
      </c>
      <c r="O2630" s="83" t="str">
        <f>IFERROR(INDEX(resources!K:K,MATCH(B2630,resources!B:B,0)),"fillme")</f>
        <v>unknown</v>
      </c>
      <c r="P2630" s="89" t="str">
        <f t="shared" si="590"/>
        <v>unknown_2020_12</v>
      </c>
      <c r="Q2630" s="87">
        <f>INDEX(elcc!G:G,MATCH(P2630,elcc!D:D,0))</f>
        <v>0</v>
      </c>
      <c r="R2630" s="89">
        <f t="shared" si="591"/>
        <v>1</v>
      </c>
      <c r="S2630" s="89" t="s">
        <v>6314</v>
      </c>
      <c r="T2630" s="89" t="s">
        <v>6314</v>
      </c>
      <c r="U2630" s="90" t="str">
        <f t="shared" si="592"/>
        <v>ok</v>
      </c>
      <c r="V2630" s="63" t="str">
        <f>INDEX(resources!F:F,MATCH(B2630,resources!B:B,0))</f>
        <v>special</v>
      </c>
      <c r="W2630" s="110">
        <f t="shared" si="593"/>
        <v>0</v>
      </c>
      <c r="X2630" s="110">
        <f t="shared" si="594"/>
        <v>0</v>
      </c>
      <c r="Y2630" s="110" t="str">
        <f t="shared" si="595"/>
        <v>transfer_purchase_raonly_na_CONFIDENTIAL</v>
      </c>
      <c r="Z2630" s="110">
        <f>IF(COUNTIFS($Y$2:Y2630,Y2630)=1,1,0)</f>
        <v>0</v>
      </c>
      <c r="AA2630" s="110">
        <f>SUM($Z$2:Z2630)*Z2630</f>
        <v>0</v>
      </c>
      <c r="AB2630" s="110">
        <f>COUNTIFS(resources!B:B,B2630)</f>
        <v>1</v>
      </c>
      <c r="AC2630" s="110">
        <f t="shared" si="596"/>
        <v>1</v>
      </c>
      <c r="AD2630" s="110">
        <f t="shared" si="597"/>
        <v>1</v>
      </c>
      <c r="AE2630" s="110">
        <f t="shared" si="598"/>
        <v>0</v>
      </c>
      <c r="AF2630" s="110">
        <f t="shared" si="599"/>
        <v>1</v>
      </c>
      <c r="AG2630" s="110">
        <f t="shared" si="600"/>
        <v>0</v>
      </c>
      <c r="AH2630" s="110">
        <f t="shared" si="601"/>
        <v>0</v>
      </c>
      <c r="AI2630" s="110">
        <f t="shared" si="602"/>
        <v>1</v>
      </c>
      <c r="AJ2630" s="100">
        <f>ROW()</f>
        <v>2630</v>
      </c>
      <c r="AK2630" s="100" t="e">
        <f>INDEX('BadRows RECART'!$C$2:$C$1207,MATCH(monthly_gwh_mw!AJ2630,'BadRows RECART'!$D$2:$D$1207,0))</f>
        <v>#N/A</v>
      </c>
    </row>
    <row r="2631" spans="1:37" ht="20">
      <c r="A2631" s="106" t="s">
        <v>3907</v>
      </c>
      <c r="B2631" s="106" t="s">
        <v>437</v>
      </c>
      <c r="C2631" s="106" t="s">
        <v>6313</v>
      </c>
      <c r="D2631" s="168">
        <v>2020</v>
      </c>
      <c r="E2631" s="168">
        <v>6</v>
      </c>
      <c r="F2631" s="169">
        <v>0</v>
      </c>
      <c r="G2631" s="212" t="s">
        <v>6314</v>
      </c>
      <c r="H2631" s="212" t="s">
        <v>6314</v>
      </c>
      <c r="I2631" s="106" t="s">
        <v>556</v>
      </c>
      <c r="K2631" s="83" t="s">
        <v>6314</v>
      </c>
      <c r="L2631" s="83" t="s">
        <v>6314</v>
      </c>
      <c r="M2631" s="45" t="str">
        <f>IF(
ISNA(INDEX(resources!E:E,MATCH(B2631,resources!B:B,0))),"fillme",
INDEX(resources!E:E,MATCH(B2631,resources!B:B,0)))</f>
        <v>transfer_purchase</v>
      </c>
      <c r="N2631" s="45">
        <v>1</v>
      </c>
      <c r="O2631" s="83" t="str">
        <f>IFERROR(INDEX(resources!K:K,MATCH(B2631,resources!B:B,0)),"fillme")</f>
        <v>unknown</v>
      </c>
      <c r="P2631" s="89" t="str">
        <f t="shared" si="590"/>
        <v>unknown_2020_6</v>
      </c>
      <c r="Q2631" s="87">
        <f>INDEX(elcc!G:G,MATCH(P2631,elcc!D:D,0))</f>
        <v>0</v>
      </c>
      <c r="R2631" s="89">
        <f t="shared" si="591"/>
        <v>1</v>
      </c>
      <c r="S2631" s="89" t="s">
        <v>6314</v>
      </c>
      <c r="T2631" s="89" t="s">
        <v>6314</v>
      </c>
      <c r="U2631" s="90" t="str">
        <f t="shared" si="592"/>
        <v>ok</v>
      </c>
      <c r="V2631" s="63" t="str">
        <f>INDEX(resources!F:F,MATCH(B2631,resources!B:B,0))</f>
        <v>special</v>
      </c>
      <c r="W2631" s="110">
        <f t="shared" si="593"/>
        <v>0</v>
      </c>
      <c r="X2631" s="110">
        <f t="shared" si="594"/>
        <v>0</v>
      </c>
      <c r="Y2631" s="110" t="str">
        <f t="shared" si="595"/>
        <v>transfer_purchase_raonly_na_CONFIDENTIAL</v>
      </c>
      <c r="Z2631" s="110">
        <f>IF(COUNTIFS($Y$2:Y2631,Y2631)=1,1,0)</f>
        <v>0</v>
      </c>
      <c r="AA2631" s="110">
        <f>SUM($Z$2:Z2631)*Z2631</f>
        <v>0</v>
      </c>
      <c r="AB2631" s="110">
        <f>COUNTIFS(resources!B:B,B2631)</f>
        <v>1</v>
      </c>
      <c r="AC2631" s="110">
        <f t="shared" si="596"/>
        <v>1</v>
      </c>
      <c r="AD2631" s="110">
        <f t="shared" si="597"/>
        <v>1</v>
      </c>
      <c r="AE2631" s="110">
        <f t="shared" si="598"/>
        <v>0</v>
      </c>
      <c r="AF2631" s="110">
        <f t="shared" si="599"/>
        <v>1</v>
      </c>
      <c r="AG2631" s="110">
        <f t="shared" si="600"/>
        <v>0</v>
      </c>
      <c r="AH2631" s="110">
        <f t="shared" si="601"/>
        <v>0</v>
      </c>
      <c r="AI2631" s="110">
        <f t="shared" si="602"/>
        <v>1</v>
      </c>
      <c r="AJ2631" s="100">
        <f>ROW()</f>
        <v>2631</v>
      </c>
      <c r="AK2631" s="100" t="e">
        <f>INDEX('BadRows RECART'!$C$2:$C$1207,MATCH(monthly_gwh_mw!AJ2631,'BadRows RECART'!$D$2:$D$1207,0))</f>
        <v>#N/A</v>
      </c>
    </row>
    <row r="2632" spans="1:37" ht="20">
      <c r="A2632" s="106" t="s">
        <v>3907</v>
      </c>
      <c r="B2632" s="106" t="s">
        <v>437</v>
      </c>
      <c r="C2632" s="106" t="s">
        <v>6313</v>
      </c>
      <c r="D2632" s="168">
        <v>2020</v>
      </c>
      <c r="E2632" s="168">
        <v>12</v>
      </c>
      <c r="F2632" s="169">
        <v>0</v>
      </c>
      <c r="G2632" s="212" t="s">
        <v>6314</v>
      </c>
      <c r="H2632" s="212" t="s">
        <v>6314</v>
      </c>
      <c r="I2632" s="106" t="s">
        <v>556</v>
      </c>
      <c r="K2632" s="83" t="s">
        <v>6314</v>
      </c>
      <c r="L2632" s="83" t="s">
        <v>6314</v>
      </c>
      <c r="M2632" s="45" t="str">
        <f>IF(
ISNA(INDEX(resources!E:E,MATCH(B2632,resources!B:B,0))),"fillme",
INDEX(resources!E:E,MATCH(B2632,resources!B:B,0)))</f>
        <v>transfer_purchase</v>
      </c>
      <c r="N2632" s="45">
        <v>1</v>
      </c>
      <c r="O2632" s="83" t="str">
        <f>IFERROR(INDEX(resources!K:K,MATCH(B2632,resources!B:B,0)),"fillme")</f>
        <v>unknown</v>
      </c>
      <c r="P2632" s="89" t="str">
        <f t="shared" si="590"/>
        <v>unknown_2020_12</v>
      </c>
      <c r="Q2632" s="87">
        <f>INDEX(elcc!G:G,MATCH(P2632,elcc!D:D,0))</f>
        <v>0</v>
      </c>
      <c r="R2632" s="89">
        <f t="shared" si="591"/>
        <v>1</v>
      </c>
      <c r="S2632" s="89" t="s">
        <v>6314</v>
      </c>
      <c r="T2632" s="89" t="s">
        <v>6314</v>
      </c>
      <c r="U2632" s="90" t="str">
        <f t="shared" si="592"/>
        <v>ok</v>
      </c>
      <c r="V2632" s="63" t="str">
        <f>INDEX(resources!F:F,MATCH(B2632,resources!B:B,0))</f>
        <v>special</v>
      </c>
      <c r="W2632" s="110">
        <f t="shared" si="593"/>
        <v>0</v>
      </c>
      <c r="X2632" s="110">
        <f t="shared" si="594"/>
        <v>0</v>
      </c>
      <c r="Y2632" s="110" t="str">
        <f t="shared" si="595"/>
        <v>transfer_purchase_raonly_na_CONFIDENTIAL</v>
      </c>
      <c r="Z2632" s="110">
        <f>IF(COUNTIFS($Y$2:Y2632,Y2632)=1,1,0)</f>
        <v>0</v>
      </c>
      <c r="AA2632" s="110">
        <f>SUM($Z$2:Z2632)*Z2632</f>
        <v>0</v>
      </c>
      <c r="AB2632" s="110">
        <f>COUNTIFS(resources!B:B,B2632)</f>
        <v>1</v>
      </c>
      <c r="AC2632" s="110">
        <f t="shared" si="596"/>
        <v>1</v>
      </c>
      <c r="AD2632" s="110">
        <f t="shared" si="597"/>
        <v>1</v>
      </c>
      <c r="AE2632" s="110">
        <f t="shared" si="598"/>
        <v>0</v>
      </c>
      <c r="AF2632" s="110">
        <f t="shared" si="599"/>
        <v>1</v>
      </c>
      <c r="AG2632" s="110">
        <f t="shared" si="600"/>
        <v>0</v>
      </c>
      <c r="AH2632" s="110">
        <f t="shared" si="601"/>
        <v>0</v>
      </c>
      <c r="AI2632" s="110">
        <f t="shared" si="602"/>
        <v>1</v>
      </c>
      <c r="AJ2632" s="100">
        <f>ROW()</f>
        <v>2632</v>
      </c>
      <c r="AK2632" s="100" t="e">
        <f>INDEX('BadRows RECART'!$C$2:$C$1207,MATCH(monthly_gwh_mw!AJ2632,'BadRows RECART'!$D$2:$D$1207,0))</f>
        <v>#N/A</v>
      </c>
    </row>
    <row r="2633" spans="1:37" ht="20">
      <c r="A2633" s="106" t="s">
        <v>3907</v>
      </c>
      <c r="B2633" s="106" t="s">
        <v>440</v>
      </c>
      <c r="C2633" s="106" t="s">
        <v>6313</v>
      </c>
      <c r="D2633" s="168">
        <v>2020</v>
      </c>
      <c r="E2633" s="168">
        <v>3</v>
      </c>
      <c r="F2633" s="169">
        <v>0</v>
      </c>
      <c r="G2633" s="212" t="s">
        <v>6314</v>
      </c>
      <c r="H2633" s="212" t="s">
        <v>6314</v>
      </c>
      <c r="I2633" s="106" t="s">
        <v>556</v>
      </c>
      <c r="K2633" s="83" t="s">
        <v>6314</v>
      </c>
      <c r="L2633" s="83" t="s">
        <v>6314</v>
      </c>
      <c r="M2633" s="45" t="str">
        <f>IF(
ISNA(INDEX(resources!E:E,MATCH(B2633,resources!B:B,0))),"fillme",
INDEX(resources!E:E,MATCH(B2633,resources!B:B,0)))</f>
        <v>transfer_sale</v>
      </c>
      <c r="N2633" s="45">
        <v>1</v>
      </c>
      <c r="O2633" s="83" t="str">
        <f>IFERROR(INDEX(resources!K:K,MATCH(B2633,resources!B:B,0)),"fillme")</f>
        <v>unknown</v>
      </c>
      <c r="P2633" s="89" t="str">
        <f t="shared" si="590"/>
        <v>unknown_2020_3</v>
      </c>
      <c r="Q2633" s="87">
        <f>INDEX(elcc!G:G,MATCH(P2633,elcc!D:D,0))</f>
        <v>0</v>
      </c>
      <c r="R2633" s="89">
        <f t="shared" si="591"/>
        <v>1</v>
      </c>
      <c r="S2633" s="89" t="s">
        <v>6314</v>
      </c>
      <c r="T2633" s="89" t="s">
        <v>6314</v>
      </c>
      <c r="U2633" s="90" t="str">
        <f t="shared" si="592"/>
        <v>ok</v>
      </c>
      <c r="V2633" s="63" t="str">
        <f>INDEX(resources!F:F,MATCH(B2633,resources!B:B,0))</f>
        <v>special</v>
      </c>
      <c r="W2633" s="110">
        <f t="shared" si="593"/>
        <v>0</v>
      </c>
      <c r="X2633" s="110">
        <f t="shared" si="594"/>
        <v>0</v>
      </c>
      <c r="Y2633" s="110" t="str">
        <f t="shared" si="595"/>
        <v>transfer_sale_raonly_na_CONFIDENTIAL</v>
      </c>
      <c r="Z2633" s="110">
        <f>IF(COUNTIFS($Y$2:Y2633,Y2633)=1,1,0)</f>
        <v>1</v>
      </c>
      <c r="AA2633" s="110">
        <f>SUM($Z$2:Z2633)*Z2633</f>
        <v>34</v>
      </c>
      <c r="AB2633" s="110">
        <f>COUNTIFS(resources!B:B,B2633)</f>
        <v>1</v>
      </c>
      <c r="AC2633" s="110">
        <f t="shared" si="596"/>
        <v>1</v>
      </c>
      <c r="AD2633" s="110">
        <f t="shared" si="597"/>
        <v>1</v>
      </c>
      <c r="AE2633" s="110">
        <f t="shared" si="598"/>
        <v>0</v>
      </c>
      <c r="AF2633" s="110">
        <f t="shared" si="599"/>
        <v>1</v>
      </c>
      <c r="AG2633" s="110">
        <f t="shared" si="600"/>
        <v>0</v>
      </c>
      <c r="AH2633" s="110">
        <f t="shared" si="601"/>
        <v>0</v>
      </c>
      <c r="AI2633" s="110">
        <f t="shared" si="602"/>
        <v>1</v>
      </c>
      <c r="AJ2633" s="100">
        <f>ROW()</f>
        <v>2633</v>
      </c>
      <c r="AK2633" s="100" t="e">
        <f>INDEX('BadRows RECART'!$C$2:$C$1207,MATCH(monthly_gwh_mw!AJ2633,'BadRows RECART'!$D$2:$D$1207,0))</f>
        <v>#N/A</v>
      </c>
    </row>
    <row r="2634" spans="1:37" ht="20">
      <c r="A2634" s="106" t="s">
        <v>3907</v>
      </c>
      <c r="B2634" s="106" t="s">
        <v>437</v>
      </c>
      <c r="C2634" s="106" t="s">
        <v>6313</v>
      </c>
      <c r="D2634" s="168">
        <v>2020</v>
      </c>
      <c r="E2634" s="168">
        <v>1</v>
      </c>
      <c r="F2634" s="169">
        <v>0</v>
      </c>
      <c r="G2634" s="212" t="s">
        <v>6314</v>
      </c>
      <c r="H2634" s="212" t="s">
        <v>6314</v>
      </c>
      <c r="I2634" s="106" t="s">
        <v>556</v>
      </c>
      <c r="K2634" s="83" t="s">
        <v>6314</v>
      </c>
      <c r="L2634" s="83" t="s">
        <v>6314</v>
      </c>
      <c r="M2634" s="45" t="str">
        <f>IF(
ISNA(INDEX(resources!E:E,MATCH(B2634,resources!B:B,0))),"fillme",
INDEX(resources!E:E,MATCH(B2634,resources!B:B,0)))</f>
        <v>transfer_purchase</v>
      </c>
      <c r="N2634" s="45">
        <v>1</v>
      </c>
      <c r="O2634" s="83" t="str">
        <f>IFERROR(INDEX(resources!K:K,MATCH(B2634,resources!B:B,0)),"fillme")</f>
        <v>unknown</v>
      </c>
      <c r="P2634" s="89" t="str">
        <f t="shared" si="590"/>
        <v>unknown_2020_1</v>
      </c>
      <c r="Q2634" s="87">
        <f>INDEX(elcc!G:G,MATCH(P2634,elcc!D:D,0))</f>
        <v>0</v>
      </c>
      <c r="R2634" s="89">
        <f t="shared" si="591"/>
        <v>1</v>
      </c>
      <c r="S2634" s="89" t="s">
        <v>6314</v>
      </c>
      <c r="T2634" s="89" t="s">
        <v>6314</v>
      </c>
      <c r="U2634" s="90" t="str">
        <f t="shared" si="592"/>
        <v>ok</v>
      </c>
      <c r="V2634" s="63" t="str">
        <f>INDEX(resources!F:F,MATCH(B2634,resources!B:B,0))</f>
        <v>special</v>
      </c>
      <c r="W2634" s="110">
        <f t="shared" si="593"/>
        <v>0</v>
      </c>
      <c r="X2634" s="110">
        <f t="shared" si="594"/>
        <v>0</v>
      </c>
      <c r="Y2634" s="110" t="str">
        <f t="shared" si="595"/>
        <v>transfer_purchase_raonly_na_CONFIDENTIAL</v>
      </c>
      <c r="Z2634" s="110">
        <f>IF(COUNTIFS($Y$2:Y2634,Y2634)=1,1,0)</f>
        <v>0</v>
      </c>
      <c r="AA2634" s="110">
        <f>SUM($Z$2:Z2634)*Z2634</f>
        <v>0</v>
      </c>
      <c r="AB2634" s="110">
        <f>COUNTIFS(resources!B:B,B2634)</f>
        <v>1</v>
      </c>
      <c r="AC2634" s="110">
        <f t="shared" si="596"/>
        <v>1</v>
      </c>
      <c r="AD2634" s="110">
        <f t="shared" si="597"/>
        <v>1</v>
      </c>
      <c r="AE2634" s="110">
        <f t="shared" si="598"/>
        <v>0</v>
      </c>
      <c r="AF2634" s="110">
        <f t="shared" si="599"/>
        <v>1</v>
      </c>
      <c r="AG2634" s="110">
        <f t="shared" si="600"/>
        <v>0</v>
      </c>
      <c r="AH2634" s="110">
        <f t="shared" si="601"/>
        <v>0</v>
      </c>
      <c r="AI2634" s="110">
        <f t="shared" si="602"/>
        <v>1</v>
      </c>
      <c r="AJ2634" s="100">
        <f>ROW()</f>
        <v>2634</v>
      </c>
      <c r="AK2634" s="100" t="e">
        <f>INDEX('BadRows RECART'!$C$2:$C$1207,MATCH(monthly_gwh_mw!AJ2634,'BadRows RECART'!$D$2:$D$1207,0))</f>
        <v>#N/A</v>
      </c>
    </row>
    <row r="2635" spans="1:37" ht="20">
      <c r="A2635" s="106" t="s">
        <v>3907</v>
      </c>
      <c r="B2635" s="106" t="s">
        <v>437</v>
      </c>
      <c r="C2635" s="106" t="s">
        <v>6313</v>
      </c>
      <c r="D2635" s="168">
        <v>2020</v>
      </c>
      <c r="E2635" s="168">
        <v>1</v>
      </c>
      <c r="F2635" s="169">
        <v>0</v>
      </c>
      <c r="G2635" s="212" t="s">
        <v>6314</v>
      </c>
      <c r="H2635" s="212" t="s">
        <v>6314</v>
      </c>
      <c r="I2635" s="106" t="s">
        <v>556</v>
      </c>
      <c r="K2635" s="83" t="s">
        <v>6314</v>
      </c>
      <c r="L2635" s="83" t="s">
        <v>6314</v>
      </c>
      <c r="M2635" s="45" t="str">
        <f>IF(
ISNA(INDEX(resources!E:E,MATCH(B2635,resources!B:B,0))),"fillme",
INDEX(resources!E:E,MATCH(B2635,resources!B:B,0)))</f>
        <v>transfer_purchase</v>
      </c>
      <c r="N2635" s="45">
        <v>1</v>
      </c>
      <c r="O2635" s="83" t="str">
        <f>IFERROR(INDEX(resources!K:K,MATCH(B2635,resources!B:B,0)),"fillme")</f>
        <v>unknown</v>
      </c>
      <c r="P2635" s="89" t="str">
        <f t="shared" si="590"/>
        <v>unknown_2020_1</v>
      </c>
      <c r="Q2635" s="87">
        <f>INDEX(elcc!G:G,MATCH(P2635,elcc!D:D,0))</f>
        <v>0</v>
      </c>
      <c r="R2635" s="89">
        <f t="shared" si="591"/>
        <v>1</v>
      </c>
      <c r="S2635" s="89" t="s">
        <v>6314</v>
      </c>
      <c r="T2635" s="89" t="s">
        <v>6314</v>
      </c>
      <c r="U2635" s="90" t="str">
        <f t="shared" si="592"/>
        <v>ok</v>
      </c>
      <c r="V2635" s="63" t="str">
        <f>INDEX(resources!F:F,MATCH(B2635,resources!B:B,0))</f>
        <v>special</v>
      </c>
      <c r="W2635" s="110">
        <f t="shared" si="593"/>
        <v>0</v>
      </c>
      <c r="X2635" s="110">
        <f t="shared" si="594"/>
        <v>0</v>
      </c>
      <c r="Y2635" s="110" t="str">
        <f t="shared" si="595"/>
        <v>transfer_purchase_raonly_na_CONFIDENTIAL</v>
      </c>
      <c r="Z2635" s="110">
        <f>IF(COUNTIFS($Y$2:Y2635,Y2635)=1,1,0)</f>
        <v>0</v>
      </c>
      <c r="AA2635" s="110">
        <f>SUM($Z$2:Z2635)*Z2635</f>
        <v>0</v>
      </c>
      <c r="AB2635" s="110">
        <f>COUNTIFS(resources!B:B,B2635)</f>
        <v>1</v>
      </c>
      <c r="AC2635" s="110">
        <f t="shared" si="596"/>
        <v>1</v>
      </c>
      <c r="AD2635" s="110">
        <f t="shared" si="597"/>
        <v>1</v>
      </c>
      <c r="AE2635" s="110">
        <f t="shared" si="598"/>
        <v>0</v>
      </c>
      <c r="AF2635" s="110">
        <f t="shared" si="599"/>
        <v>1</v>
      </c>
      <c r="AG2635" s="110">
        <f t="shared" si="600"/>
        <v>0</v>
      </c>
      <c r="AH2635" s="110">
        <f t="shared" si="601"/>
        <v>0</v>
      </c>
      <c r="AI2635" s="110">
        <f t="shared" si="602"/>
        <v>1</v>
      </c>
      <c r="AJ2635" s="100">
        <f>ROW()</f>
        <v>2635</v>
      </c>
      <c r="AK2635" s="100" t="e">
        <f>INDEX('BadRows RECART'!$C$2:$C$1207,MATCH(monthly_gwh_mw!AJ2635,'BadRows RECART'!$D$2:$D$1207,0))</f>
        <v>#N/A</v>
      </c>
    </row>
    <row r="2636" spans="1:37" ht="20">
      <c r="A2636" s="106" t="s">
        <v>3907</v>
      </c>
      <c r="B2636" s="106" t="s">
        <v>437</v>
      </c>
      <c r="C2636" s="106" t="s">
        <v>6313</v>
      </c>
      <c r="D2636" s="168">
        <v>2020</v>
      </c>
      <c r="E2636" s="168">
        <v>2</v>
      </c>
      <c r="F2636" s="169">
        <v>0</v>
      </c>
      <c r="G2636" s="212" t="s">
        <v>6314</v>
      </c>
      <c r="H2636" s="212" t="s">
        <v>6314</v>
      </c>
      <c r="I2636" s="106" t="s">
        <v>556</v>
      </c>
      <c r="K2636" s="83" t="s">
        <v>6314</v>
      </c>
      <c r="L2636" s="83" t="s">
        <v>6314</v>
      </c>
      <c r="M2636" s="45" t="str">
        <f>IF(
ISNA(INDEX(resources!E:E,MATCH(B2636,resources!B:B,0))),"fillme",
INDEX(resources!E:E,MATCH(B2636,resources!B:B,0)))</f>
        <v>transfer_purchase</v>
      </c>
      <c r="N2636" s="45">
        <v>1</v>
      </c>
      <c r="O2636" s="83" t="str">
        <f>IFERROR(INDEX(resources!K:K,MATCH(B2636,resources!B:B,0)),"fillme")</f>
        <v>unknown</v>
      </c>
      <c r="P2636" s="89" t="str">
        <f t="shared" si="590"/>
        <v>unknown_2020_2</v>
      </c>
      <c r="Q2636" s="87">
        <f>INDEX(elcc!G:G,MATCH(P2636,elcc!D:D,0))</f>
        <v>0</v>
      </c>
      <c r="R2636" s="89">
        <f t="shared" si="591"/>
        <v>1</v>
      </c>
      <c r="S2636" s="89" t="s">
        <v>6314</v>
      </c>
      <c r="T2636" s="89" t="s">
        <v>6314</v>
      </c>
      <c r="U2636" s="90" t="str">
        <f t="shared" si="592"/>
        <v>ok</v>
      </c>
      <c r="V2636" s="63" t="str">
        <f>INDEX(resources!F:F,MATCH(B2636,resources!B:B,0))</f>
        <v>special</v>
      </c>
      <c r="W2636" s="110">
        <f t="shared" si="593"/>
        <v>0</v>
      </c>
      <c r="X2636" s="110">
        <f t="shared" si="594"/>
        <v>0</v>
      </c>
      <c r="Y2636" s="110" t="str">
        <f t="shared" si="595"/>
        <v>transfer_purchase_raonly_na_CONFIDENTIAL</v>
      </c>
      <c r="Z2636" s="110">
        <f>IF(COUNTIFS($Y$2:Y2636,Y2636)=1,1,0)</f>
        <v>0</v>
      </c>
      <c r="AA2636" s="110">
        <f>SUM($Z$2:Z2636)*Z2636</f>
        <v>0</v>
      </c>
      <c r="AB2636" s="110">
        <f>COUNTIFS(resources!B:B,B2636)</f>
        <v>1</v>
      </c>
      <c r="AC2636" s="110">
        <f t="shared" si="596"/>
        <v>1</v>
      </c>
      <c r="AD2636" s="110">
        <f t="shared" si="597"/>
        <v>1</v>
      </c>
      <c r="AE2636" s="110">
        <f t="shared" si="598"/>
        <v>0</v>
      </c>
      <c r="AF2636" s="110">
        <f t="shared" si="599"/>
        <v>1</v>
      </c>
      <c r="AG2636" s="110">
        <f t="shared" si="600"/>
        <v>0</v>
      </c>
      <c r="AH2636" s="110">
        <f t="shared" si="601"/>
        <v>0</v>
      </c>
      <c r="AI2636" s="110">
        <f t="shared" si="602"/>
        <v>1</v>
      </c>
      <c r="AJ2636" s="100">
        <f>ROW()</f>
        <v>2636</v>
      </c>
      <c r="AK2636" s="100" t="e">
        <f>INDEX('BadRows RECART'!$C$2:$C$1207,MATCH(monthly_gwh_mw!AJ2636,'BadRows RECART'!$D$2:$D$1207,0))</f>
        <v>#N/A</v>
      </c>
    </row>
    <row r="2637" spans="1:37" ht="20">
      <c r="A2637" s="106" t="s">
        <v>3907</v>
      </c>
      <c r="B2637" s="106" t="s">
        <v>437</v>
      </c>
      <c r="C2637" s="106" t="s">
        <v>6313</v>
      </c>
      <c r="D2637" s="168">
        <v>2020</v>
      </c>
      <c r="E2637" s="168">
        <v>2</v>
      </c>
      <c r="F2637" s="169">
        <v>0</v>
      </c>
      <c r="G2637" s="212" t="s">
        <v>6314</v>
      </c>
      <c r="H2637" s="212" t="s">
        <v>6314</v>
      </c>
      <c r="I2637" s="106" t="s">
        <v>556</v>
      </c>
      <c r="K2637" s="83" t="s">
        <v>6314</v>
      </c>
      <c r="L2637" s="83" t="s">
        <v>6314</v>
      </c>
      <c r="M2637" s="45" t="str">
        <f>IF(
ISNA(INDEX(resources!E:E,MATCH(B2637,resources!B:B,0))),"fillme",
INDEX(resources!E:E,MATCH(B2637,resources!B:B,0)))</f>
        <v>transfer_purchase</v>
      </c>
      <c r="N2637" s="45">
        <v>1</v>
      </c>
      <c r="O2637" s="83" t="str">
        <f>IFERROR(INDEX(resources!K:K,MATCH(B2637,resources!B:B,0)),"fillme")</f>
        <v>unknown</v>
      </c>
      <c r="P2637" s="89" t="str">
        <f t="shared" si="590"/>
        <v>unknown_2020_2</v>
      </c>
      <c r="Q2637" s="87">
        <f>INDEX(elcc!G:G,MATCH(P2637,elcc!D:D,0))</f>
        <v>0</v>
      </c>
      <c r="R2637" s="89">
        <f t="shared" si="591"/>
        <v>1</v>
      </c>
      <c r="S2637" s="89" t="s">
        <v>6314</v>
      </c>
      <c r="T2637" s="89" t="s">
        <v>6314</v>
      </c>
      <c r="U2637" s="90" t="str">
        <f t="shared" si="592"/>
        <v>ok</v>
      </c>
      <c r="V2637" s="63" t="str">
        <f>INDEX(resources!F:F,MATCH(B2637,resources!B:B,0))</f>
        <v>special</v>
      </c>
      <c r="W2637" s="110">
        <f t="shared" si="593"/>
        <v>0</v>
      </c>
      <c r="X2637" s="110">
        <f t="shared" si="594"/>
        <v>0</v>
      </c>
      <c r="Y2637" s="110" t="str">
        <f t="shared" si="595"/>
        <v>transfer_purchase_raonly_na_CONFIDENTIAL</v>
      </c>
      <c r="Z2637" s="110">
        <f>IF(COUNTIFS($Y$2:Y2637,Y2637)=1,1,0)</f>
        <v>0</v>
      </c>
      <c r="AA2637" s="110">
        <f>SUM($Z$2:Z2637)*Z2637</f>
        <v>0</v>
      </c>
      <c r="AB2637" s="110">
        <f>COUNTIFS(resources!B:B,B2637)</f>
        <v>1</v>
      </c>
      <c r="AC2637" s="110">
        <f t="shared" si="596"/>
        <v>1</v>
      </c>
      <c r="AD2637" s="110">
        <f t="shared" si="597"/>
        <v>1</v>
      </c>
      <c r="AE2637" s="110">
        <f t="shared" si="598"/>
        <v>0</v>
      </c>
      <c r="AF2637" s="110">
        <f t="shared" si="599"/>
        <v>1</v>
      </c>
      <c r="AG2637" s="110">
        <f t="shared" si="600"/>
        <v>0</v>
      </c>
      <c r="AH2637" s="110">
        <f t="shared" si="601"/>
        <v>0</v>
      </c>
      <c r="AI2637" s="110">
        <f t="shared" si="602"/>
        <v>1</v>
      </c>
      <c r="AJ2637" s="100">
        <f>ROW()</f>
        <v>2637</v>
      </c>
      <c r="AK2637" s="100" t="e">
        <f>INDEX('BadRows RECART'!$C$2:$C$1207,MATCH(monthly_gwh_mw!AJ2637,'BadRows RECART'!$D$2:$D$1207,0))</f>
        <v>#N/A</v>
      </c>
    </row>
    <row r="2638" spans="1:37" ht="20">
      <c r="A2638" s="106" t="s">
        <v>3907</v>
      </c>
      <c r="B2638" s="106" t="s">
        <v>437</v>
      </c>
      <c r="C2638" s="106" t="s">
        <v>6313</v>
      </c>
      <c r="D2638" s="168">
        <v>2020</v>
      </c>
      <c r="E2638" s="168">
        <v>3</v>
      </c>
      <c r="F2638" s="169">
        <v>0</v>
      </c>
      <c r="G2638" s="212" t="s">
        <v>6314</v>
      </c>
      <c r="H2638" s="212" t="s">
        <v>6314</v>
      </c>
      <c r="I2638" s="106" t="s">
        <v>556</v>
      </c>
      <c r="K2638" s="83" t="s">
        <v>6314</v>
      </c>
      <c r="L2638" s="83" t="s">
        <v>6314</v>
      </c>
      <c r="M2638" s="45" t="str">
        <f>IF(
ISNA(INDEX(resources!E:E,MATCH(B2638,resources!B:B,0))),"fillme",
INDEX(resources!E:E,MATCH(B2638,resources!B:B,0)))</f>
        <v>transfer_purchase</v>
      </c>
      <c r="N2638" s="45">
        <v>1</v>
      </c>
      <c r="O2638" s="83" t="str">
        <f>IFERROR(INDEX(resources!K:K,MATCH(B2638,resources!B:B,0)),"fillme")</f>
        <v>unknown</v>
      </c>
      <c r="P2638" s="89" t="str">
        <f t="shared" si="590"/>
        <v>unknown_2020_3</v>
      </c>
      <c r="Q2638" s="87">
        <f>INDEX(elcc!G:G,MATCH(P2638,elcc!D:D,0))</f>
        <v>0</v>
      </c>
      <c r="R2638" s="89">
        <f t="shared" si="591"/>
        <v>1</v>
      </c>
      <c r="S2638" s="89" t="s">
        <v>6314</v>
      </c>
      <c r="T2638" s="89" t="s">
        <v>6314</v>
      </c>
      <c r="U2638" s="90" t="str">
        <f t="shared" si="592"/>
        <v>ok</v>
      </c>
      <c r="V2638" s="63" t="str">
        <f>INDEX(resources!F:F,MATCH(B2638,resources!B:B,0))</f>
        <v>special</v>
      </c>
      <c r="W2638" s="110">
        <f t="shared" si="593"/>
        <v>0</v>
      </c>
      <c r="X2638" s="110">
        <f t="shared" si="594"/>
        <v>0</v>
      </c>
      <c r="Y2638" s="110" t="str">
        <f t="shared" si="595"/>
        <v>transfer_purchase_raonly_na_CONFIDENTIAL</v>
      </c>
      <c r="Z2638" s="110">
        <f>IF(COUNTIFS($Y$2:Y2638,Y2638)=1,1,0)</f>
        <v>0</v>
      </c>
      <c r="AA2638" s="110">
        <f>SUM($Z$2:Z2638)*Z2638</f>
        <v>0</v>
      </c>
      <c r="AB2638" s="110">
        <f>COUNTIFS(resources!B:B,B2638)</f>
        <v>1</v>
      </c>
      <c r="AC2638" s="110">
        <f t="shared" si="596"/>
        <v>1</v>
      </c>
      <c r="AD2638" s="110">
        <f t="shared" si="597"/>
        <v>1</v>
      </c>
      <c r="AE2638" s="110">
        <f t="shared" si="598"/>
        <v>0</v>
      </c>
      <c r="AF2638" s="110">
        <f t="shared" si="599"/>
        <v>1</v>
      </c>
      <c r="AG2638" s="110">
        <f t="shared" si="600"/>
        <v>0</v>
      </c>
      <c r="AH2638" s="110">
        <f t="shared" si="601"/>
        <v>0</v>
      </c>
      <c r="AI2638" s="110">
        <f t="shared" si="602"/>
        <v>1</v>
      </c>
      <c r="AJ2638" s="100">
        <f>ROW()</f>
        <v>2638</v>
      </c>
      <c r="AK2638" s="100" t="e">
        <f>INDEX('BadRows RECART'!$C$2:$C$1207,MATCH(monthly_gwh_mw!AJ2638,'BadRows RECART'!$D$2:$D$1207,0))</f>
        <v>#N/A</v>
      </c>
    </row>
    <row r="2639" spans="1:37" ht="20">
      <c r="A2639" s="106" t="s">
        <v>3907</v>
      </c>
      <c r="B2639" s="106" t="s">
        <v>437</v>
      </c>
      <c r="C2639" s="106" t="s">
        <v>6313</v>
      </c>
      <c r="D2639" s="168">
        <v>2020</v>
      </c>
      <c r="E2639" s="168">
        <v>3</v>
      </c>
      <c r="F2639" s="169">
        <v>0</v>
      </c>
      <c r="G2639" s="212" t="s">
        <v>6314</v>
      </c>
      <c r="H2639" s="212" t="s">
        <v>6314</v>
      </c>
      <c r="I2639" s="106" t="s">
        <v>556</v>
      </c>
      <c r="K2639" s="83" t="s">
        <v>6314</v>
      </c>
      <c r="L2639" s="83" t="s">
        <v>6314</v>
      </c>
      <c r="M2639" s="45" t="str">
        <f>IF(
ISNA(INDEX(resources!E:E,MATCH(B2639,resources!B:B,0))),"fillme",
INDEX(resources!E:E,MATCH(B2639,resources!B:B,0)))</f>
        <v>transfer_purchase</v>
      </c>
      <c r="N2639" s="45">
        <v>1</v>
      </c>
      <c r="O2639" s="83" t="str">
        <f>IFERROR(INDEX(resources!K:K,MATCH(B2639,resources!B:B,0)),"fillme")</f>
        <v>unknown</v>
      </c>
      <c r="P2639" s="89" t="str">
        <f t="shared" si="590"/>
        <v>unknown_2020_3</v>
      </c>
      <c r="Q2639" s="87">
        <f>INDEX(elcc!G:G,MATCH(P2639,elcc!D:D,0))</f>
        <v>0</v>
      </c>
      <c r="R2639" s="89">
        <f t="shared" si="591"/>
        <v>1</v>
      </c>
      <c r="S2639" s="89" t="s">
        <v>6314</v>
      </c>
      <c r="T2639" s="89" t="s">
        <v>6314</v>
      </c>
      <c r="U2639" s="90" t="str">
        <f t="shared" si="592"/>
        <v>ok</v>
      </c>
      <c r="V2639" s="63" t="str">
        <f>INDEX(resources!F:F,MATCH(B2639,resources!B:B,0))</f>
        <v>special</v>
      </c>
      <c r="W2639" s="110">
        <f t="shared" si="593"/>
        <v>0</v>
      </c>
      <c r="X2639" s="110">
        <f t="shared" si="594"/>
        <v>0</v>
      </c>
      <c r="Y2639" s="110" t="str">
        <f t="shared" si="595"/>
        <v>transfer_purchase_raonly_na_CONFIDENTIAL</v>
      </c>
      <c r="Z2639" s="110">
        <f>IF(COUNTIFS($Y$2:Y2639,Y2639)=1,1,0)</f>
        <v>0</v>
      </c>
      <c r="AA2639" s="110">
        <f>SUM($Z$2:Z2639)*Z2639</f>
        <v>0</v>
      </c>
      <c r="AB2639" s="110">
        <f>COUNTIFS(resources!B:B,B2639)</f>
        <v>1</v>
      </c>
      <c r="AC2639" s="110">
        <f t="shared" si="596"/>
        <v>1</v>
      </c>
      <c r="AD2639" s="110">
        <f t="shared" si="597"/>
        <v>1</v>
      </c>
      <c r="AE2639" s="110">
        <f t="shared" si="598"/>
        <v>0</v>
      </c>
      <c r="AF2639" s="110">
        <f t="shared" si="599"/>
        <v>1</v>
      </c>
      <c r="AG2639" s="110">
        <f t="shared" si="600"/>
        <v>0</v>
      </c>
      <c r="AH2639" s="110">
        <f t="shared" si="601"/>
        <v>0</v>
      </c>
      <c r="AI2639" s="110">
        <f t="shared" si="602"/>
        <v>1</v>
      </c>
      <c r="AJ2639" s="100">
        <f>ROW()</f>
        <v>2639</v>
      </c>
      <c r="AK2639" s="100" t="e">
        <f>INDEX('BadRows RECART'!$C$2:$C$1207,MATCH(monthly_gwh_mw!AJ2639,'BadRows RECART'!$D$2:$D$1207,0))</f>
        <v>#N/A</v>
      </c>
    </row>
    <row r="2640" spans="1:37" ht="20">
      <c r="A2640" s="106" t="s">
        <v>3907</v>
      </c>
      <c r="B2640" s="106" t="s">
        <v>437</v>
      </c>
      <c r="C2640" s="106" t="s">
        <v>6313</v>
      </c>
      <c r="D2640" s="168">
        <v>2020</v>
      </c>
      <c r="E2640" s="168">
        <v>4</v>
      </c>
      <c r="F2640" s="169">
        <v>0</v>
      </c>
      <c r="G2640" s="212" t="s">
        <v>6314</v>
      </c>
      <c r="H2640" s="212" t="s">
        <v>6314</v>
      </c>
      <c r="I2640" s="106" t="s">
        <v>556</v>
      </c>
      <c r="K2640" s="83" t="s">
        <v>6314</v>
      </c>
      <c r="L2640" s="83" t="s">
        <v>6314</v>
      </c>
      <c r="M2640" s="45" t="str">
        <f>IF(
ISNA(INDEX(resources!E:E,MATCH(B2640,resources!B:B,0))),"fillme",
INDEX(resources!E:E,MATCH(B2640,resources!B:B,0)))</f>
        <v>transfer_purchase</v>
      </c>
      <c r="N2640" s="45">
        <v>1</v>
      </c>
      <c r="O2640" s="83" t="str">
        <f>IFERROR(INDEX(resources!K:K,MATCH(B2640,resources!B:B,0)),"fillme")</f>
        <v>unknown</v>
      </c>
      <c r="P2640" s="89" t="str">
        <f t="shared" si="590"/>
        <v>unknown_2020_4</v>
      </c>
      <c r="Q2640" s="87">
        <f>INDEX(elcc!G:G,MATCH(P2640,elcc!D:D,0))</f>
        <v>0</v>
      </c>
      <c r="R2640" s="89">
        <f t="shared" si="591"/>
        <v>1</v>
      </c>
      <c r="S2640" s="89" t="s">
        <v>6314</v>
      </c>
      <c r="T2640" s="89" t="s">
        <v>6314</v>
      </c>
      <c r="U2640" s="90" t="str">
        <f t="shared" si="592"/>
        <v>ok</v>
      </c>
      <c r="V2640" s="63" t="str">
        <f>INDEX(resources!F:F,MATCH(B2640,resources!B:B,0))</f>
        <v>special</v>
      </c>
      <c r="W2640" s="110">
        <f t="shared" si="593"/>
        <v>0</v>
      </c>
      <c r="X2640" s="110">
        <f t="shared" si="594"/>
        <v>0</v>
      </c>
      <c r="Y2640" s="110" t="str">
        <f t="shared" si="595"/>
        <v>transfer_purchase_raonly_na_CONFIDENTIAL</v>
      </c>
      <c r="Z2640" s="110">
        <f>IF(COUNTIFS($Y$2:Y2640,Y2640)=1,1,0)</f>
        <v>0</v>
      </c>
      <c r="AA2640" s="110">
        <f>SUM($Z$2:Z2640)*Z2640</f>
        <v>0</v>
      </c>
      <c r="AB2640" s="110">
        <f>COUNTIFS(resources!B:B,B2640)</f>
        <v>1</v>
      </c>
      <c r="AC2640" s="110">
        <f t="shared" si="596"/>
        <v>1</v>
      </c>
      <c r="AD2640" s="110">
        <f t="shared" si="597"/>
        <v>1</v>
      </c>
      <c r="AE2640" s="110">
        <f t="shared" si="598"/>
        <v>0</v>
      </c>
      <c r="AF2640" s="110">
        <f t="shared" si="599"/>
        <v>1</v>
      </c>
      <c r="AG2640" s="110">
        <f t="shared" si="600"/>
        <v>0</v>
      </c>
      <c r="AH2640" s="110">
        <f t="shared" si="601"/>
        <v>0</v>
      </c>
      <c r="AI2640" s="110">
        <f t="shared" si="602"/>
        <v>1</v>
      </c>
      <c r="AJ2640" s="100">
        <f>ROW()</f>
        <v>2640</v>
      </c>
      <c r="AK2640" s="100" t="e">
        <f>INDEX('BadRows RECART'!$C$2:$C$1207,MATCH(monthly_gwh_mw!AJ2640,'BadRows RECART'!$D$2:$D$1207,0))</f>
        <v>#N/A</v>
      </c>
    </row>
    <row r="2641" spans="1:37" ht="20">
      <c r="A2641" s="106" t="s">
        <v>3907</v>
      </c>
      <c r="B2641" s="106" t="s">
        <v>437</v>
      </c>
      <c r="C2641" s="106" t="s">
        <v>6313</v>
      </c>
      <c r="D2641" s="168">
        <v>2020</v>
      </c>
      <c r="E2641" s="168">
        <v>4</v>
      </c>
      <c r="F2641" s="169">
        <v>0</v>
      </c>
      <c r="G2641" s="212" t="s">
        <v>6314</v>
      </c>
      <c r="H2641" s="212" t="s">
        <v>6314</v>
      </c>
      <c r="I2641" s="106" t="s">
        <v>556</v>
      </c>
      <c r="K2641" s="83" t="s">
        <v>6314</v>
      </c>
      <c r="L2641" s="83" t="s">
        <v>6314</v>
      </c>
      <c r="M2641" s="45" t="str">
        <f>IF(
ISNA(INDEX(resources!E:E,MATCH(B2641,resources!B:B,0))),"fillme",
INDEX(resources!E:E,MATCH(B2641,resources!B:B,0)))</f>
        <v>transfer_purchase</v>
      </c>
      <c r="N2641" s="45">
        <v>1</v>
      </c>
      <c r="O2641" s="83" t="str">
        <f>IFERROR(INDEX(resources!K:K,MATCH(B2641,resources!B:B,0)),"fillme")</f>
        <v>unknown</v>
      </c>
      <c r="P2641" s="89" t="str">
        <f t="shared" si="590"/>
        <v>unknown_2020_4</v>
      </c>
      <c r="Q2641" s="87">
        <f>INDEX(elcc!G:G,MATCH(P2641,elcc!D:D,0))</f>
        <v>0</v>
      </c>
      <c r="R2641" s="89">
        <f t="shared" si="591"/>
        <v>1</v>
      </c>
      <c r="S2641" s="89" t="s">
        <v>6314</v>
      </c>
      <c r="T2641" s="89" t="s">
        <v>6314</v>
      </c>
      <c r="U2641" s="90" t="str">
        <f t="shared" si="592"/>
        <v>ok</v>
      </c>
      <c r="V2641" s="63" t="str">
        <f>INDEX(resources!F:F,MATCH(B2641,resources!B:B,0))</f>
        <v>special</v>
      </c>
      <c r="W2641" s="110">
        <f t="shared" si="593"/>
        <v>0</v>
      </c>
      <c r="X2641" s="110">
        <f t="shared" si="594"/>
        <v>0</v>
      </c>
      <c r="Y2641" s="110" t="str">
        <f t="shared" si="595"/>
        <v>transfer_purchase_raonly_na_CONFIDENTIAL</v>
      </c>
      <c r="Z2641" s="110">
        <f>IF(COUNTIFS($Y$2:Y2641,Y2641)=1,1,0)</f>
        <v>0</v>
      </c>
      <c r="AA2641" s="110">
        <f>SUM($Z$2:Z2641)*Z2641</f>
        <v>0</v>
      </c>
      <c r="AB2641" s="110">
        <f>COUNTIFS(resources!B:B,B2641)</f>
        <v>1</v>
      </c>
      <c r="AC2641" s="110">
        <f t="shared" si="596"/>
        <v>1</v>
      </c>
      <c r="AD2641" s="110">
        <f t="shared" si="597"/>
        <v>1</v>
      </c>
      <c r="AE2641" s="110">
        <f t="shared" si="598"/>
        <v>0</v>
      </c>
      <c r="AF2641" s="110">
        <f t="shared" si="599"/>
        <v>1</v>
      </c>
      <c r="AG2641" s="110">
        <f t="shared" si="600"/>
        <v>0</v>
      </c>
      <c r="AH2641" s="110">
        <f t="shared" si="601"/>
        <v>0</v>
      </c>
      <c r="AI2641" s="110">
        <f t="shared" si="602"/>
        <v>1</v>
      </c>
      <c r="AJ2641" s="100">
        <f>ROW()</f>
        <v>2641</v>
      </c>
      <c r="AK2641" s="100" t="e">
        <f>INDEX('BadRows RECART'!$C$2:$C$1207,MATCH(monthly_gwh_mw!AJ2641,'BadRows RECART'!$D$2:$D$1207,0))</f>
        <v>#N/A</v>
      </c>
    </row>
    <row r="2642" spans="1:37" ht="20">
      <c r="A2642" s="106" t="s">
        <v>3907</v>
      </c>
      <c r="B2642" s="106" t="s">
        <v>437</v>
      </c>
      <c r="C2642" s="106" t="s">
        <v>6313</v>
      </c>
      <c r="D2642" s="168">
        <v>2020</v>
      </c>
      <c r="E2642" s="168">
        <v>6</v>
      </c>
      <c r="F2642" s="169">
        <v>0</v>
      </c>
      <c r="G2642" s="212" t="s">
        <v>6314</v>
      </c>
      <c r="H2642" s="212" t="s">
        <v>6314</v>
      </c>
      <c r="I2642" s="106" t="s">
        <v>556</v>
      </c>
      <c r="K2642" s="83" t="s">
        <v>6314</v>
      </c>
      <c r="L2642" s="83" t="s">
        <v>6314</v>
      </c>
      <c r="M2642" s="45" t="str">
        <f>IF(
ISNA(INDEX(resources!E:E,MATCH(B2642,resources!B:B,0))),"fillme",
INDEX(resources!E:E,MATCH(B2642,resources!B:B,0)))</f>
        <v>transfer_purchase</v>
      </c>
      <c r="N2642" s="45">
        <v>1</v>
      </c>
      <c r="O2642" s="83" t="str">
        <f>IFERROR(INDEX(resources!K:K,MATCH(B2642,resources!B:B,0)),"fillme")</f>
        <v>unknown</v>
      </c>
      <c r="P2642" s="89" t="str">
        <f t="shared" si="590"/>
        <v>unknown_2020_6</v>
      </c>
      <c r="Q2642" s="87">
        <f>INDEX(elcc!G:G,MATCH(P2642,elcc!D:D,0))</f>
        <v>0</v>
      </c>
      <c r="R2642" s="89">
        <f t="shared" si="591"/>
        <v>1</v>
      </c>
      <c r="S2642" s="89" t="s">
        <v>6314</v>
      </c>
      <c r="T2642" s="89" t="s">
        <v>6314</v>
      </c>
      <c r="U2642" s="90" t="str">
        <f t="shared" si="592"/>
        <v>ok</v>
      </c>
      <c r="V2642" s="63" t="str">
        <f>INDEX(resources!F:F,MATCH(B2642,resources!B:B,0))</f>
        <v>special</v>
      </c>
      <c r="W2642" s="110">
        <f t="shared" si="593"/>
        <v>0</v>
      </c>
      <c r="X2642" s="110">
        <f t="shared" si="594"/>
        <v>0</v>
      </c>
      <c r="Y2642" s="110" t="str">
        <f t="shared" si="595"/>
        <v>transfer_purchase_raonly_na_CONFIDENTIAL</v>
      </c>
      <c r="Z2642" s="110">
        <f>IF(COUNTIFS($Y$2:Y2642,Y2642)=1,1,0)</f>
        <v>0</v>
      </c>
      <c r="AA2642" s="110">
        <f>SUM($Z$2:Z2642)*Z2642</f>
        <v>0</v>
      </c>
      <c r="AB2642" s="110">
        <f>COUNTIFS(resources!B:B,B2642)</f>
        <v>1</v>
      </c>
      <c r="AC2642" s="110">
        <f t="shared" si="596"/>
        <v>1</v>
      </c>
      <c r="AD2642" s="110">
        <f t="shared" si="597"/>
        <v>1</v>
      </c>
      <c r="AE2642" s="110">
        <f t="shared" si="598"/>
        <v>0</v>
      </c>
      <c r="AF2642" s="110">
        <f t="shared" si="599"/>
        <v>1</v>
      </c>
      <c r="AG2642" s="110">
        <f t="shared" si="600"/>
        <v>0</v>
      </c>
      <c r="AH2642" s="110">
        <f t="shared" si="601"/>
        <v>0</v>
      </c>
      <c r="AI2642" s="110">
        <f t="shared" si="602"/>
        <v>1</v>
      </c>
      <c r="AJ2642" s="100">
        <f>ROW()</f>
        <v>2642</v>
      </c>
      <c r="AK2642" s="100" t="e">
        <f>INDEX('BadRows RECART'!$C$2:$C$1207,MATCH(monthly_gwh_mw!AJ2642,'BadRows RECART'!$D$2:$D$1207,0))</f>
        <v>#N/A</v>
      </c>
    </row>
    <row r="2643" spans="1:37" ht="20">
      <c r="A2643" s="106" t="s">
        <v>3907</v>
      </c>
      <c r="B2643" s="106" t="s">
        <v>437</v>
      </c>
      <c r="C2643" s="106" t="s">
        <v>6313</v>
      </c>
      <c r="D2643" s="168">
        <v>2020</v>
      </c>
      <c r="E2643" s="168">
        <v>7</v>
      </c>
      <c r="F2643" s="169">
        <v>0</v>
      </c>
      <c r="G2643" s="212" t="s">
        <v>6314</v>
      </c>
      <c r="H2643" s="212" t="s">
        <v>6314</v>
      </c>
      <c r="I2643" s="106" t="s">
        <v>556</v>
      </c>
      <c r="K2643" s="83" t="s">
        <v>6314</v>
      </c>
      <c r="L2643" s="83" t="s">
        <v>6314</v>
      </c>
      <c r="M2643" s="45" t="str">
        <f>IF(
ISNA(INDEX(resources!E:E,MATCH(B2643,resources!B:B,0))),"fillme",
INDEX(resources!E:E,MATCH(B2643,resources!B:B,0)))</f>
        <v>transfer_purchase</v>
      </c>
      <c r="N2643" s="45">
        <v>1</v>
      </c>
      <c r="O2643" s="83" t="str">
        <f>IFERROR(INDEX(resources!K:K,MATCH(B2643,resources!B:B,0)),"fillme")</f>
        <v>unknown</v>
      </c>
      <c r="P2643" s="89" t="str">
        <f t="shared" si="590"/>
        <v>unknown_2020_7</v>
      </c>
      <c r="Q2643" s="87">
        <f>INDEX(elcc!G:G,MATCH(P2643,elcc!D:D,0))</f>
        <v>0</v>
      </c>
      <c r="R2643" s="89">
        <f t="shared" si="591"/>
        <v>1</v>
      </c>
      <c r="S2643" s="89" t="s">
        <v>6314</v>
      </c>
      <c r="T2643" s="89" t="s">
        <v>6314</v>
      </c>
      <c r="U2643" s="90" t="str">
        <f t="shared" si="592"/>
        <v>ok</v>
      </c>
      <c r="V2643" s="63" t="str">
        <f>INDEX(resources!F:F,MATCH(B2643,resources!B:B,0))</f>
        <v>special</v>
      </c>
      <c r="W2643" s="110">
        <f t="shared" si="593"/>
        <v>0</v>
      </c>
      <c r="X2643" s="110">
        <f t="shared" si="594"/>
        <v>0</v>
      </c>
      <c r="Y2643" s="110" t="str">
        <f t="shared" si="595"/>
        <v>transfer_purchase_raonly_na_CONFIDENTIAL</v>
      </c>
      <c r="Z2643" s="110">
        <f>IF(COUNTIFS($Y$2:Y2643,Y2643)=1,1,0)</f>
        <v>0</v>
      </c>
      <c r="AA2643" s="110">
        <f>SUM($Z$2:Z2643)*Z2643</f>
        <v>0</v>
      </c>
      <c r="AB2643" s="110">
        <f>COUNTIFS(resources!B:B,B2643)</f>
        <v>1</v>
      </c>
      <c r="AC2643" s="110">
        <f t="shared" si="596"/>
        <v>1</v>
      </c>
      <c r="AD2643" s="110">
        <f t="shared" si="597"/>
        <v>1</v>
      </c>
      <c r="AE2643" s="110">
        <f t="shared" si="598"/>
        <v>0</v>
      </c>
      <c r="AF2643" s="110">
        <f t="shared" si="599"/>
        <v>1</v>
      </c>
      <c r="AG2643" s="110">
        <f t="shared" si="600"/>
        <v>0</v>
      </c>
      <c r="AH2643" s="110">
        <f t="shared" si="601"/>
        <v>0</v>
      </c>
      <c r="AI2643" s="110">
        <f t="shared" si="602"/>
        <v>1</v>
      </c>
      <c r="AJ2643" s="100">
        <f>ROW()</f>
        <v>2643</v>
      </c>
      <c r="AK2643" s="100" t="e">
        <f>INDEX('BadRows RECART'!$C$2:$C$1207,MATCH(monthly_gwh_mw!AJ2643,'BadRows RECART'!$D$2:$D$1207,0))</f>
        <v>#N/A</v>
      </c>
    </row>
    <row r="2644" spans="1:37" ht="20">
      <c r="A2644" s="106" t="s">
        <v>3907</v>
      </c>
      <c r="B2644" s="106" t="s">
        <v>437</v>
      </c>
      <c r="C2644" s="106" t="s">
        <v>6313</v>
      </c>
      <c r="D2644" s="168">
        <v>2020</v>
      </c>
      <c r="E2644" s="168">
        <v>9</v>
      </c>
      <c r="F2644" s="169">
        <v>0</v>
      </c>
      <c r="G2644" s="212" t="s">
        <v>6314</v>
      </c>
      <c r="H2644" s="212" t="s">
        <v>6314</v>
      </c>
      <c r="I2644" s="106" t="s">
        <v>556</v>
      </c>
      <c r="K2644" s="83" t="s">
        <v>6314</v>
      </c>
      <c r="L2644" s="83" t="s">
        <v>6314</v>
      </c>
      <c r="M2644" s="45" t="str">
        <f>IF(
ISNA(INDEX(resources!E:E,MATCH(B2644,resources!B:B,0))),"fillme",
INDEX(resources!E:E,MATCH(B2644,resources!B:B,0)))</f>
        <v>transfer_purchase</v>
      </c>
      <c r="N2644" s="45">
        <v>1</v>
      </c>
      <c r="O2644" s="83" t="str">
        <f>IFERROR(INDEX(resources!K:K,MATCH(B2644,resources!B:B,0)),"fillme")</f>
        <v>unknown</v>
      </c>
      <c r="P2644" s="89" t="str">
        <f t="shared" si="590"/>
        <v>unknown_2020_9</v>
      </c>
      <c r="Q2644" s="87">
        <f>INDEX(elcc!G:G,MATCH(P2644,elcc!D:D,0))</f>
        <v>0</v>
      </c>
      <c r="R2644" s="89">
        <f t="shared" si="591"/>
        <v>1</v>
      </c>
      <c r="S2644" s="89" t="s">
        <v>6314</v>
      </c>
      <c r="T2644" s="89" t="s">
        <v>6314</v>
      </c>
      <c r="U2644" s="90" t="str">
        <f t="shared" si="592"/>
        <v>ok</v>
      </c>
      <c r="V2644" s="63" t="str">
        <f>INDEX(resources!F:F,MATCH(B2644,resources!B:B,0))</f>
        <v>special</v>
      </c>
      <c r="W2644" s="110">
        <f t="shared" si="593"/>
        <v>0</v>
      </c>
      <c r="X2644" s="110">
        <f t="shared" si="594"/>
        <v>0</v>
      </c>
      <c r="Y2644" s="110" t="str">
        <f t="shared" si="595"/>
        <v>transfer_purchase_raonly_na_CONFIDENTIAL</v>
      </c>
      <c r="Z2644" s="110">
        <f>IF(COUNTIFS($Y$2:Y2644,Y2644)=1,1,0)</f>
        <v>0</v>
      </c>
      <c r="AA2644" s="110">
        <f>SUM($Z$2:Z2644)*Z2644</f>
        <v>0</v>
      </c>
      <c r="AB2644" s="110">
        <f>COUNTIFS(resources!B:B,B2644)</f>
        <v>1</v>
      </c>
      <c r="AC2644" s="110">
        <f t="shared" si="596"/>
        <v>1</v>
      </c>
      <c r="AD2644" s="110">
        <f t="shared" si="597"/>
        <v>1</v>
      </c>
      <c r="AE2644" s="110">
        <f t="shared" si="598"/>
        <v>0</v>
      </c>
      <c r="AF2644" s="110">
        <f t="shared" si="599"/>
        <v>1</v>
      </c>
      <c r="AG2644" s="110">
        <f t="shared" si="600"/>
        <v>0</v>
      </c>
      <c r="AH2644" s="110">
        <f t="shared" si="601"/>
        <v>0</v>
      </c>
      <c r="AI2644" s="110">
        <f t="shared" si="602"/>
        <v>1</v>
      </c>
      <c r="AJ2644" s="100">
        <f>ROW()</f>
        <v>2644</v>
      </c>
      <c r="AK2644" s="100" t="e">
        <f>INDEX('BadRows RECART'!$C$2:$C$1207,MATCH(monthly_gwh_mw!AJ2644,'BadRows RECART'!$D$2:$D$1207,0))</f>
        <v>#N/A</v>
      </c>
    </row>
    <row r="2645" spans="1:37" ht="20">
      <c r="A2645" s="106" t="s">
        <v>3907</v>
      </c>
      <c r="B2645" s="106" t="s">
        <v>437</v>
      </c>
      <c r="C2645" s="106" t="s">
        <v>6313</v>
      </c>
      <c r="D2645" s="168">
        <v>2020</v>
      </c>
      <c r="E2645" s="168">
        <v>10</v>
      </c>
      <c r="F2645" s="169">
        <v>0</v>
      </c>
      <c r="G2645" s="212" t="s">
        <v>6314</v>
      </c>
      <c r="H2645" s="212" t="s">
        <v>6314</v>
      </c>
      <c r="I2645" s="106" t="s">
        <v>556</v>
      </c>
      <c r="K2645" s="83" t="s">
        <v>6314</v>
      </c>
      <c r="L2645" s="83" t="s">
        <v>6314</v>
      </c>
      <c r="M2645" s="45" t="str">
        <f>IF(
ISNA(INDEX(resources!E:E,MATCH(B2645,resources!B:B,0))),"fillme",
INDEX(resources!E:E,MATCH(B2645,resources!B:B,0)))</f>
        <v>transfer_purchase</v>
      </c>
      <c r="N2645" s="45">
        <v>1</v>
      </c>
      <c r="O2645" s="83" t="str">
        <f>IFERROR(INDEX(resources!K:K,MATCH(B2645,resources!B:B,0)),"fillme")</f>
        <v>unknown</v>
      </c>
      <c r="P2645" s="89" t="str">
        <f t="shared" si="590"/>
        <v>unknown_2020_10</v>
      </c>
      <c r="Q2645" s="87">
        <f>INDEX(elcc!G:G,MATCH(P2645,elcc!D:D,0))</f>
        <v>0</v>
      </c>
      <c r="R2645" s="89">
        <f t="shared" si="591"/>
        <v>1</v>
      </c>
      <c r="S2645" s="89" t="s">
        <v>6314</v>
      </c>
      <c r="T2645" s="89" t="s">
        <v>6314</v>
      </c>
      <c r="U2645" s="90" t="str">
        <f t="shared" si="592"/>
        <v>ok</v>
      </c>
      <c r="V2645" s="63" t="str">
        <f>INDEX(resources!F:F,MATCH(B2645,resources!B:B,0))</f>
        <v>special</v>
      </c>
      <c r="W2645" s="110">
        <f t="shared" si="593"/>
        <v>0</v>
      </c>
      <c r="X2645" s="110">
        <f t="shared" si="594"/>
        <v>0</v>
      </c>
      <c r="Y2645" s="110" t="str">
        <f t="shared" si="595"/>
        <v>transfer_purchase_raonly_na_CONFIDENTIAL</v>
      </c>
      <c r="Z2645" s="110">
        <f>IF(COUNTIFS($Y$2:Y2645,Y2645)=1,1,0)</f>
        <v>0</v>
      </c>
      <c r="AA2645" s="110">
        <f>SUM($Z$2:Z2645)*Z2645</f>
        <v>0</v>
      </c>
      <c r="AB2645" s="110">
        <f>COUNTIFS(resources!B:B,B2645)</f>
        <v>1</v>
      </c>
      <c r="AC2645" s="110">
        <f t="shared" si="596"/>
        <v>1</v>
      </c>
      <c r="AD2645" s="110">
        <f t="shared" si="597"/>
        <v>1</v>
      </c>
      <c r="AE2645" s="110">
        <f t="shared" si="598"/>
        <v>0</v>
      </c>
      <c r="AF2645" s="110">
        <f t="shared" si="599"/>
        <v>1</v>
      </c>
      <c r="AG2645" s="110">
        <f t="shared" si="600"/>
        <v>0</v>
      </c>
      <c r="AH2645" s="110">
        <f t="shared" si="601"/>
        <v>0</v>
      </c>
      <c r="AI2645" s="110">
        <f t="shared" si="602"/>
        <v>1</v>
      </c>
      <c r="AJ2645" s="100">
        <f>ROW()</f>
        <v>2645</v>
      </c>
      <c r="AK2645" s="100" t="e">
        <f>INDEX('BadRows RECART'!$C$2:$C$1207,MATCH(monthly_gwh_mw!AJ2645,'BadRows RECART'!$D$2:$D$1207,0))</f>
        <v>#N/A</v>
      </c>
    </row>
    <row r="2646" spans="1:37" ht="20">
      <c r="A2646" s="106" t="s">
        <v>3907</v>
      </c>
      <c r="B2646" s="106" t="s">
        <v>437</v>
      </c>
      <c r="C2646" s="106" t="s">
        <v>6313</v>
      </c>
      <c r="D2646" s="168">
        <v>2020</v>
      </c>
      <c r="E2646" s="168">
        <v>11</v>
      </c>
      <c r="F2646" s="169">
        <v>0</v>
      </c>
      <c r="G2646" s="212" t="s">
        <v>6314</v>
      </c>
      <c r="H2646" s="212" t="s">
        <v>6314</v>
      </c>
      <c r="I2646" s="106" t="s">
        <v>556</v>
      </c>
      <c r="K2646" s="83" t="s">
        <v>6314</v>
      </c>
      <c r="L2646" s="83" t="s">
        <v>6314</v>
      </c>
      <c r="M2646" s="45" t="str">
        <f>IF(
ISNA(INDEX(resources!E:E,MATCH(B2646,resources!B:B,0))),"fillme",
INDEX(resources!E:E,MATCH(B2646,resources!B:B,0)))</f>
        <v>transfer_purchase</v>
      </c>
      <c r="N2646" s="45">
        <v>1</v>
      </c>
      <c r="O2646" s="83" t="str">
        <f>IFERROR(INDEX(resources!K:K,MATCH(B2646,resources!B:B,0)),"fillme")</f>
        <v>unknown</v>
      </c>
      <c r="P2646" s="89" t="str">
        <f t="shared" si="590"/>
        <v>unknown_2020_11</v>
      </c>
      <c r="Q2646" s="87">
        <f>INDEX(elcc!G:G,MATCH(P2646,elcc!D:D,0))</f>
        <v>0</v>
      </c>
      <c r="R2646" s="89">
        <f t="shared" si="591"/>
        <v>1</v>
      </c>
      <c r="S2646" s="89" t="s">
        <v>6314</v>
      </c>
      <c r="T2646" s="89" t="s">
        <v>6314</v>
      </c>
      <c r="U2646" s="90" t="str">
        <f t="shared" si="592"/>
        <v>ok</v>
      </c>
      <c r="V2646" s="63" t="str">
        <f>INDEX(resources!F:F,MATCH(B2646,resources!B:B,0))</f>
        <v>special</v>
      </c>
      <c r="W2646" s="110">
        <f t="shared" si="593"/>
        <v>0</v>
      </c>
      <c r="X2646" s="110">
        <f t="shared" si="594"/>
        <v>0</v>
      </c>
      <c r="Y2646" s="110" t="str">
        <f t="shared" si="595"/>
        <v>transfer_purchase_raonly_na_CONFIDENTIAL</v>
      </c>
      <c r="Z2646" s="110">
        <f>IF(COUNTIFS($Y$2:Y2646,Y2646)=1,1,0)</f>
        <v>0</v>
      </c>
      <c r="AA2646" s="110">
        <f>SUM($Z$2:Z2646)*Z2646</f>
        <v>0</v>
      </c>
      <c r="AB2646" s="110">
        <f>COUNTIFS(resources!B:B,B2646)</f>
        <v>1</v>
      </c>
      <c r="AC2646" s="110">
        <f t="shared" si="596"/>
        <v>1</v>
      </c>
      <c r="AD2646" s="110">
        <f t="shared" si="597"/>
        <v>1</v>
      </c>
      <c r="AE2646" s="110">
        <f t="shared" si="598"/>
        <v>0</v>
      </c>
      <c r="AF2646" s="110">
        <f t="shared" si="599"/>
        <v>1</v>
      </c>
      <c r="AG2646" s="110">
        <f t="shared" si="600"/>
        <v>0</v>
      </c>
      <c r="AH2646" s="110">
        <f t="shared" si="601"/>
        <v>0</v>
      </c>
      <c r="AI2646" s="110">
        <f t="shared" si="602"/>
        <v>1</v>
      </c>
      <c r="AJ2646" s="100">
        <f>ROW()</f>
        <v>2646</v>
      </c>
      <c r="AK2646" s="100" t="e">
        <f>INDEX('BadRows RECART'!$C$2:$C$1207,MATCH(monthly_gwh_mw!AJ2646,'BadRows RECART'!$D$2:$D$1207,0))</f>
        <v>#N/A</v>
      </c>
    </row>
    <row r="2647" spans="1:37" ht="20">
      <c r="A2647" s="106" t="s">
        <v>3907</v>
      </c>
      <c r="B2647" s="106" t="s">
        <v>437</v>
      </c>
      <c r="C2647" s="106" t="s">
        <v>6313</v>
      </c>
      <c r="D2647" s="168">
        <v>2020</v>
      </c>
      <c r="E2647" s="168">
        <v>12</v>
      </c>
      <c r="F2647" s="169">
        <v>0</v>
      </c>
      <c r="G2647" s="212" t="s">
        <v>6314</v>
      </c>
      <c r="H2647" s="212" t="s">
        <v>6314</v>
      </c>
      <c r="I2647" s="106" t="s">
        <v>556</v>
      </c>
      <c r="K2647" s="83" t="s">
        <v>6314</v>
      </c>
      <c r="L2647" s="83" t="s">
        <v>6314</v>
      </c>
      <c r="M2647" s="45" t="str">
        <f>IF(
ISNA(INDEX(resources!E:E,MATCH(B2647,resources!B:B,0))),"fillme",
INDEX(resources!E:E,MATCH(B2647,resources!B:B,0)))</f>
        <v>transfer_purchase</v>
      </c>
      <c r="N2647" s="45">
        <v>1</v>
      </c>
      <c r="O2647" s="83" t="str">
        <f>IFERROR(INDEX(resources!K:K,MATCH(B2647,resources!B:B,0)),"fillme")</f>
        <v>unknown</v>
      </c>
      <c r="P2647" s="89" t="str">
        <f t="shared" si="590"/>
        <v>unknown_2020_12</v>
      </c>
      <c r="Q2647" s="87">
        <f>INDEX(elcc!G:G,MATCH(P2647,elcc!D:D,0))</f>
        <v>0</v>
      </c>
      <c r="R2647" s="89">
        <f t="shared" si="591"/>
        <v>1</v>
      </c>
      <c r="S2647" s="89" t="s">
        <v>6314</v>
      </c>
      <c r="T2647" s="89" t="s">
        <v>6314</v>
      </c>
      <c r="U2647" s="90" t="str">
        <f t="shared" si="592"/>
        <v>ok</v>
      </c>
      <c r="V2647" s="63" t="str">
        <f>INDEX(resources!F:F,MATCH(B2647,resources!B:B,0))</f>
        <v>special</v>
      </c>
      <c r="W2647" s="110">
        <f t="shared" si="593"/>
        <v>0</v>
      </c>
      <c r="X2647" s="110">
        <f t="shared" si="594"/>
        <v>0</v>
      </c>
      <c r="Y2647" s="110" t="str">
        <f t="shared" si="595"/>
        <v>transfer_purchase_raonly_na_CONFIDENTIAL</v>
      </c>
      <c r="Z2647" s="110">
        <f>IF(COUNTIFS($Y$2:Y2647,Y2647)=1,1,0)</f>
        <v>0</v>
      </c>
      <c r="AA2647" s="110">
        <f>SUM($Z$2:Z2647)*Z2647</f>
        <v>0</v>
      </c>
      <c r="AB2647" s="110">
        <f>COUNTIFS(resources!B:B,B2647)</f>
        <v>1</v>
      </c>
      <c r="AC2647" s="110">
        <f t="shared" si="596"/>
        <v>1</v>
      </c>
      <c r="AD2647" s="110">
        <f t="shared" si="597"/>
        <v>1</v>
      </c>
      <c r="AE2647" s="110">
        <f t="shared" si="598"/>
        <v>0</v>
      </c>
      <c r="AF2647" s="110">
        <f t="shared" si="599"/>
        <v>1</v>
      </c>
      <c r="AG2647" s="110">
        <f t="shared" si="600"/>
        <v>0</v>
      </c>
      <c r="AH2647" s="110">
        <f t="shared" si="601"/>
        <v>0</v>
      </c>
      <c r="AI2647" s="110">
        <f t="shared" si="602"/>
        <v>1</v>
      </c>
      <c r="AJ2647" s="100">
        <f>ROW()</f>
        <v>2647</v>
      </c>
      <c r="AK2647" s="100" t="e">
        <f>INDEX('BadRows RECART'!$C$2:$C$1207,MATCH(monthly_gwh_mw!AJ2647,'BadRows RECART'!$D$2:$D$1207,0))</f>
        <v>#N/A</v>
      </c>
    </row>
    <row r="2648" spans="1:37" ht="20">
      <c r="A2648" s="106" t="s">
        <v>3907</v>
      </c>
      <c r="B2648" s="106" t="s">
        <v>437</v>
      </c>
      <c r="C2648" s="106" t="s">
        <v>6313</v>
      </c>
      <c r="D2648" s="168">
        <v>2020</v>
      </c>
      <c r="E2648" s="168">
        <v>12</v>
      </c>
      <c r="F2648" s="169">
        <v>0</v>
      </c>
      <c r="G2648" s="212" t="s">
        <v>6314</v>
      </c>
      <c r="H2648" s="212" t="s">
        <v>6314</v>
      </c>
      <c r="I2648" s="106" t="s">
        <v>556</v>
      </c>
      <c r="K2648" s="83" t="s">
        <v>6314</v>
      </c>
      <c r="L2648" s="83" t="s">
        <v>6314</v>
      </c>
      <c r="M2648" s="45" t="str">
        <f>IF(
ISNA(INDEX(resources!E:E,MATCH(B2648,resources!B:B,0))),"fillme",
INDEX(resources!E:E,MATCH(B2648,resources!B:B,0)))</f>
        <v>transfer_purchase</v>
      </c>
      <c r="N2648" s="45">
        <v>1</v>
      </c>
      <c r="O2648" s="83" t="str">
        <f>IFERROR(INDEX(resources!K:K,MATCH(B2648,resources!B:B,0)),"fillme")</f>
        <v>unknown</v>
      </c>
      <c r="P2648" s="89" t="str">
        <f t="shared" si="590"/>
        <v>unknown_2020_12</v>
      </c>
      <c r="Q2648" s="87">
        <f>INDEX(elcc!G:G,MATCH(P2648,elcc!D:D,0))</f>
        <v>0</v>
      </c>
      <c r="R2648" s="89">
        <f t="shared" si="591"/>
        <v>1</v>
      </c>
      <c r="S2648" s="89" t="s">
        <v>6314</v>
      </c>
      <c r="T2648" s="89" t="s">
        <v>6314</v>
      </c>
      <c r="U2648" s="90" t="str">
        <f t="shared" si="592"/>
        <v>ok</v>
      </c>
      <c r="V2648" s="63" t="str">
        <f>INDEX(resources!F:F,MATCH(B2648,resources!B:B,0))</f>
        <v>special</v>
      </c>
      <c r="W2648" s="110">
        <f t="shared" si="593"/>
        <v>0</v>
      </c>
      <c r="X2648" s="110">
        <f t="shared" si="594"/>
        <v>0</v>
      </c>
      <c r="Y2648" s="110" t="str">
        <f t="shared" si="595"/>
        <v>transfer_purchase_raonly_na_CONFIDENTIAL</v>
      </c>
      <c r="Z2648" s="110">
        <f>IF(COUNTIFS($Y$2:Y2648,Y2648)=1,1,0)</f>
        <v>0</v>
      </c>
      <c r="AA2648" s="110">
        <f>SUM($Z$2:Z2648)*Z2648</f>
        <v>0</v>
      </c>
      <c r="AB2648" s="110">
        <f>COUNTIFS(resources!B:B,B2648)</f>
        <v>1</v>
      </c>
      <c r="AC2648" s="110">
        <f t="shared" si="596"/>
        <v>1</v>
      </c>
      <c r="AD2648" s="110">
        <f t="shared" si="597"/>
        <v>1</v>
      </c>
      <c r="AE2648" s="110">
        <f t="shared" si="598"/>
        <v>0</v>
      </c>
      <c r="AF2648" s="110">
        <f t="shared" si="599"/>
        <v>1</v>
      </c>
      <c r="AG2648" s="110">
        <f t="shared" si="600"/>
        <v>0</v>
      </c>
      <c r="AH2648" s="110">
        <f t="shared" si="601"/>
        <v>0</v>
      </c>
      <c r="AI2648" s="110">
        <f t="shared" si="602"/>
        <v>1</v>
      </c>
      <c r="AJ2648" s="100">
        <f>ROW()</f>
        <v>2648</v>
      </c>
      <c r="AK2648" s="100" t="e">
        <f>INDEX('BadRows RECART'!$C$2:$C$1207,MATCH(monthly_gwh_mw!AJ2648,'BadRows RECART'!$D$2:$D$1207,0))</f>
        <v>#N/A</v>
      </c>
    </row>
    <row r="2649" spans="1:37" ht="20">
      <c r="A2649" s="106" t="s">
        <v>3907</v>
      </c>
      <c r="B2649" s="106" t="s">
        <v>437</v>
      </c>
      <c r="C2649" s="106" t="s">
        <v>6313</v>
      </c>
      <c r="D2649" s="168">
        <v>2020</v>
      </c>
      <c r="E2649" s="168">
        <v>1</v>
      </c>
      <c r="F2649" s="169">
        <v>0</v>
      </c>
      <c r="G2649" s="212" t="s">
        <v>6314</v>
      </c>
      <c r="H2649" s="212" t="s">
        <v>6314</v>
      </c>
      <c r="I2649" s="106" t="s">
        <v>556</v>
      </c>
      <c r="K2649" s="83" t="s">
        <v>6314</v>
      </c>
      <c r="L2649" s="83" t="s">
        <v>6314</v>
      </c>
      <c r="M2649" s="45" t="str">
        <f>IF(
ISNA(INDEX(resources!E:E,MATCH(B2649,resources!B:B,0))),"fillme",
INDEX(resources!E:E,MATCH(B2649,resources!B:B,0)))</f>
        <v>transfer_purchase</v>
      </c>
      <c r="N2649" s="45">
        <v>1</v>
      </c>
      <c r="O2649" s="83" t="str">
        <f>IFERROR(INDEX(resources!K:K,MATCH(B2649,resources!B:B,0)),"fillme")</f>
        <v>unknown</v>
      </c>
      <c r="P2649" s="89" t="str">
        <f t="shared" si="590"/>
        <v>unknown_2020_1</v>
      </c>
      <c r="Q2649" s="87">
        <f>INDEX(elcc!G:G,MATCH(P2649,elcc!D:D,0))</f>
        <v>0</v>
      </c>
      <c r="R2649" s="89">
        <f t="shared" si="591"/>
        <v>1</v>
      </c>
      <c r="S2649" s="89" t="s">
        <v>6314</v>
      </c>
      <c r="T2649" s="89" t="s">
        <v>6314</v>
      </c>
      <c r="U2649" s="90" t="str">
        <f t="shared" si="592"/>
        <v>ok</v>
      </c>
      <c r="V2649" s="63" t="str">
        <f>INDEX(resources!F:F,MATCH(B2649,resources!B:B,0))</f>
        <v>special</v>
      </c>
      <c r="W2649" s="110">
        <f t="shared" si="593"/>
        <v>0</v>
      </c>
      <c r="X2649" s="110">
        <f t="shared" si="594"/>
        <v>0</v>
      </c>
      <c r="Y2649" s="110" t="str">
        <f t="shared" si="595"/>
        <v>transfer_purchase_raonly_na_CONFIDENTIAL</v>
      </c>
      <c r="Z2649" s="110">
        <f>IF(COUNTIFS($Y$2:Y2649,Y2649)=1,1,0)</f>
        <v>0</v>
      </c>
      <c r="AA2649" s="110">
        <f>SUM($Z$2:Z2649)*Z2649</f>
        <v>0</v>
      </c>
      <c r="AB2649" s="110">
        <f>COUNTIFS(resources!B:B,B2649)</f>
        <v>1</v>
      </c>
      <c r="AC2649" s="110">
        <f t="shared" si="596"/>
        <v>1</v>
      </c>
      <c r="AD2649" s="110">
        <f t="shared" si="597"/>
        <v>1</v>
      </c>
      <c r="AE2649" s="110">
        <f t="shared" si="598"/>
        <v>0</v>
      </c>
      <c r="AF2649" s="110">
        <f t="shared" si="599"/>
        <v>1</v>
      </c>
      <c r="AG2649" s="110">
        <f t="shared" si="600"/>
        <v>0</v>
      </c>
      <c r="AH2649" s="110">
        <f t="shared" si="601"/>
        <v>0</v>
      </c>
      <c r="AI2649" s="110">
        <f t="shared" si="602"/>
        <v>1</v>
      </c>
      <c r="AJ2649" s="100">
        <f>ROW()</f>
        <v>2649</v>
      </c>
      <c r="AK2649" s="100" t="e">
        <f>INDEX('BadRows RECART'!$C$2:$C$1207,MATCH(monthly_gwh_mw!AJ2649,'BadRows RECART'!$D$2:$D$1207,0))</f>
        <v>#N/A</v>
      </c>
    </row>
    <row r="2650" spans="1:37" ht="20">
      <c r="A2650" s="106" t="s">
        <v>3907</v>
      </c>
      <c r="B2650" s="106" t="s">
        <v>437</v>
      </c>
      <c r="C2650" s="106" t="s">
        <v>6313</v>
      </c>
      <c r="D2650" s="168">
        <v>2020</v>
      </c>
      <c r="E2650" s="168">
        <v>2</v>
      </c>
      <c r="F2650" s="169">
        <v>0</v>
      </c>
      <c r="G2650" s="212" t="s">
        <v>6314</v>
      </c>
      <c r="H2650" s="212" t="s">
        <v>6314</v>
      </c>
      <c r="I2650" s="106" t="s">
        <v>556</v>
      </c>
      <c r="K2650" s="83" t="s">
        <v>6314</v>
      </c>
      <c r="L2650" s="83" t="s">
        <v>6314</v>
      </c>
      <c r="M2650" s="45" t="str">
        <f>IF(
ISNA(INDEX(resources!E:E,MATCH(B2650,resources!B:B,0))),"fillme",
INDEX(resources!E:E,MATCH(B2650,resources!B:B,0)))</f>
        <v>transfer_purchase</v>
      </c>
      <c r="N2650" s="45">
        <v>1</v>
      </c>
      <c r="O2650" s="83" t="str">
        <f>IFERROR(INDEX(resources!K:K,MATCH(B2650,resources!B:B,0)),"fillme")</f>
        <v>unknown</v>
      </c>
      <c r="P2650" s="89" t="str">
        <f t="shared" si="590"/>
        <v>unknown_2020_2</v>
      </c>
      <c r="Q2650" s="87">
        <f>INDEX(elcc!G:G,MATCH(P2650,elcc!D:D,0))</f>
        <v>0</v>
      </c>
      <c r="R2650" s="89">
        <f t="shared" si="591"/>
        <v>1</v>
      </c>
      <c r="S2650" s="89" t="s">
        <v>6314</v>
      </c>
      <c r="T2650" s="89" t="s">
        <v>6314</v>
      </c>
      <c r="U2650" s="90" t="str">
        <f t="shared" si="592"/>
        <v>ok</v>
      </c>
      <c r="V2650" s="63" t="str">
        <f>INDEX(resources!F:F,MATCH(B2650,resources!B:B,0))</f>
        <v>special</v>
      </c>
      <c r="W2650" s="110">
        <f t="shared" si="593"/>
        <v>0</v>
      </c>
      <c r="X2650" s="110">
        <f t="shared" si="594"/>
        <v>0</v>
      </c>
      <c r="Y2650" s="110" t="str">
        <f t="shared" si="595"/>
        <v>transfer_purchase_raonly_na_CONFIDENTIAL</v>
      </c>
      <c r="Z2650" s="110">
        <f>IF(COUNTIFS($Y$2:Y2650,Y2650)=1,1,0)</f>
        <v>0</v>
      </c>
      <c r="AA2650" s="110">
        <f>SUM($Z$2:Z2650)*Z2650</f>
        <v>0</v>
      </c>
      <c r="AB2650" s="110">
        <f>COUNTIFS(resources!B:B,B2650)</f>
        <v>1</v>
      </c>
      <c r="AC2650" s="110">
        <f t="shared" si="596"/>
        <v>1</v>
      </c>
      <c r="AD2650" s="110">
        <f t="shared" si="597"/>
        <v>1</v>
      </c>
      <c r="AE2650" s="110">
        <f t="shared" si="598"/>
        <v>0</v>
      </c>
      <c r="AF2650" s="110">
        <f t="shared" si="599"/>
        <v>1</v>
      </c>
      <c r="AG2650" s="110">
        <f t="shared" si="600"/>
        <v>0</v>
      </c>
      <c r="AH2650" s="110">
        <f t="shared" si="601"/>
        <v>0</v>
      </c>
      <c r="AI2650" s="110">
        <f t="shared" si="602"/>
        <v>1</v>
      </c>
      <c r="AJ2650" s="100">
        <f>ROW()</f>
        <v>2650</v>
      </c>
      <c r="AK2650" s="100" t="e">
        <f>INDEX('BadRows RECART'!$C$2:$C$1207,MATCH(monthly_gwh_mw!AJ2650,'BadRows RECART'!$D$2:$D$1207,0))</f>
        <v>#N/A</v>
      </c>
    </row>
    <row r="2651" spans="1:37" ht="20">
      <c r="A2651" s="106" t="s">
        <v>3907</v>
      </c>
      <c r="B2651" s="106" t="s">
        <v>437</v>
      </c>
      <c r="C2651" s="106" t="s">
        <v>6313</v>
      </c>
      <c r="D2651" s="168">
        <v>2020</v>
      </c>
      <c r="E2651" s="168">
        <v>3</v>
      </c>
      <c r="F2651" s="169">
        <v>0</v>
      </c>
      <c r="G2651" s="212" t="s">
        <v>6314</v>
      </c>
      <c r="H2651" s="212" t="s">
        <v>6314</v>
      </c>
      <c r="I2651" s="106" t="s">
        <v>556</v>
      </c>
      <c r="K2651" s="83" t="s">
        <v>6314</v>
      </c>
      <c r="L2651" s="83" t="s">
        <v>6314</v>
      </c>
      <c r="M2651" s="45" t="str">
        <f>IF(
ISNA(INDEX(resources!E:E,MATCH(B2651,resources!B:B,0))),"fillme",
INDEX(resources!E:E,MATCH(B2651,resources!B:B,0)))</f>
        <v>transfer_purchase</v>
      </c>
      <c r="N2651" s="45">
        <v>1</v>
      </c>
      <c r="O2651" s="83" t="str">
        <f>IFERROR(INDEX(resources!K:K,MATCH(B2651,resources!B:B,0)),"fillme")</f>
        <v>unknown</v>
      </c>
      <c r="P2651" s="89" t="str">
        <f t="shared" si="590"/>
        <v>unknown_2020_3</v>
      </c>
      <c r="Q2651" s="87">
        <f>INDEX(elcc!G:G,MATCH(P2651,elcc!D:D,0))</f>
        <v>0</v>
      </c>
      <c r="R2651" s="89">
        <f t="shared" si="591"/>
        <v>1</v>
      </c>
      <c r="S2651" s="89" t="s">
        <v>6314</v>
      </c>
      <c r="T2651" s="89" t="s">
        <v>6314</v>
      </c>
      <c r="U2651" s="90" t="str">
        <f t="shared" si="592"/>
        <v>ok</v>
      </c>
      <c r="V2651" s="63" t="str">
        <f>INDEX(resources!F:F,MATCH(B2651,resources!B:B,0))</f>
        <v>special</v>
      </c>
      <c r="W2651" s="110">
        <f t="shared" si="593"/>
        <v>0</v>
      </c>
      <c r="X2651" s="110">
        <f t="shared" si="594"/>
        <v>0</v>
      </c>
      <c r="Y2651" s="110" t="str">
        <f t="shared" si="595"/>
        <v>transfer_purchase_raonly_na_CONFIDENTIAL</v>
      </c>
      <c r="Z2651" s="110">
        <f>IF(COUNTIFS($Y$2:Y2651,Y2651)=1,1,0)</f>
        <v>0</v>
      </c>
      <c r="AA2651" s="110">
        <f>SUM($Z$2:Z2651)*Z2651</f>
        <v>0</v>
      </c>
      <c r="AB2651" s="110">
        <f>COUNTIFS(resources!B:B,B2651)</f>
        <v>1</v>
      </c>
      <c r="AC2651" s="110">
        <f t="shared" si="596"/>
        <v>1</v>
      </c>
      <c r="AD2651" s="110">
        <f t="shared" si="597"/>
        <v>1</v>
      </c>
      <c r="AE2651" s="110">
        <f t="shared" si="598"/>
        <v>0</v>
      </c>
      <c r="AF2651" s="110">
        <f t="shared" si="599"/>
        <v>1</v>
      </c>
      <c r="AG2651" s="110">
        <f t="shared" si="600"/>
        <v>0</v>
      </c>
      <c r="AH2651" s="110">
        <f t="shared" si="601"/>
        <v>0</v>
      </c>
      <c r="AI2651" s="110">
        <f t="shared" si="602"/>
        <v>1</v>
      </c>
      <c r="AJ2651" s="100">
        <f>ROW()</f>
        <v>2651</v>
      </c>
      <c r="AK2651" s="100" t="e">
        <f>INDEX('BadRows RECART'!$C$2:$C$1207,MATCH(monthly_gwh_mw!AJ2651,'BadRows RECART'!$D$2:$D$1207,0))</f>
        <v>#N/A</v>
      </c>
    </row>
    <row r="2652" spans="1:37" ht="20">
      <c r="A2652" s="106" t="s">
        <v>3907</v>
      </c>
      <c r="B2652" s="106" t="s">
        <v>437</v>
      </c>
      <c r="C2652" s="106" t="s">
        <v>6313</v>
      </c>
      <c r="D2652" s="168">
        <v>2020</v>
      </c>
      <c r="E2652" s="168">
        <v>3</v>
      </c>
      <c r="F2652" s="169">
        <v>0</v>
      </c>
      <c r="G2652" s="212" t="s">
        <v>6314</v>
      </c>
      <c r="H2652" s="212" t="s">
        <v>6314</v>
      </c>
      <c r="I2652" s="106" t="s">
        <v>556</v>
      </c>
      <c r="K2652" s="83" t="s">
        <v>6314</v>
      </c>
      <c r="L2652" s="83" t="s">
        <v>6314</v>
      </c>
      <c r="M2652" s="45" t="str">
        <f>IF(
ISNA(INDEX(resources!E:E,MATCH(B2652,resources!B:B,0))),"fillme",
INDEX(resources!E:E,MATCH(B2652,resources!B:B,0)))</f>
        <v>transfer_purchase</v>
      </c>
      <c r="N2652" s="45">
        <v>1</v>
      </c>
      <c r="O2652" s="83" t="str">
        <f>IFERROR(INDEX(resources!K:K,MATCH(B2652,resources!B:B,0)),"fillme")</f>
        <v>unknown</v>
      </c>
      <c r="P2652" s="89" t="str">
        <f t="shared" si="590"/>
        <v>unknown_2020_3</v>
      </c>
      <c r="Q2652" s="87">
        <f>INDEX(elcc!G:G,MATCH(P2652,elcc!D:D,0))</f>
        <v>0</v>
      </c>
      <c r="R2652" s="89">
        <f t="shared" si="591"/>
        <v>1</v>
      </c>
      <c r="S2652" s="89" t="s">
        <v>6314</v>
      </c>
      <c r="T2652" s="89" t="s">
        <v>6314</v>
      </c>
      <c r="U2652" s="90" t="str">
        <f t="shared" si="592"/>
        <v>ok</v>
      </c>
      <c r="V2652" s="63" t="str">
        <f>INDEX(resources!F:F,MATCH(B2652,resources!B:B,0))</f>
        <v>special</v>
      </c>
      <c r="W2652" s="110">
        <f t="shared" si="593"/>
        <v>0</v>
      </c>
      <c r="X2652" s="110">
        <f t="shared" si="594"/>
        <v>0</v>
      </c>
      <c r="Y2652" s="110" t="str">
        <f t="shared" si="595"/>
        <v>transfer_purchase_raonly_na_CONFIDENTIAL</v>
      </c>
      <c r="Z2652" s="110">
        <f>IF(COUNTIFS($Y$2:Y2652,Y2652)=1,1,0)</f>
        <v>0</v>
      </c>
      <c r="AA2652" s="110">
        <f>SUM($Z$2:Z2652)*Z2652</f>
        <v>0</v>
      </c>
      <c r="AB2652" s="110">
        <f>COUNTIFS(resources!B:B,B2652)</f>
        <v>1</v>
      </c>
      <c r="AC2652" s="110">
        <f t="shared" si="596"/>
        <v>1</v>
      </c>
      <c r="AD2652" s="110">
        <f t="shared" si="597"/>
        <v>1</v>
      </c>
      <c r="AE2652" s="110">
        <f t="shared" si="598"/>
        <v>0</v>
      </c>
      <c r="AF2652" s="110">
        <f t="shared" si="599"/>
        <v>1</v>
      </c>
      <c r="AG2652" s="110">
        <f t="shared" si="600"/>
        <v>0</v>
      </c>
      <c r="AH2652" s="110">
        <f t="shared" si="601"/>
        <v>0</v>
      </c>
      <c r="AI2652" s="110">
        <f t="shared" si="602"/>
        <v>1</v>
      </c>
      <c r="AJ2652" s="100">
        <f>ROW()</f>
        <v>2652</v>
      </c>
      <c r="AK2652" s="100" t="e">
        <f>INDEX('BadRows RECART'!$C$2:$C$1207,MATCH(monthly_gwh_mw!AJ2652,'BadRows RECART'!$D$2:$D$1207,0))</f>
        <v>#N/A</v>
      </c>
    </row>
    <row r="2653" spans="1:37" ht="20">
      <c r="A2653" s="106" t="s">
        <v>3907</v>
      </c>
      <c r="B2653" s="106" t="s">
        <v>437</v>
      </c>
      <c r="C2653" s="106" t="s">
        <v>6313</v>
      </c>
      <c r="D2653" s="168">
        <v>2020</v>
      </c>
      <c r="E2653" s="168">
        <v>11</v>
      </c>
      <c r="F2653" s="169">
        <v>0</v>
      </c>
      <c r="G2653" s="212" t="s">
        <v>6314</v>
      </c>
      <c r="H2653" s="212" t="s">
        <v>6314</v>
      </c>
      <c r="I2653" s="106" t="s">
        <v>556</v>
      </c>
      <c r="K2653" s="83" t="s">
        <v>6314</v>
      </c>
      <c r="L2653" s="83" t="s">
        <v>6314</v>
      </c>
      <c r="M2653" s="45" t="str">
        <f>IF(
ISNA(INDEX(resources!E:E,MATCH(B2653,resources!B:B,0))),"fillme",
INDEX(resources!E:E,MATCH(B2653,resources!B:B,0)))</f>
        <v>transfer_purchase</v>
      </c>
      <c r="N2653" s="45">
        <v>1</v>
      </c>
      <c r="O2653" s="83" t="str">
        <f>IFERROR(INDEX(resources!K:K,MATCH(B2653,resources!B:B,0)),"fillme")</f>
        <v>unknown</v>
      </c>
      <c r="P2653" s="89" t="str">
        <f t="shared" si="590"/>
        <v>unknown_2020_11</v>
      </c>
      <c r="Q2653" s="87">
        <f>INDEX(elcc!G:G,MATCH(P2653,elcc!D:D,0))</f>
        <v>0</v>
      </c>
      <c r="R2653" s="89">
        <f t="shared" si="591"/>
        <v>1</v>
      </c>
      <c r="S2653" s="89" t="s">
        <v>6314</v>
      </c>
      <c r="T2653" s="89" t="s">
        <v>6314</v>
      </c>
      <c r="U2653" s="90" t="str">
        <f t="shared" si="592"/>
        <v>ok</v>
      </c>
      <c r="V2653" s="63" t="str">
        <f>INDEX(resources!F:F,MATCH(B2653,resources!B:B,0))</f>
        <v>special</v>
      </c>
      <c r="W2653" s="110">
        <f t="shared" si="593"/>
        <v>0</v>
      </c>
      <c r="X2653" s="110">
        <f t="shared" si="594"/>
        <v>0</v>
      </c>
      <c r="Y2653" s="110" t="str">
        <f t="shared" si="595"/>
        <v>transfer_purchase_raonly_na_CONFIDENTIAL</v>
      </c>
      <c r="Z2653" s="110">
        <f>IF(COUNTIFS($Y$2:Y2653,Y2653)=1,1,0)</f>
        <v>0</v>
      </c>
      <c r="AA2653" s="110">
        <f>SUM($Z$2:Z2653)*Z2653</f>
        <v>0</v>
      </c>
      <c r="AB2653" s="110">
        <f>COUNTIFS(resources!B:B,B2653)</f>
        <v>1</v>
      </c>
      <c r="AC2653" s="110">
        <f t="shared" si="596"/>
        <v>1</v>
      </c>
      <c r="AD2653" s="110">
        <f t="shared" si="597"/>
        <v>1</v>
      </c>
      <c r="AE2653" s="110">
        <f t="shared" si="598"/>
        <v>0</v>
      </c>
      <c r="AF2653" s="110">
        <f t="shared" si="599"/>
        <v>1</v>
      </c>
      <c r="AG2653" s="110">
        <f t="shared" si="600"/>
        <v>0</v>
      </c>
      <c r="AH2653" s="110">
        <f t="shared" si="601"/>
        <v>0</v>
      </c>
      <c r="AI2653" s="110">
        <f t="shared" si="602"/>
        <v>1</v>
      </c>
      <c r="AJ2653" s="100">
        <f>ROW()</f>
        <v>2653</v>
      </c>
      <c r="AK2653" s="100" t="e">
        <f>INDEX('BadRows RECART'!$C$2:$C$1207,MATCH(monthly_gwh_mw!AJ2653,'BadRows RECART'!$D$2:$D$1207,0))</f>
        <v>#N/A</v>
      </c>
    </row>
    <row r="2654" spans="1:37" ht="20">
      <c r="A2654" s="106" t="s">
        <v>3907</v>
      </c>
      <c r="B2654" s="106" t="s">
        <v>437</v>
      </c>
      <c r="C2654" s="106" t="s">
        <v>6313</v>
      </c>
      <c r="D2654" s="168">
        <v>2020</v>
      </c>
      <c r="E2654" s="168">
        <v>12</v>
      </c>
      <c r="F2654" s="169">
        <v>0</v>
      </c>
      <c r="G2654" s="212" t="s">
        <v>6314</v>
      </c>
      <c r="H2654" s="212" t="s">
        <v>6314</v>
      </c>
      <c r="I2654" s="106" t="s">
        <v>556</v>
      </c>
      <c r="K2654" s="83" t="s">
        <v>6314</v>
      </c>
      <c r="L2654" s="83" t="s">
        <v>6314</v>
      </c>
      <c r="M2654" s="45" t="str">
        <f>IF(
ISNA(INDEX(resources!E:E,MATCH(B2654,resources!B:B,0))),"fillme",
INDEX(resources!E:E,MATCH(B2654,resources!B:B,0)))</f>
        <v>transfer_purchase</v>
      </c>
      <c r="N2654" s="45">
        <v>1</v>
      </c>
      <c r="O2654" s="83" t="str">
        <f>IFERROR(INDEX(resources!K:K,MATCH(B2654,resources!B:B,0)),"fillme")</f>
        <v>unknown</v>
      </c>
      <c r="P2654" s="89" t="str">
        <f t="shared" si="590"/>
        <v>unknown_2020_12</v>
      </c>
      <c r="Q2654" s="87">
        <f>INDEX(elcc!G:G,MATCH(P2654,elcc!D:D,0))</f>
        <v>0</v>
      </c>
      <c r="R2654" s="89">
        <f t="shared" si="591"/>
        <v>1</v>
      </c>
      <c r="S2654" s="89" t="s">
        <v>6314</v>
      </c>
      <c r="T2654" s="89" t="s">
        <v>6314</v>
      </c>
      <c r="U2654" s="90" t="str">
        <f t="shared" si="592"/>
        <v>ok</v>
      </c>
      <c r="V2654" s="63" t="str">
        <f>INDEX(resources!F:F,MATCH(B2654,resources!B:B,0))</f>
        <v>special</v>
      </c>
      <c r="W2654" s="110">
        <f t="shared" si="593"/>
        <v>0</v>
      </c>
      <c r="X2654" s="110">
        <f t="shared" si="594"/>
        <v>0</v>
      </c>
      <c r="Y2654" s="110" t="str">
        <f t="shared" si="595"/>
        <v>transfer_purchase_raonly_na_CONFIDENTIAL</v>
      </c>
      <c r="Z2654" s="110">
        <f>IF(COUNTIFS($Y$2:Y2654,Y2654)=1,1,0)</f>
        <v>0</v>
      </c>
      <c r="AA2654" s="110">
        <f>SUM($Z$2:Z2654)*Z2654</f>
        <v>0</v>
      </c>
      <c r="AB2654" s="110">
        <f>COUNTIFS(resources!B:B,B2654)</f>
        <v>1</v>
      </c>
      <c r="AC2654" s="110">
        <f t="shared" si="596"/>
        <v>1</v>
      </c>
      <c r="AD2654" s="110">
        <f t="shared" si="597"/>
        <v>1</v>
      </c>
      <c r="AE2654" s="110">
        <f t="shared" si="598"/>
        <v>0</v>
      </c>
      <c r="AF2654" s="110">
        <f t="shared" si="599"/>
        <v>1</v>
      </c>
      <c r="AG2654" s="110">
        <f t="shared" si="600"/>
        <v>0</v>
      </c>
      <c r="AH2654" s="110">
        <f t="shared" si="601"/>
        <v>0</v>
      </c>
      <c r="AI2654" s="110">
        <f t="shared" si="602"/>
        <v>1</v>
      </c>
      <c r="AJ2654" s="100">
        <f>ROW()</f>
        <v>2654</v>
      </c>
      <c r="AK2654" s="100" t="e">
        <f>INDEX('BadRows RECART'!$C$2:$C$1207,MATCH(monthly_gwh_mw!AJ2654,'BadRows RECART'!$D$2:$D$1207,0))</f>
        <v>#N/A</v>
      </c>
    </row>
    <row r="2655" spans="1:37" ht="20">
      <c r="A2655" s="106" t="s">
        <v>3907</v>
      </c>
      <c r="B2655" s="106" t="s">
        <v>437</v>
      </c>
      <c r="C2655" s="106" t="s">
        <v>6313</v>
      </c>
      <c r="D2655" s="168">
        <v>2020</v>
      </c>
      <c r="E2655" s="168">
        <v>11</v>
      </c>
      <c r="F2655" s="169">
        <v>0</v>
      </c>
      <c r="G2655" s="212" t="s">
        <v>6314</v>
      </c>
      <c r="H2655" s="212" t="s">
        <v>6314</v>
      </c>
      <c r="I2655" s="106" t="s">
        <v>556</v>
      </c>
      <c r="K2655" s="83" t="s">
        <v>6314</v>
      </c>
      <c r="L2655" s="83" t="s">
        <v>6314</v>
      </c>
      <c r="M2655" s="45" t="str">
        <f>IF(
ISNA(INDEX(resources!E:E,MATCH(B2655,resources!B:B,0))),"fillme",
INDEX(resources!E:E,MATCH(B2655,resources!B:B,0)))</f>
        <v>transfer_purchase</v>
      </c>
      <c r="N2655" s="45">
        <v>1</v>
      </c>
      <c r="O2655" s="83" t="str">
        <f>IFERROR(INDEX(resources!K:K,MATCH(B2655,resources!B:B,0)),"fillme")</f>
        <v>unknown</v>
      </c>
      <c r="P2655" s="89" t="str">
        <f t="shared" si="590"/>
        <v>unknown_2020_11</v>
      </c>
      <c r="Q2655" s="87">
        <f>INDEX(elcc!G:G,MATCH(P2655,elcc!D:D,0))</f>
        <v>0</v>
      </c>
      <c r="R2655" s="89">
        <f t="shared" si="591"/>
        <v>1</v>
      </c>
      <c r="S2655" s="89" t="s">
        <v>6314</v>
      </c>
      <c r="T2655" s="89" t="s">
        <v>6314</v>
      </c>
      <c r="U2655" s="90" t="str">
        <f t="shared" si="592"/>
        <v>ok</v>
      </c>
      <c r="V2655" s="63" t="str">
        <f>INDEX(resources!F:F,MATCH(B2655,resources!B:B,0))</f>
        <v>special</v>
      </c>
      <c r="W2655" s="110">
        <f t="shared" si="593"/>
        <v>0</v>
      </c>
      <c r="X2655" s="110">
        <f t="shared" si="594"/>
        <v>0</v>
      </c>
      <c r="Y2655" s="110" t="str">
        <f t="shared" si="595"/>
        <v>transfer_purchase_raonly_na_CONFIDENTIAL</v>
      </c>
      <c r="Z2655" s="110">
        <f>IF(COUNTIFS($Y$2:Y2655,Y2655)=1,1,0)</f>
        <v>0</v>
      </c>
      <c r="AA2655" s="110">
        <f>SUM($Z$2:Z2655)*Z2655</f>
        <v>0</v>
      </c>
      <c r="AB2655" s="110">
        <f>COUNTIFS(resources!B:B,B2655)</f>
        <v>1</v>
      </c>
      <c r="AC2655" s="110">
        <f t="shared" si="596"/>
        <v>1</v>
      </c>
      <c r="AD2655" s="110">
        <f t="shared" si="597"/>
        <v>1</v>
      </c>
      <c r="AE2655" s="110">
        <f t="shared" si="598"/>
        <v>0</v>
      </c>
      <c r="AF2655" s="110">
        <f t="shared" si="599"/>
        <v>1</v>
      </c>
      <c r="AG2655" s="110">
        <f t="shared" si="600"/>
        <v>0</v>
      </c>
      <c r="AH2655" s="110">
        <f t="shared" si="601"/>
        <v>0</v>
      </c>
      <c r="AI2655" s="110">
        <f t="shared" si="602"/>
        <v>1</v>
      </c>
      <c r="AJ2655" s="100">
        <f>ROW()</f>
        <v>2655</v>
      </c>
      <c r="AK2655" s="100" t="e">
        <f>INDEX('BadRows RECART'!$C$2:$C$1207,MATCH(monthly_gwh_mw!AJ2655,'BadRows RECART'!$D$2:$D$1207,0))</f>
        <v>#N/A</v>
      </c>
    </row>
    <row r="2656" spans="1:37" ht="20">
      <c r="A2656" s="106" t="s">
        <v>3907</v>
      </c>
      <c r="B2656" s="106" t="s">
        <v>437</v>
      </c>
      <c r="C2656" s="106" t="s">
        <v>6313</v>
      </c>
      <c r="D2656" s="168">
        <v>2020</v>
      </c>
      <c r="E2656" s="168">
        <v>12</v>
      </c>
      <c r="F2656" s="169">
        <v>0</v>
      </c>
      <c r="G2656" s="212" t="s">
        <v>6314</v>
      </c>
      <c r="H2656" s="212" t="s">
        <v>6314</v>
      </c>
      <c r="I2656" s="106" t="s">
        <v>556</v>
      </c>
      <c r="K2656" s="83" t="s">
        <v>6314</v>
      </c>
      <c r="L2656" s="83" t="s">
        <v>6314</v>
      </c>
      <c r="M2656" s="45" t="str">
        <f>IF(
ISNA(INDEX(resources!E:E,MATCH(B2656,resources!B:B,0))),"fillme",
INDEX(resources!E:E,MATCH(B2656,resources!B:B,0)))</f>
        <v>transfer_purchase</v>
      </c>
      <c r="N2656" s="45">
        <v>1</v>
      </c>
      <c r="O2656" s="83" t="str">
        <f>IFERROR(INDEX(resources!K:K,MATCH(B2656,resources!B:B,0)),"fillme")</f>
        <v>unknown</v>
      </c>
      <c r="P2656" s="89" t="str">
        <f t="shared" si="590"/>
        <v>unknown_2020_12</v>
      </c>
      <c r="Q2656" s="87">
        <f>INDEX(elcc!G:G,MATCH(P2656,elcc!D:D,0))</f>
        <v>0</v>
      </c>
      <c r="R2656" s="89">
        <f t="shared" si="591"/>
        <v>1</v>
      </c>
      <c r="S2656" s="89" t="s">
        <v>6314</v>
      </c>
      <c r="T2656" s="89" t="s">
        <v>6314</v>
      </c>
      <c r="U2656" s="90" t="str">
        <f t="shared" si="592"/>
        <v>ok</v>
      </c>
      <c r="V2656" s="63" t="str">
        <f>INDEX(resources!F:F,MATCH(B2656,resources!B:B,0))</f>
        <v>special</v>
      </c>
      <c r="W2656" s="110">
        <f t="shared" si="593"/>
        <v>0</v>
      </c>
      <c r="X2656" s="110">
        <f t="shared" si="594"/>
        <v>0</v>
      </c>
      <c r="Y2656" s="110" t="str">
        <f t="shared" si="595"/>
        <v>transfer_purchase_raonly_na_CONFIDENTIAL</v>
      </c>
      <c r="Z2656" s="110">
        <f>IF(COUNTIFS($Y$2:Y2656,Y2656)=1,1,0)</f>
        <v>0</v>
      </c>
      <c r="AA2656" s="110">
        <f>SUM($Z$2:Z2656)*Z2656</f>
        <v>0</v>
      </c>
      <c r="AB2656" s="110">
        <f>COUNTIFS(resources!B:B,B2656)</f>
        <v>1</v>
      </c>
      <c r="AC2656" s="110">
        <f t="shared" si="596"/>
        <v>1</v>
      </c>
      <c r="AD2656" s="110">
        <f t="shared" si="597"/>
        <v>1</v>
      </c>
      <c r="AE2656" s="110">
        <f t="shared" si="598"/>
        <v>0</v>
      </c>
      <c r="AF2656" s="110">
        <f t="shared" si="599"/>
        <v>1</v>
      </c>
      <c r="AG2656" s="110">
        <f t="shared" si="600"/>
        <v>0</v>
      </c>
      <c r="AH2656" s="110">
        <f t="shared" si="601"/>
        <v>0</v>
      </c>
      <c r="AI2656" s="110">
        <f t="shared" si="602"/>
        <v>1</v>
      </c>
      <c r="AJ2656" s="100">
        <f>ROW()</f>
        <v>2656</v>
      </c>
      <c r="AK2656" s="100" t="e">
        <f>INDEX('BadRows RECART'!$C$2:$C$1207,MATCH(monthly_gwh_mw!AJ2656,'BadRows RECART'!$D$2:$D$1207,0))</f>
        <v>#N/A</v>
      </c>
    </row>
    <row r="2657" spans="1:37" ht="20">
      <c r="A2657" s="106" t="s">
        <v>3907</v>
      </c>
      <c r="B2657" s="106" t="s">
        <v>437</v>
      </c>
      <c r="C2657" s="106" t="s">
        <v>6313</v>
      </c>
      <c r="D2657" s="168">
        <v>2020</v>
      </c>
      <c r="E2657" s="168">
        <v>1</v>
      </c>
      <c r="F2657" s="169">
        <v>0</v>
      </c>
      <c r="G2657" s="212" t="s">
        <v>6314</v>
      </c>
      <c r="H2657" s="212" t="s">
        <v>6314</v>
      </c>
      <c r="I2657" s="106" t="s">
        <v>556</v>
      </c>
      <c r="K2657" s="83" t="s">
        <v>6314</v>
      </c>
      <c r="L2657" s="83" t="s">
        <v>6314</v>
      </c>
      <c r="M2657" s="45" t="str">
        <f>IF(
ISNA(INDEX(resources!E:E,MATCH(B2657,resources!B:B,0))),"fillme",
INDEX(resources!E:E,MATCH(B2657,resources!B:B,0)))</f>
        <v>transfer_purchase</v>
      </c>
      <c r="N2657" s="45">
        <v>1</v>
      </c>
      <c r="O2657" s="83" t="str">
        <f>IFERROR(INDEX(resources!K:K,MATCH(B2657,resources!B:B,0)),"fillme")</f>
        <v>unknown</v>
      </c>
      <c r="P2657" s="89" t="str">
        <f t="shared" si="590"/>
        <v>unknown_2020_1</v>
      </c>
      <c r="Q2657" s="87">
        <f>INDEX(elcc!G:G,MATCH(P2657,elcc!D:D,0))</f>
        <v>0</v>
      </c>
      <c r="R2657" s="89">
        <f t="shared" si="591"/>
        <v>1</v>
      </c>
      <c r="S2657" s="89" t="s">
        <v>6314</v>
      </c>
      <c r="T2657" s="89" t="s">
        <v>6314</v>
      </c>
      <c r="U2657" s="90" t="str">
        <f t="shared" si="592"/>
        <v>ok</v>
      </c>
      <c r="V2657" s="63" t="str">
        <f>INDEX(resources!F:F,MATCH(B2657,resources!B:B,0))</f>
        <v>special</v>
      </c>
      <c r="W2657" s="110">
        <f t="shared" si="593"/>
        <v>0</v>
      </c>
      <c r="X2657" s="110">
        <f t="shared" si="594"/>
        <v>0</v>
      </c>
      <c r="Y2657" s="110" t="str">
        <f t="shared" si="595"/>
        <v>transfer_purchase_raonly_na_CONFIDENTIAL</v>
      </c>
      <c r="Z2657" s="110">
        <f>IF(COUNTIFS($Y$2:Y2657,Y2657)=1,1,0)</f>
        <v>0</v>
      </c>
      <c r="AA2657" s="110">
        <f>SUM($Z$2:Z2657)*Z2657</f>
        <v>0</v>
      </c>
      <c r="AB2657" s="110">
        <f>COUNTIFS(resources!B:B,B2657)</f>
        <v>1</v>
      </c>
      <c r="AC2657" s="110">
        <f t="shared" si="596"/>
        <v>1</v>
      </c>
      <c r="AD2657" s="110">
        <f t="shared" si="597"/>
        <v>1</v>
      </c>
      <c r="AE2657" s="110">
        <f t="shared" si="598"/>
        <v>0</v>
      </c>
      <c r="AF2657" s="110">
        <f t="shared" si="599"/>
        <v>1</v>
      </c>
      <c r="AG2657" s="110">
        <f t="shared" si="600"/>
        <v>0</v>
      </c>
      <c r="AH2657" s="110">
        <f t="shared" si="601"/>
        <v>0</v>
      </c>
      <c r="AI2657" s="110">
        <f t="shared" si="602"/>
        <v>1</v>
      </c>
      <c r="AJ2657" s="100">
        <f>ROW()</f>
        <v>2657</v>
      </c>
      <c r="AK2657" s="100" t="e">
        <f>INDEX('BadRows RECART'!$C$2:$C$1207,MATCH(monthly_gwh_mw!AJ2657,'BadRows RECART'!$D$2:$D$1207,0))</f>
        <v>#N/A</v>
      </c>
    </row>
    <row r="2658" spans="1:37" ht="20">
      <c r="A2658" s="106" t="s">
        <v>3907</v>
      </c>
      <c r="B2658" s="106" t="s">
        <v>437</v>
      </c>
      <c r="C2658" s="106" t="s">
        <v>6313</v>
      </c>
      <c r="D2658" s="168">
        <v>2020</v>
      </c>
      <c r="E2658" s="168">
        <v>2</v>
      </c>
      <c r="F2658" s="169">
        <v>0</v>
      </c>
      <c r="G2658" s="212" t="s">
        <v>6314</v>
      </c>
      <c r="H2658" s="212" t="s">
        <v>6314</v>
      </c>
      <c r="I2658" s="106" t="s">
        <v>556</v>
      </c>
      <c r="K2658" s="83" t="s">
        <v>6314</v>
      </c>
      <c r="L2658" s="83" t="s">
        <v>6314</v>
      </c>
      <c r="M2658" s="45" t="str">
        <f>IF(
ISNA(INDEX(resources!E:E,MATCH(B2658,resources!B:B,0))),"fillme",
INDEX(resources!E:E,MATCH(B2658,resources!B:B,0)))</f>
        <v>transfer_purchase</v>
      </c>
      <c r="N2658" s="45">
        <v>1</v>
      </c>
      <c r="O2658" s="83" t="str">
        <f>IFERROR(INDEX(resources!K:K,MATCH(B2658,resources!B:B,0)),"fillme")</f>
        <v>unknown</v>
      </c>
      <c r="P2658" s="89" t="str">
        <f t="shared" si="590"/>
        <v>unknown_2020_2</v>
      </c>
      <c r="Q2658" s="87">
        <f>INDEX(elcc!G:G,MATCH(P2658,elcc!D:D,0))</f>
        <v>0</v>
      </c>
      <c r="R2658" s="89">
        <f t="shared" si="591"/>
        <v>1</v>
      </c>
      <c r="S2658" s="89" t="s">
        <v>6314</v>
      </c>
      <c r="T2658" s="89" t="s">
        <v>6314</v>
      </c>
      <c r="U2658" s="90" t="str">
        <f t="shared" si="592"/>
        <v>ok</v>
      </c>
      <c r="V2658" s="63" t="str">
        <f>INDEX(resources!F:F,MATCH(B2658,resources!B:B,0))</f>
        <v>special</v>
      </c>
      <c r="W2658" s="110">
        <f t="shared" si="593"/>
        <v>0</v>
      </c>
      <c r="X2658" s="110">
        <f t="shared" si="594"/>
        <v>0</v>
      </c>
      <c r="Y2658" s="110" t="str">
        <f t="shared" si="595"/>
        <v>transfer_purchase_raonly_na_CONFIDENTIAL</v>
      </c>
      <c r="Z2658" s="110">
        <f>IF(COUNTIFS($Y$2:Y2658,Y2658)=1,1,0)</f>
        <v>0</v>
      </c>
      <c r="AA2658" s="110">
        <f>SUM($Z$2:Z2658)*Z2658</f>
        <v>0</v>
      </c>
      <c r="AB2658" s="110">
        <f>COUNTIFS(resources!B:B,B2658)</f>
        <v>1</v>
      </c>
      <c r="AC2658" s="110">
        <f t="shared" si="596"/>
        <v>1</v>
      </c>
      <c r="AD2658" s="110">
        <f t="shared" si="597"/>
        <v>1</v>
      </c>
      <c r="AE2658" s="110">
        <f t="shared" si="598"/>
        <v>0</v>
      </c>
      <c r="AF2658" s="110">
        <f t="shared" si="599"/>
        <v>1</v>
      </c>
      <c r="AG2658" s="110">
        <f t="shared" si="600"/>
        <v>0</v>
      </c>
      <c r="AH2658" s="110">
        <f t="shared" si="601"/>
        <v>0</v>
      </c>
      <c r="AI2658" s="110">
        <f t="shared" si="602"/>
        <v>1</v>
      </c>
      <c r="AJ2658" s="100">
        <f>ROW()</f>
        <v>2658</v>
      </c>
      <c r="AK2658" s="100" t="e">
        <f>INDEX('BadRows RECART'!$C$2:$C$1207,MATCH(monthly_gwh_mw!AJ2658,'BadRows RECART'!$D$2:$D$1207,0))</f>
        <v>#N/A</v>
      </c>
    </row>
    <row r="2659" spans="1:37" ht="20">
      <c r="A2659" s="106" t="s">
        <v>3907</v>
      </c>
      <c r="B2659" s="106" t="s">
        <v>437</v>
      </c>
      <c r="C2659" s="106" t="s">
        <v>6313</v>
      </c>
      <c r="D2659" s="168">
        <v>2020</v>
      </c>
      <c r="E2659" s="168">
        <v>1</v>
      </c>
      <c r="F2659" s="169">
        <v>0</v>
      </c>
      <c r="G2659" s="212" t="s">
        <v>6314</v>
      </c>
      <c r="H2659" s="212" t="s">
        <v>6314</v>
      </c>
      <c r="I2659" s="106" t="s">
        <v>556</v>
      </c>
      <c r="K2659" s="83" t="s">
        <v>6314</v>
      </c>
      <c r="L2659" s="83" t="s">
        <v>6314</v>
      </c>
      <c r="M2659" s="45" t="str">
        <f>IF(
ISNA(INDEX(resources!E:E,MATCH(B2659,resources!B:B,0))),"fillme",
INDEX(resources!E:E,MATCH(B2659,resources!B:B,0)))</f>
        <v>transfer_purchase</v>
      </c>
      <c r="N2659" s="45">
        <v>1</v>
      </c>
      <c r="O2659" s="83" t="str">
        <f>IFERROR(INDEX(resources!K:K,MATCH(B2659,resources!B:B,0)),"fillme")</f>
        <v>unknown</v>
      </c>
      <c r="P2659" s="89" t="str">
        <f t="shared" si="590"/>
        <v>unknown_2020_1</v>
      </c>
      <c r="Q2659" s="87">
        <f>INDEX(elcc!G:G,MATCH(P2659,elcc!D:D,0))</f>
        <v>0</v>
      </c>
      <c r="R2659" s="89">
        <f t="shared" si="591"/>
        <v>1</v>
      </c>
      <c r="S2659" s="89" t="s">
        <v>6314</v>
      </c>
      <c r="T2659" s="89" t="s">
        <v>6314</v>
      </c>
      <c r="U2659" s="90" t="str">
        <f t="shared" si="592"/>
        <v>ok</v>
      </c>
      <c r="V2659" s="63" t="str">
        <f>INDEX(resources!F:F,MATCH(B2659,resources!B:B,0))</f>
        <v>special</v>
      </c>
      <c r="W2659" s="110">
        <f t="shared" si="593"/>
        <v>0</v>
      </c>
      <c r="X2659" s="110">
        <f t="shared" si="594"/>
        <v>0</v>
      </c>
      <c r="Y2659" s="110" t="str">
        <f t="shared" si="595"/>
        <v>transfer_purchase_raonly_na_CONFIDENTIAL</v>
      </c>
      <c r="Z2659" s="110">
        <f>IF(COUNTIFS($Y$2:Y2659,Y2659)=1,1,0)</f>
        <v>0</v>
      </c>
      <c r="AA2659" s="110">
        <f>SUM($Z$2:Z2659)*Z2659</f>
        <v>0</v>
      </c>
      <c r="AB2659" s="110">
        <f>COUNTIFS(resources!B:B,B2659)</f>
        <v>1</v>
      </c>
      <c r="AC2659" s="110">
        <f t="shared" si="596"/>
        <v>1</v>
      </c>
      <c r="AD2659" s="110">
        <f t="shared" si="597"/>
        <v>1</v>
      </c>
      <c r="AE2659" s="110">
        <f t="shared" si="598"/>
        <v>0</v>
      </c>
      <c r="AF2659" s="110">
        <f t="shared" si="599"/>
        <v>1</v>
      </c>
      <c r="AG2659" s="110">
        <f t="shared" si="600"/>
        <v>0</v>
      </c>
      <c r="AH2659" s="110">
        <f t="shared" si="601"/>
        <v>0</v>
      </c>
      <c r="AI2659" s="110">
        <f t="shared" si="602"/>
        <v>1</v>
      </c>
      <c r="AJ2659" s="100">
        <f>ROW()</f>
        <v>2659</v>
      </c>
      <c r="AK2659" s="100" t="e">
        <f>INDEX('BadRows RECART'!$C$2:$C$1207,MATCH(monthly_gwh_mw!AJ2659,'BadRows RECART'!$D$2:$D$1207,0))</f>
        <v>#N/A</v>
      </c>
    </row>
    <row r="2660" spans="1:37" ht="20">
      <c r="A2660" s="106" t="s">
        <v>3907</v>
      </c>
      <c r="B2660" s="106" t="s">
        <v>437</v>
      </c>
      <c r="C2660" s="106" t="s">
        <v>6313</v>
      </c>
      <c r="D2660" s="168">
        <v>2020</v>
      </c>
      <c r="E2660" s="168">
        <v>2</v>
      </c>
      <c r="F2660" s="169">
        <v>0</v>
      </c>
      <c r="G2660" s="212" t="s">
        <v>6314</v>
      </c>
      <c r="H2660" s="212" t="s">
        <v>6314</v>
      </c>
      <c r="I2660" s="106" t="s">
        <v>556</v>
      </c>
      <c r="K2660" s="83" t="s">
        <v>6314</v>
      </c>
      <c r="L2660" s="83" t="s">
        <v>6314</v>
      </c>
      <c r="M2660" s="45" t="str">
        <f>IF(
ISNA(INDEX(resources!E:E,MATCH(B2660,resources!B:B,0))),"fillme",
INDEX(resources!E:E,MATCH(B2660,resources!B:B,0)))</f>
        <v>transfer_purchase</v>
      </c>
      <c r="N2660" s="45">
        <v>1</v>
      </c>
      <c r="O2660" s="83" t="str">
        <f>IFERROR(INDEX(resources!K:K,MATCH(B2660,resources!B:B,0)),"fillme")</f>
        <v>unknown</v>
      </c>
      <c r="P2660" s="89" t="str">
        <f t="shared" si="590"/>
        <v>unknown_2020_2</v>
      </c>
      <c r="Q2660" s="87">
        <f>INDEX(elcc!G:G,MATCH(P2660,elcc!D:D,0))</f>
        <v>0</v>
      </c>
      <c r="R2660" s="89">
        <f t="shared" si="591"/>
        <v>1</v>
      </c>
      <c r="S2660" s="89" t="s">
        <v>6314</v>
      </c>
      <c r="T2660" s="89" t="s">
        <v>6314</v>
      </c>
      <c r="U2660" s="90" t="str">
        <f t="shared" si="592"/>
        <v>ok</v>
      </c>
      <c r="V2660" s="63" t="str">
        <f>INDEX(resources!F:F,MATCH(B2660,resources!B:B,0))</f>
        <v>special</v>
      </c>
      <c r="W2660" s="110">
        <f t="shared" si="593"/>
        <v>0</v>
      </c>
      <c r="X2660" s="110">
        <f t="shared" si="594"/>
        <v>0</v>
      </c>
      <c r="Y2660" s="110" t="str">
        <f t="shared" si="595"/>
        <v>transfer_purchase_raonly_na_CONFIDENTIAL</v>
      </c>
      <c r="Z2660" s="110">
        <f>IF(COUNTIFS($Y$2:Y2660,Y2660)=1,1,0)</f>
        <v>0</v>
      </c>
      <c r="AA2660" s="110">
        <f>SUM($Z$2:Z2660)*Z2660</f>
        <v>0</v>
      </c>
      <c r="AB2660" s="110">
        <f>COUNTIFS(resources!B:B,B2660)</f>
        <v>1</v>
      </c>
      <c r="AC2660" s="110">
        <f t="shared" si="596"/>
        <v>1</v>
      </c>
      <c r="AD2660" s="110">
        <f t="shared" si="597"/>
        <v>1</v>
      </c>
      <c r="AE2660" s="110">
        <f t="shared" si="598"/>
        <v>0</v>
      </c>
      <c r="AF2660" s="110">
        <f t="shared" si="599"/>
        <v>1</v>
      </c>
      <c r="AG2660" s="110">
        <f t="shared" si="600"/>
        <v>0</v>
      </c>
      <c r="AH2660" s="110">
        <f t="shared" si="601"/>
        <v>0</v>
      </c>
      <c r="AI2660" s="110">
        <f t="shared" si="602"/>
        <v>1</v>
      </c>
      <c r="AJ2660" s="100">
        <f>ROW()</f>
        <v>2660</v>
      </c>
      <c r="AK2660" s="100" t="e">
        <f>INDEX('BadRows RECART'!$C$2:$C$1207,MATCH(monthly_gwh_mw!AJ2660,'BadRows RECART'!$D$2:$D$1207,0))</f>
        <v>#N/A</v>
      </c>
    </row>
    <row r="2661" spans="1:37" ht="20">
      <c r="A2661" s="106" t="s">
        <v>3907</v>
      </c>
      <c r="B2661" s="106" t="s">
        <v>437</v>
      </c>
      <c r="C2661" s="106" t="s">
        <v>6313</v>
      </c>
      <c r="D2661" s="168">
        <v>2020</v>
      </c>
      <c r="E2661" s="168">
        <v>3</v>
      </c>
      <c r="F2661" s="169">
        <v>0</v>
      </c>
      <c r="G2661" s="212" t="s">
        <v>6314</v>
      </c>
      <c r="H2661" s="212" t="s">
        <v>6314</v>
      </c>
      <c r="I2661" s="106" t="s">
        <v>556</v>
      </c>
      <c r="K2661" s="83" t="s">
        <v>6314</v>
      </c>
      <c r="L2661" s="83" t="s">
        <v>6314</v>
      </c>
      <c r="M2661" s="45" t="str">
        <f>IF(
ISNA(INDEX(resources!E:E,MATCH(B2661,resources!B:B,0))),"fillme",
INDEX(resources!E:E,MATCH(B2661,resources!B:B,0)))</f>
        <v>transfer_purchase</v>
      </c>
      <c r="N2661" s="45">
        <v>1</v>
      </c>
      <c r="O2661" s="83" t="str">
        <f>IFERROR(INDEX(resources!K:K,MATCH(B2661,resources!B:B,0)),"fillme")</f>
        <v>unknown</v>
      </c>
      <c r="P2661" s="89" t="str">
        <f t="shared" si="590"/>
        <v>unknown_2020_3</v>
      </c>
      <c r="Q2661" s="87">
        <f>INDEX(elcc!G:G,MATCH(P2661,elcc!D:D,0))</f>
        <v>0</v>
      </c>
      <c r="R2661" s="89">
        <f t="shared" si="591"/>
        <v>1</v>
      </c>
      <c r="S2661" s="89" t="s">
        <v>6314</v>
      </c>
      <c r="T2661" s="89" t="s">
        <v>6314</v>
      </c>
      <c r="U2661" s="90" t="str">
        <f t="shared" si="592"/>
        <v>ok</v>
      </c>
      <c r="V2661" s="63" t="str">
        <f>INDEX(resources!F:F,MATCH(B2661,resources!B:B,0))</f>
        <v>special</v>
      </c>
      <c r="W2661" s="110">
        <f t="shared" si="593"/>
        <v>0</v>
      </c>
      <c r="X2661" s="110">
        <f t="shared" si="594"/>
        <v>0</v>
      </c>
      <c r="Y2661" s="110" t="str">
        <f t="shared" si="595"/>
        <v>transfer_purchase_raonly_na_CONFIDENTIAL</v>
      </c>
      <c r="Z2661" s="110">
        <f>IF(COUNTIFS($Y$2:Y2661,Y2661)=1,1,0)</f>
        <v>0</v>
      </c>
      <c r="AA2661" s="110">
        <f>SUM($Z$2:Z2661)*Z2661</f>
        <v>0</v>
      </c>
      <c r="AB2661" s="110">
        <f>COUNTIFS(resources!B:B,B2661)</f>
        <v>1</v>
      </c>
      <c r="AC2661" s="110">
        <f t="shared" si="596"/>
        <v>1</v>
      </c>
      <c r="AD2661" s="110">
        <f t="shared" si="597"/>
        <v>1</v>
      </c>
      <c r="AE2661" s="110">
        <f t="shared" si="598"/>
        <v>0</v>
      </c>
      <c r="AF2661" s="110">
        <f t="shared" si="599"/>
        <v>1</v>
      </c>
      <c r="AG2661" s="110">
        <f t="shared" si="600"/>
        <v>0</v>
      </c>
      <c r="AH2661" s="110">
        <f t="shared" si="601"/>
        <v>0</v>
      </c>
      <c r="AI2661" s="110">
        <f t="shared" si="602"/>
        <v>1</v>
      </c>
      <c r="AJ2661" s="100">
        <f>ROW()</f>
        <v>2661</v>
      </c>
      <c r="AK2661" s="100" t="e">
        <f>INDEX('BadRows RECART'!$C$2:$C$1207,MATCH(monthly_gwh_mw!AJ2661,'BadRows RECART'!$D$2:$D$1207,0))</f>
        <v>#N/A</v>
      </c>
    </row>
    <row r="2662" spans="1:37" ht="20">
      <c r="A2662" s="106" t="s">
        <v>3907</v>
      </c>
      <c r="B2662" s="106" t="s">
        <v>437</v>
      </c>
      <c r="C2662" s="106" t="s">
        <v>6313</v>
      </c>
      <c r="D2662" s="168">
        <v>2020</v>
      </c>
      <c r="E2662" s="168">
        <v>4</v>
      </c>
      <c r="F2662" s="169">
        <v>0</v>
      </c>
      <c r="G2662" s="212" t="s">
        <v>6314</v>
      </c>
      <c r="H2662" s="212" t="s">
        <v>6314</v>
      </c>
      <c r="I2662" s="106" t="s">
        <v>556</v>
      </c>
      <c r="K2662" s="83" t="s">
        <v>6314</v>
      </c>
      <c r="L2662" s="83" t="s">
        <v>6314</v>
      </c>
      <c r="M2662" s="45" t="str">
        <f>IF(
ISNA(INDEX(resources!E:E,MATCH(B2662,resources!B:B,0))),"fillme",
INDEX(resources!E:E,MATCH(B2662,resources!B:B,0)))</f>
        <v>transfer_purchase</v>
      </c>
      <c r="N2662" s="45">
        <v>1</v>
      </c>
      <c r="O2662" s="83" t="str">
        <f>IFERROR(INDEX(resources!K:K,MATCH(B2662,resources!B:B,0)),"fillme")</f>
        <v>unknown</v>
      </c>
      <c r="P2662" s="89" t="str">
        <f t="shared" si="590"/>
        <v>unknown_2020_4</v>
      </c>
      <c r="Q2662" s="87">
        <f>INDEX(elcc!G:G,MATCH(P2662,elcc!D:D,0))</f>
        <v>0</v>
      </c>
      <c r="R2662" s="89">
        <f t="shared" si="591"/>
        <v>1</v>
      </c>
      <c r="S2662" s="89" t="s">
        <v>6314</v>
      </c>
      <c r="T2662" s="89" t="s">
        <v>6314</v>
      </c>
      <c r="U2662" s="90" t="str">
        <f t="shared" si="592"/>
        <v>ok</v>
      </c>
      <c r="V2662" s="63" t="str">
        <f>INDEX(resources!F:F,MATCH(B2662,resources!B:B,0))</f>
        <v>special</v>
      </c>
      <c r="W2662" s="110">
        <f t="shared" si="593"/>
        <v>0</v>
      </c>
      <c r="X2662" s="110">
        <f t="shared" si="594"/>
        <v>0</v>
      </c>
      <c r="Y2662" s="110" t="str">
        <f t="shared" si="595"/>
        <v>transfer_purchase_raonly_na_CONFIDENTIAL</v>
      </c>
      <c r="Z2662" s="110">
        <f>IF(COUNTIFS($Y$2:Y2662,Y2662)=1,1,0)</f>
        <v>0</v>
      </c>
      <c r="AA2662" s="110">
        <f>SUM($Z$2:Z2662)*Z2662</f>
        <v>0</v>
      </c>
      <c r="AB2662" s="110">
        <f>COUNTIFS(resources!B:B,B2662)</f>
        <v>1</v>
      </c>
      <c r="AC2662" s="110">
        <f t="shared" si="596"/>
        <v>1</v>
      </c>
      <c r="AD2662" s="110">
        <f t="shared" si="597"/>
        <v>1</v>
      </c>
      <c r="AE2662" s="110">
        <f t="shared" si="598"/>
        <v>0</v>
      </c>
      <c r="AF2662" s="110">
        <f t="shared" si="599"/>
        <v>1</v>
      </c>
      <c r="AG2662" s="110">
        <f t="shared" si="600"/>
        <v>0</v>
      </c>
      <c r="AH2662" s="110">
        <f t="shared" si="601"/>
        <v>0</v>
      </c>
      <c r="AI2662" s="110">
        <f t="shared" si="602"/>
        <v>1</v>
      </c>
      <c r="AJ2662" s="100">
        <f>ROW()</f>
        <v>2662</v>
      </c>
      <c r="AK2662" s="100" t="e">
        <f>INDEX('BadRows RECART'!$C$2:$C$1207,MATCH(monthly_gwh_mw!AJ2662,'BadRows RECART'!$D$2:$D$1207,0))</f>
        <v>#N/A</v>
      </c>
    </row>
    <row r="2663" spans="1:37" ht="20">
      <c r="A2663" s="106" t="s">
        <v>3907</v>
      </c>
      <c r="B2663" s="106" t="s">
        <v>437</v>
      </c>
      <c r="C2663" s="106" t="s">
        <v>6313</v>
      </c>
      <c r="D2663" s="168">
        <v>2020</v>
      </c>
      <c r="E2663" s="168">
        <v>5</v>
      </c>
      <c r="F2663" s="169">
        <v>0</v>
      </c>
      <c r="G2663" s="212" t="s">
        <v>6314</v>
      </c>
      <c r="H2663" s="212" t="s">
        <v>6314</v>
      </c>
      <c r="I2663" s="106" t="s">
        <v>556</v>
      </c>
      <c r="K2663" s="83" t="s">
        <v>6314</v>
      </c>
      <c r="L2663" s="83" t="s">
        <v>6314</v>
      </c>
      <c r="M2663" s="45" t="str">
        <f>IF(
ISNA(INDEX(resources!E:E,MATCH(B2663,resources!B:B,0))),"fillme",
INDEX(resources!E:E,MATCH(B2663,resources!B:B,0)))</f>
        <v>transfer_purchase</v>
      </c>
      <c r="N2663" s="45">
        <v>1</v>
      </c>
      <c r="O2663" s="83" t="str">
        <f>IFERROR(INDEX(resources!K:K,MATCH(B2663,resources!B:B,0)),"fillme")</f>
        <v>unknown</v>
      </c>
      <c r="P2663" s="89" t="str">
        <f t="shared" si="590"/>
        <v>unknown_2020_5</v>
      </c>
      <c r="Q2663" s="87">
        <f>INDEX(elcc!G:G,MATCH(P2663,elcc!D:D,0))</f>
        <v>0</v>
      </c>
      <c r="R2663" s="89">
        <f t="shared" si="591"/>
        <v>1</v>
      </c>
      <c r="S2663" s="89" t="s">
        <v>6314</v>
      </c>
      <c r="T2663" s="89" t="s">
        <v>6314</v>
      </c>
      <c r="U2663" s="90" t="str">
        <f t="shared" si="592"/>
        <v>ok</v>
      </c>
      <c r="V2663" s="63" t="str">
        <f>INDEX(resources!F:F,MATCH(B2663,resources!B:B,0))</f>
        <v>special</v>
      </c>
      <c r="W2663" s="110">
        <f t="shared" si="593"/>
        <v>0</v>
      </c>
      <c r="X2663" s="110">
        <f t="shared" si="594"/>
        <v>0</v>
      </c>
      <c r="Y2663" s="110" t="str">
        <f t="shared" si="595"/>
        <v>transfer_purchase_raonly_na_CONFIDENTIAL</v>
      </c>
      <c r="Z2663" s="110">
        <f>IF(COUNTIFS($Y$2:Y2663,Y2663)=1,1,0)</f>
        <v>0</v>
      </c>
      <c r="AA2663" s="110">
        <f>SUM($Z$2:Z2663)*Z2663</f>
        <v>0</v>
      </c>
      <c r="AB2663" s="110">
        <f>COUNTIFS(resources!B:B,B2663)</f>
        <v>1</v>
      </c>
      <c r="AC2663" s="110">
        <f t="shared" si="596"/>
        <v>1</v>
      </c>
      <c r="AD2663" s="110">
        <f t="shared" si="597"/>
        <v>1</v>
      </c>
      <c r="AE2663" s="110">
        <f t="shared" si="598"/>
        <v>0</v>
      </c>
      <c r="AF2663" s="110">
        <f t="shared" si="599"/>
        <v>1</v>
      </c>
      <c r="AG2663" s="110">
        <f t="shared" si="600"/>
        <v>0</v>
      </c>
      <c r="AH2663" s="110">
        <f t="shared" si="601"/>
        <v>0</v>
      </c>
      <c r="AI2663" s="110">
        <f t="shared" si="602"/>
        <v>1</v>
      </c>
      <c r="AJ2663" s="100">
        <f>ROW()</f>
        <v>2663</v>
      </c>
      <c r="AK2663" s="100" t="e">
        <f>INDEX('BadRows RECART'!$C$2:$C$1207,MATCH(monthly_gwh_mw!AJ2663,'BadRows RECART'!$D$2:$D$1207,0))</f>
        <v>#N/A</v>
      </c>
    </row>
    <row r="2664" spans="1:37" ht="20">
      <c r="A2664" s="106" t="s">
        <v>3907</v>
      </c>
      <c r="B2664" s="106" t="s">
        <v>437</v>
      </c>
      <c r="C2664" s="106" t="s">
        <v>6313</v>
      </c>
      <c r="D2664" s="168">
        <v>2020</v>
      </c>
      <c r="E2664" s="168">
        <v>6</v>
      </c>
      <c r="F2664" s="169">
        <v>0</v>
      </c>
      <c r="G2664" s="212" t="s">
        <v>6314</v>
      </c>
      <c r="H2664" s="212" t="s">
        <v>6314</v>
      </c>
      <c r="I2664" s="106" t="s">
        <v>556</v>
      </c>
      <c r="K2664" s="83" t="s">
        <v>6314</v>
      </c>
      <c r="L2664" s="83" t="s">
        <v>6314</v>
      </c>
      <c r="M2664" s="45" t="str">
        <f>IF(
ISNA(INDEX(resources!E:E,MATCH(B2664,resources!B:B,0))),"fillme",
INDEX(resources!E:E,MATCH(B2664,resources!B:B,0)))</f>
        <v>transfer_purchase</v>
      </c>
      <c r="N2664" s="45">
        <v>1</v>
      </c>
      <c r="O2664" s="83" t="str">
        <f>IFERROR(INDEX(resources!K:K,MATCH(B2664,resources!B:B,0)),"fillme")</f>
        <v>unknown</v>
      </c>
      <c r="P2664" s="89" t="str">
        <f t="shared" si="590"/>
        <v>unknown_2020_6</v>
      </c>
      <c r="Q2664" s="87">
        <f>INDEX(elcc!G:G,MATCH(P2664,elcc!D:D,0))</f>
        <v>0</v>
      </c>
      <c r="R2664" s="89">
        <f t="shared" si="591"/>
        <v>1</v>
      </c>
      <c r="S2664" s="89" t="s">
        <v>6314</v>
      </c>
      <c r="T2664" s="89" t="s">
        <v>6314</v>
      </c>
      <c r="U2664" s="90" t="str">
        <f t="shared" si="592"/>
        <v>ok</v>
      </c>
      <c r="V2664" s="63" t="str">
        <f>INDEX(resources!F:F,MATCH(B2664,resources!B:B,0))</f>
        <v>special</v>
      </c>
      <c r="W2664" s="110">
        <f t="shared" si="593"/>
        <v>0</v>
      </c>
      <c r="X2664" s="110">
        <f t="shared" si="594"/>
        <v>0</v>
      </c>
      <c r="Y2664" s="110" t="str">
        <f t="shared" si="595"/>
        <v>transfer_purchase_raonly_na_CONFIDENTIAL</v>
      </c>
      <c r="Z2664" s="110">
        <f>IF(COUNTIFS($Y$2:Y2664,Y2664)=1,1,0)</f>
        <v>0</v>
      </c>
      <c r="AA2664" s="110">
        <f>SUM($Z$2:Z2664)*Z2664</f>
        <v>0</v>
      </c>
      <c r="AB2664" s="110">
        <f>COUNTIFS(resources!B:B,B2664)</f>
        <v>1</v>
      </c>
      <c r="AC2664" s="110">
        <f t="shared" si="596"/>
        <v>1</v>
      </c>
      <c r="AD2664" s="110">
        <f t="shared" si="597"/>
        <v>1</v>
      </c>
      <c r="AE2664" s="110">
        <f t="shared" si="598"/>
        <v>0</v>
      </c>
      <c r="AF2664" s="110">
        <f t="shared" si="599"/>
        <v>1</v>
      </c>
      <c r="AG2664" s="110">
        <f t="shared" si="600"/>
        <v>0</v>
      </c>
      <c r="AH2664" s="110">
        <f t="shared" si="601"/>
        <v>0</v>
      </c>
      <c r="AI2664" s="110">
        <f t="shared" si="602"/>
        <v>1</v>
      </c>
      <c r="AJ2664" s="100">
        <f>ROW()</f>
        <v>2664</v>
      </c>
      <c r="AK2664" s="100" t="e">
        <f>INDEX('BadRows RECART'!$C$2:$C$1207,MATCH(monthly_gwh_mw!AJ2664,'BadRows RECART'!$D$2:$D$1207,0))</f>
        <v>#N/A</v>
      </c>
    </row>
    <row r="2665" spans="1:37" ht="20">
      <c r="A2665" s="106" t="s">
        <v>3907</v>
      </c>
      <c r="B2665" s="106" t="s">
        <v>437</v>
      </c>
      <c r="C2665" s="106" t="s">
        <v>6313</v>
      </c>
      <c r="D2665" s="168">
        <v>2020</v>
      </c>
      <c r="E2665" s="168">
        <v>7</v>
      </c>
      <c r="F2665" s="169">
        <v>0</v>
      </c>
      <c r="G2665" s="212" t="s">
        <v>6314</v>
      </c>
      <c r="H2665" s="212" t="s">
        <v>6314</v>
      </c>
      <c r="I2665" s="106" t="s">
        <v>556</v>
      </c>
      <c r="K2665" s="83" t="s">
        <v>6314</v>
      </c>
      <c r="L2665" s="83" t="s">
        <v>6314</v>
      </c>
      <c r="M2665" s="45" t="str">
        <f>IF(
ISNA(INDEX(resources!E:E,MATCH(B2665,resources!B:B,0))),"fillme",
INDEX(resources!E:E,MATCH(B2665,resources!B:B,0)))</f>
        <v>transfer_purchase</v>
      </c>
      <c r="N2665" s="45">
        <v>1</v>
      </c>
      <c r="O2665" s="83" t="str">
        <f>IFERROR(INDEX(resources!K:K,MATCH(B2665,resources!B:B,0)),"fillme")</f>
        <v>unknown</v>
      </c>
      <c r="P2665" s="89" t="str">
        <f t="shared" si="590"/>
        <v>unknown_2020_7</v>
      </c>
      <c r="Q2665" s="87">
        <f>INDEX(elcc!G:G,MATCH(P2665,elcc!D:D,0))</f>
        <v>0</v>
      </c>
      <c r="R2665" s="89">
        <f t="shared" si="591"/>
        <v>1</v>
      </c>
      <c r="S2665" s="89" t="s">
        <v>6314</v>
      </c>
      <c r="T2665" s="89" t="s">
        <v>6314</v>
      </c>
      <c r="U2665" s="90" t="str">
        <f t="shared" si="592"/>
        <v>ok</v>
      </c>
      <c r="V2665" s="63" t="str">
        <f>INDEX(resources!F:F,MATCH(B2665,resources!B:B,0))</f>
        <v>special</v>
      </c>
      <c r="W2665" s="110">
        <f t="shared" si="593"/>
        <v>0</v>
      </c>
      <c r="X2665" s="110">
        <f t="shared" si="594"/>
        <v>0</v>
      </c>
      <c r="Y2665" s="110" t="str">
        <f t="shared" si="595"/>
        <v>transfer_purchase_raonly_na_CONFIDENTIAL</v>
      </c>
      <c r="Z2665" s="110">
        <f>IF(COUNTIFS($Y$2:Y2665,Y2665)=1,1,0)</f>
        <v>0</v>
      </c>
      <c r="AA2665" s="110">
        <f>SUM($Z$2:Z2665)*Z2665</f>
        <v>0</v>
      </c>
      <c r="AB2665" s="110">
        <f>COUNTIFS(resources!B:B,B2665)</f>
        <v>1</v>
      </c>
      <c r="AC2665" s="110">
        <f t="shared" si="596"/>
        <v>1</v>
      </c>
      <c r="AD2665" s="110">
        <f t="shared" si="597"/>
        <v>1</v>
      </c>
      <c r="AE2665" s="110">
        <f t="shared" si="598"/>
        <v>0</v>
      </c>
      <c r="AF2665" s="110">
        <f t="shared" si="599"/>
        <v>1</v>
      </c>
      <c r="AG2665" s="110">
        <f t="shared" si="600"/>
        <v>0</v>
      </c>
      <c r="AH2665" s="110">
        <f t="shared" si="601"/>
        <v>0</v>
      </c>
      <c r="AI2665" s="110">
        <f t="shared" si="602"/>
        <v>1</v>
      </c>
      <c r="AJ2665" s="100">
        <f>ROW()</f>
        <v>2665</v>
      </c>
      <c r="AK2665" s="100" t="e">
        <f>INDEX('BadRows RECART'!$C$2:$C$1207,MATCH(monthly_gwh_mw!AJ2665,'BadRows RECART'!$D$2:$D$1207,0))</f>
        <v>#N/A</v>
      </c>
    </row>
    <row r="2666" spans="1:37" ht="20">
      <c r="A2666" s="106" t="s">
        <v>3907</v>
      </c>
      <c r="B2666" s="106" t="s">
        <v>437</v>
      </c>
      <c r="C2666" s="106" t="s">
        <v>6313</v>
      </c>
      <c r="D2666" s="168">
        <v>2020</v>
      </c>
      <c r="E2666" s="168">
        <v>8</v>
      </c>
      <c r="F2666" s="169">
        <v>0</v>
      </c>
      <c r="G2666" s="212" t="s">
        <v>6314</v>
      </c>
      <c r="H2666" s="212" t="s">
        <v>6314</v>
      </c>
      <c r="I2666" s="106" t="s">
        <v>556</v>
      </c>
      <c r="K2666" s="83" t="s">
        <v>6314</v>
      </c>
      <c r="L2666" s="83" t="s">
        <v>6314</v>
      </c>
      <c r="M2666" s="45" t="str">
        <f>IF(
ISNA(INDEX(resources!E:E,MATCH(B2666,resources!B:B,0))),"fillme",
INDEX(resources!E:E,MATCH(B2666,resources!B:B,0)))</f>
        <v>transfer_purchase</v>
      </c>
      <c r="N2666" s="45">
        <v>1</v>
      </c>
      <c r="O2666" s="83" t="str">
        <f>IFERROR(INDEX(resources!K:K,MATCH(B2666,resources!B:B,0)),"fillme")</f>
        <v>unknown</v>
      </c>
      <c r="P2666" s="89" t="str">
        <f t="shared" si="590"/>
        <v>unknown_2020_8</v>
      </c>
      <c r="Q2666" s="87">
        <f>INDEX(elcc!G:G,MATCH(P2666,elcc!D:D,0))</f>
        <v>0</v>
      </c>
      <c r="R2666" s="89">
        <f t="shared" si="591"/>
        <v>1</v>
      </c>
      <c r="S2666" s="89" t="s">
        <v>6314</v>
      </c>
      <c r="T2666" s="89" t="s">
        <v>6314</v>
      </c>
      <c r="U2666" s="90" t="str">
        <f t="shared" si="592"/>
        <v>ok</v>
      </c>
      <c r="V2666" s="63" t="str">
        <f>INDEX(resources!F:F,MATCH(B2666,resources!B:B,0))</f>
        <v>special</v>
      </c>
      <c r="W2666" s="110">
        <f t="shared" si="593"/>
        <v>0</v>
      </c>
      <c r="X2666" s="110">
        <f t="shared" si="594"/>
        <v>0</v>
      </c>
      <c r="Y2666" s="110" t="str">
        <f t="shared" si="595"/>
        <v>transfer_purchase_raonly_na_CONFIDENTIAL</v>
      </c>
      <c r="Z2666" s="110">
        <f>IF(COUNTIFS($Y$2:Y2666,Y2666)=1,1,0)</f>
        <v>0</v>
      </c>
      <c r="AA2666" s="110">
        <f>SUM($Z$2:Z2666)*Z2666</f>
        <v>0</v>
      </c>
      <c r="AB2666" s="110">
        <f>COUNTIFS(resources!B:B,B2666)</f>
        <v>1</v>
      </c>
      <c r="AC2666" s="110">
        <f t="shared" si="596"/>
        <v>1</v>
      </c>
      <c r="AD2666" s="110">
        <f t="shared" si="597"/>
        <v>1</v>
      </c>
      <c r="AE2666" s="110">
        <f t="shared" si="598"/>
        <v>0</v>
      </c>
      <c r="AF2666" s="110">
        <f t="shared" si="599"/>
        <v>1</v>
      </c>
      <c r="AG2666" s="110">
        <f t="shared" si="600"/>
        <v>0</v>
      </c>
      <c r="AH2666" s="110">
        <f t="shared" si="601"/>
        <v>0</v>
      </c>
      <c r="AI2666" s="110">
        <f t="shared" si="602"/>
        <v>1</v>
      </c>
      <c r="AJ2666" s="100">
        <f>ROW()</f>
        <v>2666</v>
      </c>
      <c r="AK2666" s="100" t="e">
        <f>INDEX('BadRows RECART'!$C$2:$C$1207,MATCH(monthly_gwh_mw!AJ2666,'BadRows RECART'!$D$2:$D$1207,0))</f>
        <v>#N/A</v>
      </c>
    </row>
    <row r="2667" spans="1:37" ht="20">
      <c r="A2667" s="106" t="s">
        <v>3907</v>
      </c>
      <c r="B2667" s="106" t="s">
        <v>437</v>
      </c>
      <c r="C2667" s="106" t="s">
        <v>6313</v>
      </c>
      <c r="D2667" s="168">
        <v>2020</v>
      </c>
      <c r="E2667" s="168">
        <v>9</v>
      </c>
      <c r="F2667" s="169">
        <v>0</v>
      </c>
      <c r="G2667" s="212" t="s">
        <v>6314</v>
      </c>
      <c r="H2667" s="212" t="s">
        <v>6314</v>
      </c>
      <c r="I2667" s="106" t="s">
        <v>556</v>
      </c>
      <c r="K2667" s="83" t="s">
        <v>6314</v>
      </c>
      <c r="L2667" s="83" t="s">
        <v>6314</v>
      </c>
      <c r="M2667" s="45" t="str">
        <f>IF(
ISNA(INDEX(resources!E:E,MATCH(B2667,resources!B:B,0))),"fillme",
INDEX(resources!E:E,MATCH(B2667,resources!B:B,0)))</f>
        <v>transfer_purchase</v>
      </c>
      <c r="N2667" s="45">
        <v>1</v>
      </c>
      <c r="O2667" s="83" t="str">
        <f>IFERROR(INDEX(resources!K:K,MATCH(B2667,resources!B:B,0)),"fillme")</f>
        <v>unknown</v>
      </c>
      <c r="P2667" s="89" t="str">
        <f t="shared" si="590"/>
        <v>unknown_2020_9</v>
      </c>
      <c r="Q2667" s="87">
        <f>INDEX(elcc!G:G,MATCH(P2667,elcc!D:D,0))</f>
        <v>0</v>
      </c>
      <c r="R2667" s="89">
        <f t="shared" si="591"/>
        <v>1</v>
      </c>
      <c r="S2667" s="89" t="s">
        <v>6314</v>
      </c>
      <c r="T2667" s="89" t="s">
        <v>6314</v>
      </c>
      <c r="U2667" s="90" t="str">
        <f t="shared" si="592"/>
        <v>ok</v>
      </c>
      <c r="V2667" s="63" t="str">
        <f>INDEX(resources!F:F,MATCH(B2667,resources!B:B,0))</f>
        <v>special</v>
      </c>
      <c r="W2667" s="110">
        <f t="shared" si="593"/>
        <v>0</v>
      </c>
      <c r="X2667" s="110">
        <f t="shared" si="594"/>
        <v>0</v>
      </c>
      <c r="Y2667" s="110" t="str">
        <f t="shared" si="595"/>
        <v>transfer_purchase_raonly_na_CONFIDENTIAL</v>
      </c>
      <c r="Z2667" s="110">
        <f>IF(COUNTIFS($Y$2:Y2667,Y2667)=1,1,0)</f>
        <v>0</v>
      </c>
      <c r="AA2667" s="110">
        <f>SUM($Z$2:Z2667)*Z2667</f>
        <v>0</v>
      </c>
      <c r="AB2667" s="110">
        <f>COUNTIFS(resources!B:B,B2667)</f>
        <v>1</v>
      </c>
      <c r="AC2667" s="110">
        <f t="shared" si="596"/>
        <v>1</v>
      </c>
      <c r="AD2667" s="110">
        <f t="shared" si="597"/>
        <v>1</v>
      </c>
      <c r="AE2667" s="110">
        <f t="shared" si="598"/>
        <v>0</v>
      </c>
      <c r="AF2667" s="110">
        <f t="shared" si="599"/>
        <v>1</v>
      </c>
      <c r="AG2667" s="110">
        <f t="shared" si="600"/>
        <v>0</v>
      </c>
      <c r="AH2667" s="110">
        <f t="shared" si="601"/>
        <v>0</v>
      </c>
      <c r="AI2667" s="110">
        <f t="shared" si="602"/>
        <v>1</v>
      </c>
      <c r="AJ2667" s="100">
        <f>ROW()</f>
        <v>2667</v>
      </c>
      <c r="AK2667" s="100" t="e">
        <f>INDEX('BadRows RECART'!$C$2:$C$1207,MATCH(monthly_gwh_mw!AJ2667,'BadRows RECART'!$D$2:$D$1207,0))</f>
        <v>#N/A</v>
      </c>
    </row>
    <row r="2668" spans="1:37" ht="20">
      <c r="A2668" s="106" t="s">
        <v>3907</v>
      </c>
      <c r="B2668" s="106" t="s">
        <v>437</v>
      </c>
      <c r="C2668" s="106" t="s">
        <v>6313</v>
      </c>
      <c r="D2668" s="168">
        <v>2020</v>
      </c>
      <c r="E2668" s="168">
        <v>10</v>
      </c>
      <c r="F2668" s="169">
        <v>0</v>
      </c>
      <c r="G2668" s="212" t="s">
        <v>6314</v>
      </c>
      <c r="H2668" s="212" t="s">
        <v>6314</v>
      </c>
      <c r="I2668" s="106" t="s">
        <v>556</v>
      </c>
      <c r="K2668" s="83" t="s">
        <v>6314</v>
      </c>
      <c r="L2668" s="83" t="s">
        <v>6314</v>
      </c>
      <c r="M2668" s="45" t="str">
        <f>IF(
ISNA(INDEX(resources!E:E,MATCH(B2668,resources!B:B,0))),"fillme",
INDEX(resources!E:E,MATCH(B2668,resources!B:B,0)))</f>
        <v>transfer_purchase</v>
      </c>
      <c r="N2668" s="45">
        <v>1</v>
      </c>
      <c r="O2668" s="83" t="str">
        <f>IFERROR(INDEX(resources!K:K,MATCH(B2668,resources!B:B,0)),"fillme")</f>
        <v>unknown</v>
      </c>
      <c r="P2668" s="89" t="str">
        <f t="shared" ref="P2668:P2731" si="603">O2668&amp;"_"&amp;D2668&amp;"_"&amp;E2668</f>
        <v>unknown_2020_10</v>
      </c>
      <c r="Q2668" s="87">
        <f>INDEX(elcc!G:G,MATCH(P2668,elcc!D:D,0))</f>
        <v>0</v>
      </c>
      <c r="R2668" s="89">
        <f t="shared" ref="R2668:R2731" si="604">IF(O2668="battery",MIN(1,J2668/4),1)</f>
        <v>1</v>
      </c>
      <c r="S2668" s="89" t="s">
        <v>6314</v>
      </c>
      <c r="T2668" s="89" t="s">
        <v>6314</v>
      </c>
      <c r="U2668" s="90" t="str">
        <f t="shared" ref="U2668:U2731" si="605">IF(ISERROR(T2668),"error in NQC data entry; please check blue and purple data entered. You need to provide either a contracted NQC value in Column G, or allow the template to calculate one using Columns H,L,Q, and R","ok")</f>
        <v>ok</v>
      </c>
      <c r="V2668" s="63" t="str">
        <f>INDEX(resources!F:F,MATCH(B2668,resources!B:B,0))</f>
        <v>special</v>
      </c>
      <c r="W2668" s="110">
        <f t="shared" ref="W2668:W2731" si="606">(F2668&gt;0)*1</f>
        <v>0</v>
      </c>
      <c r="X2668" s="110">
        <f t="shared" ref="X2668:X2731" si="607">COUNTIFS(G2668:H2668,"&gt;0")</f>
        <v>0</v>
      </c>
      <c r="Y2668" s="110" t="str">
        <f t="shared" ref="Y2668:Y2731" si="608">B2668&amp;"_"&amp;C2668&amp;"_"&amp;K2668</f>
        <v>transfer_purchase_raonly_na_CONFIDENTIAL</v>
      </c>
      <c r="Z2668" s="110">
        <f>IF(COUNTIFS($Y$2:Y2668,Y2668)=1,1,0)</f>
        <v>0</v>
      </c>
      <c r="AA2668" s="110">
        <f>SUM($Z$2:Z2668)*Z2668</f>
        <v>0</v>
      </c>
      <c r="AB2668" s="110">
        <f>COUNTIFS(resources!B:B,B2668)</f>
        <v>1</v>
      </c>
      <c r="AC2668" s="110">
        <f t="shared" ref="AC2668:AC2731" si="609">AND(ISNUMBER(D2668),(D2668&gt;2019))*1</f>
        <v>1</v>
      </c>
      <c r="AD2668" s="110">
        <f t="shared" ref="AD2668:AD2731" si="610">AND(ISNUMBER(E2668),E2668&gt;=1,E2668&lt;=12)*1</f>
        <v>1</v>
      </c>
      <c r="AE2668" s="110">
        <f t="shared" ref="AE2668:AE2731" si="611">AND(COUNT(G2668:H2668)=1,COUNT(F2668)=1)*1</f>
        <v>0</v>
      </c>
      <c r="AF2668" s="110">
        <f t="shared" ref="AF2668:AF2731" si="612">(COUNTIFS(K2668:O2668,"fillme")=0)*1</f>
        <v>1</v>
      </c>
      <c r="AG2668" s="110">
        <f t="shared" ref="AG2668:AG2731" si="613">ISNUMBER(L2668)*1</f>
        <v>0</v>
      </c>
      <c r="AH2668" s="110">
        <f t="shared" ref="AH2668:AH2731" si="614">NOT(AND(G2668&gt;0,H2668&gt;0))*1</f>
        <v>0</v>
      </c>
      <c r="AI2668" s="110">
        <f t="shared" ref="AI2668:AI2731" si="615">(U2668="ok")*1</f>
        <v>1</v>
      </c>
      <c r="AJ2668" s="100">
        <f>ROW()</f>
        <v>2668</v>
      </c>
      <c r="AK2668" s="100" t="e">
        <f>INDEX('BadRows RECART'!$C$2:$C$1207,MATCH(monthly_gwh_mw!AJ2668,'BadRows RECART'!$D$2:$D$1207,0))</f>
        <v>#N/A</v>
      </c>
    </row>
    <row r="2669" spans="1:37" ht="20">
      <c r="A2669" s="106" t="s">
        <v>3907</v>
      </c>
      <c r="B2669" s="106" t="s">
        <v>437</v>
      </c>
      <c r="C2669" s="106" t="s">
        <v>6313</v>
      </c>
      <c r="D2669" s="168">
        <v>2020</v>
      </c>
      <c r="E2669" s="168">
        <v>11</v>
      </c>
      <c r="F2669" s="169">
        <v>0</v>
      </c>
      <c r="G2669" s="212" t="s">
        <v>6314</v>
      </c>
      <c r="H2669" s="212" t="s">
        <v>6314</v>
      </c>
      <c r="I2669" s="106" t="s">
        <v>556</v>
      </c>
      <c r="K2669" s="83" t="s">
        <v>6314</v>
      </c>
      <c r="L2669" s="83" t="s">
        <v>6314</v>
      </c>
      <c r="M2669" s="45" t="str">
        <f>IF(
ISNA(INDEX(resources!E:E,MATCH(B2669,resources!B:B,0))),"fillme",
INDEX(resources!E:E,MATCH(B2669,resources!B:B,0)))</f>
        <v>transfer_purchase</v>
      </c>
      <c r="N2669" s="45">
        <v>1</v>
      </c>
      <c r="O2669" s="83" t="str">
        <f>IFERROR(INDEX(resources!K:K,MATCH(B2669,resources!B:B,0)),"fillme")</f>
        <v>unknown</v>
      </c>
      <c r="P2669" s="89" t="str">
        <f t="shared" si="603"/>
        <v>unknown_2020_11</v>
      </c>
      <c r="Q2669" s="87">
        <f>INDEX(elcc!G:G,MATCH(P2669,elcc!D:D,0))</f>
        <v>0</v>
      </c>
      <c r="R2669" s="89">
        <f t="shared" si="604"/>
        <v>1</v>
      </c>
      <c r="S2669" s="89" t="s">
        <v>6314</v>
      </c>
      <c r="T2669" s="89" t="s">
        <v>6314</v>
      </c>
      <c r="U2669" s="90" t="str">
        <f t="shared" si="605"/>
        <v>ok</v>
      </c>
      <c r="V2669" s="63" t="str">
        <f>INDEX(resources!F:F,MATCH(B2669,resources!B:B,0))</f>
        <v>special</v>
      </c>
      <c r="W2669" s="110">
        <f t="shared" si="606"/>
        <v>0</v>
      </c>
      <c r="X2669" s="110">
        <f t="shared" si="607"/>
        <v>0</v>
      </c>
      <c r="Y2669" s="110" t="str">
        <f t="shared" si="608"/>
        <v>transfer_purchase_raonly_na_CONFIDENTIAL</v>
      </c>
      <c r="Z2669" s="110">
        <f>IF(COUNTIFS($Y$2:Y2669,Y2669)=1,1,0)</f>
        <v>0</v>
      </c>
      <c r="AA2669" s="110">
        <f>SUM($Z$2:Z2669)*Z2669</f>
        <v>0</v>
      </c>
      <c r="AB2669" s="110">
        <f>COUNTIFS(resources!B:B,B2669)</f>
        <v>1</v>
      </c>
      <c r="AC2669" s="110">
        <f t="shared" si="609"/>
        <v>1</v>
      </c>
      <c r="AD2669" s="110">
        <f t="shared" si="610"/>
        <v>1</v>
      </c>
      <c r="AE2669" s="110">
        <f t="shared" si="611"/>
        <v>0</v>
      </c>
      <c r="AF2669" s="110">
        <f t="shared" si="612"/>
        <v>1</v>
      </c>
      <c r="AG2669" s="110">
        <f t="shared" si="613"/>
        <v>0</v>
      </c>
      <c r="AH2669" s="110">
        <f t="shared" si="614"/>
        <v>0</v>
      </c>
      <c r="AI2669" s="110">
        <f t="shared" si="615"/>
        <v>1</v>
      </c>
      <c r="AJ2669" s="100">
        <f>ROW()</f>
        <v>2669</v>
      </c>
      <c r="AK2669" s="100" t="e">
        <f>INDEX('BadRows RECART'!$C$2:$C$1207,MATCH(monthly_gwh_mw!AJ2669,'BadRows RECART'!$D$2:$D$1207,0))</f>
        <v>#N/A</v>
      </c>
    </row>
    <row r="2670" spans="1:37" ht="20">
      <c r="A2670" s="106" t="s">
        <v>3907</v>
      </c>
      <c r="B2670" s="106" t="s">
        <v>437</v>
      </c>
      <c r="C2670" s="106" t="s">
        <v>6313</v>
      </c>
      <c r="D2670" s="168">
        <v>2020</v>
      </c>
      <c r="E2670" s="168">
        <v>12</v>
      </c>
      <c r="F2670" s="169">
        <v>0</v>
      </c>
      <c r="G2670" s="212" t="s">
        <v>6314</v>
      </c>
      <c r="H2670" s="212" t="s">
        <v>6314</v>
      </c>
      <c r="I2670" s="106" t="s">
        <v>556</v>
      </c>
      <c r="K2670" s="83" t="s">
        <v>6314</v>
      </c>
      <c r="L2670" s="83" t="s">
        <v>6314</v>
      </c>
      <c r="M2670" s="45" t="str">
        <f>IF(
ISNA(INDEX(resources!E:E,MATCH(B2670,resources!B:B,0))),"fillme",
INDEX(resources!E:E,MATCH(B2670,resources!B:B,0)))</f>
        <v>transfer_purchase</v>
      </c>
      <c r="N2670" s="45">
        <v>1</v>
      </c>
      <c r="O2670" s="83" t="str">
        <f>IFERROR(INDEX(resources!K:K,MATCH(B2670,resources!B:B,0)),"fillme")</f>
        <v>unknown</v>
      </c>
      <c r="P2670" s="89" t="str">
        <f t="shared" si="603"/>
        <v>unknown_2020_12</v>
      </c>
      <c r="Q2670" s="87">
        <f>INDEX(elcc!G:G,MATCH(P2670,elcc!D:D,0))</f>
        <v>0</v>
      </c>
      <c r="R2670" s="89">
        <f t="shared" si="604"/>
        <v>1</v>
      </c>
      <c r="S2670" s="89" t="s">
        <v>6314</v>
      </c>
      <c r="T2670" s="89" t="s">
        <v>6314</v>
      </c>
      <c r="U2670" s="90" t="str">
        <f t="shared" si="605"/>
        <v>ok</v>
      </c>
      <c r="V2670" s="63" t="str">
        <f>INDEX(resources!F:F,MATCH(B2670,resources!B:B,0))</f>
        <v>special</v>
      </c>
      <c r="W2670" s="110">
        <f t="shared" si="606"/>
        <v>0</v>
      </c>
      <c r="X2670" s="110">
        <f t="shared" si="607"/>
        <v>0</v>
      </c>
      <c r="Y2670" s="110" t="str">
        <f t="shared" si="608"/>
        <v>transfer_purchase_raonly_na_CONFIDENTIAL</v>
      </c>
      <c r="Z2670" s="110">
        <f>IF(COUNTIFS($Y$2:Y2670,Y2670)=1,1,0)</f>
        <v>0</v>
      </c>
      <c r="AA2670" s="110">
        <f>SUM($Z$2:Z2670)*Z2670</f>
        <v>0</v>
      </c>
      <c r="AB2670" s="110">
        <f>COUNTIFS(resources!B:B,B2670)</f>
        <v>1</v>
      </c>
      <c r="AC2670" s="110">
        <f t="shared" si="609"/>
        <v>1</v>
      </c>
      <c r="AD2670" s="110">
        <f t="shared" si="610"/>
        <v>1</v>
      </c>
      <c r="AE2670" s="110">
        <f t="shared" si="611"/>
        <v>0</v>
      </c>
      <c r="AF2670" s="110">
        <f t="shared" si="612"/>
        <v>1</v>
      </c>
      <c r="AG2670" s="110">
        <f t="shared" si="613"/>
        <v>0</v>
      </c>
      <c r="AH2670" s="110">
        <f t="shared" si="614"/>
        <v>0</v>
      </c>
      <c r="AI2670" s="110">
        <f t="shared" si="615"/>
        <v>1</v>
      </c>
      <c r="AJ2670" s="100">
        <f>ROW()</f>
        <v>2670</v>
      </c>
      <c r="AK2670" s="100" t="e">
        <f>INDEX('BadRows RECART'!$C$2:$C$1207,MATCH(monthly_gwh_mw!AJ2670,'BadRows RECART'!$D$2:$D$1207,0))</f>
        <v>#N/A</v>
      </c>
    </row>
    <row r="2671" spans="1:37" ht="20">
      <c r="A2671" s="106" t="s">
        <v>3907</v>
      </c>
      <c r="B2671" s="106" t="s">
        <v>437</v>
      </c>
      <c r="C2671" s="106" t="s">
        <v>6313</v>
      </c>
      <c r="D2671" s="168">
        <v>2020</v>
      </c>
      <c r="E2671" s="168">
        <v>5</v>
      </c>
      <c r="F2671" s="169">
        <v>0</v>
      </c>
      <c r="G2671" s="212" t="s">
        <v>6314</v>
      </c>
      <c r="H2671" s="212" t="s">
        <v>6314</v>
      </c>
      <c r="I2671" s="106" t="s">
        <v>556</v>
      </c>
      <c r="K2671" s="83" t="s">
        <v>6314</v>
      </c>
      <c r="L2671" s="83" t="s">
        <v>6314</v>
      </c>
      <c r="M2671" s="45" t="str">
        <f>IF(
ISNA(INDEX(resources!E:E,MATCH(B2671,resources!B:B,0))),"fillme",
INDEX(resources!E:E,MATCH(B2671,resources!B:B,0)))</f>
        <v>transfer_purchase</v>
      </c>
      <c r="N2671" s="45">
        <v>1</v>
      </c>
      <c r="O2671" s="83" t="str">
        <f>IFERROR(INDEX(resources!K:K,MATCH(B2671,resources!B:B,0)),"fillme")</f>
        <v>unknown</v>
      </c>
      <c r="P2671" s="89" t="str">
        <f t="shared" si="603"/>
        <v>unknown_2020_5</v>
      </c>
      <c r="Q2671" s="87">
        <f>INDEX(elcc!G:G,MATCH(P2671,elcc!D:D,0))</f>
        <v>0</v>
      </c>
      <c r="R2671" s="89">
        <f t="shared" si="604"/>
        <v>1</v>
      </c>
      <c r="S2671" s="89" t="s">
        <v>6314</v>
      </c>
      <c r="T2671" s="89" t="s">
        <v>6314</v>
      </c>
      <c r="U2671" s="90" t="str">
        <f t="shared" si="605"/>
        <v>ok</v>
      </c>
      <c r="V2671" s="63" t="str">
        <f>INDEX(resources!F:F,MATCH(B2671,resources!B:B,0))</f>
        <v>special</v>
      </c>
      <c r="W2671" s="110">
        <f t="shared" si="606"/>
        <v>0</v>
      </c>
      <c r="X2671" s="110">
        <f t="shared" si="607"/>
        <v>0</v>
      </c>
      <c r="Y2671" s="110" t="str">
        <f t="shared" si="608"/>
        <v>transfer_purchase_raonly_na_CONFIDENTIAL</v>
      </c>
      <c r="Z2671" s="110">
        <f>IF(COUNTIFS($Y$2:Y2671,Y2671)=1,1,0)</f>
        <v>0</v>
      </c>
      <c r="AA2671" s="110">
        <f>SUM($Z$2:Z2671)*Z2671</f>
        <v>0</v>
      </c>
      <c r="AB2671" s="110">
        <f>COUNTIFS(resources!B:B,B2671)</f>
        <v>1</v>
      </c>
      <c r="AC2671" s="110">
        <f t="shared" si="609"/>
        <v>1</v>
      </c>
      <c r="AD2671" s="110">
        <f t="shared" si="610"/>
        <v>1</v>
      </c>
      <c r="AE2671" s="110">
        <f t="shared" si="611"/>
        <v>0</v>
      </c>
      <c r="AF2671" s="110">
        <f t="shared" si="612"/>
        <v>1</v>
      </c>
      <c r="AG2671" s="110">
        <f t="shared" si="613"/>
        <v>0</v>
      </c>
      <c r="AH2671" s="110">
        <f t="shared" si="614"/>
        <v>0</v>
      </c>
      <c r="AI2671" s="110">
        <f t="shared" si="615"/>
        <v>1</v>
      </c>
      <c r="AJ2671" s="100">
        <f>ROW()</f>
        <v>2671</v>
      </c>
      <c r="AK2671" s="100" t="e">
        <f>INDEX('BadRows RECART'!$C$2:$C$1207,MATCH(monthly_gwh_mw!AJ2671,'BadRows RECART'!$D$2:$D$1207,0))</f>
        <v>#N/A</v>
      </c>
    </row>
    <row r="2672" spans="1:37" ht="20">
      <c r="A2672" s="106" t="s">
        <v>3907</v>
      </c>
      <c r="B2672" s="106" t="s">
        <v>437</v>
      </c>
      <c r="C2672" s="106" t="s">
        <v>6313</v>
      </c>
      <c r="D2672" s="168">
        <v>2020</v>
      </c>
      <c r="E2672" s="168">
        <v>6</v>
      </c>
      <c r="F2672" s="169">
        <v>0</v>
      </c>
      <c r="G2672" s="212" t="s">
        <v>6314</v>
      </c>
      <c r="H2672" s="212" t="s">
        <v>6314</v>
      </c>
      <c r="I2672" s="106" t="s">
        <v>556</v>
      </c>
      <c r="K2672" s="83" t="s">
        <v>6314</v>
      </c>
      <c r="L2672" s="83" t="s">
        <v>6314</v>
      </c>
      <c r="M2672" s="45" t="str">
        <f>IF(
ISNA(INDEX(resources!E:E,MATCH(B2672,resources!B:B,0))),"fillme",
INDEX(resources!E:E,MATCH(B2672,resources!B:B,0)))</f>
        <v>transfer_purchase</v>
      </c>
      <c r="N2672" s="45">
        <v>1</v>
      </c>
      <c r="O2672" s="83" t="str">
        <f>IFERROR(INDEX(resources!K:K,MATCH(B2672,resources!B:B,0)),"fillme")</f>
        <v>unknown</v>
      </c>
      <c r="P2672" s="89" t="str">
        <f t="shared" si="603"/>
        <v>unknown_2020_6</v>
      </c>
      <c r="Q2672" s="87">
        <f>INDEX(elcc!G:G,MATCH(P2672,elcc!D:D,0))</f>
        <v>0</v>
      </c>
      <c r="R2672" s="89">
        <f t="shared" si="604"/>
        <v>1</v>
      </c>
      <c r="S2672" s="89" t="s">
        <v>6314</v>
      </c>
      <c r="T2672" s="89" t="s">
        <v>6314</v>
      </c>
      <c r="U2672" s="90" t="str">
        <f t="shared" si="605"/>
        <v>ok</v>
      </c>
      <c r="V2672" s="63" t="str">
        <f>INDEX(resources!F:F,MATCH(B2672,resources!B:B,0))</f>
        <v>special</v>
      </c>
      <c r="W2672" s="110">
        <f t="shared" si="606"/>
        <v>0</v>
      </c>
      <c r="X2672" s="110">
        <f t="shared" si="607"/>
        <v>0</v>
      </c>
      <c r="Y2672" s="110" t="str">
        <f t="shared" si="608"/>
        <v>transfer_purchase_raonly_na_CONFIDENTIAL</v>
      </c>
      <c r="Z2672" s="110">
        <f>IF(COUNTIFS($Y$2:Y2672,Y2672)=1,1,0)</f>
        <v>0</v>
      </c>
      <c r="AA2672" s="110">
        <f>SUM($Z$2:Z2672)*Z2672</f>
        <v>0</v>
      </c>
      <c r="AB2672" s="110">
        <f>COUNTIFS(resources!B:B,B2672)</f>
        <v>1</v>
      </c>
      <c r="AC2672" s="110">
        <f t="shared" si="609"/>
        <v>1</v>
      </c>
      <c r="AD2672" s="110">
        <f t="shared" si="610"/>
        <v>1</v>
      </c>
      <c r="AE2672" s="110">
        <f t="shared" si="611"/>
        <v>0</v>
      </c>
      <c r="AF2672" s="110">
        <f t="shared" si="612"/>
        <v>1</v>
      </c>
      <c r="AG2672" s="110">
        <f t="shared" si="613"/>
        <v>0</v>
      </c>
      <c r="AH2672" s="110">
        <f t="shared" si="614"/>
        <v>0</v>
      </c>
      <c r="AI2672" s="110">
        <f t="shared" si="615"/>
        <v>1</v>
      </c>
      <c r="AJ2672" s="100">
        <f>ROW()</f>
        <v>2672</v>
      </c>
      <c r="AK2672" s="100" t="e">
        <f>INDEX('BadRows RECART'!$C$2:$C$1207,MATCH(monthly_gwh_mw!AJ2672,'BadRows RECART'!$D$2:$D$1207,0))</f>
        <v>#N/A</v>
      </c>
    </row>
    <row r="2673" spans="1:37" ht="20">
      <c r="A2673" s="106" t="s">
        <v>3907</v>
      </c>
      <c r="B2673" s="106" t="s">
        <v>437</v>
      </c>
      <c r="C2673" s="106" t="s">
        <v>6313</v>
      </c>
      <c r="D2673" s="168">
        <v>2020</v>
      </c>
      <c r="E2673" s="168">
        <v>7</v>
      </c>
      <c r="F2673" s="169">
        <v>0</v>
      </c>
      <c r="G2673" s="212" t="s">
        <v>6314</v>
      </c>
      <c r="H2673" s="212" t="s">
        <v>6314</v>
      </c>
      <c r="I2673" s="106" t="s">
        <v>556</v>
      </c>
      <c r="K2673" s="83" t="s">
        <v>6314</v>
      </c>
      <c r="L2673" s="83" t="s">
        <v>6314</v>
      </c>
      <c r="M2673" s="45" t="str">
        <f>IF(
ISNA(INDEX(resources!E:E,MATCH(B2673,resources!B:B,0))),"fillme",
INDEX(resources!E:E,MATCH(B2673,resources!B:B,0)))</f>
        <v>transfer_purchase</v>
      </c>
      <c r="N2673" s="45">
        <v>1</v>
      </c>
      <c r="O2673" s="83" t="str">
        <f>IFERROR(INDEX(resources!K:K,MATCH(B2673,resources!B:B,0)),"fillme")</f>
        <v>unknown</v>
      </c>
      <c r="P2673" s="89" t="str">
        <f t="shared" si="603"/>
        <v>unknown_2020_7</v>
      </c>
      <c r="Q2673" s="87">
        <f>INDEX(elcc!G:G,MATCH(P2673,elcc!D:D,0))</f>
        <v>0</v>
      </c>
      <c r="R2673" s="89">
        <f t="shared" si="604"/>
        <v>1</v>
      </c>
      <c r="S2673" s="89" t="s">
        <v>6314</v>
      </c>
      <c r="T2673" s="89" t="s">
        <v>6314</v>
      </c>
      <c r="U2673" s="90" t="str">
        <f t="shared" si="605"/>
        <v>ok</v>
      </c>
      <c r="V2673" s="63" t="str">
        <f>INDEX(resources!F:F,MATCH(B2673,resources!B:B,0))</f>
        <v>special</v>
      </c>
      <c r="W2673" s="110">
        <f t="shared" si="606"/>
        <v>0</v>
      </c>
      <c r="X2673" s="110">
        <f t="shared" si="607"/>
        <v>0</v>
      </c>
      <c r="Y2673" s="110" t="str">
        <f t="shared" si="608"/>
        <v>transfer_purchase_raonly_na_CONFIDENTIAL</v>
      </c>
      <c r="Z2673" s="110">
        <f>IF(COUNTIFS($Y$2:Y2673,Y2673)=1,1,0)</f>
        <v>0</v>
      </c>
      <c r="AA2673" s="110">
        <f>SUM($Z$2:Z2673)*Z2673</f>
        <v>0</v>
      </c>
      <c r="AB2673" s="110">
        <f>COUNTIFS(resources!B:B,B2673)</f>
        <v>1</v>
      </c>
      <c r="AC2673" s="110">
        <f t="shared" si="609"/>
        <v>1</v>
      </c>
      <c r="AD2673" s="110">
        <f t="shared" si="610"/>
        <v>1</v>
      </c>
      <c r="AE2673" s="110">
        <f t="shared" si="611"/>
        <v>0</v>
      </c>
      <c r="AF2673" s="110">
        <f t="shared" si="612"/>
        <v>1</v>
      </c>
      <c r="AG2673" s="110">
        <f t="shared" si="613"/>
        <v>0</v>
      </c>
      <c r="AH2673" s="110">
        <f t="shared" si="614"/>
        <v>0</v>
      </c>
      <c r="AI2673" s="110">
        <f t="shared" si="615"/>
        <v>1</v>
      </c>
      <c r="AJ2673" s="100">
        <f>ROW()</f>
        <v>2673</v>
      </c>
      <c r="AK2673" s="100" t="e">
        <f>INDEX('BadRows RECART'!$C$2:$C$1207,MATCH(monthly_gwh_mw!AJ2673,'BadRows RECART'!$D$2:$D$1207,0))</f>
        <v>#N/A</v>
      </c>
    </row>
    <row r="2674" spans="1:37" ht="20">
      <c r="A2674" s="106" t="s">
        <v>3907</v>
      </c>
      <c r="B2674" s="106" t="s">
        <v>437</v>
      </c>
      <c r="C2674" s="106" t="s">
        <v>6313</v>
      </c>
      <c r="D2674" s="168">
        <v>2020</v>
      </c>
      <c r="E2674" s="168">
        <v>8</v>
      </c>
      <c r="F2674" s="169">
        <v>0</v>
      </c>
      <c r="G2674" s="212" t="s">
        <v>6314</v>
      </c>
      <c r="H2674" s="212" t="s">
        <v>6314</v>
      </c>
      <c r="I2674" s="106" t="s">
        <v>556</v>
      </c>
      <c r="K2674" s="83" t="s">
        <v>6314</v>
      </c>
      <c r="L2674" s="83" t="s">
        <v>6314</v>
      </c>
      <c r="M2674" s="45" t="str">
        <f>IF(
ISNA(INDEX(resources!E:E,MATCH(B2674,resources!B:B,0))),"fillme",
INDEX(resources!E:E,MATCH(B2674,resources!B:B,0)))</f>
        <v>transfer_purchase</v>
      </c>
      <c r="N2674" s="45">
        <v>1</v>
      </c>
      <c r="O2674" s="83" t="str">
        <f>IFERROR(INDEX(resources!K:K,MATCH(B2674,resources!B:B,0)),"fillme")</f>
        <v>unknown</v>
      </c>
      <c r="P2674" s="89" t="str">
        <f t="shared" si="603"/>
        <v>unknown_2020_8</v>
      </c>
      <c r="Q2674" s="87">
        <f>INDEX(elcc!G:G,MATCH(P2674,elcc!D:D,0))</f>
        <v>0</v>
      </c>
      <c r="R2674" s="89">
        <f t="shared" si="604"/>
        <v>1</v>
      </c>
      <c r="S2674" s="89" t="s">
        <v>6314</v>
      </c>
      <c r="T2674" s="89" t="s">
        <v>6314</v>
      </c>
      <c r="U2674" s="90" t="str">
        <f t="shared" si="605"/>
        <v>ok</v>
      </c>
      <c r="V2674" s="63" t="str">
        <f>INDEX(resources!F:F,MATCH(B2674,resources!B:B,0))</f>
        <v>special</v>
      </c>
      <c r="W2674" s="110">
        <f t="shared" si="606"/>
        <v>0</v>
      </c>
      <c r="X2674" s="110">
        <f t="shared" si="607"/>
        <v>0</v>
      </c>
      <c r="Y2674" s="110" t="str">
        <f t="shared" si="608"/>
        <v>transfer_purchase_raonly_na_CONFIDENTIAL</v>
      </c>
      <c r="Z2674" s="110">
        <f>IF(COUNTIFS($Y$2:Y2674,Y2674)=1,1,0)</f>
        <v>0</v>
      </c>
      <c r="AA2674" s="110">
        <f>SUM($Z$2:Z2674)*Z2674</f>
        <v>0</v>
      </c>
      <c r="AB2674" s="110">
        <f>COUNTIFS(resources!B:B,B2674)</f>
        <v>1</v>
      </c>
      <c r="AC2674" s="110">
        <f t="shared" si="609"/>
        <v>1</v>
      </c>
      <c r="AD2674" s="110">
        <f t="shared" si="610"/>
        <v>1</v>
      </c>
      <c r="AE2674" s="110">
        <f t="shared" si="611"/>
        <v>0</v>
      </c>
      <c r="AF2674" s="110">
        <f t="shared" si="612"/>
        <v>1</v>
      </c>
      <c r="AG2674" s="110">
        <f t="shared" si="613"/>
        <v>0</v>
      </c>
      <c r="AH2674" s="110">
        <f t="shared" si="614"/>
        <v>0</v>
      </c>
      <c r="AI2674" s="110">
        <f t="shared" si="615"/>
        <v>1</v>
      </c>
      <c r="AJ2674" s="100">
        <f>ROW()</f>
        <v>2674</v>
      </c>
      <c r="AK2674" s="100" t="e">
        <f>INDEX('BadRows RECART'!$C$2:$C$1207,MATCH(monthly_gwh_mw!AJ2674,'BadRows RECART'!$D$2:$D$1207,0))</f>
        <v>#N/A</v>
      </c>
    </row>
    <row r="2675" spans="1:37" ht="20">
      <c r="A2675" s="106" t="s">
        <v>3907</v>
      </c>
      <c r="B2675" s="106" t="s">
        <v>437</v>
      </c>
      <c r="C2675" s="106" t="s">
        <v>6313</v>
      </c>
      <c r="D2675" s="168">
        <v>2020</v>
      </c>
      <c r="E2675" s="168">
        <v>9</v>
      </c>
      <c r="F2675" s="169">
        <v>0</v>
      </c>
      <c r="G2675" s="212" t="s">
        <v>6314</v>
      </c>
      <c r="H2675" s="212" t="s">
        <v>6314</v>
      </c>
      <c r="I2675" s="106" t="s">
        <v>556</v>
      </c>
      <c r="K2675" s="83" t="s">
        <v>6314</v>
      </c>
      <c r="L2675" s="83" t="s">
        <v>6314</v>
      </c>
      <c r="M2675" s="45" t="str">
        <f>IF(
ISNA(INDEX(resources!E:E,MATCH(B2675,resources!B:B,0))),"fillme",
INDEX(resources!E:E,MATCH(B2675,resources!B:B,0)))</f>
        <v>transfer_purchase</v>
      </c>
      <c r="N2675" s="45">
        <v>1</v>
      </c>
      <c r="O2675" s="83" t="str">
        <f>IFERROR(INDEX(resources!K:K,MATCH(B2675,resources!B:B,0)),"fillme")</f>
        <v>unknown</v>
      </c>
      <c r="P2675" s="89" t="str">
        <f t="shared" si="603"/>
        <v>unknown_2020_9</v>
      </c>
      <c r="Q2675" s="87">
        <f>INDEX(elcc!G:G,MATCH(P2675,elcc!D:D,0))</f>
        <v>0</v>
      </c>
      <c r="R2675" s="89">
        <f t="shared" si="604"/>
        <v>1</v>
      </c>
      <c r="S2675" s="89" t="s">
        <v>6314</v>
      </c>
      <c r="T2675" s="89" t="s">
        <v>6314</v>
      </c>
      <c r="U2675" s="90" t="str">
        <f t="shared" si="605"/>
        <v>ok</v>
      </c>
      <c r="V2675" s="63" t="str">
        <f>INDEX(resources!F:F,MATCH(B2675,resources!B:B,0))</f>
        <v>special</v>
      </c>
      <c r="W2675" s="110">
        <f t="shared" si="606"/>
        <v>0</v>
      </c>
      <c r="X2675" s="110">
        <f t="shared" si="607"/>
        <v>0</v>
      </c>
      <c r="Y2675" s="110" t="str">
        <f t="shared" si="608"/>
        <v>transfer_purchase_raonly_na_CONFIDENTIAL</v>
      </c>
      <c r="Z2675" s="110">
        <f>IF(COUNTIFS($Y$2:Y2675,Y2675)=1,1,0)</f>
        <v>0</v>
      </c>
      <c r="AA2675" s="110">
        <f>SUM($Z$2:Z2675)*Z2675</f>
        <v>0</v>
      </c>
      <c r="AB2675" s="110">
        <f>COUNTIFS(resources!B:B,B2675)</f>
        <v>1</v>
      </c>
      <c r="AC2675" s="110">
        <f t="shared" si="609"/>
        <v>1</v>
      </c>
      <c r="AD2675" s="110">
        <f t="shared" si="610"/>
        <v>1</v>
      </c>
      <c r="AE2675" s="110">
        <f t="shared" si="611"/>
        <v>0</v>
      </c>
      <c r="AF2675" s="110">
        <f t="shared" si="612"/>
        <v>1</v>
      </c>
      <c r="AG2675" s="110">
        <f t="shared" si="613"/>
        <v>0</v>
      </c>
      <c r="AH2675" s="110">
        <f t="shared" si="614"/>
        <v>0</v>
      </c>
      <c r="AI2675" s="110">
        <f t="shared" si="615"/>
        <v>1</v>
      </c>
      <c r="AJ2675" s="100">
        <f>ROW()</f>
        <v>2675</v>
      </c>
      <c r="AK2675" s="100" t="e">
        <f>INDEX('BadRows RECART'!$C$2:$C$1207,MATCH(monthly_gwh_mw!AJ2675,'BadRows RECART'!$D$2:$D$1207,0))</f>
        <v>#N/A</v>
      </c>
    </row>
    <row r="2676" spans="1:37" ht="20">
      <c r="A2676" s="106" t="s">
        <v>3907</v>
      </c>
      <c r="B2676" s="106" t="s">
        <v>437</v>
      </c>
      <c r="C2676" s="106" t="s">
        <v>6313</v>
      </c>
      <c r="D2676" s="168">
        <v>2020</v>
      </c>
      <c r="E2676" s="168">
        <v>10</v>
      </c>
      <c r="F2676" s="169">
        <v>0</v>
      </c>
      <c r="G2676" s="212" t="s">
        <v>6314</v>
      </c>
      <c r="H2676" s="212" t="s">
        <v>6314</v>
      </c>
      <c r="I2676" s="106" t="s">
        <v>556</v>
      </c>
      <c r="K2676" s="83" t="s">
        <v>6314</v>
      </c>
      <c r="L2676" s="83" t="s">
        <v>6314</v>
      </c>
      <c r="M2676" s="45" t="str">
        <f>IF(
ISNA(INDEX(resources!E:E,MATCH(B2676,resources!B:B,0))),"fillme",
INDEX(resources!E:E,MATCH(B2676,resources!B:B,0)))</f>
        <v>transfer_purchase</v>
      </c>
      <c r="N2676" s="45">
        <v>1</v>
      </c>
      <c r="O2676" s="83" t="str">
        <f>IFERROR(INDEX(resources!K:K,MATCH(B2676,resources!B:B,0)),"fillme")</f>
        <v>unknown</v>
      </c>
      <c r="P2676" s="89" t="str">
        <f t="shared" si="603"/>
        <v>unknown_2020_10</v>
      </c>
      <c r="Q2676" s="87">
        <f>INDEX(elcc!G:G,MATCH(P2676,elcc!D:D,0))</f>
        <v>0</v>
      </c>
      <c r="R2676" s="89">
        <f t="shared" si="604"/>
        <v>1</v>
      </c>
      <c r="S2676" s="89" t="s">
        <v>6314</v>
      </c>
      <c r="T2676" s="89" t="s">
        <v>6314</v>
      </c>
      <c r="U2676" s="90" t="str">
        <f t="shared" si="605"/>
        <v>ok</v>
      </c>
      <c r="V2676" s="63" t="str">
        <f>INDEX(resources!F:F,MATCH(B2676,resources!B:B,0))</f>
        <v>special</v>
      </c>
      <c r="W2676" s="110">
        <f t="shared" si="606"/>
        <v>0</v>
      </c>
      <c r="X2676" s="110">
        <f t="shared" si="607"/>
        <v>0</v>
      </c>
      <c r="Y2676" s="110" t="str">
        <f t="shared" si="608"/>
        <v>transfer_purchase_raonly_na_CONFIDENTIAL</v>
      </c>
      <c r="Z2676" s="110">
        <f>IF(COUNTIFS($Y$2:Y2676,Y2676)=1,1,0)</f>
        <v>0</v>
      </c>
      <c r="AA2676" s="110">
        <f>SUM($Z$2:Z2676)*Z2676</f>
        <v>0</v>
      </c>
      <c r="AB2676" s="110">
        <f>COUNTIFS(resources!B:B,B2676)</f>
        <v>1</v>
      </c>
      <c r="AC2676" s="110">
        <f t="shared" si="609"/>
        <v>1</v>
      </c>
      <c r="AD2676" s="110">
        <f t="shared" si="610"/>
        <v>1</v>
      </c>
      <c r="AE2676" s="110">
        <f t="shared" si="611"/>
        <v>0</v>
      </c>
      <c r="AF2676" s="110">
        <f t="shared" si="612"/>
        <v>1</v>
      </c>
      <c r="AG2676" s="110">
        <f t="shared" si="613"/>
        <v>0</v>
      </c>
      <c r="AH2676" s="110">
        <f t="shared" si="614"/>
        <v>0</v>
      </c>
      <c r="AI2676" s="110">
        <f t="shared" si="615"/>
        <v>1</v>
      </c>
      <c r="AJ2676" s="100">
        <f>ROW()</f>
        <v>2676</v>
      </c>
      <c r="AK2676" s="100" t="e">
        <f>INDEX('BadRows RECART'!$C$2:$C$1207,MATCH(monthly_gwh_mw!AJ2676,'BadRows RECART'!$D$2:$D$1207,0))</f>
        <v>#N/A</v>
      </c>
    </row>
    <row r="2677" spans="1:37" ht="20">
      <c r="A2677" s="106" t="s">
        <v>3907</v>
      </c>
      <c r="B2677" s="106" t="s">
        <v>437</v>
      </c>
      <c r="C2677" s="106" t="s">
        <v>6313</v>
      </c>
      <c r="D2677" s="168">
        <v>2020</v>
      </c>
      <c r="E2677" s="168">
        <v>5</v>
      </c>
      <c r="F2677" s="169">
        <v>0</v>
      </c>
      <c r="G2677" s="212" t="s">
        <v>6314</v>
      </c>
      <c r="H2677" s="212" t="s">
        <v>6314</v>
      </c>
      <c r="I2677" s="106" t="s">
        <v>556</v>
      </c>
      <c r="K2677" s="83" t="s">
        <v>6314</v>
      </c>
      <c r="L2677" s="83" t="s">
        <v>6314</v>
      </c>
      <c r="M2677" s="45" t="str">
        <f>IF(
ISNA(INDEX(resources!E:E,MATCH(B2677,resources!B:B,0))),"fillme",
INDEX(resources!E:E,MATCH(B2677,resources!B:B,0)))</f>
        <v>transfer_purchase</v>
      </c>
      <c r="N2677" s="45">
        <v>1</v>
      </c>
      <c r="O2677" s="83" t="str">
        <f>IFERROR(INDEX(resources!K:K,MATCH(B2677,resources!B:B,0)),"fillme")</f>
        <v>unknown</v>
      </c>
      <c r="P2677" s="89" t="str">
        <f t="shared" si="603"/>
        <v>unknown_2020_5</v>
      </c>
      <c r="Q2677" s="87">
        <f>INDEX(elcc!G:G,MATCH(P2677,elcc!D:D,0))</f>
        <v>0</v>
      </c>
      <c r="R2677" s="89">
        <f t="shared" si="604"/>
        <v>1</v>
      </c>
      <c r="S2677" s="89" t="s">
        <v>6314</v>
      </c>
      <c r="T2677" s="89" t="s">
        <v>6314</v>
      </c>
      <c r="U2677" s="90" t="str">
        <f t="shared" si="605"/>
        <v>ok</v>
      </c>
      <c r="V2677" s="63" t="str">
        <f>INDEX(resources!F:F,MATCH(B2677,resources!B:B,0))</f>
        <v>special</v>
      </c>
      <c r="W2677" s="110">
        <f t="shared" si="606"/>
        <v>0</v>
      </c>
      <c r="X2677" s="110">
        <f t="shared" si="607"/>
        <v>0</v>
      </c>
      <c r="Y2677" s="110" t="str">
        <f t="shared" si="608"/>
        <v>transfer_purchase_raonly_na_CONFIDENTIAL</v>
      </c>
      <c r="Z2677" s="110">
        <f>IF(COUNTIFS($Y$2:Y2677,Y2677)=1,1,0)</f>
        <v>0</v>
      </c>
      <c r="AA2677" s="110">
        <f>SUM($Z$2:Z2677)*Z2677</f>
        <v>0</v>
      </c>
      <c r="AB2677" s="110">
        <f>COUNTIFS(resources!B:B,B2677)</f>
        <v>1</v>
      </c>
      <c r="AC2677" s="110">
        <f t="shared" si="609"/>
        <v>1</v>
      </c>
      <c r="AD2677" s="110">
        <f t="shared" si="610"/>
        <v>1</v>
      </c>
      <c r="AE2677" s="110">
        <f t="shared" si="611"/>
        <v>0</v>
      </c>
      <c r="AF2677" s="110">
        <f t="shared" si="612"/>
        <v>1</v>
      </c>
      <c r="AG2677" s="110">
        <f t="shared" si="613"/>
        <v>0</v>
      </c>
      <c r="AH2677" s="110">
        <f t="shared" si="614"/>
        <v>0</v>
      </c>
      <c r="AI2677" s="110">
        <f t="shared" si="615"/>
        <v>1</v>
      </c>
      <c r="AJ2677" s="100">
        <f>ROW()</f>
        <v>2677</v>
      </c>
      <c r="AK2677" s="100" t="e">
        <f>INDEX('BadRows RECART'!$C$2:$C$1207,MATCH(monthly_gwh_mw!AJ2677,'BadRows RECART'!$D$2:$D$1207,0))</f>
        <v>#N/A</v>
      </c>
    </row>
    <row r="2678" spans="1:37" ht="20">
      <c r="A2678" s="106" t="s">
        <v>3907</v>
      </c>
      <c r="B2678" s="106" t="s">
        <v>437</v>
      </c>
      <c r="C2678" s="106" t="s">
        <v>6313</v>
      </c>
      <c r="D2678" s="168">
        <v>2020</v>
      </c>
      <c r="E2678" s="168">
        <v>6</v>
      </c>
      <c r="F2678" s="169">
        <v>0</v>
      </c>
      <c r="G2678" s="212" t="s">
        <v>6314</v>
      </c>
      <c r="H2678" s="212" t="s">
        <v>6314</v>
      </c>
      <c r="I2678" s="106" t="s">
        <v>556</v>
      </c>
      <c r="K2678" s="83" t="s">
        <v>6314</v>
      </c>
      <c r="L2678" s="83" t="s">
        <v>6314</v>
      </c>
      <c r="M2678" s="45" t="str">
        <f>IF(
ISNA(INDEX(resources!E:E,MATCH(B2678,resources!B:B,0))),"fillme",
INDEX(resources!E:E,MATCH(B2678,resources!B:B,0)))</f>
        <v>transfer_purchase</v>
      </c>
      <c r="N2678" s="45">
        <v>1</v>
      </c>
      <c r="O2678" s="83" t="str">
        <f>IFERROR(INDEX(resources!K:K,MATCH(B2678,resources!B:B,0)),"fillme")</f>
        <v>unknown</v>
      </c>
      <c r="P2678" s="89" t="str">
        <f t="shared" si="603"/>
        <v>unknown_2020_6</v>
      </c>
      <c r="Q2678" s="87">
        <f>INDEX(elcc!G:G,MATCH(P2678,elcc!D:D,0))</f>
        <v>0</v>
      </c>
      <c r="R2678" s="89">
        <f t="shared" si="604"/>
        <v>1</v>
      </c>
      <c r="S2678" s="89" t="s">
        <v>6314</v>
      </c>
      <c r="T2678" s="89" t="s">
        <v>6314</v>
      </c>
      <c r="U2678" s="90" t="str">
        <f t="shared" si="605"/>
        <v>ok</v>
      </c>
      <c r="V2678" s="63" t="str">
        <f>INDEX(resources!F:F,MATCH(B2678,resources!B:B,0))</f>
        <v>special</v>
      </c>
      <c r="W2678" s="110">
        <f t="shared" si="606"/>
        <v>0</v>
      </c>
      <c r="X2678" s="110">
        <f t="shared" si="607"/>
        <v>0</v>
      </c>
      <c r="Y2678" s="110" t="str">
        <f t="shared" si="608"/>
        <v>transfer_purchase_raonly_na_CONFIDENTIAL</v>
      </c>
      <c r="Z2678" s="110">
        <f>IF(COUNTIFS($Y$2:Y2678,Y2678)=1,1,0)</f>
        <v>0</v>
      </c>
      <c r="AA2678" s="110">
        <f>SUM($Z$2:Z2678)*Z2678</f>
        <v>0</v>
      </c>
      <c r="AB2678" s="110">
        <f>COUNTIFS(resources!B:B,B2678)</f>
        <v>1</v>
      </c>
      <c r="AC2678" s="110">
        <f t="shared" si="609"/>
        <v>1</v>
      </c>
      <c r="AD2678" s="110">
        <f t="shared" si="610"/>
        <v>1</v>
      </c>
      <c r="AE2678" s="110">
        <f t="shared" si="611"/>
        <v>0</v>
      </c>
      <c r="AF2678" s="110">
        <f t="shared" si="612"/>
        <v>1</v>
      </c>
      <c r="AG2678" s="110">
        <f t="shared" si="613"/>
        <v>0</v>
      </c>
      <c r="AH2678" s="110">
        <f t="shared" si="614"/>
        <v>0</v>
      </c>
      <c r="AI2678" s="110">
        <f t="shared" si="615"/>
        <v>1</v>
      </c>
      <c r="AJ2678" s="100">
        <f>ROW()</f>
        <v>2678</v>
      </c>
      <c r="AK2678" s="100" t="e">
        <f>INDEX('BadRows RECART'!$C$2:$C$1207,MATCH(monthly_gwh_mw!AJ2678,'BadRows RECART'!$D$2:$D$1207,0))</f>
        <v>#N/A</v>
      </c>
    </row>
    <row r="2679" spans="1:37" ht="20">
      <c r="A2679" s="106" t="s">
        <v>3907</v>
      </c>
      <c r="B2679" s="106" t="s">
        <v>437</v>
      </c>
      <c r="C2679" s="106" t="s">
        <v>6313</v>
      </c>
      <c r="D2679" s="168">
        <v>2020</v>
      </c>
      <c r="E2679" s="168">
        <v>7</v>
      </c>
      <c r="F2679" s="169">
        <v>0</v>
      </c>
      <c r="G2679" s="212" t="s">
        <v>6314</v>
      </c>
      <c r="H2679" s="212" t="s">
        <v>6314</v>
      </c>
      <c r="I2679" s="106" t="s">
        <v>556</v>
      </c>
      <c r="K2679" s="83" t="s">
        <v>6314</v>
      </c>
      <c r="L2679" s="83" t="s">
        <v>6314</v>
      </c>
      <c r="M2679" s="45" t="str">
        <f>IF(
ISNA(INDEX(resources!E:E,MATCH(B2679,resources!B:B,0))),"fillme",
INDEX(resources!E:E,MATCH(B2679,resources!B:B,0)))</f>
        <v>transfer_purchase</v>
      </c>
      <c r="N2679" s="45">
        <v>1</v>
      </c>
      <c r="O2679" s="83" t="str">
        <f>IFERROR(INDEX(resources!K:K,MATCH(B2679,resources!B:B,0)),"fillme")</f>
        <v>unknown</v>
      </c>
      <c r="P2679" s="89" t="str">
        <f t="shared" si="603"/>
        <v>unknown_2020_7</v>
      </c>
      <c r="Q2679" s="87">
        <f>INDEX(elcc!G:G,MATCH(P2679,elcc!D:D,0))</f>
        <v>0</v>
      </c>
      <c r="R2679" s="89">
        <f t="shared" si="604"/>
        <v>1</v>
      </c>
      <c r="S2679" s="89" t="s">
        <v>6314</v>
      </c>
      <c r="T2679" s="89" t="s">
        <v>6314</v>
      </c>
      <c r="U2679" s="90" t="str">
        <f t="shared" si="605"/>
        <v>ok</v>
      </c>
      <c r="V2679" s="63" t="str">
        <f>INDEX(resources!F:F,MATCH(B2679,resources!B:B,0))</f>
        <v>special</v>
      </c>
      <c r="W2679" s="110">
        <f t="shared" si="606"/>
        <v>0</v>
      </c>
      <c r="X2679" s="110">
        <f t="shared" si="607"/>
        <v>0</v>
      </c>
      <c r="Y2679" s="110" t="str">
        <f t="shared" si="608"/>
        <v>transfer_purchase_raonly_na_CONFIDENTIAL</v>
      </c>
      <c r="Z2679" s="110">
        <f>IF(COUNTIFS($Y$2:Y2679,Y2679)=1,1,0)</f>
        <v>0</v>
      </c>
      <c r="AA2679" s="110">
        <f>SUM($Z$2:Z2679)*Z2679</f>
        <v>0</v>
      </c>
      <c r="AB2679" s="110">
        <f>COUNTIFS(resources!B:B,B2679)</f>
        <v>1</v>
      </c>
      <c r="AC2679" s="110">
        <f t="shared" si="609"/>
        <v>1</v>
      </c>
      <c r="AD2679" s="110">
        <f t="shared" si="610"/>
        <v>1</v>
      </c>
      <c r="AE2679" s="110">
        <f t="shared" si="611"/>
        <v>0</v>
      </c>
      <c r="AF2679" s="110">
        <f t="shared" si="612"/>
        <v>1</v>
      </c>
      <c r="AG2679" s="110">
        <f t="shared" si="613"/>
        <v>0</v>
      </c>
      <c r="AH2679" s="110">
        <f t="shared" si="614"/>
        <v>0</v>
      </c>
      <c r="AI2679" s="110">
        <f t="shared" si="615"/>
        <v>1</v>
      </c>
      <c r="AJ2679" s="100">
        <f>ROW()</f>
        <v>2679</v>
      </c>
      <c r="AK2679" s="100" t="e">
        <f>INDEX('BadRows RECART'!$C$2:$C$1207,MATCH(monthly_gwh_mw!AJ2679,'BadRows RECART'!$D$2:$D$1207,0))</f>
        <v>#N/A</v>
      </c>
    </row>
    <row r="2680" spans="1:37" ht="20">
      <c r="A2680" s="106" t="s">
        <v>3907</v>
      </c>
      <c r="B2680" s="106" t="s">
        <v>437</v>
      </c>
      <c r="C2680" s="106" t="s">
        <v>6313</v>
      </c>
      <c r="D2680" s="168">
        <v>2020</v>
      </c>
      <c r="E2680" s="168">
        <v>8</v>
      </c>
      <c r="F2680" s="169">
        <v>0</v>
      </c>
      <c r="G2680" s="212" t="s">
        <v>6314</v>
      </c>
      <c r="H2680" s="212" t="s">
        <v>6314</v>
      </c>
      <c r="I2680" s="106" t="s">
        <v>556</v>
      </c>
      <c r="K2680" s="83" t="s">
        <v>6314</v>
      </c>
      <c r="L2680" s="83" t="s">
        <v>6314</v>
      </c>
      <c r="M2680" s="45" t="str">
        <f>IF(
ISNA(INDEX(resources!E:E,MATCH(B2680,resources!B:B,0))),"fillme",
INDEX(resources!E:E,MATCH(B2680,resources!B:B,0)))</f>
        <v>transfer_purchase</v>
      </c>
      <c r="N2680" s="45">
        <v>1</v>
      </c>
      <c r="O2680" s="83" t="str">
        <f>IFERROR(INDEX(resources!K:K,MATCH(B2680,resources!B:B,0)),"fillme")</f>
        <v>unknown</v>
      </c>
      <c r="P2680" s="89" t="str">
        <f t="shared" si="603"/>
        <v>unknown_2020_8</v>
      </c>
      <c r="Q2680" s="87">
        <f>INDEX(elcc!G:G,MATCH(P2680,elcc!D:D,0))</f>
        <v>0</v>
      </c>
      <c r="R2680" s="89">
        <f t="shared" si="604"/>
        <v>1</v>
      </c>
      <c r="S2680" s="89" t="s">
        <v>6314</v>
      </c>
      <c r="T2680" s="89" t="s">
        <v>6314</v>
      </c>
      <c r="U2680" s="90" t="str">
        <f t="shared" si="605"/>
        <v>ok</v>
      </c>
      <c r="V2680" s="63" t="str">
        <f>INDEX(resources!F:F,MATCH(B2680,resources!B:B,0))</f>
        <v>special</v>
      </c>
      <c r="W2680" s="110">
        <f t="shared" si="606"/>
        <v>0</v>
      </c>
      <c r="X2680" s="110">
        <f t="shared" si="607"/>
        <v>0</v>
      </c>
      <c r="Y2680" s="110" t="str">
        <f t="shared" si="608"/>
        <v>transfer_purchase_raonly_na_CONFIDENTIAL</v>
      </c>
      <c r="Z2680" s="110">
        <f>IF(COUNTIFS($Y$2:Y2680,Y2680)=1,1,0)</f>
        <v>0</v>
      </c>
      <c r="AA2680" s="110">
        <f>SUM($Z$2:Z2680)*Z2680</f>
        <v>0</v>
      </c>
      <c r="AB2680" s="110">
        <f>COUNTIFS(resources!B:B,B2680)</f>
        <v>1</v>
      </c>
      <c r="AC2680" s="110">
        <f t="shared" si="609"/>
        <v>1</v>
      </c>
      <c r="AD2680" s="110">
        <f t="shared" si="610"/>
        <v>1</v>
      </c>
      <c r="AE2680" s="110">
        <f t="shared" si="611"/>
        <v>0</v>
      </c>
      <c r="AF2680" s="110">
        <f t="shared" si="612"/>
        <v>1</v>
      </c>
      <c r="AG2680" s="110">
        <f t="shared" si="613"/>
        <v>0</v>
      </c>
      <c r="AH2680" s="110">
        <f t="shared" si="614"/>
        <v>0</v>
      </c>
      <c r="AI2680" s="110">
        <f t="shared" si="615"/>
        <v>1</v>
      </c>
      <c r="AJ2680" s="100">
        <f>ROW()</f>
        <v>2680</v>
      </c>
      <c r="AK2680" s="100" t="e">
        <f>INDEX('BadRows RECART'!$C$2:$C$1207,MATCH(monthly_gwh_mw!AJ2680,'BadRows RECART'!$D$2:$D$1207,0))</f>
        <v>#N/A</v>
      </c>
    </row>
    <row r="2681" spans="1:37" ht="20">
      <c r="A2681" s="106" t="s">
        <v>3907</v>
      </c>
      <c r="B2681" s="106" t="s">
        <v>437</v>
      </c>
      <c r="C2681" s="106" t="s">
        <v>6313</v>
      </c>
      <c r="D2681" s="168">
        <v>2020</v>
      </c>
      <c r="E2681" s="168">
        <v>9</v>
      </c>
      <c r="F2681" s="169">
        <v>0</v>
      </c>
      <c r="G2681" s="212" t="s">
        <v>6314</v>
      </c>
      <c r="H2681" s="212" t="s">
        <v>6314</v>
      </c>
      <c r="I2681" s="106" t="s">
        <v>556</v>
      </c>
      <c r="K2681" s="83" t="s">
        <v>6314</v>
      </c>
      <c r="L2681" s="83" t="s">
        <v>6314</v>
      </c>
      <c r="M2681" s="45" t="str">
        <f>IF(
ISNA(INDEX(resources!E:E,MATCH(B2681,resources!B:B,0))),"fillme",
INDEX(resources!E:E,MATCH(B2681,resources!B:B,0)))</f>
        <v>transfer_purchase</v>
      </c>
      <c r="N2681" s="45">
        <v>1</v>
      </c>
      <c r="O2681" s="83" t="str">
        <f>IFERROR(INDEX(resources!K:K,MATCH(B2681,resources!B:B,0)),"fillme")</f>
        <v>unknown</v>
      </c>
      <c r="P2681" s="89" t="str">
        <f t="shared" si="603"/>
        <v>unknown_2020_9</v>
      </c>
      <c r="Q2681" s="87">
        <f>INDEX(elcc!G:G,MATCH(P2681,elcc!D:D,0))</f>
        <v>0</v>
      </c>
      <c r="R2681" s="89">
        <f t="shared" si="604"/>
        <v>1</v>
      </c>
      <c r="S2681" s="89" t="s">
        <v>6314</v>
      </c>
      <c r="T2681" s="89" t="s">
        <v>6314</v>
      </c>
      <c r="U2681" s="90" t="str">
        <f t="shared" si="605"/>
        <v>ok</v>
      </c>
      <c r="V2681" s="63" t="str">
        <f>INDEX(resources!F:F,MATCH(B2681,resources!B:B,0))</f>
        <v>special</v>
      </c>
      <c r="W2681" s="110">
        <f t="shared" si="606"/>
        <v>0</v>
      </c>
      <c r="X2681" s="110">
        <f t="shared" si="607"/>
        <v>0</v>
      </c>
      <c r="Y2681" s="110" t="str">
        <f t="shared" si="608"/>
        <v>transfer_purchase_raonly_na_CONFIDENTIAL</v>
      </c>
      <c r="Z2681" s="110">
        <f>IF(COUNTIFS($Y$2:Y2681,Y2681)=1,1,0)</f>
        <v>0</v>
      </c>
      <c r="AA2681" s="110">
        <f>SUM($Z$2:Z2681)*Z2681</f>
        <v>0</v>
      </c>
      <c r="AB2681" s="110">
        <f>COUNTIFS(resources!B:B,B2681)</f>
        <v>1</v>
      </c>
      <c r="AC2681" s="110">
        <f t="shared" si="609"/>
        <v>1</v>
      </c>
      <c r="AD2681" s="110">
        <f t="shared" si="610"/>
        <v>1</v>
      </c>
      <c r="AE2681" s="110">
        <f t="shared" si="611"/>
        <v>0</v>
      </c>
      <c r="AF2681" s="110">
        <f t="shared" si="612"/>
        <v>1</v>
      </c>
      <c r="AG2681" s="110">
        <f t="shared" si="613"/>
        <v>0</v>
      </c>
      <c r="AH2681" s="110">
        <f t="shared" si="614"/>
        <v>0</v>
      </c>
      <c r="AI2681" s="110">
        <f t="shared" si="615"/>
        <v>1</v>
      </c>
      <c r="AJ2681" s="100">
        <f>ROW()</f>
        <v>2681</v>
      </c>
      <c r="AK2681" s="100" t="e">
        <f>INDEX('BadRows RECART'!$C$2:$C$1207,MATCH(monthly_gwh_mw!AJ2681,'BadRows RECART'!$D$2:$D$1207,0))</f>
        <v>#N/A</v>
      </c>
    </row>
    <row r="2682" spans="1:37" ht="20">
      <c r="A2682" s="106" t="s">
        <v>3907</v>
      </c>
      <c r="B2682" s="106" t="s">
        <v>437</v>
      </c>
      <c r="C2682" s="106" t="s">
        <v>6313</v>
      </c>
      <c r="D2682" s="168">
        <v>2020</v>
      </c>
      <c r="E2682" s="168">
        <v>10</v>
      </c>
      <c r="F2682" s="169">
        <v>0</v>
      </c>
      <c r="G2682" s="212" t="s">
        <v>6314</v>
      </c>
      <c r="H2682" s="212" t="s">
        <v>6314</v>
      </c>
      <c r="I2682" s="106" t="s">
        <v>556</v>
      </c>
      <c r="K2682" s="83" t="s">
        <v>6314</v>
      </c>
      <c r="L2682" s="83" t="s">
        <v>6314</v>
      </c>
      <c r="M2682" s="45" t="str">
        <f>IF(
ISNA(INDEX(resources!E:E,MATCH(B2682,resources!B:B,0))),"fillme",
INDEX(resources!E:E,MATCH(B2682,resources!B:B,0)))</f>
        <v>transfer_purchase</v>
      </c>
      <c r="N2682" s="45">
        <v>1</v>
      </c>
      <c r="O2682" s="83" t="str">
        <f>IFERROR(INDEX(resources!K:K,MATCH(B2682,resources!B:B,0)),"fillme")</f>
        <v>unknown</v>
      </c>
      <c r="P2682" s="89" t="str">
        <f t="shared" si="603"/>
        <v>unknown_2020_10</v>
      </c>
      <c r="Q2682" s="87">
        <f>INDEX(elcc!G:G,MATCH(P2682,elcc!D:D,0))</f>
        <v>0</v>
      </c>
      <c r="R2682" s="89">
        <f t="shared" si="604"/>
        <v>1</v>
      </c>
      <c r="S2682" s="89" t="s">
        <v>6314</v>
      </c>
      <c r="T2682" s="89" t="s">
        <v>6314</v>
      </c>
      <c r="U2682" s="90" t="str">
        <f t="shared" si="605"/>
        <v>ok</v>
      </c>
      <c r="V2682" s="63" t="str">
        <f>INDEX(resources!F:F,MATCH(B2682,resources!B:B,0))</f>
        <v>special</v>
      </c>
      <c r="W2682" s="110">
        <f t="shared" si="606"/>
        <v>0</v>
      </c>
      <c r="X2682" s="110">
        <f t="shared" si="607"/>
        <v>0</v>
      </c>
      <c r="Y2682" s="110" t="str">
        <f t="shared" si="608"/>
        <v>transfer_purchase_raonly_na_CONFIDENTIAL</v>
      </c>
      <c r="Z2682" s="110">
        <f>IF(COUNTIFS($Y$2:Y2682,Y2682)=1,1,0)</f>
        <v>0</v>
      </c>
      <c r="AA2682" s="110">
        <f>SUM($Z$2:Z2682)*Z2682</f>
        <v>0</v>
      </c>
      <c r="AB2682" s="110">
        <f>COUNTIFS(resources!B:B,B2682)</f>
        <v>1</v>
      </c>
      <c r="AC2682" s="110">
        <f t="shared" si="609"/>
        <v>1</v>
      </c>
      <c r="AD2682" s="110">
        <f t="shared" si="610"/>
        <v>1</v>
      </c>
      <c r="AE2682" s="110">
        <f t="shared" si="611"/>
        <v>0</v>
      </c>
      <c r="AF2682" s="110">
        <f t="shared" si="612"/>
        <v>1</v>
      </c>
      <c r="AG2682" s="110">
        <f t="shared" si="613"/>
        <v>0</v>
      </c>
      <c r="AH2682" s="110">
        <f t="shared" si="614"/>
        <v>0</v>
      </c>
      <c r="AI2682" s="110">
        <f t="shared" si="615"/>
        <v>1</v>
      </c>
      <c r="AJ2682" s="100">
        <f>ROW()</f>
        <v>2682</v>
      </c>
      <c r="AK2682" s="100" t="e">
        <f>INDEX('BadRows RECART'!$C$2:$C$1207,MATCH(monthly_gwh_mw!AJ2682,'BadRows RECART'!$D$2:$D$1207,0))</f>
        <v>#N/A</v>
      </c>
    </row>
    <row r="2683" spans="1:37" ht="20">
      <c r="A2683" s="106" t="s">
        <v>3907</v>
      </c>
      <c r="B2683" s="106" t="s">
        <v>437</v>
      </c>
      <c r="C2683" s="106" t="s">
        <v>6313</v>
      </c>
      <c r="D2683" s="168">
        <v>2020</v>
      </c>
      <c r="E2683" s="168">
        <v>12</v>
      </c>
      <c r="F2683" s="169">
        <v>0</v>
      </c>
      <c r="G2683" s="212" t="s">
        <v>6314</v>
      </c>
      <c r="H2683" s="212" t="s">
        <v>6314</v>
      </c>
      <c r="I2683" s="106" t="s">
        <v>556</v>
      </c>
      <c r="K2683" s="83" t="s">
        <v>6314</v>
      </c>
      <c r="L2683" s="83" t="s">
        <v>6314</v>
      </c>
      <c r="M2683" s="45" t="str">
        <f>IF(
ISNA(INDEX(resources!E:E,MATCH(B2683,resources!B:B,0))),"fillme",
INDEX(resources!E:E,MATCH(B2683,resources!B:B,0)))</f>
        <v>transfer_purchase</v>
      </c>
      <c r="N2683" s="45">
        <v>1</v>
      </c>
      <c r="O2683" s="83" t="str">
        <f>IFERROR(INDEX(resources!K:K,MATCH(B2683,resources!B:B,0)),"fillme")</f>
        <v>unknown</v>
      </c>
      <c r="P2683" s="89" t="str">
        <f t="shared" si="603"/>
        <v>unknown_2020_12</v>
      </c>
      <c r="Q2683" s="87">
        <f>INDEX(elcc!G:G,MATCH(P2683,elcc!D:D,0))</f>
        <v>0</v>
      </c>
      <c r="R2683" s="89">
        <f t="shared" si="604"/>
        <v>1</v>
      </c>
      <c r="S2683" s="89" t="s">
        <v>6314</v>
      </c>
      <c r="T2683" s="89" t="s">
        <v>6314</v>
      </c>
      <c r="U2683" s="90" t="str">
        <f t="shared" si="605"/>
        <v>ok</v>
      </c>
      <c r="V2683" s="63" t="str">
        <f>INDEX(resources!F:F,MATCH(B2683,resources!B:B,0))</f>
        <v>special</v>
      </c>
      <c r="W2683" s="110">
        <f t="shared" si="606"/>
        <v>0</v>
      </c>
      <c r="X2683" s="110">
        <f t="shared" si="607"/>
        <v>0</v>
      </c>
      <c r="Y2683" s="110" t="str">
        <f t="shared" si="608"/>
        <v>transfer_purchase_raonly_na_CONFIDENTIAL</v>
      </c>
      <c r="Z2683" s="110">
        <f>IF(COUNTIFS($Y$2:Y2683,Y2683)=1,1,0)</f>
        <v>0</v>
      </c>
      <c r="AA2683" s="110">
        <f>SUM($Z$2:Z2683)*Z2683</f>
        <v>0</v>
      </c>
      <c r="AB2683" s="110">
        <f>COUNTIFS(resources!B:B,B2683)</f>
        <v>1</v>
      </c>
      <c r="AC2683" s="110">
        <f t="shared" si="609"/>
        <v>1</v>
      </c>
      <c r="AD2683" s="110">
        <f t="shared" si="610"/>
        <v>1</v>
      </c>
      <c r="AE2683" s="110">
        <f t="shared" si="611"/>
        <v>0</v>
      </c>
      <c r="AF2683" s="110">
        <f t="shared" si="612"/>
        <v>1</v>
      </c>
      <c r="AG2683" s="110">
        <f t="shared" si="613"/>
        <v>0</v>
      </c>
      <c r="AH2683" s="110">
        <f t="shared" si="614"/>
        <v>0</v>
      </c>
      <c r="AI2683" s="110">
        <f t="shared" si="615"/>
        <v>1</v>
      </c>
      <c r="AJ2683" s="100">
        <f>ROW()</f>
        <v>2683</v>
      </c>
      <c r="AK2683" s="100" t="e">
        <f>INDEX('BadRows RECART'!$C$2:$C$1207,MATCH(monthly_gwh_mw!AJ2683,'BadRows RECART'!$D$2:$D$1207,0))</f>
        <v>#N/A</v>
      </c>
    </row>
    <row r="2684" spans="1:37" ht="20">
      <c r="A2684" s="106" t="s">
        <v>3907</v>
      </c>
      <c r="B2684" s="106" t="s">
        <v>437</v>
      </c>
      <c r="C2684" s="106" t="s">
        <v>6313</v>
      </c>
      <c r="D2684" s="168">
        <v>2020</v>
      </c>
      <c r="E2684" s="168">
        <v>1</v>
      </c>
      <c r="F2684" s="169">
        <v>0</v>
      </c>
      <c r="G2684" s="212" t="s">
        <v>6314</v>
      </c>
      <c r="H2684" s="212" t="s">
        <v>6314</v>
      </c>
      <c r="I2684" s="106" t="s">
        <v>556</v>
      </c>
      <c r="K2684" s="83" t="s">
        <v>6314</v>
      </c>
      <c r="L2684" s="83" t="s">
        <v>6314</v>
      </c>
      <c r="M2684" s="45" t="str">
        <f>IF(
ISNA(INDEX(resources!E:E,MATCH(B2684,resources!B:B,0))),"fillme",
INDEX(resources!E:E,MATCH(B2684,resources!B:B,0)))</f>
        <v>transfer_purchase</v>
      </c>
      <c r="N2684" s="45">
        <v>1</v>
      </c>
      <c r="O2684" s="83" t="str">
        <f>IFERROR(INDEX(resources!K:K,MATCH(B2684,resources!B:B,0)),"fillme")</f>
        <v>unknown</v>
      </c>
      <c r="P2684" s="89" t="str">
        <f t="shared" si="603"/>
        <v>unknown_2020_1</v>
      </c>
      <c r="Q2684" s="87">
        <f>INDEX(elcc!G:G,MATCH(P2684,elcc!D:D,0))</f>
        <v>0</v>
      </c>
      <c r="R2684" s="89">
        <f t="shared" si="604"/>
        <v>1</v>
      </c>
      <c r="S2684" s="89" t="s">
        <v>6314</v>
      </c>
      <c r="T2684" s="89" t="s">
        <v>6314</v>
      </c>
      <c r="U2684" s="90" t="str">
        <f t="shared" si="605"/>
        <v>ok</v>
      </c>
      <c r="V2684" s="63" t="str">
        <f>INDEX(resources!F:F,MATCH(B2684,resources!B:B,0))</f>
        <v>special</v>
      </c>
      <c r="W2684" s="110">
        <f t="shared" si="606"/>
        <v>0</v>
      </c>
      <c r="X2684" s="110">
        <f t="shared" si="607"/>
        <v>0</v>
      </c>
      <c r="Y2684" s="110" t="str">
        <f t="shared" si="608"/>
        <v>transfer_purchase_raonly_na_CONFIDENTIAL</v>
      </c>
      <c r="Z2684" s="110">
        <f>IF(COUNTIFS($Y$2:Y2684,Y2684)=1,1,0)</f>
        <v>0</v>
      </c>
      <c r="AA2684" s="110">
        <f>SUM($Z$2:Z2684)*Z2684</f>
        <v>0</v>
      </c>
      <c r="AB2684" s="110">
        <f>COUNTIFS(resources!B:B,B2684)</f>
        <v>1</v>
      </c>
      <c r="AC2684" s="110">
        <f t="shared" si="609"/>
        <v>1</v>
      </c>
      <c r="AD2684" s="110">
        <f t="shared" si="610"/>
        <v>1</v>
      </c>
      <c r="AE2684" s="110">
        <f t="shared" si="611"/>
        <v>0</v>
      </c>
      <c r="AF2684" s="110">
        <f t="shared" si="612"/>
        <v>1</v>
      </c>
      <c r="AG2684" s="110">
        <f t="shared" si="613"/>
        <v>0</v>
      </c>
      <c r="AH2684" s="110">
        <f t="shared" si="614"/>
        <v>0</v>
      </c>
      <c r="AI2684" s="110">
        <f t="shared" si="615"/>
        <v>1</v>
      </c>
      <c r="AJ2684" s="100">
        <f>ROW()</f>
        <v>2684</v>
      </c>
      <c r="AK2684" s="100" t="e">
        <f>INDEX('BadRows RECART'!$C$2:$C$1207,MATCH(monthly_gwh_mw!AJ2684,'BadRows RECART'!$D$2:$D$1207,0))</f>
        <v>#N/A</v>
      </c>
    </row>
    <row r="2685" spans="1:37" ht="20">
      <c r="A2685" s="106" t="s">
        <v>3907</v>
      </c>
      <c r="B2685" s="106" t="s">
        <v>437</v>
      </c>
      <c r="C2685" s="106" t="s">
        <v>6313</v>
      </c>
      <c r="D2685" s="168">
        <v>2020</v>
      </c>
      <c r="E2685" s="168">
        <v>2</v>
      </c>
      <c r="F2685" s="169">
        <v>0</v>
      </c>
      <c r="G2685" s="212" t="s">
        <v>6314</v>
      </c>
      <c r="H2685" s="212" t="s">
        <v>6314</v>
      </c>
      <c r="I2685" s="106" t="s">
        <v>556</v>
      </c>
      <c r="K2685" s="83" t="s">
        <v>6314</v>
      </c>
      <c r="L2685" s="83" t="s">
        <v>6314</v>
      </c>
      <c r="M2685" s="45" t="str">
        <f>IF(
ISNA(INDEX(resources!E:E,MATCH(B2685,resources!B:B,0))),"fillme",
INDEX(resources!E:E,MATCH(B2685,resources!B:B,0)))</f>
        <v>transfer_purchase</v>
      </c>
      <c r="N2685" s="45">
        <v>1</v>
      </c>
      <c r="O2685" s="83" t="str">
        <f>IFERROR(INDEX(resources!K:K,MATCH(B2685,resources!B:B,0)),"fillme")</f>
        <v>unknown</v>
      </c>
      <c r="P2685" s="89" t="str">
        <f t="shared" si="603"/>
        <v>unknown_2020_2</v>
      </c>
      <c r="Q2685" s="87">
        <f>INDEX(elcc!G:G,MATCH(P2685,elcc!D:D,0))</f>
        <v>0</v>
      </c>
      <c r="R2685" s="89">
        <f t="shared" si="604"/>
        <v>1</v>
      </c>
      <c r="S2685" s="89" t="s">
        <v>6314</v>
      </c>
      <c r="T2685" s="89" t="s">
        <v>6314</v>
      </c>
      <c r="U2685" s="90" t="str">
        <f t="shared" si="605"/>
        <v>ok</v>
      </c>
      <c r="V2685" s="63" t="str">
        <f>INDEX(resources!F:F,MATCH(B2685,resources!B:B,0))</f>
        <v>special</v>
      </c>
      <c r="W2685" s="110">
        <f t="shared" si="606"/>
        <v>0</v>
      </c>
      <c r="X2685" s="110">
        <f t="shared" si="607"/>
        <v>0</v>
      </c>
      <c r="Y2685" s="110" t="str">
        <f t="shared" si="608"/>
        <v>transfer_purchase_raonly_na_CONFIDENTIAL</v>
      </c>
      <c r="Z2685" s="110">
        <f>IF(COUNTIFS($Y$2:Y2685,Y2685)=1,1,0)</f>
        <v>0</v>
      </c>
      <c r="AA2685" s="110">
        <f>SUM($Z$2:Z2685)*Z2685</f>
        <v>0</v>
      </c>
      <c r="AB2685" s="110">
        <f>COUNTIFS(resources!B:B,B2685)</f>
        <v>1</v>
      </c>
      <c r="AC2685" s="110">
        <f t="shared" si="609"/>
        <v>1</v>
      </c>
      <c r="AD2685" s="110">
        <f t="shared" si="610"/>
        <v>1</v>
      </c>
      <c r="AE2685" s="110">
        <f t="shared" si="611"/>
        <v>0</v>
      </c>
      <c r="AF2685" s="110">
        <f t="shared" si="612"/>
        <v>1</v>
      </c>
      <c r="AG2685" s="110">
        <f t="shared" si="613"/>
        <v>0</v>
      </c>
      <c r="AH2685" s="110">
        <f t="shared" si="614"/>
        <v>0</v>
      </c>
      <c r="AI2685" s="110">
        <f t="shared" si="615"/>
        <v>1</v>
      </c>
      <c r="AJ2685" s="100">
        <f>ROW()</f>
        <v>2685</v>
      </c>
      <c r="AK2685" s="100" t="e">
        <f>INDEX('BadRows RECART'!$C$2:$C$1207,MATCH(monthly_gwh_mw!AJ2685,'BadRows RECART'!$D$2:$D$1207,0))</f>
        <v>#N/A</v>
      </c>
    </row>
    <row r="2686" spans="1:37" ht="20">
      <c r="A2686" s="106" t="s">
        <v>3907</v>
      </c>
      <c r="B2686" s="106" t="s">
        <v>437</v>
      </c>
      <c r="C2686" s="106" t="s">
        <v>6313</v>
      </c>
      <c r="D2686" s="168">
        <v>2020</v>
      </c>
      <c r="E2686" s="168">
        <v>3</v>
      </c>
      <c r="F2686" s="169">
        <v>0</v>
      </c>
      <c r="G2686" s="212" t="s">
        <v>6314</v>
      </c>
      <c r="H2686" s="212" t="s">
        <v>6314</v>
      </c>
      <c r="I2686" s="106" t="s">
        <v>556</v>
      </c>
      <c r="K2686" s="83" t="s">
        <v>6314</v>
      </c>
      <c r="L2686" s="83" t="s">
        <v>6314</v>
      </c>
      <c r="M2686" s="45" t="str">
        <f>IF(
ISNA(INDEX(resources!E:E,MATCH(B2686,resources!B:B,0))),"fillme",
INDEX(resources!E:E,MATCH(B2686,resources!B:B,0)))</f>
        <v>transfer_purchase</v>
      </c>
      <c r="N2686" s="45">
        <v>1</v>
      </c>
      <c r="O2686" s="83" t="str">
        <f>IFERROR(INDEX(resources!K:K,MATCH(B2686,resources!B:B,0)),"fillme")</f>
        <v>unknown</v>
      </c>
      <c r="P2686" s="89" t="str">
        <f t="shared" si="603"/>
        <v>unknown_2020_3</v>
      </c>
      <c r="Q2686" s="87">
        <f>INDEX(elcc!G:G,MATCH(P2686,elcc!D:D,0))</f>
        <v>0</v>
      </c>
      <c r="R2686" s="89">
        <f t="shared" si="604"/>
        <v>1</v>
      </c>
      <c r="S2686" s="89" t="s">
        <v>6314</v>
      </c>
      <c r="T2686" s="89" t="s">
        <v>6314</v>
      </c>
      <c r="U2686" s="90" t="str">
        <f t="shared" si="605"/>
        <v>ok</v>
      </c>
      <c r="V2686" s="63" t="str">
        <f>INDEX(resources!F:F,MATCH(B2686,resources!B:B,0))</f>
        <v>special</v>
      </c>
      <c r="W2686" s="110">
        <f t="shared" si="606"/>
        <v>0</v>
      </c>
      <c r="X2686" s="110">
        <f t="shared" si="607"/>
        <v>0</v>
      </c>
      <c r="Y2686" s="110" t="str">
        <f t="shared" si="608"/>
        <v>transfer_purchase_raonly_na_CONFIDENTIAL</v>
      </c>
      <c r="Z2686" s="110">
        <f>IF(COUNTIFS($Y$2:Y2686,Y2686)=1,1,0)</f>
        <v>0</v>
      </c>
      <c r="AA2686" s="110">
        <f>SUM($Z$2:Z2686)*Z2686</f>
        <v>0</v>
      </c>
      <c r="AB2686" s="110">
        <f>COUNTIFS(resources!B:B,B2686)</f>
        <v>1</v>
      </c>
      <c r="AC2686" s="110">
        <f t="shared" si="609"/>
        <v>1</v>
      </c>
      <c r="AD2686" s="110">
        <f t="shared" si="610"/>
        <v>1</v>
      </c>
      <c r="AE2686" s="110">
        <f t="shared" si="611"/>
        <v>0</v>
      </c>
      <c r="AF2686" s="110">
        <f t="shared" si="612"/>
        <v>1</v>
      </c>
      <c r="AG2686" s="110">
        <f t="shared" si="613"/>
        <v>0</v>
      </c>
      <c r="AH2686" s="110">
        <f t="shared" si="614"/>
        <v>0</v>
      </c>
      <c r="AI2686" s="110">
        <f t="shared" si="615"/>
        <v>1</v>
      </c>
      <c r="AJ2686" s="100">
        <f>ROW()</f>
        <v>2686</v>
      </c>
      <c r="AK2686" s="100" t="e">
        <f>INDEX('BadRows RECART'!$C$2:$C$1207,MATCH(monthly_gwh_mw!AJ2686,'BadRows RECART'!$D$2:$D$1207,0))</f>
        <v>#N/A</v>
      </c>
    </row>
    <row r="2687" spans="1:37" ht="20">
      <c r="A2687" s="106" t="s">
        <v>3907</v>
      </c>
      <c r="B2687" s="106" t="s">
        <v>437</v>
      </c>
      <c r="C2687" s="106" t="s">
        <v>6313</v>
      </c>
      <c r="D2687" s="168">
        <v>2020</v>
      </c>
      <c r="E2687" s="168">
        <v>4</v>
      </c>
      <c r="F2687" s="169">
        <v>0</v>
      </c>
      <c r="G2687" s="212" t="s">
        <v>6314</v>
      </c>
      <c r="H2687" s="212" t="s">
        <v>6314</v>
      </c>
      <c r="I2687" s="106" t="s">
        <v>556</v>
      </c>
      <c r="K2687" s="83" t="s">
        <v>6314</v>
      </c>
      <c r="L2687" s="83" t="s">
        <v>6314</v>
      </c>
      <c r="M2687" s="45" t="str">
        <f>IF(
ISNA(INDEX(resources!E:E,MATCH(B2687,resources!B:B,0))),"fillme",
INDEX(resources!E:E,MATCH(B2687,resources!B:B,0)))</f>
        <v>transfer_purchase</v>
      </c>
      <c r="N2687" s="45">
        <v>1</v>
      </c>
      <c r="O2687" s="83" t="str">
        <f>IFERROR(INDEX(resources!K:K,MATCH(B2687,resources!B:B,0)),"fillme")</f>
        <v>unknown</v>
      </c>
      <c r="P2687" s="89" t="str">
        <f t="shared" si="603"/>
        <v>unknown_2020_4</v>
      </c>
      <c r="Q2687" s="87">
        <f>INDEX(elcc!G:G,MATCH(P2687,elcc!D:D,0))</f>
        <v>0</v>
      </c>
      <c r="R2687" s="89">
        <f t="shared" si="604"/>
        <v>1</v>
      </c>
      <c r="S2687" s="89" t="s">
        <v>6314</v>
      </c>
      <c r="T2687" s="89" t="s">
        <v>6314</v>
      </c>
      <c r="U2687" s="90" t="str">
        <f t="shared" si="605"/>
        <v>ok</v>
      </c>
      <c r="V2687" s="63" t="str">
        <f>INDEX(resources!F:F,MATCH(B2687,resources!B:B,0))</f>
        <v>special</v>
      </c>
      <c r="W2687" s="110">
        <f t="shared" si="606"/>
        <v>0</v>
      </c>
      <c r="X2687" s="110">
        <f t="shared" si="607"/>
        <v>0</v>
      </c>
      <c r="Y2687" s="110" t="str">
        <f t="shared" si="608"/>
        <v>transfer_purchase_raonly_na_CONFIDENTIAL</v>
      </c>
      <c r="Z2687" s="110">
        <f>IF(COUNTIFS($Y$2:Y2687,Y2687)=1,1,0)</f>
        <v>0</v>
      </c>
      <c r="AA2687" s="110">
        <f>SUM($Z$2:Z2687)*Z2687</f>
        <v>0</v>
      </c>
      <c r="AB2687" s="110">
        <f>COUNTIFS(resources!B:B,B2687)</f>
        <v>1</v>
      </c>
      <c r="AC2687" s="110">
        <f t="shared" si="609"/>
        <v>1</v>
      </c>
      <c r="AD2687" s="110">
        <f t="shared" si="610"/>
        <v>1</v>
      </c>
      <c r="AE2687" s="110">
        <f t="shared" si="611"/>
        <v>0</v>
      </c>
      <c r="AF2687" s="110">
        <f t="shared" si="612"/>
        <v>1</v>
      </c>
      <c r="AG2687" s="110">
        <f t="shared" si="613"/>
        <v>0</v>
      </c>
      <c r="AH2687" s="110">
        <f t="shared" si="614"/>
        <v>0</v>
      </c>
      <c r="AI2687" s="110">
        <f t="shared" si="615"/>
        <v>1</v>
      </c>
      <c r="AJ2687" s="100">
        <f>ROW()</f>
        <v>2687</v>
      </c>
      <c r="AK2687" s="100" t="e">
        <f>INDEX('BadRows RECART'!$C$2:$C$1207,MATCH(monthly_gwh_mw!AJ2687,'BadRows RECART'!$D$2:$D$1207,0))</f>
        <v>#N/A</v>
      </c>
    </row>
    <row r="2688" spans="1:37" ht="20">
      <c r="A2688" s="106" t="s">
        <v>3907</v>
      </c>
      <c r="B2688" s="106" t="s">
        <v>437</v>
      </c>
      <c r="C2688" s="106" t="s">
        <v>6313</v>
      </c>
      <c r="D2688" s="168">
        <v>2020</v>
      </c>
      <c r="E2688" s="168">
        <v>5</v>
      </c>
      <c r="F2688" s="169">
        <v>0</v>
      </c>
      <c r="G2688" s="212" t="s">
        <v>6314</v>
      </c>
      <c r="H2688" s="212" t="s">
        <v>6314</v>
      </c>
      <c r="I2688" s="106" t="s">
        <v>556</v>
      </c>
      <c r="K2688" s="83" t="s">
        <v>6314</v>
      </c>
      <c r="L2688" s="83" t="s">
        <v>6314</v>
      </c>
      <c r="M2688" s="45" t="str">
        <f>IF(
ISNA(INDEX(resources!E:E,MATCH(B2688,resources!B:B,0))),"fillme",
INDEX(resources!E:E,MATCH(B2688,resources!B:B,0)))</f>
        <v>transfer_purchase</v>
      </c>
      <c r="N2688" s="45">
        <v>1</v>
      </c>
      <c r="O2688" s="83" t="str">
        <f>IFERROR(INDEX(resources!K:K,MATCH(B2688,resources!B:B,0)),"fillme")</f>
        <v>unknown</v>
      </c>
      <c r="P2688" s="89" t="str">
        <f t="shared" si="603"/>
        <v>unknown_2020_5</v>
      </c>
      <c r="Q2688" s="87">
        <f>INDEX(elcc!G:G,MATCH(P2688,elcc!D:D,0))</f>
        <v>0</v>
      </c>
      <c r="R2688" s="89">
        <f t="shared" si="604"/>
        <v>1</v>
      </c>
      <c r="S2688" s="89" t="s">
        <v>6314</v>
      </c>
      <c r="T2688" s="89" t="s">
        <v>6314</v>
      </c>
      <c r="U2688" s="90" t="str">
        <f t="shared" si="605"/>
        <v>ok</v>
      </c>
      <c r="V2688" s="63" t="str">
        <f>INDEX(resources!F:F,MATCH(B2688,resources!B:B,0))</f>
        <v>special</v>
      </c>
      <c r="W2688" s="110">
        <f t="shared" si="606"/>
        <v>0</v>
      </c>
      <c r="X2688" s="110">
        <f t="shared" si="607"/>
        <v>0</v>
      </c>
      <c r="Y2688" s="110" t="str">
        <f t="shared" si="608"/>
        <v>transfer_purchase_raonly_na_CONFIDENTIAL</v>
      </c>
      <c r="Z2688" s="110">
        <f>IF(COUNTIFS($Y$2:Y2688,Y2688)=1,1,0)</f>
        <v>0</v>
      </c>
      <c r="AA2688" s="110">
        <f>SUM($Z$2:Z2688)*Z2688</f>
        <v>0</v>
      </c>
      <c r="AB2688" s="110">
        <f>COUNTIFS(resources!B:B,B2688)</f>
        <v>1</v>
      </c>
      <c r="AC2688" s="110">
        <f t="shared" si="609"/>
        <v>1</v>
      </c>
      <c r="AD2688" s="110">
        <f t="shared" si="610"/>
        <v>1</v>
      </c>
      <c r="AE2688" s="110">
        <f t="shared" si="611"/>
        <v>0</v>
      </c>
      <c r="AF2688" s="110">
        <f t="shared" si="612"/>
        <v>1</v>
      </c>
      <c r="AG2688" s="110">
        <f t="shared" si="613"/>
        <v>0</v>
      </c>
      <c r="AH2688" s="110">
        <f t="shared" si="614"/>
        <v>0</v>
      </c>
      <c r="AI2688" s="110">
        <f t="shared" si="615"/>
        <v>1</v>
      </c>
      <c r="AJ2688" s="100">
        <f>ROW()</f>
        <v>2688</v>
      </c>
      <c r="AK2688" s="100" t="e">
        <f>INDEX('BadRows RECART'!$C$2:$C$1207,MATCH(monthly_gwh_mw!AJ2688,'BadRows RECART'!$D$2:$D$1207,0))</f>
        <v>#N/A</v>
      </c>
    </row>
    <row r="2689" spans="1:37" ht="20">
      <c r="A2689" s="106" t="s">
        <v>3907</v>
      </c>
      <c r="B2689" s="106" t="s">
        <v>437</v>
      </c>
      <c r="C2689" s="106" t="s">
        <v>6313</v>
      </c>
      <c r="D2689" s="168">
        <v>2020</v>
      </c>
      <c r="E2689" s="168">
        <v>6</v>
      </c>
      <c r="F2689" s="169">
        <v>0</v>
      </c>
      <c r="G2689" s="212" t="s">
        <v>6314</v>
      </c>
      <c r="H2689" s="212" t="s">
        <v>6314</v>
      </c>
      <c r="I2689" s="106" t="s">
        <v>556</v>
      </c>
      <c r="K2689" s="83" t="s">
        <v>6314</v>
      </c>
      <c r="L2689" s="83" t="s">
        <v>6314</v>
      </c>
      <c r="M2689" s="45" t="str">
        <f>IF(
ISNA(INDEX(resources!E:E,MATCH(B2689,resources!B:B,0))),"fillme",
INDEX(resources!E:E,MATCH(B2689,resources!B:B,0)))</f>
        <v>transfer_purchase</v>
      </c>
      <c r="N2689" s="45">
        <v>1</v>
      </c>
      <c r="O2689" s="83" t="str">
        <f>IFERROR(INDEX(resources!K:K,MATCH(B2689,resources!B:B,0)),"fillme")</f>
        <v>unknown</v>
      </c>
      <c r="P2689" s="89" t="str">
        <f t="shared" si="603"/>
        <v>unknown_2020_6</v>
      </c>
      <c r="Q2689" s="87">
        <f>INDEX(elcc!G:G,MATCH(P2689,elcc!D:D,0))</f>
        <v>0</v>
      </c>
      <c r="R2689" s="89">
        <f t="shared" si="604"/>
        <v>1</v>
      </c>
      <c r="S2689" s="89" t="s">
        <v>6314</v>
      </c>
      <c r="T2689" s="89" t="s">
        <v>6314</v>
      </c>
      <c r="U2689" s="90" t="str">
        <f t="shared" si="605"/>
        <v>ok</v>
      </c>
      <c r="V2689" s="63" t="str">
        <f>INDEX(resources!F:F,MATCH(B2689,resources!B:B,0))</f>
        <v>special</v>
      </c>
      <c r="W2689" s="110">
        <f t="shared" si="606"/>
        <v>0</v>
      </c>
      <c r="X2689" s="110">
        <f t="shared" si="607"/>
        <v>0</v>
      </c>
      <c r="Y2689" s="110" t="str">
        <f t="shared" si="608"/>
        <v>transfer_purchase_raonly_na_CONFIDENTIAL</v>
      </c>
      <c r="Z2689" s="110">
        <f>IF(COUNTIFS($Y$2:Y2689,Y2689)=1,1,0)</f>
        <v>0</v>
      </c>
      <c r="AA2689" s="110">
        <f>SUM($Z$2:Z2689)*Z2689</f>
        <v>0</v>
      </c>
      <c r="AB2689" s="110">
        <f>COUNTIFS(resources!B:B,B2689)</f>
        <v>1</v>
      </c>
      <c r="AC2689" s="110">
        <f t="shared" si="609"/>
        <v>1</v>
      </c>
      <c r="AD2689" s="110">
        <f t="shared" si="610"/>
        <v>1</v>
      </c>
      <c r="AE2689" s="110">
        <f t="shared" si="611"/>
        <v>0</v>
      </c>
      <c r="AF2689" s="110">
        <f t="shared" si="612"/>
        <v>1</v>
      </c>
      <c r="AG2689" s="110">
        <f t="shared" si="613"/>
        <v>0</v>
      </c>
      <c r="AH2689" s="110">
        <f t="shared" si="614"/>
        <v>0</v>
      </c>
      <c r="AI2689" s="110">
        <f t="shared" si="615"/>
        <v>1</v>
      </c>
      <c r="AJ2689" s="100">
        <f>ROW()</f>
        <v>2689</v>
      </c>
      <c r="AK2689" s="100" t="e">
        <f>INDEX('BadRows RECART'!$C$2:$C$1207,MATCH(monthly_gwh_mw!AJ2689,'BadRows RECART'!$D$2:$D$1207,0))</f>
        <v>#N/A</v>
      </c>
    </row>
    <row r="2690" spans="1:37" ht="20">
      <c r="A2690" s="106" t="s">
        <v>3907</v>
      </c>
      <c r="B2690" s="106" t="s">
        <v>437</v>
      </c>
      <c r="C2690" s="106" t="s">
        <v>6313</v>
      </c>
      <c r="D2690" s="168">
        <v>2020</v>
      </c>
      <c r="E2690" s="168">
        <v>7</v>
      </c>
      <c r="F2690" s="169">
        <v>0</v>
      </c>
      <c r="G2690" s="212" t="s">
        <v>6314</v>
      </c>
      <c r="H2690" s="212" t="s">
        <v>6314</v>
      </c>
      <c r="I2690" s="106" t="s">
        <v>556</v>
      </c>
      <c r="K2690" s="83" t="s">
        <v>6314</v>
      </c>
      <c r="L2690" s="83" t="s">
        <v>6314</v>
      </c>
      <c r="M2690" s="45" t="str">
        <f>IF(
ISNA(INDEX(resources!E:E,MATCH(B2690,resources!B:B,0))),"fillme",
INDEX(resources!E:E,MATCH(B2690,resources!B:B,0)))</f>
        <v>transfer_purchase</v>
      </c>
      <c r="N2690" s="45">
        <v>1</v>
      </c>
      <c r="O2690" s="83" t="str">
        <f>IFERROR(INDEX(resources!K:K,MATCH(B2690,resources!B:B,0)),"fillme")</f>
        <v>unknown</v>
      </c>
      <c r="P2690" s="89" t="str">
        <f t="shared" si="603"/>
        <v>unknown_2020_7</v>
      </c>
      <c r="Q2690" s="87">
        <f>INDEX(elcc!G:G,MATCH(P2690,elcc!D:D,0))</f>
        <v>0</v>
      </c>
      <c r="R2690" s="89">
        <f t="shared" si="604"/>
        <v>1</v>
      </c>
      <c r="S2690" s="89" t="s">
        <v>6314</v>
      </c>
      <c r="T2690" s="89" t="s">
        <v>6314</v>
      </c>
      <c r="U2690" s="90" t="str">
        <f t="shared" si="605"/>
        <v>ok</v>
      </c>
      <c r="V2690" s="63" t="str">
        <f>INDEX(resources!F:F,MATCH(B2690,resources!B:B,0))</f>
        <v>special</v>
      </c>
      <c r="W2690" s="110">
        <f t="shared" si="606"/>
        <v>0</v>
      </c>
      <c r="X2690" s="110">
        <f t="shared" si="607"/>
        <v>0</v>
      </c>
      <c r="Y2690" s="110" t="str">
        <f t="shared" si="608"/>
        <v>transfer_purchase_raonly_na_CONFIDENTIAL</v>
      </c>
      <c r="Z2690" s="110">
        <f>IF(COUNTIFS($Y$2:Y2690,Y2690)=1,1,0)</f>
        <v>0</v>
      </c>
      <c r="AA2690" s="110">
        <f>SUM($Z$2:Z2690)*Z2690</f>
        <v>0</v>
      </c>
      <c r="AB2690" s="110">
        <f>COUNTIFS(resources!B:B,B2690)</f>
        <v>1</v>
      </c>
      <c r="AC2690" s="110">
        <f t="shared" si="609"/>
        <v>1</v>
      </c>
      <c r="AD2690" s="110">
        <f t="shared" si="610"/>
        <v>1</v>
      </c>
      <c r="AE2690" s="110">
        <f t="shared" si="611"/>
        <v>0</v>
      </c>
      <c r="AF2690" s="110">
        <f t="shared" si="612"/>
        <v>1</v>
      </c>
      <c r="AG2690" s="110">
        <f t="shared" si="613"/>
        <v>0</v>
      </c>
      <c r="AH2690" s="110">
        <f t="shared" si="614"/>
        <v>0</v>
      </c>
      <c r="AI2690" s="110">
        <f t="shared" si="615"/>
        <v>1</v>
      </c>
      <c r="AJ2690" s="100">
        <f>ROW()</f>
        <v>2690</v>
      </c>
      <c r="AK2690" s="100" t="e">
        <f>INDEX('BadRows RECART'!$C$2:$C$1207,MATCH(monthly_gwh_mw!AJ2690,'BadRows RECART'!$D$2:$D$1207,0))</f>
        <v>#N/A</v>
      </c>
    </row>
    <row r="2691" spans="1:37" ht="20">
      <c r="A2691" s="106" t="s">
        <v>3907</v>
      </c>
      <c r="B2691" s="106" t="s">
        <v>437</v>
      </c>
      <c r="C2691" s="106" t="s">
        <v>6313</v>
      </c>
      <c r="D2691" s="168">
        <v>2020</v>
      </c>
      <c r="E2691" s="168">
        <v>8</v>
      </c>
      <c r="F2691" s="169">
        <v>0</v>
      </c>
      <c r="G2691" s="212" t="s">
        <v>6314</v>
      </c>
      <c r="H2691" s="212" t="s">
        <v>6314</v>
      </c>
      <c r="I2691" s="106" t="s">
        <v>556</v>
      </c>
      <c r="K2691" s="83" t="s">
        <v>6314</v>
      </c>
      <c r="L2691" s="83" t="s">
        <v>6314</v>
      </c>
      <c r="M2691" s="45" t="str">
        <f>IF(
ISNA(INDEX(resources!E:E,MATCH(B2691,resources!B:B,0))),"fillme",
INDEX(resources!E:E,MATCH(B2691,resources!B:B,0)))</f>
        <v>transfer_purchase</v>
      </c>
      <c r="N2691" s="45">
        <v>1</v>
      </c>
      <c r="O2691" s="83" t="str">
        <f>IFERROR(INDEX(resources!K:K,MATCH(B2691,resources!B:B,0)),"fillme")</f>
        <v>unknown</v>
      </c>
      <c r="P2691" s="89" t="str">
        <f t="shared" si="603"/>
        <v>unknown_2020_8</v>
      </c>
      <c r="Q2691" s="87">
        <f>INDEX(elcc!G:G,MATCH(P2691,elcc!D:D,0))</f>
        <v>0</v>
      </c>
      <c r="R2691" s="89">
        <f t="shared" si="604"/>
        <v>1</v>
      </c>
      <c r="S2691" s="89" t="s">
        <v>6314</v>
      </c>
      <c r="T2691" s="89" t="s">
        <v>6314</v>
      </c>
      <c r="U2691" s="90" t="str">
        <f t="shared" si="605"/>
        <v>ok</v>
      </c>
      <c r="V2691" s="63" t="str">
        <f>INDEX(resources!F:F,MATCH(B2691,resources!B:B,0))</f>
        <v>special</v>
      </c>
      <c r="W2691" s="110">
        <f t="shared" si="606"/>
        <v>0</v>
      </c>
      <c r="X2691" s="110">
        <f t="shared" si="607"/>
        <v>0</v>
      </c>
      <c r="Y2691" s="110" t="str">
        <f t="shared" si="608"/>
        <v>transfer_purchase_raonly_na_CONFIDENTIAL</v>
      </c>
      <c r="Z2691" s="110">
        <f>IF(COUNTIFS($Y$2:Y2691,Y2691)=1,1,0)</f>
        <v>0</v>
      </c>
      <c r="AA2691" s="110">
        <f>SUM($Z$2:Z2691)*Z2691</f>
        <v>0</v>
      </c>
      <c r="AB2691" s="110">
        <f>COUNTIFS(resources!B:B,B2691)</f>
        <v>1</v>
      </c>
      <c r="AC2691" s="110">
        <f t="shared" si="609"/>
        <v>1</v>
      </c>
      <c r="AD2691" s="110">
        <f t="shared" si="610"/>
        <v>1</v>
      </c>
      <c r="AE2691" s="110">
        <f t="shared" si="611"/>
        <v>0</v>
      </c>
      <c r="AF2691" s="110">
        <f t="shared" si="612"/>
        <v>1</v>
      </c>
      <c r="AG2691" s="110">
        <f t="shared" si="613"/>
        <v>0</v>
      </c>
      <c r="AH2691" s="110">
        <f t="shared" si="614"/>
        <v>0</v>
      </c>
      <c r="AI2691" s="110">
        <f t="shared" si="615"/>
        <v>1</v>
      </c>
      <c r="AJ2691" s="100">
        <f>ROW()</f>
        <v>2691</v>
      </c>
      <c r="AK2691" s="100" t="e">
        <f>INDEX('BadRows RECART'!$C$2:$C$1207,MATCH(monthly_gwh_mw!AJ2691,'BadRows RECART'!$D$2:$D$1207,0))</f>
        <v>#N/A</v>
      </c>
    </row>
    <row r="2692" spans="1:37" ht="20">
      <c r="A2692" s="106" t="s">
        <v>3907</v>
      </c>
      <c r="B2692" s="106" t="s">
        <v>437</v>
      </c>
      <c r="C2692" s="106" t="s">
        <v>6313</v>
      </c>
      <c r="D2692" s="168">
        <v>2020</v>
      </c>
      <c r="E2692" s="168">
        <v>9</v>
      </c>
      <c r="F2692" s="169">
        <v>0</v>
      </c>
      <c r="G2692" s="212" t="s">
        <v>6314</v>
      </c>
      <c r="H2692" s="212" t="s">
        <v>6314</v>
      </c>
      <c r="I2692" s="106" t="s">
        <v>556</v>
      </c>
      <c r="K2692" s="83" t="s">
        <v>6314</v>
      </c>
      <c r="L2692" s="83" t="s">
        <v>6314</v>
      </c>
      <c r="M2692" s="45" t="str">
        <f>IF(
ISNA(INDEX(resources!E:E,MATCH(B2692,resources!B:B,0))),"fillme",
INDEX(resources!E:E,MATCH(B2692,resources!B:B,0)))</f>
        <v>transfer_purchase</v>
      </c>
      <c r="N2692" s="45">
        <v>1</v>
      </c>
      <c r="O2692" s="83" t="str">
        <f>IFERROR(INDEX(resources!K:K,MATCH(B2692,resources!B:B,0)),"fillme")</f>
        <v>unknown</v>
      </c>
      <c r="P2692" s="89" t="str">
        <f t="shared" si="603"/>
        <v>unknown_2020_9</v>
      </c>
      <c r="Q2692" s="87">
        <f>INDEX(elcc!G:G,MATCH(P2692,elcc!D:D,0))</f>
        <v>0</v>
      </c>
      <c r="R2692" s="89">
        <f t="shared" si="604"/>
        <v>1</v>
      </c>
      <c r="S2692" s="89" t="s">
        <v>6314</v>
      </c>
      <c r="T2692" s="89" t="s">
        <v>6314</v>
      </c>
      <c r="U2692" s="90" t="str">
        <f t="shared" si="605"/>
        <v>ok</v>
      </c>
      <c r="V2692" s="63" t="str">
        <f>INDEX(resources!F:F,MATCH(B2692,resources!B:B,0))</f>
        <v>special</v>
      </c>
      <c r="W2692" s="110">
        <f t="shared" si="606"/>
        <v>0</v>
      </c>
      <c r="X2692" s="110">
        <f t="shared" si="607"/>
        <v>0</v>
      </c>
      <c r="Y2692" s="110" t="str">
        <f t="shared" si="608"/>
        <v>transfer_purchase_raonly_na_CONFIDENTIAL</v>
      </c>
      <c r="Z2692" s="110">
        <f>IF(COUNTIFS($Y$2:Y2692,Y2692)=1,1,0)</f>
        <v>0</v>
      </c>
      <c r="AA2692" s="110">
        <f>SUM($Z$2:Z2692)*Z2692</f>
        <v>0</v>
      </c>
      <c r="AB2692" s="110">
        <f>COUNTIFS(resources!B:B,B2692)</f>
        <v>1</v>
      </c>
      <c r="AC2692" s="110">
        <f t="shared" si="609"/>
        <v>1</v>
      </c>
      <c r="AD2692" s="110">
        <f t="shared" si="610"/>
        <v>1</v>
      </c>
      <c r="AE2692" s="110">
        <f t="shared" si="611"/>
        <v>0</v>
      </c>
      <c r="AF2692" s="110">
        <f t="shared" si="612"/>
        <v>1</v>
      </c>
      <c r="AG2692" s="110">
        <f t="shared" si="613"/>
        <v>0</v>
      </c>
      <c r="AH2692" s="110">
        <f t="shared" si="614"/>
        <v>0</v>
      </c>
      <c r="AI2692" s="110">
        <f t="shared" si="615"/>
        <v>1</v>
      </c>
      <c r="AJ2692" s="100">
        <f>ROW()</f>
        <v>2692</v>
      </c>
      <c r="AK2692" s="100" t="e">
        <f>INDEX('BadRows RECART'!$C$2:$C$1207,MATCH(monthly_gwh_mw!AJ2692,'BadRows RECART'!$D$2:$D$1207,0))</f>
        <v>#N/A</v>
      </c>
    </row>
    <row r="2693" spans="1:37" ht="20">
      <c r="A2693" s="106" t="s">
        <v>3907</v>
      </c>
      <c r="B2693" s="106" t="s">
        <v>437</v>
      </c>
      <c r="C2693" s="106" t="s">
        <v>6313</v>
      </c>
      <c r="D2693" s="168">
        <v>2020</v>
      </c>
      <c r="E2693" s="168">
        <v>10</v>
      </c>
      <c r="F2693" s="169">
        <v>0</v>
      </c>
      <c r="G2693" s="212" t="s">
        <v>6314</v>
      </c>
      <c r="H2693" s="212" t="s">
        <v>6314</v>
      </c>
      <c r="I2693" s="106" t="s">
        <v>556</v>
      </c>
      <c r="K2693" s="83" t="s">
        <v>6314</v>
      </c>
      <c r="L2693" s="83" t="s">
        <v>6314</v>
      </c>
      <c r="M2693" s="45" t="str">
        <f>IF(
ISNA(INDEX(resources!E:E,MATCH(B2693,resources!B:B,0))),"fillme",
INDEX(resources!E:E,MATCH(B2693,resources!B:B,0)))</f>
        <v>transfer_purchase</v>
      </c>
      <c r="N2693" s="45">
        <v>1</v>
      </c>
      <c r="O2693" s="83" t="str">
        <f>IFERROR(INDEX(resources!K:K,MATCH(B2693,resources!B:B,0)),"fillme")</f>
        <v>unknown</v>
      </c>
      <c r="P2693" s="89" t="str">
        <f t="shared" si="603"/>
        <v>unknown_2020_10</v>
      </c>
      <c r="Q2693" s="87">
        <f>INDEX(elcc!G:G,MATCH(P2693,elcc!D:D,0))</f>
        <v>0</v>
      </c>
      <c r="R2693" s="89">
        <f t="shared" si="604"/>
        <v>1</v>
      </c>
      <c r="S2693" s="89" t="s">
        <v>6314</v>
      </c>
      <c r="T2693" s="89" t="s">
        <v>6314</v>
      </c>
      <c r="U2693" s="90" t="str">
        <f t="shared" si="605"/>
        <v>ok</v>
      </c>
      <c r="V2693" s="63" t="str">
        <f>INDEX(resources!F:F,MATCH(B2693,resources!B:B,0))</f>
        <v>special</v>
      </c>
      <c r="W2693" s="110">
        <f t="shared" si="606"/>
        <v>0</v>
      </c>
      <c r="X2693" s="110">
        <f t="shared" si="607"/>
        <v>0</v>
      </c>
      <c r="Y2693" s="110" t="str">
        <f t="shared" si="608"/>
        <v>transfer_purchase_raonly_na_CONFIDENTIAL</v>
      </c>
      <c r="Z2693" s="110">
        <f>IF(COUNTIFS($Y$2:Y2693,Y2693)=1,1,0)</f>
        <v>0</v>
      </c>
      <c r="AA2693" s="110">
        <f>SUM($Z$2:Z2693)*Z2693</f>
        <v>0</v>
      </c>
      <c r="AB2693" s="110">
        <f>COUNTIFS(resources!B:B,B2693)</f>
        <v>1</v>
      </c>
      <c r="AC2693" s="110">
        <f t="shared" si="609"/>
        <v>1</v>
      </c>
      <c r="AD2693" s="110">
        <f t="shared" si="610"/>
        <v>1</v>
      </c>
      <c r="AE2693" s="110">
        <f t="shared" si="611"/>
        <v>0</v>
      </c>
      <c r="AF2693" s="110">
        <f t="shared" si="612"/>
        <v>1</v>
      </c>
      <c r="AG2693" s="110">
        <f t="shared" si="613"/>
        <v>0</v>
      </c>
      <c r="AH2693" s="110">
        <f t="shared" si="614"/>
        <v>0</v>
      </c>
      <c r="AI2693" s="110">
        <f t="shared" si="615"/>
        <v>1</v>
      </c>
      <c r="AJ2693" s="100">
        <f>ROW()</f>
        <v>2693</v>
      </c>
      <c r="AK2693" s="100" t="e">
        <f>INDEX('BadRows RECART'!$C$2:$C$1207,MATCH(monthly_gwh_mw!AJ2693,'BadRows RECART'!$D$2:$D$1207,0))</f>
        <v>#N/A</v>
      </c>
    </row>
    <row r="2694" spans="1:37" ht="20">
      <c r="A2694" s="106" t="s">
        <v>3907</v>
      </c>
      <c r="B2694" s="106" t="s">
        <v>437</v>
      </c>
      <c r="C2694" s="106" t="s">
        <v>6313</v>
      </c>
      <c r="D2694" s="168">
        <v>2020</v>
      </c>
      <c r="E2694" s="168">
        <v>11</v>
      </c>
      <c r="F2694" s="169">
        <v>0</v>
      </c>
      <c r="G2694" s="212" t="s">
        <v>6314</v>
      </c>
      <c r="H2694" s="212" t="s">
        <v>6314</v>
      </c>
      <c r="I2694" s="106" t="s">
        <v>556</v>
      </c>
      <c r="K2694" s="83" t="s">
        <v>6314</v>
      </c>
      <c r="L2694" s="83" t="s">
        <v>6314</v>
      </c>
      <c r="M2694" s="45" t="str">
        <f>IF(
ISNA(INDEX(resources!E:E,MATCH(B2694,resources!B:B,0))),"fillme",
INDEX(resources!E:E,MATCH(B2694,resources!B:B,0)))</f>
        <v>transfer_purchase</v>
      </c>
      <c r="N2694" s="45">
        <v>1</v>
      </c>
      <c r="O2694" s="83" t="str">
        <f>IFERROR(INDEX(resources!K:K,MATCH(B2694,resources!B:B,0)),"fillme")</f>
        <v>unknown</v>
      </c>
      <c r="P2694" s="89" t="str">
        <f t="shared" si="603"/>
        <v>unknown_2020_11</v>
      </c>
      <c r="Q2694" s="87">
        <f>INDEX(elcc!G:G,MATCH(P2694,elcc!D:D,0))</f>
        <v>0</v>
      </c>
      <c r="R2694" s="89">
        <f t="shared" si="604"/>
        <v>1</v>
      </c>
      <c r="S2694" s="89" t="s">
        <v>6314</v>
      </c>
      <c r="T2694" s="89" t="s">
        <v>6314</v>
      </c>
      <c r="U2694" s="90" t="str">
        <f t="shared" si="605"/>
        <v>ok</v>
      </c>
      <c r="V2694" s="63" t="str">
        <f>INDEX(resources!F:F,MATCH(B2694,resources!B:B,0))</f>
        <v>special</v>
      </c>
      <c r="W2694" s="110">
        <f t="shared" si="606"/>
        <v>0</v>
      </c>
      <c r="X2694" s="110">
        <f t="shared" si="607"/>
        <v>0</v>
      </c>
      <c r="Y2694" s="110" t="str">
        <f t="shared" si="608"/>
        <v>transfer_purchase_raonly_na_CONFIDENTIAL</v>
      </c>
      <c r="Z2694" s="110">
        <f>IF(COUNTIFS($Y$2:Y2694,Y2694)=1,1,0)</f>
        <v>0</v>
      </c>
      <c r="AA2694" s="110">
        <f>SUM($Z$2:Z2694)*Z2694</f>
        <v>0</v>
      </c>
      <c r="AB2694" s="110">
        <f>COUNTIFS(resources!B:B,B2694)</f>
        <v>1</v>
      </c>
      <c r="AC2694" s="110">
        <f t="shared" si="609"/>
        <v>1</v>
      </c>
      <c r="AD2694" s="110">
        <f t="shared" si="610"/>
        <v>1</v>
      </c>
      <c r="AE2694" s="110">
        <f t="shared" si="611"/>
        <v>0</v>
      </c>
      <c r="AF2694" s="110">
        <f t="shared" si="612"/>
        <v>1</v>
      </c>
      <c r="AG2694" s="110">
        <f t="shared" si="613"/>
        <v>0</v>
      </c>
      <c r="AH2694" s="110">
        <f t="shared" si="614"/>
        <v>0</v>
      </c>
      <c r="AI2694" s="110">
        <f t="shared" si="615"/>
        <v>1</v>
      </c>
      <c r="AJ2694" s="100">
        <f>ROW()</f>
        <v>2694</v>
      </c>
      <c r="AK2694" s="100" t="e">
        <f>INDEX('BadRows RECART'!$C$2:$C$1207,MATCH(monthly_gwh_mw!AJ2694,'BadRows RECART'!$D$2:$D$1207,0))</f>
        <v>#N/A</v>
      </c>
    </row>
    <row r="2695" spans="1:37" ht="20">
      <c r="A2695" s="106" t="s">
        <v>3907</v>
      </c>
      <c r="B2695" s="106" t="s">
        <v>437</v>
      </c>
      <c r="C2695" s="106" t="s">
        <v>6313</v>
      </c>
      <c r="D2695" s="168">
        <v>2020</v>
      </c>
      <c r="E2695" s="168">
        <v>12</v>
      </c>
      <c r="F2695" s="169">
        <v>0</v>
      </c>
      <c r="G2695" s="212" t="s">
        <v>6314</v>
      </c>
      <c r="H2695" s="212" t="s">
        <v>6314</v>
      </c>
      <c r="I2695" s="106" t="s">
        <v>556</v>
      </c>
      <c r="K2695" s="83" t="s">
        <v>6314</v>
      </c>
      <c r="L2695" s="83" t="s">
        <v>6314</v>
      </c>
      <c r="M2695" s="45" t="str">
        <f>IF(
ISNA(INDEX(resources!E:E,MATCH(B2695,resources!B:B,0))),"fillme",
INDEX(resources!E:E,MATCH(B2695,resources!B:B,0)))</f>
        <v>transfer_purchase</v>
      </c>
      <c r="N2695" s="45">
        <v>1</v>
      </c>
      <c r="O2695" s="83" t="str">
        <f>IFERROR(INDEX(resources!K:K,MATCH(B2695,resources!B:B,0)),"fillme")</f>
        <v>unknown</v>
      </c>
      <c r="P2695" s="89" t="str">
        <f t="shared" si="603"/>
        <v>unknown_2020_12</v>
      </c>
      <c r="Q2695" s="87">
        <f>INDEX(elcc!G:G,MATCH(P2695,elcc!D:D,0))</f>
        <v>0</v>
      </c>
      <c r="R2695" s="89">
        <f t="shared" si="604"/>
        <v>1</v>
      </c>
      <c r="S2695" s="89" t="s">
        <v>6314</v>
      </c>
      <c r="T2695" s="89" t="s">
        <v>6314</v>
      </c>
      <c r="U2695" s="90" t="str">
        <f t="shared" si="605"/>
        <v>ok</v>
      </c>
      <c r="V2695" s="63" t="str">
        <f>INDEX(resources!F:F,MATCH(B2695,resources!B:B,0))</f>
        <v>special</v>
      </c>
      <c r="W2695" s="110">
        <f t="shared" si="606"/>
        <v>0</v>
      </c>
      <c r="X2695" s="110">
        <f t="shared" si="607"/>
        <v>0</v>
      </c>
      <c r="Y2695" s="110" t="str">
        <f t="shared" si="608"/>
        <v>transfer_purchase_raonly_na_CONFIDENTIAL</v>
      </c>
      <c r="Z2695" s="110">
        <f>IF(COUNTIFS($Y$2:Y2695,Y2695)=1,1,0)</f>
        <v>0</v>
      </c>
      <c r="AA2695" s="110">
        <f>SUM($Z$2:Z2695)*Z2695</f>
        <v>0</v>
      </c>
      <c r="AB2695" s="110">
        <f>COUNTIFS(resources!B:B,B2695)</f>
        <v>1</v>
      </c>
      <c r="AC2695" s="110">
        <f t="shared" si="609"/>
        <v>1</v>
      </c>
      <c r="AD2695" s="110">
        <f t="shared" si="610"/>
        <v>1</v>
      </c>
      <c r="AE2695" s="110">
        <f t="shared" si="611"/>
        <v>0</v>
      </c>
      <c r="AF2695" s="110">
        <f t="shared" si="612"/>
        <v>1</v>
      </c>
      <c r="AG2695" s="110">
        <f t="shared" si="613"/>
        <v>0</v>
      </c>
      <c r="AH2695" s="110">
        <f t="shared" si="614"/>
        <v>0</v>
      </c>
      <c r="AI2695" s="110">
        <f t="shared" si="615"/>
        <v>1</v>
      </c>
      <c r="AJ2695" s="100">
        <f>ROW()</f>
        <v>2695</v>
      </c>
      <c r="AK2695" s="100" t="e">
        <f>INDEX('BadRows RECART'!$C$2:$C$1207,MATCH(monthly_gwh_mw!AJ2695,'BadRows RECART'!$D$2:$D$1207,0))</f>
        <v>#N/A</v>
      </c>
    </row>
    <row r="2696" spans="1:37" ht="20">
      <c r="A2696" s="106" t="s">
        <v>3907</v>
      </c>
      <c r="B2696" s="106" t="s">
        <v>437</v>
      </c>
      <c r="C2696" s="106" t="s">
        <v>6313</v>
      </c>
      <c r="D2696" s="168">
        <v>2020</v>
      </c>
      <c r="E2696" s="168">
        <v>5</v>
      </c>
      <c r="F2696" s="169">
        <v>0</v>
      </c>
      <c r="G2696" s="212" t="s">
        <v>6314</v>
      </c>
      <c r="H2696" s="212" t="s">
        <v>6314</v>
      </c>
      <c r="I2696" s="106" t="s">
        <v>556</v>
      </c>
      <c r="K2696" s="83" t="s">
        <v>6314</v>
      </c>
      <c r="L2696" s="83" t="s">
        <v>6314</v>
      </c>
      <c r="M2696" s="45" t="str">
        <f>IF(
ISNA(INDEX(resources!E:E,MATCH(B2696,resources!B:B,0))),"fillme",
INDEX(resources!E:E,MATCH(B2696,resources!B:B,0)))</f>
        <v>transfer_purchase</v>
      </c>
      <c r="N2696" s="45">
        <v>1</v>
      </c>
      <c r="O2696" s="83" t="str">
        <f>IFERROR(INDEX(resources!K:K,MATCH(B2696,resources!B:B,0)),"fillme")</f>
        <v>unknown</v>
      </c>
      <c r="P2696" s="89" t="str">
        <f t="shared" si="603"/>
        <v>unknown_2020_5</v>
      </c>
      <c r="Q2696" s="87">
        <f>INDEX(elcc!G:G,MATCH(P2696,elcc!D:D,0))</f>
        <v>0</v>
      </c>
      <c r="R2696" s="89">
        <f t="shared" si="604"/>
        <v>1</v>
      </c>
      <c r="S2696" s="89" t="s">
        <v>6314</v>
      </c>
      <c r="T2696" s="89" t="s">
        <v>6314</v>
      </c>
      <c r="U2696" s="90" t="str">
        <f t="shared" si="605"/>
        <v>ok</v>
      </c>
      <c r="V2696" s="63" t="str">
        <f>INDEX(resources!F:F,MATCH(B2696,resources!B:B,0))</f>
        <v>special</v>
      </c>
      <c r="W2696" s="110">
        <f t="shared" si="606"/>
        <v>0</v>
      </c>
      <c r="X2696" s="110">
        <f t="shared" si="607"/>
        <v>0</v>
      </c>
      <c r="Y2696" s="110" t="str">
        <f t="shared" si="608"/>
        <v>transfer_purchase_raonly_na_CONFIDENTIAL</v>
      </c>
      <c r="Z2696" s="110">
        <f>IF(COUNTIFS($Y$2:Y2696,Y2696)=1,1,0)</f>
        <v>0</v>
      </c>
      <c r="AA2696" s="110">
        <f>SUM($Z$2:Z2696)*Z2696</f>
        <v>0</v>
      </c>
      <c r="AB2696" s="110">
        <f>COUNTIFS(resources!B:B,B2696)</f>
        <v>1</v>
      </c>
      <c r="AC2696" s="110">
        <f t="shared" si="609"/>
        <v>1</v>
      </c>
      <c r="AD2696" s="110">
        <f t="shared" si="610"/>
        <v>1</v>
      </c>
      <c r="AE2696" s="110">
        <f t="shared" si="611"/>
        <v>0</v>
      </c>
      <c r="AF2696" s="110">
        <f t="shared" si="612"/>
        <v>1</v>
      </c>
      <c r="AG2696" s="110">
        <f t="shared" si="613"/>
        <v>0</v>
      </c>
      <c r="AH2696" s="110">
        <f t="shared" si="614"/>
        <v>0</v>
      </c>
      <c r="AI2696" s="110">
        <f t="shared" si="615"/>
        <v>1</v>
      </c>
      <c r="AJ2696" s="100">
        <f>ROW()</f>
        <v>2696</v>
      </c>
      <c r="AK2696" s="100" t="e">
        <f>INDEX('BadRows RECART'!$C$2:$C$1207,MATCH(monthly_gwh_mw!AJ2696,'BadRows RECART'!$D$2:$D$1207,0))</f>
        <v>#N/A</v>
      </c>
    </row>
    <row r="2697" spans="1:37" ht="20">
      <c r="A2697" s="106" t="s">
        <v>3907</v>
      </c>
      <c r="B2697" s="106" t="s">
        <v>437</v>
      </c>
      <c r="C2697" s="106" t="s">
        <v>6313</v>
      </c>
      <c r="D2697" s="168">
        <v>2020</v>
      </c>
      <c r="E2697" s="168">
        <v>3</v>
      </c>
      <c r="F2697" s="169">
        <v>0</v>
      </c>
      <c r="G2697" s="212" t="s">
        <v>6314</v>
      </c>
      <c r="H2697" s="212" t="s">
        <v>6314</v>
      </c>
      <c r="I2697" s="106" t="s">
        <v>556</v>
      </c>
      <c r="K2697" s="83" t="s">
        <v>6314</v>
      </c>
      <c r="L2697" s="83" t="s">
        <v>6314</v>
      </c>
      <c r="M2697" s="45" t="str">
        <f>IF(
ISNA(INDEX(resources!E:E,MATCH(B2697,resources!B:B,0))),"fillme",
INDEX(resources!E:E,MATCH(B2697,resources!B:B,0)))</f>
        <v>transfer_purchase</v>
      </c>
      <c r="N2697" s="45">
        <v>1</v>
      </c>
      <c r="O2697" s="83" t="str">
        <f>IFERROR(INDEX(resources!K:K,MATCH(B2697,resources!B:B,0)),"fillme")</f>
        <v>unknown</v>
      </c>
      <c r="P2697" s="89" t="str">
        <f t="shared" si="603"/>
        <v>unknown_2020_3</v>
      </c>
      <c r="Q2697" s="87">
        <f>INDEX(elcc!G:G,MATCH(P2697,elcc!D:D,0))</f>
        <v>0</v>
      </c>
      <c r="R2697" s="89">
        <f t="shared" si="604"/>
        <v>1</v>
      </c>
      <c r="S2697" s="89" t="s">
        <v>6314</v>
      </c>
      <c r="T2697" s="89" t="s">
        <v>6314</v>
      </c>
      <c r="U2697" s="90" t="str">
        <f t="shared" si="605"/>
        <v>ok</v>
      </c>
      <c r="V2697" s="63" t="str">
        <f>INDEX(resources!F:F,MATCH(B2697,resources!B:B,0))</f>
        <v>special</v>
      </c>
      <c r="W2697" s="110">
        <f t="shared" si="606"/>
        <v>0</v>
      </c>
      <c r="X2697" s="110">
        <f t="shared" si="607"/>
        <v>0</v>
      </c>
      <c r="Y2697" s="110" t="str">
        <f t="shared" si="608"/>
        <v>transfer_purchase_raonly_na_CONFIDENTIAL</v>
      </c>
      <c r="Z2697" s="110">
        <f>IF(COUNTIFS($Y$2:Y2697,Y2697)=1,1,0)</f>
        <v>0</v>
      </c>
      <c r="AA2697" s="110">
        <f>SUM($Z$2:Z2697)*Z2697</f>
        <v>0</v>
      </c>
      <c r="AB2697" s="110">
        <f>COUNTIFS(resources!B:B,B2697)</f>
        <v>1</v>
      </c>
      <c r="AC2697" s="110">
        <f t="shared" si="609"/>
        <v>1</v>
      </c>
      <c r="AD2697" s="110">
        <f t="shared" si="610"/>
        <v>1</v>
      </c>
      <c r="AE2697" s="110">
        <f t="shared" si="611"/>
        <v>0</v>
      </c>
      <c r="AF2697" s="110">
        <f t="shared" si="612"/>
        <v>1</v>
      </c>
      <c r="AG2697" s="110">
        <f t="shared" si="613"/>
        <v>0</v>
      </c>
      <c r="AH2697" s="110">
        <f t="shared" si="614"/>
        <v>0</v>
      </c>
      <c r="AI2697" s="110">
        <f t="shared" si="615"/>
        <v>1</v>
      </c>
      <c r="AJ2697" s="100">
        <f>ROW()</f>
        <v>2697</v>
      </c>
      <c r="AK2697" s="100" t="e">
        <f>INDEX('BadRows RECART'!$C$2:$C$1207,MATCH(monthly_gwh_mw!AJ2697,'BadRows RECART'!$D$2:$D$1207,0))</f>
        <v>#N/A</v>
      </c>
    </row>
    <row r="2698" spans="1:37" ht="20">
      <c r="A2698" s="106" t="s">
        <v>3907</v>
      </c>
      <c r="B2698" s="106" t="s">
        <v>437</v>
      </c>
      <c r="C2698" s="106" t="s">
        <v>6313</v>
      </c>
      <c r="D2698" s="168">
        <v>2020</v>
      </c>
      <c r="E2698" s="168">
        <v>12</v>
      </c>
      <c r="F2698" s="169">
        <v>0</v>
      </c>
      <c r="G2698" s="212" t="s">
        <v>6314</v>
      </c>
      <c r="H2698" s="212" t="s">
        <v>6314</v>
      </c>
      <c r="I2698" s="106" t="s">
        <v>556</v>
      </c>
      <c r="K2698" s="83" t="s">
        <v>6314</v>
      </c>
      <c r="L2698" s="83" t="s">
        <v>6314</v>
      </c>
      <c r="M2698" s="45" t="str">
        <f>IF(
ISNA(INDEX(resources!E:E,MATCH(B2698,resources!B:B,0))),"fillme",
INDEX(resources!E:E,MATCH(B2698,resources!B:B,0)))</f>
        <v>transfer_purchase</v>
      </c>
      <c r="N2698" s="45">
        <v>1</v>
      </c>
      <c r="O2698" s="83" t="str">
        <f>IFERROR(INDEX(resources!K:K,MATCH(B2698,resources!B:B,0)),"fillme")</f>
        <v>unknown</v>
      </c>
      <c r="P2698" s="89" t="str">
        <f t="shared" si="603"/>
        <v>unknown_2020_12</v>
      </c>
      <c r="Q2698" s="87">
        <f>INDEX(elcc!G:G,MATCH(P2698,elcc!D:D,0))</f>
        <v>0</v>
      </c>
      <c r="R2698" s="89">
        <f t="shared" si="604"/>
        <v>1</v>
      </c>
      <c r="S2698" s="89" t="s">
        <v>6314</v>
      </c>
      <c r="T2698" s="89" t="s">
        <v>6314</v>
      </c>
      <c r="U2698" s="90" t="str">
        <f t="shared" si="605"/>
        <v>ok</v>
      </c>
      <c r="V2698" s="63" t="str">
        <f>INDEX(resources!F:F,MATCH(B2698,resources!B:B,0))</f>
        <v>special</v>
      </c>
      <c r="W2698" s="110">
        <f t="shared" si="606"/>
        <v>0</v>
      </c>
      <c r="X2698" s="110">
        <f t="shared" si="607"/>
        <v>0</v>
      </c>
      <c r="Y2698" s="110" t="str">
        <f t="shared" si="608"/>
        <v>transfer_purchase_raonly_na_CONFIDENTIAL</v>
      </c>
      <c r="Z2698" s="110">
        <f>IF(COUNTIFS($Y$2:Y2698,Y2698)=1,1,0)</f>
        <v>0</v>
      </c>
      <c r="AA2698" s="110">
        <f>SUM($Z$2:Z2698)*Z2698</f>
        <v>0</v>
      </c>
      <c r="AB2698" s="110">
        <f>COUNTIFS(resources!B:B,B2698)</f>
        <v>1</v>
      </c>
      <c r="AC2698" s="110">
        <f t="shared" si="609"/>
        <v>1</v>
      </c>
      <c r="AD2698" s="110">
        <f t="shared" si="610"/>
        <v>1</v>
      </c>
      <c r="AE2698" s="110">
        <f t="shared" si="611"/>
        <v>0</v>
      </c>
      <c r="AF2698" s="110">
        <f t="shared" si="612"/>
        <v>1</v>
      </c>
      <c r="AG2698" s="110">
        <f t="shared" si="613"/>
        <v>0</v>
      </c>
      <c r="AH2698" s="110">
        <f t="shared" si="614"/>
        <v>0</v>
      </c>
      <c r="AI2698" s="110">
        <f t="shared" si="615"/>
        <v>1</v>
      </c>
      <c r="AJ2698" s="100">
        <f>ROW()</f>
        <v>2698</v>
      </c>
      <c r="AK2698" s="100" t="e">
        <f>INDEX('BadRows RECART'!$C$2:$C$1207,MATCH(monthly_gwh_mw!AJ2698,'BadRows RECART'!$D$2:$D$1207,0))</f>
        <v>#N/A</v>
      </c>
    </row>
    <row r="2699" spans="1:37" ht="20">
      <c r="A2699" s="106" t="s">
        <v>3907</v>
      </c>
      <c r="B2699" s="106" t="s">
        <v>440</v>
      </c>
      <c r="C2699" s="106" t="s">
        <v>6313</v>
      </c>
      <c r="D2699" s="168">
        <v>2020</v>
      </c>
      <c r="E2699" s="168">
        <v>11</v>
      </c>
      <c r="F2699" s="169">
        <v>0</v>
      </c>
      <c r="G2699" s="212" t="s">
        <v>6314</v>
      </c>
      <c r="H2699" s="212" t="s">
        <v>6314</v>
      </c>
      <c r="I2699" s="106" t="s">
        <v>556</v>
      </c>
      <c r="K2699" s="83" t="s">
        <v>6314</v>
      </c>
      <c r="L2699" s="83" t="s">
        <v>6314</v>
      </c>
      <c r="M2699" s="45" t="str">
        <f>IF(
ISNA(INDEX(resources!E:E,MATCH(B2699,resources!B:B,0))),"fillme",
INDEX(resources!E:E,MATCH(B2699,resources!B:B,0)))</f>
        <v>transfer_sale</v>
      </c>
      <c r="N2699" s="45">
        <v>1</v>
      </c>
      <c r="O2699" s="83" t="str">
        <f>IFERROR(INDEX(resources!K:K,MATCH(B2699,resources!B:B,0)),"fillme")</f>
        <v>unknown</v>
      </c>
      <c r="P2699" s="89" t="str">
        <f t="shared" si="603"/>
        <v>unknown_2020_11</v>
      </c>
      <c r="Q2699" s="87">
        <f>INDEX(elcc!G:G,MATCH(P2699,elcc!D:D,0))</f>
        <v>0</v>
      </c>
      <c r="R2699" s="89">
        <f t="shared" si="604"/>
        <v>1</v>
      </c>
      <c r="S2699" s="89" t="s">
        <v>6314</v>
      </c>
      <c r="T2699" s="89" t="s">
        <v>6314</v>
      </c>
      <c r="U2699" s="90" t="str">
        <f t="shared" si="605"/>
        <v>ok</v>
      </c>
      <c r="V2699" s="63" t="str">
        <f>INDEX(resources!F:F,MATCH(B2699,resources!B:B,0))</f>
        <v>special</v>
      </c>
      <c r="W2699" s="110">
        <f t="shared" si="606"/>
        <v>0</v>
      </c>
      <c r="X2699" s="110">
        <f t="shared" si="607"/>
        <v>0</v>
      </c>
      <c r="Y2699" s="110" t="str">
        <f t="shared" si="608"/>
        <v>transfer_sale_raonly_na_CONFIDENTIAL</v>
      </c>
      <c r="Z2699" s="110">
        <f>IF(COUNTIFS($Y$2:Y2699,Y2699)=1,1,0)</f>
        <v>0</v>
      </c>
      <c r="AA2699" s="110">
        <f>SUM($Z$2:Z2699)*Z2699</f>
        <v>0</v>
      </c>
      <c r="AB2699" s="110">
        <f>COUNTIFS(resources!B:B,B2699)</f>
        <v>1</v>
      </c>
      <c r="AC2699" s="110">
        <f t="shared" si="609"/>
        <v>1</v>
      </c>
      <c r="AD2699" s="110">
        <f t="shared" si="610"/>
        <v>1</v>
      </c>
      <c r="AE2699" s="110">
        <f t="shared" si="611"/>
        <v>0</v>
      </c>
      <c r="AF2699" s="110">
        <f t="shared" si="612"/>
        <v>1</v>
      </c>
      <c r="AG2699" s="110">
        <f t="shared" si="613"/>
        <v>0</v>
      </c>
      <c r="AH2699" s="110">
        <f t="shared" si="614"/>
        <v>0</v>
      </c>
      <c r="AI2699" s="110">
        <f t="shared" si="615"/>
        <v>1</v>
      </c>
      <c r="AJ2699" s="100">
        <f>ROW()</f>
        <v>2699</v>
      </c>
      <c r="AK2699" s="100" t="e">
        <f>INDEX('BadRows RECART'!$C$2:$C$1207,MATCH(monthly_gwh_mw!AJ2699,'BadRows RECART'!$D$2:$D$1207,0))</f>
        <v>#N/A</v>
      </c>
    </row>
    <row r="2700" spans="1:37" ht="20">
      <c r="A2700" s="106" t="s">
        <v>3907</v>
      </c>
      <c r="B2700" s="106" t="s">
        <v>437</v>
      </c>
      <c r="C2700" s="106" t="s">
        <v>6313</v>
      </c>
      <c r="D2700" s="168">
        <v>2020</v>
      </c>
      <c r="E2700" s="168">
        <v>1</v>
      </c>
      <c r="F2700" s="169">
        <v>0</v>
      </c>
      <c r="G2700" s="212" t="s">
        <v>6314</v>
      </c>
      <c r="H2700" s="212" t="s">
        <v>6314</v>
      </c>
      <c r="I2700" s="106" t="s">
        <v>556</v>
      </c>
      <c r="K2700" s="83" t="s">
        <v>6314</v>
      </c>
      <c r="L2700" s="83" t="s">
        <v>6314</v>
      </c>
      <c r="M2700" s="45" t="str">
        <f>IF(
ISNA(INDEX(resources!E:E,MATCH(B2700,resources!B:B,0))),"fillme",
INDEX(resources!E:E,MATCH(B2700,resources!B:B,0)))</f>
        <v>transfer_purchase</v>
      </c>
      <c r="N2700" s="45">
        <v>1</v>
      </c>
      <c r="O2700" s="83" t="str">
        <f>IFERROR(INDEX(resources!K:K,MATCH(B2700,resources!B:B,0)),"fillme")</f>
        <v>unknown</v>
      </c>
      <c r="P2700" s="89" t="str">
        <f t="shared" si="603"/>
        <v>unknown_2020_1</v>
      </c>
      <c r="Q2700" s="87">
        <f>INDEX(elcc!G:G,MATCH(P2700,elcc!D:D,0))</f>
        <v>0</v>
      </c>
      <c r="R2700" s="89">
        <f t="shared" si="604"/>
        <v>1</v>
      </c>
      <c r="S2700" s="89" t="s">
        <v>6314</v>
      </c>
      <c r="T2700" s="89" t="s">
        <v>6314</v>
      </c>
      <c r="U2700" s="90" t="str">
        <f t="shared" si="605"/>
        <v>ok</v>
      </c>
      <c r="V2700" s="63" t="str">
        <f>INDEX(resources!F:F,MATCH(B2700,resources!B:B,0))</f>
        <v>special</v>
      </c>
      <c r="W2700" s="110">
        <f t="shared" si="606"/>
        <v>0</v>
      </c>
      <c r="X2700" s="110">
        <f t="shared" si="607"/>
        <v>0</v>
      </c>
      <c r="Y2700" s="110" t="str">
        <f t="shared" si="608"/>
        <v>transfer_purchase_raonly_na_CONFIDENTIAL</v>
      </c>
      <c r="Z2700" s="110">
        <f>IF(COUNTIFS($Y$2:Y2700,Y2700)=1,1,0)</f>
        <v>0</v>
      </c>
      <c r="AA2700" s="110">
        <f>SUM($Z$2:Z2700)*Z2700</f>
        <v>0</v>
      </c>
      <c r="AB2700" s="110">
        <f>COUNTIFS(resources!B:B,B2700)</f>
        <v>1</v>
      </c>
      <c r="AC2700" s="110">
        <f t="shared" si="609"/>
        <v>1</v>
      </c>
      <c r="AD2700" s="110">
        <f t="shared" si="610"/>
        <v>1</v>
      </c>
      <c r="AE2700" s="110">
        <f t="shared" si="611"/>
        <v>0</v>
      </c>
      <c r="AF2700" s="110">
        <f t="shared" si="612"/>
        <v>1</v>
      </c>
      <c r="AG2700" s="110">
        <f t="shared" si="613"/>
        <v>0</v>
      </c>
      <c r="AH2700" s="110">
        <f t="shared" si="614"/>
        <v>0</v>
      </c>
      <c r="AI2700" s="110">
        <f t="shared" si="615"/>
        <v>1</v>
      </c>
      <c r="AJ2700" s="100">
        <f>ROW()</f>
        <v>2700</v>
      </c>
      <c r="AK2700" s="100" t="e">
        <f>INDEX('BadRows RECART'!$C$2:$C$1207,MATCH(monthly_gwh_mw!AJ2700,'BadRows RECART'!$D$2:$D$1207,0))</f>
        <v>#N/A</v>
      </c>
    </row>
    <row r="2701" spans="1:37" ht="20">
      <c r="A2701" s="106" t="s">
        <v>3907</v>
      </c>
      <c r="B2701" s="106" t="s">
        <v>437</v>
      </c>
      <c r="C2701" s="106" t="s">
        <v>6313</v>
      </c>
      <c r="D2701" s="168">
        <v>2020</v>
      </c>
      <c r="E2701" s="168">
        <v>2</v>
      </c>
      <c r="F2701" s="169">
        <v>0</v>
      </c>
      <c r="G2701" s="212" t="s">
        <v>6314</v>
      </c>
      <c r="H2701" s="212" t="s">
        <v>6314</v>
      </c>
      <c r="I2701" s="106" t="s">
        <v>556</v>
      </c>
      <c r="K2701" s="83" t="s">
        <v>6314</v>
      </c>
      <c r="L2701" s="83" t="s">
        <v>6314</v>
      </c>
      <c r="M2701" s="45" t="str">
        <f>IF(
ISNA(INDEX(resources!E:E,MATCH(B2701,resources!B:B,0))),"fillme",
INDEX(resources!E:E,MATCH(B2701,resources!B:B,0)))</f>
        <v>transfer_purchase</v>
      </c>
      <c r="N2701" s="45">
        <v>1</v>
      </c>
      <c r="O2701" s="83" t="str">
        <f>IFERROR(INDEX(resources!K:K,MATCH(B2701,resources!B:B,0)),"fillme")</f>
        <v>unknown</v>
      </c>
      <c r="P2701" s="89" t="str">
        <f t="shared" si="603"/>
        <v>unknown_2020_2</v>
      </c>
      <c r="Q2701" s="87">
        <f>INDEX(elcc!G:G,MATCH(P2701,elcc!D:D,0))</f>
        <v>0</v>
      </c>
      <c r="R2701" s="89">
        <f t="shared" si="604"/>
        <v>1</v>
      </c>
      <c r="S2701" s="89" t="s">
        <v>6314</v>
      </c>
      <c r="T2701" s="89" t="s">
        <v>6314</v>
      </c>
      <c r="U2701" s="90" t="str">
        <f t="shared" si="605"/>
        <v>ok</v>
      </c>
      <c r="V2701" s="63" t="str">
        <f>INDEX(resources!F:F,MATCH(B2701,resources!B:B,0))</f>
        <v>special</v>
      </c>
      <c r="W2701" s="110">
        <f t="shared" si="606"/>
        <v>0</v>
      </c>
      <c r="X2701" s="110">
        <f t="shared" si="607"/>
        <v>0</v>
      </c>
      <c r="Y2701" s="110" t="str">
        <f t="shared" si="608"/>
        <v>transfer_purchase_raonly_na_CONFIDENTIAL</v>
      </c>
      <c r="Z2701" s="110">
        <f>IF(COUNTIFS($Y$2:Y2701,Y2701)=1,1,0)</f>
        <v>0</v>
      </c>
      <c r="AA2701" s="110">
        <f>SUM($Z$2:Z2701)*Z2701</f>
        <v>0</v>
      </c>
      <c r="AB2701" s="110">
        <f>COUNTIFS(resources!B:B,B2701)</f>
        <v>1</v>
      </c>
      <c r="AC2701" s="110">
        <f t="shared" si="609"/>
        <v>1</v>
      </c>
      <c r="AD2701" s="110">
        <f t="shared" si="610"/>
        <v>1</v>
      </c>
      <c r="AE2701" s="110">
        <f t="shared" si="611"/>
        <v>0</v>
      </c>
      <c r="AF2701" s="110">
        <f t="shared" si="612"/>
        <v>1</v>
      </c>
      <c r="AG2701" s="110">
        <f t="shared" si="613"/>
        <v>0</v>
      </c>
      <c r="AH2701" s="110">
        <f t="shared" si="614"/>
        <v>0</v>
      </c>
      <c r="AI2701" s="110">
        <f t="shared" si="615"/>
        <v>1</v>
      </c>
      <c r="AJ2701" s="100">
        <f>ROW()</f>
        <v>2701</v>
      </c>
      <c r="AK2701" s="100" t="e">
        <f>INDEX('BadRows RECART'!$C$2:$C$1207,MATCH(monthly_gwh_mw!AJ2701,'BadRows RECART'!$D$2:$D$1207,0))</f>
        <v>#N/A</v>
      </c>
    </row>
    <row r="2702" spans="1:37" ht="20">
      <c r="A2702" s="106" t="s">
        <v>3907</v>
      </c>
      <c r="B2702" s="106" t="s">
        <v>437</v>
      </c>
      <c r="C2702" s="106" t="s">
        <v>6313</v>
      </c>
      <c r="D2702" s="168">
        <v>2020</v>
      </c>
      <c r="E2702" s="168">
        <v>3</v>
      </c>
      <c r="F2702" s="169">
        <v>0</v>
      </c>
      <c r="G2702" s="212" t="s">
        <v>6314</v>
      </c>
      <c r="H2702" s="212" t="s">
        <v>6314</v>
      </c>
      <c r="I2702" s="106" t="s">
        <v>556</v>
      </c>
      <c r="K2702" s="83" t="s">
        <v>6314</v>
      </c>
      <c r="L2702" s="83" t="s">
        <v>6314</v>
      </c>
      <c r="M2702" s="45" t="str">
        <f>IF(
ISNA(INDEX(resources!E:E,MATCH(B2702,resources!B:B,0))),"fillme",
INDEX(resources!E:E,MATCH(B2702,resources!B:B,0)))</f>
        <v>transfer_purchase</v>
      </c>
      <c r="N2702" s="45">
        <v>1</v>
      </c>
      <c r="O2702" s="83" t="str">
        <f>IFERROR(INDEX(resources!K:K,MATCH(B2702,resources!B:B,0)),"fillme")</f>
        <v>unknown</v>
      </c>
      <c r="P2702" s="89" t="str">
        <f t="shared" si="603"/>
        <v>unknown_2020_3</v>
      </c>
      <c r="Q2702" s="87">
        <f>INDEX(elcc!G:G,MATCH(P2702,elcc!D:D,0))</f>
        <v>0</v>
      </c>
      <c r="R2702" s="89">
        <f t="shared" si="604"/>
        <v>1</v>
      </c>
      <c r="S2702" s="89" t="s">
        <v>6314</v>
      </c>
      <c r="T2702" s="89" t="s">
        <v>6314</v>
      </c>
      <c r="U2702" s="90" t="str">
        <f t="shared" si="605"/>
        <v>ok</v>
      </c>
      <c r="V2702" s="63" t="str">
        <f>INDEX(resources!F:F,MATCH(B2702,resources!B:B,0))</f>
        <v>special</v>
      </c>
      <c r="W2702" s="110">
        <f t="shared" si="606"/>
        <v>0</v>
      </c>
      <c r="X2702" s="110">
        <f t="shared" si="607"/>
        <v>0</v>
      </c>
      <c r="Y2702" s="110" t="str">
        <f t="shared" si="608"/>
        <v>transfer_purchase_raonly_na_CONFIDENTIAL</v>
      </c>
      <c r="Z2702" s="110">
        <f>IF(COUNTIFS($Y$2:Y2702,Y2702)=1,1,0)</f>
        <v>0</v>
      </c>
      <c r="AA2702" s="110">
        <f>SUM($Z$2:Z2702)*Z2702</f>
        <v>0</v>
      </c>
      <c r="AB2702" s="110">
        <f>COUNTIFS(resources!B:B,B2702)</f>
        <v>1</v>
      </c>
      <c r="AC2702" s="110">
        <f t="shared" si="609"/>
        <v>1</v>
      </c>
      <c r="AD2702" s="110">
        <f t="shared" si="610"/>
        <v>1</v>
      </c>
      <c r="AE2702" s="110">
        <f t="shared" si="611"/>
        <v>0</v>
      </c>
      <c r="AF2702" s="110">
        <f t="shared" si="612"/>
        <v>1</v>
      </c>
      <c r="AG2702" s="110">
        <f t="shared" si="613"/>
        <v>0</v>
      </c>
      <c r="AH2702" s="110">
        <f t="shared" si="614"/>
        <v>0</v>
      </c>
      <c r="AI2702" s="110">
        <f t="shared" si="615"/>
        <v>1</v>
      </c>
      <c r="AJ2702" s="100">
        <f>ROW()</f>
        <v>2702</v>
      </c>
      <c r="AK2702" s="100" t="e">
        <f>INDEX('BadRows RECART'!$C$2:$C$1207,MATCH(monthly_gwh_mw!AJ2702,'BadRows RECART'!$D$2:$D$1207,0))</f>
        <v>#N/A</v>
      </c>
    </row>
    <row r="2703" spans="1:37" ht="20">
      <c r="A2703" s="106" t="s">
        <v>3907</v>
      </c>
      <c r="B2703" s="106" t="s">
        <v>437</v>
      </c>
      <c r="C2703" s="106" t="s">
        <v>6313</v>
      </c>
      <c r="D2703" s="168">
        <v>2020</v>
      </c>
      <c r="E2703" s="168">
        <v>10</v>
      </c>
      <c r="F2703" s="169">
        <v>0</v>
      </c>
      <c r="G2703" s="212" t="s">
        <v>6314</v>
      </c>
      <c r="H2703" s="212" t="s">
        <v>6314</v>
      </c>
      <c r="I2703" s="106" t="s">
        <v>556</v>
      </c>
      <c r="K2703" s="83" t="s">
        <v>6314</v>
      </c>
      <c r="L2703" s="83" t="s">
        <v>6314</v>
      </c>
      <c r="M2703" s="45" t="str">
        <f>IF(
ISNA(INDEX(resources!E:E,MATCH(B2703,resources!B:B,0))),"fillme",
INDEX(resources!E:E,MATCH(B2703,resources!B:B,0)))</f>
        <v>transfer_purchase</v>
      </c>
      <c r="N2703" s="45">
        <v>1</v>
      </c>
      <c r="O2703" s="83" t="str">
        <f>IFERROR(INDEX(resources!K:K,MATCH(B2703,resources!B:B,0)),"fillme")</f>
        <v>unknown</v>
      </c>
      <c r="P2703" s="89" t="str">
        <f t="shared" si="603"/>
        <v>unknown_2020_10</v>
      </c>
      <c r="Q2703" s="87">
        <f>INDEX(elcc!G:G,MATCH(P2703,elcc!D:D,0))</f>
        <v>0</v>
      </c>
      <c r="R2703" s="89">
        <f t="shared" si="604"/>
        <v>1</v>
      </c>
      <c r="S2703" s="89" t="s">
        <v>6314</v>
      </c>
      <c r="T2703" s="89" t="s">
        <v>6314</v>
      </c>
      <c r="U2703" s="90" t="str">
        <f t="shared" si="605"/>
        <v>ok</v>
      </c>
      <c r="V2703" s="63" t="str">
        <f>INDEX(resources!F:F,MATCH(B2703,resources!B:B,0))</f>
        <v>special</v>
      </c>
      <c r="W2703" s="110">
        <f t="shared" si="606"/>
        <v>0</v>
      </c>
      <c r="X2703" s="110">
        <f t="shared" si="607"/>
        <v>0</v>
      </c>
      <c r="Y2703" s="110" t="str">
        <f t="shared" si="608"/>
        <v>transfer_purchase_raonly_na_CONFIDENTIAL</v>
      </c>
      <c r="Z2703" s="110">
        <f>IF(COUNTIFS($Y$2:Y2703,Y2703)=1,1,0)</f>
        <v>0</v>
      </c>
      <c r="AA2703" s="110">
        <f>SUM($Z$2:Z2703)*Z2703</f>
        <v>0</v>
      </c>
      <c r="AB2703" s="110">
        <f>COUNTIFS(resources!B:B,B2703)</f>
        <v>1</v>
      </c>
      <c r="AC2703" s="110">
        <f t="shared" si="609"/>
        <v>1</v>
      </c>
      <c r="AD2703" s="110">
        <f t="shared" si="610"/>
        <v>1</v>
      </c>
      <c r="AE2703" s="110">
        <f t="shared" si="611"/>
        <v>0</v>
      </c>
      <c r="AF2703" s="110">
        <f t="shared" si="612"/>
        <v>1</v>
      </c>
      <c r="AG2703" s="110">
        <f t="shared" si="613"/>
        <v>0</v>
      </c>
      <c r="AH2703" s="110">
        <f t="shared" si="614"/>
        <v>0</v>
      </c>
      <c r="AI2703" s="110">
        <f t="shared" si="615"/>
        <v>1</v>
      </c>
      <c r="AJ2703" s="100">
        <f>ROW()</f>
        <v>2703</v>
      </c>
      <c r="AK2703" s="100" t="e">
        <f>INDEX('BadRows RECART'!$C$2:$C$1207,MATCH(monthly_gwh_mw!AJ2703,'BadRows RECART'!$D$2:$D$1207,0))</f>
        <v>#N/A</v>
      </c>
    </row>
    <row r="2704" spans="1:37" ht="20">
      <c r="A2704" s="106" t="s">
        <v>3907</v>
      </c>
      <c r="B2704" s="106" t="s">
        <v>437</v>
      </c>
      <c r="C2704" s="106" t="s">
        <v>6313</v>
      </c>
      <c r="D2704" s="168">
        <v>2020</v>
      </c>
      <c r="E2704" s="168">
        <v>11</v>
      </c>
      <c r="F2704" s="169">
        <v>0</v>
      </c>
      <c r="G2704" s="212" t="s">
        <v>6314</v>
      </c>
      <c r="H2704" s="212" t="s">
        <v>6314</v>
      </c>
      <c r="I2704" s="106" t="s">
        <v>556</v>
      </c>
      <c r="K2704" s="83" t="s">
        <v>6314</v>
      </c>
      <c r="L2704" s="83" t="s">
        <v>6314</v>
      </c>
      <c r="M2704" s="45" t="str">
        <f>IF(
ISNA(INDEX(resources!E:E,MATCH(B2704,resources!B:B,0))),"fillme",
INDEX(resources!E:E,MATCH(B2704,resources!B:B,0)))</f>
        <v>transfer_purchase</v>
      </c>
      <c r="N2704" s="45">
        <v>1</v>
      </c>
      <c r="O2704" s="83" t="str">
        <f>IFERROR(INDEX(resources!K:K,MATCH(B2704,resources!B:B,0)),"fillme")</f>
        <v>unknown</v>
      </c>
      <c r="P2704" s="89" t="str">
        <f t="shared" si="603"/>
        <v>unknown_2020_11</v>
      </c>
      <c r="Q2704" s="87">
        <f>INDEX(elcc!G:G,MATCH(P2704,elcc!D:D,0))</f>
        <v>0</v>
      </c>
      <c r="R2704" s="89">
        <f t="shared" si="604"/>
        <v>1</v>
      </c>
      <c r="S2704" s="89" t="s">
        <v>6314</v>
      </c>
      <c r="T2704" s="89" t="s">
        <v>6314</v>
      </c>
      <c r="U2704" s="90" t="str">
        <f t="shared" si="605"/>
        <v>ok</v>
      </c>
      <c r="V2704" s="63" t="str">
        <f>INDEX(resources!F:F,MATCH(B2704,resources!B:B,0))</f>
        <v>special</v>
      </c>
      <c r="W2704" s="110">
        <f t="shared" si="606"/>
        <v>0</v>
      </c>
      <c r="X2704" s="110">
        <f t="shared" si="607"/>
        <v>0</v>
      </c>
      <c r="Y2704" s="110" t="str">
        <f t="shared" si="608"/>
        <v>transfer_purchase_raonly_na_CONFIDENTIAL</v>
      </c>
      <c r="Z2704" s="110">
        <f>IF(COUNTIFS($Y$2:Y2704,Y2704)=1,1,0)</f>
        <v>0</v>
      </c>
      <c r="AA2704" s="110">
        <f>SUM($Z$2:Z2704)*Z2704</f>
        <v>0</v>
      </c>
      <c r="AB2704" s="110">
        <f>COUNTIFS(resources!B:B,B2704)</f>
        <v>1</v>
      </c>
      <c r="AC2704" s="110">
        <f t="shared" si="609"/>
        <v>1</v>
      </c>
      <c r="AD2704" s="110">
        <f t="shared" si="610"/>
        <v>1</v>
      </c>
      <c r="AE2704" s="110">
        <f t="shared" si="611"/>
        <v>0</v>
      </c>
      <c r="AF2704" s="110">
        <f t="shared" si="612"/>
        <v>1</v>
      </c>
      <c r="AG2704" s="110">
        <f t="shared" si="613"/>
        <v>0</v>
      </c>
      <c r="AH2704" s="110">
        <f t="shared" si="614"/>
        <v>0</v>
      </c>
      <c r="AI2704" s="110">
        <f t="shared" si="615"/>
        <v>1</v>
      </c>
      <c r="AJ2704" s="100">
        <f>ROW()</f>
        <v>2704</v>
      </c>
      <c r="AK2704" s="100" t="e">
        <f>INDEX('BadRows RECART'!$C$2:$C$1207,MATCH(monthly_gwh_mw!AJ2704,'BadRows RECART'!$D$2:$D$1207,0))</f>
        <v>#N/A</v>
      </c>
    </row>
    <row r="2705" spans="1:37" ht="20">
      <c r="A2705" s="106" t="s">
        <v>3907</v>
      </c>
      <c r="B2705" s="106" t="s">
        <v>437</v>
      </c>
      <c r="C2705" s="106" t="s">
        <v>6313</v>
      </c>
      <c r="D2705" s="168">
        <v>2020</v>
      </c>
      <c r="E2705" s="168">
        <v>12</v>
      </c>
      <c r="F2705" s="169">
        <v>0</v>
      </c>
      <c r="G2705" s="212" t="s">
        <v>6314</v>
      </c>
      <c r="H2705" s="212" t="s">
        <v>6314</v>
      </c>
      <c r="I2705" s="106" t="s">
        <v>556</v>
      </c>
      <c r="K2705" s="83" t="s">
        <v>6314</v>
      </c>
      <c r="L2705" s="83" t="s">
        <v>6314</v>
      </c>
      <c r="M2705" s="45" t="str">
        <f>IF(
ISNA(INDEX(resources!E:E,MATCH(B2705,resources!B:B,0))),"fillme",
INDEX(resources!E:E,MATCH(B2705,resources!B:B,0)))</f>
        <v>transfer_purchase</v>
      </c>
      <c r="N2705" s="45">
        <v>1</v>
      </c>
      <c r="O2705" s="83" t="str">
        <f>IFERROR(INDEX(resources!K:K,MATCH(B2705,resources!B:B,0)),"fillme")</f>
        <v>unknown</v>
      </c>
      <c r="P2705" s="89" t="str">
        <f t="shared" si="603"/>
        <v>unknown_2020_12</v>
      </c>
      <c r="Q2705" s="87">
        <f>INDEX(elcc!G:G,MATCH(P2705,elcc!D:D,0))</f>
        <v>0</v>
      </c>
      <c r="R2705" s="89">
        <f t="shared" si="604"/>
        <v>1</v>
      </c>
      <c r="S2705" s="89" t="s">
        <v>6314</v>
      </c>
      <c r="T2705" s="89" t="s">
        <v>6314</v>
      </c>
      <c r="U2705" s="90" t="str">
        <f t="shared" si="605"/>
        <v>ok</v>
      </c>
      <c r="V2705" s="63" t="str">
        <f>INDEX(resources!F:F,MATCH(B2705,resources!B:B,0))</f>
        <v>special</v>
      </c>
      <c r="W2705" s="110">
        <f t="shared" si="606"/>
        <v>0</v>
      </c>
      <c r="X2705" s="110">
        <f t="shared" si="607"/>
        <v>0</v>
      </c>
      <c r="Y2705" s="110" t="str">
        <f t="shared" si="608"/>
        <v>transfer_purchase_raonly_na_CONFIDENTIAL</v>
      </c>
      <c r="Z2705" s="110">
        <f>IF(COUNTIFS($Y$2:Y2705,Y2705)=1,1,0)</f>
        <v>0</v>
      </c>
      <c r="AA2705" s="110">
        <f>SUM($Z$2:Z2705)*Z2705</f>
        <v>0</v>
      </c>
      <c r="AB2705" s="110">
        <f>COUNTIFS(resources!B:B,B2705)</f>
        <v>1</v>
      </c>
      <c r="AC2705" s="110">
        <f t="shared" si="609"/>
        <v>1</v>
      </c>
      <c r="AD2705" s="110">
        <f t="shared" si="610"/>
        <v>1</v>
      </c>
      <c r="AE2705" s="110">
        <f t="shared" si="611"/>
        <v>0</v>
      </c>
      <c r="AF2705" s="110">
        <f t="shared" si="612"/>
        <v>1</v>
      </c>
      <c r="AG2705" s="110">
        <f t="shared" si="613"/>
        <v>0</v>
      </c>
      <c r="AH2705" s="110">
        <f t="shared" si="614"/>
        <v>0</v>
      </c>
      <c r="AI2705" s="110">
        <f t="shared" si="615"/>
        <v>1</v>
      </c>
      <c r="AJ2705" s="100">
        <f>ROW()</f>
        <v>2705</v>
      </c>
      <c r="AK2705" s="100" t="e">
        <f>INDEX('BadRows RECART'!$C$2:$C$1207,MATCH(monthly_gwh_mw!AJ2705,'BadRows RECART'!$D$2:$D$1207,0))</f>
        <v>#N/A</v>
      </c>
    </row>
    <row r="2706" spans="1:37" ht="20">
      <c r="A2706" s="106" t="s">
        <v>3907</v>
      </c>
      <c r="B2706" s="106" t="s">
        <v>437</v>
      </c>
      <c r="C2706" s="106" t="s">
        <v>6313</v>
      </c>
      <c r="D2706" s="168">
        <v>2020</v>
      </c>
      <c r="E2706" s="168">
        <v>10</v>
      </c>
      <c r="F2706" s="169">
        <v>0</v>
      </c>
      <c r="G2706" s="212" t="s">
        <v>6314</v>
      </c>
      <c r="H2706" s="212" t="s">
        <v>6314</v>
      </c>
      <c r="I2706" s="106" t="s">
        <v>556</v>
      </c>
      <c r="K2706" s="83" t="s">
        <v>6314</v>
      </c>
      <c r="L2706" s="83" t="s">
        <v>6314</v>
      </c>
      <c r="M2706" s="45" t="str">
        <f>IF(
ISNA(INDEX(resources!E:E,MATCH(B2706,resources!B:B,0))),"fillme",
INDEX(resources!E:E,MATCH(B2706,resources!B:B,0)))</f>
        <v>transfer_purchase</v>
      </c>
      <c r="N2706" s="45">
        <v>1</v>
      </c>
      <c r="O2706" s="83" t="str">
        <f>IFERROR(INDEX(resources!K:K,MATCH(B2706,resources!B:B,0)),"fillme")</f>
        <v>unknown</v>
      </c>
      <c r="P2706" s="89" t="str">
        <f t="shared" si="603"/>
        <v>unknown_2020_10</v>
      </c>
      <c r="Q2706" s="87">
        <f>INDEX(elcc!G:G,MATCH(P2706,elcc!D:D,0))</f>
        <v>0</v>
      </c>
      <c r="R2706" s="89">
        <f t="shared" si="604"/>
        <v>1</v>
      </c>
      <c r="S2706" s="89" t="s">
        <v>6314</v>
      </c>
      <c r="T2706" s="89" t="s">
        <v>6314</v>
      </c>
      <c r="U2706" s="90" t="str">
        <f t="shared" si="605"/>
        <v>ok</v>
      </c>
      <c r="V2706" s="63" t="str">
        <f>INDEX(resources!F:F,MATCH(B2706,resources!B:B,0))</f>
        <v>special</v>
      </c>
      <c r="W2706" s="110">
        <f t="shared" si="606"/>
        <v>0</v>
      </c>
      <c r="X2706" s="110">
        <f t="shared" si="607"/>
        <v>0</v>
      </c>
      <c r="Y2706" s="110" t="str">
        <f t="shared" si="608"/>
        <v>transfer_purchase_raonly_na_CONFIDENTIAL</v>
      </c>
      <c r="Z2706" s="110">
        <f>IF(COUNTIFS($Y$2:Y2706,Y2706)=1,1,0)</f>
        <v>0</v>
      </c>
      <c r="AA2706" s="110">
        <f>SUM($Z$2:Z2706)*Z2706</f>
        <v>0</v>
      </c>
      <c r="AB2706" s="110">
        <f>COUNTIFS(resources!B:B,B2706)</f>
        <v>1</v>
      </c>
      <c r="AC2706" s="110">
        <f t="shared" si="609"/>
        <v>1</v>
      </c>
      <c r="AD2706" s="110">
        <f t="shared" si="610"/>
        <v>1</v>
      </c>
      <c r="AE2706" s="110">
        <f t="shared" si="611"/>
        <v>0</v>
      </c>
      <c r="AF2706" s="110">
        <f t="shared" si="612"/>
        <v>1</v>
      </c>
      <c r="AG2706" s="110">
        <f t="shared" si="613"/>
        <v>0</v>
      </c>
      <c r="AH2706" s="110">
        <f t="shared" si="614"/>
        <v>0</v>
      </c>
      <c r="AI2706" s="110">
        <f t="shared" si="615"/>
        <v>1</v>
      </c>
      <c r="AJ2706" s="100">
        <f>ROW()</f>
        <v>2706</v>
      </c>
      <c r="AK2706" s="100" t="e">
        <f>INDEX('BadRows RECART'!$C$2:$C$1207,MATCH(monthly_gwh_mw!AJ2706,'BadRows RECART'!$D$2:$D$1207,0))</f>
        <v>#N/A</v>
      </c>
    </row>
    <row r="2707" spans="1:37" ht="20">
      <c r="A2707" s="106" t="s">
        <v>3907</v>
      </c>
      <c r="B2707" s="106" t="s">
        <v>437</v>
      </c>
      <c r="C2707" s="106" t="s">
        <v>6313</v>
      </c>
      <c r="D2707" s="168">
        <v>2020</v>
      </c>
      <c r="E2707" s="168">
        <v>1</v>
      </c>
      <c r="F2707" s="169">
        <v>0</v>
      </c>
      <c r="G2707" s="212" t="s">
        <v>6314</v>
      </c>
      <c r="H2707" s="212" t="s">
        <v>6314</v>
      </c>
      <c r="I2707" s="106" t="s">
        <v>556</v>
      </c>
      <c r="K2707" s="83" t="s">
        <v>6314</v>
      </c>
      <c r="L2707" s="83" t="s">
        <v>6314</v>
      </c>
      <c r="M2707" s="45" t="str">
        <f>IF(
ISNA(INDEX(resources!E:E,MATCH(B2707,resources!B:B,0))),"fillme",
INDEX(resources!E:E,MATCH(B2707,resources!B:B,0)))</f>
        <v>transfer_purchase</v>
      </c>
      <c r="N2707" s="45">
        <v>1</v>
      </c>
      <c r="O2707" s="83" t="str">
        <f>IFERROR(INDEX(resources!K:K,MATCH(B2707,resources!B:B,0)),"fillme")</f>
        <v>unknown</v>
      </c>
      <c r="P2707" s="89" t="str">
        <f t="shared" si="603"/>
        <v>unknown_2020_1</v>
      </c>
      <c r="Q2707" s="87">
        <f>INDEX(elcc!G:G,MATCH(P2707,elcc!D:D,0))</f>
        <v>0</v>
      </c>
      <c r="R2707" s="89">
        <f t="shared" si="604"/>
        <v>1</v>
      </c>
      <c r="S2707" s="89" t="s">
        <v>6314</v>
      </c>
      <c r="T2707" s="89" t="s">
        <v>6314</v>
      </c>
      <c r="U2707" s="90" t="str">
        <f t="shared" si="605"/>
        <v>ok</v>
      </c>
      <c r="V2707" s="63" t="str">
        <f>INDEX(resources!F:F,MATCH(B2707,resources!B:B,0))</f>
        <v>special</v>
      </c>
      <c r="W2707" s="110">
        <f t="shared" si="606"/>
        <v>0</v>
      </c>
      <c r="X2707" s="110">
        <f t="shared" si="607"/>
        <v>0</v>
      </c>
      <c r="Y2707" s="110" t="str">
        <f t="shared" si="608"/>
        <v>transfer_purchase_raonly_na_CONFIDENTIAL</v>
      </c>
      <c r="Z2707" s="110">
        <f>IF(COUNTIFS($Y$2:Y2707,Y2707)=1,1,0)</f>
        <v>0</v>
      </c>
      <c r="AA2707" s="110">
        <f>SUM($Z$2:Z2707)*Z2707</f>
        <v>0</v>
      </c>
      <c r="AB2707" s="110">
        <f>COUNTIFS(resources!B:B,B2707)</f>
        <v>1</v>
      </c>
      <c r="AC2707" s="110">
        <f t="shared" si="609"/>
        <v>1</v>
      </c>
      <c r="AD2707" s="110">
        <f t="shared" si="610"/>
        <v>1</v>
      </c>
      <c r="AE2707" s="110">
        <f t="shared" si="611"/>
        <v>0</v>
      </c>
      <c r="AF2707" s="110">
        <f t="shared" si="612"/>
        <v>1</v>
      </c>
      <c r="AG2707" s="110">
        <f t="shared" si="613"/>
        <v>0</v>
      </c>
      <c r="AH2707" s="110">
        <f t="shared" si="614"/>
        <v>0</v>
      </c>
      <c r="AI2707" s="110">
        <f t="shared" si="615"/>
        <v>1</v>
      </c>
      <c r="AJ2707" s="100">
        <f>ROW()</f>
        <v>2707</v>
      </c>
      <c r="AK2707" s="100" t="e">
        <f>INDEX('BadRows RECART'!$C$2:$C$1207,MATCH(monthly_gwh_mw!AJ2707,'BadRows RECART'!$D$2:$D$1207,0))</f>
        <v>#N/A</v>
      </c>
    </row>
    <row r="2708" spans="1:37" ht="20">
      <c r="A2708" s="106" t="s">
        <v>3907</v>
      </c>
      <c r="B2708" s="106" t="s">
        <v>437</v>
      </c>
      <c r="C2708" s="106" t="s">
        <v>6313</v>
      </c>
      <c r="D2708" s="168">
        <v>2020</v>
      </c>
      <c r="E2708" s="168">
        <v>1</v>
      </c>
      <c r="F2708" s="169">
        <v>0</v>
      </c>
      <c r="G2708" s="212" t="s">
        <v>6314</v>
      </c>
      <c r="H2708" s="212" t="s">
        <v>6314</v>
      </c>
      <c r="I2708" s="106" t="s">
        <v>556</v>
      </c>
      <c r="K2708" s="83" t="s">
        <v>6314</v>
      </c>
      <c r="L2708" s="83" t="s">
        <v>6314</v>
      </c>
      <c r="M2708" s="45" t="str">
        <f>IF(
ISNA(INDEX(resources!E:E,MATCH(B2708,resources!B:B,0))),"fillme",
INDEX(resources!E:E,MATCH(B2708,resources!B:B,0)))</f>
        <v>transfer_purchase</v>
      </c>
      <c r="N2708" s="45">
        <v>1</v>
      </c>
      <c r="O2708" s="83" t="str">
        <f>IFERROR(INDEX(resources!K:K,MATCH(B2708,resources!B:B,0)),"fillme")</f>
        <v>unknown</v>
      </c>
      <c r="P2708" s="89" t="str">
        <f t="shared" si="603"/>
        <v>unknown_2020_1</v>
      </c>
      <c r="Q2708" s="87">
        <f>INDEX(elcc!G:G,MATCH(P2708,elcc!D:D,0))</f>
        <v>0</v>
      </c>
      <c r="R2708" s="89">
        <f t="shared" si="604"/>
        <v>1</v>
      </c>
      <c r="S2708" s="89" t="s">
        <v>6314</v>
      </c>
      <c r="T2708" s="89" t="s">
        <v>6314</v>
      </c>
      <c r="U2708" s="90" t="str">
        <f t="shared" si="605"/>
        <v>ok</v>
      </c>
      <c r="V2708" s="63" t="str">
        <f>INDEX(resources!F:F,MATCH(B2708,resources!B:B,0))</f>
        <v>special</v>
      </c>
      <c r="W2708" s="110">
        <f t="shared" si="606"/>
        <v>0</v>
      </c>
      <c r="X2708" s="110">
        <f t="shared" si="607"/>
        <v>0</v>
      </c>
      <c r="Y2708" s="110" t="str">
        <f t="shared" si="608"/>
        <v>transfer_purchase_raonly_na_CONFIDENTIAL</v>
      </c>
      <c r="Z2708" s="110">
        <f>IF(COUNTIFS($Y$2:Y2708,Y2708)=1,1,0)</f>
        <v>0</v>
      </c>
      <c r="AA2708" s="110">
        <f>SUM($Z$2:Z2708)*Z2708</f>
        <v>0</v>
      </c>
      <c r="AB2708" s="110">
        <f>COUNTIFS(resources!B:B,B2708)</f>
        <v>1</v>
      </c>
      <c r="AC2708" s="110">
        <f t="shared" si="609"/>
        <v>1</v>
      </c>
      <c r="AD2708" s="110">
        <f t="shared" si="610"/>
        <v>1</v>
      </c>
      <c r="AE2708" s="110">
        <f t="shared" si="611"/>
        <v>0</v>
      </c>
      <c r="AF2708" s="110">
        <f t="shared" si="612"/>
        <v>1</v>
      </c>
      <c r="AG2708" s="110">
        <f t="shared" si="613"/>
        <v>0</v>
      </c>
      <c r="AH2708" s="110">
        <f t="shared" si="614"/>
        <v>0</v>
      </c>
      <c r="AI2708" s="110">
        <f t="shared" si="615"/>
        <v>1</v>
      </c>
      <c r="AJ2708" s="100">
        <f>ROW()</f>
        <v>2708</v>
      </c>
      <c r="AK2708" s="100" t="e">
        <f>INDEX('BadRows RECART'!$C$2:$C$1207,MATCH(monthly_gwh_mw!AJ2708,'BadRows RECART'!$D$2:$D$1207,0))</f>
        <v>#N/A</v>
      </c>
    </row>
    <row r="2709" spans="1:37" ht="20">
      <c r="A2709" s="106" t="s">
        <v>3907</v>
      </c>
      <c r="B2709" s="106" t="s">
        <v>437</v>
      </c>
      <c r="C2709" s="106" t="s">
        <v>6313</v>
      </c>
      <c r="D2709" s="168">
        <v>2020</v>
      </c>
      <c r="E2709" s="168">
        <v>1</v>
      </c>
      <c r="F2709" s="169">
        <v>0</v>
      </c>
      <c r="G2709" s="212" t="s">
        <v>6314</v>
      </c>
      <c r="H2709" s="212" t="s">
        <v>6314</v>
      </c>
      <c r="I2709" s="106" t="s">
        <v>556</v>
      </c>
      <c r="K2709" s="83" t="s">
        <v>6314</v>
      </c>
      <c r="L2709" s="83" t="s">
        <v>6314</v>
      </c>
      <c r="M2709" s="45" t="str">
        <f>IF(
ISNA(INDEX(resources!E:E,MATCH(B2709,resources!B:B,0))),"fillme",
INDEX(resources!E:E,MATCH(B2709,resources!B:B,0)))</f>
        <v>transfer_purchase</v>
      </c>
      <c r="N2709" s="45">
        <v>1</v>
      </c>
      <c r="O2709" s="83" t="str">
        <f>IFERROR(INDEX(resources!K:K,MATCH(B2709,resources!B:B,0)),"fillme")</f>
        <v>unknown</v>
      </c>
      <c r="P2709" s="89" t="str">
        <f t="shared" si="603"/>
        <v>unknown_2020_1</v>
      </c>
      <c r="Q2709" s="87">
        <f>INDEX(elcc!G:G,MATCH(P2709,elcc!D:D,0))</f>
        <v>0</v>
      </c>
      <c r="R2709" s="89">
        <f t="shared" si="604"/>
        <v>1</v>
      </c>
      <c r="S2709" s="89" t="s">
        <v>6314</v>
      </c>
      <c r="T2709" s="89" t="s">
        <v>6314</v>
      </c>
      <c r="U2709" s="90" t="str">
        <f t="shared" si="605"/>
        <v>ok</v>
      </c>
      <c r="V2709" s="63" t="str">
        <f>INDEX(resources!F:F,MATCH(B2709,resources!B:B,0))</f>
        <v>special</v>
      </c>
      <c r="W2709" s="110">
        <f t="shared" si="606"/>
        <v>0</v>
      </c>
      <c r="X2709" s="110">
        <f t="shared" si="607"/>
        <v>0</v>
      </c>
      <c r="Y2709" s="110" t="str">
        <f t="shared" si="608"/>
        <v>transfer_purchase_raonly_na_CONFIDENTIAL</v>
      </c>
      <c r="Z2709" s="110">
        <f>IF(COUNTIFS($Y$2:Y2709,Y2709)=1,1,0)</f>
        <v>0</v>
      </c>
      <c r="AA2709" s="110">
        <f>SUM($Z$2:Z2709)*Z2709</f>
        <v>0</v>
      </c>
      <c r="AB2709" s="110">
        <f>COUNTIFS(resources!B:B,B2709)</f>
        <v>1</v>
      </c>
      <c r="AC2709" s="110">
        <f t="shared" si="609"/>
        <v>1</v>
      </c>
      <c r="AD2709" s="110">
        <f t="shared" si="610"/>
        <v>1</v>
      </c>
      <c r="AE2709" s="110">
        <f t="shared" si="611"/>
        <v>0</v>
      </c>
      <c r="AF2709" s="110">
        <f t="shared" si="612"/>
        <v>1</v>
      </c>
      <c r="AG2709" s="110">
        <f t="shared" si="613"/>
        <v>0</v>
      </c>
      <c r="AH2709" s="110">
        <f t="shared" si="614"/>
        <v>0</v>
      </c>
      <c r="AI2709" s="110">
        <f t="shared" si="615"/>
        <v>1</v>
      </c>
      <c r="AJ2709" s="100">
        <f>ROW()</f>
        <v>2709</v>
      </c>
      <c r="AK2709" s="100" t="e">
        <f>INDEX('BadRows RECART'!$C$2:$C$1207,MATCH(monthly_gwh_mw!AJ2709,'BadRows RECART'!$D$2:$D$1207,0))</f>
        <v>#N/A</v>
      </c>
    </row>
    <row r="2710" spans="1:37" ht="20">
      <c r="A2710" s="106" t="s">
        <v>3907</v>
      </c>
      <c r="B2710" s="106" t="s">
        <v>437</v>
      </c>
      <c r="C2710" s="106" t="s">
        <v>6313</v>
      </c>
      <c r="D2710" s="168">
        <v>2020</v>
      </c>
      <c r="E2710" s="168">
        <v>2</v>
      </c>
      <c r="F2710" s="169">
        <v>0</v>
      </c>
      <c r="G2710" s="212" t="s">
        <v>6314</v>
      </c>
      <c r="H2710" s="212" t="s">
        <v>6314</v>
      </c>
      <c r="I2710" s="106" t="s">
        <v>556</v>
      </c>
      <c r="K2710" s="83" t="s">
        <v>6314</v>
      </c>
      <c r="L2710" s="83" t="s">
        <v>6314</v>
      </c>
      <c r="M2710" s="45" t="str">
        <f>IF(
ISNA(INDEX(resources!E:E,MATCH(B2710,resources!B:B,0))),"fillme",
INDEX(resources!E:E,MATCH(B2710,resources!B:B,0)))</f>
        <v>transfer_purchase</v>
      </c>
      <c r="N2710" s="45">
        <v>1</v>
      </c>
      <c r="O2710" s="83" t="str">
        <f>IFERROR(INDEX(resources!K:K,MATCH(B2710,resources!B:B,0)),"fillme")</f>
        <v>unknown</v>
      </c>
      <c r="P2710" s="89" t="str">
        <f t="shared" si="603"/>
        <v>unknown_2020_2</v>
      </c>
      <c r="Q2710" s="87">
        <f>INDEX(elcc!G:G,MATCH(P2710,elcc!D:D,0))</f>
        <v>0</v>
      </c>
      <c r="R2710" s="89">
        <f t="shared" si="604"/>
        <v>1</v>
      </c>
      <c r="S2710" s="89" t="s">
        <v>6314</v>
      </c>
      <c r="T2710" s="89" t="s">
        <v>6314</v>
      </c>
      <c r="U2710" s="90" t="str">
        <f t="shared" si="605"/>
        <v>ok</v>
      </c>
      <c r="V2710" s="63" t="str">
        <f>INDEX(resources!F:F,MATCH(B2710,resources!B:B,0))</f>
        <v>special</v>
      </c>
      <c r="W2710" s="110">
        <f t="shared" si="606"/>
        <v>0</v>
      </c>
      <c r="X2710" s="110">
        <f t="shared" si="607"/>
        <v>0</v>
      </c>
      <c r="Y2710" s="110" t="str">
        <f t="shared" si="608"/>
        <v>transfer_purchase_raonly_na_CONFIDENTIAL</v>
      </c>
      <c r="Z2710" s="110">
        <f>IF(COUNTIFS($Y$2:Y2710,Y2710)=1,1,0)</f>
        <v>0</v>
      </c>
      <c r="AA2710" s="110">
        <f>SUM($Z$2:Z2710)*Z2710</f>
        <v>0</v>
      </c>
      <c r="AB2710" s="110">
        <f>COUNTIFS(resources!B:B,B2710)</f>
        <v>1</v>
      </c>
      <c r="AC2710" s="110">
        <f t="shared" si="609"/>
        <v>1</v>
      </c>
      <c r="AD2710" s="110">
        <f t="shared" si="610"/>
        <v>1</v>
      </c>
      <c r="AE2710" s="110">
        <f t="shared" si="611"/>
        <v>0</v>
      </c>
      <c r="AF2710" s="110">
        <f t="shared" si="612"/>
        <v>1</v>
      </c>
      <c r="AG2710" s="110">
        <f t="shared" si="613"/>
        <v>0</v>
      </c>
      <c r="AH2710" s="110">
        <f t="shared" si="614"/>
        <v>0</v>
      </c>
      <c r="AI2710" s="110">
        <f t="shared" si="615"/>
        <v>1</v>
      </c>
      <c r="AJ2710" s="100">
        <f>ROW()</f>
        <v>2710</v>
      </c>
      <c r="AK2710" s="100" t="e">
        <f>INDEX('BadRows RECART'!$C$2:$C$1207,MATCH(monthly_gwh_mw!AJ2710,'BadRows RECART'!$D$2:$D$1207,0))</f>
        <v>#N/A</v>
      </c>
    </row>
    <row r="2711" spans="1:37" ht="20">
      <c r="A2711" s="106" t="s">
        <v>3907</v>
      </c>
      <c r="B2711" s="106" t="s">
        <v>437</v>
      </c>
      <c r="C2711" s="106" t="s">
        <v>6313</v>
      </c>
      <c r="D2711" s="168">
        <v>2020</v>
      </c>
      <c r="E2711" s="168">
        <v>2</v>
      </c>
      <c r="F2711" s="169">
        <v>0</v>
      </c>
      <c r="G2711" s="212" t="s">
        <v>6314</v>
      </c>
      <c r="H2711" s="212" t="s">
        <v>6314</v>
      </c>
      <c r="I2711" s="106" t="s">
        <v>556</v>
      </c>
      <c r="K2711" s="83" t="s">
        <v>6314</v>
      </c>
      <c r="L2711" s="83" t="s">
        <v>6314</v>
      </c>
      <c r="M2711" s="45" t="str">
        <f>IF(
ISNA(INDEX(resources!E:E,MATCH(B2711,resources!B:B,0))),"fillme",
INDEX(resources!E:E,MATCH(B2711,resources!B:B,0)))</f>
        <v>transfer_purchase</v>
      </c>
      <c r="N2711" s="45">
        <v>1</v>
      </c>
      <c r="O2711" s="83" t="str">
        <f>IFERROR(INDEX(resources!K:K,MATCH(B2711,resources!B:B,0)),"fillme")</f>
        <v>unknown</v>
      </c>
      <c r="P2711" s="89" t="str">
        <f t="shared" si="603"/>
        <v>unknown_2020_2</v>
      </c>
      <c r="Q2711" s="87">
        <f>INDEX(elcc!G:G,MATCH(P2711,elcc!D:D,0))</f>
        <v>0</v>
      </c>
      <c r="R2711" s="89">
        <f t="shared" si="604"/>
        <v>1</v>
      </c>
      <c r="S2711" s="89" t="s">
        <v>6314</v>
      </c>
      <c r="T2711" s="89" t="s">
        <v>6314</v>
      </c>
      <c r="U2711" s="90" t="str">
        <f t="shared" si="605"/>
        <v>ok</v>
      </c>
      <c r="V2711" s="63" t="str">
        <f>INDEX(resources!F:F,MATCH(B2711,resources!B:B,0))</f>
        <v>special</v>
      </c>
      <c r="W2711" s="110">
        <f t="shared" si="606"/>
        <v>0</v>
      </c>
      <c r="X2711" s="110">
        <f t="shared" si="607"/>
        <v>0</v>
      </c>
      <c r="Y2711" s="110" t="str">
        <f t="shared" si="608"/>
        <v>transfer_purchase_raonly_na_CONFIDENTIAL</v>
      </c>
      <c r="Z2711" s="110">
        <f>IF(COUNTIFS($Y$2:Y2711,Y2711)=1,1,0)</f>
        <v>0</v>
      </c>
      <c r="AA2711" s="110">
        <f>SUM($Z$2:Z2711)*Z2711</f>
        <v>0</v>
      </c>
      <c r="AB2711" s="110">
        <f>COUNTIFS(resources!B:B,B2711)</f>
        <v>1</v>
      </c>
      <c r="AC2711" s="110">
        <f t="shared" si="609"/>
        <v>1</v>
      </c>
      <c r="AD2711" s="110">
        <f t="shared" si="610"/>
        <v>1</v>
      </c>
      <c r="AE2711" s="110">
        <f t="shared" si="611"/>
        <v>0</v>
      </c>
      <c r="AF2711" s="110">
        <f t="shared" si="612"/>
        <v>1</v>
      </c>
      <c r="AG2711" s="110">
        <f t="shared" si="613"/>
        <v>0</v>
      </c>
      <c r="AH2711" s="110">
        <f t="shared" si="614"/>
        <v>0</v>
      </c>
      <c r="AI2711" s="110">
        <f t="shared" si="615"/>
        <v>1</v>
      </c>
      <c r="AJ2711" s="100">
        <f>ROW()</f>
        <v>2711</v>
      </c>
      <c r="AK2711" s="100" t="e">
        <f>INDEX('BadRows RECART'!$C$2:$C$1207,MATCH(monthly_gwh_mw!AJ2711,'BadRows RECART'!$D$2:$D$1207,0))</f>
        <v>#N/A</v>
      </c>
    </row>
    <row r="2712" spans="1:37" ht="20">
      <c r="A2712" s="106" t="s">
        <v>3907</v>
      </c>
      <c r="B2712" s="106" t="s">
        <v>437</v>
      </c>
      <c r="C2712" s="106" t="s">
        <v>6313</v>
      </c>
      <c r="D2712" s="168">
        <v>2020</v>
      </c>
      <c r="E2712" s="168">
        <v>2</v>
      </c>
      <c r="F2712" s="169">
        <v>0</v>
      </c>
      <c r="G2712" s="212" t="s">
        <v>6314</v>
      </c>
      <c r="H2712" s="212" t="s">
        <v>6314</v>
      </c>
      <c r="I2712" s="106" t="s">
        <v>556</v>
      </c>
      <c r="K2712" s="83" t="s">
        <v>6314</v>
      </c>
      <c r="L2712" s="83" t="s">
        <v>6314</v>
      </c>
      <c r="M2712" s="45" t="str">
        <f>IF(
ISNA(INDEX(resources!E:E,MATCH(B2712,resources!B:B,0))),"fillme",
INDEX(resources!E:E,MATCH(B2712,resources!B:B,0)))</f>
        <v>transfer_purchase</v>
      </c>
      <c r="N2712" s="45">
        <v>1</v>
      </c>
      <c r="O2712" s="83" t="str">
        <f>IFERROR(INDEX(resources!K:K,MATCH(B2712,resources!B:B,0)),"fillme")</f>
        <v>unknown</v>
      </c>
      <c r="P2712" s="89" t="str">
        <f t="shared" si="603"/>
        <v>unknown_2020_2</v>
      </c>
      <c r="Q2712" s="87">
        <f>INDEX(elcc!G:G,MATCH(P2712,elcc!D:D,0))</f>
        <v>0</v>
      </c>
      <c r="R2712" s="89">
        <f t="shared" si="604"/>
        <v>1</v>
      </c>
      <c r="S2712" s="89" t="s">
        <v>6314</v>
      </c>
      <c r="T2712" s="89" t="s">
        <v>6314</v>
      </c>
      <c r="U2712" s="90" t="str">
        <f t="shared" si="605"/>
        <v>ok</v>
      </c>
      <c r="V2712" s="63" t="str">
        <f>INDEX(resources!F:F,MATCH(B2712,resources!B:B,0))</f>
        <v>special</v>
      </c>
      <c r="W2712" s="110">
        <f t="shared" si="606"/>
        <v>0</v>
      </c>
      <c r="X2712" s="110">
        <f t="shared" si="607"/>
        <v>0</v>
      </c>
      <c r="Y2712" s="110" t="str">
        <f t="shared" si="608"/>
        <v>transfer_purchase_raonly_na_CONFIDENTIAL</v>
      </c>
      <c r="Z2712" s="110">
        <f>IF(COUNTIFS($Y$2:Y2712,Y2712)=1,1,0)</f>
        <v>0</v>
      </c>
      <c r="AA2712" s="110">
        <f>SUM($Z$2:Z2712)*Z2712</f>
        <v>0</v>
      </c>
      <c r="AB2712" s="110">
        <f>COUNTIFS(resources!B:B,B2712)</f>
        <v>1</v>
      </c>
      <c r="AC2712" s="110">
        <f t="shared" si="609"/>
        <v>1</v>
      </c>
      <c r="AD2712" s="110">
        <f t="shared" si="610"/>
        <v>1</v>
      </c>
      <c r="AE2712" s="110">
        <f t="shared" si="611"/>
        <v>0</v>
      </c>
      <c r="AF2712" s="110">
        <f t="shared" si="612"/>
        <v>1</v>
      </c>
      <c r="AG2712" s="110">
        <f t="shared" si="613"/>
        <v>0</v>
      </c>
      <c r="AH2712" s="110">
        <f t="shared" si="614"/>
        <v>0</v>
      </c>
      <c r="AI2712" s="110">
        <f t="shared" si="615"/>
        <v>1</v>
      </c>
      <c r="AJ2712" s="100">
        <f>ROW()</f>
        <v>2712</v>
      </c>
      <c r="AK2712" s="100" t="e">
        <f>INDEX('BadRows RECART'!$C$2:$C$1207,MATCH(monthly_gwh_mw!AJ2712,'BadRows RECART'!$D$2:$D$1207,0))</f>
        <v>#N/A</v>
      </c>
    </row>
    <row r="2713" spans="1:37" ht="20">
      <c r="A2713" s="106" t="s">
        <v>3907</v>
      </c>
      <c r="B2713" s="106" t="s">
        <v>437</v>
      </c>
      <c r="C2713" s="106" t="s">
        <v>6313</v>
      </c>
      <c r="D2713" s="168">
        <v>2020</v>
      </c>
      <c r="E2713" s="168">
        <v>3</v>
      </c>
      <c r="F2713" s="169">
        <v>0</v>
      </c>
      <c r="G2713" s="212" t="s">
        <v>6314</v>
      </c>
      <c r="H2713" s="212" t="s">
        <v>6314</v>
      </c>
      <c r="I2713" s="106" t="s">
        <v>556</v>
      </c>
      <c r="K2713" s="83" t="s">
        <v>6314</v>
      </c>
      <c r="L2713" s="83" t="s">
        <v>6314</v>
      </c>
      <c r="M2713" s="45" t="str">
        <f>IF(
ISNA(INDEX(resources!E:E,MATCH(B2713,resources!B:B,0))),"fillme",
INDEX(resources!E:E,MATCH(B2713,resources!B:B,0)))</f>
        <v>transfer_purchase</v>
      </c>
      <c r="N2713" s="45">
        <v>1</v>
      </c>
      <c r="O2713" s="83" t="str">
        <f>IFERROR(INDEX(resources!K:K,MATCH(B2713,resources!B:B,0)),"fillme")</f>
        <v>unknown</v>
      </c>
      <c r="P2713" s="89" t="str">
        <f t="shared" si="603"/>
        <v>unknown_2020_3</v>
      </c>
      <c r="Q2713" s="87">
        <f>INDEX(elcc!G:G,MATCH(P2713,elcc!D:D,0))</f>
        <v>0</v>
      </c>
      <c r="R2713" s="89">
        <f t="shared" si="604"/>
        <v>1</v>
      </c>
      <c r="S2713" s="89" t="s">
        <v>6314</v>
      </c>
      <c r="T2713" s="89" t="s">
        <v>6314</v>
      </c>
      <c r="U2713" s="90" t="str">
        <f t="shared" si="605"/>
        <v>ok</v>
      </c>
      <c r="V2713" s="63" t="str">
        <f>INDEX(resources!F:F,MATCH(B2713,resources!B:B,0))</f>
        <v>special</v>
      </c>
      <c r="W2713" s="110">
        <f t="shared" si="606"/>
        <v>0</v>
      </c>
      <c r="X2713" s="110">
        <f t="shared" si="607"/>
        <v>0</v>
      </c>
      <c r="Y2713" s="110" t="str">
        <f t="shared" si="608"/>
        <v>transfer_purchase_raonly_na_CONFIDENTIAL</v>
      </c>
      <c r="Z2713" s="110">
        <f>IF(COUNTIFS($Y$2:Y2713,Y2713)=1,1,0)</f>
        <v>0</v>
      </c>
      <c r="AA2713" s="110">
        <f>SUM($Z$2:Z2713)*Z2713</f>
        <v>0</v>
      </c>
      <c r="AB2713" s="110">
        <f>COUNTIFS(resources!B:B,B2713)</f>
        <v>1</v>
      </c>
      <c r="AC2713" s="110">
        <f t="shared" si="609"/>
        <v>1</v>
      </c>
      <c r="AD2713" s="110">
        <f t="shared" si="610"/>
        <v>1</v>
      </c>
      <c r="AE2713" s="110">
        <f t="shared" si="611"/>
        <v>0</v>
      </c>
      <c r="AF2713" s="110">
        <f t="shared" si="612"/>
        <v>1</v>
      </c>
      <c r="AG2713" s="110">
        <f t="shared" si="613"/>
        <v>0</v>
      </c>
      <c r="AH2713" s="110">
        <f t="shared" si="614"/>
        <v>0</v>
      </c>
      <c r="AI2713" s="110">
        <f t="shared" si="615"/>
        <v>1</v>
      </c>
      <c r="AJ2713" s="100">
        <f>ROW()</f>
        <v>2713</v>
      </c>
      <c r="AK2713" s="100" t="e">
        <f>INDEX('BadRows RECART'!$C$2:$C$1207,MATCH(monthly_gwh_mw!AJ2713,'BadRows RECART'!$D$2:$D$1207,0))</f>
        <v>#N/A</v>
      </c>
    </row>
    <row r="2714" spans="1:37" ht="20">
      <c r="A2714" s="106" t="s">
        <v>3907</v>
      </c>
      <c r="B2714" s="106" t="s">
        <v>437</v>
      </c>
      <c r="C2714" s="106" t="s">
        <v>6313</v>
      </c>
      <c r="D2714" s="168">
        <v>2020</v>
      </c>
      <c r="E2714" s="168">
        <v>3</v>
      </c>
      <c r="F2714" s="169">
        <v>0</v>
      </c>
      <c r="G2714" s="212" t="s">
        <v>6314</v>
      </c>
      <c r="H2714" s="212" t="s">
        <v>6314</v>
      </c>
      <c r="I2714" s="106" t="s">
        <v>556</v>
      </c>
      <c r="K2714" s="83" t="s">
        <v>6314</v>
      </c>
      <c r="L2714" s="83" t="s">
        <v>6314</v>
      </c>
      <c r="M2714" s="45" t="str">
        <f>IF(
ISNA(INDEX(resources!E:E,MATCH(B2714,resources!B:B,0))),"fillme",
INDEX(resources!E:E,MATCH(B2714,resources!B:B,0)))</f>
        <v>transfer_purchase</v>
      </c>
      <c r="N2714" s="45">
        <v>1</v>
      </c>
      <c r="O2714" s="83" t="str">
        <f>IFERROR(INDEX(resources!K:K,MATCH(B2714,resources!B:B,0)),"fillme")</f>
        <v>unknown</v>
      </c>
      <c r="P2714" s="89" t="str">
        <f t="shared" si="603"/>
        <v>unknown_2020_3</v>
      </c>
      <c r="Q2714" s="87">
        <f>INDEX(elcc!G:G,MATCH(P2714,elcc!D:D,0))</f>
        <v>0</v>
      </c>
      <c r="R2714" s="89">
        <f t="shared" si="604"/>
        <v>1</v>
      </c>
      <c r="S2714" s="89" t="s">
        <v>6314</v>
      </c>
      <c r="T2714" s="89" t="s">
        <v>6314</v>
      </c>
      <c r="U2714" s="90" t="str">
        <f t="shared" si="605"/>
        <v>ok</v>
      </c>
      <c r="V2714" s="63" t="str">
        <f>INDEX(resources!F:F,MATCH(B2714,resources!B:B,0))</f>
        <v>special</v>
      </c>
      <c r="W2714" s="110">
        <f t="shared" si="606"/>
        <v>0</v>
      </c>
      <c r="X2714" s="110">
        <f t="shared" si="607"/>
        <v>0</v>
      </c>
      <c r="Y2714" s="110" t="str">
        <f t="shared" si="608"/>
        <v>transfer_purchase_raonly_na_CONFIDENTIAL</v>
      </c>
      <c r="Z2714" s="110">
        <f>IF(COUNTIFS($Y$2:Y2714,Y2714)=1,1,0)</f>
        <v>0</v>
      </c>
      <c r="AA2714" s="110">
        <f>SUM($Z$2:Z2714)*Z2714</f>
        <v>0</v>
      </c>
      <c r="AB2714" s="110">
        <f>COUNTIFS(resources!B:B,B2714)</f>
        <v>1</v>
      </c>
      <c r="AC2714" s="110">
        <f t="shared" si="609"/>
        <v>1</v>
      </c>
      <c r="AD2714" s="110">
        <f t="shared" si="610"/>
        <v>1</v>
      </c>
      <c r="AE2714" s="110">
        <f t="shared" si="611"/>
        <v>0</v>
      </c>
      <c r="AF2714" s="110">
        <f t="shared" si="612"/>
        <v>1</v>
      </c>
      <c r="AG2714" s="110">
        <f t="shared" si="613"/>
        <v>0</v>
      </c>
      <c r="AH2714" s="110">
        <f t="shared" si="614"/>
        <v>0</v>
      </c>
      <c r="AI2714" s="110">
        <f t="shared" si="615"/>
        <v>1</v>
      </c>
      <c r="AJ2714" s="100">
        <f>ROW()</f>
        <v>2714</v>
      </c>
      <c r="AK2714" s="100" t="e">
        <f>INDEX('BadRows RECART'!$C$2:$C$1207,MATCH(monthly_gwh_mw!AJ2714,'BadRows RECART'!$D$2:$D$1207,0))</f>
        <v>#N/A</v>
      </c>
    </row>
    <row r="2715" spans="1:37" ht="20">
      <c r="A2715" s="106" t="s">
        <v>3907</v>
      </c>
      <c r="B2715" s="106" t="s">
        <v>437</v>
      </c>
      <c r="C2715" s="106" t="s">
        <v>6313</v>
      </c>
      <c r="D2715" s="168">
        <v>2020</v>
      </c>
      <c r="E2715" s="168">
        <v>3</v>
      </c>
      <c r="F2715" s="169">
        <v>0</v>
      </c>
      <c r="G2715" s="212" t="s">
        <v>6314</v>
      </c>
      <c r="H2715" s="212" t="s">
        <v>6314</v>
      </c>
      <c r="I2715" s="106" t="s">
        <v>556</v>
      </c>
      <c r="K2715" s="83" t="s">
        <v>6314</v>
      </c>
      <c r="L2715" s="83" t="s">
        <v>6314</v>
      </c>
      <c r="M2715" s="45" t="str">
        <f>IF(
ISNA(INDEX(resources!E:E,MATCH(B2715,resources!B:B,0))),"fillme",
INDEX(resources!E:E,MATCH(B2715,resources!B:B,0)))</f>
        <v>transfer_purchase</v>
      </c>
      <c r="N2715" s="45">
        <v>1</v>
      </c>
      <c r="O2715" s="83" t="str">
        <f>IFERROR(INDEX(resources!K:K,MATCH(B2715,resources!B:B,0)),"fillme")</f>
        <v>unknown</v>
      </c>
      <c r="P2715" s="89" t="str">
        <f t="shared" si="603"/>
        <v>unknown_2020_3</v>
      </c>
      <c r="Q2715" s="87">
        <f>INDEX(elcc!G:G,MATCH(P2715,elcc!D:D,0))</f>
        <v>0</v>
      </c>
      <c r="R2715" s="89">
        <f t="shared" si="604"/>
        <v>1</v>
      </c>
      <c r="S2715" s="89" t="s">
        <v>6314</v>
      </c>
      <c r="T2715" s="89" t="s">
        <v>6314</v>
      </c>
      <c r="U2715" s="90" t="str">
        <f t="shared" si="605"/>
        <v>ok</v>
      </c>
      <c r="V2715" s="63" t="str">
        <f>INDEX(resources!F:F,MATCH(B2715,resources!B:B,0))</f>
        <v>special</v>
      </c>
      <c r="W2715" s="110">
        <f t="shared" si="606"/>
        <v>0</v>
      </c>
      <c r="X2715" s="110">
        <f t="shared" si="607"/>
        <v>0</v>
      </c>
      <c r="Y2715" s="110" t="str">
        <f t="shared" si="608"/>
        <v>transfer_purchase_raonly_na_CONFIDENTIAL</v>
      </c>
      <c r="Z2715" s="110">
        <f>IF(COUNTIFS($Y$2:Y2715,Y2715)=1,1,0)</f>
        <v>0</v>
      </c>
      <c r="AA2715" s="110">
        <f>SUM($Z$2:Z2715)*Z2715</f>
        <v>0</v>
      </c>
      <c r="AB2715" s="110">
        <f>COUNTIFS(resources!B:B,B2715)</f>
        <v>1</v>
      </c>
      <c r="AC2715" s="110">
        <f t="shared" si="609"/>
        <v>1</v>
      </c>
      <c r="AD2715" s="110">
        <f t="shared" si="610"/>
        <v>1</v>
      </c>
      <c r="AE2715" s="110">
        <f t="shared" si="611"/>
        <v>0</v>
      </c>
      <c r="AF2715" s="110">
        <f t="shared" si="612"/>
        <v>1</v>
      </c>
      <c r="AG2715" s="110">
        <f t="shared" si="613"/>
        <v>0</v>
      </c>
      <c r="AH2715" s="110">
        <f t="shared" si="614"/>
        <v>0</v>
      </c>
      <c r="AI2715" s="110">
        <f t="shared" si="615"/>
        <v>1</v>
      </c>
      <c r="AJ2715" s="100">
        <f>ROW()</f>
        <v>2715</v>
      </c>
      <c r="AK2715" s="100" t="e">
        <f>INDEX('BadRows RECART'!$C$2:$C$1207,MATCH(monthly_gwh_mw!AJ2715,'BadRows RECART'!$D$2:$D$1207,0))</f>
        <v>#N/A</v>
      </c>
    </row>
    <row r="2716" spans="1:37" ht="20">
      <c r="A2716" s="106" t="s">
        <v>3907</v>
      </c>
      <c r="B2716" s="106" t="s">
        <v>437</v>
      </c>
      <c r="C2716" s="106" t="s">
        <v>6313</v>
      </c>
      <c r="D2716" s="168">
        <v>2020</v>
      </c>
      <c r="E2716" s="168">
        <v>5</v>
      </c>
      <c r="F2716" s="169">
        <v>0</v>
      </c>
      <c r="G2716" s="212" t="s">
        <v>6314</v>
      </c>
      <c r="H2716" s="212" t="s">
        <v>6314</v>
      </c>
      <c r="I2716" s="106" t="s">
        <v>556</v>
      </c>
      <c r="K2716" s="83" t="s">
        <v>6314</v>
      </c>
      <c r="L2716" s="83" t="s">
        <v>6314</v>
      </c>
      <c r="M2716" s="45" t="str">
        <f>IF(
ISNA(INDEX(resources!E:E,MATCH(B2716,resources!B:B,0))),"fillme",
INDEX(resources!E:E,MATCH(B2716,resources!B:B,0)))</f>
        <v>transfer_purchase</v>
      </c>
      <c r="N2716" s="45">
        <v>1</v>
      </c>
      <c r="O2716" s="83" t="str">
        <f>IFERROR(INDEX(resources!K:K,MATCH(B2716,resources!B:B,0)),"fillme")</f>
        <v>unknown</v>
      </c>
      <c r="P2716" s="89" t="str">
        <f t="shared" si="603"/>
        <v>unknown_2020_5</v>
      </c>
      <c r="Q2716" s="87">
        <f>INDEX(elcc!G:G,MATCH(P2716,elcc!D:D,0))</f>
        <v>0</v>
      </c>
      <c r="R2716" s="89">
        <f t="shared" si="604"/>
        <v>1</v>
      </c>
      <c r="S2716" s="89" t="s">
        <v>6314</v>
      </c>
      <c r="T2716" s="89" t="s">
        <v>6314</v>
      </c>
      <c r="U2716" s="90" t="str">
        <f t="shared" si="605"/>
        <v>ok</v>
      </c>
      <c r="V2716" s="63" t="str">
        <f>INDEX(resources!F:F,MATCH(B2716,resources!B:B,0))</f>
        <v>special</v>
      </c>
      <c r="W2716" s="110">
        <f t="shared" si="606"/>
        <v>0</v>
      </c>
      <c r="X2716" s="110">
        <f t="shared" si="607"/>
        <v>0</v>
      </c>
      <c r="Y2716" s="110" t="str">
        <f t="shared" si="608"/>
        <v>transfer_purchase_raonly_na_CONFIDENTIAL</v>
      </c>
      <c r="Z2716" s="110">
        <f>IF(COUNTIFS($Y$2:Y2716,Y2716)=1,1,0)</f>
        <v>0</v>
      </c>
      <c r="AA2716" s="110">
        <f>SUM($Z$2:Z2716)*Z2716</f>
        <v>0</v>
      </c>
      <c r="AB2716" s="110">
        <f>COUNTIFS(resources!B:B,B2716)</f>
        <v>1</v>
      </c>
      <c r="AC2716" s="110">
        <f t="shared" si="609"/>
        <v>1</v>
      </c>
      <c r="AD2716" s="110">
        <f t="shared" si="610"/>
        <v>1</v>
      </c>
      <c r="AE2716" s="110">
        <f t="shared" si="611"/>
        <v>0</v>
      </c>
      <c r="AF2716" s="110">
        <f t="shared" si="612"/>
        <v>1</v>
      </c>
      <c r="AG2716" s="110">
        <f t="shared" si="613"/>
        <v>0</v>
      </c>
      <c r="AH2716" s="110">
        <f t="shared" si="614"/>
        <v>0</v>
      </c>
      <c r="AI2716" s="110">
        <f t="shared" si="615"/>
        <v>1</v>
      </c>
      <c r="AJ2716" s="100">
        <f>ROW()</f>
        <v>2716</v>
      </c>
      <c r="AK2716" s="100" t="e">
        <f>INDEX('BadRows RECART'!$C$2:$C$1207,MATCH(monthly_gwh_mw!AJ2716,'BadRows RECART'!$D$2:$D$1207,0))</f>
        <v>#N/A</v>
      </c>
    </row>
    <row r="2717" spans="1:37" ht="20">
      <c r="A2717" s="106" t="s">
        <v>3907</v>
      </c>
      <c r="B2717" s="106" t="s">
        <v>437</v>
      </c>
      <c r="C2717" s="106" t="s">
        <v>6313</v>
      </c>
      <c r="D2717" s="168">
        <v>2020</v>
      </c>
      <c r="E2717" s="168">
        <v>5</v>
      </c>
      <c r="F2717" s="169">
        <v>0</v>
      </c>
      <c r="G2717" s="212" t="s">
        <v>6314</v>
      </c>
      <c r="H2717" s="212" t="s">
        <v>6314</v>
      </c>
      <c r="I2717" s="106" t="s">
        <v>556</v>
      </c>
      <c r="K2717" s="83" t="s">
        <v>6314</v>
      </c>
      <c r="L2717" s="83" t="s">
        <v>6314</v>
      </c>
      <c r="M2717" s="45" t="str">
        <f>IF(
ISNA(INDEX(resources!E:E,MATCH(B2717,resources!B:B,0))),"fillme",
INDEX(resources!E:E,MATCH(B2717,resources!B:B,0)))</f>
        <v>transfer_purchase</v>
      </c>
      <c r="N2717" s="45">
        <v>1</v>
      </c>
      <c r="O2717" s="83" t="str">
        <f>IFERROR(INDEX(resources!K:K,MATCH(B2717,resources!B:B,0)),"fillme")</f>
        <v>unknown</v>
      </c>
      <c r="P2717" s="89" t="str">
        <f t="shared" si="603"/>
        <v>unknown_2020_5</v>
      </c>
      <c r="Q2717" s="87">
        <f>INDEX(elcc!G:G,MATCH(P2717,elcc!D:D,0))</f>
        <v>0</v>
      </c>
      <c r="R2717" s="89">
        <f t="shared" si="604"/>
        <v>1</v>
      </c>
      <c r="S2717" s="89" t="s">
        <v>6314</v>
      </c>
      <c r="T2717" s="89" t="s">
        <v>6314</v>
      </c>
      <c r="U2717" s="90" t="str">
        <f t="shared" si="605"/>
        <v>ok</v>
      </c>
      <c r="V2717" s="63" t="str">
        <f>INDEX(resources!F:F,MATCH(B2717,resources!B:B,0))</f>
        <v>special</v>
      </c>
      <c r="W2717" s="110">
        <f t="shared" si="606"/>
        <v>0</v>
      </c>
      <c r="X2717" s="110">
        <f t="shared" si="607"/>
        <v>0</v>
      </c>
      <c r="Y2717" s="110" t="str">
        <f t="shared" si="608"/>
        <v>transfer_purchase_raonly_na_CONFIDENTIAL</v>
      </c>
      <c r="Z2717" s="110">
        <f>IF(COUNTIFS($Y$2:Y2717,Y2717)=1,1,0)</f>
        <v>0</v>
      </c>
      <c r="AA2717" s="110">
        <f>SUM($Z$2:Z2717)*Z2717</f>
        <v>0</v>
      </c>
      <c r="AB2717" s="110">
        <f>COUNTIFS(resources!B:B,B2717)</f>
        <v>1</v>
      </c>
      <c r="AC2717" s="110">
        <f t="shared" si="609"/>
        <v>1</v>
      </c>
      <c r="AD2717" s="110">
        <f t="shared" si="610"/>
        <v>1</v>
      </c>
      <c r="AE2717" s="110">
        <f t="shared" si="611"/>
        <v>0</v>
      </c>
      <c r="AF2717" s="110">
        <f t="shared" si="612"/>
        <v>1</v>
      </c>
      <c r="AG2717" s="110">
        <f t="shared" si="613"/>
        <v>0</v>
      </c>
      <c r="AH2717" s="110">
        <f t="shared" si="614"/>
        <v>0</v>
      </c>
      <c r="AI2717" s="110">
        <f t="shared" si="615"/>
        <v>1</v>
      </c>
      <c r="AJ2717" s="100">
        <f>ROW()</f>
        <v>2717</v>
      </c>
      <c r="AK2717" s="100" t="e">
        <f>INDEX('BadRows RECART'!$C$2:$C$1207,MATCH(monthly_gwh_mw!AJ2717,'BadRows RECART'!$D$2:$D$1207,0))</f>
        <v>#N/A</v>
      </c>
    </row>
    <row r="2718" spans="1:37" ht="20">
      <c r="A2718" s="106" t="s">
        <v>3907</v>
      </c>
      <c r="B2718" s="106" t="s">
        <v>437</v>
      </c>
      <c r="C2718" s="106" t="s">
        <v>6313</v>
      </c>
      <c r="D2718" s="168">
        <v>2020</v>
      </c>
      <c r="E2718" s="168">
        <v>5</v>
      </c>
      <c r="F2718" s="169">
        <v>0</v>
      </c>
      <c r="G2718" s="212" t="s">
        <v>6314</v>
      </c>
      <c r="H2718" s="212" t="s">
        <v>6314</v>
      </c>
      <c r="I2718" s="106" t="s">
        <v>556</v>
      </c>
      <c r="K2718" s="83" t="s">
        <v>6314</v>
      </c>
      <c r="L2718" s="83" t="s">
        <v>6314</v>
      </c>
      <c r="M2718" s="45" t="str">
        <f>IF(
ISNA(INDEX(resources!E:E,MATCH(B2718,resources!B:B,0))),"fillme",
INDEX(resources!E:E,MATCH(B2718,resources!B:B,0)))</f>
        <v>transfer_purchase</v>
      </c>
      <c r="N2718" s="45">
        <v>1</v>
      </c>
      <c r="O2718" s="83" t="str">
        <f>IFERROR(INDEX(resources!K:K,MATCH(B2718,resources!B:B,0)),"fillme")</f>
        <v>unknown</v>
      </c>
      <c r="P2718" s="89" t="str">
        <f t="shared" si="603"/>
        <v>unknown_2020_5</v>
      </c>
      <c r="Q2718" s="87">
        <f>INDEX(elcc!G:G,MATCH(P2718,elcc!D:D,0))</f>
        <v>0</v>
      </c>
      <c r="R2718" s="89">
        <f t="shared" si="604"/>
        <v>1</v>
      </c>
      <c r="S2718" s="89" t="s">
        <v>6314</v>
      </c>
      <c r="T2718" s="89" t="s">
        <v>6314</v>
      </c>
      <c r="U2718" s="90" t="str">
        <f t="shared" si="605"/>
        <v>ok</v>
      </c>
      <c r="V2718" s="63" t="str">
        <f>INDEX(resources!F:F,MATCH(B2718,resources!B:B,0))</f>
        <v>special</v>
      </c>
      <c r="W2718" s="110">
        <f t="shared" si="606"/>
        <v>0</v>
      </c>
      <c r="X2718" s="110">
        <f t="shared" si="607"/>
        <v>0</v>
      </c>
      <c r="Y2718" s="110" t="str">
        <f t="shared" si="608"/>
        <v>transfer_purchase_raonly_na_CONFIDENTIAL</v>
      </c>
      <c r="Z2718" s="110">
        <f>IF(COUNTIFS($Y$2:Y2718,Y2718)=1,1,0)</f>
        <v>0</v>
      </c>
      <c r="AA2718" s="110">
        <f>SUM($Z$2:Z2718)*Z2718</f>
        <v>0</v>
      </c>
      <c r="AB2718" s="110">
        <f>COUNTIFS(resources!B:B,B2718)</f>
        <v>1</v>
      </c>
      <c r="AC2718" s="110">
        <f t="shared" si="609"/>
        <v>1</v>
      </c>
      <c r="AD2718" s="110">
        <f t="shared" si="610"/>
        <v>1</v>
      </c>
      <c r="AE2718" s="110">
        <f t="shared" si="611"/>
        <v>0</v>
      </c>
      <c r="AF2718" s="110">
        <f t="shared" si="612"/>
        <v>1</v>
      </c>
      <c r="AG2718" s="110">
        <f t="shared" si="613"/>
        <v>0</v>
      </c>
      <c r="AH2718" s="110">
        <f t="shared" si="614"/>
        <v>0</v>
      </c>
      <c r="AI2718" s="110">
        <f t="shared" si="615"/>
        <v>1</v>
      </c>
      <c r="AJ2718" s="100">
        <f>ROW()</f>
        <v>2718</v>
      </c>
      <c r="AK2718" s="100" t="e">
        <f>INDEX('BadRows RECART'!$C$2:$C$1207,MATCH(monthly_gwh_mw!AJ2718,'BadRows RECART'!$D$2:$D$1207,0))</f>
        <v>#N/A</v>
      </c>
    </row>
    <row r="2719" spans="1:37" ht="20">
      <c r="A2719" s="106" t="s">
        <v>3907</v>
      </c>
      <c r="B2719" s="106" t="s">
        <v>437</v>
      </c>
      <c r="C2719" s="106" t="s">
        <v>6313</v>
      </c>
      <c r="D2719" s="168">
        <v>2020</v>
      </c>
      <c r="E2719" s="168">
        <v>6</v>
      </c>
      <c r="F2719" s="169">
        <v>0</v>
      </c>
      <c r="G2719" s="212" t="s">
        <v>6314</v>
      </c>
      <c r="H2719" s="212" t="s">
        <v>6314</v>
      </c>
      <c r="I2719" s="106" t="s">
        <v>556</v>
      </c>
      <c r="K2719" s="83" t="s">
        <v>6314</v>
      </c>
      <c r="L2719" s="83" t="s">
        <v>6314</v>
      </c>
      <c r="M2719" s="45" t="str">
        <f>IF(
ISNA(INDEX(resources!E:E,MATCH(B2719,resources!B:B,0))),"fillme",
INDEX(resources!E:E,MATCH(B2719,resources!B:B,0)))</f>
        <v>transfer_purchase</v>
      </c>
      <c r="N2719" s="45">
        <v>1</v>
      </c>
      <c r="O2719" s="83" t="str">
        <f>IFERROR(INDEX(resources!K:K,MATCH(B2719,resources!B:B,0)),"fillme")</f>
        <v>unknown</v>
      </c>
      <c r="P2719" s="89" t="str">
        <f t="shared" si="603"/>
        <v>unknown_2020_6</v>
      </c>
      <c r="Q2719" s="87">
        <f>INDEX(elcc!G:G,MATCH(P2719,elcc!D:D,0))</f>
        <v>0</v>
      </c>
      <c r="R2719" s="89">
        <f t="shared" si="604"/>
        <v>1</v>
      </c>
      <c r="S2719" s="89" t="s">
        <v>6314</v>
      </c>
      <c r="T2719" s="89" t="s">
        <v>6314</v>
      </c>
      <c r="U2719" s="90" t="str">
        <f t="shared" si="605"/>
        <v>ok</v>
      </c>
      <c r="V2719" s="63" t="str">
        <f>INDEX(resources!F:F,MATCH(B2719,resources!B:B,0))</f>
        <v>special</v>
      </c>
      <c r="W2719" s="110">
        <f t="shared" si="606"/>
        <v>0</v>
      </c>
      <c r="X2719" s="110">
        <f t="shared" si="607"/>
        <v>0</v>
      </c>
      <c r="Y2719" s="110" t="str">
        <f t="shared" si="608"/>
        <v>transfer_purchase_raonly_na_CONFIDENTIAL</v>
      </c>
      <c r="Z2719" s="110">
        <f>IF(COUNTIFS($Y$2:Y2719,Y2719)=1,1,0)</f>
        <v>0</v>
      </c>
      <c r="AA2719" s="110">
        <f>SUM($Z$2:Z2719)*Z2719</f>
        <v>0</v>
      </c>
      <c r="AB2719" s="110">
        <f>COUNTIFS(resources!B:B,B2719)</f>
        <v>1</v>
      </c>
      <c r="AC2719" s="110">
        <f t="shared" si="609"/>
        <v>1</v>
      </c>
      <c r="AD2719" s="110">
        <f t="shared" si="610"/>
        <v>1</v>
      </c>
      <c r="AE2719" s="110">
        <f t="shared" si="611"/>
        <v>0</v>
      </c>
      <c r="AF2719" s="110">
        <f t="shared" si="612"/>
        <v>1</v>
      </c>
      <c r="AG2719" s="110">
        <f t="shared" si="613"/>
        <v>0</v>
      </c>
      <c r="AH2719" s="110">
        <f t="shared" si="614"/>
        <v>0</v>
      </c>
      <c r="AI2719" s="110">
        <f t="shared" si="615"/>
        <v>1</v>
      </c>
      <c r="AJ2719" s="100">
        <f>ROW()</f>
        <v>2719</v>
      </c>
      <c r="AK2719" s="100" t="e">
        <f>INDEX('BadRows RECART'!$C$2:$C$1207,MATCH(monthly_gwh_mw!AJ2719,'BadRows RECART'!$D$2:$D$1207,0))</f>
        <v>#N/A</v>
      </c>
    </row>
    <row r="2720" spans="1:37" ht="20">
      <c r="A2720" s="106" t="s">
        <v>3907</v>
      </c>
      <c r="B2720" s="106" t="s">
        <v>437</v>
      </c>
      <c r="C2720" s="106" t="s">
        <v>6313</v>
      </c>
      <c r="D2720" s="168">
        <v>2020</v>
      </c>
      <c r="E2720" s="168">
        <v>6</v>
      </c>
      <c r="F2720" s="169">
        <v>0</v>
      </c>
      <c r="G2720" s="212" t="s">
        <v>6314</v>
      </c>
      <c r="H2720" s="212" t="s">
        <v>6314</v>
      </c>
      <c r="I2720" s="106" t="s">
        <v>556</v>
      </c>
      <c r="K2720" s="83" t="s">
        <v>6314</v>
      </c>
      <c r="L2720" s="83" t="s">
        <v>6314</v>
      </c>
      <c r="M2720" s="45" t="str">
        <f>IF(
ISNA(INDEX(resources!E:E,MATCH(B2720,resources!B:B,0))),"fillme",
INDEX(resources!E:E,MATCH(B2720,resources!B:B,0)))</f>
        <v>transfer_purchase</v>
      </c>
      <c r="N2720" s="45">
        <v>1</v>
      </c>
      <c r="O2720" s="83" t="str">
        <f>IFERROR(INDEX(resources!K:K,MATCH(B2720,resources!B:B,0)),"fillme")</f>
        <v>unknown</v>
      </c>
      <c r="P2720" s="89" t="str">
        <f t="shared" si="603"/>
        <v>unknown_2020_6</v>
      </c>
      <c r="Q2720" s="87">
        <f>INDEX(elcc!G:G,MATCH(P2720,elcc!D:D,0))</f>
        <v>0</v>
      </c>
      <c r="R2720" s="89">
        <f t="shared" si="604"/>
        <v>1</v>
      </c>
      <c r="S2720" s="89" t="s">
        <v>6314</v>
      </c>
      <c r="T2720" s="89" t="s">
        <v>6314</v>
      </c>
      <c r="U2720" s="90" t="str">
        <f t="shared" si="605"/>
        <v>ok</v>
      </c>
      <c r="V2720" s="63" t="str">
        <f>INDEX(resources!F:F,MATCH(B2720,resources!B:B,0))</f>
        <v>special</v>
      </c>
      <c r="W2720" s="110">
        <f t="shared" si="606"/>
        <v>0</v>
      </c>
      <c r="X2720" s="110">
        <f t="shared" si="607"/>
        <v>0</v>
      </c>
      <c r="Y2720" s="110" t="str">
        <f t="shared" si="608"/>
        <v>transfer_purchase_raonly_na_CONFIDENTIAL</v>
      </c>
      <c r="Z2720" s="110">
        <f>IF(COUNTIFS($Y$2:Y2720,Y2720)=1,1,0)</f>
        <v>0</v>
      </c>
      <c r="AA2720" s="110">
        <f>SUM($Z$2:Z2720)*Z2720</f>
        <v>0</v>
      </c>
      <c r="AB2720" s="110">
        <f>COUNTIFS(resources!B:B,B2720)</f>
        <v>1</v>
      </c>
      <c r="AC2720" s="110">
        <f t="shared" si="609"/>
        <v>1</v>
      </c>
      <c r="AD2720" s="110">
        <f t="shared" si="610"/>
        <v>1</v>
      </c>
      <c r="AE2720" s="110">
        <f t="shared" si="611"/>
        <v>0</v>
      </c>
      <c r="AF2720" s="110">
        <f t="shared" si="612"/>
        <v>1</v>
      </c>
      <c r="AG2720" s="110">
        <f t="shared" si="613"/>
        <v>0</v>
      </c>
      <c r="AH2720" s="110">
        <f t="shared" si="614"/>
        <v>0</v>
      </c>
      <c r="AI2720" s="110">
        <f t="shared" si="615"/>
        <v>1</v>
      </c>
      <c r="AJ2720" s="100">
        <f>ROW()</f>
        <v>2720</v>
      </c>
      <c r="AK2720" s="100" t="e">
        <f>INDEX('BadRows RECART'!$C$2:$C$1207,MATCH(monthly_gwh_mw!AJ2720,'BadRows RECART'!$D$2:$D$1207,0))</f>
        <v>#N/A</v>
      </c>
    </row>
    <row r="2721" spans="1:37" ht="20">
      <c r="A2721" s="106" t="s">
        <v>3907</v>
      </c>
      <c r="B2721" s="106" t="s">
        <v>437</v>
      </c>
      <c r="C2721" s="106" t="s">
        <v>6313</v>
      </c>
      <c r="D2721" s="168">
        <v>2020</v>
      </c>
      <c r="E2721" s="168">
        <v>6</v>
      </c>
      <c r="F2721" s="169">
        <v>0</v>
      </c>
      <c r="G2721" s="212" t="s">
        <v>6314</v>
      </c>
      <c r="H2721" s="212" t="s">
        <v>6314</v>
      </c>
      <c r="I2721" s="106" t="s">
        <v>556</v>
      </c>
      <c r="K2721" s="83" t="s">
        <v>6314</v>
      </c>
      <c r="L2721" s="83" t="s">
        <v>6314</v>
      </c>
      <c r="M2721" s="45" t="str">
        <f>IF(
ISNA(INDEX(resources!E:E,MATCH(B2721,resources!B:B,0))),"fillme",
INDEX(resources!E:E,MATCH(B2721,resources!B:B,0)))</f>
        <v>transfer_purchase</v>
      </c>
      <c r="N2721" s="45">
        <v>1</v>
      </c>
      <c r="O2721" s="83" t="str">
        <f>IFERROR(INDEX(resources!K:K,MATCH(B2721,resources!B:B,0)),"fillme")</f>
        <v>unknown</v>
      </c>
      <c r="P2721" s="89" t="str">
        <f t="shared" si="603"/>
        <v>unknown_2020_6</v>
      </c>
      <c r="Q2721" s="87">
        <f>INDEX(elcc!G:G,MATCH(P2721,elcc!D:D,0))</f>
        <v>0</v>
      </c>
      <c r="R2721" s="89">
        <f t="shared" si="604"/>
        <v>1</v>
      </c>
      <c r="S2721" s="89" t="s">
        <v>6314</v>
      </c>
      <c r="T2721" s="89" t="s">
        <v>6314</v>
      </c>
      <c r="U2721" s="90" t="str">
        <f t="shared" si="605"/>
        <v>ok</v>
      </c>
      <c r="V2721" s="63" t="str">
        <f>INDEX(resources!F:F,MATCH(B2721,resources!B:B,0))</f>
        <v>special</v>
      </c>
      <c r="W2721" s="110">
        <f t="shared" si="606"/>
        <v>0</v>
      </c>
      <c r="X2721" s="110">
        <f t="shared" si="607"/>
        <v>0</v>
      </c>
      <c r="Y2721" s="110" t="str">
        <f t="shared" si="608"/>
        <v>transfer_purchase_raonly_na_CONFIDENTIAL</v>
      </c>
      <c r="Z2721" s="110">
        <f>IF(COUNTIFS($Y$2:Y2721,Y2721)=1,1,0)</f>
        <v>0</v>
      </c>
      <c r="AA2721" s="110">
        <f>SUM($Z$2:Z2721)*Z2721</f>
        <v>0</v>
      </c>
      <c r="AB2721" s="110">
        <f>COUNTIFS(resources!B:B,B2721)</f>
        <v>1</v>
      </c>
      <c r="AC2721" s="110">
        <f t="shared" si="609"/>
        <v>1</v>
      </c>
      <c r="AD2721" s="110">
        <f t="shared" si="610"/>
        <v>1</v>
      </c>
      <c r="AE2721" s="110">
        <f t="shared" si="611"/>
        <v>0</v>
      </c>
      <c r="AF2721" s="110">
        <f t="shared" si="612"/>
        <v>1</v>
      </c>
      <c r="AG2721" s="110">
        <f t="shared" si="613"/>
        <v>0</v>
      </c>
      <c r="AH2721" s="110">
        <f t="shared" si="614"/>
        <v>0</v>
      </c>
      <c r="AI2721" s="110">
        <f t="shared" si="615"/>
        <v>1</v>
      </c>
      <c r="AJ2721" s="100">
        <f>ROW()</f>
        <v>2721</v>
      </c>
      <c r="AK2721" s="100" t="e">
        <f>INDEX('BadRows RECART'!$C$2:$C$1207,MATCH(monthly_gwh_mw!AJ2721,'BadRows RECART'!$D$2:$D$1207,0))</f>
        <v>#N/A</v>
      </c>
    </row>
    <row r="2722" spans="1:37" ht="20">
      <c r="A2722" s="106" t="s">
        <v>3907</v>
      </c>
      <c r="B2722" s="106" t="s">
        <v>437</v>
      </c>
      <c r="C2722" s="106" t="s">
        <v>6313</v>
      </c>
      <c r="D2722" s="168">
        <v>2020</v>
      </c>
      <c r="E2722" s="168">
        <v>9</v>
      </c>
      <c r="F2722" s="169">
        <v>0</v>
      </c>
      <c r="G2722" s="212" t="s">
        <v>6314</v>
      </c>
      <c r="H2722" s="212" t="s">
        <v>6314</v>
      </c>
      <c r="I2722" s="106" t="s">
        <v>556</v>
      </c>
      <c r="K2722" s="83" t="s">
        <v>6314</v>
      </c>
      <c r="L2722" s="83" t="s">
        <v>6314</v>
      </c>
      <c r="M2722" s="45" t="str">
        <f>IF(
ISNA(INDEX(resources!E:E,MATCH(B2722,resources!B:B,0))),"fillme",
INDEX(resources!E:E,MATCH(B2722,resources!B:B,0)))</f>
        <v>transfer_purchase</v>
      </c>
      <c r="N2722" s="45">
        <v>1</v>
      </c>
      <c r="O2722" s="83" t="str">
        <f>IFERROR(INDEX(resources!K:K,MATCH(B2722,resources!B:B,0)),"fillme")</f>
        <v>unknown</v>
      </c>
      <c r="P2722" s="89" t="str">
        <f t="shared" si="603"/>
        <v>unknown_2020_9</v>
      </c>
      <c r="Q2722" s="87">
        <f>INDEX(elcc!G:G,MATCH(P2722,elcc!D:D,0))</f>
        <v>0</v>
      </c>
      <c r="R2722" s="89">
        <f t="shared" si="604"/>
        <v>1</v>
      </c>
      <c r="S2722" s="89" t="s">
        <v>6314</v>
      </c>
      <c r="T2722" s="89" t="s">
        <v>6314</v>
      </c>
      <c r="U2722" s="90" t="str">
        <f t="shared" si="605"/>
        <v>ok</v>
      </c>
      <c r="V2722" s="63" t="str">
        <f>INDEX(resources!F:F,MATCH(B2722,resources!B:B,0))</f>
        <v>special</v>
      </c>
      <c r="W2722" s="110">
        <f t="shared" si="606"/>
        <v>0</v>
      </c>
      <c r="X2722" s="110">
        <f t="shared" si="607"/>
        <v>0</v>
      </c>
      <c r="Y2722" s="110" t="str">
        <f t="shared" si="608"/>
        <v>transfer_purchase_raonly_na_CONFIDENTIAL</v>
      </c>
      <c r="Z2722" s="110">
        <f>IF(COUNTIFS($Y$2:Y2722,Y2722)=1,1,0)</f>
        <v>0</v>
      </c>
      <c r="AA2722" s="110">
        <f>SUM($Z$2:Z2722)*Z2722</f>
        <v>0</v>
      </c>
      <c r="AB2722" s="110">
        <f>COUNTIFS(resources!B:B,B2722)</f>
        <v>1</v>
      </c>
      <c r="AC2722" s="110">
        <f t="shared" si="609"/>
        <v>1</v>
      </c>
      <c r="AD2722" s="110">
        <f t="shared" si="610"/>
        <v>1</v>
      </c>
      <c r="AE2722" s="110">
        <f t="shared" si="611"/>
        <v>0</v>
      </c>
      <c r="AF2722" s="110">
        <f t="shared" si="612"/>
        <v>1</v>
      </c>
      <c r="AG2722" s="110">
        <f t="shared" si="613"/>
        <v>0</v>
      </c>
      <c r="AH2722" s="110">
        <f t="shared" si="614"/>
        <v>0</v>
      </c>
      <c r="AI2722" s="110">
        <f t="shared" si="615"/>
        <v>1</v>
      </c>
      <c r="AJ2722" s="100">
        <f>ROW()</f>
        <v>2722</v>
      </c>
      <c r="AK2722" s="100" t="e">
        <f>INDEX('BadRows RECART'!$C$2:$C$1207,MATCH(monthly_gwh_mw!AJ2722,'BadRows RECART'!$D$2:$D$1207,0))</f>
        <v>#N/A</v>
      </c>
    </row>
    <row r="2723" spans="1:37" ht="20">
      <c r="A2723" s="106" t="s">
        <v>3907</v>
      </c>
      <c r="B2723" s="106" t="s">
        <v>437</v>
      </c>
      <c r="C2723" s="106" t="s">
        <v>6313</v>
      </c>
      <c r="D2723" s="168">
        <v>2020</v>
      </c>
      <c r="E2723" s="168">
        <v>9</v>
      </c>
      <c r="F2723" s="169">
        <v>0</v>
      </c>
      <c r="G2723" s="212" t="s">
        <v>6314</v>
      </c>
      <c r="H2723" s="212" t="s">
        <v>6314</v>
      </c>
      <c r="I2723" s="106" t="s">
        <v>556</v>
      </c>
      <c r="K2723" s="83" t="s">
        <v>6314</v>
      </c>
      <c r="L2723" s="83" t="s">
        <v>6314</v>
      </c>
      <c r="M2723" s="45" t="str">
        <f>IF(
ISNA(INDEX(resources!E:E,MATCH(B2723,resources!B:B,0))),"fillme",
INDEX(resources!E:E,MATCH(B2723,resources!B:B,0)))</f>
        <v>transfer_purchase</v>
      </c>
      <c r="N2723" s="45">
        <v>1</v>
      </c>
      <c r="O2723" s="83" t="str">
        <f>IFERROR(INDEX(resources!K:K,MATCH(B2723,resources!B:B,0)),"fillme")</f>
        <v>unknown</v>
      </c>
      <c r="P2723" s="89" t="str">
        <f t="shared" si="603"/>
        <v>unknown_2020_9</v>
      </c>
      <c r="Q2723" s="87">
        <f>INDEX(elcc!G:G,MATCH(P2723,elcc!D:D,0))</f>
        <v>0</v>
      </c>
      <c r="R2723" s="89">
        <f t="shared" si="604"/>
        <v>1</v>
      </c>
      <c r="S2723" s="89" t="s">
        <v>6314</v>
      </c>
      <c r="T2723" s="89" t="s">
        <v>6314</v>
      </c>
      <c r="U2723" s="90" t="str">
        <f t="shared" si="605"/>
        <v>ok</v>
      </c>
      <c r="V2723" s="63" t="str">
        <f>INDEX(resources!F:F,MATCH(B2723,resources!B:B,0))</f>
        <v>special</v>
      </c>
      <c r="W2723" s="110">
        <f t="shared" si="606"/>
        <v>0</v>
      </c>
      <c r="X2723" s="110">
        <f t="shared" si="607"/>
        <v>0</v>
      </c>
      <c r="Y2723" s="110" t="str">
        <f t="shared" si="608"/>
        <v>transfer_purchase_raonly_na_CONFIDENTIAL</v>
      </c>
      <c r="Z2723" s="110">
        <f>IF(COUNTIFS($Y$2:Y2723,Y2723)=1,1,0)</f>
        <v>0</v>
      </c>
      <c r="AA2723" s="110">
        <f>SUM($Z$2:Z2723)*Z2723</f>
        <v>0</v>
      </c>
      <c r="AB2723" s="110">
        <f>COUNTIFS(resources!B:B,B2723)</f>
        <v>1</v>
      </c>
      <c r="AC2723" s="110">
        <f t="shared" si="609"/>
        <v>1</v>
      </c>
      <c r="AD2723" s="110">
        <f t="shared" si="610"/>
        <v>1</v>
      </c>
      <c r="AE2723" s="110">
        <f t="shared" si="611"/>
        <v>0</v>
      </c>
      <c r="AF2723" s="110">
        <f t="shared" si="612"/>
        <v>1</v>
      </c>
      <c r="AG2723" s="110">
        <f t="shared" si="613"/>
        <v>0</v>
      </c>
      <c r="AH2723" s="110">
        <f t="shared" si="614"/>
        <v>0</v>
      </c>
      <c r="AI2723" s="110">
        <f t="shared" si="615"/>
        <v>1</v>
      </c>
      <c r="AJ2723" s="100">
        <f>ROW()</f>
        <v>2723</v>
      </c>
      <c r="AK2723" s="100" t="e">
        <f>INDEX('BadRows RECART'!$C$2:$C$1207,MATCH(monthly_gwh_mw!AJ2723,'BadRows RECART'!$D$2:$D$1207,0))</f>
        <v>#N/A</v>
      </c>
    </row>
    <row r="2724" spans="1:37" ht="20">
      <c r="A2724" s="106" t="s">
        <v>3907</v>
      </c>
      <c r="B2724" s="106" t="s">
        <v>437</v>
      </c>
      <c r="C2724" s="106" t="s">
        <v>6313</v>
      </c>
      <c r="D2724" s="168">
        <v>2020</v>
      </c>
      <c r="E2724" s="168">
        <v>9</v>
      </c>
      <c r="F2724" s="169">
        <v>0</v>
      </c>
      <c r="G2724" s="212" t="s">
        <v>6314</v>
      </c>
      <c r="H2724" s="212" t="s">
        <v>6314</v>
      </c>
      <c r="I2724" s="106" t="s">
        <v>556</v>
      </c>
      <c r="K2724" s="83" t="s">
        <v>6314</v>
      </c>
      <c r="L2724" s="83" t="s">
        <v>6314</v>
      </c>
      <c r="M2724" s="45" t="str">
        <f>IF(
ISNA(INDEX(resources!E:E,MATCH(B2724,resources!B:B,0))),"fillme",
INDEX(resources!E:E,MATCH(B2724,resources!B:B,0)))</f>
        <v>transfer_purchase</v>
      </c>
      <c r="N2724" s="45">
        <v>1</v>
      </c>
      <c r="O2724" s="83" t="str">
        <f>IFERROR(INDEX(resources!K:K,MATCH(B2724,resources!B:B,0)),"fillme")</f>
        <v>unknown</v>
      </c>
      <c r="P2724" s="89" t="str">
        <f t="shared" si="603"/>
        <v>unknown_2020_9</v>
      </c>
      <c r="Q2724" s="87">
        <f>INDEX(elcc!G:G,MATCH(P2724,elcc!D:D,0))</f>
        <v>0</v>
      </c>
      <c r="R2724" s="89">
        <f t="shared" si="604"/>
        <v>1</v>
      </c>
      <c r="S2724" s="89" t="s">
        <v>6314</v>
      </c>
      <c r="T2724" s="89" t="s">
        <v>6314</v>
      </c>
      <c r="U2724" s="90" t="str">
        <f t="shared" si="605"/>
        <v>ok</v>
      </c>
      <c r="V2724" s="63" t="str">
        <f>INDEX(resources!F:F,MATCH(B2724,resources!B:B,0))</f>
        <v>special</v>
      </c>
      <c r="W2724" s="110">
        <f t="shared" si="606"/>
        <v>0</v>
      </c>
      <c r="X2724" s="110">
        <f t="shared" si="607"/>
        <v>0</v>
      </c>
      <c r="Y2724" s="110" t="str">
        <f t="shared" si="608"/>
        <v>transfer_purchase_raonly_na_CONFIDENTIAL</v>
      </c>
      <c r="Z2724" s="110">
        <f>IF(COUNTIFS($Y$2:Y2724,Y2724)=1,1,0)</f>
        <v>0</v>
      </c>
      <c r="AA2724" s="110">
        <f>SUM($Z$2:Z2724)*Z2724</f>
        <v>0</v>
      </c>
      <c r="AB2724" s="110">
        <f>COUNTIFS(resources!B:B,B2724)</f>
        <v>1</v>
      </c>
      <c r="AC2724" s="110">
        <f t="shared" si="609"/>
        <v>1</v>
      </c>
      <c r="AD2724" s="110">
        <f t="shared" si="610"/>
        <v>1</v>
      </c>
      <c r="AE2724" s="110">
        <f t="shared" si="611"/>
        <v>0</v>
      </c>
      <c r="AF2724" s="110">
        <f t="shared" si="612"/>
        <v>1</v>
      </c>
      <c r="AG2724" s="110">
        <f t="shared" si="613"/>
        <v>0</v>
      </c>
      <c r="AH2724" s="110">
        <f t="shared" si="614"/>
        <v>0</v>
      </c>
      <c r="AI2724" s="110">
        <f t="shared" si="615"/>
        <v>1</v>
      </c>
      <c r="AJ2724" s="100">
        <f>ROW()</f>
        <v>2724</v>
      </c>
      <c r="AK2724" s="100" t="e">
        <f>INDEX('BadRows RECART'!$C$2:$C$1207,MATCH(monthly_gwh_mw!AJ2724,'BadRows RECART'!$D$2:$D$1207,0))</f>
        <v>#N/A</v>
      </c>
    </row>
    <row r="2725" spans="1:37" ht="20">
      <c r="A2725" s="106" t="s">
        <v>3907</v>
      </c>
      <c r="B2725" s="106" t="s">
        <v>437</v>
      </c>
      <c r="C2725" s="106" t="s">
        <v>6313</v>
      </c>
      <c r="D2725" s="168">
        <v>2020</v>
      </c>
      <c r="E2725" s="168">
        <v>10</v>
      </c>
      <c r="F2725" s="169">
        <v>0</v>
      </c>
      <c r="G2725" s="212" t="s">
        <v>6314</v>
      </c>
      <c r="H2725" s="212" t="s">
        <v>6314</v>
      </c>
      <c r="I2725" s="106" t="s">
        <v>556</v>
      </c>
      <c r="K2725" s="83" t="s">
        <v>6314</v>
      </c>
      <c r="L2725" s="83" t="s">
        <v>6314</v>
      </c>
      <c r="M2725" s="45" t="str">
        <f>IF(
ISNA(INDEX(resources!E:E,MATCH(B2725,resources!B:B,0))),"fillme",
INDEX(resources!E:E,MATCH(B2725,resources!B:B,0)))</f>
        <v>transfer_purchase</v>
      </c>
      <c r="N2725" s="45">
        <v>1</v>
      </c>
      <c r="O2725" s="83" t="str">
        <f>IFERROR(INDEX(resources!K:K,MATCH(B2725,resources!B:B,0)),"fillme")</f>
        <v>unknown</v>
      </c>
      <c r="P2725" s="89" t="str">
        <f t="shared" si="603"/>
        <v>unknown_2020_10</v>
      </c>
      <c r="Q2725" s="87">
        <f>INDEX(elcc!G:G,MATCH(P2725,elcc!D:D,0))</f>
        <v>0</v>
      </c>
      <c r="R2725" s="89">
        <f t="shared" si="604"/>
        <v>1</v>
      </c>
      <c r="S2725" s="89" t="s">
        <v>6314</v>
      </c>
      <c r="T2725" s="89" t="s">
        <v>6314</v>
      </c>
      <c r="U2725" s="90" t="str">
        <f t="shared" si="605"/>
        <v>ok</v>
      </c>
      <c r="V2725" s="63" t="str">
        <f>INDEX(resources!F:F,MATCH(B2725,resources!B:B,0))</f>
        <v>special</v>
      </c>
      <c r="W2725" s="110">
        <f t="shared" si="606"/>
        <v>0</v>
      </c>
      <c r="X2725" s="110">
        <f t="shared" si="607"/>
        <v>0</v>
      </c>
      <c r="Y2725" s="110" t="str">
        <f t="shared" si="608"/>
        <v>transfer_purchase_raonly_na_CONFIDENTIAL</v>
      </c>
      <c r="Z2725" s="110">
        <f>IF(COUNTIFS($Y$2:Y2725,Y2725)=1,1,0)</f>
        <v>0</v>
      </c>
      <c r="AA2725" s="110">
        <f>SUM($Z$2:Z2725)*Z2725</f>
        <v>0</v>
      </c>
      <c r="AB2725" s="110">
        <f>COUNTIFS(resources!B:B,B2725)</f>
        <v>1</v>
      </c>
      <c r="AC2725" s="110">
        <f t="shared" si="609"/>
        <v>1</v>
      </c>
      <c r="AD2725" s="110">
        <f t="shared" si="610"/>
        <v>1</v>
      </c>
      <c r="AE2725" s="110">
        <f t="shared" si="611"/>
        <v>0</v>
      </c>
      <c r="AF2725" s="110">
        <f t="shared" si="612"/>
        <v>1</v>
      </c>
      <c r="AG2725" s="110">
        <f t="shared" si="613"/>
        <v>0</v>
      </c>
      <c r="AH2725" s="110">
        <f t="shared" si="614"/>
        <v>0</v>
      </c>
      <c r="AI2725" s="110">
        <f t="shared" si="615"/>
        <v>1</v>
      </c>
      <c r="AJ2725" s="100">
        <f>ROW()</f>
        <v>2725</v>
      </c>
      <c r="AK2725" s="100" t="e">
        <f>INDEX('BadRows RECART'!$C$2:$C$1207,MATCH(monthly_gwh_mw!AJ2725,'BadRows RECART'!$D$2:$D$1207,0))</f>
        <v>#N/A</v>
      </c>
    </row>
    <row r="2726" spans="1:37" ht="20">
      <c r="A2726" s="106" t="s">
        <v>3907</v>
      </c>
      <c r="B2726" s="106" t="s">
        <v>437</v>
      </c>
      <c r="C2726" s="106" t="s">
        <v>6313</v>
      </c>
      <c r="D2726" s="168">
        <v>2020</v>
      </c>
      <c r="E2726" s="168">
        <v>10</v>
      </c>
      <c r="F2726" s="169">
        <v>0</v>
      </c>
      <c r="G2726" s="212" t="s">
        <v>6314</v>
      </c>
      <c r="H2726" s="212" t="s">
        <v>6314</v>
      </c>
      <c r="I2726" s="106" t="s">
        <v>556</v>
      </c>
      <c r="K2726" s="83" t="s">
        <v>6314</v>
      </c>
      <c r="L2726" s="83" t="s">
        <v>6314</v>
      </c>
      <c r="M2726" s="45" t="str">
        <f>IF(
ISNA(INDEX(resources!E:E,MATCH(B2726,resources!B:B,0))),"fillme",
INDEX(resources!E:E,MATCH(B2726,resources!B:B,0)))</f>
        <v>transfer_purchase</v>
      </c>
      <c r="N2726" s="45">
        <v>1</v>
      </c>
      <c r="O2726" s="83" t="str">
        <f>IFERROR(INDEX(resources!K:K,MATCH(B2726,resources!B:B,0)),"fillme")</f>
        <v>unknown</v>
      </c>
      <c r="P2726" s="89" t="str">
        <f t="shared" si="603"/>
        <v>unknown_2020_10</v>
      </c>
      <c r="Q2726" s="87">
        <f>INDEX(elcc!G:G,MATCH(P2726,elcc!D:D,0))</f>
        <v>0</v>
      </c>
      <c r="R2726" s="89">
        <f t="shared" si="604"/>
        <v>1</v>
      </c>
      <c r="S2726" s="89" t="s">
        <v>6314</v>
      </c>
      <c r="T2726" s="89" t="s">
        <v>6314</v>
      </c>
      <c r="U2726" s="90" t="str">
        <f t="shared" si="605"/>
        <v>ok</v>
      </c>
      <c r="V2726" s="63" t="str">
        <f>INDEX(resources!F:F,MATCH(B2726,resources!B:B,0))</f>
        <v>special</v>
      </c>
      <c r="W2726" s="110">
        <f t="shared" si="606"/>
        <v>0</v>
      </c>
      <c r="X2726" s="110">
        <f t="shared" si="607"/>
        <v>0</v>
      </c>
      <c r="Y2726" s="110" t="str">
        <f t="shared" si="608"/>
        <v>transfer_purchase_raonly_na_CONFIDENTIAL</v>
      </c>
      <c r="Z2726" s="110">
        <f>IF(COUNTIFS($Y$2:Y2726,Y2726)=1,1,0)</f>
        <v>0</v>
      </c>
      <c r="AA2726" s="110">
        <f>SUM($Z$2:Z2726)*Z2726</f>
        <v>0</v>
      </c>
      <c r="AB2726" s="110">
        <f>COUNTIFS(resources!B:B,B2726)</f>
        <v>1</v>
      </c>
      <c r="AC2726" s="110">
        <f t="shared" si="609"/>
        <v>1</v>
      </c>
      <c r="AD2726" s="110">
        <f t="shared" si="610"/>
        <v>1</v>
      </c>
      <c r="AE2726" s="110">
        <f t="shared" si="611"/>
        <v>0</v>
      </c>
      <c r="AF2726" s="110">
        <f t="shared" si="612"/>
        <v>1</v>
      </c>
      <c r="AG2726" s="110">
        <f t="shared" si="613"/>
        <v>0</v>
      </c>
      <c r="AH2726" s="110">
        <f t="shared" si="614"/>
        <v>0</v>
      </c>
      <c r="AI2726" s="110">
        <f t="shared" si="615"/>
        <v>1</v>
      </c>
      <c r="AJ2726" s="100">
        <f>ROW()</f>
        <v>2726</v>
      </c>
      <c r="AK2726" s="100" t="e">
        <f>INDEX('BadRows RECART'!$C$2:$C$1207,MATCH(monthly_gwh_mw!AJ2726,'BadRows RECART'!$D$2:$D$1207,0))</f>
        <v>#N/A</v>
      </c>
    </row>
    <row r="2727" spans="1:37" ht="20">
      <c r="A2727" s="106" t="s">
        <v>3907</v>
      </c>
      <c r="B2727" s="106" t="s">
        <v>437</v>
      </c>
      <c r="C2727" s="106" t="s">
        <v>6313</v>
      </c>
      <c r="D2727" s="168">
        <v>2020</v>
      </c>
      <c r="E2727" s="168">
        <v>10</v>
      </c>
      <c r="F2727" s="169">
        <v>0</v>
      </c>
      <c r="G2727" s="212" t="s">
        <v>6314</v>
      </c>
      <c r="H2727" s="212" t="s">
        <v>6314</v>
      </c>
      <c r="I2727" s="106" t="s">
        <v>556</v>
      </c>
      <c r="K2727" s="83" t="s">
        <v>6314</v>
      </c>
      <c r="L2727" s="83" t="s">
        <v>6314</v>
      </c>
      <c r="M2727" s="45" t="str">
        <f>IF(
ISNA(INDEX(resources!E:E,MATCH(B2727,resources!B:B,0))),"fillme",
INDEX(resources!E:E,MATCH(B2727,resources!B:B,0)))</f>
        <v>transfer_purchase</v>
      </c>
      <c r="N2727" s="45">
        <v>1</v>
      </c>
      <c r="O2727" s="83" t="str">
        <f>IFERROR(INDEX(resources!K:K,MATCH(B2727,resources!B:B,0)),"fillme")</f>
        <v>unknown</v>
      </c>
      <c r="P2727" s="89" t="str">
        <f t="shared" si="603"/>
        <v>unknown_2020_10</v>
      </c>
      <c r="Q2727" s="87">
        <f>INDEX(elcc!G:G,MATCH(P2727,elcc!D:D,0))</f>
        <v>0</v>
      </c>
      <c r="R2727" s="89">
        <f t="shared" si="604"/>
        <v>1</v>
      </c>
      <c r="S2727" s="89" t="s">
        <v>6314</v>
      </c>
      <c r="T2727" s="89" t="s">
        <v>6314</v>
      </c>
      <c r="U2727" s="90" t="str">
        <f t="shared" si="605"/>
        <v>ok</v>
      </c>
      <c r="V2727" s="63" t="str">
        <f>INDEX(resources!F:F,MATCH(B2727,resources!B:B,0))</f>
        <v>special</v>
      </c>
      <c r="W2727" s="110">
        <f t="shared" si="606"/>
        <v>0</v>
      </c>
      <c r="X2727" s="110">
        <f t="shared" si="607"/>
        <v>0</v>
      </c>
      <c r="Y2727" s="110" t="str">
        <f t="shared" si="608"/>
        <v>transfer_purchase_raonly_na_CONFIDENTIAL</v>
      </c>
      <c r="Z2727" s="110">
        <f>IF(COUNTIFS($Y$2:Y2727,Y2727)=1,1,0)</f>
        <v>0</v>
      </c>
      <c r="AA2727" s="110">
        <f>SUM($Z$2:Z2727)*Z2727</f>
        <v>0</v>
      </c>
      <c r="AB2727" s="110">
        <f>COUNTIFS(resources!B:B,B2727)</f>
        <v>1</v>
      </c>
      <c r="AC2727" s="110">
        <f t="shared" si="609"/>
        <v>1</v>
      </c>
      <c r="AD2727" s="110">
        <f t="shared" si="610"/>
        <v>1</v>
      </c>
      <c r="AE2727" s="110">
        <f t="shared" si="611"/>
        <v>0</v>
      </c>
      <c r="AF2727" s="110">
        <f t="shared" si="612"/>
        <v>1</v>
      </c>
      <c r="AG2727" s="110">
        <f t="shared" si="613"/>
        <v>0</v>
      </c>
      <c r="AH2727" s="110">
        <f t="shared" si="614"/>
        <v>0</v>
      </c>
      <c r="AI2727" s="110">
        <f t="shared" si="615"/>
        <v>1</v>
      </c>
      <c r="AJ2727" s="100">
        <f>ROW()</f>
        <v>2727</v>
      </c>
      <c r="AK2727" s="100" t="e">
        <f>INDEX('BadRows RECART'!$C$2:$C$1207,MATCH(monthly_gwh_mw!AJ2727,'BadRows RECART'!$D$2:$D$1207,0))</f>
        <v>#N/A</v>
      </c>
    </row>
    <row r="2728" spans="1:37" ht="20">
      <c r="A2728" s="106" t="s">
        <v>3907</v>
      </c>
      <c r="B2728" s="106" t="s">
        <v>437</v>
      </c>
      <c r="C2728" s="106" t="s">
        <v>6313</v>
      </c>
      <c r="D2728" s="168">
        <v>2020</v>
      </c>
      <c r="E2728" s="168">
        <v>11</v>
      </c>
      <c r="F2728" s="169">
        <v>0</v>
      </c>
      <c r="G2728" s="212" t="s">
        <v>6314</v>
      </c>
      <c r="H2728" s="212" t="s">
        <v>6314</v>
      </c>
      <c r="I2728" s="106" t="s">
        <v>556</v>
      </c>
      <c r="K2728" s="83" t="s">
        <v>6314</v>
      </c>
      <c r="L2728" s="83" t="s">
        <v>6314</v>
      </c>
      <c r="M2728" s="45" t="str">
        <f>IF(
ISNA(INDEX(resources!E:E,MATCH(B2728,resources!B:B,0))),"fillme",
INDEX(resources!E:E,MATCH(B2728,resources!B:B,0)))</f>
        <v>transfer_purchase</v>
      </c>
      <c r="N2728" s="45">
        <v>1</v>
      </c>
      <c r="O2728" s="83" t="str">
        <f>IFERROR(INDEX(resources!K:K,MATCH(B2728,resources!B:B,0)),"fillme")</f>
        <v>unknown</v>
      </c>
      <c r="P2728" s="89" t="str">
        <f t="shared" si="603"/>
        <v>unknown_2020_11</v>
      </c>
      <c r="Q2728" s="87">
        <f>INDEX(elcc!G:G,MATCH(P2728,elcc!D:D,0))</f>
        <v>0</v>
      </c>
      <c r="R2728" s="89">
        <f t="shared" si="604"/>
        <v>1</v>
      </c>
      <c r="S2728" s="89" t="s">
        <v>6314</v>
      </c>
      <c r="T2728" s="89" t="s">
        <v>6314</v>
      </c>
      <c r="U2728" s="90" t="str">
        <f t="shared" si="605"/>
        <v>ok</v>
      </c>
      <c r="V2728" s="63" t="str">
        <f>INDEX(resources!F:F,MATCH(B2728,resources!B:B,0))</f>
        <v>special</v>
      </c>
      <c r="W2728" s="110">
        <f t="shared" si="606"/>
        <v>0</v>
      </c>
      <c r="X2728" s="110">
        <f t="shared" si="607"/>
        <v>0</v>
      </c>
      <c r="Y2728" s="110" t="str">
        <f t="shared" si="608"/>
        <v>transfer_purchase_raonly_na_CONFIDENTIAL</v>
      </c>
      <c r="Z2728" s="110">
        <f>IF(COUNTIFS($Y$2:Y2728,Y2728)=1,1,0)</f>
        <v>0</v>
      </c>
      <c r="AA2728" s="110">
        <f>SUM($Z$2:Z2728)*Z2728</f>
        <v>0</v>
      </c>
      <c r="AB2728" s="110">
        <f>COUNTIFS(resources!B:B,B2728)</f>
        <v>1</v>
      </c>
      <c r="AC2728" s="110">
        <f t="shared" si="609"/>
        <v>1</v>
      </c>
      <c r="AD2728" s="110">
        <f t="shared" si="610"/>
        <v>1</v>
      </c>
      <c r="AE2728" s="110">
        <f t="shared" si="611"/>
        <v>0</v>
      </c>
      <c r="AF2728" s="110">
        <f t="shared" si="612"/>
        <v>1</v>
      </c>
      <c r="AG2728" s="110">
        <f t="shared" si="613"/>
        <v>0</v>
      </c>
      <c r="AH2728" s="110">
        <f t="shared" si="614"/>
        <v>0</v>
      </c>
      <c r="AI2728" s="110">
        <f t="shared" si="615"/>
        <v>1</v>
      </c>
      <c r="AJ2728" s="100">
        <f>ROW()</f>
        <v>2728</v>
      </c>
      <c r="AK2728" s="100" t="e">
        <f>INDEX('BadRows RECART'!$C$2:$C$1207,MATCH(monthly_gwh_mw!AJ2728,'BadRows RECART'!$D$2:$D$1207,0))</f>
        <v>#N/A</v>
      </c>
    </row>
    <row r="2729" spans="1:37" ht="20">
      <c r="A2729" s="106" t="s">
        <v>3907</v>
      </c>
      <c r="B2729" s="106" t="s">
        <v>437</v>
      </c>
      <c r="C2729" s="106" t="s">
        <v>6313</v>
      </c>
      <c r="D2729" s="168">
        <v>2020</v>
      </c>
      <c r="E2729" s="168">
        <v>11</v>
      </c>
      <c r="F2729" s="169">
        <v>0</v>
      </c>
      <c r="G2729" s="212" t="s">
        <v>6314</v>
      </c>
      <c r="H2729" s="212" t="s">
        <v>6314</v>
      </c>
      <c r="I2729" s="106" t="s">
        <v>556</v>
      </c>
      <c r="K2729" s="83" t="s">
        <v>6314</v>
      </c>
      <c r="L2729" s="83" t="s">
        <v>6314</v>
      </c>
      <c r="M2729" s="45" t="str">
        <f>IF(
ISNA(INDEX(resources!E:E,MATCH(B2729,resources!B:B,0))),"fillme",
INDEX(resources!E:E,MATCH(B2729,resources!B:B,0)))</f>
        <v>transfer_purchase</v>
      </c>
      <c r="N2729" s="45">
        <v>1</v>
      </c>
      <c r="O2729" s="83" t="str">
        <f>IFERROR(INDEX(resources!K:K,MATCH(B2729,resources!B:B,0)),"fillme")</f>
        <v>unknown</v>
      </c>
      <c r="P2729" s="89" t="str">
        <f t="shared" si="603"/>
        <v>unknown_2020_11</v>
      </c>
      <c r="Q2729" s="87">
        <f>INDEX(elcc!G:G,MATCH(P2729,elcc!D:D,0))</f>
        <v>0</v>
      </c>
      <c r="R2729" s="89">
        <f t="shared" si="604"/>
        <v>1</v>
      </c>
      <c r="S2729" s="89" t="s">
        <v>6314</v>
      </c>
      <c r="T2729" s="89" t="s">
        <v>6314</v>
      </c>
      <c r="U2729" s="90" t="str">
        <f t="shared" si="605"/>
        <v>ok</v>
      </c>
      <c r="V2729" s="63" t="str">
        <f>INDEX(resources!F:F,MATCH(B2729,resources!B:B,0))</f>
        <v>special</v>
      </c>
      <c r="W2729" s="110">
        <f t="shared" si="606"/>
        <v>0</v>
      </c>
      <c r="X2729" s="110">
        <f t="shared" si="607"/>
        <v>0</v>
      </c>
      <c r="Y2729" s="110" t="str">
        <f t="shared" si="608"/>
        <v>transfer_purchase_raonly_na_CONFIDENTIAL</v>
      </c>
      <c r="Z2729" s="110">
        <f>IF(COUNTIFS($Y$2:Y2729,Y2729)=1,1,0)</f>
        <v>0</v>
      </c>
      <c r="AA2729" s="110">
        <f>SUM($Z$2:Z2729)*Z2729</f>
        <v>0</v>
      </c>
      <c r="AB2729" s="110">
        <f>COUNTIFS(resources!B:B,B2729)</f>
        <v>1</v>
      </c>
      <c r="AC2729" s="110">
        <f t="shared" si="609"/>
        <v>1</v>
      </c>
      <c r="AD2729" s="110">
        <f t="shared" si="610"/>
        <v>1</v>
      </c>
      <c r="AE2729" s="110">
        <f t="shared" si="611"/>
        <v>0</v>
      </c>
      <c r="AF2729" s="110">
        <f t="shared" si="612"/>
        <v>1</v>
      </c>
      <c r="AG2729" s="110">
        <f t="shared" si="613"/>
        <v>0</v>
      </c>
      <c r="AH2729" s="110">
        <f t="shared" si="614"/>
        <v>0</v>
      </c>
      <c r="AI2729" s="110">
        <f t="shared" si="615"/>
        <v>1</v>
      </c>
      <c r="AJ2729" s="100">
        <f>ROW()</f>
        <v>2729</v>
      </c>
      <c r="AK2729" s="100" t="e">
        <f>INDEX('BadRows RECART'!$C$2:$C$1207,MATCH(monthly_gwh_mw!AJ2729,'BadRows RECART'!$D$2:$D$1207,0))</f>
        <v>#N/A</v>
      </c>
    </row>
    <row r="2730" spans="1:37" ht="20">
      <c r="A2730" s="106" t="s">
        <v>3907</v>
      </c>
      <c r="B2730" s="106" t="s">
        <v>437</v>
      </c>
      <c r="C2730" s="106" t="s">
        <v>6313</v>
      </c>
      <c r="D2730" s="168">
        <v>2020</v>
      </c>
      <c r="E2730" s="168">
        <v>11</v>
      </c>
      <c r="F2730" s="169">
        <v>0</v>
      </c>
      <c r="G2730" s="212" t="s">
        <v>6314</v>
      </c>
      <c r="H2730" s="212" t="s">
        <v>6314</v>
      </c>
      <c r="I2730" s="106" t="s">
        <v>556</v>
      </c>
      <c r="K2730" s="83" t="s">
        <v>6314</v>
      </c>
      <c r="L2730" s="83" t="s">
        <v>6314</v>
      </c>
      <c r="M2730" s="45" t="str">
        <f>IF(
ISNA(INDEX(resources!E:E,MATCH(B2730,resources!B:B,0))),"fillme",
INDEX(resources!E:E,MATCH(B2730,resources!B:B,0)))</f>
        <v>transfer_purchase</v>
      </c>
      <c r="N2730" s="45">
        <v>1</v>
      </c>
      <c r="O2730" s="83" t="str">
        <f>IFERROR(INDEX(resources!K:K,MATCH(B2730,resources!B:B,0)),"fillme")</f>
        <v>unknown</v>
      </c>
      <c r="P2730" s="89" t="str">
        <f t="shared" si="603"/>
        <v>unknown_2020_11</v>
      </c>
      <c r="Q2730" s="87">
        <f>INDEX(elcc!G:G,MATCH(P2730,elcc!D:D,0))</f>
        <v>0</v>
      </c>
      <c r="R2730" s="89">
        <f t="shared" si="604"/>
        <v>1</v>
      </c>
      <c r="S2730" s="89" t="s">
        <v>6314</v>
      </c>
      <c r="T2730" s="89" t="s">
        <v>6314</v>
      </c>
      <c r="U2730" s="90" t="str">
        <f t="shared" si="605"/>
        <v>ok</v>
      </c>
      <c r="V2730" s="63" t="str">
        <f>INDEX(resources!F:F,MATCH(B2730,resources!B:B,0))</f>
        <v>special</v>
      </c>
      <c r="W2730" s="110">
        <f t="shared" si="606"/>
        <v>0</v>
      </c>
      <c r="X2730" s="110">
        <f t="shared" si="607"/>
        <v>0</v>
      </c>
      <c r="Y2730" s="110" t="str">
        <f t="shared" si="608"/>
        <v>transfer_purchase_raonly_na_CONFIDENTIAL</v>
      </c>
      <c r="Z2730" s="110">
        <f>IF(COUNTIFS($Y$2:Y2730,Y2730)=1,1,0)</f>
        <v>0</v>
      </c>
      <c r="AA2730" s="110">
        <f>SUM($Z$2:Z2730)*Z2730</f>
        <v>0</v>
      </c>
      <c r="AB2730" s="110">
        <f>COUNTIFS(resources!B:B,B2730)</f>
        <v>1</v>
      </c>
      <c r="AC2730" s="110">
        <f t="shared" si="609"/>
        <v>1</v>
      </c>
      <c r="AD2730" s="110">
        <f t="shared" si="610"/>
        <v>1</v>
      </c>
      <c r="AE2730" s="110">
        <f t="shared" si="611"/>
        <v>0</v>
      </c>
      <c r="AF2730" s="110">
        <f t="shared" si="612"/>
        <v>1</v>
      </c>
      <c r="AG2730" s="110">
        <f t="shared" si="613"/>
        <v>0</v>
      </c>
      <c r="AH2730" s="110">
        <f t="shared" si="614"/>
        <v>0</v>
      </c>
      <c r="AI2730" s="110">
        <f t="shared" si="615"/>
        <v>1</v>
      </c>
      <c r="AJ2730" s="100">
        <f>ROW()</f>
        <v>2730</v>
      </c>
      <c r="AK2730" s="100" t="e">
        <f>INDEX('BadRows RECART'!$C$2:$C$1207,MATCH(monthly_gwh_mw!AJ2730,'BadRows RECART'!$D$2:$D$1207,0))</f>
        <v>#N/A</v>
      </c>
    </row>
    <row r="2731" spans="1:37" ht="20">
      <c r="A2731" s="106" t="s">
        <v>3907</v>
      </c>
      <c r="B2731" s="106" t="s">
        <v>437</v>
      </c>
      <c r="C2731" s="106" t="s">
        <v>6313</v>
      </c>
      <c r="D2731" s="168">
        <v>2020</v>
      </c>
      <c r="E2731" s="168">
        <v>12</v>
      </c>
      <c r="F2731" s="169">
        <v>0</v>
      </c>
      <c r="G2731" s="212" t="s">
        <v>6314</v>
      </c>
      <c r="H2731" s="212" t="s">
        <v>6314</v>
      </c>
      <c r="I2731" s="106" t="s">
        <v>556</v>
      </c>
      <c r="K2731" s="83" t="s">
        <v>6314</v>
      </c>
      <c r="L2731" s="83" t="s">
        <v>6314</v>
      </c>
      <c r="M2731" s="45" t="str">
        <f>IF(
ISNA(INDEX(resources!E:E,MATCH(B2731,resources!B:B,0))),"fillme",
INDEX(resources!E:E,MATCH(B2731,resources!B:B,0)))</f>
        <v>transfer_purchase</v>
      </c>
      <c r="N2731" s="45">
        <v>1</v>
      </c>
      <c r="O2731" s="83" t="str">
        <f>IFERROR(INDEX(resources!K:K,MATCH(B2731,resources!B:B,0)),"fillme")</f>
        <v>unknown</v>
      </c>
      <c r="P2731" s="89" t="str">
        <f t="shared" si="603"/>
        <v>unknown_2020_12</v>
      </c>
      <c r="Q2731" s="87">
        <f>INDEX(elcc!G:G,MATCH(P2731,elcc!D:D,0))</f>
        <v>0</v>
      </c>
      <c r="R2731" s="89">
        <f t="shared" si="604"/>
        <v>1</v>
      </c>
      <c r="S2731" s="89" t="s">
        <v>6314</v>
      </c>
      <c r="T2731" s="89" t="s">
        <v>6314</v>
      </c>
      <c r="U2731" s="90" t="str">
        <f t="shared" si="605"/>
        <v>ok</v>
      </c>
      <c r="V2731" s="63" t="str">
        <f>INDEX(resources!F:F,MATCH(B2731,resources!B:B,0))</f>
        <v>special</v>
      </c>
      <c r="W2731" s="110">
        <f t="shared" si="606"/>
        <v>0</v>
      </c>
      <c r="X2731" s="110">
        <f t="shared" si="607"/>
        <v>0</v>
      </c>
      <c r="Y2731" s="110" t="str">
        <f t="shared" si="608"/>
        <v>transfer_purchase_raonly_na_CONFIDENTIAL</v>
      </c>
      <c r="Z2731" s="110">
        <f>IF(COUNTIFS($Y$2:Y2731,Y2731)=1,1,0)</f>
        <v>0</v>
      </c>
      <c r="AA2731" s="110">
        <f>SUM($Z$2:Z2731)*Z2731</f>
        <v>0</v>
      </c>
      <c r="AB2731" s="110">
        <f>COUNTIFS(resources!B:B,B2731)</f>
        <v>1</v>
      </c>
      <c r="AC2731" s="110">
        <f t="shared" si="609"/>
        <v>1</v>
      </c>
      <c r="AD2731" s="110">
        <f t="shared" si="610"/>
        <v>1</v>
      </c>
      <c r="AE2731" s="110">
        <f t="shared" si="611"/>
        <v>0</v>
      </c>
      <c r="AF2731" s="110">
        <f t="shared" si="612"/>
        <v>1</v>
      </c>
      <c r="AG2731" s="110">
        <f t="shared" si="613"/>
        <v>0</v>
      </c>
      <c r="AH2731" s="110">
        <f t="shared" si="614"/>
        <v>0</v>
      </c>
      <c r="AI2731" s="110">
        <f t="shared" si="615"/>
        <v>1</v>
      </c>
      <c r="AJ2731" s="100">
        <f>ROW()</f>
        <v>2731</v>
      </c>
      <c r="AK2731" s="100" t="e">
        <f>INDEX('BadRows RECART'!$C$2:$C$1207,MATCH(monthly_gwh_mw!AJ2731,'BadRows RECART'!$D$2:$D$1207,0))</f>
        <v>#N/A</v>
      </c>
    </row>
    <row r="2732" spans="1:37" ht="20">
      <c r="A2732" s="106" t="s">
        <v>3907</v>
      </c>
      <c r="B2732" s="106" t="s">
        <v>437</v>
      </c>
      <c r="C2732" s="106" t="s">
        <v>6313</v>
      </c>
      <c r="D2732" s="168">
        <v>2020</v>
      </c>
      <c r="E2732" s="168">
        <v>12</v>
      </c>
      <c r="F2732" s="169">
        <v>0</v>
      </c>
      <c r="G2732" s="212" t="s">
        <v>6314</v>
      </c>
      <c r="H2732" s="212" t="s">
        <v>6314</v>
      </c>
      <c r="I2732" s="106" t="s">
        <v>556</v>
      </c>
      <c r="K2732" s="83" t="s">
        <v>6314</v>
      </c>
      <c r="L2732" s="83" t="s">
        <v>6314</v>
      </c>
      <c r="M2732" s="45" t="str">
        <f>IF(
ISNA(INDEX(resources!E:E,MATCH(B2732,resources!B:B,0))),"fillme",
INDEX(resources!E:E,MATCH(B2732,resources!B:B,0)))</f>
        <v>transfer_purchase</v>
      </c>
      <c r="N2732" s="45">
        <v>1</v>
      </c>
      <c r="O2732" s="83" t="str">
        <f>IFERROR(INDEX(resources!K:K,MATCH(B2732,resources!B:B,0)),"fillme")</f>
        <v>unknown</v>
      </c>
      <c r="P2732" s="89" t="str">
        <f t="shared" ref="P2732:P2795" si="616">O2732&amp;"_"&amp;D2732&amp;"_"&amp;E2732</f>
        <v>unknown_2020_12</v>
      </c>
      <c r="Q2732" s="87">
        <f>INDEX(elcc!G:G,MATCH(P2732,elcc!D:D,0))</f>
        <v>0</v>
      </c>
      <c r="R2732" s="89">
        <f t="shared" ref="R2732:R2795" si="617">IF(O2732="battery",MIN(1,J2732/4),1)</f>
        <v>1</v>
      </c>
      <c r="S2732" s="89" t="s">
        <v>6314</v>
      </c>
      <c r="T2732" s="89" t="s">
        <v>6314</v>
      </c>
      <c r="U2732" s="90" t="str">
        <f t="shared" ref="U2732:U2795" si="618">IF(ISERROR(T2732),"error in NQC data entry; please check blue and purple data entered. You need to provide either a contracted NQC value in Column G, or allow the template to calculate one using Columns H,L,Q, and R","ok")</f>
        <v>ok</v>
      </c>
      <c r="V2732" s="63" t="str">
        <f>INDEX(resources!F:F,MATCH(B2732,resources!B:B,0))</f>
        <v>special</v>
      </c>
      <c r="W2732" s="110">
        <f t="shared" ref="W2732:W2795" si="619">(F2732&gt;0)*1</f>
        <v>0</v>
      </c>
      <c r="X2732" s="110">
        <f t="shared" ref="X2732:X2795" si="620">COUNTIFS(G2732:H2732,"&gt;0")</f>
        <v>0</v>
      </c>
      <c r="Y2732" s="110" t="str">
        <f t="shared" ref="Y2732:Y2795" si="621">B2732&amp;"_"&amp;C2732&amp;"_"&amp;K2732</f>
        <v>transfer_purchase_raonly_na_CONFIDENTIAL</v>
      </c>
      <c r="Z2732" s="110">
        <f>IF(COUNTIFS($Y$2:Y2732,Y2732)=1,1,0)</f>
        <v>0</v>
      </c>
      <c r="AA2732" s="110">
        <f>SUM($Z$2:Z2732)*Z2732</f>
        <v>0</v>
      </c>
      <c r="AB2732" s="110">
        <f>COUNTIFS(resources!B:B,B2732)</f>
        <v>1</v>
      </c>
      <c r="AC2732" s="110">
        <f t="shared" ref="AC2732:AC2795" si="622">AND(ISNUMBER(D2732),(D2732&gt;2019))*1</f>
        <v>1</v>
      </c>
      <c r="AD2732" s="110">
        <f t="shared" ref="AD2732:AD2795" si="623">AND(ISNUMBER(E2732),E2732&gt;=1,E2732&lt;=12)*1</f>
        <v>1</v>
      </c>
      <c r="AE2732" s="110">
        <f t="shared" ref="AE2732:AE2795" si="624">AND(COUNT(G2732:H2732)=1,COUNT(F2732)=1)*1</f>
        <v>0</v>
      </c>
      <c r="AF2732" s="110">
        <f t="shared" ref="AF2732:AF2795" si="625">(COUNTIFS(K2732:O2732,"fillme")=0)*1</f>
        <v>1</v>
      </c>
      <c r="AG2732" s="110">
        <f t="shared" ref="AG2732:AG2795" si="626">ISNUMBER(L2732)*1</f>
        <v>0</v>
      </c>
      <c r="AH2732" s="110">
        <f t="shared" ref="AH2732:AH2795" si="627">NOT(AND(G2732&gt;0,H2732&gt;0))*1</f>
        <v>0</v>
      </c>
      <c r="AI2732" s="110">
        <f t="shared" ref="AI2732:AI2795" si="628">(U2732="ok")*1</f>
        <v>1</v>
      </c>
      <c r="AJ2732" s="100">
        <f>ROW()</f>
        <v>2732</v>
      </c>
      <c r="AK2732" s="100" t="e">
        <f>INDEX('BadRows RECART'!$C$2:$C$1207,MATCH(monthly_gwh_mw!AJ2732,'BadRows RECART'!$D$2:$D$1207,0))</f>
        <v>#N/A</v>
      </c>
    </row>
    <row r="2733" spans="1:37" ht="20">
      <c r="A2733" s="106" t="s">
        <v>3907</v>
      </c>
      <c r="B2733" s="106" t="s">
        <v>437</v>
      </c>
      <c r="C2733" s="106" t="s">
        <v>6313</v>
      </c>
      <c r="D2733" s="168">
        <v>2020</v>
      </c>
      <c r="E2733" s="168">
        <v>12</v>
      </c>
      <c r="F2733" s="169">
        <v>0</v>
      </c>
      <c r="G2733" s="212" t="s">
        <v>6314</v>
      </c>
      <c r="H2733" s="212" t="s">
        <v>6314</v>
      </c>
      <c r="I2733" s="106" t="s">
        <v>556</v>
      </c>
      <c r="K2733" s="83" t="s">
        <v>6314</v>
      </c>
      <c r="L2733" s="83" t="s">
        <v>6314</v>
      </c>
      <c r="M2733" s="45" t="str">
        <f>IF(
ISNA(INDEX(resources!E:E,MATCH(B2733,resources!B:B,0))),"fillme",
INDEX(resources!E:E,MATCH(B2733,resources!B:B,0)))</f>
        <v>transfer_purchase</v>
      </c>
      <c r="N2733" s="45">
        <v>1</v>
      </c>
      <c r="O2733" s="83" t="str">
        <f>IFERROR(INDEX(resources!K:K,MATCH(B2733,resources!B:B,0)),"fillme")</f>
        <v>unknown</v>
      </c>
      <c r="P2733" s="89" t="str">
        <f t="shared" si="616"/>
        <v>unknown_2020_12</v>
      </c>
      <c r="Q2733" s="87">
        <f>INDEX(elcc!G:G,MATCH(P2733,elcc!D:D,0))</f>
        <v>0</v>
      </c>
      <c r="R2733" s="89">
        <f t="shared" si="617"/>
        <v>1</v>
      </c>
      <c r="S2733" s="89" t="s">
        <v>6314</v>
      </c>
      <c r="T2733" s="89" t="s">
        <v>6314</v>
      </c>
      <c r="U2733" s="90" t="str">
        <f t="shared" si="618"/>
        <v>ok</v>
      </c>
      <c r="V2733" s="63" t="str">
        <f>INDEX(resources!F:F,MATCH(B2733,resources!B:B,0))</f>
        <v>special</v>
      </c>
      <c r="W2733" s="110">
        <f t="shared" si="619"/>
        <v>0</v>
      </c>
      <c r="X2733" s="110">
        <f t="shared" si="620"/>
        <v>0</v>
      </c>
      <c r="Y2733" s="110" t="str">
        <f t="shared" si="621"/>
        <v>transfer_purchase_raonly_na_CONFIDENTIAL</v>
      </c>
      <c r="Z2733" s="110">
        <f>IF(COUNTIFS($Y$2:Y2733,Y2733)=1,1,0)</f>
        <v>0</v>
      </c>
      <c r="AA2733" s="110">
        <f>SUM($Z$2:Z2733)*Z2733</f>
        <v>0</v>
      </c>
      <c r="AB2733" s="110">
        <f>COUNTIFS(resources!B:B,B2733)</f>
        <v>1</v>
      </c>
      <c r="AC2733" s="110">
        <f t="shared" si="622"/>
        <v>1</v>
      </c>
      <c r="AD2733" s="110">
        <f t="shared" si="623"/>
        <v>1</v>
      </c>
      <c r="AE2733" s="110">
        <f t="shared" si="624"/>
        <v>0</v>
      </c>
      <c r="AF2733" s="110">
        <f t="shared" si="625"/>
        <v>1</v>
      </c>
      <c r="AG2733" s="110">
        <f t="shared" si="626"/>
        <v>0</v>
      </c>
      <c r="AH2733" s="110">
        <f t="shared" si="627"/>
        <v>0</v>
      </c>
      <c r="AI2733" s="110">
        <f t="shared" si="628"/>
        <v>1</v>
      </c>
      <c r="AJ2733" s="100">
        <f>ROW()</f>
        <v>2733</v>
      </c>
      <c r="AK2733" s="100" t="e">
        <f>INDEX('BadRows RECART'!$C$2:$C$1207,MATCH(monthly_gwh_mw!AJ2733,'BadRows RECART'!$D$2:$D$1207,0))</f>
        <v>#N/A</v>
      </c>
    </row>
    <row r="2734" spans="1:37" ht="20">
      <c r="A2734" s="106" t="s">
        <v>3907</v>
      </c>
      <c r="B2734" s="106" t="s">
        <v>437</v>
      </c>
      <c r="C2734" s="106" t="s">
        <v>6313</v>
      </c>
      <c r="D2734" s="168">
        <v>2020</v>
      </c>
      <c r="E2734" s="168">
        <v>1</v>
      </c>
      <c r="F2734" s="169">
        <v>0</v>
      </c>
      <c r="G2734" s="212" t="s">
        <v>6314</v>
      </c>
      <c r="H2734" s="212" t="s">
        <v>6314</v>
      </c>
      <c r="I2734" s="106" t="s">
        <v>556</v>
      </c>
      <c r="K2734" s="83" t="s">
        <v>6314</v>
      </c>
      <c r="L2734" s="83" t="s">
        <v>6314</v>
      </c>
      <c r="M2734" s="45" t="str">
        <f>IF(
ISNA(INDEX(resources!E:E,MATCH(B2734,resources!B:B,0))),"fillme",
INDEX(resources!E:E,MATCH(B2734,resources!B:B,0)))</f>
        <v>transfer_purchase</v>
      </c>
      <c r="N2734" s="45">
        <v>1</v>
      </c>
      <c r="O2734" s="83" t="str">
        <f>IFERROR(INDEX(resources!K:K,MATCH(B2734,resources!B:B,0)),"fillme")</f>
        <v>unknown</v>
      </c>
      <c r="P2734" s="89" t="str">
        <f t="shared" si="616"/>
        <v>unknown_2020_1</v>
      </c>
      <c r="Q2734" s="87">
        <f>INDEX(elcc!G:G,MATCH(P2734,elcc!D:D,0))</f>
        <v>0</v>
      </c>
      <c r="R2734" s="89">
        <f t="shared" si="617"/>
        <v>1</v>
      </c>
      <c r="S2734" s="89" t="s">
        <v>6314</v>
      </c>
      <c r="T2734" s="89" t="s">
        <v>6314</v>
      </c>
      <c r="U2734" s="90" t="str">
        <f t="shared" si="618"/>
        <v>ok</v>
      </c>
      <c r="V2734" s="63" t="str">
        <f>INDEX(resources!F:F,MATCH(B2734,resources!B:B,0))</f>
        <v>special</v>
      </c>
      <c r="W2734" s="110">
        <f t="shared" si="619"/>
        <v>0</v>
      </c>
      <c r="X2734" s="110">
        <f t="shared" si="620"/>
        <v>0</v>
      </c>
      <c r="Y2734" s="110" t="str">
        <f t="shared" si="621"/>
        <v>transfer_purchase_raonly_na_CONFIDENTIAL</v>
      </c>
      <c r="Z2734" s="110">
        <f>IF(COUNTIFS($Y$2:Y2734,Y2734)=1,1,0)</f>
        <v>0</v>
      </c>
      <c r="AA2734" s="110">
        <f>SUM($Z$2:Z2734)*Z2734</f>
        <v>0</v>
      </c>
      <c r="AB2734" s="110">
        <f>COUNTIFS(resources!B:B,B2734)</f>
        <v>1</v>
      </c>
      <c r="AC2734" s="110">
        <f t="shared" si="622"/>
        <v>1</v>
      </c>
      <c r="AD2734" s="110">
        <f t="shared" si="623"/>
        <v>1</v>
      </c>
      <c r="AE2734" s="110">
        <f t="shared" si="624"/>
        <v>0</v>
      </c>
      <c r="AF2734" s="110">
        <f t="shared" si="625"/>
        <v>1</v>
      </c>
      <c r="AG2734" s="110">
        <f t="shared" si="626"/>
        <v>0</v>
      </c>
      <c r="AH2734" s="110">
        <f t="shared" si="627"/>
        <v>0</v>
      </c>
      <c r="AI2734" s="110">
        <f t="shared" si="628"/>
        <v>1</v>
      </c>
      <c r="AJ2734" s="100">
        <f>ROW()</f>
        <v>2734</v>
      </c>
      <c r="AK2734" s="100" t="e">
        <f>INDEX('BadRows RECART'!$C$2:$C$1207,MATCH(monthly_gwh_mw!AJ2734,'BadRows RECART'!$D$2:$D$1207,0))</f>
        <v>#N/A</v>
      </c>
    </row>
    <row r="2735" spans="1:37" ht="20">
      <c r="A2735" s="106" t="s">
        <v>3907</v>
      </c>
      <c r="B2735" s="106" t="s">
        <v>437</v>
      </c>
      <c r="C2735" s="106" t="s">
        <v>6313</v>
      </c>
      <c r="D2735" s="168">
        <v>2020</v>
      </c>
      <c r="E2735" s="168">
        <v>2</v>
      </c>
      <c r="F2735" s="169">
        <v>0</v>
      </c>
      <c r="G2735" s="212" t="s">
        <v>6314</v>
      </c>
      <c r="H2735" s="212" t="s">
        <v>6314</v>
      </c>
      <c r="I2735" s="106" t="s">
        <v>556</v>
      </c>
      <c r="K2735" s="83" t="s">
        <v>6314</v>
      </c>
      <c r="L2735" s="83" t="s">
        <v>6314</v>
      </c>
      <c r="M2735" s="45" t="str">
        <f>IF(
ISNA(INDEX(resources!E:E,MATCH(B2735,resources!B:B,0))),"fillme",
INDEX(resources!E:E,MATCH(B2735,resources!B:B,0)))</f>
        <v>transfer_purchase</v>
      </c>
      <c r="N2735" s="45">
        <v>1</v>
      </c>
      <c r="O2735" s="83" t="str">
        <f>IFERROR(INDEX(resources!K:K,MATCH(B2735,resources!B:B,0)),"fillme")</f>
        <v>unknown</v>
      </c>
      <c r="P2735" s="89" t="str">
        <f t="shared" si="616"/>
        <v>unknown_2020_2</v>
      </c>
      <c r="Q2735" s="87">
        <f>INDEX(elcc!G:G,MATCH(P2735,elcc!D:D,0))</f>
        <v>0</v>
      </c>
      <c r="R2735" s="89">
        <f t="shared" si="617"/>
        <v>1</v>
      </c>
      <c r="S2735" s="89" t="s">
        <v>6314</v>
      </c>
      <c r="T2735" s="89" t="s">
        <v>6314</v>
      </c>
      <c r="U2735" s="90" t="str">
        <f t="shared" si="618"/>
        <v>ok</v>
      </c>
      <c r="V2735" s="63" t="str">
        <f>INDEX(resources!F:F,MATCH(B2735,resources!B:B,0))</f>
        <v>special</v>
      </c>
      <c r="W2735" s="110">
        <f t="shared" si="619"/>
        <v>0</v>
      </c>
      <c r="X2735" s="110">
        <f t="shared" si="620"/>
        <v>0</v>
      </c>
      <c r="Y2735" s="110" t="str">
        <f t="shared" si="621"/>
        <v>transfer_purchase_raonly_na_CONFIDENTIAL</v>
      </c>
      <c r="Z2735" s="110">
        <f>IF(COUNTIFS($Y$2:Y2735,Y2735)=1,1,0)</f>
        <v>0</v>
      </c>
      <c r="AA2735" s="110">
        <f>SUM($Z$2:Z2735)*Z2735</f>
        <v>0</v>
      </c>
      <c r="AB2735" s="110">
        <f>COUNTIFS(resources!B:B,B2735)</f>
        <v>1</v>
      </c>
      <c r="AC2735" s="110">
        <f t="shared" si="622"/>
        <v>1</v>
      </c>
      <c r="AD2735" s="110">
        <f t="shared" si="623"/>
        <v>1</v>
      </c>
      <c r="AE2735" s="110">
        <f t="shared" si="624"/>
        <v>0</v>
      </c>
      <c r="AF2735" s="110">
        <f t="shared" si="625"/>
        <v>1</v>
      </c>
      <c r="AG2735" s="110">
        <f t="shared" si="626"/>
        <v>0</v>
      </c>
      <c r="AH2735" s="110">
        <f t="shared" si="627"/>
        <v>0</v>
      </c>
      <c r="AI2735" s="110">
        <f t="shared" si="628"/>
        <v>1</v>
      </c>
      <c r="AJ2735" s="100">
        <f>ROW()</f>
        <v>2735</v>
      </c>
      <c r="AK2735" s="100" t="e">
        <f>INDEX('BadRows RECART'!$C$2:$C$1207,MATCH(monthly_gwh_mw!AJ2735,'BadRows RECART'!$D$2:$D$1207,0))</f>
        <v>#N/A</v>
      </c>
    </row>
    <row r="2736" spans="1:37" ht="20">
      <c r="A2736" s="106" t="s">
        <v>3907</v>
      </c>
      <c r="B2736" s="106" t="s">
        <v>437</v>
      </c>
      <c r="C2736" s="106" t="s">
        <v>6313</v>
      </c>
      <c r="D2736" s="168">
        <v>2020</v>
      </c>
      <c r="E2736" s="168">
        <v>3</v>
      </c>
      <c r="F2736" s="169">
        <v>0</v>
      </c>
      <c r="G2736" s="212" t="s">
        <v>6314</v>
      </c>
      <c r="H2736" s="212" t="s">
        <v>6314</v>
      </c>
      <c r="I2736" s="106" t="s">
        <v>556</v>
      </c>
      <c r="K2736" s="83" t="s">
        <v>6314</v>
      </c>
      <c r="L2736" s="83" t="s">
        <v>6314</v>
      </c>
      <c r="M2736" s="45" t="str">
        <f>IF(
ISNA(INDEX(resources!E:E,MATCH(B2736,resources!B:B,0))),"fillme",
INDEX(resources!E:E,MATCH(B2736,resources!B:B,0)))</f>
        <v>transfer_purchase</v>
      </c>
      <c r="N2736" s="45">
        <v>1</v>
      </c>
      <c r="O2736" s="83" t="str">
        <f>IFERROR(INDEX(resources!K:K,MATCH(B2736,resources!B:B,0)),"fillme")</f>
        <v>unknown</v>
      </c>
      <c r="P2736" s="89" t="str">
        <f t="shared" si="616"/>
        <v>unknown_2020_3</v>
      </c>
      <c r="Q2736" s="87">
        <f>INDEX(elcc!G:G,MATCH(P2736,elcc!D:D,0))</f>
        <v>0</v>
      </c>
      <c r="R2736" s="89">
        <f t="shared" si="617"/>
        <v>1</v>
      </c>
      <c r="S2736" s="89" t="s">
        <v>6314</v>
      </c>
      <c r="T2736" s="89" t="s">
        <v>6314</v>
      </c>
      <c r="U2736" s="90" t="str">
        <f t="shared" si="618"/>
        <v>ok</v>
      </c>
      <c r="V2736" s="63" t="str">
        <f>INDEX(resources!F:F,MATCH(B2736,resources!B:B,0))</f>
        <v>special</v>
      </c>
      <c r="W2736" s="110">
        <f t="shared" si="619"/>
        <v>0</v>
      </c>
      <c r="X2736" s="110">
        <f t="shared" si="620"/>
        <v>0</v>
      </c>
      <c r="Y2736" s="110" t="str">
        <f t="shared" si="621"/>
        <v>transfer_purchase_raonly_na_CONFIDENTIAL</v>
      </c>
      <c r="Z2736" s="110">
        <f>IF(COUNTIFS($Y$2:Y2736,Y2736)=1,1,0)</f>
        <v>0</v>
      </c>
      <c r="AA2736" s="110">
        <f>SUM($Z$2:Z2736)*Z2736</f>
        <v>0</v>
      </c>
      <c r="AB2736" s="110">
        <f>COUNTIFS(resources!B:B,B2736)</f>
        <v>1</v>
      </c>
      <c r="AC2736" s="110">
        <f t="shared" si="622"/>
        <v>1</v>
      </c>
      <c r="AD2736" s="110">
        <f t="shared" si="623"/>
        <v>1</v>
      </c>
      <c r="AE2736" s="110">
        <f t="shared" si="624"/>
        <v>0</v>
      </c>
      <c r="AF2736" s="110">
        <f t="shared" si="625"/>
        <v>1</v>
      </c>
      <c r="AG2736" s="110">
        <f t="shared" si="626"/>
        <v>0</v>
      </c>
      <c r="AH2736" s="110">
        <f t="shared" si="627"/>
        <v>0</v>
      </c>
      <c r="AI2736" s="110">
        <f t="shared" si="628"/>
        <v>1</v>
      </c>
      <c r="AJ2736" s="100">
        <f>ROW()</f>
        <v>2736</v>
      </c>
      <c r="AK2736" s="100" t="e">
        <f>INDEX('BadRows RECART'!$C$2:$C$1207,MATCH(monthly_gwh_mw!AJ2736,'BadRows RECART'!$D$2:$D$1207,0))</f>
        <v>#N/A</v>
      </c>
    </row>
    <row r="2737" spans="1:37" ht="20">
      <c r="A2737" s="106" t="s">
        <v>3907</v>
      </c>
      <c r="B2737" s="106" t="s">
        <v>437</v>
      </c>
      <c r="C2737" s="106" t="s">
        <v>6313</v>
      </c>
      <c r="D2737" s="168">
        <v>2020</v>
      </c>
      <c r="E2737" s="168">
        <v>4</v>
      </c>
      <c r="F2737" s="169">
        <v>0</v>
      </c>
      <c r="G2737" s="212" t="s">
        <v>6314</v>
      </c>
      <c r="H2737" s="212" t="s">
        <v>6314</v>
      </c>
      <c r="I2737" s="106" t="s">
        <v>556</v>
      </c>
      <c r="K2737" s="83" t="s">
        <v>6314</v>
      </c>
      <c r="L2737" s="83" t="s">
        <v>6314</v>
      </c>
      <c r="M2737" s="45" t="str">
        <f>IF(
ISNA(INDEX(resources!E:E,MATCH(B2737,resources!B:B,0))),"fillme",
INDEX(resources!E:E,MATCH(B2737,resources!B:B,0)))</f>
        <v>transfer_purchase</v>
      </c>
      <c r="N2737" s="45">
        <v>1</v>
      </c>
      <c r="O2737" s="83" t="str">
        <f>IFERROR(INDEX(resources!K:K,MATCH(B2737,resources!B:B,0)),"fillme")</f>
        <v>unknown</v>
      </c>
      <c r="P2737" s="89" t="str">
        <f t="shared" si="616"/>
        <v>unknown_2020_4</v>
      </c>
      <c r="Q2737" s="87">
        <f>INDEX(elcc!G:G,MATCH(P2737,elcc!D:D,0))</f>
        <v>0</v>
      </c>
      <c r="R2737" s="89">
        <f t="shared" si="617"/>
        <v>1</v>
      </c>
      <c r="S2737" s="89" t="s">
        <v>6314</v>
      </c>
      <c r="T2737" s="89" t="s">
        <v>6314</v>
      </c>
      <c r="U2737" s="90" t="str">
        <f t="shared" si="618"/>
        <v>ok</v>
      </c>
      <c r="V2737" s="63" t="str">
        <f>INDEX(resources!F:F,MATCH(B2737,resources!B:B,0))</f>
        <v>special</v>
      </c>
      <c r="W2737" s="110">
        <f t="shared" si="619"/>
        <v>0</v>
      </c>
      <c r="X2737" s="110">
        <f t="shared" si="620"/>
        <v>0</v>
      </c>
      <c r="Y2737" s="110" t="str">
        <f t="shared" si="621"/>
        <v>transfer_purchase_raonly_na_CONFIDENTIAL</v>
      </c>
      <c r="Z2737" s="110">
        <f>IF(COUNTIFS($Y$2:Y2737,Y2737)=1,1,0)</f>
        <v>0</v>
      </c>
      <c r="AA2737" s="110">
        <f>SUM($Z$2:Z2737)*Z2737</f>
        <v>0</v>
      </c>
      <c r="AB2737" s="110">
        <f>COUNTIFS(resources!B:B,B2737)</f>
        <v>1</v>
      </c>
      <c r="AC2737" s="110">
        <f t="shared" si="622"/>
        <v>1</v>
      </c>
      <c r="AD2737" s="110">
        <f t="shared" si="623"/>
        <v>1</v>
      </c>
      <c r="AE2737" s="110">
        <f t="shared" si="624"/>
        <v>0</v>
      </c>
      <c r="AF2737" s="110">
        <f t="shared" si="625"/>
        <v>1</v>
      </c>
      <c r="AG2737" s="110">
        <f t="shared" si="626"/>
        <v>0</v>
      </c>
      <c r="AH2737" s="110">
        <f t="shared" si="627"/>
        <v>0</v>
      </c>
      <c r="AI2737" s="110">
        <f t="shared" si="628"/>
        <v>1</v>
      </c>
      <c r="AJ2737" s="100">
        <f>ROW()</f>
        <v>2737</v>
      </c>
      <c r="AK2737" s="100" t="e">
        <f>INDEX('BadRows RECART'!$C$2:$C$1207,MATCH(monthly_gwh_mw!AJ2737,'BadRows RECART'!$D$2:$D$1207,0))</f>
        <v>#N/A</v>
      </c>
    </row>
    <row r="2738" spans="1:37" ht="20">
      <c r="A2738" s="106" t="s">
        <v>3907</v>
      </c>
      <c r="B2738" s="106" t="s">
        <v>437</v>
      </c>
      <c r="C2738" s="106" t="s">
        <v>6313</v>
      </c>
      <c r="D2738" s="168">
        <v>2020</v>
      </c>
      <c r="E2738" s="168">
        <v>6</v>
      </c>
      <c r="F2738" s="169">
        <v>0</v>
      </c>
      <c r="G2738" s="212" t="s">
        <v>6314</v>
      </c>
      <c r="H2738" s="212" t="s">
        <v>6314</v>
      </c>
      <c r="I2738" s="106" t="s">
        <v>556</v>
      </c>
      <c r="K2738" s="83" t="s">
        <v>6314</v>
      </c>
      <c r="L2738" s="83" t="s">
        <v>6314</v>
      </c>
      <c r="M2738" s="45" t="str">
        <f>IF(
ISNA(INDEX(resources!E:E,MATCH(B2738,resources!B:B,0))),"fillme",
INDEX(resources!E:E,MATCH(B2738,resources!B:B,0)))</f>
        <v>transfer_purchase</v>
      </c>
      <c r="N2738" s="45">
        <v>1</v>
      </c>
      <c r="O2738" s="83" t="str">
        <f>IFERROR(INDEX(resources!K:K,MATCH(B2738,resources!B:B,0)),"fillme")</f>
        <v>unknown</v>
      </c>
      <c r="P2738" s="89" t="str">
        <f t="shared" si="616"/>
        <v>unknown_2020_6</v>
      </c>
      <c r="Q2738" s="87">
        <f>INDEX(elcc!G:G,MATCH(P2738,elcc!D:D,0))</f>
        <v>0</v>
      </c>
      <c r="R2738" s="89">
        <f t="shared" si="617"/>
        <v>1</v>
      </c>
      <c r="S2738" s="89" t="s">
        <v>6314</v>
      </c>
      <c r="T2738" s="89" t="s">
        <v>6314</v>
      </c>
      <c r="U2738" s="90" t="str">
        <f t="shared" si="618"/>
        <v>ok</v>
      </c>
      <c r="V2738" s="63" t="str">
        <f>INDEX(resources!F:F,MATCH(B2738,resources!B:B,0))</f>
        <v>special</v>
      </c>
      <c r="W2738" s="110">
        <f t="shared" si="619"/>
        <v>0</v>
      </c>
      <c r="X2738" s="110">
        <f t="shared" si="620"/>
        <v>0</v>
      </c>
      <c r="Y2738" s="110" t="str">
        <f t="shared" si="621"/>
        <v>transfer_purchase_raonly_na_CONFIDENTIAL</v>
      </c>
      <c r="Z2738" s="110">
        <f>IF(COUNTIFS($Y$2:Y2738,Y2738)=1,1,0)</f>
        <v>0</v>
      </c>
      <c r="AA2738" s="110">
        <f>SUM($Z$2:Z2738)*Z2738</f>
        <v>0</v>
      </c>
      <c r="AB2738" s="110">
        <f>COUNTIFS(resources!B:B,B2738)</f>
        <v>1</v>
      </c>
      <c r="AC2738" s="110">
        <f t="shared" si="622"/>
        <v>1</v>
      </c>
      <c r="AD2738" s="110">
        <f t="shared" si="623"/>
        <v>1</v>
      </c>
      <c r="AE2738" s="110">
        <f t="shared" si="624"/>
        <v>0</v>
      </c>
      <c r="AF2738" s="110">
        <f t="shared" si="625"/>
        <v>1</v>
      </c>
      <c r="AG2738" s="110">
        <f t="shared" si="626"/>
        <v>0</v>
      </c>
      <c r="AH2738" s="110">
        <f t="shared" si="627"/>
        <v>0</v>
      </c>
      <c r="AI2738" s="110">
        <f t="shared" si="628"/>
        <v>1</v>
      </c>
      <c r="AJ2738" s="100">
        <f>ROW()</f>
        <v>2738</v>
      </c>
      <c r="AK2738" s="100" t="e">
        <f>INDEX('BadRows RECART'!$C$2:$C$1207,MATCH(monthly_gwh_mw!AJ2738,'BadRows RECART'!$D$2:$D$1207,0))</f>
        <v>#N/A</v>
      </c>
    </row>
    <row r="2739" spans="1:37" ht="20">
      <c r="A2739" s="106" t="s">
        <v>3907</v>
      </c>
      <c r="B2739" s="106" t="s">
        <v>437</v>
      </c>
      <c r="C2739" s="106" t="s">
        <v>6313</v>
      </c>
      <c r="D2739" s="168">
        <v>2020</v>
      </c>
      <c r="E2739" s="168">
        <v>9</v>
      </c>
      <c r="F2739" s="169">
        <v>0</v>
      </c>
      <c r="G2739" s="212" t="s">
        <v>6314</v>
      </c>
      <c r="H2739" s="212" t="s">
        <v>6314</v>
      </c>
      <c r="I2739" s="106" t="s">
        <v>556</v>
      </c>
      <c r="K2739" s="83" t="s">
        <v>6314</v>
      </c>
      <c r="L2739" s="83" t="s">
        <v>6314</v>
      </c>
      <c r="M2739" s="45" t="str">
        <f>IF(
ISNA(INDEX(resources!E:E,MATCH(B2739,resources!B:B,0))),"fillme",
INDEX(resources!E:E,MATCH(B2739,resources!B:B,0)))</f>
        <v>transfer_purchase</v>
      </c>
      <c r="N2739" s="45">
        <v>1</v>
      </c>
      <c r="O2739" s="83" t="str">
        <f>IFERROR(INDEX(resources!K:K,MATCH(B2739,resources!B:B,0)),"fillme")</f>
        <v>unknown</v>
      </c>
      <c r="P2739" s="89" t="str">
        <f t="shared" si="616"/>
        <v>unknown_2020_9</v>
      </c>
      <c r="Q2739" s="87">
        <f>INDEX(elcc!G:G,MATCH(P2739,elcc!D:D,0))</f>
        <v>0</v>
      </c>
      <c r="R2739" s="89">
        <f t="shared" si="617"/>
        <v>1</v>
      </c>
      <c r="S2739" s="89" t="s">
        <v>6314</v>
      </c>
      <c r="T2739" s="89" t="s">
        <v>6314</v>
      </c>
      <c r="U2739" s="90" t="str">
        <f t="shared" si="618"/>
        <v>ok</v>
      </c>
      <c r="V2739" s="63" t="str">
        <f>INDEX(resources!F:F,MATCH(B2739,resources!B:B,0))</f>
        <v>special</v>
      </c>
      <c r="W2739" s="110">
        <f t="shared" si="619"/>
        <v>0</v>
      </c>
      <c r="X2739" s="110">
        <f t="shared" si="620"/>
        <v>0</v>
      </c>
      <c r="Y2739" s="110" t="str">
        <f t="shared" si="621"/>
        <v>transfer_purchase_raonly_na_CONFIDENTIAL</v>
      </c>
      <c r="Z2739" s="110">
        <f>IF(COUNTIFS($Y$2:Y2739,Y2739)=1,1,0)</f>
        <v>0</v>
      </c>
      <c r="AA2739" s="110">
        <f>SUM($Z$2:Z2739)*Z2739</f>
        <v>0</v>
      </c>
      <c r="AB2739" s="110">
        <f>COUNTIFS(resources!B:B,B2739)</f>
        <v>1</v>
      </c>
      <c r="AC2739" s="110">
        <f t="shared" si="622"/>
        <v>1</v>
      </c>
      <c r="AD2739" s="110">
        <f t="shared" si="623"/>
        <v>1</v>
      </c>
      <c r="AE2739" s="110">
        <f t="shared" si="624"/>
        <v>0</v>
      </c>
      <c r="AF2739" s="110">
        <f t="shared" si="625"/>
        <v>1</v>
      </c>
      <c r="AG2739" s="110">
        <f t="shared" si="626"/>
        <v>0</v>
      </c>
      <c r="AH2739" s="110">
        <f t="shared" si="627"/>
        <v>0</v>
      </c>
      <c r="AI2739" s="110">
        <f t="shared" si="628"/>
        <v>1</v>
      </c>
      <c r="AJ2739" s="100">
        <f>ROW()</f>
        <v>2739</v>
      </c>
      <c r="AK2739" s="100" t="e">
        <f>INDEX('BadRows RECART'!$C$2:$C$1207,MATCH(monthly_gwh_mw!AJ2739,'BadRows RECART'!$D$2:$D$1207,0))</f>
        <v>#N/A</v>
      </c>
    </row>
    <row r="2740" spans="1:37" ht="20">
      <c r="A2740" s="106" t="s">
        <v>3907</v>
      </c>
      <c r="B2740" s="106" t="s">
        <v>437</v>
      </c>
      <c r="C2740" s="106" t="s">
        <v>6313</v>
      </c>
      <c r="D2740" s="168">
        <v>2020</v>
      </c>
      <c r="E2740" s="168">
        <v>10</v>
      </c>
      <c r="F2740" s="169">
        <v>0</v>
      </c>
      <c r="G2740" s="212" t="s">
        <v>6314</v>
      </c>
      <c r="H2740" s="212" t="s">
        <v>6314</v>
      </c>
      <c r="I2740" s="106" t="s">
        <v>556</v>
      </c>
      <c r="K2740" s="83" t="s">
        <v>6314</v>
      </c>
      <c r="L2740" s="83" t="s">
        <v>6314</v>
      </c>
      <c r="M2740" s="45" t="str">
        <f>IF(
ISNA(INDEX(resources!E:E,MATCH(B2740,resources!B:B,0))),"fillme",
INDEX(resources!E:E,MATCH(B2740,resources!B:B,0)))</f>
        <v>transfer_purchase</v>
      </c>
      <c r="N2740" s="45">
        <v>1</v>
      </c>
      <c r="O2740" s="83" t="str">
        <f>IFERROR(INDEX(resources!K:K,MATCH(B2740,resources!B:B,0)),"fillme")</f>
        <v>unknown</v>
      </c>
      <c r="P2740" s="89" t="str">
        <f t="shared" si="616"/>
        <v>unknown_2020_10</v>
      </c>
      <c r="Q2740" s="87">
        <f>INDEX(elcc!G:G,MATCH(P2740,elcc!D:D,0))</f>
        <v>0</v>
      </c>
      <c r="R2740" s="89">
        <f t="shared" si="617"/>
        <v>1</v>
      </c>
      <c r="S2740" s="89" t="s">
        <v>6314</v>
      </c>
      <c r="T2740" s="89" t="s">
        <v>6314</v>
      </c>
      <c r="U2740" s="90" t="str">
        <f t="shared" si="618"/>
        <v>ok</v>
      </c>
      <c r="V2740" s="63" t="str">
        <f>INDEX(resources!F:F,MATCH(B2740,resources!B:B,0))</f>
        <v>special</v>
      </c>
      <c r="W2740" s="110">
        <f t="shared" si="619"/>
        <v>0</v>
      </c>
      <c r="X2740" s="110">
        <f t="shared" si="620"/>
        <v>0</v>
      </c>
      <c r="Y2740" s="110" t="str">
        <f t="shared" si="621"/>
        <v>transfer_purchase_raonly_na_CONFIDENTIAL</v>
      </c>
      <c r="Z2740" s="110">
        <f>IF(COUNTIFS($Y$2:Y2740,Y2740)=1,1,0)</f>
        <v>0</v>
      </c>
      <c r="AA2740" s="110">
        <f>SUM($Z$2:Z2740)*Z2740</f>
        <v>0</v>
      </c>
      <c r="AB2740" s="110">
        <f>COUNTIFS(resources!B:B,B2740)</f>
        <v>1</v>
      </c>
      <c r="AC2740" s="110">
        <f t="shared" si="622"/>
        <v>1</v>
      </c>
      <c r="AD2740" s="110">
        <f t="shared" si="623"/>
        <v>1</v>
      </c>
      <c r="AE2740" s="110">
        <f t="shared" si="624"/>
        <v>0</v>
      </c>
      <c r="AF2740" s="110">
        <f t="shared" si="625"/>
        <v>1</v>
      </c>
      <c r="AG2740" s="110">
        <f t="shared" si="626"/>
        <v>0</v>
      </c>
      <c r="AH2740" s="110">
        <f t="shared" si="627"/>
        <v>0</v>
      </c>
      <c r="AI2740" s="110">
        <f t="shared" si="628"/>
        <v>1</v>
      </c>
      <c r="AJ2740" s="100">
        <f>ROW()</f>
        <v>2740</v>
      </c>
      <c r="AK2740" s="100" t="e">
        <f>INDEX('BadRows RECART'!$C$2:$C$1207,MATCH(monthly_gwh_mw!AJ2740,'BadRows RECART'!$D$2:$D$1207,0))</f>
        <v>#N/A</v>
      </c>
    </row>
    <row r="2741" spans="1:37" ht="20">
      <c r="A2741" s="106" t="s">
        <v>3907</v>
      </c>
      <c r="B2741" s="106" t="s">
        <v>437</v>
      </c>
      <c r="C2741" s="106" t="s">
        <v>6313</v>
      </c>
      <c r="D2741" s="168">
        <v>2020</v>
      </c>
      <c r="E2741" s="168">
        <v>11</v>
      </c>
      <c r="F2741" s="169">
        <v>0</v>
      </c>
      <c r="G2741" s="212" t="s">
        <v>6314</v>
      </c>
      <c r="H2741" s="212" t="s">
        <v>6314</v>
      </c>
      <c r="I2741" s="106" t="s">
        <v>556</v>
      </c>
      <c r="K2741" s="83" t="s">
        <v>6314</v>
      </c>
      <c r="L2741" s="83" t="s">
        <v>6314</v>
      </c>
      <c r="M2741" s="45" t="str">
        <f>IF(
ISNA(INDEX(resources!E:E,MATCH(B2741,resources!B:B,0))),"fillme",
INDEX(resources!E:E,MATCH(B2741,resources!B:B,0)))</f>
        <v>transfer_purchase</v>
      </c>
      <c r="N2741" s="45">
        <v>1</v>
      </c>
      <c r="O2741" s="83" t="str">
        <f>IFERROR(INDEX(resources!K:K,MATCH(B2741,resources!B:B,0)),"fillme")</f>
        <v>unknown</v>
      </c>
      <c r="P2741" s="89" t="str">
        <f t="shared" si="616"/>
        <v>unknown_2020_11</v>
      </c>
      <c r="Q2741" s="87">
        <f>INDEX(elcc!G:G,MATCH(P2741,elcc!D:D,0))</f>
        <v>0</v>
      </c>
      <c r="R2741" s="89">
        <f t="shared" si="617"/>
        <v>1</v>
      </c>
      <c r="S2741" s="89" t="s">
        <v>6314</v>
      </c>
      <c r="T2741" s="89" t="s">
        <v>6314</v>
      </c>
      <c r="U2741" s="90" t="str">
        <f t="shared" si="618"/>
        <v>ok</v>
      </c>
      <c r="V2741" s="63" t="str">
        <f>INDEX(resources!F:F,MATCH(B2741,resources!B:B,0))</f>
        <v>special</v>
      </c>
      <c r="W2741" s="110">
        <f t="shared" si="619"/>
        <v>0</v>
      </c>
      <c r="X2741" s="110">
        <f t="shared" si="620"/>
        <v>0</v>
      </c>
      <c r="Y2741" s="110" t="str">
        <f t="shared" si="621"/>
        <v>transfer_purchase_raonly_na_CONFIDENTIAL</v>
      </c>
      <c r="Z2741" s="110">
        <f>IF(COUNTIFS($Y$2:Y2741,Y2741)=1,1,0)</f>
        <v>0</v>
      </c>
      <c r="AA2741" s="110">
        <f>SUM($Z$2:Z2741)*Z2741</f>
        <v>0</v>
      </c>
      <c r="AB2741" s="110">
        <f>COUNTIFS(resources!B:B,B2741)</f>
        <v>1</v>
      </c>
      <c r="AC2741" s="110">
        <f t="shared" si="622"/>
        <v>1</v>
      </c>
      <c r="AD2741" s="110">
        <f t="shared" si="623"/>
        <v>1</v>
      </c>
      <c r="AE2741" s="110">
        <f t="shared" si="624"/>
        <v>0</v>
      </c>
      <c r="AF2741" s="110">
        <f t="shared" si="625"/>
        <v>1</v>
      </c>
      <c r="AG2741" s="110">
        <f t="shared" si="626"/>
        <v>0</v>
      </c>
      <c r="AH2741" s="110">
        <f t="shared" si="627"/>
        <v>0</v>
      </c>
      <c r="AI2741" s="110">
        <f t="shared" si="628"/>
        <v>1</v>
      </c>
      <c r="AJ2741" s="100">
        <f>ROW()</f>
        <v>2741</v>
      </c>
      <c r="AK2741" s="100" t="e">
        <f>INDEX('BadRows RECART'!$C$2:$C$1207,MATCH(monthly_gwh_mw!AJ2741,'BadRows RECART'!$D$2:$D$1207,0))</f>
        <v>#N/A</v>
      </c>
    </row>
    <row r="2742" spans="1:37" ht="20">
      <c r="A2742" s="106" t="s">
        <v>3907</v>
      </c>
      <c r="B2742" s="106" t="s">
        <v>437</v>
      </c>
      <c r="C2742" s="106" t="s">
        <v>6313</v>
      </c>
      <c r="D2742" s="168">
        <v>2020</v>
      </c>
      <c r="E2742" s="168">
        <v>12</v>
      </c>
      <c r="F2742" s="169">
        <v>0</v>
      </c>
      <c r="G2742" s="212" t="s">
        <v>6314</v>
      </c>
      <c r="H2742" s="212" t="s">
        <v>6314</v>
      </c>
      <c r="I2742" s="106" t="s">
        <v>556</v>
      </c>
      <c r="K2742" s="83" t="s">
        <v>6314</v>
      </c>
      <c r="L2742" s="83" t="s">
        <v>6314</v>
      </c>
      <c r="M2742" s="45" t="str">
        <f>IF(
ISNA(INDEX(resources!E:E,MATCH(B2742,resources!B:B,0))),"fillme",
INDEX(resources!E:E,MATCH(B2742,resources!B:B,0)))</f>
        <v>transfer_purchase</v>
      </c>
      <c r="N2742" s="45">
        <v>1</v>
      </c>
      <c r="O2742" s="83" t="str">
        <f>IFERROR(INDEX(resources!K:K,MATCH(B2742,resources!B:B,0)),"fillme")</f>
        <v>unknown</v>
      </c>
      <c r="P2742" s="89" t="str">
        <f t="shared" si="616"/>
        <v>unknown_2020_12</v>
      </c>
      <c r="Q2742" s="87">
        <f>INDEX(elcc!G:G,MATCH(P2742,elcc!D:D,0))</f>
        <v>0</v>
      </c>
      <c r="R2742" s="89">
        <f t="shared" si="617"/>
        <v>1</v>
      </c>
      <c r="S2742" s="89" t="s">
        <v>6314</v>
      </c>
      <c r="T2742" s="89" t="s">
        <v>6314</v>
      </c>
      <c r="U2742" s="90" t="str">
        <f t="shared" si="618"/>
        <v>ok</v>
      </c>
      <c r="V2742" s="63" t="str">
        <f>INDEX(resources!F:F,MATCH(B2742,resources!B:B,0))</f>
        <v>special</v>
      </c>
      <c r="W2742" s="110">
        <f t="shared" si="619"/>
        <v>0</v>
      </c>
      <c r="X2742" s="110">
        <f t="shared" si="620"/>
        <v>0</v>
      </c>
      <c r="Y2742" s="110" t="str">
        <f t="shared" si="621"/>
        <v>transfer_purchase_raonly_na_CONFIDENTIAL</v>
      </c>
      <c r="Z2742" s="110">
        <f>IF(COUNTIFS($Y$2:Y2742,Y2742)=1,1,0)</f>
        <v>0</v>
      </c>
      <c r="AA2742" s="110">
        <f>SUM($Z$2:Z2742)*Z2742</f>
        <v>0</v>
      </c>
      <c r="AB2742" s="110">
        <f>COUNTIFS(resources!B:B,B2742)</f>
        <v>1</v>
      </c>
      <c r="AC2742" s="110">
        <f t="shared" si="622"/>
        <v>1</v>
      </c>
      <c r="AD2742" s="110">
        <f t="shared" si="623"/>
        <v>1</v>
      </c>
      <c r="AE2742" s="110">
        <f t="shared" si="624"/>
        <v>0</v>
      </c>
      <c r="AF2742" s="110">
        <f t="shared" si="625"/>
        <v>1</v>
      </c>
      <c r="AG2742" s="110">
        <f t="shared" si="626"/>
        <v>0</v>
      </c>
      <c r="AH2742" s="110">
        <f t="shared" si="627"/>
        <v>0</v>
      </c>
      <c r="AI2742" s="110">
        <f t="shared" si="628"/>
        <v>1</v>
      </c>
      <c r="AJ2742" s="100">
        <f>ROW()</f>
        <v>2742</v>
      </c>
      <c r="AK2742" s="100" t="e">
        <f>INDEX('BadRows RECART'!$C$2:$C$1207,MATCH(monthly_gwh_mw!AJ2742,'BadRows RECART'!$D$2:$D$1207,0))</f>
        <v>#N/A</v>
      </c>
    </row>
    <row r="2743" spans="1:37" ht="20">
      <c r="A2743" s="106" t="s">
        <v>3907</v>
      </c>
      <c r="B2743" s="106" t="s">
        <v>437</v>
      </c>
      <c r="C2743" s="106" t="s">
        <v>6313</v>
      </c>
      <c r="D2743" s="168">
        <v>2020</v>
      </c>
      <c r="E2743" s="168">
        <v>3</v>
      </c>
      <c r="F2743" s="169">
        <v>0</v>
      </c>
      <c r="G2743" s="212" t="s">
        <v>6314</v>
      </c>
      <c r="H2743" s="212" t="s">
        <v>6314</v>
      </c>
      <c r="I2743" s="106" t="s">
        <v>556</v>
      </c>
      <c r="K2743" s="83" t="s">
        <v>6314</v>
      </c>
      <c r="L2743" s="83" t="s">
        <v>6314</v>
      </c>
      <c r="M2743" s="45" t="str">
        <f>IF(
ISNA(INDEX(resources!E:E,MATCH(B2743,resources!B:B,0))),"fillme",
INDEX(resources!E:E,MATCH(B2743,resources!B:B,0)))</f>
        <v>transfer_purchase</v>
      </c>
      <c r="N2743" s="45">
        <v>1</v>
      </c>
      <c r="O2743" s="83" t="str">
        <f>IFERROR(INDEX(resources!K:K,MATCH(B2743,resources!B:B,0)),"fillme")</f>
        <v>unknown</v>
      </c>
      <c r="P2743" s="89" t="str">
        <f t="shared" si="616"/>
        <v>unknown_2020_3</v>
      </c>
      <c r="Q2743" s="87">
        <f>INDEX(elcc!G:G,MATCH(P2743,elcc!D:D,0))</f>
        <v>0</v>
      </c>
      <c r="R2743" s="89">
        <f t="shared" si="617"/>
        <v>1</v>
      </c>
      <c r="S2743" s="89" t="s">
        <v>6314</v>
      </c>
      <c r="T2743" s="89" t="s">
        <v>6314</v>
      </c>
      <c r="U2743" s="90" t="str">
        <f t="shared" si="618"/>
        <v>ok</v>
      </c>
      <c r="V2743" s="63" t="str">
        <f>INDEX(resources!F:F,MATCH(B2743,resources!B:B,0))</f>
        <v>special</v>
      </c>
      <c r="W2743" s="110">
        <f t="shared" si="619"/>
        <v>0</v>
      </c>
      <c r="X2743" s="110">
        <f t="shared" si="620"/>
        <v>0</v>
      </c>
      <c r="Y2743" s="110" t="str">
        <f t="shared" si="621"/>
        <v>transfer_purchase_raonly_na_CONFIDENTIAL</v>
      </c>
      <c r="Z2743" s="110">
        <f>IF(COUNTIFS($Y$2:Y2743,Y2743)=1,1,0)</f>
        <v>0</v>
      </c>
      <c r="AA2743" s="110">
        <f>SUM($Z$2:Z2743)*Z2743</f>
        <v>0</v>
      </c>
      <c r="AB2743" s="110">
        <f>COUNTIFS(resources!B:B,B2743)</f>
        <v>1</v>
      </c>
      <c r="AC2743" s="110">
        <f t="shared" si="622"/>
        <v>1</v>
      </c>
      <c r="AD2743" s="110">
        <f t="shared" si="623"/>
        <v>1</v>
      </c>
      <c r="AE2743" s="110">
        <f t="shared" si="624"/>
        <v>0</v>
      </c>
      <c r="AF2743" s="110">
        <f t="shared" si="625"/>
        <v>1</v>
      </c>
      <c r="AG2743" s="110">
        <f t="shared" si="626"/>
        <v>0</v>
      </c>
      <c r="AH2743" s="110">
        <f t="shared" si="627"/>
        <v>0</v>
      </c>
      <c r="AI2743" s="110">
        <f t="shared" si="628"/>
        <v>1</v>
      </c>
      <c r="AJ2743" s="100">
        <f>ROW()</f>
        <v>2743</v>
      </c>
      <c r="AK2743" s="100" t="e">
        <f>INDEX('BadRows RECART'!$C$2:$C$1207,MATCH(monthly_gwh_mw!AJ2743,'BadRows RECART'!$D$2:$D$1207,0))</f>
        <v>#N/A</v>
      </c>
    </row>
    <row r="2744" spans="1:37" ht="20">
      <c r="A2744" s="106" t="s">
        <v>3907</v>
      </c>
      <c r="B2744" s="106" t="s">
        <v>437</v>
      </c>
      <c r="C2744" s="106" t="s">
        <v>6313</v>
      </c>
      <c r="D2744" s="168">
        <v>2020</v>
      </c>
      <c r="E2744" s="168">
        <v>4</v>
      </c>
      <c r="F2744" s="169">
        <v>0</v>
      </c>
      <c r="G2744" s="212" t="s">
        <v>6314</v>
      </c>
      <c r="H2744" s="212" t="s">
        <v>6314</v>
      </c>
      <c r="I2744" s="106" t="s">
        <v>556</v>
      </c>
      <c r="K2744" s="83" t="s">
        <v>6314</v>
      </c>
      <c r="L2744" s="83" t="s">
        <v>6314</v>
      </c>
      <c r="M2744" s="45" t="str">
        <f>IF(
ISNA(INDEX(resources!E:E,MATCH(B2744,resources!B:B,0))),"fillme",
INDEX(resources!E:E,MATCH(B2744,resources!B:B,0)))</f>
        <v>transfer_purchase</v>
      </c>
      <c r="N2744" s="45">
        <v>1</v>
      </c>
      <c r="O2744" s="83" t="str">
        <f>IFERROR(INDEX(resources!K:K,MATCH(B2744,resources!B:B,0)),"fillme")</f>
        <v>unknown</v>
      </c>
      <c r="P2744" s="89" t="str">
        <f t="shared" si="616"/>
        <v>unknown_2020_4</v>
      </c>
      <c r="Q2744" s="87">
        <f>INDEX(elcc!G:G,MATCH(P2744,elcc!D:D,0))</f>
        <v>0</v>
      </c>
      <c r="R2744" s="89">
        <f t="shared" si="617"/>
        <v>1</v>
      </c>
      <c r="S2744" s="89" t="s">
        <v>6314</v>
      </c>
      <c r="T2744" s="89" t="s">
        <v>6314</v>
      </c>
      <c r="U2744" s="90" t="str">
        <f t="shared" si="618"/>
        <v>ok</v>
      </c>
      <c r="V2744" s="63" t="str">
        <f>INDEX(resources!F:F,MATCH(B2744,resources!B:B,0))</f>
        <v>special</v>
      </c>
      <c r="W2744" s="110">
        <f t="shared" si="619"/>
        <v>0</v>
      </c>
      <c r="X2744" s="110">
        <f t="shared" si="620"/>
        <v>0</v>
      </c>
      <c r="Y2744" s="110" t="str">
        <f t="shared" si="621"/>
        <v>transfer_purchase_raonly_na_CONFIDENTIAL</v>
      </c>
      <c r="Z2744" s="110">
        <f>IF(COUNTIFS($Y$2:Y2744,Y2744)=1,1,0)</f>
        <v>0</v>
      </c>
      <c r="AA2744" s="110">
        <f>SUM($Z$2:Z2744)*Z2744</f>
        <v>0</v>
      </c>
      <c r="AB2744" s="110">
        <f>COUNTIFS(resources!B:B,B2744)</f>
        <v>1</v>
      </c>
      <c r="AC2744" s="110">
        <f t="shared" si="622"/>
        <v>1</v>
      </c>
      <c r="AD2744" s="110">
        <f t="shared" si="623"/>
        <v>1</v>
      </c>
      <c r="AE2744" s="110">
        <f t="shared" si="624"/>
        <v>0</v>
      </c>
      <c r="AF2744" s="110">
        <f t="shared" si="625"/>
        <v>1</v>
      </c>
      <c r="AG2744" s="110">
        <f t="shared" si="626"/>
        <v>0</v>
      </c>
      <c r="AH2744" s="110">
        <f t="shared" si="627"/>
        <v>0</v>
      </c>
      <c r="AI2744" s="110">
        <f t="shared" si="628"/>
        <v>1</v>
      </c>
      <c r="AJ2744" s="100">
        <f>ROW()</f>
        <v>2744</v>
      </c>
      <c r="AK2744" s="100" t="e">
        <f>INDEX('BadRows RECART'!$C$2:$C$1207,MATCH(monthly_gwh_mw!AJ2744,'BadRows RECART'!$D$2:$D$1207,0))</f>
        <v>#N/A</v>
      </c>
    </row>
    <row r="2745" spans="1:37" ht="20">
      <c r="A2745" s="106" t="s">
        <v>3907</v>
      </c>
      <c r="B2745" s="106" t="s">
        <v>437</v>
      </c>
      <c r="C2745" s="106" t="s">
        <v>6313</v>
      </c>
      <c r="D2745" s="168">
        <v>2020</v>
      </c>
      <c r="E2745" s="168">
        <v>5</v>
      </c>
      <c r="F2745" s="169">
        <v>0</v>
      </c>
      <c r="G2745" s="212" t="s">
        <v>6314</v>
      </c>
      <c r="H2745" s="212" t="s">
        <v>6314</v>
      </c>
      <c r="I2745" s="106" t="s">
        <v>556</v>
      </c>
      <c r="K2745" s="83" t="s">
        <v>6314</v>
      </c>
      <c r="L2745" s="83" t="s">
        <v>6314</v>
      </c>
      <c r="M2745" s="45" t="str">
        <f>IF(
ISNA(INDEX(resources!E:E,MATCH(B2745,resources!B:B,0))),"fillme",
INDEX(resources!E:E,MATCH(B2745,resources!B:B,0)))</f>
        <v>transfer_purchase</v>
      </c>
      <c r="N2745" s="45">
        <v>1</v>
      </c>
      <c r="O2745" s="83" t="str">
        <f>IFERROR(INDEX(resources!K:K,MATCH(B2745,resources!B:B,0)),"fillme")</f>
        <v>unknown</v>
      </c>
      <c r="P2745" s="89" t="str">
        <f t="shared" si="616"/>
        <v>unknown_2020_5</v>
      </c>
      <c r="Q2745" s="87">
        <f>INDEX(elcc!G:G,MATCH(P2745,elcc!D:D,0))</f>
        <v>0</v>
      </c>
      <c r="R2745" s="89">
        <f t="shared" si="617"/>
        <v>1</v>
      </c>
      <c r="S2745" s="89" t="s">
        <v>6314</v>
      </c>
      <c r="T2745" s="89" t="s">
        <v>6314</v>
      </c>
      <c r="U2745" s="90" t="str">
        <f t="shared" si="618"/>
        <v>ok</v>
      </c>
      <c r="V2745" s="63" t="str">
        <f>INDEX(resources!F:F,MATCH(B2745,resources!B:B,0))</f>
        <v>special</v>
      </c>
      <c r="W2745" s="110">
        <f t="shared" si="619"/>
        <v>0</v>
      </c>
      <c r="X2745" s="110">
        <f t="shared" si="620"/>
        <v>0</v>
      </c>
      <c r="Y2745" s="110" t="str">
        <f t="shared" si="621"/>
        <v>transfer_purchase_raonly_na_CONFIDENTIAL</v>
      </c>
      <c r="Z2745" s="110">
        <f>IF(COUNTIFS($Y$2:Y2745,Y2745)=1,1,0)</f>
        <v>0</v>
      </c>
      <c r="AA2745" s="110">
        <f>SUM($Z$2:Z2745)*Z2745</f>
        <v>0</v>
      </c>
      <c r="AB2745" s="110">
        <f>COUNTIFS(resources!B:B,B2745)</f>
        <v>1</v>
      </c>
      <c r="AC2745" s="110">
        <f t="shared" si="622"/>
        <v>1</v>
      </c>
      <c r="AD2745" s="110">
        <f t="shared" si="623"/>
        <v>1</v>
      </c>
      <c r="AE2745" s="110">
        <f t="shared" si="624"/>
        <v>0</v>
      </c>
      <c r="AF2745" s="110">
        <f t="shared" si="625"/>
        <v>1</v>
      </c>
      <c r="AG2745" s="110">
        <f t="shared" si="626"/>
        <v>0</v>
      </c>
      <c r="AH2745" s="110">
        <f t="shared" si="627"/>
        <v>0</v>
      </c>
      <c r="AI2745" s="110">
        <f t="shared" si="628"/>
        <v>1</v>
      </c>
      <c r="AJ2745" s="100">
        <f>ROW()</f>
        <v>2745</v>
      </c>
      <c r="AK2745" s="100" t="e">
        <f>INDEX('BadRows RECART'!$C$2:$C$1207,MATCH(monthly_gwh_mw!AJ2745,'BadRows RECART'!$D$2:$D$1207,0))</f>
        <v>#N/A</v>
      </c>
    </row>
    <row r="2746" spans="1:37" ht="20">
      <c r="A2746" s="106" t="s">
        <v>3907</v>
      </c>
      <c r="B2746" s="106" t="s">
        <v>437</v>
      </c>
      <c r="C2746" s="106" t="s">
        <v>6313</v>
      </c>
      <c r="D2746" s="168">
        <v>2020</v>
      </c>
      <c r="E2746" s="168">
        <v>7</v>
      </c>
      <c r="F2746" s="169">
        <v>0</v>
      </c>
      <c r="G2746" s="212" t="s">
        <v>6314</v>
      </c>
      <c r="H2746" s="212" t="s">
        <v>6314</v>
      </c>
      <c r="I2746" s="106" t="s">
        <v>556</v>
      </c>
      <c r="K2746" s="83" t="s">
        <v>6314</v>
      </c>
      <c r="L2746" s="83" t="s">
        <v>6314</v>
      </c>
      <c r="M2746" s="45" t="str">
        <f>IF(
ISNA(INDEX(resources!E:E,MATCH(B2746,resources!B:B,0))),"fillme",
INDEX(resources!E:E,MATCH(B2746,resources!B:B,0)))</f>
        <v>transfer_purchase</v>
      </c>
      <c r="N2746" s="45">
        <v>1</v>
      </c>
      <c r="O2746" s="83" t="str">
        <f>IFERROR(INDEX(resources!K:K,MATCH(B2746,resources!B:B,0)),"fillme")</f>
        <v>unknown</v>
      </c>
      <c r="P2746" s="89" t="str">
        <f t="shared" si="616"/>
        <v>unknown_2020_7</v>
      </c>
      <c r="Q2746" s="87">
        <f>INDEX(elcc!G:G,MATCH(P2746,elcc!D:D,0))</f>
        <v>0</v>
      </c>
      <c r="R2746" s="89">
        <f t="shared" si="617"/>
        <v>1</v>
      </c>
      <c r="S2746" s="89" t="s">
        <v>6314</v>
      </c>
      <c r="T2746" s="89" t="s">
        <v>6314</v>
      </c>
      <c r="U2746" s="90" t="str">
        <f t="shared" si="618"/>
        <v>ok</v>
      </c>
      <c r="V2746" s="63" t="str">
        <f>INDEX(resources!F:F,MATCH(B2746,resources!B:B,0))</f>
        <v>special</v>
      </c>
      <c r="W2746" s="110">
        <f t="shared" si="619"/>
        <v>0</v>
      </c>
      <c r="X2746" s="110">
        <f t="shared" si="620"/>
        <v>0</v>
      </c>
      <c r="Y2746" s="110" t="str">
        <f t="shared" si="621"/>
        <v>transfer_purchase_raonly_na_CONFIDENTIAL</v>
      </c>
      <c r="Z2746" s="110">
        <f>IF(COUNTIFS($Y$2:Y2746,Y2746)=1,1,0)</f>
        <v>0</v>
      </c>
      <c r="AA2746" s="110">
        <f>SUM($Z$2:Z2746)*Z2746</f>
        <v>0</v>
      </c>
      <c r="AB2746" s="110">
        <f>COUNTIFS(resources!B:B,B2746)</f>
        <v>1</v>
      </c>
      <c r="AC2746" s="110">
        <f t="shared" si="622"/>
        <v>1</v>
      </c>
      <c r="AD2746" s="110">
        <f t="shared" si="623"/>
        <v>1</v>
      </c>
      <c r="AE2746" s="110">
        <f t="shared" si="624"/>
        <v>0</v>
      </c>
      <c r="AF2746" s="110">
        <f t="shared" si="625"/>
        <v>1</v>
      </c>
      <c r="AG2746" s="110">
        <f t="shared" si="626"/>
        <v>0</v>
      </c>
      <c r="AH2746" s="110">
        <f t="shared" si="627"/>
        <v>0</v>
      </c>
      <c r="AI2746" s="110">
        <f t="shared" si="628"/>
        <v>1</v>
      </c>
      <c r="AJ2746" s="100">
        <f>ROW()</f>
        <v>2746</v>
      </c>
      <c r="AK2746" s="100" t="e">
        <f>INDEX('BadRows RECART'!$C$2:$C$1207,MATCH(monthly_gwh_mw!AJ2746,'BadRows RECART'!$D$2:$D$1207,0))</f>
        <v>#N/A</v>
      </c>
    </row>
    <row r="2747" spans="1:37" ht="20">
      <c r="A2747" s="106" t="s">
        <v>3907</v>
      </c>
      <c r="B2747" s="106" t="s">
        <v>437</v>
      </c>
      <c r="C2747" s="106" t="s">
        <v>6313</v>
      </c>
      <c r="D2747" s="168">
        <v>2020</v>
      </c>
      <c r="E2747" s="168">
        <v>8</v>
      </c>
      <c r="F2747" s="169">
        <v>0</v>
      </c>
      <c r="G2747" s="212" t="s">
        <v>6314</v>
      </c>
      <c r="H2747" s="212" t="s">
        <v>6314</v>
      </c>
      <c r="I2747" s="106" t="s">
        <v>556</v>
      </c>
      <c r="K2747" s="83" t="s">
        <v>6314</v>
      </c>
      <c r="L2747" s="83" t="s">
        <v>6314</v>
      </c>
      <c r="M2747" s="45" t="str">
        <f>IF(
ISNA(INDEX(resources!E:E,MATCH(B2747,resources!B:B,0))),"fillme",
INDEX(resources!E:E,MATCH(B2747,resources!B:B,0)))</f>
        <v>transfer_purchase</v>
      </c>
      <c r="N2747" s="45">
        <v>1</v>
      </c>
      <c r="O2747" s="83" t="str">
        <f>IFERROR(INDEX(resources!K:K,MATCH(B2747,resources!B:B,0)),"fillme")</f>
        <v>unknown</v>
      </c>
      <c r="P2747" s="89" t="str">
        <f t="shared" si="616"/>
        <v>unknown_2020_8</v>
      </c>
      <c r="Q2747" s="87">
        <f>INDEX(elcc!G:G,MATCH(P2747,elcc!D:D,0))</f>
        <v>0</v>
      </c>
      <c r="R2747" s="89">
        <f t="shared" si="617"/>
        <v>1</v>
      </c>
      <c r="S2747" s="89" t="s">
        <v>6314</v>
      </c>
      <c r="T2747" s="89" t="s">
        <v>6314</v>
      </c>
      <c r="U2747" s="90" t="str">
        <f t="shared" si="618"/>
        <v>ok</v>
      </c>
      <c r="V2747" s="63" t="str">
        <f>INDEX(resources!F:F,MATCH(B2747,resources!B:B,0))</f>
        <v>special</v>
      </c>
      <c r="W2747" s="110">
        <f t="shared" si="619"/>
        <v>0</v>
      </c>
      <c r="X2747" s="110">
        <f t="shared" si="620"/>
        <v>0</v>
      </c>
      <c r="Y2747" s="110" t="str">
        <f t="shared" si="621"/>
        <v>transfer_purchase_raonly_na_CONFIDENTIAL</v>
      </c>
      <c r="Z2747" s="110">
        <f>IF(COUNTIFS($Y$2:Y2747,Y2747)=1,1,0)</f>
        <v>0</v>
      </c>
      <c r="AA2747" s="110">
        <f>SUM($Z$2:Z2747)*Z2747</f>
        <v>0</v>
      </c>
      <c r="AB2747" s="110">
        <f>COUNTIFS(resources!B:B,B2747)</f>
        <v>1</v>
      </c>
      <c r="AC2747" s="110">
        <f t="shared" si="622"/>
        <v>1</v>
      </c>
      <c r="AD2747" s="110">
        <f t="shared" si="623"/>
        <v>1</v>
      </c>
      <c r="AE2747" s="110">
        <f t="shared" si="624"/>
        <v>0</v>
      </c>
      <c r="AF2747" s="110">
        <f t="shared" si="625"/>
        <v>1</v>
      </c>
      <c r="AG2747" s="110">
        <f t="shared" si="626"/>
        <v>0</v>
      </c>
      <c r="AH2747" s="110">
        <f t="shared" si="627"/>
        <v>0</v>
      </c>
      <c r="AI2747" s="110">
        <f t="shared" si="628"/>
        <v>1</v>
      </c>
      <c r="AJ2747" s="100">
        <f>ROW()</f>
        <v>2747</v>
      </c>
      <c r="AK2747" s="100" t="e">
        <f>INDEX('BadRows RECART'!$C$2:$C$1207,MATCH(monthly_gwh_mw!AJ2747,'BadRows RECART'!$D$2:$D$1207,0))</f>
        <v>#N/A</v>
      </c>
    </row>
    <row r="2748" spans="1:37" ht="20">
      <c r="A2748" s="106" t="s">
        <v>3907</v>
      </c>
      <c r="B2748" s="106" t="s">
        <v>437</v>
      </c>
      <c r="C2748" s="106" t="s">
        <v>6313</v>
      </c>
      <c r="D2748" s="168">
        <v>2020</v>
      </c>
      <c r="E2748" s="168">
        <v>9</v>
      </c>
      <c r="F2748" s="169">
        <v>0</v>
      </c>
      <c r="G2748" s="212" t="s">
        <v>6314</v>
      </c>
      <c r="H2748" s="212" t="s">
        <v>6314</v>
      </c>
      <c r="I2748" s="106" t="s">
        <v>556</v>
      </c>
      <c r="K2748" s="83" t="s">
        <v>6314</v>
      </c>
      <c r="L2748" s="83" t="s">
        <v>6314</v>
      </c>
      <c r="M2748" s="45" t="str">
        <f>IF(
ISNA(INDEX(resources!E:E,MATCH(B2748,resources!B:B,0))),"fillme",
INDEX(resources!E:E,MATCH(B2748,resources!B:B,0)))</f>
        <v>transfer_purchase</v>
      </c>
      <c r="N2748" s="45">
        <v>1</v>
      </c>
      <c r="O2748" s="83" t="str">
        <f>IFERROR(INDEX(resources!K:K,MATCH(B2748,resources!B:B,0)),"fillme")</f>
        <v>unknown</v>
      </c>
      <c r="P2748" s="89" t="str">
        <f t="shared" si="616"/>
        <v>unknown_2020_9</v>
      </c>
      <c r="Q2748" s="87">
        <f>INDEX(elcc!G:G,MATCH(P2748,elcc!D:D,0))</f>
        <v>0</v>
      </c>
      <c r="R2748" s="89">
        <f t="shared" si="617"/>
        <v>1</v>
      </c>
      <c r="S2748" s="89" t="s">
        <v>6314</v>
      </c>
      <c r="T2748" s="89" t="s">
        <v>6314</v>
      </c>
      <c r="U2748" s="90" t="str">
        <f t="shared" si="618"/>
        <v>ok</v>
      </c>
      <c r="V2748" s="63" t="str">
        <f>INDEX(resources!F:F,MATCH(B2748,resources!B:B,0))</f>
        <v>special</v>
      </c>
      <c r="W2748" s="110">
        <f t="shared" si="619"/>
        <v>0</v>
      </c>
      <c r="X2748" s="110">
        <f t="shared" si="620"/>
        <v>0</v>
      </c>
      <c r="Y2748" s="110" t="str">
        <f t="shared" si="621"/>
        <v>transfer_purchase_raonly_na_CONFIDENTIAL</v>
      </c>
      <c r="Z2748" s="110">
        <f>IF(COUNTIFS($Y$2:Y2748,Y2748)=1,1,0)</f>
        <v>0</v>
      </c>
      <c r="AA2748" s="110">
        <f>SUM($Z$2:Z2748)*Z2748</f>
        <v>0</v>
      </c>
      <c r="AB2748" s="110">
        <f>COUNTIFS(resources!B:B,B2748)</f>
        <v>1</v>
      </c>
      <c r="AC2748" s="110">
        <f t="shared" si="622"/>
        <v>1</v>
      </c>
      <c r="AD2748" s="110">
        <f t="shared" si="623"/>
        <v>1</v>
      </c>
      <c r="AE2748" s="110">
        <f t="shared" si="624"/>
        <v>0</v>
      </c>
      <c r="AF2748" s="110">
        <f t="shared" si="625"/>
        <v>1</v>
      </c>
      <c r="AG2748" s="110">
        <f t="shared" si="626"/>
        <v>0</v>
      </c>
      <c r="AH2748" s="110">
        <f t="shared" si="627"/>
        <v>0</v>
      </c>
      <c r="AI2748" s="110">
        <f t="shared" si="628"/>
        <v>1</v>
      </c>
      <c r="AJ2748" s="100">
        <f>ROW()</f>
        <v>2748</v>
      </c>
      <c r="AK2748" s="100" t="e">
        <f>INDEX('BadRows RECART'!$C$2:$C$1207,MATCH(monthly_gwh_mw!AJ2748,'BadRows RECART'!$D$2:$D$1207,0))</f>
        <v>#N/A</v>
      </c>
    </row>
    <row r="2749" spans="1:37" ht="20">
      <c r="A2749" s="106" t="s">
        <v>3907</v>
      </c>
      <c r="B2749" s="106" t="s">
        <v>437</v>
      </c>
      <c r="C2749" s="106" t="s">
        <v>6313</v>
      </c>
      <c r="D2749" s="168">
        <v>2020</v>
      </c>
      <c r="E2749" s="168">
        <v>10</v>
      </c>
      <c r="F2749" s="169">
        <v>0</v>
      </c>
      <c r="G2749" s="212" t="s">
        <v>6314</v>
      </c>
      <c r="H2749" s="212" t="s">
        <v>6314</v>
      </c>
      <c r="I2749" s="106" t="s">
        <v>556</v>
      </c>
      <c r="K2749" s="83" t="s">
        <v>6314</v>
      </c>
      <c r="L2749" s="83" t="s">
        <v>6314</v>
      </c>
      <c r="M2749" s="45" t="str">
        <f>IF(
ISNA(INDEX(resources!E:E,MATCH(B2749,resources!B:B,0))),"fillme",
INDEX(resources!E:E,MATCH(B2749,resources!B:B,0)))</f>
        <v>transfer_purchase</v>
      </c>
      <c r="N2749" s="45">
        <v>1</v>
      </c>
      <c r="O2749" s="83" t="str">
        <f>IFERROR(INDEX(resources!K:K,MATCH(B2749,resources!B:B,0)),"fillme")</f>
        <v>unknown</v>
      </c>
      <c r="P2749" s="89" t="str">
        <f t="shared" si="616"/>
        <v>unknown_2020_10</v>
      </c>
      <c r="Q2749" s="87">
        <f>INDEX(elcc!G:G,MATCH(P2749,elcc!D:D,0))</f>
        <v>0</v>
      </c>
      <c r="R2749" s="89">
        <f t="shared" si="617"/>
        <v>1</v>
      </c>
      <c r="S2749" s="89" t="s">
        <v>6314</v>
      </c>
      <c r="T2749" s="89" t="s">
        <v>6314</v>
      </c>
      <c r="U2749" s="90" t="str">
        <f t="shared" si="618"/>
        <v>ok</v>
      </c>
      <c r="V2749" s="63" t="str">
        <f>INDEX(resources!F:F,MATCH(B2749,resources!B:B,0))</f>
        <v>special</v>
      </c>
      <c r="W2749" s="110">
        <f t="shared" si="619"/>
        <v>0</v>
      </c>
      <c r="X2749" s="110">
        <f t="shared" si="620"/>
        <v>0</v>
      </c>
      <c r="Y2749" s="110" t="str">
        <f t="shared" si="621"/>
        <v>transfer_purchase_raonly_na_CONFIDENTIAL</v>
      </c>
      <c r="Z2749" s="110">
        <f>IF(COUNTIFS($Y$2:Y2749,Y2749)=1,1,0)</f>
        <v>0</v>
      </c>
      <c r="AA2749" s="110">
        <f>SUM($Z$2:Z2749)*Z2749</f>
        <v>0</v>
      </c>
      <c r="AB2749" s="110">
        <f>COUNTIFS(resources!B:B,B2749)</f>
        <v>1</v>
      </c>
      <c r="AC2749" s="110">
        <f t="shared" si="622"/>
        <v>1</v>
      </c>
      <c r="AD2749" s="110">
        <f t="shared" si="623"/>
        <v>1</v>
      </c>
      <c r="AE2749" s="110">
        <f t="shared" si="624"/>
        <v>0</v>
      </c>
      <c r="AF2749" s="110">
        <f t="shared" si="625"/>
        <v>1</v>
      </c>
      <c r="AG2749" s="110">
        <f t="shared" si="626"/>
        <v>0</v>
      </c>
      <c r="AH2749" s="110">
        <f t="shared" si="627"/>
        <v>0</v>
      </c>
      <c r="AI2749" s="110">
        <f t="shared" si="628"/>
        <v>1</v>
      </c>
      <c r="AJ2749" s="100">
        <f>ROW()</f>
        <v>2749</v>
      </c>
      <c r="AK2749" s="100" t="e">
        <f>INDEX('BadRows RECART'!$C$2:$C$1207,MATCH(monthly_gwh_mw!AJ2749,'BadRows RECART'!$D$2:$D$1207,0))</f>
        <v>#N/A</v>
      </c>
    </row>
    <row r="2750" spans="1:37" ht="20">
      <c r="A2750" s="106" t="s">
        <v>3907</v>
      </c>
      <c r="B2750" s="106" t="s">
        <v>437</v>
      </c>
      <c r="C2750" s="106" t="s">
        <v>6313</v>
      </c>
      <c r="D2750" s="168">
        <v>2020</v>
      </c>
      <c r="E2750" s="168">
        <v>11</v>
      </c>
      <c r="F2750" s="169">
        <v>0</v>
      </c>
      <c r="G2750" s="212" t="s">
        <v>6314</v>
      </c>
      <c r="H2750" s="212" t="s">
        <v>6314</v>
      </c>
      <c r="I2750" s="106" t="s">
        <v>556</v>
      </c>
      <c r="K2750" s="83" t="s">
        <v>6314</v>
      </c>
      <c r="L2750" s="83" t="s">
        <v>6314</v>
      </c>
      <c r="M2750" s="45" t="str">
        <f>IF(
ISNA(INDEX(resources!E:E,MATCH(B2750,resources!B:B,0))),"fillme",
INDEX(resources!E:E,MATCH(B2750,resources!B:B,0)))</f>
        <v>transfer_purchase</v>
      </c>
      <c r="N2750" s="45">
        <v>1</v>
      </c>
      <c r="O2750" s="83" t="str">
        <f>IFERROR(INDEX(resources!K:K,MATCH(B2750,resources!B:B,0)),"fillme")</f>
        <v>unknown</v>
      </c>
      <c r="P2750" s="89" t="str">
        <f t="shared" si="616"/>
        <v>unknown_2020_11</v>
      </c>
      <c r="Q2750" s="87">
        <f>INDEX(elcc!G:G,MATCH(P2750,elcc!D:D,0))</f>
        <v>0</v>
      </c>
      <c r="R2750" s="89">
        <f t="shared" si="617"/>
        <v>1</v>
      </c>
      <c r="S2750" s="89" t="s">
        <v>6314</v>
      </c>
      <c r="T2750" s="89" t="s">
        <v>6314</v>
      </c>
      <c r="U2750" s="90" t="str">
        <f t="shared" si="618"/>
        <v>ok</v>
      </c>
      <c r="V2750" s="63" t="str">
        <f>INDEX(resources!F:F,MATCH(B2750,resources!B:B,0))</f>
        <v>special</v>
      </c>
      <c r="W2750" s="110">
        <f t="shared" si="619"/>
        <v>0</v>
      </c>
      <c r="X2750" s="110">
        <f t="shared" si="620"/>
        <v>0</v>
      </c>
      <c r="Y2750" s="110" t="str">
        <f t="shared" si="621"/>
        <v>transfer_purchase_raonly_na_CONFIDENTIAL</v>
      </c>
      <c r="Z2750" s="110">
        <f>IF(COUNTIFS($Y$2:Y2750,Y2750)=1,1,0)</f>
        <v>0</v>
      </c>
      <c r="AA2750" s="110">
        <f>SUM($Z$2:Z2750)*Z2750</f>
        <v>0</v>
      </c>
      <c r="AB2750" s="110">
        <f>COUNTIFS(resources!B:B,B2750)</f>
        <v>1</v>
      </c>
      <c r="AC2750" s="110">
        <f t="shared" si="622"/>
        <v>1</v>
      </c>
      <c r="AD2750" s="110">
        <f t="shared" si="623"/>
        <v>1</v>
      </c>
      <c r="AE2750" s="110">
        <f t="shared" si="624"/>
        <v>0</v>
      </c>
      <c r="AF2750" s="110">
        <f t="shared" si="625"/>
        <v>1</v>
      </c>
      <c r="AG2750" s="110">
        <f t="shared" si="626"/>
        <v>0</v>
      </c>
      <c r="AH2750" s="110">
        <f t="shared" si="627"/>
        <v>0</v>
      </c>
      <c r="AI2750" s="110">
        <f t="shared" si="628"/>
        <v>1</v>
      </c>
      <c r="AJ2750" s="100">
        <f>ROW()</f>
        <v>2750</v>
      </c>
      <c r="AK2750" s="100" t="e">
        <f>INDEX('BadRows RECART'!$C$2:$C$1207,MATCH(monthly_gwh_mw!AJ2750,'BadRows RECART'!$D$2:$D$1207,0))</f>
        <v>#N/A</v>
      </c>
    </row>
    <row r="2751" spans="1:37" ht="20">
      <c r="A2751" s="106" t="s">
        <v>3907</v>
      </c>
      <c r="B2751" s="106" t="s">
        <v>437</v>
      </c>
      <c r="C2751" s="106" t="s">
        <v>6313</v>
      </c>
      <c r="D2751" s="168">
        <v>2020</v>
      </c>
      <c r="E2751" s="168">
        <v>12</v>
      </c>
      <c r="F2751" s="169">
        <v>0</v>
      </c>
      <c r="G2751" s="212" t="s">
        <v>6314</v>
      </c>
      <c r="H2751" s="212" t="s">
        <v>6314</v>
      </c>
      <c r="I2751" s="106" t="s">
        <v>556</v>
      </c>
      <c r="K2751" s="83" t="s">
        <v>6314</v>
      </c>
      <c r="L2751" s="83" t="s">
        <v>6314</v>
      </c>
      <c r="M2751" s="45" t="str">
        <f>IF(
ISNA(INDEX(resources!E:E,MATCH(B2751,resources!B:B,0))),"fillme",
INDEX(resources!E:E,MATCH(B2751,resources!B:B,0)))</f>
        <v>transfer_purchase</v>
      </c>
      <c r="N2751" s="45">
        <v>1</v>
      </c>
      <c r="O2751" s="83" t="str">
        <f>IFERROR(INDEX(resources!K:K,MATCH(B2751,resources!B:B,0)),"fillme")</f>
        <v>unknown</v>
      </c>
      <c r="P2751" s="89" t="str">
        <f t="shared" si="616"/>
        <v>unknown_2020_12</v>
      </c>
      <c r="Q2751" s="87">
        <f>INDEX(elcc!G:G,MATCH(P2751,elcc!D:D,0))</f>
        <v>0</v>
      </c>
      <c r="R2751" s="89">
        <f t="shared" si="617"/>
        <v>1</v>
      </c>
      <c r="S2751" s="89" t="s">
        <v>6314</v>
      </c>
      <c r="T2751" s="89" t="s">
        <v>6314</v>
      </c>
      <c r="U2751" s="90" t="str">
        <f t="shared" si="618"/>
        <v>ok</v>
      </c>
      <c r="V2751" s="63" t="str">
        <f>INDEX(resources!F:F,MATCH(B2751,resources!B:B,0))</f>
        <v>special</v>
      </c>
      <c r="W2751" s="110">
        <f t="shared" si="619"/>
        <v>0</v>
      </c>
      <c r="X2751" s="110">
        <f t="shared" si="620"/>
        <v>0</v>
      </c>
      <c r="Y2751" s="110" t="str">
        <f t="shared" si="621"/>
        <v>transfer_purchase_raonly_na_CONFIDENTIAL</v>
      </c>
      <c r="Z2751" s="110">
        <f>IF(COUNTIFS($Y$2:Y2751,Y2751)=1,1,0)</f>
        <v>0</v>
      </c>
      <c r="AA2751" s="110">
        <f>SUM($Z$2:Z2751)*Z2751</f>
        <v>0</v>
      </c>
      <c r="AB2751" s="110">
        <f>COUNTIFS(resources!B:B,B2751)</f>
        <v>1</v>
      </c>
      <c r="AC2751" s="110">
        <f t="shared" si="622"/>
        <v>1</v>
      </c>
      <c r="AD2751" s="110">
        <f t="shared" si="623"/>
        <v>1</v>
      </c>
      <c r="AE2751" s="110">
        <f t="shared" si="624"/>
        <v>0</v>
      </c>
      <c r="AF2751" s="110">
        <f t="shared" si="625"/>
        <v>1</v>
      </c>
      <c r="AG2751" s="110">
        <f t="shared" si="626"/>
        <v>0</v>
      </c>
      <c r="AH2751" s="110">
        <f t="shared" si="627"/>
        <v>0</v>
      </c>
      <c r="AI2751" s="110">
        <f t="shared" si="628"/>
        <v>1</v>
      </c>
      <c r="AJ2751" s="100">
        <f>ROW()</f>
        <v>2751</v>
      </c>
      <c r="AK2751" s="100" t="e">
        <f>INDEX('BadRows RECART'!$C$2:$C$1207,MATCH(monthly_gwh_mw!AJ2751,'BadRows RECART'!$D$2:$D$1207,0))</f>
        <v>#N/A</v>
      </c>
    </row>
    <row r="2752" spans="1:37" ht="20">
      <c r="A2752" s="106" t="s">
        <v>3907</v>
      </c>
      <c r="B2752" s="106" t="s">
        <v>440</v>
      </c>
      <c r="C2752" s="106" t="s">
        <v>6313</v>
      </c>
      <c r="D2752" s="168">
        <v>2020</v>
      </c>
      <c r="E2752" s="168">
        <v>2</v>
      </c>
      <c r="F2752" s="169">
        <v>0</v>
      </c>
      <c r="G2752" s="212" t="s">
        <v>6314</v>
      </c>
      <c r="H2752" s="212" t="s">
        <v>6314</v>
      </c>
      <c r="I2752" s="106" t="s">
        <v>556</v>
      </c>
      <c r="K2752" s="83" t="s">
        <v>6314</v>
      </c>
      <c r="L2752" s="83" t="s">
        <v>6314</v>
      </c>
      <c r="M2752" s="45" t="str">
        <f>IF(
ISNA(INDEX(resources!E:E,MATCH(B2752,resources!B:B,0))),"fillme",
INDEX(resources!E:E,MATCH(B2752,resources!B:B,0)))</f>
        <v>transfer_sale</v>
      </c>
      <c r="N2752" s="45">
        <v>1</v>
      </c>
      <c r="O2752" s="83" t="str">
        <f>IFERROR(INDEX(resources!K:K,MATCH(B2752,resources!B:B,0)),"fillme")</f>
        <v>unknown</v>
      </c>
      <c r="P2752" s="89" t="str">
        <f t="shared" si="616"/>
        <v>unknown_2020_2</v>
      </c>
      <c r="Q2752" s="87">
        <f>INDEX(elcc!G:G,MATCH(P2752,elcc!D:D,0))</f>
        <v>0</v>
      </c>
      <c r="R2752" s="89">
        <f t="shared" si="617"/>
        <v>1</v>
      </c>
      <c r="S2752" s="89" t="s">
        <v>6314</v>
      </c>
      <c r="T2752" s="89" t="s">
        <v>6314</v>
      </c>
      <c r="U2752" s="90" t="str">
        <f t="shared" si="618"/>
        <v>ok</v>
      </c>
      <c r="V2752" s="63" t="str">
        <f>INDEX(resources!F:F,MATCH(B2752,resources!B:B,0))</f>
        <v>special</v>
      </c>
      <c r="W2752" s="110">
        <f t="shared" si="619"/>
        <v>0</v>
      </c>
      <c r="X2752" s="110">
        <f t="shared" si="620"/>
        <v>0</v>
      </c>
      <c r="Y2752" s="110" t="str">
        <f t="shared" si="621"/>
        <v>transfer_sale_raonly_na_CONFIDENTIAL</v>
      </c>
      <c r="Z2752" s="110">
        <f>IF(COUNTIFS($Y$2:Y2752,Y2752)=1,1,0)</f>
        <v>0</v>
      </c>
      <c r="AA2752" s="110">
        <f>SUM($Z$2:Z2752)*Z2752</f>
        <v>0</v>
      </c>
      <c r="AB2752" s="110">
        <f>COUNTIFS(resources!B:B,B2752)</f>
        <v>1</v>
      </c>
      <c r="AC2752" s="110">
        <f t="shared" si="622"/>
        <v>1</v>
      </c>
      <c r="AD2752" s="110">
        <f t="shared" si="623"/>
        <v>1</v>
      </c>
      <c r="AE2752" s="110">
        <f t="shared" si="624"/>
        <v>0</v>
      </c>
      <c r="AF2752" s="110">
        <f t="shared" si="625"/>
        <v>1</v>
      </c>
      <c r="AG2752" s="110">
        <f t="shared" si="626"/>
        <v>0</v>
      </c>
      <c r="AH2752" s="110">
        <f t="shared" si="627"/>
        <v>0</v>
      </c>
      <c r="AI2752" s="110">
        <f t="shared" si="628"/>
        <v>1</v>
      </c>
      <c r="AJ2752" s="100">
        <f>ROW()</f>
        <v>2752</v>
      </c>
      <c r="AK2752" s="100" t="e">
        <f>INDEX('BadRows RECART'!$C$2:$C$1207,MATCH(monthly_gwh_mw!AJ2752,'BadRows RECART'!$D$2:$D$1207,0))</f>
        <v>#N/A</v>
      </c>
    </row>
    <row r="2753" spans="1:37" ht="20">
      <c r="A2753" s="106" t="s">
        <v>3907</v>
      </c>
      <c r="B2753" s="106" t="s">
        <v>440</v>
      </c>
      <c r="C2753" s="106" t="s">
        <v>6313</v>
      </c>
      <c r="D2753" s="168">
        <v>2020</v>
      </c>
      <c r="E2753" s="168">
        <v>4</v>
      </c>
      <c r="F2753" s="169">
        <v>0</v>
      </c>
      <c r="G2753" s="212" t="s">
        <v>6314</v>
      </c>
      <c r="H2753" s="212" t="s">
        <v>6314</v>
      </c>
      <c r="I2753" s="106" t="s">
        <v>556</v>
      </c>
      <c r="K2753" s="83" t="s">
        <v>6314</v>
      </c>
      <c r="L2753" s="83" t="s">
        <v>6314</v>
      </c>
      <c r="M2753" s="45" t="str">
        <f>IF(
ISNA(INDEX(resources!E:E,MATCH(B2753,resources!B:B,0))),"fillme",
INDEX(resources!E:E,MATCH(B2753,resources!B:B,0)))</f>
        <v>transfer_sale</v>
      </c>
      <c r="N2753" s="45">
        <v>1</v>
      </c>
      <c r="O2753" s="83" t="str">
        <f>IFERROR(INDEX(resources!K:K,MATCH(B2753,resources!B:B,0)),"fillme")</f>
        <v>unknown</v>
      </c>
      <c r="P2753" s="89" t="str">
        <f t="shared" si="616"/>
        <v>unknown_2020_4</v>
      </c>
      <c r="Q2753" s="87">
        <f>INDEX(elcc!G:G,MATCH(P2753,elcc!D:D,0))</f>
        <v>0</v>
      </c>
      <c r="R2753" s="89">
        <f t="shared" si="617"/>
        <v>1</v>
      </c>
      <c r="S2753" s="89" t="s">
        <v>6314</v>
      </c>
      <c r="T2753" s="89" t="s">
        <v>6314</v>
      </c>
      <c r="U2753" s="90" t="str">
        <f t="shared" si="618"/>
        <v>ok</v>
      </c>
      <c r="V2753" s="63" t="str">
        <f>INDEX(resources!F:F,MATCH(B2753,resources!B:B,0))</f>
        <v>special</v>
      </c>
      <c r="W2753" s="110">
        <f t="shared" si="619"/>
        <v>0</v>
      </c>
      <c r="X2753" s="110">
        <f t="shared" si="620"/>
        <v>0</v>
      </c>
      <c r="Y2753" s="110" t="str">
        <f t="shared" si="621"/>
        <v>transfer_sale_raonly_na_CONFIDENTIAL</v>
      </c>
      <c r="Z2753" s="110">
        <f>IF(COUNTIFS($Y$2:Y2753,Y2753)=1,1,0)</f>
        <v>0</v>
      </c>
      <c r="AA2753" s="110">
        <f>SUM($Z$2:Z2753)*Z2753</f>
        <v>0</v>
      </c>
      <c r="AB2753" s="110">
        <f>COUNTIFS(resources!B:B,B2753)</f>
        <v>1</v>
      </c>
      <c r="AC2753" s="110">
        <f t="shared" si="622"/>
        <v>1</v>
      </c>
      <c r="AD2753" s="110">
        <f t="shared" si="623"/>
        <v>1</v>
      </c>
      <c r="AE2753" s="110">
        <f t="shared" si="624"/>
        <v>0</v>
      </c>
      <c r="AF2753" s="110">
        <f t="shared" si="625"/>
        <v>1</v>
      </c>
      <c r="AG2753" s="110">
        <f t="shared" si="626"/>
        <v>0</v>
      </c>
      <c r="AH2753" s="110">
        <f t="shared" si="627"/>
        <v>0</v>
      </c>
      <c r="AI2753" s="110">
        <f t="shared" si="628"/>
        <v>1</v>
      </c>
      <c r="AJ2753" s="100">
        <f>ROW()</f>
        <v>2753</v>
      </c>
      <c r="AK2753" s="100" t="e">
        <f>INDEX('BadRows RECART'!$C$2:$C$1207,MATCH(monthly_gwh_mw!AJ2753,'BadRows RECART'!$D$2:$D$1207,0))</f>
        <v>#N/A</v>
      </c>
    </row>
    <row r="2754" spans="1:37" ht="20">
      <c r="A2754" s="106" t="s">
        <v>3907</v>
      </c>
      <c r="B2754" s="106" t="s">
        <v>440</v>
      </c>
      <c r="C2754" s="106" t="s">
        <v>6313</v>
      </c>
      <c r="D2754" s="168">
        <v>2020</v>
      </c>
      <c r="E2754" s="168">
        <v>6</v>
      </c>
      <c r="F2754" s="169">
        <v>0</v>
      </c>
      <c r="G2754" s="212" t="s">
        <v>6314</v>
      </c>
      <c r="H2754" s="212" t="s">
        <v>6314</v>
      </c>
      <c r="I2754" s="106" t="s">
        <v>556</v>
      </c>
      <c r="K2754" s="83" t="s">
        <v>6314</v>
      </c>
      <c r="L2754" s="83" t="s">
        <v>6314</v>
      </c>
      <c r="M2754" s="45" t="str">
        <f>IF(
ISNA(INDEX(resources!E:E,MATCH(B2754,resources!B:B,0))),"fillme",
INDEX(resources!E:E,MATCH(B2754,resources!B:B,0)))</f>
        <v>transfer_sale</v>
      </c>
      <c r="N2754" s="45">
        <v>1</v>
      </c>
      <c r="O2754" s="83" t="str">
        <f>IFERROR(INDEX(resources!K:K,MATCH(B2754,resources!B:B,0)),"fillme")</f>
        <v>unknown</v>
      </c>
      <c r="P2754" s="89" t="str">
        <f t="shared" si="616"/>
        <v>unknown_2020_6</v>
      </c>
      <c r="Q2754" s="87">
        <f>INDEX(elcc!G:G,MATCH(P2754,elcc!D:D,0))</f>
        <v>0</v>
      </c>
      <c r="R2754" s="89">
        <f t="shared" si="617"/>
        <v>1</v>
      </c>
      <c r="S2754" s="89" t="s">
        <v>6314</v>
      </c>
      <c r="T2754" s="89" t="s">
        <v>6314</v>
      </c>
      <c r="U2754" s="90" t="str">
        <f t="shared" si="618"/>
        <v>ok</v>
      </c>
      <c r="V2754" s="63" t="str">
        <f>INDEX(resources!F:F,MATCH(B2754,resources!B:B,0))</f>
        <v>special</v>
      </c>
      <c r="W2754" s="110">
        <f t="shared" si="619"/>
        <v>0</v>
      </c>
      <c r="X2754" s="110">
        <f t="shared" si="620"/>
        <v>0</v>
      </c>
      <c r="Y2754" s="110" t="str">
        <f t="shared" si="621"/>
        <v>transfer_sale_raonly_na_CONFIDENTIAL</v>
      </c>
      <c r="Z2754" s="110">
        <f>IF(COUNTIFS($Y$2:Y2754,Y2754)=1,1,0)</f>
        <v>0</v>
      </c>
      <c r="AA2754" s="110">
        <f>SUM($Z$2:Z2754)*Z2754</f>
        <v>0</v>
      </c>
      <c r="AB2754" s="110">
        <f>COUNTIFS(resources!B:B,B2754)</f>
        <v>1</v>
      </c>
      <c r="AC2754" s="110">
        <f t="shared" si="622"/>
        <v>1</v>
      </c>
      <c r="AD2754" s="110">
        <f t="shared" si="623"/>
        <v>1</v>
      </c>
      <c r="AE2754" s="110">
        <f t="shared" si="624"/>
        <v>0</v>
      </c>
      <c r="AF2754" s="110">
        <f t="shared" si="625"/>
        <v>1</v>
      </c>
      <c r="AG2754" s="110">
        <f t="shared" si="626"/>
        <v>0</v>
      </c>
      <c r="AH2754" s="110">
        <f t="shared" si="627"/>
        <v>0</v>
      </c>
      <c r="AI2754" s="110">
        <f t="shared" si="628"/>
        <v>1</v>
      </c>
      <c r="AJ2754" s="100">
        <f>ROW()</f>
        <v>2754</v>
      </c>
      <c r="AK2754" s="100" t="e">
        <f>INDEX('BadRows RECART'!$C$2:$C$1207,MATCH(monthly_gwh_mw!AJ2754,'BadRows RECART'!$D$2:$D$1207,0))</f>
        <v>#N/A</v>
      </c>
    </row>
    <row r="2755" spans="1:37" ht="20">
      <c r="A2755" s="106" t="s">
        <v>3907</v>
      </c>
      <c r="B2755" s="106" t="s">
        <v>440</v>
      </c>
      <c r="C2755" s="106" t="s">
        <v>6313</v>
      </c>
      <c r="D2755" s="168">
        <v>2020</v>
      </c>
      <c r="E2755" s="168">
        <v>8</v>
      </c>
      <c r="F2755" s="169">
        <v>0</v>
      </c>
      <c r="G2755" s="212" t="s">
        <v>6314</v>
      </c>
      <c r="H2755" s="212" t="s">
        <v>6314</v>
      </c>
      <c r="I2755" s="106" t="s">
        <v>556</v>
      </c>
      <c r="K2755" s="83" t="s">
        <v>6314</v>
      </c>
      <c r="L2755" s="83" t="s">
        <v>6314</v>
      </c>
      <c r="M2755" s="45" t="str">
        <f>IF(
ISNA(INDEX(resources!E:E,MATCH(B2755,resources!B:B,0))),"fillme",
INDEX(resources!E:E,MATCH(B2755,resources!B:B,0)))</f>
        <v>transfer_sale</v>
      </c>
      <c r="N2755" s="45">
        <v>1</v>
      </c>
      <c r="O2755" s="83" t="str">
        <f>IFERROR(INDEX(resources!K:K,MATCH(B2755,resources!B:B,0)),"fillme")</f>
        <v>unknown</v>
      </c>
      <c r="P2755" s="89" t="str">
        <f t="shared" si="616"/>
        <v>unknown_2020_8</v>
      </c>
      <c r="Q2755" s="87">
        <f>INDEX(elcc!G:G,MATCH(P2755,elcc!D:D,0))</f>
        <v>0</v>
      </c>
      <c r="R2755" s="89">
        <f t="shared" si="617"/>
        <v>1</v>
      </c>
      <c r="S2755" s="89" t="s">
        <v>6314</v>
      </c>
      <c r="T2755" s="89" t="s">
        <v>6314</v>
      </c>
      <c r="U2755" s="90" t="str">
        <f t="shared" si="618"/>
        <v>ok</v>
      </c>
      <c r="V2755" s="63" t="str">
        <f>INDEX(resources!F:F,MATCH(B2755,resources!B:B,0))</f>
        <v>special</v>
      </c>
      <c r="W2755" s="110">
        <f t="shared" si="619"/>
        <v>0</v>
      </c>
      <c r="X2755" s="110">
        <f t="shared" si="620"/>
        <v>0</v>
      </c>
      <c r="Y2755" s="110" t="str">
        <f t="shared" si="621"/>
        <v>transfer_sale_raonly_na_CONFIDENTIAL</v>
      </c>
      <c r="Z2755" s="110">
        <f>IF(COUNTIFS($Y$2:Y2755,Y2755)=1,1,0)</f>
        <v>0</v>
      </c>
      <c r="AA2755" s="110">
        <f>SUM($Z$2:Z2755)*Z2755</f>
        <v>0</v>
      </c>
      <c r="AB2755" s="110">
        <f>COUNTIFS(resources!B:B,B2755)</f>
        <v>1</v>
      </c>
      <c r="AC2755" s="110">
        <f t="shared" si="622"/>
        <v>1</v>
      </c>
      <c r="AD2755" s="110">
        <f t="shared" si="623"/>
        <v>1</v>
      </c>
      <c r="AE2755" s="110">
        <f t="shared" si="624"/>
        <v>0</v>
      </c>
      <c r="AF2755" s="110">
        <f t="shared" si="625"/>
        <v>1</v>
      </c>
      <c r="AG2755" s="110">
        <f t="shared" si="626"/>
        <v>0</v>
      </c>
      <c r="AH2755" s="110">
        <f t="shared" si="627"/>
        <v>0</v>
      </c>
      <c r="AI2755" s="110">
        <f t="shared" si="628"/>
        <v>1</v>
      </c>
      <c r="AJ2755" s="100">
        <f>ROW()</f>
        <v>2755</v>
      </c>
      <c r="AK2755" s="100" t="e">
        <f>INDEX('BadRows RECART'!$C$2:$C$1207,MATCH(monthly_gwh_mw!AJ2755,'BadRows RECART'!$D$2:$D$1207,0))</f>
        <v>#N/A</v>
      </c>
    </row>
    <row r="2756" spans="1:37" ht="20">
      <c r="A2756" s="106" t="s">
        <v>3907</v>
      </c>
      <c r="B2756" s="106" t="s">
        <v>440</v>
      </c>
      <c r="C2756" s="106" t="s">
        <v>6313</v>
      </c>
      <c r="D2756" s="168">
        <v>2020</v>
      </c>
      <c r="E2756" s="168">
        <v>9</v>
      </c>
      <c r="F2756" s="169">
        <v>0</v>
      </c>
      <c r="G2756" s="212" t="s">
        <v>6314</v>
      </c>
      <c r="H2756" s="212" t="s">
        <v>6314</v>
      </c>
      <c r="I2756" s="106" t="s">
        <v>556</v>
      </c>
      <c r="K2756" s="83" t="s">
        <v>6314</v>
      </c>
      <c r="L2756" s="83" t="s">
        <v>6314</v>
      </c>
      <c r="M2756" s="45" t="str">
        <f>IF(
ISNA(INDEX(resources!E:E,MATCH(B2756,resources!B:B,0))),"fillme",
INDEX(resources!E:E,MATCH(B2756,resources!B:B,0)))</f>
        <v>transfer_sale</v>
      </c>
      <c r="N2756" s="45">
        <v>1</v>
      </c>
      <c r="O2756" s="83" t="str">
        <f>IFERROR(INDEX(resources!K:K,MATCH(B2756,resources!B:B,0)),"fillme")</f>
        <v>unknown</v>
      </c>
      <c r="P2756" s="89" t="str">
        <f t="shared" si="616"/>
        <v>unknown_2020_9</v>
      </c>
      <c r="Q2756" s="87">
        <f>INDEX(elcc!G:G,MATCH(P2756,elcc!D:D,0))</f>
        <v>0</v>
      </c>
      <c r="R2756" s="89">
        <f t="shared" si="617"/>
        <v>1</v>
      </c>
      <c r="S2756" s="89" t="s">
        <v>6314</v>
      </c>
      <c r="T2756" s="89" t="s">
        <v>6314</v>
      </c>
      <c r="U2756" s="90" t="str">
        <f t="shared" si="618"/>
        <v>ok</v>
      </c>
      <c r="V2756" s="63" t="str">
        <f>INDEX(resources!F:F,MATCH(B2756,resources!B:B,0))</f>
        <v>special</v>
      </c>
      <c r="W2756" s="110">
        <f t="shared" si="619"/>
        <v>0</v>
      </c>
      <c r="X2756" s="110">
        <f t="shared" si="620"/>
        <v>0</v>
      </c>
      <c r="Y2756" s="110" t="str">
        <f t="shared" si="621"/>
        <v>transfer_sale_raonly_na_CONFIDENTIAL</v>
      </c>
      <c r="Z2756" s="110">
        <f>IF(COUNTIFS($Y$2:Y2756,Y2756)=1,1,0)</f>
        <v>0</v>
      </c>
      <c r="AA2756" s="110">
        <f>SUM($Z$2:Z2756)*Z2756</f>
        <v>0</v>
      </c>
      <c r="AB2756" s="110">
        <f>COUNTIFS(resources!B:B,B2756)</f>
        <v>1</v>
      </c>
      <c r="AC2756" s="110">
        <f t="shared" si="622"/>
        <v>1</v>
      </c>
      <c r="AD2756" s="110">
        <f t="shared" si="623"/>
        <v>1</v>
      </c>
      <c r="AE2756" s="110">
        <f t="shared" si="624"/>
        <v>0</v>
      </c>
      <c r="AF2756" s="110">
        <f t="shared" si="625"/>
        <v>1</v>
      </c>
      <c r="AG2756" s="110">
        <f t="shared" si="626"/>
        <v>0</v>
      </c>
      <c r="AH2756" s="110">
        <f t="shared" si="627"/>
        <v>0</v>
      </c>
      <c r="AI2756" s="110">
        <f t="shared" si="628"/>
        <v>1</v>
      </c>
      <c r="AJ2756" s="100">
        <f>ROW()</f>
        <v>2756</v>
      </c>
      <c r="AK2756" s="100" t="e">
        <f>INDEX('BadRows RECART'!$C$2:$C$1207,MATCH(monthly_gwh_mw!AJ2756,'BadRows RECART'!$D$2:$D$1207,0))</f>
        <v>#N/A</v>
      </c>
    </row>
    <row r="2757" spans="1:37" ht="20">
      <c r="A2757" s="106" t="s">
        <v>3907</v>
      </c>
      <c r="B2757" s="106" t="s">
        <v>440</v>
      </c>
      <c r="C2757" s="106" t="s">
        <v>6313</v>
      </c>
      <c r="D2757" s="168">
        <v>2020</v>
      </c>
      <c r="E2757" s="168">
        <v>11</v>
      </c>
      <c r="F2757" s="169">
        <v>0</v>
      </c>
      <c r="G2757" s="212" t="s">
        <v>6314</v>
      </c>
      <c r="H2757" s="212" t="s">
        <v>6314</v>
      </c>
      <c r="I2757" s="106" t="s">
        <v>556</v>
      </c>
      <c r="K2757" s="83" t="s">
        <v>6314</v>
      </c>
      <c r="L2757" s="83" t="s">
        <v>6314</v>
      </c>
      <c r="M2757" s="45" t="str">
        <f>IF(
ISNA(INDEX(resources!E:E,MATCH(B2757,resources!B:B,0))),"fillme",
INDEX(resources!E:E,MATCH(B2757,resources!B:B,0)))</f>
        <v>transfer_sale</v>
      </c>
      <c r="N2757" s="45">
        <v>1</v>
      </c>
      <c r="O2757" s="83" t="str">
        <f>IFERROR(INDEX(resources!K:K,MATCH(B2757,resources!B:B,0)),"fillme")</f>
        <v>unknown</v>
      </c>
      <c r="P2757" s="89" t="str">
        <f t="shared" si="616"/>
        <v>unknown_2020_11</v>
      </c>
      <c r="Q2757" s="87">
        <f>INDEX(elcc!G:G,MATCH(P2757,elcc!D:D,0))</f>
        <v>0</v>
      </c>
      <c r="R2757" s="89">
        <f t="shared" si="617"/>
        <v>1</v>
      </c>
      <c r="S2757" s="89" t="s">
        <v>6314</v>
      </c>
      <c r="T2757" s="89" t="s">
        <v>6314</v>
      </c>
      <c r="U2757" s="90" t="str">
        <f t="shared" si="618"/>
        <v>ok</v>
      </c>
      <c r="V2757" s="63" t="str">
        <f>INDEX(resources!F:F,MATCH(B2757,resources!B:B,0))</f>
        <v>special</v>
      </c>
      <c r="W2757" s="110">
        <f t="shared" si="619"/>
        <v>0</v>
      </c>
      <c r="X2757" s="110">
        <f t="shared" si="620"/>
        <v>0</v>
      </c>
      <c r="Y2757" s="110" t="str">
        <f t="shared" si="621"/>
        <v>transfer_sale_raonly_na_CONFIDENTIAL</v>
      </c>
      <c r="Z2757" s="110">
        <f>IF(COUNTIFS($Y$2:Y2757,Y2757)=1,1,0)</f>
        <v>0</v>
      </c>
      <c r="AA2757" s="110">
        <f>SUM($Z$2:Z2757)*Z2757</f>
        <v>0</v>
      </c>
      <c r="AB2757" s="110">
        <f>COUNTIFS(resources!B:B,B2757)</f>
        <v>1</v>
      </c>
      <c r="AC2757" s="110">
        <f t="shared" si="622"/>
        <v>1</v>
      </c>
      <c r="AD2757" s="110">
        <f t="shared" si="623"/>
        <v>1</v>
      </c>
      <c r="AE2757" s="110">
        <f t="shared" si="624"/>
        <v>0</v>
      </c>
      <c r="AF2757" s="110">
        <f t="shared" si="625"/>
        <v>1</v>
      </c>
      <c r="AG2757" s="110">
        <f t="shared" si="626"/>
        <v>0</v>
      </c>
      <c r="AH2757" s="110">
        <f t="shared" si="627"/>
        <v>0</v>
      </c>
      <c r="AI2757" s="110">
        <f t="shared" si="628"/>
        <v>1</v>
      </c>
      <c r="AJ2757" s="100">
        <f>ROW()</f>
        <v>2757</v>
      </c>
      <c r="AK2757" s="100" t="e">
        <f>INDEX('BadRows RECART'!$C$2:$C$1207,MATCH(monthly_gwh_mw!AJ2757,'BadRows RECART'!$D$2:$D$1207,0))</f>
        <v>#N/A</v>
      </c>
    </row>
    <row r="2758" spans="1:37" ht="20">
      <c r="A2758" s="106" t="s">
        <v>3907</v>
      </c>
      <c r="B2758" s="106" t="s">
        <v>440</v>
      </c>
      <c r="C2758" s="106" t="s">
        <v>6313</v>
      </c>
      <c r="D2758" s="168">
        <v>2020</v>
      </c>
      <c r="E2758" s="168">
        <v>12</v>
      </c>
      <c r="F2758" s="169">
        <v>0</v>
      </c>
      <c r="G2758" s="212" t="s">
        <v>6314</v>
      </c>
      <c r="H2758" s="212" t="s">
        <v>6314</v>
      </c>
      <c r="I2758" s="106" t="s">
        <v>556</v>
      </c>
      <c r="K2758" s="83" t="s">
        <v>6314</v>
      </c>
      <c r="L2758" s="83" t="s">
        <v>6314</v>
      </c>
      <c r="M2758" s="45" t="str">
        <f>IF(
ISNA(INDEX(resources!E:E,MATCH(B2758,resources!B:B,0))),"fillme",
INDEX(resources!E:E,MATCH(B2758,resources!B:B,0)))</f>
        <v>transfer_sale</v>
      </c>
      <c r="N2758" s="45">
        <v>1</v>
      </c>
      <c r="O2758" s="83" t="str">
        <f>IFERROR(INDEX(resources!K:K,MATCH(B2758,resources!B:B,0)),"fillme")</f>
        <v>unknown</v>
      </c>
      <c r="P2758" s="89" t="str">
        <f t="shared" si="616"/>
        <v>unknown_2020_12</v>
      </c>
      <c r="Q2758" s="87">
        <f>INDEX(elcc!G:G,MATCH(P2758,elcc!D:D,0))</f>
        <v>0</v>
      </c>
      <c r="R2758" s="89">
        <f t="shared" si="617"/>
        <v>1</v>
      </c>
      <c r="S2758" s="89" t="s">
        <v>6314</v>
      </c>
      <c r="T2758" s="89" t="s">
        <v>6314</v>
      </c>
      <c r="U2758" s="90" t="str">
        <f t="shared" si="618"/>
        <v>ok</v>
      </c>
      <c r="V2758" s="63" t="str">
        <f>INDEX(resources!F:F,MATCH(B2758,resources!B:B,0))</f>
        <v>special</v>
      </c>
      <c r="W2758" s="110">
        <f t="shared" si="619"/>
        <v>0</v>
      </c>
      <c r="X2758" s="110">
        <f t="shared" si="620"/>
        <v>0</v>
      </c>
      <c r="Y2758" s="110" t="str">
        <f t="shared" si="621"/>
        <v>transfer_sale_raonly_na_CONFIDENTIAL</v>
      </c>
      <c r="Z2758" s="110">
        <f>IF(COUNTIFS($Y$2:Y2758,Y2758)=1,1,0)</f>
        <v>0</v>
      </c>
      <c r="AA2758" s="110">
        <f>SUM($Z$2:Z2758)*Z2758</f>
        <v>0</v>
      </c>
      <c r="AB2758" s="110">
        <f>COUNTIFS(resources!B:B,B2758)</f>
        <v>1</v>
      </c>
      <c r="AC2758" s="110">
        <f t="shared" si="622"/>
        <v>1</v>
      </c>
      <c r="AD2758" s="110">
        <f t="shared" si="623"/>
        <v>1</v>
      </c>
      <c r="AE2758" s="110">
        <f t="shared" si="624"/>
        <v>0</v>
      </c>
      <c r="AF2758" s="110">
        <f t="shared" si="625"/>
        <v>1</v>
      </c>
      <c r="AG2758" s="110">
        <f t="shared" si="626"/>
        <v>0</v>
      </c>
      <c r="AH2758" s="110">
        <f t="shared" si="627"/>
        <v>0</v>
      </c>
      <c r="AI2758" s="110">
        <f t="shared" si="628"/>
        <v>1</v>
      </c>
      <c r="AJ2758" s="100">
        <f>ROW()</f>
        <v>2758</v>
      </c>
      <c r="AK2758" s="100" t="e">
        <f>INDEX('BadRows RECART'!$C$2:$C$1207,MATCH(monthly_gwh_mw!AJ2758,'BadRows RECART'!$D$2:$D$1207,0))</f>
        <v>#N/A</v>
      </c>
    </row>
    <row r="2759" spans="1:37" ht="20">
      <c r="A2759" s="106" t="s">
        <v>3907</v>
      </c>
      <c r="B2759" s="106" t="s">
        <v>437</v>
      </c>
      <c r="C2759" s="106" t="s">
        <v>6313</v>
      </c>
      <c r="D2759" s="168">
        <v>2020</v>
      </c>
      <c r="E2759" s="168">
        <v>4</v>
      </c>
      <c r="F2759" s="169">
        <v>0</v>
      </c>
      <c r="G2759" s="212" t="s">
        <v>6314</v>
      </c>
      <c r="H2759" s="212" t="s">
        <v>6314</v>
      </c>
      <c r="I2759" s="106" t="s">
        <v>556</v>
      </c>
      <c r="K2759" s="83" t="s">
        <v>6314</v>
      </c>
      <c r="L2759" s="83" t="s">
        <v>6314</v>
      </c>
      <c r="M2759" s="45" t="str">
        <f>IF(
ISNA(INDEX(resources!E:E,MATCH(B2759,resources!B:B,0))),"fillme",
INDEX(resources!E:E,MATCH(B2759,resources!B:B,0)))</f>
        <v>transfer_purchase</v>
      </c>
      <c r="N2759" s="45">
        <v>1</v>
      </c>
      <c r="O2759" s="83" t="str">
        <f>IFERROR(INDEX(resources!K:K,MATCH(B2759,resources!B:B,0)),"fillme")</f>
        <v>unknown</v>
      </c>
      <c r="P2759" s="89" t="str">
        <f t="shared" si="616"/>
        <v>unknown_2020_4</v>
      </c>
      <c r="Q2759" s="87">
        <f>INDEX(elcc!G:G,MATCH(P2759,elcc!D:D,0))</f>
        <v>0</v>
      </c>
      <c r="R2759" s="89">
        <f t="shared" si="617"/>
        <v>1</v>
      </c>
      <c r="S2759" s="89" t="s">
        <v>6314</v>
      </c>
      <c r="T2759" s="89" t="s">
        <v>6314</v>
      </c>
      <c r="U2759" s="90" t="str">
        <f t="shared" si="618"/>
        <v>ok</v>
      </c>
      <c r="V2759" s="63" t="str">
        <f>INDEX(resources!F:F,MATCH(B2759,resources!B:B,0))</f>
        <v>special</v>
      </c>
      <c r="W2759" s="110">
        <f t="shared" si="619"/>
        <v>0</v>
      </c>
      <c r="X2759" s="110">
        <f t="shared" si="620"/>
        <v>0</v>
      </c>
      <c r="Y2759" s="110" t="str">
        <f t="shared" si="621"/>
        <v>transfer_purchase_raonly_na_CONFIDENTIAL</v>
      </c>
      <c r="Z2759" s="110">
        <f>IF(COUNTIFS($Y$2:Y2759,Y2759)=1,1,0)</f>
        <v>0</v>
      </c>
      <c r="AA2759" s="110">
        <f>SUM($Z$2:Z2759)*Z2759</f>
        <v>0</v>
      </c>
      <c r="AB2759" s="110">
        <f>COUNTIFS(resources!B:B,B2759)</f>
        <v>1</v>
      </c>
      <c r="AC2759" s="110">
        <f t="shared" si="622"/>
        <v>1</v>
      </c>
      <c r="AD2759" s="110">
        <f t="shared" si="623"/>
        <v>1</v>
      </c>
      <c r="AE2759" s="110">
        <f t="shared" si="624"/>
        <v>0</v>
      </c>
      <c r="AF2759" s="110">
        <f t="shared" si="625"/>
        <v>1</v>
      </c>
      <c r="AG2759" s="110">
        <f t="shared" si="626"/>
        <v>0</v>
      </c>
      <c r="AH2759" s="110">
        <f t="shared" si="627"/>
        <v>0</v>
      </c>
      <c r="AI2759" s="110">
        <f t="shared" si="628"/>
        <v>1</v>
      </c>
      <c r="AJ2759" s="100">
        <f>ROW()</f>
        <v>2759</v>
      </c>
      <c r="AK2759" s="100" t="e">
        <f>INDEX('BadRows RECART'!$C$2:$C$1207,MATCH(monthly_gwh_mw!AJ2759,'BadRows RECART'!$D$2:$D$1207,0))</f>
        <v>#N/A</v>
      </c>
    </row>
    <row r="2760" spans="1:37" ht="20">
      <c r="A2760" s="106" t="s">
        <v>3907</v>
      </c>
      <c r="B2760" s="106" t="s">
        <v>437</v>
      </c>
      <c r="C2760" s="106" t="s">
        <v>6313</v>
      </c>
      <c r="D2760" s="168">
        <v>2020</v>
      </c>
      <c r="E2760" s="168">
        <v>4</v>
      </c>
      <c r="F2760" s="169">
        <v>0</v>
      </c>
      <c r="G2760" s="212" t="s">
        <v>6314</v>
      </c>
      <c r="H2760" s="212" t="s">
        <v>6314</v>
      </c>
      <c r="I2760" s="106" t="s">
        <v>556</v>
      </c>
      <c r="K2760" s="83" t="s">
        <v>6314</v>
      </c>
      <c r="L2760" s="83" t="s">
        <v>6314</v>
      </c>
      <c r="M2760" s="45" t="str">
        <f>IF(
ISNA(INDEX(resources!E:E,MATCH(B2760,resources!B:B,0))),"fillme",
INDEX(resources!E:E,MATCH(B2760,resources!B:B,0)))</f>
        <v>transfer_purchase</v>
      </c>
      <c r="N2760" s="45">
        <v>1</v>
      </c>
      <c r="O2760" s="83" t="str">
        <f>IFERROR(INDEX(resources!K:K,MATCH(B2760,resources!B:B,0)),"fillme")</f>
        <v>unknown</v>
      </c>
      <c r="P2760" s="89" t="str">
        <f t="shared" si="616"/>
        <v>unknown_2020_4</v>
      </c>
      <c r="Q2760" s="87">
        <f>INDEX(elcc!G:G,MATCH(P2760,elcc!D:D,0))</f>
        <v>0</v>
      </c>
      <c r="R2760" s="89">
        <f t="shared" si="617"/>
        <v>1</v>
      </c>
      <c r="S2760" s="89" t="s">
        <v>6314</v>
      </c>
      <c r="T2760" s="89" t="s">
        <v>6314</v>
      </c>
      <c r="U2760" s="90" t="str">
        <f t="shared" si="618"/>
        <v>ok</v>
      </c>
      <c r="V2760" s="63" t="str">
        <f>INDEX(resources!F:F,MATCH(B2760,resources!B:B,0))</f>
        <v>special</v>
      </c>
      <c r="W2760" s="110">
        <f t="shared" si="619"/>
        <v>0</v>
      </c>
      <c r="X2760" s="110">
        <f t="shared" si="620"/>
        <v>0</v>
      </c>
      <c r="Y2760" s="110" t="str">
        <f t="shared" si="621"/>
        <v>transfer_purchase_raonly_na_CONFIDENTIAL</v>
      </c>
      <c r="Z2760" s="110">
        <f>IF(COUNTIFS($Y$2:Y2760,Y2760)=1,1,0)</f>
        <v>0</v>
      </c>
      <c r="AA2760" s="110">
        <f>SUM($Z$2:Z2760)*Z2760</f>
        <v>0</v>
      </c>
      <c r="AB2760" s="110">
        <f>COUNTIFS(resources!B:B,B2760)</f>
        <v>1</v>
      </c>
      <c r="AC2760" s="110">
        <f t="shared" si="622"/>
        <v>1</v>
      </c>
      <c r="AD2760" s="110">
        <f t="shared" si="623"/>
        <v>1</v>
      </c>
      <c r="AE2760" s="110">
        <f t="shared" si="624"/>
        <v>0</v>
      </c>
      <c r="AF2760" s="110">
        <f t="shared" si="625"/>
        <v>1</v>
      </c>
      <c r="AG2760" s="110">
        <f t="shared" si="626"/>
        <v>0</v>
      </c>
      <c r="AH2760" s="110">
        <f t="shared" si="627"/>
        <v>0</v>
      </c>
      <c r="AI2760" s="110">
        <f t="shared" si="628"/>
        <v>1</v>
      </c>
      <c r="AJ2760" s="100">
        <f>ROW()</f>
        <v>2760</v>
      </c>
      <c r="AK2760" s="100" t="e">
        <f>INDEX('BadRows RECART'!$C$2:$C$1207,MATCH(monthly_gwh_mw!AJ2760,'BadRows RECART'!$D$2:$D$1207,0))</f>
        <v>#N/A</v>
      </c>
    </row>
    <row r="2761" spans="1:37" ht="20">
      <c r="A2761" s="106" t="s">
        <v>3907</v>
      </c>
      <c r="B2761" s="106" t="s">
        <v>437</v>
      </c>
      <c r="C2761" s="106" t="s">
        <v>6313</v>
      </c>
      <c r="D2761" s="168">
        <v>2020</v>
      </c>
      <c r="E2761" s="168">
        <v>4</v>
      </c>
      <c r="F2761" s="169">
        <v>0</v>
      </c>
      <c r="G2761" s="212" t="s">
        <v>6314</v>
      </c>
      <c r="H2761" s="212" t="s">
        <v>6314</v>
      </c>
      <c r="I2761" s="106" t="s">
        <v>556</v>
      </c>
      <c r="K2761" s="83" t="s">
        <v>6314</v>
      </c>
      <c r="L2761" s="83" t="s">
        <v>6314</v>
      </c>
      <c r="M2761" s="45" t="str">
        <f>IF(
ISNA(INDEX(resources!E:E,MATCH(B2761,resources!B:B,0))),"fillme",
INDEX(resources!E:E,MATCH(B2761,resources!B:B,0)))</f>
        <v>transfer_purchase</v>
      </c>
      <c r="N2761" s="45">
        <v>1</v>
      </c>
      <c r="O2761" s="83" t="str">
        <f>IFERROR(INDEX(resources!K:K,MATCH(B2761,resources!B:B,0)),"fillme")</f>
        <v>unknown</v>
      </c>
      <c r="P2761" s="89" t="str">
        <f t="shared" si="616"/>
        <v>unknown_2020_4</v>
      </c>
      <c r="Q2761" s="87">
        <f>INDEX(elcc!G:G,MATCH(P2761,elcc!D:D,0))</f>
        <v>0</v>
      </c>
      <c r="R2761" s="89">
        <f t="shared" si="617"/>
        <v>1</v>
      </c>
      <c r="S2761" s="89" t="s">
        <v>6314</v>
      </c>
      <c r="T2761" s="89" t="s">
        <v>6314</v>
      </c>
      <c r="U2761" s="90" t="str">
        <f t="shared" si="618"/>
        <v>ok</v>
      </c>
      <c r="V2761" s="63" t="str">
        <f>INDEX(resources!F:F,MATCH(B2761,resources!B:B,0))</f>
        <v>special</v>
      </c>
      <c r="W2761" s="110">
        <f t="shared" si="619"/>
        <v>0</v>
      </c>
      <c r="X2761" s="110">
        <f t="shared" si="620"/>
        <v>0</v>
      </c>
      <c r="Y2761" s="110" t="str">
        <f t="shared" si="621"/>
        <v>transfer_purchase_raonly_na_CONFIDENTIAL</v>
      </c>
      <c r="Z2761" s="110">
        <f>IF(COUNTIFS($Y$2:Y2761,Y2761)=1,1,0)</f>
        <v>0</v>
      </c>
      <c r="AA2761" s="110">
        <f>SUM($Z$2:Z2761)*Z2761</f>
        <v>0</v>
      </c>
      <c r="AB2761" s="110">
        <f>COUNTIFS(resources!B:B,B2761)</f>
        <v>1</v>
      </c>
      <c r="AC2761" s="110">
        <f t="shared" si="622"/>
        <v>1</v>
      </c>
      <c r="AD2761" s="110">
        <f t="shared" si="623"/>
        <v>1</v>
      </c>
      <c r="AE2761" s="110">
        <f t="shared" si="624"/>
        <v>0</v>
      </c>
      <c r="AF2761" s="110">
        <f t="shared" si="625"/>
        <v>1</v>
      </c>
      <c r="AG2761" s="110">
        <f t="shared" si="626"/>
        <v>0</v>
      </c>
      <c r="AH2761" s="110">
        <f t="shared" si="627"/>
        <v>0</v>
      </c>
      <c r="AI2761" s="110">
        <f t="shared" si="628"/>
        <v>1</v>
      </c>
      <c r="AJ2761" s="100">
        <f>ROW()</f>
        <v>2761</v>
      </c>
      <c r="AK2761" s="100" t="e">
        <f>INDEX('BadRows RECART'!$C$2:$C$1207,MATCH(monthly_gwh_mw!AJ2761,'BadRows RECART'!$D$2:$D$1207,0))</f>
        <v>#N/A</v>
      </c>
    </row>
    <row r="2762" spans="1:37" ht="20">
      <c r="A2762" s="106" t="s">
        <v>3907</v>
      </c>
      <c r="B2762" s="106" t="s">
        <v>437</v>
      </c>
      <c r="C2762" s="106" t="s">
        <v>6313</v>
      </c>
      <c r="D2762" s="168">
        <v>2020</v>
      </c>
      <c r="E2762" s="168">
        <v>4</v>
      </c>
      <c r="F2762" s="169">
        <v>0</v>
      </c>
      <c r="G2762" s="212" t="s">
        <v>6314</v>
      </c>
      <c r="H2762" s="212" t="s">
        <v>6314</v>
      </c>
      <c r="I2762" s="106" t="s">
        <v>556</v>
      </c>
      <c r="K2762" s="83" t="s">
        <v>6314</v>
      </c>
      <c r="L2762" s="83" t="s">
        <v>6314</v>
      </c>
      <c r="M2762" s="45" t="str">
        <f>IF(
ISNA(INDEX(resources!E:E,MATCH(B2762,resources!B:B,0))),"fillme",
INDEX(resources!E:E,MATCH(B2762,resources!B:B,0)))</f>
        <v>transfer_purchase</v>
      </c>
      <c r="N2762" s="45">
        <v>1</v>
      </c>
      <c r="O2762" s="83" t="str">
        <f>IFERROR(INDEX(resources!K:K,MATCH(B2762,resources!B:B,0)),"fillme")</f>
        <v>unknown</v>
      </c>
      <c r="P2762" s="89" t="str">
        <f t="shared" si="616"/>
        <v>unknown_2020_4</v>
      </c>
      <c r="Q2762" s="87">
        <f>INDEX(elcc!G:G,MATCH(P2762,elcc!D:D,0))</f>
        <v>0</v>
      </c>
      <c r="R2762" s="89">
        <f t="shared" si="617"/>
        <v>1</v>
      </c>
      <c r="S2762" s="89" t="s">
        <v>6314</v>
      </c>
      <c r="T2762" s="89" t="s">
        <v>6314</v>
      </c>
      <c r="U2762" s="90" t="str">
        <f t="shared" si="618"/>
        <v>ok</v>
      </c>
      <c r="V2762" s="63" t="str">
        <f>INDEX(resources!F:F,MATCH(B2762,resources!B:B,0))</f>
        <v>special</v>
      </c>
      <c r="W2762" s="110">
        <f t="shared" si="619"/>
        <v>0</v>
      </c>
      <c r="X2762" s="110">
        <f t="shared" si="620"/>
        <v>0</v>
      </c>
      <c r="Y2762" s="110" t="str">
        <f t="shared" si="621"/>
        <v>transfer_purchase_raonly_na_CONFIDENTIAL</v>
      </c>
      <c r="Z2762" s="110">
        <f>IF(COUNTIFS($Y$2:Y2762,Y2762)=1,1,0)</f>
        <v>0</v>
      </c>
      <c r="AA2762" s="110">
        <f>SUM($Z$2:Z2762)*Z2762</f>
        <v>0</v>
      </c>
      <c r="AB2762" s="110">
        <f>COUNTIFS(resources!B:B,B2762)</f>
        <v>1</v>
      </c>
      <c r="AC2762" s="110">
        <f t="shared" si="622"/>
        <v>1</v>
      </c>
      <c r="AD2762" s="110">
        <f t="shared" si="623"/>
        <v>1</v>
      </c>
      <c r="AE2762" s="110">
        <f t="shared" si="624"/>
        <v>0</v>
      </c>
      <c r="AF2762" s="110">
        <f t="shared" si="625"/>
        <v>1</v>
      </c>
      <c r="AG2762" s="110">
        <f t="shared" si="626"/>
        <v>0</v>
      </c>
      <c r="AH2762" s="110">
        <f t="shared" si="627"/>
        <v>0</v>
      </c>
      <c r="AI2762" s="110">
        <f t="shared" si="628"/>
        <v>1</v>
      </c>
      <c r="AJ2762" s="100">
        <f>ROW()</f>
        <v>2762</v>
      </c>
      <c r="AK2762" s="100" t="e">
        <f>INDEX('BadRows RECART'!$C$2:$C$1207,MATCH(monthly_gwh_mw!AJ2762,'BadRows RECART'!$D$2:$D$1207,0))</f>
        <v>#N/A</v>
      </c>
    </row>
    <row r="2763" spans="1:37" ht="20">
      <c r="A2763" s="106" t="s">
        <v>3907</v>
      </c>
      <c r="B2763" s="106" t="s">
        <v>437</v>
      </c>
      <c r="C2763" s="106" t="s">
        <v>6313</v>
      </c>
      <c r="D2763" s="168">
        <v>2020</v>
      </c>
      <c r="E2763" s="168">
        <v>4</v>
      </c>
      <c r="F2763" s="169">
        <v>0</v>
      </c>
      <c r="G2763" s="212" t="s">
        <v>6314</v>
      </c>
      <c r="H2763" s="212" t="s">
        <v>6314</v>
      </c>
      <c r="I2763" s="106" t="s">
        <v>556</v>
      </c>
      <c r="K2763" s="83" t="s">
        <v>6314</v>
      </c>
      <c r="L2763" s="83" t="s">
        <v>6314</v>
      </c>
      <c r="M2763" s="45" t="str">
        <f>IF(
ISNA(INDEX(resources!E:E,MATCH(B2763,resources!B:B,0))),"fillme",
INDEX(resources!E:E,MATCH(B2763,resources!B:B,0)))</f>
        <v>transfer_purchase</v>
      </c>
      <c r="N2763" s="45">
        <v>1</v>
      </c>
      <c r="O2763" s="83" t="str">
        <f>IFERROR(INDEX(resources!K:K,MATCH(B2763,resources!B:B,0)),"fillme")</f>
        <v>unknown</v>
      </c>
      <c r="P2763" s="89" t="str">
        <f t="shared" si="616"/>
        <v>unknown_2020_4</v>
      </c>
      <c r="Q2763" s="87">
        <f>INDEX(elcc!G:G,MATCH(P2763,elcc!D:D,0))</f>
        <v>0</v>
      </c>
      <c r="R2763" s="89">
        <f t="shared" si="617"/>
        <v>1</v>
      </c>
      <c r="S2763" s="89" t="s">
        <v>6314</v>
      </c>
      <c r="T2763" s="89" t="s">
        <v>6314</v>
      </c>
      <c r="U2763" s="90" t="str">
        <f t="shared" si="618"/>
        <v>ok</v>
      </c>
      <c r="V2763" s="63" t="str">
        <f>INDEX(resources!F:F,MATCH(B2763,resources!B:B,0))</f>
        <v>special</v>
      </c>
      <c r="W2763" s="110">
        <f t="shared" si="619"/>
        <v>0</v>
      </c>
      <c r="X2763" s="110">
        <f t="shared" si="620"/>
        <v>0</v>
      </c>
      <c r="Y2763" s="110" t="str">
        <f t="shared" si="621"/>
        <v>transfer_purchase_raonly_na_CONFIDENTIAL</v>
      </c>
      <c r="Z2763" s="110">
        <f>IF(COUNTIFS($Y$2:Y2763,Y2763)=1,1,0)</f>
        <v>0</v>
      </c>
      <c r="AA2763" s="110">
        <f>SUM($Z$2:Z2763)*Z2763</f>
        <v>0</v>
      </c>
      <c r="AB2763" s="110">
        <f>COUNTIFS(resources!B:B,B2763)</f>
        <v>1</v>
      </c>
      <c r="AC2763" s="110">
        <f t="shared" si="622"/>
        <v>1</v>
      </c>
      <c r="AD2763" s="110">
        <f t="shared" si="623"/>
        <v>1</v>
      </c>
      <c r="AE2763" s="110">
        <f t="shared" si="624"/>
        <v>0</v>
      </c>
      <c r="AF2763" s="110">
        <f t="shared" si="625"/>
        <v>1</v>
      </c>
      <c r="AG2763" s="110">
        <f t="shared" si="626"/>
        <v>0</v>
      </c>
      <c r="AH2763" s="110">
        <f t="shared" si="627"/>
        <v>0</v>
      </c>
      <c r="AI2763" s="110">
        <f t="shared" si="628"/>
        <v>1</v>
      </c>
      <c r="AJ2763" s="100">
        <f>ROW()</f>
        <v>2763</v>
      </c>
      <c r="AK2763" s="100" t="e">
        <f>INDEX('BadRows RECART'!$C$2:$C$1207,MATCH(monthly_gwh_mw!AJ2763,'BadRows RECART'!$D$2:$D$1207,0))</f>
        <v>#N/A</v>
      </c>
    </row>
    <row r="2764" spans="1:37" ht="20">
      <c r="A2764" s="106" t="s">
        <v>3907</v>
      </c>
      <c r="B2764" s="106" t="s">
        <v>437</v>
      </c>
      <c r="C2764" s="106" t="s">
        <v>6313</v>
      </c>
      <c r="D2764" s="168">
        <v>2020</v>
      </c>
      <c r="E2764" s="168">
        <v>4</v>
      </c>
      <c r="F2764" s="169">
        <v>0</v>
      </c>
      <c r="G2764" s="212" t="s">
        <v>6314</v>
      </c>
      <c r="H2764" s="212" t="s">
        <v>6314</v>
      </c>
      <c r="I2764" s="106" t="s">
        <v>556</v>
      </c>
      <c r="K2764" s="83" t="s">
        <v>6314</v>
      </c>
      <c r="L2764" s="83" t="s">
        <v>6314</v>
      </c>
      <c r="M2764" s="45" t="str">
        <f>IF(
ISNA(INDEX(resources!E:E,MATCH(B2764,resources!B:B,0))),"fillme",
INDEX(resources!E:E,MATCH(B2764,resources!B:B,0)))</f>
        <v>transfer_purchase</v>
      </c>
      <c r="N2764" s="45">
        <v>1</v>
      </c>
      <c r="O2764" s="83" t="str">
        <f>IFERROR(INDEX(resources!K:K,MATCH(B2764,resources!B:B,0)),"fillme")</f>
        <v>unknown</v>
      </c>
      <c r="P2764" s="89" t="str">
        <f t="shared" si="616"/>
        <v>unknown_2020_4</v>
      </c>
      <c r="Q2764" s="87">
        <f>INDEX(elcc!G:G,MATCH(P2764,elcc!D:D,0))</f>
        <v>0</v>
      </c>
      <c r="R2764" s="89">
        <f t="shared" si="617"/>
        <v>1</v>
      </c>
      <c r="S2764" s="89" t="s">
        <v>6314</v>
      </c>
      <c r="T2764" s="89" t="s">
        <v>6314</v>
      </c>
      <c r="U2764" s="90" t="str">
        <f t="shared" si="618"/>
        <v>ok</v>
      </c>
      <c r="V2764" s="63" t="str">
        <f>INDEX(resources!F:F,MATCH(B2764,resources!B:B,0))</f>
        <v>special</v>
      </c>
      <c r="W2764" s="110">
        <f t="shared" si="619"/>
        <v>0</v>
      </c>
      <c r="X2764" s="110">
        <f t="shared" si="620"/>
        <v>0</v>
      </c>
      <c r="Y2764" s="110" t="str">
        <f t="shared" si="621"/>
        <v>transfer_purchase_raonly_na_CONFIDENTIAL</v>
      </c>
      <c r="Z2764" s="110">
        <f>IF(COUNTIFS($Y$2:Y2764,Y2764)=1,1,0)</f>
        <v>0</v>
      </c>
      <c r="AA2764" s="110">
        <f>SUM($Z$2:Z2764)*Z2764</f>
        <v>0</v>
      </c>
      <c r="AB2764" s="110">
        <f>COUNTIFS(resources!B:B,B2764)</f>
        <v>1</v>
      </c>
      <c r="AC2764" s="110">
        <f t="shared" si="622"/>
        <v>1</v>
      </c>
      <c r="AD2764" s="110">
        <f t="shared" si="623"/>
        <v>1</v>
      </c>
      <c r="AE2764" s="110">
        <f t="shared" si="624"/>
        <v>0</v>
      </c>
      <c r="AF2764" s="110">
        <f t="shared" si="625"/>
        <v>1</v>
      </c>
      <c r="AG2764" s="110">
        <f t="shared" si="626"/>
        <v>0</v>
      </c>
      <c r="AH2764" s="110">
        <f t="shared" si="627"/>
        <v>0</v>
      </c>
      <c r="AI2764" s="110">
        <f t="shared" si="628"/>
        <v>1</v>
      </c>
      <c r="AJ2764" s="100">
        <f>ROW()</f>
        <v>2764</v>
      </c>
      <c r="AK2764" s="100" t="e">
        <f>INDEX('BadRows RECART'!$C$2:$C$1207,MATCH(monthly_gwh_mw!AJ2764,'BadRows RECART'!$D$2:$D$1207,0))</f>
        <v>#N/A</v>
      </c>
    </row>
    <row r="2765" spans="1:37" ht="20">
      <c r="A2765" s="106" t="s">
        <v>3907</v>
      </c>
      <c r="B2765" s="106" t="s">
        <v>437</v>
      </c>
      <c r="C2765" s="106" t="s">
        <v>6313</v>
      </c>
      <c r="D2765" s="168">
        <v>2020</v>
      </c>
      <c r="E2765" s="168">
        <v>4</v>
      </c>
      <c r="F2765" s="169">
        <v>0</v>
      </c>
      <c r="G2765" s="212" t="s">
        <v>6314</v>
      </c>
      <c r="H2765" s="212" t="s">
        <v>6314</v>
      </c>
      <c r="I2765" s="106" t="s">
        <v>556</v>
      </c>
      <c r="K2765" s="83" t="s">
        <v>6314</v>
      </c>
      <c r="L2765" s="83" t="s">
        <v>6314</v>
      </c>
      <c r="M2765" s="45" t="str">
        <f>IF(
ISNA(INDEX(resources!E:E,MATCH(B2765,resources!B:B,0))),"fillme",
INDEX(resources!E:E,MATCH(B2765,resources!B:B,0)))</f>
        <v>transfer_purchase</v>
      </c>
      <c r="N2765" s="45">
        <v>1</v>
      </c>
      <c r="O2765" s="83" t="str">
        <f>IFERROR(INDEX(resources!K:K,MATCH(B2765,resources!B:B,0)),"fillme")</f>
        <v>unknown</v>
      </c>
      <c r="P2765" s="89" t="str">
        <f t="shared" si="616"/>
        <v>unknown_2020_4</v>
      </c>
      <c r="Q2765" s="87">
        <f>INDEX(elcc!G:G,MATCH(P2765,elcc!D:D,0))</f>
        <v>0</v>
      </c>
      <c r="R2765" s="89">
        <f t="shared" si="617"/>
        <v>1</v>
      </c>
      <c r="S2765" s="89" t="s">
        <v>6314</v>
      </c>
      <c r="T2765" s="89" t="s">
        <v>6314</v>
      </c>
      <c r="U2765" s="90" t="str">
        <f t="shared" si="618"/>
        <v>ok</v>
      </c>
      <c r="V2765" s="63" t="str">
        <f>INDEX(resources!F:F,MATCH(B2765,resources!B:B,0))</f>
        <v>special</v>
      </c>
      <c r="W2765" s="110">
        <f t="shared" si="619"/>
        <v>0</v>
      </c>
      <c r="X2765" s="110">
        <f t="shared" si="620"/>
        <v>0</v>
      </c>
      <c r="Y2765" s="110" t="str">
        <f t="shared" si="621"/>
        <v>transfer_purchase_raonly_na_CONFIDENTIAL</v>
      </c>
      <c r="Z2765" s="110">
        <f>IF(COUNTIFS($Y$2:Y2765,Y2765)=1,1,0)</f>
        <v>0</v>
      </c>
      <c r="AA2765" s="110">
        <f>SUM($Z$2:Z2765)*Z2765</f>
        <v>0</v>
      </c>
      <c r="AB2765" s="110">
        <f>COUNTIFS(resources!B:B,B2765)</f>
        <v>1</v>
      </c>
      <c r="AC2765" s="110">
        <f t="shared" si="622"/>
        <v>1</v>
      </c>
      <c r="AD2765" s="110">
        <f t="shared" si="623"/>
        <v>1</v>
      </c>
      <c r="AE2765" s="110">
        <f t="shared" si="624"/>
        <v>0</v>
      </c>
      <c r="AF2765" s="110">
        <f t="shared" si="625"/>
        <v>1</v>
      </c>
      <c r="AG2765" s="110">
        <f t="shared" si="626"/>
        <v>0</v>
      </c>
      <c r="AH2765" s="110">
        <f t="shared" si="627"/>
        <v>0</v>
      </c>
      <c r="AI2765" s="110">
        <f t="shared" si="628"/>
        <v>1</v>
      </c>
      <c r="AJ2765" s="100">
        <f>ROW()</f>
        <v>2765</v>
      </c>
      <c r="AK2765" s="100" t="e">
        <f>INDEX('BadRows RECART'!$C$2:$C$1207,MATCH(monthly_gwh_mw!AJ2765,'BadRows RECART'!$D$2:$D$1207,0))</f>
        <v>#N/A</v>
      </c>
    </row>
    <row r="2766" spans="1:37" ht="20">
      <c r="A2766" s="106" t="s">
        <v>3907</v>
      </c>
      <c r="B2766" s="106" t="s">
        <v>437</v>
      </c>
      <c r="C2766" s="106" t="s">
        <v>6313</v>
      </c>
      <c r="D2766" s="168">
        <v>2020</v>
      </c>
      <c r="E2766" s="168">
        <v>6</v>
      </c>
      <c r="F2766" s="169">
        <v>0</v>
      </c>
      <c r="G2766" s="212" t="s">
        <v>6314</v>
      </c>
      <c r="H2766" s="212" t="s">
        <v>6314</v>
      </c>
      <c r="I2766" s="106" t="s">
        <v>556</v>
      </c>
      <c r="K2766" s="83" t="s">
        <v>6314</v>
      </c>
      <c r="L2766" s="83" t="s">
        <v>6314</v>
      </c>
      <c r="M2766" s="45" t="str">
        <f>IF(
ISNA(INDEX(resources!E:E,MATCH(B2766,resources!B:B,0))),"fillme",
INDEX(resources!E:E,MATCH(B2766,resources!B:B,0)))</f>
        <v>transfer_purchase</v>
      </c>
      <c r="N2766" s="45">
        <v>1</v>
      </c>
      <c r="O2766" s="83" t="str">
        <f>IFERROR(INDEX(resources!K:K,MATCH(B2766,resources!B:B,0)),"fillme")</f>
        <v>unknown</v>
      </c>
      <c r="P2766" s="89" t="str">
        <f t="shared" si="616"/>
        <v>unknown_2020_6</v>
      </c>
      <c r="Q2766" s="87">
        <f>INDEX(elcc!G:G,MATCH(P2766,elcc!D:D,0))</f>
        <v>0</v>
      </c>
      <c r="R2766" s="89">
        <f t="shared" si="617"/>
        <v>1</v>
      </c>
      <c r="S2766" s="89" t="s">
        <v>6314</v>
      </c>
      <c r="T2766" s="89" t="s">
        <v>6314</v>
      </c>
      <c r="U2766" s="90" t="str">
        <f t="shared" si="618"/>
        <v>ok</v>
      </c>
      <c r="V2766" s="63" t="str">
        <f>INDEX(resources!F:F,MATCH(B2766,resources!B:B,0))</f>
        <v>special</v>
      </c>
      <c r="W2766" s="110">
        <f t="shared" si="619"/>
        <v>0</v>
      </c>
      <c r="X2766" s="110">
        <f t="shared" si="620"/>
        <v>0</v>
      </c>
      <c r="Y2766" s="110" t="str">
        <f t="shared" si="621"/>
        <v>transfer_purchase_raonly_na_CONFIDENTIAL</v>
      </c>
      <c r="Z2766" s="110">
        <f>IF(COUNTIFS($Y$2:Y2766,Y2766)=1,1,0)</f>
        <v>0</v>
      </c>
      <c r="AA2766" s="110">
        <f>SUM($Z$2:Z2766)*Z2766</f>
        <v>0</v>
      </c>
      <c r="AB2766" s="110">
        <f>COUNTIFS(resources!B:B,B2766)</f>
        <v>1</v>
      </c>
      <c r="AC2766" s="110">
        <f t="shared" si="622"/>
        <v>1</v>
      </c>
      <c r="AD2766" s="110">
        <f t="shared" si="623"/>
        <v>1</v>
      </c>
      <c r="AE2766" s="110">
        <f t="shared" si="624"/>
        <v>0</v>
      </c>
      <c r="AF2766" s="110">
        <f t="shared" si="625"/>
        <v>1</v>
      </c>
      <c r="AG2766" s="110">
        <f t="shared" si="626"/>
        <v>0</v>
      </c>
      <c r="AH2766" s="110">
        <f t="shared" si="627"/>
        <v>0</v>
      </c>
      <c r="AI2766" s="110">
        <f t="shared" si="628"/>
        <v>1</v>
      </c>
      <c r="AJ2766" s="100">
        <f>ROW()</f>
        <v>2766</v>
      </c>
      <c r="AK2766" s="100" t="e">
        <f>INDEX('BadRows RECART'!$C$2:$C$1207,MATCH(monthly_gwh_mw!AJ2766,'BadRows RECART'!$D$2:$D$1207,0))</f>
        <v>#N/A</v>
      </c>
    </row>
    <row r="2767" spans="1:37" ht="20">
      <c r="A2767" s="106" t="s">
        <v>3907</v>
      </c>
      <c r="B2767" s="106" t="s">
        <v>437</v>
      </c>
      <c r="C2767" s="106" t="s">
        <v>6313</v>
      </c>
      <c r="D2767" s="168">
        <v>2020</v>
      </c>
      <c r="E2767" s="168">
        <v>6</v>
      </c>
      <c r="F2767" s="169">
        <v>0</v>
      </c>
      <c r="G2767" s="212" t="s">
        <v>6314</v>
      </c>
      <c r="H2767" s="212" t="s">
        <v>6314</v>
      </c>
      <c r="I2767" s="106" t="s">
        <v>556</v>
      </c>
      <c r="K2767" s="83" t="s">
        <v>6314</v>
      </c>
      <c r="L2767" s="83" t="s">
        <v>6314</v>
      </c>
      <c r="M2767" s="45" t="str">
        <f>IF(
ISNA(INDEX(resources!E:E,MATCH(B2767,resources!B:B,0))),"fillme",
INDEX(resources!E:E,MATCH(B2767,resources!B:B,0)))</f>
        <v>transfer_purchase</v>
      </c>
      <c r="N2767" s="45">
        <v>1</v>
      </c>
      <c r="O2767" s="83" t="str">
        <f>IFERROR(INDEX(resources!K:K,MATCH(B2767,resources!B:B,0)),"fillme")</f>
        <v>unknown</v>
      </c>
      <c r="P2767" s="89" t="str">
        <f t="shared" si="616"/>
        <v>unknown_2020_6</v>
      </c>
      <c r="Q2767" s="87">
        <f>INDEX(elcc!G:G,MATCH(P2767,elcc!D:D,0))</f>
        <v>0</v>
      </c>
      <c r="R2767" s="89">
        <f t="shared" si="617"/>
        <v>1</v>
      </c>
      <c r="S2767" s="89" t="s">
        <v>6314</v>
      </c>
      <c r="T2767" s="89" t="s">
        <v>6314</v>
      </c>
      <c r="U2767" s="90" t="str">
        <f t="shared" si="618"/>
        <v>ok</v>
      </c>
      <c r="V2767" s="63" t="str">
        <f>INDEX(resources!F:F,MATCH(B2767,resources!B:B,0))</f>
        <v>special</v>
      </c>
      <c r="W2767" s="110">
        <f t="shared" si="619"/>
        <v>0</v>
      </c>
      <c r="X2767" s="110">
        <f t="shared" si="620"/>
        <v>0</v>
      </c>
      <c r="Y2767" s="110" t="str">
        <f t="shared" si="621"/>
        <v>transfer_purchase_raonly_na_CONFIDENTIAL</v>
      </c>
      <c r="Z2767" s="110">
        <f>IF(COUNTIFS($Y$2:Y2767,Y2767)=1,1,0)</f>
        <v>0</v>
      </c>
      <c r="AA2767" s="110">
        <f>SUM($Z$2:Z2767)*Z2767</f>
        <v>0</v>
      </c>
      <c r="AB2767" s="110">
        <f>COUNTIFS(resources!B:B,B2767)</f>
        <v>1</v>
      </c>
      <c r="AC2767" s="110">
        <f t="shared" si="622"/>
        <v>1</v>
      </c>
      <c r="AD2767" s="110">
        <f t="shared" si="623"/>
        <v>1</v>
      </c>
      <c r="AE2767" s="110">
        <f t="shared" si="624"/>
        <v>0</v>
      </c>
      <c r="AF2767" s="110">
        <f t="shared" si="625"/>
        <v>1</v>
      </c>
      <c r="AG2767" s="110">
        <f t="shared" si="626"/>
        <v>0</v>
      </c>
      <c r="AH2767" s="110">
        <f t="shared" si="627"/>
        <v>0</v>
      </c>
      <c r="AI2767" s="110">
        <f t="shared" si="628"/>
        <v>1</v>
      </c>
      <c r="AJ2767" s="100">
        <f>ROW()</f>
        <v>2767</v>
      </c>
      <c r="AK2767" s="100" t="e">
        <f>INDEX('BadRows RECART'!$C$2:$C$1207,MATCH(monthly_gwh_mw!AJ2767,'BadRows RECART'!$D$2:$D$1207,0))</f>
        <v>#N/A</v>
      </c>
    </row>
    <row r="2768" spans="1:37" ht="20">
      <c r="A2768" s="106" t="s">
        <v>3907</v>
      </c>
      <c r="B2768" s="106" t="s">
        <v>437</v>
      </c>
      <c r="C2768" s="106" t="s">
        <v>6313</v>
      </c>
      <c r="D2768" s="168">
        <v>2020</v>
      </c>
      <c r="E2768" s="168">
        <v>4</v>
      </c>
      <c r="F2768" s="169">
        <v>0</v>
      </c>
      <c r="G2768" s="212" t="s">
        <v>6314</v>
      </c>
      <c r="H2768" s="212" t="s">
        <v>6314</v>
      </c>
      <c r="I2768" s="106" t="s">
        <v>556</v>
      </c>
      <c r="K2768" s="83" t="s">
        <v>6314</v>
      </c>
      <c r="L2768" s="83" t="s">
        <v>6314</v>
      </c>
      <c r="M2768" s="45" t="str">
        <f>IF(
ISNA(INDEX(resources!E:E,MATCH(B2768,resources!B:B,0))),"fillme",
INDEX(resources!E:E,MATCH(B2768,resources!B:B,0)))</f>
        <v>transfer_purchase</v>
      </c>
      <c r="N2768" s="45">
        <v>1</v>
      </c>
      <c r="O2768" s="83" t="str">
        <f>IFERROR(INDEX(resources!K:K,MATCH(B2768,resources!B:B,0)),"fillme")</f>
        <v>unknown</v>
      </c>
      <c r="P2768" s="89" t="str">
        <f t="shared" si="616"/>
        <v>unknown_2020_4</v>
      </c>
      <c r="Q2768" s="87">
        <f>INDEX(elcc!G:G,MATCH(P2768,elcc!D:D,0))</f>
        <v>0</v>
      </c>
      <c r="R2768" s="89">
        <f t="shared" si="617"/>
        <v>1</v>
      </c>
      <c r="S2768" s="89" t="s">
        <v>6314</v>
      </c>
      <c r="T2768" s="89" t="s">
        <v>6314</v>
      </c>
      <c r="U2768" s="90" t="str">
        <f t="shared" si="618"/>
        <v>ok</v>
      </c>
      <c r="V2768" s="63" t="str">
        <f>INDEX(resources!F:F,MATCH(B2768,resources!B:B,0))</f>
        <v>special</v>
      </c>
      <c r="W2768" s="110">
        <f t="shared" si="619"/>
        <v>0</v>
      </c>
      <c r="X2768" s="110">
        <f t="shared" si="620"/>
        <v>0</v>
      </c>
      <c r="Y2768" s="110" t="str">
        <f t="shared" si="621"/>
        <v>transfer_purchase_raonly_na_CONFIDENTIAL</v>
      </c>
      <c r="Z2768" s="110">
        <f>IF(COUNTIFS($Y$2:Y2768,Y2768)=1,1,0)</f>
        <v>0</v>
      </c>
      <c r="AA2768" s="110">
        <f>SUM($Z$2:Z2768)*Z2768</f>
        <v>0</v>
      </c>
      <c r="AB2768" s="110">
        <f>COUNTIFS(resources!B:B,B2768)</f>
        <v>1</v>
      </c>
      <c r="AC2768" s="110">
        <f t="shared" si="622"/>
        <v>1</v>
      </c>
      <c r="AD2768" s="110">
        <f t="shared" si="623"/>
        <v>1</v>
      </c>
      <c r="AE2768" s="110">
        <f t="shared" si="624"/>
        <v>0</v>
      </c>
      <c r="AF2768" s="110">
        <f t="shared" si="625"/>
        <v>1</v>
      </c>
      <c r="AG2768" s="110">
        <f t="shared" si="626"/>
        <v>0</v>
      </c>
      <c r="AH2768" s="110">
        <f t="shared" si="627"/>
        <v>0</v>
      </c>
      <c r="AI2768" s="110">
        <f t="shared" si="628"/>
        <v>1</v>
      </c>
      <c r="AJ2768" s="100">
        <f>ROW()</f>
        <v>2768</v>
      </c>
      <c r="AK2768" s="100" t="e">
        <f>INDEX('BadRows RECART'!$C$2:$C$1207,MATCH(monthly_gwh_mw!AJ2768,'BadRows RECART'!$D$2:$D$1207,0))</f>
        <v>#N/A</v>
      </c>
    </row>
    <row r="2769" spans="1:37" ht="20">
      <c r="A2769" s="106" t="s">
        <v>3907</v>
      </c>
      <c r="B2769" s="106" t="s">
        <v>437</v>
      </c>
      <c r="C2769" s="106" t="s">
        <v>6313</v>
      </c>
      <c r="D2769" s="168">
        <v>2020</v>
      </c>
      <c r="E2769" s="168">
        <v>5</v>
      </c>
      <c r="F2769" s="169">
        <v>0</v>
      </c>
      <c r="G2769" s="212" t="s">
        <v>6314</v>
      </c>
      <c r="H2769" s="212" t="s">
        <v>6314</v>
      </c>
      <c r="I2769" s="106" t="s">
        <v>556</v>
      </c>
      <c r="K2769" s="83" t="s">
        <v>6314</v>
      </c>
      <c r="L2769" s="83" t="s">
        <v>6314</v>
      </c>
      <c r="M2769" s="45" t="str">
        <f>IF(
ISNA(INDEX(resources!E:E,MATCH(B2769,resources!B:B,0))),"fillme",
INDEX(resources!E:E,MATCH(B2769,resources!B:B,0)))</f>
        <v>transfer_purchase</v>
      </c>
      <c r="N2769" s="45">
        <v>1</v>
      </c>
      <c r="O2769" s="83" t="str">
        <f>IFERROR(INDEX(resources!K:K,MATCH(B2769,resources!B:B,0)),"fillme")</f>
        <v>unknown</v>
      </c>
      <c r="P2769" s="89" t="str">
        <f t="shared" si="616"/>
        <v>unknown_2020_5</v>
      </c>
      <c r="Q2769" s="87">
        <f>INDEX(elcc!G:G,MATCH(P2769,elcc!D:D,0))</f>
        <v>0</v>
      </c>
      <c r="R2769" s="89">
        <f t="shared" si="617"/>
        <v>1</v>
      </c>
      <c r="S2769" s="89" t="s">
        <v>6314</v>
      </c>
      <c r="T2769" s="89" t="s">
        <v>6314</v>
      </c>
      <c r="U2769" s="90" t="str">
        <f t="shared" si="618"/>
        <v>ok</v>
      </c>
      <c r="V2769" s="63" t="str">
        <f>INDEX(resources!F:F,MATCH(B2769,resources!B:B,0))</f>
        <v>special</v>
      </c>
      <c r="W2769" s="110">
        <f t="shared" si="619"/>
        <v>0</v>
      </c>
      <c r="X2769" s="110">
        <f t="shared" si="620"/>
        <v>0</v>
      </c>
      <c r="Y2769" s="110" t="str">
        <f t="shared" si="621"/>
        <v>transfer_purchase_raonly_na_CONFIDENTIAL</v>
      </c>
      <c r="Z2769" s="110">
        <f>IF(COUNTIFS($Y$2:Y2769,Y2769)=1,1,0)</f>
        <v>0</v>
      </c>
      <c r="AA2769" s="110">
        <f>SUM($Z$2:Z2769)*Z2769</f>
        <v>0</v>
      </c>
      <c r="AB2769" s="110">
        <f>COUNTIFS(resources!B:B,B2769)</f>
        <v>1</v>
      </c>
      <c r="AC2769" s="110">
        <f t="shared" si="622"/>
        <v>1</v>
      </c>
      <c r="AD2769" s="110">
        <f t="shared" si="623"/>
        <v>1</v>
      </c>
      <c r="AE2769" s="110">
        <f t="shared" si="624"/>
        <v>0</v>
      </c>
      <c r="AF2769" s="110">
        <f t="shared" si="625"/>
        <v>1</v>
      </c>
      <c r="AG2769" s="110">
        <f t="shared" si="626"/>
        <v>0</v>
      </c>
      <c r="AH2769" s="110">
        <f t="shared" si="627"/>
        <v>0</v>
      </c>
      <c r="AI2769" s="110">
        <f t="shared" si="628"/>
        <v>1</v>
      </c>
      <c r="AJ2769" s="100">
        <f>ROW()</f>
        <v>2769</v>
      </c>
      <c r="AK2769" s="100" t="e">
        <f>INDEX('BadRows RECART'!$C$2:$C$1207,MATCH(monthly_gwh_mw!AJ2769,'BadRows RECART'!$D$2:$D$1207,0))</f>
        <v>#N/A</v>
      </c>
    </row>
    <row r="2770" spans="1:37" ht="20">
      <c r="A2770" s="106" t="s">
        <v>3907</v>
      </c>
      <c r="B2770" s="106" t="s">
        <v>437</v>
      </c>
      <c r="C2770" s="106" t="s">
        <v>6313</v>
      </c>
      <c r="D2770" s="168">
        <v>2020</v>
      </c>
      <c r="E2770" s="168">
        <v>5</v>
      </c>
      <c r="F2770" s="169">
        <v>0</v>
      </c>
      <c r="G2770" s="212" t="s">
        <v>6314</v>
      </c>
      <c r="H2770" s="212" t="s">
        <v>6314</v>
      </c>
      <c r="I2770" s="106" t="s">
        <v>556</v>
      </c>
      <c r="K2770" s="83" t="s">
        <v>6314</v>
      </c>
      <c r="L2770" s="83" t="s">
        <v>6314</v>
      </c>
      <c r="M2770" s="45" t="str">
        <f>IF(
ISNA(INDEX(resources!E:E,MATCH(B2770,resources!B:B,0))),"fillme",
INDEX(resources!E:E,MATCH(B2770,resources!B:B,0)))</f>
        <v>transfer_purchase</v>
      </c>
      <c r="N2770" s="45">
        <v>1</v>
      </c>
      <c r="O2770" s="83" t="str">
        <f>IFERROR(INDEX(resources!K:K,MATCH(B2770,resources!B:B,0)),"fillme")</f>
        <v>unknown</v>
      </c>
      <c r="P2770" s="89" t="str">
        <f t="shared" si="616"/>
        <v>unknown_2020_5</v>
      </c>
      <c r="Q2770" s="87">
        <f>INDEX(elcc!G:G,MATCH(P2770,elcc!D:D,0))</f>
        <v>0</v>
      </c>
      <c r="R2770" s="89">
        <f t="shared" si="617"/>
        <v>1</v>
      </c>
      <c r="S2770" s="89" t="s">
        <v>6314</v>
      </c>
      <c r="T2770" s="89" t="s">
        <v>6314</v>
      </c>
      <c r="U2770" s="90" t="str">
        <f t="shared" si="618"/>
        <v>ok</v>
      </c>
      <c r="V2770" s="63" t="str">
        <f>INDEX(resources!F:F,MATCH(B2770,resources!B:B,0))</f>
        <v>special</v>
      </c>
      <c r="W2770" s="110">
        <f t="shared" si="619"/>
        <v>0</v>
      </c>
      <c r="X2770" s="110">
        <f t="shared" si="620"/>
        <v>0</v>
      </c>
      <c r="Y2770" s="110" t="str">
        <f t="shared" si="621"/>
        <v>transfer_purchase_raonly_na_CONFIDENTIAL</v>
      </c>
      <c r="Z2770" s="110">
        <f>IF(COUNTIFS($Y$2:Y2770,Y2770)=1,1,0)</f>
        <v>0</v>
      </c>
      <c r="AA2770" s="110">
        <f>SUM($Z$2:Z2770)*Z2770</f>
        <v>0</v>
      </c>
      <c r="AB2770" s="110">
        <f>COUNTIFS(resources!B:B,B2770)</f>
        <v>1</v>
      </c>
      <c r="AC2770" s="110">
        <f t="shared" si="622"/>
        <v>1</v>
      </c>
      <c r="AD2770" s="110">
        <f t="shared" si="623"/>
        <v>1</v>
      </c>
      <c r="AE2770" s="110">
        <f t="shared" si="624"/>
        <v>0</v>
      </c>
      <c r="AF2770" s="110">
        <f t="shared" si="625"/>
        <v>1</v>
      </c>
      <c r="AG2770" s="110">
        <f t="shared" si="626"/>
        <v>0</v>
      </c>
      <c r="AH2770" s="110">
        <f t="shared" si="627"/>
        <v>0</v>
      </c>
      <c r="AI2770" s="110">
        <f t="shared" si="628"/>
        <v>1</v>
      </c>
      <c r="AJ2770" s="100">
        <f>ROW()</f>
        <v>2770</v>
      </c>
      <c r="AK2770" s="100" t="e">
        <f>INDEX('BadRows RECART'!$C$2:$C$1207,MATCH(monthly_gwh_mw!AJ2770,'BadRows RECART'!$D$2:$D$1207,0))</f>
        <v>#N/A</v>
      </c>
    </row>
    <row r="2771" spans="1:37" ht="20">
      <c r="A2771" s="106" t="s">
        <v>3907</v>
      </c>
      <c r="B2771" s="106" t="s">
        <v>437</v>
      </c>
      <c r="C2771" s="106" t="s">
        <v>6313</v>
      </c>
      <c r="D2771" s="168">
        <v>2020</v>
      </c>
      <c r="E2771" s="168">
        <v>11</v>
      </c>
      <c r="F2771" s="169">
        <v>0</v>
      </c>
      <c r="G2771" s="212" t="s">
        <v>6314</v>
      </c>
      <c r="H2771" s="212" t="s">
        <v>6314</v>
      </c>
      <c r="I2771" s="106" t="s">
        <v>556</v>
      </c>
      <c r="K2771" s="83" t="s">
        <v>6314</v>
      </c>
      <c r="L2771" s="83" t="s">
        <v>6314</v>
      </c>
      <c r="M2771" s="45" t="str">
        <f>IF(
ISNA(INDEX(resources!E:E,MATCH(B2771,resources!B:B,0))),"fillme",
INDEX(resources!E:E,MATCH(B2771,resources!B:B,0)))</f>
        <v>transfer_purchase</v>
      </c>
      <c r="N2771" s="45">
        <v>1</v>
      </c>
      <c r="O2771" s="83" t="str">
        <f>IFERROR(INDEX(resources!K:K,MATCH(B2771,resources!B:B,0)),"fillme")</f>
        <v>unknown</v>
      </c>
      <c r="P2771" s="89" t="str">
        <f t="shared" si="616"/>
        <v>unknown_2020_11</v>
      </c>
      <c r="Q2771" s="87">
        <f>INDEX(elcc!G:G,MATCH(P2771,elcc!D:D,0))</f>
        <v>0</v>
      </c>
      <c r="R2771" s="89">
        <f t="shared" si="617"/>
        <v>1</v>
      </c>
      <c r="S2771" s="89" t="s">
        <v>6314</v>
      </c>
      <c r="T2771" s="89" t="s">
        <v>6314</v>
      </c>
      <c r="U2771" s="90" t="str">
        <f t="shared" si="618"/>
        <v>ok</v>
      </c>
      <c r="V2771" s="63" t="str">
        <f>INDEX(resources!F:F,MATCH(B2771,resources!B:B,0))</f>
        <v>special</v>
      </c>
      <c r="W2771" s="110">
        <f t="shared" si="619"/>
        <v>0</v>
      </c>
      <c r="X2771" s="110">
        <f t="shared" si="620"/>
        <v>0</v>
      </c>
      <c r="Y2771" s="110" t="str">
        <f t="shared" si="621"/>
        <v>transfer_purchase_raonly_na_CONFIDENTIAL</v>
      </c>
      <c r="Z2771" s="110">
        <f>IF(COUNTIFS($Y$2:Y2771,Y2771)=1,1,0)</f>
        <v>0</v>
      </c>
      <c r="AA2771" s="110">
        <f>SUM($Z$2:Z2771)*Z2771</f>
        <v>0</v>
      </c>
      <c r="AB2771" s="110">
        <f>COUNTIFS(resources!B:B,B2771)</f>
        <v>1</v>
      </c>
      <c r="AC2771" s="110">
        <f t="shared" si="622"/>
        <v>1</v>
      </c>
      <c r="AD2771" s="110">
        <f t="shared" si="623"/>
        <v>1</v>
      </c>
      <c r="AE2771" s="110">
        <f t="shared" si="624"/>
        <v>0</v>
      </c>
      <c r="AF2771" s="110">
        <f t="shared" si="625"/>
        <v>1</v>
      </c>
      <c r="AG2771" s="110">
        <f t="shared" si="626"/>
        <v>0</v>
      </c>
      <c r="AH2771" s="110">
        <f t="shared" si="627"/>
        <v>0</v>
      </c>
      <c r="AI2771" s="110">
        <f t="shared" si="628"/>
        <v>1</v>
      </c>
      <c r="AJ2771" s="100">
        <f>ROW()</f>
        <v>2771</v>
      </c>
      <c r="AK2771" s="100" t="e">
        <f>INDEX('BadRows RECART'!$C$2:$C$1207,MATCH(monthly_gwh_mw!AJ2771,'BadRows RECART'!$D$2:$D$1207,0))</f>
        <v>#N/A</v>
      </c>
    </row>
    <row r="2772" spans="1:37" ht="20">
      <c r="A2772" s="106" t="s">
        <v>3907</v>
      </c>
      <c r="B2772" s="106" t="s">
        <v>437</v>
      </c>
      <c r="C2772" s="106" t="s">
        <v>6313</v>
      </c>
      <c r="D2772" s="168">
        <v>2020</v>
      </c>
      <c r="E2772" s="168">
        <v>4</v>
      </c>
      <c r="F2772" s="169">
        <v>0</v>
      </c>
      <c r="G2772" s="212" t="s">
        <v>6314</v>
      </c>
      <c r="H2772" s="212" t="s">
        <v>6314</v>
      </c>
      <c r="I2772" s="106" t="s">
        <v>556</v>
      </c>
      <c r="K2772" s="83" t="s">
        <v>6314</v>
      </c>
      <c r="L2772" s="83" t="s">
        <v>6314</v>
      </c>
      <c r="M2772" s="45" t="str">
        <f>IF(
ISNA(INDEX(resources!E:E,MATCH(B2772,resources!B:B,0))),"fillme",
INDEX(resources!E:E,MATCH(B2772,resources!B:B,0)))</f>
        <v>transfer_purchase</v>
      </c>
      <c r="N2772" s="45">
        <v>1</v>
      </c>
      <c r="O2772" s="83" t="str">
        <f>IFERROR(INDEX(resources!K:K,MATCH(B2772,resources!B:B,0)),"fillme")</f>
        <v>unknown</v>
      </c>
      <c r="P2772" s="89" t="str">
        <f t="shared" si="616"/>
        <v>unknown_2020_4</v>
      </c>
      <c r="Q2772" s="87">
        <f>INDEX(elcc!G:G,MATCH(P2772,elcc!D:D,0))</f>
        <v>0</v>
      </c>
      <c r="R2772" s="89">
        <f t="shared" si="617"/>
        <v>1</v>
      </c>
      <c r="S2772" s="89" t="s">
        <v>6314</v>
      </c>
      <c r="T2772" s="89" t="s">
        <v>6314</v>
      </c>
      <c r="U2772" s="90" t="str">
        <f t="shared" si="618"/>
        <v>ok</v>
      </c>
      <c r="V2772" s="63" t="str">
        <f>INDEX(resources!F:F,MATCH(B2772,resources!B:B,0))</f>
        <v>special</v>
      </c>
      <c r="W2772" s="110">
        <f t="shared" si="619"/>
        <v>0</v>
      </c>
      <c r="X2772" s="110">
        <f t="shared" si="620"/>
        <v>0</v>
      </c>
      <c r="Y2772" s="110" t="str">
        <f t="shared" si="621"/>
        <v>transfer_purchase_raonly_na_CONFIDENTIAL</v>
      </c>
      <c r="Z2772" s="110">
        <f>IF(COUNTIFS($Y$2:Y2772,Y2772)=1,1,0)</f>
        <v>0</v>
      </c>
      <c r="AA2772" s="110">
        <f>SUM($Z$2:Z2772)*Z2772</f>
        <v>0</v>
      </c>
      <c r="AB2772" s="110">
        <f>COUNTIFS(resources!B:B,B2772)</f>
        <v>1</v>
      </c>
      <c r="AC2772" s="110">
        <f t="shared" si="622"/>
        <v>1</v>
      </c>
      <c r="AD2772" s="110">
        <f t="shared" si="623"/>
        <v>1</v>
      </c>
      <c r="AE2772" s="110">
        <f t="shared" si="624"/>
        <v>0</v>
      </c>
      <c r="AF2772" s="110">
        <f t="shared" si="625"/>
        <v>1</v>
      </c>
      <c r="AG2772" s="110">
        <f t="shared" si="626"/>
        <v>0</v>
      </c>
      <c r="AH2772" s="110">
        <f t="shared" si="627"/>
        <v>0</v>
      </c>
      <c r="AI2772" s="110">
        <f t="shared" si="628"/>
        <v>1</v>
      </c>
      <c r="AJ2772" s="100">
        <f>ROW()</f>
        <v>2772</v>
      </c>
      <c r="AK2772" s="100" t="e">
        <f>INDEX('BadRows RECART'!$C$2:$C$1207,MATCH(monthly_gwh_mw!AJ2772,'BadRows RECART'!$D$2:$D$1207,0))</f>
        <v>#N/A</v>
      </c>
    </row>
    <row r="2773" spans="1:37" ht="20">
      <c r="A2773" s="106" t="s">
        <v>3907</v>
      </c>
      <c r="B2773" s="106" t="s">
        <v>440</v>
      </c>
      <c r="C2773" s="106" t="s">
        <v>6313</v>
      </c>
      <c r="D2773" s="168">
        <v>2020</v>
      </c>
      <c r="E2773" s="168">
        <v>11</v>
      </c>
      <c r="F2773" s="169">
        <v>0</v>
      </c>
      <c r="G2773" s="212" t="s">
        <v>6314</v>
      </c>
      <c r="H2773" s="212" t="s">
        <v>6314</v>
      </c>
      <c r="I2773" s="106" t="s">
        <v>556</v>
      </c>
      <c r="K2773" s="83" t="s">
        <v>6314</v>
      </c>
      <c r="L2773" s="83" t="s">
        <v>6314</v>
      </c>
      <c r="M2773" s="45" t="str">
        <f>IF(
ISNA(INDEX(resources!E:E,MATCH(B2773,resources!B:B,0))),"fillme",
INDEX(resources!E:E,MATCH(B2773,resources!B:B,0)))</f>
        <v>transfer_sale</v>
      </c>
      <c r="N2773" s="45">
        <v>1</v>
      </c>
      <c r="O2773" s="83" t="str">
        <f>IFERROR(INDEX(resources!K:K,MATCH(B2773,resources!B:B,0)),"fillme")</f>
        <v>unknown</v>
      </c>
      <c r="P2773" s="89" t="str">
        <f t="shared" si="616"/>
        <v>unknown_2020_11</v>
      </c>
      <c r="Q2773" s="87">
        <f>INDEX(elcc!G:G,MATCH(P2773,elcc!D:D,0))</f>
        <v>0</v>
      </c>
      <c r="R2773" s="89">
        <f t="shared" si="617"/>
        <v>1</v>
      </c>
      <c r="S2773" s="89" t="s">
        <v>6314</v>
      </c>
      <c r="T2773" s="89" t="s">
        <v>6314</v>
      </c>
      <c r="U2773" s="90" t="str">
        <f t="shared" si="618"/>
        <v>ok</v>
      </c>
      <c r="V2773" s="63" t="str">
        <f>INDEX(resources!F:F,MATCH(B2773,resources!B:B,0))</f>
        <v>special</v>
      </c>
      <c r="W2773" s="110">
        <f t="shared" si="619"/>
        <v>0</v>
      </c>
      <c r="X2773" s="110">
        <f t="shared" si="620"/>
        <v>0</v>
      </c>
      <c r="Y2773" s="110" t="str">
        <f t="shared" si="621"/>
        <v>transfer_sale_raonly_na_CONFIDENTIAL</v>
      </c>
      <c r="Z2773" s="110">
        <f>IF(COUNTIFS($Y$2:Y2773,Y2773)=1,1,0)</f>
        <v>0</v>
      </c>
      <c r="AA2773" s="110">
        <f>SUM($Z$2:Z2773)*Z2773</f>
        <v>0</v>
      </c>
      <c r="AB2773" s="110">
        <f>COUNTIFS(resources!B:B,B2773)</f>
        <v>1</v>
      </c>
      <c r="AC2773" s="110">
        <f t="shared" si="622"/>
        <v>1</v>
      </c>
      <c r="AD2773" s="110">
        <f t="shared" si="623"/>
        <v>1</v>
      </c>
      <c r="AE2773" s="110">
        <f t="shared" si="624"/>
        <v>0</v>
      </c>
      <c r="AF2773" s="110">
        <f t="shared" si="625"/>
        <v>1</v>
      </c>
      <c r="AG2773" s="110">
        <f t="shared" si="626"/>
        <v>0</v>
      </c>
      <c r="AH2773" s="110">
        <f t="shared" si="627"/>
        <v>0</v>
      </c>
      <c r="AI2773" s="110">
        <f t="shared" si="628"/>
        <v>1</v>
      </c>
      <c r="AJ2773" s="100">
        <f>ROW()</f>
        <v>2773</v>
      </c>
      <c r="AK2773" s="100" t="e">
        <f>INDEX('BadRows RECART'!$C$2:$C$1207,MATCH(monthly_gwh_mw!AJ2773,'BadRows RECART'!$D$2:$D$1207,0))</f>
        <v>#N/A</v>
      </c>
    </row>
    <row r="2774" spans="1:37" ht="20">
      <c r="A2774" s="106" t="s">
        <v>3907</v>
      </c>
      <c r="B2774" s="106" t="s">
        <v>437</v>
      </c>
      <c r="C2774" s="106" t="s">
        <v>6313</v>
      </c>
      <c r="D2774" s="168">
        <v>2020</v>
      </c>
      <c r="E2774" s="168">
        <v>7</v>
      </c>
      <c r="F2774" s="169">
        <v>0</v>
      </c>
      <c r="G2774" s="212" t="s">
        <v>6314</v>
      </c>
      <c r="H2774" s="212" t="s">
        <v>6314</v>
      </c>
      <c r="I2774" s="106" t="s">
        <v>556</v>
      </c>
      <c r="K2774" s="83" t="s">
        <v>6314</v>
      </c>
      <c r="L2774" s="83" t="s">
        <v>6314</v>
      </c>
      <c r="M2774" s="45" t="str">
        <f>IF(
ISNA(INDEX(resources!E:E,MATCH(B2774,resources!B:B,0))),"fillme",
INDEX(resources!E:E,MATCH(B2774,resources!B:B,0)))</f>
        <v>transfer_purchase</v>
      </c>
      <c r="N2774" s="45">
        <v>1</v>
      </c>
      <c r="O2774" s="83" t="str">
        <f>IFERROR(INDEX(resources!K:K,MATCH(B2774,resources!B:B,0)),"fillme")</f>
        <v>unknown</v>
      </c>
      <c r="P2774" s="89" t="str">
        <f t="shared" si="616"/>
        <v>unknown_2020_7</v>
      </c>
      <c r="Q2774" s="87">
        <f>INDEX(elcc!G:G,MATCH(P2774,elcc!D:D,0))</f>
        <v>0</v>
      </c>
      <c r="R2774" s="89">
        <f t="shared" si="617"/>
        <v>1</v>
      </c>
      <c r="S2774" s="89" t="s">
        <v>6314</v>
      </c>
      <c r="T2774" s="89" t="s">
        <v>6314</v>
      </c>
      <c r="U2774" s="90" t="str">
        <f t="shared" si="618"/>
        <v>ok</v>
      </c>
      <c r="V2774" s="63" t="str">
        <f>INDEX(resources!F:F,MATCH(B2774,resources!B:B,0))</f>
        <v>special</v>
      </c>
      <c r="W2774" s="110">
        <f t="shared" si="619"/>
        <v>0</v>
      </c>
      <c r="X2774" s="110">
        <f t="shared" si="620"/>
        <v>0</v>
      </c>
      <c r="Y2774" s="110" t="str">
        <f t="shared" si="621"/>
        <v>transfer_purchase_raonly_na_CONFIDENTIAL</v>
      </c>
      <c r="Z2774" s="110">
        <f>IF(COUNTIFS($Y$2:Y2774,Y2774)=1,1,0)</f>
        <v>0</v>
      </c>
      <c r="AA2774" s="110">
        <f>SUM($Z$2:Z2774)*Z2774</f>
        <v>0</v>
      </c>
      <c r="AB2774" s="110">
        <f>COUNTIFS(resources!B:B,B2774)</f>
        <v>1</v>
      </c>
      <c r="AC2774" s="110">
        <f t="shared" si="622"/>
        <v>1</v>
      </c>
      <c r="AD2774" s="110">
        <f t="shared" si="623"/>
        <v>1</v>
      </c>
      <c r="AE2774" s="110">
        <f t="shared" si="624"/>
        <v>0</v>
      </c>
      <c r="AF2774" s="110">
        <f t="shared" si="625"/>
        <v>1</v>
      </c>
      <c r="AG2774" s="110">
        <f t="shared" si="626"/>
        <v>0</v>
      </c>
      <c r="AH2774" s="110">
        <f t="shared" si="627"/>
        <v>0</v>
      </c>
      <c r="AI2774" s="110">
        <f t="shared" si="628"/>
        <v>1</v>
      </c>
      <c r="AJ2774" s="100">
        <f>ROW()</f>
        <v>2774</v>
      </c>
      <c r="AK2774" s="100" t="e">
        <f>INDEX('BadRows RECART'!$C$2:$C$1207,MATCH(monthly_gwh_mw!AJ2774,'BadRows RECART'!$D$2:$D$1207,0))</f>
        <v>#N/A</v>
      </c>
    </row>
    <row r="2775" spans="1:37" ht="20">
      <c r="A2775" s="106" t="s">
        <v>3907</v>
      </c>
      <c r="B2775" s="106" t="s">
        <v>437</v>
      </c>
      <c r="C2775" s="106" t="s">
        <v>6313</v>
      </c>
      <c r="D2775" s="168">
        <v>2020</v>
      </c>
      <c r="E2775" s="168">
        <v>8</v>
      </c>
      <c r="F2775" s="169">
        <v>0</v>
      </c>
      <c r="G2775" s="212" t="s">
        <v>6314</v>
      </c>
      <c r="H2775" s="212" t="s">
        <v>6314</v>
      </c>
      <c r="I2775" s="106" t="s">
        <v>556</v>
      </c>
      <c r="K2775" s="83" t="s">
        <v>6314</v>
      </c>
      <c r="L2775" s="83" t="s">
        <v>6314</v>
      </c>
      <c r="M2775" s="45" t="str">
        <f>IF(
ISNA(INDEX(resources!E:E,MATCH(B2775,resources!B:B,0))),"fillme",
INDEX(resources!E:E,MATCH(B2775,resources!B:B,0)))</f>
        <v>transfer_purchase</v>
      </c>
      <c r="N2775" s="45">
        <v>1</v>
      </c>
      <c r="O2775" s="83" t="str">
        <f>IFERROR(INDEX(resources!K:K,MATCH(B2775,resources!B:B,0)),"fillme")</f>
        <v>unknown</v>
      </c>
      <c r="P2775" s="89" t="str">
        <f t="shared" si="616"/>
        <v>unknown_2020_8</v>
      </c>
      <c r="Q2775" s="87">
        <f>INDEX(elcc!G:G,MATCH(P2775,elcc!D:D,0))</f>
        <v>0</v>
      </c>
      <c r="R2775" s="89">
        <f t="shared" si="617"/>
        <v>1</v>
      </c>
      <c r="S2775" s="89" t="s">
        <v>6314</v>
      </c>
      <c r="T2775" s="89" t="s">
        <v>6314</v>
      </c>
      <c r="U2775" s="90" t="str">
        <f t="shared" si="618"/>
        <v>ok</v>
      </c>
      <c r="V2775" s="63" t="str">
        <f>INDEX(resources!F:F,MATCH(B2775,resources!B:B,0))</f>
        <v>special</v>
      </c>
      <c r="W2775" s="110">
        <f t="shared" si="619"/>
        <v>0</v>
      </c>
      <c r="X2775" s="110">
        <f t="shared" si="620"/>
        <v>0</v>
      </c>
      <c r="Y2775" s="110" t="str">
        <f t="shared" si="621"/>
        <v>transfer_purchase_raonly_na_CONFIDENTIAL</v>
      </c>
      <c r="Z2775" s="110">
        <f>IF(COUNTIFS($Y$2:Y2775,Y2775)=1,1,0)</f>
        <v>0</v>
      </c>
      <c r="AA2775" s="110">
        <f>SUM($Z$2:Z2775)*Z2775</f>
        <v>0</v>
      </c>
      <c r="AB2775" s="110">
        <f>COUNTIFS(resources!B:B,B2775)</f>
        <v>1</v>
      </c>
      <c r="AC2775" s="110">
        <f t="shared" si="622"/>
        <v>1</v>
      </c>
      <c r="AD2775" s="110">
        <f t="shared" si="623"/>
        <v>1</v>
      </c>
      <c r="AE2775" s="110">
        <f t="shared" si="624"/>
        <v>0</v>
      </c>
      <c r="AF2775" s="110">
        <f t="shared" si="625"/>
        <v>1</v>
      </c>
      <c r="AG2775" s="110">
        <f t="shared" si="626"/>
        <v>0</v>
      </c>
      <c r="AH2775" s="110">
        <f t="shared" si="627"/>
        <v>0</v>
      </c>
      <c r="AI2775" s="110">
        <f t="shared" si="628"/>
        <v>1</v>
      </c>
      <c r="AJ2775" s="100">
        <f>ROW()</f>
        <v>2775</v>
      </c>
      <c r="AK2775" s="100" t="e">
        <f>INDEX('BadRows RECART'!$C$2:$C$1207,MATCH(monthly_gwh_mw!AJ2775,'BadRows RECART'!$D$2:$D$1207,0))</f>
        <v>#N/A</v>
      </c>
    </row>
    <row r="2776" spans="1:37" ht="20">
      <c r="A2776" s="106" t="s">
        <v>3907</v>
      </c>
      <c r="B2776" s="106" t="s">
        <v>437</v>
      </c>
      <c r="C2776" s="106" t="s">
        <v>6313</v>
      </c>
      <c r="D2776" s="168">
        <v>2020</v>
      </c>
      <c r="E2776" s="168">
        <v>9</v>
      </c>
      <c r="F2776" s="169">
        <v>0</v>
      </c>
      <c r="G2776" s="212" t="s">
        <v>6314</v>
      </c>
      <c r="H2776" s="212" t="s">
        <v>6314</v>
      </c>
      <c r="I2776" s="106" t="s">
        <v>556</v>
      </c>
      <c r="K2776" s="83" t="s">
        <v>6314</v>
      </c>
      <c r="L2776" s="83" t="s">
        <v>6314</v>
      </c>
      <c r="M2776" s="45" t="str">
        <f>IF(
ISNA(INDEX(resources!E:E,MATCH(B2776,resources!B:B,0))),"fillme",
INDEX(resources!E:E,MATCH(B2776,resources!B:B,0)))</f>
        <v>transfer_purchase</v>
      </c>
      <c r="N2776" s="45">
        <v>1</v>
      </c>
      <c r="O2776" s="83" t="str">
        <f>IFERROR(INDEX(resources!K:K,MATCH(B2776,resources!B:B,0)),"fillme")</f>
        <v>unknown</v>
      </c>
      <c r="P2776" s="89" t="str">
        <f t="shared" si="616"/>
        <v>unknown_2020_9</v>
      </c>
      <c r="Q2776" s="87">
        <f>INDEX(elcc!G:G,MATCH(P2776,elcc!D:D,0))</f>
        <v>0</v>
      </c>
      <c r="R2776" s="89">
        <f t="shared" si="617"/>
        <v>1</v>
      </c>
      <c r="S2776" s="89" t="s">
        <v>6314</v>
      </c>
      <c r="T2776" s="89" t="s">
        <v>6314</v>
      </c>
      <c r="U2776" s="90" t="str">
        <f t="shared" si="618"/>
        <v>ok</v>
      </c>
      <c r="V2776" s="63" t="str">
        <f>INDEX(resources!F:F,MATCH(B2776,resources!B:B,0))</f>
        <v>special</v>
      </c>
      <c r="W2776" s="110">
        <f t="shared" si="619"/>
        <v>0</v>
      </c>
      <c r="X2776" s="110">
        <f t="shared" si="620"/>
        <v>0</v>
      </c>
      <c r="Y2776" s="110" t="str">
        <f t="shared" si="621"/>
        <v>transfer_purchase_raonly_na_CONFIDENTIAL</v>
      </c>
      <c r="Z2776" s="110">
        <f>IF(COUNTIFS($Y$2:Y2776,Y2776)=1,1,0)</f>
        <v>0</v>
      </c>
      <c r="AA2776" s="110">
        <f>SUM($Z$2:Z2776)*Z2776</f>
        <v>0</v>
      </c>
      <c r="AB2776" s="110">
        <f>COUNTIFS(resources!B:B,B2776)</f>
        <v>1</v>
      </c>
      <c r="AC2776" s="110">
        <f t="shared" si="622"/>
        <v>1</v>
      </c>
      <c r="AD2776" s="110">
        <f t="shared" si="623"/>
        <v>1</v>
      </c>
      <c r="AE2776" s="110">
        <f t="shared" si="624"/>
        <v>0</v>
      </c>
      <c r="AF2776" s="110">
        <f t="shared" si="625"/>
        <v>1</v>
      </c>
      <c r="AG2776" s="110">
        <f t="shared" si="626"/>
        <v>0</v>
      </c>
      <c r="AH2776" s="110">
        <f t="shared" si="627"/>
        <v>0</v>
      </c>
      <c r="AI2776" s="110">
        <f t="shared" si="628"/>
        <v>1</v>
      </c>
      <c r="AJ2776" s="100">
        <f>ROW()</f>
        <v>2776</v>
      </c>
      <c r="AK2776" s="100" t="e">
        <f>INDEX('BadRows RECART'!$C$2:$C$1207,MATCH(monthly_gwh_mw!AJ2776,'BadRows RECART'!$D$2:$D$1207,0))</f>
        <v>#N/A</v>
      </c>
    </row>
    <row r="2777" spans="1:37" ht="20">
      <c r="A2777" s="106" t="s">
        <v>3907</v>
      </c>
      <c r="B2777" s="106" t="s">
        <v>437</v>
      </c>
      <c r="C2777" s="106" t="s">
        <v>6313</v>
      </c>
      <c r="D2777" s="168">
        <v>2020</v>
      </c>
      <c r="E2777" s="168">
        <v>10</v>
      </c>
      <c r="F2777" s="169">
        <v>0</v>
      </c>
      <c r="G2777" s="212" t="s">
        <v>6314</v>
      </c>
      <c r="H2777" s="212" t="s">
        <v>6314</v>
      </c>
      <c r="I2777" s="106" t="s">
        <v>556</v>
      </c>
      <c r="K2777" s="83" t="s">
        <v>6314</v>
      </c>
      <c r="L2777" s="83" t="s">
        <v>6314</v>
      </c>
      <c r="M2777" s="45" t="str">
        <f>IF(
ISNA(INDEX(resources!E:E,MATCH(B2777,resources!B:B,0))),"fillme",
INDEX(resources!E:E,MATCH(B2777,resources!B:B,0)))</f>
        <v>transfer_purchase</v>
      </c>
      <c r="N2777" s="45">
        <v>1</v>
      </c>
      <c r="O2777" s="83" t="str">
        <f>IFERROR(INDEX(resources!K:K,MATCH(B2777,resources!B:B,0)),"fillme")</f>
        <v>unknown</v>
      </c>
      <c r="P2777" s="89" t="str">
        <f t="shared" si="616"/>
        <v>unknown_2020_10</v>
      </c>
      <c r="Q2777" s="87">
        <f>INDEX(elcc!G:G,MATCH(P2777,elcc!D:D,0))</f>
        <v>0</v>
      </c>
      <c r="R2777" s="89">
        <f t="shared" si="617"/>
        <v>1</v>
      </c>
      <c r="S2777" s="89" t="s">
        <v>6314</v>
      </c>
      <c r="T2777" s="89" t="s">
        <v>6314</v>
      </c>
      <c r="U2777" s="90" t="str">
        <f t="shared" si="618"/>
        <v>ok</v>
      </c>
      <c r="V2777" s="63" t="str">
        <f>INDEX(resources!F:F,MATCH(B2777,resources!B:B,0))</f>
        <v>special</v>
      </c>
      <c r="W2777" s="110">
        <f t="shared" si="619"/>
        <v>0</v>
      </c>
      <c r="X2777" s="110">
        <f t="shared" si="620"/>
        <v>0</v>
      </c>
      <c r="Y2777" s="110" t="str">
        <f t="shared" si="621"/>
        <v>transfer_purchase_raonly_na_CONFIDENTIAL</v>
      </c>
      <c r="Z2777" s="110">
        <f>IF(COUNTIFS($Y$2:Y2777,Y2777)=1,1,0)</f>
        <v>0</v>
      </c>
      <c r="AA2777" s="110">
        <f>SUM($Z$2:Z2777)*Z2777</f>
        <v>0</v>
      </c>
      <c r="AB2777" s="110">
        <f>COUNTIFS(resources!B:B,B2777)</f>
        <v>1</v>
      </c>
      <c r="AC2777" s="110">
        <f t="shared" si="622"/>
        <v>1</v>
      </c>
      <c r="AD2777" s="110">
        <f t="shared" si="623"/>
        <v>1</v>
      </c>
      <c r="AE2777" s="110">
        <f t="shared" si="624"/>
        <v>0</v>
      </c>
      <c r="AF2777" s="110">
        <f t="shared" si="625"/>
        <v>1</v>
      </c>
      <c r="AG2777" s="110">
        <f t="shared" si="626"/>
        <v>0</v>
      </c>
      <c r="AH2777" s="110">
        <f t="shared" si="627"/>
        <v>0</v>
      </c>
      <c r="AI2777" s="110">
        <f t="shared" si="628"/>
        <v>1</v>
      </c>
      <c r="AJ2777" s="100">
        <f>ROW()</f>
        <v>2777</v>
      </c>
      <c r="AK2777" s="100" t="e">
        <f>INDEX('BadRows RECART'!$C$2:$C$1207,MATCH(monthly_gwh_mw!AJ2777,'BadRows RECART'!$D$2:$D$1207,0))</f>
        <v>#N/A</v>
      </c>
    </row>
    <row r="2778" spans="1:37" ht="20">
      <c r="A2778" s="106" t="s">
        <v>3907</v>
      </c>
      <c r="B2778" s="106" t="s">
        <v>440</v>
      </c>
      <c r="C2778" s="106" t="s">
        <v>6313</v>
      </c>
      <c r="D2778" s="168">
        <v>2020</v>
      </c>
      <c r="E2778" s="168">
        <v>7</v>
      </c>
      <c r="F2778" s="169">
        <v>0</v>
      </c>
      <c r="G2778" s="212" t="s">
        <v>6314</v>
      </c>
      <c r="H2778" s="212" t="s">
        <v>6314</v>
      </c>
      <c r="I2778" s="106" t="s">
        <v>556</v>
      </c>
      <c r="K2778" s="83" t="s">
        <v>6314</v>
      </c>
      <c r="L2778" s="83" t="s">
        <v>6314</v>
      </c>
      <c r="M2778" s="45" t="str">
        <f>IF(
ISNA(INDEX(resources!E:E,MATCH(B2778,resources!B:B,0))),"fillme",
INDEX(resources!E:E,MATCH(B2778,resources!B:B,0)))</f>
        <v>transfer_sale</v>
      </c>
      <c r="N2778" s="45">
        <v>1</v>
      </c>
      <c r="O2778" s="83" t="str">
        <f>IFERROR(INDEX(resources!K:K,MATCH(B2778,resources!B:B,0)),"fillme")</f>
        <v>unknown</v>
      </c>
      <c r="P2778" s="89" t="str">
        <f t="shared" si="616"/>
        <v>unknown_2020_7</v>
      </c>
      <c r="Q2778" s="87">
        <f>INDEX(elcc!G:G,MATCH(P2778,elcc!D:D,0))</f>
        <v>0</v>
      </c>
      <c r="R2778" s="89">
        <f t="shared" si="617"/>
        <v>1</v>
      </c>
      <c r="S2778" s="89" t="s">
        <v>6314</v>
      </c>
      <c r="T2778" s="89" t="s">
        <v>6314</v>
      </c>
      <c r="U2778" s="90" t="str">
        <f t="shared" si="618"/>
        <v>ok</v>
      </c>
      <c r="V2778" s="63" t="str">
        <f>INDEX(resources!F:F,MATCH(B2778,resources!B:B,0))</f>
        <v>special</v>
      </c>
      <c r="W2778" s="110">
        <f t="shared" si="619"/>
        <v>0</v>
      </c>
      <c r="X2778" s="110">
        <f t="shared" si="620"/>
        <v>0</v>
      </c>
      <c r="Y2778" s="110" t="str">
        <f t="shared" si="621"/>
        <v>transfer_sale_raonly_na_CONFIDENTIAL</v>
      </c>
      <c r="Z2778" s="110">
        <f>IF(COUNTIFS($Y$2:Y2778,Y2778)=1,1,0)</f>
        <v>0</v>
      </c>
      <c r="AA2778" s="110">
        <f>SUM($Z$2:Z2778)*Z2778</f>
        <v>0</v>
      </c>
      <c r="AB2778" s="110">
        <f>COUNTIFS(resources!B:B,B2778)</f>
        <v>1</v>
      </c>
      <c r="AC2778" s="110">
        <f t="shared" si="622"/>
        <v>1</v>
      </c>
      <c r="AD2778" s="110">
        <f t="shared" si="623"/>
        <v>1</v>
      </c>
      <c r="AE2778" s="110">
        <f t="shared" si="624"/>
        <v>0</v>
      </c>
      <c r="AF2778" s="110">
        <f t="shared" si="625"/>
        <v>1</v>
      </c>
      <c r="AG2778" s="110">
        <f t="shared" si="626"/>
        <v>0</v>
      </c>
      <c r="AH2778" s="110">
        <f t="shared" si="627"/>
        <v>0</v>
      </c>
      <c r="AI2778" s="110">
        <f t="shared" si="628"/>
        <v>1</v>
      </c>
      <c r="AJ2778" s="100">
        <f>ROW()</f>
        <v>2778</v>
      </c>
      <c r="AK2778" s="100" t="e">
        <f>INDEX('BadRows RECART'!$C$2:$C$1207,MATCH(monthly_gwh_mw!AJ2778,'BadRows RECART'!$D$2:$D$1207,0))</f>
        <v>#N/A</v>
      </c>
    </row>
    <row r="2779" spans="1:37" ht="20">
      <c r="A2779" s="106" t="s">
        <v>3907</v>
      </c>
      <c r="B2779" s="106" t="s">
        <v>440</v>
      </c>
      <c r="C2779" s="106" t="s">
        <v>6313</v>
      </c>
      <c r="D2779" s="168">
        <v>2020</v>
      </c>
      <c r="E2779" s="168">
        <v>8</v>
      </c>
      <c r="F2779" s="169">
        <v>0</v>
      </c>
      <c r="G2779" s="212" t="s">
        <v>6314</v>
      </c>
      <c r="H2779" s="212" t="s">
        <v>6314</v>
      </c>
      <c r="I2779" s="106" t="s">
        <v>556</v>
      </c>
      <c r="K2779" s="83" t="s">
        <v>6314</v>
      </c>
      <c r="L2779" s="83" t="s">
        <v>6314</v>
      </c>
      <c r="M2779" s="45" t="str">
        <f>IF(
ISNA(INDEX(resources!E:E,MATCH(B2779,resources!B:B,0))),"fillme",
INDEX(resources!E:E,MATCH(B2779,resources!B:B,0)))</f>
        <v>transfer_sale</v>
      </c>
      <c r="N2779" s="45">
        <v>1</v>
      </c>
      <c r="O2779" s="83" t="str">
        <f>IFERROR(INDEX(resources!K:K,MATCH(B2779,resources!B:B,0)),"fillme")</f>
        <v>unknown</v>
      </c>
      <c r="P2779" s="89" t="str">
        <f t="shared" si="616"/>
        <v>unknown_2020_8</v>
      </c>
      <c r="Q2779" s="87">
        <f>INDEX(elcc!G:G,MATCH(P2779,elcc!D:D,0))</f>
        <v>0</v>
      </c>
      <c r="R2779" s="89">
        <f t="shared" si="617"/>
        <v>1</v>
      </c>
      <c r="S2779" s="89" t="s">
        <v>6314</v>
      </c>
      <c r="T2779" s="89" t="s">
        <v>6314</v>
      </c>
      <c r="U2779" s="90" t="str">
        <f t="shared" si="618"/>
        <v>ok</v>
      </c>
      <c r="V2779" s="63" t="str">
        <f>INDEX(resources!F:F,MATCH(B2779,resources!B:B,0))</f>
        <v>special</v>
      </c>
      <c r="W2779" s="110">
        <f t="shared" si="619"/>
        <v>0</v>
      </c>
      <c r="X2779" s="110">
        <f t="shared" si="620"/>
        <v>0</v>
      </c>
      <c r="Y2779" s="110" t="str">
        <f t="shared" si="621"/>
        <v>transfer_sale_raonly_na_CONFIDENTIAL</v>
      </c>
      <c r="Z2779" s="110">
        <f>IF(COUNTIFS($Y$2:Y2779,Y2779)=1,1,0)</f>
        <v>0</v>
      </c>
      <c r="AA2779" s="110">
        <f>SUM($Z$2:Z2779)*Z2779</f>
        <v>0</v>
      </c>
      <c r="AB2779" s="110">
        <f>COUNTIFS(resources!B:B,B2779)</f>
        <v>1</v>
      </c>
      <c r="AC2779" s="110">
        <f t="shared" si="622"/>
        <v>1</v>
      </c>
      <c r="AD2779" s="110">
        <f t="shared" si="623"/>
        <v>1</v>
      </c>
      <c r="AE2779" s="110">
        <f t="shared" si="624"/>
        <v>0</v>
      </c>
      <c r="AF2779" s="110">
        <f t="shared" si="625"/>
        <v>1</v>
      </c>
      <c r="AG2779" s="110">
        <f t="shared" si="626"/>
        <v>0</v>
      </c>
      <c r="AH2779" s="110">
        <f t="shared" si="627"/>
        <v>0</v>
      </c>
      <c r="AI2779" s="110">
        <f t="shared" si="628"/>
        <v>1</v>
      </c>
      <c r="AJ2779" s="100">
        <f>ROW()</f>
        <v>2779</v>
      </c>
      <c r="AK2779" s="100" t="e">
        <f>INDEX('BadRows RECART'!$C$2:$C$1207,MATCH(monthly_gwh_mw!AJ2779,'BadRows RECART'!$D$2:$D$1207,0))</f>
        <v>#N/A</v>
      </c>
    </row>
    <row r="2780" spans="1:37" ht="20">
      <c r="A2780" s="106" t="s">
        <v>3907</v>
      </c>
      <c r="B2780" s="106" t="s">
        <v>440</v>
      </c>
      <c r="C2780" s="106" t="s">
        <v>6313</v>
      </c>
      <c r="D2780" s="168">
        <v>2020</v>
      </c>
      <c r="E2780" s="168">
        <v>9</v>
      </c>
      <c r="F2780" s="169">
        <v>0</v>
      </c>
      <c r="G2780" s="212" t="s">
        <v>6314</v>
      </c>
      <c r="H2780" s="212" t="s">
        <v>6314</v>
      </c>
      <c r="I2780" s="106" t="s">
        <v>556</v>
      </c>
      <c r="K2780" s="83" t="s">
        <v>6314</v>
      </c>
      <c r="L2780" s="83" t="s">
        <v>6314</v>
      </c>
      <c r="M2780" s="45" t="str">
        <f>IF(
ISNA(INDEX(resources!E:E,MATCH(B2780,resources!B:B,0))),"fillme",
INDEX(resources!E:E,MATCH(B2780,resources!B:B,0)))</f>
        <v>transfer_sale</v>
      </c>
      <c r="N2780" s="45">
        <v>1</v>
      </c>
      <c r="O2780" s="83" t="str">
        <f>IFERROR(INDEX(resources!K:K,MATCH(B2780,resources!B:B,0)),"fillme")</f>
        <v>unknown</v>
      </c>
      <c r="P2780" s="89" t="str">
        <f t="shared" si="616"/>
        <v>unknown_2020_9</v>
      </c>
      <c r="Q2780" s="87">
        <f>INDEX(elcc!G:G,MATCH(P2780,elcc!D:D,0))</f>
        <v>0</v>
      </c>
      <c r="R2780" s="89">
        <f t="shared" si="617"/>
        <v>1</v>
      </c>
      <c r="S2780" s="89" t="s">
        <v>6314</v>
      </c>
      <c r="T2780" s="89" t="s">
        <v>6314</v>
      </c>
      <c r="U2780" s="90" t="str">
        <f t="shared" si="618"/>
        <v>ok</v>
      </c>
      <c r="V2780" s="63" t="str">
        <f>INDEX(resources!F:F,MATCH(B2780,resources!B:B,0))</f>
        <v>special</v>
      </c>
      <c r="W2780" s="110">
        <f t="shared" si="619"/>
        <v>0</v>
      </c>
      <c r="X2780" s="110">
        <f t="shared" si="620"/>
        <v>0</v>
      </c>
      <c r="Y2780" s="110" t="str">
        <f t="shared" si="621"/>
        <v>transfer_sale_raonly_na_CONFIDENTIAL</v>
      </c>
      <c r="Z2780" s="110">
        <f>IF(COUNTIFS($Y$2:Y2780,Y2780)=1,1,0)</f>
        <v>0</v>
      </c>
      <c r="AA2780" s="110">
        <f>SUM($Z$2:Z2780)*Z2780</f>
        <v>0</v>
      </c>
      <c r="AB2780" s="110">
        <f>COUNTIFS(resources!B:B,B2780)</f>
        <v>1</v>
      </c>
      <c r="AC2780" s="110">
        <f t="shared" si="622"/>
        <v>1</v>
      </c>
      <c r="AD2780" s="110">
        <f t="shared" si="623"/>
        <v>1</v>
      </c>
      <c r="AE2780" s="110">
        <f t="shared" si="624"/>
        <v>0</v>
      </c>
      <c r="AF2780" s="110">
        <f t="shared" si="625"/>
        <v>1</v>
      </c>
      <c r="AG2780" s="110">
        <f t="shared" si="626"/>
        <v>0</v>
      </c>
      <c r="AH2780" s="110">
        <f t="shared" si="627"/>
        <v>0</v>
      </c>
      <c r="AI2780" s="110">
        <f t="shared" si="628"/>
        <v>1</v>
      </c>
      <c r="AJ2780" s="100">
        <f>ROW()</f>
        <v>2780</v>
      </c>
      <c r="AK2780" s="100" t="e">
        <f>INDEX('BadRows RECART'!$C$2:$C$1207,MATCH(monthly_gwh_mw!AJ2780,'BadRows RECART'!$D$2:$D$1207,0))</f>
        <v>#N/A</v>
      </c>
    </row>
    <row r="2781" spans="1:37" ht="20">
      <c r="A2781" s="106" t="s">
        <v>3907</v>
      </c>
      <c r="B2781" s="106" t="s">
        <v>440</v>
      </c>
      <c r="C2781" s="106" t="s">
        <v>6313</v>
      </c>
      <c r="D2781" s="168">
        <v>2020</v>
      </c>
      <c r="E2781" s="168">
        <v>1</v>
      </c>
      <c r="F2781" s="169">
        <v>0</v>
      </c>
      <c r="G2781" s="212" t="s">
        <v>6314</v>
      </c>
      <c r="H2781" s="212" t="s">
        <v>6314</v>
      </c>
      <c r="I2781" s="106" t="s">
        <v>556</v>
      </c>
      <c r="K2781" s="83" t="s">
        <v>6314</v>
      </c>
      <c r="L2781" s="83" t="s">
        <v>6314</v>
      </c>
      <c r="M2781" s="45" t="str">
        <f>IF(
ISNA(INDEX(resources!E:E,MATCH(B2781,resources!B:B,0))),"fillme",
INDEX(resources!E:E,MATCH(B2781,resources!B:B,0)))</f>
        <v>transfer_sale</v>
      </c>
      <c r="N2781" s="45">
        <v>1</v>
      </c>
      <c r="O2781" s="83" t="str">
        <f>IFERROR(INDEX(resources!K:K,MATCH(B2781,resources!B:B,0)),"fillme")</f>
        <v>unknown</v>
      </c>
      <c r="P2781" s="89" t="str">
        <f t="shared" si="616"/>
        <v>unknown_2020_1</v>
      </c>
      <c r="Q2781" s="87">
        <f>INDEX(elcc!G:G,MATCH(P2781,elcc!D:D,0))</f>
        <v>0</v>
      </c>
      <c r="R2781" s="89">
        <f t="shared" si="617"/>
        <v>1</v>
      </c>
      <c r="S2781" s="89" t="s">
        <v>6314</v>
      </c>
      <c r="T2781" s="89" t="s">
        <v>6314</v>
      </c>
      <c r="U2781" s="90" t="str">
        <f t="shared" si="618"/>
        <v>ok</v>
      </c>
      <c r="V2781" s="63" t="str">
        <f>INDEX(resources!F:F,MATCH(B2781,resources!B:B,0))</f>
        <v>special</v>
      </c>
      <c r="W2781" s="110">
        <f t="shared" si="619"/>
        <v>0</v>
      </c>
      <c r="X2781" s="110">
        <f t="shared" si="620"/>
        <v>0</v>
      </c>
      <c r="Y2781" s="110" t="str">
        <f t="shared" si="621"/>
        <v>transfer_sale_raonly_na_CONFIDENTIAL</v>
      </c>
      <c r="Z2781" s="110">
        <f>IF(COUNTIFS($Y$2:Y2781,Y2781)=1,1,0)</f>
        <v>0</v>
      </c>
      <c r="AA2781" s="110">
        <f>SUM($Z$2:Z2781)*Z2781</f>
        <v>0</v>
      </c>
      <c r="AB2781" s="110">
        <f>COUNTIFS(resources!B:B,B2781)</f>
        <v>1</v>
      </c>
      <c r="AC2781" s="110">
        <f t="shared" si="622"/>
        <v>1</v>
      </c>
      <c r="AD2781" s="110">
        <f t="shared" si="623"/>
        <v>1</v>
      </c>
      <c r="AE2781" s="110">
        <f t="shared" si="624"/>
        <v>0</v>
      </c>
      <c r="AF2781" s="110">
        <f t="shared" si="625"/>
        <v>1</v>
      </c>
      <c r="AG2781" s="110">
        <f t="shared" si="626"/>
        <v>0</v>
      </c>
      <c r="AH2781" s="110">
        <f t="shared" si="627"/>
        <v>0</v>
      </c>
      <c r="AI2781" s="110">
        <f t="shared" si="628"/>
        <v>1</v>
      </c>
      <c r="AJ2781" s="100">
        <f>ROW()</f>
        <v>2781</v>
      </c>
      <c r="AK2781" s="100" t="e">
        <f>INDEX('BadRows RECART'!$C$2:$C$1207,MATCH(monthly_gwh_mw!AJ2781,'BadRows RECART'!$D$2:$D$1207,0))</f>
        <v>#N/A</v>
      </c>
    </row>
    <row r="2782" spans="1:37" ht="20">
      <c r="A2782" s="106" t="s">
        <v>3907</v>
      </c>
      <c r="B2782" s="106" t="s">
        <v>440</v>
      </c>
      <c r="C2782" s="106" t="s">
        <v>6313</v>
      </c>
      <c r="D2782" s="168">
        <v>2020</v>
      </c>
      <c r="E2782" s="168">
        <v>2</v>
      </c>
      <c r="F2782" s="169">
        <v>0</v>
      </c>
      <c r="G2782" s="212" t="s">
        <v>6314</v>
      </c>
      <c r="H2782" s="212" t="s">
        <v>6314</v>
      </c>
      <c r="I2782" s="106" t="s">
        <v>556</v>
      </c>
      <c r="K2782" s="83" t="s">
        <v>6314</v>
      </c>
      <c r="L2782" s="83" t="s">
        <v>6314</v>
      </c>
      <c r="M2782" s="45" t="str">
        <f>IF(
ISNA(INDEX(resources!E:E,MATCH(B2782,resources!B:B,0))),"fillme",
INDEX(resources!E:E,MATCH(B2782,resources!B:B,0)))</f>
        <v>transfer_sale</v>
      </c>
      <c r="N2782" s="45">
        <v>1</v>
      </c>
      <c r="O2782" s="83" t="str">
        <f>IFERROR(INDEX(resources!K:K,MATCH(B2782,resources!B:B,0)),"fillme")</f>
        <v>unknown</v>
      </c>
      <c r="P2782" s="89" t="str">
        <f t="shared" si="616"/>
        <v>unknown_2020_2</v>
      </c>
      <c r="Q2782" s="87">
        <f>INDEX(elcc!G:G,MATCH(P2782,elcc!D:D,0))</f>
        <v>0</v>
      </c>
      <c r="R2782" s="89">
        <f t="shared" si="617"/>
        <v>1</v>
      </c>
      <c r="S2782" s="89" t="s">
        <v>6314</v>
      </c>
      <c r="T2782" s="89" t="s">
        <v>6314</v>
      </c>
      <c r="U2782" s="90" t="str">
        <f t="shared" si="618"/>
        <v>ok</v>
      </c>
      <c r="V2782" s="63" t="str">
        <f>INDEX(resources!F:F,MATCH(B2782,resources!B:B,0))</f>
        <v>special</v>
      </c>
      <c r="W2782" s="110">
        <f t="shared" si="619"/>
        <v>0</v>
      </c>
      <c r="X2782" s="110">
        <f t="shared" si="620"/>
        <v>0</v>
      </c>
      <c r="Y2782" s="110" t="str">
        <f t="shared" si="621"/>
        <v>transfer_sale_raonly_na_CONFIDENTIAL</v>
      </c>
      <c r="Z2782" s="110">
        <f>IF(COUNTIFS($Y$2:Y2782,Y2782)=1,1,0)</f>
        <v>0</v>
      </c>
      <c r="AA2782" s="110">
        <f>SUM($Z$2:Z2782)*Z2782</f>
        <v>0</v>
      </c>
      <c r="AB2782" s="110">
        <f>COUNTIFS(resources!B:B,B2782)</f>
        <v>1</v>
      </c>
      <c r="AC2782" s="110">
        <f t="shared" si="622"/>
        <v>1</v>
      </c>
      <c r="AD2782" s="110">
        <f t="shared" si="623"/>
        <v>1</v>
      </c>
      <c r="AE2782" s="110">
        <f t="shared" si="624"/>
        <v>0</v>
      </c>
      <c r="AF2782" s="110">
        <f t="shared" si="625"/>
        <v>1</v>
      </c>
      <c r="AG2782" s="110">
        <f t="shared" si="626"/>
        <v>0</v>
      </c>
      <c r="AH2782" s="110">
        <f t="shared" si="627"/>
        <v>0</v>
      </c>
      <c r="AI2782" s="110">
        <f t="shared" si="628"/>
        <v>1</v>
      </c>
      <c r="AJ2782" s="100">
        <f>ROW()</f>
        <v>2782</v>
      </c>
      <c r="AK2782" s="100" t="e">
        <f>INDEX('BadRows RECART'!$C$2:$C$1207,MATCH(monthly_gwh_mw!AJ2782,'BadRows RECART'!$D$2:$D$1207,0))</f>
        <v>#N/A</v>
      </c>
    </row>
    <row r="2783" spans="1:37" ht="20">
      <c r="A2783" s="106" t="s">
        <v>3907</v>
      </c>
      <c r="B2783" s="106" t="s">
        <v>440</v>
      </c>
      <c r="C2783" s="106" t="s">
        <v>6313</v>
      </c>
      <c r="D2783" s="168">
        <v>2020</v>
      </c>
      <c r="E2783" s="168">
        <v>6</v>
      </c>
      <c r="F2783" s="169">
        <v>0</v>
      </c>
      <c r="G2783" s="212" t="s">
        <v>6314</v>
      </c>
      <c r="H2783" s="212" t="s">
        <v>6314</v>
      </c>
      <c r="I2783" s="106" t="s">
        <v>556</v>
      </c>
      <c r="K2783" s="83" t="s">
        <v>6314</v>
      </c>
      <c r="L2783" s="83" t="s">
        <v>6314</v>
      </c>
      <c r="M2783" s="45" t="str">
        <f>IF(
ISNA(INDEX(resources!E:E,MATCH(B2783,resources!B:B,0))),"fillme",
INDEX(resources!E:E,MATCH(B2783,resources!B:B,0)))</f>
        <v>transfer_sale</v>
      </c>
      <c r="N2783" s="45">
        <v>1</v>
      </c>
      <c r="O2783" s="83" t="str">
        <f>IFERROR(INDEX(resources!K:K,MATCH(B2783,resources!B:B,0)),"fillme")</f>
        <v>unknown</v>
      </c>
      <c r="P2783" s="89" t="str">
        <f t="shared" si="616"/>
        <v>unknown_2020_6</v>
      </c>
      <c r="Q2783" s="87">
        <f>INDEX(elcc!G:G,MATCH(P2783,elcc!D:D,0))</f>
        <v>0</v>
      </c>
      <c r="R2783" s="89">
        <f t="shared" si="617"/>
        <v>1</v>
      </c>
      <c r="S2783" s="89" t="s">
        <v>6314</v>
      </c>
      <c r="T2783" s="89" t="s">
        <v>6314</v>
      </c>
      <c r="U2783" s="90" t="str">
        <f t="shared" si="618"/>
        <v>ok</v>
      </c>
      <c r="V2783" s="63" t="str">
        <f>INDEX(resources!F:F,MATCH(B2783,resources!B:B,0))</f>
        <v>special</v>
      </c>
      <c r="W2783" s="110">
        <f t="shared" si="619"/>
        <v>0</v>
      </c>
      <c r="X2783" s="110">
        <f t="shared" si="620"/>
        <v>0</v>
      </c>
      <c r="Y2783" s="110" t="str">
        <f t="shared" si="621"/>
        <v>transfer_sale_raonly_na_CONFIDENTIAL</v>
      </c>
      <c r="Z2783" s="110">
        <f>IF(COUNTIFS($Y$2:Y2783,Y2783)=1,1,0)</f>
        <v>0</v>
      </c>
      <c r="AA2783" s="110">
        <f>SUM($Z$2:Z2783)*Z2783</f>
        <v>0</v>
      </c>
      <c r="AB2783" s="110">
        <f>COUNTIFS(resources!B:B,B2783)</f>
        <v>1</v>
      </c>
      <c r="AC2783" s="110">
        <f t="shared" si="622"/>
        <v>1</v>
      </c>
      <c r="AD2783" s="110">
        <f t="shared" si="623"/>
        <v>1</v>
      </c>
      <c r="AE2783" s="110">
        <f t="shared" si="624"/>
        <v>0</v>
      </c>
      <c r="AF2783" s="110">
        <f t="shared" si="625"/>
        <v>1</v>
      </c>
      <c r="AG2783" s="110">
        <f t="shared" si="626"/>
        <v>0</v>
      </c>
      <c r="AH2783" s="110">
        <f t="shared" si="627"/>
        <v>0</v>
      </c>
      <c r="AI2783" s="110">
        <f t="shared" si="628"/>
        <v>1</v>
      </c>
      <c r="AJ2783" s="100">
        <f>ROW()</f>
        <v>2783</v>
      </c>
      <c r="AK2783" s="100" t="e">
        <f>INDEX('BadRows RECART'!$C$2:$C$1207,MATCH(monthly_gwh_mw!AJ2783,'BadRows RECART'!$D$2:$D$1207,0))</f>
        <v>#N/A</v>
      </c>
    </row>
    <row r="2784" spans="1:37" ht="20">
      <c r="A2784" s="106" t="s">
        <v>3907</v>
      </c>
      <c r="B2784" s="106" t="s">
        <v>437</v>
      </c>
      <c r="C2784" s="106" t="s">
        <v>6313</v>
      </c>
      <c r="D2784" s="168">
        <v>2020</v>
      </c>
      <c r="E2784" s="168">
        <v>7</v>
      </c>
      <c r="F2784" s="169">
        <v>0</v>
      </c>
      <c r="G2784" s="212" t="s">
        <v>6314</v>
      </c>
      <c r="H2784" s="212" t="s">
        <v>6314</v>
      </c>
      <c r="I2784" s="106" t="s">
        <v>556</v>
      </c>
      <c r="K2784" s="83" t="s">
        <v>6314</v>
      </c>
      <c r="L2784" s="83" t="s">
        <v>6314</v>
      </c>
      <c r="M2784" s="45" t="str">
        <f>IF(
ISNA(INDEX(resources!E:E,MATCH(B2784,resources!B:B,0))),"fillme",
INDEX(resources!E:E,MATCH(B2784,resources!B:B,0)))</f>
        <v>transfer_purchase</v>
      </c>
      <c r="N2784" s="45">
        <v>1</v>
      </c>
      <c r="O2784" s="83" t="str">
        <f>IFERROR(INDEX(resources!K:K,MATCH(B2784,resources!B:B,0)),"fillme")</f>
        <v>unknown</v>
      </c>
      <c r="P2784" s="89" t="str">
        <f t="shared" si="616"/>
        <v>unknown_2020_7</v>
      </c>
      <c r="Q2784" s="87">
        <f>INDEX(elcc!G:G,MATCH(P2784,elcc!D:D,0))</f>
        <v>0</v>
      </c>
      <c r="R2784" s="89">
        <f t="shared" si="617"/>
        <v>1</v>
      </c>
      <c r="S2784" s="89" t="s">
        <v>6314</v>
      </c>
      <c r="T2784" s="89" t="s">
        <v>6314</v>
      </c>
      <c r="U2784" s="90" t="str">
        <f t="shared" si="618"/>
        <v>ok</v>
      </c>
      <c r="V2784" s="63" t="str">
        <f>INDEX(resources!F:F,MATCH(B2784,resources!B:B,0))</f>
        <v>special</v>
      </c>
      <c r="W2784" s="110">
        <f t="shared" si="619"/>
        <v>0</v>
      </c>
      <c r="X2784" s="110">
        <f t="shared" si="620"/>
        <v>0</v>
      </c>
      <c r="Y2784" s="110" t="str">
        <f t="shared" si="621"/>
        <v>transfer_purchase_raonly_na_CONFIDENTIAL</v>
      </c>
      <c r="Z2784" s="110">
        <f>IF(COUNTIFS($Y$2:Y2784,Y2784)=1,1,0)</f>
        <v>0</v>
      </c>
      <c r="AA2784" s="110">
        <f>SUM($Z$2:Z2784)*Z2784</f>
        <v>0</v>
      </c>
      <c r="AB2784" s="110">
        <f>COUNTIFS(resources!B:B,B2784)</f>
        <v>1</v>
      </c>
      <c r="AC2784" s="110">
        <f t="shared" si="622"/>
        <v>1</v>
      </c>
      <c r="AD2784" s="110">
        <f t="shared" si="623"/>
        <v>1</v>
      </c>
      <c r="AE2784" s="110">
        <f t="shared" si="624"/>
        <v>0</v>
      </c>
      <c r="AF2784" s="110">
        <f t="shared" si="625"/>
        <v>1</v>
      </c>
      <c r="AG2784" s="110">
        <f t="shared" si="626"/>
        <v>0</v>
      </c>
      <c r="AH2784" s="110">
        <f t="shared" si="627"/>
        <v>0</v>
      </c>
      <c r="AI2784" s="110">
        <f t="shared" si="628"/>
        <v>1</v>
      </c>
      <c r="AJ2784" s="100">
        <f>ROW()</f>
        <v>2784</v>
      </c>
      <c r="AK2784" s="100" t="e">
        <f>INDEX('BadRows RECART'!$C$2:$C$1207,MATCH(monthly_gwh_mw!AJ2784,'BadRows RECART'!$D$2:$D$1207,0))</f>
        <v>#N/A</v>
      </c>
    </row>
    <row r="2785" spans="1:37" ht="20">
      <c r="A2785" s="106" t="s">
        <v>3907</v>
      </c>
      <c r="B2785" s="106" t="s">
        <v>437</v>
      </c>
      <c r="C2785" s="106" t="s">
        <v>6313</v>
      </c>
      <c r="D2785" s="168">
        <v>2020</v>
      </c>
      <c r="E2785" s="168">
        <v>7</v>
      </c>
      <c r="F2785" s="169">
        <v>0</v>
      </c>
      <c r="G2785" s="212" t="s">
        <v>6314</v>
      </c>
      <c r="H2785" s="212" t="s">
        <v>6314</v>
      </c>
      <c r="I2785" s="106" t="s">
        <v>556</v>
      </c>
      <c r="K2785" s="83" t="s">
        <v>6314</v>
      </c>
      <c r="L2785" s="83" t="s">
        <v>6314</v>
      </c>
      <c r="M2785" s="45" t="str">
        <f>IF(
ISNA(INDEX(resources!E:E,MATCH(B2785,resources!B:B,0))),"fillme",
INDEX(resources!E:E,MATCH(B2785,resources!B:B,0)))</f>
        <v>transfer_purchase</v>
      </c>
      <c r="N2785" s="45">
        <v>1</v>
      </c>
      <c r="O2785" s="83" t="str">
        <f>IFERROR(INDEX(resources!K:K,MATCH(B2785,resources!B:B,0)),"fillme")</f>
        <v>unknown</v>
      </c>
      <c r="P2785" s="89" t="str">
        <f t="shared" si="616"/>
        <v>unknown_2020_7</v>
      </c>
      <c r="Q2785" s="87">
        <f>INDEX(elcc!G:G,MATCH(P2785,elcc!D:D,0))</f>
        <v>0</v>
      </c>
      <c r="R2785" s="89">
        <f t="shared" si="617"/>
        <v>1</v>
      </c>
      <c r="S2785" s="89" t="s">
        <v>6314</v>
      </c>
      <c r="T2785" s="89" t="s">
        <v>6314</v>
      </c>
      <c r="U2785" s="90" t="str">
        <f t="shared" si="618"/>
        <v>ok</v>
      </c>
      <c r="V2785" s="63" t="str">
        <f>INDEX(resources!F:F,MATCH(B2785,resources!B:B,0))</f>
        <v>special</v>
      </c>
      <c r="W2785" s="110">
        <f t="shared" si="619"/>
        <v>0</v>
      </c>
      <c r="X2785" s="110">
        <f t="shared" si="620"/>
        <v>0</v>
      </c>
      <c r="Y2785" s="110" t="str">
        <f t="shared" si="621"/>
        <v>transfer_purchase_raonly_na_CONFIDENTIAL</v>
      </c>
      <c r="Z2785" s="110">
        <f>IF(COUNTIFS($Y$2:Y2785,Y2785)=1,1,0)</f>
        <v>0</v>
      </c>
      <c r="AA2785" s="110">
        <f>SUM($Z$2:Z2785)*Z2785</f>
        <v>0</v>
      </c>
      <c r="AB2785" s="110">
        <f>COUNTIFS(resources!B:B,B2785)</f>
        <v>1</v>
      </c>
      <c r="AC2785" s="110">
        <f t="shared" si="622"/>
        <v>1</v>
      </c>
      <c r="AD2785" s="110">
        <f t="shared" si="623"/>
        <v>1</v>
      </c>
      <c r="AE2785" s="110">
        <f t="shared" si="624"/>
        <v>0</v>
      </c>
      <c r="AF2785" s="110">
        <f t="shared" si="625"/>
        <v>1</v>
      </c>
      <c r="AG2785" s="110">
        <f t="shared" si="626"/>
        <v>0</v>
      </c>
      <c r="AH2785" s="110">
        <f t="shared" si="627"/>
        <v>0</v>
      </c>
      <c r="AI2785" s="110">
        <f t="shared" si="628"/>
        <v>1</v>
      </c>
      <c r="AJ2785" s="100">
        <f>ROW()</f>
        <v>2785</v>
      </c>
      <c r="AK2785" s="100" t="e">
        <f>INDEX('BadRows RECART'!$C$2:$C$1207,MATCH(monthly_gwh_mw!AJ2785,'BadRows RECART'!$D$2:$D$1207,0))</f>
        <v>#N/A</v>
      </c>
    </row>
    <row r="2786" spans="1:37" ht="20">
      <c r="A2786" s="106" t="s">
        <v>3907</v>
      </c>
      <c r="B2786" s="106" t="s">
        <v>437</v>
      </c>
      <c r="C2786" s="106" t="s">
        <v>6313</v>
      </c>
      <c r="D2786" s="168">
        <v>2020</v>
      </c>
      <c r="E2786" s="168">
        <v>8</v>
      </c>
      <c r="F2786" s="169">
        <v>0</v>
      </c>
      <c r="G2786" s="212" t="s">
        <v>6314</v>
      </c>
      <c r="H2786" s="212" t="s">
        <v>6314</v>
      </c>
      <c r="I2786" s="106" t="s">
        <v>556</v>
      </c>
      <c r="K2786" s="83" t="s">
        <v>6314</v>
      </c>
      <c r="L2786" s="83" t="s">
        <v>6314</v>
      </c>
      <c r="M2786" s="45" t="str">
        <f>IF(
ISNA(INDEX(resources!E:E,MATCH(B2786,resources!B:B,0))),"fillme",
INDEX(resources!E:E,MATCH(B2786,resources!B:B,0)))</f>
        <v>transfer_purchase</v>
      </c>
      <c r="N2786" s="45">
        <v>1</v>
      </c>
      <c r="O2786" s="83" t="str">
        <f>IFERROR(INDEX(resources!K:K,MATCH(B2786,resources!B:B,0)),"fillme")</f>
        <v>unknown</v>
      </c>
      <c r="P2786" s="89" t="str">
        <f t="shared" si="616"/>
        <v>unknown_2020_8</v>
      </c>
      <c r="Q2786" s="87">
        <f>INDEX(elcc!G:G,MATCH(P2786,elcc!D:D,0))</f>
        <v>0</v>
      </c>
      <c r="R2786" s="89">
        <f t="shared" si="617"/>
        <v>1</v>
      </c>
      <c r="S2786" s="89" t="s">
        <v>6314</v>
      </c>
      <c r="T2786" s="89" t="s">
        <v>6314</v>
      </c>
      <c r="U2786" s="90" t="str">
        <f t="shared" si="618"/>
        <v>ok</v>
      </c>
      <c r="V2786" s="63" t="str">
        <f>INDEX(resources!F:F,MATCH(B2786,resources!B:B,0))</f>
        <v>special</v>
      </c>
      <c r="W2786" s="110">
        <f t="shared" si="619"/>
        <v>0</v>
      </c>
      <c r="X2786" s="110">
        <f t="shared" si="620"/>
        <v>0</v>
      </c>
      <c r="Y2786" s="110" t="str">
        <f t="shared" si="621"/>
        <v>transfer_purchase_raonly_na_CONFIDENTIAL</v>
      </c>
      <c r="Z2786" s="110">
        <f>IF(COUNTIFS($Y$2:Y2786,Y2786)=1,1,0)</f>
        <v>0</v>
      </c>
      <c r="AA2786" s="110">
        <f>SUM($Z$2:Z2786)*Z2786</f>
        <v>0</v>
      </c>
      <c r="AB2786" s="110">
        <f>COUNTIFS(resources!B:B,B2786)</f>
        <v>1</v>
      </c>
      <c r="AC2786" s="110">
        <f t="shared" si="622"/>
        <v>1</v>
      </c>
      <c r="AD2786" s="110">
        <f t="shared" si="623"/>
        <v>1</v>
      </c>
      <c r="AE2786" s="110">
        <f t="shared" si="624"/>
        <v>0</v>
      </c>
      <c r="AF2786" s="110">
        <f t="shared" si="625"/>
        <v>1</v>
      </c>
      <c r="AG2786" s="110">
        <f t="shared" si="626"/>
        <v>0</v>
      </c>
      <c r="AH2786" s="110">
        <f t="shared" si="627"/>
        <v>0</v>
      </c>
      <c r="AI2786" s="110">
        <f t="shared" si="628"/>
        <v>1</v>
      </c>
      <c r="AJ2786" s="100">
        <f>ROW()</f>
        <v>2786</v>
      </c>
      <c r="AK2786" s="100" t="e">
        <f>INDEX('BadRows RECART'!$C$2:$C$1207,MATCH(monthly_gwh_mw!AJ2786,'BadRows RECART'!$D$2:$D$1207,0))</f>
        <v>#N/A</v>
      </c>
    </row>
    <row r="2787" spans="1:37" ht="20">
      <c r="A2787" s="106" t="s">
        <v>3907</v>
      </c>
      <c r="B2787" s="106" t="s">
        <v>437</v>
      </c>
      <c r="C2787" s="106" t="s">
        <v>6313</v>
      </c>
      <c r="D2787" s="168">
        <v>2020</v>
      </c>
      <c r="E2787" s="168">
        <v>8</v>
      </c>
      <c r="F2787" s="169">
        <v>0</v>
      </c>
      <c r="G2787" s="212" t="s">
        <v>6314</v>
      </c>
      <c r="H2787" s="212" t="s">
        <v>6314</v>
      </c>
      <c r="I2787" s="106" t="s">
        <v>556</v>
      </c>
      <c r="K2787" s="83" t="s">
        <v>6314</v>
      </c>
      <c r="L2787" s="83" t="s">
        <v>6314</v>
      </c>
      <c r="M2787" s="45" t="str">
        <f>IF(
ISNA(INDEX(resources!E:E,MATCH(B2787,resources!B:B,0))),"fillme",
INDEX(resources!E:E,MATCH(B2787,resources!B:B,0)))</f>
        <v>transfer_purchase</v>
      </c>
      <c r="N2787" s="45">
        <v>1</v>
      </c>
      <c r="O2787" s="83" t="str">
        <f>IFERROR(INDEX(resources!K:K,MATCH(B2787,resources!B:B,0)),"fillme")</f>
        <v>unknown</v>
      </c>
      <c r="P2787" s="89" t="str">
        <f t="shared" si="616"/>
        <v>unknown_2020_8</v>
      </c>
      <c r="Q2787" s="87">
        <f>INDEX(elcc!G:G,MATCH(P2787,elcc!D:D,0))</f>
        <v>0</v>
      </c>
      <c r="R2787" s="89">
        <f t="shared" si="617"/>
        <v>1</v>
      </c>
      <c r="S2787" s="89" t="s">
        <v>6314</v>
      </c>
      <c r="T2787" s="89" t="s">
        <v>6314</v>
      </c>
      <c r="U2787" s="90" t="str">
        <f t="shared" si="618"/>
        <v>ok</v>
      </c>
      <c r="V2787" s="63" t="str">
        <f>INDEX(resources!F:F,MATCH(B2787,resources!B:B,0))</f>
        <v>special</v>
      </c>
      <c r="W2787" s="110">
        <f t="shared" si="619"/>
        <v>0</v>
      </c>
      <c r="X2787" s="110">
        <f t="shared" si="620"/>
        <v>0</v>
      </c>
      <c r="Y2787" s="110" t="str">
        <f t="shared" si="621"/>
        <v>transfer_purchase_raonly_na_CONFIDENTIAL</v>
      </c>
      <c r="Z2787" s="110">
        <f>IF(COUNTIFS($Y$2:Y2787,Y2787)=1,1,0)</f>
        <v>0</v>
      </c>
      <c r="AA2787" s="110">
        <f>SUM($Z$2:Z2787)*Z2787</f>
        <v>0</v>
      </c>
      <c r="AB2787" s="110">
        <f>COUNTIFS(resources!B:B,B2787)</f>
        <v>1</v>
      </c>
      <c r="AC2787" s="110">
        <f t="shared" si="622"/>
        <v>1</v>
      </c>
      <c r="AD2787" s="110">
        <f t="shared" si="623"/>
        <v>1</v>
      </c>
      <c r="AE2787" s="110">
        <f t="shared" si="624"/>
        <v>0</v>
      </c>
      <c r="AF2787" s="110">
        <f t="shared" si="625"/>
        <v>1</v>
      </c>
      <c r="AG2787" s="110">
        <f t="shared" si="626"/>
        <v>0</v>
      </c>
      <c r="AH2787" s="110">
        <f t="shared" si="627"/>
        <v>0</v>
      </c>
      <c r="AI2787" s="110">
        <f t="shared" si="628"/>
        <v>1</v>
      </c>
      <c r="AJ2787" s="100">
        <f>ROW()</f>
        <v>2787</v>
      </c>
      <c r="AK2787" s="100" t="e">
        <f>INDEX('BadRows RECART'!$C$2:$C$1207,MATCH(monthly_gwh_mw!AJ2787,'BadRows RECART'!$D$2:$D$1207,0))</f>
        <v>#N/A</v>
      </c>
    </row>
    <row r="2788" spans="1:37" ht="20">
      <c r="A2788" s="106" t="s">
        <v>3907</v>
      </c>
      <c r="B2788" s="106" t="s">
        <v>437</v>
      </c>
      <c r="C2788" s="106" t="s">
        <v>6313</v>
      </c>
      <c r="D2788" s="168">
        <v>2020</v>
      </c>
      <c r="E2788" s="168">
        <v>9</v>
      </c>
      <c r="F2788" s="169">
        <v>0</v>
      </c>
      <c r="G2788" s="212" t="s">
        <v>6314</v>
      </c>
      <c r="H2788" s="212" t="s">
        <v>6314</v>
      </c>
      <c r="I2788" s="106" t="s">
        <v>556</v>
      </c>
      <c r="K2788" s="83" t="s">
        <v>6314</v>
      </c>
      <c r="L2788" s="83" t="s">
        <v>6314</v>
      </c>
      <c r="M2788" s="45" t="str">
        <f>IF(
ISNA(INDEX(resources!E:E,MATCH(B2788,resources!B:B,0))),"fillme",
INDEX(resources!E:E,MATCH(B2788,resources!B:B,0)))</f>
        <v>transfer_purchase</v>
      </c>
      <c r="N2788" s="45">
        <v>1</v>
      </c>
      <c r="O2788" s="83" t="str">
        <f>IFERROR(INDEX(resources!K:K,MATCH(B2788,resources!B:B,0)),"fillme")</f>
        <v>unknown</v>
      </c>
      <c r="P2788" s="89" t="str">
        <f t="shared" si="616"/>
        <v>unknown_2020_9</v>
      </c>
      <c r="Q2788" s="87">
        <f>INDEX(elcc!G:G,MATCH(P2788,elcc!D:D,0))</f>
        <v>0</v>
      </c>
      <c r="R2788" s="89">
        <f t="shared" si="617"/>
        <v>1</v>
      </c>
      <c r="S2788" s="89" t="s">
        <v>6314</v>
      </c>
      <c r="T2788" s="89" t="s">
        <v>6314</v>
      </c>
      <c r="U2788" s="90" t="str">
        <f t="shared" si="618"/>
        <v>ok</v>
      </c>
      <c r="V2788" s="63" t="str">
        <f>INDEX(resources!F:F,MATCH(B2788,resources!B:B,0))</f>
        <v>special</v>
      </c>
      <c r="W2788" s="110">
        <f t="shared" si="619"/>
        <v>0</v>
      </c>
      <c r="X2788" s="110">
        <f t="shared" si="620"/>
        <v>0</v>
      </c>
      <c r="Y2788" s="110" t="str">
        <f t="shared" si="621"/>
        <v>transfer_purchase_raonly_na_CONFIDENTIAL</v>
      </c>
      <c r="Z2788" s="110">
        <f>IF(COUNTIFS($Y$2:Y2788,Y2788)=1,1,0)</f>
        <v>0</v>
      </c>
      <c r="AA2788" s="110">
        <f>SUM($Z$2:Z2788)*Z2788</f>
        <v>0</v>
      </c>
      <c r="AB2788" s="110">
        <f>COUNTIFS(resources!B:B,B2788)</f>
        <v>1</v>
      </c>
      <c r="AC2788" s="110">
        <f t="shared" si="622"/>
        <v>1</v>
      </c>
      <c r="AD2788" s="110">
        <f t="shared" si="623"/>
        <v>1</v>
      </c>
      <c r="AE2788" s="110">
        <f t="shared" si="624"/>
        <v>0</v>
      </c>
      <c r="AF2788" s="110">
        <f t="shared" si="625"/>
        <v>1</v>
      </c>
      <c r="AG2788" s="110">
        <f t="shared" si="626"/>
        <v>0</v>
      </c>
      <c r="AH2788" s="110">
        <f t="shared" si="627"/>
        <v>0</v>
      </c>
      <c r="AI2788" s="110">
        <f t="shared" si="628"/>
        <v>1</v>
      </c>
      <c r="AJ2788" s="100">
        <f>ROW()</f>
        <v>2788</v>
      </c>
      <c r="AK2788" s="100" t="e">
        <f>INDEX('BadRows RECART'!$C$2:$C$1207,MATCH(monthly_gwh_mw!AJ2788,'BadRows RECART'!$D$2:$D$1207,0))</f>
        <v>#N/A</v>
      </c>
    </row>
    <row r="2789" spans="1:37" ht="20">
      <c r="A2789" s="106" t="s">
        <v>3907</v>
      </c>
      <c r="B2789" s="106" t="s">
        <v>437</v>
      </c>
      <c r="C2789" s="106" t="s">
        <v>6313</v>
      </c>
      <c r="D2789" s="168">
        <v>2020</v>
      </c>
      <c r="E2789" s="168">
        <v>9</v>
      </c>
      <c r="F2789" s="169">
        <v>0</v>
      </c>
      <c r="G2789" s="212" t="s">
        <v>6314</v>
      </c>
      <c r="H2789" s="212" t="s">
        <v>6314</v>
      </c>
      <c r="I2789" s="106" t="s">
        <v>556</v>
      </c>
      <c r="K2789" s="83" t="s">
        <v>6314</v>
      </c>
      <c r="L2789" s="83" t="s">
        <v>6314</v>
      </c>
      <c r="M2789" s="45" t="str">
        <f>IF(
ISNA(INDEX(resources!E:E,MATCH(B2789,resources!B:B,0))),"fillme",
INDEX(resources!E:E,MATCH(B2789,resources!B:B,0)))</f>
        <v>transfer_purchase</v>
      </c>
      <c r="N2789" s="45">
        <v>1</v>
      </c>
      <c r="O2789" s="83" t="str">
        <f>IFERROR(INDEX(resources!K:K,MATCH(B2789,resources!B:B,0)),"fillme")</f>
        <v>unknown</v>
      </c>
      <c r="P2789" s="89" t="str">
        <f t="shared" si="616"/>
        <v>unknown_2020_9</v>
      </c>
      <c r="Q2789" s="87">
        <f>INDEX(elcc!G:G,MATCH(P2789,elcc!D:D,0))</f>
        <v>0</v>
      </c>
      <c r="R2789" s="89">
        <f t="shared" si="617"/>
        <v>1</v>
      </c>
      <c r="S2789" s="89" t="s">
        <v>6314</v>
      </c>
      <c r="T2789" s="89" t="s">
        <v>6314</v>
      </c>
      <c r="U2789" s="90" t="str">
        <f t="shared" si="618"/>
        <v>ok</v>
      </c>
      <c r="V2789" s="63" t="str">
        <f>INDEX(resources!F:F,MATCH(B2789,resources!B:B,0))</f>
        <v>special</v>
      </c>
      <c r="W2789" s="110">
        <f t="shared" si="619"/>
        <v>0</v>
      </c>
      <c r="X2789" s="110">
        <f t="shared" si="620"/>
        <v>0</v>
      </c>
      <c r="Y2789" s="110" t="str">
        <f t="shared" si="621"/>
        <v>transfer_purchase_raonly_na_CONFIDENTIAL</v>
      </c>
      <c r="Z2789" s="110">
        <f>IF(COUNTIFS($Y$2:Y2789,Y2789)=1,1,0)</f>
        <v>0</v>
      </c>
      <c r="AA2789" s="110">
        <f>SUM($Z$2:Z2789)*Z2789</f>
        <v>0</v>
      </c>
      <c r="AB2789" s="110">
        <f>COUNTIFS(resources!B:B,B2789)</f>
        <v>1</v>
      </c>
      <c r="AC2789" s="110">
        <f t="shared" si="622"/>
        <v>1</v>
      </c>
      <c r="AD2789" s="110">
        <f t="shared" si="623"/>
        <v>1</v>
      </c>
      <c r="AE2789" s="110">
        <f t="shared" si="624"/>
        <v>0</v>
      </c>
      <c r="AF2789" s="110">
        <f t="shared" si="625"/>
        <v>1</v>
      </c>
      <c r="AG2789" s="110">
        <f t="shared" si="626"/>
        <v>0</v>
      </c>
      <c r="AH2789" s="110">
        <f t="shared" si="627"/>
        <v>0</v>
      </c>
      <c r="AI2789" s="110">
        <f t="shared" si="628"/>
        <v>1</v>
      </c>
      <c r="AJ2789" s="100">
        <f>ROW()</f>
        <v>2789</v>
      </c>
      <c r="AK2789" s="100" t="e">
        <f>INDEX('BadRows RECART'!$C$2:$C$1207,MATCH(monthly_gwh_mw!AJ2789,'BadRows RECART'!$D$2:$D$1207,0))</f>
        <v>#N/A</v>
      </c>
    </row>
    <row r="2790" spans="1:37" ht="20">
      <c r="A2790" s="106" t="s">
        <v>3907</v>
      </c>
      <c r="B2790" s="106" t="s">
        <v>437</v>
      </c>
      <c r="C2790" s="106" t="s">
        <v>6313</v>
      </c>
      <c r="D2790" s="168">
        <v>2020</v>
      </c>
      <c r="E2790" s="168">
        <v>10</v>
      </c>
      <c r="F2790" s="169">
        <v>0</v>
      </c>
      <c r="G2790" s="212" t="s">
        <v>6314</v>
      </c>
      <c r="H2790" s="212" t="s">
        <v>6314</v>
      </c>
      <c r="I2790" s="106" t="s">
        <v>556</v>
      </c>
      <c r="K2790" s="83" t="s">
        <v>6314</v>
      </c>
      <c r="L2790" s="83" t="s">
        <v>6314</v>
      </c>
      <c r="M2790" s="45" t="str">
        <f>IF(
ISNA(INDEX(resources!E:E,MATCH(B2790,resources!B:B,0))),"fillme",
INDEX(resources!E:E,MATCH(B2790,resources!B:B,0)))</f>
        <v>transfer_purchase</v>
      </c>
      <c r="N2790" s="45">
        <v>1</v>
      </c>
      <c r="O2790" s="83" t="str">
        <f>IFERROR(INDEX(resources!K:K,MATCH(B2790,resources!B:B,0)),"fillme")</f>
        <v>unknown</v>
      </c>
      <c r="P2790" s="89" t="str">
        <f t="shared" si="616"/>
        <v>unknown_2020_10</v>
      </c>
      <c r="Q2790" s="87">
        <f>INDEX(elcc!G:G,MATCH(P2790,elcc!D:D,0))</f>
        <v>0</v>
      </c>
      <c r="R2790" s="89">
        <f t="shared" si="617"/>
        <v>1</v>
      </c>
      <c r="S2790" s="89" t="s">
        <v>6314</v>
      </c>
      <c r="T2790" s="89" t="s">
        <v>6314</v>
      </c>
      <c r="U2790" s="90" t="str">
        <f t="shared" si="618"/>
        <v>ok</v>
      </c>
      <c r="V2790" s="63" t="str">
        <f>INDEX(resources!F:F,MATCH(B2790,resources!B:B,0))</f>
        <v>special</v>
      </c>
      <c r="W2790" s="110">
        <f t="shared" si="619"/>
        <v>0</v>
      </c>
      <c r="X2790" s="110">
        <f t="shared" si="620"/>
        <v>0</v>
      </c>
      <c r="Y2790" s="110" t="str">
        <f t="shared" si="621"/>
        <v>transfer_purchase_raonly_na_CONFIDENTIAL</v>
      </c>
      <c r="Z2790" s="110">
        <f>IF(COUNTIFS($Y$2:Y2790,Y2790)=1,1,0)</f>
        <v>0</v>
      </c>
      <c r="AA2790" s="110">
        <f>SUM($Z$2:Z2790)*Z2790</f>
        <v>0</v>
      </c>
      <c r="AB2790" s="110">
        <f>COUNTIFS(resources!B:B,B2790)</f>
        <v>1</v>
      </c>
      <c r="AC2790" s="110">
        <f t="shared" si="622"/>
        <v>1</v>
      </c>
      <c r="AD2790" s="110">
        <f t="shared" si="623"/>
        <v>1</v>
      </c>
      <c r="AE2790" s="110">
        <f t="shared" si="624"/>
        <v>0</v>
      </c>
      <c r="AF2790" s="110">
        <f t="shared" si="625"/>
        <v>1</v>
      </c>
      <c r="AG2790" s="110">
        <f t="shared" si="626"/>
        <v>0</v>
      </c>
      <c r="AH2790" s="110">
        <f t="shared" si="627"/>
        <v>0</v>
      </c>
      <c r="AI2790" s="110">
        <f t="shared" si="628"/>
        <v>1</v>
      </c>
      <c r="AJ2790" s="100">
        <f>ROW()</f>
        <v>2790</v>
      </c>
      <c r="AK2790" s="100" t="e">
        <f>INDEX('BadRows RECART'!$C$2:$C$1207,MATCH(monthly_gwh_mw!AJ2790,'BadRows RECART'!$D$2:$D$1207,0))</f>
        <v>#N/A</v>
      </c>
    </row>
    <row r="2791" spans="1:37" ht="20">
      <c r="A2791" s="106" t="s">
        <v>3907</v>
      </c>
      <c r="B2791" s="106" t="s">
        <v>437</v>
      </c>
      <c r="C2791" s="106" t="s">
        <v>6313</v>
      </c>
      <c r="D2791" s="168">
        <v>2020</v>
      </c>
      <c r="E2791" s="168">
        <v>10</v>
      </c>
      <c r="F2791" s="169">
        <v>0</v>
      </c>
      <c r="G2791" s="212" t="s">
        <v>6314</v>
      </c>
      <c r="H2791" s="212" t="s">
        <v>6314</v>
      </c>
      <c r="I2791" s="106" t="s">
        <v>556</v>
      </c>
      <c r="K2791" s="83" t="s">
        <v>6314</v>
      </c>
      <c r="L2791" s="83" t="s">
        <v>6314</v>
      </c>
      <c r="M2791" s="45" t="str">
        <f>IF(
ISNA(INDEX(resources!E:E,MATCH(B2791,resources!B:B,0))),"fillme",
INDEX(resources!E:E,MATCH(B2791,resources!B:B,0)))</f>
        <v>transfer_purchase</v>
      </c>
      <c r="N2791" s="45">
        <v>1</v>
      </c>
      <c r="O2791" s="83" t="str">
        <f>IFERROR(INDEX(resources!K:K,MATCH(B2791,resources!B:B,0)),"fillme")</f>
        <v>unknown</v>
      </c>
      <c r="P2791" s="89" t="str">
        <f t="shared" si="616"/>
        <v>unknown_2020_10</v>
      </c>
      <c r="Q2791" s="87">
        <f>INDEX(elcc!G:G,MATCH(P2791,elcc!D:D,0))</f>
        <v>0</v>
      </c>
      <c r="R2791" s="89">
        <f t="shared" si="617"/>
        <v>1</v>
      </c>
      <c r="S2791" s="89" t="s">
        <v>6314</v>
      </c>
      <c r="T2791" s="89" t="s">
        <v>6314</v>
      </c>
      <c r="U2791" s="90" t="str">
        <f t="shared" si="618"/>
        <v>ok</v>
      </c>
      <c r="V2791" s="63" t="str">
        <f>INDEX(resources!F:F,MATCH(B2791,resources!B:B,0))</f>
        <v>special</v>
      </c>
      <c r="W2791" s="110">
        <f t="shared" si="619"/>
        <v>0</v>
      </c>
      <c r="X2791" s="110">
        <f t="shared" si="620"/>
        <v>0</v>
      </c>
      <c r="Y2791" s="110" t="str">
        <f t="shared" si="621"/>
        <v>transfer_purchase_raonly_na_CONFIDENTIAL</v>
      </c>
      <c r="Z2791" s="110">
        <f>IF(COUNTIFS($Y$2:Y2791,Y2791)=1,1,0)</f>
        <v>0</v>
      </c>
      <c r="AA2791" s="110">
        <f>SUM($Z$2:Z2791)*Z2791</f>
        <v>0</v>
      </c>
      <c r="AB2791" s="110">
        <f>COUNTIFS(resources!B:B,B2791)</f>
        <v>1</v>
      </c>
      <c r="AC2791" s="110">
        <f t="shared" si="622"/>
        <v>1</v>
      </c>
      <c r="AD2791" s="110">
        <f t="shared" si="623"/>
        <v>1</v>
      </c>
      <c r="AE2791" s="110">
        <f t="shared" si="624"/>
        <v>0</v>
      </c>
      <c r="AF2791" s="110">
        <f t="shared" si="625"/>
        <v>1</v>
      </c>
      <c r="AG2791" s="110">
        <f t="shared" si="626"/>
        <v>0</v>
      </c>
      <c r="AH2791" s="110">
        <f t="shared" si="627"/>
        <v>0</v>
      </c>
      <c r="AI2791" s="110">
        <f t="shared" si="628"/>
        <v>1</v>
      </c>
      <c r="AJ2791" s="100">
        <f>ROW()</f>
        <v>2791</v>
      </c>
      <c r="AK2791" s="100" t="e">
        <f>INDEX('BadRows RECART'!$C$2:$C$1207,MATCH(monthly_gwh_mw!AJ2791,'BadRows RECART'!$D$2:$D$1207,0))</f>
        <v>#N/A</v>
      </c>
    </row>
    <row r="2792" spans="1:37" ht="20">
      <c r="A2792" s="106" t="s">
        <v>3907</v>
      </c>
      <c r="B2792" s="106" t="s">
        <v>437</v>
      </c>
      <c r="C2792" s="106" t="s">
        <v>6313</v>
      </c>
      <c r="D2792" s="168">
        <v>2020</v>
      </c>
      <c r="E2792" s="168">
        <v>1</v>
      </c>
      <c r="F2792" s="169">
        <v>0</v>
      </c>
      <c r="G2792" s="212" t="s">
        <v>6314</v>
      </c>
      <c r="H2792" s="212" t="s">
        <v>6314</v>
      </c>
      <c r="I2792" s="106" t="s">
        <v>556</v>
      </c>
      <c r="K2792" s="83" t="s">
        <v>6314</v>
      </c>
      <c r="L2792" s="83" t="s">
        <v>6314</v>
      </c>
      <c r="M2792" s="45" t="str">
        <f>IF(
ISNA(INDEX(resources!E:E,MATCH(B2792,resources!B:B,0))),"fillme",
INDEX(resources!E:E,MATCH(B2792,resources!B:B,0)))</f>
        <v>transfer_purchase</v>
      </c>
      <c r="N2792" s="45">
        <v>1</v>
      </c>
      <c r="O2792" s="83" t="str">
        <f>IFERROR(INDEX(resources!K:K,MATCH(B2792,resources!B:B,0)),"fillme")</f>
        <v>unknown</v>
      </c>
      <c r="P2792" s="89" t="str">
        <f t="shared" si="616"/>
        <v>unknown_2020_1</v>
      </c>
      <c r="Q2792" s="87">
        <f>INDEX(elcc!G:G,MATCH(P2792,elcc!D:D,0))</f>
        <v>0</v>
      </c>
      <c r="R2792" s="89">
        <f t="shared" si="617"/>
        <v>1</v>
      </c>
      <c r="S2792" s="89" t="s">
        <v>6314</v>
      </c>
      <c r="T2792" s="89" t="s">
        <v>6314</v>
      </c>
      <c r="U2792" s="90" t="str">
        <f t="shared" si="618"/>
        <v>ok</v>
      </c>
      <c r="V2792" s="63" t="str">
        <f>INDEX(resources!F:F,MATCH(B2792,resources!B:B,0))</f>
        <v>special</v>
      </c>
      <c r="W2792" s="110">
        <f t="shared" si="619"/>
        <v>0</v>
      </c>
      <c r="X2792" s="110">
        <f t="shared" si="620"/>
        <v>0</v>
      </c>
      <c r="Y2792" s="110" t="str">
        <f t="shared" si="621"/>
        <v>transfer_purchase_raonly_na_CONFIDENTIAL</v>
      </c>
      <c r="Z2792" s="110">
        <f>IF(COUNTIFS($Y$2:Y2792,Y2792)=1,1,0)</f>
        <v>0</v>
      </c>
      <c r="AA2792" s="110">
        <f>SUM($Z$2:Z2792)*Z2792</f>
        <v>0</v>
      </c>
      <c r="AB2792" s="110">
        <f>COUNTIFS(resources!B:B,B2792)</f>
        <v>1</v>
      </c>
      <c r="AC2792" s="110">
        <f t="shared" si="622"/>
        <v>1</v>
      </c>
      <c r="AD2792" s="110">
        <f t="shared" si="623"/>
        <v>1</v>
      </c>
      <c r="AE2792" s="110">
        <f t="shared" si="624"/>
        <v>0</v>
      </c>
      <c r="AF2792" s="110">
        <f t="shared" si="625"/>
        <v>1</v>
      </c>
      <c r="AG2792" s="110">
        <f t="shared" si="626"/>
        <v>0</v>
      </c>
      <c r="AH2792" s="110">
        <f t="shared" si="627"/>
        <v>0</v>
      </c>
      <c r="AI2792" s="110">
        <f t="shared" si="628"/>
        <v>1</v>
      </c>
      <c r="AJ2792" s="100">
        <f>ROW()</f>
        <v>2792</v>
      </c>
      <c r="AK2792" s="100" t="e">
        <f>INDEX('BadRows RECART'!$C$2:$C$1207,MATCH(monthly_gwh_mw!AJ2792,'BadRows RECART'!$D$2:$D$1207,0))</f>
        <v>#N/A</v>
      </c>
    </row>
    <row r="2793" spans="1:37" ht="20">
      <c r="A2793" s="106" t="s">
        <v>3907</v>
      </c>
      <c r="B2793" s="106" t="s">
        <v>437</v>
      </c>
      <c r="C2793" s="106" t="s">
        <v>6313</v>
      </c>
      <c r="D2793" s="168">
        <v>2020</v>
      </c>
      <c r="E2793" s="168">
        <v>2</v>
      </c>
      <c r="F2793" s="169">
        <v>0</v>
      </c>
      <c r="G2793" s="212" t="s">
        <v>6314</v>
      </c>
      <c r="H2793" s="212" t="s">
        <v>6314</v>
      </c>
      <c r="I2793" s="106" t="s">
        <v>556</v>
      </c>
      <c r="K2793" s="83" t="s">
        <v>6314</v>
      </c>
      <c r="L2793" s="83" t="s">
        <v>6314</v>
      </c>
      <c r="M2793" s="45" t="str">
        <f>IF(
ISNA(INDEX(resources!E:E,MATCH(B2793,resources!B:B,0))),"fillme",
INDEX(resources!E:E,MATCH(B2793,resources!B:B,0)))</f>
        <v>transfer_purchase</v>
      </c>
      <c r="N2793" s="45">
        <v>1</v>
      </c>
      <c r="O2793" s="83" t="str">
        <f>IFERROR(INDEX(resources!K:K,MATCH(B2793,resources!B:B,0)),"fillme")</f>
        <v>unknown</v>
      </c>
      <c r="P2793" s="89" t="str">
        <f t="shared" si="616"/>
        <v>unknown_2020_2</v>
      </c>
      <c r="Q2793" s="87">
        <f>INDEX(elcc!G:G,MATCH(P2793,elcc!D:D,0))</f>
        <v>0</v>
      </c>
      <c r="R2793" s="89">
        <f t="shared" si="617"/>
        <v>1</v>
      </c>
      <c r="S2793" s="89" t="s">
        <v>6314</v>
      </c>
      <c r="T2793" s="89" t="s">
        <v>6314</v>
      </c>
      <c r="U2793" s="90" t="str">
        <f t="shared" si="618"/>
        <v>ok</v>
      </c>
      <c r="V2793" s="63" t="str">
        <f>INDEX(resources!F:F,MATCH(B2793,resources!B:B,0))</f>
        <v>special</v>
      </c>
      <c r="W2793" s="110">
        <f t="shared" si="619"/>
        <v>0</v>
      </c>
      <c r="X2793" s="110">
        <f t="shared" si="620"/>
        <v>0</v>
      </c>
      <c r="Y2793" s="110" t="str">
        <f t="shared" si="621"/>
        <v>transfer_purchase_raonly_na_CONFIDENTIAL</v>
      </c>
      <c r="Z2793" s="110">
        <f>IF(COUNTIFS($Y$2:Y2793,Y2793)=1,1,0)</f>
        <v>0</v>
      </c>
      <c r="AA2793" s="110">
        <f>SUM($Z$2:Z2793)*Z2793</f>
        <v>0</v>
      </c>
      <c r="AB2793" s="110">
        <f>COUNTIFS(resources!B:B,B2793)</f>
        <v>1</v>
      </c>
      <c r="AC2793" s="110">
        <f t="shared" si="622"/>
        <v>1</v>
      </c>
      <c r="AD2793" s="110">
        <f t="shared" si="623"/>
        <v>1</v>
      </c>
      <c r="AE2793" s="110">
        <f t="shared" si="624"/>
        <v>0</v>
      </c>
      <c r="AF2793" s="110">
        <f t="shared" si="625"/>
        <v>1</v>
      </c>
      <c r="AG2793" s="110">
        <f t="shared" si="626"/>
        <v>0</v>
      </c>
      <c r="AH2793" s="110">
        <f t="shared" si="627"/>
        <v>0</v>
      </c>
      <c r="AI2793" s="110">
        <f t="shared" si="628"/>
        <v>1</v>
      </c>
      <c r="AJ2793" s="100">
        <f>ROW()</f>
        <v>2793</v>
      </c>
      <c r="AK2793" s="100" t="e">
        <f>INDEX('BadRows RECART'!$C$2:$C$1207,MATCH(monthly_gwh_mw!AJ2793,'BadRows RECART'!$D$2:$D$1207,0))</f>
        <v>#N/A</v>
      </c>
    </row>
    <row r="2794" spans="1:37" ht="20">
      <c r="A2794" s="106" t="s">
        <v>3907</v>
      </c>
      <c r="B2794" s="106" t="s">
        <v>437</v>
      </c>
      <c r="C2794" s="106" t="s">
        <v>6313</v>
      </c>
      <c r="D2794" s="168">
        <v>2020</v>
      </c>
      <c r="E2794" s="168">
        <v>3</v>
      </c>
      <c r="F2794" s="169">
        <v>0</v>
      </c>
      <c r="G2794" s="212" t="s">
        <v>6314</v>
      </c>
      <c r="H2794" s="212" t="s">
        <v>6314</v>
      </c>
      <c r="I2794" s="106" t="s">
        <v>556</v>
      </c>
      <c r="K2794" s="83" t="s">
        <v>6314</v>
      </c>
      <c r="L2794" s="83" t="s">
        <v>6314</v>
      </c>
      <c r="M2794" s="45" t="str">
        <f>IF(
ISNA(INDEX(resources!E:E,MATCH(B2794,resources!B:B,0))),"fillme",
INDEX(resources!E:E,MATCH(B2794,resources!B:B,0)))</f>
        <v>transfer_purchase</v>
      </c>
      <c r="N2794" s="45">
        <v>1</v>
      </c>
      <c r="O2794" s="83" t="str">
        <f>IFERROR(INDEX(resources!K:K,MATCH(B2794,resources!B:B,0)),"fillme")</f>
        <v>unknown</v>
      </c>
      <c r="P2794" s="89" t="str">
        <f t="shared" si="616"/>
        <v>unknown_2020_3</v>
      </c>
      <c r="Q2794" s="87">
        <f>INDEX(elcc!G:G,MATCH(P2794,elcc!D:D,0))</f>
        <v>0</v>
      </c>
      <c r="R2794" s="89">
        <f t="shared" si="617"/>
        <v>1</v>
      </c>
      <c r="S2794" s="89" t="s">
        <v>6314</v>
      </c>
      <c r="T2794" s="89" t="s">
        <v>6314</v>
      </c>
      <c r="U2794" s="90" t="str">
        <f t="shared" si="618"/>
        <v>ok</v>
      </c>
      <c r="V2794" s="63" t="str">
        <f>INDEX(resources!F:F,MATCH(B2794,resources!B:B,0))</f>
        <v>special</v>
      </c>
      <c r="W2794" s="110">
        <f t="shared" si="619"/>
        <v>0</v>
      </c>
      <c r="X2794" s="110">
        <f t="shared" si="620"/>
        <v>0</v>
      </c>
      <c r="Y2794" s="110" t="str">
        <f t="shared" si="621"/>
        <v>transfer_purchase_raonly_na_CONFIDENTIAL</v>
      </c>
      <c r="Z2794" s="110">
        <f>IF(COUNTIFS($Y$2:Y2794,Y2794)=1,1,0)</f>
        <v>0</v>
      </c>
      <c r="AA2794" s="110">
        <f>SUM($Z$2:Z2794)*Z2794</f>
        <v>0</v>
      </c>
      <c r="AB2794" s="110">
        <f>COUNTIFS(resources!B:B,B2794)</f>
        <v>1</v>
      </c>
      <c r="AC2794" s="110">
        <f t="shared" si="622"/>
        <v>1</v>
      </c>
      <c r="AD2794" s="110">
        <f t="shared" si="623"/>
        <v>1</v>
      </c>
      <c r="AE2794" s="110">
        <f t="shared" si="624"/>
        <v>0</v>
      </c>
      <c r="AF2794" s="110">
        <f t="shared" si="625"/>
        <v>1</v>
      </c>
      <c r="AG2794" s="110">
        <f t="shared" si="626"/>
        <v>0</v>
      </c>
      <c r="AH2794" s="110">
        <f t="shared" si="627"/>
        <v>0</v>
      </c>
      <c r="AI2794" s="110">
        <f t="shared" si="628"/>
        <v>1</v>
      </c>
      <c r="AJ2794" s="100">
        <f>ROW()</f>
        <v>2794</v>
      </c>
      <c r="AK2794" s="100" t="e">
        <f>INDEX('BadRows RECART'!$C$2:$C$1207,MATCH(monthly_gwh_mw!AJ2794,'BadRows RECART'!$D$2:$D$1207,0))</f>
        <v>#N/A</v>
      </c>
    </row>
    <row r="2795" spans="1:37" ht="20">
      <c r="A2795" s="106" t="s">
        <v>3907</v>
      </c>
      <c r="B2795" s="106" t="s">
        <v>437</v>
      </c>
      <c r="C2795" s="106" t="s">
        <v>6313</v>
      </c>
      <c r="D2795" s="168">
        <v>2020</v>
      </c>
      <c r="E2795" s="168">
        <v>4</v>
      </c>
      <c r="F2795" s="169">
        <v>0</v>
      </c>
      <c r="G2795" s="212" t="s">
        <v>6314</v>
      </c>
      <c r="H2795" s="212" t="s">
        <v>6314</v>
      </c>
      <c r="I2795" s="106" t="s">
        <v>556</v>
      </c>
      <c r="K2795" s="83" t="s">
        <v>6314</v>
      </c>
      <c r="L2795" s="83" t="s">
        <v>6314</v>
      </c>
      <c r="M2795" s="45" t="str">
        <f>IF(
ISNA(INDEX(resources!E:E,MATCH(B2795,resources!B:B,0))),"fillme",
INDEX(resources!E:E,MATCH(B2795,resources!B:B,0)))</f>
        <v>transfer_purchase</v>
      </c>
      <c r="N2795" s="45">
        <v>1</v>
      </c>
      <c r="O2795" s="83" t="str">
        <f>IFERROR(INDEX(resources!K:K,MATCH(B2795,resources!B:B,0)),"fillme")</f>
        <v>unknown</v>
      </c>
      <c r="P2795" s="89" t="str">
        <f t="shared" si="616"/>
        <v>unknown_2020_4</v>
      </c>
      <c r="Q2795" s="87">
        <f>INDEX(elcc!G:G,MATCH(P2795,elcc!D:D,0))</f>
        <v>0</v>
      </c>
      <c r="R2795" s="89">
        <f t="shared" si="617"/>
        <v>1</v>
      </c>
      <c r="S2795" s="89" t="s">
        <v>6314</v>
      </c>
      <c r="T2795" s="89" t="s">
        <v>6314</v>
      </c>
      <c r="U2795" s="90" t="str">
        <f t="shared" si="618"/>
        <v>ok</v>
      </c>
      <c r="V2795" s="63" t="str">
        <f>INDEX(resources!F:F,MATCH(B2795,resources!B:B,0))</f>
        <v>special</v>
      </c>
      <c r="W2795" s="110">
        <f t="shared" si="619"/>
        <v>0</v>
      </c>
      <c r="X2795" s="110">
        <f t="shared" si="620"/>
        <v>0</v>
      </c>
      <c r="Y2795" s="110" t="str">
        <f t="shared" si="621"/>
        <v>transfer_purchase_raonly_na_CONFIDENTIAL</v>
      </c>
      <c r="Z2795" s="110">
        <f>IF(COUNTIFS($Y$2:Y2795,Y2795)=1,1,0)</f>
        <v>0</v>
      </c>
      <c r="AA2795" s="110">
        <f>SUM($Z$2:Z2795)*Z2795</f>
        <v>0</v>
      </c>
      <c r="AB2795" s="110">
        <f>COUNTIFS(resources!B:B,B2795)</f>
        <v>1</v>
      </c>
      <c r="AC2795" s="110">
        <f t="shared" si="622"/>
        <v>1</v>
      </c>
      <c r="AD2795" s="110">
        <f t="shared" si="623"/>
        <v>1</v>
      </c>
      <c r="AE2795" s="110">
        <f t="shared" si="624"/>
        <v>0</v>
      </c>
      <c r="AF2795" s="110">
        <f t="shared" si="625"/>
        <v>1</v>
      </c>
      <c r="AG2795" s="110">
        <f t="shared" si="626"/>
        <v>0</v>
      </c>
      <c r="AH2795" s="110">
        <f t="shared" si="627"/>
        <v>0</v>
      </c>
      <c r="AI2795" s="110">
        <f t="shared" si="628"/>
        <v>1</v>
      </c>
      <c r="AJ2795" s="100">
        <f>ROW()</f>
        <v>2795</v>
      </c>
      <c r="AK2795" s="100" t="e">
        <f>INDEX('BadRows RECART'!$C$2:$C$1207,MATCH(monthly_gwh_mw!AJ2795,'BadRows RECART'!$D$2:$D$1207,0))</f>
        <v>#N/A</v>
      </c>
    </row>
    <row r="2796" spans="1:37" ht="20">
      <c r="A2796" s="106" t="s">
        <v>3907</v>
      </c>
      <c r="B2796" s="106" t="s">
        <v>437</v>
      </c>
      <c r="C2796" s="106" t="s">
        <v>6313</v>
      </c>
      <c r="D2796" s="168">
        <v>2020</v>
      </c>
      <c r="E2796" s="168">
        <v>5</v>
      </c>
      <c r="F2796" s="169">
        <v>0</v>
      </c>
      <c r="G2796" s="212" t="s">
        <v>6314</v>
      </c>
      <c r="H2796" s="212" t="s">
        <v>6314</v>
      </c>
      <c r="I2796" s="106" t="s">
        <v>556</v>
      </c>
      <c r="K2796" s="83" t="s">
        <v>6314</v>
      </c>
      <c r="L2796" s="83" t="s">
        <v>6314</v>
      </c>
      <c r="M2796" s="45" t="str">
        <f>IF(
ISNA(INDEX(resources!E:E,MATCH(B2796,resources!B:B,0))),"fillme",
INDEX(resources!E:E,MATCH(B2796,resources!B:B,0)))</f>
        <v>transfer_purchase</v>
      </c>
      <c r="N2796" s="45">
        <v>1</v>
      </c>
      <c r="O2796" s="83" t="str">
        <f>IFERROR(INDEX(resources!K:K,MATCH(B2796,resources!B:B,0)),"fillme")</f>
        <v>unknown</v>
      </c>
      <c r="P2796" s="89" t="str">
        <f t="shared" ref="P2796:P2859" si="629">O2796&amp;"_"&amp;D2796&amp;"_"&amp;E2796</f>
        <v>unknown_2020_5</v>
      </c>
      <c r="Q2796" s="87">
        <f>INDEX(elcc!G:G,MATCH(P2796,elcc!D:D,0))</f>
        <v>0</v>
      </c>
      <c r="R2796" s="89">
        <f t="shared" ref="R2796:R2859" si="630">IF(O2796="battery",MIN(1,J2796/4),1)</f>
        <v>1</v>
      </c>
      <c r="S2796" s="89" t="s">
        <v>6314</v>
      </c>
      <c r="T2796" s="89" t="s">
        <v>6314</v>
      </c>
      <c r="U2796" s="90" t="str">
        <f t="shared" ref="U2796:U2859" si="631">IF(ISERROR(T2796),"error in NQC data entry; please check blue and purple data entered. You need to provide either a contracted NQC value in Column G, or allow the template to calculate one using Columns H,L,Q, and R","ok")</f>
        <v>ok</v>
      </c>
      <c r="V2796" s="63" t="str">
        <f>INDEX(resources!F:F,MATCH(B2796,resources!B:B,0))</f>
        <v>special</v>
      </c>
      <c r="W2796" s="110">
        <f t="shared" ref="W2796:W2859" si="632">(F2796&gt;0)*1</f>
        <v>0</v>
      </c>
      <c r="X2796" s="110">
        <f t="shared" ref="X2796:X2859" si="633">COUNTIFS(G2796:H2796,"&gt;0")</f>
        <v>0</v>
      </c>
      <c r="Y2796" s="110" t="str">
        <f t="shared" ref="Y2796:Y2859" si="634">B2796&amp;"_"&amp;C2796&amp;"_"&amp;K2796</f>
        <v>transfer_purchase_raonly_na_CONFIDENTIAL</v>
      </c>
      <c r="Z2796" s="110">
        <f>IF(COUNTIFS($Y$2:Y2796,Y2796)=1,1,0)</f>
        <v>0</v>
      </c>
      <c r="AA2796" s="110">
        <f>SUM($Z$2:Z2796)*Z2796</f>
        <v>0</v>
      </c>
      <c r="AB2796" s="110">
        <f>COUNTIFS(resources!B:B,B2796)</f>
        <v>1</v>
      </c>
      <c r="AC2796" s="110">
        <f t="shared" ref="AC2796:AC2859" si="635">AND(ISNUMBER(D2796),(D2796&gt;2019))*1</f>
        <v>1</v>
      </c>
      <c r="AD2796" s="110">
        <f t="shared" ref="AD2796:AD2859" si="636">AND(ISNUMBER(E2796),E2796&gt;=1,E2796&lt;=12)*1</f>
        <v>1</v>
      </c>
      <c r="AE2796" s="110">
        <f t="shared" ref="AE2796:AE2859" si="637">AND(COUNT(G2796:H2796)=1,COUNT(F2796)=1)*1</f>
        <v>0</v>
      </c>
      <c r="AF2796" s="110">
        <f t="shared" ref="AF2796:AF2859" si="638">(COUNTIFS(K2796:O2796,"fillme")=0)*1</f>
        <v>1</v>
      </c>
      <c r="AG2796" s="110">
        <f t="shared" ref="AG2796:AG2859" si="639">ISNUMBER(L2796)*1</f>
        <v>0</v>
      </c>
      <c r="AH2796" s="110">
        <f t="shared" ref="AH2796:AH2859" si="640">NOT(AND(G2796&gt;0,H2796&gt;0))*1</f>
        <v>0</v>
      </c>
      <c r="AI2796" s="110">
        <f t="shared" ref="AI2796:AI2859" si="641">(U2796="ok")*1</f>
        <v>1</v>
      </c>
      <c r="AJ2796" s="100">
        <f>ROW()</f>
        <v>2796</v>
      </c>
      <c r="AK2796" s="100" t="e">
        <f>INDEX('BadRows RECART'!$C$2:$C$1207,MATCH(monthly_gwh_mw!AJ2796,'BadRows RECART'!$D$2:$D$1207,0))</f>
        <v>#N/A</v>
      </c>
    </row>
    <row r="2797" spans="1:37" ht="20">
      <c r="A2797" s="106" t="s">
        <v>3907</v>
      </c>
      <c r="B2797" s="106" t="s">
        <v>437</v>
      </c>
      <c r="C2797" s="106" t="s">
        <v>6313</v>
      </c>
      <c r="D2797" s="168">
        <v>2020</v>
      </c>
      <c r="E2797" s="168">
        <v>6</v>
      </c>
      <c r="F2797" s="169">
        <v>0</v>
      </c>
      <c r="G2797" s="212" t="s">
        <v>6314</v>
      </c>
      <c r="H2797" s="212" t="s">
        <v>6314</v>
      </c>
      <c r="I2797" s="106" t="s">
        <v>556</v>
      </c>
      <c r="K2797" s="83" t="s">
        <v>6314</v>
      </c>
      <c r="L2797" s="83" t="s">
        <v>6314</v>
      </c>
      <c r="M2797" s="45" t="str">
        <f>IF(
ISNA(INDEX(resources!E:E,MATCH(B2797,resources!B:B,0))),"fillme",
INDEX(resources!E:E,MATCH(B2797,resources!B:B,0)))</f>
        <v>transfer_purchase</v>
      </c>
      <c r="N2797" s="45">
        <v>1</v>
      </c>
      <c r="O2797" s="83" t="str">
        <f>IFERROR(INDEX(resources!K:K,MATCH(B2797,resources!B:B,0)),"fillme")</f>
        <v>unknown</v>
      </c>
      <c r="P2797" s="89" t="str">
        <f t="shared" si="629"/>
        <v>unknown_2020_6</v>
      </c>
      <c r="Q2797" s="87">
        <f>INDEX(elcc!G:G,MATCH(P2797,elcc!D:D,0))</f>
        <v>0</v>
      </c>
      <c r="R2797" s="89">
        <f t="shared" si="630"/>
        <v>1</v>
      </c>
      <c r="S2797" s="89" t="s">
        <v>6314</v>
      </c>
      <c r="T2797" s="89" t="s">
        <v>6314</v>
      </c>
      <c r="U2797" s="90" t="str">
        <f t="shared" si="631"/>
        <v>ok</v>
      </c>
      <c r="V2797" s="63" t="str">
        <f>INDEX(resources!F:F,MATCH(B2797,resources!B:B,0))</f>
        <v>special</v>
      </c>
      <c r="W2797" s="110">
        <f t="shared" si="632"/>
        <v>0</v>
      </c>
      <c r="X2797" s="110">
        <f t="shared" si="633"/>
        <v>0</v>
      </c>
      <c r="Y2797" s="110" t="str">
        <f t="shared" si="634"/>
        <v>transfer_purchase_raonly_na_CONFIDENTIAL</v>
      </c>
      <c r="Z2797" s="110">
        <f>IF(COUNTIFS($Y$2:Y2797,Y2797)=1,1,0)</f>
        <v>0</v>
      </c>
      <c r="AA2797" s="110">
        <f>SUM($Z$2:Z2797)*Z2797</f>
        <v>0</v>
      </c>
      <c r="AB2797" s="110">
        <f>COUNTIFS(resources!B:B,B2797)</f>
        <v>1</v>
      </c>
      <c r="AC2797" s="110">
        <f t="shared" si="635"/>
        <v>1</v>
      </c>
      <c r="AD2797" s="110">
        <f t="shared" si="636"/>
        <v>1</v>
      </c>
      <c r="AE2797" s="110">
        <f t="shared" si="637"/>
        <v>0</v>
      </c>
      <c r="AF2797" s="110">
        <f t="shared" si="638"/>
        <v>1</v>
      </c>
      <c r="AG2797" s="110">
        <f t="shared" si="639"/>
        <v>0</v>
      </c>
      <c r="AH2797" s="110">
        <f t="shared" si="640"/>
        <v>0</v>
      </c>
      <c r="AI2797" s="110">
        <f t="shared" si="641"/>
        <v>1</v>
      </c>
      <c r="AJ2797" s="100">
        <f>ROW()</f>
        <v>2797</v>
      </c>
      <c r="AK2797" s="100" t="e">
        <f>INDEX('BadRows RECART'!$C$2:$C$1207,MATCH(monthly_gwh_mw!AJ2797,'BadRows RECART'!$D$2:$D$1207,0))</f>
        <v>#N/A</v>
      </c>
    </row>
    <row r="2798" spans="1:37" ht="20">
      <c r="A2798" s="106" t="s">
        <v>3907</v>
      </c>
      <c r="B2798" s="106" t="s">
        <v>437</v>
      </c>
      <c r="C2798" s="106" t="s">
        <v>6313</v>
      </c>
      <c r="D2798" s="168">
        <v>2020</v>
      </c>
      <c r="E2798" s="168">
        <v>10</v>
      </c>
      <c r="F2798" s="169">
        <v>0</v>
      </c>
      <c r="G2798" s="212" t="s">
        <v>6314</v>
      </c>
      <c r="H2798" s="212" t="s">
        <v>6314</v>
      </c>
      <c r="I2798" s="106" t="s">
        <v>556</v>
      </c>
      <c r="K2798" s="83" t="s">
        <v>6314</v>
      </c>
      <c r="L2798" s="83" t="s">
        <v>6314</v>
      </c>
      <c r="M2798" s="45" t="str">
        <f>IF(
ISNA(INDEX(resources!E:E,MATCH(B2798,resources!B:B,0))),"fillme",
INDEX(resources!E:E,MATCH(B2798,resources!B:B,0)))</f>
        <v>transfer_purchase</v>
      </c>
      <c r="N2798" s="45">
        <v>1</v>
      </c>
      <c r="O2798" s="83" t="str">
        <f>IFERROR(INDEX(resources!K:K,MATCH(B2798,resources!B:B,0)),"fillme")</f>
        <v>unknown</v>
      </c>
      <c r="P2798" s="89" t="str">
        <f t="shared" si="629"/>
        <v>unknown_2020_10</v>
      </c>
      <c r="Q2798" s="87">
        <f>INDEX(elcc!G:G,MATCH(P2798,elcc!D:D,0))</f>
        <v>0</v>
      </c>
      <c r="R2798" s="89">
        <f t="shared" si="630"/>
        <v>1</v>
      </c>
      <c r="S2798" s="89" t="s">
        <v>6314</v>
      </c>
      <c r="T2798" s="89" t="s">
        <v>6314</v>
      </c>
      <c r="U2798" s="90" t="str">
        <f t="shared" si="631"/>
        <v>ok</v>
      </c>
      <c r="V2798" s="63" t="str">
        <f>INDEX(resources!F:F,MATCH(B2798,resources!B:B,0))</f>
        <v>special</v>
      </c>
      <c r="W2798" s="110">
        <f t="shared" si="632"/>
        <v>0</v>
      </c>
      <c r="X2798" s="110">
        <f t="shared" si="633"/>
        <v>0</v>
      </c>
      <c r="Y2798" s="110" t="str">
        <f t="shared" si="634"/>
        <v>transfer_purchase_raonly_na_CONFIDENTIAL</v>
      </c>
      <c r="Z2798" s="110">
        <f>IF(COUNTIFS($Y$2:Y2798,Y2798)=1,1,0)</f>
        <v>0</v>
      </c>
      <c r="AA2798" s="110">
        <f>SUM($Z$2:Z2798)*Z2798</f>
        <v>0</v>
      </c>
      <c r="AB2798" s="110">
        <f>COUNTIFS(resources!B:B,B2798)</f>
        <v>1</v>
      </c>
      <c r="AC2798" s="110">
        <f t="shared" si="635"/>
        <v>1</v>
      </c>
      <c r="AD2798" s="110">
        <f t="shared" si="636"/>
        <v>1</v>
      </c>
      <c r="AE2798" s="110">
        <f t="shared" si="637"/>
        <v>0</v>
      </c>
      <c r="AF2798" s="110">
        <f t="shared" si="638"/>
        <v>1</v>
      </c>
      <c r="AG2798" s="110">
        <f t="shared" si="639"/>
        <v>0</v>
      </c>
      <c r="AH2798" s="110">
        <f t="shared" si="640"/>
        <v>0</v>
      </c>
      <c r="AI2798" s="110">
        <f t="shared" si="641"/>
        <v>1</v>
      </c>
      <c r="AJ2798" s="100">
        <f>ROW()</f>
        <v>2798</v>
      </c>
      <c r="AK2798" s="100" t="e">
        <f>INDEX('BadRows RECART'!$C$2:$C$1207,MATCH(monthly_gwh_mw!AJ2798,'BadRows RECART'!$D$2:$D$1207,0))</f>
        <v>#N/A</v>
      </c>
    </row>
    <row r="2799" spans="1:37" ht="20">
      <c r="A2799" s="106" t="s">
        <v>3907</v>
      </c>
      <c r="B2799" s="106" t="s">
        <v>437</v>
      </c>
      <c r="C2799" s="106" t="s">
        <v>6313</v>
      </c>
      <c r="D2799" s="168">
        <v>2020</v>
      </c>
      <c r="E2799" s="168">
        <v>11</v>
      </c>
      <c r="F2799" s="169">
        <v>0</v>
      </c>
      <c r="G2799" s="212" t="s">
        <v>6314</v>
      </c>
      <c r="H2799" s="212" t="s">
        <v>6314</v>
      </c>
      <c r="I2799" s="106" t="s">
        <v>556</v>
      </c>
      <c r="K2799" s="83" t="s">
        <v>6314</v>
      </c>
      <c r="L2799" s="83" t="s">
        <v>6314</v>
      </c>
      <c r="M2799" s="45" t="str">
        <f>IF(
ISNA(INDEX(resources!E:E,MATCH(B2799,resources!B:B,0))),"fillme",
INDEX(resources!E:E,MATCH(B2799,resources!B:B,0)))</f>
        <v>transfer_purchase</v>
      </c>
      <c r="N2799" s="45">
        <v>1</v>
      </c>
      <c r="O2799" s="83" t="str">
        <f>IFERROR(INDEX(resources!K:K,MATCH(B2799,resources!B:B,0)),"fillme")</f>
        <v>unknown</v>
      </c>
      <c r="P2799" s="89" t="str">
        <f t="shared" si="629"/>
        <v>unknown_2020_11</v>
      </c>
      <c r="Q2799" s="87">
        <f>INDEX(elcc!G:G,MATCH(P2799,elcc!D:D,0))</f>
        <v>0</v>
      </c>
      <c r="R2799" s="89">
        <f t="shared" si="630"/>
        <v>1</v>
      </c>
      <c r="S2799" s="89" t="s">
        <v>6314</v>
      </c>
      <c r="T2799" s="89" t="s">
        <v>6314</v>
      </c>
      <c r="U2799" s="90" t="str">
        <f t="shared" si="631"/>
        <v>ok</v>
      </c>
      <c r="V2799" s="63" t="str">
        <f>INDEX(resources!F:F,MATCH(B2799,resources!B:B,0))</f>
        <v>special</v>
      </c>
      <c r="W2799" s="110">
        <f t="shared" si="632"/>
        <v>0</v>
      </c>
      <c r="X2799" s="110">
        <f t="shared" si="633"/>
        <v>0</v>
      </c>
      <c r="Y2799" s="110" t="str">
        <f t="shared" si="634"/>
        <v>transfer_purchase_raonly_na_CONFIDENTIAL</v>
      </c>
      <c r="Z2799" s="110">
        <f>IF(COUNTIFS($Y$2:Y2799,Y2799)=1,1,0)</f>
        <v>0</v>
      </c>
      <c r="AA2799" s="110">
        <f>SUM($Z$2:Z2799)*Z2799</f>
        <v>0</v>
      </c>
      <c r="AB2799" s="110">
        <f>COUNTIFS(resources!B:B,B2799)</f>
        <v>1</v>
      </c>
      <c r="AC2799" s="110">
        <f t="shared" si="635"/>
        <v>1</v>
      </c>
      <c r="AD2799" s="110">
        <f t="shared" si="636"/>
        <v>1</v>
      </c>
      <c r="AE2799" s="110">
        <f t="shared" si="637"/>
        <v>0</v>
      </c>
      <c r="AF2799" s="110">
        <f t="shared" si="638"/>
        <v>1</v>
      </c>
      <c r="AG2799" s="110">
        <f t="shared" si="639"/>
        <v>0</v>
      </c>
      <c r="AH2799" s="110">
        <f t="shared" si="640"/>
        <v>0</v>
      </c>
      <c r="AI2799" s="110">
        <f t="shared" si="641"/>
        <v>1</v>
      </c>
      <c r="AJ2799" s="100">
        <f>ROW()</f>
        <v>2799</v>
      </c>
      <c r="AK2799" s="100" t="e">
        <f>INDEX('BadRows RECART'!$C$2:$C$1207,MATCH(monthly_gwh_mw!AJ2799,'BadRows RECART'!$D$2:$D$1207,0))</f>
        <v>#N/A</v>
      </c>
    </row>
    <row r="2800" spans="1:37" ht="20">
      <c r="A2800" s="106" t="s">
        <v>3907</v>
      </c>
      <c r="B2800" s="106" t="s">
        <v>437</v>
      </c>
      <c r="C2800" s="106" t="s">
        <v>6313</v>
      </c>
      <c r="D2800" s="168">
        <v>2020</v>
      </c>
      <c r="E2800" s="168">
        <v>12</v>
      </c>
      <c r="F2800" s="169">
        <v>0</v>
      </c>
      <c r="G2800" s="212" t="s">
        <v>6314</v>
      </c>
      <c r="H2800" s="212" t="s">
        <v>6314</v>
      </c>
      <c r="I2800" s="106" t="s">
        <v>556</v>
      </c>
      <c r="K2800" s="83" t="s">
        <v>6314</v>
      </c>
      <c r="L2800" s="83" t="s">
        <v>6314</v>
      </c>
      <c r="M2800" s="45" t="str">
        <f>IF(
ISNA(INDEX(resources!E:E,MATCH(B2800,resources!B:B,0))),"fillme",
INDEX(resources!E:E,MATCH(B2800,resources!B:B,0)))</f>
        <v>transfer_purchase</v>
      </c>
      <c r="N2800" s="45">
        <v>1</v>
      </c>
      <c r="O2800" s="83" t="str">
        <f>IFERROR(INDEX(resources!K:K,MATCH(B2800,resources!B:B,0)),"fillme")</f>
        <v>unknown</v>
      </c>
      <c r="P2800" s="89" t="str">
        <f t="shared" si="629"/>
        <v>unknown_2020_12</v>
      </c>
      <c r="Q2800" s="87">
        <f>INDEX(elcc!G:G,MATCH(P2800,elcc!D:D,0))</f>
        <v>0</v>
      </c>
      <c r="R2800" s="89">
        <f t="shared" si="630"/>
        <v>1</v>
      </c>
      <c r="S2800" s="89" t="s">
        <v>6314</v>
      </c>
      <c r="T2800" s="89" t="s">
        <v>6314</v>
      </c>
      <c r="U2800" s="90" t="str">
        <f t="shared" si="631"/>
        <v>ok</v>
      </c>
      <c r="V2800" s="63" t="str">
        <f>INDEX(resources!F:F,MATCH(B2800,resources!B:B,0))</f>
        <v>special</v>
      </c>
      <c r="W2800" s="110">
        <f t="shared" si="632"/>
        <v>0</v>
      </c>
      <c r="X2800" s="110">
        <f t="shared" si="633"/>
        <v>0</v>
      </c>
      <c r="Y2800" s="110" t="str">
        <f t="shared" si="634"/>
        <v>transfer_purchase_raonly_na_CONFIDENTIAL</v>
      </c>
      <c r="Z2800" s="110">
        <f>IF(COUNTIFS($Y$2:Y2800,Y2800)=1,1,0)</f>
        <v>0</v>
      </c>
      <c r="AA2800" s="110">
        <f>SUM($Z$2:Z2800)*Z2800</f>
        <v>0</v>
      </c>
      <c r="AB2800" s="110">
        <f>COUNTIFS(resources!B:B,B2800)</f>
        <v>1</v>
      </c>
      <c r="AC2800" s="110">
        <f t="shared" si="635"/>
        <v>1</v>
      </c>
      <c r="AD2800" s="110">
        <f t="shared" si="636"/>
        <v>1</v>
      </c>
      <c r="AE2800" s="110">
        <f t="shared" si="637"/>
        <v>0</v>
      </c>
      <c r="AF2800" s="110">
        <f t="shared" si="638"/>
        <v>1</v>
      </c>
      <c r="AG2800" s="110">
        <f t="shared" si="639"/>
        <v>0</v>
      </c>
      <c r="AH2800" s="110">
        <f t="shared" si="640"/>
        <v>0</v>
      </c>
      <c r="AI2800" s="110">
        <f t="shared" si="641"/>
        <v>1</v>
      </c>
      <c r="AJ2800" s="100">
        <f>ROW()</f>
        <v>2800</v>
      </c>
      <c r="AK2800" s="100" t="e">
        <f>INDEX('BadRows RECART'!$C$2:$C$1207,MATCH(monthly_gwh_mw!AJ2800,'BadRows RECART'!$D$2:$D$1207,0))</f>
        <v>#N/A</v>
      </c>
    </row>
    <row r="2801" spans="1:37" ht="20">
      <c r="A2801" s="106" t="s">
        <v>3907</v>
      </c>
      <c r="B2801" s="106" t="s">
        <v>437</v>
      </c>
      <c r="C2801" s="106" t="s">
        <v>6313</v>
      </c>
      <c r="D2801" s="168">
        <v>2020</v>
      </c>
      <c r="E2801" s="168">
        <v>1</v>
      </c>
      <c r="F2801" s="169">
        <v>0</v>
      </c>
      <c r="G2801" s="212" t="s">
        <v>6314</v>
      </c>
      <c r="H2801" s="212" t="s">
        <v>6314</v>
      </c>
      <c r="I2801" s="106" t="s">
        <v>556</v>
      </c>
      <c r="K2801" s="83" t="s">
        <v>6314</v>
      </c>
      <c r="L2801" s="83" t="s">
        <v>6314</v>
      </c>
      <c r="M2801" s="45" t="str">
        <f>IF(
ISNA(INDEX(resources!E:E,MATCH(B2801,resources!B:B,0))),"fillme",
INDEX(resources!E:E,MATCH(B2801,resources!B:B,0)))</f>
        <v>transfer_purchase</v>
      </c>
      <c r="N2801" s="45">
        <v>1</v>
      </c>
      <c r="O2801" s="83" t="str">
        <f>IFERROR(INDEX(resources!K:K,MATCH(B2801,resources!B:B,0)),"fillme")</f>
        <v>unknown</v>
      </c>
      <c r="P2801" s="89" t="str">
        <f t="shared" si="629"/>
        <v>unknown_2020_1</v>
      </c>
      <c r="Q2801" s="87">
        <f>INDEX(elcc!G:G,MATCH(P2801,elcc!D:D,0))</f>
        <v>0</v>
      </c>
      <c r="R2801" s="89">
        <f t="shared" si="630"/>
        <v>1</v>
      </c>
      <c r="S2801" s="89" t="s">
        <v>6314</v>
      </c>
      <c r="T2801" s="89" t="s">
        <v>6314</v>
      </c>
      <c r="U2801" s="90" t="str">
        <f t="shared" si="631"/>
        <v>ok</v>
      </c>
      <c r="V2801" s="63" t="str">
        <f>INDEX(resources!F:F,MATCH(B2801,resources!B:B,0))</f>
        <v>special</v>
      </c>
      <c r="W2801" s="110">
        <f t="shared" si="632"/>
        <v>0</v>
      </c>
      <c r="X2801" s="110">
        <f t="shared" si="633"/>
        <v>0</v>
      </c>
      <c r="Y2801" s="110" t="str">
        <f t="shared" si="634"/>
        <v>transfer_purchase_raonly_na_CONFIDENTIAL</v>
      </c>
      <c r="Z2801" s="110">
        <f>IF(COUNTIFS($Y$2:Y2801,Y2801)=1,1,0)</f>
        <v>0</v>
      </c>
      <c r="AA2801" s="110">
        <f>SUM($Z$2:Z2801)*Z2801</f>
        <v>0</v>
      </c>
      <c r="AB2801" s="110">
        <f>COUNTIFS(resources!B:B,B2801)</f>
        <v>1</v>
      </c>
      <c r="AC2801" s="110">
        <f t="shared" si="635"/>
        <v>1</v>
      </c>
      <c r="AD2801" s="110">
        <f t="shared" si="636"/>
        <v>1</v>
      </c>
      <c r="AE2801" s="110">
        <f t="shared" si="637"/>
        <v>0</v>
      </c>
      <c r="AF2801" s="110">
        <f t="shared" si="638"/>
        <v>1</v>
      </c>
      <c r="AG2801" s="110">
        <f t="shared" si="639"/>
        <v>0</v>
      </c>
      <c r="AH2801" s="110">
        <f t="shared" si="640"/>
        <v>0</v>
      </c>
      <c r="AI2801" s="110">
        <f t="shared" si="641"/>
        <v>1</v>
      </c>
      <c r="AJ2801" s="100">
        <f>ROW()</f>
        <v>2801</v>
      </c>
      <c r="AK2801" s="100" t="e">
        <f>INDEX('BadRows RECART'!$C$2:$C$1207,MATCH(monthly_gwh_mw!AJ2801,'BadRows RECART'!$D$2:$D$1207,0))</f>
        <v>#N/A</v>
      </c>
    </row>
    <row r="2802" spans="1:37" ht="20">
      <c r="A2802" s="106" t="s">
        <v>3907</v>
      </c>
      <c r="B2802" s="106" t="s">
        <v>437</v>
      </c>
      <c r="C2802" s="106" t="s">
        <v>6313</v>
      </c>
      <c r="D2802" s="168">
        <v>2020</v>
      </c>
      <c r="E2802" s="168">
        <v>2</v>
      </c>
      <c r="F2802" s="169">
        <v>0</v>
      </c>
      <c r="G2802" s="212" t="s">
        <v>6314</v>
      </c>
      <c r="H2802" s="212" t="s">
        <v>6314</v>
      </c>
      <c r="I2802" s="106" t="s">
        <v>556</v>
      </c>
      <c r="K2802" s="83" t="s">
        <v>6314</v>
      </c>
      <c r="L2802" s="83" t="s">
        <v>6314</v>
      </c>
      <c r="M2802" s="45" t="str">
        <f>IF(
ISNA(INDEX(resources!E:E,MATCH(B2802,resources!B:B,0))),"fillme",
INDEX(resources!E:E,MATCH(B2802,resources!B:B,0)))</f>
        <v>transfer_purchase</v>
      </c>
      <c r="N2802" s="45">
        <v>1</v>
      </c>
      <c r="O2802" s="83" t="str">
        <f>IFERROR(INDEX(resources!K:K,MATCH(B2802,resources!B:B,0)),"fillme")</f>
        <v>unknown</v>
      </c>
      <c r="P2802" s="89" t="str">
        <f t="shared" si="629"/>
        <v>unknown_2020_2</v>
      </c>
      <c r="Q2802" s="87">
        <f>INDEX(elcc!G:G,MATCH(P2802,elcc!D:D,0))</f>
        <v>0</v>
      </c>
      <c r="R2802" s="89">
        <f t="shared" si="630"/>
        <v>1</v>
      </c>
      <c r="S2802" s="89" t="s">
        <v>6314</v>
      </c>
      <c r="T2802" s="89" t="s">
        <v>6314</v>
      </c>
      <c r="U2802" s="90" t="str">
        <f t="shared" si="631"/>
        <v>ok</v>
      </c>
      <c r="V2802" s="63" t="str">
        <f>INDEX(resources!F:F,MATCH(B2802,resources!B:B,0))</f>
        <v>special</v>
      </c>
      <c r="W2802" s="110">
        <f t="shared" si="632"/>
        <v>0</v>
      </c>
      <c r="X2802" s="110">
        <f t="shared" si="633"/>
        <v>0</v>
      </c>
      <c r="Y2802" s="110" t="str">
        <f t="shared" si="634"/>
        <v>transfer_purchase_raonly_na_CONFIDENTIAL</v>
      </c>
      <c r="Z2802" s="110">
        <f>IF(COUNTIFS($Y$2:Y2802,Y2802)=1,1,0)</f>
        <v>0</v>
      </c>
      <c r="AA2802" s="110">
        <f>SUM($Z$2:Z2802)*Z2802</f>
        <v>0</v>
      </c>
      <c r="AB2802" s="110">
        <f>COUNTIFS(resources!B:B,B2802)</f>
        <v>1</v>
      </c>
      <c r="AC2802" s="110">
        <f t="shared" si="635"/>
        <v>1</v>
      </c>
      <c r="AD2802" s="110">
        <f t="shared" si="636"/>
        <v>1</v>
      </c>
      <c r="AE2802" s="110">
        <f t="shared" si="637"/>
        <v>0</v>
      </c>
      <c r="AF2802" s="110">
        <f t="shared" si="638"/>
        <v>1</v>
      </c>
      <c r="AG2802" s="110">
        <f t="shared" si="639"/>
        <v>0</v>
      </c>
      <c r="AH2802" s="110">
        <f t="shared" si="640"/>
        <v>0</v>
      </c>
      <c r="AI2802" s="110">
        <f t="shared" si="641"/>
        <v>1</v>
      </c>
      <c r="AJ2802" s="100">
        <f>ROW()</f>
        <v>2802</v>
      </c>
      <c r="AK2802" s="100" t="e">
        <f>INDEX('BadRows RECART'!$C$2:$C$1207,MATCH(monthly_gwh_mw!AJ2802,'BadRows RECART'!$D$2:$D$1207,0))</f>
        <v>#N/A</v>
      </c>
    </row>
    <row r="2803" spans="1:37" ht="20">
      <c r="A2803" s="106" t="s">
        <v>3907</v>
      </c>
      <c r="B2803" s="106" t="s">
        <v>437</v>
      </c>
      <c r="C2803" s="106" t="s">
        <v>6313</v>
      </c>
      <c r="D2803" s="168">
        <v>2020</v>
      </c>
      <c r="E2803" s="168">
        <v>3</v>
      </c>
      <c r="F2803" s="169">
        <v>0</v>
      </c>
      <c r="G2803" s="212" t="s">
        <v>6314</v>
      </c>
      <c r="H2803" s="212" t="s">
        <v>6314</v>
      </c>
      <c r="I2803" s="106" t="s">
        <v>556</v>
      </c>
      <c r="K2803" s="83" t="s">
        <v>6314</v>
      </c>
      <c r="L2803" s="83" t="s">
        <v>6314</v>
      </c>
      <c r="M2803" s="45" t="str">
        <f>IF(
ISNA(INDEX(resources!E:E,MATCH(B2803,resources!B:B,0))),"fillme",
INDEX(resources!E:E,MATCH(B2803,resources!B:B,0)))</f>
        <v>transfer_purchase</v>
      </c>
      <c r="N2803" s="45">
        <v>1</v>
      </c>
      <c r="O2803" s="83" t="str">
        <f>IFERROR(INDEX(resources!K:K,MATCH(B2803,resources!B:B,0)),"fillme")</f>
        <v>unknown</v>
      </c>
      <c r="P2803" s="89" t="str">
        <f t="shared" si="629"/>
        <v>unknown_2020_3</v>
      </c>
      <c r="Q2803" s="87">
        <f>INDEX(elcc!G:G,MATCH(P2803,elcc!D:D,0))</f>
        <v>0</v>
      </c>
      <c r="R2803" s="89">
        <f t="shared" si="630"/>
        <v>1</v>
      </c>
      <c r="S2803" s="89" t="s">
        <v>6314</v>
      </c>
      <c r="T2803" s="89" t="s">
        <v>6314</v>
      </c>
      <c r="U2803" s="90" t="str">
        <f t="shared" si="631"/>
        <v>ok</v>
      </c>
      <c r="V2803" s="63" t="str">
        <f>INDEX(resources!F:F,MATCH(B2803,resources!B:B,0))</f>
        <v>special</v>
      </c>
      <c r="W2803" s="110">
        <f t="shared" si="632"/>
        <v>0</v>
      </c>
      <c r="X2803" s="110">
        <f t="shared" si="633"/>
        <v>0</v>
      </c>
      <c r="Y2803" s="110" t="str">
        <f t="shared" si="634"/>
        <v>transfer_purchase_raonly_na_CONFIDENTIAL</v>
      </c>
      <c r="Z2803" s="110">
        <f>IF(COUNTIFS($Y$2:Y2803,Y2803)=1,1,0)</f>
        <v>0</v>
      </c>
      <c r="AA2803" s="110">
        <f>SUM($Z$2:Z2803)*Z2803</f>
        <v>0</v>
      </c>
      <c r="AB2803" s="110">
        <f>COUNTIFS(resources!B:B,B2803)</f>
        <v>1</v>
      </c>
      <c r="AC2803" s="110">
        <f t="shared" si="635"/>
        <v>1</v>
      </c>
      <c r="AD2803" s="110">
        <f t="shared" si="636"/>
        <v>1</v>
      </c>
      <c r="AE2803" s="110">
        <f t="shared" si="637"/>
        <v>0</v>
      </c>
      <c r="AF2803" s="110">
        <f t="shared" si="638"/>
        <v>1</v>
      </c>
      <c r="AG2803" s="110">
        <f t="shared" si="639"/>
        <v>0</v>
      </c>
      <c r="AH2803" s="110">
        <f t="shared" si="640"/>
        <v>0</v>
      </c>
      <c r="AI2803" s="110">
        <f t="shared" si="641"/>
        <v>1</v>
      </c>
      <c r="AJ2803" s="100">
        <f>ROW()</f>
        <v>2803</v>
      </c>
      <c r="AK2803" s="100" t="e">
        <f>INDEX('BadRows RECART'!$C$2:$C$1207,MATCH(monthly_gwh_mw!AJ2803,'BadRows RECART'!$D$2:$D$1207,0))</f>
        <v>#N/A</v>
      </c>
    </row>
    <row r="2804" spans="1:37" ht="20">
      <c r="A2804" s="106" t="s">
        <v>3907</v>
      </c>
      <c r="B2804" s="106" t="s">
        <v>437</v>
      </c>
      <c r="C2804" s="106" t="s">
        <v>6313</v>
      </c>
      <c r="D2804" s="168">
        <v>2020</v>
      </c>
      <c r="E2804" s="168">
        <v>5</v>
      </c>
      <c r="F2804" s="169">
        <v>0</v>
      </c>
      <c r="G2804" s="212" t="s">
        <v>6314</v>
      </c>
      <c r="H2804" s="212" t="s">
        <v>6314</v>
      </c>
      <c r="I2804" s="106" t="s">
        <v>556</v>
      </c>
      <c r="K2804" s="83" t="s">
        <v>6314</v>
      </c>
      <c r="L2804" s="83" t="s">
        <v>6314</v>
      </c>
      <c r="M2804" s="45" t="str">
        <f>IF(
ISNA(INDEX(resources!E:E,MATCH(B2804,resources!B:B,0))),"fillme",
INDEX(resources!E:E,MATCH(B2804,resources!B:B,0)))</f>
        <v>transfer_purchase</v>
      </c>
      <c r="N2804" s="45">
        <v>1</v>
      </c>
      <c r="O2804" s="83" t="str">
        <f>IFERROR(INDEX(resources!K:K,MATCH(B2804,resources!B:B,0)),"fillme")</f>
        <v>unknown</v>
      </c>
      <c r="P2804" s="89" t="str">
        <f t="shared" si="629"/>
        <v>unknown_2020_5</v>
      </c>
      <c r="Q2804" s="87">
        <f>INDEX(elcc!G:G,MATCH(P2804,elcc!D:D,0))</f>
        <v>0</v>
      </c>
      <c r="R2804" s="89">
        <f t="shared" si="630"/>
        <v>1</v>
      </c>
      <c r="S2804" s="89" t="s">
        <v>6314</v>
      </c>
      <c r="T2804" s="89" t="s">
        <v>6314</v>
      </c>
      <c r="U2804" s="90" t="str">
        <f t="shared" si="631"/>
        <v>ok</v>
      </c>
      <c r="V2804" s="63" t="str">
        <f>INDEX(resources!F:F,MATCH(B2804,resources!B:B,0))</f>
        <v>special</v>
      </c>
      <c r="W2804" s="110">
        <f t="shared" si="632"/>
        <v>0</v>
      </c>
      <c r="X2804" s="110">
        <f t="shared" si="633"/>
        <v>0</v>
      </c>
      <c r="Y2804" s="110" t="str">
        <f t="shared" si="634"/>
        <v>transfer_purchase_raonly_na_CONFIDENTIAL</v>
      </c>
      <c r="Z2804" s="110">
        <f>IF(COUNTIFS($Y$2:Y2804,Y2804)=1,1,0)</f>
        <v>0</v>
      </c>
      <c r="AA2804" s="110">
        <f>SUM($Z$2:Z2804)*Z2804</f>
        <v>0</v>
      </c>
      <c r="AB2804" s="110">
        <f>COUNTIFS(resources!B:B,B2804)</f>
        <v>1</v>
      </c>
      <c r="AC2804" s="110">
        <f t="shared" si="635"/>
        <v>1</v>
      </c>
      <c r="AD2804" s="110">
        <f t="shared" si="636"/>
        <v>1</v>
      </c>
      <c r="AE2804" s="110">
        <f t="shared" si="637"/>
        <v>0</v>
      </c>
      <c r="AF2804" s="110">
        <f t="shared" si="638"/>
        <v>1</v>
      </c>
      <c r="AG2804" s="110">
        <f t="shared" si="639"/>
        <v>0</v>
      </c>
      <c r="AH2804" s="110">
        <f t="shared" si="640"/>
        <v>0</v>
      </c>
      <c r="AI2804" s="110">
        <f t="shared" si="641"/>
        <v>1</v>
      </c>
      <c r="AJ2804" s="100">
        <f>ROW()</f>
        <v>2804</v>
      </c>
      <c r="AK2804" s="100" t="e">
        <f>INDEX('BadRows RECART'!$C$2:$C$1207,MATCH(monthly_gwh_mw!AJ2804,'BadRows RECART'!$D$2:$D$1207,0))</f>
        <v>#N/A</v>
      </c>
    </row>
    <row r="2805" spans="1:37" ht="20">
      <c r="A2805" s="106" t="s">
        <v>3907</v>
      </c>
      <c r="B2805" s="106" t="s">
        <v>437</v>
      </c>
      <c r="C2805" s="106" t="s">
        <v>6313</v>
      </c>
      <c r="D2805" s="168">
        <v>2020</v>
      </c>
      <c r="E2805" s="168">
        <v>6</v>
      </c>
      <c r="F2805" s="169">
        <v>0</v>
      </c>
      <c r="G2805" s="212" t="s">
        <v>6314</v>
      </c>
      <c r="H2805" s="212" t="s">
        <v>6314</v>
      </c>
      <c r="I2805" s="106" t="s">
        <v>556</v>
      </c>
      <c r="K2805" s="83" t="s">
        <v>6314</v>
      </c>
      <c r="L2805" s="83" t="s">
        <v>6314</v>
      </c>
      <c r="M2805" s="45" t="str">
        <f>IF(
ISNA(INDEX(resources!E:E,MATCH(B2805,resources!B:B,0))),"fillme",
INDEX(resources!E:E,MATCH(B2805,resources!B:B,0)))</f>
        <v>transfer_purchase</v>
      </c>
      <c r="N2805" s="45">
        <v>1</v>
      </c>
      <c r="O2805" s="83" t="str">
        <f>IFERROR(INDEX(resources!K:K,MATCH(B2805,resources!B:B,0)),"fillme")</f>
        <v>unknown</v>
      </c>
      <c r="P2805" s="89" t="str">
        <f t="shared" si="629"/>
        <v>unknown_2020_6</v>
      </c>
      <c r="Q2805" s="87">
        <f>INDEX(elcc!G:G,MATCH(P2805,elcc!D:D,0))</f>
        <v>0</v>
      </c>
      <c r="R2805" s="89">
        <f t="shared" si="630"/>
        <v>1</v>
      </c>
      <c r="S2805" s="89" t="s">
        <v>6314</v>
      </c>
      <c r="T2805" s="89" t="s">
        <v>6314</v>
      </c>
      <c r="U2805" s="90" t="str">
        <f t="shared" si="631"/>
        <v>ok</v>
      </c>
      <c r="V2805" s="63" t="str">
        <f>INDEX(resources!F:F,MATCH(B2805,resources!B:B,0))</f>
        <v>special</v>
      </c>
      <c r="W2805" s="110">
        <f t="shared" si="632"/>
        <v>0</v>
      </c>
      <c r="X2805" s="110">
        <f t="shared" si="633"/>
        <v>0</v>
      </c>
      <c r="Y2805" s="110" t="str">
        <f t="shared" si="634"/>
        <v>transfer_purchase_raonly_na_CONFIDENTIAL</v>
      </c>
      <c r="Z2805" s="110">
        <f>IF(COUNTIFS($Y$2:Y2805,Y2805)=1,1,0)</f>
        <v>0</v>
      </c>
      <c r="AA2805" s="110">
        <f>SUM($Z$2:Z2805)*Z2805</f>
        <v>0</v>
      </c>
      <c r="AB2805" s="110">
        <f>COUNTIFS(resources!B:B,B2805)</f>
        <v>1</v>
      </c>
      <c r="AC2805" s="110">
        <f t="shared" si="635"/>
        <v>1</v>
      </c>
      <c r="AD2805" s="110">
        <f t="shared" si="636"/>
        <v>1</v>
      </c>
      <c r="AE2805" s="110">
        <f t="shared" si="637"/>
        <v>0</v>
      </c>
      <c r="AF2805" s="110">
        <f t="shared" si="638"/>
        <v>1</v>
      </c>
      <c r="AG2805" s="110">
        <f t="shared" si="639"/>
        <v>0</v>
      </c>
      <c r="AH2805" s="110">
        <f t="shared" si="640"/>
        <v>0</v>
      </c>
      <c r="AI2805" s="110">
        <f t="shared" si="641"/>
        <v>1</v>
      </c>
      <c r="AJ2805" s="100">
        <f>ROW()</f>
        <v>2805</v>
      </c>
      <c r="AK2805" s="100" t="e">
        <f>INDEX('BadRows RECART'!$C$2:$C$1207,MATCH(monthly_gwh_mw!AJ2805,'BadRows RECART'!$D$2:$D$1207,0))</f>
        <v>#N/A</v>
      </c>
    </row>
    <row r="2806" spans="1:37" ht="20">
      <c r="A2806" s="106" t="s">
        <v>3907</v>
      </c>
      <c r="B2806" s="106" t="s">
        <v>437</v>
      </c>
      <c r="C2806" s="106" t="s">
        <v>6313</v>
      </c>
      <c r="D2806" s="168">
        <v>2020</v>
      </c>
      <c r="E2806" s="168">
        <v>10</v>
      </c>
      <c r="F2806" s="169">
        <v>0</v>
      </c>
      <c r="G2806" s="212" t="s">
        <v>6314</v>
      </c>
      <c r="H2806" s="212" t="s">
        <v>6314</v>
      </c>
      <c r="I2806" s="106" t="s">
        <v>556</v>
      </c>
      <c r="K2806" s="83" t="s">
        <v>6314</v>
      </c>
      <c r="L2806" s="83" t="s">
        <v>6314</v>
      </c>
      <c r="M2806" s="45" t="str">
        <f>IF(
ISNA(INDEX(resources!E:E,MATCH(B2806,resources!B:B,0))),"fillme",
INDEX(resources!E:E,MATCH(B2806,resources!B:B,0)))</f>
        <v>transfer_purchase</v>
      </c>
      <c r="N2806" s="45">
        <v>1</v>
      </c>
      <c r="O2806" s="83" t="str">
        <f>IFERROR(INDEX(resources!K:K,MATCH(B2806,resources!B:B,0)),"fillme")</f>
        <v>unknown</v>
      </c>
      <c r="P2806" s="89" t="str">
        <f t="shared" si="629"/>
        <v>unknown_2020_10</v>
      </c>
      <c r="Q2806" s="87">
        <f>INDEX(elcc!G:G,MATCH(P2806,elcc!D:D,0))</f>
        <v>0</v>
      </c>
      <c r="R2806" s="89">
        <f t="shared" si="630"/>
        <v>1</v>
      </c>
      <c r="S2806" s="89" t="s">
        <v>6314</v>
      </c>
      <c r="T2806" s="89" t="s">
        <v>6314</v>
      </c>
      <c r="U2806" s="90" t="str">
        <f t="shared" si="631"/>
        <v>ok</v>
      </c>
      <c r="V2806" s="63" t="str">
        <f>INDEX(resources!F:F,MATCH(B2806,resources!B:B,0))</f>
        <v>special</v>
      </c>
      <c r="W2806" s="110">
        <f t="shared" si="632"/>
        <v>0</v>
      </c>
      <c r="X2806" s="110">
        <f t="shared" si="633"/>
        <v>0</v>
      </c>
      <c r="Y2806" s="110" t="str">
        <f t="shared" si="634"/>
        <v>transfer_purchase_raonly_na_CONFIDENTIAL</v>
      </c>
      <c r="Z2806" s="110">
        <f>IF(COUNTIFS($Y$2:Y2806,Y2806)=1,1,0)</f>
        <v>0</v>
      </c>
      <c r="AA2806" s="110">
        <f>SUM($Z$2:Z2806)*Z2806</f>
        <v>0</v>
      </c>
      <c r="AB2806" s="110">
        <f>COUNTIFS(resources!B:B,B2806)</f>
        <v>1</v>
      </c>
      <c r="AC2806" s="110">
        <f t="shared" si="635"/>
        <v>1</v>
      </c>
      <c r="AD2806" s="110">
        <f t="shared" si="636"/>
        <v>1</v>
      </c>
      <c r="AE2806" s="110">
        <f t="shared" si="637"/>
        <v>0</v>
      </c>
      <c r="AF2806" s="110">
        <f t="shared" si="638"/>
        <v>1</v>
      </c>
      <c r="AG2806" s="110">
        <f t="shared" si="639"/>
        <v>0</v>
      </c>
      <c r="AH2806" s="110">
        <f t="shared" si="640"/>
        <v>0</v>
      </c>
      <c r="AI2806" s="110">
        <f t="shared" si="641"/>
        <v>1</v>
      </c>
      <c r="AJ2806" s="100">
        <f>ROW()</f>
        <v>2806</v>
      </c>
      <c r="AK2806" s="100" t="e">
        <f>INDEX('BadRows RECART'!$C$2:$C$1207,MATCH(monthly_gwh_mw!AJ2806,'BadRows RECART'!$D$2:$D$1207,0))</f>
        <v>#N/A</v>
      </c>
    </row>
    <row r="2807" spans="1:37" ht="20">
      <c r="A2807" s="106" t="s">
        <v>3907</v>
      </c>
      <c r="B2807" s="106" t="s">
        <v>437</v>
      </c>
      <c r="C2807" s="106" t="s">
        <v>6313</v>
      </c>
      <c r="D2807" s="168">
        <v>2020</v>
      </c>
      <c r="E2807" s="168">
        <v>11</v>
      </c>
      <c r="F2807" s="169">
        <v>0</v>
      </c>
      <c r="G2807" s="212" t="s">
        <v>6314</v>
      </c>
      <c r="H2807" s="212" t="s">
        <v>6314</v>
      </c>
      <c r="I2807" s="106" t="s">
        <v>556</v>
      </c>
      <c r="K2807" s="83" t="s">
        <v>6314</v>
      </c>
      <c r="L2807" s="83" t="s">
        <v>6314</v>
      </c>
      <c r="M2807" s="45" t="str">
        <f>IF(
ISNA(INDEX(resources!E:E,MATCH(B2807,resources!B:B,0))),"fillme",
INDEX(resources!E:E,MATCH(B2807,resources!B:B,0)))</f>
        <v>transfer_purchase</v>
      </c>
      <c r="N2807" s="45">
        <v>1</v>
      </c>
      <c r="O2807" s="83" t="str">
        <f>IFERROR(INDEX(resources!K:K,MATCH(B2807,resources!B:B,0)),"fillme")</f>
        <v>unknown</v>
      </c>
      <c r="P2807" s="89" t="str">
        <f t="shared" si="629"/>
        <v>unknown_2020_11</v>
      </c>
      <c r="Q2807" s="87">
        <f>INDEX(elcc!G:G,MATCH(P2807,elcc!D:D,0))</f>
        <v>0</v>
      </c>
      <c r="R2807" s="89">
        <f t="shared" si="630"/>
        <v>1</v>
      </c>
      <c r="S2807" s="89" t="s">
        <v>6314</v>
      </c>
      <c r="T2807" s="89" t="s">
        <v>6314</v>
      </c>
      <c r="U2807" s="90" t="str">
        <f t="shared" si="631"/>
        <v>ok</v>
      </c>
      <c r="V2807" s="63" t="str">
        <f>INDEX(resources!F:F,MATCH(B2807,resources!B:B,0))</f>
        <v>special</v>
      </c>
      <c r="W2807" s="110">
        <f t="shared" si="632"/>
        <v>0</v>
      </c>
      <c r="X2807" s="110">
        <f t="shared" si="633"/>
        <v>0</v>
      </c>
      <c r="Y2807" s="110" t="str">
        <f t="shared" si="634"/>
        <v>transfer_purchase_raonly_na_CONFIDENTIAL</v>
      </c>
      <c r="Z2807" s="110">
        <f>IF(COUNTIFS($Y$2:Y2807,Y2807)=1,1,0)</f>
        <v>0</v>
      </c>
      <c r="AA2807" s="110">
        <f>SUM($Z$2:Z2807)*Z2807</f>
        <v>0</v>
      </c>
      <c r="AB2807" s="110">
        <f>COUNTIFS(resources!B:B,B2807)</f>
        <v>1</v>
      </c>
      <c r="AC2807" s="110">
        <f t="shared" si="635"/>
        <v>1</v>
      </c>
      <c r="AD2807" s="110">
        <f t="shared" si="636"/>
        <v>1</v>
      </c>
      <c r="AE2807" s="110">
        <f t="shared" si="637"/>
        <v>0</v>
      </c>
      <c r="AF2807" s="110">
        <f t="shared" si="638"/>
        <v>1</v>
      </c>
      <c r="AG2807" s="110">
        <f t="shared" si="639"/>
        <v>0</v>
      </c>
      <c r="AH2807" s="110">
        <f t="shared" si="640"/>
        <v>0</v>
      </c>
      <c r="AI2807" s="110">
        <f t="shared" si="641"/>
        <v>1</v>
      </c>
      <c r="AJ2807" s="100">
        <f>ROW()</f>
        <v>2807</v>
      </c>
      <c r="AK2807" s="100" t="e">
        <f>INDEX('BadRows RECART'!$C$2:$C$1207,MATCH(monthly_gwh_mw!AJ2807,'BadRows RECART'!$D$2:$D$1207,0))</f>
        <v>#N/A</v>
      </c>
    </row>
    <row r="2808" spans="1:37" ht="20">
      <c r="A2808" s="106" t="s">
        <v>3907</v>
      </c>
      <c r="B2808" s="106" t="s">
        <v>437</v>
      </c>
      <c r="C2808" s="106" t="s">
        <v>6313</v>
      </c>
      <c r="D2808" s="168">
        <v>2020</v>
      </c>
      <c r="E2808" s="168">
        <v>12</v>
      </c>
      <c r="F2808" s="169">
        <v>0</v>
      </c>
      <c r="G2808" s="212" t="s">
        <v>6314</v>
      </c>
      <c r="H2808" s="212" t="s">
        <v>6314</v>
      </c>
      <c r="I2808" s="106" t="s">
        <v>556</v>
      </c>
      <c r="K2808" s="83" t="s">
        <v>6314</v>
      </c>
      <c r="L2808" s="83" t="s">
        <v>6314</v>
      </c>
      <c r="M2808" s="45" t="str">
        <f>IF(
ISNA(INDEX(resources!E:E,MATCH(B2808,resources!B:B,0))),"fillme",
INDEX(resources!E:E,MATCH(B2808,resources!B:B,0)))</f>
        <v>transfer_purchase</v>
      </c>
      <c r="N2808" s="45">
        <v>1</v>
      </c>
      <c r="O2808" s="83" t="str">
        <f>IFERROR(INDEX(resources!K:K,MATCH(B2808,resources!B:B,0)),"fillme")</f>
        <v>unknown</v>
      </c>
      <c r="P2808" s="89" t="str">
        <f t="shared" si="629"/>
        <v>unknown_2020_12</v>
      </c>
      <c r="Q2808" s="87">
        <f>INDEX(elcc!G:G,MATCH(P2808,elcc!D:D,0))</f>
        <v>0</v>
      </c>
      <c r="R2808" s="89">
        <f t="shared" si="630"/>
        <v>1</v>
      </c>
      <c r="S2808" s="89" t="s">
        <v>6314</v>
      </c>
      <c r="T2808" s="89" t="s">
        <v>6314</v>
      </c>
      <c r="U2808" s="90" t="str">
        <f t="shared" si="631"/>
        <v>ok</v>
      </c>
      <c r="V2808" s="63" t="str">
        <f>INDEX(resources!F:F,MATCH(B2808,resources!B:B,0))</f>
        <v>special</v>
      </c>
      <c r="W2808" s="110">
        <f t="shared" si="632"/>
        <v>0</v>
      </c>
      <c r="X2808" s="110">
        <f t="shared" si="633"/>
        <v>0</v>
      </c>
      <c r="Y2808" s="110" t="str">
        <f t="shared" si="634"/>
        <v>transfer_purchase_raonly_na_CONFIDENTIAL</v>
      </c>
      <c r="Z2808" s="110">
        <f>IF(COUNTIFS($Y$2:Y2808,Y2808)=1,1,0)</f>
        <v>0</v>
      </c>
      <c r="AA2808" s="110">
        <f>SUM($Z$2:Z2808)*Z2808</f>
        <v>0</v>
      </c>
      <c r="AB2808" s="110">
        <f>COUNTIFS(resources!B:B,B2808)</f>
        <v>1</v>
      </c>
      <c r="AC2808" s="110">
        <f t="shared" si="635"/>
        <v>1</v>
      </c>
      <c r="AD2808" s="110">
        <f t="shared" si="636"/>
        <v>1</v>
      </c>
      <c r="AE2808" s="110">
        <f t="shared" si="637"/>
        <v>0</v>
      </c>
      <c r="AF2808" s="110">
        <f t="shared" si="638"/>
        <v>1</v>
      </c>
      <c r="AG2808" s="110">
        <f t="shared" si="639"/>
        <v>0</v>
      </c>
      <c r="AH2808" s="110">
        <f t="shared" si="640"/>
        <v>0</v>
      </c>
      <c r="AI2808" s="110">
        <f t="shared" si="641"/>
        <v>1</v>
      </c>
      <c r="AJ2808" s="100">
        <f>ROW()</f>
        <v>2808</v>
      </c>
      <c r="AK2808" s="100" t="e">
        <f>INDEX('BadRows RECART'!$C$2:$C$1207,MATCH(monthly_gwh_mw!AJ2808,'BadRows RECART'!$D$2:$D$1207,0))</f>
        <v>#N/A</v>
      </c>
    </row>
    <row r="2809" spans="1:37" ht="20">
      <c r="A2809" s="106" t="s">
        <v>3907</v>
      </c>
      <c r="B2809" s="106" t="s">
        <v>437</v>
      </c>
      <c r="C2809" s="106" t="s">
        <v>6313</v>
      </c>
      <c r="D2809" s="168">
        <v>2020</v>
      </c>
      <c r="E2809" s="168">
        <v>1</v>
      </c>
      <c r="F2809" s="169">
        <v>0</v>
      </c>
      <c r="G2809" s="212" t="s">
        <v>6314</v>
      </c>
      <c r="H2809" s="212" t="s">
        <v>6314</v>
      </c>
      <c r="I2809" s="106" t="s">
        <v>556</v>
      </c>
      <c r="K2809" s="83" t="s">
        <v>6314</v>
      </c>
      <c r="L2809" s="83" t="s">
        <v>6314</v>
      </c>
      <c r="M2809" s="45" t="str">
        <f>IF(
ISNA(INDEX(resources!E:E,MATCH(B2809,resources!B:B,0))),"fillme",
INDEX(resources!E:E,MATCH(B2809,resources!B:B,0)))</f>
        <v>transfer_purchase</v>
      </c>
      <c r="N2809" s="45">
        <v>1</v>
      </c>
      <c r="O2809" s="83" t="str">
        <f>IFERROR(INDEX(resources!K:K,MATCH(B2809,resources!B:B,0)),"fillme")</f>
        <v>unknown</v>
      </c>
      <c r="P2809" s="89" t="str">
        <f t="shared" si="629"/>
        <v>unknown_2020_1</v>
      </c>
      <c r="Q2809" s="87">
        <f>INDEX(elcc!G:G,MATCH(P2809,elcc!D:D,0))</f>
        <v>0</v>
      </c>
      <c r="R2809" s="89">
        <f t="shared" si="630"/>
        <v>1</v>
      </c>
      <c r="S2809" s="89" t="s">
        <v>6314</v>
      </c>
      <c r="T2809" s="89" t="s">
        <v>6314</v>
      </c>
      <c r="U2809" s="90" t="str">
        <f t="shared" si="631"/>
        <v>ok</v>
      </c>
      <c r="V2809" s="63" t="str">
        <f>INDEX(resources!F:F,MATCH(B2809,resources!B:B,0))</f>
        <v>special</v>
      </c>
      <c r="W2809" s="110">
        <f t="shared" si="632"/>
        <v>0</v>
      </c>
      <c r="X2809" s="110">
        <f t="shared" si="633"/>
        <v>0</v>
      </c>
      <c r="Y2809" s="110" t="str">
        <f t="shared" si="634"/>
        <v>transfer_purchase_raonly_na_CONFIDENTIAL</v>
      </c>
      <c r="Z2809" s="110">
        <f>IF(COUNTIFS($Y$2:Y2809,Y2809)=1,1,0)</f>
        <v>0</v>
      </c>
      <c r="AA2809" s="110">
        <f>SUM($Z$2:Z2809)*Z2809</f>
        <v>0</v>
      </c>
      <c r="AB2809" s="110">
        <f>COUNTIFS(resources!B:B,B2809)</f>
        <v>1</v>
      </c>
      <c r="AC2809" s="110">
        <f t="shared" si="635"/>
        <v>1</v>
      </c>
      <c r="AD2809" s="110">
        <f t="shared" si="636"/>
        <v>1</v>
      </c>
      <c r="AE2809" s="110">
        <f t="shared" si="637"/>
        <v>0</v>
      </c>
      <c r="AF2809" s="110">
        <f t="shared" si="638"/>
        <v>1</v>
      </c>
      <c r="AG2809" s="110">
        <f t="shared" si="639"/>
        <v>0</v>
      </c>
      <c r="AH2809" s="110">
        <f t="shared" si="640"/>
        <v>0</v>
      </c>
      <c r="AI2809" s="110">
        <f t="shared" si="641"/>
        <v>1</v>
      </c>
      <c r="AJ2809" s="100">
        <f>ROW()</f>
        <v>2809</v>
      </c>
      <c r="AK2809" s="100" t="e">
        <f>INDEX('BadRows RECART'!$C$2:$C$1207,MATCH(monthly_gwh_mw!AJ2809,'BadRows RECART'!$D$2:$D$1207,0))</f>
        <v>#N/A</v>
      </c>
    </row>
    <row r="2810" spans="1:37" ht="20">
      <c r="A2810" s="106" t="s">
        <v>3907</v>
      </c>
      <c r="B2810" s="106" t="s">
        <v>437</v>
      </c>
      <c r="C2810" s="106" t="s">
        <v>6313</v>
      </c>
      <c r="D2810" s="168">
        <v>2020</v>
      </c>
      <c r="E2810" s="168">
        <v>2</v>
      </c>
      <c r="F2810" s="169">
        <v>0</v>
      </c>
      <c r="G2810" s="212" t="s">
        <v>6314</v>
      </c>
      <c r="H2810" s="212" t="s">
        <v>6314</v>
      </c>
      <c r="I2810" s="106" t="s">
        <v>556</v>
      </c>
      <c r="K2810" s="83" t="s">
        <v>6314</v>
      </c>
      <c r="L2810" s="83" t="s">
        <v>6314</v>
      </c>
      <c r="M2810" s="45" t="str">
        <f>IF(
ISNA(INDEX(resources!E:E,MATCH(B2810,resources!B:B,0))),"fillme",
INDEX(resources!E:E,MATCH(B2810,resources!B:B,0)))</f>
        <v>transfer_purchase</v>
      </c>
      <c r="N2810" s="45">
        <v>1</v>
      </c>
      <c r="O2810" s="83" t="str">
        <f>IFERROR(INDEX(resources!K:K,MATCH(B2810,resources!B:B,0)),"fillme")</f>
        <v>unknown</v>
      </c>
      <c r="P2810" s="89" t="str">
        <f t="shared" si="629"/>
        <v>unknown_2020_2</v>
      </c>
      <c r="Q2810" s="87">
        <f>INDEX(elcc!G:G,MATCH(P2810,elcc!D:D,0))</f>
        <v>0</v>
      </c>
      <c r="R2810" s="89">
        <f t="shared" si="630"/>
        <v>1</v>
      </c>
      <c r="S2810" s="89" t="s">
        <v>6314</v>
      </c>
      <c r="T2810" s="89" t="s">
        <v>6314</v>
      </c>
      <c r="U2810" s="90" t="str">
        <f t="shared" si="631"/>
        <v>ok</v>
      </c>
      <c r="V2810" s="63" t="str">
        <f>INDEX(resources!F:F,MATCH(B2810,resources!B:B,0))</f>
        <v>special</v>
      </c>
      <c r="W2810" s="110">
        <f t="shared" si="632"/>
        <v>0</v>
      </c>
      <c r="X2810" s="110">
        <f t="shared" si="633"/>
        <v>0</v>
      </c>
      <c r="Y2810" s="110" t="str">
        <f t="shared" si="634"/>
        <v>transfer_purchase_raonly_na_CONFIDENTIAL</v>
      </c>
      <c r="Z2810" s="110">
        <f>IF(COUNTIFS($Y$2:Y2810,Y2810)=1,1,0)</f>
        <v>0</v>
      </c>
      <c r="AA2810" s="110">
        <f>SUM($Z$2:Z2810)*Z2810</f>
        <v>0</v>
      </c>
      <c r="AB2810" s="110">
        <f>COUNTIFS(resources!B:B,B2810)</f>
        <v>1</v>
      </c>
      <c r="AC2810" s="110">
        <f t="shared" si="635"/>
        <v>1</v>
      </c>
      <c r="AD2810" s="110">
        <f t="shared" si="636"/>
        <v>1</v>
      </c>
      <c r="AE2810" s="110">
        <f t="shared" si="637"/>
        <v>0</v>
      </c>
      <c r="AF2810" s="110">
        <f t="shared" si="638"/>
        <v>1</v>
      </c>
      <c r="AG2810" s="110">
        <f t="shared" si="639"/>
        <v>0</v>
      </c>
      <c r="AH2810" s="110">
        <f t="shared" si="640"/>
        <v>0</v>
      </c>
      <c r="AI2810" s="110">
        <f t="shared" si="641"/>
        <v>1</v>
      </c>
      <c r="AJ2810" s="100">
        <f>ROW()</f>
        <v>2810</v>
      </c>
      <c r="AK2810" s="100" t="e">
        <f>INDEX('BadRows RECART'!$C$2:$C$1207,MATCH(monthly_gwh_mw!AJ2810,'BadRows RECART'!$D$2:$D$1207,0))</f>
        <v>#N/A</v>
      </c>
    </row>
    <row r="2811" spans="1:37" ht="20">
      <c r="A2811" s="106" t="s">
        <v>3907</v>
      </c>
      <c r="B2811" s="106" t="s">
        <v>437</v>
      </c>
      <c r="C2811" s="106" t="s">
        <v>6313</v>
      </c>
      <c r="D2811" s="168">
        <v>2020</v>
      </c>
      <c r="E2811" s="168">
        <v>3</v>
      </c>
      <c r="F2811" s="169">
        <v>0</v>
      </c>
      <c r="G2811" s="212" t="s">
        <v>6314</v>
      </c>
      <c r="H2811" s="212" t="s">
        <v>6314</v>
      </c>
      <c r="I2811" s="106" t="s">
        <v>556</v>
      </c>
      <c r="K2811" s="83" t="s">
        <v>6314</v>
      </c>
      <c r="L2811" s="83" t="s">
        <v>6314</v>
      </c>
      <c r="M2811" s="45" t="str">
        <f>IF(
ISNA(INDEX(resources!E:E,MATCH(B2811,resources!B:B,0))),"fillme",
INDEX(resources!E:E,MATCH(B2811,resources!B:B,0)))</f>
        <v>transfer_purchase</v>
      </c>
      <c r="N2811" s="45">
        <v>1</v>
      </c>
      <c r="O2811" s="83" t="str">
        <f>IFERROR(INDEX(resources!K:K,MATCH(B2811,resources!B:B,0)),"fillme")</f>
        <v>unknown</v>
      </c>
      <c r="P2811" s="89" t="str">
        <f t="shared" si="629"/>
        <v>unknown_2020_3</v>
      </c>
      <c r="Q2811" s="87">
        <f>INDEX(elcc!G:G,MATCH(P2811,elcc!D:D,0))</f>
        <v>0</v>
      </c>
      <c r="R2811" s="89">
        <f t="shared" si="630"/>
        <v>1</v>
      </c>
      <c r="S2811" s="89" t="s">
        <v>6314</v>
      </c>
      <c r="T2811" s="89" t="s">
        <v>6314</v>
      </c>
      <c r="U2811" s="90" t="str">
        <f t="shared" si="631"/>
        <v>ok</v>
      </c>
      <c r="V2811" s="63" t="str">
        <f>INDEX(resources!F:F,MATCH(B2811,resources!B:B,0))</f>
        <v>special</v>
      </c>
      <c r="W2811" s="110">
        <f t="shared" si="632"/>
        <v>0</v>
      </c>
      <c r="X2811" s="110">
        <f t="shared" si="633"/>
        <v>0</v>
      </c>
      <c r="Y2811" s="110" t="str">
        <f t="shared" si="634"/>
        <v>transfer_purchase_raonly_na_CONFIDENTIAL</v>
      </c>
      <c r="Z2811" s="110">
        <f>IF(COUNTIFS($Y$2:Y2811,Y2811)=1,1,0)</f>
        <v>0</v>
      </c>
      <c r="AA2811" s="110">
        <f>SUM($Z$2:Z2811)*Z2811</f>
        <v>0</v>
      </c>
      <c r="AB2811" s="110">
        <f>COUNTIFS(resources!B:B,B2811)</f>
        <v>1</v>
      </c>
      <c r="AC2811" s="110">
        <f t="shared" si="635"/>
        <v>1</v>
      </c>
      <c r="AD2811" s="110">
        <f t="shared" si="636"/>
        <v>1</v>
      </c>
      <c r="AE2811" s="110">
        <f t="shared" si="637"/>
        <v>0</v>
      </c>
      <c r="AF2811" s="110">
        <f t="shared" si="638"/>
        <v>1</v>
      </c>
      <c r="AG2811" s="110">
        <f t="shared" si="639"/>
        <v>0</v>
      </c>
      <c r="AH2811" s="110">
        <f t="shared" si="640"/>
        <v>0</v>
      </c>
      <c r="AI2811" s="110">
        <f t="shared" si="641"/>
        <v>1</v>
      </c>
      <c r="AJ2811" s="100">
        <f>ROW()</f>
        <v>2811</v>
      </c>
      <c r="AK2811" s="100" t="e">
        <f>INDEX('BadRows RECART'!$C$2:$C$1207,MATCH(monthly_gwh_mw!AJ2811,'BadRows RECART'!$D$2:$D$1207,0))</f>
        <v>#N/A</v>
      </c>
    </row>
    <row r="2812" spans="1:37" ht="20">
      <c r="A2812" s="106" t="s">
        <v>3907</v>
      </c>
      <c r="B2812" s="106" t="s">
        <v>437</v>
      </c>
      <c r="C2812" s="106" t="s">
        <v>6313</v>
      </c>
      <c r="D2812" s="168">
        <v>2020</v>
      </c>
      <c r="E2812" s="168">
        <v>4</v>
      </c>
      <c r="F2812" s="169">
        <v>0</v>
      </c>
      <c r="G2812" s="212" t="s">
        <v>6314</v>
      </c>
      <c r="H2812" s="212" t="s">
        <v>6314</v>
      </c>
      <c r="I2812" s="106" t="s">
        <v>556</v>
      </c>
      <c r="K2812" s="83" t="s">
        <v>6314</v>
      </c>
      <c r="L2812" s="83" t="s">
        <v>6314</v>
      </c>
      <c r="M2812" s="45" t="str">
        <f>IF(
ISNA(INDEX(resources!E:E,MATCH(B2812,resources!B:B,0))),"fillme",
INDEX(resources!E:E,MATCH(B2812,resources!B:B,0)))</f>
        <v>transfer_purchase</v>
      </c>
      <c r="N2812" s="45">
        <v>1</v>
      </c>
      <c r="O2812" s="83" t="str">
        <f>IFERROR(INDEX(resources!K:K,MATCH(B2812,resources!B:B,0)),"fillme")</f>
        <v>unknown</v>
      </c>
      <c r="P2812" s="89" t="str">
        <f t="shared" si="629"/>
        <v>unknown_2020_4</v>
      </c>
      <c r="Q2812" s="87">
        <f>INDEX(elcc!G:G,MATCH(P2812,elcc!D:D,0))</f>
        <v>0</v>
      </c>
      <c r="R2812" s="89">
        <f t="shared" si="630"/>
        <v>1</v>
      </c>
      <c r="S2812" s="89" t="s">
        <v>6314</v>
      </c>
      <c r="T2812" s="89" t="s">
        <v>6314</v>
      </c>
      <c r="U2812" s="90" t="str">
        <f t="shared" si="631"/>
        <v>ok</v>
      </c>
      <c r="V2812" s="63" t="str">
        <f>INDEX(resources!F:F,MATCH(B2812,resources!B:B,0))</f>
        <v>special</v>
      </c>
      <c r="W2812" s="110">
        <f t="shared" si="632"/>
        <v>0</v>
      </c>
      <c r="X2812" s="110">
        <f t="shared" si="633"/>
        <v>0</v>
      </c>
      <c r="Y2812" s="110" t="str">
        <f t="shared" si="634"/>
        <v>transfer_purchase_raonly_na_CONFIDENTIAL</v>
      </c>
      <c r="Z2812" s="110">
        <f>IF(COUNTIFS($Y$2:Y2812,Y2812)=1,1,0)</f>
        <v>0</v>
      </c>
      <c r="AA2812" s="110">
        <f>SUM($Z$2:Z2812)*Z2812</f>
        <v>0</v>
      </c>
      <c r="AB2812" s="110">
        <f>COUNTIFS(resources!B:B,B2812)</f>
        <v>1</v>
      </c>
      <c r="AC2812" s="110">
        <f t="shared" si="635"/>
        <v>1</v>
      </c>
      <c r="AD2812" s="110">
        <f t="shared" si="636"/>
        <v>1</v>
      </c>
      <c r="AE2812" s="110">
        <f t="shared" si="637"/>
        <v>0</v>
      </c>
      <c r="AF2812" s="110">
        <f t="shared" si="638"/>
        <v>1</v>
      </c>
      <c r="AG2812" s="110">
        <f t="shared" si="639"/>
        <v>0</v>
      </c>
      <c r="AH2812" s="110">
        <f t="shared" si="640"/>
        <v>0</v>
      </c>
      <c r="AI2812" s="110">
        <f t="shared" si="641"/>
        <v>1</v>
      </c>
      <c r="AJ2812" s="100">
        <f>ROW()</f>
        <v>2812</v>
      </c>
      <c r="AK2812" s="100" t="e">
        <f>INDEX('BadRows RECART'!$C$2:$C$1207,MATCH(monthly_gwh_mw!AJ2812,'BadRows RECART'!$D$2:$D$1207,0))</f>
        <v>#N/A</v>
      </c>
    </row>
    <row r="2813" spans="1:37" ht="20">
      <c r="A2813" s="106" t="s">
        <v>3907</v>
      </c>
      <c r="B2813" s="106" t="s">
        <v>437</v>
      </c>
      <c r="C2813" s="106" t="s">
        <v>6313</v>
      </c>
      <c r="D2813" s="168">
        <v>2020</v>
      </c>
      <c r="E2813" s="168">
        <v>4</v>
      </c>
      <c r="F2813" s="169">
        <v>0</v>
      </c>
      <c r="G2813" s="212" t="s">
        <v>6314</v>
      </c>
      <c r="H2813" s="212" t="s">
        <v>6314</v>
      </c>
      <c r="I2813" s="106" t="s">
        <v>556</v>
      </c>
      <c r="K2813" s="83" t="s">
        <v>6314</v>
      </c>
      <c r="L2813" s="83" t="s">
        <v>6314</v>
      </c>
      <c r="M2813" s="45" t="str">
        <f>IF(
ISNA(INDEX(resources!E:E,MATCH(B2813,resources!B:B,0))),"fillme",
INDEX(resources!E:E,MATCH(B2813,resources!B:B,0)))</f>
        <v>transfer_purchase</v>
      </c>
      <c r="N2813" s="45">
        <v>1</v>
      </c>
      <c r="O2813" s="83" t="str">
        <f>IFERROR(INDEX(resources!K:K,MATCH(B2813,resources!B:B,0)),"fillme")</f>
        <v>unknown</v>
      </c>
      <c r="P2813" s="89" t="str">
        <f t="shared" si="629"/>
        <v>unknown_2020_4</v>
      </c>
      <c r="Q2813" s="87">
        <f>INDEX(elcc!G:G,MATCH(P2813,elcc!D:D,0))</f>
        <v>0</v>
      </c>
      <c r="R2813" s="89">
        <f t="shared" si="630"/>
        <v>1</v>
      </c>
      <c r="S2813" s="89" t="s">
        <v>6314</v>
      </c>
      <c r="T2813" s="89" t="s">
        <v>6314</v>
      </c>
      <c r="U2813" s="90" t="str">
        <f t="shared" si="631"/>
        <v>ok</v>
      </c>
      <c r="V2813" s="63" t="str">
        <f>INDEX(resources!F:F,MATCH(B2813,resources!B:B,0))</f>
        <v>special</v>
      </c>
      <c r="W2813" s="110">
        <f t="shared" si="632"/>
        <v>0</v>
      </c>
      <c r="X2813" s="110">
        <f t="shared" si="633"/>
        <v>0</v>
      </c>
      <c r="Y2813" s="110" t="str">
        <f t="shared" si="634"/>
        <v>transfer_purchase_raonly_na_CONFIDENTIAL</v>
      </c>
      <c r="Z2813" s="110">
        <f>IF(COUNTIFS($Y$2:Y2813,Y2813)=1,1,0)</f>
        <v>0</v>
      </c>
      <c r="AA2813" s="110">
        <f>SUM($Z$2:Z2813)*Z2813</f>
        <v>0</v>
      </c>
      <c r="AB2813" s="110">
        <f>COUNTIFS(resources!B:B,B2813)</f>
        <v>1</v>
      </c>
      <c r="AC2813" s="110">
        <f t="shared" si="635"/>
        <v>1</v>
      </c>
      <c r="AD2813" s="110">
        <f t="shared" si="636"/>
        <v>1</v>
      </c>
      <c r="AE2813" s="110">
        <f t="shared" si="637"/>
        <v>0</v>
      </c>
      <c r="AF2813" s="110">
        <f t="shared" si="638"/>
        <v>1</v>
      </c>
      <c r="AG2813" s="110">
        <f t="shared" si="639"/>
        <v>0</v>
      </c>
      <c r="AH2813" s="110">
        <f t="shared" si="640"/>
        <v>0</v>
      </c>
      <c r="AI2813" s="110">
        <f t="shared" si="641"/>
        <v>1</v>
      </c>
      <c r="AJ2813" s="100">
        <f>ROW()</f>
        <v>2813</v>
      </c>
      <c r="AK2813" s="100" t="e">
        <f>INDEX('BadRows RECART'!$C$2:$C$1207,MATCH(monthly_gwh_mw!AJ2813,'BadRows RECART'!$D$2:$D$1207,0))</f>
        <v>#N/A</v>
      </c>
    </row>
    <row r="2814" spans="1:37" ht="20">
      <c r="A2814" s="106" t="s">
        <v>3907</v>
      </c>
      <c r="B2814" s="106" t="s">
        <v>437</v>
      </c>
      <c r="C2814" s="106" t="s">
        <v>6313</v>
      </c>
      <c r="D2814" s="168">
        <v>2020</v>
      </c>
      <c r="E2814" s="168">
        <v>5</v>
      </c>
      <c r="F2814" s="169">
        <v>0</v>
      </c>
      <c r="G2814" s="212" t="s">
        <v>6314</v>
      </c>
      <c r="H2814" s="212" t="s">
        <v>6314</v>
      </c>
      <c r="I2814" s="106" t="s">
        <v>556</v>
      </c>
      <c r="K2814" s="83" t="s">
        <v>6314</v>
      </c>
      <c r="L2814" s="83" t="s">
        <v>6314</v>
      </c>
      <c r="M2814" s="45" t="str">
        <f>IF(
ISNA(INDEX(resources!E:E,MATCH(B2814,resources!B:B,0))),"fillme",
INDEX(resources!E:E,MATCH(B2814,resources!B:B,0)))</f>
        <v>transfer_purchase</v>
      </c>
      <c r="N2814" s="45">
        <v>1</v>
      </c>
      <c r="O2814" s="83" t="str">
        <f>IFERROR(INDEX(resources!K:K,MATCH(B2814,resources!B:B,0)),"fillme")</f>
        <v>unknown</v>
      </c>
      <c r="P2814" s="89" t="str">
        <f t="shared" si="629"/>
        <v>unknown_2020_5</v>
      </c>
      <c r="Q2814" s="87">
        <f>INDEX(elcc!G:G,MATCH(P2814,elcc!D:D,0))</f>
        <v>0</v>
      </c>
      <c r="R2814" s="89">
        <f t="shared" si="630"/>
        <v>1</v>
      </c>
      <c r="S2814" s="89" t="s">
        <v>6314</v>
      </c>
      <c r="T2814" s="89" t="s">
        <v>6314</v>
      </c>
      <c r="U2814" s="90" t="str">
        <f t="shared" si="631"/>
        <v>ok</v>
      </c>
      <c r="V2814" s="63" t="str">
        <f>INDEX(resources!F:F,MATCH(B2814,resources!B:B,0))</f>
        <v>special</v>
      </c>
      <c r="W2814" s="110">
        <f t="shared" si="632"/>
        <v>0</v>
      </c>
      <c r="X2814" s="110">
        <f t="shared" si="633"/>
        <v>0</v>
      </c>
      <c r="Y2814" s="110" t="str">
        <f t="shared" si="634"/>
        <v>transfer_purchase_raonly_na_CONFIDENTIAL</v>
      </c>
      <c r="Z2814" s="110">
        <f>IF(COUNTIFS($Y$2:Y2814,Y2814)=1,1,0)</f>
        <v>0</v>
      </c>
      <c r="AA2814" s="110">
        <f>SUM($Z$2:Z2814)*Z2814</f>
        <v>0</v>
      </c>
      <c r="AB2814" s="110">
        <f>COUNTIFS(resources!B:B,B2814)</f>
        <v>1</v>
      </c>
      <c r="AC2814" s="110">
        <f t="shared" si="635"/>
        <v>1</v>
      </c>
      <c r="AD2814" s="110">
        <f t="shared" si="636"/>
        <v>1</v>
      </c>
      <c r="AE2814" s="110">
        <f t="shared" si="637"/>
        <v>0</v>
      </c>
      <c r="AF2814" s="110">
        <f t="shared" si="638"/>
        <v>1</v>
      </c>
      <c r="AG2814" s="110">
        <f t="shared" si="639"/>
        <v>0</v>
      </c>
      <c r="AH2814" s="110">
        <f t="shared" si="640"/>
        <v>0</v>
      </c>
      <c r="AI2814" s="110">
        <f t="shared" si="641"/>
        <v>1</v>
      </c>
      <c r="AJ2814" s="100">
        <f>ROW()</f>
        <v>2814</v>
      </c>
      <c r="AK2814" s="100" t="e">
        <f>INDEX('BadRows RECART'!$C$2:$C$1207,MATCH(monthly_gwh_mw!AJ2814,'BadRows RECART'!$D$2:$D$1207,0))</f>
        <v>#N/A</v>
      </c>
    </row>
    <row r="2815" spans="1:37" ht="20">
      <c r="A2815" s="106" t="s">
        <v>3907</v>
      </c>
      <c r="B2815" s="106" t="s">
        <v>437</v>
      </c>
      <c r="C2815" s="106" t="s">
        <v>6313</v>
      </c>
      <c r="D2815" s="168">
        <v>2020</v>
      </c>
      <c r="E2815" s="168">
        <v>6</v>
      </c>
      <c r="F2815" s="169">
        <v>0</v>
      </c>
      <c r="G2815" s="212" t="s">
        <v>6314</v>
      </c>
      <c r="H2815" s="212" t="s">
        <v>6314</v>
      </c>
      <c r="I2815" s="106" t="s">
        <v>556</v>
      </c>
      <c r="K2815" s="83" t="s">
        <v>6314</v>
      </c>
      <c r="L2815" s="83" t="s">
        <v>6314</v>
      </c>
      <c r="M2815" s="45" t="str">
        <f>IF(
ISNA(INDEX(resources!E:E,MATCH(B2815,resources!B:B,0))),"fillme",
INDEX(resources!E:E,MATCH(B2815,resources!B:B,0)))</f>
        <v>transfer_purchase</v>
      </c>
      <c r="N2815" s="45">
        <v>1</v>
      </c>
      <c r="O2815" s="83" t="str">
        <f>IFERROR(INDEX(resources!K:K,MATCH(B2815,resources!B:B,0)),"fillme")</f>
        <v>unknown</v>
      </c>
      <c r="P2815" s="89" t="str">
        <f t="shared" si="629"/>
        <v>unknown_2020_6</v>
      </c>
      <c r="Q2815" s="87">
        <f>INDEX(elcc!G:G,MATCH(P2815,elcc!D:D,0))</f>
        <v>0</v>
      </c>
      <c r="R2815" s="89">
        <f t="shared" si="630"/>
        <v>1</v>
      </c>
      <c r="S2815" s="89" t="s">
        <v>6314</v>
      </c>
      <c r="T2815" s="89" t="s">
        <v>6314</v>
      </c>
      <c r="U2815" s="90" t="str">
        <f t="shared" si="631"/>
        <v>ok</v>
      </c>
      <c r="V2815" s="63" t="str">
        <f>INDEX(resources!F:F,MATCH(B2815,resources!B:B,0))</f>
        <v>special</v>
      </c>
      <c r="W2815" s="110">
        <f t="shared" si="632"/>
        <v>0</v>
      </c>
      <c r="X2815" s="110">
        <f t="shared" si="633"/>
        <v>0</v>
      </c>
      <c r="Y2815" s="110" t="str">
        <f t="shared" si="634"/>
        <v>transfer_purchase_raonly_na_CONFIDENTIAL</v>
      </c>
      <c r="Z2815" s="110">
        <f>IF(COUNTIFS($Y$2:Y2815,Y2815)=1,1,0)</f>
        <v>0</v>
      </c>
      <c r="AA2815" s="110">
        <f>SUM($Z$2:Z2815)*Z2815</f>
        <v>0</v>
      </c>
      <c r="AB2815" s="110">
        <f>COUNTIFS(resources!B:B,B2815)</f>
        <v>1</v>
      </c>
      <c r="AC2815" s="110">
        <f t="shared" si="635"/>
        <v>1</v>
      </c>
      <c r="AD2815" s="110">
        <f t="shared" si="636"/>
        <v>1</v>
      </c>
      <c r="AE2815" s="110">
        <f t="shared" si="637"/>
        <v>0</v>
      </c>
      <c r="AF2815" s="110">
        <f t="shared" si="638"/>
        <v>1</v>
      </c>
      <c r="AG2815" s="110">
        <f t="shared" si="639"/>
        <v>0</v>
      </c>
      <c r="AH2815" s="110">
        <f t="shared" si="640"/>
        <v>0</v>
      </c>
      <c r="AI2815" s="110">
        <f t="shared" si="641"/>
        <v>1</v>
      </c>
      <c r="AJ2815" s="100">
        <f>ROW()</f>
        <v>2815</v>
      </c>
      <c r="AK2815" s="100" t="e">
        <f>INDEX('BadRows RECART'!$C$2:$C$1207,MATCH(monthly_gwh_mw!AJ2815,'BadRows RECART'!$D$2:$D$1207,0))</f>
        <v>#N/A</v>
      </c>
    </row>
    <row r="2816" spans="1:37" ht="20">
      <c r="A2816" s="106" t="s">
        <v>3907</v>
      </c>
      <c r="B2816" s="106" t="s">
        <v>437</v>
      </c>
      <c r="C2816" s="106" t="s">
        <v>6313</v>
      </c>
      <c r="D2816" s="168">
        <v>2020</v>
      </c>
      <c r="E2816" s="168">
        <v>7</v>
      </c>
      <c r="F2816" s="169">
        <v>0</v>
      </c>
      <c r="G2816" s="212" t="s">
        <v>6314</v>
      </c>
      <c r="H2816" s="212" t="s">
        <v>6314</v>
      </c>
      <c r="I2816" s="106" t="s">
        <v>556</v>
      </c>
      <c r="K2816" s="83" t="s">
        <v>6314</v>
      </c>
      <c r="L2816" s="83" t="s">
        <v>6314</v>
      </c>
      <c r="M2816" s="45" t="str">
        <f>IF(
ISNA(INDEX(resources!E:E,MATCH(B2816,resources!B:B,0))),"fillme",
INDEX(resources!E:E,MATCH(B2816,resources!B:B,0)))</f>
        <v>transfer_purchase</v>
      </c>
      <c r="N2816" s="45">
        <v>1</v>
      </c>
      <c r="O2816" s="83" t="str">
        <f>IFERROR(INDEX(resources!K:K,MATCH(B2816,resources!B:B,0)),"fillme")</f>
        <v>unknown</v>
      </c>
      <c r="P2816" s="89" t="str">
        <f t="shared" si="629"/>
        <v>unknown_2020_7</v>
      </c>
      <c r="Q2816" s="87">
        <f>INDEX(elcc!G:G,MATCH(P2816,elcc!D:D,0))</f>
        <v>0</v>
      </c>
      <c r="R2816" s="89">
        <f t="shared" si="630"/>
        <v>1</v>
      </c>
      <c r="S2816" s="89" t="s">
        <v>6314</v>
      </c>
      <c r="T2816" s="89" t="s">
        <v>6314</v>
      </c>
      <c r="U2816" s="90" t="str">
        <f t="shared" si="631"/>
        <v>ok</v>
      </c>
      <c r="V2816" s="63" t="str">
        <f>INDEX(resources!F:F,MATCH(B2816,resources!B:B,0))</f>
        <v>special</v>
      </c>
      <c r="W2816" s="110">
        <f t="shared" si="632"/>
        <v>0</v>
      </c>
      <c r="X2816" s="110">
        <f t="shared" si="633"/>
        <v>0</v>
      </c>
      <c r="Y2816" s="110" t="str">
        <f t="shared" si="634"/>
        <v>transfer_purchase_raonly_na_CONFIDENTIAL</v>
      </c>
      <c r="Z2816" s="110">
        <f>IF(COUNTIFS($Y$2:Y2816,Y2816)=1,1,0)</f>
        <v>0</v>
      </c>
      <c r="AA2816" s="110">
        <f>SUM($Z$2:Z2816)*Z2816</f>
        <v>0</v>
      </c>
      <c r="AB2816" s="110">
        <f>COUNTIFS(resources!B:B,B2816)</f>
        <v>1</v>
      </c>
      <c r="AC2816" s="110">
        <f t="shared" si="635"/>
        <v>1</v>
      </c>
      <c r="AD2816" s="110">
        <f t="shared" si="636"/>
        <v>1</v>
      </c>
      <c r="AE2816" s="110">
        <f t="shared" si="637"/>
        <v>0</v>
      </c>
      <c r="AF2816" s="110">
        <f t="shared" si="638"/>
        <v>1</v>
      </c>
      <c r="AG2816" s="110">
        <f t="shared" si="639"/>
        <v>0</v>
      </c>
      <c r="AH2816" s="110">
        <f t="shared" si="640"/>
        <v>0</v>
      </c>
      <c r="AI2816" s="110">
        <f t="shared" si="641"/>
        <v>1</v>
      </c>
      <c r="AJ2816" s="100">
        <f>ROW()</f>
        <v>2816</v>
      </c>
      <c r="AK2816" s="100" t="e">
        <f>INDEX('BadRows RECART'!$C$2:$C$1207,MATCH(monthly_gwh_mw!AJ2816,'BadRows RECART'!$D$2:$D$1207,0))</f>
        <v>#N/A</v>
      </c>
    </row>
    <row r="2817" spans="1:37" ht="20">
      <c r="A2817" s="106" t="s">
        <v>3907</v>
      </c>
      <c r="B2817" s="106" t="s">
        <v>437</v>
      </c>
      <c r="C2817" s="106" t="s">
        <v>6313</v>
      </c>
      <c r="D2817" s="168">
        <v>2020</v>
      </c>
      <c r="E2817" s="168">
        <v>7</v>
      </c>
      <c r="F2817" s="169">
        <v>0</v>
      </c>
      <c r="G2817" s="212" t="s">
        <v>6314</v>
      </c>
      <c r="H2817" s="212" t="s">
        <v>6314</v>
      </c>
      <c r="I2817" s="106" t="s">
        <v>556</v>
      </c>
      <c r="K2817" s="83" t="s">
        <v>6314</v>
      </c>
      <c r="L2817" s="83" t="s">
        <v>6314</v>
      </c>
      <c r="M2817" s="45" t="str">
        <f>IF(
ISNA(INDEX(resources!E:E,MATCH(B2817,resources!B:B,0))),"fillme",
INDEX(resources!E:E,MATCH(B2817,resources!B:B,0)))</f>
        <v>transfer_purchase</v>
      </c>
      <c r="N2817" s="45">
        <v>1</v>
      </c>
      <c r="O2817" s="83" t="str">
        <f>IFERROR(INDEX(resources!K:K,MATCH(B2817,resources!B:B,0)),"fillme")</f>
        <v>unknown</v>
      </c>
      <c r="P2817" s="89" t="str">
        <f t="shared" si="629"/>
        <v>unknown_2020_7</v>
      </c>
      <c r="Q2817" s="87">
        <f>INDEX(elcc!G:G,MATCH(P2817,elcc!D:D,0))</f>
        <v>0</v>
      </c>
      <c r="R2817" s="89">
        <f t="shared" si="630"/>
        <v>1</v>
      </c>
      <c r="S2817" s="89" t="s">
        <v>6314</v>
      </c>
      <c r="T2817" s="89" t="s">
        <v>6314</v>
      </c>
      <c r="U2817" s="90" t="str">
        <f t="shared" si="631"/>
        <v>ok</v>
      </c>
      <c r="V2817" s="63" t="str">
        <f>INDEX(resources!F:F,MATCH(B2817,resources!B:B,0))</f>
        <v>special</v>
      </c>
      <c r="W2817" s="110">
        <f t="shared" si="632"/>
        <v>0</v>
      </c>
      <c r="X2817" s="110">
        <f t="shared" si="633"/>
        <v>0</v>
      </c>
      <c r="Y2817" s="110" t="str">
        <f t="shared" si="634"/>
        <v>transfer_purchase_raonly_na_CONFIDENTIAL</v>
      </c>
      <c r="Z2817" s="110">
        <f>IF(COUNTIFS($Y$2:Y2817,Y2817)=1,1,0)</f>
        <v>0</v>
      </c>
      <c r="AA2817" s="110">
        <f>SUM($Z$2:Z2817)*Z2817</f>
        <v>0</v>
      </c>
      <c r="AB2817" s="110">
        <f>COUNTIFS(resources!B:B,B2817)</f>
        <v>1</v>
      </c>
      <c r="AC2817" s="110">
        <f t="shared" si="635"/>
        <v>1</v>
      </c>
      <c r="AD2817" s="110">
        <f t="shared" si="636"/>
        <v>1</v>
      </c>
      <c r="AE2817" s="110">
        <f t="shared" si="637"/>
        <v>0</v>
      </c>
      <c r="AF2817" s="110">
        <f t="shared" si="638"/>
        <v>1</v>
      </c>
      <c r="AG2817" s="110">
        <f t="shared" si="639"/>
        <v>0</v>
      </c>
      <c r="AH2817" s="110">
        <f t="shared" si="640"/>
        <v>0</v>
      </c>
      <c r="AI2817" s="110">
        <f t="shared" si="641"/>
        <v>1</v>
      </c>
      <c r="AJ2817" s="100">
        <f>ROW()</f>
        <v>2817</v>
      </c>
      <c r="AK2817" s="100" t="e">
        <f>INDEX('BadRows RECART'!$C$2:$C$1207,MATCH(monthly_gwh_mw!AJ2817,'BadRows RECART'!$D$2:$D$1207,0))</f>
        <v>#N/A</v>
      </c>
    </row>
    <row r="2818" spans="1:37" ht="20">
      <c r="A2818" s="106" t="s">
        <v>3907</v>
      </c>
      <c r="B2818" s="106" t="s">
        <v>437</v>
      </c>
      <c r="C2818" s="106" t="s">
        <v>6313</v>
      </c>
      <c r="D2818" s="168">
        <v>2020</v>
      </c>
      <c r="E2818" s="168">
        <v>8</v>
      </c>
      <c r="F2818" s="169">
        <v>0</v>
      </c>
      <c r="G2818" s="212" t="s">
        <v>6314</v>
      </c>
      <c r="H2818" s="212" t="s">
        <v>6314</v>
      </c>
      <c r="I2818" s="106" t="s">
        <v>556</v>
      </c>
      <c r="K2818" s="83" t="s">
        <v>6314</v>
      </c>
      <c r="L2818" s="83" t="s">
        <v>6314</v>
      </c>
      <c r="M2818" s="45" t="str">
        <f>IF(
ISNA(INDEX(resources!E:E,MATCH(B2818,resources!B:B,0))),"fillme",
INDEX(resources!E:E,MATCH(B2818,resources!B:B,0)))</f>
        <v>transfer_purchase</v>
      </c>
      <c r="N2818" s="45">
        <v>1</v>
      </c>
      <c r="O2818" s="83" t="str">
        <f>IFERROR(INDEX(resources!K:K,MATCH(B2818,resources!B:B,0)),"fillme")</f>
        <v>unknown</v>
      </c>
      <c r="P2818" s="89" t="str">
        <f t="shared" si="629"/>
        <v>unknown_2020_8</v>
      </c>
      <c r="Q2818" s="87">
        <f>INDEX(elcc!G:G,MATCH(P2818,elcc!D:D,0))</f>
        <v>0</v>
      </c>
      <c r="R2818" s="89">
        <f t="shared" si="630"/>
        <v>1</v>
      </c>
      <c r="S2818" s="89" t="s">
        <v>6314</v>
      </c>
      <c r="T2818" s="89" t="s">
        <v>6314</v>
      </c>
      <c r="U2818" s="90" t="str">
        <f t="shared" si="631"/>
        <v>ok</v>
      </c>
      <c r="V2818" s="63" t="str">
        <f>INDEX(resources!F:F,MATCH(B2818,resources!B:B,0))</f>
        <v>special</v>
      </c>
      <c r="W2818" s="110">
        <f t="shared" si="632"/>
        <v>0</v>
      </c>
      <c r="X2818" s="110">
        <f t="shared" si="633"/>
        <v>0</v>
      </c>
      <c r="Y2818" s="110" t="str">
        <f t="shared" si="634"/>
        <v>transfer_purchase_raonly_na_CONFIDENTIAL</v>
      </c>
      <c r="Z2818" s="110">
        <f>IF(COUNTIFS($Y$2:Y2818,Y2818)=1,1,0)</f>
        <v>0</v>
      </c>
      <c r="AA2818" s="110">
        <f>SUM($Z$2:Z2818)*Z2818</f>
        <v>0</v>
      </c>
      <c r="AB2818" s="110">
        <f>COUNTIFS(resources!B:B,B2818)</f>
        <v>1</v>
      </c>
      <c r="AC2818" s="110">
        <f t="shared" si="635"/>
        <v>1</v>
      </c>
      <c r="AD2818" s="110">
        <f t="shared" si="636"/>
        <v>1</v>
      </c>
      <c r="AE2818" s="110">
        <f t="shared" si="637"/>
        <v>0</v>
      </c>
      <c r="AF2818" s="110">
        <f t="shared" si="638"/>
        <v>1</v>
      </c>
      <c r="AG2818" s="110">
        <f t="shared" si="639"/>
        <v>0</v>
      </c>
      <c r="AH2818" s="110">
        <f t="shared" si="640"/>
        <v>0</v>
      </c>
      <c r="AI2818" s="110">
        <f t="shared" si="641"/>
        <v>1</v>
      </c>
      <c r="AJ2818" s="100">
        <f>ROW()</f>
        <v>2818</v>
      </c>
      <c r="AK2818" s="100" t="e">
        <f>INDEX('BadRows RECART'!$C$2:$C$1207,MATCH(monthly_gwh_mw!AJ2818,'BadRows RECART'!$D$2:$D$1207,0))</f>
        <v>#N/A</v>
      </c>
    </row>
    <row r="2819" spans="1:37" ht="20">
      <c r="A2819" s="106" t="s">
        <v>3907</v>
      </c>
      <c r="B2819" s="106" t="s">
        <v>437</v>
      </c>
      <c r="C2819" s="106" t="s">
        <v>6313</v>
      </c>
      <c r="D2819" s="168">
        <v>2020</v>
      </c>
      <c r="E2819" s="168">
        <v>8</v>
      </c>
      <c r="F2819" s="169">
        <v>0</v>
      </c>
      <c r="G2819" s="212" t="s">
        <v>6314</v>
      </c>
      <c r="H2819" s="212" t="s">
        <v>6314</v>
      </c>
      <c r="I2819" s="106" t="s">
        <v>556</v>
      </c>
      <c r="K2819" s="83" t="s">
        <v>6314</v>
      </c>
      <c r="L2819" s="83" t="s">
        <v>6314</v>
      </c>
      <c r="M2819" s="45" t="str">
        <f>IF(
ISNA(INDEX(resources!E:E,MATCH(B2819,resources!B:B,0))),"fillme",
INDEX(resources!E:E,MATCH(B2819,resources!B:B,0)))</f>
        <v>transfer_purchase</v>
      </c>
      <c r="N2819" s="45">
        <v>1</v>
      </c>
      <c r="O2819" s="83" t="str">
        <f>IFERROR(INDEX(resources!K:K,MATCH(B2819,resources!B:B,0)),"fillme")</f>
        <v>unknown</v>
      </c>
      <c r="P2819" s="89" t="str">
        <f t="shared" si="629"/>
        <v>unknown_2020_8</v>
      </c>
      <c r="Q2819" s="87">
        <f>INDEX(elcc!G:G,MATCH(P2819,elcc!D:D,0))</f>
        <v>0</v>
      </c>
      <c r="R2819" s="89">
        <f t="shared" si="630"/>
        <v>1</v>
      </c>
      <c r="S2819" s="89" t="s">
        <v>6314</v>
      </c>
      <c r="T2819" s="89" t="s">
        <v>6314</v>
      </c>
      <c r="U2819" s="90" t="str">
        <f t="shared" si="631"/>
        <v>ok</v>
      </c>
      <c r="V2819" s="63" t="str">
        <f>INDEX(resources!F:F,MATCH(B2819,resources!B:B,0))</f>
        <v>special</v>
      </c>
      <c r="W2819" s="110">
        <f t="shared" si="632"/>
        <v>0</v>
      </c>
      <c r="X2819" s="110">
        <f t="shared" si="633"/>
        <v>0</v>
      </c>
      <c r="Y2819" s="110" t="str">
        <f t="shared" si="634"/>
        <v>transfer_purchase_raonly_na_CONFIDENTIAL</v>
      </c>
      <c r="Z2819" s="110">
        <f>IF(COUNTIFS($Y$2:Y2819,Y2819)=1,1,0)</f>
        <v>0</v>
      </c>
      <c r="AA2819" s="110">
        <f>SUM($Z$2:Z2819)*Z2819</f>
        <v>0</v>
      </c>
      <c r="AB2819" s="110">
        <f>COUNTIFS(resources!B:B,B2819)</f>
        <v>1</v>
      </c>
      <c r="AC2819" s="110">
        <f t="shared" si="635"/>
        <v>1</v>
      </c>
      <c r="AD2819" s="110">
        <f t="shared" si="636"/>
        <v>1</v>
      </c>
      <c r="AE2819" s="110">
        <f t="shared" si="637"/>
        <v>0</v>
      </c>
      <c r="AF2819" s="110">
        <f t="shared" si="638"/>
        <v>1</v>
      </c>
      <c r="AG2819" s="110">
        <f t="shared" si="639"/>
        <v>0</v>
      </c>
      <c r="AH2819" s="110">
        <f t="shared" si="640"/>
        <v>0</v>
      </c>
      <c r="AI2819" s="110">
        <f t="shared" si="641"/>
        <v>1</v>
      </c>
      <c r="AJ2819" s="100">
        <f>ROW()</f>
        <v>2819</v>
      </c>
      <c r="AK2819" s="100" t="e">
        <f>INDEX('BadRows RECART'!$C$2:$C$1207,MATCH(monthly_gwh_mw!AJ2819,'BadRows RECART'!$D$2:$D$1207,0))</f>
        <v>#N/A</v>
      </c>
    </row>
    <row r="2820" spans="1:37" ht="20">
      <c r="A2820" s="106" t="s">
        <v>3907</v>
      </c>
      <c r="B2820" s="106" t="s">
        <v>437</v>
      </c>
      <c r="C2820" s="106" t="s">
        <v>6313</v>
      </c>
      <c r="D2820" s="168">
        <v>2020</v>
      </c>
      <c r="E2820" s="168">
        <v>9</v>
      </c>
      <c r="F2820" s="169">
        <v>0</v>
      </c>
      <c r="G2820" s="212" t="s">
        <v>6314</v>
      </c>
      <c r="H2820" s="212" t="s">
        <v>6314</v>
      </c>
      <c r="I2820" s="106" t="s">
        <v>556</v>
      </c>
      <c r="K2820" s="83" t="s">
        <v>6314</v>
      </c>
      <c r="L2820" s="83" t="s">
        <v>6314</v>
      </c>
      <c r="M2820" s="45" t="str">
        <f>IF(
ISNA(INDEX(resources!E:E,MATCH(B2820,resources!B:B,0))),"fillme",
INDEX(resources!E:E,MATCH(B2820,resources!B:B,0)))</f>
        <v>transfer_purchase</v>
      </c>
      <c r="N2820" s="45">
        <v>1</v>
      </c>
      <c r="O2820" s="83" t="str">
        <f>IFERROR(INDEX(resources!K:K,MATCH(B2820,resources!B:B,0)),"fillme")</f>
        <v>unknown</v>
      </c>
      <c r="P2820" s="89" t="str">
        <f t="shared" si="629"/>
        <v>unknown_2020_9</v>
      </c>
      <c r="Q2820" s="87">
        <f>INDEX(elcc!G:G,MATCH(P2820,elcc!D:D,0))</f>
        <v>0</v>
      </c>
      <c r="R2820" s="89">
        <f t="shared" si="630"/>
        <v>1</v>
      </c>
      <c r="S2820" s="89" t="s">
        <v>6314</v>
      </c>
      <c r="T2820" s="89" t="s">
        <v>6314</v>
      </c>
      <c r="U2820" s="90" t="str">
        <f t="shared" si="631"/>
        <v>ok</v>
      </c>
      <c r="V2820" s="63" t="str">
        <f>INDEX(resources!F:F,MATCH(B2820,resources!B:B,0))</f>
        <v>special</v>
      </c>
      <c r="W2820" s="110">
        <f t="shared" si="632"/>
        <v>0</v>
      </c>
      <c r="X2820" s="110">
        <f t="shared" si="633"/>
        <v>0</v>
      </c>
      <c r="Y2820" s="110" t="str">
        <f t="shared" si="634"/>
        <v>transfer_purchase_raonly_na_CONFIDENTIAL</v>
      </c>
      <c r="Z2820" s="110">
        <f>IF(COUNTIFS($Y$2:Y2820,Y2820)=1,1,0)</f>
        <v>0</v>
      </c>
      <c r="AA2820" s="110">
        <f>SUM($Z$2:Z2820)*Z2820</f>
        <v>0</v>
      </c>
      <c r="AB2820" s="110">
        <f>COUNTIFS(resources!B:B,B2820)</f>
        <v>1</v>
      </c>
      <c r="AC2820" s="110">
        <f t="shared" si="635"/>
        <v>1</v>
      </c>
      <c r="AD2820" s="110">
        <f t="shared" si="636"/>
        <v>1</v>
      </c>
      <c r="AE2820" s="110">
        <f t="shared" si="637"/>
        <v>0</v>
      </c>
      <c r="AF2820" s="110">
        <f t="shared" si="638"/>
        <v>1</v>
      </c>
      <c r="AG2820" s="110">
        <f t="shared" si="639"/>
        <v>0</v>
      </c>
      <c r="AH2820" s="110">
        <f t="shared" si="640"/>
        <v>0</v>
      </c>
      <c r="AI2820" s="110">
        <f t="shared" si="641"/>
        <v>1</v>
      </c>
      <c r="AJ2820" s="100">
        <f>ROW()</f>
        <v>2820</v>
      </c>
      <c r="AK2820" s="100" t="e">
        <f>INDEX('BadRows RECART'!$C$2:$C$1207,MATCH(monthly_gwh_mw!AJ2820,'BadRows RECART'!$D$2:$D$1207,0))</f>
        <v>#N/A</v>
      </c>
    </row>
    <row r="2821" spans="1:37" ht="20">
      <c r="A2821" s="106" t="s">
        <v>3907</v>
      </c>
      <c r="B2821" s="106" t="s">
        <v>437</v>
      </c>
      <c r="C2821" s="106" t="s">
        <v>6313</v>
      </c>
      <c r="D2821" s="168">
        <v>2020</v>
      </c>
      <c r="E2821" s="168">
        <v>10</v>
      </c>
      <c r="F2821" s="169">
        <v>0</v>
      </c>
      <c r="G2821" s="212" t="s">
        <v>6314</v>
      </c>
      <c r="H2821" s="212" t="s">
        <v>6314</v>
      </c>
      <c r="I2821" s="106" t="s">
        <v>556</v>
      </c>
      <c r="K2821" s="83" t="s">
        <v>6314</v>
      </c>
      <c r="L2821" s="83" t="s">
        <v>6314</v>
      </c>
      <c r="M2821" s="45" t="str">
        <f>IF(
ISNA(INDEX(resources!E:E,MATCH(B2821,resources!B:B,0))),"fillme",
INDEX(resources!E:E,MATCH(B2821,resources!B:B,0)))</f>
        <v>transfer_purchase</v>
      </c>
      <c r="N2821" s="45">
        <v>1</v>
      </c>
      <c r="O2821" s="83" t="str">
        <f>IFERROR(INDEX(resources!K:K,MATCH(B2821,resources!B:B,0)),"fillme")</f>
        <v>unknown</v>
      </c>
      <c r="P2821" s="89" t="str">
        <f t="shared" si="629"/>
        <v>unknown_2020_10</v>
      </c>
      <c r="Q2821" s="87">
        <f>INDEX(elcc!G:G,MATCH(P2821,elcc!D:D,0))</f>
        <v>0</v>
      </c>
      <c r="R2821" s="89">
        <f t="shared" si="630"/>
        <v>1</v>
      </c>
      <c r="S2821" s="89" t="s">
        <v>6314</v>
      </c>
      <c r="T2821" s="89" t="s">
        <v>6314</v>
      </c>
      <c r="U2821" s="90" t="str">
        <f t="shared" si="631"/>
        <v>ok</v>
      </c>
      <c r="V2821" s="63" t="str">
        <f>INDEX(resources!F:F,MATCH(B2821,resources!B:B,0))</f>
        <v>special</v>
      </c>
      <c r="W2821" s="110">
        <f t="shared" si="632"/>
        <v>0</v>
      </c>
      <c r="X2821" s="110">
        <f t="shared" si="633"/>
        <v>0</v>
      </c>
      <c r="Y2821" s="110" t="str">
        <f t="shared" si="634"/>
        <v>transfer_purchase_raonly_na_CONFIDENTIAL</v>
      </c>
      <c r="Z2821" s="110">
        <f>IF(COUNTIFS($Y$2:Y2821,Y2821)=1,1,0)</f>
        <v>0</v>
      </c>
      <c r="AA2821" s="110">
        <f>SUM($Z$2:Z2821)*Z2821</f>
        <v>0</v>
      </c>
      <c r="AB2821" s="110">
        <f>COUNTIFS(resources!B:B,B2821)</f>
        <v>1</v>
      </c>
      <c r="AC2821" s="110">
        <f t="shared" si="635"/>
        <v>1</v>
      </c>
      <c r="AD2821" s="110">
        <f t="shared" si="636"/>
        <v>1</v>
      </c>
      <c r="AE2821" s="110">
        <f t="shared" si="637"/>
        <v>0</v>
      </c>
      <c r="AF2821" s="110">
        <f t="shared" si="638"/>
        <v>1</v>
      </c>
      <c r="AG2821" s="110">
        <f t="shared" si="639"/>
        <v>0</v>
      </c>
      <c r="AH2821" s="110">
        <f t="shared" si="640"/>
        <v>0</v>
      </c>
      <c r="AI2821" s="110">
        <f t="shared" si="641"/>
        <v>1</v>
      </c>
      <c r="AJ2821" s="100">
        <f>ROW()</f>
        <v>2821</v>
      </c>
      <c r="AK2821" s="100" t="e">
        <f>INDEX('BadRows RECART'!$C$2:$C$1207,MATCH(monthly_gwh_mw!AJ2821,'BadRows RECART'!$D$2:$D$1207,0))</f>
        <v>#N/A</v>
      </c>
    </row>
    <row r="2822" spans="1:37" ht="20">
      <c r="A2822" s="106" t="s">
        <v>3907</v>
      </c>
      <c r="B2822" s="106" t="s">
        <v>437</v>
      </c>
      <c r="C2822" s="106" t="s">
        <v>6313</v>
      </c>
      <c r="D2822" s="168">
        <v>2020</v>
      </c>
      <c r="E2822" s="168">
        <v>11</v>
      </c>
      <c r="F2822" s="169">
        <v>0</v>
      </c>
      <c r="G2822" s="212" t="s">
        <v>6314</v>
      </c>
      <c r="H2822" s="212" t="s">
        <v>6314</v>
      </c>
      <c r="I2822" s="106" t="s">
        <v>556</v>
      </c>
      <c r="K2822" s="83" t="s">
        <v>6314</v>
      </c>
      <c r="L2822" s="83" t="s">
        <v>6314</v>
      </c>
      <c r="M2822" s="45" t="str">
        <f>IF(
ISNA(INDEX(resources!E:E,MATCH(B2822,resources!B:B,0))),"fillme",
INDEX(resources!E:E,MATCH(B2822,resources!B:B,0)))</f>
        <v>transfer_purchase</v>
      </c>
      <c r="N2822" s="45">
        <v>1</v>
      </c>
      <c r="O2822" s="83" t="str">
        <f>IFERROR(INDEX(resources!K:K,MATCH(B2822,resources!B:B,0)),"fillme")</f>
        <v>unknown</v>
      </c>
      <c r="P2822" s="89" t="str">
        <f t="shared" si="629"/>
        <v>unknown_2020_11</v>
      </c>
      <c r="Q2822" s="87">
        <f>INDEX(elcc!G:G,MATCH(P2822,elcc!D:D,0))</f>
        <v>0</v>
      </c>
      <c r="R2822" s="89">
        <f t="shared" si="630"/>
        <v>1</v>
      </c>
      <c r="S2822" s="89" t="s">
        <v>6314</v>
      </c>
      <c r="T2822" s="89" t="s">
        <v>6314</v>
      </c>
      <c r="U2822" s="90" t="str">
        <f t="shared" si="631"/>
        <v>ok</v>
      </c>
      <c r="V2822" s="63" t="str">
        <f>INDEX(resources!F:F,MATCH(B2822,resources!B:B,0))</f>
        <v>special</v>
      </c>
      <c r="W2822" s="110">
        <f t="shared" si="632"/>
        <v>0</v>
      </c>
      <c r="X2822" s="110">
        <f t="shared" si="633"/>
        <v>0</v>
      </c>
      <c r="Y2822" s="110" t="str">
        <f t="shared" si="634"/>
        <v>transfer_purchase_raonly_na_CONFIDENTIAL</v>
      </c>
      <c r="Z2822" s="110">
        <f>IF(COUNTIFS($Y$2:Y2822,Y2822)=1,1,0)</f>
        <v>0</v>
      </c>
      <c r="AA2822" s="110">
        <f>SUM($Z$2:Z2822)*Z2822</f>
        <v>0</v>
      </c>
      <c r="AB2822" s="110">
        <f>COUNTIFS(resources!B:B,B2822)</f>
        <v>1</v>
      </c>
      <c r="AC2822" s="110">
        <f t="shared" si="635"/>
        <v>1</v>
      </c>
      <c r="AD2822" s="110">
        <f t="shared" si="636"/>
        <v>1</v>
      </c>
      <c r="AE2822" s="110">
        <f t="shared" si="637"/>
        <v>0</v>
      </c>
      <c r="AF2822" s="110">
        <f t="shared" si="638"/>
        <v>1</v>
      </c>
      <c r="AG2822" s="110">
        <f t="shared" si="639"/>
        <v>0</v>
      </c>
      <c r="AH2822" s="110">
        <f t="shared" si="640"/>
        <v>0</v>
      </c>
      <c r="AI2822" s="110">
        <f t="shared" si="641"/>
        <v>1</v>
      </c>
      <c r="AJ2822" s="100">
        <f>ROW()</f>
        <v>2822</v>
      </c>
      <c r="AK2822" s="100" t="e">
        <f>INDEX('BadRows RECART'!$C$2:$C$1207,MATCH(monthly_gwh_mw!AJ2822,'BadRows RECART'!$D$2:$D$1207,0))</f>
        <v>#N/A</v>
      </c>
    </row>
    <row r="2823" spans="1:37" ht="20">
      <c r="A2823" s="106" t="s">
        <v>3907</v>
      </c>
      <c r="B2823" s="106" t="s">
        <v>437</v>
      </c>
      <c r="C2823" s="106" t="s">
        <v>6313</v>
      </c>
      <c r="D2823" s="168">
        <v>2020</v>
      </c>
      <c r="E2823" s="168">
        <v>12</v>
      </c>
      <c r="F2823" s="169">
        <v>0</v>
      </c>
      <c r="G2823" s="212" t="s">
        <v>6314</v>
      </c>
      <c r="H2823" s="212" t="s">
        <v>6314</v>
      </c>
      <c r="I2823" s="106" t="s">
        <v>556</v>
      </c>
      <c r="K2823" s="83" t="s">
        <v>6314</v>
      </c>
      <c r="L2823" s="83" t="s">
        <v>6314</v>
      </c>
      <c r="M2823" s="45" t="str">
        <f>IF(
ISNA(INDEX(resources!E:E,MATCH(B2823,resources!B:B,0))),"fillme",
INDEX(resources!E:E,MATCH(B2823,resources!B:B,0)))</f>
        <v>transfer_purchase</v>
      </c>
      <c r="N2823" s="45">
        <v>1</v>
      </c>
      <c r="O2823" s="83" t="str">
        <f>IFERROR(INDEX(resources!K:K,MATCH(B2823,resources!B:B,0)),"fillme")</f>
        <v>unknown</v>
      </c>
      <c r="P2823" s="89" t="str">
        <f t="shared" si="629"/>
        <v>unknown_2020_12</v>
      </c>
      <c r="Q2823" s="87">
        <f>INDEX(elcc!G:G,MATCH(P2823,elcc!D:D,0))</f>
        <v>0</v>
      </c>
      <c r="R2823" s="89">
        <f t="shared" si="630"/>
        <v>1</v>
      </c>
      <c r="S2823" s="89" t="s">
        <v>6314</v>
      </c>
      <c r="T2823" s="89" t="s">
        <v>6314</v>
      </c>
      <c r="U2823" s="90" t="str">
        <f t="shared" si="631"/>
        <v>ok</v>
      </c>
      <c r="V2823" s="63" t="str">
        <f>INDEX(resources!F:F,MATCH(B2823,resources!B:B,0))</f>
        <v>special</v>
      </c>
      <c r="W2823" s="110">
        <f t="shared" si="632"/>
        <v>0</v>
      </c>
      <c r="X2823" s="110">
        <f t="shared" si="633"/>
        <v>0</v>
      </c>
      <c r="Y2823" s="110" t="str">
        <f t="shared" si="634"/>
        <v>transfer_purchase_raonly_na_CONFIDENTIAL</v>
      </c>
      <c r="Z2823" s="110">
        <f>IF(COUNTIFS($Y$2:Y2823,Y2823)=1,1,0)</f>
        <v>0</v>
      </c>
      <c r="AA2823" s="110">
        <f>SUM($Z$2:Z2823)*Z2823</f>
        <v>0</v>
      </c>
      <c r="AB2823" s="110">
        <f>COUNTIFS(resources!B:B,B2823)</f>
        <v>1</v>
      </c>
      <c r="AC2823" s="110">
        <f t="shared" si="635"/>
        <v>1</v>
      </c>
      <c r="AD2823" s="110">
        <f t="shared" si="636"/>
        <v>1</v>
      </c>
      <c r="AE2823" s="110">
        <f t="shared" si="637"/>
        <v>0</v>
      </c>
      <c r="AF2823" s="110">
        <f t="shared" si="638"/>
        <v>1</v>
      </c>
      <c r="AG2823" s="110">
        <f t="shared" si="639"/>
        <v>0</v>
      </c>
      <c r="AH2823" s="110">
        <f t="shared" si="640"/>
        <v>0</v>
      </c>
      <c r="AI2823" s="110">
        <f t="shared" si="641"/>
        <v>1</v>
      </c>
      <c r="AJ2823" s="100">
        <f>ROW()</f>
        <v>2823</v>
      </c>
      <c r="AK2823" s="100" t="e">
        <f>INDEX('BadRows RECART'!$C$2:$C$1207,MATCH(monthly_gwh_mw!AJ2823,'BadRows RECART'!$D$2:$D$1207,0))</f>
        <v>#N/A</v>
      </c>
    </row>
    <row r="2824" spans="1:37" ht="20">
      <c r="A2824" s="106" t="s">
        <v>3907</v>
      </c>
      <c r="B2824" s="106" t="s">
        <v>437</v>
      </c>
      <c r="C2824" s="106" t="s">
        <v>6313</v>
      </c>
      <c r="D2824" s="168">
        <v>2020</v>
      </c>
      <c r="E2824" s="168">
        <v>6</v>
      </c>
      <c r="F2824" s="169">
        <v>0</v>
      </c>
      <c r="G2824" s="212" t="s">
        <v>6314</v>
      </c>
      <c r="H2824" s="212" t="s">
        <v>6314</v>
      </c>
      <c r="I2824" s="106" t="s">
        <v>556</v>
      </c>
      <c r="K2824" s="83" t="s">
        <v>6314</v>
      </c>
      <c r="L2824" s="83" t="s">
        <v>6314</v>
      </c>
      <c r="M2824" s="45" t="str">
        <f>IF(
ISNA(INDEX(resources!E:E,MATCH(B2824,resources!B:B,0))),"fillme",
INDEX(resources!E:E,MATCH(B2824,resources!B:B,0)))</f>
        <v>transfer_purchase</v>
      </c>
      <c r="N2824" s="45">
        <v>1</v>
      </c>
      <c r="O2824" s="83" t="str">
        <f>IFERROR(INDEX(resources!K:K,MATCH(B2824,resources!B:B,0)),"fillme")</f>
        <v>unknown</v>
      </c>
      <c r="P2824" s="89" t="str">
        <f t="shared" si="629"/>
        <v>unknown_2020_6</v>
      </c>
      <c r="Q2824" s="87">
        <f>INDEX(elcc!G:G,MATCH(P2824,elcc!D:D,0))</f>
        <v>0</v>
      </c>
      <c r="R2824" s="89">
        <f t="shared" si="630"/>
        <v>1</v>
      </c>
      <c r="S2824" s="89" t="s">
        <v>6314</v>
      </c>
      <c r="T2824" s="89" t="s">
        <v>6314</v>
      </c>
      <c r="U2824" s="90" t="str">
        <f t="shared" si="631"/>
        <v>ok</v>
      </c>
      <c r="V2824" s="63" t="str">
        <f>INDEX(resources!F:F,MATCH(B2824,resources!B:B,0))</f>
        <v>special</v>
      </c>
      <c r="W2824" s="110">
        <f t="shared" si="632"/>
        <v>0</v>
      </c>
      <c r="X2824" s="110">
        <f t="shared" si="633"/>
        <v>0</v>
      </c>
      <c r="Y2824" s="110" t="str">
        <f t="shared" si="634"/>
        <v>transfer_purchase_raonly_na_CONFIDENTIAL</v>
      </c>
      <c r="Z2824" s="110">
        <f>IF(COUNTIFS($Y$2:Y2824,Y2824)=1,1,0)</f>
        <v>0</v>
      </c>
      <c r="AA2824" s="110">
        <f>SUM($Z$2:Z2824)*Z2824</f>
        <v>0</v>
      </c>
      <c r="AB2824" s="110">
        <f>COUNTIFS(resources!B:B,B2824)</f>
        <v>1</v>
      </c>
      <c r="AC2824" s="110">
        <f t="shared" si="635"/>
        <v>1</v>
      </c>
      <c r="AD2824" s="110">
        <f t="shared" si="636"/>
        <v>1</v>
      </c>
      <c r="AE2824" s="110">
        <f t="shared" si="637"/>
        <v>0</v>
      </c>
      <c r="AF2824" s="110">
        <f t="shared" si="638"/>
        <v>1</v>
      </c>
      <c r="AG2824" s="110">
        <f t="shared" si="639"/>
        <v>0</v>
      </c>
      <c r="AH2824" s="110">
        <f t="shared" si="640"/>
        <v>0</v>
      </c>
      <c r="AI2824" s="110">
        <f t="shared" si="641"/>
        <v>1</v>
      </c>
      <c r="AJ2824" s="100">
        <f>ROW()</f>
        <v>2824</v>
      </c>
      <c r="AK2824" s="100" t="e">
        <f>INDEX('BadRows RECART'!$C$2:$C$1207,MATCH(monthly_gwh_mw!AJ2824,'BadRows RECART'!$D$2:$D$1207,0))</f>
        <v>#N/A</v>
      </c>
    </row>
    <row r="2825" spans="1:37" ht="20">
      <c r="A2825" s="106" t="s">
        <v>3907</v>
      </c>
      <c r="B2825" s="106" t="s">
        <v>437</v>
      </c>
      <c r="C2825" s="106" t="s">
        <v>6313</v>
      </c>
      <c r="D2825" s="168">
        <v>2020</v>
      </c>
      <c r="E2825" s="168">
        <v>7</v>
      </c>
      <c r="F2825" s="169">
        <v>0</v>
      </c>
      <c r="G2825" s="212" t="s">
        <v>6314</v>
      </c>
      <c r="H2825" s="212" t="s">
        <v>6314</v>
      </c>
      <c r="I2825" s="106" t="s">
        <v>556</v>
      </c>
      <c r="K2825" s="83" t="s">
        <v>6314</v>
      </c>
      <c r="L2825" s="83" t="s">
        <v>6314</v>
      </c>
      <c r="M2825" s="45" t="str">
        <f>IF(
ISNA(INDEX(resources!E:E,MATCH(B2825,resources!B:B,0))),"fillme",
INDEX(resources!E:E,MATCH(B2825,resources!B:B,0)))</f>
        <v>transfer_purchase</v>
      </c>
      <c r="N2825" s="45">
        <v>1</v>
      </c>
      <c r="O2825" s="83" t="str">
        <f>IFERROR(INDEX(resources!K:K,MATCH(B2825,resources!B:B,0)),"fillme")</f>
        <v>unknown</v>
      </c>
      <c r="P2825" s="89" t="str">
        <f t="shared" si="629"/>
        <v>unknown_2020_7</v>
      </c>
      <c r="Q2825" s="87">
        <f>INDEX(elcc!G:G,MATCH(P2825,elcc!D:D,0))</f>
        <v>0</v>
      </c>
      <c r="R2825" s="89">
        <f t="shared" si="630"/>
        <v>1</v>
      </c>
      <c r="S2825" s="89" t="s">
        <v>6314</v>
      </c>
      <c r="T2825" s="89" t="s">
        <v>6314</v>
      </c>
      <c r="U2825" s="90" t="str">
        <f t="shared" si="631"/>
        <v>ok</v>
      </c>
      <c r="V2825" s="63" t="str">
        <f>INDEX(resources!F:F,MATCH(B2825,resources!B:B,0))</f>
        <v>special</v>
      </c>
      <c r="W2825" s="110">
        <f t="shared" si="632"/>
        <v>0</v>
      </c>
      <c r="X2825" s="110">
        <f t="shared" si="633"/>
        <v>0</v>
      </c>
      <c r="Y2825" s="110" t="str">
        <f t="shared" si="634"/>
        <v>transfer_purchase_raonly_na_CONFIDENTIAL</v>
      </c>
      <c r="Z2825" s="110">
        <f>IF(COUNTIFS($Y$2:Y2825,Y2825)=1,1,0)</f>
        <v>0</v>
      </c>
      <c r="AA2825" s="110">
        <f>SUM($Z$2:Z2825)*Z2825</f>
        <v>0</v>
      </c>
      <c r="AB2825" s="110">
        <f>COUNTIFS(resources!B:B,B2825)</f>
        <v>1</v>
      </c>
      <c r="AC2825" s="110">
        <f t="shared" si="635"/>
        <v>1</v>
      </c>
      <c r="AD2825" s="110">
        <f t="shared" si="636"/>
        <v>1</v>
      </c>
      <c r="AE2825" s="110">
        <f t="shared" si="637"/>
        <v>0</v>
      </c>
      <c r="AF2825" s="110">
        <f t="shared" si="638"/>
        <v>1</v>
      </c>
      <c r="AG2825" s="110">
        <f t="shared" si="639"/>
        <v>0</v>
      </c>
      <c r="AH2825" s="110">
        <f t="shared" si="640"/>
        <v>0</v>
      </c>
      <c r="AI2825" s="110">
        <f t="shared" si="641"/>
        <v>1</v>
      </c>
      <c r="AJ2825" s="100">
        <f>ROW()</f>
        <v>2825</v>
      </c>
      <c r="AK2825" s="100" t="e">
        <f>INDEX('BadRows RECART'!$C$2:$C$1207,MATCH(monthly_gwh_mw!AJ2825,'BadRows RECART'!$D$2:$D$1207,0))</f>
        <v>#N/A</v>
      </c>
    </row>
    <row r="2826" spans="1:37" ht="20">
      <c r="A2826" s="106" t="s">
        <v>3907</v>
      </c>
      <c r="B2826" s="106" t="s">
        <v>437</v>
      </c>
      <c r="C2826" s="106" t="s">
        <v>6313</v>
      </c>
      <c r="D2826" s="168">
        <v>2020</v>
      </c>
      <c r="E2826" s="168">
        <v>8</v>
      </c>
      <c r="F2826" s="169">
        <v>0</v>
      </c>
      <c r="G2826" s="212" t="s">
        <v>6314</v>
      </c>
      <c r="H2826" s="212" t="s">
        <v>6314</v>
      </c>
      <c r="I2826" s="106" t="s">
        <v>556</v>
      </c>
      <c r="K2826" s="83" t="s">
        <v>6314</v>
      </c>
      <c r="L2826" s="83" t="s">
        <v>6314</v>
      </c>
      <c r="M2826" s="45" t="str">
        <f>IF(
ISNA(INDEX(resources!E:E,MATCH(B2826,resources!B:B,0))),"fillme",
INDEX(resources!E:E,MATCH(B2826,resources!B:B,0)))</f>
        <v>transfer_purchase</v>
      </c>
      <c r="N2826" s="45">
        <v>1</v>
      </c>
      <c r="O2826" s="83" t="str">
        <f>IFERROR(INDEX(resources!K:K,MATCH(B2826,resources!B:B,0)),"fillme")</f>
        <v>unknown</v>
      </c>
      <c r="P2826" s="89" t="str">
        <f t="shared" si="629"/>
        <v>unknown_2020_8</v>
      </c>
      <c r="Q2826" s="87">
        <f>INDEX(elcc!G:G,MATCH(P2826,elcc!D:D,0))</f>
        <v>0</v>
      </c>
      <c r="R2826" s="89">
        <f t="shared" si="630"/>
        <v>1</v>
      </c>
      <c r="S2826" s="89" t="s">
        <v>6314</v>
      </c>
      <c r="T2826" s="89" t="s">
        <v>6314</v>
      </c>
      <c r="U2826" s="90" t="str">
        <f t="shared" si="631"/>
        <v>ok</v>
      </c>
      <c r="V2826" s="63" t="str">
        <f>INDEX(resources!F:F,MATCH(B2826,resources!B:B,0))</f>
        <v>special</v>
      </c>
      <c r="W2826" s="110">
        <f t="shared" si="632"/>
        <v>0</v>
      </c>
      <c r="X2826" s="110">
        <f t="shared" si="633"/>
        <v>0</v>
      </c>
      <c r="Y2826" s="110" t="str">
        <f t="shared" si="634"/>
        <v>transfer_purchase_raonly_na_CONFIDENTIAL</v>
      </c>
      <c r="Z2826" s="110">
        <f>IF(COUNTIFS($Y$2:Y2826,Y2826)=1,1,0)</f>
        <v>0</v>
      </c>
      <c r="AA2826" s="110">
        <f>SUM($Z$2:Z2826)*Z2826</f>
        <v>0</v>
      </c>
      <c r="AB2826" s="110">
        <f>COUNTIFS(resources!B:B,B2826)</f>
        <v>1</v>
      </c>
      <c r="AC2826" s="110">
        <f t="shared" si="635"/>
        <v>1</v>
      </c>
      <c r="AD2826" s="110">
        <f t="shared" si="636"/>
        <v>1</v>
      </c>
      <c r="AE2826" s="110">
        <f t="shared" si="637"/>
        <v>0</v>
      </c>
      <c r="AF2826" s="110">
        <f t="shared" si="638"/>
        <v>1</v>
      </c>
      <c r="AG2826" s="110">
        <f t="shared" si="639"/>
        <v>0</v>
      </c>
      <c r="AH2826" s="110">
        <f t="shared" si="640"/>
        <v>0</v>
      </c>
      <c r="AI2826" s="110">
        <f t="shared" si="641"/>
        <v>1</v>
      </c>
      <c r="AJ2826" s="100">
        <f>ROW()</f>
        <v>2826</v>
      </c>
      <c r="AK2826" s="100" t="e">
        <f>INDEX('BadRows RECART'!$C$2:$C$1207,MATCH(monthly_gwh_mw!AJ2826,'BadRows RECART'!$D$2:$D$1207,0))</f>
        <v>#N/A</v>
      </c>
    </row>
    <row r="2827" spans="1:37" ht="20">
      <c r="A2827" s="106" t="s">
        <v>3907</v>
      </c>
      <c r="B2827" s="106" t="s">
        <v>437</v>
      </c>
      <c r="C2827" s="106" t="s">
        <v>6313</v>
      </c>
      <c r="D2827" s="168">
        <v>2020</v>
      </c>
      <c r="E2827" s="168">
        <v>9</v>
      </c>
      <c r="F2827" s="169">
        <v>0</v>
      </c>
      <c r="G2827" s="212" t="s">
        <v>6314</v>
      </c>
      <c r="H2827" s="212" t="s">
        <v>6314</v>
      </c>
      <c r="I2827" s="106" t="s">
        <v>556</v>
      </c>
      <c r="K2827" s="83" t="s">
        <v>6314</v>
      </c>
      <c r="L2827" s="83" t="s">
        <v>6314</v>
      </c>
      <c r="M2827" s="45" t="str">
        <f>IF(
ISNA(INDEX(resources!E:E,MATCH(B2827,resources!B:B,0))),"fillme",
INDEX(resources!E:E,MATCH(B2827,resources!B:B,0)))</f>
        <v>transfer_purchase</v>
      </c>
      <c r="N2827" s="45">
        <v>1</v>
      </c>
      <c r="O2827" s="83" t="str">
        <f>IFERROR(INDEX(resources!K:K,MATCH(B2827,resources!B:B,0)),"fillme")</f>
        <v>unknown</v>
      </c>
      <c r="P2827" s="89" t="str">
        <f t="shared" si="629"/>
        <v>unknown_2020_9</v>
      </c>
      <c r="Q2827" s="87">
        <f>INDEX(elcc!G:G,MATCH(P2827,elcc!D:D,0))</f>
        <v>0</v>
      </c>
      <c r="R2827" s="89">
        <f t="shared" si="630"/>
        <v>1</v>
      </c>
      <c r="S2827" s="89" t="s">
        <v>6314</v>
      </c>
      <c r="T2827" s="89" t="s">
        <v>6314</v>
      </c>
      <c r="U2827" s="90" t="str">
        <f t="shared" si="631"/>
        <v>ok</v>
      </c>
      <c r="V2827" s="63" t="str">
        <f>INDEX(resources!F:F,MATCH(B2827,resources!B:B,0))</f>
        <v>special</v>
      </c>
      <c r="W2827" s="110">
        <f t="shared" si="632"/>
        <v>0</v>
      </c>
      <c r="X2827" s="110">
        <f t="shared" si="633"/>
        <v>0</v>
      </c>
      <c r="Y2827" s="110" t="str">
        <f t="shared" si="634"/>
        <v>transfer_purchase_raonly_na_CONFIDENTIAL</v>
      </c>
      <c r="Z2827" s="110">
        <f>IF(COUNTIFS($Y$2:Y2827,Y2827)=1,1,0)</f>
        <v>0</v>
      </c>
      <c r="AA2827" s="110">
        <f>SUM($Z$2:Z2827)*Z2827</f>
        <v>0</v>
      </c>
      <c r="AB2827" s="110">
        <f>COUNTIFS(resources!B:B,B2827)</f>
        <v>1</v>
      </c>
      <c r="AC2827" s="110">
        <f t="shared" si="635"/>
        <v>1</v>
      </c>
      <c r="AD2827" s="110">
        <f t="shared" si="636"/>
        <v>1</v>
      </c>
      <c r="AE2827" s="110">
        <f t="shared" si="637"/>
        <v>0</v>
      </c>
      <c r="AF2827" s="110">
        <f t="shared" si="638"/>
        <v>1</v>
      </c>
      <c r="AG2827" s="110">
        <f t="shared" si="639"/>
        <v>0</v>
      </c>
      <c r="AH2827" s="110">
        <f t="shared" si="640"/>
        <v>0</v>
      </c>
      <c r="AI2827" s="110">
        <f t="shared" si="641"/>
        <v>1</v>
      </c>
      <c r="AJ2827" s="100">
        <f>ROW()</f>
        <v>2827</v>
      </c>
      <c r="AK2827" s="100" t="e">
        <f>INDEX('BadRows RECART'!$C$2:$C$1207,MATCH(monthly_gwh_mw!AJ2827,'BadRows RECART'!$D$2:$D$1207,0))</f>
        <v>#N/A</v>
      </c>
    </row>
    <row r="2828" spans="1:37" ht="20">
      <c r="A2828" s="106" t="s">
        <v>3907</v>
      </c>
      <c r="B2828" s="106" t="s">
        <v>437</v>
      </c>
      <c r="C2828" s="106" t="s">
        <v>6313</v>
      </c>
      <c r="D2828" s="168">
        <v>2020</v>
      </c>
      <c r="E2828" s="168">
        <v>10</v>
      </c>
      <c r="F2828" s="169">
        <v>0</v>
      </c>
      <c r="G2828" s="212" t="s">
        <v>6314</v>
      </c>
      <c r="H2828" s="212" t="s">
        <v>6314</v>
      </c>
      <c r="I2828" s="106" t="s">
        <v>556</v>
      </c>
      <c r="K2828" s="83" t="s">
        <v>6314</v>
      </c>
      <c r="L2828" s="83" t="s">
        <v>6314</v>
      </c>
      <c r="M2828" s="45" t="str">
        <f>IF(
ISNA(INDEX(resources!E:E,MATCH(B2828,resources!B:B,0))),"fillme",
INDEX(resources!E:E,MATCH(B2828,resources!B:B,0)))</f>
        <v>transfer_purchase</v>
      </c>
      <c r="N2828" s="45">
        <v>1</v>
      </c>
      <c r="O2828" s="83" t="str">
        <f>IFERROR(INDEX(resources!K:K,MATCH(B2828,resources!B:B,0)),"fillme")</f>
        <v>unknown</v>
      </c>
      <c r="P2828" s="89" t="str">
        <f t="shared" si="629"/>
        <v>unknown_2020_10</v>
      </c>
      <c r="Q2828" s="87">
        <f>INDEX(elcc!G:G,MATCH(P2828,elcc!D:D,0))</f>
        <v>0</v>
      </c>
      <c r="R2828" s="89">
        <f t="shared" si="630"/>
        <v>1</v>
      </c>
      <c r="S2828" s="89" t="s">
        <v>6314</v>
      </c>
      <c r="T2828" s="89" t="s">
        <v>6314</v>
      </c>
      <c r="U2828" s="90" t="str">
        <f t="shared" si="631"/>
        <v>ok</v>
      </c>
      <c r="V2828" s="63" t="str">
        <f>INDEX(resources!F:F,MATCH(B2828,resources!B:B,0))</f>
        <v>special</v>
      </c>
      <c r="W2828" s="110">
        <f t="shared" si="632"/>
        <v>0</v>
      </c>
      <c r="X2828" s="110">
        <f t="shared" si="633"/>
        <v>0</v>
      </c>
      <c r="Y2828" s="110" t="str">
        <f t="shared" si="634"/>
        <v>transfer_purchase_raonly_na_CONFIDENTIAL</v>
      </c>
      <c r="Z2828" s="110">
        <f>IF(COUNTIFS($Y$2:Y2828,Y2828)=1,1,0)</f>
        <v>0</v>
      </c>
      <c r="AA2828" s="110">
        <f>SUM($Z$2:Z2828)*Z2828</f>
        <v>0</v>
      </c>
      <c r="AB2828" s="110">
        <f>COUNTIFS(resources!B:B,B2828)</f>
        <v>1</v>
      </c>
      <c r="AC2828" s="110">
        <f t="shared" si="635"/>
        <v>1</v>
      </c>
      <c r="AD2828" s="110">
        <f t="shared" si="636"/>
        <v>1</v>
      </c>
      <c r="AE2828" s="110">
        <f t="shared" si="637"/>
        <v>0</v>
      </c>
      <c r="AF2828" s="110">
        <f t="shared" si="638"/>
        <v>1</v>
      </c>
      <c r="AG2828" s="110">
        <f t="shared" si="639"/>
        <v>0</v>
      </c>
      <c r="AH2828" s="110">
        <f t="shared" si="640"/>
        <v>0</v>
      </c>
      <c r="AI2828" s="110">
        <f t="shared" si="641"/>
        <v>1</v>
      </c>
      <c r="AJ2828" s="100">
        <f>ROW()</f>
        <v>2828</v>
      </c>
      <c r="AK2828" s="100" t="e">
        <f>INDEX('BadRows RECART'!$C$2:$C$1207,MATCH(monthly_gwh_mw!AJ2828,'BadRows RECART'!$D$2:$D$1207,0))</f>
        <v>#N/A</v>
      </c>
    </row>
    <row r="2829" spans="1:37" ht="20">
      <c r="A2829" s="106" t="s">
        <v>3907</v>
      </c>
      <c r="B2829" s="106" t="s">
        <v>440</v>
      </c>
      <c r="C2829" s="106" t="s">
        <v>6313</v>
      </c>
      <c r="D2829" s="168">
        <v>2020</v>
      </c>
      <c r="E2829" s="168">
        <v>1</v>
      </c>
      <c r="F2829" s="169">
        <v>0</v>
      </c>
      <c r="G2829" s="212" t="s">
        <v>6314</v>
      </c>
      <c r="H2829" s="212" t="s">
        <v>6314</v>
      </c>
      <c r="I2829" s="106" t="s">
        <v>556</v>
      </c>
      <c r="K2829" s="83" t="s">
        <v>6314</v>
      </c>
      <c r="L2829" s="83" t="s">
        <v>6314</v>
      </c>
      <c r="M2829" s="45" t="str">
        <f>IF(
ISNA(INDEX(resources!E:E,MATCH(B2829,resources!B:B,0))),"fillme",
INDEX(resources!E:E,MATCH(B2829,resources!B:B,0)))</f>
        <v>transfer_sale</v>
      </c>
      <c r="N2829" s="45">
        <v>1</v>
      </c>
      <c r="O2829" s="83" t="str">
        <f>IFERROR(INDEX(resources!K:K,MATCH(B2829,resources!B:B,0)),"fillme")</f>
        <v>unknown</v>
      </c>
      <c r="P2829" s="89" t="str">
        <f t="shared" si="629"/>
        <v>unknown_2020_1</v>
      </c>
      <c r="Q2829" s="87">
        <f>INDEX(elcc!G:G,MATCH(P2829,elcc!D:D,0))</f>
        <v>0</v>
      </c>
      <c r="R2829" s="89">
        <f t="shared" si="630"/>
        <v>1</v>
      </c>
      <c r="S2829" s="89" t="s">
        <v>6314</v>
      </c>
      <c r="T2829" s="89" t="s">
        <v>6314</v>
      </c>
      <c r="U2829" s="90" t="str">
        <f t="shared" si="631"/>
        <v>ok</v>
      </c>
      <c r="V2829" s="63" t="str">
        <f>INDEX(resources!F:F,MATCH(B2829,resources!B:B,0))</f>
        <v>special</v>
      </c>
      <c r="W2829" s="110">
        <f t="shared" si="632"/>
        <v>0</v>
      </c>
      <c r="X2829" s="110">
        <f t="shared" si="633"/>
        <v>0</v>
      </c>
      <c r="Y2829" s="110" t="str">
        <f t="shared" si="634"/>
        <v>transfer_sale_raonly_na_CONFIDENTIAL</v>
      </c>
      <c r="Z2829" s="110">
        <f>IF(COUNTIFS($Y$2:Y2829,Y2829)=1,1,0)</f>
        <v>0</v>
      </c>
      <c r="AA2829" s="110">
        <f>SUM($Z$2:Z2829)*Z2829</f>
        <v>0</v>
      </c>
      <c r="AB2829" s="110">
        <f>COUNTIFS(resources!B:B,B2829)</f>
        <v>1</v>
      </c>
      <c r="AC2829" s="110">
        <f t="shared" si="635"/>
        <v>1</v>
      </c>
      <c r="AD2829" s="110">
        <f t="shared" si="636"/>
        <v>1</v>
      </c>
      <c r="AE2829" s="110">
        <f t="shared" si="637"/>
        <v>0</v>
      </c>
      <c r="AF2829" s="110">
        <f t="shared" si="638"/>
        <v>1</v>
      </c>
      <c r="AG2829" s="110">
        <f t="shared" si="639"/>
        <v>0</v>
      </c>
      <c r="AH2829" s="110">
        <f t="shared" si="640"/>
        <v>0</v>
      </c>
      <c r="AI2829" s="110">
        <f t="shared" si="641"/>
        <v>1</v>
      </c>
      <c r="AJ2829" s="100">
        <f>ROW()</f>
        <v>2829</v>
      </c>
      <c r="AK2829" s="100" t="e">
        <f>INDEX('BadRows RECART'!$C$2:$C$1207,MATCH(monthly_gwh_mw!AJ2829,'BadRows RECART'!$D$2:$D$1207,0))</f>
        <v>#N/A</v>
      </c>
    </row>
    <row r="2830" spans="1:37" ht="20">
      <c r="A2830" s="106" t="s">
        <v>3907</v>
      </c>
      <c r="B2830" s="106" t="s">
        <v>440</v>
      </c>
      <c r="C2830" s="106" t="s">
        <v>6313</v>
      </c>
      <c r="D2830" s="168">
        <v>2020</v>
      </c>
      <c r="E2830" s="168">
        <v>2</v>
      </c>
      <c r="F2830" s="169">
        <v>0</v>
      </c>
      <c r="G2830" s="212" t="s">
        <v>6314</v>
      </c>
      <c r="H2830" s="212" t="s">
        <v>6314</v>
      </c>
      <c r="I2830" s="106" t="s">
        <v>556</v>
      </c>
      <c r="K2830" s="83" t="s">
        <v>6314</v>
      </c>
      <c r="L2830" s="83" t="s">
        <v>6314</v>
      </c>
      <c r="M2830" s="45" t="str">
        <f>IF(
ISNA(INDEX(resources!E:E,MATCH(B2830,resources!B:B,0))),"fillme",
INDEX(resources!E:E,MATCH(B2830,resources!B:B,0)))</f>
        <v>transfer_sale</v>
      </c>
      <c r="N2830" s="45">
        <v>1</v>
      </c>
      <c r="O2830" s="83" t="str">
        <f>IFERROR(INDEX(resources!K:K,MATCH(B2830,resources!B:B,0)),"fillme")</f>
        <v>unknown</v>
      </c>
      <c r="P2830" s="89" t="str">
        <f t="shared" si="629"/>
        <v>unknown_2020_2</v>
      </c>
      <c r="Q2830" s="87">
        <f>INDEX(elcc!G:G,MATCH(P2830,elcc!D:D,0))</f>
        <v>0</v>
      </c>
      <c r="R2830" s="89">
        <f t="shared" si="630"/>
        <v>1</v>
      </c>
      <c r="S2830" s="89" t="s">
        <v>6314</v>
      </c>
      <c r="T2830" s="89" t="s">
        <v>6314</v>
      </c>
      <c r="U2830" s="90" t="str">
        <f t="shared" si="631"/>
        <v>ok</v>
      </c>
      <c r="V2830" s="63" t="str">
        <f>INDEX(resources!F:F,MATCH(B2830,resources!B:B,0))</f>
        <v>special</v>
      </c>
      <c r="W2830" s="110">
        <f t="shared" si="632"/>
        <v>0</v>
      </c>
      <c r="X2830" s="110">
        <f t="shared" si="633"/>
        <v>0</v>
      </c>
      <c r="Y2830" s="110" t="str">
        <f t="shared" si="634"/>
        <v>transfer_sale_raonly_na_CONFIDENTIAL</v>
      </c>
      <c r="Z2830" s="110">
        <f>IF(COUNTIFS($Y$2:Y2830,Y2830)=1,1,0)</f>
        <v>0</v>
      </c>
      <c r="AA2830" s="110">
        <f>SUM($Z$2:Z2830)*Z2830</f>
        <v>0</v>
      </c>
      <c r="AB2830" s="110">
        <f>COUNTIFS(resources!B:B,B2830)</f>
        <v>1</v>
      </c>
      <c r="AC2830" s="110">
        <f t="shared" si="635"/>
        <v>1</v>
      </c>
      <c r="AD2830" s="110">
        <f t="shared" si="636"/>
        <v>1</v>
      </c>
      <c r="AE2830" s="110">
        <f t="shared" si="637"/>
        <v>0</v>
      </c>
      <c r="AF2830" s="110">
        <f t="shared" si="638"/>
        <v>1</v>
      </c>
      <c r="AG2830" s="110">
        <f t="shared" si="639"/>
        <v>0</v>
      </c>
      <c r="AH2830" s="110">
        <f t="shared" si="640"/>
        <v>0</v>
      </c>
      <c r="AI2830" s="110">
        <f t="shared" si="641"/>
        <v>1</v>
      </c>
      <c r="AJ2830" s="100">
        <f>ROW()</f>
        <v>2830</v>
      </c>
      <c r="AK2830" s="100" t="e">
        <f>INDEX('BadRows RECART'!$C$2:$C$1207,MATCH(monthly_gwh_mw!AJ2830,'BadRows RECART'!$D$2:$D$1207,0))</f>
        <v>#N/A</v>
      </c>
    </row>
    <row r="2831" spans="1:37" ht="20">
      <c r="A2831" s="106" t="s">
        <v>3907</v>
      </c>
      <c r="B2831" s="106" t="s">
        <v>440</v>
      </c>
      <c r="C2831" s="106" t="s">
        <v>6313</v>
      </c>
      <c r="D2831" s="168">
        <v>2020</v>
      </c>
      <c r="E2831" s="168">
        <v>3</v>
      </c>
      <c r="F2831" s="169">
        <v>0</v>
      </c>
      <c r="G2831" s="212" t="s">
        <v>6314</v>
      </c>
      <c r="H2831" s="212" t="s">
        <v>6314</v>
      </c>
      <c r="I2831" s="106" t="s">
        <v>556</v>
      </c>
      <c r="K2831" s="83" t="s">
        <v>6314</v>
      </c>
      <c r="L2831" s="83" t="s">
        <v>6314</v>
      </c>
      <c r="M2831" s="45" t="str">
        <f>IF(
ISNA(INDEX(resources!E:E,MATCH(B2831,resources!B:B,0))),"fillme",
INDEX(resources!E:E,MATCH(B2831,resources!B:B,0)))</f>
        <v>transfer_sale</v>
      </c>
      <c r="N2831" s="45">
        <v>1</v>
      </c>
      <c r="O2831" s="83" t="str">
        <f>IFERROR(INDEX(resources!K:K,MATCH(B2831,resources!B:B,0)),"fillme")</f>
        <v>unknown</v>
      </c>
      <c r="P2831" s="89" t="str">
        <f t="shared" si="629"/>
        <v>unknown_2020_3</v>
      </c>
      <c r="Q2831" s="87">
        <f>INDEX(elcc!G:G,MATCH(P2831,elcc!D:D,0))</f>
        <v>0</v>
      </c>
      <c r="R2831" s="89">
        <f t="shared" si="630"/>
        <v>1</v>
      </c>
      <c r="S2831" s="89" t="s">
        <v>6314</v>
      </c>
      <c r="T2831" s="89" t="s">
        <v>6314</v>
      </c>
      <c r="U2831" s="90" t="str">
        <f t="shared" si="631"/>
        <v>ok</v>
      </c>
      <c r="V2831" s="63" t="str">
        <f>INDEX(resources!F:F,MATCH(B2831,resources!B:B,0))</f>
        <v>special</v>
      </c>
      <c r="W2831" s="110">
        <f t="shared" si="632"/>
        <v>0</v>
      </c>
      <c r="X2831" s="110">
        <f t="shared" si="633"/>
        <v>0</v>
      </c>
      <c r="Y2831" s="110" t="str">
        <f t="shared" si="634"/>
        <v>transfer_sale_raonly_na_CONFIDENTIAL</v>
      </c>
      <c r="Z2831" s="110">
        <f>IF(COUNTIFS($Y$2:Y2831,Y2831)=1,1,0)</f>
        <v>0</v>
      </c>
      <c r="AA2831" s="110">
        <f>SUM($Z$2:Z2831)*Z2831</f>
        <v>0</v>
      </c>
      <c r="AB2831" s="110">
        <f>COUNTIFS(resources!B:B,B2831)</f>
        <v>1</v>
      </c>
      <c r="AC2831" s="110">
        <f t="shared" si="635"/>
        <v>1</v>
      </c>
      <c r="AD2831" s="110">
        <f t="shared" si="636"/>
        <v>1</v>
      </c>
      <c r="AE2831" s="110">
        <f t="shared" si="637"/>
        <v>0</v>
      </c>
      <c r="AF2831" s="110">
        <f t="shared" si="638"/>
        <v>1</v>
      </c>
      <c r="AG2831" s="110">
        <f t="shared" si="639"/>
        <v>0</v>
      </c>
      <c r="AH2831" s="110">
        <f t="shared" si="640"/>
        <v>0</v>
      </c>
      <c r="AI2831" s="110">
        <f t="shared" si="641"/>
        <v>1</v>
      </c>
      <c r="AJ2831" s="100">
        <f>ROW()</f>
        <v>2831</v>
      </c>
      <c r="AK2831" s="100" t="e">
        <f>INDEX('BadRows RECART'!$C$2:$C$1207,MATCH(monthly_gwh_mw!AJ2831,'BadRows RECART'!$D$2:$D$1207,0))</f>
        <v>#N/A</v>
      </c>
    </row>
    <row r="2832" spans="1:37" ht="20">
      <c r="A2832" s="106" t="s">
        <v>3907</v>
      </c>
      <c r="B2832" s="106" t="s">
        <v>440</v>
      </c>
      <c r="C2832" s="106" t="s">
        <v>6313</v>
      </c>
      <c r="D2832" s="168">
        <v>2020</v>
      </c>
      <c r="E2832" s="168">
        <v>4</v>
      </c>
      <c r="F2832" s="169">
        <v>0</v>
      </c>
      <c r="G2832" s="212" t="s">
        <v>6314</v>
      </c>
      <c r="H2832" s="212" t="s">
        <v>6314</v>
      </c>
      <c r="I2832" s="106" t="s">
        <v>556</v>
      </c>
      <c r="K2832" s="83" t="s">
        <v>6314</v>
      </c>
      <c r="L2832" s="83" t="s">
        <v>6314</v>
      </c>
      <c r="M2832" s="45" t="str">
        <f>IF(
ISNA(INDEX(resources!E:E,MATCH(B2832,resources!B:B,0))),"fillme",
INDEX(resources!E:E,MATCH(B2832,resources!B:B,0)))</f>
        <v>transfer_sale</v>
      </c>
      <c r="N2832" s="45">
        <v>1</v>
      </c>
      <c r="O2832" s="83" t="str">
        <f>IFERROR(INDEX(resources!K:K,MATCH(B2832,resources!B:B,0)),"fillme")</f>
        <v>unknown</v>
      </c>
      <c r="P2832" s="89" t="str">
        <f t="shared" si="629"/>
        <v>unknown_2020_4</v>
      </c>
      <c r="Q2832" s="87">
        <f>INDEX(elcc!G:G,MATCH(P2832,elcc!D:D,0))</f>
        <v>0</v>
      </c>
      <c r="R2832" s="89">
        <f t="shared" si="630"/>
        <v>1</v>
      </c>
      <c r="S2832" s="89" t="s">
        <v>6314</v>
      </c>
      <c r="T2832" s="89" t="s">
        <v>6314</v>
      </c>
      <c r="U2832" s="90" t="str">
        <f t="shared" si="631"/>
        <v>ok</v>
      </c>
      <c r="V2832" s="63" t="str">
        <f>INDEX(resources!F:F,MATCH(B2832,resources!B:B,0))</f>
        <v>special</v>
      </c>
      <c r="W2832" s="110">
        <f t="shared" si="632"/>
        <v>0</v>
      </c>
      <c r="X2832" s="110">
        <f t="shared" si="633"/>
        <v>0</v>
      </c>
      <c r="Y2832" s="110" t="str">
        <f t="shared" si="634"/>
        <v>transfer_sale_raonly_na_CONFIDENTIAL</v>
      </c>
      <c r="Z2832" s="110">
        <f>IF(COUNTIFS($Y$2:Y2832,Y2832)=1,1,0)</f>
        <v>0</v>
      </c>
      <c r="AA2832" s="110">
        <f>SUM($Z$2:Z2832)*Z2832</f>
        <v>0</v>
      </c>
      <c r="AB2832" s="110">
        <f>COUNTIFS(resources!B:B,B2832)</f>
        <v>1</v>
      </c>
      <c r="AC2832" s="110">
        <f t="shared" si="635"/>
        <v>1</v>
      </c>
      <c r="AD2832" s="110">
        <f t="shared" si="636"/>
        <v>1</v>
      </c>
      <c r="AE2832" s="110">
        <f t="shared" si="637"/>
        <v>0</v>
      </c>
      <c r="AF2832" s="110">
        <f t="shared" si="638"/>
        <v>1</v>
      </c>
      <c r="AG2832" s="110">
        <f t="shared" si="639"/>
        <v>0</v>
      </c>
      <c r="AH2832" s="110">
        <f t="shared" si="640"/>
        <v>0</v>
      </c>
      <c r="AI2832" s="110">
        <f t="shared" si="641"/>
        <v>1</v>
      </c>
      <c r="AJ2832" s="100">
        <f>ROW()</f>
        <v>2832</v>
      </c>
      <c r="AK2832" s="100" t="e">
        <f>INDEX('BadRows RECART'!$C$2:$C$1207,MATCH(monthly_gwh_mw!AJ2832,'BadRows RECART'!$D$2:$D$1207,0))</f>
        <v>#N/A</v>
      </c>
    </row>
    <row r="2833" spans="1:37" ht="20">
      <c r="A2833" s="106" t="s">
        <v>3907</v>
      </c>
      <c r="B2833" s="106" t="s">
        <v>440</v>
      </c>
      <c r="C2833" s="106" t="s">
        <v>6313</v>
      </c>
      <c r="D2833" s="168">
        <v>2020</v>
      </c>
      <c r="E2833" s="168">
        <v>5</v>
      </c>
      <c r="F2833" s="169">
        <v>0</v>
      </c>
      <c r="G2833" s="212" t="s">
        <v>6314</v>
      </c>
      <c r="H2833" s="212" t="s">
        <v>6314</v>
      </c>
      <c r="I2833" s="106" t="s">
        <v>556</v>
      </c>
      <c r="K2833" s="83" t="s">
        <v>6314</v>
      </c>
      <c r="L2833" s="83" t="s">
        <v>6314</v>
      </c>
      <c r="M2833" s="45" t="str">
        <f>IF(
ISNA(INDEX(resources!E:E,MATCH(B2833,resources!B:B,0))),"fillme",
INDEX(resources!E:E,MATCH(B2833,resources!B:B,0)))</f>
        <v>transfer_sale</v>
      </c>
      <c r="N2833" s="45">
        <v>1</v>
      </c>
      <c r="O2833" s="83" t="str">
        <f>IFERROR(INDEX(resources!K:K,MATCH(B2833,resources!B:B,0)),"fillme")</f>
        <v>unknown</v>
      </c>
      <c r="P2833" s="89" t="str">
        <f t="shared" si="629"/>
        <v>unknown_2020_5</v>
      </c>
      <c r="Q2833" s="87">
        <f>INDEX(elcc!G:G,MATCH(P2833,elcc!D:D,0))</f>
        <v>0</v>
      </c>
      <c r="R2833" s="89">
        <f t="shared" si="630"/>
        <v>1</v>
      </c>
      <c r="S2833" s="89" t="s">
        <v>6314</v>
      </c>
      <c r="T2833" s="89" t="s">
        <v>6314</v>
      </c>
      <c r="U2833" s="90" t="str">
        <f t="shared" si="631"/>
        <v>ok</v>
      </c>
      <c r="V2833" s="63" t="str">
        <f>INDEX(resources!F:F,MATCH(B2833,resources!B:B,0))</f>
        <v>special</v>
      </c>
      <c r="W2833" s="110">
        <f t="shared" si="632"/>
        <v>0</v>
      </c>
      <c r="X2833" s="110">
        <f t="shared" si="633"/>
        <v>0</v>
      </c>
      <c r="Y2833" s="110" t="str">
        <f t="shared" si="634"/>
        <v>transfer_sale_raonly_na_CONFIDENTIAL</v>
      </c>
      <c r="Z2833" s="110">
        <f>IF(COUNTIFS($Y$2:Y2833,Y2833)=1,1,0)</f>
        <v>0</v>
      </c>
      <c r="AA2833" s="110">
        <f>SUM($Z$2:Z2833)*Z2833</f>
        <v>0</v>
      </c>
      <c r="AB2833" s="110">
        <f>COUNTIFS(resources!B:B,B2833)</f>
        <v>1</v>
      </c>
      <c r="AC2833" s="110">
        <f t="shared" si="635"/>
        <v>1</v>
      </c>
      <c r="AD2833" s="110">
        <f t="shared" si="636"/>
        <v>1</v>
      </c>
      <c r="AE2833" s="110">
        <f t="shared" si="637"/>
        <v>0</v>
      </c>
      <c r="AF2833" s="110">
        <f t="shared" si="638"/>
        <v>1</v>
      </c>
      <c r="AG2833" s="110">
        <f t="shared" si="639"/>
        <v>0</v>
      </c>
      <c r="AH2833" s="110">
        <f t="shared" si="640"/>
        <v>0</v>
      </c>
      <c r="AI2833" s="110">
        <f t="shared" si="641"/>
        <v>1</v>
      </c>
      <c r="AJ2833" s="100">
        <f>ROW()</f>
        <v>2833</v>
      </c>
      <c r="AK2833" s="100" t="e">
        <f>INDEX('BadRows RECART'!$C$2:$C$1207,MATCH(monthly_gwh_mw!AJ2833,'BadRows RECART'!$D$2:$D$1207,0))</f>
        <v>#N/A</v>
      </c>
    </row>
    <row r="2834" spans="1:37" ht="20">
      <c r="A2834" s="106" t="s">
        <v>3907</v>
      </c>
      <c r="B2834" s="106" t="s">
        <v>440</v>
      </c>
      <c r="C2834" s="106" t="s">
        <v>6313</v>
      </c>
      <c r="D2834" s="168">
        <v>2020</v>
      </c>
      <c r="E2834" s="168">
        <v>6</v>
      </c>
      <c r="F2834" s="169">
        <v>0</v>
      </c>
      <c r="G2834" s="212" t="s">
        <v>6314</v>
      </c>
      <c r="H2834" s="212" t="s">
        <v>6314</v>
      </c>
      <c r="I2834" s="106" t="s">
        <v>556</v>
      </c>
      <c r="K2834" s="83" t="s">
        <v>6314</v>
      </c>
      <c r="L2834" s="83" t="s">
        <v>6314</v>
      </c>
      <c r="M2834" s="45" t="str">
        <f>IF(
ISNA(INDEX(resources!E:E,MATCH(B2834,resources!B:B,0))),"fillme",
INDEX(resources!E:E,MATCH(B2834,resources!B:B,0)))</f>
        <v>transfer_sale</v>
      </c>
      <c r="N2834" s="45">
        <v>1</v>
      </c>
      <c r="O2834" s="83" t="str">
        <f>IFERROR(INDEX(resources!K:K,MATCH(B2834,resources!B:B,0)),"fillme")</f>
        <v>unknown</v>
      </c>
      <c r="P2834" s="89" t="str">
        <f t="shared" si="629"/>
        <v>unknown_2020_6</v>
      </c>
      <c r="Q2834" s="87">
        <f>INDEX(elcc!G:G,MATCH(P2834,elcc!D:D,0))</f>
        <v>0</v>
      </c>
      <c r="R2834" s="89">
        <f t="shared" si="630"/>
        <v>1</v>
      </c>
      <c r="S2834" s="89" t="s">
        <v>6314</v>
      </c>
      <c r="T2834" s="89" t="s">
        <v>6314</v>
      </c>
      <c r="U2834" s="90" t="str">
        <f t="shared" si="631"/>
        <v>ok</v>
      </c>
      <c r="V2834" s="63" t="str">
        <f>INDEX(resources!F:F,MATCH(B2834,resources!B:B,0))</f>
        <v>special</v>
      </c>
      <c r="W2834" s="110">
        <f t="shared" si="632"/>
        <v>0</v>
      </c>
      <c r="X2834" s="110">
        <f t="shared" si="633"/>
        <v>0</v>
      </c>
      <c r="Y2834" s="110" t="str">
        <f t="shared" si="634"/>
        <v>transfer_sale_raonly_na_CONFIDENTIAL</v>
      </c>
      <c r="Z2834" s="110">
        <f>IF(COUNTIFS($Y$2:Y2834,Y2834)=1,1,0)</f>
        <v>0</v>
      </c>
      <c r="AA2834" s="110">
        <f>SUM($Z$2:Z2834)*Z2834</f>
        <v>0</v>
      </c>
      <c r="AB2834" s="110">
        <f>COUNTIFS(resources!B:B,B2834)</f>
        <v>1</v>
      </c>
      <c r="AC2834" s="110">
        <f t="shared" si="635"/>
        <v>1</v>
      </c>
      <c r="AD2834" s="110">
        <f t="shared" si="636"/>
        <v>1</v>
      </c>
      <c r="AE2834" s="110">
        <f t="shared" si="637"/>
        <v>0</v>
      </c>
      <c r="AF2834" s="110">
        <f t="shared" si="638"/>
        <v>1</v>
      </c>
      <c r="AG2834" s="110">
        <f t="shared" si="639"/>
        <v>0</v>
      </c>
      <c r="AH2834" s="110">
        <f t="shared" si="640"/>
        <v>0</v>
      </c>
      <c r="AI2834" s="110">
        <f t="shared" si="641"/>
        <v>1</v>
      </c>
      <c r="AJ2834" s="100">
        <f>ROW()</f>
        <v>2834</v>
      </c>
      <c r="AK2834" s="100" t="e">
        <f>INDEX('BadRows RECART'!$C$2:$C$1207,MATCH(monthly_gwh_mw!AJ2834,'BadRows RECART'!$D$2:$D$1207,0))</f>
        <v>#N/A</v>
      </c>
    </row>
    <row r="2835" spans="1:37" ht="20">
      <c r="A2835" s="106" t="s">
        <v>3907</v>
      </c>
      <c r="B2835" s="106" t="s">
        <v>440</v>
      </c>
      <c r="C2835" s="106" t="s">
        <v>6313</v>
      </c>
      <c r="D2835" s="168">
        <v>2020</v>
      </c>
      <c r="E2835" s="168">
        <v>7</v>
      </c>
      <c r="F2835" s="169">
        <v>0</v>
      </c>
      <c r="G2835" s="212" t="s">
        <v>6314</v>
      </c>
      <c r="H2835" s="212" t="s">
        <v>6314</v>
      </c>
      <c r="I2835" s="106" t="s">
        <v>556</v>
      </c>
      <c r="K2835" s="83" t="s">
        <v>6314</v>
      </c>
      <c r="L2835" s="83" t="s">
        <v>6314</v>
      </c>
      <c r="M2835" s="45" t="str">
        <f>IF(
ISNA(INDEX(resources!E:E,MATCH(B2835,resources!B:B,0))),"fillme",
INDEX(resources!E:E,MATCH(B2835,resources!B:B,0)))</f>
        <v>transfer_sale</v>
      </c>
      <c r="N2835" s="45">
        <v>1</v>
      </c>
      <c r="O2835" s="83" t="str">
        <f>IFERROR(INDEX(resources!K:K,MATCH(B2835,resources!B:B,0)),"fillme")</f>
        <v>unknown</v>
      </c>
      <c r="P2835" s="89" t="str">
        <f t="shared" si="629"/>
        <v>unknown_2020_7</v>
      </c>
      <c r="Q2835" s="87">
        <f>INDEX(elcc!G:G,MATCH(P2835,elcc!D:D,0))</f>
        <v>0</v>
      </c>
      <c r="R2835" s="89">
        <f t="shared" si="630"/>
        <v>1</v>
      </c>
      <c r="S2835" s="89" t="s">
        <v>6314</v>
      </c>
      <c r="T2835" s="89" t="s">
        <v>6314</v>
      </c>
      <c r="U2835" s="90" t="str">
        <f t="shared" si="631"/>
        <v>ok</v>
      </c>
      <c r="V2835" s="63" t="str">
        <f>INDEX(resources!F:F,MATCH(B2835,resources!B:B,0))</f>
        <v>special</v>
      </c>
      <c r="W2835" s="110">
        <f t="shared" si="632"/>
        <v>0</v>
      </c>
      <c r="X2835" s="110">
        <f t="shared" si="633"/>
        <v>0</v>
      </c>
      <c r="Y2835" s="110" t="str">
        <f t="shared" si="634"/>
        <v>transfer_sale_raonly_na_CONFIDENTIAL</v>
      </c>
      <c r="Z2835" s="110">
        <f>IF(COUNTIFS($Y$2:Y2835,Y2835)=1,1,0)</f>
        <v>0</v>
      </c>
      <c r="AA2835" s="110">
        <f>SUM($Z$2:Z2835)*Z2835</f>
        <v>0</v>
      </c>
      <c r="AB2835" s="110">
        <f>COUNTIFS(resources!B:B,B2835)</f>
        <v>1</v>
      </c>
      <c r="AC2835" s="110">
        <f t="shared" si="635"/>
        <v>1</v>
      </c>
      <c r="AD2835" s="110">
        <f t="shared" si="636"/>
        <v>1</v>
      </c>
      <c r="AE2835" s="110">
        <f t="shared" si="637"/>
        <v>0</v>
      </c>
      <c r="AF2835" s="110">
        <f t="shared" si="638"/>
        <v>1</v>
      </c>
      <c r="AG2835" s="110">
        <f t="shared" si="639"/>
        <v>0</v>
      </c>
      <c r="AH2835" s="110">
        <f t="shared" si="640"/>
        <v>0</v>
      </c>
      <c r="AI2835" s="110">
        <f t="shared" si="641"/>
        <v>1</v>
      </c>
      <c r="AJ2835" s="100">
        <f>ROW()</f>
        <v>2835</v>
      </c>
      <c r="AK2835" s="100" t="e">
        <f>INDEX('BadRows RECART'!$C$2:$C$1207,MATCH(monthly_gwh_mw!AJ2835,'BadRows RECART'!$D$2:$D$1207,0))</f>
        <v>#N/A</v>
      </c>
    </row>
    <row r="2836" spans="1:37" ht="20">
      <c r="A2836" s="106" t="s">
        <v>3907</v>
      </c>
      <c r="B2836" s="106" t="s">
        <v>440</v>
      </c>
      <c r="C2836" s="106" t="s">
        <v>6313</v>
      </c>
      <c r="D2836" s="168">
        <v>2020</v>
      </c>
      <c r="E2836" s="168">
        <v>8</v>
      </c>
      <c r="F2836" s="169">
        <v>0</v>
      </c>
      <c r="G2836" s="212" t="s">
        <v>6314</v>
      </c>
      <c r="H2836" s="212" t="s">
        <v>6314</v>
      </c>
      <c r="I2836" s="106" t="s">
        <v>556</v>
      </c>
      <c r="K2836" s="83" t="s">
        <v>6314</v>
      </c>
      <c r="L2836" s="83" t="s">
        <v>6314</v>
      </c>
      <c r="M2836" s="45" t="str">
        <f>IF(
ISNA(INDEX(resources!E:E,MATCH(B2836,resources!B:B,0))),"fillme",
INDEX(resources!E:E,MATCH(B2836,resources!B:B,0)))</f>
        <v>transfer_sale</v>
      </c>
      <c r="N2836" s="45">
        <v>1</v>
      </c>
      <c r="O2836" s="83" t="str">
        <f>IFERROR(INDEX(resources!K:K,MATCH(B2836,resources!B:B,0)),"fillme")</f>
        <v>unknown</v>
      </c>
      <c r="P2836" s="89" t="str">
        <f t="shared" si="629"/>
        <v>unknown_2020_8</v>
      </c>
      <c r="Q2836" s="87">
        <f>INDEX(elcc!G:G,MATCH(P2836,elcc!D:D,0))</f>
        <v>0</v>
      </c>
      <c r="R2836" s="89">
        <f t="shared" si="630"/>
        <v>1</v>
      </c>
      <c r="S2836" s="89" t="s">
        <v>6314</v>
      </c>
      <c r="T2836" s="89" t="s">
        <v>6314</v>
      </c>
      <c r="U2836" s="90" t="str">
        <f t="shared" si="631"/>
        <v>ok</v>
      </c>
      <c r="V2836" s="63" t="str">
        <f>INDEX(resources!F:F,MATCH(B2836,resources!B:B,0))</f>
        <v>special</v>
      </c>
      <c r="W2836" s="110">
        <f t="shared" si="632"/>
        <v>0</v>
      </c>
      <c r="X2836" s="110">
        <f t="shared" si="633"/>
        <v>0</v>
      </c>
      <c r="Y2836" s="110" t="str">
        <f t="shared" si="634"/>
        <v>transfer_sale_raonly_na_CONFIDENTIAL</v>
      </c>
      <c r="Z2836" s="110">
        <f>IF(COUNTIFS($Y$2:Y2836,Y2836)=1,1,0)</f>
        <v>0</v>
      </c>
      <c r="AA2836" s="110">
        <f>SUM($Z$2:Z2836)*Z2836</f>
        <v>0</v>
      </c>
      <c r="AB2836" s="110">
        <f>COUNTIFS(resources!B:B,B2836)</f>
        <v>1</v>
      </c>
      <c r="AC2836" s="110">
        <f t="shared" si="635"/>
        <v>1</v>
      </c>
      <c r="AD2836" s="110">
        <f t="shared" si="636"/>
        <v>1</v>
      </c>
      <c r="AE2836" s="110">
        <f t="shared" si="637"/>
        <v>0</v>
      </c>
      <c r="AF2836" s="110">
        <f t="shared" si="638"/>
        <v>1</v>
      </c>
      <c r="AG2836" s="110">
        <f t="shared" si="639"/>
        <v>0</v>
      </c>
      <c r="AH2836" s="110">
        <f t="shared" si="640"/>
        <v>0</v>
      </c>
      <c r="AI2836" s="110">
        <f t="shared" si="641"/>
        <v>1</v>
      </c>
      <c r="AJ2836" s="100">
        <f>ROW()</f>
        <v>2836</v>
      </c>
      <c r="AK2836" s="100" t="e">
        <f>INDEX('BadRows RECART'!$C$2:$C$1207,MATCH(monthly_gwh_mw!AJ2836,'BadRows RECART'!$D$2:$D$1207,0))</f>
        <v>#N/A</v>
      </c>
    </row>
    <row r="2837" spans="1:37" ht="20">
      <c r="A2837" s="106" t="s">
        <v>3907</v>
      </c>
      <c r="B2837" s="106" t="s">
        <v>440</v>
      </c>
      <c r="C2837" s="106" t="s">
        <v>6313</v>
      </c>
      <c r="D2837" s="168">
        <v>2020</v>
      </c>
      <c r="E2837" s="168">
        <v>9</v>
      </c>
      <c r="F2837" s="169">
        <v>0</v>
      </c>
      <c r="G2837" s="212" t="s">
        <v>6314</v>
      </c>
      <c r="H2837" s="212" t="s">
        <v>6314</v>
      </c>
      <c r="I2837" s="106" t="s">
        <v>556</v>
      </c>
      <c r="K2837" s="83" t="s">
        <v>6314</v>
      </c>
      <c r="L2837" s="83" t="s">
        <v>6314</v>
      </c>
      <c r="M2837" s="45" t="str">
        <f>IF(
ISNA(INDEX(resources!E:E,MATCH(B2837,resources!B:B,0))),"fillme",
INDEX(resources!E:E,MATCH(B2837,resources!B:B,0)))</f>
        <v>transfer_sale</v>
      </c>
      <c r="N2837" s="45">
        <v>1</v>
      </c>
      <c r="O2837" s="83" t="str">
        <f>IFERROR(INDEX(resources!K:K,MATCH(B2837,resources!B:B,0)),"fillme")</f>
        <v>unknown</v>
      </c>
      <c r="P2837" s="89" t="str">
        <f t="shared" si="629"/>
        <v>unknown_2020_9</v>
      </c>
      <c r="Q2837" s="87">
        <f>INDEX(elcc!G:G,MATCH(P2837,elcc!D:D,0))</f>
        <v>0</v>
      </c>
      <c r="R2837" s="89">
        <f t="shared" si="630"/>
        <v>1</v>
      </c>
      <c r="S2837" s="89" t="s">
        <v>6314</v>
      </c>
      <c r="T2837" s="89" t="s">
        <v>6314</v>
      </c>
      <c r="U2837" s="90" t="str">
        <f t="shared" si="631"/>
        <v>ok</v>
      </c>
      <c r="V2837" s="63" t="str">
        <f>INDEX(resources!F:F,MATCH(B2837,resources!B:B,0))</f>
        <v>special</v>
      </c>
      <c r="W2837" s="110">
        <f t="shared" si="632"/>
        <v>0</v>
      </c>
      <c r="X2837" s="110">
        <f t="shared" si="633"/>
        <v>0</v>
      </c>
      <c r="Y2837" s="110" t="str">
        <f t="shared" si="634"/>
        <v>transfer_sale_raonly_na_CONFIDENTIAL</v>
      </c>
      <c r="Z2837" s="110">
        <f>IF(COUNTIFS($Y$2:Y2837,Y2837)=1,1,0)</f>
        <v>0</v>
      </c>
      <c r="AA2837" s="110">
        <f>SUM($Z$2:Z2837)*Z2837</f>
        <v>0</v>
      </c>
      <c r="AB2837" s="110">
        <f>COUNTIFS(resources!B:B,B2837)</f>
        <v>1</v>
      </c>
      <c r="AC2837" s="110">
        <f t="shared" si="635"/>
        <v>1</v>
      </c>
      <c r="AD2837" s="110">
        <f t="shared" si="636"/>
        <v>1</v>
      </c>
      <c r="AE2837" s="110">
        <f t="shared" si="637"/>
        <v>0</v>
      </c>
      <c r="AF2837" s="110">
        <f t="shared" si="638"/>
        <v>1</v>
      </c>
      <c r="AG2837" s="110">
        <f t="shared" si="639"/>
        <v>0</v>
      </c>
      <c r="AH2837" s="110">
        <f t="shared" si="640"/>
        <v>0</v>
      </c>
      <c r="AI2837" s="110">
        <f t="shared" si="641"/>
        <v>1</v>
      </c>
      <c r="AJ2837" s="100">
        <f>ROW()</f>
        <v>2837</v>
      </c>
      <c r="AK2837" s="100" t="e">
        <f>INDEX('BadRows RECART'!$C$2:$C$1207,MATCH(monthly_gwh_mw!AJ2837,'BadRows RECART'!$D$2:$D$1207,0))</f>
        <v>#N/A</v>
      </c>
    </row>
    <row r="2838" spans="1:37" ht="20">
      <c r="A2838" s="106" t="s">
        <v>3907</v>
      </c>
      <c r="B2838" s="106" t="s">
        <v>440</v>
      </c>
      <c r="C2838" s="106" t="s">
        <v>6313</v>
      </c>
      <c r="D2838" s="168">
        <v>2020</v>
      </c>
      <c r="E2838" s="168">
        <v>10</v>
      </c>
      <c r="F2838" s="169">
        <v>0</v>
      </c>
      <c r="G2838" s="212" t="s">
        <v>6314</v>
      </c>
      <c r="H2838" s="212" t="s">
        <v>6314</v>
      </c>
      <c r="I2838" s="106" t="s">
        <v>556</v>
      </c>
      <c r="K2838" s="83" t="s">
        <v>6314</v>
      </c>
      <c r="L2838" s="83" t="s">
        <v>6314</v>
      </c>
      <c r="M2838" s="45" t="str">
        <f>IF(
ISNA(INDEX(resources!E:E,MATCH(B2838,resources!B:B,0))),"fillme",
INDEX(resources!E:E,MATCH(B2838,resources!B:B,0)))</f>
        <v>transfer_sale</v>
      </c>
      <c r="N2838" s="45">
        <v>1</v>
      </c>
      <c r="O2838" s="83" t="str">
        <f>IFERROR(INDEX(resources!K:K,MATCH(B2838,resources!B:B,0)),"fillme")</f>
        <v>unknown</v>
      </c>
      <c r="P2838" s="89" t="str">
        <f t="shared" si="629"/>
        <v>unknown_2020_10</v>
      </c>
      <c r="Q2838" s="87">
        <f>INDEX(elcc!G:G,MATCH(P2838,elcc!D:D,0))</f>
        <v>0</v>
      </c>
      <c r="R2838" s="89">
        <f t="shared" si="630"/>
        <v>1</v>
      </c>
      <c r="S2838" s="89" t="s">
        <v>6314</v>
      </c>
      <c r="T2838" s="89" t="s">
        <v>6314</v>
      </c>
      <c r="U2838" s="90" t="str">
        <f t="shared" si="631"/>
        <v>ok</v>
      </c>
      <c r="V2838" s="63" t="str">
        <f>INDEX(resources!F:F,MATCH(B2838,resources!B:B,0))</f>
        <v>special</v>
      </c>
      <c r="W2838" s="110">
        <f t="shared" si="632"/>
        <v>0</v>
      </c>
      <c r="X2838" s="110">
        <f t="shared" si="633"/>
        <v>0</v>
      </c>
      <c r="Y2838" s="110" t="str">
        <f t="shared" si="634"/>
        <v>transfer_sale_raonly_na_CONFIDENTIAL</v>
      </c>
      <c r="Z2838" s="110">
        <f>IF(COUNTIFS($Y$2:Y2838,Y2838)=1,1,0)</f>
        <v>0</v>
      </c>
      <c r="AA2838" s="110">
        <f>SUM($Z$2:Z2838)*Z2838</f>
        <v>0</v>
      </c>
      <c r="AB2838" s="110">
        <f>COUNTIFS(resources!B:B,B2838)</f>
        <v>1</v>
      </c>
      <c r="AC2838" s="110">
        <f t="shared" si="635"/>
        <v>1</v>
      </c>
      <c r="AD2838" s="110">
        <f t="shared" si="636"/>
        <v>1</v>
      </c>
      <c r="AE2838" s="110">
        <f t="shared" si="637"/>
        <v>0</v>
      </c>
      <c r="AF2838" s="110">
        <f t="shared" si="638"/>
        <v>1</v>
      </c>
      <c r="AG2838" s="110">
        <f t="shared" si="639"/>
        <v>0</v>
      </c>
      <c r="AH2838" s="110">
        <f t="shared" si="640"/>
        <v>0</v>
      </c>
      <c r="AI2838" s="110">
        <f t="shared" si="641"/>
        <v>1</v>
      </c>
      <c r="AJ2838" s="100">
        <f>ROW()</f>
        <v>2838</v>
      </c>
      <c r="AK2838" s="100" t="e">
        <f>INDEX('BadRows RECART'!$C$2:$C$1207,MATCH(monthly_gwh_mw!AJ2838,'BadRows RECART'!$D$2:$D$1207,0))</f>
        <v>#N/A</v>
      </c>
    </row>
    <row r="2839" spans="1:37" ht="20">
      <c r="A2839" s="106" t="s">
        <v>3907</v>
      </c>
      <c r="B2839" s="106" t="s">
        <v>440</v>
      </c>
      <c r="C2839" s="106" t="s">
        <v>6313</v>
      </c>
      <c r="D2839" s="168">
        <v>2020</v>
      </c>
      <c r="E2839" s="168">
        <v>11</v>
      </c>
      <c r="F2839" s="169">
        <v>0</v>
      </c>
      <c r="G2839" s="212" t="s">
        <v>6314</v>
      </c>
      <c r="H2839" s="212" t="s">
        <v>6314</v>
      </c>
      <c r="I2839" s="106" t="s">
        <v>556</v>
      </c>
      <c r="K2839" s="83" t="s">
        <v>6314</v>
      </c>
      <c r="L2839" s="83" t="s">
        <v>6314</v>
      </c>
      <c r="M2839" s="45" t="str">
        <f>IF(
ISNA(INDEX(resources!E:E,MATCH(B2839,resources!B:B,0))),"fillme",
INDEX(resources!E:E,MATCH(B2839,resources!B:B,0)))</f>
        <v>transfer_sale</v>
      </c>
      <c r="N2839" s="45">
        <v>1</v>
      </c>
      <c r="O2839" s="83" t="str">
        <f>IFERROR(INDEX(resources!K:K,MATCH(B2839,resources!B:B,0)),"fillme")</f>
        <v>unknown</v>
      </c>
      <c r="P2839" s="89" t="str">
        <f t="shared" si="629"/>
        <v>unknown_2020_11</v>
      </c>
      <c r="Q2839" s="87">
        <f>INDEX(elcc!G:G,MATCH(P2839,elcc!D:D,0))</f>
        <v>0</v>
      </c>
      <c r="R2839" s="89">
        <f t="shared" si="630"/>
        <v>1</v>
      </c>
      <c r="S2839" s="89" t="s">
        <v>6314</v>
      </c>
      <c r="T2839" s="89" t="s">
        <v>6314</v>
      </c>
      <c r="U2839" s="90" t="str">
        <f t="shared" si="631"/>
        <v>ok</v>
      </c>
      <c r="V2839" s="63" t="str">
        <f>INDEX(resources!F:F,MATCH(B2839,resources!B:B,0))</f>
        <v>special</v>
      </c>
      <c r="W2839" s="110">
        <f t="shared" si="632"/>
        <v>0</v>
      </c>
      <c r="X2839" s="110">
        <f t="shared" si="633"/>
        <v>0</v>
      </c>
      <c r="Y2839" s="110" t="str">
        <f t="shared" si="634"/>
        <v>transfer_sale_raonly_na_CONFIDENTIAL</v>
      </c>
      <c r="Z2839" s="110">
        <f>IF(COUNTIFS($Y$2:Y2839,Y2839)=1,1,0)</f>
        <v>0</v>
      </c>
      <c r="AA2839" s="110">
        <f>SUM($Z$2:Z2839)*Z2839</f>
        <v>0</v>
      </c>
      <c r="AB2839" s="110">
        <f>COUNTIFS(resources!B:B,B2839)</f>
        <v>1</v>
      </c>
      <c r="AC2839" s="110">
        <f t="shared" si="635"/>
        <v>1</v>
      </c>
      <c r="AD2839" s="110">
        <f t="shared" si="636"/>
        <v>1</v>
      </c>
      <c r="AE2839" s="110">
        <f t="shared" si="637"/>
        <v>0</v>
      </c>
      <c r="AF2839" s="110">
        <f t="shared" si="638"/>
        <v>1</v>
      </c>
      <c r="AG2839" s="110">
        <f t="shared" si="639"/>
        <v>0</v>
      </c>
      <c r="AH2839" s="110">
        <f t="shared" si="640"/>
        <v>0</v>
      </c>
      <c r="AI2839" s="110">
        <f t="shared" si="641"/>
        <v>1</v>
      </c>
      <c r="AJ2839" s="100">
        <f>ROW()</f>
        <v>2839</v>
      </c>
      <c r="AK2839" s="100" t="e">
        <f>INDEX('BadRows RECART'!$C$2:$C$1207,MATCH(monthly_gwh_mw!AJ2839,'BadRows RECART'!$D$2:$D$1207,0))</f>
        <v>#N/A</v>
      </c>
    </row>
    <row r="2840" spans="1:37" ht="20">
      <c r="A2840" s="106" t="s">
        <v>3907</v>
      </c>
      <c r="B2840" s="106" t="s">
        <v>440</v>
      </c>
      <c r="C2840" s="106" t="s">
        <v>6313</v>
      </c>
      <c r="D2840" s="168">
        <v>2020</v>
      </c>
      <c r="E2840" s="168">
        <v>12</v>
      </c>
      <c r="F2840" s="169">
        <v>0</v>
      </c>
      <c r="G2840" s="212" t="s">
        <v>6314</v>
      </c>
      <c r="H2840" s="212" t="s">
        <v>6314</v>
      </c>
      <c r="I2840" s="106" t="s">
        <v>556</v>
      </c>
      <c r="K2840" s="83" t="s">
        <v>6314</v>
      </c>
      <c r="L2840" s="83" t="s">
        <v>6314</v>
      </c>
      <c r="M2840" s="45" t="str">
        <f>IF(
ISNA(INDEX(resources!E:E,MATCH(B2840,resources!B:B,0))),"fillme",
INDEX(resources!E:E,MATCH(B2840,resources!B:B,0)))</f>
        <v>transfer_sale</v>
      </c>
      <c r="N2840" s="45">
        <v>1</v>
      </c>
      <c r="O2840" s="83" t="str">
        <f>IFERROR(INDEX(resources!K:K,MATCH(B2840,resources!B:B,0)),"fillme")</f>
        <v>unknown</v>
      </c>
      <c r="P2840" s="89" t="str">
        <f t="shared" si="629"/>
        <v>unknown_2020_12</v>
      </c>
      <c r="Q2840" s="87">
        <f>INDEX(elcc!G:G,MATCH(P2840,elcc!D:D,0))</f>
        <v>0</v>
      </c>
      <c r="R2840" s="89">
        <f t="shared" si="630"/>
        <v>1</v>
      </c>
      <c r="S2840" s="89" t="s">
        <v>6314</v>
      </c>
      <c r="T2840" s="89" t="s">
        <v>6314</v>
      </c>
      <c r="U2840" s="90" t="str">
        <f t="shared" si="631"/>
        <v>ok</v>
      </c>
      <c r="V2840" s="63" t="str">
        <f>INDEX(resources!F:F,MATCH(B2840,resources!B:B,0))</f>
        <v>special</v>
      </c>
      <c r="W2840" s="110">
        <f t="shared" si="632"/>
        <v>0</v>
      </c>
      <c r="X2840" s="110">
        <f t="shared" si="633"/>
        <v>0</v>
      </c>
      <c r="Y2840" s="110" t="str">
        <f t="shared" si="634"/>
        <v>transfer_sale_raonly_na_CONFIDENTIAL</v>
      </c>
      <c r="Z2840" s="110">
        <f>IF(COUNTIFS($Y$2:Y2840,Y2840)=1,1,0)</f>
        <v>0</v>
      </c>
      <c r="AA2840" s="110">
        <f>SUM($Z$2:Z2840)*Z2840</f>
        <v>0</v>
      </c>
      <c r="AB2840" s="110">
        <f>COUNTIFS(resources!B:B,B2840)</f>
        <v>1</v>
      </c>
      <c r="AC2840" s="110">
        <f t="shared" si="635"/>
        <v>1</v>
      </c>
      <c r="AD2840" s="110">
        <f t="shared" si="636"/>
        <v>1</v>
      </c>
      <c r="AE2840" s="110">
        <f t="shared" si="637"/>
        <v>0</v>
      </c>
      <c r="AF2840" s="110">
        <f t="shared" si="638"/>
        <v>1</v>
      </c>
      <c r="AG2840" s="110">
        <f t="shared" si="639"/>
        <v>0</v>
      </c>
      <c r="AH2840" s="110">
        <f t="shared" si="640"/>
        <v>0</v>
      </c>
      <c r="AI2840" s="110">
        <f t="shared" si="641"/>
        <v>1</v>
      </c>
      <c r="AJ2840" s="100">
        <f>ROW()</f>
        <v>2840</v>
      </c>
      <c r="AK2840" s="100" t="e">
        <f>INDEX('BadRows RECART'!$C$2:$C$1207,MATCH(monthly_gwh_mw!AJ2840,'BadRows RECART'!$D$2:$D$1207,0))</f>
        <v>#N/A</v>
      </c>
    </row>
    <row r="2841" spans="1:37" ht="20">
      <c r="A2841" s="106" t="s">
        <v>3907</v>
      </c>
      <c r="B2841" s="106" t="s">
        <v>437</v>
      </c>
      <c r="C2841" s="106" t="s">
        <v>6313</v>
      </c>
      <c r="D2841" s="168">
        <v>2020</v>
      </c>
      <c r="E2841" s="168">
        <v>7</v>
      </c>
      <c r="F2841" s="169">
        <v>0</v>
      </c>
      <c r="G2841" s="212" t="s">
        <v>6314</v>
      </c>
      <c r="H2841" s="212" t="s">
        <v>6314</v>
      </c>
      <c r="I2841" s="106" t="s">
        <v>556</v>
      </c>
      <c r="K2841" s="83" t="s">
        <v>6314</v>
      </c>
      <c r="L2841" s="83" t="s">
        <v>6314</v>
      </c>
      <c r="M2841" s="45" t="str">
        <f>IF(
ISNA(INDEX(resources!E:E,MATCH(B2841,resources!B:B,0))),"fillme",
INDEX(resources!E:E,MATCH(B2841,resources!B:B,0)))</f>
        <v>transfer_purchase</v>
      </c>
      <c r="N2841" s="45">
        <v>1</v>
      </c>
      <c r="O2841" s="83" t="str">
        <f>IFERROR(INDEX(resources!K:K,MATCH(B2841,resources!B:B,0)),"fillme")</f>
        <v>unknown</v>
      </c>
      <c r="P2841" s="89" t="str">
        <f t="shared" si="629"/>
        <v>unknown_2020_7</v>
      </c>
      <c r="Q2841" s="87">
        <f>INDEX(elcc!G:G,MATCH(P2841,elcc!D:D,0))</f>
        <v>0</v>
      </c>
      <c r="R2841" s="89">
        <f t="shared" si="630"/>
        <v>1</v>
      </c>
      <c r="S2841" s="89" t="s">
        <v>6314</v>
      </c>
      <c r="T2841" s="89" t="s">
        <v>6314</v>
      </c>
      <c r="U2841" s="90" t="str">
        <f t="shared" si="631"/>
        <v>ok</v>
      </c>
      <c r="V2841" s="63" t="str">
        <f>INDEX(resources!F:F,MATCH(B2841,resources!B:B,0))</f>
        <v>special</v>
      </c>
      <c r="W2841" s="110">
        <f t="shared" si="632"/>
        <v>0</v>
      </c>
      <c r="X2841" s="110">
        <f t="shared" si="633"/>
        <v>0</v>
      </c>
      <c r="Y2841" s="110" t="str">
        <f t="shared" si="634"/>
        <v>transfer_purchase_raonly_na_CONFIDENTIAL</v>
      </c>
      <c r="Z2841" s="110">
        <f>IF(COUNTIFS($Y$2:Y2841,Y2841)=1,1,0)</f>
        <v>0</v>
      </c>
      <c r="AA2841" s="110">
        <f>SUM($Z$2:Z2841)*Z2841</f>
        <v>0</v>
      </c>
      <c r="AB2841" s="110">
        <f>COUNTIFS(resources!B:B,B2841)</f>
        <v>1</v>
      </c>
      <c r="AC2841" s="110">
        <f t="shared" si="635"/>
        <v>1</v>
      </c>
      <c r="AD2841" s="110">
        <f t="shared" si="636"/>
        <v>1</v>
      </c>
      <c r="AE2841" s="110">
        <f t="shared" si="637"/>
        <v>0</v>
      </c>
      <c r="AF2841" s="110">
        <f t="shared" si="638"/>
        <v>1</v>
      </c>
      <c r="AG2841" s="110">
        <f t="shared" si="639"/>
        <v>0</v>
      </c>
      <c r="AH2841" s="110">
        <f t="shared" si="640"/>
        <v>0</v>
      </c>
      <c r="AI2841" s="110">
        <f t="shared" si="641"/>
        <v>1</v>
      </c>
      <c r="AJ2841" s="100">
        <f>ROW()</f>
        <v>2841</v>
      </c>
      <c r="AK2841" s="100" t="e">
        <f>INDEX('BadRows RECART'!$C$2:$C$1207,MATCH(monthly_gwh_mw!AJ2841,'BadRows RECART'!$D$2:$D$1207,0))</f>
        <v>#N/A</v>
      </c>
    </row>
    <row r="2842" spans="1:37" ht="20">
      <c r="A2842" s="106" t="s">
        <v>3907</v>
      </c>
      <c r="B2842" s="106" t="s">
        <v>437</v>
      </c>
      <c r="C2842" s="106" t="s">
        <v>6313</v>
      </c>
      <c r="D2842" s="168">
        <v>2020</v>
      </c>
      <c r="E2842" s="168">
        <v>7</v>
      </c>
      <c r="F2842" s="169">
        <v>0</v>
      </c>
      <c r="G2842" s="212" t="s">
        <v>6314</v>
      </c>
      <c r="H2842" s="212" t="s">
        <v>6314</v>
      </c>
      <c r="I2842" s="106" t="s">
        <v>556</v>
      </c>
      <c r="K2842" s="83" t="s">
        <v>6314</v>
      </c>
      <c r="L2842" s="83" t="s">
        <v>6314</v>
      </c>
      <c r="M2842" s="45" t="str">
        <f>IF(
ISNA(INDEX(resources!E:E,MATCH(B2842,resources!B:B,0))),"fillme",
INDEX(resources!E:E,MATCH(B2842,resources!B:B,0)))</f>
        <v>transfer_purchase</v>
      </c>
      <c r="N2842" s="45">
        <v>1</v>
      </c>
      <c r="O2842" s="83" t="str">
        <f>IFERROR(INDEX(resources!K:K,MATCH(B2842,resources!B:B,0)),"fillme")</f>
        <v>unknown</v>
      </c>
      <c r="P2842" s="89" t="str">
        <f t="shared" si="629"/>
        <v>unknown_2020_7</v>
      </c>
      <c r="Q2842" s="87">
        <f>INDEX(elcc!G:G,MATCH(P2842,elcc!D:D,0))</f>
        <v>0</v>
      </c>
      <c r="R2842" s="89">
        <f t="shared" si="630"/>
        <v>1</v>
      </c>
      <c r="S2842" s="89" t="s">
        <v>6314</v>
      </c>
      <c r="T2842" s="89" t="s">
        <v>6314</v>
      </c>
      <c r="U2842" s="90" t="str">
        <f t="shared" si="631"/>
        <v>ok</v>
      </c>
      <c r="V2842" s="63" t="str">
        <f>INDEX(resources!F:F,MATCH(B2842,resources!B:B,0))</f>
        <v>special</v>
      </c>
      <c r="W2842" s="110">
        <f t="shared" si="632"/>
        <v>0</v>
      </c>
      <c r="X2842" s="110">
        <f t="shared" si="633"/>
        <v>0</v>
      </c>
      <c r="Y2842" s="110" t="str">
        <f t="shared" si="634"/>
        <v>transfer_purchase_raonly_na_CONFIDENTIAL</v>
      </c>
      <c r="Z2842" s="110">
        <f>IF(COUNTIFS($Y$2:Y2842,Y2842)=1,1,0)</f>
        <v>0</v>
      </c>
      <c r="AA2842" s="110">
        <f>SUM($Z$2:Z2842)*Z2842</f>
        <v>0</v>
      </c>
      <c r="AB2842" s="110">
        <f>COUNTIFS(resources!B:B,B2842)</f>
        <v>1</v>
      </c>
      <c r="AC2842" s="110">
        <f t="shared" si="635"/>
        <v>1</v>
      </c>
      <c r="AD2842" s="110">
        <f t="shared" si="636"/>
        <v>1</v>
      </c>
      <c r="AE2842" s="110">
        <f t="shared" si="637"/>
        <v>0</v>
      </c>
      <c r="AF2842" s="110">
        <f t="shared" si="638"/>
        <v>1</v>
      </c>
      <c r="AG2842" s="110">
        <f t="shared" si="639"/>
        <v>0</v>
      </c>
      <c r="AH2842" s="110">
        <f t="shared" si="640"/>
        <v>0</v>
      </c>
      <c r="AI2842" s="110">
        <f t="shared" si="641"/>
        <v>1</v>
      </c>
      <c r="AJ2842" s="100">
        <f>ROW()</f>
        <v>2842</v>
      </c>
      <c r="AK2842" s="100" t="e">
        <f>INDEX('BadRows RECART'!$C$2:$C$1207,MATCH(monthly_gwh_mw!AJ2842,'BadRows RECART'!$D$2:$D$1207,0))</f>
        <v>#N/A</v>
      </c>
    </row>
    <row r="2843" spans="1:37" ht="20">
      <c r="A2843" s="106" t="s">
        <v>3907</v>
      </c>
      <c r="B2843" s="106" t="s">
        <v>437</v>
      </c>
      <c r="C2843" s="106" t="s">
        <v>6313</v>
      </c>
      <c r="D2843" s="168">
        <v>2020</v>
      </c>
      <c r="E2843" s="168">
        <v>7</v>
      </c>
      <c r="F2843" s="169">
        <v>0</v>
      </c>
      <c r="G2843" s="212" t="s">
        <v>6314</v>
      </c>
      <c r="H2843" s="212" t="s">
        <v>6314</v>
      </c>
      <c r="I2843" s="106" t="s">
        <v>556</v>
      </c>
      <c r="K2843" s="83" t="s">
        <v>6314</v>
      </c>
      <c r="L2843" s="83" t="s">
        <v>6314</v>
      </c>
      <c r="M2843" s="45" t="str">
        <f>IF(
ISNA(INDEX(resources!E:E,MATCH(B2843,resources!B:B,0))),"fillme",
INDEX(resources!E:E,MATCH(B2843,resources!B:B,0)))</f>
        <v>transfer_purchase</v>
      </c>
      <c r="N2843" s="45">
        <v>1</v>
      </c>
      <c r="O2843" s="83" t="str">
        <f>IFERROR(INDEX(resources!K:K,MATCH(B2843,resources!B:B,0)),"fillme")</f>
        <v>unknown</v>
      </c>
      <c r="P2843" s="89" t="str">
        <f t="shared" si="629"/>
        <v>unknown_2020_7</v>
      </c>
      <c r="Q2843" s="87">
        <f>INDEX(elcc!G:G,MATCH(P2843,elcc!D:D,0))</f>
        <v>0</v>
      </c>
      <c r="R2843" s="89">
        <f t="shared" si="630"/>
        <v>1</v>
      </c>
      <c r="S2843" s="89" t="s">
        <v>6314</v>
      </c>
      <c r="T2843" s="89" t="s">
        <v>6314</v>
      </c>
      <c r="U2843" s="90" t="str">
        <f t="shared" si="631"/>
        <v>ok</v>
      </c>
      <c r="V2843" s="63" t="str">
        <f>INDEX(resources!F:F,MATCH(B2843,resources!B:B,0))</f>
        <v>special</v>
      </c>
      <c r="W2843" s="110">
        <f t="shared" si="632"/>
        <v>0</v>
      </c>
      <c r="X2843" s="110">
        <f t="shared" si="633"/>
        <v>0</v>
      </c>
      <c r="Y2843" s="110" t="str">
        <f t="shared" si="634"/>
        <v>transfer_purchase_raonly_na_CONFIDENTIAL</v>
      </c>
      <c r="Z2843" s="110">
        <f>IF(COUNTIFS($Y$2:Y2843,Y2843)=1,1,0)</f>
        <v>0</v>
      </c>
      <c r="AA2843" s="110">
        <f>SUM($Z$2:Z2843)*Z2843</f>
        <v>0</v>
      </c>
      <c r="AB2843" s="110">
        <f>COUNTIFS(resources!B:B,B2843)</f>
        <v>1</v>
      </c>
      <c r="AC2843" s="110">
        <f t="shared" si="635"/>
        <v>1</v>
      </c>
      <c r="AD2843" s="110">
        <f t="shared" si="636"/>
        <v>1</v>
      </c>
      <c r="AE2843" s="110">
        <f t="shared" si="637"/>
        <v>0</v>
      </c>
      <c r="AF2843" s="110">
        <f t="shared" si="638"/>
        <v>1</v>
      </c>
      <c r="AG2843" s="110">
        <f t="shared" si="639"/>
        <v>0</v>
      </c>
      <c r="AH2843" s="110">
        <f t="shared" si="640"/>
        <v>0</v>
      </c>
      <c r="AI2843" s="110">
        <f t="shared" si="641"/>
        <v>1</v>
      </c>
      <c r="AJ2843" s="100">
        <f>ROW()</f>
        <v>2843</v>
      </c>
      <c r="AK2843" s="100" t="e">
        <f>INDEX('BadRows RECART'!$C$2:$C$1207,MATCH(monthly_gwh_mw!AJ2843,'BadRows RECART'!$D$2:$D$1207,0))</f>
        <v>#N/A</v>
      </c>
    </row>
    <row r="2844" spans="1:37" ht="20">
      <c r="A2844" s="106" t="s">
        <v>3907</v>
      </c>
      <c r="B2844" s="106" t="s">
        <v>437</v>
      </c>
      <c r="C2844" s="106" t="s">
        <v>6313</v>
      </c>
      <c r="D2844" s="168">
        <v>2020</v>
      </c>
      <c r="E2844" s="168">
        <v>8</v>
      </c>
      <c r="F2844" s="169">
        <v>0</v>
      </c>
      <c r="G2844" s="212" t="s">
        <v>6314</v>
      </c>
      <c r="H2844" s="212" t="s">
        <v>6314</v>
      </c>
      <c r="I2844" s="106" t="s">
        <v>556</v>
      </c>
      <c r="K2844" s="83" t="s">
        <v>6314</v>
      </c>
      <c r="L2844" s="83" t="s">
        <v>6314</v>
      </c>
      <c r="M2844" s="45" t="str">
        <f>IF(
ISNA(INDEX(resources!E:E,MATCH(B2844,resources!B:B,0))),"fillme",
INDEX(resources!E:E,MATCH(B2844,resources!B:B,0)))</f>
        <v>transfer_purchase</v>
      </c>
      <c r="N2844" s="45">
        <v>1</v>
      </c>
      <c r="O2844" s="83" t="str">
        <f>IFERROR(INDEX(resources!K:K,MATCH(B2844,resources!B:B,0)),"fillme")</f>
        <v>unknown</v>
      </c>
      <c r="P2844" s="89" t="str">
        <f t="shared" si="629"/>
        <v>unknown_2020_8</v>
      </c>
      <c r="Q2844" s="87">
        <f>INDEX(elcc!G:G,MATCH(P2844,elcc!D:D,0))</f>
        <v>0</v>
      </c>
      <c r="R2844" s="89">
        <f t="shared" si="630"/>
        <v>1</v>
      </c>
      <c r="S2844" s="89" t="s">
        <v>6314</v>
      </c>
      <c r="T2844" s="89" t="s">
        <v>6314</v>
      </c>
      <c r="U2844" s="90" t="str">
        <f t="shared" si="631"/>
        <v>ok</v>
      </c>
      <c r="V2844" s="63" t="str">
        <f>INDEX(resources!F:F,MATCH(B2844,resources!B:B,0))</f>
        <v>special</v>
      </c>
      <c r="W2844" s="110">
        <f t="shared" si="632"/>
        <v>0</v>
      </c>
      <c r="X2844" s="110">
        <f t="shared" si="633"/>
        <v>0</v>
      </c>
      <c r="Y2844" s="110" t="str">
        <f t="shared" si="634"/>
        <v>transfer_purchase_raonly_na_CONFIDENTIAL</v>
      </c>
      <c r="Z2844" s="110">
        <f>IF(COUNTIFS($Y$2:Y2844,Y2844)=1,1,0)</f>
        <v>0</v>
      </c>
      <c r="AA2844" s="110">
        <f>SUM($Z$2:Z2844)*Z2844</f>
        <v>0</v>
      </c>
      <c r="AB2844" s="110">
        <f>COUNTIFS(resources!B:B,B2844)</f>
        <v>1</v>
      </c>
      <c r="AC2844" s="110">
        <f t="shared" si="635"/>
        <v>1</v>
      </c>
      <c r="AD2844" s="110">
        <f t="shared" si="636"/>
        <v>1</v>
      </c>
      <c r="AE2844" s="110">
        <f t="shared" si="637"/>
        <v>0</v>
      </c>
      <c r="AF2844" s="110">
        <f t="shared" si="638"/>
        <v>1</v>
      </c>
      <c r="AG2844" s="110">
        <f t="shared" si="639"/>
        <v>0</v>
      </c>
      <c r="AH2844" s="110">
        <f t="shared" si="640"/>
        <v>0</v>
      </c>
      <c r="AI2844" s="110">
        <f t="shared" si="641"/>
        <v>1</v>
      </c>
      <c r="AJ2844" s="100">
        <f>ROW()</f>
        <v>2844</v>
      </c>
      <c r="AK2844" s="100" t="e">
        <f>INDEX('BadRows RECART'!$C$2:$C$1207,MATCH(monthly_gwh_mw!AJ2844,'BadRows RECART'!$D$2:$D$1207,0))</f>
        <v>#N/A</v>
      </c>
    </row>
    <row r="2845" spans="1:37" ht="20">
      <c r="A2845" s="106" t="s">
        <v>3907</v>
      </c>
      <c r="B2845" s="106" t="s">
        <v>437</v>
      </c>
      <c r="C2845" s="106" t="s">
        <v>6313</v>
      </c>
      <c r="D2845" s="168">
        <v>2020</v>
      </c>
      <c r="E2845" s="168">
        <v>8</v>
      </c>
      <c r="F2845" s="169">
        <v>0</v>
      </c>
      <c r="G2845" s="212" t="s">
        <v>6314</v>
      </c>
      <c r="H2845" s="212" t="s">
        <v>6314</v>
      </c>
      <c r="I2845" s="106" t="s">
        <v>556</v>
      </c>
      <c r="K2845" s="83" t="s">
        <v>6314</v>
      </c>
      <c r="L2845" s="83" t="s">
        <v>6314</v>
      </c>
      <c r="M2845" s="45" t="str">
        <f>IF(
ISNA(INDEX(resources!E:E,MATCH(B2845,resources!B:B,0))),"fillme",
INDEX(resources!E:E,MATCH(B2845,resources!B:B,0)))</f>
        <v>transfer_purchase</v>
      </c>
      <c r="N2845" s="45">
        <v>1</v>
      </c>
      <c r="O2845" s="83" t="str">
        <f>IFERROR(INDEX(resources!K:K,MATCH(B2845,resources!B:B,0)),"fillme")</f>
        <v>unknown</v>
      </c>
      <c r="P2845" s="89" t="str">
        <f t="shared" si="629"/>
        <v>unknown_2020_8</v>
      </c>
      <c r="Q2845" s="87">
        <f>INDEX(elcc!G:G,MATCH(P2845,elcc!D:D,0))</f>
        <v>0</v>
      </c>
      <c r="R2845" s="89">
        <f t="shared" si="630"/>
        <v>1</v>
      </c>
      <c r="S2845" s="89" t="s">
        <v>6314</v>
      </c>
      <c r="T2845" s="89" t="s">
        <v>6314</v>
      </c>
      <c r="U2845" s="90" t="str">
        <f t="shared" si="631"/>
        <v>ok</v>
      </c>
      <c r="V2845" s="63" t="str">
        <f>INDEX(resources!F:F,MATCH(B2845,resources!B:B,0))</f>
        <v>special</v>
      </c>
      <c r="W2845" s="110">
        <f t="shared" si="632"/>
        <v>0</v>
      </c>
      <c r="X2845" s="110">
        <f t="shared" si="633"/>
        <v>0</v>
      </c>
      <c r="Y2845" s="110" t="str">
        <f t="shared" si="634"/>
        <v>transfer_purchase_raonly_na_CONFIDENTIAL</v>
      </c>
      <c r="Z2845" s="110">
        <f>IF(COUNTIFS($Y$2:Y2845,Y2845)=1,1,0)</f>
        <v>0</v>
      </c>
      <c r="AA2845" s="110">
        <f>SUM($Z$2:Z2845)*Z2845</f>
        <v>0</v>
      </c>
      <c r="AB2845" s="110">
        <f>COUNTIFS(resources!B:B,B2845)</f>
        <v>1</v>
      </c>
      <c r="AC2845" s="110">
        <f t="shared" si="635"/>
        <v>1</v>
      </c>
      <c r="AD2845" s="110">
        <f t="shared" si="636"/>
        <v>1</v>
      </c>
      <c r="AE2845" s="110">
        <f t="shared" si="637"/>
        <v>0</v>
      </c>
      <c r="AF2845" s="110">
        <f t="shared" si="638"/>
        <v>1</v>
      </c>
      <c r="AG2845" s="110">
        <f t="shared" si="639"/>
        <v>0</v>
      </c>
      <c r="AH2845" s="110">
        <f t="shared" si="640"/>
        <v>0</v>
      </c>
      <c r="AI2845" s="110">
        <f t="shared" si="641"/>
        <v>1</v>
      </c>
      <c r="AJ2845" s="100">
        <f>ROW()</f>
        <v>2845</v>
      </c>
      <c r="AK2845" s="100" t="e">
        <f>INDEX('BadRows RECART'!$C$2:$C$1207,MATCH(monthly_gwh_mw!AJ2845,'BadRows RECART'!$D$2:$D$1207,0))</f>
        <v>#N/A</v>
      </c>
    </row>
    <row r="2846" spans="1:37" ht="20">
      <c r="A2846" s="106" t="s">
        <v>3907</v>
      </c>
      <c r="B2846" s="106" t="s">
        <v>437</v>
      </c>
      <c r="C2846" s="106" t="s">
        <v>6313</v>
      </c>
      <c r="D2846" s="168">
        <v>2020</v>
      </c>
      <c r="E2846" s="168">
        <v>8</v>
      </c>
      <c r="F2846" s="169">
        <v>0</v>
      </c>
      <c r="G2846" s="212" t="s">
        <v>6314</v>
      </c>
      <c r="H2846" s="212" t="s">
        <v>6314</v>
      </c>
      <c r="I2846" s="106" t="s">
        <v>556</v>
      </c>
      <c r="K2846" s="83" t="s">
        <v>6314</v>
      </c>
      <c r="L2846" s="83" t="s">
        <v>6314</v>
      </c>
      <c r="M2846" s="45" t="str">
        <f>IF(
ISNA(INDEX(resources!E:E,MATCH(B2846,resources!B:B,0))),"fillme",
INDEX(resources!E:E,MATCH(B2846,resources!B:B,0)))</f>
        <v>transfer_purchase</v>
      </c>
      <c r="N2846" s="45">
        <v>1</v>
      </c>
      <c r="O2846" s="83" t="str">
        <f>IFERROR(INDEX(resources!K:K,MATCH(B2846,resources!B:B,0)),"fillme")</f>
        <v>unknown</v>
      </c>
      <c r="P2846" s="89" t="str">
        <f t="shared" si="629"/>
        <v>unknown_2020_8</v>
      </c>
      <c r="Q2846" s="87">
        <f>INDEX(elcc!G:G,MATCH(P2846,elcc!D:D,0))</f>
        <v>0</v>
      </c>
      <c r="R2846" s="89">
        <f t="shared" si="630"/>
        <v>1</v>
      </c>
      <c r="S2846" s="89" t="s">
        <v>6314</v>
      </c>
      <c r="T2846" s="89" t="s">
        <v>6314</v>
      </c>
      <c r="U2846" s="90" t="str">
        <f t="shared" si="631"/>
        <v>ok</v>
      </c>
      <c r="V2846" s="63" t="str">
        <f>INDEX(resources!F:F,MATCH(B2846,resources!B:B,0))</f>
        <v>special</v>
      </c>
      <c r="W2846" s="110">
        <f t="shared" si="632"/>
        <v>0</v>
      </c>
      <c r="X2846" s="110">
        <f t="shared" si="633"/>
        <v>0</v>
      </c>
      <c r="Y2846" s="110" t="str">
        <f t="shared" si="634"/>
        <v>transfer_purchase_raonly_na_CONFIDENTIAL</v>
      </c>
      <c r="Z2846" s="110">
        <f>IF(COUNTIFS($Y$2:Y2846,Y2846)=1,1,0)</f>
        <v>0</v>
      </c>
      <c r="AA2846" s="110">
        <f>SUM($Z$2:Z2846)*Z2846</f>
        <v>0</v>
      </c>
      <c r="AB2846" s="110">
        <f>COUNTIFS(resources!B:B,B2846)</f>
        <v>1</v>
      </c>
      <c r="AC2846" s="110">
        <f t="shared" si="635"/>
        <v>1</v>
      </c>
      <c r="AD2846" s="110">
        <f t="shared" si="636"/>
        <v>1</v>
      </c>
      <c r="AE2846" s="110">
        <f t="shared" si="637"/>
        <v>0</v>
      </c>
      <c r="AF2846" s="110">
        <f t="shared" si="638"/>
        <v>1</v>
      </c>
      <c r="AG2846" s="110">
        <f t="shared" si="639"/>
        <v>0</v>
      </c>
      <c r="AH2846" s="110">
        <f t="shared" si="640"/>
        <v>0</v>
      </c>
      <c r="AI2846" s="110">
        <f t="shared" si="641"/>
        <v>1</v>
      </c>
      <c r="AJ2846" s="100">
        <f>ROW()</f>
        <v>2846</v>
      </c>
      <c r="AK2846" s="100" t="e">
        <f>INDEX('BadRows RECART'!$C$2:$C$1207,MATCH(monthly_gwh_mw!AJ2846,'BadRows RECART'!$D$2:$D$1207,0))</f>
        <v>#N/A</v>
      </c>
    </row>
    <row r="2847" spans="1:37" ht="20">
      <c r="A2847" s="106" t="s">
        <v>3907</v>
      </c>
      <c r="B2847" s="106" t="s">
        <v>437</v>
      </c>
      <c r="C2847" s="106" t="s">
        <v>6313</v>
      </c>
      <c r="D2847" s="168">
        <v>2020</v>
      </c>
      <c r="E2847" s="168">
        <v>9</v>
      </c>
      <c r="F2847" s="169">
        <v>0</v>
      </c>
      <c r="G2847" s="212" t="s">
        <v>6314</v>
      </c>
      <c r="H2847" s="212" t="s">
        <v>6314</v>
      </c>
      <c r="I2847" s="106" t="s">
        <v>556</v>
      </c>
      <c r="K2847" s="83" t="s">
        <v>6314</v>
      </c>
      <c r="L2847" s="83" t="s">
        <v>6314</v>
      </c>
      <c r="M2847" s="45" t="str">
        <f>IF(
ISNA(INDEX(resources!E:E,MATCH(B2847,resources!B:B,0))),"fillme",
INDEX(resources!E:E,MATCH(B2847,resources!B:B,0)))</f>
        <v>transfer_purchase</v>
      </c>
      <c r="N2847" s="45">
        <v>1</v>
      </c>
      <c r="O2847" s="83" t="str">
        <f>IFERROR(INDEX(resources!K:K,MATCH(B2847,resources!B:B,0)),"fillme")</f>
        <v>unknown</v>
      </c>
      <c r="P2847" s="89" t="str">
        <f t="shared" si="629"/>
        <v>unknown_2020_9</v>
      </c>
      <c r="Q2847" s="87">
        <f>INDEX(elcc!G:G,MATCH(P2847,elcc!D:D,0))</f>
        <v>0</v>
      </c>
      <c r="R2847" s="89">
        <f t="shared" si="630"/>
        <v>1</v>
      </c>
      <c r="S2847" s="89" t="s">
        <v>6314</v>
      </c>
      <c r="T2847" s="89" t="s">
        <v>6314</v>
      </c>
      <c r="U2847" s="90" t="str">
        <f t="shared" si="631"/>
        <v>ok</v>
      </c>
      <c r="V2847" s="63" t="str">
        <f>INDEX(resources!F:F,MATCH(B2847,resources!B:B,0))</f>
        <v>special</v>
      </c>
      <c r="W2847" s="110">
        <f t="shared" si="632"/>
        <v>0</v>
      </c>
      <c r="X2847" s="110">
        <f t="shared" si="633"/>
        <v>0</v>
      </c>
      <c r="Y2847" s="110" t="str">
        <f t="shared" si="634"/>
        <v>transfer_purchase_raonly_na_CONFIDENTIAL</v>
      </c>
      <c r="Z2847" s="110">
        <f>IF(COUNTIFS($Y$2:Y2847,Y2847)=1,1,0)</f>
        <v>0</v>
      </c>
      <c r="AA2847" s="110">
        <f>SUM($Z$2:Z2847)*Z2847</f>
        <v>0</v>
      </c>
      <c r="AB2847" s="110">
        <f>COUNTIFS(resources!B:B,B2847)</f>
        <v>1</v>
      </c>
      <c r="AC2847" s="110">
        <f t="shared" si="635"/>
        <v>1</v>
      </c>
      <c r="AD2847" s="110">
        <f t="shared" si="636"/>
        <v>1</v>
      </c>
      <c r="AE2847" s="110">
        <f t="shared" si="637"/>
        <v>0</v>
      </c>
      <c r="AF2847" s="110">
        <f t="shared" si="638"/>
        <v>1</v>
      </c>
      <c r="AG2847" s="110">
        <f t="shared" si="639"/>
        <v>0</v>
      </c>
      <c r="AH2847" s="110">
        <f t="shared" si="640"/>
        <v>0</v>
      </c>
      <c r="AI2847" s="110">
        <f t="shared" si="641"/>
        <v>1</v>
      </c>
      <c r="AJ2847" s="100">
        <f>ROW()</f>
        <v>2847</v>
      </c>
      <c r="AK2847" s="100" t="e">
        <f>INDEX('BadRows RECART'!$C$2:$C$1207,MATCH(monthly_gwh_mw!AJ2847,'BadRows RECART'!$D$2:$D$1207,0))</f>
        <v>#N/A</v>
      </c>
    </row>
    <row r="2848" spans="1:37" ht="20">
      <c r="A2848" s="106" t="s">
        <v>3907</v>
      </c>
      <c r="B2848" s="106" t="s">
        <v>437</v>
      </c>
      <c r="C2848" s="106" t="s">
        <v>6313</v>
      </c>
      <c r="D2848" s="168">
        <v>2020</v>
      </c>
      <c r="E2848" s="168">
        <v>9</v>
      </c>
      <c r="F2848" s="169">
        <v>0</v>
      </c>
      <c r="G2848" s="212" t="s">
        <v>6314</v>
      </c>
      <c r="H2848" s="212" t="s">
        <v>6314</v>
      </c>
      <c r="I2848" s="106" t="s">
        <v>556</v>
      </c>
      <c r="K2848" s="83" t="s">
        <v>6314</v>
      </c>
      <c r="L2848" s="83" t="s">
        <v>6314</v>
      </c>
      <c r="M2848" s="45" t="str">
        <f>IF(
ISNA(INDEX(resources!E:E,MATCH(B2848,resources!B:B,0))),"fillme",
INDEX(resources!E:E,MATCH(B2848,resources!B:B,0)))</f>
        <v>transfer_purchase</v>
      </c>
      <c r="N2848" s="45">
        <v>1</v>
      </c>
      <c r="O2848" s="83" t="str">
        <f>IFERROR(INDEX(resources!K:K,MATCH(B2848,resources!B:B,0)),"fillme")</f>
        <v>unknown</v>
      </c>
      <c r="P2848" s="89" t="str">
        <f t="shared" si="629"/>
        <v>unknown_2020_9</v>
      </c>
      <c r="Q2848" s="87">
        <f>INDEX(elcc!G:G,MATCH(P2848,elcc!D:D,0))</f>
        <v>0</v>
      </c>
      <c r="R2848" s="89">
        <f t="shared" si="630"/>
        <v>1</v>
      </c>
      <c r="S2848" s="89" t="s">
        <v>6314</v>
      </c>
      <c r="T2848" s="89" t="s">
        <v>6314</v>
      </c>
      <c r="U2848" s="90" t="str">
        <f t="shared" si="631"/>
        <v>ok</v>
      </c>
      <c r="V2848" s="63" t="str">
        <f>INDEX(resources!F:F,MATCH(B2848,resources!B:B,0))</f>
        <v>special</v>
      </c>
      <c r="W2848" s="110">
        <f t="shared" si="632"/>
        <v>0</v>
      </c>
      <c r="X2848" s="110">
        <f t="shared" si="633"/>
        <v>0</v>
      </c>
      <c r="Y2848" s="110" t="str">
        <f t="shared" si="634"/>
        <v>transfer_purchase_raonly_na_CONFIDENTIAL</v>
      </c>
      <c r="Z2848" s="110">
        <f>IF(COUNTIFS($Y$2:Y2848,Y2848)=1,1,0)</f>
        <v>0</v>
      </c>
      <c r="AA2848" s="110">
        <f>SUM($Z$2:Z2848)*Z2848</f>
        <v>0</v>
      </c>
      <c r="AB2848" s="110">
        <f>COUNTIFS(resources!B:B,B2848)</f>
        <v>1</v>
      </c>
      <c r="AC2848" s="110">
        <f t="shared" si="635"/>
        <v>1</v>
      </c>
      <c r="AD2848" s="110">
        <f t="shared" si="636"/>
        <v>1</v>
      </c>
      <c r="AE2848" s="110">
        <f t="shared" si="637"/>
        <v>0</v>
      </c>
      <c r="AF2848" s="110">
        <f t="shared" si="638"/>
        <v>1</v>
      </c>
      <c r="AG2848" s="110">
        <f t="shared" si="639"/>
        <v>0</v>
      </c>
      <c r="AH2848" s="110">
        <f t="shared" si="640"/>
        <v>0</v>
      </c>
      <c r="AI2848" s="110">
        <f t="shared" si="641"/>
        <v>1</v>
      </c>
      <c r="AJ2848" s="100">
        <f>ROW()</f>
        <v>2848</v>
      </c>
      <c r="AK2848" s="100" t="e">
        <f>INDEX('BadRows RECART'!$C$2:$C$1207,MATCH(monthly_gwh_mw!AJ2848,'BadRows RECART'!$D$2:$D$1207,0))</f>
        <v>#N/A</v>
      </c>
    </row>
    <row r="2849" spans="1:37" ht="20">
      <c r="A2849" s="106" t="s">
        <v>3907</v>
      </c>
      <c r="B2849" s="106" t="s">
        <v>437</v>
      </c>
      <c r="C2849" s="106" t="s">
        <v>6313</v>
      </c>
      <c r="D2849" s="168">
        <v>2020</v>
      </c>
      <c r="E2849" s="168">
        <v>9</v>
      </c>
      <c r="F2849" s="169">
        <v>0</v>
      </c>
      <c r="G2849" s="212" t="s">
        <v>6314</v>
      </c>
      <c r="H2849" s="212" t="s">
        <v>6314</v>
      </c>
      <c r="I2849" s="106" t="s">
        <v>556</v>
      </c>
      <c r="K2849" s="83" t="s">
        <v>6314</v>
      </c>
      <c r="L2849" s="83" t="s">
        <v>6314</v>
      </c>
      <c r="M2849" s="45" t="str">
        <f>IF(
ISNA(INDEX(resources!E:E,MATCH(B2849,resources!B:B,0))),"fillme",
INDEX(resources!E:E,MATCH(B2849,resources!B:B,0)))</f>
        <v>transfer_purchase</v>
      </c>
      <c r="N2849" s="45">
        <v>1</v>
      </c>
      <c r="O2849" s="83" t="str">
        <f>IFERROR(INDEX(resources!K:K,MATCH(B2849,resources!B:B,0)),"fillme")</f>
        <v>unknown</v>
      </c>
      <c r="P2849" s="89" t="str">
        <f t="shared" si="629"/>
        <v>unknown_2020_9</v>
      </c>
      <c r="Q2849" s="87">
        <f>INDEX(elcc!G:G,MATCH(P2849,elcc!D:D,0))</f>
        <v>0</v>
      </c>
      <c r="R2849" s="89">
        <f t="shared" si="630"/>
        <v>1</v>
      </c>
      <c r="S2849" s="89" t="s">
        <v>6314</v>
      </c>
      <c r="T2849" s="89" t="s">
        <v>6314</v>
      </c>
      <c r="U2849" s="90" t="str">
        <f t="shared" si="631"/>
        <v>ok</v>
      </c>
      <c r="V2849" s="63" t="str">
        <f>INDEX(resources!F:F,MATCH(B2849,resources!B:B,0))</f>
        <v>special</v>
      </c>
      <c r="W2849" s="110">
        <f t="shared" si="632"/>
        <v>0</v>
      </c>
      <c r="X2849" s="110">
        <f t="shared" si="633"/>
        <v>0</v>
      </c>
      <c r="Y2849" s="110" t="str">
        <f t="shared" si="634"/>
        <v>transfer_purchase_raonly_na_CONFIDENTIAL</v>
      </c>
      <c r="Z2849" s="110">
        <f>IF(COUNTIFS($Y$2:Y2849,Y2849)=1,1,0)</f>
        <v>0</v>
      </c>
      <c r="AA2849" s="110">
        <f>SUM($Z$2:Z2849)*Z2849</f>
        <v>0</v>
      </c>
      <c r="AB2849" s="110">
        <f>COUNTIFS(resources!B:B,B2849)</f>
        <v>1</v>
      </c>
      <c r="AC2849" s="110">
        <f t="shared" si="635"/>
        <v>1</v>
      </c>
      <c r="AD2849" s="110">
        <f t="shared" si="636"/>
        <v>1</v>
      </c>
      <c r="AE2849" s="110">
        <f t="shared" si="637"/>
        <v>0</v>
      </c>
      <c r="AF2849" s="110">
        <f t="shared" si="638"/>
        <v>1</v>
      </c>
      <c r="AG2849" s="110">
        <f t="shared" si="639"/>
        <v>0</v>
      </c>
      <c r="AH2849" s="110">
        <f t="shared" si="640"/>
        <v>0</v>
      </c>
      <c r="AI2849" s="110">
        <f t="shared" si="641"/>
        <v>1</v>
      </c>
      <c r="AJ2849" s="100">
        <f>ROW()</f>
        <v>2849</v>
      </c>
      <c r="AK2849" s="100" t="e">
        <f>INDEX('BadRows RECART'!$C$2:$C$1207,MATCH(monthly_gwh_mw!AJ2849,'BadRows RECART'!$D$2:$D$1207,0))</f>
        <v>#N/A</v>
      </c>
    </row>
    <row r="2850" spans="1:37" ht="20">
      <c r="A2850" s="106" t="s">
        <v>3907</v>
      </c>
      <c r="B2850" s="106" t="s">
        <v>437</v>
      </c>
      <c r="C2850" s="106" t="s">
        <v>6313</v>
      </c>
      <c r="D2850" s="168">
        <v>2020</v>
      </c>
      <c r="E2850" s="168">
        <v>7</v>
      </c>
      <c r="F2850" s="169">
        <v>0</v>
      </c>
      <c r="G2850" s="212" t="s">
        <v>6314</v>
      </c>
      <c r="H2850" s="212" t="s">
        <v>6314</v>
      </c>
      <c r="I2850" s="106" t="s">
        <v>556</v>
      </c>
      <c r="K2850" s="83" t="s">
        <v>6314</v>
      </c>
      <c r="L2850" s="83" t="s">
        <v>6314</v>
      </c>
      <c r="M2850" s="45" t="str">
        <f>IF(
ISNA(INDEX(resources!E:E,MATCH(B2850,resources!B:B,0))),"fillme",
INDEX(resources!E:E,MATCH(B2850,resources!B:B,0)))</f>
        <v>transfer_purchase</v>
      </c>
      <c r="N2850" s="45">
        <v>1</v>
      </c>
      <c r="O2850" s="83" t="str">
        <f>IFERROR(INDEX(resources!K:K,MATCH(B2850,resources!B:B,0)),"fillme")</f>
        <v>unknown</v>
      </c>
      <c r="P2850" s="89" t="str">
        <f t="shared" si="629"/>
        <v>unknown_2020_7</v>
      </c>
      <c r="Q2850" s="87">
        <f>INDEX(elcc!G:G,MATCH(P2850,elcc!D:D,0))</f>
        <v>0</v>
      </c>
      <c r="R2850" s="89">
        <f t="shared" si="630"/>
        <v>1</v>
      </c>
      <c r="S2850" s="89" t="s">
        <v>6314</v>
      </c>
      <c r="T2850" s="89" t="s">
        <v>6314</v>
      </c>
      <c r="U2850" s="90" t="str">
        <f t="shared" si="631"/>
        <v>ok</v>
      </c>
      <c r="V2850" s="63" t="str">
        <f>INDEX(resources!F:F,MATCH(B2850,resources!B:B,0))</f>
        <v>special</v>
      </c>
      <c r="W2850" s="110">
        <f t="shared" si="632"/>
        <v>0</v>
      </c>
      <c r="X2850" s="110">
        <f t="shared" si="633"/>
        <v>0</v>
      </c>
      <c r="Y2850" s="110" t="str">
        <f t="shared" si="634"/>
        <v>transfer_purchase_raonly_na_CONFIDENTIAL</v>
      </c>
      <c r="Z2850" s="110">
        <f>IF(COUNTIFS($Y$2:Y2850,Y2850)=1,1,0)</f>
        <v>0</v>
      </c>
      <c r="AA2850" s="110">
        <f>SUM($Z$2:Z2850)*Z2850</f>
        <v>0</v>
      </c>
      <c r="AB2850" s="110">
        <f>COUNTIFS(resources!B:B,B2850)</f>
        <v>1</v>
      </c>
      <c r="AC2850" s="110">
        <f t="shared" si="635"/>
        <v>1</v>
      </c>
      <c r="AD2850" s="110">
        <f t="shared" si="636"/>
        <v>1</v>
      </c>
      <c r="AE2850" s="110">
        <f t="shared" si="637"/>
        <v>0</v>
      </c>
      <c r="AF2850" s="110">
        <f t="shared" si="638"/>
        <v>1</v>
      </c>
      <c r="AG2850" s="110">
        <f t="shared" si="639"/>
        <v>0</v>
      </c>
      <c r="AH2850" s="110">
        <f t="shared" si="640"/>
        <v>0</v>
      </c>
      <c r="AI2850" s="110">
        <f t="shared" si="641"/>
        <v>1</v>
      </c>
      <c r="AJ2850" s="100">
        <f>ROW()</f>
        <v>2850</v>
      </c>
      <c r="AK2850" s="100" t="e">
        <f>INDEX('BadRows RECART'!$C$2:$C$1207,MATCH(monthly_gwh_mw!AJ2850,'BadRows RECART'!$D$2:$D$1207,0))</f>
        <v>#N/A</v>
      </c>
    </row>
    <row r="2851" spans="1:37" ht="20">
      <c r="A2851" s="106" t="s">
        <v>3907</v>
      </c>
      <c r="B2851" s="106" t="s">
        <v>437</v>
      </c>
      <c r="C2851" s="106" t="s">
        <v>6313</v>
      </c>
      <c r="D2851" s="168">
        <v>2020</v>
      </c>
      <c r="E2851" s="168">
        <v>8</v>
      </c>
      <c r="F2851" s="169">
        <v>0</v>
      </c>
      <c r="G2851" s="212" t="s">
        <v>6314</v>
      </c>
      <c r="H2851" s="212" t="s">
        <v>6314</v>
      </c>
      <c r="I2851" s="106" t="s">
        <v>556</v>
      </c>
      <c r="K2851" s="83" t="s">
        <v>6314</v>
      </c>
      <c r="L2851" s="83" t="s">
        <v>6314</v>
      </c>
      <c r="M2851" s="45" t="str">
        <f>IF(
ISNA(INDEX(resources!E:E,MATCH(B2851,resources!B:B,0))),"fillme",
INDEX(resources!E:E,MATCH(B2851,resources!B:B,0)))</f>
        <v>transfer_purchase</v>
      </c>
      <c r="N2851" s="45">
        <v>1</v>
      </c>
      <c r="O2851" s="83" t="str">
        <f>IFERROR(INDEX(resources!K:K,MATCH(B2851,resources!B:B,0)),"fillme")</f>
        <v>unknown</v>
      </c>
      <c r="P2851" s="89" t="str">
        <f t="shared" si="629"/>
        <v>unknown_2020_8</v>
      </c>
      <c r="Q2851" s="87">
        <f>INDEX(elcc!G:G,MATCH(P2851,elcc!D:D,0))</f>
        <v>0</v>
      </c>
      <c r="R2851" s="89">
        <f t="shared" si="630"/>
        <v>1</v>
      </c>
      <c r="S2851" s="89" t="s">
        <v>6314</v>
      </c>
      <c r="T2851" s="89" t="s">
        <v>6314</v>
      </c>
      <c r="U2851" s="90" t="str">
        <f t="shared" si="631"/>
        <v>ok</v>
      </c>
      <c r="V2851" s="63" t="str">
        <f>INDEX(resources!F:F,MATCH(B2851,resources!B:B,0))</f>
        <v>special</v>
      </c>
      <c r="W2851" s="110">
        <f t="shared" si="632"/>
        <v>0</v>
      </c>
      <c r="X2851" s="110">
        <f t="shared" si="633"/>
        <v>0</v>
      </c>
      <c r="Y2851" s="110" t="str">
        <f t="shared" si="634"/>
        <v>transfer_purchase_raonly_na_CONFIDENTIAL</v>
      </c>
      <c r="Z2851" s="110">
        <f>IF(COUNTIFS($Y$2:Y2851,Y2851)=1,1,0)</f>
        <v>0</v>
      </c>
      <c r="AA2851" s="110">
        <f>SUM($Z$2:Z2851)*Z2851</f>
        <v>0</v>
      </c>
      <c r="AB2851" s="110">
        <f>COUNTIFS(resources!B:B,B2851)</f>
        <v>1</v>
      </c>
      <c r="AC2851" s="110">
        <f t="shared" si="635"/>
        <v>1</v>
      </c>
      <c r="AD2851" s="110">
        <f t="shared" si="636"/>
        <v>1</v>
      </c>
      <c r="AE2851" s="110">
        <f t="shared" si="637"/>
        <v>0</v>
      </c>
      <c r="AF2851" s="110">
        <f t="shared" si="638"/>
        <v>1</v>
      </c>
      <c r="AG2851" s="110">
        <f t="shared" si="639"/>
        <v>0</v>
      </c>
      <c r="AH2851" s="110">
        <f t="shared" si="640"/>
        <v>0</v>
      </c>
      <c r="AI2851" s="110">
        <f t="shared" si="641"/>
        <v>1</v>
      </c>
      <c r="AJ2851" s="100">
        <f>ROW()</f>
        <v>2851</v>
      </c>
      <c r="AK2851" s="100" t="e">
        <f>INDEX('BadRows RECART'!$C$2:$C$1207,MATCH(monthly_gwh_mw!AJ2851,'BadRows RECART'!$D$2:$D$1207,0))</f>
        <v>#N/A</v>
      </c>
    </row>
    <row r="2852" spans="1:37" ht="20">
      <c r="A2852" s="106" t="s">
        <v>3907</v>
      </c>
      <c r="B2852" s="106" t="s">
        <v>437</v>
      </c>
      <c r="C2852" s="106" t="s">
        <v>6313</v>
      </c>
      <c r="D2852" s="168">
        <v>2020</v>
      </c>
      <c r="E2852" s="168">
        <v>9</v>
      </c>
      <c r="F2852" s="169">
        <v>0</v>
      </c>
      <c r="G2852" s="212" t="s">
        <v>6314</v>
      </c>
      <c r="H2852" s="212" t="s">
        <v>6314</v>
      </c>
      <c r="I2852" s="106" t="s">
        <v>556</v>
      </c>
      <c r="K2852" s="83" t="s">
        <v>6314</v>
      </c>
      <c r="L2852" s="83" t="s">
        <v>6314</v>
      </c>
      <c r="M2852" s="45" t="str">
        <f>IF(
ISNA(INDEX(resources!E:E,MATCH(B2852,resources!B:B,0))),"fillme",
INDEX(resources!E:E,MATCH(B2852,resources!B:B,0)))</f>
        <v>transfer_purchase</v>
      </c>
      <c r="N2852" s="45">
        <v>1</v>
      </c>
      <c r="O2852" s="83" t="str">
        <f>IFERROR(INDEX(resources!K:K,MATCH(B2852,resources!B:B,0)),"fillme")</f>
        <v>unknown</v>
      </c>
      <c r="P2852" s="89" t="str">
        <f t="shared" si="629"/>
        <v>unknown_2020_9</v>
      </c>
      <c r="Q2852" s="87">
        <f>INDEX(elcc!G:G,MATCH(P2852,elcc!D:D,0))</f>
        <v>0</v>
      </c>
      <c r="R2852" s="89">
        <f t="shared" si="630"/>
        <v>1</v>
      </c>
      <c r="S2852" s="89" t="s">
        <v>6314</v>
      </c>
      <c r="T2852" s="89" t="s">
        <v>6314</v>
      </c>
      <c r="U2852" s="90" t="str">
        <f t="shared" si="631"/>
        <v>ok</v>
      </c>
      <c r="V2852" s="63" t="str">
        <f>INDEX(resources!F:F,MATCH(B2852,resources!B:B,0))</f>
        <v>special</v>
      </c>
      <c r="W2852" s="110">
        <f t="shared" si="632"/>
        <v>0</v>
      </c>
      <c r="X2852" s="110">
        <f t="shared" si="633"/>
        <v>0</v>
      </c>
      <c r="Y2852" s="110" t="str">
        <f t="shared" si="634"/>
        <v>transfer_purchase_raonly_na_CONFIDENTIAL</v>
      </c>
      <c r="Z2852" s="110">
        <f>IF(COUNTIFS($Y$2:Y2852,Y2852)=1,1,0)</f>
        <v>0</v>
      </c>
      <c r="AA2852" s="110">
        <f>SUM($Z$2:Z2852)*Z2852</f>
        <v>0</v>
      </c>
      <c r="AB2852" s="110">
        <f>COUNTIFS(resources!B:B,B2852)</f>
        <v>1</v>
      </c>
      <c r="AC2852" s="110">
        <f t="shared" si="635"/>
        <v>1</v>
      </c>
      <c r="AD2852" s="110">
        <f t="shared" si="636"/>
        <v>1</v>
      </c>
      <c r="AE2852" s="110">
        <f t="shared" si="637"/>
        <v>0</v>
      </c>
      <c r="AF2852" s="110">
        <f t="shared" si="638"/>
        <v>1</v>
      </c>
      <c r="AG2852" s="110">
        <f t="shared" si="639"/>
        <v>0</v>
      </c>
      <c r="AH2852" s="110">
        <f t="shared" si="640"/>
        <v>0</v>
      </c>
      <c r="AI2852" s="110">
        <f t="shared" si="641"/>
        <v>1</v>
      </c>
      <c r="AJ2852" s="100">
        <f>ROW()</f>
        <v>2852</v>
      </c>
      <c r="AK2852" s="100" t="e">
        <f>INDEX('BadRows RECART'!$C$2:$C$1207,MATCH(monthly_gwh_mw!AJ2852,'BadRows RECART'!$D$2:$D$1207,0))</f>
        <v>#N/A</v>
      </c>
    </row>
    <row r="2853" spans="1:37" ht="20">
      <c r="A2853" s="106" t="s">
        <v>3907</v>
      </c>
      <c r="B2853" s="106" t="s">
        <v>437</v>
      </c>
      <c r="C2853" s="106" t="s">
        <v>6313</v>
      </c>
      <c r="D2853" s="168">
        <v>2020</v>
      </c>
      <c r="E2853" s="168">
        <v>10</v>
      </c>
      <c r="F2853" s="169">
        <v>0</v>
      </c>
      <c r="G2853" s="212" t="s">
        <v>6314</v>
      </c>
      <c r="H2853" s="212" t="s">
        <v>6314</v>
      </c>
      <c r="I2853" s="106" t="s">
        <v>556</v>
      </c>
      <c r="K2853" s="83" t="s">
        <v>6314</v>
      </c>
      <c r="L2853" s="83" t="s">
        <v>6314</v>
      </c>
      <c r="M2853" s="45" t="str">
        <f>IF(
ISNA(INDEX(resources!E:E,MATCH(B2853,resources!B:B,0))),"fillme",
INDEX(resources!E:E,MATCH(B2853,resources!B:B,0)))</f>
        <v>transfer_purchase</v>
      </c>
      <c r="N2853" s="45">
        <v>1</v>
      </c>
      <c r="O2853" s="83" t="str">
        <f>IFERROR(INDEX(resources!K:K,MATCH(B2853,resources!B:B,0)),"fillme")</f>
        <v>unknown</v>
      </c>
      <c r="P2853" s="89" t="str">
        <f t="shared" si="629"/>
        <v>unknown_2020_10</v>
      </c>
      <c r="Q2853" s="87">
        <f>INDEX(elcc!G:G,MATCH(P2853,elcc!D:D,0))</f>
        <v>0</v>
      </c>
      <c r="R2853" s="89">
        <f t="shared" si="630"/>
        <v>1</v>
      </c>
      <c r="S2853" s="89" t="s">
        <v>6314</v>
      </c>
      <c r="T2853" s="89" t="s">
        <v>6314</v>
      </c>
      <c r="U2853" s="90" t="str">
        <f t="shared" si="631"/>
        <v>ok</v>
      </c>
      <c r="V2853" s="63" t="str">
        <f>INDEX(resources!F:F,MATCH(B2853,resources!B:B,0))</f>
        <v>special</v>
      </c>
      <c r="W2853" s="110">
        <f t="shared" si="632"/>
        <v>0</v>
      </c>
      <c r="X2853" s="110">
        <f t="shared" si="633"/>
        <v>0</v>
      </c>
      <c r="Y2853" s="110" t="str">
        <f t="shared" si="634"/>
        <v>transfer_purchase_raonly_na_CONFIDENTIAL</v>
      </c>
      <c r="Z2853" s="110">
        <f>IF(COUNTIFS($Y$2:Y2853,Y2853)=1,1,0)</f>
        <v>0</v>
      </c>
      <c r="AA2853" s="110">
        <f>SUM($Z$2:Z2853)*Z2853</f>
        <v>0</v>
      </c>
      <c r="AB2853" s="110">
        <f>COUNTIFS(resources!B:B,B2853)</f>
        <v>1</v>
      </c>
      <c r="AC2853" s="110">
        <f t="shared" si="635"/>
        <v>1</v>
      </c>
      <c r="AD2853" s="110">
        <f t="shared" si="636"/>
        <v>1</v>
      </c>
      <c r="AE2853" s="110">
        <f t="shared" si="637"/>
        <v>0</v>
      </c>
      <c r="AF2853" s="110">
        <f t="shared" si="638"/>
        <v>1</v>
      </c>
      <c r="AG2853" s="110">
        <f t="shared" si="639"/>
        <v>0</v>
      </c>
      <c r="AH2853" s="110">
        <f t="shared" si="640"/>
        <v>0</v>
      </c>
      <c r="AI2853" s="110">
        <f t="shared" si="641"/>
        <v>1</v>
      </c>
      <c r="AJ2853" s="100">
        <f>ROW()</f>
        <v>2853</v>
      </c>
      <c r="AK2853" s="100" t="e">
        <f>INDEX('BadRows RECART'!$C$2:$C$1207,MATCH(monthly_gwh_mw!AJ2853,'BadRows RECART'!$D$2:$D$1207,0))</f>
        <v>#N/A</v>
      </c>
    </row>
    <row r="2854" spans="1:37" ht="20">
      <c r="A2854" s="106" t="s">
        <v>3907</v>
      </c>
      <c r="B2854" s="106" t="s">
        <v>437</v>
      </c>
      <c r="C2854" s="106" t="s">
        <v>6313</v>
      </c>
      <c r="D2854" s="168">
        <v>2020</v>
      </c>
      <c r="E2854" s="168">
        <v>1</v>
      </c>
      <c r="F2854" s="169">
        <v>0</v>
      </c>
      <c r="G2854" s="212" t="s">
        <v>6314</v>
      </c>
      <c r="H2854" s="212" t="s">
        <v>6314</v>
      </c>
      <c r="I2854" s="106" t="s">
        <v>556</v>
      </c>
      <c r="K2854" s="83" t="s">
        <v>6314</v>
      </c>
      <c r="L2854" s="83" t="s">
        <v>6314</v>
      </c>
      <c r="M2854" s="45" t="str">
        <f>IF(
ISNA(INDEX(resources!E:E,MATCH(B2854,resources!B:B,0))),"fillme",
INDEX(resources!E:E,MATCH(B2854,resources!B:B,0)))</f>
        <v>transfer_purchase</v>
      </c>
      <c r="N2854" s="45">
        <v>1</v>
      </c>
      <c r="O2854" s="83" t="str">
        <f>IFERROR(INDEX(resources!K:K,MATCH(B2854,resources!B:B,0)),"fillme")</f>
        <v>unknown</v>
      </c>
      <c r="P2854" s="89" t="str">
        <f t="shared" si="629"/>
        <v>unknown_2020_1</v>
      </c>
      <c r="Q2854" s="87">
        <f>INDEX(elcc!G:G,MATCH(P2854,elcc!D:D,0))</f>
        <v>0</v>
      </c>
      <c r="R2854" s="89">
        <f t="shared" si="630"/>
        <v>1</v>
      </c>
      <c r="S2854" s="89" t="s">
        <v>6314</v>
      </c>
      <c r="T2854" s="89" t="s">
        <v>6314</v>
      </c>
      <c r="U2854" s="90" t="str">
        <f t="shared" si="631"/>
        <v>ok</v>
      </c>
      <c r="V2854" s="63" t="str">
        <f>INDEX(resources!F:F,MATCH(B2854,resources!B:B,0))</f>
        <v>special</v>
      </c>
      <c r="W2854" s="110">
        <f t="shared" si="632"/>
        <v>0</v>
      </c>
      <c r="X2854" s="110">
        <f t="shared" si="633"/>
        <v>0</v>
      </c>
      <c r="Y2854" s="110" t="str">
        <f t="shared" si="634"/>
        <v>transfer_purchase_raonly_na_CONFIDENTIAL</v>
      </c>
      <c r="Z2854" s="110">
        <f>IF(COUNTIFS($Y$2:Y2854,Y2854)=1,1,0)</f>
        <v>0</v>
      </c>
      <c r="AA2854" s="110">
        <f>SUM($Z$2:Z2854)*Z2854</f>
        <v>0</v>
      </c>
      <c r="AB2854" s="110">
        <f>COUNTIFS(resources!B:B,B2854)</f>
        <v>1</v>
      </c>
      <c r="AC2854" s="110">
        <f t="shared" si="635"/>
        <v>1</v>
      </c>
      <c r="AD2854" s="110">
        <f t="shared" si="636"/>
        <v>1</v>
      </c>
      <c r="AE2854" s="110">
        <f t="shared" si="637"/>
        <v>0</v>
      </c>
      <c r="AF2854" s="110">
        <f t="shared" si="638"/>
        <v>1</v>
      </c>
      <c r="AG2854" s="110">
        <f t="shared" si="639"/>
        <v>0</v>
      </c>
      <c r="AH2854" s="110">
        <f t="shared" si="640"/>
        <v>0</v>
      </c>
      <c r="AI2854" s="110">
        <f t="shared" si="641"/>
        <v>1</v>
      </c>
      <c r="AJ2854" s="100">
        <f>ROW()</f>
        <v>2854</v>
      </c>
      <c r="AK2854" s="100" t="e">
        <f>INDEX('BadRows RECART'!$C$2:$C$1207,MATCH(monthly_gwh_mw!AJ2854,'BadRows RECART'!$D$2:$D$1207,0))</f>
        <v>#N/A</v>
      </c>
    </row>
    <row r="2855" spans="1:37" ht="20">
      <c r="A2855" s="106" t="s">
        <v>3907</v>
      </c>
      <c r="B2855" s="106" t="s">
        <v>437</v>
      </c>
      <c r="C2855" s="106" t="s">
        <v>6313</v>
      </c>
      <c r="D2855" s="168">
        <v>2020</v>
      </c>
      <c r="E2855" s="168">
        <v>1</v>
      </c>
      <c r="F2855" s="169">
        <v>0</v>
      </c>
      <c r="G2855" s="212" t="s">
        <v>6314</v>
      </c>
      <c r="H2855" s="212" t="s">
        <v>6314</v>
      </c>
      <c r="I2855" s="106" t="s">
        <v>556</v>
      </c>
      <c r="K2855" s="83" t="s">
        <v>6314</v>
      </c>
      <c r="L2855" s="83" t="s">
        <v>6314</v>
      </c>
      <c r="M2855" s="45" t="str">
        <f>IF(
ISNA(INDEX(resources!E:E,MATCH(B2855,resources!B:B,0))),"fillme",
INDEX(resources!E:E,MATCH(B2855,resources!B:B,0)))</f>
        <v>transfer_purchase</v>
      </c>
      <c r="N2855" s="45">
        <v>1</v>
      </c>
      <c r="O2855" s="83" t="str">
        <f>IFERROR(INDEX(resources!K:K,MATCH(B2855,resources!B:B,0)),"fillme")</f>
        <v>unknown</v>
      </c>
      <c r="P2855" s="89" t="str">
        <f t="shared" si="629"/>
        <v>unknown_2020_1</v>
      </c>
      <c r="Q2855" s="87">
        <f>INDEX(elcc!G:G,MATCH(P2855,elcc!D:D,0))</f>
        <v>0</v>
      </c>
      <c r="R2855" s="89">
        <f t="shared" si="630"/>
        <v>1</v>
      </c>
      <c r="S2855" s="89" t="s">
        <v>6314</v>
      </c>
      <c r="T2855" s="89" t="s">
        <v>6314</v>
      </c>
      <c r="U2855" s="90" t="str">
        <f t="shared" si="631"/>
        <v>ok</v>
      </c>
      <c r="V2855" s="63" t="str">
        <f>INDEX(resources!F:F,MATCH(B2855,resources!B:B,0))</f>
        <v>special</v>
      </c>
      <c r="W2855" s="110">
        <f t="shared" si="632"/>
        <v>0</v>
      </c>
      <c r="X2855" s="110">
        <f t="shared" si="633"/>
        <v>0</v>
      </c>
      <c r="Y2855" s="110" t="str">
        <f t="shared" si="634"/>
        <v>transfer_purchase_raonly_na_CONFIDENTIAL</v>
      </c>
      <c r="Z2855" s="110">
        <f>IF(COUNTIFS($Y$2:Y2855,Y2855)=1,1,0)</f>
        <v>0</v>
      </c>
      <c r="AA2855" s="110">
        <f>SUM($Z$2:Z2855)*Z2855</f>
        <v>0</v>
      </c>
      <c r="AB2855" s="110">
        <f>COUNTIFS(resources!B:B,B2855)</f>
        <v>1</v>
      </c>
      <c r="AC2855" s="110">
        <f t="shared" si="635"/>
        <v>1</v>
      </c>
      <c r="AD2855" s="110">
        <f t="shared" si="636"/>
        <v>1</v>
      </c>
      <c r="AE2855" s="110">
        <f t="shared" si="637"/>
        <v>0</v>
      </c>
      <c r="AF2855" s="110">
        <f t="shared" si="638"/>
        <v>1</v>
      </c>
      <c r="AG2855" s="110">
        <f t="shared" si="639"/>
        <v>0</v>
      </c>
      <c r="AH2855" s="110">
        <f t="shared" si="640"/>
        <v>0</v>
      </c>
      <c r="AI2855" s="110">
        <f t="shared" si="641"/>
        <v>1</v>
      </c>
      <c r="AJ2855" s="100">
        <f>ROW()</f>
        <v>2855</v>
      </c>
      <c r="AK2855" s="100" t="e">
        <f>INDEX('BadRows RECART'!$C$2:$C$1207,MATCH(monthly_gwh_mw!AJ2855,'BadRows RECART'!$D$2:$D$1207,0))</f>
        <v>#N/A</v>
      </c>
    </row>
    <row r="2856" spans="1:37" ht="20">
      <c r="A2856" s="106" t="s">
        <v>3907</v>
      </c>
      <c r="B2856" s="106" t="s">
        <v>437</v>
      </c>
      <c r="C2856" s="106" t="s">
        <v>6313</v>
      </c>
      <c r="D2856" s="168">
        <v>2020</v>
      </c>
      <c r="E2856" s="168">
        <v>1</v>
      </c>
      <c r="F2856" s="169">
        <v>0</v>
      </c>
      <c r="G2856" s="212" t="s">
        <v>6314</v>
      </c>
      <c r="H2856" s="212" t="s">
        <v>6314</v>
      </c>
      <c r="I2856" s="106" t="s">
        <v>556</v>
      </c>
      <c r="K2856" s="83" t="s">
        <v>6314</v>
      </c>
      <c r="L2856" s="83" t="s">
        <v>6314</v>
      </c>
      <c r="M2856" s="45" t="str">
        <f>IF(
ISNA(INDEX(resources!E:E,MATCH(B2856,resources!B:B,0))),"fillme",
INDEX(resources!E:E,MATCH(B2856,resources!B:B,0)))</f>
        <v>transfer_purchase</v>
      </c>
      <c r="N2856" s="45">
        <v>1</v>
      </c>
      <c r="O2856" s="83" t="str">
        <f>IFERROR(INDEX(resources!K:K,MATCH(B2856,resources!B:B,0)),"fillme")</f>
        <v>unknown</v>
      </c>
      <c r="P2856" s="89" t="str">
        <f t="shared" si="629"/>
        <v>unknown_2020_1</v>
      </c>
      <c r="Q2856" s="87">
        <f>INDEX(elcc!G:G,MATCH(P2856,elcc!D:D,0))</f>
        <v>0</v>
      </c>
      <c r="R2856" s="89">
        <f t="shared" si="630"/>
        <v>1</v>
      </c>
      <c r="S2856" s="89" t="s">
        <v>6314</v>
      </c>
      <c r="T2856" s="89" t="s">
        <v>6314</v>
      </c>
      <c r="U2856" s="90" t="str">
        <f t="shared" si="631"/>
        <v>ok</v>
      </c>
      <c r="V2856" s="63" t="str">
        <f>INDEX(resources!F:F,MATCH(B2856,resources!B:B,0))</f>
        <v>special</v>
      </c>
      <c r="W2856" s="110">
        <f t="shared" si="632"/>
        <v>0</v>
      </c>
      <c r="X2856" s="110">
        <f t="shared" si="633"/>
        <v>0</v>
      </c>
      <c r="Y2856" s="110" t="str">
        <f t="shared" si="634"/>
        <v>transfer_purchase_raonly_na_CONFIDENTIAL</v>
      </c>
      <c r="Z2856" s="110">
        <f>IF(COUNTIFS($Y$2:Y2856,Y2856)=1,1,0)</f>
        <v>0</v>
      </c>
      <c r="AA2856" s="110">
        <f>SUM($Z$2:Z2856)*Z2856</f>
        <v>0</v>
      </c>
      <c r="AB2856" s="110">
        <f>COUNTIFS(resources!B:B,B2856)</f>
        <v>1</v>
      </c>
      <c r="AC2856" s="110">
        <f t="shared" si="635"/>
        <v>1</v>
      </c>
      <c r="AD2856" s="110">
        <f t="shared" si="636"/>
        <v>1</v>
      </c>
      <c r="AE2856" s="110">
        <f t="shared" si="637"/>
        <v>0</v>
      </c>
      <c r="AF2856" s="110">
        <f t="shared" si="638"/>
        <v>1</v>
      </c>
      <c r="AG2856" s="110">
        <f t="shared" si="639"/>
        <v>0</v>
      </c>
      <c r="AH2856" s="110">
        <f t="shared" si="640"/>
        <v>0</v>
      </c>
      <c r="AI2856" s="110">
        <f t="shared" si="641"/>
        <v>1</v>
      </c>
      <c r="AJ2856" s="100">
        <f>ROW()</f>
        <v>2856</v>
      </c>
      <c r="AK2856" s="100" t="e">
        <f>INDEX('BadRows RECART'!$C$2:$C$1207,MATCH(monthly_gwh_mw!AJ2856,'BadRows RECART'!$D$2:$D$1207,0))</f>
        <v>#N/A</v>
      </c>
    </row>
    <row r="2857" spans="1:37" ht="20">
      <c r="A2857" s="106" t="s">
        <v>3907</v>
      </c>
      <c r="B2857" s="106" t="s">
        <v>437</v>
      </c>
      <c r="C2857" s="106" t="s">
        <v>6313</v>
      </c>
      <c r="D2857" s="168">
        <v>2020</v>
      </c>
      <c r="E2857" s="168">
        <v>2</v>
      </c>
      <c r="F2857" s="169">
        <v>0</v>
      </c>
      <c r="G2857" s="212" t="s">
        <v>6314</v>
      </c>
      <c r="H2857" s="212" t="s">
        <v>6314</v>
      </c>
      <c r="I2857" s="106" t="s">
        <v>556</v>
      </c>
      <c r="K2857" s="83" t="s">
        <v>6314</v>
      </c>
      <c r="L2857" s="83" t="s">
        <v>6314</v>
      </c>
      <c r="M2857" s="45" t="str">
        <f>IF(
ISNA(INDEX(resources!E:E,MATCH(B2857,resources!B:B,0))),"fillme",
INDEX(resources!E:E,MATCH(B2857,resources!B:B,0)))</f>
        <v>transfer_purchase</v>
      </c>
      <c r="N2857" s="45">
        <v>1</v>
      </c>
      <c r="O2857" s="83" t="str">
        <f>IFERROR(INDEX(resources!K:K,MATCH(B2857,resources!B:B,0)),"fillme")</f>
        <v>unknown</v>
      </c>
      <c r="P2857" s="89" t="str">
        <f t="shared" si="629"/>
        <v>unknown_2020_2</v>
      </c>
      <c r="Q2857" s="87">
        <f>INDEX(elcc!G:G,MATCH(P2857,elcc!D:D,0))</f>
        <v>0</v>
      </c>
      <c r="R2857" s="89">
        <f t="shared" si="630"/>
        <v>1</v>
      </c>
      <c r="S2857" s="89" t="s">
        <v>6314</v>
      </c>
      <c r="T2857" s="89" t="s">
        <v>6314</v>
      </c>
      <c r="U2857" s="90" t="str">
        <f t="shared" si="631"/>
        <v>ok</v>
      </c>
      <c r="V2857" s="63" t="str">
        <f>INDEX(resources!F:F,MATCH(B2857,resources!B:B,0))</f>
        <v>special</v>
      </c>
      <c r="W2857" s="110">
        <f t="shared" si="632"/>
        <v>0</v>
      </c>
      <c r="X2857" s="110">
        <f t="shared" si="633"/>
        <v>0</v>
      </c>
      <c r="Y2857" s="110" t="str">
        <f t="shared" si="634"/>
        <v>transfer_purchase_raonly_na_CONFIDENTIAL</v>
      </c>
      <c r="Z2857" s="110">
        <f>IF(COUNTIFS($Y$2:Y2857,Y2857)=1,1,0)</f>
        <v>0</v>
      </c>
      <c r="AA2857" s="110">
        <f>SUM($Z$2:Z2857)*Z2857</f>
        <v>0</v>
      </c>
      <c r="AB2857" s="110">
        <f>COUNTIFS(resources!B:B,B2857)</f>
        <v>1</v>
      </c>
      <c r="AC2857" s="110">
        <f t="shared" si="635"/>
        <v>1</v>
      </c>
      <c r="AD2857" s="110">
        <f t="shared" si="636"/>
        <v>1</v>
      </c>
      <c r="AE2857" s="110">
        <f t="shared" si="637"/>
        <v>0</v>
      </c>
      <c r="AF2857" s="110">
        <f t="shared" si="638"/>
        <v>1</v>
      </c>
      <c r="AG2857" s="110">
        <f t="shared" si="639"/>
        <v>0</v>
      </c>
      <c r="AH2857" s="110">
        <f t="shared" si="640"/>
        <v>0</v>
      </c>
      <c r="AI2857" s="110">
        <f t="shared" si="641"/>
        <v>1</v>
      </c>
      <c r="AJ2857" s="100">
        <f>ROW()</f>
        <v>2857</v>
      </c>
      <c r="AK2857" s="100" t="e">
        <f>INDEX('BadRows RECART'!$C$2:$C$1207,MATCH(monthly_gwh_mw!AJ2857,'BadRows RECART'!$D$2:$D$1207,0))</f>
        <v>#N/A</v>
      </c>
    </row>
    <row r="2858" spans="1:37" ht="20">
      <c r="A2858" s="106" t="s">
        <v>3907</v>
      </c>
      <c r="B2858" s="106" t="s">
        <v>437</v>
      </c>
      <c r="C2858" s="106" t="s">
        <v>6313</v>
      </c>
      <c r="D2858" s="168">
        <v>2020</v>
      </c>
      <c r="E2858" s="168">
        <v>2</v>
      </c>
      <c r="F2858" s="169">
        <v>0</v>
      </c>
      <c r="G2858" s="212" t="s">
        <v>6314</v>
      </c>
      <c r="H2858" s="212" t="s">
        <v>6314</v>
      </c>
      <c r="I2858" s="106" t="s">
        <v>556</v>
      </c>
      <c r="K2858" s="83" t="s">
        <v>6314</v>
      </c>
      <c r="L2858" s="83" t="s">
        <v>6314</v>
      </c>
      <c r="M2858" s="45" t="str">
        <f>IF(
ISNA(INDEX(resources!E:E,MATCH(B2858,resources!B:B,0))),"fillme",
INDEX(resources!E:E,MATCH(B2858,resources!B:B,0)))</f>
        <v>transfer_purchase</v>
      </c>
      <c r="N2858" s="45">
        <v>1</v>
      </c>
      <c r="O2858" s="83" t="str">
        <f>IFERROR(INDEX(resources!K:K,MATCH(B2858,resources!B:B,0)),"fillme")</f>
        <v>unknown</v>
      </c>
      <c r="P2858" s="89" t="str">
        <f t="shared" si="629"/>
        <v>unknown_2020_2</v>
      </c>
      <c r="Q2858" s="87">
        <f>INDEX(elcc!G:G,MATCH(P2858,elcc!D:D,0))</f>
        <v>0</v>
      </c>
      <c r="R2858" s="89">
        <f t="shared" si="630"/>
        <v>1</v>
      </c>
      <c r="S2858" s="89" t="s">
        <v>6314</v>
      </c>
      <c r="T2858" s="89" t="s">
        <v>6314</v>
      </c>
      <c r="U2858" s="90" t="str">
        <f t="shared" si="631"/>
        <v>ok</v>
      </c>
      <c r="V2858" s="63" t="str">
        <f>INDEX(resources!F:F,MATCH(B2858,resources!B:B,0))</f>
        <v>special</v>
      </c>
      <c r="W2858" s="110">
        <f t="shared" si="632"/>
        <v>0</v>
      </c>
      <c r="X2858" s="110">
        <f t="shared" si="633"/>
        <v>0</v>
      </c>
      <c r="Y2858" s="110" t="str">
        <f t="shared" si="634"/>
        <v>transfer_purchase_raonly_na_CONFIDENTIAL</v>
      </c>
      <c r="Z2858" s="110">
        <f>IF(COUNTIFS($Y$2:Y2858,Y2858)=1,1,0)</f>
        <v>0</v>
      </c>
      <c r="AA2858" s="110">
        <f>SUM($Z$2:Z2858)*Z2858</f>
        <v>0</v>
      </c>
      <c r="AB2858" s="110">
        <f>COUNTIFS(resources!B:B,B2858)</f>
        <v>1</v>
      </c>
      <c r="AC2858" s="110">
        <f t="shared" si="635"/>
        <v>1</v>
      </c>
      <c r="AD2858" s="110">
        <f t="shared" si="636"/>
        <v>1</v>
      </c>
      <c r="AE2858" s="110">
        <f t="shared" si="637"/>
        <v>0</v>
      </c>
      <c r="AF2858" s="110">
        <f t="shared" si="638"/>
        <v>1</v>
      </c>
      <c r="AG2858" s="110">
        <f t="shared" si="639"/>
        <v>0</v>
      </c>
      <c r="AH2858" s="110">
        <f t="shared" si="640"/>
        <v>0</v>
      </c>
      <c r="AI2858" s="110">
        <f t="shared" si="641"/>
        <v>1</v>
      </c>
      <c r="AJ2858" s="100">
        <f>ROW()</f>
        <v>2858</v>
      </c>
      <c r="AK2858" s="100" t="e">
        <f>INDEX('BadRows RECART'!$C$2:$C$1207,MATCH(monthly_gwh_mw!AJ2858,'BadRows RECART'!$D$2:$D$1207,0))</f>
        <v>#N/A</v>
      </c>
    </row>
    <row r="2859" spans="1:37" ht="20">
      <c r="A2859" s="106" t="s">
        <v>3907</v>
      </c>
      <c r="B2859" s="106" t="s">
        <v>437</v>
      </c>
      <c r="C2859" s="106" t="s">
        <v>6313</v>
      </c>
      <c r="D2859" s="168">
        <v>2020</v>
      </c>
      <c r="E2859" s="168">
        <v>2</v>
      </c>
      <c r="F2859" s="169">
        <v>0</v>
      </c>
      <c r="G2859" s="212" t="s">
        <v>6314</v>
      </c>
      <c r="H2859" s="212" t="s">
        <v>6314</v>
      </c>
      <c r="I2859" s="106" t="s">
        <v>556</v>
      </c>
      <c r="K2859" s="83" t="s">
        <v>6314</v>
      </c>
      <c r="L2859" s="83" t="s">
        <v>6314</v>
      </c>
      <c r="M2859" s="45" t="str">
        <f>IF(
ISNA(INDEX(resources!E:E,MATCH(B2859,resources!B:B,0))),"fillme",
INDEX(resources!E:E,MATCH(B2859,resources!B:B,0)))</f>
        <v>transfer_purchase</v>
      </c>
      <c r="N2859" s="45">
        <v>1</v>
      </c>
      <c r="O2859" s="83" t="str">
        <f>IFERROR(INDEX(resources!K:K,MATCH(B2859,resources!B:B,0)),"fillme")</f>
        <v>unknown</v>
      </c>
      <c r="P2859" s="89" t="str">
        <f t="shared" si="629"/>
        <v>unknown_2020_2</v>
      </c>
      <c r="Q2859" s="87">
        <f>INDEX(elcc!G:G,MATCH(P2859,elcc!D:D,0))</f>
        <v>0</v>
      </c>
      <c r="R2859" s="89">
        <f t="shared" si="630"/>
        <v>1</v>
      </c>
      <c r="S2859" s="89" t="s">
        <v>6314</v>
      </c>
      <c r="T2859" s="89" t="s">
        <v>6314</v>
      </c>
      <c r="U2859" s="90" t="str">
        <f t="shared" si="631"/>
        <v>ok</v>
      </c>
      <c r="V2859" s="63" t="str">
        <f>INDEX(resources!F:F,MATCH(B2859,resources!B:B,0))</f>
        <v>special</v>
      </c>
      <c r="W2859" s="110">
        <f t="shared" si="632"/>
        <v>0</v>
      </c>
      <c r="X2859" s="110">
        <f t="shared" si="633"/>
        <v>0</v>
      </c>
      <c r="Y2859" s="110" t="str">
        <f t="shared" si="634"/>
        <v>transfer_purchase_raonly_na_CONFIDENTIAL</v>
      </c>
      <c r="Z2859" s="110">
        <f>IF(COUNTIFS($Y$2:Y2859,Y2859)=1,1,0)</f>
        <v>0</v>
      </c>
      <c r="AA2859" s="110">
        <f>SUM($Z$2:Z2859)*Z2859</f>
        <v>0</v>
      </c>
      <c r="AB2859" s="110">
        <f>COUNTIFS(resources!B:B,B2859)</f>
        <v>1</v>
      </c>
      <c r="AC2859" s="110">
        <f t="shared" si="635"/>
        <v>1</v>
      </c>
      <c r="AD2859" s="110">
        <f t="shared" si="636"/>
        <v>1</v>
      </c>
      <c r="AE2859" s="110">
        <f t="shared" si="637"/>
        <v>0</v>
      </c>
      <c r="AF2859" s="110">
        <f t="shared" si="638"/>
        <v>1</v>
      </c>
      <c r="AG2859" s="110">
        <f t="shared" si="639"/>
        <v>0</v>
      </c>
      <c r="AH2859" s="110">
        <f t="shared" si="640"/>
        <v>0</v>
      </c>
      <c r="AI2859" s="110">
        <f t="shared" si="641"/>
        <v>1</v>
      </c>
      <c r="AJ2859" s="100">
        <f>ROW()</f>
        <v>2859</v>
      </c>
      <c r="AK2859" s="100" t="e">
        <f>INDEX('BadRows RECART'!$C$2:$C$1207,MATCH(monthly_gwh_mw!AJ2859,'BadRows RECART'!$D$2:$D$1207,0))</f>
        <v>#N/A</v>
      </c>
    </row>
    <row r="2860" spans="1:37" ht="20">
      <c r="A2860" s="106" t="s">
        <v>3907</v>
      </c>
      <c r="B2860" s="106" t="s">
        <v>437</v>
      </c>
      <c r="C2860" s="106" t="s">
        <v>6313</v>
      </c>
      <c r="D2860" s="168">
        <v>2020</v>
      </c>
      <c r="E2860" s="168">
        <v>6</v>
      </c>
      <c r="F2860" s="169">
        <v>0</v>
      </c>
      <c r="G2860" s="212" t="s">
        <v>6314</v>
      </c>
      <c r="H2860" s="212" t="s">
        <v>6314</v>
      </c>
      <c r="I2860" s="106" t="s">
        <v>556</v>
      </c>
      <c r="K2860" s="83" t="s">
        <v>6314</v>
      </c>
      <c r="L2860" s="83" t="s">
        <v>6314</v>
      </c>
      <c r="M2860" s="45" t="str">
        <f>IF(
ISNA(INDEX(resources!E:E,MATCH(B2860,resources!B:B,0))),"fillme",
INDEX(resources!E:E,MATCH(B2860,resources!B:B,0)))</f>
        <v>transfer_purchase</v>
      </c>
      <c r="N2860" s="45">
        <v>1</v>
      </c>
      <c r="O2860" s="83" t="str">
        <f>IFERROR(INDEX(resources!K:K,MATCH(B2860,resources!B:B,0)),"fillme")</f>
        <v>unknown</v>
      </c>
      <c r="P2860" s="89" t="str">
        <f t="shared" ref="P2860:P2923" si="642">O2860&amp;"_"&amp;D2860&amp;"_"&amp;E2860</f>
        <v>unknown_2020_6</v>
      </c>
      <c r="Q2860" s="87">
        <f>INDEX(elcc!G:G,MATCH(P2860,elcc!D:D,0))</f>
        <v>0</v>
      </c>
      <c r="R2860" s="89">
        <f t="shared" ref="R2860:R2923" si="643">IF(O2860="battery",MIN(1,J2860/4),1)</f>
        <v>1</v>
      </c>
      <c r="S2860" s="89" t="s">
        <v>6314</v>
      </c>
      <c r="T2860" s="89" t="s">
        <v>6314</v>
      </c>
      <c r="U2860" s="90" t="str">
        <f t="shared" ref="U2860:U2923" si="644">IF(ISERROR(T2860),"error in NQC data entry; please check blue and purple data entered. You need to provide either a contracted NQC value in Column G, or allow the template to calculate one using Columns H,L,Q, and R","ok")</f>
        <v>ok</v>
      </c>
      <c r="V2860" s="63" t="str">
        <f>INDEX(resources!F:F,MATCH(B2860,resources!B:B,0))</f>
        <v>special</v>
      </c>
      <c r="W2860" s="110">
        <f t="shared" ref="W2860:W2923" si="645">(F2860&gt;0)*1</f>
        <v>0</v>
      </c>
      <c r="X2860" s="110">
        <f t="shared" ref="X2860:X2923" si="646">COUNTIFS(G2860:H2860,"&gt;0")</f>
        <v>0</v>
      </c>
      <c r="Y2860" s="110" t="str">
        <f t="shared" ref="Y2860:Y2923" si="647">B2860&amp;"_"&amp;C2860&amp;"_"&amp;K2860</f>
        <v>transfer_purchase_raonly_na_CONFIDENTIAL</v>
      </c>
      <c r="Z2860" s="110">
        <f>IF(COUNTIFS($Y$2:Y2860,Y2860)=1,1,0)</f>
        <v>0</v>
      </c>
      <c r="AA2860" s="110">
        <f>SUM($Z$2:Z2860)*Z2860</f>
        <v>0</v>
      </c>
      <c r="AB2860" s="110">
        <f>COUNTIFS(resources!B:B,B2860)</f>
        <v>1</v>
      </c>
      <c r="AC2860" s="110">
        <f t="shared" ref="AC2860:AC2923" si="648">AND(ISNUMBER(D2860),(D2860&gt;2019))*1</f>
        <v>1</v>
      </c>
      <c r="AD2860" s="110">
        <f t="shared" ref="AD2860:AD2923" si="649">AND(ISNUMBER(E2860),E2860&gt;=1,E2860&lt;=12)*1</f>
        <v>1</v>
      </c>
      <c r="AE2860" s="110">
        <f t="shared" ref="AE2860:AE2923" si="650">AND(COUNT(G2860:H2860)=1,COUNT(F2860)=1)*1</f>
        <v>0</v>
      </c>
      <c r="AF2860" s="110">
        <f t="shared" ref="AF2860:AF2923" si="651">(COUNTIFS(K2860:O2860,"fillme")=0)*1</f>
        <v>1</v>
      </c>
      <c r="AG2860" s="110">
        <f t="shared" ref="AG2860:AG2923" si="652">ISNUMBER(L2860)*1</f>
        <v>0</v>
      </c>
      <c r="AH2860" s="110">
        <f t="shared" ref="AH2860:AH2923" si="653">NOT(AND(G2860&gt;0,H2860&gt;0))*1</f>
        <v>0</v>
      </c>
      <c r="AI2860" s="110">
        <f t="shared" ref="AI2860:AI2923" si="654">(U2860="ok")*1</f>
        <v>1</v>
      </c>
      <c r="AJ2860" s="100">
        <f>ROW()</f>
        <v>2860</v>
      </c>
      <c r="AK2860" s="100" t="e">
        <f>INDEX('BadRows RECART'!$C$2:$C$1207,MATCH(monthly_gwh_mw!AJ2860,'BadRows RECART'!$D$2:$D$1207,0))</f>
        <v>#N/A</v>
      </c>
    </row>
    <row r="2861" spans="1:37" ht="20">
      <c r="A2861" s="106" t="s">
        <v>3907</v>
      </c>
      <c r="B2861" s="106" t="s">
        <v>437</v>
      </c>
      <c r="C2861" s="106" t="s">
        <v>6313</v>
      </c>
      <c r="D2861" s="168">
        <v>2020</v>
      </c>
      <c r="E2861" s="168">
        <v>6</v>
      </c>
      <c r="F2861" s="169">
        <v>0</v>
      </c>
      <c r="G2861" s="212" t="s">
        <v>6314</v>
      </c>
      <c r="H2861" s="212" t="s">
        <v>6314</v>
      </c>
      <c r="I2861" s="106" t="s">
        <v>556</v>
      </c>
      <c r="K2861" s="83" t="s">
        <v>6314</v>
      </c>
      <c r="L2861" s="83" t="s">
        <v>6314</v>
      </c>
      <c r="M2861" s="45" t="str">
        <f>IF(
ISNA(INDEX(resources!E:E,MATCH(B2861,resources!B:B,0))),"fillme",
INDEX(resources!E:E,MATCH(B2861,resources!B:B,0)))</f>
        <v>transfer_purchase</v>
      </c>
      <c r="N2861" s="45">
        <v>1</v>
      </c>
      <c r="O2861" s="83" t="str">
        <f>IFERROR(INDEX(resources!K:K,MATCH(B2861,resources!B:B,0)),"fillme")</f>
        <v>unknown</v>
      </c>
      <c r="P2861" s="89" t="str">
        <f t="shared" si="642"/>
        <v>unknown_2020_6</v>
      </c>
      <c r="Q2861" s="87">
        <f>INDEX(elcc!G:G,MATCH(P2861,elcc!D:D,0))</f>
        <v>0</v>
      </c>
      <c r="R2861" s="89">
        <f t="shared" si="643"/>
        <v>1</v>
      </c>
      <c r="S2861" s="89" t="s">
        <v>6314</v>
      </c>
      <c r="T2861" s="89" t="s">
        <v>6314</v>
      </c>
      <c r="U2861" s="90" t="str">
        <f t="shared" si="644"/>
        <v>ok</v>
      </c>
      <c r="V2861" s="63" t="str">
        <f>INDEX(resources!F:F,MATCH(B2861,resources!B:B,0))</f>
        <v>special</v>
      </c>
      <c r="W2861" s="110">
        <f t="shared" si="645"/>
        <v>0</v>
      </c>
      <c r="X2861" s="110">
        <f t="shared" si="646"/>
        <v>0</v>
      </c>
      <c r="Y2861" s="110" t="str">
        <f t="shared" si="647"/>
        <v>transfer_purchase_raonly_na_CONFIDENTIAL</v>
      </c>
      <c r="Z2861" s="110">
        <f>IF(COUNTIFS($Y$2:Y2861,Y2861)=1,1,0)</f>
        <v>0</v>
      </c>
      <c r="AA2861" s="110">
        <f>SUM($Z$2:Z2861)*Z2861</f>
        <v>0</v>
      </c>
      <c r="AB2861" s="110">
        <f>COUNTIFS(resources!B:B,B2861)</f>
        <v>1</v>
      </c>
      <c r="AC2861" s="110">
        <f t="shared" si="648"/>
        <v>1</v>
      </c>
      <c r="AD2861" s="110">
        <f t="shared" si="649"/>
        <v>1</v>
      </c>
      <c r="AE2861" s="110">
        <f t="shared" si="650"/>
        <v>0</v>
      </c>
      <c r="AF2861" s="110">
        <f t="shared" si="651"/>
        <v>1</v>
      </c>
      <c r="AG2861" s="110">
        <f t="shared" si="652"/>
        <v>0</v>
      </c>
      <c r="AH2861" s="110">
        <f t="shared" si="653"/>
        <v>0</v>
      </c>
      <c r="AI2861" s="110">
        <f t="shared" si="654"/>
        <v>1</v>
      </c>
      <c r="AJ2861" s="100">
        <f>ROW()</f>
        <v>2861</v>
      </c>
      <c r="AK2861" s="100" t="e">
        <f>INDEX('BadRows RECART'!$C$2:$C$1207,MATCH(monthly_gwh_mw!AJ2861,'BadRows RECART'!$D$2:$D$1207,0))</f>
        <v>#N/A</v>
      </c>
    </row>
    <row r="2862" spans="1:37" ht="20">
      <c r="A2862" s="106" t="s">
        <v>3907</v>
      </c>
      <c r="B2862" s="106" t="s">
        <v>437</v>
      </c>
      <c r="C2862" s="106" t="s">
        <v>6313</v>
      </c>
      <c r="D2862" s="168">
        <v>2020</v>
      </c>
      <c r="E2862" s="168">
        <v>7</v>
      </c>
      <c r="F2862" s="169">
        <v>0</v>
      </c>
      <c r="G2862" s="212" t="s">
        <v>6314</v>
      </c>
      <c r="H2862" s="212" t="s">
        <v>6314</v>
      </c>
      <c r="I2862" s="106" t="s">
        <v>556</v>
      </c>
      <c r="K2862" s="83" t="s">
        <v>6314</v>
      </c>
      <c r="L2862" s="83" t="s">
        <v>6314</v>
      </c>
      <c r="M2862" s="45" t="str">
        <f>IF(
ISNA(INDEX(resources!E:E,MATCH(B2862,resources!B:B,0))),"fillme",
INDEX(resources!E:E,MATCH(B2862,resources!B:B,0)))</f>
        <v>transfer_purchase</v>
      </c>
      <c r="N2862" s="45">
        <v>1</v>
      </c>
      <c r="O2862" s="83" t="str">
        <f>IFERROR(INDEX(resources!K:K,MATCH(B2862,resources!B:B,0)),"fillme")</f>
        <v>unknown</v>
      </c>
      <c r="P2862" s="89" t="str">
        <f t="shared" si="642"/>
        <v>unknown_2020_7</v>
      </c>
      <c r="Q2862" s="87">
        <f>INDEX(elcc!G:G,MATCH(P2862,elcc!D:D,0))</f>
        <v>0</v>
      </c>
      <c r="R2862" s="89">
        <f t="shared" si="643"/>
        <v>1</v>
      </c>
      <c r="S2862" s="89" t="s">
        <v>6314</v>
      </c>
      <c r="T2862" s="89" t="s">
        <v>6314</v>
      </c>
      <c r="U2862" s="90" t="str">
        <f t="shared" si="644"/>
        <v>ok</v>
      </c>
      <c r="V2862" s="63" t="str">
        <f>INDEX(resources!F:F,MATCH(B2862,resources!B:B,0))</f>
        <v>special</v>
      </c>
      <c r="W2862" s="110">
        <f t="shared" si="645"/>
        <v>0</v>
      </c>
      <c r="X2862" s="110">
        <f t="shared" si="646"/>
        <v>0</v>
      </c>
      <c r="Y2862" s="110" t="str">
        <f t="shared" si="647"/>
        <v>transfer_purchase_raonly_na_CONFIDENTIAL</v>
      </c>
      <c r="Z2862" s="110">
        <f>IF(COUNTIFS($Y$2:Y2862,Y2862)=1,1,0)</f>
        <v>0</v>
      </c>
      <c r="AA2862" s="110">
        <f>SUM($Z$2:Z2862)*Z2862</f>
        <v>0</v>
      </c>
      <c r="AB2862" s="110">
        <f>COUNTIFS(resources!B:B,B2862)</f>
        <v>1</v>
      </c>
      <c r="AC2862" s="110">
        <f t="shared" si="648"/>
        <v>1</v>
      </c>
      <c r="AD2862" s="110">
        <f t="shared" si="649"/>
        <v>1</v>
      </c>
      <c r="AE2862" s="110">
        <f t="shared" si="650"/>
        <v>0</v>
      </c>
      <c r="AF2862" s="110">
        <f t="shared" si="651"/>
        <v>1</v>
      </c>
      <c r="AG2862" s="110">
        <f t="shared" si="652"/>
        <v>0</v>
      </c>
      <c r="AH2862" s="110">
        <f t="shared" si="653"/>
        <v>0</v>
      </c>
      <c r="AI2862" s="110">
        <f t="shared" si="654"/>
        <v>1</v>
      </c>
      <c r="AJ2862" s="100">
        <f>ROW()</f>
        <v>2862</v>
      </c>
      <c r="AK2862" s="100" t="e">
        <f>INDEX('BadRows RECART'!$C$2:$C$1207,MATCH(monthly_gwh_mw!AJ2862,'BadRows RECART'!$D$2:$D$1207,0))</f>
        <v>#N/A</v>
      </c>
    </row>
    <row r="2863" spans="1:37" ht="20">
      <c r="A2863" s="106" t="s">
        <v>3907</v>
      </c>
      <c r="B2863" s="106" t="s">
        <v>437</v>
      </c>
      <c r="C2863" s="106" t="s">
        <v>6313</v>
      </c>
      <c r="D2863" s="168">
        <v>2020</v>
      </c>
      <c r="E2863" s="168">
        <v>1</v>
      </c>
      <c r="F2863" s="169">
        <v>0</v>
      </c>
      <c r="G2863" s="212" t="s">
        <v>6314</v>
      </c>
      <c r="H2863" s="212" t="s">
        <v>6314</v>
      </c>
      <c r="I2863" s="106" t="s">
        <v>556</v>
      </c>
      <c r="K2863" s="83" t="s">
        <v>6314</v>
      </c>
      <c r="L2863" s="83" t="s">
        <v>6314</v>
      </c>
      <c r="M2863" s="45" t="str">
        <f>IF(
ISNA(INDEX(resources!E:E,MATCH(B2863,resources!B:B,0))),"fillme",
INDEX(resources!E:E,MATCH(B2863,resources!B:B,0)))</f>
        <v>transfer_purchase</v>
      </c>
      <c r="N2863" s="45">
        <v>1</v>
      </c>
      <c r="O2863" s="83" t="str">
        <f>IFERROR(INDEX(resources!K:K,MATCH(B2863,resources!B:B,0)),"fillme")</f>
        <v>unknown</v>
      </c>
      <c r="P2863" s="89" t="str">
        <f t="shared" si="642"/>
        <v>unknown_2020_1</v>
      </c>
      <c r="Q2863" s="87">
        <f>INDEX(elcc!G:G,MATCH(P2863,elcc!D:D,0))</f>
        <v>0</v>
      </c>
      <c r="R2863" s="89">
        <f t="shared" si="643"/>
        <v>1</v>
      </c>
      <c r="S2863" s="89" t="s">
        <v>6314</v>
      </c>
      <c r="T2863" s="89" t="s">
        <v>6314</v>
      </c>
      <c r="U2863" s="90" t="str">
        <f t="shared" si="644"/>
        <v>ok</v>
      </c>
      <c r="V2863" s="63" t="str">
        <f>INDEX(resources!F:F,MATCH(B2863,resources!B:B,0))</f>
        <v>special</v>
      </c>
      <c r="W2863" s="110">
        <f t="shared" si="645"/>
        <v>0</v>
      </c>
      <c r="X2863" s="110">
        <f t="shared" si="646"/>
        <v>0</v>
      </c>
      <c r="Y2863" s="110" t="str">
        <f t="shared" si="647"/>
        <v>transfer_purchase_raonly_na_CONFIDENTIAL</v>
      </c>
      <c r="Z2863" s="110">
        <f>IF(COUNTIFS($Y$2:Y2863,Y2863)=1,1,0)</f>
        <v>0</v>
      </c>
      <c r="AA2863" s="110">
        <f>SUM($Z$2:Z2863)*Z2863</f>
        <v>0</v>
      </c>
      <c r="AB2863" s="110">
        <f>COUNTIFS(resources!B:B,B2863)</f>
        <v>1</v>
      </c>
      <c r="AC2863" s="110">
        <f t="shared" si="648"/>
        <v>1</v>
      </c>
      <c r="AD2863" s="110">
        <f t="shared" si="649"/>
        <v>1</v>
      </c>
      <c r="AE2863" s="110">
        <f t="shared" si="650"/>
        <v>0</v>
      </c>
      <c r="AF2863" s="110">
        <f t="shared" si="651"/>
        <v>1</v>
      </c>
      <c r="AG2863" s="110">
        <f t="shared" si="652"/>
        <v>0</v>
      </c>
      <c r="AH2863" s="110">
        <f t="shared" si="653"/>
        <v>0</v>
      </c>
      <c r="AI2863" s="110">
        <f t="shared" si="654"/>
        <v>1</v>
      </c>
      <c r="AJ2863" s="100">
        <f>ROW()</f>
        <v>2863</v>
      </c>
      <c r="AK2863" s="100" t="e">
        <f>INDEX('BadRows RECART'!$C$2:$C$1207,MATCH(monthly_gwh_mw!AJ2863,'BadRows RECART'!$D$2:$D$1207,0))</f>
        <v>#N/A</v>
      </c>
    </row>
    <row r="2864" spans="1:37" ht="20">
      <c r="A2864" s="106" t="s">
        <v>3907</v>
      </c>
      <c r="B2864" s="106" t="s">
        <v>437</v>
      </c>
      <c r="C2864" s="106" t="s">
        <v>6313</v>
      </c>
      <c r="D2864" s="168">
        <v>2020</v>
      </c>
      <c r="E2864" s="168">
        <v>2</v>
      </c>
      <c r="F2864" s="169">
        <v>0</v>
      </c>
      <c r="G2864" s="212" t="s">
        <v>6314</v>
      </c>
      <c r="H2864" s="212" t="s">
        <v>6314</v>
      </c>
      <c r="I2864" s="106" t="s">
        <v>556</v>
      </c>
      <c r="K2864" s="83" t="s">
        <v>6314</v>
      </c>
      <c r="L2864" s="83" t="s">
        <v>6314</v>
      </c>
      <c r="M2864" s="45" t="str">
        <f>IF(
ISNA(INDEX(resources!E:E,MATCH(B2864,resources!B:B,0))),"fillme",
INDEX(resources!E:E,MATCH(B2864,resources!B:B,0)))</f>
        <v>transfer_purchase</v>
      </c>
      <c r="N2864" s="45">
        <v>1</v>
      </c>
      <c r="O2864" s="83" t="str">
        <f>IFERROR(INDEX(resources!K:K,MATCH(B2864,resources!B:B,0)),"fillme")</f>
        <v>unknown</v>
      </c>
      <c r="P2864" s="89" t="str">
        <f t="shared" si="642"/>
        <v>unknown_2020_2</v>
      </c>
      <c r="Q2864" s="87">
        <f>INDEX(elcc!G:G,MATCH(P2864,elcc!D:D,0))</f>
        <v>0</v>
      </c>
      <c r="R2864" s="89">
        <f t="shared" si="643"/>
        <v>1</v>
      </c>
      <c r="S2864" s="89" t="s">
        <v>6314</v>
      </c>
      <c r="T2864" s="89" t="s">
        <v>6314</v>
      </c>
      <c r="U2864" s="90" t="str">
        <f t="shared" si="644"/>
        <v>ok</v>
      </c>
      <c r="V2864" s="63" t="str">
        <f>INDEX(resources!F:F,MATCH(B2864,resources!B:B,0))</f>
        <v>special</v>
      </c>
      <c r="W2864" s="110">
        <f t="shared" si="645"/>
        <v>0</v>
      </c>
      <c r="X2864" s="110">
        <f t="shared" si="646"/>
        <v>0</v>
      </c>
      <c r="Y2864" s="110" t="str">
        <f t="shared" si="647"/>
        <v>transfer_purchase_raonly_na_CONFIDENTIAL</v>
      </c>
      <c r="Z2864" s="110">
        <f>IF(COUNTIFS($Y$2:Y2864,Y2864)=1,1,0)</f>
        <v>0</v>
      </c>
      <c r="AA2864" s="110">
        <f>SUM($Z$2:Z2864)*Z2864</f>
        <v>0</v>
      </c>
      <c r="AB2864" s="110">
        <f>COUNTIFS(resources!B:B,B2864)</f>
        <v>1</v>
      </c>
      <c r="AC2864" s="110">
        <f t="shared" si="648"/>
        <v>1</v>
      </c>
      <c r="AD2864" s="110">
        <f t="shared" si="649"/>
        <v>1</v>
      </c>
      <c r="AE2864" s="110">
        <f t="shared" si="650"/>
        <v>0</v>
      </c>
      <c r="AF2864" s="110">
        <f t="shared" si="651"/>
        <v>1</v>
      </c>
      <c r="AG2864" s="110">
        <f t="shared" si="652"/>
        <v>0</v>
      </c>
      <c r="AH2864" s="110">
        <f t="shared" si="653"/>
        <v>0</v>
      </c>
      <c r="AI2864" s="110">
        <f t="shared" si="654"/>
        <v>1</v>
      </c>
      <c r="AJ2864" s="100">
        <f>ROW()</f>
        <v>2864</v>
      </c>
      <c r="AK2864" s="100" t="e">
        <f>INDEX('BadRows RECART'!$C$2:$C$1207,MATCH(monthly_gwh_mw!AJ2864,'BadRows RECART'!$D$2:$D$1207,0))</f>
        <v>#N/A</v>
      </c>
    </row>
    <row r="2865" spans="1:37" ht="20">
      <c r="A2865" s="106" t="s">
        <v>3907</v>
      </c>
      <c r="B2865" s="106" t="s">
        <v>437</v>
      </c>
      <c r="C2865" s="106" t="s">
        <v>6313</v>
      </c>
      <c r="D2865" s="168">
        <v>2020</v>
      </c>
      <c r="E2865" s="168">
        <v>6</v>
      </c>
      <c r="F2865" s="169">
        <v>0</v>
      </c>
      <c r="G2865" s="212" t="s">
        <v>6314</v>
      </c>
      <c r="H2865" s="212" t="s">
        <v>6314</v>
      </c>
      <c r="I2865" s="106" t="s">
        <v>556</v>
      </c>
      <c r="K2865" s="83" t="s">
        <v>6314</v>
      </c>
      <c r="L2865" s="83" t="s">
        <v>6314</v>
      </c>
      <c r="M2865" s="45" t="str">
        <f>IF(
ISNA(INDEX(resources!E:E,MATCH(B2865,resources!B:B,0))),"fillme",
INDEX(resources!E:E,MATCH(B2865,resources!B:B,0)))</f>
        <v>transfer_purchase</v>
      </c>
      <c r="N2865" s="45">
        <v>1</v>
      </c>
      <c r="O2865" s="83" t="str">
        <f>IFERROR(INDEX(resources!K:K,MATCH(B2865,resources!B:B,0)),"fillme")</f>
        <v>unknown</v>
      </c>
      <c r="P2865" s="89" t="str">
        <f t="shared" si="642"/>
        <v>unknown_2020_6</v>
      </c>
      <c r="Q2865" s="87">
        <f>INDEX(elcc!G:G,MATCH(P2865,elcc!D:D,0))</f>
        <v>0</v>
      </c>
      <c r="R2865" s="89">
        <f t="shared" si="643"/>
        <v>1</v>
      </c>
      <c r="S2865" s="89" t="s">
        <v>6314</v>
      </c>
      <c r="T2865" s="89" t="s">
        <v>6314</v>
      </c>
      <c r="U2865" s="90" t="str">
        <f t="shared" si="644"/>
        <v>ok</v>
      </c>
      <c r="V2865" s="63" t="str">
        <f>INDEX(resources!F:F,MATCH(B2865,resources!B:B,0))</f>
        <v>special</v>
      </c>
      <c r="W2865" s="110">
        <f t="shared" si="645"/>
        <v>0</v>
      </c>
      <c r="X2865" s="110">
        <f t="shared" si="646"/>
        <v>0</v>
      </c>
      <c r="Y2865" s="110" t="str">
        <f t="shared" si="647"/>
        <v>transfer_purchase_raonly_na_CONFIDENTIAL</v>
      </c>
      <c r="Z2865" s="110">
        <f>IF(COUNTIFS($Y$2:Y2865,Y2865)=1,1,0)</f>
        <v>0</v>
      </c>
      <c r="AA2865" s="110">
        <f>SUM($Z$2:Z2865)*Z2865</f>
        <v>0</v>
      </c>
      <c r="AB2865" s="110">
        <f>COUNTIFS(resources!B:B,B2865)</f>
        <v>1</v>
      </c>
      <c r="AC2865" s="110">
        <f t="shared" si="648"/>
        <v>1</v>
      </c>
      <c r="AD2865" s="110">
        <f t="shared" si="649"/>
        <v>1</v>
      </c>
      <c r="AE2865" s="110">
        <f t="shared" si="650"/>
        <v>0</v>
      </c>
      <c r="AF2865" s="110">
        <f t="shared" si="651"/>
        <v>1</v>
      </c>
      <c r="AG2865" s="110">
        <f t="shared" si="652"/>
        <v>0</v>
      </c>
      <c r="AH2865" s="110">
        <f t="shared" si="653"/>
        <v>0</v>
      </c>
      <c r="AI2865" s="110">
        <f t="shared" si="654"/>
        <v>1</v>
      </c>
      <c r="AJ2865" s="100">
        <f>ROW()</f>
        <v>2865</v>
      </c>
      <c r="AK2865" s="100" t="e">
        <f>INDEX('BadRows RECART'!$C$2:$C$1207,MATCH(monthly_gwh_mw!AJ2865,'BadRows RECART'!$D$2:$D$1207,0))</f>
        <v>#N/A</v>
      </c>
    </row>
    <row r="2866" spans="1:37" ht="20">
      <c r="A2866" s="106" t="s">
        <v>3907</v>
      </c>
      <c r="B2866" s="106" t="s">
        <v>440</v>
      </c>
      <c r="C2866" s="106" t="s">
        <v>6313</v>
      </c>
      <c r="D2866" s="168">
        <v>2020</v>
      </c>
      <c r="E2866" s="168">
        <v>1</v>
      </c>
      <c r="F2866" s="169">
        <v>0</v>
      </c>
      <c r="G2866" s="212" t="s">
        <v>6314</v>
      </c>
      <c r="H2866" s="212" t="s">
        <v>6314</v>
      </c>
      <c r="I2866" s="106" t="s">
        <v>556</v>
      </c>
      <c r="K2866" s="83" t="s">
        <v>6314</v>
      </c>
      <c r="L2866" s="83" t="s">
        <v>6314</v>
      </c>
      <c r="M2866" s="45" t="str">
        <f>IF(
ISNA(INDEX(resources!E:E,MATCH(B2866,resources!B:B,0))),"fillme",
INDEX(resources!E:E,MATCH(B2866,resources!B:B,0)))</f>
        <v>transfer_sale</v>
      </c>
      <c r="N2866" s="45">
        <v>1</v>
      </c>
      <c r="O2866" s="83" t="str">
        <f>IFERROR(INDEX(resources!K:K,MATCH(B2866,resources!B:B,0)),"fillme")</f>
        <v>unknown</v>
      </c>
      <c r="P2866" s="89" t="str">
        <f t="shared" si="642"/>
        <v>unknown_2020_1</v>
      </c>
      <c r="Q2866" s="87">
        <f>INDEX(elcc!G:G,MATCH(P2866,elcc!D:D,0))</f>
        <v>0</v>
      </c>
      <c r="R2866" s="89">
        <f t="shared" si="643"/>
        <v>1</v>
      </c>
      <c r="S2866" s="89" t="s">
        <v>6314</v>
      </c>
      <c r="T2866" s="89" t="s">
        <v>6314</v>
      </c>
      <c r="U2866" s="90" t="str">
        <f t="shared" si="644"/>
        <v>ok</v>
      </c>
      <c r="V2866" s="63" t="str">
        <f>INDEX(resources!F:F,MATCH(B2866,resources!B:B,0))</f>
        <v>special</v>
      </c>
      <c r="W2866" s="110">
        <f t="shared" si="645"/>
        <v>0</v>
      </c>
      <c r="X2866" s="110">
        <f t="shared" si="646"/>
        <v>0</v>
      </c>
      <c r="Y2866" s="110" t="str">
        <f t="shared" si="647"/>
        <v>transfer_sale_raonly_na_CONFIDENTIAL</v>
      </c>
      <c r="Z2866" s="110">
        <f>IF(COUNTIFS($Y$2:Y2866,Y2866)=1,1,0)</f>
        <v>0</v>
      </c>
      <c r="AA2866" s="110">
        <f>SUM($Z$2:Z2866)*Z2866</f>
        <v>0</v>
      </c>
      <c r="AB2866" s="110">
        <f>COUNTIFS(resources!B:B,B2866)</f>
        <v>1</v>
      </c>
      <c r="AC2866" s="110">
        <f t="shared" si="648"/>
        <v>1</v>
      </c>
      <c r="AD2866" s="110">
        <f t="shared" si="649"/>
        <v>1</v>
      </c>
      <c r="AE2866" s="110">
        <f t="shared" si="650"/>
        <v>0</v>
      </c>
      <c r="AF2866" s="110">
        <f t="shared" si="651"/>
        <v>1</v>
      </c>
      <c r="AG2866" s="110">
        <f t="shared" si="652"/>
        <v>0</v>
      </c>
      <c r="AH2866" s="110">
        <f t="shared" si="653"/>
        <v>0</v>
      </c>
      <c r="AI2866" s="110">
        <f t="shared" si="654"/>
        <v>1</v>
      </c>
      <c r="AJ2866" s="100">
        <f>ROW()</f>
        <v>2866</v>
      </c>
      <c r="AK2866" s="100" t="e">
        <f>INDEX('BadRows RECART'!$C$2:$C$1207,MATCH(monthly_gwh_mw!AJ2866,'BadRows RECART'!$D$2:$D$1207,0))</f>
        <v>#N/A</v>
      </c>
    </row>
    <row r="2867" spans="1:37" ht="20">
      <c r="A2867" s="106" t="s">
        <v>3907</v>
      </c>
      <c r="B2867" s="106" t="s">
        <v>440</v>
      </c>
      <c r="C2867" s="106" t="s">
        <v>6313</v>
      </c>
      <c r="D2867" s="168">
        <v>2020</v>
      </c>
      <c r="E2867" s="168">
        <v>2</v>
      </c>
      <c r="F2867" s="169">
        <v>0</v>
      </c>
      <c r="G2867" s="212" t="s">
        <v>6314</v>
      </c>
      <c r="H2867" s="212" t="s">
        <v>6314</v>
      </c>
      <c r="I2867" s="106" t="s">
        <v>556</v>
      </c>
      <c r="K2867" s="83" t="s">
        <v>6314</v>
      </c>
      <c r="L2867" s="83" t="s">
        <v>6314</v>
      </c>
      <c r="M2867" s="45" t="str">
        <f>IF(
ISNA(INDEX(resources!E:E,MATCH(B2867,resources!B:B,0))),"fillme",
INDEX(resources!E:E,MATCH(B2867,resources!B:B,0)))</f>
        <v>transfer_sale</v>
      </c>
      <c r="N2867" s="45">
        <v>1</v>
      </c>
      <c r="O2867" s="83" t="str">
        <f>IFERROR(INDEX(resources!K:K,MATCH(B2867,resources!B:B,0)),"fillme")</f>
        <v>unknown</v>
      </c>
      <c r="P2867" s="89" t="str">
        <f t="shared" si="642"/>
        <v>unknown_2020_2</v>
      </c>
      <c r="Q2867" s="87">
        <f>INDEX(elcc!G:G,MATCH(P2867,elcc!D:D,0))</f>
        <v>0</v>
      </c>
      <c r="R2867" s="89">
        <f t="shared" si="643"/>
        <v>1</v>
      </c>
      <c r="S2867" s="89" t="s">
        <v>6314</v>
      </c>
      <c r="T2867" s="89" t="s">
        <v>6314</v>
      </c>
      <c r="U2867" s="90" t="str">
        <f t="shared" si="644"/>
        <v>ok</v>
      </c>
      <c r="V2867" s="63" t="str">
        <f>INDEX(resources!F:F,MATCH(B2867,resources!B:B,0))</f>
        <v>special</v>
      </c>
      <c r="W2867" s="110">
        <f t="shared" si="645"/>
        <v>0</v>
      </c>
      <c r="X2867" s="110">
        <f t="shared" si="646"/>
        <v>0</v>
      </c>
      <c r="Y2867" s="110" t="str">
        <f t="shared" si="647"/>
        <v>transfer_sale_raonly_na_CONFIDENTIAL</v>
      </c>
      <c r="Z2867" s="110">
        <f>IF(COUNTIFS($Y$2:Y2867,Y2867)=1,1,0)</f>
        <v>0</v>
      </c>
      <c r="AA2867" s="110">
        <f>SUM($Z$2:Z2867)*Z2867</f>
        <v>0</v>
      </c>
      <c r="AB2867" s="110">
        <f>COUNTIFS(resources!B:B,B2867)</f>
        <v>1</v>
      </c>
      <c r="AC2867" s="110">
        <f t="shared" si="648"/>
        <v>1</v>
      </c>
      <c r="AD2867" s="110">
        <f t="shared" si="649"/>
        <v>1</v>
      </c>
      <c r="AE2867" s="110">
        <f t="shared" si="650"/>
        <v>0</v>
      </c>
      <c r="AF2867" s="110">
        <f t="shared" si="651"/>
        <v>1</v>
      </c>
      <c r="AG2867" s="110">
        <f t="shared" si="652"/>
        <v>0</v>
      </c>
      <c r="AH2867" s="110">
        <f t="shared" si="653"/>
        <v>0</v>
      </c>
      <c r="AI2867" s="110">
        <f t="shared" si="654"/>
        <v>1</v>
      </c>
      <c r="AJ2867" s="100">
        <f>ROW()</f>
        <v>2867</v>
      </c>
      <c r="AK2867" s="100" t="e">
        <f>INDEX('BadRows RECART'!$C$2:$C$1207,MATCH(monthly_gwh_mw!AJ2867,'BadRows RECART'!$D$2:$D$1207,0))</f>
        <v>#N/A</v>
      </c>
    </row>
    <row r="2868" spans="1:37" ht="20">
      <c r="A2868" s="106" t="s">
        <v>3907</v>
      </c>
      <c r="B2868" s="106" t="s">
        <v>440</v>
      </c>
      <c r="C2868" s="106" t="s">
        <v>6313</v>
      </c>
      <c r="D2868" s="168">
        <v>2020</v>
      </c>
      <c r="E2868" s="168">
        <v>6</v>
      </c>
      <c r="F2868" s="169">
        <v>0</v>
      </c>
      <c r="G2868" s="212" t="s">
        <v>6314</v>
      </c>
      <c r="H2868" s="212" t="s">
        <v>6314</v>
      </c>
      <c r="I2868" s="106" t="s">
        <v>556</v>
      </c>
      <c r="K2868" s="83" t="s">
        <v>6314</v>
      </c>
      <c r="L2868" s="83" t="s">
        <v>6314</v>
      </c>
      <c r="M2868" s="45" t="str">
        <f>IF(
ISNA(INDEX(resources!E:E,MATCH(B2868,resources!B:B,0))),"fillme",
INDEX(resources!E:E,MATCH(B2868,resources!B:B,0)))</f>
        <v>transfer_sale</v>
      </c>
      <c r="N2868" s="45">
        <v>1</v>
      </c>
      <c r="O2868" s="83" t="str">
        <f>IFERROR(INDEX(resources!K:K,MATCH(B2868,resources!B:B,0)),"fillme")</f>
        <v>unknown</v>
      </c>
      <c r="P2868" s="89" t="str">
        <f t="shared" si="642"/>
        <v>unknown_2020_6</v>
      </c>
      <c r="Q2868" s="87">
        <f>INDEX(elcc!G:G,MATCH(P2868,elcc!D:D,0))</f>
        <v>0</v>
      </c>
      <c r="R2868" s="89">
        <f t="shared" si="643"/>
        <v>1</v>
      </c>
      <c r="S2868" s="89" t="s">
        <v>6314</v>
      </c>
      <c r="T2868" s="89" t="s">
        <v>6314</v>
      </c>
      <c r="U2868" s="90" t="str">
        <f t="shared" si="644"/>
        <v>ok</v>
      </c>
      <c r="V2868" s="63" t="str">
        <f>INDEX(resources!F:F,MATCH(B2868,resources!B:B,0))</f>
        <v>special</v>
      </c>
      <c r="W2868" s="110">
        <f t="shared" si="645"/>
        <v>0</v>
      </c>
      <c r="X2868" s="110">
        <f t="shared" si="646"/>
        <v>0</v>
      </c>
      <c r="Y2868" s="110" t="str">
        <f t="shared" si="647"/>
        <v>transfer_sale_raonly_na_CONFIDENTIAL</v>
      </c>
      <c r="Z2868" s="110">
        <f>IF(COUNTIFS($Y$2:Y2868,Y2868)=1,1,0)</f>
        <v>0</v>
      </c>
      <c r="AA2868" s="110">
        <f>SUM($Z$2:Z2868)*Z2868</f>
        <v>0</v>
      </c>
      <c r="AB2868" s="110">
        <f>COUNTIFS(resources!B:B,B2868)</f>
        <v>1</v>
      </c>
      <c r="AC2868" s="110">
        <f t="shared" si="648"/>
        <v>1</v>
      </c>
      <c r="AD2868" s="110">
        <f t="shared" si="649"/>
        <v>1</v>
      </c>
      <c r="AE2868" s="110">
        <f t="shared" si="650"/>
        <v>0</v>
      </c>
      <c r="AF2868" s="110">
        <f t="shared" si="651"/>
        <v>1</v>
      </c>
      <c r="AG2868" s="110">
        <f t="shared" si="652"/>
        <v>0</v>
      </c>
      <c r="AH2868" s="110">
        <f t="shared" si="653"/>
        <v>0</v>
      </c>
      <c r="AI2868" s="110">
        <f t="shared" si="654"/>
        <v>1</v>
      </c>
      <c r="AJ2868" s="100">
        <f>ROW()</f>
        <v>2868</v>
      </c>
      <c r="AK2868" s="100" t="e">
        <f>INDEX('BadRows RECART'!$C$2:$C$1207,MATCH(monthly_gwh_mw!AJ2868,'BadRows RECART'!$D$2:$D$1207,0))</f>
        <v>#N/A</v>
      </c>
    </row>
    <row r="2869" spans="1:37" ht="20">
      <c r="A2869" s="106" t="s">
        <v>3907</v>
      </c>
      <c r="B2869" s="106" t="s">
        <v>440</v>
      </c>
      <c r="C2869" s="106" t="s">
        <v>6313</v>
      </c>
      <c r="D2869" s="168">
        <v>2020</v>
      </c>
      <c r="E2869" s="168">
        <v>7</v>
      </c>
      <c r="F2869" s="169">
        <v>0</v>
      </c>
      <c r="G2869" s="212" t="s">
        <v>6314</v>
      </c>
      <c r="H2869" s="212" t="s">
        <v>6314</v>
      </c>
      <c r="I2869" s="106" t="s">
        <v>556</v>
      </c>
      <c r="K2869" s="83" t="s">
        <v>6314</v>
      </c>
      <c r="L2869" s="83" t="s">
        <v>6314</v>
      </c>
      <c r="M2869" s="45" t="str">
        <f>IF(
ISNA(INDEX(resources!E:E,MATCH(B2869,resources!B:B,0))),"fillme",
INDEX(resources!E:E,MATCH(B2869,resources!B:B,0)))</f>
        <v>transfer_sale</v>
      </c>
      <c r="N2869" s="45">
        <v>1</v>
      </c>
      <c r="O2869" s="83" t="str">
        <f>IFERROR(INDEX(resources!K:K,MATCH(B2869,resources!B:B,0)),"fillme")</f>
        <v>unknown</v>
      </c>
      <c r="P2869" s="89" t="str">
        <f t="shared" si="642"/>
        <v>unknown_2020_7</v>
      </c>
      <c r="Q2869" s="87">
        <f>INDEX(elcc!G:G,MATCH(P2869,elcc!D:D,0))</f>
        <v>0</v>
      </c>
      <c r="R2869" s="89">
        <f t="shared" si="643"/>
        <v>1</v>
      </c>
      <c r="S2869" s="89" t="s">
        <v>6314</v>
      </c>
      <c r="T2869" s="89" t="s">
        <v>6314</v>
      </c>
      <c r="U2869" s="90" t="str">
        <f t="shared" si="644"/>
        <v>ok</v>
      </c>
      <c r="V2869" s="63" t="str">
        <f>INDEX(resources!F:F,MATCH(B2869,resources!B:B,0))</f>
        <v>special</v>
      </c>
      <c r="W2869" s="110">
        <f t="shared" si="645"/>
        <v>0</v>
      </c>
      <c r="X2869" s="110">
        <f t="shared" si="646"/>
        <v>0</v>
      </c>
      <c r="Y2869" s="110" t="str">
        <f t="shared" si="647"/>
        <v>transfer_sale_raonly_na_CONFIDENTIAL</v>
      </c>
      <c r="Z2869" s="110">
        <f>IF(COUNTIFS($Y$2:Y2869,Y2869)=1,1,0)</f>
        <v>0</v>
      </c>
      <c r="AA2869" s="110">
        <f>SUM($Z$2:Z2869)*Z2869</f>
        <v>0</v>
      </c>
      <c r="AB2869" s="110">
        <f>COUNTIFS(resources!B:B,B2869)</f>
        <v>1</v>
      </c>
      <c r="AC2869" s="110">
        <f t="shared" si="648"/>
        <v>1</v>
      </c>
      <c r="AD2869" s="110">
        <f t="shared" si="649"/>
        <v>1</v>
      </c>
      <c r="AE2869" s="110">
        <f t="shared" si="650"/>
        <v>0</v>
      </c>
      <c r="AF2869" s="110">
        <f t="shared" si="651"/>
        <v>1</v>
      </c>
      <c r="AG2869" s="110">
        <f t="shared" si="652"/>
        <v>0</v>
      </c>
      <c r="AH2869" s="110">
        <f t="shared" si="653"/>
        <v>0</v>
      </c>
      <c r="AI2869" s="110">
        <f t="shared" si="654"/>
        <v>1</v>
      </c>
      <c r="AJ2869" s="100">
        <f>ROW()</f>
        <v>2869</v>
      </c>
      <c r="AK2869" s="100" t="e">
        <f>INDEX('BadRows RECART'!$C$2:$C$1207,MATCH(monthly_gwh_mw!AJ2869,'BadRows RECART'!$D$2:$D$1207,0))</f>
        <v>#N/A</v>
      </c>
    </row>
    <row r="2870" spans="1:37" ht="20">
      <c r="A2870" s="106" t="s">
        <v>3907</v>
      </c>
      <c r="B2870" s="106" t="s">
        <v>437</v>
      </c>
      <c r="C2870" s="106" t="s">
        <v>6313</v>
      </c>
      <c r="D2870" s="168">
        <v>2020</v>
      </c>
      <c r="E2870" s="168">
        <v>1</v>
      </c>
      <c r="F2870" s="169">
        <v>0</v>
      </c>
      <c r="G2870" s="212" t="s">
        <v>6314</v>
      </c>
      <c r="H2870" s="212" t="s">
        <v>6314</v>
      </c>
      <c r="I2870" s="106" t="s">
        <v>556</v>
      </c>
      <c r="K2870" s="83" t="s">
        <v>6314</v>
      </c>
      <c r="L2870" s="83" t="s">
        <v>6314</v>
      </c>
      <c r="M2870" s="45" t="str">
        <f>IF(
ISNA(INDEX(resources!E:E,MATCH(B2870,resources!B:B,0))),"fillme",
INDEX(resources!E:E,MATCH(B2870,resources!B:B,0)))</f>
        <v>transfer_purchase</v>
      </c>
      <c r="N2870" s="45">
        <v>1</v>
      </c>
      <c r="O2870" s="83" t="str">
        <f>IFERROR(INDEX(resources!K:K,MATCH(B2870,resources!B:B,0)),"fillme")</f>
        <v>unknown</v>
      </c>
      <c r="P2870" s="89" t="str">
        <f t="shared" si="642"/>
        <v>unknown_2020_1</v>
      </c>
      <c r="Q2870" s="87">
        <f>INDEX(elcc!G:G,MATCH(P2870,elcc!D:D,0))</f>
        <v>0</v>
      </c>
      <c r="R2870" s="89">
        <f t="shared" si="643"/>
        <v>1</v>
      </c>
      <c r="S2870" s="89" t="s">
        <v>6314</v>
      </c>
      <c r="T2870" s="89" t="s">
        <v>6314</v>
      </c>
      <c r="U2870" s="90" t="str">
        <f t="shared" si="644"/>
        <v>ok</v>
      </c>
      <c r="V2870" s="63" t="str">
        <f>INDEX(resources!F:F,MATCH(B2870,resources!B:B,0))</f>
        <v>special</v>
      </c>
      <c r="W2870" s="110">
        <f t="shared" si="645"/>
        <v>0</v>
      </c>
      <c r="X2870" s="110">
        <f t="shared" si="646"/>
        <v>0</v>
      </c>
      <c r="Y2870" s="110" t="str">
        <f t="shared" si="647"/>
        <v>transfer_purchase_raonly_na_CONFIDENTIAL</v>
      </c>
      <c r="Z2870" s="110">
        <f>IF(COUNTIFS($Y$2:Y2870,Y2870)=1,1,0)</f>
        <v>0</v>
      </c>
      <c r="AA2870" s="110">
        <f>SUM($Z$2:Z2870)*Z2870</f>
        <v>0</v>
      </c>
      <c r="AB2870" s="110">
        <f>COUNTIFS(resources!B:B,B2870)</f>
        <v>1</v>
      </c>
      <c r="AC2870" s="110">
        <f t="shared" si="648"/>
        <v>1</v>
      </c>
      <c r="AD2870" s="110">
        <f t="shared" si="649"/>
        <v>1</v>
      </c>
      <c r="AE2870" s="110">
        <f t="shared" si="650"/>
        <v>0</v>
      </c>
      <c r="AF2870" s="110">
        <f t="shared" si="651"/>
        <v>1</v>
      </c>
      <c r="AG2870" s="110">
        <f t="shared" si="652"/>
        <v>0</v>
      </c>
      <c r="AH2870" s="110">
        <f t="shared" si="653"/>
        <v>0</v>
      </c>
      <c r="AI2870" s="110">
        <f t="shared" si="654"/>
        <v>1</v>
      </c>
      <c r="AJ2870" s="100">
        <f>ROW()</f>
        <v>2870</v>
      </c>
      <c r="AK2870" s="100" t="e">
        <f>INDEX('BadRows RECART'!$C$2:$C$1207,MATCH(monthly_gwh_mw!AJ2870,'BadRows RECART'!$D$2:$D$1207,0))</f>
        <v>#N/A</v>
      </c>
    </row>
    <row r="2871" spans="1:37" ht="20">
      <c r="A2871" s="106" t="s">
        <v>3907</v>
      </c>
      <c r="B2871" s="106" t="s">
        <v>437</v>
      </c>
      <c r="C2871" s="106" t="s">
        <v>6313</v>
      </c>
      <c r="D2871" s="168">
        <v>2020</v>
      </c>
      <c r="E2871" s="168">
        <v>2</v>
      </c>
      <c r="F2871" s="169">
        <v>0</v>
      </c>
      <c r="G2871" s="212" t="s">
        <v>6314</v>
      </c>
      <c r="H2871" s="212" t="s">
        <v>6314</v>
      </c>
      <c r="I2871" s="106" t="s">
        <v>556</v>
      </c>
      <c r="K2871" s="83" t="s">
        <v>6314</v>
      </c>
      <c r="L2871" s="83" t="s">
        <v>6314</v>
      </c>
      <c r="M2871" s="45" t="str">
        <f>IF(
ISNA(INDEX(resources!E:E,MATCH(B2871,resources!B:B,0))),"fillme",
INDEX(resources!E:E,MATCH(B2871,resources!B:B,0)))</f>
        <v>transfer_purchase</v>
      </c>
      <c r="N2871" s="45">
        <v>1</v>
      </c>
      <c r="O2871" s="83" t="str">
        <f>IFERROR(INDEX(resources!K:K,MATCH(B2871,resources!B:B,0)),"fillme")</f>
        <v>unknown</v>
      </c>
      <c r="P2871" s="89" t="str">
        <f t="shared" si="642"/>
        <v>unknown_2020_2</v>
      </c>
      <c r="Q2871" s="87">
        <f>INDEX(elcc!G:G,MATCH(P2871,elcc!D:D,0))</f>
        <v>0</v>
      </c>
      <c r="R2871" s="89">
        <f t="shared" si="643"/>
        <v>1</v>
      </c>
      <c r="S2871" s="89" t="s">
        <v>6314</v>
      </c>
      <c r="T2871" s="89" t="s">
        <v>6314</v>
      </c>
      <c r="U2871" s="90" t="str">
        <f t="shared" si="644"/>
        <v>ok</v>
      </c>
      <c r="V2871" s="63" t="str">
        <f>INDEX(resources!F:F,MATCH(B2871,resources!B:B,0))</f>
        <v>special</v>
      </c>
      <c r="W2871" s="110">
        <f t="shared" si="645"/>
        <v>0</v>
      </c>
      <c r="X2871" s="110">
        <f t="shared" si="646"/>
        <v>0</v>
      </c>
      <c r="Y2871" s="110" t="str">
        <f t="shared" si="647"/>
        <v>transfer_purchase_raonly_na_CONFIDENTIAL</v>
      </c>
      <c r="Z2871" s="110">
        <f>IF(COUNTIFS($Y$2:Y2871,Y2871)=1,1,0)</f>
        <v>0</v>
      </c>
      <c r="AA2871" s="110">
        <f>SUM($Z$2:Z2871)*Z2871</f>
        <v>0</v>
      </c>
      <c r="AB2871" s="110">
        <f>COUNTIFS(resources!B:B,B2871)</f>
        <v>1</v>
      </c>
      <c r="AC2871" s="110">
        <f t="shared" si="648"/>
        <v>1</v>
      </c>
      <c r="AD2871" s="110">
        <f t="shared" si="649"/>
        <v>1</v>
      </c>
      <c r="AE2871" s="110">
        <f t="shared" si="650"/>
        <v>0</v>
      </c>
      <c r="AF2871" s="110">
        <f t="shared" si="651"/>
        <v>1</v>
      </c>
      <c r="AG2871" s="110">
        <f t="shared" si="652"/>
        <v>0</v>
      </c>
      <c r="AH2871" s="110">
        <f t="shared" si="653"/>
        <v>0</v>
      </c>
      <c r="AI2871" s="110">
        <f t="shared" si="654"/>
        <v>1</v>
      </c>
      <c r="AJ2871" s="100">
        <f>ROW()</f>
        <v>2871</v>
      </c>
      <c r="AK2871" s="100" t="e">
        <f>INDEX('BadRows RECART'!$C$2:$C$1207,MATCH(monthly_gwh_mw!AJ2871,'BadRows RECART'!$D$2:$D$1207,0))</f>
        <v>#N/A</v>
      </c>
    </row>
    <row r="2872" spans="1:37" ht="20">
      <c r="A2872" s="106" t="s">
        <v>3907</v>
      </c>
      <c r="B2872" s="106" t="s">
        <v>437</v>
      </c>
      <c r="C2872" s="106" t="s">
        <v>6313</v>
      </c>
      <c r="D2872" s="168">
        <v>2020</v>
      </c>
      <c r="E2872" s="168">
        <v>3</v>
      </c>
      <c r="F2872" s="169">
        <v>0</v>
      </c>
      <c r="G2872" s="212" t="s">
        <v>6314</v>
      </c>
      <c r="H2872" s="212" t="s">
        <v>6314</v>
      </c>
      <c r="I2872" s="106" t="s">
        <v>556</v>
      </c>
      <c r="K2872" s="83" t="s">
        <v>6314</v>
      </c>
      <c r="L2872" s="83" t="s">
        <v>6314</v>
      </c>
      <c r="M2872" s="45" t="str">
        <f>IF(
ISNA(INDEX(resources!E:E,MATCH(B2872,resources!B:B,0))),"fillme",
INDEX(resources!E:E,MATCH(B2872,resources!B:B,0)))</f>
        <v>transfer_purchase</v>
      </c>
      <c r="N2872" s="45">
        <v>1</v>
      </c>
      <c r="O2872" s="83" t="str">
        <f>IFERROR(INDEX(resources!K:K,MATCH(B2872,resources!B:B,0)),"fillme")</f>
        <v>unknown</v>
      </c>
      <c r="P2872" s="89" t="str">
        <f t="shared" si="642"/>
        <v>unknown_2020_3</v>
      </c>
      <c r="Q2872" s="87">
        <f>INDEX(elcc!G:G,MATCH(P2872,elcc!D:D,0))</f>
        <v>0</v>
      </c>
      <c r="R2872" s="89">
        <f t="shared" si="643"/>
        <v>1</v>
      </c>
      <c r="S2872" s="89" t="s">
        <v>6314</v>
      </c>
      <c r="T2872" s="89" t="s">
        <v>6314</v>
      </c>
      <c r="U2872" s="90" t="str">
        <f t="shared" si="644"/>
        <v>ok</v>
      </c>
      <c r="V2872" s="63" t="str">
        <f>INDEX(resources!F:F,MATCH(B2872,resources!B:B,0))</f>
        <v>special</v>
      </c>
      <c r="W2872" s="110">
        <f t="shared" si="645"/>
        <v>0</v>
      </c>
      <c r="X2872" s="110">
        <f t="shared" si="646"/>
        <v>0</v>
      </c>
      <c r="Y2872" s="110" t="str">
        <f t="shared" si="647"/>
        <v>transfer_purchase_raonly_na_CONFIDENTIAL</v>
      </c>
      <c r="Z2872" s="110">
        <f>IF(COUNTIFS($Y$2:Y2872,Y2872)=1,1,0)</f>
        <v>0</v>
      </c>
      <c r="AA2872" s="110">
        <f>SUM($Z$2:Z2872)*Z2872</f>
        <v>0</v>
      </c>
      <c r="AB2872" s="110">
        <f>COUNTIFS(resources!B:B,B2872)</f>
        <v>1</v>
      </c>
      <c r="AC2872" s="110">
        <f t="shared" si="648"/>
        <v>1</v>
      </c>
      <c r="AD2872" s="110">
        <f t="shared" si="649"/>
        <v>1</v>
      </c>
      <c r="AE2872" s="110">
        <f t="shared" si="650"/>
        <v>0</v>
      </c>
      <c r="AF2872" s="110">
        <f t="shared" si="651"/>
        <v>1</v>
      </c>
      <c r="AG2872" s="110">
        <f t="shared" si="652"/>
        <v>0</v>
      </c>
      <c r="AH2872" s="110">
        <f t="shared" si="653"/>
        <v>0</v>
      </c>
      <c r="AI2872" s="110">
        <f t="shared" si="654"/>
        <v>1</v>
      </c>
      <c r="AJ2872" s="100">
        <f>ROW()</f>
        <v>2872</v>
      </c>
      <c r="AK2872" s="100" t="e">
        <f>INDEX('BadRows RECART'!$C$2:$C$1207,MATCH(monthly_gwh_mw!AJ2872,'BadRows RECART'!$D$2:$D$1207,0))</f>
        <v>#N/A</v>
      </c>
    </row>
    <row r="2873" spans="1:37" ht="20">
      <c r="A2873" s="106" t="s">
        <v>3907</v>
      </c>
      <c r="B2873" s="106" t="s">
        <v>437</v>
      </c>
      <c r="C2873" s="106" t="s">
        <v>6313</v>
      </c>
      <c r="D2873" s="168">
        <v>2020</v>
      </c>
      <c r="E2873" s="168">
        <v>4</v>
      </c>
      <c r="F2873" s="169">
        <v>0</v>
      </c>
      <c r="G2873" s="212" t="s">
        <v>6314</v>
      </c>
      <c r="H2873" s="212" t="s">
        <v>6314</v>
      </c>
      <c r="I2873" s="106" t="s">
        <v>556</v>
      </c>
      <c r="K2873" s="83" t="s">
        <v>6314</v>
      </c>
      <c r="L2873" s="83" t="s">
        <v>6314</v>
      </c>
      <c r="M2873" s="45" t="str">
        <f>IF(
ISNA(INDEX(resources!E:E,MATCH(B2873,resources!B:B,0))),"fillme",
INDEX(resources!E:E,MATCH(B2873,resources!B:B,0)))</f>
        <v>transfer_purchase</v>
      </c>
      <c r="N2873" s="45">
        <v>1</v>
      </c>
      <c r="O2873" s="83" t="str">
        <f>IFERROR(INDEX(resources!K:K,MATCH(B2873,resources!B:B,0)),"fillme")</f>
        <v>unknown</v>
      </c>
      <c r="P2873" s="89" t="str">
        <f t="shared" si="642"/>
        <v>unknown_2020_4</v>
      </c>
      <c r="Q2873" s="87">
        <f>INDEX(elcc!G:G,MATCH(P2873,elcc!D:D,0))</f>
        <v>0</v>
      </c>
      <c r="R2873" s="89">
        <f t="shared" si="643"/>
        <v>1</v>
      </c>
      <c r="S2873" s="89" t="s">
        <v>6314</v>
      </c>
      <c r="T2873" s="89" t="s">
        <v>6314</v>
      </c>
      <c r="U2873" s="90" t="str">
        <f t="shared" si="644"/>
        <v>ok</v>
      </c>
      <c r="V2873" s="63" t="str">
        <f>INDEX(resources!F:F,MATCH(B2873,resources!B:B,0))</f>
        <v>special</v>
      </c>
      <c r="W2873" s="110">
        <f t="shared" si="645"/>
        <v>0</v>
      </c>
      <c r="X2873" s="110">
        <f t="shared" si="646"/>
        <v>0</v>
      </c>
      <c r="Y2873" s="110" t="str">
        <f t="shared" si="647"/>
        <v>transfer_purchase_raonly_na_CONFIDENTIAL</v>
      </c>
      <c r="Z2873" s="110">
        <f>IF(COUNTIFS($Y$2:Y2873,Y2873)=1,1,0)</f>
        <v>0</v>
      </c>
      <c r="AA2873" s="110">
        <f>SUM($Z$2:Z2873)*Z2873</f>
        <v>0</v>
      </c>
      <c r="AB2873" s="110">
        <f>COUNTIFS(resources!B:B,B2873)</f>
        <v>1</v>
      </c>
      <c r="AC2873" s="110">
        <f t="shared" si="648"/>
        <v>1</v>
      </c>
      <c r="AD2873" s="110">
        <f t="shared" si="649"/>
        <v>1</v>
      </c>
      <c r="AE2873" s="110">
        <f t="shared" si="650"/>
        <v>0</v>
      </c>
      <c r="AF2873" s="110">
        <f t="shared" si="651"/>
        <v>1</v>
      </c>
      <c r="AG2873" s="110">
        <f t="shared" si="652"/>
        <v>0</v>
      </c>
      <c r="AH2873" s="110">
        <f t="shared" si="653"/>
        <v>0</v>
      </c>
      <c r="AI2873" s="110">
        <f t="shared" si="654"/>
        <v>1</v>
      </c>
      <c r="AJ2873" s="100">
        <f>ROW()</f>
        <v>2873</v>
      </c>
      <c r="AK2873" s="100" t="e">
        <f>INDEX('BadRows RECART'!$C$2:$C$1207,MATCH(monthly_gwh_mw!AJ2873,'BadRows RECART'!$D$2:$D$1207,0))</f>
        <v>#N/A</v>
      </c>
    </row>
    <row r="2874" spans="1:37" ht="20">
      <c r="A2874" s="106" t="s">
        <v>3907</v>
      </c>
      <c r="B2874" s="106" t="s">
        <v>437</v>
      </c>
      <c r="C2874" s="106" t="s">
        <v>6313</v>
      </c>
      <c r="D2874" s="168">
        <v>2020</v>
      </c>
      <c r="E2874" s="168">
        <v>5</v>
      </c>
      <c r="F2874" s="169">
        <v>0</v>
      </c>
      <c r="G2874" s="212" t="s">
        <v>6314</v>
      </c>
      <c r="H2874" s="212" t="s">
        <v>6314</v>
      </c>
      <c r="I2874" s="106" t="s">
        <v>556</v>
      </c>
      <c r="K2874" s="83" t="s">
        <v>6314</v>
      </c>
      <c r="L2874" s="83" t="s">
        <v>6314</v>
      </c>
      <c r="M2874" s="45" t="str">
        <f>IF(
ISNA(INDEX(resources!E:E,MATCH(B2874,resources!B:B,0))),"fillme",
INDEX(resources!E:E,MATCH(B2874,resources!B:B,0)))</f>
        <v>transfer_purchase</v>
      </c>
      <c r="N2874" s="45">
        <v>1</v>
      </c>
      <c r="O2874" s="83" t="str">
        <f>IFERROR(INDEX(resources!K:K,MATCH(B2874,resources!B:B,0)),"fillme")</f>
        <v>unknown</v>
      </c>
      <c r="P2874" s="89" t="str">
        <f t="shared" si="642"/>
        <v>unknown_2020_5</v>
      </c>
      <c r="Q2874" s="87">
        <f>INDEX(elcc!G:G,MATCH(P2874,elcc!D:D,0))</f>
        <v>0</v>
      </c>
      <c r="R2874" s="89">
        <f t="shared" si="643"/>
        <v>1</v>
      </c>
      <c r="S2874" s="89" t="s">
        <v>6314</v>
      </c>
      <c r="T2874" s="89" t="s">
        <v>6314</v>
      </c>
      <c r="U2874" s="90" t="str">
        <f t="shared" si="644"/>
        <v>ok</v>
      </c>
      <c r="V2874" s="63" t="str">
        <f>INDEX(resources!F:F,MATCH(B2874,resources!B:B,0))</f>
        <v>special</v>
      </c>
      <c r="W2874" s="110">
        <f t="shared" si="645"/>
        <v>0</v>
      </c>
      <c r="X2874" s="110">
        <f t="shared" si="646"/>
        <v>0</v>
      </c>
      <c r="Y2874" s="110" t="str">
        <f t="shared" si="647"/>
        <v>transfer_purchase_raonly_na_CONFIDENTIAL</v>
      </c>
      <c r="Z2874" s="110">
        <f>IF(COUNTIFS($Y$2:Y2874,Y2874)=1,1,0)</f>
        <v>0</v>
      </c>
      <c r="AA2874" s="110">
        <f>SUM($Z$2:Z2874)*Z2874</f>
        <v>0</v>
      </c>
      <c r="AB2874" s="110">
        <f>COUNTIFS(resources!B:B,B2874)</f>
        <v>1</v>
      </c>
      <c r="AC2874" s="110">
        <f t="shared" si="648"/>
        <v>1</v>
      </c>
      <c r="AD2874" s="110">
        <f t="shared" si="649"/>
        <v>1</v>
      </c>
      <c r="AE2874" s="110">
        <f t="shared" si="650"/>
        <v>0</v>
      </c>
      <c r="AF2874" s="110">
        <f t="shared" si="651"/>
        <v>1</v>
      </c>
      <c r="AG2874" s="110">
        <f t="shared" si="652"/>
        <v>0</v>
      </c>
      <c r="AH2874" s="110">
        <f t="shared" si="653"/>
        <v>0</v>
      </c>
      <c r="AI2874" s="110">
        <f t="shared" si="654"/>
        <v>1</v>
      </c>
      <c r="AJ2874" s="100">
        <f>ROW()</f>
        <v>2874</v>
      </c>
      <c r="AK2874" s="100" t="e">
        <f>INDEX('BadRows RECART'!$C$2:$C$1207,MATCH(monthly_gwh_mw!AJ2874,'BadRows RECART'!$D$2:$D$1207,0))</f>
        <v>#N/A</v>
      </c>
    </row>
    <row r="2875" spans="1:37" ht="20">
      <c r="A2875" s="106" t="s">
        <v>3907</v>
      </c>
      <c r="B2875" s="106" t="s">
        <v>437</v>
      </c>
      <c r="C2875" s="106" t="s">
        <v>6313</v>
      </c>
      <c r="D2875" s="168">
        <v>2020</v>
      </c>
      <c r="E2875" s="168">
        <v>6</v>
      </c>
      <c r="F2875" s="169">
        <v>0</v>
      </c>
      <c r="G2875" s="212" t="s">
        <v>6314</v>
      </c>
      <c r="H2875" s="212" t="s">
        <v>6314</v>
      </c>
      <c r="I2875" s="106" t="s">
        <v>556</v>
      </c>
      <c r="K2875" s="83" t="s">
        <v>6314</v>
      </c>
      <c r="L2875" s="83" t="s">
        <v>6314</v>
      </c>
      <c r="M2875" s="45" t="str">
        <f>IF(
ISNA(INDEX(resources!E:E,MATCH(B2875,resources!B:B,0))),"fillme",
INDEX(resources!E:E,MATCH(B2875,resources!B:B,0)))</f>
        <v>transfer_purchase</v>
      </c>
      <c r="N2875" s="45">
        <v>1</v>
      </c>
      <c r="O2875" s="83" t="str">
        <f>IFERROR(INDEX(resources!K:K,MATCH(B2875,resources!B:B,0)),"fillme")</f>
        <v>unknown</v>
      </c>
      <c r="P2875" s="89" t="str">
        <f t="shared" si="642"/>
        <v>unknown_2020_6</v>
      </c>
      <c r="Q2875" s="87">
        <f>INDEX(elcc!G:G,MATCH(P2875,elcc!D:D,0))</f>
        <v>0</v>
      </c>
      <c r="R2875" s="89">
        <f t="shared" si="643"/>
        <v>1</v>
      </c>
      <c r="S2875" s="89" t="s">
        <v>6314</v>
      </c>
      <c r="T2875" s="89" t="s">
        <v>6314</v>
      </c>
      <c r="U2875" s="90" t="str">
        <f t="shared" si="644"/>
        <v>ok</v>
      </c>
      <c r="V2875" s="63" t="str">
        <f>INDEX(resources!F:F,MATCH(B2875,resources!B:B,0))</f>
        <v>special</v>
      </c>
      <c r="W2875" s="110">
        <f t="shared" si="645"/>
        <v>0</v>
      </c>
      <c r="X2875" s="110">
        <f t="shared" si="646"/>
        <v>0</v>
      </c>
      <c r="Y2875" s="110" t="str">
        <f t="shared" si="647"/>
        <v>transfer_purchase_raonly_na_CONFIDENTIAL</v>
      </c>
      <c r="Z2875" s="110">
        <f>IF(COUNTIFS($Y$2:Y2875,Y2875)=1,1,0)</f>
        <v>0</v>
      </c>
      <c r="AA2875" s="110">
        <f>SUM($Z$2:Z2875)*Z2875</f>
        <v>0</v>
      </c>
      <c r="AB2875" s="110">
        <f>COUNTIFS(resources!B:B,B2875)</f>
        <v>1</v>
      </c>
      <c r="AC2875" s="110">
        <f t="shared" si="648"/>
        <v>1</v>
      </c>
      <c r="AD2875" s="110">
        <f t="shared" si="649"/>
        <v>1</v>
      </c>
      <c r="AE2875" s="110">
        <f t="shared" si="650"/>
        <v>0</v>
      </c>
      <c r="AF2875" s="110">
        <f t="shared" si="651"/>
        <v>1</v>
      </c>
      <c r="AG2875" s="110">
        <f t="shared" si="652"/>
        <v>0</v>
      </c>
      <c r="AH2875" s="110">
        <f t="shared" si="653"/>
        <v>0</v>
      </c>
      <c r="AI2875" s="110">
        <f t="shared" si="654"/>
        <v>1</v>
      </c>
      <c r="AJ2875" s="100">
        <f>ROW()</f>
        <v>2875</v>
      </c>
      <c r="AK2875" s="100" t="e">
        <f>INDEX('BadRows RECART'!$C$2:$C$1207,MATCH(monthly_gwh_mw!AJ2875,'BadRows RECART'!$D$2:$D$1207,0))</f>
        <v>#N/A</v>
      </c>
    </row>
    <row r="2876" spans="1:37" ht="20">
      <c r="A2876" s="106" t="s">
        <v>3907</v>
      </c>
      <c r="B2876" s="106" t="s">
        <v>437</v>
      </c>
      <c r="C2876" s="106" t="s">
        <v>6313</v>
      </c>
      <c r="D2876" s="168">
        <v>2020</v>
      </c>
      <c r="E2876" s="168">
        <v>7</v>
      </c>
      <c r="F2876" s="169">
        <v>0</v>
      </c>
      <c r="G2876" s="212" t="s">
        <v>6314</v>
      </c>
      <c r="H2876" s="212" t="s">
        <v>6314</v>
      </c>
      <c r="I2876" s="106" t="s">
        <v>556</v>
      </c>
      <c r="K2876" s="83" t="s">
        <v>6314</v>
      </c>
      <c r="L2876" s="83" t="s">
        <v>6314</v>
      </c>
      <c r="M2876" s="45" t="str">
        <f>IF(
ISNA(INDEX(resources!E:E,MATCH(B2876,resources!B:B,0))),"fillme",
INDEX(resources!E:E,MATCH(B2876,resources!B:B,0)))</f>
        <v>transfer_purchase</v>
      </c>
      <c r="N2876" s="45">
        <v>1</v>
      </c>
      <c r="O2876" s="83" t="str">
        <f>IFERROR(INDEX(resources!K:K,MATCH(B2876,resources!B:B,0)),"fillme")</f>
        <v>unknown</v>
      </c>
      <c r="P2876" s="89" t="str">
        <f t="shared" si="642"/>
        <v>unknown_2020_7</v>
      </c>
      <c r="Q2876" s="87">
        <f>INDEX(elcc!G:G,MATCH(P2876,elcc!D:D,0))</f>
        <v>0</v>
      </c>
      <c r="R2876" s="89">
        <f t="shared" si="643"/>
        <v>1</v>
      </c>
      <c r="S2876" s="89" t="s">
        <v>6314</v>
      </c>
      <c r="T2876" s="89" t="s">
        <v>6314</v>
      </c>
      <c r="U2876" s="90" t="str">
        <f t="shared" si="644"/>
        <v>ok</v>
      </c>
      <c r="V2876" s="63" t="str">
        <f>INDEX(resources!F:F,MATCH(B2876,resources!B:B,0))</f>
        <v>special</v>
      </c>
      <c r="W2876" s="110">
        <f t="shared" si="645"/>
        <v>0</v>
      </c>
      <c r="X2876" s="110">
        <f t="shared" si="646"/>
        <v>0</v>
      </c>
      <c r="Y2876" s="110" t="str">
        <f t="shared" si="647"/>
        <v>transfer_purchase_raonly_na_CONFIDENTIAL</v>
      </c>
      <c r="Z2876" s="110">
        <f>IF(COUNTIFS($Y$2:Y2876,Y2876)=1,1,0)</f>
        <v>0</v>
      </c>
      <c r="AA2876" s="110">
        <f>SUM($Z$2:Z2876)*Z2876</f>
        <v>0</v>
      </c>
      <c r="AB2876" s="110">
        <f>COUNTIFS(resources!B:B,B2876)</f>
        <v>1</v>
      </c>
      <c r="AC2876" s="110">
        <f t="shared" si="648"/>
        <v>1</v>
      </c>
      <c r="AD2876" s="110">
        <f t="shared" si="649"/>
        <v>1</v>
      </c>
      <c r="AE2876" s="110">
        <f t="shared" si="650"/>
        <v>0</v>
      </c>
      <c r="AF2876" s="110">
        <f t="shared" si="651"/>
        <v>1</v>
      </c>
      <c r="AG2876" s="110">
        <f t="shared" si="652"/>
        <v>0</v>
      </c>
      <c r="AH2876" s="110">
        <f t="shared" si="653"/>
        <v>0</v>
      </c>
      <c r="AI2876" s="110">
        <f t="shared" si="654"/>
        <v>1</v>
      </c>
      <c r="AJ2876" s="100">
        <f>ROW()</f>
        <v>2876</v>
      </c>
      <c r="AK2876" s="100" t="e">
        <f>INDEX('BadRows RECART'!$C$2:$C$1207,MATCH(monthly_gwh_mw!AJ2876,'BadRows RECART'!$D$2:$D$1207,0))</f>
        <v>#N/A</v>
      </c>
    </row>
    <row r="2877" spans="1:37" ht="20">
      <c r="A2877" s="106" t="s">
        <v>3907</v>
      </c>
      <c r="B2877" s="106" t="s">
        <v>437</v>
      </c>
      <c r="C2877" s="106" t="s">
        <v>6313</v>
      </c>
      <c r="D2877" s="168">
        <v>2020</v>
      </c>
      <c r="E2877" s="168">
        <v>8</v>
      </c>
      <c r="F2877" s="169">
        <v>0</v>
      </c>
      <c r="G2877" s="212" t="s">
        <v>6314</v>
      </c>
      <c r="H2877" s="212" t="s">
        <v>6314</v>
      </c>
      <c r="I2877" s="106" t="s">
        <v>556</v>
      </c>
      <c r="K2877" s="83" t="s">
        <v>6314</v>
      </c>
      <c r="L2877" s="83" t="s">
        <v>6314</v>
      </c>
      <c r="M2877" s="45" t="str">
        <f>IF(
ISNA(INDEX(resources!E:E,MATCH(B2877,resources!B:B,0))),"fillme",
INDEX(resources!E:E,MATCH(B2877,resources!B:B,0)))</f>
        <v>transfer_purchase</v>
      </c>
      <c r="N2877" s="45">
        <v>1</v>
      </c>
      <c r="O2877" s="83" t="str">
        <f>IFERROR(INDEX(resources!K:K,MATCH(B2877,resources!B:B,0)),"fillme")</f>
        <v>unknown</v>
      </c>
      <c r="P2877" s="89" t="str">
        <f t="shared" si="642"/>
        <v>unknown_2020_8</v>
      </c>
      <c r="Q2877" s="87">
        <f>INDEX(elcc!G:G,MATCH(P2877,elcc!D:D,0))</f>
        <v>0</v>
      </c>
      <c r="R2877" s="89">
        <f t="shared" si="643"/>
        <v>1</v>
      </c>
      <c r="S2877" s="89" t="s">
        <v>6314</v>
      </c>
      <c r="T2877" s="89" t="s">
        <v>6314</v>
      </c>
      <c r="U2877" s="90" t="str">
        <f t="shared" si="644"/>
        <v>ok</v>
      </c>
      <c r="V2877" s="63" t="str">
        <f>INDEX(resources!F:F,MATCH(B2877,resources!B:B,0))</f>
        <v>special</v>
      </c>
      <c r="W2877" s="110">
        <f t="shared" si="645"/>
        <v>0</v>
      </c>
      <c r="X2877" s="110">
        <f t="shared" si="646"/>
        <v>0</v>
      </c>
      <c r="Y2877" s="110" t="str">
        <f t="shared" si="647"/>
        <v>transfer_purchase_raonly_na_CONFIDENTIAL</v>
      </c>
      <c r="Z2877" s="110">
        <f>IF(COUNTIFS($Y$2:Y2877,Y2877)=1,1,0)</f>
        <v>0</v>
      </c>
      <c r="AA2877" s="110">
        <f>SUM($Z$2:Z2877)*Z2877</f>
        <v>0</v>
      </c>
      <c r="AB2877" s="110">
        <f>COUNTIFS(resources!B:B,B2877)</f>
        <v>1</v>
      </c>
      <c r="AC2877" s="110">
        <f t="shared" si="648"/>
        <v>1</v>
      </c>
      <c r="AD2877" s="110">
        <f t="shared" si="649"/>
        <v>1</v>
      </c>
      <c r="AE2877" s="110">
        <f t="shared" si="650"/>
        <v>0</v>
      </c>
      <c r="AF2877" s="110">
        <f t="shared" si="651"/>
        <v>1</v>
      </c>
      <c r="AG2877" s="110">
        <f t="shared" si="652"/>
        <v>0</v>
      </c>
      <c r="AH2877" s="110">
        <f t="shared" si="653"/>
        <v>0</v>
      </c>
      <c r="AI2877" s="110">
        <f t="shared" si="654"/>
        <v>1</v>
      </c>
      <c r="AJ2877" s="100">
        <f>ROW()</f>
        <v>2877</v>
      </c>
      <c r="AK2877" s="100" t="e">
        <f>INDEX('BadRows RECART'!$C$2:$C$1207,MATCH(monthly_gwh_mw!AJ2877,'BadRows RECART'!$D$2:$D$1207,0))</f>
        <v>#N/A</v>
      </c>
    </row>
    <row r="2878" spans="1:37" ht="20">
      <c r="A2878" s="106" t="s">
        <v>3907</v>
      </c>
      <c r="B2878" s="106" t="s">
        <v>437</v>
      </c>
      <c r="C2878" s="106" t="s">
        <v>6313</v>
      </c>
      <c r="D2878" s="168">
        <v>2020</v>
      </c>
      <c r="E2878" s="168">
        <v>9</v>
      </c>
      <c r="F2878" s="169">
        <v>0</v>
      </c>
      <c r="G2878" s="212" t="s">
        <v>6314</v>
      </c>
      <c r="H2878" s="212" t="s">
        <v>6314</v>
      </c>
      <c r="I2878" s="106" t="s">
        <v>556</v>
      </c>
      <c r="K2878" s="83" t="s">
        <v>6314</v>
      </c>
      <c r="L2878" s="83" t="s">
        <v>6314</v>
      </c>
      <c r="M2878" s="45" t="str">
        <f>IF(
ISNA(INDEX(resources!E:E,MATCH(B2878,resources!B:B,0))),"fillme",
INDEX(resources!E:E,MATCH(B2878,resources!B:B,0)))</f>
        <v>transfer_purchase</v>
      </c>
      <c r="N2878" s="45">
        <v>1</v>
      </c>
      <c r="O2878" s="83" t="str">
        <f>IFERROR(INDEX(resources!K:K,MATCH(B2878,resources!B:B,0)),"fillme")</f>
        <v>unknown</v>
      </c>
      <c r="P2878" s="89" t="str">
        <f t="shared" si="642"/>
        <v>unknown_2020_9</v>
      </c>
      <c r="Q2878" s="87">
        <f>INDEX(elcc!G:G,MATCH(P2878,elcc!D:D,0))</f>
        <v>0</v>
      </c>
      <c r="R2878" s="89">
        <f t="shared" si="643"/>
        <v>1</v>
      </c>
      <c r="S2878" s="89" t="s">
        <v>6314</v>
      </c>
      <c r="T2878" s="89" t="s">
        <v>6314</v>
      </c>
      <c r="U2878" s="90" t="str">
        <f t="shared" si="644"/>
        <v>ok</v>
      </c>
      <c r="V2878" s="63" t="str">
        <f>INDEX(resources!F:F,MATCH(B2878,resources!B:B,0))</f>
        <v>special</v>
      </c>
      <c r="W2878" s="110">
        <f t="shared" si="645"/>
        <v>0</v>
      </c>
      <c r="X2878" s="110">
        <f t="shared" si="646"/>
        <v>0</v>
      </c>
      <c r="Y2878" s="110" t="str">
        <f t="shared" si="647"/>
        <v>transfer_purchase_raonly_na_CONFIDENTIAL</v>
      </c>
      <c r="Z2878" s="110">
        <f>IF(COUNTIFS($Y$2:Y2878,Y2878)=1,1,0)</f>
        <v>0</v>
      </c>
      <c r="AA2878" s="110">
        <f>SUM($Z$2:Z2878)*Z2878</f>
        <v>0</v>
      </c>
      <c r="AB2878" s="110">
        <f>COUNTIFS(resources!B:B,B2878)</f>
        <v>1</v>
      </c>
      <c r="AC2878" s="110">
        <f t="shared" si="648"/>
        <v>1</v>
      </c>
      <c r="AD2878" s="110">
        <f t="shared" si="649"/>
        <v>1</v>
      </c>
      <c r="AE2878" s="110">
        <f t="shared" si="650"/>
        <v>0</v>
      </c>
      <c r="AF2878" s="110">
        <f t="shared" si="651"/>
        <v>1</v>
      </c>
      <c r="AG2878" s="110">
        <f t="shared" si="652"/>
        <v>0</v>
      </c>
      <c r="AH2878" s="110">
        <f t="shared" si="653"/>
        <v>0</v>
      </c>
      <c r="AI2878" s="110">
        <f t="shared" si="654"/>
        <v>1</v>
      </c>
      <c r="AJ2878" s="100">
        <f>ROW()</f>
        <v>2878</v>
      </c>
      <c r="AK2878" s="100" t="e">
        <f>INDEX('BadRows RECART'!$C$2:$C$1207,MATCH(monthly_gwh_mw!AJ2878,'BadRows RECART'!$D$2:$D$1207,0))</f>
        <v>#N/A</v>
      </c>
    </row>
    <row r="2879" spans="1:37" ht="20">
      <c r="A2879" s="106" t="s">
        <v>3907</v>
      </c>
      <c r="B2879" s="106" t="s">
        <v>437</v>
      </c>
      <c r="C2879" s="106" t="s">
        <v>6313</v>
      </c>
      <c r="D2879" s="168">
        <v>2020</v>
      </c>
      <c r="E2879" s="168">
        <v>11</v>
      </c>
      <c r="F2879" s="169">
        <v>0</v>
      </c>
      <c r="G2879" s="212" t="s">
        <v>6314</v>
      </c>
      <c r="H2879" s="212" t="s">
        <v>6314</v>
      </c>
      <c r="I2879" s="106" t="s">
        <v>556</v>
      </c>
      <c r="K2879" s="83" t="s">
        <v>6314</v>
      </c>
      <c r="L2879" s="83" t="s">
        <v>6314</v>
      </c>
      <c r="M2879" s="45" t="str">
        <f>IF(
ISNA(INDEX(resources!E:E,MATCH(B2879,resources!B:B,0))),"fillme",
INDEX(resources!E:E,MATCH(B2879,resources!B:B,0)))</f>
        <v>transfer_purchase</v>
      </c>
      <c r="N2879" s="45">
        <v>1</v>
      </c>
      <c r="O2879" s="83" t="str">
        <f>IFERROR(INDEX(resources!K:K,MATCH(B2879,resources!B:B,0)),"fillme")</f>
        <v>unknown</v>
      </c>
      <c r="P2879" s="89" t="str">
        <f t="shared" si="642"/>
        <v>unknown_2020_11</v>
      </c>
      <c r="Q2879" s="87">
        <f>INDEX(elcc!G:G,MATCH(P2879,elcc!D:D,0))</f>
        <v>0</v>
      </c>
      <c r="R2879" s="89">
        <f t="shared" si="643"/>
        <v>1</v>
      </c>
      <c r="S2879" s="89" t="s">
        <v>6314</v>
      </c>
      <c r="T2879" s="89" t="s">
        <v>6314</v>
      </c>
      <c r="U2879" s="90" t="str">
        <f t="shared" si="644"/>
        <v>ok</v>
      </c>
      <c r="V2879" s="63" t="str">
        <f>INDEX(resources!F:F,MATCH(B2879,resources!B:B,0))</f>
        <v>special</v>
      </c>
      <c r="W2879" s="110">
        <f t="shared" si="645"/>
        <v>0</v>
      </c>
      <c r="X2879" s="110">
        <f t="shared" si="646"/>
        <v>0</v>
      </c>
      <c r="Y2879" s="110" t="str">
        <f t="shared" si="647"/>
        <v>transfer_purchase_raonly_na_CONFIDENTIAL</v>
      </c>
      <c r="Z2879" s="110">
        <f>IF(COUNTIFS($Y$2:Y2879,Y2879)=1,1,0)</f>
        <v>0</v>
      </c>
      <c r="AA2879" s="110">
        <f>SUM($Z$2:Z2879)*Z2879</f>
        <v>0</v>
      </c>
      <c r="AB2879" s="110">
        <f>COUNTIFS(resources!B:B,B2879)</f>
        <v>1</v>
      </c>
      <c r="AC2879" s="110">
        <f t="shared" si="648"/>
        <v>1</v>
      </c>
      <c r="AD2879" s="110">
        <f t="shared" si="649"/>
        <v>1</v>
      </c>
      <c r="AE2879" s="110">
        <f t="shared" si="650"/>
        <v>0</v>
      </c>
      <c r="AF2879" s="110">
        <f t="shared" si="651"/>
        <v>1</v>
      </c>
      <c r="AG2879" s="110">
        <f t="shared" si="652"/>
        <v>0</v>
      </c>
      <c r="AH2879" s="110">
        <f t="shared" si="653"/>
        <v>0</v>
      </c>
      <c r="AI2879" s="110">
        <f t="shared" si="654"/>
        <v>1</v>
      </c>
      <c r="AJ2879" s="100">
        <f>ROW()</f>
        <v>2879</v>
      </c>
      <c r="AK2879" s="100" t="e">
        <f>INDEX('BadRows RECART'!$C$2:$C$1207,MATCH(monthly_gwh_mw!AJ2879,'BadRows RECART'!$D$2:$D$1207,0))</f>
        <v>#N/A</v>
      </c>
    </row>
    <row r="2880" spans="1:37" ht="20">
      <c r="A2880" s="106" t="s">
        <v>3907</v>
      </c>
      <c r="B2880" s="106" t="s">
        <v>437</v>
      </c>
      <c r="C2880" s="106" t="s">
        <v>6313</v>
      </c>
      <c r="D2880" s="168">
        <v>2020</v>
      </c>
      <c r="E2880" s="168">
        <v>11</v>
      </c>
      <c r="F2880" s="169">
        <v>0</v>
      </c>
      <c r="G2880" s="212" t="s">
        <v>6314</v>
      </c>
      <c r="H2880" s="212" t="s">
        <v>6314</v>
      </c>
      <c r="I2880" s="106" t="s">
        <v>556</v>
      </c>
      <c r="K2880" s="83" t="s">
        <v>6314</v>
      </c>
      <c r="L2880" s="83" t="s">
        <v>6314</v>
      </c>
      <c r="M2880" s="45" t="str">
        <f>IF(
ISNA(INDEX(resources!E:E,MATCH(B2880,resources!B:B,0))),"fillme",
INDEX(resources!E:E,MATCH(B2880,resources!B:B,0)))</f>
        <v>transfer_purchase</v>
      </c>
      <c r="N2880" s="45">
        <v>1</v>
      </c>
      <c r="O2880" s="83" t="str">
        <f>IFERROR(INDEX(resources!K:K,MATCH(B2880,resources!B:B,0)),"fillme")</f>
        <v>unknown</v>
      </c>
      <c r="P2880" s="89" t="str">
        <f t="shared" si="642"/>
        <v>unknown_2020_11</v>
      </c>
      <c r="Q2880" s="87">
        <f>INDEX(elcc!G:G,MATCH(P2880,elcc!D:D,0))</f>
        <v>0</v>
      </c>
      <c r="R2880" s="89">
        <f t="shared" si="643"/>
        <v>1</v>
      </c>
      <c r="S2880" s="89" t="s">
        <v>6314</v>
      </c>
      <c r="T2880" s="89" t="s">
        <v>6314</v>
      </c>
      <c r="U2880" s="90" t="str">
        <f t="shared" si="644"/>
        <v>ok</v>
      </c>
      <c r="V2880" s="63" t="str">
        <f>INDEX(resources!F:F,MATCH(B2880,resources!B:B,0))</f>
        <v>special</v>
      </c>
      <c r="W2880" s="110">
        <f t="shared" si="645"/>
        <v>0</v>
      </c>
      <c r="X2880" s="110">
        <f t="shared" si="646"/>
        <v>0</v>
      </c>
      <c r="Y2880" s="110" t="str">
        <f t="shared" si="647"/>
        <v>transfer_purchase_raonly_na_CONFIDENTIAL</v>
      </c>
      <c r="Z2880" s="110">
        <f>IF(COUNTIFS($Y$2:Y2880,Y2880)=1,1,0)</f>
        <v>0</v>
      </c>
      <c r="AA2880" s="110">
        <f>SUM($Z$2:Z2880)*Z2880</f>
        <v>0</v>
      </c>
      <c r="AB2880" s="110">
        <f>COUNTIFS(resources!B:B,B2880)</f>
        <v>1</v>
      </c>
      <c r="AC2880" s="110">
        <f t="shared" si="648"/>
        <v>1</v>
      </c>
      <c r="AD2880" s="110">
        <f t="shared" si="649"/>
        <v>1</v>
      </c>
      <c r="AE2880" s="110">
        <f t="shared" si="650"/>
        <v>0</v>
      </c>
      <c r="AF2880" s="110">
        <f t="shared" si="651"/>
        <v>1</v>
      </c>
      <c r="AG2880" s="110">
        <f t="shared" si="652"/>
        <v>0</v>
      </c>
      <c r="AH2880" s="110">
        <f t="shared" si="653"/>
        <v>0</v>
      </c>
      <c r="AI2880" s="110">
        <f t="shared" si="654"/>
        <v>1</v>
      </c>
      <c r="AJ2880" s="100">
        <f>ROW()</f>
        <v>2880</v>
      </c>
      <c r="AK2880" s="100" t="e">
        <f>INDEX('BadRows RECART'!$C$2:$C$1207,MATCH(monthly_gwh_mw!AJ2880,'BadRows RECART'!$D$2:$D$1207,0))</f>
        <v>#N/A</v>
      </c>
    </row>
    <row r="2881" spans="1:37" ht="20">
      <c r="A2881" s="106" t="s">
        <v>3907</v>
      </c>
      <c r="B2881" s="106" t="s">
        <v>437</v>
      </c>
      <c r="C2881" s="106" t="s">
        <v>6313</v>
      </c>
      <c r="D2881" s="168">
        <v>2020</v>
      </c>
      <c r="E2881" s="168">
        <v>12</v>
      </c>
      <c r="F2881" s="169">
        <v>0</v>
      </c>
      <c r="G2881" s="212" t="s">
        <v>6314</v>
      </c>
      <c r="H2881" s="212" t="s">
        <v>6314</v>
      </c>
      <c r="I2881" s="106" t="s">
        <v>556</v>
      </c>
      <c r="K2881" s="83" t="s">
        <v>6314</v>
      </c>
      <c r="L2881" s="83" t="s">
        <v>6314</v>
      </c>
      <c r="M2881" s="45" t="str">
        <f>IF(
ISNA(INDEX(resources!E:E,MATCH(B2881,resources!B:B,0))),"fillme",
INDEX(resources!E:E,MATCH(B2881,resources!B:B,0)))</f>
        <v>transfer_purchase</v>
      </c>
      <c r="N2881" s="45">
        <v>1</v>
      </c>
      <c r="O2881" s="83" t="str">
        <f>IFERROR(INDEX(resources!K:K,MATCH(B2881,resources!B:B,0)),"fillme")</f>
        <v>unknown</v>
      </c>
      <c r="P2881" s="89" t="str">
        <f t="shared" si="642"/>
        <v>unknown_2020_12</v>
      </c>
      <c r="Q2881" s="87">
        <f>INDEX(elcc!G:G,MATCH(P2881,elcc!D:D,0))</f>
        <v>0</v>
      </c>
      <c r="R2881" s="89">
        <f t="shared" si="643"/>
        <v>1</v>
      </c>
      <c r="S2881" s="89" t="s">
        <v>6314</v>
      </c>
      <c r="T2881" s="89" t="s">
        <v>6314</v>
      </c>
      <c r="U2881" s="90" t="str">
        <f t="shared" si="644"/>
        <v>ok</v>
      </c>
      <c r="V2881" s="63" t="str">
        <f>INDEX(resources!F:F,MATCH(B2881,resources!B:B,0))</f>
        <v>special</v>
      </c>
      <c r="W2881" s="110">
        <f t="shared" si="645"/>
        <v>0</v>
      </c>
      <c r="X2881" s="110">
        <f t="shared" si="646"/>
        <v>0</v>
      </c>
      <c r="Y2881" s="110" t="str">
        <f t="shared" si="647"/>
        <v>transfer_purchase_raonly_na_CONFIDENTIAL</v>
      </c>
      <c r="Z2881" s="110">
        <f>IF(COUNTIFS($Y$2:Y2881,Y2881)=1,1,0)</f>
        <v>0</v>
      </c>
      <c r="AA2881" s="110">
        <f>SUM($Z$2:Z2881)*Z2881</f>
        <v>0</v>
      </c>
      <c r="AB2881" s="110">
        <f>COUNTIFS(resources!B:B,B2881)</f>
        <v>1</v>
      </c>
      <c r="AC2881" s="110">
        <f t="shared" si="648"/>
        <v>1</v>
      </c>
      <c r="AD2881" s="110">
        <f t="shared" si="649"/>
        <v>1</v>
      </c>
      <c r="AE2881" s="110">
        <f t="shared" si="650"/>
        <v>0</v>
      </c>
      <c r="AF2881" s="110">
        <f t="shared" si="651"/>
        <v>1</v>
      </c>
      <c r="AG2881" s="110">
        <f t="shared" si="652"/>
        <v>0</v>
      </c>
      <c r="AH2881" s="110">
        <f t="shared" si="653"/>
        <v>0</v>
      </c>
      <c r="AI2881" s="110">
        <f t="shared" si="654"/>
        <v>1</v>
      </c>
      <c r="AJ2881" s="100">
        <f>ROW()</f>
        <v>2881</v>
      </c>
      <c r="AK2881" s="100" t="e">
        <f>INDEX('BadRows RECART'!$C$2:$C$1207,MATCH(monthly_gwh_mw!AJ2881,'BadRows RECART'!$D$2:$D$1207,0))</f>
        <v>#N/A</v>
      </c>
    </row>
    <row r="2882" spans="1:37" ht="20">
      <c r="A2882" s="106" t="s">
        <v>3907</v>
      </c>
      <c r="B2882" s="106" t="s">
        <v>437</v>
      </c>
      <c r="C2882" s="106" t="s">
        <v>6313</v>
      </c>
      <c r="D2882" s="168">
        <v>2020</v>
      </c>
      <c r="E2882" s="168">
        <v>9</v>
      </c>
      <c r="F2882" s="169">
        <v>0</v>
      </c>
      <c r="G2882" s="212" t="s">
        <v>6314</v>
      </c>
      <c r="H2882" s="212" t="s">
        <v>6314</v>
      </c>
      <c r="I2882" s="106" t="s">
        <v>556</v>
      </c>
      <c r="K2882" s="83" t="s">
        <v>6314</v>
      </c>
      <c r="L2882" s="83" t="s">
        <v>6314</v>
      </c>
      <c r="M2882" s="45" t="str">
        <f>IF(
ISNA(INDEX(resources!E:E,MATCH(B2882,resources!B:B,0))),"fillme",
INDEX(resources!E:E,MATCH(B2882,resources!B:B,0)))</f>
        <v>transfer_purchase</v>
      </c>
      <c r="N2882" s="45">
        <v>1</v>
      </c>
      <c r="O2882" s="83" t="str">
        <f>IFERROR(INDEX(resources!K:K,MATCH(B2882,resources!B:B,0)),"fillme")</f>
        <v>unknown</v>
      </c>
      <c r="P2882" s="89" t="str">
        <f t="shared" si="642"/>
        <v>unknown_2020_9</v>
      </c>
      <c r="Q2882" s="87">
        <f>INDEX(elcc!G:G,MATCH(P2882,elcc!D:D,0))</f>
        <v>0</v>
      </c>
      <c r="R2882" s="89">
        <f t="shared" si="643"/>
        <v>1</v>
      </c>
      <c r="S2882" s="89" t="s">
        <v>6314</v>
      </c>
      <c r="T2882" s="89" t="s">
        <v>6314</v>
      </c>
      <c r="U2882" s="90" t="str">
        <f t="shared" si="644"/>
        <v>ok</v>
      </c>
      <c r="V2882" s="63" t="str">
        <f>INDEX(resources!F:F,MATCH(B2882,resources!B:B,0))</f>
        <v>special</v>
      </c>
      <c r="W2882" s="110">
        <f t="shared" si="645"/>
        <v>0</v>
      </c>
      <c r="X2882" s="110">
        <f t="shared" si="646"/>
        <v>0</v>
      </c>
      <c r="Y2882" s="110" t="str">
        <f t="shared" si="647"/>
        <v>transfer_purchase_raonly_na_CONFIDENTIAL</v>
      </c>
      <c r="Z2882" s="110">
        <f>IF(COUNTIFS($Y$2:Y2882,Y2882)=1,1,0)</f>
        <v>0</v>
      </c>
      <c r="AA2882" s="110">
        <f>SUM($Z$2:Z2882)*Z2882</f>
        <v>0</v>
      </c>
      <c r="AB2882" s="110">
        <f>COUNTIFS(resources!B:B,B2882)</f>
        <v>1</v>
      </c>
      <c r="AC2882" s="110">
        <f t="shared" si="648"/>
        <v>1</v>
      </c>
      <c r="AD2882" s="110">
        <f t="shared" si="649"/>
        <v>1</v>
      </c>
      <c r="AE2882" s="110">
        <f t="shared" si="650"/>
        <v>0</v>
      </c>
      <c r="AF2882" s="110">
        <f t="shared" si="651"/>
        <v>1</v>
      </c>
      <c r="AG2882" s="110">
        <f t="shared" si="652"/>
        <v>0</v>
      </c>
      <c r="AH2882" s="110">
        <f t="shared" si="653"/>
        <v>0</v>
      </c>
      <c r="AI2882" s="110">
        <f t="shared" si="654"/>
        <v>1</v>
      </c>
      <c r="AJ2882" s="100">
        <f>ROW()</f>
        <v>2882</v>
      </c>
      <c r="AK2882" s="100" t="e">
        <f>INDEX('BadRows RECART'!$C$2:$C$1207,MATCH(monthly_gwh_mw!AJ2882,'BadRows RECART'!$D$2:$D$1207,0))</f>
        <v>#N/A</v>
      </c>
    </row>
    <row r="2883" spans="1:37" ht="20">
      <c r="A2883" s="106" t="s">
        <v>3907</v>
      </c>
      <c r="B2883" s="106" t="s">
        <v>437</v>
      </c>
      <c r="C2883" s="106" t="s">
        <v>6313</v>
      </c>
      <c r="D2883" s="168">
        <v>2020</v>
      </c>
      <c r="E2883" s="168">
        <v>8</v>
      </c>
      <c r="F2883" s="169">
        <v>0</v>
      </c>
      <c r="G2883" s="212" t="s">
        <v>6314</v>
      </c>
      <c r="H2883" s="212" t="s">
        <v>6314</v>
      </c>
      <c r="I2883" s="106" t="s">
        <v>556</v>
      </c>
      <c r="K2883" s="83" t="s">
        <v>6314</v>
      </c>
      <c r="L2883" s="83" t="s">
        <v>6314</v>
      </c>
      <c r="M2883" s="45" t="str">
        <f>IF(
ISNA(INDEX(resources!E:E,MATCH(B2883,resources!B:B,0))),"fillme",
INDEX(resources!E:E,MATCH(B2883,resources!B:B,0)))</f>
        <v>transfer_purchase</v>
      </c>
      <c r="N2883" s="45">
        <v>1</v>
      </c>
      <c r="O2883" s="83" t="str">
        <f>IFERROR(INDEX(resources!K:K,MATCH(B2883,resources!B:B,0)),"fillme")</f>
        <v>unknown</v>
      </c>
      <c r="P2883" s="89" t="str">
        <f t="shared" si="642"/>
        <v>unknown_2020_8</v>
      </c>
      <c r="Q2883" s="87">
        <f>INDEX(elcc!G:G,MATCH(P2883,elcc!D:D,0))</f>
        <v>0</v>
      </c>
      <c r="R2883" s="89">
        <f t="shared" si="643"/>
        <v>1</v>
      </c>
      <c r="S2883" s="89" t="s">
        <v>6314</v>
      </c>
      <c r="T2883" s="89" t="s">
        <v>6314</v>
      </c>
      <c r="U2883" s="90" t="str">
        <f t="shared" si="644"/>
        <v>ok</v>
      </c>
      <c r="V2883" s="63" t="str">
        <f>INDEX(resources!F:F,MATCH(B2883,resources!B:B,0))</f>
        <v>special</v>
      </c>
      <c r="W2883" s="110">
        <f t="shared" si="645"/>
        <v>0</v>
      </c>
      <c r="X2883" s="110">
        <f t="shared" si="646"/>
        <v>0</v>
      </c>
      <c r="Y2883" s="110" t="str">
        <f t="shared" si="647"/>
        <v>transfer_purchase_raonly_na_CONFIDENTIAL</v>
      </c>
      <c r="Z2883" s="110">
        <f>IF(COUNTIFS($Y$2:Y2883,Y2883)=1,1,0)</f>
        <v>0</v>
      </c>
      <c r="AA2883" s="110">
        <f>SUM($Z$2:Z2883)*Z2883</f>
        <v>0</v>
      </c>
      <c r="AB2883" s="110">
        <f>COUNTIFS(resources!B:B,B2883)</f>
        <v>1</v>
      </c>
      <c r="AC2883" s="110">
        <f t="shared" si="648"/>
        <v>1</v>
      </c>
      <c r="AD2883" s="110">
        <f t="shared" si="649"/>
        <v>1</v>
      </c>
      <c r="AE2883" s="110">
        <f t="shared" si="650"/>
        <v>0</v>
      </c>
      <c r="AF2883" s="110">
        <f t="shared" si="651"/>
        <v>1</v>
      </c>
      <c r="AG2883" s="110">
        <f t="shared" si="652"/>
        <v>0</v>
      </c>
      <c r="AH2883" s="110">
        <f t="shared" si="653"/>
        <v>0</v>
      </c>
      <c r="AI2883" s="110">
        <f t="shared" si="654"/>
        <v>1</v>
      </c>
      <c r="AJ2883" s="100">
        <f>ROW()</f>
        <v>2883</v>
      </c>
      <c r="AK2883" s="100" t="e">
        <f>INDEX('BadRows RECART'!$C$2:$C$1207,MATCH(monthly_gwh_mw!AJ2883,'BadRows RECART'!$D$2:$D$1207,0))</f>
        <v>#N/A</v>
      </c>
    </row>
    <row r="2884" spans="1:37" ht="20">
      <c r="A2884" s="106" t="s">
        <v>3907</v>
      </c>
      <c r="B2884" s="106" t="s">
        <v>437</v>
      </c>
      <c r="C2884" s="106" t="s">
        <v>6313</v>
      </c>
      <c r="D2884" s="168">
        <v>2020</v>
      </c>
      <c r="E2884" s="168">
        <v>8</v>
      </c>
      <c r="F2884" s="169">
        <v>0</v>
      </c>
      <c r="G2884" s="212" t="s">
        <v>6314</v>
      </c>
      <c r="H2884" s="212" t="s">
        <v>6314</v>
      </c>
      <c r="I2884" s="106" t="s">
        <v>556</v>
      </c>
      <c r="K2884" s="83" t="s">
        <v>6314</v>
      </c>
      <c r="L2884" s="83" t="s">
        <v>6314</v>
      </c>
      <c r="M2884" s="45" t="str">
        <f>IF(
ISNA(INDEX(resources!E:E,MATCH(B2884,resources!B:B,0))),"fillme",
INDEX(resources!E:E,MATCH(B2884,resources!B:B,0)))</f>
        <v>transfer_purchase</v>
      </c>
      <c r="N2884" s="45">
        <v>1</v>
      </c>
      <c r="O2884" s="83" t="str">
        <f>IFERROR(INDEX(resources!K:K,MATCH(B2884,resources!B:B,0)),"fillme")</f>
        <v>unknown</v>
      </c>
      <c r="P2884" s="89" t="str">
        <f t="shared" si="642"/>
        <v>unknown_2020_8</v>
      </c>
      <c r="Q2884" s="87">
        <f>INDEX(elcc!G:G,MATCH(P2884,elcc!D:D,0))</f>
        <v>0</v>
      </c>
      <c r="R2884" s="89">
        <f t="shared" si="643"/>
        <v>1</v>
      </c>
      <c r="S2884" s="89" t="s">
        <v>6314</v>
      </c>
      <c r="T2884" s="89" t="s">
        <v>6314</v>
      </c>
      <c r="U2884" s="90" t="str">
        <f t="shared" si="644"/>
        <v>ok</v>
      </c>
      <c r="V2884" s="63" t="str">
        <f>INDEX(resources!F:F,MATCH(B2884,resources!B:B,0))</f>
        <v>special</v>
      </c>
      <c r="W2884" s="110">
        <f t="shared" si="645"/>
        <v>0</v>
      </c>
      <c r="X2884" s="110">
        <f t="shared" si="646"/>
        <v>0</v>
      </c>
      <c r="Y2884" s="110" t="str">
        <f t="shared" si="647"/>
        <v>transfer_purchase_raonly_na_CONFIDENTIAL</v>
      </c>
      <c r="Z2884" s="110">
        <f>IF(COUNTIFS($Y$2:Y2884,Y2884)=1,1,0)</f>
        <v>0</v>
      </c>
      <c r="AA2884" s="110">
        <f>SUM($Z$2:Z2884)*Z2884</f>
        <v>0</v>
      </c>
      <c r="AB2884" s="110">
        <f>COUNTIFS(resources!B:B,B2884)</f>
        <v>1</v>
      </c>
      <c r="AC2884" s="110">
        <f t="shared" si="648"/>
        <v>1</v>
      </c>
      <c r="AD2884" s="110">
        <f t="shared" si="649"/>
        <v>1</v>
      </c>
      <c r="AE2884" s="110">
        <f t="shared" si="650"/>
        <v>0</v>
      </c>
      <c r="AF2884" s="110">
        <f t="shared" si="651"/>
        <v>1</v>
      </c>
      <c r="AG2884" s="110">
        <f t="shared" si="652"/>
        <v>0</v>
      </c>
      <c r="AH2884" s="110">
        <f t="shared" si="653"/>
        <v>0</v>
      </c>
      <c r="AI2884" s="110">
        <f t="shared" si="654"/>
        <v>1</v>
      </c>
      <c r="AJ2884" s="100">
        <f>ROW()</f>
        <v>2884</v>
      </c>
      <c r="AK2884" s="100" t="e">
        <f>INDEX('BadRows RECART'!$C$2:$C$1207,MATCH(monthly_gwh_mw!AJ2884,'BadRows RECART'!$D$2:$D$1207,0))</f>
        <v>#N/A</v>
      </c>
    </row>
    <row r="2885" spans="1:37" ht="20">
      <c r="A2885" s="106" t="s">
        <v>3907</v>
      </c>
      <c r="B2885" s="106" t="s">
        <v>437</v>
      </c>
      <c r="C2885" s="106" t="s">
        <v>6313</v>
      </c>
      <c r="D2885" s="168">
        <v>2020</v>
      </c>
      <c r="E2885" s="168">
        <v>9</v>
      </c>
      <c r="F2885" s="169">
        <v>0</v>
      </c>
      <c r="G2885" s="212" t="s">
        <v>6314</v>
      </c>
      <c r="H2885" s="212" t="s">
        <v>6314</v>
      </c>
      <c r="I2885" s="106" t="s">
        <v>556</v>
      </c>
      <c r="K2885" s="83" t="s">
        <v>6314</v>
      </c>
      <c r="L2885" s="83" t="s">
        <v>6314</v>
      </c>
      <c r="M2885" s="45" t="str">
        <f>IF(
ISNA(INDEX(resources!E:E,MATCH(B2885,resources!B:B,0))),"fillme",
INDEX(resources!E:E,MATCH(B2885,resources!B:B,0)))</f>
        <v>transfer_purchase</v>
      </c>
      <c r="N2885" s="45">
        <v>1</v>
      </c>
      <c r="O2885" s="83" t="str">
        <f>IFERROR(INDEX(resources!K:K,MATCH(B2885,resources!B:B,0)),"fillme")</f>
        <v>unknown</v>
      </c>
      <c r="P2885" s="89" t="str">
        <f t="shared" si="642"/>
        <v>unknown_2020_9</v>
      </c>
      <c r="Q2885" s="87">
        <f>INDEX(elcc!G:G,MATCH(P2885,elcc!D:D,0))</f>
        <v>0</v>
      </c>
      <c r="R2885" s="89">
        <f t="shared" si="643"/>
        <v>1</v>
      </c>
      <c r="S2885" s="89" t="s">
        <v>6314</v>
      </c>
      <c r="T2885" s="89" t="s">
        <v>6314</v>
      </c>
      <c r="U2885" s="90" t="str">
        <f t="shared" si="644"/>
        <v>ok</v>
      </c>
      <c r="V2885" s="63" t="str">
        <f>INDEX(resources!F:F,MATCH(B2885,resources!B:B,0))</f>
        <v>special</v>
      </c>
      <c r="W2885" s="110">
        <f t="shared" si="645"/>
        <v>0</v>
      </c>
      <c r="X2885" s="110">
        <f t="shared" si="646"/>
        <v>0</v>
      </c>
      <c r="Y2885" s="110" t="str">
        <f t="shared" si="647"/>
        <v>transfer_purchase_raonly_na_CONFIDENTIAL</v>
      </c>
      <c r="Z2885" s="110">
        <f>IF(COUNTIFS($Y$2:Y2885,Y2885)=1,1,0)</f>
        <v>0</v>
      </c>
      <c r="AA2885" s="110">
        <f>SUM($Z$2:Z2885)*Z2885</f>
        <v>0</v>
      </c>
      <c r="AB2885" s="110">
        <f>COUNTIFS(resources!B:B,B2885)</f>
        <v>1</v>
      </c>
      <c r="AC2885" s="110">
        <f t="shared" si="648"/>
        <v>1</v>
      </c>
      <c r="AD2885" s="110">
        <f t="shared" si="649"/>
        <v>1</v>
      </c>
      <c r="AE2885" s="110">
        <f t="shared" si="650"/>
        <v>0</v>
      </c>
      <c r="AF2885" s="110">
        <f t="shared" si="651"/>
        <v>1</v>
      </c>
      <c r="AG2885" s="110">
        <f t="shared" si="652"/>
        <v>0</v>
      </c>
      <c r="AH2885" s="110">
        <f t="shared" si="653"/>
        <v>0</v>
      </c>
      <c r="AI2885" s="110">
        <f t="shared" si="654"/>
        <v>1</v>
      </c>
      <c r="AJ2885" s="100">
        <f>ROW()</f>
        <v>2885</v>
      </c>
      <c r="AK2885" s="100" t="e">
        <f>INDEX('BadRows RECART'!$C$2:$C$1207,MATCH(monthly_gwh_mw!AJ2885,'BadRows RECART'!$D$2:$D$1207,0))</f>
        <v>#N/A</v>
      </c>
    </row>
    <row r="2886" spans="1:37" ht="20">
      <c r="A2886" s="106" t="s">
        <v>3907</v>
      </c>
      <c r="B2886" s="106" t="s">
        <v>437</v>
      </c>
      <c r="C2886" s="106" t="s">
        <v>6313</v>
      </c>
      <c r="D2886" s="168">
        <v>2020</v>
      </c>
      <c r="E2886" s="168">
        <v>1</v>
      </c>
      <c r="F2886" s="169">
        <v>0</v>
      </c>
      <c r="G2886" s="212" t="s">
        <v>6314</v>
      </c>
      <c r="H2886" s="212" t="s">
        <v>6314</v>
      </c>
      <c r="I2886" s="106" t="s">
        <v>556</v>
      </c>
      <c r="K2886" s="83" t="s">
        <v>6314</v>
      </c>
      <c r="L2886" s="83" t="s">
        <v>6314</v>
      </c>
      <c r="M2886" s="45" t="str">
        <f>IF(
ISNA(INDEX(resources!E:E,MATCH(B2886,resources!B:B,0))),"fillme",
INDEX(resources!E:E,MATCH(B2886,resources!B:B,0)))</f>
        <v>transfer_purchase</v>
      </c>
      <c r="N2886" s="45">
        <v>1</v>
      </c>
      <c r="O2886" s="83" t="str">
        <f>IFERROR(INDEX(resources!K:K,MATCH(B2886,resources!B:B,0)),"fillme")</f>
        <v>unknown</v>
      </c>
      <c r="P2886" s="89" t="str">
        <f t="shared" si="642"/>
        <v>unknown_2020_1</v>
      </c>
      <c r="Q2886" s="87">
        <f>INDEX(elcc!G:G,MATCH(P2886,elcc!D:D,0))</f>
        <v>0</v>
      </c>
      <c r="R2886" s="89">
        <f t="shared" si="643"/>
        <v>1</v>
      </c>
      <c r="S2886" s="89" t="s">
        <v>6314</v>
      </c>
      <c r="T2886" s="89" t="s">
        <v>6314</v>
      </c>
      <c r="U2886" s="90" t="str">
        <f t="shared" si="644"/>
        <v>ok</v>
      </c>
      <c r="V2886" s="63" t="str">
        <f>INDEX(resources!F:F,MATCH(B2886,resources!B:B,0))</f>
        <v>special</v>
      </c>
      <c r="W2886" s="110">
        <f t="shared" si="645"/>
        <v>0</v>
      </c>
      <c r="X2886" s="110">
        <f t="shared" si="646"/>
        <v>0</v>
      </c>
      <c r="Y2886" s="110" t="str">
        <f t="shared" si="647"/>
        <v>transfer_purchase_raonly_na_CONFIDENTIAL</v>
      </c>
      <c r="Z2886" s="110">
        <f>IF(COUNTIFS($Y$2:Y2886,Y2886)=1,1,0)</f>
        <v>0</v>
      </c>
      <c r="AA2886" s="110">
        <f>SUM($Z$2:Z2886)*Z2886</f>
        <v>0</v>
      </c>
      <c r="AB2886" s="110">
        <f>COUNTIFS(resources!B:B,B2886)</f>
        <v>1</v>
      </c>
      <c r="AC2886" s="110">
        <f t="shared" si="648"/>
        <v>1</v>
      </c>
      <c r="AD2886" s="110">
        <f t="shared" si="649"/>
        <v>1</v>
      </c>
      <c r="AE2886" s="110">
        <f t="shared" si="650"/>
        <v>0</v>
      </c>
      <c r="AF2886" s="110">
        <f t="shared" si="651"/>
        <v>1</v>
      </c>
      <c r="AG2886" s="110">
        <f t="shared" si="652"/>
        <v>0</v>
      </c>
      <c r="AH2886" s="110">
        <f t="shared" si="653"/>
        <v>0</v>
      </c>
      <c r="AI2886" s="110">
        <f t="shared" si="654"/>
        <v>1</v>
      </c>
      <c r="AJ2886" s="100">
        <f>ROW()</f>
        <v>2886</v>
      </c>
      <c r="AK2886" s="100" t="e">
        <f>INDEX('BadRows RECART'!$C$2:$C$1207,MATCH(monthly_gwh_mw!AJ2886,'BadRows RECART'!$D$2:$D$1207,0))</f>
        <v>#N/A</v>
      </c>
    </row>
    <row r="2887" spans="1:37" ht="20">
      <c r="A2887" s="106" t="s">
        <v>3907</v>
      </c>
      <c r="B2887" s="106" t="s">
        <v>437</v>
      </c>
      <c r="C2887" s="106" t="s">
        <v>6313</v>
      </c>
      <c r="D2887" s="168">
        <v>2020</v>
      </c>
      <c r="E2887" s="168">
        <v>2</v>
      </c>
      <c r="F2887" s="169">
        <v>0</v>
      </c>
      <c r="G2887" s="212" t="s">
        <v>6314</v>
      </c>
      <c r="H2887" s="212" t="s">
        <v>6314</v>
      </c>
      <c r="I2887" s="106" t="s">
        <v>556</v>
      </c>
      <c r="K2887" s="83" t="s">
        <v>6314</v>
      </c>
      <c r="L2887" s="83" t="s">
        <v>6314</v>
      </c>
      <c r="M2887" s="45" t="str">
        <f>IF(
ISNA(INDEX(resources!E:E,MATCH(B2887,resources!B:B,0))),"fillme",
INDEX(resources!E:E,MATCH(B2887,resources!B:B,0)))</f>
        <v>transfer_purchase</v>
      </c>
      <c r="N2887" s="45">
        <v>1</v>
      </c>
      <c r="O2887" s="83" t="str">
        <f>IFERROR(INDEX(resources!K:K,MATCH(B2887,resources!B:B,0)),"fillme")</f>
        <v>unknown</v>
      </c>
      <c r="P2887" s="89" t="str">
        <f t="shared" si="642"/>
        <v>unknown_2020_2</v>
      </c>
      <c r="Q2887" s="87">
        <f>INDEX(elcc!G:G,MATCH(P2887,elcc!D:D,0))</f>
        <v>0</v>
      </c>
      <c r="R2887" s="89">
        <f t="shared" si="643"/>
        <v>1</v>
      </c>
      <c r="S2887" s="89" t="s">
        <v>6314</v>
      </c>
      <c r="T2887" s="89" t="s">
        <v>6314</v>
      </c>
      <c r="U2887" s="90" t="str">
        <f t="shared" si="644"/>
        <v>ok</v>
      </c>
      <c r="V2887" s="63" t="str">
        <f>INDEX(resources!F:F,MATCH(B2887,resources!B:B,0))</f>
        <v>special</v>
      </c>
      <c r="W2887" s="110">
        <f t="shared" si="645"/>
        <v>0</v>
      </c>
      <c r="X2887" s="110">
        <f t="shared" si="646"/>
        <v>0</v>
      </c>
      <c r="Y2887" s="110" t="str">
        <f t="shared" si="647"/>
        <v>transfer_purchase_raonly_na_CONFIDENTIAL</v>
      </c>
      <c r="Z2887" s="110">
        <f>IF(COUNTIFS($Y$2:Y2887,Y2887)=1,1,0)</f>
        <v>0</v>
      </c>
      <c r="AA2887" s="110">
        <f>SUM($Z$2:Z2887)*Z2887</f>
        <v>0</v>
      </c>
      <c r="AB2887" s="110">
        <f>COUNTIFS(resources!B:B,B2887)</f>
        <v>1</v>
      </c>
      <c r="AC2887" s="110">
        <f t="shared" si="648"/>
        <v>1</v>
      </c>
      <c r="AD2887" s="110">
        <f t="shared" si="649"/>
        <v>1</v>
      </c>
      <c r="AE2887" s="110">
        <f t="shared" si="650"/>
        <v>0</v>
      </c>
      <c r="AF2887" s="110">
        <f t="shared" si="651"/>
        <v>1</v>
      </c>
      <c r="AG2887" s="110">
        <f t="shared" si="652"/>
        <v>0</v>
      </c>
      <c r="AH2887" s="110">
        <f t="shared" si="653"/>
        <v>0</v>
      </c>
      <c r="AI2887" s="110">
        <f t="shared" si="654"/>
        <v>1</v>
      </c>
      <c r="AJ2887" s="100">
        <f>ROW()</f>
        <v>2887</v>
      </c>
      <c r="AK2887" s="100" t="e">
        <f>INDEX('BadRows RECART'!$C$2:$C$1207,MATCH(monthly_gwh_mw!AJ2887,'BadRows RECART'!$D$2:$D$1207,0))</f>
        <v>#N/A</v>
      </c>
    </row>
    <row r="2888" spans="1:37" ht="20">
      <c r="A2888" s="106" t="s">
        <v>3907</v>
      </c>
      <c r="B2888" s="106" t="s">
        <v>437</v>
      </c>
      <c r="C2888" s="106" t="s">
        <v>6313</v>
      </c>
      <c r="D2888" s="168">
        <v>2020</v>
      </c>
      <c r="E2888" s="168">
        <v>3</v>
      </c>
      <c r="F2888" s="169">
        <v>0</v>
      </c>
      <c r="G2888" s="212" t="s">
        <v>6314</v>
      </c>
      <c r="H2888" s="212" t="s">
        <v>6314</v>
      </c>
      <c r="I2888" s="106" t="s">
        <v>556</v>
      </c>
      <c r="K2888" s="83" t="s">
        <v>6314</v>
      </c>
      <c r="L2888" s="83" t="s">
        <v>6314</v>
      </c>
      <c r="M2888" s="45" t="str">
        <f>IF(
ISNA(INDEX(resources!E:E,MATCH(B2888,resources!B:B,0))),"fillme",
INDEX(resources!E:E,MATCH(B2888,resources!B:B,0)))</f>
        <v>transfer_purchase</v>
      </c>
      <c r="N2888" s="45">
        <v>1</v>
      </c>
      <c r="O2888" s="83" t="str">
        <f>IFERROR(INDEX(resources!K:K,MATCH(B2888,resources!B:B,0)),"fillme")</f>
        <v>unknown</v>
      </c>
      <c r="P2888" s="89" t="str">
        <f t="shared" si="642"/>
        <v>unknown_2020_3</v>
      </c>
      <c r="Q2888" s="87">
        <f>INDEX(elcc!G:G,MATCH(P2888,elcc!D:D,0))</f>
        <v>0</v>
      </c>
      <c r="R2888" s="89">
        <f t="shared" si="643"/>
        <v>1</v>
      </c>
      <c r="S2888" s="89" t="s">
        <v>6314</v>
      </c>
      <c r="T2888" s="89" t="s">
        <v>6314</v>
      </c>
      <c r="U2888" s="90" t="str">
        <f t="shared" si="644"/>
        <v>ok</v>
      </c>
      <c r="V2888" s="63" t="str">
        <f>INDEX(resources!F:F,MATCH(B2888,resources!B:B,0))</f>
        <v>special</v>
      </c>
      <c r="W2888" s="110">
        <f t="shared" si="645"/>
        <v>0</v>
      </c>
      <c r="X2888" s="110">
        <f t="shared" si="646"/>
        <v>0</v>
      </c>
      <c r="Y2888" s="110" t="str">
        <f t="shared" si="647"/>
        <v>transfer_purchase_raonly_na_CONFIDENTIAL</v>
      </c>
      <c r="Z2888" s="110">
        <f>IF(COUNTIFS($Y$2:Y2888,Y2888)=1,1,0)</f>
        <v>0</v>
      </c>
      <c r="AA2888" s="110">
        <f>SUM($Z$2:Z2888)*Z2888</f>
        <v>0</v>
      </c>
      <c r="AB2888" s="110">
        <f>COUNTIFS(resources!B:B,B2888)</f>
        <v>1</v>
      </c>
      <c r="AC2888" s="110">
        <f t="shared" si="648"/>
        <v>1</v>
      </c>
      <c r="AD2888" s="110">
        <f t="shared" si="649"/>
        <v>1</v>
      </c>
      <c r="AE2888" s="110">
        <f t="shared" si="650"/>
        <v>0</v>
      </c>
      <c r="AF2888" s="110">
        <f t="shared" si="651"/>
        <v>1</v>
      </c>
      <c r="AG2888" s="110">
        <f t="shared" si="652"/>
        <v>0</v>
      </c>
      <c r="AH2888" s="110">
        <f t="shared" si="653"/>
        <v>0</v>
      </c>
      <c r="AI2888" s="110">
        <f t="shared" si="654"/>
        <v>1</v>
      </c>
      <c r="AJ2888" s="100">
        <f>ROW()</f>
        <v>2888</v>
      </c>
      <c r="AK2888" s="100" t="e">
        <f>INDEX('BadRows RECART'!$C$2:$C$1207,MATCH(monthly_gwh_mw!AJ2888,'BadRows RECART'!$D$2:$D$1207,0))</f>
        <v>#N/A</v>
      </c>
    </row>
    <row r="2889" spans="1:37" ht="20">
      <c r="A2889" s="106" t="s">
        <v>3907</v>
      </c>
      <c r="B2889" s="106" t="s">
        <v>437</v>
      </c>
      <c r="C2889" s="106" t="s">
        <v>6313</v>
      </c>
      <c r="D2889" s="168">
        <v>2020</v>
      </c>
      <c r="E2889" s="168">
        <v>4</v>
      </c>
      <c r="F2889" s="169">
        <v>0</v>
      </c>
      <c r="G2889" s="212" t="s">
        <v>6314</v>
      </c>
      <c r="H2889" s="212" t="s">
        <v>6314</v>
      </c>
      <c r="I2889" s="106" t="s">
        <v>556</v>
      </c>
      <c r="K2889" s="83" t="s">
        <v>6314</v>
      </c>
      <c r="L2889" s="83" t="s">
        <v>6314</v>
      </c>
      <c r="M2889" s="45" t="str">
        <f>IF(
ISNA(INDEX(resources!E:E,MATCH(B2889,resources!B:B,0))),"fillme",
INDEX(resources!E:E,MATCH(B2889,resources!B:B,0)))</f>
        <v>transfer_purchase</v>
      </c>
      <c r="N2889" s="45">
        <v>1</v>
      </c>
      <c r="O2889" s="83" t="str">
        <f>IFERROR(INDEX(resources!K:K,MATCH(B2889,resources!B:B,0)),"fillme")</f>
        <v>unknown</v>
      </c>
      <c r="P2889" s="89" t="str">
        <f t="shared" si="642"/>
        <v>unknown_2020_4</v>
      </c>
      <c r="Q2889" s="87">
        <f>INDEX(elcc!G:G,MATCH(P2889,elcc!D:D,0))</f>
        <v>0</v>
      </c>
      <c r="R2889" s="89">
        <f t="shared" si="643"/>
        <v>1</v>
      </c>
      <c r="S2889" s="89" t="s">
        <v>6314</v>
      </c>
      <c r="T2889" s="89" t="s">
        <v>6314</v>
      </c>
      <c r="U2889" s="90" t="str">
        <f t="shared" si="644"/>
        <v>ok</v>
      </c>
      <c r="V2889" s="63" t="str">
        <f>INDEX(resources!F:F,MATCH(B2889,resources!B:B,0))</f>
        <v>special</v>
      </c>
      <c r="W2889" s="110">
        <f t="shared" si="645"/>
        <v>0</v>
      </c>
      <c r="X2889" s="110">
        <f t="shared" si="646"/>
        <v>0</v>
      </c>
      <c r="Y2889" s="110" t="str">
        <f t="shared" si="647"/>
        <v>transfer_purchase_raonly_na_CONFIDENTIAL</v>
      </c>
      <c r="Z2889" s="110">
        <f>IF(COUNTIFS($Y$2:Y2889,Y2889)=1,1,0)</f>
        <v>0</v>
      </c>
      <c r="AA2889" s="110">
        <f>SUM($Z$2:Z2889)*Z2889</f>
        <v>0</v>
      </c>
      <c r="AB2889" s="110">
        <f>COUNTIFS(resources!B:B,B2889)</f>
        <v>1</v>
      </c>
      <c r="AC2889" s="110">
        <f t="shared" si="648"/>
        <v>1</v>
      </c>
      <c r="AD2889" s="110">
        <f t="shared" si="649"/>
        <v>1</v>
      </c>
      <c r="AE2889" s="110">
        <f t="shared" si="650"/>
        <v>0</v>
      </c>
      <c r="AF2889" s="110">
        <f t="shared" si="651"/>
        <v>1</v>
      </c>
      <c r="AG2889" s="110">
        <f t="shared" si="652"/>
        <v>0</v>
      </c>
      <c r="AH2889" s="110">
        <f t="shared" si="653"/>
        <v>0</v>
      </c>
      <c r="AI2889" s="110">
        <f t="shared" si="654"/>
        <v>1</v>
      </c>
      <c r="AJ2889" s="100">
        <f>ROW()</f>
        <v>2889</v>
      </c>
      <c r="AK2889" s="100" t="e">
        <f>INDEX('BadRows RECART'!$C$2:$C$1207,MATCH(monthly_gwh_mw!AJ2889,'BadRows RECART'!$D$2:$D$1207,0))</f>
        <v>#N/A</v>
      </c>
    </row>
    <row r="2890" spans="1:37" ht="20">
      <c r="A2890" s="106" t="s">
        <v>3907</v>
      </c>
      <c r="B2890" s="106" t="s">
        <v>437</v>
      </c>
      <c r="C2890" s="106" t="s">
        <v>6313</v>
      </c>
      <c r="D2890" s="168">
        <v>2020</v>
      </c>
      <c r="E2890" s="168">
        <v>5</v>
      </c>
      <c r="F2890" s="169">
        <v>0</v>
      </c>
      <c r="G2890" s="212" t="s">
        <v>6314</v>
      </c>
      <c r="H2890" s="212" t="s">
        <v>6314</v>
      </c>
      <c r="I2890" s="106" t="s">
        <v>556</v>
      </c>
      <c r="K2890" s="83" t="s">
        <v>6314</v>
      </c>
      <c r="L2890" s="83" t="s">
        <v>6314</v>
      </c>
      <c r="M2890" s="45" t="str">
        <f>IF(
ISNA(INDEX(resources!E:E,MATCH(B2890,resources!B:B,0))),"fillme",
INDEX(resources!E:E,MATCH(B2890,resources!B:B,0)))</f>
        <v>transfer_purchase</v>
      </c>
      <c r="N2890" s="45">
        <v>1</v>
      </c>
      <c r="O2890" s="83" t="str">
        <f>IFERROR(INDEX(resources!K:K,MATCH(B2890,resources!B:B,0)),"fillme")</f>
        <v>unknown</v>
      </c>
      <c r="P2890" s="89" t="str">
        <f t="shared" si="642"/>
        <v>unknown_2020_5</v>
      </c>
      <c r="Q2890" s="87">
        <f>INDEX(elcc!G:G,MATCH(P2890,elcc!D:D,0))</f>
        <v>0</v>
      </c>
      <c r="R2890" s="89">
        <f t="shared" si="643"/>
        <v>1</v>
      </c>
      <c r="S2890" s="89" t="s">
        <v>6314</v>
      </c>
      <c r="T2890" s="89" t="s">
        <v>6314</v>
      </c>
      <c r="U2890" s="90" t="str">
        <f t="shared" si="644"/>
        <v>ok</v>
      </c>
      <c r="V2890" s="63" t="str">
        <f>INDEX(resources!F:F,MATCH(B2890,resources!B:B,0))</f>
        <v>special</v>
      </c>
      <c r="W2890" s="110">
        <f t="shared" si="645"/>
        <v>0</v>
      </c>
      <c r="X2890" s="110">
        <f t="shared" si="646"/>
        <v>0</v>
      </c>
      <c r="Y2890" s="110" t="str">
        <f t="shared" si="647"/>
        <v>transfer_purchase_raonly_na_CONFIDENTIAL</v>
      </c>
      <c r="Z2890" s="110">
        <f>IF(COUNTIFS($Y$2:Y2890,Y2890)=1,1,0)</f>
        <v>0</v>
      </c>
      <c r="AA2890" s="110">
        <f>SUM($Z$2:Z2890)*Z2890</f>
        <v>0</v>
      </c>
      <c r="AB2890" s="110">
        <f>COUNTIFS(resources!B:B,B2890)</f>
        <v>1</v>
      </c>
      <c r="AC2890" s="110">
        <f t="shared" si="648"/>
        <v>1</v>
      </c>
      <c r="AD2890" s="110">
        <f t="shared" si="649"/>
        <v>1</v>
      </c>
      <c r="AE2890" s="110">
        <f t="shared" si="650"/>
        <v>0</v>
      </c>
      <c r="AF2890" s="110">
        <f t="shared" si="651"/>
        <v>1</v>
      </c>
      <c r="AG2890" s="110">
        <f t="shared" si="652"/>
        <v>0</v>
      </c>
      <c r="AH2890" s="110">
        <f t="shared" si="653"/>
        <v>0</v>
      </c>
      <c r="AI2890" s="110">
        <f t="shared" si="654"/>
        <v>1</v>
      </c>
      <c r="AJ2890" s="100">
        <f>ROW()</f>
        <v>2890</v>
      </c>
      <c r="AK2890" s="100" t="e">
        <f>INDEX('BadRows RECART'!$C$2:$C$1207,MATCH(monthly_gwh_mw!AJ2890,'BadRows RECART'!$D$2:$D$1207,0))</f>
        <v>#N/A</v>
      </c>
    </row>
    <row r="2891" spans="1:37" ht="20">
      <c r="A2891" s="106" t="s">
        <v>3907</v>
      </c>
      <c r="B2891" s="106" t="s">
        <v>437</v>
      </c>
      <c r="C2891" s="106" t="s">
        <v>6313</v>
      </c>
      <c r="D2891" s="168">
        <v>2020</v>
      </c>
      <c r="E2891" s="168">
        <v>6</v>
      </c>
      <c r="F2891" s="169">
        <v>0</v>
      </c>
      <c r="G2891" s="212" t="s">
        <v>6314</v>
      </c>
      <c r="H2891" s="212" t="s">
        <v>6314</v>
      </c>
      <c r="I2891" s="106" t="s">
        <v>556</v>
      </c>
      <c r="K2891" s="83" t="s">
        <v>6314</v>
      </c>
      <c r="L2891" s="83" t="s">
        <v>6314</v>
      </c>
      <c r="M2891" s="45" t="str">
        <f>IF(
ISNA(INDEX(resources!E:E,MATCH(B2891,resources!B:B,0))),"fillme",
INDEX(resources!E:E,MATCH(B2891,resources!B:B,0)))</f>
        <v>transfer_purchase</v>
      </c>
      <c r="N2891" s="45">
        <v>1</v>
      </c>
      <c r="O2891" s="83" t="str">
        <f>IFERROR(INDEX(resources!K:K,MATCH(B2891,resources!B:B,0)),"fillme")</f>
        <v>unknown</v>
      </c>
      <c r="P2891" s="89" t="str">
        <f t="shared" si="642"/>
        <v>unknown_2020_6</v>
      </c>
      <c r="Q2891" s="87">
        <f>INDEX(elcc!G:G,MATCH(P2891,elcc!D:D,0))</f>
        <v>0</v>
      </c>
      <c r="R2891" s="89">
        <f t="shared" si="643"/>
        <v>1</v>
      </c>
      <c r="S2891" s="89" t="s">
        <v>6314</v>
      </c>
      <c r="T2891" s="89" t="s">
        <v>6314</v>
      </c>
      <c r="U2891" s="90" t="str">
        <f t="shared" si="644"/>
        <v>ok</v>
      </c>
      <c r="V2891" s="63" t="str">
        <f>INDEX(resources!F:F,MATCH(B2891,resources!B:B,0))</f>
        <v>special</v>
      </c>
      <c r="W2891" s="110">
        <f t="shared" si="645"/>
        <v>0</v>
      </c>
      <c r="X2891" s="110">
        <f t="shared" si="646"/>
        <v>0</v>
      </c>
      <c r="Y2891" s="110" t="str">
        <f t="shared" si="647"/>
        <v>transfer_purchase_raonly_na_CONFIDENTIAL</v>
      </c>
      <c r="Z2891" s="110">
        <f>IF(COUNTIFS($Y$2:Y2891,Y2891)=1,1,0)</f>
        <v>0</v>
      </c>
      <c r="AA2891" s="110">
        <f>SUM($Z$2:Z2891)*Z2891</f>
        <v>0</v>
      </c>
      <c r="AB2891" s="110">
        <f>COUNTIFS(resources!B:B,B2891)</f>
        <v>1</v>
      </c>
      <c r="AC2891" s="110">
        <f t="shared" si="648"/>
        <v>1</v>
      </c>
      <c r="AD2891" s="110">
        <f t="shared" si="649"/>
        <v>1</v>
      </c>
      <c r="AE2891" s="110">
        <f t="shared" si="650"/>
        <v>0</v>
      </c>
      <c r="AF2891" s="110">
        <f t="shared" si="651"/>
        <v>1</v>
      </c>
      <c r="AG2891" s="110">
        <f t="shared" si="652"/>
        <v>0</v>
      </c>
      <c r="AH2891" s="110">
        <f t="shared" si="653"/>
        <v>0</v>
      </c>
      <c r="AI2891" s="110">
        <f t="shared" si="654"/>
        <v>1</v>
      </c>
      <c r="AJ2891" s="100">
        <f>ROW()</f>
        <v>2891</v>
      </c>
      <c r="AK2891" s="100" t="e">
        <f>INDEX('BadRows RECART'!$C$2:$C$1207,MATCH(monthly_gwh_mw!AJ2891,'BadRows RECART'!$D$2:$D$1207,0))</f>
        <v>#N/A</v>
      </c>
    </row>
    <row r="2892" spans="1:37" ht="20">
      <c r="A2892" s="106" t="s">
        <v>3907</v>
      </c>
      <c r="B2892" s="106" t="s">
        <v>437</v>
      </c>
      <c r="C2892" s="106" t="s">
        <v>6313</v>
      </c>
      <c r="D2892" s="168">
        <v>2020</v>
      </c>
      <c r="E2892" s="168">
        <v>7</v>
      </c>
      <c r="F2892" s="169">
        <v>0</v>
      </c>
      <c r="G2892" s="212" t="s">
        <v>6314</v>
      </c>
      <c r="H2892" s="212" t="s">
        <v>6314</v>
      </c>
      <c r="I2892" s="106" t="s">
        <v>556</v>
      </c>
      <c r="K2892" s="83" t="s">
        <v>6314</v>
      </c>
      <c r="L2892" s="83" t="s">
        <v>6314</v>
      </c>
      <c r="M2892" s="45" t="str">
        <f>IF(
ISNA(INDEX(resources!E:E,MATCH(B2892,resources!B:B,0))),"fillme",
INDEX(resources!E:E,MATCH(B2892,resources!B:B,0)))</f>
        <v>transfer_purchase</v>
      </c>
      <c r="N2892" s="45">
        <v>1</v>
      </c>
      <c r="O2892" s="83" t="str">
        <f>IFERROR(INDEX(resources!K:K,MATCH(B2892,resources!B:B,0)),"fillme")</f>
        <v>unknown</v>
      </c>
      <c r="P2892" s="89" t="str">
        <f t="shared" si="642"/>
        <v>unknown_2020_7</v>
      </c>
      <c r="Q2892" s="87">
        <f>INDEX(elcc!G:G,MATCH(P2892,elcc!D:D,0))</f>
        <v>0</v>
      </c>
      <c r="R2892" s="89">
        <f t="shared" si="643"/>
        <v>1</v>
      </c>
      <c r="S2892" s="89" t="s">
        <v>6314</v>
      </c>
      <c r="T2892" s="89" t="s">
        <v>6314</v>
      </c>
      <c r="U2892" s="90" t="str">
        <f t="shared" si="644"/>
        <v>ok</v>
      </c>
      <c r="V2892" s="63" t="str">
        <f>INDEX(resources!F:F,MATCH(B2892,resources!B:B,0))</f>
        <v>special</v>
      </c>
      <c r="W2892" s="110">
        <f t="shared" si="645"/>
        <v>0</v>
      </c>
      <c r="X2892" s="110">
        <f t="shared" si="646"/>
        <v>0</v>
      </c>
      <c r="Y2892" s="110" t="str">
        <f t="shared" si="647"/>
        <v>transfer_purchase_raonly_na_CONFIDENTIAL</v>
      </c>
      <c r="Z2892" s="110">
        <f>IF(COUNTIFS($Y$2:Y2892,Y2892)=1,1,0)</f>
        <v>0</v>
      </c>
      <c r="AA2892" s="110">
        <f>SUM($Z$2:Z2892)*Z2892</f>
        <v>0</v>
      </c>
      <c r="AB2892" s="110">
        <f>COUNTIFS(resources!B:B,B2892)</f>
        <v>1</v>
      </c>
      <c r="AC2892" s="110">
        <f t="shared" si="648"/>
        <v>1</v>
      </c>
      <c r="AD2892" s="110">
        <f t="shared" si="649"/>
        <v>1</v>
      </c>
      <c r="AE2892" s="110">
        <f t="shared" si="650"/>
        <v>0</v>
      </c>
      <c r="AF2892" s="110">
        <f t="shared" si="651"/>
        <v>1</v>
      </c>
      <c r="AG2892" s="110">
        <f t="shared" si="652"/>
        <v>0</v>
      </c>
      <c r="AH2892" s="110">
        <f t="shared" si="653"/>
        <v>0</v>
      </c>
      <c r="AI2892" s="110">
        <f t="shared" si="654"/>
        <v>1</v>
      </c>
      <c r="AJ2892" s="100">
        <f>ROW()</f>
        <v>2892</v>
      </c>
      <c r="AK2892" s="100" t="e">
        <f>INDEX('BadRows RECART'!$C$2:$C$1207,MATCH(monthly_gwh_mw!AJ2892,'BadRows RECART'!$D$2:$D$1207,0))</f>
        <v>#N/A</v>
      </c>
    </row>
    <row r="2893" spans="1:37" ht="20">
      <c r="A2893" s="106" t="s">
        <v>3907</v>
      </c>
      <c r="B2893" s="106" t="s">
        <v>437</v>
      </c>
      <c r="C2893" s="106" t="s">
        <v>6313</v>
      </c>
      <c r="D2893" s="168">
        <v>2020</v>
      </c>
      <c r="E2893" s="168">
        <v>8</v>
      </c>
      <c r="F2893" s="169">
        <v>0</v>
      </c>
      <c r="G2893" s="212" t="s">
        <v>6314</v>
      </c>
      <c r="H2893" s="212" t="s">
        <v>6314</v>
      </c>
      <c r="I2893" s="106" t="s">
        <v>556</v>
      </c>
      <c r="K2893" s="83" t="s">
        <v>6314</v>
      </c>
      <c r="L2893" s="83" t="s">
        <v>6314</v>
      </c>
      <c r="M2893" s="45" t="str">
        <f>IF(
ISNA(INDEX(resources!E:E,MATCH(B2893,resources!B:B,0))),"fillme",
INDEX(resources!E:E,MATCH(B2893,resources!B:B,0)))</f>
        <v>transfer_purchase</v>
      </c>
      <c r="N2893" s="45">
        <v>1</v>
      </c>
      <c r="O2893" s="83" t="str">
        <f>IFERROR(INDEX(resources!K:K,MATCH(B2893,resources!B:B,0)),"fillme")</f>
        <v>unknown</v>
      </c>
      <c r="P2893" s="89" t="str">
        <f t="shared" si="642"/>
        <v>unknown_2020_8</v>
      </c>
      <c r="Q2893" s="87">
        <f>INDEX(elcc!G:G,MATCH(P2893,elcc!D:D,0))</f>
        <v>0</v>
      </c>
      <c r="R2893" s="89">
        <f t="shared" si="643"/>
        <v>1</v>
      </c>
      <c r="S2893" s="89" t="s">
        <v>6314</v>
      </c>
      <c r="T2893" s="89" t="s">
        <v>6314</v>
      </c>
      <c r="U2893" s="90" t="str">
        <f t="shared" si="644"/>
        <v>ok</v>
      </c>
      <c r="V2893" s="63" t="str">
        <f>INDEX(resources!F:F,MATCH(B2893,resources!B:B,0))</f>
        <v>special</v>
      </c>
      <c r="W2893" s="110">
        <f t="shared" si="645"/>
        <v>0</v>
      </c>
      <c r="X2893" s="110">
        <f t="shared" si="646"/>
        <v>0</v>
      </c>
      <c r="Y2893" s="110" t="str">
        <f t="shared" si="647"/>
        <v>transfer_purchase_raonly_na_CONFIDENTIAL</v>
      </c>
      <c r="Z2893" s="110">
        <f>IF(COUNTIFS($Y$2:Y2893,Y2893)=1,1,0)</f>
        <v>0</v>
      </c>
      <c r="AA2893" s="110">
        <f>SUM($Z$2:Z2893)*Z2893</f>
        <v>0</v>
      </c>
      <c r="AB2893" s="110">
        <f>COUNTIFS(resources!B:B,B2893)</f>
        <v>1</v>
      </c>
      <c r="AC2893" s="110">
        <f t="shared" si="648"/>
        <v>1</v>
      </c>
      <c r="AD2893" s="110">
        <f t="shared" si="649"/>
        <v>1</v>
      </c>
      <c r="AE2893" s="110">
        <f t="shared" si="650"/>
        <v>0</v>
      </c>
      <c r="AF2893" s="110">
        <f t="shared" si="651"/>
        <v>1</v>
      </c>
      <c r="AG2893" s="110">
        <f t="shared" si="652"/>
        <v>0</v>
      </c>
      <c r="AH2893" s="110">
        <f t="shared" si="653"/>
        <v>0</v>
      </c>
      <c r="AI2893" s="110">
        <f t="shared" si="654"/>
        <v>1</v>
      </c>
      <c r="AJ2893" s="100">
        <f>ROW()</f>
        <v>2893</v>
      </c>
      <c r="AK2893" s="100" t="e">
        <f>INDEX('BadRows RECART'!$C$2:$C$1207,MATCH(monthly_gwh_mw!AJ2893,'BadRows RECART'!$D$2:$D$1207,0))</f>
        <v>#N/A</v>
      </c>
    </row>
    <row r="2894" spans="1:37" ht="20">
      <c r="A2894" s="106" t="s">
        <v>3907</v>
      </c>
      <c r="B2894" s="106" t="s">
        <v>437</v>
      </c>
      <c r="C2894" s="106" t="s">
        <v>6313</v>
      </c>
      <c r="D2894" s="168">
        <v>2020</v>
      </c>
      <c r="E2894" s="168">
        <v>9</v>
      </c>
      <c r="F2894" s="169">
        <v>0</v>
      </c>
      <c r="G2894" s="212" t="s">
        <v>6314</v>
      </c>
      <c r="H2894" s="212" t="s">
        <v>6314</v>
      </c>
      <c r="I2894" s="106" t="s">
        <v>556</v>
      </c>
      <c r="K2894" s="83" t="s">
        <v>6314</v>
      </c>
      <c r="L2894" s="83" t="s">
        <v>6314</v>
      </c>
      <c r="M2894" s="45" t="str">
        <f>IF(
ISNA(INDEX(resources!E:E,MATCH(B2894,resources!B:B,0))),"fillme",
INDEX(resources!E:E,MATCH(B2894,resources!B:B,0)))</f>
        <v>transfer_purchase</v>
      </c>
      <c r="N2894" s="45">
        <v>1</v>
      </c>
      <c r="O2894" s="83" t="str">
        <f>IFERROR(INDEX(resources!K:K,MATCH(B2894,resources!B:B,0)),"fillme")</f>
        <v>unknown</v>
      </c>
      <c r="P2894" s="89" t="str">
        <f t="shared" si="642"/>
        <v>unknown_2020_9</v>
      </c>
      <c r="Q2894" s="87">
        <f>INDEX(elcc!G:G,MATCH(P2894,elcc!D:D,0))</f>
        <v>0</v>
      </c>
      <c r="R2894" s="89">
        <f t="shared" si="643"/>
        <v>1</v>
      </c>
      <c r="S2894" s="89" t="s">
        <v>6314</v>
      </c>
      <c r="T2894" s="89" t="s">
        <v>6314</v>
      </c>
      <c r="U2894" s="90" t="str">
        <f t="shared" si="644"/>
        <v>ok</v>
      </c>
      <c r="V2894" s="63" t="str">
        <f>INDEX(resources!F:F,MATCH(B2894,resources!B:B,0))</f>
        <v>special</v>
      </c>
      <c r="W2894" s="110">
        <f t="shared" si="645"/>
        <v>0</v>
      </c>
      <c r="X2894" s="110">
        <f t="shared" si="646"/>
        <v>0</v>
      </c>
      <c r="Y2894" s="110" t="str">
        <f t="shared" si="647"/>
        <v>transfer_purchase_raonly_na_CONFIDENTIAL</v>
      </c>
      <c r="Z2894" s="110">
        <f>IF(COUNTIFS($Y$2:Y2894,Y2894)=1,1,0)</f>
        <v>0</v>
      </c>
      <c r="AA2894" s="110">
        <f>SUM($Z$2:Z2894)*Z2894</f>
        <v>0</v>
      </c>
      <c r="AB2894" s="110">
        <f>COUNTIFS(resources!B:B,B2894)</f>
        <v>1</v>
      </c>
      <c r="AC2894" s="110">
        <f t="shared" si="648"/>
        <v>1</v>
      </c>
      <c r="AD2894" s="110">
        <f t="shared" si="649"/>
        <v>1</v>
      </c>
      <c r="AE2894" s="110">
        <f t="shared" si="650"/>
        <v>0</v>
      </c>
      <c r="AF2894" s="110">
        <f t="shared" si="651"/>
        <v>1</v>
      </c>
      <c r="AG2894" s="110">
        <f t="shared" si="652"/>
        <v>0</v>
      </c>
      <c r="AH2894" s="110">
        <f t="shared" si="653"/>
        <v>0</v>
      </c>
      <c r="AI2894" s="110">
        <f t="shared" si="654"/>
        <v>1</v>
      </c>
      <c r="AJ2894" s="100">
        <f>ROW()</f>
        <v>2894</v>
      </c>
      <c r="AK2894" s="100" t="e">
        <f>INDEX('BadRows RECART'!$C$2:$C$1207,MATCH(monthly_gwh_mw!AJ2894,'BadRows RECART'!$D$2:$D$1207,0))</f>
        <v>#N/A</v>
      </c>
    </row>
    <row r="2895" spans="1:37" ht="20">
      <c r="A2895" s="106" t="s">
        <v>3907</v>
      </c>
      <c r="B2895" s="106" t="s">
        <v>437</v>
      </c>
      <c r="C2895" s="106" t="s">
        <v>6313</v>
      </c>
      <c r="D2895" s="168">
        <v>2020</v>
      </c>
      <c r="E2895" s="168">
        <v>10</v>
      </c>
      <c r="F2895" s="169">
        <v>0</v>
      </c>
      <c r="G2895" s="212" t="s">
        <v>6314</v>
      </c>
      <c r="H2895" s="212" t="s">
        <v>6314</v>
      </c>
      <c r="I2895" s="106" t="s">
        <v>556</v>
      </c>
      <c r="K2895" s="83" t="s">
        <v>6314</v>
      </c>
      <c r="L2895" s="83" t="s">
        <v>6314</v>
      </c>
      <c r="M2895" s="45" t="str">
        <f>IF(
ISNA(INDEX(resources!E:E,MATCH(B2895,resources!B:B,0))),"fillme",
INDEX(resources!E:E,MATCH(B2895,resources!B:B,0)))</f>
        <v>transfer_purchase</v>
      </c>
      <c r="N2895" s="45">
        <v>1</v>
      </c>
      <c r="O2895" s="83" t="str">
        <f>IFERROR(INDEX(resources!K:K,MATCH(B2895,resources!B:B,0)),"fillme")</f>
        <v>unknown</v>
      </c>
      <c r="P2895" s="89" t="str">
        <f t="shared" si="642"/>
        <v>unknown_2020_10</v>
      </c>
      <c r="Q2895" s="87">
        <f>INDEX(elcc!G:G,MATCH(P2895,elcc!D:D,0))</f>
        <v>0</v>
      </c>
      <c r="R2895" s="89">
        <f t="shared" si="643"/>
        <v>1</v>
      </c>
      <c r="S2895" s="89" t="s">
        <v>6314</v>
      </c>
      <c r="T2895" s="89" t="s">
        <v>6314</v>
      </c>
      <c r="U2895" s="90" t="str">
        <f t="shared" si="644"/>
        <v>ok</v>
      </c>
      <c r="V2895" s="63" t="str">
        <f>INDEX(resources!F:F,MATCH(B2895,resources!B:B,0))</f>
        <v>special</v>
      </c>
      <c r="W2895" s="110">
        <f t="shared" si="645"/>
        <v>0</v>
      </c>
      <c r="X2895" s="110">
        <f t="shared" si="646"/>
        <v>0</v>
      </c>
      <c r="Y2895" s="110" t="str">
        <f t="shared" si="647"/>
        <v>transfer_purchase_raonly_na_CONFIDENTIAL</v>
      </c>
      <c r="Z2895" s="110">
        <f>IF(COUNTIFS($Y$2:Y2895,Y2895)=1,1,0)</f>
        <v>0</v>
      </c>
      <c r="AA2895" s="110">
        <f>SUM($Z$2:Z2895)*Z2895</f>
        <v>0</v>
      </c>
      <c r="AB2895" s="110">
        <f>COUNTIFS(resources!B:B,B2895)</f>
        <v>1</v>
      </c>
      <c r="AC2895" s="110">
        <f t="shared" si="648"/>
        <v>1</v>
      </c>
      <c r="AD2895" s="110">
        <f t="shared" si="649"/>
        <v>1</v>
      </c>
      <c r="AE2895" s="110">
        <f t="shared" si="650"/>
        <v>0</v>
      </c>
      <c r="AF2895" s="110">
        <f t="shared" si="651"/>
        <v>1</v>
      </c>
      <c r="AG2895" s="110">
        <f t="shared" si="652"/>
        <v>0</v>
      </c>
      <c r="AH2895" s="110">
        <f t="shared" si="653"/>
        <v>0</v>
      </c>
      <c r="AI2895" s="110">
        <f t="shared" si="654"/>
        <v>1</v>
      </c>
      <c r="AJ2895" s="100">
        <f>ROW()</f>
        <v>2895</v>
      </c>
      <c r="AK2895" s="100" t="e">
        <f>INDEX('BadRows RECART'!$C$2:$C$1207,MATCH(monthly_gwh_mw!AJ2895,'BadRows RECART'!$D$2:$D$1207,0))</f>
        <v>#N/A</v>
      </c>
    </row>
    <row r="2896" spans="1:37" ht="20">
      <c r="A2896" s="106" t="s">
        <v>3907</v>
      </c>
      <c r="B2896" s="106" t="s">
        <v>437</v>
      </c>
      <c r="C2896" s="106" t="s">
        <v>6313</v>
      </c>
      <c r="D2896" s="168">
        <v>2020</v>
      </c>
      <c r="E2896" s="168">
        <v>11</v>
      </c>
      <c r="F2896" s="169">
        <v>0</v>
      </c>
      <c r="G2896" s="212" t="s">
        <v>6314</v>
      </c>
      <c r="H2896" s="212" t="s">
        <v>6314</v>
      </c>
      <c r="I2896" s="106" t="s">
        <v>556</v>
      </c>
      <c r="K2896" s="83" t="s">
        <v>6314</v>
      </c>
      <c r="L2896" s="83" t="s">
        <v>6314</v>
      </c>
      <c r="M2896" s="45" t="str">
        <f>IF(
ISNA(INDEX(resources!E:E,MATCH(B2896,resources!B:B,0))),"fillme",
INDEX(resources!E:E,MATCH(B2896,resources!B:B,0)))</f>
        <v>transfer_purchase</v>
      </c>
      <c r="N2896" s="45">
        <v>1</v>
      </c>
      <c r="O2896" s="83" t="str">
        <f>IFERROR(INDEX(resources!K:K,MATCH(B2896,resources!B:B,0)),"fillme")</f>
        <v>unknown</v>
      </c>
      <c r="P2896" s="89" t="str">
        <f t="shared" si="642"/>
        <v>unknown_2020_11</v>
      </c>
      <c r="Q2896" s="87">
        <f>INDEX(elcc!G:G,MATCH(P2896,elcc!D:D,0))</f>
        <v>0</v>
      </c>
      <c r="R2896" s="89">
        <f t="shared" si="643"/>
        <v>1</v>
      </c>
      <c r="S2896" s="89" t="s">
        <v>6314</v>
      </c>
      <c r="T2896" s="89" t="s">
        <v>6314</v>
      </c>
      <c r="U2896" s="90" t="str">
        <f t="shared" si="644"/>
        <v>ok</v>
      </c>
      <c r="V2896" s="63" t="str">
        <f>INDEX(resources!F:F,MATCH(B2896,resources!B:B,0))</f>
        <v>special</v>
      </c>
      <c r="W2896" s="110">
        <f t="shared" si="645"/>
        <v>0</v>
      </c>
      <c r="X2896" s="110">
        <f t="shared" si="646"/>
        <v>0</v>
      </c>
      <c r="Y2896" s="110" t="str">
        <f t="shared" si="647"/>
        <v>transfer_purchase_raonly_na_CONFIDENTIAL</v>
      </c>
      <c r="Z2896" s="110">
        <f>IF(COUNTIFS($Y$2:Y2896,Y2896)=1,1,0)</f>
        <v>0</v>
      </c>
      <c r="AA2896" s="110">
        <f>SUM($Z$2:Z2896)*Z2896</f>
        <v>0</v>
      </c>
      <c r="AB2896" s="110">
        <f>COUNTIFS(resources!B:B,B2896)</f>
        <v>1</v>
      </c>
      <c r="AC2896" s="110">
        <f t="shared" si="648"/>
        <v>1</v>
      </c>
      <c r="AD2896" s="110">
        <f t="shared" si="649"/>
        <v>1</v>
      </c>
      <c r="AE2896" s="110">
        <f t="shared" si="650"/>
        <v>0</v>
      </c>
      <c r="AF2896" s="110">
        <f t="shared" si="651"/>
        <v>1</v>
      </c>
      <c r="AG2896" s="110">
        <f t="shared" si="652"/>
        <v>0</v>
      </c>
      <c r="AH2896" s="110">
        <f t="shared" si="653"/>
        <v>0</v>
      </c>
      <c r="AI2896" s="110">
        <f t="shared" si="654"/>
        <v>1</v>
      </c>
      <c r="AJ2896" s="100">
        <f>ROW()</f>
        <v>2896</v>
      </c>
      <c r="AK2896" s="100" t="e">
        <f>INDEX('BadRows RECART'!$C$2:$C$1207,MATCH(monthly_gwh_mw!AJ2896,'BadRows RECART'!$D$2:$D$1207,0))</f>
        <v>#N/A</v>
      </c>
    </row>
    <row r="2897" spans="1:37" ht="20">
      <c r="A2897" s="106" t="s">
        <v>3907</v>
      </c>
      <c r="B2897" s="106" t="s">
        <v>437</v>
      </c>
      <c r="C2897" s="106" t="s">
        <v>6313</v>
      </c>
      <c r="D2897" s="168">
        <v>2020</v>
      </c>
      <c r="E2897" s="168">
        <v>12</v>
      </c>
      <c r="F2897" s="169">
        <v>0</v>
      </c>
      <c r="G2897" s="212" t="s">
        <v>6314</v>
      </c>
      <c r="H2897" s="212" t="s">
        <v>6314</v>
      </c>
      <c r="I2897" s="106" t="s">
        <v>556</v>
      </c>
      <c r="K2897" s="83" t="s">
        <v>6314</v>
      </c>
      <c r="L2897" s="83" t="s">
        <v>6314</v>
      </c>
      <c r="M2897" s="45" t="str">
        <f>IF(
ISNA(INDEX(resources!E:E,MATCH(B2897,resources!B:B,0))),"fillme",
INDEX(resources!E:E,MATCH(B2897,resources!B:B,0)))</f>
        <v>transfer_purchase</v>
      </c>
      <c r="N2897" s="45">
        <v>1</v>
      </c>
      <c r="O2897" s="83" t="str">
        <f>IFERROR(INDEX(resources!K:K,MATCH(B2897,resources!B:B,0)),"fillme")</f>
        <v>unknown</v>
      </c>
      <c r="P2897" s="89" t="str">
        <f t="shared" si="642"/>
        <v>unknown_2020_12</v>
      </c>
      <c r="Q2897" s="87">
        <f>INDEX(elcc!G:G,MATCH(P2897,elcc!D:D,0))</f>
        <v>0</v>
      </c>
      <c r="R2897" s="89">
        <f t="shared" si="643"/>
        <v>1</v>
      </c>
      <c r="S2897" s="89" t="s">
        <v>6314</v>
      </c>
      <c r="T2897" s="89" t="s">
        <v>6314</v>
      </c>
      <c r="U2897" s="90" t="str">
        <f t="shared" si="644"/>
        <v>ok</v>
      </c>
      <c r="V2897" s="63" t="str">
        <f>INDEX(resources!F:F,MATCH(B2897,resources!B:B,0))</f>
        <v>special</v>
      </c>
      <c r="W2897" s="110">
        <f t="shared" si="645"/>
        <v>0</v>
      </c>
      <c r="X2897" s="110">
        <f t="shared" si="646"/>
        <v>0</v>
      </c>
      <c r="Y2897" s="110" t="str">
        <f t="shared" si="647"/>
        <v>transfer_purchase_raonly_na_CONFIDENTIAL</v>
      </c>
      <c r="Z2897" s="110">
        <f>IF(COUNTIFS($Y$2:Y2897,Y2897)=1,1,0)</f>
        <v>0</v>
      </c>
      <c r="AA2897" s="110">
        <f>SUM($Z$2:Z2897)*Z2897</f>
        <v>0</v>
      </c>
      <c r="AB2897" s="110">
        <f>COUNTIFS(resources!B:B,B2897)</f>
        <v>1</v>
      </c>
      <c r="AC2897" s="110">
        <f t="shared" si="648"/>
        <v>1</v>
      </c>
      <c r="AD2897" s="110">
        <f t="shared" si="649"/>
        <v>1</v>
      </c>
      <c r="AE2897" s="110">
        <f t="shared" si="650"/>
        <v>0</v>
      </c>
      <c r="AF2897" s="110">
        <f t="shared" si="651"/>
        <v>1</v>
      </c>
      <c r="AG2897" s="110">
        <f t="shared" si="652"/>
        <v>0</v>
      </c>
      <c r="AH2897" s="110">
        <f t="shared" si="653"/>
        <v>0</v>
      </c>
      <c r="AI2897" s="110">
        <f t="shared" si="654"/>
        <v>1</v>
      </c>
      <c r="AJ2897" s="100">
        <f>ROW()</f>
        <v>2897</v>
      </c>
      <c r="AK2897" s="100" t="e">
        <f>INDEX('BadRows RECART'!$C$2:$C$1207,MATCH(monthly_gwh_mw!AJ2897,'BadRows RECART'!$D$2:$D$1207,0))</f>
        <v>#N/A</v>
      </c>
    </row>
    <row r="2898" spans="1:37" ht="20">
      <c r="A2898" s="106" t="s">
        <v>3907</v>
      </c>
      <c r="B2898" s="106" t="s">
        <v>440</v>
      </c>
      <c r="C2898" s="106" t="s">
        <v>6313</v>
      </c>
      <c r="D2898" s="168">
        <v>2020</v>
      </c>
      <c r="E2898" s="168">
        <v>7</v>
      </c>
      <c r="F2898" s="169">
        <v>0</v>
      </c>
      <c r="G2898" s="212" t="s">
        <v>6314</v>
      </c>
      <c r="H2898" s="212" t="s">
        <v>6314</v>
      </c>
      <c r="I2898" s="106" t="s">
        <v>556</v>
      </c>
      <c r="K2898" s="83" t="s">
        <v>6314</v>
      </c>
      <c r="L2898" s="83" t="s">
        <v>6314</v>
      </c>
      <c r="M2898" s="45" t="str">
        <f>IF(
ISNA(INDEX(resources!E:E,MATCH(B2898,resources!B:B,0))),"fillme",
INDEX(resources!E:E,MATCH(B2898,resources!B:B,0)))</f>
        <v>transfer_sale</v>
      </c>
      <c r="N2898" s="45">
        <v>1</v>
      </c>
      <c r="O2898" s="83" t="str">
        <f>IFERROR(INDEX(resources!K:K,MATCH(B2898,resources!B:B,0)),"fillme")</f>
        <v>unknown</v>
      </c>
      <c r="P2898" s="89" t="str">
        <f t="shared" si="642"/>
        <v>unknown_2020_7</v>
      </c>
      <c r="Q2898" s="87">
        <f>INDEX(elcc!G:G,MATCH(P2898,elcc!D:D,0))</f>
        <v>0</v>
      </c>
      <c r="R2898" s="89">
        <f t="shared" si="643"/>
        <v>1</v>
      </c>
      <c r="S2898" s="89" t="s">
        <v>6314</v>
      </c>
      <c r="T2898" s="89" t="s">
        <v>6314</v>
      </c>
      <c r="U2898" s="90" t="str">
        <f t="shared" si="644"/>
        <v>ok</v>
      </c>
      <c r="V2898" s="63" t="str">
        <f>INDEX(resources!F:F,MATCH(B2898,resources!B:B,0))</f>
        <v>special</v>
      </c>
      <c r="W2898" s="110">
        <f t="shared" si="645"/>
        <v>0</v>
      </c>
      <c r="X2898" s="110">
        <f t="shared" si="646"/>
        <v>0</v>
      </c>
      <c r="Y2898" s="110" t="str">
        <f t="shared" si="647"/>
        <v>transfer_sale_raonly_na_CONFIDENTIAL</v>
      </c>
      <c r="Z2898" s="110">
        <f>IF(COUNTIFS($Y$2:Y2898,Y2898)=1,1,0)</f>
        <v>0</v>
      </c>
      <c r="AA2898" s="110">
        <f>SUM($Z$2:Z2898)*Z2898</f>
        <v>0</v>
      </c>
      <c r="AB2898" s="110">
        <f>COUNTIFS(resources!B:B,B2898)</f>
        <v>1</v>
      </c>
      <c r="AC2898" s="110">
        <f t="shared" si="648"/>
        <v>1</v>
      </c>
      <c r="AD2898" s="110">
        <f t="shared" si="649"/>
        <v>1</v>
      </c>
      <c r="AE2898" s="110">
        <f t="shared" si="650"/>
        <v>0</v>
      </c>
      <c r="AF2898" s="110">
        <f t="shared" si="651"/>
        <v>1</v>
      </c>
      <c r="AG2898" s="110">
        <f t="shared" si="652"/>
        <v>0</v>
      </c>
      <c r="AH2898" s="110">
        <f t="shared" si="653"/>
        <v>0</v>
      </c>
      <c r="AI2898" s="110">
        <f t="shared" si="654"/>
        <v>1</v>
      </c>
      <c r="AJ2898" s="100">
        <f>ROW()</f>
        <v>2898</v>
      </c>
      <c r="AK2898" s="100" t="e">
        <f>INDEX('BadRows RECART'!$C$2:$C$1207,MATCH(monthly_gwh_mw!AJ2898,'BadRows RECART'!$D$2:$D$1207,0))</f>
        <v>#N/A</v>
      </c>
    </row>
    <row r="2899" spans="1:37" ht="20">
      <c r="A2899" s="106" t="s">
        <v>3907</v>
      </c>
      <c r="B2899" s="106" t="s">
        <v>440</v>
      </c>
      <c r="C2899" s="106" t="s">
        <v>6313</v>
      </c>
      <c r="D2899" s="168">
        <v>2020</v>
      </c>
      <c r="E2899" s="168">
        <v>8</v>
      </c>
      <c r="F2899" s="169">
        <v>0</v>
      </c>
      <c r="G2899" s="212" t="s">
        <v>6314</v>
      </c>
      <c r="H2899" s="212" t="s">
        <v>6314</v>
      </c>
      <c r="I2899" s="106" t="s">
        <v>556</v>
      </c>
      <c r="K2899" s="83" t="s">
        <v>6314</v>
      </c>
      <c r="L2899" s="83" t="s">
        <v>6314</v>
      </c>
      <c r="M2899" s="45" t="str">
        <f>IF(
ISNA(INDEX(resources!E:E,MATCH(B2899,resources!B:B,0))),"fillme",
INDEX(resources!E:E,MATCH(B2899,resources!B:B,0)))</f>
        <v>transfer_sale</v>
      </c>
      <c r="N2899" s="45">
        <v>1</v>
      </c>
      <c r="O2899" s="83" t="str">
        <f>IFERROR(INDEX(resources!K:K,MATCH(B2899,resources!B:B,0)),"fillme")</f>
        <v>unknown</v>
      </c>
      <c r="P2899" s="89" t="str">
        <f t="shared" si="642"/>
        <v>unknown_2020_8</v>
      </c>
      <c r="Q2899" s="87">
        <f>INDEX(elcc!G:G,MATCH(P2899,elcc!D:D,0))</f>
        <v>0</v>
      </c>
      <c r="R2899" s="89">
        <f t="shared" si="643"/>
        <v>1</v>
      </c>
      <c r="S2899" s="89" t="s">
        <v>6314</v>
      </c>
      <c r="T2899" s="89" t="s">
        <v>6314</v>
      </c>
      <c r="U2899" s="90" t="str">
        <f t="shared" si="644"/>
        <v>ok</v>
      </c>
      <c r="V2899" s="63" t="str">
        <f>INDEX(resources!F:F,MATCH(B2899,resources!B:B,0))</f>
        <v>special</v>
      </c>
      <c r="W2899" s="110">
        <f t="shared" si="645"/>
        <v>0</v>
      </c>
      <c r="X2899" s="110">
        <f t="shared" si="646"/>
        <v>0</v>
      </c>
      <c r="Y2899" s="110" t="str">
        <f t="shared" si="647"/>
        <v>transfer_sale_raonly_na_CONFIDENTIAL</v>
      </c>
      <c r="Z2899" s="110">
        <f>IF(COUNTIFS($Y$2:Y2899,Y2899)=1,1,0)</f>
        <v>0</v>
      </c>
      <c r="AA2899" s="110">
        <f>SUM($Z$2:Z2899)*Z2899</f>
        <v>0</v>
      </c>
      <c r="AB2899" s="110">
        <f>COUNTIFS(resources!B:B,B2899)</f>
        <v>1</v>
      </c>
      <c r="AC2899" s="110">
        <f t="shared" si="648"/>
        <v>1</v>
      </c>
      <c r="AD2899" s="110">
        <f t="shared" si="649"/>
        <v>1</v>
      </c>
      <c r="AE2899" s="110">
        <f t="shared" si="650"/>
        <v>0</v>
      </c>
      <c r="AF2899" s="110">
        <f t="shared" si="651"/>
        <v>1</v>
      </c>
      <c r="AG2899" s="110">
        <f t="shared" si="652"/>
        <v>0</v>
      </c>
      <c r="AH2899" s="110">
        <f t="shared" si="653"/>
        <v>0</v>
      </c>
      <c r="AI2899" s="110">
        <f t="shared" si="654"/>
        <v>1</v>
      </c>
      <c r="AJ2899" s="100">
        <f>ROW()</f>
        <v>2899</v>
      </c>
      <c r="AK2899" s="100" t="e">
        <f>INDEX('BadRows RECART'!$C$2:$C$1207,MATCH(monthly_gwh_mw!AJ2899,'BadRows RECART'!$D$2:$D$1207,0))</f>
        <v>#N/A</v>
      </c>
    </row>
    <row r="2900" spans="1:37" ht="20">
      <c r="A2900" s="106" t="s">
        <v>3907</v>
      </c>
      <c r="B2900" s="106" t="s">
        <v>440</v>
      </c>
      <c r="C2900" s="106" t="s">
        <v>6313</v>
      </c>
      <c r="D2900" s="168">
        <v>2020</v>
      </c>
      <c r="E2900" s="168">
        <v>8</v>
      </c>
      <c r="F2900" s="169">
        <v>0</v>
      </c>
      <c r="G2900" s="212" t="s">
        <v>6314</v>
      </c>
      <c r="H2900" s="212" t="s">
        <v>6314</v>
      </c>
      <c r="I2900" s="106" t="s">
        <v>556</v>
      </c>
      <c r="K2900" s="83" t="s">
        <v>6314</v>
      </c>
      <c r="L2900" s="83" t="s">
        <v>6314</v>
      </c>
      <c r="M2900" s="45" t="str">
        <f>IF(
ISNA(INDEX(resources!E:E,MATCH(B2900,resources!B:B,0))),"fillme",
INDEX(resources!E:E,MATCH(B2900,resources!B:B,0)))</f>
        <v>transfer_sale</v>
      </c>
      <c r="N2900" s="45">
        <v>1</v>
      </c>
      <c r="O2900" s="83" t="str">
        <f>IFERROR(INDEX(resources!K:K,MATCH(B2900,resources!B:B,0)),"fillme")</f>
        <v>unknown</v>
      </c>
      <c r="P2900" s="89" t="str">
        <f t="shared" si="642"/>
        <v>unknown_2020_8</v>
      </c>
      <c r="Q2900" s="87">
        <f>INDEX(elcc!G:G,MATCH(P2900,elcc!D:D,0))</f>
        <v>0</v>
      </c>
      <c r="R2900" s="89">
        <f t="shared" si="643"/>
        <v>1</v>
      </c>
      <c r="S2900" s="89" t="s">
        <v>6314</v>
      </c>
      <c r="T2900" s="89" t="s">
        <v>6314</v>
      </c>
      <c r="U2900" s="90" t="str">
        <f t="shared" si="644"/>
        <v>ok</v>
      </c>
      <c r="V2900" s="63" t="str">
        <f>INDEX(resources!F:F,MATCH(B2900,resources!B:B,0))</f>
        <v>special</v>
      </c>
      <c r="W2900" s="110">
        <f t="shared" si="645"/>
        <v>0</v>
      </c>
      <c r="X2900" s="110">
        <f t="shared" si="646"/>
        <v>0</v>
      </c>
      <c r="Y2900" s="110" t="str">
        <f t="shared" si="647"/>
        <v>transfer_sale_raonly_na_CONFIDENTIAL</v>
      </c>
      <c r="Z2900" s="110">
        <f>IF(COUNTIFS($Y$2:Y2900,Y2900)=1,1,0)</f>
        <v>0</v>
      </c>
      <c r="AA2900" s="110">
        <f>SUM($Z$2:Z2900)*Z2900</f>
        <v>0</v>
      </c>
      <c r="AB2900" s="110">
        <f>COUNTIFS(resources!B:B,B2900)</f>
        <v>1</v>
      </c>
      <c r="AC2900" s="110">
        <f t="shared" si="648"/>
        <v>1</v>
      </c>
      <c r="AD2900" s="110">
        <f t="shared" si="649"/>
        <v>1</v>
      </c>
      <c r="AE2900" s="110">
        <f t="shared" si="650"/>
        <v>0</v>
      </c>
      <c r="AF2900" s="110">
        <f t="shared" si="651"/>
        <v>1</v>
      </c>
      <c r="AG2900" s="110">
        <f t="shared" si="652"/>
        <v>0</v>
      </c>
      <c r="AH2900" s="110">
        <f t="shared" si="653"/>
        <v>0</v>
      </c>
      <c r="AI2900" s="110">
        <f t="shared" si="654"/>
        <v>1</v>
      </c>
      <c r="AJ2900" s="100">
        <f>ROW()</f>
        <v>2900</v>
      </c>
      <c r="AK2900" s="100" t="e">
        <f>INDEX('BadRows RECART'!$C$2:$C$1207,MATCH(monthly_gwh_mw!AJ2900,'BadRows RECART'!$D$2:$D$1207,0))</f>
        <v>#N/A</v>
      </c>
    </row>
    <row r="2901" spans="1:37" ht="20">
      <c r="A2901" s="106" t="s">
        <v>3907</v>
      </c>
      <c r="B2901" s="106" t="s">
        <v>440</v>
      </c>
      <c r="C2901" s="106" t="s">
        <v>6313</v>
      </c>
      <c r="D2901" s="168">
        <v>2020</v>
      </c>
      <c r="E2901" s="168">
        <v>8</v>
      </c>
      <c r="F2901" s="169">
        <v>0</v>
      </c>
      <c r="G2901" s="212" t="s">
        <v>6314</v>
      </c>
      <c r="H2901" s="212" t="s">
        <v>6314</v>
      </c>
      <c r="I2901" s="106" t="s">
        <v>556</v>
      </c>
      <c r="K2901" s="83" t="s">
        <v>6314</v>
      </c>
      <c r="L2901" s="83" t="s">
        <v>6314</v>
      </c>
      <c r="M2901" s="45" t="str">
        <f>IF(
ISNA(INDEX(resources!E:E,MATCH(B2901,resources!B:B,0))),"fillme",
INDEX(resources!E:E,MATCH(B2901,resources!B:B,0)))</f>
        <v>transfer_sale</v>
      </c>
      <c r="N2901" s="45">
        <v>1</v>
      </c>
      <c r="O2901" s="83" t="str">
        <f>IFERROR(INDEX(resources!K:K,MATCH(B2901,resources!B:B,0)),"fillme")</f>
        <v>unknown</v>
      </c>
      <c r="P2901" s="89" t="str">
        <f t="shared" si="642"/>
        <v>unknown_2020_8</v>
      </c>
      <c r="Q2901" s="87">
        <f>INDEX(elcc!G:G,MATCH(P2901,elcc!D:D,0))</f>
        <v>0</v>
      </c>
      <c r="R2901" s="89">
        <f t="shared" si="643"/>
        <v>1</v>
      </c>
      <c r="S2901" s="89" t="s">
        <v>6314</v>
      </c>
      <c r="T2901" s="89" t="s">
        <v>6314</v>
      </c>
      <c r="U2901" s="90" t="str">
        <f t="shared" si="644"/>
        <v>ok</v>
      </c>
      <c r="V2901" s="63" t="str">
        <f>INDEX(resources!F:F,MATCH(B2901,resources!B:B,0))</f>
        <v>special</v>
      </c>
      <c r="W2901" s="110">
        <f t="shared" si="645"/>
        <v>0</v>
      </c>
      <c r="X2901" s="110">
        <f t="shared" si="646"/>
        <v>0</v>
      </c>
      <c r="Y2901" s="110" t="str">
        <f t="shared" si="647"/>
        <v>transfer_sale_raonly_na_CONFIDENTIAL</v>
      </c>
      <c r="Z2901" s="110">
        <f>IF(COUNTIFS($Y$2:Y2901,Y2901)=1,1,0)</f>
        <v>0</v>
      </c>
      <c r="AA2901" s="110">
        <f>SUM($Z$2:Z2901)*Z2901</f>
        <v>0</v>
      </c>
      <c r="AB2901" s="110">
        <f>COUNTIFS(resources!B:B,B2901)</f>
        <v>1</v>
      </c>
      <c r="AC2901" s="110">
        <f t="shared" si="648"/>
        <v>1</v>
      </c>
      <c r="AD2901" s="110">
        <f t="shared" si="649"/>
        <v>1</v>
      </c>
      <c r="AE2901" s="110">
        <f t="shared" si="650"/>
        <v>0</v>
      </c>
      <c r="AF2901" s="110">
        <f t="shared" si="651"/>
        <v>1</v>
      </c>
      <c r="AG2901" s="110">
        <f t="shared" si="652"/>
        <v>0</v>
      </c>
      <c r="AH2901" s="110">
        <f t="shared" si="653"/>
        <v>0</v>
      </c>
      <c r="AI2901" s="110">
        <f t="shared" si="654"/>
        <v>1</v>
      </c>
      <c r="AJ2901" s="100">
        <f>ROW()</f>
        <v>2901</v>
      </c>
      <c r="AK2901" s="100" t="e">
        <f>INDEX('BadRows RECART'!$C$2:$C$1207,MATCH(monthly_gwh_mw!AJ2901,'BadRows RECART'!$D$2:$D$1207,0))</f>
        <v>#N/A</v>
      </c>
    </row>
    <row r="2902" spans="1:37" ht="20">
      <c r="A2902" s="106" t="s">
        <v>3907</v>
      </c>
      <c r="B2902" s="106" t="s">
        <v>440</v>
      </c>
      <c r="C2902" s="106" t="s">
        <v>6313</v>
      </c>
      <c r="D2902" s="168">
        <v>2020</v>
      </c>
      <c r="E2902" s="168">
        <v>9</v>
      </c>
      <c r="F2902" s="169">
        <v>0</v>
      </c>
      <c r="G2902" s="212" t="s">
        <v>6314</v>
      </c>
      <c r="H2902" s="212" t="s">
        <v>6314</v>
      </c>
      <c r="I2902" s="106" t="s">
        <v>556</v>
      </c>
      <c r="K2902" s="83" t="s">
        <v>6314</v>
      </c>
      <c r="L2902" s="83" t="s">
        <v>6314</v>
      </c>
      <c r="M2902" s="45" t="str">
        <f>IF(
ISNA(INDEX(resources!E:E,MATCH(B2902,resources!B:B,0))),"fillme",
INDEX(resources!E:E,MATCH(B2902,resources!B:B,0)))</f>
        <v>transfer_sale</v>
      </c>
      <c r="N2902" s="45">
        <v>1</v>
      </c>
      <c r="O2902" s="83" t="str">
        <f>IFERROR(INDEX(resources!K:K,MATCH(B2902,resources!B:B,0)),"fillme")</f>
        <v>unknown</v>
      </c>
      <c r="P2902" s="89" t="str">
        <f t="shared" si="642"/>
        <v>unknown_2020_9</v>
      </c>
      <c r="Q2902" s="87">
        <f>INDEX(elcc!G:G,MATCH(P2902,elcc!D:D,0))</f>
        <v>0</v>
      </c>
      <c r="R2902" s="89">
        <f t="shared" si="643"/>
        <v>1</v>
      </c>
      <c r="S2902" s="89" t="s">
        <v>6314</v>
      </c>
      <c r="T2902" s="89" t="s">
        <v>6314</v>
      </c>
      <c r="U2902" s="90" t="str">
        <f t="shared" si="644"/>
        <v>ok</v>
      </c>
      <c r="V2902" s="63" t="str">
        <f>INDEX(resources!F:F,MATCH(B2902,resources!B:B,0))</f>
        <v>special</v>
      </c>
      <c r="W2902" s="110">
        <f t="shared" si="645"/>
        <v>0</v>
      </c>
      <c r="X2902" s="110">
        <f t="shared" si="646"/>
        <v>0</v>
      </c>
      <c r="Y2902" s="110" t="str">
        <f t="shared" si="647"/>
        <v>transfer_sale_raonly_na_CONFIDENTIAL</v>
      </c>
      <c r="Z2902" s="110">
        <f>IF(COUNTIFS($Y$2:Y2902,Y2902)=1,1,0)</f>
        <v>0</v>
      </c>
      <c r="AA2902" s="110">
        <f>SUM($Z$2:Z2902)*Z2902</f>
        <v>0</v>
      </c>
      <c r="AB2902" s="110">
        <f>COUNTIFS(resources!B:B,B2902)</f>
        <v>1</v>
      </c>
      <c r="AC2902" s="110">
        <f t="shared" si="648"/>
        <v>1</v>
      </c>
      <c r="AD2902" s="110">
        <f t="shared" si="649"/>
        <v>1</v>
      </c>
      <c r="AE2902" s="110">
        <f t="shared" si="650"/>
        <v>0</v>
      </c>
      <c r="AF2902" s="110">
        <f t="shared" si="651"/>
        <v>1</v>
      </c>
      <c r="AG2902" s="110">
        <f t="shared" si="652"/>
        <v>0</v>
      </c>
      <c r="AH2902" s="110">
        <f t="shared" si="653"/>
        <v>0</v>
      </c>
      <c r="AI2902" s="110">
        <f t="shared" si="654"/>
        <v>1</v>
      </c>
      <c r="AJ2902" s="100">
        <f>ROW()</f>
        <v>2902</v>
      </c>
      <c r="AK2902" s="100" t="e">
        <f>INDEX('BadRows RECART'!$C$2:$C$1207,MATCH(monthly_gwh_mw!AJ2902,'BadRows RECART'!$D$2:$D$1207,0))</f>
        <v>#N/A</v>
      </c>
    </row>
    <row r="2903" spans="1:37" ht="20">
      <c r="A2903" s="106" t="s">
        <v>3907</v>
      </c>
      <c r="B2903" s="106" t="s">
        <v>440</v>
      </c>
      <c r="C2903" s="106" t="s">
        <v>6313</v>
      </c>
      <c r="D2903" s="168">
        <v>2020</v>
      </c>
      <c r="E2903" s="168">
        <v>9</v>
      </c>
      <c r="F2903" s="169">
        <v>0</v>
      </c>
      <c r="G2903" s="212" t="s">
        <v>6314</v>
      </c>
      <c r="H2903" s="212" t="s">
        <v>6314</v>
      </c>
      <c r="I2903" s="106" t="s">
        <v>556</v>
      </c>
      <c r="K2903" s="83" t="s">
        <v>6314</v>
      </c>
      <c r="L2903" s="83" t="s">
        <v>6314</v>
      </c>
      <c r="M2903" s="45" t="str">
        <f>IF(
ISNA(INDEX(resources!E:E,MATCH(B2903,resources!B:B,0))),"fillme",
INDEX(resources!E:E,MATCH(B2903,resources!B:B,0)))</f>
        <v>transfer_sale</v>
      </c>
      <c r="N2903" s="45">
        <v>1</v>
      </c>
      <c r="O2903" s="83" t="str">
        <f>IFERROR(INDEX(resources!K:K,MATCH(B2903,resources!B:B,0)),"fillme")</f>
        <v>unknown</v>
      </c>
      <c r="P2903" s="89" t="str">
        <f t="shared" si="642"/>
        <v>unknown_2020_9</v>
      </c>
      <c r="Q2903" s="87">
        <f>INDEX(elcc!G:G,MATCH(P2903,elcc!D:D,0))</f>
        <v>0</v>
      </c>
      <c r="R2903" s="89">
        <f t="shared" si="643"/>
        <v>1</v>
      </c>
      <c r="S2903" s="89" t="s">
        <v>6314</v>
      </c>
      <c r="T2903" s="89" t="s">
        <v>6314</v>
      </c>
      <c r="U2903" s="90" t="str">
        <f t="shared" si="644"/>
        <v>ok</v>
      </c>
      <c r="V2903" s="63" t="str">
        <f>INDEX(resources!F:F,MATCH(B2903,resources!B:B,0))</f>
        <v>special</v>
      </c>
      <c r="W2903" s="110">
        <f t="shared" si="645"/>
        <v>0</v>
      </c>
      <c r="X2903" s="110">
        <f t="shared" si="646"/>
        <v>0</v>
      </c>
      <c r="Y2903" s="110" t="str">
        <f t="shared" si="647"/>
        <v>transfer_sale_raonly_na_CONFIDENTIAL</v>
      </c>
      <c r="Z2903" s="110">
        <f>IF(COUNTIFS($Y$2:Y2903,Y2903)=1,1,0)</f>
        <v>0</v>
      </c>
      <c r="AA2903" s="110">
        <f>SUM($Z$2:Z2903)*Z2903</f>
        <v>0</v>
      </c>
      <c r="AB2903" s="110">
        <f>COUNTIFS(resources!B:B,B2903)</f>
        <v>1</v>
      </c>
      <c r="AC2903" s="110">
        <f t="shared" si="648"/>
        <v>1</v>
      </c>
      <c r="AD2903" s="110">
        <f t="shared" si="649"/>
        <v>1</v>
      </c>
      <c r="AE2903" s="110">
        <f t="shared" si="650"/>
        <v>0</v>
      </c>
      <c r="AF2903" s="110">
        <f t="shared" si="651"/>
        <v>1</v>
      </c>
      <c r="AG2903" s="110">
        <f t="shared" si="652"/>
        <v>0</v>
      </c>
      <c r="AH2903" s="110">
        <f t="shared" si="653"/>
        <v>0</v>
      </c>
      <c r="AI2903" s="110">
        <f t="shared" si="654"/>
        <v>1</v>
      </c>
      <c r="AJ2903" s="100">
        <f>ROW()</f>
        <v>2903</v>
      </c>
      <c r="AK2903" s="100" t="e">
        <f>INDEX('BadRows RECART'!$C$2:$C$1207,MATCH(monthly_gwh_mw!AJ2903,'BadRows RECART'!$D$2:$D$1207,0))</f>
        <v>#N/A</v>
      </c>
    </row>
    <row r="2904" spans="1:37" ht="20">
      <c r="A2904" s="106" t="s">
        <v>3907</v>
      </c>
      <c r="B2904" s="106" t="s">
        <v>440</v>
      </c>
      <c r="C2904" s="106" t="s">
        <v>6313</v>
      </c>
      <c r="D2904" s="168">
        <v>2020</v>
      </c>
      <c r="E2904" s="168">
        <v>9</v>
      </c>
      <c r="F2904" s="169">
        <v>0</v>
      </c>
      <c r="G2904" s="212" t="s">
        <v>6314</v>
      </c>
      <c r="H2904" s="212" t="s">
        <v>6314</v>
      </c>
      <c r="I2904" s="106" t="s">
        <v>556</v>
      </c>
      <c r="K2904" s="83" t="s">
        <v>6314</v>
      </c>
      <c r="L2904" s="83" t="s">
        <v>6314</v>
      </c>
      <c r="M2904" s="45" t="str">
        <f>IF(
ISNA(INDEX(resources!E:E,MATCH(B2904,resources!B:B,0))),"fillme",
INDEX(resources!E:E,MATCH(B2904,resources!B:B,0)))</f>
        <v>transfer_sale</v>
      </c>
      <c r="N2904" s="45">
        <v>1</v>
      </c>
      <c r="O2904" s="83" t="str">
        <f>IFERROR(INDEX(resources!K:K,MATCH(B2904,resources!B:B,0)),"fillme")</f>
        <v>unknown</v>
      </c>
      <c r="P2904" s="89" t="str">
        <f t="shared" si="642"/>
        <v>unknown_2020_9</v>
      </c>
      <c r="Q2904" s="87">
        <f>INDEX(elcc!G:G,MATCH(P2904,elcc!D:D,0))</f>
        <v>0</v>
      </c>
      <c r="R2904" s="89">
        <f t="shared" si="643"/>
        <v>1</v>
      </c>
      <c r="S2904" s="89" t="s">
        <v>6314</v>
      </c>
      <c r="T2904" s="89" t="s">
        <v>6314</v>
      </c>
      <c r="U2904" s="90" t="str">
        <f t="shared" si="644"/>
        <v>ok</v>
      </c>
      <c r="V2904" s="63" t="str">
        <f>INDEX(resources!F:F,MATCH(B2904,resources!B:B,0))</f>
        <v>special</v>
      </c>
      <c r="W2904" s="110">
        <f t="shared" si="645"/>
        <v>0</v>
      </c>
      <c r="X2904" s="110">
        <f t="shared" si="646"/>
        <v>0</v>
      </c>
      <c r="Y2904" s="110" t="str">
        <f t="shared" si="647"/>
        <v>transfer_sale_raonly_na_CONFIDENTIAL</v>
      </c>
      <c r="Z2904" s="110">
        <f>IF(COUNTIFS($Y$2:Y2904,Y2904)=1,1,0)</f>
        <v>0</v>
      </c>
      <c r="AA2904" s="110">
        <f>SUM($Z$2:Z2904)*Z2904</f>
        <v>0</v>
      </c>
      <c r="AB2904" s="110">
        <f>COUNTIFS(resources!B:B,B2904)</f>
        <v>1</v>
      </c>
      <c r="AC2904" s="110">
        <f t="shared" si="648"/>
        <v>1</v>
      </c>
      <c r="AD2904" s="110">
        <f t="shared" si="649"/>
        <v>1</v>
      </c>
      <c r="AE2904" s="110">
        <f t="shared" si="650"/>
        <v>0</v>
      </c>
      <c r="AF2904" s="110">
        <f t="shared" si="651"/>
        <v>1</v>
      </c>
      <c r="AG2904" s="110">
        <f t="shared" si="652"/>
        <v>0</v>
      </c>
      <c r="AH2904" s="110">
        <f t="shared" si="653"/>
        <v>0</v>
      </c>
      <c r="AI2904" s="110">
        <f t="shared" si="654"/>
        <v>1</v>
      </c>
      <c r="AJ2904" s="100">
        <f>ROW()</f>
        <v>2904</v>
      </c>
      <c r="AK2904" s="100" t="e">
        <f>INDEX('BadRows RECART'!$C$2:$C$1207,MATCH(monthly_gwh_mw!AJ2904,'BadRows RECART'!$D$2:$D$1207,0))</f>
        <v>#N/A</v>
      </c>
    </row>
    <row r="2905" spans="1:37" ht="20">
      <c r="A2905" s="106" t="s">
        <v>3907</v>
      </c>
      <c r="B2905" s="106" t="s">
        <v>437</v>
      </c>
      <c r="C2905" s="106" t="s">
        <v>6313</v>
      </c>
      <c r="D2905" s="168">
        <v>2020</v>
      </c>
      <c r="E2905" s="168">
        <v>1</v>
      </c>
      <c r="F2905" s="169">
        <v>0</v>
      </c>
      <c r="G2905" s="212" t="s">
        <v>6314</v>
      </c>
      <c r="H2905" s="212" t="s">
        <v>6314</v>
      </c>
      <c r="I2905" s="106" t="s">
        <v>556</v>
      </c>
      <c r="K2905" s="83" t="s">
        <v>6314</v>
      </c>
      <c r="L2905" s="83" t="s">
        <v>6314</v>
      </c>
      <c r="M2905" s="45" t="str">
        <f>IF(
ISNA(INDEX(resources!E:E,MATCH(B2905,resources!B:B,0))),"fillme",
INDEX(resources!E:E,MATCH(B2905,resources!B:B,0)))</f>
        <v>transfer_purchase</v>
      </c>
      <c r="N2905" s="45">
        <v>1</v>
      </c>
      <c r="O2905" s="83" t="str">
        <f>IFERROR(INDEX(resources!K:K,MATCH(B2905,resources!B:B,0)),"fillme")</f>
        <v>unknown</v>
      </c>
      <c r="P2905" s="89" t="str">
        <f t="shared" si="642"/>
        <v>unknown_2020_1</v>
      </c>
      <c r="Q2905" s="87">
        <f>INDEX(elcc!G:G,MATCH(P2905,elcc!D:D,0))</f>
        <v>0</v>
      </c>
      <c r="R2905" s="89">
        <f t="shared" si="643"/>
        <v>1</v>
      </c>
      <c r="S2905" s="89" t="s">
        <v>6314</v>
      </c>
      <c r="T2905" s="89" t="s">
        <v>6314</v>
      </c>
      <c r="U2905" s="90" t="str">
        <f t="shared" si="644"/>
        <v>ok</v>
      </c>
      <c r="V2905" s="63" t="str">
        <f>INDEX(resources!F:F,MATCH(B2905,resources!B:B,0))</f>
        <v>special</v>
      </c>
      <c r="W2905" s="110">
        <f t="shared" si="645"/>
        <v>0</v>
      </c>
      <c r="X2905" s="110">
        <f t="shared" si="646"/>
        <v>0</v>
      </c>
      <c r="Y2905" s="110" t="str">
        <f t="shared" si="647"/>
        <v>transfer_purchase_raonly_na_CONFIDENTIAL</v>
      </c>
      <c r="Z2905" s="110">
        <f>IF(COUNTIFS($Y$2:Y2905,Y2905)=1,1,0)</f>
        <v>0</v>
      </c>
      <c r="AA2905" s="110">
        <f>SUM($Z$2:Z2905)*Z2905</f>
        <v>0</v>
      </c>
      <c r="AB2905" s="110">
        <f>COUNTIFS(resources!B:B,B2905)</f>
        <v>1</v>
      </c>
      <c r="AC2905" s="110">
        <f t="shared" si="648"/>
        <v>1</v>
      </c>
      <c r="AD2905" s="110">
        <f t="shared" si="649"/>
        <v>1</v>
      </c>
      <c r="AE2905" s="110">
        <f t="shared" si="650"/>
        <v>0</v>
      </c>
      <c r="AF2905" s="110">
        <f t="shared" si="651"/>
        <v>1</v>
      </c>
      <c r="AG2905" s="110">
        <f t="shared" si="652"/>
        <v>0</v>
      </c>
      <c r="AH2905" s="110">
        <f t="shared" si="653"/>
        <v>0</v>
      </c>
      <c r="AI2905" s="110">
        <f t="shared" si="654"/>
        <v>1</v>
      </c>
      <c r="AJ2905" s="100">
        <f>ROW()</f>
        <v>2905</v>
      </c>
      <c r="AK2905" s="100" t="e">
        <f>INDEX('BadRows RECART'!$C$2:$C$1207,MATCH(monthly_gwh_mw!AJ2905,'BadRows RECART'!$D$2:$D$1207,0))</f>
        <v>#N/A</v>
      </c>
    </row>
    <row r="2906" spans="1:37" ht="20">
      <c r="A2906" s="106" t="s">
        <v>3907</v>
      </c>
      <c r="B2906" s="106" t="s">
        <v>437</v>
      </c>
      <c r="C2906" s="106" t="s">
        <v>6313</v>
      </c>
      <c r="D2906" s="168">
        <v>2020</v>
      </c>
      <c r="E2906" s="168">
        <v>2</v>
      </c>
      <c r="F2906" s="169">
        <v>0</v>
      </c>
      <c r="G2906" s="212" t="s">
        <v>6314</v>
      </c>
      <c r="H2906" s="212" t="s">
        <v>6314</v>
      </c>
      <c r="I2906" s="106" t="s">
        <v>556</v>
      </c>
      <c r="K2906" s="83" t="s">
        <v>6314</v>
      </c>
      <c r="L2906" s="83" t="s">
        <v>6314</v>
      </c>
      <c r="M2906" s="45" t="str">
        <f>IF(
ISNA(INDEX(resources!E:E,MATCH(B2906,resources!B:B,0))),"fillme",
INDEX(resources!E:E,MATCH(B2906,resources!B:B,0)))</f>
        <v>transfer_purchase</v>
      </c>
      <c r="N2906" s="45">
        <v>1</v>
      </c>
      <c r="O2906" s="83" t="str">
        <f>IFERROR(INDEX(resources!K:K,MATCH(B2906,resources!B:B,0)),"fillme")</f>
        <v>unknown</v>
      </c>
      <c r="P2906" s="89" t="str">
        <f t="shared" si="642"/>
        <v>unknown_2020_2</v>
      </c>
      <c r="Q2906" s="87">
        <f>INDEX(elcc!G:G,MATCH(P2906,elcc!D:D,0))</f>
        <v>0</v>
      </c>
      <c r="R2906" s="89">
        <f t="shared" si="643"/>
        <v>1</v>
      </c>
      <c r="S2906" s="89" t="s">
        <v>6314</v>
      </c>
      <c r="T2906" s="89" t="s">
        <v>6314</v>
      </c>
      <c r="U2906" s="90" t="str">
        <f t="shared" si="644"/>
        <v>ok</v>
      </c>
      <c r="V2906" s="63" t="str">
        <f>INDEX(resources!F:F,MATCH(B2906,resources!B:B,0))</f>
        <v>special</v>
      </c>
      <c r="W2906" s="110">
        <f t="shared" si="645"/>
        <v>0</v>
      </c>
      <c r="X2906" s="110">
        <f t="shared" si="646"/>
        <v>0</v>
      </c>
      <c r="Y2906" s="110" t="str">
        <f t="shared" si="647"/>
        <v>transfer_purchase_raonly_na_CONFIDENTIAL</v>
      </c>
      <c r="Z2906" s="110">
        <f>IF(COUNTIFS($Y$2:Y2906,Y2906)=1,1,0)</f>
        <v>0</v>
      </c>
      <c r="AA2906" s="110">
        <f>SUM($Z$2:Z2906)*Z2906</f>
        <v>0</v>
      </c>
      <c r="AB2906" s="110">
        <f>COUNTIFS(resources!B:B,B2906)</f>
        <v>1</v>
      </c>
      <c r="AC2906" s="110">
        <f t="shared" si="648"/>
        <v>1</v>
      </c>
      <c r="AD2906" s="110">
        <f t="shared" si="649"/>
        <v>1</v>
      </c>
      <c r="AE2906" s="110">
        <f t="shared" si="650"/>
        <v>0</v>
      </c>
      <c r="AF2906" s="110">
        <f t="shared" si="651"/>
        <v>1</v>
      </c>
      <c r="AG2906" s="110">
        <f t="shared" si="652"/>
        <v>0</v>
      </c>
      <c r="AH2906" s="110">
        <f t="shared" si="653"/>
        <v>0</v>
      </c>
      <c r="AI2906" s="110">
        <f t="shared" si="654"/>
        <v>1</v>
      </c>
      <c r="AJ2906" s="100">
        <f>ROW()</f>
        <v>2906</v>
      </c>
      <c r="AK2906" s="100" t="e">
        <f>INDEX('BadRows RECART'!$C$2:$C$1207,MATCH(monthly_gwh_mw!AJ2906,'BadRows RECART'!$D$2:$D$1207,0))</f>
        <v>#N/A</v>
      </c>
    </row>
    <row r="2907" spans="1:37" ht="20">
      <c r="A2907" s="106" t="s">
        <v>3907</v>
      </c>
      <c r="B2907" s="106" t="s">
        <v>437</v>
      </c>
      <c r="C2907" s="106" t="s">
        <v>6313</v>
      </c>
      <c r="D2907" s="168">
        <v>2020</v>
      </c>
      <c r="E2907" s="168">
        <v>3</v>
      </c>
      <c r="F2907" s="169">
        <v>0</v>
      </c>
      <c r="G2907" s="212" t="s">
        <v>6314</v>
      </c>
      <c r="H2907" s="212" t="s">
        <v>6314</v>
      </c>
      <c r="I2907" s="106" t="s">
        <v>556</v>
      </c>
      <c r="K2907" s="83" t="s">
        <v>6314</v>
      </c>
      <c r="L2907" s="83" t="s">
        <v>6314</v>
      </c>
      <c r="M2907" s="45" t="str">
        <f>IF(
ISNA(INDEX(resources!E:E,MATCH(B2907,resources!B:B,0))),"fillme",
INDEX(resources!E:E,MATCH(B2907,resources!B:B,0)))</f>
        <v>transfer_purchase</v>
      </c>
      <c r="N2907" s="45">
        <v>1</v>
      </c>
      <c r="O2907" s="83" t="str">
        <f>IFERROR(INDEX(resources!K:K,MATCH(B2907,resources!B:B,0)),"fillme")</f>
        <v>unknown</v>
      </c>
      <c r="P2907" s="89" t="str">
        <f t="shared" si="642"/>
        <v>unknown_2020_3</v>
      </c>
      <c r="Q2907" s="87">
        <f>INDEX(elcc!G:G,MATCH(P2907,elcc!D:D,0))</f>
        <v>0</v>
      </c>
      <c r="R2907" s="89">
        <f t="shared" si="643"/>
        <v>1</v>
      </c>
      <c r="S2907" s="89" t="s">
        <v>6314</v>
      </c>
      <c r="T2907" s="89" t="s">
        <v>6314</v>
      </c>
      <c r="U2907" s="90" t="str">
        <f t="shared" si="644"/>
        <v>ok</v>
      </c>
      <c r="V2907" s="63" t="str">
        <f>INDEX(resources!F:F,MATCH(B2907,resources!B:B,0))</f>
        <v>special</v>
      </c>
      <c r="W2907" s="110">
        <f t="shared" si="645"/>
        <v>0</v>
      </c>
      <c r="X2907" s="110">
        <f t="shared" si="646"/>
        <v>0</v>
      </c>
      <c r="Y2907" s="110" t="str">
        <f t="shared" si="647"/>
        <v>transfer_purchase_raonly_na_CONFIDENTIAL</v>
      </c>
      <c r="Z2907" s="110">
        <f>IF(COUNTIFS($Y$2:Y2907,Y2907)=1,1,0)</f>
        <v>0</v>
      </c>
      <c r="AA2907" s="110">
        <f>SUM($Z$2:Z2907)*Z2907</f>
        <v>0</v>
      </c>
      <c r="AB2907" s="110">
        <f>COUNTIFS(resources!B:B,B2907)</f>
        <v>1</v>
      </c>
      <c r="AC2907" s="110">
        <f t="shared" si="648"/>
        <v>1</v>
      </c>
      <c r="AD2907" s="110">
        <f t="shared" si="649"/>
        <v>1</v>
      </c>
      <c r="AE2907" s="110">
        <f t="shared" si="650"/>
        <v>0</v>
      </c>
      <c r="AF2907" s="110">
        <f t="shared" si="651"/>
        <v>1</v>
      </c>
      <c r="AG2907" s="110">
        <f t="shared" si="652"/>
        <v>0</v>
      </c>
      <c r="AH2907" s="110">
        <f t="shared" si="653"/>
        <v>0</v>
      </c>
      <c r="AI2907" s="110">
        <f t="shared" si="654"/>
        <v>1</v>
      </c>
      <c r="AJ2907" s="100">
        <f>ROW()</f>
        <v>2907</v>
      </c>
      <c r="AK2907" s="100" t="e">
        <f>INDEX('BadRows RECART'!$C$2:$C$1207,MATCH(monthly_gwh_mw!AJ2907,'BadRows RECART'!$D$2:$D$1207,0))</f>
        <v>#N/A</v>
      </c>
    </row>
    <row r="2908" spans="1:37" ht="20">
      <c r="A2908" s="106" t="s">
        <v>3907</v>
      </c>
      <c r="B2908" s="106" t="s">
        <v>437</v>
      </c>
      <c r="C2908" s="106" t="s">
        <v>6313</v>
      </c>
      <c r="D2908" s="168">
        <v>2020</v>
      </c>
      <c r="E2908" s="168">
        <v>4</v>
      </c>
      <c r="F2908" s="169">
        <v>0</v>
      </c>
      <c r="G2908" s="212" t="s">
        <v>6314</v>
      </c>
      <c r="H2908" s="212" t="s">
        <v>6314</v>
      </c>
      <c r="I2908" s="106" t="s">
        <v>556</v>
      </c>
      <c r="K2908" s="83" t="s">
        <v>6314</v>
      </c>
      <c r="L2908" s="83" t="s">
        <v>6314</v>
      </c>
      <c r="M2908" s="45" t="str">
        <f>IF(
ISNA(INDEX(resources!E:E,MATCH(B2908,resources!B:B,0))),"fillme",
INDEX(resources!E:E,MATCH(B2908,resources!B:B,0)))</f>
        <v>transfer_purchase</v>
      </c>
      <c r="N2908" s="45">
        <v>1</v>
      </c>
      <c r="O2908" s="83" t="str">
        <f>IFERROR(INDEX(resources!K:K,MATCH(B2908,resources!B:B,0)),"fillme")</f>
        <v>unknown</v>
      </c>
      <c r="P2908" s="89" t="str">
        <f t="shared" si="642"/>
        <v>unknown_2020_4</v>
      </c>
      <c r="Q2908" s="87">
        <f>INDEX(elcc!G:G,MATCH(P2908,elcc!D:D,0))</f>
        <v>0</v>
      </c>
      <c r="R2908" s="89">
        <f t="shared" si="643"/>
        <v>1</v>
      </c>
      <c r="S2908" s="89" t="s">
        <v>6314</v>
      </c>
      <c r="T2908" s="89" t="s">
        <v>6314</v>
      </c>
      <c r="U2908" s="90" t="str">
        <f t="shared" si="644"/>
        <v>ok</v>
      </c>
      <c r="V2908" s="63" t="str">
        <f>INDEX(resources!F:F,MATCH(B2908,resources!B:B,0))</f>
        <v>special</v>
      </c>
      <c r="W2908" s="110">
        <f t="shared" si="645"/>
        <v>0</v>
      </c>
      <c r="X2908" s="110">
        <f t="shared" si="646"/>
        <v>0</v>
      </c>
      <c r="Y2908" s="110" t="str">
        <f t="shared" si="647"/>
        <v>transfer_purchase_raonly_na_CONFIDENTIAL</v>
      </c>
      <c r="Z2908" s="110">
        <f>IF(COUNTIFS($Y$2:Y2908,Y2908)=1,1,0)</f>
        <v>0</v>
      </c>
      <c r="AA2908" s="110">
        <f>SUM($Z$2:Z2908)*Z2908</f>
        <v>0</v>
      </c>
      <c r="AB2908" s="110">
        <f>COUNTIFS(resources!B:B,B2908)</f>
        <v>1</v>
      </c>
      <c r="AC2908" s="110">
        <f t="shared" si="648"/>
        <v>1</v>
      </c>
      <c r="AD2908" s="110">
        <f t="shared" si="649"/>
        <v>1</v>
      </c>
      <c r="AE2908" s="110">
        <f t="shared" si="650"/>
        <v>0</v>
      </c>
      <c r="AF2908" s="110">
        <f t="shared" si="651"/>
        <v>1</v>
      </c>
      <c r="AG2908" s="110">
        <f t="shared" si="652"/>
        <v>0</v>
      </c>
      <c r="AH2908" s="110">
        <f t="shared" si="653"/>
        <v>0</v>
      </c>
      <c r="AI2908" s="110">
        <f t="shared" si="654"/>
        <v>1</v>
      </c>
      <c r="AJ2908" s="100">
        <f>ROW()</f>
        <v>2908</v>
      </c>
      <c r="AK2908" s="100" t="e">
        <f>INDEX('BadRows RECART'!$C$2:$C$1207,MATCH(monthly_gwh_mw!AJ2908,'BadRows RECART'!$D$2:$D$1207,0))</f>
        <v>#N/A</v>
      </c>
    </row>
    <row r="2909" spans="1:37" ht="20">
      <c r="A2909" s="106" t="s">
        <v>3907</v>
      </c>
      <c r="B2909" s="106" t="s">
        <v>437</v>
      </c>
      <c r="C2909" s="106" t="s">
        <v>6313</v>
      </c>
      <c r="D2909" s="168">
        <v>2020</v>
      </c>
      <c r="E2909" s="168">
        <v>5</v>
      </c>
      <c r="F2909" s="169">
        <v>0</v>
      </c>
      <c r="G2909" s="212" t="s">
        <v>6314</v>
      </c>
      <c r="H2909" s="212" t="s">
        <v>6314</v>
      </c>
      <c r="I2909" s="106" t="s">
        <v>556</v>
      </c>
      <c r="K2909" s="83" t="s">
        <v>6314</v>
      </c>
      <c r="L2909" s="83" t="s">
        <v>6314</v>
      </c>
      <c r="M2909" s="45" t="str">
        <f>IF(
ISNA(INDEX(resources!E:E,MATCH(B2909,resources!B:B,0))),"fillme",
INDEX(resources!E:E,MATCH(B2909,resources!B:B,0)))</f>
        <v>transfer_purchase</v>
      </c>
      <c r="N2909" s="45">
        <v>1</v>
      </c>
      <c r="O2909" s="83" t="str">
        <f>IFERROR(INDEX(resources!K:K,MATCH(B2909,resources!B:B,0)),"fillme")</f>
        <v>unknown</v>
      </c>
      <c r="P2909" s="89" t="str">
        <f t="shared" si="642"/>
        <v>unknown_2020_5</v>
      </c>
      <c r="Q2909" s="87">
        <f>INDEX(elcc!G:G,MATCH(P2909,elcc!D:D,0))</f>
        <v>0</v>
      </c>
      <c r="R2909" s="89">
        <f t="shared" si="643"/>
        <v>1</v>
      </c>
      <c r="S2909" s="89" t="s">
        <v>6314</v>
      </c>
      <c r="T2909" s="89" t="s">
        <v>6314</v>
      </c>
      <c r="U2909" s="90" t="str">
        <f t="shared" si="644"/>
        <v>ok</v>
      </c>
      <c r="V2909" s="63" t="str">
        <f>INDEX(resources!F:F,MATCH(B2909,resources!B:B,0))</f>
        <v>special</v>
      </c>
      <c r="W2909" s="110">
        <f t="shared" si="645"/>
        <v>0</v>
      </c>
      <c r="X2909" s="110">
        <f t="shared" si="646"/>
        <v>0</v>
      </c>
      <c r="Y2909" s="110" t="str">
        <f t="shared" si="647"/>
        <v>transfer_purchase_raonly_na_CONFIDENTIAL</v>
      </c>
      <c r="Z2909" s="110">
        <f>IF(COUNTIFS($Y$2:Y2909,Y2909)=1,1,0)</f>
        <v>0</v>
      </c>
      <c r="AA2909" s="110">
        <f>SUM($Z$2:Z2909)*Z2909</f>
        <v>0</v>
      </c>
      <c r="AB2909" s="110">
        <f>COUNTIFS(resources!B:B,B2909)</f>
        <v>1</v>
      </c>
      <c r="AC2909" s="110">
        <f t="shared" si="648"/>
        <v>1</v>
      </c>
      <c r="AD2909" s="110">
        <f t="shared" si="649"/>
        <v>1</v>
      </c>
      <c r="AE2909" s="110">
        <f t="shared" si="650"/>
        <v>0</v>
      </c>
      <c r="AF2909" s="110">
        <f t="shared" si="651"/>
        <v>1</v>
      </c>
      <c r="AG2909" s="110">
        <f t="shared" si="652"/>
        <v>0</v>
      </c>
      <c r="AH2909" s="110">
        <f t="shared" si="653"/>
        <v>0</v>
      </c>
      <c r="AI2909" s="110">
        <f t="shared" si="654"/>
        <v>1</v>
      </c>
      <c r="AJ2909" s="100">
        <f>ROW()</f>
        <v>2909</v>
      </c>
      <c r="AK2909" s="100" t="e">
        <f>INDEX('BadRows RECART'!$C$2:$C$1207,MATCH(monthly_gwh_mw!AJ2909,'BadRows RECART'!$D$2:$D$1207,0))</f>
        <v>#N/A</v>
      </c>
    </row>
    <row r="2910" spans="1:37" ht="20">
      <c r="A2910" s="106" t="s">
        <v>3907</v>
      </c>
      <c r="B2910" s="106" t="s">
        <v>437</v>
      </c>
      <c r="C2910" s="106" t="s">
        <v>6313</v>
      </c>
      <c r="D2910" s="168">
        <v>2020</v>
      </c>
      <c r="E2910" s="168">
        <v>6</v>
      </c>
      <c r="F2910" s="169">
        <v>0</v>
      </c>
      <c r="G2910" s="212" t="s">
        <v>6314</v>
      </c>
      <c r="H2910" s="212" t="s">
        <v>6314</v>
      </c>
      <c r="I2910" s="106" t="s">
        <v>556</v>
      </c>
      <c r="K2910" s="83" t="s">
        <v>6314</v>
      </c>
      <c r="L2910" s="83" t="s">
        <v>6314</v>
      </c>
      <c r="M2910" s="45" t="str">
        <f>IF(
ISNA(INDEX(resources!E:E,MATCH(B2910,resources!B:B,0))),"fillme",
INDEX(resources!E:E,MATCH(B2910,resources!B:B,0)))</f>
        <v>transfer_purchase</v>
      </c>
      <c r="N2910" s="45">
        <v>1</v>
      </c>
      <c r="O2910" s="83" t="str">
        <f>IFERROR(INDEX(resources!K:K,MATCH(B2910,resources!B:B,0)),"fillme")</f>
        <v>unknown</v>
      </c>
      <c r="P2910" s="89" t="str">
        <f t="shared" si="642"/>
        <v>unknown_2020_6</v>
      </c>
      <c r="Q2910" s="87">
        <f>INDEX(elcc!G:G,MATCH(P2910,elcc!D:D,0))</f>
        <v>0</v>
      </c>
      <c r="R2910" s="89">
        <f t="shared" si="643"/>
        <v>1</v>
      </c>
      <c r="S2910" s="89" t="s">
        <v>6314</v>
      </c>
      <c r="T2910" s="89" t="s">
        <v>6314</v>
      </c>
      <c r="U2910" s="90" t="str">
        <f t="shared" si="644"/>
        <v>ok</v>
      </c>
      <c r="V2910" s="63" t="str">
        <f>INDEX(resources!F:F,MATCH(B2910,resources!B:B,0))</f>
        <v>special</v>
      </c>
      <c r="W2910" s="110">
        <f t="shared" si="645"/>
        <v>0</v>
      </c>
      <c r="X2910" s="110">
        <f t="shared" si="646"/>
        <v>0</v>
      </c>
      <c r="Y2910" s="110" t="str">
        <f t="shared" si="647"/>
        <v>transfer_purchase_raonly_na_CONFIDENTIAL</v>
      </c>
      <c r="Z2910" s="110">
        <f>IF(COUNTIFS($Y$2:Y2910,Y2910)=1,1,0)</f>
        <v>0</v>
      </c>
      <c r="AA2910" s="110">
        <f>SUM($Z$2:Z2910)*Z2910</f>
        <v>0</v>
      </c>
      <c r="AB2910" s="110">
        <f>COUNTIFS(resources!B:B,B2910)</f>
        <v>1</v>
      </c>
      <c r="AC2910" s="110">
        <f t="shared" si="648"/>
        <v>1</v>
      </c>
      <c r="AD2910" s="110">
        <f t="shared" si="649"/>
        <v>1</v>
      </c>
      <c r="AE2910" s="110">
        <f t="shared" si="650"/>
        <v>0</v>
      </c>
      <c r="AF2910" s="110">
        <f t="shared" si="651"/>
        <v>1</v>
      </c>
      <c r="AG2910" s="110">
        <f t="shared" si="652"/>
        <v>0</v>
      </c>
      <c r="AH2910" s="110">
        <f t="shared" si="653"/>
        <v>0</v>
      </c>
      <c r="AI2910" s="110">
        <f t="shared" si="654"/>
        <v>1</v>
      </c>
      <c r="AJ2910" s="100">
        <f>ROW()</f>
        <v>2910</v>
      </c>
      <c r="AK2910" s="100" t="e">
        <f>INDEX('BadRows RECART'!$C$2:$C$1207,MATCH(monthly_gwh_mw!AJ2910,'BadRows RECART'!$D$2:$D$1207,0))</f>
        <v>#N/A</v>
      </c>
    </row>
    <row r="2911" spans="1:37" ht="20">
      <c r="A2911" s="106" t="s">
        <v>3907</v>
      </c>
      <c r="B2911" s="106" t="s">
        <v>437</v>
      </c>
      <c r="C2911" s="106" t="s">
        <v>6313</v>
      </c>
      <c r="D2911" s="168">
        <v>2020</v>
      </c>
      <c r="E2911" s="168">
        <v>7</v>
      </c>
      <c r="F2911" s="169">
        <v>0</v>
      </c>
      <c r="G2911" s="212" t="s">
        <v>6314</v>
      </c>
      <c r="H2911" s="212" t="s">
        <v>6314</v>
      </c>
      <c r="I2911" s="106" t="s">
        <v>556</v>
      </c>
      <c r="K2911" s="83" t="s">
        <v>6314</v>
      </c>
      <c r="L2911" s="83" t="s">
        <v>6314</v>
      </c>
      <c r="M2911" s="45" t="str">
        <f>IF(
ISNA(INDEX(resources!E:E,MATCH(B2911,resources!B:B,0))),"fillme",
INDEX(resources!E:E,MATCH(B2911,resources!B:B,0)))</f>
        <v>transfer_purchase</v>
      </c>
      <c r="N2911" s="45">
        <v>1</v>
      </c>
      <c r="O2911" s="83" t="str">
        <f>IFERROR(INDEX(resources!K:K,MATCH(B2911,resources!B:B,0)),"fillme")</f>
        <v>unknown</v>
      </c>
      <c r="P2911" s="89" t="str">
        <f t="shared" si="642"/>
        <v>unknown_2020_7</v>
      </c>
      <c r="Q2911" s="87">
        <f>INDEX(elcc!G:G,MATCH(P2911,elcc!D:D,0))</f>
        <v>0</v>
      </c>
      <c r="R2911" s="89">
        <f t="shared" si="643"/>
        <v>1</v>
      </c>
      <c r="S2911" s="89" t="s">
        <v>6314</v>
      </c>
      <c r="T2911" s="89" t="s">
        <v>6314</v>
      </c>
      <c r="U2911" s="90" t="str">
        <f t="shared" si="644"/>
        <v>ok</v>
      </c>
      <c r="V2911" s="63" t="str">
        <f>INDEX(resources!F:F,MATCH(B2911,resources!B:B,0))</f>
        <v>special</v>
      </c>
      <c r="W2911" s="110">
        <f t="shared" si="645"/>
        <v>0</v>
      </c>
      <c r="X2911" s="110">
        <f t="shared" si="646"/>
        <v>0</v>
      </c>
      <c r="Y2911" s="110" t="str">
        <f t="shared" si="647"/>
        <v>transfer_purchase_raonly_na_CONFIDENTIAL</v>
      </c>
      <c r="Z2911" s="110">
        <f>IF(COUNTIFS($Y$2:Y2911,Y2911)=1,1,0)</f>
        <v>0</v>
      </c>
      <c r="AA2911" s="110">
        <f>SUM($Z$2:Z2911)*Z2911</f>
        <v>0</v>
      </c>
      <c r="AB2911" s="110">
        <f>COUNTIFS(resources!B:B,B2911)</f>
        <v>1</v>
      </c>
      <c r="AC2911" s="110">
        <f t="shared" si="648"/>
        <v>1</v>
      </c>
      <c r="AD2911" s="110">
        <f t="shared" si="649"/>
        <v>1</v>
      </c>
      <c r="AE2911" s="110">
        <f t="shared" si="650"/>
        <v>0</v>
      </c>
      <c r="AF2911" s="110">
        <f t="shared" si="651"/>
        <v>1</v>
      </c>
      <c r="AG2911" s="110">
        <f t="shared" si="652"/>
        <v>0</v>
      </c>
      <c r="AH2911" s="110">
        <f t="shared" si="653"/>
        <v>0</v>
      </c>
      <c r="AI2911" s="110">
        <f t="shared" si="654"/>
        <v>1</v>
      </c>
      <c r="AJ2911" s="100">
        <f>ROW()</f>
        <v>2911</v>
      </c>
      <c r="AK2911" s="100" t="e">
        <f>INDEX('BadRows RECART'!$C$2:$C$1207,MATCH(monthly_gwh_mw!AJ2911,'BadRows RECART'!$D$2:$D$1207,0))</f>
        <v>#N/A</v>
      </c>
    </row>
    <row r="2912" spans="1:37" ht="20">
      <c r="A2912" s="106" t="s">
        <v>3907</v>
      </c>
      <c r="B2912" s="106" t="s">
        <v>437</v>
      </c>
      <c r="C2912" s="106" t="s">
        <v>6313</v>
      </c>
      <c r="D2912" s="168">
        <v>2020</v>
      </c>
      <c r="E2912" s="168">
        <v>8</v>
      </c>
      <c r="F2912" s="169">
        <v>0</v>
      </c>
      <c r="G2912" s="212" t="s">
        <v>6314</v>
      </c>
      <c r="H2912" s="212" t="s">
        <v>6314</v>
      </c>
      <c r="I2912" s="106" t="s">
        <v>556</v>
      </c>
      <c r="K2912" s="83" t="s">
        <v>6314</v>
      </c>
      <c r="L2912" s="83" t="s">
        <v>6314</v>
      </c>
      <c r="M2912" s="45" t="str">
        <f>IF(
ISNA(INDEX(resources!E:E,MATCH(B2912,resources!B:B,0))),"fillme",
INDEX(resources!E:E,MATCH(B2912,resources!B:B,0)))</f>
        <v>transfer_purchase</v>
      </c>
      <c r="N2912" s="45">
        <v>1</v>
      </c>
      <c r="O2912" s="83" t="str">
        <f>IFERROR(INDEX(resources!K:K,MATCH(B2912,resources!B:B,0)),"fillme")</f>
        <v>unknown</v>
      </c>
      <c r="P2912" s="89" t="str">
        <f t="shared" si="642"/>
        <v>unknown_2020_8</v>
      </c>
      <c r="Q2912" s="87">
        <f>INDEX(elcc!G:G,MATCH(P2912,elcc!D:D,0))</f>
        <v>0</v>
      </c>
      <c r="R2912" s="89">
        <f t="shared" si="643"/>
        <v>1</v>
      </c>
      <c r="S2912" s="89" t="s">
        <v>6314</v>
      </c>
      <c r="T2912" s="89" t="s">
        <v>6314</v>
      </c>
      <c r="U2912" s="90" t="str">
        <f t="shared" si="644"/>
        <v>ok</v>
      </c>
      <c r="V2912" s="63" t="str">
        <f>INDEX(resources!F:F,MATCH(B2912,resources!B:B,0))</f>
        <v>special</v>
      </c>
      <c r="W2912" s="110">
        <f t="shared" si="645"/>
        <v>0</v>
      </c>
      <c r="X2912" s="110">
        <f t="shared" si="646"/>
        <v>0</v>
      </c>
      <c r="Y2912" s="110" t="str">
        <f t="shared" si="647"/>
        <v>transfer_purchase_raonly_na_CONFIDENTIAL</v>
      </c>
      <c r="Z2912" s="110">
        <f>IF(COUNTIFS($Y$2:Y2912,Y2912)=1,1,0)</f>
        <v>0</v>
      </c>
      <c r="AA2912" s="110">
        <f>SUM($Z$2:Z2912)*Z2912</f>
        <v>0</v>
      </c>
      <c r="AB2912" s="110">
        <f>COUNTIFS(resources!B:B,B2912)</f>
        <v>1</v>
      </c>
      <c r="AC2912" s="110">
        <f t="shared" si="648"/>
        <v>1</v>
      </c>
      <c r="AD2912" s="110">
        <f t="shared" si="649"/>
        <v>1</v>
      </c>
      <c r="AE2912" s="110">
        <f t="shared" si="650"/>
        <v>0</v>
      </c>
      <c r="AF2912" s="110">
        <f t="shared" si="651"/>
        <v>1</v>
      </c>
      <c r="AG2912" s="110">
        <f t="shared" si="652"/>
        <v>0</v>
      </c>
      <c r="AH2912" s="110">
        <f t="shared" si="653"/>
        <v>0</v>
      </c>
      <c r="AI2912" s="110">
        <f t="shared" si="654"/>
        <v>1</v>
      </c>
      <c r="AJ2912" s="100">
        <f>ROW()</f>
        <v>2912</v>
      </c>
      <c r="AK2912" s="100" t="e">
        <f>INDEX('BadRows RECART'!$C$2:$C$1207,MATCH(monthly_gwh_mw!AJ2912,'BadRows RECART'!$D$2:$D$1207,0))</f>
        <v>#N/A</v>
      </c>
    </row>
    <row r="2913" spans="1:37" ht="20">
      <c r="A2913" s="106" t="s">
        <v>3907</v>
      </c>
      <c r="B2913" s="106" t="s">
        <v>437</v>
      </c>
      <c r="C2913" s="106" t="s">
        <v>6313</v>
      </c>
      <c r="D2913" s="168">
        <v>2020</v>
      </c>
      <c r="E2913" s="168">
        <v>9</v>
      </c>
      <c r="F2913" s="169">
        <v>0</v>
      </c>
      <c r="G2913" s="212" t="s">
        <v>6314</v>
      </c>
      <c r="H2913" s="212" t="s">
        <v>6314</v>
      </c>
      <c r="I2913" s="106" t="s">
        <v>556</v>
      </c>
      <c r="K2913" s="83" t="s">
        <v>6314</v>
      </c>
      <c r="L2913" s="83" t="s">
        <v>6314</v>
      </c>
      <c r="M2913" s="45" t="str">
        <f>IF(
ISNA(INDEX(resources!E:E,MATCH(B2913,resources!B:B,0))),"fillme",
INDEX(resources!E:E,MATCH(B2913,resources!B:B,0)))</f>
        <v>transfer_purchase</v>
      </c>
      <c r="N2913" s="45">
        <v>1</v>
      </c>
      <c r="O2913" s="83" t="str">
        <f>IFERROR(INDEX(resources!K:K,MATCH(B2913,resources!B:B,0)),"fillme")</f>
        <v>unknown</v>
      </c>
      <c r="P2913" s="89" t="str">
        <f t="shared" si="642"/>
        <v>unknown_2020_9</v>
      </c>
      <c r="Q2913" s="87">
        <f>INDEX(elcc!G:G,MATCH(P2913,elcc!D:D,0))</f>
        <v>0</v>
      </c>
      <c r="R2913" s="89">
        <f t="shared" si="643"/>
        <v>1</v>
      </c>
      <c r="S2913" s="89" t="s">
        <v>6314</v>
      </c>
      <c r="T2913" s="89" t="s">
        <v>6314</v>
      </c>
      <c r="U2913" s="90" t="str">
        <f t="shared" si="644"/>
        <v>ok</v>
      </c>
      <c r="V2913" s="63" t="str">
        <f>INDEX(resources!F:F,MATCH(B2913,resources!B:B,0))</f>
        <v>special</v>
      </c>
      <c r="W2913" s="110">
        <f t="shared" si="645"/>
        <v>0</v>
      </c>
      <c r="X2913" s="110">
        <f t="shared" si="646"/>
        <v>0</v>
      </c>
      <c r="Y2913" s="110" t="str">
        <f t="shared" si="647"/>
        <v>transfer_purchase_raonly_na_CONFIDENTIAL</v>
      </c>
      <c r="Z2913" s="110">
        <f>IF(COUNTIFS($Y$2:Y2913,Y2913)=1,1,0)</f>
        <v>0</v>
      </c>
      <c r="AA2913" s="110">
        <f>SUM($Z$2:Z2913)*Z2913</f>
        <v>0</v>
      </c>
      <c r="AB2913" s="110">
        <f>COUNTIFS(resources!B:B,B2913)</f>
        <v>1</v>
      </c>
      <c r="AC2913" s="110">
        <f t="shared" si="648"/>
        <v>1</v>
      </c>
      <c r="AD2913" s="110">
        <f t="shared" si="649"/>
        <v>1</v>
      </c>
      <c r="AE2913" s="110">
        <f t="shared" si="650"/>
        <v>0</v>
      </c>
      <c r="AF2913" s="110">
        <f t="shared" si="651"/>
        <v>1</v>
      </c>
      <c r="AG2913" s="110">
        <f t="shared" si="652"/>
        <v>0</v>
      </c>
      <c r="AH2913" s="110">
        <f t="shared" si="653"/>
        <v>0</v>
      </c>
      <c r="AI2913" s="110">
        <f t="shared" si="654"/>
        <v>1</v>
      </c>
      <c r="AJ2913" s="100">
        <f>ROW()</f>
        <v>2913</v>
      </c>
      <c r="AK2913" s="100" t="e">
        <f>INDEX('BadRows RECART'!$C$2:$C$1207,MATCH(monthly_gwh_mw!AJ2913,'BadRows RECART'!$D$2:$D$1207,0))</f>
        <v>#N/A</v>
      </c>
    </row>
    <row r="2914" spans="1:37" ht="20">
      <c r="A2914" s="106" t="s">
        <v>3907</v>
      </c>
      <c r="B2914" s="106" t="s">
        <v>437</v>
      </c>
      <c r="C2914" s="106" t="s">
        <v>6313</v>
      </c>
      <c r="D2914" s="168">
        <v>2020</v>
      </c>
      <c r="E2914" s="168">
        <v>10</v>
      </c>
      <c r="F2914" s="169">
        <v>0</v>
      </c>
      <c r="G2914" s="212" t="s">
        <v>6314</v>
      </c>
      <c r="H2914" s="212" t="s">
        <v>6314</v>
      </c>
      <c r="I2914" s="106" t="s">
        <v>556</v>
      </c>
      <c r="K2914" s="83" t="s">
        <v>6314</v>
      </c>
      <c r="L2914" s="83" t="s">
        <v>6314</v>
      </c>
      <c r="M2914" s="45" t="str">
        <f>IF(
ISNA(INDEX(resources!E:E,MATCH(B2914,resources!B:B,0))),"fillme",
INDEX(resources!E:E,MATCH(B2914,resources!B:B,0)))</f>
        <v>transfer_purchase</v>
      </c>
      <c r="N2914" s="45">
        <v>1</v>
      </c>
      <c r="O2914" s="83" t="str">
        <f>IFERROR(INDEX(resources!K:K,MATCH(B2914,resources!B:B,0)),"fillme")</f>
        <v>unknown</v>
      </c>
      <c r="P2914" s="89" t="str">
        <f t="shared" si="642"/>
        <v>unknown_2020_10</v>
      </c>
      <c r="Q2914" s="87">
        <f>INDEX(elcc!G:G,MATCH(P2914,elcc!D:D,0))</f>
        <v>0</v>
      </c>
      <c r="R2914" s="89">
        <f t="shared" si="643"/>
        <v>1</v>
      </c>
      <c r="S2914" s="89" t="s">
        <v>6314</v>
      </c>
      <c r="T2914" s="89" t="s">
        <v>6314</v>
      </c>
      <c r="U2914" s="90" t="str">
        <f t="shared" si="644"/>
        <v>ok</v>
      </c>
      <c r="V2914" s="63" t="str">
        <f>INDEX(resources!F:F,MATCH(B2914,resources!B:B,0))</f>
        <v>special</v>
      </c>
      <c r="W2914" s="110">
        <f t="shared" si="645"/>
        <v>0</v>
      </c>
      <c r="X2914" s="110">
        <f t="shared" si="646"/>
        <v>0</v>
      </c>
      <c r="Y2914" s="110" t="str">
        <f t="shared" si="647"/>
        <v>transfer_purchase_raonly_na_CONFIDENTIAL</v>
      </c>
      <c r="Z2914" s="110">
        <f>IF(COUNTIFS($Y$2:Y2914,Y2914)=1,1,0)</f>
        <v>0</v>
      </c>
      <c r="AA2914" s="110">
        <f>SUM($Z$2:Z2914)*Z2914</f>
        <v>0</v>
      </c>
      <c r="AB2914" s="110">
        <f>COUNTIFS(resources!B:B,B2914)</f>
        <v>1</v>
      </c>
      <c r="AC2914" s="110">
        <f t="shared" si="648"/>
        <v>1</v>
      </c>
      <c r="AD2914" s="110">
        <f t="shared" si="649"/>
        <v>1</v>
      </c>
      <c r="AE2914" s="110">
        <f t="shared" si="650"/>
        <v>0</v>
      </c>
      <c r="AF2914" s="110">
        <f t="shared" si="651"/>
        <v>1</v>
      </c>
      <c r="AG2914" s="110">
        <f t="shared" si="652"/>
        <v>0</v>
      </c>
      <c r="AH2914" s="110">
        <f t="shared" si="653"/>
        <v>0</v>
      </c>
      <c r="AI2914" s="110">
        <f t="shared" si="654"/>
        <v>1</v>
      </c>
      <c r="AJ2914" s="100">
        <f>ROW()</f>
        <v>2914</v>
      </c>
      <c r="AK2914" s="100" t="e">
        <f>INDEX('BadRows RECART'!$C$2:$C$1207,MATCH(monthly_gwh_mw!AJ2914,'BadRows RECART'!$D$2:$D$1207,0))</f>
        <v>#N/A</v>
      </c>
    </row>
    <row r="2915" spans="1:37" ht="20">
      <c r="A2915" s="106" t="s">
        <v>3907</v>
      </c>
      <c r="B2915" s="106" t="s">
        <v>437</v>
      </c>
      <c r="C2915" s="106" t="s">
        <v>6313</v>
      </c>
      <c r="D2915" s="168">
        <v>2020</v>
      </c>
      <c r="E2915" s="168">
        <v>11</v>
      </c>
      <c r="F2915" s="169">
        <v>0</v>
      </c>
      <c r="G2915" s="212" t="s">
        <v>6314</v>
      </c>
      <c r="H2915" s="212" t="s">
        <v>6314</v>
      </c>
      <c r="I2915" s="106" t="s">
        <v>556</v>
      </c>
      <c r="K2915" s="83" t="s">
        <v>6314</v>
      </c>
      <c r="L2915" s="83" t="s">
        <v>6314</v>
      </c>
      <c r="M2915" s="45" t="str">
        <f>IF(
ISNA(INDEX(resources!E:E,MATCH(B2915,resources!B:B,0))),"fillme",
INDEX(resources!E:E,MATCH(B2915,resources!B:B,0)))</f>
        <v>transfer_purchase</v>
      </c>
      <c r="N2915" s="45">
        <v>1</v>
      </c>
      <c r="O2915" s="83" t="str">
        <f>IFERROR(INDEX(resources!K:K,MATCH(B2915,resources!B:B,0)),"fillme")</f>
        <v>unknown</v>
      </c>
      <c r="P2915" s="89" t="str">
        <f t="shared" si="642"/>
        <v>unknown_2020_11</v>
      </c>
      <c r="Q2915" s="87">
        <f>INDEX(elcc!G:G,MATCH(P2915,elcc!D:D,0))</f>
        <v>0</v>
      </c>
      <c r="R2915" s="89">
        <f t="shared" si="643"/>
        <v>1</v>
      </c>
      <c r="S2915" s="89" t="s">
        <v>6314</v>
      </c>
      <c r="T2915" s="89" t="s">
        <v>6314</v>
      </c>
      <c r="U2915" s="90" t="str">
        <f t="shared" si="644"/>
        <v>ok</v>
      </c>
      <c r="V2915" s="63" t="str">
        <f>INDEX(resources!F:F,MATCH(B2915,resources!B:B,0))</f>
        <v>special</v>
      </c>
      <c r="W2915" s="110">
        <f t="shared" si="645"/>
        <v>0</v>
      </c>
      <c r="X2915" s="110">
        <f t="shared" si="646"/>
        <v>0</v>
      </c>
      <c r="Y2915" s="110" t="str">
        <f t="shared" si="647"/>
        <v>transfer_purchase_raonly_na_CONFIDENTIAL</v>
      </c>
      <c r="Z2915" s="110">
        <f>IF(COUNTIFS($Y$2:Y2915,Y2915)=1,1,0)</f>
        <v>0</v>
      </c>
      <c r="AA2915" s="110">
        <f>SUM($Z$2:Z2915)*Z2915</f>
        <v>0</v>
      </c>
      <c r="AB2915" s="110">
        <f>COUNTIFS(resources!B:B,B2915)</f>
        <v>1</v>
      </c>
      <c r="AC2915" s="110">
        <f t="shared" si="648"/>
        <v>1</v>
      </c>
      <c r="AD2915" s="110">
        <f t="shared" si="649"/>
        <v>1</v>
      </c>
      <c r="AE2915" s="110">
        <f t="shared" si="650"/>
        <v>0</v>
      </c>
      <c r="AF2915" s="110">
        <f t="shared" si="651"/>
        <v>1</v>
      </c>
      <c r="AG2915" s="110">
        <f t="shared" si="652"/>
        <v>0</v>
      </c>
      <c r="AH2915" s="110">
        <f t="shared" si="653"/>
        <v>0</v>
      </c>
      <c r="AI2915" s="110">
        <f t="shared" si="654"/>
        <v>1</v>
      </c>
      <c r="AJ2915" s="100">
        <f>ROW()</f>
        <v>2915</v>
      </c>
      <c r="AK2915" s="100" t="e">
        <f>INDEX('BadRows RECART'!$C$2:$C$1207,MATCH(monthly_gwh_mw!AJ2915,'BadRows RECART'!$D$2:$D$1207,0))</f>
        <v>#N/A</v>
      </c>
    </row>
    <row r="2916" spans="1:37" ht="20">
      <c r="A2916" s="106" t="s">
        <v>3907</v>
      </c>
      <c r="B2916" s="106" t="s">
        <v>437</v>
      </c>
      <c r="C2916" s="106" t="s">
        <v>6313</v>
      </c>
      <c r="D2916" s="168">
        <v>2020</v>
      </c>
      <c r="E2916" s="168">
        <v>12</v>
      </c>
      <c r="F2916" s="169">
        <v>0</v>
      </c>
      <c r="G2916" s="212" t="s">
        <v>6314</v>
      </c>
      <c r="H2916" s="212" t="s">
        <v>6314</v>
      </c>
      <c r="I2916" s="106" t="s">
        <v>556</v>
      </c>
      <c r="K2916" s="83" t="s">
        <v>6314</v>
      </c>
      <c r="L2916" s="83" t="s">
        <v>6314</v>
      </c>
      <c r="M2916" s="45" t="str">
        <f>IF(
ISNA(INDEX(resources!E:E,MATCH(B2916,resources!B:B,0))),"fillme",
INDEX(resources!E:E,MATCH(B2916,resources!B:B,0)))</f>
        <v>transfer_purchase</v>
      </c>
      <c r="N2916" s="45">
        <v>1</v>
      </c>
      <c r="O2916" s="83" t="str">
        <f>IFERROR(INDEX(resources!K:K,MATCH(B2916,resources!B:B,0)),"fillme")</f>
        <v>unknown</v>
      </c>
      <c r="P2916" s="89" t="str">
        <f t="shared" si="642"/>
        <v>unknown_2020_12</v>
      </c>
      <c r="Q2916" s="87">
        <f>INDEX(elcc!G:G,MATCH(P2916,elcc!D:D,0))</f>
        <v>0</v>
      </c>
      <c r="R2916" s="89">
        <f t="shared" si="643"/>
        <v>1</v>
      </c>
      <c r="S2916" s="89" t="s">
        <v>6314</v>
      </c>
      <c r="T2916" s="89" t="s">
        <v>6314</v>
      </c>
      <c r="U2916" s="90" t="str">
        <f t="shared" si="644"/>
        <v>ok</v>
      </c>
      <c r="V2916" s="63" t="str">
        <f>INDEX(resources!F:F,MATCH(B2916,resources!B:B,0))</f>
        <v>special</v>
      </c>
      <c r="W2916" s="110">
        <f t="shared" si="645"/>
        <v>0</v>
      </c>
      <c r="X2916" s="110">
        <f t="shared" si="646"/>
        <v>0</v>
      </c>
      <c r="Y2916" s="110" t="str">
        <f t="shared" si="647"/>
        <v>transfer_purchase_raonly_na_CONFIDENTIAL</v>
      </c>
      <c r="Z2916" s="110">
        <f>IF(COUNTIFS($Y$2:Y2916,Y2916)=1,1,0)</f>
        <v>0</v>
      </c>
      <c r="AA2916" s="110">
        <f>SUM($Z$2:Z2916)*Z2916</f>
        <v>0</v>
      </c>
      <c r="AB2916" s="110">
        <f>COUNTIFS(resources!B:B,B2916)</f>
        <v>1</v>
      </c>
      <c r="AC2916" s="110">
        <f t="shared" si="648"/>
        <v>1</v>
      </c>
      <c r="AD2916" s="110">
        <f t="shared" si="649"/>
        <v>1</v>
      </c>
      <c r="AE2916" s="110">
        <f t="shared" si="650"/>
        <v>0</v>
      </c>
      <c r="AF2916" s="110">
        <f t="shared" si="651"/>
        <v>1</v>
      </c>
      <c r="AG2916" s="110">
        <f t="shared" si="652"/>
        <v>0</v>
      </c>
      <c r="AH2916" s="110">
        <f t="shared" si="653"/>
        <v>0</v>
      </c>
      <c r="AI2916" s="110">
        <f t="shared" si="654"/>
        <v>1</v>
      </c>
      <c r="AJ2916" s="100">
        <f>ROW()</f>
        <v>2916</v>
      </c>
      <c r="AK2916" s="100" t="e">
        <f>INDEX('BadRows RECART'!$C$2:$C$1207,MATCH(monthly_gwh_mw!AJ2916,'BadRows RECART'!$D$2:$D$1207,0))</f>
        <v>#N/A</v>
      </c>
    </row>
    <row r="2917" spans="1:37" ht="20">
      <c r="A2917" s="106" t="s">
        <v>3907</v>
      </c>
      <c r="B2917" s="106" t="s">
        <v>437</v>
      </c>
      <c r="C2917" s="106" t="s">
        <v>6313</v>
      </c>
      <c r="D2917" s="168">
        <v>2020</v>
      </c>
      <c r="E2917" s="168">
        <v>10</v>
      </c>
      <c r="F2917" s="169">
        <v>0</v>
      </c>
      <c r="G2917" s="212" t="s">
        <v>6314</v>
      </c>
      <c r="H2917" s="212" t="s">
        <v>6314</v>
      </c>
      <c r="I2917" s="106" t="s">
        <v>556</v>
      </c>
      <c r="K2917" s="83" t="s">
        <v>6314</v>
      </c>
      <c r="L2917" s="83" t="s">
        <v>6314</v>
      </c>
      <c r="M2917" s="45" t="str">
        <f>IF(
ISNA(INDEX(resources!E:E,MATCH(B2917,resources!B:B,0))),"fillme",
INDEX(resources!E:E,MATCH(B2917,resources!B:B,0)))</f>
        <v>transfer_purchase</v>
      </c>
      <c r="N2917" s="45">
        <v>1</v>
      </c>
      <c r="O2917" s="83" t="str">
        <f>IFERROR(INDEX(resources!K:K,MATCH(B2917,resources!B:B,0)),"fillme")</f>
        <v>unknown</v>
      </c>
      <c r="P2917" s="89" t="str">
        <f t="shared" si="642"/>
        <v>unknown_2020_10</v>
      </c>
      <c r="Q2917" s="87">
        <f>INDEX(elcc!G:G,MATCH(P2917,elcc!D:D,0))</f>
        <v>0</v>
      </c>
      <c r="R2917" s="89">
        <f t="shared" si="643"/>
        <v>1</v>
      </c>
      <c r="S2917" s="89" t="s">
        <v>6314</v>
      </c>
      <c r="T2917" s="89" t="s">
        <v>6314</v>
      </c>
      <c r="U2917" s="90" t="str">
        <f t="shared" si="644"/>
        <v>ok</v>
      </c>
      <c r="V2917" s="63" t="str">
        <f>INDEX(resources!F:F,MATCH(B2917,resources!B:B,0))</f>
        <v>special</v>
      </c>
      <c r="W2917" s="110">
        <f t="shared" si="645"/>
        <v>0</v>
      </c>
      <c r="X2917" s="110">
        <f t="shared" si="646"/>
        <v>0</v>
      </c>
      <c r="Y2917" s="110" t="str">
        <f t="shared" si="647"/>
        <v>transfer_purchase_raonly_na_CONFIDENTIAL</v>
      </c>
      <c r="Z2917" s="110">
        <f>IF(COUNTIFS($Y$2:Y2917,Y2917)=1,1,0)</f>
        <v>0</v>
      </c>
      <c r="AA2917" s="110">
        <f>SUM($Z$2:Z2917)*Z2917</f>
        <v>0</v>
      </c>
      <c r="AB2917" s="110">
        <f>COUNTIFS(resources!B:B,B2917)</f>
        <v>1</v>
      </c>
      <c r="AC2917" s="110">
        <f t="shared" si="648"/>
        <v>1</v>
      </c>
      <c r="AD2917" s="110">
        <f t="shared" si="649"/>
        <v>1</v>
      </c>
      <c r="AE2917" s="110">
        <f t="shared" si="650"/>
        <v>0</v>
      </c>
      <c r="AF2917" s="110">
        <f t="shared" si="651"/>
        <v>1</v>
      </c>
      <c r="AG2917" s="110">
        <f t="shared" si="652"/>
        <v>0</v>
      </c>
      <c r="AH2917" s="110">
        <f t="shared" si="653"/>
        <v>0</v>
      </c>
      <c r="AI2917" s="110">
        <f t="shared" si="654"/>
        <v>1</v>
      </c>
      <c r="AJ2917" s="100">
        <f>ROW()</f>
        <v>2917</v>
      </c>
      <c r="AK2917" s="100" t="e">
        <f>INDEX('BadRows RECART'!$C$2:$C$1207,MATCH(monthly_gwh_mw!AJ2917,'BadRows RECART'!$D$2:$D$1207,0))</f>
        <v>#N/A</v>
      </c>
    </row>
    <row r="2918" spans="1:37" ht="20">
      <c r="A2918" s="106" t="s">
        <v>3907</v>
      </c>
      <c r="B2918" s="106" t="s">
        <v>437</v>
      </c>
      <c r="C2918" s="106" t="s">
        <v>6313</v>
      </c>
      <c r="D2918" s="168">
        <v>2020</v>
      </c>
      <c r="E2918" s="168">
        <v>1</v>
      </c>
      <c r="F2918" s="169">
        <v>0</v>
      </c>
      <c r="G2918" s="212" t="s">
        <v>6314</v>
      </c>
      <c r="H2918" s="212" t="s">
        <v>6314</v>
      </c>
      <c r="I2918" s="106" t="s">
        <v>556</v>
      </c>
      <c r="K2918" s="83" t="s">
        <v>6314</v>
      </c>
      <c r="L2918" s="83" t="s">
        <v>6314</v>
      </c>
      <c r="M2918" s="45" t="str">
        <f>IF(
ISNA(INDEX(resources!E:E,MATCH(B2918,resources!B:B,0))),"fillme",
INDEX(resources!E:E,MATCH(B2918,resources!B:B,0)))</f>
        <v>transfer_purchase</v>
      </c>
      <c r="N2918" s="45">
        <v>1</v>
      </c>
      <c r="O2918" s="83" t="str">
        <f>IFERROR(INDEX(resources!K:K,MATCH(B2918,resources!B:B,0)),"fillme")</f>
        <v>unknown</v>
      </c>
      <c r="P2918" s="89" t="str">
        <f t="shared" si="642"/>
        <v>unknown_2020_1</v>
      </c>
      <c r="Q2918" s="87">
        <f>INDEX(elcc!G:G,MATCH(P2918,elcc!D:D,0))</f>
        <v>0</v>
      </c>
      <c r="R2918" s="89">
        <f t="shared" si="643"/>
        <v>1</v>
      </c>
      <c r="S2918" s="89" t="s">
        <v>6314</v>
      </c>
      <c r="T2918" s="89" t="s">
        <v>6314</v>
      </c>
      <c r="U2918" s="90" t="str">
        <f t="shared" si="644"/>
        <v>ok</v>
      </c>
      <c r="V2918" s="63" t="str">
        <f>INDEX(resources!F:F,MATCH(B2918,resources!B:B,0))</f>
        <v>special</v>
      </c>
      <c r="W2918" s="110">
        <f t="shared" si="645"/>
        <v>0</v>
      </c>
      <c r="X2918" s="110">
        <f t="shared" si="646"/>
        <v>0</v>
      </c>
      <c r="Y2918" s="110" t="str">
        <f t="shared" si="647"/>
        <v>transfer_purchase_raonly_na_CONFIDENTIAL</v>
      </c>
      <c r="Z2918" s="110">
        <f>IF(COUNTIFS($Y$2:Y2918,Y2918)=1,1,0)</f>
        <v>0</v>
      </c>
      <c r="AA2918" s="110">
        <f>SUM($Z$2:Z2918)*Z2918</f>
        <v>0</v>
      </c>
      <c r="AB2918" s="110">
        <f>COUNTIFS(resources!B:B,B2918)</f>
        <v>1</v>
      </c>
      <c r="AC2918" s="110">
        <f t="shared" si="648"/>
        <v>1</v>
      </c>
      <c r="AD2918" s="110">
        <f t="shared" si="649"/>
        <v>1</v>
      </c>
      <c r="AE2918" s="110">
        <f t="shared" si="650"/>
        <v>0</v>
      </c>
      <c r="AF2918" s="110">
        <f t="shared" si="651"/>
        <v>1</v>
      </c>
      <c r="AG2918" s="110">
        <f t="shared" si="652"/>
        <v>0</v>
      </c>
      <c r="AH2918" s="110">
        <f t="shared" si="653"/>
        <v>0</v>
      </c>
      <c r="AI2918" s="110">
        <f t="shared" si="654"/>
        <v>1</v>
      </c>
      <c r="AJ2918" s="100">
        <f>ROW()</f>
        <v>2918</v>
      </c>
      <c r="AK2918" s="100" t="e">
        <f>INDEX('BadRows RECART'!$C$2:$C$1207,MATCH(monthly_gwh_mw!AJ2918,'BadRows RECART'!$D$2:$D$1207,0))</f>
        <v>#N/A</v>
      </c>
    </row>
    <row r="2919" spans="1:37" ht="20">
      <c r="A2919" s="106" t="s">
        <v>3907</v>
      </c>
      <c r="B2919" s="106" t="s">
        <v>437</v>
      </c>
      <c r="C2919" s="106" t="s">
        <v>6313</v>
      </c>
      <c r="D2919" s="168">
        <v>2020</v>
      </c>
      <c r="E2919" s="168">
        <v>3</v>
      </c>
      <c r="F2919" s="169">
        <v>0</v>
      </c>
      <c r="G2919" s="212" t="s">
        <v>6314</v>
      </c>
      <c r="H2919" s="212" t="s">
        <v>6314</v>
      </c>
      <c r="I2919" s="106" t="s">
        <v>556</v>
      </c>
      <c r="K2919" s="83" t="s">
        <v>6314</v>
      </c>
      <c r="L2919" s="83" t="s">
        <v>6314</v>
      </c>
      <c r="M2919" s="45" t="str">
        <f>IF(
ISNA(INDEX(resources!E:E,MATCH(B2919,resources!B:B,0))),"fillme",
INDEX(resources!E:E,MATCH(B2919,resources!B:B,0)))</f>
        <v>transfer_purchase</v>
      </c>
      <c r="N2919" s="45">
        <v>1</v>
      </c>
      <c r="O2919" s="83" t="str">
        <f>IFERROR(INDEX(resources!K:K,MATCH(B2919,resources!B:B,0)),"fillme")</f>
        <v>unknown</v>
      </c>
      <c r="P2919" s="89" t="str">
        <f t="shared" si="642"/>
        <v>unknown_2020_3</v>
      </c>
      <c r="Q2919" s="87">
        <f>INDEX(elcc!G:G,MATCH(P2919,elcc!D:D,0))</f>
        <v>0</v>
      </c>
      <c r="R2919" s="89">
        <f t="shared" si="643"/>
        <v>1</v>
      </c>
      <c r="S2919" s="89" t="s">
        <v>6314</v>
      </c>
      <c r="T2919" s="89" t="s">
        <v>6314</v>
      </c>
      <c r="U2919" s="90" t="str">
        <f t="shared" si="644"/>
        <v>ok</v>
      </c>
      <c r="V2919" s="63" t="str">
        <f>INDEX(resources!F:F,MATCH(B2919,resources!B:B,0))</f>
        <v>special</v>
      </c>
      <c r="W2919" s="110">
        <f t="shared" si="645"/>
        <v>0</v>
      </c>
      <c r="X2919" s="110">
        <f t="shared" si="646"/>
        <v>0</v>
      </c>
      <c r="Y2919" s="110" t="str">
        <f t="shared" si="647"/>
        <v>transfer_purchase_raonly_na_CONFIDENTIAL</v>
      </c>
      <c r="Z2919" s="110">
        <f>IF(COUNTIFS($Y$2:Y2919,Y2919)=1,1,0)</f>
        <v>0</v>
      </c>
      <c r="AA2919" s="110">
        <f>SUM($Z$2:Z2919)*Z2919</f>
        <v>0</v>
      </c>
      <c r="AB2919" s="110">
        <f>COUNTIFS(resources!B:B,B2919)</f>
        <v>1</v>
      </c>
      <c r="AC2919" s="110">
        <f t="shared" si="648"/>
        <v>1</v>
      </c>
      <c r="AD2919" s="110">
        <f t="shared" si="649"/>
        <v>1</v>
      </c>
      <c r="AE2919" s="110">
        <f t="shared" si="650"/>
        <v>0</v>
      </c>
      <c r="AF2919" s="110">
        <f t="shared" si="651"/>
        <v>1</v>
      </c>
      <c r="AG2919" s="110">
        <f t="shared" si="652"/>
        <v>0</v>
      </c>
      <c r="AH2919" s="110">
        <f t="shared" si="653"/>
        <v>0</v>
      </c>
      <c r="AI2919" s="110">
        <f t="shared" si="654"/>
        <v>1</v>
      </c>
      <c r="AJ2919" s="100">
        <f>ROW()</f>
        <v>2919</v>
      </c>
      <c r="AK2919" s="100" t="e">
        <f>INDEX('BadRows RECART'!$C$2:$C$1207,MATCH(monthly_gwh_mw!AJ2919,'BadRows RECART'!$D$2:$D$1207,0))</f>
        <v>#N/A</v>
      </c>
    </row>
    <row r="2920" spans="1:37" ht="20">
      <c r="A2920" s="106" t="s">
        <v>3907</v>
      </c>
      <c r="B2920" s="106" t="s">
        <v>437</v>
      </c>
      <c r="C2920" s="106" t="s">
        <v>6313</v>
      </c>
      <c r="D2920" s="168">
        <v>2020</v>
      </c>
      <c r="E2920" s="168">
        <v>5</v>
      </c>
      <c r="F2920" s="169">
        <v>0</v>
      </c>
      <c r="G2920" s="212" t="s">
        <v>6314</v>
      </c>
      <c r="H2920" s="212" t="s">
        <v>6314</v>
      </c>
      <c r="I2920" s="106" t="s">
        <v>556</v>
      </c>
      <c r="K2920" s="83" t="s">
        <v>6314</v>
      </c>
      <c r="L2920" s="83" t="s">
        <v>6314</v>
      </c>
      <c r="M2920" s="45" t="str">
        <f>IF(
ISNA(INDEX(resources!E:E,MATCH(B2920,resources!B:B,0))),"fillme",
INDEX(resources!E:E,MATCH(B2920,resources!B:B,0)))</f>
        <v>transfer_purchase</v>
      </c>
      <c r="N2920" s="45">
        <v>1</v>
      </c>
      <c r="O2920" s="83" t="str">
        <f>IFERROR(INDEX(resources!K:K,MATCH(B2920,resources!B:B,0)),"fillme")</f>
        <v>unknown</v>
      </c>
      <c r="P2920" s="89" t="str">
        <f t="shared" si="642"/>
        <v>unknown_2020_5</v>
      </c>
      <c r="Q2920" s="87">
        <f>INDEX(elcc!G:G,MATCH(P2920,elcc!D:D,0))</f>
        <v>0</v>
      </c>
      <c r="R2920" s="89">
        <f t="shared" si="643"/>
        <v>1</v>
      </c>
      <c r="S2920" s="89" t="s">
        <v>6314</v>
      </c>
      <c r="T2920" s="89" t="s">
        <v>6314</v>
      </c>
      <c r="U2920" s="90" t="str">
        <f t="shared" si="644"/>
        <v>ok</v>
      </c>
      <c r="V2920" s="63" t="str">
        <f>INDEX(resources!F:F,MATCH(B2920,resources!B:B,0))</f>
        <v>special</v>
      </c>
      <c r="W2920" s="110">
        <f t="shared" si="645"/>
        <v>0</v>
      </c>
      <c r="X2920" s="110">
        <f t="shared" si="646"/>
        <v>0</v>
      </c>
      <c r="Y2920" s="110" t="str">
        <f t="shared" si="647"/>
        <v>transfer_purchase_raonly_na_CONFIDENTIAL</v>
      </c>
      <c r="Z2920" s="110">
        <f>IF(COUNTIFS($Y$2:Y2920,Y2920)=1,1,0)</f>
        <v>0</v>
      </c>
      <c r="AA2920" s="110">
        <f>SUM($Z$2:Z2920)*Z2920</f>
        <v>0</v>
      </c>
      <c r="AB2920" s="110">
        <f>COUNTIFS(resources!B:B,B2920)</f>
        <v>1</v>
      </c>
      <c r="AC2920" s="110">
        <f t="shared" si="648"/>
        <v>1</v>
      </c>
      <c r="AD2920" s="110">
        <f t="shared" si="649"/>
        <v>1</v>
      </c>
      <c r="AE2920" s="110">
        <f t="shared" si="650"/>
        <v>0</v>
      </c>
      <c r="AF2920" s="110">
        <f t="shared" si="651"/>
        <v>1</v>
      </c>
      <c r="AG2920" s="110">
        <f t="shared" si="652"/>
        <v>0</v>
      </c>
      <c r="AH2920" s="110">
        <f t="shared" si="653"/>
        <v>0</v>
      </c>
      <c r="AI2920" s="110">
        <f t="shared" si="654"/>
        <v>1</v>
      </c>
      <c r="AJ2920" s="100">
        <f>ROW()</f>
        <v>2920</v>
      </c>
      <c r="AK2920" s="100" t="e">
        <f>INDEX('BadRows RECART'!$C$2:$C$1207,MATCH(monthly_gwh_mw!AJ2920,'BadRows RECART'!$D$2:$D$1207,0))</f>
        <v>#N/A</v>
      </c>
    </row>
    <row r="2921" spans="1:37" ht="20">
      <c r="A2921" s="106" t="s">
        <v>3907</v>
      </c>
      <c r="B2921" s="106" t="s">
        <v>437</v>
      </c>
      <c r="C2921" s="106" t="s">
        <v>6313</v>
      </c>
      <c r="D2921" s="168">
        <v>2020</v>
      </c>
      <c r="E2921" s="168">
        <v>6</v>
      </c>
      <c r="F2921" s="169">
        <v>0</v>
      </c>
      <c r="G2921" s="212" t="s">
        <v>6314</v>
      </c>
      <c r="H2921" s="212" t="s">
        <v>6314</v>
      </c>
      <c r="I2921" s="106" t="s">
        <v>556</v>
      </c>
      <c r="K2921" s="83" t="s">
        <v>6314</v>
      </c>
      <c r="L2921" s="83" t="s">
        <v>6314</v>
      </c>
      <c r="M2921" s="45" t="str">
        <f>IF(
ISNA(INDEX(resources!E:E,MATCH(B2921,resources!B:B,0))),"fillme",
INDEX(resources!E:E,MATCH(B2921,resources!B:B,0)))</f>
        <v>transfer_purchase</v>
      </c>
      <c r="N2921" s="45">
        <v>1</v>
      </c>
      <c r="O2921" s="83" t="str">
        <f>IFERROR(INDEX(resources!K:K,MATCH(B2921,resources!B:B,0)),"fillme")</f>
        <v>unknown</v>
      </c>
      <c r="P2921" s="89" t="str">
        <f t="shared" si="642"/>
        <v>unknown_2020_6</v>
      </c>
      <c r="Q2921" s="87">
        <f>INDEX(elcc!G:G,MATCH(P2921,elcc!D:D,0))</f>
        <v>0</v>
      </c>
      <c r="R2921" s="89">
        <f t="shared" si="643"/>
        <v>1</v>
      </c>
      <c r="S2921" s="89" t="s">
        <v>6314</v>
      </c>
      <c r="T2921" s="89" t="s">
        <v>6314</v>
      </c>
      <c r="U2921" s="90" t="str">
        <f t="shared" si="644"/>
        <v>ok</v>
      </c>
      <c r="V2921" s="63" t="str">
        <f>INDEX(resources!F:F,MATCH(B2921,resources!B:B,0))</f>
        <v>special</v>
      </c>
      <c r="W2921" s="110">
        <f t="shared" si="645"/>
        <v>0</v>
      </c>
      <c r="X2921" s="110">
        <f t="shared" si="646"/>
        <v>0</v>
      </c>
      <c r="Y2921" s="110" t="str">
        <f t="shared" si="647"/>
        <v>transfer_purchase_raonly_na_CONFIDENTIAL</v>
      </c>
      <c r="Z2921" s="110">
        <f>IF(COUNTIFS($Y$2:Y2921,Y2921)=1,1,0)</f>
        <v>0</v>
      </c>
      <c r="AA2921" s="110">
        <f>SUM($Z$2:Z2921)*Z2921</f>
        <v>0</v>
      </c>
      <c r="AB2921" s="110">
        <f>COUNTIFS(resources!B:B,B2921)</f>
        <v>1</v>
      </c>
      <c r="AC2921" s="110">
        <f t="shared" si="648"/>
        <v>1</v>
      </c>
      <c r="AD2921" s="110">
        <f t="shared" si="649"/>
        <v>1</v>
      </c>
      <c r="AE2921" s="110">
        <f t="shared" si="650"/>
        <v>0</v>
      </c>
      <c r="AF2921" s="110">
        <f t="shared" si="651"/>
        <v>1</v>
      </c>
      <c r="AG2921" s="110">
        <f t="shared" si="652"/>
        <v>0</v>
      </c>
      <c r="AH2921" s="110">
        <f t="shared" si="653"/>
        <v>0</v>
      </c>
      <c r="AI2921" s="110">
        <f t="shared" si="654"/>
        <v>1</v>
      </c>
      <c r="AJ2921" s="100">
        <f>ROW()</f>
        <v>2921</v>
      </c>
      <c r="AK2921" s="100" t="e">
        <f>INDEX('BadRows RECART'!$C$2:$C$1207,MATCH(monthly_gwh_mw!AJ2921,'BadRows RECART'!$D$2:$D$1207,0))</f>
        <v>#N/A</v>
      </c>
    </row>
    <row r="2922" spans="1:37" ht="20">
      <c r="A2922" s="106" t="s">
        <v>3907</v>
      </c>
      <c r="B2922" s="106" t="s">
        <v>437</v>
      </c>
      <c r="C2922" s="106" t="s">
        <v>6313</v>
      </c>
      <c r="D2922" s="168">
        <v>2020</v>
      </c>
      <c r="E2922" s="168">
        <v>10</v>
      </c>
      <c r="F2922" s="169">
        <v>0</v>
      </c>
      <c r="G2922" s="212" t="s">
        <v>6314</v>
      </c>
      <c r="H2922" s="212" t="s">
        <v>6314</v>
      </c>
      <c r="I2922" s="106" t="s">
        <v>556</v>
      </c>
      <c r="K2922" s="83" t="s">
        <v>6314</v>
      </c>
      <c r="L2922" s="83" t="s">
        <v>6314</v>
      </c>
      <c r="M2922" s="45" t="str">
        <f>IF(
ISNA(INDEX(resources!E:E,MATCH(B2922,resources!B:B,0))),"fillme",
INDEX(resources!E:E,MATCH(B2922,resources!B:B,0)))</f>
        <v>transfer_purchase</v>
      </c>
      <c r="N2922" s="45">
        <v>1</v>
      </c>
      <c r="O2922" s="83" t="str">
        <f>IFERROR(INDEX(resources!K:K,MATCH(B2922,resources!B:B,0)),"fillme")</f>
        <v>unknown</v>
      </c>
      <c r="P2922" s="89" t="str">
        <f t="shared" si="642"/>
        <v>unknown_2020_10</v>
      </c>
      <c r="Q2922" s="87">
        <f>INDEX(elcc!G:G,MATCH(P2922,elcc!D:D,0))</f>
        <v>0</v>
      </c>
      <c r="R2922" s="89">
        <f t="shared" si="643"/>
        <v>1</v>
      </c>
      <c r="S2922" s="89" t="s">
        <v>6314</v>
      </c>
      <c r="T2922" s="89" t="s">
        <v>6314</v>
      </c>
      <c r="U2922" s="90" t="str">
        <f t="shared" si="644"/>
        <v>ok</v>
      </c>
      <c r="V2922" s="63" t="str">
        <f>INDEX(resources!F:F,MATCH(B2922,resources!B:B,0))</f>
        <v>special</v>
      </c>
      <c r="W2922" s="110">
        <f t="shared" si="645"/>
        <v>0</v>
      </c>
      <c r="X2922" s="110">
        <f t="shared" si="646"/>
        <v>0</v>
      </c>
      <c r="Y2922" s="110" t="str">
        <f t="shared" si="647"/>
        <v>transfer_purchase_raonly_na_CONFIDENTIAL</v>
      </c>
      <c r="Z2922" s="110">
        <f>IF(COUNTIFS($Y$2:Y2922,Y2922)=1,1,0)</f>
        <v>0</v>
      </c>
      <c r="AA2922" s="110">
        <f>SUM($Z$2:Z2922)*Z2922</f>
        <v>0</v>
      </c>
      <c r="AB2922" s="110">
        <f>COUNTIFS(resources!B:B,B2922)</f>
        <v>1</v>
      </c>
      <c r="AC2922" s="110">
        <f t="shared" si="648"/>
        <v>1</v>
      </c>
      <c r="AD2922" s="110">
        <f t="shared" si="649"/>
        <v>1</v>
      </c>
      <c r="AE2922" s="110">
        <f t="shared" si="650"/>
        <v>0</v>
      </c>
      <c r="AF2922" s="110">
        <f t="shared" si="651"/>
        <v>1</v>
      </c>
      <c r="AG2922" s="110">
        <f t="shared" si="652"/>
        <v>0</v>
      </c>
      <c r="AH2922" s="110">
        <f t="shared" si="653"/>
        <v>0</v>
      </c>
      <c r="AI2922" s="110">
        <f t="shared" si="654"/>
        <v>1</v>
      </c>
      <c r="AJ2922" s="100">
        <f>ROW()</f>
        <v>2922</v>
      </c>
      <c r="AK2922" s="100" t="e">
        <f>INDEX('BadRows RECART'!$C$2:$C$1207,MATCH(monthly_gwh_mw!AJ2922,'BadRows RECART'!$D$2:$D$1207,0))</f>
        <v>#N/A</v>
      </c>
    </row>
    <row r="2923" spans="1:37" ht="20">
      <c r="A2923" s="106" t="s">
        <v>3907</v>
      </c>
      <c r="B2923" s="106" t="s">
        <v>437</v>
      </c>
      <c r="C2923" s="106" t="s">
        <v>6313</v>
      </c>
      <c r="D2923" s="168">
        <v>2020</v>
      </c>
      <c r="E2923" s="168">
        <v>11</v>
      </c>
      <c r="F2923" s="169">
        <v>0</v>
      </c>
      <c r="G2923" s="212" t="s">
        <v>6314</v>
      </c>
      <c r="H2923" s="212" t="s">
        <v>6314</v>
      </c>
      <c r="I2923" s="106" t="s">
        <v>556</v>
      </c>
      <c r="K2923" s="83" t="s">
        <v>6314</v>
      </c>
      <c r="L2923" s="83" t="s">
        <v>6314</v>
      </c>
      <c r="M2923" s="45" t="str">
        <f>IF(
ISNA(INDEX(resources!E:E,MATCH(B2923,resources!B:B,0))),"fillme",
INDEX(resources!E:E,MATCH(B2923,resources!B:B,0)))</f>
        <v>transfer_purchase</v>
      </c>
      <c r="N2923" s="45">
        <v>1</v>
      </c>
      <c r="O2923" s="83" t="str">
        <f>IFERROR(INDEX(resources!K:K,MATCH(B2923,resources!B:B,0)),"fillme")</f>
        <v>unknown</v>
      </c>
      <c r="P2923" s="89" t="str">
        <f t="shared" si="642"/>
        <v>unknown_2020_11</v>
      </c>
      <c r="Q2923" s="87">
        <f>INDEX(elcc!G:G,MATCH(P2923,elcc!D:D,0))</f>
        <v>0</v>
      </c>
      <c r="R2923" s="89">
        <f t="shared" si="643"/>
        <v>1</v>
      </c>
      <c r="S2923" s="89" t="s">
        <v>6314</v>
      </c>
      <c r="T2923" s="89" t="s">
        <v>6314</v>
      </c>
      <c r="U2923" s="90" t="str">
        <f t="shared" si="644"/>
        <v>ok</v>
      </c>
      <c r="V2923" s="63" t="str">
        <f>INDEX(resources!F:F,MATCH(B2923,resources!B:B,0))</f>
        <v>special</v>
      </c>
      <c r="W2923" s="110">
        <f t="shared" si="645"/>
        <v>0</v>
      </c>
      <c r="X2923" s="110">
        <f t="shared" si="646"/>
        <v>0</v>
      </c>
      <c r="Y2923" s="110" t="str">
        <f t="shared" si="647"/>
        <v>transfer_purchase_raonly_na_CONFIDENTIAL</v>
      </c>
      <c r="Z2923" s="110">
        <f>IF(COUNTIFS($Y$2:Y2923,Y2923)=1,1,0)</f>
        <v>0</v>
      </c>
      <c r="AA2923" s="110">
        <f>SUM($Z$2:Z2923)*Z2923</f>
        <v>0</v>
      </c>
      <c r="AB2923" s="110">
        <f>COUNTIFS(resources!B:B,B2923)</f>
        <v>1</v>
      </c>
      <c r="AC2923" s="110">
        <f t="shared" si="648"/>
        <v>1</v>
      </c>
      <c r="AD2923" s="110">
        <f t="shared" si="649"/>
        <v>1</v>
      </c>
      <c r="AE2923" s="110">
        <f t="shared" si="650"/>
        <v>0</v>
      </c>
      <c r="AF2923" s="110">
        <f t="shared" si="651"/>
        <v>1</v>
      </c>
      <c r="AG2923" s="110">
        <f t="shared" si="652"/>
        <v>0</v>
      </c>
      <c r="AH2923" s="110">
        <f t="shared" si="653"/>
        <v>0</v>
      </c>
      <c r="AI2923" s="110">
        <f t="shared" si="654"/>
        <v>1</v>
      </c>
      <c r="AJ2923" s="100">
        <f>ROW()</f>
        <v>2923</v>
      </c>
      <c r="AK2923" s="100" t="e">
        <f>INDEX('BadRows RECART'!$C$2:$C$1207,MATCH(monthly_gwh_mw!AJ2923,'BadRows RECART'!$D$2:$D$1207,0))</f>
        <v>#N/A</v>
      </c>
    </row>
    <row r="2924" spans="1:37" ht="20">
      <c r="A2924" s="106" t="s">
        <v>3907</v>
      </c>
      <c r="B2924" s="106" t="s">
        <v>437</v>
      </c>
      <c r="C2924" s="106" t="s">
        <v>6313</v>
      </c>
      <c r="D2924" s="168">
        <v>2020</v>
      </c>
      <c r="E2924" s="168">
        <v>9</v>
      </c>
      <c r="F2924" s="169">
        <v>0</v>
      </c>
      <c r="G2924" s="212" t="s">
        <v>6314</v>
      </c>
      <c r="H2924" s="212" t="s">
        <v>6314</v>
      </c>
      <c r="I2924" s="106" t="s">
        <v>556</v>
      </c>
      <c r="K2924" s="83" t="s">
        <v>6314</v>
      </c>
      <c r="L2924" s="83" t="s">
        <v>6314</v>
      </c>
      <c r="M2924" s="45" t="str">
        <f>IF(
ISNA(INDEX(resources!E:E,MATCH(B2924,resources!B:B,0))),"fillme",
INDEX(resources!E:E,MATCH(B2924,resources!B:B,0)))</f>
        <v>transfer_purchase</v>
      </c>
      <c r="N2924" s="45">
        <v>1</v>
      </c>
      <c r="O2924" s="83" t="str">
        <f>IFERROR(INDEX(resources!K:K,MATCH(B2924,resources!B:B,0)),"fillme")</f>
        <v>unknown</v>
      </c>
      <c r="P2924" s="89" t="str">
        <f t="shared" ref="P2924:P2987" si="655">O2924&amp;"_"&amp;D2924&amp;"_"&amp;E2924</f>
        <v>unknown_2020_9</v>
      </c>
      <c r="Q2924" s="87">
        <f>INDEX(elcc!G:G,MATCH(P2924,elcc!D:D,0))</f>
        <v>0</v>
      </c>
      <c r="R2924" s="89">
        <f t="shared" ref="R2924:R2987" si="656">IF(O2924="battery",MIN(1,J2924/4),1)</f>
        <v>1</v>
      </c>
      <c r="S2924" s="89" t="s">
        <v>6314</v>
      </c>
      <c r="T2924" s="89" t="s">
        <v>6314</v>
      </c>
      <c r="U2924" s="90" t="str">
        <f t="shared" ref="U2924:U2987" si="657">IF(ISERROR(T2924),"error in NQC data entry; please check blue and purple data entered. You need to provide either a contracted NQC value in Column G, or allow the template to calculate one using Columns H,L,Q, and R","ok")</f>
        <v>ok</v>
      </c>
      <c r="V2924" s="63" t="str">
        <f>INDEX(resources!F:F,MATCH(B2924,resources!B:B,0))</f>
        <v>special</v>
      </c>
      <c r="W2924" s="110">
        <f t="shared" ref="W2924:W2987" si="658">(F2924&gt;0)*1</f>
        <v>0</v>
      </c>
      <c r="X2924" s="110">
        <f t="shared" ref="X2924:X2987" si="659">COUNTIFS(G2924:H2924,"&gt;0")</f>
        <v>0</v>
      </c>
      <c r="Y2924" s="110" t="str">
        <f t="shared" ref="Y2924:Y2987" si="660">B2924&amp;"_"&amp;C2924&amp;"_"&amp;K2924</f>
        <v>transfer_purchase_raonly_na_CONFIDENTIAL</v>
      </c>
      <c r="Z2924" s="110">
        <f>IF(COUNTIFS($Y$2:Y2924,Y2924)=1,1,0)</f>
        <v>0</v>
      </c>
      <c r="AA2924" s="110">
        <f>SUM($Z$2:Z2924)*Z2924</f>
        <v>0</v>
      </c>
      <c r="AB2924" s="110">
        <f>COUNTIFS(resources!B:B,B2924)</f>
        <v>1</v>
      </c>
      <c r="AC2924" s="110">
        <f t="shared" ref="AC2924:AC2987" si="661">AND(ISNUMBER(D2924),(D2924&gt;2019))*1</f>
        <v>1</v>
      </c>
      <c r="AD2924" s="110">
        <f t="shared" ref="AD2924:AD2987" si="662">AND(ISNUMBER(E2924),E2924&gt;=1,E2924&lt;=12)*1</f>
        <v>1</v>
      </c>
      <c r="AE2924" s="110">
        <f t="shared" ref="AE2924:AE2987" si="663">AND(COUNT(G2924:H2924)=1,COUNT(F2924)=1)*1</f>
        <v>0</v>
      </c>
      <c r="AF2924" s="110">
        <f t="shared" ref="AF2924:AF2987" si="664">(COUNTIFS(K2924:O2924,"fillme")=0)*1</f>
        <v>1</v>
      </c>
      <c r="AG2924" s="110">
        <f t="shared" ref="AG2924:AG2987" si="665">ISNUMBER(L2924)*1</f>
        <v>0</v>
      </c>
      <c r="AH2924" s="110">
        <f t="shared" ref="AH2924:AH2987" si="666">NOT(AND(G2924&gt;0,H2924&gt;0))*1</f>
        <v>0</v>
      </c>
      <c r="AI2924" s="110">
        <f t="shared" ref="AI2924:AI2987" si="667">(U2924="ok")*1</f>
        <v>1</v>
      </c>
      <c r="AJ2924" s="100">
        <f>ROW()</f>
        <v>2924</v>
      </c>
      <c r="AK2924" s="100" t="e">
        <f>INDEX('BadRows RECART'!$C$2:$C$1207,MATCH(monthly_gwh_mw!AJ2924,'BadRows RECART'!$D$2:$D$1207,0))</f>
        <v>#N/A</v>
      </c>
    </row>
    <row r="2925" spans="1:37" ht="20">
      <c r="A2925" s="106" t="s">
        <v>3907</v>
      </c>
      <c r="B2925" s="106" t="s">
        <v>437</v>
      </c>
      <c r="C2925" s="106" t="s">
        <v>6313</v>
      </c>
      <c r="D2925" s="168">
        <v>2020</v>
      </c>
      <c r="E2925" s="168">
        <v>9</v>
      </c>
      <c r="F2925" s="169">
        <v>0</v>
      </c>
      <c r="G2925" s="212" t="s">
        <v>6314</v>
      </c>
      <c r="H2925" s="212" t="s">
        <v>6314</v>
      </c>
      <c r="I2925" s="106" t="s">
        <v>556</v>
      </c>
      <c r="K2925" s="83" t="s">
        <v>6314</v>
      </c>
      <c r="L2925" s="83" t="s">
        <v>6314</v>
      </c>
      <c r="M2925" s="45" t="str">
        <f>IF(
ISNA(INDEX(resources!E:E,MATCH(B2925,resources!B:B,0))),"fillme",
INDEX(resources!E:E,MATCH(B2925,resources!B:B,0)))</f>
        <v>transfer_purchase</v>
      </c>
      <c r="N2925" s="45">
        <v>1</v>
      </c>
      <c r="O2925" s="83" t="str">
        <f>IFERROR(INDEX(resources!K:K,MATCH(B2925,resources!B:B,0)),"fillme")</f>
        <v>unknown</v>
      </c>
      <c r="P2925" s="89" t="str">
        <f t="shared" si="655"/>
        <v>unknown_2020_9</v>
      </c>
      <c r="Q2925" s="87">
        <f>INDEX(elcc!G:G,MATCH(P2925,elcc!D:D,0))</f>
        <v>0</v>
      </c>
      <c r="R2925" s="89">
        <f t="shared" si="656"/>
        <v>1</v>
      </c>
      <c r="S2925" s="89" t="s">
        <v>6314</v>
      </c>
      <c r="T2925" s="89" t="s">
        <v>6314</v>
      </c>
      <c r="U2925" s="90" t="str">
        <f t="shared" si="657"/>
        <v>ok</v>
      </c>
      <c r="V2925" s="63" t="str">
        <f>INDEX(resources!F:F,MATCH(B2925,resources!B:B,0))</f>
        <v>special</v>
      </c>
      <c r="W2925" s="110">
        <f t="shared" si="658"/>
        <v>0</v>
      </c>
      <c r="X2925" s="110">
        <f t="shared" si="659"/>
        <v>0</v>
      </c>
      <c r="Y2925" s="110" t="str">
        <f t="shared" si="660"/>
        <v>transfer_purchase_raonly_na_CONFIDENTIAL</v>
      </c>
      <c r="Z2925" s="110">
        <f>IF(COUNTIFS($Y$2:Y2925,Y2925)=1,1,0)</f>
        <v>0</v>
      </c>
      <c r="AA2925" s="110">
        <f>SUM($Z$2:Z2925)*Z2925</f>
        <v>0</v>
      </c>
      <c r="AB2925" s="110">
        <f>COUNTIFS(resources!B:B,B2925)</f>
        <v>1</v>
      </c>
      <c r="AC2925" s="110">
        <f t="shared" si="661"/>
        <v>1</v>
      </c>
      <c r="AD2925" s="110">
        <f t="shared" si="662"/>
        <v>1</v>
      </c>
      <c r="AE2925" s="110">
        <f t="shared" si="663"/>
        <v>0</v>
      </c>
      <c r="AF2925" s="110">
        <f t="shared" si="664"/>
        <v>1</v>
      </c>
      <c r="AG2925" s="110">
        <f t="shared" si="665"/>
        <v>0</v>
      </c>
      <c r="AH2925" s="110">
        <f t="shared" si="666"/>
        <v>0</v>
      </c>
      <c r="AI2925" s="110">
        <f t="shared" si="667"/>
        <v>1</v>
      </c>
      <c r="AJ2925" s="100">
        <f>ROW()</f>
        <v>2925</v>
      </c>
      <c r="AK2925" s="100" t="e">
        <f>INDEX('BadRows RECART'!$C$2:$C$1207,MATCH(monthly_gwh_mw!AJ2925,'BadRows RECART'!$D$2:$D$1207,0))</f>
        <v>#N/A</v>
      </c>
    </row>
    <row r="2926" spans="1:37" ht="20">
      <c r="A2926" s="106" t="s">
        <v>3907</v>
      </c>
      <c r="B2926" s="106" t="s">
        <v>437</v>
      </c>
      <c r="C2926" s="106" t="s">
        <v>6313</v>
      </c>
      <c r="D2926" s="168">
        <v>2020</v>
      </c>
      <c r="E2926" s="168">
        <v>9</v>
      </c>
      <c r="F2926" s="169">
        <v>0</v>
      </c>
      <c r="G2926" s="212" t="s">
        <v>6314</v>
      </c>
      <c r="H2926" s="212" t="s">
        <v>6314</v>
      </c>
      <c r="I2926" s="106" t="s">
        <v>556</v>
      </c>
      <c r="K2926" s="83" t="s">
        <v>6314</v>
      </c>
      <c r="L2926" s="83" t="s">
        <v>6314</v>
      </c>
      <c r="M2926" s="45" t="str">
        <f>IF(
ISNA(INDEX(resources!E:E,MATCH(B2926,resources!B:B,0))),"fillme",
INDEX(resources!E:E,MATCH(B2926,resources!B:B,0)))</f>
        <v>transfer_purchase</v>
      </c>
      <c r="N2926" s="45">
        <v>1</v>
      </c>
      <c r="O2926" s="83" t="str">
        <f>IFERROR(INDEX(resources!K:K,MATCH(B2926,resources!B:B,0)),"fillme")</f>
        <v>unknown</v>
      </c>
      <c r="P2926" s="89" t="str">
        <f t="shared" si="655"/>
        <v>unknown_2020_9</v>
      </c>
      <c r="Q2926" s="87">
        <f>INDEX(elcc!G:G,MATCH(P2926,elcc!D:D,0))</f>
        <v>0</v>
      </c>
      <c r="R2926" s="89">
        <f t="shared" si="656"/>
        <v>1</v>
      </c>
      <c r="S2926" s="89" t="s">
        <v>6314</v>
      </c>
      <c r="T2926" s="89" t="s">
        <v>6314</v>
      </c>
      <c r="U2926" s="90" t="str">
        <f t="shared" si="657"/>
        <v>ok</v>
      </c>
      <c r="V2926" s="63" t="str">
        <f>INDEX(resources!F:F,MATCH(B2926,resources!B:B,0))</f>
        <v>special</v>
      </c>
      <c r="W2926" s="110">
        <f t="shared" si="658"/>
        <v>0</v>
      </c>
      <c r="X2926" s="110">
        <f t="shared" si="659"/>
        <v>0</v>
      </c>
      <c r="Y2926" s="110" t="str">
        <f t="shared" si="660"/>
        <v>transfer_purchase_raonly_na_CONFIDENTIAL</v>
      </c>
      <c r="Z2926" s="110">
        <f>IF(COUNTIFS($Y$2:Y2926,Y2926)=1,1,0)</f>
        <v>0</v>
      </c>
      <c r="AA2926" s="110">
        <f>SUM($Z$2:Z2926)*Z2926</f>
        <v>0</v>
      </c>
      <c r="AB2926" s="110">
        <f>COUNTIFS(resources!B:B,B2926)</f>
        <v>1</v>
      </c>
      <c r="AC2926" s="110">
        <f t="shared" si="661"/>
        <v>1</v>
      </c>
      <c r="AD2926" s="110">
        <f t="shared" si="662"/>
        <v>1</v>
      </c>
      <c r="AE2926" s="110">
        <f t="shared" si="663"/>
        <v>0</v>
      </c>
      <c r="AF2926" s="110">
        <f t="shared" si="664"/>
        <v>1</v>
      </c>
      <c r="AG2926" s="110">
        <f t="shared" si="665"/>
        <v>0</v>
      </c>
      <c r="AH2926" s="110">
        <f t="shared" si="666"/>
        <v>0</v>
      </c>
      <c r="AI2926" s="110">
        <f t="shared" si="667"/>
        <v>1</v>
      </c>
      <c r="AJ2926" s="100">
        <f>ROW()</f>
        <v>2926</v>
      </c>
      <c r="AK2926" s="100" t="e">
        <f>INDEX('BadRows RECART'!$C$2:$C$1207,MATCH(monthly_gwh_mw!AJ2926,'BadRows RECART'!$D$2:$D$1207,0))</f>
        <v>#N/A</v>
      </c>
    </row>
    <row r="2927" spans="1:37" ht="20">
      <c r="A2927" s="106" t="s">
        <v>3907</v>
      </c>
      <c r="B2927" s="106" t="s">
        <v>437</v>
      </c>
      <c r="C2927" s="106" t="s">
        <v>6313</v>
      </c>
      <c r="D2927" s="168">
        <v>2020</v>
      </c>
      <c r="E2927" s="168">
        <v>9</v>
      </c>
      <c r="F2927" s="169">
        <v>0</v>
      </c>
      <c r="G2927" s="212" t="s">
        <v>6314</v>
      </c>
      <c r="H2927" s="212" t="s">
        <v>6314</v>
      </c>
      <c r="I2927" s="106" t="s">
        <v>556</v>
      </c>
      <c r="K2927" s="83" t="s">
        <v>6314</v>
      </c>
      <c r="L2927" s="83" t="s">
        <v>6314</v>
      </c>
      <c r="M2927" s="45" t="str">
        <f>IF(
ISNA(INDEX(resources!E:E,MATCH(B2927,resources!B:B,0))),"fillme",
INDEX(resources!E:E,MATCH(B2927,resources!B:B,0)))</f>
        <v>transfer_purchase</v>
      </c>
      <c r="N2927" s="45">
        <v>1</v>
      </c>
      <c r="O2927" s="83" t="str">
        <f>IFERROR(INDEX(resources!K:K,MATCH(B2927,resources!B:B,0)),"fillme")</f>
        <v>unknown</v>
      </c>
      <c r="P2927" s="89" t="str">
        <f t="shared" si="655"/>
        <v>unknown_2020_9</v>
      </c>
      <c r="Q2927" s="87">
        <f>INDEX(elcc!G:G,MATCH(P2927,elcc!D:D,0))</f>
        <v>0</v>
      </c>
      <c r="R2927" s="89">
        <f t="shared" si="656"/>
        <v>1</v>
      </c>
      <c r="S2927" s="89" t="s">
        <v>6314</v>
      </c>
      <c r="T2927" s="89" t="s">
        <v>6314</v>
      </c>
      <c r="U2927" s="90" t="str">
        <f t="shared" si="657"/>
        <v>ok</v>
      </c>
      <c r="V2927" s="63" t="str">
        <f>INDEX(resources!F:F,MATCH(B2927,resources!B:B,0))</f>
        <v>special</v>
      </c>
      <c r="W2927" s="110">
        <f t="shared" si="658"/>
        <v>0</v>
      </c>
      <c r="X2927" s="110">
        <f t="shared" si="659"/>
        <v>0</v>
      </c>
      <c r="Y2927" s="110" t="str">
        <f t="shared" si="660"/>
        <v>transfer_purchase_raonly_na_CONFIDENTIAL</v>
      </c>
      <c r="Z2927" s="110">
        <f>IF(COUNTIFS($Y$2:Y2927,Y2927)=1,1,0)</f>
        <v>0</v>
      </c>
      <c r="AA2927" s="110">
        <f>SUM($Z$2:Z2927)*Z2927</f>
        <v>0</v>
      </c>
      <c r="AB2927" s="110">
        <f>COUNTIFS(resources!B:B,B2927)</f>
        <v>1</v>
      </c>
      <c r="AC2927" s="110">
        <f t="shared" si="661"/>
        <v>1</v>
      </c>
      <c r="AD2927" s="110">
        <f t="shared" si="662"/>
        <v>1</v>
      </c>
      <c r="AE2927" s="110">
        <f t="shared" si="663"/>
        <v>0</v>
      </c>
      <c r="AF2927" s="110">
        <f t="shared" si="664"/>
        <v>1</v>
      </c>
      <c r="AG2927" s="110">
        <f t="shared" si="665"/>
        <v>0</v>
      </c>
      <c r="AH2927" s="110">
        <f t="shared" si="666"/>
        <v>0</v>
      </c>
      <c r="AI2927" s="110">
        <f t="shared" si="667"/>
        <v>1</v>
      </c>
      <c r="AJ2927" s="100">
        <f>ROW()</f>
        <v>2927</v>
      </c>
      <c r="AK2927" s="100" t="e">
        <f>INDEX('BadRows RECART'!$C$2:$C$1207,MATCH(monthly_gwh_mw!AJ2927,'BadRows RECART'!$D$2:$D$1207,0))</f>
        <v>#N/A</v>
      </c>
    </row>
    <row r="2928" spans="1:37" ht="20">
      <c r="A2928" s="106" t="s">
        <v>3907</v>
      </c>
      <c r="B2928" s="106" t="s">
        <v>437</v>
      </c>
      <c r="C2928" s="106" t="s">
        <v>6313</v>
      </c>
      <c r="D2928" s="168">
        <v>2020</v>
      </c>
      <c r="E2928" s="168">
        <v>8</v>
      </c>
      <c r="F2928" s="169">
        <v>0</v>
      </c>
      <c r="G2928" s="212" t="s">
        <v>6314</v>
      </c>
      <c r="H2928" s="212" t="s">
        <v>6314</v>
      </c>
      <c r="I2928" s="106" t="s">
        <v>556</v>
      </c>
      <c r="K2928" s="83" t="s">
        <v>6314</v>
      </c>
      <c r="L2928" s="83" t="s">
        <v>6314</v>
      </c>
      <c r="M2928" s="45" t="str">
        <f>IF(
ISNA(INDEX(resources!E:E,MATCH(B2928,resources!B:B,0))),"fillme",
INDEX(resources!E:E,MATCH(B2928,resources!B:B,0)))</f>
        <v>transfer_purchase</v>
      </c>
      <c r="N2928" s="45">
        <v>1</v>
      </c>
      <c r="O2928" s="83" t="str">
        <f>IFERROR(INDEX(resources!K:K,MATCH(B2928,resources!B:B,0)),"fillme")</f>
        <v>unknown</v>
      </c>
      <c r="P2928" s="89" t="str">
        <f t="shared" si="655"/>
        <v>unknown_2020_8</v>
      </c>
      <c r="Q2928" s="87">
        <f>INDEX(elcc!G:G,MATCH(P2928,elcc!D:D,0))</f>
        <v>0</v>
      </c>
      <c r="R2928" s="89">
        <f t="shared" si="656"/>
        <v>1</v>
      </c>
      <c r="S2928" s="89" t="s">
        <v>6314</v>
      </c>
      <c r="T2928" s="89" t="s">
        <v>6314</v>
      </c>
      <c r="U2928" s="90" t="str">
        <f t="shared" si="657"/>
        <v>ok</v>
      </c>
      <c r="V2928" s="63" t="str">
        <f>INDEX(resources!F:F,MATCH(B2928,resources!B:B,0))</f>
        <v>special</v>
      </c>
      <c r="W2928" s="110">
        <f t="shared" si="658"/>
        <v>0</v>
      </c>
      <c r="X2928" s="110">
        <f t="shared" si="659"/>
        <v>0</v>
      </c>
      <c r="Y2928" s="110" t="str">
        <f t="shared" si="660"/>
        <v>transfer_purchase_raonly_na_CONFIDENTIAL</v>
      </c>
      <c r="Z2928" s="110">
        <f>IF(COUNTIFS($Y$2:Y2928,Y2928)=1,1,0)</f>
        <v>0</v>
      </c>
      <c r="AA2928" s="110">
        <f>SUM($Z$2:Z2928)*Z2928</f>
        <v>0</v>
      </c>
      <c r="AB2928" s="110">
        <f>COUNTIFS(resources!B:B,B2928)</f>
        <v>1</v>
      </c>
      <c r="AC2928" s="110">
        <f t="shared" si="661"/>
        <v>1</v>
      </c>
      <c r="AD2928" s="110">
        <f t="shared" si="662"/>
        <v>1</v>
      </c>
      <c r="AE2928" s="110">
        <f t="shared" si="663"/>
        <v>0</v>
      </c>
      <c r="AF2928" s="110">
        <f t="shared" si="664"/>
        <v>1</v>
      </c>
      <c r="AG2928" s="110">
        <f t="shared" si="665"/>
        <v>0</v>
      </c>
      <c r="AH2928" s="110">
        <f t="shared" si="666"/>
        <v>0</v>
      </c>
      <c r="AI2928" s="110">
        <f t="shared" si="667"/>
        <v>1</v>
      </c>
      <c r="AJ2928" s="100">
        <f>ROW()</f>
        <v>2928</v>
      </c>
      <c r="AK2928" s="100" t="e">
        <f>INDEX('BadRows RECART'!$C$2:$C$1207,MATCH(monthly_gwh_mw!AJ2928,'BadRows RECART'!$D$2:$D$1207,0))</f>
        <v>#N/A</v>
      </c>
    </row>
    <row r="2929" spans="1:37" ht="20">
      <c r="A2929" s="106" t="s">
        <v>3907</v>
      </c>
      <c r="B2929" s="106" t="s">
        <v>437</v>
      </c>
      <c r="C2929" s="106" t="s">
        <v>6313</v>
      </c>
      <c r="D2929" s="168">
        <v>2020</v>
      </c>
      <c r="E2929" s="168">
        <v>9</v>
      </c>
      <c r="F2929" s="169">
        <v>0</v>
      </c>
      <c r="G2929" s="212" t="s">
        <v>6314</v>
      </c>
      <c r="H2929" s="212" t="s">
        <v>6314</v>
      </c>
      <c r="I2929" s="106" t="s">
        <v>556</v>
      </c>
      <c r="K2929" s="83" t="s">
        <v>6314</v>
      </c>
      <c r="L2929" s="83" t="s">
        <v>6314</v>
      </c>
      <c r="M2929" s="45" t="str">
        <f>IF(
ISNA(INDEX(resources!E:E,MATCH(B2929,resources!B:B,0))),"fillme",
INDEX(resources!E:E,MATCH(B2929,resources!B:B,0)))</f>
        <v>transfer_purchase</v>
      </c>
      <c r="N2929" s="45">
        <v>1</v>
      </c>
      <c r="O2929" s="83" t="str">
        <f>IFERROR(INDEX(resources!K:K,MATCH(B2929,resources!B:B,0)),"fillme")</f>
        <v>unknown</v>
      </c>
      <c r="P2929" s="89" t="str">
        <f t="shared" si="655"/>
        <v>unknown_2020_9</v>
      </c>
      <c r="Q2929" s="87">
        <f>INDEX(elcc!G:G,MATCH(P2929,elcc!D:D,0))</f>
        <v>0</v>
      </c>
      <c r="R2929" s="89">
        <f t="shared" si="656"/>
        <v>1</v>
      </c>
      <c r="S2929" s="89" t="s">
        <v>6314</v>
      </c>
      <c r="T2929" s="89" t="s">
        <v>6314</v>
      </c>
      <c r="U2929" s="90" t="str">
        <f t="shared" si="657"/>
        <v>ok</v>
      </c>
      <c r="V2929" s="63" t="str">
        <f>INDEX(resources!F:F,MATCH(B2929,resources!B:B,0))</f>
        <v>special</v>
      </c>
      <c r="W2929" s="110">
        <f t="shared" si="658"/>
        <v>0</v>
      </c>
      <c r="X2929" s="110">
        <f t="shared" si="659"/>
        <v>0</v>
      </c>
      <c r="Y2929" s="110" t="str">
        <f t="shared" si="660"/>
        <v>transfer_purchase_raonly_na_CONFIDENTIAL</v>
      </c>
      <c r="Z2929" s="110">
        <f>IF(COUNTIFS($Y$2:Y2929,Y2929)=1,1,0)</f>
        <v>0</v>
      </c>
      <c r="AA2929" s="110">
        <f>SUM($Z$2:Z2929)*Z2929</f>
        <v>0</v>
      </c>
      <c r="AB2929" s="110">
        <f>COUNTIFS(resources!B:B,B2929)</f>
        <v>1</v>
      </c>
      <c r="AC2929" s="110">
        <f t="shared" si="661"/>
        <v>1</v>
      </c>
      <c r="AD2929" s="110">
        <f t="shared" si="662"/>
        <v>1</v>
      </c>
      <c r="AE2929" s="110">
        <f t="shared" si="663"/>
        <v>0</v>
      </c>
      <c r="AF2929" s="110">
        <f t="shared" si="664"/>
        <v>1</v>
      </c>
      <c r="AG2929" s="110">
        <f t="shared" si="665"/>
        <v>0</v>
      </c>
      <c r="AH2929" s="110">
        <f t="shared" si="666"/>
        <v>0</v>
      </c>
      <c r="AI2929" s="110">
        <f t="shared" si="667"/>
        <v>1</v>
      </c>
      <c r="AJ2929" s="100">
        <f>ROW()</f>
        <v>2929</v>
      </c>
      <c r="AK2929" s="100" t="e">
        <f>INDEX('BadRows RECART'!$C$2:$C$1207,MATCH(monthly_gwh_mw!AJ2929,'BadRows RECART'!$D$2:$D$1207,0))</f>
        <v>#N/A</v>
      </c>
    </row>
    <row r="2930" spans="1:37" ht="20">
      <c r="A2930" s="106" t="s">
        <v>3907</v>
      </c>
      <c r="B2930" s="106" t="s">
        <v>437</v>
      </c>
      <c r="C2930" s="106" t="s">
        <v>6313</v>
      </c>
      <c r="D2930" s="168">
        <v>2020</v>
      </c>
      <c r="E2930" s="168">
        <v>10</v>
      </c>
      <c r="F2930" s="169">
        <v>0</v>
      </c>
      <c r="G2930" s="212" t="s">
        <v>6314</v>
      </c>
      <c r="H2930" s="212" t="s">
        <v>6314</v>
      </c>
      <c r="I2930" s="106" t="s">
        <v>556</v>
      </c>
      <c r="K2930" s="83" t="s">
        <v>6314</v>
      </c>
      <c r="L2930" s="83" t="s">
        <v>6314</v>
      </c>
      <c r="M2930" s="45" t="str">
        <f>IF(
ISNA(INDEX(resources!E:E,MATCH(B2930,resources!B:B,0))),"fillme",
INDEX(resources!E:E,MATCH(B2930,resources!B:B,0)))</f>
        <v>transfer_purchase</v>
      </c>
      <c r="N2930" s="45">
        <v>1</v>
      </c>
      <c r="O2930" s="83" t="str">
        <f>IFERROR(INDEX(resources!K:K,MATCH(B2930,resources!B:B,0)),"fillme")</f>
        <v>unknown</v>
      </c>
      <c r="P2930" s="89" t="str">
        <f t="shared" si="655"/>
        <v>unknown_2020_10</v>
      </c>
      <c r="Q2930" s="87">
        <f>INDEX(elcc!G:G,MATCH(P2930,elcc!D:D,0))</f>
        <v>0</v>
      </c>
      <c r="R2930" s="89">
        <f t="shared" si="656"/>
        <v>1</v>
      </c>
      <c r="S2930" s="89" t="s">
        <v>6314</v>
      </c>
      <c r="T2930" s="89" t="s">
        <v>6314</v>
      </c>
      <c r="U2930" s="90" t="str">
        <f t="shared" si="657"/>
        <v>ok</v>
      </c>
      <c r="V2930" s="63" t="str">
        <f>INDEX(resources!F:F,MATCH(B2930,resources!B:B,0))</f>
        <v>special</v>
      </c>
      <c r="W2930" s="110">
        <f t="shared" si="658"/>
        <v>0</v>
      </c>
      <c r="X2930" s="110">
        <f t="shared" si="659"/>
        <v>0</v>
      </c>
      <c r="Y2930" s="110" t="str">
        <f t="shared" si="660"/>
        <v>transfer_purchase_raonly_na_CONFIDENTIAL</v>
      </c>
      <c r="Z2930" s="110">
        <f>IF(COUNTIFS($Y$2:Y2930,Y2930)=1,1,0)</f>
        <v>0</v>
      </c>
      <c r="AA2930" s="110">
        <f>SUM($Z$2:Z2930)*Z2930</f>
        <v>0</v>
      </c>
      <c r="AB2930" s="110">
        <f>COUNTIFS(resources!B:B,B2930)</f>
        <v>1</v>
      </c>
      <c r="AC2930" s="110">
        <f t="shared" si="661"/>
        <v>1</v>
      </c>
      <c r="AD2930" s="110">
        <f t="shared" si="662"/>
        <v>1</v>
      </c>
      <c r="AE2930" s="110">
        <f t="shared" si="663"/>
        <v>0</v>
      </c>
      <c r="AF2930" s="110">
        <f t="shared" si="664"/>
        <v>1</v>
      </c>
      <c r="AG2930" s="110">
        <f t="shared" si="665"/>
        <v>0</v>
      </c>
      <c r="AH2930" s="110">
        <f t="shared" si="666"/>
        <v>0</v>
      </c>
      <c r="AI2930" s="110">
        <f t="shared" si="667"/>
        <v>1</v>
      </c>
      <c r="AJ2930" s="100">
        <f>ROW()</f>
        <v>2930</v>
      </c>
      <c r="AK2930" s="100" t="e">
        <f>INDEX('BadRows RECART'!$C$2:$C$1207,MATCH(monthly_gwh_mw!AJ2930,'BadRows RECART'!$D$2:$D$1207,0))</f>
        <v>#N/A</v>
      </c>
    </row>
    <row r="2931" spans="1:37" ht="20">
      <c r="A2931" s="106" t="s">
        <v>3907</v>
      </c>
      <c r="B2931" s="106" t="s">
        <v>437</v>
      </c>
      <c r="C2931" s="106" t="s">
        <v>6313</v>
      </c>
      <c r="D2931" s="168">
        <v>2020</v>
      </c>
      <c r="E2931" s="168">
        <v>5</v>
      </c>
      <c r="F2931" s="169">
        <v>0</v>
      </c>
      <c r="G2931" s="212" t="s">
        <v>6314</v>
      </c>
      <c r="H2931" s="212" t="s">
        <v>6314</v>
      </c>
      <c r="I2931" s="106" t="s">
        <v>556</v>
      </c>
      <c r="K2931" s="83" t="s">
        <v>6314</v>
      </c>
      <c r="L2931" s="83" t="s">
        <v>6314</v>
      </c>
      <c r="M2931" s="45" t="str">
        <f>IF(
ISNA(INDEX(resources!E:E,MATCH(B2931,resources!B:B,0))),"fillme",
INDEX(resources!E:E,MATCH(B2931,resources!B:B,0)))</f>
        <v>transfer_purchase</v>
      </c>
      <c r="N2931" s="45">
        <v>1</v>
      </c>
      <c r="O2931" s="83" t="str">
        <f>IFERROR(INDEX(resources!K:K,MATCH(B2931,resources!B:B,0)),"fillme")</f>
        <v>unknown</v>
      </c>
      <c r="P2931" s="89" t="str">
        <f t="shared" si="655"/>
        <v>unknown_2020_5</v>
      </c>
      <c r="Q2931" s="87">
        <f>INDEX(elcc!G:G,MATCH(P2931,elcc!D:D,0))</f>
        <v>0</v>
      </c>
      <c r="R2931" s="89">
        <f t="shared" si="656"/>
        <v>1</v>
      </c>
      <c r="S2931" s="89" t="s">
        <v>6314</v>
      </c>
      <c r="T2931" s="89" t="s">
        <v>6314</v>
      </c>
      <c r="U2931" s="90" t="str">
        <f t="shared" si="657"/>
        <v>ok</v>
      </c>
      <c r="V2931" s="63" t="str">
        <f>INDEX(resources!F:F,MATCH(B2931,resources!B:B,0))</f>
        <v>special</v>
      </c>
      <c r="W2931" s="110">
        <f t="shared" si="658"/>
        <v>0</v>
      </c>
      <c r="X2931" s="110">
        <f t="shared" si="659"/>
        <v>0</v>
      </c>
      <c r="Y2931" s="110" t="str">
        <f t="shared" si="660"/>
        <v>transfer_purchase_raonly_na_CONFIDENTIAL</v>
      </c>
      <c r="Z2931" s="110">
        <f>IF(COUNTIFS($Y$2:Y2931,Y2931)=1,1,0)</f>
        <v>0</v>
      </c>
      <c r="AA2931" s="110">
        <f>SUM($Z$2:Z2931)*Z2931</f>
        <v>0</v>
      </c>
      <c r="AB2931" s="110">
        <f>COUNTIFS(resources!B:B,B2931)</f>
        <v>1</v>
      </c>
      <c r="AC2931" s="110">
        <f t="shared" si="661"/>
        <v>1</v>
      </c>
      <c r="AD2931" s="110">
        <f t="shared" si="662"/>
        <v>1</v>
      </c>
      <c r="AE2931" s="110">
        <f t="shared" si="663"/>
        <v>0</v>
      </c>
      <c r="AF2931" s="110">
        <f t="shared" si="664"/>
        <v>1</v>
      </c>
      <c r="AG2931" s="110">
        <f t="shared" si="665"/>
        <v>0</v>
      </c>
      <c r="AH2931" s="110">
        <f t="shared" si="666"/>
        <v>0</v>
      </c>
      <c r="AI2931" s="110">
        <f t="shared" si="667"/>
        <v>1</v>
      </c>
      <c r="AJ2931" s="100">
        <f>ROW()</f>
        <v>2931</v>
      </c>
      <c r="AK2931" s="100" t="e">
        <f>INDEX('BadRows RECART'!$C$2:$C$1207,MATCH(monthly_gwh_mw!AJ2931,'BadRows RECART'!$D$2:$D$1207,0))</f>
        <v>#N/A</v>
      </c>
    </row>
    <row r="2932" spans="1:37" ht="20">
      <c r="A2932" s="106" t="s">
        <v>3907</v>
      </c>
      <c r="B2932" s="106" t="s">
        <v>437</v>
      </c>
      <c r="C2932" s="106" t="s">
        <v>6313</v>
      </c>
      <c r="D2932" s="168">
        <v>2020</v>
      </c>
      <c r="E2932" s="168">
        <v>1</v>
      </c>
      <c r="F2932" s="169">
        <v>0</v>
      </c>
      <c r="G2932" s="212" t="s">
        <v>6314</v>
      </c>
      <c r="H2932" s="212" t="s">
        <v>6314</v>
      </c>
      <c r="I2932" s="106" t="s">
        <v>556</v>
      </c>
      <c r="K2932" s="83" t="s">
        <v>6314</v>
      </c>
      <c r="L2932" s="83" t="s">
        <v>6314</v>
      </c>
      <c r="M2932" s="45" t="str">
        <f>IF(
ISNA(INDEX(resources!E:E,MATCH(B2932,resources!B:B,0))),"fillme",
INDEX(resources!E:E,MATCH(B2932,resources!B:B,0)))</f>
        <v>transfer_purchase</v>
      </c>
      <c r="N2932" s="45">
        <v>1</v>
      </c>
      <c r="O2932" s="83" t="str">
        <f>IFERROR(INDEX(resources!K:K,MATCH(B2932,resources!B:B,0)),"fillme")</f>
        <v>unknown</v>
      </c>
      <c r="P2932" s="89" t="str">
        <f t="shared" si="655"/>
        <v>unknown_2020_1</v>
      </c>
      <c r="Q2932" s="87">
        <f>INDEX(elcc!G:G,MATCH(P2932,elcc!D:D,0))</f>
        <v>0</v>
      </c>
      <c r="R2932" s="89">
        <f t="shared" si="656"/>
        <v>1</v>
      </c>
      <c r="S2932" s="89" t="s">
        <v>6314</v>
      </c>
      <c r="T2932" s="89" t="s">
        <v>6314</v>
      </c>
      <c r="U2932" s="90" t="str">
        <f t="shared" si="657"/>
        <v>ok</v>
      </c>
      <c r="V2932" s="63" t="str">
        <f>INDEX(resources!F:F,MATCH(B2932,resources!B:B,0))</f>
        <v>special</v>
      </c>
      <c r="W2932" s="110">
        <f t="shared" si="658"/>
        <v>0</v>
      </c>
      <c r="X2932" s="110">
        <f t="shared" si="659"/>
        <v>0</v>
      </c>
      <c r="Y2932" s="110" t="str">
        <f t="shared" si="660"/>
        <v>transfer_purchase_raonly_na_CONFIDENTIAL</v>
      </c>
      <c r="Z2932" s="110">
        <f>IF(COUNTIFS($Y$2:Y2932,Y2932)=1,1,0)</f>
        <v>0</v>
      </c>
      <c r="AA2932" s="110">
        <f>SUM($Z$2:Z2932)*Z2932</f>
        <v>0</v>
      </c>
      <c r="AB2932" s="110">
        <f>COUNTIFS(resources!B:B,B2932)</f>
        <v>1</v>
      </c>
      <c r="AC2932" s="110">
        <f t="shared" si="661"/>
        <v>1</v>
      </c>
      <c r="AD2932" s="110">
        <f t="shared" si="662"/>
        <v>1</v>
      </c>
      <c r="AE2932" s="110">
        <f t="shared" si="663"/>
        <v>0</v>
      </c>
      <c r="AF2932" s="110">
        <f t="shared" si="664"/>
        <v>1</v>
      </c>
      <c r="AG2932" s="110">
        <f t="shared" si="665"/>
        <v>0</v>
      </c>
      <c r="AH2932" s="110">
        <f t="shared" si="666"/>
        <v>0</v>
      </c>
      <c r="AI2932" s="110">
        <f t="shared" si="667"/>
        <v>1</v>
      </c>
      <c r="AJ2932" s="100">
        <f>ROW()</f>
        <v>2932</v>
      </c>
      <c r="AK2932" s="100" t="e">
        <f>INDEX('BadRows RECART'!$C$2:$C$1207,MATCH(monthly_gwh_mw!AJ2932,'BadRows RECART'!$D$2:$D$1207,0))</f>
        <v>#N/A</v>
      </c>
    </row>
    <row r="2933" spans="1:37" ht="20">
      <c r="A2933" s="106" t="s">
        <v>3907</v>
      </c>
      <c r="B2933" s="106" t="s">
        <v>437</v>
      </c>
      <c r="C2933" s="106" t="s">
        <v>6313</v>
      </c>
      <c r="D2933" s="168">
        <v>2020</v>
      </c>
      <c r="E2933" s="168">
        <v>2</v>
      </c>
      <c r="F2933" s="169">
        <v>0</v>
      </c>
      <c r="G2933" s="212" t="s">
        <v>6314</v>
      </c>
      <c r="H2933" s="212" t="s">
        <v>6314</v>
      </c>
      <c r="I2933" s="106" t="s">
        <v>556</v>
      </c>
      <c r="K2933" s="83" t="s">
        <v>6314</v>
      </c>
      <c r="L2933" s="83" t="s">
        <v>6314</v>
      </c>
      <c r="M2933" s="45" t="str">
        <f>IF(
ISNA(INDEX(resources!E:E,MATCH(B2933,resources!B:B,0))),"fillme",
INDEX(resources!E:E,MATCH(B2933,resources!B:B,0)))</f>
        <v>transfer_purchase</v>
      </c>
      <c r="N2933" s="45">
        <v>1</v>
      </c>
      <c r="O2933" s="83" t="str">
        <f>IFERROR(INDEX(resources!K:K,MATCH(B2933,resources!B:B,0)),"fillme")</f>
        <v>unknown</v>
      </c>
      <c r="P2933" s="89" t="str">
        <f t="shared" si="655"/>
        <v>unknown_2020_2</v>
      </c>
      <c r="Q2933" s="87">
        <f>INDEX(elcc!G:G,MATCH(P2933,elcc!D:D,0))</f>
        <v>0</v>
      </c>
      <c r="R2933" s="89">
        <f t="shared" si="656"/>
        <v>1</v>
      </c>
      <c r="S2933" s="89" t="s">
        <v>6314</v>
      </c>
      <c r="T2933" s="89" t="s">
        <v>6314</v>
      </c>
      <c r="U2933" s="90" t="str">
        <f t="shared" si="657"/>
        <v>ok</v>
      </c>
      <c r="V2933" s="63" t="str">
        <f>INDEX(resources!F:F,MATCH(B2933,resources!B:B,0))</f>
        <v>special</v>
      </c>
      <c r="W2933" s="110">
        <f t="shared" si="658"/>
        <v>0</v>
      </c>
      <c r="X2933" s="110">
        <f t="shared" si="659"/>
        <v>0</v>
      </c>
      <c r="Y2933" s="110" t="str">
        <f t="shared" si="660"/>
        <v>transfer_purchase_raonly_na_CONFIDENTIAL</v>
      </c>
      <c r="Z2933" s="110">
        <f>IF(COUNTIFS($Y$2:Y2933,Y2933)=1,1,0)</f>
        <v>0</v>
      </c>
      <c r="AA2933" s="110">
        <f>SUM($Z$2:Z2933)*Z2933</f>
        <v>0</v>
      </c>
      <c r="AB2933" s="110">
        <f>COUNTIFS(resources!B:B,B2933)</f>
        <v>1</v>
      </c>
      <c r="AC2933" s="110">
        <f t="shared" si="661"/>
        <v>1</v>
      </c>
      <c r="AD2933" s="110">
        <f t="shared" si="662"/>
        <v>1</v>
      </c>
      <c r="AE2933" s="110">
        <f t="shared" si="663"/>
        <v>0</v>
      </c>
      <c r="AF2933" s="110">
        <f t="shared" si="664"/>
        <v>1</v>
      </c>
      <c r="AG2933" s="110">
        <f t="shared" si="665"/>
        <v>0</v>
      </c>
      <c r="AH2933" s="110">
        <f t="shared" si="666"/>
        <v>0</v>
      </c>
      <c r="AI2933" s="110">
        <f t="shared" si="667"/>
        <v>1</v>
      </c>
      <c r="AJ2933" s="100">
        <f>ROW()</f>
        <v>2933</v>
      </c>
      <c r="AK2933" s="100" t="e">
        <f>INDEX('BadRows RECART'!$C$2:$C$1207,MATCH(monthly_gwh_mw!AJ2933,'BadRows RECART'!$D$2:$D$1207,0))</f>
        <v>#N/A</v>
      </c>
    </row>
    <row r="2934" spans="1:37" ht="20">
      <c r="A2934" s="106" t="s">
        <v>3907</v>
      </c>
      <c r="B2934" s="106" t="s">
        <v>437</v>
      </c>
      <c r="C2934" s="106" t="s">
        <v>6313</v>
      </c>
      <c r="D2934" s="168">
        <v>2020</v>
      </c>
      <c r="E2934" s="168">
        <v>3</v>
      </c>
      <c r="F2934" s="169">
        <v>0</v>
      </c>
      <c r="G2934" s="212" t="s">
        <v>6314</v>
      </c>
      <c r="H2934" s="212" t="s">
        <v>6314</v>
      </c>
      <c r="I2934" s="106" t="s">
        <v>556</v>
      </c>
      <c r="K2934" s="83" t="s">
        <v>6314</v>
      </c>
      <c r="L2934" s="83" t="s">
        <v>6314</v>
      </c>
      <c r="M2934" s="45" t="str">
        <f>IF(
ISNA(INDEX(resources!E:E,MATCH(B2934,resources!B:B,0))),"fillme",
INDEX(resources!E:E,MATCH(B2934,resources!B:B,0)))</f>
        <v>transfer_purchase</v>
      </c>
      <c r="N2934" s="45">
        <v>1</v>
      </c>
      <c r="O2934" s="83" t="str">
        <f>IFERROR(INDEX(resources!K:K,MATCH(B2934,resources!B:B,0)),"fillme")</f>
        <v>unknown</v>
      </c>
      <c r="P2934" s="89" t="str">
        <f t="shared" si="655"/>
        <v>unknown_2020_3</v>
      </c>
      <c r="Q2934" s="87">
        <f>INDEX(elcc!G:G,MATCH(P2934,elcc!D:D,0))</f>
        <v>0</v>
      </c>
      <c r="R2934" s="89">
        <f t="shared" si="656"/>
        <v>1</v>
      </c>
      <c r="S2934" s="89" t="s">
        <v>6314</v>
      </c>
      <c r="T2934" s="89" t="s">
        <v>6314</v>
      </c>
      <c r="U2934" s="90" t="str">
        <f t="shared" si="657"/>
        <v>ok</v>
      </c>
      <c r="V2934" s="63" t="str">
        <f>INDEX(resources!F:F,MATCH(B2934,resources!B:B,0))</f>
        <v>special</v>
      </c>
      <c r="W2934" s="110">
        <f t="shared" si="658"/>
        <v>0</v>
      </c>
      <c r="X2934" s="110">
        <f t="shared" si="659"/>
        <v>0</v>
      </c>
      <c r="Y2934" s="110" t="str">
        <f t="shared" si="660"/>
        <v>transfer_purchase_raonly_na_CONFIDENTIAL</v>
      </c>
      <c r="Z2934" s="110">
        <f>IF(COUNTIFS($Y$2:Y2934,Y2934)=1,1,0)</f>
        <v>0</v>
      </c>
      <c r="AA2934" s="110">
        <f>SUM($Z$2:Z2934)*Z2934</f>
        <v>0</v>
      </c>
      <c r="AB2934" s="110">
        <f>COUNTIFS(resources!B:B,B2934)</f>
        <v>1</v>
      </c>
      <c r="AC2934" s="110">
        <f t="shared" si="661"/>
        <v>1</v>
      </c>
      <c r="AD2934" s="110">
        <f t="shared" si="662"/>
        <v>1</v>
      </c>
      <c r="AE2934" s="110">
        <f t="shared" si="663"/>
        <v>0</v>
      </c>
      <c r="AF2934" s="110">
        <f t="shared" si="664"/>
        <v>1</v>
      </c>
      <c r="AG2934" s="110">
        <f t="shared" si="665"/>
        <v>0</v>
      </c>
      <c r="AH2934" s="110">
        <f t="shared" si="666"/>
        <v>0</v>
      </c>
      <c r="AI2934" s="110">
        <f t="shared" si="667"/>
        <v>1</v>
      </c>
      <c r="AJ2934" s="100">
        <f>ROW()</f>
        <v>2934</v>
      </c>
      <c r="AK2934" s="100" t="e">
        <f>INDEX('BadRows RECART'!$C$2:$C$1207,MATCH(monthly_gwh_mw!AJ2934,'BadRows RECART'!$D$2:$D$1207,0))</f>
        <v>#N/A</v>
      </c>
    </row>
    <row r="2935" spans="1:37" ht="20">
      <c r="A2935" s="106" t="s">
        <v>3907</v>
      </c>
      <c r="B2935" s="106" t="s">
        <v>437</v>
      </c>
      <c r="C2935" s="106" t="s">
        <v>6313</v>
      </c>
      <c r="D2935" s="168">
        <v>2020</v>
      </c>
      <c r="E2935" s="168">
        <v>4</v>
      </c>
      <c r="F2935" s="169">
        <v>0</v>
      </c>
      <c r="G2935" s="212" t="s">
        <v>6314</v>
      </c>
      <c r="H2935" s="212" t="s">
        <v>6314</v>
      </c>
      <c r="I2935" s="106" t="s">
        <v>556</v>
      </c>
      <c r="K2935" s="83" t="s">
        <v>6314</v>
      </c>
      <c r="L2935" s="83" t="s">
        <v>6314</v>
      </c>
      <c r="M2935" s="45" t="str">
        <f>IF(
ISNA(INDEX(resources!E:E,MATCH(B2935,resources!B:B,0))),"fillme",
INDEX(resources!E:E,MATCH(B2935,resources!B:B,0)))</f>
        <v>transfer_purchase</v>
      </c>
      <c r="N2935" s="45">
        <v>1</v>
      </c>
      <c r="O2935" s="83" t="str">
        <f>IFERROR(INDEX(resources!K:K,MATCH(B2935,resources!B:B,0)),"fillme")</f>
        <v>unknown</v>
      </c>
      <c r="P2935" s="89" t="str">
        <f t="shared" si="655"/>
        <v>unknown_2020_4</v>
      </c>
      <c r="Q2935" s="87">
        <f>INDEX(elcc!G:G,MATCH(P2935,elcc!D:D,0))</f>
        <v>0</v>
      </c>
      <c r="R2935" s="89">
        <f t="shared" si="656"/>
        <v>1</v>
      </c>
      <c r="S2935" s="89" t="s">
        <v>6314</v>
      </c>
      <c r="T2935" s="89" t="s">
        <v>6314</v>
      </c>
      <c r="U2935" s="90" t="str">
        <f t="shared" si="657"/>
        <v>ok</v>
      </c>
      <c r="V2935" s="63" t="str">
        <f>INDEX(resources!F:F,MATCH(B2935,resources!B:B,0))</f>
        <v>special</v>
      </c>
      <c r="W2935" s="110">
        <f t="shared" si="658"/>
        <v>0</v>
      </c>
      <c r="X2935" s="110">
        <f t="shared" si="659"/>
        <v>0</v>
      </c>
      <c r="Y2935" s="110" t="str">
        <f t="shared" si="660"/>
        <v>transfer_purchase_raonly_na_CONFIDENTIAL</v>
      </c>
      <c r="Z2935" s="110">
        <f>IF(COUNTIFS($Y$2:Y2935,Y2935)=1,1,0)</f>
        <v>0</v>
      </c>
      <c r="AA2935" s="110">
        <f>SUM($Z$2:Z2935)*Z2935</f>
        <v>0</v>
      </c>
      <c r="AB2935" s="110">
        <f>COUNTIFS(resources!B:B,B2935)</f>
        <v>1</v>
      </c>
      <c r="AC2935" s="110">
        <f t="shared" si="661"/>
        <v>1</v>
      </c>
      <c r="AD2935" s="110">
        <f t="shared" si="662"/>
        <v>1</v>
      </c>
      <c r="AE2935" s="110">
        <f t="shared" si="663"/>
        <v>0</v>
      </c>
      <c r="AF2935" s="110">
        <f t="shared" si="664"/>
        <v>1</v>
      </c>
      <c r="AG2935" s="110">
        <f t="shared" si="665"/>
        <v>0</v>
      </c>
      <c r="AH2935" s="110">
        <f t="shared" si="666"/>
        <v>0</v>
      </c>
      <c r="AI2935" s="110">
        <f t="shared" si="667"/>
        <v>1</v>
      </c>
      <c r="AJ2935" s="100">
        <f>ROW()</f>
        <v>2935</v>
      </c>
      <c r="AK2935" s="100" t="e">
        <f>INDEX('BadRows RECART'!$C$2:$C$1207,MATCH(monthly_gwh_mw!AJ2935,'BadRows RECART'!$D$2:$D$1207,0))</f>
        <v>#N/A</v>
      </c>
    </row>
    <row r="2936" spans="1:37" ht="20">
      <c r="A2936" s="106" t="s">
        <v>3907</v>
      </c>
      <c r="B2936" s="106" t="s">
        <v>437</v>
      </c>
      <c r="C2936" s="106" t="s">
        <v>6313</v>
      </c>
      <c r="D2936" s="168">
        <v>2020</v>
      </c>
      <c r="E2936" s="168">
        <v>5</v>
      </c>
      <c r="F2936" s="169">
        <v>0</v>
      </c>
      <c r="G2936" s="212" t="s">
        <v>6314</v>
      </c>
      <c r="H2936" s="212" t="s">
        <v>6314</v>
      </c>
      <c r="I2936" s="106" t="s">
        <v>556</v>
      </c>
      <c r="K2936" s="83" t="s">
        <v>6314</v>
      </c>
      <c r="L2936" s="83" t="s">
        <v>6314</v>
      </c>
      <c r="M2936" s="45" t="str">
        <f>IF(
ISNA(INDEX(resources!E:E,MATCH(B2936,resources!B:B,0))),"fillme",
INDEX(resources!E:E,MATCH(B2936,resources!B:B,0)))</f>
        <v>transfer_purchase</v>
      </c>
      <c r="N2936" s="45">
        <v>1</v>
      </c>
      <c r="O2936" s="83" t="str">
        <f>IFERROR(INDEX(resources!K:K,MATCH(B2936,resources!B:B,0)),"fillme")</f>
        <v>unknown</v>
      </c>
      <c r="P2936" s="89" t="str">
        <f t="shared" si="655"/>
        <v>unknown_2020_5</v>
      </c>
      <c r="Q2936" s="87">
        <f>INDEX(elcc!G:G,MATCH(P2936,elcc!D:D,0))</f>
        <v>0</v>
      </c>
      <c r="R2936" s="89">
        <f t="shared" si="656"/>
        <v>1</v>
      </c>
      <c r="S2936" s="89" t="s">
        <v>6314</v>
      </c>
      <c r="T2936" s="89" t="s">
        <v>6314</v>
      </c>
      <c r="U2936" s="90" t="str">
        <f t="shared" si="657"/>
        <v>ok</v>
      </c>
      <c r="V2936" s="63" t="str">
        <f>INDEX(resources!F:F,MATCH(B2936,resources!B:B,0))</f>
        <v>special</v>
      </c>
      <c r="W2936" s="110">
        <f t="shared" si="658"/>
        <v>0</v>
      </c>
      <c r="X2936" s="110">
        <f t="shared" si="659"/>
        <v>0</v>
      </c>
      <c r="Y2936" s="110" t="str">
        <f t="shared" si="660"/>
        <v>transfer_purchase_raonly_na_CONFIDENTIAL</v>
      </c>
      <c r="Z2936" s="110">
        <f>IF(COUNTIFS($Y$2:Y2936,Y2936)=1,1,0)</f>
        <v>0</v>
      </c>
      <c r="AA2936" s="110">
        <f>SUM($Z$2:Z2936)*Z2936</f>
        <v>0</v>
      </c>
      <c r="AB2936" s="110">
        <f>COUNTIFS(resources!B:B,B2936)</f>
        <v>1</v>
      </c>
      <c r="AC2936" s="110">
        <f t="shared" si="661"/>
        <v>1</v>
      </c>
      <c r="AD2936" s="110">
        <f t="shared" si="662"/>
        <v>1</v>
      </c>
      <c r="AE2936" s="110">
        <f t="shared" si="663"/>
        <v>0</v>
      </c>
      <c r="AF2936" s="110">
        <f t="shared" si="664"/>
        <v>1</v>
      </c>
      <c r="AG2936" s="110">
        <f t="shared" si="665"/>
        <v>0</v>
      </c>
      <c r="AH2936" s="110">
        <f t="shared" si="666"/>
        <v>0</v>
      </c>
      <c r="AI2936" s="110">
        <f t="shared" si="667"/>
        <v>1</v>
      </c>
      <c r="AJ2936" s="100">
        <f>ROW()</f>
        <v>2936</v>
      </c>
      <c r="AK2936" s="100" t="e">
        <f>INDEX('BadRows RECART'!$C$2:$C$1207,MATCH(monthly_gwh_mw!AJ2936,'BadRows RECART'!$D$2:$D$1207,0))</f>
        <v>#N/A</v>
      </c>
    </row>
    <row r="2937" spans="1:37" ht="20">
      <c r="A2937" s="106" t="s">
        <v>3907</v>
      </c>
      <c r="B2937" s="106" t="s">
        <v>437</v>
      </c>
      <c r="C2937" s="106" t="s">
        <v>6313</v>
      </c>
      <c r="D2937" s="168">
        <v>2020</v>
      </c>
      <c r="E2937" s="168">
        <v>3</v>
      </c>
      <c r="F2937" s="169">
        <v>0</v>
      </c>
      <c r="G2937" s="212" t="s">
        <v>6314</v>
      </c>
      <c r="H2937" s="212" t="s">
        <v>6314</v>
      </c>
      <c r="I2937" s="106" t="s">
        <v>556</v>
      </c>
      <c r="K2937" s="83" t="s">
        <v>6314</v>
      </c>
      <c r="L2937" s="83" t="s">
        <v>6314</v>
      </c>
      <c r="M2937" s="45" t="str">
        <f>IF(
ISNA(INDEX(resources!E:E,MATCH(B2937,resources!B:B,0))),"fillme",
INDEX(resources!E:E,MATCH(B2937,resources!B:B,0)))</f>
        <v>transfer_purchase</v>
      </c>
      <c r="N2937" s="45">
        <v>1</v>
      </c>
      <c r="O2937" s="83" t="str">
        <f>IFERROR(INDEX(resources!K:K,MATCH(B2937,resources!B:B,0)),"fillme")</f>
        <v>unknown</v>
      </c>
      <c r="P2937" s="89" t="str">
        <f t="shared" si="655"/>
        <v>unknown_2020_3</v>
      </c>
      <c r="Q2937" s="87">
        <f>INDEX(elcc!G:G,MATCH(P2937,elcc!D:D,0))</f>
        <v>0</v>
      </c>
      <c r="R2937" s="89">
        <f t="shared" si="656"/>
        <v>1</v>
      </c>
      <c r="S2937" s="89" t="s">
        <v>6314</v>
      </c>
      <c r="T2937" s="89" t="s">
        <v>6314</v>
      </c>
      <c r="U2937" s="90" t="str">
        <f t="shared" si="657"/>
        <v>ok</v>
      </c>
      <c r="V2937" s="63" t="str">
        <f>INDEX(resources!F:F,MATCH(B2937,resources!B:B,0))</f>
        <v>special</v>
      </c>
      <c r="W2937" s="110">
        <f t="shared" si="658"/>
        <v>0</v>
      </c>
      <c r="X2937" s="110">
        <f t="shared" si="659"/>
        <v>0</v>
      </c>
      <c r="Y2937" s="110" t="str">
        <f t="shared" si="660"/>
        <v>transfer_purchase_raonly_na_CONFIDENTIAL</v>
      </c>
      <c r="Z2937" s="110">
        <f>IF(COUNTIFS($Y$2:Y2937,Y2937)=1,1,0)</f>
        <v>0</v>
      </c>
      <c r="AA2937" s="110">
        <f>SUM($Z$2:Z2937)*Z2937</f>
        <v>0</v>
      </c>
      <c r="AB2937" s="110">
        <f>COUNTIFS(resources!B:B,B2937)</f>
        <v>1</v>
      </c>
      <c r="AC2937" s="110">
        <f t="shared" si="661"/>
        <v>1</v>
      </c>
      <c r="AD2937" s="110">
        <f t="shared" si="662"/>
        <v>1</v>
      </c>
      <c r="AE2937" s="110">
        <f t="shared" si="663"/>
        <v>0</v>
      </c>
      <c r="AF2937" s="110">
        <f t="shared" si="664"/>
        <v>1</v>
      </c>
      <c r="AG2937" s="110">
        <f t="shared" si="665"/>
        <v>0</v>
      </c>
      <c r="AH2937" s="110">
        <f t="shared" si="666"/>
        <v>0</v>
      </c>
      <c r="AI2937" s="110">
        <f t="shared" si="667"/>
        <v>1</v>
      </c>
      <c r="AJ2937" s="100">
        <f>ROW()</f>
        <v>2937</v>
      </c>
      <c r="AK2937" s="100" t="e">
        <f>INDEX('BadRows RECART'!$C$2:$C$1207,MATCH(monthly_gwh_mw!AJ2937,'BadRows RECART'!$D$2:$D$1207,0))</f>
        <v>#N/A</v>
      </c>
    </row>
    <row r="2938" spans="1:37" ht="20">
      <c r="A2938" s="106" t="s">
        <v>3907</v>
      </c>
      <c r="B2938" s="106" t="s">
        <v>437</v>
      </c>
      <c r="C2938" s="106" t="s">
        <v>6313</v>
      </c>
      <c r="D2938" s="168">
        <v>2020</v>
      </c>
      <c r="E2938" s="168">
        <v>4</v>
      </c>
      <c r="F2938" s="169">
        <v>0</v>
      </c>
      <c r="G2938" s="212" t="s">
        <v>6314</v>
      </c>
      <c r="H2938" s="212" t="s">
        <v>6314</v>
      </c>
      <c r="I2938" s="106" t="s">
        <v>556</v>
      </c>
      <c r="K2938" s="83" t="s">
        <v>6314</v>
      </c>
      <c r="L2938" s="83" t="s">
        <v>6314</v>
      </c>
      <c r="M2938" s="45" t="str">
        <f>IF(
ISNA(INDEX(resources!E:E,MATCH(B2938,resources!B:B,0))),"fillme",
INDEX(resources!E:E,MATCH(B2938,resources!B:B,0)))</f>
        <v>transfer_purchase</v>
      </c>
      <c r="N2938" s="45">
        <v>1</v>
      </c>
      <c r="O2938" s="83" t="str">
        <f>IFERROR(INDEX(resources!K:K,MATCH(B2938,resources!B:B,0)),"fillme")</f>
        <v>unknown</v>
      </c>
      <c r="P2938" s="89" t="str">
        <f t="shared" si="655"/>
        <v>unknown_2020_4</v>
      </c>
      <c r="Q2938" s="87">
        <f>INDEX(elcc!G:G,MATCH(P2938,elcc!D:D,0))</f>
        <v>0</v>
      </c>
      <c r="R2938" s="89">
        <f t="shared" si="656"/>
        <v>1</v>
      </c>
      <c r="S2938" s="89" t="s">
        <v>6314</v>
      </c>
      <c r="T2938" s="89" t="s">
        <v>6314</v>
      </c>
      <c r="U2938" s="90" t="str">
        <f t="shared" si="657"/>
        <v>ok</v>
      </c>
      <c r="V2938" s="63" t="str">
        <f>INDEX(resources!F:F,MATCH(B2938,resources!B:B,0))</f>
        <v>special</v>
      </c>
      <c r="W2938" s="110">
        <f t="shared" si="658"/>
        <v>0</v>
      </c>
      <c r="X2938" s="110">
        <f t="shared" si="659"/>
        <v>0</v>
      </c>
      <c r="Y2938" s="110" t="str">
        <f t="shared" si="660"/>
        <v>transfer_purchase_raonly_na_CONFIDENTIAL</v>
      </c>
      <c r="Z2938" s="110">
        <f>IF(COUNTIFS($Y$2:Y2938,Y2938)=1,1,0)</f>
        <v>0</v>
      </c>
      <c r="AA2938" s="110">
        <f>SUM($Z$2:Z2938)*Z2938</f>
        <v>0</v>
      </c>
      <c r="AB2938" s="110">
        <f>COUNTIFS(resources!B:B,B2938)</f>
        <v>1</v>
      </c>
      <c r="AC2938" s="110">
        <f t="shared" si="661"/>
        <v>1</v>
      </c>
      <c r="AD2938" s="110">
        <f t="shared" si="662"/>
        <v>1</v>
      </c>
      <c r="AE2938" s="110">
        <f t="shared" si="663"/>
        <v>0</v>
      </c>
      <c r="AF2938" s="110">
        <f t="shared" si="664"/>
        <v>1</v>
      </c>
      <c r="AG2938" s="110">
        <f t="shared" si="665"/>
        <v>0</v>
      </c>
      <c r="AH2938" s="110">
        <f t="shared" si="666"/>
        <v>0</v>
      </c>
      <c r="AI2938" s="110">
        <f t="shared" si="667"/>
        <v>1</v>
      </c>
      <c r="AJ2938" s="100">
        <f>ROW()</f>
        <v>2938</v>
      </c>
      <c r="AK2938" s="100" t="e">
        <f>INDEX('BadRows RECART'!$C$2:$C$1207,MATCH(monthly_gwh_mw!AJ2938,'BadRows RECART'!$D$2:$D$1207,0))</f>
        <v>#N/A</v>
      </c>
    </row>
    <row r="2939" spans="1:37" ht="20">
      <c r="A2939" s="106" t="s">
        <v>3907</v>
      </c>
      <c r="B2939" s="106" t="s">
        <v>437</v>
      </c>
      <c r="C2939" s="106" t="s">
        <v>6313</v>
      </c>
      <c r="D2939" s="168">
        <v>2020</v>
      </c>
      <c r="E2939" s="168">
        <v>10</v>
      </c>
      <c r="F2939" s="169">
        <v>0</v>
      </c>
      <c r="G2939" s="212" t="s">
        <v>6314</v>
      </c>
      <c r="H2939" s="212" t="s">
        <v>6314</v>
      </c>
      <c r="I2939" s="106" t="s">
        <v>556</v>
      </c>
      <c r="K2939" s="83" t="s">
        <v>6314</v>
      </c>
      <c r="L2939" s="83" t="s">
        <v>6314</v>
      </c>
      <c r="M2939" s="45" t="str">
        <f>IF(
ISNA(INDEX(resources!E:E,MATCH(B2939,resources!B:B,0))),"fillme",
INDEX(resources!E:E,MATCH(B2939,resources!B:B,0)))</f>
        <v>transfer_purchase</v>
      </c>
      <c r="N2939" s="45">
        <v>1</v>
      </c>
      <c r="O2939" s="83" t="str">
        <f>IFERROR(INDEX(resources!K:K,MATCH(B2939,resources!B:B,0)),"fillme")</f>
        <v>unknown</v>
      </c>
      <c r="P2939" s="89" t="str">
        <f t="shared" si="655"/>
        <v>unknown_2020_10</v>
      </c>
      <c r="Q2939" s="87">
        <f>INDEX(elcc!G:G,MATCH(P2939,elcc!D:D,0))</f>
        <v>0</v>
      </c>
      <c r="R2939" s="89">
        <f t="shared" si="656"/>
        <v>1</v>
      </c>
      <c r="S2939" s="89" t="s">
        <v>6314</v>
      </c>
      <c r="T2939" s="89" t="s">
        <v>6314</v>
      </c>
      <c r="U2939" s="90" t="str">
        <f t="shared" si="657"/>
        <v>ok</v>
      </c>
      <c r="V2939" s="63" t="str">
        <f>INDEX(resources!F:F,MATCH(B2939,resources!B:B,0))</f>
        <v>special</v>
      </c>
      <c r="W2939" s="110">
        <f t="shared" si="658"/>
        <v>0</v>
      </c>
      <c r="X2939" s="110">
        <f t="shared" si="659"/>
        <v>0</v>
      </c>
      <c r="Y2939" s="110" t="str">
        <f t="shared" si="660"/>
        <v>transfer_purchase_raonly_na_CONFIDENTIAL</v>
      </c>
      <c r="Z2939" s="110">
        <f>IF(COUNTIFS($Y$2:Y2939,Y2939)=1,1,0)</f>
        <v>0</v>
      </c>
      <c r="AA2939" s="110">
        <f>SUM($Z$2:Z2939)*Z2939</f>
        <v>0</v>
      </c>
      <c r="AB2939" s="110">
        <f>COUNTIFS(resources!B:B,B2939)</f>
        <v>1</v>
      </c>
      <c r="AC2939" s="110">
        <f t="shared" si="661"/>
        <v>1</v>
      </c>
      <c r="AD2939" s="110">
        <f t="shared" si="662"/>
        <v>1</v>
      </c>
      <c r="AE2939" s="110">
        <f t="shared" si="663"/>
        <v>0</v>
      </c>
      <c r="AF2939" s="110">
        <f t="shared" si="664"/>
        <v>1</v>
      </c>
      <c r="AG2939" s="110">
        <f t="shared" si="665"/>
        <v>0</v>
      </c>
      <c r="AH2939" s="110">
        <f t="shared" si="666"/>
        <v>0</v>
      </c>
      <c r="AI2939" s="110">
        <f t="shared" si="667"/>
        <v>1</v>
      </c>
      <c r="AJ2939" s="100">
        <f>ROW()</f>
        <v>2939</v>
      </c>
      <c r="AK2939" s="100" t="e">
        <f>INDEX('BadRows RECART'!$C$2:$C$1207,MATCH(monthly_gwh_mw!AJ2939,'BadRows RECART'!$D$2:$D$1207,0))</f>
        <v>#N/A</v>
      </c>
    </row>
    <row r="2940" spans="1:37" ht="20">
      <c r="A2940" s="106" t="s">
        <v>3907</v>
      </c>
      <c r="B2940" s="106" t="s">
        <v>440</v>
      </c>
      <c r="C2940" s="106" t="s">
        <v>6313</v>
      </c>
      <c r="D2940" s="168">
        <v>2020</v>
      </c>
      <c r="E2940" s="168">
        <v>1</v>
      </c>
      <c r="F2940" s="169">
        <v>0</v>
      </c>
      <c r="G2940" s="212" t="s">
        <v>6314</v>
      </c>
      <c r="H2940" s="212" t="s">
        <v>6314</v>
      </c>
      <c r="I2940" s="106" t="s">
        <v>556</v>
      </c>
      <c r="K2940" s="83" t="s">
        <v>6314</v>
      </c>
      <c r="L2940" s="83" t="s">
        <v>6314</v>
      </c>
      <c r="M2940" s="45" t="str">
        <f>IF(
ISNA(INDEX(resources!E:E,MATCH(B2940,resources!B:B,0))),"fillme",
INDEX(resources!E:E,MATCH(B2940,resources!B:B,0)))</f>
        <v>transfer_sale</v>
      </c>
      <c r="N2940" s="45">
        <v>1</v>
      </c>
      <c r="O2940" s="83" t="str">
        <f>IFERROR(INDEX(resources!K:K,MATCH(B2940,resources!B:B,0)),"fillme")</f>
        <v>unknown</v>
      </c>
      <c r="P2940" s="89" t="str">
        <f t="shared" si="655"/>
        <v>unknown_2020_1</v>
      </c>
      <c r="Q2940" s="87">
        <f>INDEX(elcc!G:G,MATCH(P2940,elcc!D:D,0))</f>
        <v>0</v>
      </c>
      <c r="R2940" s="89">
        <f t="shared" si="656"/>
        <v>1</v>
      </c>
      <c r="S2940" s="89" t="s">
        <v>6314</v>
      </c>
      <c r="T2940" s="89" t="s">
        <v>6314</v>
      </c>
      <c r="U2940" s="90" t="str">
        <f t="shared" si="657"/>
        <v>ok</v>
      </c>
      <c r="V2940" s="63" t="str">
        <f>INDEX(resources!F:F,MATCH(B2940,resources!B:B,0))</f>
        <v>special</v>
      </c>
      <c r="W2940" s="110">
        <f t="shared" si="658"/>
        <v>0</v>
      </c>
      <c r="X2940" s="110">
        <f t="shared" si="659"/>
        <v>0</v>
      </c>
      <c r="Y2940" s="110" t="str">
        <f t="shared" si="660"/>
        <v>transfer_sale_raonly_na_CONFIDENTIAL</v>
      </c>
      <c r="Z2940" s="110">
        <f>IF(COUNTIFS($Y$2:Y2940,Y2940)=1,1,0)</f>
        <v>0</v>
      </c>
      <c r="AA2940" s="110">
        <f>SUM($Z$2:Z2940)*Z2940</f>
        <v>0</v>
      </c>
      <c r="AB2940" s="110">
        <f>COUNTIFS(resources!B:B,B2940)</f>
        <v>1</v>
      </c>
      <c r="AC2940" s="110">
        <f t="shared" si="661"/>
        <v>1</v>
      </c>
      <c r="AD2940" s="110">
        <f t="shared" si="662"/>
        <v>1</v>
      </c>
      <c r="AE2940" s="110">
        <f t="shared" si="663"/>
        <v>0</v>
      </c>
      <c r="AF2940" s="110">
        <f t="shared" si="664"/>
        <v>1</v>
      </c>
      <c r="AG2940" s="110">
        <f t="shared" si="665"/>
        <v>0</v>
      </c>
      <c r="AH2940" s="110">
        <f t="shared" si="666"/>
        <v>0</v>
      </c>
      <c r="AI2940" s="110">
        <f t="shared" si="667"/>
        <v>1</v>
      </c>
      <c r="AJ2940" s="100">
        <f>ROW()</f>
        <v>2940</v>
      </c>
      <c r="AK2940" s="100" t="e">
        <f>INDEX('BadRows RECART'!$C$2:$C$1207,MATCH(monthly_gwh_mw!AJ2940,'BadRows RECART'!$D$2:$D$1207,0))</f>
        <v>#N/A</v>
      </c>
    </row>
    <row r="2941" spans="1:37" ht="20">
      <c r="A2941" s="106" t="s">
        <v>3907</v>
      </c>
      <c r="B2941" s="106" t="s">
        <v>440</v>
      </c>
      <c r="C2941" s="106" t="s">
        <v>6313</v>
      </c>
      <c r="D2941" s="168">
        <v>2020</v>
      </c>
      <c r="E2941" s="168">
        <v>2</v>
      </c>
      <c r="F2941" s="169">
        <v>0</v>
      </c>
      <c r="G2941" s="212" t="s">
        <v>6314</v>
      </c>
      <c r="H2941" s="212" t="s">
        <v>6314</v>
      </c>
      <c r="I2941" s="106" t="s">
        <v>556</v>
      </c>
      <c r="K2941" s="83" t="s">
        <v>6314</v>
      </c>
      <c r="L2941" s="83" t="s">
        <v>6314</v>
      </c>
      <c r="M2941" s="45" t="str">
        <f>IF(
ISNA(INDEX(resources!E:E,MATCH(B2941,resources!B:B,0))),"fillme",
INDEX(resources!E:E,MATCH(B2941,resources!B:B,0)))</f>
        <v>transfer_sale</v>
      </c>
      <c r="N2941" s="45">
        <v>1</v>
      </c>
      <c r="O2941" s="83" t="str">
        <f>IFERROR(INDEX(resources!K:K,MATCH(B2941,resources!B:B,0)),"fillme")</f>
        <v>unknown</v>
      </c>
      <c r="P2941" s="89" t="str">
        <f t="shared" si="655"/>
        <v>unknown_2020_2</v>
      </c>
      <c r="Q2941" s="87">
        <f>INDEX(elcc!G:G,MATCH(P2941,elcc!D:D,0))</f>
        <v>0</v>
      </c>
      <c r="R2941" s="89">
        <f t="shared" si="656"/>
        <v>1</v>
      </c>
      <c r="S2941" s="89" t="s">
        <v>6314</v>
      </c>
      <c r="T2941" s="89" t="s">
        <v>6314</v>
      </c>
      <c r="U2941" s="90" t="str">
        <f t="shared" si="657"/>
        <v>ok</v>
      </c>
      <c r="V2941" s="63" t="str">
        <f>INDEX(resources!F:F,MATCH(B2941,resources!B:B,0))</f>
        <v>special</v>
      </c>
      <c r="W2941" s="110">
        <f t="shared" si="658"/>
        <v>0</v>
      </c>
      <c r="X2941" s="110">
        <f t="shared" si="659"/>
        <v>0</v>
      </c>
      <c r="Y2941" s="110" t="str">
        <f t="shared" si="660"/>
        <v>transfer_sale_raonly_na_CONFIDENTIAL</v>
      </c>
      <c r="Z2941" s="110">
        <f>IF(COUNTIFS($Y$2:Y2941,Y2941)=1,1,0)</f>
        <v>0</v>
      </c>
      <c r="AA2941" s="110">
        <f>SUM($Z$2:Z2941)*Z2941</f>
        <v>0</v>
      </c>
      <c r="AB2941" s="110">
        <f>COUNTIFS(resources!B:B,B2941)</f>
        <v>1</v>
      </c>
      <c r="AC2941" s="110">
        <f t="shared" si="661"/>
        <v>1</v>
      </c>
      <c r="AD2941" s="110">
        <f t="shared" si="662"/>
        <v>1</v>
      </c>
      <c r="AE2941" s="110">
        <f t="shared" si="663"/>
        <v>0</v>
      </c>
      <c r="AF2941" s="110">
        <f t="shared" si="664"/>
        <v>1</v>
      </c>
      <c r="AG2941" s="110">
        <f t="shared" si="665"/>
        <v>0</v>
      </c>
      <c r="AH2941" s="110">
        <f t="shared" si="666"/>
        <v>0</v>
      </c>
      <c r="AI2941" s="110">
        <f t="shared" si="667"/>
        <v>1</v>
      </c>
      <c r="AJ2941" s="100">
        <f>ROW()</f>
        <v>2941</v>
      </c>
      <c r="AK2941" s="100" t="e">
        <f>INDEX('BadRows RECART'!$C$2:$C$1207,MATCH(monthly_gwh_mw!AJ2941,'BadRows RECART'!$D$2:$D$1207,0))</f>
        <v>#N/A</v>
      </c>
    </row>
    <row r="2942" spans="1:37" ht="20">
      <c r="A2942" s="106" t="s">
        <v>3907</v>
      </c>
      <c r="B2942" s="106" t="s">
        <v>440</v>
      </c>
      <c r="C2942" s="106" t="s">
        <v>6313</v>
      </c>
      <c r="D2942" s="168">
        <v>2020</v>
      </c>
      <c r="E2942" s="168">
        <v>3</v>
      </c>
      <c r="F2942" s="169">
        <v>0</v>
      </c>
      <c r="G2942" s="212" t="s">
        <v>6314</v>
      </c>
      <c r="H2942" s="212" t="s">
        <v>6314</v>
      </c>
      <c r="I2942" s="106" t="s">
        <v>556</v>
      </c>
      <c r="K2942" s="83" t="s">
        <v>6314</v>
      </c>
      <c r="L2942" s="83" t="s">
        <v>6314</v>
      </c>
      <c r="M2942" s="45" t="str">
        <f>IF(
ISNA(INDEX(resources!E:E,MATCH(B2942,resources!B:B,0))),"fillme",
INDEX(resources!E:E,MATCH(B2942,resources!B:B,0)))</f>
        <v>transfer_sale</v>
      </c>
      <c r="N2942" s="45">
        <v>1</v>
      </c>
      <c r="O2942" s="83" t="str">
        <f>IFERROR(INDEX(resources!K:K,MATCH(B2942,resources!B:B,0)),"fillme")</f>
        <v>unknown</v>
      </c>
      <c r="P2942" s="89" t="str">
        <f t="shared" si="655"/>
        <v>unknown_2020_3</v>
      </c>
      <c r="Q2942" s="87">
        <f>INDEX(elcc!G:G,MATCH(P2942,elcc!D:D,0))</f>
        <v>0</v>
      </c>
      <c r="R2942" s="89">
        <f t="shared" si="656"/>
        <v>1</v>
      </c>
      <c r="S2942" s="89" t="s">
        <v>6314</v>
      </c>
      <c r="T2942" s="89" t="s">
        <v>6314</v>
      </c>
      <c r="U2942" s="90" t="str">
        <f t="shared" si="657"/>
        <v>ok</v>
      </c>
      <c r="V2942" s="63" t="str">
        <f>INDEX(resources!F:F,MATCH(B2942,resources!B:B,0))</f>
        <v>special</v>
      </c>
      <c r="W2942" s="110">
        <f t="shared" si="658"/>
        <v>0</v>
      </c>
      <c r="X2942" s="110">
        <f t="shared" si="659"/>
        <v>0</v>
      </c>
      <c r="Y2942" s="110" t="str">
        <f t="shared" si="660"/>
        <v>transfer_sale_raonly_na_CONFIDENTIAL</v>
      </c>
      <c r="Z2942" s="110">
        <f>IF(COUNTIFS($Y$2:Y2942,Y2942)=1,1,0)</f>
        <v>0</v>
      </c>
      <c r="AA2942" s="110">
        <f>SUM($Z$2:Z2942)*Z2942</f>
        <v>0</v>
      </c>
      <c r="AB2942" s="110">
        <f>COUNTIFS(resources!B:B,B2942)</f>
        <v>1</v>
      </c>
      <c r="AC2942" s="110">
        <f t="shared" si="661"/>
        <v>1</v>
      </c>
      <c r="AD2942" s="110">
        <f t="shared" si="662"/>
        <v>1</v>
      </c>
      <c r="AE2942" s="110">
        <f t="shared" si="663"/>
        <v>0</v>
      </c>
      <c r="AF2942" s="110">
        <f t="shared" si="664"/>
        <v>1</v>
      </c>
      <c r="AG2942" s="110">
        <f t="shared" si="665"/>
        <v>0</v>
      </c>
      <c r="AH2942" s="110">
        <f t="shared" si="666"/>
        <v>0</v>
      </c>
      <c r="AI2942" s="110">
        <f t="shared" si="667"/>
        <v>1</v>
      </c>
      <c r="AJ2942" s="100">
        <f>ROW()</f>
        <v>2942</v>
      </c>
      <c r="AK2942" s="100" t="e">
        <f>INDEX('BadRows RECART'!$C$2:$C$1207,MATCH(monthly_gwh_mw!AJ2942,'BadRows RECART'!$D$2:$D$1207,0))</f>
        <v>#N/A</v>
      </c>
    </row>
    <row r="2943" spans="1:37" ht="20">
      <c r="A2943" s="106" t="s">
        <v>3907</v>
      </c>
      <c r="B2943" s="106" t="s">
        <v>440</v>
      </c>
      <c r="C2943" s="106" t="s">
        <v>6313</v>
      </c>
      <c r="D2943" s="168">
        <v>2020</v>
      </c>
      <c r="E2943" s="168">
        <v>4</v>
      </c>
      <c r="F2943" s="169">
        <v>0</v>
      </c>
      <c r="G2943" s="212" t="s">
        <v>6314</v>
      </c>
      <c r="H2943" s="212" t="s">
        <v>6314</v>
      </c>
      <c r="I2943" s="106" t="s">
        <v>556</v>
      </c>
      <c r="K2943" s="83" t="s">
        <v>6314</v>
      </c>
      <c r="L2943" s="83" t="s">
        <v>6314</v>
      </c>
      <c r="M2943" s="45" t="str">
        <f>IF(
ISNA(INDEX(resources!E:E,MATCH(B2943,resources!B:B,0))),"fillme",
INDEX(resources!E:E,MATCH(B2943,resources!B:B,0)))</f>
        <v>transfer_sale</v>
      </c>
      <c r="N2943" s="45">
        <v>1</v>
      </c>
      <c r="O2943" s="83" t="str">
        <f>IFERROR(INDEX(resources!K:K,MATCH(B2943,resources!B:B,0)),"fillme")</f>
        <v>unknown</v>
      </c>
      <c r="P2943" s="89" t="str">
        <f t="shared" si="655"/>
        <v>unknown_2020_4</v>
      </c>
      <c r="Q2943" s="87">
        <f>INDEX(elcc!G:G,MATCH(P2943,elcc!D:D,0))</f>
        <v>0</v>
      </c>
      <c r="R2943" s="89">
        <f t="shared" si="656"/>
        <v>1</v>
      </c>
      <c r="S2943" s="89" t="s">
        <v>6314</v>
      </c>
      <c r="T2943" s="89" t="s">
        <v>6314</v>
      </c>
      <c r="U2943" s="90" t="str">
        <f t="shared" si="657"/>
        <v>ok</v>
      </c>
      <c r="V2943" s="63" t="str">
        <f>INDEX(resources!F:F,MATCH(B2943,resources!B:B,0))</f>
        <v>special</v>
      </c>
      <c r="W2943" s="110">
        <f t="shared" si="658"/>
        <v>0</v>
      </c>
      <c r="X2943" s="110">
        <f t="shared" si="659"/>
        <v>0</v>
      </c>
      <c r="Y2943" s="110" t="str">
        <f t="shared" si="660"/>
        <v>transfer_sale_raonly_na_CONFIDENTIAL</v>
      </c>
      <c r="Z2943" s="110">
        <f>IF(COUNTIFS($Y$2:Y2943,Y2943)=1,1,0)</f>
        <v>0</v>
      </c>
      <c r="AA2943" s="110">
        <f>SUM($Z$2:Z2943)*Z2943</f>
        <v>0</v>
      </c>
      <c r="AB2943" s="110">
        <f>COUNTIFS(resources!B:B,B2943)</f>
        <v>1</v>
      </c>
      <c r="AC2943" s="110">
        <f t="shared" si="661"/>
        <v>1</v>
      </c>
      <c r="AD2943" s="110">
        <f t="shared" si="662"/>
        <v>1</v>
      </c>
      <c r="AE2943" s="110">
        <f t="shared" si="663"/>
        <v>0</v>
      </c>
      <c r="AF2943" s="110">
        <f t="shared" si="664"/>
        <v>1</v>
      </c>
      <c r="AG2943" s="110">
        <f t="shared" si="665"/>
        <v>0</v>
      </c>
      <c r="AH2943" s="110">
        <f t="shared" si="666"/>
        <v>0</v>
      </c>
      <c r="AI2943" s="110">
        <f t="shared" si="667"/>
        <v>1</v>
      </c>
      <c r="AJ2943" s="100">
        <f>ROW()</f>
        <v>2943</v>
      </c>
      <c r="AK2943" s="100" t="e">
        <f>INDEX('BadRows RECART'!$C$2:$C$1207,MATCH(monthly_gwh_mw!AJ2943,'BadRows RECART'!$D$2:$D$1207,0))</f>
        <v>#N/A</v>
      </c>
    </row>
    <row r="2944" spans="1:37" ht="20">
      <c r="A2944" s="106" t="s">
        <v>3907</v>
      </c>
      <c r="B2944" s="106" t="s">
        <v>440</v>
      </c>
      <c r="C2944" s="106" t="s">
        <v>6313</v>
      </c>
      <c r="D2944" s="168">
        <v>2020</v>
      </c>
      <c r="E2944" s="168">
        <v>5</v>
      </c>
      <c r="F2944" s="169">
        <v>0</v>
      </c>
      <c r="G2944" s="212" t="s">
        <v>6314</v>
      </c>
      <c r="H2944" s="212" t="s">
        <v>6314</v>
      </c>
      <c r="I2944" s="106" t="s">
        <v>556</v>
      </c>
      <c r="K2944" s="83" t="s">
        <v>6314</v>
      </c>
      <c r="L2944" s="83" t="s">
        <v>6314</v>
      </c>
      <c r="M2944" s="45" t="str">
        <f>IF(
ISNA(INDEX(resources!E:E,MATCH(B2944,resources!B:B,0))),"fillme",
INDEX(resources!E:E,MATCH(B2944,resources!B:B,0)))</f>
        <v>transfer_sale</v>
      </c>
      <c r="N2944" s="45">
        <v>1</v>
      </c>
      <c r="O2944" s="83" t="str">
        <f>IFERROR(INDEX(resources!K:K,MATCH(B2944,resources!B:B,0)),"fillme")</f>
        <v>unknown</v>
      </c>
      <c r="P2944" s="89" t="str">
        <f t="shared" si="655"/>
        <v>unknown_2020_5</v>
      </c>
      <c r="Q2944" s="87">
        <f>INDEX(elcc!G:G,MATCH(P2944,elcc!D:D,0))</f>
        <v>0</v>
      </c>
      <c r="R2944" s="89">
        <f t="shared" si="656"/>
        <v>1</v>
      </c>
      <c r="S2944" s="89" t="s">
        <v>6314</v>
      </c>
      <c r="T2944" s="89" t="s">
        <v>6314</v>
      </c>
      <c r="U2944" s="90" t="str">
        <f t="shared" si="657"/>
        <v>ok</v>
      </c>
      <c r="V2944" s="63" t="str">
        <f>INDEX(resources!F:F,MATCH(B2944,resources!B:B,0))</f>
        <v>special</v>
      </c>
      <c r="W2944" s="110">
        <f t="shared" si="658"/>
        <v>0</v>
      </c>
      <c r="X2944" s="110">
        <f t="shared" si="659"/>
        <v>0</v>
      </c>
      <c r="Y2944" s="110" t="str">
        <f t="shared" si="660"/>
        <v>transfer_sale_raonly_na_CONFIDENTIAL</v>
      </c>
      <c r="Z2944" s="110">
        <f>IF(COUNTIFS($Y$2:Y2944,Y2944)=1,1,0)</f>
        <v>0</v>
      </c>
      <c r="AA2944" s="110">
        <f>SUM($Z$2:Z2944)*Z2944</f>
        <v>0</v>
      </c>
      <c r="AB2944" s="110">
        <f>COUNTIFS(resources!B:B,B2944)</f>
        <v>1</v>
      </c>
      <c r="AC2944" s="110">
        <f t="shared" si="661"/>
        <v>1</v>
      </c>
      <c r="AD2944" s="110">
        <f t="shared" si="662"/>
        <v>1</v>
      </c>
      <c r="AE2944" s="110">
        <f t="shared" si="663"/>
        <v>0</v>
      </c>
      <c r="AF2944" s="110">
        <f t="shared" si="664"/>
        <v>1</v>
      </c>
      <c r="AG2944" s="110">
        <f t="shared" si="665"/>
        <v>0</v>
      </c>
      <c r="AH2944" s="110">
        <f t="shared" si="666"/>
        <v>0</v>
      </c>
      <c r="AI2944" s="110">
        <f t="shared" si="667"/>
        <v>1</v>
      </c>
      <c r="AJ2944" s="100">
        <f>ROW()</f>
        <v>2944</v>
      </c>
      <c r="AK2944" s="100" t="e">
        <f>INDEX('BadRows RECART'!$C$2:$C$1207,MATCH(monthly_gwh_mw!AJ2944,'BadRows RECART'!$D$2:$D$1207,0))</f>
        <v>#N/A</v>
      </c>
    </row>
    <row r="2945" spans="1:37" ht="20">
      <c r="A2945" s="106" t="s">
        <v>3907</v>
      </c>
      <c r="B2945" s="106" t="s">
        <v>440</v>
      </c>
      <c r="C2945" s="106" t="s">
        <v>6313</v>
      </c>
      <c r="D2945" s="168">
        <v>2020</v>
      </c>
      <c r="E2945" s="168">
        <v>6</v>
      </c>
      <c r="F2945" s="169">
        <v>0</v>
      </c>
      <c r="G2945" s="212" t="s">
        <v>6314</v>
      </c>
      <c r="H2945" s="212" t="s">
        <v>6314</v>
      </c>
      <c r="I2945" s="106" t="s">
        <v>556</v>
      </c>
      <c r="K2945" s="83" t="s">
        <v>6314</v>
      </c>
      <c r="L2945" s="83" t="s">
        <v>6314</v>
      </c>
      <c r="M2945" s="45" t="str">
        <f>IF(
ISNA(INDEX(resources!E:E,MATCH(B2945,resources!B:B,0))),"fillme",
INDEX(resources!E:E,MATCH(B2945,resources!B:B,0)))</f>
        <v>transfer_sale</v>
      </c>
      <c r="N2945" s="45">
        <v>1</v>
      </c>
      <c r="O2945" s="83" t="str">
        <f>IFERROR(INDEX(resources!K:K,MATCH(B2945,resources!B:B,0)),"fillme")</f>
        <v>unknown</v>
      </c>
      <c r="P2945" s="89" t="str">
        <f t="shared" si="655"/>
        <v>unknown_2020_6</v>
      </c>
      <c r="Q2945" s="87">
        <f>INDEX(elcc!G:G,MATCH(P2945,elcc!D:D,0))</f>
        <v>0</v>
      </c>
      <c r="R2945" s="89">
        <f t="shared" si="656"/>
        <v>1</v>
      </c>
      <c r="S2945" s="89" t="s">
        <v>6314</v>
      </c>
      <c r="T2945" s="89" t="s">
        <v>6314</v>
      </c>
      <c r="U2945" s="90" t="str">
        <f t="shared" si="657"/>
        <v>ok</v>
      </c>
      <c r="V2945" s="63" t="str">
        <f>INDEX(resources!F:F,MATCH(B2945,resources!B:B,0))</f>
        <v>special</v>
      </c>
      <c r="W2945" s="110">
        <f t="shared" si="658"/>
        <v>0</v>
      </c>
      <c r="X2945" s="110">
        <f t="shared" si="659"/>
        <v>0</v>
      </c>
      <c r="Y2945" s="110" t="str">
        <f t="shared" si="660"/>
        <v>transfer_sale_raonly_na_CONFIDENTIAL</v>
      </c>
      <c r="Z2945" s="110">
        <f>IF(COUNTIFS($Y$2:Y2945,Y2945)=1,1,0)</f>
        <v>0</v>
      </c>
      <c r="AA2945" s="110">
        <f>SUM($Z$2:Z2945)*Z2945</f>
        <v>0</v>
      </c>
      <c r="AB2945" s="110">
        <f>COUNTIFS(resources!B:B,B2945)</f>
        <v>1</v>
      </c>
      <c r="AC2945" s="110">
        <f t="shared" si="661"/>
        <v>1</v>
      </c>
      <c r="AD2945" s="110">
        <f t="shared" si="662"/>
        <v>1</v>
      </c>
      <c r="AE2945" s="110">
        <f t="shared" si="663"/>
        <v>0</v>
      </c>
      <c r="AF2945" s="110">
        <f t="shared" si="664"/>
        <v>1</v>
      </c>
      <c r="AG2945" s="110">
        <f t="shared" si="665"/>
        <v>0</v>
      </c>
      <c r="AH2945" s="110">
        <f t="shared" si="666"/>
        <v>0</v>
      </c>
      <c r="AI2945" s="110">
        <f t="shared" si="667"/>
        <v>1</v>
      </c>
      <c r="AJ2945" s="100">
        <f>ROW()</f>
        <v>2945</v>
      </c>
      <c r="AK2945" s="100" t="e">
        <f>INDEX('BadRows RECART'!$C$2:$C$1207,MATCH(monthly_gwh_mw!AJ2945,'BadRows RECART'!$D$2:$D$1207,0))</f>
        <v>#N/A</v>
      </c>
    </row>
    <row r="2946" spans="1:37" ht="20">
      <c r="A2946" s="106" t="s">
        <v>3907</v>
      </c>
      <c r="B2946" s="106" t="s">
        <v>440</v>
      </c>
      <c r="C2946" s="106" t="s">
        <v>6313</v>
      </c>
      <c r="D2946" s="168">
        <v>2020</v>
      </c>
      <c r="E2946" s="168">
        <v>7</v>
      </c>
      <c r="F2946" s="169">
        <v>0</v>
      </c>
      <c r="G2946" s="212" t="s">
        <v>6314</v>
      </c>
      <c r="H2946" s="212" t="s">
        <v>6314</v>
      </c>
      <c r="I2946" s="106" t="s">
        <v>556</v>
      </c>
      <c r="K2946" s="83" t="s">
        <v>6314</v>
      </c>
      <c r="L2946" s="83" t="s">
        <v>6314</v>
      </c>
      <c r="M2946" s="45" t="str">
        <f>IF(
ISNA(INDEX(resources!E:E,MATCH(B2946,resources!B:B,0))),"fillme",
INDEX(resources!E:E,MATCH(B2946,resources!B:B,0)))</f>
        <v>transfer_sale</v>
      </c>
      <c r="N2946" s="45">
        <v>1</v>
      </c>
      <c r="O2946" s="83" t="str">
        <f>IFERROR(INDEX(resources!K:K,MATCH(B2946,resources!B:B,0)),"fillme")</f>
        <v>unknown</v>
      </c>
      <c r="P2946" s="89" t="str">
        <f t="shared" si="655"/>
        <v>unknown_2020_7</v>
      </c>
      <c r="Q2946" s="87">
        <f>INDEX(elcc!G:G,MATCH(P2946,elcc!D:D,0))</f>
        <v>0</v>
      </c>
      <c r="R2946" s="89">
        <f t="shared" si="656"/>
        <v>1</v>
      </c>
      <c r="S2946" s="89" t="s">
        <v>6314</v>
      </c>
      <c r="T2946" s="89" t="s">
        <v>6314</v>
      </c>
      <c r="U2946" s="90" t="str">
        <f t="shared" si="657"/>
        <v>ok</v>
      </c>
      <c r="V2946" s="63" t="str">
        <f>INDEX(resources!F:F,MATCH(B2946,resources!B:B,0))</f>
        <v>special</v>
      </c>
      <c r="W2946" s="110">
        <f t="shared" si="658"/>
        <v>0</v>
      </c>
      <c r="X2946" s="110">
        <f t="shared" si="659"/>
        <v>0</v>
      </c>
      <c r="Y2946" s="110" t="str">
        <f t="shared" si="660"/>
        <v>transfer_sale_raonly_na_CONFIDENTIAL</v>
      </c>
      <c r="Z2946" s="110">
        <f>IF(COUNTIFS($Y$2:Y2946,Y2946)=1,1,0)</f>
        <v>0</v>
      </c>
      <c r="AA2946" s="110">
        <f>SUM($Z$2:Z2946)*Z2946</f>
        <v>0</v>
      </c>
      <c r="AB2946" s="110">
        <f>COUNTIFS(resources!B:B,B2946)</f>
        <v>1</v>
      </c>
      <c r="AC2946" s="110">
        <f t="shared" si="661"/>
        <v>1</v>
      </c>
      <c r="AD2946" s="110">
        <f t="shared" si="662"/>
        <v>1</v>
      </c>
      <c r="AE2946" s="110">
        <f t="shared" si="663"/>
        <v>0</v>
      </c>
      <c r="AF2946" s="110">
        <f t="shared" si="664"/>
        <v>1</v>
      </c>
      <c r="AG2946" s="110">
        <f t="shared" si="665"/>
        <v>0</v>
      </c>
      <c r="AH2946" s="110">
        <f t="shared" si="666"/>
        <v>0</v>
      </c>
      <c r="AI2946" s="110">
        <f t="shared" si="667"/>
        <v>1</v>
      </c>
      <c r="AJ2946" s="100">
        <f>ROW()</f>
        <v>2946</v>
      </c>
      <c r="AK2946" s="100" t="e">
        <f>INDEX('BadRows RECART'!$C$2:$C$1207,MATCH(monthly_gwh_mw!AJ2946,'BadRows RECART'!$D$2:$D$1207,0))</f>
        <v>#N/A</v>
      </c>
    </row>
    <row r="2947" spans="1:37" ht="20">
      <c r="A2947" s="106" t="s">
        <v>3907</v>
      </c>
      <c r="B2947" s="106" t="s">
        <v>440</v>
      </c>
      <c r="C2947" s="106" t="s">
        <v>6313</v>
      </c>
      <c r="D2947" s="168">
        <v>2020</v>
      </c>
      <c r="E2947" s="168">
        <v>7</v>
      </c>
      <c r="F2947" s="169">
        <v>0</v>
      </c>
      <c r="G2947" s="212" t="s">
        <v>6314</v>
      </c>
      <c r="H2947" s="212" t="s">
        <v>6314</v>
      </c>
      <c r="I2947" s="106" t="s">
        <v>556</v>
      </c>
      <c r="K2947" s="83" t="s">
        <v>6314</v>
      </c>
      <c r="L2947" s="83" t="s">
        <v>6314</v>
      </c>
      <c r="M2947" s="45" t="str">
        <f>IF(
ISNA(INDEX(resources!E:E,MATCH(B2947,resources!B:B,0))),"fillme",
INDEX(resources!E:E,MATCH(B2947,resources!B:B,0)))</f>
        <v>transfer_sale</v>
      </c>
      <c r="N2947" s="45">
        <v>1</v>
      </c>
      <c r="O2947" s="83" t="str">
        <f>IFERROR(INDEX(resources!K:K,MATCH(B2947,resources!B:B,0)),"fillme")</f>
        <v>unknown</v>
      </c>
      <c r="P2947" s="89" t="str">
        <f t="shared" si="655"/>
        <v>unknown_2020_7</v>
      </c>
      <c r="Q2947" s="87">
        <f>INDEX(elcc!G:G,MATCH(P2947,elcc!D:D,0))</f>
        <v>0</v>
      </c>
      <c r="R2947" s="89">
        <f t="shared" si="656"/>
        <v>1</v>
      </c>
      <c r="S2947" s="89" t="s">
        <v>6314</v>
      </c>
      <c r="T2947" s="89" t="s">
        <v>6314</v>
      </c>
      <c r="U2947" s="90" t="str">
        <f t="shared" si="657"/>
        <v>ok</v>
      </c>
      <c r="V2947" s="63" t="str">
        <f>INDEX(resources!F:F,MATCH(B2947,resources!B:B,0))</f>
        <v>special</v>
      </c>
      <c r="W2947" s="110">
        <f t="shared" si="658"/>
        <v>0</v>
      </c>
      <c r="X2947" s="110">
        <f t="shared" si="659"/>
        <v>0</v>
      </c>
      <c r="Y2947" s="110" t="str">
        <f t="shared" si="660"/>
        <v>transfer_sale_raonly_na_CONFIDENTIAL</v>
      </c>
      <c r="Z2947" s="110">
        <f>IF(COUNTIFS($Y$2:Y2947,Y2947)=1,1,0)</f>
        <v>0</v>
      </c>
      <c r="AA2947" s="110">
        <f>SUM($Z$2:Z2947)*Z2947</f>
        <v>0</v>
      </c>
      <c r="AB2947" s="110">
        <f>COUNTIFS(resources!B:B,B2947)</f>
        <v>1</v>
      </c>
      <c r="AC2947" s="110">
        <f t="shared" si="661"/>
        <v>1</v>
      </c>
      <c r="AD2947" s="110">
        <f t="shared" si="662"/>
        <v>1</v>
      </c>
      <c r="AE2947" s="110">
        <f t="shared" si="663"/>
        <v>0</v>
      </c>
      <c r="AF2947" s="110">
        <f t="shared" si="664"/>
        <v>1</v>
      </c>
      <c r="AG2947" s="110">
        <f t="shared" si="665"/>
        <v>0</v>
      </c>
      <c r="AH2947" s="110">
        <f t="shared" si="666"/>
        <v>0</v>
      </c>
      <c r="AI2947" s="110">
        <f t="shared" si="667"/>
        <v>1</v>
      </c>
      <c r="AJ2947" s="100">
        <f>ROW()</f>
        <v>2947</v>
      </c>
      <c r="AK2947" s="100" t="e">
        <f>INDEX('BadRows RECART'!$C$2:$C$1207,MATCH(monthly_gwh_mw!AJ2947,'BadRows RECART'!$D$2:$D$1207,0))</f>
        <v>#N/A</v>
      </c>
    </row>
    <row r="2948" spans="1:37" ht="20">
      <c r="A2948" s="106" t="s">
        <v>3907</v>
      </c>
      <c r="B2948" s="106" t="s">
        <v>440</v>
      </c>
      <c r="C2948" s="106" t="s">
        <v>6313</v>
      </c>
      <c r="D2948" s="168">
        <v>2020</v>
      </c>
      <c r="E2948" s="168">
        <v>7</v>
      </c>
      <c r="F2948" s="169">
        <v>0</v>
      </c>
      <c r="G2948" s="212" t="s">
        <v>6314</v>
      </c>
      <c r="H2948" s="212" t="s">
        <v>6314</v>
      </c>
      <c r="I2948" s="106" t="s">
        <v>556</v>
      </c>
      <c r="K2948" s="83" t="s">
        <v>6314</v>
      </c>
      <c r="L2948" s="83" t="s">
        <v>6314</v>
      </c>
      <c r="M2948" s="45" t="str">
        <f>IF(
ISNA(INDEX(resources!E:E,MATCH(B2948,resources!B:B,0))),"fillme",
INDEX(resources!E:E,MATCH(B2948,resources!B:B,0)))</f>
        <v>transfer_sale</v>
      </c>
      <c r="N2948" s="45">
        <v>1</v>
      </c>
      <c r="O2948" s="83" t="str">
        <f>IFERROR(INDEX(resources!K:K,MATCH(B2948,resources!B:B,0)),"fillme")</f>
        <v>unknown</v>
      </c>
      <c r="P2948" s="89" t="str">
        <f t="shared" si="655"/>
        <v>unknown_2020_7</v>
      </c>
      <c r="Q2948" s="87">
        <f>INDEX(elcc!G:G,MATCH(P2948,elcc!D:D,0))</f>
        <v>0</v>
      </c>
      <c r="R2948" s="89">
        <f t="shared" si="656"/>
        <v>1</v>
      </c>
      <c r="S2948" s="89" t="s">
        <v>6314</v>
      </c>
      <c r="T2948" s="89" t="s">
        <v>6314</v>
      </c>
      <c r="U2948" s="90" t="str">
        <f t="shared" si="657"/>
        <v>ok</v>
      </c>
      <c r="V2948" s="63" t="str">
        <f>INDEX(resources!F:F,MATCH(B2948,resources!B:B,0))</f>
        <v>special</v>
      </c>
      <c r="W2948" s="110">
        <f t="shared" si="658"/>
        <v>0</v>
      </c>
      <c r="X2948" s="110">
        <f t="shared" si="659"/>
        <v>0</v>
      </c>
      <c r="Y2948" s="110" t="str">
        <f t="shared" si="660"/>
        <v>transfer_sale_raonly_na_CONFIDENTIAL</v>
      </c>
      <c r="Z2948" s="110">
        <f>IF(COUNTIFS($Y$2:Y2948,Y2948)=1,1,0)</f>
        <v>0</v>
      </c>
      <c r="AA2948" s="110">
        <f>SUM($Z$2:Z2948)*Z2948</f>
        <v>0</v>
      </c>
      <c r="AB2948" s="110">
        <f>COUNTIFS(resources!B:B,B2948)</f>
        <v>1</v>
      </c>
      <c r="AC2948" s="110">
        <f t="shared" si="661"/>
        <v>1</v>
      </c>
      <c r="AD2948" s="110">
        <f t="shared" si="662"/>
        <v>1</v>
      </c>
      <c r="AE2948" s="110">
        <f t="shared" si="663"/>
        <v>0</v>
      </c>
      <c r="AF2948" s="110">
        <f t="shared" si="664"/>
        <v>1</v>
      </c>
      <c r="AG2948" s="110">
        <f t="shared" si="665"/>
        <v>0</v>
      </c>
      <c r="AH2948" s="110">
        <f t="shared" si="666"/>
        <v>0</v>
      </c>
      <c r="AI2948" s="110">
        <f t="shared" si="667"/>
        <v>1</v>
      </c>
      <c r="AJ2948" s="100">
        <f>ROW()</f>
        <v>2948</v>
      </c>
      <c r="AK2948" s="100" t="e">
        <f>INDEX('BadRows RECART'!$C$2:$C$1207,MATCH(monthly_gwh_mw!AJ2948,'BadRows RECART'!$D$2:$D$1207,0))</f>
        <v>#N/A</v>
      </c>
    </row>
    <row r="2949" spans="1:37" ht="20">
      <c r="A2949" s="106" t="s">
        <v>3907</v>
      </c>
      <c r="B2949" s="106" t="s">
        <v>440</v>
      </c>
      <c r="C2949" s="106" t="s">
        <v>6313</v>
      </c>
      <c r="D2949" s="168">
        <v>2020</v>
      </c>
      <c r="E2949" s="168">
        <v>8</v>
      </c>
      <c r="F2949" s="169">
        <v>0</v>
      </c>
      <c r="G2949" s="212" t="s">
        <v>6314</v>
      </c>
      <c r="H2949" s="212" t="s">
        <v>6314</v>
      </c>
      <c r="I2949" s="106" t="s">
        <v>556</v>
      </c>
      <c r="K2949" s="83" t="s">
        <v>6314</v>
      </c>
      <c r="L2949" s="83" t="s">
        <v>6314</v>
      </c>
      <c r="M2949" s="45" t="str">
        <f>IF(
ISNA(INDEX(resources!E:E,MATCH(B2949,resources!B:B,0))),"fillme",
INDEX(resources!E:E,MATCH(B2949,resources!B:B,0)))</f>
        <v>transfer_sale</v>
      </c>
      <c r="N2949" s="45">
        <v>1</v>
      </c>
      <c r="O2949" s="83" t="str">
        <f>IFERROR(INDEX(resources!K:K,MATCH(B2949,resources!B:B,0)),"fillme")</f>
        <v>unknown</v>
      </c>
      <c r="P2949" s="89" t="str">
        <f t="shared" si="655"/>
        <v>unknown_2020_8</v>
      </c>
      <c r="Q2949" s="87">
        <f>INDEX(elcc!G:G,MATCH(P2949,elcc!D:D,0))</f>
        <v>0</v>
      </c>
      <c r="R2949" s="89">
        <f t="shared" si="656"/>
        <v>1</v>
      </c>
      <c r="S2949" s="89" t="s">
        <v>6314</v>
      </c>
      <c r="T2949" s="89" t="s">
        <v>6314</v>
      </c>
      <c r="U2949" s="90" t="str">
        <f t="shared" si="657"/>
        <v>ok</v>
      </c>
      <c r="V2949" s="63" t="str">
        <f>INDEX(resources!F:F,MATCH(B2949,resources!B:B,0))</f>
        <v>special</v>
      </c>
      <c r="W2949" s="110">
        <f t="shared" si="658"/>
        <v>0</v>
      </c>
      <c r="X2949" s="110">
        <f t="shared" si="659"/>
        <v>0</v>
      </c>
      <c r="Y2949" s="110" t="str">
        <f t="shared" si="660"/>
        <v>transfer_sale_raonly_na_CONFIDENTIAL</v>
      </c>
      <c r="Z2949" s="110">
        <f>IF(COUNTIFS($Y$2:Y2949,Y2949)=1,1,0)</f>
        <v>0</v>
      </c>
      <c r="AA2949" s="110">
        <f>SUM($Z$2:Z2949)*Z2949</f>
        <v>0</v>
      </c>
      <c r="AB2949" s="110">
        <f>COUNTIFS(resources!B:B,B2949)</f>
        <v>1</v>
      </c>
      <c r="AC2949" s="110">
        <f t="shared" si="661"/>
        <v>1</v>
      </c>
      <c r="AD2949" s="110">
        <f t="shared" si="662"/>
        <v>1</v>
      </c>
      <c r="AE2949" s="110">
        <f t="shared" si="663"/>
        <v>0</v>
      </c>
      <c r="AF2949" s="110">
        <f t="shared" si="664"/>
        <v>1</v>
      </c>
      <c r="AG2949" s="110">
        <f t="shared" si="665"/>
        <v>0</v>
      </c>
      <c r="AH2949" s="110">
        <f t="shared" si="666"/>
        <v>0</v>
      </c>
      <c r="AI2949" s="110">
        <f t="shared" si="667"/>
        <v>1</v>
      </c>
      <c r="AJ2949" s="100">
        <f>ROW()</f>
        <v>2949</v>
      </c>
      <c r="AK2949" s="100" t="e">
        <f>INDEX('BadRows RECART'!$C$2:$C$1207,MATCH(monthly_gwh_mw!AJ2949,'BadRows RECART'!$D$2:$D$1207,0))</f>
        <v>#N/A</v>
      </c>
    </row>
    <row r="2950" spans="1:37" ht="20">
      <c r="A2950" s="106" t="s">
        <v>3907</v>
      </c>
      <c r="B2950" s="106" t="s">
        <v>440</v>
      </c>
      <c r="C2950" s="106" t="s">
        <v>6313</v>
      </c>
      <c r="D2950" s="168">
        <v>2020</v>
      </c>
      <c r="E2950" s="168">
        <v>9</v>
      </c>
      <c r="F2950" s="169">
        <v>0</v>
      </c>
      <c r="G2950" s="212" t="s">
        <v>6314</v>
      </c>
      <c r="H2950" s="212" t="s">
        <v>6314</v>
      </c>
      <c r="I2950" s="106" t="s">
        <v>556</v>
      </c>
      <c r="K2950" s="83" t="s">
        <v>6314</v>
      </c>
      <c r="L2950" s="83" t="s">
        <v>6314</v>
      </c>
      <c r="M2950" s="45" t="str">
        <f>IF(
ISNA(INDEX(resources!E:E,MATCH(B2950,resources!B:B,0))),"fillme",
INDEX(resources!E:E,MATCH(B2950,resources!B:B,0)))</f>
        <v>transfer_sale</v>
      </c>
      <c r="N2950" s="45">
        <v>1</v>
      </c>
      <c r="O2950" s="83" t="str">
        <f>IFERROR(INDEX(resources!K:K,MATCH(B2950,resources!B:B,0)),"fillme")</f>
        <v>unknown</v>
      </c>
      <c r="P2950" s="89" t="str">
        <f t="shared" si="655"/>
        <v>unknown_2020_9</v>
      </c>
      <c r="Q2950" s="87">
        <f>INDEX(elcc!G:G,MATCH(P2950,elcc!D:D,0))</f>
        <v>0</v>
      </c>
      <c r="R2950" s="89">
        <f t="shared" si="656"/>
        <v>1</v>
      </c>
      <c r="S2950" s="89" t="s">
        <v>6314</v>
      </c>
      <c r="T2950" s="89" t="s">
        <v>6314</v>
      </c>
      <c r="U2950" s="90" t="str">
        <f t="shared" si="657"/>
        <v>ok</v>
      </c>
      <c r="V2950" s="63" t="str">
        <f>INDEX(resources!F:F,MATCH(B2950,resources!B:B,0))</f>
        <v>special</v>
      </c>
      <c r="W2950" s="110">
        <f t="shared" si="658"/>
        <v>0</v>
      </c>
      <c r="X2950" s="110">
        <f t="shared" si="659"/>
        <v>0</v>
      </c>
      <c r="Y2950" s="110" t="str">
        <f t="shared" si="660"/>
        <v>transfer_sale_raonly_na_CONFIDENTIAL</v>
      </c>
      <c r="Z2950" s="110">
        <f>IF(COUNTIFS($Y$2:Y2950,Y2950)=1,1,0)</f>
        <v>0</v>
      </c>
      <c r="AA2950" s="110">
        <f>SUM($Z$2:Z2950)*Z2950</f>
        <v>0</v>
      </c>
      <c r="AB2950" s="110">
        <f>COUNTIFS(resources!B:B,B2950)</f>
        <v>1</v>
      </c>
      <c r="AC2950" s="110">
        <f t="shared" si="661"/>
        <v>1</v>
      </c>
      <c r="AD2950" s="110">
        <f t="shared" si="662"/>
        <v>1</v>
      </c>
      <c r="AE2950" s="110">
        <f t="shared" si="663"/>
        <v>0</v>
      </c>
      <c r="AF2950" s="110">
        <f t="shared" si="664"/>
        <v>1</v>
      </c>
      <c r="AG2950" s="110">
        <f t="shared" si="665"/>
        <v>0</v>
      </c>
      <c r="AH2950" s="110">
        <f t="shared" si="666"/>
        <v>0</v>
      </c>
      <c r="AI2950" s="110">
        <f t="shared" si="667"/>
        <v>1</v>
      </c>
      <c r="AJ2950" s="100">
        <f>ROW()</f>
        <v>2950</v>
      </c>
      <c r="AK2950" s="100" t="e">
        <f>INDEX('BadRows RECART'!$C$2:$C$1207,MATCH(monthly_gwh_mw!AJ2950,'BadRows RECART'!$D$2:$D$1207,0))</f>
        <v>#N/A</v>
      </c>
    </row>
    <row r="2951" spans="1:37" ht="20">
      <c r="A2951" s="106" t="s">
        <v>3907</v>
      </c>
      <c r="B2951" s="106" t="s">
        <v>440</v>
      </c>
      <c r="C2951" s="106" t="s">
        <v>6313</v>
      </c>
      <c r="D2951" s="168">
        <v>2020</v>
      </c>
      <c r="E2951" s="168">
        <v>10</v>
      </c>
      <c r="F2951" s="169">
        <v>0</v>
      </c>
      <c r="G2951" s="212" t="s">
        <v>6314</v>
      </c>
      <c r="H2951" s="212" t="s">
        <v>6314</v>
      </c>
      <c r="I2951" s="106" t="s">
        <v>556</v>
      </c>
      <c r="K2951" s="83" t="s">
        <v>6314</v>
      </c>
      <c r="L2951" s="83" t="s">
        <v>6314</v>
      </c>
      <c r="M2951" s="45" t="str">
        <f>IF(
ISNA(INDEX(resources!E:E,MATCH(B2951,resources!B:B,0))),"fillme",
INDEX(resources!E:E,MATCH(B2951,resources!B:B,0)))</f>
        <v>transfer_sale</v>
      </c>
      <c r="N2951" s="45">
        <v>1</v>
      </c>
      <c r="O2951" s="83" t="str">
        <f>IFERROR(INDEX(resources!K:K,MATCH(B2951,resources!B:B,0)),"fillme")</f>
        <v>unknown</v>
      </c>
      <c r="P2951" s="89" t="str">
        <f t="shared" si="655"/>
        <v>unknown_2020_10</v>
      </c>
      <c r="Q2951" s="87">
        <f>INDEX(elcc!G:G,MATCH(P2951,elcc!D:D,0))</f>
        <v>0</v>
      </c>
      <c r="R2951" s="89">
        <f t="shared" si="656"/>
        <v>1</v>
      </c>
      <c r="S2951" s="89" t="s">
        <v>6314</v>
      </c>
      <c r="T2951" s="89" t="s">
        <v>6314</v>
      </c>
      <c r="U2951" s="90" t="str">
        <f t="shared" si="657"/>
        <v>ok</v>
      </c>
      <c r="V2951" s="63" t="str">
        <f>INDEX(resources!F:F,MATCH(B2951,resources!B:B,0))</f>
        <v>special</v>
      </c>
      <c r="W2951" s="110">
        <f t="shared" si="658"/>
        <v>0</v>
      </c>
      <c r="X2951" s="110">
        <f t="shared" si="659"/>
        <v>0</v>
      </c>
      <c r="Y2951" s="110" t="str">
        <f t="shared" si="660"/>
        <v>transfer_sale_raonly_na_CONFIDENTIAL</v>
      </c>
      <c r="Z2951" s="110">
        <f>IF(COUNTIFS($Y$2:Y2951,Y2951)=1,1,0)</f>
        <v>0</v>
      </c>
      <c r="AA2951" s="110">
        <f>SUM($Z$2:Z2951)*Z2951</f>
        <v>0</v>
      </c>
      <c r="AB2951" s="110">
        <f>COUNTIFS(resources!B:B,B2951)</f>
        <v>1</v>
      </c>
      <c r="AC2951" s="110">
        <f t="shared" si="661"/>
        <v>1</v>
      </c>
      <c r="AD2951" s="110">
        <f t="shared" si="662"/>
        <v>1</v>
      </c>
      <c r="AE2951" s="110">
        <f t="shared" si="663"/>
        <v>0</v>
      </c>
      <c r="AF2951" s="110">
        <f t="shared" si="664"/>
        <v>1</v>
      </c>
      <c r="AG2951" s="110">
        <f t="shared" si="665"/>
        <v>0</v>
      </c>
      <c r="AH2951" s="110">
        <f t="shared" si="666"/>
        <v>0</v>
      </c>
      <c r="AI2951" s="110">
        <f t="shared" si="667"/>
        <v>1</v>
      </c>
      <c r="AJ2951" s="100">
        <f>ROW()</f>
        <v>2951</v>
      </c>
      <c r="AK2951" s="100" t="e">
        <f>INDEX('BadRows RECART'!$C$2:$C$1207,MATCH(monthly_gwh_mw!AJ2951,'BadRows RECART'!$D$2:$D$1207,0))</f>
        <v>#N/A</v>
      </c>
    </row>
    <row r="2952" spans="1:37" ht="20">
      <c r="A2952" s="106" t="s">
        <v>3907</v>
      </c>
      <c r="B2952" s="106" t="s">
        <v>440</v>
      </c>
      <c r="C2952" s="106" t="s">
        <v>6313</v>
      </c>
      <c r="D2952" s="168">
        <v>2020</v>
      </c>
      <c r="E2952" s="168">
        <v>11</v>
      </c>
      <c r="F2952" s="169">
        <v>0</v>
      </c>
      <c r="G2952" s="212" t="s">
        <v>6314</v>
      </c>
      <c r="H2952" s="212" t="s">
        <v>6314</v>
      </c>
      <c r="I2952" s="106" t="s">
        <v>556</v>
      </c>
      <c r="K2952" s="83" t="s">
        <v>6314</v>
      </c>
      <c r="L2952" s="83" t="s">
        <v>6314</v>
      </c>
      <c r="M2952" s="45" t="str">
        <f>IF(
ISNA(INDEX(resources!E:E,MATCH(B2952,resources!B:B,0))),"fillme",
INDEX(resources!E:E,MATCH(B2952,resources!B:B,0)))</f>
        <v>transfer_sale</v>
      </c>
      <c r="N2952" s="45">
        <v>1</v>
      </c>
      <c r="O2952" s="83" t="str">
        <f>IFERROR(INDEX(resources!K:K,MATCH(B2952,resources!B:B,0)),"fillme")</f>
        <v>unknown</v>
      </c>
      <c r="P2952" s="89" t="str">
        <f t="shared" si="655"/>
        <v>unknown_2020_11</v>
      </c>
      <c r="Q2952" s="87">
        <f>INDEX(elcc!G:G,MATCH(P2952,elcc!D:D,0))</f>
        <v>0</v>
      </c>
      <c r="R2952" s="89">
        <f t="shared" si="656"/>
        <v>1</v>
      </c>
      <c r="S2952" s="89" t="s">
        <v>6314</v>
      </c>
      <c r="T2952" s="89" t="s">
        <v>6314</v>
      </c>
      <c r="U2952" s="90" t="str">
        <f t="shared" si="657"/>
        <v>ok</v>
      </c>
      <c r="V2952" s="63" t="str">
        <f>INDEX(resources!F:F,MATCH(B2952,resources!B:B,0))</f>
        <v>special</v>
      </c>
      <c r="W2952" s="110">
        <f t="shared" si="658"/>
        <v>0</v>
      </c>
      <c r="X2952" s="110">
        <f t="shared" si="659"/>
        <v>0</v>
      </c>
      <c r="Y2952" s="110" t="str">
        <f t="shared" si="660"/>
        <v>transfer_sale_raonly_na_CONFIDENTIAL</v>
      </c>
      <c r="Z2952" s="110">
        <f>IF(COUNTIFS($Y$2:Y2952,Y2952)=1,1,0)</f>
        <v>0</v>
      </c>
      <c r="AA2952" s="110">
        <f>SUM($Z$2:Z2952)*Z2952</f>
        <v>0</v>
      </c>
      <c r="AB2952" s="110">
        <f>COUNTIFS(resources!B:B,B2952)</f>
        <v>1</v>
      </c>
      <c r="AC2952" s="110">
        <f t="shared" si="661"/>
        <v>1</v>
      </c>
      <c r="AD2952" s="110">
        <f t="shared" si="662"/>
        <v>1</v>
      </c>
      <c r="AE2952" s="110">
        <f t="shared" si="663"/>
        <v>0</v>
      </c>
      <c r="AF2952" s="110">
        <f t="shared" si="664"/>
        <v>1</v>
      </c>
      <c r="AG2952" s="110">
        <f t="shared" si="665"/>
        <v>0</v>
      </c>
      <c r="AH2952" s="110">
        <f t="shared" si="666"/>
        <v>0</v>
      </c>
      <c r="AI2952" s="110">
        <f t="shared" si="667"/>
        <v>1</v>
      </c>
      <c r="AJ2952" s="100">
        <f>ROW()</f>
        <v>2952</v>
      </c>
      <c r="AK2952" s="100" t="e">
        <f>INDEX('BadRows RECART'!$C$2:$C$1207,MATCH(monthly_gwh_mw!AJ2952,'BadRows RECART'!$D$2:$D$1207,0))</f>
        <v>#N/A</v>
      </c>
    </row>
    <row r="2953" spans="1:37" ht="20">
      <c r="A2953" s="106" t="s">
        <v>3907</v>
      </c>
      <c r="B2953" s="106" t="s">
        <v>440</v>
      </c>
      <c r="C2953" s="106" t="s">
        <v>6313</v>
      </c>
      <c r="D2953" s="168">
        <v>2020</v>
      </c>
      <c r="E2953" s="168">
        <v>1</v>
      </c>
      <c r="F2953" s="169">
        <v>0</v>
      </c>
      <c r="G2953" s="212" t="s">
        <v>6314</v>
      </c>
      <c r="H2953" s="212" t="s">
        <v>6314</v>
      </c>
      <c r="I2953" s="106" t="s">
        <v>556</v>
      </c>
      <c r="K2953" s="83" t="s">
        <v>6314</v>
      </c>
      <c r="L2953" s="83" t="s">
        <v>6314</v>
      </c>
      <c r="M2953" s="45" t="str">
        <f>IF(
ISNA(INDEX(resources!E:E,MATCH(B2953,resources!B:B,0))),"fillme",
INDEX(resources!E:E,MATCH(B2953,resources!B:B,0)))</f>
        <v>transfer_sale</v>
      </c>
      <c r="N2953" s="45">
        <v>1</v>
      </c>
      <c r="O2953" s="83" t="str">
        <f>IFERROR(INDEX(resources!K:K,MATCH(B2953,resources!B:B,0)),"fillme")</f>
        <v>unknown</v>
      </c>
      <c r="P2953" s="89" t="str">
        <f t="shared" si="655"/>
        <v>unknown_2020_1</v>
      </c>
      <c r="Q2953" s="87">
        <f>INDEX(elcc!G:G,MATCH(P2953,elcc!D:D,0))</f>
        <v>0</v>
      </c>
      <c r="R2953" s="89">
        <f t="shared" si="656"/>
        <v>1</v>
      </c>
      <c r="S2953" s="89" t="s">
        <v>6314</v>
      </c>
      <c r="T2953" s="89" t="s">
        <v>6314</v>
      </c>
      <c r="U2953" s="90" t="str">
        <f t="shared" si="657"/>
        <v>ok</v>
      </c>
      <c r="V2953" s="63" t="str">
        <f>INDEX(resources!F:F,MATCH(B2953,resources!B:B,0))</f>
        <v>special</v>
      </c>
      <c r="W2953" s="110">
        <f t="shared" si="658"/>
        <v>0</v>
      </c>
      <c r="X2953" s="110">
        <f t="shared" si="659"/>
        <v>0</v>
      </c>
      <c r="Y2953" s="110" t="str">
        <f t="shared" si="660"/>
        <v>transfer_sale_raonly_na_CONFIDENTIAL</v>
      </c>
      <c r="Z2953" s="110">
        <f>IF(COUNTIFS($Y$2:Y2953,Y2953)=1,1,0)</f>
        <v>0</v>
      </c>
      <c r="AA2953" s="110">
        <f>SUM($Z$2:Z2953)*Z2953</f>
        <v>0</v>
      </c>
      <c r="AB2953" s="110">
        <f>COUNTIFS(resources!B:B,B2953)</f>
        <v>1</v>
      </c>
      <c r="AC2953" s="110">
        <f t="shared" si="661"/>
        <v>1</v>
      </c>
      <c r="AD2953" s="110">
        <f t="shared" si="662"/>
        <v>1</v>
      </c>
      <c r="AE2953" s="110">
        <f t="shared" si="663"/>
        <v>0</v>
      </c>
      <c r="AF2953" s="110">
        <f t="shared" si="664"/>
        <v>1</v>
      </c>
      <c r="AG2953" s="110">
        <f t="shared" si="665"/>
        <v>0</v>
      </c>
      <c r="AH2953" s="110">
        <f t="shared" si="666"/>
        <v>0</v>
      </c>
      <c r="AI2953" s="110">
        <f t="shared" si="667"/>
        <v>1</v>
      </c>
      <c r="AJ2953" s="100">
        <f>ROW()</f>
        <v>2953</v>
      </c>
      <c r="AK2953" s="100" t="e">
        <f>INDEX('BadRows RECART'!$C$2:$C$1207,MATCH(monthly_gwh_mw!AJ2953,'BadRows RECART'!$D$2:$D$1207,0))</f>
        <v>#N/A</v>
      </c>
    </row>
    <row r="2954" spans="1:37" ht="20">
      <c r="A2954" s="106" t="s">
        <v>3907</v>
      </c>
      <c r="B2954" s="106" t="s">
        <v>440</v>
      </c>
      <c r="C2954" s="106" t="s">
        <v>6313</v>
      </c>
      <c r="D2954" s="168">
        <v>2020</v>
      </c>
      <c r="E2954" s="168">
        <v>3</v>
      </c>
      <c r="F2954" s="169">
        <v>0</v>
      </c>
      <c r="G2954" s="212" t="s">
        <v>6314</v>
      </c>
      <c r="H2954" s="212" t="s">
        <v>6314</v>
      </c>
      <c r="I2954" s="106" t="s">
        <v>556</v>
      </c>
      <c r="K2954" s="83" t="s">
        <v>6314</v>
      </c>
      <c r="L2954" s="83" t="s">
        <v>6314</v>
      </c>
      <c r="M2954" s="45" t="str">
        <f>IF(
ISNA(INDEX(resources!E:E,MATCH(B2954,resources!B:B,0))),"fillme",
INDEX(resources!E:E,MATCH(B2954,resources!B:B,0)))</f>
        <v>transfer_sale</v>
      </c>
      <c r="N2954" s="45">
        <v>1</v>
      </c>
      <c r="O2954" s="83" t="str">
        <f>IFERROR(INDEX(resources!K:K,MATCH(B2954,resources!B:B,0)),"fillme")</f>
        <v>unknown</v>
      </c>
      <c r="P2954" s="89" t="str">
        <f t="shared" si="655"/>
        <v>unknown_2020_3</v>
      </c>
      <c r="Q2954" s="87">
        <f>INDEX(elcc!G:G,MATCH(P2954,elcc!D:D,0))</f>
        <v>0</v>
      </c>
      <c r="R2954" s="89">
        <f t="shared" si="656"/>
        <v>1</v>
      </c>
      <c r="S2954" s="89" t="s">
        <v>6314</v>
      </c>
      <c r="T2954" s="89" t="s">
        <v>6314</v>
      </c>
      <c r="U2954" s="90" t="str">
        <f t="shared" si="657"/>
        <v>ok</v>
      </c>
      <c r="V2954" s="63" t="str">
        <f>INDEX(resources!F:F,MATCH(B2954,resources!B:B,0))</f>
        <v>special</v>
      </c>
      <c r="W2954" s="110">
        <f t="shared" si="658"/>
        <v>0</v>
      </c>
      <c r="X2954" s="110">
        <f t="shared" si="659"/>
        <v>0</v>
      </c>
      <c r="Y2954" s="110" t="str">
        <f t="shared" si="660"/>
        <v>transfer_sale_raonly_na_CONFIDENTIAL</v>
      </c>
      <c r="Z2954" s="110">
        <f>IF(COUNTIFS($Y$2:Y2954,Y2954)=1,1,0)</f>
        <v>0</v>
      </c>
      <c r="AA2954" s="110">
        <f>SUM($Z$2:Z2954)*Z2954</f>
        <v>0</v>
      </c>
      <c r="AB2954" s="110">
        <f>COUNTIFS(resources!B:B,B2954)</f>
        <v>1</v>
      </c>
      <c r="AC2954" s="110">
        <f t="shared" si="661"/>
        <v>1</v>
      </c>
      <c r="AD2954" s="110">
        <f t="shared" si="662"/>
        <v>1</v>
      </c>
      <c r="AE2954" s="110">
        <f t="shared" si="663"/>
        <v>0</v>
      </c>
      <c r="AF2954" s="110">
        <f t="shared" si="664"/>
        <v>1</v>
      </c>
      <c r="AG2954" s="110">
        <f t="shared" si="665"/>
        <v>0</v>
      </c>
      <c r="AH2954" s="110">
        <f t="shared" si="666"/>
        <v>0</v>
      </c>
      <c r="AI2954" s="110">
        <f t="shared" si="667"/>
        <v>1</v>
      </c>
      <c r="AJ2954" s="100">
        <f>ROW()</f>
        <v>2954</v>
      </c>
      <c r="AK2954" s="100" t="e">
        <f>INDEX('BadRows RECART'!$C$2:$C$1207,MATCH(monthly_gwh_mw!AJ2954,'BadRows RECART'!$D$2:$D$1207,0))</f>
        <v>#N/A</v>
      </c>
    </row>
    <row r="2955" spans="1:37" ht="20">
      <c r="A2955" s="106" t="s">
        <v>3907</v>
      </c>
      <c r="B2955" s="106" t="s">
        <v>440</v>
      </c>
      <c r="C2955" s="106" t="s">
        <v>6313</v>
      </c>
      <c r="D2955" s="168">
        <v>2020</v>
      </c>
      <c r="E2955" s="168">
        <v>5</v>
      </c>
      <c r="F2955" s="169">
        <v>0</v>
      </c>
      <c r="G2955" s="212" t="s">
        <v>6314</v>
      </c>
      <c r="H2955" s="212" t="s">
        <v>6314</v>
      </c>
      <c r="I2955" s="106" t="s">
        <v>556</v>
      </c>
      <c r="K2955" s="83" t="s">
        <v>6314</v>
      </c>
      <c r="L2955" s="83" t="s">
        <v>6314</v>
      </c>
      <c r="M2955" s="45" t="str">
        <f>IF(
ISNA(INDEX(resources!E:E,MATCH(B2955,resources!B:B,0))),"fillme",
INDEX(resources!E:E,MATCH(B2955,resources!B:B,0)))</f>
        <v>transfer_sale</v>
      </c>
      <c r="N2955" s="45">
        <v>1</v>
      </c>
      <c r="O2955" s="83" t="str">
        <f>IFERROR(INDEX(resources!K:K,MATCH(B2955,resources!B:B,0)),"fillme")</f>
        <v>unknown</v>
      </c>
      <c r="P2955" s="89" t="str">
        <f t="shared" si="655"/>
        <v>unknown_2020_5</v>
      </c>
      <c r="Q2955" s="87">
        <f>INDEX(elcc!G:G,MATCH(P2955,elcc!D:D,0))</f>
        <v>0</v>
      </c>
      <c r="R2955" s="89">
        <f t="shared" si="656"/>
        <v>1</v>
      </c>
      <c r="S2955" s="89" t="s">
        <v>6314</v>
      </c>
      <c r="T2955" s="89" t="s">
        <v>6314</v>
      </c>
      <c r="U2955" s="90" t="str">
        <f t="shared" si="657"/>
        <v>ok</v>
      </c>
      <c r="V2955" s="63" t="str">
        <f>INDEX(resources!F:F,MATCH(B2955,resources!B:B,0))</f>
        <v>special</v>
      </c>
      <c r="W2955" s="110">
        <f t="shared" si="658"/>
        <v>0</v>
      </c>
      <c r="X2955" s="110">
        <f t="shared" si="659"/>
        <v>0</v>
      </c>
      <c r="Y2955" s="110" t="str">
        <f t="shared" si="660"/>
        <v>transfer_sale_raonly_na_CONFIDENTIAL</v>
      </c>
      <c r="Z2955" s="110">
        <f>IF(COUNTIFS($Y$2:Y2955,Y2955)=1,1,0)</f>
        <v>0</v>
      </c>
      <c r="AA2955" s="110">
        <f>SUM($Z$2:Z2955)*Z2955</f>
        <v>0</v>
      </c>
      <c r="AB2955" s="110">
        <f>COUNTIFS(resources!B:B,B2955)</f>
        <v>1</v>
      </c>
      <c r="AC2955" s="110">
        <f t="shared" si="661"/>
        <v>1</v>
      </c>
      <c r="AD2955" s="110">
        <f t="shared" si="662"/>
        <v>1</v>
      </c>
      <c r="AE2955" s="110">
        <f t="shared" si="663"/>
        <v>0</v>
      </c>
      <c r="AF2955" s="110">
        <f t="shared" si="664"/>
        <v>1</v>
      </c>
      <c r="AG2955" s="110">
        <f t="shared" si="665"/>
        <v>0</v>
      </c>
      <c r="AH2955" s="110">
        <f t="shared" si="666"/>
        <v>0</v>
      </c>
      <c r="AI2955" s="110">
        <f t="shared" si="667"/>
        <v>1</v>
      </c>
      <c r="AJ2955" s="100">
        <f>ROW()</f>
        <v>2955</v>
      </c>
      <c r="AK2955" s="100" t="e">
        <f>INDEX('BadRows RECART'!$C$2:$C$1207,MATCH(monthly_gwh_mw!AJ2955,'BadRows RECART'!$D$2:$D$1207,0))</f>
        <v>#N/A</v>
      </c>
    </row>
    <row r="2956" spans="1:37" ht="20">
      <c r="A2956" s="106" t="s">
        <v>3907</v>
      </c>
      <c r="B2956" s="106" t="s">
        <v>440</v>
      </c>
      <c r="C2956" s="106" t="s">
        <v>6313</v>
      </c>
      <c r="D2956" s="168">
        <v>2020</v>
      </c>
      <c r="E2956" s="168">
        <v>6</v>
      </c>
      <c r="F2956" s="169">
        <v>0</v>
      </c>
      <c r="G2956" s="212" t="s">
        <v>6314</v>
      </c>
      <c r="H2956" s="212" t="s">
        <v>6314</v>
      </c>
      <c r="I2956" s="106" t="s">
        <v>556</v>
      </c>
      <c r="K2956" s="83" t="s">
        <v>6314</v>
      </c>
      <c r="L2956" s="83" t="s">
        <v>6314</v>
      </c>
      <c r="M2956" s="45" t="str">
        <f>IF(
ISNA(INDEX(resources!E:E,MATCH(B2956,resources!B:B,0))),"fillme",
INDEX(resources!E:E,MATCH(B2956,resources!B:B,0)))</f>
        <v>transfer_sale</v>
      </c>
      <c r="N2956" s="45">
        <v>1</v>
      </c>
      <c r="O2956" s="83" t="str">
        <f>IFERROR(INDEX(resources!K:K,MATCH(B2956,resources!B:B,0)),"fillme")</f>
        <v>unknown</v>
      </c>
      <c r="P2956" s="89" t="str">
        <f t="shared" si="655"/>
        <v>unknown_2020_6</v>
      </c>
      <c r="Q2956" s="87">
        <f>INDEX(elcc!G:G,MATCH(P2956,elcc!D:D,0))</f>
        <v>0</v>
      </c>
      <c r="R2956" s="89">
        <f t="shared" si="656"/>
        <v>1</v>
      </c>
      <c r="S2956" s="89" t="s">
        <v>6314</v>
      </c>
      <c r="T2956" s="89" t="s">
        <v>6314</v>
      </c>
      <c r="U2956" s="90" t="str">
        <f t="shared" si="657"/>
        <v>ok</v>
      </c>
      <c r="V2956" s="63" t="str">
        <f>INDEX(resources!F:F,MATCH(B2956,resources!B:B,0))</f>
        <v>special</v>
      </c>
      <c r="W2956" s="110">
        <f t="shared" si="658"/>
        <v>0</v>
      </c>
      <c r="X2956" s="110">
        <f t="shared" si="659"/>
        <v>0</v>
      </c>
      <c r="Y2956" s="110" t="str">
        <f t="shared" si="660"/>
        <v>transfer_sale_raonly_na_CONFIDENTIAL</v>
      </c>
      <c r="Z2956" s="110">
        <f>IF(COUNTIFS($Y$2:Y2956,Y2956)=1,1,0)</f>
        <v>0</v>
      </c>
      <c r="AA2956" s="110">
        <f>SUM($Z$2:Z2956)*Z2956</f>
        <v>0</v>
      </c>
      <c r="AB2956" s="110">
        <f>COUNTIFS(resources!B:B,B2956)</f>
        <v>1</v>
      </c>
      <c r="AC2956" s="110">
        <f t="shared" si="661"/>
        <v>1</v>
      </c>
      <c r="AD2956" s="110">
        <f t="shared" si="662"/>
        <v>1</v>
      </c>
      <c r="AE2956" s="110">
        <f t="shared" si="663"/>
        <v>0</v>
      </c>
      <c r="AF2956" s="110">
        <f t="shared" si="664"/>
        <v>1</v>
      </c>
      <c r="AG2956" s="110">
        <f t="shared" si="665"/>
        <v>0</v>
      </c>
      <c r="AH2956" s="110">
        <f t="shared" si="666"/>
        <v>0</v>
      </c>
      <c r="AI2956" s="110">
        <f t="shared" si="667"/>
        <v>1</v>
      </c>
      <c r="AJ2956" s="100">
        <f>ROW()</f>
        <v>2956</v>
      </c>
      <c r="AK2956" s="100" t="e">
        <f>INDEX('BadRows RECART'!$C$2:$C$1207,MATCH(monthly_gwh_mw!AJ2956,'BadRows RECART'!$D$2:$D$1207,0))</f>
        <v>#N/A</v>
      </c>
    </row>
    <row r="2957" spans="1:37" ht="20">
      <c r="A2957" s="106" t="s">
        <v>3907</v>
      </c>
      <c r="B2957" s="106" t="s">
        <v>440</v>
      </c>
      <c r="C2957" s="106" t="s">
        <v>6313</v>
      </c>
      <c r="D2957" s="168">
        <v>2020</v>
      </c>
      <c r="E2957" s="168">
        <v>6</v>
      </c>
      <c r="F2957" s="169">
        <v>0</v>
      </c>
      <c r="G2957" s="212" t="s">
        <v>6314</v>
      </c>
      <c r="H2957" s="212" t="s">
        <v>6314</v>
      </c>
      <c r="I2957" s="106" t="s">
        <v>556</v>
      </c>
      <c r="K2957" s="83" t="s">
        <v>6314</v>
      </c>
      <c r="L2957" s="83" t="s">
        <v>6314</v>
      </c>
      <c r="M2957" s="45" t="str">
        <f>IF(
ISNA(INDEX(resources!E:E,MATCH(B2957,resources!B:B,0))),"fillme",
INDEX(resources!E:E,MATCH(B2957,resources!B:B,0)))</f>
        <v>transfer_sale</v>
      </c>
      <c r="N2957" s="45">
        <v>1</v>
      </c>
      <c r="O2957" s="83" t="str">
        <f>IFERROR(INDEX(resources!K:K,MATCH(B2957,resources!B:B,0)),"fillme")</f>
        <v>unknown</v>
      </c>
      <c r="P2957" s="89" t="str">
        <f t="shared" si="655"/>
        <v>unknown_2020_6</v>
      </c>
      <c r="Q2957" s="87">
        <f>INDEX(elcc!G:G,MATCH(P2957,elcc!D:D,0))</f>
        <v>0</v>
      </c>
      <c r="R2957" s="89">
        <f t="shared" si="656"/>
        <v>1</v>
      </c>
      <c r="S2957" s="89" t="s">
        <v>6314</v>
      </c>
      <c r="T2957" s="89" t="s">
        <v>6314</v>
      </c>
      <c r="U2957" s="90" t="str">
        <f t="shared" si="657"/>
        <v>ok</v>
      </c>
      <c r="V2957" s="63" t="str">
        <f>INDEX(resources!F:F,MATCH(B2957,resources!B:B,0))</f>
        <v>special</v>
      </c>
      <c r="W2957" s="110">
        <f t="shared" si="658"/>
        <v>0</v>
      </c>
      <c r="X2957" s="110">
        <f t="shared" si="659"/>
        <v>0</v>
      </c>
      <c r="Y2957" s="110" t="str">
        <f t="shared" si="660"/>
        <v>transfer_sale_raonly_na_CONFIDENTIAL</v>
      </c>
      <c r="Z2957" s="110">
        <f>IF(COUNTIFS($Y$2:Y2957,Y2957)=1,1,0)</f>
        <v>0</v>
      </c>
      <c r="AA2957" s="110">
        <f>SUM($Z$2:Z2957)*Z2957</f>
        <v>0</v>
      </c>
      <c r="AB2957" s="110">
        <f>COUNTIFS(resources!B:B,B2957)</f>
        <v>1</v>
      </c>
      <c r="AC2957" s="110">
        <f t="shared" si="661"/>
        <v>1</v>
      </c>
      <c r="AD2957" s="110">
        <f t="shared" si="662"/>
        <v>1</v>
      </c>
      <c r="AE2957" s="110">
        <f t="shared" si="663"/>
        <v>0</v>
      </c>
      <c r="AF2957" s="110">
        <f t="shared" si="664"/>
        <v>1</v>
      </c>
      <c r="AG2957" s="110">
        <f t="shared" si="665"/>
        <v>0</v>
      </c>
      <c r="AH2957" s="110">
        <f t="shared" si="666"/>
        <v>0</v>
      </c>
      <c r="AI2957" s="110">
        <f t="shared" si="667"/>
        <v>1</v>
      </c>
      <c r="AJ2957" s="100">
        <f>ROW()</f>
        <v>2957</v>
      </c>
      <c r="AK2957" s="100" t="e">
        <f>INDEX('BadRows RECART'!$C$2:$C$1207,MATCH(monthly_gwh_mw!AJ2957,'BadRows RECART'!$D$2:$D$1207,0))</f>
        <v>#N/A</v>
      </c>
    </row>
    <row r="2958" spans="1:37" ht="20">
      <c r="A2958" s="106" t="s">
        <v>3907</v>
      </c>
      <c r="B2958" s="106" t="s">
        <v>440</v>
      </c>
      <c r="C2958" s="106" t="s">
        <v>6313</v>
      </c>
      <c r="D2958" s="168">
        <v>2020</v>
      </c>
      <c r="E2958" s="168">
        <v>6</v>
      </c>
      <c r="F2958" s="169">
        <v>0</v>
      </c>
      <c r="G2958" s="212" t="s">
        <v>6314</v>
      </c>
      <c r="H2958" s="212" t="s">
        <v>6314</v>
      </c>
      <c r="I2958" s="106" t="s">
        <v>556</v>
      </c>
      <c r="K2958" s="83" t="s">
        <v>6314</v>
      </c>
      <c r="L2958" s="83" t="s">
        <v>6314</v>
      </c>
      <c r="M2958" s="45" t="str">
        <f>IF(
ISNA(INDEX(resources!E:E,MATCH(B2958,resources!B:B,0))),"fillme",
INDEX(resources!E:E,MATCH(B2958,resources!B:B,0)))</f>
        <v>transfer_sale</v>
      </c>
      <c r="N2958" s="45">
        <v>1</v>
      </c>
      <c r="O2958" s="83" t="str">
        <f>IFERROR(INDEX(resources!K:K,MATCH(B2958,resources!B:B,0)),"fillme")</f>
        <v>unknown</v>
      </c>
      <c r="P2958" s="89" t="str">
        <f t="shared" si="655"/>
        <v>unknown_2020_6</v>
      </c>
      <c r="Q2958" s="87">
        <f>INDEX(elcc!G:G,MATCH(P2958,elcc!D:D,0))</f>
        <v>0</v>
      </c>
      <c r="R2958" s="89">
        <f t="shared" si="656"/>
        <v>1</v>
      </c>
      <c r="S2958" s="89" t="s">
        <v>6314</v>
      </c>
      <c r="T2958" s="89" t="s">
        <v>6314</v>
      </c>
      <c r="U2958" s="90" t="str">
        <f t="shared" si="657"/>
        <v>ok</v>
      </c>
      <c r="V2958" s="63" t="str">
        <f>INDEX(resources!F:F,MATCH(B2958,resources!B:B,0))</f>
        <v>special</v>
      </c>
      <c r="W2958" s="110">
        <f t="shared" si="658"/>
        <v>0</v>
      </c>
      <c r="X2958" s="110">
        <f t="shared" si="659"/>
        <v>0</v>
      </c>
      <c r="Y2958" s="110" t="str">
        <f t="shared" si="660"/>
        <v>transfer_sale_raonly_na_CONFIDENTIAL</v>
      </c>
      <c r="Z2958" s="110">
        <f>IF(COUNTIFS($Y$2:Y2958,Y2958)=1,1,0)</f>
        <v>0</v>
      </c>
      <c r="AA2958" s="110">
        <f>SUM($Z$2:Z2958)*Z2958</f>
        <v>0</v>
      </c>
      <c r="AB2958" s="110">
        <f>COUNTIFS(resources!B:B,B2958)</f>
        <v>1</v>
      </c>
      <c r="AC2958" s="110">
        <f t="shared" si="661"/>
        <v>1</v>
      </c>
      <c r="AD2958" s="110">
        <f t="shared" si="662"/>
        <v>1</v>
      </c>
      <c r="AE2958" s="110">
        <f t="shared" si="663"/>
        <v>0</v>
      </c>
      <c r="AF2958" s="110">
        <f t="shared" si="664"/>
        <v>1</v>
      </c>
      <c r="AG2958" s="110">
        <f t="shared" si="665"/>
        <v>0</v>
      </c>
      <c r="AH2958" s="110">
        <f t="shared" si="666"/>
        <v>0</v>
      </c>
      <c r="AI2958" s="110">
        <f t="shared" si="667"/>
        <v>1</v>
      </c>
      <c r="AJ2958" s="100">
        <f>ROW()</f>
        <v>2958</v>
      </c>
      <c r="AK2958" s="100" t="e">
        <f>INDEX('BadRows RECART'!$C$2:$C$1207,MATCH(monthly_gwh_mw!AJ2958,'BadRows RECART'!$D$2:$D$1207,0))</f>
        <v>#N/A</v>
      </c>
    </row>
    <row r="2959" spans="1:37" ht="20">
      <c r="A2959" s="106" t="s">
        <v>3907</v>
      </c>
      <c r="B2959" s="106" t="s">
        <v>440</v>
      </c>
      <c r="C2959" s="106" t="s">
        <v>6313</v>
      </c>
      <c r="D2959" s="168">
        <v>2020</v>
      </c>
      <c r="E2959" s="168">
        <v>10</v>
      </c>
      <c r="F2959" s="169">
        <v>0</v>
      </c>
      <c r="G2959" s="212" t="s">
        <v>6314</v>
      </c>
      <c r="H2959" s="212" t="s">
        <v>6314</v>
      </c>
      <c r="I2959" s="106" t="s">
        <v>556</v>
      </c>
      <c r="K2959" s="83" t="s">
        <v>6314</v>
      </c>
      <c r="L2959" s="83" t="s">
        <v>6314</v>
      </c>
      <c r="M2959" s="45" t="str">
        <f>IF(
ISNA(INDEX(resources!E:E,MATCH(B2959,resources!B:B,0))),"fillme",
INDEX(resources!E:E,MATCH(B2959,resources!B:B,0)))</f>
        <v>transfer_sale</v>
      </c>
      <c r="N2959" s="45">
        <v>1</v>
      </c>
      <c r="O2959" s="83" t="str">
        <f>IFERROR(INDEX(resources!K:K,MATCH(B2959,resources!B:B,0)),"fillme")</f>
        <v>unknown</v>
      </c>
      <c r="P2959" s="89" t="str">
        <f t="shared" si="655"/>
        <v>unknown_2020_10</v>
      </c>
      <c r="Q2959" s="87">
        <f>INDEX(elcc!G:G,MATCH(P2959,elcc!D:D,0))</f>
        <v>0</v>
      </c>
      <c r="R2959" s="89">
        <f t="shared" si="656"/>
        <v>1</v>
      </c>
      <c r="S2959" s="89" t="s">
        <v>6314</v>
      </c>
      <c r="T2959" s="89" t="s">
        <v>6314</v>
      </c>
      <c r="U2959" s="90" t="str">
        <f t="shared" si="657"/>
        <v>ok</v>
      </c>
      <c r="V2959" s="63" t="str">
        <f>INDEX(resources!F:F,MATCH(B2959,resources!B:B,0))</f>
        <v>special</v>
      </c>
      <c r="W2959" s="110">
        <f t="shared" si="658"/>
        <v>0</v>
      </c>
      <c r="X2959" s="110">
        <f t="shared" si="659"/>
        <v>0</v>
      </c>
      <c r="Y2959" s="110" t="str">
        <f t="shared" si="660"/>
        <v>transfer_sale_raonly_na_CONFIDENTIAL</v>
      </c>
      <c r="Z2959" s="110">
        <f>IF(COUNTIFS($Y$2:Y2959,Y2959)=1,1,0)</f>
        <v>0</v>
      </c>
      <c r="AA2959" s="110">
        <f>SUM($Z$2:Z2959)*Z2959</f>
        <v>0</v>
      </c>
      <c r="AB2959" s="110">
        <f>COUNTIFS(resources!B:B,B2959)</f>
        <v>1</v>
      </c>
      <c r="AC2959" s="110">
        <f t="shared" si="661"/>
        <v>1</v>
      </c>
      <c r="AD2959" s="110">
        <f t="shared" si="662"/>
        <v>1</v>
      </c>
      <c r="AE2959" s="110">
        <f t="shared" si="663"/>
        <v>0</v>
      </c>
      <c r="AF2959" s="110">
        <f t="shared" si="664"/>
        <v>1</v>
      </c>
      <c r="AG2959" s="110">
        <f t="shared" si="665"/>
        <v>0</v>
      </c>
      <c r="AH2959" s="110">
        <f t="shared" si="666"/>
        <v>0</v>
      </c>
      <c r="AI2959" s="110">
        <f t="shared" si="667"/>
        <v>1</v>
      </c>
      <c r="AJ2959" s="100">
        <f>ROW()</f>
        <v>2959</v>
      </c>
      <c r="AK2959" s="100" t="e">
        <f>INDEX('BadRows RECART'!$C$2:$C$1207,MATCH(monthly_gwh_mw!AJ2959,'BadRows RECART'!$D$2:$D$1207,0))</f>
        <v>#N/A</v>
      </c>
    </row>
    <row r="2960" spans="1:37" ht="20">
      <c r="A2960" s="106" t="s">
        <v>3907</v>
      </c>
      <c r="B2960" s="106" t="s">
        <v>440</v>
      </c>
      <c r="C2960" s="106" t="s">
        <v>6313</v>
      </c>
      <c r="D2960" s="168">
        <v>2020</v>
      </c>
      <c r="E2960" s="168">
        <v>11</v>
      </c>
      <c r="F2960" s="169">
        <v>0</v>
      </c>
      <c r="G2960" s="212" t="s">
        <v>6314</v>
      </c>
      <c r="H2960" s="212" t="s">
        <v>6314</v>
      </c>
      <c r="I2960" s="106" t="s">
        <v>556</v>
      </c>
      <c r="K2960" s="83" t="s">
        <v>6314</v>
      </c>
      <c r="L2960" s="83" t="s">
        <v>6314</v>
      </c>
      <c r="M2960" s="45" t="str">
        <f>IF(
ISNA(INDEX(resources!E:E,MATCH(B2960,resources!B:B,0))),"fillme",
INDEX(resources!E:E,MATCH(B2960,resources!B:B,0)))</f>
        <v>transfer_sale</v>
      </c>
      <c r="N2960" s="45">
        <v>1</v>
      </c>
      <c r="O2960" s="83" t="str">
        <f>IFERROR(INDEX(resources!K:K,MATCH(B2960,resources!B:B,0)),"fillme")</f>
        <v>unknown</v>
      </c>
      <c r="P2960" s="89" t="str">
        <f t="shared" si="655"/>
        <v>unknown_2020_11</v>
      </c>
      <c r="Q2960" s="87">
        <f>INDEX(elcc!G:G,MATCH(P2960,elcc!D:D,0))</f>
        <v>0</v>
      </c>
      <c r="R2960" s="89">
        <f t="shared" si="656"/>
        <v>1</v>
      </c>
      <c r="S2960" s="89" t="s">
        <v>6314</v>
      </c>
      <c r="T2960" s="89" t="s">
        <v>6314</v>
      </c>
      <c r="U2960" s="90" t="str">
        <f t="shared" si="657"/>
        <v>ok</v>
      </c>
      <c r="V2960" s="63" t="str">
        <f>INDEX(resources!F:F,MATCH(B2960,resources!B:B,0))</f>
        <v>special</v>
      </c>
      <c r="W2960" s="110">
        <f t="shared" si="658"/>
        <v>0</v>
      </c>
      <c r="X2960" s="110">
        <f t="shared" si="659"/>
        <v>0</v>
      </c>
      <c r="Y2960" s="110" t="str">
        <f t="shared" si="660"/>
        <v>transfer_sale_raonly_na_CONFIDENTIAL</v>
      </c>
      <c r="Z2960" s="110">
        <f>IF(COUNTIFS($Y$2:Y2960,Y2960)=1,1,0)</f>
        <v>0</v>
      </c>
      <c r="AA2960" s="110">
        <f>SUM($Z$2:Z2960)*Z2960</f>
        <v>0</v>
      </c>
      <c r="AB2960" s="110">
        <f>COUNTIFS(resources!B:B,B2960)</f>
        <v>1</v>
      </c>
      <c r="AC2960" s="110">
        <f t="shared" si="661"/>
        <v>1</v>
      </c>
      <c r="AD2960" s="110">
        <f t="shared" si="662"/>
        <v>1</v>
      </c>
      <c r="AE2960" s="110">
        <f t="shared" si="663"/>
        <v>0</v>
      </c>
      <c r="AF2960" s="110">
        <f t="shared" si="664"/>
        <v>1</v>
      </c>
      <c r="AG2960" s="110">
        <f t="shared" si="665"/>
        <v>0</v>
      </c>
      <c r="AH2960" s="110">
        <f t="shared" si="666"/>
        <v>0</v>
      </c>
      <c r="AI2960" s="110">
        <f t="shared" si="667"/>
        <v>1</v>
      </c>
      <c r="AJ2960" s="100">
        <f>ROW()</f>
        <v>2960</v>
      </c>
      <c r="AK2960" s="100" t="e">
        <f>INDEX('BadRows RECART'!$C$2:$C$1207,MATCH(monthly_gwh_mw!AJ2960,'BadRows RECART'!$D$2:$D$1207,0))</f>
        <v>#N/A</v>
      </c>
    </row>
    <row r="2961" spans="1:37" ht="20">
      <c r="A2961" s="106" t="s">
        <v>3907</v>
      </c>
      <c r="B2961" s="106" t="s">
        <v>440</v>
      </c>
      <c r="C2961" s="106" t="s">
        <v>6313</v>
      </c>
      <c r="D2961" s="168">
        <v>2020</v>
      </c>
      <c r="E2961" s="168">
        <v>11</v>
      </c>
      <c r="F2961" s="169">
        <v>0</v>
      </c>
      <c r="G2961" s="212" t="s">
        <v>6314</v>
      </c>
      <c r="H2961" s="212" t="s">
        <v>6314</v>
      </c>
      <c r="I2961" s="106" t="s">
        <v>556</v>
      </c>
      <c r="K2961" s="83" t="s">
        <v>6314</v>
      </c>
      <c r="L2961" s="83" t="s">
        <v>6314</v>
      </c>
      <c r="M2961" s="45" t="str">
        <f>IF(
ISNA(INDEX(resources!E:E,MATCH(B2961,resources!B:B,0))),"fillme",
INDEX(resources!E:E,MATCH(B2961,resources!B:B,0)))</f>
        <v>transfer_sale</v>
      </c>
      <c r="N2961" s="45">
        <v>1</v>
      </c>
      <c r="O2961" s="83" t="str">
        <f>IFERROR(INDEX(resources!K:K,MATCH(B2961,resources!B:B,0)),"fillme")</f>
        <v>unknown</v>
      </c>
      <c r="P2961" s="89" t="str">
        <f t="shared" si="655"/>
        <v>unknown_2020_11</v>
      </c>
      <c r="Q2961" s="87">
        <f>INDEX(elcc!G:G,MATCH(P2961,elcc!D:D,0))</f>
        <v>0</v>
      </c>
      <c r="R2961" s="89">
        <f t="shared" si="656"/>
        <v>1</v>
      </c>
      <c r="S2961" s="89" t="s">
        <v>6314</v>
      </c>
      <c r="T2961" s="89" t="s">
        <v>6314</v>
      </c>
      <c r="U2961" s="90" t="str">
        <f t="shared" si="657"/>
        <v>ok</v>
      </c>
      <c r="V2961" s="63" t="str">
        <f>INDEX(resources!F:F,MATCH(B2961,resources!B:B,0))</f>
        <v>special</v>
      </c>
      <c r="W2961" s="110">
        <f t="shared" si="658"/>
        <v>0</v>
      </c>
      <c r="X2961" s="110">
        <f t="shared" si="659"/>
        <v>0</v>
      </c>
      <c r="Y2961" s="110" t="str">
        <f t="shared" si="660"/>
        <v>transfer_sale_raonly_na_CONFIDENTIAL</v>
      </c>
      <c r="Z2961" s="110">
        <f>IF(COUNTIFS($Y$2:Y2961,Y2961)=1,1,0)</f>
        <v>0</v>
      </c>
      <c r="AA2961" s="110">
        <f>SUM($Z$2:Z2961)*Z2961</f>
        <v>0</v>
      </c>
      <c r="AB2961" s="110">
        <f>COUNTIFS(resources!B:B,B2961)</f>
        <v>1</v>
      </c>
      <c r="AC2961" s="110">
        <f t="shared" si="661"/>
        <v>1</v>
      </c>
      <c r="AD2961" s="110">
        <f t="shared" si="662"/>
        <v>1</v>
      </c>
      <c r="AE2961" s="110">
        <f t="shared" si="663"/>
        <v>0</v>
      </c>
      <c r="AF2961" s="110">
        <f t="shared" si="664"/>
        <v>1</v>
      </c>
      <c r="AG2961" s="110">
        <f t="shared" si="665"/>
        <v>0</v>
      </c>
      <c r="AH2961" s="110">
        <f t="shared" si="666"/>
        <v>0</v>
      </c>
      <c r="AI2961" s="110">
        <f t="shared" si="667"/>
        <v>1</v>
      </c>
      <c r="AJ2961" s="100">
        <f>ROW()</f>
        <v>2961</v>
      </c>
      <c r="AK2961" s="100" t="e">
        <f>INDEX('BadRows RECART'!$C$2:$C$1207,MATCH(monthly_gwh_mw!AJ2961,'BadRows RECART'!$D$2:$D$1207,0))</f>
        <v>#N/A</v>
      </c>
    </row>
    <row r="2962" spans="1:37" ht="20">
      <c r="A2962" s="106" t="s">
        <v>3907</v>
      </c>
      <c r="B2962" s="106" t="s">
        <v>440</v>
      </c>
      <c r="C2962" s="106" t="s">
        <v>6313</v>
      </c>
      <c r="D2962" s="168">
        <v>2020</v>
      </c>
      <c r="E2962" s="168">
        <v>11</v>
      </c>
      <c r="F2962" s="169">
        <v>0</v>
      </c>
      <c r="G2962" s="212" t="s">
        <v>6314</v>
      </c>
      <c r="H2962" s="212" t="s">
        <v>6314</v>
      </c>
      <c r="I2962" s="106" t="s">
        <v>556</v>
      </c>
      <c r="K2962" s="83" t="s">
        <v>6314</v>
      </c>
      <c r="L2962" s="83" t="s">
        <v>6314</v>
      </c>
      <c r="M2962" s="45" t="str">
        <f>IF(
ISNA(INDEX(resources!E:E,MATCH(B2962,resources!B:B,0))),"fillme",
INDEX(resources!E:E,MATCH(B2962,resources!B:B,0)))</f>
        <v>transfer_sale</v>
      </c>
      <c r="N2962" s="45">
        <v>1</v>
      </c>
      <c r="O2962" s="83" t="str">
        <f>IFERROR(INDEX(resources!K:K,MATCH(B2962,resources!B:B,0)),"fillme")</f>
        <v>unknown</v>
      </c>
      <c r="P2962" s="89" t="str">
        <f t="shared" si="655"/>
        <v>unknown_2020_11</v>
      </c>
      <c r="Q2962" s="87">
        <f>INDEX(elcc!G:G,MATCH(P2962,elcc!D:D,0))</f>
        <v>0</v>
      </c>
      <c r="R2962" s="89">
        <f t="shared" si="656"/>
        <v>1</v>
      </c>
      <c r="S2962" s="89" t="s">
        <v>6314</v>
      </c>
      <c r="T2962" s="89" t="s">
        <v>6314</v>
      </c>
      <c r="U2962" s="90" t="str">
        <f t="shared" si="657"/>
        <v>ok</v>
      </c>
      <c r="V2962" s="63" t="str">
        <f>INDEX(resources!F:F,MATCH(B2962,resources!B:B,0))</f>
        <v>special</v>
      </c>
      <c r="W2962" s="110">
        <f t="shared" si="658"/>
        <v>0</v>
      </c>
      <c r="X2962" s="110">
        <f t="shared" si="659"/>
        <v>0</v>
      </c>
      <c r="Y2962" s="110" t="str">
        <f t="shared" si="660"/>
        <v>transfer_sale_raonly_na_CONFIDENTIAL</v>
      </c>
      <c r="Z2962" s="110">
        <f>IF(COUNTIFS($Y$2:Y2962,Y2962)=1,1,0)</f>
        <v>0</v>
      </c>
      <c r="AA2962" s="110">
        <f>SUM($Z$2:Z2962)*Z2962</f>
        <v>0</v>
      </c>
      <c r="AB2962" s="110">
        <f>COUNTIFS(resources!B:B,B2962)</f>
        <v>1</v>
      </c>
      <c r="AC2962" s="110">
        <f t="shared" si="661"/>
        <v>1</v>
      </c>
      <c r="AD2962" s="110">
        <f t="shared" si="662"/>
        <v>1</v>
      </c>
      <c r="AE2962" s="110">
        <f t="shared" si="663"/>
        <v>0</v>
      </c>
      <c r="AF2962" s="110">
        <f t="shared" si="664"/>
        <v>1</v>
      </c>
      <c r="AG2962" s="110">
        <f t="shared" si="665"/>
        <v>0</v>
      </c>
      <c r="AH2962" s="110">
        <f t="shared" si="666"/>
        <v>0</v>
      </c>
      <c r="AI2962" s="110">
        <f t="shared" si="667"/>
        <v>1</v>
      </c>
      <c r="AJ2962" s="100">
        <f>ROW()</f>
        <v>2962</v>
      </c>
      <c r="AK2962" s="100" t="e">
        <f>INDEX('BadRows RECART'!$C$2:$C$1207,MATCH(monthly_gwh_mw!AJ2962,'BadRows RECART'!$D$2:$D$1207,0))</f>
        <v>#N/A</v>
      </c>
    </row>
    <row r="2963" spans="1:37" ht="20">
      <c r="A2963" s="106" t="s">
        <v>3907</v>
      </c>
      <c r="B2963" s="106" t="s">
        <v>440</v>
      </c>
      <c r="C2963" s="106" t="s">
        <v>6313</v>
      </c>
      <c r="D2963" s="168">
        <v>2020</v>
      </c>
      <c r="E2963" s="168">
        <v>8</v>
      </c>
      <c r="F2963" s="169">
        <v>0</v>
      </c>
      <c r="G2963" s="212" t="s">
        <v>6314</v>
      </c>
      <c r="H2963" s="212" t="s">
        <v>6314</v>
      </c>
      <c r="I2963" s="106" t="s">
        <v>556</v>
      </c>
      <c r="K2963" s="83" t="s">
        <v>6314</v>
      </c>
      <c r="L2963" s="83" t="s">
        <v>6314</v>
      </c>
      <c r="M2963" s="45" t="str">
        <f>IF(
ISNA(INDEX(resources!E:E,MATCH(B2963,resources!B:B,0))),"fillme",
INDEX(resources!E:E,MATCH(B2963,resources!B:B,0)))</f>
        <v>transfer_sale</v>
      </c>
      <c r="N2963" s="45">
        <v>1</v>
      </c>
      <c r="O2963" s="83" t="str">
        <f>IFERROR(INDEX(resources!K:K,MATCH(B2963,resources!B:B,0)),"fillme")</f>
        <v>unknown</v>
      </c>
      <c r="P2963" s="89" t="str">
        <f t="shared" si="655"/>
        <v>unknown_2020_8</v>
      </c>
      <c r="Q2963" s="87">
        <f>INDEX(elcc!G:G,MATCH(P2963,elcc!D:D,0))</f>
        <v>0</v>
      </c>
      <c r="R2963" s="89">
        <f t="shared" si="656"/>
        <v>1</v>
      </c>
      <c r="S2963" s="89" t="s">
        <v>6314</v>
      </c>
      <c r="T2963" s="89" t="s">
        <v>6314</v>
      </c>
      <c r="U2963" s="90" t="str">
        <f t="shared" si="657"/>
        <v>ok</v>
      </c>
      <c r="V2963" s="63" t="str">
        <f>INDEX(resources!F:F,MATCH(B2963,resources!B:B,0))</f>
        <v>special</v>
      </c>
      <c r="W2963" s="110">
        <f t="shared" si="658"/>
        <v>0</v>
      </c>
      <c r="X2963" s="110">
        <f t="shared" si="659"/>
        <v>0</v>
      </c>
      <c r="Y2963" s="110" t="str">
        <f t="shared" si="660"/>
        <v>transfer_sale_raonly_na_CONFIDENTIAL</v>
      </c>
      <c r="Z2963" s="110">
        <f>IF(COUNTIFS($Y$2:Y2963,Y2963)=1,1,0)</f>
        <v>0</v>
      </c>
      <c r="AA2963" s="110">
        <f>SUM($Z$2:Z2963)*Z2963</f>
        <v>0</v>
      </c>
      <c r="AB2963" s="110">
        <f>COUNTIFS(resources!B:B,B2963)</f>
        <v>1</v>
      </c>
      <c r="AC2963" s="110">
        <f t="shared" si="661"/>
        <v>1</v>
      </c>
      <c r="AD2963" s="110">
        <f t="shared" si="662"/>
        <v>1</v>
      </c>
      <c r="AE2963" s="110">
        <f t="shared" si="663"/>
        <v>0</v>
      </c>
      <c r="AF2963" s="110">
        <f t="shared" si="664"/>
        <v>1</v>
      </c>
      <c r="AG2963" s="110">
        <f t="shared" si="665"/>
        <v>0</v>
      </c>
      <c r="AH2963" s="110">
        <f t="shared" si="666"/>
        <v>0</v>
      </c>
      <c r="AI2963" s="110">
        <f t="shared" si="667"/>
        <v>1</v>
      </c>
      <c r="AJ2963" s="100">
        <f>ROW()</f>
        <v>2963</v>
      </c>
      <c r="AK2963" s="100" t="e">
        <f>INDEX('BadRows RECART'!$C$2:$C$1207,MATCH(monthly_gwh_mw!AJ2963,'BadRows RECART'!$D$2:$D$1207,0))</f>
        <v>#N/A</v>
      </c>
    </row>
    <row r="2964" spans="1:37" ht="20">
      <c r="A2964" s="106" t="s">
        <v>3907</v>
      </c>
      <c r="B2964" s="106" t="s">
        <v>440</v>
      </c>
      <c r="C2964" s="106" t="s">
        <v>6313</v>
      </c>
      <c r="D2964" s="168">
        <v>2020</v>
      </c>
      <c r="E2964" s="168">
        <v>9</v>
      </c>
      <c r="F2964" s="169">
        <v>0</v>
      </c>
      <c r="G2964" s="212" t="s">
        <v>6314</v>
      </c>
      <c r="H2964" s="212" t="s">
        <v>6314</v>
      </c>
      <c r="I2964" s="106" t="s">
        <v>556</v>
      </c>
      <c r="K2964" s="83" t="s">
        <v>6314</v>
      </c>
      <c r="L2964" s="83" t="s">
        <v>6314</v>
      </c>
      <c r="M2964" s="45" t="str">
        <f>IF(
ISNA(INDEX(resources!E:E,MATCH(B2964,resources!B:B,0))),"fillme",
INDEX(resources!E:E,MATCH(B2964,resources!B:B,0)))</f>
        <v>transfer_sale</v>
      </c>
      <c r="N2964" s="45">
        <v>1</v>
      </c>
      <c r="O2964" s="83" t="str">
        <f>IFERROR(INDEX(resources!K:K,MATCH(B2964,resources!B:B,0)),"fillme")</f>
        <v>unknown</v>
      </c>
      <c r="P2964" s="89" t="str">
        <f t="shared" si="655"/>
        <v>unknown_2020_9</v>
      </c>
      <c r="Q2964" s="87">
        <f>INDEX(elcc!G:G,MATCH(P2964,elcc!D:D,0))</f>
        <v>0</v>
      </c>
      <c r="R2964" s="89">
        <f t="shared" si="656"/>
        <v>1</v>
      </c>
      <c r="S2964" s="89" t="s">
        <v>6314</v>
      </c>
      <c r="T2964" s="89" t="s">
        <v>6314</v>
      </c>
      <c r="U2964" s="90" t="str">
        <f t="shared" si="657"/>
        <v>ok</v>
      </c>
      <c r="V2964" s="63" t="str">
        <f>INDEX(resources!F:F,MATCH(B2964,resources!B:B,0))</f>
        <v>special</v>
      </c>
      <c r="W2964" s="110">
        <f t="shared" si="658"/>
        <v>0</v>
      </c>
      <c r="X2964" s="110">
        <f t="shared" si="659"/>
        <v>0</v>
      </c>
      <c r="Y2964" s="110" t="str">
        <f t="shared" si="660"/>
        <v>transfer_sale_raonly_na_CONFIDENTIAL</v>
      </c>
      <c r="Z2964" s="110">
        <f>IF(COUNTIFS($Y$2:Y2964,Y2964)=1,1,0)</f>
        <v>0</v>
      </c>
      <c r="AA2964" s="110">
        <f>SUM($Z$2:Z2964)*Z2964</f>
        <v>0</v>
      </c>
      <c r="AB2964" s="110">
        <f>COUNTIFS(resources!B:B,B2964)</f>
        <v>1</v>
      </c>
      <c r="AC2964" s="110">
        <f t="shared" si="661"/>
        <v>1</v>
      </c>
      <c r="AD2964" s="110">
        <f t="shared" si="662"/>
        <v>1</v>
      </c>
      <c r="AE2964" s="110">
        <f t="shared" si="663"/>
        <v>0</v>
      </c>
      <c r="AF2964" s="110">
        <f t="shared" si="664"/>
        <v>1</v>
      </c>
      <c r="AG2964" s="110">
        <f t="shared" si="665"/>
        <v>0</v>
      </c>
      <c r="AH2964" s="110">
        <f t="shared" si="666"/>
        <v>0</v>
      </c>
      <c r="AI2964" s="110">
        <f t="shared" si="667"/>
        <v>1</v>
      </c>
      <c r="AJ2964" s="100">
        <f>ROW()</f>
        <v>2964</v>
      </c>
      <c r="AK2964" s="100" t="e">
        <f>INDEX('BadRows RECART'!$C$2:$C$1207,MATCH(monthly_gwh_mw!AJ2964,'BadRows RECART'!$D$2:$D$1207,0))</f>
        <v>#N/A</v>
      </c>
    </row>
    <row r="2965" spans="1:37" ht="20">
      <c r="A2965" s="106" t="s">
        <v>3907</v>
      </c>
      <c r="B2965" s="106" t="s">
        <v>440</v>
      </c>
      <c r="C2965" s="106" t="s">
        <v>6313</v>
      </c>
      <c r="D2965" s="168">
        <v>2020</v>
      </c>
      <c r="E2965" s="168">
        <v>10</v>
      </c>
      <c r="F2965" s="169">
        <v>0</v>
      </c>
      <c r="G2965" s="212" t="s">
        <v>6314</v>
      </c>
      <c r="H2965" s="212" t="s">
        <v>6314</v>
      </c>
      <c r="I2965" s="106" t="s">
        <v>556</v>
      </c>
      <c r="K2965" s="83" t="s">
        <v>6314</v>
      </c>
      <c r="L2965" s="83" t="s">
        <v>6314</v>
      </c>
      <c r="M2965" s="45" t="str">
        <f>IF(
ISNA(INDEX(resources!E:E,MATCH(B2965,resources!B:B,0))),"fillme",
INDEX(resources!E:E,MATCH(B2965,resources!B:B,0)))</f>
        <v>transfer_sale</v>
      </c>
      <c r="N2965" s="45">
        <v>1</v>
      </c>
      <c r="O2965" s="83" t="str">
        <f>IFERROR(INDEX(resources!K:K,MATCH(B2965,resources!B:B,0)),"fillme")</f>
        <v>unknown</v>
      </c>
      <c r="P2965" s="89" t="str">
        <f t="shared" si="655"/>
        <v>unknown_2020_10</v>
      </c>
      <c r="Q2965" s="87">
        <f>INDEX(elcc!G:G,MATCH(P2965,elcc!D:D,0))</f>
        <v>0</v>
      </c>
      <c r="R2965" s="89">
        <f t="shared" si="656"/>
        <v>1</v>
      </c>
      <c r="S2965" s="89" t="s">
        <v>6314</v>
      </c>
      <c r="T2965" s="89" t="s">
        <v>6314</v>
      </c>
      <c r="U2965" s="90" t="str">
        <f t="shared" si="657"/>
        <v>ok</v>
      </c>
      <c r="V2965" s="63" t="str">
        <f>INDEX(resources!F:F,MATCH(B2965,resources!B:B,0))</f>
        <v>special</v>
      </c>
      <c r="W2965" s="110">
        <f t="shared" si="658"/>
        <v>0</v>
      </c>
      <c r="X2965" s="110">
        <f t="shared" si="659"/>
        <v>0</v>
      </c>
      <c r="Y2965" s="110" t="str">
        <f t="shared" si="660"/>
        <v>transfer_sale_raonly_na_CONFIDENTIAL</v>
      </c>
      <c r="Z2965" s="110">
        <f>IF(COUNTIFS($Y$2:Y2965,Y2965)=1,1,0)</f>
        <v>0</v>
      </c>
      <c r="AA2965" s="110">
        <f>SUM($Z$2:Z2965)*Z2965</f>
        <v>0</v>
      </c>
      <c r="AB2965" s="110">
        <f>COUNTIFS(resources!B:B,B2965)</f>
        <v>1</v>
      </c>
      <c r="AC2965" s="110">
        <f t="shared" si="661"/>
        <v>1</v>
      </c>
      <c r="AD2965" s="110">
        <f t="shared" si="662"/>
        <v>1</v>
      </c>
      <c r="AE2965" s="110">
        <f t="shared" si="663"/>
        <v>0</v>
      </c>
      <c r="AF2965" s="110">
        <f t="shared" si="664"/>
        <v>1</v>
      </c>
      <c r="AG2965" s="110">
        <f t="shared" si="665"/>
        <v>0</v>
      </c>
      <c r="AH2965" s="110">
        <f t="shared" si="666"/>
        <v>0</v>
      </c>
      <c r="AI2965" s="110">
        <f t="shared" si="667"/>
        <v>1</v>
      </c>
      <c r="AJ2965" s="100">
        <f>ROW()</f>
        <v>2965</v>
      </c>
      <c r="AK2965" s="100" t="e">
        <f>INDEX('BadRows RECART'!$C$2:$C$1207,MATCH(monthly_gwh_mw!AJ2965,'BadRows RECART'!$D$2:$D$1207,0))</f>
        <v>#N/A</v>
      </c>
    </row>
    <row r="2966" spans="1:37" ht="20">
      <c r="A2966" s="106" t="s">
        <v>3907</v>
      </c>
      <c r="B2966" s="106" t="s">
        <v>440</v>
      </c>
      <c r="C2966" s="106" t="s">
        <v>6313</v>
      </c>
      <c r="D2966" s="168">
        <v>2020</v>
      </c>
      <c r="E2966" s="168">
        <v>3</v>
      </c>
      <c r="F2966" s="169">
        <v>0</v>
      </c>
      <c r="G2966" s="212" t="s">
        <v>6314</v>
      </c>
      <c r="H2966" s="212" t="s">
        <v>6314</v>
      </c>
      <c r="I2966" s="106" t="s">
        <v>556</v>
      </c>
      <c r="K2966" s="83" t="s">
        <v>6314</v>
      </c>
      <c r="L2966" s="83" t="s">
        <v>6314</v>
      </c>
      <c r="M2966" s="45" t="str">
        <f>IF(
ISNA(INDEX(resources!E:E,MATCH(B2966,resources!B:B,0))),"fillme",
INDEX(resources!E:E,MATCH(B2966,resources!B:B,0)))</f>
        <v>transfer_sale</v>
      </c>
      <c r="N2966" s="45">
        <v>1</v>
      </c>
      <c r="O2966" s="83" t="str">
        <f>IFERROR(INDEX(resources!K:K,MATCH(B2966,resources!B:B,0)),"fillme")</f>
        <v>unknown</v>
      </c>
      <c r="P2966" s="89" t="str">
        <f t="shared" si="655"/>
        <v>unknown_2020_3</v>
      </c>
      <c r="Q2966" s="87">
        <f>INDEX(elcc!G:G,MATCH(P2966,elcc!D:D,0))</f>
        <v>0</v>
      </c>
      <c r="R2966" s="89">
        <f t="shared" si="656"/>
        <v>1</v>
      </c>
      <c r="S2966" s="89" t="s">
        <v>6314</v>
      </c>
      <c r="T2966" s="89" t="s">
        <v>6314</v>
      </c>
      <c r="U2966" s="90" t="str">
        <f t="shared" si="657"/>
        <v>ok</v>
      </c>
      <c r="V2966" s="63" t="str">
        <f>INDEX(resources!F:F,MATCH(B2966,resources!B:B,0))</f>
        <v>special</v>
      </c>
      <c r="W2966" s="110">
        <f t="shared" si="658"/>
        <v>0</v>
      </c>
      <c r="X2966" s="110">
        <f t="shared" si="659"/>
        <v>0</v>
      </c>
      <c r="Y2966" s="110" t="str">
        <f t="shared" si="660"/>
        <v>transfer_sale_raonly_na_CONFIDENTIAL</v>
      </c>
      <c r="Z2966" s="110">
        <f>IF(COUNTIFS($Y$2:Y2966,Y2966)=1,1,0)</f>
        <v>0</v>
      </c>
      <c r="AA2966" s="110">
        <f>SUM($Z$2:Z2966)*Z2966</f>
        <v>0</v>
      </c>
      <c r="AB2966" s="110">
        <f>COUNTIFS(resources!B:B,B2966)</f>
        <v>1</v>
      </c>
      <c r="AC2966" s="110">
        <f t="shared" si="661"/>
        <v>1</v>
      </c>
      <c r="AD2966" s="110">
        <f t="shared" si="662"/>
        <v>1</v>
      </c>
      <c r="AE2966" s="110">
        <f t="shared" si="663"/>
        <v>0</v>
      </c>
      <c r="AF2966" s="110">
        <f t="shared" si="664"/>
        <v>1</v>
      </c>
      <c r="AG2966" s="110">
        <f t="shared" si="665"/>
        <v>0</v>
      </c>
      <c r="AH2966" s="110">
        <f t="shared" si="666"/>
        <v>0</v>
      </c>
      <c r="AI2966" s="110">
        <f t="shared" si="667"/>
        <v>1</v>
      </c>
      <c r="AJ2966" s="100">
        <f>ROW()</f>
        <v>2966</v>
      </c>
      <c r="AK2966" s="100" t="e">
        <f>INDEX('BadRows RECART'!$C$2:$C$1207,MATCH(monthly_gwh_mw!AJ2966,'BadRows RECART'!$D$2:$D$1207,0))</f>
        <v>#N/A</v>
      </c>
    </row>
    <row r="2967" spans="1:37" ht="20">
      <c r="A2967" s="106" t="s">
        <v>3907</v>
      </c>
      <c r="B2967" s="106" t="s">
        <v>440</v>
      </c>
      <c r="C2967" s="106" t="s">
        <v>6313</v>
      </c>
      <c r="D2967" s="168">
        <v>2020</v>
      </c>
      <c r="E2967" s="168">
        <v>4</v>
      </c>
      <c r="F2967" s="169">
        <v>0</v>
      </c>
      <c r="G2967" s="212" t="s">
        <v>6314</v>
      </c>
      <c r="H2967" s="212" t="s">
        <v>6314</v>
      </c>
      <c r="I2967" s="106" t="s">
        <v>556</v>
      </c>
      <c r="K2967" s="83" t="s">
        <v>6314</v>
      </c>
      <c r="L2967" s="83" t="s">
        <v>6314</v>
      </c>
      <c r="M2967" s="45" t="str">
        <f>IF(
ISNA(INDEX(resources!E:E,MATCH(B2967,resources!B:B,0))),"fillme",
INDEX(resources!E:E,MATCH(B2967,resources!B:B,0)))</f>
        <v>transfer_sale</v>
      </c>
      <c r="N2967" s="45">
        <v>1</v>
      </c>
      <c r="O2967" s="83" t="str">
        <f>IFERROR(INDEX(resources!K:K,MATCH(B2967,resources!B:B,0)),"fillme")</f>
        <v>unknown</v>
      </c>
      <c r="P2967" s="89" t="str">
        <f t="shared" si="655"/>
        <v>unknown_2020_4</v>
      </c>
      <c r="Q2967" s="87">
        <f>INDEX(elcc!G:G,MATCH(P2967,elcc!D:D,0))</f>
        <v>0</v>
      </c>
      <c r="R2967" s="89">
        <f t="shared" si="656"/>
        <v>1</v>
      </c>
      <c r="S2967" s="89" t="s">
        <v>6314</v>
      </c>
      <c r="T2967" s="89" t="s">
        <v>6314</v>
      </c>
      <c r="U2967" s="90" t="str">
        <f t="shared" si="657"/>
        <v>ok</v>
      </c>
      <c r="V2967" s="63" t="str">
        <f>INDEX(resources!F:F,MATCH(B2967,resources!B:B,0))</f>
        <v>special</v>
      </c>
      <c r="W2967" s="110">
        <f t="shared" si="658"/>
        <v>0</v>
      </c>
      <c r="X2967" s="110">
        <f t="shared" si="659"/>
        <v>0</v>
      </c>
      <c r="Y2967" s="110" t="str">
        <f t="shared" si="660"/>
        <v>transfer_sale_raonly_na_CONFIDENTIAL</v>
      </c>
      <c r="Z2967" s="110">
        <f>IF(COUNTIFS($Y$2:Y2967,Y2967)=1,1,0)</f>
        <v>0</v>
      </c>
      <c r="AA2967" s="110">
        <f>SUM($Z$2:Z2967)*Z2967</f>
        <v>0</v>
      </c>
      <c r="AB2967" s="110">
        <f>COUNTIFS(resources!B:B,B2967)</f>
        <v>1</v>
      </c>
      <c r="AC2967" s="110">
        <f t="shared" si="661"/>
        <v>1</v>
      </c>
      <c r="AD2967" s="110">
        <f t="shared" si="662"/>
        <v>1</v>
      </c>
      <c r="AE2967" s="110">
        <f t="shared" si="663"/>
        <v>0</v>
      </c>
      <c r="AF2967" s="110">
        <f t="shared" si="664"/>
        <v>1</v>
      </c>
      <c r="AG2967" s="110">
        <f t="shared" si="665"/>
        <v>0</v>
      </c>
      <c r="AH2967" s="110">
        <f t="shared" si="666"/>
        <v>0</v>
      </c>
      <c r="AI2967" s="110">
        <f t="shared" si="667"/>
        <v>1</v>
      </c>
      <c r="AJ2967" s="100">
        <f>ROW()</f>
        <v>2967</v>
      </c>
      <c r="AK2967" s="100" t="e">
        <f>INDEX('BadRows RECART'!$C$2:$C$1207,MATCH(monthly_gwh_mw!AJ2967,'BadRows RECART'!$D$2:$D$1207,0))</f>
        <v>#N/A</v>
      </c>
    </row>
    <row r="2968" spans="1:37" ht="20">
      <c r="A2968" s="106" t="s">
        <v>3907</v>
      </c>
      <c r="B2968" s="106" t="s">
        <v>440</v>
      </c>
      <c r="C2968" s="106" t="s">
        <v>6313</v>
      </c>
      <c r="D2968" s="168">
        <v>2020</v>
      </c>
      <c r="E2968" s="168">
        <v>10</v>
      </c>
      <c r="F2968" s="169">
        <v>0</v>
      </c>
      <c r="G2968" s="212" t="s">
        <v>6314</v>
      </c>
      <c r="H2968" s="212" t="s">
        <v>6314</v>
      </c>
      <c r="I2968" s="106" t="s">
        <v>556</v>
      </c>
      <c r="K2968" s="83" t="s">
        <v>6314</v>
      </c>
      <c r="L2968" s="83" t="s">
        <v>6314</v>
      </c>
      <c r="M2968" s="45" t="str">
        <f>IF(
ISNA(INDEX(resources!E:E,MATCH(B2968,resources!B:B,0))),"fillme",
INDEX(resources!E:E,MATCH(B2968,resources!B:B,0)))</f>
        <v>transfer_sale</v>
      </c>
      <c r="N2968" s="45">
        <v>1</v>
      </c>
      <c r="O2968" s="83" t="str">
        <f>IFERROR(INDEX(resources!K:K,MATCH(B2968,resources!B:B,0)),"fillme")</f>
        <v>unknown</v>
      </c>
      <c r="P2968" s="89" t="str">
        <f t="shared" si="655"/>
        <v>unknown_2020_10</v>
      </c>
      <c r="Q2968" s="87">
        <f>INDEX(elcc!G:G,MATCH(P2968,elcc!D:D,0))</f>
        <v>0</v>
      </c>
      <c r="R2968" s="89">
        <f t="shared" si="656"/>
        <v>1</v>
      </c>
      <c r="S2968" s="89" t="s">
        <v>6314</v>
      </c>
      <c r="T2968" s="89" t="s">
        <v>6314</v>
      </c>
      <c r="U2968" s="90" t="str">
        <f t="shared" si="657"/>
        <v>ok</v>
      </c>
      <c r="V2968" s="63" t="str">
        <f>INDEX(resources!F:F,MATCH(B2968,resources!B:B,0))</f>
        <v>special</v>
      </c>
      <c r="W2968" s="110">
        <f t="shared" si="658"/>
        <v>0</v>
      </c>
      <c r="X2968" s="110">
        <f t="shared" si="659"/>
        <v>0</v>
      </c>
      <c r="Y2968" s="110" t="str">
        <f t="shared" si="660"/>
        <v>transfer_sale_raonly_na_CONFIDENTIAL</v>
      </c>
      <c r="Z2968" s="110">
        <f>IF(COUNTIFS($Y$2:Y2968,Y2968)=1,1,0)</f>
        <v>0</v>
      </c>
      <c r="AA2968" s="110">
        <f>SUM($Z$2:Z2968)*Z2968</f>
        <v>0</v>
      </c>
      <c r="AB2968" s="110">
        <f>COUNTIFS(resources!B:B,B2968)</f>
        <v>1</v>
      </c>
      <c r="AC2968" s="110">
        <f t="shared" si="661"/>
        <v>1</v>
      </c>
      <c r="AD2968" s="110">
        <f t="shared" si="662"/>
        <v>1</v>
      </c>
      <c r="AE2968" s="110">
        <f t="shared" si="663"/>
        <v>0</v>
      </c>
      <c r="AF2968" s="110">
        <f t="shared" si="664"/>
        <v>1</v>
      </c>
      <c r="AG2968" s="110">
        <f t="shared" si="665"/>
        <v>0</v>
      </c>
      <c r="AH2968" s="110">
        <f t="shared" si="666"/>
        <v>0</v>
      </c>
      <c r="AI2968" s="110">
        <f t="shared" si="667"/>
        <v>1</v>
      </c>
      <c r="AJ2968" s="100">
        <f>ROW()</f>
        <v>2968</v>
      </c>
      <c r="AK2968" s="100" t="e">
        <f>INDEX('BadRows RECART'!$C$2:$C$1207,MATCH(monthly_gwh_mw!AJ2968,'BadRows RECART'!$D$2:$D$1207,0))</f>
        <v>#N/A</v>
      </c>
    </row>
    <row r="2969" spans="1:37" ht="20">
      <c r="A2969" s="106" t="s">
        <v>3907</v>
      </c>
      <c r="B2969" s="106" t="s">
        <v>440</v>
      </c>
      <c r="C2969" s="106" t="s">
        <v>6313</v>
      </c>
      <c r="D2969" s="168">
        <v>2020</v>
      </c>
      <c r="E2969" s="168">
        <v>10</v>
      </c>
      <c r="F2969" s="169">
        <v>0</v>
      </c>
      <c r="G2969" s="212" t="s">
        <v>6314</v>
      </c>
      <c r="H2969" s="212" t="s">
        <v>6314</v>
      </c>
      <c r="I2969" s="106" t="s">
        <v>556</v>
      </c>
      <c r="K2969" s="83" t="s">
        <v>6314</v>
      </c>
      <c r="L2969" s="83" t="s">
        <v>6314</v>
      </c>
      <c r="M2969" s="45" t="str">
        <f>IF(
ISNA(INDEX(resources!E:E,MATCH(B2969,resources!B:B,0))),"fillme",
INDEX(resources!E:E,MATCH(B2969,resources!B:B,0)))</f>
        <v>transfer_sale</v>
      </c>
      <c r="N2969" s="45">
        <v>1</v>
      </c>
      <c r="O2969" s="83" t="str">
        <f>IFERROR(INDEX(resources!K:K,MATCH(B2969,resources!B:B,0)),"fillme")</f>
        <v>unknown</v>
      </c>
      <c r="P2969" s="89" t="str">
        <f t="shared" si="655"/>
        <v>unknown_2020_10</v>
      </c>
      <c r="Q2969" s="87">
        <f>INDEX(elcc!G:G,MATCH(P2969,elcc!D:D,0))</f>
        <v>0</v>
      </c>
      <c r="R2969" s="89">
        <f t="shared" si="656"/>
        <v>1</v>
      </c>
      <c r="S2969" s="89" t="s">
        <v>6314</v>
      </c>
      <c r="T2969" s="89" t="s">
        <v>6314</v>
      </c>
      <c r="U2969" s="90" t="str">
        <f t="shared" si="657"/>
        <v>ok</v>
      </c>
      <c r="V2969" s="63" t="str">
        <f>INDEX(resources!F:F,MATCH(B2969,resources!B:B,0))</f>
        <v>special</v>
      </c>
      <c r="W2969" s="110">
        <f t="shared" si="658"/>
        <v>0</v>
      </c>
      <c r="X2969" s="110">
        <f t="shared" si="659"/>
        <v>0</v>
      </c>
      <c r="Y2969" s="110" t="str">
        <f t="shared" si="660"/>
        <v>transfer_sale_raonly_na_CONFIDENTIAL</v>
      </c>
      <c r="Z2969" s="110">
        <f>IF(COUNTIFS($Y$2:Y2969,Y2969)=1,1,0)</f>
        <v>0</v>
      </c>
      <c r="AA2969" s="110">
        <f>SUM($Z$2:Z2969)*Z2969</f>
        <v>0</v>
      </c>
      <c r="AB2969" s="110">
        <f>COUNTIFS(resources!B:B,B2969)</f>
        <v>1</v>
      </c>
      <c r="AC2969" s="110">
        <f t="shared" si="661"/>
        <v>1</v>
      </c>
      <c r="AD2969" s="110">
        <f t="shared" si="662"/>
        <v>1</v>
      </c>
      <c r="AE2969" s="110">
        <f t="shared" si="663"/>
        <v>0</v>
      </c>
      <c r="AF2969" s="110">
        <f t="shared" si="664"/>
        <v>1</v>
      </c>
      <c r="AG2969" s="110">
        <f t="shared" si="665"/>
        <v>0</v>
      </c>
      <c r="AH2969" s="110">
        <f t="shared" si="666"/>
        <v>0</v>
      </c>
      <c r="AI2969" s="110">
        <f t="shared" si="667"/>
        <v>1</v>
      </c>
      <c r="AJ2969" s="100">
        <f>ROW()</f>
        <v>2969</v>
      </c>
      <c r="AK2969" s="100" t="e">
        <f>INDEX('BadRows RECART'!$C$2:$C$1207,MATCH(monthly_gwh_mw!AJ2969,'BadRows RECART'!$D$2:$D$1207,0))</f>
        <v>#N/A</v>
      </c>
    </row>
    <row r="2970" spans="1:37" ht="20">
      <c r="A2970" s="106" t="s">
        <v>3907</v>
      </c>
      <c r="B2970" s="106" t="s">
        <v>437</v>
      </c>
      <c r="C2970" s="106" t="s">
        <v>6313</v>
      </c>
      <c r="D2970" s="168">
        <v>2020</v>
      </c>
      <c r="E2970" s="168">
        <v>7</v>
      </c>
      <c r="F2970" s="169">
        <v>0</v>
      </c>
      <c r="G2970" s="212" t="s">
        <v>6314</v>
      </c>
      <c r="H2970" s="212" t="s">
        <v>6314</v>
      </c>
      <c r="I2970" s="106" t="s">
        <v>556</v>
      </c>
      <c r="K2970" s="83" t="s">
        <v>6314</v>
      </c>
      <c r="L2970" s="83" t="s">
        <v>6314</v>
      </c>
      <c r="M2970" s="45" t="str">
        <f>IF(
ISNA(INDEX(resources!E:E,MATCH(B2970,resources!B:B,0))),"fillme",
INDEX(resources!E:E,MATCH(B2970,resources!B:B,0)))</f>
        <v>transfer_purchase</v>
      </c>
      <c r="N2970" s="45">
        <v>1</v>
      </c>
      <c r="O2970" s="83" t="str">
        <f>IFERROR(INDEX(resources!K:K,MATCH(B2970,resources!B:B,0)),"fillme")</f>
        <v>unknown</v>
      </c>
      <c r="P2970" s="89" t="str">
        <f t="shared" si="655"/>
        <v>unknown_2020_7</v>
      </c>
      <c r="Q2970" s="87">
        <f>INDEX(elcc!G:G,MATCH(P2970,elcc!D:D,0))</f>
        <v>0</v>
      </c>
      <c r="R2970" s="89">
        <f t="shared" si="656"/>
        <v>1</v>
      </c>
      <c r="S2970" s="89" t="s">
        <v>6314</v>
      </c>
      <c r="T2970" s="89" t="s">
        <v>6314</v>
      </c>
      <c r="U2970" s="90" t="str">
        <f t="shared" si="657"/>
        <v>ok</v>
      </c>
      <c r="V2970" s="63" t="str">
        <f>INDEX(resources!F:F,MATCH(B2970,resources!B:B,0))</f>
        <v>special</v>
      </c>
      <c r="W2970" s="110">
        <f t="shared" si="658"/>
        <v>0</v>
      </c>
      <c r="X2970" s="110">
        <f t="shared" si="659"/>
        <v>0</v>
      </c>
      <c r="Y2970" s="110" t="str">
        <f t="shared" si="660"/>
        <v>transfer_purchase_raonly_na_CONFIDENTIAL</v>
      </c>
      <c r="Z2970" s="110">
        <f>IF(COUNTIFS($Y$2:Y2970,Y2970)=1,1,0)</f>
        <v>0</v>
      </c>
      <c r="AA2970" s="110">
        <f>SUM($Z$2:Z2970)*Z2970</f>
        <v>0</v>
      </c>
      <c r="AB2970" s="110">
        <f>COUNTIFS(resources!B:B,B2970)</f>
        <v>1</v>
      </c>
      <c r="AC2970" s="110">
        <f t="shared" si="661"/>
        <v>1</v>
      </c>
      <c r="AD2970" s="110">
        <f t="shared" si="662"/>
        <v>1</v>
      </c>
      <c r="AE2970" s="110">
        <f t="shared" si="663"/>
        <v>0</v>
      </c>
      <c r="AF2970" s="110">
        <f t="shared" si="664"/>
        <v>1</v>
      </c>
      <c r="AG2970" s="110">
        <f t="shared" si="665"/>
        <v>0</v>
      </c>
      <c r="AH2970" s="110">
        <f t="shared" si="666"/>
        <v>0</v>
      </c>
      <c r="AI2970" s="110">
        <f t="shared" si="667"/>
        <v>1</v>
      </c>
      <c r="AJ2970" s="100">
        <f>ROW()</f>
        <v>2970</v>
      </c>
      <c r="AK2970" s="100" t="e">
        <f>INDEX('BadRows RECART'!$C$2:$C$1207,MATCH(monthly_gwh_mw!AJ2970,'BadRows RECART'!$D$2:$D$1207,0))</f>
        <v>#N/A</v>
      </c>
    </row>
    <row r="2971" spans="1:37" ht="20">
      <c r="A2971" s="106" t="s">
        <v>3907</v>
      </c>
      <c r="B2971" s="106" t="s">
        <v>437</v>
      </c>
      <c r="C2971" s="106" t="s">
        <v>6313</v>
      </c>
      <c r="D2971" s="168">
        <v>2020</v>
      </c>
      <c r="E2971" s="168">
        <v>8</v>
      </c>
      <c r="F2971" s="169">
        <v>0</v>
      </c>
      <c r="G2971" s="212" t="s">
        <v>6314</v>
      </c>
      <c r="H2971" s="212" t="s">
        <v>6314</v>
      </c>
      <c r="I2971" s="106" t="s">
        <v>556</v>
      </c>
      <c r="K2971" s="83" t="s">
        <v>6314</v>
      </c>
      <c r="L2971" s="83" t="s">
        <v>6314</v>
      </c>
      <c r="M2971" s="45" t="str">
        <f>IF(
ISNA(INDEX(resources!E:E,MATCH(B2971,resources!B:B,0))),"fillme",
INDEX(resources!E:E,MATCH(B2971,resources!B:B,0)))</f>
        <v>transfer_purchase</v>
      </c>
      <c r="N2971" s="45">
        <v>1</v>
      </c>
      <c r="O2971" s="83" t="str">
        <f>IFERROR(INDEX(resources!K:K,MATCH(B2971,resources!B:B,0)),"fillme")</f>
        <v>unknown</v>
      </c>
      <c r="P2971" s="89" t="str">
        <f t="shared" si="655"/>
        <v>unknown_2020_8</v>
      </c>
      <c r="Q2971" s="87">
        <f>INDEX(elcc!G:G,MATCH(P2971,elcc!D:D,0))</f>
        <v>0</v>
      </c>
      <c r="R2971" s="89">
        <f t="shared" si="656"/>
        <v>1</v>
      </c>
      <c r="S2971" s="89" t="s">
        <v>6314</v>
      </c>
      <c r="T2971" s="89" t="s">
        <v>6314</v>
      </c>
      <c r="U2971" s="90" t="str">
        <f t="shared" si="657"/>
        <v>ok</v>
      </c>
      <c r="V2971" s="63" t="str">
        <f>INDEX(resources!F:F,MATCH(B2971,resources!B:B,0))</f>
        <v>special</v>
      </c>
      <c r="W2971" s="110">
        <f t="shared" si="658"/>
        <v>0</v>
      </c>
      <c r="X2971" s="110">
        <f t="shared" si="659"/>
        <v>0</v>
      </c>
      <c r="Y2971" s="110" t="str">
        <f t="shared" si="660"/>
        <v>transfer_purchase_raonly_na_CONFIDENTIAL</v>
      </c>
      <c r="Z2971" s="110">
        <f>IF(COUNTIFS($Y$2:Y2971,Y2971)=1,1,0)</f>
        <v>0</v>
      </c>
      <c r="AA2971" s="110">
        <f>SUM($Z$2:Z2971)*Z2971</f>
        <v>0</v>
      </c>
      <c r="AB2971" s="110">
        <f>COUNTIFS(resources!B:B,B2971)</f>
        <v>1</v>
      </c>
      <c r="AC2971" s="110">
        <f t="shared" si="661"/>
        <v>1</v>
      </c>
      <c r="AD2971" s="110">
        <f t="shared" si="662"/>
        <v>1</v>
      </c>
      <c r="AE2971" s="110">
        <f t="shared" si="663"/>
        <v>0</v>
      </c>
      <c r="AF2971" s="110">
        <f t="shared" si="664"/>
        <v>1</v>
      </c>
      <c r="AG2971" s="110">
        <f t="shared" si="665"/>
        <v>0</v>
      </c>
      <c r="AH2971" s="110">
        <f t="shared" si="666"/>
        <v>0</v>
      </c>
      <c r="AI2971" s="110">
        <f t="shared" si="667"/>
        <v>1</v>
      </c>
      <c r="AJ2971" s="100">
        <f>ROW()</f>
        <v>2971</v>
      </c>
      <c r="AK2971" s="100" t="e">
        <f>INDEX('BadRows RECART'!$C$2:$C$1207,MATCH(monthly_gwh_mw!AJ2971,'BadRows RECART'!$D$2:$D$1207,0))</f>
        <v>#N/A</v>
      </c>
    </row>
    <row r="2972" spans="1:37" ht="20">
      <c r="A2972" s="106" t="s">
        <v>3907</v>
      </c>
      <c r="B2972" s="106" t="s">
        <v>437</v>
      </c>
      <c r="C2972" s="106" t="s">
        <v>6313</v>
      </c>
      <c r="D2972" s="168">
        <v>2020</v>
      </c>
      <c r="E2972" s="168">
        <v>9</v>
      </c>
      <c r="F2972" s="169">
        <v>0</v>
      </c>
      <c r="G2972" s="212" t="s">
        <v>6314</v>
      </c>
      <c r="H2972" s="212" t="s">
        <v>6314</v>
      </c>
      <c r="I2972" s="106" t="s">
        <v>556</v>
      </c>
      <c r="K2972" s="83" t="s">
        <v>6314</v>
      </c>
      <c r="L2972" s="83" t="s">
        <v>6314</v>
      </c>
      <c r="M2972" s="45" t="str">
        <f>IF(
ISNA(INDEX(resources!E:E,MATCH(B2972,resources!B:B,0))),"fillme",
INDEX(resources!E:E,MATCH(B2972,resources!B:B,0)))</f>
        <v>transfer_purchase</v>
      </c>
      <c r="N2972" s="45">
        <v>1</v>
      </c>
      <c r="O2972" s="83" t="str">
        <f>IFERROR(INDEX(resources!K:K,MATCH(B2972,resources!B:B,0)),"fillme")</f>
        <v>unknown</v>
      </c>
      <c r="P2972" s="89" t="str">
        <f t="shared" si="655"/>
        <v>unknown_2020_9</v>
      </c>
      <c r="Q2972" s="87">
        <f>INDEX(elcc!G:G,MATCH(P2972,elcc!D:D,0))</f>
        <v>0</v>
      </c>
      <c r="R2972" s="89">
        <f t="shared" si="656"/>
        <v>1</v>
      </c>
      <c r="S2972" s="89" t="s">
        <v>6314</v>
      </c>
      <c r="T2972" s="89" t="s">
        <v>6314</v>
      </c>
      <c r="U2972" s="90" t="str">
        <f t="shared" si="657"/>
        <v>ok</v>
      </c>
      <c r="V2972" s="63" t="str">
        <f>INDEX(resources!F:F,MATCH(B2972,resources!B:B,0))</f>
        <v>special</v>
      </c>
      <c r="W2972" s="110">
        <f t="shared" si="658"/>
        <v>0</v>
      </c>
      <c r="X2972" s="110">
        <f t="shared" si="659"/>
        <v>0</v>
      </c>
      <c r="Y2972" s="110" t="str">
        <f t="shared" si="660"/>
        <v>transfer_purchase_raonly_na_CONFIDENTIAL</v>
      </c>
      <c r="Z2972" s="110">
        <f>IF(COUNTIFS($Y$2:Y2972,Y2972)=1,1,0)</f>
        <v>0</v>
      </c>
      <c r="AA2972" s="110">
        <f>SUM($Z$2:Z2972)*Z2972</f>
        <v>0</v>
      </c>
      <c r="AB2972" s="110">
        <f>COUNTIFS(resources!B:B,B2972)</f>
        <v>1</v>
      </c>
      <c r="AC2972" s="110">
        <f t="shared" si="661"/>
        <v>1</v>
      </c>
      <c r="AD2972" s="110">
        <f t="shared" si="662"/>
        <v>1</v>
      </c>
      <c r="AE2972" s="110">
        <f t="shared" si="663"/>
        <v>0</v>
      </c>
      <c r="AF2972" s="110">
        <f t="shared" si="664"/>
        <v>1</v>
      </c>
      <c r="AG2972" s="110">
        <f t="shared" si="665"/>
        <v>0</v>
      </c>
      <c r="AH2972" s="110">
        <f t="shared" si="666"/>
        <v>0</v>
      </c>
      <c r="AI2972" s="110">
        <f t="shared" si="667"/>
        <v>1</v>
      </c>
      <c r="AJ2972" s="100">
        <f>ROW()</f>
        <v>2972</v>
      </c>
      <c r="AK2972" s="100" t="e">
        <f>INDEX('BadRows RECART'!$C$2:$C$1207,MATCH(monthly_gwh_mw!AJ2972,'BadRows RECART'!$D$2:$D$1207,0))</f>
        <v>#N/A</v>
      </c>
    </row>
    <row r="2973" spans="1:37" ht="20">
      <c r="A2973" s="106" t="s">
        <v>3907</v>
      </c>
      <c r="B2973" s="106" t="s">
        <v>437</v>
      </c>
      <c r="C2973" s="106" t="s">
        <v>6313</v>
      </c>
      <c r="D2973" s="168">
        <v>2020</v>
      </c>
      <c r="E2973" s="168">
        <v>7</v>
      </c>
      <c r="F2973" s="169">
        <v>0</v>
      </c>
      <c r="G2973" s="212" t="s">
        <v>6314</v>
      </c>
      <c r="H2973" s="212" t="s">
        <v>6314</v>
      </c>
      <c r="I2973" s="106" t="s">
        <v>556</v>
      </c>
      <c r="K2973" s="83" t="s">
        <v>6314</v>
      </c>
      <c r="L2973" s="83" t="s">
        <v>6314</v>
      </c>
      <c r="M2973" s="45" t="str">
        <f>IF(
ISNA(INDEX(resources!E:E,MATCH(B2973,resources!B:B,0))),"fillme",
INDEX(resources!E:E,MATCH(B2973,resources!B:B,0)))</f>
        <v>transfer_purchase</v>
      </c>
      <c r="N2973" s="45">
        <v>1</v>
      </c>
      <c r="O2973" s="83" t="str">
        <f>IFERROR(INDEX(resources!K:K,MATCH(B2973,resources!B:B,0)),"fillme")</f>
        <v>unknown</v>
      </c>
      <c r="P2973" s="89" t="str">
        <f t="shared" si="655"/>
        <v>unknown_2020_7</v>
      </c>
      <c r="Q2973" s="87">
        <f>INDEX(elcc!G:G,MATCH(P2973,elcc!D:D,0))</f>
        <v>0</v>
      </c>
      <c r="R2973" s="89">
        <f t="shared" si="656"/>
        <v>1</v>
      </c>
      <c r="S2973" s="89" t="s">
        <v>6314</v>
      </c>
      <c r="T2973" s="89" t="s">
        <v>6314</v>
      </c>
      <c r="U2973" s="90" t="str">
        <f t="shared" si="657"/>
        <v>ok</v>
      </c>
      <c r="V2973" s="63" t="str">
        <f>INDEX(resources!F:F,MATCH(B2973,resources!B:B,0))</f>
        <v>special</v>
      </c>
      <c r="W2973" s="110">
        <f t="shared" si="658"/>
        <v>0</v>
      </c>
      <c r="X2973" s="110">
        <f t="shared" si="659"/>
        <v>0</v>
      </c>
      <c r="Y2973" s="110" t="str">
        <f t="shared" si="660"/>
        <v>transfer_purchase_raonly_na_CONFIDENTIAL</v>
      </c>
      <c r="Z2973" s="110">
        <f>IF(COUNTIFS($Y$2:Y2973,Y2973)=1,1,0)</f>
        <v>0</v>
      </c>
      <c r="AA2973" s="110">
        <f>SUM($Z$2:Z2973)*Z2973</f>
        <v>0</v>
      </c>
      <c r="AB2973" s="110">
        <f>COUNTIFS(resources!B:B,B2973)</f>
        <v>1</v>
      </c>
      <c r="AC2973" s="110">
        <f t="shared" si="661"/>
        <v>1</v>
      </c>
      <c r="AD2973" s="110">
        <f t="shared" si="662"/>
        <v>1</v>
      </c>
      <c r="AE2973" s="110">
        <f t="shared" si="663"/>
        <v>0</v>
      </c>
      <c r="AF2973" s="110">
        <f t="shared" si="664"/>
        <v>1</v>
      </c>
      <c r="AG2973" s="110">
        <f t="shared" si="665"/>
        <v>0</v>
      </c>
      <c r="AH2973" s="110">
        <f t="shared" si="666"/>
        <v>0</v>
      </c>
      <c r="AI2973" s="110">
        <f t="shared" si="667"/>
        <v>1</v>
      </c>
      <c r="AJ2973" s="100">
        <f>ROW()</f>
        <v>2973</v>
      </c>
      <c r="AK2973" s="100" t="e">
        <f>INDEX('BadRows RECART'!$C$2:$C$1207,MATCH(monthly_gwh_mw!AJ2973,'BadRows RECART'!$D$2:$D$1207,0))</f>
        <v>#N/A</v>
      </c>
    </row>
    <row r="2974" spans="1:37" ht="20">
      <c r="A2974" s="106" t="s">
        <v>3907</v>
      </c>
      <c r="B2974" s="106" t="s">
        <v>437</v>
      </c>
      <c r="C2974" s="106" t="s">
        <v>6313</v>
      </c>
      <c r="D2974" s="168">
        <v>2020</v>
      </c>
      <c r="E2974" s="168">
        <v>8</v>
      </c>
      <c r="F2974" s="169">
        <v>0</v>
      </c>
      <c r="G2974" s="212" t="s">
        <v>6314</v>
      </c>
      <c r="H2974" s="212" t="s">
        <v>6314</v>
      </c>
      <c r="I2974" s="106" t="s">
        <v>556</v>
      </c>
      <c r="K2974" s="83" t="s">
        <v>6314</v>
      </c>
      <c r="L2974" s="83" t="s">
        <v>6314</v>
      </c>
      <c r="M2974" s="45" t="str">
        <f>IF(
ISNA(INDEX(resources!E:E,MATCH(B2974,resources!B:B,0))),"fillme",
INDEX(resources!E:E,MATCH(B2974,resources!B:B,0)))</f>
        <v>transfer_purchase</v>
      </c>
      <c r="N2974" s="45">
        <v>1</v>
      </c>
      <c r="O2974" s="83" t="str">
        <f>IFERROR(INDEX(resources!K:K,MATCH(B2974,resources!B:B,0)),"fillme")</f>
        <v>unknown</v>
      </c>
      <c r="P2974" s="89" t="str">
        <f t="shared" si="655"/>
        <v>unknown_2020_8</v>
      </c>
      <c r="Q2974" s="87">
        <f>INDEX(elcc!G:G,MATCH(P2974,elcc!D:D,0))</f>
        <v>0</v>
      </c>
      <c r="R2974" s="89">
        <f t="shared" si="656"/>
        <v>1</v>
      </c>
      <c r="S2974" s="89" t="s">
        <v>6314</v>
      </c>
      <c r="T2974" s="89" t="s">
        <v>6314</v>
      </c>
      <c r="U2974" s="90" t="str">
        <f t="shared" si="657"/>
        <v>ok</v>
      </c>
      <c r="V2974" s="63" t="str">
        <f>INDEX(resources!F:F,MATCH(B2974,resources!B:B,0))</f>
        <v>special</v>
      </c>
      <c r="W2974" s="110">
        <f t="shared" si="658"/>
        <v>0</v>
      </c>
      <c r="X2974" s="110">
        <f t="shared" si="659"/>
        <v>0</v>
      </c>
      <c r="Y2974" s="110" t="str">
        <f t="shared" si="660"/>
        <v>transfer_purchase_raonly_na_CONFIDENTIAL</v>
      </c>
      <c r="Z2974" s="110">
        <f>IF(COUNTIFS($Y$2:Y2974,Y2974)=1,1,0)</f>
        <v>0</v>
      </c>
      <c r="AA2974" s="110">
        <f>SUM($Z$2:Z2974)*Z2974</f>
        <v>0</v>
      </c>
      <c r="AB2974" s="110">
        <f>COUNTIFS(resources!B:B,B2974)</f>
        <v>1</v>
      </c>
      <c r="AC2974" s="110">
        <f t="shared" si="661"/>
        <v>1</v>
      </c>
      <c r="AD2974" s="110">
        <f t="shared" si="662"/>
        <v>1</v>
      </c>
      <c r="AE2974" s="110">
        <f t="shared" si="663"/>
        <v>0</v>
      </c>
      <c r="AF2974" s="110">
        <f t="shared" si="664"/>
        <v>1</v>
      </c>
      <c r="AG2974" s="110">
        <f t="shared" si="665"/>
        <v>0</v>
      </c>
      <c r="AH2974" s="110">
        <f t="shared" si="666"/>
        <v>0</v>
      </c>
      <c r="AI2974" s="110">
        <f t="shared" si="667"/>
        <v>1</v>
      </c>
      <c r="AJ2974" s="100">
        <f>ROW()</f>
        <v>2974</v>
      </c>
      <c r="AK2974" s="100" t="e">
        <f>INDEX('BadRows RECART'!$C$2:$C$1207,MATCH(monthly_gwh_mw!AJ2974,'BadRows RECART'!$D$2:$D$1207,0))</f>
        <v>#N/A</v>
      </c>
    </row>
    <row r="2975" spans="1:37" ht="20">
      <c r="A2975" s="106" t="s">
        <v>3907</v>
      </c>
      <c r="B2975" s="106" t="s">
        <v>437</v>
      </c>
      <c r="C2975" s="106" t="s">
        <v>6313</v>
      </c>
      <c r="D2975" s="168">
        <v>2020</v>
      </c>
      <c r="E2975" s="168">
        <v>8</v>
      </c>
      <c r="F2975" s="169">
        <v>0</v>
      </c>
      <c r="G2975" s="212" t="s">
        <v>6314</v>
      </c>
      <c r="H2975" s="212" t="s">
        <v>6314</v>
      </c>
      <c r="I2975" s="106" t="s">
        <v>556</v>
      </c>
      <c r="K2975" s="83" t="s">
        <v>6314</v>
      </c>
      <c r="L2975" s="83" t="s">
        <v>6314</v>
      </c>
      <c r="M2975" s="45" t="str">
        <f>IF(
ISNA(INDEX(resources!E:E,MATCH(B2975,resources!B:B,0))),"fillme",
INDEX(resources!E:E,MATCH(B2975,resources!B:B,0)))</f>
        <v>transfer_purchase</v>
      </c>
      <c r="N2975" s="45">
        <v>1</v>
      </c>
      <c r="O2975" s="83" t="str">
        <f>IFERROR(INDEX(resources!K:K,MATCH(B2975,resources!B:B,0)),"fillme")</f>
        <v>unknown</v>
      </c>
      <c r="P2975" s="89" t="str">
        <f t="shared" si="655"/>
        <v>unknown_2020_8</v>
      </c>
      <c r="Q2975" s="87">
        <f>INDEX(elcc!G:G,MATCH(P2975,elcc!D:D,0))</f>
        <v>0</v>
      </c>
      <c r="R2975" s="89">
        <f t="shared" si="656"/>
        <v>1</v>
      </c>
      <c r="S2975" s="89" t="s">
        <v>6314</v>
      </c>
      <c r="T2975" s="89" t="s">
        <v>6314</v>
      </c>
      <c r="U2975" s="90" t="str">
        <f t="shared" si="657"/>
        <v>ok</v>
      </c>
      <c r="V2975" s="63" t="str">
        <f>INDEX(resources!F:F,MATCH(B2975,resources!B:B,0))</f>
        <v>special</v>
      </c>
      <c r="W2975" s="110">
        <f t="shared" si="658"/>
        <v>0</v>
      </c>
      <c r="X2975" s="110">
        <f t="shared" si="659"/>
        <v>0</v>
      </c>
      <c r="Y2975" s="110" t="str">
        <f t="shared" si="660"/>
        <v>transfer_purchase_raonly_na_CONFIDENTIAL</v>
      </c>
      <c r="Z2975" s="110">
        <f>IF(COUNTIFS($Y$2:Y2975,Y2975)=1,1,0)</f>
        <v>0</v>
      </c>
      <c r="AA2975" s="110">
        <f>SUM($Z$2:Z2975)*Z2975</f>
        <v>0</v>
      </c>
      <c r="AB2975" s="110">
        <f>COUNTIFS(resources!B:B,B2975)</f>
        <v>1</v>
      </c>
      <c r="AC2975" s="110">
        <f t="shared" si="661"/>
        <v>1</v>
      </c>
      <c r="AD2975" s="110">
        <f t="shared" si="662"/>
        <v>1</v>
      </c>
      <c r="AE2975" s="110">
        <f t="shared" si="663"/>
        <v>0</v>
      </c>
      <c r="AF2975" s="110">
        <f t="shared" si="664"/>
        <v>1</v>
      </c>
      <c r="AG2975" s="110">
        <f t="shared" si="665"/>
        <v>0</v>
      </c>
      <c r="AH2975" s="110">
        <f t="shared" si="666"/>
        <v>0</v>
      </c>
      <c r="AI2975" s="110">
        <f t="shared" si="667"/>
        <v>1</v>
      </c>
      <c r="AJ2975" s="100">
        <f>ROW()</f>
        <v>2975</v>
      </c>
      <c r="AK2975" s="100" t="e">
        <f>INDEX('BadRows RECART'!$C$2:$C$1207,MATCH(monthly_gwh_mw!AJ2975,'BadRows RECART'!$D$2:$D$1207,0))</f>
        <v>#N/A</v>
      </c>
    </row>
    <row r="2976" spans="1:37" ht="20">
      <c r="A2976" s="106" t="s">
        <v>3907</v>
      </c>
      <c r="B2976" s="106" t="s">
        <v>437</v>
      </c>
      <c r="C2976" s="106" t="s">
        <v>6313</v>
      </c>
      <c r="D2976" s="168">
        <v>2020</v>
      </c>
      <c r="E2976" s="168">
        <v>7</v>
      </c>
      <c r="F2976" s="169">
        <v>0</v>
      </c>
      <c r="G2976" s="212" t="s">
        <v>6314</v>
      </c>
      <c r="H2976" s="212" t="s">
        <v>6314</v>
      </c>
      <c r="I2976" s="106" t="s">
        <v>556</v>
      </c>
      <c r="K2976" s="83" t="s">
        <v>6314</v>
      </c>
      <c r="L2976" s="83" t="s">
        <v>6314</v>
      </c>
      <c r="M2976" s="45" t="str">
        <f>IF(
ISNA(INDEX(resources!E:E,MATCH(B2976,resources!B:B,0))),"fillme",
INDEX(resources!E:E,MATCH(B2976,resources!B:B,0)))</f>
        <v>transfer_purchase</v>
      </c>
      <c r="N2976" s="45">
        <v>1</v>
      </c>
      <c r="O2976" s="83" t="str">
        <f>IFERROR(INDEX(resources!K:K,MATCH(B2976,resources!B:B,0)),"fillme")</f>
        <v>unknown</v>
      </c>
      <c r="P2976" s="89" t="str">
        <f t="shared" si="655"/>
        <v>unknown_2020_7</v>
      </c>
      <c r="Q2976" s="87">
        <f>INDEX(elcc!G:G,MATCH(P2976,elcc!D:D,0))</f>
        <v>0</v>
      </c>
      <c r="R2976" s="89">
        <f t="shared" si="656"/>
        <v>1</v>
      </c>
      <c r="S2976" s="89" t="s">
        <v>6314</v>
      </c>
      <c r="T2976" s="89" t="s">
        <v>6314</v>
      </c>
      <c r="U2976" s="90" t="str">
        <f t="shared" si="657"/>
        <v>ok</v>
      </c>
      <c r="V2976" s="63" t="str">
        <f>INDEX(resources!F:F,MATCH(B2976,resources!B:B,0))</f>
        <v>special</v>
      </c>
      <c r="W2976" s="110">
        <f t="shared" si="658"/>
        <v>0</v>
      </c>
      <c r="X2976" s="110">
        <f t="shared" si="659"/>
        <v>0</v>
      </c>
      <c r="Y2976" s="110" t="str">
        <f t="shared" si="660"/>
        <v>transfer_purchase_raonly_na_CONFIDENTIAL</v>
      </c>
      <c r="Z2976" s="110">
        <f>IF(COUNTIFS($Y$2:Y2976,Y2976)=1,1,0)</f>
        <v>0</v>
      </c>
      <c r="AA2976" s="110">
        <f>SUM($Z$2:Z2976)*Z2976</f>
        <v>0</v>
      </c>
      <c r="AB2976" s="110">
        <f>COUNTIFS(resources!B:B,B2976)</f>
        <v>1</v>
      </c>
      <c r="AC2976" s="110">
        <f t="shared" si="661"/>
        <v>1</v>
      </c>
      <c r="AD2976" s="110">
        <f t="shared" si="662"/>
        <v>1</v>
      </c>
      <c r="AE2976" s="110">
        <f t="shared" si="663"/>
        <v>0</v>
      </c>
      <c r="AF2976" s="110">
        <f t="shared" si="664"/>
        <v>1</v>
      </c>
      <c r="AG2976" s="110">
        <f t="shared" si="665"/>
        <v>0</v>
      </c>
      <c r="AH2976" s="110">
        <f t="shared" si="666"/>
        <v>0</v>
      </c>
      <c r="AI2976" s="110">
        <f t="shared" si="667"/>
        <v>1</v>
      </c>
      <c r="AJ2976" s="100">
        <f>ROW()</f>
        <v>2976</v>
      </c>
      <c r="AK2976" s="100" t="e">
        <f>INDEX('BadRows RECART'!$C$2:$C$1207,MATCH(monthly_gwh_mw!AJ2976,'BadRows RECART'!$D$2:$D$1207,0))</f>
        <v>#N/A</v>
      </c>
    </row>
    <row r="2977" spans="1:37" ht="20">
      <c r="A2977" s="106" t="s">
        <v>3907</v>
      </c>
      <c r="B2977" s="106" t="s">
        <v>437</v>
      </c>
      <c r="C2977" s="106" t="s">
        <v>6313</v>
      </c>
      <c r="D2977" s="168">
        <v>2020</v>
      </c>
      <c r="E2977" s="168">
        <v>8</v>
      </c>
      <c r="F2977" s="169">
        <v>0</v>
      </c>
      <c r="G2977" s="212" t="s">
        <v>6314</v>
      </c>
      <c r="H2977" s="212" t="s">
        <v>6314</v>
      </c>
      <c r="I2977" s="106" t="s">
        <v>556</v>
      </c>
      <c r="K2977" s="83" t="s">
        <v>6314</v>
      </c>
      <c r="L2977" s="83" t="s">
        <v>6314</v>
      </c>
      <c r="M2977" s="45" t="str">
        <f>IF(
ISNA(INDEX(resources!E:E,MATCH(B2977,resources!B:B,0))),"fillme",
INDEX(resources!E:E,MATCH(B2977,resources!B:B,0)))</f>
        <v>transfer_purchase</v>
      </c>
      <c r="N2977" s="45">
        <v>1</v>
      </c>
      <c r="O2977" s="83" t="str">
        <f>IFERROR(INDEX(resources!K:K,MATCH(B2977,resources!B:B,0)),"fillme")</f>
        <v>unknown</v>
      </c>
      <c r="P2977" s="89" t="str">
        <f t="shared" si="655"/>
        <v>unknown_2020_8</v>
      </c>
      <c r="Q2977" s="87">
        <f>INDEX(elcc!G:G,MATCH(P2977,elcc!D:D,0))</f>
        <v>0</v>
      </c>
      <c r="R2977" s="89">
        <f t="shared" si="656"/>
        <v>1</v>
      </c>
      <c r="S2977" s="89" t="s">
        <v>6314</v>
      </c>
      <c r="T2977" s="89" t="s">
        <v>6314</v>
      </c>
      <c r="U2977" s="90" t="str">
        <f t="shared" si="657"/>
        <v>ok</v>
      </c>
      <c r="V2977" s="63" t="str">
        <f>INDEX(resources!F:F,MATCH(B2977,resources!B:B,0))</f>
        <v>special</v>
      </c>
      <c r="W2977" s="110">
        <f t="shared" si="658"/>
        <v>0</v>
      </c>
      <c r="X2977" s="110">
        <f t="shared" si="659"/>
        <v>0</v>
      </c>
      <c r="Y2977" s="110" t="str">
        <f t="shared" si="660"/>
        <v>transfer_purchase_raonly_na_CONFIDENTIAL</v>
      </c>
      <c r="Z2977" s="110">
        <f>IF(COUNTIFS($Y$2:Y2977,Y2977)=1,1,0)</f>
        <v>0</v>
      </c>
      <c r="AA2977" s="110">
        <f>SUM($Z$2:Z2977)*Z2977</f>
        <v>0</v>
      </c>
      <c r="AB2977" s="110">
        <f>COUNTIFS(resources!B:B,B2977)</f>
        <v>1</v>
      </c>
      <c r="AC2977" s="110">
        <f t="shared" si="661"/>
        <v>1</v>
      </c>
      <c r="AD2977" s="110">
        <f t="shared" si="662"/>
        <v>1</v>
      </c>
      <c r="AE2977" s="110">
        <f t="shared" si="663"/>
        <v>0</v>
      </c>
      <c r="AF2977" s="110">
        <f t="shared" si="664"/>
        <v>1</v>
      </c>
      <c r="AG2977" s="110">
        <f t="shared" si="665"/>
        <v>0</v>
      </c>
      <c r="AH2977" s="110">
        <f t="shared" si="666"/>
        <v>0</v>
      </c>
      <c r="AI2977" s="110">
        <f t="shared" si="667"/>
        <v>1</v>
      </c>
      <c r="AJ2977" s="100">
        <f>ROW()</f>
        <v>2977</v>
      </c>
      <c r="AK2977" s="100" t="e">
        <f>INDEX('BadRows RECART'!$C$2:$C$1207,MATCH(monthly_gwh_mw!AJ2977,'BadRows RECART'!$D$2:$D$1207,0))</f>
        <v>#N/A</v>
      </c>
    </row>
    <row r="2978" spans="1:37" ht="20">
      <c r="A2978" s="106" t="s">
        <v>3907</v>
      </c>
      <c r="B2978" s="106" t="s">
        <v>440</v>
      </c>
      <c r="C2978" s="106" t="s">
        <v>6313</v>
      </c>
      <c r="D2978" s="168">
        <v>2020</v>
      </c>
      <c r="E2978" s="168">
        <v>4</v>
      </c>
      <c r="F2978" s="169">
        <v>0</v>
      </c>
      <c r="G2978" s="212" t="s">
        <v>6314</v>
      </c>
      <c r="H2978" s="212" t="s">
        <v>6314</v>
      </c>
      <c r="I2978" s="106" t="s">
        <v>556</v>
      </c>
      <c r="K2978" s="83" t="s">
        <v>6314</v>
      </c>
      <c r="L2978" s="83" t="s">
        <v>6314</v>
      </c>
      <c r="M2978" s="45" t="str">
        <f>IF(
ISNA(INDEX(resources!E:E,MATCH(B2978,resources!B:B,0))),"fillme",
INDEX(resources!E:E,MATCH(B2978,resources!B:B,0)))</f>
        <v>transfer_sale</v>
      </c>
      <c r="N2978" s="45">
        <v>1</v>
      </c>
      <c r="O2978" s="83" t="str">
        <f>IFERROR(INDEX(resources!K:K,MATCH(B2978,resources!B:B,0)),"fillme")</f>
        <v>unknown</v>
      </c>
      <c r="P2978" s="89" t="str">
        <f t="shared" si="655"/>
        <v>unknown_2020_4</v>
      </c>
      <c r="Q2978" s="87">
        <f>INDEX(elcc!G:G,MATCH(P2978,elcc!D:D,0))</f>
        <v>0</v>
      </c>
      <c r="R2978" s="89">
        <f t="shared" si="656"/>
        <v>1</v>
      </c>
      <c r="S2978" s="89" t="s">
        <v>6314</v>
      </c>
      <c r="T2978" s="89" t="s">
        <v>6314</v>
      </c>
      <c r="U2978" s="90" t="str">
        <f t="shared" si="657"/>
        <v>ok</v>
      </c>
      <c r="V2978" s="63" t="str">
        <f>INDEX(resources!F:F,MATCH(B2978,resources!B:B,0))</f>
        <v>special</v>
      </c>
      <c r="W2978" s="110">
        <f t="shared" si="658"/>
        <v>0</v>
      </c>
      <c r="X2978" s="110">
        <f t="shared" si="659"/>
        <v>0</v>
      </c>
      <c r="Y2978" s="110" t="str">
        <f t="shared" si="660"/>
        <v>transfer_sale_raonly_na_CONFIDENTIAL</v>
      </c>
      <c r="Z2978" s="110">
        <f>IF(COUNTIFS($Y$2:Y2978,Y2978)=1,1,0)</f>
        <v>0</v>
      </c>
      <c r="AA2978" s="110">
        <f>SUM($Z$2:Z2978)*Z2978</f>
        <v>0</v>
      </c>
      <c r="AB2978" s="110">
        <f>COUNTIFS(resources!B:B,B2978)</f>
        <v>1</v>
      </c>
      <c r="AC2978" s="110">
        <f t="shared" si="661"/>
        <v>1</v>
      </c>
      <c r="AD2978" s="110">
        <f t="shared" si="662"/>
        <v>1</v>
      </c>
      <c r="AE2978" s="110">
        <f t="shared" si="663"/>
        <v>0</v>
      </c>
      <c r="AF2978" s="110">
        <f t="shared" si="664"/>
        <v>1</v>
      </c>
      <c r="AG2978" s="110">
        <f t="shared" si="665"/>
        <v>0</v>
      </c>
      <c r="AH2978" s="110">
        <f t="shared" si="666"/>
        <v>0</v>
      </c>
      <c r="AI2978" s="110">
        <f t="shared" si="667"/>
        <v>1</v>
      </c>
      <c r="AJ2978" s="100">
        <f>ROW()</f>
        <v>2978</v>
      </c>
      <c r="AK2978" s="100" t="e">
        <f>INDEX('BadRows RECART'!$C$2:$C$1207,MATCH(monthly_gwh_mw!AJ2978,'BadRows RECART'!$D$2:$D$1207,0))</f>
        <v>#N/A</v>
      </c>
    </row>
    <row r="2979" spans="1:37" ht="20">
      <c r="A2979" s="106" t="s">
        <v>3907</v>
      </c>
      <c r="B2979" s="106" t="s">
        <v>440</v>
      </c>
      <c r="C2979" s="106" t="s">
        <v>6313</v>
      </c>
      <c r="D2979" s="168">
        <v>2020</v>
      </c>
      <c r="E2979" s="168">
        <v>5</v>
      </c>
      <c r="F2979" s="169">
        <v>0</v>
      </c>
      <c r="G2979" s="212" t="s">
        <v>6314</v>
      </c>
      <c r="H2979" s="212" t="s">
        <v>6314</v>
      </c>
      <c r="I2979" s="106" t="s">
        <v>556</v>
      </c>
      <c r="K2979" s="83" t="s">
        <v>6314</v>
      </c>
      <c r="L2979" s="83" t="s">
        <v>6314</v>
      </c>
      <c r="M2979" s="45" t="str">
        <f>IF(
ISNA(INDEX(resources!E:E,MATCH(B2979,resources!B:B,0))),"fillme",
INDEX(resources!E:E,MATCH(B2979,resources!B:B,0)))</f>
        <v>transfer_sale</v>
      </c>
      <c r="N2979" s="45">
        <v>1</v>
      </c>
      <c r="O2979" s="83" t="str">
        <f>IFERROR(INDEX(resources!K:K,MATCH(B2979,resources!B:B,0)),"fillme")</f>
        <v>unknown</v>
      </c>
      <c r="P2979" s="89" t="str">
        <f t="shared" si="655"/>
        <v>unknown_2020_5</v>
      </c>
      <c r="Q2979" s="87">
        <f>INDEX(elcc!G:G,MATCH(P2979,elcc!D:D,0))</f>
        <v>0</v>
      </c>
      <c r="R2979" s="89">
        <f t="shared" si="656"/>
        <v>1</v>
      </c>
      <c r="S2979" s="89" t="s">
        <v>6314</v>
      </c>
      <c r="T2979" s="89" t="s">
        <v>6314</v>
      </c>
      <c r="U2979" s="90" t="str">
        <f t="shared" si="657"/>
        <v>ok</v>
      </c>
      <c r="V2979" s="63" t="str">
        <f>INDEX(resources!F:F,MATCH(B2979,resources!B:B,0))</f>
        <v>special</v>
      </c>
      <c r="W2979" s="110">
        <f t="shared" si="658"/>
        <v>0</v>
      </c>
      <c r="X2979" s="110">
        <f t="shared" si="659"/>
        <v>0</v>
      </c>
      <c r="Y2979" s="110" t="str">
        <f t="shared" si="660"/>
        <v>transfer_sale_raonly_na_CONFIDENTIAL</v>
      </c>
      <c r="Z2979" s="110">
        <f>IF(COUNTIFS($Y$2:Y2979,Y2979)=1,1,0)</f>
        <v>0</v>
      </c>
      <c r="AA2979" s="110">
        <f>SUM($Z$2:Z2979)*Z2979</f>
        <v>0</v>
      </c>
      <c r="AB2979" s="110">
        <f>COUNTIFS(resources!B:B,B2979)</f>
        <v>1</v>
      </c>
      <c r="AC2979" s="110">
        <f t="shared" si="661"/>
        <v>1</v>
      </c>
      <c r="AD2979" s="110">
        <f t="shared" si="662"/>
        <v>1</v>
      </c>
      <c r="AE2979" s="110">
        <f t="shared" si="663"/>
        <v>0</v>
      </c>
      <c r="AF2979" s="110">
        <f t="shared" si="664"/>
        <v>1</v>
      </c>
      <c r="AG2979" s="110">
        <f t="shared" si="665"/>
        <v>0</v>
      </c>
      <c r="AH2979" s="110">
        <f t="shared" si="666"/>
        <v>0</v>
      </c>
      <c r="AI2979" s="110">
        <f t="shared" si="667"/>
        <v>1</v>
      </c>
      <c r="AJ2979" s="100">
        <f>ROW()</f>
        <v>2979</v>
      </c>
      <c r="AK2979" s="100" t="e">
        <f>INDEX('BadRows RECART'!$C$2:$C$1207,MATCH(monthly_gwh_mw!AJ2979,'BadRows RECART'!$D$2:$D$1207,0))</f>
        <v>#N/A</v>
      </c>
    </row>
    <row r="2980" spans="1:37" ht="20">
      <c r="A2980" s="106" t="s">
        <v>3907</v>
      </c>
      <c r="B2980" s="106" t="s">
        <v>437</v>
      </c>
      <c r="C2980" s="106" t="s">
        <v>6313</v>
      </c>
      <c r="D2980" s="168">
        <v>2020</v>
      </c>
      <c r="E2980" s="168">
        <v>2</v>
      </c>
      <c r="F2980" s="169">
        <v>0</v>
      </c>
      <c r="G2980" s="212" t="s">
        <v>6314</v>
      </c>
      <c r="H2980" s="212" t="s">
        <v>6314</v>
      </c>
      <c r="I2980" s="106" t="s">
        <v>556</v>
      </c>
      <c r="K2980" s="83" t="s">
        <v>6314</v>
      </c>
      <c r="L2980" s="83" t="s">
        <v>6314</v>
      </c>
      <c r="M2980" s="45" t="str">
        <f>IF(
ISNA(INDEX(resources!E:E,MATCH(B2980,resources!B:B,0))),"fillme",
INDEX(resources!E:E,MATCH(B2980,resources!B:B,0)))</f>
        <v>transfer_purchase</v>
      </c>
      <c r="N2980" s="45">
        <v>1</v>
      </c>
      <c r="O2980" s="83" t="str">
        <f>IFERROR(INDEX(resources!K:K,MATCH(B2980,resources!B:B,0)),"fillme")</f>
        <v>unknown</v>
      </c>
      <c r="P2980" s="89" t="str">
        <f t="shared" si="655"/>
        <v>unknown_2020_2</v>
      </c>
      <c r="Q2980" s="87">
        <f>INDEX(elcc!G:G,MATCH(P2980,elcc!D:D,0))</f>
        <v>0</v>
      </c>
      <c r="R2980" s="89">
        <f t="shared" si="656"/>
        <v>1</v>
      </c>
      <c r="S2980" s="89" t="s">
        <v>6314</v>
      </c>
      <c r="T2980" s="89" t="s">
        <v>6314</v>
      </c>
      <c r="U2980" s="90" t="str">
        <f t="shared" si="657"/>
        <v>ok</v>
      </c>
      <c r="V2980" s="63" t="str">
        <f>INDEX(resources!F:F,MATCH(B2980,resources!B:B,0))</f>
        <v>special</v>
      </c>
      <c r="W2980" s="110">
        <f t="shared" si="658"/>
        <v>0</v>
      </c>
      <c r="X2980" s="110">
        <f t="shared" si="659"/>
        <v>0</v>
      </c>
      <c r="Y2980" s="110" t="str">
        <f t="shared" si="660"/>
        <v>transfer_purchase_raonly_na_CONFIDENTIAL</v>
      </c>
      <c r="Z2980" s="110">
        <f>IF(COUNTIFS($Y$2:Y2980,Y2980)=1,1,0)</f>
        <v>0</v>
      </c>
      <c r="AA2980" s="110">
        <f>SUM($Z$2:Z2980)*Z2980</f>
        <v>0</v>
      </c>
      <c r="AB2980" s="110">
        <f>COUNTIFS(resources!B:B,B2980)</f>
        <v>1</v>
      </c>
      <c r="AC2980" s="110">
        <f t="shared" si="661"/>
        <v>1</v>
      </c>
      <c r="AD2980" s="110">
        <f t="shared" si="662"/>
        <v>1</v>
      </c>
      <c r="AE2980" s="110">
        <f t="shared" si="663"/>
        <v>0</v>
      </c>
      <c r="AF2980" s="110">
        <f t="shared" si="664"/>
        <v>1</v>
      </c>
      <c r="AG2980" s="110">
        <f t="shared" si="665"/>
        <v>0</v>
      </c>
      <c r="AH2980" s="110">
        <f t="shared" si="666"/>
        <v>0</v>
      </c>
      <c r="AI2980" s="110">
        <f t="shared" si="667"/>
        <v>1</v>
      </c>
      <c r="AJ2980" s="100">
        <f>ROW()</f>
        <v>2980</v>
      </c>
      <c r="AK2980" s="100" t="e">
        <f>INDEX('BadRows RECART'!$C$2:$C$1207,MATCH(monthly_gwh_mw!AJ2980,'BadRows RECART'!$D$2:$D$1207,0))</f>
        <v>#N/A</v>
      </c>
    </row>
    <row r="2981" spans="1:37" ht="20">
      <c r="A2981" s="106" t="s">
        <v>3907</v>
      </c>
      <c r="B2981" s="106" t="s">
        <v>440</v>
      </c>
      <c r="C2981" s="106" t="s">
        <v>6313</v>
      </c>
      <c r="D2981" s="168">
        <v>2020</v>
      </c>
      <c r="E2981" s="168">
        <v>2</v>
      </c>
      <c r="F2981" s="169">
        <v>0</v>
      </c>
      <c r="G2981" s="212" t="s">
        <v>6314</v>
      </c>
      <c r="H2981" s="212" t="s">
        <v>6314</v>
      </c>
      <c r="I2981" s="106" t="s">
        <v>556</v>
      </c>
      <c r="K2981" s="83" t="s">
        <v>6314</v>
      </c>
      <c r="L2981" s="83" t="s">
        <v>6314</v>
      </c>
      <c r="M2981" s="45" t="str">
        <f>IF(
ISNA(INDEX(resources!E:E,MATCH(B2981,resources!B:B,0))),"fillme",
INDEX(resources!E:E,MATCH(B2981,resources!B:B,0)))</f>
        <v>transfer_sale</v>
      </c>
      <c r="N2981" s="45">
        <v>1</v>
      </c>
      <c r="O2981" s="83" t="str">
        <f>IFERROR(INDEX(resources!K:K,MATCH(B2981,resources!B:B,0)),"fillme")</f>
        <v>unknown</v>
      </c>
      <c r="P2981" s="89" t="str">
        <f t="shared" si="655"/>
        <v>unknown_2020_2</v>
      </c>
      <c r="Q2981" s="87">
        <f>INDEX(elcc!G:G,MATCH(P2981,elcc!D:D,0))</f>
        <v>0</v>
      </c>
      <c r="R2981" s="89">
        <f t="shared" si="656"/>
        <v>1</v>
      </c>
      <c r="S2981" s="89" t="s">
        <v>6314</v>
      </c>
      <c r="T2981" s="89" t="s">
        <v>6314</v>
      </c>
      <c r="U2981" s="90" t="str">
        <f t="shared" si="657"/>
        <v>ok</v>
      </c>
      <c r="V2981" s="63" t="str">
        <f>INDEX(resources!F:F,MATCH(B2981,resources!B:B,0))</f>
        <v>special</v>
      </c>
      <c r="W2981" s="110">
        <f t="shared" si="658"/>
        <v>0</v>
      </c>
      <c r="X2981" s="110">
        <f t="shared" si="659"/>
        <v>0</v>
      </c>
      <c r="Y2981" s="110" t="str">
        <f t="shared" si="660"/>
        <v>transfer_sale_raonly_na_CONFIDENTIAL</v>
      </c>
      <c r="Z2981" s="110">
        <f>IF(COUNTIFS($Y$2:Y2981,Y2981)=1,1,0)</f>
        <v>0</v>
      </c>
      <c r="AA2981" s="110">
        <f>SUM($Z$2:Z2981)*Z2981</f>
        <v>0</v>
      </c>
      <c r="AB2981" s="110">
        <f>COUNTIFS(resources!B:B,B2981)</f>
        <v>1</v>
      </c>
      <c r="AC2981" s="110">
        <f t="shared" si="661"/>
        <v>1</v>
      </c>
      <c r="AD2981" s="110">
        <f t="shared" si="662"/>
        <v>1</v>
      </c>
      <c r="AE2981" s="110">
        <f t="shared" si="663"/>
        <v>0</v>
      </c>
      <c r="AF2981" s="110">
        <f t="shared" si="664"/>
        <v>1</v>
      </c>
      <c r="AG2981" s="110">
        <f t="shared" si="665"/>
        <v>0</v>
      </c>
      <c r="AH2981" s="110">
        <f t="shared" si="666"/>
        <v>0</v>
      </c>
      <c r="AI2981" s="110">
        <f t="shared" si="667"/>
        <v>1</v>
      </c>
      <c r="AJ2981" s="100">
        <f>ROW()</f>
        <v>2981</v>
      </c>
      <c r="AK2981" s="100" t="e">
        <f>INDEX('BadRows RECART'!$C$2:$C$1207,MATCH(monthly_gwh_mw!AJ2981,'BadRows RECART'!$D$2:$D$1207,0))</f>
        <v>#N/A</v>
      </c>
    </row>
    <row r="2982" spans="1:37" ht="20">
      <c r="A2982" s="106" t="s">
        <v>3907</v>
      </c>
      <c r="B2982" s="106" t="s">
        <v>440</v>
      </c>
      <c r="C2982" s="106" t="s">
        <v>6313</v>
      </c>
      <c r="D2982" s="168">
        <v>2020</v>
      </c>
      <c r="E2982" s="168">
        <v>2</v>
      </c>
      <c r="F2982" s="169">
        <v>0</v>
      </c>
      <c r="G2982" s="212" t="s">
        <v>6314</v>
      </c>
      <c r="H2982" s="212" t="s">
        <v>6314</v>
      </c>
      <c r="I2982" s="106" t="s">
        <v>556</v>
      </c>
      <c r="K2982" s="83" t="s">
        <v>6314</v>
      </c>
      <c r="L2982" s="83" t="s">
        <v>6314</v>
      </c>
      <c r="M2982" s="45" t="str">
        <f>IF(
ISNA(INDEX(resources!E:E,MATCH(B2982,resources!B:B,0))),"fillme",
INDEX(resources!E:E,MATCH(B2982,resources!B:B,0)))</f>
        <v>transfer_sale</v>
      </c>
      <c r="N2982" s="45">
        <v>1</v>
      </c>
      <c r="O2982" s="83" t="str">
        <f>IFERROR(INDEX(resources!K:K,MATCH(B2982,resources!B:B,0)),"fillme")</f>
        <v>unknown</v>
      </c>
      <c r="P2982" s="89" t="str">
        <f t="shared" si="655"/>
        <v>unknown_2020_2</v>
      </c>
      <c r="Q2982" s="87">
        <f>INDEX(elcc!G:G,MATCH(P2982,elcc!D:D,0))</f>
        <v>0</v>
      </c>
      <c r="R2982" s="89">
        <f t="shared" si="656"/>
        <v>1</v>
      </c>
      <c r="S2982" s="89" t="s">
        <v>6314</v>
      </c>
      <c r="T2982" s="89" t="s">
        <v>6314</v>
      </c>
      <c r="U2982" s="90" t="str">
        <f t="shared" si="657"/>
        <v>ok</v>
      </c>
      <c r="V2982" s="63" t="str">
        <f>INDEX(resources!F:F,MATCH(B2982,resources!B:B,0))</f>
        <v>special</v>
      </c>
      <c r="W2982" s="110">
        <f t="shared" si="658"/>
        <v>0</v>
      </c>
      <c r="X2982" s="110">
        <f t="shared" si="659"/>
        <v>0</v>
      </c>
      <c r="Y2982" s="110" t="str">
        <f t="shared" si="660"/>
        <v>transfer_sale_raonly_na_CONFIDENTIAL</v>
      </c>
      <c r="Z2982" s="110">
        <f>IF(COUNTIFS($Y$2:Y2982,Y2982)=1,1,0)</f>
        <v>0</v>
      </c>
      <c r="AA2982" s="110">
        <f>SUM($Z$2:Z2982)*Z2982</f>
        <v>0</v>
      </c>
      <c r="AB2982" s="110">
        <f>COUNTIFS(resources!B:B,B2982)</f>
        <v>1</v>
      </c>
      <c r="AC2982" s="110">
        <f t="shared" si="661"/>
        <v>1</v>
      </c>
      <c r="AD2982" s="110">
        <f t="shared" si="662"/>
        <v>1</v>
      </c>
      <c r="AE2982" s="110">
        <f t="shared" si="663"/>
        <v>0</v>
      </c>
      <c r="AF2982" s="110">
        <f t="shared" si="664"/>
        <v>1</v>
      </c>
      <c r="AG2982" s="110">
        <f t="shared" si="665"/>
        <v>0</v>
      </c>
      <c r="AH2982" s="110">
        <f t="shared" si="666"/>
        <v>0</v>
      </c>
      <c r="AI2982" s="110">
        <f t="shared" si="667"/>
        <v>1</v>
      </c>
      <c r="AJ2982" s="100">
        <f>ROW()</f>
        <v>2982</v>
      </c>
      <c r="AK2982" s="100" t="e">
        <f>INDEX('BadRows RECART'!$C$2:$C$1207,MATCH(monthly_gwh_mw!AJ2982,'BadRows RECART'!$D$2:$D$1207,0))</f>
        <v>#N/A</v>
      </c>
    </row>
    <row r="2983" spans="1:37" ht="20">
      <c r="A2983" s="106" t="s">
        <v>3907</v>
      </c>
      <c r="B2983" s="106" t="s">
        <v>440</v>
      </c>
      <c r="C2983" s="106" t="s">
        <v>6313</v>
      </c>
      <c r="D2983" s="168">
        <v>2020</v>
      </c>
      <c r="E2983" s="168">
        <v>5</v>
      </c>
      <c r="F2983" s="169">
        <v>0</v>
      </c>
      <c r="G2983" s="212" t="s">
        <v>6314</v>
      </c>
      <c r="H2983" s="212" t="s">
        <v>6314</v>
      </c>
      <c r="I2983" s="106" t="s">
        <v>556</v>
      </c>
      <c r="K2983" s="83" t="s">
        <v>6314</v>
      </c>
      <c r="L2983" s="83" t="s">
        <v>6314</v>
      </c>
      <c r="M2983" s="45" t="str">
        <f>IF(
ISNA(INDEX(resources!E:E,MATCH(B2983,resources!B:B,0))),"fillme",
INDEX(resources!E:E,MATCH(B2983,resources!B:B,0)))</f>
        <v>transfer_sale</v>
      </c>
      <c r="N2983" s="45">
        <v>1</v>
      </c>
      <c r="O2983" s="83" t="str">
        <f>IFERROR(INDEX(resources!K:K,MATCH(B2983,resources!B:B,0)),"fillme")</f>
        <v>unknown</v>
      </c>
      <c r="P2983" s="89" t="str">
        <f t="shared" si="655"/>
        <v>unknown_2020_5</v>
      </c>
      <c r="Q2983" s="87">
        <f>INDEX(elcc!G:G,MATCH(P2983,elcc!D:D,0))</f>
        <v>0</v>
      </c>
      <c r="R2983" s="89">
        <f t="shared" si="656"/>
        <v>1</v>
      </c>
      <c r="S2983" s="89" t="s">
        <v>6314</v>
      </c>
      <c r="T2983" s="89" t="s">
        <v>6314</v>
      </c>
      <c r="U2983" s="90" t="str">
        <f t="shared" si="657"/>
        <v>ok</v>
      </c>
      <c r="V2983" s="63" t="str">
        <f>INDEX(resources!F:F,MATCH(B2983,resources!B:B,0))</f>
        <v>special</v>
      </c>
      <c r="W2983" s="110">
        <f t="shared" si="658"/>
        <v>0</v>
      </c>
      <c r="X2983" s="110">
        <f t="shared" si="659"/>
        <v>0</v>
      </c>
      <c r="Y2983" s="110" t="str">
        <f t="shared" si="660"/>
        <v>transfer_sale_raonly_na_CONFIDENTIAL</v>
      </c>
      <c r="Z2983" s="110">
        <f>IF(COUNTIFS($Y$2:Y2983,Y2983)=1,1,0)</f>
        <v>0</v>
      </c>
      <c r="AA2983" s="110">
        <f>SUM($Z$2:Z2983)*Z2983</f>
        <v>0</v>
      </c>
      <c r="AB2983" s="110">
        <f>COUNTIFS(resources!B:B,B2983)</f>
        <v>1</v>
      </c>
      <c r="AC2983" s="110">
        <f t="shared" si="661"/>
        <v>1</v>
      </c>
      <c r="AD2983" s="110">
        <f t="shared" si="662"/>
        <v>1</v>
      </c>
      <c r="AE2983" s="110">
        <f t="shared" si="663"/>
        <v>0</v>
      </c>
      <c r="AF2983" s="110">
        <f t="shared" si="664"/>
        <v>1</v>
      </c>
      <c r="AG2983" s="110">
        <f t="shared" si="665"/>
        <v>0</v>
      </c>
      <c r="AH2983" s="110">
        <f t="shared" si="666"/>
        <v>0</v>
      </c>
      <c r="AI2983" s="110">
        <f t="shared" si="667"/>
        <v>1</v>
      </c>
      <c r="AJ2983" s="100">
        <f>ROW()</f>
        <v>2983</v>
      </c>
      <c r="AK2983" s="100" t="e">
        <f>INDEX('BadRows RECART'!$C$2:$C$1207,MATCH(monthly_gwh_mw!AJ2983,'BadRows RECART'!$D$2:$D$1207,0))</f>
        <v>#N/A</v>
      </c>
    </row>
    <row r="2984" spans="1:37" ht="20">
      <c r="A2984" s="106" t="s">
        <v>3907</v>
      </c>
      <c r="B2984" s="106" t="s">
        <v>437</v>
      </c>
      <c r="C2984" s="106" t="s">
        <v>6313</v>
      </c>
      <c r="D2984" s="168">
        <v>2020</v>
      </c>
      <c r="E2984" s="168">
        <v>3</v>
      </c>
      <c r="F2984" s="169">
        <v>0</v>
      </c>
      <c r="G2984" s="212" t="s">
        <v>6314</v>
      </c>
      <c r="H2984" s="212" t="s">
        <v>6314</v>
      </c>
      <c r="I2984" s="106" t="s">
        <v>556</v>
      </c>
      <c r="K2984" s="83" t="s">
        <v>6314</v>
      </c>
      <c r="L2984" s="83" t="s">
        <v>6314</v>
      </c>
      <c r="M2984" s="45" t="str">
        <f>IF(
ISNA(INDEX(resources!E:E,MATCH(B2984,resources!B:B,0))),"fillme",
INDEX(resources!E:E,MATCH(B2984,resources!B:B,0)))</f>
        <v>transfer_purchase</v>
      </c>
      <c r="N2984" s="45">
        <v>1</v>
      </c>
      <c r="O2984" s="83" t="str">
        <f>IFERROR(INDEX(resources!K:K,MATCH(B2984,resources!B:B,0)),"fillme")</f>
        <v>unknown</v>
      </c>
      <c r="P2984" s="89" t="str">
        <f t="shared" si="655"/>
        <v>unknown_2020_3</v>
      </c>
      <c r="Q2984" s="87">
        <f>INDEX(elcc!G:G,MATCH(P2984,elcc!D:D,0))</f>
        <v>0</v>
      </c>
      <c r="R2984" s="89">
        <f t="shared" si="656"/>
        <v>1</v>
      </c>
      <c r="S2984" s="89" t="s">
        <v>6314</v>
      </c>
      <c r="T2984" s="89" t="s">
        <v>6314</v>
      </c>
      <c r="U2984" s="90" t="str">
        <f t="shared" si="657"/>
        <v>ok</v>
      </c>
      <c r="V2984" s="63" t="str">
        <f>INDEX(resources!F:F,MATCH(B2984,resources!B:B,0))</f>
        <v>special</v>
      </c>
      <c r="W2984" s="110">
        <f t="shared" si="658"/>
        <v>0</v>
      </c>
      <c r="X2984" s="110">
        <f t="shared" si="659"/>
        <v>0</v>
      </c>
      <c r="Y2984" s="110" t="str">
        <f t="shared" si="660"/>
        <v>transfer_purchase_raonly_na_CONFIDENTIAL</v>
      </c>
      <c r="Z2984" s="110">
        <f>IF(COUNTIFS($Y$2:Y2984,Y2984)=1,1,0)</f>
        <v>0</v>
      </c>
      <c r="AA2984" s="110">
        <f>SUM($Z$2:Z2984)*Z2984</f>
        <v>0</v>
      </c>
      <c r="AB2984" s="110">
        <f>COUNTIFS(resources!B:B,B2984)</f>
        <v>1</v>
      </c>
      <c r="AC2984" s="110">
        <f t="shared" si="661"/>
        <v>1</v>
      </c>
      <c r="AD2984" s="110">
        <f t="shared" si="662"/>
        <v>1</v>
      </c>
      <c r="AE2984" s="110">
        <f t="shared" si="663"/>
        <v>0</v>
      </c>
      <c r="AF2984" s="110">
        <f t="shared" si="664"/>
        <v>1</v>
      </c>
      <c r="AG2984" s="110">
        <f t="shared" si="665"/>
        <v>0</v>
      </c>
      <c r="AH2984" s="110">
        <f t="shared" si="666"/>
        <v>0</v>
      </c>
      <c r="AI2984" s="110">
        <f t="shared" si="667"/>
        <v>1</v>
      </c>
      <c r="AJ2984" s="100">
        <f>ROW()</f>
        <v>2984</v>
      </c>
      <c r="AK2984" s="100" t="e">
        <f>INDEX('BadRows RECART'!$C$2:$C$1207,MATCH(monthly_gwh_mw!AJ2984,'BadRows RECART'!$D$2:$D$1207,0))</f>
        <v>#N/A</v>
      </c>
    </row>
    <row r="2985" spans="1:37" ht="20">
      <c r="A2985" s="106" t="s">
        <v>3907</v>
      </c>
      <c r="B2985" s="106" t="s">
        <v>440</v>
      </c>
      <c r="C2985" s="106" t="s">
        <v>6313</v>
      </c>
      <c r="D2985" s="168">
        <v>2020</v>
      </c>
      <c r="E2985" s="168">
        <v>3</v>
      </c>
      <c r="F2985" s="169">
        <v>0</v>
      </c>
      <c r="G2985" s="212" t="s">
        <v>6314</v>
      </c>
      <c r="H2985" s="212" t="s">
        <v>6314</v>
      </c>
      <c r="I2985" s="106" t="s">
        <v>556</v>
      </c>
      <c r="K2985" s="83" t="s">
        <v>6314</v>
      </c>
      <c r="L2985" s="83" t="s">
        <v>6314</v>
      </c>
      <c r="M2985" s="45" t="str">
        <f>IF(
ISNA(INDEX(resources!E:E,MATCH(B2985,resources!B:B,0))),"fillme",
INDEX(resources!E:E,MATCH(B2985,resources!B:B,0)))</f>
        <v>transfer_sale</v>
      </c>
      <c r="N2985" s="45">
        <v>1</v>
      </c>
      <c r="O2985" s="83" t="str">
        <f>IFERROR(INDEX(resources!K:K,MATCH(B2985,resources!B:B,0)),"fillme")</f>
        <v>unknown</v>
      </c>
      <c r="P2985" s="89" t="str">
        <f t="shared" si="655"/>
        <v>unknown_2020_3</v>
      </c>
      <c r="Q2985" s="87">
        <f>INDEX(elcc!G:G,MATCH(P2985,elcc!D:D,0))</f>
        <v>0</v>
      </c>
      <c r="R2985" s="89">
        <f t="shared" si="656"/>
        <v>1</v>
      </c>
      <c r="S2985" s="89" t="s">
        <v>6314</v>
      </c>
      <c r="T2985" s="89" t="s">
        <v>6314</v>
      </c>
      <c r="U2985" s="90" t="str">
        <f t="shared" si="657"/>
        <v>ok</v>
      </c>
      <c r="V2985" s="63" t="str">
        <f>INDEX(resources!F:F,MATCH(B2985,resources!B:B,0))</f>
        <v>special</v>
      </c>
      <c r="W2985" s="110">
        <f t="shared" si="658"/>
        <v>0</v>
      </c>
      <c r="X2985" s="110">
        <f t="shared" si="659"/>
        <v>0</v>
      </c>
      <c r="Y2985" s="110" t="str">
        <f t="shared" si="660"/>
        <v>transfer_sale_raonly_na_CONFIDENTIAL</v>
      </c>
      <c r="Z2985" s="110">
        <f>IF(COUNTIFS($Y$2:Y2985,Y2985)=1,1,0)</f>
        <v>0</v>
      </c>
      <c r="AA2985" s="110">
        <f>SUM($Z$2:Z2985)*Z2985</f>
        <v>0</v>
      </c>
      <c r="AB2985" s="110">
        <f>COUNTIFS(resources!B:B,B2985)</f>
        <v>1</v>
      </c>
      <c r="AC2985" s="110">
        <f t="shared" si="661"/>
        <v>1</v>
      </c>
      <c r="AD2985" s="110">
        <f t="shared" si="662"/>
        <v>1</v>
      </c>
      <c r="AE2985" s="110">
        <f t="shared" si="663"/>
        <v>0</v>
      </c>
      <c r="AF2985" s="110">
        <f t="shared" si="664"/>
        <v>1</v>
      </c>
      <c r="AG2985" s="110">
        <f t="shared" si="665"/>
        <v>0</v>
      </c>
      <c r="AH2985" s="110">
        <f t="shared" si="666"/>
        <v>0</v>
      </c>
      <c r="AI2985" s="110">
        <f t="shared" si="667"/>
        <v>1</v>
      </c>
      <c r="AJ2985" s="100">
        <f>ROW()</f>
        <v>2985</v>
      </c>
      <c r="AK2985" s="100" t="e">
        <f>INDEX('BadRows RECART'!$C$2:$C$1207,MATCH(monthly_gwh_mw!AJ2985,'BadRows RECART'!$D$2:$D$1207,0))</f>
        <v>#N/A</v>
      </c>
    </row>
    <row r="2986" spans="1:37" ht="20">
      <c r="A2986" s="106" t="s">
        <v>3907</v>
      </c>
      <c r="B2986" s="106" t="s">
        <v>437</v>
      </c>
      <c r="C2986" s="106" t="s">
        <v>6313</v>
      </c>
      <c r="D2986" s="168">
        <v>2020</v>
      </c>
      <c r="E2986" s="168">
        <v>9</v>
      </c>
      <c r="F2986" s="169">
        <v>0</v>
      </c>
      <c r="G2986" s="212" t="s">
        <v>6314</v>
      </c>
      <c r="H2986" s="212" t="s">
        <v>6314</v>
      </c>
      <c r="I2986" s="106" t="s">
        <v>556</v>
      </c>
      <c r="K2986" s="83" t="s">
        <v>6314</v>
      </c>
      <c r="L2986" s="83" t="s">
        <v>6314</v>
      </c>
      <c r="M2986" s="45" t="str">
        <f>IF(
ISNA(INDEX(resources!E:E,MATCH(B2986,resources!B:B,0))),"fillme",
INDEX(resources!E:E,MATCH(B2986,resources!B:B,0)))</f>
        <v>transfer_purchase</v>
      </c>
      <c r="N2986" s="45">
        <v>1</v>
      </c>
      <c r="O2986" s="83" t="str">
        <f>IFERROR(INDEX(resources!K:K,MATCH(B2986,resources!B:B,0)),"fillme")</f>
        <v>unknown</v>
      </c>
      <c r="P2986" s="89" t="str">
        <f t="shared" si="655"/>
        <v>unknown_2020_9</v>
      </c>
      <c r="Q2986" s="87">
        <f>INDEX(elcc!G:G,MATCH(P2986,elcc!D:D,0))</f>
        <v>0</v>
      </c>
      <c r="R2986" s="89">
        <f t="shared" si="656"/>
        <v>1</v>
      </c>
      <c r="S2986" s="89" t="s">
        <v>6314</v>
      </c>
      <c r="T2986" s="89" t="s">
        <v>6314</v>
      </c>
      <c r="U2986" s="90" t="str">
        <f t="shared" si="657"/>
        <v>ok</v>
      </c>
      <c r="V2986" s="63" t="str">
        <f>INDEX(resources!F:F,MATCH(B2986,resources!B:B,0))</f>
        <v>special</v>
      </c>
      <c r="W2986" s="110">
        <f t="shared" si="658"/>
        <v>0</v>
      </c>
      <c r="X2986" s="110">
        <f t="shared" si="659"/>
        <v>0</v>
      </c>
      <c r="Y2986" s="110" t="str">
        <f t="shared" si="660"/>
        <v>transfer_purchase_raonly_na_CONFIDENTIAL</v>
      </c>
      <c r="Z2986" s="110">
        <f>IF(COUNTIFS($Y$2:Y2986,Y2986)=1,1,0)</f>
        <v>0</v>
      </c>
      <c r="AA2986" s="110">
        <f>SUM($Z$2:Z2986)*Z2986</f>
        <v>0</v>
      </c>
      <c r="AB2986" s="110">
        <f>COUNTIFS(resources!B:B,B2986)</f>
        <v>1</v>
      </c>
      <c r="AC2986" s="110">
        <f t="shared" si="661"/>
        <v>1</v>
      </c>
      <c r="AD2986" s="110">
        <f t="shared" si="662"/>
        <v>1</v>
      </c>
      <c r="AE2986" s="110">
        <f t="shared" si="663"/>
        <v>0</v>
      </c>
      <c r="AF2986" s="110">
        <f t="shared" si="664"/>
        <v>1</v>
      </c>
      <c r="AG2986" s="110">
        <f t="shared" si="665"/>
        <v>0</v>
      </c>
      <c r="AH2986" s="110">
        <f t="shared" si="666"/>
        <v>0</v>
      </c>
      <c r="AI2986" s="110">
        <f t="shared" si="667"/>
        <v>1</v>
      </c>
      <c r="AJ2986" s="100">
        <f>ROW()</f>
        <v>2986</v>
      </c>
      <c r="AK2986" s="100" t="e">
        <f>INDEX('BadRows RECART'!$C$2:$C$1207,MATCH(monthly_gwh_mw!AJ2986,'BadRows RECART'!$D$2:$D$1207,0))</f>
        <v>#N/A</v>
      </c>
    </row>
    <row r="2987" spans="1:37" ht="20">
      <c r="A2987" s="106" t="s">
        <v>3907</v>
      </c>
      <c r="B2987" s="106" t="s">
        <v>437</v>
      </c>
      <c r="C2987" s="106" t="s">
        <v>6313</v>
      </c>
      <c r="D2987" s="168">
        <v>2020</v>
      </c>
      <c r="E2987" s="168">
        <v>10</v>
      </c>
      <c r="F2987" s="169">
        <v>0</v>
      </c>
      <c r="G2987" s="212" t="s">
        <v>6314</v>
      </c>
      <c r="H2987" s="212" t="s">
        <v>6314</v>
      </c>
      <c r="I2987" s="106" t="s">
        <v>556</v>
      </c>
      <c r="K2987" s="83" t="s">
        <v>6314</v>
      </c>
      <c r="L2987" s="83" t="s">
        <v>6314</v>
      </c>
      <c r="M2987" s="45" t="str">
        <f>IF(
ISNA(INDEX(resources!E:E,MATCH(B2987,resources!B:B,0))),"fillme",
INDEX(resources!E:E,MATCH(B2987,resources!B:B,0)))</f>
        <v>transfer_purchase</v>
      </c>
      <c r="N2987" s="45">
        <v>1</v>
      </c>
      <c r="O2987" s="83" t="str">
        <f>IFERROR(INDEX(resources!K:K,MATCH(B2987,resources!B:B,0)),"fillme")</f>
        <v>unknown</v>
      </c>
      <c r="P2987" s="89" t="str">
        <f t="shared" si="655"/>
        <v>unknown_2020_10</v>
      </c>
      <c r="Q2987" s="87">
        <f>INDEX(elcc!G:G,MATCH(P2987,elcc!D:D,0))</f>
        <v>0</v>
      </c>
      <c r="R2987" s="89">
        <f t="shared" si="656"/>
        <v>1</v>
      </c>
      <c r="S2987" s="89" t="s">
        <v>6314</v>
      </c>
      <c r="T2987" s="89" t="s">
        <v>6314</v>
      </c>
      <c r="U2987" s="90" t="str">
        <f t="shared" si="657"/>
        <v>ok</v>
      </c>
      <c r="V2987" s="63" t="str">
        <f>INDEX(resources!F:F,MATCH(B2987,resources!B:B,0))</f>
        <v>special</v>
      </c>
      <c r="W2987" s="110">
        <f t="shared" si="658"/>
        <v>0</v>
      </c>
      <c r="X2987" s="110">
        <f t="shared" si="659"/>
        <v>0</v>
      </c>
      <c r="Y2987" s="110" t="str">
        <f t="shared" si="660"/>
        <v>transfer_purchase_raonly_na_CONFIDENTIAL</v>
      </c>
      <c r="Z2987" s="110">
        <f>IF(COUNTIFS($Y$2:Y2987,Y2987)=1,1,0)</f>
        <v>0</v>
      </c>
      <c r="AA2987" s="110">
        <f>SUM($Z$2:Z2987)*Z2987</f>
        <v>0</v>
      </c>
      <c r="AB2987" s="110">
        <f>COUNTIFS(resources!B:B,B2987)</f>
        <v>1</v>
      </c>
      <c r="AC2987" s="110">
        <f t="shared" si="661"/>
        <v>1</v>
      </c>
      <c r="AD2987" s="110">
        <f t="shared" si="662"/>
        <v>1</v>
      </c>
      <c r="AE2987" s="110">
        <f t="shared" si="663"/>
        <v>0</v>
      </c>
      <c r="AF2987" s="110">
        <f t="shared" si="664"/>
        <v>1</v>
      </c>
      <c r="AG2987" s="110">
        <f t="shared" si="665"/>
        <v>0</v>
      </c>
      <c r="AH2987" s="110">
        <f t="shared" si="666"/>
        <v>0</v>
      </c>
      <c r="AI2987" s="110">
        <f t="shared" si="667"/>
        <v>1</v>
      </c>
      <c r="AJ2987" s="100">
        <f>ROW()</f>
        <v>2987</v>
      </c>
      <c r="AK2987" s="100" t="e">
        <f>INDEX('BadRows RECART'!$C$2:$C$1207,MATCH(monthly_gwh_mw!AJ2987,'BadRows RECART'!$D$2:$D$1207,0))</f>
        <v>#N/A</v>
      </c>
    </row>
    <row r="2988" spans="1:37" ht="20">
      <c r="A2988" s="106" t="s">
        <v>3907</v>
      </c>
      <c r="B2988" s="106" t="s">
        <v>437</v>
      </c>
      <c r="C2988" s="106" t="s">
        <v>6313</v>
      </c>
      <c r="D2988" s="168">
        <v>2020</v>
      </c>
      <c r="E2988" s="168">
        <v>9</v>
      </c>
      <c r="F2988" s="169">
        <v>0</v>
      </c>
      <c r="G2988" s="212" t="s">
        <v>6314</v>
      </c>
      <c r="H2988" s="212" t="s">
        <v>6314</v>
      </c>
      <c r="I2988" s="106" t="s">
        <v>556</v>
      </c>
      <c r="K2988" s="83" t="s">
        <v>6314</v>
      </c>
      <c r="L2988" s="83" t="s">
        <v>6314</v>
      </c>
      <c r="M2988" s="45" t="str">
        <f>IF(
ISNA(INDEX(resources!E:E,MATCH(B2988,resources!B:B,0))),"fillme",
INDEX(resources!E:E,MATCH(B2988,resources!B:B,0)))</f>
        <v>transfer_purchase</v>
      </c>
      <c r="N2988" s="45">
        <v>1</v>
      </c>
      <c r="O2988" s="83" t="str">
        <f>IFERROR(INDEX(resources!K:K,MATCH(B2988,resources!B:B,0)),"fillme")</f>
        <v>unknown</v>
      </c>
      <c r="P2988" s="89" t="str">
        <f t="shared" ref="P2988:P3051" si="668">O2988&amp;"_"&amp;D2988&amp;"_"&amp;E2988</f>
        <v>unknown_2020_9</v>
      </c>
      <c r="Q2988" s="87">
        <f>INDEX(elcc!G:G,MATCH(P2988,elcc!D:D,0))</f>
        <v>0</v>
      </c>
      <c r="R2988" s="89">
        <f t="shared" ref="R2988:R3051" si="669">IF(O2988="battery",MIN(1,J2988/4),1)</f>
        <v>1</v>
      </c>
      <c r="S2988" s="89" t="s">
        <v>6314</v>
      </c>
      <c r="T2988" s="89" t="s">
        <v>6314</v>
      </c>
      <c r="U2988" s="90" t="str">
        <f t="shared" ref="U2988:U3051" si="670">IF(ISERROR(T2988),"error in NQC data entry; please check blue and purple data entered. You need to provide either a contracted NQC value in Column G, or allow the template to calculate one using Columns H,L,Q, and R","ok")</f>
        <v>ok</v>
      </c>
      <c r="V2988" s="63" t="str">
        <f>INDEX(resources!F:F,MATCH(B2988,resources!B:B,0))</f>
        <v>special</v>
      </c>
      <c r="W2988" s="110">
        <f t="shared" ref="W2988:W3051" si="671">(F2988&gt;0)*1</f>
        <v>0</v>
      </c>
      <c r="X2988" s="110">
        <f t="shared" ref="X2988:X3051" si="672">COUNTIFS(G2988:H2988,"&gt;0")</f>
        <v>0</v>
      </c>
      <c r="Y2988" s="110" t="str">
        <f t="shared" ref="Y2988:Y3051" si="673">B2988&amp;"_"&amp;C2988&amp;"_"&amp;K2988</f>
        <v>transfer_purchase_raonly_na_CONFIDENTIAL</v>
      </c>
      <c r="Z2988" s="110">
        <f>IF(COUNTIFS($Y$2:Y2988,Y2988)=1,1,0)</f>
        <v>0</v>
      </c>
      <c r="AA2988" s="110">
        <f>SUM($Z$2:Z2988)*Z2988</f>
        <v>0</v>
      </c>
      <c r="AB2988" s="110">
        <f>COUNTIFS(resources!B:B,B2988)</f>
        <v>1</v>
      </c>
      <c r="AC2988" s="110">
        <f t="shared" ref="AC2988:AC3051" si="674">AND(ISNUMBER(D2988),(D2988&gt;2019))*1</f>
        <v>1</v>
      </c>
      <c r="AD2988" s="110">
        <f t="shared" ref="AD2988:AD3051" si="675">AND(ISNUMBER(E2988),E2988&gt;=1,E2988&lt;=12)*1</f>
        <v>1</v>
      </c>
      <c r="AE2988" s="110">
        <f t="shared" ref="AE2988:AE3051" si="676">AND(COUNT(G2988:H2988)=1,COUNT(F2988)=1)*1</f>
        <v>0</v>
      </c>
      <c r="AF2988" s="110">
        <f t="shared" ref="AF2988:AF3051" si="677">(COUNTIFS(K2988:O2988,"fillme")=0)*1</f>
        <v>1</v>
      </c>
      <c r="AG2988" s="110">
        <f t="shared" ref="AG2988:AG3051" si="678">ISNUMBER(L2988)*1</f>
        <v>0</v>
      </c>
      <c r="AH2988" s="110">
        <f t="shared" ref="AH2988:AH3051" si="679">NOT(AND(G2988&gt;0,H2988&gt;0))*1</f>
        <v>0</v>
      </c>
      <c r="AI2988" s="110">
        <f t="shared" ref="AI2988:AI3051" si="680">(U2988="ok")*1</f>
        <v>1</v>
      </c>
      <c r="AJ2988" s="100">
        <f>ROW()</f>
        <v>2988</v>
      </c>
      <c r="AK2988" s="100" t="e">
        <f>INDEX('BadRows RECART'!$C$2:$C$1207,MATCH(monthly_gwh_mw!AJ2988,'BadRows RECART'!$D$2:$D$1207,0))</f>
        <v>#N/A</v>
      </c>
    </row>
    <row r="2989" spans="1:37" ht="20">
      <c r="A2989" s="106" t="s">
        <v>3907</v>
      </c>
      <c r="B2989" s="106" t="s">
        <v>437</v>
      </c>
      <c r="C2989" s="106" t="s">
        <v>6313</v>
      </c>
      <c r="D2989" s="168">
        <v>2020</v>
      </c>
      <c r="E2989" s="168">
        <v>9</v>
      </c>
      <c r="F2989" s="169">
        <v>0</v>
      </c>
      <c r="G2989" s="212" t="s">
        <v>6314</v>
      </c>
      <c r="H2989" s="212" t="s">
        <v>6314</v>
      </c>
      <c r="I2989" s="106" t="s">
        <v>556</v>
      </c>
      <c r="K2989" s="83" t="s">
        <v>6314</v>
      </c>
      <c r="L2989" s="83" t="s">
        <v>6314</v>
      </c>
      <c r="M2989" s="45" t="str">
        <f>IF(
ISNA(INDEX(resources!E:E,MATCH(B2989,resources!B:B,0))),"fillme",
INDEX(resources!E:E,MATCH(B2989,resources!B:B,0)))</f>
        <v>transfer_purchase</v>
      </c>
      <c r="N2989" s="45">
        <v>1</v>
      </c>
      <c r="O2989" s="83" t="str">
        <f>IFERROR(INDEX(resources!K:K,MATCH(B2989,resources!B:B,0)),"fillme")</f>
        <v>unknown</v>
      </c>
      <c r="P2989" s="89" t="str">
        <f t="shared" si="668"/>
        <v>unknown_2020_9</v>
      </c>
      <c r="Q2989" s="87">
        <f>INDEX(elcc!G:G,MATCH(P2989,elcc!D:D,0))</f>
        <v>0</v>
      </c>
      <c r="R2989" s="89">
        <f t="shared" si="669"/>
        <v>1</v>
      </c>
      <c r="S2989" s="89" t="s">
        <v>6314</v>
      </c>
      <c r="T2989" s="89" t="s">
        <v>6314</v>
      </c>
      <c r="U2989" s="90" t="str">
        <f t="shared" si="670"/>
        <v>ok</v>
      </c>
      <c r="V2989" s="63" t="str">
        <f>INDEX(resources!F:F,MATCH(B2989,resources!B:B,0))</f>
        <v>special</v>
      </c>
      <c r="W2989" s="110">
        <f t="shared" si="671"/>
        <v>0</v>
      </c>
      <c r="X2989" s="110">
        <f t="shared" si="672"/>
        <v>0</v>
      </c>
      <c r="Y2989" s="110" t="str">
        <f t="shared" si="673"/>
        <v>transfer_purchase_raonly_na_CONFIDENTIAL</v>
      </c>
      <c r="Z2989" s="110">
        <f>IF(COUNTIFS($Y$2:Y2989,Y2989)=1,1,0)</f>
        <v>0</v>
      </c>
      <c r="AA2989" s="110">
        <f>SUM($Z$2:Z2989)*Z2989</f>
        <v>0</v>
      </c>
      <c r="AB2989" s="110">
        <f>COUNTIFS(resources!B:B,B2989)</f>
        <v>1</v>
      </c>
      <c r="AC2989" s="110">
        <f t="shared" si="674"/>
        <v>1</v>
      </c>
      <c r="AD2989" s="110">
        <f t="shared" si="675"/>
        <v>1</v>
      </c>
      <c r="AE2989" s="110">
        <f t="shared" si="676"/>
        <v>0</v>
      </c>
      <c r="AF2989" s="110">
        <f t="shared" si="677"/>
        <v>1</v>
      </c>
      <c r="AG2989" s="110">
        <f t="shared" si="678"/>
        <v>0</v>
      </c>
      <c r="AH2989" s="110">
        <f t="shared" si="679"/>
        <v>0</v>
      </c>
      <c r="AI2989" s="110">
        <f t="shared" si="680"/>
        <v>1</v>
      </c>
      <c r="AJ2989" s="100">
        <f>ROW()</f>
        <v>2989</v>
      </c>
      <c r="AK2989" s="100" t="e">
        <f>INDEX('BadRows RECART'!$C$2:$C$1207,MATCH(monthly_gwh_mw!AJ2989,'BadRows RECART'!$D$2:$D$1207,0))</f>
        <v>#N/A</v>
      </c>
    </row>
    <row r="2990" spans="1:37" ht="20">
      <c r="A2990" s="106" t="s">
        <v>3907</v>
      </c>
      <c r="B2990" s="106" t="s">
        <v>440</v>
      </c>
      <c r="C2990" s="106" t="s">
        <v>6313</v>
      </c>
      <c r="D2990" s="168">
        <v>2020</v>
      </c>
      <c r="E2990" s="168">
        <v>5</v>
      </c>
      <c r="F2990" s="169">
        <v>0</v>
      </c>
      <c r="G2990" s="212" t="s">
        <v>6314</v>
      </c>
      <c r="H2990" s="212" t="s">
        <v>6314</v>
      </c>
      <c r="I2990" s="106" t="s">
        <v>556</v>
      </c>
      <c r="K2990" s="83" t="s">
        <v>6314</v>
      </c>
      <c r="L2990" s="83" t="s">
        <v>6314</v>
      </c>
      <c r="M2990" s="45" t="str">
        <f>IF(
ISNA(INDEX(resources!E:E,MATCH(B2990,resources!B:B,0))),"fillme",
INDEX(resources!E:E,MATCH(B2990,resources!B:B,0)))</f>
        <v>transfer_sale</v>
      </c>
      <c r="N2990" s="45">
        <v>1</v>
      </c>
      <c r="O2990" s="83" t="str">
        <f>IFERROR(INDEX(resources!K:K,MATCH(B2990,resources!B:B,0)),"fillme")</f>
        <v>unknown</v>
      </c>
      <c r="P2990" s="89" t="str">
        <f t="shared" si="668"/>
        <v>unknown_2020_5</v>
      </c>
      <c r="Q2990" s="87">
        <f>INDEX(elcc!G:G,MATCH(P2990,elcc!D:D,0))</f>
        <v>0</v>
      </c>
      <c r="R2990" s="89">
        <f t="shared" si="669"/>
        <v>1</v>
      </c>
      <c r="S2990" s="89" t="s">
        <v>6314</v>
      </c>
      <c r="T2990" s="89" t="s">
        <v>6314</v>
      </c>
      <c r="U2990" s="90" t="str">
        <f t="shared" si="670"/>
        <v>ok</v>
      </c>
      <c r="V2990" s="63" t="str">
        <f>INDEX(resources!F:F,MATCH(B2990,resources!B:B,0))</f>
        <v>special</v>
      </c>
      <c r="W2990" s="110">
        <f t="shared" si="671"/>
        <v>0</v>
      </c>
      <c r="X2990" s="110">
        <f t="shared" si="672"/>
        <v>0</v>
      </c>
      <c r="Y2990" s="110" t="str">
        <f t="shared" si="673"/>
        <v>transfer_sale_raonly_na_CONFIDENTIAL</v>
      </c>
      <c r="Z2990" s="110">
        <f>IF(COUNTIFS($Y$2:Y2990,Y2990)=1,1,0)</f>
        <v>0</v>
      </c>
      <c r="AA2990" s="110">
        <f>SUM($Z$2:Z2990)*Z2990</f>
        <v>0</v>
      </c>
      <c r="AB2990" s="110">
        <f>COUNTIFS(resources!B:B,B2990)</f>
        <v>1</v>
      </c>
      <c r="AC2990" s="110">
        <f t="shared" si="674"/>
        <v>1</v>
      </c>
      <c r="AD2990" s="110">
        <f t="shared" si="675"/>
        <v>1</v>
      </c>
      <c r="AE2990" s="110">
        <f t="shared" si="676"/>
        <v>0</v>
      </c>
      <c r="AF2990" s="110">
        <f t="shared" si="677"/>
        <v>1</v>
      </c>
      <c r="AG2990" s="110">
        <f t="shared" si="678"/>
        <v>0</v>
      </c>
      <c r="AH2990" s="110">
        <f t="shared" si="679"/>
        <v>0</v>
      </c>
      <c r="AI2990" s="110">
        <f t="shared" si="680"/>
        <v>1</v>
      </c>
      <c r="AJ2990" s="100">
        <f>ROW()</f>
        <v>2990</v>
      </c>
      <c r="AK2990" s="100" t="e">
        <f>INDEX('BadRows RECART'!$C$2:$C$1207,MATCH(monthly_gwh_mw!AJ2990,'BadRows RECART'!$D$2:$D$1207,0))</f>
        <v>#N/A</v>
      </c>
    </row>
    <row r="2991" spans="1:37" ht="20">
      <c r="A2991" s="106" t="s">
        <v>3907</v>
      </c>
      <c r="B2991" s="106" t="s">
        <v>437</v>
      </c>
      <c r="C2991" s="106" t="s">
        <v>6313</v>
      </c>
      <c r="D2991" s="168">
        <v>2020</v>
      </c>
      <c r="E2991" s="168">
        <v>8</v>
      </c>
      <c r="F2991" s="169">
        <v>0</v>
      </c>
      <c r="G2991" s="212" t="s">
        <v>6314</v>
      </c>
      <c r="H2991" s="212" t="s">
        <v>6314</v>
      </c>
      <c r="I2991" s="106" t="s">
        <v>556</v>
      </c>
      <c r="K2991" s="83" t="s">
        <v>6314</v>
      </c>
      <c r="L2991" s="83" t="s">
        <v>6314</v>
      </c>
      <c r="M2991" s="45" t="str">
        <f>IF(
ISNA(INDEX(resources!E:E,MATCH(B2991,resources!B:B,0))),"fillme",
INDEX(resources!E:E,MATCH(B2991,resources!B:B,0)))</f>
        <v>transfer_purchase</v>
      </c>
      <c r="N2991" s="45">
        <v>1</v>
      </c>
      <c r="O2991" s="83" t="str">
        <f>IFERROR(INDEX(resources!K:K,MATCH(B2991,resources!B:B,0)),"fillme")</f>
        <v>unknown</v>
      </c>
      <c r="P2991" s="89" t="str">
        <f t="shared" si="668"/>
        <v>unknown_2020_8</v>
      </c>
      <c r="Q2991" s="87">
        <f>INDEX(elcc!G:G,MATCH(P2991,elcc!D:D,0))</f>
        <v>0</v>
      </c>
      <c r="R2991" s="89">
        <f t="shared" si="669"/>
        <v>1</v>
      </c>
      <c r="S2991" s="89" t="s">
        <v>6314</v>
      </c>
      <c r="T2991" s="89" t="s">
        <v>6314</v>
      </c>
      <c r="U2991" s="90" t="str">
        <f t="shared" si="670"/>
        <v>ok</v>
      </c>
      <c r="V2991" s="63" t="str">
        <f>INDEX(resources!F:F,MATCH(B2991,resources!B:B,0))</f>
        <v>special</v>
      </c>
      <c r="W2991" s="110">
        <f t="shared" si="671"/>
        <v>0</v>
      </c>
      <c r="X2991" s="110">
        <f t="shared" si="672"/>
        <v>0</v>
      </c>
      <c r="Y2991" s="110" t="str">
        <f t="shared" si="673"/>
        <v>transfer_purchase_raonly_na_CONFIDENTIAL</v>
      </c>
      <c r="Z2991" s="110">
        <f>IF(COUNTIFS($Y$2:Y2991,Y2991)=1,1,0)</f>
        <v>0</v>
      </c>
      <c r="AA2991" s="110">
        <f>SUM($Z$2:Z2991)*Z2991</f>
        <v>0</v>
      </c>
      <c r="AB2991" s="110">
        <f>COUNTIFS(resources!B:B,B2991)</f>
        <v>1</v>
      </c>
      <c r="AC2991" s="110">
        <f t="shared" si="674"/>
        <v>1</v>
      </c>
      <c r="AD2991" s="110">
        <f t="shared" si="675"/>
        <v>1</v>
      </c>
      <c r="AE2991" s="110">
        <f t="shared" si="676"/>
        <v>0</v>
      </c>
      <c r="AF2991" s="110">
        <f t="shared" si="677"/>
        <v>1</v>
      </c>
      <c r="AG2991" s="110">
        <f t="shared" si="678"/>
        <v>0</v>
      </c>
      <c r="AH2991" s="110">
        <f t="shared" si="679"/>
        <v>0</v>
      </c>
      <c r="AI2991" s="110">
        <f t="shared" si="680"/>
        <v>1</v>
      </c>
      <c r="AJ2991" s="100">
        <f>ROW()</f>
        <v>2991</v>
      </c>
      <c r="AK2991" s="100" t="e">
        <f>INDEX('BadRows RECART'!$C$2:$C$1207,MATCH(monthly_gwh_mw!AJ2991,'BadRows RECART'!$D$2:$D$1207,0))</f>
        <v>#N/A</v>
      </c>
    </row>
    <row r="2992" spans="1:37" ht="20">
      <c r="A2992" s="106" t="s">
        <v>3907</v>
      </c>
      <c r="B2992" s="106" t="s">
        <v>437</v>
      </c>
      <c r="C2992" s="106" t="s">
        <v>6313</v>
      </c>
      <c r="D2992" s="168">
        <v>2020</v>
      </c>
      <c r="E2992" s="168">
        <v>8</v>
      </c>
      <c r="F2992" s="169">
        <v>0</v>
      </c>
      <c r="G2992" s="212" t="s">
        <v>6314</v>
      </c>
      <c r="H2992" s="212" t="s">
        <v>6314</v>
      </c>
      <c r="I2992" s="106" t="s">
        <v>556</v>
      </c>
      <c r="K2992" s="83" t="s">
        <v>6314</v>
      </c>
      <c r="L2992" s="83" t="s">
        <v>6314</v>
      </c>
      <c r="M2992" s="45" t="str">
        <f>IF(
ISNA(INDEX(resources!E:E,MATCH(B2992,resources!B:B,0))),"fillme",
INDEX(resources!E:E,MATCH(B2992,resources!B:B,0)))</f>
        <v>transfer_purchase</v>
      </c>
      <c r="N2992" s="45">
        <v>1</v>
      </c>
      <c r="O2992" s="83" t="str">
        <f>IFERROR(INDEX(resources!K:K,MATCH(B2992,resources!B:B,0)),"fillme")</f>
        <v>unknown</v>
      </c>
      <c r="P2992" s="89" t="str">
        <f t="shared" si="668"/>
        <v>unknown_2020_8</v>
      </c>
      <c r="Q2992" s="87">
        <f>INDEX(elcc!G:G,MATCH(P2992,elcc!D:D,0))</f>
        <v>0</v>
      </c>
      <c r="R2992" s="89">
        <f t="shared" si="669"/>
        <v>1</v>
      </c>
      <c r="S2992" s="89" t="s">
        <v>6314</v>
      </c>
      <c r="T2992" s="89" t="s">
        <v>6314</v>
      </c>
      <c r="U2992" s="90" t="str">
        <f t="shared" si="670"/>
        <v>ok</v>
      </c>
      <c r="V2992" s="63" t="str">
        <f>INDEX(resources!F:F,MATCH(B2992,resources!B:B,0))</f>
        <v>special</v>
      </c>
      <c r="W2992" s="110">
        <f t="shared" si="671"/>
        <v>0</v>
      </c>
      <c r="X2992" s="110">
        <f t="shared" si="672"/>
        <v>0</v>
      </c>
      <c r="Y2992" s="110" t="str">
        <f t="shared" si="673"/>
        <v>transfer_purchase_raonly_na_CONFIDENTIAL</v>
      </c>
      <c r="Z2992" s="110">
        <f>IF(COUNTIFS($Y$2:Y2992,Y2992)=1,1,0)</f>
        <v>0</v>
      </c>
      <c r="AA2992" s="110">
        <f>SUM($Z$2:Z2992)*Z2992</f>
        <v>0</v>
      </c>
      <c r="AB2992" s="110">
        <f>COUNTIFS(resources!B:B,B2992)</f>
        <v>1</v>
      </c>
      <c r="AC2992" s="110">
        <f t="shared" si="674"/>
        <v>1</v>
      </c>
      <c r="AD2992" s="110">
        <f t="shared" si="675"/>
        <v>1</v>
      </c>
      <c r="AE2992" s="110">
        <f t="shared" si="676"/>
        <v>0</v>
      </c>
      <c r="AF2992" s="110">
        <f t="shared" si="677"/>
        <v>1</v>
      </c>
      <c r="AG2992" s="110">
        <f t="shared" si="678"/>
        <v>0</v>
      </c>
      <c r="AH2992" s="110">
        <f t="shared" si="679"/>
        <v>0</v>
      </c>
      <c r="AI2992" s="110">
        <f t="shared" si="680"/>
        <v>1</v>
      </c>
      <c r="AJ2992" s="100">
        <f>ROW()</f>
        <v>2992</v>
      </c>
      <c r="AK2992" s="100" t="e">
        <f>INDEX('BadRows RECART'!$C$2:$C$1207,MATCH(monthly_gwh_mw!AJ2992,'BadRows RECART'!$D$2:$D$1207,0))</f>
        <v>#N/A</v>
      </c>
    </row>
    <row r="2993" spans="1:37" ht="20">
      <c r="A2993" s="106" t="s">
        <v>3907</v>
      </c>
      <c r="B2993" s="106" t="s">
        <v>437</v>
      </c>
      <c r="C2993" s="106" t="s">
        <v>6313</v>
      </c>
      <c r="D2993" s="168">
        <v>2020</v>
      </c>
      <c r="E2993" s="168">
        <v>9</v>
      </c>
      <c r="F2993" s="169">
        <v>0</v>
      </c>
      <c r="G2993" s="212" t="s">
        <v>6314</v>
      </c>
      <c r="H2993" s="212" t="s">
        <v>6314</v>
      </c>
      <c r="I2993" s="106" t="s">
        <v>556</v>
      </c>
      <c r="K2993" s="83" t="s">
        <v>6314</v>
      </c>
      <c r="L2993" s="83" t="s">
        <v>6314</v>
      </c>
      <c r="M2993" s="45" t="str">
        <f>IF(
ISNA(INDEX(resources!E:E,MATCH(B2993,resources!B:B,0))),"fillme",
INDEX(resources!E:E,MATCH(B2993,resources!B:B,0)))</f>
        <v>transfer_purchase</v>
      </c>
      <c r="N2993" s="45">
        <v>1</v>
      </c>
      <c r="O2993" s="83" t="str">
        <f>IFERROR(INDEX(resources!K:K,MATCH(B2993,resources!B:B,0)),"fillme")</f>
        <v>unknown</v>
      </c>
      <c r="P2993" s="89" t="str">
        <f t="shared" si="668"/>
        <v>unknown_2020_9</v>
      </c>
      <c r="Q2993" s="87">
        <f>INDEX(elcc!G:G,MATCH(P2993,elcc!D:D,0))</f>
        <v>0</v>
      </c>
      <c r="R2993" s="89">
        <f t="shared" si="669"/>
        <v>1</v>
      </c>
      <c r="S2993" s="89" t="s">
        <v>6314</v>
      </c>
      <c r="T2993" s="89" t="s">
        <v>6314</v>
      </c>
      <c r="U2993" s="90" t="str">
        <f t="shared" si="670"/>
        <v>ok</v>
      </c>
      <c r="V2993" s="63" t="str">
        <f>INDEX(resources!F:F,MATCH(B2993,resources!B:B,0))</f>
        <v>special</v>
      </c>
      <c r="W2993" s="110">
        <f t="shared" si="671"/>
        <v>0</v>
      </c>
      <c r="X2993" s="110">
        <f t="shared" si="672"/>
        <v>0</v>
      </c>
      <c r="Y2993" s="110" t="str">
        <f t="shared" si="673"/>
        <v>transfer_purchase_raonly_na_CONFIDENTIAL</v>
      </c>
      <c r="Z2993" s="110">
        <f>IF(COUNTIFS($Y$2:Y2993,Y2993)=1,1,0)</f>
        <v>0</v>
      </c>
      <c r="AA2993" s="110">
        <f>SUM($Z$2:Z2993)*Z2993</f>
        <v>0</v>
      </c>
      <c r="AB2993" s="110">
        <f>COUNTIFS(resources!B:B,B2993)</f>
        <v>1</v>
      </c>
      <c r="AC2993" s="110">
        <f t="shared" si="674"/>
        <v>1</v>
      </c>
      <c r="AD2993" s="110">
        <f t="shared" si="675"/>
        <v>1</v>
      </c>
      <c r="AE2993" s="110">
        <f t="shared" si="676"/>
        <v>0</v>
      </c>
      <c r="AF2993" s="110">
        <f t="shared" si="677"/>
        <v>1</v>
      </c>
      <c r="AG2993" s="110">
        <f t="shared" si="678"/>
        <v>0</v>
      </c>
      <c r="AH2993" s="110">
        <f t="shared" si="679"/>
        <v>0</v>
      </c>
      <c r="AI2993" s="110">
        <f t="shared" si="680"/>
        <v>1</v>
      </c>
      <c r="AJ2993" s="100">
        <f>ROW()</f>
        <v>2993</v>
      </c>
      <c r="AK2993" s="100" t="e">
        <f>INDEX('BadRows RECART'!$C$2:$C$1207,MATCH(monthly_gwh_mw!AJ2993,'BadRows RECART'!$D$2:$D$1207,0))</f>
        <v>#N/A</v>
      </c>
    </row>
    <row r="2994" spans="1:37" ht="20">
      <c r="A2994" s="106" t="s">
        <v>3907</v>
      </c>
      <c r="B2994" s="106" t="s">
        <v>437</v>
      </c>
      <c r="C2994" s="106" t="s">
        <v>6313</v>
      </c>
      <c r="D2994" s="168">
        <v>2020</v>
      </c>
      <c r="E2994" s="168">
        <v>9</v>
      </c>
      <c r="F2994" s="169">
        <v>0</v>
      </c>
      <c r="G2994" s="212" t="s">
        <v>6314</v>
      </c>
      <c r="H2994" s="212" t="s">
        <v>6314</v>
      </c>
      <c r="I2994" s="106" t="s">
        <v>556</v>
      </c>
      <c r="K2994" s="83" t="s">
        <v>6314</v>
      </c>
      <c r="L2994" s="83" t="s">
        <v>6314</v>
      </c>
      <c r="M2994" s="45" t="str">
        <f>IF(
ISNA(INDEX(resources!E:E,MATCH(B2994,resources!B:B,0))),"fillme",
INDEX(resources!E:E,MATCH(B2994,resources!B:B,0)))</f>
        <v>transfer_purchase</v>
      </c>
      <c r="N2994" s="45">
        <v>1</v>
      </c>
      <c r="O2994" s="83" t="str">
        <f>IFERROR(INDEX(resources!K:K,MATCH(B2994,resources!B:B,0)),"fillme")</f>
        <v>unknown</v>
      </c>
      <c r="P2994" s="89" t="str">
        <f t="shared" si="668"/>
        <v>unknown_2020_9</v>
      </c>
      <c r="Q2994" s="87">
        <f>INDEX(elcc!G:G,MATCH(P2994,elcc!D:D,0))</f>
        <v>0</v>
      </c>
      <c r="R2994" s="89">
        <f t="shared" si="669"/>
        <v>1</v>
      </c>
      <c r="S2994" s="89" t="s">
        <v>6314</v>
      </c>
      <c r="T2994" s="89" t="s">
        <v>6314</v>
      </c>
      <c r="U2994" s="90" t="str">
        <f t="shared" si="670"/>
        <v>ok</v>
      </c>
      <c r="V2994" s="63" t="str">
        <f>INDEX(resources!F:F,MATCH(B2994,resources!B:B,0))</f>
        <v>special</v>
      </c>
      <c r="W2994" s="110">
        <f t="shared" si="671"/>
        <v>0</v>
      </c>
      <c r="X2994" s="110">
        <f t="shared" si="672"/>
        <v>0</v>
      </c>
      <c r="Y2994" s="110" t="str">
        <f t="shared" si="673"/>
        <v>transfer_purchase_raonly_na_CONFIDENTIAL</v>
      </c>
      <c r="Z2994" s="110">
        <f>IF(COUNTIFS($Y$2:Y2994,Y2994)=1,1,0)</f>
        <v>0</v>
      </c>
      <c r="AA2994" s="110">
        <f>SUM($Z$2:Z2994)*Z2994</f>
        <v>0</v>
      </c>
      <c r="AB2994" s="110">
        <f>COUNTIFS(resources!B:B,B2994)</f>
        <v>1</v>
      </c>
      <c r="AC2994" s="110">
        <f t="shared" si="674"/>
        <v>1</v>
      </c>
      <c r="AD2994" s="110">
        <f t="shared" si="675"/>
        <v>1</v>
      </c>
      <c r="AE2994" s="110">
        <f t="shared" si="676"/>
        <v>0</v>
      </c>
      <c r="AF2994" s="110">
        <f t="shared" si="677"/>
        <v>1</v>
      </c>
      <c r="AG2994" s="110">
        <f t="shared" si="678"/>
        <v>0</v>
      </c>
      <c r="AH2994" s="110">
        <f t="shared" si="679"/>
        <v>0</v>
      </c>
      <c r="AI2994" s="110">
        <f t="shared" si="680"/>
        <v>1</v>
      </c>
      <c r="AJ2994" s="100">
        <f>ROW()</f>
        <v>2994</v>
      </c>
      <c r="AK2994" s="100" t="e">
        <f>INDEX('BadRows RECART'!$C$2:$C$1207,MATCH(monthly_gwh_mw!AJ2994,'BadRows RECART'!$D$2:$D$1207,0))</f>
        <v>#N/A</v>
      </c>
    </row>
    <row r="2995" spans="1:37" ht="20">
      <c r="A2995" s="106" t="s">
        <v>3907</v>
      </c>
      <c r="B2995" s="106" t="s">
        <v>440</v>
      </c>
      <c r="C2995" s="106" t="s">
        <v>6313</v>
      </c>
      <c r="D2995" s="168">
        <v>2020</v>
      </c>
      <c r="E2995" s="168">
        <v>8</v>
      </c>
      <c r="F2995" s="169">
        <v>0</v>
      </c>
      <c r="G2995" s="212" t="s">
        <v>6314</v>
      </c>
      <c r="H2995" s="212" t="s">
        <v>6314</v>
      </c>
      <c r="I2995" s="106" t="s">
        <v>556</v>
      </c>
      <c r="K2995" s="83" t="s">
        <v>6314</v>
      </c>
      <c r="L2995" s="83" t="s">
        <v>6314</v>
      </c>
      <c r="M2995" s="45" t="str">
        <f>IF(
ISNA(INDEX(resources!E:E,MATCH(B2995,resources!B:B,0))),"fillme",
INDEX(resources!E:E,MATCH(B2995,resources!B:B,0)))</f>
        <v>transfer_sale</v>
      </c>
      <c r="N2995" s="45">
        <v>1</v>
      </c>
      <c r="O2995" s="83" t="str">
        <f>IFERROR(INDEX(resources!K:K,MATCH(B2995,resources!B:B,0)),"fillme")</f>
        <v>unknown</v>
      </c>
      <c r="P2995" s="89" t="str">
        <f t="shared" si="668"/>
        <v>unknown_2020_8</v>
      </c>
      <c r="Q2995" s="87">
        <f>INDEX(elcc!G:G,MATCH(P2995,elcc!D:D,0))</f>
        <v>0</v>
      </c>
      <c r="R2995" s="89">
        <f t="shared" si="669"/>
        <v>1</v>
      </c>
      <c r="S2995" s="89" t="s">
        <v>6314</v>
      </c>
      <c r="T2995" s="89" t="s">
        <v>6314</v>
      </c>
      <c r="U2995" s="90" t="str">
        <f t="shared" si="670"/>
        <v>ok</v>
      </c>
      <c r="V2995" s="63" t="str">
        <f>INDEX(resources!F:F,MATCH(B2995,resources!B:B,0))</f>
        <v>special</v>
      </c>
      <c r="W2995" s="110">
        <f t="shared" si="671"/>
        <v>0</v>
      </c>
      <c r="X2995" s="110">
        <f t="shared" si="672"/>
        <v>0</v>
      </c>
      <c r="Y2995" s="110" t="str">
        <f t="shared" si="673"/>
        <v>transfer_sale_raonly_na_CONFIDENTIAL</v>
      </c>
      <c r="Z2995" s="110">
        <f>IF(COUNTIFS($Y$2:Y2995,Y2995)=1,1,0)</f>
        <v>0</v>
      </c>
      <c r="AA2995" s="110">
        <f>SUM($Z$2:Z2995)*Z2995</f>
        <v>0</v>
      </c>
      <c r="AB2995" s="110">
        <f>COUNTIFS(resources!B:B,B2995)</f>
        <v>1</v>
      </c>
      <c r="AC2995" s="110">
        <f t="shared" si="674"/>
        <v>1</v>
      </c>
      <c r="AD2995" s="110">
        <f t="shared" si="675"/>
        <v>1</v>
      </c>
      <c r="AE2995" s="110">
        <f t="shared" si="676"/>
        <v>0</v>
      </c>
      <c r="AF2995" s="110">
        <f t="shared" si="677"/>
        <v>1</v>
      </c>
      <c r="AG2995" s="110">
        <f t="shared" si="678"/>
        <v>0</v>
      </c>
      <c r="AH2995" s="110">
        <f t="shared" si="679"/>
        <v>0</v>
      </c>
      <c r="AI2995" s="110">
        <f t="shared" si="680"/>
        <v>1</v>
      </c>
      <c r="AJ2995" s="100">
        <f>ROW()</f>
        <v>2995</v>
      </c>
      <c r="AK2995" s="100" t="e">
        <f>INDEX('BadRows RECART'!$C$2:$C$1207,MATCH(monthly_gwh_mw!AJ2995,'BadRows RECART'!$D$2:$D$1207,0))</f>
        <v>#N/A</v>
      </c>
    </row>
    <row r="2996" spans="1:37" ht="20">
      <c r="A2996" s="106" t="s">
        <v>3907</v>
      </c>
      <c r="B2996" s="106" t="s">
        <v>440</v>
      </c>
      <c r="C2996" s="106" t="s">
        <v>6313</v>
      </c>
      <c r="D2996" s="168">
        <v>2020</v>
      </c>
      <c r="E2996" s="168">
        <v>9</v>
      </c>
      <c r="F2996" s="169">
        <v>0</v>
      </c>
      <c r="G2996" s="212" t="s">
        <v>6314</v>
      </c>
      <c r="H2996" s="212" t="s">
        <v>6314</v>
      </c>
      <c r="I2996" s="106" t="s">
        <v>556</v>
      </c>
      <c r="K2996" s="83" t="s">
        <v>6314</v>
      </c>
      <c r="L2996" s="83" t="s">
        <v>6314</v>
      </c>
      <c r="M2996" s="45" t="str">
        <f>IF(
ISNA(INDEX(resources!E:E,MATCH(B2996,resources!B:B,0))),"fillme",
INDEX(resources!E:E,MATCH(B2996,resources!B:B,0)))</f>
        <v>transfer_sale</v>
      </c>
      <c r="N2996" s="45">
        <v>1</v>
      </c>
      <c r="O2996" s="83" t="str">
        <f>IFERROR(INDEX(resources!K:K,MATCH(B2996,resources!B:B,0)),"fillme")</f>
        <v>unknown</v>
      </c>
      <c r="P2996" s="89" t="str">
        <f t="shared" si="668"/>
        <v>unknown_2020_9</v>
      </c>
      <c r="Q2996" s="87">
        <f>INDEX(elcc!G:G,MATCH(P2996,elcc!D:D,0))</f>
        <v>0</v>
      </c>
      <c r="R2996" s="89">
        <f t="shared" si="669"/>
        <v>1</v>
      </c>
      <c r="S2996" s="89" t="s">
        <v>6314</v>
      </c>
      <c r="T2996" s="89" t="s">
        <v>6314</v>
      </c>
      <c r="U2996" s="90" t="str">
        <f t="shared" si="670"/>
        <v>ok</v>
      </c>
      <c r="V2996" s="63" t="str">
        <f>INDEX(resources!F:F,MATCH(B2996,resources!B:B,0))</f>
        <v>special</v>
      </c>
      <c r="W2996" s="110">
        <f t="shared" si="671"/>
        <v>0</v>
      </c>
      <c r="X2996" s="110">
        <f t="shared" si="672"/>
        <v>0</v>
      </c>
      <c r="Y2996" s="110" t="str">
        <f t="shared" si="673"/>
        <v>transfer_sale_raonly_na_CONFIDENTIAL</v>
      </c>
      <c r="Z2996" s="110">
        <f>IF(COUNTIFS($Y$2:Y2996,Y2996)=1,1,0)</f>
        <v>0</v>
      </c>
      <c r="AA2996" s="110">
        <f>SUM($Z$2:Z2996)*Z2996</f>
        <v>0</v>
      </c>
      <c r="AB2996" s="110">
        <f>COUNTIFS(resources!B:B,B2996)</f>
        <v>1</v>
      </c>
      <c r="AC2996" s="110">
        <f t="shared" si="674"/>
        <v>1</v>
      </c>
      <c r="AD2996" s="110">
        <f t="shared" si="675"/>
        <v>1</v>
      </c>
      <c r="AE2996" s="110">
        <f t="shared" si="676"/>
        <v>0</v>
      </c>
      <c r="AF2996" s="110">
        <f t="shared" si="677"/>
        <v>1</v>
      </c>
      <c r="AG2996" s="110">
        <f t="shared" si="678"/>
        <v>0</v>
      </c>
      <c r="AH2996" s="110">
        <f t="shared" si="679"/>
        <v>0</v>
      </c>
      <c r="AI2996" s="110">
        <f t="shared" si="680"/>
        <v>1</v>
      </c>
      <c r="AJ2996" s="100">
        <f>ROW()</f>
        <v>2996</v>
      </c>
      <c r="AK2996" s="100" t="e">
        <f>INDEX('BadRows RECART'!$C$2:$C$1207,MATCH(monthly_gwh_mw!AJ2996,'BadRows RECART'!$D$2:$D$1207,0))</f>
        <v>#N/A</v>
      </c>
    </row>
    <row r="2997" spans="1:37" ht="20">
      <c r="A2997" s="106" t="s">
        <v>3907</v>
      </c>
      <c r="B2997" s="106" t="s">
        <v>440</v>
      </c>
      <c r="C2997" s="106" t="s">
        <v>6313</v>
      </c>
      <c r="D2997" s="168">
        <v>2020</v>
      </c>
      <c r="E2997" s="168">
        <v>4</v>
      </c>
      <c r="F2997" s="169">
        <v>0</v>
      </c>
      <c r="G2997" s="212" t="s">
        <v>6314</v>
      </c>
      <c r="H2997" s="212" t="s">
        <v>6314</v>
      </c>
      <c r="I2997" s="106" t="s">
        <v>556</v>
      </c>
      <c r="K2997" s="83" t="s">
        <v>6314</v>
      </c>
      <c r="L2997" s="83" t="s">
        <v>6314</v>
      </c>
      <c r="M2997" s="45" t="str">
        <f>IF(
ISNA(INDEX(resources!E:E,MATCH(B2997,resources!B:B,0))),"fillme",
INDEX(resources!E:E,MATCH(B2997,resources!B:B,0)))</f>
        <v>transfer_sale</v>
      </c>
      <c r="N2997" s="45">
        <v>1</v>
      </c>
      <c r="O2997" s="83" t="str">
        <f>IFERROR(INDEX(resources!K:K,MATCH(B2997,resources!B:B,0)),"fillme")</f>
        <v>unknown</v>
      </c>
      <c r="P2997" s="89" t="str">
        <f t="shared" si="668"/>
        <v>unknown_2020_4</v>
      </c>
      <c r="Q2997" s="87">
        <f>INDEX(elcc!G:G,MATCH(P2997,elcc!D:D,0))</f>
        <v>0</v>
      </c>
      <c r="R2997" s="89">
        <f t="shared" si="669"/>
        <v>1</v>
      </c>
      <c r="S2997" s="89" t="s">
        <v>6314</v>
      </c>
      <c r="T2997" s="89" t="s">
        <v>6314</v>
      </c>
      <c r="U2997" s="90" t="str">
        <f t="shared" si="670"/>
        <v>ok</v>
      </c>
      <c r="V2997" s="63" t="str">
        <f>INDEX(resources!F:F,MATCH(B2997,resources!B:B,0))</f>
        <v>special</v>
      </c>
      <c r="W2997" s="110">
        <f t="shared" si="671"/>
        <v>0</v>
      </c>
      <c r="X2997" s="110">
        <f t="shared" si="672"/>
        <v>0</v>
      </c>
      <c r="Y2997" s="110" t="str">
        <f t="shared" si="673"/>
        <v>transfer_sale_raonly_na_CONFIDENTIAL</v>
      </c>
      <c r="Z2997" s="110">
        <f>IF(COUNTIFS($Y$2:Y2997,Y2997)=1,1,0)</f>
        <v>0</v>
      </c>
      <c r="AA2997" s="110">
        <f>SUM($Z$2:Z2997)*Z2997</f>
        <v>0</v>
      </c>
      <c r="AB2997" s="110">
        <f>COUNTIFS(resources!B:B,B2997)</f>
        <v>1</v>
      </c>
      <c r="AC2997" s="110">
        <f t="shared" si="674"/>
        <v>1</v>
      </c>
      <c r="AD2997" s="110">
        <f t="shared" si="675"/>
        <v>1</v>
      </c>
      <c r="AE2997" s="110">
        <f t="shared" si="676"/>
        <v>0</v>
      </c>
      <c r="AF2997" s="110">
        <f t="shared" si="677"/>
        <v>1</v>
      </c>
      <c r="AG2997" s="110">
        <f t="shared" si="678"/>
        <v>0</v>
      </c>
      <c r="AH2997" s="110">
        <f t="shared" si="679"/>
        <v>0</v>
      </c>
      <c r="AI2997" s="110">
        <f t="shared" si="680"/>
        <v>1</v>
      </c>
      <c r="AJ2997" s="100">
        <f>ROW()</f>
        <v>2997</v>
      </c>
      <c r="AK2997" s="100" t="e">
        <f>INDEX('BadRows RECART'!$C$2:$C$1207,MATCH(monthly_gwh_mw!AJ2997,'BadRows RECART'!$D$2:$D$1207,0))</f>
        <v>#N/A</v>
      </c>
    </row>
    <row r="2998" spans="1:37" ht="20">
      <c r="A2998" s="106" t="s">
        <v>3907</v>
      </c>
      <c r="B2998" s="106" t="s">
        <v>437</v>
      </c>
      <c r="C2998" s="106" t="s">
        <v>6313</v>
      </c>
      <c r="D2998" s="168">
        <v>2020</v>
      </c>
      <c r="E2998" s="168">
        <v>7</v>
      </c>
      <c r="F2998" s="169">
        <v>0</v>
      </c>
      <c r="G2998" s="212" t="s">
        <v>6314</v>
      </c>
      <c r="H2998" s="212" t="s">
        <v>6314</v>
      </c>
      <c r="I2998" s="106" t="s">
        <v>556</v>
      </c>
      <c r="K2998" s="83" t="s">
        <v>6314</v>
      </c>
      <c r="L2998" s="83" t="s">
        <v>6314</v>
      </c>
      <c r="M2998" s="45" t="str">
        <f>IF(
ISNA(INDEX(resources!E:E,MATCH(B2998,resources!B:B,0))),"fillme",
INDEX(resources!E:E,MATCH(B2998,resources!B:B,0)))</f>
        <v>transfer_purchase</v>
      </c>
      <c r="N2998" s="45">
        <v>1</v>
      </c>
      <c r="O2998" s="83" t="str">
        <f>IFERROR(INDEX(resources!K:K,MATCH(B2998,resources!B:B,0)),"fillme")</f>
        <v>unknown</v>
      </c>
      <c r="P2998" s="89" t="str">
        <f t="shared" si="668"/>
        <v>unknown_2020_7</v>
      </c>
      <c r="Q2998" s="87">
        <f>INDEX(elcc!G:G,MATCH(P2998,elcc!D:D,0))</f>
        <v>0</v>
      </c>
      <c r="R2998" s="89">
        <f t="shared" si="669"/>
        <v>1</v>
      </c>
      <c r="S2998" s="89" t="s">
        <v>6314</v>
      </c>
      <c r="T2998" s="89" t="s">
        <v>6314</v>
      </c>
      <c r="U2998" s="90" t="str">
        <f t="shared" si="670"/>
        <v>ok</v>
      </c>
      <c r="V2998" s="63" t="str">
        <f>INDEX(resources!F:F,MATCH(B2998,resources!B:B,0))</f>
        <v>special</v>
      </c>
      <c r="W2998" s="110">
        <f t="shared" si="671"/>
        <v>0</v>
      </c>
      <c r="X2998" s="110">
        <f t="shared" si="672"/>
        <v>0</v>
      </c>
      <c r="Y2998" s="110" t="str">
        <f t="shared" si="673"/>
        <v>transfer_purchase_raonly_na_CONFIDENTIAL</v>
      </c>
      <c r="Z2998" s="110">
        <f>IF(COUNTIFS($Y$2:Y2998,Y2998)=1,1,0)</f>
        <v>0</v>
      </c>
      <c r="AA2998" s="110">
        <f>SUM($Z$2:Z2998)*Z2998</f>
        <v>0</v>
      </c>
      <c r="AB2998" s="110">
        <f>COUNTIFS(resources!B:B,B2998)</f>
        <v>1</v>
      </c>
      <c r="AC2998" s="110">
        <f t="shared" si="674"/>
        <v>1</v>
      </c>
      <c r="AD2998" s="110">
        <f t="shared" si="675"/>
        <v>1</v>
      </c>
      <c r="AE2998" s="110">
        <f t="shared" si="676"/>
        <v>0</v>
      </c>
      <c r="AF2998" s="110">
        <f t="shared" si="677"/>
        <v>1</v>
      </c>
      <c r="AG2998" s="110">
        <f t="shared" si="678"/>
        <v>0</v>
      </c>
      <c r="AH2998" s="110">
        <f t="shared" si="679"/>
        <v>0</v>
      </c>
      <c r="AI2998" s="110">
        <f t="shared" si="680"/>
        <v>1</v>
      </c>
      <c r="AJ2998" s="100">
        <f>ROW()</f>
        <v>2998</v>
      </c>
      <c r="AK2998" s="100" t="e">
        <f>INDEX('BadRows RECART'!$C$2:$C$1207,MATCH(monthly_gwh_mw!AJ2998,'BadRows RECART'!$D$2:$D$1207,0))</f>
        <v>#N/A</v>
      </c>
    </row>
    <row r="2999" spans="1:37" ht="20">
      <c r="A2999" s="106" t="s">
        <v>3907</v>
      </c>
      <c r="B2999" s="106" t="s">
        <v>437</v>
      </c>
      <c r="C2999" s="106" t="s">
        <v>6313</v>
      </c>
      <c r="D2999" s="168">
        <v>2020</v>
      </c>
      <c r="E2999" s="168">
        <v>8</v>
      </c>
      <c r="F2999" s="169">
        <v>0</v>
      </c>
      <c r="G2999" s="212" t="s">
        <v>6314</v>
      </c>
      <c r="H2999" s="212" t="s">
        <v>6314</v>
      </c>
      <c r="I2999" s="106" t="s">
        <v>556</v>
      </c>
      <c r="K2999" s="83" t="s">
        <v>6314</v>
      </c>
      <c r="L2999" s="83" t="s">
        <v>6314</v>
      </c>
      <c r="M2999" s="45" t="str">
        <f>IF(
ISNA(INDEX(resources!E:E,MATCH(B2999,resources!B:B,0))),"fillme",
INDEX(resources!E:E,MATCH(B2999,resources!B:B,0)))</f>
        <v>transfer_purchase</v>
      </c>
      <c r="N2999" s="45">
        <v>1</v>
      </c>
      <c r="O2999" s="83" t="str">
        <f>IFERROR(INDEX(resources!K:K,MATCH(B2999,resources!B:B,0)),"fillme")</f>
        <v>unknown</v>
      </c>
      <c r="P2999" s="89" t="str">
        <f t="shared" si="668"/>
        <v>unknown_2020_8</v>
      </c>
      <c r="Q2999" s="87">
        <f>INDEX(elcc!G:G,MATCH(P2999,elcc!D:D,0))</f>
        <v>0</v>
      </c>
      <c r="R2999" s="89">
        <f t="shared" si="669"/>
        <v>1</v>
      </c>
      <c r="S2999" s="89" t="s">
        <v>6314</v>
      </c>
      <c r="T2999" s="89" t="s">
        <v>6314</v>
      </c>
      <c r="U2999" s="90" t="str">
        <f t="shared" si="670"/>
        <v>ok</v>
      </c>
      <c r="V2999" s="63" t="str">
        <f>INDEX(resources!F:F,MATCH(B2999,resources!B:B,0))</f>
        <v>special</v>
      </c>
      <c r="W2999" s="110">
        <f t="shared" si="671"/>
        <v>0</v>
      </c>
      <c r="X2999" s="110">
        <f t="shared" si="672"/>
        <v>0</v>
      </c>
      <c r="Y2999" s="110" t="str">
        <f t="shared" si="673"/>
        <v>transfer_purchase_raonly_na_CONFIDENTIAL</v>
      </c>
      <c r="Z2999" s="110">
        <f>IF(COUNTIFS($Y$2:Y2999,Y2999)=1,1,0)</f>
        <v>0</v>
      </c>
      <c r="AA2999" s="110">
        <f>SUM($Z$2:Z2999)*Z2999</f>
        <v>0</v>
      </c>
      <c r="AB2999" s="110">
        <f>COUNTIFS(resources!B:B,B2999)</f>
        <v>1</v>
      </c>
      <c r="AC2999" s="110">
        <f t="shared" si="674"/>
        <v>1</v>
      </c>
      <c r="AD2999" s="110">
        <f t="shared" si="675"/>
        <v>1</v>
      </c>
      <c r="AE2999" s="110">
        <f t="shared" si="676"/>
        <v>0</v>
      </c>
      <c r="AF2999" s="110">
        <f t="shared" si="677"/>
        <v>1</v>
      </c>
      <c r="AG2999" s="110">
        <f t="shared" si="678"/>
        <v>0</v>
      </c>
      <c r="AH2999" s="110">
        <f t="shared" si="679"/>
        <v>0</v>
      </c>
      <c r="AI2999" s="110">
        <f t="shared" si="680"/>
        <v>1</v>
      </c>
      <c r="AJ2999" s="100">
        <f>ROW()</f>
        <v>2999</v>
      </c>
      <c r="AK2999" s="100" t="e">
        <f>INDEX('BadRows RECART'!$C$2:$C$1207,MATCH(monthly_gwh_mw!AJ2999,'BadRows RECART'!$D$2:$D$1207,0))</f>
        <v>#N/A</v>
      </c>
    </row>
    <row r="3000" spans="1:37" ht="20">
      <c r="A3000" s="106" t="s">
        <v>3907</v>
      </c>
      <c r="B3000" s="106" t="s">
        <v>437</v>
      </c>
      <c r="C3000" s="106" t="s">
        <v>6313</v>
      </c>
      <c r="D3000" s="168">
        <v>2020</v>
      </c>
      <c r="E3000" s="168">
        <v>9</v>
      </c>
      <c r="F3000" s="169">
        <v>0</v>
      </c>
      <c r="G3000" s="212" t="s">
        <v>6314</v>
      </c>
      <c r="H3000" s="212" t="s">
        <v>6314</v>
      </c>
      <c r="I3000" s="106" t="s">
        <v>556</v>
      </c>
      <c r="K3000" s="83" t="s">
        <v>6314</v>
      </c>
      <c r="L3000" s="83" t="s">
        <v>6314</v>
      </c>
      <c r="M3000" s="45" t="str">
        <f>IF(
ISNA(INDEX(resources!E:E,MATCH(B3000,resources!B:B,0))),"fillme",
INDEX(resources!E:E,MATCH(B3000,resources!B:B,0)))</f>
        <v>transfer_purchase</v>
      </c>
      <c r="N3000" s="45">
        <v>1</v>
      </c>
      <c r="O3000" s="83" t="str">
        <f>IFERROR(INDEX(resources!K:K,MATCH(B3000,resources!B:B,0)),"fillme")</f>
        <v>unknown</v>
      </c>
      <c r="P3000" s="89" t="str">
        <f t="shared" si="668"/>
        <v>unknown_2020_9</v>
      </c>
      <c r="Q3000" s="87">
        <f>INDEX(elcc!G:G,MATCH(P3000,elcc!D:D,0))</f>
        <v>0</v>
      </c>
      <c r="R3000" s="89">
        <f t="shared" si="669"/>
        <v>1</v>
      </c>
      <c r="S3000" s="89" t="s">
        <v>6314</v>
      </c>
      <c r="T3000" s="89" t="s">
        <v>6314</v>
      </c>
      <c r="U3000" s="90" t="str">
        <f t="shared" si="670"/>
        <v>ok</v>
      </c>
      <c r="V3000" s="63" t="str">
        <f>INDEX(resources!F:F,MATCH(B3000,resources!B:B,0))</f>
        <v>special</v>
      </c>
      <c r="W3000" s="110">
        <f t="shared" si="671"/>
        <v>0</v>
      </c>
      <c r="X3000" s="110">
        <f t="shared" si="672"/>
        <v>0</v>
      </c>
      <c r="Y3000" s="110" t="str">
        <f t="shared" si="673"/>
        <v>transfer_purchase_raonly_na_CONFIDENTIAL</v>
      </c>
      <c r="Z3000" s="110">
        <f>IF(COUNTIFS($Y$2:Y3000,Y3000)=1,1,0)</f>
        <v>0</v>
      </c>
      <c r="AA3000" s="110">
        <f>SUM($Z$2:Z3000)*Z3000</f>
        <v>0</v>
      </c>
      <c r="AB3000" s="110">
        <f>COUNTIFS(resources!B:B,B3000)</f>
        <v>1</v>
      </c>
      <c r="AC3000" s="110">
        <f t="shared" si="674"/>
        <v>1</v>
      </c>
      <c r="AD3000" s="110">
        <f t="shared" si="675"/>
        <v>1</v>
      </c>
      <c r="AE3000" s="110">
        <f t="shared" si="676"/>
        <v>0</v>
      </c>
      <c r="AF3000" s="110">
        <f t="shared" si="677"/>
        <v>1</v>
      </c>
      <c r="AG3000" s="110">
        <f t="shared" si="678"/>
        <v>0</v>
      </c>
      <c r="AH3000" s="110">
        <f t="shared" si="679"/>
        <v>0</v>
      </c>
      <c r="AI3000" s="110">
        <f t="shared" si="680"/>
        <v>1</v>
      </c>
      <c r="AJ3000" s="100">
        <f>ROW()</f>
        <v>3000</v>
      </c>
      <c r="AK3000" s="100" t="e">
        <f>INDEX('BadRows RECART'!$C$2:$C$1207,MATCH(monthly_gwh_mw!AJ3000,'BadRows RECART'!$D$2:$D$1207,0))</f>
        <v>#N/A</v>
      </c>
    </row>
    <row r="3001" spans="1:37" ht="20">
      <c r="A3001" s="106" t="s">
        <v>3907</v>
      </c>
      <c r="B3001" s="106" t="s">
        <v>437</v>
      </c>
      <c r="C3001" s="106" t="s">
        <v>6313</v>
      </c>
      <c r="D3001" s="168">
        <v>2020</v>
      </c>
      <c r="E3001" s="168">
        <v>10</v>
      </c>
      <c r="F3001" s="169">
        <v>0</v>
      </c>
      <c r="G3001" s="212" t="s">
        <v>6314</v>
      </c>
      <c r="H3001" s="212" t="s">
        <v>6314</v>
      </c>
      <c r="I3001" s="106" t="s">
        <v>556</v>
      </c>
      <c r="K3001" s="83" t="s">
        <v>6314</v>
      </c>
      <c r="L3001" s="83" t="s">
        <v>6314</v>
      </c>
      <c r="M3001" s="45" t="str">
        <f>IF(
ISNA(INDEX(resources!E:E,MATCH(B3001,resources!B:B,0))),"fillme",
INDEX(resources!E:E,MATCH(B3001,resources!B:B,0)))</f>
        <v>transfer_purchase</v>
      </c>
      <c r="N3001" s="45">
        <v>1</v>
      </c>
      <c r="O3001" s="83" t="str">
        <f>IFERROR(INDEX(resources!K:K,MATCH(B3001,resources!B:B,0)),"fillme")</f>
        <v>unknown</v>
      </c>
      <c r="P3001" s="89" t="str">
        <f t="shared" si="668"/>
        <v>unknown_2020_10</v>
      </c>
      <c r="Q3001" s="87">
        <f>INDEX(elcc!G:G,MATCH(P3001,elcc!D:D,0))</f>
        <v>0</v>
      </c>
      <c r="R3001" s="89">
        <f t="shared" si="669"/>
        <v>1</v>
      </c>
      <c r="S3001" s="89" t="s">
        <v>6314</v>
      </c>
      <c r="T3001" s="89" t="s">
        <v>6314</v>
      </c>
      <c r="U3001" s="90" t="str">
        <f t="shared" si="670"/>
        <v>ok</v>
      </c>
      <c r="V3001" s="63" t="str">
        <f>INDEX(resources!F:F,MATCH(B3001,resources!B:B,0))</f>
        <v>special</v>
      </c>
      <c r="W3001" s="110">
        <f t="shared" si="671"/>
        <v>0</v>
      </c>
      <c r="X3001" s="110">
        <f t="shared" si="672"/>
        <v>0</v>
      </c>
      <c r="Y3001" s="110" t="str">
        <f t="shared" si="673"/>
        <v>transfer_purchase_raonly_na_CONFIDENTIAL</v>
      </c>
      <c r="Z3001" s="110">
        <f>IF(COUNTIFS($Y$2:Y3001,Y3001)=1,1,0)</f>
        <v>0</v>
      </c>
      <c r="AA3001" s="110">
        <f>SUM($Z$2:Z3001)*Z3001</f>
        <v>0</v>
      </c>
      <c r="AB3001" s="110">
        <f>COUNTIFS(resources!B:B,B3001)</f>
        <v>1</v>
      </c>
      <c r="AC3001" s="110">
        <f t="shared" si="674"/>
        <v>1</v>
      </c>
      <c r="AD3001" s="110">
        <f t="shared" si="675"/>
        <v>1</v>
      </c>
      <c r="AE3001" s="110">
        <f t="shared" si="676"/>
        <v>0</v>
      </c>
      <c r="AF3001" s="110">
        <f t="shared" si="677"/>
        <v>1</v>
      </c>
      <c r="AG3001" s="110">
        <f t="shared" si="678"/>
        <v>0</v>
      </c>
      <c r="AH3001" s="110">
        <f t="shared" si="679"/>
        <v>0</v>
      </c>
      <c r="AI3001" s="110">
        <f t="shared" si="680"/>
        <v>1</v>
      </c>
      <c r="AJ3001" s="100">
        <f>ROW()</f>
        <v>3001</v>
      </c>
      <c r="AK3001" s="100" t="e">
        <f>INDEX('BadRows RECART'!$C$2:$C$1207,MATCH(monthly_gwh_mw!AJ3001,'BadRows RECART'!$D$2:$D$1207,0))</f>
        <v>#N/A</v>
      </c>
    </row>
    <row r="3002" spans="1:37" ht="20">
      <c r="A3002" s="106" t="s">
        <v>3907</v>
      </c>
      <c r="B3002" s="106" t="s">
        <v>440</v>
      </c>
      <c r="C3002" s="106" t="s">
        <v>6313</v>
      </c>
      <c r="D3002" s="168">
        <v>2020</v>
      </c>
      <c r="E3002" s="168">
        <v>6</v>
      </c>
      <c r="F3002" s="169">
        <v>0</v>
      </c>
      <c r="G3002" s="212" t="s">
        <v>6314</v>
      </c>
      <c r="H3002" s="212" t="s">
        <v>6314</v>
      </c>
      <c r="I3002" s="106" t="s">
        <v>556</v>
      </c>
      <c r="K3002" s="83" t="s">
        <v>6314</v>
      </c>
      <c r="L3002" s="83" t="s">
        <v>6314</v>
      </c>
      <c r="M3002" s="45" t="str">
        <f>IF(
ISNA(INDEX(resources!E:E,MATCH(B3002,resources!B:B,0))),"fillme",
INDEX(resources!E:E,MATCH(B3002,resources!B:B,0)))</f>
        <v>transfer_sale</v>
      </c>
      <c r="N3002" s="45">
        <v>1</v>
      </c>
      <c r="O3002" s="83" t="str">
        <f>IFERROR(INDEX(resources!K:K,MATCH(B3002,resources!B:B,0)),"fillme")</f>
        <v>unknown</v>
      </c>
      <c r="P3002" s="89" t="str">
        <f t="shared" si="668"/>
        <v>unknown_2020_6</v>
      </c>
      <c r="Q3002" s="87">
        <f>INDEX(elcc!G:G,MATCH(P3002,elcc!D:D,0))</f>
        <v>0</v>
      </c>
      <c r="R3002" s="89">
        <f t="shared" si="669"/>
        <v>1</v>
      </c>
      <c r="S3002" s="89" t="s">
        <v>6314</v>
      </c>
      <c r="T3002" s="89" t="s">
        <v>6314</v>
      </c>
      <c r="U3002" s="90" t="str">
        <f t="shared" si="670"/>
        <v>ok</v>
      </c>
      <c r="V3002" s="63" t="str">
        <f>INDEX(resources!F:F,MATCH(B3002,resources!B:B,0))</f>
        <v>special</v>
      </c>
      <c r="W3002" s="110">
        <f t="shared" si="671"/>
        <v>0</v>
      </c>
      <c r="X3002" s="110">
        <f t="shared" si="672"/>
        <v>0</v>
      </c>
      <c r="Y3002" s="110" t="str">
        <f t="shared" si="673"/>
        <v>transfer_sale_raonly_na_CONFIDENTIAL</v>
      </c>
      <c r="Z3002" s="110">
        <f>IF(COUNTIFS($Y$2:Y3002,Y3002)=1,1,0)</f>
        <v>0</v>
      </c>
      <c r="AA3002" s="110">
        <f>SUM($Z$2:Z3002)*Z3002</f>
        <v>0</v>
      </c>
      <c r="AB3002" s="110">
        <f>COUNTIFS(resources!B:B,B3002)</f>
        <v>1</v>
      </c>
      <c r="AC3002" s="110">
        <f t="shared" si="674"/>
        <v>1</v>
      </c>
      <c r="AD3002" s="110">
        <f t="shared" si="675"/>
        <v>1</v>
      </c>
      <c r="AE3002" s="110">
        <f t="shared" si="676"/>
        <v>0</v>
      </c>
      <c r="AF3002" s="110">
        <f t="shared" si="677"/>
        <v>1</v>
      </c>
      <c r="AG3002" s="110">
        <f t="shared" si="678"/>
        <v>0</v>
      </c>
      <c r="AH3002" s="110">
        <f t="shared" si="679"/>
        <v>0</v>
      </c>
      <c r="AI3002" s="110">
        <f t="shared" si="680"/>
        <v>1</v>
      </c>
      <c r="AJ3002" s="100">
        <f>ROW()</f>
        <v>3002</v>
      </c>
      <c r="AK3002" s="100" t="e">
        <f>INDEX('BadRows RECART'!$C$2:$C$1207,MATCH(monthly_gwh_mw!AJ3002,'BadRows RECART'!$D$2:$D$1207,0))</f>
        <v>#N/A</v>
      </c>
    </row>
    <row r="3003" spans="1:37" ht="20">
      <c r="A3003" s="106" t="s">
        <v>3907</v>
      </c>
      <c r="B3003" s="106" t="s">
        <v>440</v>
      </c>
      <c r="C3003" s="106" t="s">
        <v>6313</v>
      </c>
      <c r="D3003" s="168">
        <v>2020</v>
      </c>
      <c r="E3003" s="168">
        <v>6</v>
      </c>
      <c r="F3003" s="169">
        <v>0</v>
      </c>
      <c r="G3003" s="212" t="s">
        <v>6314</v>
      </c>
      <c r="H3003" s="212" t="s">
        <v>6314</v>
      </c>
      <c r="I3003" s="106" t="s">
        <v>556</v>
      </c>
      <c r="K3003" s="83" t="s">
        <v>6314</v>
      </c>
      <c r="L3003" s="83" t="s">
        <v>6314</v>
      </c>
      <c r="M3003" s="45" t="str">
        <f>IF(
ISNA(INDEX(resources!E:E,MATCH(B3003,resources!B:B,0))),"fillme",
INDEX(resources!E:E,MATCH(B3003,resources!B:B,0)))</f>
        <v>transfer_sale</v>
      </c>
      <c r="N3003" s="45">
        <v>1</v>
      </c>
      <c r="O3003" s="83" t="str">
        <f>IFERROR(INDEX(resources!K:K,MATCH(B3003,resources!B:B,0)),"fillme")</f>
        <v>unknown</v>
      </c>
      <c r="P3003" s="89" t="str">
        <f t="shared" si="668"/>
        <v>unknown_2020_6</v>
      </c>
      <c r="Q3003" s="87">
        <f>INDEX(elcc!G:G,MATCH(P3003,elcc!D:D,0))</f>
        <v>0</v>
      </c>
      <c r="R3003" s="89">
        <f t="shared" si="669"/>
        <v>1</v>
      </c>
      <c r="S3003" s="89" t="s">
        <v>6314</v>
      </c>
      <c r="T3003" s="89" t="s">
        <v>6314</v>
      </c>
      <c r="U3003" s="90" t="str">
        <f t="shared" si="670"/>
        <v>ok</v>
      </c>
      <c r="V3003" s="63" t="str">
        <f>INDEX(resources!F:F,MATCH(B3003,resources!B:B,0))</f>
        <v>special</v>
      </c>
      <c r="W3003" s="110">
        <f t="shared" si="671"/>
        <v>0</v>
      </c>
      <c r="X3003" s="110">
        <f t="shared" si="672"/>
        <v>0</v>
      </c>
      <c r="Y3003" s="110" t="str">
        <f t="shared" si="673"/>
        <v>transfer_sale_raonly_na_CONFIDENTIAL</v>
      </c>
      <c r="Z3003" s="110">
        <f>IF(COUNTIFS($Y$2:Y3003,Y3003)=1,1,0)</f>
        <v>0</v>
      </c>
      <c r="AA3003" s="110">
        <f>SUM($Z$2:Z3003)*Z3003</f>
        <v>0</v>
      </c>
      <c r="AB3003" s="110">
        <f>COUNTIFS(resources!B:B,B3003)</f>
        <v>1</v>
      </c>
      <c r="AC3003" s="110">
        <f t="shared" si="674"/>
        <v>1</v>
      </c>
      <c r="AD3003" s="110">
        <f t="shared" si="675"/>
        <v>1</v>
      </c>
      <c r="AE3003" s="110">
        <f t="shared" si="676"/>
        <v>0</v>
      </c>
      <c r="AF3003" s="110">
        <f t="shared" si="677"/>
        <v>1</v>
      </c>
      <c r="AG3003" s="110">
        <f t="shared" si="678"/>
        <v>0</v>
      </c>
      <c r="AH3003" s="110">
        <f t="shared" si="679"/>
        <v>0</v>
      </c>
      <c r="AI3003" s="110">
        <f t="shared" si="680"/>
        <v>1</v>
      </c>
      <c r="AJ3003" s="100">
        <f>ROW()</f>
        <v>3003</v>
      </c>
      <c r="AK3003" s="100" t="e">
        <f>INDEX('BadRows RECART'!$C$2:$C$1207,MATCH(monthly_gwh_mw!AJ3003,'BadRows RECART'!$D$2:$D$1207,0))</f>
        <v>#N/A</v>
      </c>
    </row>
    <row r="3004" spans="1:37" ht="20">
      <c r="A3004" s="106" t="s">
        <v>3907</v>
      </c>
      <c r="B3004" s="106" t="s">
        <v>440</v>
      </c>
      <c r="C3004" s="106" t="s">
        <v>6313</v>
      </c>
      <c r="D3004" s="168">
        <v>2020</v>
      </c>
      <c r="E3004" s="168">
        <v>6</v>
      </c>
      <c r="F3004" s="169">
        <v>0</v>
      </c>
      <c r="G3004" s="212" t="s">
        <v>6314</v>
      </c>
      <c r="H3004" s="212" t="s">
        <v>6314</v>
      </c>
      <c r="I3004" s="106" t="s">
        <v>556</v>
      </c>
      <c r="K3004" s="83" t="s">
        <v>6314</v>
      </c>
      <c r="L3004" s="83" t="s">
        <v>6314</v>
      </c>
      <c r="M3004" s="45" t="str">
        <f>IF(
ISNA(INDEX(resources!E:E,MATCH(B3004,resources!B:B,0))),"fillme",
INDEX(resources!E:E,MATCH(B3004,resources!B:B,0)))</f>
        <v>transfer_sale</v>
      </c>
      <c r="N3004" s="45">
        <v>1</v>
      </c>
      <c r="O3004" s="83" t="str">
        <f>IFERROR(INDEX(resources!K:K,MATCH(B3004,resources!B:B,0)),"fillme")</f>
        <v>unknown</v>
      </c>
      <c r="P3004" s="89" t="str">
        <f t="shared" si="668"/>
        <v>unknown_2020_6</v>
      </c>
      <c r="Q3004" s="87">
        <f>INDEX(elcc!G:G,MATCH(P3004,elcc!D:D,0))</f>
        <v>0</v>
      </c>
      <c r="R3004" s="89">
        <f t="shared" si="669"/>
        <v>1</v>
      </c>
      <c r="S3004" s="89" t="s">
        <v>6314</v>
      </c>
      <c r="T3004" s="89" t="s">
        <v>6314</v>
      </c>
      <c r="U3004" s="90" t="str">
        <f t="shared" si="670"/>
        <v>ok</v>
      </c>
      <c r="V3004" s="63" t="str">
        <f>INDEX(resources!F:F,MATCH(B3004,resources!B:B,0))</f>
        <v>special</v>
      </c>
      <c r="W3004" s="110">
        <f t="shared" si="671"/>
        <v>0</v>
      </c>
      <c r="X3004" s="110">
        <f t="shared" si="672"/>
        <v>0</v>
      </c>
      <c r="Y3004" s="110" t="str">
        <f t="shared" si="673"/>
        <v>transfer_sale_raonly_na_CONFIDENTIAL</v>
      </c>
      <c r="Z3004" s="110">
        <f>IF(COUNTIFS($Y$2:Y3004,Y3004)=1,1,0)</f>
        <v>0</v>
      </c>
      <c r="AA3004" s="110">
        <f>SUM($Z$2:Z3004)*Z3004</f>
        <v>0</v>
      </c>
      <c r="AB3004" s="110">
        <f>COUNTIFS(resources!B:B,B3004)</f>
        <v>1</v>
      </c>
      <c r="AC3004" s="110">
        <f t="shared" si="674"/>
        <v>1</v>
      </c>
      <c r="AD3004" s="110">
        <f t="shared" si="675"/>
        <v>1</v>
      </c>
      <c r="AE3004" s="110">
        <f t="shared" si="676"/>
        <v>0</v>
      </c>
      <c r="AF3004" s="110">
        <f t="shared" si="677"/>
        <v>1</v>
      </c>
      <c r="AG3004" s="110">
        <f t="shared" si="678"/>
        <v>0</v>
      </c>
      <c r="AH3004" s="110">
        <f t="shared" si="679"/>
        <v>0</v>
      </c>
      <c r="AI3004" s="110">
        <f t="shared" si="680"/>
        <v>1</v>
      </c>
      <c r="AJ3004" s="100">
        <f>ROW()</f>
        <v>3004</v>
      </c>
      <c r="AK3004" s="100" t="e">
        <f>INDEX('BadRows RECART'!$C$2:$C$1207,MATCH(monthly_gwh_mw!AJ3004,'BadRows RECART'!$D$2:$D$1207,0))</f>
        <v>#N/A</v>
      </c>
    </row>
    <row r="3005" spans="1:37" ht="20">
      <c r="A3005" s="106" t="s">
        <v>3907</v>
      </c>
      <c r="B3005" s="106" t="s">
        <v>440</v>
      </c>
      <c r="C3005" s="106" t="s">
        <v>6313</v>
      </c>
      <c r="D3005" s="168">
        <v>2020</v>
      </c>
      <c r="E3005" s="168">
        <v>6</v>
      </c>
      <c r="F3005" s="169">
        <v>0</v>
      </c>
      <c r="G3005" s="212" t="s">
        <v>6314</v>
      </c>
      <c r="H3005" s="212" t="s">
        <v>6314</v>
      </c>
      <c r="I3005" s="106" t="s">
        <v>556</v>
      </c>
      <c r="K3005" s="83" t="s">
        <v>6314</v>
      </c>
      <c r="L3005" s="83" t="s">
        <v>6314</v>
      </c>
      <c r="M3005" s="45" t="str">
        <f>IF(
ISNA(INDEX(resources!E:E,MATCH(B3005,resources!B:B,0))),"fillme",
INDEX(resources!E:E,MATCH(B3005,resources!B:B,0)))</f>
        <v>transfer_sale</v>
      </c>
      <c r="N3005" s="45">
        <v>1</v>
      </c>
      <c r="O3005" s="83" t="str">
        <f>IFERROR(INDEX(resources!K:K,MATCH(B3005,resources!B:B,0)),"fillme")</f>
        <v>unknown</v>
      </c>
      <c r="P3005" s="89" t="str">
        <f t="shared" si="668"/>
        <v>unknown_2020_6</v>
      </c>
      <c r="Q3005" s="87">
        <f>INDEX(elcc!G:G,MATCH(P3005,elcc!D:D,0))</f>
        <v>0</v>
      </c>
      <c r="R3005" s="89">
        <f t="shared" si="669"/>
        <v>1</v>
      </c>
      <c r="S3005" s="89" t="s">
        <v>6314</v>
      </c>
      <c r="T3005" s="89" t="s">
        <v>6314</v>
      </c>
      <c r="U3005" s="90" t="str">
        <f t="shared" si="670"/>
        <v>ok</v>
      </c>
      <c r="V3005" s="63" t="str">
        <f>INDEX(resources!F:F,MATCH(B3005,resources!B:B,0))</f>
        <v>special</v>
      </c>
      <c r="W3005" s="110">
        <f t="shared" si="671"/>
        <v>0</v>
      </c>
      <c r="X3005" s="110">
        <f t="shared" si="672"/>
        <v>0</v>
      </c>
      <c r="Y3005" s="110" t="str">
        <f t="shared" si="673"/>
        <v>transfer_sale_raonly_na_CONFIDENTIAL</v>
      </c>
      <c r="Z3005" s="110">
        <f>IF(COUNTIFS($Y$2:Y3005,Y3005)=1,1,0)</f>
        <v>0</v>
      </c>
      <c r="AA3005" s="110">
        <f>SUM($Z$2:Z3005)*Z3005</f>
        <v>0</v>
      </c>
      <c r="AB3005" s="110">
        <f>COUNTIFS(resources!B:B,B3005)</f>
        <v>1</v>
      </c>
      <c r="AC3005" s="110">
        <f t="shared" si="674"/>
        <v>1</v>
      </c>
      <c r="AD3005" s="110">
        <f t="shared" si="675"/>
        <v>1</v>
      </c>
      <c r="AE3005" s="110">
        <f t="shared" si="676"/>
        <v>0</v>
      </c>
      <c r="AF3005" s="110">
        <f t="shared" si="677"/>
        <v>1</v>
      </c>
      <c r="AG3005" s="110">
        <f t="shared" si="678"/>
        <v>0</v>
      </c>
      <c r="AH3005" s="110">
        <f t="shared" si="679"/>
        <v>0</v>
      </c>
      <c r="AI3005" s="110">
        <f t="shared" si="680"/>
        <v>1</v>
      </c>
      <c r="AJ3005" s="100">
        <f>ROW()</f>
        <v>3005</v>
      </c>
      <c r="AK3005" s="100" t="e">
        <f>INDEX('BadRows RECART'!$C$2:$C$1207,MATCH(monthly_gwh_mw!AJ3005,'BadRows RECART'!$D$2:$D$1207,0))</f>
        <v>#N/A</v>
      </c>
    </row>
    <row r="3006" spans="1:37" ht="20">
      <c r="A3006" s="106" t="s">
        <v>3907</v>
      </c>
      <c r="B3006" s="106" t="s">
        <v>440</v>
      </c>
      <c r="C3006" s="106" t="s">
        <v>6313</v>
      </c>
      <c r="D3006" s="168">
        <v>2020</v>
      </c>
      <c r="E3006" s="168">
        <v>6</v>
      </c>
      <c r="F3006" s="169">
        <v>0</v>
      </c>
      <c r="G3006" s="212" t="s">
        <v>6314</v>
      </c>
      <c r="H3006" s="212" t="s">
        <v>6314</v>
      </c>
      <c r="I3006" s="106" t="s">
        <v>556</v>
      </c>
      <c r="K3006" s="83" t="s">
        <v>6314</v>
      </c>
      <c r="L3006" s="83" t="s">
        <v>6314</v>
      </c>
      <c r="M3006" s="45" t="str">
        <f>IF(
ISNA(INDEX(resources!E:E,MATCH(B3006,resources!B:B,0))),"fillme",
INDEX(resources!E:E,MATCH(B3006,resources!B:B,0)))</f>
        <v>transfer_sale</v>
      </c>
      <c r="N3006" s="45">
        <v>1</v>
      </c>
      <c r="O3006" s="83" t="str">
        <f>IFERROR(INDEX(resources!K:K,MATCH(B3006,resources!B:B,0)),"fillme")</f>
        <v>unknown</v>
      </c>
      <c r="P3006" s="89" t="str">
        <f t="shared" si="668"/>
        <v>unknown_2020_6</v>
      </c>
      <c r="Q3006" s="87">
        <f>INDEX(elcc!G:G,MATCH(P3006,elcc!D:D,0))</f>
        <v>0</v>
      </c>
      <c r="R3006" s="89">
        <f t="shared" si="669"/>
        <v>1</v>
      </c>
      <c r="S3006" s="89" t="s">
        <v>6314</v>
      </c>
      <c r="T3006" s="89" t="s">
        <v>6314</v>
      </c>
      <c r="U3006" s="90" t="str">
        <f t="shared" si="670"/>
        <v>ok</v>
      </c>
      <c r="V3006" s="63" t="str">
        <f>INDEX(resources!F:F,MATCH(B3006,resources!B:B,0))</f>
        <v>special</v>
      </c>
      <c r="W3006" s="110">
        <f t="shared" si="671"/>
        <v>0</v>
      </c>
      <c r="X3006" s="110">
        <f t="shared" si="672"/>
        <v>0</v>
      </c>
      <c r="Y3006" s="110" t="str">
        <f t="shared" si="673"/>
        <v>transfer_sale_raonly_na_CONFIDENTIAL</v>
      </c>
      <c r="Z3006" s="110">
        <f>IF(COUNTIFS($Y$2:Y3006,Y3006)=1,1,0)</f>
        <v>0</v>
      </c>
      <c r="AA3006" s="110">
        <f>SUM($Z$2:Z3006)*Z3006</f>
        <v>0</v>
      </c>
      <c r="AB3006" s="110">
        <f>COUNTIFS(resources!B:B,B3006)</f>
        <v>1</v>
      </c>
      <c r="AC3006" s="110">
        <f t="shared" si="674"/>
        <v>1</v>
      </c>
      <c r="AD3006" s="110">
        <f t="shared" si="675"/>
        <v>1</v>
      </c>
      <c r="AE3006" s="110">
        <f t="shared" si="676"/>
        <v>0</v>
      </c>
      <c r="AF3006" s="110">
        <f t="shared" si="677"/>
        <v>1</v>
      </c>
      <c r="AG3006" s="110">
        <f t="shared" si="678"/>
        <v>0</v>
      </c>
      <c r="AH3006" s="110">
        <f t="shared" si="679"/>
        <v>0</v>
      </c>
      <c r="AI3006" s="110">
        <f t="shared" si="680"/>
        <v>1</v>
      </c>
      <c r="AJ3006" s="100">
        <f>ROW()</f>
        <v>3006</v>
      </c>
      <c r="AK3006" s="100" t="e">
        <f>INDEX('BadRows RECART'!$C$2:$C$1207,MATCH(monthly_gwh_mw!AJ3006,'BadRows RECART'!$D$2:$D$1207,0))</f>
        <v>#N/A</v>
      </c>
    </row>
    <row r="3007" spans="1:37" ht="20">
      <c r="A3007" s="106" t="s">
        <v>3907</v>
      </c>
      <c r="B3007" s="106" t="s">
        <v>440</v>
      </c>
      <c r="C3007" s="106" t="s">
        <v>6313</v>
      </c>
      <c r="D3007" s="168">
        <v>2020</v>
      </c>
      <c r="E3007" s="168">
        <v>7</v>
      </c>
      <c r="F3007" s="169">
        <v>0</v>
      </c>
      <c r="G3007" s="212" t="s">
        <v>6314</v>
      </c>
      <c r="H3007" s="212" t="s">
        <v>6314</v>
      </c>
      <c r="I3007" s="106" t="s">
        <v>556</v>
      </c>
      <c r="K3007" s="83" t="s">
        <v>6314</v>
      </c>
      <c r="L3007" s="83" t="s">
        <v>6314</v>
      </c>
      <c r="M3007" s="45" t="str">
        <f>IF(
ISNA(INDEX(resources!E:E,MATCH(B3007,resources!B:B,0))),"fillme",
INDEX(resources!E:E,MATCH(B3007,resources!B:B,0)))</f>
        <v>transfer_sale</v>
      </c>
      <c r="N3007" s="45">
        <v>1</v>
      </c>
      <c r="O3007" s="83" t="str">
        <f>IFERROR(INDEX(resources!K:K,MATCH(B3007,resources!B:B,0)),"fillme")</f>
        <v>unknown</v>
      </c>
      <c r="P3007" s="89" t="str">
        <f t="shared" si="668"/>
        <v>unknown_2020_7</v>
      </c>
      <c r="Q3007" s="87">
        <f>INDEX(elcc!G:G,MATCH(P3007,elcc!D:D,0))</f>
        <v>0</v>
      </c>
      <c r="R3007" s="89">
        <f t="shared" si="669"/>
        <v>1</v>
      </c>
      <c r="S3007" s="89" t="s">
        <v>6314</v>
      </c>
      <c r="T3007" s="89" t="s">
        <v>6314</v>
      </c>
      <c r="U3007" s="90" t="str">
        <f t="shared" si="670"/>
        <v>ok</v>
      </c>
      <c r="V3007" s="63" t="str">
        <f>INDEX(resources!F:F,MATCH(B3007,resources!B:B,0))</f>
        <v>special</v>
      </c>
      <c r="W3007" s="110">
        <f t="shared" si="671"/>
        <v>0</v>
      </c>
      <c r="X3007" s="110">
        <f t="shared" si="672"/>
        <v>0</v>
      </c>
      <c r="Y3007" s="110" t="str">
        <f t="shared" si="673"/>
        <v>transfer_sale_raonly_na_CONFIDENTIAL</v>
      </c>
      <c r="Z3007" s="110">
        <f>IF(COUNTIFS($Y$2:Y3007,Y3007)=1,1,0)</f>
        <v>0</v>
      </c>
      <c r="AA3007" s="110">
        <f>SUM($Z$2:Z3007)*Z3007</f>
        <v>0</v>
      </c>
      <c r="AB3007" s="110">
        <f>COUNTIFS(resources!B:B,B3007)</f>
        <v>1</v>
      </c>
      <c r="AC3007" s="110">
        <f t="shared" si="674"/>
        <v>1</v>
      </c>
      <c r="AD3007" s="110">
        <f t="shared" si="675"/>
        <v>1</v>
      </c>
      <c r="AE3007" s="110">
        <f t="shared" si="676"/>
        <v>0</v>
      </c>
      <c r="AF3007" s="110">
        <f t="shared" si="677"/>
        <v>1</v>
      </c>
      <c r="AG3007" s="110">
        <f t="shared" si="678"/>
        <v>0</v>
      </c>
      <c r="AH3007" s="110">
        <f t="shared" si="679"/>
        <v>0</v>
      </c>
      <c r="AI3007" s="110">
        <f t="shared" si="680"/>
        <v>1</v>
      </c>
      <c r="AJ3007" s="100">
        <f>ROW()</f>
        <v>3007</v>
      </c>
      <c r="AK3007" s="100" t="e">
        <f>INDEX('BadRows RECART'!$C$2:$C$1207,MATCH(monthly_gwh_mw!AJ3007,'BadRows RECART'!$D$2:$D$1207,0))</f>
        <v>#N/A</v>
      </c>
    </row>
    <row r="3008" spans="1:37" ht="20">
      <c r="A3008" s="106" t="s">
        <v>3907</v>
      </c>
      <c r="B3008" s="106" t="s">
        <v>440</v>
      </c>
      <c r="C3008" s="106" t="s">
        <v>6313</v>
      </c>
      <c r="D3008" s="168">
        <v>2020</v>
      </c>
      <c r="E3008" s="168">
        <v>6</v>
      </c>
      <c r="F3008" s="169">
        <v>0</v>
      </c>
      <c r="G3008" s="212" t="s">
        <v>6314</v>
      </c>
      <c r="H3008" s="212" t="s">
        <v>6314</v>
      </c>
      <c r="I3008" s="106" t="s">
        <v>556</v>
      </c>
      <c r="K3008" s="83" t="s">
        <v>6314</v>
      </c>
      <c r="L3008" s="83" t="s">
        <v>6314</v>
      </c>
      <c r="M3008" s="45" t="str">
        <f>IF(
ISNA(INDEX(resources!E:E,MATCH(B3008,resources!B:B,0))),"fillme",
INDEX(resources!E:E,MATCH(B3008,resources!B:B,0)))</f>
        <v>transfer_sale</v>
      </c>
      <c r="N3008" s="45">
        <v>1</v>
      </c>
      <c r="O3008" s="83" t="str">
        <f>IFERROR(INDEX(resources!K:K,MATCH(B3008,resources!B:B,0)),"fillme")</f>
        <v>unknown</v>
      </c>
      <c r="P3008" s="89" t="str">
        <f t="shared" si="668"/>
        <v>unknown_2020_6</v>
      </c>
      <c r="Q3008" s="87">
        <f>INDEX(elcc!G:G,MATCH(P3008,elcc!D:D,0))</f>
        <v>0</v>
      </c>
      <c r="R3008" s="89">
        <f t="shared" si="669"/>
        <v>1</v>
      </c>
      <c r="S3008" s="89" t="s">
        <v>6314</v>
      </c>
      <c r="T3008" s="89" t="s">
        <v>6314</v>
      </c>
      <c r="U3008" s="90" t="str">
        <f t="shared" si="670"/>
        <v>ok</v>
      </c>
      <c r="V3008" s="63" t="str">
        <f>INDEX(resources!F:F,MATCH(B3008,resources!B:B,0))</f>
        <v>special</v>
      </c>
      <c r="W3008" s="110">
        <f t="shared" si="671"/>
        <v>0</v>
      </c>
      <c r="X3008" s="110">
        <f t="shared" si="672"/>
        <v>0</v>
      </c>
      <c r="Y3008" s="110" t="str">
        <f t="shared" si="673"/>
        <v>transfer_sale_raonly_na_CONFIDENTIAL</v>
      </c>
      <c r="Z3008" s="110">
        <f>IF(COUNTIFS($Y$2:Y3008,Y3008)=1,1,0)</f>
        <v>0</v>
      </c>
      <c r="AA3008" s="110">
        <f>SUM($Z$2:Z3008)*Z3008</f>
        <v>0</v>
      </c>
      <c r="AB3008" s="110">
        <f>COUNTIFS(resources!B:B,B3008)</f>
        <v>1</v>
      </c>
      <c r="AC3008" s="110">
        <f t="shared" si="674"/>
        <v>1</v>
      </c>
      <c r="AD3008" s="110">
        <f t="shared" si="675"/>
        <v>1</v>
      </c>
      <c r="AE3008" s="110">
        <f t="shared" si="676"/>
        <v>0</v>
      </c>
      <c r="AF3008" s="110">
        <f t="shared" si="677"/>
        <v>1</v>
      </c>
      <c r="AG3008" s="110">
        <f t="shared" si="678"/>
        <v>0</v>
      </c>
      <c r="AH3008" s="110">
        <f t="shared" si="679"/>
        <v>0</v>
      </c>
      <c r="AI3008" s="110">
        <f t="shared" si="680"/>
        <v>1</v>
      </c>
      <c r="AJ3008" s="100">
        <f>ROW()</f>
        <v>3008</v>
      </c>
      <c r="AK3008" s="100" t="e">
        <f>INDEX('BadRows RECART'!$C$2:$C$1207,MATCH(monthly_gwh_mw!AJ3008,'BadRows RECART'!$D$2:$D$1207,0))</f>
        <v>#N/A</v>
      </c>
    </row>
    <row r="3009" spans="1:37" ht="20">
      <c r="A3009" s="106" t="s">
        <v>3907</v>
      </c>
      <c r="B3009" s="106" t="s">
        <v>440</v>
      </c>
      <c r="C3009" s="106" t="s">
        <v>6313</v>
      </c>
      <c r="D3009" s="168">
        <v>2020</v>
      </c>
      <c r="E3009" s="168">
        <v>7</v>
      </c>
      <c r="F3009" s="169">
        <v>0</v>
      </c>
      <c r="G3009" s="212" t="s">
        <v>6314</v>
      </c>
      <c r="H3009" s="212" t="s">
        <v>6314</v>
      </c>
      <c r="I3009" s="106" t="s">
        <v>556</v>
      </c>
      <c r="K3009" s="83" t="s">
        <v>6314</v>
      </c>
      <c r="L3009" s="83" t="s">
        <v>6314</v>
      </c>
      <c r="M3009" s="45" t="str">
        <f>IF(
ISNA(INDEX(resources!E:E,MATCH(B3009,resources!B:B,0))),"fillme",
INDEX(resources!E:E,MATCH(B3009,resources!B:B,0)))</f>
        <v>transfer_sale</v>
      </c>
      <c r="N3009" s="45">
        <v>1</v>
      </c>
      <c r="O3009" s="83" t="str">
        <f>IFERROR(INDEX(resources!K:K,MATCH(B3009,resources!B:B,0)),"fillme")</f>
        <v>unknown</v>
      </c>
      <c r="P3009" s="89" t="str">
        <f t="shared" si="668"/>
        <v>unknown_2020_7</v>
      </c>
      <c r="Q3009" s="87">
        <f>INDEX(elcc!G:G,MATCH(P3009,elcc!D:D,0))</f>
        <v>0</v>
      </c>
      <c r="R3009" s="89">
        <f t="shared" si="669"/>
        <v>1</v>
      </c>
      <c r="S3009" s="89" t="s">
        <v>6314</v>
      </c>
      <c r="T3009" s="89" t="s">
        <v>6314</v>
      </c>
      <c r="U3009" s="90" t="str">
        <f t="shared" si="670"/>
        <v>ok</v>
      </c>
      <c r="V3009" s="63" t="str">
        <f>INDEX(resources!F:F,MATCH(B3009,resources!B:B,0))</f>
        <v>special</v>
      </c>
      <c r="W3009" s="110">
        <f t="shared" si="671"/>
        <v>0</v>
      </c>
      <c r="X3009" s="110">
        <f t="shared" si="672"/>
        <v>0</v>
      </c>
      <c r="Y3009" s="110" t="str">
        <f t="shared" si="673"/>
        <v>transfer_sale_raonly_na_CONFIDENTIAL</v>
      </c>
      <c r="Z3009" s="110">
        <f>IF(COUNTIFS($Y$2:Y3009,Y3009)=1,1,0)</f>
        <v>0</v>
      </c>
      <c r="AA3009" s="110">
        <f>SUM($Z$2:Z3009)*Z3009</f>
        <v>0</v>
      </c>
      <c r="AB3009" s="110">
        <f>COUNTIFS(resources!B:B,B3009)</f>
        <v>1</v>
      </c>
      <c r="AC3009" s="110">
        <f t="shared" si="674"/>
        <v>1</v>
      </c>
      <c r="AD3009" s="110">
        <f t="shared" si="675"/>
        <v>1</v>
      </c>
      <c r="AE3009" s="110">
        <f t="shared" si="676"/>
        <v>0</v>
      </c>
      <c r="AF3009" s="110">
        <f t="shared" si="677"/>
        <v>1</v>
      </c>
      <c r="AG3009" s="110">
        <f t="shared" si="678"/>
        <v>0</v>
      </c>
      <c r="AH3009" s="110">
        <f t="shared" si="679"/>
        <v>0</v>
      </c>
      <c r="AI3009" s="110">
        <f t="shared" si="680"/>
        <v>1</v>
      </c>
      <c r="AJ3009" s="100">
        <f>ROW()</f>
        <v>3009</v>
      </c>
      <c r="AK3009" s="100" t="e">
        <f>INDEX('BadRows RECART'!$C$2:$C$1207,MATCH(monthly_gwh_mw!AJ3009,'BadRows RECART'!$D$2:$D$1207,0))</f>
        <v>#N/A</v>
      </c>
    </row>
    <row r="3010" spans="1:37" ht="20">
      <c r="A3010" s="106" t="s">
        <v>3907</v>
      </c>
      <c r="B3010" s="106" t="s">
        <v>440</v>
      </c>
      <c r="C3010" s="106" t="s">
        <v>6313</v>
      </c>
      <c r="D3010" s="168">
        <v>2020</v>
      </c>
      <c r="E3010" s="168">
        <v>7</v>
      </c>
      <c r="F3010" s="169">
        <v>0</v>
      </c>
      <c r="G3010" s="212" t="s">
        <v>6314</v>
      </c>
      <c r="H3010" s="212" t="s">
        <v>6314</v>
      </c>
      <c r="I3010" s="106" t="s">
        <v>556</v>
      </c>
      <c r="K3010" s="83" t="s">
        <v>6314</v>
      </c>
      <c r="L3010" s="83" t="s">
        <v>6314</v>
      </c>
      <c r="M3010" s="45" t="str">
        <f>IF(
ISNA(INDEX(resources!E:E,MATCH(B3010,resources!B:B,0))),"fillme",
INDEX(resources!E:E,MATCH(B3010,resources!B:B,0)))</f>
        <v>transfer_sale</v>
      </c>
      <c r="N3010" s="45">
        <v>1</v>
      </c>
      <c r="O3010" s="83" t="str">
        <f>IFERROR(INDEX(resources!K:K,MATCH(B3010,resources!B:B,0)),"fillme")</f>
        <v>unknown</v>
      </c>
      <c r="P3010" s="89" t="str">
        <f t="shared" si="668"/>
        <v>unknown_2020_7</v>
      </c>
      <c r="Q3010" s="87">
        <f>INDEX(elcc!G:G,MATCH(P3010,elcc!D:D,0))</f>
        <v>0</v>
      </c>
      <c r="R3010" s="89">
        <f t="shared" si="669"/>
        <v>1</v>
      </c>
      <c r="S3010" s="89" t="s">
        <v>6314</v>
      </c>
      <c r="T3010" s="89" t="s">
        <v>6314</v>
      </c>
      <c r="U3010" s="90" t="str">
        <f t="shared" si="670"/>
        <v>ok</v>
      </c>
      <c r="V3010" s="63" t="str">
        <f>INDEX(resources!F:F,MATCH(B3010,resources!B:B,0))</f>
        <v>special</v>
      </c>
      <c r="W3010" s="110">
        <f t="shared" si="671"/>
        <v>0</v>
      </c>
      <c r="X3010" s="110">
        <f t="shared" si="672"/>
        <v>0</v>
      </c>
      <c r="Y3010" s="110" t="str">
        <f t="shared" si="673"/>
        <v>transfer_sale_raonly_na_CONFIDENTIAL</v>
      </c>
      <c r="Z3010" s="110">
        <f>IF(COUNTIFS($Y$2:Y3010,Y3010)=1,1,0)</f>
        <v>0</v>
      </c>
      <c r="AA3010" s="110">
        <f>SUM($Z$2:Z3010)*Z3010</f>
        <v>0</v>
      </c>
      <c r="AB3010" s="110">
        <f>COUNTIFS(resources!B:B,B3010)</f>
        <v>1</v>
      </c>
      <c r="AC3010" s="110">
        <f t="shared" si="674"/>
        <v>1</v>
      </c>
      <c r="AD3010" s="110">
        <f t="shared" si="675"/>
        <v>1</v>
      </c>
      <c r="AE3010" s="110">
        <f t="shared" si="676"/>
        <v>0</v>
      </c>
      <c r="AF3010" s="110">
        <f t="shared" si="677"/>
        <v>1</v>
      </c>
      <c r="AG3010" s="110">
        <f t="shared" si="678"/>
        <v>0</v>
      </c>
      <c r="AH3010" s="110">
        <f t="shared" si="679"/>
        <v>0</v>
      </c>
      <c r="AI3010" s="110">
        <f t="shared" si="680"/>
        <v>1</v>
      </c>
      <c r="AJ3010" s="100">
        <f>ROW()</f>
        <v>3010</v>
      </c>
      <c r="AK3010" s="100" t="e">
        <f>INDEX('BadRows RECART'!$C$2:$C$1207,MATCH(monthly_gwh_mw!AJ3010,'BadRows RECART'!$D$2:$D$1207,0))</f>
        <v>#N/A</v>
      </c>
    </row>
    <row r="3011" spans="1:37" ht="20">
      <c r="A3011" s="106" t="s">
        <v>3907</v>
      </c>
      <c r="B3011" s="106" t="s">
        <v>440</v>
      </c>
      <c r="C3011" s="106" t="s">
        <v>6313</v>
      </c>
      <c r="D3011" s="168">
        <v>2020</v>
      </c>
      <c r="E3011" s="168">
        <v>7</v>
      </c>
      <c r="F3011" s="169">
        <v>0</v>
      </c>
      <c r="G3011" s="212" t="s">
        <v>6314</v>
      </c>
      <c r="H3011" s="212" t="s">
        <v>6314</v>
      </c>
      <c r="I3011" s="106" t="s">
        <v>556</v>
      </c>
      <c r="K3011" s="83" t="s">
        <v>6314</v>
      </c>
      <c r="L3011" s="83" t="s">
        <v>6314</v>
      </c>
      <c r="M3011" s="45" t="str">
        <f>IF(
ISNA(INDEX(resources!E:E,MATCH(B3011,resources!B:B,0))),"fillme",
INDEX(resources!E:E,MATCH(B3011,resources!B:B,0)))</f>
        <v>transfer_sale</v>
      </c>
      <c r="N3011" s="45">
        <v>1</v>
      </c>
      <c r="O3011" s="83" t="str">
        <f>IFERROR(INDEX(resources!K:K,MATCH(B3011,resources!B:B,0)),"fillme")</f>
        <v>unknown</v>
      </c>
      <c r="P3011" s="89" t="str">
        <f t="shared" si="668"/>
        <v>unknown_2020_7</v>
      </c>
      <c r="Q3011" s="87">
        <f>INDEX(elcc!G:G,MATCH(P3011,elcc!D:D,0))</f>
        <v>0</v>
      </c>
      <c r="R3011" s="89">
        <f t="shared" si="669"/>
        <v>1</v>
      </c>
      <c r="S3011" s="89" t="s">
        <v>6314</v>
      </c>
      <c r="T3011" s="89" t="s">
        <v>6314</v>
      </c>
      <c r="U3011" s="90" t="str">
        <f t="shared" si="670"/>
        <v>ok</v>
      </c>
      <c r="V3011" s="63" t="str">
        <f>INDEX(resources!F:F,MATCH(B3011,resources!B:B,0))</f>
        <v>special</v>
      </c>
      <c r="W3011" s="110">
        <f t="shared" si="671"/>
        <v>0</v>
      </c>
      <c r="X3011" s="110">
        <f t="shared" si="672"/>
        <v>0</v>
      </c>
      <c r="Y3011" s="110" t="str">
        <f t="shared" si="673"/>
        <v>transfer_sale_raonly_na_CONFIDENTIAL</v>
      </c>
      <c r="Z3011" s="110">
        <f>IF(COUNTIFS($Y$2:Y3011,Y3011)=1,1,0)</f>
        <v>0</v>
      </c>
      <c r="AA3011" s="110">
        <f>SUM($Z$2:Z3011)*Z3011</f>
        <v>0</v>
      </c>
      <c r="AB3011" s="110">
        <f>COUNTIFS(resources!B:B,B3011)</f>
        <v>1</v>
      </c>
      <c r="AC3011" s="110">
        <f t="shared" si="674"/>
        <v>1</v>
      </c>
      <c r="AD3011" s="110">
        <f t="shared" si="675"/>
        <v>1</v>
      </c>
      <c r="AE3011" s="110">
        <f t="shared" si="676"/>
        <v>0</v>
      </c>
      <c r="AF3011" s="110">
        <f t="shared" si="677"/>
        <v>1</v>
      </c>
      <c r="AG3011" s="110">
        <f t="shared" si="678"/>
        <v>0</v>
      </c>
      <c r="AH3011" s="110">
        <f t="shared" si="679"/>
        <v>0</v>
      </c>
      <c r="AI3011" s="110">
        <f t="shared" si="680"/>
        <v>1</v>
      </c>
      <c r="AJ3011" s="100">
        <f>ROW()</f>
        <v>3011</v>
      </c>
      <c r="AK3011" s="100" t="e">
        <f>INDEX('BadRows RECART'!$C$2:$C$1207,MATCH(monthly_gwh_mw!AJ3011,'BadRows RECART'!$D$2:$D$1207,0))</f>
        <v>#N/A</v>
      </c>
    </row>
    <row r="3012" spans="1:37" ht="20">
      <c r="A3012" s="106" t="s">
        <v>3907</v>
      </c>
      <c r="B3012" s="106" t="s">
        <v>440</v>
      </c>
      <c r="C3012" s="106" t="s">
        <v>6313</v>
      </c>
      <c r="D3012" s="168">
        <v>2020</v>
      </c>
      <c r="E3012" s="168">
        <v>7</v>
      </c>
      <c r="F3012" s="169">
        <v>0</v>
      </c>
      <c r="G3012" s="212" t="s">
        <v>6314</v>
      </c>
      <c r="H3012" s="212" t="s">
        <v>6314</v>
      </c>
      <c r="I3012" s="106" t="s">
        <v>556</v>
      </c>
      <c r="K3012" s="83" t="s">
        <v>6314</v>
      </c>
      <c r="L3012" s="83" t="s">
        <v>6314</v>
      </c>
      <c r="M3012" s="45" t="str">
        <f>IF(
ISNA(INDEX(resources!E:E,MATCH(B3012,resources!B:B,0))),"fillme",
INDEX(resources!E:E,MATCH(B3012,resources!B:B,0)))</f>
        <v>transfer_sale</v>
      </c>
      <c r="N3012" s="45">
        <v>1</v>
      </c>
      <c r="O3012" s="83" t="str">
        <f>IFERROR(INDEX(resources!K:K,MATCH(B3012,resources!B:B,0)),"fillme")</f>
        <v>unknown</v>
      </c>
      <c r="P3012" s="89" t="str">
        <f t="shared" si="668"/>
        <v>unknown_2020_7</v>
      </c>
      <c r="Q3012" s="87">
        <f>INDEX(elcc!G:G,MATCH(P3012,elcc!D:D,0))</f>
        <v>0</v>
      </c>
      <c r="R3012" s="89">
        <f t="shared" si="669"/>
        <v>1</v>
      </c>
      <c r="S3012" s="89" t="s">
        <v>6314</v>
      </c>
      <c r="T3012" s="89" t="s">
        <v>6314</v>
      </c>
      <c r="U3012" s="90" t="str">
        <f t="shared" si="670"/>
        <v>ok</v>
      </c>
      <c r="V3012" s="63" t="str">
        <f>INDEX(resources!F:F,MATCH(B3012,resources!B:B,0))</f>
        <v>special</v>
      </c>
      <c r="W3012" s="110">
        <f t="shared" si="671"/>
        <v>0</v>
      </c>
      <c r="X3012" s="110">
        <f t="shared" si="672"/>
        <v>0</v>
      </c>
      <c r="Y3012" s="110" t="str">
        <f t="shared" si="673"/>
        <v>transfer_sale_raonly_na_CONFIDENTIAL</v>
      </c>
      <c r="Z3012" s="110">
        <f>IF(COUNTIFS($Y$2:Y3012,Y3012)=1,1,0)</f>
        <v>0</v>
      </c>
      <c r="AA3012" s="110">
        <f>SUM($Z$2:Z3012)*Z3012</f>
        <v>0</v>
      </c>
      <c r="AB3012" s="110">
        <f>COUNTIFS(resources!B:B,B3012)</f>
        <v>1</v>
      </c>
      <c r="AC3012" s="110">
        <f t="shared" si="674"/>
        <v>1</v>
      </c>
      <c r="AD3012" s="110">
        <f t="shared" si="675"/>
        <v>1</v>
      </c>
      <c r="AE3012" s="110">
        <f t="shared" si="676"/>
        <v>0</v>
      </c>
      <c r="AF3012" s="110">
        <f t="shared" si="677"/>
        <v>1</v>
      </c>
      <c r="AG3012" s="110">
        <f t="shared" si="678"/>
        <v>0</v>
      </c>
      <c r="AH3012" s="110">
        <f t="shared" si="679"/>
        <v>0</v>
      </c>
      <c r="AI3012" s="110">
        <f t="shared" si="680"/>
        <v>1</v>
      </c>
      <c r="AJ3012" s="100">
        <f>ROW()</f>
        <v>3012</v>
      </c>
      <c r="AK3012" s="100" t="e">
        <f>INDEX('BadRows RECART'!$C$2:$C$1207,MATCH(monthly_gwh_mw!AJ3012,'BadRows RECART'!$D$2:$D$1207,0))</f>
        <v>#N/A</v>
      </c>
    </row>
    <row r="3013" spans="1:37" ht="20">
      <c r="A3013" s="106" t="s">
        <v>3907</v>
      </c>
      <c r="B3013" s="106" t="s">
        <v>440</v>
      </c>
      <c r="C3013" s="106" t="s">
        <v>6313</v>
      </c>
      <c r="D3013" s="168">
        <v>2020</v>
      </c>
      <c r="E3013" s="168">
        <v>8</v>
      </c>
      <c r="F3013" s="169">
        <v>0</v>
      </c>
      <c r="G3013" s="212" t="s">
        <v>6314</v>
      </c>
      <c r="H3013" s="212" t="s">
        <v>6314</v>
      </c>
      <c r="I3013" s="106" t="s">
        <v>556</v>
      </c>
      <c r="K3013" s="83" t="s">
        <v>6314</v>
      </c>
      <c r="L3013" s="83" t="s">
        <v>6314</v>
      </c>
      <c r="M3013" s="45" t="str">
        <f>IF(
ISNA(INDEX(resources!E:E,MATCH(B3013,resources!B:B,0))),"fillme",
INDEX(resources!E:E,MATCH(B3013,resources!B:B,0)))</f>
        <v>transfer_sale</v>
      </c>
      <c r="N3013" s="45">
        <v>1</v>
      </c>
      <c r="O3013" s="83" t="str">
        <f>IFERROR(INDEX(resources!K:K,MATCH(B3013,resources!B:B,0)),"fillme")</f>
        <v>unknown</v>
      </c>
      <c r="P3013" s="89" t="str">
        <f t="shared" si="668"/>
        <v>unknown_2020_8</v>
      </c>
      <c r="Q3013" s="87">
        <f>INDEX(elcc!G:G,MATCH(P3013,elcc!D:D,0))</f>
        <v>0</v>
      </c>
      <c r="R3013" s="89">
        <f t="shared" si="669"/>
        <v>1</v>
      </c>
      <c r="S3013" s="89" t="s">
        <v>6314</v>
      </c>
      <c r="T3013" s="89" t="s">
        <v>6314</v>
      </c>
      <c r="U3013" s="90" t="str">
        <f t="shared" si="670"/>
        <v>ok</v>
      </c>
      <c r="V3013" s="63" t="str">
        <f>INDEX(resources!F:F,MATCH(B3013,resources!B:B,0))</f>
        <v>special</v>
      </c>
      <c r="W3013" s="110">
        <f t="shared" si="671"/>
        <v>0</v>
      </c>
      <c r="X3013" s="110">
        <f t="shared" si="672"/>
        <v>0</v>
      </c>
      <c r="Y3013" s="110" t="str">
        <f t="shared" si="673"/>
        <v>transfer_sale_raonly_na_CONFIDENTIAL</v>
      </c>
      <c r="Z3013" s="110">
        <f>IF(COUNTIFS($Y$2:Y3013,Y3013)=1,1,0)</f>
        <v>0</v>
      </c>
      <c r="AA3013" s="110">
        <f>SUM($Z$2:Z3013)*Z3013</f>
        <v>0</v>
      </c>
      <c r="AB3013" s="110">
        <f>COUNTIFS(resources!B:B,B3013)</f>
        <v>1</v>
      </c>
      <c r="AC3013" s="110">
        <f t="shared" si="674"/>
        <v>1</v>
      </c>
      <c r="AD3013" s="110">
        <f t="shared" si="675"/>
        <v>1</v>
      </c>
      <c r="AE3013" s="110">
        <f t="shared" si="676"/>
        <v>0</v>
      </c>
      <c r="AF3013" s="110">
        <f t="shared" si="677"/>
        <v>1</v>
      </c>
      <c r="AG3013" s="110">
        <f t="shared" si="678"/>
        <v>0</v>
      </c>
      <c r="AH3013" s="110">
        <f t="shared" si="679"/>
        <v>0</v>
      </c>
      <c r="AI3013" s="110">
        <f t="shared" si="680"/>
        <v>1</v>
      </c>
      <c r="AJ3013" s="100">
        <f>ROW()</f>
        <v>3013</v>
      </c>
      <c r="AK3013" s="100" t="e">
        <f>INDEX('BadRows RECART'!$C$2:$C$1207,MATCH(monthly_gwh_mw!AJ3013,'BadRows RECART'!$D$2:$D$1207,0))</f>
        <v>#N/A</v>
      </c>
    </row>
    <row r="3014" spans="1:37" ht="20">
      <c r="A3014" s="106" t="s">
        <v>3907</v>
      </c>
      <c r="B3014" s="106" t="s">
        <v>437</v>
      </c>
      <c r="C3014" s="106" t="s">
        <v>6313</v>
      </c>
      <c r="D3014" s="168">
        <v>2020</v>
      </c>
      <c r="E3014" s="168">
        <v>9</v>
      </c>
      <c r="F3014" s="169">
        <v>0</v>
      </c>
      <c r="G3014" s="212" t="s">
        <v>6314</v>
      </c>
      <c r="H3014" s="212" t="s">
        <v>6314</v>
      </c>
      <c r="I3014" s="106" t="s">
        <v>556</v>
      </c>
      <c r="K3014" s="83" t="s">
        <v>6314</v>
      </c>
      <c r="L3014" s="83" t="s">
        <v>6314</v>
      </c>
      <c r="M3014" s="45" t="str">
        <f>IF(
ISNA(INDEX(resources!E:E,MATCH(B3014,resources!B:B,0))),"fillme",
INDEX(resources!E:E,MATCH(B3014,resources!B:B,0)))</f>
        <v>transfer_purchase</v>
      </c>
      <c r="N3014" s="45">
        <v>1</v>
      </c>
      <c r="O3014" s="83" t="str">
        <f>IFERROR(INDEX(resources!K:K,MATCH(B3014,resources!B:B,0)),"fillme")</f>
        <v>unknown</v>
      </c>
      <c r="P3014" s="89" t="str">
        <f t="shared" si="668"/>
        <v>unknown_2020_9</v>
      </c>
      <c r="Q3014" s="87">
        <f>INDEX(elcc!G:G,MATCH(P3014,elcc!D:D,0))</f>
        <v>0</v>
      </c>
      <c r="R3014" s="89">
        <f t="shared" si="669"/>
        <v>1</v>
      </c>
      <c r="S3014" s="89" t="s">
        <v>6314</v>
      </c>
      <c r="T3014" s="89" t="s">
        <v>6314</v>
      </c>
      <c r="U3014" s="90" t="str">
        <f t="shared" si="670"/>
        <v>ok</v>
      </c>
      <c r="V3014" s="63" t="str">
        <f>INDEX(resources!F:F,MATCH(B3014,resources!B:B,0))</f>
        <v>special</v>
      </c>
      <c r="W3014" s="110">
        <f t="shared" si="671"/>
        <v>0</v>
      </c>
      <c r="X3014" s="110">
        <f t="shared" si="672"/>
        <v>0</v>
      </c>
      <c r="Y3014" s="110" t="str">
        <f t="shared" si="673"/>
        <v>transfer_purchase_raonly_na_CONFIDENTIAL</v>
      </c>
      <c r="Z3014" s="110">
        <f>IF(COUNTIFS($Y$2:Y3014,Y3014)=1,1,0)</f>
        <v>0</v>
      </c>
      <c r="AA3014" s="110">
        <f>SUM($Z$2:Z3014)*Z3014</f>
        <v>0</v>
      </c>
      <c r="AB3014" s="110">
        <f>COUNTIFS(resources!B:B,B3014)</f>
        <v>1</v>
      </c>
      <c r="AC3014" s="110">
        <f t="shared" si="674"/>
        <v>1</v>
      </c>
      <c r="AD3014" s="110">
        <f t="shared" si="675"/>
        <v>1</v>
      </c>
      <c r="AE3014" s="110">
        <f t="shared" si="676"/>
        <v>0</v>
      </c>
      <c r="AF3014" s="110">
        <f t="shared" si="677"/>
        <v>1</v>
      </c>
      <c r="AG3014" s="110">
        <f t="shared" si="678"/>
        <v>0</v>
      </c>
      <c r="AH3014" s="110">
        <f t="shared" si="679"/>
        <v>0</v>
      </c>
      <c r="AI3014" s="110">
        <f t="shared" si="680"/>
        <v>1</v>
      </c>
      <c r="AJ3014" s="100">
        <f>ROW()</f>
        <v>3014</v>
      </c>
      <c r="AK3014" s="100" t="e">
        <f>INDEX('BadRows RECART'!$C$2:$C$1207,MATCH(monthly_gwh_mw!AJ3014,'BadRows RECART'!$D$2:$D$1207,0))</f>
        <v>#N/A</v>
      </c>
    </row>
    <row r="3015" spans="1:37" ht="20">
      <c r="A3015" s="106" t="s">
        <v>3907</v>
      </c>
      <c r="B3015" s="106" t="s">
        <v>437</v>
      </c>
      <c r="C3015" s="106" t="s">
        <v>6313</v>
      </c>
      <c r="D3015" s="168">
        <v>2020</v>
      </c>
      <c r="E3015" s="168">
        <v>10</v>
      </c>
      <c r="F3015" s="169">
        <v>0</v>
      </c>
      <c r="G3015" s="212" t="s">
        <v>6314</v>
      </c>
      <c r="H3015" s="212" t="s">
        <v>6314</v>
      </c>
      <c r="I3015" s="106" t="s">
        <v>556</v>
      </c>
      <c r="K3015" s="83" t="s">
        <v>6314</v>
      </c>
      <c r="L3015" s="83" t="s">
        <v>6314</v>
      </c>
      <c r="M3015" s="45" t="str">
        <f>IF(
ISNA(INDEX(resources!E:E,MATCH(B3015,resources!B:B,0))),"fillme",
INDEX(resources!E:E,MATCH(B3015,resources!B:B,0)))</f>
        <v>transfer_purchase</v>
      </c>
      <c r="N3015" s="45">
        <v>1</v>
      </c>
      <c r="O3015" s="83" t="str">
        <f>IFERROR(INDEX(resources!K:K,MATCH(B3015,resources!B:B,0)),"fillme")</f>
        <v>unknown</v>
      </c>
      <c r="P3015" s="89" t="str">
        <f t="shared" si="668"/>
        <v>unknown_2020_10</v>
      </c>
      <c r="Q3015" s="87">
        <f>INDEX(elcc!G:G,MATCH(P3015,elcc!D:D,0))</f>
        <v>0</v>
      </c>
      <c r="R3015" s="89">
        <f t="shared" si="669"/>
        <v>1</v>
      </c>
      <c r="S3015" s="89" t="s">
        <v>6314</v>
      </c>
      <c r="T3015" s="89" t="s">
        <v>6314</v>
      </c>
      <c r="U3015" s="90" t="str">
        <f t="shared" si="670"/>
        <v>ok</v>
      </c>
      <c r="V3015" s="63" t="str">
        <f>INDEX(resources!F:F,MATCH(B3015,resources!B:B,0))</f>
        <v>special</v>
      </c>
      <c r="W3015" s="110">
        <f t="shared" si="671"/>
        <v>0</v>
      </c>
      <c r="X3015" s="110">
        <f t="shared" si="672"/>
        <v>0</v>
      </c>
      <c r="Y3015" s="110" t="str">
        <f t="shared" si="673"/>
        <v>transfer_purchase_raonly_na_CONFIDENTIAL</v>
      </c>
      <c r="Z3015" s="110">
        <f>IF(COUNTIFS($Y$2:Y3015,Y3015)=1,1,0)</f>
        <v>0</v>
      </c>
      <c r="AA3015" s="110">
        <f>SUM($Z$2:Z3015)*Z3015</f>
        <v>0</v>
      </c>
      <c r="AB3015" s="110">
        <f>COUNTIFS(resources!B:B,B3015)</f>
        <v>1</v>
      </c>
      <c r="AC3015" s="110">
        <f t="shared" si="674"/>
        <v>1</v>
      </c>
      <c r="AD3015" s="110">
        <f t="shared" si="675"/>
        <v>1</v>
      </c>
      <c r="AE3015" s="110">
        <f t="shared" si="676"/>
        <v>0</v>
      </c>
      <c r="AF3015" s="110">
        <f t="shared" si="677"/>
        <v>1</v>
      </c>
      <c r="AG3015" s="110">
        <f t="shared" si="678"/>
        <v>0</v>
      </c>
      <c r="AH3015" s="110">
        <f t="shared" si="679"/>
        <v>0</v>
      </c>
      <c r="AI3015" s="110">
        <f t="shared" si="680"/>
        <v>1</v>
      </c>
      <c r="AJ3015" s="100">
        <f>ROW()</f>
        <v>3015</v>
      </c>
      <c r="AK3015" s="100" t="e">
        <f>INDEX('BadRows RECART'!$C$2:$C$1207,MATCH(monthly_gwh_mw!AJ3015,'BadRows RECART'!$D$2:$D$1207,0))</f>
        <v>#N/A</v>
      </c>
    </row>
    <row r="3016" spans="1:37" ht="20">
      <c r="A3016" s="106" t="s">
        <v>3907</v>
      </c>
      <c r="B3016" s="106" t="s">
        <v>440</v>
      </c>
      <c r="C3016" s="106" t="s">
        <v>6313</v>
      </c>
      <c r="D3016" s="168">
        <v>2020</v>
      </c>
      <c r="E3016" s="168">
        <v>7</v>
      </c>
      <c r="F3016" s="169">
        <v>0</v>
      </c>
      <c r="G3016" s="212" t="s">
        <v>6314</v>
      </c>
      <c r="H3016" s="212" t="s">
        <v>6314</v>
      </c>
      <c r="I3016" s="106" t="s">
        <v>556</v>
      </c>
      <c r="K3016" s="83" t="s">
        <v>6314</v>
      </c>
      <c r="L3016" s="83" t="s">
        <v>6314</v>
      </c>
      <c r="M3016" s="45" t="str">
        <f>IF(
ISNA(INDEX(resources!E:E,MATCH(B3016,resources!B:B,0))),"fillme",
INDEX(resources!E:E,MATCH(B3016,resources!B:B,0)))</f>
        <v>transfer_sale</v>
      </c>
      <c r="N3016" s="45">
        <v>1</v>
      </c>
      <c r="O3016" s="83" t="str">
        <f>IFERROR(INDEX(resources!K:K,MATCH(B3016,resources!B:B,0)),"fillme")</f>
        <v>unknown</v>
      </c>
      <c r="P3016" s="89" t="str">
        <f t="shared" si="668"/>
        <v>unknown_2020_7</v>
      </c>
      <c r="Q3016" s="87">
        <f>INDEX(elcc!G:G,MATCH(P3016,elcc!D:D,0))</f>
        <v>0</v>
      </c>
      <c r="R3016" s="89">
        <f t="shared" si="669"/>
        <v>1</v>
      </c>
      <c r="S3016" s="89" t="s">
        <v>6314</v>
      </c>
      <c r="T3016" s="89" t="s">
        <v>6314</v>
      </c>
      <c r="U3016" s="90" t="str">
        <f t="shared" si="670"/>
        <v>ok</v>
      </c>
      <c r="V3016" s="63" t="str">
        <f>INDEX(resources!F:F,MATCH(B3016,resources!B:B,0))</f>
        <v>special</v>
      </c>
      <c r="W3016" s="110">
        <f t="shared" si="671"/>
        <v>0</v>
      </c>
      <c r="X3016" s="110">
        <f t="shared" si="672"/>
        <v>0</v>
      </c>
      <c r="Y3016" s="110" t="str">
        <f t="shared" si="673"/>
        <v>transfer_sale_raonly_na_CONFIDENTIAL</v>
      </c>
      <c r="Z3016" s="110">
        <f>IF(COUNTIFS($Y$2:Y3016,Y3016)=1,1,0)</f>
        <v>0</v>
      </c>
      <c r="AA3016" s="110">
        <f>SUM($Z$2:Z3016)*Z3016</f>
        <v>0</v>
      </c>
      <c r="AB3016" s="110">
        <f>COUNTIFS(resources!B:B,B3016)</f>
        <v>1</v>
      </c>
      <c r="AC3016" s="110">
        <f t="shared" si="674"/>
        <v>1</v>
      </c>
      <c r="AD3016" s="110">
        <f t="shared" si="675"/>
        <v>1</v>
      </c>
      <c r="AE3016" s="110">
        <f t="shared" si="676"/>
        <v>0</v>
      </c>
      <c r="AF3016" s="110">
        <f t="shared" si="677"/>
        <v>1</v>
      </c>
      <c r="AG3016" s="110">
        <f t="shared" si="678"/>
        <v>0</v>
      </c>
      <c r="AH3016" s="110">
        <f t="shared" si="679"/>
        <v>0</v>
      </c>
      <c r="AI3016" s="110">
        <f t="shared" si="680"/>
        <v>1</v>
      </c>
      <c r="AJ3016" s="100">
        <f>ROW()</f>
        <v>3016</v>
      </c>
      <c r="AK3016" s="100" t="e">
        <f>INDEX('BadRows RECART'!$C$2:$C$1207,MATCH(monthly_gwh_mw!AJ3016,'BadRows RECART'!$D$2:$D$1207,0))</f>
        <v>#N/A</v>
      </c>
    </row>
    <row r="3017" spans="1:37" ht="20">
      <c r="A3017" s="106" t="s">
        <v>3907</v>
      </c>
      <c r="B3017" s="106" t="s">
        <v>440</v>
      </c>
      <c r="C3017" s="106" t="s">
        <v>6313</v>
      </c>
      <c r="D3017" s="168">
        <v>2020</v>
      </c>
      <c r="E3017" s="168">
        <v>9</v>
      </c>
      <c r="F3017" s="169">
        <v>0</v>
      </c>
      <c r="G3017" s="212" t="s">
        <v>6314</v>
      </c>
      <c r="H3017" s="212" t="s">
        <v>6314</v>
      </c>
      <c r="I3017" s="106" t="s">
        <v>556</v>
      </c>
      <c r="K3017" s="83" t="s">
        <v>6314</v>
      </c>
      <c r="L3017" s="83" t="s">
        <v>6314</v>
      </c>
      <c r="M3017" s="45" t="str">
        <f>IF(
ISNA(INDEX(resources!E:E,MATCH(B3017,resources!B:B,0))),"fillme",
INDEX(resources!E:E,MATCH(B3017,resources!B:B,0)))</f>
        <v>transfer_sale</v>
      </c>
      <c r="N3017" s="45">
        <v>1</v>
      </c>
      <c r="O3017" s="83" t="str">
        <f>IFERROR(INDEX(resources!K:K,MATCH(B3017,resources!B:B,0)),"fillme")</f>
        <v>unknown</v>
      </c>
      <c r="P3017" s="89" t="str">
        <f t="shared" si="668"/>
        <v>unknown_2020_9</v>
      </c>
      <c r="Q3017" s="87">
        <f>INDEX(elcc!G:G,MATCH(P3017,elcc!D:D,0))</f>
        <v>0</v>
      </c>
      <c r="R3017" s="89">
        <f t="shared" si="669"/>
        <v>1</v>
      </c>
      <c r="S3017" s="89" t="s">
        <v>6314</v>
      </c>
      <c r="T3017" s="89" t="s">
        <v>6314</v>
      </c>
      <c r="U3017" s="90" t="str">
        <f t="shared" si="670"/>
        <v>ok</v>
      </c>
      <c r="V3017" s="63" t="str">
        <f>INDEX(resources!F:F,MATCH(B3017,resources!B:B,0))</f>
        <v>special</v>
      </c>
      <c r="W3017" s="110">
        <f t="shared" si="671"/>
        <v>0</v>
      </c>
      <c r="X3017" s="110">
        <f t="shared" si="672"/>
        <v>0</v>
      </c>
      <c r="Y3017" s="110" t="str">
        <f t="shared" si="673"/>
        <v>transfer_sale_raonly_na_CONFIDENTIAL</v>
      </c>
      <c r="Z3017" s="110">
        <f>IF(COUNTIFS($Y$2:Y3017,Y3017)=1,1,0)</f>
        <v>0</v>
      </c>
      <c r="AA3017" s="110">
        <f>SUM($Z$2:Z3017)*Z3017</f>
        <v>0</v>
      </c>
      <c r="AB3017" s="110">
        <f>COUNTIFS(resources!B:B,B3017)</f>
        <v>1</v>
      </c>
      <c r="AC3017" s="110">
        <f t="shared" si="674"/>
        <v>1</v>
      </c>
      <c r="AD3017" s="110">
        <f t="shared" si="675"/>
        <v>1</v>
      </c>
      <c r="AE3017" s="110">
        <f t="shared" si="676"/>
        <v>0</v>
      </c>
      <c r="AF3017" s="110">
        <f t="shared" si="677"/>
        <v>1</v>
      </c>
      <c r="AG3017" s="110">
        <f t="shared" si="678"/>
        <v>0</v>
      </c>
      <c r="AH3017" s="110">
        <f t="shared" si="679"/>
        <v>0</v>
      </c>
      <c r="AI3017" s="110">
        <f t="shared" si="680"/>
        <v>1</v>
      </c>
      <c r="AJ3017" s="100">
        <f>ROW()</f>
        <v>3017</v>
      </c>
      <c r="AK3017" s="100" t="e">
        <f>INDEX('BadRows RECART'!$C$2:$C$1207,MATCH(monthly_gwh_mw!AJ3017,'BadRows RECART'!$D$2:$D$1207,0))</f>
        <v>#N/A</v>
      </c>
    </row>
    <row r="3018" spans="1:37" ht="20">
      <c r="A3018" s="106" t="s">
        <v>3907</v>
      </c>
      <c r="B3018" s="106" t="s">
        <v>440</v>
      </c>
      <c r="C3018" s="106" t="s">
        <v>6313</v>
      </c>
      <c r="D3018" s="168">
        <v>2020</v>
      </c>
      <c r="E3018" s="168">
        <v>12</v>
      </c>
      <c r="F3018" s="169">
        <v>0</v>
      </c>
      <c r="G3018" s="212" t="s">
        <v>6314</v>
      </c>
      <c r="H3018" s="212" t="s">
        <v>6314</v>
      </c>
      <c r="I3018" s="106" t="s">
        <v>556</v>
      </c>
      <c r="K3018" s="83" t="s">
        <v>6314</v>
      </c>
      <c r="L3018" s="83" t="s">
        <v>6314</v>
      </c>
      <c r="M3018" s="45" t="str">
        <f>IF(
ISNA(INDEX(resources!E:E,MATCH(B3018,resources!B:B,0))),"fillme",
INDEX(resources!E:E,MATCH(B3018,resources!B:B,0)))</f>
        <v>transfer_sale</v>
      </c>
      <c r="N3018" s="45">
        <v>1</v>
      </c>
      <c r="O3018" s="83" t="str">
        <f>IFERROR(INDEX(resources!K:K,MATCH(B3018,resources!B:B,0)),"fillme")</f>
        <v>unknown</v>
      </c>
      <c r="P3018" s="89" t="str">
        <f t="shared" si="668"/>
        <v>unknown_2020_12</v>
      </c>
      <c r="Q3018" s="87">
        <f>INDEX(elcc!G:G,MATCH(P3018,elcc!D:D,0))</f>
        <v>0</v>
      </c>
      <c r="R3018" s="89">
        <f t="shared" si="669"/>
        <v>1</v>
      </c>
      <c r="S3018" s="89" t="s">
        <v>6314</v>
      </c>
      <c r="T3018" s="89" t="s">
        <v>6314</v>
      </c>
      <c r="U3018" s="90" t="str">
        <f t="shared" si="670"/>
        <v>ok</v>
      </c>
      <c r="V3018" s="63" t="str">
        <f>INDEX(resources!F:F,MATCH(B3018,resources!B:B,0))</f>
        <v>special</v>
      </c>
      <c r="W3018" s="110">
        <f t="shared" si="671"/>
        <v>0</v>
      </c>
      <c r="X3018" s="110">
        <f t="shared" si="672"/>
        <v>0</v>
      </c>
      <c r="Y3018" s="110" t="str">
        <f t="shared" si="673"/>
        <v>transfer_sale_raonly_na_CONFIDENTIAL</v>
      </c>
      <c r="Z3018" s="110">
        <f>IF(COUNTIFS($Y$2:Y3018,Y3018)=1,1,0)</f>
        <v>0</v>
      </c>
      <c r="AA3018" s="110">
        <f>SUM($Z$2:Z3018)*Z3018</f>
        <v>0</v>
      </c>
      <c r="AB3018" s="110">
        <f>COUNTIFS(resources!B:B,B3018)</f>
        <v>1</v>
      </c>
      <c r="AC3018" s="110">
        <f t="shared" si="674"/>
        <v>1</v>
      </c>
      <c r="AD3018" s="110">
        <f t="shared" si="675"/>
        <v>1</v>
      </c>
      <c r="AE3018" s="110">
        <f t="shared" si="676"/>
        <v>0</v>
      </c>
      <c r="AF3018" s="110">
        <f t="shared" si="677"/>
        <v>1</v>
      </c>
      <c r="AG3018" s="110">
        <f t="shared" si="678"/>
        <v>0</v>
      </c>
      <c r="AH3018" s="110">
        <f t="shared" si="679"/>
        <v>0</v>
      </c>
      <c r="AI3018" s="110">
        <f t="shared" si="680"/>
        <v>1</v>
      </c>
      <c r="AJ3018" s="100">
        <f>ROW()</f>
        <v>3018</v>
      </c>
      <c r="AK3018" s="100" t="e">
        <f>INDEX('BadRows RECART'!$C$2:$C$1207,MATCH(monthly_gwh_mw!AJ3018,'BadRows RECART'!$D$2:$D$1207,0))</f>
        <v>#N/A</v>
      </c>
    </row>
    <row r="3019" spans="1:37" ht="20">
      <c r="A3019" s="106" t="s">
        <v>3907</v>
      </c>
      <c r="B3019" s="106" t="s">
        <v>440</v>
      </c>
      <c r="C3019" s="106" t="s">
        <v>6313</v>
      </c>
      <c r="D3019" s="168">
        <v>2020</v>
      </c>
      <c r="E3019" s="168">
        <v>7</v>
      </c>
      <c r="F3019" s="169">
        <v>0</v>
      </c>
      <c r="G3019" s="212" t="s">
        <v>6314</v>
      </c>
      <c r="H3019" s="212" t="s">
        <v>6314</v>
      </c>
      <c r="I3019" s="106" t="s">
        <v>556</v>
      </c>
      <c r="K3019" s="83" t="s">
        <v>6314</v>
      </c>
      <c r="L3019" s="83" t="s">
        <v>6314</v>
      </c>
      <c r="M3019" s="45" t="str">
        <f>IF(
ISNA(INDEX(resources!E:E,MATCH(B3019,resources!B:B,0))),"fillme",
INDEX(resources!E:E,MATCH(B3019,resources!B:B,0)))</f>
        <v>transfer_sale</v>
      </c>
      <c r="N3019" s="45">
        <v>1</v>
      </c>
      <c r="O3019" s="83" t="str">
        <f>IFERROR(INDEX(resources!K:K,MATCH(B3019,resources!B:B,0)),"fillme")</f>
        <v>unknown</v>
      </c>
      <c r="P3019" s="89" t="str">
        <f t="shared" si="668"/>
        <v>unknown_2020_7</v>
      </c>
      <c r="Q3019" s="87">
        <f>INDEX(elcc!G:G,MATCH(P3019,elcc!D:D,0))</f>
        <v>0</v>
      </c>
      <c r="R3019" s="89">
        <f t="shared" si="669"/>
        <v>1</v>
      </c>
      <c r="S3019" s="89" t="s">
        <v>6314</v>
      </c>
      <c r="T3019" s="89" t="s">
        <v>6314</v>
      </c>
      <c r="U3019" s="90" t="str">
        <f t="shared" si="670"/>
        <v>ok</v>
      </c>
      <c r="V3019" s="63" t="str">
        <f>INDEX(resources!F:F,MATCH(B3019,resources!B:B,0))</f>
        <v>special</v>
      </c>
      <c r="W3019" s="110">
        <f t="shared" si="671"/>
        <v>0</v>
      </c>
      <c r="X3019" s="110">
        <f t="shared" si="672"/>
        <v>0</v>
      </c>
      <c r="Y3019" s="110" t="str">
        <f t="shared" si="673"/>
        <v>transfer_sale_raonly_na_CONFIDENTIAL</v>
      </c>
      <c r="Z3019" s="110">
        <f>IF(COUNTIFS($Y$2:Y3019,Y3019)=1,1,0)</f>
        <v>0</v>
      </c>
      <c r="AA3019" s="110">
        <f>SUM($Z$2:Z3019)*Z3019</f>
        <v>0</v>
      </c>
      <c r="AB3019" s="110">
        <f>COUNTIFS(resources!B:B,B3019)</f>
        <v>1</v>
      </c>
      <c r="AC3019" s="110">
        <f t="shared" si="674"/>
        <v>1</v>
      </c>
      <c r="AD3019" s="110">
        <f t="shared" si="675"/>
        <v>1</v>
      </c>
      <c r="AE3019" s="110">
        <f t="shared" si="676"/>
        <v>0</v>
      </c>
      <c r="AF3019" s="110">
        <f t="shared" si="677"/>
        <v>1</v>
      </c>
      <c r="AG3019" s="110">
        <f t="shared" si="678"/>
        <v>0</v>
      </c>
      <c r="AH3019" s="110">
        <f t="shared" si="679"/>
        <v>0</v>
      </c>
      <c r="AI3019" s="110">
        <f t="shared" si="680"/>
        <v>1</v>
      </c>
      <c r="AJ3019" s="100">
        <f>ROW()</f>
        <v>3019</v>
      </c>
      <c r="AK3019" s="100" t="e">
        <f>INDEX('BadRows RECART'!$C$2:$C$1207,MATCH(monthly_gwh_mw!AJ3019,'BadRows RECART'!$D$2:$D$1207,0))</f>
        <v>#N/A</v>
      </c>
    </row>
    <row r="3020" spans="1:37" ht="20">
      <c r="A3020" s="106" t="s">
        <v>3907</v>
      </c>
      <c r="B3020" s="106" t="s">
        <v>440</v>
      </c>
      <c r="C3020" s="106" t="s">
        <v>6313</v>
      </c>
      <c r="D3020" s="168">
        <v>2020</v>
      </c>
      <c r="E3020" s="168">
        <v>10</v>
      </c>
      <c r="F3020" s="169">
        <v>0</v>
      </c>
      <c r="G3020" s="212" t="s">
        <v>6314</v>
      </c>
      <c r="H3020" s="212" t="s">
        <v>6314</v>
      </c>
      <c r="I3020" s="106" t="s">
        <v>556</v>
      </c>
      <c r="K3020" s="83" t="s">
        <v>6314</v>
      </c>
      <c r="L3020" s="83" t="s">
        <v>6314</v>
      </c>
      <c r="M3020" s="45" t="str">
        <f>IF(
ISNA(INDEX(resources!E:E,MATCH(B3020,resources!B:B,0))),"fillme",
INDEX(resources!E:E,MATCH(B3020,resources!B:B,0)))</f>
        <v>transfer_sale</v>
      </c>
      <c r="N3020" s="45">
        <v>1</v>
      </c>
      <c r="O3020" s="83" t="str">
        <f>IFERROR(INDEX(resources!K:K,MATCH(B3020,resources!B:B,0)),"fillme")</f>
        <v>unknown</v>
      </c>
      <c r="P3020" s="89" t="str">
        <f t="shared" si="668"/>
        <v>unknown_2020_10</v>
      </c>
      <c r="Q3020" s="87">
        <f>INDEX(elcc!G:G,MATCH(P3020,elcc!D:D,0))</f>
        <v>0</v>
      </c>
      <c r="R3020" s="89">
        <f t="shared" si="669"/>
        <v>1</v>
      </c>
      <c r="S3020" s="89" t="s">
        <v>6314</v>
      </c>
      <c r="T3020" s="89" t="s">
        <v>6314</v>
      </c>
      <c r="U3020" s="90" t="str">
        <f t="shared" si="670"/>
        <v>ok</v>
      </c>
      <c r="V3020" s="63" t="str">
        <f>INDEX(resources!F:F,MATCH(B3020,resources!B:B,0))</f>
        <v>special</v>
      </c>
      <c r="W3020" s="110">
        <f t="shared" si="671"/>
        <v>0</v>
      </c>
      <c r="X3020" s="110">
        <f t="shared" si="672"/>
        <v>0</v>
      </c>
      <c r="Y3020" s="110" t="str">
        <f t="shared" si="673"/>
        <v>transfer_sale_raonly_na_CONFIDENTIAL</v>
      </c>
      <c r="Z3020" s="110">
        <f>IF(COUNTIFS($Y$2:Y3020,Y3020)=1,1,0)</f>
        <v>0</v>
      </c>
      <c r="AA3020" s="110">
        <f>SUM($Z$2:Z3020)*Z3020</f>
        <v>0</v>
      </c>
      <c r="AB3020" s="110">
        <f>COUNTIFS(resources!B:B,B3020)</f>
        <v>1</v>
      </c>
      <c r="AC3020" s="110">
        <f t="shared" si="674"/>
        <v>1</v>
      </c>
      <c r="AD3020" s="110">
        <f t="shared" si="675"/>
        <v>1</v>
      </c>
      <c r="AE3020" s="110">
        <f t="shared" si="676"/>
        <v>0</v>
      </c>
      <c r="AF3020" s="110">
        <f t="shared" si="677"/>
        <v>1</v>
      </c>
      <c r="AG3020" s="110">
        <f t="shared" si="678"/>
        <v>0</v>
      </c>
      <c r="AH3020" s="110">
        <f t="shared" si="679"/>
        <v>0</v>
      </c>
      <c r="AI3020" s="110">
        <f t="shared" si="680"/>
        <v>1</v>
      </c>
      <c r="AJ3020" s="100">
        <f>ROW()</f>
        <v>3020</v>
      </c>
      <c r="AK3020" s="100" t="e">
        <f>INDEX('BadRows RECART'!$C$2:$C$1207,MATCH(monthly_gwh_mw!AJ3020,'BadRows RECART'!$D$2:$D$1207,0))</f>
        <v>#N/A</v>
      </c>
    </row>
    <row r="3021" spans="1:37" ht="20">
      <c r="A3021" s="106" t="s">
        <v>3907</v>
      </c>
      <c r="B3021" s="106" t="s">
        <v>440</v>
      </c>
      <c r="C3021" s="106" t="s">
        <v>6313</v>
      </c>
      <c r="D3021" s="168">
        <v>2020</v>
      </c>
      <c r="E3021" s="168">
        <v>10</v>
      </c>
      <c r="F3021" s="169">
        <v>0</v>
      </c>
      <c r="G3021" s="212" t="s">
        <v>6314</v>
      </c>
      <c r="H3021" s="212" t="s">
        <v>6314</v>
      </c>
      <c r="I3021" s="106" t="s">
        <v>556</v>
      </c>
      <c r="K3021" s="83" t="s">
        <v>6314</v>
      </c>
      <c r="L3021" s="83" t="s">
        <v>6314</v>
      </c>
      <c r="M3021" s="45" t="str">
        <f>IF(
ISNA(INDEX(resources!E:E,MATCH(B3021,resources!B:B,0))),"fillme",
INDEX(resources!E:E,MATCH(B3021,resources!B:B,0)))</f>
        <v>transfer_sale</v>
      </c>
      <c r="N3021" s="45">
        <v>1</v>
      </c>
      <c r="O3021" s="83" t="str">
        <f>IFERROR(INDEX(resources!K:K,MATCH(B3021,resources!B:B,0)),"fillme")</f>
        <v>unknown</v>
      </c>
      <c r="P3021" s="89" t="str">
        <f t="shared" si="668"/>
        <v>unknown_2020_10</v>
      </c>
      <c r="Q3021" s="87">
        <f>INDEX(elcc!G:G,MATCH(P3021,elcc!D:D,0))</f>
        <v>0</v>
      </c>
      <c r="R3021" s="89">
        <f t="shared" si="669"/>
        <v>1</v>
      </c>
      <c r="S3021" s="89" t="s">
        <v>6314</v>
      </c>
      <c r="T3021" s="89" t="s">
        <v>6314</v>
      </c>
      <c r="U3021" s="90" t="str">
        <f t="shared" si="670"/>
        <v>ok</v>
      </c>
      <c r="V3021" s="63" t="str">
        <f>INDEX(resources!F:F,MATCH(B3021,resources!B:B,0))</f>
        <v>special</v>
      </c>
      <c r="W3021" s="110">
        <f t="shared" si="671"/>
        <v>0</v>
      </c>
      <c r="X3021" s="110">
        <f t="shared" si="672"/>
        <v>0</v>
      </c>
      <c r="Y3021" s="110" t="str">
        <f t="shared" si="673"/>
        <v>transfer_sale_raonly_na_CONFIDENTIAL</v>
      </c>
      <c r="Z3021" s="110">
        <f>IF(COUNTIFS($Y$2:Y3021,Y3021)=1,1,0)</f>
        <v>0</v>
      </c>
      <c r="AA3021" s="110">
        <f>SUM($Z$2:Z3021)*Z3021</f>
        <v>0</v>
      </c>
      <c r="AB3021" s="110">
        <f>COUNTIFS(resources!B:B,B3021)</f>
        <v>1</v>
      </c>
      <c r="AC3021" s="110">
        <f t="shared" si="674"/>
        <v>1</v>
      </c>
      <c r="AD3021" s="110">
        <f t="shared" si="675"/>
        <v>1</v>
      </c>
      <c r="AE3021" s="110">
        <f t="shared" si="676"/>
        <v>0</v>
      </c>
      <c r="AF3021" s="110">
        <f t="shared" si="677"/>
        <v>1</v>
      </c>
      <c r="AG3021" s="110">
        <f t="shared" si="678"/>
        <v>0</v>
      </c>
      <c r="AH3021" s="110">
        <f t="shared" si="679"/>
        <v>0</v>
      </c>
      <c r="AI3021" s="110">
        <f t="shared" si="680"/>
        <v>1</v>
      </c>
      <c r="AJ3021" s="100">
        <f>ROW()</f>
        <v>3021</v>
      </c>
      <c r="AK3021" s="100" t="e">
        <f>INDEX('BadRows RECART'!$C$2:$C$1207,MATCH(monthly_gwh_mw!AJ3021,'BadRows RECART'!$D$2:$D$1207,0))</f>
        <v>#N/A</v>
      </c>
    </row>
    <row r="3022" spans="1:37" ht="20">
      <c r="A3022" s="106" t="s">
        <v>3907</v>
      </c>
      <c r="B3022" s="106" t="s">
        <v>440</v>
      </c>
      <c r="C3022" s="106" t="s">
        <v>6313</v>
      </c>
      <c r="D3022" s="168">
        <v>2020</v>
      </c>
      <c r="E3022" s="168">
        <v>7</v>
      </c>
      <c r="F3022" s="169">
        <v>0</v>
      </c>
      <c r="G3022" s="212" t="s">
        <v>6314</v>
      </c>
      <c r="H3022" s="212" t="s">
        <v>6314</v>
      </c>
      <c r="I3022" s="106" t="s">
        <v>556</v>
      </c>
      <c r="K3022" s="83" t="s">
        <v>6314</v>
      </c>
      <c r="L3022" s="83" t="s">
        <v>6314</v>
      </c>
      <c r="M3022" s="45" t="str">
        <f>IF(
ISNA(INDEX(resources!E:E,MATCH(B3022,resources!B:B,0))),"fillme",
INDEX(resources!E:E,MATCH(B3022,resources!B:B,0)))</f>
        <v>transfer_sale</v>
      </c>
      <c r="N3022" s="45">
        <v>1</v>
      </c>
      <c r="O3022" s="83" t="str">
        <f>IFERROR(INDEX(resources!K:K,MATCH(B3022,resources!B:B,0)),"fillme")</f>
        <v>unknown</v>
      </c>
      <c r="P3022" s="89" t="str">
        <f t="shared" si="668"/>
        <v>unknown_2020_7</v>
      </c>
      <c r="Q3022" s="87">
        <f>INDEX(elcc!G:G,MATCH(P3022,elcc!D:D,0))</f>
        <v>0</v>
      </c>
      <c r="R3022" s="89">
        <f t="shared" si="669"/>
        <v>1</v>
      </c>
      <c r="S3022" s="89" t="s">
        <v>6314</v>
      </c>
      <c r="T3022" s="89" t="s">
        <v>6314</v>
      </c>
      <c r="U3022" s="90" t="str">
        <f t="shared" si="670"/>
        <v>ok</v>
      </c>
      <c r="V3022" s="63" t="str">
        <f>INDEX(resources!F:F,MATCH(B3022,resources!B:B,0))</f>
        <v>special</v>
      </c>
      <c r="W3022" s="110">
        <f t="shared" si="671"/>
        <v>0</v>
      </c>
      <c r="X3022" s="110">
        <f t="shared" si="672"/>
        <v>0</v>
      </c>
      <c r="Y3022" s="110" t="str">
        <f t="shared" si="673"/>
        <v>transfer_sale_raonly_na_CONFIDENTIAL</v>
      </c>
      <c r="Z3022" s="110">
        <f>IF(COUNTIFS($Y$2:Y3022,Y3022)=1,1,0)</f>
        <v>0</v>
      </c>
      <c r="AA3022" s="110">
        <f>SUM($Z$2:Z3022)*Z3022</f>
        <v>0</v>
      </c>
      <c r="AB3022" s="110">
        <f>COUNTIFS(resources!B:B,B3022)</f>
        <v>1</v>
      </c>
      <c r="AC3022" s="110">
        <f t="shared" si="674"/>
        <v>1</v>
      </c>
      <c r="AD3022" s="110">
        <f t="shared" si="675"/>
        <v>1</v>
      </c>
      <c r="AE3022" s="110">
        <f t="shared" si="676"/>
        <v>0</v>
      </c>
      <c r="AF3022" s="110">
        <f t="shared" si="677"/>
        <v>1</v>
      </c>
      <c r="AG3022" s="110">
        <f t="shared" si="678"/>
        <v>0</v>
      </c>
      <c r="AH3022" s="110">
        <f t="shared" si="679"/>
        <v>0</v>
      </c>
      <c r="AI3022" s="110">
        <f t="shared" si="680"/>
        <v>1</v>
      </c>
      <c r="AJ3022" s="100">
        <f>ROW()</f>
        <v>3022</v>
      </c>
      <c r="AK3022" s="100" t="e">
        <f>INDEX('BadRows RECART'!$C$2:$C$1207,MATCH(monthly_gwh_mw!AJ3022,'BadRows RECART'!$D$2:$D$1207,0))</f>
        <v>#N/A</v>
      </c>
    </row>
    <row r="3023" spans="1:37" ht="20">
      <c r="A3023" s="106" t="s">
        <v>3907</v>
      </c>
      <c r="B3023" s="106" t="s">
        <v>440</v>
      </c>
      <c r="C3023" s="106" t="s">
        <v>6313</v>
      </c>
      <c r="D3023" s="168">
        <v>2020</v>
      </c>
      <c r="E3023" s="168">
        <v>8</v>
      </c>
      <c r="F3023" s="169">
        <v>0</v>
      </c>
      <c r="G3023" s="212" t="s">
        <v>6314</v>
      </c>
      <c r="H3023" s="212" t="s">
        <v>6314</v>
      </c>
      <c r="I3023" s="106" t="s">
        <v>556</v>
      </c>
      <c r="K3023" s="83" t="s">
        <v>6314</v>
      </c>
      <c r="L3023" s="83" t="s">
        <v>6314</v>
      </c>
      <c r="M3023" s="45" t="str">
        <f>IF(
ISNA(INDEX(resources!E:E,MATCH(B3023,resources!B:B,0))),"fillme",
INDEX(resources!E:E,MATCH(B3023,resources!B:B,0)))</f>
        <v>transfer_sale</v>
      </c>
      <c r="N3023" s="45">
        <v>1</v>
      </c>
      <c r="O3023" s="83" t="str">
        <f>IFERROR(INDEX(resources!K:K,MATCH(B3023,resources!B:B,0)),"fillme")</f>
        <v>unknown</v>
      </c>
      <c r="P3023" s="89" t="str">
        <f t="shared" si="668"/>
        <v>unknown_2020_8</v>
      </c>
      <c r="Q3023" s="87">
        <f>INDEX(elcc!G:G,MATCH(P3023,elcc!D:D,0))</f>
        <v>0</v>
      </c>
      <c r="R3023" s="89">
        <f t="shared" si="669"/>
        <v>1</v>
      </c>
      <c r="S3023" s="89" t="s">
        <v>6314</v>
      </c>
      <c r="T3023" s="89" t="s">
        <v>6314</v>
      </c>
      <c r="U3023" s="90" t="str">
        <f t="shared" si="670"/>
        <v>ok</v>
      </c>
      <c r="V3023" s="63" t="str">
        <f>INDEX(resources!F:F,MATCH(B3023,resources!B:B,0))</f>
        <v>special</v>
      </c>
      <c r="W3023" s="110">
        <f t="shared" si="671"/>
        <v>0</v>
      </c>
      <c r="X3023" s="110">
        <f t="shared" si="672"/>
        <v>0</v>
      </c>
      <c r="Y3023" s="110" t="str">
        <f t="shared" si="673"/>
        <v>transfer_sale_raonly_na_CONFIDENTIAL</v>
      </c>
      <c r="Z3023" s="110">
        <f>IF(COUNTIFS($Y$2:Y3023,Y3023)=1,1,0)</f>
        <v>0</v>
      </c>
      <c r="AA3023" s="110">
        <f>SUM($Z$2:Z3023)*Z3023</f>
        <v>0</v>
      </c>
      <c r="AB3023" s="110">
        <f>COUNTIFS(resources!B:B,B3023)</f>
        <v>1</v>
      </c>
      <c r="AC3023" s="110">
        <f t="shared" si="674"/>
        <v>1</v>
      </c>
      <c r="AD3023" s="110">
        <f t="shared" si="675"/>
        <v>1</v>
      </c>
      <c r="AE3023" s="110">
        <f t="shared" si="676"/>
        <v>0</v>
      </c>
      <c r="AF3023" s="110">
        <f t="shared" si="677"/>
        <v>1</v>
      </c>
      <c r="AG3023" s="110">
        <f t="shared" si="678"/>
        <v>0</v>
      </c>
      <c r="AH3023" s="110">
        <f t="shared" si="679"/>
        <v>0</v>
      </c>
      <c r="AI3023" s="110">
        <f t="shared" si="680"/>
        <v>1</v>
      </c>
      <c r="AJ3023" s="100">
        <f>ROW()</f>
        <v>3023</v>
      </c>
      <c r="AK3023" s="100" t="e">
        <f>INDEX('BadRows RECART'!$C$2:$C$1207,MATCH(monthly_gwh_mw!AJ3023,'BadRows RECART'!$D$2:$D$1207,0))</f>
        <v>#N/A</v>
      </c>
    </row>
    <row r="3024" spans="1:37" ht="20">
      <c r="A3024" s="106" t="s">
        <v>3907</v>
      </c>
      <c r="B3024" s="106" t="s">
        <v>440</v>
      </c>
      <c r="C3024" s="106" t="s">
        <v>6313</v>
      </c>
      <c r="D3024" s="168">
        <v>2020</v>
      </c>
      <c r="E3024" s="168">
        <v>7</v>
      </c>
      <c r="F3024" s="169">
        <v>0</v>
      </c>
      <c r="G3024" s="212" t="s">
        <v>6314</v>
      </c>
      <c r="H3024" s="212" t="s">
        <v>6314</v>
      </c>
      <c r="I3024" s="106" t="s">
        <v>556</v>
      </c>
      <c r="K3024" s="83" t="s">
        <v>6314</v>
      </c>
      <c r="L3024" s="83" t="s">
        <v>6314</v>
      </c>
      <c r="M3024" s="45" t="str">
        <f>IF(
ISNA(INDEX(resources!E:E,MATCH(B3024,resources!B:B,0))),"fillme",
INDEX(resources!E:E,MATCH(B3024,resources!B:B,0)))</f>
        <v>transfer_sale</v>
      </c>
      <c r="N3024" s="45">
        <v>1</v>
      </c>
      <c r="O3024" s="83" t="str">
        <f>IFERROR(INDEX(resources!K:K,MATCH(B3024,resources!B:B,0)),"fillme")</f>
        <v>unknown</v>
      </c>
      <c r="P3024" s="89" t="str">
        <f t="shared" si="668"/>
        <v>unknown_2020_7</v>
      </c>
      <c r="Q3024" s="87">
        <f>INDEX(elcc!G:G,MATCH(P3024,elcc!D:D,0))</f>
        <v>0</v>
      </c>
      <c r="R3024" s="89">
        <f t="shared" si="669"/>
        <v>1</v>
      </c>
      <c r="S3024" s="89" t="s">
        <v>6314</v>
      </c>
      <c r="T3024" s="89" t="s">
        <v>6314</v>
      </c>
      <c r="U3024" s="90" t="str">
        <f t="shared" si="670"/>
        <v>ok</v>
      </c>
      <c r="V3024" s="63" t="str">
        <f>INDEX(resources!F:F,MATCH(B3024,resources!B:B,0))</f>
        <v>special</v>
      </c>
      <c r="W3024" s="110">
        <f t="shared" si="671"/>
        <v>0</v>
      </c>
      <c r="X3024" s="110">
        <f t="shared" si="672"/>
        <v>0</v>
      </c>
      <c r="Y3024" s="110" t="str">
        <f t="shared" si="673"/>
        <v>transfer_sale_raonly_na_CONFIDENTIAL</v>
      </c>
      <c r="Z3024" s="110">
        <f>IF(COUNTIFS($Y$2:Y3024,Y3024)=1,1,0)</f>
        <v>0</v>
      </c>
      <c r="AA3024" s="110">
        <f>SUM($Z$2:Z3024)*Z3024</f>
        <v>0</v>
      </c>
      <c r="AB3024" s="110">
        <f>COUNTIFS(resources!B:B,B3024)</f>
        <v>1</v>
      </c>
      <c r="AC3024" s="110">
        <f t="shared" si="674"/>
        <v>1</v>
      </c>
      <c r="AD3024" s="110">
        <f t="shared" si="675"/>
        <v>1</v>
      </c>
      <c r="AE3024" s="110">
        <f t="shared" si="676"/>
        <v>0</v>
      </c>
      <c r="AF3024" s="110">
        <f t="shared" si="677"/>
        <v>1</v>
      </c>
      <c r="AG3024" s="110">
        <f t="shared" si="678"/>
        <v>0</v>
      </c>
      <c r="AH3024" s="110">
        <f t="shared" si="679"/>
        <v>0</v>
      </c>
      <c r="AI3024" s="110">
        <f t="shared" si="680"/>
        <v>1</v>
      </c>
      <c r="AJ3024" s="100">
        <f>ROW()</f>
        <v>3024</v>
      </c>
      <c r="AK3024" s="100" t="e">
        <f>INDEX('BadRows RECART'!$C$2:$C$1207,MATCH(monthly_gwh_mw!AJ3024,'BadRows RECART'!$D$2:$D$1207,0))</f>
        <v>#N/A</v>
      </c>
    </row>
    <row r="3025" spans="1:37" ht="20">
      <c r="A3025" s="106" t="s">
        <v>3907</v>
      </c>
      <c r="B3025" s="106" t="s">
        <v>440</v>
      </c>
      <c r="C3025" s="106" t="s">
        <v>6313</v>
      </c>
      <c r="D3025" s="168">
        <v>2020</v>
      </c>
      <c r="E3025" s="168">
        <v>7</v>
      </c>
      <c r="F3025" s="169">
        <v>0</v>
      </c>
      <c r="G3025" s="212" t="s">
        <v>6314</v>
      </c>
      <c r="H3025" s="212" t="s">
        <v>6314</v>
      </c>
      <c r="I3025" s="106" t="s">
        <v>556</v>
      </c>
      <c r="K3025" s="83" t="s">
        <v>6314</v>
      </c>
      <c r="L3025" s="83" t="s">
        <v>6314</v>
      </c>
      <c r="M3025" s="45" t="str">
        <f>IF(
ISNA(INDEX(resources!E:E,MATCH(B3025,resources!B:B,0))),"fillme",
INDEX(resources!E:E,MATCH(B3025,resources!B:B,0)))</f>
        <v>transfer_sale</v>
      </c>
      <c r="N3025" s="45">
        <v>1</v>
      </c>
      <c r="O3025" s="83" t="str">
        <f>IFERROR(INDEX(resources!K:K,MATCH(B3025,resources!B:B,0)),"fillme")</f>
        <v>unknown</v>
      </c>
      <c r="P3025" s="89" t="str">
        <f t="shared" si="668"/>
        <v>unknown_2020_7</v>
      </c>
      <c r="Q3025" s="87">
        <f>INDEX(elcc!G:G,MATCH(P3025,elcc!D:D,0))</f>
        <v>0</v>
      </c>
      <c r="R3025" s="89">
        <f t="shared" si="669"/>
        <v>1</v>
      </c>
      <c r="S3025" s="89" t="s">
        <v>6314</v>
      </c>
      <c r="T3025" s="89" t="s">
        <v>6314</v>
      </c>
      <c r="U3025" s="90" t="str">
        <f t="shared" si="670"/>
        <v>ok</v>
      </c>
      <c r="V3025" s="63" t="str">
        <f>INDEX(resources!F:F,MATCH(B3025,resources!B:B,0))</f>
        <v>special</v>
      </c>
      <c r="W3025" s="110">
        <f t="shared" si="671"/>
        <v>0</v>
      </c>
      <c r="X3025" s="110">
        <f t="shared" si="672"/>
        <v>0</v>
      </c>
      <c r="Y3025" s="110" t="str">
        <f t="shared" si="673"/>
        <v>transfer_sale_raonly_na_CONFIDENTIAL</v>
      </c>
      <c r="Z3025" s="110">
        <f>IF(COUNTIFS($Y$2:Y3025,Y3025)=1,1,0)</f>
        <v>0</v>
      </c>
      <c r="AA3025" s="110">
        <f>SUM($Z$2:Z3025)*Z3025</f>
        <v>0</v>
      </c>
      <c r="AB3025" s="110">
        <f>COUNTIFS(resources!B:B,B3025)</f>
        <v>1</v>
      </c>
      <c r="AC3025" s="110">
        <f t="shared" si="674"/>
        <v>1</v>
      </c>
      <c r="AD3025" s="110">
        <f t="shared" si="675"/>
        <v>1</v>
      </c>
      <c r="AE3025" s="110">
        <f t="shared" si="676"/>
        <v>0</v>
      </c>
      <c r="AF3025" s="110">
        <f t="shared" si="677"/>
        <v>1</v>
      </c>
      <c r="AG3025" s="110">
        <f t="shared" si="678"/>
        <v>0</v>
      </c>
      <c r="AH3025" s="110">
        <f t="shared" si="679"/>
        <v>0</v>
      </c>
      <c r="AI3025" s="110">
        <f t="shared" si="680"/>
        <v>1</v>
      </c>
      <c r="AJ3025" s="100">
        <f>ROW()</f>
        <v>3025</v>
      </c>
      <c r="AK3025" s="100" t="e">
        <f>INDEX('BadRows RECART'!$C$2:$C$1207,MATCH(monthly_gwh_mw!AJ3025,'BadRows RECART'!$D$2:$D$1207,0))</f>
        <v>#N/A</v>
      </c>
    </row>
    <row r="3026" spans="1:37" ht="20">
      <c r="A3026" s="106" t="s">
        <v>3907</v>
      </c>
      <c r="B3026" s="106" t="s">
        <v>440</v>
      </c>
      <c r="C3026" s="106" t="s">
        <v>6313</v>
      </c>
      <c r="D3026" s="168">
        <v>2020</v>
      </c>
      <c r="E3026" s="168">
        <v>7</v>
      </c>
      <c r="F3026" s="169">
        <v>0</v>
      </c>
      <c r="G3026" s="212" t="s">
        <v>6314</v>
      </c>
      <c r="H3026" s="212" t="s">
        <v>6314</v>
      </c>
      <c r="I3026" s="106" t="s">
        <v>556</v>
      </c>
      <c r="K3026" s="83" t="s">
        <v>6314</v>
      </c>
      <c r="L3026" s="83" t="s">
        <v>6314</v>
      </c>
      <c r="M3026" s="45" t="str">
        <f>IF(
ISNA(INDEX(resources!E:E,MATCH(B3026,resources!B:B,0))),"fillme",
INDEX(resources!E:E,MATCH(B3026,resources!B:B,0)))</f>
        <v>transfer_sale</v>
      </c>
      <c r="N3026" s="45">
        <v>1</v>
      </c>
      <c r="O3026" s="83" t="str">
        <f>IFERROR(INDEX(resources!K:K,MATCH(B3026,resources!B:B,0)),"fillme")</f>
        <v>unknown</v>
      </c>
      <c r="P3026" s="89" t="str">
        <f t="shared" si="668"/>
        <v>unknown_2020_7</v>
      </c>
      <c r="Q3026" s="87">
        <f>INDEX(elcc!G:G,MATCH(P3026,elcc!D:D,0))</f>
        <v>0</v>
      </c>
      <c r="R3026" s="89">
        <f t="shared" si="669"/>
        <v>1</v>
      </c>
      <c r="S3026" s="89" t="s">
        <v>6314</v>
      </c>
      <c r="T3026" s="89" t="s">
        <v>6314</v>
      </c>
      <c r="U3026" s="90" t="str">
        <f t="shared" si="670"/>
        <v>ok</v>
      </c>
      <c r="V3026" s="63" t="str">
        <f>INDEX(resources!F:F,MATCH(B3026,resources!B:B,0))</f>
        <v>special</v>
      </c>
      <c r="W3026" s="110">
        <f t="shared" si="671"/>
        <v>0</v>
      </c>
      <c r="X3026" s="110">
        <f t="shared" si="672"/>
        <v>0</v>
      </c>
      <c r="Y3026" s="110" t="str">
        <f t="shared" si="673"/>
        <v>transfer_sale_raonly_na_CONFIDENTIAL</v>
      </c>
      <c r="Z3026" s="110">
        <f>IF(COUNTIFS($Y$2:Y3026,Y3026)=1,1,0)</f>
        <v>0</v>
      </c>
      <c r="AA3026" s="110">
        <f>SUM($Z$2:Z3026)*Z3026</f>
        <v>0</v>
      </c>
      <c r="AB3026" s="110">
        <f>COUNTIFS(resources!B:B,B3026)</f>
        <v>1</v>
      </c>
      <c r="AC3026" s="110">
        <f t="shared" si="674"/>
        <v>1</v>
      </c>
      <c r="AD3026" s="110">
        <f t="shared" si="675"/>
        <v>1</v>
      </c>
      <c r="AE3026" s="110">
        <f t="shared" si="676"/>
        <v>0</v>
      </c>
      <c r="AF3026" s="110">
        <f t="shared" si="677"/>
        <v>1</v>
      </c>
      <c r="AG3026" s="110">
        <f t="shared" si="678"/>
        <v>0</v>
      </c>
      <c r="AH3026" s="110">
        <f t="shared" si="679"/>
        <v>0</v>
      </c>
      <c r="AI3026" s="110">
        <f t="shared" si="680"/>
        <v>1</v>
      </c>
      <c r="AJ3026" s="100">
        <f>ROW()</f>
        <v>3026</v>
      </c>
      <c r="AK3026" s="100" t="e">
        <f>INDEX('BadRows RECART'!$C$2:$C$1207,MATCH(monthly_gwh_mw!AJ3026,'BadRows RECART'!$D$2:$D$1207,0))</f>
        <v>#N/A</v>
      </c>
    </row>
    <row r="3027" spans="1:37" ht="20">
      <c r="A3027" s="106" t="s">
        <v>3907</v>
      </c>
      <c r="B3027" s="106" t="s">
        <v>440</v>
      </c>
      <c r="C3027" s="106" t="s">
        <v>6313</v>
      </c>
      <c r="D3027" s="168">
        <v>2020</v>
      </c>
      <c r="E3027" s="168">
        <v>7</v>
      </c>
      <c r="F3027" s="169">
        <v>0</v>
      </c>
      <c r="G3027" s="212" t="s">
        <v>6314</v>
      </c>
      <c r="H3027" s="212" t="s">
        <v>6314</v>
      </c>
      <c r="I3027" s="106" t="s">
        <v>556</v>
      </c>
      <c r="K3027" s="83" t="s">
        <v>6314</v>
      </c>
      <c r="L3027" s="83" t="s">
        <v>6314</v>
      </c>
      <c r="M3027" s="45" t="str">
        <f>IF(
ISNA(INDEX(resources!E:E,MATCH(B3027,resources!B:B,0))),"fillme",
INDEX(resources!E:E,MATCH(B3027,resources!B:B,0)))</f>
        <v>transfer_sale</v>
      </c>
      <c r="N3027" s="45">
        <v>1</v>
      </c>
      <c r="O3027" s="83" t="str">
        <f>IFERROR(INDEX(resources!K:K,MATCH(B3027,resources!B:B,0)),"fillme")</f>
        <v>unknown</v>
      </c>
      <c r="P3027" s="89" t="str">
        <f t="shared" si="668"/>
        <v>unknown_2020_7</v>
      </c>
      <c r="Q3027" s="87">
        <f>INDEX(elcc!G:G,MATCH(P3027,elcc!D:D,0))</f>
        <v>0</v>
      </c>
      <c r="R3027" s="89">
        <f t="shared" si="669"/>
        <v>1</v>
      </c>
      <c r="S3027" s="89" t="s">
        <v>6314</v>
      </c>
      <c r="T3027" s="89" t="s">
        <v>6314</v>
      </c>
      <c r="U3027" s="90" t="str">
        <f t="shared" si="670"/>
        <v>ok</v>
      </c>
      <c r="V3027" s="63" t="str">
        <f>INDEX(resources!F:F,MATCH(B3027,resources!B:B,0))</f>
        <v>special</v>
      </c>
      <c r="W3027" s="110">
        <f t="shared" si="671"/>
        <v>0</v>
      </c>
      <c r="X3027" s="110">
        <f t="shared" si="672"/>
        <v>0</v>
      </c>
      <c r="Y3027" s="110" t="str">
        <f t="shared" si="673"/>
        <v>transfer_sale_raonly_na_CONFIDENTIAL</v>
      </c>
      <c r="Z3027" s="110">
        <f>IF(COUNTIFS($Y$2:Y3027,Y3027)=1,1,0)</f>
        <v>0</v>
      </c>
      <c r="AA3027" s="110">
        <f>SUM($Z$2:Z3027)*Z3027</f>
        <v>0</v>
      </c>
      <c r="AB3027" s="110">
        <f>COUNTIFS(resources!B:B,B3027)</f>
        <v>1</v>
      </c>
      <c r="AC3027" s="110">
        <f t="shared" si="674"/>
        <v>1</v>
      </c>
      <c r="AD3027" s="110">
        <f t="shared" si="675"/>
        <v>1</v>
      </c>
      <c r="AE3027" s="110">
        <f t="shared" si="676"/>
        <v>0</v>
      </c>
      <c r="AF3027" s="110">
        <f t="shared" si="677"/>
        <v>1</v>
      </c>
      <c r="AG3027" s="110">
        <f t="shared" si="678"/>
        <v>0</v>
      </c>
      <c r="AH3027" s="110">
        <f t="shared" si="679"/>
        <v>0</v>
      </c>
      <c r="AI3027" s="110">
        <f t="shared" si="680"/>
        <v>1</v>
      </c>
      <c r="AJ3027" s="100">
        <f>ROW()</f>
        <v>3027</v>
      </c>
      <c r="AK3027" s="100" t="e">
        <f>INDEX('BadRows RECART'!$C$2:$C$1207,MATCH(monthly_gwh_mw!AJ3027,'BadRows RECART'!$D$2:$D$1207,0))</f>
        <v>#N/A</v>
      </c>
    </row>
    <row r="3028" spans="1:37" ht="20">
      <c r="A3028" s="106" t="s">
        <v>3907</v>
      </c>
      <c r="B3028" s="106" t="s">
        <v>440</v>
      </c>
      <c r="C3028" s="106" t="s">
        <v>6313</v>
      </c>
      <c r="D3028" s="168">
        <v>2020</v>
      </c>
      <c r="E3028" s="168">
        <v>8</v>
      </c>
      <c r="F3028" s="169">
        <v>0</v>
      </c>
      <c r="G3028" s="212" t="s">
        <v>6314</v>
      </c>
      <c r="H3028" s="212" t="s">
        <v>6314</v>
      </c>
      <c r="I3028" s="106" t="s">
        <v>556</v>
      </c>
      <c r="K3028" s="83" t="s">
        <v>6314</v>
      </c>
      <c r="L3028" s="83" t="s">
        <v>6314</v>
      </c>
      <c r="M3028" s="45" t="str">
        <f>IF(
ISNA(INDEX(resources!E:E,MATCH(B3028,resources!B:B,0))),"fillme",
INDEX(resources!E:E,MATCH(B3028,resources!B:B,0)))</f>
        <v>transfer_sale</v>
      </c>
      <c r="N3028" s="45">
        <v>1</v>
      </c>
      <c r="O3028" s="83" t="str">
        <f>IFERROR(INDEX(resources!K:K,MATCH(B3028,resources!B:B,0)),"fillme")</f>
        <v>unknown</v>
      </c>
      <c r="P3028" s="89" t="str">
        <f t="shared" si="668"/>
        <v>unknown_2020_8</v>
      </c>
      <c r="Q3028" s="87">
        <f>INDEX(elcc!G:G,MATCH(P3028,elcc!D:D,0))</f>
        <v>0</v>
      </c>
      <c r="R3028" s="89">
        <f t="shared" si="669"/>
        <v>1</v>
      </c>
      <c r="S3028" s="89" t="s">
        <v>6314</v>
      </c>
      <c r="T3028" s="89" t="s">
        <v>6314</v>
      </c>
      <c r="U3028" s="90" t="str">
        <f t="shared" si="670"/>
        <v>ok</v>
      </c>
      <c r="V3028" s="63" t="str">
        <f>INDEX(resources!F:F,MATCH(B3028,resources!B:B,0))</f>
        <v>special</v>
      </c>
      <c r="W3028" s="110">
        <f t="shared" si="671"/>
        <v>0</v>
      </c>
      <c r="X3028" s="110">
        <f t="shared" si="672"/>
        <v>0</v>
      </c>
      <c r="Y3028" s="110" t="str">
        <f t="shared" si="673"/>
        <v>transfer_sale_raonly_na_CONFIDENTIAL</v>
      </c>
      <c r="Z3028" s="110">
        <f>IF(COUNTIFS($Y$2:Y3028,Y3028)=1,1,0)</f>
        <v>0</v>
      </c>
      <c r="AA3028" s="110">
        <f>SUM($Z$2:Z3028)*Z3028</f>
        <v>0</v>
      </c>
      <c r="AB3028" s="110">
        <f>COUNTIFS(resources!B:B,B3028)</f>
        <v>1</v>
      </c>
      <c r="AC3028" s="110">
        <f t="shared" si="674"/>
        <v>1</v>
      </c>
      <c r="AD3028" s="110">
        <f t="shared" si="675"/>
        <v>1</v>
      </c>
      <c r="AE3028" s="110">
        <f t="shared" si="676"/>
        <v>0</v>
      </c>
      <c r="AF3028" s="110">
        <f t="shared" si="677"/>
        <v>1</v>
      </c>
      <c r="AG3028" s="110">
        <f t="shared" si="678"/>
        <v>0</v>
      </c>
      <c r="AH3028" s="110">
        <f t="shared" si="679"/>
        <v>0</v>
      </c>
      <c r="AI3028" s="110">
        <f t="shared" si="680"/>
        <v>1</v>
      </c>
      <c r="AJ3028" s="100">
        <f>ROW()</f>
        <v>3028</v>
      </c>
      <c r="AK3028" s="100" t="e">
        <f>INDEX('BadRows RECART'!$C$2:$C$1207,MATCH(monthly_gwh_mw!AJ3028,'BadRows RECART'!$D$2:$D$1207,0))</f>
        <v>#N/A</v>
      </c>
    </row>
    <row r="3029" spans="1:37" ht="20">
      <c r="A3029" s="106" t="s">
        <v>3907</v>
      </c>
      <c r="B3029" s="106" t="s">
        <v>440</v>
      </c>
      <c r="C3029" s="106" t="s">
        <v>6313</v>
      </c>
      <c r="D3029" s="168">
        <v>2020</v>
      </c>
      <c r="E3029" s="168">
        <v>8</v>
      </c>
      <c r="F3029" s="169">
        <v>0</v>
      </c>
      <c r="G3029" s="212" t="s">
        <v>6314</v>
      </c>
      <c r="H3029" s="212" t="s">
        <v>6314</v>
      </c>
      <c r="I3029" s="106" t="s">
        <v>556</v>
      </c>
      <c r="K3029" s="83" t="s">
        <v>6314</v>
      </c>
      <c r="L3029" s="83" t="s">
        <v>6314</v>
      </c>
      <c r="M3029" s="45" t="str">
        <f>IF(
ISNA(INDEX(resources!E:E,MATCH(B3029,resources!B:B,0))),"fillme",
INDEX(resources!E:E,MATCH(B3029,resources!B:B,0)))</f>
        <v>transfer_sale</v>
      </c>
      <c r="N3029" s="45">
        <v>1</v>
      </c>
      <c r="O3029" s="83" t="str">
        <f>IFERROR(INDEX(resources!K:K,MATCH(B3029,resources!B:B,0)),"fillme")</f>
        <v>unknown</v>
      </c>
      <c r="P3029" s="89" t="str">
        <f t="shared" si="668"/>
        <v>unknown_2020_8</v>
      </c>
      <c r="Q3029" s="87">
        <f>INDEX(elcc!G:G,MATCH(P3029,elcc!D:D,0))</f>
        <v>0</v>
      </c>
      <c r="R3029" s="89">
        <f t="shared" si="669"/>
        <v>1</v>
      </c>
      <c r="S3029" s="89" t="s">
        <v>6314</v>
      </c>
      <c r="T3029" s="89" t="s">
        <v>6314</v>
      </c>
      <c r="U3029" s="90" t="str">
        <f t="shared" si="670"/>
        <v>ok</v>
      </c>
      <c r="V3029" s="63" t="str">
        <f>INDEX(resources!F:F,MATCH(B3029,resources!B:B,0))</f>
        <v>special</v>
      </c>
      <c r="W3029" s="110">
        <f t="shared" si="671"/>
        <v>0</v>
      </c>
      <c r="X3029" s="110">
        <f t="shared" si="672"/>
        <v>0</v>
      </c>
      <c r="Y3029" s="110" t="str">
        <f t="shared" si="673"/>
        <v>transfer_sale_raonly_na_CONFIDENTIAL</v>
      </c>
      <c r="Z3029" s="110">
        <f>IF(COUNTIFS($Y$2:Y3029,Y3029)=1,1,0)</f>
        <v>0</v>
      </c>
      <c r="AA3029" s="110">
        <f>SUM($Z$2:Z3029)*Z3029</f>
        <v>0</v>
      </c>
      <c r="AB3029" s="110">
        <f>COUNTIFS(resources!B:B,B3029)</f>
        <v>1</v>
      </c>
      <c r="AC3029" s="110">
        <f t="shared" si="674"/>
        <v>1</v>
      </c>
      <c r="AD3029" s="110">
        <f t="shared" si="675"/>
        <v>1</v>
      </c>
      <c r="AE3029" s="110">
        <f t="shared" si="676"/>
        <v>0</v>
      </c>
      <c r="AF3029" s="110">
        <f t="shared" si="677"/>
        <v>1</v>
      </c>
      <c r="AG3029" s="110">
        <f t="shared" si="678"/>
        <v>0</v>
      </c>
      <c r="AH3029" s="110">
        <f t="shared" si="679"/>
        <v>0</v>
      </c>
      <c r="AI3029" s="110">
        <f t="shared" si="680"/>
        <v>1</v>
      </c>
      <c r="AJ3029" s="100">
        <f>ROW()</f>
        <v>3029</v>
      </c>
      <c r="AK3029" s="100" t="e">
        <f>INDEX('BadRows RECART'!$C$2:$C$1207,MATCH(monthly_gwh_mw!AJ3029,'BadRows RECART'!$D$2:$D$1207,0))</f>
        <v>#N/A</v>
      </c>
    </row>
    <row r="3030" spans="1:37" ht="20">
      <c r="A3030" s="106" t="s">
        <v>3907</v>
      </c>
      <c r="B3030" s="106" t="s">
        <v>440</v>
      </c>
      <c r="C3030" s="106" t="s">
        <v>6313</v>
      </c>
      <c r="D3030" s="168">
        <v>2020</v>
      </c>
      <c r="E3030" s="168">
        <v>8</v>
      </c>
      <c r="F3030" s="169">
        <v>0</v>
      </c>
      <c r="G3030" s="212" t="s">
        <v>6314</v>
      </c>
      <c r="H3030" s="212" t="s">
        <v>6314</v>
      </c>
      <c r="I3030" s="106" t="s">
        <v>556</v>
      </c>
      <c r="K3030" s="83" t="s">
        <v>6314</v>
      </c>
      <c r="L3030" s="83" t="s">
        <v>6314</v>
      </c>
      <c r="M3030" s="45" t="str">
        <f>IF(
ISNA(INDEX(resources!E:E,MATCH(B3030,resources!B:B,0))),"fillme",
INDEX(resources!E:E,MATCH(B3030,resources!B:B,0)))</f>
        <v>transfer_sale</v>
      </c>
      <c r="N3030" s="45">
        <v>1</v>
      </c>
      <c r="O3030" s="83" t="str">
        <f>IFERROR(INDEX(resources!K:K,MATCH(B3030,resources!B:B,0)),"fillme")</f>
        <v>unknown</v>
      </c>
      <c r="P3030" s="89" t="str">
        <f t="shared" si="668"/>
        <v>unknown_2020_8</v>
      </c>
      <c r="Q3030" s="87">
        <f>INDEX(elcc!G:G,MATCH(P3030,elcc!D:D,0))</f>
        <v>0</v>
      </c>
      <c r="R3030" s="89">
        <f t="shared" si="669"/>
        <v>1</v>
      </c>
      <c r="S3030" s="89" t="s">
        <v>6314</v>
      </c>
      <c r="T3030" s="89" t="s">
        <v>6314</v>
      </c>
      <c r="U3030" s="90" t="str">
        <f t="shared" si="670"/>
        <v>ok</v>
      </c>
      <c r="V3030" s="63" t="str">
        <f>INDEX(resources!F:F,MATCH(B3030,resources!B:B,0))</f>
        <v>special</v>
      </c>
      <c r="W3030" s="110">
        <f t="shared" si="671"/>
        <v>0</v>
      </c>
      <c r="X3030" s="110">
        <f t="shared" si="672"/>
        <v>0</v>
      </c>
      <c r="Y3030" s="110" t="str">
        <f t="shared" si="673"/>
        <v>transfer_sale_raonly_na_CONFIDENTIAL</v>
      </c>
      <c r="Z3030" s="110">
        <f>IF(COUNTIFS($Y$2:Y3030,Y3030)=1,1,0)</f>
        <v>0</v>
      </c>
      <c r="AA3030" s="110">
        <f>SUM($Z$2:Z3030)*Z3030</f>
        <v>0</v>
      </c>
      <c r="AB3030" s="110">
        <f>COUNTIFS(resources!B:B,B3030)</f>
        <v>1</v>
      </c>
      <c r="AC3030" s="110">
        <f t="shared" si="674"/>
        <v>1</v>
      </c>
      <c r="AD3030" s="110">
        <f t="shared" si="675"/>
        <v>1</v>
      </c>
      <c r="AE3030" s="110">
        <f t="shared" si="676"/>
        <v>0</v>
      </c>
      <c r="AF3030" s="110">
        <f t="shared" si="677"/>
        <v>1</v>
      </c>
      <c r="AG3030" s="110">
        <f t="shared" si="678"/>
        <v>0</v>
      </c>
      <c r="AH3030" s="110">
        <f t="shared" si="679"/>
        <v>0</v>
      </c>
      <c r="AI3030" s="110">
        <f t="shared" si="680"/>
        <v>1</v>
      </c>
      <c r="AJ3030" s="100">
        <f>ROW()</f>
        <v>3030</v>
      </c>
      <c r="AK3030" s="100" t="e">
        <f>INDEX('BadRows RECART'!$C$2:$C$1207,MATCH(monthly_gwh_mw!AJ3030,'BadRows RECART'!$D$2:$D$1207,0))</f>
        <v>#N/A</v>
      </c>
    </row>
    <row r="3031" spans="1:37" ht="20">
      <c r="A3031" s="106" t="s">
        <v>3907</v>
      </c>
      <c r="B3031" s="106" t="s">
        <v>437</v>
      </c>
      <c r="C3031" s="106" t="s">
        <v>6313</v>
      </c>
      <c r="D3031" s="168">
        <v>2020</v>
      </c>
      <c r="E3031" s="168">
        <v>9</v>
      </c>
      <c r="F3031" s="169">
        <v>0</v>
      </c>
      <c r="G3031" s="212" t="s">
        <v>6314</v>
      </c>
      <c r="H3031" s="212" t="s">
        <v>6314</v>
      </c>
      <c r="I3031" s="106" t="s">
        <v>556</v>
      </c>
      <c r="K3031" s="83" t="s">
        <v>6314</v>
      </c>
      <c r="L3031" s="83" t="s">
        <v>6314</v>
      </c>
      <c r="M3031" s="45" t="str">
        <f>IF(
ISNA(INDEX(resources!E:E,MATCH(B3031,resources!B:B,0))),"fillme",
INDEX(resources!E:E,MATCH(B3031,resources!B:B,0)))</f>
        <v>transfer_purchase</v>
      </c>
      <c r="N3031" s="45">
        <v>1</v>
      </c>
      <c r="O3031" s="83" t="str">
        <f>IFERROR(INDEX(resources!K:K,MATCH(B3031,resources!B:B,0)),"fillme")</f>
        <v>unknown</v>
      </c>
      <c r="P3031" s="89" t="str">
        <f t="shared" si="668"/>
        <v>unknown_2020_9</v>
      </c>
      <c r="Q3031" s="87">
        <f>INDEX(elcc!G:G,MATCH(P3031,elcc!D:D,0))</f>
        <v>0</v>
      </c>
      <c r="R3031" s="89">
        <f t="shared" si="669"/>
        <v>1</v>
      </c>
      <c r="S3031" s="89" t="s">
        <v>6314</v>
      </c>
      <c r="T3031" s="89" t="s">
        <v>6314</v>
      </c>
      <c r="U3031" s="90" t="str">
        <f t="shared" si="670"/>
        <v>ok</v>
      </c>
      <c r="V3031" s="63" t="str">
        <f>INDEX(resources!F:F,MATCH(B3031,resources!B:B,0))</f>
        <v>special</v>
      </c>
      <c r="W3031" s="110">
        <f t="shared" si="671"/>
        <v>0</v>
      </c>
      <c r="X3031" s="110">
        <f t="shared" si="672"/>
        <v>0</v>
      </c>
      <c r="Y3031" s="110" t="str">
        <f t="shared" si="673"/>
        <v>transfer_purchase_raonly_na_CONFIDENTIAL</v>
      </c>
      <c r="Z3031" s="110">
        <f>IF(COUNTIFS($Y$2:Y3031,Y3031)=1,1,0)</f>
        <v>0</v>
      </c>
      <c r="AA3031" s="110">
        <f>SUM($Z$2:Z3031)*Z3031</f>
        <v>0</v>
      </c>
      <c r="AB3031" s="110">
        <f>COUNTIFS(resources!B:B,B3031)</f>
        <v>1</v>
      </c>
      <c r="AC3031" s="110">
        <f t="shared" si="674"/>
        <v>1</v>
      </c>
      <c r="AD3031" s="110">
        <f t="shared" si="675"/>
        <v>1</v>
      </c>
      <c r="AE3031" s="110">
        <f t="shared" si="676"/>
        <v>0</v>
      </c>
      <c r="AF3031" s="110">
        <f t="shared" si="677"/>
        <v>1</v>
      </c>
      <c r="AG3031" s="110">
        <f t="shared" si="678"/>
        <v>0</v>
      </c>
      <c r="AH3031" s="110">
        <f t="shared" si="679"/>
        <v>0</v>
      </c>
      <c r="AI3031" s="110">
        <f t="shared" si="680"/>
        <v>1</v>
      </c>
      <c r="AJ3031" s="100">
        <f>ROW()</f>
        <v>3031</v>
      </c>
      <c r="AK3031" s="100" t="e">
        <f>INDEX('BadRows RECART'!$C$2:$C$1207,MATCH(monthly_gwh_mw!AJ3031,'BadRows RECART'!$D$2:$D$1207,0))</f>
        <v>#N/A</v>
      </c>
    </row>
    <row r="3032" spans="1:37" ht="20">
      <c r="A3032" s="106" t="s">
        <v>3907</v>
      </c>
      <c r="B3032" s="106" t="s">
        <v>440</v>
      </c>
      <c r="C3032" s="106" t="s">
        <v>6313</v>
      </c>
      <c r="D3032" s="168">
        <v>2020</v>
      </c>
      <c r="E3032" s="168">
        <v>8</v>
      </c>
      <c r="F3032" s="169">
        <v>0</v>
      </c>
      <c r="G3032" s="212" t="s">
        <v>6314</v>
      </c>
      <c r="H3032" s="212" t="s">
        <v>6314</v>
      </c>
      <c r="I3032" s="106" t="s">
        <v>556</v>
      </c>
      <c r="K3032" s="83" t="s">
        <v>6314</v>
      </c>
      <c r="L3032" s="83" t="s">
        <v>6314</v>
      </c>
      <c r="M3032" s="45" t="str">
        <f>IF(
ISNA(INDEX(resources!E:E,MATCH(B3032,resources!B:B,0))),"fillme",
INDEX(resources!E:E,MATCH(B3032,resources!B:B,0)))</f>
        <v>transfer_sale</v>
      </c>
      <c r="N3032" s="45">
        <v>1</v>
      </c>
      <c r="O3032" s="83" t="str">
        <f>IFERROR(INDEX(resources!K:K,MATCH(B3032,resources!B:B,0)),"fillme")</f>
        <v>unknown</v>
      </c>
      <c r="P3032" s="89" t="str">
        <f t="shared" si="668"/>
        <v>unknown_2020_8</v>
      </c>
      <c r="Q3032" s="87">
        <f>INDEX(elcc!G:G,MATCH(P3032,elcc!D:D,0))</f>
        <v>0</v>
      </c>
      <c r="R3032" s="89">
        <f t="shared" si="669"/>
        <v>1</v>
      </c>
      <c r="S3032" s="89" t="s">
        <v>6314</v>
      </c>
      <c r="T3032" s="89" t="s">
        <v>6314</v>
      </c>
      <c r="U3032" s="90" t="str">
        <f t="shared" si="670"/>
        <v>ok</v>
      </c>
      <c r="V3032" s="63" t="str">
        <f>INDEX(resources!F:F,MATCH(B3032,resources!B:B,0))</f>
        <v>special</v>
      </c>
      <c r="W3032" s="110">
        <f t="shared" si="671"/>
        <v>0</v>
      </c>
      <c r="X3032" s="110">
        <f t="shared" si="672"/>
        <v>0</v>
      </c>
      <c r="Y3032" s="110" t="str">
        <f t="shared" si="673"/>
        <v>transfer_sale_raonly_na_CONFIDENTIAL</v>
      </c>
      <c r="Z3032" s="110">
        <f>IF(COUNTIFS($Y$2:Y3032,Y3032)=1,1,0)</f>
        <v>0</v>
      </c>
      <c r="AA3032" s="110">
        <f>SUM($Z$2:Z3032)*Z3032</f>
        <v>0</v>
      </c>
      <c r="AB3032" s="110">
        <f>COUNTIFS(resources!B:B,B3032)</f>
        <v>1</v>
      </c>
      <c r="AC3032" s="110">
        <f t="shared" si="674"/>
        <v>1</v>
      </c>
      <c r="AD3032" s="110">
        <f t="shared" si="675"/>
        <v>1</v>
      </c>
      <c r="AE3032" s="110">
        <f t="shared" si="676"/>
        <v>0</v>
      </c>
      <c r="AF3032" s="110">
        <f t="shared" si="677"/>
        <v>1</v>
      </c>
      <c r="AG3032" s="110">
        <f t="shared" si="678"/>
        <v>0</v>
      </c>
      <c r="AH3032" s="110">
        <f t="shared" si="679"/>
        <v>0</v>
      </c>
      <c r="AI3032" s="110">
        <f t="shared" si="680"/>
        <v>1</v>
      </c>
      <c r="AJ3032" s="100">
        <f>ROW()</f>
        <v>3032</v>
      </c>
      <c r="AK3032" s="100" t="e">
        <f>INDEX('BadRows RECART'!$C$2:$C$1207,MATCH(monthly_gwh_mw!AJ3032,'BadRows RECART'!$D$2:$D$1207,0))</f>
        <v>#N/A</v>
      </c>
    </row>
    <row r="3033" spans="1:37" ht="20">
      <c r="A3033" s="106" t="s">
        <v>3907</v>
      </c>
      <c r="B3033" s="106" t="s">
        <v>440</v>
      </c>
      <c r="C3033" s="106" t="s">
        <v>6313</v>
      </c>
      <c r="D3033" s="168">
        <v>2020</v>
      </c>
      <c r="E3033" s="168">
        <v>8</v>
      </c>
      <c r="F3033" s="169">
        <v>0</v>
      </c>
      <c r="G3033" s="212" t="s">
        <v>6314</v>
      </c>
      <c r="H3033" s="212" t="s">
        <v>6314</v>
      </c>
      <c r="I3033" s="106" t="s">
        <v>556</v>
      </c>
      <c r="K3033" s="83" t="s">
        <v>6314</v>
      </c>
      <c r="L3033" s="83" t="s">
        <v>6314</v>
      </c>
      <c r="M3033" s="45" t="str">
        <f>IF(
ISNA(INDEX(resources!E:E,MATCH(B3033,resources!B:B,0))),"fillme",
INDEX(resources!E:E,MATCH(B3033,resources!B:B,0)))</f>
        <v>transfer_sale</v>
      </c>
      <c r="N3033" s="45">
        <v>1</v>
      </c>
      <c r="O3033" s="83" t="str">
        <f>IFERROR(INDEX(resources!K:K,MATCH(B3033,resources!B:B,0)),"fillme")</f>
        <v>unknown</v>
      </c>
      <c r="P3033" s="89" t="str">
        <f t="shared" si="668"/>
        <v>unknown_2020_8</v>
      </c>
      <c r="Q3033" s="87">
        <f>INDEX(elcc!G:G,MATCH(P3033,elcc!D:D,0))</f>
        <v>0</v>
      </c>
      <c r="R3033" s="89">
        <f t="shared" si="669"/>
        <v>1</v>
      </c>
      <c r="S3033" s="89" t="s">
        <v>6314</v>
      </c>
      <c r="T3033" s="89" t="s">
        <v>6314</v>
      </c>
      <c r="U3033" s="90" t="str">
        <f t="shared" si="670"/>
        <v>ok</v>
      </c>
      <c r="V3033" s="63" t="str">
        <f>INDEX(resources!F:F,MATCH(B3033,resources!B:B,0))</f>
        <v>special</v>
      </c>
      <c r="W3033" s="110">
        <f t="shared" si="671"/>
        <v>0</v>
      </c>
      <c r="X3033" s="110">
        <f t="shared" si="672"/>
        <v>0</v>
      </c>
      <c r="Y3033" s="110" t="str">
        <f t="shared" si="673"/>
        <v>transfer_sale_raonly_na_CONFIDENTIAL</v>
      </c>
      <c r="Z3033" s="110">
        <f>IF(COUNTIFS($Y$2:Y3033,Y3033)=1,1,0)</f>
        <v>0</v>
      </c>
      <c r="AA3033" s="110">
        <f>SUM($Z$2:Z3033)*Z3033</f>
        <v>0</v>
      </c>
      <c r="AB3033" s="110">
        <f>COUNTIFS(resources!B:B,B3033)</f>
        <v>1</v>
      </c>
      <c r="AC3033" s="110">
        <f t="shared" si="674"/>
        <v>1</v>
      </c>
      <c r="AD3033" s="110">
        <f t="shared" si="675"/>
        <v>1</v>
      </c>
      <c r="AE3033" s="110">
        <f t="shared" si="676"/>
        <v>0</v>
      </c>
      <c r="AF3033" s="110">
        <f t="shared" si="677"/>
        <v>1</v>
      </c>
      <c r="AG3033" s="110">
        <f t="shared" si="678"/>
        <v>0</v>
      </c>
      <c r="AH3033" s="110">
        <f t="shared" si="679"/>
        <v>0</v>
      </c>
      <c r="AI3033" s="110">
        <f t="shared" si="680"/>
        <v>1</v>
      </c>
      <c r="AJ3033" s="100">
        <f>ROW()</f>
        <v>3033</v>
      </c>
      <c r="AK3033" s="100" t="e">
        <f>INDEX('BadRows RECART'!$C$2:$C$1207,MATCH(monthly_gwh_mw!AJ3033,'BadRows RECART'!$D$2:$D$1207,0))</f>
        <v>#N/A</v>
      </c>
    </row>
    <row r="3034" spans="1:37" ht="20">
      <c r="A3034" s="106" t="s">
        <v>3907</v>
      </c>
      <c r="B3034" s="106" t="s">
        <v>971</v>
      </c>
      <c r="C3034" s="106" t="s">
        <v>6313</v>
      </c>
      <c r="D3034" s="168">
        <v>2020</v>
      </c>
      <c r="E3034" s="168">
        <v>9</v>
      </c>
      <c r="F3034" s="169">
        <v>0</v>
      </c>
      <c r="G3034" s="212" t="s">
        <v>6314</v>
      </c>
      <c r="H3034" s="212" t="s">
        <v>6314</v>
      </c>
      <c r="I3034" s="106" t="s">
        <v>556</v>
      </c>
      <c r="K3034" s="83" t="s">
        <v>6314</v>
      </c>
      <c r="L3034" s="83" t="s">
        <v>6314</v>
      </c>
      <c r="M3034" s="45" t="str">
        <f>IF(
ISNA(INDEX(resources!E:E,MATCH(B3034,resources!B:B,0))),"fillme",
INDEX(resources!E:E,MATCH(B3034,resources!B:B,0)))</f>
        <v>CAISO_CCGT1</v>
      </c>
      <c r="N3034" s="45">
        <v>1</v>
      </c>
      <c r="O3034" s="83" t="str">
        <f>IFERROR(INDEX(resources!K:K,MATCH(B3034,resources!B:B,0)),"fillme")</f>
        <v>thermal</v>
      </c>
      <c r="P3034" s="89" t="str">
        <f t="shared" si="668"/>
        <v>thermal_2020_9</v>
      </c>
      <c r="Q3034" s="87">
        <f>INDEX(elcc!G:G,MATCH(P3034,elcc!D:D,0))</f>
        <v>1</v>
      </c>
      <c r="R3034" s="89">
        <f t="shared" si="669"/>
        <v>1</v>
      </c>
      <c r="S3034" s="89" t="s">
        <v>6314</v>
      </c>
      <c r="T3034" s="89" t="s">
        <v>6314</v>
      </c>
      <c r="U3034" s="90" t="str">
        <f t="shared" si="670"/>
        <v>ok</v>
      </c>
      <c r="V3034" s="63" t="str">
        <f>INDEX(resources!F:F,MATCH(B3034,resources!B:B,0))</f>
        <v>physical</v>
      </c>
      <c r="W3034" s="110">
        <f t="shared" si="671"/>
        <v>0</v>
      </c>
      <c r="X3034" s="110">
        <f t="shared" si="672"/>
        <v>0</v>
      </c>
      <c r="Y3034" s="110" t="str">
        <f t="shared" si="673"/>
        <v>ELKHIL_2_PL1X3_raonly_na_CONFIDENTIAL</v>
      </c>
      <c r="Z3034" s="110">
        <f>IF(COUNTIFS($Y$2:Y3034,Y3034)=1,1,0)</f>
        <v>1</v>
      </c>
      <c r="AA3034" s="110">
        <f>SUM($Z$2:Z3034)*Z3034</f>
        <v>35</v>
      </c>
      <c r="AB3034" s="110">
        <f>COUNTIFS(resources!B:B,B3034)</f>
        <v>1</v>
      </c>
      <c r="AC3034" s="110">
        <f t="shared" si="674"/>
        <v>1</v>
      </c>
      <c r="AD3034" s="110">
        <f t="shared" si="675"/>
        <v>1</v>
      </c>
      <c r="AE3034" s="110">
        <f t="shared" si="676"/>
        <v>0</v>
      </c>
      <c r="AF3034" s="110">
        <f t="shared" si="677"/>
        <v>1</v>
      </c>
      <c r="AG3034" s="110">
        <f t="shared" si="678"/>
        <v>0</v>
      </c>
      <c r="AH3034" s="110">
        <f t="shared" si="679"/>
        <v>0</v>
      </c>
      <c r="AI3034" s="110">
        <f t="shared" si="680"/>
        <v>1</v>
      </c>
      <c r="AJ3034" s="100">
        <f>ROW()</f>
        <v>3034</v>
      </c>
      <c r="AK3034" s="100" t="e">
        <f>INDEX('BadRows RECART'!$C$2:$C$1207,MATCH(monthly_gwh_mw!AJ3034,'BadRows RECART'!$D$2:$D$1207,0))</f>
        <v>#N/A</v>
      </c>
    </row>
    <row r="3035" spans="1:37" ht="20">
      <c r="A3035" s="106" t="s">
        <v>3907</v>
      </c>
      <c r="B3035" s="106" t="s">
        <v>971</v>
      </c>
      <c r="C3035" s="106" t="s">
        <v>6313</v>
      </c>
      <c r="D3035" s="168">
        <v>2020</v>
      </c>
      <c r="E3035" s="168">
        <v>10</v>
      </c>
      <c r="F3035" s="169">
        <v>0</v>
      </c>
      <c r="G3035" s="212" t="s">
        <v>6314</v>
      </c>
      <c r="H3035" s="212" t="s">
        <v>6314</v>
      </c>
      <c r="I3035" s="106" t="s">
        <v>556</v>
      </c>
      <c r="K3035" s="83" t="s">
        <v>6314</v>
      </c>
      <c r="L3035" s="83" t="s">
        <v>6314</v>
      </c>
      <c r="M3035" s="45" t="str">
        <f>IF(
ISNA(INDEX(resources!E:E,MATCH(B3035,resources!B:B,0))),"fillme",
INDEX(resources!E:E,MATCH(B3035,resources!B:B,0)))</f>
        <v>CAISO_CCGT1</v>
      </c>
      <c r="N3035" s="45">
        <v>1</v>
      </c>
      <c r="O3035" s="83" t="str">
        <f>IFERROR(INDEX(resources!K:K,MATCH(B3035,resources!B:B,0)),"fillme")</f>
        <v>thermal</v>
      </c>
      <c r="P3035" s="89" t="str">
        <f t="shared" si="668"/>
        <v>thermal_2020_10</v>
      </c>
      <c r="Q3035" s="87">
        <f>INDEX(elcc!G:G,MATCH(P3035,elcc!D:D,0))</f>
        <v>1</v>
      </c>
      <c r="R3035" s="89">
        <f t="shared" si="669"/>
        <v>1</v>
      </c>
      <c r="S3035" s="89" t="s">
        <v>6314</v>
      </c>
      <c r="T3035" s="89" t="s">
        <v>6314</v>
      </c>
      <c r="U3035" s="90" t="str">
        <f t="shared" si="670"/>
        <v>ok</v>
      </c>
      <c r="V3035" s="63" t="str">
        <f>INDEX(resources!F:F,MATCH(B3035,resources!B:B,0))</f>
        <v>physical</v>
      </c>
      <c r="W3035" s="110">
        <f t="shared" si="671"/>
        <v>0</v>
      </c>
      <c r="X3035" s="110">
        <f t="shared" si="672"/>
        <v>0</v>
      </c>
      <c r="Y3035" s="110" t="str">
        <f t="shared" si="673"/>
        <v>ELKHIL_2_PL1X3_raonly_na_CONFIDENTIAL</v>
      </c>
      <c r="Z3035" s="110">
        <f>IF(COUNTIFS($Y$2:Y3035,Y3035)=1,1,0)</f>
        <v>0</v>
      </c>
      <c r="AA3035" s="110">
        <f>SUM($Z$2:Z3035)*Z3035</f>
        <v>0</v>
      </c>
      <c r="AB3035" s="110">
        <f>COUNTIFS(resources!B:B,B3035)</f>
        <v>1</v>
      </c>
      <c r="AC3035" s="110">
        <f t="shared" si="674"/>
        <v>1</v>
      </c>
      <c r="AD3035" s="110">
        <f t="shared" si="675"/>
        <v>1</v>
      </c>
      <c r="AE3035" s="110">
        <f t="shared" si="676"/>
        <v>0</v>
      </c>
      <c r="AF3035" s="110">
        <f t="shared" si="677"/>
        <v>1</v>
      </c>
      <c r="AG3035" s="110">
        <f t="shared" si="678"/>
        <v>0</v>
      </c>
      <c r="AH3035" s="110">
        <f t="shared" si="679"/>
        <v>0</v>
      </c>
      <c r="AI3035" s="110">
        <f t="shared" si="680"/>
        <v>1</v>
      </c>
      <c r="AJ3035" s="100">
        <f>ROW()</f>
        <v>3035</v>
      </c>
      <c r="AK3035" s="100" t="e">
        <f>INDEX('BadRows RECART'!$C$2:$C$1207,MATCH(monthly_gwh_mw!AJ3035,'BadRows RECART'!$D$2:$D$1207,0))</f>
        <v>#N/A</v>
      </c>
    </row>
    <row r="3036" spans="1:37" ht="20">
      <c r="A3036" s="106" t="s">
        <v>3907</v>
      </c>
      <c r="B3036" s="106" t="s">
        <v>437</v>
      </c>
      <c r="C3036" s="106" t="s">
        <v>6313</v>
      </c>
      <c r="D3036" s="168">
        <v>2020</v>
      </c>
      <c r="E3036" s="168">
        <v>9</v>
      </c>
      <c r="F3036" s="169">
        <v>0</v>
      </c>
      <c r="G3036" s="212" t="s">
        <v>6314</v>
      </c>
      <c r="H3036" s="212" t="s">
        <v>6314</v>
      </c>
      <c r="I3036" s="106" t="s">
        <v>556</v>
      </c>
      <c r="K3036" s="83" t="s">
        <v>6314</v>
      </c>
      <c r="L3036" s="83" t="s">
        <v>6314</v>
      </c>
      <c r="M3036" s="45" t="str">
        <f>IF(
ISNA(INDEX(resources!E:E,MATCH(B3036,resources!B:B,0))),"fillme",
INDEX(resources!E:E,MATCH(B3036,resources!B:B,0)))</f>
        <v>transfer_purchase</v>
      </c>
      <c r="N3036" s="45">
        <v>1</v>
      </c>
      <c r="O3036" s="83" t="str">
        <f>IFERROR(INDEX(resources!K:K,MATCH(B3036,resources!B:B,0)),"fillme")</f>
        <v>unknown</v>
      </c>
      <c r="P3036" s="89" t="str">
        <f t="shared" si="668"/>
        <v>unknown_2020_9</v>
      </c>
      <c r="Q3036" s="87">
        <f>INDEX(elcc!G:G,MATCH(P3036,elcc!D:D,0))</f>
        <v>0</v>
      </c>
      <c r="R3036" s="89">
        <f t="shared" si="669"/>
        <v>1</v>
      </c>
      <c r="S3036" s="89" t="s">
        <v>6314</v>
      </c>
      <c r="T3036" s="89" t="s">
        <v>6314</v>
      </c>
      <c r="U3036" s="90" t="str">
        <f t="shared" si="670"/>
        <v>ok</v>
      </c>
      <c r="V3036" s="63" t="str">
        <f>INDEX(resources!F:F,MATCH(B3036,resources!B:B,0))</f>
        <v>special</v>
      </c>
      <c r="W3036" s="110">
        <f t="shared" si="671"/>
        <v>0</v>
      </c>
      <c r="X3036" s="110">
        <f t="shared" si="672"/>
        <v>0</v>
      </c>
      <c r="Y3036" s="110" t="str">
        <f t="shared" si="673"/>
        <v>transfer_purchase_raonly_na_CONFIDENTIAL</v>
      </c>
      <c r="Z3036" s="110">
        <f>IF(COUNTIFS($Y$2:Y3036,Y3036)=1,1,0)</f>
        <v>0</v>
      </c>
      <c r="AA3036" s="110">
        <f>SUM($Z$2:Z3036)*Z3036</f>
        <v>0</v>
      </c>
      <c r="AB3036" s="110">
        <f>COUNTIFS(resources!B:B,B3036)</f>
        <v>1</v>
      </c>
      <c r="AC3036" s="110">
        <f t="shared" si="674"/>
        <v>1</v>
      </c>
      <c r="AD3036" s="110">
        <f t="shared" si="675"/>
        <v>1</v>
      </c>
      <c r="AE3036" s="110">
        <f t="shared" si="676"/>
        <v>0</v>
      </c>
      <c r="AF3036" s="110">
        <f t="shared" si="677"/>
        <v>1</v>
      </c>
      <c r="AG3036" s="110">
        <f t="shared" si="678"/>
        <v>0</v>
      </c>
      <c r="AH3036" s="110">
        <f t="shared" si="679"/>
        <v>0</v>
      </c>
      <c r="AI3036" s="110">
        <f t="shared" si="680"/>
        <v>1</v>
      </c>
      <c r="AJ3036" s="100">
        <f>ROW()</f>
        <v>3036</v>
      </c>
      <c r="AK3036" s="100" t="e">
        <f>INDEX('BadRows RECART'!$C$2:$C$1207,MATCH(monthly_gwh_mw!AJ3036,'BadRows RECART'!$D$2:$D$1207,0))</f>
        <v>#N/A</v>
      </c>
    </row>
    <row r="3037" spans="1:37" ht="20">
      <c r="A3037" s="106" t="s">
        <v>3907</v>
      </c>
      <c r="B3037" s="106" t="s">
        <v>437</v>
      </c>
      <c r="C3037" s="106" t="s">
        <v>6313</v>
      </c>
      <c r="D3037" s="168">
        <v>2020</v>
      </c>
      <c r="E3037" s="168">
        <v>9</v>
      </c>
      <c r="F3037" s="169">
        <v>0</v>
      </c>
      <c r="G3037" s="212" t="s">
        <v>6314</v>
      </c>
      <c r="H3037" s="212" t="s">
        <v>6314</v>
      </c>
      <c r="I3037" s="106" t="s">
        <v>556</v>
      </c>
      <c r="K3037" s="83" t="s">
        <v>6314</v>
      </c>
      <c r="L3037" s="83" t="s">
        <v>6314</v>
      </c>
      <c r="M3037" s="45" t="str">
        <f>IF(
ISNA(INDEX(resources!E:E,MATCH(B3037,resources!B:B,0))),"fillme",
INDEX(resources!E:E,MATCH(B3037,resources!B:B,0)))</f>
        <v>transfer_purchase</v>
      </c>
      <c r="N3037" s="45">
        <v>1</v>
      </c>
      <c r="O3037" s="83" t="str">
        <f>IFERROR(INDEX(resources!K:K,MATCH(B3037,resources!B:B,0)),"fillme")</f>
        <v>unknown</v>
      </c>
      <c r="P3037" s="89" t="str">
        <f t="shared" si="668"/>
        <v>unknown_2020_9</v>
      </c>
      <c r="Q3037" s="87">
        <f>INDEX(elcc!G:G,MATCH(P3037,elcc!D:D,0))</f>
        <v>0</v>
      </c>
      <c r="R3037" s="89">
        <f t="shared" si="669"/>
        <v>1</v>
      </c>
      <c r="S3037" s="89" t="s">
        <v>6314</v>
      </c>
      <c r="T3037" s="89" t="s">
        <v>6314</v>
      </c>
      <c r="U3037" s="90" t="str">
        <f t="shared" si="670"/>
        <v>ok</v>
      </c>
      <c r="V3037" s="63" t="str">
        <f>INDEX(resources!F:F,MATCH(B3037,resources!B:B,0))</f>
        <v>special</v>
      </c>
      <c r="W3037" s="110">
        <f t="shared" si="671"/>
        <v>0</v>
      </c>
      <c r="X3037" s="110">
        <f t="shared" si="672"/>
        <v>0</v>
      </c>
      <c r="Y3037" s="110" t="str">
        <f t="shared" si="673"/>
        <v>transfer_purchase_raonly_na_CONFIDENTIAL</v>
      </c>
      <c r="Z3037" s="110">
        <f>IF(COUNTIFS($Y$2:Y3037,Y3037)=1,1,0)</f>
        <v>0</v>
      </c>
      <c r="AA3037" s="110">
        <f>SUM($Z$2:Z3037)*Z3037</f>
        <v>0</v>
      </c>
      <c r="AB3037" s="110">
        <f>COUNTIFS(resources!B:B,B3037)</f>
        <v>1</v>
      </c>
      <c r="AC3037" s="110">
        <f t="shared" si="674"/>
        <v>1</v>
      </c>
      <c r="AD3037" s="110">
        <f t="shared" si="675"/>
        <v>1</v>
      </c>
      <c r="AE3037" s="110">
        <f t="shared" si="676"/>
        <v>0</v>
      </c>
      <c r="AF3037" s="110">
        <f t="shared" si="677"/>
        <v>1</v>
      </c>
      <c r="AG3037" s="110">
        <f t="shared" si="678"/>
        <v>0</v>
      </c>
      <c r="AH3037" s="110">
        <f t="shared" si="679"/>
        <v>0</v>
      </c>
      <c r="AI3037" s="110">
        <f t="shared" si="680"/>
        <v>1</v>
      </c>
      <c r="AJ3037" s="100">
        <f>ROW()</f>
        <v>3037</v>
      </c>
      <c r="AK3037" s="100" t="e">
        <f>INDEX('BadRows RECART'!$C$2:$C$1207,MATCH(monthly_gwh_mw!AJ3037,'BadRows RECART'!$D$2:$D$1207,0))</f>
        <v>#N/A</v>
      </c>
    </row>
    <row r="3038" spans="1:37" ht="20">
      <c r="A3038" s="106" t="s">
        <v>3907</v>
      </c>
      <c r="B3038" s="106" t="s">
        <v>437</v>
      </c>
      <c r="C3038" s="106" t="s">
        <v>6313</v>
      </c>
      <c r="D3038" s="168">
        <v>2020</v>
      </c>
      <c r="E3038" s="168">
        <v>10</v>
      </c>
      <c r="F3038" s="169">
        <v>0</v>
      </c>
      <c r="G3038" s="212" t="s">
        <v>6314</v>
      </c>
      <c r="H3038" s="212" t="s">
        <v>6314</v>
      </c>
      <c r="I3038" s="106" t="s">
        <v>556</v>
      </c>
      <c r="K3038" s="83" t="s">
        <v>6314</v>
      </c>
      <c r="L3038" s="83" t="s">
        <v>6314</v>
      </c>
      <c r="M3038" s="45" t="str">
        <f>IF(
ISNA(INDEX(resources!E:E,MATCH(B3038,resources!B:B,0))),"fillme",
INDEX(resources!E:E,MATCH(B3038,resources!B:B,0)))</f>
        <v>transfer_purchase</v>
      </c>
      <c r="N3038" s="45">
        <v>1</v>
      </c>
      <c r="O3038" s="83" t="str">
        <f>IFERROR(INDEX(resources!K:K,MATCH(B3038,resources!B:B,0)),"fillme")</f>
        <v>unknown</v>
      </c>
      <c r="P3038" s="89" t="str">
        <f t="shared" si="668"/>
        <v>unknown_2020_10</v>
      </c>
      <c r="Q3038" s="87">
        <f>INDEX(elcc!G:G,MATCH(P3038,elcc!D:D,0))</f>
        <v>0</v>
      </c>
      <c r="R3038" s="89">
        <f t="shared" si="669"/>
        <v>1</v>
      </c>
      <c r="S3038" s="89" t="s">
        <v>6314</v>
      </c>
      <c r="T3038" s="89" t="s">
        <v>6314</v>
      </c>
      <c r="U3038" s="90" t="str">
        <f t="shared" si="670"/>
        <v>ok</v>
      </c>
      <c r="V3038" s="63" t="str">
        <f>INDEX(resources!F:F,MATCH(B3038,resources!B:B,0))</f>
        <v>special</v>
      </c>
      <c r="W3038" s="110">
        <f t="shared" si="671"/>
        <v>0</v>
      </c>
      <c r="X3038" s="110">
        <f t="shared" si="672"/>
        <v>0</v>
      </c>
      <c r="Y3038" s="110" t="str">
        <f t="shared" si="673"/>
        <v>transfer_purchase_raonly_na_CONFIDENTIAL</v>
      </c>
      <c r="Z3038" s="110">
        <f>IF(COUNTIFS($Y$2:Y3038,Y3038)=1,1,0)</f>
        <v>0</v>
      </c>
      <c r="AA3038" s="110">
        <f>SUM($Z$2:Z3038)*Z3038</f>
        <v>0</v>
      </c>
      <c r="AB3038" s="110">
        <f>COUNTIFS(resources!B:B,B3038)</f>
        <v>1</v>
      </c>
      <c r="AC3038" s="110">
        <f t="shared" si="674"/>
        <v>1</v>
      </c>
      <c r="AD3038" s="110">
        <f t="shared" si="675"/>
        <v>1</v>
      </c>
      <c r="AE3038" s="110">
        <f t="shared" si="676"/>
        <v>0</v>
      </c>
      <c r="AF3038" s="110">
        <f t="shared" si="677"/>
        <v>1</v>
      </c>
      <c r="AG3038" s="110">
        <f t="shared" si="678"/>
        <v>0</v>
      </c>
      <c r="AH3038" s="110">
        <f t="shared" si="679"/>
        <v>0</v>
      </c>
      <c r="AI3038" s="110">
        <f t="shared" si="680"/>
        <v>1</v>
      </c>
      <c r="AJ3038" s="100">
        <f>ROW()</f>
        <v>3038</v>
      </c>
      <c r="AK3038" s="100" t="e">
        <f>INDEX('BadRows RECART'!$C$2:$C$1207,MATCH(monthly_gwh_mw!AJ3038,'BadRows RECART'!$D$2:$D$1207,0))</f>
        <v>#N/A</v>
      </c>
    </row>
    <row r="3039" spans="1:37" ht="20">
      <c r="A3039" s="106" t="s">
        <v>3907</v>
      </c>
      <c r="B3039" s="106" t="s">
        <v>440</v>
      </c>
      <c r="C3039" s="106" t="s">
        <v>6313</v>
      </c>
      <c r="D3039" s="168">
        <v>2020</v>
      </c>
      <c r="E3039" s="168">
        <v>9</v>
      </c>
      <c r="F3039" s="169">
        <v>0</v>
      </c>
      <c r="G3039" s="212" t="s">
        <v>6314</v>
      </c>
      <c r="H3039" s="212" t="s">
        <v>6314</v>
      </c>
      <c r="I3039" s="106" t="s">
        <v>556</v>
      </c>
      <c r="K3039" s="83" t="s">
        <v>6314</v>
      </c>
      <c r="L3039" s="83" t="s">
        <v>6314</v>
      </c>
      <c r="M3039" s="45" t="str">
        <f>IF(
ISNA(INDEX(resources!E:E,MATCH(B3039,resources!B:B,0))),"fillme",
INDEX(resources!E:E,MATCH(B3039,resources!B:B,0)))</f>
        <v>transfer_sale</v>
      </c>
      <c r="N3039" s="45">
        <v>1</v>
      </c>
      <c r="O3039" s="83" t="str">
        <f>IFERROR(INDEX(resources!K:K,MATCH(B3039,resources!B:B,0)),"fillme")</f>
        <v>unknown</v>
      </c>
      <c r="P3039" s="89" t="str">
        <f t="shared" si="668"/>
        <v>unknown_2020_9</v>
      </c>
      <c r="Q3039" s="87">
        <f>INDEX(elcc!G:G,MATCH(P3039,elcc!D:D,0))</f>
        <v>0</v>
      </c>
      <c r="R3039" s="89">
        <f t="shared" si="669"/>
        <v>1</v>
      </c>
      <c r="S3039" s="89" t="s">
        <v>6314</v>
      </c>
      <c r="T3039" s="89" t="s">
        <v>6314</v>
      </c>
      <c r="U3039" s="90" t="str">
        <f t="shared" si="670"/>
        <v>ok</v>
      </c>
      <c r="V3039" s="63" t="str">
        <f>INDEX(resources!F:F,MATCH(B3039,resources!B:B,0))</f>
        <v>special</v>
      </c>
      <c r="W3039" s="110">
        <f t="shared" si="671"/>
        <v>0</v>
      </c>
      <c r="X3039" s="110">
        <f t="shared" si="672"/>
        <v>0</v>
      </c>
      <c r="Y3039" s="110" t="str">
        <f t="shared" si="673"/>
        <v>transfer_sale_raonly_na_CONFIDENTIAL</v>
      </c>
      <c r="Z3039" s="110">
        <f>IF(COUNTIFS($Y$2:Y3039,Y3039)=1,1,0)</f>
        <v>0</v>
      </c>
      <c r="AA3039" s="110">
        <f>SUM($Z$2:Z3039)*Z3039</f>
        <v>0</v>
      </c>
      <c r="AB3039" s="110">
        <f>COUNTIFS(resources!B:B,B3039)</f>
        <v>1</v>
      </c>
      <c r="AC3039" s="110">
        <f t="shared" si="674"/>
        <v>1</v>
      </c>
      <c r="AD3039" s="110">
        <f t="shared" si="675"/>
        <v>1</v>
      </c>
      <c r="AE3039" s="110">
        <f t="shared" si="676"/>
        <v>0</v>
      </c>
      <c r="AF3039" s="110">
        <f t="shared" si="677"/>
        <v>1</v>
      </c>
      <c r="AG3039" s="110">
        <f t="shared" si="678"/>
        <v>0</v>
      </c>
      <c r="AH3039" s="110">
        <f t="shared" si="679"/>
        <v>0</v>
      </c>
      <c r="AI3039" s="110">
        <f t="shared" si="680"/>
        <v>1</v>
      </c>
      <c r="AJ3039" s="100">
        <f>ROW()</f>
        <v>3039</v>
      </c>
      <c r="AK3039" s="100" t="e">
        <f>INDEX('BadRows RECART'!$C$2:$C$1207,MATCH(monthly_gwh_mw!AJ3039,'BadRows RECART'!$D$2:$D$1207,0))</f>
        <v>#N/A</v>
      </c>
    </row>
    <row r="3040" spans="1:37" ht="20">
      <c r="A3040" s="106" t="s">
        <v>3907</v>
      </c>
      <c r="B3040" s="106" t="s">
        <v>440</v>
      </c>
      <c r="C3040" s="106" t="s">
        <v>6313</v>
      </c>
      <c r="D3040" s="168">
        <v>2020</v>
      </c>
      <c r="E3040" s="168">
        <v>9</v>
      </c>
      <c r="F3040" s="169">
        <v>0</v>
      </c>
      <c r="G3040" s="212" t="s">
        <v>6314</v>
      </c>
      <c r="H3040" s="212" t="s">
        <v>6314</v>
      </c>
      <c r="I3040" s="106" t="s">
        <v>556</v>
      </c>
      <c r="K3040" s="83" t="s">
        <v>6314</v>
      </c>
      <c r="L3040" s="83" t="s">
        <v>6314</v>
      </c>
      <c r="M3040" s="45" t="str">
        <f>IF(
ISNA(INDEX(resources!E:E,MATCH(B3040,resources!B:B,0))),"fillme",
INDEX(resources!E:E,MATCH(B3040,resources!B:B,0)))</f>
        <v>transfer_sale</v>
      </c>
      <c r="N3040" s="45">
        <v>1</v>
      </c>
      <c r="O3040" s="83" t="str">
        <f>IFERROR(INDEX(resources!K:K,MATCH(B3040,resources!B:B,0)),"fillme")</f>
        <v>unknown</v>
      </c>
      <c r="P3040" s="89" t="str">
        <f t="shared" si="668"/>
        <v>unknown_2020_9</v>
      </c>
      <c r="Q3040" s="87">
        <f>INDEX(elcc!G:G,MATCH(P3040,elcc!D:D,0))</f>
        <v>0</v>
      </c>
      <c r="R3040" s="89">
        <f t="shared" si="669"/>
        <v>1</v>
      </c>
      <c r="S3040" s="89" t="s">
        <v>6314</v>
      </c>
      <c r="T3040" s="89" t="s">
        <v>6314</v>
      </c>
      <c r="U3040" s="90" t="str">
        <f t="shared" si="670"/>
        <v>ok</v>
      </c>
      <c r="V3040" s="63" t="str">
        <f>INDEX(resources!F:F,MATCH(B3040,resources!B:B,0))</f>
        <v>special</v>
      </c>
      <c r="W3040" s="110">
        <f t="shared" si="671"/>
        <v>0</v>
      </c>
      <c r="X3040" s="110">
        <f t="shared" si="672"/>
        <v>0</v>
      </c>
      <c r="Y3040" s="110" t="str">
        <f t="shared" si="673"/>
        <v>transfer_sale_raonly_na_CONFIDENTIAL</v>
      </c>
      <c r="Z3040" s="110">
        <f>IF(COUNTIFS($Y$2:Y3040,Y3040)=1,1,0)</f>
        <v>0</v>
      </c>
      <c r="AA3040" s="110">
        <f>SUM($Z$2:Z3040)*Z3040</f>
        <v>0</v>
      </c>
      <c r="AB3040" s="110">
        <f>COUNTIFS(resources!B:B,B3040)</f>
        <v>1</v>
      </c>
      <c r="AC3040" s="110">
        <f t="shared" si="674"/>
        <v>1</v>
      </c>
      <c r="AD3040" s="110">
        <f t="shared" si="675"/>
        <v>1</v>
      </c>
      <c r="AE3040" s="110">
        <f t="shared" si="676"/>
        <v>0</v>
      </c>
      <c r="AF3040" s="110">
        <f t="shared" si="677"/>
        <v>1</v>
      </c>
      <c r="AG3040" s="110">
        <f t="shared" si="678"/>
        <v>0</v>
      </c>
      <c r="AH3040" s="110">
        <f t="shared" si="679"/>
        <v>0</v>
      </c>
      <c r="AI3040" s="110">
        <f t="shared" si="680"/>
        <v>1</v>
      </c>
      <c r="AJ3040" s="100">
        <f>ROW()</f>
        <v>3040</v>
      </c>
      <c r="AK3040" s="100" t="e">
        <f>INDEX('BadRows RECART'!$C$2:$C$1207,MATCH(monthly_gwh_mw!AJ3040,'BadRows RECART'!$D$2:$D$1207,0))</f>
        <v>#N/A</v>
      </c>
    </row>
    <row r="3041" spans="1:37" ht="20">
      <c r="A3041" s="106" t="s">
        <v>3907</v>
      </c>
      <c r="B3041" s="106" t="s">
        <v>440</v>
      </c>
      <c r="C3041" s="106" t="s">
        <v>6313</v>
      </c>
      <c r="D3041" s="168">
        <v>2020</v>
      </c>
      <c r="E3041" s="168">
        <v>10</v>
      </c>
      <c r="F3041" s="169">
        <v>0</v>
      </c>
      <c r="G3041" s="212" t="s">
        <v>6314</v>
      </c>
      <c r="H3041" s="212" t="s">
        <v>6314</v>
      </c>
      <c r="I3041" s="106" t="s">
        <v>556</v>
      </c>
      <c r="K3041" s="83" t="s">
        <v>6314</v>
      </c>
      <c r="L3041" s="83" t="s">
        <v>6314</v>
      </c>
      <c r="M3041" s="45" t="str">
        <f>IF(
ISNA(INDEX(resources!E:E,MATCH(B3041,resources!B:B,0))),"fillme",
INDEX(resources!E:E,MATCH(B3041,resources!B:B,0)))</f>
        <v>transfer_sale</v>
      </c>
      <c r="N3041" s="45">
        <v>1</v>
      </c>
      <c r="O3041" s="83" t="str">
        <f>IFERROR(INDEX(resources!K:K,MATCH(B3041,resources!B:B,0)),"fillme")</f>
        <v>unknown</v>
      </c>
      <c r="P3041" s="89" t="str">
        <f t="shared" si="668"/>
        <v>unknown_2020_10</v>
      </c>
      <c r="Q3041" s="87">
        <f>INDEX(elcc!G:G,MATCH(P3041,elcc!D:D,0))</f>
        <v>0</v>
      </c>
      <c r="R3041" s="89">
        <f t="shared" si="669"/>
        <v>1</v>
      </c>
      <c r="S3041" s="89" t="s">
        <v>6314</v>
      </c>
      <c r="T3041" s="89" t="s">
        <v>6314</v>
      </c>
      <c r="U3041" s="90" t="str">
        <f t="shared" si="670"/>
        <v>ok</v>
      </c>
      <c r="V3041" s="63" t="str">
        <f>INDEX(resources!F:F,MATCH(B3041,resources!B:B,0))</f>
        <v>special</v>
      </c>
      <c r="W3041" s="110">
        <f t="shared" si="671"/>
        <v>0</v>
      </c>
      <c r="X3041" s="110">
        <f t="shared" si="672"/>
        <v>0</v>
      </c>
      <c r="Y3041" s="110" t="str">
        <f t="shared" si="673"/>
        <v>transfer_sale_raonly_na_CONFIDENTIAL</v>
      </c>
      <c r="Z3041" s="110">
        <f>IF(COUNTIFS($Y$2:Y3041,Y3041)=1,1,0)</f>
        <v>0</v>
      </c>
      <c r="AA3041" s="110">
        <f>SUM($Z$2:Z3041)*Z3041</f>
        <v>0</v>
      </c>
      <c r="AB3041" s="110">
        <f>COUNTIFS(resources!B:B,B3041)</f>
        <v>1</v>
      </c>
      <c r="AC3041" s="110">
        <f t="shared" si="674"/>
        <v>1</v>
      </c>
      <c r="AD3041" s="110">
        <f t="shared" si="675"/>
        <v>1</v>
      </c>
      <c r="AE3041" s="110">
        <f t="shared" si="676"/>
        <v>0</v>
      </c>
      <c r="AF3041" s="110">
        <f t="shared" si="677"/>
        <v>1</v>
      </c>
      <c r="AG3041" s="110">
        <f t="shared" si="678"/>
        <v>0</v>
      </c>
      <c r="AH3041" s="110">
        <f t="shared" si="679"/>
        <v>0</v>
      </c>
      <c r="AI3041" s="110">
        <f t="shared" si="680"/>
        <v>1</v>
      </c>
      <c r="AJ3041" s="100">
        <f>ROW()</f>
        <v>3041</v>
      </c>
      <c r="AK3041" s="100" t="e">
        <f>INDEX('BadRows RECART'!$C$2:$C$1207,MATCH(monthly_gwh_mw!AJ3041,'BadRows RECART'!$D$2:$D$1207,0))</f>
        <v>#N/A</v>
      </c>
    </row>
    <row r="3042" spans="1:37" ht="20">
      <c r="A3042" s="106" t="s">
        <v>3907</v>
      </c>
      <c r="B3042" s="106" t="s">
        <v>437</v>
      </c>
      <c r="C3042" s="106" t="s">
        <v>6313</v>
      </c>
      <c r="D3042" s="168">
        <v>2021</v>
      </c>
      <c r="E3042" s="168">
        <v>1</v>
      </c>
      <c r="F3042" s="169">
        <v>0</v>
      </c>
      <c r="G3042" s="212" t="s">
        <v>6314</v>
      </c>
      <c r="H3042" s="212" t="s">
        <v>6314</v>
      </c>
      <c r="I3042" s="106" t="s">
        <v>556</v>
      </c>
      <c r="K3042" s="83" t="s">
        <v>6314</v>
      </c>
      <c r="L3042" s="83" t="s">
        <v>6314</v>
      </c>
      <c r="M3042" s="45" t="str">
        <f>IF(
ISNA(INDEX(resources!E:E,MATCH(B3042,resources!B:B,0))),"fillme",
INDEX(resources!E:E,MATCH(B3042,resources!B:B,0)))</f>
        <v>transfer_purchase</v>
      </c>
      <c r="N3042" s="45">
        <v>1</v>
      </c>
      <c r="O3042" s="83" t="str">
        <f>IFERROR(INDEX(resources!K:K,MATCH(B3042,resources!B:B,0)),"fillme")</f>
        <v>unknown</v>
      </c>
      <c r="P3042" s="89" t="str">
        <f t="shared" si="668"/>
        <v>unknown_2021_1</v>
      </c>
      <c r="Q3042" s="87">
        <f>INDEX(elcc!G:G,MATCH(P3042,elcc!D:D,0))</f>
        <v>0</v>
      </c>
      <c r="R3042" s="89">
        <f t="shared" si="669"/>
        <v>1</v>
      </c>
      <c r="S3042" s="89" t="s">
        <v>6314</v>
      </c>
      <c r="T3042" s="89" t="s">
        <v>6314</v>
      </c>
      <c r="U3042" s="90" t="str">
        <f t="shared" si="670"/>
        <v>ok</v>
      </c>
      <c r="V3042" s="63" t="str">
        <f>INDEX(resources!F:F,MATCH(B3042,resources!B:B,0))</f>
        <v>special</v>
      </c>
      <c r="W3042" s="110">
        <f t="shared" si="671"/>
        <v>0</v>
      </c>
      <c r="X3042" s="110">
        <f t="shared" si="672"/>
        <v>0</v>
      </c>
      <c r="Y3042" s="110" t="str">
        <f t="shared" si="673"/>
        <v>transfer_purchase_raonly_na_CONFIDENTIAL</v>
      </c>
      <c r="Z3042" s="110">
        <f>IF(COUNTIFS($Y$2:Y3042,Y3042)=1,1,0)</f>
        <v>0</v>
      </c>
      <c r="AA3042" s="110">
        <f>SUM($Z$2:Z3042)*Z3042</f>
        <v>0</v>
      </c>
      <c r="AB3042" s="110">
        <f>COUNTIFS(resources!B:B,B3042)</f>
        <v>1</v>
      </c>
      <c r="AC3042" s="110">
        <f t="shared" si="674"/>
        <v>1</v>
      </c>
      <c r="AD3042" s="110">
        <f t="shared" si="675"/>
        <v>1</v>
      </c>
      <c r="AE3042" s="110">
        <f t="shared" si="676"/>
        <v>0</v>
      </c>
      <c r="AF3042" s="110">
        <f t="shared" si="677"/>
        <v>1</v>
      </c>
      <c r="AG3042" s="110">
        <f t="shared" si="678"/>
        <v>0</v>
      </c>
      <c r="AH3042" s="110">
        <f t="shared" si="679"/>
        <v>0</v>
      </c>
      <c r="AI3042" s="110">
        <f t="shared" si="680"/>
        <v>1</v>
      </c>
      <c r="AJ3042" s="100">
        <f>ROW()</f>
        <v>3042</v>
      </c>
      <c r="AK3042" s="100" t="e">
        <f>INDEX('BadRows RECART'!$C$2:$C$1207,MATCH(monthly_gwh_mw!AJ3042,'BadRows RECART'!$D$2:$D$1207,0))</f>
        <v>#N/A</v>
      </c>
    </row>
    <row r="3043" spans="1:37" ht="20">
      <c r="A3043" s="106" t="s">
        <v>3907</v>
      </c>
      <c r="B3043" s="106" t="s">
        <v>437</v>
      </c>
      <c r="C3043" s="106" t="s">
        <v>6313</v>
      </c>
      <c r="D3043" s="168">
        <v>2021</v>
      </c>
      <c r="E3043" s="168">
        <v>2</v>
      </c>
      <c r="F3043" s="169">
        <v>0</v>
      </c>
      <c r="G3043" s="212" t="s">
        <v>6314</v>
      </c>
      <c r="H3043" s="212" t="s">
        <v>6314</v>
      </c>
      <c r="I3043" s="106" t="s">
        <v>556</v>
      </c>
      <c r="K3043" s="83" t="s">
        <v>6314</v>
      </c>
      <c r="L3043" s="83" t="s">
        <v>6314</v>
      </c>
      <c r="M3043" s="45" t="str">
        <f>IF(
ISNA(INDEX(resources!E:E,MATCH(B3043,resources!B:B,0))),"fillme",
INDEX(resources!E:E,MATCH(B3043,resources!B:B,0)))</f>
        <v>transfer_purchase</v>
      </c>
      <c r="N3043" s="45">
        <v>1</v>
      </c>
      <c r="O3043" s="83" t="str">
        <f>IFERROR(INDEX(resources!K:K,MATCH(B3043,resources!B:B,0)),"fillme")</f>
        <v>unknown</v>
      </c>
      <c r="P3043" s="89" t="str">
        <f t="shared" si="668"/>
        <v>unknown_2021_2</v>
      </c>
      <c r="Q3043" s="87">
        <f>INDEX(elcc!G:G,MATCH(P3043,elcc!D:D,0))</f>
        <v>0</v>
      </c>
      <c r="R3043" s="89">
        <f t="shared" si="669"/>
        <v>1</v>
      </c>
      <c r="S3043" s="89" t="s">
        <v>6314</v>
      </c>
      <c r="T3043" s="89" t="s">
        <v>6314</v>
      </c>
      <c r="U3043" s="90" t="str">
        <f t="shared" si="670"/>
        <v>ok</v>
      </c>
      <c r="V3043" s="63" t="str">
        <f>INDEX(resources!F:F,MATCH(B3043,resources!B:B,0))</f>
        <v>special</v>
      </c>
      <c r="W3043" s="110">
        <f t="shared" si="671"/>
        <v>0</v>
      </c>
      <c r="X3043" s="110">
        <f t="shared" si="672"/>
        <v>0</v>
      </c>
      <c r="Y3043" s="110" t="str">
        <f t="shared" si="673"/>
        <v>transfer_purchase_raonly_na_CONFIDENTIAL</v>
      </c>
      <c r="Z3043" s="110">
        <f>IF(COUNTIFS($Y$2:Y3043,Y3043)=1,1,0)</f>
        <v>0</v>
      </c>
      <c r="AA3043" s="110">
        <f>SUM($Z$2:Z3043)*Z3043</f>
        <v>0</v>
      </c>
      <c r="AB3043" s="110">
        <f>COUNTIFS(resources!B:B,B3043)</f>
        <v>1</v>
      </c>
      <c r="AC3043" s="110">
        <f t="shared" si="674"/>
        <v>1</v>
      </c>
      <c r="AD3043" s="110">
        <f t="shared" si="675"/>
        <v>1</v>
      </c>
      <c r="AE3043" s="110">
        <f t="shared" si="676"/>
        <v>0</v>
      </c>
      <c r="AF3043" s="110">
        <f t="shared" si="677"/>
        <v>1</v>
      </c>
      <c r="AG3043" s="110">
        <f t="shared" si="678"/>
        <v>0</v>
      </c>
      <c r="AH3043" s="110">
        <f t="shared" si="679"/>
        <v>0</v>
      </c>
      <c r="AI3043" s="110">
        <f t="shared" si="680"/>
        <v>1</v>
      </c>
      <c r="AJ3043" s="100">
        <f>ROW()</f>
        <v>3043</v>
      </c>
      <c r="AK3043" s="100" t="e">
        <f>INDEX('BadRows RECART'!$C$2:$C$1207,MATCH(monthly_gwh_mw!AJ3043,'BadRows RECART'!$D$2:$D$1207,0))</f>
        <v>#N/A</v>
      </c>
    </row>
    <row r="3044" spans="1:37" ht="20">
      <c r="A3044" s="106" t="s">
        <v>3907</v>
      </c>
      <c r="B3044" s="106" t="s">
        <v>437</v>
      </c>
      <c r="C3044" s="106" t="s">
        <v>6313</v>
      </c>
      <c r="D3044" s="168">
        <v>2021</v>
      </c>
      <c r="E3044" s="168">
        <v>3</v>
      </c>
      <c r="F3044" s="169">
        <v>0</v>
      </c>
      <c r="G3044" s="212" t="s">
        <v>6314</v>
      </c>
      <c r="H3044" s="212" t="s">
        <v>6314</v>
      </c>
      <c r="I3044" s="106" t="s">
        <v>556</v>
      </c>
      <c r="K3044" s="83" t="s">
        <v>6314</v>
      </c>
      <c r="L3044" s="83" t="s">
        <v>6314</v>
      </c>
      <c r="M3044" s="45" t="str">
        <f>IF(
ISNA(INDEX(resources!E:E,MATCH(B3044,resources!B:B,0))),"fillme",
INDEX(resources!E:E,MATCH(B3044,resources!B:B,0)))</f>
        <v>transfer_purchase</v>
      </c>
      <c r="N3044" s="45">
        <v>1</v>
      </c>
      <c r="O3044" s="83" t="str">
        <f>IFERROR(INDEX(resources!K:K,MATCH(B3044,resources!B:B,0)),"fillme")</f>
        <v>unknown</v>
      </c>
      <c r="P3044" s="89" t="str">
        <f t="shared" si="668"/>
        <v>unknown_2021_3</v>
      </c>
      <c r="Q3044" s="87">
        <f>INDEX(elcc!G:G,MATCH(P3044,elcc!D:D,0))</f>
        <v>0</v>
      </c>
      <c r="R3044" s="89">
        <f t="shared" si="669"/>
        <v>1</v>
      </c>
      <c r="S3044" s="89" t="s">
        <v>6314</v>
      </c>
      <c r="T3044" s="89" t="s">
        <v>6314</v>
      </c>
      <c r="U3044" s="90" t="str">
        <f t="shared" si="670"/>
        <v>ok</v>
      </c>
      <c r="V3044" s="63" t="str">
        <f>INDEX(resources!F:F,MATCH(B3044,resources!B:B,0))</f>
        <v>special</v>
      </c>
      <c r="W3044" s="110">
        <f t="shared" si="671"/>
        <v>0</v>
      </c>
      <c r="X3044" s="110">
        <f t="shared" si="672"/>
        <v>0</v>
      </c>
      <c r="Y3044" s="110" t="str">
        <f t="shared" si="673"/>
        <v>transfer_purchase_raonly_na_CONFIDENTIAL</v>
      </c>
      <c r="Z3044" s="110">
        <f>IF(COUNTIFS($Y$2:Y3044,Y3044)=1,1,0)</f>
        <v>0</v>
      </c>
      <c r="AA3044" s="110">
        <f>SUM($Z$2:Z3044)*Z3044</f>
        <v>0</v>
      </c>
      <c r="AB3044" s="110">
        <f>COUNTIFS(resources!B:B,B3044)</f>
        <v>1</v>
      </c>
      <c r="AC3044" s="110">
        <f t="shared" si="674"/>
        <v>1</v>
      </c>
      <c r="AD3044" s="110">
        <f t="shared" si="675"/>
        <v>1</v>
      </c>
      <c r="AE3044" s="110">
        <f t="shared" si="676"/>
        <v>0</v>
      </c>
      <c r="AF3044" s="110">
        <f t="shared" si="677"/>
        <v>1</v>
      </c>
      <c r="AG3044" s="110">
        <f t="shared" si="678"/>
        <v>0</v>
      </c>
      <c r="AH3044" s="110">
        <f t="shared" si="679"/>
        <v>0</v>
      </c>
      <c r="AI3044" s="110">
        <f t="shared" si="680"/>
        <v>1</v>
      </c>
      <c r="AJ3044" s="100">
        <f>ROW()</f>
        <v>3044</v>
      </c>
      <c r="AK3044" s="100" t="e">
        <f>INDEX('BadRows RECART'!$C$2:$C$1207,MATCH(monthly_gwh_mw!AJ3044,'BadRows RECART'!$D$2:$D$1207,0))</f>
        <v>#N/A</v>
      </c>
    </row>
    <row r="3045" spans="1:37" ht="20">
      <c r="A3045" s="106" t="s">
        <v>3907</v>
      </c>
      <c r="B3045" s="106" t="s">
        <v>437</v>
      </c>
      <c r="C3045" s="106" t="s">
        <v>6313</v>
      </c>
      <c r="D3045" s="168">
        <v>2021</v>
      </c>
      <c r="E3045" s="168">
        <v>4</v>
      </c>
      <c r="F3045" s="169">
        <v>0</v>
      </c>
      <c r="G3045" s="212" t="s">
        <v>6314</v>
      </c>
      <c r="H3045" s="212" t="s">
        <v>6314</v>
      </c>
      <c r="I3045" s="106" t="s">
        <v>556</v>
      </c>
      <c r="K3045" s="83" t="s">
        <v>6314</v>
      </c>
      <c r="L3045" s="83" t="s">
        <v>6314</v>
      </c>
      <c r="M3045" s="45" t="str">
        <f>IF(
ISNA(INDEX(resources!E:E,MATCH(B3045,resources!B:B,0))),"fillme",
INDEX(resources!E:E,MATCH(B3045,resources!B:B,0)))</f>
        <v>transfer_purchase</v>
      </c>
      <c r="N3045" s="45">
        <v>1</v>
      </c>
      <c r="O3045" s="83" t="str">
        <f>IFERROR(INDEX(resources!K:K,MATCH(B3045,resources!B:B,0)),"fillme")</f>
        <v>unknown</v>
      </c>
      <c r="P3045" s="89" t="str">
        <f t="shared" si="668"/>
        <v>unknown_2021_4</v>
      </c>
      <c r="Q3045" s="87">
        <f>INDEX(elcc!G:G,MATCH(P3045,elcc!D:D,0))</f>
        <v>0</v>
      </c>
      <c r="R3045" s="89">
        <f t="shared" si="669"/>
        <v>1</v>
      </c>
      <c r="S3045" s="89" t="s">
        <v>6314</v>
      </c>
      <c r="T3045" s="89" t="s">
        <v>6314</v>
      </c>
      <c r="U3045" s="90" t="str">
        <f t="shared" si="670"/>
        <v>ok</v>
      </c>
      <c r="V3045" s="63" t="str">
        <f>INDEX(resources!F:F,MATCH(B3045,resources!B:B,0))</f>
        <v>special</v>
      </c>
      <c r="W3045" s="110">
        <f t="shared" si="671"/>
        <v>0</v>
      </c>
      <c r="X3045" s="110">
        <f t="shared" si="672"/>
        <v>0</v>
      </c>
      <c r="Y3045" s="110" t="str">
        <f t="shared" si="673"/>
        <v>transfer_purchase_raonly_na_CONFIDENTIAL</v>
      </c>
      <c r="Z3045" s="110">
        <f>IF(COUNTIFS($Y$2:Y3045,Y3045)=1,1,0)</f>
        <v>0</v>
      </c>
      <c r="AA3045" s="110">
        <f>SUM($Z$2:Z3045)*Z3045</f>
        <v>0</v>
      </c>
      <c r="AB3045" s="110">
        <f>COUNTIFS(resources!B:B,B3045)</f>
        <v>1</v>
      </c>
      <c r="AC3045" s="110">
        <f t="shared" si="674"/>
        <v>1</v>
      </c>
      <c r="AD3045" s="110">
        <f t="shared" si="675"/>
        <v>1</v>
      </c>
      <c r="AE3045" s="110">
        <f t="shared" si="676"/>
        <v>0</v>
      </c>
      <c r="AF3045" s="110">
        <f t="shared" si="677"/>
        <v>1</v>
      </c>
      <c r="AG3045" s="110">
        <f t="shared" si="678"/>
        <v>0</v>
      </c>
      <c r="AH3045" s="110">
        <f t="shared" si="679"/>
        <v>0</v>
      </c>
      <c r="AI3045" s="110">
        <f t="shared" si="680"/>
        <v>1</v>
      </c>
      <c r="AJ3045" s="100">
        <f>ROW()</f>
        <v>3045</v>
      </c>
      <c r="AK3045" s="100" t="e">
        <f>INDEX('BadRows RECART'!$C$2:$C$1207,MATCH(monthly_gwh_mw!AJ3045,'BadRows RECART'!$D$2:$D$1207,0))</f>
        <v>#N/A</v>
      </c>
    </row>
    <row r="3046" spans="1:37" ht="20">
      <c r="A3046" s="106" t="s">
        <v>3907</v>
      </c>
      <c r="B3046" s="106" t="s">
        <v>437</v>
      </c>
      <c r="C3046" s="106" t="s">
        <v>6313</v>
      </c>
      <c r="D3046" s="168">
        <v>2021</v>
      </c>
      <c r="E3046" s="168">
        <v>5</v>
      </c>
      <c r="F3046" s="169">
        <v>0</v>
      </c>
      <c r="G3046" s="212" t="s">
        <v>6314</v>
      </c>
      <c r="H3046" s="212" t="s">
        <v>6314</v>
      </c>
      <c r="I3046" s="106" t="s">
        <v>556</v>
      </c>
      <c r="K3046" s="83" t="s">
        <v>6314</v>
      </c>
      <c r="L3046" s="83" t="s">
        <v>6314</v>
      </c>
      <c r="M3046" s="45" t="str">
        <f>IF(
ISNA(INDEX(resources!E:E,MATCH(B3046,resources!B:B,0))),"fillme",
INDEX(resources!E:E,MATCH(B3046,resources!B:B,0)))</f>
        <v>transfer_purchase</v>
      </c>
      <c r="N3046" s="45">
        <v>1</v>
      </c>
      <c r="O3046" s="83" t="str">
        <f>IFERROR(INDEX(resources!K:K,MATCH(B3046,resources!B:B,0)),"fillme")</f>
        <v>unknown</v>
      </c>
      <c r="P3046" s="89" t="str">
        <f t="shared" si="668"/>
        <v>unknown_2021_5</v>
      </c>
      <c r="Q3046" s="87">
        <f>INDEX(elcc!G:G,MATCH(P3046,elcc!D:D,0))</f>
        <v>0</v>
      </c>
      <c r="R3046" s="89">
        <f t="shared" si="669"/>
        <v>1</v>
      </c>
      <c r="S3046" s="89" t="s">
        <v>6314</v>
      </c>
      <c r="T3046" s="89" t="s">
        <v>6314</v>
      </c>
      <c r="U3046" s="90" t="str">
        <f t="shared" si="670"/>
        <v>ok</v>
      </c>
      <c r="V3046" s="63" t="str">
        <f>INDEX(resources!F:F,MATCH(B3046,resources!B:B,0))</f>
        <v>special</v>
      </c>
      <c r="W3046" s="110">
        <f t="shared" si="671"/>
        <v>0</v>
      </c>
      <c r="X3046" s="110">
        <f t="shared" si="672"/>
        <v>0</v>
      </c>
      <c r="Y3046" s="110" t="str">
        <f t="shared" si="673"/>
        <v>transfer_purchase_raonly_na_CONFIDENTIAL</v>
      </c>
      <c r="Z3046" s="110">
        <f>IF(COUNTIFS($Y$2:Y3046,Y3046)=1,1,0)</f>
        <v>0</v>
      </c>
      <c r="AA3046" s="110">
        <f>SUM($Z$2:Z3046)*Z3046</f>
        <v>0</v>
      </c>
      <c r="AB3046" s="110">
        <f>COUNTIFS(resources!B:B,B3046)</f>
        <v>1</v>
      </c>
      <c r="AC3046" s="110">
        <f t="shared" si="674"/>
        <v>1</v>
      </c>
      <c r="AD3046" s="110">
        <f t="shared" si="675"/>
        <v>1</v>
      </c>
      <c r="AE3046" s="110">
        <f t="shared" si="676"/>
        <v>0</v>
      </c>
      <c r="AF3046" s="110">
        <f t="shared" si="677"/>
        <v>1</v>
      </c>
      <c r="AG3046" s="110">
        <f t="shared" si="678"/>
        <v>0</v>
      </c>
      <c r="AH3046" s="110">
        <f t="shared" si="679"/>
        <v>0</v>
      </c>
      <c r="AI3046" s="110">
        <f t="shared" si="680"/>
        <v>1</v>
      </c>
      <c r="AJ3046" s="100">
        <f>ROW()</f>
        <v>3046</v>
      </c>
      <c r="AK3046" s="100" t="e">
        <f>INDEX('BadRows RECART'!$C$2:$C$1207,MATCH(monthly_gwh_mw!AJ3046,'BadRows RECART'!$D$2:$D$1207,0))</f>
        <v>#N/A</v>
      </c>
    </row>
    <row r="3047" spans="1:37" ht="20">
      <c r="A3047" s="106" t="s">
        <v>3907</v>
      </c>
      <c r="B3047" s="106" t="s">
        <v>437</v>
      </c>
      <c r="C3047" s="106" t="s">
        <v>6313</v>
      </c>
      <c r="D3047" s="168">
        <v>2021</v>
      </c>
      <c r="E3047" s="168">
        <v>6</v>
      </c>
      <c r="F3047" s="169">
        <v>0</v>
      </c>
      <c r="G3047" s="212" t="s">
        <v>6314</v>
      </c>
      <c r="H3047" s="212" t="s">
        <v>6314</v>
      </c>
      <c r="I3047" s="106" t="s">
        <v>556</v>
      </c>
      <c r="K3047" s="83" t="s">
        <v>6314</v>
      </c>
      <c r="L3047" s="83" t="s">
        <v>6314</v>
      </c>
      <c r="M3047" s="45" t="str">
        <f>IF(
ISNA(INDEX(resources!E:E,MATCH(B3047,resources!B:B,0))),"fillme",
INDEX(resources!E:E,MATCH(B3047,resources!B:B,0)))</f>
        <v>transfer_purchase</v>
      </c>
      <c r="N3047" s="45">
        <v>1</v>
      </c>
      <c r="O3047" s="83" t="str">
        <f>IFERROR(INDEX(resources!K:K,MATCH(B3047,resources!B:B,0)),"fillme")</f>
        <v>unknown</v>
      </c>
      <c r="P3047" s="89" t="str">
        <f t="shared" si="668"/>
        <v>unknown_2021_6</v>
      </c>
      <c r="Q3047" s="87">
        <f>INDEX(elcc!G:G,MATCH(P3047,elcc!D:D,0))</f>
        <v>0</v>
      </c>
      <c r="R3047" s="89">
        <f t="shared" si="669"/>
        <v>1</v>
      </c>
      <c r="S3047" s="89" t="s">
        <v>6314</v>
      </c>
      <c r="T3047" s="89" t="s">
        <v>6314</v>
      </c>
      <c r="U3047" s="90" t="str">
        <f t="shared" si="670"/>
        <v>ok</v>
      </c>
      <c r="V3047" s="63" t="str">
        <f>INDEX(resources!F:F,MATCH(B3047,resources!B:B,0))</f>
        <v>special</v>
      </c>
      <c r="W3047" s="110">
        <f t="shared" si="671"/>
        <v>0</v>
      </c>
      <c r="X3047" s="110">
        <f t="shared" si="672"/>
        <v>0</v>
      </c>
      <c r="Y3047" s="110" t="str">
        <f t="shared" si="673"/>
        <v>transfer_purchase_raonly_na_CONFIDENTIAL</v>
      </c>
      <c r="Z3047" s="110">
        <f>IF(COUNTIFS($Y$2:Y3047,Y3047)=1,1,0)</f>
        <v>0</v>
      </c>
      <c r="AA3047" s="110">
        <f>SUM($Z$2:Z3047)*Z3047</f>
        <v>0</v>
      </c>
      <c r="AB3047" s="110">
        <f>COUNTIFS(resources!B:B,B3047)</f>
        <v>1</v>
      </c>
      <c r="AC3047" s="110">
        <f t="shared" si="674"/>
        <v>1</v>
      </c>
      <c r="AD3047" s="110">
        <f t="shared" si="675"/>
        <v>1</v>
      </c>
      <c r="AE3047" s="110">
        <f t="shared" si="676"/>
        <v>0</v>
      </c>
      <c r="AF3047" s="110">
        <f t="shared" si="677"/>
        <v>1</v>
      </c>
      <c r="AG3047" s="110">
        <f t="shared" si="678"/>
        <v>0</v>
      </c>
      <c r="AH3047" s="110">
        <f t="shared" si="679"/>
        <v>0</v>
      </c>
      <c r="AI3047" s="110">
        <f t="shared" si="680"/>
        <v>1</v>
      </c>
      <c r="AJ3047" s="100">
        <f>ROW()</f>
        <v>3047</v>
      </c>
      <c r="AK3047" s="100" t="e">
        <f>INDEX('BadRows RECART'!$C$2:$C$1207,MATCH(monthly_gwh_mw!AJ3047,'BadRows RECART'!$D$2:$D$1207,0))</f>
        <v>#N/A</v>
      </c>
    </row>
    <row r="3048" spans="1:37" ht="20">
      <c r="A3048" s="106" t="s">
        <v>3907</v>
      </c>
      <c r="B3048" s="106" t="s">
        <v>437</v>
      </c>
      <c r="C3048" s="106" t="s">
        <v>6313</v>
      </c>
      <c r="D3048" s="168">
        <v>2021</v>
      </c>
      <c r="E3048" s="168">
        <v>7</v>
      </c>
      <c r="F3048" s="169">
        <v>0</v>
      </c>
      <c r="G3048" s="212" t="s">
        <v>6314</v>
      </c>
      <c r="H3048" s="212" t="s">
        <v>6314</v>
      </c>
      <c r="I3048" s="106" t="s">
        <v>556</v>
      </c>
      <c r="K3048" s="83" t="s">
        <v>6314</v>
      </c>
      <c r="L3048" s="83" t="s">
        <v>6314</v>
      </c>
      <c r="M3048" s="45" t="str">
        <f>IF(
ISNA(INDEX(resources!E:E,MATCH(B3048,resources!B:B,0))),"fillme",
INDEX(resources!E:E,MATCH(B3048,resources!B:B,0)))</f>
        <v>transfer_purchase</v>
      </c>
      <c r="N3048" s="45">
        <v>1</v>
      </c>
      <c r="O3048" s="83" t="str">
        <f>IFERROR(INDEX(resources!K:K,MATCH(B3048,resources!B:B,0)),"fillme")</f>
        <v>unknown</v>
      </c>
      <c r="P3048" s="89" t="str">
        <f t="shared" si="668"/>
        <v>unknown_2021_7</v>
      </c>
      <c r="Q3048" s="87">
        <f>INDEX(elcc!G:G,MATCH(P3048,elcc!D:D,0))</f>
        <v>0</v>
      </c>
      <c r="R3048" s="89">
        <f t="shared" si="669"/>
        <v>1</v>
      </c>
      <c r="S3048" s="89" t="s">
        <v>6314</v>
      </c>
      <c r="T3048" s="89" t="s">
        <v>6314</v>
      </c>
      <c r="U3048" s="90" t="str">
        <f t="shared" si="670"/>
        <v>ok</v>
      </c>
      <c r="V3048" s="63" t="str">
        <f>INDEX(resources!F:F,MATCH(B3048,resources!B:B,0))</f>
        <v>special</v>
      </c>
      <c r="W3048" s="110">
        <f t="shared" si="671"/>
        <v>0</v>
      </c>
      <c r="X3048" s="110">
        <f t="shared" si="672"/>
        <v>0</v>
      </c>
      <c r="Y3048" s="110" t="str">
        <f t="shared" si="673"/>
        <v>transfer_purchase_raonly_na_CONFIDENTIAL</v>
      </c>
      <c r="Z3048" s="110">
        <f>IF(COUNTIFS($Y$2:Y3048,Y3048)=1,1,0)</f>
        <v>0</v>
      </c>
      <c r="AA3048" s="110">
        <f>SUM($Z$2:Z3048)*Z3048</f>
        <v>0</v>
      </c>
      <c r="AB3048" s="110">
        <f>COUNTIFS(resources!B:B,B3048)</f>
        <v>1</v>
      </c>
      <c r="AC3048" s="110">
        <f t="shared" si="674"/>
        <v>1</v>
      </c>
      <c r="AD3048" s="110">
        <f t="shared" si="675"/>
        <v>1</v>
      </c>
      <c r="AE3048" s="110">
        <f t="shared" si="676"/>
        <v>0</v>
      </c>
      <c r="AF3048" s="110">
        <f t="shared" si="677"/>
        <v>1</v>
      </c>
      <c r="AG3048" s="110">
        <f t="shared" si="678"/>
        <v>0</v>
      </c>
      <c r="AH3048" s="110">
        <f t="shared" si="679"/>
        <v>0</v>
      </c>
      <c r="AI3048" s="110">
        <f t="shared" si="680"/>
        <v>1</v>
      </c>
      <c r="AJ3048" s="100">
        <f>ROW()</f>
        <v>3048</v>
      </c>
      <c r="AK3048" s="100" t="e">
        <f>INDEX('BadRows RECART'!$C$2:$C$1207,MATCH(monthly_gwh_mw!AJ3048,'BadRows RECART'!$D$2:$D$1207,0))</f>
        <v>#N/A</v>
      </c>
    </row>
    <row r="3049" spans="1:37" ht="20">
      <c r="A3049" s="106" t="s">
        <v>3907</v>
      </c>
      <c r="B3049" s="106" t="s">
        <v>437</v>
      </c>
      <c r="C3049" s="106" t="s">
        <v>6313</v>
      </c>
      <c r="D3049" s="168">
        <v>2021</v>
      </c>
      <c r="E3049" s="168">
        <v>8</v>
      </c>
      <c r="F3049" s="169">
        <v>0</v>
      </c>
      <c r="G3049" s="212" t="s">
        <v>6314</v>
      </c>
      <c r="H3049" s="212" t="s">
        <v>6314</v>
      </c>
      <c r="I3049" s="106" t="s">
        <v>556</v>
      </c>
      <c r="K3049" s="83" t="s">
        <v>6314</v>
      </c>
      <c r="L3049" s="83" t="s">
        <v>6314</v>
      </c>
      <c r="M3049" s="45" t="str">
        <f>IF(
ISNA(INDEX(resources!E:E,MATCH(B3049,resources!B:B,0))),"fillme",
INDEX(resources!E:E,MATCH(B3049,resources!B:B,0)))</f>
        <v>transfer_purchase</v>
      </c>
      <c r="N3049" s="45">
        <v>1</v>
      </c>
      <c r="O3049" s="83" t="str">
        <f>IFERROR(INDEX(resources!K:K,MATCH(B3049,resources!B:B,0)),"fillme")</f>
        <v>unknown</v>
      </c>
      <c r="P3049" s="89" t="str">
        <f t="shared" si="668"/>
        <v>unknown_2021_8</v>
      </c>
      <c r="Q3049" s="87">
        <f>INDEX(elcc!G:G,MATCH(P3049,elcc!D:D,0))</f>
        <v>0</v>
      </c>
      <c r="R3049" s="89">
        <f t="shared" si="669"/>
        <v>1</v>
      </c>
      <c r="S3049" s="89" t="s">
        <v>6314</v>
      </c>
      <c r="T3049" s="89" t="s">
        <v>6314</v>
      </c>
      <c r="U3049" s="90" t="str">
        <f t="shared" si="670"/>
        <v>ok</v>
      </c>
      <c r="V3049" s="63" t="str">
        <f>INDEX(resources!F:F,MATCH(B3049,resources!B:B,0))</f>
        <v>special</v>
      </c>
      <c r="W3049" s="110">
        <f t="shared" si="671"/>
        <v>0</v>
      </c>
      <c r="X3049" s="110">
        <f t="shared" si="672"/>
        <v>0</v>
      </c>
      <c r="Y3049" s="110" t="str">
        <f t="shared" si="673"/>
        <v>transfer_purchase_raonly_na_CONFIDENTIAL</v>
      </c>
      <c r="Z3049" s="110">
        <f>IF(COUNTIFS($Y$2:Y3049,Y3049)=1,1,0)</f>
        <v>0</v>
      </c>
      <c r="AA3049" s="110">
        <f>SUM($Z$2:Z3049)*Z3049</f>
        <v>0</v>
      </c>
      <c r="AB3049" s="110">
        <f>COUNTIFS(resources!B:B,B3049)</f>
        <v>1</v>
      </c>
      <c r="AC3049" s="110">
        <f t="shared" si="674"/>
        <v>1</v>
      </c>
      <c r="AD3049" s="110">
        <f t="shared" si="675"/>
        <v>1</v>
      </c>
      <c r="AE3049" s="110">
        <f t="shared" si="676"/>
        <v>0</v>
      </c>
      <c r="AF3049" s="110">
        <f t="shared" si="677"/>
        <v>1</v>
      </c>
      <c r="AG3049" s="110">
        <f t="shared" si="678"/>
        <v>0</v>
      </c>
      <c r="AH3049" s="110">
        <f t="shared" si="679"/>
        <v>0</v>
      </c>
      <c r="AI3049" s="110">
        <f t="shared" si="680"/>
        <v>1</v>
      </c>
      <c r="AJ3049" s="100">
        <f>ROW()</f>
        <v>3049</v>
      </c>
      <c r="AK3049" s="100" t="e">
        <f>INDEX('BadRows RECART'!$C$2:$C$1207,MATCH(monthly_gwh_mw!AJ3049,'BadRows RECART'!$D$2:$D$1207,0))</f>
        <v>#N/A</v>
      </c>
    </row>
    <row r="3050" spans="1:37" ht="20">
      <c r="A3050" s="106" t="s">
        <v>3907</v>
      </c>
      <c r="B3050" s="106" t="s">
        <v>437</v>
      </c>
      <c r="C3050" s="106" t="s">
        <v>6313</v>
      </c>
      <c r="D3050" s="168">
        <v>2021</v>
      </c>
      <c r="E3050" s="168">
        <v>9</v>
      </c>
      <c r="F3050" s="169">
        <v>0</v>
      </c>
      <c r="G3050" s="212" t="s">
        <v>6314</v>
      </c>
      <c r="H3050" s="212" t="s">
        <v>6314</v>
      </c>
      <c r="I3050" s="106" t="s">
        <v>556</v>
      </c>
      <c r="K3050" s="83" t="s">
        <v>6314</v>
      </c>
      <c r="L3050" s="83" t="s">
        <v>6314</v>
      </c>
      <c r="M3050" s="45" t="str">
        <f>IF(
ISNA(INDEX(resources!E:E,MATCH(B3050,resources!B:B,0))),"fillme",
INDEX(resources!E:E,MATCH(B3050,resources!B:B,0)))</f>
        <v>transfer_purchase</v>
      </c>
      <c r="N3050" s="45">
        <v>1</v>
      </c>
      <c r="O3050" s="83" t="str">
        <f>IFERROR(INDEX(resources!K:K,MATCH(B3050,resources!B:B,0)),"fillme")</f>
        <v>unknown</v>
      </c>
      <c r="P3050" s="89" t="str">
        <f t="shared" si="668"/>
        <v>unknown_2021_9</v>
      </c>
      <c r="Q3050" s="87">
        <f>INDEX(elcc!G:G,MATCH(P3050,elcc!D:D,0))</f>
        <v>0</v>
      </c>
      <c r="R3050" s="89">
        <f t="shared" si="669"/>
        <v>1</v>
      </c>
      <c r="S3050" s="89" t="s">
        <v>6314</v>
      </c>
      <c r="T3050" s="89" t="s">
        <v>6314</v>
      </c>
      <c r="U3050" s="90" t="str">
        <f t="shared" si="670"/>
        <v>ok</v>
      </c>
      <c r="V3050" s="63" t="str">
        <f>INDEX(resources!F:F,MATCH(B3050,resources!B:B,0))</f>
        <v>special</v>
      </c>
      <c r="W3050" s="110">
        <f t="shared" si="671"/>
        <v>0</v>
      </c>
      <c r="X3050" s="110">
        <f t="shared" si="672"/>
        <v>0</v>
      </c>
      <c r="Y3050" s="110" t="str">
        <f t="shared" si="673"/>
        <v>transfer_purchase_raonly_na_CONFIDENTIAL</v>
      </c>
      <c r="Z3050" s="110">
        <f>IF(COUNTIFS($Y$2:Y3050,Y3050)=1,1,0)</f>
        <v>0</v>
      </c>
      <c r="AA3050" s="110">
        <f>SUM($Z$2:Z3050)*Z3050</f>
        <v>0</v>
      </c>
      <c r="AB3050" s="110">
        <f>COUNTIFS(resources!B:B,B3050)</f>
        <v>1</v>
      </c>
      <c r="AC3050" s="110">
        <f t="shared" si="674"/>
        <v>1</v>
      </c>
      <c r="AD3050" s="110">
        <f t="shared" si="675"/>
        <v>1</v>
      </c>
      <c r="AE3050" s="110">
        <f t="shared" si="676"/>
        <v>0</v>
      </c>
      <c r="AF3050" s="110">
        <f t="shared" si="677"/>
        <v>1</v>
      </c>
      <c r="AG3050" s="110">
        <f t="shared" si="678"/>
        <v>0</v>
      </c>
      <c r="AH3050" s="110">
        <f t="shared" si="679"/>
        <v>0</v>
      </c>
      <c r="AI3050" s="110">
        <f t="shared" si="680"/>
        <v>1</v>
      </c>
      <c r="AJ3050" s="100">
        <f>ROW()</f>
        <v>3050</v>
      </c>
      <c r="AK3050" s="100" t="e">
        <f>INDEX('BadRows RECART'!$C$2:$C$1207,MATCH(monthly_gwh_mw!AJ3050,'BadRows RECART'!$D$2:$D$1207,0))</f>
        <v>#N/A</v>
      </c>
    </row>
    <row r="3051" spans="1:37" ht="20">
      <c r="A3051" s="106" t="s">
        <v>3907</v>
      </c>
      <c r="B3051" s="106" t="s">
        <v>437</v>
      </c>
      <c r="C3051" s="106" t="s">
        <v>6313</v>
      </c>
      <c r="D3051" s="168">
        <v>2021</v>
      </c>
      <c r="E3051" s="168">
        <v>10</v>
      </c>
      <c r="F3051" s="169">
        <v>0</v>
      </c>
      <c r="G3051" s="212" t="s">
        <v>6314</v>
      </c>
      <c r="H3051" s="212" t="s">
        <v>6314</v>
      </c>
      <c r="I3051" s="106" t="s">
        <v>556</v>
      </c>
      <c r="K3051" s="83" t="s">
        <v>6314</v>
      </c>
      <c r="L3051" s="83" t="s">
        <v>6314</v>
      </c>
      <c r="M3051" s="45" t="str">
        <f>IF(
ISNA(INDEX(resources!E:E,MATCH(B3051,resources!B:B,0))),"fillme",
INDEX(resources!E:E,MATCH(B3051,resources!B:B,0)))</f>
        <v>transfer_purchase</v>
      </c>
      <c r="N3051" s="45">
        <v>1</v>
      </c>
      <c r="O3051" s="83" t="str">
        <f>IFERROR(INDEX(resources!K:K,MATCH(B3051,resources!B:B,0)),"fillme")</f>
        <v>unknown</v>
      </c>
      <c r="P3051" s="89" t="str">
        <f t="shared" si="668"/>
        <v>unknown_2021_10</v>
      </c>
      <c r="Q3051" s="87">
        <f>INDEX(elcc!G:G,MATCH(P3051,elcc!D:D,0))</f>
        <v>0</v>
      </c>
      <c r="R3051" s="89">
        <f t="shared" si="669"/>
        <v>1</v>
      </c>
      <c r="S3051" s="89" t="s">
        <v>6314</v>
      </c>
      <c r="T3051" s="89" t="s">
        <v>6314</v>
      </c>
      <c r="U3051" s="90" t="str">
        <f t="shared" si="670"/>
        <v>ok</v>
      </c>
      <c r="V3051" s="63" t="str">
        <f>INDEX(resources!F:F,MATCH(B3051,resources!B:B,0))</f>
        <v>special</v>
      </c>
      <c r="W3051" s="110">
        <f t="shared" si="671"/>
        <v>0</v>
      </c>
      <c r="X3051" s="110">
        <f t="shared" si="672"/>
        <v>0</v>
      </c>
      <c r="Y3051" s="110" t="str">
        <f t="shared" si="673"/>
        <v>transfer_purchase_raonly_na_CONFIDENTIAL</v>
      </c>
      <c r="Z3051" s="110">
        <f>IF(COUNTIFS($Y$2:Y3051,Y3051)=1,1,0)</f>
        <v>0</v>
      </c>
      <c r="AA3051" s="110">
        <f>SUM($Z$2:Z3051)*Z3051</f>
        <v>0</v>
      </c>
      <c r="AB3051" s="110">
        <f>COUNTIFS(resources!B:B,B3051)</f>
        <v>1</v>
      </c>
      <c r="AC3051" s="110">
        <f t="shared" si="674"/>
        <v>1</v>
      </c>
      <c r="AD3051" s="110">
        <f t="shared" si="675"/>
        <v>1</v>
      </c>
      <c r="AE3051" s="110">
        <f t="shared" si="676"/>
        <v>0</v>
      </c>
      <c r="AF3051" s="110">
        <f t="shared" si="677"/>
        <v>1</v>
      </c>
      <c r="AG3051" s="110">
        <f t="shared" si="678"/>
        <v>0</v>
      </c>
      <c r="AH3051" s="110">
        <f t="shared" si="679"/>
        <v>0</v>
      </c>
      <c r="AI3051" s="110">
        <f t="shared" si="680"/>
        <v>1</v>
      </c>
      <c r="AJ3051" s="100">
        <f>ROW()</f>
        <v>3051</v>
      </c>
      <c r="AK3051" s="100" t="e">
        <f>INDEX('BadRows RECART'!$C$2:$C$1207,MATCH(monthly_gwh_mw!AJ3051,'BadRows RECART'!$D$2:$D$1207,0))</f>
        <v>#N/A</v>
      </c>
    </row>
    <row r="3052" spans="1:37" ht="20">
      <c r="A3052" s="106" t="s">
        <v>3907</v>
      </c>
      <c r="B3052" s="106" t="s">
        <v>437</v>
      </c>
      <c r="C3052" s="106" t="s">
        <v>6313</v>
      </c>
      <c r="D3052" s="168">
        <v>2021</v>
      </c>
      <c r="E3052" s="168">
        <v>11</v>
      </c>
      <c r="F3052" s="169">
        <v>0</v>
      </c>
      <c r="G3052" s="212" t="s">
        <v>6314</v>
      </c>
      <c r="H3052" s="212" t="s">
        <v>6314</v>
      </c>
      <c r="I3052" s="106" t="s">
        <v>556</v>
      </c>
      <c r="K3052" s="83" t="s">
        <v>6314</v>
      </c>
      <c r="L3052" s="83" t="s">
        <v>6314</v>
      </c>
      <c r="M3052" s="45" t="str">
        <f>IF(
ISNA(INDEX(resources!E:E,MATCH(B3052,resources!B:B,0))),"fillme",
INDEX(resources!E:E,MATCH(B3052,resources!B:B,0)))</f>
        <v>transfer_purchase</v>
      </c>
      <c r="N3052" s="45">
        <v>1</v>
      </c>
      <c r="O3052" s="83" t="str">
        <f>IFERROR(INDEX(resources!K:K,MATCH(B3052,resources!B:B,0)),"fillme")</f>
        <v>unknown</v>
      </c>
      <c r="P3052" s="89" t="str">
        <f t="shared" ref="P3052:P3115" si="681">O3052&amp;"_"&amp;D3052&amp;"_"&amp;E3052</f>
        <v>unknown_2021_11</v>
      </c>
      <c r="Q3052" s="87">
        <f>INDEX(elcc!G:G,MATCH(P3052,elcc!D:D,0))</f>
        <v>0</v>
      </c>
      <c r="R3052" s="89">
        <f t="shared" ref="R3052:R3115" si="682">IF(O3052="battery",MIN(1,J3052/4),1)</f>
        <v>1</v>
      </c>
      <c r="S3052" s="89" t="s">
        <v>6314</v>
      </c>
      <c r="T3052" s="89" t="s">
        <v>6314</v>
      </c>
      <c r="U3052" s="90" t="str">
        <f t="shared" ref="U3052:U3115" si="683">IF(ISERROR(T3052),"error in NQC data entry; please check blue and purple data entered. You need to provide either a contracted NQC value in Column G, or allow the template to calculate one using Columns H,L,Q, and R","ok")</f>
        <v>ok</v>
      </c>
      <c r="V3052" s="63" t="str">
        <f>INDEX(resources!F:F,MATCH(B3052,resources!B:B,0))</f>
        <v>special</v>
      </c>
      <c r="W3052" s="110">
        <f t="shared" ref="W3052:W3115" si="684">(F3052&gt;0)*1</f>
        <v>0</v>
      </c>
      <c r="X3052" s="110">
        <f t="shared" ref="X3052:X3115" si="685">COUNTIFS(G3052:H3052,"&gt;0")</f>
        <v>0</v>
      </c>
      <c r="Y3052" s="110" t="str">
        <f t="shared" ref="Y3052:Y3115" si="686">B3052&amp;"_"&amp;C3052&amp;"_"&amp;K3052</f>
        <v>transfer_purchase_raonly_na_CONFIDENTIAL</v>
      </c>
      <c r="Z3052" s="110">
        <f>IF(COUNTIFS($Y$2:Y3052,Y3052)=1,1,0)</f>
        <v>0</v>
      </c>
      <c r="AA3052" s="110">
        <f>SUM($Z$2:Z3052)*Z3052</f>
        <v>0</v>
      </c>
      <c r="AB3052" s="110">
        <f>COUNTIFS(resources!B:B,B3052)</f>
        <v>1</v>
      </c>
      <c r="AC3052" s="110">
        <f t="shared" ref="AC3052:AC3115" si="687">AND(ISNUMBER(D3052),(D3052&gt;2019))*1</f>
        <v>1</v>
      </c>
      <c r="AD3052" s="110">
        <f t="shared" ref="AD3052:AD3115" si="688">AND(ISNUMBER(E3052),E3052&gt;=1,E3052&lt;=12)*1</f>
        <v>1</v>
      </c>
      <c r="AE3052" s="110">
        <f t="shared" ref="AE3052:AE3115" si="689">AND(COUNT(G3052:H3052)=1,COUNT(F3052)=1)*1</f>
        <v>0</v>
      </c>
      <c r="AF3052" s="110">
        <f t="shared" ref="AF3052:AF3115" si="690">(COUNTIFS(K3052:O3052,"fillme")=0)*1</f>
        <v>1</v>
      </c>
      <c r="AG3052" s="110">
        <f t="shared" ref="AG3052:AG3115" si="691">ISNUMBER(L3052)*1</f>
        <v>0</v>
      </c>
      <c r="AH3052" s="110">
        <f t="shared" ref="AH3052:AH3115" si="692">NOT(AND(G3052&gt;0,H3052&gt;0))*1</f>
        <v>0</v>
      </c>
      <c r="AI3052" s="110">
        <f t="shared" ref="AI3052:AI3115" si="693">(U3052="ok")*1</f>
        <v>1</v>
      </c>
      <c r="AJ3052" s="100">
        <f>ROW()</f>
        <v>3052</v>
      </c>
      <c r="AK3052" s="100" t="e">
        <f>INDEX('BadRows RECART'!$C$2:$C$1207,MATCH(monthly_gwh_mw!AJ3052,'BadRows RECART'!$D$2:$D$1207,0))</f>
        <v>#N/A</v>
      </c>
    </row>
    <row r="3053" spans="1:37" ht="20">
      <c r="A3053" s="106" t="s">
        <v>3907</v>
      </c>
      <c r="B3053" s="106" t="s">
        <v>437</v>
      </c>
      <c r="C3053" s="106" t="s">
        <v>6313</v>
      </c>
      <c r="D3053" s="168">
        <v>2021</v>
      </c>
      <c r="E3053" s="168">
        <v>12</v>
      </c>
      <c r="F3053" s="169">
        <v>0</v>
      </c>
      <c r="G3053" s="212" t="s">
        <v>6314</v>
      </c>
      <c r="H3053" s="212" t="s">
        <v>6314</v>
      </c>
      <c r="I3053" s="106" t="s">
        <v>556</v>
      </c>
      <c r="K3053" s="83" t="s">
        <v>6314</v>
      </c>
      <c r="L3053" s="83" t="s">
        <v>6314</v>
      </c>
      <c r="M3053" s="45" t="str">
        <f>IF(
ISNA(INDEX(resources!E:E,MATCH(B3053,resources!B:B,0))),"fillme",
INDEX(resources!E:E,MATCH(B3053,resources!B:B,0)))</f>
        <v>transfer_purchase</v>
      </c>
      <c r="N3053" s="45">
        <v>1</v>
      </c>
      <c r="O3053" s="83" t="str">
        <f>IFERROR(INDEX(resources!K:K,MATCH(B3053,resources!B:B,0)),"fillme")</f>
        <v>unknown</v>
      </c>
      <c r="P3053" s="89" t="str">
        <f t="shared" si="681"/>
        <v>unknown_2021_12</v>
      </c>
      <c r="Q3053" s="87">
        <f>INDEX(elcc!G:G,MATCH(P3053,elcc!D:D,0))</f>
        <v>0</v>
      </c>
      <c r="R3053" s="89">
        <f t="shared" si="682"/>
        <v>1</v>
      </c>
      <c r="S3053" s="89" t="s">
        <v>6314</v>
      </c>
      <c r="T3053" s="89" t="s">
        <v>6314</v>
      </c>
      <c r="U3053" s="90" t="str">
        <f t="shared" si="683"/>
        <v>ok</v>
      </c>
      <c r="V3053" s="63" t="str">
        <f>INDEX(resources!F:F,MATCH(B3053,resources!B:B,0))</f>
        <v>special</v>
      </c>
      <c r="W3053" s="110">
        <f t="shared" si="684"/>
        <v>0</v>
      </c>
      <c r="X3053" s="110">
        <f t="shared" si="685"/>
        <v>0</v>
      </c>
      <c r="Y3053" s="110" t="str">
        <f t="shared" si="686"/>
        <v>transfer_purchase_raonly_na_CONFIDENTIAL</v>
      </c>
      <c r="Z3053" s="110">
        <f>IF(COUNTIFS($Y$2:Y3053,Y3053)=1,1,0)</f>
        <v>0</v>
      </c>
      <c r="AA3053" s="110">
        <f>SUM($Z$2:Z3053)*Z3053</f>
        <v>0</v>
      </c>
      <c r="AB3053" s="110">
        <f>COUNTIFS(resources!B:B,B3053)</f>
        <v>1</v>
      </c>
      <c r="AC3053" s="110">
        <f t="shared" si="687"/>
        <v>1</v>
      </c>
      <c r="AD3053" s="110">
        <f t="shared" si="688"/>
        <v>1</v>
      </c>
      <c r="AE3053" s="110">
        <f t="shared" si="689"/>
        <v>0</v>
      </c>
      <c r="AF3053" s="110">
        <f t="shared" si="690"/>
        <v>1</v>
      </c>
      <c r="AG3053" s="110">
        <f t="shared" si="691"/>
        <v>0</v>
      </c>
      <c r="AH3053" s="110">
        <f t="shared" si="692"/>
        <v>0</v>
      </c>
      <c r="AI3053" s="110">
        <f t="shared" si="693"/>
        <v>1</v>
      </c>
      <c r="AJ3053" s="100">
        <f>ROW()</f>
        <v>3053</v>
      </c>
      <c r="AK3053" s="100" t="e">
        <f>INDEX('BadRows RECART'!$C$2:$C$1207,MATCH(monthly_gwh_mw!AJ3053,'BadRows RECART'!$D$2:$D$1207,0))</f>
        <v>#N/A</v>
      </c>
    </row>
    <row r="3054" spans="1:37" ht="20">
      <c r="A3054" s="106" t="s">
        <v>3907</v>
      </c>
      <c r="B3054" s="106" t="s">
        <v>437</v>
      </c>
      <c r="C3054" s="106" t="s">
        <v>6313</v>
      </c>
      <c r="D3054" s="168">
        <v>2021</v>
      </c>
      <c r="E3054" s="168">
        <v>1</v>
      </c>
      <c r="F3054" s="169">
        <v>0</v>
      </c>
      <c r="G3054" s="212" t="s">
        <v>6314</v>
      </c>
      <c r="H3054" s="212" t="s">
        <v>6314</v>
      </c>
      <c r="I3054" s="106" t="s">
        <v>556</v>
      </c>
      <c r="K3054" s="83" t="s">
        <v>6314</v>
      </c>
      <c r="L3054" s="83" t="s">
        <v>6314</v>
      </c>
      <c r="M3054" s="45" t="str">
        <f>IF(
ISNA(INDEX(resources!E:E,MATCH(B3054,resources!B:B,0))),"fillme",
INDEX(resources!E:E,MATCH(B3054,resources!B:B,0)))</f>
        <v>transfer_purchase</v>
      </c>
      <c r="N3054" s="45">
        <v>1</v>
      </c>
      <c r="O3054" s="83" t="str">
        <f>IFERROR(INDEX(resources!K:K,MATCH(B3054,resources!B:B,0)),"fillme")</f>
        <v>unknown</v>
      </c>
      <c r="P3054" s="89" t="str">
        <f t="shared" si="681"/>
        <v>unknown_2021_1</v>
      </c>
      <c r="Q3054" s="87">
        <f>INDEX(elcc!G:G,MATCH(P3054,elcc!D:D,0))</f>
        <v>0</v>
      </c>
      <c r="R3054" s="89">
        <f t="shared" si="682"/>
        <v>1</v>
      </c>
      <c r="S3054" s="89" t="s">
        <v>6314</v>
      </c>
      <c r="T3054" s="89" t="s">
        <v>6314</v>
      </c>
      <c r="U3054" s="90" t="str">
        <f t="shared" si="683"/>
        <v>ok</v>
      </c>
      <c r="V3054" s="63" t="str">
        <f>INDEX(resources!F:F,MATCH(B3054,resources!B:B,0))</f>
        <v>special</v>
      </c>
      <c r="W3054" s="110">
        <f t="shared" si="684"/>
        <v>0</v>
      </c>
      <c r="X3054" s="110">
        <f t="shared" si="685"/>
        <v>0</v>
      </c>
      <c r="Y3054" s="110" t="str">
        <f t="shared" si="686"/>
        <v>transfer_purchase_raonly_na_CONFIDENTIAL</v>
      </c>
      <c r="Z3054" s="110">
        <f>IF(COUNTIFS($Y$2:Y3054,Y3054)=1,1,0)</f>
        <v>0</v>
      </c>
      <c r="AA3054" s="110">
        <f>SUM($Z$2:Z3054)*Z3054</f>
        <v>0</v>
      </c>
      <c r="AB3054" s="110">
        <f>COUNTIFS(resources!B:B,B3054)</f>
        <v>1</v>
      </c>
      <c r="AC3054" s="110">
        <f t="shared" si="687"/>
        <v>1</v>
      </c>
      <c r="AD3054" s="110">
        <f t="shared" si="688"/>
        <v>1</v>
      </c>
      <c r="AE3054" s="110">
        <f t="shared" si="689"/>
        <v>0</v>
      </c>
      <c r="AF3054" s="110">
        <f t="shared" si="690"/>
        <v>1</v>
      </c>
      <c r="AG3054" s="110">
        <f t="shared" si="691"/>
        <v>0</v>
      </c>
      <c r="AH3054" s="110">
        <f t="shared" si="692"/>
        <v>0</v>
      </c>
      <c r="AI3054" s="110">
        <f t="shared" si="693"/>
        <v>1</v>
      </c>
      <c r="AJ3054" s="100">
        <f>ROW()</f>
        <v>3054</v>
      </c>
      <c r="AK3054" s="100" t="e">
        <f>INDEX('BadRows RECART'!$C$2:$C$1207,MATCH(monthly_gwh_mw!AJ3054,'BadRows RECART'!$D$2:$D$1207,0))</f>
        <v>#N/A</v>
      </c>
    </row>
    <row r="3055" spans="1:37" ht="20">
      <c r="A3055" s="106" t="s">
        <v>3907</v>
      </c>
      <c r="B3055" s="106" t="s">
        <v>437</v>
      </c>
      <c r="C3055" s="106" t="s">
        <v>6313</v>
      </c>
      <c r="D3055" s="168">
        <v>2021</v>
      </c>
      <c r="E3055" s="168">
        <v>2</v>
      </c>
      <c r="F3055" s="169">
        <v>0</v>
      </c>
      <c r="G3055" s="212" t="s">
        <v>6314</v>
      </c>
      <c r="H3055" s="212" t="s">
        <v>6314</v>
      </c>
      <c r="I3055" s="106" t="s">
        <v>556</v>
      </c>
      <c r="K3055" s="83" t="s">
        <v>6314</v>
      </c>
      <c r="L3055" s="83" t="s">
        <v>6314</v>
      </c>
      <c r="M3055" s="45" t="str">
        <f>IF(
ISNA(INDEX(resources!E:E,MATCH(B3055,resources!B:B,0))),"fillme",
INDEX(resources!E:E,MATCH(B3055,resources!B:B,0)))</f>
        <v>transfer_purchase</v>
      </c>
      <c r="N3055" s="45">
        <v>1</v>
      </c>
      <c r="O3055" s="83" t="str">
        <f>IFERROR(INDEX(resources!K:K,MATCH(B3055,resources!B:B,0)),"fillme")</f>
        <v>unknown</v>
      </c>
      <c r="P3055" s="89" t="str">
        <f t="shared" si="681"/>
        <v>unknown_2021_2</v>
      </c>
      <c r="Q3055" s="87">
        <f>INDEX(elcc!G:G,MATCH(P3055,elcc!D:D,0))</f>
        <v>0</v>
      </c>
      <c r="R3055" s="89">
        <f t="shared" si="682"/>
        <v>1</v>
      </c>
      <c r="S3055" s="89" t="s">
        <v>6314</v>
      </c>
      <c r="T3055" s="89" t="s">
        <v>6314</v>
      </c>
      <c r="U3055" s="90" t="str">
        <f t="shared" si="683"/>
        <v>ok</v>
      </c>
      <c r="V3055" s="63" t="str">
        <f>INDEX(resources!F:F,MATCH(B3055,resources!B:B,0))</f>
        <v>special</v>
      </c>
      <c r="W3055" s="110">
        <f t="shared" si="684"/>
        <v>0</v>
      </c>
      <c r="X3055" s="110">
        <f t="shared" si="685"/>
        <v>0</v>
      </c>
      <c r="Y3055" s="110" t="str">
        <f t="shared" si="686"/>
        <v>transfer_purchase_raonly_na_CONFIDENTIAL</v>
      </c>
      <c r="Z3055" s="110">
        <f>IF(COUNTIFS($Y$2:Y3055,Y3055)=1,1,0)</f>
        <v>0</v>
      </c>
      <c r="AA3055" s="110">
        <f>SUM($Z$2:Z3055)*Z3055</f>
        <v>0</v>
      </c>
      <c r="AB3055" s="110">
        <f>COUNTIFS(resources!B:B,B3055)</f>
        <v>1</v>
      </c>
      <c r="AC3055" s="110">
        <f t="shared" si="687"/>
        <v>1</v>
      </c>
      <c r="AD3055" s="110">
        <f t="shared" si="688"/>
        <v>1</v>
      </c>
      <c r="AE3055" s="110">
        <f t="shared" si="689"/>
        <v>0</v>
      </c>
      <c r="AF3055" s="110">
        <f t="shared" si="690"/>
        <v>1</v>
      </c>
      <c r="AG3055" s="110">
        <f t="shared" si="691"/>
        <v>0</v>
      </c>
      <c r="AH3055" s="110">
        <f t="shared" si="692"/>
        <v>0</v>
      </c>
      <c r="AI3055" s="110">
        <f t="shared" si="693"/>
        <v>1</v>
      </c>
      <c r="AJ3055" s="100">
        <f>ROW()</f>
        <v>3055</v>
      </c>
      <c r="AK3055" s="100" t="e">
        <f>INDEX('BadRows RECART'!$C$2:$C$1207,MATCH(monthly_gwh_mw!AJ3055,'BadRows RECART'!$D$2:$D$1207,0))</f>
        <v>#N/A</v>
      </c>
    </row>
    <row r="3056" spans="1:37" ht="20">
      <c r="A3056" s="106" t="s">
        <v>3907</v>
      </c>
      <c r="B3056" s="106" t="s">
        <v>437</v>
      </c>
      <c r="C3056" s="106" t="s">
        <v>6313</v>
      </c>
      <c r="D3056" s="168">
        <v>2021</v>
      </c>
      <c r="E3056" s="168">
        <v>3</v>
      </c>
      <c r="F3056" s="169">
        <v>0</v>
      </c>
      <c r="G3056" s="212" t="s">
        <v>6314</v>
      </c>
      <c r="H3056" s="212" t="s">
        <v>6314</v>
      </c>
      <c r="I3056" s="106" t="s">
        <v>556</v>
      </c>
      <c r="K3056" s="83" t="s">
        <v>6314</v>
      </c>
      <c r="L3056" s="83" t="s">
        <v>6314</v>
      </c>
      <c r="M3056" s="45" t="str">
        <f>IF(
ISNA(INDEX(resources!E:E,MATCH(B3056,resources!B:B,0))),"fillme",
INDEX(resources!E:E,MATCH(B3056,resources!B:B,0)))</f>
        <v>transfer_purchase</v>
      </c>
      <c r="N3056" s="45">
        <v>1</v>
      </c>
      <c r="O3056" s="83" t="str">
        <f>IFERROR(INDEX(resources!K:K,MATCH(B3056,resources!B:B,0)),"fillme")</f>
        <v>unknown</v>
      </c>
      <c r="P3056" s="89" t="str">
        <f t="shared" si="681"/>
        <v>unknown_2021_3</v>
      </c>
      <c r="Q3056" s="87">
        <f>INDEX(elcc!G:G,MATCH(P3056,elcc!D:D,0))</f>
        <v>0</v>
      </c>
      <c r="R3056" s="89">
        <f t="shared" si="682"/>
        <v>1</v>
      </c>
      <c r="S3056" s="89" t="s">
        <v>6314</v>
      </c>
      <c r="T3056" s="89" t="s">
        <v>6314</v>
      </c>
      <c r="U3056" s="90" t="str">
        <f t="shared" si="683"/>
        <v>ok</v>
      </c>
      <c r="V3056" s="63" t="str">
        <f>INDEX(resources!F:F,MATCH(B3056,resources!B:B,0))</f>
        <v>special</v>
      </c>
      <c r="W3056" s="110">
        <f t="shared" si="684"/>
        <v>0</v>
      </c>
      <c r="X3056" s="110">
        <f t="shared" si="685"/>
        <v>0</v>
      </c>
      <c r="Y3056" s="110" t="str">
        <f t="shared" si="686"/>
        <v>transfer_purchase_raonly_na_CONFIDENTIAL</v>
      </c>
      <c r="Z3056" s="110">
        <f>IF(COUNTIFS($Y$2:Y3056,Y3056)=1,1,0)</f>
        <v>0</v>
      </c>
      <c r="AA3056" s="110">
        <f>SUM($Z$2:Z3056)*Z3056</f>
        <v>0</v>
      </c>
      <c r="AB3056" s="110">
        <f>COUNTIFS(resources!B:B,B3056)</f>
        <v>1</v>
      </c>
      <c r="AC3056" s="110">
        <f t="shared" si="687"/>
        <v>1</v>
      </c>
      <c r="AD3056" s="110">
        <f t="shared" si="688"/>
        <v>1</v>
      </c>
      <c r="AE3056" s="110">
        <f t="shared" si="689"/>
        <v>0</v>
      </c>
      <c r="AF3056" s="110">
        <f t="shared" si="690"/>
        <v>1</v>
      </c>
      <c r="AG3056" s="110">
        <f t="shared" si="691"/>
        <v>0</v>
      </c>
      <c r="AH3056" s="110">
        <f t="shared" si="692"/>
        <v>0</v>
      </c>
      <c r="AI3056" s="110">
        <f t="shared" si="693"/>
        <v>1</v>
      </c>
      <c r="AJ3056" s="100">
        <f>ROW()</f>
        <v>3056</v>
      </c>
      <c r="AK3056" s="100" t="e">
        <f>INDEX('BadRows RECART'!$C$2:$C$1207,MATCH(monthly_gwh_mw!AJ3056,'BadRows RECART'!$D$2:$D$1207,0))</f>
        <v>#N/A</v>
      </c>
    </row>
    <row r="3057" spans="1:37" ht="20">
      <c r="A3057" s="106" t="s">
        <v>3907</v>
      </c>
      <c r="B3057" s="106" t="s">
        <v>437</v>
      </c>
      <c r="C3057" s="106" t="s">
        <v>6313</v>
      </c>
      <c r="D3057" s="168">
        <v>2021</v>
      </c>
      <c r="E3057" s="168">
        <v>4</v>
      </c>
      <c r="F3057" s="169">
        <v>0</v>
      </c>
      <c r="G3057" s="212" t="s">
        <v>6314</v>
      </c>
      <c r="H3057" s="212" t="s">
        <v>6314</v>
      </c>
      <c r="I3057" s="106" t="s">
        <v>556</v>
      </c>
      <c r="K3057" s="83" t="s">
        <v>6314</v>
      </c>
      <c r="L3057" s="83" t="s">
        <v>6314</v>
      </c>
      <c r="M3057" s="45" t="str">
        <f>IF(
ISNA(INDEX(resources!E:E,MATCH(B3057,resources!B:B,0))),"fillme",
INDEX(resources!E:E,MATCH(B3057,resources!B:B,0)))</f>
        <v>transfer_purchase</v>
      </c>
      <c r="N3057" s="45">
        <v>1</v>
      </c>
      <c r="O3057" s="83" t="str">
        <f>IFERROR(INDEX(resources!K:K,MATCH(B3057,resources!B:B,0)),"fillme")</f>
        <v>unknown</v>
      </c>
      <c r="P3057" s="89" t="str">
        <f t="shared" si="681"/>
        <v>unknown_2021_4</v>
      </c>
      <c r="Q3057" s="87">
        <f>INDEX(elcc!G:G,MATCH(P3057,elcc!D:D,0))</f>
        <v>0</v>
      </c>
      <c r="R3057" s="89">
        <f t="shared" si="682"/>
        <v>1</v>
      </c>
      <c r="S3057" s="89" t="s">
        <v>6314</v>
      </c>
      <c r="T3057" s="89" t="s">
        <v>6314</v>
      </c>
      <c r="U3057" s="90" t="str">
        <f t="shared" si="683"/>
        <v>ok</v>
      </c>
      <c r="V3057" s="63" t="str">
        <f>INDEX(resources!F:F,MATCH(B3057,resources!B:B,0))</f>
        <v>special</v>
      </c>
      <c r="W3057" s="110">
        <f t="shared" si="684"/>
        <v>0</v>
      </c>
      <c r="X3057" s="110">
        <f t="shared" si="685"/>
        <v>0</v>
      </c>
      <c r="Y3057" s="110" t="str">
        <f t="shared" si="686"/>
        <v>transfer_purchase_raonly_na_CONFIDENTIAL</v>
      </c>
      <c r="Z3057" s="110">
        <f>IF(COUNTIFS($Y$2:Y3057,Y3057)=1,1,0)</f>
        <v>0</v>
      </c>
      <c r="AA3057" s="110">
        <f>SUM($Z$2:Z3057)*Z3057</f>
        <v>0</v>
      </c>
      <c r="AB3057" s="110">
        <f>COUNTIFS(resources!B:B,B3057)</f>
        <v>1</v>
      </c>
      <c r="AC3057" s="110">
        <f t="shared" si="687"/>
        <v>1</v>
      </c>
      <c r="AD3057" s="110">
        <f t="shared" si="688"/>
        <v>1</v>
      </c>
      <c r="AE3057" s="110">
        <f t="shared" si="689"/>
        <v>0</v>
      </c>
      <c r="AF3057" s="110">
        <f t="shared" si="690"/>
        <v>1</v>
      </c>
      <c r="AG3057" s="110">
        <f t="shared" si="691"/>
        <v>0</v>
      </c>
      <c r="AH3057" s="110">
        <f t="shared" si="692"/>
        <v>0</v>
      </c>
      <c r="AI3057" s="110">
        <f t="shared" si="693"/>
        <v>1</v>
      </c>
      <c r="AJ3057" s="100">
        <f>ROW()</f>
        <v>3057</v>
      </c>
      <c r="AK3057" s="100" t="e">
        <f>INDEX('BadRows RECART'!$C$2:$C$1207,MATCH(monthly_gwh_mw!AJ3057,'BadRows RECART'!$D$2:$D$1207,0))</f>
        <v>#N/A</v>
      </c>
    </row>
    <row r="3058" spans="1:37" ht="20">
      <c r="A3058" s="106" t="s">
        <v>3907</v>
      </c>
      <c r="B3058" s="106" t="s">
        <v>437</v>
      </c>
      <c r="C3058" s="106" t="s">
        <v>6313</v>
      </c>
      <c r="D3058" s="168">
        <v>2021</v>
      </c>
      <c r="E3058" s="168">
        <v>5</v>
      </c>
      <c r="F3058" s="169">
        <v>0</v>
      </c>
      <c r="G3058" s="212" t="s">
        <v>6314</v>
      </c>
      <c r="H3058" s="212" t="s">
        <v>6314</v>
      </c>
      <c r="I3058" s="106" t="s">
        <v>556</v>
      </c>
      <c r="K3058" s="83" t="s">
        <v>6314</v>
      </c>
      <c r="L3058" s="83" t="s">
        <v>6314</v>
      </c>
      <c r="M3058" s="45" t="str">
        <f>IF(
ISNA(INDEX(resources!E:E,MATCH(B3058,resources!B:B,0))),"fillme",
INDEX(resources!E:E,MATCH(B3058,resources!B:B,0)))</f>
        <v>transfer_purchase</v>
      </c>
      <c r="N3058" s="45">
        <v>1</v>
      </c>
      <c r="O3058" s="83" t="str">
        <f>IFERROR(INDEX(resources!K:K,MATCH(B3058,resources!B:B,0)),"fillme")</f>
        <v>unknown</v>
      </c>
      <c r="P3058" s="89" t="str">
        <f t="shared" si="681"/>
        <v>unknown_2021_5</v>
      </c>
      <c r="Q3058" s="87">
        <f>INDEX(elcc!G:G,MATCH(P3058,elcc!D:D,0))</f>
        <v>0</v>
      </c>
      <c r="R3058" s="89">
        <f t="shared" si="682"/>
        <v>1</v>
      </c>
      <c r="S3058" s="89" t="s">
        <v>6314</v>
      </c>
      <c r="T3058" s="89" t="s">
        <v>6314</v>
      </c>
      <c r="U3058" s="90" t="str">
        <f t="shared" si="683"/>
        <v>ok</v>
      </c>
      <c r="V3058" s="63" t="str">
        <f>INDEX(resources!F:F,MATCH(B3058,resources!B:B,0))</f>
        <v>special</v>
      </c>
      <c r="W3058" s="110">
        <f t="shared" si="684"/>
        <v>0</v>
      </c>
      <c r="X3058" s="110">
        <f t="shared" si="685"/>
        <v>0</v>
      </c>
      <c r="Y3058" s="110" t="str">
        <f t="shared" si="686"/>
        <v>transfer_purchase_raonly_na_CONFIDENTIAL</v>
      </c>
      <c r="Z3058" s="110">
        <f>IF(COUNTIFS($Y$2:Y3058,Y3058)=1,1,0)</f>
        <v>0</v>
      </c>
      <c r="AA3058" s="110">
        <f>SUM($Z$2:Z3058)*Z3058</f>
        <v>0</v>
      </c>
      <c r="AB3058" s="110">
        <f>COUNTIFS(resources!B:B,B3058)</f>
        <v>1</v>
      </c>
      <c r="AC3058" s="110">
        <f t="shared" si="687"/>
        <v>1</v>
      </c>
      <c r="AD3058" s="110">
        <f t="shared" si="688"/>
        <v>1</v>
      </c>
      <c r="AE3058" s="110">
        <f t="shared" si="689"/>
        <v>0</v>
      </c>
      <c r="AF3058" s="110">
        <f t="shared" si="690"/>
        <v>1</v>
      </c>
      <c r="AG3058" s="110">
        <f t="shared" si="691"/>
        <v>0</v>
      </c>
      <c r="AH3058" s="110">
        <f t="shared" si="692"/>
        <v>0</v>
      </c>
      <c r="AI3058" s="110">
        <f t="shared" si="693"/>
        <v>1</v>
      </c>
      <c r="AJ3058" s="100">
        <f>ROW()</f>
        <v>3058</v>
      </c>
      <c r="AK3058" s="100" t="e">
        <f>INDEX('BadRows RECART'!$C$2:$C$1207,MATCH(monthly_gwh_mw!AJ3058,'BadRows RECART'!$D$2:$D$1207,0))</f>
        <v>#N/A</v>
      </c>
    </row>
    <row r="3059" spans="1:37" ht="20">
      <c r="A3059" s="106" t="s">
        <v>3907</v>
      </c>
      <c r="B3059" s="106" t="s">
        <v>437</v>
      </c>
      <c r="C3059" s="106" t="s">
        <v>6313</v>
      </c>
      <c r="D3059" s="168">
        <v>2021</v>
      </c>
      <c r="E3059" s="168">
        <v>6</v>
      </c>
      <c r="F3059" s="169">
        <v>0</v>
      </c>
      <c r="G3059" s="212" t="s">
        <v>6314</v>
      </c>
      <c r="H3059" s="212" t="s">
        <v>6314</v>
      </c>
      <c r="I3059" s="106" t="s">
        <v>556</v>
      </c>
      <c r="K3059" s="83" t="s">
        <v>6314</v>
      </c>
      <c r="L3059" s="83" t="s">
        <v>6314</v>
      </c>
      <c r="M3059" s="45" t="str">
        <f>IF(
ISNA(INDEX(resources!E:E,MATCH(B3059,resources!B:B,0))),"fillme",
INDEX(resources!E:E,MATCH(B3059,resources!B:B,0)))</f>
        <v>transfer_purchase</v>
      </c>
      <c r="N3059" s="45">
        <v>1</v>
      </c>
      <c r="O3059" s="83" t="str">
        <f>IFERROR(INDEX(resources!K:K,MATCH(B3059,resources!B:B,0)),"fillme")</f>
        <v>unknown</v>
      </c>
      <c r="P3059" s="89" t="str">
        <f t="shared" si="681"/>
        <v>unknown_2021_6</v>
      </c>
      <c r="Q3059" s="87">
        <f>INDEX(elcc!G:G,MATCH(P3059,elcc!D:D,0))</f>
        <v>0</v>
      </c>
      <c r="R3059" s="89">
        <f t="shared" si="682"/>
        <v>1</v>
      </c>
      <c r="S3059" s="89" t="s">
        <v>6314</v>
      </c>
      <c r="T3059" s="89" t="s">
        <v>6314</v>
      </c>
      <c r="U3059" s="90" t="str">
        <f t="shared" si="683"/>
        <v>ok</v>
      </c>
      <c r="V3059" s="63" t="str">
        <f>INDEX(resources!F:F,MATCH(B3059,resources!B:B,0))</f>
        <v>special</v>
      </c>
      <c r="W3059" s="110">
        <f t="shared" si="684"/>
        <v>0</v>
      </c>
      <c r="X3059" s="110">
        <f t="shared" si="685"/>
        <v>0</v>
      </c>
      <c r="Y3059" s="110" t="str">
        <f t="shared" si="686"/>
        <v>transfer_purchase_raonly_na_CONFIDENTIAL</v>
      </c>
      <c r="Z3059" s="110">
        <f>IF(COUNTIFS($Y$2:Y3059,Y3059)=1,1,0)</f>
        <v>0</v>
      </c>
      <c r="AA3059" s="110">
        <f>SUM($Z$2:Z3059)*Z3059</f>
        <v>0</v>
      </c>
      <c r="AB3059" s="110">
        <f>COUNTIFS(resources!B:B,B3059)</f>
        <v>1</v>
      </c>
      <c r="AC3059" s="110">
        <f t="shared" si="687"/>
        <v>1</v>
      </c>
      <c r="AD3059" s="110">
        <f t="shared" si="688"/>
        <v>1</v>
      </c>
      <c r="AE3059" s="110">
        <f t="shared" si="689"/>
        <v>0</v>
      </c>
      <c r="AF3059" s="110">
        <f t="shared" si="690"/>
        <v>1</v>
      </c>
      <c r="AG3059" s="110">
        <f t="shared" si="691"/>
        <v>0</v>
      </c>
      <c r="AH3059" s="110">
        <f t="shared" si="692"/>
        <v>0</v>
      </c>
      <c r="AI3059" s="110">
        <f t="shared" si="693"/>
        <v>1</v>
      </c>
      <c r="AJ3059" s="100">
        <f>ROW()</f>
        <v>3059</v>
      </c>
      <c r="AK3059" s="100" t="e">
        <f>INDEX('BadRows RECART'!$C$2:$C$1207,MATCH(monthly_gwh_mw!AJ3059,'BadRows RECART'!$D$2:$D$1207,0))</f>
        <v>#N/A</v>
      </c>
    </row>
    <row r="3060" spans="1:37" ht="20">
      <c r="A3060" s="106" t="s">
        <v>3907</v>
      </c>
      <c r="B3060" s="106" t="s">
        <v>437</v>
      </c>
      <c r="C3060" s="106" t="s">
        <v>6313</v>
      </c>
      <c r="D3060" s="168">
        <v>2021</v>
      </c>
      <c r="E3060" s="168">
        <v>7</v>
      </c>
      <c r="F3060" s="169">
        <v>0</v>
      </c>
      <c r="G3060" s="212" t="s">
        <v>6314</v>
      </c>
      <c r="H3060" s="212" t="s">
        <v>6314</v>
      </c>
      <c r="I3060" s="106" t="s">
        <v>556</v>
      </c>
      <c r="K3060" s="83" t="s">
        <v>6314</v>
      </c>
      <c r="L3060" s="83" t="s">
        <v>6314</v>
      </c>
      <c r="M3060" s="45" t="str">
        <f>IF(
ISNA(INDEX(resources!E:E,MATCH(B3060,resources!B:B,0))),"fillme",
INDEX(resources!E:E,MATCH(B3060,resources!B:B,0)))</f>
        <v>transfer_purchase</v>
      </c>
      <c r="N3060" s="45">
        <v>1</v>
      </c>
      <c r="O3060" s="83" t="str">
        <f>IFERROR(INDEX(resources!K:K,MATCH(B3060,resources!B:B,0)),"fillme")</f>
        <v>unknown</v>
      </c>
      <c r="P3060" s="89" t="str">
        <f t="shared" si="681"/>
        <v>unknown_2021_7</v>
      </c>
      <c r="Q3060" s="87">
        <f>INDEX(elcc!G:G,MATCH(P3060,elcc!D:D,0))</f>
        <v>0</v>
      </c>
      <c r="R3060" s="89">
        <f t="shared" si="682"/>
        <v>1</v>
      </c>
      <c r="S3060" s="89" t="s">
        <v>6314</v>
      </c>
      <c r="T3060" s="89" t="s">
        <v>6314</v>
      </c>
      <c r="U3060" s="90" t="str">
        <f t="shared" si="683"/>
        <v>ok</v>
      </c>
      <c r="V3060" s="63" t="str">
        <f>INDEX(resources!F:F,MATCH(B3060,resources!B:B,0))</f>
        <v>special</v>
      </c>
      <c r="W3060" s="110">
        <f t="shared" si="684"/>
        <v>0</v>
      </c>
      <c r="X3060" s="110">
        <f t="shared" si="685"/>
        <v>0</v>
      </c>
      <c r="Y3060" s="110" t="str">
        <f t="shared" si="686"/>
        <v>transfer_purchase_raonly_na_CONFIDENTIAL</v>
      </c>
      <c r="Z3060" s="110">
        <f>IF(COUNTIFS($Y$2:Y3060,Y3060)=1,1,0)</f>
        <v>0</v>
      </c>
      <c r="AA3060" s="110">
        <f>SUM($Z$2:Z3060)*Z3060</f>
        <v>0</v>
      </c>
      <c r="AB3060" s="110">
        <f>COUNTIFS(resources!B:B,B3060)</f>
        <v>1</v>
      </c>
      <c r="AC3060" s="110">
        <f t="shared" si="687"/>
        <v>1</v>
      </c>
      <c r="AD3060" s="110">
        <f t="shared" si="688"/>
        <v>1</v>
      </c>
      <c r="AE3060" s="110">
        <f t="shared" si="689"/>
        <v>0</v>
      </c>
      <c r="AF3060" s="110">
        <f t="shared" si="690"/>
        <v>1</v>
      </c>
      <c r="AG3060" s="110">
        <f t="shared" si="691"/>
        <v>0</v>
      </c>
      <c r="AH3060" s="110">
        <f t="shared" si="692"/>
        <v>0</v>
      </c>
      <c r="AI3060" s="110">
        <f t="shared" si="693"/>
        <v>1</v>
      </c>
      <c r="AJ3060" s="100">
        <f>ROW()</f>
        <v>3060</v>
      </c>
      <c r="AK3060" s="100" t="e">
        <f>INDEX('BadRows RECART'!$C$2:$C$1207,MATCH(monthly_gwh_mw!AJ3060,'BadRows RECART'!$D$2:$D$1207,0))</f>
        <v>#N/A</v>
      </c>
    </row>
    <row r="3061" spans="1:37" ht="20">
      <c r="A3061" s="106" t="s">
        <v>3907</v>
      </c>
      <c r="B3061" s="106" t="s">
        <v>437</v>
      </c>
      <c r="C3061" s="106" t="s">
        <v>6313</v>
      </c>
      <c r="D3061" s="168">
        <v>2021</v>
      </c>
      <c r="E3061" s="168">
        <v>8</v>
      </c>
      <c r="F3061" s="169">
        <v>0</v>
      </c>
      <c r="G3061" s="212" t="s">
        <v>6314</v>
      </c>
      <c r="H3061" s="212" t="s">
        <v>6314</v>
      </c>
      <c r="I3061" s="106" t="s">
        <v>556</v>
      </c>
      <c r="K3061" s="83" t="s">
        <v>6314</v>
      </c>
      <c r="L3061" s="83" t="s">
        <v>6314</v>
      </c>
      <c r="M3061" s="45" t="str">
        <f>IF(
ISNA(INDEX(resources!E:E,MATCH(B3061,resources!B:B,0))),"fillme",
INDEX(resources!E:E,MATCH(B3061,resources!B:B,0)))</f>
        <v>transfer_purchase</v>
      </c>
      <c r="N3061" s="45">
        <v>1</v>
      </c>
      <c r="O3061" s="83" t="str">
        <f>IFERROR(INDEX(resources!K:K,MATCH(B3061,resources!B:B,0)),"fillme")</f>
        <v>unknown</v>
      </c>
      <c r="P3061" s="89" t="str">
        <f t="shared" si="681"/>
        <v>unknown_2021_8</v>
      </c>
      <c r="Q3061" s="87">
        <f>INDEX(elcc!G:G,MATCH(P3061,elcc!D:D,0))</f>
        <v>0</v>
      </c>
      <c r="R3061" s="89">
        <f t="shared" si="682"/>
        <v>1</v>
      </c>
      <c r="S3061" s="89" t="s">
        <v>6314</v>
      </c>
      <c r="T3061" s="89" t="s">
        <v>6314</v>
      </c>
      <c r="U3061" s="90" t="str">
        <f t="shared" si="683"/>
        <v>ok</v>
      </c>
      <c r="V3061" s="63" t="str">
        <f>INDEX(resources!F:F,MATCH(B3061,resources!B:B,0))</f>
        <v>special</v>
      </c>
      <c r="W3061" s="110">
        <f t="shared" si="684"/>
        <v>0</v>
      </c>
      <c r="X3061" s="110">
        <f t="shared" si="685"/>
        <v>0</v>
      </c>
      <c r="Y3061" s="110" t="str">
        <f t="shared" si="686"/>
        <v>transfer_purchase_raonly_na_CONFIDENTIAL</v>
      </c>
      <c r="Z3061" s="110">
        <f>IF(COUNTIFS($Y$2:Y3061,Y3061)=1,1,0)</f>
        <v>0</v>
      </c>
      <c r="AA3061" s="110">
        <f>SUM($Z$2:Z3061)*Z3061</f>
        <v>0</v>
      </c>
      <c r="AB3061" s="110">
        <f>COUNTIFS(resources!B:B,B3061)</f>
        <v>1</v>
      </c>
      <c r="AC3061" s="110">
        <f t="shared" si="687"/>
        <v>1</v>
      </c>
      <c r="AD3061" s="110">
        <f t="shared" si="688"/>
        <v>1</v>
      </c>
      <c r="AE3061" s="110">
        <f t="shared" si="689"/>
        <v>0</v>
      </c>
      <c r="AF3061" s="110">
        <f t="shared" si="690"/>
        <v>1</v>
      </c>
      <c r="AG3061" s="110">
        <f t="shared" si="691"/>
        <v>0</v>
      </c>
      <c r="AH3061" s="110">
        <f t="shared" si="692"/>
        <v>0</v>
      </c>
      <c r="AI3061" s="110">
        <f t="shared" si="693"/>
        <v>1</v>
      </c>
      <c r="AJ3061" s="100">
        <f>ROW()</f>
        <v>3061</v>
      </c>
      <c r="AK3061" s="100" t="e">
        <f>INDEX('BadRows RECART'!$C$2:$C$1207,MATCH(monthly_gwh_mw!AJ3061,'BadRows RECART'!$D$2:$D$1207,0))</f>
        <v>#N/A</v>
      </c>
    </row>
    <row r="3062" spans="1:37" ht="20">
      <c r="A3062" s="106" t="s">
        <v>3907</v>
      </c>
      <c r="B3062" s="106" t="s">
        <v>437</v>
      </c>
      <c r="C3062" s="106" t="s">
        <v>6313</v>
      </c>
      <c r="D3062" s="168">
        <v>2021</v>
      </c>
      <c r="E3062" s="168">
        <v>9</v>
      </c>
      <c r="F3062" s="169">
        <v>0</v>
      </c>
      <c r="G3062" s="212" t="s">
        <v>6314</v>
      </c>
      <c r="H3062" s="212" t="s">
        <v>6314</v>
      </c>
      <c r="I3062" s="106" t="s">
        <v>556</v>
      </c>
      <c r="K3062" s="83" t="s">
        <v>6314</v>
      </c>
      <c r="L3062" s="83" t="s">
        <v>6314</v>
      </c>
      <c r="M3062" s="45" t="str">
        <f>IF(
ISNA(INDEX(resources!E:E,MATCH(B3062,resources!B:B,0))),"fillme",
INDEX(resources!E:E,MATCH(B3062,resources!B:B,0)))</f>
        <v>transfer_purchase</v>
      </c>
      <c r="N3062" s="45">
        <v>1</v>
      </c>
      <c r="O3062" s="83" t="str">
        <f>IFERROR(INDEX(resources!K:K,MATCH(B3062,resources!B:B,0)),"fillme")</f>
        <v>unknown</v>
      </c>
      <c r="P3062" s="89" t="str">
        <f t="shared" si="681"/>
        <v>unknown_2021_9</v>
      </c>
      <c r="Q3062" s="87">
        <f>INDEX(elcc!G:G,MATCH(P3062,elcc!D:D,0))</f>
        <v>0</v>
      </c>
      <c r="R3062" s="89">
        <f t="shared" si="682"/>
        <v>1</v>
      </c>
      <c r="S3062" s="89" t="s">
        <v>6314</v>
      </c>
      <c r="T3062" s="89" t="s">
        <v>6314</v>
      </c>
      <c r="U3062" s="90" t="str">
        <f t="shared" si="683"/>
        <v>ok</v>
      </c>
      <c r="V3062" s="63" t="str">
        <f>INDEX(resources!F:F,MATCH(B3062,resources!B:B,0))</f>
        <v>special</v>
      </c>
      <c r="W3062" s="110">
        <f t="shared" si="684"/>
        <v>0</v>
      </c>
      <c r="X3062" s="110">
        <f t="shared" si="685"/>
        <v>0</v>
      </c>
      <c r="Y3062" s="110" t="str">
        <f t="shared" si="686"/>
        <v>transfer_purchase_raonly_na_CONFIDENTIAL</v>
      </c>
      <c r="Z3062" s="110">
        <f>IF(COUNTIFS($Y$2:Y3062,Y3062)=1,1,0)</f>
        <v>0</v>
      </c>
      <c r="AA3062" s="110">
        <f>SUM($Z$2:Z3062)*Z3062</f>
        <v>0</v>
      </c>
      <c r="AB3062" s="110">
        <f>COUNTIFS(resources!B:B,B3062)</f>
        <v>1</v>
      </c>
      <c r="AC3062" s="110">
        <f t="shared" si="687"/>
        <v>1</v>
      </c>
      <c r="AD3062" s="110">
        <f t="shared" si="688"/>
        <v>1</v>
      </c>
      <c r="AE3062" s="110">
        <f t="shared" si="689"/>
        <v>0</v>
      </c>
      <c r="AF3062" s="110">
        <f t="shared" si="690"/>
        <v>1</v>
      </c>
      <c r="AG3062" s="110">
        <f t="shared" si="691"/>
        <v>0</v>
      </c>
      <c r="AH3062" s="110">
        <f t="shared" si="692"/>
        <v>0</v>
      </c>
      <c r="AI3062" s="110">
        <f t="shared" si="693"/>
        <v>1</v>
      </c>
      <c r="AJ3062" s="100">
        <f>ROW()</f>
        <v>3062</v>
      </c>
      <c r="AK3062" s="100" t="e">
        <f>INDEX('BadRows RECART'!$C$2:$C$1207,MATCH(monthly_gwh_mw!AJ3062,'BadRows RECART'!$D$2:$D$1207,0))</f>
        <v>#N/A</v>
      </c>
    </row>
    <row r="3063" spans="1:37" ht="20">
      <c r="A3063" s="106" t="s">
        <v>3907</v>
      </c>
      <c r="B3063" s="106" t="s">
        <v>437</v>
      </c>
      <c r="C3063" s="106" t="s">
        <v>6313</v>
      </c>
      <c r="D3063" s="168">
        <v>2021</v>
      </c>
      <c r="E3063" s="168">
        <v>10</v>
      </c>
      <c r="F3063" s="169">
        <v>0</v>
      </c>
      <c r="G3063" s="212" t="s">
        <v>6314</v>
      </c>
      <c r="H3063" s="212" t="s">
        <v>6314</v>
      </c>
      <c r="I3063" s="106" t="s">
        <v>556</v>
      </c>
      <c r="K3063" s="83" t="s">
        <v>6314</v>
      </c>
      <c r="L3063" s="83" t="s">
        <v>6314</v>
      </c>
      <c r="M3063" s="45" t="str">
        <f>IF(
ISNA(INDEX(resources!E:E,MATCH(B3063,resources!B:B,0))),"fillme",
INDEX(resources!E:E,MATCH(B3063,resources!B:B,0)))</f>
        <v>transfer_purchase</v>
      </c>
      <c r="N3063" s="45">
        <v>1</v>
      </c>
      <c r="O3063" s="83" t="str">
        <f>IFERROR(INDEX(resources!K:K,MATCH(B3063,resources!B:B,0)),"fillme")</f>
        <v>unknown</v>
      </c>
      <c r="P3063" s="89" t="str">
        <f t="shared" si="681"/>
        <v>unknown_2021_10</v>
      </c>
      <c r="Q3063" s="87">
        <f>INDEX(elcc!G:G,MATCH(P3063,elcc!D:D,0))</f>
        <v>0</v>
      </c>
      <c r="R3063" s="89">
        <f t="shared" si="682"/>
        <v>1</v>
      </c>
      <c r="S3063" s="89" t="s">
        <v>6314</v>
      </c>
      <c r="T3063" s="89" t="s">
        <v>6314</v>
      </c>
      <c r="U3063" s="90" t="str">
        <f t="shared" si="683"/>
        <v>ok</v>
      </c>
      <c r="V3063" s="63" t="str">
        <f>INDEX(resources!F:F,MATCH(B3063,resources!B:B,0))</f>
        <v>special</v>
      </c>
      <c r="W3063" s="110">
        <f t="shared" si="684"/>
        <v>0</v>
      </c>
      <c r="X3063" s="110">
        <f t="shared" si="685"/>
        <v>0</v>
      </c>
      <c r="Y3063" s="110" t="str">
        <f t="shared" si="686"/>
        <v>transfer_purchase_raonly_na_CONFIDENTIAL</v>
      </c>
      <c r="Z3063" s="110">
        <f>IF(COUNTIFS($Y$2:Y3063,Y3063)=1,1,0)</f>
        <v>0</v>
      </c>
      <c r="AA3063" s="110">
        <f>SUM($Z$2:Z3063)*Z3063</f>
        <v>0</v>
      </c>
      <c r="AB3063" s="110">
        <f>COUNTIFS(resources!B:B,B3063)</f>
        <v>1</v>
      </c>
      <c r="AC3063" s="110">
        <f t="shared" si="687"/>
        <v>1</v>
      </c>
      <c r="AD3063" s="110">
        <f t="shared" si="688"/>
        <v>1</v>
      </c>
      <c r="AE3063" s="110">
        <f t="shared" si="689"/>
        <v>0</v>
      </c>
      <c r="AF3063" s="110">
        <f t="shared" si="690"/>
        <v>1</v>
      </c>
      <c r="AG3063" s="110">
        <f t="shared" si="691"/>
        <v>0</v>
      </c>
      <c r="AH3063" s="110">
        <f t="shared" si="692"/>
        <v>0</v>
      </c>
      <c r="AI3063" s="110">
        <f t="shared" si="693"/>
        <v>1</v>
      </c>
      <c r="AJ3063" s="100">
        <f>ROW()</f>
        <v>3063</v>
      </c>
      <c r="AK3063" s="100" t="e">
        <f>INDEX('BadRows RECART'!$C$2:$C$1207,MATCH(monthly_gwh_mw!AJ3063,'BadRows RECART'!$D$2:$D$1207,0))</f>
        <v>#N/A</v>
      </c>
    </row>
    <row r="3064" spans="1:37" ht="20">
      <c r="A3064" s="106" t="s">
        <v>3907</v>
      </c>
      <c r="B3064" s="106" t="s">
        <v>437</v>
      </c>
      <c r="C3064" s="106" t="s">
        <v>6313</v>
      </c>
      <c r="D3064" s="168">
        <v>2021</v>
      </c>
      <c r="E3064" s="168">
        <v>11</v>
      </c>
      <c r="F3064" s="169">
        <v>0</v>
      </c>
      <c r="G3064" s="212" t="s">
        <v>6314</v>
      </c>
      <c r="H3064" s="212" t="s">
        <v>6314</v>
      </c>
      <c r="I3064" s="106" t="s">
        <v>556</v>
      </c>
      <c r="K3064" s="83" t="s">
        <v>6314</v>
      </c>
      <c r="L3064" s="83" t="s">
        <v>6314</v>
      </c>
      <c r="M3064" s="45" t="str">
        <f>IF(
ISNA(INDEX(resources!E:E,MATCH(B3064,resources!B:B,0))),"fillme",
INDEX(resources!E:E,MATCH(B3064,resources!B:B,0)))</f>
        <v>transfer_purchase</v>
      </c>
      <c r="N3064" s="45">
        <v>1</v>
      </c>
      <c r="O3064" s="83" t="str">
        <f>IFERROR(INDEX(resources!K:K,MATCH(B3064,resources!B:B,0)),"fillme")</f>
        <v>unknown</v>
      </c>
      <c r="P3064" s="89" t="str">
        <f t="shared" si="681"/>
        <v>unknown_2021_11</v>
      </c>
      <c r="Q3064" s="87">
        <f>INDEX(elcc!G:G,MATCH(P3064,elcc!D:D,0))</f>
        <v>0</v>
      </c>
      <c r="R3064" s="89">
        <f t="shared" si="682"/>
        <v>1</v>
      </c>
      <c r="S3064" s="89" t="s">
        <v>6314</v>
      </c>
      <c r="T3064" s="89" t="s">
        <v>6314</v>
      </c>
      <c r="U3064" s="90" t="str">
        <f t="shared" si="683"/>
        <v>ok</v>
      </c>
      <c r="V3064" s="63" t="str">
        <f>INDEX(resources!F:F,MATCH(B3064,resources!B:B,0))</f>
        <v>special</v>
      </c>
      <c r="W3064" s="110">
        <f t="shared" si="684"/>
        <v>0</v>
      </c>
      <c r="X3064" s="110">
        <f t="shared" si="685"/>
        <v>0</v>
      </c>
      <c r="Y3064" s="110" t="str">
        <f t="shared" si="686"/>
        <v>transfer_purchase_raonly_na_CONFIDENTIAL</v>
      </c>
      <c r="Z3064" s="110">
        <f>IF(COUNTIFS($Y$2:Y3064,Y3064)=1,1,0)</f>
        <v>0</v>
      </c>
      <c r="AA3064" s="110">
        <f>SUM($Z$2:Z3064)*Z3064</f>
        <v>0</v>
      </c>
      <c r="AB3064" s="110">
        <f>COUNTIFS(resources!B:B,B3064)</f>
        <v>1</v>
      </c>
      <c r="AC3064" s="110">
        <f t="shared" si="687"/>
        <v>1</v>
      </c>
      <c r="AD3064" s="110">
        <f t="shared" si="688"/>
        <v>1</v>
      </c>
      <c r="AE3064" s="110">
        <f t="shared" si="689"/>
        <v>0</v>
      </c>
      <c r="AF3064" s="110">
        <f t="shared" si="690"/>
        <v>1</v>
      </c>
      <c r="AG3064" s="110">
        <f t="shared" si="691"/>
        <v>0</v>
      </c>
      <c r="AH3064" s="110">
        <f t="shared" si="692"/>
        <v>0</v>
      </c>
      <c r="AI3064" s="110">
        <f t="shared" si="693"/>
        <v>1</v>
      </c>
      <c r="AJ3064" s="100">
        <f>ROW()</f>
        <v>3064</v>
      </c>
      <c r="AK3064" s="100" t="e">
        <f>INDEX('BadRows RECART'!$C$2:$C$1207,MATCH(monthly_gwh_mw!AJ3064,'BadRows RECART'!$D$2:$D$1207,0))</f>
        <v>#N/A</v>
      </c>
    </row>
    <row r="3065" spans="1:37" ht="20">
      <c r="A3065" s="106" t="s">
        <v>3907</v>
      </c>
      <c r="B3065" s="106" t="s">
        <v>437</v>
      </c>
      <c r="C3065" s="106" t="s">
        <v>6313</v>
      </c>
      <c r="D3065" s="168">
        <v>2021</v>
      </c>
      <c r="E3065" s="168">
        <v>12</v>
      </c>
      <c r="F3065" s="169">
        <v>0</v>
      </c>
      <c r="G3065" s="212" t="s">
        <v>6314</v>
      </c>
      <c r="H3065" s="212" t="s">
        <v>6314</v>
      </c>
      <c r="I3065" s="106" t="s">
        <v>556</v>
      </c>
      <c r="K3065" s="83" t="s">
        <v>6314</v>
      </c>
      <c r="L3065" s="83" t="s">
        <v>6314</v>
      </c>
      <c r="M3065" s="45" t="str">
        <f>IF(
ISNA(INDEX(resources!E:E,MATCH(B3065,resources!B:B,0))),"fillme",
INDEX(resources!E:E,MATCH(B3065,resources!B:B,0)))</f>
        <v>transfer_purchase</v>
      </c>
      <c r="N3065" s="45">
        <v>1</v>
      </c>
      <c r="O3065" s="83" t="str">
        <f>IFERROR(INDEX(resources!K:K,MATCH(B3065,resources!B:B,0)),"fillme")</f>
        <v>unknown</v>
      </c>
      <c r="P3065" s="89" t="str">
        <f t="shared" si="681"/>
        <v>unknown_2021_12</v>
      </c>
      <c r="Q3065" s="87">
        <f>INDEX(elcc!G:G,MATCH(P3065,elcc!D:D,0))</f>
        <v>0</v>
      </c>
      <c r="R3065" s="89">
        <f t="shared" si="682"/>
        <v>1</v>
      </c>
      <c r="S3065" s="89" t="s">
        <v>6314</v>
      </c>
      <c r="T3065" s="89" t="s">
        <v>6314</v>
      </c>
      <c r="U3065" s="90" t="str">
        <f t="shared" si="683"/>
        <v>ok</v>
      </c>
      <c r="V3065" s="63" t="str">
        <f>INDEX(resources!F:F,MATCH(B3065,resources!B:B,0))</f>
        <v>special</v>
      </c>
      <c r="W3065" s="110">
        <f t="shared" si="684"/>
        <v>0</v>
      </c>
      <c r="X3065" s="110">
        <f t="shared" si="685"/>
        <v>0</v>
      </c>
      <c r="Y3065" s="110" t="str">
        <f t="shared" si="686"/>
        <v>transfer_purchase_raonly_na_CONFIDENTIAL</v>
      </c>
      <c r="Z3065" s="110">
        <f>IF(COUNTIFS($Y$2:Y3065,Y3065)=1,1,0)</f>
        <v>0</v>
      </c>
      <c r="AA3065" s="110">
        <f>SUM($Z$2:Z3065)*Z3065</f>
        <v>0</v>
      </c>
      <c r="AB3065" s="110">
        <f>COUNTIFS(resources!B:B,B3065)</f>
        <v>1</v>
      </c>
      <c r="AC3065" s="110">
        <f t="shared" si="687"/>
        <v>1</v>
      </c>
      <c r="AD3065" s="110">
        <f t="shared" si="688"/>
        <v>1</v>
      </c>
      <c r="AE3065" s="110">
        <f t="shared" si="689"/>
        <v>0</v>
      </c>
      <c r="AF3065" s="110">
        <f t="shared" si="690"/>
        <v>1</v>
      </c>
      <c r="AG3065" s="110">
        <f t="shared" si="691"/>
        <v>0</v>
      </c>
      <c r="AH3065" s="110">
        <f t="shared" si="692"/>
        <v>0</v>
      </c>
      <c r="AI3065" s="110">
        <f t="shared" si="693"/>
        <v>1</v>
      </c>
      <c r="AJ3065" s="100">
        <f>ROW()</f>
        <v>3065</v>
      </c>
      <c r="AK3065" s="100" t="e">
        <f>INDEX('BadRows RECART'!$C$2:$C$1207,MATCH(monthly_gwh_mw!AJ3065,'BadRows RECART'!$D$2:$D$1207,0))</f>
        <v>#N/A</v>
      </c>
    </row>
    <row r="3066" spans="1:37" ht="20">
      <c r="A3066" s="106" t="s">
        <v>3907</v>
      </c>
      <c r="B3066" s="106" t="s">
        <v>437</v>
      </c>
      <c r="C3066" s="106" t="s">
        <v>6313</v>
      </c>
      <c r="D3066" s="168">
        <v>2021</v>
      </c>
      <c r="E3066" s="168">
        <v>1</v>
      </c>
      <c r="F3066" s="169">
        <v>0</v>
      </c>
      <c r="G3066" s="212" t="s">
        <v>6314</v>
      </c>
      <c r="H3066" s="212" t="s">
        <v>6314</v>
      </c>
      <c r="I3066" s="106" t="s">
        <v>556</v>
      </c>
      <c r="K3066" s="83" t="s">
        <v>6314</v>
      </c>
      <c r="L3066" s="83" t="s">
        <v>6314</v>
      </c>
      <c r="M3066" s="45" t="str">
        <f>IF(
ISNA(INDEX(resources!E:E,MATCH(B3066,resources!B:B,0))),"fillme",
INDEX(resources!E:E,MATCH(B3066,resources!B:B,0)))</f>
        <v>transfer_purchase</v>
      </c>
      <c r="N3066" s="45">
        <v>1</v>
      </c>
      <c r="O3066" s="83" t="str">
        <f>IFERROR(INDEX(resources!K:K,MATCH(B3066,resources!B:B,0)),"fillme")</f>
        <v>unknown</v>
      </c>
      <c r="P3066" s="89" t="str">
        <f t="shared" si="681"/>
        <v>unknown_2021_1</v>
      </c>
      <c r="Q3066" s="87">
        <f>INDEX(elcc!G:G,MATCH(P3066,elcc!D:D,0))</f>
        <v>0</v>
      </c>
      <c r="R3066" s="89">
        <f t="shared" si="682"/>
        <v>1</v>
      </c>
      <c r="S3066" s="89" t="s">
        <v>6314</v>
      </c>
      <c r="T3066" s="89" t="s">
        <v>6314</v>
      </c>
      <c r="U3066" s="90" t="str">
        <f t="shared" si="683"/>
        <v>ok</v>
      </c>
      <c r="V3066" s="63" t="str">
        <f>INDEX(resources!F:F,MATCH(B3066,resources!B:B,0))</f>
        <v>special</v>
      </c>
      <c r="W3066" s="110">
        <f t="shared" si="684"/>
        <v>0</v>
      </c>
      <c r="X3066" s="110">
        <f t="shared" si="685"/>
        <v>0</v>
      </c>
      <c r="Y3066" s="110" t="str">
        <f t="shared" si="686"/>
        <v>transfer_purchase_raonly_na_CONFIDENTIAL</v>
      </c>
      <c r="Z3066" s="110">
        <f>IF(COUNTIFS($Y$2:Y3066,Y3066)=1,1,0)</f>
        <v>0</v>
      </c>
      <c r="AA3066" s="110">
        <f>SUM($Z$2:Z3066)*Z3066</f>
        <v>0</v>
      </c>
      <c r="AB3066" s="110">
        <f>COUNTIFS(resources!B:B,B3066)</f>
        <v>1</v>
      </c>
      <c r="AC3066" s="110">
        <f t="shared" si="687"/>
        <v>1</v>
      </c>
      <c r="AD3066" s="110">
        <f t="shared" si="688"/>
        <v>1</v>
      </c>
      <c r="AE3066" s="110">
        <f t="shared" si="689"/>
        <v>0</v>
      </c>
      <c r="AF3066" s="110">
        <f t="shared" si="690"/>
        <v>1</v>
      </c>
      <c r="AG3066" s="110">
        <f t="shared" si="691"/>
        <v>0</v>
      </c>
      <c r="AH3066" s="110">
        <f t="shared" si="692"/>
        <v>0</v>
      </c>
      <c r="AI3066" s="110">
        <f t="shared" si="693"/>
        <v>1</v>
      </c>
      <c r="AJ3066" s="100">
        <f>ROW()</f>
        <v>3066</v>
      </c>
      <c r="AK3066" s="100" t="e">
        <f>INDEX('BadRows RECART'!$C$2:$C$1207,MATCH(monthly_gwh_mw!AJ3066,'BadRows RECART'!$D$2:$D$1207,0))</f>
        <v>#N/A</v>
      </c>
    </row>
    <row r="3067" spans="1:37" ht="20">
      <c r="A3067" s="106" t="s">
        <v>3907</v>
      </c>
      <c r="B3067" s="106" t="s">
        <v>437</v>
      </c>
      <c r="C3067" s="106" t="s">
        <v>6313</v>
      </c>
      <c r="D3067" s="168">
        <v>2021</v>
      </c>
      <c r="E3067" s="168">
        <v>2</v>
      </c>
      <c r="F3067" s="169">
        <v>0</v>
      </c>
      <c r="G3067" s="212" t="s">
        <v>6314</v>
      </c>
      <c r="H3067" s="212" t="s">
        <v>6314</v>
      </c>
      <c r="I3067" s="106" t="s">
        <v>556</v>
      </c>
      <c r="K3067" s="83" t="s">
        <v>6314</v>
      </c>
      <c r="L3067" s="83" t="s">
        <v>6314</v>
      </c>
      <c r="M3067" s="45" t="str">
        <f>IF(
ISNA(INDEX(resources!E:E,MATCH(B3067,resources!B:B,0))),"fillme",
INDEX(resources!E:E,MATCH(B3067,resources!B:B,0)))</f>
        <v>transfer_purchase</v>
      </c>
      <c r="N3067" s="45">
        <v>1</v>
      </c>
      <c r="O3067" s="83" t="str">
        <f>IFERROR(INDEX(resources!K:K,MATCH(B3067,resources!B:B,0)),"fillme")</f>
        <v>unknown</v>
      </c>
      <c r="P3067" s="89" t="str">
        <f t="shared" si="681"/>
        <v>unknown_2021_2</v>
      </c>
      <c r="Q3067" s="87">
        <f>INDEX(elcc!G:G,MATCH(P3067,elcc!D:D,0))</f>
        <v>0</v>
      </c>
      <c r="R3067" s="89">
        <f t="shared" si="682"/>
        <v>1</v>
      </c>
      <c r="S3067" s="89" t="s">
        <v>6314</v>
      </c>
      <c r="T3067" s="89" t="s">
        <v>6314</v>
      </c>
      <c r="U3067" s="90" t="str">
        <f t="shared" si="683"/>
        <v>ok</v>
      </c>
      <c r="V3067" s="63" t="str">
        <f>INDEX(resources!F:F,MATCH(B3067,resources!B:B,0))</f>
        <v>special</v>
      </c>
      <c r="W3067" s="110">
        <f t="shared" si="684"/>
        <v>0</v>
      </c>
      <c r="X3067" s="110">
        <f t="shared" si="685"/>
        <v>0</v>
      </c>
      <c r="Y3067" s="110" t="str">
        <f t="shared" si="686"/>
        <v>transfer_purchase_raonly_na_CONFIDENTIAL</v>
      </c>
      <c r="Z3067" s="110">
        <f>IF(COUNTIFS($Y$2:Y3067,Y3067)=1,1,0)</f>
        <v>0</v>
      </c>
      <c r="AA3067" s="110">
        <f>SUM($Z$2:Z3067)*Z3067</f>
        <v>0</v>
      </c>
      <c r="AB3067" s="110">
        <f>COUNTIFS(resources!B:B,B3067)</f>
        <v>1</v>
      </c>
      <c r="AC3067" s="110">
        <f t="shared" si="687"/>
        <v>1</v>
      </c>
      <c r="AD3067" s="110">
        <f t="shared" si="688"/>
        <v>1</v>
      </c>
      <c r="AE3067" s="110">
        <f t="shared" si="689"/>
        <v>0</v>
      </c>
      <c r="AF3067" s="110">
        <f t="shared" si="690"/>
        <v>1</v>
      </c>
      <c r="AG3067" s="110">
        <f t="shared" si="691"/>
        <v>0</v>
      </c>
      <c r="AH3067" s="110">
        <f t="shared" si="692"/>
        <v>0</v>
      </c>
      <c r="AI3067" s="110">
        <f t="shared" si="693"/>
        <v>1</v>
      </c>
      <c r="AJ3067" s="100">
        <f>ROW()</f>
        <v>3067</v>
      </c>
      <c r="AK3067" s="100" t="e">
        <f>INDEX('BadRows RECART'!$C$2:$C$1207,MATCH(monthly_gwh_mw!AJ3067,'BadRows RECART'!$D$2:$D$1207,0))</f>
        <v>#N/A</v>
      </c>
    </row>
    <row r="3068" spans="1:37" ht="20">
      <c r="A3068" s="106" t="s">
        <v>3907</v>
      </c>
      <c r="B3068" s="106" t="s">
        <v>437</v>
      </c>
      <c r="C3068" s="106" t="s">
        <v>6313</v>
      </c>
      <c r="D3068" s="168">
        <v>2021</v>
      </c>
      <c r="E3068" s="168">
        <v>3</v>
      </c>
      <c r="F3068" s="169">
        <v>0</v>
      </c>
      <c r="G3068" s="212" t="s">
        <v>6314</v>
      </c>
      <c r="H3068" s="212" t="s">
        <v>6314</v>
      </c>
      <c r="I3068" s="106" t="s">
        <v>556</v>
      </c>
      <c r="K3068" s="83" t="s">
        <v>6314</v>
      </c>
      <c r="L3068" s="83" t="s">
        <v>6314</v>
      </c>
      <c r="M3068" s="45" t="str">
        <f>IF(
ISNA(INDEX(resources!E:E,MATCH(B3068,resources!B:B,0))),"fillme",
INDEX(resources!E:E,MATCH(B3068,resources!B:B,0)))</f>
        <v>transfer_purchase</v>
      </c>
      <c r="N3068" s="45">
        <v>1</v>
      </c>
      <c r="O3068" s="83" t="str">
        <f>IFERROR(INDEX(resources!K:K,MATCH(B3068,resources!B:B,0)),"fillme")</f>
        <v>unknown</v>
      </c>
      <c r="P3068" s="89" t="str">
        <f t="shared" si="681"/>
        <v>unknown_2021_3</v>
      </c>
      <c r="Q3068" s="87">
        <f>INDEX(elcc!G:G,MATCH(P3068,elcc!D:D,0))</f>
        <v>0</v>
      </c>
      <c r="R3068" s="89">
        <f t="shared" si="682"/>
        <v>1</v>
      </c>
      <c r="S3068" s="89" t="s">
        <v>6314</v>
      </c>
      <c r="T3068" s="89" t="s">
        <v>6314</v>
      </c>
      <c r="U3068" s="90" t="str">
        <f t="shared" si="683"/>
        <v>ok</v>
      </c>
      <c r="V3068" s="63" t="str">
        <f>INDEX(resources!F:F,MATCH(B3068,resources!B:B,0))</f>
        <v>special</v>
      </c>
      <c r="W3068" s="110">
        <f t="shared" si="684"/>
        <v>0</v>
      </c>
      <c r="X3068" s="110">
        <f t="shared" si="685"/>
        <v>0</v>
      </c>
      <c r="Y3068" s="110" t="str">
        <f t="shared" si="686"/>
        <v>transfer_purchase_raonly_na_CONFIDENTIAL</v>
      </c>
      <c r="Z3068" s="110">
        <f>IF(COUNTIFS($Y$2:Y3068,Y3068)=1,1,0)</f>
        <v>0</v>
      </c>
      <c r="AA3068" s="110">
        <f>SUM($Z$2:Z3068)*Z3068</f>
        <v>0</v>
      </c>
      <c r="AB3068" s="110">
        <f>COUNTIFS(resources!B:B,B3068)</f>
        <v>1</v>
      </c>
      <c r="AC3068" s="110">
        <f t="shared" si="687"/>
        <v>1</v>
      </c>
      <c r="AD3068" s="110">
        <f t="shared" si="688"/>
        <v>1</v>
      </c>
      <c r="AE3068" s="110">
        <f t="shared" si="689"/>
        <v>0</v>
      </c>
      <c r="AF3068" s="110">
        <f t="shared" si="690"/>
        <v>1</v>
      </c>
      <c r="AG3068" s="110">
        <f t="shared" si="691"/>
        <v>0</v>
      </c>
      <c r="AH3068" s="110">
        <f t="shared" si="692"/>
        <v>0</v>
      </c>
      <c r="AI3068" s="110">
        <f t="shared" si="693"/>
        <v>1</v>
      </c>
      <c r="AJ3068" s="100">
        <f>ROW()</f>
        <v>3068</v>
      </c>
      <c r="AK3068" s="100" t="e">
        <f>INDEX('BadRows RECART'!$C$2:$C$1207,MATCH(monthly_gwh_mw!AJ3068,'BadRows RECART'!$D$2:$D$1207,0))</f>
        <v>#N/A</v>
      </c>
    </row>
    <row r="3069" spans="1:37" ht="20">
      <c r="A3069" s="106" t="s">
        <v>3907</v>
      </c>
      <c r="B3069" s="106" t="s">
        <v>437</v>
      </c>
      <c r="C3069" s="106" t="s">
        <v>6313</v>
      </c>
      <c r="D3069" s="168">
        <v>2021</v>
      </c>
      <c r="E3069" s="168">
        <v>4</v>
      </c>
      <c r="F3069" s="169">
        <v>0</v>
      </c>
      <c r="G3069" s="212" t="s">
        <v>6314</v>
      </c>
      <c r="H3069" s="212" t="s">
        <v>6314</v>
      </c>
      <c r="I3069" s="106" t="s">
        <v>556</v>
      </c>
      <c r="K3069" s="83" t="s">
        <v>6314</v>
      </c>
      <c r="L3069" s="83" t="s">
        <v>6314</v>
      </c>
      <c r="M3069" s="45" t="str">
        <f>IF(
ISNA(INDEX(resources!E:E,MATCH(B3069,resources!B:B,0))),"fillme",
INDEX(resources!E:E,MATCH(B3069,resources!B:B,0)))</f>
        <v>transfer_purchase</v>
      </c>
      <c r="N3069" s="45">
        <v>1</v>
      </c>
      <c r="O3069" s="83" t="str">
        <f>IFERROR(INDEX(resources!K:K,MATCH(B3069,resources!B:B,0)),"fillme")</f>
        <v>unknown</v>
      </c>
      <c r="P3069" s="89" t="str">
        <f t="shared" si="681"/>
        <v>unknown_2021_4</v>
      </c>
      <c r="Q3069" s="87">
        <f>INDEX(elcc!G:G,MATCH(P3069,elcc!D:D,0))</f>
        <v>0</v>
      </c>
      <c r="R3069" s="89">
        <f t="shared" si="682"/>
        <v>1</v>
      </c>
      <c r="S3069" s="89" t="s">
        <v>6314</v>
      </c>
      <c r="T3069" s="89" t="s">
        <v>6314</v>
      </c>
      <c r="U3069" s="90" t="str">
        <f t="shared" si="683"/>
        <v>ok</v>
      </c>
      <c r="V3069" s="63" t="str">
        <f>INDEX(resources!F:F,MATCH(B3069,resources!B:B,0))</f>
        <v>special</v>
      </c>
      <c r="W3069" s="110">
        <f t="shared" si="684"/>
        <v>0</v>
      </c>
      <c r="X3069" s="110">
        <f t="shared" si="685"/>
        <v>0</v>
      </c>
      <c r="Y3069" s="110" t="str">
        <f t="shared" si="686"/>
        <v>transfer_purchase_raonly_na_CONFIDENTIAL</v>
      </c>
      <c r="Z3069" s="110">
        <f>IF(COUNTIFS($Y$2:Y3069,Y3069)=1,1,0)</f>
        <v>0</v>
      </c>
      <c r="AA3069" s="110">
        <f>SUM($Z$2:Z3069)*Z3069</f>
        <v>0</v>
      </c>
      <c r="AB3069" s="110">
        <f>COUNTIFS(resources!B:B,B3069)</f>
        <v>1</v>
      </c>
      <c r="AC3069" s="110">
        <f t="shared" si="687"/>
        <v>1</v>
      </c>
      <c r="AD3069" s="110">
        <f t="shared" si="688"/>
        <v>1</v>
      </c>
      <c r="AE3069" s="110">
        <f t="shared" si="689"/>
        <v>0</v>
      </c>
      <c r="AF3069" s="110">
        <f t="shared" si="690"/>
        <v>1</v>
      </c>
      <c r="AG3069" s="110">
        <f t="shared" si="691"/>
        <v>0</v>
      </c>
      <c r="AH3069" s="110">
        <f t="shared" si="692"/>
        <v>0</v>
      </c>
      <c r="AI3069" s="110">
        <f t="shared" si="693"/>
        <v>1</v>
      </c>
      <c r="AJ3069" s="100">
        <f>ROW()</f>
        <v>3069</v>
      </c>
      <c r="AK3069" s="100" t="e">
        <f>INDEX('BadRows RECART'!$C$2:$C$1207,MATCH(monthly_gwh_mw!AJ3069,'BadRows RECART'!$D$2:$D$1207,0))</f>
        <v>#N/A</v>
      </c>
    </row>
    <row r="3070" spans="1:37" ht="20">
      <c r="A3070" s="106" t="s">
        <v>3907</v>
      </c>
      <c r="B3070" s="106" t="s">
        <v>437</v>
      </c>
      <c r="C3070" s="106" t="s">
        <v>6313</v>
      </c>
      <c r="D3070" s="168">
        <v>2021</v>
      </c>
      <c r="E3070" s="168">
        <v>5</v>
      </c>
      <c r="F3070" s="169">
        <v>0</v>
      </c>
      <c r="G3070" s="212" t="s">
        <v>6314</v>
      </c>
      <c r="H3070" s="212" t="s">
        <v>6314</v>
      </c>
      <c r="I3070" s="106" t="s">
        <v>556</v>
      </c>
      <c r="K3070" s="83" t="s">
        <v>6314</v>
      </c>
      <c r="L3070" s="83" t="s">
        <v>6314</v>
      </c>
      <c r="M3070" s="45" t="str">
        <f>IF(
ISNA(INDEX(resources!E:E,MATCH(B3070,resources!B:B,0))),"fillme",
INDEX(resources!E:E,MATCH(B3070,resources!B:B,0)))</f>
        <v>transfer_purchase</v>
      </c>
      <c r="N3070" s="45">
        <v>1</v>
      </c>
      <c r="O3070" s="83" t="str">
        <f>IFERROR(INDEX(resources!K:K,MATCH(B3070,resources!B:B,0)),"fillme")</f>
        <v>unknown</v>
      </c>
      <c r="P3070" s="89" t="str">
        <f t="shared" si="681"/>
        <v>unknown_2021_5</v>
      </c>
      <c r="Q3070" s="87">
        <f>INDEX(elcc!G:G,MATCH(P3070,elcc!D:D,0))</f>
        <v>0</v>
      </c>
      <c r="R3070" s="89">
        <f t="shared" si="682"/>
        <v>1</v>
      </c>
      <c r="S3070" s="89" t="s">
        <v>6314</v>
      </c>
      <c r="T3070" s="89" t="s">
        <v>6314</v>
      </c>
      <c r="U3070" s="90" t="str">
        <f t="shared" si="683"/>
        <v>ok</v>
      </c>
      <c r="V3070" s="63" t="str">
        <f>INDEX(resources!F:F,MATCH(B3070,resources!B:B,0))</f>
        <v>special</v>
      </c>
      <c r="W3070" s="110">
        <f t="shared" si="684"/>
        <v>0</v>
      </c>
      <c r="X3070" s="110">
        <f t="shared" si="685"/>
        <v>0</v>
      </c>
      <c r="Y3070" s="110" t="str">
        <f t="shared" si="686"/>
        <v>transfer_purchase_raonly_na_CONFIDENTIAL</v>
      </c>
      <c r="Z3070" s="110">
        <f>IF(COUNTIFS($Y$2:Y3070,Y3070)=1,1,0)</f>
        <v>0</v>
      </c>
      <c r="AA3070" s="110">
        <f>SUM($Z$2:Z3070)*Z3070</f>
        <v>0</v>
      </c>
      <c r="AB3070" s="110">
        <f>COUNTIFS(resources!B:B,B3070)</f>
        <v>1</v>
      </c>
      <c r="AC3070" s="110">
        <f t="shared" si="687"/>
        <v>1</v>
      </c>
      <c r="AD3070" s="110">
        <f t="shared" si="688"/>
        <v>1</v>
      </c>
      <c r="AE3070" s="110">
        <f t="shared" si="689"/>
        <v>0</v>
      </c>
      <c r="AF3070" s="110">
        <f t="shared" si="690"/>
        <v>1</v>
      </c>
      <c r="AG3070" s="110">
        <f t="shared" si="691"/>
        <v>0</v>
      </c>
      <c r="AH3070" s="110">
        <f t="shared" si="692"/>
        <v>0</v>
      </c>
      <c r="AI3070" s="110">
        <f t="shared" si="693"/>
        <v>1</v>
      </c>
      <c r="AJ3070" s="100">
        <f>ROW()</f>
        <v>3070</v>
      </c>
      <c r="AK3070" s="100" t="e">
        <f>INDEX('BadRows RECART'!$C$2:$C$1207,MATCH(monthly_gwh_mw!AJ3070,'BadRows RECART'!$D$2:$D$1207,0))</f>
        <v>#N/A</v>
      </c>
    </row>
    <row r="3071" spans="1:37" ht="20">
      <c r="A3071" s="106" t="s">
        <v>3907</v>
      </c>
      <c r="B3071" s="106" t="s">
        <v>437</v>
      </c>
      <c r="C3071" s="106" t="s">
        <v>6313</v>
      </c>
      <c r="D3071" s="168">
        <v>2021</v>
      </c>
      <c r="E3071" s="168">
        <v>6</v>
      </c>
      <c r="F3071" s="169">
        <v>0</v>
      </c>
      <c r="G3071" s="212" t="s">
        <v>6314</v>
      </c>
      <c r="H3071" s="212" t="s">
        <v>6314</v>
      </c>
      <c r="I3071" s="106" t="s">
        <v>556</v>
      </c>
      <c r="K3071" s="83" t="s">
        <v>6314</v>
      </c>
      <c r="L3071" s="83" t="s">
        <v>6314</v>
      </c>
      <c r="M3071" s="45" t="str">
        <f>IF(
ISNA(INDEX(resources!E:E,MATCH(B3071,resources!B:B,0))),"fillme",
INDEX(resources!E:E,MATCH(B3071,resources!B:B,0)))</f>
        <v>transfer_purchase</v>
      </c>
      <c r="N3071" s="45">
        <v>1</v>
      </c>
      <c r="O3071" s="83" t="str">
        <f>IFERROR(INDEX(resources!K:K,MATCH(B3071,resources!B:B,0)),"fillme")</f>
        <v>unknown</v>
      </c>
      <c r="P3071" s="89" t="str">
        <f t="shared" si="681"/>
        <v>unknown_2021_6</v>
      </c>
      <c r="Q3071" s="87">
        <f>INDEX(elcc!G:G,MATCH(P3071,elcc!D:D,0))</f>
        <v>0</v>
      </c>
      <c r="R3071" s="89">
        <f t="shared" si="682"/>
        <v>1</v>
      </c>
      <c r="S3071" s="89" t="s">
        <v>6314</v>
      </c>
      <c r="T3071" s="89" t="s">
        <v>6314</v>
      </c>
      <c r="U3071" s="90" t="str">
        <f t="shared" si="683"/>
        <v>ok</v>
      </c>
      <c r="V3071" s="63" t="str">
        <f>INDEX(resources!F:F,MATCH(B3071,resources!B:B,0))</f>
        <v>special</v>
      </c>
      <c r="W3071" s="110">
        <f t="shared" si="684"/>
        <v>0</v>
      </c>
      <c r="X3071" s="110">
        <f t="shared" si="685"/>
        <v>0</v>
      </c>
      <c r="Y3071" s="110" t="str">
        <f t="shared" si="686"/>
        <v>transfer_purchase_raonly_na_CONFIDENTIAL</v>
      </c>
      <c r="Z3071" s="110">
        <f>IF(COUNTIFS($Y$2:Y3071,Y3071)=1,1,0)</f>
        <v>0</v>
      </c>
      <c r="AA3071" s="110">
        <f>SUM($Z$2:Z3071)*Z3071</f>
        <v>0</v>
      </c>
      <c r="AB3071" s="110">
        <f>COUNTIFS(resources!B:B,B3071)</f>
        <v>1</v>
      </c>
      <c r="AC3071" s="110">
        <f t="shared" si="687"/>
        <v>1</v>
      </c>
      <c r="AD3071" s="110">
        <f t="shared" si="688"/>
        <v>1</v>
      </c>
      <c r="AE3071" s="110">
        <f t="shared" si="689"/>
        <v>0</v>
      </c>
      <c r="AF3071" s="110">
        <f t="shared" si="690"/>
        <v>1</v>
      </c>
      <c r="AG3071" s="110">
        <f t="shared" si="691"/>
        <v>0</v>
      </c>
      <c r="AH3071" s="110">
        <f t="shared" si="692"/>
        <v>0</v>
      </c>
      <c r="AI3071" s="110">
        <f t="shared" si="693"/>
        <v>1</v>
      </c>
      <c r="AJ3071" s="100">
        <f>ROW()</f>
        <v>3071</v>
      </c>
      <c r="AK3071" s="100" t="e">
        <f>INDEX('BadRows RECART'!$C$2:$C$1207,MATCH(monthly_gwh_mw!AJ3071,'BadRows RECART'!$D$2:$D$1207,0))</f>
        <v>#N/A</v>
      </c>
    </row>
    <row r="3072" spans="1:37" ht="20">
      <c r="A3072" s="106" t="s">
        <v>3907</v>
      </c>
      <c r="B3072" s="106" t="s">
        <v>437</v>
      </c>
      <c r="C3072" s="106" t="s">
        <v>6313</v>
      </c>
      <c r="D3072" s="168">
        <v>2021</v>
      </c>
      <c r="E3072" s="168">
        <v>7</v>
      </c>
      <c r="F3072" s="169">
        <v>0</v>
      </c>
      <c r="G3072" s="212" t="s">
        <v>6314</v>
      </c>
      <c r="H3072" s="212" t="s">
        <v>6314</v>
      </c>
      <c r="I3072" s="106" t="s">
        <v>556</v>
      </c>
      <c r="K3072" s="83" t="s">
        <v>6314</v>
      </c>
      <c r="L3072" s="83" t="s">
        <v>6314</v>
      </c>
      <c r="M3072" s="45" t="str">
        <f>IF(
ISNA(INDEX(resources!E:E,MATCH(B3072,resources!B:B,0))),"fillme",
INDEX(resources!E:E,MATCH(B3072,resources!B:B,0)))</f>
        <v>transfer_purchase</v>
      </c>
      <c r="N3072" s="45">
        <v>1</v>
      </c>
      <c r="O3072" s="83" t="str">
        <f>IFERROR(INDEX(resources!K:K,MATCH(B3072,resources!B:B,0)),"fillme")</f>
        <v>unknown</v>
      </c>
      <c r="P3072" s="89" t="str">
        <f t="shared" si="681"/>
        <v>unknown_2021_7</v>
      </c>
      <c r="Q3072" s="87">
        <f>INDEX(elcc!G:G,MATCH(P3072,elcc!D:D,0))</f>
        <v>0</v>
      </c>
      <c r="R3072" s="89">
        <f t="shared" si="682"/>
        <v>1</v>
      </c>
      <c r="S3072" s="89" t="s">
        <v>6314</v>
      </c>
      <c r="T3072" s="89" t="s">
        <v>6314</v>
      </c>
      <c r="U3072" s="90" t="str">
        <f t="shared" si="683"/>
        <v>ok</v>
      </c>
      <c r="V3072" s="63" t="str">
        <f>INDEX(resources!F:F,MATCH(B3072,resources!B:B,0))</f>
        <v>special</v>
      </c>
      <c r="W3072" s="110">
        <f t="shared" si="684"/>
        <v>0</v>
      </c>
      <c r="X3072" s="110">
        <f t="shared" si="685"/>
        <v>0</v>
      </c>
      <c r="Y3072" s="110" t="str">
        <f t="shared" si="686"/>
        <v>transfer_purchase_raonly_na_CONFIDENTIAL</v>
      </c>
      <c r="Z3072" s="110">
        <f>IF(COUNTIFS($Y$2:Y3072,Y3072)=1,1,0)</f>
        <v>0</v>
      </c>
      <c r="AA3072" s="110">
        <f>SUM($Z$2:Z3072)*Z3072</f>
        <v>0</v>
      </c>
      <c r="AB3072" s="110">
        <f>COUNTIFS(resources!B:B,B3072)</f>
        <v>1</v>
      </c>
      <c r="AC3072" s="110">
        <f t="shared" si="687"/>
        <v>1</v>
      </c>
      <c r="AD3072" s="110">
        <f t="shared" si="688"/>
        <v>1</v>
      </c>
      <c r="AE3072" s="110">
        <f t="shared" si="689"/>
        <v>0</v>
      </c>
      <c r="AF3072" s="110">
        <f t="shared" si="690"/>
        <v>1</v>
      </c>
      <c r="AG3072" s="110">
        <f t="shared" si="691"/>
        <v>0</v>
      </c>
      <c r="AH3072" s="110">
        <f t="shared" si="692"/>
        <v>0</v>
      </c>
      <c r="AI3072" s="110">
        <f t="shared" si="693"/>
        <v>1</v>
      </c>
      <c r="AJ3072" s="100">
        <f>ROW()</f>
        <v>3072</v>
      </c>
      <c r="AK3072" s="100" t="e">
        <f>INDEX('BadRows RECART'!$C$2:$C$1207,MATCH(monthly_gwh_mw!AJ3072,'BadRows RECART'!$D$2:$D$1207,0))</f>
        <v>#N/A</v>
      </c>
    </row>
    <row r="3073" spans="1:37" ht="20">
      <c r="A3073" s="106" t="s">
        <v>3907</v>
      </c>
      <c r="B3073" s="106" t="s">
        <v>437</v>
      </c>
      <c r="C3073" s="106" t="s">
        <v>6313</v>
      </c>
      <c r="D3073" s="168">
        <v>2021</v>
      </c>
      <c r="E3073" s="168">
        <v>8</v>
      </c>
      <c r="F3073" s="169">
        <v>0</v>
      </c>
      <c r="G3073" s="212" t="s">
        <v>6314</v>
      </c>
      <c r="H3073" s="212" t="s">
        <v>6314</v>
      </c>
      <c r="I3073" s="106" t="s">
        <v>556</v>
      </c>
      <c r="K3073" s="83" t="s">
        <v>6314</v>
      </c>
      <c r="L3073" s="83" t="s">
        <v>6314</v>
      </c>
      <c r="M3073" s="45" t="str">
        <f>IF(
ISNA(INDEX(resources!E:E,MATCH(B3073,resources!B:B,0))),"fillme",
INDEX(resources!E:E,MATCH(B3073,resources!B:B,0)))</f>
        <v>transfer_purchase</v>
      </c>
      <c r="N3073" s="45">
        <v>1</v>
      </c>
      <c r="O3073" s="83" t="str">
        <f>IFERROR(INDEX(resources!K:K,MATCH(B3073,resources!B:B,0)),"fillme")</f>
        <v>unknown</v>
      </c>
      <c r="P3073" s="89" t="str">
        <f t="shared" si="681"/>
        <v>unknown_2021_8</v>
      </c>
      <c r="Q3073" s="87">
        <f>INDEX(elcc!G:G,MATCH(P3073,elcc!D:D,0))</f>
        <v>0</v>
      </c>
      <c r="R3073" s="89">
        <f t="shared" si="682"/>
        <v>1</v>
      </c>
      <c r="S3073" s="89" t="s">
        <v>6314</v>
      </c>
      <c r="T3073" s="89" t="s">
        <v>6314</v>
      </c>
      <c r="U3073" s="90" t="str">
        <f t="shared" si="683"/>
        <v>ok</v>
      </c>
      <c r="V3073" s="63" t="str">
        <f>INDEX(resources!F:F,MATCH(B3073,resources!B:B,0))</f>
        <v>special</v>
      </c>
      <c r="W3073" s="110">
        <f t="shared" si="684"/>
        <v>0</v>
      </c>
      <c r="X3073" s="110">
        <f t="shared" si="685"/>
        <v>0</v>
      </c>
      <c r="Y3073" s="110" t="str">
        <f t="shared" si="686"/>
        <v>transfer_purchase_raonly_na_CONFIDENTIAL</v>
      </c>
      <c r="Z3073" s="110">
        <f>IF(COUNTIFS($Y$2:Y3073,Y3073)=1,1,0)</f>
        <v>0</v>
      </c>
      <c r="AA3073" s="110">
        <f>SUM($Z$2:Z3073)*Z3073</f>
        <v>0</v>
      </c>
      <c r="AB3073" s="110">
        <f>COUNTIFS(resources!B:B,B3073)</f>
        <v>1</v>
      </c>
      <c r="AC3073" s="110">
        <f t="shared" si="687"/>
        <v>1</v>
      </c>
      <c r="AD3073" s="110">
        <f t="shared" si="688"/>
        <v>1</v>
      </c>
      <c r="AE3073" s="110">
        <f t="shared" si="689"/>
        <v>0</v>
      </c>
      <c r="AF3073" s="110">
        <f t="shared" si="690"/>
        <v>1</v>
      </c>
      <c r="AG3073" s="110">
        <f t="shared" si="691"/>
        <v>0</v>
      </c>
      <c r="AH3073" s="110">
        <f t="shared" si="692"/>
        <v>0</v>
      </c>
      <c r="AI3073" s="110">
        <f t="shared" si="693"/>
        <v>1</v>
      </c>
      <c r="AJ3073" s="100">
        <f>ROW()</f>
        <v>3073</v>
      </c>
      <c r="AK3073" s="100" t="e">
        <f>INDEX('BadRows RECART'!$C$2:$C$1207,MATCH(monthly_gwh_mw!AJ3073,'BadRows RECART'!$D$2:$D$1207,0))</f>
        <v>#N/A</v>
      </c>
    </row>
    <row r="3074" spans="1:37" ht="20">
      <c r="A3074" s="106" t="s">
        <v>3907</v>
      </c>
      <c r="B3074" s="106" t="s">
        <v>437</v>
      </c>
      <c r="C3074" s="106" t="s">
        <v>6313</v>
      </c>
      <c r="D3074" s="168">
        <v>2021</v>
      </c>
      <c r="E3074" s="168">
        <v>9</v>
      </c>
      <c r="F3074" s="169">
        <v>0</v>
      </c>
      <c r="G3074" s="212" t="s">
        <v>6314</v>
      </c>
      <c r="H3074" s="212" t="s">
        <v>6314</v>
      </c>
      <c r="I3074" s="106" t="s">
        <v>556</v>
      </c>
      <c r="K3074" s="83" t="s">
        <v>6314</v>
      </c>
      <c r="L3074" s="83" t="s">
        <v>6314</v>
      </c>
      <c r="M3074" s="45" t="str">
        <f>IF(
ISNA(INDEX(resources!E:E,MATCH(B3074,resources!B:B,0))),"fillme",
INDEX(resources!E:E,MATCH(B3074,resources!B:B,0)))</f>
        <v>transfer_purchase</v>
      </c>
      <c r="N3074" s="45">
        <v>1</v>
      </c>
      <c r="O3074" s="83" t="str">
        <f>IFERROR(INDEX(resources!K:K,MATCH(B3074,resources!B:B,0)),"fillme")</f>
        <v>unknown</v>
      </c>
      <c r="P3074" s="89" t="str">
        <f t="shared" si="681"/>
        <v>unknown_2021_9</v>
      </c>
      <c r="Q3074" s="87">
        <f>INDEX(elcc!G:G,MATCH(P3074,elcc!D:D,0))</f>
        <v>0</v>
      </c>
      <c r="R3074" s="89">
        <f t="shared" si="682"/>
        <v>1</v>
      </c>
      <c r="S3074" s="89" t="s">
        <v>6314</v>
      </c>
      <c r="T3074" s="89" t="s">
        <v>6314</v>
      </c>
      <c r="U3074" s="90" t="str">
        <f t="shared" si="683"/>
        <v>ok</v>
      </c>
      <c r="V3074" s="63" t="str">
        <f>INDEX(resources!F:F,MATCH(B3074,resources!B:B,0))</f>
        <v>special</v>
      </c>
      <c r="W3074" s="110">
        <f t="shared" si="684"/>
        <v>0</v>
      </c>
      <c r="X3074" s="110">
        <f t="shared" si="685"/>
        <v>0</v>
      </c>
      <c r="Y3074" s="110" t="str">
        <f t="shared" si="686"/>
        <v>transfer_purchase_raonly_na_CONFIDENTIAL</v>
      </c>
      <c r="Z3074" s="110">
        <f>IF(COUNTIFS($Y$2:Y3074,Y3074)=1,1,0)</f>
        <v>0</v>
      </c>
      <c r="AA3074" s="110">
        <f>SUM($Z$2:Z3074)*Z3074</f>
        <v>0</v>
      </c>
      <c r="AB3074" s="110">
        <f>COUNTIFS(resources!B:B,B3074)</f>
        <v>1</v>
      </c>
      <c r="AC3074" s="110">
        <f t="shared" si="687"/>
        <v>1</v>
      </c>
      <c r="AD3074" s="110">
        <f t="shared" si="688"/>
        <v>1</v>
      </c>
      <c r="AE3074" s="110">
        <f t="shared" si="689"/>
        <v>0</v>
      </c>
      <c r="AF3074" s="110">
        <f t="shared" si="690"/>
        <v>1</v>
      </c>
      <c r="AG3074" s="110">
        <f t="shared" si="691"/>
        <v>0</v>
      </c>
      <c r="AH3074" s="110">
        <f t="shared" si="692"/>
        <v>0</v>
      </c>
      <c r="AI3074" s="110">
        <f t="shared" si="693"/>
        <v>1</v>
      </c>
      <c r="AJ3074" s="100">
        <f>ROW()</f>
        <v>3074</v>
      </c>
      <c r="AK3074" s="100" t="e">
        <f>INDEX('BadRows RECART'!$C$2:$C$1207,MATCH(monthly_gwh_mw!AJ3074,'BadRows RECART'!$D$2:$D$1207,0))</f>
        <v>#N/A</v>
      </c>
    </row>
    <row r="3075" spans="1:37" ht="20">
      <c r="A3075" s="106" t="s">
        <v>3907</v>
      </c>
      <c r="B3075" s="106" t="s">
        <v>437</v>
      </c>
      <c r="C3075" s="106" t="s">
        <v>6313</v>
      </c>
      <c r="D3075" s="168">
        <v>2021</v>
      </c>
      <c r="E3075" s="168">
        <v>10</v>
      </c>
      <c r="F3075" s="169">
        <v>0</v>
      </c>
      <c r="G3075" s="212" t="s">
        <v>6314</v>
      </c>
      <c r="H3075" s="212" t="s">
        <v>6314</v>
      </c>
      <c r="I3075" s="106" t="s">
        <v>556</v>
      </c>
      <c r="K3075" s="83" t="s">
        <v>6314</v>
      </c>
      <c r="L3075" s="83" t="s">
        <v>6314</v>
      </c>
      <c r="M3075" s="45" t="str">
        <f>IF(
ISNA(INDEX(resources!E:E,MATCH(B3075,resources!B:B,0))),"fillme",
INDEX(resources!E:E,MATCH(B3075,resources!B:B,0)))</f>
        <v>transfer_purchase</v>
      </c>
      <c r="N3075" s="45">
        <v>1</v>
      </c>
      <c r="O3075" s="83" t="str">
        <f>IFERROR(INDEX(resources!K:K,MATCH(B3075,resources!B:B,0)),"fillme")</f>
        <v>unknown</v>
      </c>
      <c r="P3075" s="89" t="str">
        <f t="shared" si="681"/>
        <v>unknown_2021_10</v>
      </c>
      <c r="Q3075" s="87">
        <f>INDEX(elcc!G:G,MATCH(P3075,elcc!D:D,0))</f>
        <v>0</v>
      </c>
      <c r="R3075" s="89">
        <f t="shared" si="682"/>
        <v>1</v>
      </c>
      <c r="S3075" s="89" t="s">
        <v>6314</v>
      </c>
      <c r="T3075" s="89" t="s">
        <v>6314</v>
      </c>
      <c r="U3075" s="90" t="str">
        <f t="shared" si="683"/>
        <v>ok</v>
      </c>
      <c r="V3075" s="63" t="str">
        <f>INDEX(resources!F:F,MATCH(B3075,resources!B:B,0))</f>
        <v>special</v>
      </c>
      <c r="W3075" s="110">
        <f t="shared" si="684"/>
        <v>0</v>
      </c>
      <c r="X3075" s="110">
        <f t="shared" si="685"/>
        <v>0</v>
      </c>
      <c r="Y3075" s="110" t="str">
        <f t="shared" si="686"/>
        <v>transfer_purchase_raonly_na_CONFIDENTIAL</v>
      </c>
      <c r="Z3075" s="110">
        <f>IF(COUNTIFS($Y$2:Y3075,Y3075)=1,1,0)</f>
        <v>0</v>
      </c>
      <c r="AA3075" s="110">
        <f>SUM($Z$2:Z3075)*Z3075</f>
        <v>0</v>
      </c>
      <c r="AB3075" s="110">
        <f>COUNTIFS(resources!B:B,B3075)</f>
        <v>1</v>
      </c>
      <c r="AC3075" s="110">
        <f t="shared" si="687"/>
        <v>1</v>
      </c>
      <c r="AD3075" s="110">
        <f t="shared" si="688"/>
        <v>1</v>
      </c>
      <c r="AE3075" s="110">
        <f t="shared" si="689"/>
        <v>0</v>
      </c>
      <c r="AF3075" s="110">
        <f t="shared" si="690"/>
        <v>1</v>
      </c>
      <c r="AG3075" s="110">
        <f t="shared" si="691"/>
        <v>0</v>
      </c>
      <c r="AH3075" s="110">
        <f t="shared" si="692"/>
        <v>0</v>
      </c>
      <c r="AI3075" s="110">
        <f t="shared" si="693"/>
        <v>1</v>
      </c>
      <c r="AJ3075" s="100">
        <f>ROW()</f>
        <v>3075</v>
      </c>
      <c r="AK3075" s="100" t="e">
        <f>INDEX('BadRows RECART'!$C$2:$C$1207,MATCH(monthly_gwh_mw!AJ3075,'BadRows RECART'!$D$2:$D$1207,0))</f>
        <v>#N/A</v>
      </c>
    </row>
    <row r="3076" spans="1:37" ht="20">
      <c r="A3076" s="106" t="s">
        <v>3907</v>
      </c>
      <c r="B3076" s="106" t="s">
        <v>437</v>
      </c>
      <c r="C3076" s="106" t="s">
        <v>6313</v>
      </c>
      <c r="D3076" s="168">
        <v>2021</v>
      </c>
      <c r="E3076" s="168">
        <v>11</v>
      </c>
      <c r="F3076" s="169">
        <v>0</v>
      </c>
      <c r="G3076" s="212" t="s">
        <v>6314</v>
      </c>
      <c r="H3076" s="212" t="s">
        <v>6314</v>
      </c>
      <c r="I3076" s="106" t="s">
        <v>556</v>
      </c>
      <c r="K3076" s="83" t="s">
        <v>6314</v>
      </c>
      <c r="L3076" s="83" t="s">
        <v>6314</v>
      </c>
      <c r="M3076" s="45" t="str">
        <f>IF(
ISNA(INDEX(resources!E:E,MATCH(B3076,resources!B:B,0))),"fillme",
INDEX(resources!E:E,MATCH(B3076,resources!B:B,0)))</f>
        <v>transfer_purchase</v>
      </c>
      <c r="N3076" s="45">
        <v>1</v>
      </c>
      <c r="O3076" s="83" t="str">
        <f>IFERROR(INDEX(resources!K:K,MATCH(B3076,resources!B:B,0)),"fillme")</f>
        <v>unknown</v>
      </c>
      <c r="P3076" s="89" t="str">
        <f t="shared" si="681"/>
        <v>unknown_2021_11</v>
      </c>
      <c r="Q3076" s="87">
        <f>INDEX(elcc!G:G,MATCH(P3076,elcc!D:D,0))</f>
        <v>0</v>
      </c>
      <c r="R3076" s="89">
        <f t="shared" si="682"/>
        <v>1</v>
      </c>
      <c r="S3076" s="89" t="s">
        <v>6314</v>
      </c>
      <c r="T3076" s="89" t="s">
        <v>6314</v>
      </c>
      <c r="U3076" s="90" t="str">
        <f t="shared" si="683"/>
        <v>ok</v>
      </c>
      <c r="V3076" s="63" t="str">
        <f>INDEX(resources!F:F,MATCH(B3076,resources!B:B,0))</f>
        <v>special</v>
      </c>
      <c r="W3076" s="110">
        <f t="shared" si="684"/>
        <v>0</v>
      </c>
      <c r="X3076" s="110">
        <f t="shared" si="685"/>
        <v>0</v>
      </c>
      <c r="Y3076" s="110" t="str">
        <f t="shared" si="686"/>
        <v>transfer_purchase_raonly_na_CONFIDENTIAL</v>
      </c>
      <c r="Z3076" s="110">
        <f>IF(COUNTIFS($Y$2:Y3076,Y3076)=1,1,0)</f>
        <v>0</v>
      </c>
      <c r="AA3076" s="110">
        <f>SUM($Z$2:Z3076)*Z3076</f>
        <v>0</v>
      </c>
      <c r="AB3076" s="110">
        <f>COUNTIFS(resources!B:B,B3076)</f>
        <v>1</v>
      </c>
      <c r="AC3076" s="110">
        <f t="shared" si="687"/>
        <v>1</v>
      </c>
      <c r="AD3076" s="110">
        <f t="shared" si="688"/>
        <v>1</v>
      </c>
      <c r="AE3076" s="110">
        <f t="shared" si="689"/>
        <v>0</v>
      </c>
      <c r="AF3076" s="110">
        <f t="shared" si="690"/>
        <v>1</v>
      </c>
      <c r="AG3076" s="110">
        <f t="shared" si="691"/>
        <v>0</v>
      </c>
      <c r="AH3076" s="110">
        <f t="shared" si="692"/>
        <v>0</v>
      </c>
      <c r="AI3076" s="110">
        <f t="shared" si="693"/>
        <v>1</v>
      </c>
      <c r="AJ3076" s="100">
        <f>ROW()</f>
        <v>3076</v>
      </c>
      <c r="AK3076" s="100" t="e">
        <f>INDEX('BadRows RECART'!$C$2:$C$1207,MATCH(monthly_gwh_mw!AJ3076,'BadRows RECART'!$D$2:$D$1207,0))</f>
        <v>#N/A</v>
      </c>
    </row>
    <row r="3077" spans="1:37" ht="20">
      <c r="A3077" s="106" t="s">
        <v>3907</v>
      </c>
      <c r="B3077" s="106" t="s">
        <v>437</v>
      </c>
      <c r="C3077" s="106" t="s">
        <v>6313</v>
      </c>
      <c r="D3077" s="168">
        <v>2021</v>
      </c>
      <c r="E3077" s="168">
        <v>12</v>
      </c>
      <c r="F3077" s="169">
        <v>0</v>
      </c>
      <c r="G3077" s="212" t="s">
        <v>6314</v>
      </c>
      <c r="H3077" s="212" t="s">
        <v>6314</v>
      </c>
      <c r="I3077" s="106" t="s">
        <v>556</v>
      </c>
      <c r="K3077" s="83" t="s">
        <v>6314</v>
      </c>
      <c r="L3077" s="83" t="s">
        <v>6314</v>
      </c>
      <c r="M3077" s="45" t="str">
        <f>IF(
ISNA(INDEX(resources!E:E,MATCH(B3077,resources!B:B,0))),"fillme",
INDEX(resources!E:E,MATCH(B3077,resources!B:B,0)))</f>
        <v>transfer_purchase</v>
      </c>
      <c r="N3077" s="45">
        <v>1</v>
      </c>
      <c r="O3077" s="83" t="str">
        <f>IFERROR(INDEX(resources!K:K,MATCH(B3077,resources!B:B,0)),"fillme")</f>
        <v>unknown</v>
      </c>
      <c r="P3077" s="89" t="str">
        <f t="shared" si="681"/>
        <v>unknown_2021_12</v>
      </c>
      <c r="Q3077" s="87">
        <f>INDEX(elcc!G:G,MATCH(P3077,elcc!D:D,0))</f>
        <v>0</v>
      </c>
      <c r="R3077" s="89">
        <f t="shared" si="682"/>
        <v>1</v>
      </c>
      <c r="S3077" s="89" t="s">
        <v>6314</v>
      </c>
      <c r="T3077" s="89" t="s">
        <v>6314</v>
      </c>
      <c r="U3077" s="90" t="str">
        <f t="shared" si="683"/>
        <v>ok</v>
      </c>
      <c r="V3077" s="63" t="str">
        <f>INDEX(resources!F:F,MATCH(B3077,resources!B:B,0))</f>
        <v>special</v>
      </c>
      <c r="W3077" s="110">
        <f t="shared" si="684"/>
        <v>0</v>
      </c>
      <c r="X3077" s="110">
        <f t="shared" si="685"/>
        <v>0</v>
      </c>
      <c r="Y3077" s="110" t="str">
        <f t="shared" si="686"/>
        <v>transfer_purchase_raonly_na_CONFIDENTIAL</v>
      </c>
      <c r="Z3077" s="110">
        <f>IF(COUNTIFS($Y$2:Y3077,Y3077)=1,1,0)</f>
        <v>0</v>
      </c>
      <c r="AA3077" s="110">
        <f>SUM($Z$2:Z3077)*Z3077</f>
        <v>0</v>
      </c>
      <c r="AB3077" s="110">
        <f>COUNTIFS(resources!B:B,B3077)</f>
        <v>1</v>
      </c>
      <c r="AC3077" s="110">
        <f t="shared" si="687"/>
        <v>1</v>
      </c>
      <c r="AD3077" s="110">
        <f t="shared" si="688"/>
        <v>1</v>
      </c>
      <c r="AE3077" s="110">
        <f t="shared" si="689"/>
        <v>0</v>
      </c>
      <c r="AF3077" s="110">
        <f t="shared" si="690"/>
        <v>1</v>
      </c>
      <c r="AG3077" s="110">
        <f t="shared" si="691"/>
        <v>0</v>
      </c>
      <c r="AH3077" s="110">
        <f t="shared" si="692"/>
        <v>0</v>
      </c>
      <c r="AI3077" s="110">
        <f t="shared" si="693"/>
        <v>1</v>
      </c>
      <c r="AJ3077" s="100">
        <f>ROW()</f>
        <v>3077</v>
      </c>
      <c r="AK3077" s="100" t="e">
        <f>INDEX('BadRows RECART'!$C$2:$C$1207,MATCH(monthly_gwh_mw!AJ3077,'BadRows RECART'!$D$2:$D$1207,0))</f>
        <v>#N/A</v>
      </c>
    </row>
    <row r="3078" spans="1:37" ht="20">
      <c r="A3078" s="106" t="s">
        <v>3907</v>
      </c>
      <c r="B3078" s="106" t="s">
        <v>437</v>
      </c>
      <c r="C3078" s="106" t="s">
        <v>6313</v>
      </c>
      <c r="D3078" s="168">
        <v>2021</v>
      </c>
      <c r="E3078" s="168">
        <v>12</v>
      </c>
      <c r="F3078" s="169">
        <v>0</v>
      </c>
      <c r="G3078" s="212" t="s">
        <v>6314</v>
      </c>
      <c r="H3078" s="212" t="s">
        <v>6314</v>
      </c>
      <c r="I3078" s="106" t="s">
        <v>556</v>
      </c>
      <c r="K3078" s="83" t="s">
        <v>6314</v>
      </c>
      <c r="L3078" s="83" t="s">
        <v>6314</v>
      </c>
      <c r="M3078" s="45" t="str">
        <f>IF(
ISNA(INDEX(resources!E:E,MATCH(B3078,resources!B:B,0))),"fillme",
INDEX(resources!E:E,MATCH(B3078,resources!B:B,0)))</f>
        <v>transfer_purchase</v>
      </c>
      <c r="N3078" s="45">
        <v>1</v>
      </c>
      <c r="O3078" s="83" t="str">
        <f>IFERROR(INDEX(resources!K:K,MATCH(B3078,resources!B:B,0)),"fillme")</f>
        <v>unknown</v>
      </c>
      <c r="P3078" s="89" t="str">
        <f t="shared" si="681"/>
        <v>unknown_2021_12</v>
      </c>
      <c r="Q3078" s="87">
        <f>INDEX(elcc!G:G,MATCH(P3078,elcc!D:D,0))</f>
        <v>0</v>
      </c>
      <c r="R3078" s="89">
        <f t="shared" si="682"/>
        <v>1</v>
      </c>
      <c r="S3078" s="89" t="s">
        <v>6314</v>
      </c>
      <c r="T3078" s="89" t="s">
        <v>6314</v>
      </c>
      <c r="U3078" s="90" t="str">
        <f t="shared" si="683"/>
        <v>ok</v>
      </c>
      <c r="V3078" s="63" t="str">
        <f>INDEX(resources!F:F,MATCH(B3078,resources!B:B,0))</f>
        <v>special</v>
      </c>
      <c r="W3078" s="110">
        <f t="shared" si="684"/>
        <v>0</v>
      </c>
      <c r="X3078" s="110">
        <f t="shared" si="685"/>
        <v>0</v>
      </c>
      <c r="Y3078" s="110" t="str">
        <f t="shared" si="686"/>
        <v>transfer_purchase_raonly_na_CONFIDENTIAL</v>
      </c>
      <c r="Z3078" s="110">
        <f>IF(COUNTIFS($Y$2:Y3078,Y3078)=1,1,0)</f>
        <v>0</v>
      </c>
      <c r="AA3078" s="110">
        <f>SUM($Z$2:Z3078)*Z3078</f>
        <v>0</v>
      </c>
      <c r="AB3078" s="110">
        <f>COUNTIFS(resources!B:B,B3078)</f>
        <v>1</v>
      </c>
      <c r="AC3078" s="110">
        <f t="shared" si="687"/>
        <v>1</v>
      </c>
      <c r="AD3078" s="110">
        <f t="shared" si="688"/>
        <v>1</v>
      </c>
      <c r="AE3078" s="110">
        <f t="shared" si="689"/>
        <v>0</v>
      </c>
      <c r="AF3078" s="110">
        <f t="shared" si="690"/>
        <v>1</v>
      </c>
      <c r="AG3078" s="110">
        <f t="shared" si="691"/>
        <v>0</v>
      </c>
      <c r="AH3078" s="110">
        <f t="shared" si="692"/>
        <v>0</v>
      </c>
      <c r="AI3078" s="110">
        <f t="shared" si="693"/>
        <v>1</v>
      </c>
      <c r="AJ3078" s="100">
        <f>ROW()</f>
        <v>3078</v>
      </c>
      <c r="AK3078" s="100" t="e">
        <f>INDEX('BadRows RECART'!$C$2:$C$1207,MATCH(monthly_gwh_mw!AJ3078,'BadRows RECART'!$D$2:$D$1207,0))</f>
        <v>#N/A</v>
      </c>
    </row>
    <row r="3079" spans="1:37" ht="20">
      <c r="A3079" s="106" t="s">
        <v>3907</v>
      </c>
      <c r="B3079" s="106" t="s">
        <v>437</v>
      </c>
      <c r="C3079" s="106" t="s">
        <v>6313</v>
      </c>
      <c r="D3079" s="168">
        <v>2021</v>
      </c>
      <c r="E3079" s="168">
        <v>1</v>
      </c>
      <c r="F3079" s="169">
        <v>0</v>
      </c>
      <c r="G3079" s="212" t="s">
        <v>6314</v>
      </c>
      <c r="H3079" s="212" t="s">
        <v>6314</v>
      </c>
      <c r="I3079" s="106" t="s">
        <v>556</v>
      </c>
      <c r="K3079" s="83" t="s">
        <v>6314</v>
      </c>
      <c r="L3079" s="83" t="s">
        <v>6314</v>
      </c>
      <c r="M3079" s="45" t="str">
        <f>IF(
ISNA(INDEX(resources!E:E,MATCH(B3079,resources!B:B,0))),"fillme",
INDEX(resources!E:E,MATCH(B3079,resources!B:B,0)))</f>
        <v>transfer_purchase</v>
      </c>
      <c r="N3079" s="45">
        <v>1</v>
      </c>
      <c r="O3079" s="83" t="str">
        <f>IFERROR(INDEX(resources!K:K,MATCH(B3079,resources!B:B,0)),"fillme")</f>
        <v>unknown</v>
      </c>
      <c r="P3079" s="89" t="str">
        <f t="shared" si="681"/>
        <v>unknown_2021_1</v>
      </c>
      <c r="Q3079" s="87">
        <f>INDEX(elcc!G:G,MATCH(P3079,elcc!D:D,0))</f>
        <v>0</v>
      </c>
      <c r="R3079" s="89">
        <f t="shared" si="682"/>
        <v>1</v>
      </c>
      <c r="S3079" s="89" t="s">
        <v>6314</v>
      </c>
      <c r="T3079" s="89" t="s">
        <v>6314</v>
      </c>
      <c r="U3079" s="90" t="str">
        <f t="shared" si="683"/>
        <v>ok</v>
      </c>
      <c r="V3079" s="63" t="str">
        <f>INDEX(resources!F:F,MATCH(B3079,resources!B:B,0))</f>
        <v>special</v>
      </c>
      <c r="W3079" s="110">
        <f t="shared" si="684"/>
        <v>0</v>
      </c>
      <c r="X3079" s="110">
        <f t="shared" si="685"/>
        <v>0</v>
      </c>
      <c r="Y3079" s="110" t="str">
        <f t="shared" si="686"/>
        <v>transfer_purchase_raonly_na_CONFIDENTIAL</v>
      </c>
      <c r="Z3079" s="110">
        <f>IF(COUNTIFS($Y$2:Y3079,Y3079)=1,1,0)</f>
        <v>0</v>
      </c>
      <c r="AA3079" s="110">
        <f>SUM($Z$2:Z3079)*Z3079</f>
        <v>0</v>
      </c>
      <c r="AB3079" s="110">
        <f>COUNTIFS(resources!B:B,B3079)</f>
        <v>1</v>
      </c>
      <c r="AC3079" s="110">
        <f t="shared" si="687"/>
        <v>1</v>
      </c>
      <c r="AD3079" s="110">
        <f t="shared" si="688"/>
        <v>1</v>
      </c>
      <c r="AE3079" s="110">
        <f t="shared" si="689"/>
        <v>0</v>
      </c>
      <c r="AF3079" s="110">
        <f t="shared" si="690"/>
        <v>1</v>
      </c>
      <c r="AG3079" s="110">
        <f t="shared" si="691"/>
        <v>0</v>
      </c>
      <c r="AH3079" s="110">
        <f t="shared" si="692"/>
        <v>0</v>
      </c>
      <c r="AI3079" s="110">
        <f t="shared" si="693"/>
        <v>1</v>
      </c>
      <c r="AJ3079" s="100">
        <f>ROW()</f>
        <v>3079</v>
      </c>
      <c r="AK3079" s="100" t="e">
        <f>INDEX('BadRows RECART'!$C$2:$C$1207,MATCH(monthly_gwh_mw!AJ3079,'BadRows RECART'!$D$2:$D$1207,0))</f>
        <v>#N/A</v>
      </c>
    </row>
    <row r="3080" spans="1:37" ht="20">
      <c r="A3080" s="106" t="s">
        <v>3907</v>
      </c>
      <c r="B3080" s="106" t="s">
        <v>437</v>
      </c>
      <c r="C3080" s="106" t="s">
        <v>6313</v>
      </c>
      <c r="D3080" s="168">
        <v>2021</v>
      </c>
      <c r="E3080" s="168">
        <v>2</v>
      </c>
      <c r="F3080" s="169">
        <v>0</v>
      </c>
      <c r="G3080" s="212" t="s">
        <v>6314</v>
      </c>
      <c r="H3080" s="212" t="s">
        <v>6314</v>
      </c>
      <c r="I3080" s="106" t="s">
        <v>556</v>
      </c>
      <c r="K3080" s="83" t="s">
        <v>6314</v>
      </c>
      <c r="L3080" s="83" t="s">
        <v>6314</v>
      </c>
      <c r="M3080" s="45" t="str">
        <f>IF(
ISNA(INDEX(resources!E:E,MATCH(B3080,resources!B:B,0))),"fillme",
INDEX(resources!E:E,MATCH(B3080,resources!B:B,0)))</f>
        <v>transfer_purchase</v>
      </c>
      <c r="N3080" s="45">
        <v>1</v>
      </c>
      <c r="O3080" s="83" t="str">
        <f>IFERROR(INDEX(resources!K:K,MATCH(B3080,resources!B:B,0)),"fillme")</f>
        <v>unknown</v>
      </c>
      <c r="P3080" s="89" t="str">
        <f t="shared" si="681"/>
        <v>unknown_2021_2</v>
      </c>
      <c r="Q3080" s="87">
        <f>INDEX(elcc!G:G,MATCH(P3080,elcc!D:D,0))</f>
        <v>0</v>
      </c>
      <c r="R3080" s="89">
        <f t="shared" si="682"/>
        <v>1</v>
      </c>
      <c r="S3080" s="89" t="s">
        <v>6314</v>
      </c>
      <c r="T3080" s="89" t="s">
        <v>6314</v>
      </c>
      <c r="U3080" s="90" t="str">
        <f t="shared" si="683"/>
        <v>ok</v>
      </c>
      <c r="V3080" s="63" t="str">
        <f>INDEX(resources!F:F,MATCH(B3080,resources!B:B,0))</f>
        <v>special</v>
      </c>
      <c r="W3080" s="110">
        <f t="shared" si="684"/>
        <v>0</v>
      </c>
      <c r="X3080" s="110">
        <f t="shared" si="685"/>
        <v>0</v>
      </c>
      <c r="Y3080" s="110" t="str">
        <f t="shared" si="686"/>
        <v>transfer_purchase_raonly_na_CONFIDENTIAL</v>
      </c>
      <c r="Z3080" s="110">
        <f>IF(COUNTIFS($Y$2:Y3080,Y3080)=1,1,0)</f>
        <v>0</v>
      </c>
      <c r="AA3080" s="110">
        <f>SUM($Z$2:Z3080)*Z3080</f>
        <v>0</v>
      </c>
      <c r="AB3080" s="110">
        <f>COUNTIFS(resources!B:B,B3080)</f>
        <v>1</v>
      </c>
      <c r="AC3080" s="110">
        <f t="shared" si="687"/>
        <v>1</v>
      </c>
      <c r="AD3080" s="110">
        <f t="shared" si="688"/>
        <v>1</v>
      </c>
      <c r="AE3080" s="110">
        <f t="shared" si="689"/>
        <v>0</v>
      </c>
      <c r="AF3080" s="110">
        <f t="shared" si="690"/>
        <v>1</v>
      </c>
      <c r="AG3080" s="110">
        <f t="shared" si="691"/>
        <v>0</v>
      </c>
      <c r="AH3080" s="110">
        <f t="shared" si="692"/>
        <v>0</v>
      </c>
      <c r="AI3080" s="110">
        <f t="shared" si="693"/>
        <v>1</v>
      </c>
      <c r="AJ3080" s="100">
        <f>ROW()</f>
        <v>3080</v>
      </c>
      <c r="AK3080" s="100" t="e">
        <f>INDEX('BadRows RECART'!$C$2:$C$1207,MATCH(monthly_gwh_mw!AJ3080,'BadRows RECART'!$D$2:$D$1207,0))</f>
        <v>#N/A</v>
      </c>
    </row>
    <row r="3081" spans="1:37" ht="20">
      <c r="A3081" s="106" t="s">
        <v>3907</v>
      </c>
      <c r="B3081" s="106" t="s">
        <v>437</v>
      </c>
      <c r="C3081" s="106" t="s">
        <v>6313</v>
      </c>
      <c r="D3081" s="168">
        <v>2021</v>
      </c>
      <c r="E3081" s="168">
        <v>3</v>
      </c>
      <c r="F3081" s="169">
        <v>0</v>
      </c>
      <c r="G3081" s="212" t="s">
        <v>6314</v>
      </c>
      <c r="H3081" s="212" t="s">
        <v>6314</v>
      </c>
      <c r="I3081" s="106" t="s">
        <v>556</v>
      </c>
      <c r="K3081" s="83" t="s">
        <v>6314</v>
      </c>
      <c r="L3081" s="83" t="s">
        <v>6314</v>
      </c>
      <c r="M3081" s="45" t="str">
        <f>IF(
ISNA(INDEX(resources!E:E,MATCH(B3081,resources!B:B,0))),"fillme",
INDEX(resources!E:E,MATCH(B3081,resources!B:B,0)))</f>
        <v>transfer_purchase</v>
      </c>
      <c r="N3081" s="45">
        <v>1</v>
      </c>
      <c r="O3081" s="83" t="str">
        <f>IFERROR(INDEX(resources!K:K,MATCH(B3081,resources!B:B,0)),"fillme")</f>
        <v>unknown</v>
      </c>
      <c r="P3081" s="89" t="str">
        <f t="shared" si="681"/>
        <v>unknown_2021_3</v>
      </c>
      <c r="Q3081" s="87">
        <f>INDEX(elcc!G:G,MATCH(P3081,elcc!D:D,0))</f>
        <v>0</v>
      </c>
      <c r="R3081" s="89">
        <f t="shared" si="682"/>
        <v>1</v>
      </c>
      <c r="S3081" s="89" t="s">
        <v>6314</v>
      </c>
      <c r="T3081" s="89" t="s">
        <v>6314</v>
      </c>
      <c r="U3081" s="90" t="str">
        <f t="shared" si="683"/>
        <v>ok</v>
      </c>
      <c r="V3081" s="63" t="str">
        <f>INDEX(resources!F:F,MATCH(B3081,resources!B:B,0))</f>
        <v>special</v>
      </c>
      <c r="W3081" s="110">
        <f t="shared" si="684"/>
        <v>0</v>
      </c>
      <c r="X3081" s="110">
        <f t="shared" si="685"/>
        <v>0</v>
      </c>
      <c r="Y3081" s="110" t="str">
        <f t="shared" si="686"/>
        <v>transfer_purchase_raonly_na_CONFIDENTIAL</v>
      </c>
      <c r="Z3081" s="110">
        <f>IF(COUNTIFS($Y$2:Y3081,Y3081)=1,1,0)</f>
        <v>0</v>
      </c>
      <c r="AA3081" s="110">
        <f>SUM($Z$2:Z3081)*Z3081</f>
        <v>0</v>
      </c>
      <c r="AB3081" s="110">
        <f>COUNTIFS(resources!B:B,B3081)</f>
        <v>1</v>
      </c>
      <c r="AC3081" s="110">
        <f t="shared" si="687"/>
        <v>1</v>
      </c>
      <c r="AD3081" s="110">
        <f t="shared" si="688"/>
        <v>1</v>
      </c>
      <c r="AE3081" s="110">
        <f t="shared" si="689"/>
        <v>0</v>
      </c>
      <c r="AF3081" s="110">
        <f t="shared" si="690"/>
        <v>1</v>
      </c>
      <c r="AG3081" s="110">
        <f t="shared" si="691"/>
        <v>0</v>
      </c>
      <c r="AH3081" s="110">
        <f t="shared" si="692"/>
        <v>0</v>
      </c>
      <c r="AI3081" s="110">
        <f t="shared" si="693"/>
        <v>1</v>
      </c>
      <c r="AJ3081" s="100">
        <f>ROW()</f>
        <v>3081</v>
      </c>
      <c r="AK3081" s="100" t="e">
        <f>INDEX('BadRows RECART'!$C$2:$C$1207,MATCH(monthly_gwh_mw!AJ3081,'BadRows RECART'!$D$2:$D$1207,0))</f>
        <v>#N/A</v>
      </c>
    </row>
    <row r="3082" spans="1:37" ht="20">
      <c r="A3082" s="106" t="s">
        <v>3907</v>
      </c>
      <c r="B3082" s="106" t="s">
        <v>437</v>
      </c>
      <c r="C3082" s="106" t="s">
        <v>6313</v>
      </c>
      <c r="D3082" s="168">
        <v>2021</v>
      </c>
      <c r="E3082" s="168">
        <v>4</v>
      </c>
      <c r="F3082" s="169">
        <v>0</v>
      </c>
      <c r="G3082" s="212" t="s">
        <v>6314</v>
      </c>
      <c r="H3082" s="212" t="s">
        <v>6314</v>
      </c>
      <c r="I3082" s="106" t="s">
        <v>556</v>
      </c>
      <c r="K3082" s="83" t="s">
        <v>6314</v>
      </c>
      <c r="L3082" s="83" t="s">
        <v>6314</v>
      </c>
      <c r="M3082" s="45" t="str">
        <f>IF(
ISNA(INDEX(resources!E:E,MATCH(B3082,resources!B:B,0))),"fillme",
INDEX(resources!E:E,MATCH(B3082,resources!B:B,0)))</f>
        <v>transfer_purchase</v>
      </c>
      <c r="N3082" s="45">
        <v>1</v>
      </c>
      <c r="O3082" s="83" t="str">
        <f>IFERROR(INDEX(resources!K:K,MATCH(B3082,resources!B:B,0)),"fillme")</f>
        <v>unknown</v>
      </c>
      <c r="P3082" s="89" t="str">
        <f t="shared" si="681"/>
        <v>unknown_2021_4</v>
      </c>
      <c r="Q3082" s="87">
        <f>INDEX(elcc!G:G,MATCH(P3082,elcc!D:D,0))</f>
        <v>0</v>
      </c>
      <c r="R3082" s="89">
        <f t="shared" si="682"/>
        <v>1</v>
      </c>
      <c r="S3082" s="89" t="s">
        <v>6314</v>
      </c>
      <c r="T3082" s="89" t="s">
        <v>6314</v>
      </c>
      <c r="U3082" s="90" t="str">
        <f t="shared" si="683"/>
        <v>ok</v>
      </c>
      <c r="V3082" s="63" t="str">
        <f>INDEX(resources!F:F,MATCH(B3082,resources!B:B,0))</f>
        <v>special</v>
      </c>
      <c r="W3082" s="110">
        <f t="shared" si="684"/>
        <v>0</v>
      </c>
      <c r="X3082" s="110">
        <f t="shared" si="685"/>
        <v>0</v>
      </c>
      <c r="Y3082" s="110" t="str">
        <f t="shared" si="686"/>
        <v>transfer_purchase_raonly_na_CONFIDENTIAL</v>
      </c>
      <c r="Z3082" s="110">
        <f>IF(COUNTIFS($Y$2:Y3082,Y3082)=1,1,0)</f>
        <v>0</v>
      </c>
      <c r="AA3082" s="110">
        <f>SUM($Z$2:Z3082)*Z3082</f>
        <v>0</v>
      </c>
      <c r="AB3082" s="110">
        <f>COUNTIFS(resources!B:B,B3082)</f>
        <v>1</v>
      </c>
      <c r="AC3082" s="110">
        <f t="shared" si="687"/>
        <v>1</v>
      </c>
      <c r="AD3082" s="110">
        <f t="shared" si="688"/>
        <v>1</v>
      </c>
      <c r="AE3082" s="110">
        <f t="shared" si="689"/>
        <v>0</v>
      </c>
      <c r="AF3082" s="110">
        <f t="shared" si="690"/>
        <v>1</v>
      </c>
      <c r="AG3082" s="110">
        <f t="shared" si="691"/>
        <v>0</v>
      </c>
      <c r="AH3082" s="110">
        <f t="shared" si="692"/>
        <v>0</v>
      </c>
      <c r="AI3082" s="110">
        <f t="shared" si="693"/>
        <v>1</v>
      </c>
      <c r="AJ3082" s="100">
        <f>ROW()</f>
        <v>3082</v>
      </c>
      <c r="AK3082" s="100" t="e">
        <f>INDEX('BadRows RECART'!$C$2:$C$1207,MATCH(monthly_gwh_mw!AJ3082,'BadRows RECART'!$D$2:$D$1207,0))</f>
        <v>#N/A</v>
      </c>
    </row>
    <row r="3083" spans="1:37" ht="20">
      <c r="A3083" s="106" t="s">
        <v>3907</v>
      </c>
      <c r="B3083" s="106" t="s">
        <v>437</v>
      </c>
      <c r="C3083" s="106" t="s">
        <v>6313</v>
      </c>
      <c r="D3083" s="168">
        <v>2021</v>
      </c>
      <c r="E3083" s="168">
        <v>5</v>
      </c>
      <c r="F3083" s="169">
        <v>0</v>
      </c>
      <c r="G3083" s="212" t="s">
        <v>6314</v>
      </c>
      <c r="H3083" s="212" t="s">
        <v>6314</v>
      </c>
      <c r="I3083" s="106" t="s">
        <v>556</v>
      </c>
      <c r="K3083" s="83" t="s">
        <v>6314</v>
      </c>
      <c r="L3083" s="83" t="s">
        <v>6314</v>
      </c>
      <c r="M3083" s="45" t="str">
        <f>IF(
ISNA(INDEX(resources!E:E,MATCH(B3083,resources!B:B,0))),"fillme",
INDEX(resources!E:E,MATCH(B3083,resources!B:B,0)))</f>
        <v>transfer_purchase</v>
      </c>
      <c r="N3083" s="45">
        <v>1</v>
      </c>
      <c r="O3083" s="83" t="str">
        <f>IFERROR(INDEX(resources!K:K,MATCH(B3083,resources!B:B,0)),"fillme")</f>
        <v>unknown</v>
      </c>
      <c r="P3083" s="89" t="str">
        <f t="shared" si="681"/>
        <v>unknown_2021_5</v>
      </c>
      <c r="Q3083" s="87">
        <f>INDEX(elcc!G:G,MATCH(P3083,elcc!D:D,0))</f>
        <v>0</v>
      </c>
      <c r="R3083" s="89">
        <f t="shared" si="682"/>
        <v>1</v>
      </c>
      <c r="S3083" s="89" t="s">
        <v>6314</v>
      </c>
      <c r="T3083" s="89" t="s">
        <v>6314</v>
      </c>
      <c r="U3083" s="90" t="str">
        <f t="shared" si="683"/>
        <v>ok</v>
      </c>
      <c r="V3083" s="63" t="str">
        <f>INDEX(resources!F:F,MATCH(B3083,resources!B:B,0))</f>
        <v>special</v>
      </c>
      <c r="W3083" s="110">
        <f t="shared" si="684"/>
        <v>0</v>
      </c>
      <c r="X3083" s="110">
        <f t="shared" si="685"/>
        <v>0</v>
      </c>
      <c r="Y3083" s="110" t="str">
        <f t="shared" si="686"/>
        <v>transfer_purchase_raonly_na_CONFIDENTIAL</v>
      </c>
      <c r="Z3083" s="110">
        <f>IF(COUNTIFS($Y$2:Y3083,Y3083)=1,1,0)</f>
        <v>0</v>
      </c>
      <c r="AA3083" s="110">
        <f>SUM($Z$2:Z3083)*Z3083</f>
        <v>0</v>
      </c>
      <c r="AB3083" s="110">
        <f>COUNTIFS(resources!B:B,B3083)</f>
        <v>1</v>
      </c>
      <c r="AC3083" s="110">
        <f t="shared" si="687"/>
        <v>1</v>
      </c>
      <c r="AD3083" s="110">
        <f t="shared" si="688"/>
        <v>1</v>
      </c>
      <c r="AE3083" s="110">
        <f t="shared" si="689"/>
        <v>0</v>
      </c>
      <c r="AF3083" s="110">
        <f t="shared" si="690"/>
        <v>1</v>
      </c>
      <c r="AG3083" s="110">
        <f t="shared" si="691"/>
        <v>0</v>
      </c>
      <c r="AH3083" s="110">
        <f t="shared" si="692"/>
        <v>0</v>
      </c>
      <c r="AI3083" s="110">
        <f t="shared" si="693"/>
        <v>1</v>
      </c>
      <c r="AJ3083" s="100">
        <f>ROW()</f>
        <v>3083</v>
      </c>
      <c r="AK3083" s="100" t="e">
        <f>INDEX('BadRows RECART'!$C$2:$C$1207,MATCH(monthly_gwh_mw!AJ3083,'BadRows RECART'!$D$2:$D$1207,0))</f>
        <v>#N/A</v>
      </c>
    </row>
    <row r="3084" spans="1:37" ht="20">
      <c r="A3084" s="106" t="s">
        <v>3907</v>
      </c>
      <c r="B3084" s="106" t="s">
        <v>437</v>
      </c>
      <c r="C3084" s="106" t="s">
        <v>6313</v>
      </c>
      <c r="D3084" s="168">
        <v>2021</v>
      </c>
      <c r="E3084" s="168">
        <v>5</v>
      </c>
      <c r="F3084" s="169">
        <v>0</v>
      </c>
      <c r="G3084" s="212" t="s">
        <v>6314</v>
      </c>
      <c r="H3084" s="212" t="s">
        <v>6314</v>
      </c>
      <c r="I3084" s="106" t="s">
        <v>556</v>
      </c>
      <c r="K3084" s="83" t="s">
        <v>6314</v>
      </c>
      <c r="L3084" s="83" t="s">
        <v>6314</v>
      </c>
      <c r="M3084" s="45" t="str">
        <f>IF(
ISNA(INDEX(resources!E:E,MATCH(B3084,resources!B:B,0))),"fillme",
INDEX(resources!E:E,MATCH(B3084,resources!B:B,0)))</f>
        <v>transfer_purchase</v>
      </c>
      <c r="N3084" s="45">
        <v>1</v>
      </c>
      <c r="O3084" s="83" t="str">
        <f>IFERROR(INDEX(resources!K:K,MATCH(B3084,resources!B:B,0)),"fillme")</f>
        <v>unknown</v>
      </c>
      <c r="P3084" s="89" t="str">
        <f t="shared" si="681"/>
        <v>unknown_2021_5</v>
      </c>
      <c r="Q3084" s="87">
        <f>INDEX(elcc!G:G,MATCH(P3084,elcc!D:D,0))</f>
        <v>0</v>
      </c>
      <c r="R3084" s="89">
        <f t="shared" si="682"/>
        <v>1</v>
      </c>
      <c r="S3084" s="89" t="s">
        <v>6314</v>
      </c>
      <c r="T3084" s="89" t="s">
        <v>6314</v>
      </c>
      <c r="U3084" s="90" t="str">
        <f t="shared" si="683"/>
        <v>ok</v>
      </c>
      <c r="V3084" s="63" t="str">
        <f>INDEX(resources!F:F,MATCH(B3084,resources!B:B,0))</f>
        <v>special</v>
      </c>
      <c r="W3084" s="110">
        <f t="shared" si="684"/>
        <v>0</v>
      </c>
      <c r="X3084" s="110">
        <f t="shared" si="685"/>
        <v>0</v>
      </c>
      <c r="Y3084" s="110" t="str">
        <f t="shared" si="686"/>
        <v>transfer_purchase_raonly_na_CONFIDENTIAL</v>
      </c>
      <c r="Z3084" s="110">
        <f>IF(COUNTIFS($Y$2:Y3084,Y3084)=1,1,0)</f>
        <v>0</v>
      </c>
      <c r="AA3084" s="110">
        <f>SUM($Z$2:Z3084)*Z3084</f>
        <v>0</v>
      </c>
      <c r="AB3084" s="110">
        <f>COUNTIFS(resources!B:B,B3084)</f>
        <v>1</v>
      </c>
      <c r="AC3084" s="110">
        <f t="shared" si="687"/>
        <v>1</v>
      </c>
      <c r="AD3084" s="110">
        <f t="shared" si="688"/>
        <v>1</v>
      </c>
      <c r="AE3084" s="110">
        <f t="shared" si="689"/>
        <v>0</v>
      </c>
      <c r="AF3084" s="110">
        <f t="shared" si="690"/>
        <v>1</v>
      </c>
      <c r="AG3084" s="110">
        <f t="shared" si="691"/>
        <v>0</v>
      </c>
      <c r="AH3084" s="110">
        <f t="shared" si="692"/>
        <v>0</v>
      </c>
      <c r="AI3084" s="110">
        <f t="shared" si="693"/>
        <v>1</v>
      </c>
      <c r="AJ3084" s="100">
        <f>ROW()</f>
        <v>3084</v>
      </c>
      <c r="AK3084" s="100" t="e">
        <f>INDEX('BadRows RECART'!$C$2:$C$1207,MATCH(monthly_gwh_mw!AJ3084,'BadRows RECART'!$D$2:$D$1207,0))</f>
        <v>#N/A</v>
      </c>
    </row>
    <row r="3085" spans="1:37" ht="20">
      <c r="A3085" s="106" t="s">
        <v>3907</v>
      </c>
      <c r="B3085" s="106" t="s">
        <v>437</v>
      </c>
      <c r="C3085" s="106" t="s">
        <v>6313</v>
      </c>
      <c r="D3085" s="168">
        <v>2021</v>
      </c>
      <c r="E3085" s="168">
        <v>5</v>
      </c>
      <c r="F3085" s="169">
        <v>0</v>
      </c>
      <c r="G3085" s="212" t="s">
        <v>6314</v>
      </c>
      <c r="H3085" s="212" t="s">
        <v>6314</v>
      </c>
      <c r="I3085" s="106" t="s">
        <v>556</v>
      </c>
      <c r="K3085" s="83" t="s">
        <v>6314</v>
      </c>
      <c r="L3085" s="83" t="s">
        <v>6314</v>
      </c>
      <c r="M3085" s="45" t="str">
        <f>IF(
ISNA(INDEX(resources!E:E,MATCH(B3085,resources!B:B,0))),"fillme",
INDEX(resources!E:E,MATCH(B3085,resources!B:B,0)))</f>
        <v>transfer_purchase</v>
      </c>
      <c r="N3085" s="45">
        <v>1</v>
      </c>
      <c r="O3085" s="83" t="str">
        <f>IFERROR(INDEX(resources!K:K,MATCH(B3085,resources!B:B,0)),"fillme")</f>
        <v>unknown</v>
      </c>
      <c r="P3085" s="89" t="str">
        <f t="shared" si="681"/>
        <v>unknown_2021_5</v>
      </c>
      <c r="Q3085" s="87">
        <f>INDEX(elcc!G:G,MATCH(P3085,elcc!D:D,0))</f>
        <v>0</v>
      </c>
      <c r="R3085" s="89">
        <f t="shared" si="682"/>
        <v>1</v>
      </c>
      <c r="S3085" s="89" t="s">
        <v>6314</v>
      </c>
      <c r="T3085" s="89" t="s">
        <v>6314</v>
      </c>
      <c r="U3085" s="90" t="str">
        <f t="shared" si="683"/>
        <v>ok</v>
      </c>
      <c r="V3085" s="63" t="str">
        <f>INDEX(resources!F:F,MATCH(B3085,resources!B:B,0))</f>
        <v>special</v>
      </c>
      <c r="W3085" s="110">
        <f t="shared" si="684"/>
        <v>0</v>
      </c>
      <c r="X3085" s="110">
        <f t="shared" si="685"/>
        <v>0</v>
      </c>
      <c r="Y3085" s="110" t="str">
        <f t="shared" si="686"/>
        <v>transfer_purchase_raonly_na_CONFIDENTIAL</v>
      </c>
      <c r="Z3085" s="110">
        <f>IF(COUNTIFS($Y$2:Y3085,Y3085)=1,1,0)</f>
        <v>0</v>
      </c>
      <c r="AA3085" s="110">
        <f>SUM($Z$2:Z3085)*Z3085</f>
        <v>0</v>
      </c>
      <c r="AB3085" s="110">
        <f>COUNTIFS(resources!B:B,B3085)</f>
        <v>1</v>
      </c>
      <c r="AC3085" s="110">
        <f t="shared" si="687"/>
        <v>1</v>
      </c>
      <c r="AD3085" s="110">
        <f t="shared" si="688"/>
        <v>1</v>
      </c>
      <c r="AE3085" s="110">
        <f t="shared" si="689"/>
        <v>0</v>
      </c>
      <c r="AF3085" s="110">
        <f t="shared" si="690"/>
        <v>1</v>
      </c>
      <c r="AG3085" s="110">
        <f t="shared" si="691"/>
        <v>0</v>
      </c>
      <c r="AH3085" s="110">
        <f t="shared" si="692"/>
        <v>0</v>
      </c>
      <c r="AI3085" s="110">
        <f t="shared" si="693"/>
        <v>1</v>
      </c>
      <c r="AJ3085" s="100">
        <f>ROW()</f>
        <v>3085</v>
      </c>
      <c r="AK3085" s="100" t="e">
        <f>INDEX('BadRows RECART'!$C$2:$C$1207,MATCH(monthly_gwh_mw!AJ3085,'BadRows RECART'!$D$2:$D$1207,0))</f>
        <v>#N/A</v>
      </c>
    </row>
    <row r="3086" spans="1:37" ht="20">
      <c r="A3086" s="106" t="s">
        <v>3907</v>
      </c>
      <c r="B3086" s="106" t="s">
        <v>437</v>
      </c>
      <c r="C3086" s="106" t="s">
        <v>6313</v>
      </c>
      <c r="D3086" s="168">
        <v>2021</v>
      </c>
      <c r="E3086" s="168">
        <v>6</v>
      </c>
      <c r="F3086" s="169">
        <v>0</v>
      </c>
      <c r="G3086" s="212" t="s">
        <v>6314</v>
      </c>
      <c r="H3086" s="212" t="s">
        <v>6314</v>
      </c>
      <c r="I3086" s="106" t="s">
        <v>556</v>
      </c>
      <c r="K3086" s="83" t="s">
        <v>6314</v>
      </c>
      <c r="L3086" s="83" t="s">
        <v>6314</v>
      </c>
      <c r="M3086" s="45" t="str">
        <f>IF(
ISNA(INDEX(resources!E:E,MATCH(B3086,resources!B:B,0))),"fillme",
INDEX(resources!E:E,MATCH(B3086,resources!B:B,0)))</f>
        <v>transfer_purchase</v>
      </c>
      <c r="N3086" s="45">
        <v>1</v>
      </c>
      <c r="O3086" s="83" t="str">
        <f>IFERROR(INDEX(resources!K:K,MATCH(B3086,resources!B:B,0)),"fillme")</f>
        <v>unknown</v>
      </c>
      <c r="P3086" s="89" t="str">
        <f t="shared" si="681"/>
        <v>unknown_2021_6</v>
      </c>
      <c r="Q3086" s="87">
        <f>INDEX(elcc!G:G,MATCH(P3086,elcc!D:D,0))</f>
        <v>0</v>
      </c>
      <c r="R3086" s="89">
        <f t="shared" si="682"/>
        <v>1</v>
      </c>
      <c r="S3086" s="89" t="s">
        <v>6314</v>
      </c>
      <c r="T3086" s="89" t="s">
        <v>6314</v>
      </c>
      <c r="U3086" s="90" t="str">
        <f t="shared" si="683"/>
        <v>ok</v>
      </c>
      <c r="V3086" s="63" t="str">
        <f>INDEX(resources!F:F,MATCH(B3086,resources!B:B,0))</f>
        <v>special</v>
      </c>
      <c r="W3086" s="110">
        <f t="shared" si="684"/>
        <v>0</v>
      </c>
      <c r="X3086" s="110">
        <f t="shared" si="685"/>
        <v>0</v>
      </c>
      <c r="Y3086" s="110" t="str">
        <f t="shared" si="686"/>
        <v>transfer_purchase_raonly_na_CONFIDENTIAL</v>
      </c>
      <c r="Z3086" s="110">
        <f>IF(COUNTIFS($Y$2:Y3086,Y3086)=1,1,0)</f>
        <v>0</v>
      </c>
      <c r="AA3086" s="110">
        <f>SUM($Z$2:Z3086)*Z3086</f>
        <v>0</v>
      </c>
      <c r="AB3086" s="110">
        <f>COUNTIFS(resources!B:B,B3086)</f>
        <v>1</v>
      </c>
      <c r="AC3086" s="110">
        <f t="shared" si="687"/>
        <v>1</v>
      </c>
      <c r="AD3086" s="110">
        <f t="shared" si="688"/>
        <v>1</v>
      </c>
      <c r="AE3086" s="110">
        <f t="shared" si="689"/>
        <v>0</v>
      </c>
      <c r="AF3086" s="110">
        <f t="shared" si="690"/>
        <v>1</v>
      </c>
      <c r="AG3086" s="110">
        <f t="shared" si="691"/>
        <v>0</v>
      </c>
      <c r="AH3086" s="110">
        <f t="shared" si="692"/>
        <v>0</v>
      </c>
      <c r="AI3086" s="110">
        <f t="shared" si="693"/>
        <v>1</v>
      </c>
      <c r="AJ3086" s="100">
        <f>ROW()</f>
        <v>3086</v>
      </c>
      <c r="AK3086" s="100" t="e">
        <f>INDEX('BadRows RECART'!$C$2:$C$1207,MATCH(monthly_gwh_mw!AJ3086,'BadRows RECART'!$D$2:$D$1207,0))</f>
        <v>#N/A</v>
      </c>
    </row>
    <row r="3087" spans="1:37" ht="20">
      <c r="A3087" s="106" t="s">
        <v>3907</v>
      </c>
      <c r="B3087" s="106" t="s">
        <v>437</v>
      </c>
      <c r="C3087" s="106" t="s">
        <v>6313</v>
      </c>
      <c r="D3087" s="168">
        <v>2021</v>
      </c>
      <c r="E3087" s="168">
        <v>6</v>
      </c>
      <c r="F3087" s="169">
        <v>0</v>
      </c>
      <c r="G3087" s="212" t="s">
        <v>6314</v>
      </c>
      <c r="H3087" s="212" t="s">
        <v>6314</v>
      </c>
      <c r="I3087" s="106" t="s">
        <v>556</v>
      </c>
      <c r="K3087" s="83" t="s">
        <v>6314</v>
      </c>
      <c r="L3087" s="83" t="s">
        <v>6314</v>
      </c>
      <c r="M3087" s="45" t="str">
        <f>IF(
ISNA(INDEX(resources!E:E,MATCH(B3087,resources!B:B,0))),"fillme",
INDEX(resources!E:E,MATCH(B3087,resources!B:B,0)))</f>
        <v>transfer_purchase</v>
      </c>
      <c r="N3087" s="45">
        <v>1</v>
      </c>
      <c r="O3087" s="83" t="str">
        <f>IFERROR(INDEX(resources!K:K,MATCH(B3087,resources!B:B,0)),"fillme")</f>
        <v>unknown</v>
      </c>
      <c r="P3087" s="89" t="str">
        <f t="shared" si="681"/>
        <v>unknown_2021_6</v>
      </c>
      <c r="Q3087" s="87">
        <f>INDEX(elcc!G:G,MATCH(P3087,elcc!D:D,0))</f>
        <v>0</v>
      </c>
      <c r="R3087" s="89">
        <f t="shared" si="682"/>
        <v>1</v>
      </c>
      <c r="S3087" s="89" t="s">
        <v>6314</v>
      </c>
      <c r="T3087" s="89" t="s">
        <v>6314</v>
      </c>
      <c r="U3087" s="90" t="str">
        <f t="shared" si="683"/>
        <v>ok</v>
      </c>
      <c r="V3087" s="63" t="str">
        <f>INDEX(resources!F:F,MATCH(B3087,resources!B:B,0))</f>
        <v>special</v>
      </c>
      <c r="W3087" s="110">
        <f t="shared" si="684"/>
        <v>0</v>
      </c>
      <c r="X3087" s="110">
        <f t="shared" si="685"/>
        <v>0</v>
      </c>
      <c r="Y3087" s="110" t="str">
        <f t="shared" si="686"/>
        <v>transfer_purchase_raonly_na_CONFIDENTIAL</v>
      </c>
      <c r="Z3087" s="110">
        <f>IF(COUNTIFS($Y$2:Y3087,Y3087)=1,1,0)</f>
        <v>0</v>
      </c>
      <c r="AA3087" s="110">
        <f>SUM($Z$2:Z3087)*Z3087</f>
        <v>0</v>
      </c>
      <c r="AB3087" s="110">
        <f>COUNTIFS(resources!B:B,B3087)</f>
        <v>1</v>
      </c>
      <c r="AC3087" s="110">
        <f t="shared" si="687"/>
        <v>1</v>
      </c>
      <c r="AD3087" s="110">
        <f t="shared" si="688"/>
        <v>1</v>
      </c>
      <c r="AE3087" s="110">
        <f t="shared" si="689"/>
        <v>0</v>
      </c>
      <c r="AF3087" s="110">
        <f t="shared" si="690"/>
        <v>1</v>
      </c>
      <c r="AG3087" s="110">
        <f t="shared" si="691"/>
        <v>0</v>
      </c>
      <c r="AH3087" s="110">
        <f t="shared" si="692"/>
        <v>0</v>
      </c>
      <c r="AI3087" s="110">
        <f t="shared" si="693"/>
        <v>1</v>
      </c>
      <c r="AJ3087" s="100">
        <f>ROW()</f>
        <v>3087</v>
      </c>
      <c r="AK3087" s="100" t="e">
        <f>INDEX('BadRows RECART'!$C$2:$C$1207,MATCH(monthly_gwh_mw!AJ3087,'BadRows RECART'!$D$2:$D$1207,0))</f>
        <v>#N/A</v>
      </c>
    </row>
    <row r="3088" spans="1:37" ht="20">
      <c r="A3088" s="106" t="s">
        <v>3907</v>
      </c>
      <c r="B3088" s="106" t="s">
        <v>437</v>
      </c>
      <c r="C3088" s="106" t="s">
        <v>6313</v>
      </c>
      <c r="D3088" s="168">
        <v>2021</v>
      </c>
      <c r="E3088" s="168">
        <v>7</v>
      </c>
      <c r="F3088" s="169">
        <v>0</v>
      </c>
      <c r="G3088" s="212" t="s">
        <v>6314</v>
      </c>
      <c r="H3088" s="212" t="s">
        <v>6314</v>
      </c>
      <c r="I3088" s="106" t="s">
        <v>556</v>
      </c>
      <c r="K3088" s="83" t="s">
        <v>6314</v>
      </c>
      <c r="L3088" s="83" t="s">
        <v>6314</v>
      </c>
      <c r="M3088" s="45" t="str">
        <f>IF(
ISNA(INDEX(resources!E:E,MATCH(B3088,resources!B:B,0))),"fillme",
INDEX(resources!E:E,MATCH(B3088,resources!B:B,0)))</f>
        <v>transfer_purchase</v>
      </c>
      <c r="N3088" s="45">
        <v>1</v>
      </c>
      <c r="O3088" s="83" t="str">
        <f>IFERROR(INDEX(resources!K:K,MATCH(B3088,resources!B:B,0)),"fillme")</f>
        <v>unknown</v>
      </c>
      <c r="P3088" s="89" t="str">
        <f t="shared" si="681"/>
        <v>unknown_2021_7</v>
      </c>
      <c r="Q3088" s="87">
        <f>INDEX(elcc!G:G,MATCH(P3088,elcc!D:D,0))</f>
        <v>0</v>
      </c>
      <c r="R3088" s="89">
        <f t="shared" si="682"/>
        <v>1</v>
      </c>
      <c r="S3088" s="89" t="s">
        <v>6314</v>
      </c>
      <c r="T3088" s="89" t="s">
        <v>6314</v>
      </c>
      <c r="U3088" s="90" t="str">
        <f t="shared" si="683"/>
        <v>ok</v>
      </c>
      <c r="V3088" s="63" t="str">
        <f>INDEX(resources!F:F,MATCH(B3088,resources!B:B,0))</f>
        <v>special</v>
      </c>
      <c r="W3088" s="110">
        <f t="shared" si="684"/>
        <v>0</v>
      </c>
      <c r="X3088" s="110">
        <f t="shared" si="685"/>
        <v>0</v>
      </c>
      <c r="Y3088" s="110" t="str">
        <f t="shared" si="686"/>
        <v>transfer_purchase_raonly_na_CONFIDENTIAL</v>
      </c>
      <c r="Z3088" s="110">
        <f>IF(COUNTIFS($Y$2:Y3088,Y3088)=1,1,0)</f>
        <v>0</v>
      </c>
      <c r="AA3088" s="110">
        <f>SUM($Z$2:Z3088)*Z3088</f>
        <v>0</v>
      </c>
      <c r="AB3088" s="110">
        <f>COUNTIFS(resources!B:B,B3088)</f>
        <v>1</v>
      </c>
      <c r="AC3088" s="110">
        <f t="shared" si="687"/>
        <v>1</v>
      </c>
      <c r="AD3088" s="110">
        <f t="shared" si="688"/>
        <v>1</v>
      </c>
      <c r="AE3088" s="110">
        <f t="shared" si="689"/>
        <v>0</v>
      </c>
      <c r="AF3088" s="110">
        <f t="shared" si="690"/>
        <v>1</v>
      </c>
      <c r="AG3088" s="110">
        <f t="shared" si="691"/>
        <v>0</v>
      </c>
      <c r="AH3088" s="110">
        <f t="shared" si="692"/>
        <v>0</v>
      </c>
      <c r="AI3088" s="110">
        <f t="shared" si="693"/>
        <v>1</v>
      </c>
      <c r="AJ3088" s="100">
        <f>ROW()</f>
        <v>3088</v>
      </c>
      <c r="AK3088" s="100" t="e">
        <f>INDEX('BadRows RECART'!$C$2:$C$1207,MATCH(monthly_gwh_mw!AJ3088,'BadRows RECART'!$D$2:$D$1207,0))</f>
        <v>#N/A</v>
      </c>
    </row>
    <row r="3089" spans="1:37" ht="20">
      <c r="A3089" s="106" t="s">
        <v>3907</v>
      </c>
      <c r="B3089" s="106" t="s">
        <v>437</v>
      </c>
      <c r="C3089" s="106" t="s">
        <v>6313</v>
      </c>
      <c r="D3089" s="168">
        <v>2021</v>
      </c>
      <c r="E3089" s="168">
        <v>7</v>
      </c>
      <c r="F3089" s="169">
        <v>0</v>
      </c>
      <c r="G3089" s="212" t="s">
        <v>6314</v>
      </c>
      <c r="H3089" s="212" t="s">
        <v>6314</v>
      </c>
      <c r="I3089" s="106" t="s">
        <v>556</v>
      </c>
      <c r="K3089" s="83" t="s">
        <v>6314</v>
      </c>
      <c r="L3089" s="83" t="s">
        <v>6314</v>
      </c>
      <c r="M3089" s="45" t="str">
        <f>IF(
ISNA(INDEX(resources!E:E,MATCH(B3089,resources!B:B,0))),"fillme",
INDEX(resources!E:E,MATCH(B3089,resources!B:B,0)))</f>
        <v>transfer_purchase</v>
      </c>
      <c r="N3089" s="45">
        <v>1</v>
      </c>
      <c r="O3089" s="83" t="str">
        <f>IFERROR(INDEX(resources!K:K,MATCH(B3089,resources!B:B,0)),"fillme")</f>
        <v>unknown</v>
      </c>
      <c r="P3089" s="89" t="str">
        <f t="shared" si="681"/>
        <v>unknown_2021_7</v>
      </c>
      <c r="Q3089" s="87">
        <f>INDEX(elcc!G:G,MATCH(P3089,elcc!D:D,0))</f>
        <v>0</v>
      </c>
      <c r="R3089" s="89">
        <f t="shared" si="682"/>
        <v>1</v>
      </c>
      <c r="S3089" s="89" t="s">
        <v>6314</v>
      </c>
      <c r="T3089" s="89" t="s">
        <v>6314</v>
      </c>
      <c r="U3089" s="90" t="str">
        <f t="shared" si="683"/>
        <v>ok</v>
      </c>
      <c r="V3089" s="63" t="str">
        <f>INDEX(resources!F:F,MATCH(B3089,resources!B:B,0))</f>
        <v>special</v>
      </c>
      <c r="W3089" s="110">
        <f t="shared" si="684"/>
        <v>0</v>
      </c>
      <c r="X3089" s="110">
        <f t="shared" si="685"/>
        <v>0</v>
      </c>
      <c r="Y3089" s="110" t="str">
        <f t="shared" si="686"/>
        <v>transfer_purchase_raonly_na_CONFIDENTIAL</v>
      </c>
      <c r="Z3089" s="110">
        <f>IF(COUNTIFS($Y$2:Y3089,Y3089)=1,1,0)</f>
        <v>0</v>
      </c>
      <c r="AA3089" s="110">
        <f>SUM($Z$2:Z3089)*Z3089</f>
        <v>0</v>
      </c>
      <c r="AB3089" s="110">
        <f>COUNTIFS(resources!B:B,B3089)</f>
        <v>1</v>
      </c>
      <c r="AC3089" s="110">
        <f t="shared" si="687"/>
        <v>1</v>
      </c>
      <c r="AD3089" s="110">
        <f t="shared" si="688"/>
        <v>1</v>
      </c>
      <c r="AE3089" s="110">
        <f t="shared" si="689"/>
        <v>0</v>
      </c>
      <c r="AF3089" s="110">
        <f t="shared" si="690"/>
        <v>1</v>
      </c>
      <c r="AG3089" s="110">
        <f t="shared" si="691"/>
        <v>0</v>
      </c>
      <c r="AH3089" s="110">
        <f t="shared" si="692"/>
        <v>0</v>
      </c>
      <c r="AI3089" s="110">
        <f t="shared" si="693"/>
        <v>1</v>
      </c>
      <c r="AJ3089" s="100">
        <f>ROW()</f>
        <v>3089</v>
      </c>
      <c r="AK3089" s="100" t="e">
        <f>INDEX('BadRows RECART'!$C$2:$C$1207,MATCH(monthly_gwh_mw!AJ3089,'BadRows RECART'!$D$2:$D$1207,0))</f>
        <v>#N/A</v>
      </c>
    </row>
    <row r="3090" spans="1:37" ht="20">
      <c r="A3090" s="106" t="s">
        <v>3907</v>
      </c>
      <c r="B3090" s="106" t="s">
        <v>437</v>
      </c>
      <c r="C3090" s="106" t="s">
        <v>6313</v>
      </c>
      <c r="D3090" s="168">
        <v>2021</v>
      </c>
      <c r="E3090" s="168">
        <v>8</v>
      </c>
      <c r="F3090" s="169">
        <v>0</v>
      </c>
      <c r="G3090" s="212" t="s">
        <v>6314</v>
      </c>
      <c r="H3090" s="212" t="s">
        <v>6314</v>
      </c>
      <c r="I3090" s="106" t="s">
        <v>556</v>
      </c>
      <c r="K3090" s="83" t="s">
        <v>6314</v>
      </c>
      <c r="L3090" s="83" t="s">
        <v>6314</v>
      </c>
      <c r="M3090" s="45" t="str">
        <f>IF(
ISNA(INDEX(resources!E:E,MATCH(B3090,resources!B:B,0))),"fillme",
INDEX(resources!E:E,MATCH(B3090,resources!B:B,0)))</f>
        <v>transfer_purchase</v>
      </c>
      <c r="N3090" s="45">
        <v>1</v>
      </c>
      <c r="O3090" s="83" t="str">
        <f>IFERROR(INDEX(resources!K:K,MATCH(B3090,resources!B:B,0)),"fillme")</f>
        <v>unknown</v>
      </c>
      <c r="P3090" s="89" t="str">
        <f t="shared" si="681"/>
        <v>unknown_2021_8</v>
      </c>
      <c r="Q3090" s="87">
        <f>INDEX(elcc!G:G,MATCH(P3090,elcc!D:D,0))</f>
        <v>0</v>
      </c>
      <c r="R3090" s="89">
        <f t="shared" si="682"/>
        <v>1</v>
      </c>
      <c r="S3090" s="89" t="s">
        <v>6314</v>
      </c>
      <c r="T3090" s="89" t="s">
        <v>6314</v>
      </c>
      <c r="U3090" s="90" t="str">
        <f t="shared" si="683"/>
        <v>ok</v>
      </c>
      <c r="V3090" s="63" t="str">
        <f>INDEX(resources!F:F,MATCH(B3090,resources!B:B,0))</f>
        <v>special</v>
      </c>
      <c r="W3090" s="110">
        <f t="shared" si="684"/>
        <v>0</v>
      </c>
      <c r="X3090" s="110">
        <f t="shared" si="685"/>
        <v>0</v>
      </c>
      <c r="Y3090" s="110" t="str">
        <f t="shared" si="686"/>
        <v>transfer_purchase_raonly_na_CONFIDENTIAL</v>
      </c>
      <c r="Z3090" s="110">
        <f>IF(COUNTIFS($Y$2:Y3090,Y3090)=1,1,0)</f>
        <v>0</v>
      </c>
      <c r="AA3090" s="110">
        <f>SUM($Z$2:Z3090)*Z3090</f>
        <v>0</v>
      </c>
      <c r="AB3090" s="110">
        <f>COUNTIFS(resources!B:B,B3090)</f>
        <v>1</v>
      </c>
      <c r="AC3090" s="110">
        <f t="shared" si="687"/>
        <v>1</v>
      </c>
      <c r="AD3090" s="110">
        <f t="shared" si="688"/>
        <v>1</v>
      </c>
      <c r="AE3090" s="110">
        <f t="shared" si="689"/>
        <v>0</v>
      </c>
      <c r="AF3090" s="110">
        <f t="shared" si="690"/>
        <v>1</v>
      </c>
      <c r="AG3090" s="110">
        <f t="shared" si="691"/>
        <v>0</v>
      </c>
      <c r="AH3090" s="110">
        <f t="shared" si="692"/>
        <v>0</v>
      </c>
      <c r="AI3090" s="110">
        <f t="shared" si="693"/>
        <v>1</v>
      </c>
      <c r="AJ3090" s="100">
        <f>ROW()</f>
        <v>3090</v>
      </c>
      <c r="AK3090" s="100" t="e">
        <f>INDEX('BadRows RECART'!$C$2:$C$1207,MATCH(monthly_gwh_mw!AJ3090,'BadRows RECART'!$D$2:$D$1207,0))</f>
        <v>#N/A</v>
      </c>
    </row>
    <row r="3091" spans="1:37" ht="20">
      <c r="A3091" s="106" t="s">
        <v>3907</v>
      </c>
      <c r="B3091" s="106" t="s">
        <v>437</v>
      </c>
      <c r="C3091" s="106" t="s">
        <v>6313</v>
      </c>
      <c r="D3091" s="168">
        <v>2021</v>
      </c>
      <c r="E3091" s="168">
        <v>8</v>
      </c>
      <c r="F3091" s="169">
        <v>0</v>
      </c>
      <c r="G3091" s="212" t="s">
        <v>6314</v>
      </c>
      <c r="H3091" s="212" t="s">
        <v>6314</v>
      </c>
      <c r="I3091" s="106" t="s">
        <v>556</v>
      </c>
      <c r="K3091" s="83" t="s">
        <v>6314</v>
      </c>
      <c r="L3091" s="83" t="s">
        <v>6314</v>
      </c>
      <c r="M3091" s="45" t="str">
        <f>IF(
ISNA(INDEX(resources!E:E,MATCH(B3091,resources!B:B,0))),"fillme",
INDEX(resources!E:E,MATCH(B3091,resources!B:B,0)))</f>
        <v>transfer_purchase</v>
      </c>
      <c r="N3091" s="45">
        <v>1</v>
      </c>
      <c r="O3091" s="83" t="str">
        <f>IFERROR(INDEX(resources!K:K,MATCH(B3091,resources!B:B,0)),"fillme")</f>
        <v>unknown</v>
      </c>
      <c r="P3091" s="89" t="str">
        <f t="shared" si="681"/>
        <v>unknown_2021_8</v>
      </c>
      <c r="Q3091" s="87">
        <f>INDEX(elcc!G:G,MATCH(P3091,elcc!D:D,0))</f>
        <v>0</v>
      </c>
      <c r="R3091" s="89">
        <f t="shared" si="682"/>
        <v>1</v>
      </c>
      <c r="S3091" s="89" t="s">
        <v>6314</v>
      </c>
      <c r="T3091" s="89" t="s">
        <v>6314</v>
      </c>
      <c r="U3091" s="90" t="str">
        <f t="shared" si="683"/>
        <v>ok</v>
      </c>
      <c r="V3091" s="63" t="str">
        <f>INDEX(resources!F:F,MATCH(B3091,resources!B:B,0))</f>
        <v>special</v>
      </c>
      <c r="W3091" s="110">
        <f t="shared" si="684"/>
        <v>0</v>
      </c>
      <c r="X3091" s="110">
        <f t="shared" si="685"/>
        <v>0</v>
      </c>
      <c r="Y3091" s="110" t="str">
        <f t="shared" si="686"/>
        <v>transfer_purchase_raonly_na_CONFIDENTIAL</v>
      </c>
      <c r="Z3091" s="110">
        <f>IF(COUNTIFS($Y$2:Y3091,Y3091)=1,1,0)</f>
        <v>0</v>
      </c>
      <c r="AA3091" s="110">
        <f>SUM($Z$2:Z3091)*Z3091</f>
        <v>0</v>
      </c>
      <c r="AB3091" s="110">
        <f>COUNTIFS(resources!B:B,B3091)</f>
        <v>1</v>
      </c>
      <c r="AC3091" s="110">
        <f t="shared" si="687"/>
        <v>1</v>
      </c>
      <c r="AD3091" s="110">
        <f t="shared" si="688"/>
        <v>1</v>
      </c>
      <c r="AE3091" s="110">
        <f t="shared" si="689"/>
        <v>0</v>
      </c>
      <c r="AF3091" s="110">
        <f t="shared" si="690"/>
        <v>1</v>
      </c>
      <c r="AG3091" s="110">
        <f t="shared" si="691"/>
        <v>0</v>
      </c>
      <c r="AH3091" s="110">
        <f t="shared" si="692"/>
        <v>0</v>
      </c>
      <c r="AI3091" s="110">
        <f t="shared" si="693"/>
        <v>1</v>
      </c>
      <c r="AJ3091" s="100">
        <f>ROW()</f>
        <v>3091</v>
      </c>
      <c r="AK3091" s="100" t="e">
        <f>INDEX('BadRows RECART'!$C$2:$C$1207,MATCH(monthly_gwh_mw!AJ3091,'BadRows RECART'!$D$2:$D$1207,0))</f>
        <v>#N/A</v>
      </c>
    </row>
    <row r="3092" spans="1:37" ht="20">
      <c r="A3092" s="106" t="s">
        <v>3907</v>
      </c>
      <c r="B3092" s="106" t="s">
        <v>437</v>
      </c>
      <c r="C3092" s="106" t="s">
        <v>6313</v>
      </c>
      <c r="D3092" s="168">
        <v>2021</v>
      </c>
      <c r="E3092" s="168">
        <v>8</v>
      </c>
      <c r="F3092" s="169">
        <v>0</v>
      </c>
      <c r="G3092" s="212" t="s">
        <v>6314</v>
      </c>
      <c r="H3092" s="212" t="s">
        <v>6314</v>
      </c>
      <c r="I3092" s="106" t="s">
        <v>556</v>
      </c>
      <c r="K3092" s="83" t="s">
        <v>6314</v>
      </c>
      <c r="L3092" s="83" t="s">
        <v>6314</v>
      </c>
      <c r="M3092" s="45" t="str">
        <f>IF(
ISNA(INDEX(resources!E:E,MATCH(B3092,resources!B:B,0))),"fillme",
INDEX(resources!E:E,MATCH(B3092,resources!B:B,0)))</f>
        <v>transfer_purchase</v>
      </c>
      <c r="N3092" s="45">
        <v>1</v>
      </c>
      <c r="O3092" s="83" t="str">
        <f>IFERROR(INDEX(resources!K:K,MATCH(B3092,resources!B:B,0)),"fillme")</f>
        <v>unknown</v>
      </c>
      <c r="P3092" s="89" t="str">
        <f t="shared" si="681"/>
        <v>unknown_2021_8</v>
      </c>
      <c r="Q3092" s="87">
        <f>INDEX(elcc!G:G,MATCH(P3092,elcc!D:D,0))</f>
        <v>0</v>
      </c>
      <c r="R3092" s="89">
        <f t="shared" si="682"/>
        <v>1</v>
      </c>
      <c r="S3092" s="89" t="s">
        <v>6314</v>
      </c>
      <c r="T3092" s="89" t="s">
        <v>6314</v>
      </c>
      <c r="U3092" s="90" t="str">
        <f t="shared" si="683"/>
        <v>ok</v>
      </c>
      <c r="V3092" s="63" t="str">
        <f>INDEX(resources!F:F,MATCH(B3092,resources!B:B,0))</f>
        <v>special</v>
      </c>
      <c r="W3092" s="110">
        <f t="shared" si="684"/>
        <v>0</v>
      </c>
      <c r="X3092" s="110">
        <f t="shared" si="685"/>
        <v>0</v>
      </c>
      <c r="Y3092" s="110" t="str">
        <f t="shared" si="686"/>
        <v>transfer_purchase_raonly_na_CONFIDENTIAL</v>
      </c>
      <c r="Z3092" s="110">
        <f>IF(COUNTIFS($Y$2:Y3092,Y3092)=1,1,0)</f>
        <v>0</v>
      </c>
      <c r="AA3092" s="110">
        <f>SUM($Z$2:Z3092)*Z3092</f>
        <v>0</v>
      </c>
      <c r="AB3092" s="110">
        <f>COUNTIFS(resources!B:B,B3092)</f>
        <v>1</v>
      </c>
      <c r="AC3092" s="110">
        <f t="shared" si="687"/>
        <v>1</v>
      </c>
      <c r="AD3092" s="110">
        <f t="shared" si="688"/>
        <v>1</v>
      </c>
      <c r="AE3092" s="110">
        <f t="shared" si="689"/>
        <v>0</v>
      </c>
      <c r="AF3092" s="110">
        <f t="shared" si="690"/>
        <v>1</v>
      </c>
      <c r="AG3092" s="110">
        <f t="shared" si="691"/>
        <v>0</v>
      </c>
      <c r="AH3092" s="110">
        <f t="shared" si="692"/>
        <v>0</v>
      </c>
      <c r="AI3092" s="110">
        <f t="shared" si="693"/>
        <v>1</v>
      </c>
      <c r="AJ3092" s="100">
        <f>ROW()</f>
        <v>3092</v>
      </c>
      <c r="AK3092" s="100" t="e">
        <f>INDEX('BadRows RECART'!$C$2:$C$1207,MATCH(monthly_gwh_mw!AJ3092,'BadRows RECART'!$D$2:$D$1207,0))</f>
        <v>#N/A</v>
      </c>
    </row>
    <row r="3093" spans="1:37" ht="20">
      <c r="A3093" s="106" t="s">
        <v>3907</v>
      </c>
      <c r="B3093" s="106" t="s">
        <v>437</v>
      </c>
      <c r="C3093" s="106" t="s">
        <v>6313</v>
      </c>
      <c r="D3093" s="168">
        <v>2021</v>
      </c>
      <c r="E3093" s="168">
        <v>9</v>
      </c>
      <c r="F3093" s="169">
        <v>0</v>
      </c>
      <c r="G3093" s="212" t="s">
        <v>6314</v>
      </c>
      <c r="H3093" s="212" t="s">
        <v>6314</v>
      </c>
      <c r="I3093" s="106" t="s">
        <v>556</v>
      </c>
      <c r="K3093" s="83" t="s">
        <v>6314</v>
      </c>
      <c r="L3093" s="83" t="s">
        <v>6314</v>
      </c>
      <c r="M3093" s="45" t="str">
        <f>IF(
ISNA(INDEX(resources!E:E,MATCH(B3093,resources!B:B,0))),"fillme",
INDEX(resources!E:E,MATCH(B3093,resources!B:B,0)))</f>
        <v>transfer_purchase</v>
      </c>
      <c r="N3093" s="45">
        <v>1</v>
      </c>
      <c r="O3093" s="83" t="str">
        <f>IFERROR(INDEX(resources!K:K,MATCH(B3093,resources!B:B,0)),"fillme")</f>
        <v>unknown</v>
      </c>
      <c r="P3093" s="89" t="str">
        <f t="shared" si="681"/>
        <v>unknown_2021_9</v>
      </c>
      <c r="Q3093" s="87">
        <f>INDEX(elcc!G:G,MATCH(P3093,elcc!D:D,0))</f>
        <v>0</v>
      </c>
      <c r="R3093" s="89">
        <f t="shared" si="682"/>
        <v>1</v>
      </c>
      <c r="S3093" s="89" t="s">
        <v>6314</v>
      </c>
      <c r="T3093" s="89" t="s">
        <v>6314</v>
      </c>
      <c r="U3093" s="90" t="str">
        <f t="shared" si="683"/>
        <v>ok</v>
      </c>
      <c r="V3093" s="63" t="str">
        <f>INDEX(resources!F:F,MATCH(B3093,resources!B:B,0))</f>
        <v>special</v>
      </c>
      <c r="W3093" s="110">
        <f t="shared" si="684"/>
        <v>0</v>
      </c>
      <c r="X3093" s="110">
        <f t="shared" si="685"/>
        <v>0</v>
      </c>
      <c r="Y3093" s="110" t="str">
        <f t="shared" si="686"/>
        <v>transfer_purchase_raonly_na_CONFIDENTIAL</v>
      </c>
      <c r="Z3093" s="110">
        <f>IF(COUNTIFS($Y$2:Y3093,Y3093)=1,1,0)</f>
        <v>0</v>
      </c>
      <c r="AA3093" s="110">
        <f>SUM($Z$2:Z3093)*Z3093</f>
        <v>0</v>
      </c>
      <c r="AB3093" s="110">
        <f>COUNTIFS(resources!B:B,B3093)</f>
        <v>1</v>
      </c>
      <c r="AC3093" s="110">
        <f t="shared" si="687"/>
        <v>1</v>
      </c>
      <c r="AD3093" s="110">
        <f t="shared" si="688"/>
        <v>1</v>
      </c>
      <c r="AE3093" s="110">
        <f t="shared" si="689"/>
        <v>0</v>
      </c>
      <c r="AF3093" s="110">
        <f t="shared" si="690"/>
        <v>1</v>
      </c>
      <c r="AG3093" s="110">
        <f t="shared" si="691"/>
        <v>0</v>
      </c>
      <c r="AH3093" s="110">
        <f t="shared" si="692"/>
        <v>0</v>
      </c>
      <c r="AI3093" s="110">
        <f t="shared" si="693"/>
        <v>1</v>
      </c>
      <c r="AJ3093" s="100">
        <f>ROW()</f>
        <v>3093</v>
      </c>
      <c r="AK3093" s="100" t="e">
        <f>INDEX('BadRows RECART'!$C$2:$C$1207,MATCH(monthly_gwh_mw!AJ3093,'BadRows RECART'!$D$2:$D$1207,0))</f>
        <v>#N/A</v>
      </c>
    </row>
    <row r="3094" spans="1:37" ht="20">
      <c r="A3094" s="106" t="s">
        <v>3907</v>
      </c>
      <c r="B3094" s="106" t="s">
        <v>437</v>
      </c>
      <c r="C3094" s="106" t="s">
        <v>6313</v>
      </c>
      <c r="D3094" s="168">
        <v>2021</v>
      </c>
      <c r="E3094" s="168">
        <v>10</v>
      </c>
      <c r="F3094" s="169">
        <v>0</v>
      </c>
      <c r="G3094" s="212" t="s">
        <v>6314</v>
      </c>
      <c r="H3094" s="212" t="s">
        <v>6314</v>
      </c>
      <c r="I3094" s="106" t="s">
        <v>556</v>
      </c>
      <c r="K3094" s="83" t="s">
        <v>6314</v>
      </c>
      <c r="L3094" s="83" t="s">
        <v>6314</v>
      </c>
      <c r="M3094" s="45" t="str">
        <f>IF(
ISNA(INDEX(resources!E:E,MATCH(B3094,resources!B:B,0))),"fillme",
INDEX(resources!E:E,MATCH(B3094,resources!B:B,0)))</f>
        <v>transfer_purchase</v>
      </c>
      <c r="N3094" s="45">
        <v>1</v>
      </c>
      <c r="O3094" s="83" t="str">
        <f>IFERROR(INDEX(resources!K:K,MATCH(B3094,resources!B:B,0)),"fillme")</f>
        <v>unknown</v>
      </c>
      <c r="P3094" s="89" t="str">
        <f t="shared" si="681"/>
        <v>unknown_2021_10</v>
      </c>
      <c r="Q3094" s="87">
        <f>INDEX(elcc!G:G,MATCH(P3094,elcc!D:D,0))</f>
        <v>0</v>
      </c>
      <c r="R3094" s="89">
        <f t="shared" si="682"/>
        <v>1</v>
      </c>
      <c r="S3094" s="89" t="s">
        <v>6314</v>
      </c>
      <c r="T3094" s="89" t="s">
        <v>6314</v>
      </c>
      <c r="U3094" s="90" t="str">
        <f t="shared" si="683"/>
        <v>ok</v>
      </c>
      <c r="V3094" s="63" t="str">
        <f>INDEX(resources!F:F,MATCH(B3094,resources!B:B,0))</f>
        <v>special</v>
      </c>
      <c r="W3094" s="110">
        <f t="shared" si="684"/>
        <v>0</v>
      </c>
      <c r="X3094" s="110">
        <f t="shared" si="685"/>
        <v>0</v>
      </c>
      <c r="Y3094" s="110" t="str">
        <f t="shared" si="686"/>
        <v>transfer_purchase_raonly_na_CONFIDENTIAL</v>
      </c>
      <c r="Z3094" s="110">
        <f>IF(COUNTIFS($Y$2:Y3094,Y3094)=1,1,0)</f>
        <v>0</v>
      </c>
      <c r="AA3094" s="110">
        <f>SUM($Z$2:Z3094)*Z3094</f>
        <v>0</v>
      </c>
      <c r="AB3094" s="110">
        <f>COUNTIFS(resources!B:B,B3094)</f>
        <v>1</v>
      </c>
      <c r="AC3094" s="110">
        <f t="shared" si="687"/>
        <v>1</v>
      </c>
      <c r="AD3094" s="110">
        <f t="shared" si="688"/>
        <v>1</v>
      </c>
      <c r="AE3094" s="110">
        <f t="shared" si="689"/>
        <v>0</v>
      </c>
      <c r="AF3094" s="110">
        <f t="shared" si="690"/>
        <v>1</v>
      </c>
      <c r="AG3094" s="110">
        <f t="shared" si="691"/>
        <v>0</v>
      </c>
      <c r="AH3094" s="110">
        <f t="shared" si="692"/>
        <v>0</v>
      </c>
      <c r="AI3094" s="110">
        <f t="shared" si="693"/>
        <v>1</v>
      </c>
      <c r="AJ3094" s="100">
        <f>ROW()</f>
        <v>3094</v>
      </c>
      <c r="AK3094" s="100" t="e">
        <f>INDEX('BadRows RECART'!$C$2:$C$1207,MATCH(monthly_gwh_mw!AJ3094,'BadRows RECART'!$D$2:$D$1207,0))</f>
        <v>#N/A</v>
      </c>
    </row>
    <row r="3095" spans="1:37" ht="20">
      <c r="A3095" s="106" t="s">
        <v>3907</v>
      </c>
      <c r="B3095" s="106" t="s">
        <v>437</v>
      </c>
      <c r="C3095" s="106" t="s">
        <v>6313</v>
      </c>
      <c r="D3095" s="168">
        <v>2021</v>
      </c>
      <c r="E3095" s="168">
        <v>11</v>
      </c>
      <c r="F3095" s="169">
        <v>0</v>
      </c>
      <c r="G3095" s="212" t="s">
        <v>6314</v>
      </c>
      <c r="H3095" s="212" t="s">
        <v>6314</v>
      </c>
      <c r="I3095" s="106" t="s">
        <v>556</v>
      </c>
      <c r="K3095" s="83" t="s">
        <v>6314</v>
      </c>
      <c r="L3095" s="83" t="s">
        <v>6314</v>
      </c>
      <c r="M3095" s="45" t="str">
        <f>IF(
ISNA(INDEX(resources!E:E,MATCH(B3095,resources!B:B,0))),"fillme",
INDEX(resources!E:E,MATCH(B3095,resources!B:B,0)))</f>
        <v>transfer_purchase</v>
      </c>
      <c r="N3095" s="45">
        <v>1</v>
      </c>
      <c r="O3095" s="83" t="str">
        <f>IFERROR(INDEX(resources!K:K,MATCH(B3095,resources!B:B,0)),"fillme")</f>
        <v>unknown</v>
      </c>
      <c r="P3095" s="89" t="str">
        <f t="shared" si="681"/>
        <v>unknown_2021_11</v>
      </c>
      <c r="Q3095" s="87">
        <f>INDEX(elcc!G:G,MATCH(P3095,elcc!D:D,0))</f>
        <v>0</v>
      </c>
      <c r="R3095" s="89">
        <f t="shared" si="682"/>
        <v>1</v>
      </c>
      <c r="S3095" s="89" t="s">
        <v>6314</v>
      </c>
      <c r="T3095" s="89" t="s">
        <v>6314</v>
      </c>
      <c r="U3095" s="90" t="str">
        <f t="shared" si="683"/>
        <v>ok</v>
      </c>
      <c r="V3095" s="63" t="str">
        <f>INDEX(resources!F:F,MATCH(B3095,resources!B:B,0))</f>
        <v>special</v>
      </c>
      <c r="W3095" s="110">
        <f t="shared" si="684"/>
        <v>0</v>
      </c>
      <c r="X3095" s="110">
        <f t="shared" si="685"/>
        <v>0</v>
      </c>
      <c r="Y3095" s="110" t="str">
        <f t="shared" si="686"/>
        <v>transfer_purchase_raonly_na_CONFIDENTIAL</v>
      </c>
      <c r="Z3095" s="110">
        <f>IF(COUNTIFS($Y$2:Y3095,Y3095)=1,1,0)</f>
        <v>0</v>
      </c>
      <c r="AA3095" s="110">
        <f>SUM($Z$2:Z3095)*Z3095</f>
        <v>0</v>
      </c>
      <c r="AB3095" s="110">
        <f>COUNTIFS(resources!B:B,B3095)</f>
        <v>1</v>
      </c>
      <c r="AC3095" s="110">
        <f t="shared" si="687"/>
        <v>1</v>
      </c>
      <c r="AD3095" s="110">
        <f t="shared" si="688"/>
        <v>1</v>
      </c>
      <c r="AE3095" s="110">
        <f t="shared" si="689"/>
        <v>0</v>
      </c>
      <c r="AF3095" s="110">
        <f t="shared" si="690"/>
        <v>1</v>
      </c>
      <c r="AG3095" s="110">
        <f t="shared" si="691"/>
        <v>0</v>
      </c>
      <c r="AH3095" s="110">
        <f t="shared" si="692"/>
        <v>0</v>
      </c>
      <c r="AI3095" s="110">
        <f t="shared" si="693"/>
        <v>1</v>
      </c>
      <c r="AJ3095" s="100">
        <f>ROW()</f>
        <v>3095</v>
      </c>
      <c r="AK3095" s="100" t="e">
        <f>INDEX('BadRows RECART'!$C$2:$C$1207,MATCH(monthly_gwh_mw!AJ3095,'BadRows RECART'!$D$2:$D$1207,0))</f>
        <v>#N/A</v>
      </c>
    </row>
    <row r="3096" spans="1:37" ht="20">
      <c r="A3096" s="106" t="s">
        <v>3907</v>
      </c>
      <c r="B3096" s="106" t="s">
        <v>437</v>
      </c>
      <c r="C3096" s="106" t="s">
        <v>6313</v>
      </c>
      <c r="D3096" s="168">
        <v>2021</v>
      </c>
      <c r="E3096" s="168">
        <v>12</v>
      </c>
      <c r="F3096" s="169">
        <v>0</v>
      </c>
      <c r="G3096" s="212" t="s">
        <v>6314</v>
      </c>
      <c r="H3096" s="212" t="s">
        <v>6314</v>
      </c>
      <c r="I3096" s="106" t="s">
        <v>556</v>
      </c>
      <c r="K3096" s="83" t="s">
        <v>6314</v>
      </c>
      <c r="L3096" s="83" t="s">
        <v>6314</v>
      </c>
      <c r="M3096" s="45" t="str">
        <f>IF(
ISNA(INDEX(resources!E:E,MATCH(B3096,resources!B:B,0))),"fillme",
INDEX(resources!E:E,MATCH(B3096,resources!B:B,0)))</f>
        <v>transfer_purchase</v>
      </c>
      <c r="N3096" s="45">
        <v>1</v>
      </c>
      <c r="O3096" s="83" t="str">
        <f>IFERROR(INDEX(resources!K:K,MATCH(B3096,resources!B:B,0)),"fillme")</f>
        <v>unknown</v>
      </c>
      <c r="P3096" s="89" t="str">
        <f t="shared" si="681"/>
        <v>unknown_2021_12</v>
      </c>
      <c r="Q3096" s="87">
        <f>INDEX(elcc!G:G,MATCH(P3096,elcc!D:D,0))</f>
        <v>0</v>
      </c>
      <c r="R3096" s="89">
        <f t="shared" si="682"/>
        <v>1</v>
      </c>
      <c r="S3096" s="89" t="s">
        <v>6314</v>
      </c>
      <c r="T3096" s="89" t="s">
        <v>6314</v>
      </c>
      <c r="U3096" s="90" t="str">
        <f t="shared" si="683"/>
        <v>ok</v>
      </c>
      <c r="V3096" s="63" t="str">
        <f>INDEX(resources!F:F,MATCH(B3096,resources!B:B,0))</f>
        <v>special</v>
      </c>
      <c r="W3096" s="110">
        <f t="shared" si="684"/>
        <v>0</v>
      </c>
      <c r="X3096" s="110">
        <f t="shared" si="685"/>
        <v>0</v>
      </c>
      <c r="Y3096" s="110" t="str">
        <f t="shared" si="686"/>
        <v>transfer_purchase_raonly_na_CONFIDENTIAL</v>
      </c>
      <c r="Z3096" s="110">
        <f>IF(COUNTIFS($Y$2:Y3096,Y3096)=1,1,0)</f>
        <v>0</v>
      </c>
      <c r="AA3096" s="110">
        <f>SUM($Z$2:Z3096)*Z3096</f>
        <v>0</v>
      </c>
      <c r="AB3096" s="110">
        <f>COUNTIFS(resources!B:B,B3096)</f>
        <v>1</v>
      </c>
      <c r="AC3096" s="110">
        <f t="shared" si="687"/>
        <v>1</v>
      </c>
      <c r="AD3096" s="110">
        <f t="shared" si="688"/>
        <v>1</v>
      </c>
      <c r="AE3096" s="110">
        <f t="shared" si="689"/>
        <v>0</v>
      </c>
      <c r="AF3096" s="110">
        <f t="shared" si="690"/>
        <v>1</v>
      </c>
      <c r="AG3096" s="110">
        <f t="shared" si="691"/>
        <v>0</v>
      </c>
      <c r="AH3096" s="110">
        <f t="shared" si="692"/>
        <v>0</v>
      </c>
      <c r="AI3096" s="110">
        <f t="shared" si="693"/>
        <v>1</v>
      </c>
      <c r="AJ3096" s="100">
        <f>ROW()</f>
        <v>3096</v>
      </c>
      <c r="AK3096" s="100" t="e">
        <f>INDEX('BadRows RECART'!$C$2:$C$1207,MATCH(monthly_gwh_mw!AJ3096,'BadRows RECART'!$D$2:$D$1207,0))</f>
        <v>#N/A</v>
      </c>
    </row>
    <row r="3097" spans="1:37" ht="20">
      <c r="A3097" s="106" t="s">
        <v>3907</v>
      </c>
      <c r="B3097" s="106" t="s">
        <v>437</v>
      </c>
      <c r="C3097" s="106" t="s">
        <v>6313</v>
      </c>
      <c r="D3097" s="168">
        <v>2021</v>
      </c>
      <c r="E3097" s="168">
        <v>1</v>
      </c>
      <c r="F3097" s="169">
        <v>0</v>
      </c>
      <c r="G3097" s="212" t="s">
        <v>6314</v>
      </c>
      <c r="H3097" s="212" t="s">
        <v>6314</v>
      </c>
      <c r="I3097" s="106" t="s">
        <v>556</v>
      </c>
      <c r="K3097" s="83" t="s">
        <v>6314</v>
      </c>
      <c r="L3097" s="83" t="s">
        <v>6314</v>
      </c>
      <c r="M3097" s="45" t="str">
        <f>IF(
ISNA(INDEX(resources!E:E,MATCH(B3097,resources!B:B,0))),"fillme",
INDEX(resources!E:E,MATCH(B3097,resources!B:B,0)))</f>
        <v>transfer_purchase</v>
      </c>
      <c r="N3097" s="45">
        <v>1</v>
      </c>
      <c r="O3097" s="83" t="str">
        <f>IFERROR(INDEX(resources!K:K,MATCH(B3097,resources!B:B,0)),"fillme")</f>
        <v>unknown</v>
      </c>
      <c r="P3097" s="89" t="str">
        <f t="shared" si="681"/>
        <v>unknown_2021_1</v>
      </c>
      <c r="Q3097" s="87">
        <f>INDEX(elcc!G:G,MATCH(P3097,elcc!D:D,0))</f>
        <v>0</v>
      </c>
      <c r="R3097" s="89">
        <f t="shared" si="682"/>
        <v>1</v>
      </c>
      <c r="S3097" s="89" t="s">
        <v>6314</v>
      </c>
      <c r="T3097" s="89" t="s">
        <v>6314</v>
      </c>
      <c r="U3097" s="90" t="str">
        <f t="shared" si="683"/>
        <v>ok</v>
      </c>
      <c r="V3097" s="63" t="str">
        <f>INDEX(resources!F:F,MATCH(B3097,resources!B:B,0))</f>
        <v>special</v>
      </c>
      <c r="W3097" s="110">
        <f t="shared" si="684"/>
        <v>0</v>
      </c>
      <c r="X3097" s="110">
        <f t="shared" si="685"/>
        <v>0</v>
      </c>
      <c r="Y3097" s="110" t="str">
        <f t="shared" si="686"/>
        <v>transfer_purchase_raonly_na_CONFIDENTIAL</v>
      </c>
      <c r="Z3097" s="110">
        <f>IF(COUNTIFS($Y$2:Y3097,Y3097)=1,1,0)</f>
        <v>0</v>
      </c>
      <c r="AA3097" s="110">
        <f>SUM($Z$2:Z3097)*Z3097</f>
        <v>0</v>
      </c>
      <c r="AB3097" s="110">
        <f>COUNTIFS(resources!B:B,B3097)</f>
        <v>1</v>
      </c>
      <c r="AC3097" s="110">
        <f t="shared" si="687"/>
        <v>1</v>
      </c>
      <c r="AD3097" s="110">
        <f t="shared" si="688"/>
        <v>1</v>
      </c>
      <c r="AE3097" s="110">
        <f t="shared" si="689"/>
        <v>0</v>
      </c>
      <c r="AF3097" s="110">
        <f t="shared" si="690"/>
        <v>1</v>
      </c>
      <c r="AG3097" s="110">
        <f t="shared" si="691"/>
        <v>0</v>
      </c>
      <c r="AH3097" s="110">
        <f t="shared" si="692"/>
        <v>0</v>
      </c>
      <c r="AI3097" s="110">
        <f t="shared" si="693"/>
        <v>1</v>
      </c>
      <c r="AJ3097" s="100">
        <f>ROW()</f>
        <v>3097</v>
      </c>
      <c r="AK3097" s="100" t="e">
        <f>INDEX('BadRows RECART'!$C$2:$C$1207,MATCH(monthly_gwh_mw!AJ3097,'BadRows RECART'!$D$2:$D$1207,0))</f>
        <v>#N/A</v>
      </c>
    </row>
    <row r="3098" spans="1:37" ht="20">
      <c r="A3098" s="106" t="s">
        <v>3907</v>
      </c>
      <c r="B3098" s="106" t="s">
        <v>437</v>
      </c>
      <c r="C3098" s="106" t="s">
        <v>6313</v>
      </c>
      <c r="D3098" s="168">
        <v>2021</v>
      </c>
      <c r="E3098" s="168">
        <v>2</v>
      </c>
      <c r="F3098" s="169">
        <v>0</v>
      </c>
      <c r="G3098" s="212" t="s">
        <v>6314</v>
      </c>
      <c r="H3098" s="212" t="s">
        <v>6314</v>
      </c>
      <c r="I3098" s="106" t="s">
        <v>556</v>
      </c>
      <c r="K3098" s="83" t="s">
        <v>6314</v>
      </c>
      <c r="L3098" s="83" t="s">
        <v>6314</v>
      </c>
      <c r="M3098" s="45" t="str">
        <f>IF(
ISNA(INDEX(resources!E:E,MATCH(B3098,resources!B:B,0))),"fillme",
INDEX(resources!E:E,MATCH(B3098,resources!B:B,0)))</f>
        <v>transfer_purchase</v>
      </c>
      <c r="N3098" s="45">
        <v>1</v>
      </c>
      <c r="O3098" s="83" t="str">
        <f>IFERROR(INDEX(resources!K:K,MATCH(B3098,resources!B:B,0)),"fillme")</f>
        <v>unknown</v>
      </c>
      <c r="P3098" s="89" t="str">
        <f t="shared" si="681"/>
        <v>unknown_2021_2</v>
      </c>
      <c r="Q3098" s="87">
        <f>INDEX(elcc!G:G,MATCH(P3098,elcc!D:D,0))</f>
        <v>0</v>
      </c>
      <c r="R3098" s="89">
        <f t="shared" si="682"/>
        <v>1</v>
      </c>
      <c r="S3098" s="89" t="s">
        <v>6314</v>
      </c>
      <c r="T3098" s="89" t="s">
        <v>6314</v>
      </c>
      <c r="U3098" s="90" t="str">
        <f t="shared" si="683"/>
        <v>ok</v>
      </c>
      <c r="V3098" s="63" t="str">
        <f>INDEX(resources!F:F,MATCH(B3098,resources!B:B,0))</f>
        <v>special</v>
      </c>
      <c r="W3098" s="110">
        <f t="shared" si="684"/>
        <v>0</v>
      </c>
      <c r="X3098" s="110">
        <f t="shared" si="685"/>
        <v>0</v>
      </c>
      <c r="Y3098" s="110" t="str">
        <f t="shared" si="686"/>
        <v>transfer_purchase_raonly_na_CONFIDENTIAL</v>
      </c>
      <c r="Z3098" s="110">
        <f>IF(COUNTIFS($Y$2:Y3098,Y3098)=1,1,0)</f>
        <v>0</v>
      </c>
      <c r="AA3098" s="110">
        <f>SUM($Z$2:Z3098)*Z3098</f>
        <v>0</v>
      </c>
      <c r="AB3098" s="110">
        <f>COUNTIFS(resources!B:B,B3098)</f>
        <v>1</v>
      </c>
      <c r="AC3098" s="110">
        <f t="shared" si="687"/>
        <v>1</v>
      </c>
      <c r="AD3098" s="110">
        <f t="shared" si="688"/>
        <v>1</v>
      </c>
      <c r="AE3098" s="110">
        <f t="shared" si="689"/>
        <v>0</v>
      </c>
      <c r="AF3098" s="110">
        <f t="shared" si="690"/>
        <v>1</v>
      </c>
      <c r="AG3098" s="110">
        <f t="shared" si="691"/>
        <v>0</v>
      </c>
      <c r="AH3098" s="110">
        <f t="shared" si="692"/>
        <v>0</v>
      </c>
      <c r="AI3098" s="110">
        <f t="shared" si="693"/>
        <v>1</v>
      </c>
      <c r="AJ3098" s="100">
        <f>ROW()</f>
        <v>3098</v>
      </c>
      <c r="AK3098" s="100" t="e">
        <f>INDEX('BadRows RECART'!$C$2:$C$1207,MATCH(monthly_gwh_mw!AJ3098,'BadRows RECART'!$D$2:$D$1207,0))</f>
        <v>#N/A</v>
      </c>
    </row>
    <row r="3099" spans="1:37" ht="20">
      <c r="A3099" s="106" t="s">
        <v>3907</v>
      </c>
      <c r="B3099" s="106" t="s">
        <v>437</v>
      </c>
      <c r="C3099" s="106" t="s">
        <v>6313</v>
      </c>
      <c r="D3099" s="168">
        <v>2021</v>
      </c>
      <c r="E3099" s="168">
        <v>3</v>
      </c>
      <c r="F3099" s="169">
        <v>0</v>
      </c>
      <c r="G3099" s="212" t="s">
        <v>6314</v>
      </c>
      <c r="H3099" s="212" t="s">
        <v>6314</v>
      </c>
      <c r="I3099" s="106" t="s">
        <v>556</v>
      </c>
      <c r="K3099" s="83" t="s">
        <v>6314</v>
      </c>
      <c r="L3099" s="83" t="s">
        <v>6314</v>
      </c>
      <c r="M3099" s="45" t="str">
        <f>IF(
ISNA(INDEX(resources!E:E,MATCH(B3099,resources!B:B,0))),"fillme",
INDEX(resources!E:E,MATCH(B3099,resources!B:B,0)))</f>
        <v>transfer_purchase</v>
      </c>
      <c r="N3099" s="45">
        <v>1</v>
      </c>
      <c r="O3099" s="83" t="str">
        <f>IFERROR(INDEX(resources!K:K,MATCH(B3099,resources!B:B,0)),"fillme")</f>
        <v>unknown</v>
      </c>
      <c r="P3099" s="89" t="str">
        <f t="shared" si="681"/>
        <v>unknown_2021_3</v>
      </c>
      <c r="Q3099" s="87">
        <f>INDEX(elcc!G:G,MATCH(P3099,elcc!D:D,0))</f>
        <v>0</v>
      </c>
      <c r="R3099" s="89">
        <f t="shared" si="682"/>
        <v>1</v>
      </c>
      <c r="S3099" s="89" t="s">
        <v>6314</v>
      </c>
      <c r="T3099" s="89" t="s">
        <v>6314</v>
      </c>
      <c r="U3099" s="90" t="str">
        <f t="shared" si="683"/>
        <v>ok</v>
      </c>
      <c r="V3099" s="63" t="str">
        <f>INDEX(resources!F:F,MATCH(B3099,resources!B:B,0))</f>
        <v>special</v>
      </c>
      <c r="W3099" s="110">
        <f t="shared" si="684"/>
        <v>0</v>
      </c>
      <c r="X3099" s="110">
        <f t="shared" si="685"/>
        <v>0</v>
      </c>
      <c r="Y3099" s="110" t="str">
        <f t="shared" si="686"/>
        <v>transfer_purchase_raonly_na_CONFIDENTIAL</v>
      </c>
      <c r="Z3099" s="110">
        <f>IF(COUNTIFS($Y$2:Y3099,Y3099)=1,1,0)</f>
        <v>0</v>
      </c>
      <c r="AA3099" s="110">
        <f>SUM($Z$2:Z3099)*Z3099</f>
        <v>0</v>
      </c>
      <c r="AB3099" s="110">
        <f>COUNTIFS(resources!B:B,B3099)</f>
        <v>1</v>
      </c>
      <c r="AC3099" s="110">
        <f t="shared" si="687"/>
        <v>1</v>
      </c>
      <c r="AD3099" s="110">
        <f t="shared" si="688"/>
        <v>1</v>
      </c>
      <c r="AE3099" s="110">
        <f t="shared" si="689"/>
        <v>0</v>
      </c>
      <c r="AF3099" s="110">
        <f t="shared" si="690"/>
        <v>1</v>
      </c>
      <c r="AG3099" s="110">
        <f t="shared" si="691"/>
        <v>0</v>
      </c>
      <c r="AH3099" s="110">
        <f t="shared" si="692"/>
        <v>0</v>
      </c>
      <c r="AI3099" s="110">
        <f t="shared" si="693"/>
        <v>1</v>
      </c>
      <c r="AJ3099" s="100">
        <f>ROW()</f>
        <v>3099</v>
      </c>
      <c r="AK3099" s="100" t="e">
        <f>INDEX('BadRows RECART'!$C$2:$C$1207,MATCH(monthly_gwh_mw!AJ3099,'BadRows RECART'!$D$2:$D$1207,0))</f>
        <v>#N/A</v>
      </c>
    </row>
    <row r="3100" spans="1:37" ht="20">
      <c r="A3100" s="106" t="s">
        <v>3907</v>
      </c>
      <c r="B3100" s="106" t="s">
        <v>437</v>
      </c>
      <c r="C3100" s="106" t="s">
        <v>6313</v>
      </c>
      <c r="D3100" s="168">
        <v>2021</v>
      </c>
      <c r="E3100" s="168">
        <v>4</v>
      </c>
      <c r="F3100" s="169">
        <v>0</v>
      </c>
      <c r="G3100" s="212" t="s">
        <v>6314</v>
      </c>
      <c r="H3100" s="212" t="s">
        <v>6314</v>
      </c>
      <c r="I3100" s="106" t="s">
        <v>556</v>
      </c>
      <c r="K3100" s="83" t="s">
        <v>6314</v>
      </c>
      <c r="L3100" s="83" t="s">
        <v>6314</v>
      </c>
      <c r="M3100" s="45" t="str">
        <f>IF(
ISNA(INDEX(resources!E:E,MATCH(B3100,resources!B:B,0))),"fillme",
INDEX(resources!E:E,MATCH(B3100,resources!B:B,0)))</f>
        <v>transfer_purchase</v>
      </c>
      <c r="N3100" s="45">
        <v>1</v>
      </c>
      <c r="O3100" s="83" t="str">
        <f>IFERROR(INDEX(resources!K:K,MATCH(B3100,resources!B:B,0)),"fillme")</f>
        <v>unknown</v>
      </c>
      <c r="P3100" s="89" t="str">
        <f t="shared" si="681"/>
        <v>unknown_2021_4</v>
      </c>
      <c r="Q3100" s="87">
        <f>INDEX(elcc!G:G,MATCH(P3100,elcc!D:D,0))</f>
        <v>0</v>
      </c>
      <c r="R3100" s="89">
        <f t="shared" si="682"/>
        <v>1</v>
      </c>
      <c r="S3100" s="89" t="s">
        <v>6314</v>
      </c>
      <c r="T3100" s="89" t="s">
        <v>6314</v>
      </c>
      <c r="U3100" s="90" t="str">
        <f t="shared" si="683"/>
        <v>ok</v>
      </c>
      <c r="V3100" s="63" t="str">
        <f>INDEX(resources!F:F,MATCH(B3100,resources!B:B,0))</f>
        <v>special</v>
      </c>
      <c r="W3100" s="110">
        <f t="shared" si="684"/>
        <v>0</v>
      </c>
      <c r="X3100" s="110">
        <f t="shared" si="685"/>
        <v>0</v>
      </c>
      <c r="Y3100" s="110" t="str">
        <f t="shared" si="686"/>
        <v>transfer_purchase_raonly_na_CONFIDENTIAL</v>
      </c>
      <c r="Z3100" s="110">
        <f>IF(COUNTIFS($Y$2:Y3100,Y3100)=1,1,0)</f>
        <v>0</v>
      </c>
      <c r="AA3100" s="110">
        <f>SUM($Z$2:Z3100)*Z3100</f>
        <v>0</v>
      </c>
      <c r="AB3100" s="110">
        <f>COUNTIFS(resources!B:B,B3100)</f>
        <v>1</v>
      </c>
      <c r="AC3100" s="110">
        <f t="shared" si="687"/>
        <v>1</v>
      </c>
      <c r="AD3100" s="110">
        <f t="shared" si="688"/>
        <v>1</v>
      </c>
      <c r="AE3100" s="110">
        <f t="shared" si="689"/>
        <v>0</v>
      </c>
      <c r="AF3100" s="110">
        <f t="shared" si="690"/>
        <v>1</v>
      </c>
      <c r="AG3100" s="110">
        <f t="shared" si="691"/>
        <v>0</v>
      </c>
      <c r="AH3100" s="110">
        <f t="shared" si="692"/>
        <v>0</v>
      </c>
      <c r="AI3100" s="110">
        <f t="shared" si="693"/>
        <v>1</v>
      </c>
      <c r="AJ3100" s="100">
        <f>ROW()</f>
        <v>3100</v>
      </c>
      <c r="AK3100" s="100" t="e">
        <f>INDEX('BadRows RECART'!$C$2:$C$1207,MATCH(monthly_gwh_mw!AJ3100,'BadRows RECART'!$D$2:$D$1207,0))</f>
        <v>#N/A</v>
      </c>
    </row>
    <row r="3101" spans="1:37" ht="20">
      <c r="A3101" s="106" t="s">
        <v>3907</v>
      </c>
      <c r="B3101" s="106" t="s">
        <v>437</v>
      </c>
      <c r="C3101" s="106" t="s">
        <v>6313</v>
      </c>
      <c r="D3101" s="168">
        <v>2021</v>
      </c>
      <c r="E3101" s="168">
        <v>5</v>
      </c>
      <c r="F3101" s="169">
        <v>0</v>
      </c>
      <c r="G3101" s="212" t="s">
        <v>6314</v>
      </c>
      <c r="H3101" s="212" t="s">
        <v>6314</v>
      </c>
      <c r="I3101" s="106" t="s">
        <v>556</v>
      </c>
      <c r="K3101" s="83" t="s">
        <v>6314</v>
      </c>
      <c r="L3101" s="83" t="s">
        <v>6314</v>
      </c>
      <c r="M3101" s="45" t="str">
        <f>IF(
ISNA(INDEX(resources!E:E,MATCH(B3101,resources!B:B,0))),"fillme",
INDEX(resources!E:E,MATCH(B3101,resources!B:B,0)))</f>
        <v>transfer_purchase</v>
      </c>
      <c r="N3101" s="45">
        <v>1</v>
      </c>
      <c r="O3101" s="83" t="str">
        <f>IFERROR(INDEX(resources!K:K,MATCH(B3101,resources!B:B,0)),"fillme")</f>
        <v>unknown</v>
      </c>
      <c r="P3101" s="89" t="str">
        <f t="shared" si="681"/>
        <v>unknown_2021_5</v>
      </c>
      <c r="Q3101" s="87">
        <f>INDEX(elcc!G:G,MATCH(P3101,elcc!D:D,0))</f>
        <v>0</v>
      </c>
      <c r="R3101" s="89">
        <f t="shared" si="682"/>
        <v>1</v>
      </c>
      <c r="S3101" s="89" t="s">
        <v>6314</v>
      </c>
      <c r="T3101" s="89" t="s">
        <v>6314</v>
      </c>
      <c r="U3101" s="90" t="str">
        <f t="shared" si="683"/>
        <v>ok</v>
      </c>
      <c r="V3101" s="63" t="str">
        <f>INDEX(resources!F:F,MATCH(B3101,resources!B:B,0))</f>
        <v>special</v>
      </c>
      <c r="W3101" s="110">
        <f t="shared" si="684"/>
        <v>0</v>
      </c>
      <c r="X3101" s="110">
        <f t="shared" si="685"/>
        <v>0</v>
      </c>
      <c r="Y3101" s="110" t="str">
        <f t="shared" si="686"/>
        <v>transfer_purchase_raonly_na_CONFIDENTIAL</v>
      </c>
      <c r="Z3101" s="110">
        <f>IF(COUNTIFS($Y$2:Y3101,Y3101)=1,1,0)</f>
        <v>0</v>
      </c>
      <c r="AA3101" s="110">
        <f>SUM($Z$2:Z3101)*Z3101</f>
        <v>0</v>
      </c>
      <c r="AB3101" s="110">
        <f>COUNTIFS(resources!B:B,B3101)</f>
        <v>1</v>
      </c>
      <c r="AC3101" s="110">
        <f t="shared" si="687"/>
        <v>1</v>
      </c>
      <c r="AD3101" s="110">
        <f t="shared" si="688"/>
        <v>1</v>
      </c>
      <c r="AE3101" s="110">
        <f t="shared" si="689"/>
        <v>0</v>
      </c>
      <c r="AF3101" s="110">
        <f t="shared" si="690"/>
        <v>1</v>
      </c>
      <c r="AG3101" s="110">
        <f t="shared" si="691"/>
        <v>0</v>
      </c>
      <c r="AH3101" s="110">
        <f t="shared" si="692"/>
        <v>0</v>
      </c>
      <c r="AI3101" s="110">
        <f t="shared" si="693"/>
        <v>1</v>
      </c>
      <c r="AJ3101" s="100">
        <f>ROW()</f>
        <v>3101</v>
      </c>
      <c r="AK3101" s="100" t="e">
        <f>INDEX('BadRows RECART'!$C$2:$C$1207,MATCH(monthly_gwh_mw!AJ3101,'BadRows RECART'!$D$2:$D$1207,0))</f>
        <v>#N/A</v>
      </c>
    </row>
    <row r="3102" spans="1:37" ht="20">
      <c r="A3102" s="106" t="s">
        <v>3907</v>
      </c>
      <c r="B3102" s="106" t="s">
        <v>437</v>
      </c>
      <c r="C3102" s="106" t="s">
        <v>6313</v>
      </c>
      <c r="D3102" s="168">
        <v>2021</v>
      </c>
      <c r="E3102" s="168">
        <v>6</v>
      </c>
      <c r="F3102" s="169">
        <v>0</v>
      </c>
      <c r="G3102" s="212" t="s">
        <v>6314</v>
      </c>
      <c r="H3102" s="212" t="s">
        <v>6314</v>
      </c>
      <c r="I3102" s="106" t="s">
        <v>556</v>
      </c>
      <c r="K3102" s="83" t="s">
        <v>6314</v>
      </c>
      <c r="L3102" s="83" t="s">
        <v>6314</v>
      </c>
      <c r="M3102" s="45" t="str">
        <f>IF(
ISNA(INDEX(resources!E:E,MATCH(B3102,resources!B:B,0))),"fillme",
INDEX(resources!E:E,MATCH(B3102,resources!B:B,0)))</f>
        <v>transfer_purchase</v>
      </c>
      <c r="N3102" s="45">
        <v>1</v>
      </c>
      <c r="O3102" s="83" t="str">
        <f>IFERROR(INDEX(resources!K:K,MATCH(B3102,resources!B:B,0)),"fillme")</f>
        <v>unknown</v>
      </c>
      <c r="P3102" s="89" t="str">
        <f t="shared" si="681"/>
        <v>unknown_2021_6</v>
      </c>
      <c r="Q3102" s="87">
        <f>INDEX(elcc!G:G,MATCH(P3102,elcc!D:D,0))</f>
        <v>0</v>
      </c>
      <c r="R3102" s="89">
        <f t="shared" si="682"/>
        <v>1</v>
      </c>
      <c r="S3102" s="89" t="s">
        <v>6314</v>
      </c>
      <c r="T3102" s="89" t="s">
        <v>6314</v>
      </c>
      <c r="U3102" s="90" t="str">
        <f t="shared" si="683"/>
        <v>ok</v>
      </c>
      <c r="V3102" s="63" t="str">
        <f>INDEX(resources!F:F,MATCH(B3102,resources!B:B,0))</f>
        <v>special</v>
      </c>
      <c r="W3102" s="110">
        <f t="shared" si="684"/>
        <v>0</v>
      </c>
      <c r="X3102" s="110">
        <f t="shared" si="685"/>
        <v>0</v>
      </c>
      <c r="Y3102" s="110" t="str">
        <f t="shared" si="686"/>
        <v>transfer_purchase_raonly_na_CONFIDENTIAL</v>
      </c>
      <c r="Z3102" s="110">
        <f>IF(COUNTIFS($Y$2:Y3102,Y3102)=1,1,0)</f>
        <v>0</v>
      </c>
      <c r="AA3102" s="110">
        <f>SUM($Z$2:Z3102)*Z3102</f>
        <v>0</v>
      </c>
      <c r="AB3102" s="110">
        <f>COUNTIFS(resources!B:B,B3102)</f>
        <v>1</v>
      </c>
      <c r="AC3102" s="110">
        <f t="shared" si="687"/>
        <v>1</v>
      </c>
      <c r="AD3102" s="110">
        <f t="shared" si="688"/>
        <v>1</v>
      </c>
      <c r="AE3102" s="110">
        <f t="shared" si="689"/>
        <v>0</v>
      </c>
      <c r="AF3102" s="110">
        <f t="shared" si="690"/>
        <v>1</v>
      </c>
      <c r="AG3102" s="110">
        <f t="shared" si="691"/>
        <v>0</v>
      </c>
      <c r="AH3102" s="110">
        <f t="shared" si="692"/>
        <v>0</v>
      </c>
      <c r="AI3102" s="110">
        <f t="shared" si="693"/>
        <v>1</v>
      </c>
      <c r="AJ3102" s="100">
        <f>ROW()</f>
        <v>3102</v>
      </c>
      <c r="AK3102" s="100" t="e">
        <f>INDEX('BadRows RECART'!$C$2:$C$1207,MATCH(monthly_gwh_mw!AJ3102,'BadRows RECART'!$D$2:$D$1207,0))</f>
        <v>#N/A</v>
      </c>
    </row>
    <row r="3103" spans="1:37" ht="20">
      <c r="A3103" s="106" t="s">
        <v>3907</v>
      </c>
      <c r="B3103" s="106" t="s">
        <v>437</v>
      </c>
      <c r="C3103" s="106" t="s">
        <v>6313</v>
      </c>
      <c r="D3103" s="168">
        <v>2021</v>
      </c>
      <c r="E3103" s="168">
        <v>7</v>
      </c>
      <c r="F3103" s="169">
        <v>0</v>
      </c>
      <c r="G3103" s="212" t="s">
        <v>6314</v>
      </c>
      <c r="H3103" s="212" t="s">
        <v>6314</v>
      </c>
      <c r="I3103" s="106" t="s">
        <v>556</v>
      </c>
      <c r="K3103" s="83" t="s">
        <v>6314</v>
      </c>
      <c r="L3103" s="83" t="s">
        <v>6314</v>
      </c>
      <c r="M3103" s="45" t="str">
        <f>IF(
ISNA(INDEX(resources!E:E,MATCH(B3103,resources!B:B,0))),"fillme",
INDEX(resources!E:E,MATCH(B3103,resources!B:B,0)))</f>
        <v>transfer_purchase</v>
      </c>
      <c r="N3103" s="45">
        <v>1</v>
      </c>
      <c r="O3103" s="83" t="str">
        <f>IFERROR(INDEX(resources!K:K,MATCH(B3103,resources!B:B,0)),"fillme")</f>
        <v>unknown</v>
      </c>
      <c r="P3103" s="89" t="str">
        <f t="shared" si="681"/>
        <v>unknown_2021_7</v>
      </c>
      <c r="Q3103" s="87">
        <f>INDEX(elcc!G:G,MATCH(P3103,elcc!D:D,0))</f>
        <v>0</v>
      </c>
      <c r="R3103" s="89">
        <f t="shared" si="682"/>
        <v>1</v>
      </c>
      <c r="S3103" s="89" t="s">
        <v>6314</v>
      </c>
      <c r="T3103" s="89" t="s">
        <v>6314</v>
      </c>
      <c r="U3103" s="90" t="str">
        <f t="shared" si="683"/>
        <v>ok</v>
      </c>
      <c r="V3103" s="63" t="str">
        <f>INDEX(resources!F:F,MATCH(B3103,resources!B:B,0))</f>
        <v>special</v>
      </c>
      <c r="W3103" s="110">
        <f t="shared" si="684"/>
        <v>0</v>
      </c>
      <c r="X3103" s="110">
        <f t="shared" si="685"/>
        <v>0</v>
      </c>
      <c r="Y3103" s="110" t="str">
        <f t="shared" si="686"/>
        <v>transfer_purchase_raonly_na_CONFIDENTIAL</v>
      </c>
      <c r="Z3103" s="110">
        <f>IF(COUNTIFS($Y$2:Y3103,Y3103)=1,1,0)</f>
        <v>0</v>
      </c>
      <c r="AA3103" s="110">
        <f>SUM($Z$2:Z3103)*Z3103</f>
        <v>0</v>
      </c>
      <c r="AB3103" s="110">
        <f>COUNTIFS(resources!B:B,B3103)</f>
        <v>1</v>
      </c>
      <c r="AC3103" s="110">
        <f t="shared" si="687"/>
        <v>1</v>
      </c>
      <c r="AD3103" s="110">
        <f t="shared" si="688"/>
        <v>1</v>
      </c>
      <c r="AE3103" s="110">
        <f t="shared" si="689"/>
        <v>0</v>
      </c>
      <c r="AF3103" s="110">
        <f t="shared" si="690"/>
        <v>1</v>
      </c>
      <c r="AG3103" s="110">
        <f t="shared" si="691"/>
        <v>0</v>
      </c>
      <c r="AH3103" s="110">
        <f t="shared" si="692"/>
        <v>0</v>
      </c>
      <c r="AI3103" s="110">
        <f t="shared" si="693"/>
        <v>1</v>
      </c>
      <c r="AJ3103" s="100">
        <f>ROW()</f>
        <v>3103</v>
      </c>
      <c r="AK3103" s="100" t="e">
        <f>INDEX('BadRows RECART'!$C$2:$C$1207,MATCH(monthly_gwh_mw!AJ3103,'BadRows RECART'!$D$2:$D$1207,0))</f>
        <v>#N/A</v>
      </c>
    </row>
    <row r="3104" spans="1:37" ht="20">
      <c r="A3104" s="106" t="s">
        <v>3907</v>
      </c>
      <c r="B3104" s="106" t="s">
        <v>437</v>
      </c>
      <c r="C3104" s="106" t="s">
        <v>6313</v>
      </c>
      <c r="D3104" s="168">
        <v>2021</v>
      </c>
      <c r="E3104" s="168">
        <v>8</v>
      </c>
      <c r="F3104" s="169">
        <v>0</v>
      </c>
      <c r="G3104" s="212" t="s">
        <v>6314</v>
      </c>
      <c r="H3104" s="212" t="s">
        <v>6314</v>
      </c>
      <c r="I3104" s="106" t="s">
        <v>556</v>
      </c>
      <c r="K3104" s="83" t="s">
        <v>6314</v>
      </c>
      <c r="L3104" s="83" t="s">
        <v>6314</v>
      </c>
      <c r="M3104" s="45" t="str">
        <f>IF(
ISNA(INDEX(resources!E:E,MATCH(B3104,resources!B:B,0))),"fillme",
INDEX(resources!E:E,MATCH(B3104,resources!B:B,0)))</f>
        <v>transfer_purchase</v>
      </c>
      <c r="N3104" s="45">
        <v>1</v>
      </c>
      <c r="O3104" s="83" t="str">
        <f>IFERROR(INDEX(resources!K:K,MATCH(B3104,resources!B:B,0)),"fillme")</f>
        <v>unknown</v>
      </c>
      <c r="P3104" s="89" t="str">
        <f t="shared" si="681"/>
        <v>unknown_2021_8</v>
      </c>
      <c r="Q3104" s="87">
        <f>INDEX(elcc!G:G,MATCH(P3104,elcc!D:D,0))</f>
        <v>0</v>
      </c>
      <c r="R3104" s="89">
        <f t="shared" si="682"/>
        <v>1</v>
      </c>
      <c r="S3104" s="89" t="s">
        <v>6314</v>
      </c>
      <c r="T3104" s="89" t="s">
        <v>6314</v>
      </c>
      <c r="U3104" s="90" t="str">
        <f t="shared" si="683"/>
        <v>ok</v>
      </c>
      <c r="V3104" s="63" t="str">
        <f>INDEX(resources!F:F,MATCH(B3104,resources!B:B,0))</f>
        <v>special</v>
      </c>
      <c r="W3104" s="110">
        <f t="shared" si="684"/>
        <v>0</v>
      </c>
      <c r="X3104" s="110">
        <f t="shared" si="685"/>
        <v>0</v>
      </c>
      <c r="Y3104" s="110" t="str">
        <f t="shared" si="686"/>
        <v>transfer_purchase_raonly_na_CONFIDENTIAL</v>
      </c>
      <c r="Z3104" s="110">
        <f>IF(COUNTIFS($Y$2:Y3104,Y3104)=1,1,0)</f>
        <v>0</v>
      </c>
      <c r="AA3104" s="110">
        <f>SUM($Z$2:Z3104)*Z3104</f>
        <v>0</v>
      </c>
      <c r="AB3104" s="110">
        <f>COUNTIFS(resources!B:B,B3104)</f>
        <v>1</v>
      </c>
      <c r="AC3104" s="110">
        <f t="shared" si="687"/>
        <v>1</v>
      </c>
      <c r="AD3104" s="110">
        <f t="shared" si="688"/>
        <v>1</v>
      </c>
      <c r="AE3104" s="110">
        <f t="shared" si="689"/>
        <v>0</v>
      </c>
      <c r="AF3104" s="110">
        <f t="shared" si="690"/>
        <v>1</v>
      </c>
      <c r="AG3104" s="110">
        <f t="shared" si="691"/>
        <v>0</v>
      </c>
      <c r="AH3104" s="110">
        <f t="shared" si="692"/>
        <v>0</v>
      </c>
      <c r="AI3104" s="110">
        <f t="shared" si="693"/>
        <v>1</v>
      </c>
      <c r="AJ3104" s="100">
        <f>ROW()</f>
        <v>3104</v>
      </c>
      <c r="AK3104" s="100" t="e">
        <f>INDEX('BadRows RECART'!$C$2:$C$1207,MATCH(monthly_gwh_mw!AJ3104,'BadRows RECART'!$D$2:$D$1207,0))</f>
        <v>#N/A</v>
      </c>
    </row>
    <row r="3105" spans="1:37" ht="20">
      <c r="A3105" s="106" t="s">
        <v>3907</v>
      </c>
      <c r="B3105" s="106" t="s">
        <v>437</v>
      </c>
      <c r="C3105" s="106" t="s">
        <v>6313</v>
      </c>
      <c r="D3105" s="168">
        <v>2021</v>
      </c>
      <c r="E3105" s="168">
        <v>9</v>
      </c>
      <c r="F3105" s="169">
        <v>0</v>
      </c>
      <c r="G3105" s="212" t="s">
        <v>6314</v>
      </c>
      <c r="H3105" s="212" t="s">
        <v>6314</v>
      </c>
      <c r="I3105" s="106" t="s">
        <v>556</v>
      </c>
      <c r="K3105" s="83" t="s">
        <v>6314</v>
      </c>
      <c r="L3105" s="83" t="s">
        <v>6314</v>
      </c>
      <c r="M3105" s="45" t="str">
        <f>IF(
ISNA(INDEX(resources!E:E,MATCH(B3105,resources!B:B,0))),"fillme",
INDEX(resources!E:E,MATCH(B3105,resources!B:B,0)))</f>
        <v>transfer_purchase</v>
      </c>
      <c r="N3105" s="45">
        <v>1</v>
      </c>
      <c r="O3105" s="83" t="str">
        <f>IFERROR(INDEX(resources!K:K,MATCH(B3105,resources!B:B,0)),"fillme")</f>
        <v>unknown</v>
      </c>
      <c r="P3105" s="89" t="str">
        <f t="shared" si="681"/>
        <v>unknown_2021_9</v>
      </c>
      <c r="Q3105" s="87">
        <f>INDEX(elcc!G:G,MATCH(P3105,elcc!D:D,0))</f>
        <v>0</v>
      </c>
      <c r="R3105" s="89">
        <f t="shared" si="682"/>
        <v>1</v>
      </c>
      <c r="S3105" s="89" t="s">
        <v>6314</v>
      </c>
      <c r="T3105" s="89" t="s">
        <v>6314</v>
      </c>
      <c r="U3105" s="90" t="str">
        <f t="shared" si="683"/>
        <v>ok</v>
      </c>
      <c r="V3105" s="63" t="str">
        <f>INDEX(resources!F:F,MATCH(B3105,resources!B:B,0))</f>
        <v>special</v>
      </c>
      <c r="W3105" s="110">
        <f t="shared" si="684"/>
        <v>0</v>
      </c>
      <c r="X3105" s="110">
        <f t="shared" si="685"/>
        <v>0</v>
      </c>
      <c r="Y3105" s="110" t="str">
        <f t="shared" si="686"/>
        <v>transfer_purchase_raonly_na_CONFIDENTIAL</v>
      </c>
      <c r="Z3105" s="110">
        <f>IF(COUNTIFS($Y$2:Y3105,Y3105)=1,1,0)</f>
        <v>0</v>
      </c>
      <c r="AA3105" s="110">
        <f>SUM($Z$2:Z3105)*Z3105</f>
        <v>0</v>
      </c>
      <c r="AB3105" s="110">
        <f>COUNTIFS(resources!B:B,B3105)</f>
        <v>1</v>
      </c>
      <c r="AC3105" s="110">
        <f t="shared" si="687"/>
        <v>1</v>
      </c>
      <c r="AD3105" s="110">
        <f t="shared" si="688"/>
        <v>1</v>
      </c>
      <c r="AE3105" s="110">
        <f t="shared" si="689"/>
        <v>0</v>
      </c>
      <c r="AF3105" s="110">
        <f t="shared" si="690"/>
        <v>1</v>
      </c>
      <c r="AG3105" s="110">
        <f t="shared" si="691"/>
        <v>0</v>
      </c>
      <c r="AH3105" s="110">
        <f t="shared" si="692"/>
        <v>0</v>
      </c>
      <c r="AI3105" s="110">
        <f t="shared" si="693"/>
        <v>1</v>
      </c>
      <c r="AJ3105" s="100">
        <f>ROW()</f>
        <v>3105</v>
      </c>
      <c r="AK3105" s="100" t="e">
        <f>INDEX('BadRows RECART'!$C$2:$C$1207,MATCH(monthly_gwh_mw!AJ3105,'BadRows RECART'!$D$2:$D$1207,0))</f>
        <v>#N/A</v>
      </c>
    </row>
    <row r="3106" spans="1:37" ht="20">
      <c r="A3106" s="106" t="s">
        <v>3907</v>
      </c>
      <c r="B3106" s="106" t="s">
        <v>437</v>
      </c>
      <c r="C3106" s="106" t="s">
        <v>6313</v>
      </c>
      <c r="D3106" s="168">
        <v>2021</v>
      </c>
      <c r="E3106" s="168">
        <v>10</v>
      </c>
      <c r="F3106" s="169">
        <v>0</v>
      </c>
      <c r="G3106" s="212" t="s">
        <v>6314</v>
      </c>
      <c r="H3106" s="212" t="s">
        <v>6314</v>
      </c>
      <c r="I3106" s="106" t="s">
        <v>556</v>
      </c>
      <c r="K3106" s="83" t="s">
        <v>6314</v>
      </c>
      <c r="L3106" s="83" t="s">
        <v>6314</v>
      </c>
      <c r="M3106" s="45" t="str">
        <f>IF(
ISNA(INDEX(resources!E:E,MATCH(B3106,resources!B:B,0))),"fillme",
INDEX(resources!E:E,MATCH(B3106,resources!B:B,0)))</f>
        <v>transfer_purchase</v>
      </c>
      <c r="N3106" s="45">
        <v>1</v>
      </c>
      <c r="O3106" s="83" t="str">
        <f>IFERROR(INDEX(resources!K:K,MATCH(B3106,resources!B:B,0)),"fillme")</f>
        <v>unknown</v>
      </c>
      <c r="P3106" s="89" t="str">
        <f t="shared" si="681"/>
        <v>unknown_2021_10</v>
      </c>
      <c r="Q3106" s="87">
        <f>INDEX(elcc!G:G,MATCH(P3106,elcc!D:D,0))</f>
        <v>0</v>
      </c>
      <c r="R3106" s="89">
        <f t="shared" si="682"/>
        <v>1</v>
      </c>
      <c r="S3106" s="89" t="s">
        <v>6314</v>
      </c>
      <c r="T3106" s="89" t="s">
        <v>6314</v>
      </c>
      <c r="U3106" s="90" t="str">
        <f t="shared" si="683"/>
        <v>ok</v>
      </c>
      <c r="V3106" s="63" t="str">
        <f>INDEX(resources!F:F,MATCH(B3106,resources!B:B,0))</f>
        <v>special</v>
      </c>
      <c r="W3106" s="110">
        <f t="shared" si="684"/>
        <v>0</v>
      </c>
      <c r="X3106" s="110">
        <f t="shared" si="685"/>
        <v>0</v>
      </c>
      <c r="Y3106" s="110" t="str">
        <f t="shared" si="686"/>
        <v>transfer_purchase_raonly_na_CONFIDENTIAL</v>
      </c>
      <c r="Z3106" s="110">
        <f>IF(COUNTIFS($Y$2:Y3106,Y3106)=1,1,0)</f>
        <v>0</v>
      </c>
      <c r="AA3106" s="110">
        <f>SUM($Z$2:Z3106)*Z3106</f>
        <v>0</v>
      </c>
      <c r="AB3106" s="110">
        <f>COUNTIFS(resources!B:B,B3106)</f>
        <v>1</v>
      </c>
      <c r="AC3106" s="110">
        <f t="shared" si="687"/>
        <v>1</v>
      </c>
      <c r="AD3106" s="110">
        <f t="shared" si="688"/>
        <v>1</v>
      </c>
      <c r="AE3106" s="110">
        <f t="shared" si="689"/>
        <v>0</v>
      </c>
      <c r="AF3106" s="110">
        <f t="shared" si="690"/>
        <v>1</v>
      </c>
      <c r="AG3106" s="110">
        <f t="shared" si="691"/>
        <v>0</v>
      </c>
      <c r="AH3106" s="110">
        <f t="shared" si="692"/>
        <v>0</v>
      </c>
      <c r="AI3106" s="110">
        <f t="shared" si="693"/>
        <v>1</v>
      </c>
      <c r="AJ3106" s="100">
        <f>ROW()</f>
        <v>3106</v>
      </c>
      <c r="AK3106" s="100" t="e">
        <f>INDEX('BadRows RECART'!$C$2:$C$1207,MATCH(monthly_gwh_mw!AJ3106,'BadRows RECART'!$D$2:$D$1207,0))</f>
        <v>#N/A</v>
      </c>
    </row>
    <row r="3107" spans="1:37" ht="20">
      <c r="A3107" s="106" t="s">
        <v>3907</v>
      </c>
      <c r="B3107" s="106" t="s">
        <v>437</v>
      </c>
      <c r="C3107" s="106" t="s">
        <v>6313</v>
      </c>
      <c r="D3107" s="168">
        <v>2021</v>
      </c>
      <c r="E3107" s="168">
        <v>11</v>
      </c>
      <c r="F3107" s="169">
        <v>0</v>
      </c>
      <c r="G3107" s="212" t="s">
        <v>6314</v>
      </c>
      <c r="H3107" s="212" t="s">
        <v>6314</v>
      </c>
      <c r="I3107" s="106" t="s">
        <v>556</v>
      </c>
      <c r="K3107" s="83" t="s">
        <v>6314</v>
      </c>
      <c r="L3107" s="83" t="s">
        <v>6314</v>
      </c>
      <c r="M3107" s="45" t="str">
        <f>IF(
ISNA(INDEX(resources!E:E,MATCH(B3107,resources!B:B,0))),"fillme",
INDEX(resources!E:E,MATCH(B3107,resources!B:B,0)))</f>
        <v>transfer_purchase</v>
      </c>
      <c r="N3107" s="45">
        <v>1</v>
      </c>
      <c r="O3107" s="83" t="str">
        <f>IFERROR(INDEX(resources!K:K,MATCH(B3107,resources!B:B,0)),"fillme")</f>
        <v>unknown</v>
      </c>
      <c r="P3107" s="89" t="str">
        <f t="shared" si="681"/>
        <v>unknown_2021_11</v>
      </c>
      <c r="Q3107" s="87">
        <f>INDEX(elcc!G:G,MATCH(P3107,elcc!D:D,0))</f>
        <v>0</v>
      </c>
      <c r="R3107" s="89">
        <f t="shared" si="682"/>
        <v>1</v>
      </c>
      <c r="S3107" s="89" t="s">
        <v>6314</v>
      </c>
      <c r="T3107" s="89" t="s">
        <v>6314</v>
      </c>
      <c r="U3107" s="90" t="str">
        <f t="shared" si="683"/>
        <v>ok</v>
      </c>
      <c r="V3107" s="63" t="str">
        <f>INDEX(resources!F:F,MATCH(B3107,resources!B:B,0))</f>
        <v>special</v>
      </c>
      <c r="W3107" s="110">
        <f t="shared" si="684"/>
        <v>0</v>
      </c>
      <c r="X3107" s="110">
        <f t="shared" si="685"/>
        <v>0</v>
      </c>
      <c r="Y3107" s="110" t="str">
        <f t="shared" si="686"/>
        <v>transfer_purchase_raonly_na_CONFIDENTIAL</v>
      </c>
      <c r="Z3107" s="110">
        <f>IF(COUNTIFS($Y$2:Y3107,Y3107)=1,1,0)</f>
        <v>0</v>
      </c>
      <c r="AA3107" s="110">
        <f>SUM($Z$2:Z3107)*Z3107</f>
        <v>0</v>
      </c>
      <c r="AB3107" s="110">
        <f>COUNTIFS(resources!B:B,B3107)</f>
        <v>1</v>
      </c>
      <c r="AC3107" s="110">
        <f t="shared" si="687"/>
        <v>1</v>
      </c>
      <c r="AD3107" s="110">
        <f t="shared" si="688"/>
        <v>1</v>
      </c>
      <c r="AE3107" s="110">
        <f t="shared" si="689"/>
        <v>0</v>
      </c>
      <c r="AF3107" s="110">
        <f t="shared" si="690"/>
        <v>1</v>
      </c>
      <c r="AG3107" s="110">
        <f t="shared" si="691"/>
        <v>0</v>
      </c>
      <c r="AH3107" s="110">
        <f t="shared" si="692"/>
        <v>0</v>
      </c>
      <c r="AI3107" s="110">
        <f t="shared" si="693"/>
        <v>1</v>
      </c>
      <c r="AJ3107" s="100">
        <f>ROW()</f>
        <v>3107</v>
      </c>
      <c r="AK3107" s="100" t="e">
        <f>INDEX('BadRows RECART'!$C$2:$C$1207,MATCH(monthly_gwh_mw!AJ3107,'BadRows RECART'!$D$2:$D$1207,0))</f>
        <v>#N/A</v>
      </c>
    </row>
    <row r="3108" spans="1:37" ht="20">
      <c r="A3108" s="106" t="s">
        <v>3907</v>
      </c>
      <c r="B3108" s="106" t="s">
        <v>437</v>
      </c>
      <c r="C3108" s="106" t="s">
        <v>6313</v>
      </c>
      <c r="D3108" s="168">
        <v>2021</v>
      </c>
      <c r="E3108" s="168">
        <v>12</v>
      </c>
      <c r="F3108" s="169">
        <v>0</v>
      </c>
      <c r="G3108" s="212" t="s">
        <v>6314</v>
      </c>
      <c r="H3108" s="212" t="s">
        <v>6314</v>
      </c>
      <c r="I3108" s="106" t="s">
        <v>556</v>
      </c>
      <c r="K3108" s="83" t="s">
        <v>6314</v>
      </c>
      <c r="L3108" s="83" t="s">
        <v>6314</v>
      </c>
      <c r="M3108" s="45" t="str">
        <f>IF(
ISNA(INDEX(resources!E:E,MATCH(B3108,resources!B:B,0))),"fillme",
INDEX(resources!E:E,MATCH(B3108,resources!B:B,0)))</f>
        <v>transfer_purchase</v>
      </c>
      <c r="N3108" s="45">
        <v>1</v>
      </c>
      <c r="O3108" s="83" t="str">
        <f>IFERROR(INDEX(resources!K:K,MATCH(B3108,resources!B:B,0)),"fillme")</f>
        <v>unknown</v>
      </c>
      <c r="P3108" s="89" t="str">
        <f t="shared" si="681"/>
        <v>unknown_2021_12</v>
      </c>
      <c r="Q3108" s="87">
        <f>INDEX(elcc!G:G,MATCH(P3108,elcc!D:D,0))</f>
        <v>0</v>
      </c>
      <c r="R3108" s="89">
        <f t="shared" si="682"/>
        <v>1</v>
      </c>
      <c r="S3108" s="89" t="s">
        <v>6314</v>
      </c>
      <c r="T3108" s="89" t="s">
        <v>6314</v>
      </c>
      <c r="U3108" s="90" t="str">
        <f t="shared" si="683"/>
        <v>ok</v>
      </c>
      <c r="V3108" s="63" t="str">
        <f>INDEX(resources!F:F,MATCH(B3108,resources!B:B,0))</f>
        <v>special</v>
      </c>
      <c r="W3108" s="110">
        <f t="shared" si="684"/>
        <v>0</v>
      </c>
      <c r="X3108" s="110">
        <f t="shared" si="685"/>
        <v>0</v>
      </c>
      <c r="Y3108" s="110" t="str">
        <f t="shared" si="686"/>
        <v>transfer_purchase_raonly_na_CONFIDENTIAL</v>
      </c>
      <c r="Z3108" s="110">
        <f>IF(COUNTIFS($Y$2:Y3108,Y3108)=1,1,0)</f>
        <v>0</v>
      </c>
      <c r="AA3108" s="110">
        <f>SUM($Z$2:Z3108)*Z3108</f>
        <v>0</v>
      </c>
      <c r="AB3108" s="110">
        <f>COUNTIFS(resources!B:B,B3108)</f>
        <v>1</v>
      </c>
      <c r="AC3108" s="110">
        <f t="shared" si="687"/>
        <v>1</v>
      </c>
      <c r="AD3108" s="110">
        <f t="shared" si="688"/>
        <v>1</v>
      </c>
      <c r="AE3108" s="110">
        <f t="shared" si="689"/>
        <v>0</v>
      </c>
      <c r="AF3108" s="110">
        <f t="shared" si="690"/>
        <v>1</v>
      </c>
      <c r="AG3108" s="110">
        <f t="shared" si="691"/>
        <v>0</v>
      </c>
      <c r="AH3108" s="110">
        <f t="shared" si="692"/>
        <v>0</v>
      </c>
      <c r="AI3108" s="110">
        <f t="shared" si="693"/>
        <v>1</v>
      </c>
      <c r="AJ3108" s="100">
        <f>ROW()</f>
        <v>3108</v>
      </c>
      <c r="AK3108" s="100" t="e">
        <f>INDEX('BadRows RECART'!$C$2:$C$1207,MATCH(monthly_gwh_mw!AJ3108,'BadRows RECART'!$D$2:$D$1207,0))</f>
        <v>#N/A</v>
      </c>
    </row>
    <row r="3109" spans="1:37" ht="20">
      <c r="A3109" s="106" t="s">
        <v>3907</v>
      </c>
      <c r="B3109" s="106" t="s">
        <v>437</v>
      </c>
      <c r="C3109" s="106" t="s">
        <v>6313</v>
      </c>
      <c r="D3109" s="168">
        <v>2021</v>
      </c>
      <c r="E3109" s="168">
        <v>6</v>
      </c>
      <c r="F3109" s="169">
        <v>0</v>
      </c>
      <c r="G3109" s="212" t="s">
        <v>6314</v>
      </c>
      <c r="H3109" s="212" t="s">
        <v>6314</v>
      </c>
      <c r="I3109" s="106" t="s">
        <v>556</v>
      </c>
      <c r="K3109" s="83" t="s">
        <v>6314</v>
      </c>
      <c r="L3109" s="83" t="s">
        <v>6314</v>
      </c>
      <c r="M3109" s="45" t="str">
        <f>IF(
ISNA(INDEX(resources!E:E,MATCH(B3109,resources!B:B,0))),"fillme",
INDEX(resources!E:E,MATCH(B3109,resources!B:B,0)))</f>
        <v>transfer_purchase</v>
      </c>
      <c r="N3109" s="45">
        <v>1</v>
      </c>
      <c r="O3109" s="83" t="str">
        <f>IFERROR(INDEX(resources!K:K,MATCH(B3109,resources!B:B,0)),"fillme")</f>
        <v>unknown</v>
      </c>
      <c r="P3109" s="89" t="str">
        <f t="shared" si="681"/>
        <v>unknown_2021_6</v>
      </c>
      <c r="Q3109" s="87">
        <f>INDEX(elcc!G:G,MATCH(P3109,elcc!D:D,0))</f>
        <v>0</v>
      </c>
      <c r="R3109" s="89">
        <f t="shared" si="682"/>
        <v>1</v>
      </c>
      <c r="S3109" s="89" t="s">
        <v>6314</v>
      </c>
      <c r="T3109" s="89" t="s">
        <v>6314</v>
      </c>
      <c r="U3109" s="90" t="str">
        <f t="shared" si="683"/>
        <v>ok</v>
      </c>
      <c r="V3109" s="63" t="str">
        <f>INDEX(resources!F:F,MATCH(B3109,resources!B:B,0))</f>
        <v>special</v>
      </c>
      <c r="W3109" s="110">
        <f t="shared" si="684"/>
        <v>0</v>
      </c>
      <c r="X3109" s="110">
        <f t="shared" si="685"/>
        <v>0</v>
      </c>
      <c r="Y3109" s="110" t="str">
        <f t="shared" si="686"/>
        <v>transfer_purchase_raonly_na_CONFIDENTIAL</v>
      </c>
      <c r="Z3109" s="110">
        <f>IF(COUNTIFS($Y$2:Y3109,Y3109)=1,1,0)</f>
        <v>0</v>
      </c>
      <c r="AA3109" s="110">
        <f>SUM($Z$2:Z3109)*Z3109</f>
        <v>0</v>
      </c>
      <c r="AB3109" s="110">
        <f>COUNTIFS(resources!B:B,B3109)</f>
        <v>1</v>
      </c>
      <c r="AC3109" s="110">
        <f t="shared" si="687"/>
        <v>1</v>
      </c>
      <c r="AD3109" s="110">
        <f t="shared" si="688"/>
        <v>1</v>
      </c>
      <c r="AE3109" s="110">
        <f t="shared" si="689"/>
        <v>0</v>
      </c>
      <c r="AF3109" s="110">
        <f t="shared" si="690"/>
        <v>1</v>
      </c>
      <c r="AG3109" s="110">
        <f t="shared" si="691"/>
        <v>0</v>
      </c>
      <c r="AH3109" s="110">
        <f t="shared" si="692"/>
        <v>0</v>
      </c>
      <c r="AI3109" s="110">
        <f t="shared" si="693"/>
        <v>1</v>
      </c>
      <c r="AJ3109" s="100">
        <f>ROW()</f>
        <v>3109</v>
      </c>
      <c r="AK3109" s="100" t="e">
        <f>INDEX('BadRows RECART'!$C$2:$C$1207,MATCH(monthly_gwh_mw!AJ3109,'BadRows RECART'!$D$2:$D$1207,0))</f>
        <v>#N/A</v>
      </c>
    </row>
    <row r="3110" spans="1:37" ht="20">
      <c r="A3110" s="106" t="s">
        <v>3907</v>
      </c>
      <c r="B3110" s="106" t="s">
        <v>437</v>
      </c>
      <c r="C3110" s="106" t="s">
        <v>6313</v>
      </c>
      <c r="D3110" s="168">
        <v>2021</v>
      </c>
      <c r="E3110" s="168">
        <v>7</v>
      </c>
      <c r="F3110" s="169">
        <v>0</v>
      </c>
      <c r="G3110" s="212" t="s">
        <v>6314</v>
      </c>
      <c r="H3110" s="212" t="s">
        <v>6314</v>
      </c>
      <c r="I3110" s="106" t="s">
        <v>556</v>
      </c>
      <c r="K3110" s="83" t="s">
        <v>6314</v>
      </c>
      <c r="L3110" s="83" t="s">
        <v>6314</v>
      </c>
      <c r="M3110" s="45" t="str">
        <f>IF(
ISNA(INDEX(resources!E:E,MATCH(B3110,resources!B:B,0))),"fillme",
INDEX(resources!E:E,MATCH(B3110,resources!B:B,0)))</f>
        <v>transfer_purchase</v>
      </c>
      <c r="N3110" s="45">
        <v>1</v>
      </c>
      <c r="O3110" s="83" t="str">
        <f>IFERROR(INDEX(resources!K:K,MATCH(B3110,resources!B:B,0)),"fillme")</f>
        <v>unknown</v>
      </c>
      <c r="P3110" s="89" t="str">
        <f t="shared" si="681"/>
        <v>unknown_2021_7</v>
      </c>
      <c r="Q3110" s="87">
        <f>INDEX(elcc!G:G,MATCH(P3110,elcc!D:D,0))</f>
        <v>0</v>
      </c>
      <c r="R3110" s="89">
        <f t="shared" si="682"/>
        <v>1</v>
      </c>
      <c r="S3110" s="89" t="s">
        <v>6314</v>
      </c>
      <c r="T3110" s="89" t="s">
        <v>6314</v>
      </c>
      <c r="U3110" s="90" t="str">
        <f t="shared" si="683"/>
        <v>ok</v>
      </c>
      <c r="V3110" s="63" t="str">
        <f>INDEX(resources!F:F,MATCH(B3110,resources!B:B,0))</f>
        <v>special</v>
      </c>
      <c r="W3110" s="110">
        <f t="shared" si="684"/>
        <v>0</v>
      </c>
      <c r="X3110" s="110">
        <f t="shared" si="685"/>
        <v>0</v>
      </c>
      <c r="Y3110" s="110" t="str">
        <f t="shared" si="686"/>
        <v>transfer_purchase_raonly_na_CONFIDENTIAL</v>
      </c>
      <c r="Z3110" s="110">
        <f>IF(COUNTIFS($Y$2:Y3110,Y3110)=1,1,0)</f>
        <v>0</v>
      </c>
      <c r="AA3110" s="110">
        <f>SUM($Z$2:Z3110)*Z3110</f>
        <v>0</v>
      </c>
      <c r="AB3110" s="110">
        <f>COUNTIFS(resources!B:B,B3110)</f>
        <v>1</v>
      </c>
      <c r="AC3110" s="110">
        <f t="shared" si="687"/>
        <v>1</v>
      </c>
      <c r="AD3110" s="110">
        <f t="shared" si="688"/>
        <v>1</v>
      </c>
      <c r="AE3110" s="110">
        <f t="shared" si="689"/>
        <v>0</v>
      </c>
      <c r="AF3110" s="110">
        <f t="shared" si="690"/>
        <v>1</v>
      </c>
      <c r="AG3110" s="110">
        <f t="shared" si="691"/>
        <v>0</v>
      </c>
      <c r="AH3110" s="110">
        <f t="shared" si="692"/>
        <v>0</v>
      </c>
      <c r="AI3110" s="110">
        <f t="shared" si="693"/>
        <v>1</v>
      </c>
      <c r="AJ3110" s="100">
        <f>ROW()</f>
        <v>3110</v>
      </c>
      <c r="AK3110" s="100" t="e">
        <f>INDEX('BadRows RECART'!$C$2:$C$1207,MATCH(monthly_gwh_mw!AJ3110,'BadRows RECART'!$D$2:$D$1207,0))</f>
        <v>#N/A</v>
      </c>
    </row>
    <row r="3111" spans="1:37" ht="20">
      <c r="A3111" s="106" t="s">
        <v>3907</v>
      </c>
      <c r="B3111" s="106" t="s">
        <v>437</v>
      </c>
      <c r="C3111" s="106" t="s">
        <v>6313</v>
      </c>
      <c r="D3111" s="168">
        <v>2021</v>
      </c>
      <c r="E3111" s="168">
        <v>1</v>
      </c>
      <c r="F3111" s="169">
        <v>0</v>
      </c>
      <c r="G3111" s="212" t="s">
        <v>6314</v>
      </c>
      <c r="H3111" s="212" t="s">
        <v>6314</v>
      </c>
      <c r="I3111" s="106" t="s">
        <v>556</v>
      </c>
      <c r="K3111" s="83" t="s">
        <v>6314</v>
      </c>
      <c r="L3111" s="83" t="s">
        <v>6314</v>
      </c>
      <c r="M3111" s="45" t="str">
        <f>IF(
ISNA(INDEX(resources!E:E,MATCH(B3111,resources!B:B,0))),"fillme",
INDEX(resources!E:E,MATCH(B3111,resources!B:B,0)))</f>
        <v>transfer_purchase</v>
      </c>
      <c r="N3111" s="45">
        <v>1</v>
      </c>
      <c r="O3111" s="83" t="str">
        <f>IFERROR(INDEX(resources!K:K,MATCH(B3111,resources!B:B,0)),"fillme")</f>
        <v>unknown</v>
      </c>
      <c r="P3111" s="89" t="str">
        <f t="shared" si="681"/>
        <v>unknown_2021_1</v>
      </c>
      <c r="Q3111" s="87">
        <f>INDEX(elcc!G:G,MATCH(P3111,elcc!D:D,0))</f>
        <v>0</v>
      </c>
      <c r="R3111" s="89">
        <f t="shared" si="682"/>
        <v>1</v>
      </c>
      <c r="S3111" s="89" t="s">
        <v>6314</v>
      </c>
      <c r="T3111" s="89" t="s">
        <v>6314</v>
      </c>
      <c r="U3111" s="90" t="str">
        <f t="shared" si="683"/>
        <v>ok</v>
      </c>
      <c r="V3111" s="63" t="str">
        <f>INDEX(resources!F:F,MATCH(B3111,resources!B:B,0))</f>
        <v>special</v>
      </c>
      <c r="W3111" s="110">
        <f t="shared" si="684"/>
        <v>0</v>
      </c>
      <c r="X3111" s="110">
        <f t="shared" si="685"/>
        <v>0</v>
      </c>
      <c r="Y3111" s="110" t="str">
        <f t="shared" si="686"/>
        <v>transfer_purchase_raonly_na_CONFIDENTIAL</v>
      </c>
      <c r="Z3111" s="110">
        <f>IF(COUNTIFS($Y$2:Y3111,Y3111)=1,1,0)</f>
        <v>0</v>
      </c>
      <c r="AA3111" s="110">
        <f>SUM($Z$2:Z3111)*Z3111</f>
        <v>0</v>
      </c>
      <c r="AB3111" s="110">
        <f>COUNTIFS(resources!B:B,B3111)</f>
        <v>1</v>
      </c>
      <c r="AC3111" s="110">
        <f t="shared" si="687"/>
        <v>1</v>
      </c>
      <c r="AD3111" s="110">
        <f t="shared" si="688"/>
        <v>1</v>
      </c>
      <c r="AE3111" s="110">
        <f t="shared" si="689"/>
        <v>0</v>
      </c>
      <c r="AF3111" s="110">
        <f t="shared" si="690"/>
        <v>1</v>
      </c>
      <c r="AG3111" s="110">
        <f t="shared" si="691"/>
        <v>0</v>
      </c>
      <c r="AH3111" s="110">
        <f t="shared" si="692"/>
        <v>0</v>
      </c>
      <c r="AI3111" s="110">
        <f t="shared" si="693"/>
        <v>1</v>
      </c>
      <c r="AJ3111" s="100">
        <f>ROW()</f>
        <v>3111</v>
      </c>
      <c r="AK3111" s="100" t="e">
        <f>INDEX('BadRows RECART'!$C$2:$C$1207,MATCH(monthly_gwh_mw!AJ3111,'BadRows RECART'!$D$2:$D$1207,0))</f>
        <v>#N/A</v>
      </c>
    </row>
    <row r="3112" spans="1:37" ht="20">
      <c r="A3112" s="106" t="s">
        <v>3907</v>
      </c>
      <c r="B3112" s="106" t="s">
        <v>437</v>
      </c>
      <c r="C3112" s="106" t="s">
        <v>6313</v>
      </c>
      <c r="D3112" s="168">
        <v>2021</v>
      </c>
      <c r="E3112" s="168">
        <v>1</v>
      </c>
      <c r="F3112" s="169">
        <v>0</v>
      </c>
      <c r="G3112" s="212" t="s">
        <v>6314</v>
      </c>
      <c r="H3112" s="212" t="s">
        <v>6314</v>
      </c>
      <c r="I3112" s="106" t="s">
        <v>556</v>
      </c>
      <c r="K3112" s="83" t="s">
        <v>6314</v>
      </c>
      <c r="L3112" s="83" t="s">
        <v>6314</v>
      </c>
      <c r="M3112" s="45" t="str">
        <f>IF(
ISNA(INDEX(resources!E:E,MATCH(B3112,resources!B:B,0))),"fillme",
INDEX(resources!E:E,MATCH(B3112,resources!B:B,0)))</f>
        <v>transfer_purchase</v>
      </c>
      <c r="N3112" s="45">
        <v>1</v>
      </c>
      <c r="O3112" s="83" t="str">
        <f>IFERROR(INDEX(resources!K:K,MATCH(B3112,resources!B:B,0)),"fillme")</f>
        <v>unknown</v>
      </c>
      <c r="P3112" s="89" t="str">
        <f t="shared" si="681"/>
        <v>unknown_2021_1</v>
      </c>
      <c r="Q3112" s="87">
        <f>INDEX(elcc!G:G,MATCH(P3112,elcc!D:D,0))</f>
        <v>0</v>
      </c>
      <c r="R3112" s="89">
        <f t="shared" si="682"/>
        <v>1</v>
      </c>
      <c r="S3112" s="89" t="s">
        <v>6314</v>
      </c>
      <c r="T3112" s="89" t="s">
        <v>6314</v>
      </c>
      <c r="U3112" s="90" t="str">
        <f t="shared" si="683"/>
        <v>ok</v>
      </c>
      <c r="V3112" s="63" t="str">
        <f>INDEX(resources!F:F,MATCH(B3112,resources!B:B,0))</f>
        <v>special</v>
      </c>
      <c r="W3112" s="110">
        <f t="shared" si="684"/>
        <v>0</v>
      </c>
      <c r="X3112" s="110">
        <f t="shared" si="685"/>
        <v>0</v>
      </c>
      <c r="Y3112" s="110" t="str">
        <f t="shared" si="686"/>
        <v>transfer_purchase_raonly_na_CONFIDENTIAL</v>
      </c>
      <c r="Z3112" s="110">
        <f>IF(COUNTIFS($Y$2:Y3112,Y3112)=1,1,0)</f>
        <v>0</v>
      </c>
      <c r="AA3112" s="110">
        <f>SUM($Z$2:Z3112)*Z3112</f>
        <v>0</v>
      </c>
      <c r="AB3112" s="110">
        <f>COUNTIFS(resources!B:B,B3112)</f>
        <v>1</v>
      </c>
      <c r="AC3112" s="110">
        <f t="shared" si="687"/>
        <v>1</v>
      </c>
      <c r="AD3112" s="110">
        <f t="shared" si="688"/>
        <v>1</v>
      </c>
      <c r="AE3112" s="110">
        <f t="shared" si="689"/>
        <v>0</v>
      </c>
      <c r="AF3112" s="110">
        <f t="shared" si="690"/>
        <v>1</v>
      </c>
      <c r="AG3112" s="110">
        <f t="shared" si="691"/>
        <v>0</v>
      </c>
      <c r="AH3112" s="110">
        <f t="shared" si="692"/>
        <v>0</v>
      </c>
      <c r="AI3112" s="110">
        <f t="shared" si="693"/>
        <v>1</v>
      </c>
      <c r="AJ3112" s="100">
        <f>ROW()</f>
        <v>3112</v>
      </c>
      <c r="AK3112" s="100" t="e">
        <f>INDEX('BadRows RECART'!$C$2:$C$1207,MATCH(monthly_gwh_mw!AJ3112,'BadRows RECART'!$D$2:$D$1207,0))</f>
        <v>#N/A</v>
      </c>
    </row>
    <row r="3113" spans="1:37" ht="20">
      <c r="A3113" s="106" t="s">
        <v>3907</v>
      </c>
      <c r="B3113" s="106" t="s">
        <v>437</v>
      </c>
      <c r="C3113" s="106" t="s">
        <v>6313</v>
      </c>
      <c r="D3113" s="168">
        <v>2021</v>
      </c>
      <c r="E3113" s="168">
        <v>2</v>
      </c>
      <c r="F3113" s="169">
        <v>0</v>
      </c>
      <c r="G3113" s="212" t="s">
        <v>6314</v>
      </c>
      <c r="H3113" s="212" t="s">
        <v>6314</v>
      </c>
      <c r="I3113" s="106" t="s">
        <v>556</v>
      </c>
      <c r="K3113" s="83" t="s">
        <v>6314</v>
      </c>
      <c r="L3113" s="83" t="s">
        <v>6314</v>
      </c>
      <c r="M3113" s="45" t="str">
        <f>IF(
ISNA(INDEX(resources!E:E,MATCH(B3113,resources!B:B,0))),"fillme",
INDEX(resources!E:E,MATCH(B3113,resources!B:B,0)))</f>
        <v>transfer_purchase</v>
      </c>
      <c r="N3113" s="45">
        <v>1</v>
      </c>
      <c r="O3113" s="83" t="str">
        <f>IFERROR(INDEX(resources!K:K,MATCH(B3113,resources!B:B,0)),"fillme")</f>
        <v>unknown</v>
      </c>
      <c r="P3113" s="89" t="str">
        <f t="shared" si="681"/>
        <v>unknown_2021_2</v>
      </c>
      <c r="Q3113" s="87">
        <f>INDEX(elcc!G:G,MATCH(P3113,elcc!D:D,0))</f>
        <v>0</v>
      </c>
      <c r="R3113" s="89">
        <f t="shared" si="682"/>
        <v>1</v>
      </c>
      <c r="S3113" s="89" t="s">
        <v>6314</v>
      </c>
      <c r="T3113" s="89" t="s">
        <v>6314</v>
      </c>
      <c r="U3113" s="90" t="str">
        <f t="shared" si="683"/>
        <v>ok</v>
      </c>
      <c r="V3113" s="63" t="str">
        <f>INDEX(resources!F:F,MATCH(B3113,resources!B:B,0))</f>
        <v>special</v>
      </c>
      <c r="W3113" s="110">
        <f t="shared" si="684"/>
        <v>0</v>
      </c>
      <c r="X3113" s="110">
        <f t="shared" si="685"/>
        <v>0</v>
      </c>
      <c r="Y3113" s="110" t="str">
        <f t="shared" si="686"/>
        <v>transfer_purchase_raonly_na_CONFIDENTIAL</v>
      </c>
      <c r="Z3113" s="110">
        <f>IF(COUNTIFS($Y$2:Y3113,Y3113)=1,1,0)</f>
        <v>0</v>
      </c>
      <c r="AA3113" s="110">
        <f>SUM($Z$2:Z3113)*Z3113</f>
        <v>0</v>
      </c>
      <c r="AB3113" s="110">
        <f>COUNTIFS(resources!B:B,B3113)</f>
        <v>1</v>
      </c>
      <c r="AC3113" s="110">
        <f t="shared" si="687"/>
        <v>1</v>
      </c>
      <c r="AD3113" s="110">
        <f t="shared" si="688"/>
        <v>1</v>
      </c>
      <c r="AE3113" s="110">
        <f t="shared" si="689"/>
        <v>0</v>
      </c>
      <c r="AF3113" s="110">
        <f t="shared" si="690"/>
        <v>1</v>
      </c>
      <c r="AG3113" s="110">
        <f t="shared" si="691"/>
        <v>0</v>
      </c>
      <c r="AH3113" s="110">
        <f t="shared" si="692"/>
        <v>0</v>
      </c>
      <c r="AI3113" s="110">
        <f t="shared" si="693"/>
        <v>1</v>
      </c>
      <c r="AJ3113" s="100">
        <f>ROW()</f>
        <v>3113</v>
      </c>
      <c r="AK3113" s="100" t="e">
        <f>INDEX('BadRows RECART'!$C$2:$C$1207,MATCH(monthly_gwh_mw!AJ3113,'BadRows RECART'!$D$2:$D$1207,0))</f>
        <v>#N/A</v>
      </c>
    </row>
    <row r="3114" spans="1:37" ht="20">
      <c r="A3114" s="106" t="s">
        <v>3907</v>
      </c>
      <c r="B3114" s="106" t="s">
        <v>437</v>
      </c>
      <c r="C3114" s="106" t="s">
        <v>6313</v>
      </c>
      <c r="D3114" s="168">
        <v>2021</v>
      </c>
      <c r="E3114" s="168">
        <v>2</v>
      </c>
      <c r="F3114" s="169">
        <v>0</v>
      </c>
      <c r="G3114" s="212" t="s">
        <v>6314</v>
      </c>
      <c r="H3114" s="212" t="s">
        <v>6314</v>
      </c>
      <c r="I3114" s="106" t="s">
        <v>556</v>
      </c>
      <c r="K3114" s="83" t="s">
        <v>6314</v>
      </c>
      <c r="L3114" s="83" t="s">
        <v>6314</v>
      </c>
      <c r="M3114" s="45" t="str">
        <f>IF(
ISNA(INDEX(resources!E:E,MATCH(B3114,resources!B:B,0))),"fillme",
INDEX(resources!E:E,MATCH(B3114,resources!B:B,0)))</f>
        <v>transfer_purchase</v>
      </c>
      <c r="N3114" s="45">
        <v>1</v>
      </c>
      <c r="O3114" s="83" t="str">
        <f>IFERROR(INDEX(resources!K:K,MATCH(B3114,resources!B:B,0)),"fillme")</f>
        <v>unknown</v>
      </c>
      <c r="P3114" s="89" t="str">
        <f t="shared" si="681"/>
        <v>unknown_2021_2</v>
      </c>
      <c r="Q3114" s="87">
        <f>INDEX(elcc!G:G,MATCH(P3114,elcc!D:D,0))</f>
        <v>0</v>
      </c>
      <c r="R3114" s="89">
        <f t="shared" si="682"/>
        <v>1</v>
      </c>
      <c r="S3114" s="89" t="s">
        <v>6314</v>
      </c>
      <c r="T3114" s="89" t="s">
        <v>6314</v>
      </c>
      <c r="U3114" s="90" t="str">
        <f t="shared" si="683"/>
        <v>ok</v>
      </c>
      <c r="V3114" s="63" t="str">
        <f>INDEX(resources!F:F,MATCH(B3114,resources!B:B,0))</f>
        <v>special</v>
      </c>
      <c r="W3114" s="110">
        <f t="shared" si="684"/>
        <v>0</v>
      </c>
      <c r="X3114" s="110">
        <f t="shared" si="685"/>
        <v>0</v>
      </c>
      <c r="Y3114" s="110" t="str">
        <f t="shared" si="686"/>
        <v>transfer_purchase_raonly_na_CONFIDENTIAL</v>
      </c>
      <c r="Z3114" s="110">
        <f>IF(COUNTIFS($Y$2:Y3114,Y3114)=1,1,0)</f>
        <v>0</v>
      </c>
      <c r="AA3114" s="110">
        <f>SUM($Z$2:Z3114)*Z3114</f>
        <v>0</v>
      </c>
      <c r="AB3114" s="110">
        <f>COUNTIFS(resources!B:B,B3114)</f>
        <v>1</v>
      </c>
      <c r="AC3114" s="110">
        <f t="shared" si="687"/>
        <v>1</v>
      </c>
      <c r="AD3114" s="110">
        <f t="shared" si="688"/>
        <v>1</v>
      </c>
      <c r="AE3114" s="110">
        <f t="shared" si="689"/>
        <v>0</v>
      </c>
      <c r="AF3114" s="110">
        <f t="shared" si="690"/>
        <v>1</v>
      </c>
      <c r="AG3114" s="110">
        <f t="shared" si="691"/>
        <v>0</v>
      </c>
      <c r="AH3114" s="110">
        <f t="shared" si="692"/>
        <v>0</v>
      </c>
      <c r="AI3114" s="110">
        <f t="shared" si="693"/>
        <v>1</v>
      </c>
      <c r="AJ3114" s="100">
        <f>ROW()</f>
        <v>3114</v>
      </c>
      <c r="AK3114" s="100" t="e">
        <f>INDEX('BadRows RECART'!$C$2:$C$1207,MATCH(monthly_gwh_mw!AJ3114,'BadRows RECART'!$D$2:$D$1207,0))</f>
        <v>#N/A</v>
      </c>
    </row>
    <row r="3115" spans="1:37" ht="20">
      <c r="A3115" s="106" t="s">
        <v>3907</v>
      </c>
      <c r="B3115" s="106" t="s">
        <v>437</v>
      </c>
      <c r="C3115" s="106" t="s">
        <v>6313</v>
      </c>
      <c r="D3115" s="168">
        <v>2021</v>
      </c>
      <c r="E3115" s="168">
        <v>3</v>
      </c>
      <c r="F3115" s="169">
        <v>0</v>
      </c>
      <c r="G3115" s="212" t="s">
        <v>6314</v>
      </c>
      <c r="H3115" s="212" t="s">
        <v>6314</v>
      </c>
      <c r="I3115" s="106" t="s">
        <v>556</v>
      </c>
      <c r="K3115" s="83" t="s">
        <v>6314</v>
      </c>
      <c r="L3115" s="83" t="s">
        <v>6314</v>
      </c>
      <c r="M3115" s="45" t="str">
        <f>IF(
ISNA(INDEX(resources!E:E,MATCH(B3115,resources!B:B,0))),"fillme",
INDEX(resources!E:E,MATCH(B3115,resources!B:B,0)))</f>
        <v>transfer_purchase</v>
      </c>
      <c r="N3115" s="45">
        <v>1</v>
      </c>
      <c r="O3115" s="83" t="str">
        <f>IFERROR(INDEX(resources!K:K,MATCH(B3115,resources!B:B,0)),"fillme")</f>
        <v>unknown</v>
      </c>
      <c r="P3115" s="89" t="str">
        <f t="shared" si="681"/>
        <v>unknown_2021_3</v>
      </c>
      <c r="Q3115" s="87">
        <f>INDEX(elcc!G:G,MATCH(P3115,elcc!D:D,0))</f>
        <v>0</v>
      </c>
      <c r="R3115" s="89">
        <f t="shared" si="682"/>
        <v>1</v>
      </c>
      <c r="S3115" s="89" t="s">
        <v>6314</v>
      </c>
      <c r="T3115" s="89" t="s">
        <v>6314</v>
      </c>
      <c r="U3115" s="90" t="str">
        <f t="shared" si="683"/>
        <v>ok</v>
      </c>
      <c r="V3115" s="63" t="str">
        <f>INDEX(resources!F:F,MATCH(B3115,resources!B:B,0))</f>
        <v>special</v>
      </c>
      <c r="W3115" s="110">
        <f t="shared" si="684"/>
        <v>0</v>
      </c>
      <c r="X3115" s="110">
        <f t="shared" si="685"/>
        <v>0</v>
      </c>
      <c r="Y3115" s="110" t="str">
        <f t="shared" si="686"/>
        <v>transfer_purchase_raonly_na_CONFIDENTIAL</v>
      </c>
      <c r="Z3115" s="110">
        <f>IF(COUNTIFS($Y$2:Y3115,Y3115)=1,1,0)</f>
        <v>0</v>
      </c>
      <c r="AA3115" s="110">
        <f>SUM($Z$2:Z3115)*Z3115</f>
        <v>0</v>
      </c>
      <c r="AB3115" s="110">
        <f>COUNTIFS(resources!B:B,B3115)</f>
        <v>1</v>
      </c>
      <c r="AC3115" s="110">
        <f t="shared" si="687"/>
        <v>1</v>
      </c>
      <c r="AD3115" s="110">
        <f t="shared" si="688"/>
        <v>1</v>
      </c>
      <c r="AE3115" s="110">
        <f t="shared" si="689"/>
        <v>0</v>
      </c>
      <c r="AF3115" s="110">
        <f t="shared" si="690"/>
        <v>1</v>
      </c>
      <c r="AG3115" s="110">
        <f t="shared" si="691"/>
        <v>0</v>
      </c>
      <c r="AH3115" s="110">
        <f t="shared" si="692"/>
        <v>0</v>
      </c>
      <c r="AI3115" s="110">
        <f t="shared" si="693"/>
        <v>1</v>
      </c>
      <c r="AJ3115" s="100">
        <f>ROW()</f>
        <v>3115</v>
      </c>
      <c r="AK3115" s="100" t="e">
        <f>INDEX('BadRows RECART'!$C$2:$C$1207,MATCH(monthly_gwh_mw!AJ3115,'BadRows RECART'!$D$2:$D$1207,0))</f>
        <v>#N/A</v>
      </c>
    </row>
    <row r="3116" spans="1:37" ht="20">
      <c r="A3116" s="106" t="s">
        <v>3907</v>
      </c>
      <c r="B3116" s="106" t="s">
        <v>437</v>
      </c>
      <c r="C3116" s="106" t="s">
        <v>6313</v>
      </c>
      <c r="D3116" s="168">
        <v>2021</v>
      </c>
      <c r="E3116" s="168">
        <v>3</v>
      </c>
      <c r="F3116" s="169">
        <v>0</v>
      </c>
      <c r="G3116" s="212" t="s">
        <v>6314</v>
      </c>
      <c r="H3116" s="212" t="s">
        <v>6314</v>
      </c>
      <c r="I3116" s="106" t="s">
        <v>556</v>
      </c>
      <c r="K3116" s="83" t="s">
        <v>6314</v>
      </c>
      <c r="L3116" s="83" t="s">
        <v>6314</v>
      </c>
      <c r="M3116" s="45" t="str">
        <f>IF(
ISNA(INDEX(resources!E:E,MATCH(B3116,resources!B:B,0))),"fillme",
INDEX(resources!E:E,MATCH(B3116,resources!B:B,0)))</f>
        <v>transfer_purchase</v>
      </c>
      <c r="N3116" s="45">
        <v>1</v>
      </c>
      <c r="O3116" s="83" t="str">
        <f>IFERROR(INDEX(resources!K:K,MATCH(B3116,resources!B:B,0)),"fillme")</f>
        <v>unknown</v>
      </c>
      <c r="P3116" s="89" t="str">
        <f t="shared" ref="P3116:P3179" si="694">O3116&amp;"_"&amp;D3116&amp;"_"&amp;E3116</f>
        <v>unknown_2021_3</v>
      </c>
      <c r="Q3116" s="87">
        <f>INDEX(elcc!G:G,MATCH(P3116,elcc!D:D,0))</f>
        <v>0</v>
      </c>
      <c r="R3116" s="89">
        <f t="shared" ref="R3116:R3179" si="695">IF(O3116="battery",MIN(1,J3116/4),1)</f>
        <v>1</v>
      </c>
      <c r="S3116" s="89" t="s">
        <v>6314</v>
      </c>
      <c r="T3116" s="89" t="s">
        <v>6314</v>
      </c>
      <c r="U3116" s="90" t="str">
        <f t="shared" ref="U3116:U3179" si="696">IF(ISERROR(T3116),"error in NQC data entry; please check blue and purple data entered. You need to provide either a contracted NQC value in Column G, or allow the template to calculate one using Columns H,L,Q, and R","ok")</f>
        <v>ok</v>
      </c>
      <c r="V3116" s="63" t="str">
        <f>INDEX(resources!F:F,MATCH(B3116,resources!B:B,0))</f>
        <v>special</v>
      </c>
      <c r="W3116" s="110">
        <f t="shared" ref="W3116:W3179" si="697">(F3116&gt;0)*1</f>
        <v>0</v>
      </c>
      <c r="X3116" s="110">
        <f t="shared" ref="X3116:X3179" si="698">COUNTIFS(G3116:H3116,"&gt;0")</f>
        <v>0</v>
      </c>
      <c r="Y3116" s="110" t="str">
        <f t="shared" ref="Y3116:Y3179" si="699">B3116&amp;"_"&amp;C3116&amp;"_"&amp;K3116</f>
        <v>transfer_purchase_raonly_na_CONFIDENTIAL</v>
      </c>
      <c r="Z3116" s="110">
        <f>IF(COUNTIFS($Y$2:Y3116,Y3116)=1,1,0)</f>
        <v>0</v>
      </c>
      <c r="AA3116" s="110">
        <f>SUM($Z$2:Z3116)*Z3116</f>
        <v>0</v>
      </c>
      <c r="AB3116" s="110">
        <f>COUNTIFS(resources!B:B,B3116)</f>
        <v>1</v>
      </c>
      <c r="AC3116" s="110">
        <f t="shared" ref="AC3116:AC3179" si="700">AND(ISNUMBER(D3116),(D3116&gt;2019))*1</f>
        <v>1</v>
      </c>
      <c r="AD3116" s="110">
        <f t="shared" ref="AD3116:AD3179" si="701">AND(ISNUMBER(E3116),E3116&gt;=1,E3116&lt;=12)*1</f>
        <v>1</v>
      </c>
      <c r="AE3116" s="110">
        <f t="shared" ref="AE3116:AE3179" si="702">AND(COUNT(G3116:H3116)=1,COUNT(F3116)=1)*1</f>
        <v>0</v>
      </c>
      <c r="AF3116" s="110">
        <f t="shared" ref="AF3116:AF3179" si="703">(COUNTIFS(K3116:O3116,"fillme")=0)*1</f>
        <v>1</v>
      </c>
      <c r="AG3116" s="110">
        <f t="shared" ref="AG3116:AG3179" si="704">ISNUMBER(L3116)*1</f>
        <v>0</v>
      </c>
      <c r="AH3116" s="110">
        <f t="shared" ref="AH3116:AH3179" si="705">NOT(AND(G3116&gt;0,H3116&gt;0))*1</f>
        <v>0</v>
      </c>
      <c r="AI3116" s="110">
        <f t="shared" ref="AI3116:AI3179" si="706">(U3116="ok")*1</f>
        <v>1</v>
      </c>
      <c r="AJ3116" s="100">
        <f>ROW()</f>
        <v>3116</v>
      </c>
      <c r="AK3116" s="100" t="e">
        <f>INDEX('BadRows RECART'!$C$2:$C$1207,MATCH(monthly_gwh_mw!AJ3116,'BadRows RECART'!$D$2:$D$1207,0))</f>
        <v>#N/A</v>
      </c>
    </row>
    <row r="3117" spans="1:37" ht="20">
      <c r="A3117" s="106" t="s">
        <v>3907</v>
      </c>
      <c r="B3117" s="106" t="s">
        <v>437</v>
      </c>
      <c r="C3117" s="106" t="s">
        <v>6313</v>
      </c>
      <c r="D3117" s="168">
        <v>2021</v>
      </c>
      <c r="E3117" s="168">
        <v>4</v>
      </c>
      <c r="F3117" s="169">
        <v>0</v>
      </c>
      <c r="G3117" s="212" t="s">
        <v>6314</v>
      </c>
      <c r="H3117" s="212" t="s">
        <v>6314</v>
      </c>
      <c r="I3117" s="106" t="s">
        <v>556</v>
      </c>
      <c r="K3117" s="83" t="s">
        <v>6314</v>
      </c>
      <c r="L3117" s="83" t="s">
        <v>6314</v>
      </c>
      <c r="M3117" s="45" t="str">
        <f>IF(
ISNA(INDEX(resources!E:E,MATCH(B3117,resources!B:B,0))),"fillme",
INDEX(resources!E:E,MATCH(B3117,resources!B:B,0)))</f>
        <v>transfer_purchase</v>
      </c>
      <c r="N3117" s="45">
        <v>1</v>
      </c>
      <c r="O3117" s="83" t="str">
        <f>IFERROR(INDEX(resources!K:K,MATCH(B3117,resources!B:B,0)),"fillme")</f>
        <v>unknown</v>
      </c>
      <c r="P3117" s="89" t="str">
        <f t="shared" si="694"/>
        <v>unknown_2021_4</v>
      </c>
      <c r="Q3117" s="87">
        <f>INDEX(elcc!G:G,MATCH(P3117,elcc!D:D,0))</f>
        <v>0</v>
      </c>
      <c r="R3117" s="89">
        <f t="shared" si="695"/>
        <v>1</v>
      </c>
      <c r="S3117" s="89" t="s">
        <v>6314</v>
      </c>
      <c r="T3117" s="89" t="s">
        <v>6314</v>
      </c>
      <c r="U3117" s="90" t="str">
        <f t="shared" si="696"/>
        <v>ok</v>
      </c>
      <c r="V3117" s="63" t="str">
        <f>INDEX(resources!F:F,MATCH(B3117,resources!B:B,0))</f>
        <v>special</v>
      </c>
      <c r="W3117" s="110">
        <f t="shared" si="697"/>
        <v>0</v>
      </c>
      <c r="X3117" s="110">
        <f t="shared" si="698"/>
        <v>0</v>
      </c>
      <c r="Y3117" s="110" t="str">
        <f t="shared" si="699"/>
        <v>transfer_purchase_raonly_na_CONFIDENTIAL</v>
      </c>
      <c r="Z3117" s="110">
        <f>IF(COUNTIFS($Y$2:Y3117,Y3117)=1,1,0)</f>
        <v>0</v>
      </c>
      <c r="AA3117" s="110">
        <f>SUM($Z$2:Z3117)*Z3117</f>
        <v>0</v>
      </c>
      <c r="AB3117" s="110">
        <f>COUNTIFS(resources!B:B,B3117)</f>
        <v>1</v>
      </c>
      <c r="AC3117" s="110">
        <f t="shared" si="700"/>
        <v>1</v>
      </c>
      <c r="AD3117" s="110">
        <f t="shared" si="701"/>
        <v>1</v>
      </c>
      <c r="AE3117" s="110">
        <f t="shared" si="702"/>
        <v>0</v>
      </c>
      <c r="AF3117" s="110">
        <f t="shared" si="703"/>
        <v>1</v>
      </c>
      <c r="AG3117" s="110">
        <f t="shared" si="704"/>
        <v>0</v>
      </c>
      <c r="AH3117" s="110">
        <f t="shared" si="705"/>
        <v>0</v>
      </c>
      <c r="AI3117" s="110">
        <f t="shared" si="706"/>
        <v>1</v>
      </c>
      <c r="AJ3117" s="100">
        <f>ROW()</f>
        <v>3117</v>
      </c>
      <c r="AK3117" s="100" t="e">
        <f>INDEX('BadRows RECART'!$C$2:$C$1207,MATCH(monthly_gwh_mw!AJ3117,'BadRows RECART'!$D$2:$D$1207,0))</f>
        <v>#N/A</v>
      </c>
    </row>
    <row r="3118" spans="1:37" ht="20">
      <c r="A3118" s="106" t="s">
        <v>3907</v>
      </c>
      <c r="B3118" s="106" t="s">
        <v>437</v>
      </c>
      <c r="C3118" s="106" t="s">
        <v>6313</v>
      </c>
      <c r="D3118" s="168">
        <v>2021</v>
      </c>
      <c r="E3118" s="168">
        <v>4</v>
      </c>
      <c r="F3118" s="169">
        <v>0</v>
      </c>
      <c r="G3118" s="212" t="s">
        <v>6314</v>
      </c>
      <c r="H3118" s="212" t="s">
        <v>6314</v>
      </c>
      <c r="I3118" s="106" t="s">
        <v>556</v>
      </c>
      <c r="K3118" s="83" t="s">
        <v>6314</v>
      </c>
      <c r="L3118" s="83" t="s">
        <v>6314</v>
      </c>
      <c r="M3118" s="45" t="str">
        <f>IF(
ISNA(INDEX(resources!E:E,MATCH(B3118,resources!B:B,0))),"fillme",
INDEX(resources!E:E,MATCH(B3118,resources!B:B,0)))</f>
        <v>transfer_purchase</v>
      </c>
      <c r="N3118" s="45">
        <v>1</v>
      </c>
      <c r="O3118" s="83" t="str">
        <f>IFERROR(INDEX(resources!K:K,MATCH(B3118,resources!B:B,0)),"fillme")</f>
        <v>unknown</v>
      </c>
      <c r="P3118" s="89" t="str">
        <f t="shared" si="694"/>
        <v>unknown_2021_4</v>
      </c>
      <c r="Q3118" s="87">
        <f>INDEX(elcc!G:G,MATCH(P3118,elcc!D:D,0))</f>
        <v>0</v>
      </c>
      <c r="R3118" s="89">
        <f t="shared" si="695"/>
        <v>1</v>
      </c>
      <c r="S3118" s="89" t="s">
        <v>6314</v>
      </c>
      <c r="T3118" s="89" t="s">
        <v>6314</v>
      </c>
      <c r="U3118" s="90" t="str">
        <f t="shared" si="696"/>
        <v>ok</v>
      </c>
      <c r="V3118" s="63" t="str">
        <f>INDEX(resources!F:F,MATCH(B3118,resources!B:B,0))</f>
        <v>special</v>
      </c>
      <c r="W3118" s="110">
        <f t="shared" si="697"/>
        <v>0</v>
      </c>
      <c r="X3118" s="110">
        <f t="shared" si="698"/>
        <v>0</v>
      </c>
      <c r="Y3118" s="110" t="str">
        <f t="shared" si="699"/>
        <v>transfer_purchase_raonly_na_CONFIDENTIAL</v>
      </c>
      <c r="Z3118" s="110">
        <f>IF(COUNTIFS($Y$2:Y3118,Y3118)=1,1,0)</f>
        <v>0</v>
      </c>
      <c r="AA3118" s="110">
        <f>SUM($Z$2:Z3118)*Z3118</f>
        <v>0</v>
      </c>
      <c r="AB3118" s="110">
        <f>COUNTIFS(resources!B:B,B3118)</f>
        <v>1</v>
      </c>
      <c r="AC3118" s="110">
        <f t="shared" si="700"/>
        <v>1</v>
      </c>
      <c r="AD3118" s="110">
        <f t="shared" si="701"/>
        <v>1</v>
      </c>
      <c r="AE3118" s="110">
        <f t="shared" si="702"/>
        <v>0</v>
      </c>
      <c r="AF3118" s="110">
        <f t="shared" si="703"/>
        <v>1</v>
      </c>
      <c r="AG3118" s="110">
        <f t="shared" si="704"/>
        <v>0</v>
      </c>
      <c r="AH3118" s="110">
        <f t="shared" si="705"/>
        <v>0</v>
      </c>
      <c r="AI3118" s="110">
        <f t="shared" si="706"/>
        <v>1</v>
      </c>
      <c r="AJ3118" s="100">
        <f>ROW()</f>
        <v>3118</v>
      </c>
      <c r="AK3118" s="100" t="e">
        <f>INDEX('BadRows RECART'!$C$2:$C$1207,MATCH(monthly_gwh_mw!AJ3118,'BadRows RECART'!$D$2:$D$1207,0))</f>
        <v>#N/A</v>
      </c>
    </row>
    <row r="3119" spans="1:37" ht="20">
      <c r="A3119" s="106" t="s">
        <v>3907</v>
      </c>
      <c r="B3119" s="106" t="s">
        <v>437</v>
      </c>
      <c r="C3119" s="106" t="s">
        <v>6313</v>
      </c>
      <c r="D3119" s="168">
        <v>2021</v>
      </c>
      <c r="E3119" s="168">
        <v>5</v>
      </c>
      <c r="F3119" s="169">
        <v>0</v>
      </c>
      <c r="G3119" s="212" t="s">
        <v>6314</v>
      </c>
      <c r="H3119" s="212" t="s">
        <v>6314</v>
      </c>
      <c r="I3119" s="106" t="s">
        <v>556</v>
      </c>
      <c r="K3119" s="83" t="s">
        <v>6314</v>
      </c>
      <c r="L3119" s="83" t="s">
        <v>6314</v>
      </c>
      <c r="M3119" s="45" t="str">
        <f>IF(
ISNA(INDEX(resources!E:E,MATCH(B3119,resources!B:B,0))),"fillme",
INDEX(resources!E:E,MATCH(B3119,resources!B:B,0)))</f>
        <v>transfer_purchase</v>
      </c>
      <c r="N3119" s="45">
        <v>1</v>
      </c>
      <c r="O3119" s="83" t="str">
        <f>IFERROR(INDEX(resources!K:K,MATCH(B3119,resources!B:B,0)),"fillme")</f>
        <v>unknown</v>
      </c>
      <c r="P3119" s="89" t="str">
        <f t="shared" si="694"/>
        <v>unknown_2021_5</v>
      </c>
      <c r="Q3119" s="87">
        <f>INDEX(elcc!G:G,MATCH(P3119,elcc!D:D,0))</f>
        <v>0</v>
      </c>
      <c r="R3119" s="89">
        <f t="shared" si="695"/>
        <v>1</v>
      </c>
      <c r="S3119" s="89" t="s">
        <v>6314</v>
      </c>
      <c r="T3119" s="89" t="s">
        <v>6314</v>
      </c>
      <c r="U3119" s="90" t="str">
        <f t="shared" si="696"/>
        <v>ok</v>
      </c>
      <c r="V3119" s="63" t="str">
        <f>INDEX(resources!F:F,MATCH(B3119,resources!B:B,0))</f>
        <v>special</v>
      </c>
      <c r="W3119" s="110">
        <f t="shared" si="697"/>
        <v>0</v>
      </c>
      <c r="X3119" s="110">
        <f t="shared" si="698"/>
        <v>0</v>
      </c>
      <c r="Y3119" s="110" t="str">
        <f t="shared" si="699"/>
        <v>transfer_purchase_raonly_na_CONFIDENTIAL</v>
      </c>
      <c r="Z3119" s="110">
        <f>IF(COUNTIFS($Y$2:Y3119,Y3119)=1,1,0)</f>
        <v>0</v>
      </c>
      <c r="AA3119" s="110">
        <f>SUM($Z$2:Z3119)*Z3119</f>
        <v>0</v>
      </c>
      <c r="AB3119" s="110">
        <f>COUNTIFS(resources!B:B,B3119)</f>
        <v>1</v>
      </c>
      <c r="AC3119" s="110">
        <f t="shared" si="700"/>
        <v>1</v>
      </c>
      <c r="AD3119" s="110">
        <f t="shared" si="701"/>
        <v>1</v>
      </c>
      <c r="AE3119" s="110">
        <f t="shared" si="702"/>
        <v>0</v>
      </c>
      <c r="AF3119" s="110">
        <f t="shared" si="703"/>
        <v>1</v>
      </c>
      <c r="AG3119" s="110">
        <f t="shared" si="704"/>
        <v>0</v>
      </c>
      <c r="AH3119" s="110">
        <f t="shared" si="705"/>
        <v>0</v>
      </c>
      <c r="AI3119" s="110">
        <f t="shared" si="706"/>
        <v>1</v>
      </c>
      <c r="AJ3119" s="100">
        <f>ROW()</f>
        <v>3119</v>
      </c>
      <c r="AK3119" s="100" t="e">
        <f>INDEX('BadRows RECART'!$C$2:$C$1207,MATCH(monthly_gwh_mw!AJ3119,'BadRows RECART'!$D$2:$D$1207,0))</f>
        <v>#N/A</v>
      </c>
    </row>
    <row r="3120" spans="1:37" ht="20">
      <c r="A3120" s="106" t="s">
        <v>3907</v>
      </c>
      <c r="B3120" s="106" t="s">
        <v>437</v>
      </c>
      <c r="C3120" s="106" t="s">
        <v>6313</v>
      </c>
      <c r="D3120" s="168">
        <v>2021</v>
      </c>
      <c r="E3120" s="168">
        <v>5</v>
      </c>
      <c r="F3120" s="169">
        <v>0</v>
      </c>
      <c r="G3120" s="212" t="s">
        <v>6314</v>
      </c>
      <c r="H3120" s="212" t="s">
        <v>6314</v>
      </c>
      <c r="I3120" s="106" t="s">
        <v>556</v>
      </c>
      <c r="K3120" s="83" t="s">
        <v>6314</v>
      </c>
      <c r="L3120" s="83" t="s">
        <v>6314</v>
      </c>
      <c r="M3120" s="45" t="str">
        <f>IF(
ISNA(INDEX(resources!E:E,MATCH(B3120,resources!B:B,0))),"fillme",
INDEX(resources!E:E,MATCH(B3120,resources!B:B,0)))</f>
        <v>transfer_purchase</v>
      </c>
      <c r="N3120" s="45">
        <v>1</v>
      </c>
      <c r="O3120" s="83" t="str">
        <f>IFERROR(INDEX(resources!K:K,MATCH(B3120,resources!B:B,0)),"fillme")</f>
        <v>unknown</v>
      </c>
      <c r="P3120" s="89" t="str">
        <f t="shared" si="694"/>
        <v>unknown_2021_5</v>
      </c>
      <c r="Q3120" s="87">
        <f>INDEX(elcc!G:G,MATCH(P3120,elcc!D:D,0))</f>
        <v>0</v>
      </c>
      <c r="R3120" s="89">
        <f t="shared" si="695"/>
        <v>1</v>
      </c>
      <c r="S3120" s="89" t="s">
        <v>6314</v>
      </c>
      <c r="T3120" s="89" t="s">
        <v>6314</v>
      </c>
      <c r="U3120" s="90" t="str">
        <f t="shared" si="696"/>
        <v>ok</v>
      </c>
      <c r="V3120" s="63" t="str">
        <f>INDEX(resources!F:F,MATCH(B3120,resources!B:B,0))</f>
        <v>special</v>
      </c>
      <c r="W3120" s="110">
        <f t="shared" si="697"/>
        <v>0</v>
      </c>
      <c r="X3120" s="110">
        <f t="shared" si="698"/>
        <v>0</v>
      </c>
      <c r="Y3120" s="110" t="str">
        <f t="shared" si="699"/>
        <v>transfer_purchase_raonly_na_CONFIDENTIAL</v>
      </c>
      <c r="Z3120" s="110">
        <f>IF(COUNTIFS($Y$2:Y3120,Y3120)=1,1,0)</f>
        <v>0</v>
      </c>
      <c r="AA3120" s="110">
        <f>SUM($Z$2:Z3120)*Z3120</f>
        <v>0</v>
      </c>
      <c r="AB3120" s="110">
        <f>COUNTIFS(resources!B:B,B3120)</f>
        <v>1</v>
      </c>
      <c r="AC3120" s="110">
        <f t="shared" si="700"/>
        <v>1</v>
      </c>
      <c r="AD3120" s="110">
        <f t="shared" si="701"/>
        <v>1</v>
      </c>
      <c r="AE3120" s="110">
        <f t="shared" si="702"/>
        <v>0</v>
      </c>
      <c r="AF3120" s="110">
        <f t="shared" si="703"/>
        <v>1</v>
      </c>
      <c r="AG3120" s="110">
        <f t="shared" si="704"/>
        <v>0</v>
      </c>
      <c r="AH3120" s="110">
        <f t="shared" si="705"/>
        <v>0</v>
      </c>
      <c r="AI3120" s="110">
        <f t="shared" si="706"/>
        <v>1</v>
      </c>
      <c r="AJ3120" s="100">
        <f>ROW()</f>
        <v>3120</v>
      </c>
      <c r="AK3120" s="100" t="e">
        <f>INDEX('BadRows RECART'!$C$2:$C$1207,MATCH(monthly_gwh_mw!AJ3120,'BadRows RECART'!$D$2:$D$1207,0))</f>
        <v>#N/A</v>
      </c>
    </row>
    <row r="3121" spans="1:37" ht="20">
      <c r="A3121" s="106" t="s">
        <v>3907</v>
      </c>
      <c r="B3121" s="106" t="s">
        <v>437</v>
      </c>
      <c r="C3121" s="106" t="s">
        <v>6313</v>
      </c>
      <c r="D3121" s="168">
        <v>2021</v>
      </c>
      <c r="E3121" s="168">
        <v>6</v>
      </c>
      <c r="F3121" s="169">
        <v>0</v>
      </c>
      <c r="G3121" s="212" t="s">
        <v>6314</v>
      </c>
      <c r="H3121" s="212" t="s">
        <v>6314</v>
      </c>
      <c r="I3121" s="106" t="s">
        <v>556</v>
      </c>
      <c r="K3121" s="83" t="s">
        <v>6314</v>
      </c>
      <c r="L3121" s="83" t="s">
        <v>6314</v>
      </c>
      <c r="M3121" s="45" t="str">
        <f>IF(
ISNA(INDEX(resources!E:E,MATCH(B3121,resources!B:B,0))),"fillme",
INDEX(resources!E:E,MATCH(B3121,resources!B:B,0)))</f>
        <v>transfer_purchase</v>
      </c>
      <c r="N3121" s="45">
        <v>1</v>
      </c>
      <c r="O3121" s="83" t="str">
        <f>IFERROR(INDEX(resources!K:K,MATCH(B3121,resources!B:B,0)),"fillme")</f>
        <v>unknown</v>
      </c>
      <c r="P3121" s="89" t="str">
        <f t="shared" si="694"/>
        <v>unknown_2021_6</v>
      </c>
      <c r="Q3121" s="87">
        <f>INDEX(elcc!G:G,MATCH(P3121,elcc!D:D,0))</f>
        <v>0</v>
      </c>
      <c r="R3121" s="89">
        <f t="shared" si="695"/>
        <v>1</v>
      </c>
      <c r="S3121" s="89" t="s">
        <v>6314</v>
      </c>
      <c r="T3121" s="89" t="s">
        <v>6314</v>
      </c>
      <c r="U3121" s="90" t="str">
        <f t="shared" si="696"/>
        <v>ok</v>
      </c>
      <c r="V3121" s="63" t="str">
        <f>INDEX(resources!F:F,MATCH(B3121,resources!B:B,0))</f>
        <v>special</v>
      </c>
      <c r="W3121" s="110">
        <f t="shared" si="697"/>
        <v>0</v>
      </c>
      <c r="X3121" s="110">
        <f t="shared" si="698"/>
        <v>0</v>
      </c>
      <c r="Y3121" s="110" t="str">
        <f t="shared" si="699"/>
        <v>transfer_purchase_raonly_na_CONFIDENTIAL</v>
      </c>
      <c r="Z3121" s="110">
        <f>IF(COUNTIFS($Y$2:Y3121,Y3121)=1,1,0)</f>
        <v>0</v>
      </c>
      <c r="AA3121" s="110">
        <f>SUM($Z$2:Z3121)*Z3121</f>
        <v>0</v>
      </c>
      <c r="AB3121" s="110">
        <f>COUNTIFS(resources!B:B,B3121)</f>
        <v>1</v>
      </c>
      <c r="AC3121" s="110">
        <f t="shared" si="700"/>
        <v>1</v>
      </c>
      <c r="AD3121" s="110">
        <f t="shared" si="701"/>
        <v>1</v>
      </c>
      <c r="AE3121" s="110">
        <f t="shared" si="702"/>
        <v>0</v>
      </c>
      <c r="AF3121" s="110">
        <f t="shared" si="703"/>
        <v>1</v>
      </c>
      <c r="AG3121" s="110">
        <f t="shared" si="704"/>
        <v>0</v>
      </c>
      <c r="AH3121" s="110">
        <f t="shared" si="705"/>
        <v>0</v>
      </c>
      <c r="AI3121" s="110">
        <f t="shared" si="706"/>
        <v>1</v>
      </c>
      <c r="AJ3121" s="100">
        <f>ROW()</f>
        <v>3121</v>
      </c>
      <c r="AK3121" s="100" t="e">
        <f>INDEX('BadRows RECART'!$C$2:$C$1207,MATCH(monthly_gwh_mw!AJ3121,'BadRows RECART'!$D$2:$D$1207,0))</f>
        <v>#N/A</v>
      </c>
    </row>
    <row r="3122" spans="1:37" ht="20">
      <c r="A3122" s="106" t="s">
        <v>3907</v>
      </c>
      <c r="B3122" s="106" t="s">
        <v>437</v>
      </c>
      <c r="C3122" s="106" t="s">
        <v>6313</v>
      </c>
      <c r="D3122" s="168">
        <v>2021</v>
      </c>
      <c r="E3122" s="168">
        <v>6</v>
      </c>
      <c r="F3122" s="169">
        <v>0</v>
      </c>
      <c r="G3122" s="212" t="s">
        <v>6314</v>
      </c>
      <c r="H3122" s="212" t="s">
        <v>6314</v>
      </c>
      <c r="I3122" s="106" t="s">
        <v>556</v>
      </c>
      <c r="K3122" s="83" t="s">
        <v>6314</v>
      </c>
      <c r="L3122" s="83" t="s">
        <v>6314</v>
      </c>
      <c r="M3122" s="45" t="str">
        <f>IF(
ISNA(INDEX(resources!E:E,MATCH(B3122,resources!B:B,0))),"fillme",
INDEX(resources!E:E,MATCH(B3122,resources!B:B,0)))</f>
        <v>transfer_purchase</v>
      </c>
      <c r="N3122" s="45">
        <v>1</v>
      </c>
      <c r="O3122" s="83" t="str">
        <f>IFERROR(INDEX(resources!K:K,MATCH(B3122,resources!B:B,0)),"fillme")</f>
        <v>unknown</v>
      </c>
      <c r="P3122" s="89" t="str">
        <f t="shared" si="694"/>
        <v>unknown_2021_6</v>
      </c>
      <c r="Q3122" s="87">
        <f>INDEX(elcc!G:G,MATCH(P3122,elcc!D:D,0))</f>
        <v>0</v>
      </c>
      <c r="R3122" s="89">
        <f t="shared" si="695"/>
        <v>1</v>
      </c>
      <c r="S3122" s="89" t="s">
        <v>6314</v>
      </c>
      <c r="T3122" s="89" t="s">
        <v>6314</v>
      </c>
      <c r="U3122" s="90" t="str">
        <f t="shared" si="696"/>
        <v>ok</v>
      </c>
      <c r="V3122" s="63" t="str">
        <f>INDEX(resources!F:F,MATCH(B3122,resources!B:B,0))</f>
        <v>special</v>
      </c>
      <c r="W3122" s="110">
        <f t="shared" si="697"/>
        <v>0</v>
      </c>
      <c r="X3122" s="110">
        <f t="shared" si="698"/>
        <v>0</v>
      </c>
      <c r="Y3122" s="110" t="str">
        <f t="shared" si="699"/>
        <v>transfer_purchase_raonly_na_CONFIDENTIAL</v>
      </c>
      <c r="Z3122" s="110">
        <f>IF(COUNTIFS($Y$2:Y3122,Y3122)=1,1,0)</f>
        <v>0</v>
      </c>
      <c r="AA3122" s="110">
        <f>SUM($Z$2:Z3122)*Z3122</f>
        <v>0</v>
      </c>
      <c r="AB3122" s="110">
        <f>COUNTIFS(resources!B:B,B3122)</f>
        <v>1</v>
      </c>
      <c r="AC3122" s="110">
        <f t="shared" si="700"/>
        <v>1</v>
      </c>
      <c r="AD3122" s="110">
        <f t="shared" si="701"/>
        <v>1</v>
      </c>
      <c r="AE3122" s="110">
        <f t="shared" si="702"/>
        <v>0</v>
      </c>
      <c r="AF3122" s="110">
        <f t="shared" si="703"/>
        <v>1</v>
      </c>
      <c r="AG3122" s="110">
        <f t="shared" si="704"/>
        <v>0</v>
      </c>
      <c r="AH3122" s="110">
        <f t="shared" si="705"/>
        <v>0</v>
      </c>
      <c r="AI3122" s="110">
        <f t="shared" si="706"/>
        <v>1</v>
      </c>
      <c r="AJ3122" s="100">
        <f>ROW()</f>
        <v>3122</v>
      </c>
      <c r="AK3122" s="100" t="e">
        <f>INDEX('BadRows RECART'!$C$2:$C$1207,MATCH(monthly_gwh_mw!AJ3122,'BadRows RECART'!$D$2:$D$1207,0))</f>
        <v>#N/A</v>
      </c>
    </row>
    <row r="3123" spans="1:37" ht="20">
      <c r="A3123" s="106" t="s">
        <v>3907</v>
      </c>
      <c r="B3123" s="106" t="s">
        <v>437</v>
      </c>
      <c r="C3123" s="106" t="s">
        <v>6313</v>
      </c>
      <c r="D3123" s="168">
        <v>2021</v>
      </c>
      <c r="E3123" s="168">
        <v>7</v>
      </c>
      <c r="F3123" s="169">
        <v>0</v>
      </c>
      <c r="G3123" s="212" t="s">
        <v>6314</v>
      </c>
      <c r="H3123" s="212" t="s">
        <v>6314</v>
      </c>
      <c r="I3123" s="106" t="s">
        <v>556</v>
      </c>
      <c r="K3123" s="83" t="s">
        <v>6314</v>
      </c>
      <c r="L3123" s="83" t="s">
        <v>6314</v>
      </c>
      <c r="M3123" s="45" t="str">
        <f>IF(
ISNA(INDEX(resources!E:E,MATCH(B3123,resources!B:B,0))),"fillme",
INDEX(resources!E:E,MATCH(B3123,resources!B:B,0)))</f>
        <v>transfer_purchase</v>
      </c>
      <c r="N3123" s="45">
        <v>1</v>
      </c>
      <c r="O3123" s="83" t="str">
        <f>IFERROR(INDEX(resources!K:K,MATCH(B3123,resources!B:B,0)),"fillme")</f>
        <v>unknown</v>
      </c>
      <c r="P3123" s="89" t="str">
        <f t="shared" si="694"/>
        <v>unknown_2021_7</v>
      </c>
      <c r="Q3123" s="87">
        <f>INDEX(elcc!G:G,MATCH(P3123,elcc!D:D,0))</f>
        <v>0</v>
      </c>
      <c r="R3123" s="89">
        <f t="shared" si="695"/>
        <v>1</v>
      </c>
      <c r="S3123" s="89" t="s">
        <v>6314</v>
      </c>
      <c r="T3123" s="89" t="s">
        <v>6314</v>
      </c>
      <c r="U3123" s="90" t="str">
        <f t="shared" si="696"/>
        <v>ok</v>
      </c>
      <c r="V3123" s="63" t="str">
        <f>INDEX(resources!F:F,MATCH(B3123,resources!B:B,0))</f>
        <v>special</v>
      </c>
      <c r="W3123" s="110">
        <f t="shared" si="697"/>
        <v>0</v>
      </c>
      <c r="X3123" s="110">
        <f t="shared" si="698"/>
        <v>0</v>
      </c>
      <c r="Y3123" s="110" t="str">
        <f t="shared" si="699"/>
        <v>transfer_purchase_raonly_na_CONFIDENTIAL</v>
      </c>
      <c r="Z3123" s="110">
        <f>IF(COUNTIFS($Y$2:Y3123,Y3123)=1,1,0)</f>
        <v>0</v>
      </c>
      <c r="AA3123" s="110">
        <f>SUM($Z$2:Z3123)*Z3123</f>
        <v>0</v>
      </c>
      <c r="AB3123" s="110">
        <f>COUNTIFS(resources!B:B,B3123)</f>
        <v>1</v>
      </c>
      <c r="AC3123" s="110">
        <f t="shared" si="700"/>
        <v>1</v>
      </c>
      <c r="AD3123" s="110">
        <f t="shared" si="701"/>
        <v>1</v>
      </c>
      <c r="AE3123" s="110">
        <f t="shared" si="702"/>
        <v>0</v>
      </c>
      <c r="AF3123" s="110">
        <f t="shared" si="703"/>
        <v>1</v>
      </c>
      <c r="AG3123" s="110">
        <f t="shared" si="704"/>
        <v>0</v>
      </c>
      <c r="AH3123" s="110">
        <f t="shared" si="705"/>
        <v>0</v>
      </c>
      <c r="AI3123" s="110">
        <f t="shared" si="706"/>
        <v>1</v>
      </c>
      <c r="AJ3123" s="100">
        <f>ROW()</f>
        <v>3123</v>
      </c>
      <c r="AK3123" s="100" t="e">
        <f>INDEX('BadRows RECART'!$C$2:$C$1207,MATCH(monthly_gwh_mw!AJ3123,'BadRows RECART'!$D$2:$D$1207,0))</f>
        <v>#N/A</v>
      </c>
    </row>
    <row r="3124" spans="1:37" ht="20">
      <c r="A3124" s="106" t="s">
        <v>3907</v>
      </c>
      <c r="B3124" s="106" t="s">
        <v>437</v>
      </c>
      <c r="C3124" s="106" t="s">
        <v>6313</v>
      </c>
      <c r="D3124" s="168">
        <v>2021</v>
      </c>
      <c r="E3124" s="168">
        <v>7</v>
      </c>
      <c r="F3124" s="169">
        <v>0</v>
      </c>
      <c r="G3124" s="212" t="s">
        <v>6314</v>
      </c>
      <c r="H3124" s="212" t="s">
        <v>6314</v>
      </c>
      <c r="I3124" s="106" t="s">
        <v>556</v>
      </c>
      <c r="K3124" s="83" t="s">
        <v>6314</v>
      </c>
      <c r="L3124" s="83" t="s">
        <v>6314</v>
      </c>
      <c r="M3124" s="45" t="str">
        <f>IF(
ISNA(INDEX(resources!E:E,MATCH(B3124,resources!B:B,0))),"fillme",
INDEX(resources!E:E,MATCH(B3124,resources!B:B,0)))</f>
        <v>transfer_purchase</v>
      </c>
      <c r="N3124" s="45">
        <v>1</v>
      </c>
      <c r="O3124" s="83" t="str">
        <f>IFERROR(INDEX(resources!K:K,MATCH(B3124,resources!B:B,0)),"fillme")</f>
        <v>unknown</v>
      </c>
      <c r="P3124" s="89" t="str">
        <f t="shared" si="694"/>
        <v>unknown_2021_7</v>
      </c>
      <c r="Q3124" s="87">
        <f>INDEX(elcc!G:G,MATCH(P3124,elcc!D:D,0))</f>
        <v>0</v>
      </c>
      <c r="R3124" s="89">
        <f t="shared" si="695"/>
        <v>1</v>
      </c>
      <c r="S3124" s="89" t="s">
        <v>6314</v>
      </c>
      <c r="T3124" s="89" t="s">
        <v>6314</v>
      </c>
      <c r="U3124" s="90" t="str">
        <f t="shared" si="696"/>
        <v>ok</v>
      </c>
      <c r="V3124" s="63" t="str">
        <f>INDEX(resources!F:F,MATCH(B3124,resources!B:B,0))</f>
        <v>special</v>
      </c>
      <c r="W3124" s="110">
        <f t="shared" si="697"/>
        <v>0</v>
      </c>
      <c r="X3124" s="110">
        <f t="shared" si="698"/>
        <v>0</v>
      </c>
      <c r="Y3124" s="110" t="str">
        <f t="shared" si="699"/>
        <v>transfer_purchase_raonly_na_CONFIDENTIAL</v>
      </c>
      <c r="Z3124" s="110">
        <f>IF(COUNTIFS($Y$2:Y3124,Y3124)=1,1,0)</f>
        <v>0</v>
      </c>
      <c r="AA3124" s="110">
        <f>SUM($Z$2:Z3124)*Z3124</f>
        <v>0</v>
      </c>
      <c r="AB3124" s="110">
        <f>COUNTIFS(resources!B:B,B3124)</f>
        <v>1</v>
      </c>
      <c r="AC3124" s="110">
        <f t="shared" si="700"/>
        <v>1</v>
      </c>
      <c r="AD3124" s="110">
        <f t="shared" si="701"/>
        <v>1</v>
      </c>
      <c r="AE3124" s="110">
        <f t="shared" si="702"/>
        <v>0</v>
      </c>
      <c r="AF3124" s="110">
        <f t="shared" si="703"/>
        <v>1</v>
      </c>
      <c r="AG3124" s="110">
        <f t="shared" si="704"/>
        <v>0</v>
      </c>
      <c r="AH3124" s="110">
        <f t="shared" si="705"/>
        <v>0</v>
      </c>
      <c r="AI3124" s="110">
        <f t="shared" si="706"/>
        <v>1</v>
      </c>
      <c r="AJ3124" s="100">
        <f>ROW()</f>
        <v>3124</v>
      </c>
      <c r="AK3124" s="100" t="e">
        <f>INDEX('BadRows RECART'!$C$2:$C$1207,MATCH(monthly_gwh_mw!AJ3124,'BadRows RECART'!$D$2:$D$1207,0))</f>
        <v>#N/A</v>
      </c>
    </row>
    <row r="3125" spans="1:37" ht="20">
      <c r="A3125" s="106" t="s">
        <v>3907</v>
      </c>
      <c r="B3125" s="106" t="s">
        <v>437</v>
      </c>
      <c r="C3125" s="106" t="s">
        <v>6313</v>
      </c>
      <c r="D3125" s="168">
        <v>2021</v>
      </c>
      <c r="E3125" s="168">
        <v>8</v>
      </c>
      <c r="F3125" s="169">
        <v>0</v>
      </c>
      <c r="G3125" s="212" t="s">
        <v>6314</v>
      </c>
      <c r="H3125" s="212" t="s">
        <v>6314</v>
      </c>
      <c r="I3125" s="106" t="s">
        <v>556</v>
      </c>
      <c r="K3125" s="83" t="s">
        <v>6314</v>
      </c>
      <c r="L3125" s="83" t="s">
        <v>6314</v>
      </c>
      <c r="M3125" s="45" t="str">
        <f>IF(
ISNA(INDEX(resources!E:E,MATCH(B3125,resources!B:B,0))),"fillme",
INDEX(resources!E:E,MATCH(B3125,resources!B:B,0)))</f>
        <v>transfer_purchase</v>
      </c>
      <c r="N3125" s="45">
        <v>1</v>
      </c>
      <c r="O3125" s="83" t="str">
        <f>IFERROR(INDEX(resources!K:K,MATCH(B3125,resources!B:B,0)),"fillme")</f>
        <v>unknown</v>
      </c>
      <c r="P3125" s="89" t="str">
        <f t="shared" si="694"/>
        <v>unknown_2021_8</v>
      </c>
      <c r="Q3125" s="87">
        <f>INDEX(elcc!G:G,MATCH(P3125,elcc!D:D,0))</f>
        <v>0</v>
      </c>
      <c r="R3125" s="89">
        <f t="shared" si="695"/>
        <v>1</v>
      </c>
      <c r="S3125" s="89" t="s">
        <v>6314</v>
      </c>
      <c r="T3125" s="89" t="s">
        <v>6314</v>
      </c>
      <c r="U3125" s="90" t="str">
        <f t="shared" si="696"/>
        <v>ok</v>
      </c>
      <c r="V3125" s="63" t="str">
        <f>INDEX(resources!F:F,MATCH(B3125,resources!B:B,0))</f>
        <v>special</v>
      </c>
      <c r="W3125" s="110">
        <f t="shared" si="697"/>
        <v>0</v>
      </c>
      <c r="X3125" s="110">
        <f t="shared" si="698"/>
        <v>0</v>
      </c>
      <c r="Y3125" s="110" t="str">
        <f t="shared" si="699"/>
        <v>transfer_purchase_raonly_na_CONFIDENTIAL</v>
      </c>
      <c r="Z3125" s="110">
        <f>IF(COUNTIFS($Y$2:Y3125,Y3125)=1,1,0)</f>
        <v>0</v>
      </c>
      <c r="AA3125" s="110">
        <f>SUM($Z$2:Z3125)*Z3125</f>
        <v>0</v>
      </c>
      <c r="AB3125" s="110">
        <f>COUNTIFS(resources!B:B,B3125)</f>
        <v>1</v>
      </c>
      <c r="AC3125" s="110">
        <f t="shared" si="700"/>
        <v>1</v>
      </c>
      <c r="AD3125" s="110">
        <f t="shared" si="701"/>
        <v>1</v>
      </c>
      <c r="AE3125" s="110">
        <f t="shared" si="702"/>
        <v>0</v>
      </c>
      <c r="AF3125" s="110">
        <f t="shared" si="703"/>
        <v>1</v>
      </c>
      <c r="AG3125" s="110">
        <f t="shared" si="704"/>
        <v>0</v>
      </c>
      <c r="AH3125" s="110">
        <f t="shared" si="705"/>
        <v>0</v>
      </c>
      <c r="AI3125" s="110">
        <f t="shared" si="706"/>
        <v>1</v>
      </c>
      <c r="AJ3125" s="100">
        <f>ROW()</f>
        <v>3125</v>
      </c>
      <c r="AK3125" s="100" t="e">
        <f>INDEX('BadRows RECART'!$C$2:$C$1207,MATCH(monthly_gwh_mw!AJ3125,'BadRows RECART'!$D$2:$D$1207,0))</f>
        <v>#N/A</v>
      </c>
    </row>
    <row r="3126" spans="1:37" ht="20">
      <c r="A3126" s="106" t="s">
        <v>3907</v>
      </c>
      <c r="B3126" s="106" t="s">
        <v>437</v>
      </c>
      <c r="C3126" s="106" t="s">
        <v>6313</v>
      </c>
      <c r="D3126" s="168">
        <v>2021</v>
      </c>
      <c r="E3126" s="168">
        <v>8</v>
      </c>
      <c r="F3126" s="169">
        <v>0</v>
      </c>
      <c r="G3126" s="212" t="s">
        <v>6314</v>
      </c>
      <c r="H3126" s="212" t="s">
        <v>6314</v>
      </c>
      <c r="I3126" s="106" t="s">
        <v>556</v>
      </c>
      <c r="K3126" s="83" t="s">
        <v>6314</v>
      </c>
      <c r="L3126" s="83" t="s">
        <v>6314</v>
      </c>
      <c r="M3126" s="45" t="str">
        <f>IF(
ISNA(INDEX(resources!E:E,MATCH(B3126,resources!B:B,0))),"fillme",
INDEX(resources!E:E,MATCH(B3126,resources!B:B,0)))</f>
        <v>transfer_purchase</v>
      </c>
      <c r="N3126" s="45">
        <v>1</v>
      </c>
      <c r="O3126" s="83" t="str">
        <f>IFERROR(INDEX(resources!K:K,MATCH(B3126,resources!B:B,0)),"fillme")</f>
        <v>unknown</v>
      </c>
      <c r="P3126" s="89" t="str">
        <f t="shared" si="694"/>
        <v>unknown_2021_8</v>
      </c>
      <c r="Q3126" s="87">
        <f>INDEX(elcc!G:G,MATCH(P3126,elcc!D:D,0))</f>
        <v>0</v>
      </c>
      <c r="R3126" s="89">
        <f t="shared" si="695"/>
        <v>1</v>
      </c>
      <c r="S3126" s="89" t="s">
        <v>6314</v>
      </c>
      <c r="T3126" s="89" t="s">
        <v>6314</v>
      </c>
      <c r="U3126" s="90" t="str">
        <f t="shared" si="696"/>
        <v>ok</v>
      </c>
      <c r="V3126" s="63" t="str">
        <f>INDEX(resources!F:F,MATCH(B3126,resources!B:B,0))</f>
        <v>special</v>
      </c>
      <c r="W3126" s="110">
        <f t="shared" si="697"/>
        <v>0</v>
      </c>
      <c r="X3126" s="110">
        <f t="shared" si="698"/>
        <v>0</v>
      </c>
      <c r="Y3126" s="110" t="str">
        <f t="shared" si="699"/>
        <v>transfer_purchase_raonly_na_CONFIDENTIAL</v>
      </c>
      <c r="Z3126" s="110">
        <f>IF(COUNTIFS($Y$2:Y3126,Y3126)=1,1,0)</f>
        <v>0</v>
      </c>
      <c r="AA3126" s="110">
        <f>SUM($Z$2:Z3126)*Z3126</f>
        <v>0</v>
      </c>
      <c r="AB3126" s="110">
        <f>COUNTIFS(resources!B:B,B3126)</f>
        <v>1</v>
      </c>
      <c r="AC3126" s="110">
        <f t="shared" si="700"/>
        <v>1</v>
      </c>
      <c r="AD3126" s="110">
        <f t="shared" si="701"/>
        <v>1</v>
      </c>
      <c r="AE3126" s="110">
        <f t="shared" si="702"/>
        <v>0</v>
      </c>
      <c r="AF3126" s="110">
        <f t="shared" si="703"/>
        <v>1</v>
      </c>
      <c r="AG3126" s="110">
        <f t="shared" si="704"/>
        <v>0</v>
      </c>
      <c r="AH3126" s="110">
        <f t="shared" si="705"/>
        <v>0</v>
      </c>
      <c r="AI3126" s="110">
        <f t="shared" si="706"/>
        <v>1</v>
      </c>
      <c r="AJ3126" s="100">
        <f>ROW()</f>
        <v>3126</v>
      </c>
      <c r="AK3126" s="100" t="e">
        <f>INDEX('BadRows RECART'!$C$2:$C$1207,MATCH(monthly_gwh_mw!AJ3126,'BadRows RECART'!$D$2:$D$1207,0))</f>
        <v>#N/A</v>
      </c>
    </row>
    <row r="3127" spans="1:37" ht="20">
      <c r="A3127" s="106" t="s">
        <v>3907</v>
      </c>
      <c r="B3127" s="106" t="s">
        <v>437</v>
      </c>
      <c r="C3127" s="106" t="s">
        <v>6313</v>
      </c>
      <c r="D3127" s="168">
        <v>2021</v>
      </c>
      <c r="E3127" s="168">
        <v>9</v>
      </c>
      <c r="F3127" s="169">
        <v>0</v>
      </c>
      <c r="G3127" s="212" t="s">
        <v>6314</v>
      </c>
      <c r="H3127" s="212" t="s">
        <v>6314</v>
      </c>
      <c r="I3127" s="106" t="s">
        <v>556</v>
      </c>
      <c r="K3127" s="83" t="s">
        <v>6314</v>
      </c>
      <c r="L3127" s="83" t="s">
        <v>6314</v>
      </c>
      <c r="M3127" s="45" t="str">
        <f>IF(
ISNA(INDEX(resources!E:E,MATCH(B3127,resources!B:B,0))),"fillme",
INDEX(resources!E:E,MATCH(B3127,resources!B:B,0)))</f>
        <v>transfer_purchase</v>
      </c>
      <c r="N3127" s="45">
        <v>1</v>
      </c>
      <c r="O3127" s="83" t="str">
        <f>IFERROR(INDEX(resources!K:K,MATCH(B3127,resources!B:B,0)),"fillme")</f>
        <v>unknown</v>
      </c>
      <c r="P3127" s="89" t="str">
        <f t="shared" si="694"/>
        <v>unknown_2021_9</v>
      </c>
      <c r="Q3127" s="87">
        <f>INDEX(elcc!G:G,MATCH(P3127,elcc!D:D,0))</f>
        <v>0</v>
      </c>
      <c r="R3127" s="89">
        <f t="shared" si="695"/>
        <v>1</v>
      </c>
      <c r="S3127" s="89" t="s">
        <v>6314</v>
      </c>
      <c r="T3127" s="89" t="s">
        <v>6314</v>
      </c>
      <c r="U3127" s="90" t="str">
        <f t="shared" si="696"/>
        <v>ok</v>
      </c>
      <c r="V3127" s="63" t="str">
        <f>INDEX(resources!F:F,MATCH(B3127,resources!B:B,0))</f>
        <v>special</v>
      </c>
      <c r="W3127" s="110">
        <f t="shared" si="697"/>
        <v>0</v>
      </c>
      <c r="X3127" s="110">
        <f t="shared" si="698"/>
        <v>0</v>
      </c>
      <c r="Y3127" s="110" t="str">
        <f t="shared" si="699"/>
        <v>transfer_purchase_raonly_na_CONFIDENTIAL</v>
      </c>
      <c r="Z3127" s="110">
        <f>IF(COUNTIFS($Y$2:Y3127,Y3127)=1,1,0)</f>
        <v>0</v>
      </c>
      <c r="AA3127" s="110">
        <f>SUM($Z$2:Z3127)*Z3127</f>
        <v>0</v>
      </c>
      <c r="AB3127" s="110">
        <f>COUNTIFS(resources!B:B,B3127)</f>
        <v>1</v>
      </c>
      <c r="AC3127" s="110">
        <f t="shared" si="700"/>
        <v>1</v>
      </c>
      <c r="AD3127" s="110">
        <f t="shared" si="701"/>
        <v>1</v>
      </c>
      <c r="AE3127" s="110">
        <f t="shared" si="702"/>
        <v>0</v>
      </c>
      <c r="AF3127" s="110">
        <f t="shared" si="703"/>
        <v>1</v>
      </c>
      <c r="AG3127" s="110">
        <f t="shared" si="704"/>
        <v>0</v>
      </c>
      <c r="AH3127" s="110">
        <f t="shared" si="705"/>
        <v>0</v>
      </c>
      <c r="AI3127" s="110">
        <f t="shared" si="706"/>
        <v>1</v>
      </c>
      <c r="AJ3127" s="100">
        <f>ROW()</f>
        <v>3127</v>
      </c>
      <c r="AK3127" s="100" t="e">
        <f>INDEX('BadRows RECART'!$C$2:$C$1207,MATCH(monthly_gwh_mw!AJ3127,'BadRows RECART'!$D$2:$D$1207,0))</f>
        <v>#N/A</v>
      </c>
    </row>
    <row r="3128" spans="1:37" ht="20">
      <c r="A3128" s="106" t="s">
        <v>3907</v>
      </c>
      <c r="B3128" s="106" t="s">
        <v>437</v>
      </c>
      <c r="C3128" s="106" t="s">
        <v>6313</v>
      </c>
      <c r="D3128" s="168">
        <v>2021</v>
      </c>
      <c r="E3128" s="168">
        <v>9</v>
      </c>
      <c r="F3128" s="169">
        <v>0</v>
      </c>
      <c r="G3128" s="212" t="s">
        <v>6314</v>
      </c>
      <c r="H3128" s="212" t="s">
        <v>6314</v>
      </c>
      <c r="I3128" s="106" t="s">
        <v>556</v>
      </c>
      <c r="K3128" s="83" t="s">
        <v>6314</v>
      </c>
      <c r="L3128" s="83" t="s">
        <v>6314</v>
      </c>
      <c r="M3128" s="45" t="str">
        <f>IF(
ISNA(INDEX(resources!E:E,MATCH(B3128,resources!B:B,0))),"fillme",
INDEX(resources!E:E,MATCH(B3128,resources!B:B,0)))</f>
        <v>transfer_purchase</v>
      </c>
      <c r="N3128" s="45">
        <v>1</v>
      </c>
      <c r="O3128" s="83" t="str">
        <f>IFERROR(INDEX(resources!K:K,MATCH(B3128,resources!B:B,0)),"fillme")</f>
        <v>unknown</v>
      </c>
      <c r="P3128" s="89" t="str">
        <f t="shared" si="694"/>
        <v>unknown_2021_9</v>
      </c>
      <c r="Q3128" s="87">
        <f>INDEX(elcc!G:G,MATCH(P3128,elcc!D:D,0))</f>
        <v>0</v>
      </c>
      <c r="R3128" s="89">
        <f t="shared" si="695"/>
        <v>1</v>
      </c>
      <c r="S3128" s="89" t="s">
        <v>6314</v>
      </c>
      <c r="T3128" s="89" t="s">
        <v>6314</v>
      </c>
      <c r="U3128" s="90" t="str">
        <f t="shared" si="696"/>
        <v>ok</v>
      </c>
      <c r="V3128" s="63" t="str">
        <f>INDEX(resources!F:F,MATCH(B3128,resources!B:B,0))</f>
        <v>special</v>
      </c>
      <c r="W3128" s="110">
        <f t="shared" si="697"/>
        <v>0</v>
      </c>
      <c r="X3128" s="110">
        <f t="shared" si="698"/>
        <v>0</v>
      </c>
      <c r="Y3128" s="110" t="str">
        <f t="shared" si="699"/>
        <v>transfer_purchase_raonly_na_CONFIDENTIAL</v>
      </c>
      <c r="Z3128" s="110">
        <f>IF(COUNTIFS($Y$2:Y3128,Y3128)=1,1,0)</f>
        <v>0</v>
      </c>
      <c r="AA3128" s="110">
        <f>SUM($Z$2:Z3128)*Z3128</f>
        <v>0</v>
      </c>
      <c r="AB3128" s="110">
        <f>COUNTIFS(resources!B:B,B3128)</f>
        <v>1</v>
      </c>
      <c r="AC3128" s="110">
        <f t="shared" si="700"/>
        <v>1</v>
      </c>
      <c r="AD3128" s="110">
        <f t="shared" si="701"/>
        <v>1</v>
      </c>
      <c r="AE3128" s="110">
        <f t="shared" si="702"/>
        <v>0</v>
      </c>
      <c r="AF3128" s="110">
        <f t="shared" si="703"/>
        <v>1</v>
      </c>
      <c r="AG3128" s="110">
        <f t="shared" si="704"/>
        <v>0</v>
      </c>
      <c r="AH3128" s="110">
        <f t="shared" si="705"/>
        <v>0</v>
      </c>
      <c r="AI3128" s="110">
        <f t="shared" si="706"/>
        <v>1</v>
      </c>
      <c r="AJ3128" s="100">
        <f>ROW()</f>
        <v>3128</v>
      </c>
      <c r="AK3128" s="100" t="e">
        <f>INDEX('BadRows RECART'!$C$2:$C$1207,MATCH(monthly_gwh_mw!AJ3128,'BadRows RECART'!$D$2:$D$1207,0))</f>
        <v>#N/A</v>
      </c>
    </row>
    <row r="3129" spans="1:37" ht="20">
      <c r="A3129" s="106" t="s">
        <v>3907</v>
      </c>
      <c r="B3129" s="106" t="s">
        <v>437</v>
      </c>
      <c r="C3129" s="106" t="s">
        <v>6313</v>
      </c>
      <c r="D3129" s="168">
        <v>2021</v>
      </c>
      <c r="E3129" s="168">
        <v>10</v>
      </c>
      <c r="F3129" s="169">
        <v>0</v>
      </c>
      <c r="G3129" s="212" t="s">
        <v>6314</v>
      </c>
      <c r="H3129" s="212" t="s">
        <v>6314</v>
      </c>
      <c r="I3129" s="106" t="s">
        <v>556</v>
      </c>
      <c r="K3129" s="83" t="s">
        <v>6314</v>
      </c>
      <c r="L3129" s="83" t="s">
        <v>6314</v>
      </c>
      <c r="M3129" s="45" t="str">
        <f>IF(
ISNA(INDEX(resources!E:E,MATCH(B3129,resources!B:B,0))),"fillme",
INDEX(resources!E:E,MATCH(B3129,resources!B:B,0)))</f>
        <v>transfer_purchase</v>
      </c>
      <c r="N3129" s="45">
        <v>1</v>
      </c>
      <c r="O3129" s="83" t="str">
        <f>IFERROR(INDEX(resources!K:K,MATCH(B3129,resources!B:B,0)),"fillme")</f>
        <v>unknown</v>
      </c>
      <c r="P3129" s="89" t="str">
        <f t="shared" si="694"/>
        <v>unknown_2021_10</v>
      </c>
      <c r="Q3129" s="87">
        <f>INDEX(elcc!G:G,MATCH(P3129,elcc!D:D,0))</f>
        <v>0</v>
      </c>
      <c r="R3129" s="89">
        <f t="shared" si="695"/>
        <v>1</v>
      </c>
      <c r="S3129" s="89" t="s">
        <v>6314</v>
      </c>
      <c r="T3129" s="89" t="s">
        <v>6314</v>
      </c>
      <c r="U3129" s="90" t="str">
        <f t="shared" si="696"/>
        <v>ok</v>
      </c>
      <c r="V3129" s="63" t="str">
        <f>INDEX(resources!F:F,MATCH(B3129,resources!B:B,0))</f>
        <v>special</v>
      </c>
      <c r="W3129" s="110">
        <f t="shared" si="697"/>
        <v>0</v>
      </c>
      <c r="X3129" s="110">
        <f t="shared" si="698"/>
        <v>0</v>
      </c>
      <c r="Y3129" s="110" t="str">
        <f t="shared" si="699"/>
        <v>transfer_purchase_raonly_na_CONFIDENTIAL</v>
      </c>
      <c r="Z3129" s="110">
        <f>IF(COUNTIFS($Y$2:Y3129,Y3129)=1,1,0)</f>
        <v>0</v>
      </c>
      <c r="AA3129" s="110">
        <f>SUM($Z$2:Z3129)*Z3129</f>
        <v>0</v>
      </c>
      <c r="AB3129" s="110">
        <f>COUNTIFS(resources!B:B,B3129)</f>
        <v>1</v>
      </c>
      <c r="AC3129" s="110">
        <f t="shared" si="700"/>
        <v>1</v>
      </c>
      <c r="AD3129" s="110">
        <f t="shared" si="701"/>
        <v>1</v>
      </c>
      <c r="AE3129" s="110">
        <f t="shared" si="702"/>
        <v>0</v>
      </c>
      <c r="AF3129" s="110">
        <f t="shared" si="703"/>
        <v>1</v>
      </c>
      <c r="AG3129" s="110">
        <f t="shared" si="704"/>
        <v>0</v>
      </c>
      <c r="AH3129" s="110">
        <f t="shared" si="705"/>
        <v>0</v>
      </c>
      <c r="AI3129" s="110">
        <f t="shared" si="706"/>
        <v>1</v>
      </c>
      <c r="AJ3129" s="100">
        <f>ROW()</f>
        <v>3129</v>
      </c>
      <c r="AK3129" s="100" t="e">
        <f>INDEX('BadRows RECART'!$C$2:$C$1207,MATCH(monthly_gwh_mw!AJ3129,'BadRows RECART'!$D$2:$D$1207,0))</f>
        <v>#N/A</v>
      </c>
    </row>
    <row r="3130" spans="1:37" ht="20">
      <c r="A3130" s="106" t="s">
        <v>3907</v>
      </c>
      <c r="B3130" s="106" t="s">
        <v>437</v>
      </c>
      <c r="C3130" s="106" t="s">
        <v>6313</v>
      </c>
      <c r="D3130" s="168">
        <v>2021</v>
      </c>
      <c r="E3130" s="168">
        <v>10</v>
      </c>
      <c r="F3130" s="169">
        <v>0</v>
      </c>
      <c r="G3130" s="212" t="s">
        <v>6314</v>
      </c>
      <c r="H3130" s="212" t="s">
        <v>6314</v>
      </c>
      <c r="I3130" s="106" t="s">
        <v>556</v>
      </c>
      <c r="K3130" s="83" t="s">
        <v>6314</v>
      </c>
      <c r="L3130" s="83" t="s">
        <v>6314</v>
      </c>
      <c r="M3130" s="45" t="str">
        <f>IF(
ISNA(INDEX(resources!E:E,MATCH(B3130,resources!B:B,0))),"fillme",
INDEX(resources!E:E,MATCH(B3130,resources!B:B,0)))</f>
        <v>transfer_purchase</v>
      </c>
      <c r="N3130" s="45">
        <v>1</v>
      </c>
      <c r="O3130" s="83" t="str">
        <f>IFERROR(INDEX(resources!K:K,MATCH(B3130,resources!B:B,0)),"fillme")</f>
        <v>unknown</v>
      </c>
      <c r="P3130" s="89" t="str">
        <f t="shared" si="694"/>
        <v>unknown_2021_10</v>
      </c>
      <c r="Q3130" s="87">
        <f>INDEX(elcc!G:G,MATCH(P3130,elcc!D:D,0))</f>
        <v>0</v>
      </c>
      <c r="R3130" s="89">
        <f t="shared" si="695"/>
        <v>1</v>
      </c>
      <c r="S3130" s="89" t="s">
        <v>6314</v>
      </c>
      <c r="T3130" s="89" t="s">
        <v>6314</v>
      </c>
      <c r="U3130" s="90" t="str">
        <f t="shared" si="696"/>
        <v>ok</v>
      </c>
      <c r="V3130" s="63" t="str">
        <f>INDEX(resources!F:F,MATCH(B3130,resources!B:B,0))</f>
        <v>special</v>
      </c>
      <c r="W3130" s="110">
        <f t="shared" si="697"/>
        <v>0</v>
      </c>
      <c r="X3130" s="110">
        <f t="shared" si="698"/>
        <v>0</v>
      </c>
      <c r="Y3130" s="110" t="str">
        <f t="shared" si="699"/>
        <v>transfer_purchase_raonly_na_CONFIDENTIAL</v>
      </c>
      <c r="Z3130" s="110">
        <f>IF(COUNTIFS($Y$2:Y3130,Y3130)=1,1,0)</f>
        <v>0</v>
      </c>
      <c r="AA3130" s="110">
        <f>SUM($Z$2:Z3130)*Z3130</f>
        <v>0</v>
      </c>
      <c r="AB3130" s="110">
        <f>COUNTIFS(resources!B:B,B3130)</f>
        <v>1</v>
      </c>
      <c r="AC3130" s="110">
        <f t="shared" si="700"/>
        <v>1</v>
      </c>
      <c r="AD3130" s="110">
        <f t="shared" si="701"/>
        <v>1</v>
      </c>
      <c r="AE3130" s="110">
        <f t="shared" si="702"/>
        <v>0</v>
      </c>
      <c r="AF3130" s="110">
        <f t="shared" si="703"/>
        <v>1</v>
      </c>
      <c r="AG3130" s="110">
        <f t="shared" si="704"/>
        <v>0</v>
      </c>
      <c r="AH3130" s="110">
        <f t="shared" si="705"/>
        <v>0</v>
      </c>
      <c r="AI3130" s="110">
        <f t="shared" si="706"/>
        <v>1</v>
      </c>
      <c r="AJ3130" s="100">
        <f>ROW()</f>
        <v>3130</v>
      </c>
      <c r="AK3130" s="100" t="e">
        <f>INDEX('BadRows RECART'!$C$2:$C$1207,MATCH(monthly_gwh_mw!AJ3130,'BadRows RECART'!$D$2:$D$1207,0))</f>
        <v>#N/A</v>
      </c>
    </row>
    <row r="3131" spans="1:37" ht="20">
      <c r="A3131" s="106" t="s">
        <v>3907</v>
      </c>
      <c r="B3131" s="106" t="s">
        <v>437</v>
      </c>
      <c r="C3131" s="106" t="s">
        <v>6313</v>
      </c>
      <c r="D3131" s="168">
        <v>2021</v>
      </c>
      <c r="E3131" s="168">
        <v>11</v>
      </c>
      <c r="F3131" s="169">
        <v>0</v>
      </c>
      <c r="G3131" s="212" t="s">
        <v>6314</v>
      </c>
      <c r="H3131" s="212" t="s">
        <v>6314</v>
      </c>
      <c r="I3131" s="106" t="s">
        <v>556</v>
      </c>
      <c r="K3131" s="83" t="s">
        <v>6314</v>
      </c>
      <c r="L3131" s="83" t="s">
        <v>6314</v>
      </c>
      <c r="M3131" s="45" t="str">
        <f>IF(
ISNA(INDEX(resources!E:E,MATCH(B3131,resources!B:B,0))),"fillme",
INDEX(resources!E:E,MATCH(B3131,resources!B:B,0)))</f>
        <v>transfer_purchase</v>
      </c>
      <c r="N3131" s="45">
        <v>1</v>
      </c>
      <c r="O3131" s="83" t="str">
        <f>IFERROR(INDEX(resources!K:K,MATCH(B3131,resources!B:B,0)),"fillme")</f>
        <v>unknown</v>
      </c>
      <c r="P3131" s="89" t="str">
        <f t="shared" si="694"/>
        <v>unknown_2021_11</v>
      </c>
      <c r="Q3131" s="87">
        <f>INDEX(elcc!G:G,MATCH(P3131,elcc!D:D,0))</f>
        <v>0</v>
      </c>
      <c r="R3131" s="89">
        <f t="shared" si="695"/>
        <v>1</v>
      </c>
      <c r="S3131" s="89" t="s">
        <v>6314</v>
      </c>
      <c r="T3131" s="89" t="s">
        <v>6314</v>
      </c>
      <c r="U3131" s="90" t="str">
        <f t="shared" si="696"/>
        <v>ok</v>
      </c>
      <c r="V3131" s="63" t="str">
        <f>INDEX(resources!F:F,MATCH(B3131,resources!B:B,0))</f>
        <v>special</v>
      </c>
      <c r="W3131" s="110">
        <f t="shared" si="697"/>
        <v>0</v>
      </c>
      <c r="X3131" s="110">
        <f t="shared" si="698"/>
        <v>0</v>
      </c>
      <c r="Y3131" s="110" t="str">
        <f t="shared" si="699"/>
        <v>transfer_purchase_raonly_na_CONFIDENTIAL</v>
      </c>
      <c r="Z3131" s="110">
        <f>IF(COUNTIFS($Y$2:Y3131,Y3131)=1,1,0)</f>
        <v>0</v>
      </c>
      <c r="AA3131" s="110">
        <f>SUM($Z$2:Z3131)*Z3131</f>
        <v>0</v>
      </c>
      <c r="AB3131" s="110">
        <f>COUNTIFS(resources!B:B,B3131)</f>
        <v>1</v>
      </c>
      <c r="AC3131" s="110">
        <f t="shared" si="700"/>
        <v>1</v>
      </c>
      <c r="AD3131" s="110">
        <f t="shared" si="701"/>
        <v>1</v>
      </c>
      <c r="AE3131" s="110">
        <f t="shared" si="702"/>
        <v>0</v>
      </c>
      <c r="AF3131" s="110">
        <f t="shared" si="703"/>
        <v>1</v>
      </c>
      <c r="AG3131" s="110">
        <f t="shared" si="704"/>
        <v>0</v>
      </c>
      <c r="AH3131" s="110">
        <f t="shared" si="705"/>
        <v>0</v>
      </c>
      <c r="AI3131" s="110">
        <f t="shared" si="706"/>
        <v>1</v>
      </c>
      <c r="AJ3131" s="100">
        <f>ROW()</f>
        <v>3131</v>
      </c>
      <c r="AK3131" s="100" t="e">
        <f>INDEX('BadRows RECART'!$C$2:$C$1207,MATCH(monthly_gwh_mw!AJ3131,'BadRows RECART'!$D$2:$D$1207,0))</f>
        <v>#N/A</v>
      </c>
    </row>
    <row r="3132" spans="1:37" ht="20">
      <c r="A3132" s="106" t="s">
        <v>3907</v>
      </c>
      <c r="B3132" s="106" t="s">
        <v>437</v>
      </c>
      <c r="C3132" s="106" t="s">
        <v>6313</v>
      </c>
      <c r="D3132" s="168">
        <v>2021</v>
      </c>
      <c r="E3132" s="168">
        <v>11</v>
      </c>
      <c r="F3132" s="169">
        <v>0</v>
      </c>
      <c r="G3132" s="212" t="s">
        <v>6314</v>
      </c>
      <c r="H3132" s="212" t="s">
        <v>6314</v>
      </c>
      <c r="I3132" s="106" t="s">
        <v>556</v>
      </c>
      <c r="K3132" s="83" t="s">
        <v>6314</v>
      </c>
      <c r="L3132" s="83" t="s">
        <v>6314</v>
      </c>
      <c r="M3132" s="45" t="str">
        <f>IF(
ISNA(INDEX(resources!E:E,MATCH(B3132,resources!B:B,0))),"fillme",
INDEX(resources!E:E,MATCH(B3132,resources!B:B,0)))</f>
        <v>transfer_purchase</v>
      </c>
      <c r="N3132" s="45">
        <v>1</v>
      </c>
      <c r="O3132" s="83" t="str">
        <f>IFERROR(INDEX(resources!K:K,MATCH(B3132,resources!B:B,0)),"fillme")</f>
        <v>unknown</v>
      </c>
      <c r="P3132" s="89" t="str">
        <f t="shared" si="694"/>
        <v>unknown_2021_11</v>
      </c>
      <c r="Q3132" s="87">
        <f>INDEX(elcc!G:G,MATCH(P3132,elcc!D:D,0))</f>
        <v>0</v>
      </c>
      <c r="R3132" s="89">
        <f t="shared" si="695"/>
        <v>1</v>
      </c>
      <c r="S3132" s="89" t="s">
        <v>6314</v>
      </c>
      <c r="T3132" s="89" t="s">
        <v>6314</v>
      </c>
      <c r="U3132" s="90" t="str">
        <f t="shared" si="696"/>
        <v>ok</v>
      </c>
      <c r="V3132" s="63" t="str">
        <f>INDEX(resources!F:F,MATCH(B3132,resources!B:B,0))</f>
        <v>special</v>
      </c>
      <c r="W3132" s="110">
        <f t="shared" si="697"/>
        <v>0</v>
      </c>
      <c r="X3132" s="110">
        <f t="shared" si="698"/>
        <v>0</v>
      </c>
      <c r="Y3132" s="110" t="str">
        <f t="shared" si="699"/>
        <v>transfer_purchase_raonly_na_CONFIDENTIAL</v>
      </c>
      <c r="Z3132" s="110">
        <f>IF(COUNTIFS($Y$2:Y3132,Y3132)=1,1,0)</f>
        <v>0</v>
      </c>
      <c r="AA3132" s="110">
        <f>SUM($Z$2:Z3132)*Z3132</f>
        <v>0</v>
      </c>
      <c r="AB3132" s="110">
        <f>COUNTIFS(resources!B:B,B3132)</f>
        <v>1</v>
      </c>
      <c r="AC3132" s="110">
        <f t="shared" si="700"/>
        <v>1</v>
      </c>
      <c r="AD3132" s="110">
        <f t="shared" si="701"/>
        <v>1</v>
      </c>
      <c r="AE3132" s="110">
        <f t="shared" si="702"/>
        <v>0</v>
      </c>
      <c r="AF3132" s="110">
        <f t="shared" si="703"/>
        <v>1</v>
      </c>
      <c r="AG3132" s="110">
        <f t="shared" si="704"/>
        <v>0</v>
      </c>
      <c r="AH3132" s="110">
        <f t="shared" si="705"/>
        <v>0</v>
      </c>
      <c r="AI3132" s="110">
        <f t="shared" si="706"/>
        <v>1</v>
      </c>
      <c r="AJ3132" s="100">
        <f>ROW()</f>
        <v>3132</v>
      </c>
      <c r="AK3132" s="100" t="e">
        <f>INDEX('BadRows RECART'!$C$2:$C$1207,MATCH(monthly_gwh_mw!AJ3132,'BadRows RECART'!$D$2:$D$1207,0))</f>
        <v>#N/A</v>
      </c>
    </row>
    <row r="3133" spans="1:37" ht="20">
      <c r="A3133" s="106" t="s">
        <v>3907</v>
      </c>
      <c r="B3133" s="106" t="s">
        <v>437</v>
      </c>
      <c r="C3133" s="106" t="s">
        <v>6313</v>
      </c>
      <c r="D3133" s="168">
        <v>2021</v>
      </c>
      <c r="E3133" s="168">
        <v>12</v>
      </c>
      <c r="F3133" s="169">
        <v>0</v>
      </c>
      <c r="G3133" s="212" t="s">
        <v>6314</v>
      </c>
      <c r="H3133" s="212" t="s">
        <v>6314</v>
      </c>
      <c r="I3133" s="106" t="s">
        <v>556</v>
      </c>
      <c r="K3133" s="83" t="s">
        <v>6314</v>
      </c>
      <c r="L3133" s="83" t="s">
        <v>6314</v>
      </c>
      <c r="M3133" s="45" t="str">
        <f>IF(
ISNA(INDEX(resources!E:E,MATCH(B3133,resources!B:B,0))),"fillme",
INDEX(resources!E:E,MATCH(B3133,resources!B:B,0)))</f>
        <v>transfer_purchase</v>
      </c>
      <c r="N3133" s="45">
        <v>1</v>
      </c>
      <c r="O3133" s="83" t="str">
        <f>IFERROR(INDEX(resources!K:K,MATCH(B3133,resources!B:B,0)),"fillme")</f>
        <v>unknown</v>
      </c>
      <c r="P3133" s="89" t="str">
        <f t="shared" si="694"/>
        <v>unknown_2021_12</v>
      </c>
      <c r="Q3133" s="87">
        <f>INDEX(elcc!G:G,MATCH(P3133,elcc!D:D,0))</f>
        <v>0</v>
      </c>
      <c r="R3133" s="89">
        <f t="shared" si="695"/>
        <v>1</v>
      </c>
      <c r="S3133" s="89" t="s">
        <v>6314</v>
      </c>
      <c r="T3133" s="89" t="s">
        <v>6314</v>
      </c>
      <c r="U3133" s="90" t="str">
        <f t="shared" si="696"/>
        <v>ok</v>
      </c>
      <c r="V3133" s="63" t="str">
        <f>INDEX(resources!F:F,MATCH(B3133,resources!B:B,0))</f>
        <v>special</v>
      </c>
      <c r="W3133" s="110">
        <f t="shared" si="697"/>
        <v>0</v>
      </c>
      <c r="X3133" s="110">
        <f t="shared" si="698"/>
        <v>0</v>
      </c>
      <c r="Y3133" s="110" t="str">
        <f t="shared" si="699"/>
        <v>transfer_purchase_raonly_na_CONFIDENTIAL</v>
      </c>
      <c r="Z3133" s="110">
        <f>IF(COUNTIFS($Y$2:Y3133,Y3133)=1,1,0)</f>
        <v>0</v>
      </c>
      <c r="AA3133" s="110">
        <f>SUM($Z$2:Z3133)*Z3133</f>
        <v>0</v>
      </c>
      <c r="AB3133" s="110">
        <f>COUNTIFS(resources!B:B,B3133)</f>
        <v>1</v>
      </c>
      <c r="AC3133" s="110">
        <f t="shared" si="700"/>
        <v>1</v>
      </c>
      <c r="AD3133" s="110">
        <f t="shared" si="701"/>
        <v>1</v>
      </c>
      <c r="AE3133" s="110">
        <f t="shared" si="702"/>
        <v>0</v>
      </c>
      <c r="AF3133" s="110">
        <f t="shared" si="703"/>
        <v>1</v>
      </c>
      <c r="AG3133" s="110">
        <f t="shared" si="704"/>
        <v>0</v>
      </c>
      <c r="AH3133" s="110">
        <f t="shared" si="705"/>
        <v>0</v>
      </c>
      <c r="AI3133" s="110">
        <f t="shared" si="706"/>
        <v>1</v>
      </c>
      <c r="AJ3133" s="100">
        <f>ROW()</f>
        <v>3133</v>
      </c>
      <c r="AK3133" s="100" t="e">
        <f>INDEX('BadRows RECART'!$C$2:$C$1207,MATCH(monthly_gwh_mw!AJ3133,'BadRows RECART'!$D$2:$D$1207,0))</f>
        <v>#N/A</v>
      </c>
    </row>
    <row r="3134" spans="1:37" ht="20">
      <c r="A3134" s="106" t="s">
        <v>3907</v>
      </c>
      <c r="B3134" s="106" t="s">
        <v>437</v>
      </c>
      <c r="C3134" s="106" t="s">
        <v>6313</v>
      </c>
      <c r="D3134" s="168">
        <v>2021</v>
      </c>
      <c r="E3134" s="168">
        <v>12</v>
      </c>
      <c r="F3134" s="169">
        <v>0</v>
      </c>
      <c r="G3134" s="212" t="s">
        <v>6314</v>
      </c>
      <c r="H3134" s="212" t="s">
        <v>6314</v>
      </c>
      <c r="I3134" s="106" t="s">
        <v>556</v>
      </c>
      <c r="K3134" s="83" t="s">
        <v>6314</v>
      </c>
      <c r="L3134" s="83" t="s">
        <v>6314</v>
      </c>
      <c r="M3134" s="45" t="str">
        <f>IF(
ISNA(INDEX(resources!E:E,MATCH(B3134,resources!B:B,0))),"fillme",
INDEX(resources!E:E,MATCH(B3134,resources!B:B,0)))</f>
        <v>transfer_purchase</v>
      </c>
      <c r="N3134" s="45">
        <v>1</v>
      </c>
      <c r="O3134" s="83" t="str">
        <f>IFERROR(INDEX(resources!K:K,MATCH(B3134,resources!B:B,0)),"fillme")</f>
        <v>unknown</v>
      </c>
      <c r="P3134" s="89" t="str">
        <f t="shared" si="694"/>
        <v>unknown_2021_12</v>
      </c>
      <c r="Q3134" s="87">
        <f>INDEX(elcc!G:G,MATCH(P3134,elcc!D:D,0))</f>
        <v>0</v>
      </c>
      <c r="R3134" s="89">
        <f t="shared" si="695"/>
        <v>1</v>
      </c>
      <c r="S3134" s="89" t="s">
        <v>6314</v>
      </c>
      <c r="T3134" s="89" t="s">
        <v>6314</v>
      </c>
      <c r="U3134" s="90" t="str">
        <f t="shared" si="696"/>
        <v>ok</v>
      </c>
      <c r="V3134" s="63" t="str">
        <f>INDEX(resources!F:F,MATCH(B3134,resources!B:B,0))</f>
        <v>special</v>
      </c>
      <c r="W3134" s="110">
        <f t="shared" si="697"/>
        <v>0</v>
      </c>
      <c r="X3134" s="110">
        <f t="shared" si="698"/>
        <v>0</v>
      </c>
      <c r="Y3134" s="110" t="str">
        <f t="shared" si="699"/>
        <v>transfer_purchase_raonly_na_CONFIDENTIAL</v>
      </c>
      <c r="Z3134" s="110">
        <f>IF(COUNTIFS($Y$2:Y3134,Y3134)=1,1,0)</f>
        <v>0</v>
      </c>
      <c r="AA3134" s="110">
        <f>SUM($Z$2:Z3134)*Z3134</f>
        <v>0</v>
      </c>
      <c r="AB3134" s="110">
        <f>COUNTIFS(resources!B:B,B3134)</f>
        <v>1</v>
      </c>
      <c r="AC3134" s="110">
        <f t="shared" si="700"/>
        <v>1</v>
      </c>
      <c r="AD3134" s="110">
        <f t="shared" si="701"/>
        <v>1</v>
      </c>
      <c r="AE3134" s="110">
        <f t="shared" si="702"/>
        <v>0</v>
      </c>
      <c r="AF3134" s="110">
        <f t="shared" si="703"/>
        <v>1</v>
      </c>
      <c r="AG3134" s="110">
        <f t="shared" si="704"/>
        <v>0</v>
      </c>
      <c r="AH3134" s="110">
        <f t="shared" si="705"/>
        <v>0</v>
      </c>
      <c r="AI3134" s="110">
        <f t="shared" si="706"/>
        <v>1</v>
      </c>
      <c r="AJ3134" s="100">
        <f>ROW()</f>
        <v>3134</v>
      </c>
      <c r="AK3134" s="100" t="e">
        <f>INDEX('BadRows RECART'!$C$2:$C$1207,MATCH(monthly_gwh_mw!AJ3134,'BadRows RECART'!$D$2:$D$1207,0))</f>
        <v>#N/A</v>
      </c>
    </row>
    <row r="3135" spans="1:37" ht="20">
      <c r="A3135" s="106" t="s">
        <v>3907</v>
      </c>
      <c r="B3135" s="106" t="s">
        <v>1960</v>
      </c>
      <c r="C3135" s="106" t="s">
        <v>6313</v>
      </c>
      <c r="D3135" s="168">
        <v>2021</v>
      </c>
      <c r="E3135" s="168">
        <v>1</v>
      </c>
      <c r="F3135" s="169">
        <v>0</v>
      </c>
      <c r="G3135" s="212" t="s">
        <v>6314</v>
      </c>
      <c r="H3135" s="212" t="s">
        <v>6314</v>
      </c>
      <c r="I3135" s="106" t="s">
        <v>556</v>
      </c>
      <c r="K3135" s="83" t="s">
        <v>6314</v>
      </c>
      <c r="L3135" s="83" t="s">
        <v>6314</v>
      </c>
      <c r="M3135" s="45" t="str">
        <f>IF(
ISNA(INDEX(resources!E:E,MATCH(B3135,resources!B:B,0))),"fillme",
INDEX(resources!E:E,MATCH(B3135,resources!B:B,0)))</f>
        <v>CAISO_Peaker2</v>
      </c>
      <c r="N3135" s="45">
        <v>1</v>
      </c>
      <c r="O3135" s="83" t="str">
        <f>IFERROR(INDEX(resources!K:K,MATCH(B3135,resources!B:B,0)),"fillme")</f>
        <v>thermal</v>
      </c>
      <c r="P3135" s="89" t="str">
        <f t="shared" si="694"/>
        <v>thermal_2021_1</v>
      </c>
      <c r="Q3135" s="87">
        <f>INDEX(elcc!G:G,MATCH(P3135,elcc!D:D,0))</f>
        <v>1</v>
      </c>
      <c r="R3135" s="89">
        <f t="shared" si="695"/>
        <v>1</v>
      </c>
      <c r="S3135" s="89" t="s">
        <v>6314</v>
      </c>
      <c r="T3135" s="89" t="s">
        <v>6314</v>
      </c>
      <c r="U3135" s="90" t="str">
        <f t="shared" si="696"/>
        <v>ok</v>
      </c>
      <c r="V3135" s="63" t="str">
        <f>INDEX(resources!F:F,MATCH(B3135,resources!B:B,0))</f>
        <v>physical</v>
      </c>
      <c r="W3135" s="110">
        <f t="shared" si="697"/>
        <v>0</v>
      </c>
      <c r="X3135" s="110">
        <f t="shared" si="698"/>
        <v>0</v>
      </c>
      <c r="Y3135" s="110" t="str">
        <f t="shared" si="699"/>
        <v>PNOCHE_1_PL1X2_raonly_na_CONFIDENTIAL</v>
      </c>
      <c r="Z3135" s="110">
        <f>IF(COUNTIFS($Y$2:Y3135,Y3135)=1,1,0)</f>
        <v>0</v>
      </c>
      <c r="AA3135" s="110">
        <f>SUM($Z$2:Z3135)*Z3135</f>
        <v>0</v>
      </c>
      <c r="AB3135" s="110">
        <f>COUNTIFS(resources!B:B,B3135)</f>
        <v>1</v>
      </c>
      <c r="AC3135" s="110">
        <f t="shared" si="700"/>
        <v>1</v>
      </c>
      <c r="AD3135" s="110">
        <f t="shared" si="701"/>
        <v>1</v>
      </c>
      <c r="AE3135" s="110">
        <f t="shared" si="702"/>
        <v>0</v>
      </c>
      <c r="AF3135" s="110">
        <f t="shared" si="703"/>
        <v>1</v>
      </c>
      <c r="AG3135" s="110">
        <f t="shared" si="704"/>
        <v>0</v>
      </c>
      <c r="AH3135" s="110">
        <f t="shared" si="705"/>
        <v>0</v>
      </c>
      <c r="AI3135" s="110">
        <f t="shared" si="706"/>
        <v>1</v>
      </c>
      <c r="AJ3135" s="100">
        <f>ROW()</f>
        <v>3135</v>
      </c>
      <c r="AK3135" s="100" t="e">
        <f>INDEX('BadRows RECART'!$C$2:$C$1207,MATCH(monthly_gwh_mw!AJ3135,'BadRows RECART'!$D$2:$D$1207,0))</f>
        <v>#N/A</v>
      </c>
    </row>
    <row r="3136" spans="1:37" ht="20">
      <c r="A3136" s="106" t="s">
        <v>3907</v>
      </c>
      <c r="B3136" s="106" t="s">
        <v>1960</v>
      </c>
      <c r="C3136" s="106" t="s">
        <v>6313</v>
      </c>
      <c r="D3136" s="168">
        <v>2021</v>
      </c>
      <c r="E3136" s="168">
        <v>2</v>
      </c>
      <c r="F3136" s="169">
        <v>0</v>
      </c>
      <c r="G3136" s="212" t="s">
        <v>6314</v>
      </c>
      <c r="H3136" s="212" t="s">
        <v>6314</v>
      </c>
      <c r="I3136" s="106" t="s">
        <v>556</v>
      </c>
      <c r="K3136" s="83" t="s">
        <v>6314</v>
      </c>
      <c r="L3136" s="83" t="s">
        <v>6314</v>
      </c>
      <c r="M3136" s="45" t="str">
        <f>IF(
ISNA(INDEX(resources!E:E,MATCH(B3136,resources!B:B,0))),"fillme",
INDEX(resources!E:E,MATCH(B3136,resources!B:B,0)))</f>
        <v>CAISO_Peaker2</v>
      </c>
      <c r="N3136" s="45">
        <v>1</v>
      </c>
      <c r="O3136" s="83" t="str">
        <f>IFERROR(INDEX(resources!K:K,MATCH(B3136,resources!B:B,0)),"fillme")</f>
        <v>thermal</v>
      </c>
      <c r="P3136" s="89" t="str">
        <f t="shared" si="694"/>
        <v>thermal_2021_2</v>
      </c>
      <c r="Q3136" s="87">
        <f>INDEX(elcc!G:G,MATCH(P3136,elcc!D:D,0))</f>
        <v>1</v>
      </c>
      <c r="R3136" s="89">
        <f t="shared" si="695"/>
        <v>1</v>
      </c>
      <c r="S3136" s="89" t="s">
        <v>6314</v>
      </c>
      <c r="T3136" s="89" t="s">
        <v>6314</v>
      </c>
      <c r="U3136" s="90" t="str">
        <f t="shared" si="696"/>
        <v>ok</v>
      </c>
      <c r="V3136" s="63" t="str">
        <f>INDEX(resources!F:F,MATCH(B3136,resources!B:B,0))</f>
        <v>physical</v>
      </c>
      <c r="W3136" s="110">
        <f t="shared" si="697"/>
        <v>0</v>
      </c>
      <c r="X3136" s="110">
        <f t="shared" si="698"/>
        <v>0</v>
      </c>
      <c r="Y3136" s="110" t="str">
        <f t="shared" si="699"/>
        <v>PNOCHE_1_PL1X2_raonly_na_CONFIDENTIAL</v>
      </c>
      <c r="Z3136" s="110">
        <f>IF(COUNTIFS($Y$2:Y3136,Y3136)=1,1,0)</f>
        <v>0</v>
      </c>
      <c r="AA3136" s="110">
        <f>SUM($Z$2:Z3136)*Z3136</f>
        <v>0</v>
      </c>
      <c r="AB3136" s="110">
        <f>COUNTIFS(resources!B:B,B3136)</f>
        <v>1</v>
      </c>
      <c r="AC3136" s="110">
        <f t="shared" si="700"/>
        <v>1</v>
      </c>
      <c r="AD3136" s="110">
        <f t="shared" si="701"/>
        <v>1</v>
      </c>
      <c r="AE3136" s="110">
        <f t="shared" si="702"/>
        <v>0</v>
      </c>
      <c r="AF3136" s="110">
        <f t="shared" si="703"/>
        <v>1</v>
      </c>
      <c r="AG3136" s="110">
        <f t="shared" si="704"/>
        <v>0</v>
      </c>
      <c r="AH3136" s="110">
        <f t="shared" si="705"/>
        <v>0</v>
      </c>
      <c r="AI3136" s="110">
        <f t="shared" si="706"/>
        <v>1</v>
      </c>
      <c r="AJ3136" s="100">
        <f>ROW()</f>
        <v>3136</v>
      </c>
      <c r="AK3136" s="100" t="e">
        <f>INDEX('BadRows RECART'!$C$2:$C$1207,MATCH(monthly_gwh_mw!AJ3136,'BadRows RECART'!$D$2:$D$1207,0))</f>
        <v>#N/A</v>
      </c>
    </row>
    <row r="3137" spans="1:37" ht="20">
      <c r="A3137" s="106" t="s">
        <v>3907</v>
      </c>
      <c r="B3137" s="106" t="s">
        <v>1960</v>
      </c>
      <c r="C3137" s="106" t="s">
        <v>6313</v>
      </c>
      <c r="D3137" s="168">
        <v>2021</v>
      </c>
      <c r="E3137" s="168">
        <v>3</v>
      </c>
      <c r="F3137" s="169">
        <v>0</v>
      </c>
      <c r="G3137" s="212" t="s">
        <v>6314</v>
      </c>
      <c r="H3137" s="212" t="s">
        <v>6314</v>
      </c>
      <c r="I3137" s="106" t="s">
        <v>556</v>
      </c>
      <c r="K3137" s="83" t="s">
        <v>6314</v>
      </c>
      <c r="L3137" s="83" t="s">
        <v>6314</v>
      </c>
      <c r="M3137" s="45" t="str">
        <f>IF(
ISNA(INDEX(resources!E:E,MATCH(B3137,resources!B:B,0))),"fillme",
INDEX(resources!E:E,MATCH(B3137,resources!B:B,0)))</f>
        <v>CAISO_Peaker2</v>
      </c>
      <c r="N3137" s="45">
        <v>1</v>
      </c>
      <c r="O3137" s="83" t="str">
        <f>IFERROR(INDEX(resources!K:K,MATCH(B3137,resources!B:B,0)),"fillme")</f>
        <v>thermal</v>
      </c>
      <c r="P3137" s="89" t="str">
        <f t="shared" si="694"/>
        <v>thermal_2021_3</v>
      </c>
      <c r="Q3137" s="87">
        <f>INDEX(elcc!G:G,MATCH(P3137,elcc!D:D,0))</f>
        <v>1</v>
      </c>
      <c r="R3137" s="89">
        <f t="shared" si="695"/>
        <v>1</v>
      </c>
      <c r="S3137" s="89" t="s">
        <v>6314</v>
      </c>
      <c r="T3137" s="89" t="s">
        <v>6314</v>
      </c>
      <c r="U3137" s="90" t="str">
        <f t="shared" si="696"/>
        <v>ok</v>
      </c>
      <c r="V3137" s="63" t="str">
        <f>INDEX(resources!F:F,MATCH(B3137,resources!B:B,0))</f>
        <v>physical</v>
      </c>
      <c r="W3137" s="110">
        <f t="shared" si="697"/>
        <v>0</v>
      </c>
      <c r="X3137" s="110">
        <f t="shared" si="698"/>
        <v>0</v>
      </c>
      <c r="Y3137" s="110" t="str">
        <f t="shared" si="699"/>
        <v>PNOCHE_1_PL1X2_raonly_na_CONFIDENTIAL</v>
      </c>
      <c r="Z3137" s="110">
        <f>IF(COUNTIFS($Y$2:Y3137,Y3137)=1,1,0)</f>
        <v>0</v>
      </c>
      <c r="AA3137" s="110">
        <f>SUM($Z$2:Z3137)*Z3137</f>
        <v>0</v>
      </c>
      <c r="AB3137" s="110">
        <f>COUNTIFS(resources!B:B,B3137)</f>
        <v>1</v>
      </c>
      <c r="AC3137" s="110">
        <f t="shared" si="700"/>
        <v>1</v>
      </c>
      <c r="AD3137" s="110">
        <f t="shared" si="701"/>
        <v>1</v>
      </c>
      <c r="AE3137" s="110">
        <f t="shared" si="702"/>
        <v>0</v>
      </c>
      <c r="AF3137" s="110">
        <f t="shared" si="703"/>
        <v>1</v>
      </c>
      <c r="AG3137" s="110">
        <f t="shared" si="704"/>
        <v>0</v>
      </c>
      <c r="AH3137" s="110">
        <f t="shared" si="705"/>
        <v>0</v>
      </c>
      <c r="AI3137" s="110">
        <f t="shared" si="706"/>
        <v>1</v>
      </c>
      <c r="AJ3137" s="100">
        <f>ROW()</f>
        <v>3137</v>
      </c>
      <c r="AK3137" s="100" t="e">
        <f>INDEX('BadRows RECART'!$C$2:$C$1207,MATCH(monthly_gwh_mw!AJ3137,'BadRows RECART'!$D$2:$D$1207,0))</f>
        <v>#N/A</v>
      </c>
    </row>
    <row r="3138" spans="1:37" ht="20">
      <c r="A3138" s="106" t="s">
        <v>3907</v>
      </c>
      <c r="B3138" s="106" t="s">
        <v>1960</v>
      </c>
      <c r="C3138" s="106" t="s">
        <v>6313</v>
      </c>
      <c r="D3138" s="168">
        <v>2021</v>
      </c>
      <c r="E3138" s="168">
        <v>4</v>
      </c>
      <c r="F3138" s="169">
        <v>0</v>
      </c>
      <c r="G3138" s="212" t="s">
        <v>6314</v>
      </c>
      <c r="H3138" s="212" t="s">
        <v>6314</v>
      </c>
      <c r="I3138" s="106" t="s">
        <v>556</v>
      </c>
      <c r="K3138" s="83" t="s">
        <v>6314</v>
      </c>
      <c r="L3138" s="83" t="s">
        <v>6314</v>
      </c>
      <c r="M3138" s="45" t="str">
        <f>IF(
ISNA(INDEX(resources!E:E,MATCH(B3138,resources!B:B,0))),"fillme",
INDEX(resources!E:E,MATCH(B3138,resources!B:B,0)))</f>
        <v>CAISO_Peaker2</v>
      </c>
      <c r="N3138" s="45">
        <v>1</v>
      </c>
      <c r="O3138" s="83" t="str">
        <f>IFERROR(INDEX(resources!K:K,MATCH(B3138,resources!B:B,0)),"fillme")</f>
        <v>thermal</v>
      </c>
      <c r="P3138" s="89" t="str">
        <f t="shared" si="694"/>
        <v>thermal_2021_4</v>
      </c>
      <c r="Q3138" s="87">
        <f>INDEX(elcc!G:G,MATCH(P3138,elcc!D:D,0))</f>
        <v>1</v>
      </c>
      <c r="R3138" s="89">
        <f t="shared" si="695"/>
        <v>1</v>
      </c>
      <c r="S3138" s="89" t="s">
        <v>6314</v>
      </c>
      <c r="T3138" s="89" t="s">
        <v>6314</v>
      </c>
      <c r="U3138" s="90" t="str">
        <f t="shared" si="696"/>
        <v>ok</v>
      </c>
      <c r="V3138" s="63" t="str">
        <f>INDEX(resources!F:F,MATCH(B3138,resources!B:B,0))</f>
        <v>physical</v>
      </c>
      <c r="W3138" s="110">
        <f t="shared" si="697"/>
        <v>0</v>
      </c>
      <c r="X3138" s="110">
        <f t="shared" si="698"/>
        <v>0</v>
      </c>
      <c r="Y3138" s="110" t="str">
        <f t="shared" si="699"/>
        <v>PNOCHE_1_PL1X2_raonly_na_CONFIDENTIAL</v>
      </c>
      <c r="Z3138" s="110">
        <f>IF(COUNTIFS($Y$2:Y3138,Y3138)=1,1,0)</f>
        <v>0</v>
      </c>
      <c r="AA3138" s="110">
        <f>SUM($Z$2:Z3138)*Z3138</f>
        <v>0</v>
      </c>
      <c r="AB3138" s="110">
        <f>COUNTIFS(resources!B:B,B3138)</f>
        <v>1</v>
      </c>
      <c r="AC3138" s="110">
        <f t="shared" si="700"/>
        <v>1</v>
      </c>
      <c r="AD3138" s="110">
        <f t="shared" si="701"/>
        <v>1</v>
      </c>
      <c r="AE3138" s="110">
        <f t="shared" si="702"/>
        <v>0</v>
      </c>
      <c r="AF3138" s="110">
        <f t="shared" si="703"/>
        <v>1</v>
      </c>
      <c r="AG3138" s="110">
        <f t="shared" si="704"/>
        <v>0</v>
      </c>
      <c r="AH3138" s="110">
        <f t="shared" si="705"/>
        <v>0</v>
      </c>
      <c r="AI3138" s="110">
        <f t="shared" si="706"/>
        <v>1</v>
      </c>
      <c r="AJ3138" s="100">
        <f>ROW()</f>
        <v>3138</v>
      </c>
      <c r="AK3138" s="100" t="e">
        <f>INDEX('BadRows RECART'!$C$2:$C$1207,MATCH(monthly_gwh_mw!AJ3138,'BadRows RECART'!$D$2:$D$1207,0))</f>
        <v>#N/A</v>
      </c>
    </row>
    <row r="3139" spans="1:37" ht="20">
      <c r="A3139" s="106" t="s">
        <v>3907</v>
      </c>
      <c r="B3139" s="106" t="s">
        <v>1960</v>
      </c>
      <c r="C3139" s="106" t="s">
        <v>6313</v>
      </c>
      <c r="D3139" s="168">
        <v>2021</v>
      </c>
      <c r="E3139" s="168">
        <v>5</v>
      </c>
      <c r="F3139" s="169">
        <v>0</v>
      </c>
      <c r="G3139" s="212" t="s">
        <v>6314</v>
      </c>
      <c r="H3139" s="212" t="s">
        <v>6314</v>
      </c>
      <c r="I3139" s="106" t="s">
        <v>556</v>
      </c>
      <c r="K3139" s="83" t="s">
        <v>6314</v>
      </c>
      <c r="L3139" s="83" t="s">
        <v>6314</v>
      </c>
      <c r="M3139" s="45" t="str">
        <f>IF(
ISNA(INDEX(resources!E:E,MATCH(B3139,resources!B:B,0))),"fillme",
INDEX(resources!E:E,MATCH(B3139,resources!B:B,0)))</f>
        <v>CAISO_Peaker2</v>
      </c>
      <c r="N3139" s="45">
        <v>1</v>
      </c>
      <c r="O3139" s="83" t="str">
        <f>IFERROR(INDEX(resources!K:K,MATCH(B3139,resources!B:B,0)),"fillme")</f>
        <v>thermal</v>
      </c>
      <c r="P3139" s="89" t="str">
        <f t="shared" si="694"/>
        <v>thermal_2021_5</v>
      </c>
      <c r="Q3139" s="87">
        <f>INDEX(elcc!G:G,MATCH(P3139,elcc!D:D,0))</f>
        <v>1</v>
      </c>
      <c r="R3139" s="89">
        <f t="shared" si="695"/>
        <v>1</v>
      </c>
      <c r="S3139" s="89" t="s">
        <v>6314</v>
      </c>
      <c r="T3139" s="89" t="s">
        <v>6314</v>
      </c>
      <c r="U3139" s="90" t="str">
        <f t="shared" si="696"/>
        <v>ok</v>
      </c>
      <c r="V3139" s="63" t="str">
        <f>INDEX(resources!F:F,MATCH(B3139,resources!B:B,0))</f>
        <v>physical</v>
      </c>
      <c r="W3139" s="110">
        <f t="shared" si="697"/>
        <v>0</v>
      </c>
      <c r="X3139" s="110">
        <f t="shared" si="698"/>
        <v>0</v>
      </c>
      <c r="Y3139" s="110" t="str">
        <f t="shared" si="699"/>
        <v>PNOCHE_1_PL1X2_raonly_na_CONFIDENTIAL</v>
      </c>
      <c r="Z3139" s="110">
        <f>IF(COUNTIFS($Y$2:Y3139,Y3139)=1,1,0)</f>
        <v>0</v>
      </c>
      <c r="AA3139" s="110">
        <f>SUM($Z$2:Z3139)*Z3139</f>
        <v>0</v>
      </c>
      <c r="AB3139" s="110">
        <f>COUNTIFS(resources!B:B,B3139)</f>
        <v>1</v>
      </c>
      <c r="AC3139" s="110">
        <f t="shared" si="700"/>
        <v>1</v>
      </c>
      <c r="AD3139" s="110">
        <f t="shared" si="701"/>
        <v>1</v>
      </c>
      <c r="AE3139" s="110">
        <f t="shared" si="702"/>
        <v>0</v>
      </c>
      <c r="AF3139" s="110">
        <f t="shared" si="703"/>
        <v>1</v>
      </c>
      <c r="AG3139" s="110">
        <f t="shared" si="704"/>
        <v>0</v>
      </c>
      <c r="AH3139" s="110">
        <f t="shared" si="705"/>
        <v>0</v>
      </c>
      <c r="AI3139" s="110">
        <f t="shared" si="706"/>
        <v>1</v>
      </c>
      <c r="AJ3139" s="100">
        <f>ROW()</f>
        <v>3139</v>
      </c>
      <c r="AK3139" s="100" t="e">
        <f>INDEX('BadRows RECART'!$C$2:$C$1207,MATCH(monthly_gwh_mw!AJ3139,'BadRows RECART'!$D$2:$D$1207,0))</f>
        <v>#N/A</v>
      </c>
    </row>
    <row r="3140" spans="1:37" ht="20">
      <c r="A3140" s="106" t="s">
        <v>3907</v>
      </c>
      <c r="B3140" s="106" t="s">
        <v>1960</v>
      </c>
      <c r="C3140" s="106" t="s">
        <v>6313</v>
      </c>
      <c r="D3140" s="168">
        <v>2021</v>
      </c>
      <c r="E3140" s="168">
        <v>6</v>
      </c>
      <c r="F3140" s="169">
        <v>0</v>
      </c>
      <c r="G3140" s="212" t="s">
        <v>6314</v>
      </c>
      <c r="H3140" s="212" t="s">
        <v>6314</v>
      </c>
      <c r="I3140" s="106" t="s">
        <v>556</v>
      </c>
      <c r="K3140" s="83" t="s">
        <v>6314</v>
      </c>
      <c r="L3140" s="83" t="s">
        <v>6314</v>
      </c>
      <c r="M3140" s="45" t="str">
        <f>IF(
ISNA(INDEX(resources!E:E,MATCH(B3140,resources!B:B,0))),"fillme",
INDEX(resources!E:E,MATCH(B3140,resources!B:B,0)))</f>
        <v>CAISO_Peaker2</v>
      </c>
      <c r="N3140" s="45">
        <v>1</v>
      </c>
      <c r="O3140" s="83" t="str">
        <f>IFERROR(INDEX(resources!K:K,MATCH(B3140,resources!B:B,0)),"fillme")</f>
        <v>thermal</v>
      </c>
      <c r="P3140" s="89" t="str">
        <f t="shared" si="694"/>
        <v>thermal_2021_6</v>
      </c>
      <c r="Q3140" s="87">
        <f>INDEX(elcc!G:G,MATCH(P3140,elcc!D:D,0))</f>
        <v>1</v>
      </c>
      <c r="R3140" s="89">
        <f t="shared" si="695"/>
        <v>1</v>
      </c>
      <c r="S3140" s="89" t="s">
        <v>6314</v>
      </c>
      <c r="T3140" s="89" t="s">
        <v>6314</v>
      </c>
      <c r="U3140" s="90" t="str">
        <f t="shared" si="696"/>
        <v>ok</v>
      </c>
      <c r="V3140" s="63" t="str">
        <f>INDEX(resources!F:F,MATCH(B3140,resources!B:B,0))</f>
        <v>physical</v>
      </c>
      <c r="W3140" s="110">
        <f t="shared" si="697"/>
        <v>0</v>
      </c>
      <c r="X3140" s="110">
        <f t="shared" si="698"/>
        <v>0</v>
      </c>
      <c r="Y3140" s="110" t="str">
        <f t="shared" si="699"/>
        <v>PNOCHE_1_PL1X2_raonly_na_CONFIDENTIAL</v>
      </c>
      <c r="Z3140" s="110">
        <f>IF(COUNTIFS($Y$2:Y3140,Y3140)=1,1,0)</f>
        <v>0</v>
      </c>
      <c r="AA3140" s="110">
        <f>SUM($Z$2:Z3140)*Z3140</f>
        <v>0</v>
      </c>
      <c r="AB3140" s="110">
        <f>COUNTIFS(resources!B:B,B3140)</f>
        <v>1</v>
      </c>
      <c r="AC3140" s="110">
        <f t="shared" si="700"/>
        <v>1</v>
      </c>
      <c r="AD3140" s="110">
        <f t="shared" si="701"/>
        <v>1</v>
      </c>
      <c r="AE3140" s="110">
        <f t="shared" si="702"/>
        <v>0</v>
      </c>
      <c r="AF3140" s="110">
        <f t="shared" si="703"/>
        <v>1</v>
      </c>
      <c r="AG3140" s="110">
        <f t="shared" si="704"/>
        <v>0</v>
      </c>
      <c r="AH3140" s="110">
        <f t="shared" si="705"/>
        <v>0</v>
      </c>
      <c r="AI3140" s="110">
        <f t="shared" si="706"/>
        <v>1</v>
      </c>
      <c r="AJ3140" s="100">
        <f>ROW()</f>
        <v>3140</v>
      </c>
      <c r="AK3140" s="100" t="e">
        <f>INDEX('BadRows RECART'!$C$2:$C$1207,MATCH(monthly_gwh_mw!AJ3140,'BadRows RECART'!$D$2:$D$1207,0))</f>
        <v>#N/A</v>
      </c>
    </row>
    <row r="3141" spans="1:37" ht="20">
      <c r="A3141" s="106" t="s">
        <v>3907</v>
      </c>
      <c r="B3141" s="106" t="s">
        <v>1960</v>
      </c>
      <c r="C3141" s="106" t="s">
        <v>6313</v>
      </c>
      <c r="D3141" s="168">
        <v>2021</v>
      </c>
      <c r="E3141" s="168">
        <v>7</v>
      </c>
      <c r="F3141" s="169">
        <v>0</v>
      </c>
      <c r="G3141" s="212" t="s">
        <v>6314</v>
      </c>
      <c r="H3141" s="212" t="s">
        <v>6314</v>
      </c>
      <c r="I3141" s="106" t="s">
        <v>556</v>
      </c>
      <c r="K3141" s="83" t="s">
        <v>6314</v>
      </c>
      <c r="L3141" s="83" t="s">
        <v>6314</v>
      </c>
      <c r="M3141" s="45" t="str">
        <f>IF(
ISNA(INDEX(resources!E:E,MATCH(B3141,resources!B:B,0))),"fillme",
INDEX(resources!E:E,MATCH(B3141,resources!B:B,0)))</f>
        <v>CAISO_Peaker2</v>
      </c>
      <c r="N3141" s="45">
        <v>1</v>
      </c>
      <c r="O3141" s="83" t="str">
        <f>IFERROR(INDEX(resources!K:K,MATCH(B3141,resources!B:B,0)),"fillme")</f>
        <v>thermal</v>
      </c>
      <c r="P3141" s="89" t="str">
        <f t="shared" si="694"/>
        <v>thermal_2021_7</v>
      </c>
      <c r="Q3141" s="87">
        <f>INDEX(elcc!G:G,MATCH(P3141,elcc!D:D,0))</f>
        <v>1</v>
      </c>
      <c r="R3141" s="89">
        <f t="shared" si="695"/>
        <v>1</v>
      </c>
      <c r="S3141" s="89" t="s">
        <v>6314</v>
      </c>
      <c r="T3141" s="89" t="s">
        <v>6314</v>
      </c>
      <c r="U3141" s="90" t="str">
        <f t="shared" si="696"/>
        <v>ok</v>
      </c>
      <c r="V3141" s="63" t="str">
        <f>INDEX(resources!F:F,MATCH(B3141,resources!B:B,0))</f>
        <v>physical</v>
      </c>
      <c r="W3141" s="110">
        <f t="shared" si="697"/>
        <v>0</v>
      </c>
      <c r="X3141" s="110">
        <f t="shared" si="698"/>
        <v>0</v>
      </c>
      <c r="Y3141" s="110" t="str">
        <f t="shared" si="699"/>
        <v>PNOCHE_1_PL1X2_raonly_na_CONFIDENTIAL</v>
      </c>
      <c r="Z3141" s="110">
        <f>IF(COUNTIFS($Y$2:Y3141,Y3141)=1,1,0)</f>
        <v>0</v>
      </c>
      <c r="AA3141" s="110">
        <f>SUM($Z$2:Z3141)*Z3141</f>
        <v>0</v>
      </c>
      <c r="AB3141" s="110">
        <f>COUNTIFS(resources!B:B,B3141)</f>
        <v>1</v>
      </c>
      <c r="AC3141" s="110">
        <f t="shared" si="700"/>
        <v>1</v>
      </c>
      <c r="AD3141" s="110">
        <f t="shared" si="701"/>
        <v>1</v>
      </c>
      <c r="AE3141" s="110">
        <f t="shared" si="702"/>
        <v>0</v>
      </c>
      <c r="AF3141" s="110">
        <f t="shared" si="703"/>
        <v>1</v>
      </c>
      <c r="AG3141" s="110">
        <f t="shared" si="704"/>
        <v>0</v>
      </c>
      <c r="AH3141" s="110">
        <f t="shared" si="705"/>
        <v>0</v>
      </c>
      <c r="AI3141" s="110">
        <f t="shared" si="706"/>
        <v>1</v>
      </c>
      <c r="AJ3141" s="100">
        <f>ROW()</f>
        <v>3141</v>
      </c>
      <c r="AK3141" s="100" t="e">
        <f>INDEX('BadRows RECART'!$C$2:$C$1207,MATCH(monthly_gwh_mw!AJ3141,'BadRows RECART'!$D$2:$D$1207,0))</f>
        <v>#N/A</v>
      </c>
    </row>
    <row r="3142" spans="1:37" ht="20">
      <c r="A3142" s="106" t="s">
        <v>3907</v>
      </c>
      <c r="B3142" s="106" t="s">
        <v>1960</v>
      </c>
      <c r="C3142" s="106" t="s">
        <v>6313</v>
      </c>
      <c r="D3142" s="168">
        <v>2021</v>
      </c>
      <c r="E3142" s="168">
        <v>8</v>
      </c>
      <c r="F3142" s="169">
        <v>0</v>
      </c>
      <c r="G3142" s="212" t="s">
        <v>6314</v>
      </c>
      <c r="H3142" s="212" t="s">
        <v>6314</v>
      </c>
      <c r="I3142" s="106" t="s">
        <v>556</v>
      </c>
      <c r="K3142" s="83" t="s">
        <v>6314</v>
      </c>
      <c r="L3142" s="83" t="s">
        <v>6314</v>
      </c>
      <c r="M3142" s="45" t="str">
        <f>IF(
ISNA(INDEX(resources!E:E,MATCH(B3142,resources!B:B,0))),"fillme",
INDEX(resources!E:E,MATCH(B3142,resources!B:B,0)))</f>
        <v>CAISO_Peaker2</v>
      </c>
      <c r="N3142" s="45">
        <v>1</v>
      </c>
      <c r="O3142" s="83" t="str">
        <f>IFERROR(INDEX(resources!K:K,MATCH(B3142,resources!B:B,0)),"fillme")</f>
        <v>thermal</v>
      </c>
      <c r="P3142" s="89" t="str">
        <f t="shared" si="694"/>
        <v>thermal_2021_8</v>
      </c>
      <c r="Q3142" s="87">
        <f>INDEX(elcc!G:G,MATCH(P3142,elcc!D:D,0))</f>
        <v>1</v>
      </c>
      <c r="R3142" s="89">
        <f t="shared" si="695"/>
        <v>1</v>
      </c>
      <c r="S3142" s="89" t="s">
        <v>6314</v>
      </c>
      <c r="T3142" s="89" t="s">
        <v>6314</v>
      </c>
      <c r="U3142" s="90" t="str">
        <f t="shared" si="696"/>
        <v>ok</v>
      </c>
      <c r="V3142" s="63" t="str">
        <f>INDEX(resources!F:F,MATCH(B3142,resources!B:B,0))</f>
        <v>physical</v>
      </c>
      <c r="W3142" s="110">
        <f t="shared" si="697"/>
        <v>0</v>
      </c>
      <c r="X3142" s="110">
        <f t="shared" si="698"/>
        <v>0</v>
      </c>
      <c r="Y3142" s="110" t="str">
        <f t="shared" si="699"/>
        <v>PNOCHE_1_PL1X2_raonly_na_CONFIDENTIAL</v>
      </c>
      <c r="Z3142" s="110">
        <f>IF(COUNTIFS($Y$2:Y3142,Y3142)=1,1,0)</f>
        <v>0</v>
      </c>
      <c r="AA3142" s="110">
        <f>SUM($Z$2:Z3142)*Z3142</f>
        <v>0</v>
      </c>
      <c r="AB3142" s="110">
        <f>COUNTIFS(resources!B:B,B3142)</f>
        <v>1</v>
      </c>
      <c r="AC3142" s="110">
        <f t="shared" si="700"/>
        <v>1</v>
      </c>
      <c r="AD3142" s="110">
        <f t="shared" si="701"/>
        <v>1</v>
      </c>
      <c r="AE3142" s="110">
        <f t="shared" si="702"/>
        <v>0</v>
      </c>
      <c r="AF3142" s="110">
        <f t="shared" si="703"/>
        <v>1</v>
      </c>
      <c r="AG3142" s="110">
        <f t="shared" si="704"/>
        <v>0</v>
      </c>
      <c r="AH3142" s="110">
        <f t="shared" si="705"/>
        <v>0</v>
      </c>
      <c r="AI3142" s="110">
        <f t="shared" si="706"/>
        <v>1</v>
      </c>
      <c r="AJ3142" s="100">
        <f>ROW()</f>
        <v>3142</v>
      </c>
      <c r="AK3142" s="100" t="e">
        <f>INDEX('BadRows RECART'!$C$2:$C$1207,MATCH(monthly_gwh_mw!AJ3142,'BadRows RECART'!$D$2:$D$1207,0))</f>
        <v>#N/A</v>
      </c>
    </row>
    <row r="3143" spans="1:37" ht="20">
      <c r="A3143" s="106" t="s">
        <v>3907</v>
      </c>
      <c r="B3143" s="106" t="s">
        <v>1960</v>
      </c>
      <c r="C3143" s="106" t="s">
        <v>6313</v>
      </c>
      <c r="D3143" s="168">
        <v>2021</v>
      </c>
      <c r="E3143" s="168">
        <v>9</v>
      </c>
      <c r="F3143" s="169">
        <v>0</v>
      </c>
      <c r="G3143" s="212" t="s">
        <v>6314</v>
      </c>
      <c r="H3143" s="212" t="s">
        <v>6314</v>
      </c>
      <c r="I3143" s="106" t="s">
        <v>556</v>
      </c>
      <c r="K3143" s="83" t="s">
        <v>6314</v>
      </c>
      <c r="L3143" s="83" t="s">
        <v>6314</v>
      </c>
      <c r="M3143" s="45" t="str">
        <f>IF(
ISNA(INDEX(resources!E:E,MATCH(B3143,resources!B:B,0))),"fillme",
INDEX(resources!E:E,MATCH(B3143,resources!B:B,0)))</f>
        <v>CAISO_Peaker2</v>
      </c>
      <c r="N3143" s="45">
        <v>1</v>
      </c>
      <c r="O3143" s="83" t="str">
        <f>IFERROR(INDEX(resources!K:K,MATCH(B3143,resources!B:B,0)),"fillme")</f>
        <v>thermal</v>
      </c>
      <c r="P3143" s="89" t="str">
        <f t="shared" si="694"/>
        <v>thermal_2021_9</v>
      </c>
      <c r="Q3143" s="87">
        <f>INDEX(elcc!G:G,MATCH(P3143,elcc!D:D,0))</f>
        <v>1</v>
      </c>
      <c r="R3143" s="89">
        <f t="shared" si="695"/>
        <v>1</v>
      </c>
      <c r="S3143" s="89" t="s">
        <v>6314</v>
      </c>
      <c r="T3143" s="89" t="s">
        <v>6314</v>
      </c>
      <c r="U3143" s="90" t="str">
        <f t="shared" si="696"/>
        <v>ok</v>
      </c>
      <c r="V3143" s="63" t="str">
        <f>INDEX(resources!F:F,MATCH(B3143,resources!B:B,0))</f>
        <v>physical</v>
      </c>
      <c r="W3143" s="110">
        <f t="shared" si="697"/>
        <v>0</v>
      </c>
      <c r="X3143" s="110">
        <f t="shared" si="698"/>
        <v>0</v>
      </c>
      <c r="Y3143" s="110" t="str">
        <f t="shared" si="699"/>
        <v>PNOCHE_1_PL1X2_raonly_na_CONFIDENTIAL</v>
      </c>
      <c r="Z3143" s="110">
        <f>IF(COUNTIFS($Y$2:Y3143,Y3143)=1,1,0)</f>
        <v>0</v>
      </c>
      <c r="AA3143" s="110">
        <f>SUM($Z$2:Z3143)*Z3143</f>
        <v>0</v>
      </c>
      <c r="AB3143" s="110">
        <f>COUNTIFS(resources!B:B,B3143)</f>
        <v>1</v>
      </c>
      <c r="AC3143" s="110">
        <f t="shared" si="700"/>
        <v>1</v>
      </c>
      <c r="AD3143" s="110">
        <f t="shared" si="701"/>
        <v>1</v>
      </c>
      <c r="AE3143" s="110">
        <f t="shared" si="702"/>
        <v>0</v>
      </c>
      <c r="AF3143" s="110">
        <f t="shared" si="703"/>
        <v>1</v>
      </c>
      <c r="AG3143" s="110">
        <f t="shared" si="704"/>
        <v>0</v>
      </c>
      <c r="AH3143" s="110">
        <f t="shared" si="705"/>
        <v>0</v>
      </c>
      <c r="AI3143" s="110">
        <f t="shared" si="706"/>
        <v>1</v>
      </c>
      <c r="AJ3143" s="100">
        <f>ROW()</f>
        <v>3143</v>
      </c>
      <c r="AK3143" s="100" t="e">
        <f>INDEX('BadRows RECART'!$C$2:$C$1207,MATCH(monthly_gwh_mw!AJ3143,'BadRows RECART'!$D$2:$D$1207,0))</f>
        <v>#N/A</v>
      </c>
    </row>
    <row r="3144" spans="1:37" ht="20">
      <c r="A3144" s="106" t="s">
        <v>3907</v>
      </c>
      <c r="B3144" s="106" t="s">
        <v>1960</v>
      </c>
      <c r="C3144" s="106" t="s">
        <v>6313</v>
      </c>
      <c r="D3144" s="168">
        <v>2021</v>
      </c>
      <c r="E3144" s="168">
        <v>10</v>
      </c>
      <c r="F3144" s="169">
        <v>0</v>
      </c>
      <c r="G3144" s="212" t="s">
        <v>6314</v>
      </c>
      <c r="H3144" s="212" t="s">
        <v>6314</v>
      </c>
      <c r="I3144" s="106" t="s">
        <v>556</v>
      </c>
      <c r="K3144" s="83" t="s">
        <v>6314</v>
      </c>
      <c r="L3144" s="83" t="s">
        <v>6314</v>
      </c>
      <c r="M3144" s="45" t="str">
        <f>IF(
ISNA(INDEX(resources!E:E,MATCH(B3144,resources!B:B,0))),"fillme",
INDEX(resources!E:E,MATCH(B3144,resources!B:B,0)))</f>
        <v>CAISO_Peaker2</v>
      </c>
      <c r="N3144" s="45">
        <v>1</v>
      </c>
      <c r="O3144" s="83" t="str">
        <f>IFERROR(INDEX(resources!K:K,MATCH(B3144,resources!B:B,0)),"fillme")</f>
        <v>thermal</v>
      </c>
      <c r="P3144" s="89" t="str">
        <f t="shared" si="694"/>
        <v>thermal_2021_10</v>
      </c>
      <c r="Q3144" s="87">
        <f>INDEX(elcc!G:G,MATCH(P3144,elcc!D:D,0))</f>
        <v>1</v>
      </c>
      <c r="R3144" s="89">
        <f t="shared" si="695"/>
        <v>1</v>
      </c>
      <c r="S3144" s="89" t="s">
        <v>6314</v>
      </c>
      <c r="T3144" s="89" t="s">
        <v>6314</v>
      </c>
      <c r="U3144" s="90" t="str">
        <f t="shared" si="696"/>
        <v>ok</v>
      </c>
      <c r="V3144" s="63" t="str">
        <f>INDEX(resources!F:F,MATCH(B3144,resources!B:B,0))</f>
        <v>physical</v>
      </c>
      <c r="W3144" s="110">
        <f t="shared" si="697"/>
        <v>0</v>
      </c>
      <c r="X3144" s="110">
        <f t="shared" si="698"/>
        <v>0</v>
      </c>
      <c r="Y3144" s="110" t="str">
        <f t="shared" si="699"/>
        <v>PNOCHE_1_PL1X2_raonly_na_CONFIDENTIAL</v>
      </c>
      <c r="Z3144" s="110">
        <f>IF(COUNTIFS($Y$2:Y3144,Y3144)=1,1,0)</f>
        <v>0</v>
      </c>
      <c r="AA3144" s="110">
        <f>SUM($Z$2:Z3144)*Z3144</f>
        <v>0</v>
      </c>
      <c r="AB3144" s="110">
        <f>COUNTIFS(resources!B:B,B3144)</f>
        <v>1</v>
      </c>
      <c r="AC3144" s="110">
        <f t="shared" si="700"/>
        <v>1</v>
      </c>
      <c r="AD3144" s="110">
        <f t="shared" si="701"/>
        <v>1</v>
      </c>
      <c r="AE3144" s="110">
        <f t="shared" si="702"/>
        <v>0</v>
      </c>
      <c r="AF3144" s="110">
        <f t="shared" si="703"/>
        <v>1</v>
      </c>
      <c r="AG3144" s="110">
        <f t="shared" si="704"/>
        <v>0</v>
      </c>
      <c r="AH3144" s="110">
        <f t="shared" si="705"/>
        <v>0</v>
      </c>
      <c r="AI3144" s="110">
        <f t="shared" si="706"/>
        <v>1</v>
      </c>
      <c r="AJ3144" s="100">
        <f>ROW()</f>
        <v>3144</v>
      </c>
      <c r="AK3144" s="100" t="e">
        <f>INDEX('BadRows RECART'!$C$2:$C$1207,MATCH(monthly_gwh_mw!AJ3144,'BadRows RECART'!$D$2:$D$1207,0))</f>
        <v>#N/A</v>
      </c>
    </row>
    <row r="3145" spans="1:37" ht="20">
      <c r="A3145" s="106" t="s">
        <v>3907</v>
      </c>
      <c r="B3145" s="106" t="s">
        <v>1960</v>
      </c>
      <c r="C3145" s="106" t="s">
        <v>6313</v>
      </c>
      <c r="D3145" s="168">
        <v>2021</v>
      </c>
      <c r="E3145" s="168">
        <v>11</v>
      </c>
      <c r="F3145" s="169">
        <v>0</v>
      </c>
      <c r="G3145" s="212" t="s">
        <v>6314</v>
      </c>
      <c r="H3145" s="212" t="s">
        <v>6314</v>
      </c>
      <c r="I3145" s="106" t="s">
        <v>556</v>
      </c>
      <c r="K3145" s="83" t="s">
        <v>6314</v>
      </c>
      <c r="L3145" s="83" t="s">
        <v>6314</v>
      </c>
      <c r="M3145" s="45" t="str">
        <f>IF(
ISNA(INDEX(resources!E:E,MATCH(B3145,resources!B:B,0))),"fillme",
INDEX(resources!E:E,MATCH(B3145,resources!B:B,0)))</f>
        <v>CAISO_Peaker2</v>
      </c>
      <c r="N3145" s="45">
        <v>1</v>
      </c>
      <c r="O3145" s="83" t="str">
        <f>IFERROR(INDEX(resources!K:K,MATCH(B3145,resources!B:B,0)),"fillme")</f>
        <v>thermal</v>
      </c>
      <c r="P3145" s="89" t="str">
        <f t="shared" si="694"/>
        <v>thermal_2021_11</v>
      </c>
      <c r="Q3145" s="87">
        <f>INDEX(elcc!G:G,MATCH(P3145,elcc!D:D,0))</f>
        <v>1</v>
      </c>
      <c r="R3145" s="89">
        <f t="shared" si="695"/>
        <v>1</v>
      </c>
      <c r="S3145" s="89" t="s">
        <v>6314</v>
      </c>
      <c r="T3145" s="89" t="s">
        <v>6314</v>
      </c>
      <c r="U3145" s="90" t="str">
        <f t="shared" si="696"/>
        <v>ok</v>
      </c>
      <c r="V3145" s="63" t="str">
        <f>INDEX(resources!F:F,MATCH(B3145,resources!B:B,0))</f>
        <v>physical</v>
      </c>
      <c r="W3145" s="110">
        <f t="shared" si="697"/>
        <v>0</v>
      </c>
      <c r="X3145" s="110">
        <f t="shared" si="698"/>
        <v>0</v>
      </c>
      <c r="Y3145" s="110" t="str">
        <f t="shared" si="699"/>
        <v>PNOCHE_1_PL1X2_raonly_na_CONFIDENTIAL</v>
      </c>
      <c r="Z3145" s="110">
        <f>IF(COUNTIFS($Y$2:Y3145,Y3145)=1,1,0)</f>
        <v>0</v>
      </c>
      <c r="AA3145" s="110">
        <f>SUM($Z$2:Z3145)*Z3145</f>
        <v>0</v>
      </c>
      <c r="AB3145" s="110">
        <f>COUNTIFS(resources!B:B,B3145)</f>
        <v>1</v>
      </c>
      <c r="AC3145" s="110">
        <f t="shared" si="700"/>
        <v>1</v>
      </c>
      <c r="AD3145" s="110">
        <f t="shared" si="701"/>
        <v>1</v>
      </c>
      <c r="AE3145" s="110">
        <f t="shared" si="702"/>
        <v>0</v>
      </c>
      <c r="AF3145" s="110">
        <f t="shared" si="703"/>
        <v>1</v>
      </c>
      <c r="AG3145" s="110">
        <f t="shared" si="704"/>
        <v>0</v>
      </c>
      <c r="AH3145" s="110">
        <f t="shared" si="705"/>
        <v>0</v>
      </c>
      <c r="AI3145" s="110">
        <f t="shared" si="706"/>
        <v>1</v>
      </c>
      <c r="AJ3145" s="100">
        <f>ROW()</f>
        <v>3145</v>
      </c>
      <c r="AK3145" s="100" t="e">
        <f>INDEX('BadRows RECART'!$C$2:$C$1207,MATCH(monthly_gwh_mw!AJ3145,'BadRows RECART'!$D$2:$D$1207,0))</f>
        <v>#N/A</v>
      </c>
    </row>
    <row r="3146" spans="1:37" ht="20">
      <c r="A3146" s="106" t="s">
        <v>3907</v>
      </c>
      <c r="B3146" s="106" t="s">
        <v>1960</v>
      </c>
      <c r="C3146" s="106" t="s">
        <v>6313</v>
      </c>
      <c r="D3146" s="168">
        <v>2021</v>
      </c>
      <c r="E3146" s="168">
        <v>12</v>
      </c>
      <c r="F3146" s="169">
        <v>0</v>
      </c>
      <c r="G3146" s="212" t="s">
        <v>6314</v>
      </c>
      <c r="H3146" s="212" t="s">
        <v>6314</v>
      </c>
      <c r="I3146" s="106" t="s">
        <v>556</v>
      </c>
      <c r="K3146" s="83" t="s">
        <v>6314</v>
      </c>
      <c r="L3146" s="83" t="s">
        <v>6314</v>
      </c>
      <c r="M3146" s="45" t="str">
        <f>IF(
ISNA(INDEX(resources!E:E,MATCH(B3146,resources!B:B,0))),"fillme",
INDEX(resources!E:E,MATCH(B3146,resources!B:B,0)))</f>
        <v>CAISO_Peaker2</v>
      </c>
      <c r="N3146" s="45">
        <v>1</v>
      </c>
      <c r="O3146" s="83" t="str">
        <f>IFERROR(INDEX(resources!K:K,MATCH(B3146,resources!B:B,0)),"fillme")</f>
        <v>thermal</v>
      </c>
      <c r="P3146" s="89" t="str">
        <f t="shared" si="694"/>
        <v>thermal_2021_12</v>
      </c>
      <c r="Q3146" s="87">
        <f>INDEX(elcc!G:G,MATCH(P3146,elcc!D:D,0))</f>
        <v>1</v>
      </c>
      <c r="R3146" s="89">
        <f t="shared" si="695"/>
        <v>1</v>
      </c>
      <c r="S3146" s="89" t="s">
        <v>6314</v>
      </c>
      <c r="T3146" s="89" t="s">
        <v>6314</v>
      </c>
      <c r="U3146" s="90" t="str">
        <f t="shared" si="696"/>
        <v>ok</v>
      </c>
      <c r="V3146" s="63" t="str">
        <f>INDEX(resources!F:F,MATCH(B3146,resources!B:B,0))</f>
        <v>physical</v>
      </c>
      <c r="W3146" s="110">
        <f t="shared" si="697"/>
        <v>0</v>
      </c>
      <c r="X3146" s="110">
        <f t="shared" si="698"/>
        <v>0</v>
      </c>
      <c r="Y3146" s="110" t="str">
        <f t="shared" si="699"/>
        <v>PNOCHE_1_PL1X2_raonly_na_CONFIDENTIAL</v>
      </c>
      <c r="Z3146" s="110">
        <f>IF(COUNTIFS($Y$2:Y3146,Y3146)=1,1,0)</f>
        <v>0</v>
      </c>
      <c r="AA3146" s="110">
        <f>SUM($Z$2:Z3146)*Z3146</f>
        <v>0</v>
      </c>
      <c r="AB3146" s="110">
        <f>COUNTIFS(resources!B:B,B3146)</f>
        <v>1</v>
      </c>
      <c r="AC3146" s="110">
        <f t="shared" si="700"/>
        <v>1</v>
      </c>
      <c r="AD3146" s="110">
        <f t="shared" si="701"/>
        <v>1</v>
      </c>
      <c r="AE3146" s="110">
        <f t="shared" si="702"/>
        <v>0</v>
      </c>
      <c r="AF3146" s="110">
        <f t="shared" si="703"/>
        <v>1</v>
      </c>
      <c r="AG3146" s="110">
        <f t="shared" si="704"/>
        <v>0</v>
      </c>
      <c r="AH3146" s="110">
        <f t="shared" si="705"/>
        <v>0</v>
      </c>
      <c r="AI3146" s="110">
        <f t="shared" si="706"/>
        <v>1</v>
      </c>
      <c r="AJ3146" s="100">
        <f>ROW()</f>
        <v>3146</v>
      </c>
      <c r="AK3146" s="100" t="e">
        <f>INDEX('BadRows RECART'!$C$2:$C$1207,MATCH(monthly_gwh_mw!AJ3146,'BadRows RECART'!$D$2:$D$1207,0))</f>
        <v>#N/A</v>
      </c>
    </row>
    <row r="3147" spans="1:37" ht="20">
      <c r="A3147" s="106" t="s">
        <v>3907</v>
      </c>
      <c r="B3147" s="106" t="s">
        <v>437</v>
      </c>
      <c r="C3147" s="106" t="s">
        <v>6313</v>
      </c>
      <c r="D3147" s="168">
        <v>2021</v>
      </c>
      <c r="E3147" s="168">
        <v>1</v>
      </c>
      <c r="F3147" s="169">
        <v>0</v>
      </c>
      <c r="G3147" s="212" t="s">
        <v>6314</v>
      </c>
      <c r="H3147" s="212" t="s">
        <v>6314</v>
      </c>
      <c r="I3147" s="106" t="s">
        <v>556</v>
      </c>
      <c r="K3147" s="83" t="s">
        <v>6314</v>
      </c>
      <c r="L3147" s="83" t="s">
        <v>6314</v>
      </c>
      <c r="M3147" s="45" t="str">
        <f>IF(
ISNA(INDEX(resources!E:E,MATCH(B3147,resources!B:B,0))),"fillme",
INDEX(resources!E:E,MATCH(B3147,resources!B:B,0)))</f>
        <v>transfer_purchase</v>
      </c>
      <c r="N3147" s="45">
        <v>1</v>
      </c>
      <c r="O3147" s="83" t="str">
        <f>IFERROR(INDEX(resources!K:K,MATCH(B3147,resources!B:B,0)),"fillme")</f>
        <v>unknown</v>
      </c>
      <c r="P3147" s="89" t="str">
        <f t="shared" si="694"/>
        <v>unknown_2021_1</v>
      </c>
      <c r="Q3147" s="87">
        <f>INDEX(elcc!G:G,MATCH(P3147,elcc!D:D,0))</f>
        <v>0</v>
      </c>
      <c r="R3147" s="89">
        <f t="shared" si="695"/>
        <v>1</v>
      </c>
      <c r="S3147" s="89" t="s">
        <v>6314</v>
      </c>
      <c r="T3147" s="89" t="s">
        <v>6314</v>
      </c>
      <c r="U3147" s="90" t="str">
        <f t="shared" si="696"/>
        <v>ok</v>
      </c>
      <c r="V3147" s="63" t="str">
        <f>INDEX(resources!F:F,MATCH(B3147,resources!B:B,0))</f>
        <v>special</v>
      </c>
      <c r="W3147" s="110">
        <f t="shared" si="697"/>
        <v>0</v>
      </c>
      <c r="X3147" s="110">
        <f t="shared" si="698"/>
        <v>0</v>
      </c>
      <c r="Y3147" s="110" t="str">
        <f t="shared" si="699"/>
        <v>transfer_purchase_raonly_na_CONFIDENTIAL</v>
      </c>
      <c r="Z3147" s="110">
        <f>IF(COUNTIFS($Y$2:Y3147,Y3147)=1,1,0)</f>
        <v>0</v>
      </c>
      <c r="AA3147" s="110">
        <f>SUM($Z$2:Z3147)*Z3147</f>
        <v>0</v>
      </c>
      <c r="AB3147" s="110">
        <f>COUNTIFS(resources!B:B,B3147)</f>
        <v>1</v>
      </c>
      <c r="AC3147" s="110">
        <f t="shared" si="700"/>
        <v>1</v>
      </c>
      <c r="AD3147" s="110">
        <f t="shared" si="701"/>
        <v>1</v>
      </c>
      <c r="AE3147" s="110">
        <f t="shared" si="702"/>
        <v>0</v>
      </c>
      <c r="AF3147" s="110">
        <f t="shared" si="703"/>
        <v>1</v>
      </c>
      <c r="AG3147" s="110">
        <f t="shared" si="704"/>
        <v>0</v>
      </c>
      <c r="AH3147" s="110">
        <f t="shared" si="705"/>
        <v>0</v>
      </c>
      <c r="AI3147" s="110">
        <f t="shared" si="706"/>
        <v>1</v>
      </c>
      <c r="AJ3147" s="100">
        <f>ROW()</f>
        <v>3147</v>
      </c>
      <c r="AK3147" s="100" t="e">
        <f>INDEX('BadRows RECART'!$C$2:$C$1207,MATCH(monthly_gwh_mw!AJ3147,'BadRows RECART'!$D$2:$D$1207,0))</f>
        <v>#N/A</v>
      </c>
    </row>
    <row r="3148" spans="1:37" ht="20">
      <c r="A3148" s="106" t="s">
        <v>3907</v>
      </c>
      <c r="B3148" s="106" t="s">
        <v>437</v>
      </c>
      <c r="C3148" s="106" t="s">
        <v>6313</v>
      </c>
      <c r="D3148" s="168">
        <v>2021</v>
      </c>
      <c r="E3148" s="168">
        <v>2</v>
      </c>
      <c r="F3148" s="169">
        <v>0</v>
      </c>
      <c r="G3148" s="212" t="s">
        <v>6314</v>
      </c>
      <c r="H3148" s="212" t="s">
        <v>6314</v>
      </c>
      <c r="I3148" s="106" t="s">
        <v>556</v>
      </c>
      <c r="K3148" s="83" t="s">
        <v>6314</v>
      </c>
      <c r="L3148" s="83" t="s">
        <v>6314</v>
      </c>
      <c r="M3148" s="45" t="str">
        <f>IF(
ISNA(INDEX(resources!E:E,MATCH(B3148,resources!B:B,0))),"fillme",
INDEX(resources!E:E,MATCH(B3148,resources!B:B,0)))</f>
        <v>transfer_purchase</v>
      </c>
      <c r="N3148" s="45">
        <v>1</v>
      </c>
      <c r="O3148" s="83" t="str">
        <f>IFERROR(INDEX(resources!K:K,MATCH(B3148,resources!B:B,0)),"fillme")</f>
        <v>unknown</v>
      </c>
      <c r="P3148" s="89" t="str">
        <f t="shared" si="694"/>
        <v>unknown_2021_2</v>
      </c>
      <c r="Q3148" s="87">
        <f>INDEX(elcc!G:G,MATCH(P3148,elcc!D:D,0))</f>
        <v>0</v>
      </c>
      <c r="R3148" s="89">
        <f t="shared" si="695"/>
        <v>1</v>
      </c>
      <c r="S3148" s="89" t="s">
        <v>6314</v>
      </c>
      <c r="T3148" s="89" t="s">
        <v>6314</v>
      </c>
      <c r="U3148" s="90" t="str">
        <f t="shared" si="696"/>
        <v>ok</v>
      </c>
      <c r="V3148" s="63" t="str">
        <f>INDEX(resources!F:F,MATCH(B3148,resources!B:B,0))</f>
        <v>special</v>
      </c>
      <c r="W3148" s="110">
        <f t="shared" si="697"/>
        <v>0</v>
      </c>
      <c r="X3148" s="110">
        <f t="shared" si="698"/>
        <v>0</v>
      </c>
      <c r="Y3148" s="110" t="str">
        <f t="shared" si="699"/>
        <v>transfer_purchase_raonly_na_CONFIDENTIAL</v>
      </c>
      <c r="Z3148" s="110">
        <f>IF(COUNTIFS($Y$2:Y3148,Y3148)=1,1,0)</f>
        <v>0</v>
      </c>
      <c r="AA3148" s="110">
        <f>SUM($Z$2:Z3148)*Z3148</f>
        <v>0</v>
      </c>
      <c r="AB3148" s="110">
        <f>COUNTIFS(resources!B:B,B3148)</f>
        <v>1</v>
      </c>
      <c r="AC3148" s="110">
        <f t="shared" si="700"/>
        <v>1</v>
      </c>
      <c r="AD3148" s="110">
        <f t="shared" si="701"/>
        <v>1</v>
      </c>
      <c r="AE3148" s="110">
        <f t="shared" si="702"/>
        <v>0</v>
      </c>
      <c r="AF3148" s="110">
        <f t="shared" si="703"/>
        <v>1</v>
      </c>
      <c r="AG3148" s="110">
        <f t="shared" si="704"/>
        <v>0</v>
      </c>
      <c r="AH3148" s="110">
        <f t="shared" si="705"/>
        <v>0</v>
      </c>
      <c r="AI3148" s="110">
        <f t="shared" si="706"/>
        <v>1</v>
      </c>
      <c r="AJ3148" s="100">
        <f>ROW()</f>
        <v>3148</v>
      </c>
      <c r="AK3148" s="100" t="e">
        <f>INDEX('BadRows RECART'!$C$2:$C$1207,MATCH(monthly_gwh_mw!AJ3148,'BadRows RECART'!$D$2:$D$1207,0))</f>
        <v>#N/A</v>
      </c>
    </row>
    <row r="3149" spans="1:37" ht="20">
      <c r="A3149" s="106" t="s">
        <v>3907</v>
      </c>
      <c r="B3149" s="106" t="s">
        <v>437</v>
      </c>
      <c r="C3149" s="106" t="s">
        <v>6313</v>
      </c>
      <c r="D3149" s="168">
        <v>2021</v>
      </c>
      <c r="E3149" s="168">
        <v>3</v>
      </c>
      <c r="F3149" s="169">
        <v>0</v>
      </c>
      <c r="G3149" s="212" t="s">
        <v>6314</v>
      </c>
      <c r="H3149" s="212" t="s">
        <v>6314</v>
      </c>
      <c r="I3149" s="106" t="s">
        <v>556</v>
      </c>
      <c r="K3149" s="83" t="s">
        <v>6314</v>
      </c>
      <c r="L3149" s="83" t="s">
        <v>6314</v>
      </c>
      <c r="M3149" s="45" t="str">
        <f>IF(
ISNA(INDEX(resources!E:E,MATCH(B3149,resources!B:B,0))),"fillme",
INDEX(resources!E:E,MATCH(B3149,resources!B:B,0)))</f>
        <v>transfer_purchase</v>
      </c>
      <c r="N3149" s="45">
        <v>1</v>
      </c>
      <c r="O3149" s="83" t="str">
        <f>IFERROR(INDEX(resources!K:K,MATCH(B3149,resources!B:B,0)),"fillme")</f>
        <v>unknown</v>
      </c>
      <c r="P3149" s="89" t="str">
        <f t="shared" si="694"/>
        <v>unknown_2021_3</v>
      </c>
      <c r="Q3149" s="87">
        <f>INDEX(elcc!G:G,MATCH(P3149,elcc!D:D,0))</f>
        <v>0</v>
      </c>
      <c r="R3149" s="89">
        <f t="shared" si="695"/>
        <v>1</v>
      </c>
      <c r="S3149" s="89" t="s">
        <v>6314</v>
      </c>
      <c r="T3149" s="89" t="s">
        <v>6314</v>
      </c>
      <c r="U3149" s="90" t="str">
        <f t="shared" si="696"/>
        <v>ok</v>
      </c>
      <c r="V3149" s="63" t="str">
        <f>INDEX(resources!F:F,MATCH(B3149,resources!B:B,0))</f>
        <v>special</v>
      </c>
      <c r="W3149" s="110">
        <f t="shared" si="697"/>
        <v>0</v>
      </c>
      <c r="X3149" s="110">
        <f t="shared" si="698"/>
        <v>0</v>
      </c>
      <c r="Y3149" s="110" t="str">
        <f t="shared" si="699"/>
        <v>transfer_purchase_raonly_na_CONFIDENTIAL</v>
      </c>
      <c r="Z3149" s="110">
        <f>IF(COUNTIFS($Y$2:Y3149,Y3149)=1,1,0)</f>
        <v>0</v>
      </c>
      <c r="AA3149" s="110">
        <f>SUM($Z$2:Z3149)*Z3149</f>
        <v>0</v>
      </c>
      <c r="AB3149" s="110">
        <f>COUNTIFS(resources!B:B,B3149)</f>
        <v>1</v>
      </c>
      <c r="AC3149" s="110">
        <f t="shared" si="700"/>
        <v>1</v>
      </c>
      <c r="AD3149" s="110">
        <f t="shared" si="701"/>
        <v>1</v>
      </c>
      <c r="AE3149" s="110">
        <f t="shared" si="702"/>
        <v>0</v>
      </c>
      <c r="AF3149" s="110">
        <f t="shared" si="703"/>
        <v>1</v>
      </c>
      <c r="AG3149" s="110">
        <f t="shared" si="704"/>
        <v>0</v>
      </c>
      <c r="AH3149" s="110">
        <f t="shared" si="705"/>
        <v>0</v>
      </c>
      <c r="AI3149" s="110">
        <f t="shared" si="706"/>
        <v>1</v>
      </c>
      <c r="AJ3149" s="100">
        <f>ROW()</f>
        <v>3149</v>
      </c>
      <c r="AK3149" s="100" t="e">
        <f>INDEX('BadRows RECART'!$C$2:$C$1207,MATCH(monthly_gwh_mw!AJ3149,'BadRows RECART'!$D$2:$D$1207,0))</f>
        <v>#N/A</v>
      </c>
    </row>
    <row r="3150" spans="1:37" ht="20">
      <c r="A3150" s="106" t="s">
        <v>3907</v>
      </c>
      <c r="B3150" s="106" t="s">
        <v>437</v>
      </c>
      <c r="C3150" s="106" t="s">
        <v>6313</v>
      </c>
      <c r="D3150" s="168">
        <v>2021</v>
      </c>
      <c r="E3150" s="168">
        <v>4</v>
      </c>
      <c r="F3150" s="169">
        <v>0</v>
      </c>
      <c r="G3150" s="212" t="s">
        <v>6314</v>
      </c>
      <c r="H3150" s="212" t="s">
        <v>6314</v>
      </c>
      <c r="I3150" s="106" t="s">
        <v>556</v>
      </c>
      <c r="K3150" s="83" t="s">
        <v>6314</v>
      </c>
      <c r="L3150" s="83" t="s">
        <v>6314</v>
      </c>
      <c r="M3150" s="45" t="str">
        <f>IF(
ISNA(INDEX(resources!E:E,MATCH(B3150,resources!B:B,0))),"fillme",
INDEX(resources!E:E,MATCH(B3150,resources!B:B,0)))</f>
        <v>transfer_purchase</v>
      </c>
      <c r="N3150" s="45">
        <v>1</v>
      </c>
      <c r="O3150" s="83" t="str">
        <f>IFERROR(INDEX(resources!K:K,MATCH(B3150,resources!B:B,0)),"fillme")</f>
        <v>unknown</v>
      </c>
      <c r="P3150" s="89" t="str">
        <f t="shared" si="694"/>
        <v>unknown_2021_4</v>
      </c>
      <c r="Q3150" s="87">
        <f>INDEX(elcc!G:G,MATCH(P3150,elcc!D:D,0))</f>
        <v>0</v>
      </c>
      <c r="R3150" s="89">
        <f t="shared" si="695"/>
        <v>1</v>
      </c>
      <c r="S3150" s="89" t="s">
        <v>6314</v>
      </c>
      <c r="T3150" s="89" t="s">
        <v>6314</v>
      </c>
      <c r="U3150" s="90" t="str">
        <f t="shared" si="696"/>
        <v>ok</v>
      </c>
      <c r="V3150" s="63" t="str">
        <f>INDEX(resources!F:F,MATCH(B3150,resources!B:B,0))</f>
        <v>special</v>
      </c>
      <c r="W3150" s="110">
        <f t="shared" si="697"/>
        <v>0</v>
      </c>
      <c r="X3150" s="110">
        <f t="shared" si="698"/>
        <v>0</v>
      </c>
      <c r="Y3150" s="110" t="str">
        <f t="shared" si="699"/>
        <v>transfer_purchase_raonly_na_CONFIDENTIAL</v>
      </c>
      <c r="Z3150" s="110">
        <f>IF(COUNTIFS($Y$2:Y3150,Y3150)=1,1,0)</f>
        <v>0</v>
      </c>
      <c r="AA3150" s="110">
        <f>SUM($Z$2:Z3150)*Z3150</f>
        <v>0</v>
      </c>
      <c r="AB3150" s="110">
        <f>COUNTIFS(resources!B:B,B3150)</f>
        <v>1</v>
      </c>
      <c r="AC3150" s="110">
        <f t="shared" si="700"/>
        <v>1</v>
      </c>
      <c r="AD3150" s="110">
        <f t="shared" si="701"/>
        <v>1</v>
      </c>
      <c r="AE3150" s="110">
        <f t="shared" si="702"/>
        <v>0</v>
      </c>
      <c r="AF3150" s="110">
        <f t="shared" si="703"/>
        <v>1</v>
      </c>
      <c r="AG3150" s="110">
        <f t="shared" si="704"/>
        <v>0</v>
      </c>
      <c r="AH3150" s="110">
        <f t="shared" si="705"/>
        <v>0</v>
      </c>
      <c r="AI3150" s="110">
        <f t="shared" si="706"/>
        <v>1</v>
      </c>
      <c r="AJ3150" s="100">
        <f>ROW()</f>
        <v>3150</v>
      </c>
      <c r="AK3150" s="100" t="e">
        <f>INDEX('BadRows RECART'!$C$2:$C$1207,MATCH(monthly_gwh_mw!AJ3150,'BadRows RECART'!$D$2:$D$1207,0))</f>
        <v>#N/A</v>
      </c>
    </row>
    <row r="3151" spans="1:37" ht="20">
      <c r="A3151" s="106" t="s">
        <v>3907</v>
      </c>
      <c r="B3151" s="106" t="s">
        <v>437</v>
      </c>
      <c r="C3151" s="106" t="s">
        <v>6313</v>
      </c>
      <c r="D3151" s="168">
        <v>2021</v>
      </c>
      <c r="E3151" s="168">
        <v>5</v>
      </c>
      <c r="F3151" s="169">
        <v>0</v>
      </c>
      <c r="G3151" s="212" t="s">
        <v>6314</v>
      </c>
      <c r="H3151" s="212" t="s">
        <v>6314</v>
      </c>
      <c r="I3151" s="106" t="s">
        <v>556</v>
      </c>
      <c r="K3151" s="83" t="s">
        <v>6314</v>
      </c>
      <c r="L3151" s="83" t="s">
        <v>6314</v>
      </c>
      <c r="M3151" s="45" t="str">
        <f>IF(
ISNA(INDEX(resources!E:E,MATCH(B3151,resources!B:B,0))),"fillme",
INDEX(resources!E:E,MATCH(B3151,resources!B:B,0)))</f>
        <v>transfer_purchase</v>
      </c>
      <c r="N3151" s="45">
        <v>1</v>
      </c>
      <c r="O3151" s="83" t="str">
        <f>IFERROR(INDEX(resources!K:K,MATCH(B3151,resources!B:B,0)),"fillme")</f>
        <v>unknown</v>
      </c>
      <c r="P3151" s="89" t="str">
        <f t="shared" si="694"/>
        <v>unknown_2021_5</v>
      </c>
      <c r="Q3151" s="87">
        <f>INDEX(elcc!G:G,MATCH(P3151,elcc!D:D,0))</f>
        <v>0</v>
      </c>
      <c r="R3151" s="89">
        <f t="shared" si="695"/>
        <v>1</v>
      </c>
      <c r="S3151" s="89" t="s">
        <v>6314</v>
      </c>
      <c r="T3151" s="89" t="s">
        <v>6314</v>
      </c>
      <c r="U3151" s="90" t="str">
        <f t="shared" si="696"/>
        <v>ok</v>
      </c>
      <c r="V3151" s="63" t="str">
        <f>INDEX(resources!F:F,MATCH(B3151,resources!B:B,0))</f>
        <v>special</v>
      </c>
      <c r="W3151" s="110">
        <f t="shared" si="697"/>
        <v>0</v>
      </c>
      <c r="X3151" s="110">
        <f t="shared" si="698"/>
        <v>0</v>
      </c>
      <c r="Y3151" s="110" t="str">
        <f t="shared" si="699"/>
        <v>transfer_purchase_raonly_na_CONFIDENTIAL</v>
      </c>
      <c r="Z3151" s="110">
        <f>IF(COUNTIFS($Y$2:Y3151,Y3151)=1,1,0)</f>
        <v>0</v>
      </c>
      <c r="AA3151" s="110">
        <f>SUM($Z$2:Z3151)*Z3151</f>
        <v>0</v>
      </c>
      <c r="AB3151" s="110">
        <f>COUNTIFS(resources!B:B,B3151)</f>
        <v>1</v>
      </c>
      <c r="AC3151" s="110">
        <f t="shared" si="700"/>
        <v>1</v>
      </c>
      <c r="AD3151" s="110">
        <f t="shared" si="701"/>
        <v>1</v>
      </c>
      <c r="AE3151" s="110">
        <f t="shared" si="702"/>
        <v>0</v>
      </c>
      <c r="AF3151" s="110">
        <f t="shared" si="703"/>
        <v>1</v>
      </c>
      <c r="AG3151" s="110">
        <f t="shared" si="704"/>
        <v>0</v>
      </c>
      <c r="AH3151" s="110">
        <f t="shared" si="705"/>
        <v>0</v>
      </c>
      <c r="AI3151" s="110">
        <f t="shared" si="706"/>
        <v>1</v>
      </c>
      <c r="AJ3151" s="100">
        <f>ROW()</f>
        <v>3151</v>
      </c>
      <c r="AK3151" s="100" t="e">
        <f>INDEX('BadRows RECART'!$C$2:$C$1207,MATCH(monthly_gwh_mw!AJ3151,'BadRows RECART'!$D$2:$D$1207,0))</f>
        <v>#N/A</v>
      </c>
    </row>
    <row r="3152" spans="1:37" ht="20">
      <c r="A3152" s="106" t="s">
        <v>3907</v>
      </c>
      <c r="B3152" s="106" t="s">
        <v>437</v>
      </c>
      <c r="C3152" s="106" t="s">
        <v>6313</v>
      </c>
      <c r="D3152" s="168">
        <v>2021</v>
      </c>
      <c r="E3152" s="168">
        <v>6</v>
      </c>
      <c r="F3152" s="169">
        <v>0</v>
      </c>
      <c r="G3152" s="212" t="s">
        <v>6314</v>
      </c>
      <c r="H3152" s="212" t="s">
        <v>6314</v>
      </c>
      <c r="I3152" s="106" t="s">
        <v>556</v>
      </c>
      <c r="K3152" s="83" t="s">
        <v>6314</v>
      </c>
      <c r="L3152" s="83" t="s">
        <v>6314</v>
      </c>
      <c r="M3152" s="45" t="str">
        <f>IF(
ISNA(INDEX(resources!E:E,MATCH(B3152,resources!B:B,0))),"fillme",
INDEX(resources!E:E,MATCH(B3152,resources!B:B,0)))</f>
        <v>transfer_purchase</v>
      </c>
      <c r="N3152" s="45">
        <v>1</v>
      </c>
      <c r="O3152" s="83" t="str">
        <f>IFERROR(INDEX(resources!K:K,MATCH(B3152,resources!B:B,0)),"fillme")</f>
        <v>unknown</v>
      </c>
      <c r="P3152" s="89" t="str">
        <f t="shared" si="694"/>
        <v>unknown_2021_6</v>
      </c>
      <c r="Q3152" s="87">
        <f>INDEX(elcc!G:G,MATCH(P3152,elcc!D:D,0))</f>
        <v>0</v>
      </c>
      <c r="R3152" s="89">
        <f t="shared" si="695"/>
        <v>1</v>
      </c>
      <c r="S3152" s="89" t="s">
        <v>6314</v>
      </c>
      <c r="T3152" s="89" t="s">
        <v>6314</v>
      </c>
      <c r="U3152" s="90" t="str">
        <f t="shared" si="696"/>
        <v>ok</v>
      </c>
      <c r="V3152" s="63" t="str">
        <f>INDEX(resources!F:F,MATCH(B3152,resources!B:B,0))</f>
        <v>special</v>
      </c>
      <c r="W3152" s="110">
        <f t="shared" si="697"/>
        <v>0</v>
      </c>
      <c r="X3152" s="110">
        <f t="shared" si="698"/>
        <v>0</v>
      </c>
      <c r="Y3152" s="110" t="str">
        <f t="shared" si="699"/>
        <v>transfer_purchase_raonly_na_CONFIDENTIAL</v>
      </c>
      <c r="Z3152" s="110">
        <f>IF(COUNTIFS($Y$2:Y3152,Y3152)=1,1,0)</f>
        <v>0</v>
      </c>
      <c r="AA3152" s="110">
        <f>SUM($Z$2:Z3152)*Z3152</f>
        <v>0</v>
      </c>
      <c r="AB3152" s="110">
        <f>COUNTIFS(resources!B:B,B3152)</f>
        <v>1</v>
      </c>
      <c r="AC3152" s="110">
        <f t="shared" si="700"/>
        <v>1</v>
      </c>
      <c r="AD3152" s="110">
        <f t="shared" si="701"/>
        <v>1</v>
      </c>
      <c r="AE3152" s="110">
        <f t="shared" si="702"/>
        <v>0</v>
      </c>
      <c r="AF3152" s="110">
        <f t="shared" si="703"/>
        <v>1</v>
      </c>
      <c r="AG3152" s="110">
        <f t="shared" si="704"/>
        <v>0</v>
      </c>
      <c r="AH3152" s="110">
        <f t="shared" si="705"/>
        <v>0</v>
      </c>
      <c r="AI3152" s="110">
        <f t="shared" si="706"/>
        <v>1</v>
      </c>
      <c r="AJ3152" s="100">
        <f>ROW()</f>
        <v>3152</v>
      </c>
      <c r="AK3152" s="100" t="e">
        <f>INDEX('BadRows RECART'!$C$2:$C$1207,MATCH(monthly_gwh_mw!AJ3152,'BadRows RECART'!$D$2:$D$1207,0))</f>
        <v>#N/A</v>
      </c>
    </row>
    <row r="3153" spans="1:37" ht="20">
      <c r="A3153" s="106" t="s">
        <v>3907</v>
      </c>
      <c r="B3153" s="106" t="s">
        <v>437</v>
      </c>
      <c r="C3153" s="106" t="s">
        <v>6313</v>
      </c>
      <c r="D3153" s="168">
        <v>2021</v>
      </c>
      <c r="E3153" s="168">
        <v>7</v>
      </c>
      <c r="F3153" s="169">
        <v>0</v>
      </c>
      <c r="G3153" s="212" t="s">
        <v>6314</v>
      </c>
      <c r="H3153" s="212" t="s">
        <v>6314</v>
      </c>
      <c r="I3153" s="106" t="s">
        <v>556</v>
      </c>
      <c r="K3153" s="83" t="s">
        <v>6314</v>
      </c>
      <c r="L3153" s="83" t="s">
        <v>6314</v>
      </c>
      <c r="M3153" s="45" t="str">
        <f>IF(
ISNA(INDEX(resources!E:E,MATCH(B3153,resources!B:B,0))),"fillme",
INDEX(resources!E:E,MATCH(B3153,resources!B:B,0)))</f>
        <v>transfer_purchase</v>
      </c>
      <c r="N3153" s="45">
        <v>1</v>
      </c>
      <c r="O3153" s="83" t="str">
        <f>IFERROR(INDEX(resources!K:K,MATCH(B3153,resources!B:B,0)),"fillme")</f>
        <v>unknown</v>
      </c>
      <c r="P3153" s="89" t="str">
        <f t="shared" si="694"/>
        <v>unknown_2021_7</v>
      </c>
      <c r="Q3153" s="87">
        <f>INDEX(elcc!G:G,MATCH(P3153,elcc!D:D,0))</f>
        <v>0</v>
      </c>
      <c r="R3153" s="89">
        <f t="shared" si="695"/>
        <v>1</v>
      </c>
      <c r="S3153" s="89" t="s">
        <v>6314</v>
      </c>
      <c r="T3153" s="89" t="s">
        <v>6314</v>
      </c>
      <c r="U3153" s="90" t="str">
        <f t="shared" si="696"/>
        <v>ok</v>
      </c>
      <c r="V3153" s="63" t="str">
        <f>INDEX(resources!F:F,MATCH(B3153,resources!B:B,0))</f>
        <v>special</v>
      </c>
      <c r="W3153" s="110">
        <f t="shared" si="697"/>
        <v>0</v>
      </c>
      <c r="X3153" s="110">
        <f t="shared" si="698"/>
        <v>0</v>
      </c>
      <c r="Y3153" s="110" t="str">
        <f t="shared" si="699"/>
        <v>transfer_purchase_raonly_na_CONFIDENTIAL</v>
      </c>
      <c r="Z3153" s="110">
        <f>IF(COUNTIFS($Y$2:Y3153,Y3153)=1,1,0)</f>
        <v>0</v>
      </c>
      <c r="AA3153" s="110">
        <f>SUM($Z$2:Z3153)*Z3153</f>
        <v>0</v>
      </c>
      <c r="AB3153" s="110">
        <f>COUNTIFS(resources!B:B,B3153)</f>
        <v>1</v>
      </c>
      <c r="AC3153" s="110">
        <f t="shared" si="700"/>
        <v>1</v>
      </c>
      <c r="AD3153" s="110">
        <f t="shared" si="701"/>
        <v>1</v>
      </c>
      <c r="AE3153" s="110">
        <f t="shared" si="702"/>
        <v>0</v>
      </c>
      <c r="AF3153" s="110">
        <f t="shared" si="703"/>
        <v>1</v>
      </c>
      <c r="AG3153" s="110">
        <f t="shared" si="704"/>
        <v>0</v>
      </c>
      <c r="AH3153" s="110">
        <f t="shared" si="705"/>
        <v>0</v>
      </c>
      <c r="AI3153" s="110">
        <f t="shared" si="706"/>
        <v>1</v>
      </c>
      <c r="AJ3153" s="100">
        <f>ROW()</f>
        <v>3153</v>
      </c>
      <c r="AK3153" s="100" t="e">
        <f>INDEX('BadRows RECART'!$C$2:$C$1207,MATCH(monthly_gwh_mw!AJ3153,'BadRows RECART'!$D$2:$D$1207,0))</f>
        <v>#N/A</v>
      </c>
    </row>
    <row r="3154" spans="1:37" ht="20">
      <c r="A3154" s="106" t="s">
        <v>3907</v>
      </c>
      <c r="B3154" s="106" t="s">
        <v>437</v>
      </c>
      <c r="C3154" s="106" t="s">
        <v>6313</v>
      </c>
      <c r="D3154" s="168">
        <v>2021</v>
      </c>
      <c r="E3154" s="168">
        <v>8</v>
      </c>
      <c r="F3154" s="169">
        <v>0</v>
      </c>
      <c r="G3154" s="212" t="s">
        <v>6314</v>
      </c>
      <c r="H3154" s="212" t="s">
        <v>6314</v>
      </c>
      <c r="I3154" s="106" t="s">
        <v>556</v>
      </c>
      <c r="K3154" s="83" t="s">
        <v>6314</v>
      </c>
      <c r="L3154" s="83" t="s">
        <v>6314</v>
      </c>
      <c r="M3154" s="45" t="str">
        <f>IF(
ISNA(INDEX(resources!E:E,MATCH(B3154,resources!B:B,0))),"fillme",
INDEX(resources!E:E,MATCH(B3154,resources!B:B,0)))</f>
        <v>transfer_purchase</v>
      </c>
      <c r="N3154" s="45">
        <v>1</v>
      </c>
      <c r="O3154" s="83" t="str">
        <f>IFERROR(INDEX(resources!K:K,MATCH(B3154,resources!B:B,0)),"fillme")</f>
        <v>unknown</v>
      </c>
      <c r="P3154" s="89" t="str">
        <f t="shared" si="694"/>
        <v>unknown_2021_8</v>
      </c>
      <c r="Q3154" s="87">
        <f>INDEX(elcc!G:G,MATCH(P3154,elcc!D:D,0))</f>
        <v>0</v>
      </c>
      <c r="R3154" s="89">
        <f t="shared" si="695"/>
        <v>1</v>
      </c>
      <c r="S3154" s="89" t="s">
        <v>6314</v>
      </c>
      <c r="T3154" s="89" t="s">
        <v>6314</v>
      </c>
      <c r="U3154" s="90" t="str">
        <f t="shared" si="696"/>
        <v>ok</v>
      </c>
      <c r="V3154" s="63" t="str">
        <f>INDEX(resources!F:F,MATCH(B3154,resources!B:B,0))</f>
        <v>special</v>
      </c>
      <c r="W3154" s="110">
        <f t="shared" si="697"/>
        <v>0</v>
      </c>
      <c r="X3154" s="110">
        <f t="shared" si="698"/>
        <v>0</v>
      </c>
      <c r="Y3154" s="110" t="str">
        <f t="shared" si="699"/>
        <v>transfer_purchase_raonly_na_CONFIDENTIAL</v>
      </c>
      <c r="Z3154" s="110">
        <f>IF(COUNTIFS($Y$2:Y3154,Y3154)=1,1,0)</f>
        <v>0</v>
      </c>
      <c r="AA3154" s="110">
        <f>SUM($Z$2:Z3154)*Z3154</f>
        <v>0</v>
      </c>
      <c r="AB3154" s="110">
        <f>COUNTIFS(resources!B:B,B3154)</f>
        <v>1</v>
      </c>
      <c r="AC3154" s="110">
        <f t="shared" si="700"/>
        <v>1</v>
      </c>
      <c r="AD3154" s="110">
        <f t="shared" si="701"/>
        <v>1</v>
      </c>
      <c r="AE3154" s="110">
        <f t="shared" si="702"/>
        <v>0</v>
      </c>
      <c r="AF3154" s="110">
        <f t="shared" si="703"/>
        <v>1</v>
      </c>
      <c r="AG3154" s="110">
        <f t="shared" si="704"/>
        <v>0</v>
      </c>
      <c r="AH3154" s="110">
        <f t="shared" si="705"/>
        <v>0</v>
      </c>
      <c r="AI3154" s="110">
        <f t="shared" si="706"/>
        <v>1</v>
      </c>
      <c r="AJ3154" s="100">
        <f>ROW()</f>
        <v>3154</v>
      </c>
      <c r="AK3154" s="100" t="e">
        <f>INDEX('BadRows RECART'!$C$2:$C$1207,MATCH(monthly_gwh_mw!AJ3154,'BadRows RECART'!$D$2:$D$1207,0))</f>
        <v>#N/A</v>
      </c>
    </row>
    <row r="3155" spans="1:37" ht="20">
      <c r="A3155" s="106" t="s">
        <v>3907</v>
      </c>
      <c r="B3155" s="106" t="s">
        <v>437</v>
      </c>
      <c r="C3155" s="106" t="s">
        <v>6313</v>
      </c>
      <c r="D3155" s="168">
        <v>2021</v>
      </c>
      <c r="E3155" s="168">
        <v>9</v>
      </c>
      <c r="F3155" s="169">
        <v>0</v>
      </c>
      <c r="G3155" s="212" t="s">
        <v>6314</v>
      </c>
      <c r="H3155" s="212" t="s">
        <v>6314</v>
      </c>
      <c r="I3155" s="106" t="s">
        <v>556</v>
      </c>
      <c r="K3155" s="83" t="s">
        <v>6314</v>
      </c>
      <c r="L3155" s="83" t="s">
        <v>6314</v>
      </c>
      <c r="M3155" s="45" t="str">
        <f>IF(
ISNA(INDEX(resources!E:E,MATCH(B3155,resources!B:B,0))),"fillme",
INDEX(resources!E:E,MATCH(B3155,resources!B:B,0)))</f>
        <v>transfer_purchase</v>
      </c>
      <c r="N3155" s="45">
        <v>1</v>
      </c>
      <c r="O3155" s="83" t="str">
        <f>IFERROR(INDEX(resources!K:K,MATCH(B3155,resources!B:B,0)),"fillme")</f>
        <v>unknown</v>
      </c>
      <c r="P3155" s="89" t="str">
        <f t="shared" si="694"/>
        <v>unknown_2021_9</v>
      </c>
      <c r="Q3155" s="87">
        <f>INDEX(elcc!G:G,MATCH(P3155,elcc!D:D,0))</f>
        <v>0</v>
      </c>
      <c r="R3155" s="89">
        <f t="shared" si="695"/>
        <v>1</v>
      </c>
      <c r="S3155" s="89" t="s">
        <v>6314</v>
      </c>
      <c r="T3155" s="89" t="s">
        <v>6314</v>
      </c>
      <c r="U3155" s="90" t="str">
        <f t="shared" si="696"/>
        <v>ok</v>
      </c>
      <c r="V3155" s="63" t="str">
        <f>INDEX(resources!F:F,MATCH(B3155,resources!B:B,0))</f>
        <v>special</v>
      </c>
      <c r="W3155" s="110">
        <f t="shared" si="697"/>
        <v>0</v>
      </c>
      <c r="X3155" s="110">
        <f t="shared" si="698"/>
        <v>0</v>
      </c>
      <c r="Y3155" s="110" t="str">
        <f t="shared" si="699"/>
        <v>transfer_purchase_raonly_na_CONFIDENTIAL</v>
      </c>
      <c r="Z3155" s="110">
        <f>IF(COUNTIFS($Y$2:Y3155,Y3155)=1,1,0)</f>
        <v>0</v>
      </c>
      <c r="AA3155" s="110">
        <f>SUM($Z$2:Z3155)*Z3155</f>
        <v>0</v>
      </c>
      <c r="AB3155" s="110">
        <f>COUNTIFS(resources!B:B,B3155)</f>
        <v>1</v>
      </c>
      <c r="AC3155" s="110">
        <f t="shared" si="700"/>
        <v>1</v>
      </c>
      <c r="AD3155" s="110">
        <f t="shared" si="701"/>
        <v>1</v>
      </c>
      <c r="AE3155" s="110">
        <f t="shared" si="702"/>
        <v>0</v>
      </c>
      <c r="AF3155" s="110">
        <f t="shared" si="703"/>
        <v>1</v>
      </c>
      <c r="AG3155" s="110">
        <f t="shared" si="704"/>
        <v>0</v>
      </c>
      <c r="AH3155" s="110">
        <f t="shared" si="705"/>
        <v>0</v>
      </c>
      <c r="AI3155" s="110">
        <f t="shared" si="706"/>
        <v>1</v>
      </c>
      <c r="AJ3155" s="100">
        <f>ROW()</f>
        <v>3155</v>
      </c>
      <c r="AK3155" s="100" t="e">
        <f>INDEX('BadRows RECART'!$C$2:$C$1207,MATCH(monthly_gwh_mw!AJ3155,'BadRows RECART'!$D$2:$D$1207,0))</f>
        <v>#N/A</v>
      </c>
    </row>
    <row r="3156" spans="1:37" ht="20">
      <c r="A3156" s="106" t="s">
        <v>3907</v>
      </c>
      <c r="B3156" s="106" t="s">
        <v>437</v>
      </c>
      <c r="C3156" s="106" t="s">
        <v>6313</v>
      </c>
      <c r="D3156" s="168">
        <v>2021</v>
      </c>
      <c r="E3156" s="168">
        <v>10</v>
      </c>
      <c r="F3156" s="169">
        <v>0</v>
      </c>
      <c r="G3156" s="212" t="s">
        <v>6314</v>
      </c>
      <c r="H3156" s="212" t="s">
        <v>6314</v>
      </c>
      <c r="I3156" s="106" t="s">
        <v>556</v>
      </c>
      <c r="K3156" s="83" t="s">
        <v>6314</v>
      </c>
      <c r="L3156" s="83" t="s">
        <v>6314</v>
      </c>
      <c r="M3156" s="45" t="str">
        <f>IF(
ISNA(INDEX(resources!E:E,MATCH(B3156,resources!B:B,0))),"fillme",
INDEX(resources!E:E,MATCH(B3156,resources!B:B,0)))</f>
        <v>transfer_purchase</v>
      </c>
      <c r="N3156" s="45">
        <v>1</v>
      </c>
      <c r="O3156" s="83" t="str">
        <f>IFERROR(INDEX(resources!K:K,MATCH(B3156,resources!B:B,0)),"fillme")</f>
        <v>unknown</v>
      </c>
      <c r="P3156" s="89" t="str">
        <f t="shared" si="694"/>
        <v>unknown_2021_10</v>
      </c>
      <c r="Q3156" s="87">
        <f>INDEX(elcc!G:G,MATCH(P3156,elcc!D:D,0))</f>
        <v>0</v>
      </c>
      <c r="R3156" s="89">
        <f t="shared" si="695"/>
        <v>1</v>
      </c>
      <c r="S3156" s="89" t="s">
        <v>6314</v>
      </c>
      <c r="T3156" s="89" t="s">
        <v>6314</v>
      </c>
      <c r="U3156" s="90" t="str">
        <f t="shared" si="696"/>
        <v>ok</v>
      </c>
      <c r="V3156" s="63" t="str">
        <f>INDEX(resources!F:F,MATCH(B3156,resources!B:B,0))</f>
        <v>special</v>
      </c>
      <c r="W3156" s="110">
        <f t="shared" si="697"/>
        <v>0</v>
      </c>
      <c r="X3156" s="110">
        <f t="shared" si="698"/>
        <v>0</v>
      </c>
      <c r="Y3156" s="110" t="str">
        <f t="shared" si="699"/>
        <v>transfer_purchase_raonly_na_CONFIDENTIAL</v>
      </c>
      <c r="Z3156" s="110">
        <f>IF(COUNTIFS($Y$2:Y3156,Y3156)=1,1,0)</f>
        <v>0</v>
      </c>
      <c r="AA3156" s="110">
        <f>SUM($Z$2:Z3156)*Z3156</f>
        <v>0</v>
      </c>
      <c r="AB3156" s="110">
        <f>COUNTIFS(resources!B:B,B3156)</f>
        <v>1</v>
      </c>
      <c r="AC3156" s="110">
        <f t="shared" si="700"/>
        <v>1</v>
      </c>
      <c r="AD3156" s="110">
        <f t="shared" si="701"/>
        <v>1</v>
      </c>
      <c r="AE3156" s="110">
        <f t="shared" si="702"/>
        <v>0</v>
      </c>
      <c r="AF3156" s="110">
        <f t="shared" si="703"/>
        <v>1</v>
      </c>
      <c r="AG3156" s="110">
        <f t="shared" si="704"/>
        <v>0</v>
      </c>
      <c r="AH3156" s="110">
        <f t="shared" si="705"/>
        <v>0</v>
      </c>
      <c r="AI3156" s="110">
        <f t="shared" si="706"/>
        <v>1</v>
      </c>
      <c r="AJ3156" s="100">
        <f>ROW()</f>
        <v>3156</v>
      </c>
      <c r="AK3156" s="100" t="e">
        <f>INDEX('BadRows RECART'!$C$2:$C$1207,MATCH(monthly_gwh_mw!AJ3156,'BadRows RECART'!$D$2:$D$1207,0))</f>
        <v>#N/A</v>
      </c>
    </row>
    <row r="3157" spans="1:37" ht="20">
      <c r="A3157" s="106" t="s">
        <v>3907</v>
      </c>
      <c r="B3157" s="106" t="s">
        <v>437</v>
      </c>
      <c r="C3157" s="106" t="s">
        <v>6313</v>
      </c>
      <c r="D3157" s="168">
        <v>2021</v>
      </c>
      <c r="E3157" s="168">
        <v>11</v>
      </c>
      <c r="F3157" s="169">
        <v>0</v>
      </c>
      <c r="G3157" s="212" t="s">
        <v>6314</v>
      </c>
      <c r="H3157" s="212" t="s">
        <v>6314</v>
      </c>
      <c r="I3157" s="106" t="s">
        <v>556</v>
      </c>
      <c r="K3157" s="83" t="s">
        <v>6314</v>
      </c>
      <c r="L3157" s="83" t="s">
        <v>6314</v>
      </c>
      <c r="M3157" s="45" t="str">
        <f>IF(
ISNA(INDEX(resources!E:E,MATCH(B3157,resources!B:B,0))),"fillme",
INDEX(resources!E:E,MATCH(B3157,resources!B:B,0)))</f>
        <v>transfer_purchase</v>
      </c>
      <c r="N3157" s="45">
        <v>1</v>
      </c>
      <c r="O3157" s="83" t="str">
        <f>IFERROR(INDEX(resources!K:K,MATCH(B3157,resources!B:B,0)),"fillme")</f>
        <v>unknown</v>
      </c>
      <c r="P3157" s="89" t="str">
        <f t="shared" si="694"/>
        <v>unknown_2021_11</v>
      </c>
      <c r="Q3157" s="87">
        <f>INDEX(elcc!G:G,MATCH(P3157,elcc!D:D,0))</f>
        <v>0</v>
      </c>
      <c r="R3157" s="89">
        <f t="shared" si="695"/>
        <v>1</v>
      </c>
      <c r="S3157" s="89" t="s">
        <v>6314</v>
      </c>
      <c r="T3157" s="89" t="s">
        <v>6314</v>
      </c>
      <c r="U3157" s="90" t="str">
        <f t="shared" si="696"/>
        <v>ok</v>
      </c>
      <c r="V3157" s="63" t="str">
        <f>INDEX(resources!F:F,MATCH(B3157,resources!B:B,0))</f>
        <v>special</v>
      </c>
      <c r="W3157" s="110">
        <f t="shared" si="697"/>
        <v>0</v>
      </c>
      <c r="X3157" s="110">
        <f t="shared" si="698"/>
        <v>0</v>
      </c>
      <c r="Y3157" s="110" t="str">
        <f t="shared" si="699"/>
        <v>transfer_purchase_raonly_na_CONFIDENTIAL</v>
      </c>
      <c r="Z3157" s="110">
        <f>IF(COUNTIFS($Y$2:Y3157,Y3157)=1,1,0)</f>
        <v>0</v>
      </c>
      <c r="AA3157" s="110">
        <f>SUM($Z$2:Z3157)*Z3157</f>
        <v>0</v>
      </c>
      <c r="AB3157" s="110">
        <f>COUNTIFS(resources!B:B,B3157)</f>
        <v>1</v>
      </c>
      <c r="AC3157" s="110">
        <f t="shared" si="700"/>
        <v>1</v>
      </c>
      <c r="AD3157" s="110">
        <f t="shared" si="701"/>
        <v>1</v>
      </c>
      <c r="AE3157" s="110">
        <f t="shared" si="702"/>
        <v>0</v>
      </c>
      <c r="AF3157" s="110">
        <f t="shared" si="703"/>
        <v>1</v>
      </c>
      <c r="AG3157" s="110">
        <f t="shared" si="704"/>
        <v>0</v>
      </c>
      <c r="AH3157" s="110">
        <f t="shared" si="705"/>
        <v>0</v>
      </c>
      <c r="AI3157" s="110">
        <f t="shared" si="706"/>
        <v>1</v>
      </c>
      <c r="AJ3157" s="100">
        <f>ROW()</f>
        <v>3157</v>
      </c>
      <c r="AK3157" s="100" t="e">
        <f>INDEX('BadRows RECART'!$C$2:$C$1207,MATCH(monthly_gwh_mw!AJ3157,'BadRows RECART'!$D$2:$D$1207,0))</f>
        <v>#N/A</v>
      </c>
    </row>
    <row r="3158" spans="1:37" ht="20">
      <c r="A3158" s="106" t="s">
        <v>3907</v>
      </c>
      <c r="B3158" s="106" t="s">
        <v>437</v>
      </c>
      <c r="C3158" s="106" t="s">
        <v>6313</v>
      </c>
      <c r="D3158" s="168">
        <v>2021</v>
      </c>
      <c r="E3158" s="168">
        <v>12</v>
      </c>
      <c r="F3158" s="169">
        <v>0</v>
      </c>
      <c r="G3158" s="212" t="s">
        <v>6314</v>
      </c>
      <c r="H3158" s="212" t="s">
        <v>6314</v>
      </c>
      <c r="I3158" s="106" t="s">
        <v>556</v>
      </c>
      <c r="K3158" s="83" t="s">
        <v>6314</v>
      </c>
      <c r="L3158" s="83" t="s">
        <v>6314</v>
      </c>
      <c r="M3158" s="45" t="str">
        <f>IF(
ISNA(INDEX(resources!E:E,MATCH(B3158,resources!B:B,0))),"fillme",
INDEX(resources!E:E,MATCH(B3158,resources!B:B,0)))</f>
        <v>transfer_purchase</v>
      </c>
      <c r="N3158" s="45">
        <v>1</v>
      </c>
      <c r="O3158" s="83" t="str">
        <f>IFERROR(INDEX(resources!K:K,MATCH(B3158,resources!B:B,0)),"fillme")</f>
        <v>unknown</v>
      </c>
      <c r="P3158" s="89" t="str">
        <f t="shared" si="694"/>
        <v>unknown_2021_12</v>
      </c>
      <c r="Q3158" s="87">
        <f>INDEX(elcc!G:G,MATCH(P3158,elcc!D:D,0))</f>
        <v>0</v>
      </c>
      <c r="R3158" s="89">
        <f t="shared" si="695"/>
        <v>1</v>
      </c>
      <c r="S3158" s="89" t="s">
        <v>6314</v>
      </c>
      <c r="T3158" s="89" t="s">
        <v>6314</v>
      </c>
      <c r="U3158" s="90" t="str">
        <f t="shared" si="696"/>
        <v>ok</v>
      </c>
      <c r="V3158" s="63" t="str">
        <f>INDEX(resources!F:F,MATCH(B3158,resources!B:B,0))</f>
        <v>special</v>
      </c>
      <c r="W3158" s="110">
        <f t="shared" si="697"/>
        <v>0</v>
      </c>
      <c r="X3158" s="110">
        <f t="shared" si="698"/>
        <v>0</v>
      </c>
      <c r="Y3158" s="110" t="str">
        <f t="shared" si="699"/>
        <v>transfer_purchase_raonly_na_CONFIDENTIAL</v>
      </c>
      <c r="Z3158" s="110">
        <f>IF(COUNTIFS($Y$2:Y3158,Y3158)=1,1,0)</f>
        <v>0</v>
      </c>
      <c r="AA3158" s="110">
        <f>SUM($Z$2:Z3158)*Z3158</f>
        <v>0</v>
      </c>
      <c r="AB3158" s="110">
        <f>COUNTIFS(resources!B:B,B3158)</f>
        <v>1</v>
      </c>
      <c r="AC3158" s="110">
        <f t="shared" si="700"/>
        <v>1</v>
      </c>
      <c r="AD3158" s="110">
        <f t="shared" si="701"/>
        <v>1</v>
      </c>
      <c r="AE3158" s="110">
        <f t="shared" si="702"/>
        <v>0</v>
      </c>
      <c r="AF3158" s="110">
        <f t="shared" si="703"/>
        <v>1</v>
      </c>
      <c r="AG3158" s="110">
        <f t="shared" si="704"/>
        <v>0</v>
      </c>
      <c r="AH3158" s="110">
        <f t="shared" si="705"/>
        <v>0</v>
      </c>
      <c r="AI3158" s="110">
        <f t="shared" si="706"/>
        <v>1</v>
      </c>
      <c r="AJ3158" s="100">
        <f>ROW()</f>
        <v>3158</v>
      </c>
      <c r="AK3158" s="100" t="e">
        <f>INDEX('BadRows RECART'!$C$2:$C$1207,MATCH(monthly_gwh_mw!AJ3158,'BadRows RECART'!$D$2:$D$1207,0))</f>
        <v>#N/A</v>
      </c>
    </row>
    <row r="3159" spans="1:37" ht="20">
      <c r="A3159" s="106" t="s">
        <v>3907</v>
      </c>
      <c r="B3159" s="106" t="s">
        <v>437</v>
      </c>
      <c r="C3159" s="106" t="s">
        <v>6313</v>
      </c>
      <c r="D3159" s="168">
        <v>2021</v>
      </c>
      <c r="E3159" s="168">
        <v>1</v>
      </c>
      <c r="F3159" s="169">
        <v>0</v>
      </c>
      <c r="G3159" s="212" t="s">
        <v>6314</v>
      </c>
      <c r="H3159" s="212" t="s">
        <v>6314</v>
      </c>
      <c r="I3159" s="106" t="s">
        <v>556</v>
      </c>
      <c r="K3159" s="83" t="s">
        <v>6314</v>
      </c>
      <c r="L3159" s="83" t="s">
        <v>6314</v>
      </c>
      <c r="M3159" s="45" t="str">
        <f>IF(
ISNA(INDEX(resources!E:E,MATCH(B3159,resources!B:B,0))),"fillme",
INDEX(resources!E:E,MATCH(B3159,resources!B:B,0)))</f>
        <v>transfer_purchase</v>
      </c>
      <c r="N3159" s="45">
        <v>1</v>
      </c>
      <c r="O3159" s="83" t="str">
        <f>IFERROR(INDEX(resources!K:K,MATCH(B3159,resources!B:B,0)),"fillme")</f>
        <v>unknown</v>
      </c>
      <c r="P3159" s="89" t="str">
        <f t="shared" si="694"/>
        <v>unknown_2021_1</v>
      </c>
      <c r="Q3159" s="87">
        <f>INDEX(elcc!G:G,MATCH(P3159,elcc!D:D,0))</f>
        <v>0</v>
      </c>
      <c r="R3159" s="89">
        <f t="shared" si="695"/>
        <v>1</v>
      </c>
      <c r="S3159" s="89" t="s">
        <v>6314</v>
      </c>
      <c r="T3159" s="89" t="s">
        <v>6314</v>
      </c>
      <c r="U3159" s="90" t="str">
        <f t="shared" si="696"/>
        <v>ok</v>
      </c>
      <c r="V3159" s="63" t="str">
        <f>INDEX(resources!F:F,MATCH(B3159,resources!B:B,0))</f>
        <v>special</v>
      </c>
      <c r="W3159" s="110">
        <f t="shared" si="697"/>
        <v>0</v>
      </c>
      <c r="X3159" s="110">
        <f t="shared" si="698"/>
        <v>0</v>
      </c>
      <c r="Y3159" s="110" t="str">
        <f t="shared" si="699"/>
        <v>transfer_purchase_raonly_na_CONFIDENTIAL</v>
      </c>
      <c r="Z3159" s="110">
        <f>IF(COUNTIFS($Y$2:Y3159,Y3159)=1,1,0)</f>
        <v>0</v>
      </c>
      <c r="AA3159" s="110">
        <f>SUM($Z$2:Z3159)*Z3159</f>
        <v>0</v>
      </c>
      <c r="AB3159" s="110">
        <f>COUNTIFS(resources!B:B,B3159)</f>
        <v>1</v>
      </c>
      <c r="AC3159" s="110">
        <f t="shared" si="700"/>
        <v>1</v>
      </c>
      <c r="AD3159" s="110">
        <f t="shared" si="701"/>
        <v>1</v>
      </c>
      <c r="AE3159" s="110">
        <f t="shared" si="702"/>
        <v>0</v>
      </c>
      <c r="AF3159" s="110">
        <f t="shared" si="703"/>
        <v>1</v>
      </c>
      <c r="AG3159" s="110">
        <f t="shared" si="704"/>
        <v>0</v>
      </c>
      <c r="AH3159" s="110">
        <f t="shared" si="705"/>
        <v>0</v>
      </c>
      <c r="AI3159" s="110">
        <f t="shared" si="706"/>
        <v>1</v>
      </c>
      <c r="AJ3159" s="100">
        <f>ROW()</f>
        <v>3159</v>
      </c>
      <c r="AK3159" s="100" t="e">
        <f>INDEX('BadRows RECART'!$C$2:$C$1207,MATCH(monthly_gwh_mw!AJ3159,'BadRows RECART'!$D$2:$D$1207,0))</f>
        <v>#N/A</v>
      </c>
    </row>
    <row r="3160" spans="1:37" ht="20">
      <c r="A3160" s="106" t="s">
        <v>3907</v>
      </c>
      <c r="B3160" s="106" t="s">
        <v>437</v>
      </c>
      <c r="C3160" s="106" t="s">
        <v>6313</v>
      </c>
      <c r="D3160" s="168">
        <v>2021</v>
      </c>
      <c r="E3160" s="168">
        <v>2</v>
      </c>
      <c r="F3160" s="169">
        <v>0</v>
      </c>
      <c r="G3160" s="212" t="s">
        <v>6314</v>
      </c>
      <c r="H3160" s="212" t="s">
        <v>6314</v>
      </c>
      <c r="I3160" s="106" t="s">
        <v>556</v>
      </c>
      <c r="K3160" s="83" t="s">
        <v>6314</v>
      </c>
      <c r="L3160" s="83" t="s">
        <v>6314</v>
      </c>
      <c r="M3160" s="45" t="str">
        <f>IF(
ISNA(INDEX(resources!E:E,MATCH(B3160,resources!B:B,0))),"fillme",
INDEX(resources!E:E,MATCH(B3160,resources!B:B,0)))</f>
        <v>transfer_purchase</v>
      </c>
      <c r="N3160" s="45">
        <v>1</v>
      </c>
      <c r="O3160" s="83" t="str">
        <f>IFERROR(INDEX(resources!K:K,MATCH(B3160,resources!B:B,0)),"fillme")</f>
        <v>unknown</v>
      </c>
      <c r="P3160" s="89" t="str">
        <f t="shared" si="694"/>
        <v>unknown_2021_2</v>
      </c>
      <c r="Q3160" s="87">
        <f>INDEX(elcc!G:G,MATCH(P3160,elcc!D:D,0))</f>
        <v>0</v>
      </c>
      <c r="R3160" s="89">
        <f t="shared" si="695"/>
        <v>1</v>
      </c>
      <c r="S3160" s="89" t="s">
        <v>6314</v>
      </c>
      <c r="T3160" s="89" t="s">
        <v>6314</v>
      </c>
      <c r="U3160" s="90" t="str">
        <f t="shared" si="696"/>
        <v>ok</v>
      </c>
      <c r="V3160" s="63" t="str">
        <f>INDEX(resources!F:F,MATCH(B3160,resources!B:B,0))</f>
        <v>special</v>
      </c>
      <c r="W3160" s="110">
        <f t="shared" si="697"/>
        <v>0</v>
      </c>
      <c r="X3160" s="110">
        <f t="shared" si="698"/>
        <v>0</v>
      </c>
      <c r="Y3160" s="110" t="str">
        <f t="shared" si="699"/>
        <v>transfer_purchase_raonly_na_CONFIDENTIAL</v>
      </c>
      <c r="Z3160" s="110">
        <f>IF(COUNTIFS($Y$2:Y3160,Y3160)=1,1,0)</f>
        <v>0</v>
      </c>
      <c r="AA3160" s="110">
        <f>SUM($Z$2:Z3160)*Z3160</f>
        <v>0</v>
      </c>
      <c r="AB3160" s="110">
        <f>COUNTIFS(resources!B:B,B3160)</f>
        <v>1</v>
      </c>
      <c r="AC3160" s="110">
        <f t="shared" si="700"/>
        <v>1</v>
      </c>
      <c r="AD3160" s="110">
        <f t="shared" si="701"/>
        <v>1</v>
      </c>
      <c r="AE3160" s="110">
        <f t="shared" si="702"/>
        <v>0</v>
      </c>
      <c r="AF3160" s="110">
        <f t="shared" si="703"/>
        <v>1</v>
      </c>
      <c r="AG3160" s="110">
        <f t="shared" si="704"/>
        <v>0</v>
      </c>
      <c r="AH3160" s="110">
        <f t="shared" si="705"/>
        <v>0</v>
      </c>
      <c r="AI3160" s="110">
        <f t="shared" si="706"/>
        <v>1</v>
      </c>
      <c r="AJ3160" s="100">
        <f>ROW()</f>
        <v>3160</v>
      </c>
      <c r="AK3160" s="100" t="e">
        <f>INDEX('BadRows RECART'!$C$2:$C$1207,MATCH(monthly_gwh_mw!AJ3160,'BadRows RECART'!$D$2:$D$1207,0))</f>
        <v>#N/A</v>
      </c>
    </row>
    <row r="3161" spans="1:37" ht="20">
      <c r="A3161" s="106" t="s">
        <v>3907</v>
      </c>
      <c r="B3161" s="106" t="s">
        <v>437</v>
      </c>
      <c r="C3161" s="106" t="s">
        <v>6313</v>
      </c>
      <c r="D3161" s="168">
        <v>2021</v>
      </c>
      <c r="E3161" s="168">
        <v>3</v>
      </c>
      <c r="F3161" s="169">
        <v>0</v>
      </c>
      <c r="G3161" s="212" t="s">
        <v>6314</v>
      </c>
      <c r="H3161" s="212" t="s">
        <v>6314</v>
      </c>
      <c r="I3161" s="106" t="s">
        <v>556</v>
      </c>
      <c r="K3161" s="83" t="s">
        <v>6314</v>
      </c>
      <c r="L3161" s="83" t="s">
        <v>6314</v>
      </c>
      <c r="M3161" s="45" t="str">
        <f>IF(
ISNA(INDEX(resources!E:E,MATCH(B3161,resources!B:B,0))),"fillme",
INDEX(resources!E:E,MATCH(B3161,resources!B:B,0)))</f>
        <v>transfer_purchase</v>
      </c>
      <c r="N3161" s="45">
        <v>1</v>
      </c>
      <c r="O3161" s="83" t="str">
        <f>IFERROR(INDEX(resources!K:K,MATCH(B3161,resources!B:B,0)),"fillme")</f>
        <v>unknown</v>
      </c>
      <c r="P3161" s="89" t="str">
        <f t="shared" si="694"/>
        <v>unknown_2021_3</v>
      </c>
      <c r="Q3161" s="87">
        <f>INDEX(elcc!G:G,MATCH(P3161,elcc!D:D,0))</f>
        <v>0</v>
      </c>
      <c r="R3161" s="89">
        <f t="shared" si="695"/>
        <v>1</v>
      </c>
      <c r="S3161" s="89" t="s">
        <v>6314</v>
      </c>
      <c r="T3161" s="89" t="s">
        <v>6314</v>
      </c>
      <c r="U3161" s="90" t="str">
        <f t="shared" si="696"/>
        <v>ok</v>
      </c>
      <c r="V3161" s="63" t="str">
        <f>INDEX(resources!F:F,MATCH(B3161,resources!B:B,0))</f>
        <v>special</v>
      </c>
      <c r="W3161" s="110">
        <f t="shared" si="697"/>
        <v>0</v>
      </c>
      <c r="X3161" s="110">
        <f t="shared" si="698"/>
        <v>0</v>
      </c>
      <c r="Y3161" s="110" t="str">
        <f t="shared" si="699"/>
        <v>transfer_purchase_raonly_na_CONFIDENTIAL</v>
      </c>
      <c r="Z3161" s="110">
        <f>IF(COUNTIFS($Y$2:Y3161,Y3161)=1,1,0)</f>
        <v>0</v>
      </c>
      <c r="AA3161" s="110">
        <f>SUM($Z$2:Z3161)*Z3161</f>
        <v>0</v>
      </c>
      <c r="AB3161" s="110">
        <f>COUNTIFS(resources!B:B,B3161)</f>
        <v>1</v>
      </c>
      <c r="AC3161" s="110">
        <f t="shared" si="700"/>
        <v>1</v>
      </c>
      <c r="AD3161" s="110">
        <f t="shared" si="701"/>
        <v>1</v>
      </c>
      <c r="AE3161" s="110">
        <f t="shared" si="702"/>
        <v>0</v>
      </c>
      <c r="AF3161" s="110">
        <f t="shared" si="703"/>
        <v>1</v>
      </c>
      <c r="AG3161" s="110">
        <f t="shared" si="704"/>
        <v>0</v>
      </c>
      <c r="AH3161" s="110">
        <f t="shared" si="705"/>
        <v>0</v>
      </c>
      <c r="AI3161" s="110">
        <f t="shared" si="706"/>
        <v>1</v>
      </c>
      <c r="AJ3161" s="100">
        <f>ROW()</f>
        <v>3161</v>
      </c>
      <c r="AK3161" s="100" t="e">
        <f>INDEX('BadRows RECART'!$C$2:$C$1207,MATCH(monthly_gwh_mw!AJ3161,'BadRows RECART'!$D$2:$D$1207,0))</f>
        <v>#N/A</v>
      </c>
    </row>
    <row r="3162" spans="1:37" ht="20">
      <c r="A3162" s="106" t="s">
        <v>3907</v>
      </c>
      <c r="B3162" s="106" t="s">
        <v>437</v>
      </c>
      <c r="C3162" s="106" t="s">
        <v>6313</v>
      </c>
      <c r="D3162" s="168">
        <v>2021</v>
      </c>
      <c r="E3162" s="168">
        <v>4</v>
      </c>
      <c r="F3162" s="169">
        <v>0</v>
      </c>
      <c r="G3162" s="212" t="s">
        <v>6314</v>
      </c>
      <c r="H3162" s="212" t="s">
        <v>6314</v>
      </c>
      <c r="I3162" s="106" t="s">
        <v>556</v>
      </c>
      <c r="K3162" s="83" t="s">
        <v>6314</v>
      </c>
      <c r="L3162" s="83" t="s">
        <v>6314</v>
      </c>
      <c r="M3162" s="45" t="str">
        <f>IF(
ISNA(INDEX(resources!E:E,MATCH(B3162,resources!B:B,0))),"fillme",
INDEX(resources!E:E,MATCH(B3162,resources!B:B,0)))</f>
        <v>transfer_purchase</v>
      </c>
      <c r="N3162" s="45">
        <v>1</v>
      </c>
      <c r="O3162" s="83" t="str">
        <f>IFERROR(INDEX(resources!K:K,MATCH(B3162,resources!B:B,0)),"fillme")</f>
        <v>unknown</v>
      </c>
      <c r="P3162" s="89" t="str">
        <f t="shared" si="694"/>
        <v>unknown_2021_4</v>
      </c>
      <c r="Q3162" s="87">
        <f>INDEX(elcc!G:G,MATCH(P3162,elcc!D:D,0))</f>
        <v>0</v>
      </c>
      <c r="R3162" s="89">
        <f t="shared" si="695"/>
        <v>1</v>
      </c>
      <c r="S3162" s="89" t="s">
        <v>6314</v>
      </c>
      <c r="T3162" s="89" t="s">
        <v>6314</v>
      </c>
      <c r="U3162" s="90" t="str">
        <f t="shared" si="696"/>
        <v>ok</v>
      </c>
      <c r="V3162" s="63" t="str">
        <f>INDEX(resources!F:F,MATCH(B3162,resources!B:B,0))</f>
        <v>special</v>
      </c>
      <c r="W3162" s="110">
        <f t="shared" si="697"/>
        <v>0</v>
      </c>
      <c r="X3162" s="110">
        <f t="shared" si="698"/>
        <v>0</v>
      </c>
      <c r="Y3162" s="110" t="str">
        <f t="shared" si="699"/>
        <v>transfer_purchase_raonly_na_CONFIDENTIAL</v>
      </c>
      <c r="Z3162" s="110">
        <f>IF(COUNTIFS($Y$2:Y3162,Y3162)=1,1,0)</f>
        <v>0</v>
      </c>
      <c r="AA3162" s="110">
        <f>SUM($Z$2:Z3162)*Z3162</f>
        <v>0</v>
      </c>
      <c r="AB3162" s="110">
        <f>COUNTIFS(resources!B:B,B3162)</f>
        <v>1</v>
      </c>
      <c r="AC3162" s="110">
        <f t="shared" si="700"/>
        <v>1</v>
      </c>
      <c r="AD3162" s="110">
        <f t="shared" si="701"/>
        <v>1</v>
      </c>
      <c r="AE3162" s="110">
        <f t="shared" si="702"/>
        <v>0</v>
      </c>
      <c r="AF3162" s="110">
        <f t="shared" si="703"/>
        <v>1</v>
      </c>
      <c r="AG3162" s="110">
        <f t="shared" si="704"/>
        <v>0</v>
      </c>
      <c r="AH3162" s="110">
        <f t="shared" si="705"/>
        <v>0</v>
      </c>
      <c r="AI3162" s="110">
        <f t="shared" si="706"/>
        <v>1</v>
      </c>
      <c r="AJ3162" s="100">
        <f>ROW()</f>
        <v>3162</v>
      </c>
      <c r="AK3162" s="100" t="e">
        <f>INDEX('BadRows RECART'!$C$2:$C$1207,MATCH(monthly_gwh_mw!AJ3162,'BadRows RECART'!$D$2:$D$1207,0))</f>
        <v>#N/A</v>
      </c>
    </row>
    <row r="3163" spans="1:37" ht="20">
      <c r="A3163" s="106" t="s">
        <v>3907</v>
      </c>
      <c r="B3163" s="106" t="s">
        <v>437</v>
      </c>
      <c r="C3163" s="106" t="s">
        <v>6313</v>
      </c>
      <c r="D3163" s="168">
        <v>2021</v>
      </c>
      <c r="E3163" s="168">
        <v>5</v>
      </c>
      <c r="F3163" s="169">
        <v>0</v>
      </c>
      <c r="G3163" s="212" t="s">
        <v>6314</v>
      </c>
      <c r="H3163" s="212" t="s">
        <v>6314</v>
      </c>
      <c r="I3163" s="106" t="s">
        <v>556</v>
      </c>
      <c r="K3163" s="83" t="s">
        <v>6314</v>
      </c>
      <c r="L3163" s="83" t="s">
        <v>6314</v>
      </c>
      <c r="M3163" s="45" t="str">
        <f>IF(
ISNA(INDEX(resources!E:E,MATCH(B3163,resources!B:B,0))),"fillme",
INDEX(resources!E:E,MATCH(B3163,resources!B:B,0)))</f>
        <v>transfer_purchase</v>
      </c>
      <c r="N3163" s="45">
        <v>1</v>
      </c>
      <c r="O3163" s="83" t="str">
        <f>IFERROR(INDEX(resources!K:K,MATCH(B3163,resources!B:B,0)),"fillme")</f>
        <v>unknown</v>
      </c>
      <c r="P3163" s="89" t="str">
        <f t="shared" si="694"/>
        <v>unknown_2021_5</v>
      </c>
      <c r="Q3163" s="87">
        <f>INDEX(elcc!G:G,MATCH(P3163,elcc!D:D,0))</f>
        <v>0</v>
      </c>
      <c r="R3163" s="89">
        <f t="shared" si="695"/>
        <v>1</v>
      </c>
      <c r="S3163" s="89" t="s">
        <v>6314</v>
      </c>
      <c r="T3163" s="89" t="s">
        <v>6314</v>
      </c>
      <c r="U3163" s="90" t="str">
        <f t="shared" si="696"/>
        <v>ok</v>
      </c>
      <c r="V3163" s="63" t="str">
        <f>INDEX(resources!F:F,MATCH(B3163,resources!B:B,0))</f>
        <v>special</v>
      </c>
      <c r="W3163" s="110">
        <f t="shared" si="697"/>
        <v>0</v>
      </c>
      <c r="X3163" s="110">
        <f t="shared" si="698"/>
        <v>0</v>
      </c>
      <c r="Y3163" s="110" t="str">
        <f t="shared" si="699"/>
        <v>transfer_purchase_raonly_na_CONFIDENTIAL</v>
      </c>
      <c r="Z3163" s="110">
        <f>IF(COUNTIFS($Y$2:Y3163,Y3163)=1,1,0)</f>
        <v>0</v>
      </c>
      <c r="AA3163" s="110">
        <f>SUM($Z$2:Z3163)*Z3163</f>
        <v>0</v>
      </c>
      <c r="AB3163" s="110">
        <f>COUNTIFS(resources!B:B,B3163)</f>
        <v>1</v>
      </c>
      <c r="AC3163" s="110">
        <f t="shared" si="700"/>
        <v>1</v>
      </c>
      <c r="AD3163" s="110">
        <f t="shared" si="701"/>
        <v>1</v>
      </c>
      <c r="AE3163" s="110">
        <f t="shared" si="702"/>
        <v>0</v>
      </c>
      <c r="AF3163" s="110">
        <f t="shared" si="703"/>
        <v>1</v>
      </c>
      <c r="AG3163" s="110">
        <f t="shared" si="704"/>
        <v>0</v>
      </c>
      <c r="AH3163" s="110">
        <f t="shared" si="705"/>
        <v>0</v>
      </c>
      <c r="AI3163" s="110">
        <f t="shared" si="706"/>
        <v>1</v>
      </c>
      <c r="AJ3163" s="100">
        <f>ROW()</f>
        <v>3163</v>
      </c>
      <c r="AK3163" s="100" t="e">
        <f>INDEX('BadRows RECART'!$C$2:$C$1207,MATCH(monthly_gwh_mw!AJ3163,'BadRows RECART'!$D$2:$D$1207,0))</f>
        <v>#N/A</v>
      </c>
    </row>
    <row r="3164" spans="1:37" ht="20">
      <c r="A3164" s="106" t="s">
        <v>3907</v>
      </c>
      <c r="B3164" s="106" t="s">
        <v>437</v>
      </c>
      <c r="C3164" s="106" t="s">
        <v>6313</v>
      </c>
      <c r="D3164" s="168">
        <v>2021</v>
      </c>
      <c r="E3164" s="168">
        <v>6</v>
      </c>
      <c r="F3164" s="169">
        <v>0</v>
      </c>
      <c r="G3164" s="212" t="s">
        <v>6314</v>
      </c>
      <c r="H3164" s="212" t="s">
        <v>6314</v>
      </c>
      <c r="I3164" s="106" t="s">
        <v>556</v>
      </c>
      <c r="K3164" s="83" t="s">
        <v>6314</v>
      </c>
      <c r="L3164" s="83" t="s">
        <v>6314</v>
      </c>
      <c r="M3164" s="45" t="str">
        <f>IF(
ISNA(INDEX(resources!E:E,MATCH(B3164,resources!B:B,0))),"fillme",
INDEX(resources!E:E,MATCH(B3164,resources!B:B,0)))</f>
        <v>transfer_purchase</v>
      </c>
      <c r="N3164" s="45">
        <v>1</v>
      </c>
      <c r="O3164" s="83" t="str">
        <f>IFERROR(INDEX(resources!K:K,MATCH(B3164,resources!B:B,0)),"fillme")</f>
        <v>unknown</v>
      </c>
      <c r="P3164" s="89" t="str">
        <f t="shared" si="694"/>
        <v>unknown_2021_6</v>
      </c>
      <c r="Q3164" s="87">
        <f>INDEX(elcc!G:G,MATCH(P3164,elcc!D:D,0))</f>
        <v>0</v>
      </c>
      <c r="R3164" s="89">
        <f t="shared" si="695"/>
        <v>1</v>
      </c>
      <c r="S3164" s="89" t="s">
        <v>6314</v>
      </c>
      <c r="T3164" s="89" t="s">
        <v>6314</v>
      </c>
      <c r="U3164" s="90" t="str">
        <f t="shared" si="696"/>
        <v>ok</v>
      </c>
      <c r="V3164" s="63" t="str">
        <f>INDEX(resources!F:F,MATCH(B3164,resources!B:B,0))</f>
        <v>special</v>
      </c>
      <c r="W3164" s="110">
        <f t="shared" si="697"/>
        <v>0</v>
      </c>
      <c r="X3164" s="110">
        <f t="shared" si="698"/>
        <v>0</v>
      </c>
      <c r="Y3164" s="110" t="str">
        <f t="shared" si="699"/>
        <v>transfer_purchase_raonly_na_CONFIDENTIAL</v>
      </c>
      <c r="Z3164" s="110">
        <f>IF(COUNTIFS($Y$2:Y3164,Y3164)=1,1,0)</f>
        <v>0</v>
      </c>
      <c r="AA3164" s="110">
        <f>SUM($Z$2:Z3164)*Z3164</f>
        <v>0</v>
      </c>
      <c r="AB3164" s="110">
        <f>COUNTIFS(resources!B:B,B3164)</f>
        <v>1</v>
      </c>
      <c r="AC3164" s="110">
        <f t="shared" si="700"/>
        <v>1</v>
      </c>
      <c r="AD3164" s="110">
        <f t="shared" si="701"/>
        <v>1</v>
      </c>
      <c r="AE3164" s="110">
        <f t="shared" si="702"/>
        <v>0</v>
      </c>
      <c r="AF3164" s="110">
        <f t="shared" si="703"/>
        <v>1</v>
      </c>
      <c r="AG3164" s="110">
        <f t="shared" si="704"/>
        <v>0</v>
      </c>
      <c r="AH3164" s="110">
        <f t="shared" si="705"/>
        <v>0</v>
      </c>
      <c r="AI3164" s="110">
        <f t="shared" si="706"/>
        <v>1</v>
      </c>
      <c r="AJ3164" s="100">
        <f>ROW()</f>
        <v>3164</v>
      </c>
      <c r="AK3164" s="100" t="e">
        <f>INDEX('BadRows RECART'!$C$2:$C$1207,MATCH(monthly_gwh_mw!AJ3164,'BadRows RECART'!$D$2:$D$1207,0))</f>
        <v>#N/A</v>
      </c>
    </row>
    <row r="3165" spans="1:37" ht="20">
      <c r="A3165" s="106" t="s">
        <v>3907</v>
      </c>
      <c r="B3165" s="106" t="s">
        <v>437</v>
      </c>
      <c r="C3165" s="106" t="s">
        <v>6313</v>
      </c>
      <c r="D3165" s="168">
        <v>2021</v>
      </c>
      <c r="E3165" s="168">
        <v>7</v>
      </c>
      <c r="F3165" s="169">
        <v>0</v>
      </c>
      <c r="G3165" s="212" t="s">
        <v>6314</v>
      </c>
      <c r="H3165" s="212" t="s">
        <v>6314</v>
      </c>
      <c r="I3165" s="106" t="s">
        <v>556</v>
      </c>
      <c r="K3165" s="83" t="s">
        <v>6314</v>
      </c>
      <c r="L3165" s="83" t="s">
        <v>6314</v>
      </c>
      <c r="M3165" s="45" t="str">
        <f>IF(
ISNA(INDEX(resources!E:E,MATCH(B3165,resources!B:B,0))),"fillme",
INDEX(resources!E:E,MATCH(B3165,resources!B:B,0)))</f>
        <v>transfer_purchase</v>
      </c>
      <c r="N3165" s="45">
        <v>1</v>
      </c>
      <c r="O3165" s="83" t="str">
        <f>IFERROR(INDEX(resources!K:K,MATCH(B3165,resources!B:B,0)),"fillme")</f>
        <v>unknown</v>
      </c>
      <c r="P3165" s="89" t="str">
        <f t="shared" si="694"/>
        <v>unknown_2021_7</v>
      </c>
      <c r="Q3165" s="87">
        <f>INDEX(elcc!G:G,MATCH(P3165,elcc!D:D,0))</f>
        <v>0</v>
      </c>
      <c r="R3165" s="89">
        <f t="shared" si="695"/>
        <v>1</v>
      </c>
      <c r="S3165" s="89" t="s">
        <v>6314</v>
      </c>
      <c r="T3165" s="89" t="s">
        <v>6314</v>
      </c>
      <c r="U3165" s="90" t="str">
        <f t="shared" si="696"/>
        <v>ok</v>
      </c>
      <c r="V3165" s="63" t="str">
        <f>INDEX(resources!F:F,MATCH(B3165,resources!B:B,0))</f>
        <v>special</v>
      </c>
      <c r="W3165" s="110">
        <f t="shared" si="697"/>
        <v>0</v>
      </c>
      <c r="X3165" s="110">
        <f t="shared" si="698"/>
        <v>0</v>
      </c>
      <c r="Y3165" s="110" t="str">
        <f t="shared" si="699"/>
        <v>transfer_purchase_raonly_na_CONFIDENTIAL</v>
      </c>
      <c r="Z3165" s="110">
        <f>IF(COUNTIFS($Y$2:Y3165,Y3165)=1,1,0)</f>
        <v>0</v>
      </c>
      <c r="AA3165" s="110">
        <f>SUM($Z$2:Z3165)*Z3165</f>
        <v>0</v>
      </c>
      <c r="AB3165" s="110">
        <f>COUNTIFS(resources!B:B,B3165)</f>
        <v>1</v>
      </c>
      <c r="AC3165" s="110">
        <f t="shared" si="700"/>
        <v>1</v>
      </c>
      <c r="AD3165" s="110">
        <f t="shared" si="701"/>
        <v>1</v>
      </c>
      <c r="AE3165" s="110">
        <f t="shared" si="702"/>
        <v>0</v>
      </c>
      <c r="AF3165" s="110">
        <f t="shared" si="703"/>
        <v>1</v>
      </c>
      <c r="AG3165" s="110">
        <f t="shared" si="704"/>
        <v>0</v>
      </c>
      <c r="AH3165" s="110">
        <f t="shared" si="705"/>
        <v>0</v>
      </c>
      <c r="AI3165" s="110">
        <f t="shared" si="706"/>
        <v>1</v>
      </c>
      <c r="AJ3165" s="100">
        <f>ROW()</f>
        <v>3165</v>
      </c>
      <c r="AK3165" s="100" t="e">
        <f>INDEX('BadRows RECART'!$C$2:$C$1207,MATCH(monthly_gwh_mw!AJ3165,'BadRows RECART'!$D$2:$D$1207,0))</f>
        <v>#N/A</v>
      </c>
    </row>
    <row r="3166" spans="1:37" ht="20">
      <c r="A3166" s="106" t="s">
        <v>3907</v>
      </c>
      <c r="B3166" s="106" t="s">
        <v>437</v>
      </c>
      <c r="C3166" s="106" t="s">
        <v>6313</v>
      </c>
      <c r="D3166" s="168">
        <v>2021</v>
      </c>
      <c r="E3166" s="168">
        <v>8</v>
      </c>
      <c r="F3166" s="169">
        <v>0</v>
      </c>
      <c r="G3166" s="212" t="s">
        <v>6314</v>
      </c>
      <c r="H3166" s="212" t="s">
        <v>6314</v>
      </c>
      <c r="I3166" s="106" t="s">
        <v>556</v>
      </c>
      <c r="K3166" s="83" t="s">
        <v>6314</v>
      </c>
      <c r="L3166" s="83" t="s">
        <v>6314</v>
      </c>
      <c r="M3166" s="45" t="str">
        <f>IF(
ISNA(INDEX(resources!E:E,MATCH(B3166,resources!B:B,0))),"fillme",
INDEX(resources!E:E,MATCH(B3166,resources!B:B,0)))</f>
        <v>transfer_purchase</v>
      </c>
      <c r="N3166" s="45">
        <v>1</v>
      </c>
      <c r="O3166" s="83" t="str">
        <f>IFERROR(INDEX(resources!K:K,MATCH(B3166,resources!B:B,0)),"fillme")</f>
        <v>unknown</v>
      </c>
      <c r="P3166" s="89" t="str">
        <f t="shared" si="694"/>
        <v>unknown_2021_8</v>
      </c>
      <c r="Q3166" s="87">
        <f>INDEX(elcc!G:G,MATCH(P3166,elcc!D:D,0))</f>
        <v>0</v>
      </c>
      <c r="R3166" s="89">
        <f t="shared" si="695"/>
        <v>1</v>
      </c>
      <c r="S3166" s="89" t="s">
        <v>6314</v>
      </c>
      <c r="T3166" s="89" t="s">
        <v>6314</v>
      </c>
      <c r="U3166" s="90" t="str">
        <f t="shared" si="696"/>
        <v>ok</v>
      </c>
      <c r="V3166" s="63" t="str">
        <f>INDEX(resources!F:F,MATCH(B3166,resources!B:B,0))</f>
        <v>special</v>
      </c>
      <c r="W3166" s="110">
        <f t="shared" si="697"/>
        <v>0</v>
      </c>
      <c r="X3166" s="110">
        <f t="shared" si="698"/>
        <v>0</v>
      </c>
      <c r="Y3166" s="110" t="str">
        <f t="shared" si="699"/>
        <v>transfer_purchase_raonly_na_CONFIDENTIAL</v>
      </c>
      <c r="Z3166" s="110">
        <f>IF(COUNTIFS($Y$2:Y3166,Y3166)=1,1,0)</f>
        <v>0</v>
      </c>
      <c r="AA3166" s="110">
        <f>SUM($Z$2:Z3166)*Z3166</f>
        <v>0</v>
      </c>
      <c r="AB3166" s="110">
        <f>COUNTIFS(resources!B:B,B3166)</f>
        <v>1</v>
      </c>
      <c r="AC3166" s="110">
        <f t="shared" si="700"/>
        <v>1</v>
      </c>
      <c r="AD3166" s="110">
        <f t="shared" si="701"/>
        <v>1</v>
      </c>
      <c r="AE3166" s="110">
        <f t="shared" si="702"/>
        <v>0</v>
      </c>
      <c r="AF3166" s="110">
        <f t="shared" si="703"/>
        <v>1</v>
      </c>
      <c r="AG3166" s="110">
        <f t="shared" si="704"/>
        <v>0</v>
      </c>
      <c r="AH3166" s="110">
        <f t="shared" si="705"/>
        <v>0</v>
      </c>
      <c r="AI3166" s="110">
        <f t="shared" si="706"/>
        <v>1</v>
      </c>
      <c r="AJ3166" s="100">
        <f>ROW()</f>
        <v>3166</v>
      </c>
      <c r="AK3166" s="100" t="e">
        <f>INDEX('BadRows RECART'!$C$2:$C$1207,MATCH(monthly_gwh_mw!AJ3166,'BadRows RECART'!$D$2:$D$1207,0))</f>
        <v>#N/A</v>
      </c>
    </row>
    <row r="3167" spans="1:37" ht="20">
      <c r="A3167" s="106" t="s">
        <v>3907</v>
      </c>
      <c r="B3167" s="106" t="s">
        <v>437</v>
      </c>
      <c r="C3167" s="106" t="s">
        <v>6313</v>
      </c>
      <c r="D3167" s="168">
        <v>2021</v>
      </c>
      <c r="E3167" s="168">
        <v>9</v>
      </c>
      <c r="F3167" s="169">
        <v>0</v>
      </c>
      <c r="G3167" s="212" t="s">
        <v>6314</v>
      </c>
      <c r="H3167" s="212" t="s">
        <v>6314</v>
      </c>
      <c r="I3167" s="106" t="s">
        <v>556</v>
      </c>
      <c r="K3167" s="83" t="s">
        <v>6314</v>
      </c>
      <c r="L3167" s="83" t="s">
        <v>6314</v>
      </c>
      <c r="M3167" s="45" t="str">
        <f>IF(
ISNA(INDEX(resources!E:E,MATCH(B3167,resources!B:B,0))),"fillme",
INDEX(resources!E:E,MATCH(B3167,resources!B:B,0)))</f>
        <v>transfer_purchase</v>
      </c>
      <c r="N3167" s="45">
        <v>1</v>
      </c>
      <c r="O3167" s="83" t="str">
        <f>IFERROR(INDEX(resources!K:K,MATCH(B3167,resources!B:B,0)),"fillme")</f>
        <v>unknown</v>
      </c>
      <c r="P3167" s="89" t="str">
        <f t="shared" si="694"/>
        <v>unknown_2021_9</v>
      </c>
      <c r="Q3167" s="87">
        <f>INDEX(elcc!G:G,MATCH(P3167,elcc!D:D,0))</f>
        <v>0</v>
      </c>
      <c r="R3167" s="89">
        <f t="shared" si="695"/>
        <v>1</v>
      </c>
      <c r="S3167" s="89" t="s">
        <v>6314</v>
      </c>
      <c r="T3167" s="89" t="s">
        <v>6314</v>
      </c>
      <c r="U3167" s="90" t="str">
        <f t="shared" si="696"/>
        <v>ok</v>
      </c>
      <c r="V3167" s="63" t="str">
        <f>INDEX(resources!F:F,MATCH(B3167,resources!B:B,0))</f>
        <v>special</v>
      </c>
      <c r="W3167" s="110">
        <f t="shared" si="697"/>
        <v>0</v>
      </c>
      <c r="X3167" s="110">
        <f t="shared" si="698"/>
        <v>0</v>
      </c>
      <c r="Y3167" s="110" t="str">
        <f t="shared" si="699"/>
        <v>transfer_purchase_raonly_na_CONFIDENTIAL</v>
      </c>
      <c r="Z3167" s="110">
        <f>IF(COUNTIFS($Y$2:Y3167,Y3167)=1,1,0)</f>
        <v>0</v>
      </c>
      <c r="AA3167" s="110">
        <f>SUM($Z$2:Z3167)*Z3167</f>
        <v>0</v>
      </c>
      <c r="AB3167" s="110">
        <f>COUNTIFS(resources!B:B,B3167)</f>
        <v>1</v>
      </c>
      <c r="AC3167" s="110">
        <f t="shared" si="700"/>
        <v>1</v>
      </c>
      <c r="AD3167" s="110">
        <f t="shared" si="701"/>
        <v>1</v>
      </c>
      <c r="AE3167" s="110">
        <f t="shared" si="702"/>
        <v>0</v>
      </c>
      <c r="AF3167" s="110">
        <f t="shared" si="703"/>
        <v>1</v>
      </c>
      <c r="AG3167" s="110">
        <f t="shared" si="704"/>
        <v>0</v>
      </c>
      <c r="AH3167" s="110">
        <f t="shared" si="705"/>
        <v>0</v>
      </c>
      <c r="AI3167" s="110">
        <f t="shared" si="706"/>
        <v>1</v>
      </c>
      <c r="AJ3167" s="100">
        <f>ROW()</f>
        <v>3167</v>
      </c>
      <c r="AK3167" s="100" t="e">
        <f>INDEX('BadRows RECART'!$C$2:$C$1207,MATCH(monthly_gwh_mw!AJ3167,'BadRows RECART'!$D$2:$D$1207,0))</f>
        <v>#N/A</v>
      </c>
    </row>
    <row r="3168" spans="1:37" ht="20">
      <c r="A3168" s="106" t="s">
        <v>3907</v>
      </c>
      <c r="B3168" s="106" t="s">
        <v>437</v>
      </c>
      <c r="C3168" s="106" t="s">
        <v>6313</v>
      </c>
      <c r="D3168" s="168">
        <v>2021</v>
      </c>
      <c r="E3168" s="168">
        <v>11</v>
      </c>
      <c r="F3168" s="169">
        <v>0</v>
      </c>
      <c r="G3168" s="212" t="s">
        <v>6314</v>
      </c>
      <c r="H3168" s="212" t="s">
        <v>6314</v>
      </c>
      <c r="I3168" s="106" t="s">
        <v>556</v>
      </c>
      <c r="K3168" s="83" t="s">
        <v>6314</v>
      </c>
      <c r="L3168" s="83" t="s">
        <v>6314</v>
      </c>
      <c r="M3168" s="45" t="str">
        <f>IF(
ISNA(INDEX(resources!E:E,MATCH(B3168,resources!B:B,0))),"fillme",
INDEX(resources!E:E,MATCH(B3168,resources!B:B,0)))</f>
        <v>transfer_purchase</v>
      </c>
      <c r="N3168" s="45">
        <v>1</v>
      </c>
      <c r="O3168" s="83" t="str">
        <f>IFERROR(INDEX(resources!K:K,MATCH(B3168,resources!B:B,0)),"fillme")</f>
        <v>unknown</v>
      </c>
      <c r="P3168" s="89" t="str">
        <f t="shared" si="694"/>
        <v>unknown_2021_11</v>
      </c>
      <c r="Q3168" s="87">
        <f>INDEX(elcc!G:G,MATCH(P3168,elcc!D:D,0))</f>
        <v>0</v>
      </c>
      <c r="R3168" s="89">
        <f t="shared" si="695"/>
        <v>1</v>
      </c>
      <c r="S3168" s="89" t="s">
        <v>6314</v>
      </c>
      <c r="T3168" s="89" t="s">
        <v>6314</v>
      </c>
      <c r="U3168" s="90" t="str">
        <f t="shared" si="696"/>
        <v>ok</v>
      </c>
      <c r="V3168" s="63" t="str">
        <f>INDEX(resources!F:F,MATCH(B3168,resources!B:B,0))</f>
        <v>special</v>
      </c>
      <c r="W3168" s="110">
        <f t="shared" si="697"/>
        <v>0</v>
      </c>
      <c r="X3168" s="110">
        <f t="shared" si="698"/>
        <v>0</v>
      </c>
      <c r="Y3168" s="110" t="str">
        <f t="shared" si="699"/>
        <v>transfer_purchase_raonly_na_CONFIDENTIAL</v>
      </c>
      <c r="Z3168" s="110">
        <f>IF(COUNTIFS($Y$2:Y3168,Y3168)=1,1,0)</f>
        <v>0</v>
      </c>
      <c r="AA3168" s="110">
        <f>SUM($Z$2:Z3168)*Z3168</f>
        <v>0</v>
      </c>
      <c r="AB3168" s="110">
        <f>COUNTIFS(resources!B:B,B3168)</f>
        <v>1</v>
      </c>
      <c r="AC3168" s="110">
        <f t="shared" si="700"/>
        <v>1</v>
      </c>
      <c r="AD3168" s="110">
        <f t="shared" si="701"/>
        <v>1</v>
      </c>
      <c r="AE3168" s="110">
        <f t="shared" si="702"/>
        <v>0</v>
      </c>
      <c r="AF3168" s="110">
        <f t="shared" si="703"/>
        <v>1</v>
      </c>
      <c r="AG3168" s="110">
        <f t="shared" si="704"/>
        <v>0</v>
      </c>
      <c r="AH3168" s="110">
        <f t="shared" si="705"/>
        <v>0</v>
      </c>
      <c r="AI3168" s="110">
        <f t="shared" si="706"/>
        <v>1</v>
      </c>
      <c r="AJ3168" s="100">
        <f>ROW()</f>
        <v>3168</v>
      </c>
      <c r="AK3168" s="100" t="e">
        <f>INDEX('BadRows RECART'!$C$2:$C$1207,MATCH(monthly_gwh_mw!AJ3168,'BadRows RECART'!$D$2:$D$1207,0))</f>
        <v>#N/A</v>
      </c>
    </row>
    <row r="3169" spans="1:37" ht="20">
      <c r="A3169" s="106" t="s">
        <v>3907</v>
      </c>
      <c r="B3169" s="106" t="s">
        <v>437</v>
      </c>
      <c r="C3169" s="106" t="s">
        <v>6313</v>
      </c>
      <c r="D3169" s="168">
        <v>2021</v>
      </c>
      <c r="E3169" s="168">
        <v>12</v>
      </c>
      <c r="F3169" s="169">
        <v>0</v>
      </c>
      <c r="G3169" s="212" t="s">
        <v>6314</v>
      </c>
      <c r="H3169" s="212" t="s">
        <v>6314</v>
      </c>
      <c r="I3169" s="106" t="s">
        <v>556</v>
      </c>
      <c r="K3169" s="83" t="s">
        <v>6314</v>
      </c>
      <c r="L3169" s="83" t="s">
        <v>6314</v>
      </c>
      <c r="M3169" s="45" t="str">
        <f>IF(
ISNA(INDEX(resources!E:E,MATCH(B3169,resources!B:B,0))),"fillme",
INDEX(resources!E:E,MATCH(B3169,resources!B:B,0)))</f>
        <v>transfer_purchase</v>
      </c>
      <c r="N3169" s="45">
        <v>1</v>
      </c>
      <c r="O3169" s="83" t="str">
        <f>IFERROR(INDEX(resources!K:K,MATCH(B3169,resources!B:B,0)),"fillme")</f>
        <v>unknown</v>
      </c>
      <c r="P3169" s="89" t="str">
        <f t="shared" si="694"/>
        <v>unknown_2021_12</v>
      </c>
      <c r="Q3169" s="87">
        <f>INDEX(elcc!G:G,MATCH(P3169,elcc!D:D,0))</f>
        <v>0</v>
      </c>
      <c r="R3169" s="89">
        <f t="shared" si="695"/>
        <v>1</v>
      </c>
      <c r="S3169" s="89" t="s">
        <v>6314</v>
      </c>
      <c r="T3169" s="89" t="s">
        <v>6314</v>
      </c>
      <c r="U3169" s="90" t="str">
        <f t="shared" si="696"/>
        <v>ok</v>
      </c>
      <c r="V3169" s="63" t="str">
        <f>INDEX(resources!F:F,MATCH(B3169,resources!B:B,0))</f>
        <v>special</v>
      </c>
      <c r="W3169" s="110">
        <f t="shared" si="697"/>
        <v>0</v>
      </c>
      <c r="X3169" s="110">
        <f t="shared" si="698"/>
        <v>0</v>
      </c>
      <c r="Y3169" s="110" t="str">
        <f t="shared" si="699"/>
        <v>transfer_purchase_raonly_na_CONFIDENTIAL</v>
      </c>
      <c r="Z3169" s="110">
        <f>IF(COUNTIFS($Y$2:Y3169,Y3169)=1,1,0)</f>
        <v>0</v>
      </c>
      <c r="AA3169" s="110">
        <f>SUM($Z$2:Z3169)*Z3169</f>
        <v>0</v>
      </c>
      <c r="AB3169" s="110">
        <f>COUNTIFS(resources!B:B,B3169)</f>
        <v>1</v>
      </c>
      <c r="AC3169" s="110">
        <f t="shared" si="700"/>
        <v>1</v>
      </c>
      <c r="AD3169" s="110">
        <f t="shared" si="701"/>
        <v>1</v>
      </c>
      <c r="AE3169" s="110">
        <f t="shared" si="702"/>
        <v>0</v>
      </c>
      <c r="AF3169" s="110">
        <f t="shared" si="703"/>
        <v>1</v>
      </c>
      <c r="AG3169" s="110">
        <f t="shared" si="704"/>
        <v>0</v>
      </c>
      <c r="AH3169" s="110">
        <f t="shared" si="705"/>
        <v>0</v>
      </c>
      <c r="AI3169" s="110">
        <f t="shared" si="706"/>
        <v>1</v>
      </c>
      <c r="AJ3169" s="100">
        <f>ROW()</f>
        <v>3169</v>
      </c>
      <c r="AK3169" s="100" t="e">
        <f>INDEX('BadRows RECART'!$C$2:$C$1207,MATCH(monthly_gwh_mw!AJ3169,'BadRows RECART'!$D$2:$D$1207,0))</f>
        <v>#N/A</v>
      </c>
    </row>
    <row r="3170" spans="1:37" ht="20">
      <c r="A3170" s="106" t="s">
        <v>3907</v>
      </c>
      <c r="B3170" s="106" t="s">
        <v>437</v>
      </c>
      <c r="C3170" s="106" t="s">
        <v>6313</v>
      </c>
      <c r="D3170" s="168">
        <v>2021</v>
      </c>
      <c r="E3170" s="168">
        <v>1</v>
      </c>
      <c r="F3170" s="169">
        <v>0</v>
      </c>
      <c r="G3170" s="212" t="s">
        <v>6314</v>
      </c>
      <c r="H3170" s="212" t="s">
        <v>6314</v>
      </c>
      <c r="I3170" s="106" t="s">
        <v>556</v>
      </c>
      <c r="K3170" s="83" t="s">
        <v>6314</v>
      </c>
      <c r="L3170" s="83" t="s">
        <v>6314</v>
      </c>
      <c r="M3170" s="45" t="str">
        <f>IF(
ISNA(INDEX(resources!E:E,MATCH(B3170,resources!B:B,0))),"fillme",
INDEX(resources!E:E,MATCH(B3170,resources!B:B,0)))</f>
        <v>transfer_purchase</v>
      </c>
      <c r="N3170" s="45">
        <v>1</v>
      </c>
      <c r="O3170" s="83" t="str">
        <f>IFERROR(INDEX(resources!K:K,MATCH(B3170,resources!B:B,0)),"fillme")</f>
        <v>unknown</v>
      </c>
      <c r="P3170" s="89" t="str">
        <f t="shared" si="694"/>
        <v>unknown_2021_1</v>
      </c>
      <c r="Q3170" s="87">
        <f>INDEX(elcc!G:G,MATCH(P3170,elcc!D:D,0))</f>
        <v>0</v>
      </c>
      <c r="R3170" s="89">
        <f t="shared" si="695"/>
        <v>1</v>
      </c>
      <c r="S3170" s="89" t="s">
        <v>6314</v>
      </c>
      <c r="T3170" s="89" t="s">
        <v>6314</v>
      </c>
      <c r="U3170" s="90" t="str">
        <f t="shared" si="696"/>
        <v>ok</v>
      </c>
      <c r="V3170" s="63" t="str">
        <f>INDEX(resources!F:F,MATCH(B3170,resources!B:B,0))</f>
        <v>special</v>
      </c>
      <c r="W3170" s="110">
        <f t="shared" si="697"/>
        <v>0</v>
      </c>
      <c r="X3170" s="110">
        <f t="shared" si="698"/>
        <v>0</v>
      </c>
      <c r="Y3170" s="110" t="str">
        <f t="shared" si="699"/>
        <v>transfer_purchase_raonly_na_CONFIDENTIAL</v>
      </c>
      <c r="Z3170" s="110">
        <f>IF(COUNTIFS($Y$2:Y3170,Y3170)=1,1,0)</f>
        <v>0</v>
      </c>
      <c r="AA3170" s="110">
        <f>SUM($Z$2:Z3170)*Z3170</f>
        <v>0</v>
      </c>
      <c r="AB3170" s="110">
        <f>COUNTIFS(resources!B:B,B3170)</f>
        <v>1</v>
      </c>
      <c r="AC3170" s="110">
        <f t="shared" si="700"/>
        <v>1</v>
      </c>
      <c r="AD3170" s="110">
        <f t="shared" si="701"/>
        <v>1</v>
      </c>
      <c r="AE3170" s="110">
        <f t="shared" si="702"/>
        <v>0</v>
      </c>
      <c r="AF3170" s="110">
        <f t="shared" si="703"/>
        <v>1</v>
      </c>
      <c r="AG3170" s="110">
        <f t="shared" si="704"/>
        <v>0</v>
      </c>
      <c r="AH3170" s="110">
        <f t="shared" si="705"/>
        <v>0</v>
      </c>
      <c r="AI3170" s="110">
        <f t="shared" si="706"/>
        <v>1</v>
      </c>
      <c r="AJ3170" s="100">
        <f>ROW()</f>
        <v>3170</v>
      </c>
      <c r="AK3170" s="100" t="e">
        <f>INDEX('BadRows RECART'!$C$2:$C$1207,MATCH(monthly_gwh_mw!AJ3170,'BadRows RECART'!$D$2:$D$1207,0))</f>
        <v>#N/A</v>
      </c>
    </row>
    <row r="3171" spans="1:37" ht="20">
      <c r="A3171" s="106" t="s">
        <v>3907</v>
      </c>
      <c r="B3171" s="106" t="s">
        <v>437</v>
      </c>
      <c r="C3171" s="106" t="s">
        <v>6313</v>
      </c>
      <c r="D3171" s="168">
        <v>2021</v>
      </c>
      <c r="E3171" s="168">
        <v>1</v>
      </c>
      <c r="F3171" s="169">
        <v>0</v>
      </c>
      <c r="G3171" s="212" t="s">
        <v>6314</v>
      </c>
      <c r="H3171" s="212" t="s">
        <v>6314</v>
      </c>
      <c r="I3171" s="106" t="s">
        <v>556</v>
      </c>
      <c r="K3171" s="83" t="s">
        <v>6314</v>
      </c>
      <c r="L3171" s="83" t="s">
        <v>6314</v>
      </c>
      <c r="M3171" s="45" t="str">
        <f>IF(
ISNA(INDEX(resources!E:E,MATCH(B3171,resources!B:B,0))),"fillme",
INDEX(resources!E:E,MATCH(B3171,resources!B:B,0)))</f>
        <v>transfer_purchase</v>
      </c>
      <c r="N3171" s="45">
        <v>1</v>
      </c>
      <c r="O3171" s="83" t="str">
        <f>IFERROR(INDEX(resources!K:K,MATCH(B3171,resources!B:B,0)),"fillme")</f>
        <v>unknown</v>
      </c>
      <c r="P3171" s="89" t="str">
        <f t="shared" si="694"/>
        <v>unknown_2021_1</v>
      </c>
      <c r="Q3171" s="87">
        <f>INDEX(elcc!G:G,MATCH(P3171,elcc!D:D,0))</f>
        <v>0</v>
      </c>
      <c r="R3171" s="89">
        <f t="shared" si="695"/>
        <v>1</v>
      </c>
      <c r="S3171" s="89" t="s">
        <v>6314</v>
      </c>
      <c r="T3171" s="89" t="s">
        <v>6314</v>
      </c>
      <c r="U3171" s="90" t="str">
        <f t="shared" si="696"/>
        <v>ok</v>
      </c>
      <c r="V3171" s="63" t="str">
        <f>INDEX(resources!F:F,MATCH(B3171,resources!B:B,0))</f>
        <v>special</v>
      </c>
      <c r="W3171" s="110">
        <f t="shared" si="697"/>
        <v>0</v>
      </c>
      <c r="X3171" s="110">
        <f t="shared" si="698"/>
        <v>0</v>
      </c>
      <c r="Y3171" s="110" t="str">
        <f t="shared" si="699"/>
        <v>transfer_purchase_raonly_na_CONFIDENTIAL</v>
      </c>
      <c r="Z3171" s="110">
        <f>IF(COUNTIFS($Y$2:Y3171,Y3171)=1,1,0)</f>
        <v>0</v>
      </c>
      <c r="AA3171" s="110">
        <f>SUM($Z$2:Z3171)*Z3171</f>
        <v>0</v>
      </c>
      <c r="AB3171" s="110">
        <f>COUNTIFS(resources!B:B,B3171)</f>
        <v>1</v>
      </c>
      <c r="AC3171" s="110">
        <f t="shared" si="700"/>
        <v>1</v>
      </c>
      <c r="AD3171" s="110">
        <f t="shared" si="701"/>
        <v>1</v>
      </c>
      <c r="AE3171" s="110">
        <f t="shared" si="702"/>
        <v>0</v>
      </c>
      <c r="AF3171" s="110">
        <f t="shared" si="703"/>
        <v>1</v>
      </c>
      <c r="AG3171" s="110">
        <f t="shared" si="704"/>
        <v>0</v>
      </c>
      <c r="AH3171" s="110">
        <f t="shared" si="705"/>
        <v>0</v>
      </c>
      <c r="AI3171" s="110">
        <f t="shared" si="706"/>
        <v>1</v>
      </c>
      <c r="AJ3171" s="100">
        <f>ROW()</f>
        <v>3171</v>
      </c>
      <c r="AK3171" s="100" t="e">
        <f>INDEX('BadRows RECART'!$C$2:$C$1207,MATCH(monthly_gwh_mw!AJ3171,'BadRows RECART'!$D$2:$D$1207,0))</f>
        <v>#N/A</v>
      </c>
    </row>
    <row r="3172" spans="1:37" ht="20">
      <c r="A3172" s="106" t="s">
        <v>3907</v>
      </c>
      <c r="B3172" s="106" t="s">
        <v>437</v>
      </c>
      <c r="C3172" s="106" t="s">
        <v>6313</v>
      </c>
      <c r="D3172" s="168">
        <v>2021</v>
      </c>
      <c r="E3172" s="168">
        <v>2</v>
      </c>
      <c r="F3172" s="169">
        <v>0</v>
      </c>
      <c r="G3172" s="212" t="s">
        <v>6314</v>
      </c>
      <c r="H3172" s="212" t="s">
        <v>6314</v>
      </c>
      <c r="I3172" s="106" t="s">
        <v>556</v>
      </c>
      <c r="K3172" s="83" t="s">
        <v>6314</v>
      </c>
      <c r="L3172" s="83" t="s">
        <v>6314</v>
      </c>
      <c r="M3172" s="45" t="str">
        <f>IF(
ISNA(INDEX(resources!E:E,MATCH(B3172,resources!B:B,0))),"fillme",
INDEX(resources!E:E,MATCH(B3172,resources!B:B,0)))</f>
        <v>transfer_purchase</v>
      </c>
      <c r="N3172" s="45">
        <v>1</v>
      </c>
      <c r="O3172" s="83" t="str">
        <f>IFERROR(INDEX(resources!K:K,MATCH(B3172,resources!B:B,0)),"fillme")</f>
        <v>unknown</v>
      </c>
      <c r="P3172" s="89" t="str">
        <f t="shared" si="694"/>
        <v>unknown_2021_2</v>
      </c>
      <c r="Q3172" s="87">
        <f>INDEX(elcc!G:G,MATCH(P3172,elcc!D:D,0))</f>
        <v>0</v>
      </c>
      <c r="R3172" s="89">
        <f t="shared" si="695"/>
        <v>1</v>
      </c>
      <c r="S3172" s="89" t="s">
        <v>6314</v>
      </c>
      <c r="T3172" s="89" t="s">
        <v>6314</v>
      </c>
      <c r="U3172" s="90" t="str">
        <f t="shared" si="696"/>
        <v>ok</v>
      </c>
      <c r="V3172" s="63" t="str">
        <f>INDEX(resources!F:F,MATCH(B3172,resources!B:B,0))</f>
        <v>special</v>
      </c>
      <c r="W3172" s="110">
        <f t="shared" si="697"/>
        <v>0</v>
      </c>
      <c r="X3172" s="110">
        <f t="shared" si="698"/>
        <v>0</v>
      </c>
      <c r="Y3172" s="110" t="str">
        <f t="shared" si="699"/>
        <v>transfer_purchase_raonly_na_CONFIDENTIAL</v>
      </c>
      <c r="Z3172" s="110">
        <f>IF(COUNTIFS($Y$2:Y3172,Y3172)=1,1,0)</f>
        <v>0</v>
      </c>
      <c r="AA3172" s="110">
        <f>SUM($Z$2:Z3172)*Z3172</f>
        <v>0</v>
      </c>
      <c r="AB3172" s="110">
        <f>COUNTIFS(resources!B:B,B3172)</f>
        <v>1</v>
      </c>
      <c r="AC3172" s="110">
        <f t="shared" si="700"/>
        <v>1</v>
      </c>
      <c r="AD3172" s="110">
        <f t="shared" si="701"/>
        <v>1</v>
      </c>
      <c r="AE3172" s="110">
        <f t="shared" si="702"/>
        <v>0</v>
      </c>
      <c r="AF3172" s="110">
        <f t="shared" si="703"/>
        <v>1</v>
      </c>
      <c r="AG3172" s="110">
        <f t="shared" si="704"/>
        <v>0</v>
      </c>
      <c r="AH3172" s="110">
        <f t="shared" si="705"/>
        <v>0</v>
      </c>
      <c r="AI3172" s="110">
        <f t="shared" si="706"/>
        <v>1</v>
      </c>
      <c r="AJ3172" s="100">
        <f>ROW()</f>
        <v>3172</v>
      </c>
      <c r="AK3172" s="100" t="e">
        <f>INDEX('BadRows RECART'!$C$2:$C$1207,MATCH(monthly_gwh_mw!AJ3172,'BadRows RECART'!$D$2:$D$1207,0))</f>
        <v>#N/A</v>
      </c>
    </row>
    <row r="3173" spans="1:37" ht="20">
      <c r="A3173" s="106" t="s">
        <v>3907</v>
      </c>
      <c r="B3173" s="106" t="s">
        <v>437</v>
      </c>
      <c r="C3173" s="106" t="s">
        <v>6313</v>
      </c>
      <c r="D3173" s="168">
        <v>2021</v>
      </c>
      <c r="E3173" s="168">
        <v>3</v>
      </c>
      <c r="F3173" s="169">
        <v>0</v>
      </c>
      <c r="G3173" s="212" t="s">
        <v>6314</v>
      </c>
      <c r="H3173" s="212" t="s">
        <v>6314</v>
      </c>
      <c r="I3173" s="106" t="s">
        <v>556</v>
      </c>
      <c r="K3173" s="83" t="s">
        <v>6314</v>
      </c>
      <c r="L3173" s="83" t="s">
        <v>6314</v>
      </c>
      <c r="M3173" s="45" t="str">
        <f>IF(
ISNA(INDEX(resources!E:E,MATCH(B3173,resources!B:B,0))),"fillme",
INDEX(resources!E:E,MATCH(B3173,resources!B:B,0)))</f>
        <v>transfer_purchase</v>
      </c>
      <c r="N3173" s="45">
        <v>1</v>
      </c>
      <c r="O3173" s="83" t="str">
        <f>IFERROR(INDEX(resources!K:K,MATCH(B3173,resources!B:B,0)),"fillme")</f>
        <v>unknown</v>
      </c>
      <c r="P3173" s="89" t="str">
        <f t="shared" si="694"/>
        <v>unknown_2021_3</v>
      </c>
      <c r="Q3173" s="87">
        <f>INDEX(elcc!G:G,MATCH(P3173,elcc!D:D,0))</f>
        <v>0</v>
      </c>
      <c r="R3173" s="89">
        <f t="shared" si="695"/>
        <v>1</v>
      </c>
      <c r="S3173" s="89" t="s">
        <v>6314</v>
      </c>
      <c r="T3173" s="89" t="s">
        <v>6314</v>
      </c>
      <c r="U3173" s="90" t="str">
        <f t="shared" si="696"/>
        <v>ok</v>
      </c>
      <c r="V3173" s="63" t="str">
        <f>INDEX(resources!F:F,MATCH(B3173,resources!B:B,0))</f>
        <v>special</v>
      </c>
      <c r="W3173" s="110">
        <f t="shared" si="697"/>
        <v>0</v>
      </c>
      <c r="X3173" s="110">
        <f t="shared" si="698"/>
        <v>0</v>
      </c>
      <c r="Y3173" s="110" t="str">
        <f t="shared" si="699"/>
        <v>transfer_purchase_raonly_na_CONFIDENTIAL</v>
      </c>
      <c r="Z3173" s="110">
        <f>IF(COUNTIFS($Y$2:Y3173,Y3173)=1,1,0)</f>
        <v>0</v>
      </c>
      <c r="AA3173" s="110">
        <f>SUM($Z$2:Z3173)*Z3173</f>
        <v>0</v>
      </c>
      <c r="AB3173" s="110">
        <f>COUNTIFS(resources!B:B,B3173)</f>
        <v>1</v>
      </c>
      <c r="AC3173" s="110">
        <f t="shared" si="700"/>
        <v>1</v>
      </c>
      <c r="AD3173" s="110">
        <f t="shared" si="701"/>
        <v>1</v>
      </c>
      <c r="AE3173" s="110">
        <f t="shared" si="702"/>
        <v>0</v>
      </c>
      <c r="AF3173" s="110">
        <f t="shared" si="703"/>
        <v>1</v>
      </c>
      <c r="AG3173" s="110">
        <f t="shared" si="704"/>
        <v>0</v>
      </c>
      <c r="AH3173" s="110">
        <f t="shared" si="705"/>
        <v>0</v>
      </c>
      <c r="AI3173" s="110">
        <f t="shared" si="706"/>
        <v>1</v>
      </c>
      <c r="AJ3173" s="100">
        <f>ROW()</f>
        <v>3173</v>
      </c>
      <c r="AK3173" s="100" t="e">
        <f>INDEX('BadRows RECART'!$C$2:$C$1207,MATCH(monthly_gwh_mw!AJ3173,'BadRows RECART'!$D$2:$D$1207,0))</f>
        <v>#N/A</v>
      </c>
    </row>
    <row r="3174" spans="1:37" ht="20">
      <c r="A3174" s="106" t="s">
        <v>3907</v>
      </c>
      <c r="B3174" s="106" t="s">
        <v>437</v>
      </c>
      <c r="C3174" s="106" t="s">
        <v>6313</v>
      </c>
      <c r="D3174" s="168">
        <v>2021</v>
      </c>
      <c r="E3174" s="168">
        <v>3</v>
      </c>
      <c r="F3174" s="169">
        <v>0</v>
      </c>
      <c r="G3174" s="212" t="s">
        <v>6314</v>
      </c>
      <c r="H3174" s="212" t="s">
        <v>6314</v>
      </c>
      <c r="I3174" s="106" t="s">
        <v>556</v>
      </c>
      <c r="K3174" s="83" t="s">
        <v>6314</v>
      </c>
      <c r="L3174" s="83" t="s">
        <v>6314</v>
      </c>
      <c r="M3174" s="45" t="str">
        <f>IF(
ISNA(INDEX(resources!E:E,MATCH(B3174,resources!B:B,0))),"fillme",
INDEX(resources!E:E,MATCH(B3174,resources!B:B,0)))</f>
        <v>transfer_purchase</v>
      </c>
      <c r="N3174" s="45">
        <v>1</v>
      </c>
      <c r="O3174" s="83" t="str">
        <f>IFERROR(INDEX(resources!K:K,MATCH(B3174,resources!B:B,0)),"fillme")</f>
        <v>unknown</v>
      </c>
      <c r="P3174" s="89" t="str">
        <f t="shared" si="694"/>
        <v>unknown_2021_3</v>
      </c>
      <c r="Q3174" s="87">
        <f>INDEX(elcc!G:G,MATCH(P3174,elcc!D:D,0))</f>
        <v>0</v>
      </c>
      <c r="R3174" s="89">
        <f t="shared" si="695"/>
        <v>1</v>
      </c>
      <c r="S3174" s="89" t="s">
        <v>6314</v>
      </c>
      <c r="T3174" s="89" t="s">
        <v>6314</v>
      </c>
      <c r="U3174" s="90" t="str">
        <f t="shared" si="696"/>
        <v>ok</v>
      </c>
      <c r="V3174" s="63" t="str">
        <f>INDEX(resources!F:F,MATCH(B3174,resources!B:B,0))</f>
        <v>special</v>
      </c>
      <c r="W3174" s="110">
        <f t="shared" si="697"/>
        <v>0</v>
      </c>
      <c r="X3174" s="110">
        <f t="shared" si="698"/>
        <v>0</v>
      </c>
      <c r="Y3174" s="110" t="str">
        <f t="shared" si="699"/>
        <v>transfer_purchase_raonly_na_CONFIDENTIAL</v>
      </c>
      <c r="Z3174" s="110">
        <f>IF(COUNTIFS($Y$2:Y3174,Y3174)=1,1,0)</f>
        <v>0</v>
      </c>
      <c r="AA3174" s="110">
        <f>SUM($Z$2:Z3174)*Z3174</f>
        <v>0</v>
      </c>
      <c r="AB3174" s="110">
        <f>COUNTIFS(resources!B:B,B3174)</f>
        <v>1</v>
      </c>
      <c r="AC3174" s="110">
        <f t="shared" si="700"/>
        <v>1</v>
      </c>
      <c r="AD3174" s="110">
        <f t="shared" si="701"/>
        <v>1</v>
      </c>
      <c r="AE3174" s="110">
        <f t="shared" si="702"/>
        <v>0</v>
      </c>
      <c r="AF3174" s="110">
        <f t="shared" si="703"/>
        <v>1</v>
      </c>
      <c r="AG3174" s="110">
        <f t="shared" si="704"/>
        <v>0</v>
      </c>
      <c r="AH3174" s="110">
        <f t="shared" si="705"/>
        <v>0</v>
      </c>
      <c r="AI3174" s="110">
        <f t="shared" si="706"/>
        <v>1</v>
      </c>
      <c r="AJ3174" s="100">
        <f>ROW()</f>
        <v>3174</v>
      </c>
      <c r="AK3174" s="100" t="e">
        <f>INDEX('BadRows RECART'!$C$2:$C$1207,MATCH(monthly_gwh_mw!AJ3174,'BadRows RECART'!$D$2:$D$1207,0))</f>
        <v>#N/A</v>
      </c>
    </row>
    <row r="3175" spans="1:37" ht="20">
      <c r="A3175" s="106" t="s">
        <v>3907</v>
      </c>
      <c r="B3175" s="106" t="s">
        <v>437</v>
      </c>
      <c r="C3175" s="106" t="s">
        <v>6313</v>
      </c>
      <c r="D3175" s="168">
        <v>2021</v>
      </c>
      <c r="E3175" s="168">
        <v>4</v>
      </c>
      <c r="F3175" s="169">
        <v>0</v>
      </c>
      <c r="G3175" s="212" t="s">
        <v>6314</v>
      </c>
      <c r="H3175" s="212" t="s">
        <v>6314</v>
      </c>
      <c r="I3175" s="106" t="s">
        <v>556</v>
      </c>
      <c r="K3175" s="83" t="s">
        <v>6314</v>
      </c>
      <c r="L3175" s="83" t="s">
        <v>6314</v>
      </c>
      <c r="M3175" s="45" t="str">
        <f>IF(
ISNA(INDEX(resources!E:E,MATCH(B3175,resources!B:B,0))),"fillme",
INDEX(resources!E:E,MATCH(B3175,resources!B:B,0)))</f>
        <v>transfer_purchase</v>
      </c>
      <c r="N3175" s="45">
        <v>1</v>
      </c>
      <c r="O3175" s="83" t="str">
        <f>IFERROR(INDEX(resources!K:K,MATCH(B3175,resources!B:B,0)),"fillme")</f>
        <v>unknown</v>
      </c>
      <c r="P3175" s="89" t="str">
        <f t="shared" si="694"/>
        <v>unknown_2021_4</v>
      </c>
      <c r="Q3175" s="87">
        <f>INDEX(elcc!G:G,MATCH(P3175,elcc!D:D,0))</f>
        <v>0</v>
      </c>
      <c r="R3175" s="89">
        <f t="shared" si="695"/>
        <v>1</v>
      </c>
      <c r="S3175" s="89" t="s">
        <v>6314</v>
      </c>
      <c r="T3175" s="89" t="s">
        <v>6314</v>
      </c>
      <c r="U3175" s="90" t="str">
        <f t="shared" si="696"/>
        <v>ok</v>
      </c>
      <c r="V3175" s="63" t="str">
        <f>INDEX(resources!F:F,MATCH(B3175,resources!B:B,0))</f>
        <v>special</v>
      </c>
      <c r="W3175" s="110">
        <f t="shared" si="697"/>
        <v>0</v>
      </c>
      <c r="X3175" s="110">
        <f t="shared" si="698"/>
        <v>0</v>
      </c>
      <c r="Y3175" s="110" t="str">
        <f t="shared" si="699"/>
        <v>transfer_purchase_raonly_na_CONFIDENTIAL</v>
      </c>
      <c r="Z3175" s="110">
        <f>IF(COUNTIFS($Y$2:Y3175,Y3175)=1,1,0)</f>
        <v>0</v>
      </c>
      <c r="AA3175" s="110">
        <f>SUM($Z$2:Z3175)*Z3175</f>
        <v>0</v>
      </c>
      <c r="AB3175" s="110">
        <f>COUNTIFS(resources!B:B,B3175)</f>
        <v>1</v>
      </c>
      <c r="AC3175" s="110">
        <f t="shared" si="700"/>
        <v>1</v>
      </c>
      <c r="AD3175" s="110">
        <f t="shared" si="701"/>
        <v>1</v>
      </c>
      <c r="AE3175" s="110">
        <f t="shared" si="702"/>
        <v>0</v>
      </c>
      <c r="AF3175" s="110">
        <f t="shared" si="703"/>
        <v>1</v>
      </c>
      <c r="AG3175" s="110">
        <f t="shared" si="704"/>
        <v>0</v>
      </c>
      <c r="AH3175" s="110">
        <f t="shared" si="705"/>
        <v>0</v>
      </c>
      <c r="AI3175" s="110">
        <f t="shared" si="706"/>
        <v>1</v>
      </c>
      <c r="AJ3175" s="100">
        <f>ROW()</f>
        <v>3175</v>
      </c>
      <c r="AK3175" s="100" t="e">
        <f>INDEX('BadRows RECART'!$C$2:$C$1207,MATCH(monthly_gwh_mw!AJ3175,'BadRows RECART'!$D$2:$D$1207,0))</f>
        <v>#N/A</v>
      </c>
    </row>
    <row r="3176" spans="1:37" ht="20">
      <c r="A3176" s="106" t="s">
        <v>3907</v>
      </c>
      <c r="B3176" s="106" t="s">
        <v>437</v>
      </c>
      <c r="C3176" s="106" t="s">
        <v>6313</v>
      </c>
      <c r="D3176" s="168">
        <v>2021</v>
      </c>
      <c r="E3176" s="168">
        <v>5</v>
      </c>
      <c r="F3176" s="169">
        <v>0</v>
      </c>
      <c r="G3176" s="212" t="s">
        <v>6314</v>
      </c>
      <c r="H3176" s="212" t="s">
        <v>6314</v>
      </c>
      <c r="I3176" s="106" t="s">
        <v>556</v>
      </c>
      <c r="K3176" s="83" t="s">
        <v>6314</v>
      </c>
      <c r="L3176" s="83" t="s">
        <v>6314</v>
      </c>
      <c r="M3176" s="45" t="str">
        <f>IF(
ISNA(INDEX(resources!E:E,MATCH(B3176,resources!B:B,0))),"fillme",
INDEX(resources!E:E,MATCH(B3176,resources!B:B,0)))</f>
        <v>transfer_purchase</v>
      </c>
      <c r="N3176" s="45">
        <v>1</v>
      </c>
      <c r="O3176" s="83" t="str">
        <f>IFERROR(INDEX(resources!K:K,MATCH(B3176,resources!B:B,0)),"fillme")</f>
        <v>unknown</v>
      </c>
      <c r="P3176" s="89" t="str">
        <f t="shared" si="694"/>
        <v>unknown_2021_5</v>
      </c>
      <c r="Q3176" s="87">
        <f>INDEX(elcc!G:G,MATCH(P3176,elcc!D:D,0))</f>
        <v>0</v>
      </c>
      <c r="R3176" s="89">
        <f t="shared" si="695"/>
        <v>1</v>
      </c>
      <c r="S3176" s="89" t="s">
        <v>6314</v>
      </c>
      <c r="T3176" s="89" t="s">
        <v>6314</v>
      </c>
      <c r="U3176" s="90" t="str">
        <f t="shared" si="696"/>
        <v>ok</v>
      </c>
      <c r="V3176" s="63" t="str">
        <f>INDEX(resources!F:F,MATCH(B3176,resources!B:B,0))</f>
        <v>special</v>
      </c>
      <c r="W3176" s="110">
        <f t="shared" si="697"/>
        <v>0</v>
      </c>
      <c r="X3176" s="110">
        <f t="shared" si="698"/>
        <v>0</v>
      </c>
      <c r="Y3176" s="110" t="str">
        <f t="shared" si="699"/>
        <v>transfer_purchase_raonly_na_CONFIDENTIAL</v>
      </c>
      <c r="Z3176" s="110">
        <f>IF(COUNTIFS($Y$2:Y3176,Y3176)=1,1,0)</f>
        <v>0</v>
      </c>
      <c r="AA3176" s="110">
        <f>SUM($Z$2:Z3176)*Z3176</f>
        <v>0</v>
      </c>
      <c r="AB3176" s="110">
        <f>COUNTIFS(resources!B:B,B3176)</f>
        <v>1</v>
      </c>
      <c r="AC3176" s="110">
        <f t="shared" si="700"/>
        <v>1</v>
      </c>
      <c r="AD3176" s="110">
        <f t="shared" si="701"/>
        <v>1</v>
      </c>
      <c r="AE3176" s="110">
        <f t="shared" si="702"/>
        <v>0</v>
      </c>
      <c r="AF3176" s="110">
        <f t="shared" si="703"/>
        <v>1</v>
      </c>
      <c r="AG3176" s="110">
        <f t="shared" si="704"/>
        <v>0</v>
      </c>
      <c r="AH3176" s="110">
        <f t="shared" si="705"/>
        <v>0</v>
      </c>
      <c r="AI3176" s="110">
        <f t="shared" si="706"/>
        <v>1</v>
      </c>
      <c r="AJ3176" s="100">
        <f>ROW()</f>
        <v>3176</v>
      </c>
      <c r="AK3176" s="100" t="e">
        <f>INDEX('BadRows RECART'!$C$2:$C$1207,MATCH(monthly_gwh_mw!AJ3176,'BadRows RECART'!$D$2:$D$1207,0))</f>
        <v>#N/A</v>
      </c>
    </row>
    <row r="3177" spans="1:37" ht="20">
      <c r="A3177" s="106" t="s">
        <v>3907</v>
      </c>
      <c r="B3177" s="106" t="s">
        <v>437</v>
      </c>
      <c r="C3177" s="106" t="s">
        <v>6313</v>
      </c>
      <c r="D3177" s="168">
        <v>2021</v>
      </c>
      <c r="E3177" s="168">
        <v>5</v>
      </c>
      <c r="F3177" s="169">
        <v>0</v>
      </c>
      <c r="G3177" s="212" t="s">
        <v>6314</v>
      </c>
      <c r="H3177" s="212" t="s">
        <v>6314</v>
      </c>
      <c r="I3177" s="106" t="s">
        <v>556</v>
      </c>
      <c r="K3177" s="83" t="s">
        <v>6314</v>
      </c>
      <c r="L3177" s="83" t="s">
        <v>6314</v>
      </c>
      <c r="M3177" s="45" t="str">
        <f>IF(
ISNA(INDEX(resources!E:E,MATCH(B3177,resources!B:B,0))),"fillme",
INDEX(resources!E:E,MATCH(B3177,resources!B:B,0)))</f>
        <v>transfer_purchase</v>
      </c>
      <c r="N3177" s="45">
        <v>1</v>
      </c>
      <c r="O3177" s="83" t="str">
        <f>IFERROR(INDEX(resources!K:K,MATCH(B3177,resources!B:B,0)),"fillme")</f>
        <v>unknown</v>
      </c>
      <c r="P3177" s="89" t="str">
        <f t="shared" si="694"/>
        <v>unknown_2021_5</v>
      </c>
      <c r="Q3177" s="87">
        <f>INDEX(elcc!G:G,MATCH(P3177,elcc!D:D,0))</f>
        <v>0</v>
      </c>
      <c r="R3177" s="89">
        <f t="shared" si="695"/>
        <v>1</v>
      </c>
      <c r="S3177" s="89" t="s">
        <v>6314</v>
      </c>
      <c r="T3177" s="89" t="s">
        <v>6314</v>
      </c>
      <c r="U3177" s="90" t="str">
        <f t="shared" si="696"/>
        <v>ok</v>
      </c>
      <c r="V3177" s="63" t="str">
        <f>INDEX(resources!F:F,MATCH(B3177,resources!B:B,0))</f>
        <v>special</v>
      </c>
      <c r="W3177" s="110">
        <f t="shared" si="697"/>
        <v>0</v>
      </c>
      <c r="X3177" s="110">
        <f t="shared" si="698"/>
        <v>0</v>
      </c>
      <c r="Y3177" s="110" t="str">
        <f t="shared" si="699"/>
        <v>transfer_purchase_raonly_na_CONFIDENTIAL</v>
      </c>
      <c r="Z3177" s="110">
        <f>IF(COUNTIFS($Y$2:Y3177,Y3177)=1,1,0)</f>
        <v>0</v>
      </c>
      <c r="AA3177" s="110">
        <f>SUM($Z$2:Z3177)*Z3177</f>
        <v>0</v>
      </c>
      <c r="AB3177" s="110">
        <f>COUNTIFS(resources!B:B,B3177)</f>
        <v>1</v>
      </c>
      <c r="AC3177" s="110">
        <f t="shared" si="700"/>
        <v>1</v>
      </c>
      <c r="AD3177" s="110">
        <f t="shared" si="701"/>
        <v>1</v>
      </c>
      <c r="AE3177" s="110">
        <f t="shared" si="702"/>
        <v>0</v>
      </c>
      <c r="AF3177" s="110">
        <f t="shared" si="703"/>
        <v>1</v>
      </c>
      <c r="AG3177" s="110">
        <f t="shared" si="704"/>
        <v>0</v>
      </c>
      <c r="AH3177" s="110">
        <f t="shared" si="705"/>
        <v>0</v>
      </c>
      <c r="AI3177" s="110">
        <f t="shared" si="706"/>
        <v>1</v>
      </c>
      <c r="AJ3177" s="100">
        <f>ROW()</f>
        <v>3177</v>
      </c>
      <c r="AK3177" s="100" t="e">
        <f>INDEX('BadRows RECART'!$C$2:$C$1207,MATCH(monthly_gwh_mw!AJ3177,'BadRows RECART'!$D$2:$D$1207,0))</f>
        <v>#N/A</v>
      </c>
    </row>
    <row r="3178" spans="1:37" ht="20">
      <c r="A3178" s="106" t="s">
        <v>3907</v>
      </c>
      <c r="B3178" s="106" t="s">
        <v>437</v>
      </c>
      <c r="C3178" s="106" t="s">
        <v>6313</v>
      </c>
      <c r="D3178" s="168">
        <v>2021</v>
      </c>
      <c r="E3178" s="168">
        <v>6</v>
      </c>
      <c r="F3178" s="169">
        <v>0</v>
      </c>
      <c r="G3178" s="212" t="s">
        <v>6314</v>
      </c>
      <c r="H3178" s="212" t="s">
        <v>6314</v>
      </c>
      <c r="I3178" s="106" t="s">
        <v>556</v>
      </c>
      <c r="K3178" s="83" t="s">
        <v>6314</v>
      </c>
      <c r="L3178" s="83" t="s">
        <v>6314</v>
      </c>
      <c r="M3178" s="45" t="str">
        <f>IF(
ISNA(INDEX(resources!E:E,MATCH(B3178,resources!B:B,0))),"fillme",
INDEX(resources!E:E,MATCH(B3178,resources!B:B,0)))</f>
        <v>transfer_purchase</v>
      </c>
      <c r="N3178" s="45">
        <v>1</v>
      </c>
      <c r="O3178" s="83" t="str">
        <f>IFERROR(INDEX(resources!K:K,MATCH(B3178,resources!B:B,0)),"fillme")</f>
        <v>unknown</v>
      </c>
      <c r="P3178" s="89" t="str">
        <f t="shared" si="694"/>
        <v>unknown_2021_6</v>
      </c>
      <c r="Q3178" s="87">
        <f>INDEX(elcc!G:G,MATCH(P3178,elcc!D:D,0))</f>
        <v>0</v>
      </c>
      <c r="R3178" s="89">
        <f t="shared" si="695"/>
        <v>1</v>
      </c>
      <c r="S3178" s="89" t="s">
        <v>6314</v>
      </c>
      <c r="T3178" s="89" t="s">
        <v>6314</v>
      </c>
      <c r="U3178" s="90" t="str">
        <f t="shared" si="696"/>
        <v>ok</v>
      </c>
      <c r="V3178" s="63" t="str">
        <f>INDEX(resources!F:F,MATCH(B3178,resources!B:B,0))</f>
        <v>special</v>
      </c>
      <c r="W3178" s="110">
        <f t="shared" si="697"/>
        <v>0</v>
      </c>
      <c r="X3178" s="110">
        <f t="shared" si="698"/>
        <v>0</v>
      </c>
      <c r="Y3178" s="110" t="str">
        <f t="shared" si="699"/>
        <v>transfer_purchase_raonly_na_CONFIDENTIAL</v>
      </c>
      <c r="Z3178" s="110">
        <f>IF(COUNTIFS($Y$2:Y3178,Y3178)=1,1,0)</f>
        <v>0</v>
      </c>
      <c r="AA3178" s="110">
        <f>SUM($Z$2:Z3178)*Z3178</f>
        <v>0</v>
      </c>
      <c r="AB3178" s="110">
        <f>COUNTIFS(resources!B:B,B3178)</f>
        <v>1</v>
      </c>
      <c r="AC3178" s="110">
        <f t="shared" si="700"/>
        <v>1</v>
      </c>
      <c r="AD3178" s="110">
        <f t="shared" si="701"/>
        <v>1</v>
      </c>
      <c r="AE3178" s="110">
        <f t="shared" si="702"/>
        <v>0</v>
      </c>
      <c r="AF3178" s="110">
        <f t="shared" si="703"/>
        <v>1</v>
      </c>
      <c r="AG3178" s="110">
        <f t="shared" si="704"/>
        <v>0</v>
      </c>
      <c r="AH3178" s="110">
        <f t="shared" si="705"/>
        <v>0</v>
      </c>
      <c r="AI3178" s="110">
        <f t="shared" si="706"/>
        <v>1</v>
      </c>
      <c r="AJ3178" s="100">
        <f>ROW()</f>
        <v>3178</v>
      </c>
      <c r="AK3178" s="100" t="e">
        <f>INDEX('BadRows RECART'!$C$2:$C$1207,MATCH(monthly_gwh_mw!AJ3178,'BadRows RECART'!$D$2:$D$1207,0))</f>
        <v>#N/A</v>
      </c>
    </row>
    <row r="3179" spans="1:37" ht="20">
      <c r="A3179" s="106" t="s">
        <v>3907</v>
      </c>
      <c r="B3179" s="106" t="s">
        <v>437</v>
      </c>
      <c r="C3179" s="106" t="s">
        <v>6313</v>
      </c>
      <c r="D3179" s="168">
        <v>2021</v>
      </c>
      <c r="E3179" s="168">
        <v>7</v>
      </c>
      <c r="F3179" s="169">
        <v>0</v>
      </c>
      <c r="G3179" s="212" t="s">
        <v>6314</v>
      </c>
      <c r="H3179" s="212" t="s">
        <v>6314</v>
      </c>
      <c r="I3179" s="106" t="s">
        <v>556</v>
      </c>
      <c r="K3179" s="83" t="s">
        <v>6314</v>
      </c>
      <c r="L3179" s="83" t="s">
        <v>6314</v>
      </c>
      <c r="M3179" s="45" t="str">
        <f>IF(
ISNA(INDEX(resources!E:E,MATCH(B3179,resources!B:B,0))),"fillme",
INDEX(resources!E:E,MATCH(B3179,resources!B:B,0)))</f>
        <v>transfer_purchase</v>
      </c>
      <c r="N3179" s="45">
        <v>1</v>
      </c>
      <c r="O3179" s="83" t="str">
        <f>IFERROR(INDEX(resources!K:K,MATCH(B3179,resources!B:B,0)),"fillme")</f>
        <v>unknown</v>
      </c>
      <c r="P3179" s="89" t="str">
        <f t="shared" si="694"/>
        <v>unknown_2021_7</v>
      </c>
      <c r="Q3179" s="87">
        <f>INDEX(elcc!G:G,MATCH(P3179,elcc!D:D,0))</f>
        <v>0</v>
      </c>
      <c r="R3179" s="89">
        <f t="shared" si="695"/>
        <v>1</v>
      </c>
      <c r="S3179" s="89" t="s">
        <v>6314</v>
      </c>
      <c r="T3179" s="89" t="s">
        <v>6314</v>
      </c>
      <c r="U3179" s="90" t="str">
        <f t="shared" si="696"/>
        <v>ok</v>
      </c>
      <c r="V3179" s="63" t="str">
        <f>INDEX(resources!F:F,MATCH(B3179,resources!B:B,0))</f>
        <v>special</v>
      </c>
      <c r="W3179" s="110">
        <f t="shared" si="697"/>
        <v>0</v>
      </c>
      <c r="X3179" s="110">
        <f t="shared" si="698"/>
        <v>0</v>
      </c>
      <c r="Y3179" s="110" t="str">
        <f t="shared" si="699"/>
        <v>transfer_purchase_raonly_na_CONFIDENTIAL</v>
      </c>
      <c r="Z3179" s="110">
        <f>IF(COUNTIFS($Y$2:Y3179,Y3179)=1,1,0)</f>
        <v>0</v>
      </c>
      <c r="AA3179" s="110">
        <f>SUM($Z$2:Z3179)*Z3179</f>
        <v>0</v>
      </c>
      <c r="AB3179" s="110">
        <f>COUNTIFS(resources!B:B,B3179)</f>
        <v>1</v>
      </c>
      <c r="AC3179" s="110">
        <f t="shared" si="700"/>
        <v>1</v>
      </c>
      <c r="AD3179" s="110">
        <f t="shared" si="701"/>
        <v>1</v>
      </c>
      <c r="AE3179" s="110">
        <f t="shared" si="702"/>
        <v>0</v>
      </c>
      <c r="AF3179" s="110">
        <f t="shared" si="703"/>
        <v>1</v>
      </c>
      <c r="AG3179" s="110">
        <f t="shared" si="704"/>
        <v>0</v>
      </c>
      <c r="AH3179" s="110">
        <f t="shared" si="705"/>
        <v>0</v>
      </c>
      <c r="AI3179" s="110">
        <f t="shared" si="706"/>
        <v>1</v>
      </c>
      <c r="AJ3179" s="100">
        <f>ROW()</f>
        <v>3179</v>
      </c>
      <c r="AK3179" s="100" t="e">
        <f>INDEX('BadRows RECART'!$C$2:$C$1207,MATCH(monthly_gwh_mw!AJ3179,'BadRows RECART'!$D$2:$D$1207,0))</f>
        <v>#N/A</v>
      </c>
    </row>
    <row r="3180" spans="1:37" ht="20">
      <c r="A3180" s="106" t="s">
        <v>3907</v>
      </c>
      <c r="B3180" s="106" t="s">
        <v>437</v>
      </c>
      <c r="C3180" s="106" t="s">
        <v>6313</v>
      </c>
      <c r="D3180" s="168">
        <v>2021</v>
      </c>
      <c r="E3180" s="168">
        <v>8</v>
      </c>
      <c r="F3180" s="169">
        <v>0</v>
      </c>
      <c r="G3180" s="212" t="s">
        <v>6314</v>
      </c>
      <c r="H3180" s="212" t="s">
        <v>6314</v>
      </c>
      <c r="I3180" s="106" t="s">
        <v>556</v>
      </c>
      <c r="K3180" s="83" t="s">
        <v>6314</v>
      </c>
      <c r="L3180" s="83" t="s">
        <v>6314</v>
      </c>
      <c r="M3180" s="45" t="str">
        <f>IF(
ISNA(INDEX(resources!E:E,MATCH(B3180,resources!B:B,0))),"fillme",
INDEX(resources!E:E,MATCH(B3180,resources!B:B,0)))</f>
        <v>transfer_purchase</v>
      </c>
      <c r="N3180" s="45">
        <v>1</v>
      </c>
      <c r="O3180" s="83" t="str">
        <f>IFERROR(INDEX(resources!K:K,MATCH(B3180,resources!B:B,0)),"fillme")</f>
        <v>unknown</v>
      </c>
      <c r="P3180" s="89" t="str">
        <f t="shared" ref="P3180:P3243" si="707">O3180&amp;"_"&amp;D3180&amp;"_"&amp;E3180</f>
        <v>unknown_2021_8</v>
      </c>
      <c r="Q3180" s="87">
        <f>INDEX(elcc!G:G,MATCH(P3180,elcc!D:D,0))</f>
        <v>0</v>
      </c>
      <c r="R3180" s="89">
        <f t="shared" ref="R3180:R3243" si="708">IF(O3180="battery",MIN(1,J3180/4),1)</f>
        <v>1</v>
      </c>
      <c r="S3180" s="89" t="s">
        <v>6314</v>
      </c>
      <c r="T3180" s="89" t="s">
        <v>6314</v>
      </c>
      <c r="U3180" s="90" t="str">
        <f t="shared" ref="U3180:U3243" si="709">IF(ISERROR(T3180),"error in NQC data entry; please check blue and purple data entered. You need to provide either a contracted NQC value in Column G, or allow the template to calculate one using Columns H,L,Q, and R","ok")</f>
        <v>ok</v>
      </c>
      <c r="V3180" s="63" t="str">
        <f>INDEX(resources!F:F,MATCH(B3180,resources!B:B,0))</f>
        <v>special</v>
      </c>
      <c r="W3180" s="110">
        <f t="shared" ref="W3180:W3243" si="710">(F3180&gt;0)*1</f>
        <v>0</v>
      </c>
      <c r="X3180" s="110">
        <f t="shared" ref="X3180:X3243" si="711">COUNTIFS(G3180:H3180,"&gt;0")</f>
        <v>0</v>
      </c>
      <c r="Y3180" s="110" t="str">
        <f t="shared" ref="Y3180:Y3243" si="712">B3180&amp;"_"&amp;C3180&amp;"_"&amp;K3180</f>
        <v>transfer_purchase_raonly_na_CONFIDENTIAL</v>
      </c>
      <c r="Z3180" s="110">
        <f>IF(COUNTIFS($Y$2:Y3180,Y3180)=1,1,0)</f>
        <v>0</v>
      </c>
      <c r="AA3180" s="110">
        <f>SUM($Z$2:Z3180)*Z3180</f>
        <v>0</v>
      </c>
      <c r="AB3180" s="110">
        <f>COUNTIFS(resources!B:B,B3180)</f>
        <v>1</v>
      </c>
      <c r="AC3180" s="110">
        <f t="shared" ref="AC3180:AC3243" si="713">AND(ISNUMBER(D3180),(D3180&gt;2019))*1</f>
        <v>1</v>
      </c>
      <c r="AD3180" s="110">
        <f t="shared" ref="AD3180:AD3243" si="714">AND(ISNUMBER(E3180),E3180&gt;=1,E3180&lt;=12)*1</f>
        <v>1</v>
      </c>
      <c r="AE3180" s="110">
        <f t="shared" ref="AE3180:AE3243" si="715">AND(COUNT(G3180:H3180)=1,COUNT(F3180)=1)*1</f>
        <v>0</v>
      </c>
      <c r="AF3180" s="110">
        <f t="shared" ref="AF3180:AF3243" si="716">(COUNTIFS(K3180:O3180,"fillme")=0)*1</f>
        <v>1</v>
      </c>
      <c r="AG3180" s="110">
        <f t="shared" ref="AG3180:AG3243" si="717">ISNUMBER(L3180)*1</f>
        <v>0</v>
      </c>
      <c r="AH3180" s="110">
        <f t="shared" ref="AH3180:AH3243" si="718">NOT(AND(G3180&gt;0,H3180&gt;0))*1</f>
        <v>0</v>
      </c>
      <c r="AI3180" s="110">
        <f t="shared" ref="AI3180:AI3243" si="719">(U3180="ok")*1</f>
        <v>1</v>
      </c>
      <c r="AJ3180" s="100">
        <f>ROW()</f>
        <v>3180</v>
      </c>
      <c r="AK3180" s="100" t="e">
        <f>INDEX('BadRows RECART'!$C$2:$C$1207,MATCH(monthly_gwh_mw!AJ3180,'BadRows RECART'!$D$2:$D$1207,0))</f>
        <v>#N/A</v>
      </c>
    </row>
    <row r="3181" spans="1:37" ht="20">
      <c r="A3181" s="106" t="s">
        <v>3907</v>
      </c>
      <c r="B3181" s="106" t="s">
        <v>437</v>
      </c>
      <c r="C3181" s="106" t="s">
        <v>6313</v>
      </c>
      <c r="D3181" s="168">
        <v>2021</v>
      </c>
      <c r="E3181" s="168">
        <v>9</v>
      </c>
      <c r="F3181" s="169">
        <v>0</v>
      </c>
      <c r="G3181" s="212" t="s">
        <v>6314</v>
      </c>
      <c r="H3181" s="212" t="s">
        <v>6314</v>
      </c>
      <c r="I3181" s="106" t="s">
        <v>556</v>
      </c>
      <c r="K3181" s="83" t="s">
        <v>6314</v>
      </c>
      <c r="L3181" s="83" t="s">
        <v>6314</v>
      </c>
      <c r="M3181" s="45" t="str">
        <f>IF(
ISNA(INDEX(resources!E:E,MATCH(B3181,resources!B:B,0))),"fillme",
INDEX(resources!E:E,MATCH(B3181,resources!B:B,0)))</f>
        <v>transfer_purchase</v>
      </c>
      <c r="N3181" s="45">
        <v>1</v>
      </c>
      <c r="O3181" s="83" t="str">
        <f>IFERROR(INDEX(resources!K:K,MATCH(B3181,resources!B:B,0)),"fillme")</f>
        <v>unknown</v>
      </c>
      <c r="P3181" s="89" t="str">
        <f t="shared" si="707"/>
        <v>unknown_2021_9</v>
      </c>
      <c r="Q3181" s="87">
        <f>INDEX(elcc!G:G,MATCH(P3181,elcc!D:D,0))</f>
        <v>0</v>
      </c>
      <c r="R3181" s="89">
        <f t="shared" si="708"/>
        <v>1</v>
      </c>
      <c r="S3181" s="89" t="s">
        <v>6314</v>
      </c>
      <c r="T3181" s="89" t="s">
        <v>6314</v>
      </c>
      <c r="U3181" s="90" t="str">
        <f t="shared" si="709"/>
        <v>ok</v>
      </c>
      <c r="V3181" s="63" t="str">
        <f>INDEX(resources!F:F,MATCH(B3181,resources!B:B,0))</f>
        <v>special</v>
      </c>
      <c r="W3181" s="110">
        <f t="shared" si="710"/>
        <v>0</v>
      </c>
      <c r="X3181" s="110">
        <f t="shared" si="711"/>
        <v>0</v>
      </c>
      <c r="Y3181" s="110" t="str">
        <f t="shared" si="712"/>
        <v>transfer_purchase_raonly_na_CONFIDENTIAL</v>
      </c>
      <c r="Z3181" s="110">
        <f>IF(COUNTIFS($Y$2:Y3181,Y3181)=1,1,0)</f>
        <v>0</v>
      </c>
      <c r="AA3181" s="110">
        <f>SUM($Z$2:Z3181)*Z3181</f>
        <v>0</v>
      </c>
      <c r="AB3181" s="110">
        <f>COUNTIFS(resources!B:B,B3181)</f>
        <v>1</v>
      </c>
      <c r="AC3181" s="110">
        <f t="shared" si="713"/>
        <v>1</v>
      </c>
      <c r="AD3181" s="110">
        <f t="shared" si="714"/>
        <v>1</v>
      </c>
      <c r="AE3181" s="110">
        <f t="shared" si="715"/>
        <v>0</v>
      </c>
      <c r="AF3181" s="110">
        <f t="shared" si="716"/>
        <v>1</v>
      </c>
      <c r="AG3181" s="110">
        <f t="shared" si="717"/>
        <v>0</v>
      </c>
      <c r="AH3181" s="110">
        <f t="shared" si="718"/>
        <v>0</v>
      </c>
      <c r="AI3181" s="110">
        <f t="shared" si="719"/>
        <v>1</v>
      </c>
      <c r="AJ3181" s="100">
        <f>ROW()</f>
        <v>3181</v>
      </c>
      <c r="AK3181" s="100" t="e">
        <f>INDEX('BadRows RECART'!$C$2:$C$1207,MATCH(monthly_gwh_mw!AJ3181,'BadRows RECART'!$D$2:$D$1207,0))</f>
        <v>#N/A</v>
      </c>
    </row>
    <row r="3182" spans="1:37" ht="20">
      <c r="A3182" s="106" t="s">
        <v>3907</v>
      </c>
      <c r="B3182" s="106" t="s">
        <v>437</v>
      </c>
      <c r="C3182" s="106" t="s">
        <v>6313</v>
      </c>
      <c r="D3182" s="168">
        <v>2021</v>
      </c>
      <c r="E3182" s="168">
        <v>11</v>
      </c>
      <c r="F3182" s="169">
        <v>0</v>
      </c>
      <c r="G3182" s="212" t="s">
        <v>6314</v>
      </c>
      <c r="H3182" s="212" t="s">
        <v>6314</v>
      </c>
      <c r="I3182" s="106" t="s">
        <v>556</v>
      </c>
      <c r="K3182" s="83" t="s">
        <v>6314</v>
      </c>
      <c r="L3182" s="83" t="s">
        <v>6314</v>
      </c>
      <c r="M3182" s="45" t="str">
        <f>IF(
ISNA(INDEX(resources!E:E,MATCH(B3182,resources!B:B,0))),"fillme",
INDEX(resources!E:E,MATCH(B3182,resources!B:B,0)))</f>
        <v>transfer_purchase</v>
      </c>
      <c r="N3182" s="45">
        <v>1</v>
      </c>
      <c r="O3182" s="83" t="str">
        <f>IFERROR(INDEX(resources!K:K,MATCH(B3182,resources!B:B,0)),"fillme")</f>
        <v>unknown</v>
      </c>
      <c r="P3182" s="89" t="str">
        <f t="shared" si="707"/>
        <v>unknown_2021_11</v>
      </c>
      <c r="Q3182" s="87">
        <f>INDEX(elcc!G:G,MATCH(P3182,elcc!D:D,0))</f>
        <v>0</v>
      </c>
      <c r="R3182" s="89">
        <f t="shared" si="708"/>
        <v>1</v>
      </c>
      <c r="S3182" s="89" t="s">
        <v>6314</v>
      </c>
      <c r="T3182" s="89" t="s">
        <v>6314</v>
      </c>
      <c r="U3182" s="90" t="str">
        <f t="shared" si="709"/>
        <v>ok</v>
      </c>
      <c r="V3182" s="63" t="str">
        <f>INDEX(resources!F:F,MATCH(B3182,resources!B:B,0))</f>
        <v>special</v>
      </c>
      <c r="W3182" s="110">
        <f t="shared" si="710"/>
        <v>0</v>
      </c>
      <c r="X3182" s="110">
        <f t="shared" si="711"/>
        <v>0</v>
      </c>
      <c r="Y3182" s="110" t="str">
        <f t="shared" si="712"/>
        <v>transfer_purchase_raonly_na_CONFIDENTIAL</v>
      </c>
      <c r="Z3182" s="110">
        <f>IF(COUNTIFS($Y$2:Y3182,Y3182)=1,1,0)</f>
        <v>0</v>
      </c>
      <c r="AA3182" s="110">
        <f>SUM($Z$2:Z3182)*Z3182</f>
        <v>0</v>
      </c>
      <c r="AB3182" s="110">
        <f>COUNTIFS(resources!B:B,B3182)</f>
        <v>1</v>
      </c>
      <c r="AC3182" s="110">
        <f t="shared" si="713"/>
        <v>1</v>
      </c>
      <c r="AD3182" s="110">
        <f t="shared" si="714"/>
        <v>1</v>
      </c>
      <c r="AE3182" s="110">
        <f t="shared" si="715"/>
        <v>0</v>
      </c>
      <c r="AF3182" s="110">
        <f t="shared" si="716"/>
        <v>1</v>
      </c>
      <c r="AG3182" s="110">
        <f t="shared" si="717"/>
        <v>0</v>
      </c>
      <c r="AH3182" s="110">
        <f t="shared" si="718"/>
        <v>0</v>
      </c>
      <c r="AI3182" s="110">
        <f t="shared" si="719"/>
        <v>1</v>
      </c>
      <c r="AJ3182" s="100">
        <f>ROW()</f>
        <v>3182</v>
      </c>
      <c r="AK3182" s="100" t="e">
        <f>INDEX('BadRows RECART'!$C$2:$C$1207,MATCH(monthly_gwh_mw!AJ3182,'BadRows RECART'!$D$2:$D$1207,0))</f>
        <v>#N/A</v>
      </c>
    </row>
    <row r="3183" spans="1:37" ht="20">
      <c r="A3183" s="106" t="s">
        <v>3907</v>
      </c>
      <c r="B3183" s="106" t="s">
        <v>437</v>
      </c>
      <c r="C3183" s="106" t="s">
        <v>6313</v>
      </c>
      <c r="D3183" s="168">
        <v>2021</v>
      </c>
      <c r="E3183" s="168">
        <v>11</v>
      </c>
      <c r="F3183" s="169">
        <v>0</v>
      </c>
      <c r="G3183" s="212" t="s">
        <v>6314</v>
      </c>
      <c r="H3183" s="212" t="s">
        <v>6314</v>
      </c>
      <c r="I3183" s="106" t="s">
        <v>556</v>
      </c>
      <c r="K3183" s="83" t="s">
        <v>6314</v>
      </c>
      <c r="L3183" s="83" t="s">
        <v>6314</v>
      </c>
      <c r="M3183" s="45" t="str">
        <f>IF(
ISNA(INDEX(resources!E:E,MATCH(B3183,resources!B:B,0))),"fillme",
INDEX(resources!E:E,MATCH(B3183,resources!B:B,0)))</f>
        <v>transfer_purchase</v>
      </c>
      <c r="N3183" s="45">
        <v>1</v>
      </c>
      <c r="O3183" s="83" t="str">
        <f>IFERROR(INDEX(resources!K:K,MATCH(B3183,resources!B:B,0)),"fillme")</f>
        <v>unknown</v>
      </c>
      <c r="P3183" s="89" t="str">
        <f t="shared" si="707"/>
        <v>unknown_2021_11</v>
      </c>
      <c r="Q3183" s="87">
        <f>INDEX(elcc!G:G,MATCH(P3183,elcc!D:D,0))</f>
        <v>0</v>
      </c>
      <c r="R3183" s="89">
        <f t="shared" si="708"/>
        <v>1</v>
      </c>
      <c r="S3183" s="89" t="s">
        <v>6314</v>
      </c>
      <c r="T3183" s="89" t="s">
        <v>6314</v>
      </c>
      <c r="U3183" s="90" t="str">
        <f t="shared" si="709"/>
        <v>ok</v>
      </c>
      <c r="V3183" s="63" t="str">
        <f>INDEX(resources!F:F,MATCH(B3183,resources!B:B,0))</f>
        <v>special</v>
      </c>
      <c r="W3183" s="110">
        <f t="shared" si="710"/>
        <v>0</v>
      </c>
      <c r="X3183" s="110">
        <f t="shared" si="711"/>
        <v>0</v>
      </c>
      <c r="Y3183" s="110" t="str">
        <f t="shared" si="712"/>
        <v>transfer_purchase_raonly_na_CONFIDENTIAL</v>
      </c>
      <c r="Z3183" s="110">
        <f>IF(COUNTIFS($Y$2:Y3183,Y3183)=1,1,0)</f>
        <v>0</v>
      </c>
      <c r="AA3183" s="110">
        <f>SUM($Z$2:Z3183)*Z3183</f>
        <v>0</v>
      </c>
      <c r="AB3183" s="110">
        <f>COUNTIFS(resources!B:B,B3183)</f>
        <v>1</v>
      </c>
      <c r="AC3183" s="110">
        <f t="shared" si="713"/>
        <v>1</v>
      </c>
      <c r="AD3183" s="110">
        <f t="shared" si="714"/>
        <v>1</v>
      </c>
      <c r="AE3183" s="110">
        <f t="shared" si="715"/>
        <v>0</v>
      </c>
      <c r="AF3183" s="110">
        <f t="shared" si="716"/>
        <v>1</v>
      </c>
      <c r="AG3183" s="110">
        <f t="shared" si="717"/>
        <v>0</v>
      </c>
      <c r="AH3183" s="110">
        <f t="shared" si="718"/>
        <v>0</v>
      </c>
      <c r="AI3183" s="110">
        <f t="shared" si="719"/>
        <v>1</v>
      </c>
      <c r="AJ3183" s="100">
        <f>ROW()</f>
        <v>3183</v>
      </c>
      <c r="AK3183" s="100" t="e">
        <f>INDEX('BadRows RECART'!$C$2:$C$1207,MATCH(monthly_gwh_mw!AJ3183,'BadRows RECART'!$D$2:$D$1207,0))</f>
        <v>#N/A</v>
      </c>
    </row>
    <row r="3184" spans="1:37" ht="20">
      <c r="A3184" s="106" t="s">
        <v>3907</v>
      </c>
      <c r="B3184" s="106" t="s">
        <v>437</v>
      </c>
      <c r="C3184" s="106" t="s">
        <v>6313</v>
      </c>
      <c r="D3184" s="168">
        <v>2021</v>
      </c>
      <c r="E3184" s="168">
        <v>11</v>
      </c>
      <c r="F3184" s="169">
        <v>0</v>
      </c>
      <c r="G3184" s="212" t="s">
        <v>6314</v>
      </c>
      <c r="H3184" s="212" t="s">
        <v>6314</v>
      </c>
      <c r="I3184" s="106" t="s">
        <v>556</v>
      </c>
      <c r="K3184" s="83" t="s">
        <v>6314</v>
      </c>
      <c r="L3184" s="83" t="s">
        <v>6314</v>
      </c>
      <c r="M3184" s="45" t="str">
        <f>IF(
ISNA(INDEX(resources!E:E,MATCH(B3184,resources!B:B,0))),"fillme",
INDEX(resources!E:E,MATCH(B3184,resources!B:B,0)))</f>
        <v>transfer_purchase</v>
      </c>
      <c r="N3184" s="45">
        <v>1</v>
      </c>
      <c r="O3184" s="83" t="str">
        <f>IFERROR(INDEX(resources!K:K,MATCH(B3184,resources!B:B,0)),"fillme")</f>
        <v>unknown</v>
      </c>
      <c r="P3184" s="89" t="str">
        <f t="shared" si="707"/>
        <v>unknown_2021_11</v>
      </c>
      <c r="Q3184" s="87">
        <f>INDEX(elcc!G:G,MATCH(P3184,elcc!D:D,0))</f>
        <v>0</v>
      </c>
      <c r="R3184" s="89">
        <f t="shared" si="708"/>
        <v>1</v>
      </c>
      <c r="S3184" s="89" t="s">
        <v>6314</v>
      </c>
      <c r="T3184" s="89" t="s">
        <v>6314</v>
      </c>
      <c r="U3184" s="90" t="str">
        <f t="shared" si="709"/>
        <v>ok</v>
      </c>
      <c r="V3184" s="63" t="str">
        <f>INDEX(resources!F:F,MATCH(B3184,resources!B:B,0))</f>
        <v>special</v>
      </c>
      <c r="W3184" s="110">
        <f t="shared" si="710"/>
        <v>0</v>
      </c>
      <c r="X3184" s="110">
        <f t="shared" si="711"/>
        <v>0</v>
      </c>
      <c r="Y3184" s="110" t="str">
        <f t="shared" si="712"/>
        <v>transfer_purchase_raonly_na_CONFIDENTIAL</v>
      </c>
      <c r="Z3184" s="110">
        <f>IF(COUNTIFS($Y$2:Y3184,Y3184)=1,1,0)</f>
        <v>0</v>
      </c>
      <c r="AA3184" s="110">
        <f>SUM($Z$2:Z3184)*Z3184</f>
        <v>0</v>
      </c>
      <c r="AB3184" s="110">
        <f>COUNTIFS(resources!B:B,B3184)</f>
        <v>1</v>
      </c>
      <c r="AC3184" s="110">
        <f t="shared" si="713"/>
        <v>1</v>
      </c>
      <c r="AD3184" s="110">
        <f t="shared" si="714"/>
        <v>1</v>
      </c>
      <c r="AE3184" s="110">
        <f t="shared" si="715"/>
        <v>0</v>
      </c>
      <c r="AF3184" s="110">
        <f t="shared" si="716"/>
        <v>1</v>
      </c>
      <c r="AG3184" s="110">
        <f t="shared" si="717"/>
        <v>0</v>
      </c>
      <c r="AH3184" s="110">
        <f t="shared" si="718"/>
        <v>0</v>
      </c>
      <c r="AI3184" s="110">
        <f t="shared" si="719"/>
        <v>1</v>
      </c>
      <c r="AJ3184" s="100">
        <f>ROW()</f>
        <v>3184</v>
      </c>
      <c r="AK3184" s="100" t="e">
        <f>INDEX('BadRows RECART'!$C$2:$C$1207,MATCH(monthly_gwh_mw!AJ3184,'BadRows RECART'!$D$2:$D$1207,0))</f>
        <v>#N/A</v>
      </c>
    </row>
    <row r="3185" spans="1:37" ht="20">
      <c r="A3185" s="106" t="s">
        <v>3907</v>
      </c>
      <c r="B3185" s="106" t="s">
        <v>437</v>
      </c>
      <c r="C3185" s="106" t="s">
        <v>6313</v>
      </c>
      <c r="D3185" s="168">
        <v>2021</v>
      </c>
      <c r="E3185" s="168">
        <v>12</v>
      </c>
      <c r="F3185" s="169">
        <v>0</v>
      </c>
      <c r="G3185" s="212" t="s">
        <v>6314</v>
      </c>
      <c r="H3185" s="212" t="s">
        <v>6314</v>
      </c>
      <c r="I3185" s="106" t="s">
        <v>556</v>
      </c>
      <c r="K3185" s="83" t="s">
        <v>6314</v>
      </c>
      <c r="L3185" s="83" t="s">
        <v>6314</v>
      </c>
      <c r="M3185" s="45" t="str">
        <f>IF(
ISNA(INDEX(resources!E:E,MATCH(B3185,resources!B:B,0))),"fillme",
INDEX(resources!E:E,MATCH(B3185,resources!B:B,0)))</f>
        <v>transfer_purchase</v>
      </c>
      <c r="N3185" s="45">
        <v>1</v>
      </c>
      <c r="O3185" s="83" t="str">
        <f>IFERROR(INDEX(resources!K:K,MATCH(B3185,resources!B:B,0)),"fillme")</f>
        <v>unknown</v>
      </c>
      <c r="P3185" s="89" t="str">
        <f t="shared" si="707"/>
        <v>unknown_2021_12</v>
      </c>
      <c r="Q3185" s="87">
        <f>INDEX(elcc!G:G,MATCH(P3185,elcc!D:D,0))</f>
        <v>0</v>
      </c>
      <c r="R3185" s="89">
        <f t="shared" si="708"/>
        <v>1</v>
      </c>
      <c r="S3185" s="89" t="s">
        <v>6314</v>
      </c>
      <c r="T3185" s="89" t="s">
        <v>6314</v>
      </c>
      <c r="U3185" s="90" t="str">
        <f t="shared" si="709"/>
        <v>ok</v>
      </c>
      <c r="V3185" s="63" t="str">
        <f>INDEX(resources!F:F,MATCH(B3185,resources!B:B,0))</f>
        <v>special</v>
      </c>
      <c r="W3185" s="110">
        <f t="shared" si="710"/>
        <v>0</v>
      </c>
      <c r="X3185" s="110">
        <f t="shared" si="711"/>
        <v>0</v>
      </c>
      <c r="Y3185" s="110" t="str">
        <f t="shared" si="712"/>
        <v>transfer_purchase_raonly_na_CONFIDENTIAL</v>
      </c>
      <c r="Z3185" s="110">
        <f>IF(COUNTIFS($Y$2:Y3185,Y3185)=1,1,0)</f>
        <v>0</v>
      </c>
      <c r="AA3185" s="110">
        <f>SUM($Z$2:Z3185)*Z3185</f>
        <v>0</v>
      </c>
      <c r="AB3185" s="110">
        <f>COUNTIFS(resources!B:B,B3185)</f>
        <v>1</v>
      </c>
      <c r="AC3185" s="110">
        <f t="shared" si="713"/>
        <v>1</v>
      </c>
      <c r="AD3185" s="110">
        <f t="shared" si="714"/>
        <v>1</v>
      </c>
      <c r="AE3185" s="110">
        <f t="shared" si="715"/>
        <v>0</v>
      </c>
      <c r="AF3185" s="110">
        <f t="shared" si="716"/>
        <v>1</v>
      </c>
      <c r="AG3185" s="110">
        <f t="shared" si="717"/>
        <v>0</v>
      </c>
      <c r="AH3185" s="110">
        <f t="shared" si="718"/>
        <v>0</v>
      </c>
      <c r="AI3185" s="110">
        <f t="shared" si="719"/>
        <v>1</v>
      </c>
      <c r="AJ3185" s="100">
        <f>ROW()</f>
        <v>3185</v>
      </c>
      <c r="AK3185" s="100" t="e">
        <f>INDEX('BadRows RECART'!$C$2:$C$1207,MATCH(monthly_gwh_mw!AJ3185,'BadRows RECART'!$D$2:$D$1207,0))</f>
        <v>#N/A</v>
      </c>
    </row>
    <row r="3186" spans="1:37" ht="20">
      <c r="A3186" s="106" t="s">
        <v>3907</v>
      </c>
      <c r="B3186" s="106" t="s">
        <v>437</v>
      </c>
      <c r="C3186" s="106" t="s">
        <v>6313</v>
      </c>
      <c r="D3186" s="168">
        <v>2021</v>
      </c>
      <c r="E3186" s="168">
        <v>3</v>
      </c>
      <c r="F3186" s="169">
        <v>0</v>
      </c>
      <c r="G3186" s="212" t="s">
        <v>6314</v>
      </c>
      <c r="H3186" s="212" t="s">
        <v>6314</v>
      </c>
      <c r="I3186" s="106" t="s">
        <v>556</v>
      </c>
      <c r="K3186" s="83" t="s">
        <v>6314</v>
      </c>
      <c r="L3186" s="83" t="s">
        <v>6314</v>
      </c>
      <c r="M3186" s="45" t="str">
        <f>IF(
ISNA(INDEX(resources!E:E,MATCH(B3186,resources!B:B,0))),"fillme",
INDEX(resources!E:E,MATCH(B3186,resources!B:B,0)))</f>
        <v>transfer_purchase</v>
      </c>
      <c r="N3186" s="45">
        <v>1</v>
      </c>
      <c r="O3186" s="83" t="str">
        <f>IFERROR(INDEX(resources!K:K,MATCH(B3186,resources!B:B,0)),"fillme")</f>
        <v>unknown</v>
      </c>
      <c r="P3186" s="89" t="str">
        <f t="shared" si="707"/>
        <v>unknown_2021_3</v>
      </c>
      <c r="Q3186" s="87">
        <f>INDEX(elcc!G:G,MATCH(P3186,elcc!D:D,0))</f>
        <v>0</v>
      </c>
      <c r="R3186" s="89">
        <f t="shared" si="708"/>
        <v>1</v>
      </c>
      <c r="S3186" s="89" t="s">
        <v>6314</v>
      </c>
      <c r="T3186" s="89" t="s">
        <v>6314</v>
      </c>
      <c r="U3186" s="90" t="str">
        <f t="shared" si="709"/>
        <v>ok</v>
      </c>
      <c r="V3186" s="63" t="str">
        <f>INDEX(resources!F:F,MATCH(B3186,resources!B:B,0))</f>
        <v>special</v>
      </c>
      <c r="W3186" s="110">
        <f t="shared" si="710"/>
        <v>0</v>
      </c>
      <c r="X3186" s="110">
        <f t="shared" si="711"/>
        <v>0</v>
      </c>
      <c r="Y3186" s="110" t="str">
        <f t="shared" si="712"/>
        <v>transfer_purchase_raonly_na_CONFIDENTIAL</v>
      </c>
      <c r="Z3186" s="110">
        <f>IF(COUNTIFS($Y$2:Y3186,Y3186)=1,1,0)</f>
        <v>0</v>
      </c>
      <c r="AA3186" s="110">
        <f>SUM($Z$2:Z3186)*Z3186</f>
        <v>0</v>
      </c>
      <c r="AB3186" s="110">
        <f>COUNTIFS(resources!B:B,B3186)</f>
        <v>1</v>
      </c>
      <c r="AC3186" s="110">
        <f t="shared" si="713"/>
        <v>1</v>
      </c>
      <c r="AD3186" s="110">
        <f t="shared" si="714"/>
        <v>1</v>
      </c>
      <c r="AE3186" s="110">
        <f t="shared" si="715"/>
        <v>0</v>
      </c>
      <c r="AF3186" s="110">
        <f t="shared" si="716"/>
        <v>1</v>
      </c>
      <c r="AG3186" s="110">
        <f t="shared" si="717"/>
        <v>0</v>
      </c>
      <c r="AH3186" s="110">
        <f t="shared" si="718"/>
        <v>0</v>
      </c>
      <c r="AI3186" s="110">
        <f t="shared" si="719"/>
        <v>1</v>
      </c>
      <c r="AJ3186" s="100">
        <f>ROW()</f>
        <v>3186</v>
      </c>
      <c r="AK3186" s="100" t="e">
        <f>INDEX('BadRows RECART'!$C$2:$C$1207,MATCH(monthly_gwh_mw!AJ3186,'BadRows RECART'!$D$2:$D$1207,0))</f>
        <v>#N/A</v>
      </c>
    </row>
    <row r="3187" spans="1:37" ht="20">
      <c r="A3187" s="106" t="s">
        <v>3907</v>
      </c>
      <c r="B3187" s="106" t="s">
        <v>437</v>
      </c>
      <c r="C3187" s="106" t="s">
        <v>6313</v>
      </c>
      <c r="D3187" s="168">
        <v>2021</v>
      </c>
      <c r="E3187" s="168">
        <v>3</v>
      </c>
      <c r="F3187" s="169">
        <v>0</v>
      </c>
      <c r="G3187" s="212" t="s">
        <v>6314</v>
      </c>
      <c r="H3187" s="212" t="s">
        <v>6314</v>
      </c>
      <c r="I3187" s="106" t="s">
        <v>556</v>
      </c>
      <c r="K3187" s="83" t="s">
        <v>6314</v>
      </c>
      <c r="L3187" s="83" t="s">
        <v>6314</v>
      </c>
      <c r="M3187" s="45" t="str">
        <f>IF(
ISNA(INDEX(resources!E:E,MATCH(B3187,resources!B:B,0))),"fillme",
INDEX(resources!E:E,MATCH(B3187,resources!B:B,0)))</f>
        <v>transfer_purchase</v>
      </c>
      <c r="N3187" s="45">
        <v>1</v>
      </c>
      <c r="O3187" s="83" t="str">
        <f>IFERROR(INDEX(resources!K:K,MATCH(B3187,resources!B:B,0)),"fillme")</f>
        <v>unknown</v>
      </c>
      <c r="P3187" s="89" t="str">
        <f t="shared" si="707"/>
        <v>unknown_2021_3</v>
      </c>
      <c r="Q3187" s="87">
        <f>INDEX(elcc!G:G,MATCH(P3187,elcc!D:D,0))</f>
        <v>0</v>
      </c>
      <c r="R3187" s="89">
        <f t="shared" si="708"/>
        <v>1</v>
      </c>
      <c r="S3187" s="89" t="s">
        <v>6314</v>
      </c>
      <c r="T3187" s="89" t="s">
        <v>6314</v>
      </c>
      <c r="U3187" s="90" t="str">
        <f t="shared" si="709"/>
        <v>ok</v>
      </c>
      <c r="V3187" s="63" t="str">
        <f>INDEX(resources!F:F,MATCH(B3187,resources!B:B,0))</f>
        <v>special</v>
      </c>
      <c r="W3187" s="110">
        <f t="shared" si="710"/>
        <v>0</v>
      </c>
      <c r="X3187" s="110">
        <f t="shared" si="711"/>
        <v>0</v>
      </c>
      <c r="Y3187" s="110" t="str">
        <f t="shared" si="712"/>
        <v>transfer_purchase_raonly_na_CONFIDENTIAL</v>
      </c>
      <c r="Z3187" s="110">
        <f>IF(COUNTIFS($Y$2:Y3187,Y3187)=1,1,0)</f>
        <v>0</v>
      </c>
      <c r="AA3187" s="110">
        <f>SUM($Z$2:Z3187)*Z3187</f>
        <v>0</v>
      </c>
      <c r="AB3187" s="110">
        <f>COUNTIFS(resources!B:B,B3187)</f>
        <v>1</v>
      </c>
      <c r="AC3187" s="110">
        <f t="shared" si="713"/>
        <v>1</v>
      </c>
      <c r="AD3187" s="110">
        <f t="shared" si="714"/>
        <v>1</v>
      </c>
      <c r="AE3187" s="110">
        <f t="shared" si="715"/>
        <v>0</v>
      </c>
      <c r="AF3187" s="110">
        <f t="shared" si="716"/>
        <v>1</v>
      </c>
      <c r="AG3187" s="110">
        <f t="shared" si="717"/>
        <v>0</v>
      </c>
      <c r="AH3187" s="110">
        <f t="shared" si="718"/>
        <v>0</v>
      </c>
      <c r="AI3187" s="110">
        <f t="shared" si="719"/>
        <v>1</v>
      </c>
      <c r="AJ3187" s="100">
        <f>ROW()</f>
        <v>3187</v>
      </c>
      <c r="AK3187" s="100" t="e">
        <f>INDEX('BadRows RECART'!$C$2:$C$1207,MATCH(monthly_gwh_mw!AJ3187,'BadRows RECART'!$D$2:$D$1207,0))</f>
        <v>#N/A</v>
      </c>
    </row>
    <row r="3188" spans="1:37" ht="20">
      <c r="A3188" s="106" t="s">
        <v>3907</v>
      </c>
      <c r="B3188" s="106" t="s">
        <v>437</v>
      </c>
      <c r="C3188" s="106" t="s">
        <v>6313</v>
      </c>
      <c r="D3188" s="168">
        <v>2021</v>
      </c>
      <c r="E3188" s="168">
        <v>5</v>
      </c>
      <c r="F3188" s="169">
        <v>0</v>
      </c>
      <c r="G3188" s="212" t="s">
        <v>6314</v>
      </c>
      <c r="H3188" s="212" t="s">
        <v>6314</v>
      </c>
      <c r="I3188" s="106" t="s">
        <v>556</v>
      </c>
      <c r="K3188" s="83" t="s">
        <v>6314</v>
      </c>
      <c r="L3188" s="83" t="s">
        <v>6314</v>
      </c>
      <c r="M3188" s="45" t="str">
        <f>IF(
ISNA(INDEX(resources!E:E,MATCH(B3188,resources!B:B,0))),"fillme",
INDEX(resources!E:E,MATCH(B3188,resources!B:B,0)))</f>
        <v>transfer_purchase</v>
      </c>
      <c r="N3188" s="45">
        <v>1</v>
      </c>
      <c r="O3188" s="83" t="str">
        <f>IFERROR(INDEX(resources!K:K,MATCH(B3188,resources!B:B,0)),"fillme")</f>
        <v>unknown</v>
      </c>
      <c r="P3188" s="89" t="str">
        <f t="shared" si="707"/>
        <v>unknown_2021_5</v>
      </c>
      <c r="Q3188" s="87">
        <f>INDEX(elcc!G:G,MATCH(P3188,elcc!D:D,0))</f>
        <v>0</v>
      </c>
      <c r="R3188" s="89">
        <f t="shared" si="708"/>
        <v>1</v>
      </c>
      <c r="S3188" s="89" t="s">
        <v>6314</v>
      </c>
      <c r="T3188" s="89" t="s">
        <v>6314</v>
      </c>
      <c r="U3188" s="90" t="str">
        <f t="shared" si="709"/>
        <v>ok</v>
      </c>
      <c r="V3188" s="63" t="str">
        <f>INDEX(resources!F:F,MATCH(B3188,resources!B:B,0))</f>
        <v>special</v>
      </c>
      <c r="W3188" s="110">
        <f t="shared" si="710"/>
        <v>0</v>
      </c>
      <c r="X3188" s="110">
        <f t="shared" si="711"/>
        <v>0</v>
      </c>
      <c r="Y3188" s="110" t="str">
        <f t="shared" si="712"/>
        <v>transfer_purchase_raonly_na_CONFIDENTIAL</v>
      </c>
      <c r="Z3188" s="110">
        <f>IF(COUNTIFS($Y$2:Y3188,Y3188)=1,1,0)</f>
        <v>0</v>
      </c>
      <c r="AA3188" s="110">
        <f>SUM($Z$2:Z3188)*Z3188</f>
        <v>0</v>
      </c>
      <c r="AB3188" s="110">
        <f>COUNTIFS(resources!B:B,B3188)</f>
        <v>1</v>
      </c>
      <c r="AC3188" s="110">
        <f t="shared" si="713"/>
        <v>1</v>
      </c>
      <c r="AD3188" s="110">
        <f t="shared" si="714"/>
        <v>1</v>
      </c>
      <c r="AE3188" s="110">
        <f t="shared" si="715"/>
        <v>0</v>
      </c>
      <c r="AF3188" s="110">
        <f t="shared" si="716"/>
        <v>1</v>
      </c>
      <c r="AG3188" s="110">
        <f t="shared" si="717"/>
        <v>0</v>
      </c>
      <c r="AH3188" s="110">
        <f t="shared" si="718"/>
        <v>0</v>
      </c>
      <c r="AI3188" s="110">
        <f t="shared" si="719"/>
        <v>1</v>
      </c>
      <c r="AJ3188" s="100">
        <f>ROW()</f>
        <v>3188</v>
      </c>
      <c r="AK3188" s="100" t="e">
        <f>INDEX('BadRows RECART'!$C$2:$C$1207,MATCH(monthly_gwh_mw!AJ3188,'BadRows RECART'!$D$2:$D$1207,0))</f>
        <v>#N/A</v>
      </c>
    </row>
    <row r="3189" spans="1:37" ht="20">
      <c r="A3189" s="106" t="s">
        <v>3907</v>
      </c>
      <c r="B3189" s="106" t="s">
        <v>437</v>
      </c>
      <c r="C3189" s="106" t="s">
        <v>6313</v>
      </c>
      <c r="D3189" s="168">
        <v>2021</v>
      </c>
      <c r="E3189" s="168">
        <v>5</v>
      </c>
      <c r="F3189" s="169">
        <v>0</v>
      </c>
      <c r="G3189" s="212" t="s">
        <v>6314</v>
      </c>
      <c r="H3189" s="212" t="s">
        <v>6314</v>
      </c>
      <c r="I3189" s="106" t="s">
        <v>556</v>
      </c>
      <c r="K3189" s="83" t="s">
        <v>6314</v>
      </c>
      <c r="L3189" s="83" t="s">
        <v>6314</v>
      </c>
      <c r="M3189" s="45" t="str">
        <f>IF(
ISNA(INDEX(resources!E:E,MATCH(B3189,resources!B:B,0))),"fillme",
INDEX(resources!E:E,MATCH(B3189,resources!B:B,0)))</f>
        <v>transfer_purchase</v>
      </c>
      <c r="N3189" s="45">
        <v>1</v>
      </c>
      <c r="O3189" s="83" t="str">
        <f>IFERROR(INDEX(resources!K:K,MATCH(B3189,resources!B:B,0)),"fillme")</f>
        <v>unknown</v>
      </c>
      <c r="P3189" s="89" t="str">
        <f t="shared" si="707"/>
        <v>unknown_2021_5</v>
      </c>
      <c r="Q3189" s="87">
        <f>INDEX(elcc!G:G,MATCH(P3189,elcc!D:D,0))</f>
        <v>0</v>
      </c>
      <c r="R3189" s="89">
        <f t="shared" si="708"/>
        <v>1</v>
      </c>
      <c r="S3189" s="89" t="s">
        <v>6314</v>
      </c>
      <c r="T3189" s="89" t="s">
        <v>6314</v>
      </c>
      <c r="U3189" s="90" t="str">
        <f t="shared" si="709"/>
        <v>ok</v>
      </c>
      <c r="V3189" s="63" t="str">
        <f>INDEX(resources!F:F,MATCH(B3189,resources!B:B,0))</f>
        <v>special</v>
      </c>
      <c r="W3189" s="110">
        <f t="shared" si="710"/>
        <v>0</v>
      </c>
      <c r="X3189" s="110">
        <f t="shared" si="711"/>
        <v>0</v>
      </c>
      <c r="Y3189" s="110" t="str">
        <f t="shared" si="712"/>
        <v>transfer_purchase_raonly_na_CONFIDENTIAL</v>
      </c>
      <c r="Z3189" s="110">
        <f>IF(COUNTIFS($Y$2:Y3189,Y3189)=1,1,0)</f>
        <v>0</v>
      </c>
      <c r="AA3189" s="110">
        <f>SUM($Z$2:Z3189)*Z3189</f>
        <v>0</v>
      </c>
      <c r="AB3189" s="110">
        <f>COUNTIFS(resources!B:B,B3189)</f>
        <v>1</v>
      </c>
      <c r="AC3189" s="110">
        <f t="shared" si="713"/>
        <v>1</v>
      </c>
      <c r="AD3189" s="110">
        <f t="shared" si="714"/>
        <v>1</v>
      </c>
      <c r="AE3189" s="110">
        <f t="shared" si="715"/>
        <v>0</v>
      </c>
      <c r="AF3189" s="110">
        <f t="shared" si="716"/>
        <v>1</v>
      </c>
      <c r="AG3189" s="110">
        <f t="shared" si="717"/>
        <v>0</v>
      </c>
      <c r="AH3189" s="110">
        <f t="shared" si="718"/>
        <v>0</v>
      </c>
      <c r="AI3189" s="110">
        <f t="shared" si="719"/>
        <v>1</v>
      </c>
      <c r="AJ3189" s="100">
        <f>ROW()</f>
        <v>3189</v>
      </c>
      <c r="AK3189" s="100" t="e">
        <f>INDEX('BadRows RECART'!$C$2:$C$1207,MATCH(monthly_gwh_mw!AJ3189,'BadRows RECART'!$D$2:$D$1207,0))</f>
        <v>#N/A</v>
      </c>
    </row>
    <row r="3190" spans="1:37" ht="20">
      <c r="A3190" s="106" t="s">
        <v>3907</v>
      </c>
      <c r="B3190" s="106" t="s">
        <v>437</v>
      </c>
      <c r="C3190" s="106" t="s">
        <v>6313</v>
      </c>
      <c r="D3190" s="168">
        <v>2021</v>
      </c>
      <c r="E3190" s="168">
        <v>5</v>
      </c>
      <c r="F3190" s="169">
        <v>0</v>
      </c>
      <c r="G3190" s="212" t="s">
        <v>6314</v>
      </c>
      <c r="H3190" s="212" t="s">
        <v>6314</v>
      </c>
      <c r="I3190" s="106" t="s">
        <v>556</v>
      </c>
      <c r="K3190" s="83" t="s">
        <v>6314</v>
      </c>
      <c r="L3190" s="83" t="s">
        <v>6314</v>
      </c>
      <c r="M3190" s="45" t="str">
        <f>IF(
ISNA(INDEX(resources!E:E,MATCH(B3190,resources!B:B,0))),"fillme",
INDEX(resources!E:E,MATCH(B3190,resources!B:B,0)))</f>
        <v>transfer_purchase</v>
      </c>
      <c r="N3190" s="45">
        <v>1</v>
      </c>
      <c r="O3190" s="83" t="str">
        <f>IFERROR(INDEX(resources!K:K,MATCH(B3190,resources!B:B,0)),"fillme")</f>
        <v>unknown</v>
      </c>
      <c r="P3190" s="89" t="str">
        <f t="shared" si="707"/>
        <v>unknown_2021_5</v>
      </c>
      <c r="Q3190" s="87">
        <f>INDEX(elcc!G:G,MATCH(P3190,elcc!D:D,0))</f>
        <v>0</v>
      </c>
      <c r="R3190" s="89">
        <f t="shared" si="708"/>
        <v>1</v>
      </c>
      <c r="S3190" s="89" t="s">
        <v>6314</v>
      </c>
      <c r="T3190" s="89" t="s">
        <v>6314</v>
      </c>
      <c r="U3190" s="90" t="str">
        <f t="shared" si="709"/>
        <v>ok</v>
      </c>
      <c r="V3190" s="63" t="str">
        <f>INDEX(resources!F:F,MATCH(B3190,resources!B:B,0))</f>
        <v>special</v>
      </c>
      <c r="W3190" s="110">
        <f t="shared" si="710"/>
        <v>0</v>
      </c>
      <c r="X3190" s="110">
        <f t="shared" si="711"/>
        <v>0</v>
      </c>
      <c r="Y3190" s="110" t="str">
        <f t="shared" si="712"/>
        <v>transfer_purchase_raonly_na_CONFIDENTIAL</v>
      </c>
      <c r="Z3190" s="110">
        <f>IF(COUNTIFS($Y$2:Y3190,Y3190)=1,1,0)</f>
        <v>0</v>
      </c>
      <c r="AA3190" s="110">
        <f>SUM($Z$2:Z3190)*Z3190</f>
        <v>0</v>
      </c>
      <c r="AB3190" s="110">
        <f>COUNTIFS(resources!B:B,B3190)</f>
        <v>1</v>
      </c>
      <c r="AC3190" s="110">
        <f t="shared" si="713"/>
        <v>1</v>
      </c>
      <c r="AD3190" s="110">
        <f t="shared" si="714"/>
        <v>1</v>
      </c>
      <c r="AE3190" s="110">
        <f t="shared" si="715"/>
        <v>0</v>
      </c>
      <c r="AF3190" s="110">
        <f t="shared" si="716"/>
        <v>1</v>
      </c>
      <c r="AG3190" s="110">
        <f t="shared" si="717"/>
        <v>0</v>
      </c>
      <c r="AH3190" s="110">
        <f t="shared" si="718"/>
        <v>0</v>
      </c>
      <c r="AI3190" s="110">
        <f t="shared" si="719"/>
        <v>1</v>
      </c>
      <c r="AJ3190" s="100">
        <f>ROW()</f>
        <v>3190</v>
      </c>
      <c r="AK3190" s="100" t="e">
        <f>INDEX('BadRows RECART'!$C$2:$C$1207,MATCH(monthly_gwh_mw!AJ3190,'BadRows RECART'!$D$2:$D$1207,0))</f>
        <v>#N/A</v>
      </c>
    </row>
    <row r="3191" spans="1:37" ht="20">
      <c r="A3191" s="106" t="s">
        <v>3907</v>
      </c>
      <c r="B3191" s="106" t="s">
        <v>437</v>
      </c>
      <c r="C3191" s="106" t="s">
        <v>6313</v>
      </c>
      <c r="D3191" s="168">
        <v>2021</v>
      </c>
      <c r="E3191" s="168">
        <v>6</v>
      </c>
      <c r="F3191" s="169">
        <v>0</v>
      </c>
      <c r="G3191" s="212" t="s">
        <v>6314</v>
      </c>
      <c r="H3191" s="212" t="s">
        <v>6314</v>
      </c>
      <c r="I3191" s="106" t="s">
        <v>556</v>
      </c>
      <c r="K3191" s="83" t="s">
        <v>6314</v>
      </c>
      <c r="L3191" s="83" t="s">
        <v>6314</v>
      </c>
      <c r="M3191" s="45" t="str">
        <f>IF(
ISNA(INDEX(resources!E:E,MATCH(B3191,resources!B:B,0))),"fillme",
INDEX(resources!E:E,MATCH(B3191,resources!B:B,0)))</f>
        <v>transfer_purchase</v>
      </c>
      <c r="N3191" s="45">
        <v>1</v>
      </c>
      <c r="O3191" s="83" t="str">
        <f>IFERROR(INDEX(resources!K:K,MATCH(B3191,resources!B:B,0)),"fillme")</f>
        <v>unknown</v>
      </c>
      <c r="P3191" s="89" t="str">
        <f t="shared" si="707"/>
        <v>unknown_2021_6</v>
      </c>
      <c r="Q3191" s="87">
        <f>INDEX(elcc!G:G,MATCH(P3191,elcc!D:D,0))</f>
        <v>0</v>
      </c>
      <c r="R3191" s="89">
        <f t="shared" si="708"/>
        <v>1</v>
      </c>
      <c r="S3191" s="89" t="s">
        <v>6314</v>
      </c>
      <c r="T3191" s="89" t="s">
        <v>6314</v>
      </c>
      <c r="U3191" s="90" t="str">
        <f t="shared" si="709"/>
        <v>ok</v>
      </c>
      <c r="V3191" s="63" t="str">
        <f>INDEX(resources!F:F,MATCH(B3191,resources!B:B,0))</f>
        <v>special</v>
      </c>
      <c r="W3191" s="110">
        <f t="shared" si="710"/>
        <v>0</v>
      </c>
      <c r="X3191" s="110">
        <f t="shared" si="711"/>
        <v>0</v>
      </c>
      <c r="Y3191" s="110" t="str">
        <f t="shared" si="712"/>
        <v>transfer_purchase_raonly_na_CONFIDENTIAL</v>
      </c>
      <c r="Z3191" s="110">
        <f>IF(COUNTIFS($Y$2:Y3191,Y3191)=1,1,0)</f>
        <v>0</v>
      </c>
      <c r="AA3191" s="110">
        <f>SUM($Z$2:Z3191)*Z3191</f>
        <v>0</v>
      </c>
      <c r="AB3191" s="110">
        <f>COUNTIFS(resources!B:B,B3191)</f>
        <v>1</v>
      </c>
      <c r="AC3191" s="110">
        <f t="shared" si="713"/>
        <v>1</v>
      </c>
      <c r="AD3191" s="110">
        <f t="shared" si="714"/>
        <v>1</v>
      </c>
      <c r="AE3191" s="110">
        <f t="shared" si="715"/>
        <v>0</v>
      </c>
      <c r="AF3191" s="110">
        <f t="shared" si="716"/>
        <v>1</v>
      </c>
      <c r="AG3191" s="110">
        <f t="shared" si="717"/>
        <v>0</v>
      </c>
      <c r="AH3191" s="110">
        <f t="shared" si="718"/>
        <v>0</v>
      </c>
      <c r="AI3191" s="110">
        <f t="shared" si="719"/>
        <v>1</v>
      </c>
      <c r="AJ3191" s="100">
        <f>ROW()</f>
        <v>3191</v>
      </c>
      <c r="AK3191" s="100" t="e">
        <f>INDEX('BadRows RECART'!$C$2:$C$1207,MATCH(monthly_gwh_mw!AJ3191,'BadRows RECART'!$D$2:$D$1207,0))</f>
        <v>#N/A</v>
      </c>
    </row>
    <row r="3192" spans="1:37" ht="20">
      <c r="A3192" s="106" t="s">
        <v>3907</v>
      </c>
      <c r="B3192" s="106" t="s">
        <v>437</v>
      </c>
      <c r="C3192" s="106" t="s">
        <v>6313</v>
      </c>
      <c r="D3192" s="168">
        <v>2021</v>
      </c>
      <c r="E3192" s="168">
        <v>7</v>
      </c>
      <c r="F3192" s="169">
        <v>0</v>
      </c>
      <c r="G3192" s="212" t="s">
        <v>6314</v>
      </c>
      <c r="H3192" s="212" t="s">
        <v>6314</v>
      </c>
      <c r="I3192" s="106" t="s">
        <v>556</v>
      </c>
      <c r="K3192" s="83" t="s">
        <v>6314</v>
      </c>
      <c r="L3192" s="83" t="s">
        <v>6314</v>
      </c>
      <c r="M3192" s="45" t="str">
        <f>IF(
ISNA(INDEX(resources!E:E,MATCH(B3192,resources!B:B,0))),"fillme",
INDEX(resources!E:E,MATCH(B3192,resources!B:B,0)))</f>
        <v>transfer_purchase</v>
      </c>
      <c r="N3192" s="45">
        <v>1</v>
      </c>
      <c r="O3192" s="83" t="str">
        <f>IFERROR(INDEX(resources!K:K,MATCH(B3192,resources!B:B,0)),"fillme")</f>
        <v>unknown</v>
      </c>
      <c r="P3192" s="89" t="str">
        <f t="shared" si="707"/>
        <v>unknown_2021_7</v>
      </c>
      <c r="Q3192" s="87">
        <f>INDEX(elcc!G:G,MATCH(P3192,elcc!D:D,0))</f>
        <v>0</v>
      </c>
      <c r="R3192" s="89">
        <f t="shared" si="708"/>
        <v>1</v>
      </c>
      <c r="S3192" s="89" t="s">
        <v>6314</v>
      </c>
      <c r="T3192" s="89" t="s">
        <v>6314</v>
      </c>
      <c r="U3192" s="90" t="str">
        <f t="shared" si="709"/>
        <v>ok</v>
      </c>
      <c r="V3192" s="63" t="str">
        <f>INDEX(resources!F:F,MATCH(B3192,resources!B:B,0))</f>
        <v>special</v>
      </c>
      <c r="W3192" s="110">
        <f t="shared" si="710"/>
        <v>0</v>
      </c>
      <c r="X3192" s="110">
        <f t="shared" si="711"/>
        <v>0</v>
      </c>
      <c r="Y3192" s="110" t="str">
        <f t="shared" si="712"/>
        <v>transfer_purchase_raonly_na_CONFIDENTIAL</v>
      </c>
      <c r="Z3192" s="110">
        <f>IF(COUNTIFS($Y$2:Y3192,Y3192)=1,1,0)</f>
        <v>0</v>
      </c>
      <c r="AA3192" s="110">
        <f>SUM($Z$2:Z3192)*Z3192</f>
        <v>0</v>
      </c>
      <c r="AB3192" s="110">
        <f>COUNTIFS(resources!B:B,B3192)</f>
        <v>1</v>
      </c>
      <c r="AC3192" s="110">
        <f t="shared" si="713"/>
        <v>1</v>
      </c>
      <c r="AD3192" s="110">
        <f t="shared" si="714"/>
        <v>1</v>
      </c>
      <c r="AE3192" s="110">
        <f t="shared" si="715"/>
        <v>0</v>
      </c>
      <c r="AF3192" s="110">
        <f t="shared" si="716"/>
        <v>1</v>
      </c>
      <c r="AG3192" s="110">
        <f t="shared" si="717"/>
        <v>0</v>
      </c>
      <c r="AH3192" s="110">
        <f t="shared" si="718"/>
        <v>0</v>
      </c>
      <c r="AI3192" s="110">
        <f t="shared" si="719"/>
        <v>1</v>
      </c>
      <c r="AJ3192" s="100">
        <f>ROW()</f>
        <v>3192</v>
      </c>
      <c r="AK3192" s="100" t="e">
        <f>INDEX('BadRows RECART'!$C$2:$C$1207,MATCH(monthly_gwh_mw!AJ3192,'BadRows RECART'!$D$2:$D$1207,0))</f>
        <v>#N/A</v>
      </c>
    </row>
    <row r="3193" spans="1:37" ht="20">
      <c r="A3193" s="106" t="s">
        <v>3907</v>
      </c>
      <c r="B3193" s="106" t="s">
        <v>437</v>
      </c>
      <c r="C3193" s="106" t="s">
        <v>6313</v>
      </c>
      <c r="D3193" s="168">
        <v>2021</v>
      </c>
      <c r="E3193" s="168">
        <v>7</v>
      </c>
      <c r="F3193" s="169">
        <v>0</v>
      </c>
      <c r="G3193" s="212" t="s">
        <v>6314</v>
      </c>
      <c r="H3193" s="212" t="s">
        <v>6314</v>
      </c>
      <c r="I3193" s="106" t="s">
        <v>556</v>
      </c>
      <c r="K3193" s="83" t="s">
        <v>6314</v>
      </c>
      <c r="L3193" s="83" t="s">
        <v>6314</v>
      </c>
      <c r="M3193" s="45" t="str">
        <f>IF(
ISNA(INDEX(resources!E:E,MATCH(B3193,resources!B:B,0))),"fillme",
INDEX(resources!E:E,MATCH(B3193,resources!B:B,0)))</f>
        <v>transfer_purchase</v>
      </c>
      <c r="N3193" s="45">
        <v>1</v>
      </c>
      <c r="O3193" s="83" t="str">
        <f>IFERROR(INDEX(resources!K:K,MATCH(B3193,resources!B:B,0)),"fillme")</f>
        <v>unknown</v>
      </c>
      <c r="P3193" s="89" t="str">
        <f t="shared" si="707"/>
        <v>unknown_2021_7</v>
      </c>
      <c r="Q3193" s="87">
        <f>INDEX(elcc!G:G,MATCH(P3193,elcc!D:D,0))</f>
        <v>0</v>
      </c>
      <c r="R3193" s="89">
        <f t="shared" si="708"/>
        <v>1</v>
      </c>
      <c r="S3193" s="89" t="s">
        <v>6314</v>
      </c>
      <c r="T3193" s="89" t="s">
        <v>6314</v>
      </c>
      <c r="U3193" s="90" t="str">
        <f t="shared" si="709"/>
        <v>ok</v>
      </c>
      <c r="V3193" s="63" t="str">
        <f>INDEX(resources!F:F,MATCH(B3193,resources!B:B,0))</f>
        <v>special</v>
      </c>
      <c r="W3193" s="110">
        <f t="shared" si="710"/>
        <v>0</v>
      </c>
      <c r="X3193" s="110">
        <f t="shared" si="711"/>
        <v>0</v>
      </c>
      <c r="Y3193" s="110" t="str">
        <f t="shared" si="712"/>
        <v>transfer_purchase_raonly_na_CONFIDENTIAL</v>
      </c>
      <c r="Z3193" s="110">
        <f>IF(COUNTIFS($Y$2:Y3193,Y3193)=1,1,0)</f>
        <v>0</v>
      </c>
      <c r="AA3193" s="110">
        <f>SUM($Z$2:Z3193)*Z3193</f>
        <v>0</v>
      </c>
      <c r="AB3193" s="110">
        <f>COUNTIFS(resources!B:B,B3193)</f>
        <v>1</v>
      </c>
      <c r="AC3193" s="110">
        <f t="shared" si="713"/>
        <v>1</v>
      </c>
      <c r="AD3193" s="110">
        <f t="shared" si="714"/>
        <v>1</v>
      </c>
      <c r="AE3193" s="110">
        <f t="shared" si="715"/>
        <v>0</v>
      </c>
      <c r="AF3193" s="110">
        <f t="shared" si="716"/>
        <v>1</v>
      </c>
      <c r="AG3193" s="110">
        <f t="shared" si="717"/>
        <v>0</v>
      </c>
      <c r="AH3193" s="110">
        <f t="shared" si="718"/>
        <v>0</v>
      </c>
      <c r="AI3193" s="110">
        <f t="shared" si="719"/>
        <v>1</v>
      </c>
      <c r="AJ3193" s="100">
        <f>ROW()</f>
        <v>3193</v>
      </c>
      <c r="AK3193" s="100" t="e">
        <f>INDEX('BadRows RECART'!$C$2:$C$1207,MATCH(monthly_gwh_mw!AJ3193,'BadRows RECART'!$D$2:$D$1207,0))</f>
        <v>#N/A</v>
      </c>
    </row>
    <row r="3194" spans="1:37" ht="20">
      <c r="A3194" s="106" t="s">
        <v>3907</v>
      </c>
      <c r="B3194" s="106" t="s">
        <v>437</v>
      </c>
      <c r="C3194" s="106" t="s">
        <v>6313</v>
      </c>
      <c r="D3194" s="168">
        <v>2021</v>
      </c>
      <c r="E3194" s="168">
        <v>7</v>
      </c>
      <c r="F3194" s="169">
        <v>0</v>
      </c>
      <c r="G3194" s="212" t="s">
        <v>6314</v>
      </c>
      <c r="H3194" s="212" t="s">
        <v>6314</v>
      </c>
      <c r="I3194" s="106" t="s">
        <v>556</v>
      </c>
      <c r="K3194" s="83" t="s">
        <v>6314</v>
      </c>
      <c r="L3194" s="83" t="s">
        <v>6314</v>
      </c>
      <c r="M3194" s="45" t="str">
        <f>IF(
ISNA(INDEX(resources!E:E,MATCH(B3194,resources!B:B,0))),"fillme",
INDEX(resources!E:E,MATCH(B3194,resources!B:B,0)))</f>
        <v>transfer_purchase</v>
      </c>
      <c r="N3194" s="45">
        <v>1</v>
      </c>
      <c r="O3194" s="83" t="str">
        <f>IFERROR(INDEX(resources!K:K,MATCH(B3194,resources!B:B,0)),"fillme")</f>
        <v>unknown</v>
      </c>
      <c r="P3194" s="89" t="str">
        <f t="shared" si="707"/>
        <v>unknown_2021_7</v>
      </c>
      <c r="Q3194" s="87">
        <f>INDEX(elcc!G:G,MATCH(P3194,elcc!D:D,0))</f>
        <v>0</v>
      </c>
      <c r="R3194" s="89">
        <f t="shared" si="708"/>
        <v>1</v>
      </c>
      <c r="S3194" s="89" t="s">
        <v>6314</v>
      </c>
      <c r="T3194" s="89" t="s">
        <v>6314</v>
      </c>
      <c r="U3194" s="90" t="str">
        <f t="shared" si="709"/>
        <v>ok</v>
      </c>
      <c r="V3194" s="63" t="str">
        <f>INDEX(resources!F:F,MATCH(B3194,resources!B:B,0))</f>
        <v>special</v>
      </c>
      <c r="W3194" s="110">
        <f t="shared" si="710"/>
        <v>0</v>
      </c>
      <c r="X3194" s="110">
        <f t="shared" si="711"/>
        <v>0</v>
      </c>
      <c r="Y3194" s="110" t="str">
        <f t="shared" si="712"/>
        <v>transfer_purchase_raonly_na_CONFIDENTIAL</v>
      </c>
      <c r="Z3194" s="110">
        <f>IF(COUNTIFS($Y$2:Y3194,Y3194)=1,1,0)</f>
        <v>0</v>
      </c>
      <c r="AA3194" s="110">
        <f>SUM($Z$2:Z3194)*Z3194</f>
        <v>0</v>
      </c>
      <c r="AB3194" s="110">
        <f>COUNTIFS(resources!B:B,B3194)</f>
        <v>1</v>
      </c>
      <c r="AC3194" s="110">
        <f t="shared" si="713"/>
        <v>1</v>
      </c>
      <c r="AD3194" s="110">
        <f t="shared" si="714"/>
        <v>1</v>
      </c>
      <c r="AE3194" s="110">
        <f t="shared" si="715"/>
        <v>0</v>
      </c>
      <c r="AF3194" s="110">
        <f t="shared" si="716"/>
        <v>1</v>
      </c>
      <c r="AG3194" s="110">
        <f t="shared" si="717"/>
        <v>0</v>
      </c>
      <c r="AH3194" s="110">
        <f t="shared" si="718"/>
        <v>0</v>
      </c>
      <c r="AI3194" s="110">
        <f t="shared" si="719"/>
        <v>1</v>
      </c>
      <c r="AJ3194" s="100">
        <f>ROW()</f>
        <v>3194</v>
      </c>
      <c r="AK3194" s="100" t="e">
        <f>INDEX('BadRows RECART'!$C$2:$C$1207,MATCH(monthly_gwh_mw!AJ3194,'BadRows RECART'!$D$2:$D$1207,0))</f>
        <v>#N/A</v>
      </c>
    </row>
    <row r="3195" spans="1:37" ht="20">
      <c r="A3195" s="106" t="s">
        <v>3907</v>
      </c>
      <c r="B3195" s="106" t="s">
        <v>437</v>
      </c>
      <c r="C3195" s="106" t="s">
        <v>6313</v>
      </c>
      <c r="D3195" s="168">
        <v>2021</v>
      </c>
      <c r="E3195" s="168">
        <v>8</v>
      </c>
      <c r="F3195" s="169">
        <v>0</v>
      </c>
      <c r="G3195" s="212" t="s">
        <v>6314</v>
      </c>
      <c r="H3195" s="212" t="s">
        <v>6314</v>
      </c>
      <c r="I3195" s="106" t="s">
        <v>556</v>
      </c>
      <c r="K3195" s="83" t="s">
        <v>6314</v>
      </c>
      <c r="L3195" s="83" t="s">
        <v>6314</v>
      </c>
      <c r="M3195" s="45" t="str">
        <f>IF(
ISNA(INDEX(resources!E:E,MATCH(B3195,resources!B:B,0))),"fillme",
INDEX(resources!E:E,MATCH(B3195,resources!B:B,0)))</f>
        <v>transfer_purchase</v>
      </c>
      <c r="N3195" s="45">
        <v>1</v>
      </c>
      <c r="O3195" s="83" t="str">
        <f>IFERROR(INDEX(resources!K:K,MATCH(B3195,resources!B:B,0)),"fillme")</f>
        <v>unknown</v>
      </c>
      <c r="P3195" s="89" t="str">
        <f t="shared" si="707"/>
        <v>unknown_2021_8</v>
      </c>
      <c r="Q3195" s="87">
        <f>INDEX(elcc!G:G,MATCH(P3195,elcc!D:D,0))</f>
        <v>0</v>
      </c>
      <c r="R3195" s="89">
        <f t="shared" si="708"/>
        <v>1</v>
      </c>
      <c r="S3195" s="89" t="s">
        <v>6314</v>
      </c>
      <c r="T3195" s="89" t="s">
        <v>6314</v>
      </c>
      <c r="U3195" s="90" t="str">
        <f t="shared" si="709"/>
        <v>ok</v>
      </c>
      <c r="V3195" s="63" t="str">
        <f>INDEX(resources!F:F,MATCH(B3195,resources!B:B,0))</f>
        <v>special</v>
      </c>
      <c r="W3195" s="110">
        <f t="shared" si="710"/>
        <v>0</v>
      </c>
      <c r="X3195" s="110">
        <f t="shared" si="711"/>
        <v>0</v>
      </c>
      <c r="Y3195" s="110" t="str">
        <f t="shared" si="712"/>
        <v>transfer_purchase_raonly_na_CONFIDENTIAL</v>
      </c>
      <c r="Z3195" s="110">
        <f>IF(COUNTIFS($Y$2:Y3195,Y3195)=1,1,0)</f>
        <v>0</v>
      </c>
      <c r="AA3195" s="110">
        <f>SUM($Z$2:Z3195)*Z3195</f>
        <v>0</v>
      </c>
      <c r="AB3195" s="110">
        <f>COUNTIFS(resources!B:B,B3195)</f>
        <v>1</v>
      </c>
      <c r="AC3195" s="110">
        <f t="shared" si="713"/>
        <v>1</v>
      </c>
      <c r="AD3195" s="110">
        <f t="shared" si="714"/>
        <v>1</v>
      </c>
      <c r="AE3195" s="110">
        <f t="shared" si="715"/>
        <v>0</v>
      </c>
      <c r="AF3195" s="110">
        <f t="shared" si="716"/>
        <v>1</v>
      </c>
      <c r="AG3195" s="110">
        <f t="shared" si="717"/>
        <v>0</v>
      </c>
      <c r="AH3195" s="110">
        <f t="shared" si="718"/>
        <v>0</v>
      </c>
      <c r="AI3195" s="110">
        <f t="shared" si="719"/>
        <v>1</v>
      </c>
      <c r="AJ3195" s="100">
        <f>ROW()</f>
        <v>3195</v>
      </c>
      <c r="AK3195" s="100" t="e">
        <f>INDEX('BadRows RECART'!$C$2:$C$1207,MATCH(monthly_gwh_mw!AJ3195,'BadRows RECART'!$D$2:$D$1207,0))</f>
        <v>#N/A</v>
      </c>
    </row>
    <row r="3196" spans="1:37" ht="20">
      <c r="A3196" s="106" t="s">
        <v>3907</v>
      </c>
      <c r="B3196" s="106" t="s">
        <v>437</v>
      </c>
      <c r="C3196" s="106" t="s">
        <v>6313</v>
      </c>
      <c r="D3196" s="168">
        <v>2021</v>
      </c>
      <c r="E3196" s="168">
        <v>9</v>
      </c>
      <c r="F3196" s="169">
        <v>0</v>
      </c>
      <c r="G3196" s="212" t="s">
        <v>6314</v>
      </c>
      <c r="H3196" s="212" t="s">
        <v>6314</v>
      </c>
      <c r="I3196" s="106" t="s">
        <v>556</v>
      </c>
      <c r="K3196" s="83" t="s">
        <v>6314</v>
      </c>
      <c r="L3196" s="83" t="s">
        <v>6314</v>
      </c>
      <c r="M3196" s="45" t="str">
        <f>IF(
ISNA(INDEX(resources!E:E,MATCH(B3196,resources!B:B,0))),"fillme",
INDEX(resources!E:E,MATCH(B3196,resources!B:B,0)))</f>
        <v>transfer_purchase</v>
      </c>
      <c r="N3196" s="45">
        <v>1</v>
      </c>
      <c r="O3196" s="83" t="str">
        <f>IFERROR(INDEX(resources!K:K,MATCH(B3196,resources!B:B,0)),"fillme")</f>
        <v>unknown</v>
      </c>
      <c r="P3196" s="89" t="str">
        <f t="shared" si="707"/>
        <v>unknown_2021_9</v>
      </c>
      <c r="Q3196" s="87">
        <f>INDEX(elcc!G:G,MATCH(P3196,elcc!D:D,0))</f>
        <v>0</v>
      </c>
      <c r="R3196" s="89">
        <f t="shared" si="708"/>
        <v>1</v>
      </c>
      <c r="S3196" s="89" t="s">
        <v>6314</v>
      </c>
      <c r="T3196" s="89" t="s">
        <v>6314</v>
      </c>
      <c r="U3196" s="90" t="str">
        <f t="shared" si="709"/>
        <v>ok</v>
      </c>
      <c r="V3196" s="63" t="str">
        <f>INDEX(resources!F:F,MATCH(B3196,resources!B:B,0))</f>
        <v>special</v>
      </c>
      <c r="W3196" s="110">
        <f t="shared" si="710"/>
        <v>0</v>
      </c>
      <c r="X3196" s="110">
        <f t="shared" si="711"/>
        <v>0</v>
      </c>
      <c r="Y3196" s="110" t="str">
        <f t="shared" si="712"/>
        <v>transfer_purchase_raonly_na_CONFIDENTIAL</v>
      </c>
      <c r="Z3196" s="110">
        <f>IF(COUNTIFS($Y$2:Y3196,Y3196)=1,1,0)</f>
        <v>0</v>
      </c>
      <c r="AA3196" s="110">
        <f>SUM($Z$2:Z3196)*Z3196</f>
        <v>0</v>
      </c>
      <c r="AB3196" s="110">
        <f>COUNTIFS(resources!B:B,B3196)</f>
        <v>1</v>
      </c>
      <c r="AC3196" s="110">
        <f t="shared" si="713"/>
        <v>1</v>
      </c>
      <c r="AD3196" s="110">
        <f t="shared" si="714"/>
        <v>1</v>
      </c>
      <c r="AE3196" s="110">
        <f t="shared" si="715"/>
        <v>0</v>
      </c>
      <c r="AF3196" s="110">
        <f t="shared" si="716"/>
        <v>1</v>
      </c>
      <c r="AG3196" s="110">
        <f t="shared" si="717"/>
        <v>0</v>
      </c>
      <c r="AH3196" s="110">
        <f t="shared" si="718"/>
        <v>0</v>
      </c>
      <c r="AI3196" s="110">
        <f t="shared" si="719"/>
        <v>1</v>
      </c>
      <c r="AJ3196" s="100">
        <f>ROW()</f>
        <v>3196</v>
      </c>
      <c r="AK3196" s="100" t="e">
        <f>INDEX('BadRows RECART'!$C$2:$C$1207,MATCH(monthly_gwh_mw!AJ3196,'BadRows RECART'!$D$2:$D$1207,0))</f>
        <v>#N/A</v>
      </c>
    </row>
    <row r="3197" spans="1:37" ht="20">
      <c r="A3197" s="106" t="s">
        <v>3907</v>
      </c>
      <c r="B3197" s="106" t="s">
        <v>437</v>
      </c>
      <c r="C3197" s="106" t="s">
        <v>6313</v>
      </c>
      <c r="D3197" s="168">
        <v>2021</v>
      </c>
      <c r="E3197" s="168">
        <v>11</v>
      </c>
      <c r="F3197" s="169">
        <v>0</v>
      </c>
      <c r="G3197" s="212" t="s">
        <v>6314</v>
      </c>
      <c r="H3197" s="212" t="s">
        <v>6314</v>
      </c>
      <c r="I3197" s="106" t="s">
        <v>556</v>
      </c>
      <c r="K3197" s="83" t="s">
        <v>6314</v>
      </c>
      <c r="L3197" s="83" t="s">
        <v>6314</v>
      </c>
      <c r="M3197" s="45" t="str">
        <f>IF(
ISNA(INDEX(resources!E:E,MATCH(B3197,resources!B:B,0))),"fillme",
INDEX(resources!E:E,MATCH(B3197,resources!B:B,0)))</f>
        <v>transfer_purchase</v>
      </c>
      <c r="N3197" s="45">
        <v>1</v>
      </c>
      <c r="O3197" s="83" t="str">
        <f>IFERROR(INDEX(resources!K:K,MATCH(B3197,resources!B:B,0)),"fillme")</f>
        <v>unknown</v>
      </c>
      <c r="P3197" s="89" t="str">
        <f t="shared" si="707"/>
        <v>unknown_2021_11</v>
      </c>
      <c r="Q3197" s="87">
        <f>INDEX(elcc!G:G,MATCH(P3197,elcc!D:D,0))</f>
        <v>0</v>
      </c>
      <c r="R3197" s="89">
        <f t="shared" si="708"/>
        <v>1</v>
      </c>
      <c r="S3197" s="89" t="s">
        <v>6314</v>
      </c>
      <c r="T3197" s="89" t="s">
        <v>6314</v>
      </c>
      <c r="U3197" s="90" t="str">
        <f t="shared" si="709"/>
        <v>ok</v>
      </c>
      <c r="V3197" s="63" t="str">
        <f>INDEX(resources!F:F,MATCH(B3197,resources!B:B,0))</f>
        <v>special</v>
      </c>
      <c r="W3197" s="110">
        <f t="shared" si="710"/>
        <v>0</v>
      </c>
      <c r="X3197" s="110">
        <f t="shared" si="711"/>
        <v>0</v>
      </c>
      <c r="Y3197" s="110" t="str">
        <f t="shared" si="712"/>
        <v>transfer_purchase_raonly_na_CONFIDENTIAL</v>
      </c>
      <c r="Z3197" s="110">
        <f>IF(COUNTIFS($Y$2:Y3197,Y3197)=1,1,0)</f>
        <v>0</v>
      </c>
      <c r="AA3197" s="110">
        <f>SUM($Z$2:Z3197)*Z3197</f>
        <v>0</v>
      </c>
      <c r="AB3197" s="110">
        <f>COUNTIFS(resources!B:B,B3197)</f>
        <v>1</v>
      </c>
      <c r="AC3197" s="110">
        <f t="shared" si="713"/>
        <v>1</v>
      </c>
      <c r="AD3197" s="110">
        <f t="shared" si="714"/>
        <v>1</v>
      </c>
      <c r="AE3197" s="110">
        <f t="shared" si="715"/>
        <v>0</v>
      </c>
      <c r="AF3197" s="110">
        <f t="shared" si="716"/>
        <v>1</v>
      </c>
      <c r="AG3197" s="110">
        <f t="shared" si="717"/>
        <v>0</v>
      </c>
      <c r="AH3197" s="110">
        <f t="shared" si="718"/>
        <v>0</v>
      </c>
      <c r="AI3197" s="110">
        <f t="shared" si="719"/>
        <v>1</v>
      </c>
      <c r="AJ3197" s="100">
        <f>ROW()</f>
        <v>3197</v>
      </c>
      <c r="AK3197" s="100" t="e">
        <f>INDEX('BadRows RECART'!$C$2:$C$1207,MATCH(monthly_gwh_mw!AJ3197,'BadRows RECART'!$D$2:$D$1207,0))</f>
        <v>#N/A</v>
      </c>
    </row>
    <row r="3198" spans="1:37" ht="20">
      <c r="A3198" s="106" t="s">
        <v>3907</v>
      </c>
      <c r="B3198" s="106" t="s">
        <v>437</v>
      </c>
      <c r="C3198" s="106" t="s">
        <v>6313</v>
      </c>
      <c r="D3198" s="168">
        <v>2021</v>
      </c>
      <c r="E3198" s="168">
        <v>11</v>
      </c>
      <c r="F3198" s="169">
        <v>0</v>
      </c>
      <c r="G3198" s="212" t="s">
        <v>6314</v>
      </c>
      <c r="H3198" s="212" t="s">
        <v>6314</v>
      </c>
      <c r="I3198" s="106" t="s">
        <v>556</v>
      </c>
      <c r="K3198" s="83" t="s">
        <v>6314</v>
      </c>
      <c r="L3198" s="83" t="s">
        <v>6314</v>
      </c>
      <c r="M3198" s="45" t="str">
        <f>IF(
ISNA(INDEX(resources!E:E,MATCH(B3198,resources!B:B,0))),"fillme",
INDEX(resources!E:E,MATCH(B3198,resources!B:B,0)))</f>
        <v>transfer_purchase</v>
      </c>
      <c r="N3198" s="45">
        <v>1</v>
      </c>
      <c r="O3198" s="83" t="str">
        <f>IFERROR(INDEX(resources!K:K,MATCH(B3198,resources!B:B,0)),"fillme")</f>
        <v>unknown</v>
      </c>
      <c r="P3198" s="89" t="str">
        <f t="shared" si="707"/>
        <v>unknown_2021_11</v>
      </c>
      <c r="Q3198" s="87">
        <f>INDEX(elcc!G:G,MATCH(P3198,elcc!D:D,0))</f>
        <v>0</v>
      </c>
      <c r="R3198" s="89">
        <f t="shared" si="708"/>
        <v>1</v>
      </c>
      <c r="S3198" s="89" t="s">
        <v>6314</v>
      </c>
      <c r="T3198" s="89" t="s">
        <v>6314</v>
      </c>
      <c r="U3198" s="90" t="str">
        <f t="shared" si="709"/>
        <v>ok</v>
      </c>
      <c r="V3198" s="63" t="str">
        <f>INDEX(resources!F:F,MATCH(B3198,resources!B:B,0))</f>
        <v>special</v>
      </c>
      <c r="W3198" s="110">
        <f t="shared" si="710"/>
        <v>0</v>
      </c>
      <c r="X3198" s="110">
        <f t="shared" si="711"/>
        <v>0</v>
      </c>
      <c r="Y3198" s="110" t="str">
        <f t="shared" si="712"/>
        <v>transfer_purchase_raonly_na_CONFIDENTIAL</v>
      </c>
      <c r="Z3198" s="110">
        <f>IF(COUNTIFS($Y$2:Y3198,Y3198)=1,1,0)</f>
        <v>0</v>
      </c>
      <c r="AA3198" s="110">
        <f>SUM($Z$2:Z3198)*Z3198</f>
        <v>0</v>
      </c>
      <c r="AB3198" s="110">
        <f>COUNTIFS(resources!B:B,B3198)</f>
        <v>1</v>
      </c>
      <c r="AC3198" s="110">
        <f t="shared" si="713"/>
        <v>1</v>
      </c>
      <c r="AD3198" s="110">
        <f t="shared" si="714"/>
        <v>1</v>
      </c>
      <c r="AE3198" s="110">
        <f t="shared" si="715"/>
        <v>0</v>
      </c>
      <c r="AF3198" s="110">
        <f t="shared" si="716"/>
        <v>1</v>
      </c>
      <c r="AG3198" s="110">
        <f t="shared" si="717"/>
        <v>0</v>
      </c>
      <c r="AH3198" s="110">
        <f t="shared" si="718"/>
        <v>0</v>
      </c>
      <c r="AI3198" s="110">
        <f t="shared" si="719"/>
        <v>1</v>
      </c>
      <c r="AJ3198" s="100">
        <f>ROW()</f>
        <v>3198</v>
      </c>
      <c r="AK3198" s="100" t="e">
        <f>INDEX('BadRows RECART'!$C$2:$C$1207,MATCH(monthly_gwh_mw!AJ3198,'BadRows RECART'!$D$2:$D$1207,0))</f>
        <v>#N/A</v>
      </c>
    </row>
    <row r="3199" spans="1:37" ht="20">
      <c r="A3199" s="106" t="s">
        <v>3907</v>
      </c>
      <c r="B3199" s="106" t="s">
        <v>437</v>
      </c>
      <c r="C3199" s="106" t="s">
        <v>6313</v>
      </c>
      <c r="D3199" s="168">
        <v>2021</v>
      </c>
      <c r="E3199" s="168">
        <v>12</v>
      </c>
      <c r="F3199" s="169">
        <v>0</v>
      </c>
      <c r="G3199" s="212" t="s">
        <v>6314</v>
      </c>
      <c r="H3199" s="212" t="s">
        <v>6314</v>
      </c>
      <c r="I3199" s="106" t="s">
        <v>556</v>
      </c>
      <c r="K3199" s="83" t="s">
        <v>6314</v>
      </c>
      <c r="L3199" s="83" t="s">
        <v>6314</v>
      </c>
      <c r="M3199" s="45" t="str">
        <f>IF(
ISNA(INDEX(resources!E:E,MATCH(B3199,resources!B:B,0))),"fillme",
INDEX(resources!E:E,MATCH(B3199,resources!B:B,0)))</f>
        <v>transfer_purchase</v>
      </c>
      <c r="N3199" s="45">
        <v>1</v>
      </c>
      <c r="O3199" s="83" t="str">
        <f>IFERROR(INDEX(resources!K:K,MATCH(B3199,resources!B:B,0)),"fillme")</f>
        <v>unknown</v>
      </c>
      <c r="P3199" s="89" t="str">
        <f t="shared" si="707"/>
        <v>unknown_2021_12</v>
      </c>
      <c r="Q3199" s="87">
        <f>INDEX(elcc!G:G,MATCH(P3199,elcc!D:D,0))</f>
        <v>0</v>
      </c>
      <c r="R3199" s="89">
        <f t="shared" si="708"/>
        <v>1</v>
      </c>
      <c r="S3199" s="89" t="s">
        <v>6314</v>
      </c>
      <c r="T3199" s="89" t="s">
        <v>6314</v>
      </c>
      <c r="U3199" s="90" t="str">
        <f t="shared" si="709"/>
        <v>ok</v>
      </c>
      <c r="V3199" s="63" t="str">
        <f>INDEX(resources!F:F,MATCH(B3199,resources!B:B,0))</f>
        <v>special</v>
      </c>
      <c r="W3199" s="110">
        <f t="shared" si="710"/>
        <v>0</v>
      </c>
      <c r="X3199" s="110">
        <f t="shared" si="711"/>
        <v>0</v>
      </c>
      <c r="Y3199" s="110" t="str">
        <f t="shared" si="712"/>
        <v>transfer_purchase_raonly_na_CONFIDENTIAL</v>
      </c>
      <c r="Z3199" s="110">
        <f>IF(COUNTIFS($Y$2:Y3199,Y3199)=1,1,0)</f>
        <v>0</v>
      </c>
      <c r="AA3199" s="110">
        <f>SUM($Z$2:Z3199)*Z3199</f>
        <v>0</v>
      </c>
      <c r="AB3199" s="110">
        <f>COUNTIFS(resources!B:B,B3199)</f>
        <v>1</v>
      </c>
      <c r="AC3199" s="110">
        <f t="shared" si="713"/>
        <v>1</v>
      </c>
      <c r="AD3199" s="110">
        <f t="shared" si="714"/>
        <v>1</v>
      </c>
      <c r="AE3199" s="110">
        <f t="shared" si="715"/>
        <v>0</v>
      </c>
      <c r="AF3199" s="110">
        <f t="shared" si="716"/>
        <v>1</v>
      </c>
      <c r="AG3199" s="110">
        <f t="shared" si="717"/>
        <v>0</v>
      </c>
      <c r="AH3199" s="110">
        <f t="shared" si="718"/>
        <v>0</v>
      </c>
      <c r="AI3199" s="110">
        <f t="shared" si="719"/>
        <v>1</v>
      </c>
      <c r="AJ3199" s="100">
        <f>ROW()</f>
        <v>3199</v>
      </c>
      <c r="AK3199" s="100" t="e">
        <f>INDEX('BadRows RECART'!$C$2:$C$1207,MATCH(monthly_gwh_mw!AJ3199,'BadRows RECART'!$D$2:$D$1207,0))</f>
        <v>#N/A</v>
      </c>
    </row>
    <row r="3200" spans="1:37" ht="20">
      <c r="A3200" s="106" t="s">
        <v>3907</v>
      </c>
      <c r="B3200" s="106" t="s">
        <v>437</v>
      </c>
      <c r="C3200" s="106" t="s">
        <v>6313</v>
      </c>
      <c r="D3200" s="168">
        <v>2021</v>
      </c>
      <c r="E3200" s="168">
        <v>12</v>
      </c>
      <c r="F3200" s="169">
        <v>0</v>
      </c>
      <c r="G3200" s="212" t="s">
        <v>6314</v>
      </c>
      <c r="H3200" s="212" t="s">
        <v>6314</v>
      </c>
      <c r="I3200" s="106" t="s">
        <v>556</v>
      </c>
      <c r="K3200" s="83" t="s">
        <v>6314</v>
      </c>
      <c r="L3200" s="83" t="s">
        <v>6314</v>
      </c>
      <c r="M3200" s="45" t="str">
        <f>IF(
ISNA(INDEX(resources!E:E,MATCH(B3200,resources!B:B,0))),"fillme",
INDEX(resources!E:E,MATCH(B3200,resources!B:B,0)))</f>
        <v>transfer_purchase</v>
      </c>
      <c r="N3200" s="45">
        <v>1</v>
      </c>
      <c r="O3200" s="83" t="str">
        <f>IFERROR(INDEX(resources!K:K,MATCH(B3200,resources!B:B,0)),"fillme")</f>
        <v>unknown</v>
      </c>
      <c r="P3200" s="89" t="str">
        <f t="shared" si="707"/>
        <v>unknown_2021_12</v>
      </c>
      <c r="Q3200" s="87">
        <f>INDEX(elcc!G:G,MATCH(P3200,elcc!D:D,0))</f>
        <v>0</v>
      </c>
      <c r="R3200" s="89">
        <f t="shared" si="708"/>
        <v>1</v>
      </c>
      <c r="S3200" s="89" t="s">
        <v>6314</v>
      </c>
      <c r="T3200" s="89" t="s">
        <v>6314</v>
      </c>
      <c r="U3200" s="90" t="str">
        <f t="shared" si="709"/>
        <v>ok</v>
      </c>
      <c r="V3200" s="63" t="str">
        <f>INDEX(resources!F:F,MATCH(B3200,resources!B:B,0))</f>
        <v>special</v>
      </c>
      <c r="W3200" s="110">
        <f t="shared" si="710"/>
        <v>0</v>
      </c>
      <c r="X3200" s="110">
        <f t="shared" si="711"/>
        <v>0</v>
      </c>
      <c r="Y3200" s="110" t="str">
        <f t="shared" si="712"/>
        <v>transfer_purchase_raonly_na_CONFIDENTIAL</v>
      </c>
      <c r="Z3200" s="110">
        <f>IF(COUNTIFS($Y$2:Y3200,Y3200)=1,1,0)</f>
        <v>0</v>
      </c>
      <c r="AA3200" s="110">
        <f>SUM($Z$2:Z3200)*Z3200</f>
        <v>0</v>
      </c>
      <c r="AB3200" s="110">
        <f>COUNTIFS(resources!B:B,B3200)</f>
        <v>1</v>
      </c>
      <c r="AC3200" s="110">
        <f t="shared" si="713"/>
        <v>1</v>
      </c>
      <c r="AD3200" s="110">
        <f t="shared" si="714"/>
        <v>1</v>
      </c>
      <c r="AE3200" s="110">
        <f t="shared" si="715"/>
        <v>0</v>
      </c>
      <c r="AF3200" s="110">
        <f t="shared" si="716"/>
        <v>1</v>
      </c>
      <c r="AG3200" s="110">
        <f t="shared" si="717"/>
        <v>0</v>
      </c>
      <c r="AH3200" s="110">
        <f t="shared" si="718"/>
        <v>0</v>
      </c>
      <c r="AI3200" s="110">
        <f t="shared" si="719"/>
        <v>1</v>
      </c>
      <c r="AJ3200" s="100">
        <f>ROW()</f>
        <v>3200</v>
      </c>
      <c r="AK3200" s="100" t="e">
        <f>INDEX('BadRows RECART'!$C$2:$C$1207,MATCH(monthly_gwh_mw!AJ3200,'BadRows RECART'!$D$2:$D$1207,0))</f>
        <v>#N/A</v>
      </c>
    </row>
    <row r="3201" spans="1:37" ht="20">
      <c r="A3201" s="106" t="s">
        <v>3907</v>
      </c>
      <c r="B3201" s="106" t="s">
        <v>437</v>
      </c>
      <c r="C3201" s="106" t="s">
        <v>6313</v>
      </c>
      <c r="D3201" s="168">
        <v>2021</v>
      </c>
      <c r="E3201" s="168">
        <v>12</v>
      </c>
      <c r="F3201" s="169">
        <v>0</v>
      </c>
      <c r="G3201" s="212" t="s">
        <v>6314</v>
      </c>
      <c r="H3201" s="212" t="s">
        <v>6314</v>
      </c>
      <c r="I3201" s="106" t="s">
        <v>556</v>
      </c>
      <c r="K3201" s="83" t="s">
        <v>6314</v>
      </c>
      <c r="L3201" s="83" t="s">
        <v>6314</v>
      </c>
      <c r="M3201" s="45" t="str">
        <f>IF(
ISNA(INDEX(resources!E:E,MATCH(B3201,resources!B:B,0))),"fillme",
INDEX(resources!E:E,MATCH(B3201,resources!B:B,0)))</f>
        <v>transfer_purchase</v>
      </c>
      <c r="N3201" s="45">
        <v>1</v>
      </c>
      <c r="O3201" s="83" t="str">
        <f>IFERROR(INDEX(resources!K:K,MATCH(B3201,resources!B:B,0)),"fillme")</f>
        <v>unknown</v>
      </c>
      <c r="P3201" s="89" t="str">
        <f t="shared" si="707"/>
        <v>unknown_2021_12</v>
      </c>
      <c r="Q3201" s="87">
        <f>INDEX(elcc!G:G,MATCH(P3201,elcc!D:D,0))</f>
        <v>0</v>
      </c>
      <c r="R3201" s="89">
        <f t="shared" si="708"/>
        <v>1</v>
      </c>
      <c r="S3201" s="89" t="s">
        <v>6314</v>
      </c>
      <c r="T3201" s="89" t="s">
        <v>6314</v>
      </c>
      <c r="U3201" s="90" t="str">
        <f t="shared" si="709"/>
        <v>ok</v>
      </c>
      <c r="V3201" s="63" t="str">
        <f>INDEX(resources!F:F,MATCH(B3201,resources!B:B,0))</f>
        <v>special</v>
      </c>
      <c r="W3201" s="110">
        <f t="shared" si="710"/>
        <v>0</v>
      </c>
      <c r="X3201" s="110">
        <f t="shared" si="711"/>
        <v>0</v>
      </c>
      <c r="Y3201" s="110" t="str">
        <f t="shared" si="712"/>
        <v>transfer_purchase_raonly_na_CONFIDENTIAL</v>
      </c>
      <c r="Z3201" s="110">
        <f>IF(COUNTIFS($Y$2:Y3201,Y3201)=1,1,0)</f>
        <v>0</v>
      </c>
      <c r="AA3201" s="110">
        <f>SUM($Z$2:Z3201)*Z3201</f>
        <v>0</v>
      </c>
      <c r="AB3201" s="110">
        <f>COUNTIFS(resources!B:B,B3201)</f>
        <v>1</v>
      </c>
      <c r="AC3201" s="110">
        <f t="shared" si="713"/>
        <v>1</v>
      </c>
      <c r="AD3201" s="110">
        <f t="shared" si="714"/>
        <v>1</v>
      </c>
      <c r="AE3201" s="110">
        <f t="shared" si="715"/>
        <v>0</v>
      </c>
      <c r="AF3201" s="110">
        <f t="shared" si="716"/>
        <v>1</v>
      </c>
      <c r="AG3201" s="110">
        <f t="shared" si="717"/>
        <v>0</v>
      </c>
      <c r="AH3201" s="110">
        <f t="shared" si="718"/>
        <v>0</v>
      </c>
      <c r="AI3201" s="110">
        <f t="shared" si="719"/>
        <v>1</v>
      </c>
      <c r="AJ3201" s="100">
        <f>ROW()</f>
        <v>3201</v>
      </c>
      <c r="AK3201" s="100" t="e">
        <f>INDEX('BadRows RECART'!$C$2:$C$1207,MATCH(monthly_gwh_mw!AJ3201,'BadRows RECART'!$D$2:$D$1207,0))</f>
        <v>#N/A</v>
      </c>
    </row>
    <row r="3202" spans="1:37" ht="20">
      <c r="A3202" s="106" t="s">
        <v>3907</v>
      </c>
      <c r="B3202" s="106" t="s">
        <v>437</v>
      </c>
      <c r="C3202" s="106" t="s">
        <v>6313</v>
      </c>
      <c r="D3202" s="168">
        <v>2021</v>
      </c>
      <c r="E3202" s="168">
        <v>5</v>
      </c>
      <c r="F3202" s="169">
        <v>0</v>
      </c>
      <c r="G3202" s="212" t="s">
        <v>6314</v>
      </c>
      <c r="H3202" s="212" t="s">
        <v>6314</v>
      </c>
      <c r="I3202" s="106" t="s">
        <v>556</v>
      </c>
      <c r="K3202" s="83" t="s">
        <v>6314</v>
      </c>
      <c r="L3202" s="83" t="s">
        <v>6314</v>
      </c>
      <c r="M3202" s="45" t="str">
        <f>IF(
ISNA(INDEX(resources!E:E,MATCH(B3202,resources!B:B,0))),"fillme",
INDEX(resources!E:E,MATCH(B3202,resources!B:B,0)))</f>
        <v>transfer_purchase</v>
      </c>
      <c r="N3202" s="45">
        <v>1</v>
      </c>
      <c r="O3202" s="83" t="str">
        <f>IFERROR(INDEX(resources!K:K,MATCH(B3202,resources!B:B,0)),"fillme")</f>
        <v>unknown</v>
      </c>
      <c r="P3202" s="89" t="str">
        <f t="shared" si="707"/>
        <v>unknown_2021_5</v>
      </c>
      <c r="Q3202" s="87">
        <f>INDEX(elcc!G:G,MATCH(P3202,elcc!D:D,0))</f>
        <v>0</v>
      </c>
      <c r="R3202" s="89">
        <f t="shared" si="708"/>
        <v>1</v>
      </c>
      <c r="S3202" s="89" t="s">
        <v>6314</v>
      </c>
      <c r="T3202" s="89" t="s">
        <v>6314</v>
      </c>
      <c r="U3202" s="90" t="str">
        <f t="shared" si="709"/>
        <v>ok</v>
      </c>
      <c r="V3202" s="63" t="str">
        <f>INDEX(resources!F:F,MATCH(B3202,resources!B:B,0))</f>
        <v>special</v>
      </c>
      <c r="W3202" s="110">
        <f t="shared" si="710"/>
        <v>0</v>
      </c>
      <c r="X3202" s="110">
        <f t="shared" si="711"/>
        <v>0</v>
      </c>
      <c r="Y3202" s="110" t="str">
        <f t="shared" si="712"/>
        <v>transfer_purchase_raonly_na_CONFIDENTIAL</v>
      </c>
      <c r="Z3202" s="110">
        <f>IF(COUNTIFS($Y$2:Y3202,Y3202)=1,1,0)</f>
        <v>0</v>
      </c>
      <c r="AA3202" s="110">
        <f>SUM($Z$2:Z3202)*Z3202</f>
        <v>0</v>
      </c>
      <c r="AB3202" s="110">
        <f>COUNTIFS(resources!B:B,B3202)</f>
        <v>1</v>
      </c>
      <c r="AC3202" s="110">
        <f t="shared" si="713"/>
        <v>1</v>
      </c>
      <c r="AD3202" s="110">
        <f t="shared" si="714"/>
        <v>1</v>
      </c>
      <c r="AE3202" s="110">
        <f t="shared" si="715"/>
        <v>0</v>
      </c>
      <c r="AF3202" s="110">
        <f t="shared" si="716"/>
        <v>1</v>
      </c>
      <c r="AG3202" s="110">
        <f t="shared" si="717"/>
        <v>0</v>
      </c>
      <c r="AH3202" s="110">
        <f t="shared" si="718"/>
        <v>0</v>
      </c>
      <c r="AI3202" s="110">
        <f t="shared" si="719"/>
        <v>1</v>
      </c>
      <c r="AJ3202" s="100">
        <f>ROW()</f>
        <v>3202</v>
      </c>
      <c r="AK3202" s="100" t="e">
        <f>INDEX('BadRows RECART'!$C$2:$C$1207,MATCH(monthly_gwh_mw!AJ3202,'BadRows RECART'!$D$2:$D$1207,0))</f>
        <v>#N/A</v>
      </c>
    </row>
    <row r="3203" spans="1:37" ht="20">
      <c r="A3203" s="106" t="s">
        <v>3907</v>
      </c>
      <c r="B3203" s="106" t="s">
        <v>437</v>
      </c>
      <c r="C3203" s="106" t="s">
        <v>6313</v>
      </c>
      <c r="D3203" s="168">
        <v>2021</v>
      </c>
      <c r="E3203" s="168">
        <v>6</v>
      </c>
      <c r="F3203" s="169">
        <v>0</v>
      </c>
      <c r="G3203" s="212" t="s">
        <v>6314</v>
      </c>
      <c r="H3203" s="212" t="s">
        <v>6314</v>
      </c>
      <c r="I3203" s="106" t="s">
        <v>556</v>
      </c>
      <c r="K3203" s="83" t="s">
        <v>6314</v>
      </c>
      <c r="L3203" s="83" t="s">
        <v>6314</v>
      </c>
      <c r="M3203" s="45" t="str">
        <f>IF(
ISNA(INDEX(resources!E:E,MATCH(B3203,resources!B:B,0))),"fillme",
INDEX(resources!E:E,MATCH(B3203,resources!B:B,0)))</f>
        <v>transfer_purchase</v>
      </c>
      <c r="N3203" s="45">
        <v>1</v>
      </c>
      <c r="O3203" s="83" t="str">
        <f>IFERROR(INDEX(resources!K:K,MATCH(B3203,resources!B:B,0)),"fillme")</f>
        <v>unknown</v>
      </c>
      <c r="P3203" s="89" t="str">
        <f t="shared" si="707"/>
        <v>unknown_2021_6</v>
      </c>
      <c r="Q3203" s="87">
        <f>INDEX(elcc!G:G,MATCH(P3203,elcc!D:D,0))</f>
        <v>0</v>
      </c>
      <c r="R3203" s="89">
        <f t="shared" si="708"/>
        <v>1</v>
      </c>
      <c r="S3203" s="89" t="s">
        <v>6314</v>
      </c>
      <c r="T3203" s="89" t="s">
        <v>6314</v>
      </c>
      <c r="U3203" s="90" t="str">
        <f t="shared" si="709"/>
        <v>ok</v>
      </c>
      <c r="V3203" s="63" t="str">
        <f>INDEX(resources!F:F,MATCH(B3203,resources!B:B,0))</f>
        <v>special</v>
      </c>
      <c r="W3203" s="110">
        <f t="shared" si="710"/>
        <v>0</v>
      </c>
      <c r="X3203" s="110">
        <f t="shared" si="711"/>
        <v>0</v>
      </c>
      <c r="Y3203" s="110" t="str">
        <f t="shared" si="712"/>
        <v>transfer_purchase_raonly_na_CONFIDENTIAL</v>
      </c>
      <c r="Z3203" s="110">
        <f>IF(COUNTIFS($Y$2:Y3203,Y3203)=1,1,0)</f>
        <v>0</v>
      </c>
      <c r="AA3203" s="110">
        <f>SUM($Z$2:Z3203)*Z3203</f>
        <v>0</v>
      </c>
      <c r="AB3203" s="110">
        <f>COUNTIFS(resources!B:B,B3203)</f>
        <v>1</v>
      </c>
      <c r="AC3203" s="110">
        <f t="shared" si="713"/>
        <v>1</v>
      </c>
      <c r="AD3203" s="110">
        <f t="shared" si="714"/>
        <v>1</v>
      </c>
      <c r="AE3203" s="110">
        <f t="shared" si="715"/>
        <v>0</v>
      </c>
      <c r="AF3203" s="110">
        <f t="shared" si="716"/>
        <v>1</v>
      </c>
      <c r="AG3203" s="110">
        <f t="shared" si="717"/>
        <v>0</v>
      </c>
      <c r="AH3203" s="110">
        <f t="shared" si="718"/>
        <v>0</v>
      </c>
      <c r="AI3203" s="110">
        <f t="shared" si="719"/>
        <v>1</v>
      </c>
      <c r="AJ3203" s="100">
        <f>ROW()</f>
        <v>3203</v>
      </c>
      <c r="AK3203" s="100" t="e">
        <f>INDEX('BadRows RECART'!$C$2:$C$1207,MATCH(monthly_gwh_mw!AJ3203,'BadRows RECART'!$D$2:$D$1207,0))</f>
        <v>#N/A</v>
      </c>
    </row>
    <row r="3204" spans="1:37" ht="20">
      <c r="A3204" s="106" t="s">
        <v>3907</v>
      </c>
      <c r="B3204" s="106" t="s">
        <v>437</v>
      </c>
      <c r="C3204" s="106" t="s">
        <v>6313</v>
      </c>
      <c r="D3204" s="168">
        <v>2021</v>
      </c>
      <c r="E3204" s="168">
        <v>7</v>
      </c>
      <c r="F3204" s="169">
        <v>0</v>
      </c>
      <c r="G3204" s="212" t="s">
        <v>6314</v>
      </c>
      <c r="H3204" s="212" t="s">
        <v>6314</v>
      </c>
      <c r="I3204" s="106" t="s">
        <v>556</v>
      </c>
      <c r="K3204" s="83" t="s">
        <v>6314</v>
      </c>
      <c r="L3204" s="83" t="s">
        <v>6314</v>
      </c>
      <c r="M3204" s="45" t="str">
        <f>IF(
ISNA(INDEX(resources!E:E,MATCH(B3204,resources!B:B,0))),"fillme",
INDEX(resources!E:E,MATCH(B3204,resources!B:B,0)))</f>
        <v>transfer_purchase</v>
      </c>
      <c r="N3204" s="45">
        <v>1</v>
      </c>
      <c r="O3204" s="83" t="str">
        <f>IFERROR(INDEX(resources!K:K,MATCH(B3204,resources!B:B,0)),"fillme")</f>
        <v>unknown</v>
      </c>
      <c r="P3204" s="89" t="str">
        <f t="shared" si="707"/>
        <v>unknown_2021_7</v>
      </c>
      <c r="Q3204" s="87">
        <f>INDEX(elcc!G:G,MATCH(P3204,elcc!D:D,0))</f>
        <v>0</v>
      </c>
      <c r="R3204" s="89">
        <f t="shared" si="708"/>
        <v>1</v>
      </c>
      <c r="S3204" s="89" t="s">
        <v>6314</v>
      </c>
      <c r="T3204" s="89" t="s">
        <v>6314</v>
      </c>
      <c r="U3204" s="90" t="str">
        <f t="shared" si="709"/>
        <v>ok</v>
      </c>
      <c r="V3204" s="63" t="str">
        <f>INDEX(resources!F:F,MATCH(B3204,resources!B:B,0))</f>
        <v>special</v>
      </c>
      <c r="W3204" s="110">
        <f t="shared" si="710"/>
        <v>0</v>
      </c>
      <c r="X3204" s="110">
        <f t="shared" si="711"/>
        <v>0</v>
      </c>
      <c r="Y3204" s="110" t="str">
        <f t="shared" si="712"/>
        <v>transfer_purchase_raonly_na_CONFIDENTIAL</v>
      </c>
      <c r="Z3204" s="110">
        <f>IF(COUNTIFS($Y$2:Y3204,Y3204)=1,1,0)</f>
        <v>0</v>
      </c>
      <c r="AA3204" s="110">
        <f>SUM($Z$2:Z3204)*Z3204</f>
        <v>0</v>
      </c>
      <c r="AB3204" s="110">
        <f>COUNTIFS(resources!B:B,B3204)</f>
        <v>1</v>
      </c>
      <c r="AC3204" s="110">
        <f t="shared" si="713"/>
        <v>1</v>
      </c>
      <c r="AD3204" s="110">
        <f t="shared" si="714"/>
        <v>1</v>
      </c>
      <c r="AE3204" s="110">
        <f t="shared" si="715"/>
        <v>0</v>
      </c>
      <c r="AF3204" s="110">
        <f t="shared" si="716"/>
        <v>1</v>
      </c>
      <c r="AG3204" s="110">
        <f t="shared" si="717"/>
        <v>0</v>
      </c>
      <c r="AH3204" s="110">
        <f t="shared" si="718"/>
        <v>0</v>
      </c>
      <c r="AI3204" s="110">
        <f t="shared" si="719"/>
        <v>1</v>
      </c>
      <c r="AJ3204" s="100">
        <f>ROW()</f>
        <v>3204</v>
      </c>
      <c r="AK3204" s="100" t="e">
        <f>INDEX('BadRows RECART'!$C$2:$C$1207,MATCH(monthly_gwh_mw!AJ3204,'BadRows RECART'!$D$2:$D$1207,0))</f>
        <v>#N/A</v>
      </c>
    </row>
    <row r="3205" spans="1:37" ht="20">
      <c r="A3205" s="106" t="s">
        <v>3907</v>
      </c>
      <c r="B3205" s="106" t="s">
        <v>437</v>
      </c>
      <c r="C3205" s="106" t="s">
        <v>6313</v>
      </c>
      <c r="D3205" s="168">
        <v>2021</v>
      </c>
      <c r="E3205" s="168">
        <v>8</v>
      </c>
      <c r="F3205" s="169">
        <v>0</v>
      </c>
      <c r="G3205" s="212" t="s">
        <v>6314</v>
      </c>
      <c r="H3205" s="212" t="s">
        <v>6314</v>
      </c>
      <c r="I3205" s="106" t="s">
        <v>556</v>
      </c>
      <c r="K3205" s="83" t="s">
        <v>6314</v>
      </c>
      <c r="L3205" s="83" t="s">
        <v>6314</v>
      </c>
      <c r="M3205" s="45" t="str">
        <f>IF(
ISNA(INDEX(resources!E:E,MATCH(B3205,resources!B:B,0))),"fillme",
INDEX(resources!E:E,MATCH(B3205,resources!B:B,0)))</f>
        <v>transfer_purchase</v>
      </c>
      <c r="N3205" s="45">
        <v>1</v>
      </c>
      <c r="O3205" s="83" t="str">
        <f>IFERROR(INDEX(resources!K:K,MATCH(B3205,resources!B:B,0)),"fillme")</f>
        <v>unknown</v>
      </c>
      <c r="P3205" s="89" t="str">
        <f t="shared" si="707"/>
        <v>unknown_2021_8</v>
      </c>
      <c r="Q3205" s="87">
        <f>INDEX(elcc!G:G,MATCH(P3205,elcc!D:D,0))</f>
        <v>0</v>
      </c>
      <c r="R3205" s="89">
        <f t="shared" si="708"/>
        <v>1</v>
      </c>
      <c r="S3205" s="89" t="s">
        <v>6314</v>
      </c>
      <c r="T3205" s="89" t="s">
        <v>6314</v>
      </c>
      <c r="U3205" s="90" t="str">
        <f t="shared" si="709"/>
        <v>ok</v>
      </c>
      <c r="V3205" s="63" t="str">
        <f>INDEX(resources!F:F,MATCH(B3205,resources!B:B,0))</f>
        <v>special</v>
      </c>
      <c r="W3205" s="110">
        <f t="shared" si="710"/>
        <v>0</v>
      </c>
      <c r="X3205" s="110">
        <f t="shared" si="711"/>
        <v>0</v>
      </c>
      <c r="Y3205" s="110" t="str">
        <f t="shared" si="712"/>
        <v>transfer_purchase_raonly_na_CONFIDENTIAL</v>
      </c>
      <c r="Z3205" s="110">
        <f>IF(COUNTIFS($Y$2:Y3205,Y3205)=1,1,0)</f>
        <v>0</v>
      </c>
      <c r="AA3205" s="110">
        <f>SUM($Z$2:Z3205)*Z3205</f>
        <v>0</v>
      </c>
      <c r="AB3205" s="110">
        <f>COUNTIFS(resources!B:B,B3205)</f>
        <v>1</v>
      </c>
      <c r="AC3205" s="110">
        <f t="shared" si="713"/>
        <v>1</v>
      </c>
      <c r="AD3205" s="110">
        <f t="shared" si="714"/>
        <v>1</v>
      </c>
      <c r="AE3205" s="110">
        <f t="shared" si="715"/>
        <v>0</v>
      </c>
      <c r="AF3205" s="110">
        <f t="shared" si="716"/>
        <v>1</v>
      </c>
      <c r="AG3205" s="110">
        <f t="shared" si="717"/>
        <v>0</v>
      </c>
      <c r="AH3205" s="110">
        <f t="shared" si="718"/>
        <v>0</v>
      </c>
      <c r="AI3205" s="110">
        <f t="shared" si="719"/>
        <v>1</v>
      </c>
      <c r="AJ3205" s="100">
        <f>ROW()</f>
        <v>3205</v>
      </c>
      <c r="AK3205" s="100" t="e">
        <f>INDEX('BadRows RECART'!$C$2:$C$1207,MATCH(monthly_gwh_mw!AJ3205,'BadRows RECART'!$D$2:$D$1207,0))</f>
        <v>#N/A</v>
      </c>
    </row>
    <row r="3206" spans="1:37" ht="20">
      <c r="A3206" s="106" t="s">
        <v>3907</v>
      </c>
      <c r="B3206" s="106" t="s">
        <v>437</v>
      </c>
      <c r="C3206" s="106" t="s">
        <v>6313</v>
      </c>
      <c r="D3206" s="168">
        <v>2021</v>
      </c>
      <c r="E3206" s="168">
        <v>9</v>
      </c>
      <c r="F3206" s="169">
        <v>0</v>
      </c>
      <c r="G3206" s="212" t="s">
        <v>6314</v>
      </c>
      <c r="H3206" s="212" t="s">
        <v>6314</v>
      </c>
      <c r="I3206" s="106" t="s">
        <v>556</v>
      </c>
      <c r="K3206" s="83" t="s">
        <v>6314</v>
      </c>
      <c r="L3206" s="83" t="s">
        <v>6314</v>
      </c>
      <c r="M3206" s="45" t="str">
        <f>IF(
ISNA(INDEX(resources!E:E,MATCH(B3206,resources!B:B,0))),"fillme",
INDEX(resources!E:E,MATCH(B3206,resources!B:B,0)))</f>
        <v>transfer_purchase</v>
      </c>
      <c r="N3206" s="45">
        <v>1</v>
      </c>
      <c r="O3206" s="83" t="str">
        <f>IFERROR(INDEX(resources!K:K,MATCH(B3206,resources!B:B,0)),"fillme")</f>
        <v>unknown</v>
      </c>
      <c r="P3206" s="89" t="str">
        <f t="shared" si="707"/>
        <v>unknown_2021_9</v>
      </c>
      <c r="Q3206" s="87">
        <f>INDEX(elcc!G:G,MATCH(P3206,elcc!D:D,0))</f>
        <v>0</v>
      </c>
      <c r="R3206" s="89">
        <f t="shared" si="708"/>
        <v>1</v>
      </c>
      <c r="S3206" s="89" t="s">
        <v>6314</v>
      </c>
      <c r="T3206" s="89" t="s">
        <v>6314</v>
      </c>
      <c r="U3206" s="90" t="str">
        <f t="shared" si="709"/>
        <v>ok</v>
      </c>
      <c r="V3206" s="63" t="str">
        <f>INDEX(resources!F:F,MATCH(B3206,resources!B:B,0))</f>
        <v>special</v>
      </c>
      <c r="W3206" s="110">
        <f t="shared" si="710"/>
        <v>0</v>
      </c>
      <c r="X3206" s="110">
        <f t="shared" si="711"/>
        <v>0</v>
      </c>
      <c r="Y3206" s="110" t="str">
        <f t="shared" si="712"/>
        <v>transfer_purchase_raonly_na_CONFIDENTIAL</v>
      </c>
      <c r="Z3206" s="110">
        <f>IF(COUNTIFS($Y$2:Y3206,Y3206)=1,1,0)</f>
        <v>0</v>
      </c>
      <c r="AA3206" s="110">
        <f>SUM($Z$2:Z3206)*Z3206</f>
        <v>0</v>
      </c>
      <c r="AB3206" s="110">
        <f>COUNTIFS(resources!B:B,B3206)</f>
        <v>1</v>
      </c>
      <c r="AC3206" s="110">
        <f t="shared" si="713"/>
        <v>1</v>
      </c>
      <c r="AD3206" s="110">
        <f t="shared" si="714"/>
        <v>1</v>
      </c>
      <c r="AE3206" s="110">
        <f t="shared" si="715"/>
        <v>0</v>
      </c>
      <c r="AF3206" s="110">
        <f t="shared" si="716"/>
        <v>1</v>
      </c>
      <c r="AG3206" s="110">
        <f t="shared" si="717"/>
        <v>0</v>
      </c>
      <c r="AH3206" s="110">
        <f t="shared" si="718"/>
        <v>0</v>
      </c>
      <c r="AI3206" s="110">
        <f t="shared" si="719"/>
        <v>1</v>
      </c>
      <c r="AJ3206" s="100">
        <f>ROW()</f>
        <v>3206</v>
      </c>
      <c r="AK3206" s="100" t="e">
        <f>INDEX('BadRows RECART'!$C$2:$C$1207,MATCH(monthly_gwh_mw!AJ3206,'BadRows RECART'!$D$2:$D$1207,0))</f>
        <v>#N/A</v>
      </c>
    </row>
    <row r="3207" spans="1:37" ht="20">
      <c r="A3207" s="106" t="s">
        <v>3907</v>
      </c>
      <c r="B3207" s="106" t="s">
        <v>437</v>
      </c>
      <c r="C3207" s="106" t="s">
        <v>6313</v>
      </c>
      <c r="D3207" s="168">
        <v>2021</v>
      </c>
      <c r="E3207" s="168">
        <v>11</v>
      </c>
      <c r="F3207" s="169">
        <v>0</v>
      </c>
      <c r="G3207" s="212" t="s">
        <v>6314</v>
      </c>
      <c r="H3207" s="212" t="s">
        <v>6314</v>
      </c>
      <c r="I3207" s="106" t="s">
        <v>556</v>
      </c>
      <c r="K3207" s="83" t="s">
        <v>6314</v>
      </c>
      <c r="L3207" s="83" t="s">
        <v>6314</v>
      </c>
      <c r="M3207" s="45" t="str">
        <f>IF(
ISNA(INDEX(resources!E:E,MATCH(B3207,resources!B:B,0))),"fillme",
INDEX(resources!E:E,MATCH(B3207,resources!B:B,0)))</f>
        <v>transfer_purchase</v>
      </c>
      <c r="N3207" s="45">
        <v>1</v>
      </c>
      <c r="O3207" s="83" t="str">
        <f>IFERROR(INDEX(resources!K:K,MATCH(B3207,resources!B:B,0)),"fillme")</f>
        <v>unknown</v>
      </c>
      <c r="P3207" s="89" t="str">
        <f t="shared" si="707"/>
        <v>unknown_2021_11</v>
      </c>
      <c r="Q3207" s="87">
        <f>INDEX(elcc!G:G,MATCH(P3207,elcc!D:D,0))</f>
        <v>0</v>
      </c>
      <c r="R3207" s="89">
        <f t="shared" si="708"/>
        <v>1</v>
      </c>
      <c r="S3207" s="89" t="s">
        <v>6314</v>
      </c>
      <c r="T3207" s="89" t="s">
        <v>6314</v>
      </c>
      <c r="U3207" s="90" t="str">
        <f t="shared" si="709"/>
        <v>ok</v>
      </c>
      <c r="V3207" s="63" t="str">
        <f>INDEX(resources!F:F,MATCH(B3207,resources!B:B,0))</f>
        <v>special</v>
      </c>
      <c r="W3207" s="110">
        <f t="shared" si="710"/>
        <v>0</v>
      </c>
      <c r="X3207" s="110">
        <f t="shared" si="711"/>
        <v>0</v>
      </c>
      <c r="Y3207" s="110" t="str">
        <f t="shared" si="712"/>
        <v>transfer_purchase_raonly_na_CONFIDENTIAL</v>
      </c>
      <c r="Z3207" s="110">
        <f>IF(COUNTIFS($Y$2:Y3207,Y3207)=1,1,0)</f>
        <v>0</v>
      </c>
      <c r="AA3207" s="110">
        <f>SUM($Z$2:Z3207)*Z3207</f>
        <v>0</v>
      </c>
      <c r="AB3207" s="110">
        <f>COUNTIFS(resources!B:B,B3207)</f>
        <v>1</v>
      </c>
      <c r="AC3207" s="110">
        <f t="shared" si="713"/>
        <v>1</v>
      </c>
      <c r="AD3207" s="110">
        <f t="shared" si="714"/>
        <v>1</v>
      </c>
      <c r="AE3207" s="110">
        <f t="shared" si="715"/>
        <v>0</v>
      </c>
      <c r="AF3207" s="110">
        <f t="shared" si="716"/>
        <v>1</v>
      </c>
      <c r="AG3207" s="110">
        <f t="shared" si="717"/>
        <v>0</v>
      </c>
      <c r="AH3207" s="110">
        <f t="shared" si="718"/>
        <v>0</v>
      </c>
      <c r="AI3207" s="110">
        <f t="shared" si="719"/>
        <v>1</v>
      </c>
      <c r="AJ3207" s="100">
        <f>ROW()</f>
        <v>3207</v>
      </c>
      <c r="AK3207" s="100" t="e">
        <f>INDEX('BadRows RECART'!$C$2:$C$1207,MATCH(monthly_gwh_mw!AJ3207,'BadRows RECART'!$D$2:$D$1207,0))</f>
        <v>#N/A</v>
      </c>
    </row>
    <row r="3208" spans="1:37" ht="20">
      <c r="A3208" s="106" t="s">
        <v>3907</v>
      </c>
      <c r="B3208" s="106" t="s">
        <v>437</v>
      </c>
      <c r="C3208" s="106" t="s">
        <v>6313</v>
      </c>
      <c r="D3208" s="168">
        <v>2021</v>
      </c>
      <c r="E3208" s="168">
        <v>12</v>
      </c>
      <c r="F3208" s="169">
        <v>0</v>
      </c>
      <c r="G3208" s="212" t="s">
        <v>6314</v>
      </c>
      <c r="H3208" s="212" t="s">
        <v>6314</v>
      </c>
      <c r="I3208" s="106" t="s">
        <v>556</v>
      </c>
      <c r="K3208" s="83" t="s">
        <v>6314</v>
      </c>
      <c r="L3208" s="83" t="s">
        <v>6314</v>
      </c>
      <c r="M3208" s="45" t="str">
        <f>IF(
ISNA(INDEX(resources!E:E,MATCH(B3208,resources!B:B,0))),"fillme",
INDEX(resources!E:E,MATCH(B3208,resources!B:B,0)))</f>
        <v>transfer_purchase</v>
      </c>
      <c r="N3208" s="45">
        <v>1</v>
      </c>
      <c r="O3208" s="83" t="str">
        <f>IFERROR(INDEX(resources!K:K,MATCH(B3208,resources!B:B,0)),"fillme")</f>
        <v>unknown</v>
      </c>
      <c r="P3208" s="89" t="str">
        <f t="shared" si="707"/>
        <v>unknown_2021_12</v>
      </c>
      <c r="Q3208" s="87">
        <f>INDEX(elcc!G:G,MATCH(P3208,elcc!D:D,0))</f>
        <v>0</v>
      </c>
      <c r="R3208" s="89">
        <f t="shared" si="708"/>
        <v>1</v>
      </c>
      <c r="S3208" s="89" t="s">
        <v>6314</v>
      </c>
      <c r="T3208" s="89" t="s">
        <v>6314</v>
      </c>
      <c r="U3208" s="90" t="str">
        <f t="shared" si="709"/>
        <v>ok</v>
      </c>
      <c r="V3208" s="63" t="str">
        <f>INDEX(resources!F:F,MATCH(B3208,resources!B:B,0))</f>
        <v>special</v>
      </c>
      <c r="W3208" s="110">
        <f t="shared" si="710"/>
        <v>0</v>
      </c>
      <c r="X3208" s="110">
        <f t="shared" si="711"/>
        <v>0</v>
      </c>
      <c r="Y3208" s="110" t="str">
        <f t="shared" si="712"/>
        <v>transfer_purchase_raonly_na_CONFIDENTIAL</v>
      </c>
      <c r="Z3208" s="110">
        <f>IF(COUNTIFS($Y$2:Y3208,Y3208)=1,1,0)</f>
        <v>0</v>
      </c>
      <c r="AA3208" s="110">
        <f>SUM($Z$2:Z3208)*Z3208</f>
        <v>0</v>
      </c>
      <c r="AB3208" s="110">
        <f>COUNTIFS(resources!B:B,B3208)</f>
        <v>1</v>
      </c>
      <c r="AC3208" s="110">
        <f t="shared" si="713"/>
        <v>1</v>
      </c>
      <c r="AD3208" s="110">
        <f t="shared" si="714"/>
        <v>1</v>
      </c>
      <c r="AE3208" s="110">
        <f t="shared" si="715"/>
        <v>0</v>
      </c>
      <c r="AF3208" s="110">
        <f t="shared" si="716"/>
        <v>1</v>
      </c>
      <c r="AG3208" s="110">
        <f t="shared" si="717"/>
        <v>0</v>
      </c>
      <c r="AH3208" s="110">
        <f t="shared" si="718"/>
        <v>0</v>
      </c>
      <c r="AI3208" s="110">
        <f t="shared" si="719"/>
        <v>1</v>
      </c>
      <c r="AJ3208" s="100">
        <f>ROW()</f>
        <v>3208</v>
      </c>
      <c r="AK3208" s="100" t="e">
        <f>INDEX('BadRows RECART'!$C$2:$C$1207,MATCH(monthly_gwh_mw!AJ3208,'BadRows RECART'!$D$2:$D$1207,0))</f>
        <v>#N/A</v>
      </c>
    </row>
    <row r="3209" spans="1:37" ht="20">
      <c r="A3209" s="106" t="s">
        <v>3907</v>
      </c>
      <c r="B3209" s="106" t="s">
        <v>437</v>
      </c>
      <c r="C3209" s="106" t="s">
        <v>6313</v>
      </c>
      <c r="D3209" s="168">
        <v>2021</v>
      </c>
      <c r="E3209" s="168">
        <v>6</v>
      </c>
      <c r="F3209" s="169">
        <v>0</v>
      </c>
      <c r="G3209" s="212" t="s">
        <v>6314</v>
      </c>
      <c r="H3209" s="212" t="s">
        <v>6314</v>
      </c>
      <c r="I3209" s="106" t="s">
        <v>556</v>
      </c>
      <c r="K3209" s="83" t="s">
        <v>6314</v>
      </c>
      <c r="L3209" s="83" t="s">
        <v>6314</v>
      </c>
      <c r="M3209" s="45" t="str">
        <f>IF(
ISNA(INDEX(resources!E:E,MATCH(B3209,resources!B:B,0))),"fillme",
INDEX(resources!E:E,MATCH(B3209,resources!B:B,0)))</f>
        <v>transfer_purchase</v>
      </c>
      <c r="N3209" s="45">
        <v>1</v>
      </c>
      <c r="O3209" s="83" t="str">
        <f>IFERROR(INDEX(resources!K:K,MATCH(B3209,resources!B:B,0)),"fillme")</f>
        <v>unknown</v>
      </c>
      <c r="P3209" s="89" t="str">
        <f t="shared" si="707"/>
        <v>unknown_2021_6</v>
      </c>
      <c r="Q3209" s="87">
        <f>INDEX(elcc!G:G,MATCH(P3209,elcc!D:D,0))</f>
        <v>0</v>
      </c>
      <c r="R3209" s="89">
        <f t="shared" si="708"/>
        <v>1</v>
      </c>
      <c r="S3209" s="89" t="s">
        <v>6314</v>
      </c>
      <c r="T3209" s="89" t="s">
        <v>6314</v>
      </c>
      <c r="U3209" s="90" t="str">
        <f t="shared" si="709"/>
        <v>ok</v>
      </c>
      <c r="V3209" s="63" t="str">
        <f>INDEX(resources!F:F,MATCH(B3209,resources!B:B,0))</f>
        <v>special</v>
      </c>
      <c r="W3209" s="110">
        <f t="shared" si="710"/>
        <v>0</v>
      </c>
      <c r="X3209" s="110">
        <f t="shared" si="711"/>
        <v>0</v>
      </c>
      <c r="Y3209" s="110" t="str">
        <f t="shared" si="712"/>
        <v>transfer_purchase_raonly_na_CONFIDENTIAL</v>
      </c>
      <c r="Z3209" s="110">
        <f>IF(COUNTIFS($Y$2:Y3209,Y3209)=1,1,0)</f>
        <v>0</v>
      </c>
      <c r="AA3209" s="110">
        <f>SUM($Z$2:Z3209)*Z3209</f>
        <v>0</v>
      </c>
      <c r="AB3209" s="110">
        <f>COUNTIFS(resources!B:B,B3209)</f>
        <v>1</v>
      </c>
      <c r="AC3209" s="110">
        <f t="shared" si="713"/>
        <v>1</v>
      </c>
      <c r="AD3209" s="110">
        <f t="shared" si="714"/>
        <v>1</v>
      </c>
      <c r="AE3209" s="110">
        <f t="shared" si="715"/>
        <v>0</v>
      </c>
      <c r="AF3209" s="110">
        <f t="shared" si="716"/>
        <v>1</v>
      </c>
      <c r="AG3209" s="110">
        <f t="shared" si="717"/>
        <v>0</v>
      </c>
      <c r="AH3209" s="110">
        <f t="shared" si="718"/>
        <v>0</v>
      </c>
      <c r="AI3209" s="110">
        <f t="shared" si="719"/>
        <v>1</v>
      </c>
      <c r="AJ3209" s="100">
        <f>ROW()</f>
        <v>3209</v>
      </c>
      <c r="AK3209" s="100" t="e">
        <f>INDEX('BadRows RECART'!$C$2:$C$1207,MATCH(monthly_gwh_mw!AJ3209,'BadRows RECART'!$D$2:$D$1207,0))</f>
        <v>#N/A</v>
      </c>
    </row>
    <row r="3210" spans="1:37" ht="20">
      <c r="A3210" s="106" t="s">
        <v>3907</v>
      </c>
      <c r="B3210" s="106" t="s">
        <v>437</v>
      </c>
      <c r="C3210" s="106" t="s">
        <v>6313</v>
      </c>
      <c r="D3210" s="168">
        <v>2021</v>
      </c>
      <c r="E3210" s="168">
        <v>7</v>
      </c>
      <c r="F3210" s="169">
        <v>0</v>
      </c>
      <c r="G3210" s="212" t="s">
        <v>6314</v>
      </c>
      <c r="H3210" s="212" t="s">
        <v>6314</v>
      </c>
      <c r="I3210" s="106" t="s">
        <v>556</v>
      </c>
      <c r="K3210" s="83" t="s">
        <v>6314</v>
      </c>
      <c r="L3210" s="83" t="s">
        <v>6314</v>
      </c>
      <c r="M3210" s="45" t="str">
        <f>IF(
ISNA(INDEX(resources!E:E,MATCH(B3210,resources!B:B,0))),"fillme",
INDEX(resources!E:E,MATCH(B3210,resources!B:B,0)))</f>
        <v>transfer_purchase</v>
      </c>
      <c r="N3210" s="45">
        <v>1</v>
      </c>
      <c r="O3210" s="83" t="str">
        <f>IFERROR(INDEX(resources!K:K,MATCH(B3210,resources!B:B,0)),"fillme")</f>
        <v>unknown</v>
      </c>
      <c r="P3210" s="89" t="str">
        <f t="shared" si="707"/>
        <v>unknown_2021_7</v>
      </c>
      <c r="Q3210" s="87">
        <f>INDEX(elcc!G:G,MATCH(P3210,elcc!D:D,0))</f>
        <v>0</v>
      </c>
      <c r="R3210" s="89">
        <f t="shared" si="708"/>
        <v>1</v>
      </c>
      <c r="S3210" s="89" t="s">
        <v>6314</v>
      </c>
      <c r="T3210" s="89" t="s">
        <v>6314</v>
      </c>
      <c r="U3210" s="90" t="str">
        <f t="shared" si="709"/>
        <v>ok</v>
      </c>
      <c r="V3210" s="63" t="str">
        <f>INDEX(resources!F:F,MATCH(B3210,resources!B:B,0))</f>
        <v>special</v>
      </c>
      <c r="W3210" s="110">
        <f t="shared" si="710"/>
        <v>0</v>
      </c>
      <c r="X3210" s="110">
        <f t="shared" si="711"/>
        <v>0</v>
      </c>
      <c r="Y3210" s="110" t="str">
        <f t="shared" si="712"/>
        <v>transfer_purchase_raonly_na_CONFIDENTIAL</v>
      </c>
      <c r="Z3210" s="110">
        <f>IF(COUNTIFS($Y$2:Y3210,Y3210)=1,1,0)</f>
        <v>0</v>
      </c>
      <c r="AA3210" s="110">
        <f>SUM($Z$2:Z3210)*Z3210</f>
        <v>0</v>
      </c>
      <c r="AB3210" s="110">
        <f>COUNTIFS(resources!B:B,B3210)</f>
        <v>1</v>
      </c>
      <c r="AC3210" s="110">
        <f t="shared" si="713"/>
        <v>1</v>
      </c>
      <c r="AD3210" s="110">
        <f t="shared" si="714"/>
        <v>1</v>
      </c>
      <c r="AE3210" s="110">
        <f t="shared" si="715"/>
        <v>0</v>
      </c>
      <c r="AF3210" s="110">
        <f t="shared" si="716"/>
        <v>1</v>
      </c>
      <c r="AG3210" s="110">
        <f t="shared" si="717"/>
        <v>0</v>
      </c>
      <c r="AH3210" s="110">
        <f t="shared" si="718"/>
        <v>0</v>
      </c>
      <c r="AI3210" s="110">
        <f t="shared" si="719"/>
        <v>1</v>
      </c>
      <c r="AJ3210" s="100">
        <f>ROW()</f>
        <v>3210</v>
      </c>
      <c r="AK3210" s="100" t="e">
        <f>INDEX('BadRows RECART'!$C$2:$C$1207,MATCH(monthly_gwh_mw!AJ3210,'BadRows RECART'!$D$2:$D$1207,0))</f>
        <v>#N/A</v>
      </c>
    </row>
    <row r="3211" spans="1:37" ht="20">
      <c r="A3211" s="106" t="s">
        <v>3907</v>
      </c>
      <c r="B3211" s="106" t="s">
        <v>437</v>
      </c>
      <c r="C3211" s="106" t="s">
        <v>6313</v>
      </c>
      <c r="D3211" s="168">
        <v>2021</v>
      </c>
      <c r="E3211" s="168">
        <v>8</v>
      </c>
      <c r="F3211" s="169">
        <v>0</v>
      </c>
      <c r="G3211" s="212" t="s">
        <v>6314</v>
      </c>
      <c r="H3211" s="212" t="s">
        <v>6314</v>
      </c>
      <c r="I3211" s="106" t="s">
        <v>556</v>
      </c>
      <c r="K3211" s="83" t="s">
        <v>6314</v>
      </c>
      <c r="L3211" s="83" t="s">
        <v>6314</v>
      </c>
      <c r="M3211" s="45" t="str">
        <f>IF(
ISNA(INDEX(resources!E:E,MATCH(B3211,resources!B:B,0))),"fillme",
INDEX(resources!E:E,MATCH(B3211,resources!B:B,0)))</f>
        <v>transfer_purchase</v>
      </c>
      <c r="N3211" s="45">
        <v>1</v>
      </c>
      <c r="O3211" s="83" t="str">
        <f>IFERROR(INDEX(resources!K:K,MATCH(B3211,resources!B:B,0)),"fillme")</f>
        <v>unknown</v>
      </c>
      <c r="P3211" s="89" t="str">
        <f t="shared" si="707"/>
        <v>unknown_2021_8</v>
      </c>
      <c r="Q3211" s="87">
        <f>INDEX(elcc!G:G,MATCH(P3211,elcc!D:D,0))</f>
        <v>0</v>
      </c>
      <c r="R3211" s="89">
        <f t="shared" si="708"/>
        <v>1</v>
      </c>
      <c r="S3211" s="89" t="s">
        <v>6314</v>
      </c>
      <c r="T3211" s="89" t="s">
        <v>6314</v>
      </c>
      <c r="U3211" s="90" t="str">
        <f t="shared" si="709"/>
        <v>ok</v>
      </c>
      <c r="V3211" s="63" t="str">
        <f>INDEX(resources!F:F,MATCH(B3211,resources!B:B,0))</f>
        <v>special</v>
      </c>
      <c r="W3211" s="110">
        <f t="shared" si="710"/>
        <v>0</v>
      </c>
      <c r="X3211" s="110">
        <f t="shared" si="711"/>
        <v>0</v>
      </c>
      <c r="Y3211" s="110" t="str">
        <f t="shared" si="712"/>
        <v>transfer_purchase_raonly_na_CONFIDENTIAL</v>
      </c>
      <c r="Z3211" s="110">
        <f>IF(COUNTIFS($Y$2:Y3211,Y3211)=1,1,0)</f>
        <v>0</v>
      </c>
      <c r="AA3211" s="110">
        <f>SUM($Z$2:Z3211)*Z3211</f>
        <v>0</v>
      </c>
      <c r="AB3211" s="110">
        <f>COUNTIFS(resources!B:B,B3211)</f>
        <v>1</v>
      </c>
      <c r="AC3211" s="110">
        <f t="shared" si="713"/>
        <v>1</v>
      </c>
      <c r="AD3211" s="110">
        <f t="shared" si="714"/>
        <v>1</v>
      </c>
      <c r="AE3211" s="110">
        <f t="shared" si="715"/>
        <v>0</v>
      </c>
      <c r="AF3211" s="110">
        <f t="shared" si="716"/>
        <v>1</v>
      </c>
      <c r="AG3211" s="110">
        <f t="shared" si="717"/>
        <v>0</v>
      </c>
      <c r="AH3211" s="110">
        <f t="shared" si="718"/>
        <v>0</v>
      </c>
      <c r="AI3211" s="110">
        <f t="shared" si="719"/>
        <v>1</v>
      </c>
      <c r="AJ3211" s="100">
        <f>ROW()</f>
        <v>3211</v>
      </c>
      <c r="AK3211" s="100" t="e">
        <f>INDEX('BadRows RECART'!$C$2:$C$1207,MATCH(monthly_gwh_mw!AJ3211,'BadRows RECART'!$D$2:$D$1207,0))</f>
        <v>#N/A</v>
      </c>
    </row>
    <row r="3212" spans="1:37" ht="20">
      <c r="A3212" s="106" t="s">
        <v>3907</v>
      </c>
      <c r="B3212" s="106" t="s">
        <v>437</v>
      </c>
      <c r="C3212" s="106" t="s">
        <v>6313</v>
      </c>
      <c r="D3212" s="168">
        <v>2021</v>
      </c>
      <c r="E3212" s="168">
        <v>9</v>
      </c>
      <c r="F3212" s="169">
        <v>0</v>
      </c>
      <c r="G3212" s="212" t="s">
        <v>6314</v>
      </c>
      <c r="H3212" s="212" t="s">
        <v>6314</v>
      </c>
      <c r="I3212" s="106" t="s">
        <v>556</v>
      </c>
      <c r="K3212" s="83" t="s">
        <v>6314</v>
      </c>
      <c r="L3212" s="83" t="s">
        <v>6314</v>
      </c>
      <c r="M3212" s="45" t="str">
        <f>IF(
ISNA(INDEX(resources!E:E,MATCH(B3212,resources!B:B,0))),"fillme",
INDEX(resources!E:E,MATCH(B3212,resources!B:B,0)))</f>
        <v>transfer_purchase</v>
      </c>
      <c r="N3212" s="45">
        <v>1</v>
      </c>
      <c r="O3212" s="83" t="str">
        <f>IFERROR(INDEX(resources!K:K,MATCH(B3212,resources!B:B,0)),"fillme")</f>
        <v>unknown</v>
      </c>
      <c r="P3212" s="89" t="str">
        <f t="shared" si="707"/>
        <v>unknown_2021_9</v>
      </c>
      <c r="Q3212" s="87">
        <f>INDEX(elcc!G:G,MATCH(P3212,elcc!D:D,0))</f>
        <v>0</v>
      </c>
      <c r="R3212" s="89">
        <f t="shared" si="708"/>
        <v>1</v>
      </c>
      <c r="S3212" s="89" t="s">
        <v>6314</v>
      </c>
      <c r="T3212" s="89" t="s">
        <v>6314</v>
      </c>
      <c r="U3212" s="90" t="str">
        <f t="shared" si="709"/>
        <v>ok</v>
      </c>
      <c r="V3212" s="63" t="str">
        <f>INDEX(resources!F:F,MATCH(B3212,resources!B:B,0))</f>
        <v>special</v>
      </c>
      <c r="W3212" s="110">
        <f t="shared" si="710"/>
        <v>0</v>
      </c>
      <c r="X3212" s="110">
        <f t="shared" si="711"/>
        <v>0</v>
      </c>
      <c r="Y3212" s="110" t="str">
        <f t="shared" si="712"/>
        <v>transfer_purchase_raonly_na_CONFIDENTIAL</v>
      </c>
      <c r="Z3212" s="110">
        <f>IF(COUNTIFS($Y$2:Y3212,Y3212)=1,1,0)</f>
        <v>0</v>
      </c>
      <c r="AA3212" s="110">
        <f>SUM($Z$2:Z3212)*Z3212</f>
        <v>0</v>
      </c>
      <c r="AB3212" s="110">
        <f>COUNTIFS(resources!B:B,B3212)</f>
        <v>1</v>
      </c>
      <c r="AC3212" s="110">
        <f t="shared" si="713"/>
        <v>1</v>
      </c>
      <c r="AD3212" s="110">
        <f t="shared" si="714"/>
        <v>1</v>
      </c>
      <c r="AE3212" s="110">
        <f t="shared" si="715"/>
        <v>0</v>
      </c>
      <c r="AF3212" s="110">
        <f t="shared" si="716"/>
        <v>1</v>
      </c>
      <c r="AG3212" s="110">
        <f t="shared" si="717"/>
        <v>0</v>
      </c>
      <c r="AH3212" s="110">
        <f t="shared" si="718"/>
        <v>0</v>
      </c>
      <c r="AI3212" s="110">
        <f t="shared" si="719"/>
        <v>1</v>
      </c>
      <c r="AJ3212" s="100">
        <f>ROW()</f>
        <v>3212</v>
      </c>
      <c r="AK3212" s="100" t="e">
        <f>INDEX('BadRows RECART'!$C$2:$C$1207,MATCH(monthly_gwh_mw!AJ3212,'BadRows RECART'!$D$2:$D$1207,0))</f>
        <v>#N/A</v>
      </c>
    </row>
    <row r="3213" spans="1:37" ht="20">
      <c r="A3213" s="106" t="s">
        <v>3907</v>
      </c>
      <c r="B3213" s="106" t="s">
        <v>437</v>
      </c>
      <c r="C3213" s="106" t="s">
        <v>6313</v>
      </c>
      <c r="D3213" s="168">
        <v>2021</v>
      </c>
      <c r="E3213" s="168">
        <v>1</v>
      </c>
      <c r="F3213" s="169">
        <v>0</v>
      </c>
      <c r="G3213" s="212" t="s">
        <v>6314</v>
      </c>
      <c r="H3213" s="212" t="s">
        <v>6314</v>
      </c>
      <c r="I3213" s="106" t="s">
        <v>556</v>
      </c>
      <c r="K3213" s="83" t="s">
        <v>6314</v>
      </c>
      <c r="L3213" s="83" t="s">
        <v>6314</v>
      </c>
      <c r="M3213" s="45" t="str">
        <f>IF(
ISNA(INDEX(resources!E:E,MATCH(B3213,resources!B:B,0))),"fillme",
INDEX(resources!E:E,MATCH(B3213,resources!B:B,0)))</f>
        <v>transfer_purchase</v>
      </c>
      <c r="N3213" s="45">
        <v>1</v>
      </c>
      <c r="O3213" s="83" t="str">
        <f>IFERROR(INDEX(resources!K:K,MATCH(B3213,resources!B:B,0)),"fillme")</f>
        <v>unknown</v>
      </c>
      <c r="P3213" s="89" t="str">
        <f t="shared" si="707"/>
        <v>unknown_2021_1</v>
      </c>
      <c r="Q3213" s="87">
        <f>INDEX(elcc!G:G,MATCH(P3213,elcc!D:D,0))</f>
        <v>0</v>
      </c>
      <c r="R3213" s="89">
        <f t="shared" si="708"/>
        <v>1</v>
      </c>
      <c r="S3213" s="89" t="s">
        <v>6314</v>
      </c>
      <c r="T3213" s="89" t="s">
        <v>6314</v>
      </c>
      <c r="U3213" s="90" t="str">
        <f t="shared" si="709"/>
        <v>ok</v>
      </c>
      <c r="V3213" s="63" t="str">
        <f>INDEX(resources!F:F,MATCH(B3213,resources!B:B,0))</f>
        <v>special</v>
      </c>
      <c r="W3213" s="110">
        <f t="shared" si="710"/>
        <v>0</v>
      </c>
      <c r="X3213" s="110">
        <f t="shared" si="711"/>
        <v>0</v>
      </c>
      <c r="Y3213" s="110" t="str">
        <f t="shared" si="712"/>
        <v>transfer_purchase_raonly_na_CONFIDENTIAL</v>
      </c>
      <c r="Z3213" s="110">
        <f>IF(COUNTIFS($Y$2:Y3213,Y3213)=1,1,0)</f>
        <v>0</v>
      </c>
      <c r="AA3213" s="110">
        <f>SUM($Z$2:Z3213)*Z3213</f>
        <v>0</v>
      </c>
      <c r="AB3213" s="110">
        <f>COUNTIFS(resources!B:B,B3213)</f>
        <v>1</v>
      </c>
      <c r="AC3213" s="110">
        <f t="shared" si="713"/>
        <v>1</v>
      </c>
      <c r="AD3213" s="110">
        <f t="shared" si="714"/>
        <v>1</v>
      </c>
      <c r="AE3213" s="110">
        <f t="shared" si="715"/>
        <v>0</v>
      </c>
      <c r="AF3213" s="110">
        <f t="shared" si="716"/>
        <v>1</v>
      </c>
      <c r="AG3213" s="110">
        <f t="shared" si="717"/>
        <v>0</v>
      </c>
      <c r="AH3213" s="110">
        <f t="shared" si="718"/>
        <v>0</v>
      </c>
      <c r="AI3213" s="110">
        <f t="shared" si="719"/>
        <v>1</v>
      </c>
      <c r="AJ3213" s="100">
        <f>ROW()</f>
        <v>3213</v>
      </c>
      <c r="AK3213" s="100" t="e">
        <f>INDEX('BadRows RECART'!$C$2:$C$1207,MATCH(monthly_gwh_mw!AJ3213,'BadRows RECART'!$D$2:$D$1207,0))</f>
        <v>#N/A</v>
      </c>
    </row>
    <row r="3214" spans="1:37" ht="20">
      <c r="A3214" s="106" t="s">
        <v>3907</v>
      </c>
      <c r="B3214" s="106" t="s">
        <v>437</v>
      </c>
      <c r="C3214" s="106" t="s">
        <v>6313</v>
      </c>
      <c r="D3214" s="168">
        <v>2021</v>
      </c>
      <c r="E3214" s="168">
        <v>2</v>
      </c>
      <c r="F3214" s="169">
        <v>0</v>
      </c>
      <c r="G3214" s="212" t="s">
        <v>6314</v>
      </c>
      <c r="H3214" s="212" t="s">
        <v>6314</v>
      </c>
      <c r="I3214" s="106" t="s">
        <v>556</v>
      </c>
      <c r="K3214" s="83" t="s">
        <v>6314</v>
      </c>
      <c r="L3214" s="83" t="s">
        <v>6314</v>
      </c>
      <c r="M3214" s="45" t="str">
        <f>IF(
ISNA(INDEX(resources!E:E,MATCH(B3214,resources!B:B,0))),"fillme",
INDEX(resources!E:E,MATCH(B3214,resources!B:B,0)))</f>
        <v>transfer_purchase</v>
      </c>
      <c r="N3214" s="45">
        <v>1</v>
      </c>
      <c r="O3214" s="83" t="str">
        <f>IFERROR(INDEX(resources!K:K,MATCH(B3214,resources!B:B,0)),"fillme")</f>
        <v>unknown</v>
      </c>
      <c r="P3214" s="89" t="str">
        <f t="shared" si="707"/>
        <v>unknown_2021_2</v>
      </c>
      <c r="Q3214" s="87">
        <f>INDEX(elcc!G:G,MATCH(P3214,elcc!D:D,0))</f>
        <v>0</v>
      </c>
      <c r="R3214" s="89">
        <f t="shared" si="708"/>
        <v>1</v>
      </c>
      <c r="S3214" s="89" t="s">
        <v>6314</v>
      </c>
      <c r="T3214" s="89" t="s">
        <v>6314</v>
      </c>
      <c r="U3214" s="90" t="str">
        <f t="shared" si="709"/>
        <v>ok</v>
      </c>
      <c r="V3214" s="63" t="str">
        <f>INDEX(resources!F:F,MATCH(B3214,resources!B:B,0))</f>
        <v>special</v>
      </c>
      <c r="W3214" s="110">
        <f t="shared" si="710"/>
        <v>0</v>
      </c>
      <c r="X3214" s="110">
        <f t="shared" si="711"/>
        <v>0</v>
      </c>
      <c r="Y3214" s="110" t="str">
        <f t="shared" si="712"/>
        <v>transfer_purchase_raonly_na_CONFIDENTIAL</v>
      </c>
      <c r="Z3214" s="110">
        <f>IF(COUNTIFS($Y$2:Y3214,Y3214)=1,1,0)</f>
        <v>0</v>
      </c>
      <c r="AA3214" s="110">
        <f>SUM($Z$2:Z3214)*Z3214</f>
        <v>0</v>
      </c>
      <c r="AB3214" s="110">
        <f>COUNTIFS(resources!B:B,B3214)</f>
        <v>1</v>
      </c>
      <c r="AC3214" s="110">
        <f t="shared" si="713"/>
        <v>1</v>
      </c>
      <c r="AD3214" s="110">
        <f t="shared" si="714"/>
        <v>1</v>
      </c>
      <c r="AE3214" s="110">
        <f t="shared" si="715"/>
        <v>0</v>
      </c>
      <c r="AF3214" s="110">
        <f t="shared" si="716"/>
        <v>1</v>
      </c>
      <c r="AG3214" s="110">
        <f t="shared" si="717"/>
        <v>0</v>
      </c>
      <c r="AH3214" s="110">
        <f t="shared" si="718"/>
        <v>0</v>
      </c>
      <c r="AI3214" s="110">
        <f t="shared" si="719"/>
        <v>1</v>
      </c>
      <c r="AJ3214" s="100">
        <f>ROW()</f>
        <v>3214</v>
      </c>
      <c r="AK3214" s="100" t="e">
        <f>INDEX('BadRows RECART'!$C$2:$C$1207,MATCH(monthly_gwh_mw!AJ3214,'BadRows RECART'!$D$2:$D$1207,0))</f>
        <v>#N/A</v>
      </c>
    </row>
    <row r="3215" spans="1:37" ht="20">
      <c r="A3215" s="106" t="s">
        <v>3907</v>
      </c>
      <c r="B3215" s="106" t="s">
        <v>437</v>
      </c>
      <c r="C3215" s="106" t="s">
        <v>6313</v>
      </c>
      <c r="D3215" s="168">
        <v>2021</v>
      </c>
      <c r="E3215" s="168">
        <v>3</v>
      </c>
      <c r="F3215" s="169">
        <v>0</v>
      </c>
      <c r="G3215" s="212" t="s">
        <v>6314</v>
      </c>
      <c r="H3215" s="212" t="s">
        <v>6314</v>
      </c>
      <c r="I3215" s="106" t="s">
        <v>556</v>
      </c>
      <c r="K3215" s="83" t="s">
        <v>6314</v>
      </c>
      <c r="L3215" s="83" t="s">
        <v>6314</v>
      </c>
      <c r="M3215" s="45" t="str">
        <f>IF(
ISNA(INDEX(resources!E:E,MATCH(B3215,resources!B:B,0))),"fillme",
INDEX(resources!E:E,MATCH(B3215,resources!B:B,0)))</f>
        <v>transfer_purchase</v>
      </c>
      <c r="N3215" s="45">
        <v>1</v>
      </c>
      <c r="O3215" s="83" t="str">
        <f>IFERROR(INDEX(resources!K:K,MATCH(B3215,resources!B:B,0)),"fillme")</f>
        <v>unknown</v>
      </c>
      <c r="P3215" s="89" t="str">
        <f t="shared" si="707"/>
        <v>unknown_2021_3</v>
      </c>
      <c r="Q3215" s="87">
        <f>INDEX(elcc!G:G,MATCH(P3215,elcc!D:D,0))</f>
        <v>0</v>
      </c>
      <c r="R3215" s="89">
        <f t="shared" si="708"/>
        <v>1</v>
      </c>
      <c r="S3215" s="89" t="s">
        <v>6314</v>
      </c>
      <c r="T3215" s="89" t="s">
        <v>6314</v>
      </c>
      <c r="U3215" s="90" t="str">
        <f t="shared" si="709"/>
        <v>ok</v>
      </c>
      <c r="V3215" s="63" t="str">
        <f>INDEX(resources!F:F,MATCH(B3215,resources!B:B,0))</f>
        <v>special</v>
      </c>
      <c r="W3215" s="110">
        <f t="shared" si="710"/>
        <v>0</v>
      </c>
      <c r="X3215" s="110">
        <f t="shared" si="711"/>
        <v>0</v>
      </c>
      <c r="Y3215" s="110" t="str">
        <f t="shared" si="712"/>
        <v>transfer_purchase_raonly_na_CONFIDENTIAL</v>
      </c>
      <c r="Z3215" s="110">
        <f>IF(COUNTIFS($Y$2:Y3215,Y3215)=1,1,0)</f>
        <v>0</v>
      </c>
      <c r="AA3215" s="110">
        <f>SUM($Z$2:Z3215)*Z3215</f>
        <v>0</v>
      </c>
      <c r="AB3215" s="110">
        <f>COUNTIFS(resources!B:B,B3215)</f>
        <v>1</v>
      </c>
      <c r="AC3215" s="110">
        <f t="shared" si="713"/>
        <v>1</v>
      </c>
      <c r="AD3215" s="110">
        <f t="shared" si="714"/>
        <v>1</v>
      </c>
      <c r="AE3215" s="110">
        <f t="shared" si="715"/>
        <v>0</v>
      </c>
      <c r="AF3215" s="110">
        <f t="shared" si="716"/>
        <v>1</v>
      </c>
      <c r="AG3215" s="110">
        <f t="shared" si="717"/>
        <v>0</v>
      </c>
      <c r="AH3215" s="110">
        <f t="shared" si="718"/>
        <v>0</v>
      </c>
      <c r="AI3215" s="110">
        <f t="shared" si="719"/>
        <v>1</v>
      </c>
      <c r="AJ3215" s="100">
        <f>ROW()</f>
        <v>3215</v>
      </c>
      <c r="AK3215" s="100" t="e">
        <f>INDEX('BadRows RECART'!$C$2:$C$1207,MATCH(monthly_gwh_mw!AJ3215,'BadRows RECART'!$D$2:$D$1207,0))</f>
        <v>#N/A</v>
      </c>
    </row>
    <row r="3216" spans="1:37" ht="20">
      <c r="A3216" s="106" t="s">
        <v>3907</v>
      </c>
      <c r="B3216" s="106" t="s">
        <v>437</v>
      </c>
      <c r="C3216" s="106" t="s">
        <v>6313</v>
      </c>
      <c r="D3216" s="168">
        <v>2021</v>
      </c>
      <c r="E3216" s="168">
        <v>4</v>
      </c>
      <c r="F3216" s="169">
        <v>0</v>
      </c>
      <c r="G3216" s="212" t="s">
        <v>6314</v>
      </c>
      <c r="H3216" s="212" t="s">
        <v>6314</v>
      </c>
      <c r="I3216" s="106" t="s">
        <v>556</v>
      </c>
      <c r="K3216" s="83" t="s">
        <v>6314</v>
      </c>
      <c r="L3216" s="83" t="s">
        <v>6314</v>
      </c>
      <c r="M3216" s="45" t="str">
        <f>IF(
ISNA(INDEX(resources!E:E,MATCH(B3216,resources!B:B,0))),"fillme",
INDEX(resources!E:E,MATCH(B3216,resources!B:B,0)))</f>
        <v>transfer_purchase</v>
      </c>
      <c r="N3216" s="45">
        <v>1</v>
      </c>
      <c r="O3216" s="83" t="str">
        <f>IFERROR(INDEX(resources!K:K,MATCH(B3216,resources!B:B,0)),"fillme")</f>
        <v>unknown</v>
      </c>
      <c r="P3216" s="89" t="str">
        <f t="shared" si="707"/>
        <v>unknown_2021_4</v>
      </c>
      <c r="Q3216" s="87">
        <f>INDEX(elcc!G:G,MATCH(P3216,elcc!D:D,0))</f>
        <v>0</v>
      </c>
      <c r="R3216" s="89">
        <f t="shared" si="708"/>
        <v>1</v>
      </c>
      <c r="S3216" s="89" t="s">
        <v>6314</v>
      </c>
      <c r="T3216" s="89" t="s">
        <v>6314</v>
      </c>
      <c r="U3216" s="90" t="str">
        <f t="shared" si="709"/>
        <v>ok</v>
      </c>
      <c r="V3216" s="63" t="str">
        <f>INDEX(resources!F:F,MATCH(B3216,resources!B:B,0))</f>
        <v>special</v>
      </c>
      <c r="W3216" s="110">
        <f t="shared" si="710"/>
        <v>0</v>
      </c>
      <c r="X3216" s="110">
        <f t="shared" si="711"/>
        <v>0</v>
      </c>
      <c r="Y3216" s="110" t="str">
        <f t="shared" si="712"/>
        <v>transfer_purchase_raonly_na_CONFIDENTIAL</v>
      </c>
      <c r="Z3216" s="110">
        <f>IF(COUNTIFS($Y$2:Y3216,Y3216)=1,1,0)</f>
        <v>0</v>
      </c>
      <c r="AA3216" s="110">
        <f>SUM($Z$2:Z3216)*Z3216</f>
        <v>0</v>
      </c>
      <c r="AB3216" s="110">
        <f>COUNTIFS(resources!B:B,B3216)</f>
        <v>1</v>
      </c>
      <c r="AC3216" s="110">
        <f t="shared" si="713"/>
        <v>1</v>
      </c>
      <c r="AD3216" s="110">
        <f t="shared" si="714"/>
        <v>1</v>
      </c>
      <c r="AE3216" s="110">
        <f t="shared" si="715"/>
        <v>0</v>
      </c>
      <c r="AF3216" s="110">
        <f t="shared" si="716"/>
        <v>1</v>
      </c>
      <c r="AG3216" s="110">
        <f t="shared" si="717"/>
        <v>0</v>
      </c>
      <c r="AH3216" s="110">
        <f t="shared" si="718"/>
        <v>0</v>
      </c>
      <c r="AI3216" s="110">
        <f t="shared" si="719"/>
        <v>1</v>
      </c>
      <c r="AJ3216" s="100">
        <f>ROW()</f>
        <v>3216</v>
      </c>
      <c r="AK3216" s="100" t="e">
        <f>INDEX('BadRows RECART'!$C$2:$C$1207,MATCH(monthly_gwh_mw!AJ3216,'BadRows RECART'!$D$2:$D$1207,0))</f>
        <v>#N/A</v>
      </c>
    </row>
    <row r="3217" spans="1:37" ht="20">
      <c r="A3217" s="106" t="s">
        <v>3907</v>
      </c>
      <c r="B3217" s="106" t="s">
        <v>437</v>
      </c>
      <c r="C3217" s="106" t="s">
        <v>6313</v>
      </c>
      <c r="D3217" s="168">
        <v>2021</v>
      </c>
      <c r="E3217" s="168">
        <v>5</v>
      </c>
      <c r="F3217" s="169">
        <v>0</v>
      </c>
      <c r="G3217" s="212" t="s">
        <v>6314</v>
      </c>
      <c r="H3217" s="212" t="s">
        <v>6314</v>
      </c>
      <c r="I3217" s="106" t="s">
        <v>556</v>
      </c>
      <c r="K3217" s="83" t="s">
        <v>6314</v>
      </c>
      <c r="L3217" s="83" t="s">
        <v>6314</v>
      </c>
      <c r="M3217" s="45" t="str">
        <f>IF(
ISNA(INDEX(resources!E:E,MATCH(B3217,resources!B:B,0))),"fillme",
INDEX(resources!E:E,MATCH(B3217,resources!B:B,0)))</f>
        <v>transfer_purchase</v>
      </c>
      <c r="N3217" s="45">
        <v>1</v>
      </c>
      <c r="O3217" s="83" t="str">
        <f>IFERROR(INDEX(resources!K:K,MATCH(B3217,resources!B:B,0)),"fillme")</f>
        <v>unknown</v>
      </c>
      <c r="P3217" s="89" t="str">
        <f t="shared" si="707"/>
        <v>unknown_2021_5</v>
      </c>
      <c r="Q3217" s="87">
        <f>INDEX(elcc!G:G,MATCH(P3217,elcc!D:D,0))</f>
        <v>0</v>
      </c>
      <c r="R3217" s="89">
        <f t="shared" si="708"/>
        <v>1</v>
      </c>
      <c r="S3217" s="89" t="s">
        <v>6314</v>
      </c>
      <c r="T3217" s="89" t="s">
        <v>6314</v>
      </c>
      <c r="U3217" s="90" t="str">
        <f t="shared" si="709"/>
        <v>ok</v>
      </c>
      <c r="V3217" s="63" t="str">
        <f>INDEX(resources!F:F,MATCH(B3217,resources!B:B,0))</f>
        <v>special</v>
      </c>
      <c r="W3217" s="110">
        <f t="shared" si="710"/>
        <v>0</v>
      </c>
      <c r="X3217" s="110">
        <f t="shared" si="711"/>
        <v>0</v>
      </c>
      <c r="Y3217" s="110" t="str">
        <f t="shared" si="712"/>
        <v>transfer_purchase_raonly_na_CONFIDENTIAL</v>
      </c>
      <c r="Z3217" s="110">
        <f>IF(COUNTIFS($Y$2:Y3217,Y3217)=1,1,0)</f>
        <v>0</v>
      </c>
      <c r="AA3217" s="110">
        <f>SUM($Z$2:Z3217)*Z3217</f>
        <v>0</v>
      </c>
      <c r="AB3217" s="110">
        <f>COUNTIFS(resources!B:B,B3217)</f>
        <v>1</v>
      </c>
      <c r="AC3217" s="110">
        <f t="shared" si="713"/>
        <v>1</v>
      </c>
      <c r="AD3217" s="110">
        <f t="shared" si="714"/>
        <v>1</v>
      </c>
      <c r="AE3217" s="110">
        <f t="shared" si="715"/>
        <v>0</v>
      </c>
      <c r="AF3217" s="110">
        <f t="shared" si="716"/>
        <v>1</v>
      </c>
      <c r="AG3217" s="110">
        <f t="shared" si="717"/>
        <v>0</v>
      </c>
      <c r="AH3217" s="110">
        <f t="shared" si="718"/>
        <v>0</v>
      </c>
      <c r="AI3217" s="110">
        <f t="shared" si="719"/>
        <v>1</v>
      </c>
      <c r="AJ3217" s="100">
        <f>ROW()</f>
        <v>3217</v>
      </c>
      <c r="AK3217" s="100" t="e">
        <f>INDEX('BadRows RECART'!$C$2:$C$1207,MATCH(monthly_gwh_mw!AJ3217,'BadRows RECART'!$D$2:$D$1207,0))</f>
        <v>#N/A</v>
      </c>
    </row>
    <row r="3218" spans="1:37" ht="20">
      <c r="A3218" s="106" t="s">
        <v>3907</v>
      </c>
      <c r="B3218" s="106" t="s">
        <v>437</v>
      </c>
      <c r="C3218" s="106" t="s">
        <v>6313</v>
      </c>
      <c r="D3218" s="168">
        <v>2021</v>
      </c>
      <c r="E3218" s="168">
        <v>6</v>
      </c>
      <c r="F3218" s="169">
        <v>0</v>
      </c>
      <c r="G3218" s="212" t="s">
        <v>6314</v>
      </c>
      <c r="H3218" s="212" t="s">
        <v>6314</v>
      </c>
      <c r="I3218" s="106" t="s">
        <v>556</v>
      </c>
      <c r="K3218" s="83" t="s">
        <v>6314</v>
      </c>
      <c r="L3218" s="83" t="s">
        <v>6314</v>
      </c>
      <c r="M3218" s="45" t="str">
        <f>IF(
ISNA(INDEX(resources!E:E,MATCH(B3218,resources!B:B,0))),"fillme",
INDEX(resources!E:E,MATCH(B3218,resources!B:B,0)))</f>
        <v>transfer_purchase</v>
      </c>
      <c r="N3218" s="45">
        <v>1</v>
      </c>
      <c r="O3218" s="83" t="str">
        <f>IFERROR(INDEX(resources!K:K,MATCH(B3218,resources!B:B,0)),"fillme")</f>
        <v>unknown</v>
      </c>
      <c r="P3218" s="89" t="str">
        <f t="shared" si="707"/>
        <v>unknown_2021_6</v>
      </c>
      <c r="Q3218" s="87">
        <f>INDEX(elcc!G:G,MATCH(P3218,elcc!D:D,0))</f>
        <v>0</v>
      </c>
      <c r="R3218" s="89">
        <f t="shared" si="708"/>
        <v>1</v>
      </c>
      <c r="S3218" s="89" t="s">
        <v>6314</v>
      </c>
      <c r="T3218" s="89" t="s">
        <v>6314</v>
      </c>
      <c r="U3218" s="90" t="str">
        <f t="shared" si="709"/>
        <v>ok</v>
      </c>
      <c r="V3218" s="63" t="str">
        <f>INDEX(resources!F:F,MATCH(B3218,resources!B:B,0))</f>
        <v>special</v>
      </c>
      <c r="W3218" s="110">
        <f t="shared" si="710"/>
        <v>0</v>
      </c>
      <c r="X3218" s="110">
        <f t="shared" si="711"/>
        <v>0</v>
      </c>
      <c r="Y3218" s="110" t="str">
        <f t="shared" si="712"/>
        <v>transfer_purchase_raonly_na_CONFIDENTIAL</v>
      </c>
      <c r="Z3218" s="110">
        <f>IF(COUNTIFS($Y$2:Y3218,Y3218)=1,1,0)</f>
        <v>0</v>
      </c>
      <c r="AA3218" s="110">
        <f>SUM($Z$2:Z3218)*Z3218</f>
        <v>0</v>
      </c>
      <c r="AB3218" s="110">
        <f>COUNTIFS(resources!B:B,B3218)</f>
        <v>1</v>
      </c>
      <c r="AC3218" s="110">
        <f t="shared" si="713"/>
        <v>1</v>
      </c>
      <c r="AD3218" s="110">
        <f t="shared" si="714"/>
        <v>1</v>
      </c>
      <c r="AE3218" s="110">
        <f t="shared" si="715"/>
        <v>0</v>
      </c>
      <c r="AF3218" s="110">
        <f t="shared" si="716"/>
        <v>1</v>
      </c>
      <c r="AG3218" s="110">
        <f t="shared" si="717"/>
        <v>0</v>
      </c>
      <c r="AH3218" s="110">
        <f t="shared" si="718"/>
        <v>0</v>
      </c>
      <c r="AI3218" s="110">
        <f t="shared" si="719"/>
        <v>1</v>
      </c>
      <c r="AJ3218" s="100">
        <f>ROW()</f>
        <v>3218</v>
      </c>
      <c r="AK3218" s="100" t="e">
        <f>INDEX('BadRows RECART'!$C$2:$C$1207,MATCH(monthly_gwh_mw!AJ3218,'BadRows RECART'!$D$2:$D$1207,0))</f>
        <v>#N/A</v>
      </c>
    </row>
    <row r="3219" spans="1:37" ht="20">
      <c r="A3219" s="106" t="s">
        <v>3907</v>
      </c>
      <c r="B3219" s="106" t="s">
        <v>437</v>
      </c>
      <c r="C3219" s="106" t="s">
        <v>6313</v>
      </c>
      <c r="D3219" s="168">
        <v>2021</v>
      </c>
      <c r="E3219" s="168">
        <v>7</v>
      </c>
      <c r="F3219" s="169">
        <v>0</v>
      </c>
      <c r="G3219" s="212" t="s">
        <v>6314</v>
      </c>
      <c r="H3219" s="212" t="s">
        <v>6314</v>
      </c>
      <c r="I3219" s="106" t="s">
        <v>556</v>
      </c>
      <c r="K3219" s="83" t="s">
        <v>6314</v>
      </c>
      <c r="L3219" s="83" t="s">
        <v>6314</v>
      </c>
      <c r="M3219" s="45" t="str">
        <f>IF(
ISNA(INDEX(resources!E:E,MATCH(B3219,resources!B:B,0))),"fillme",
INDEX(resources!E:E,MATCH(B3219,resources!B:B,0)))</f>
        <v>transfer_purchase</v>
      </c>
      <c r="N3219" s="45">
        <v>1</v>
      </c>
      <c r="O3219" s="83" t="str">
        <f>IFERROR(INDEX(resources!K:K,MATCH(B3219,resources!B:B,0)),"fillme")</f>
        <v>unknown</v>
      </c>
      <c r="P3219" s="89" t="str">
        <f t="shared" si="707"/>
        <v>unknown_2021_7</v>
      </c>
      <c r="Q3219" s="87">
        <f>INDEX(elcc!G:G,MATCH(P3219,elcc!D:D,0))</f>
        <v>0</v>
      </c>
      <c r="R3219" s="89">
        <f t="shared" si="708"/>
        <v>1</v>
      </c>
      <c r="S3219" s="89" t="s">
        <v>6314</v>
      </c>
      <c r="T3219" s="89" t="s">
        <v>6314</v>
      </c>
      <c r="U3219" s="90" t="str">
        <f t="shared" si="709"/>
        <v>ok</v>
      </c>
      <c r="V3219" s="63" t="str">
        <f>INDEX(resources!F:F,MATCH(B3219,resources!B:B,0))</f>
        <v>special</v>
      </c>
      <c r="W3219" s="110">
        <f t="shared" si="710"/>
        <v>0</v>
      </c>
      <c r="X3219" s="110">
        <f t="shared" si="711"/>
        <v>0</v>
      </c>
      <c r="Y3219" s="110" t="str">
        <f t="shared" si="712"/>
        <v>transfer_purchase_raonly_na_CONFIDENTIAL</v>
      </c>
      <c r="Z3219" s="110">
        <f>IF(COUNTIFS($Y$2:Y3219,Y3219)=1,1,0)</f>
        <v>0</v>
      </c>
      <c r="AA3219" s="110">
        <f>SUM($Z$2:Z3219)*Z3219</f>
        <v>0</v>
      </c>
      <c r="AB3219" s="110">
        <f>COUNTIFS(resources!B:B,B3219)</f>
        <v>1</v>
      </c>
      <c r="AC3219" s="110">
        <f t="shared" si="713"/>
        <v>1</v>
      </c>
      <c r="AD3219" s="110">
        <f t="shared" si="714"/>
        <v>1</v>
      </c>
      <c r="AE3219" s="110">
        <f t="shared" si="715"/>
        <v>0</v>
      </c>
      <c r="AF3219" s="110">
        <f t="shared" si="716"/>
        <v>1</v>
      </c>
      <c r="AG3219" s="110">
        <f t="shared" si="717"/>
        <v>0</v>
      </c>
      <c r="AH3219" s="110">
        <f t="shared" si="718"/>
        <v>0</v>
      </c>
      <c r="AI3219" s="110">
        <f t="shared" si="719"/>
        <v>1</v>
      </c>
      <c r="AJ3219" s="100">
        <f>ROW()</f>
        <v>3219</v>
      </c>
      <c r="AK3219" s="100" t="e">
        <f>INDEX('BadRows RECART'!$C$2:$C$1207,MATCH(monthly_gwh_mw!AJ3219,'BadRows RECART'!$D$2:$D$1207,0))</f>
        <v>#N/A</v>
      </c>
    </row>
    <row r="3220" spans="1:37" ht="20">
      <c r="A3220" s="106" t="s">
        <v>3907</v>
      </c>
      <c r="B3220" s="106" t="s">
        <v>437</v>
      </c>
      <c r="C3220" s="106" t="s">
        <v>6313</v>
      </c>
      <c r="D3220" s="168">
        <v>2021</v>
      </c>
      <c r="E3220" s="168">
        <v>8</v>
      </c>
      <c r="F3220" s="169">
        <v>0</v>
      </c>
      <c r="G3220" s="212" t="s">
        <v>6314</v>
      </c>
      <c r="H3220" s="212" t="s">
        <v>6314</v>
      </c>
      <c r="I3220" s="106" t="s">
        <v>556</v>
      </c>
      <c r="K3220" s="83" t="s">
        <v>6314</v>
      </c>
      <c r="L3220" s="83" t="s">
        <v>6314</v>
      </c>
      <c r="M3220" s="45" t="str">
        <f>IF(
ISNA(INDEX(resources!E:E,MATCH(B3220,resources!B:B,0))),"fillme",
INDEX(resources!E:E,MATCH(B3220,resources!B:B,0)))</f>
        <v>transfer_purchase</v>
      </c>
      <c r="N3220" s="45">
        <v>1</v>
      </c>
      <c r="O3220" s="83" t="str">
        <f>IFERROR(INDEX(resources!K:K,MATCH(B3220,resources!B:B,0)),"fillme")</f>
        <v>unknown</v>
      </c>
      <c r="P3220" s="89" t="str">
        <f t="shared" si="707"/>
        <v>unknown_2021_8</v>
      </c>
      <c r="Q3220" s="87">
        <f>INDEX(elcc!G:G,MATCH(P3220,elcc!D:D,0))</f>
        <v>0</v>
      </c>
      <c r="R3220" s="89">
        <f t="shared" si="708"/>
        <v>1</v>
      </c>
      <c r="S3220" s="89" t="s">
        <v>6314</v>
      </c>
      <c r="T3220" s="89" t="s">
        <v>6314</v>
      </c>
      <c r="U3220" s="90" t="str">
        <f t="shared" si="709"/>
        <v>ok</v>
      </c>
      <c r="V3220" s="63" t="str">
        <f>INDEX(resources!F:F,MATCH(B3220,resources!B:B,0))</f>
        <v>special</v>
      </c>
      <c r="W3220" s="110">
        <f t="shared" si="710"/>
        <v>0</v>
      </c>
      <c r="X3220" s="110">
        <f t="shared" si="711"/>
        <v>0</v>
      </c>
      <c r="Y3220" s="110" t="str">
        <f t="shared" si="712"/>
        <v>transfer_purchase_raonly_na_CONFIDENTIAL</v>
      </c>
      <c r="Z3220" s="110">
        <f>IF(COUNTIFS($Y$2:Y3220,Y3220)=1,1,0)</f>
        <v>0</v>
      </c>
      <c r="AA3220" s="110">
        <f>SUM($Z$2:Z3220)*Z3220</f>
        <v>0</v>
      </c>
      <c r="AB3220" s="110">
        <f>COUNTIFS(resources!B:B,B3220)</f>
        <v>1</v>
      </c>
      <c r="AC3220" s="110">
        <f t="shared" si="713"/>
        <v>1</v>
      </c>
      <c r="AD3220" s="110">
        <f t="shared" si="714"/>
        <v>1</v>
      </c>
      <c r="AE3220" s="110">
        <f t="shared" si="715"/>
        <v>0</v>
      </c>
      <c r="AF3220" s="110">
        <f t="shared" si="716"/>
        <v>1</v>
      </c>
      <c r="AG3220" s="110">
        <f t="shared" si="717"/>
        <v>0</v>
      </c>
      <c r="AH3220" s="110">
        <f t="shared" si="718"/>
        <v>0</v>
      </c>
      <c r="AI3220" s="110">
        <f t="shared" si="719"/>
        <v>1</v>
      </c>
      <c r="AJ3220" s="100">
        <f>ROW()</f>
        <v>3220</v>
      </c>
      <c r="AK3220" s="100" t="e">
        <f>INDEX('BadRows RECART'!$C$2:$C$1207,MATCH(monthly_gwh_mw!AJ3220,'BadRows RECART'!$D$2:$D$1207,0))</f>
        <v>#N/A</v>
      </c>
    </row>
    <row r="3221" spans="1:37" ht="20">
      <c r="A3221" s="106" t="s">
        <v>3907</v>
      </c>
      <c r="B3221" s="106" t="s">
        <v>437</v>
      </c>
      <c r="C3221" s="106" t="s">
        <v>6313</v>
      </c>
      <c r="D3221" s="168">
        <v>2021</v>
      </c>
      <c r="E3221" s="168">
        <v>9</v>
      </c>
      <c r="F3221" s="169">
        <v>0</v>
      </c>
      <c r="G3221" s="212" t="s">
        <v>6314</v>
      </c>
      <c r="H3221" s="212" t="s">
        <v>6314</v>
      </c>
      <c r="I3221" s="106" t="s">
        <v>556</v>
      </c>
      <c r="K3221" s="83" t="s">
        <v>6314</v>
      </c>
      <c r="L3221" s="83" t="s">
        <v>6314</v>
      </c>
      <c r="M3221" s="45" t="str">
        <f>IF(
ISNA(INDEX(resources!E:E,MATCH(B3221,resources!B:B,0))),"fillme",
INDEX(resources!E:E,MATCH(B3221,resources!B:B,0)))</f>
        <v>transfer_purchase</v>
      </c>
      <c r="N3221" s="45">
        <v>1</v>
      </c>
      <c r="O3221" s="83" t="str">
        <f>IFERROR(INDEX(resources!K:K,MATCH(B3221,resources!B:B,0)),"fillme")</f>
        <v>unknown</v>
      </c>
      <c r="P3221" s="89" t="str">
        <f t="shared" si="707"/>
        <v>unknown_2021_9</v>
      </c>
      <c r="Q3221" s="87">
        <f>INDEX(elcc!G:G,MATCH(P3221,elcc!D:D,0))</f>
        <v>0</v>
      </c>
      <c r="R3221" s="89">
        <f t="shared" si="708"/>
        <v>1</v>
      </c>
      <c r="S3221" s="89" t="s">
        <v>6314</v>
      </c>
      <c r="T3221" s="89" t="s">
        <v>6314</v>
      </c>
      <c r="U3221" s="90" t="str">
        <f t="shared" si="709"/>
        <v>ok</v>
      </c>
      <c r="V3221" s="63" t="str">
        <f>INDEX(resources!F:F,MATCH(B3221,resources!B:B,0))</f>
        <v>special</v>
      </c>
      <c r="W3221" s="110">
        <f t="shared" si="710"/>
        <v>0</v>
      </c>
      <c r="X3221" s="110">
        <f t="shared" si="711"/>
        <v>0</v>
      </c>
      <c r="Y3221" s="110" t="str">
        <f t="shared" si="712"/>
        <v>transfer_purchase_raonly_na_CONFIDENTIAL</v>
      </c>
      <c r="Z3221" s="110">
        <f>IF(COUNTIFS($Y$2:Y3221,Y3221)=1,1,0)</f>
        <v>0</v>
      </c>
      <c r="AA3221" s="110">
        <f>SUM($Z$2:Z3221)*Z3221</f>
        <v>0</v>
      </c>
      <c r="AB3221" s="110">
        <f>COUNTIFS(resources!B:B,B3221)</f>
        <v>1</v>
      </c>
      <c r="AC3221" s="110">
        <f t="shared" si="713"/>
        <v>1</v>
      </c>
      <c r="AD3221" s="110">
        <f t="shared" si="714"/>
        <v>1</v>
      </c>
      <c r="AE3221" s="110">
        <f t="shared" si="715"/>
        <v>0</v>
      </c>
      <c r="AF3221" s="110">
        <f t="shared" si="716"/>
        <v>1</v>
      </c>
      <c r="AG3221" s="110">
        <f t="shared" si="717"/>
        <v>0</v>
      </c>
      <c r="AH3221" s="110">
        <f t="shared" si="718"/>
        <v>0</v>
      </c>
      <c r="AI3221" s="110">
        <f t="shared" si="719"/>
        <v>1</v>
      </c>
      <c r="AJ3221" s="100">
        <f>ROW()</f>
        <v>3221</v>
      </c>
      <c r="AK3221" s="100" t="e">
        <f>INDEX('BadRows RECART'!$C$2:$C$1207,MATCH(monthly_gwh_mw!AJ3221,'BadRows RECART'!$D$2:$D$1207,0))</f>
        <v>#N/A</v>
      </c>
    </row>
    <row r="3222" spans="1:37" ht="20">
      <c r="A3222" s="106" t="s">
        <v>3907</v>
      </c>
      <c r="B3222" s="106" t="s">
        <v>437</v>
      </c>
      <c r="C3222" s="106" t="s">
        <v>6313</v>
      </c>
      <c r="D3222" s="168">
        <v>2021</v>
      </c>
      <c r="E3222" s="168">
        <v>10</v>
      </c>
      <c r="F3222" s="169">
        <v>0</v>
      </c>
      <c r="G3222" s="212" t="s">
        <v>6314</v>
      </c>
      <c r="H3222" s="212" t="s">
        <v>6314</v>
      </c>
      <c r="I3222" s="106" t="s">
        <v>556</v>
      </c>
      <c r="K3222" s="83" t="s">
        <v>6314</v>
      </c>
      <c r="L3222" s="83" t="s">
        <v>6314</v>
      </c>
      <c r="M3222" s="45" t="str">
        <f>IF(
ISNA(INDEX(resources!E:E,MATCH(B3222,resources!B:B,0))),"fillme",
INDEX(resources!E:E,MATCH(B3222,resources!B:B,0)))</f>
        <v>transfer_purchase</v>
      </c>
      <c r="N3222" s="45">
        <v>1</v>
      </c>
      <c r="O3222" s="83" t="str">
        <f>IFERROR(INDEX(resources!K:K,MATCH(B3222,resources!B:B,0)),"fillme")</f>
        <v>unknown</v>
      </c>
      <c r="P3222" s="89" t="str">
        <f t="shared" si="707"/>
        <v>unknown_2021_10</v>
      </c>
      <c r="Q3222" s="87">
        <f>INDEX(elcc!G:G,MATCH(P3222,elcc!D:D,0))</f>
        <v>0</v>
      </c>
      <c r="R3222" s="89">
        <f t="shared" si="708"/>
        <v>1</v>
      </c>
      <c r="S3222" s="89" t="s">
        <v>6314</v>
      </c>
      <c r="T3222" s="89" t="s">
        <v>6314</v>
      </c>
      <c r="U3222" s="90" t="str">
        <f t="shared" si="709"/>
        <v>ok</v>
      </c>
      <c r="V3222" s="63" t="str">
        <f>INDEX(resources!F:F,MATCH(B3222,resources!B:B,0))</f>
        <v>special</v>
      </c>
      <c r="W3222" s="110">
        <f t="shared" si="710"/>
        <v>0</v>
      </c>
      <c r="X3222" s="110">
        <f t="shared" si="711"/>
        <v>0</v>
      </c>
      <c r="Y3222" s="110" t="str">
        <f t="shared" si="712"/>
        <v>transfer_purchase_raonly_na_CONFIDENTIAL</v>
      </c>
      <c r="Z3222" s="110">
        <f>IF(COUNTIFS($Y$2:Y3222,Y3222)=1,1,0)</f>
        <v>0</v>
      </c>
      <c r="AA3222" s="110">
        <f>SUM($Z$2:Z3222)*Z3222</f>
        <v>0</v>
      </c>
      <c r="AB3222" s="110">
        <f>COUNTIFS(resources!B:B,B3222)</f>
        <v>1</v>
      </c>
      <c r="AC3222" s="110">
        <f t="shared" si="713"/>
        <v>1</v>
      </c>
      <c r="AD3222" s="110">
        <f t="shared" si="714"/>
        <v>1</v>
      </c>
      <c r="AE3222" s="110">
        <f t="shared" si="715"/>
        <v>0</v>
      </c>
      <c r="AF3222" s="110">
        <f t="shared" si="716"/>
        <v>1</v>
      </c>
      <c r="AG3222" s="110">
        <f t="shared" si="717"/>
        <v>0</v>
      </c>
      <c r="AH3222" s="110">
        <f t="shared" si="718"/>
        <v>0</v>
      </c>
      <c r="AI3222" s="110">
        <f t="shared" si="719"/>
        <v>1</v>
      </c>
      <c r="AJ3222" s="100">
        <f>ROW()</f>
        <v>3222</v>
      </c>
      <c r="AK3222" s="100" t="e">
        <f>INDEX('BadRows RECART'!$C$2:$C$1207,MATCH(monthly_gwh_mw!AJ3222,'BadRows RECART'!$D$2:$D$1207,0))</f>
        <v>#N/A</v>
      </c>
    </row>
    <row r="3223" spans="1:37" ht="20">
      <c r="A3223" s="106" t="s">
        <v>3907</v>
      </c>
      <c r="B3223" s="106" t="s">
        <v>437</v>
      </c>
      <c r="C3223" s="106" t="s">
        <v>6313</v>
      </c>
      <c r="D3223" s="168">
        <v>2021</v>
      </c>
      <c r="E3223" s="168">
        <v>11</v>
      </c>
      <c r="F3223" s="169">
        <v>0</v>
      </c>
      <c r="G3223" s="212" t="s">
        <v>6314</v>
      </c>
      <c r="H3223" s="212" t="s">
        <v>6314</v>
      </c>
      <c r="I3223" s="106" t="s">
        <v>556</v>
      </c>
      <c r="K3223" s="83" t="s">
        <v>6314</v>
      </c>
      <c r="L3223" s="83" t="s">
        <v>6314</v>
      </c>
      <c r="M3223" s="45" t="str">
        <f>IF(
ISNA(INDEX(resources!E:E,MATCH(B3223,resources!B:B,0))),"fillme",
INDEX(resources!E:E,MATCH(B3223,resources!B:B,0)))</f>
        <v>transfer_purchase</v>
      </c>
      <c r="N3223" s="45">
        <v>1</v>
      </c>
      <c r="O3223" s="83" t="str">
        <f>IFERROR(INDEX(resources!K:K,MATCH(B3223,resources!B:B,0)),"fillme")</f>
        <v>unknown</v>
      </c>
      <c r="P3223" s="89" t="str">
        <f t="shared" si="707"/>
        <v>unknown_2021_11</v>
      </c>
      <c r="Q3223" s="87">
        <f>INDEX(elcc!G:G,MATCH(P3223,elcc!D:D,0))</f>
        <v>0</v>
      </c>
      <c r="R3223" s="89">
        <f t="shared" si="708"/>
        <v>1</v>
      </c>
      <c r="S3223" s="89" t="s">
        <v>6314</v>
      </c>
      <c r="T3223" s="89" t="s">
        <v>6314</v>
      </c>
      <c r="U3223" s="90" t="str">
        <f t="shared" si="709"/>
        <v>ok</v>
      </c>
      <c r="V3223" s="63" t="str">
        <f>INDEX(resources!F:F,MATCH(B3223,resources!B:B,0))</f>
        <v>special</v>
      </c>
      <c r="W3223" s="110">
        <f t="shared" si="710"/>
        <v>0</v>
      </c>
      <c r="X3223" s="110">
        <f t="shared" si="711"/>
        <v>0</v>
      </c>
      <c r="Y3223" s="110" t="str">
        <f t="shared" si="712"/>
        <v>transfer_purchase_raonly_na_CONFIDENTIAL</v>
      </c>
      <c r="Z3223" s="110">
        <f>IF(COUNTIFS($Y$2:Y3223,Y3223)=1,1,0)</f>
        <v>0</v>
      </c>
      <c r="AA3223" s="110">
        <f>SUM($Z$2:Z3223)*Z3223</f>
        <v>0</v>
      </c>
      <c r="AB3223" s="110">
        <f>COUNTIFS(resources!B:B,B3223)</f>
        <v>1</v>
      </c>
      <c r="AC3223" s="110">
        <f t="shared" si="713"/>
        <v>1</v>
      </c>
      <c r="AD3223" s="110">
        <f t="shared" si="714"/>
        <v>1</v>
      </c>
      <c r="AE3223" s="110">
        <f t="shared" si="715"/>
        <v>0</v>
      </c>
      <c r="AF3223" s="110">
        <f t="shared" si="716"/>
        <v>1</v>
      </c>
      <c r="AG3223" s="110">
        <f t="shared" si="717"/>
        <v>0</v>
      </c>
      <c r="AH3223" s="110">
        <f t="shared" si="718"/>
        <v>0</v>
      </c>
      <c r="AI3223" s="110">
        <f t="shared" si="719"/>
        <v>1</v>
      </c>
      <c r="AJ3223" s="100">
        <f>ROW()</f>
        <v>3223</v>
      </c>
      <c r="AK3223" s="100" t="e">
        <f>INDEX('BadRows RECART'!$C$2:$C$1207,MATCH(monthly_gwh_mw!AJ3223,'BadRows RECART'!$D$2:$D$1207,0))</f>
        <v>#N/A</v>
      </c>
    </row>
    <row r="3224" spans="1:37" ht="20">
      <c r="A3224" s="106" t="s">
        <v>3907</v>
      </c>
      <c r="B3224" s="106" t="s">
        <v>437</v>
      </c>
      <c r="C3224" s="106" t="s">
        <v>6313</v>
      </c>
      <c r="D3224" s="168">
        <v>2021</v>
      </c>
      <c r="E3224" s="168">
        <v>12</v>
      </c>
      <c r="F3224" s="169">
        <v>0</v>
      </c>
      <c r="G3224" s="212" t="s">
        <v>6314</v>
      </c>
      <c r="H3224" s="212" t="s">
        <v>6314</v>
      </c>
      <c r="I3224" s="106" t="s">
        <v>556</v>
      </c>
      <c r="K3224" s="83" t="s">
        <v>6314</v>
      </c>
      <c r="L3224" s="83" t="s">
        <v>6314</v>
      </c>
      <c r="M3224" s="45" t="str">
        <f>IF(
ISNA(INDEX(resources!E:E,MATCH(B3224,resources!B:B,0))),"fillme",
INDEX(resources!E:E,MATCH(B3224,resources!B:B,0)))</f>
        <v>transfer_purchase</v>
      </c>
      <c r="N3224" s="45">
        <v>1</v>
      </c>
      <c r="O3224" s="83" t="str">
        <f>IFERROR(INDEX(resources!K:K,MATCH(B3224,resources!B:B,0)),"fillme")</f>
        <v>unknown</v>
      </c>
      <c r="P3224" s="89" t="str">
        <f t="shared" si="707"/>
        <v>unknown_2021_12</v>
      </c>
      <c r="Q3224" s="87">
        <f>INDEX(elcc!G:G,MATCH(P3224,elcc!D:D,0))</f>
        <v>0</v>
      </c>
      <c r="R3224" s="89">
        <f t="shared" si="708"/>
        <v>1</v>
      </c>
      <c r="S3224" s="89" t="s">
        <v>6314</v>
      </c>
      <c r="T3224" s="89" t="s">
        <v>6314</v>
      </c>
      <c r="U3224" s="90" t="str">
        <f t="shared" si="709"/>
        <v>ok</v>
      </c>
      <c r="V3224" s="63" t="str">
        <f>INDEX(resources!F:F,MATCH(B3224,resources!B:B,0))</f>
        <v>special</v>
      </c>
      <c r="W3224" s="110">
        <f t="shared" si="710"/>
        <v>0</v>
      </c>
      <c r="X3224" s="110">
        <f t="shared" si="711"/>
        <v>0</v>
      </c>
      <c r="Y3224" s="110" t="str">
        <f t="shared" si="712"/>
        <v>transfer_purchase_raonly_na_CONFIDENTIAL</v>
      </c>
      <c r="Z3224" s="110">
        <f>IF(COUNTIFS($Y$2:Y3224,Y3224)=1,1,0)</f>
        <v>0</v>
      </c>
      <c r="AA3224" s="110">
        <f>SUM($Z$2:Z3224)*Z3224</f>
        <v>0</v>
      </c>
      <c r="AB3224" s="110">
        <f>COUNTIFS(resources!B:B,B3224)</f>
        <v>1</v>
      </c>
      <c r="AC3224" s="110">
        <f t="shared" si="713"/>
        <v>1</v>
      </c>
      <c r="AD3224" s="110">
        <f t="shared" si="714"/>
        <v>1</v>
      </c>
      <c r="AE3224" s="110">
        <f t="shared" si="715"/>
        <v>0</v>
      </c>
      <c r="AF3224" s="110">
        <f t="shared" si="716"/>
        <v>1</v>
      </c>
      <c r="AG3224" s="110">
        <f t="shared" si="717"/>
        <v>0</v>
      </c>
      <c r="AH3224" s="110">
        <f t="shared" si="718"/>
        <v>0</v>
      </c>
      <c r="AI3224" s="110">
        <f t="shared" si="719"/>
        <v>1</v>
      </c>
      <c r="AJ3224" s="100">
        <f>ROW()</f>
        <v>3224</v>
      </c>
      <c r="AK3224" s="100" t="e">
        <f>INDEX('BadRows RECART'!$C$2:$C$1207,MATCH(monthly_gwh_mw!AJ3224,'BadRows RECART'!$D$2:$D$1207,0))</f>
        <v>#N/A</v>
      </c>
    </row>
    <row r="3225" spans="1:37" ht="20">
      <c r="A3225" s="106" t="s">
        <v>3907</v>
      </c>
      <c r="B3225" s="106" t="s">
        <v>437</v>
      </c>
      <c r="C3225" s="106" t="s">
        <v>6313</v>
      </c>
      <c r="D3225" s="168">
        <v>2021</v>
      </c>
      <c r="E3225" s="168">
        <v>1</v>
      </c>
      <c r="F3225" s="169">
        <v>0</v>
      </c>
      <c r="G3225" s="212" t="s">
        <v>6314</v>
      </c>
      <c r="H3225" s="212" t="s">
        <v>6314</v>
      </c>
      <c r="I3225" s="106" t="s">
        <v>556</v>
      </c>
      <c r="K3225" s="83" t="s">
        <v>6314</v>
      </c>
      <c r="L3225" s="83" t="s">
        <v>6314</v>
      </c>
      <c r="M3225" s="45" t="str">
        <f>IF(
ISNA(INDEX(resources!E:E,MATCH(B3225,resources!B:B,0))),"fillme",
INDEX(resources!E:E,MATCH(B3225,resources!B:B,0)))</f>
        <v>transfer_purchase</v>
      </c>
      <c r="N3225" s="45">
        <v>1</v>
      </c>
      <c r="O3225" s="83" t="str">
        <f>IFERROR(INDEX(resources!K:K,MATCH(B3225,resources!B:B,0)),"fillme")</f>
        <v>unknown</v>
      </c>
      <c r="P3225" s="89" t="str">
        <f t="shared" si="707"/>
        <v>unknown_2021_1</v>
      </c>
      <c r="Q3225" s="87">
        <f>INDEX(elcc!G:G,MATCH(P3225,elcc!D:D,0))</f>
        <v>0</v>
      </c>
      <c r="R3225" s="89">
        <f t="shared" si="708"/>
        <v>1</v>
      </c>
      <c r="S3225" s="89" t="s">
        <v>6314</v>
      </c>
      <c r="T3225" s="89" t="s">
        <v>6314</v>
      </c>
      <c r="U3225" s="90" t="str">
        <f t="shared" si="709"/>
        <v>ok</v>
      </c>
      <c r="V3225" s="63" t="str">
        <f>INDEX(resources!F:F,MATCH(B3225,resources!B:B,0))</f>
        <v>special</v>
      </c>
      <c r="W3225" s="110">
        <f t="shared" si="710"/>
        <v>0</v>
      </c>
      <c r="X3225" s="110">
        <f t="shared" si="711"/>
        <v>0</v>
      </c>
      <c r="Y3225" s="110" t="str">
        <f t="shared" si="712"/>
        <v>transfer_purchase_raonly_na_CONFIDENTIAL</v>
      </c>
      <c r="Z3225" s="110">
        <f>IF(COUNTIFS($Y$2:Y3225,Y3225)=1,1,0)</f>
        <v>0</v>
      </c>
      <c r="AA3225" s="110">
        <f>SUM($Z$2:Z3225)*Z3225</f>
        <v>0</v>
      </c>
      <c r="AB3225" s="110">
        <f>COUNTIFS(resources!B:B,B3225)</f>
        <v>1</v>
      </c>
      <c r="AC3225" s="110">
        <f t="shared" si="713"/>
        <v>1</v>
      </c>
      <c r="AD3225" s="110">
        <f t="shared" si="714"/>
        <v>1</v>
      </c>
      <c r="AE3225" s="110">
        <f t="shared" si="715"/>
        <v>0</v>
      </c>
      <c r="AF3225" s="110">
        <f t="shared" si="716"/>
        <v>1</v>
      </c>
      <c r="AG3225" s="110">
        <f t="shared" si="717"/>
        <v>0</v>
      </c>
      <c r="AH3225" s="110">
        <f t="shared" si="718"/>
        <v>0</v>
      </c>
      <c r="AI3225" s="110">
        <f t="shared" si="719"/>
        <v>1</v>
      </c>
      <c r="AJ3225" s="100">
        <f>ROW()</f>
        <v>3225</v>
      </c>
      <c r="AK3225" s="100" t="e">
        <f>INDEX('BadRows RECART'!$C$2:$C$1207,MATCH(monthly_gwh_mw!AJ3225,'BadRows RECART'!$D$2:$D$1207,0))</f>
        <v>#N/A</v>
      </c>
    </row>
    <row r="3226" spans="1:37" ht="20">
      <c r="A3226" s="106" t="s">
        <v>3907</v>
      </c>
      <c r="B3226" s="106" t="s">
        <v>437</v>
      </c>
      <c r="C3226" s="106" t="s">
        <v>6313</v>
      </c>
      <c r="D3226" s="168">
        <v>2021</v>
      </c>
      <c r="E3226" s="168">
        <v>2</v>
      </c>
      <c r="F3226" s="169">
        <v>0</v>
      </c>
      <c r="G3226" s="212" t="s">
        <v>6314</v>
      </c>
      <c r="H3226" s="212" t="s">
        <v>6314</v>
      </c>
      <c r="I3226" s="106" t="s">
        <v>556</v>
      </c>
      <c r="K3226" s="83" t="s">
        <v>6314</v>
      </c>
      <c r="L3226" s="83" t="s">
        <v>6314</v>
      </c>
      <c r="M3226" s="45" t="str">
        <f>IF(
ISNA(INDEX(resources!E:E,MATCH(B3226,resources!B:B,0))),"fillme",
INDEX(resources!E:E,MATCH(B3226,resources!B:B,0)))</f>
        <v>transfer_purchase</v>
      </c>
      <c r="N3226" s="45">
        <v>1</v>
      </c>
      <c r="O3226" s="83" t="str">
        <f>IFERROR(INDEX(resources!K:K,MATCH(B3226,resources!B:B,0)),"fillme")</f>
        <v>unknown</v>
      </c>
      <c r="P3226" s="89" t="str">
        <f t="shared" si="707"/>
        <v>unknown_2021_2</v>
      </c>
      <c r="Q3226" s="87">
        <f>INDEX(elcc!G:G,MATCH(P3226,elcc!D:D,0))</f>
        <v>0</v>
      </c>
      <c r="R3226" s="89">
        <f t="shared" si="708"/>
        <v>1</v>
      </c>
      <c r="S3226" s="89" t="s">
        <v>6314</v>
      </c>
      <c r="T3226" s="89" t="s">
        <v>6314</v>
      </c>
      <c r="U3226" s="90" t="str">
        <f t="shared" si="709"/>
        <v>ok</v>
      </c>
      <c r="V3226" s="63" t="str">
        <f>INDEX(resources!F:F,MATCH(B3226,resources!B:B,0))</f>
        <v>special</v>
      </c>
      <c r="W3226" s="110">
        <f t="shared" si="710"/>
        <v>0</v>
      </c>
      <c r="X3226" s="110">
        <f t="shared" si="711"/>
        <v>0</v>
      </c>
      <c r="Y3226" s="110" t="str">
        <f t="shared" si="712"/>
        <v>transfer_purchase_raonly_na_CONFIDENTIAL</v>
      </c>
      <c r="Z3226" s="110">
        <f>IF(COUNTIFS($Y$2:Y3226,Y3226)=1,1,0)</f>
        <v>0</v>
      </c>
      <c r="AA3226" s="110">
        <f>SUM($Z$2:Z3226)*Z3226</f>
        <v>0</v>
      </c>
      <c r="AB3226" s="110">
        <f>COUNTIFS(resources!B:B,B3226)</f>
        <v>1</v>
      </c>
      <c r="AC3226" s="110">
        <f t="shared" si="713"/>
        <v>1</v>
      </c>
      <c r="AD3226" s="110">
        <f t="shared" si="714"/>
        <v>1</v>
      </c>
      <c r="AE3226" s="110">
        <f t="shared" si="715"/>
        <v>0</v>
      </c>
      <c r="AF3226" s="110">
        <f t="shared" si="716"/>
        <v>1</v>
      </c>
      <c r="AG3226" s="110">
        <f t="shared" si="717"/>
        <v>0</v>
      </c>
      <c r="AH3226" s="110">
        <f t="shared" si="718"/>
        <v>0</v>
      </c>
      <c r="AI3226" s="110">
        <f t="shared" si="719"/>
        <v>1</v>
      </c>
      <c r="AJ3226" s="100">
        <f>ROW()</f>
        <v>3226</v>
      </c>
      <c r="AK3226" s="100" t="e">
        <f>INDEX('BadRows RECART'!$C$2:$C$1207,MATCH(monthly_gwh_mw!AJ3226,'BadRows RECART'!$D$2:$D$1207,0))</f>
        <v>#N/A</v>
      </c>
    </row>
    <row r="3227" spans="1:37" ht="20">
      <c r="A3227" s="106" t="s">
        <v>3907</v>
      </c>
      <c r="B3227" s="106" t="s">
        <v>437</v>
      </c>
      <c r="C3227" s="106" t="s">
        <v>6313</v>
      </c>
      <c r="D3227" s="168">
        <v>2021</v>
      </c>
      <c r="E3227" s="168">
        <v>3</v>
      </c>
      <c r="F3227" s="169">
        <v>0</v>
      </c>
      <c r="G3227" s="212" t="s">
        <v>6314</v>
      </c>
      <c r="H3227" s="212" t="s">
        <v>6314</v>
      </c>
      <c r="I3227" s="106" t="s">
        <v>556</v>
      </c>
      <c r="K3227" s="83" t="s">
        <v>6314</v>
      </c>
      <c r="L3227" s="83" t="s">
        <v>6314</v>
      </c>
      <c r="M3227" s="45" t="str">
        <f>IF(
ISNA(INDEX(resources!E:E,MATCH(B3227,resources!B:B,0))),"fillme",
INDEX(resources!E:E,MATCH(B3227,resources!B:B,0)))</f>
        <v>transfer_purchase</v>
      </c>
      <c r="N3227" s="45">
        <v>1</v>
      </c>
      <c r="O3227" s="83" t="str">
        <f>IFERROR(INDEX(resources!K:K,MATCH(B3227,resources!B:B,0)),"fillme")</f>
        <v>unknown</v>
      </c>
      <c r="P3227" s="89" t="str">
        <f t="shared" si="707"/>
        <v>unknown_2021_3</v>
      </c>
      <c r="Q3227" s="87">
        <f>INDEX(elcc!G:G,MATCH(P3227,elcc!D:D,0))</f>
        <v>0</v>
      </c>
      <c r="R3227" s="89">
        <f t="shared" si="708"/>
        <v>1</v>
      </c>
      <c r="S3227" s="89" t="s">
        <v>6314</v>
      </c>
      <c r="T3227" s="89" t="s">
        <v>6314</v>
      </c>
      <c r="U3227" s="90" t="str">
        <f t="shared" si="709"/>
        <v>ok</v>
      </c>
      <c r="V3227" s="63" t="str">
        <f>INDEX(resources!F:F,MATCH(B3227,resources!B:B,0))</f>
        <v>special</v>
      </c>
      <c r="W3227" s="110">
        <f t="shared" si="710"/>
        <v>0</v>
      </c>
      <c r="X3227" s="110">
        <f t="shared" si="711"/>
        <v>0</v>
      </c>
      <c r="Y3227" s="110" t="str">
        <f t="shared" si="712"/>
        <v>transfer_purchase_raonly_na_CONFIDENTIAL</v>
      </c>
      <c r="Z3227" s="110">
        <f>IF(COUNTIFS($Y$2:Y3227,Y3227)=1,1,0)</f>
        <v>0</v>
      </c>
      <c r="AA3227" s="110">
        <f>SUM($Z$2:Z3227)*Z3227</f>
        <v>0</v>
      </c>
      <c r="AB3227" s="110">
        <f>COUNTIFS(resources!B:B,B3227)</f>
        <v>1</v>
      </c>
      <c r="AC3227" s="110">
        <f t="shared" si="713"/>
        <v>1</v>
      </c>
      <c r="AD3227" s="110">
        <f t="shared" si="714"/>
        <v>1</v>
      </c>
      <c r="AE3227" s="110">
        <f t="shared" si="715"/>
        <v>0</v>
      </c>
      <c r="AF3227" s="110">
        <f t="shared" si="716"/>
        <v>1</v>
      </c>
      <c r="AG3227" s="110">
        <f t="shared" si="717"/>
        <v>0</v>
      </c>
      <c r="AH3227" s="110">
        <f t="shared" si="718"/>
        <v>0</v>
      </c>
      <c r="AI3227" s="110">
        <f t="shared" si="719"/>
        <v>1</v>
      </c>
      <c r="AJ3227" s="100">
        <f>ROW()</f>
        <v>3227</v>
      </c>
      <c r="AK3227" s="100" t="e">
        <f>INDEX('BadRows RECART'!$C$2:$C$1207,MATCH(monthly_gwh_mw!AJ3227,'BadRows RECART'!$D$2:$D$1207,0))</f>
        <v>#N/A</v>
      </c>
    </row>
    <row r="3228" spans="1:37" ht="20">
      <c r="A3228" s="106" t="s">
        <v>3907</v>
      </c>
      <c r="B3228" s="106" t="s">
        <v>437</v>
      </c>
      <c r="C3228" s="106" t="s">
        <v>6313</v>
      </c>
      <c r="D3228" s="168">
        <v>2021</v>
      </c>
      <c r="E3228" s="168">
        <v>4</v>
      </c>
      <c r="F3228" s="169">
        <v>0</v>
      </c>
      <c r="G3228" s="212" t="s">
        <v>6314</v>
      </c>
      <c r="H3228" s="212" t="s">
        <v>6314</v>
      </c>
      <c r="I3228" s="106" t="s">
        <v>556</v>
      </c>
      <c r="K3228" s="83" t="s">
        <v>6314</v>
      </c>
      <c r="L3228" s="83" t="s">
        <v>6314</v>
      </c>
      <c r="M3228" s="45" t="str">
        <f>IF(
ISNA(INDEX(resources!E:E,MATCH(B3228,resources!B:B,0))),"fillme",
INDEX(resources!E:E,MATCH(B3228,resources!B:B,0)))</f>
        <v>transfer_purchase</v>
      </c>
      <c r="N3228" s="45">
        <v>1</v>
      </c>
      <c r="O3228" s="83" t="str">
        <f>IFERROR(INDEX(resources!K:K,MATCH(B3228,resources!B:B,0)),"fillme")</f>
        <v>unknown</v>
      </c>
      <c r="P3228" s="89" t="str">
        <f t="shared" si="707"/>
        <v>unknown_2021_4</v>
      </c>
      <c r="Q3228" s="87">
        <f>INDEX(elcc!G:G,MATCH(P3228,elcc!D:D,0))</f>
        <v>0</v>
      </c>
      <c r="R3228" s="89">
        <f t="shared" si="708"/>
        <v>1</v>
      </c>
      <c r="S3228" s="89" t="s">
        <v>6314</v>
      </c>
      <c r="T3228" s="89" t="s">
        <v>6314</v>
      </c>
      <c r="U3228" s="90" t="str">
        <f t="shared" si="709"/>
        <v>ok</v>
      </c>
      <c r="V3228" s="63" t="str">
        <f>INDEX(resources!F:F,MATCH(B3228,resources!B:B,0))</f>
        <v>special</v>
      </c>
      <c r="W3228" s="110">
        <f t="shared" si="710"/>
        <v>0</v>
      </c>
      <c r="X3228" s="110">
        <f t="shared" si="711"/>
        <v>0</v>
      </c>
      <c r="Y3228" s="110" t="str">
        <f t="shared" si="712"/>
        <v>transfer_purchase_raonly_na_CONFIDENTIAL</v>
      </c>
      <c r="Z3228" s="110">
        <f>IF(COUNTIFS($Y$2:Y3228,Y3228)=1,1,0)</f>
        <v>0</v>
      </c>
      <c r="AA3228" s="110">
        <f>SUM($Z$2:Z3228)*Z3228</f>
        <v>0</v>
      </c>
      <c r="AB3228" s="110">
        <f>COUNTIFS(resources!B:B,B3228)</f>
        <v>1</v>
      </c>
      <c r="AC3228" s="110">
        <f t="shared" si="713"/>
        <v>1</v>
      </c>
      <c r="AD3228" s="110">
        <f t="shared" si="714"/>
        <v>1</v>
      </c>
      <c r="AE3228" s="110">
        <f t="shared" si="715"/>
        <v>0</v>
      </c>
      <c r="AF3228" s="110">
        <f t="shared" si="716"/>
        <v>1</v>
      </c>
      <c r="AG3228" s="110">
        <f t="shared" si="717"/>
        <v>0</v>
      </c>
      <c r="AH3228" s="110">
        <f t="shared" si="718"/>
        <v>0</v>
      </c>
      <c r="AI3228" s="110">
        <f t="shared" si="719"/>
        <v>1</v>
      </c>
      <c r="AJ3228" s="100">
        <f>ROW()</f>
        <v>3228</v>
      </c>
      <c r="AK3228" s="100" t="e">
        <f>INDEX('BadRows RECART'!$C$2:$C$1207,MATCH(monthly_gwh_mw!AJ3228,'BadRows RECART'!$D$2:$D$1207,0))</f>
        <v>#N/A</v>
      </c>
    </row>
    <row r="3229" spans="1:37" ht="20">
      <c r="A3229" s="106" t="s">
        <v>3907</v>
      </c>
      <c r="B3229" s="106" t="s">
        <v>437</v>
      </c>
      <c r="C3229" s="106" t="s">
        <v>6313</v>
      </c>
      <c r="D3229" s="168">
        <v>2021</v>
      </c>
      <c r="E3229" s="168">
        <v>5</v>
      </c>
      <c r="F3229" s="169">
        <v>0</v>
      </c>
      <c r="G3229" s="212" t="s">
        <v>6314</v>
      </c>
      <c r="H3229" s="212" t="s">
        <v>6314</v>
      </c>
      <c r="I3229" s="106" t="s">
        <v>556</v>
      </c>
      <c r="K3229" s="83" t="s">
        <v>6314</v>
      </c>
      <c r="L3229" s="83" t="s">
        <v>6314</v>
      </c>
      <c r="M3229" s="45" t="str">
        <f>IF(
ISNA(INDEX(resources!E:E,MATCH(B3229,resources!B:B,0))),"fillme",
INDEX(resources!E:E,MATCH(B3229,resources!B:B,0)))</f>
        <v>transfer_purchase</v>
      </c>
      <c r="N3229" s="45">
        <v>1</v>
      </c>
      <c r="O3229" s="83" t="str">
        <f>IFERROR(INDEX(resources!K:K,MATCH(B3229,resources!B:B,0)),"fillme")</f>
        <v>unknown</v>
      </c>
      <c r="P3229" s="89" t="str">
        <f t="shared" si="707"/>
        <v>unknown_2021_5</v>
      </c>
      <c r="Q3229" s="87">
        <f>INDEX(elcc!G:G,MATCH(P3229,elcc!D:D,0))</f>
        <v>0</v>
      </c>
      <c r="R3229" s="89">
        <f t="shared" si="708"/>
        <v>1</v>
      </c>
      <c r="S3229" s="89" t="s">
        <v>6314</v>
      </c>
      <c r="T3229" s="89" t="s">
        <v>6314</v>
      </c>
      <c r="U3229" s="90" t="str">
        <f t="shared" si="709"/>
        <v>ok</v>
      </c>
      <c r="V3229" s="63" t="str">
        <f>INDEX(resources!F:F,MATCH(B3229,resources!B:B,0))</f>
        <v>special</v>
      </c>
      <c r="W3229" s="110">
        <f t="shared" si="710"/>
        <v>0</v>
      </c>
      <c r="X3229" s="110">
        <f t="shared" si="711"/>
        <v>0</v>
      </c>
      <c r="Y3229" s="110" t="str">
        <f t="shared" si="712"/>
        <v>transfer_purchase_raonly_na_CONFIDENTIAL</v>
      </c>
      <c r="Z3229" s="110">
        <f>IF(COUNTIFS($Y$2:Y3229,Y3229)=1,1,0)</f>
        <v>0</v>
      </c>
      <c r="AA3229" s="110">
        <f>SUM($Z$2:Z3229)*Z3229</f>
        <v>0</v>
      </c>
      <c r="AB3229" s="110">
        <f>COUNTIFS(resources!B:B,B3229)</f>
        <v>1</v>
      </c>
      <c r="AC3229" s="110">
        <f t="shared" si="713"/>
        <v>1</v>
      </c>
      <c r="AD3229" s="110">
        <f t="shared" si="714"/>
        <v>1</v>
      </c>
      <c r="AE3229" s="110">
        <f t="shared" si="715"/>
        <v>0</v>
      </c>
      <c r="AF3229" s="110">
        <f t="shared" si="716"/>
        <v>1</v>
      </c>
      <c r="AG3229" s="110">
        <f t="shared" si="717"/>
        <v>0</v>
      </c>
      <c r="AH3229" s="110">
        <f t="shared" si="718"/>
        <v>0</v>
      </c>
      <c r="AI3229" s="110">
        <f t="shared" si="719"/>
        <v>1</v>
      </c>
      <c r="AJ3229" s="100">
        <f>ROW()</f>
        <v>3229</v>
      </c>
      <c r="AK3229" s="100" t="e">
        <f>INDEX('BadRows RECART'!$C$2:$C$1207,MATCH(monthly_gwh_mw!AJ3229,'BadRows RECART'!$D$2:$D$1207,0))</f>
        <v>#N/A</v>
      </c>
    </row>
    <row r="3230" spans="1:37" ht="20">
      <c r="A3230" s="106" t="s">
        <v>3907</v>
      </c>
      <c r="B3230" s="106" t="s">
        <v>437</v>
      </c>
      <c r="C3230" s="106" t="s">
        <v>6313</v>
      </c>
      <c r="D3230" s="168">
        <v>2021</v>
      </c>
      <c r="E3230" s="168">
        <v>6</v>
      </c>
      <c r="F3230" s="169">
        <v>0</v>
      </c>
      <c r="G3230" s="212" t="s">
        <v>6314</v>
      </c>
      <c r="H3230" s="212" t="s">
        <v>6314</v>
      </c>
      <c r="I3230" s="106" t="s">
        <v>556</v>
      </c>
      <c r="K3230" s="83" t="s">
        <v>6314</v>
      </c>
      <c r="L3230" s="83" t="s">
        <v>6314</v>
      </c>
      <c r="M3230" s="45" t="str">
        <f>IF(
ISNA(INDEX(resources!E:E,MATCH(B3230,resources!B:B,0))),"fillme",
INDEX(resources!E:E,MATCH(B3230,resources!B:B,0)))</f>
        <v>transfer_purchase</v>
      </c>
      <c r="N3230" s="45">
        <v>1</v>
      </c>
      <c r="O3230" s="83" t="str">
        <f>IFERROR(INDEX(resources!K:K,MATCH(B3230,resources!B:B,0)),"fillme")</f>
        <v>unknown</v>
      </c>
      <c r="P3230" s="89" t="str">
        <f t="shared" si="707"/>
        <v>unknown_2021_6</v>
      </c>
      <c r="Q3230" s="87">
        <f>INDEX(elcc!G:G,MATCH(P3230,elcc!D:D,0))</f>
        <v>0</v>
      </c>
      <c r="R3230" s="89">
        <f t="shared" si="708"/>
        <v>1</v>
      </c>
      <c r="S3230" s="89" t="s">
        <v>6314</v>
      </c>
      <c r="T3230" s="89" t="s">
        <v>6314</v>
      </c>
      <c r="U3230" s="90" t="str">
        <f t="shared" si="709"/>
        <v>ok</v>
      </c>
      <c r="V3230" s="63" t="str">
        <f>INDEX(resources!F:F,MATCH(B3230,resources!B:B,0))</f>
        <v>special</v>
      </c>
      <c r="W3230" s="110">
        <f t="shared" si="710"/>
        <v>0</v>
      </c>
      <c r="X3230" s="110">
        <f t="shared" si="711"/>
        <v>0</v>
      </c>
      <c r="Y3230" s="110" t="str">
        <f t="shared" si="712"/>
        <v>transfer_purchase_raonly_na_CONFIDENTIAL</v>
      </c>
      <c r="Z3230" s="110">
        <f>IF(COUNTIFS($Y$2:Y3230,Y3230)=1,1,0)</f>
        <v>0</v>
      </c>
      <c r="AA3230" s="110">
        <f>SUM($Z$2:Z3230)*Z3230</f>
        <v>0</v>
      </c>
      <c r="AB3230" s="110">
        <f>COUNTIFS(resources!B:B,B3230)</f>
        <v>1</v>
      </c>
      <c r="AC3230" s="110">
        <f t="shared" si="713"/>
        <v>1</v>
      </c>
      <c r="AD3230" s="110">
        <f t="shared" si="714"/>
        <v>1</v>
      </c>
      <c r="AE3230" s="110">
        <f t="shared" si="715"/>
        <v>0</v>
      </c>
      <c r="AF3230" s="110">
        <f t="shared" si="716"/>
        <v>1</v>
      </c>
      <c r="AG3230" s="110">
        <f t="shared" si="717"/>
        <v>0</v>
      </c>
      <c r="AH3230" s="110">
        <f t="shared" si="718"/>
        <v>0</v>
      </c>
      <c r="AI3230" s="110">
        <f t="shared" si="719"/>
        <v>1</v>
      </c>
      <c r="AJ3230" s="100">
        <f>ROW()</f>
        <v>3230</v>
      </c>
      <c r="AK3230" s="100" t="e">
        <f>INDEX('BadRows RECART'!$C$2:$C$1207,MATCH(monthly_gwh_mw!AJ3230,'BadRows RECART'!$D$2:$D$1207,0))</f>
        <v>#N/A</v>
      </c>
    </row>
    <row r="3231" spans="1:37" ht="20">
      <c r="A3231" s="106" t="s">
        <v>3907</v>
      </c>
      <c r="B3231" s="106" t="s">
        <v>437</v>
      </c>
      <c r="C3231" s="106" t="s">
        <v>6313</v>
      </c>
      <c r="D3231" s="168">
        <v>2021</v>
      </c>
      <c r="E3231" s="168">
        <v>7</v>
      </c>
      <c r="F3231" s="169">
        <v>0</v>
      </c>
      <c r="G3231" s="212" t="s">
        <v>6314</v>
      </c>
      <c r="H3231" s="212" t="s">
        <v>6314</v>
      </c>
      <c r="I3231" s="106" t="s">
        <v>556</v>
      </c>
      <c r="K3231" s="83" t="s">
        <v>6314</v>
      </c>
      <c r="L3231" s="83" t="s">
        <v>6314</v>
      </c>
      <c r="M3231" s="45" t="str">
        <f>IF(
ISNA(INDEX(resources!E:E,MATCH(B3231,resources!B:B,0))),"fillme",
INDEX(resources!E:E,MATCH(B3231,resources!B:B,0)))</f>
        <v>transfer_purchase</v>
      </c>
      <c r="N3231" s="45">
        <v>1</v>
      </c>
      <c r="O3231" s="83" t="str">
        <f>IFERROR(INDEX(resources!K:K,MATCH(B3231,resources!B:B,0)),"fillme")</f>
        <v>unknown</v>
      </c>
      <c r="P3231" s="89" t="str">
        <f t="shared" si="707"/>
        <v>unknown_2021_7</v>
      </c>
      <c r="Q3231" s="87">
        <f>INDEX(elcc!G:G,MATCH(P3231,elcc!D:D,0))</f>
        <v>0</v>
      </c>
      <c r="R3231" s="89">
        <f t="shared" si="708"/>
        <v>1</v>
      </c>
      <c r="S3231" s="89" t="s">
        <v>6314</v>
      </c>
      <c r="T3231" s="89" t="s">
        <v>6314</v>
      </c>
      <c r="U3231" s="90" t="str">
        <f t="shared" si="709"/>
        <v>ok</v>
      </c>
      <c r="V3231" s="63" t="str">
        <f>INDEX(resources!F:F,MATCH(B3231,resources!B:B,0))</f>
        <v>special</v>
      </c>
      <c r="W3231" s="110">
        <f t="shared" si="710"/>
        <v>0</v>
      </c>
      <c r="X3231" s="110">
        <f t="shared" si="711"/>
        <v>0</v>
      </c>
      <c r="Y3231" s="110" t="str">
        <f t="shared" si="712"/>
        <v>transfer_purchase_raonly_na_CONFIDENTIAL</v>
      </c>
      <c r="Z3231" s="110">
        <f>IF(COUNTIFS($Y$2:Y3231,Y3231)=1,1,0)</f>
        <v>0</v>
      </c>
      <c r="AA3231" s="110">
        <f>SUM($Z$2:Z3231)*Z3231</f>
        <v>0</v>
      </c>
      <c r="AB3231" s="110">
        <f>COUNTIFS(resources!B:B,B3231)</f>
        <v>1</v>
      </c>
      <c r="AC3231" s="110">
        <f t="shared" si="713"/>
        <v>1</v>
      </c>
      <c r="AD3231" s="110">
        <f t="shared" si="714"/>
        <v>1</v>
      </c>
      <c r="AE3231" s="110">
        <f t="shared" si="715"/>
        <v>0</v>
      </c>
      <c r="AF3231" s="110">
        <f t="shared" si="716"/>
        <v>1</v>
      </c>
      <c r="AG3231" s="110">
        <f t="shared" si="717"/>
        <v>0</v>
      </c>
      <c r="AH3231" s="110">
        <f t="shared" si="718"/>
        <v>0</v>
      </c>
      <c r="AI3231" s="110">
        <f t="shared" si="719"/>
        <v>1</v>
      </c>
      <c r="AJ3231" s="100">
        <f>ROW()</f>
        <v>3231</v>
      </c>
      <c r="AK3231" s="100" t="e">
        <f>INDEX('BadRows RECART'!$C$2:$C$1207,MATCH(monthly_gwh_mw!AJ3231,'BadRows RECART'!$D$2:$D$1207,0))</f>
        <v>#N/A</v>
      </c>
    </row>
    <row r="3232" spans="1:37" ht="20">
      <c r="A3232" s="106" t="s">
        <v>3907</v>
      </c>
      <c r="B3232" s="106" t="s">
        <v>437</v>
      </c>
      <c r="C3232" s="106" t="s">
        <v>6313</v>
      </c>
      <c r="D3232" s="168">
        <v>2021</v>
      </c>
      <c r="E3232" s="168">
        <v>8</v>
      </c>
      <c r="F3232" s="169">
        <v>0</v>
      </c>
      <c r="G3232" s="212" t="s">
        <v>6314</v>
      </c>
      <c r="H3232" s="212" t="s">
        <v>6314</v>
      </c>
      <c r="I3232" s="106" t="s">
        <v>556</v>
      </c>
      <c r="K3232" s="83" t="s">
        <v>6314</v>
      </c>
      <c r="L3232" s="83" t="s">
        <v>6314</v>
      </c>
      <c r="M3232" s="45" t="str">
        <f>IF(
ISNA(INDEX(resources!E:E,MATCH(B3232,resources!B:B,0))),"fillme",
INDEX(resources!E:E,MATCH(B3232,resources!B:B,0)))</f>
        <v>transfer_purchase</v>
      </c>
      <c r="N3232" s="45">
        <v>1</v>
      </c>
      <c r="O3232" s="83" t="str">
        <f>IFERROR(INDEX(resources!K:K,MATCH(B3232,resources!B:B,0)),"fillme")</f>
        <v>unknown</v>
      </c>
      <c r="P3232" s="89" t="str">
        <f t="shared" si="707"/>
        <v>unknown_2021_8</v>
      </c>
      <c r="Q3232" s="87">
        <f>INDEX(elcc!G:G,MATCH(P3232,elcc!D:D,0))</f>
        <v>0</v>
      </c>
      <c r="R3232" s="89">
        <f t="shared" si="708"/>
        <v>1</v>
      </c>
      <c r="S3232" s="89" t="s">
        <v>6314</v>
      </c>
      <c r="T3232" s="89" t="s">
        <v>6314</v>
      </c>
      <c r="U3232" s="90" t="str">
        <f t="shared" si="709"/>
        <v>ok</v>
      </c>
      <c r="V3232" s="63" t="str">
        <f>INDEX(resources!F:F,MATCH(B3232,resources!B:B,0))</f>
        <v>special</v>
      </c>
      <c r="W3232" s="110">
        <f t="shared" si="710"/>
        <v>0</v>
      </c>
      <c r="X3232" s="110">
        <f t="shared" si="711"/>
        <v>0</v>
      </c>
      <c r="Y3232" s="110" t="str">
        <f t="shared" si="712"/>
        <v>transfer_purchase_raonly_na_CONFIDENTIAL</v>
      </c>
      <c r="Z3232" s="110">
        <f>IF(COUNTIFS($Y$2:Y3232,Y3232)=1,1,0)</f>
        <v>0</v>
      </c>
      <c r="AA3232" s="110">
        <f>SUM($Z$2:Z3232)*Z3232</f>
        <v>0</v>
      </c>
      <c r="AB3232" s="110">
        <f>COUNTIFS(resources!B:B,B3232)</f>
        <v>1</v>
      </c>
      <c r="AC3232" s="110">
        <f t="shared" si="713"/>
        <v>1</v>
      </c>
      <c r="AD3232" s="110">
        <f t="shared" si="714"/>
        <v>1</v>
      </c>
      <c r="AE3232" s="110">
        <f t="shared" si="715"/>
        <v>0</v>
      </c>
      <c r="AF3232" s="110">
        <f t="shared" si="716"/>
        <v>1</v>
      </c>
      <c r="AG3232" s="110">
        <f t="shared" si="717"/>
        <v>0</v>
      </c>
      <c r="AH3232" s="110">
        <f t="shared" si="718"/>
        <v>0</v>
      </c>
      <c r="AI3232" s="110">
        <f t="shared" si="719"/>
        <v>1</v>
      </c>
      <c r="AJ3232" s="100">
        <f>ROW()</f>
        <v>3232</v>
      </c>
      <c r="AK3232" s="100" t="e">
        <f>INDEX('BadRows RECART'!$C$2:$C$1207,MATCH(monthly_gwh_mw!AJ3232,'BadRows RECART'!$D$2:$D$1207,0))</f>
        <v>#N/A</v>
      </c>
    </row>
    <row r="3233" spans="1:37" ht="20">
      <c r="A3233" s="106" t="s">
        <v>3907</v>
      </c>
      <c r="B3233" s="106" t="s">
        <v>437</v>
      </c>
      <c r="C3233" s="106" t="s">
        <v>6313</v>
      </c>
      <c r="D3233" s="168">
        <v>2021</v>
      </c>
      <c r="E3233" s="168">
        <v>9</v>
      </c>
      <c r="F3233" s="169">
        <v>0</v>
      </c>
      <c r="G3233" s="212" t="s">
        <v>6314</v>
      </c>
      <c r="H3233" s="212" t="s">
        <v>6314</v>
      </c>
      <c r="I3233" s="106" t="s">
        <v>556</v>
      </c>
      <c r="K3233" s="83" t="s">
        <v>6314</v>
      </c>
      <c r="L3233" s="83" t="s">
        <v>6314</v>
      </c>
      <c r="M3233" s="45" t="str">
        <f>IF(
ISNA(INDEX(resources!E:E,MATCH(B3233,resources!B:B,0))),"fillme",
INDEX(resources!E:E,MATCH(B3233,resources!B:B,0)))</f>
        <v>transfer_purchase</v>
      </c>
      <c r="N3233" s="45">
        <v>1</v>
      </c>
      <c r="O3233" s="83" t="str">
        <f>IFERROR(INDEX(resources!K:K,MATCH(B3233,resources!B:B,0)),"fillme")</f>
        <v>unknown</v>
      </c>
      <c r="P3233" s="89" t="str">
        <f t="shared" si="707"/>
        <v>unknown_2021_9</v>
      </c>
      <c r="Q3233" s="87">
        <f>INDEX(elcc!G:G,MATCH(P3233,elcc!D:D,0))</f>
        <v>0</v>
      </c>
      <c r="R3233" s="89">
        <f t="shared" si="708"/>
        <v>1</v>
      </c>
      <c r="S3233" s="89" t="s">
        <v>6314</v>
      </c>
      <c r="T3233" s="89" t="s">
        <v>6314</v>
      </c>
      <c r="U3233" s="90" t="str">
        <f t="shared" si="709"/>
        <v>ok</v>
      </c>
      <c r="V3233" s="63" t="str">
        <f>INDEX(resources!F:F,MATCH(B3233,resources!B:B,0))</f>
        <v>special</v>
      </c>
      <c r="W3233" s="110">
        <f t="shared" si="710"/>
        <v>0</v>
      </c>
      <c r="X3233" s="110">
        <f t="shared" si="711"/>
        <v>0</v>
      </c>
      <c r="Y3233" s="110" t="str">
        <f t="shared" si="712"/>
        <v>transfer_purchase_raonly_na_CONFIDENTIAL</v>
      </c>
      <c r="Z3233" s="110">
        <f>IF(COUNTIFS($Y$2:Y3233,Y3233)=1,1,0)</f>
        <v>0</v>
      </c>
      <c r="AA3233" s="110">
        <f>SUM($Z$2:Z3233)*Z3233</f>
        <v>0</v>
      </c>
      <c r="AB3233" s="110">
        <f>COUNTIFS(resources!B:B,B3233)</f>
        <v>1</v>
      </c>
      <c r="AC3233" s="110">
        <f t="shared" si="713"/>
        <v>1</v>
      </c>
      <c r="AD3233" s="110">
        <f t="shared" si="714"/>
        <v>1</v>
      </c>
      <c r="AE3233" s="110">
        <f t="shared" si="715"/>
        <v>0</v>
      </c>
      <c r="AF3233" s="110">
        <f t="shared" si="716"/>
        <v>1</v>
      </c>
      <c r="AG3233" s="110">
        <f t="shared" si="717"/>
        <v>0</v>
      </c>
      <c r="AH3233" s="110">
        <f t="shared" si="718"/>
        <v>0</v>
      </c>
      <c r="AI3233" s="110">
        <f t="shared" si="719"/>
        <v>1</v>
      </c>
      <c r="AJ3233" s="100">
        <f>ROW()</f>
        <v>3233</v>
      </c>
      <c r="AK3233" s="100" t="e">
        <f>INDEX('BadRows RECART'!$C$2:$C$1207,MATCH(monthly_gwh_mw!AJ3233,'BadRows RECART'!$D$2:$D$1207,0))</f>
        <v>#N/A</v>
      </c>
    </row>
    <row r="3234" spans="1:37" ht="20">
      <c r="A3234" s="106" t="s">
        <v>3907</v>
      </c>
      <c r="B3234" s="106" t="s">
        <v>437</v>
      </c>
      <c r="C3234" s="106" t="s">
        <v>6313</v>
      </c>
      <c r="D3234" s="168">
        <v>2021</v>
      </c>
      <c r="E3234" s="168">
        <v>10</v>
      </c>
      <c r="F3234" s="169">
        <v>0</v>
      </c>
      <c r="G3234" s="212" t="s">
        <v>6314</v>
      </c>
      <c r="H3234" s="212" t="s">
        <v>6314</v>
      </c>
      <c r="I3234" s="106" t="s">
        <v>556</v>
      </c>
      <c r="K3234" s="83" t="s">
        <v>6314</v>
      </c>
      <c r="L3234" s="83" t="s">
        <v>6314</v>
      </c>
      <c r="M3234" s="45" t="str">
        <f>IF(
ISNA(INDEX(resources!E:E,MATCH(B3234,resources!B:B,0))),"fillme",
INDEX(resources!E:E,MATCH(B3234,resources!B:B,0)))</f>
        <v>transfer_purchase</v>
      </c>
      <c r="N3234" s="45">
        <v>1</v>
      </c>
      <c r="O3234" s="83" t="str">
        <f>IFERROR(INDEX(resources!K:K,MATCH(B3234,resources!B:B,0)),"fillme")</f>
        <v>unknown</v>
      </c>
      <c r="P3234" s="89" t="str">
        <f t="shared" si="707"/>
        <v>unknown_2021_10</v>
      </c>
      <c r="Q3234" s="87">
        <f>INDEX(elcc!G:G,MATCH(P3234,elcc!D:D,0))</f>
        <v>0</v>
      </c>
      <c r="R3234" s="89">
        <f t="shared" si="708"/>
        <v>1</v>
      </c>
      <c r="S3234" s="89" t="s">
        <v>6314</v>
      </c>
      <c r="T3234" s="89" t="s">
        <v>6314</v>
      </c>
      <c r="U3234" s="90" t="str">
        <f t="shared" si="709"/>
        <v>ok</v>
      </c>
      <c r="V3234" s="63" t="str">
        <f>INDEX(resources!F:F,MATCH(B3234,resources!B:B,0))</f>
        <v>special</v>
      </c>
      <c r="W3234" s="110">
        <f t="shared" si="710"/>
        <v>0</v>
      </c>
      <c r="X3234" s="110">
        <f t="shared" si="711"/>
        <v>0</v>
      </c>
      <c r="Y3234" s="110" t="str">
        <f t="shared" si="712"/>
        <v>transfer_purchase_raonly_na_CONFIDENTIAL</v>
      </c>
      <c r="Z3234" s="110">
        <f>IF(COUNTIFS($Y$2:Y3234,Y3234)=1,1,0)</f>
        <v>0</v>
      </c>
      <c r="AA3234" s="110">
        <f>SUM($Z$2:Z3234)*Z3234</f>
        <v>0</v>
      </c>
      <c r="AB3234" s="110">
        <f>COUNTIFS(resources!B:B,B3234)</f>
        <v>1</v>
      </c>
      <c r="AC3234" s="110">
        <f t="shared" si="713"/>
        <v>1</v>
      </c>
      <c r="AD3234" s="110">
        <f t="shared" si="714"/>
        <v>1</v>
      </c>
      <c r="AE3234" s="110">
        <f t="shared" si="715"/>
        <v>0</v>
      </c>
      <c r="AF3234" s="110">
        <f t="shared" si="716"/>
        <v>1</v>
      </c>
      <c r="AG3234" s="110">
        <f t="shared" si="717"/>
        <v>0</v>
      </c>
      <c r="AH3234" s="110">
        <f t="shared" si="718"/>
        <v>0</v>
      </c>
      <c r="AI3234" s="110">
        <f t="shared" si="719"/>
        <v>1</v>
      </c>
      <c r="AJ3234" s="100">
        <f>ROW()</f>
        <v>3234</v>
      </c>
      <c r="AK3234" s="100" t="e">
        <f>INDEX('BadRows RECART'!$C$2:$C$1207,MATCH(monthly_gwh_mw!AJ3234,'BadRows RECART'!$D$2:$D$1207,0))</f>
        <v>#N/A</v>
      </c>
    </row>
    <row r="3235" spans="1:37" ht="20">
      <c r="A3235" s="106" t="s">
        <v>3907</v>
      </c>
      <c r="B3235" s="106" t="s">
        <v>437</v>
      </c>
      <c r="C3235" s="106" t="s">
        <v>6313</v>
      </c>
      <c r="D3235" s="168">
        <v>2021</v>
      </c>
      <c r="E3235" s="168">
        <v>11</v>
      </c>
      <c r="F3235" s="169">
        <v>0</v>
      </c>
      <c r="G3235" s="212" t="s">
        <v>6314</v>
      </c>
      <c r="H3235" s="212" t="s">
        <v>6314</v>
      </c>
      <c r="I3235" s="106" t="s">
        <v>556</v>
      </c>
      <c r="K3235" s="83" t="s">
        <v>6314</v>
      </c>
      <c r="L3235" s="83" t="s">
        <v>6314</v>
      </c>
      <c r="M3235" s="45" t="str">
        <f>IF(
ISNA(INDEX(resources!E:E,MATCH(B3235,resources!B:B,0))),"fillme",
INDEX(resources!E:E,MATCH(B3235,resources!B:B,0)))</f>
        <v>transfer_purchase</v>
      </c>
      <c r="N3235" s="45">
        <v>1</v>
      </c>
      <c r="O3235" s="83" t="str">
        <f>IFERROR(INDEX(resources!K:K,MATCH(B3235,resources!B:B,0)),"fillme")</f>
        <v>unknown</v>
      </c>
      <c r="P3235" s="89" t="str">
        <f t="shared" si="707"/>
        <v>unknown_2021_11</v>
      </c>
      <c r="Q3235" s="87">
        <f>INDEX(elcc!G:G,MATCH(P3235,elcc!D:D,0))</f>
        <v>0</v>
      </c>
      <c r="R3235" s="89">
        <f t="shared" si="708"/>
        <v>1</v>
      </c>
      <c r="S3235" s="89" t="s">
        <v>6314</v>
      </c>
      <c r="T3235" s="89" t="s">
        <v>6314</v>
      </c>
      <c r="U3235" s="90" t="str">
        <f t="shared" si="709"/>
        <v>ok</v>
      </c>
      <c r="V3235" s="63" t="str">
        <f>INDEX(resources!F:F,MATCH(B3235,resources!B:B,0))</f>
        <v>special</v>
      </c>
      <c r="W3235" s="110">
        <f t="shared" si="710"/>
        <v>0</v>
      </c>
      <c r="X3235" s="110">
        <f t="shared" si="711"/>
        <v>0</v>
      </c>
      <c r="Y3235" s="110" t="str">
        <f t="shared" si="712"/>
        <v>transfer_purchase_raonly_na_CONFIDENTIAL</v>
      </c>
      <c r="Z3235" s="110">
        <f>IF(COUNTIFS($Y$2:Y3235,Y3235)=1,1,0)</f>
        <v>0</v>
      </c>
      <c r="AA3235" s="110">
        <f>SUM($Z$2:Z3235)*Z3235</f>
        <v>0</v>
      </c>
      <c r="AB3235" s="110">
        <f>COUNTIFS(resources!B:B,B3235)</f>
        <v>1</v>
      </c>
      <c r="AC3235" s="110">
        <f t="shared" si="713"/>
        <v>1</v>
      </c>
      <c r="AD3235" s="110">
        <f t="shared" si="714"/>
        <v>1</v>
      </c>
      <c r="AE3235" s="110">
        <f t="shared" si="715"/>
        <v>0</v>
      </c>
      <c r="AF3235" s="110">
        <f t="shared" si="716"/>
        <v>1</v>
      </c>
      <c r="AG3235" s="110">
        <f t="shared" si="717"/>
        <v>0</v>
      </c>
      <c r="AH3235" s="110">
        <f t="shared" si="718"/>
        <v>0</v>
      </c>
      <c r="AI3235" s="110">
        <f t="shared" si="719"/>
        <v>1</v>
      </c>
      <c r="AJ3235" s="100">
        <f>ROW()</f>
        <v>3235</v>
      </c>
      <c r="AK3235" s="100" t="e">
        <f>INDEX('BadRows RECART'!$C$2:$C$1207,MATCH(monthly_gwh_mw!AJ3235,'BadRows RECART'!$D$2:$D$1207,0))</f>
        <v>#N/A</v>
      </c>
    </row>
    <row r="3236" spans="1:37" ht="20">
      <c r="A3236" s="106" t="s">
        <v>3907</v>
      </c>
      <c r="B3236" s="106" t="s">
        <v>437</v>
      </c>
      <c r="C3236" s="106" t="s">
        <v>6313</v>
      </c>
      <c r="D3236" s="168">
        <v>2021</v>
      </c>
      <c r="E3236" s="168">
        <v>12</v>
      </c>
      <c r="F3236" s="169">
        <v>0</v>
      </c>
      <c r="G3236" s="212" t="s">
        <v>6314</v>
      </c>
      <c r="H3236" s="212" t="s">
        <v>6314</v>
      </c>
      <c r="I3236" s="106" t="s">
        <v>556</v>
      </c>
      <c r="K3236" s="83" t="s">
        <v>6314</v>
      </c>
      <c r="L3236" s="83" t="s">
        <v>6314</v>
      </c>
      <c r="M3236" s="45" t="str">
        <f>IF(
ISNA(INDEX(resources!E:E,MATCH(B3236,resources!B:B,0))),"fillme",
INDEX(resources!E:E,MATCH(B3236,resources!B:B,0)))</f>
        <v>transfer_purchase</v>
      </c>
      <c r="N3236" s="45">
        <v>1</v>
      </c>
      <c r="O3236" s="83" t="str">
        <f>IFERROR(INDEX(resources!K:K,MATCH(B3236,resources!B:B,0)),"fillme")</f>
        <v>unknown</v>
      </c>
      <c r="P3236" s="89" t="str">
        <f t="shared" si="707"/>
        <v>unknown_2021_12</v>
      </c>
      <c r="Q3236" s="87">
        <f>INDEX(elcc!G:G,MATCH(P3236,elcc!D:D,0))</f>
        <v>0</v>
      </c>
      <c r="R3236" s="89">
        <f t="shared" si="708"/>
        <v>1</v>
      </c>
      <c r="S3236" s="89" t="s">
        <v>6314</v>
      </c>
      <c r="T3236" s="89" t="s">
        <v>6314</v>
      </c>
      <c r="U3236" s="90" t="str">
        <f t="shared" si="709"/>
        <v>ok</v>
      </c>
      <c r="V3236" s="63" t="str">
        <f>INDEX(resources!F:F,MATCH(B3236,resources!B:B,0))</f>
        <v>special</v>
      </c>
      <c r="W3236" s="110">
        <f t="shared" si="710"/>
        <v>0</v>
      </c>
      <c r="X3236" s="110">
        <f t="shared" si="711"/>
        <v>0</v>
      </c>
      <c r="Y3236" s="110" t="str">
        <f t="shared" si="712"/>
        <v>transfer_purchase_raonly_na_CONFIDENTIAL</v>
      </c>
      <c r="Z3236" s="110">
        <f>IF(COUNTIFS($Y$2:Y3236,Y3236)=1,1,0)</f>
        <v>0</v>
      </c>
      <c r="AA3236" s="110">
        <f>SUM($Z$2:Z3236)*Z3236</f>
        <v>0</v>
      </c>
      <c r="AB3236" s="110">
        <f>COUNTIFS(resources!B:B,B3236)</f>
        <v>1</v>
      </c>
      <c r="AC3236" s="110">
        <f t="shared" si="713"/>
        <v>1</v>
      </c>
      <c r="AD3236" s="110">
        <f t="shared" si="714"/>
        <v>1</v>
      </c>
      <c r="AE3236" s="110">
        <f t="shared" si="715"/>
        <v>0</v>
      </c>
      <c r="AF3236" s="110">
        <f t="shared" si="716"/>
        <v>1</v>
      </c>
      <c r="AG3236" s="110">
        <f t="shared" si="717"/>
        <v>0</v>
      </c>
      <c r="AH3236" s="110">
        <f t="shared" si="718"/>
        <v>0</v>
      </c>
      <c r="AI3236" s="110">
        <f t="shared" si="719"/>
        <v>1</v>
      </c>
      <c r="AJ3236" s="100">
        <f>ROW()</f>
        <v>3236</v>
      </c>
      <c r="AK3236" s="100" t="e">
        <f>INDEX('BadRows RECART'!$C$2:$C$1207,MATCH(monthly_gwh_mw!AJ3236,'BadRows RECART'!$D$2:$D$1207,0))</f>
        <v>#N/A</v>
      </c>
    </row>
    <row r="3237" spans="1:37" ht="20">
      <c r="A3237" s="106" t="s">
        <v>3907</v>
      </c>
      <c r="B3237" s="106" t="s">
        <v>437</v>
      </c>
      <c r="C3237" s="106" t="s">
        <v>6313</v>
      </c>
      <c r="D3237" s="168">
        <v>2021</v>
      </c>
      <c r="E3237" s="168">
        <v>10</v>
      </c>
      <c r="F3237" s="169">
        <v>0</v>
      </c>
      <c r="G3237" s="212" t="s">
        <v>6314</v>
      </c>
      <c r="H3237" s="212" t="s">
        <v>6314</v>
      </c>
      <c r="I3237" s="106" t="s">
        <v>556</v>
      </c>
      <c r="K3237" s="83" t="s">
        <v>6314</v>
      </c>
      <c r="L3237" s="83" t="s">
        <v>6314</v>
      </c>
      <c r="M3237" s="45" t="str">
        <f>IF(
ISNA(INDEX(resources!E:E,MATCH(B3237,resources!B:B,0))),"fillme",
INDEX(resources!E:E,MATCH(B3237,resources!B:B,0)))</f>
        <v>transfer_purchase</v>
      </c>
      <c r="N3237" s="45">
        <v>1</v>
      </c>
      <c r="O3237" s="83" t="str">
        <f>IFERROR(INDEX(resources!K:K,MATCH(B3237,resources!B:B,0)),"fillme")</f>
        <v>unknown</v>
      </c>
      <c r="P3237" s="89" t="str">
        <f t="shared" si="707"/>
        <v>unknown_2021_10</v>
      </c>
      <c r="Q3237" s="87">
        <f>INDEX(elcc!G:G,MATCH(P3237,elcc!D:D,0))</f>
        <v>0</v>
      </c>
      <c r="R3237" s="89">
        <f t="shared" si="708"/>
        <v>1</v>
      </c>
      <c r="S3237" s="89" t="s">
        <v>6314</v>
      </c>
      <c r="T3237" s="89" t="s">
        <v>6314</v>
      </c>
      <c r="U3237" s="90" t="str">
        <f t="shared" si="709"/>
        <v>ok</v>
      </c>
      <c r="V3237" s="63" t="str">
        <f>INDEX(resources!F:F,MATCH(B3237,resources!B:B,0))</f>
        <v>special</v>
      </c>
      <c r="W3237" s="110">
        <f t="shared" si="710"/>
        <v>0</v>
      </c>
      <c r="X3237" s="110">
        <f t="shared" si="711"/>
        <v>0</v>
      </c>
      <c r="Y3237" s="110" t="str">
        <f t="shared" si="712"/>
        <v>transfer_purchase_raonly_na_CONFIDENTIAL</v>
      </c>
      <c r="Z3237" s="110">
        <f>IF(COUNTIFS($Y$2:Y3237,Y3237)=1,1,0)</f>
        <v>0</v>
      </c>
      <c r="AA3237" s="110">
        <f>SUM($Z$2:Z3237)*Z3237</f>
        <v>0</v>
      </c>
      <c r="AB3237" s="110">
        <f>COUNTIFS(resources!B:B,B3237)</f>
        <v>1</v>
      </c>
      <c r="AC3237" s="110">
        <f t="shared" si="713"/>
        <v>1</v>
      </c>
      <c r="AD3237" s="110">
        <f t="shared" si="714"/>
        <v>1</v>
      </c>
      <c r="AE3237" s="110">
        <f t="shared" si="715"/>
        <v>0</v>
      </c>
      <c r="AF3237" s="110">
        <f t="shared" si="716"/>
        <v>1</v>
      </c>
      <c r="AG3237" s="110">
        <f t="shared" si="717"/>
        <v>0</v>
      </c>
      <c r="AH3237" s="110">
        <f t="shared" si="718"/>
        <v>0</v>
      </c>
      <c r="AI3237" s="110">
        <f t="shared" si="719"/>
        <v>1</v>
      </c>
      <c r="AJ3237" s="100">
        <f>ROW()</f>
        <v>3237</v>
      </c>
      <c r="AK3237" s="100" t="e">
        <f>INDEX('BadRows RECART'!$C$2:$C$1207,MATCH(monthly_gwh_mw!AJ3237,'BadRows RECART'!$D$2:$D$1207,0))</f>
        <v>#N/A</v>
      </c>
    </row>
    <row r="3238" spans="1:37" ht="20">
      <c r="A3238" s="106" t="s">
        <v>3907</v>
      </c>
      <c r="B3238" s="106" t="s">
        <v>440</v>
      </c>
      <c r="C3238" s="106" t="s">
        <v>6313</v>
      </c>
      <c r="D3238" s="168">
        <v>2021</v>
      </c>
      <c r="E3238" s="168">
        <v>1</v>
      </c>
      <c r="F3238" s="169">
        <v>0</v>
      </c>
      <c r="G3238" s="212" t="s">
        <v>6314</v>
      </c>
      <c r="H3238" s="212" t="s">
        <v>6314</v>
      </c>
      <c r="I3238" s="106" t="s">
        <v>556</v>
      </c>
      <c r="K3238" s="83" t="s">
        <v>6314</v>
      </c>
      <c r="L3238" s="83" t="s">
        <v>6314</v>
      </c>
      <c r="M3238" s="45" t="str">
        <f>IF(
ISNA(INDEX(resources!E:E,MATCH(B3238,resources!B:B,0))),"fillme",
INDEX(resources!E:E,MATCH(B3238,resources!B:B,0)))</f>
        <v>transfer_sale</v>
      </c>
      <c r="N3238" s="45">
        <v>1</v>
      </c>
      <c r="O3238" s="83" t="str">
        <f>IFERROR(INDEX(resources!K:K,MATCH(B3238,resources!B:B,0)),"fillme")</f>
        <v>unknown</v>
      </c>
      <c r="P3238" s="89" t="str">
        <f t="shared" si="707"/>
        <v>unknown_2021_1</v>
      </c>
      <c r="Q3238" s="87">
        <f>INDEX(elcc!G:G,MATCH(P3238,elcc!D:D,0))</f>
        <v>0</v>
      </c>
      <c r="R3238" s="89">
        <f t="shared" si="708"/>
        <v>1</v>
      </c>
      <c r="S3238" s="89" t="s">
        <v>6314</v>
      </c>
      <c r="T3238" s="89" t="s">
        <v>6314</v>
      </c>
      <c r="U3238" s="90" t="str">
        <f t="shared" si="709"/>
        <v>ok</v>
      </c>
      <c r="V3238" s="63" t="str">
        <f>INDEX(resources!F:F,MATCH(B3238,resources!B:B,0))</f>
        <v>special</v>
      </c>
      <c r="W3238" s="110">
        <f t="shared" si="710"/>
        <v>0</v>
      </c>
      <c r="X3238" s="110">
        <f t="shared" si="711"/>
        <v>0</v>
      </c>
      <c r="Y3238" s="110" t="str">
        <f t="shared" si="712"/>
        <v>transfer_sale_raonly_na_CONFIDENTIAL</v>
      </c>
      <c r="Z3238" s="110">
        <f>IF(COUNTIFS($Y$2:Y3238,Y3238)=1,1,0)</f>
        <v>0</v>
      </c>
      <c r="AA3238" s="110">
        <f>SUM($Z$2:Z3238)*Z3238</f>
        <v>0</v>
      </c>
      <c r="AB3238" s="110">
        <f>COUNTIFS(resources!B:B,B3238)</f>
        <v>1</v>
      </c>
      <c r="AC3238" s="110">
        <f t="shared" si="713"/>
        <v>1</v>
      </c>
      <c r="AD3238" s="110">
        <f t="shared" si="714"/>
        <v>1</v>
      </c>
      <c r="AE3238" s="110">
        <f t="shared" si="715"/>
        <v>0</v>
      </c>
      <c r="AF3238" s="110">
        <f t="shared" si="716"/>
        <v>1</v>
      </c>
      <c r="AG3238" s="110">
        <f t="shared" si="717"/>
        <v>0</v>
      </c>
      <c r="AH3238" s="110">
        <f t="shared" si="718"/>
        <v>0</v>
      </c>
      <c r="AI3238" s="110">
        <f t="shared" si="719"/>
        <v>1</v>
      </c>
      <c r="AJ3238" s="100">
        <f>ROW()</f>
        <v>3238</v>
      </c>
      <c r="AK3238" s="100" t="e">
        <f>INDEX('BadRows RECART'!$C$2:$C$1207,MATCH(monthly_gwh_mw!AJ3238,'BadRows RECART'!$D$2:$D$1207,0))</f>
        <v>#N/A</v>
      </c>
    </row>
    <row r="3239" spans="1:37" ht="20">
      <c r="A3239" s="106" t="s">
        <v>3907</v>
      </c>
      <c r="B3239" s="106" t="s">
        <v>440</v>
      </c>
      <c r="C3239" s="106" t="s">
        <v>6313</v>
      </c>
      <c r="D3239" s="168">
        <v>2021</v>
      </c>
      <c r="E3239" s="168">
        <v>2</v>
      </c>
      <c r="F3239" s="169">
        <v>0</v>
      </c>
      <c r="G3239" s="212" t="s">
        <v>6314</v>
      </c>
      <c r="H3239" s="212" t="s">
        <v>6314</v>
      </c>
      <c r="I3239" s="106" t="s">
        <v>556</v>
      </c>
      <c r="K3239" s="83" t="s">
        <v>6314</v>
      </c>
      <c r="L3239" s="83" t="s">
        <v>6314</v>
      </c>
      <c r="M3239" s="45" t="str">
        <f>IF(
ISNA(INDEX(resources!E:E,MATCH(B3239,resources!B:B,0))),"fillme",
INDEX(resources!E:E,MATCH(B3239,resources!B:B,0)))</f>
        <v>transfer_sale</v>
      </c>
      <c r="N3239" s="45">
        <v>1</v>
      </c>
      <c r="O3239" s="83" t="str">
        <f>IFERROR(INDEX(resources!K:K,MATCH(B3239,resources!B:B,0)),"fillme")</f>
        <v>unknown</v>
      </c>
      <c r="P3239" s="89" t="str">
        <f t="shared" si="707"/>
        <v>unknown_2021_2</v>
      </c>
      <c r="Q3239" s="87">
        <f>INDEX(elcc!G:G,MATCH(P3239,elcc!D:D,0))</f>
        <v>0</v>
      </c>
      <c r="R3239" s="89">
        <f t="shared" si="708"/>
        <v>1</v>
      </c>
      <c r="S3239" s="89" t="s">
        <v>6314</v>
      </c>
      <c r="T3239" s="89" t="s">
        <v>6314</v>
      </c>
      <c r="U3239" s="90" t="str">
        <f t="shared" si="709"/>
        <v>ok</v>
      </c>
      <c r="V3239" s="63" t="str">
        <f>INDEX(resources!F:F,MATCH(B3239,resources!B:B,0))</f>
        <v>special</v>
      </c>
      <c r="W3239" s="110">
        <f t="shared" si="710"/>
        <v>0</v>
      </c>
      <c r="X3239" s="110">
        <f t="shared" si="711"/>
        <v>0</v>
      </c>
      <c r="Y3239" s="110" t="str">
        <f t="shared" si="712"/>
        <v>transfer_sale_raonly_na_CONFIDENTIAL</v>
      </c>
      <c r="Z3239" s="110">
        <f>IF(COUNTIFS($Y$2:Y3239,Y3239)=1,1,0)</f>
        <v>0</v>
      </c>
      <c r="AA3239" s="110">
        <f>SUM($Z$2:Z3239)*Z3239</f>
        <v>0</v>
      </c>
      <c r="AB3239" s="110">
        <f>COUNTIFS(resources!B:B,B3239)</f>
        <v>1</v>
      </c>
      <c r="AC3239" s="110">
        <f t="shared" si="713"/>
        <v>1</v>
      </c>
      <c r="AD3239" s="110">
        <f t="shared" si="714"/>
        <v>1</v>
      </c>
      <c r="AE3239" s="110">
        <f t="shared" si="715"/>
        <v>0</v>
      </c>
      <c r="AF3239" s="110">
        <f t="shared" si="716"/>
        <v>1</v>
      </c>
      <c r="AG3239" s="110">
        <f t="shared" si="717"/>
        <v>0</v>
      </c>
      <c r="AH3239" s="110">
        <f t="shared" si="718"/>
        <v>0</v>
      </c>
      <c r="AI3239" s="110">
        <f t="shared" si="719"/>
        <v>1</v>
      </c>
      <c r="AJ3239" s="100">
        <f>ROW()</f>
        <v>3239</v>
      </c>
      <c r="AK3239" s="100" t="e">
        <f>INDEX('BadRows RECART'!$C$2:$C$1207,MATCH(monthly_gwh_mw!AJ3239,'BadRows RECART'!$D$2:$D$1207,0))</f>
        <v>#N/A</v>
      </c>
    </row>
    <row r="3240" spans="1:37" ht="20">
      <c r="A3240" s="106" t="s">
        <v>3907</v>
      </c>
      <c r="B3240" s="106" t="s">
        <v>440</v>
      </c>
      <c r="C3240" s="106" t="s">
        <v>6313</v>
      </c>
      <c r="D3240" s="168">
        <v>2021</v>
      </c>
      <c r="E3240" s="168">
        <v>3</v>
      </c>
      <c r="F3240" s="169">
        <v>0</v>
      </c>
      <c r="G3240" s="212" t="s">
        <v>6314</v>
      </c>
      <c r="H3240" s="212" t="s">
        <v>6314</v>
      </c>
      <c r="I3240" s="106" t="s">
        <v>556</v>
      </c>
      <c r="K3240" s="83" t="s">
        <v>6314</v>
      </c>
      <c r="L3240" s="83" t="s">
        <v>6314</v>
      </c>
      <c r="M3240" s="45" t="str">
        <f>IF(
ISNA(INDEX(resources!E:E,MATCH(B3240,resources!B:B,0))),"fillme",
INDEX(resources!E:E,MATCH(B3240,resources!B:B,0)))</f>
        <v>transfer_sale</v>
      </c>
      <c r="N3240" s="45">
        <v>1</v>
      </c>
      <c r="O3240" s="83" t="str">
        <f>IFERROR(INDEX(resources!K:K,MATCH(B3240,resources!B:B,0)),"fillme")</f>
        <v>unknown</v>
      </c>
      <c r="P3240" s="89" t="str">
        <f t="shared" si="707"/>
        <v>unknown_2021_3</v>
      </c>
      <c r="Q3240" s="87">
        <f>INDEX(elcc!G:G,MATCH(P3240,elcc!D:D,0))</f>
        <v>0</v>
      </c>
      <c r="R3240" s="89">
        <f t="shared" si="708"/>
        <v>1</v>
      </c>
      <c r="S3240" s="89" t="s">
        <v>6314</v>
      </c>
      <c r="T3240" s="89" t="s">
        <v>6314</v>
      </c>
      <c r="U3240" s="90" t="str">
        <f t="shared" si="709"/>
        <v>ok</v>
      </c>
      <c r="V3240" s="63" t="str">
        <f>INDEX(resources!F:F,MATCH(B3240,resources!B:B,0))</f>
        <v>special</v>
      </c>
      <c r="W3240" s="110">
        <f t="shared" si="710"/>
        <v>0</v>
      </c>
      <c r="X3240" s="110">
        <f t="shared" si="711"/>
        <v>0</v>
      </c>
      <c r="Y3240" s="110" t="str">
        <f t="shared" si="712"/>
        <v>transfer_sale_raonly_na_CONFIDENTIAL</v>
      </c>
      <c r="Z3240" s="110">
        <f>IF(COUNTIFS($Y$2:Y3240,Y3240)=1,1,0)</f>
        <v>0</v>
      </c>
      <c r="AA3240" s="110">
        <f>SUM($Z$2:Z3240)*Z3240</f>
        <v>0</v>
      </c>
      <c r="AB3240" s="110">
        <f>COUNTIFS(resources!B:B,B3240)</f>
        <v>1</v>
      </c>
      <c r="AC3240" s="110">
        <f t="shared" si="713"/>
        <v>1</v>
      </c>
      <c r="AD3240" s="110">
        <f t="shared" si="714"/>
        <v>1</v>
      </c>
      <c r="AE3240" s="110">
        <f t="shared" si="715"/>
        <v>0</v>
      </c>
      <c r="AF3240" s="110">
        <f t="shared" si="716"/>
        <v>1</v>
      </c>
      <c r="AG3240" s="110">
        <f t="shared" si="717"/>
        <v>0</v>
      </c>
      <c r="AH3240" s="110">
        <f t="shared" si="718"/>
        <v>0</v>
      </c>
      <c r="AI3240" s="110">
        <f t="shared" si="719"/>
        <v>1</v>
      </c>
      <c r="AJ3240" s="100">
        <f>ROW()</f>
        <v>3240</v>
      </c>
      <c r="AK3240" s="100" t="e">
        <f>INDEX('BadRows RECART'!$C$2:$C$1207,MATCH(monthly_gwh_mw!AJ3240,'BadRows RECART'!$D$2:$D$1207,0))</f>
        <v>#N/A</v>
      </c>
    </row>
    <row r="3241" spans="1:37" ht="20">
      <c r="A3241" s="106" t="s">
        <v>3907</v>
      </c>
      <c r="B3241" s="106" t="s">
        <v>440</v>
      </c>
      <c r="C3241" s="106" t="s">
        <v>6313</v>
      </c>
      <c r="D3241" s="168">
        <v>2021</v>
      </c>
      <c r="E3241" s="168">
        <v>4</v>
      </c>
      <c r="F3241" s="169">
        <v>0</v>
      </c>
      <c r="G3241" s="212" t="s">
        <v>6314</v>
      </c>
      <c r="H3241" s="212" t="s">
        <v>6314</v>
      </c>
      <c r="I3241" s="106" t="s">
        <v>556</v>
      </c>
      <c r="K3241" s="83" t="s">
        <v>6314</v>
      </c>
      <c r="L3241" s="83" t="s">
        <v>6314</v>
      </c>
      <c r="M3241" s="45" t="str">
        <f>IF(
ISNA(INDEX(resources!E:E,MATCH(B3241,resources!B:B,0))),"fillme",
INDEX(resources!E:E,MATCH(B3241,resources!B:B,0)))</f>
        <v>transfer_sale</v>
      </c>
      <c r="N3241" s="45">
        <v>1</v>
      </c>
      <c r="O3241" s="83" t="str">
        <f>IFERROR(INDEX(resources!K:K,MATCH(B3241,resources!B:B,0)),"fillme")</f>
        <v>unknown</v>
      </c>
      <c r="P3241" s="89" t="str">
        <f t="shared" si="707"/>
        <v>unknown_2021_4</v>
      </c>
      <c r="Q3241" s="87">
        <f>INDEX(elcc!G:G,MATCH(P3241,elcc!D:D,0))</f>
        <v>0</v>
      </c>
      <c r="R3241" s="89">
        <f t="shared" si="708"/>
        <v>1</v>
      </c>
      <c r="S3241" s="89" t="s">
        <v>6314</v>
      </c>
      <c r="T3241" s="89" t="s">
        <v>6314</v>
      </c>
      <c r="U3241" s="90" t="str">
        <f t="shared" si="709"/>
        <v>ok</v>
      </c>
      <c r="V3241" s="63" t="str">
        <f>INDEX(resources!F:F,MATCH(B3241,resources!B:B,0))</f>
        <v>special</v>
      </c>
      <c r="W3241" s="110">
        <f t="shared" si="710"/>
        <v>0</v>
      </c>
      <c r="X3241" s="110">
        <f t="shared" si="711"/>
        <v>0</v>
      </c>
      <c r="Y3241" s="110" t="str">
        <f t="shared" si="712"/>
        <v>transfer_sale_raonly_na_CONFIDENTIAL</v>
      </c>
      <c r="Z3241" s="110">
        <f>IF(COUNTIFS($Y$2:Y3241,Y3241)=1,1,0)</f>
        <v>0</v>
      </c>
      <c r="AA3241" s="110">
        <f>SUM($Z$2:Z3241)*Z3241</f>
        <v>0</v>
      </c>
      <c r="AB3241" s="110">
        <f>COUNTIFS(resources!B:B,B3241)</f>
        <v>1</v>
      </c>
      <c r="AC3241" s="110">
        <f t="shared" si="713"/>
        <v>1</v>
      </c>
      <c r="AD3241" s="110">
        <f t="shared" si="714"/>
        <v>1</v>
      </c>
      <c r="AE3241" s="110">
        <f t="shared" si="715"/>
        <v>0</v>
      </c>
      <c r="AF3241" s="110">
        <f t="shared" si="716"/>
        <v>1</v>
      </c>
      <c r="AG3241" s="110">
        <f t="shared" si="717"/>
        <v>0</v>
      </c>
      <c r="AH3241" s="110">
        <f t="shared" si="718"/>
        <v>0</v>
      </c>
      <c r="AI3241" s="110">
        <f t="shared" si="719"/>
        <v>1</v>
      </c>
      <c r="AJ3241" s="100">
        <f>ROW()</f>
        <v>3241</v>
      </c>
      <c r="AK3241" s="100" t="e">
        <f>INDEX('BadRows RECART'!$C$2:$C$1207,MATCH(monthly_gwh_mw!AJ3241,'BadRows RECART'!$D$2:$D$1207,0))</f>
        <v>#N/A</v>
      </c>
    </row>
    <row r="3242" spans="1:37" ht="20">
      <c r="A3242" s="106" t="s">
        <v>3907</v>
      </c>
      <c r="B3242" s="106" t="s">
        <v>440</v>
      </c>
      <c r="C3242" s="106" t="s">
        <v>6313</v>
      </c>
      <c r="D3242" s="168">
        <v>2021</v>
      </c>
      <c r="E3242" s="168">
        <v>5</v>
      </c>
      <c r="F3242" s="169">
        <v>0</v>
      </c>
      <c r="G3242" s="212" t="s">
        <v>6314</v>
      </c>
      <c r="H3242" s="212" t="s">
        <v>6314</v>
      </c>
      <c r="I3242" s="106" t="s">
        <v>556</v>
      </c>
      <c r="K3242" s="83" t="s">
        <v>6314</v>
      </c>
      <c r="L3242" s="83" t="s">
        <v>6314</v>
      </c>
      <c r="M3242" s="45" t="str">
        <f>IF(
ISNA(INDEX(resources!E:E,MATCH(B3242,resources!B:B,0))),"fillme",
INDEX(resources!E:E,MATCH(B3242,resources!B:B,0)))</f>
        <v>transfer_sale</v>
      </c>
      <c r="N3242" s="45">
        <v>1</v>
      </c>
      <c r="O3242" s="83" t="str">
        <f>IFERROR(INDEX(resources!K:K,MATCH(B3242,resources!B:B,0)),"fillme")</f>
        <v>unknown</v>
      </c>
      <c r="P3242" s="89" t="str">
        <f t="shared" si="707"/>
        <v>unknown_2021_5</v>
      </c>
      <c r="Q3242" s="87">
        <f>INDEX(elcc!G:G,MATCH(P3242,elcc!D:D,0))</f>
        <v>0</v>
      </c>
      <c r="R3242" s="89">
        <f t="shared" si="708"/>
        <v>1</v>
      </c>
      <c r="S3242" s="89" t="s">
        <v>6314</v>
      </c>
      <c r="T3242" s="89" t="s">
        <v>6314</v>
      </c>
      <c r="U3242" s="90" t="str">
        <f t="shared" si="709"/>
        <v>ok</v>
      </c>
      <c r="V3242" s="63" t="str">
        <f>INDEX(resources!F:F,MATCH(B3242,resources!B:B,0))</f>
        <v>special</v>
      </c>
      <c r="W3242" s="110">
        <f t="shared" si="710"/>
        <v>0</v>
      </c>
      <c r="X3242" s="110">
        <f t="shared" si="711"/>
        <v>0</v>
      </c>
      <c r="Y3242" s="110" t="str">
        <f t="shared" si="712"/>
        <v>transfer_sale_raonly_na_CONFIDENTIAL</v>
      </c>
      <c r="Z3242" s="110">
        <f>IF(COUNTIFS($Y$2:Y3242,Y3242)=1,1,0)</f>
        <v>0</v>
      </c>
      <c r="AA3242" s="110">
        <f>SUM($Z$2:Z3242)*Z3242</f>
        <v>0</v>
      </c>
      <c r="AB3242" s="110">
        <f>COUNTIFS(resources!B:B,B3242)</f>
        <v>1</v>
      </c>
      <c r="AC3242" s="110">
        <f t="shared" si="713"/>
        <v>1</v>
      </c>
      <c r="AD3242" s="110">
        <f t="shared" si="714"/>
        <v>1</v>
      </c>
      <c r="AE3242" s="110">
        <f t="shared" si="715"/>
        <v>0</v>
      </c>
      <c r="AF3242" s="110">
        <f t="shared" si="716"/>
        <v>1</v>
      </c>
      <c r="AG3242" s="110">
        <f t="shared" si="717"/>
        <v>0</v>
      </c>
      <c r="AH3242" s="110">
        <f t="shared" si="718"/>
        <v>0</v>
      </c>
      <c r="AI3242" s="110">
        <f t="shared" si="719"/>
        <v>1</v>
      </c>
      <c r="AJ3242" s="100">
        <f>ROW()</f>
        <v>3242</v>
      </c>
      <c r="AK3242" s="100" t="e">
        <f>INDEX('BadRows RECART'!$C$2:$C$1207,MATCH(monthly_gwh_mw!AJ3242,'BadRows RECART'!$D$2:$D$1207,0))</f>
        <v>#N/A</v>
      </c>
    </row>
    <row r="3243" spans="1:37" ht="20">
      <c r="A3243" s="106" t="s">
        <v>3907</v>
      </c>
      <c r="B3243" s="106" t="s">
        <v>440</v>
      </c>
      <c r="C3243" s="106" t="s">
        <v>6313</v>
      </c>
      <c r="D3243" s="168">
        <v>2021</v>
      </c>
      <c r="E3243" s="168">
        <v>6</v>
      </c>
      <c r="F3243" s="169">
        <v>0</v>
      </c>
      <c r="G3243" s="212" t="s">
        <v>6314</v>
      </c>
      <c r="H3243" s="212" t="s">
        <v>6314</v>
      </c>
      <c r="I3243" s="106" t="s">
        <v>556</v>
      </c>
      <c r="K3243" s="83" t="s">
        <v>6314</v>
      </c>
      <c r="L3243" s="83" t="s">
        <v>6314</v>
      </c>
      <c r="M3243" s="45" t="str">
        <f>IF(
ISNA(INDEX(resources!E:E,MATCH(B3243,resources!B:B,0))),"fillme",
INDEX(resources!E:E,MATCH(B3243,resources!B:B,0)))</f>
        <v>transfer_sale</v>
      </c>
      <c r="N3243" s="45">
        <v>1</v>
      </c>
      <c r="O3243" s="83" t="str">
        <f>IFERROR(INDEX(resources!K:K,MATCH(B3243,resources!B:B,0)),"fillme")</f>
        <v>unknown</v>
      </c>
      <c r="P3243" s="89" t="str">
        <f t="shared" si="707"/>
        <v>unknown_2021_6</v>
      </c>
      <c r="Q3243" s="87">
        <f>INDEX(elcc!G:G,MATCH(P3243,elcc!D:D,0))</f>
        <v>0</v>
      </c>
      <c r="R3243" s="89">
        <f t="shared" si="708"/>
        <v>1</v>
      </c>
      <c r="S3243" s="89" t="s">
        <v>6314</v>
      </c>
      <c r="T3243" s="89" t="s">
        <v>6314</v>
      </c>
      <c r="U3243" s="90" t="str">
        <f t="shared" si="709"/>
        <v>ok</v>
      </c>
      <c r="V3243" s="63" t="str">
        <f>INDEX(resources!F:F,MATCH(B3243,resources!B:B,0))</f>
        <v>special</v>
      </c>
      <c r="W3243" s="110">
        <f t="shared" si="710"/>
        <v>0</v>
      </c>
      <c r="X3243" s="110">
        <f t="shared" si="711"/>
        <v>0</v>
      </c>
      <c r="Y3243" s="110" t="str">
        <f t="shared" si="712"/>
        <v>transfer_sale_raonly_na_CONFIDENTIAL</v>
      </c>
      <c r="Z3243" s="110">
        <f>IF(COUNTIFS($Y$2:Y3243,Y3243)=1,1,0)</f>
        <v>0</v>
      </c>
      <c r="AA3243" s="110">
        <f>SUM($Z$2:Z3243)*Z3243</f>
        <v>0</v>
      </c>
      <c r="AB3243" s="110">
        <f>COUNTIFS(resources!B:B,B3243)</f>
        <v>1</v>
      </c>
      <c r="AC3243" s="110">
        <f t="shared" si="713"/>
        <v>1</v>
      </c>
      <c r="AD3243" s="110">
        <f t="shared" si="714"/>
        <v>1</v>
      </c>
      <c r="AE3243" s="110">
        <f t="shared" si="715"/>
        <v>0</v>
      </c>
      <c r="AF3243" s="110">
        <f t="shared" si="716"/>
        <v>1</v>
      </c>
      <c r="AG3243" s="110">
        <f t="shared" si="717"/>
        <v>0</v>
      </c>
      <c r="AH3243" s="110">
        <f t="shared" si="718"/>
        <v>0</v>
      </c>
      <c r="AI3243" s="110">
        <f t="shared" si="719"/>
        <v>1</v>
      </c>
      <c r="AJ3243" s="100">
        <f>ROW()</f>
        <v>3243</v>
      </c>
      <c r="AK3243" s="100" t="e">
        <f>INDEX('BadRows RECART'!$C$2:$C$1207,MATCH(monthly_gwh_mw!AJ3243,'BadRows RECART'!$D$2:$D$1207,0))</f>
        <v>#N/A</v>
      </c>
    </row>
    <row r="3244" spans="1:37" ht="20">
      <c r="A3244" s="106" t="s">
        <v>3907</v>
      </c>
      <c r="B3244" s="106" t="s">
        <v>440</v>
      </c>
      <c r="C3244" s="106" t="s">
        <v>6313</v>
      </c>
      <c r="D3244" s="168">
        <v>2021</v>
      </c>
      <c r="E3244" s="168">
        <v>7</v>
      </c>
      <c r="F3244" s="169">
        <v>0</v>
      </c>
      <c r="G3244" s="212" t="s">
        <v>6314</v>
      </c>
      <c r="H3244" s="212" t="s">
        <v>6314</v>
      </c>
      <c r="I3244" s="106" t="s">
        <v>556</v>
      </c>
      <c r="K3244" s="83" t="s">
        <v>6314</v>
      </c>
      <c r="L3244" s="83" t="s">
        <v>6314</v>
      </c>
      <c r="M3244" s="45" t="str">
        <f>IF(
ISNA(INDEX(resources!E:E,MATCH(B3244,resources!B:B,0))),"fillme",
INDEX(resources!E:E,MATCH(B3244,resources!B:B,0)))</f>
        <v>transfer_sale</v>
      </c>
      <c r="N3244" s="45">
        <v>1</v>
      </c>
      <c r="O3244" s="83" t="str">
        <f>IFERROR(INDEX(resources!K:K,MATCH(B3244,resources!B:B,0)),"fillme")</f>
        <v>unknown</v>
      </c>
      <c r="P3244" s="89" t="str">
        <f t="shared" ref="P3244:P3307" si="720">O3244&amp;"_"&amp;D3244&amp;"_"&amp;E3244</f>
        <v>unknown_2021_7</v>
      </c>
      <c r="Q3244" s="87">
        <f>INDEX(elcc!G:G,MATCH(P3244,elcc!D:D,0))</f>
        <v>0</v>
      </c>
      <c r="R3244" s="89">
        <f t="shared" ref="R3244:R3307" si="721">IF(O3244="battery",MIN(1,J3244/4),1)</f>
        <v>1</v>
      </c>
      <c r="S3244" s="89" t="s">
        <v>6314</v>
      </c>
      <c r="T3244" s="89" t="s">
        <v>6314</v>
      </c>
      <c r="U3244" s="90" t="str">
        <f t="shared" ref="U3244:U3307" si="722">IF(ISERROR(T3244),"error in NQC data entry; please check blue and purple data entered. You need to provide either a contracted NQC value in Column G, or allow the template to calculate one using Columns H,L,Q, and R","ok")</f>
        <v>ok</v>
      </c>
      <c r="V3244" s="63" t="str">
        <f>INDEX(resources!F:F,MATCH(B3244,resources!B:B,0))</f>
        <v>special</v>
      </c>
      <c r="W3244" s="110">
        <f t="shared" ref="W3244:W3307" si="723">(F3244&gt;0)*1</f>
        <v>0</v>
      </c>
      <c r="X3244" s="110">
        <f t="shared" ref="X3244:X3307" si="724">COUNTIFS(G3244:H3244,"&gt;0")</f>
        <v>0</v>
      </c>
      <c r="Y3244" s="110" t="str">
        <f t="shared" ref="Y3244:Y3307" si="725">B3244&amp;"_"&amp;C3244&amp;"_"&amp;K3244</f>
        <v>transfer_sale_raonly_na_CONFIDENTIAL</v>
      </c>
      <c r="Z3244" s="110">
        <f>IF(COUNTIFS($Y$2:Y3244,Y3244)=1,1,0)</f>
        <v>0</v>
      </c>
      <c r="AA3244" s="110">
        <f>SUM($Z$2:Z3244)*Z3244</f>
        <v>0</v>
      </c>
      <c r="AB3244" s="110">
        <f>COUNTIFS(resources!B:B,B3244)</f>
        <v>1</v>
      </c>
      <c r="AC3244" s="110">
        <f t="shared" ref="AC3244:AC3307" si="726">AND(ISNUMBER(D3244),(D3244&gt;2019))*1</f>
        <v>1</v>
      </c>
      <c r="AD3244" s="110">
        <f t="shared" ref="AD3244:AD3307" si="727">AND(ISNUMBER(E3244),E3244&gt;=1,E3244&lt;=12)*1</f>
        <v>1</v>
      </c>
      <c r="AE3244" s="110">
        <f t="shared" ref="AE3244:AE3307" si="728">AND(COUNT(G3244:H3244)=1,COUNT(F3244)=1)*1</f>
        <v>0</v>
      </c>
      <c r="AF3244" s="110">
        <f t="shared" ref="AF3244:AF3307" si="729">(COUNTIFS(K3244:O3244,"fillme")=0)*1</f>
        <v>1</v>
      </c>
      <c r="AG3244" s="110">
        <f t="shared" ref="AG3244:AG3307" si="730">ISNUMBER(L3244)*1</f>
        <v>0</v>
      </c>
      <c r="AH3244" s="110">
        <f t="shared" ref="AH3244:AH3307" si="731">NOT(AND(G3244&gt;0,H3244&gt;0))*1</f>
        <v>0</v>
      </c>
      <c r="AI3244" s="110">
        <f t="shared" ref="AI3244:AI3307" si="732">(U3244="ok")*1</f>
        <v>1</v>
      </c>
      <c r="AJ3244" s="100">
        <f>ROW()</f>
        <v>3244</v>
      </c>
      <c r="AK3244" s="100" t="e">
        <f>INDEX('BadRows RECART'!$C$2:$C$1207,MATCH(monthly_gwh_mw!AJ3244,'BadRows RECART'!$D$2:$D$1207,0))</f>
        <v>#N/A</v>
      </c>
    </row>
    <row r="3245" spans="1:37" ht="20">
      <c r="A3245" s="106" t="s">
        <v>3907</v>
      </c>
      <c r="B3245" s="106" t="s">
        <v>440</v>
      </c>
      <c r="C3245" s="106" t="s">
        <v>6313</v>
      </c>
      <c r="D3245" s="168">
        <v>2021</v>
      </c>
      <c r="E3245" s="168">
        <v>8</v>
      </c>
      <c r="F3245" s="169">
        <v>0</v>
      </c>
      <c r="G3245" s="212" t="s">
        <v>6314</v>
      </c>
      <c r="H3245" s="212" t="s">
        <v>6314</v>
      </c>
      <c r="I3245" s="106" t="s">
        <v>556</v>
      </c>
      <c r="K3245" s="83" t="s">
        <v>6314</v>
      </c>
      <c r="L3245" s="83" t="s">
        <v>6314</v>
      </c>
      <c r="M3245" s="45" t="str">
        <f>IF(
ISNA(INDEX(resources!E:E,MATCH(B3245,resources!B:B,0))),"fillme",
INDEX(resources!E:E,MATCH(B3245,resources!B:B,0)))</f>
        <v>transfer_sale</v>
      </c>
      <c r="N3245" s="45">
        <v>1</v>
      </c>
      <c r="O3245" s="83" t="str">
        <f>IFERROR(INDEX(resources!K:K,MATCH(B3245,resources!B:B,0)),"fillme")</f>
        <v>unknown</v>
      </c>
      <c r="P3245" s="89" t="str">
        <f t="shared" si="720"/>
        <v>unknown_2021_8</v>
      </c>
      <c r="Q3245" s="87">
        <f>INDEX(elcc!G:G,MATCH(P3245,elcc!D:D,0))</f>
        <v>0</v>
      </c>
      <c r="R3245" s="89">
        <f t="shared" si="721"/>
        <v>1</v>
      </c>
      <c r="S3245" s="89" t="s">
        <v>6314</v>
      </c>
      <c r="T3245" s="89" t="s">
        <v>6314</v>
      </c>
      <c r="U3245" s="90" t="str">
        <f t="shared" si="722"/>
        <v>ok</v>
      </c>
      <c r="V3245" s="63" t="str">
        <f>INDEX(resources!F:F,MATCH(B3245,resources!B:B,0))</f>
        <v>special</v>
      </c>
      <c r="W3245" s="110">
        <f t="shared" si="723"/>
        <v>0</v>
      </c>
      <c r="X3245" s="110">
        <f t="shared" si="724"/>
        <v>0</v>
      </c>
      <c r="Y3245" s="110" t="str">
        <f t="shared" si="725"/>
        <v>transfer_sale_raonly_na_CONFIDENTIAL</v>
      </c>
      <c r="Z3245" s="110">
        <f>IF(COUNTIFS($Y$2:Y3245,Y3245)=1,1,0)</f>
        <v>0</v>
      </c>
      <c r="AA3245" s="110">
        <f>SUM($Z$2:Z3245)*Z3245</f>
        <v>0</v>
      </c>
      <c r="AB3245" s="110">
        <f>COUNTIFS(resources!B:B,B3245)</f>
        <v>1</v>
      </c>
      <c r="AC3245" s="110">
        <f t="shared" si="726"/>
        <v>1</v>
      </c>
      <c r="AD3245" s="110">
        <f t="shared" si="727"/>
        <v>1</v>
      </c>
      <c r="AE3245" s="110">
        <f t="shared" si="728"/>
        <v>0</v>
      </c>
      <c r="AF3245" s="110">
        <f t="shared" si="729"/>
        <v>1</v>
      </c>
      <c r="AG3245" s="110">
        <f t="shared" si="730"/>
        <v>0</v>
      </c>
      <c r="AH3245" s="110">
        <f t="shared" si="731"/>
        <v>0</v>
      </c>
      <c r="AI3245" s="110">
        <f t="shared" si="732"/>
        <v>1</v>
      </c>
      <c r="AJ3245" s="100">
        <f>ROW()</f>
        <v>3245</v>
      </c>
      <c r="AK3245" s="100" t="e">
        <f>INDEX('BadRows RECART'!$C$2:$C$1207,MATCH(monthly_gwh_mw!AJ3245,'BadRows RECART'!$D$2:$D$1207,0))</f>
        <v>#N/A</v>
      </c>
    </row>
    <row r="3246" spans="1:37" ht="20">
      <c r="A3246" s="106" t="s">
        <v>3907</v>
      </c>
      <c r="B3246" s="106" t="s">
        <v>440</v>
      </c>
      <c r="C3246" s="106" t="s">
        <v>6313</v>
      </c>
      <c r="D3246" s="168">
        <v>2021</v>
      </c>
      <c r="E3246" s="168">
        <v>9</v>
      </c>
      <c r="F3246" s="169">
        <v>0</v>
      </c>
      <c r="G3246" s="212" t="s">
        <v>6314</v>
      </c>
      <c r="H3246" s="212" t="s">
        <v>6314</v>
      </c>
      <c r="I3246" s="106" t="s">
        <v>556</v>
      </c>
      <c r="K3246" s="83" t="s">
        <v>6314</v>
      </c>
      <c r="L3246" s="83" t="s">
        <v>6314</v>
      </c>
      <c r="M3246" s="45" t="str">
        <f>IF(
ISNA(INDEX(resources!E:E,MATCH(B3246,resources!B:B,0))),"fillme",
INDEX(resources!E:E,MATCH(B3246,resources!B:B,0)))</f>
        <v>transfer_sale</v>
      </c>
      <c r="N3246" s="45">
        <v>1</v>
      </c>
      <c r="O3246" s="83" t="str">
        <f>IFERROR(INDEX(resources!K:K,MATCH(B3246,resources!B:B,0)),"fillme")</f>
        <v>unknown</v>
      </c>
      <c r="P3246" s="89" t="str">
        <f t="shared" si="720"/>
        <v>unknown_2021_9</v>
      </c>
      <c r="Q3246" s="87">
        <f>INDEX(elcc!G:G,MATCH(P3246,elcc!D:D,0))</f>
        <v>0</v>
      </c>
      <c r="R3246" s="89">
        <f t="shared" si="721"/>
        <v>1</v>
      </c>
      <c r="S3246" s="89" t="s">
        <v>6314</v>
      </c>
      <c r="T3246" s="89" t="s">
        <v>6314</v>
      </c>
      <c r="U3246" s="90" t="str">
        <f t="shared" si="722"/>
        <v>ok</v>
      </c>
      <c r="V3246" s="63" t="str">
        <f>INDEX(resources!F:F,MATCH(B3246,resources!B:B,0))</f>
        <v>special</v>
      </c>
      <c r="W3246" s="110">
        <f t="shared" si="723"/>
        <v>0</v>
      </c>
      <c r="X3246" s="110">
        <f t="shared" si="724"/>
        <v>0</v>
      </c>
      <c r="Y3246" s="110" t="str">
        <f t="shared" si="725"/>
        <v>transfer_sale_raonly_na_CONFIDENTIAL</v>
      </c>
      <c r="Z3246" s="110">
        <f>IF(COUNTIFS($Y$2:Y3246,Y3246)=1,1,0)</f>
        <v>0</v>
      </c>
      <c r="AA3246" s="110">
        <f>SUM($Z$2:Z3246)*Z3246</f>
        <v>0</v>
      </c>
      <c r="AB3246" s="110">
        <f>COUNTIFS(resources!B:B,B3246)</f>
        <v>1</v>
      </c>
      <c r="AC3246" s="110">
        <f t="shared" si="726"/>
        <v>1</v>
      </c>
      <c r="AD3246" s="110">
        <f t="shared" si="727"/>
        <v>1</v>
      </c>
      <c r="AE3246" s="110">
        <f t="shared" si="728"/>
        <v>0</v>
      </c>
      <c r="AF3246" s="110">
        <f t="shared" si="729"/>
        <v>1</v>
      </c>
      <c r="AG3246" s="110">
        <f t="shared" si="730"/>
        <v>0</v>
      </c>
      <c r="AH3246" s="110">
        <f t="shared" si="731"/>
        <v>0</v>
      </c>
      <c r="AI3246" s="110">
        <f t="shared" si="732"/>
        <v>1</v>
      </c>
      <c r="AJ3246" s="100">
        <f>ROW()</f>
        <v>3246</v>
      </c>
      <c r="AK3246" s="100" t="e">
        <f>INDEX('BadRows RECART'!$C$2:$C$1207,MATCH(monthly_gwh_mw!AJ3246,'BadRows RECART'!$D$2:$D$1207,0))</f>
        <v>#N/A</v>
      </c>
    </row>
    <row r="3247" spans="1:37" ht="20">
      <c r="A3247" s="106" t="s">
        <v>3907</v>
      </c>
      <c r="B3247" s="106" t="s">
        <v>440</v>
      </c>
      <c r="C3247" s="106" t="s">
        <v>6313</v>
      </c>
      <c r="D3247" s="168">
        <v>2021</v>
      </c>
      <c r="E3247" s="168">
        <v>10</v>
      </c>
      <c r="F3247" s="169">
        <v>0</v>
      </c>
      <c r="G3247" s="212" t="s">
        <v>6314</v>
      </c>
      <c r="H3247" s="212" t="s">
        <v>6314</v>
      </c>
      <c r="I3247" s="106" t="s">
        <v>556</v>
      </c>
      <c r="K3247" s="83" t="s">
        <v>6314</v>
      </c>
      <c r="L3247" s="83" t="s">
        <v>6314</v>
      </c>
      <c r="M3247" s="45" t="str">
        <f>IF(
ISNA(INDEX(resources!E:E,MATCH(B3247,resources!B:B,0))),"fillme",
INDEX(resources!E:E,MATCH(B3247,resources!B:B,0)))</f>
        <v>transfer_sale</v>
      </c>
      <c r="N3247" s="45">
        <v>1</v>
      </c>
      <c r="O3247" s="83" t="str">
        <f>IFERROR(INDEX(resources!K:K,MATCH(B3247,resources!B:B,0)),"fillme")</f>
        <v>unknown</v>
      </c>
      <c r="P3247" s="89" t="str">
        <f t="shared" si="720"/>
        <v>unknown_2021_10</v>
      </c>
      <c r="Q3247" s="87">
        <f>INDEX(elcc!G:G,MATCH(P3247,elcc!D:D,0))</f>
        <v>0</v>
      </c>
      <c r="R3247" s="89">
        <f t="shared" si="721"/>
        <v>1</v>
      </c>
      <c r="S3247" s="89" t="s">
        <v>6314</v>
      </c>
      <c r="T3247" s="89" t="s">
        <v>6314</v>
      </c>
      <c r="U3247" s="90" t="str">
        <f t="shared" si="722"/>
        <v>ok</v>
      </c>
      <c r="V3247" s="63" t="str">
        <f>INDEX(resources!F:F,MATCH(B3247,resources!B:B,0))</f>
        <v>special</v>
      </c>
      <c r="W3247" s="110">
        <f t="shared" si="723"/>
        <v>0</v>
      </c>
      <c r="X3247" s="110">
        <f t="shared" si="724"/>
        <v>0</v>
      </c>
      <c r="Y3247" s="110" t="str">
        <f t="shared" si="725"/>
        <v>transfer_sale_raonly_na_CONFIDENTIAL</v>
      </c>
      <c r="Z3247" s="110">
        <f>IF(COUNTIFS($Y$2:Y3247,Y3247)=1,1,0)</f>
        <v>0</v>
      </c>
      <c r="AA3247" s="110">
        <f>SUM($Z$2:Z3247)*Z3247</f>
        <v>0</v>
      </c>
      <c r="AB3247" s="110">
        <f>COUNTIFS(resources!B:B,B3247)</f>
        <v>1</v>
      </c>
      <c r="AC3247" s="110">
        <f t="shared" si="726"/>
        <v>1</v>
      </c>
      <c r="AD3247" s="110">
        <f t="shared" si="727"/>
        <v>1</v>
      </c>
      <c r="AE3247" s="110">
        <f t="shared" si="728"/>
        <v>0</v>
      </c>
      <c r="AF3247" s="110">
        <f t="shared" si="729"/>
        <v>1</v>
      </c>
      <c r="AG3247" s="110">
        <f t="shared" si="730"/>
        <v>0</v>
      </c>
      <c r="AH3247" s="110">
        <f t="shared" si="731"/>
        <v>0</v>
      </c>
      <c r="AI3247" s="110">
        <f t="shared" si="732"/>
        <v>1</v>
      </c>
      <c r="AJ3247" s="100">
        <f>ROW()</f>
        <v>3247</v>
      </c>
      <c r="AK3247" s="100" t="e">
        <f>INDEX('BadRows RECART'!$C$2:$C$1207,MATCH(monthly_gwh_mw!AJ3247,'BadRows RECART'!$D$2:$D$1207,0))</f>
        <v>#N/A</v>
      </c>
    </row>
    <row r="3248" spans="1:37" ht="20">
      <c r="A3248" s="106" t="s">
        <v>3907</v>
      </c>
      <c r="B3248" s="106" t="s">
        <v>440</v>
      </c>
      <c r="C3248" s="106" t="s">
        <v>6313</v>
      </c>
      <c r="D3248" s="168">
        <v>2021</v>
      </c>
      <c r="E3248" s="168">
        <v>11</v>
      </c>
      <c r="F3248" s="169">
        <v>0</v>
      </c>
      <c r="G3248" s="212" t="s">
        <v>6314</v>
      </c>
      <c r="H3248" s="212" t="s">
        <v>6314</v>
      </c>
      <c r="I3248" s="106" t="s">
        <v>556</v>
      </c>
      <c r="K3248" s="83" t="s">
        <v>6314</v>
      </c>
      <c r="L3248" s="83" t="s">
        <v>6314</v>
      </c>
      <c r="M3248" s="45" t="str">
        <f>IF(
ISNA(INDEX(resources!E:E,MATCH(B3248,resources!B:B,0))),"fillme",
INDEX(resources!E:E,MATCH(B3248,resources!B:B,0)))</f>
        <v>transfer_sale</v>
      </c>
      <c r="N3248" s="45">
        <v>1</v>
      </c>
      <c r="O3248" s="83" t="str">
        <f>IFERROR(INDEX(resources!K:K,MATCH(B3248,resources!B:B,0)),"fillme")</f>
        <v>unknown</v>
      </c>
      <c r="P3248" s="89" t="str">
        <f t="shared" si="720"/>
        <v>unknown_2021_11</v>
      </c>
      <c r="Q3248" s="87">
        <f>INDEX(elcc!G:G,MATCH(P3248,elcc!D:D,0))</f>
        <v>0</v>
      </c>
      <c r="R3248" s="89">
        <f t="shared" si="721"/>
        <v>1</v>
      </c>
      <c r="S3248" s="89" t="s">
        <v>6314</v>
      </c>
      <c r="T3248" s="89" t="s">
        <v>6314</v>
      </c>
      <c r="U3248" s="90" t="str">
        <f t="shared" si="722"/>
        <v>ok</v>
      </c>
      <c r="V3248" s="63" t="str">
        <f>INDEX(resources!F:F,MATCH(B3248,resources!B:B,0))</f>
        <v>special</v>
      </c>
      <c r="W3248" s="110">
        <f t="shared" si="723"/>
        <v>0</v>
      </c>
      <c r="X3248" s="110">
        <f t="shared" si="724"/>
        <v>0</v>
      </c>
      <c r="Y3248" s="110" t="str">
        <f t="shared" si="725"/>
        <v>transfer_sale_raonly_na_CONFIDENTIAL</v>
      </c>
      <c r="Z3248" s="110">
        <f>IF(COUNTIFS($Y$2:Y3248,Y3248)=1,1,0)</f>
        <v>0</v>
      </c>
      <c r="AA3248" s="110">
        <f>SUM($Z$2:Z3248)*Z3248</f>
        <v>0</v>
      </c>
      <c r="AB3248" s="110">
        <f>COUNTIFS(resources!B:B,B3248)</f>
        <v>1</v>
      </c>
      <c r="AC3248" s="110">
        <f t="shared" si="726"/>
        <v>1</v>
      </c>
      <c r="AD3248" s="110">
        <f t="shared" si="727"/>
        <v>1</v>
      </c>
      <c r="AE3248" s="110">
        <f t="shared" si="728"/>
        <v>0</v>
      </c>
      <c r="AF3248" s="110">
        <f t="shared" si="729"/>
        <v>1</v>
      </c>
      <c r="AG3248" s="110">
        <f t="shared" si="730"/>
        <v>0</v>
      </c>
      <c r="AH3248" s="110">
        <f t="shared" si="731"/>
        <v>0</v>
      </c>
      <c r="AI3248" s="110">
        <f t="shared" si="732"/>
        <v>1</v>
      </c>
      <c r="AJ3248" s="100">
        <f>ROW()</f>
        <v>3248</v>
      </c>
      <c r="AK3248" s="100" t="e">
        <f>INDEX('BadRows RECART'!$C$2:$C$1207,MATCH(monthly_gwh_mw!AJ3248,'BadRows RECART'!$D$2:$D$1207,0))</f>
        <v>#N/A</v>
      </c>
    </row>
    <row r="3249" spans="1:37" ht="20">
      <c r="A3249" s="106" t="s">
        <v>3907</v>
      </c>
      <c r="B3249" s="106" t="s">
        <v>440</v>
      </c>
      <c r="C3249" s="106" t="s">
        <v>6313</v>
      </c>
      <c r="D3249" s="168">
        <v>2021</v>
      </c>
      <c r="E3249" s="168">
        <v>12</v>
      </c>
      <c r="F3249" s="169">
        <v>0</v>
      </c>
      <c r="G3249" s="212" t="s">
        <v>6314</v>
      </c>
      <c r="H3249" s="212" t="s">
        <v>6314</v>
      </c>
      <c r="I3249" s="106" t="s">
        <v>556</v>
      </c>
      <c r="K3249" s="83" t="s">
        <v>6314</v>
      </c>
      <c r="L3249" s="83" t="s">
        <v>6314</v>
      </c>
      <c r="M3249" s="45" t="str">
        <f>IF(
ISNA(INDEX(resources!E:E,MATCH(B3249,resources!B:B,0))),"fillme",
INDEX(resources!E:E,MATCH(B3249,resources!B:B,0)))</f>
        <v>transfer_sale</v>
      </c>
      <c r="N3249" s="45">
        <v>1</v>
      </c>
      <c r="O3249" s="83" t="str">
        <f>IFERROR(INDEX(resources!K:K,MATCH(B3249,resources!B:B,0)),"fillme")</f>
        <v>unknown</v>
      </c>
      <c r="P3249" s="89" t="str">
        <f t="shared" si="720"/>
        <v>unknown_2021_12</v>
      </c>
      <c r="Q3249" s="87">
        <f>INDEX(elcc!G:G,MATCH(P3249,elcc!D:D,0))</f>
        <v>0</v>
      </c>
      <c r="R3249" s="89">
        <f t="shared" si="721"/>
        <v>1</v>
      </c>
      <c r="S3249" s="89" t="s">
        <v>6314</v>
      </c>
      <c r="T3249" s="89" t="s">
        <v>6314</v>
      </c>
      <c r="U3249" s="90" t="str">
        <f t="shared" si="722"/>
        <v>ok</v>
      </c>
      <c r="V3249" s="63" t="str">
        <f>INDEX(resources!F:F,MATCH(B3249,resources!B:B,0))</f>
        <v>special</v>
      </c>
      <c r="W3249" s="110">
        <f t="shared" si="723"/>
        <v>0</v>
      </c>
      <c r="X3249" s="110">
        <f t="shared" si="724"/>
        <v>0</v>
      </c>
      <c r="Y3249" s="110" t="str">
        <f t="shared" si="725"/>
        <v>transfer_sale_raonly_na_CONFIDENTIAL</v>
      </c>
      <c r="Z3249" s="110">
        <f>IF(COUNTIFS($Y$2:Y3249,Y3249)=1,1,0)</f>
        <v>0</v>
      </c>
      <c r="AA3249" s="110">
        <f>SUM($Z$2:Z3249)*Z3249</f>
        <v>0</v>
      </c>
      <c r="AB3249" s="110">
        <f>COUNTIFS(resources!B:B,B3249)</f>
        <v>1</v>
      </c>
      <c r="AC3249" s="110">
        <f t="shared" si="726"/>
        <v>1</v>
      </c>
      <c r="AD3249" s="110">
        <f t="shared" si="727"/>
        <v>1</v>
      </c>
      <c r="AE3249" s="110">
        <f t="shared" si="728"/>
        <v>0</v>
      </c>
      <c r="AF3249" s="110">
        <f t="shared" si="729"/>
        <v>1</v>
      </c>
      <c r="AG3249" s="110">
        <f t="shared" si="730"/>
        <v>0</v>
      </c>
      <c r="AH3249" s="110">
        <f t="shared" si="731"/>
        <v>0</v>
      </c>
      <c r="AI3249" s="110">
        <f t="shared" si="732"/>
        <v>1</v>
      </c>
      <c r="AJ3249" s="100">
        <f>ROW()</f>
        <v>3249</v>
      </c>
      <c r="AK3249" s="100" t="e">
        <f>INDEX('BadRows RECART'!$C$2:$C$1207,MATCH(monthly_gwh_mw!AJ3249,'BadRows RECART'!$D$2:$D$1207,0))</f>
        <v>#N/A</v>
      </c>
    </row>
    <row r="3250" spans="1:37" ht="20">
      <c r="A3250" s="106" t="s">
        <v>3907</v>
      </c>
      <c r="B3250" s="106" t="s">
        <v>440</v>
      </c>
      <c r="C3250" s="106" t="s">
        <v>6313</v>
      </c>
      <c r="D3250" s="168">
        <v>2021</v>
      </c>
      <c r="E3250" s="168">
        <v>10</v>
      </c>
      <c r="F3250" s="169">
        <v>0</v>
      </c>
      <c r="G3250" s="212" t="s">
        <v>6314</v>
      </c>
      <c r="H3250" s="212" t="s">
        <v>6314</v>
      </c>
      <c r="I3250" s="106" t="s">
        <v>556</v>
      </c>
      <c r="K3250" s="83" t="s">
        <v>6314</v>
      </c>
      <c r="L3250" s="83" t="s">
        <v>6314</v>
      </c>
      <c r="M3250" s="45" t="str">
        <f>IF(
ISNA(INDEX(resources!E:E,MATCH(B3250,resources!B:B,0))),"fillme",
INDEX(resources!E:E,MATCH(B3250,resources!B:B,0)))</f>
        <v>transfer_sale</v>
      </c>
      <c r="N3250" s="45">
        <v>1</v>
      </c>
      <c r="O3250" s="83" t="str">
        <f>IFERROR(INDEX(resources!K:K,MATCH(B3250,resources!B:B,0)),"fillme")</f>
        <v>unknown</v>
      </c>
      <c r="P3250" s="89" t="str">
        <f t="shared" si="720"/>
        <v>unknown_2021_10</v>
      </c>
      <c r="Q3250" s="87">
        <f>INDEX(elcc!G:G,MATCH(P3250,elcc!D:D,0))</f>
        <v>0</v>
      </c>
      <c r="R3250" s="89">
        <f t="shared" si="721"/>
        <v>1</v>
      </c>
      <c r="S3250" s="89" t="s">
        <v>6314</v>
      </c>
      <c r="T3250" s="89" t="s">
        <v>6314</v>
      </c>
      <c r="U3250" s="90" t="str">
        <f t="shared" si="722"/>
        <v>ok</v>
      </c>
      <c r="V3250" s="63" t="str">
        <f>INDEX(resources!F:F,MATCH(B3250,resources!B:B,0))</f>
        <v>special</v>
      </c>
      <c r="W3250" s="110">
        <f t="shared" si="723"/>
        <v>0</v>
      </c>
      <c r="X3250" s="110">
        <f t="shared" si="724"/>
        <v>0</v>
      </c>
      <c r="Y3250" s="110" t="str">
        <f t="shared" si="725"/>
        <v>transfer_sale_raonly_na_CONFIDENTIAL</v>
      </c>
      <c r="Z3250" s="110">
        <f>IF(COUNTIFS($Y$2:Y3250,Y3250)=1,1,0)</f>
        <v>0</v>
      </c>
      <c r="AA3250" s="110">
        <f>SUM($Z$2:Z3250)*Z3250</f>
        <v>0</v>
      </c>
      <c r="AB3250" s="110">
        <f>COUNTIFS(resources!B:B,B3250)</f>
        <v>1</v>
      </c>
      <c r="AC3250" s="110">
        <f t="shared" si="726"/>
        <v>1</v>
      </c>
      <c r="AD3250" s="110">
        <f t="shared" si="727"/>
        <v>1</v>
      </c>
      <c r="AE3250" s="110">
        <f t="shared" si="728"/>
        <v>0</v>
      </c>
      <c r="AF3250" s="110">
        <f t="shared" si="729"/>
        <v>1</v>
      </c>
      <c r="AG3250" s="110">
        <f t="shared" si="730"/>
        <v>0</v>
      </c>
      <c r="AH3250" s="110">
        <f t="shared" si="731"/>
        <v>0</v>
      </c>
      <c r="AI3250" s="110">
        <f t="shared" si="732"/>
        <v>1</v>
      </c>
      <c r="AJ3250" s="100">
        <f>ROW()</f>
        <v>3250</v>
      </c>
      <c r="AK3250" s="100" t="e">
        <f>INDEX('BadRows RECART'!$C$2:$C$1207,MATCH(monthly_gwh_mw!AJ3250,'BadRows RECART'!$D$2:$D$1207,0))</f>
        <v>#N/A</v>
      </c>
    </row>
    <row r="3251" spans="1:37" ht="20">
      <c r="A3251" s="106" t="s">
        <v>3907</v>
      </c>
      <c r="B3251" s="106" t="s">
        <v>437</v>
      </c>
      <c r="C3251" s="106" t="s">
        <v>6313</v>
      </c>
      <c r="D3251" s="168">
        <v>2021</v>
      </c>
      <c r="E3251" s="168">
        <v>10</v>
      </c>
      <c r="F3251" s="169">
        <v>0</v>
      </c>
      <c r="G3251" s="212" t="s">
        <v>6314</v>
      </c>
      <c r="H3251" s="212" t="s">
        <v>6314</v>
      </c>
      <c r="I3251" s="106" t="s">
        <v>556</v>
      </c>
      <c r="K3251" s="83" t="s">
        <v>6314</v>
      </c>
      <c r="L3251" s="83" t="s">
        <v>6314</v>
      </c>
      <c r="M3251" s="45" t="str">
        <f>IF(
ISNA(INDEX(resources!E:E,MATCH(B3251,resources!B:B,0))),"fillme",
INDEX(resources!E:E,MATCH(B3251,resources!B:B,0)))</f>
        <v>transfer_purchase</v>
      </c>
      <c r="N3251" s="45">
        <v>1</v>
      </c>
      <c r="O3251" s="83" t="str">
        <f>IFERROR(INDEX(resources!K:K,MATCH(B3251,resources!B:B,0)),"fillme")</f>
        <v>unknown</v>
      </c>
      <c r="P3251" s="89" t="str">
        <f t="shared" si="720"/>
        <v>unknown_2021_10</v>
      </c>
      <c r="Q3251" s="87">
        <f>INDEX(elcc!G:G,MATCH(P3251,elcc!D:D,0))</f>
        <v>0</v>
      </c>
      <c r="R3251" s="89">
        <f t="shared" si="721"/>
        <v>1</v>
      </c>
      <c r="S3251" s="89" t="s">
        <v>6314</v>
      </c>
      <c r="T3251" s="89" t="s">
        <v>6314</v>
      </c>
      <c r="U3251" s="90" t="str">
        <f t="shared" si="722"/>
        <v>ok</v>
      </c>
      <c r="V3251" s="63" t="str">
        <f>INDEX(resources!F:F,MATCH(B3251,resources!B:B,0))</f>
        <v>special</v>
      </c>
      <c r="W3251" s="110">
        <f t="shared" si="723"/>
        <v>0</v>
      </c>
      <c r="X3251" s="110">
        <f t="shared" si="724"/>
        <v>0</v>
      </c>
      <c r="Y3251" s="110" t="str">
        <f t="shared" si="725"/>
        <v>transfer_purchase_raonly_na_CONFIDENTIAL</v>
      </c>
      <c r="Z3251" s="110">
        <f>IF(COUNTIFS($Y$2:Y3251,Y3251)=1,1,0)</f>
        <v>0</v>
      </c>
      <c r="AA3251" s="110">
        <f>SUM($Z$2:Z3251)*Z3251</f>
        <v>0</v>
      </c>
      <c r="AB3251" s="110">
        <f>COUNTIFS(resources!B:B,B3251)</f>
        <v>1</v>
      </c>
      <c r="AC3251" s="110">
        <f t="shared" si="726"/>
        <v>1</v>
      </c>
      <c r="AD3251" s="110">
        <f t="shared" si="727"/>
        <v>1</v>
      </c>
      <c r="AE3251" s="110">
        <f t="shared" si="728"/>
        <v>0</v>
      </c>
      <c r="AF3251" s="110">
        <f t="shared" si="729"/>
        <v>1</v>
      </c>
      <c r="AG3251" s="110">
        <f t="shared" si="730"/>
        <v>0</v>
      </c>
      <c r="AH3251" s="110">
        <f t="shared" si="731"/>
        <v>0</v>
      </c>
      <c r="AI3251" s="110">
        <f t="shared" si="732"/>
        <v>1</v>
      </c>
      <c r="AJ3251" s="100">
        <f>ROW()</f>
        <v>3251</v>
      </c>
      <c r="AK3251" s="100" t="e">
        <f>INDEX('BadRows RECART'!$C$2:$C$1207,MATCH(monthly_gwh_mw!AJ3251,'BadRows RECART'!$D$2:$D$1207,0))</f>
        <v>#N/A</v>
      </c>
    </row>
    <row r="3252" spans="1:37" ht="20">
      <c r="A3252" s="106" t="s">
        <v>3907</v>
      </c>
      <c r="B3252" s="106" t="s">
        <v>437</v>
      </c>
      <c r="C3252" s="106" t="s">
        <v>6313</v>
      </c>
      <c r="D3252" s="168">
        <v>2021</v>
      </c>
      <c r="E3252" s="168">
        <v>10</v>
      </c>
      <c r="F3252" s="169">
        <v>0</v>
      </c>
      <c r="G3252" s="212" t="s">
        <v>6314</v>
      </c>
      <c r="H3252" s="212" t="s">
        <v>6314</v>
      </c>
      <c r="I3252" s="106" t="s">
        <v>556</v>
      </c>
      <c r="K3252" s="83" t="s">
        <v>6314</v>
      </c>
      <c r="L3252" s="83" t="s">
        <v>6314</v>
      </c>
      <c r="M3252" s="45" t="str">
        <f>IF(
ISNA(INDEX(resources!E:E,MATCH(B3252,resources!B:B,0))),"fillme",
INDEX(resources!E:E,MATCH(B3252,resources!B:B,0)))</f>
        <v>transfer_purchase</v>
      </c>
      <c r="N3252" s="45">
        <v>1</v>
      </c>
      <c r="O3252" s="83" t="str">
        <f>IFERROR(INDEX(resources!K:K,MATCH(B3252,resources!B:B,0)),"fillme")</f>
        <v>unknown</v>
      </c>
      <c r="P3252" s="89" t="str">
        <f t="shared" si="720"/>
        <v>unknown_2021_10</v>
      </c>
      <c r="Q3252" s="87">
        <f>INDEX(elcc!G:G,MATCH(P3252,elcc!D:D,0))</f>
        <v>0</v>
      </c>
      <c r="R3252" s="89">
        <f t="shared" si="721"/>
        <v>1</v>
      </c>
      <c r="S3252" s="89" t="s">
        <v>6314</v>
      </c>
      <c r="T3252" s="89" t="s">
        <v>6314</v>
      </c>
      <c r="U3252" s="90" t="str">
        <f t="shared" si="722"/>
        <v>ok</v>
      </c>
      <c r="V3252" s="63" t="str">
        <f>INDEX(resources!F:F,MATCH(B3252,resources!B:B,0))</f>
        <v>special</v>
      </c>
      <c r="W3252" s="110">
        <f t="shared" si="723"/>
        <v>0</v>
      </c>
      <c r="X3252" s="110">
        <f t="shared" si="724"/>
        <v>0</v>
      </c>
      <c r="Y3252" s="110" t="str">
        <f t="shared" si="725"/>
        <v>transfer_purchase_raonly_na_CONFIDENTIAL</v>
      </c>
      <c r="Z3252" s="110">
        <f>IF(COUNTIFS($Y$2:Y3252,Y3252)=1,1,0)</f>
        <v>0</v>
      </c>
      <c r="AA3252" s="110">
        <f>SUM($Z$2:Z3252)*Z3252</f>
        <v>0</v>
      </c>
      <c r="AB3252" s="110">
        <f>COUNTIFS(resources!B:B,B3252)</f>
        <v>1</v>
      </c>
      <c r="AC3252" s="110">
        <f t="shared" si="726"/>
        <v>1</v>
      </c>
      <c r="AD3252" s="110">
        <f t="shared" si="727"/>
        <v>1</v>
      </c>
      <c r="AE3252" s="110">
        <f t="shared" si="728"/>
        <v>0</v>
      </c>
      <c r="AF3252" s="110">
        <f t="shared" si="729"/>
        <v>1</v>
      </c>
      <c r="AG3252" s="110">
        <f t="shared" si="730"/>
        <v>0</v>
      </c>
      <c r="AH3252" s="110">
        <f t="shared" si="731"/>
        <v>0</v>
      </c>
      <c r="AI3252" s="110">
        <f t="shared" si="732"/>
        <v>1</v>
      </c>
      <c r="AJ3252" s="100">
        <f>ROW()</f>
        <v>3252</v>
      </c>
      <c r="AK3252" s="100" t="e">
        <f>INDEX('BadRows RECART'!$C$2:$C$1207,MATCH(monthly_gwh_mw!AJ3252,'BadRows RECART'!$D$2:$D$1207,0))</f>
        <v>#N/A</v>
      </c>
    </row>
    <row r="3253" spans="1:37" ht="20">
      <c r="A3253" s="106" t="s">
        <v>3907</v>
      </c>
      <c r="B3253" s="106" t="s">
        <v>437</v>
      </c>
      <c r="C3253" s="106" t="s">
        <v>6313</v>
      </c>
      <c r="D3253" s="168">
        <v>2021</v>
      </c>
      <c r="E3253" s="168">
        <v>10</v>
      </c>
      <c r="F3253" s="169">
        <v>0</v>
      </c>
      <c r="G3253" s="212" t="s">
        <v>6314</v>
      </c>
      <c r="H3253" s="212" t="s">
        <v>6314</v>
      </c>
      <c r="I3253" s="106" t="s">
        <v>556</v>
      </c>
      <c r="K3253" s="83" t="s">
        <v>6314</v>
      </c>
      <c r="L3253" s="83" t="s">
        <v>6314</v>
      </c>
      <c r="M3253" s="45" t="str">
        <f>IF(
ISNA(INDEX(resources!E:E,MATCH(B3253,resources!B:B,0))),"fillme",
INDEX(resources!E:E,MATCH(B3253,resources!B:B,0)))</f>
        <v>transfer_purchase</v>
      </c>
      <c r="N3253" s="45">
        <v>1</v>
      </c>
      <c r="O3253" s="83" t="str">
        <f>IFERROR(INDEX(resources!K:K,MATCH(B3253,resources!B:B,0)),"fillme")</f>
        <v>unknown</v>
      </c>
      <c r="P3253" s="89" t="str">
        <f t="shared" si="720"/>
        <v>unknown_2021_10</v>
      </c>
      <c r="Q3253" s="87">
        <f>INDEX(elcc!G:G,MATCH(P3253,elcc!D:D,0))</f>
        <v>0</v>
      </c>
      <c r="R3253" s="89">
        <f t="shared" si="721"/>
        <v>1</v>
      </c>
      <c r="S3253" s="89" t="s">
        <v>6314</v>
      </c>
      <c r="T3253" s="89" t="s">
        <v>6314</v>
      </c>
      <c r="U3253" s="90" t="str">
        <f t="shared" si="722"/>
        <v>ok</v>
      </c>
      <c r="V3253" s="63" t="str">
        <f>INDEX(resources!F:F,MATCH(B3253,resources!B:B,0))</f>
        <v>special</v>
      </c>
      <c r="W3253" s="110">
        <f t="shared" si="723"/>
        <v>0</v>
      </c>
      <c r="X3253" s="110">
        <f t="shared" si="724"/>
        <v>0</v>
      </c>
      <c r="Y3253" s="110" t="str">
        <f t="shared" si="725"/>
        <v>transfer_purchase_raonly_na_CONFIDENTIAL</v>
      </c>
      <c r="Z3253" s="110">
        <f>IF(COUNTIFS($Y$2:Y3253,Y3253)=1,1,0)</f>
        <v>0</v>
      </c>
      <c r="AA3253" s="110">
        <f>SUM($Z$2:Z3253)*Z3253</f>
        <v>0</v>
      </c>
      <c r="AB3253" s="110">
        <f>COUNTIFS(resources!B:B,B3253)</f>
        <v>1</v>
      </c>
      <c r="AC3253" s="110">
        <f t="shared" si="726"/>
        <v>1</v>
      </c>
      <c r="AD3253" s="110">
        <f t="shared" si="727"/>
        <v>1</v>
      </c>
      <c r="AE3253" s="110">
        <f t="shared" si="728"/>
        <v>0</v>
      </c>
      <c r="AF3253" s="110">
        <f t="shared" si="729"/>
        <v>1</v>
      </c>
      <c r="AG3253" s="110">
        <f t="shared" si="730"/>
        <v>0</v>
      </c>
      <c r="AH3253" s="110">
        <f t="shared" si="731"/>
        <v>0</v>
      </c>
      <c r="AI3253" s="110">
        <f t="shared" si="732"/>
        <v>1</v>
      </c>
      <c r="AJ3253" s="100">
        <f>ROW()</f>
        <v>3253</v>
      </c>
      <c r="AK3253" s="100" t="e">
        <f>INDEX('BadRows RECART'!$C$2:$C$1207,MATCH(monthly_gwh_mw!AJ3253,'BadRows RECART'!$D$2:$D$1207,0))</f>
        <v>#N/A</v>
      </c>
    </row>
    <row r="3254" spans="1:37" ht="20">
      <c r="A3254" s="106" t="s">
        <v>3907</v>
      </c>
      <c r="B3254" s="106" t="s">
        <v>437</v>
      </c>
      <c r="C3254" s="106" t="s">
        <v>6313</v>
      </c>
      <c r="D3254" s="168">
        <v>2021</v>
      </c>
      <c r="E3254" s="168">
        <v>10</v>
      </c>
      <c r="F3254" s="169">
        <v>0</v>
      </c>
      <c r="G3254" s="212" t="s">
        <v>6314</v>
      </c>
      <c r="H3254" s="212" t="s">
        <v>6314</v>
      </c>
      <c r="I3254" s="106" t="s">
        <v>556</v>
      </c>
      <c r="K3254" s="83" t="s">
        <v>6314</v>
      </c>
      <c r="L3254" s="83" t="s">
        <v>6314</v>
      </c>
      <c r="M3254" s="45" t="str">
        <f>IF(
ISNA(INDEX(resources!E:E,MATCH(B3254,resources!B:B,0))),"fillme",
INDEX(resources!E:E,MATCH(B3254,resources!B:B,0)))</f>
        <v>transfer_purchase</v>
      </c>
      <c r="N3254" s="45">
        <v>1</v>
      </c>
      <c r="O3254" s="83" t="str">
        <f>IFERROR(INDEX(resources!K:K,MATCH(B3254,resources!B:B,0)),"fillme")</f>
        <v>unknown</v>
      </c>
      <c r="P3254" s="89" t="str">
        <f t="shared" si="720"/>
        <v>unknown_2021_10</v>
      </c>
      <c r="Q3254" s="87">
        <f>INDEX(elcc!G:G,MATCH(P3254,elcc!D:D,0))</f>
        <v>0</v>
      </c>
      <c r="R3254" s="89">
        <f t="shared" si="721"/>
        <v>1</v>
      </c>
      <c r="S3254" s="89" t="s">
        <v>6314</v>
      </c>
      <c r="T3254" s="89" t="s">
        <v>6314</v>
      </c>
      <c r="U3254" s="90" t="str">
        <f t="shared" si="722"/>
        <v>ok</v>
      </c>
      <c r="V3254" s="63" t="str">
        <f>INDEX(resources!F:F,MATCH(B3254,resources!B:B,0))</f>
        <v>special</v>
      </c>
      <c r="W3254" s="110">
        <f t="shared" si="723"/>
        <v>0</v>
      </c>
      <c r="X3254" s="110">
        <f t="shared" si="724"/>
        <v>0</v>
      </c>
      <c r="Y3254" s="110" t="str">
        <f t="shared" si="725"/>
        <v>transfer_purchase_raonly_na_CONFIDENTIAL</v>
      </c>
      <c r="Z3254" s="110">
        <f>IF(COUNTIFS($Y$2:Y3254,Y3254)=1,1,0)</f>
        <v>0</v>
      </c>
      <c r="AA3254" s="110">
        <f>SUM($Z$2:Z3254)*Z3254</f>
        <v>0</v>
      </c>
      <c r="AB3254" s="110">
        <f>COUNTIFS(resources!B:B,B3254)</f>
        <v>1</v>
      </c>
      <c r="AC3254" s="110">
        <f t="shared" si="726"/>
        <v>1</v>
      </c>
      <c r="AD3254" s="110">
        <f t="shared" si="727"/>
        <v>1</v>
      </c>
      <c r="AE3254" s="110">
        <f t="shared" si="728"/>
        <v>0</v>
      </c>
      <c r="AF3254" s="110">
        <f t="shared" si="729"/>
        <v>1</v>
      </c>
      <c r="AG3254" s="110">
        <f t="shared" si="730"/>
        <v>0</v>
      </c>
      <c r="AH3254" s="110">
        <f t="shared" si="731"/>
        <v>0</v>
      </c>
      <c r="AI3254" s="110">
        <f t="shared" si="732"/>
        <v>1</v>
      </c>
      <c r="AJ3254" s="100">
        <f>ROW()</f>
        <v>3254</v>
      </c>
      <c r="AK3254" s="100" t="e">
        <f>INDEX('BadRows RECART'!$C$2:$C$1207,MATCH(monthly_gwh_mw!AJ3254,'BadRows RECART'!$D$2:$D$1207,0))</f>
        <v>#N/A</v>
      </c>
    </row>
    <row r="3255" spans="1:37" ht="20">
      <c r="A3255" s="106" t="s">
        <v>3907</v>
      </c>
      <c r="B3255" s="106" t="s">
        <v>437</v>
      </c>
      <c r="C3255" s="106" t="s">
        <v>6313</v>
      </c>
      <c r="D3255" s="168">
        <v>2021</v>
      </c>
      <c r="E3255" s="168">
        <v>10</v>
      </c>
      <c r="F3255" s="169">
        <v>0</v>
      </c>
      <c r="G3255" s="212" t="s">
        <v>6314</v>
      </c>
      <c r="H3255" s="212" t="s">
        <v>6314</v>
      </c>
      <c r="I3255" s="106" t="s">
        <v>556</v>
      </c>
      <c r="K3255" s="83" t="s">
        <v>6314</v>
      </c>
      <c r="L3255" s="83" t="s">
        <v>6314</v>
      </c>
      <c r="M3255" s="45" t="str">
        <f>IF(
ISNA(INDEX(resources!E:E,MATCH(B3255,resources!B:B,0))),"fillme",
INDEX(resources!E:E,MATCH(B3255,resources!B:B,0)))</f>
        <v>transfer_purchase</v>
      </c>
      <c r="N3255" s="45">
        <v>1</v>
      </c>
      <c r="O3255" s="83" t="str">
        <f>IFERROR(INDEX(resources!K:K,MATCH(B3255,resources!B:B,0)),"fillme")</f>
        <v>unknown</v>
      </c>
      <c r="P3255" s="89" t="str">
        <f t="shared" si="720"/>
        <v>unknown_2021_10</v>
      </c>
      <c r="Q3255" s="87">
        <f>INDEX(elcc!G:G,MATCH(P3255,elcc!D:D,0))</f>
        <v>0</v>
      </c>
      <c r="R3255" s="89">
        <f t="shared" si="721"/>
        <v>1</v>
      </c>
      <c r="S3255" s="89" t="s">
        <v>6314</v>
      </c>
      <c r="T3255" s="89" t="s">
        <v>6314</v>
      </c>
      <c r="U3255" s="90" t="str">
        <f t="shared" si="722"/>
        <v>ok</v>
      </c>
      <c r="V3255" s="63" t="str">
        <f>INDEX(resources!F:F,MATCH(B3255,resources!B:B,0))</f>
        <v>special</v>
      </c>
      <c r="W3255" s="110">
        <f t="shared" si="723"/>
        <v>0</v>
      </c>
      <c r="X3255" s="110">
        <f t="shared" si="724"/>
        <v>0</v>
      </c>
      <c r="Y3255" s="110" t="str">
        <f t="shared" si="725"/>
        <v>transfer_purchase_raonly_na_CONFIDENTIAL</v>
      </c>
      <c r="Z3255" s="110">
        <f>IF(COUNTIFS($Y$2:Y3255,Y3255)=1,1,0)</f>
        <v>0</v>
      </c>
      <c r="AA3255" s="110">
        <f>SUM($Z$2:Z3255)*Z3255</f>
        <v>0</v>
      </c>
      <c r="AB3255" s="110">
        <f>COUNTIFS(resources!B:B,B3255)</f>
        <v>1</v>
      </c>
      <c r="AC3255" s="110">
        <f t="shared" si="726"/>
        <v>1</v>
      </c>
      <c r="AD3255" s="110">
        <f t="shared" si="727"/>
        <v>1</v>
      </c>
      <c r="AE3255" s="110">
        <f t="shared" si="728"/>
        <v>0</v>
      </c>
      <c r="AF3255" s="110">
        <f t="shared" si="729"/>
        <v>1</v>
      </c>
      <c r="AG3255" s="110">
        <f t="shared" si="730"/>
        <v>0</v>
      </c>
      <c r="AH3255" s="110">
        <f t="shared" si="731"/>
        <v>0</v>
      </c>
      <c r="AI3255" s="110">
        <f t="shared" si="732"/>
        <v>1</v>
      </c>
      <c r="AJ3255" s="100">
        <f>ROW()</f>
        <v>3255</v>
      </c>
      <c r="AK3255" s="100" t="e">
        <f>INDEX('BadRows RECART'!$C$2:$C$1207,MATCH(monthly_gwh_mw!AJ3255,'BadRows RECART'!$D$2:$D$1207,0))</f>
        <v>#N/A</v>
      </c>
    </row>
    <row r="3256" spans="1:37" ht="20">
      <c r="A3256" s="106" t="s">
        <v>3907</v>
      </c>
      <c r="B3256" s="106" t="s">
        <v>437</v>
      </c>
      <c r="C3256" s="106" t="s">
        <v>6313</v>
      </c>
      <c r="D3256" s="168">
        <v>2021</v>
      </c>
      <c r="E3256" s="168">
        <v>4</v>
      </c>
      <c r="F3256" s="169">
        <v>0</v>
      </c>
      <c r="G3256" s="212" t="s">
        <v>6314</v>
      </c>
      <c r="H3256" s="212" t="s">
        <v>6314</v>
      </c>
      <c r="I3256" s="106" t="s">
        <v>556</v>
      </c>
      <c r="K3256" s="83" t="s">
        <v>6314</v>
      </c>
      <c r="L3256" s="83" t="s">
        <v>6314</v>
      </c>
      <c r="M3256" s="45" t="str">
        <f>IF(
ISNA(INDEX(resources!E:E,MATCH(B3256,resources!B:B,0))),"fillme",
INDEX(resources!E:E,MATCH(B3256,resources!B:B,0)))</f>
        <v>transfer_purchase</v>
      </c>
      <c r="N3256" s="45">
        <v>1</v>
      </c>
      <c r="O3256" s="83" t="str">
        <f>IFERROR(INDEX(resources!K:K,MATCH(B3256,resources!B:B,0)),"fillme")</f>
        <v>unknown</v>
      </c>
      <c r="P3256" s="89" t="str">
        <f t="shared" si="720"/>
        <v>unknown_2021_4</v>
      </c>
      <c r="Q3256" s="87">
        <f>INDEX(elcc!G:G,MATCH(P3256,elcc!D:D,0))</f>
        <v>0</v>
      </c>
      <c r="R3256" s="89">
        <f t="shared" si="721"/>
        <v>1</v>
      </c>
      <c r="S3256" s="89" t="s">
        <v>6314</v>
      </c>
      <c r="T3256" s="89" t="s">
        <v>6314</v>
      </c>
      <c r="U3256" s="90" t="str">
        <f t="shared" si="722"/>
        <v>ok</v>
      </c>
      <c r="V3256" s="63" t="str">
        <f>INDEX(resources!F:F,MATCH(B3256,resources!B:B,0))</f>
        <v>special</v>
      </c>
      <c r="W3256" s="110">
        <f t="shared" si="723"/>
        <v>0</v>
      </c>
      <c r="X3256" s="110">
        <f t="shared" si="724"/>
        <v>0</v>
      </c>
      <c r="Y3256" s="110" t="str">
        <f t="shared" si="725"/>
        <v>transfer_purchase_raonly_na_CONFIDENTIAL</v>
      </c>
      <c r="Z3256" s="110">
        <f>IF(COUNTIFS($Y$2:Y3256,Y3256)=1,1,0)</f>
        <v>0</v>
      </c>
      <c r="AA3256" s="110">
        <f>SUM($Z$2:Z3256)*Z3256</f>
        <v>0</v>
      </c>
      <c r="AB3256" s="110">
        <f>COUNTIFS(resources!B:B,B3256)</f>
        <v>1</v>
      </c>
      <c r="AC3256" s="110">
        <f t="shared" si="726"/>
        <v>1</v>
      </c>
      <c r="AD3256" s="110">
        <f t="shared" si="727"/>
        <v>1</v>
      </c>
      <c r="AE3256" s="110">
        <f t="shared" si="728"/>
        <v>0</v>
      </c>
      <c r="AF3256" s="110">
        <f t="shared" si="729"/>
        <v>1</v>
      </c>
      <c r="AG3256" s="110">
        <f t="shared" si="730"/>
        <v>0</v>
      </c>
      <c r="AH3256" s="110">
        <f t="shared" si="731"/>
        <v>0</v>
      </c>
      <c r="AI3256" s="110">
        <f t="shared" si="732"/>
        <v>1</v>
      </c>
      <c r="AJ3256" s="100">
        <f>ROW()</f>
        <v>3256</v>
      </c>
      <c r="AK3256" s="100" t="e">
        <f>INDEX('BadRows RECART'!$C$2:$C$1207,MATCH(monthly_gwh_mw!AJ3256,'BadRows RECART'!$D$2:$D$1207,0))</f>
        <v>#N/A</v>
      </c>
    </row>
    <row r="3257" spans="1:37" ht="20">
      <c r="A3257" s="106" t="s">
        <v>3907</v>
      </c>
      <c r="B3257" s="106" t="s">
        <v>437</v>
      </c>
      <c r="C3257" s="106" t="s">
        <v>6313</v>
      </c>
      <c r="D3257" s="168">
        <v>2021</v>
      </c>
      <c r="E3257" s="168">
        <v>10</v>
      </c>
      <c r="F3257" s="169">
        <v>0</v>
      </c>
      <c r="G3257" s="212" t="s">
        <v>6314</v>
      </c>
      <c r="H3257" s="212" t="s">
        <v>6314</v>
      </c>
      <c r="I3257" s="106" t="s">
        <v>556</v>
      </c>
      <c r="K3257" s="83" t="s">
        <v>6314</v>
      </c>
      <c r="L3257" s="83" t="s">
        <v>6314</v>
      </c>
      <c r="M3257" s="45" t="str">
        <f>IF(
ISNA(INDEX(resources!E:E,MATCH(B3257,resources!B:B,0))),"fillme",
INDEX(resources!E:E,MATCH(B3257,resources!B:B,0)))</f>
        <v>transfer_purchase</v>
      </c>
      <c r="N3257" s="45">
        <v>1</v>
      </c>
      <c r="O3257" s="83" t="str">
        <f>IFERROR(INDEX(resources!K:K,MATCH(B3257,resources!B:B,0)),"fillme")</f>
        <v>unknown</v>
      </c>
      <c r="P3257" s="89" t="str">
        <f t="shared" si="720"/>
        <v>unknown_2021_10</v>
      </c>
      <c r="Q3257" s="87">
        <f>INDEX(elcc!G:G,MATCH(P3257,elcc!D:D,0))</f>
        <v>0</v>
      </c>
      <c r="R3257" s="89">
        <f t="shared" si="721"/>
        <v>1</v>
      </c>
      <c r="S3257" s="89" t="s">
        <v>6314</v>
      </c>
      <c r="T3257" s="89" t="s">
        <v>6314</v>
      </c>
      <c r="U3257" s="90" t="str">
        <f t="shared" si="722"/>
        <v>ok</v>
      </c>
      <c r="V3257" s="63" t="str">
        <f>INDEX(resources!F:F,MATCH(B3257,resources!B:B,0))</f>
        <v>special</v>
      </c>
      <c r="W3257" s="110">
        <f t="shared" si="723"/>
        <v>0</v>
      </c>
      <c r="X3257" s="110">
        <f t="shared" si="724"/>
        <v>0</v>
      </c>
      <c r="Y3257" s="110" t="str">
        <f t="shared" si="725"/>
        <v>transfer_purchase_raonly_na_CONFIDENTIAL</v>
      </c>
      <c r="Z3257" s="110">
        <f>IF(COUNTIFS($Y$2:Y3257,Y3257)=1,1,0)</f>
        <v>0</v>
      </c>
      <c r="AA3257" s="110">
        <f>SUM($Z$2:Z3257)*Z3257</f>
        <v>0</v>
      </c>
      <c r="AB3257" s="110">
        <f>COUNTIFS(resources!B:B,B3257)</f>
        <v>1</v>
      </c>
      <c r="AC3257" s="110">
        <f t="shared" si="726"/>
        <v>1</v>
      </c>
      <c r="AD3257" s="110">
        <f t="shared" si="727"/>
        <v>1</v>
      </c>
      <c r="AE3257" s="110">
        <f t="shared" si="728"/>
        <v>0</v>
      </c>
      <c r="AF3257" s="110">
        <f t="shared" si="729"/>
        <v>1</v>
      </c>
      <c r="AG3257" s="110">
        <f t="shared" si="730"/>
        <v>0</v>
      </c>
      <c r="AH3257" s="110">
        <f t="shared" si="731"/>
        <v>0</v>
      </c>
      <c r="AI3257" s="110">
        <f t="shared" si="732"/>
        <v>1</v>
      </c>
      <c r="AJ3257" s="100">
        <f>ROW()</f>
        <v>3257</v>
      </c>
      <c r="AK3257" s="100" t="e">
        <f>INDEX('BadRows RECART'!$C$2:$C$1207,MATCH(monthly_gwh_mw!AJ3257,'BadRows RECART'!$D$2:$D$1207,0))</f>
        <v>#N/A</v>
      </c>
    </row>
    <row r="3258" spans="1:37" ht="20">
      <c r="A3258" s="106" t="s">
        <v>3907</v>
      </c>
      <c r="B3258" s="106" t="s">
        <v>437</v>
      </c>
      <c r="C3258" s="106" t="s">
        <v>6313</v>
      </c>
      <c r="D3258" s="168">
        <v>2021</v>
      </c>
      <c r="E3258" s="168">
        <v>10</v>
      </c>
      <c r="F3258" s="169">
        <v>0</v>
      </c>
      <c r="G3258" s="212" t="s">
        <v>6314</v>
      </c>
      <c r="H3258" s="212" t="s">
        <v>6314</v>
      </c>
      <c r="I3258" s="106" t="s">
        <v>556</v>
      </c>
      <c r="K3258" s="83" t="s">
        <v>6314</v>
      </c>
      <c r="L3258" s="83" t="s">
        <v>6314</v>
      </c>
      <c r="M3258" s="45" t="str">
        <f>IF(
ISNA(INDEX(resources!E:E,MATCH(B3258,resources!B:B,0))),"fillme",
INDEX(resources!E:E,MATCH(B3258,resources!B:B,0)))</f>
        <v>transfer_purchase</v>
      </c>
      <c r="N3258" s="45">
        <v>1</v>
      </c>
      <c r="O3258" s="83" t="str">
        <f>IFERROR(INDEX(resources!K:K,MATCH(B3258,resources!B:B,0)),"fillme")</f>
        <v>unknown</v>
      </c>
      <c r="P3258" s="89" t="str">
        <f t="shared" si="720"/>
        <v>unknown_2021_10</v>
      </c>
      <c r="Q3258" s="87">
        <f>INDEX(elcc!G:G,MATCH(P3258,elcc!D:D,0))</f>
        <v>0</v>
      </c>
      <c r="R3258" s="89">
        <f t="shared" si="721"/>
        <v>1</v>
      </c>
      <c r="S3258" s="89" t="s">
        <v>6314</v>
      </c>
      <c r="T3258" s="89" t="s">
        <v>6314</v>
      </c>
      <c r="U3258" s="90" t="str">
        <f t="shared" si="722"/>
        <v>ok</v>
      </c>
      <c r="V3258" s="63" t="str">
        <f>INDEX(resources!F:F,MATCH(B3258,resources!B:B,0))</f>
        <v>special</v>
      </c>
      <c r="W3258" s="110">
        <f t="shared" si="723"/>
        <v>0</v>
      </c>
      <c r="X3258" s="110">
        <f t="shared" si="724"/>
        <v>0</v>
      </c>
      <c r="Y3258" s="110" t="str">
        <f t="shared" si="725"/>
        <v>transfer_purchase_raonly_na_CONFIDENTIAL</v>
      </c>
      <c r="Z3258" s="110">
        <f>IF(COUNTIFS($Y$2:Y3258,Y3258)=1,1,0)</f>
        <v>0</v>
      </c>
      <c r="AA3258" s="110">
        <f>SUM($Z$2:Z3258)*Z3258</f>
        <v>0</v>
      </c>
      <c r="AB3258" s="110">
        <f>COUNTIFS(resources!B:B,B3258)</f>
        <v>1</v>
      </c>
      <c r="AC3258" s="110">
        <f t="shared" si="726"/>
        <v>1</v>
      </c>
      <c r="AD3258" s="110">
        <f t="shared" si="727"/>
        <v>1</v>
      </c>
      <c r="AE3258" s="110">
        <f t="shared" si="728"/>
        <v>0</v>
      </c>
      <c r="AF3258" s="110">
        <f t="shared" si="729"/>
        <v>1</v>
      </c>
      <c r="AG3258" s="110">
        <f t="shared" si="730"/>
        <v>0</v>
      </c>
      <c r="AH3258" s="110">
        <f t="shared" si="731"/>
        <v>0</v>
      </c>
      <c r="AI3258" s="110">
        <f t="shared" si="732"/>
        <v>1</v>
      </c>
      <c r="AJ3258" s="100">
        <f>ROW()</f>
        <v>3258</v>
      </c>
      <c r="AK3258" s="100" t="e">
        <f>INDEX('BadRows RECART'!$C$2:$C$1207,MATCH(monthly_gwh_mw!AJ3258,'BadRows RECART'!$D$2:$D$1207,0))</f>
        <v>#N/A</v>
      </c>
    </row>
    <row r="3259" spans="1:37" ht="20">
      <c r="A3259" s="106" t="s">
        <v>3907</v>
      </c>
      <c r="B3259" s="106" t="s">
        <v>437</v>
      </c>
      <c r="C3259" s="106" t="s">
        <v>6313</v>
      </c>
      <c r="D3259" s="168">
        <v>2021</v>
      </c>
      <c r="E3259" s="168">
        <v>10</v>
      </c>
      <c r="F3259" s="169">
        <v>0</v>
      </c>
      <c r="G3259" s="212" t="s">
        <v>6314</v>
      </c>
      <c r="H3259" s="212" t="s">
        <v>6314</v>
      </c>
      <c r="I3259" s="106" t="s">
        <v>556</v>
      </c>
      <c r="K3259" s="83" t="s">
        <v>6314</v>
      </c>
      <c r="L3259" s="83" t="s">
        <v>6314</v>
      </c>
      <c r="M3259" s="45" t="str">
        <f>IF(
ISNA(INDEX(resources!E:E,MATCH(B3259,resources!B:B,0))),"fillme",
INDEX(resources!E:E,MATCH(B3259,resources!B:B,0)))</f>
        <v>transfer_purchase</v>
      </c>
      <c r="N3259" s="45">
        <v>1</v>
      </c>
      <c r="O3259" s="83" t="str">
        <f>IFERROR(INDEX(resources!K:K,MATCH(B3259,resources!B:B,0)),"fillme")</f>
        <v>unknown</v>
      </c>
      <c r="P3259" s="89" t="str">
        <f t="shared" si="720"/>
        <v>unknown_2021_10</v>
      </c>
      <c r="Q3259" s="87">
        <f>INDEX(elcc!G:G,MATCH(P3259,elcc!D:D,0))</f>
        <v>0</v>
      </c>
      <c r="R3259" s="89">
        <f t="shared" si="721"/>
        <v>1</v>
      </c>
      <c r="S3259" s="89" t="s">
        <v>6314</v>
      </c>
      <c r="T3259" s="89" t="s">
        <v>6314</v>
      </c>
      <c r="U3259" s="90" t="str">
        <f t="shared" si="722"/>
        <v>ok</v>
      </c>
      <c r="V3259" s="63" t="str">
        <f>INDEX(resources!F:F,MATCH(B3259,resources!B:B,0))</f>
        <v>special</v>
      </c>
      <c r="W3259" s="110">
        <f t="shared" si="723"/>
        <v>0</v>
      </c>
      <c r="X3259" s="110">
        <f t="shared" si="724"/>
        <v>0</v>
      </c>
      <c r="Y3259" s="110" t="str">
        <f t="shared" si="725"/>
        <v>transfer_purchase_raonly_na_CONFIDENTIAL</v>
      </c>
      <c r="Z3259" s="110">
        <f>IF(COUNTIFS($Y$2:Y3259,Y3259)=1,1,0)</f>
        <v>0</v>
      </c>
      <c r="AA3259" s="110">
        <f>SUM($Z$2:Z3259)*Z3259</f>
        <v>0</v>
      </c>
      <c r="AB3259" s="110">
        <f>COUNTIFS(resources!B:B,B3259)</f>
        <v>1</v>
      </c>
      <c r="AC3259" s="110">
        <f t="shared" si="726"/>
        <v>1</v>
      </c>
      <c r="AD3259" s="110">
        <f t="shared" si="727"/>
        <v>1</v>
      </c>
      <c r="AE3259" s="110">
        <f t="shared" si="728"/>
        <v>0</v>
      </c>
      <c r="AF3259" s="110">
        <f t="shared" si="729"/>
        <v>1</v>
      </c>
      <c r="AG3259" s="110">
        <f t="shared" si="730"/>
        <v>0</v>
      </c>
      <c r="AH3259" s="110">
        <f t="shared" si="731"/>
        <v>0</v>
      </c>
      <c r="AI3259" s="110">
        <f t="shared" si="732"/>
        <v>1</v>
      </c>
      <c r="AJ3259" s="100">
        <f>ROW()</f>
        <v>3259</v>
      </c>
      <c r="AK3259" s="100" t="e">
        <f>INDEX('BadRows RECART'!$C$2:$C$1207,MATCH(monthly_gwh_mw!AJ3259,'BadRows RECART'!$D$2:$D$1207,0))</f>
        <v>#N/A</v>
      </c>
    </row>
    <row r="3260" spans="1:37" ht="20">
      <c r="A3260" s="106" t="s">
        <v>3907</v>
      </c>
      <c r="B3260" s="106" t="s">
        <v>437</v>
      </c>
      <c r="C3260" s="106" t="s">
        <v>6313</v>
      </c>
      <c r="D3260" s="168">
        <v>2021</v>
      </c>
      <c r="E3260" s="168">
        <v>1</v>
      </c>
      <c r="F3260" s="169">
        <v>0</v>
      </c>
      <c r="G3260" s="212" t="s">
        <v>6314</v>
      </c>
      <c r="H3260" s="212" t="s">
        <v>6314</v>
      </c>
      <c r="I3260" s="106" t="s">
        <v>556</v>
      </c>
      <c r="K3260" s="83" t="s">
        <v>6314</v>
      </c>
      <c r="L3260" s="83" t="s">
        <v>6314</v>
      </c>
      <c r="M3260" s="45" t="str">
        <f>IF(
ISNA(INDEX(resources!E:E,MATCH(B3260,resources!B:B,0))),"fillme",
INDEX(resources!E:E,MATCH(B3260,resources!B:B,0)))</f>
        <v>transfer_purchase</v>
      </c>
      <c r="N3260" s="45">
        <v>1</v>
      </c>
      <c r="O3260" s="83" t="str">
        <f>IFERROR(INDEX(resources!K:K,MATCH(B3260,resources!B:B,0)),"fillme")</f>
        <v>unknown</v>
      </c>
      <c r="P3260" s="89" t="str">
        <f t="shared" si="720"/>
        <v>unknown_2021_1</v>
      </c>
      <c r="Q3260" s="87">
        <f>INDEX(elcc!G:G,MATCH(P3260,elcc!D:D,0))</f>
        <v>0</v>
      </c>
      <c r="R3260" s="89">
        <f t="shared" si="721"/>
        <v>1</v>
      </c>
      <c r="S3260" s="89" t="s">
        <v>6314</v>
      </c>
      <c r="T3260" s="89" t="s">
        <v>6314</v>
      </c>
      <c r="U3260" s="90" t="str">
        <f t="shared" si="722"/>
        <v>ok</v>
      </c>
      <c r="V3260" s="63" t="str">
        <f>INDEX(resources!F:F,MATCH(B3260,resources!B:B,0))</f>
        <v>special</v>
      </c>
      <c r="W3260" s="110">
        <f t="shared" si="723"/>
        <v>0</v>
      </c>
      <c r="X3260" s="110">
        <f t="shared" si="724"/>
        <v>0</v>
      </c>
      <c r="Y3260" s="110" t="str">
        <f t="shared" si="725"/>
        <v>transfer_purchase_raonly_na_CONFIDENTIAL</v>
      </c>
      <c r="Z3260" s="110">
        <f>IF(COUNTIFS($Y$2:Y3260,Y3260)=1,1,0)</f>
        <v>0</v>
      </c>
      <c r="AA3260" s="110">
        <f>SUM($Z$2:Z3260)*Z3260</f>
        <v>0</v>
      </c>
      <c r="AB3260" s="110">
        <f>COUNTIFS(resources!B:B,B3260)</f>
        <v>1</v>
      </c>
      <c r="AC3260" s="110">
        <f t="shared" si="726"/>
        <v>1</v>
      </c>
      <c r="AD3260" s="110">
        <f t="shared" si="727"/>
        <v>1</v>
      </c>
      <c r="AE3260" s="110">
        <f t="shared" si="728"/>
        <v>0</v>
      </c>
      <c r="AF3260" s="110">
        <f t="shared" si="729"/>
        <v>1</v>
      </c>
      <c r="AG3260" s="110">
        <f t="shared" si="730"/>
        <v>0</v>
      </c>
      <c r="AH3260" s="110">
        <f t="shared" si="731"/>
        <v>0</v>
      </c>
      <c r="AI3260" s="110">
        <f t="shared" si="732"/>
        <v>1</v>
      </c>
      <c r="AJ3260" s="100">
        <f>ROW()</f>
        <v>3260</v>
      </c>
      <c r="AK3260" s="100" t="e">
        <f>INDEX('BadRows RECART'!$C$2:$C$1207,MATCH(monthly_gwh_mw!AJ3260,'BadRows RECART'!$D$2:$D$1207,0))</f>
        <v>#N/A</v>
      </c>
    </row>
    <row r="3261" spans="1:37" ht="20">
      <c r="A3261" s="106" t="s">
        <v>3907</v>
      </c>
      <c r="B3261" s="106" t="s">
        <v>437</v>
      </c>
      <c r="C3261" s="106" t="s">
        <v>6313</v>
      </c>
      <c r="D3261" s="168">
        <v>2021</v>
      </c>
      <c r="E3261" s="168">
        <v>2</v>
      </c>
      <c r="F3261" s="169">
        <v>0</v>
      </c>
      <c r="G3261" s="212" t="s">
        <v>6314</v>
      </c>
      <c r="H3261" s="212" t="s">
        <v>6314</v>
      </c>
      <c r="I3261" s="106" t="s">
        <v>556</v>
      </c>
      <c r="K3261" s="83" t="s">
        <v>6314</v>
      </c>
      <c r="L3261" s="83" t="s">
        <v>6314</v>
      </c>
      <c r="M3261" s="45" t="str">
        <f>IF(
ISNA(INDEX(resources!E:E,MATCH(B3261,resources!B:B,0))),"fillme",
INDEX(resources!E:E,MATCH(B3261,resources!B:B,0)))</f>
        <v>transfer_purchase</v>
      </c>
      <c r="N3261" s="45">
        <v>1</v>
      </c>
      <c r="O3261" s="83" t="str">
        <f>IFERROR(INDEX(resources!K:K,MATCH(B3261,resources!B:B,0)),"fillme")</f>
        <v>unknown</v>
      </c>
      <c r="P3261" s="89" t="str">
        <f t="shared" si="720"/>
        <v>unknown_2021_2</v>
      </c>
      <c r="Q3261" s="87">
        <f>INDEX(elcc!G:G,MATCH(P3261,elcc!D:D,0))</f>
        <v>0</v>
      </c>
      <c r="R3261" s="89">
        <f t="shared" si="721"/>
        <v>1</v>
      </c>
      <c r="S3261" s="89" t="s">
        <v>6314</v>
      </c>
      <c r="T3261" s="89" t="s">
        <v>6314</v>
      </c>
      <c r="U3261" s="90" t="str">
        <f t="shared" si="722"/>
        <v>ok</v>
      </c>
      <c r="V3261" s="63" t="str">
        <f>INDEX(resources!F:F,MATCH(B3261,resources!B:B,0))</f>
        <v>special</v>
      </c>
      <c r="W3261" s="110">
        <f t="shared" si="723"/>
        <v>0</v>
      </c>
      <c r="X3261" s="110">
        <f t="shared" si="724"/>
        <v>0</v>
      </c>
      <c r="Y3261" s="110" t="str">
        <f t="shared" si="725"/>
        <v>transfer_purchase_raonly_na_CONFIDENTIAL</v>
      </c>
      <c r="Z3261" s="110">
        <f>IF(COUNTIFS($Y$2:Y3261,Y3261)=1,1,0)</f>
        <v>0</v>
      </c>
      <c r="AA3261" s="110">
        <f>SUM($Z$2:Z3261)*Z3261</f>
        <v>0</v>
      </c>
      <c r="AB3261" s="110">
        <f>COUNTIFS(resources!B:B,B3261)</f>
        <v>1</v>
      </c>
      <c r="AC3261" s="110">
        <f t="shared" si="726"/>
        <v>1</v>
      </c>
      <c r="AD3261" s="110">
        <f t="shared" si="727"/>
        <v>1</v>
      </c>
      <c r="AE3261" s="110">
        <f t="shared" si="728"/>
        <v>0</v>
      </c>
      <c r="AF3261" s="110">
        <f t="shared" si="729"/>
        <v>1</v>
      </c>
      <c r="AG3261" s="110">
        <f t="shared" si="730"/>
        <v>0</v>
      </c>
      <c r="AH3261" s="110">
        <f t="shared" si="731"/>
        <v>0</v>
      </c>
      <c r="AI3261" s="110">
        <f t="shared" si="732"/>
        <v>1</v>
      </c>
      <c r="AJ3261" s="100">
        <f>ROW()</f>
        <v>3261</v>
      </c>
      <c r="AK3261" s="100" t="e">
        <f>INDEX('BadRows RECART'!$C$2:$C$1207,MATCH(monthly_gwh_mw!AJ3261,'BadRows RECART'!$D$2:$D$1207,0))</f>
        <v>#N/A</v>
      </c>
    </row>
    <row r="3262" spans="1:37" ht="20">
      <c r="A3262" s="106" t="s">
        <v>3907</v>
      </c>
      <c r="B3262" s="106" t="s">
        <v>437</v>
      </c>
      <c r="C3262" s="106" t="s">
        <v>6313</v>
      </c>
      <c r="D3262" s="168">
        <v>2021</v>
      </c>
      <c r="E3262" s="168">
        <v>3</v>
      </c>
      <c r="F3262" s="169">
        <v>0</v>
      </c>
      <c r="G3262" s="212" t="s">
        <v>6314</v>
      </c>
      <c r="H3262" s="212" t="s">
        <v>6314</v>
      </c>
      <c r="I3262" s="106" t="s">
        <v>556</v>
      </c>
      <c r="K3262" s="83" t="s">
        <v>6314</v>
      </c>
      <c r="L3262" s="83" t="s">
        <v>6314</v>
      </c>
      <c r="M3262" s="45" t="str">
        <f>IF(
ISNA(INDEX(resources!E:E,MATCH(B3262,resources!B:B,0))),"fillme",
INDEX(resources!E:E,MATCH(B3262,resources!B:B,0)))</f>
        <v>transfer_purchase</v>
      </c>
      <c r="N3262" s="45">
        <v>1</v>
      </c>
      <c r="O3262" s="83" t="str">
        <f>IFERROR(INDEX(resources!K:K,MATCH(B3262,resources!B:B,0)),"fillme")</f>
        <v>unknown</v>
      </c>
      <c r="P3262" s="89" t="str">
        <f t="shared" si="720"/>
        <v>unknown_2021_3</v>
      </c>
      <c r="Q3262" s="87">
        <f>INDEX(elcc!G:G,MATCH(P3262,elcc!D:D,0))</f>
        <v>0</v>
      </c>
      <c r="R3262" s="89">
        <f t="shared" si="721"/>
        <v>1</v>
      </c>
      <c r="S3262" s="89" t="s">
        <v>6314</v>
      </c>
      <c r="T3262" s="89" t="s">
        <v>6314</v>
      </c>
      <c r="U3262" s="90" t="str">
        <f t="shared" si="722"/>
        <v>ok</v>
      </c>
      <c r="V3262" s="63" t="str">
        <f>INDEX(resources!F:F,MATCH(B3262,resources!B:B,0))</f>
        <v>special</v>
      </c>
      <c r="W3262" s="110">
        <f t="shared" si="723"/>
        <v>0</v>
      </c>
      <c r="X3262" s="110">
        <f t="shared" si="724"/>
        <v>0</v>
      </c>
      <c r="Y3262" s="110" t="str">
        <f t="shared" si="725"/>
        <v>transfer_purchase_raonly_na_CONFIDENTIAL</v>
      </c>
      <c r="Z3262" s="110">
        <f>IF(COUNTIFS($Y$2:Y3262,Y3262)=1,1,0)</f>
        <v>0</v>
      </c>
      <c r="AA3262" s="110">
        <f>SUM($Z$2:Z3262)*Z3262</f>
        <v>0</v>
      </c>
      <c r="AB3262" s="110">
        <f>COUNTIFS(resources!B:B,B3262)</f>
        <v>1</v>
      </c>
      <c r="AC3262" s="110">
        <f t="shared" si="726"/>
        <v>1</v>
      </c>
      <c r="AD3262" s="110">
        <f t="shared" si="727"/>
        <v>1</v>
      </c>
      <c r="AE3262" s="110">
        <f t="shared" si="728"/>
        <v>0</v>
      </c>
      <c r="AF3262" s="110">
        <f t="shared" si="729"/>
        <v>1</v>
      </c>
      <c r="AG3262" s="110">
        <f t="shared" si="730"/>
        <v>0</v>
      </c>
      <c r="AH3262" s="110">
        <f t="shared" si="731"/>
        <v>0</v>
      </c>
      <c r="AI3262" s="110">
        <f t="shared" si="732"/>
        <v>1</v>
      </c>
      <c r="AJ3262" s="100">
        <f>ROW()</f>
        <v>3262</v>
      </c>
      <c r="AK3262" s="100" t="e">
        <f>INDEX('BadRows RECART'!$C$2:$C$1207,MATCH(monthly_gwh_mw!AJ3262,'BadRows RECART'!$D$2:$D$1207,0))</f>
        <v>#N/A</v>
      </c>
    </row>
    <row r="3263" spans="1:37" ht="20">
      <c r="A3263" s="106" t="s">
        <v>3907</v>
      </c>
      <c r="B3263" s="106" t="s">
        <v>437</v>
      </c>
      <c r="C3263" s="106" t="s">
        <v>6313</v>
      </c>
      <c r="D3263" s="168">
        <v>2021</v>
      </c>
      <c r="E3263" s="168">
        <v>4</v>
      </c>
      <c r="F3263" s="169">
        <v>0</v>
      </c>
      <c r="G3263" s="212" t="s">
        <v>6314</v>
      </c>
      <c r="H3263" s="212" t="s">
        <v>6314</v>
      </c>
      <c r="I3263" s="106" t="s">
        <v>556</v>
      </c>
      <c r="K3263" s="83" t="s">
        <v>6314</v>
      </c>
      <c r="L3263" s="83" t="s">
        <v>6314</v>
      </c>
      <c r="M3263" s="45" t="str">
        <f>IF(
ISNA(INDEX(resources!E:E,MATCH(B3263,resources!B:B,0))),"fillme",
INDEX(resources!E:E,MATCH(B3263,resources!B:B,0)))</f>
        <v>transfer_purchase</v>
      </c>
      <c r="N3263" s="45">
        <v>1</v>
      </c>
      <c r="O3263" s="83" t="str">
        <f>IFERROR(INDEX(resources!K:K,MATCH(B3263,resources!B:B,0)),"fillme")</f>
        <v>unknown</v>
      </c>
      <c r="P3263" s="89" t="str">
        <f t="shared" si="720"/>
        <v>unknown_2021_4</v>
      </c>
      <c r="Q3263" s="87">
        <f>INDEX(elcc!G:G,MATCH(P3263,elcc!D:D,0))</f>
        <v>0</v>
      </c>
      <c r="R3263" s="89">
        <f t="shared" si="721"/>
        <v>1</v>
      </c>
      <c r="S3263" s="89" t="s">
        <v>6314</v>
      </c>
      <c r="T3263" s="89" t="s">
        <v>6314</v>
      </c>
      <c r="U3263" s="90" t="str">
        <f t="shared" si="722"/>
        <v>ok</v>
      </c>
      <c r="V3263" s="63" t="str">
        <f>INDEX(resources!F:F,MATCH(B3263,resources!B:B,0))</f>
        <v>special</v>
      </c>
      <c r="W3263" s="110">
        <f t="shared" si="723"/>
        <v>0</v>
      </c>
      <c r="X3263" s="110">
        <f t="shared" si="724"/>
        <v>0</v>
      </c>
      <c r="Y3263" s="110" t="str">
        <f t="shared" si="725"/>
        <v>transfer_purchase_raonly_na_CONFIDENTIAL</v>
      </c>
      <c r="Z3263" s="110">
        <f>IF(COUNTIFS($Y$2:Y3263,Y3263)=1,1,0)</f>
        <v>0</v>
      </c>
      <c r="AA3263" s="110">
        <f>SUM($Z$2:Z3263)*Z3263</f>
        <v>0</v>
      </c>
      <c r="AB3263" s="110">
        <f>COUNTIFS(resources!B:B,B3263)</f>
        <v>1</v>
      </c>
      <c r="AC3263" s="110">
        <f t="shared" si="726"/>
        <v>1</v>
      </c>
      <c r="AD3263" s="110">
        <f t="shared" si="727"/>
        <v>1</v>
      </c>
      <c r="AE3263" s="110">
        <f t="shared" si="728"/>
        <v>0</v>
      </c>
      <c r="AF3263" s="110">
        <f t="shared" si="729"/>
        <v>1</v>
      </c>
      <c r="AG3263" s="110">
        <f t="shared" si="730"/>
        <v>0</v>
      </c>
      <c r="AH3263" s="110">
        <f t="shared" si="731"/>
        <v>0</v>
      </c>
      <c r="AI3263" s="110">
        <f t="shared" si="732"/>
        <v>1</v>
      </c>
      <c r="AJ3263" s="100">
        <f>ROW()</f>
        <v>3263</v>
      </c>
      <c r="AK3263" s="100" t="e">
        <f>INDEX('BadRows RECART'!$C$2:$C$1207,MATCH(monthly_gwh_mw!AJ3263,'BadRows RECART'!$D$2:$D$1207,0))</f>
        <v>#N/A</v>
      </c>
    </row>
    <row r="3264" spans="1:37" ht="20">
      <c r="A3264" s="106" t="s">
        <v>3907</v>
      </c>
      <c r="B3264" s="106" t="s">
        <v>437</v>
      </c>
      <c r="C3264" s="106" t="s">
        <v>6313</v>
      </c>
      <c r="D3264" s="168">
        <v>2021</v>
      </c>
      <c r="E3264" s="168">
        <v>5</v>
      </c>
      <c r="F3264" s="169">
        <v>0</v>
      </c>
      <c r="G3264" s="212" t="s">
        <v>6314</v>
      </c>
      <c r="H3264" s="212" t="s">
        <v>6314</v>
      </c>
      <c r="I3264" s="106" t="s">
        <v>556</v>
      </c>
      <c r="K3264" s="83" t="s">
        <v>6314</v>
      </c>
      <c r="L3264" s="83" t="s">
        <v>6314</v>
      </c>
      <c r="M3264" s="45" t="str">
        <f>IF(
ISNA(INDEX(resources!E:E,MATCH(B3264,resources!B:B,0))),"fillme",
INDEX(resources!E:E,MATCH(B3264,resources!B:B,0)))</f>
        <v>transfer_purchase</v>
      </c>
      <c r="N3264" s="45">
        <v>1</v>
      </c>
      <c r="O3264" s="83" t="str">
        <f>IFERROR(INDEX(resources!K:K,MATCH(B3264,resources!B:B,0)),"fillme")</f>
        <v>unknown</v>
      </c>
      <c r="P3264" s="89" t="str">
        <f t="shared" si="720"/>
        <v>unknown_2021_5</v>
      </c>
      <c r="Q3264" s="87">
        <f>INDEX(elcc!G:G,MATCH(P3264,elcc!D:D,0))</f>
        <v>0</v>
      </c>
      <c r="R3264" s="89">
        <f t="shared" si="721"/>
        <v>1</v>
      </c>
      <c r="S3264" s="89" t="s">
        <v>6314</v>
      </c>
      <c r="T3264" s="89" t="s">
        <v>6314</v>
      </c>
      <c r="U3264" s="90" t="str">
        <f t="shared" si="722"/>
        <v>ok</v>
      </c>
      <c r="V3264" s="63" t="str">
        <f>INDEX(resources!F:F,MATCH(B3264,resources!B:B,0))</f>
        <v>special</v>
      </c>
      <c r="W3264" s="110">
        <f t="shared" si="723"/>
        <v>0</v>
      </c>
      <c r="X3264" s="110">
        <f t="shared" si="724"/>
        <v>0</v>
      </c>
      <c r="Y3264" s="110" t="str">
        <f t="shared" si="725"/>
        <v>transfer_purchase_raonly_na_CONFIDENTIAL</v>
      </c>
      <c r="Z3264" s="110">
        <f>IF(COUNTIFS($Y$2:Y3264,Y3264)=1,1,0)</f>
        <v>0</v>
      </c>
      <c r="AA3264" s="110">
        <f>SUM($Z$2:Z3264)*Z3264</f>
        <v>0</v>
      </c>
      <c r="AB3264" s="110">
        <f>COUNTIFS(resources!B:B,B3264)</f>
        <v>1</v>
      </c>
      <c r="AC3264" s="110">
        <f t="shared" si="726"/>
        <v>1</v>
      </c>
      <c r="AD3264" s="110">
        <f t="shared" si="727"/>
        <v>1</v>
      </c>
      <c r="AE3264" s="110">
        <f t="shared" si="728"/>
        <v>0</v>
      </c>
      <c r="AF3264" s="110">
        <f t="shared" si="729"/>
        <v>1</v>
      </c>
      <c r="AG3264" s="110">
        <f t="shared" si="730"/>
        <v>0</v>
      </c>
      <c r="AH3264" s="110">
        <f t="shared" si="731"/>
        <v>0</v>
      </c>
      <c r="AI3264" s="110">
        <f t="shared" si="732"/>
        <v>1</v>
      </c>
      <c r="AJ3264" s="100">
        <f>ROW()</f>
        <v>3264</v>
      </c>
      <c r="AK3264" s="100" t="e">
        <f>INDEX('BadRows RECART'!$C$2:$C$1207,MATCH(monthly_gwh_mw!AJ3264,'BadRows RECART'!$D$2:$D$1207,0))</f>
        <v>#N/A</v>
      </c>
    </row>
    <row r="3265" spans="1:37" ht="20">
      <c r="A3265" s="106" t="s">
        <v>3907</v>
      </c>
      <c r="B3265" s="106" t="s">
        <v>437</v>
      </c>
      <c r="C3265" s="106" t="s">
        <v>6313</v>
      </c>
      <c r="D3265" s="168">
        <v>2021</v>
      </c>
      <c r="E3265" s="168">
        <v>10</v>
      </c>
      <c r="F3265" s="169">
        <v>0</v>
      </c>
      <c r="G3265" s="212" t="s">
        <v>6314</v>
      </c>
      <c r="H3265" s="212" t="s">
        <v>6314</v>
      </c>
      <c r="I3265" s="106" t="s">
        <v>556</v>
      </c>
      <c r="K3265" s="83" t="s">
        <v>6314</v>
      </c>
      <c r="L3265" s="83" t="s">
        <v>6314</v>
      </c>
      <c r="M3265" s="45" t="str">
        <f>IF(
ISNA(INDEX(resources!E:E,MATCH(B3265,resources!B:B,0))),"fillme",
INDEX(resources!E:E,MATCH(B3265,resources!B:B,0)))</f>
        <v>transfer_purchase</v>
      </c>
      <c r="N3265" s="45">
        <v>1</v>
      </c>
      <c r="O3265" s="83" t="str">
        <f>IFERROR(INDEX(resources!K:K,MATCH(B3265,resources!B:B,0)),"fillme")</f>
        <v>unknown</v>
      </c>
      <c r="P3265" s="89" t="str">
        <f t="shared" si="720"/>
        <v>unknown_2021_10</v>
      </c>
      <c r="Q3265" s="87">
        <f>INDEX(elcc!G:G,MATCH(P3265,elcc!D:D,0))</f>
        <v>0</v>
      </c>
      <c r="R3265" s="89">
        <f t="shared" si="721"/>
        <v>1</v>
      </c>
      <c r="S3265" s="89" t="s">
        <v>6314</v>
      </c>
      <c r="T3265" s="89" t="s">
        <v>6314</v>
      </c>
      <c r="U3265" s="90" t="str">
        <f t="shared" si="722"/>
        <v>ok</v>
      </c>
      <c r="V3265" s="63" t="str">
        <f>INDEX(resources!F:F,MATCH(B3265,resources!B:B,0))</f>
        <v>special</v>
      </c>
      <c r="W3265" s="110">
        <f t="shared" si="723"/>
        <v>0</v>
      </c>
      <c r="X3265" s="110">
        <f t="shared" si="724"/>
        <v>0</v>
      </c>
      <c r="Y3265" s="110" t="str">
        <f t="shared" si="725"/>
        <v>transfer_purchase_raonly_na_CONFIDENTIAL</v>
      </c>
      <c r="Z3265" s="110">
        <f>IF(COUNTIFS($Y$2:Y3265,Y3265)=1,1,0)</f>
        <v>0</v>
      </c>
      <c r="AA3265" s="110">
        <f>SUM($Z$2:Z3265)*Z3265</f>
        <v>0</v>
      </c>
      <c r="AB3265" s="110">
        <f>COUNTIFS(resources!B:B,B3265)</f>
        <v>1</v>
      </c>
      <c r="AC3265" s="110">
        <f t="shared" si="726"/>
        <v>1</v>
      </c>
      <c r="AD3265" s="110">
        <f t="shared" si="727"/>
        <v>1</v>
      </c>
      <c r="AE3265" s="110">
        <f t="shared" si="728"/>
        <v>0</v>
      </c>
      <c r="AF3265" s="110">
        <f t="shared" si="729"/>
        <v>1</v>
      </c>
      <c r="AG3265" s="110">
        <f t="shared" si="730"/>
        <v>0</v>
      </c>
      <c r="AH3265" s="110">
        <f t="shared" si="731"/>
        <v>0</v>
      </c>
      <c r="AI3265" s="110">
        <f t="shared" si="732"/>
        <v>1</v>
      </c>
      <c r="AJ3265" s="100">
        <f>ROW()</f>
        <v>3265</v>
      </c>
      <c r="AK3265" s="100" t="e">
        <f>INDEX('BadRows RECART'!$C$2:$C$1207,MATCH(monthly_gwh_mw!AJ3265,'BadRows RECART'!$D$2:$D$1207,0))</f>
        <v>#N/A</v>
      </c>
    </row>
    <row r="3266" spans="1:37" ht="20">
      <c r="A3266" s="106" t="s">
        <v>3907</v>
      </c>
      <c r="B3266" s="106" t="s">
        <v>437</v>
      </c>
      <c r="C3266" s="106" t="s">
        <v>6313</v>
      </c>
      <c r="D3266" s="168">
        <v>2021</v>
      </c>
      <c r="E3266" s="168">
        <v>11</v>
      </c>
      <c r="F3266" s="169">
        <v>0</v>
      </c>
      <c r="G3266" s="212" t="s">
        <v>6314</v>
      </c>
      <c r="H3266" s="212" t="s">
        <v>6314</v>
      </c>
      <c r="I3266" s="106" t="s">
        <v>556</v>
      </c>
      <c r="K3266" s="83" t="s">
        <v>6314</v>
      </c>
      <c r="L3266" s="83" t="s">
        <v>6314</v>
      </c>
      <c r="M3266" s="45" t="str">
        <f>IF(
ISNA(INDEX(resources!E:E,MATCH(B3266,resources!B:B,0))),"fillme",
INDEX(resources!E:E,MATCH(B3266,resources!B:B,0)))</f>
        <v>transfer_purchase</v>
      </c>
      <c r="N3266" s="45">
        <v>1</v>
      </c>
      <c r="O3266" s="83" t="str">
        <f>IFERROR(INDEX(resources!K:K,MATCH(B3266,resources!B:B,0)),"fillme")</f>
        <v>unknown</v>
      </c>
      <c r="P3266" s="89" t="str">
        <f t="shared" si="720"/>
        <v>unknown_2021_11</v>
      </c>
      <c r="Q3266" s="87">
        <f>INDEX(elcc!G:G,MATCH(P3266,elcc!D:D,0))</f>
        <v>0</v>
      </c>
      <c r="R3266" s="89">
        <f t="shared" si="721"/>
        <v>1</v>
      </c>
      <c r="S3266" s="89" t="s">
        <v>6314</v>
      </c>
      <c r="T3266" s="89" t="s">
        <v>6314</v>
      </c>
      <c r="U3266" s="90" t="str">
        <f t="shared" si="722"/>
        <v>ok</v>
      </c>
      <c r="V3266" s="63" t="str">
        <f>INDEX(resources!F:F,MATCH(B3266,resources!B:B,0))</f>
        <v>special</v>
      </c>
      <c r="W3266" s="110">
        <f t="shared" si="723"/>
        <v>0</v>
      </c>
      <c r="X3266" s="110">
        <f t="shared" si="724"/>
        <v>0</v>
      </c>
      <c r="Y3266" s="110" t="str">
        <f t="shared" si="725"/>
        <v>transfer_purchase_raonly_na_CONFIDENTIAL</v>
      </c>
      <c r="Z3266" s="110">
        <f>IF(COUNTIFS($Y$2:Y3266,Y3266)=1,1,0)</f>
        <v>0</v>
      </c>
      <c r="AA3266" s="110">
        <f>SUM($Z$2:Z3266)*Z3266</f>
        <v>0</v>
      </c>
      <c r="AB3266" s="110">
        <f>COUNTIFS(resources!B:B,B3266)</f>
        <v>1</v>
      </c>
      <c r="AC3266" s="110">
        <f t="shared" si="726"/>
        <v>1</v>
      </c>
      <c r="AD3266" s="110">
        <f t="shared" si="727"/>
        <v>1</v>
      </c>
      <c r="AE3266" s="110">
        <f t="shared" si="728"/>
        <v>0</v>
      </c>
      <c r="AF3266" s="110">
        <f t="shared" si="729"/>
        <v>1</v>
      </c>
      <c r="AG3266" s="110">
        <f t="shared" si="730"/>
        <v>0</v>
      </c>
      <c r="AH3266" s="110">
        <f t="shared" si="731"/>
        <v>0</v>
      </c>
      <c r="AI3266" s="110">
        <f t="shared" si="732"/>
        <v>1</v>
      </c>
      <c r="AJ3266" s="100">
        <f>ROW()</f>
        <v>3266</v>
      </c>
      <c r="AK3266" s="100" t="e">
        <f>INDEX('BadRows RECART'!$C$2:$C$1207,MATCH(monthly_gwh_mw!AJ3266,'BadRows RECART'!$D$2:$D$1207,0))</f>
        <v>#N/A</v>
      </c>
    </row>
    <row r="3267" spans="1:37" ht="20">
      <c r="A3267" s="106" t="s">
        <v>3907</v>
      </c>
      <c r="B3267" s="106" t="s">
        <v>437</v>
      </c>
      <c r="C3267" s="106" t="s">
        <v>6313</v>
      </c>
      <c r="D3267" s="168">
        <v>2021</v>
      </c>
      <c r="E3267" s="168">
        <v>12</v>
      </c>
      <c r="F3267" s="169">
        <v>0</v>
      </c>
      <c r="G3267" s="212" t="s">
        <v>6314</v>
      </c>
      <c r="H3267" s="212" t="s">
        <v>6314</v>
      </c>
      <c r="I3267" s="106" t="s">
        <v>556</v>
      </c>
      <c r="K3267" s="83" t="s">
        <v>6314</v>
      </c>
      <c r="L3267" s="83" t="s">
        <v>6314</v>
      </c>
      <c r="M3267" s="45" t="str">
        <f>IF(
ISNA(INDEX(resources!E:E,MATCH(B3267,resources!B:B,0))),"fillme",
INDEX(resources!E:E,MATCH(B3267,resources!B:B,0)))</f>
        <v>transfer_purchase</v>
      </c>
      <c r="N3267" s="45">
        <v>1</v>
      </c>
      <c r="O3267" s="83" t="str">
        <f>IFERROR(INDEX(resources!K:K,MATCH(B3267,resources!B:B,0)),"fillme")</f>
        <v>unknown</v>
      </c>
      <c r="P3267" s="89" t="str">
        <f t="shared" si="720"/>
        <v>unknown_2021_12</v>
      </c>
      <c r="Q3267" s="87">
        <f>INDEX(elcc!G:G,MATCH(P3267,elcc!D:D,0))</f>
        <v>0</v>
      </c>
      <c r="R3267" s="89">
        <f t="shared" si="721"/>
        <v>1</v>
      </c>
      <c r="S3267" s="89" t="s">
        <v>6314</v>
      </c>
      <c r="T3267" s="89" t="s">
        <v>6314</v>
      </c>
      <c r="U3267" s="90" t="str">
        <f t="shared" si="722"/>
        <v>ok</v>
      </c>
      <c r="V3267" s="63" t="str">
        <f>INDEX(resources!F:F,MATCH(B3267,resources!B:B,0))</f>
        <v>special</v>
      </c>
      <c r="W3267" s="110">
        <f t="shared" si="723"/>
        <v>0</v>
      </c>
      <c r="X3267" s="110">
        <f t="shared" si="724"/>
        <v>0</v>
      </c>
      <c r="Y3267" s="110" t="str">
        <f t="shared" si="725"/>
        <v>transfer_purchase_raonly_na_CONFIDENTIAL</v>
      </c>
      <c r="Z3267" s="110">
        <f>IF(COUNTIFS($Y$2:Y3267,Y3267)=1,1,0)</f>
        <v>0</v>
      </c>
      <c r="AA3267" s="110">
        <f>SUM($Z$2:Z3267)*Z3267</f>
        <v>0</v>
      </c>
      <c r="AB3267" s="110">
        <f>COUNTIFS(resources!B:B,B3267)</f>
        <v>1</v>
      </c>
      <c r="AC3267" s="110">
        <f t="shared" si="726"/>
        <v>1</v>
      </c>
      <c r="AD3267" s="110">
        <f t="shared" si="727"/>
        <v>1</v>
      </c>
      <c r="AE3267" s="110">
        <f t="shared" si="728"/>
        <v>0</v>
      </c>
      <c r="AF3267" s="110">
        <f t="shared" si="729"/>
        <v>1</v>
      </c>
      <c r="AG3267" s="110">
        <f t="shared" si="730"/>
        <v>0</v>
      </c>
      <c r="AH3267" s="110">
        <f t="shared" si="731"/>
        <v>0</v>
      </c>
      <c r="AI3267" s="110">
        <f t="shared" si="732"/>
        <v>1</v>
      </c>
      <c r="AJ3267" s="100">
        <f>ROW()</f>
        <v>3267</v>
      </c>
      <c r="AK3267" s="100" t="e">
        <f>INDEX('BadRows RECART'!$C$2:$C$1207,MATCH(monthly_gwh_mw!AJ3267,'BadRows RECART'!$D$2:$D$1207,0))</f>
        <v>#N/A</v>
      </c>
    </row>
    <row r="3268" spans="1:37" ht="20">
      <c r="A3268" s="106" t="s">
        <v>3907</v>
      </c>
      <c r="B3268" s="106" t="s">
        <v>437</v>
      </c>
      <c r="C3268" s="106" t="s">
        <v>6313</v>
      </c>
      <c r="D3268" s="168">
        <v>2021</v>
      </c>
      <c r="E3268" s="168">
        <v>1</v>
      </c>
      <c r="F3268" s="169">
        <v>0</v>
      </c>
      <c r="G3268" s="212" t="s">
        <v>6314</v>
      </c>
      <c r="H3268" s="212" t="s">
        <v>6314</v>
      </c>
      <c r="I3268" s="106" t="s">
        <v>556</v>
      </c>
      <c r="K3268" s="83" t="s">
        <v>6314</v>
      </c>
      <c r="L3268" s="83" t="s">
        <v>6314</v>
      </c>
      <c r="M3268" s="45" t="str">
        <f>IF(
ISNA(INDEX(resources!E:E,MATCH(B3268,resources!B:B,0))),"fillme",
INDEX(resources!E:E,MATCH(B3268,resources!B:B,0)))</f>
        <v>transfer_purchase</v>
      </c>
      <c r="N3268" s="45">
        <v>1</v>
      </c>
      <c r="O3268" s="83" t="str">
        <f>IFERROR(INDEX(resources!K:K,MATCH(B3268,resources!B:B,0)),"fillme")</f>
        <v>unknown</v>
      </c>
      <c r="P3268" s="89" t="str">
        <f t="shared" si="720"/>
        <v>unknown_2021_1</v>
      </c>
      <c r="Q3268" s="87">
        <f>INDEX(elcc!G:G,MATCH(P3268,elcc!D:D,0))</f>
        <v>0</v>
      </c>
      <c r="R3268" s="89">
        <f t="shared" si="721"/>
        <v>1</v>
      </c>
      <c r="S3268" s="89" t="s">
        <v>6314</v>
      </c>
      <c r="T3268" s="89" t="s">
        <v>6314</v>
      </c>
      <c r="U3268" s="90" t="str">
        <f t="shared" si="722"/>
        <v>ok</v>
      </c>
      <c r="V3268" s="63" t="str">
        <f>INDEX(resources!F:F,MATCH(B3268,resources!B:B,0))</f>
        <v>special</v>
      </c>
      <c r="W3268" s="110">
        <f t="shared" si="723"/>
        <v>0</v>
      </c>
      <c r="X3268" s="110">
        <f t="shared" si="724"/>
        <v>0</v>
      </c>
      <c r="Y3268" s="110" t="str">
        <f t="shared" si="725"/>
        <v>transfer_purchase_raonly_na_CONFIDENTIAL</v>
      </c>
      <c r="Z3268" s="110">
        <f>IF(COUNTIFS($Y$2:Y3268,Y3268)=1,1,0)</f>
        <v>0</v>
      </c>
      <c r="AA3268" s="110">
        <f>SUM($Z$2:Z3268)*Z3268</f>
        <v>0</v>
      </c>
      <c r="AB3268" s="110">
        <f>COUNTIFS(resources!B:B,B3268)</f>
        <v>1</v>
      </c>
      <c r="AC3268" s="110">
        <f t="shared" si="726"/>
        <v>1</v>
      </c>
      <c r="AD3268" s="110">
        <f t="shared" si="727"/>
        <v>1</v>
      </c>
      <c r="AE3268" s="110">
        <f t="shared" si="728"/>
        <v>0</v>
      </c>
      <c r="AF3268" s="110">
        <f t="shared" si="729"/>
        <v>1</v>
      </c>
      <c r="AG3268" s="110">
        <f t="shared" si="730"/>
        <v>0</v>
      </c>
      <c r="AH3268" s="110">
        <f t="shared" si="731"/>
        <v>0</v>
      </c>
      <c r="AI3268" s="110">
        <f t="shared" si="732"/>
        <v>1</v>
      </c>
      <c r="AJ3268" s="100">
        <f>ROW()</f>
        <v>3268</v>
      </c>
      <c r="AK3268" s="100" t="e">
        <f>INDEX('BadRows RECART'!$C$2:$C$1207,MATCH(monthly_gwh_mw!AJ3268,'BadRows RECART'!$D$2:$D$1207,0))</f>
        <v>#N/A</v>
      </c>
    </row>
    <row r="3269" spans="1:37" ht="20">
      <c r="A3269" s="106" t="s">
        <v>3907</v>
      </c>
      <c r="B3269" s="106" t="s">
        <v>437</v>
      </c>
      <c r="C3269" s="106" t="s">
        <v>6313</v>
      </c>
      <c r="D3269" s="168">
        <v>2021</v>
      </c>
      <c r="E3269" s="168">
        <v>2</v>
      </c>
      <c r="F3269" s="169">
        <v>0</v>
      </c>
      <c r="G3269" s="212" t="s">
        <v>6314</v>
      </c>
      <c r="H3269" s="212" t="s">
        <v>6314</v>
      </c>
      <c r="I3269" s="106" t="s">
        <v>556</v>
      </c>
      <c r="K3269" s="83" t="s">
        <v>6314</v>
      </c>
      <c r="L3269" s="83" t="s">
        <v>6314</v>
      </c>
      <c r="M3269" s="45" t="str">
        <f>IF(
ISNA(INDEX(resources!E:E,MATCH(B3269,resources!B:B,0))),"fillme",
INDEX(resources!E:E,MATCH(B3269,resources!B:B,0)))</f>
        <v>transfer_purchase</v>
      </c>
      <c r="N3269" s="45">
        <v>1</v>
      </c>
      <c r="O3269" s="83" t="str">
        <f>IFERROR(INDEX(resources!K:K,MATCH(B3269,resources!B:B,0)),"fillme")</f>
        <v>unknown</v>
      </c>
      <c r="P3269" s="89" t="str">
        <f t="shared" si="720"/>
        <v>unknown_2021_2</v>
      </c>
      <c r="Q3269" s="87">
        <f>INDEX(elcc!G:G,MATCH(P3269,elcc!D:D,0))</f>
        <v>0</v>
      </c>
      <c r="R3269" s="89">
        <f t="shared" si="721"/>
        <v>1</v>
      </c>
      <c r="S3269" s="89" t="s">
        <v>6314</v>
      </c>
      <c r="T3269" s="89" t="s">
        <v>6314</v>
      </c>
      <c r="U3269" s="90" t="str">
        <f t="shared" si="722"/>
        <v>ok</v>
      </c>
      <c r="V3269" s="63" t="str">
        <f>INDEX(resources!F:F,MATCH(B3269,resources!B:B,0))</f>
        <v>special</v>
      </c>
      <c r="W3269" s="110">
        <f t="shared" si="723"/>
        <v>0</v>
      </c>
      <c r="X3269" s="110">
        <f t="shared" si="724"/>
        <v>0</v>
      </c>
      <c r="Y3269" s="110" t="str">
        <f t="shared" si="725"/>
        <v>transfer_purchase_raonly_na_CONFIDENTIAL</v>
      </c>
      <c r="Z3269" s="110">
        <f>IF(COUNTIFS($Y$2:Y3269,Y3269)=1,1,0)</f>
        <v>0</v>
      </c>
      <c r="AA3269" s="110">
        <f>SUM($Z$2:Z3269)*Z3269</f>
        <v>0</v>
      </c>
      <c r="AB3269" s="110">
        <f>COUNTIFS(resources!B:B,B3269)</f>
        <v>1</v>
      </c>
      <c r="AC3269" s="110">
        <f t="shared" si="726"/>
        <v>1</v>
      </c>
      <c r="AD3269" s="110">
        <f t="shared" si="727"/>
        <v>1</v>
      </c>
      <c r="AE3269" s="110">
        <f t="shared" si="728"/>
        <v>0</v>
      </c>
      <c r="AF3269" s="110">
        <f t="shared" si="729"/>
        <v>1</v>
      </c>
      <c r="AG3269" s="110">
        <f t="shared" si="730"/>
        <v>0</v>
      </c>
      <c r="AH3269" s="110">
        <f t="shared" si="731"/>
        <v>0</v>
      </c>
      <c r="AI3269" s="110">
        <f t="shared" si="732"/>
        <v>1</v>
      </c>
      <c r="AJ3269" s="100">
        <f>ROW()</f>
        <v>3269</v>
      </c>
      <c r="AK3269" s="100" t="e">
        <f>INDEX('BadRows RECART'!$C$2:$C$1207,MATCH(monthly_gwh_mw!AJ3269,'BadRows RECART'!$D$2:$D$1207,0))</f>
        <v>#N/A</v>
      </c>
    </row>
    <row r="3270" spans="1:37" ht="20">
      <c r="A3270" s="106" t="s">
        <v>3907</v>
      </c>
      <c r="B3270" s="106" t="s">
        <v>437</v>
      </c>
      <c r="C3270" s="106" t="s">
        <v>6313</v>
      </c>
      <c r="D3270" s="168">
        <v>2021</v>
      </c>
      <c r="E3270" s="168">
        <v>3</v>
      </c>
      <c r="F3270" s="169">
        <v>0</v>
      </c>
      <c r="G3270" s="212" t="s">
        <v>6314</v>
      </c>
      <c r="H3270" s="212" t="s">
        <v>6314</v>
      </c>
      <c r="I3270" s="106" t="s">
        <v>556</v>
      </c>
      <c r="K3270" s="83" t="s">
        <v>6314</v>
      </c>
      <c r="L3270" s="83" t="s">
        <v>6314</v>
      </c>
      <c r="M3270" s="45" t="str">
        <f>IF(
ISNA(INDEX(resources!E:E,MATCH(B3270,resources!B:B,0))),"fillme",
INDEX(resources!E:E,MATCH(B3270,resources!B:B,0)))</f>
        <v>transfer_purchase</v>
      </c>
      <c r="N3270" s="45">
        <v>1</v>
      </c>
      <c r="O3270" s="83" t="str">
        <f>IFERROR(INDEX(resources!K:K,MATCH(B3270,resources!B:B,0)),"fillme")</f>
        <v>unknown</v>
      </c>
      <c r="P3270" s="89" t="str">
        <f t="shared" si="720"/>
        <v>unknown_2021_3</v>
      </c>
      <c r="Q3270" s="87">
        <f>INDEX(elcc!G:G,MATCH(P3270,elcc!D:D,0))</f>
        <v>0</v>
      </c>
      <c r="R3270" s="89">
        <f t="shared" si="721"/>
        <v>1</v>
      </c>
      <c r="S3270" s="89" t="s">
        <v>6314</v>
      </c>
      <c r="T3270" s="89" t="s">
        <v>6314</v>
      </c>
      <c r="U3270" s="90" t="str">
        <f t="shared" si="722"/>
        <v>ok</v>
      </c>
      <c r="V3270" s="63" t="str">
        <f>INDEX(resources!F:F,MATCH(B3270,resources!B:B,0))</f>
        <v>special</v>
      </c>
      <c r="W3270" s="110">
        <f t="shared" si="723"/>
        <v>0</v>
      </c>
      <c r="X3270" s="110">
        <f t="shared" si="724"/>
        <v>0</v>
      </c>
      <c r="Y3270" s="110" t="str">
        <f t="shared" si="725"/>
        <v>transfer_purchase_raonly_na_CONFIDENTIAL</v>
      </c>
      <c r="Z3270" s="110">
        <f>IF(COUNTIFS($Y$2:Y3270,Y3270)=1,1,0)</f>
        <v>0</v>
      </c>
      <c r="AA3270" s="110">
        <f>SUM($Z$2:Z3270)*Z3270</f>
        <v>0</v>
      </c>
      <c r="AB3270" s="110">
        <f>COUNTIFS(resources!B:B,B3270)</f>
        <v>1</v>
      </c>
      <c r="AC3270" s="110">
        <f t="shared" si="726"/>
        <v>1</v>
      </c>
      <c r="AD3270" s="110">
        <f t="shared" si="727"/>
        <v>1</v>
      </c>
      <c r="AE3270" s="110">
        <f t="shared" si="728"/>
        <v>0</v>
      </c>
      <c r="AF3270" s="110">
        <f t="shared" si="729"/>
        <v>1</v>
      </c>
      <c r="AG3270" s="110">
        <f t="shared" si="730"/>
        <v>0</v>
      </c>
      <c r="AH3270" s="110">
        <f t="shared" si="731"/>
        <v>0</v>
      </c>
      <c r="AI3270" s="110">
        <f t="shared" si="732"/>
        <v>1</v>
      </c>
      <c r="AJ3270" s="100">
        <f>ROW()</f>
        <v>3270</v>
      </c>
      <c r="AK3270" s="100" t="e">
        <f>INDEX('BadRows RECART'!$C$2:$C$1207,MATCH(monthly_gwh_mw!AJ3270,'BadRows RECART'!$D$2:$D$1207,0))</f>
        <v>#N/A</v>
      </c>
    </row>
    <row r="3271" spans="1:37" ht="20">
      <c r="A3271" s="106" t="s">
        <v>3907</v>
      </c>
      <c r="B3271" s="106" t="s">
        <v>437</v>
      </c>
      <c r="C3271" s="106" t="s">
        <v>6313</v>
      </c>
      <c r="D3271" s="168">
        <v>2021</v>
      </c>
      <c r="E3271" s="168">
        <v>4</v>
      </c>
      <c r="F3271" s="169">
        <v>0</v>
      </c>
      <c r="G3271" s="212" t="s">
        <v>6314</v>
      </c>
      <c r="H3271" s="212" t="s">
        <v>6314</v>
      </c>
      <c r="I3271" s="106" t="s">
        <v>556</v>
      </c>
      <c r="K3271" s="83" t="s">
        <v>6314</v>
      </c>
      <c r="L3271" s="83" t="s">
        <v>6314</v>
      </c>
      <c r="M3271" s="45" t="str">
        <f>IF(
ISNA(INDEX(resources!E:E,MATCH(B3271,resources!B:B,0))),"fillme",
INDEX(resources!E:E,MATCH(B3271,resources!B:B,0)))</f>
        <v>transfer_purchase</v>
      </c>
      <c r="N3271" s="45">
        <v>1</v>
      </c>
      <c r="O3271" s="83" t="str">
        <f>IFERROR(INDEX(resources!K:K,MATCH(B3271,resources!B:B,0)),"fillme")</f>
        <v>unknown</v>
      </c>
      <c r="P3271" s="89" t="str">
        <f t="shared" si="720"/>
        <v>unknown_2021_4</v>
      </c>
      <c r="Q3271" s="87">
        <f>INDEX(elcc!G:G,MATCH(P3271,elcc!D:D,0))</f>
        <v>0</v>
      </c>
      <c r="R3271" s="89">
        <f t="shared" si="721"/>
        <v>1</v>
      </c>
      <c r="S3271" s="89" t="s">
        <v>6314</v>
      </c>
      <c r="T3271" s="89" t="s">
        <v>6314</v>
      </c>
      <c r="U3271" s="90" t="str">
        <f t="shared" si="722"/>
        <v>ok</v>
      </c>
      <c r="V3271" s="63" t="str">
        <f>INDEX(resources!F:F,MATCH(B3271,resources!B:B,0))</f>
        <v>special</v>
      </c>
      <c r="W3271" s="110">
        <f t="shared" si="723"/>
        <v>0</v>
      </c>
      <c r="X3271" s="110">
        <f t="shared" si="724"/>
        <v>0</v>
      </c>
      <c r="Y3271" s="110" t="str">
        <f t="shared" si="725"/>
        <v>transfer_purchase_raonly_na_CONFIDENTIAL</v>
      </c>
      <c r="Z3271" s="110">
        <f>IF(COUNTIFS($Y$2:Y3271,Y3271)=1,1,0)</f>
        <v>0</v>
      </c>
      <c r="AA3271" s="110">
        <f>SUM($Z$2:Z3271)*Z3271</f>
        <v>0</v>
      </c>
      <c r="AB3271" s="110">
        <f>COUNTIFS(resources!B:B,B3271)</f>
        <v>1</v>
      </c>
      <c r="AC3271" s="110">
        <f t="shared" si="726"/>
        <v>1</v>
      </c>
      <c r="AD3271" s="110">
        <f t="shared" si="727"/>
        <v>1</v>
      </c>
      <c r="AE3271" s="110">
        <f t="shared" si="728"/>
        <v>0</v>
      </c>
      <c r="AF3271" s="110">
        <f t="shared" si="729"/>
        <v>1</v>
      </c>
      <c r="AG3271" s="110">
        <f t="shared" si="730"/>
        <v>0</v>
      </c>
      <c r="AH3271" s="110">
        <f t="shared" si="731"/>
        <v>0</v>
      </c>
      <c r="AI3271" s="110">
        <f t="shared" si="732"/>
        <v>1</v>
      </c>
      <c r="AJ3271" s="100">
        <f>ROW()</f>
        <v>3271</v>
      </c>
      <c r="AK3271" s="100" t="e">
        <f>INDEX('BadRows RECART'!$C$2:$C$1207,MATCH(monthly_gwh_mw!AJ3271,'BadRows RECART'!$D$2:$D$1207,0))</f>
        <v>#N/A</v>
      </c>
    </row>
    <row r="3272" spans="1:37" ht="20">
      <c r="A3272" s="106" t="s">
        <v>3907</v>
      </c>
      <c r="B3272" s="106" t="s">
        <v>437</v>
      </c>
      <c r="C3272" s="106" t="s">
        <v>6313</v>
      </c>
      <c r="D3272" s="168">
        <v>2021</v>
      </c>
      <c r="E3272" s="168">
        <v>5</v>
      </c>
      <c r="F3272" s="169">
        <v>0</v>
      </c>
      <c r="G3272" s="212" t="s">
        <v>6314</v>
      </c>
      <c r="H3272" s="212" t="s">
        <v>6314</v>
      </c>
      <c r="I3272" s="106" t="s">
        <v>556</v>
      </c>
      <c r="K3272" s="83" t="s">
        <v>6314</v>
      </c>
      <c r="L3272" s="83" t="s">
        <v>6314</v>
      </c>
      <c r="M3272" s="45" t="str">
        <f>IF(
ISNA(INDEX(resources!E:E,MATCH(B3272,resources!B:B,0))),"fillme",
INDEX(resources!E:E,MATCH(B3272,resources!B:B,0)))</f>
        <v>transfer_purchase</v>
      </c>
      <c r="N3272" s="45">
        <v>1</v>
      </c>
      <c r="O3272" s="83" t="str">
        <f>IFERROR(INDEX(resources!K:K,MATCH(B3272,resources!B:B,0)),"fillme")</f>
        <v>unknown</v>
      </c>
      <c r="P3272" s="89" t="str">
        <f t="shared" si="720"/>
        <v>unknown_2021_5</v>
      </c>
      <c r="Q3272" s="87">
        <f>INDEX(elcc!G:G,MATCH(P3272,elcc!D:D,0))</f>
        <v>0</v>
      </c>
      <c r="R3272" s="89">
        <f t="shared" si="721"/>
        <v>1</v>
      </c>
      <c r="S3272" s="89" t="s">
        <v>6314</v>
      </c>
      <c r="T3272" s="89" t="s">
        <v>6314</v>
      </c>
      <c r="U3272" s="90" t="str">
        <f t="shared" si="722"/>
        <v>ok</v>
      </c>
      <c r="V3272" s="63" t="str">
        <f>INDEX(resources!F:F,MATCH(B3272,resources!B:B,0))</f>
        <v>special</v>
      </c>
      <c r="W3272" s="110">
        <f t="shared" si="723"/>
        <v>0</v>
      </c>
      <c r="X3272" s="110">
        <f t="shared" si="724"/>
        <v>0</v>
      </c>
      <c r="Y3272" s="110" t="str">
        <f t="shared" si="725"/>
        <v>transfer_purchase_raonly_na_CONFIDENTIAL</v>
      </c>
      <c r="Z3272" s="110">
        <f>IF(COUNTIFS($Y$2:Y3272,Y3272)=1,1,0)</f>
        <v>0</v>
      </c>
      <c r="AA3272" s="110">
        <f>SUM($Z$2:Z3272)*Z3272</f>
        <v>0</v>
      </c>
      <c r="AB3272" s="110">
        <f>COUNTIFS(resources!B:B,B3272)</f>
        <v>1</v>
      </c>
      <c r="AC3272" s="110">
        <f t="shared" si="726"/>
        <v>1</v>
      </c>
      <c r="AD3272" s="110">
        <f t="shared" si="727"/>
        <v>1</v>
      </c>
      <c r="AE3272" s="110">
        <f t="shared" si="728"/>
        <v>0</v>
      </c>
      <c r="AF3272" s="110">
        <f t="shared" si="729"/>
        <v>1</v>
      </c>
      <c r="AG3272" s="110">
        <f t="shared" si="730"/>
        <v>0</v>
      </c>
      <c r="AH3272" s="110">
        <f t="shared" si="731"/>
        <v>0</v>
      </c>
      <c r="AI3272" s="110">
        <f t="shared" si="732"/>
        <v>1</v>
      </c>
      <c r="AJ3272" s="100">
        <f>ROW()</f>
        <v>3272</v>
      </c>
      <c r="AK3272" s="100" t="e">
        <f>INDEX('BadRows RECART'!$C$2:$C$1207,MATCH(monthly_gwh_mw!AJ3272,'BadRows RECART'!$D$2:$D$1207,0))</f>
        <v>#N/A</v>
      </c>
    </row>
    <row r="3273" spans="1:37" ht="20">
      <c r="A3273" s="106" t="s">
        <v>3907</v>
      </c>
      <c r="B3273" s="106" t="s">
        <v>437</v>
      </c>
      <c r="C3273" s="106" t="s">
        <v>6313</v>
      </c>
      <c r="D3273" s="168">
        <v>2021</v>
      </c>
      <c r="E3273" s="168">
        <v>6</v>
      </c>
      <c r="F3273" s="169">
        <v>0</v>
      </c>
      <c r="G3273" s="212" t="s">
        <v>6314</v>
      </c>
      <c r="H3273" s="212" t="s">
        <v>6314</v>
      </c>
      <c r="I3273" s="106" t="s">
        <v>556</v>
      </c>
      <c r="K3273" s="83" t="s">
        <v>6314</v>
      </c>
      <c r="L3273" s="83" t="s">
        <v>6314</v>
      </c>
      <c r="M3273" s="45" t="str">
        <f>IF(
ISNA(INDEX(resources!E:E,MATCH(B3273,resources!B:B,0))),"fillme",
INDEX(resources!E:E,MATCH(B3273,resources!B:B,0)))</f>
        <v>transfer_purchase</v>
      </c>
      <c r="N3273" s="45">
        <v>1</v>
      </c>
      <c r="O3273" s="83" t="str">
        <f>IFERROR(INDEX(resources!K:K,MATCH(B3273,resources!B:B,0)),"fillme")</f>
        <v>unknown</v>
      </c>
      <c r="P3273" s="89" t="str">
        <f t="shared" si="720"/>
        <v>unknown_2021_6</v>
      </c>
      <c r="Q3273" s="87">
        <f>INDEX(elcc!G:G,MATCH(P3273,elcc!D:D,0))</f>
        <v>0</v>
      </c>
      <c r="R3273" s="89">
        <f t="shared" si="721"/>
        <v>1</v>
      </c>
      <c r="S3273" s="89" t="s">
        <v>6314</v>
      </c>
      <c r="T3273" s="89" t="s">
        <v>6314</v>
      </c>
      <c r="U3273" s="90" t="str">
        <f t="shared" si="722"/>
        <v>ok</v>
      </c>
      <c r="V3273" s="63" t="str">
        <f>INDEX(resources!F:F,MATCH(B3273,resources!B:B,0))</f>
        <v>special</v>
      </c>
      <c r="W3273" s="110">
        <f t="shared" si="723"/>
        <v>0</v>
      </c>
      <c r="X3273" s="110">
        <f t="shared" si="724"/>
        <v>0</v>
      </c>
      <c r="Y3273" s="110" t="str">
        <f t="shared" si="725"/>
        <v>transfer_purchase_raonly_na_CONFIDENTIAL</v>
      </c>
      <c r="Z3273" s="110">
        <f>IF(COUNTIFS($Y$2:Y3273,Y3273)=1,1,0)</f>
        <v>0</v>
      </c>
      <c r="AA3273" s="110">
        <f>SUM($Z$2:Z3273)*Z3273</f>
        <v>0</v>
      </c>
      <c r="AB3273" s="110">
        <f>COUNTIFS(resources!B:B,B3273)</f>
        <v>1</v>
      </c>
      <c r="AC3273" s="110">
        <f t="shared" si="726"/>
        <v>1</v>
      </c>
      <c r="AD3273" s="110">
        <f t="shared" si="727"/>
        <v>1</v>
      </c>
      <c r="AE3273" s="110">
        <f t="shared" si="728"/>
        <v>0</v>
      </c>
      <c r="AF3273" s="110">
        <f t="shared" si="729"/>
        <v>1</v>
      </c>
      <c r="AG3273" s="110">
        <f t="shared" si="730"/>
        <v>0</v>
      </c>
      <c r="AH3273" s="110">
        <f t="shared" si="731"/>
        <v>0</v>
      </c>
      <c r="AI3273" s="110">
        <f t="shared" si="732"/>
        <v>1</v>
      </c>
      <c r="AJ3273" s="100">
        <f>ROW()</f>
        <v>3273</v>
      </c>
      <c r="AK3273" s="100" t="e">
        <f>INDEX('BadRows RECART'!$C$2:$C$1207,MATCH(monthly_gwh_mw!AJ3273,'BadRows RECART'!$D$2:$D$1207,0))</f>
        <v>#N/A</v>
      </c>
    </row>
    <row r="3274" spans="1:37" ht="20">
      <c r="A3274" s="106" t="s">
        <v>3907</v>
      </c>
      <c r="B3274" s="106" t="s">
        <v>437</v>
      </c>
      <c r="C3274" s="106" t="s">
        <v>6313</v>
      </c>
      <c r="D3274" s="168">
        <v>2021</v>
      </c>
      <c r="E3274" s="168">
        <v>7</v>
      </c>
      <c r="F3274" s="169">
        <v>0</v>
      </c>
      <c r="G3274" s="212" t="s">
        <v>6314</v>
      </c>
      <c r="H3274" s="212" t="s">
        <v>6314</v>
      </c>
      <c r="I3274" s="106" t="s">
        <v>556</v>
      </c>
      <c r="K3274" s="83" t="s">
        <v>6314</v>
      </c>
      <c r="L3274" s="83" t="s">
        <v>6314</v>
      </c>
      <c r="M3274" s="45" t="str">
        <f>IF(
ISNA(INDEX(resources!E:E,MATCH(B3274,resources!B:B,0))),"fillme",
INDEX(resources!E:E,MATCH(B3274,resources!B:B,0)))</f>
        <v>transfer_purchase</v>
      </c>
      <c r="N3274" s="45">
        <v>1</v>
      </c>
      <c r="O3274" s="83" t="str">
        <f>IFERROR(INDEX(resources!K:K,MATCH(B3274,resources!B:B,0)),"fillme")</f>
        <v>unknown</v>
      </c>
      <c r="P3274" s="89" t="str">
        <f t="shared" si="720"/>
        <v>unknown_2021_7</v>
      </c>
      <c r="Q3274" s="87">
        <f>INDEX(elcc!G:G,MATCH(P3274,elcc!D:D,0))</f>
        <v>0</v>
      </c>
      <c r="R3274" s="89">
        <f t="shared" si="721"/>
        <v>1</v>
      </c>
      <c r="S3274" s="89" t="s">
        <v>6314</v>
      </c>
      <c r="T3274" s="89" t="s">
        <v>6314</v>
      </c>
      <c r="U3274" s="90" t="str">
        <f t="shared" si="722"/>
        <v>ok</v>
      </c>
      <c r="V3274" s="63" t="str">
        <f>INDEX(resources!F:F,MATCH(B3274,resources!B:B,0))</f>
        <v>special</v>
      </c>
      <c r="W3274" s="110">
        <f t="shared" si="723"/>
        <v>0</v>
      </c>
      <c r="X3274" s="110">
        <f t="shared" si="724"/>
        <v>0</v>
      </c>
      <c r="Y3274" s="110" t="str">
        <f t="shared" si="725"/>
        <v>transfer_purchase_raonly_na_CONFIDENTIAL</v>
      </c>
      <c r="Z3274" s="110">
        <f>IF(COUNTIFS($Y$2:Y3274,Y3274)=1,1,0)</f>
        <v>0</v>
      </c>
      <c r="AA3274" s="110">
        <f>SUM($Z$2:Z3274)*Z3274</f>
        <v>0</v>
      </c>
      <c r="AB3274" s="110">
        <f>COUNTIFS(resources!B:B,B3274)</f>
        <v>1</v>
      </c>
      <c r="AC3274" s="110">
        <f t="shared" si="726"/>
        <v>1</v>
      </c>
      <c r="AD3274" s="110">
        <f t="shared" si="727"/>
        <v>1</v>
      </c>
      <c r="AE3274" s="110">
        <f t="shared" si="728"/>
        <v>0</v>
      </c>
      <c r="AF3274" s="110">
        <f t="shared" si="729"/>
        <v>1</v>
      </c>
      <c r="AG3274" s="110">
        <f t="shared" si="730"/>
        <v>0</v>
      </c>
      <c r="AH3274" s="110">
        <f t="shared" si="731"/>
        <v>0</v>
      </c>
      <c r="AI3274" s="110">
        <f t="shared" si="732"/>
        <v>1</v>
      </c>
      <c r="AJ3274" s="100">
        <f>ROW()</f>
        <v>3274</v>
      </c>
      <c r="AK3274" s="100" t="e">
        <f>INDEX('BadRows RECART'!$C$2:$C$1207,MATCH(monthly_gwh_mw!AJ3274,'BadRows RECART'!$D$2:$D$1207,0))</f>
        <v>#N/A</v>
      </c>
    </row>
    <row r="3275" spans="1:37" ht="20">
      <c r="A3275" s="106" t="s">
        <v>3907</v>
      </c>
      <c r="B3275" s="106" t="s">
        <v>437</v>
      </c>
      <c r="C3275" s="106" t="s">
        <v>6313</v>
      </c>
      <c r="D3275" s="168">
        <v>2021</v>
      </c>
      <c r="E3275" s="168">
        <v>8</v>
      </c>
      <c r="F3275" s="169">
        <v>0</v>
      </c>
      <c r="G3275" s="212" t="s">
        <v>6314</v>
      </c>
      <c r="H3275" s="212" t="s">
        <v>6314</v>
      </c>
      <c r="I3275" s="106" t="s">
        <v>556</v>
      </c>
      <c r="K3275" s="83" t="s">
        <v>6314</v>
      </c>
      <c r="L3275" s="83" t="s">
        <v>6314</v>
      </c>
      <c r="M3275" s="45" t="str">
        <f>IF(
ISNA(INDEX(resources!E:E,MATCH(B3275,resources!B:B,0))),"fillme",
INDEX(resources!E:E,MATCH(B3275,resources!B:B,0)))</f>
        <v>transfer_purchase</v>
      </c>
      <c r="N3275" s="45">
        <v>1</v>
      </c>
      <c r="O3275" s="83" t="str">
        <f>IFERROR(INDEX(resources!K:K,MATCH(B3275,resources!B:B,0)),"fillme")</f>
        <v>unknown</v>
      </c>
      <c r="P3275" s="89" t="str">
        <f t="shared" si="720"/>
        <v>unknown_2021_8</v>
      </c>
      <c r="Q3275" s="87">
        <f>INDEX(elcc!G:G,MATCH(P3275,elcc!D:D,0))</f>
        <v>0</v>
      </c>
      <c r="R3275" s="89">
        <f t="shared" si="721"/>
        <v>1</v>
      </c>
      <c r="S3275" s="89" t="s">
        <v>6314</v>
      </c>
      <c r="T3275" s="89" t="s">
        <v>6314</v>
      </c>
      <c r="U3275" s="90" t="str">
        <f t="shared" si="722"/>
        <v>ok</v>
      </c>
      <c r="V3275" s="63" t="str">
        <f>INDEX(resources!F:F,MATCH(B3275,resources!B:B,0))</f>
        <v>special</v>
      </c>
      <c r="W3275" s="110">
        <f t="shared" si="723"/>
        <v>0</v>
      </c>
      <c r="X3275" s="110">
        <f t="shared" si="724"/>
        <v>0</v>
      </c>
      <c r="Y3275" s="110" t="str">
        <f t="shared" si="725"/>
        <v>transfer_purchase_raonly_na_CONFIDENTIAL</v>
      </c>
      <c r="Z3275" s="110">
        <f>IF(COUNTIFS($Y$2:Y3275,Y3275)=1,1,0)</f>
        <v>0</v>
      </c>
      <c r="AA3275" s="110">
        <f>SUM($Z$2:Z3275)*Z3275</f>
        <v>0</v>
      </c>
      <c r="AB3275" s="110">
        <f>COUNTIFS(resources!B:B,B3275)</f>
        <v>1</v>
      </c>
      <c r="AC3275" s="110">
        <f t="shared" si="726"/>
        <v>1</v>
      </c>
      <c r="AD3275" s="110">
        <f t="shared" si="727"/>
        <v>1</v>
      </c>
      <c r="AE3275" s="110">
        <f t="shared" si="728"/>
        <v>0</v>
      </c>
      <c r="AF3275" s="110">
        <f t="shared" si="729"/>
        <v>1</v>
      </c>
      <c r="AG3275" s="110">
        <f t="shared" si="730"/>
        <v>0</v>
      </c>
      <c r="AH3275" s="110">
        <f t="shared" si="731"/>
        <v>0</v>
      </c>
      <c r="AI3275" s="110">
        <f t="shared" si="732"/>
        <v>1</v>
      </c>
      <c r="AJ3275" s="100">
        <f>ROW()</f>
        <v>3275</v>
      </c>
      <c r="AK3275" s="100" t="e">
        <f>INDEX('BadRows RECART'!$C$2:$C$1207,MATCH(monthly_gwh_mw!AJ3275,'BadRows RECART'!$D$2:$D$1207,0))</f>
        <v>#N/A</v>
      </c>
    </row>
    <row r="3276" spans="1:37" ht="20">
      <c r="A3276" s="106" t="s">
        <v>3907</v>
      </c>
      <c r="B3276" s="106" t="s">
        <v>437</v>
      </c>
      <c r="C3276" s="106" t="s">
        <v>6313</v>
      </c>
      <c r="D3276" s="168">
        <v>2021</v>
      </c>
      <c r="E3276" s="168">
        <v>9</v>
      </c>
      <c r="F3276" s="169">
        <v>0</v>
      </c>
      <c r="G3276" s="212" t="s">
        <v>6314</v>
      </c>
      <c r="H3276" s="212" t="s">
        <v>6314</v>
      </c>
      <c r="I3276" s="106" t="s">
        <v>556</v>
      </c>
      <c r="K3276" s="83" t="s">
        <v>6314</v>
      </c>
      <c r="L3276" s="83" t="s">
        <v>6314</v>
      </c>
      <c r="M3276" s="45" t="str">
        <f>IF(
ISNA(INDEX(resources!E:E,MATCH(B3276,resources!B:B,0))),"fillme",
INDEX(resources!E:E,MATCH(B3276,resources!B:B,0)))</f>
        <v>transfer_purchase</v>
      </c>
      <c r="N3276" s="45">
        <v>1</v>
      </c>
      <c r="O3276" s="83" t="str">
        <f>IFERROR(INDEX(resources!K:K,MATCH(B3276,resources!B:B,0)),"fillme")</f>
        <v>unknown</v>
      </c>
      <c r="P3276" s="89" t="str">
        <f t="shared" si="720"/>
        <v>unknown_2021_9</v>
      </c>
      <c r="Q3276" s="87">
        <f>INDEX(elcc!G:G,MATCH(P3276,elcc!D:D,0))</f>
        <v>0</v>
      </c>
      <c r="R3276" s="89">
        <f t="shared" si="721"/>
        <v>1</v>
      </c>
      <c r="S3276" s="89" t="s">
        <v>6314</v>
      </c>
      <c r="T3276" s="89" t="s">
        <v>6314</v>
      </c>
      <c r="U3276" s="90" t="str">
        <f t="shared" si="722"/>
        <v>ok</v>
      </c>
      <c r="V3276" s="63" t="str">
        <f>INDEX(resources!F:F,MATCH(B3276,resources!B:B,0))</f>
        <v>special</v>
      </c>
      <c r="W3276" s="110">
        <f t="shared" si="723"/>
        <v>0</v>
      </c>
      <c r="X3276" s="110">
        <f t="shared" si="724"/>
        <v>0</v>
      </c>
      <c r="Y3276" s="110" t="str">
        <f t="shared" si="725"/>
        <v>transfer_purchase_raonly_na_CONFIDENTIAL</v>
      </c>
      <c r="Z3276" s="110">
        <f>IF(COUNTIFS($Y$2:Y3276,Y3276)=1,1,0)</f>
        <v>0</v>
      </c>
      <c r="AA3276" s="110">
        <f>SUM($Z$2:Z3276)*Z3276</f>
        <v>0</v>
      </c>
      <c r="AB3276" s="110">
        <f>COUNTIFS(resources!B:B,B3276)</f>
        <v>1</v>
      </c>
      <c r="AC3276" s="110">
        <f t="shared" si="726"/>
        <v>1</v>
      </c>
      <c r="AD3276" s="110">
        <f t="shared" si="727"/>
        <v>1</v>
      </c>
      <c r="AE3276" s="110">
        <f t="shared" si="728"/>
        <v>0</v>
      </c>
      <c r="AF3276" s="110">
        <f t="shared" si="729"/>
        <v>1</v>
      </c>
      <c r="AG3276" s="110">
        <f t="shared" si="730"/>
        <v>0</v>
      </c>
      <c r="AH3276" s="110">
        <f t="shared" si="731"/>
        <v>0</v>
      </c>
      <c r="AI3276" s="110">
        <f t="shared" si="732"/>
        <v>1</v>
      </c>
      <c r="AJ3276" s="100">
        <f>ROW()</f>
        <v>3276</v>
      </c>
      <c r="AK3276" s="100" t="e">
        <f>INDEX('BadRows RECART'!$C$2:$C$1207,MATCH(monthly_gwh_mw!AJ3276,'BadRows RECART'!$D$2:$D$1207,0))</f>
        <v>#N/A</v>
      </c>
    </row>
    <row r="3277" spans="1:37" ht="20">
      <c r="A3277" s="106" t="s">
        <v>3907</v>
      </c>
      <c r="B3277" s="106" t="s">
        <v>437</v>
      </c>
      <c r="C3277" s="106" t="s">
        <v>6313</v>
      </c>
      <c r="D3277" s="168">
        <v>2021</v>
      </c>
      <c r="E3277" s="168">
        <v>10</v>
      </c>
      <c r="F3277" s="169">
        <v>0</v>
      </c>
      <c r="G3277" s="212" t="s">
        <v>6314</v>
      </c>
      <c r="H3277" s="212" t="s">
        <v>6314</v>
      </c>
      <c r="I3277" s="106" t="s">
        <v>556</v>
      </c>
      <c r="K3277" s="83" t="s">
        <v>6314</v>
      </c>
      <c r="L3277" s="83" t="s">
        <v>6314</v>
      </c>
      <c r="M3277" s="45" t="str">
        <f>IF(
ISNA(INDEX(resources!E:E,MATCH(B3277,resources!B:B,0))),"fillme",
INDEX(resources!E:E,MATCH(B3277,resources!B:B,0)))</f>
        <v>transfer_purchase</v>
      </c>
      <c r="N3277" s="45">
        <v>1</v>
      </c>
      <c r="O3277" s="83" t="str">
        <f>IFERROR(INDEX(resources!K:K,MATCH(B3277,resources!B:B,0)),"fillme")</f>
        <v>unknown</v>
      </c>
      <c r="P3277" s="89" t="str">
        <f t="shared" si="720"/>
        <v>unknown_2021_10</v>
      </c>
      <c r="Q3277" s="87">
        <f>INDEX(elcc!G:G,MATCH(P3277,elcc!D:D,0))</f>
        <v>0</v>
      </c>
      <c r="R3277" s="89">
        <f t="shared" si="721"/>
        <v>1</v>
      </c>
      <c r="S3277" s="89" t="s">
        <v>6314</v>
      </c>
      <c r="T3277" s="89" t="s">
        <v>6314</v>
      </c>
      <c r="U3277" s="90" t="str">
        <f t="shared" si="722"/>
        <v>ok</v>
      </c>
      <c r="V3277" s="63" t="str">
        <f>INDEX(resources!F:F,MATCH(B3277,resources!B:B,0))</f>
        <v>special</v>
      </c>
      <c r="W3277" s="110">
        <f t="shared" si="723"/>
        <v>0</v>
      </c>
      <c r="X3277" s="110">
        <f t="shared" si="724"/>
        <v>0</v>
      </c>
      <c r="Y3277" s="110" t="str">
        <f t="shared" si="725"/>
        <v>transfer_purchase_raonly_na_CONFIDENTIAL</v>
      </c>
      <c r="Z3277" s="110">
        <f>IF(COUNTIFS($Y$2:Y3277,Y3277)=1,1,0)</f>
        <v>0</v>
      </c>
      <c r="AA3277" s="110">
        <f>SUM($Z$2:Z3277)*Z3277</f>
        <v>0</v>
      </c>
      <c r="AB3277" s="110">
        <f>COUNTIFS(resources!B:B,B3277)</f>
        <v>1</v>
      </c>
      <c r="AC3277" s="110">
        <f t="shared" si="726"/>
        <v>1</v>
      </c>
      <c r="AD3277" s="110">
        <f t="shared" si="727"/>
        <v>1</v>
      </c>
      <c r="AE3277" s="110">
        <f t="shared" si="728"/>
        <v>0</v>
      </c>
      <c r="AF3277" s="110">
        <f t="shared" si="729"/>
        <v>1</v>
      </c>
      <c r="AG3277" s="110">
        <f t="shared" si="730"/>
        <v>0</v>
      </c>
      <c r="AH3277" s="110">
        <f t="shared" si="731"/>
        <v>0</v>
      </c>
      <c r="AI3277" s="110">
        <f t="shared" si="732"/>
        <v>1</v>
      </c>
      <c r="AJ3277" s="100">
        <f>ROW()</f>
        <v>3277</v>
      </c>
      <c r="AK3277" s="100" t="e">
        <f>INDEX('BadRows RECART'!$C$2:$C$1207,MATCH(monthly_gwh_mw!AJ3277,'BadRows RECART'!$D$2:$D$1207,0))</f>
        <v>#N/A</v>
      </c>
    </row>
    <row r="3278" spans="1:37" ht="20">
      <c r="A3278" s="106" t="s">
        <v>3907</v>
      </c>
      <c r="B3278" s="106" t="s">
        <v>437</v>
      </c>
      <c r="C3278" s="106" t="s">
        <v>6313</v>
      </c>
      <c r="D3278" s="168">
        <v>2021</v>
      </c>
      <c r="E3278" s="168">
        <v>11</v>
      </c>
      <c r="F3278" s="169">
        <v>0</v>
      </c>
      <c r="G3278" s="212" t="s">
        <v>6314</v>
      </c>
      <c r="H3278" s="212" t="s">
        <v>6314</v>
      </c>
      <c r="I3278" s="106" t="s">
        <v>556</v>
      </c>
      <c r="K3278" s="83" t="s">
        <v>6314</v>
      </c>
      <c r="L3278" s="83" t="s">
        <v>6314</v>
      </c>
      <c r="M3278" s="45" t="str">
        <f>IF(
ISNA(INDEX(resources!E:E,MATCH(B3278,resources!B:B,0))),"fillme",
INDEX(resources!E:E,MATCH(B3278,resources!B:B,0)))</f>
        <v>transfer_purchase</v>
      </c>
      <c r="N3278" s="45">
        <v>1</v>
      </c>
      <c r="O3278" s="83" t="str">
        <f>IFERROR(INDEX(resources!K:K,MATCH(B3278,resources!B:B,0)),"fillme")</f>
        <v>unknown</v>
      </c>
      <c r="P3278" s="89" t="str">
        <f t="shared" si="720"/>
        <v>unknown_2021_11</v>
      </c>
      <c r="Q3278" s="87">
        <f>INDEX(elcc!G:G,MATCH(P3278,elcc!D:D,0))</f>
        <v>0</v>
      </c>
      <c r="R3278" s="89">
        <f t="shared" si="721"/>
        <v>1</v>
      </c>
      <c r="S3278" s="89" t="s">
        <v>6314</v>
      </c>
      <c r="T3278" s="89" t="s">
        <v>6314</v>
      </c>
      <c r="U3278" s="90" t="str">
        <f t="shared" si="722"/>
        <v>ok</v>
      </c>
      <c r="V3278" s="63" t="str">
        <f>INDEX(resources!F:F,MATCH(B3278,resources!B:B,0))</f>
        <v>special</v>
      </c>
      <c r="W3278" s="110">
        <f t="shared" si="723"/>
        <v>0</v>
      </c>
      <c r="X3278" s="110">
        <f t="shared" si="724"/>
        <v>0</v>
      </c>
      <c r="Y3278" s="110" t="str">
        <f t="shared" si="725"/>
        <v>transfer_purchase_raonly_na_CONFIDENTIAL</v>
      </c>
      <c r="Z3278" s="110">
        <f>IF(COUNTIFS($Y$2:Y3278,Y3278)=1,1,0)</f>
        <v>0</v>
      </c>
      <c r="AA3278" s="110">
        <f>SUM($Z$2:Z3278)*Z3278</f>
        <v>0</v>
      </c>
      <c r="AB3278" s="110">
        <f>COUNTIFS(resources!B:B,B3278)</f>
        <v>1</v>
      </c>
      <c r="AC3278" s="110">
        <f t="shared" si="726"/>
        <v>1</v>
      </c>
      <c r="AD3278" s="110">
        <f t="shared" si="727"/>
        <v>1</v>
      </c>
      <c r="AE3278" s="110">
        <f t="shared" si="728"/>
        <v>0</v>
      </c>
      <c r="AF3278" s="110">
        <f t="shared" si="729"/>
        <v>1</v>
      </c>
      <c r="AG3278" s="110">
        <f t="shared" si="730"/>
        <v>0</v>
      </c>
      <c r="AH3278" s="110">
        <f t="shared" si="731"/>
        <v>0</v>
      </c>
      <c r="AI3278" s="110">
        <f t="shared" si="732"/>
        <v>1</v>
      </c>
      <c r="AJ3278" s="100">
        <f>ROW()</f>
        <v>3278</v>
      </c>
      <c r="AK3278" s="100" t="e">
        <f>INDEX('BadRows RECART'!$C$2:$C$1207,MATCH(monthly_gwh_mw!AJ3278,'BadRows RECART'!$D$2:$D$1207,0))</f>
        <v>#N/A</v>
      </c>
    </row>
    <row r="3279" spans="1:37" ht="20">
      <c r="A3279" s="106" t="s">
        <v>3907</v>
      </c>
      <c r="B3279" s="106" t="s">
        <v>437</v>
      </c>
      <c r="C3279" s="106" t="s">
        <v>6313</v>
      </c>
      <c r="D3279" s="168">
        <v>2021</v>
      </c>
      <c r="E3279" s="168">
        <v>12</v>
      </c>
      <c r="F3279" s="169">
        <v>0</v>
      </c>
      <c r="G3279" s="212" t="s">
        <v>6314</v>
      </c>
      <c r="H3279" s="212" t="s">
        <v>6314</v>
      </c>
      <c r="I3279" s="106" t="s">
        <v>556</v>
      </c>
      <c r="K3279" s="83" t="s">
        <v>6314</v>
      </c>
      <c r="L3279" s="83" t="s">
        <v>6314</v>
      </c>
      <c r="M3279" s="45" t="str">
        <f>IF(
ISNA(INDEX(resources!E:E,MATCH(B3279,resources!B:B,0))),"fillme",
INDEX(resources!E:E,MATCH(B3279,resources!B:B,0)))</f>
        <v>transfer_purchase</v>
      </c>
      <c r="N3279" s="45">
        <v>1</v>
      </c>
      <c r="O3279" s="83" t="str">
        <f>IFERROR(INDEX(resources!K:K,MATCH(B3279,resources!B:B,0)),"fillme")</f>
        <v>unknown</v>
      </c>
      <c r="P3279" s="89" t="str">
        <f t="shared" si="720"/>
        <v>unknown_2021_12</v>
      </c>
      <c r="Q3279" s="87">
        <f>INDEX(elcc!G:G,MATCH(P3279,elcc!D:D,0))</f>
        <v>0</v>
      </c>
      <c r="R3279" s="89">
        <f t="shared" si="721"/>
        <v>1</v>
      </c>
      <c r="S3279" s="89" t="s">
        <v>6314</v>
      </c>
      <c r="T3279" s="89" t="s">
        <v>6314</v>
      </c>
      <c r="U3279" s="90" t="str">
        <f t="shared" si="722"/>
        <v>ok</v>
      </c>
      <c r="V3279" s="63" t="str">
        <f>INDEX(resources!F:F,MATCH(B3279,resources!B:B,0))</f>
        <v>special</v>
      </c>
      <c r="W3279" s="110">
        <f t="shared" si="723"/>
        <v>0</v>
      </c>
      <c r="X3279" s="110">
        <f t="shared" si="724"/>
        <v>0</v>
      </c>
      <c r="Y3279" s="110" t="str">
        <f t="shared" si="725"/>
        <v>transfer_purchase_raonly_na_CONFIDENTIAL</v>
      </c>
      <c r="Z3279" s="110">
        <f>IF(COUNTIFS($Y$2:Y3279,Y3279)=1,1,0)</f>
        <v>0</v>
      </c>
      <c r="AA3279" s="110">
        <f>SUM($Z$2:Z3279)*Z3279</f>
        <v>0</v>
      </c>
      <c r="AB3279" s="110">
        <f>COUNTIFS(resources!B:B,B3279)</f>
        <v>1</v>
      </c>
      <c r="AC3279" s="110">
        <f t="shared" si="726"/>
        <v>1</v>
      </c>
      <c r="AD3279" s="110">
        <f t="shared" si="727"/>
        <v>1</v>
      </c>
      <c r="AE3279" s="110">
        <f t="shared" si="728"/>
        <v>0</v>
      </c>
      <c r="AF3279" s="110">
        <f t="shared" si="729"/>
        <v>1</v>
      </c>
      <c r="AG3279" s="110">
        <f t="shared" si="730"/>
        <v>0</v>
      </c>
      <c r="AH3279" s="110">
        <f t="shared" si="731"/>
        <v>0</v>
      </c>
      <c r="AI3279" s="110">
        <f t="shared" si="732"/>
        <v>1</v>
      </c>
      <c r="AJ3279" s="100">
        <f>ROW()</f>
        <v>3279</v>
      </c>
      <c r="AK3279" s="100" t="e">
        <f>INDEX('BadRows RECART'!$C$2:$C$1207,MATCH(monthly_gwh_mw!AJ3279,'BadRows RECART'!$D$2:$D$1207,0))</f>
        <v>#N/A</v>
      </c>
    </row>
    <row r="3280" spans="1:37" ht="20">
      <c r="A3280" s="106" t="s">
        <v>3907</v>
      </c>
      <c r="B3280" s="106" t="s">
        <v>437</v>
      </c>
      <c r="C3280" s="106" t="s">
        <v>6313</v>
      </c>
      <c r="D3280" s="168">
        <v>2021</v>
      </c>
      <c r="E3280" s="168">
        <v>1</v>
      </c>
      <c r="F3280" s="169">
        <v>0</v>
      </c>
      <c r="G3280" s="212" t="s">
        <v>6314</v>
      </c>
      <c r="H3280" s="212" t="s">
        <v>6314</v>
      </c>
      <c r="I3280" s="106" t="s">
        <v>556</v>
      </c>
      <c r="K3280" s="83" t="s">
        <v>6314</v>
      </c>
      <c r="L3280" s="83" t="s">
        <v>6314</v>
      </c>
      <c r="M3280" s="45" t="str">
        <f>IF(
ISNA(INDEX(resources!E:E,MATCH(B3280,resources!B:B,0))),"fillme",
INDEX(resources!E:E,MATCH(B3280,resources!B:B,0)))</f>
        <v>transfer_purchase</v>
      </c>
      <c r="N3280" s="45">
        <v>1</v>
      </c>
      <c r="O3280" s="83" t="str">
        <f>IFERROR(INDEX(resources!K:K,MATCH(B3280,resources!B:B,0)),"fillme")</f>
        <v>unknown</v>
      </c>
      <c r="P3280" s="89" t="str">
        <f t="shared" si="720"/>
        <v>unknown_2021_1</v>
      </c>
      <c r="Q3280" s="87">
        <f>INDEX(elcc!G:G,MATCH(P3280,elcc!D:D,0))</f>
        <v>0</v>
      </c>
      <c r="R3280" s="89">
        <f t="shared" si="721"/>
        <v>1</v>
      </c>
      <c r="S3280" s="89" t="s">
        <v>6314</v>
      </c>
      <c r="T3280" s="89" t="s">
        <v>6314</v>
      </c>
      <c r="U3280" s="90" t="str">
        <f t="shared" si="722"/>
        <v>ok</v>
      </c>
      <c r="V3280" s="63" t="str">
        <f>INDEX(resources!F:F,MATCH(B3280,resources!B:B,0))</f>
        <v>special</v>
      </c>
      <c r="W3280" s="110">
        <f t="shared" si="723"/>
        <v>0</v>
      </c>
      <c r="X3280" s="110">
        <f t="shared" si="724"/>
        <v>0</v>
      </c>
      <c r="Y3280" s="110" t="str">
        <f t="shared" si="725"/>
        <v>transfer_purchase_raonly_na_CONFIDENTIAL</v>
      </c>
      <c r="Z3280" s="110">
        <f>IF(COUNTIFS($Y$2:Y3280,Y3280)=1,1,0)</f>
        <v>0</v>
      </c>
      <c r="AA3280" s="110">
        <f>SUM($Z$2:Z3280)*Z3280</f>
        <v>0</v>
      </c>
      <c r="AB3280" s="110">
        <f>COUNTIFS(resources!B:B,B3280)</f>
        <v>1</v>
      </c>
      <c r="AC3280" s="110">
        <f t="shared" si="726"/>
        <v>1</v>
      </c>
      <c r="AD3280" s="110">
        <f t="shared" si="727"/>
        <v>1</v>
      </c>
      <c r="AE3280" s="110">
        <f t="shared" si="728"/>
        <v>0</v>
      </c>
      <c r="AF3280" s="110">
        <f t="shared" si="729"/>
        <v>1</v>
      </c>
      <c r="AG3280" s="110">
        <f t="shared" si="730"/>
        <v>0</v>
      </c>
      <c r="AH3280" s="110">
        <f t="shared" si="731"/>
        <v>0</v>
      </c>
      <c r="AI3280" s="110">
        <f t="shared" si="732"/>
        <v>1</v>
      </c>
      <c r="AJ3280" s="100">
        <f>ROW()</f>
        <v>3280</v>
      </c>
      <c r="AK3280" s="100" t="e">
        <f>INDEX('BadRows RECART'!$C$2:$C$1207,MATCH(monthly_gwh_mw!AJ3280,'BadRows RECART'!$D$2:$D$1207,0))</f>
        <v>#N/A</v>
      </c>
    </row>
    <row r="3281" spans="1:37" ht="20">
      <c r="A3281" s="106" t="s">
        <v>3907</v>
      </c>
      <c r="B3281" s="106" t="s">
        <v>437</v>
      </c>
      <c r="C3281" s="106" t="s">
        <v>6313</v>
      </c>
      <c r="D3281" s="168">
        <v>2021</v>
      </c>
      <c r="E3281" s="168">
        <v>2</v>
      </c>
      <c r="F3281" s="169">
        <v>0</v>
      </c>
      <c r="G3281" s="212" t="s">
        <v>6314</v>
      </c>
      <c r="H3281" s="212" t="s">
        <v>6314</v>
      </c>
      <c r="I3281" s="106" t="s">
        <v>556</v>
      </c>
      <c r="K3281" s="83" t="s">
        <v>6314</v>
      </c>
      <c r="L3281" s="83" t="s">
        <v>6314</v>
      </c>
      <c r="M3281" s="45" t="str">
        <f>IF(
ISNA(INDEX(resources!E:E,MATCH(B3281,resources!B:B,0))),"fillme",
INDEX(resources!E:E,MATCH(B3281,resources!B:B,0)))</f>
        <v>transfer_purchase</v>
      </c>
      <c r="N3281" s="45">
        <v>1</v>
      </c>
      <c r="O3281" s="83" t="str">
        <f>IFERROR(INDEX(resources!K:K,MATCH(B3281,resources!B:B,0)),"fillme")</f>
        <v>unknown</v>
      </c>
      <c r="P3281" s="89" t="str">
        <f t="shared" si="720"/>
        <v>unknown_2021_2</v>
      </c>
      <c r="Q3281" s="87">
        <f>INDEX(elcc!G:G,MATCH(P3281,elcc!D:D,0))</f>
        <v>0</v>
      </c>
      <c r="R3281" s="89">
        <f t="shared" si="721"/>
        <v>1</v>
      </c>
      <c r="S3281" s="89" t="s">
        <v>6314</v>
      </c>
      <c r="T3281" s="89" t="s">
        <v>6314</v>
      </c>
      <c r="U3281" s="90" t="str">
        <f t="shared" si="722"/>
        <v>ok</v>
      </c>
      <c r="V3281" s="63" t="str">
        <f>INDEX(resources!F:F,MATCH(B3281,resources!B:B,0))</f>
        <v>special</v>
      </c>
      <c r="W3281" s="110">
        <f t="shared" si="723"/>
        <v>0</v>
      </c>
      <c r="X3281" s="110">
        <f t="shared" si="724"/>
        <v>0</v>
      </c>
      <c r="Y3281" s="110" t="str">
        <f t="shared" si="725"/>
        <v>transfer_purchase_raonly_na_CONFIDENTIAL</v>
      </c>
      <c r="Z3281" s="110">
        <f>IF(COUNTIFS($Y$2:Y3281,Y3281)=1,1,0)</f>
        <v>0</v>
      </c>
      <c r="AA3281" s="110">
        <f>SUM($Z$2:Z3281)*Z3281</f>
        <v>0</v>
      </c>
      <c r="AB3281" s="110">
        <f>COUNTIFS(resources!B:B,B3281)</f>
        <v>1</v>
      </c>
      <c r="AC3281" s="110">
        <f t="shared" si="726"/>
        <v>1</v>
      </c>
      <c r="AD3281" s="110">
        <f t="shared" si="727"/>
        <v>1</v>
      </c>
      <c r="AE3281" s="110">
        <f t="shared" si="728"/>
        <v>0</v>
      </c>
      <c r="AF3281" s="110">
        <f t="shared" si="729"/>
        <v>1</v>
      </c>
      <c r="AG3281" s="110">
        <f t="shared" si="730"/>
        <v>0</v>
      </c>
      <c r="AH3281" s="110">
        <f t="shared" si="731"/>
        <v>0</v>
      </c>
      <c r="AI3281" s="110">
        <f t="shared" si="732"/>
        <v>1</v>
      </c>
      <c r="AJ3281" s="100">
        <f>ROW()</f>
        <v>3281</v>
      </c>
      <c r="AK3281" s="100" t="e">
        <f>INDEX('BadRows RECART'!$C$2:$C$1207,MATCH(monthly_gwh_mw!AJ3281,'BadRows RECART'!$D$2:$D$1207,0))</f>
        <v>#N/A</v>
      </c>
    </row>
    <row r="3282" spans="1:37" ht="20">
      <c r="A3282" s="106" t="s">
        <v>3907</v>
      </c>
      <c r="B3282" s="106" t="s">
        <v>437</v>
      </c>
      <c r="C3282" s="106" t="s">
        <v>6313</v>
      </c>
      <c r="D3282" s="168">
        <v>2021</v>
      </c>
      <c r="E3282" s="168">
        <v>3</v>
      </c>
      <c r="F3282" s="169">
        <v>0</v>
      </c>
      <c r="G3282" s="212" t="s">
        <v>6314</v>
      </c>
      <c r="H3282" s="212" t="s">
        <v>6314</v>
      </c>
      <c r="I3282" s="106" t="s">
        <v>556</v>
      </c>
      <c r="K3282" s="83" t="s">
        <v>6314</v>
      </c>
      <c r="L3282" s="83" t="s">
        <v>6314</v>
      </c>
      <c r="M3282" s="45" t="str">
        <f>IF(
ISNA(INDEX(resources!E:E,MATCH(B3282,resources!B:B,0))),"fillme",
INDEX(resources!E:E,MATCH(B3282,resources!B:B,0)))</f>
        <v>transfer_purchase</v>
      </c>
      <c r="N3282" s="45">
        <v>1</v>
      </c>
      <c r="O3282" s="83" t="str">
        <f>IFERROR(INDEX(resources!K:K,MATCH(B3282,resources!B:B,0)),"fillme")</f>
        <v>unknown</v>
      </c>
      <c r="P3282" s="89" t="str">
        <f t="shared" si="720"/>
        <v>unknown_2021_3</v>
      </c>
      <c r="Q3282" s="87">
        <f>INDEX(elcc!G:G,MATCH(P3282,elcc!D:D,0))</f>
        <v>0</v>
      </c>
      <c r="R3282" s="89">
        <f t="shared" si="721"/>
        <v>1</v>
      </c>
      <c r="S3282" s="89" t="s">
        <v>6314</v>
      </c>
      <c r="T3282" s="89" t="s">
        <v>6314</v>
      </c>
      <c r="U3282" s="90" t="str">
        <f t="shared" si="722"/>
        <v>ok</v>
      </c>
      <c r="V3282" s="63" t="str">
        <f>INDEX(resources!F:F,MATCH(B3282,resources!B:B,0))</f>
        <v>special</v>
      </c>
      <c r="W3282" s="110">
        <f t="shared" si="723"/>
        <v>0</v>
      </c>
      <c r="X3282" s="110">
        <f t="shared" si="724"/>
        <v>0</v>
      </c>
      <c r="Y3282" s="110" t="str">
        <f t="shared" si="725"/>
        <v>transfer_purchase_raonly_na_CONFIDENTIAL</v>
      </c>
      <c r="Z3282" s="110">
        <f>IF(COUNTIFS($Y$2:Y3282,Y3282)=1,1,0)</f>
        <v>0</v>
      </c>
      <c r="AA3282" s="110">
        <f>SUM($Z$2:Z3282)*Z3282</f>
        <v>0</v>
      </c>
      <c r="AB3282" s="110">
        <f>COUNTIFS(resources!B:B,B3282)</f>
        <v>1</v>
      </c>
      <c r="AC3282" s="110">
        <f t="shared" si="726"/>
        <v>1</v>
      </c>
      <c r="AD3282" s="110">
        <f t="shared" si="727"/>
        <v>1</v>
      </c>
      <c r="AE3282" s="110">
        <f t="shared" si="728"/>
        <v>0</v>
      </c>
      <c r="AF3282" s="110">
        <f t="shared" si="729"/>
        <v>1</v>
      </c>
      <c r="AG3282" s="110">
        <f t="shared" si="730"/>
        <v>0</v>
      </c>
      <c r="AH3282" s="110">
        <f t="shared" si="731"/>
        <v>0</v>
      </c>
      <c r="AI3282" s="110">
        <f t="shared" si="732"/>
        <v>1</v>
      </c>
      <c r="AJ3282" s="100">
        <f>ROW()</f>
        <v>3282</v>
      </c>
      <c r="AK3282" s="100" t="e">
        <f>INDEX('BadRows RECART'!$C$2:$C$1207,MATCH(monthly_gwh_mw!AJ3282,'BadRows RECART'!$D$2:$D$1207,0))</f>
        <v>#N/A</v>
      </c>
    </row>
    <row r="3283" spans="1:37" ht="20">
      <c r="A3283" s="106" t="s">
        <v>3907</v>
      </c>
      <c r="B3283" s="106" t="s">
        <v>437</v>
      </c>
      <c r="C3283" s="106" t="s">
        <v>6313</v>
      </c>
      <c r="D3283" s="168">
        <v>2021</v>
      </c>
      <c r="E3283" s="168">
        <v>4</v>
      </c>
      <c r="F3283" s="169">
        <v>0</v>
      </c>
      <c r="G3283" s="212" t="s">
        <v>6314</v>
      </c>
      <c r="H3283" s="212" t="s">
        <v>6314</v>
      </c>
      <c r="I3283" s="106" t="s">
        <v>556</v>
      </c>
      <c r="K3283" s="83" t="s">
        <v>6314</v>
      </c>
      <c r="L3283" s="83" t="s">
        <v>6314</v>
      </c>
      <c r="M3283" s="45" t="str">
        <f>IF(
ISNA(INDEX(resources!E:E,MATCH(B3283,resources!B:B,0))),"fillme",
INDEX(resources!E:E,MATCH(B3283,resources!B:B,0)))</f>
        <v>transfer_purchase</v>
      </c>
      <c r="N3283" s="45">
        <v>1</v>
      </c>
      <c r="O3283" s="83" t="str">
        <f>IFERROR(INDEX(resources!K:K,MATCH(B3283,resources!B:B,0)),"fillme")</f>
        <v>unknown</v>
      </c>
      <c r="P3283" s="89" t="str">
        <f t="shared" si="720"/>
        <v>unknown_2021_4</v>
      </c>
      <c r="Q3283" s="87">
        <f>INDEX(elcc!G:G,MATCH(P3283,elcc!D:D,0))</f>
        <v>0</v>
      </c>
      <c r="R3283" s="89">
        <f t="shared" si="721"/>
        <v>1</v>
      </c>
      <c r="S3283" s="89" t="s">
        <v>6314</v>
      </c>
      <c r="T3283" s="89" t="s">
        <v>6314</v>
      </c>
      <c r="U3283" s="90" t="str">
        <f t="shared" si="722"/>
        <v>ok</v>
      </c>
      <c r="V3283" s="63" t="str">
        <f>INDEX(resources!F:F,MATCH(B3283,resources!B:B,0))</f>
        <v>special</v>
      </c>
      <c r="W3283" s="110">
        <f t="shared" si="723"/>
        <v>0</v>
      </c>
      <c r="X3283" s="110">
        <f t="shared" si="724"/>
        <v>0</v>
      </c>
      <c r="Y3283" s="110" t="str">
        <f t="shared" si="725"/>
        <v>transfer_purchase_raonly_na_CONFIDENTIAL</v>
      </c>
      <c r="Z3283" s="110">
        <f>IF(COUNTIFS($Y$2:Y3283,Y3283)=1,1,0)</f>
        <v>0</v>
      </c>
      <c r="AA3283" s="110">
        <f>SUM($Z$2:Z3283)*Z3283</f>
        <v>0</v>
      </c>
      <c r="AB3283" s="110">
        <f>COUNTIFS(resources!B:B,B3283)</f>
        <v>1</v>
      </c>
      <c r="AC3283" s="110">
        <f t="shared" si="726"/>
        <v>1</v>
      </c>
      <c r="AD3283" s="110">
        <f t="shared" si="727"/>
        <v>1</v>
      </c>
      <c r="AE3283" s="110">
        <f t="shared" si="728"/>
        <v>0</v>
      </c>
      <c r="AF3283" s="110">
        <f t="shared" si="729"/>
        <v>1</v>
      </c>
      <c r="AG3283" s="110">
        <f t="shared" si="730"/>
        <v>0</v>
      </c>
      <c r="AH3283" s="110">
        <f t="shared" si="731"/>
        <v>0</v>
      </c>
      <c r="AI3283" s="110">
        <f t="shared" si="732"/>
        <v>1</v>
      </c>
      <c r="AJ3283" s="100">
        <f>ROW()</f>
        <v>3283</v>
      </c>
      <c r="AK3283" s="100" t="e">
        <f>INDEX('BadRows RECART'!$C$2:$C$1207,MATCH(monthly_gwh_mw!AJ3283,'BadRows RECART'!$D$2:$D$1207,0))</f>
        <v>#N/A</v>
      </c>
    </row>
    <row r="3284" spans="1:37" ht="20">
      <c r="A3284" s="106" t="s">
        <v>3907</v>
      </c>
      <c r="B3284" s="106" t="s">
        <v>437</v>
      </c>
      <c r="C3284" s="106" t="s">
        <v>6313</v>
      </c>
      <c r="D3284" s="168">
        <v>2021</v>
      </c>
      <c r="E3284" s="168">
        <v>10</v>
      </c>
      <c r="F3284" s="169">
        <v>0</v>
      </c>
      <c r="G3284" s="212" t="s">
        <v>6314</v>
      </c>
      <c r="H3284" s="212" t="s">
        <v>6314</v>
      </c>
      <c r="I3284" s="106" t="s">
        <v>556</v>
      </c>
      <c r="K3284" s="83" t="s">
        <v>6314</v>
      </c>
      <c r="L3284" s="83" t="s">
        <v>6314</v>
      </c>
      <c r="M3284" s="45" t="str">
        <f>IF(
ISNA(INDEX(resources!E:E,MATCH(B3284,resources!B:B,0))),"fillme",
INDEX(resources!E:E,MATCH(B3284,resources!B:B,0)))</f>
        <v>transfer_purchase</v>
      </c>
      <c r="N3284" s="45">
        <v>1</v>
      </c>
      <c r="O3284" s="83" t="str">
        <f>IFERROR(INDEX(resources!K:K,MATCH(B3284,resources!B:B,0)),"fillme")</f>
        <v>unknown</v>
      </c>
      <c r="P3284" s="89" t="str">
        <f t="shared" si="720"/>
        <v>unknown_2021_10</v>
      </c>
      <c r="Q3284" s="87">
        <f>INDEX(elcc!G:G,MATCH(P3284,elcc!D:D,0))</f>
        <v>0</v>
      </c>
      <c r="R3284" s="89">
        <f t="shared" si="721"/>
        <v>1</v>
      </c>
      <c r="S3284" s="89" t="s">
        <v>6314</v>
      </c>
      <c r="T3284" s="89" t="s">
        <v>6314</v>
      </c>
      <c r="U3284" s="90" t="str">
        <f t="shared" si="722"/>
        <v>ok</v>
      </c>
      <c r="V3284" s="63" t="str">
        <f>INDEX(resources!F:F,MATCH(B3284,resources!B:B,0))</f>
        <v>special</v>
      </c>
      <c r="W3284" s="110">
        <f t="shared" si="723"/>
        <v>0</v>
      </c>
      <c r="X3284" s="110">
        <f t="shared" si="724"/>
        <v>0</v>
      </c>
      <c r="Y3284" s="110" t="str">
        <f t="shared" si="725"/>
        <v>transfer_purchase_raonly_na_CONFIDENTIAL</v>
      </c>
      <c r="Z3284" s="110">
        <f>IF(COUNTIFS($Y$2:Y3284,Y3284)=1,1,0)</f>
        <v>0</v>
      </c>
      <c r="AA3284" s="110">
        <f>SUM($Z$2:Z3284)*Z3284</f>
        <v>0</v>
      </c>
      <c r="AB3284" s="110">
        <f>COUNTIFS(resources!B:B,B3284)</f>
        <v>1</v>
      </c>
      <c r="AC3284" s="110">
        <f t="shared" si="726"/>
        <v>1</v>
      </c>
      <c r="AD3284" s="110">
        <f t="shared" si="727"/>
        <v>1</v>
      </c>
      <c r="AE3284" s="110">
        <f t="shared" si="728"/>
        <v>0</v>
      </c>
      <c r="AF3284" s="110">
        <f t="shared" si="729"/>
        <v>1</v>
      </c>
      <c r="AG3284" s="110">
        <f t="shared" si="730"/>
        <v>0</v>
      </c>
      <c r="AH3284" s="110">
        <f t="shared" si="731"/>
        <v>0</v>
      </c>
      <c r="AI3284" s="110">
        <f t="shared" si="732"/>
        <v>1</v>
      </c>
      <c r="AJ3284" s="100">
        <f>ROW()</f>
        <v>3284</v>
      </c>
      <c r="AK3284" s="100" t="e">
        <f>INDEX('BadRows RECART'!$C$2:$C$1207,MATCH(monthly_gwh_mw!AJ3284,'BadRows RECART'!$D$2:$D$1207,0))</f>
        <v>#N/A</v>
      </c>
    </row>
    <row r="3285" spans="1:37" ht="20">
      <c r="A3285" s="106" t="s">
        <v>3907</v>
      </c>
      <c r="B3285" s="106" t="s">
        <v>440</v>
      </c>
      <c r="C3285" s="106" t="s">
        <v>6313</v>
      </c>
      <c r="D3285" s="168">
        <v>2021</v>
      </c>
      <c r="E3285" s="168">
        <v>1</v>
      </c>
      <c r="F3285" s="169">
        <v>0</v>
      </c>
      <c r="G3285" s="212" t="s">
        <v>6314</v>
      </c>
      <c r="H3285" s="212" t="s">
        <v>6314</v>
      </c>
      <c r="I3285" s="106" t="s">
        <v>556</v>
      </c>
      <c r="K3285" s="83" t="s">
        <v>6314</v>
      </c>
      <c r="L3285" s="83" t="s">
        <v>6314</v>
      </c>
      <c r="M3285" s="45" t="str">
        <f>IF(
ISNA(INDEX(resources!E:E,MATCH(B3285,resources!B:B,0))),"fillme",
INDEX(resources!E:E,MATCH(B3285,resources!B:B,0)))</f>
        <v>transfer_sale</v>
      </c>
      <c r="N3285" s="45">
        <v>1</v>
      </c>
      <c r="O3285" s="83" t="str">
        <f>IFERROR(INDEX(resources!K:K,MATCH(B3285,resources!B:B,0)),"fillme")</f>
        <v>unknown</v>
      </c>
      <c r="P3285" s="89" t="str">
        <f t="shared" si="720"/>
        <v>unknown_2021_1</v>
      </c>
      <c r="Q3285" s="87">
        <f>INDEX(elcc!G:G,MATCH(P3285,elcc!D:D,0))</f>
        <v>0</v>
      </c>
      <c r="R3285" s="89">
        <f t="shared" si="721"/>
        <v>1</v>
      </c>
      <c r="S3285" s="89" t="s">
        <v>6314</v>
      </c>
      <c r="T3285" s="89" t="s">
        <v>6314</v>
      </c>
      <c r="U3285" s="90" t="str">
        <f t="shared" si="722"/>
        <v>ok</v>
      </c>
      <c r="V3285" s="63" t="str">
        <f>INDEX(resources!F:F,MATCH(B3285,resources!B:B,0))</f>
        <v>special</v>
      </c>
      <c r="W3285" s="110">
        <f t="shared" si="723"/>
        <v>0</v>
      </c>
      <c r="X3285" s="110">
        <f t="shared" si="724"/>
        <v>0</v>
      </c>
      <c r="Y3285" s="110" t="str">
        <f t="shared" si="725"/>
        <v>transfer_sale_raonly_na_CONFIDENTIAL</v>
      </c>
      <c r="Z3285" s="110">
        <f>IF(COUNTIFS($Y$2:Y3285,Y3285)=1,1,0)</f>
        <v>0</v>
      </c>
      <c r="AA3285" s="110">
        <f>SUM($Z$2:Z3285)*Z3285</f>
        <v>0</v>
      </c>
      <c r="AB3285" s="110">
        <f>COUNTIFS(resources!B:B,B3285)</f>
        <v>1</v>
      </c>
      <c r="AC3285" s="110">
        <f t="shared" si="726"/>
        <v>1</v>
      </c>
      <c r="AD3285" s="110">
        <f t="shared" si="727"/>
        <v>1</v>
      </c>
      <c r="AE3285" s="110">
        <f t="shared" si="728"/>
        <v>0</v>
      </c>
      <c r="AF3285" s="110">
        <f t="shared" si="729"/>
        <v>1</v>
      </c>
      <c r="AG3285" s="110">
        <f t="shared" si="730"/>
        <v>0</v>
      </c>
      <c r="AH3285" s="110">
        <f t="shared" si="731"/>
        <v>0</v>
      </c>
      <c r="AI3285" s="110">
        <f t="shared" si="732"/>
        <v>1</v>
      </c>
      <c r="AJ3285" s="100">
        <f>ROW()</f>
        <v>3285</v>
      </c>
      <c r="AK3285" s="100" t="e">
        <f>INDEX('BadRows RECART'!$C$2:$C$1207,MATCH(monthly_gwh_mw!AJ3285,'BadRows RECART'!$D$2:$D$1207,0))</f>
        <v>#N/A</v>
      </c>
    </row>
    <row r="3286" spans="1:37" ht="20">
      <c r="A3286" s="106" t="s">
        <v>3907</v>
      </c>
      <c r="B3286" s="106" t="s">
        <v>440</v>
      </c>
      <c r="C3286" s="106" t="s">
        <v>6313</v>
      </c>
      <c r="D3286" s="168">
        <v>2021</v>
      </c>
      <c r="E3286" s="168">
        <v>2</v>
      </c>
      <c r="F3286" s="169">
        <v>0</v>
      </c>
      <c r="G3286" s="212" t="s">
        <v>6314</v>
      </c>
      <c r="H3286" s="212" t="s">
        <v>6314</v>
      </c>
      <c r="I3286" s="106" t="s">
        <v>556</v>
      </c>
      <c r="K3286" s="83" t="s">
        <v>6314</v>
      </c>
      <c r="L3286" s="83" t="s">
        <v>6314</v>
      </c>
      <c r="M3286" s="45" t="str">
        <f>IF(
ISNA(INDEX(resources!E:E,MATCH(B3286,resources!B:B,0))),"fillme",
INDEX(resources!E:E,MATCH(B3286,resources!B:B,0)))</f>
        <v>transfer_sale</v>
      </c>
      <c r="N3286" s="45">
        <v>1</v>
      </c>
      <c r="O3286" s="83" t="str">
        <f>IFERROR(INDEX(resources!K:K,MATCH(B3286,resources!B:B,0)),"fillme")</f>
        <v>unknown</v>
      </c>
      <c r="P3286" s="89" t="str">
        <f t="shared" si="720"/>
        <v>unknown_2021_2</v>
      </c>
      <c r="Q3286" s="87">
        <f>INDEX(elcc!G:G,MATCH(P3286,elcc!D:D,0))</f>
        <v>0</v>
      </c>
      <c r="R3286" s="89">
        <f t="shared" si="721"/>
        <v>1</v>
      </c>
      <c r="S3286" s="89" t="s">
        <v>6314</v>
      </c>
      <c r="T3286" s="89" t="s">
        <v>6314</v>
      </c>
      <c r="U3286" s="90" t="str">
        <f t="shared" si="722"/>
        <v>ok</v>
      </c>
      <c r="V3286" s="63" t="str">
        <f>INDEX(resources!F:F,MATCH(B3286,resources!B:B,0))</f>
        <v>special</v>
      </c>
      <c r="W3286" s="110">
        <f t="shared" si="723"/>
        <v>0</v>
      </c>
      <c r="X3286" s="110">
        <f t="shared" si="724"/>
        <v>0</v>
      </c>
      <c r="Y3286" s="110" t="str">
        <f t="shared" si="725"/>
        <v>transfer_sale_raonly_na_CONFIDENTIAL</v>
      </c>
      <c r="Z3286" s="110">
        <f>IF(COUNTIFS($Y$2:Y3286,Y3286)=1,1,0)</f>
        <v>0</v>
      </c>
      <c r="AA3286" s="110">
        <f>SUM($Z$2:Z3286)*Z3286</f>
        <v>0</v>
      </c>
      <c r="AB3286" s="110">
        <f>COUNTIFS(resources!B:B,B3286)</f>
        <v>1</v>
      </c>
      <c r="AC3286" s="110">
        <f t="shared" si="726"/>
        <v>1</v>
      </c>
      <c r="AD3286" s="110">
        <f t="shared" si="727"/>
        <v>1</v>
      </c>
      <c r="AE3286" s="110">
        <f t="shared" si="728"/>
        <v>0</v>
      </c>
      <c r="AF3286" s="110">
        <f t="shared" si="729"/>
        <v>1</v>
      </c>
      <c r="AG3286" s="110">
        <f t="shared" si="730"/>
        <v>0</v>
      </c>
      <c r="AH3286" s="110">
        <f t="shared" si="731"/>
        <v>0</v>
      </c>
      <c r="AI3286" s="110">
        <f t="shared" si="732"/>
        <v>1</v>
      </c>
      <c r="AJ3286" s="100">
        <f>ROW()</f>
        <v>3286</v>
      </c>
      <c r="AK3286" s="100" t="e">
        <f>INDEX('BadRows RECART'!$C$2:$C$1207,MATCH(monthly_gwh_mw!AJ3286,'BadRows RECART'!$D$2:$D$1207,0))</f>
        <v>#N/A</v>
      </c>
    </row>
    <row r="3287" spans="1:37" ht="20">
      <c r="A3287" s="106" t="s">
        <v>3907</v>
      </c>
      <c r="B3287" s="106" t="s">
        <v>440</v>
      </c>
      <c r="C3287" s="106" t="s">
        <v>6313</v>
      </c>
      <c r="D3287" s="168">
        <v>2021</v>
      </c>
      <c r="E3287" s="168">
        <v>3</v>
      </c>
      <c r="F3287" s="169">
        <v>0</v>
      </c>
      <c r="G3287" s="212" t="s">
        <v>6314</v>
      </c>
      <c r="H3287" s="212" t="s">
        <v>6314</v>
      </c>
      <c r="I3287" s="106" t="s">
        <v>556</v>
      </c>
      <c r="K3287" s="83" t="s">
        <v>6314</v>
      </c>
      <c r="L3287" s="83" t="s">
        <v>6314</v>
      </c>
      <c r="M3287" s="45" t="str">
        <f>IF(
ISNA(INDEX(resources!E:E,MATCH(B3287,resources!B:B,0))),"fillme",
INDEX(resources!E:E,MATCH(B3287,resources!B:B,0)))</f>
        <v>transfer_sale</v>
      </c>
      <c r="N3287" s="45">
        <v>1</v>
      </c>
      <c r="O3287" s="83" t="str">
        <f>IFERROR(INDEX(resources!K:K,MATCH(B3287,resources!B:B,0)),"fillme")</f>
        <v>unknown</v>
      </c>
      <c r="P3287" s="89" t="str">
        <f t="shared" si="720"/>
        <v>unknown_2021_3</v>
      </c>
      <c r="Q3287" s="87">
        <f>INDEX(elcc!G:G,MATCH(P3287,elcc!D:D,0))</f>
        <v>0</v>
      </c>
      <c r="R3287" s="89">
        <f t="shared" si="721"/>
        <v>1</v>
      </c>
      <c r="S3287" s="89" t="s">
        <v>6314</v>
      </c>
      <c r="T3287" s="89" t="s">
        <v>6314</v>
      </c>
      <c r="U3287" s="90" t="str">
        <f t="shared" si="722"/>
        <v>ok</v>
      </c>
      <c r="V3287" s="63" t="str">
        <f>INDEX(resources!F:F,MATCH(B3287,resources!B:B,0))</f>
        <v>special</v>
      </c>
      <c r="W3287" s="110">
        <f t="shared" si="723"/>
        <v>0</v>
      </c>
      <c r="X3287" s="110">
        <f t="shared" si="724"/>
        <v>0</v>
      </c>
      <c r="Y3287" s="110" t="str">
        <f t="shared" si="725"/>
        <v>transfer_sale_raonly_na_CONFIDENTIAL</v>
      </c>
      <c r="Z3287" s="110">
        <f>IF(COUNTIFS($Y$2:Y3287,Y3287)=1,1,0)</f>
        <v>0</v>
      </c>
      <c r="AA3287" s="110">
        <f>SUM($Z$2:Z3287)*Z3287</f>
        <v>0</v>
      </c>
      <c r="AB3287" s="110">
        <f>COUNTIFS(resources!B:B,B3287)</f>
        <v>1</v>
      </c>
      <c r="AC3287" s="110">
        <f t="shared" si="726"/>
        <v>1</v>
      </c>
      <c r="AD3287" s="110">
        <f t="shared" si="727"/>
        <v>1</v>
      </c>
      <c r="AE3287" s="110">
        <f t="shared" si="728"/>
        <v>0</v>
      </c>
      <c r="AF3287" s="110">
        <f t="shared" si="729"/>
        <v>1</v>
      </c>
      <c r="AG3287" s="110">
        <f t="shared" si="730"/>
        <v>0</v>
      </c>
      <c r="AH3287" s="110">
        <f t="shared" si="731"/>
        <v>0</v>
      </c>
      <c r="AI3287" s="110">
        <f t="shared" si="732"/>
        <v>1</v>
      </c>
      <c r="AJ3287" s="100">
        <f>ROW()</f>
        <v>3287</v>
      </c>
      <c r="AK3287" s="100" t="e">
        <f>INDEX('BadRows RECART'!$C$2:$C$1207,MATCH(monthly_gwh_mw!AJ3287,'BadRows RECART'!$D$2:$D$1207,0))</f>
        <v>#N/A</v>
      </c>
    </row>
    <row r="3288" spans="1:37" ht="20">
      <c r="A3288" s="106" t="s">
        <v>3907</v>
      </c>
      <c r="B3288" s="106" t="s">
        <v>440</v>
      </c>
      <c r="C3288" s="106" t="s">
        <v>6313</v>
      </c>
      <c r="D3288" s="168">
        <v>2021</v>
      </c>
      <c r="E3288" s="168">
        <v>4</v>
      </c>
      <c r="F3288" s="169">
        <v>0</v>
      </c>
      <c r="G3288" s="212" t="s">
        <v>6314</v>
      </c>
      <c r="H3288" s="212" t="s">
        <v>6314</v>
      </c>
      <c r="I3288" s="106" t="s">
        <v>556</v>
      </c>
      <c r="K3288" s="83" t="s">
        <v>6314</v>
      </c>
      <c r="L3288" s="83" t="s">
        <v>6314</v>
      </c>
      <c r="M3288" s="45" t="str">
        <f>IF(
ISNA(INDEX(resources!E:E,MATCH(B3288,resources!B:B,0))),"fillme",
INDEX(resources!E:E,MATCH(B3288,resources!B:B,0)))</f>
        <v>transfer_sale</v>
      </c>
      <c r="N3288" s="45">
        <v>1</v>
      </c>
      <c r="O3288" s="83" t="str">
        <f>IFERROR(INDEX(resources!K:K,MATCH(B3288,resources!B:B,0)),"fillme")</f>
        <v>unknown</v>
      </c>
      <c r="P3288" s="89" t="str">
        <f t="shared" si="720"/>
        <v>unknown_2021_4</v>
      </c>
      <c r="Q3288" s="87">
        <f>INDEX(elcc!G:G,MATCH(P3288,elcc!D:D,0))</f>
        <v>0</v>
      </c>
      <c r="R3288" s="89">
        <f t="shared" si="721"/>
        <v>1</v>
      </c>
      <c r="S3288" s="89" t="s">
        <v>6314</v>
      </c>
      <c r="T3288" s="89" t="s">
        <v>6314</v>
      </c>
      <c r="U3288" s="90" t="str">
        <f t="shared" si="722"/>
        <v>ok</v>
      </c>
      <c r="V3288" s="63" t="str">
        <f>INDEX(resources!F:F,MATCH(B3288,resources!B:B,0))</f>
        <v>special</v>
      </c>
      <c r="W3288" s="110">
        <f t="shared" si="723"/>
        <v>0</v>
      </c>
      <c r="X3288" s="110">
        <f t="shared" si="724"/>
        <v>0</v>
      </c>
      <c r="Y3288" s="110" t="str">
        <f t="shared" si="725"/>
        <v>transfer_sale_raonly_na_CONFIDENTIAL</v>
      </c>
      <c r="Z3288" s="110">
        <f>IF(COUNTIFS($Y$2:Y3288,Y3288)=1,1,0)</f>
        <v>0</v>
      </c>
      <c r="AA3288" s="110">
        <f>SUM($Z$2:Z3288)*Z3288</f>
        <v>0</v>
      </c>
      <c r="AB3288" s="110">
        <f>COUNTIFS(resources!B:B,B3288)</f>
        <v>1</v>
      </c>
      <c r="AC3288" s="110">
        <f t="shared" si="726"/>
        <v>1</v>
      </c>
      <c r="AD3288" s="110">
        <f t="shared" si="727"/>
        <v>1</v>
      </c>
      <c r="AE3288" s="110">
        <f t="shared" si="728"/>
        <v>0</v>
      </c>
      <c r="AF3288" s="110">
        <f t="shared" si="729"/>
        <v>1</v>
      </c>
      <c r="AG3288" s="110">
        <f t="shared" si="730"/>
        <v>0</v>
      </c>
      <c r="AH3288" s="110">
        <f t="shared" si="731"/>
        <v>0</v>
      </c>
      <c r="AI3288" s="110">
        <f t="shared" si="732"/>
        <v>1</v>
      </c>
      <c r="AJ3288" s="100">
        <f>ROW()</f>
        <v>3288</v>
      </c>
      <c r="AK3288" s="100" t="e">
        <f>INDEX('BadRows RECART'!$C$2:$C$1207,MATCH(monthly_gwh_mw!AJ3288,'BadRows RECART'!$D$2:$D$1207,0))</f>
        <v>#N/A</v>
      </c>
    </row>
    <row r="3289" spans="1:37" ht="20">
      <c r="A3289" s="106" t="s">
        <v>3907</v>
      </c>
      <c r="B3289" s="106" t="s">
        <v>440</v>
      </c>
      <c r="C3289" s="106" t="s">
        <v>6313</v>
      </c>
      <c r="D3289" s="168">
        <v>2021</v>
      </c>
      <c r="E3289" s="168">
        <v>5</v>
      </c>
      <c r="F3289" s="169">
        <v>0</v>
      </c>
      <c r="G3289" s="212" t="s">
        <v>6314</v>
      </c>
      <c r="H3289" s="212" t="s">
        <v>6314</v>
      </c>
      <c r="I3289" s="106" t="s">
        <v>556</v>
      </c>
      <c r="K3289" s="83" t="s">
        <v>6314</v>
      </c>
      <c r="L3289" s="83" t="s">
        <v>6314</v>
      </c>
      <c r="M3289" s="45" t="str">
        <f>IF(
ISNA(INDEX(resources!E:E,MATCH(B3289,resources!B:B,0))),"fillme",
INDEX(resources!E:E,MATCH(B3289,resources!B:B,0)))</f>
        <v>transfer_sale</v>
      </c>
      <c r="N3289" s="45">
        <v>1</v>
      </c>
      <c r="O3289" s="83" t="str">
        <f>IFERROR(INDEX(resources!K:K,MATCH(B3289,resources!B:B,0)),"fillme")</f>
        <v>unknown</v>
      </c>
      <c r="P3289" s="89" t="str">
        <f t="shared" si="720"/>
        <v>unknown_2021_5</v>
      </c>
      <c r="Q3289" s="87">
        <f>INDEX(elcc!G:G,MATCH(P3289,elcc!D:D,0))</f>
        <v>0</v>
      </c>
      <c r="R3289" s="89">
        <f t="shared" si="721"/>
        <v>1</v>
      </c>
      <c r="S3289" s="89" t="s">
        <v>6314</v>
      </c>
      <c r="T3289" s="89" t="s">
        <v>6314</v>
      </c>
      <c r="U3289" s="90" t="str">
        <f t="shared" si="722"/>
        <v>ok</v>
      </c>
      <c r="V3289" s="63" t="str">
        <f>INDEX(resources!F:F,MATCH(B3289,resources!B:B,0))</f>
        <v>special</v>
      </c>
      <c r="W3289" s="110">
        <f t="shared" si="723"/>
        <v>0</v>
      </c>
      <c r="X3289" s="110">
        <f t="shared" si="724"/>
        <v>0</v>
      </c>
      <c r="Y3289" s="110" t="str">
        <f t="shared" si="725"/>
        <v>transfer_sale_raonly_na_CONFIDENTIAL</v>
      </c>
      <c r="Z3289" s="110">
        <f>IF(COUNTIFS($Y$2:Y3289,Y3289)=1,1,0)</f>
        <v>0</v>
      </c>
      <c r="AA3289" s="110">
        <f>SUM($Z$2:Z3289)*Z3289</f>
        <v>0</v>
      </c>
      <c r="AB3289" s="110">
        <f>COUNTIFS(resources!B:B,B3289)</f>
        <v>1</v>
      </c>
      <c r="AC3289" s="110">
        <f t="shared" si="726"/>
        <v>1</v>
      </c>
      <c r="AD3289" s="110">
        <f t="shared" si="727"/>
        <v>1</v>
      </c>
      <c r="AE3289" s="110">
        <f t="shared" si="728"/>
        <v>0</v>
      </c>
      <c r="AF3289" s="110">
        <f t="shared" si="729"/>
        <v>1</v>
      </c>
      <c r="AG3289" s="110">
        <f t="shared" si="730"/>
        <v>0</v>
      </c>
      <c r="AH3289" s="110">
        <f t="shared" si="731"/>
        <v>0</v>
      </c>
      <c r="AI3289" s="110">
        <f t="shared" si="732"/>
        <v>1</v>
      </c>
      <c r="AJ3289" s="100">
        <f>ROW()</f>
        <v>3289</v>
      </c>
      <c r="AK3289" s="100" t="e">
        <f>INDEX('BadRows RECART'!$C$2:$C$1207,MATCH(monthly_gwh_mw!AJ3289,'BadRows RECART'!$D$2:$D$1207,0))</f>
        <v>#N/A</v>
      </c>
    </row>
    <row r="3290" spans="1:37" ht="20">
      <c r="A3290" s="106" t="s">
        <v>3907</v>
      </c>
      <c r="B3290" s="106" t="s">
        <v>440</v>
      </c>
      <c r="C3290" s="106" t="s">
        <v>6313</v>
      </c>
      <c r="D3290" s="168">
        <v>2021</v>
      </c>
      <c r="E3290" s="168">
        <v>6</v>
      </c>
      <c r="F3290" s="169">
        <v>0</v>
      </c>
      <c r="G3290" s="212" t="s">
        <v>6314</v>
      </c>
      <c r="H3290" s="212" t="s">
        <v>6314</v>
      </c>
      <c r="I3290" s="106" t="s">
        <v>556</v>
      </c>
      <c r="K3290" s="83" t="s">
        <v>6314</v>
      </c>
      <c r="L3290" s="83" t="s">
        <v>6314</v>
      </c>
      <c r="M3290" s="45" t="str">
        <f>IF(
ISNA(INDEX(resources!E:E,MATCH(B3290,resources!B:B,0))),"fillme",
INDEX(resources!E:E,MATCH(B3290,resources!B:B,0)))</f>
        <v>transfer_sale</v>
      </c>
      <c r="N3290" s="45">
        <v>1</v>
      </c>
      <c r="O3290" s="83" t="str">
        <f>IFERROR(INDEX(resources!K:K,MATCH(B3290,resources!B:B,0)),"fillme")</f>
        <v>unknown</v>
      </c>
      <c r="P3290" s="89" t="str">
        <f t="shared" si="720"/>
        <v>unknown_2021_6</v>
      </c>
      <c r="Q3290" s="87">
        <f>INDEX(elcc!G:G,MATCH(P3290,elcc!D:D,0))</f>
        <v>0</v>
      </c>
      <c r="R3290" s="89">
        <f t="shared" si="721"/>
        <v>1</v>
      </c>
      <c r="S3290" s="89" t="s">
        <v>6314</v>
      </c>
      <c r="T3290" s="89" t="s">
        <v>6314</v>
      </c>
      <c r="U3290" s="90" t="str">
        <f t="shared" si="722"/>
        <v>ok</v>
      </c>
      <c r="V3290" s="63" t="str">
        <f>INDEX(resources!F:F,MATCH(B3290,resources!B:B,0))</f>
        <v>special</v>
      </c>
      <c r="W3290" s="110">
        <f t="shared" si="723"/>
        <v>0</v>
      </c>
      <c r="X3290" s="110">
        <f t="shared" si="724"/>
        <v>0</v>
      </c>
      <c r="Y3290" s="110" t="str">
        <f t="shared" si="725"/>
        <v>transfer_sale_raonly_na_CONFIDENTIAL</v>
      </c>
      <c r="Z3290" s="110">
        <f>IF(COUNTIFS($Y$2:Y3290,Y3290)=1,1,0)</f>
        <v>0</v>
      </c>
      <c r="AA3290" s="110">
        <f>SUM($Z$2:Z3290)*Z3290</f>
        <v>0</v>
      </c>
      <c r="AB3290" s="110">
        <f>COUNTIFS(resources!B:B,B3290)</f>
        <v>1</v>
      </c>
      <c r="AC3290" s="110">
        <f t="shared" si="726"/>
        <v>1</v>
      </c>
      <c r="AD3290" s="110">
        <f t="shared" si="727"/>
        <v>1</v>
      </c>
      <c r="AE3290" s="110">
        <f t="shared" si="728"/>
        <v>0</v>
      </c>
      <c r="AF3290" s="110">
        <f t="shared" si="729"/>
        <v>1</v>
      </c>
      <c r="AG3290" s="110">
        <f t="shared" si="730"/>
        <v>0</v>
      </c>
      <c r="AH3290" s="110">
        <f t="shared" si="731"/>
        <v>0</v>
      </c>
      <c r="AI3290" s="110">
        <f t="shared" si="732"/>
        <v>1</v>
      </c>
      <c r="AJ3290" s="100">
        <f>ROW()</f>
        <v>3290</v>
      </c>
      <c r="AK3290" s="100" t="e">
        <f>INDEX('BadRows RECART'!$C$2:$C$1207,MATCH(monthly_gwh_mw!AJ3290,'BadRows RECART'!$D$2:$D$1207,0))</f>
        <v>#N/A</v>
      </c>
    </row>
    <row r="3291" spans="1:37" ht="20">
      <c r="A3291" s="106" t="s">
        <v>3907</v>
      </c>
      <c r="B3291" s="106" t="s">
        <v>440</v>
      </c>
      <c r="C3291" s="106" t="s">
        <v>6313</v>
      </c>
      <c r="D3291" s="168">
        <v>2021</v>
      </c>
      <c r="E3291" s="168">
        <v>7</v>
      </c>
      <c r="F3291" s="169">
        <v>0</v>
      </c>
      <c r="G3291" s="212" t="s">
        <v>6314</v>
      </c>
      <c r="H3291" s="212" t="s">
        <v>6314</v>
      </c>
      <c r="I3291" s="106" t="s">
        <v>556</v>
      </c>
      <c r="K3291" s="83" t="s">
        <v>6314</v>
      </c>
      <c r="L3291" s="83" t="s">
        <v>6314</v>
      </c>
      <c r="M3291" s="45" t="str">
        <f>IF(
ISNA(INDEX(resources!E:E,MATCH(B3291,resources!B:B,0))),"fillme",
INDEX(resources!E:E,MATCH(B3291,resources!B:B,0)))</f>
        <v>transfer_sale</v>
      </c>
      <c r="N3291" s="45">
        <v>1</v>
      </c>
      <c r="O3291" s="83" t="str">
        <f>IFERROR(INDEX(resources!K:K,MATCH(B3291,resources!B:B,0)),"fillme")</f>
        <v>unknown</v>
      </c>
      <c r="P3291" s="89" t="str">
        <f t="shared" si="720"/>
        <v>unknown_2021_7</v>
      </c>
      <c r="Q3291" s="87">
        <f>INDEX(elcc!G:G,MATCH(P3291,elcc!D:D,0))</f>
        <v>0</v>
      </c>
      <c r="R3291" s="89">
        <f t="shared" si="721"/>
        <v>1</v>
      </c>
      <c r="S3291" s="89" t="s">
        <v>6314</v>
      </c>
      <c r="T3291" s="89" t="s">
        <v>6314</v>
      </c>
      <c r="U3291" s="90" t="str">
        <f t="shared" si="722"/>
        <v>ok</v>
      </c>
      <c r="V3291" s="63" t="str">
        <f>INDEX(resources!F:F,MATCH(B3291,resources!B:B,0))</f>
        <v>special</v>
      </c>
      <c r="W3291" s="110">
        <f t="shared" si="723"/>
        <v>0</v>
      </c>
      <c r="X3291" s="110">
        <f t="shared" si="724"/>
        <v>0</v>
      </c>
      <c r="Y3291" s="110" t="str">
        <f t="shared" si="725"/>
        <v>transfer_sale_raonly_na_CONFIDENTIAL</v>
      </c>
      <c r="Z3291" s="110">
        <f>IF(COUNTIFS($Y$2:Y3291,Y3291)=1,1,0)</f>
        <v>0</v>
      </c>
      <c r="AA3291" s="110">
        <f>SUM($Z$2:Z3291)*Z3291</f>
        <v>0</v>
      </c>
      <c r="AB3291" s="110">
        <f>COUNTIFS(resources!B:B,B3291)</f>
        <v>1</v>
      </c>
      <c r="AC3291" s="110">
        <f t="shared" si="726"/>
        <v>1</v>
      </c>
      <c r="AD3291" s="110">
        <f t="shared" si="727"/>
        <v>1</v>
      </c>
      <c r="AE3291" s="110">
        <f t="shared" si="728"/>
        <v>0</v>
      </c>
      <c r="AF3291" s="110">
        <f t="shared" si="729"/>
        <v>1</v>
      </c>
      <c r="AG3291" s="110">
        <f t="shared" si="730"/>
        <v>0</v>
      </c>
      <c r="AH3291" s="110">
        <f t="shared" si="731"/>
        <v>0</v>
      </c>
      <c r="AI3291" s="110">
        <f t="shared" si="732"/>
        <v>1</v>
      </c>
      <c r="AJ3291" s="100">
        <f>ROW()</f>
        <v>3291</v>
      </c>
      <c r="AK3291" s="100" t="e">
        <f>INDEX('BadRows RECART'!$C$2:$C$1207,MATCH(monthly_gwh_mw!AJ3291,'BadRows RECART'!$D$2:$D$1207,0))</f>
        <v>#N/A</v>
      </c>
    </row>
    <row r="3292" spans="1:37" ht="20">
      <c r="A3292" s="106" t="s">
        <v>3907</v>
      </c>
      <c r="B3292" s="106" t="s">
        <v>440</v>
      </c>
      <c r="C3292" s="106" t="s">
        <v>6313</v>
      </c>
      <c r="D3292" s="168">
        <v>2021</v>
      </c>
      <c r="E3292" s="168">
        <v>8</v>
      </c>
      <c r="F3292" s="169">
        <v>0</v>
      </c>
      <c r="G3292" s="212" t="s">
        <v>6314</v>
      </c>
      <c r="H3292" s="212" t="s">
        <v>6314</v>
      </c>
      <c r="I3292" s="106" t="s">
        <v>556</v>
      </c>
      <c r="K3292" s="83" t="s">
        <v>6314</v>
      </c>
      <c r="L3292" s="83" t="s">
        <v>6314</v>
      </c>
      <c r="M3292" s="45" t="str">
        <f>IF(
ISNA(INDEX(resources!E:E,MATCH(B3292,resources!B:B,0))),"fillme",
INDEX(resources!E:E,MATCH(B3292,resources!B:B,0)))</f>
        <v>transfer_sale</v>
      </c>
      <c r="N3292" s="45">
        <v>1</v>
      </c>
      <c r="O3292" s="83" t="str">
        <f>IFERROR(INDEX(resources!K:K,MATCH(B3292,resources!B:B,0)),"fillme")</f>
        <v>unknown</v>
      </c>
      <c r="P3292" s="89" t="str">
        <f t="shared" si="720"/>
        <v>unknown_2021_8</v>
      </c>
      <c r="Q3292" s="87">
        <f>INDEX(elcc!G:G,MATCH(P3292,elcc!D:D,0))</f>
        <v>0</v>
      </c>
      <c r="R3292" s="89">
        <f t="shared" si="721"/>
        <v>1</v>
      </c>
      <c r="S3292" s="89" t="s">
        <v>6314</v>
      </c>
      <c r="T3292" s="89" t="s">
        <v>6314</v>
      </c>
      <c r="U3292" s="90" t="str">
        <f t="shared" si="722"/>
        <v>ok</v>
      </c>
      <c r="V3292" s="63" t="str">
        <f>INDEX(resources!F:F,MATCH(B3292,resources!B:B,0))</f>
        <v>special</v>
      </c>
      <c r="W3292" s="110">
        <f t="shared" si="723"/>
        <v>0</v>
      </c>
      <c r="X3292" s="110">
        <f t="shared" si="724"/>
        <v>0</v>
      </c>
      <c r="Y3292" s="110" t="str">
        <f t="shared" si="725"/>
        <v>transfer_sale_raonly_na_CONFIDENTIAL</v>
      </c>
      <c r="Z3292" s="110">
        <f>IF(COUNTIFS($Y$2:Y3292,Y3292)=1,1,0)</f>
        <v>0</v>
      </c>
      <c r="AA3292" s="110">
        <f>SUM($Z$2:Z3292)*Z3292</f>
        <v>0</v>
      </c>
      <c r="AB3292" s="110">
        <f>COUNTIFS(resources!B:B,B3292)</f>
        <v>1</v>
      </c>
      <c r="AC3292" s="110">
        <f t="shared" si="726"/>
        <v>1</v>
      </c>
      <c r="AD3292" s="110">
        <f t="shared" si="727"/>
        <v>1</v>
      </c>
      <c r="AE3292" s="110">
        <f t="shared" si="728"/>
        <v>0</v>
      </c>
      <c r="AF3292" s="110">
        <f t="shared" si="729"/>
        <v>1</v>
      </c>
      <c r="AG3292" s="110">
        <f t="shared" si="730"/>
        <v>0</v>
      </c>
      <c r="AH3292" s="110">
        <f t="shared" si="731"/>
        <v>0</v>
      </c>
      <c r="AI3292" s="110">
        <f t="shared" si="732"/>
        <v>1</v>
      </c>
      <c r="AJ3292" s="100">
        <f>ROW()</f>
        <v>3292</v>
      </c>
      <c r="AK3292" s="100" t="e">
        <f>INDEX('BadRows RECART'!$C$2:$C$1207,MATCH(monthly_gwh_mw!AJ3292,'BadRows RECART'!$D$2:$D$1207,0))</f>
        <v>#N/A</v>
      </c>
    </row>
    <row r="3293" spans="1:37" ht="20">
      <c r="A3293" s="106" t="s">
        <v>3907</v>
      </c>
      <c r="B3293" s="106" t="s">
        <v>440</v>
      </c>
      <c r="C3293" s="106" t="s">
        <v>6313</v>
      </c>
      <c r="D3293" s="168">
        <v>2021</v>
      </c>
      <c r="E3293" s="168">
        <v>9</v>
      </c>
      <c r="F3293" s="169">
        <v>0</v>
      </c>
      <c r="G3293" s="212" t="s">
        <v>6314</v>
      </c>
      <c r="H3293" s="212" t="s">
        <v>6314</v>
      </c>
      <c r="I3293" s="106" t="s">
        <v>556</v>
      </c>
      <c r="K3293" s="83" t="s">
        <v>6314</v>
      </c>
      <c r="L3293" s="83" t="s">
        <v>6314</v>
      </c>
      <c r="M3293" s="45" t="str">
        <f>IF(
ISNA(INDEX(resources!E:E,MATCH(B3293,resources!B:B,0))),"fillme",
INDEX(resources!E:E,MATCH(B3293,resources!B:B,0)))</f>
        <v>transfer_sale</v>
      </c>
      <c r="N3293" s="45">
        <v>1</v>
      </c>
      <c r="O3293" s="83" t="str">
        <f>IFERROR(INDEX(resources!K:K,MATCH(B3293,resources!B:B,0)),"fillme")</f>
        <v>unknown</v>
      </c>
      <c r="P3293" s="89" t="str">
        <f t="shared" si="720"/>
        <v>unknown_2021_9</v>
      </c>
      <c r="Q3293" s="87">
        <f>INDEX(elcc!G:G,MATCH(P3293,elcc!D:D,0))</f>
        <v>0</v>
      </c>
      <c r="R3293" s="89">
        <f t="shared" si="721"/>
        <v>1</v>
      </c>
      <c r="S3293" s="89" t="s">
        <v>6314</v>
      </c>
      <c r="T3293" s="89" t="s">
        <v>6314</v>
      </c>
      <c r="U3293" s="90" t="str">
        <f t="shared" si="722"/>
        <v>ok</v>
      </c>
      <c r="V3293" s="63" t="str">
        <f>INDEX(resources!F:F,MATCH(B3293,resources!B:B,0))</f>
        <v>special</v>
      </c>
      <c r="W3293" s="110">
        <f t="shared" si="723"/>
        <v>0</v>
      </c>
      <c r="X3293" s="110">
        <f t="shared" si="724"/>
        <v>0</v>
      </c>
      <c r="Y3293" s="110" t="str">
        <f t="shared" si="725"/>
        <v>transfer_sale_raonly_na_CONFIDENTIAL</v>
      </c>
      <c r="Z3293" s="110">
        <f>IF(COUNTIFS($Y$2:Y3293,Y3293)=1,1,0)</f>
        <v>0</v>
      </c>
      <c r="AA3293" s="110">
        <f>SUM($Z$2:Z3293)*Z3293</f>
        <v>0</v>
      </c>
      <c r="AB3293" s="110">
        <f>COUNTIFS(resources!B:B,B3293)</f>
        <v>1</v>
      </c>
      <c r="AC3293" s="110">
        <f t="shared" si="726"/>
        <v>1</v>
      </c>
      <c r="AD3293" s="110">
        <f t="shared" si="727"/>
        <v>1</v>
      </c>
      <c r="AE3293" s="110">
        <f t="shared" si="728"/>
        <v>0</v>
      </c>
      <c r="AF3293" s="110">
        <f t="shared" si="729"/>
        <v>1</v>
      </c>
      <c r="AG3293" s="110">
        <f t="shared" si="730"/>
        <v>0</v>
      </c>
      <c r="AH3293" s="110">
        <f t="shared" si="731"/>
        <v>0</v>
      </c>
      <c r="AI3293" s="110">
        <f t="shared" si="732"/>
        <v>1</v>
      </c>
      <c r="AJ3293" s="100">
        <f>ROW()</f>
        <v>3293</v>
      </c>
      <c r="AK3293" s="100" t="e">
        <f>INDEX('BadRows RECART'!$C$2:$C$1207,MATCH(monthly_gwh_mw!AJ3293,'BadRows RECART'!$D$2:$D$1207,0))</f>
        <v>#N/A</v>
      </c>
    </row>
    <row r="3294" spans="1:37" ht="20">
      <c r="A3294" s="106" t="s">
        <v>3907</v>
      </c>
      <c r="B3294" s="106" t="s">
        <v>440</v>
      </c>
      <c r="C3294" s="106" t="s">
        <v>6313</v>
      </c>
      <c r="D3294" s="168">
        <v>2021</v>
      </c>
      <c r="E3294" s="168">
        <v>10</v>
      </c>
      <c r="F3294" s="169">
        <v>0</v>
      </c>
      <c r="G3294" s="212" t="s">
        <v>6314</v>
      </c>
      <c r="H3294" s="212" t="s">
        <v>6314</v>
      </c>
      <c r="I3294" s="106" t="s">
        <v>556</v>
      </c>
      <c r="K3294" s="83" t="s">
        <v>6314</v>
      </c>
      <c r="L3294" s="83" t="s">
        <v>6314</v>
      </c>
      <c r="M3294" s="45" t="str">
        <f>IF(
ISNA(INDEX(resources!E:E,MATCH(B3294,resources!B:B,0))),"fillme",
INDEX(resources!E:E,MATCH(B3294,resources!B:B,0)))</f>
        <v>transfer_sale</v>
      </c>
      <c r="N3294" s="45">
        <v>1</v>
      </c>
      <c r="O3294" s="83" t="str">
        <f>IFERROR(INDEX(resources!K:K,MATCH(B3294,resources!B:B,0)),"fillme")</f>
        <v>unknown</v>
      </c>
      <c r="P3294" s="89" t="str">
        <f t="shared" si="720"/>
        <v>unknown_2021_10</v>
      </c>
      <c r="Q3294" s="87">
        <f>INDEX(elcc!G:G,MATCH(P3294,elcc!D:D,0))</f>
        <v>0</v>
      </c>
      <c r="R3294" s="89">
        <f t="shared" si="721"/>
        <v>1</v>
      </c>
      <c r="S3294" s="89" t="s">
        <v>6314</v>
      </c>
      <c r="T3294" s="89" t="s">
        <v>6314</v>
      </c>
      <c r="U3294" s="90" t="str">
        <f t="shared" si="722"/>
        <v>ok</v>
      </c>
      <c r="V3294" s="63" t="str">
        <f>INDEX(resources!F:F,MATCH(B3294,resources!B:B,0))</f>
        <v>special</v>
      </c>
      <c r="W3294" s="110">
        <f t="shared" si="723"/>
        <v>0</v>
      </c>
      <c r="X3294" s="110">
        <f t="shared" si="724"/>
        <v>0</v>
      </c>
      <c r="Y3294" s="110" t="str">
        <f t="shared" si="725"/>
        <v>transfer_sale_raonly_na_CONFIDENTIAL</v>
      </c>
      <c r="Z3294" s="110">
        <f>IF(COUNTIFS($Y$2:Y3294,Y3294)=1,1,0)</f>
        <v>0</v>
      </c>
      <c r="AA3294" s="110">
        <f>SUM($Z$2:Z3294)*Z3294</f>
        <v>0</v>
      </c>
      <c r="AB3294" s="110">
        <f>COUNTIFS(resources!B:B,B3294)</f>
        <v>1</v>
      </c>
      <c r="AC3294" s="110">
        <f t="shared" si="726"/>
        <v>1</v>
      </c>
      <c r="AD3294" s="110">
        <f t="shared" si="727"/>
        <v>1</v>
      </c>
      <c r="AE3294" s="110">
        <f t="shared" si="728"/>
        <v>0</v>
      </c>
      <c r="AF3294" s="110">
        <f t="shared" si="729"/>
        <v>1</v>
      </c>
      <c r="AG3294" s="110">
        <f t="shared" si="730"/>
        <v>0</v>
      </c>
      <c r="AH3294" s="110">
        <f t="shared" si="731"/>
        <v>0</v>
      </c>
      <c r="AI3294" s="110">
        <f t="shared" si="732"/>
        <v>1</v>
      </c>
      <c r="AJ3294" s="100">
        <f>ROW()</f>
        <v>3294</v>
      </c>
      <c r="AK3294" s="100" t="e">
        <f>INDEX('BadRows RECART'!$C$2:$C$1207,MATCH(monthly_gwh_mw!AJ3294,'BadRows RECART'!$D$2:$D$1207,0))</f>
        <v>#N/A</v>
      </c>
    </row>
    <row r="3295" spans="1:37" ht="20">
      <c r="A3295" s="106" t="s">
        <v>3907</v>
      </c>
      <c r="B3295" s="106" t="s">
        <v>440</v>
      </c>
      <c r="C3295" s="106" t="s">
        <v>6313</v>
      </c>
      <c r="D3295" s="168">
        <v>2021</v>
      </c>
      <c r="E3295" s="168">
        <v>11</v>
      </c>
      <c r="F3295" s="169">
        <v>0</v>
      </c>
      <c r="G3295" s="212" t="s">
        <v>6314</v>
      </c>
      <c r="H3295" s="212" t="s">
        <v>6314</v>
      </c>
      <c r="I3295" s="106" t="s">
        <v>556</v>
      </c>
      <c r="K3295" s="83" t="s">
        <v>6314</v>
      </c>
      <c r="L3295" s="83" t="s">
        <v>6314</v>
      </c>
      <c r="M3295" s="45" t="str">
        <f>IF(
ISNA(INDEX(resources!E:E,MATCH(B3295,resources!B:B,0))),"fillme",
INDEX(resources!E:E,MATCH(B3295,resources!B:B,0)))</f>
        <v>transfer_sale</v>
      </c>
      <c r="N3295" s="45">
        <v>1</v>
      </c>
      <c r="O3295" s="83" t="str">
        <f>IFERROR(INDEX(resources!K:K,MATCH(B3295,resources!B:B,0)),"fillme")</f>
        <v>unknown</v>
      </c>
      <c r="P3295" s="89" t="str">
        <f t="shared" si="720"/>
        <v>unknown_2021_11</v>
      </c>
      <c r="Q3295" s="87">
        <f>INDEX(elcc!G:G,MATCH(P3295,elcc!D:D,0))</f>
        <v>0</v>
      </c>
      <c r="R3295" s="89">
        <f t="shared" si="721"/>
        <v>1</v>
      </c>
      <c r="S3295" s="89" t="s">
        <v>6314</v>
      </c>
      <c r="T3295" s="89" t="s">
        <v>6314</v>
      </c>
      <c r="U3295" s="90" t="str">
        <f t="shared" si="722"/>
        <v>ok</v>
      </c>
      <c r="V3295" s="63" t="str">
        <f>INDEX(resources!F:F,MATCH(B3295,resources!B:B,0))</f>
        <v>special</v>
      </c>
      <c r="W3295" s="110">
        <f t="shared" si="723"/>
        <v>0</v>
      </c>
      <c r="X3295" s="110">
        <f t="shared" si="724"/>
        <v>0</v>
      </c>
      <c r="Y3295" s="110" t="str">
        <f t="shared" si="725"/>
        <v>transfer_sale_raonly_na_CONFIDENTIAL</v>
      </c>
      <c r="Z3295" s="110">
        <f>IF(COUNTIFS($Y$2:Y3295,Y3295)=1,1,0)</f>
        <v>0</v>
      </c>
      <c r="AA3295" s="110">
        <f>SUM($Z$2:Z3295)*Z3295</f>
        <v>0</v>
      </c>
      <c r="AB3295" s="110">
        <f>COUNTIFS(resources!B:B,B3295)</f>
        <v>1</v>
      </c>
      <c r="AC3295" s="110">
        <f t="shared" si="726"/>
        <v>1</v>
      </c>
      <c r="AD3295" s="110">
        <f t="shared" si="727"/>
        <v>1</v>
      </c>
      <c r="AE3295" s="110">
        <f t="shared" si="728"/>
        <v>0</v>
      </c>
      <c r="AF3295" s="110">
        <f t="shared" si="729"/>
        <v>1</v>
      </c>
      <c r="AG3295" s="110">
        <f t="shared" si="730"/>
        <v>0</v>
      </c>
      <c r="AH3295" s="110">
        <f t="shared" si="731"/>
        <v>0</v>
      </c>
      <c r="AI3295" s="110">
        <f t="shared" si="732"/>
        <v>1</v>
      </c>
      <c r="AJ3295" s="100">
        <f>ROW()</f>
        <v>3295</v>
      </c>
      <c r="AK3295" s="100" t="e">
        <f>INDEX('BadRows RECART'!$C$2:$C$1207,MATCH(monthly_gwh_mw!AJ3295,'BadRows RECART'!$D$2:$D$1207,0))</f>
        <v>#N/A</v>
      </c>
    </row>
    <row r="3296" spans="1:37" ht="20">
      <c r="A3296" s="106" t="s">
        <v>3907</v>
      </c>
      <c r="B3296" s="106" t="s">
        <v>440</v>
      </c>
      <c r="C3296" s="106" t="s">
        <v>6313</v>
      </c>
      <c r="D3296" s="168">
        <v>2021</v>
      </c>
      <c r="E3296" s="168">
        <v>12</v>
      </c>
      <c r="F3296" s="169">
        <v>0</v>
      </c>
      <c r="G3296" s="212" t="s">
        <v>6314</v>
      </c>
      <c r="H3296" s="212" t="s">
        <v>6314</v>
      </c>
      <c r="I3296" s="106" t="s">
        <v>556</v>
      </c>
      <c r="K3296" s="83" t="s">
        <v>6314</v>
      </c>
      <c r="L3296" s="83" t="s">
        <v>6314</v>
      </c>
      <c r="M3296" s="45" t="str">
        <f>IF(
ISNA(INDEX(resources!E:E,MATCH(B3296,resources!B:B,0))),"fillme",
INDEX(resources!E:E,MATCH(B3296,resources!B:B,0)))</f>
        <v>transfer_sale</v>
      </c>
      <c r="N3296" s="45">
        <v>1</v>
      </c>
      <c r="O3296" s="83" t="str">
        <f>IFERROR(INDEX(resources!K:K,MATCH(B3296,resources!B:B,0)),"fillme")</f>
        <v>unknown</v>
      </c>
      <c r="P3296" s="89" t="str">
        <f t="shared" si="720"/>
        <v>unknown_2021_12</v>
      </c>
      <c r="Q3296" s="87">
        <f>INDEX(elcc!G:G,MATCH(P3296,elcc!D:D,0))</f>
        <v>0</v>
      </c>
      <c r="R3296" s="89">
        <f t="shared" si="721"/>
        <v>1</v>
      </c>
      <c r="S3296" s="89" t="s">
        <v>6314</v>
      </c>
      <c r="T3296" s="89" t="s">
        <v>6314</v>
      </c>
      <c r="U3296" s="90" t="str">
        <f t="shared" si="722"/>
        <v>ok</v>
      </c>
      <c r="V3296" s="63" t="str">
        <f>INDEX(resources!F:F,MATCH(B3296,resources!B:B,0))</f>
        <v>special</v>
      </c>
      <c r="W3296" s="110">
        <f t="shared" si="723"/>
        <v>0</v>
      </c>
      <c r="X3296" s="110">
        <f t="shared" si="724"/>
        <v>0</v>
      </c>
      <c r="Y3296" s="110" t="str">
        <f t="shared" si="725"/>
        <v>transfer_sale_raonly_na_CONFIDENTIAL</v>
      </c>
      <c r="Z3296" s="110">
        <f>IF(COUNTIFS($Y$2:Y3296,Y3296)=1,1,0)</f>
        <v>0</v>
      </c>
      <c r="AA3296" s="110">
        <f>SUM($Z$2:Z3296)*Z3296</f>
        <v>0</v>
      </c>
      <c r="AB3296" s="110">
        <f>COUNTIFS(resources!B:B,B3296)</f>
        <v>1</v>
      </c>
      <c r="AC3296" s="110">
        <f t="shared" si="726"/>
        <v>1</v>
      </c>
      <c r="AD3296" s="110">
        <f t="shared" si="727"/>
        <v>1</v>
      </c>
      <c r="AE3296" s="110">
        <f t="shared" si="728"/>
        <v>0</v>
      </c>
      <c r="AF3296" s="110">
        <f t="shared" si="729"/>
        <v>1</v>
      </c>
      <c r="AG3296" s="110">
        <f t="shared" si="730"/>
        <v>0</v>
      </c>
      <c r="AH3296" s="110">
        <f t="shared" si="731"/>
        <v>0</v>
      </c>
      <c r="AI3296" s="110">
        <f t="shared" si="732"/>
        <v>1</v>
      </c>
      <c r="AJ3296" s="100">
        <f>ROW()</f>
        <v>3296</v>
      </c>
      <c r="AK3296" s="100" t="e">
        <f>INDEX('BadRows RECART'!$C$2:$C$1207,MATCH(monthly_gwh_mw!AJ3296,'BadRows RECART'!$D$2:$D$1207,0))</f>
        <v>#N/A</v>
      </c>
    </row>
    <row r="3297" spans="1:37" ht="20">
      <c r="A3297" s="106" t="s">
        <v>3907</v>
      </c>
      <c r="B3297" s="106" t="s">
        <v>437</v>
      </c>
      <c r="C3297" s="106" t="s">
        <v>6313</v>
      </c>
      <c r="D3297" s="168">
        <v>2021</v>
      </c>
      <c r="E3297" s="168">
        <v>1</v>
      </c>
      <c r="F3297" s="169">
        <v>0</v>
      </c>
      <c r="G3297" s="212" t="s">
        <v>6314</v>
      </c>
      <c r="H3297" s="212" t="s">
        <v>6314</v>
      </c>
      <c r="I3297" s="106" t="s">
        <v>556</v>
      </c>
      <c r="K3297" s="83" t="s">
        <v>6314</v>
      </c>
      <c r="L3297" s="83" t="s">
        <v>6314</v>
      </c>
      <c r="M3297" s="45" t="str">
        <f>IF(
ISNA(INDEX(resources!E:E,MATCH(B3297,resources!B:B,0))),"fillme",
INDEX(resources!E:E,MATCH(B3297,resources!B:B,0)))</f>
        <v>transfer_purchase</v>
      </c>
      <c r="N3297" s="45">
        <v>1</v>
      </c>
      <c r="O3297" s="83" t="str">
        <f>IFERROR(INDEX(resources!K:K,MATCH(B3297,resources!B:B,0)),"fillme")</f>
        <v>unknown</v>
      </c>
      <c r="P3297" s="89" t="str">
        <f t="shared" si="720"/>
        <v>unknown_2021_1</v>
      </c>
      <c r="Q3297" s="87">
        <f>INDEX(elcc!G:G,MATCH(P3297,elcc!D:D,0))</f>
        <v>0</v>
      </c>
      <c r="R3297" s="89">
        <f t="shared" si="721"/>
        <v>1</v>
      </c>
      <c r="S3297" s="89" t="s">
        <v>6314</v>
      </c>
      <c r="T3297" s="89" t="s">
        <v>6314</v>
      </c>
      <c r="U3297" s="90" t="str">
        <f t="shared" si="722"/>
        <v>ok</v>
      </c>
      <c r="V3297" s="63" t="str">
        <f>INDEX(resources!F:F,MATCH(B3297,resources!B:B,0))</f>
        <v>special</v>
      </c>
      <c r="W3297" s="110">
        <f t="shared" si="723"/>
        <v>0</v>
      </c>
      <c r="X3297" s="110">
        <f t="shared" si="724"/>
        <v>0</v>
      </c>
      <c r="Y3297" s="110" t="str">
        <f t="shared" si="725"/>
        <v>transfer_purchase_raonly_na_CONFIDENTIAL</v>
      </c>
      <c r="Z3297" s="110">
        <f>IF(COUNTIFS($Y$2:Y3297,Y3297)=1,1,0)</f>
        <v>0</v>
      </c>
      <c r="AA3297" s="110">
        <f>SUM($Z$2:Z3297)*Z3297</f>
        <v>0</v>
      </c>
      <c r="AB3297" s="110">
        <f>COUNTIFS(resources!B:B,B3297)</f>
        <v>1</v>
      </c>
      <c r="AC3297" s="110">
        <f t="shared" si="726"/>
        <v>1</v>
      </c>
      <c r="AD3297" s="110">
        <f t="shared" si="727"/>
        <v>1</v>
      </c>
      <c r="AE3297" s="110">
        <f t="shared" si="728"/>
        <v>0</v>
      </c>
      <c r="AF3297" s="110">
        <f t="shared" si="729"/>
        <v>1</v>
      </c>
      <c r="AG3297" s="110">
        <f t="shared" si="730"/>
        <v>0</v>
      </c>
      <c r="AH3297" s="110">
        <f t="shared" si="731"/>
        <v>0</v>
      </c>
      <c r="AI3297" s="110">
        <f t="shared" si="732"/>
        <v>1</v>
      </c>
      <c r="AJ3297" s="100">
        <f>ROW()</f>
        <v>3297</v>
      </c>
      <c r="AK3297" s="100" t="e">
        <f>INDEX('BadRows RECART'!$C$2:$C$1207,MATCH(monthly_gwh_mw!AJ3297,'BadRows RECART'!$D$2:$D$1207,0))</f>
        <v>#N/A</v>
      </c>
    </row>
    <row r="3298" spans="1:37" ht="20">
      <c r="A3298" s="106" t="s">
        <v>3907</v>
      </c>
      <c r="B3298" s="106" t="s">
        <v>437</v>
      </c>
      <c r="C3298" s="106" t="s">
        <v>6313</v>
      </c>
      <c r="D3298" s="168">
        <v>2021</v>
      </c>
      <c r="E3298" s="168">
        <v>2</v>
      </c>
      <c r="F3298" s="169">
        <v>0</v>
      </c>
      <c r="G3298" s="212" t="s">
        <v>6314</v>
      </c>
      <c r="H3298" s="212" t="s">
        <v>6314</v>
      </c>
      <c r="I3298" s="106" t="s">
        <v>556</v>
      </c>
      <c r="K3298" s="83" t="s">
        <v>6314</v>
      </c>
      <c r="L3298" s="83" t="s">
        <v>6314</v>
      </c>
      <c r="M3298" s="45" t="str">
        <f>IF(
ISNA(INDEX(resources!E:E,MATCH(B3298,resources!B:B,0))),"fillme",
INDEX(resources!E:E,MATCH(B3298,resources!B:B,0)))</f>
        <v>transfer_purchase</v>
      </c>
      <c r="N3298" s="45">
        <v>1</v>
      </c>
      <c r="O3298" s="83" t="str">
        <f>IFERROR(INDEX(resources!K:K,MATCH(B3298,resources!B:B,0)),"fillme")</f>
        <v>unknown</v>
      </c>
      <c r="P3298" s="89" t="str">
        <f t="shared" si="720"/>
        <v>unknown_2021_2</v>
      </c>
      <c r="Q3298" s="87">
        <f>INDEX(elcc!G:G,MATCH(P3298,elcc!D:D,0))</f>
        <v>0</v>
      </c>
      <c r="R3298" s="89">
        <f t="shared" si="721"/>
        <v>1</v>
      </c>
      <c r="S3298" s="89" t="s">
        <v>6314</v>
      </c>
      <c r="T3298" s="89" t="s">
        <v>6314</v>
      </c>
      <c r="U3298" s="90" t="str">
        <f t="shared" si="722"/>
        <v>ok</v>
      </c>
      <c r="V3298" s="63" t="str">
        <f>INDEX(resources!F:F,MATCH(B3298,resources!B:B,0))</f>
        <v>special</v>
      </c>
      <c r="W3298" s="110">
        <f t="shared" si="723"/>
        <v>0</v>
      </c>
      <c r="X3298" s="110">
        <f t="shared" si="724"/>
        <v>0</v>
      </c>
      <c r="Y3298" s="110" t="str">
        <f t="shared" si="725"/>
        <v>transfer_purchase_raonly_na_CONFIDENTIAL</v>
      </c>
      <c r="Z3298" s="110">
        <f>IF(COUNTIFS($Y$2:Y3298,Y3298)=1,1,0)</f>
        <v>0</v>
      </c>
      <c r="AA3298" s="110">
        <f>SUM($Z$2:Z3298)*Z3298</f>
        <v>0</v>
      </c>
      <c r="AB3298" s="110">
        <f>COUNTIFS(resources!B:B,B3298)</f>
        <v>1</v>
      </c>
      <c r="AC3298" s="110">
        <f t="shared" si="726"/>
        <v>1</v>
      </c>
      <c r="AD3298" s="110">
        <f t="shared" si="727"/>
        <v>1</v>
      </c>
      <c r="AE3298" s="110">
        <f t="shared" si="728"/>
        <v>0</v>
      </c>
      <c r="AF3298" s="110">
        <f t="shared" si="729"/>
        <v>1</v>
      </c>
      <c r="AG3298" s="110">
        <f t="shared" si="730"/>
        <v>0</v>
      </c>
      <c r="AH3298" s="110">
        <f t="shared" si="731"/>
        <v>0</v>
      </c>
      <c r="AI3298" s="110">
        <f t="shared" si="732"/>
        <v>1</v>
      </c>
      <c r="AJ3298" s="100">
        <f>ROW()</f>
        <v>3298</v>
      </c>
      <c r="AK3298" s="100" t="e">
        <f>INDEX('BadRows RECART'!$C$2:$C$1207,MATCH(monthly_gwh_mw!AJ3298,'BadRows RECART'!$D$2:$D$1207,0))</f>
        <v>#N/A</v>
      </c>
    </row>
    <row r="3299" spans="1:37" ht="20">
      <c r="A3299" s="106" t="s">
        <v>3907</v>
      </c>
      <c r="B3299" s="106" t="s">
        <v>437</v>
      </c>
      <c r="C3299" s="106" t="s">
        <v>6313</v>
      </c>
      <c r="D3299" s="168">
        <v>2021</v>
      </c>
      <c r="E3299" s="168">
        <v>4</v>
      </c>
      <c r="F3299" s="169">
        <v>0</v>
      </c>
      <c r="G3299" s="212" t="s">
        <v>6314</v>
      </c>
      <c r="H3299" s="212" t="s">
        <v>6314</v>
      </c>
      <c r="I3299" s="106" t="s">
        <v>556</v>
      </c>
      <c r="K3299" s="83" t="s">
        <v>6314</v>
      </c>
      <c r="L3299" s="83" t="s">
        <v>6314</v>
      </c>
      <c r="M3299" s="45" t="str">
        <f>IF(
ISNA(INDEX(resources!E:E,MATCH(B3299,resources!B:B,0))),"fillme",
INDEX(resources!E:E,MATCH(B3299,resources!B:B,0)))</f>
        <v>transfer_purchase</v>
      </c>
      <c r="N3299" s="45">
        <v>1</v>
      </c>
      <c r="O3299" s="83" t="str">
        <f>IFERROR(INDEX(resources!K:K,MATCH(B3299,resources!B:B,0)),"fillme")</f>
        <v>unknown</v>
      </c>
      <c r="P3299" s="89" t="str">
        <f t="shared" si="720"/>
        <v>unknown_2021_4</v>
      </c>
      <c r="Q3299" s="87">
        <f>INDEX(elcc!G:G,MATCH(P3299,elcc!D:D,0))</f>
        <v>0</v>
      </c>
      <c r="R3299" s="89">
        <f t="shared" si="721"/>
        <v>1</v>
      </c>
      <c r="S3299" s="89" t="s">
        <v>6314</v>
      </c>
      <c r="T3299" s="89" t="s">
        <v>6314</v>
      </c>
      <c r="U3299" s="90" t="str">
        <f t="shared" si="722"/>
        <v>ok</v>
      </c>
      <c r="V3299" s="63" t="str">
        <f>INDEX(resources!F:F,MATCH(B3299,resources!B:B,0))</f>
        <v>special</v>
      </c>
      <c r="W3299" s="110">
        <f t="shared" si="723"/>
        <v>0</v>
      </c>
      <c r="X3299" s="110">
        <f t="shared" si="724"/>
        <v>0</v>
      </c>
      <c r="Y3299" s="110" t="str">
        <f t="shared" si="725"/>
        <v>transfer_purchase_raonly_na_CONFIDENTIAL</v>
      </c>
      <c r="Z3299" s="110">
        <f>IF(COUNTIFS($Y$2:Y3299,Y3299)=1,1,0)</f>
        <v>0</v>
      </c>
      <c r="AA3299" s="110">
        <f>SUM($Z$2:Z3299)*Z3299</f>
        <v>0</v>
      </c>
      <c r="AB3299" s="110">
        <f>COUNTIFS(resources!B:B,B3299)</f>
        <v>1</v>
      </c>
      <c r="AC3299" s="110">
        <f t="shared" si="726"/>
        <v>1</v>
      </c>
      <c r="AD3299" s="110">
        <f t="shared" si="727"/>
        <v>1</v>
      </c>
      <c r="AE3299" s="110">
        <f t="shared" si="728"/>
        <v>0</v>
      </c>
      <c r="AF3299" s="110">
        <f t="shared" si="729"/>
        <v>1</v>
      </c>
      <c r="AG3299" s="110">
        <f t="shared" si="730"/>
        <v>0</v>
      </c>
      <c r="AH3299" s="110">
        <f t="shared" si="731"/>
        <v>0</v>
      </c>
      <c r="AI3299" s="110">
        <f t="shared" si="732"/>
        <v>1</v>
      </c>
      <c r="AJ3299" s="100">
        <f>ROW()</f>
        <v>3299</v>
      </c>
      <c r="AK3299" s="100" t="e">
        <f>INDEX('BadRows RECART'!$C$2:$C$1207,MATCH(monthly_gwh_mw!AJ3299,'BadRows RECART'!$D$2:$D$1207,0))</f>
        <v>#N/A</v>
      </c>
    </row>
    <row r="3300" spans="1:37" ht="20">
      <c r="A3300" s="106" t="s">
        <v>3907</v>
      </c>
      <c r="B3300" s="106" t="s">
        <v>437</v>
      </c>
      <c r="C3300" s="106" t="s">
        <v>6313</v>
      </c>
      <c r="D3300" s="168">
        <v>2021</v>
      </c>
      <c r="E3300" s="168">
        <v>9</v>
      </c>
      <c r="F3300" s="169">
        <v>0</v>
      </c>
      <c r="G3300" s="212" t="s">
        <v>6314</v>
      </c>
      <c r="H3300" s="212" t="s">
        <v>6314</v>
      </c>
      <c r="I3300" s="106" t="s">
        <v>556</v>
      </c>
      <c r="K3300" s="83" t="s">
        <v>6314</v>
      </c>
      <c r="L3300" s="83" t="s">
        <v>6314</v>
      </c>
      <c r="M3300" s="45" t="str">
        <f>IF(
ISNA(INDEX(resources!E:E,MATCH(B3300,resources!B:B,0))),"fillme",
INDEX(resources!E:E,MATCH(B3300,resources!B:B,0)))</f>
        <v>transfer_purchase</v>
      </c>
      <c r="N3300" s="45">
        <v>1</v>
      </c>
      <c r="O3300" s="83" t="str">
        <f>IFERROR(INDEX(resources!K:K,MATCH(B3300,resources!B:B,0)),"fillme")</f>
        <v>unknown</v>
      </c>
      <c r="P3300" s="89" t="str">
        <f t="shared" si="720"/>
        <v>unknown_2021_9</v>
      </c>
      <c r="Q3300" s="87">
        <f>INDEX(elcc!G:G,MATCH(P3300,elcc!D:D,0))</f>
        <v>0</v>
      </c>
      <c r="R3300" s="89">
        <f t="shared" si="721"/>
        <v>1</v>
      </c>
      <c r="S3300" s="89" t="s">
        <v>6314</v>
      </c>
      <c r="T3300" s="89" t="s">
        <v>6314</v>
      </c>
      <c r="U3300" s="90" t="str">
        <f t="shared" si="722"/>
        <v>ok</v>
      </c>
      <c r="V3300" s="63" t="str">
        <f>INDEX(resources!F:F,MATCH(B3300,resources!B:B,0))</f>
        <v>special</v>
      </c>
      <c r="W3300" s="110">
        <f t="shared" si="723"/>
        <v>0</v>
      </c>
      <c r="X3300" s="110">
        <f t="shared" si="724"/>
        <v>0</v>
      </c>
      <c r="Y3300" s="110" t="str">
        <f t="shared" si="725"/>
        <v>transfer_purchase_raonly_na_CONFIDENTIAL</v>
      </c>
      <c r="Z3300" s="110">
        <f>IF(COUNTIFS($Y$2:Y3300,Y3300)=1,1,0)</f>
        <v>0</v>
      </c>
      <c r="AA3300" s="110">
        <f>SUM($Z$2:Z3300)*Z3300</f>
        <v>0</v>
      </c>
      <c r="AB3300" s="110">
        <f>COUNTIFS(resources!B:B,B3300)</f>
        <v>1</v>
      </c>
      <c r="AC3300" s="110">
        <f t="shared" si="726"/>
        <v>1</v>
      </c>
      <c r="AD3300" s="110">
        <f t="shared" si="727"/>
        <v>1</v>
      </c>
      <c r="AE3300" s="110">
        <f t="shared" si="728"/>
        <v>0</v>
      </c>
      <c r="AF3300" s="110">
        <f t="shared" si="729"/>
        <v>1</v>
      </c>
      <c r="AG3300" s="110">
        <f t="shared" si="730"/>
        <v>0</v>
      </c>
      <c r="AH3300" s="110">
        <f t="shared" si="731"/>
        <v>0</v>
      </c>
      <c r="AI3300" s="110">
        <f t="shared" si="732"/>
        <v>1</v>
      </c>
      <c r="AJ3300" s="100">
        <f>ROW()</f>
        <v>3300</v>
      </c>
      <c r="AK3300" s="100" t="e">
        <f>INDEX('BadRows RECART'!$C$2:$C$1207,MATCH(monthly_gwh_mw!AJ3300,'BadRows RECART'!$D$2:$D$1207,0))</f>
        <v>#N/A</v>
      </c>
    </row>
    <row r="3301" spans="1:37" ht="20">
      <c r="A3301" s="106" t="s">
        <v>3907</v>
      </c>
      <c r="B3301" s="106" t="s">
        <v>437</v>
      </c>
      <c r="C3301" s="106" t="s">
        <v>6313</v>
      </c>
      <c r="D3301" s="168">
        <v>2021</v>
      </c>
      <c r="E3301" s="168">
        <v>10</v>
      </c>
      <c r="F3301" s="169">
        <v>0</v>
      </c>
      <c r="G3301" s="212" t="s">
        <v>6314</v>
      </c>
      <c r="H3301" s="212" t="s">
        <v>6314</v>
      </c>
      <c r="I3301" s="106" t="s">
        <v>556</v>
      </c>
      <c r="K3301" s="83" t="s">
        <v>6314</v>
      </c>
      <c r="L3301" s="83" t="s">
        <v>6314</v>
      </c>
      <c r="M3301" s="45" t="str">
        <f>IF(
ISNA(INDEX(resources!E:E,MATCH(B3301,resources!B:B,0))),"fillme",
INDEX(resources!E:E,MATCH(B3301,resources!B:B,0)))</f>
        <v>transfer_purchase</v>
      </c>
      <c r="N3301" s="45">
        <v>1</v>
      </c>
      <c r="O3301" s="83" t="str">
        <f>IFERROR(INDEX(resources!K:K,MATCH(B3301,resources!B:B,0)),"fillme")</f>
        <v>unknown</v>
      </c>
      <c r="P3301" s="89" t="str">
        <f t="shared" si="720"/>
        <v>unknown_2021_10</v>
      </c>
      <c r="Q3301" s="87">
        <f>INDEX(elcc!G:G,MATCH(P3301,elcc!D:D,0))</f>
        <v>0</v>
      </c>
      <c r="R3301" s="89">
        <f t="shared" si="721"/>
        <v>1</v>
      </c>
      <c r="S3301" s="89" t="s">
        <v>6314</v>
      </c>
      <c r="T3301" s="89" t="s">
        <v>6314</v>
      </c>
      <c r="U3301" s="90" t="str">
        <f t="shared" si="722"/>
        <v>ok</v>
      </c>
      <c r="V3301" s="63" t="str">
        <f>INDEX(resources!F:F,MATCH(B3301,resources!B:B,0))</f>
        <v>special</v>
      </c>
      <c r="W3301" s="110">
        <f t="shared" si="723"/>
        <v>0</v>
      </c>
      <c r="X3301" s="110">
        <f t="shared" si="724"/>
        <v>0</v>
      </c>
      <c r="Y3301" s="110" t="str">
        <f t="shared" si="725"/>
        <v>transfer_purchase_raonly_na_CONFIDENTIAL</v>
      </c>
      <c r="Z3301" s="110">
        <f>IF(COUNTIFS($Y$2:Y3301,Y3301)=1,1,0)</f>
        <v>0</v>
      </c>
      <c r="AA3301" s="110">
        <f>SUM($Z$2:Z3301)*Z3301</f>
        <v>0</v>
      </c>
      <c r="AB3301" s="110">
        <f>COUNTIFS(resources!B:B,B3301)</f>
        <v>1</v>
      </c>
      <c r="AC3301" s="110">
        <f t="shared" si="726"/>
        <v>1</v>
      </c>
      <c r="AD3301" s="110">
        <f t="shared" si="727"/>
        <v>1</v>
      </c>
      <c r="AE3301" s="110">
        <f t="shared" si="728"/>
        <v>0</v>
      </c>
      <c r="AF3301" s="110">
        <f t="shared" si="729"/>
        <v>1</v>
      </c>
      <c r="AG3301" s="110">
        <f t="shared" si="730"/>
        <v>0</v>
      </c>
      <c r="AH3301" s="110">
        <f t="shared" si="731"/>
        <v>0</v>
      </c>
      <c r="AI3301" s="110">
        <f t="shared" si="732"/>
        <v>1</v>
      </c>
      <c r="AJ3301" s="100">
        <f>ROW()</f>
        <v>3301</v>
      </c>
      <c r="AK3301" s="100" t="e">
        <f>INDEX('BadRows RECART'!$C$2:$C$1207,MATCH(monthly_gwh_mw!AJ3301,'BadRows RECART'!$D$2:$D$1207,0))</f>
        <v>#N/A</v>
      </c>
    </row>
    <row r="3302" spans="1:37" ht="20">
      <c r="A3302" s="106" t="s">
        <v>3907</v>
      </c>
      <c r="B3302" s="106" t="s">
        <v>437</v>
      </c>
      <c r="C3302" s="106" t="s">
        <v>6313</v>
      </c>
      <c r="D3302" s="168">
        <v>2021</v>
      </c>
      <c r="E3302" s="168">
        <v>11</v>
      </c>
      <c r="F3302" s="169">
        <v>0</v>
      </c>
      <c r="G3302" s="212" t="s">
        <v>6314</v>
      </c>
      <c r="H3302" s="212" t="s">
        <v>6314</v>
      </c>
      <c r="I3302" s="106" t="s">
        <v>556</v>
      </c>
      <c r="K3302" s="83" t="s">
        <v>6314</v>
      </c>
      <c r="L3302" s="83" t="s">
        <v>6314</v>
      </c>
      <c r="M3302" s="45" t="str">
        <f>IF(
ISNA(INDEX(resources!E:E,MATCH(B3302,resources!B:B,0))),"fillme",
INDEX(resources!E:E,MATCH(B3302,resources!B:B,0)))</f>
        <v>transfer_purchase</v>
      </c>
      <c r="N3302" s="45">
        <v>1</v>
      </c>
      <c r="O3302" s="83" t="str">
        <f>IFERROR(INDEX(resources!K:K,MATCH(B3302,resources!B:B,0)),"fillme")</f>
        <v>unknown</v>
      </c>
      <c r="P3302" s="89" t="str">
        <f t="shared" si="720"/>
        <v>unknown_2021_11</v>
      </c>
      <c r="Q3302" s="87">
        <f>INDEX(elcc!G:G,MATCH(P3302,elcc!D:D,0))</f>
        <v>0</v>
      </c>
      <c r="R3302" s="89">
        <f t="shared" si="721"/>
        <v>1</v>
      </c>
      <c r="S3302" s="89" t="s">
        <v>6314</v>
      </c>
      <c r="T3302" s="89" t="s">
        <v>6314</v>
      </c>
      <c r="U3302" s="90" t="str">
        <f t="shared" si="722"/>
        <v>ok</v>
      </c>
      <c r="V3302" s="63" t="str">
        <f>INDEX(resources!F:F,MATCH(B3302,resources!B:B,0))</f>
        <v>special</v>
      </c>
      <c r="W3302" s="110">
        <f t="shared" si="723"/>
        <v>0</v>
      </c>
      <c r="X3302" s="110">
        <f t="shared" si="724"/>
        <v>0</v>
      </c>
      <c r="Y3302" s="110" t="str">
        <f t="shared" si="725"/>
        <v>transfer_purchase_raonly_na_CONFIDENTIAL</v>
      </c>
      <c r="Z3302" s="110">
        <f>IF(COUNTIFS($Y$2:Y3302,Y3302)=1,1,0)</f>
        <v>0</v>
      </c>
      <c r="AA3302" s="110">
        <f>SUM($Z$2:Z3302)*Z3302</f>
        <v>0</v>
      </c>
      <c r="AB3302" s="110">
        <f>COUNTIFS(resources!B:B,B3302)</f>
        <v>1</v>
      </c>
      <c r="AC3302" s="110">
        <f t="shared" si="726"/>
        <v>1</v>
      </c>
      <c r="AD3302" s="110">
        <f t="shared" si="727"/>
        <v>1</v>
      </c>
      <c r="AE3302" s="110">
        <f t="shared" si="728"/>
        <v>0</v>
      </c>
      <c r="AF3302" s="110">
        <f t="shared" si="729"/>
        <v>1</v>
      </c>
      <c r="AG3302" s="110">
        <f t="shared" si="730"/>
        <v>0</v>
      </c>
      <c r="AH3302" s="110">
        <f t="shared" si="731"/>
        <v>0</v>
      </c>
      <c r="AI3302" s="110">
        <f t="shared" si="732"/>
        <v>1</v>
      </c>
      <c r="AJ3302" s="100">
        <f>ROW()</f>
        <v>3302</v>
      </c>
      <c r="AK3302" s="100" t="e">
        <f>INDEX('BadRows RECART'!$C$2:$C$1207,MATCH(monthly_gwh_mw!AJ3302,'BadRows RECART'!$D$2:$D$1207,0))</f>
        <v>#N/A</v>
      </c>
    </row>
    <row r="3303" spans="1:37" ht="20">
      <c r="A3303" s="106" t="s">
        <v>3907</v>
      </c>
      <c r="B3303" s="106" t="s">
        <v>437</v>
      </c>
      <c r="C3303" s="106" t="s">
        <v>6313</v>
      </c>
      <c r="D3303" s="168">
        <v>2021</v>
      </c>
      <c r="E3303" s="168">
        <v>12</v>
      </c>
      <c r="F3303" s="169">
        <v>0</v>
      </c>
      <c r="G3303" s="212" t="s">
        <v>6314</v>
      </c>
      <c r="H3303" s="212" t="s">
        <v>6314</v>
      </c>
      <c r="I3303" s="106" t="s">
        <v>556</v>
      </c>
      <c r="K3303" s="83" t="s">
        <v>6314</v>
      </c>
      <c r="L3303" s="83" t="s">
        <v>6314</v>
      </c>
      <c r="M3303" s="45" t="str">
        <f>IF(
ISNA(INDEX(resources!E:E,MATCH(B3303,resources!B:B,0))),"fillme",
INDEX(resources!E:E,MATCH(B3303,resources!B:B,0)))</f>
        <v>transfer_purchase</v>
      </c>
      <c r="N3303" s="45">
        <v>1</v>
      </c>
      <c r="O3303" s="83" t="str">
        <f>IFERROR(INDEX(resources!K:K,MATCH(B3303,resources!B:B,0)),"fillme")</f>
        <v>unknown</v>
      </c>
      <c r="P3303" s="89" t="str">
        <f t="shared" si="720"/>
        <v>unknown_2021_12</v>
      </c>
      <c r="Q3303" s="87">
        <f>INDEX(elcc!G:G,MATCH(P3303,elcc!D:D,0))</f>
        <v>0</v>
      </c>
      <c r="R3303" s="89">
        <f t="shared" si="721"/>
        <v>1</v>
      </c>
      <c r="S3303" s="89" t="s">
        <v>6314</v>
      </c>
      <c r="T3303" s="89" t="s">
        <v>6314</v>
      </c>
      <c r="U3303" s="90" t="str">
        <f t="shared" si="722"/>
        <v>ok</v>
      </c>
      <c r="V3303" s="63" t="str">
        <f>INDEX(resources!F:F,MATCH(B3303,resources!B:B,0))</f>
        <v>special</v>
      </c>
      <c r="W3303" s="110">
        <f t="shared" si="723"/>
        <v>0</v>
      </c>
      <c r="X3303" s="110">
        <f t="shared" si="724"/>
        <v>0</v>
      </c>
      <c r="Y3303" s="110" t="str">
        <f t="shared" si="725"/>
        <v>transfer_purchase_raonly_na_CONFIDENTIAL</v>
      </c>
      <c r="Z3303" s="110">
        <f>IF(COUNTIFS($Y$2:Y3303,Y3303)=1,1,0)</f>
        <v>0</v>
      </c>
      <c r="AA3303" s="110">
        <f>SUM($Z$2:Z3303)*Z3303</f>
        <v>0</v>
      </c>
      <c r="AB3303" s="110">
        <f>COUNTIFS(resources!B:B,B3303)</f>
        <v>1</v>
      </c>
      <c r="AC3303" s="110">
        <f t="shared" si="726"/>
        <v>1</v>
      </c>
      <c r="AD3303" s="110">
        <f t="shared" si="727"/>
        <v>1</v>
      </c>
      <c r="AE3303" s="110">
        <f t="shared" si="728"/>
        <v>0</v>
      </c>
      <c r="AF3303" s="110">
        <f t="shared" si="729"/>
        <v>1</v>
      </c>
      <c r="AG3303" s="110">
        <f t="shared" si="730"/>
        <v>0</v>
      </c>
      <c r="AH3303" s="110">
        <f t="shared" si="731"/>
        <v>0</v>
      </c>
      <c r="AI3303" s="110">
        <f t="shared" si="732"/>
        <v>1</v>
      </c>
      <c r="AJ3303" s="100">
        <f>ROW()</f>
        <v>3303</v>
      </c>
      <c r="AK3303" s="100" t="e">
        <f>INDEX('BadRows RECART'!$C$2:$C$1207,MATCH(monthly_gwh_mw!AJ3303,'BadRows RECART'!$D$2:$D$1207,0))</f>
        <v>#N/A</v>
      </c>
    </row>
    <row r="3304" spans="1:37" ht="20">
      <c r="A3304" s="106" t="s">
        <v>3907</v>
      </c>
      <c r="B3304" s="106" t="s">
        <v>437</v>
      </c>
      <c r="C3304" s="106" t="s">
        <v>6313</v>
      </c>
      <c r="D3304" s="168">
        <v>2021</v>
      </c>
      <c r="E3304" s="168">
        <v>1</v>
      </c>
      <c r="F3304" s="169">
        <v>0</v>
      </c>
      <c r="G3304" s="212" t="s">
        <v>6314</v>
      </c>
      <c r="H3304" s="212" t="s">
        <v>6314</v>
      </c>
      <c r="I3304" s="106" t="s">
        <v>556</v>
      </c>
      <c r="K3304" s="83" t="s">
        <v>6314</v>
      </c>
      <c r="L3304" s="83" t="s">
        <v>6314</v>
      </c>
      <c r="M3304" s="45" t="str">
        <f>IF(
ISNA(INDEX(resources!E:E,MATCH(B3304,resources!B:B,0))),"fillme",
INDEX(resources!E:E,MATCH(B3304,resources!B:B,0)))</f>
        <v>transfer_purchase</v>
      </c>
      <c r="N3304" s="45">
        <v>1</v>
      </c>
      <c r="O3304" s="83" t="str">
        <f>IFERROR(INDEX(resources!K:K,MATCH(B3304,resources!B:B,0)),"fillme")</f>
        <v>unknown</v>
      </c>
      <c r="P3304" s="89" t="str">
        <f t="shared" si="720"/>
        <v>unknown_2021_1</v>
      </c>
      <c r="Q3304" s="87">
        <f>INDEX(elcc!G:G,MATCH(P3304,elcc!D:D,0))</f>
        <v>0</v>
      </c>
      <c r="R3304" s="89">
        <f t="shared" si="721"/>
        <v>1</v>
      </c>
      <c r="S3304" s="89" t="s">
        <v>6314</v>
      </c>
      <c r="T3304" s="89" t="s">
        <v>6314</v>
      </c>
      <c r="U3304" s="90" t="str">
        <f t="shared" si="722"/>
        <v>ok</v>
      </c>
      <c r="V3304" s="63" t="str">
        <f>INDEX(resources!F:F,MATCH(B3304,resources!B:B,0))</f>
        <v>special</v>
      </c>
      <c r="W3304" s="110">
        <f t="shared" si="723"/>
        <v>0</v>
      </c>
      <c r="X3304" s="110">
        <f t="shared" si="724"/>
        <v>0</v>
      </c>
      <c r="Y3304" s="110" t="str">
        <f t="shared" si="725"/>
        <v>transfer_purchase_raonly_na_CONFIDENTIAL</v>
      </c>
      <c r="Z3304" s="110">
        <f>IF(COUNTIFS($Y$2:Y3304,Y3304)=1,1,0)</f>
        <v>0</v>
      </c>
      <c r="AA3304" s="110">
        <f>SUM($Z$2:Z3304)*Z3304</f>
        <v>0</v>
      </c>
      <c r="AB3304" s="110">
        <f>COUNTIFS(resources!B:B,B3304)</f>
        <v>1</v>
      </c>
      <c r="AC3304" s="110">
        <f t="shared" si="726"/>
        <v>1</v>
      </c>
      <c r="AD3304" s="110">
        <f t="shared" si="727"/>
        <v>1</v>
      </c>
      <c r="AE3304" s="110">
        <f t="shared" si="728"/>
        <v>0</v>
      </c>
      <c r="AF3304" s="110">
        <f t="shared" si="729"/>
        <v>1</v>
      </c>
      <c r="AG3304" s="110">
        <f t="shared" si="730"/>
        <v>0</v>
      </c>
      <c r="AH3304" s="110">
        <f t="shared" si="731"/>
        <v>0</v>
      </c>
      <c r="AI3304" s="110">
        <f t="shared" si="732"/>
        <v>1</v>
      </c>
      <c r="AJ3304" s="100">
        <f>ROW()</f>
        <v>3304</v>
      </c>
      <c r="AK3304" s="100" t="e">
        <f>INDEX('BadRows RECART'!$C$2:$C$1207,MATCH(monthly_gwh_mw!AJ3304,'BadRows RECART'!$D$2:$D$1207,0))</f>
        <v>#N/A</v>
      </c>
    </row>
    <row r="3305" spans="1:37" ht="20">
      <c r="A3305" s="106" t="s">
        <v>3907</v>
      </c>
      <c r="B3305" s="106" t="s">
        <v>437</v>
      </c>
      <c r="C3305" s="106" t="s">
        <v>6313</v>
      </c>
      <c r="D3305" s="168">
        <v>2021</v>
      </c>
      <c r="E3305" s="168">
        <v>2</v>
      </c>
      <c r="F3305" s="169">
        <v>0</v>
      </c>
      <c r="G3305" s="212" t="s">
        <v>6314</v>
      </c>
      <c r="H3305" s="212" t="s">
        <v>6314</v>
      </c>
      <c r="I3305" s="106" t="s">
        <v>556</v>
      </c>
      <c r="K3305" s="83" t="s">
        <v>6314</v>
      </c>
      <c r="L3305" s="83" t="s">
        <v>6314</v>
      </c>
      <c r="M3305" s="45" t="str">
        <f>IF(
ISNA(INDEX(resources!E:E,MATCH(B3305,resources!B:B,0))),"fillme",
INDEX(resources!E:E,MATCH(B3305,resources!B:B,0)))</f>
        <v>transfer_purchase</v>
      </c>
      <c r="N3305" s="45">
        <v>1</v>
      </c>
      <c r="O3305" s="83" t="str">
        <f>IFERROR(INDEX(resources!K:K,MATCH(B3305,resources!B:B,0)),"fillme")</f>
        <v>unknown</v>
      </c>
      <c r="P3305" s="89" t="str">
        <f t="shared" si="720"/>
        <v>unknown_2021_2</v>
      </c>
      <c r="Q3305" s="87">
        <f>INDEX(elcc!G:G,MATCH(P3305,elcc!D:D,0))</f>
        <v>0</v>
      </c>
      <c r="R3305" s="89">
        <f t="shared" si="721"/>
        <v>1</v>
      </c>
      <c r="S3305" s="89" t="s">
        <v>6314</v>
      </c>
      <c r="T3305" s="89" t="s">
        <v>6314</v>
      </c>
      <c r="U3305" s="90" t="str">
        <f t="shared" si="722"/>
        <v>ok</v>
      </c>
      <c r="V3305" s="63" t="str">
        <f>INDEX(resources!F:F,MATCH(B3305,resources!B:B,0))</f>
        <v>special</v>
      </c>
      <c r="W3305" s="110">
        <f t="shared" si="723"/>
        <v>0</v>
      </c>
      <c r="X3305" s="110">
        <f t="shared" si="724"/>
        <v>0</v>
      </c>
      <c r="Y3305" s="110" t="str">
        <f t="shared" si="725"/>
        <v>transfer_purchase_raonly_na_CONFIDENTIAL</v>
      </c>
      <c r="Z3305" s="110">
        <f>IF(COUNTIFS($Y$2:Y3305,Y3305)=1,1,0)</f>
        <v>0</v>
      </c>
      <c r="AA3305" s="110">
        <f>SUM($Z$2:Z3305)*Z3305</f>
        <v>0</v>
      </c>
      <c r="AB3305" s="110">
        <f>COUNTIFS(resources!B:B,B3305)</f>
        <v>1</v>
      </c>
      <c r="AC3305" s="110">
        <f t="shared" si="726"/>
        <v>1</v>
      </c>
      <c r="AD3305" s="110">
        <f t="shared" si="727"/>
        <v>1</v>
      </c>
      <c r="AE3305" s="110">
        <f t="shared" si="728"/>
        <v>0</v>
      </c>
      <c r="AF3305" s="110">
        <f t="shared" si="729"/>
        <v>1</v>
      </c>
      <c r="AG3305" s="110">
        <f t="shared" si="730"/>
        <v>0</v>
      </c>
      <c r="AH3305" s="110">
        <f t="shared" si="731"/>
        <v>0</v>
      </c>
      <c r="AI3305" s="110">
        <f t="shared" si="732"/>
        <v>1</v>
      </c>
      <c r="AJ3305" s="100">
        <f>ROW()</f>
        <v>3305</v>
      </c>
      <c r="AK3305" s="100" t="e">
        <f>INDEX('BadRows RECART'!$C$2:$C$1207,MATCH(monthly_gwh_mw!AJ3305,'BadRows RECART'!$D$2:$D$1207,0))</f>
        <v>#N/A</v>
      </c>
    </row>
    <row r="3306" spans="1:37" ht="20">
      <c r="A3306" s="106" t="s">
        <v>3907</v>
      </c>
      <c r="B3306" s="106" t="s">
        <v>437</v>
      </c>
      <c r="C3306" s="106" t="s">
        <v>6313</v>
      </c>
      <c r="D3306" s="168">
        <v>2021</v>
      </c>
      <c r="E3306" s="168">
        <v>3</v>
      </c>
      <c r="F3306" s="169">
        <v>0</v>
      </c>
      <c r="G3306" s="212" t="s">
        <v>6314</v>
      </c>
      <c r="H3306" s="212" t="s">
        <v>6314</v>
      </c>
      <c r="I3306" s="106" t="s">
        <v>556</v>
      </c>
      <c r="K3306" s="83" t="s">
        <v>6314</v>
      </c>
      <c r="L3306" s="83" t="s">
        <v>6314</v>
      </c>
      <c r="M3306" s="45" t="str">
        <f>IF(
ISNA(INDEX(resources!E:E,MATCH(B3306,resources!B:B,0))),"fillme",
INDEX(resources!E:E,MATCH(B3306,resources!B:B,0)))</f>
        <v>transfer_purchase</v>
      </c>
      <c r="N3306" s="45">
        <v>1</v>
      </c>
      <c r="O3306" s="83" t="str">
        <f>IFERROR(INDEX(resources!K:K,MATCH(B3306,resources!B:B,0)),"fillme")</f>
        <v>unknown</v>
      </c>
      <c r="P3306" s="89" t="str">
        <f t="shared" si="720"/>
        <v>unknown_2021_3</v>
      </c>
      <c r="Q3306" s="87">
        <f>INDEX(elcc!G:G,MATCH(P3306,elcc!D:D,0))</f>
        <v>0</v>
      </c>
      <c r="R3306" s="89">
        <f t="shared" si="721"/>
        <v>1</v>
      </c>
      <c r="S3306" s="89" t="s">
        <v>6314</v>
      </c>
      <c r="T3306" s="89" t="s">
        <v>6314</v>
      </c>
      <c r="U3306" s="90" t="str">
        <f t="shared" si="722"/>
        <v>ok</v>
      </c>
      <c r="V3306" s="63" t="str">
        <f>INDEX(resources!F:F,MATCH(B3306,resources!B:B,0))</f>
        <v>special</v>
      </c>
      <c r="W3306" s="110">
        <f t="shared" si="723"/>
        <v>0</v>
      </c>
      <c r="X3306" s="110">
        <f t="shared" si="724"/>
        <v>0</v>
      </c>
      <c r="Y3306" s="110" t="str">
        <f t="shared" si="725"/>
        <v>transfer_purchase_raonly_na_CONFIDENTIAL</v>
      </c>
      <c r="Z3306" s="110">
        <f>IF(COUNTIFS($Y$2:Y3306,Y3306)=1,1,0)</f>
        <v>0</v>
      </c>
      <c r="AA3306" s="110">
        <f>SUM($Z$2:Z3306)*Z3306</f>
        <v>0</v>
      </c>
      <c r="AB3306" s="110">
        <f>COUNTIFS(resources!B:B,B3306)</f>
        <v>1</v>
      </c>
      <c r="AC3306" s="110">
        <f t="shared" si="726"/>
        <v>1</v>
      </c>
      <c r="AD3306" s="110">
        <f t="shared" si="727"/>
        <v>1</v>
      </c>
      <c r="AE3306" s="110">
        <f t="shared" si="728"/>
        <v>0</v>
      </c>
      <c r="AF3306" s="110">
        <f t="shared" si="729"/>
        <v>1</v>
      </c>
      <c r="AG3306" s="110">
        <f t="shared" si="730"/>
        <v>0</v>
      </c>
      <c r="AH3306" s="110">
        <f t="shared" si="731"/>
        <v>0</v>
      </c>
      <c r="AI3306" s="110">
        <f t="shared" si="732"/>
        <v>1</v>
      </c>
      <c r="AJ3306" s="100">
        <f>ROW()</f>
        <v>3306</v>
      </c>
      <c r="AK3306" s="100" t="e">
        <f>INDEX('BadRows RECART'!$C$2:$C$1207,MATCH(monthly_gwh_mw!AJ3306,'BadRows RECART'!$D$2:$D$1207,0))</f>
        <v>#N/A</v>
      </c>
    </row>
    <row r="3307" spans="1:37" ht="20">
      <c r="A3307" s="106" t="s">
        <v>3907</v>
      </c>
      <c r="B3307" s="106" t="s">
        <v>437</v>
      </c>
      <c r="C3307" s="106" t="s">
        <v>6313</v>
      </c>
      <c r="D3307" s="168">
        <v>2021</v>
      </c>
      <c r="E3307" s="168">
        <v>4</v>
      </c>
      <c r="F3307" s="169">
        <v>0</v>
      </c>
      <c r="G3307" s="212" t="s">
        <v>6314</v>
      </c>
      <c r="H3307" s="212" t="s">
        <v>6314</v>
      </c>
      <c r="I3307" s="106" t="s">
        <v>556</v>
      </c>
      <c r="K3307" s="83" t="s">
        <v>6314</v>
      </c>
      <c r="L3307" s="83" t="s">
        <v>6314</v>
      </c>
      <c r="M3307" s="45" t="str">
        <f>IF(
ISNA(INDEX(resources!E:E,MATCH(B3307,resources!B:B,0))),"fillme",
INDEX(resources!E:E,MATCH(B3307,resources!B:B,0)))</f>
        <v>transfer_purchase</v>
      </c>
      <c r="N3307" s="45">
        <v>1</v>
      </c>
      <c r="O3307" s="83" t="str">
        <f>IFERROR(INDEX(resources!K:K,MATCH(B3307,resources!B:B,0)),"fillme")</f>
        <v>unknown</v>
      </c>
      <c r="P3307" s="89" t="str">
        <f t="shared" si="720"/>
        <v>unknown_2021_4</v>
      </c>
      <c r="Q3307" s="87">
        <f>INDEX(elcc!G:G,MATCH(P3307,elcc!D:D,0))</f>
        <v>0</v>
      </c>
      <c r="R3307" s="89">
        <f t="shared" si="721"/>
        <v>1</v>
      </c>
      <c r="S3307" s="89" t="s">
        <v>6314</v>
      </c>
      <c r="T3307" s="89" t="s">
        <v>6314</v>
      </c>
      <c r="U3307" s="90" t="str">
        <f t="shared" si="722"/>
        <v>ok</v>
      </c>
      <c r="V3307" s="63" t="str">
        <f>INDEX(resources!F:F,MATCH(B3307,resources!B:B,0))</f>
        <v>special</v>
      </c>
      <c r="W3307" s="110">
        <f t="shared" si="723"/>
        <v>0</v>
      </c>
      <c r="X3307" s="110">
        <f t="shared" si="724"/>
        <v>0</v>
      </c>
      <c r="Y3307" s="110" t="str">
        <f t="shared" si="725"/>
        <v>transfer_purchase_raonly_na_CONFIDENTIAL</v>
      </c>
      <c r="Z3307" s="110">
        <f>IF(COUNTIFS($Y$2:Y3307,Y3307)=1,1,0)</f>
        <v>0</v>
      </c>
      <c r="AA3307" s="110">
        <f>SUM($Z$2:Z3307)*Z3307</f>
        <v>0</v>
      </c>
      <c r="AB3307" s="110">
        <f>COUNTIFS(resources!B:B,B3307)</f>
        <v>1</v>
      </c>
      <c r="AC3307" s="110">
        <f t="shared" si="726"/>
        <v>1</v>
      </c>
      <c r="AD3307" s="110">
        <f t="shared" si="727"/>
        <v>1</v>
      </c>
      <c r="AE3307" s="110">
        <f t="shared" si="728"/>
        <v>0</v>
      </c>
      <c r="AF3307" s="110">
        <f t="shared" si="729"/>
        <v>1</v>
      </c>
      <c r="AG3307" s="110">
        <f t="shared" si="730"/>
        <v>0</v>
      </c>
      <c r="AH3307" s="110">
        <f t="shared" si="731"/>
        <v>0</v>
      </c>
      <c r="AI3307" s="110">
        <f t="shared" si="732"/>
        <v>1</v>
      </c>
      <c r="AJ3307" s="100">
        <f>ROW()</f>
        <v>3307</v>
      </c>
      <c r="AK3307" s="100" t="e">
        <f>INDEX('BadRows RECART'!$C$2:$C$1207,MATCH(monthly_gwh_mw!AJ3307,'BadRows RECART'!$D$2:$D$1207,0))</f>
        <v>#N/A</v>
      </c>
    </row>
    <row r="3308" spans="1:37" ht="20">
      <c r="A3308" s="106" t="s">
        <v>3907</v>
      </c>
      <c r="B3308" s="106" t="s">
        <v>437</v>
      </c>
      <c r="C3308" s="106" t="s">
        <v>6313</v>
      </c>
      <c r="D3308" s="168">
        <v>2021</v>
      </c>
      <c r="E3308" s="168">
        <v>5</v>
      </c>
      <c r="F3308" s="169">
        <v>0</v>
      </c>
      <c r="G3308" s="212" t="s">
        <v>6314</v>
      </c>
      <c r="H3308" s="212" t="s">
        <v>6314</v>
      </c>
      <c r="I3308" s="106" t="s">
        <v>556</v>
      </c>
      <c r="K3308" s="83" t="s">
        <v>6314</v>
      </c>
      <c r="L3308" s="83" t="s">
        <v>6314</v>
      </c>
      <c r="M3308" s="45" t="str">
        <f>IF(
ISNA(INDEX(resources!E:E,MATCH(B3308,resources!B:B,0))),"fillme",
INDEX(resources!E:E,MATCH(B3308,resources!B:B,0)))</f>
        <v>transfer_purchase</v>
      </c>
      <c r="N3308" s="45">
        <v>1</v>
      </c>
      <c r="O3308" s="83" t="str">
        <f>IFERROR(INDEX(resources!K:K,MATCH(B3308,resources!B:B,0)),"fillme")</f>
        <v>unknown</v>
      </c>
      <c r="P3308" s="89" t="str">
        <f t="shared" ref="P3308:P3371" si="733">O3308&amp;"_"&amp;D3308&amp;"_"&amp;E3308</f>
        <v>unknown_2021_5</v>
      </c>
      <c r="Q3308" s="87">
        <f>INDEX(elcc!G:G,MATCH(P3308,elcc!D:D,0))</f>
        <v>0</v>
      </c>
      <c r="R3308" s="89">
        <f t="shared" ref="R3308:R3371" si="734">IF(O3308="battery",MIN(1,J3308/4),1)</f>
        <v>1</v>
      </c>
      <c r="S3308" s="89" t="s">
        <v>6314</v>
      </c>
      <c r="T3308" s="89" t="s">
        <v>6314</v>
      </c>
      <c r="U3308" s="90" t="str">
        <f t="shared" ref="U3308:U3371" si="735">IF(ISERROR(T3308),"error in NQC data entry; please check blue and purple data entered. You need to provide either a contracted NQC value in Column G, or allow the template to calculate one using Columns H,L,Q, and R","ok")</f>
        <v>ok</v>
      </c>
      <c r="V3308" s="63" t="str">
        <f>INDEX(resources!F:F,MATCH(B3308,resources!B:B,0))</f>
        <v>special</v>
      </c>
      <c r="W3308" s="110">
        <f t="shared" ref="W3308:W3371" si="736">(F3308&gt;0)*1</f>
        <v>0</v>
      </c>
      <c r="X3308" s="110">
        <f t="shared" ref="X3308:X3371" si="737">COUNTIFS(G3308:H3308,"&gt;0")</f>
        <v>0</v>
      </c>
      <c r="Y3308" s="110" t="str">
        <f t="shared" ref="Y3308:Y3371" si="738">B3308&amp;"_"&amp;C3308&amp;"_"&amp;K3308</f>
        <v>transfer_purchase_raonly_na_CONFIDENTIAL</v>
      </c>
      <c r="Z3308" s="110">
        <f>IF(COUNTIFS($Y$2:Y3308,Y3308)=1,1,0)</f>
        <v>0</v>
      </c>
      <c r="AA3308" s="110">
        <f>SUM($Z$2:Z3308)*Z3308</f>
        <v>0</v>
      </c>
      <c r="AB3308" s="110">
        <f>COUNTIFS(resources!B:B,B3308)</f>
        <v>1</v>
      </c>
      <c r="AC3308" s="110">
        <f t="shared" ref="AC3308:AC3371" si="739">AND(ISNUMBER(D3308),(D3308&gt;2019))*1</f>
        <v>1</v>
      </c>
      <c r="AD3308" s="110">
        <f t="shared" ref="AD3308:AD3371" si="740">AND(ISNUMBER(E3308),E3308&gt;=1,E3308&lt;=12)*1</f>
        <v>1</v>
      </c>
      <c r="AE3308" s="110">
        <f t="shared" ref="AE3308:AE3371" si="741">AND(COUNT(G3308:H3308)=1,COUNT(F3308)=1)*1</f>
        <v>0</v>
      </c>
      <c r="AF3308" s="110">
        <f t="shared" ref="AF3308:AF3371" si="742">(COUNTIFS(K3308:O3308,"fillme")=0)*1</f>
        <v>1</v>
      </c>
      <c r="AG3308" s="110">
        <f t="shared" ref="AG3308:AG3371" si="743">ISNUMBER(L3308)*1</f>
        <v>0</v>
      </c>
      <c r="AH3308" s="110">
        <f t="shared" ref="AH3308:AH3371" si="744">NOT(AND(G3308&gt;0,H3308&gt;0))*1</f>
        <v>0</v>
      </c>
      <c r="AI3308" s="110">
        <f t="shared" ref="AI3308:AI3371" si="745">(U3308="ok")*1</f>
        <v>1</v>
      </c>
      <c r="AJ3308" s="100">
        <f>ROW()</f>
        <v>3308</v>
      </c>
      <c r="AK3308" s="100" t="e">
        <f>INDEX('BadRows RECART'!$C$2:$C$1207,MATCH(monthly_gwh_mw!AJ3308,'BadRows RECART'!$D$2:$D$1207,0))</f>
        <v>#N/A</v>
      </c>
    </row>
    <row r="3309" spans="1:37" ht="20">
      <c r="A3309" s="106" t="s">
        <v>3907</v>
      </c>
      <c r="B3309" s="106" t="s">
        <v>437</v>
      </c>
      <c r="C3309" s="106" t="s">
        <v>6313</v>
      </c>
      <c r="D3309" s="168">
        <v>2021</v>
      </c>
      <c r="E3309" s="168">
        <v>6</v>
      </c>
      <c r="F3309" s="169">
        <v>0</v>
      </c>
      <c r="G3309" s="212" t="s">
        <v>6314</v>
      </c>
      <c r="H3309" s="212" t="s">
        <v>6314</v>
      </c>
      <c r="I3309" s="106" t="s">
        <v>556</v>
      </c>
      <c r="K3309" s="83" t="s">
        <v>6314</v>
      </c>
      <c r="L3309" s="83" t="s">
        <v>6314</v>
      </c>
      <c r="M3309" s="45" t="str">
        <f>IF(
ISNA(INDEX(resources!E:E,MATCH(B3309,resources!B:B,0))),"fillme",
INDEX(resources!E:E,MATCH(B3309,resources!B:B,0)))</f>
        <v>transfer_purchase</v>
      </c>
      <c r="N3309" s="45">
        <v>1</v>
      </c>
      <c r="O3309" s="83" t="str">
        <f>IFERROR(INDEX(resources!K:K,MATCH(B3309,resources!B:B,0)),"fillme")</f>
        <v>unknown</v>
      </c>
      <c r="P3309" s="89" t="str">
        <f t="shared" si="733"/>
        <v>unknown_2021_6</v>
      </c>
      <c r="Q3309" s="87">
        <f>INDEX(elcc!G:G,MATCH(P3309,elcc!D:D,0))</f>
        <v>0</v>
      </c>
      <c r="R3309" s="89">
        <f t="shared" si="734"/>
        <v>1</v>
      </c>
      <c r="S3309" s="89" t="s">
        <v>6314</v>
      </c>
      <c r="T3309" s="89" t="s">
        <v>6314</v>
      </c>
      <c r="U3309" s="90" t="str">
        <f t="shared" si="735"/>
        <v>ok</v>
      </c>
      <c r="V3309" s="63" t="str">
        <f>INDEX(resources!F:F,MATCH(B3309,resources!B:B,0))</f>
        <v>special</v>
      </c>
      <c r="W3309" s="110">
        <f t="shared" si="736"/>
        <v>0</v>
      </c>
      <c r="X3309" s="110">
        <f t="shared" si="737"/>
        <v>0</v>
      </c>
      <c r="Y3309" s="110" t="str">
        <f t="shared" si="738"/>
        <v>transfer_purchase_raonly_na_CONFIDENTIAL</v>
      </c>
      <c r="Z3309" s="110">
        <f>IF(COUNTIFS($Y$2:Y3309,Y3309)=1,1,0)</f>
        <v>0</v>
      </c>
      <c r="AA3309" s="110">
        <f>SUM($Z$2:Z3309)*Z3309</f>
        <v>0</v>
      </c>
      <c r="AB3309" s="110">
        <f>COUNTIFS(resources!B:B,B3309)</f>
        <v>1</v>
      </c>
      <c r="AC3309" s="110">
        <f t="shared" si="739"/>
        <v>1</v>
      </c>
      <c r="AD3309" s="110">
        <f t="shared" si="740"/>
        <v>1</v>
      </c>
      <c r="AE3309" s="110">
        <f t="shared" si="741"/>
        <v>0</v>
      </c>
      <c r="AF3309" s="110">
        <f t="shared" si="742"/>
        <v>1</v>
      </c>
      <c r="AG3309" s="110">
        <f t="shared" si="743"/>
        <v>0</v>
      </c>
      <c r="AH3309" s="110">
        <f t="shared" si="744"/>
        <v>0</v>
      </c>
      <c r="AI3309" s="110">
        <f t="shared" si="745"/>
        <v>1</v>
      </c>
      <c r="AJ3309" s="100">
        <f>ROW()</f>
        <v>3309</v>
      </c>
      <c r="AK3309" s="100" t="e">
        <f>INDEX('BadRows RECART'!$C$2:$C$1207,MATCH(monthly_gwh_mw!AJ3309,'BadRows RECART'!$D$2:$D$1207,0))</f>
        <v>#N/A</v>
      </c>
    </row>
    <row r="3310" spans="1:37" ht="20">
      <c r="A3310" s="106" t="s">
        <v>3907</v>
      </c>
      <c r="B3310" s="106" t="s">
        <v>437</v>
      </c>
      <c r="C3310" s="106" t="s">
        <v>6313</v>
      </c>
      <c r="D3310" s="168">
        <v>2021</v>
      </c>
      <c r="E3310" s="168">
        <v>7</v>
      </c>
      <c r="F3310" s="169">
        <v>0</v>
      </c>
      <c r="G3310" s="212" t="s">
        <v>6314</v>
      </c>
      <c r="H3310" s="212" t="s">
        <v>6314</v>
      </c>
      <c r="I3310" s="106" t="s">
        <v>556</v>
      </c>
      <c r="K3310" s="83" t="s">
        <v>6314</v>
      </c>
      <c r="L3310" s="83" t="s">
        <v>6314</v>
      </c>
      <c r="M3310" s="45" t="str">
        <f>IF(
ISNA(INDEX(resources!E:E,MATCH(B3310,resources!B:B,0))),"fillme",
INDEX(resources!E:E,MATCH(B3310,resources!B:B,0)))</f>
        <v>transfer_purchase</v>
      </c>
      <c r="N3310" s="45">
        <v>1</v>
      </c>
      <c r="O3310" s="83" t="str">
        <f>IFERROR(INDEX(resources!K:K,MATCH(B3310,resources!B:B,0)),"fillme")</f>
        <v>unknown</v>
      </c>
      <c r="P3310" s="89" t="str">
        <f t="shared" si="733"/>
        <v>unknown_2021_7</v>
      </c>
      <c r="Q3310" s="87">
        <f>INDEX(elcc!G:G,MATCH(P3310,elcc!D:D,0))</f>
        <v>0</v>
      </c>
      <c r="R3310" s="89">
        <f t="shared" si="734"/>
        <v>1</v>
      </c>
      <c r="S3310" s="89" t="s">
        <v>6314</v>
      </c>
      <c r="T3310" s="89" t="s">
        <v>6314</v>
      </c>
      <c r="U3310" s="90" t="str">
        <f t="shared" si="735"/>
        <v>ok</v>
      </c>
      <c r="V3310" s="63" t="str">
        <f>INDEX(resources!F:F,MATCH(B3310,resources!B:B,0))</f>
        <v>special</v>
      </c>
      <c r="W3310" s="110">
        <f t="shared" si="736"/>
        <v>0</v>
      </c>
      <c r="X3310" s="110">
        <f t="shared" si="737"/>
        <v>0</v>
      </c>
      <c r="Y3310" s="110" t="str">
        <f t="shared" si="738"/>
        <v>transfer_purchase_raonly_na_CONFIDENTIAL</v>
      </c>
      <c r="Z3310" s="110">
        <f>IF(COUNTIFS($Y$2:Y3310,Y3310)=1,1,0)</f>
        <v>0</v>
      </c>
      <c r="AA3310" s="110">
        <f>SUM($Z$2:Z3310)*Z3310</f>
        <v>0</v>
      </c>
      <c r="AB3310" s="110">
        <f>COUNTIFS(resources!B:B,B3310)</f>
        <v>1</v>
      </c>
      <c r="AC3310" s="110">
        <f t="shared" si="739"/>
        <v>1</v>
      </c>
      <c r="AD3310" s="110">
        <f t="shared" si="740"/>
        <v>1</v>
      </c>
      <c r="AE3310" s="110">
        <f t="shared" si="741"/>
        <v>0</v>
      </c>
      <c r="AF3310" s="110">
        <f t="shared" si="742"/>
        <v>1</v>
      </c>
      <c r="AG3310" s="110">
        <f t="shared" si="743"/>
        <v>0</v>
      </c>
      <c r="AH3310" s="110">
        <f t="shared" si="744"/>
        <v>0</v>
      </c>
      <c r="AI3310" s="110">
        <f t="shared" si="745"/>
        <v>1</v>
      </c>
      <c r="AJ3310" s="100">
        <f>ROW()</f>
        <v>3310</v>
      </c>
      <c r="AK3310" s="100" t="e">
        <f>INDEX('BadRows RECART'!$C$2:$C$1207,MATCH(monthly_gwh_mw!AJ3310,'BadRows RECART'!$D$2:$D$1207,0))</f>
        <v>#N/A</v>
      </c>
    </row>
    <row r="3311" spans="1:37" ht="20">
      <c r="A3311" s="106" t="s">
        <v>3907</v>
      </c>
      <c r="B3311" s="106" t="s">
        <v>437</v>
      </c>
      <c r="C3311" s="106" t="s">
        <v>6313</v>
      </c>
      <c r="D3311" s="168">
        <v>2021</v>
      </c>
      <c r="E3311" s="168">
        <v>8</v>
      </c>
      <c r="F3311" s="169">
        <v>0</v>
      </c>
      <c r="G3311" s="212" t="s">
        <v>6314</v>
      </c>
      <c r="H3311" s="212" t="s">
        <v>6314</v>
      </c>
      <c r="I3311" s="106" t="s">
        <v>556</v>
      </c>
      <c r="K3311" s="83" t="s">
        <v>6314</v>
      </c>
      <c r="L3311" s="83" t="s">
        <v>6314</v>
      </c>
      <c r="M3311" s="45" t="str">
        <f>IF(
ISNA(INDEX(resources!E:E,MATCH(B3311,resources!B:B,0))),"fillme",
INDEX(resources!E:E,MATCH(B3311,resources!B:B,0)))</f>
        <v>transfer_purchase</v>
      </c>
      <c r="N3311" s="45">
        <v>1</v>
      </c>
      <c r="O3311" s="83" t="str">
        <f>IFERROR(INDEX(resources!K:K,MATCH(B3311,resources!B:B,0)),"fillme")</f>
        <v>unknown</v>
      </c>
      <c r="P3311" s="89" t="str">
        <f t="shared" si="733"/>
        <v>unknown_2021_8</v>
      </c>
      <c r="Q3311" s="87">
        <f>INDEX(elcc!G:G,MATCH(P3311,elcc!D:D,0))</f>
        <v>0</v>
      </c>
      <c r="R3311" s="89">
        <f t="shared" si="734"/>
        <v>1</v>
      </c>
      <c r="S3311" s="89" t="s">
        <v>6314</v>
      </c>
      <c r="T3311" s="89" t="s">
        <v>6314</v>
      </c>
      <c r="U3311" s="90" t="str">
        <f t="shared" si="735"/>
        <v>ok</v>
      </c>
      <c r="V3311" s="63" t="str">
        <f>INDEX(resources!F:F,MATCH(B3311,resources!B:B,0))</f>
        <v>special</v>
      </c>
      <c r="W3311" s="110">
        <f t="shared" si="736"/>
        <v>0</v>
      </c>
      <c r="X3311" s="110">
        <f t="shared" si="737"/>
        <v>0</v>
      </c>
      <c r="Y3311" s="110" t="str">
        <f t="shared" si="738"/>
        <v>transfer_purchase_raonly_na_CONFIDENTIAL</v>
      </c>
      <c r="Z3311" s="110">
        <f>IF(COUNTIFS($Y$2:Y3311,Y3311)=1,1,0)</f>
        <v>0</v>
      </c>
      <c r="AA3311" s="110">
        <f>SUM($Z$2:Z3311)*Z3311</f>
        <v>0</v>
      </c>
      <c r="AB3311" s="110">
        <f>COUNTIFS(resources!B:B,B3311)</f>
        <v>1</v>
      </c>
      <c r="AC3311" s="110">
        <f t="shared" si="739"/>
        <v>1</v>
      </c>
      <c r="AD3311" s="110">
        <f t="shared" si="740"/>
        <v>1</v>
      </c>
      <c r="AE3311" s="110">
        <f t="shared" si="741"/>
        <v>0</v>
      </c>
      <c r="AF3311" s="110">
        <f t="shared" si="742"/>
        <v>1</v>
      </c>
      <c r="AG3311" s="110">
        <f t="shared" si="743"/>
        <v>0</v>
      </c>
      <c r="AH3311" s="110">
        <f t="shared" si="744"/>
        <v>0</v>
      </c>
      <c r="AI3311" s="110">
        <f t="shared" si="745"/>
        <v>1</v>
      </c>
      <c r="AJ3311" s="100">
        <f>ROW()</f>
        <v>3311</v>
      </c>
      <c r="AK3311" s="100" t="e">
        <f>INDEX('BadRows RECART'!$C$2:$C$1207,MATCH(monthly_gwh_mw!AJ3311,'BadRows RECART'!$D$2:$D$1207,0))</f>
        <v>#N/A</v>
      </c>
    </row>
    <row r="3312" spans="1:37" ht="20">
      <c r="A3312" s="106" t="s">
        <v>3907</v>
      </c>
      <c r="B3312" s="106" t="s">
        <v>437</v>
      </c>
      <c r="C3312" s="106" t="s">
        <v>6313</v>
      </c>
      <c r="D3312" s="168">
        <v>2021</v>
      </c>
      <c r="E3312" s="168">
        <v>9</v>
      </c>
      <c r="F3312" s="169">
        <v>0</v>
      </c>
      <c r="G3312" s="212" t="s">
        <v>6314</v>
      </c>
      <c r="H3312" s="212" t="s">
        <v>6314</v>
      </c>
      <c r="I3312" s="106" t="s">
        <v>556</v>
      </c>
      <c r="K3312" s="83" t="s">
        <v>6314</v>
      </c>
      <c r="L3312" s="83" t="s">
        <v>6314</v>
      </c>
      <c r="M3312" s="45" t="str">
        <f>IF(
ISNA(INDEX(resources!E:E,MATCH(B3312,resources!B:B,0))),"fillme",
INDEX(resources!E:E,MATCH(B3312,resources!B:B,0)))</f>
        <v>transfer_purchase</v>
      </c>
      <c r="N3312" s="45">
        <v>1</v>
      </c>
      <c r="O3312" s="83" t="str">
        <f>IFERROR(INDEX(resources!K:K,MATCH(B3312,resources!B:B,0)),"fillme")</f>
        <v>unknown</v>
      </c>
      <c r="P3312" s="89" t="str">
        <f t="shared" si="733"/>
        <v>unknown_2021_9</v>
      </c>
      <c r="Q3312" s="87">
        <f>INDEX(elcc!G:G,MATCH(P3312,elcc!D:D,0))</f>
        <v>0</v>
      </c>
      <c r="R3312" s="89">
        <f t="shared" si="734"/>
        <v>1</v>
      </c>
      <c r="S3312" s="89" t="s">
        <v>6314</v>
      </c>
      <c r="T3312" s="89" t="s">
        <v>6314</v>
      </c>
      <c r="U3312" s="90" t="str">
        <f t="shared" si="735"/>
        <v>ok</v>
      </c>
      <c r="V3312" s="63" t="str">
        <f>INDEX(resources!F:F,MATCH(B3312,resources!B:B,0))</f>
        <v>special</v>
      </c>
      <c r="W3312" s="110">
        <f t="shared" si="736"/>
        <v>0</v>
      </c>
      <c r="X3312" s="110">
        <f t="shared" si="737"/>
        <v>0</v>
      </c>
      <c r="Y3312" s="110" t="str">
        <f t="shared" si="738"/>
        <v>transfer_purchase_raonly_na_CONFIDENTIAL</v>
      </c>
      <c r="Z3312" s="110">
        <f>IF(COUNTIFS($Y$2:Y3312,Y3312)=1,1,0)</f>
        <v>0</v>
      </c>
      <c r="AA3312" s="110">
        <f>SUM($Z$2:Z3312)*Z3312</f>
        <v>0</v>
      </c>
      <c r="AB3312" s="110">
        <f>COUNTIFS(resources!B:B,B3312)</f>
        <v>1</v>
      </c>
      <c r="AC3312" s="110">
        <f t="shared" si="739"/>
        <v>1</v>
      </c>
      <c r="AD3312" s="110">
        <f t="shared" si="740"/>
        <v>1</v>
      </c>
      <c r="AE3312" s="110">
        <f t="shared" si="741"/>
        <v>0</v>
      </c>
      <c r="AF3312" s="110">
        <f t="shared" si="742"/>
        <v>1</v>
      </c>
      <c r="AG3312" s="110">
        <f t="shared" si="743"/>
        <v>0</v>
      </c>
      <c r="AH3312" s="110">
        <f t="shared" si="744"/>
        <v>0</v>
      </c>
      <c r="AI3312" s="110">
        <f t="shared" si="745"/>
        <v>1</v>
      </c>
      <c r="AJ3312" s="100">
        <f>ROW()</f>
        <v>3312</v>
      </c>
      <c r="AK3312" s="100" t="e">
        <f>INDEX('BadRows RECART'!$C$2:$C$1207,MATCH(monthly_gwh_mw!AJ3312,'BadRows RECART'!$D$2:$D$1207,0))</f>
        <v>#N/A</v>
      </c>
    </row>
    <row r="3313" spans="1:37" ht="20">
      <c r="A3313" s="106" t="s">
        <v>3907</v>
      </c>
      <c r="B3313" s="106" t="s">
        <v>437</v>
      </c>
      <c r="C3313" s="106" t="s">
        <v>6313</v>
      </c>
      <c r="D3313" s="168">
        <v>2021</v>
      </c>
      <c r="E3313" s="168">
        <v>10</v>
      </c>
      <c r="F3313" s="169">
        <v>0</v>
      </c>
      <c r="G3313" s="212" t="s">
        <v>6314</v>
      </c>
      <c r="H3313" s="212" t="s">
        <v>6314</v>
      </c>
      <c r="I3313" s="106" t="s">
        <v>556</v>
      </c>
      <c r="K3313" s="83" t="s">
        <v>6314</v>
      </c>
      <c r="L3313" s="83" t="s">
        <v>6314</v>
      </c>
      <c r="M3313" s="45" t="str">
        <f>IF(
ISNA(INDEX(resources!E:E,MATCH(B3313,resources!B:B,0))),"fillme",
INDEX(resources!E:E,MATCH(B3313,resources!B:B,0)))</f>
        <v>transfer_purchase</v>
      </c>
      <c r="N3313" s="45">
        <v>1</v>
      </c>
      <c r="O3313" s="83" t="str">
        <f>IFERROR(INDEX(resources!K:K,MATCH(B3313,resources!B:B,0)),"fillme")</f>
        <v>unknown</v>
      </c>
      <c r="P3313" s="89" t="str">
        <f t="shared" si="733"/>
        <v>unknown_2021_10</v>
      </c>
      <c r="Q3313" s="87">
        <f>INDEX(elcc!G:G,MATCH(P3313,elcc!D:D,0))</f>
        <v>0</v>
      </c>
      <c r="R3313" s="89">
        <f t="shared" si="734"/>
        <v>1</v>
      </c>
      <c r="S3313" s="89" t="s">
        <v>6314</v>
      </c>
      <c r="T3313" s="89" t="s">
        <v>6314</v>
      </c>
      <c r="U3313" s="90" t="str">
        <f t="shared" si="735"/>
        <v>ok</v>
      </c>
      <c r="V3313" s="63" t="str">
        <f>INDEX(resources!F:F,MATCH(B3313,resources!B:B,0))</f>
        <v>special</v>
      </c>
      <c r="W3313" s="110">
        <f t="shared" si="736"/>
        <v>0</v>
      </c>
      <c r="X3313" s="110">
        <f t="shared" si="737"/>
        <v>0</v>
      </c>
      <c r="Y3313" s="110" t="str">
        <f t="shared" si="738"/>
        <v>transfer_purchase_raonly_na_CONFIDENTIAL</v>
      </c>
      <c r="Z3313" s="110">
        <f>IF(COUNTIFS($Y$2:Y3313,Y3313)=1,1,0)</f>
        <v>0</v>
      </c>
      <c r="AA3313" s="110">
        <f>SUM($Z$2:Z3313)*Z3313</f>
        <v>0</v>
      </c>
      <c r="AB3313" s="110">
        <f>COUNTIFS(resources!B:B,B3313)</f>
        <v>1</v>
      </c>
      <c r="AC3313" s="110">
        <f t="shared" si="739"/>
        <v>1</v>
      </c>
      <c r="AD3313" s="110">
        <f t="shared" si="740"/>
        <v>1</v>
      </c>
      <c r="AE3313" s="110">
        <f t="shared" si="741"/>
        <v>0</v>
      </c>
      <c r="AF3313" s="110">
        <f t="shared" si="742"/>
        <v>1</v>
      </c>
      <c r="AG3313" s="110">
        <f t="shared" si="743"/>
        <v>0</v>
      </c>
      <c r="AH3313" s="110">
        <f t="shared" si="744"/>
        <v>0</v>
      </c>
      <c r="AI3313" s="110">
        <f t="shared" si="745"/>
        <v>1</v>
      </c>
      <c r="AJ3313" s="100">
        <f>ROW()</f>
        <v>3313</v>
      </c>
      <c r="AK3313" s="100" t="e">
        <f>INDEX('BadRows RECART'!$C$2:$C$1207,MATCH(monthly_gwh_mw!AJ3313,'BadRows RECART'!$D$2:$D$1207,0))</f>
        <v>#N/A</v>
      </c>
    </row>
    <row r="3314" spans="1:37" ht="20">
      <c r="A3314" s="106" t="s">
        <v>3907</v>
      </c>
      <c r="B3314" s="106" t="s">
        <v>437</v>
      </c>
      <c r="C3314" s="106" t="s">
        <v>6313</v>
      </c>
      <c r="D3314" s="168">
        <v>2021</v>
      </c>
      <c r="E3314" s="168">
        <v>11</v>
      </c>
      <c r="F3314" s="169">
        <v>0</v>
      </c>
      <c r="G3314" s="212" t="s">
        <v>6314</v>
      </c>
      <c r="H3314" s="212" t="s">
        <v>6314</v>
      </c>
      <c r="I3314" s="106" t="s">
        <v>556</v>
      </c>
      <c r="K3314" s="83" t="s">
        <v>6314</v>
      </c>
      <c r="L3314" s="83" t="s">
        <v>6314</v>
      </c>
      <c r="M3314" s="45" t="str">
        <f>IF(
ISNA(INDEX(resources!E:E,MATCH(B3314,resources!B:B,0))),"fillme",
INDEX(resources!E:E,MATCH(B3314,resources!B:B,0)))</f>
        <v>transfer_purchase</v>
      </c>
      <c r="N3314" s="45">
        <v>1</v>
      </c>
      <c r="O3314" s="83" t="str">
        <f>IFERROR(INDEX(resources!K:K,MATCH(B3314,resources!B:B,0)),"fillme")</f>
        <v>unknown</v>
      </c>
      <c r="P3314" s="89" t="str">
        <f t="shared" si="733"/>
        <v>unknown_2021_11</v>
      </c>
      <c r="Q3314" s="87">
        <f>INDEX(elcc!G:G,MATCH(P3314,elcc!D:D,0))</f>
        <v>0</v>
      </c>
      <c r="R3314" s="89">
        <f t="shared" si="734"/>
        <v>1</v>
      </c>
      <c r="S3314" s="89" t="s">
        <v>6314</v>
      </c>
      <c r="T3314" s="89" t="s">
        <v>6314</v>
      </c>
      <c r="U3314" s="90" t="str">
        <f t="shared" si="735"/>
        <v>ok</v>
      </c>
      <c r="V3314" s="63" t="str">
        <f>INDEX(resources!F:F,MATCH(B3314,resources!B:B,0))</f>
        <v>special</v>
      </c>
      <c r="W3314" s="110">
        <f t="shared" si="736"/>
        <v>0</v>
      </c>
      <c r="X3314" s="110">
        <f t="shared" si="737"/>
        <v>0</v>
      </c>
      <c r="Y3314" s="110" t="str">
        <f t="shared" si="738"/>
        <v>transfer_purchase_raonly_na_CONFIDENTIAL</v>
      </c>
      <c r="Z3314" s="110">
        <f>IF(COUNTIFS($Y$2:Y3314,Y3314)=1,1,0)</f>
        <v>0</v>
      </c>
      <c r="AA3314" s="110">
        <f>SUM($Z$2:Z3314)*Z3314</f>
        <v>0</v>
      </c>
      <c r="AB3314" s="110">
        <f>COUNTIFS(resources!B:B,B3314)</f>
        <v>1</v>
      </c>
      <c r="AC3314" s="110">
        <f t="shared" si="739"/>
        <v>1</v>
      </c>
      <c r="AD3314" s="110">
        <f t="shared" si="740"/>
        <v>1</v>
      </c>
      <c r="AE3314" s="110">
        <f t="shared" si="741"/>
        <v>0</v>
      </c>
      <c r="AF3314" s="110">
        <f t="shared" si="742"/>
        <v>1</v>
      </c>
      <c r="AG3314" s="110">
        <f t="shared" si="743"/>
        <v>0</v>
      </c>
      <c r="AH3314" s="110">
        <f t="shared" si="744"/>
        <v>0</v>
      </c>
      <c r="AI3314" s="110">
        <f t="shared" si="745"/>
        <v>1</v>
      </c>
      <c r="AJ3314" s="100">
        <f>ROW()</f>
        <v>3314</v>
      </c>
      <c r="AK3314" s="100" t="e">
        <f>INDEX('BadRows RECART'!$C$2:$C$1207,MATCH(monthly_gwh_mw!AJ3314,'BadRows RECART'!$D$2:$D$1207,0))</f>
        <v>#N/A</v>
      </c>
    </row>
    <row r="3315" spans="1:37" ht="20">
      <c r="A3315" s="106" t="s">
        <v>3907</v>
      </c>
      <c r="B3315" s="106" t="s">
        <v>437</v>
      </c>
      <c r="C3315" s="106" t="s">
        <v>6313</v>
      </c>
      <c r="D3315" s="168">
        <v>2021</v>
      </c>
      <c r="E3315" s="168">
        <v>12</v>
      </c>
      <c r="F3315" s="169">
        <v>0</v>
      </c>
      <c r="G3315" s="212" t="s">
        <v>6314</v>
      </c>
      <c r="H3315" s="212" t="s">
        <v>6314</v>
      </c>
      <c r="I3315" s="106" t="s">
        <v>556</v>
      </c>
      <c r="K3315" s="83" t="s">
        <v>6314</v>
      </c>
      <c r="L3315" s="83" t="s">
        <v>6314</v>
      </c>
      <c r="M3315" s="45" t="str">
        <f>IF(
ISNA(INDEX(resources!E:E,MATCH(B3315,resources!B:B,0))),"fillme",
INDEX(resources!E:E,MATCH(B3315,resources!B:B,0)))</f>
        <v>transfer_purchase</v>
      </c>
      <c r="N3315" s="45">
        <v>1</v>
      </c>
      <c r="O3315" s="83" t="str">
        <f>IFERROR(INDEX(resources!K:K,MATCH(B3315,resources!B:B,0)),"fillme")</f>
        <v>unknown</v>
      </c>
      <c r="P3315" s="89" t="str">
        <f t="shared" si="733"/>
        <v>unknown_2021_12</v>
      </c>
      <c r="Q3315" s="87">
        <f>INDEX(elcc!G:G,MATCH(P3315,elcc!D:D,0))</f>
        <v>0</v>
      </c>
      <c r="R3315" s="89">
        <f t="shared" si="734"/>
        <v>1</v>
      </c>
      <c r="S3315" s="89" t="s">
        <v>6314</v>
      </c>
      <c r="T3315" s="89" t="s">
        <v>6314</v>
      </c>
      <c r="U3315" s="90" t="str">
        <f t="shared" si="735"/>
        <v>ok</v>
      </c>
      <c r="V3315" s="63" t="str">
        <f>INDEX(resources!F:F,MATCH(B3315,resources!B:B,0))</f>
        <v>special</v>
      </c>
      <c r="W3315" s="110">
        <f t="shared" si="736"/>
        <v>0</v>
      </c>
      <c r="X3315" s="110">
        <f t="shared" si="737"/>
        <v>0</v>
      </c>
      <c r="Y3315" s="110" t="str">
        <f t="shared" si="738"/>
        <v>transfer_purchase_raonly_na_CONFIDENTIAL</v>
      </c>
      <c r="Z3315" s="110">
        <f>IF(COUNTIFS($Y$2:Y3315,Y3315)=1,1,0)</f>
        <v>0</v>
      </c>
      <c r="AA3315" s="110">
        <f>SUM($Z$2:Z3315)*Z3315</f>
        <v>0</v>
      </c>
      <c r="AB3315" s="110">
        <f>COUNTIFS(resources!B:B,B3315)</f>
        <v>1</v>
      </c>
      <c r="AC3315" s="110">
        <f t="shared" si="739"/>
        <v>1</v>
      </c>
      <c r="AD3315" s="110">
        <f t="shared" si="740"/>
        <v>1</v>
      </c>
      <c r="AE3315" s="110">
        <f t="shared" si="741"/>
        <v>0</v>
      </c>
      <c r="AF3315" s="110">
        <f t="shared" si="742"/>
        <v>1</v>
      </c>
      <c r="AG3315" s="110">
        <f t="shared" si="743"/>
        <v>0</v>
      </c>
      <c r="AH3315" s="110">
        <f t="shared" si="744"/>
        <v>0</v>
      </c>
      <c r="AI3315" s="110">
        <f t="shared" si="745"/>
        <v>1</v>
      </c>
      <c r="AJ3315" s="100">
        <f>ROW()</f>
        <v>3315</v>
      </c>
      <c r="AK3315" s="100" t="e">
        <f>INDEX('BadRows RECART'!$C$2:$C$1207,MATCH(monthly_gwh_mw!AJ3315,'BadRows RECART'!$D$2:$D$1207,0))</f>
        <v>#N/A</v>
      </c>
    </row>
    <row r="3316" spans="1:37" ht="20">
      <c r="A3316" s="106" t="s">
        <v>3907</v>
      </c>
      <c r="B3316" s="106" t="s">
        <v>437</v>
      </c>
      <c r="C3316" s="106" t="s">
        <v>6313</v>
      </c>
      <c r="D3316" s="168">
        <v>2021</v>
      </c>
      <c r="E3316" s="168">
        <v>1</v>
      </c>
      <c r="F3316" s="169">
        <v>0</v>
      </c>
      <c r="G3316" s="212" t="s">
        <v>6314</v>
      </c>
      <c r="H3316" s="212" t="s">
        <v>6314</v>
      </c>
      <c r="I3316" s="106" t="s">
        <v>556</v>
      </c>
      <c r="K3316" s="83" t="s">
        <v>6314</v>
      </c>
      <c r="L3316" s="83" t="s">
        <v>6314</v>
      </c>
      <c r="M3316" s="45" t="str">
        <f>IF(
ISNA(INDEX(resources!E:E,MATCH(B3316,resources!B:B,0))),"fillme",
INDEX(resources!E:E,MATCH(B3316,resources!B:B,0)))</f>
        <v>transfer_purchase</v>
      </c>
      <c r="N3316" s="45">
        <v>1</v>
      </c>
      <c r="O3316" s="83" t="str">
        <f>IFERROR(INDEX(resources!K:K,MATCH(B3316,resources!B:B,0)),"fillme")</f>
        <v>unknown</v>
      </c>
      <c r="P3316" s="89" t="str">
        <f t="shared" si="733"/>
        <v>unknown_2021_1</v>
      </c>
      <c r="Q3316" s="87">
        <f>INDEX(elcc!G:G,MATCH(P3316,elcc!D:D,0))</f>
        <v>0</v>
      </c>
      <c r="R3316" s="89">
        <f t="shared" si="734"/>
        <v>1</v>
      </c>
      <c r="S3316" s="89" t="s">
        <v>6314</v>
      </c>
      <c r="T3316" s="89" t="s">
        <v>6314</v>
      </c>
      <c r="U3316" s="90" t="str">
        <f t="shared" si="735"/>
        <v>ok</v>
      </c>
      <c r="V3316" s="63" t="str">
        <f>INDEX(resources!F:F,MATCH(B3316,resources!B:B,0))</f>
        <v>special</v>
      </c>
      <c r="W3316" s="110">
        <f t="shared" si="736"/>
        <v>0</v>
      </c>
      <c r="X3316" s="110">
        <f t="shared" si="737"/>
        <v>0</v>
      </c>
      <c r="Y3316" s="110" t="str">
        <f t="shared" si="738"/>
        <v>transfer_purchase_raonly_na_CONFIDENTIAL</v>
      </c>
      <c r="Z3316" s="110">
        <f>IF(COUNTIFS($Y$2:Y3316,Y3316)=1,1,0)</f>
        <v>0</v>
      </c>
      <c r="AA3316" s="110">
        <f>SUM($Z$2:Z3316)*Z3316</f>
        <v>0</v>
      </c>
      <c r="AB3316" s="110">
        <f>COUNTIFS(resources!B:B,B3316)</f>
        <v>1</v>
      </c>
      <c r="AC3316" s="110">
        <f t="shared" si="739"/>
        <v>1</v>
      </c>
      <c r="AD3316" s="110">
        <f t="shared" si="740"/>
        <v>1</v>
      </c>
      <c r="AE3316" s="110">
        <f t="shared" si="741"/>
        <v>0</v>
      </c>
      <c r="AF3316" s="110">
        <f t="shared" si="742"/>
        <v>1</v>
      </c>
      <c r="AG3316" s="110">
        <f t="shared" si="743"/>
        <v>0</v>
      </c>
      <c r="AH3316" s="110">
        <f t="shared" si="744"/>
        <v>0</v>
      </c>
      <c r="AI3316" s="110">
        <f t="shared" si="745"/>
        <v>1</v>
      </c>
      <c r="AJ3316" s="100">
        <f>ROW()</f>
        <v>3316</v>
      </c>
      <c r="AK3316" s="100" t="e">
        <f>INDEX('BadRows RECART'!$C$2:$C$1207,MATCH(monthly_gwh_mw!AJ3316,'BadRows RECART'!$D$2:$D$1207,0))</f>
        <v>#N/A</v>
      </c>
    </row>
    <row r="3317" spans="1:37" ht="20">
      <c r="A3317" s="106" t="s">
        <v>3907</v>
      </c>
      <c r="B3317" s="106" t="s">
        <v>437</v>
      </c>
      <c r="C3317" s="106" t="s">
        <v>6313</v>
      </c>
      <c r="D3317" s="168">
        <v>2021</v>
      </c>
      <c r="E3317" s="168">
        <v>2</v>
      </c>
      <c r="F3317" s="169">
        <v>0</v>
      </c>
      <c r="G3317" s="212" t="s">
        <v>6314</v>
      </c>
      <c r="H3317" s="212" t="s">
        <v>6314</v>
      </c>
      <c r="I3317" s="106" t="s">
        <v>556</v>
      </c>
      <c r="K3317" s="83" t="s">
        <v>6314</v>
      </c>
      <c r="L3317" s="83" t="s">
        <v>6314</v>
      </c>
      <c r="M3317" s="45" t="str">
        <f>IF(
ISNA(INDEX(resources!E:E,MATCH(B3317,resources!B:B,0))),"fillme",
INDEX(resources!E:E,MATCH(B3317,resources!B:B,0)))</f>
        <v>transfer_purchase</v>
      </c>
      <c r="N3317" s="45">
        <v>1</v>
      </c>
      <c r="O3317" s="83" t="str">
        <f>IFERROR(INDEX(resources!K:K,MATCH(B3317,resources!B:B,0)),"fillme")</f>
        <v>unknown</v>
      </c>
      <c r="P3317" s="89" t="str">
        <f t="shared" si="733"/>
        <v>unknown_2021_2</v>
      </c>
      <c r="Q3317" s="87">
        <f>INDEX(elcc!G:G,MATCH(P3317,elcc!D:D,0))</f>
        <v>0</v>
      </c>
      <c r="R3317" s="89">
        <f t="shared" si="734"/>
        <v>1</v>
      </c>
      <c r="S3317" s="89" t="s">
        <v>6314</v>
      </c>
      <c r="T3317" s="89" t="s">
        <v>6314</v>
      </c>
      <c r="U3317" s="90" t="str">
        <f t="shared" si="735"/>
        <v>ok</v>
      </c>
      <c r="V3317" s="63" t="str">
        <f>INDEX(resources!F:F,MATCH(B3317,resources!B:B,0))</f>
        <v>special</v>
      </c>
      <c r="W3317" s="110">
        <f t="shared" si="736"/>
        <v>0</v>
      </c>
      <c r="X3317" s="110">
        <f t="shared" si="737"/>
        <v>0</v>
      </c>
      <c r="Y3317" s="110" t="str">
        <f t="shared" si="738"/>
        <v>transfer_purchase_raonly_na_CONFIDENTIAL</v>
      </c>
      <c r="Z3317" s="110">
        <f>IF(COUNTIFS($Y$2:Y3317,Y3317)=1,1,0)</f>
        <v>0</v>
      </c>
      <c r="AA3317" s="110">
        <f>SUM($Z$2:Z3317)*Z3317</f>
        <v>0</v>
      </c>
      <c r="AB3317" s="110">
        <f>COUNTIFS(resources!B:B,B3317)</f>
        <v>1</v>
      </c>
      <c r="AC3317" s="110">
        <f t="shared" si="739"/>
        <v>1</v>
      </c>
      <c r="AD3317" s="110">
        <f t="shared" si="740"/>
        <v>1</v>
      </c>
      <c r="AE3317" s="110">
        <f t="shared" si="741"/>
        <v>0</v>
      </c>
      <c r="AF3317" s="110">
        <f t="shared" si="742"/>
        <v>1</v>
      </c>
      <c r="AG3317" s="110">
        <f t="shared" si="743"/>
        <v>0</v>
      </c>
      <c r="AH3317" s="110">
        <f t="shared" si="744"/>
        <v>0</v>
      </c>
      <c r="AI3317" s="110">
        <f t="shared" si="745"/>
        <v>1</v>
      </c>
      <c r="AJ3317" s="100">
        <f>ROW()</f>
        <v>3317</v>
      </c>
      <c r="AK3317" s="100" t="e">
        <f>INDEX('BadRows RECART'!$C$2:$C$1207,MATCH(monthly_gwh_mw!AJ3317,'BadRows RECART'!$D$2:$D$1207,0))</f>
        <v>#N/A</v>
      </c>
    </row>
    <row r="3318" spans="1:37" ht="20">
      <c r="A3318" s="106" t="s">
        <v>3907</v>
      </c>
      <c r="B3318" s="106" t="s">
        <v>437</v>
      </c>
      <c r="C3318" s="106" t="s">
        <v>6313</v>
      </c>
      <c r="D3318" s="168">
        <v>2021</v>
      </c>
      <c r="E3318" s="168">
        <v>3</v>
      </c>
      <c r="F3318" s="169">
        <v>0</v>
      </c>
      <c r="G3318" s="212" t="s">
        <v>6314</v>
      </c>
      <c r="H3318" s="212" t="s">
        <v>6314</v>
      </c>
      <c r="I3318" s="106" t="s">
        <v>556</v>
      </c>
      <c r="K3318" s="83" t="s">
        <v>6314</v>
      </c>
      <c r="L3318" s="83" t="s">
        <v>6314</v>
      </c>
      <c r="M3318" s="45" t="str">
        <f>IF(
ISNA(INDEX(resources!E:E,MATCH(B3318,resources!B:B,0))),"fillme",
INDEX(resources!E:E,MATCH(B3318,resources!B:B,0)))</f>
        <v>transfer_purchase</v>
      </c>
      <c r="N3318" s="45">
        <v>1</v>
      </c>
      <c r="O3318" s="83" t="str">
        <f>IFERROR(INDEX(resources!K:K,MATCH(B3318,resources!B:B,0)),"fillme")</f>
        <v>unknown</v>
      </c>
      <c r="P3318" s="89" t="str">
        <f t="shared" si="733"/>
        <v>unknown_2021_3</v>
      </c>
      <c r="Q3318" s="87">
        <f>INDEX(elcc!G:G,MATCH(P3318,elcc!D:D,0))</f>
        <v>0</v>
      </c>
      <c r="R3318" s="89">
        <f t="shared" si="734"/>
        <v>1</v>
      </c>
      <c r="S3318" s="89" t="s">
        <v>6314</v>
      </c>
      <c r="T3318" s="89" t="s">
        <v>6314</v>
      </c>
      <c r="U3318" s="90" t="str">
        <f t="shared" si="735"/>
        <v>ok</v>
      </c>
      <c r="V3318" s="63" t="str">
        <f>INDEX(resources!F:F,MATCH(B3318,resources!B:B,0))</f>
        <v>special</v>
      </c>
      <c r="W3318" s="110">
        <f t="shared" si="736"/>
        <v>0</v>
      </c>
      <c r="X3318" s="110">
        <f t="shared" si="737"/>
        <v>0</v>
      </c>
      <c r="Y3318" s="110" t="str">
        <f t="shared" si="738"/>
        <v>transfer_purchase_raonly_na_CONFIDENTIAL</v>
      </c>
      <c r="Z3318" s="110">
        <f>IF(COUNTIFS($Y$2:Y3318,Y3318)=1,1,0)</f>
        <v>0</v>
      </c>
      <c r="AA3318" s="110">
        <f>SUM($Z$2:Z3318)*Z3318</f>
        <v>0</v>
      </c>
      <c r="AB3318" s="110">
        <f>COUNTIFS(resources!B:B,B3318)</f>
        <v>1</v>
      </c>
      <c r="AC3318" s="110">
        <f t="shared" si="739"/>
        <v>1</v>
      </c>
      <c r="AD3318" s="110">
        <f t="shared" si="740"/>
        <v>1</v>
      </c>
      <c r="AE3318" s="110">
        <f t="shared" si="741"/>
        <v>0</v>
      </c>
      <c r="AF3318" s="110">
        <f t="shared" si="742"/>
        <v>1</v>
      </c>
      <c r="AG3318" s="110">
        <f t="shared" si="743"/>
        <v>0</v>
      </c>
      <c r="AH3318" s="110">
        <f t="shared" si="744"/>
        <v>0</v>
      </c>
      <c r="AI3318" s="110">
        <f t="shared" si="745"/>
        <v>1</v>
      </c>
      <c r="AJ3318" s="100">
        <f>ROW()</f>
        <v>3318</v>
      </c>
      <c r="AK3318" s="100" t="e">
        <f>INDEX('BadRows RECART'!$C$2:$C$1207,MATCH(monthly_gwh_mw!AJ3318,'BadRows RECART'!$D$2:$D$1207,0))</f>
        <v>#N/A</v>
      </c>
    </row>
    <row r="3319" spans="1:37" ht="20">
      <c r="A3319" s="106" t="s">
        <v>3907</v>
      </c>
      <c r="B3319" s="106" t="s">
        <v>437</v>
      </c>
      <c r="C3319" s="106" t="s">
        <v>6313</v>
      </c>
      <c r="D3319" s="168">
        <v>2021</v>
      </c>
      <c r="E3319" s="168">
        <v>4</v>
      </c>
      <c r="F3319" s="169">
        <v>0</v>
      </c>
      <c r="G3319" s="212" t="s">
        <v>6314</v>
      </c>
      <c r="H3319" s="212" t="s">
        <v>6314</v>
      </c>
      <c r="I3319" s="106" t="s">
        <v>556</v>
      </c>
      <c r="K3319" s="83" t="s">
        <v>6314</v>
      </c>
      <c r="L3319" s="83" t="s">
        <v>6314</v>
      </c>
      <c r="M3319" s="45" t="str">
        <f>IF(
ISNA(INDEX(resources!E:E,MATCH(B3319,resources!B:B,0))),"fillme",
INDEX(resources!E:E,MATCH(B3319,resources!B:B,0)))</f>
        <v>transfer_purchase</v>
      </c>
      <c r="N3319" s="45">
        <v>1</v>
      </c>
      <c r="O3319" s="83" t="str">
        <f>IFERROR(INDEX(resources!K:K,MATCH(B3319,resources!B:B,0)),"fillme")</f>
        <v>unknown</v>
      </c>
      <c r="P3319" s="89" t="str">
        <f t="shared" si="733"/>
        <v>unknown_2021_4</v>
      </c>
      <c r="Q3319" s="87">
        <f>INDEX(elcc!G:G,MATCH(P3319,elcc!D:D,0))</f>
        <v>0</v>
      </c>
      <c r="R3319" s="89">
        <f t="shared" si="734"/>
        <v>1</v>
      </c>
      <c r="S3319" s="89" t="s">
        <v>6314</v>
      </c>
      <c r="T3319" s="89" t="s">
        <v>6314</v>
      </c>
      <c r="U3319" s="90" t="str">
        <f t="shared" si="735"/>
        <v>ok</v>
      </c>
      <c r="V3319" s="63" t="str">
        <f>INDEX(resources!F:F,MATCH(B3319,resources!B:B,0))</f>
        <v>special</v>
      </c>
      <c r="W3319" s="110">
        <f t="shared" si="736"/>
        <v>0</v>
      </c>
      <c r="X3319" s="110">
        <f t="shared" si="737"/>
        <v>0</v>
      </c>
      <c r="Y3319" s="110" t="str">
        <f t="shared" si="738"/>
        <v>transfer_purchase_raonly_na_CONFIDENTIAL</v>
      </c>
      <c r="Z3319" s="110">
        <f>IF(COUNTIFS($Y$2:Y3319,Y3319)=1,1,0)</f>
        <v>0</v>
      </c>
      <c r="AA3319" s="110">
        <f>SUM($Z$2:Z3319)*Z3319</f>
        <v>0</v>
      </c>
      <c r="AB3319" s="110">
        <f>COUNTIFS(resources!B:B,B3319)</f>
        <v>1</v>
      </c>
      <c r="AC3319" s="110">
        <f t="shared" si="739"/>
        <v>1</v>
      </c>
      <c r="AD3319" s="110">
        <f t="shared" si="740"/>
        <v>1</v>
      </c>
      <c r="AE3319" s="110">
        <f t="shared" si="741"/>
        <v>0</v>
      </c>
      <c r="AF3319" s="110">
        <f t="shared" si="742"/>
        <v>1</v>
      </c>
      <c r="AG3319" s="110">
        <f t="shared" si="743"/>
        <v>0</v>
      </c>
      <c r="AH3319" s="110">
        <f t="shared" si="744"/>
        <v>0</v>
      </c>
      <c r="AI3319" s="110">
        <f t="shared" si="745"/>
        <v>1</v>
      </c>
      <c r="AJ3319" s="100">
        <f>ROW()</f>
        <v>3319</v>
      </c>
      <c r="AK3319" s="100" t="e">
        <f>INDEX('BadRows RECART'!$C$2:$C$1207,MATCH(monthly_gwh_mw!AJ3319,'BadRows RECART'!$D$2:$D$1207,0))</f>
        <v>#N/A</v>
      </c>
    </row>
    <row r="3320" spans="1:37" ht="20">
      <c r="A3320" s="106" t="s">
        <v>3907</v>
      </c>
      <c r="B3320" s="106" t="s">
        <v>437</v>
      </c>
      <c r="C3320" s="106" t="s">
        <v>6313</v>
      </c>
      <c r="D3320" s="168">
        <v>2021</v>
      </c>
      <c r="E3320" s="168">
        <v>5</v>
      </c>
      <c r="F3320" s="169">
        <v>0</v>
      </c>
      <c r="G3320" s="212" t="s">
        <v>6314</v>
      </c>
      <c r="H3320" s="212" t="s">
        <v>6314</v>
      </c>
      <c r="I3320" s="106" t="s">
        <v>556</v>
      </c>
      <c r="K3320" s="83" t="s">
        <v>6314</v>
      </c>
      <c r="L3320" s="83" t="s">
        <v>6314</v>
      </c>
      <c r="M3320" s="45" t="str">
        <f>IF(
ISNA(INDEX(resources!E:E,MATCH(B3320,resources!B:B,0))),"fillme",
INDEX(resources!E:E,MATCH(B3320,resources!B:B,0)))</f>
        <v>transfer_purchase</v>
      </c>
      <c r="N3320" s="45">
        <v>1</v>
      </c>
      <c r="O3320" s="83" t="str">
        <f>IFERROR(INDEX(resources!K:K,MATCH(B3320,resources!B:B,0)),"fillme")</f>
        <v>unknown</v>
      </c>
      <c r="P3320" s="89" t="str">
        <f t="shared" si="733"/>
        <v>unknown_2021_5</v>
      </c>
      <c r="Q3320" s="87">
        <f>INDEX(elcc!G:G,MATCH(P3320,elcc!D:D,0))</f>
        <v>0</v>
      </c>
      <c r="R3320" s="89">
        <f t="shared" si="734"/>
        <v>1</v>
      </c>
      <c r="S3320" s="89" t="s">
        <v>6314</v>
      </c>
      <c r="T3320" s="89" t="s">
        <v>6314</v>
      </c>
      <c r="U3320" s="90" t="str">
        <f t="shared" si="735"/>
        <v>ok</v>
      </c>
      <c r="V3320" s="63" t="str">
        <f>INDEX(resources!F:F,MATCH(B3320,resources!B:B,0))</f>
        <v>special</v>
      </c>
      <c r="W3320" s="110">
        <f t="shared" si="736"/>
        <v>0</v>
      </c>
      <c r="X3320" s="110">
        <f t="shared" si="737"/>
        <v>0</v>
      </c>
      <c r="Y3320" s="110" t="str">
        <f t="shared" si="738"/>
        <v>transfer_purchase_raonly_na_CONFIDENTIAL</v>
      </c>
      <c r="Z3320" s="110">
        <f>IF(COUNTIFS($Y$2:Y3320,Y3320)=1,1,0)</f>
        <v>0</v>
      </c>
      <c r="AA3320" s="110">
        <f>SUM($Z$2:Z3320)*Z3320</f>
        <v>0</v>
      </c>
      <c r="AB3320" s="110">
        <f>COUNTIFS(resources!B:B,B3320)</f>
        <v>1</v>
      </c>
      <c r="AC3320" s="110">
        <f t="shared" si="739"/>
        <v>1</v>
      </c>
      <c r="AD3320" s="110">
        <f t="shared" si="740"/>
        <v>1</v>
      </c>
      <c r="AE3320" s="110">
        <f t="shared" si="741"/>
        <v>0</v>
      </c>
      <c r="AF3320" s="110">
        <f t="shared" si="742"/>
        <v>1</v>
      </c>
      <c r="AG3320" s="110">
        <f t="shared" si="743"/>
        <v>0</v>
      </c>
      <c r="AH3320" s="110">
        <f t="shared" si="744"/>
        <v>0</v>
      </c>
      <c r="AI3320" s="110">
        <f t="shared" si="745"/>
        <v>1</v>
      </c>
      <c r="AJ3320" s="100">
        <f>ROW()</f>
        <v>3320</v>
      </c>
      <c r="AK3320" s="100" t="e">
        <f>INDEX('BadRows RECART'!$C$2:$C$1207,MATCH(monthly_gwh_mw!AJ3320,'BadRows RECART'!$D$2:$D$1207,0))</f>
        <v>#N/A</v>
      </c>
    </row>
    <row r="3321" spans="1:37" ht="20">
      <c r="A3321" s="106" t="s">
        <v>3907</v>
      </c>
      <c r="B3321" s="106" t="s">
        <v>437</v>
      </c>
      <c r="C3321" s="106" t="s">
        <v>6313</v>
      </c>
      <c r="D3321" s="168">
        <v>2021</v>
      </c>
      <c r="E3321" s="168">
        <v>6</v>
      </c>
      <c r="F3321" s="169">
        <v>0</v>
      </c>
      <c r="G3321" s="212" t="s">
        <v>6314</v>
      </c>
      <c r="H3321" s="212" t="s">
        <v>6314</v>
      </c>
      <c r="I3321" s="106" t="s">
        <v>556</v>
      </c>
      <c r="K3321" s="83" t="s">
        <v>6314</v>
      </c>
      <c r="L3321" s="83" t="s">
        <v>6314</v>
      </c>
      <c r="M3321" s="45" t="str">
        <f>IF(
ISNA(INDEX(resources!E:E,MATCH(B3321,resources!B:B,0))),"fillme",
INDEX(resources!E:E,MATCH(B3321,resources!B:B,0)))</f>
        <v>transfer_purchase</v>
      </c>
      <c r="N3321" s="45">
        <v>1</v>
      </c>
      <c r="O3321" s="83" t="str">
        <f>IFERROR(INDEX(resources!K:K,MATCH(B3321,resources!B:B,0)),"fillme")</f>
        <v>unknown</v>
      </c>
      <c r="P3321" s="89" t="str">
        <f t="shared" si="733"/>
        <v>unknown_2021_6</v>
      </c>
      <c r="Q3321" s="87">
        <f>INDEX(elcc!G:G,MATCH(P3321,elcc!D:D,0))</f>
        <v>0</v>
      </c>
      <c r="R3321" s="89">
        <f t="shared" si="734"/>
        <v>1</v>
      </c>
      <c r="S3321" s="89" t="s">
        <v>6314</v>
      </c>
      <c r="T3321" s="89" t="s">
        <v>6314</v>
      </c>
      <c r="U3321" s="90" t="str">
        <f t="shared" si="735"/>
        <v>ok</v>
      </c>
      <c r="V3321" s="63" t="str">
        <f>INDEX(resources!F:F,MATCH(B3321,resources!B:B,0))</f>
        <v>special</v>
      </c>
      <c r="W3321" s="110">
        <f t="shared" si="736"/>
        <v>0</v>
      </c>
      <c r="X3321" s="110">
        <f t="shared" si="737"/>
        <v>0</v>
      </c>
      <c r="Y3321" s="110" t="str">
        <f t="shared" si="738"/>
        <v>transfer_purchase_raonly_na_CONFIDENTIAL</v>
      </c>
      <c r="Z3321" s="110">
        <f>IF(COUNTIFS($Y$2:Y3321,Y3321)=1,1,0)</f>
        <v>0</v>
      </c>
      <c r="AA3321" s="110">
        <f>SUM($Z$2:Z3321)*Z3321</f>
        <v>0</v>
      </c>
      <c r="AB3321" s="110">
        <f>COUNTIFS(resources!B:B,B3321)</f>
        <v>1</v>
      </c>
      <c r="AC3321" s="110">
        <f t="shared" si="739"/>
        <v>1</v>
      </c>
      <c r="AD3321" s="110">
        <f t="shared" si="740"/>
        <v>1</v>
      </c>
      <c r="AE3321" s="110">
        <f t="shared" si="741"/>
        <v>0</v>
      </c>
      <c r="AF3321" s="110">
        <f t="shared" si="742"/>
        <v>1</v>
      </c>
      <c r="AG3321" s="110">
        <f t="shared" si="743"/>
        <v>0</v>
      </c>
      <c r="AH3321" s="110">
        <f t="shared" si="744"/>
        <v>0</v>
      </c>
      <c r="AI3321" s="110">
        <f t="shared" si="745"/>
        <v>1</v>
      </c>
      <c r="AJ3321" s="100">
        <f>ROW()</f>
        <v>3321</v>
      </c>
      <c r="AK3321" s="100" t="e">
        <f>INDEX('BadRows RECART'!$C$2:$C$1207,MATCH(monthly_gwh_mw!AJ3321,'BadRows RECART'!$D$2:$D$1207,0))</f>
        <v>#N/A</v>
      </c>
    </row>
    <row r="3322" spans="1:37" ht="20">
      <c r="A3322" s="106" t="s">
        <v>3907</v>
      </c>
      <c r="B3322" s="106" t="s">
        <v>437</v>
      </c>
      <c r="C3322" s="106" t="s">
        <v>6313</v>
      </c>
      <c r="D3322" s="168">
        <v>2021</v>
      </c>
      <c r="E3322" s="168">
        <v>7</v>
      </c>
      <c r="F3322" s="169">
        <v>0</v>
      </c>
      <c r="G3322" s="212" t="s">
        <v>6314</v>
      </c>
      <c r="H3322" s="212" t="s">
        <v>6314</v>
      </c>
      <c r="I3322" s="106" t="s">
        <v>556</v>
      </c>
      <c r="K3322" s="83" t="s">
        <v>6314</v>
      </c>
      <c r="L3322" s="83" t="s">
        <v>6314</v>
      </c>
      <c r="M3322" s="45" t="str">
        <f>IF(
ISNA(INDEX(resources!E:E,MATCH(B3322,resources!B:B,0))),"fillme",
INDEX(resources!E:E,MATCH(B3322,resources!B:B,0)))</f>
        <v>transfer_purchase</v>
      </c>
      <c r="N3322" s="45">
        <v>1</v>
      </c>
      <c r="O3322" s="83" t="str">
        <f>IFERROR(INDEX(resources!K:K,MATCH(B3322,resources!B:B,0)),"fillme")</f>
        <v>unknown</v>
      </c>
      <c r="P3322" s="89" t="str">
        <f t="shared" si="733"/>
        <v>unknown_2021_7</v>
      </c>
      <c r="Q3322" s="87">
        <f>INDEX(elcc!G:G,MATCH(P3322,elcc!D:D,0))</f>
        <v>0</v>
      </c>
      <c r="R3322" s="89">
        <f t="shared" si="734"/>
        <v>1</v>
      </c>
      <c r="S3322" s="89" t="s">
        <v>6314</v>
      </c>
      <c r="T3322" s="89" t="s">
        <v>6314</v>
      </c>
      <c r="U3322" s="90" t="str">
        <f t="shared" si="735"/>
        <v>ok</v>
      </c>
      <c r="V3322" s="63" t="str">
        <f>INDEX(resources!F:F,MATCH(B3322,resources!B:B,0))</f>
        <v>special</v>
      </c>
      <c r="W3322" s="110">
        <f t="shared" si="736"/>
        <v>0</v>
      </c>
      <c r="X3322" s="110">
        <f t="shared" si="737"/>
        <v>0</v>
      </c>
      <c r="Y3322" s="110" t="str">
        <f t="shared" si="738"/>
        <v>transfer_purchase_raonly_na_CONFIDENTIAL</v>
      </c>
      <c r="Z3322" s="110">
        <f>IF(COUNTIFS($Y$2:Y3322,Y3322)=1,1,0)</f>
        <v>0</v>
      </c>
      <c r="AA3322" s="110">
        <f>SUM($Z$2:Z3322)*Z3322</f>
        <v>0</v>
      </c>
      <c r="AB3322" s="110">
        <f>COUNTIFS(resources!B:B,B3322)</f>
        <v>1</v>
      </c>
      <c r="AC3322" s="110">
        <f t="shared" si="739"/>
        <v>1</v>
      </c>
      <c r="AD3322" s="110">
        <f t="shared" si="740"/>
        <v>1</v>
      </c>
      <c r="AE3322" s="110">
        <f t="shared" si="741"/>
        <v>0</v>
      </c>
      <c r="AF3322" s="110">
        <f t="shared" si="742"/>
        <v>1</v>
      </c>
      <c r="AG3322" s="110">
        <f t="shared" si="743"/>
        <v>0</v>
      </c>
      <c r="AH3322" s="110">
        <f t="shared" si="744"/>
        <v>0</v>
      </c>
      <c r="AI3322" s="110">
        <f t="shared" si="745"/>
        <v>1</v>
      </c>
      <c r="AJ3322" s="100">
        <f>ROW()</f>
        <v>3322</v>
      </c>
      <c r="AK3322" s="100" t="e">
        <f>INDEX('BadRows RECART'!$C$2:$C$1207,MATCH(monthly_gwh_mw!AJ3322,'BadRows RECART'!$D$2:$D$1207,0))</f>
        <v>#N/A</v>
      </c>
    </row>
    <row r="3323" spans="1:37" ht="20">
      <c r="A3323" s="106" t="s">
        <v>3907</v>
      </c>
      <c r="B3323" s="106" t="s">
        <v>437</v>
      </c>
      <c r="C3323" s="106" t="s">
        <v>6313</v>
      </c>
      <c r="D3323" s="168">
        <v>2021</v>
      </c>
      <c r="E3323" s="168">
        <v>8</v>
      </c>
      <c r="F3323" s="169">
        <v>0</v>
      </c>
      <c r="G3323" s="212" t="s">
        <v>6314</v>
      </c>
      <c r="H3323" s="212" t="s">
        <v>6314</v>
      </c>
      <c r="I3323" s="106" t="s">
        <v>556</v>
      </c>
      <c r="K3323" s="83" t="s">
        <v>6314</v>
      </c>
      <c r="L3323" s="83" t="s">
        <v>6314</v>
      </c>
      <c r="M3323" s="45" t="str">
        <f>IF(
ISNA(INDEX(resources!E:E,MATCH(B3323,resources!B:B,0))),"fillme",
INDEX(resources!E:E,MATCH(B3323,resources!B:B,0)))</f>
        <v>transfer_purchase</v>
      </c>
      <c r="N3323" s="45">
        <v>1</v>
      </c>
      <c r="O3323" s="83" t="str">
        <f>IFERROR(INDEX(resources!K:K,MATCH(B3323,resources!B:B,0)),"fillme")</f>
        <v>unknown</v>
      </c>
      <c r="P3323" s="89" t="str">
        <f t="shared" si="733"/>
        <v>unknown_2021_8</v>
      </c>
      <c r="Q3323" s="87">
        <f>INDEX(elcc!G:G,MATCH(P3323,elcc!D:D,0))</f>
        <v>0</v>
      </c>
      <c r="R3323" s="89">
        <f t="shared" si="734"/>
        <v>1</v>
      </c>
      <c r="S3323" s="89" t="s">
        <v>6314</v>
      </c>
      <c r="T3323" s="89" t="s">
        <v>6314</v>
      </c>
      <c r="U3323" s="90" t="str">
        <f t="shared" si="735"/>
        <v>ok</v>
      </c>
      <c r="V3323" s="63" t="str">
        <f>INDEX(resources!F:F,MATCH(B3323,resources!B:B,0))</f>
        <v>special</v>
      </c>
      <c r="W3323" s="110">
        <f t="shared" si="736"/>
        <v>0</v>
      </c>
      <c r="X3323" s="110">
        <f t="shared" si="737"/>
        <v>0</v>
      </c>
      <c r="Y3323" s="110" t="str">
        <f t="shared" si="738"/>
        <v>transfer_purchase_raonly_na_CONFIDENTIAL</v>
      </c>
      <c r="Z3323" s="110">
        <f>IF(COUNTIFS($Y$2:Y3323,Y3323)=1,1,0)</f>
        <v>0</v>
      </c>
      <c r="AA3323" s="110">
        <f>SUM($Z$2:Z3323)*Z3323</f>
        <v>0</v>
      </c>
      <c r="AB3323" s="110">
        <f>COUNTIFS(resources!B:B,B3323)</f>
        <v>1</v>
      </c>
      <c r="AC3323" s="110">
        <f t="shared" si="739"/>
        <v>1</v>
      </c>
      <c r="AD3323" s="110">
        <f t="shared" si="740"/>
        <v>1</v>
      </c>
      <c r="AE3323" s="110">
        <f t="shared" si="741"/>
        <v>0</v>
      </c>
      <c r="AF3323" s="110">
        <f t="shared" si="742"/>
        <v>1</v>
      </c>
      <c r="AG3323" s="110">
        <f t="shared" si="743"/>
        <v>0</v>
      </c>
      <c r="AH3323" s="110">
        <f t="shared" si="744"/>
        <v>0</v>
      </c>
      <c r="AI3323" s="110">
        <f t="shared" si="745"/>
        <v>1</v>
      </c>
      <c r="AJ3323" s="100">
        <f>ROW()</f>
        <v>3323</v>
      </c>
      <c r="AK3323" s="100" t="e">
        <f>INDEX('BadRows RECART'!$C$2:$C$1207,MATCH(monthly_gwh_mw!AJ3323,'BadRows RECART'!$D$2:$D$1207,0))</f>
        <v>#N/A</v>
      </c>
    </row>
    <row r="3324" spans="1:37" ht="20">
      <c r="A3324" s="106" t="s">
        <v>3907</v>
      </c>
      <c r="B3324" s="106" t="s">
        <v>437</v>
      </c>
      <c r="C3324" s="106" t="s">
        <v>6313</v>
      </c>
      <c r="D3324" s="168">
        <v>2021</v>
      </c>
      <c r="E3324" s="168">
        <v>9</v>
      </c>
      <c r="F3324" s="169">
        <v>0</v>
      </c>
      <c r="G3324" s="212" t="s">
        <v>6314</v>
      </c>
      <c r="H3324" s="212" t="s">
        <v>6314</v>
      </c>
      <c r="I3324" s="106" t="s">
        <v>556</v>
      </c>
      <c r="K3324" s="83" t="s">
        <v>6314</v>
      </c>
      <c r="L3324" s="83" t="s">
        <v>6314</v>
      </c>
      <c r="M3324" s="45" t="str">
        <f>IF(
ISNA(INDEX(resources!E:E,MATCH(B3324,resources!B:B,0))),"fillme",
INDEX(resources!E:E,MATCH(B3324,resources!B:B,0)))</f>
        <v>transfer_purchase</v>
      </c>
      <c r="N3324" s="45">
        <v>1</v>
      </c>
      <c r="O3324" s="83" t="str">
        <f>IFERROR(INDEX(resources!K:K,MATCH(B3324,resources!B:B,0)),"fillme")</f>
        <v>unknown</v>
      </c>
      <c r="P3324" s="89" t="str">
        <f t="shared" si="733"/>
        <v>unknown_2021_9</v>
      </c>
      <c r="Q3324" s="87">
        <f>INDEX(elcc!G:G,MATCH(P3324,elcc!D:D,0))</f>
        <v>0</v>
      </c>
      <c r="R3324" s="89">
        <f t="shared" si="734"/>
        <v>1</v>
      </c>
      <c r="S3324" s="89" t="s">
        <v>6314</v>
      </c>
      <c r="T3324" s="89" t="s">
        <v>6314</v>
      </c>
      <c r="U3324" s="90" t="str">
        <f t="shared" si="735"/>
        <v>ok</v>
      </c>
      <c r="V3324" s="63" t="str">
        <f>INDEX(resources!F:F,MATCH(B3324,resources!B:B,0))</f>
        <v>special</v>
      </c>
      <c r="W3324" s="110">
        <f t="shared" si="736"/>
        <v>0</v>
      </c>
      <c r="X3324" s="110">
        <f t="shared" si="737"/>
        <v>0</v>
      </c>
      <c r="Y3324" s="110" t="str">
        <f t="shared" si="738"/>
        <v>transfer_purchase_raonly_na_CONFIDENTIAL</v>
      </c>
      <c r="Z3324" s="110">
        <f>IF(COUNTIFS($Y$2:Y3324,Y3324)=1,1,0)</f>
        <v>0</v>
      </c>
      <c r="AA3324" s="110">
        <f>SUM($Z$2:Z3324)*Z3324</f>
        <v>0</v>
      </c>
      <c r="AB3324" s="110">
        <f>COUNTIFS(resources!B:B,B3324)</f>
        <v>1</v>
      </c>
      <c r="AC3324" s="110">
        <f t="shared" si="739"/>
        <v>1</v>
      </c>
      <c r="AD3324" s="110">
        <f t="shared" si="740"/>
        <v>1</v>
      </c>
      <c r="AE3324" s="110">
        <f t="shared" si="741"/>
        <v>0</v>
      </c>
      <c r="AF3324" s="110">
        <f t="shared" si="742"/>
        <v>1</v>
      </c>
      <c r="AG3324" s="110">
        <f t="shared" si="743"/>
        <v>0</v>
      </c>
      <c r="AH3324" s="110">
        <f t="shared" si="744"/>
        <v>0</v>
      </c>
      <c r="AI3324" s="110">
        <f t="shared" si="745"/>
        <v>1</v>
      </c>
      <c r="AJ3324" s="100">
        <f>ROW()</f>
        <v>3324</v>
      </c>
      <c r="AK3324" s="100" t="e">
        <f>INDEX('BadRows RECART'!$C$2:$C$1207,MATCH(monthly_gwh_mw!AJ3324,'BadRows RECART'!$D$2:$D$1207,0))</f>
        <v>#N/A</v>
      </c>
    </row>
    <row r="3325" spans="1:37" ht="20">
      <c r="A3325" s="106" t="s">
        <v>3907</v>
      </c>
      <c r="B3325" s="106" t="s">
        <v>437</v>
      </c>
      <c r="C3325" s="106" t="s">
        <v>6313</v>
      </c>
      <c r="D3325" s="168">
        <v>2021</v>
      </c>
      <c r="E3325" s="168">
        <v>10</v>
      </c>
      <c r="F3325" s="169">
        <v>0</v>
      </c>
      <c r="G3325" s="212" t="s">
        <v>6314</v>
      </c>
      <c r="H3325" s="212" t="s">
        <v>6314</v>
      </c>
      <c r="I3325" s="106" t="s">
        <v>556</v>
      </c>
      <c r="K3325" s="83" t="s">
        <v>6314</v>
      </c>
      <c r="L3325" s="83" t="s">
        <v>6314</v>
      </c>
      <c r="M3325" s="45" t="str">
        <f>IF(
ISNA(INDEX(resources!E:E,MATCH(B3325,resources!B:B,0))),"fillme",
INDEX(resources!E:E,MATCH(B3325,resources!B:B,0)))</f>
        <v>transfer_purchase</v>
      </c>
      <c r="N3325" s="45">
        <v>1</v>
      </c>
      <c r="O3325" s="83" t="str">
        <f>IFERROR(INDEX(resources!K:K,MATCH(B3325,resources!B:B,0)),"fillme")</f>
        <v>unknown</v>
      </c>
      <c r="P3325" s="89" t="str">
        <f t="shared" si="733"/>
        <v>unknown_2021_10</v>
      </c>
      <c r="Q3325" s="87">
        <f>INDEX(elcc!G:G,MATCH(P3325,elcc!D:D,0))</f>
        <v>0</v>
      </c>
      <c r="R3325" s="89">
        <f t="shared" si="734"/>
        <v>1</v>
      </c>
      <c r="S3325" s="89" t="s">
        <v>6314</v>
      </c>
      <c r="T3325" s="89" t="s">
        <v>6314</v>
      </c>
      <c r="U3325" s="90" t="str">
        <f t="shared" si="735"/>
        <v>ok</v>
      </c>
      <c r="V3325" s="63" t="str">
        <f>INDEX(resources!F:F,MATCH(B3325,resources!B:B,0))</f>
        <v>special</v>
      </c>
      <c r="W3325" s="110">
        <f t="shared" si="736"/>
        <v>0</v>
      </c>
      <c r="X3325" s="110">
        <f t="shared" si="737"/>
        <v>0</v>
      </c>
      <c r="Y3325" s="110" t="str">
        <f t="shared" si="738"/>
        <v>transfer_purchase_raonly_na_CONFIDENTIAL</v>
      </c>
      <c r="Z3325" s="110">
        <f>IF(COUNTIFS($Y$2:Y3325,Y3325)=1,1,0)</f>
        <v>0</v>
      </c>
      <c r="AA3325" s="110">
        <f>SUM($Z$2:Z3325)*Z3325</f>
        <v>0</v>
      </c>
      <c r="AB3325" s="110">
        <f>COUNTIFS(resources!B:B,B3325)</f>
        <v>1</v>
      </c>
      <c r="AC3325" s="110">
        <f t="shared" si="739"/>
        <v>1</v>
      </c>
      <c r="AD3325" s="110">
        <f t="shared" si="740"/>
        <v>1</v>
      </c>
      <c r="AE3325" s="110">
        <f t="shared" si="741"/>
        <v>0</v>
      </c>
      <c r="AF3325" s="110">
        <f t="shared" si="742"/>
        <v>1</v>
      </c>
      <c r="AG3325" s="110">
        <f t="shared" si="743"/>
        <v>0</v>
      </c>
      <c r="AH3325" s="110">
        <f t="shared" si="744"/>
        <v>0</v>
      </c>
      <c r="AI3325" s="110">
        <f t="shared" si="745"/>
        <v>1</v>
      </c>
      <c r="AJ3325" s="100">
        <f>ROW()</f>
        <v>3325</v>
      </c>
      <c r="AK3325" s="100" t="e">
        <f>INDEX('BadRows RECART'!$C$2:$C$1207,MATCH(monthly_gwh_mw!AJ3325,'BadRows RECART'!$D$2:$D$1207,0))</f>
        <v>#N/A</v>
      </c>
    </row>
    <row r="3326" spans="1:37" ht="20">
      <c r="A3326" s="106" t="s">
        <v>3907</v>
      </c>
      <c r="B3326" s="106" t="s">
        <v>437</v>
      </c>
      <c r="C3326" s="106" t="s">
        <v>6313</v>
      </c>
      <c r="D3326" s="168">
        <v>2021</v>
      </c>
      <c r="E3326" s="168">
        <v>11</v>
      </c>
      <c r="F3326" s="169">
        <v>0</v>
      </c>
      <c r="G3326" s="212" t="s">
        <v>6314</v>
      </c>
      <c r="H3326" s="212" t="s">
        <v>6314</v>
      </c>
      <c r="I3326" s="106" t="s">
        <v>556</v>
      </c>
      <c r="K3326" s="83" t="s">
        <v>6314</v>
      </c>
      <c r="L3326" s="83" t="s">
        <v>6314</v>
      </c>
      <c r="M3326" s="45" t="str">
        <f>IF(
ISNA(INDEX(resources!E:E,MATCH(B3326,resources!B:B,0))),"fillme",
INDEX(resources!E:E,MATCH(B3326,resources!B:B,0)))</f>
        <v>transfer_purchase</v>
      </c>
      <c r="N3326" s="45">
        <v>1</v>
      </c>
      <c r="O3326" s="83" t="str">
        <f>IFERROR(INDEX(resources!K:K,MATCH(B3326,resources!B:B,0)),"fillme")</f>
        <v>unknown</v>
      </c>
      <c r="P3326" s="89" t="str">
        <f t="shared" si="733"/>
        <v>unknown_2021_11</v>
      </c>
      <c r="Q3326" s="87">
        <f>INDEX(elcc!G:G,MATCH(P3326,elcc!D:D,0))</f>
        <v>0</v>
      </c>
      <c r="R3326" s="89">
        <f t="shared" si="734"/>
        <v>1</v>
      </c>
      <c r="S3326" s="89" t="s">
        <v>6314</v>
      </c>
      <c r="T3326" s="89" t="s">
        <v>6314</v>
      </c>
      <c r="U3326" s="90" t="str">
        <f t="shared" si="735"/>
        <v>ok</v>
      </c>
      <c r="V3326" s="63" t="str">
        <f>INDEX(resources!F:F,MATCH(B3326,resources!B:B,0))</f>
        <v>special</v>
      </c>
      <c r="W3326" s="110">
        <f t="shared" si="736"/>
        <v>0</v>
      </c>
      <c r="X3326" s="110">
        <f t="shared" si="737"/>
        <v>0</v>
      </c>
      <c r="Y3326" s="110" t="str">
        <f t="shared" si="738"/>
        <v>transfer_purchase_raonly_na_CONFIDENTIAL</v>
      </c>
      <c r="Z3326" s="110">
        <f>IF(COUNTIFS($Y$2:Y3326,Y3326)=1,1,0)</f>
        <v>0</v>
      </c>
      <c r="AA3326" s="110">
        <f>SUM($Z$2:Z3326)*Z3326</f>
        <v>0</v>
      </c>
      <c r="AB3326" s="110">
        <f>COUNTIFS(resources!B:B,B3326)</f>
        <v>1</v>
      </c>
      <c r="AC3326" s="110">
        <f t="shared" si="739"/>
        <v>1</v>
      </c>
      <c r="AD3326" s="110">
        <f t="shared" si="740"/>
        <v>1</v>
      </c>
      <c r="AE3326" s="110">
        <f t="shared" si="741"/>
        <v>0</v>
      </c>
      <c r="AF3326" s="110">
        <f t="shared" si="742"/>
        <v>1</v>
      </c>
      <c r="AG3326" s="110">
        <f t="shared" si="743"/>
        <v>0</v>
      </c>
      <c r="AH3326" s="110">
        <f t="shared" si="744"/>
        <v>0</v>
      </c>
      <c r="AI3326" s="110">
        <f t="shared" si="745"/>
        <v>1</v>
      </c>
      <c r="AJ3326" s="100">
        <f>ROW()</f>
        <v>3326</v>
      </c>
      <c r="AK3326" s="100" t="e">
        <f>INDEX('BadRows RECART'!$C$2:$C$1207,MATCH(monthly_gwh_mw!AJ3326,'BadRows RECART'!$D$2:$D$1207,0))</f>
        <v>#N/A</v>
      </c>
    </row>
    <row r="3327" spans="1:37" ht="20">
      <c r="A3327" s="106" t="s">
        <v>3907</v>
      </c>
      <c r="B3327" s="106" t="s">
        <v>437</v>
      </c>
      <c r="C3327" s="106" t="s">
        <v>6313</v>
      </c>
      <c r="D3327" s="168">
        <v>2021</v>
      </c>
      <c r="E3327" s="168">
        <v>12</v>
      </c>
      <c r="F3327" s="169">
        <v>0</v>
      </c>
      <c r="G3327" s="212" t="s">
        <v>6314</v>
      </c>
      <c r="H3327" s="212" t="s">
        <v>6314</v>
      </c>
      <c r="I3327" s="106" t="s">
        <v>556</v>
      </c>
      <c r="K3327" s="83" t="s">
        <v>6314</v>
      </c>
      <c r="L3327" s="83" t="s">
        <v>6314</v>
      </c>
      <c r="M3327" s="45" t="str">
        <f>IF(
ISNA(INDEX(resources!E:E,MATCH(B3327,resources!B:B,0))),"fillme",
INDEX(resources!E:E,MATCH(B3327,resources!B:B,0)))</f>
        <v>transfer_purchase</v>
      </c>
      <c r="N3327" s="45">
        <v>1</v>
      </c>
      <c r="O3327" s="83" t="str">
        <f>IFERROR(INDEX(resources!K:K,MATCH(B3327,resources!B:B,0)),"fillme")</f>
        <v>unknown</v>
      </c>
      <c r="P3327" s="89" t="str">
        <f t="shared" si="733"/>
        <v>unknown_2021_12</v>
      </c>
      <c r="Q3327" s="87">
        <f>INDEX(elcc!G:G,MATCH(P3327,elcc!D:D,0))</f>
        <v>0</v>
      </c>
      <c r="R3327" s="89">
        <f t="shared" si="734"/>
        <v>1</v>
      </c>
      <c r="S3327" s="89" t="s">
        <v>6314</v>
      </c>
      <c r="T3327" s="89" t="s">
        <v>6314</v>
      </c>
      <c r="U3327" s="90" t="str">
        <f t="shared" si="735"/>
        <v>ok</v>
      </c>
      <c r="V3327" s="63" t="str">
        <f>INDEX(resources!F:F,MATCH(B3327,resources!B:B,0))</f>
        <v>special</v>
      </c>
      <c r="W3327" s="110">
        <f t="shared" si="736"/>
        <v>0</v>
      </c>
      <c r="X3327" s="110">
        <f t="shared" si="737"/>
        <v>0</v>
      </c>
      <c r="Y3327" s="110" t="str">
        <f t="shared" si="738"/>
        <v>transfer_purchase_raonly_na_CONFIDENTIAL</v>
      </c>
      <c r="Z3327" s="110">
        <f>IF(COUNTIFS($Y$2:Y3327,Y3327)=1,1,0)</f>
        <v>0</v>
      </c>
      <c r="AA3327" s="110">
        <f>SUM($Z$2:Z3327)*Z3327</f>
        <v>0</v>
      </c>
      <c r="AB3327" s="110">
        <f>COUNTIFS(resources!B:B,B3327)</f>
        <v>1</v>
      </c>
      <c r="AC3327" s="110">
        <f t="shared" si="739"/>
        <v>1</v>
      </c>
      <c r="AD3327" s="110">
        <f t="shared" si="740"/>
        <v>1</v>
      </c>
      <c r="AE3327" s="110">
        <f t="shared" si="741"/>
        <v>0</v>
      </c>
      <c r="AF3327" s="110">
        <f t="shared" si="742"/>
        <v>1</v>
      </c>
      <c r="AG3327" s="110">
        <f t="shared" si="743"/>
        <v>0</v>
      </c>
      <c r="AH3327" s="110">
        <f t="shared" si="744"/>
        <v>0</v>
      </c>
      <c r="AI3327" s="110">
        <f t="shared" si="745"/>
        <v>1</v>
      </c>
      <c r="AJ3327" s="100">
        <f>ROW()</f>
        <v>3327</v>
      </c>
      <c r="AK3327" s="100" t="e">
        <f>INDEX('BadRows RECART'!$C$2:$C$1207,MATCH(monthly_gwh_mw!AJ3327,'BadRows RECART'!$D$2:$D$1207,0))</f>
        <v>#N/A</v>
      </c>
    </row>
    <row r="3328" spans="1:37" ht="20">
      <c r="A3328" s="106" t="s">
        <v>3907</v>
      </c>
      <c r="B3328" s="106" t="s">
        <v>440</v>
      </c>
      <c r="C3328" s="106" t="s">
        <v>6313</v>
      </c>
      <c r="D3328" s="168">
        <v>2021</v>
      </c>
      <c r="E3328" s="168">
        <v>1</v>
      </c>
      <c r="F3328" s="169">
        <v>0</v>
      </c>
      <c r="G3328" s="212" t="s">
        <v>6314</v>
      </c>
      <c r="H3328" s="212" t="s">
        <v>6314</v>
      </c>
      <c r="I3328" s="106" t="s">
        <v>556</v>
      </c>
      <c r="K3328" s="83" t="s">
        <v>6314</v>
      </c>
      <c r="L3328" s="83" t="s">
        <v>6314</v>
      </c>
      <c r="M3328" s="45" t="str">
        <f>IF(
ISNA(INDEX(resources!E:E,MATCH(B3328,resources!B:B,0))),"fillme",
INDEX(resources!E:E,MATCH(B3328,resources!B:B,0)))</f>
        <v>transfer_sale</v>
      </c>
      <c r="N3328" s="45">
        <v>1</v>
      </c>
      <c r="O3328" s="83" t="str">
        <f>IFERROR(INDEX(resources!K:K,MATCH(B3328,resources!B:B,0)),"fillme")</f>
        <v>unknown</v>
      </c>
      <c r="P3328" s="89" t="str">
        <f t="shared" si="733"/>
        <v>unknown_2021_1</v>
      </c>
      <c r="Q3328" s="87">
        <f>INDEX(elcc!G:G,MATCH(P3328,elcc!D:D,0))</f>
        <v>0</v>
      </c>
      <c r="R3328" s="89">
        <f t="shared" si="734"/>
        <v>1</v>
      </c>
      <c r="S3328" s="89" t="s">
        <v>6314</v>
      </c>
      <c r="T3328" s="89" t="s">
        <v>6314</v>
      </c>
      <c r="U3328" s="90" t="str">
        <f t="shared" si="735"/>
        <v>ok</v>
      </c>
      <c r="V3328" s="63" t="str">
        <f>INDEX(resources!F:F,MATCH(B3328,resources!B:B,0))</f>
        <v>special</v>
      </c>
      <c r="W3328" s="110">
        <f t="shared" si="736"/>
        <v>0</v>
      </c>
      <c r="X3328" s="110">
        <f t="shared" si="737"/>
        <v>0</v>
      </c>
      <c r="Y3328" s="110" t="str">
        <f t="shared" si="738"/>
        <v>transfer_sale_raonly_na_CONFIDENTIAL</v>
      </c>
      <c r="Z3328" s="110">
        <f>IF(COUNTIFS($Y$2:Y3328,Y3328)=1,1,0)</f>
        <v>0</v>
      </c>
      <c r="AA3328" s="110">
        <f>SUM($Z$2:Z3328)*Z3328</f>
        <v>0</v>
      </c>
      <c r="AB3328" s="110">
        <f>COUNTIFS(resources!B:B,B3328)</f>
        <v>1</v>
      </c>
      <c r="AC3328" s="110">
        <f t="shared" si="739"/>
        <v>1</v>
      </c>
      <c r="AD3328" s="110">
        <f t="shared" si="740"/>
        <v>1</v>
      </c>
      <c r="AE3328" s="110">
        <f t="shared" si="741"/>
        <v>0</v>
      </c>
      <c r="AF3328" s="110">
        <f t="shared" si="742"/>
        <v>1</v>
      </c>
      <c r="AG3328" s="110">
        <f t="shared" si="743"/>
        <v>0</v>
      </c>
      <c r="AH3328" s="110">
        <f t="shared" si="744"/>
        <v>0</v>
      </c>
      <c r="AI3328" s="110">
        <f t="shared" si="745"/>
        <v>1</v>
      </c>
      <c r="AJ3328" s="100">
        <f>ROW()</f>
        <v>3328</v>
      </c>
      <c r="AK3328" s="100" t="e">
        <f>INDEX('BadRows RECART'!$C$2:$C$1207,MATCH(monthly_gwh_mw!AJ3328,'BadRows RECART'!$D$2:$D$1207,0))</f>
        <v>#N/A</v>
      </c>
    </row>
    <row r="3329" spans="1:37" ht="20">
      <c r="A3329" s="106" t="s">
        <v>3907</v>
      </c>
      <c r="B3329" s="106" t="s">
        <v>440</v>
      </c>
      <c r="C3329" s="106" t="s">
        <v>6313</v>
      </c>
      <c r="D3329" s="168">
        <v>2021</v>
      </c>
      <c r="E3329" s="168">
        <v>2</v>
      </c>
      <c r="F3329" s="169">
        <v>0</v>
      </c>
      <c r="G3329" s="212" t="s">
        <v>6314</v>
      </c>
      <c r="H3329" s="212" t="s">
        <v>6314</v>
      </c>
      <c r="I3329" s="106" t="s">
        <v>556</v>
      </c>
      <c r="K3329" s="83" t="s">
        <v>6314</v>
      </c>
      <c r="L3329" s="83" t="s">
        <v>6314</v>
      </c>
      <c r="M3329" s="45" t="str">
        <f>IF(
ISNA(INDEX(resources!E:E,MATCH(B3329,resources!B:B,0))),"fillme",
INDEX(resources!E:E,MATCH(B3329,resources!B:B,0)))</f>
        <v>transfer_sale</v>
      </c>
      <c r="N3329" s="45">
        <v>1</v>
      </c>
      <c r="O3329" s="83" t="str">
        <f>IFERROR(INDEX(resources!K:K,MATCH(B3329,resources!B:B,0)),"fillme")</f>
        <v>unknown</v>
      </c>
      <c r="P3329" s="89" t="str">
        <f t="shared" si="733"/>
        <v>unknown_2021_2</v>
      </c>
      <c r="Q3329" s="87">
        <f>INDEX(elcc!G:G,MATCH(P3329,elcc!D:D,0))</f>
        <v>0</v>
      </c>
      <c r="R3329" s="89">
        <f t="shared" si="734"/>
        <v>1</v>
      </c>
      <c r="S3329" s="89" t="s">
        <v>6314</v>
      </c>
      <c r="T3329" s="89" t="s">
        <v>6314</v>
      </c>
      <c r="U3329" s="90" t="str">
        <f t="shared" si="735"/>
        <v>ok</v>
      </c>
      <c r="V3329" s="63" t="str">
        <f>INDEX(resources!F:F,MATCH(B3329,resources!B:B,0))</f>
        <v>special</v>
      </c>
      <c r="W3329" s="110">
        <f t="shared" si="736"/>
        <v>0</v>
      </c>
      <c r="X3329" s="110">
        <f t="shared" si="737"/>
        <v>0</v>
      </c>
      <c r="Y3329" s="110" t="str">
        <f t="shared" si="738"/>
        <v>transfer_sale_raonly_na_CONFIDENTIAL</v>
      </c>
      <c r="Z3329" s="110">
        <f>IF(COUNTIFS($Y$2:Y3329,Y3329)=1,1,0)</f>
        <v>0</v>
      </c>
      <c r="AA3329" s="110">
        <f>SUM($Z$2:Z3329)*Z3329</f>
        <v>0</v>
      </c>
      <c r="AB3329" s="110">
        <f>COUNTIFS(resources!B:B,B3329)</f>
        <v>1</v>
      </c>
      <c r="AC3329" s="110">
        <f t="shared" si="739"/>
        <v>1</v>
      </c>
      <c r="AD3329" s="110">
        <f t="shared" si="740"/>
        <v>1</v>
      </c>
      <c r="AE3329" s="110">
        <f t="shared" si="741"/>
        <v>0</v>
      </c>
      <c r="AF3329" s="110">
        <f t="shared" si="742"/>
        <v>1</v>
      </c>
      <c r="AG3329" s="110">
        <f t="shared" si="743"/>
        <v>0</v>
      </c>
      <c r="AH3329" s="110">
        <f t="shared" si="744"/>
        <v>0</v>
      </c>
      <c r="AI3329" s="110">
        <f t="shared" si="745"/>
        <v>1</v>
      </c>
      <c r="AJ3329" s="100">
        <f>ROW()</f>
        <v>3329</v>
      </c>
      <c r="AK3329" s="100" t="e">
        <f>INDEX('BadRows RECART'!$C$2:$C$1207,MATCH(monthly_gwh_mw!AJ3329,'BadRows RECART'!$D$2:$D$1207,0))</f>
        <v>#N/A</v>
      </c>
    </row>
    <row r="3330" spans="1:37" ht="20">
      <c r="A3330" s="106" t="s">
        <v>3907</v>
      </c>
      <c r="B3330" s="106" t="s">
        <v>440</v>
      </c>
      <c r="C3330" s="106" t="s">
        <v>6313</v>
      </c>
      <c r="D3330" s="168">
        <v>2021</v>
      </c>
      <c r="E3330" s="168">
        <v>3</v>
      </c>
      <c r="F3330" s="169">
        <v>0</v>
      </c>
      <c r="G3330" s="212" t="s">
        <v>6314</v>
      </c>
      <c r="H3330" s="212" t="s">
        <v>6314</v>
      </c>
      <c r="I3330" s="106" t="s">
        <v>556</v>
      </c>
      <c r="K3330" s="83" t="s">
        <v>6314</v>
      </c>
      <c r="L3330" s="83" t="s">
        <v>6314</v>
      </c>
      <c r="M3330" s="45" t="str">
        <f>IF(
ISNA(INDEX(resources!E:E,MATCH(B3330,resources!B:B,0))),"fillme",
INDEX(resources!E:E,MATCH(B3330,resources!B:B,0)))</f>
        <v>transfer_sale</v>
      </c>
      <c r="N3330" s="45">
        <v>1</v>
      </c>
      <c r="O3330" s="83" t="str">
        <f>IFERROR(INDEX(resources!K:K,MATCH(B3330,resources!B:B,0)),"fillme")</f>
        <v>unknown</v>
      </c>
      <c r="P3330" s="89" t="str">
        <f t="shared" si="733"/>
        <v>unknown_2021_3</v>
      </c>
      <c r="Q3330" s="87">
        <f>INDEX(elcc!G:G,MATCH(P3330,elcc!D:D,0))</f>
        <v>0</v>
      </c>
      <c r="R3330" s="89">
        <f t="shared" si="734"/>
        <v>1</v>
      </c>
      <c r="S3330" s="89" t="s">
        <v>6314</v>
      </c>
      <c r="T3330" s="89" t="s">
        <v>6314</v>
      </c>
      <c r="U3330" s="90" t="str">
        <f t="shared" si="735"/>
        <v>ok</v>
      </c>
      <c r="V3330" s="63" t="str">
        <f>INDEX(resources!F:F,MATCH(B3330,resources!B:B,0))</f>
        <v>special</v>
      </c>
      <c r="W3330" s="110">
        <f t="shared" si="736"/>
        <v>0</v>
      </c>
      <c r="X3330" s="110">
        <f t="shared" si="737"/>
        <v>0</v>
      </c>
      <c r="Y3330" s="110" t="str">
        <f t="shared" si="738"/>
        <v>transfer_sale_raonly_na_CONFIDENTIAL</v>
      </c>
      <c r="Z3330" s="110">
        <f>IF(COUNTIFS($Y$2:Y3330,Y3330)=1,1,0)</f>
        <v>0</v>
      </c>
      <c r="AA3330" s="110">
        <f>SUM($Z$2:Z3330)*Z3330</f>
        <v>0</v>
      </c>
      <c r="AB3330" s="110">
        <f>COUNTIFS(resources!B:B,B3330)</f>
        <v>1</v>
      </c>
      <c r="AC3330" s="110">
        <f t="shared" si="739"/>
        <v>1</v>
      </c>
      <c r="AD3330" s="110">
        <f t="shared" si="740"/>
        <v>1</v>
      </c>
      <c r="AE3330" s="110">
        <f t="shared" si="741"/>
        <v>0</v>
      </c>
      <c r="AF3330" s="110">
        <f t="shared" si="742"/>
        <v>1</v>
      </c>
      <c r="AG3330" s="110">
        <f t="shared" si="743"/>
        <v>0</v>
      </c>
      <c r="AH3330" s="110">
        <f t="shared" si="744"/>
        <v>0</v>
      </c>
      <c r="AI3330" s="110">
        <f t="shared" si="745"/>
        <v>1</v>
      </c>
      <c r="AJ3330" s="100">
        <f>ROW()</f>
        <v>3330</v>
      </c>
      <c r="AK3330" s="100" t="e">
        <f>INDEX('BadRows RECART'!$C$2:$C$1207,MATCH(monthly_gwh_mw!AJ3330,'BadRows RECART'!$D$2:$D$1207,0))</f>
        <v>#N/A</v>
      </c>
    </row>
    <row r="3331" spans="1:37" ht="20">
      <c r="A3331" s="106" t="s">
        <v>3907</v>
      </c>
      <c r="B3331" s="106" t="s">
        <v>440</v>
      </c>
      <c r="C3331" s="106" t="s">
        <v>6313</v>
      </c>
      <c r="D3331" s="168">
        <v>2021</v>
      </c>
      <c r="E3331" s="168">
        <v>4</v>
      </c>
      <c r="F3331" s="169">
        <v>0</v>
      </c>
      <c r="G3331" s="212" t="s">
        <v>6314</v>
      </c>
      <c r="H3331" s="212" t="s">
        <v>6314</v>
      </c>
      <c r="I3331" s="106" t="s">
        <v>556</v>
      </c>
      <c r="K3331" s="83" t="s">
        <v>6314</v>
      </c>
      <c r="L3331" s="83" t="s">
        <v>6314</v>
      </c>
      <c r="M3331" s="45" t="str">
        <f>IF(
ISNA(INDEX(resources!E:E,MATCH(B3331,resources!B:B,0))),"fillme",
INDEX(resources!E:E,MATCH(B3331,resources!B:B,0)))</f>
        <v>transfer_sale</v>
      </c>
      <c r="N3331" s="45">
        <v>1</v>
      </c>
      <c r="O3331" s="83" t="str">
        <f>IFERROR(INDEX(resources!K:K,MATCH(B3331,resources!B:B,0)),"fillme")</f>
        <v>unknown</v>
      </c>
      <c r="P3331" s="89" t="str">
        <f t="shared" si="733"/>
        <v>unknown_2021_4</v>
      </c>
      <c r="Q3331" s="87">
        <f>INDEX(elcc!G:G,MATCH(P3331,elcc!D:D,0))</f>
        <v>0</v>
      </c>
      <c r="R3331" s="89">
        <f t="shared" si="734"/>
        <v>1</v>
      </c>
      <c r="S3331" s="89" t="s">
        <v>6314</v>
      </c>
      <c r="T3331" s="89" t="s">
        <v>6314</v>
      </c>
      <c r="U3331" s="90" t="str">
        <f t="shared" si="735"/>
        <v>ok</v>
      </c>
      <c r="V3331" s="63" t="str">
        <f>INDEX(resources!F:F,MATCH(B3331,resources!B:B,0))</f>
        <v>special</v>
      </c>
      <c r="W3331" s="110">
        <f t="shared" si="736"/>
        <v>0</v>
      </c>
      <c r="X3331" s="110">
        <f t="shared" si="737"/>
        <v>0</v>
      </c>
      <c r="Y3331" s="110" t="str">
        <f t="shared" si="738"/>
        <v>transfer_sale_raonly_na_CONFIDENTIAL</v>
      </c>
      <c r="Z3331" s="110">
        <f>IF(COUNTIFS($Y$2:Y3331,Y3331)=1,1,0)</f>
        <v>0</v>
      </c>
      <c r="AA3331" s="110">
        <f>SUM($Z$2:Z3331)*Z3331</f>
        <v>0</v>
      </c>
      <c r="AB3331" s="110">
        <f>COUNTIFS(resources!B:B,B3331)</f>
        <v>1</v>
      </c>
      <c r="AC3331" s="110">
        <f t="shared" si="739"/>
        <v>1</v>
      </c>
      <c r="AD3331" s="110">
        <f t="shared" si="740"/>
        <v>1</v>
      </c>
      <c r="AE3331" s="110">
        <f t="shared" si="741"/>
        <v>0</v>
      </c>
      <c r="AF3331" s="110">
        <f t="shared" si="742"/>
        <v>1</v>
      </c>
      <c r="AG3331" s="110">
        <f t="shared" si="743"/>
        <v>0</v>
      </c>
      <c r="AH3331" s="110">
        <f t="shared" si="744"/>
        <v>0</v>
      </c>
      <c r="AI3331" s="110">
        <f t="shared" si="745"/>
        <v>1</v>
      </c>
      <c r="AJ3331" s="100">
        <f>ROW()</f>
        <v>3331</v>
      </c>
      <c r="AK3331" s="100" t="e">
        <f>INDEX('BadRows RECART'!$C$2:$C$1207,MATCH(monthly_gwh_mw!AJ3331,'BadRows RECART'!$D$2:$D$1207,0))</f>
        <v>#N/A</v>
      </c>
    </row>
    <row r="3332" spans="1:37" ht="20">
      <c r="A3332" s="106" t="s">
        <v>3907</v>
      </c>
      <c r="B3332" s="106" t="s">
        <v>440</v>
      </c>
      <c r="C3332" s="106" t="s">
        <v>6313</v>
      </c>
      <c r="D3332" s="168">
        <v>2021</v>
      </c>
      <c r="E3332" s="168">
        <v>5</v>
      </c>
      <c r="F3332" s="169">
        <v>0</v>
      </c>
      <c r="G3332" s="212" t="s">
        <v>6314</v>
      </c>
      <c r="H3332" s="212" t="s">
        <v>6314</v>
      </c>
      <c r="I3332" s="106" t="s">
        <v>556</v>
      </c>
      <c r="K3332" s="83" t="s">
        <v>6314</v>
      </c>
      <c r="L3332" s="83" t="s">
        <v>6314</v>
      </c>
      <c r="M3332" s="45" t="str">
        <f>IF(
ISNA(INDEX(resources!E:E,MATCH(B3332,resources!B:B,0))),"fillme",
INDEX(resources!E:E,MATCH(B3332,resources!B:B,0)))</f>
        <v>transfer_sale</v>
      </c>
      <c r="N3332" s="45">
        <v>1</v>
      </c>
      <c r="O3332" s="83" t="str">
        <f>IFERROR(INDEX(resources!K:K,MATCH(B3332,resources!B:B,0)),"fillme")</f>
        <v>unknown</v>
      </c>
      <c r="P3332" s="89" t="str">
        <f t="shared" si="733"/>
        <v>unknown_2021_5</v>
      </c>
      <c r="Q3332" s="87">
        <f>INDEX(elcc!G:G,MATCH(P3332,elcc!D:D,0))</f>
        <v>0</v>
      </c>
      <c r="R3332" s="89">
        <f t="shared" si="734"/>
        <v>1</v>
      </c>
      <c r="S3332" s="89" t="s">
        <v>6314</v>
      </c>
      <c r="T3332" s="89" t="s">
        <v>6314</v>
      </c>
      <c r="U3332" s="90" t="str">
        <f t="shared" si="735"/>
        <v>ok</v>
      </c>
      <c r="V3332" s="63" t="str">
        <f>INDEX(resources!F:F,MATCH(B3332,resources!B:B,0))</f>
        <v>special</v>
      </c>
      <c r="W3332" s="110">
        <f t="shared" si="736"/>
        <v>0</v>
      </c>
      <c r="X3332" s="110">
        <f t="shared" si="737"/>
        <v>0</v>
      </c>
      <c r="Y3332" s="110" t="str">
        <f t="shared" si="738"/>
        <v>transfer_sale_raonly_na_CONFIDENTIAL</v>
      </c>
      <c r="Z3332" s="110">
        <f>IF(COUNTIFS($Y$2:Y3332,Y3332)=1,1,0)</f>
        <v>0</v>
      </c>
      <c r="AA3332" s="110">
        <f>SUM($Z$2:Z3332)*Z3332</f>
        <v>0</v>
      </c>
      <c r="AB3332" s="110">
        <f>COUNTIFS(resources!B:B,B3332)</f>
        <v>1</v>
      </c>
      <c r="AC3332" s="110">
        <f t="shared" si="739"/>
        <v>1</v>
      </c>
      <c r="AD3332" s="110">
        <f t="shared" si="740"/>
        <v>1</v>
      </c>
      <c r="AE3332" s="110">
        <f t="shared" si="741"/>
        <v>0</v>
      </c>
      <c r="AF3332" s="110">
        <f t="shared" si="742"/>
        <v>1</v>
      </c>
      <c r="AG3332" s="110">
        <f t="shared" si="743"/>
        <v>0</v>
      </c>
      <c r="AH3332" s="110">
        <f t="shared" si="744"/>
        <v>0</v>
      </c>
      <c r="AI3332" s="110">
        <f t="shared" si="745"/>
        <v>1</v>
      </c>
      <c r="AJ3332" s="100">
        <f>ROW()</f>
        <v>3332</v>
      </c>
      <c r="AK3332" s="100" t="e">
        <f>INDEX('BadRows RECART'!$C$2:$C$1207,MATCH(monthly_gwh_mw!AJ3332,'BadRows RECART'!$D$2:$D$1207,0))</f>
        <v>#N/A</v>
      </c>
    </row>
    <row r="3333" spans="1:37" ht="20">
      <c r="A3333" s="106" t="s">
        <v>3907</v>
      </c>
      <c r="B3333" s="106" t="s">
        <v>440</v>
      </c>
      <c r="C3333" s="106" t="s">
        <v>6313</v>
      </c>
      <c r="D3333" s="168">
        <v>2021</v>
      </c>
      <c r="E3333" s="168">
        <v>6</v>
      </c>
      <c r="F3333" s="169">
        <v>0</v>
      </c>
      <c r="G3333" s="212" t="s">
        <v>6314</v>
      </c>
      <c r="H3333" s="212" t="s">
        <v>6314</v>
      </c>
      <c r="I3333" s="106" t="s">
        <v>556</v>
      </c>
      <c r="K3333" s="83" t="s">
        <v>6314</v>
      </c>
      <c r="L3333" s="83" t="s">
        <v>6314</v>
      </c>
      <c r="M3333" s="45" t="str">
        <f>IF(
ISNA(INDEX(resources!E:E,MATCH(B3333,resources!B:B,0))),"fillme",
INDEX(resources!E:E,MATCH(B3333,resources!B:B,0)))</f>
        <v>transfer_sale</v>
      </c>
      <c r="N3333" s="45">
        <v>1</v>
      </c>
      <c r="O3333" s="83" t="str">
        <f>IFERROR(INDEX(resources!K:K,MATCH(B3333,resources!B:B,0)),"fillme")</f>
        <v>unknown</v>
      </c>
      <c r="P3333" s="89" t="str">
        <f t="shared" si="733"/>
        <v>unknown_2021_6</v>
      </c>
      <c r="Q3333" s="87">
        <f>INDEX(elcc!G:G,MATCH(P3333,elcc!D:D,0))</f>
        <v>0</v>
      </c>
      <c r="R3333" s="89">
        <f t="shared" si="734"/>
        <v>1</v>
      </c>
      <c r="S3333" s="89" t="s">
        <v>6314</v>
      </c>
      <c r="T3333" s="89" t="s">
        <v>6314</v>
      </c>
      <c r="U3333" s="90" t="str">
        <f t="shared" si="735"/>
        <v>ok</v>
      </c>
      <c r="V3333" s="63" t="str">
        <f>INDEX(resources!F:F,MATCH(B3333,resources!B:B,0))</f>
        <v>special</v>
      </c>
      <c r="W3333" s="110">
        <f t="shared" si="736"/>
        <v>0</v>
      </c>
      <c r="X3333" s="110">
        <f t="shared" si="737"/>
        <v>0</v>
      </c>
      <c r="Y3333" s="110" t="str">
        <f t="shared" si="738"/>
        <v>transfer_sale_raonly_na_CONFIDENTIAL</v>
      </c>
      <c r="Z3333" s="110">
        <f>IF(COUNTIFS($Y$2:Y3333,Y3333)=1,1,0)</f>
        <v>0</v>
      </c>
      <c r="AA3333" s="110">
        <f>SUM($Z$2:Z3333)*Z3333</f>
        <v>0</v>
      </c>
      <c r="AB3333" s="110">
        <f>COUNTIFS(resources!B:B,B3333)</f>
        <v>1</v>
      </c>
      <c r="AC3333" s="110">
        <f t="shared" si="739"/>
        <v>1</v>
      </c>
      <c r="AD3333" s="110">
        <f t="shared" si="740"/>
        <v>1</v>
      </c>
      <c r="AE3333" s="110">
        <f t="shared" si="741"/>
        <v>0</v>
      </c>
      <c r="AF3333" s="110">
        <f t="shared" si="742"/>
        <v>1</v>
      </c>
      <c r="AG3333" s="110">
        <f t="shared" si="743"/>
        <v>0</v>
      </c>
      <c r="AH3333" s="110">
        <f t="shared" si="744"/>
        <v>0</v>
      </c>
      <c r="AI3333" s="110">
        <f t="shared" si="745"/>
        <v>1</v>
      </c>
      <c r="AJ3333" s="100">
        <f>ROW()</f>
        <v>3333</v>
      </c>
      <c r="AK3333" s="100" t="e">
        <f>INDEX('BadRows RECART'!$C$2:$C$1207,MATCH(monthly_gwh_mw!AJ3333,'BadRows RECART'!$D$2:$D$1207,0))</f>
        <v>#N/A</v>
      </c>
    </row>
    <row r="3334" spans="1:37" ht="20">
      <c r="A3334" s="106" t="s">
        <v>3907</v>
      </c>
      <c r="B3334" s="106" t="s">
        <v>440</v>
      </c>
      <c r="C3334" s="106" t="s">
        <v>6313</v>
      </c>
      <c r="D3334" s="168">
        <v>2021</v>
      </c>
      <c r="E3334" s="168">
        <v>7</v>
      </c>
      <c r="F3334" s="169">
        <v>0</v>
      </c>
      <c r="G3334" s="212" t="s">
        <v>6314</v>
      </c>
      <c r="H3334" s="212" t="s">
        <v>6314</v>
      </c>
      <c r="I3334" s="106" t="s">
        <v>556</v>
      </c>
      <c r="K3334" s="83" t="s">
        <v>6314</v>
      </c>
      <c r="L3334" s="83" t="s">
        <v>6314</v>
      </c>
      <c r="M3334" s="45" t="str">
        <f>IF(
ISNA(INDEX(resources!E:E,MATCH(B3334,resources!B:B,0))),"fillme",
INDEX(resources!E:E,MATCH(B3334,resources!B:B,0)))</f>
        <v>transfer_sale</v>
      </c>
      <c r="N3334" s="45">
        <v>1</v>
      </c>
      <c r="O3334" s="83" t="str">
        <f>IFERROR(INDEX(resources!K:K,MATCH(B3334,resources!B:B,0)),"fillme")</f>
        <v>unknown</v>
      </c>
      <c r="P3334" s="89" t="str">
        <f t="shared" si="733"/>
        <v>unknown_2021_7</v>
      </c>
      <c r="Q3334" s="87">
        <f>INDEX(elcc!G:G,MATCH(P3334,elcc!D:D,0))</f>
        <v>0</v>
      </c>
      <c r="R3334" s="89">
        <f t="shared" si="734"/>
        <v>1</v>
      </c>
      <c r="S3334" s="89" t="s">
        <v>6314</v>
      </c>
      <c r="T3334" s="89" t="s">
        <v>6314</v>
      </c>
      <c r="U3334" s="90" t="str">
        <f t="shared" si="735"/>
        <v>ok</v>
      </c>
      <c r="V3334" s="63" t="str">
        <f>INDEX(resources!F:F,MATCH(B3334,resources!B:B,0))</f>
        <v>special</v>
      </c>
      <c r="W3334" s="110">
        <f t="shared" si="736"/>
        <v>0</v>
      </c>
      <c r="X3334" s="110">
        <f t="shared" si="737"/>
        <v>0</v>
      </c>
      <c r="Y3334" s="110" t="str">
        <f t="shared" si="738"/>
        <v>transfer_sale_raonly_na_CONFIDENTIAL</v>
      </c>
      <c r="Z3334" s="110">
        <f>IF(COUNTIFS($Y$2:Y3334,Y3334)=1,1,0)</f>
        <v>0</v>
      </c>
      <c r="AA3334" s="110">
        <f>SUM($Z$2:Z3334)*Z3334</f>
        <v>0</v>
      </c>
      <c r="AB3334" s="110">
        <f>COUNTIFS(resources!B:B,B3334)</f>
        <v>1</v>
      </c>
      <c r="AC3334" s="110">
        <f t="shared" si="739"/>
        <v>1</v>
      </c>
      <c r="AD3334" s="110">
        <f t="shared" si="740"/>
        <v>1</v>
      </c>
      <c r="AE3334" s="110">
        <f t="shared" si="741"/>
        <v>0</v>
      </c>
      <c r="AF3334" s="110">
        <f t="shared" si="742"/>
        <v>1</v>
      </c>
      <c r="AG3334" s="110">
        <f t="shared" si="743"/>
        <v>0</v>
      </c>
      <c r="AH3334" s="110">
        <f t="shared" si="744"/>
        <v>0</v>
      </c>
      <c r="AI3334" s="110">
        <f t="shared" si="745"/>
        <v>1</v>
      </c>
      <c r="AJ3334" s="100">
        <f>ROW()</f>
        <v>3334</v>
      </c>
      <c r="AK3334" s="100" t="e">
        <f>INDEX('BadRows RECART'!$C$2:$C$1207,MATCH(monthly_gwh_mw!AJ3334,'BadRows RECART'!$D$2:$D$1207,0))</f>
        <v>#N/A</v>
      </c>
    </row>
    <row r="3335" spans="1:37" ht="20">
      <c r="A3335" s="106" t="s">
        <v>3907</v>
      </c>
      <c r="B3335" s="106" t="s">
        <v>440</v>
      </c>
      <c r="C3335" s="106" t="s">
        <v>6313</v>
      </c>
      <c r="D3335" s="168">
        <v>2021</v>
      </c>
      <c r="E3335" s="168">
        <v>8</v>
      </c>
      <c r="F3335" s="169">
        <v>0</v>
      </c>
      <c r="G3335" s="212" t="s">
        <v>6314</v>
      </c>
      <c r="H3335" s="212" t="s">
        <v>6314</v>
      </c>
      <c r="I3335" s="106" t="s">
        <v>556</v>
      </c>
      <c r="K3335" s="83" t="s">
        <v>6314</v>
      </c>
      <c r="L3335" s="83" t="s">
        <v>6314</v>
      </c>
      <c r="M3335" s="45" t="str">
        <f>IF(
ISNA(INDEX(resources!E:E,MATCH(B3335,resources!B:B,0))),"fillme",
INDEX(resources!E:E,MATCH(B3335,resources!B:B,0)))</f>
        <v>transfer_sale</v>
      </c>
      <c r="N3335" s="45">
        <v>1</v>
      </c>
      <c r="O3335" s="83" t="str">
        <f>IFERROR(INDEX(resources!K:K,MATCH(B3335,resources!B:B,0)),"fillme")</f>
        <v>unknown</v>
      </c>
      <c r="P3335" s="89" t="str">
        <f t="shared" si="733"/>
        <v>unknown_2021_8</v>
      </c>
      <c r="Q3335" s="87">
        <f>INDEX(elcc!G:G,MATCH(P3335,elcc!D:D,0))</f>
        <v>0</v>
      </c>
      <c r="R3335" s="89">
        <f t="shared" si="734"/>
        <v>1</v>
      </c>
      <c r="S3335" s="89" t="s">
        <v>6314</v>
      </c>
      <c r="T3335" s="89" t="s">
        <v>6314</v>
      </c>
      <c r="U3335" s="90" t="str">
        <f t="shared" si="735"/>
        <v>ok</v>
      </c>
      <c r="V3335" s="63" t="str">
        <f>INDEX(resources!F:F,MATCH(B3335,resources!B:B,0))</f>
        <v>special</v>
      </c>
      <c r="W3335" s="110">
        <f t="shared" si="736"/>
        <v>0</v>
      </c>
      <c r="X3335" s="110">
        <f t="shared" si="737"/>
        <v>0</v>
      </c>
      <c r="Y3335" s="110" t="str">
        <f t="shared" si="738"/>
        <v>transfer_sale_raonly_na_CONFIDENTIAL</v>
      </c>
      <c r="Z3335" s="110">
        <f>IF(COUNTIFS($Y$2:Y3335,Y3335)=1,1,0)</f>
        <v>0</v>
      </c>
      <c r="AA3335" s="110">
        <f>SUM($Z$2:Z3335)*Z3335</f>
        <v>0</v>
      </c>
      <c r="AB3335" s="110">
        <f>COUNTIFS(resources!B:B,B3335)</f>
        <v>1</v>
      </c>
      <c r="AC3335" s="110">
        <f t="shared" si="739"/>
        <v>1</v>
      </c>
      <c r="AD3335" s="110">
        <f t="shared" si="740"/>
        <v>1</v>
      </c>
      <c r="AE3335" s="110">
        <f t="shared" si="741"/>
        <v>0</v>
      </c>
      <c r="AF3335" s="110">
        <f t="shared" si="742"/>
        <v>1</v>
      </c>
      <c r="AG3335" s="110">
        <f t="shared" si="743"/>
        <v>0</v>
      </c>
      <c r="AH3335" s="110">
        <f t="shared" si="744"/>
        <v>0</v>
      </c>
      <c r="AI3335" s="110">
        <f t="shared" si="745"/>
        <v>1</v>
      </c>
      <c r="AJ3335" s="100">
        <f>ROW()</f>
        <v>3335</v>
      </c>
      <c r="AK3335" s="100" t="e">
        <f>INDEX('BadRows RECART'!$C$2:$C$1207,MATCH(monthly_gwh_mw!AJ3335,'BadRows RECART'!$D$2:$D$1207,0))</f>
        <v>#N/A</v>
      </c>
    </row>
    <row r="3336" spans="1:37" ht="20">
      <c r="A3336" s="106" t="s">
        <v>3907</v>
      </c>
      <c r="B3336" s="106" t="s">
        <v>440</v>
      </c>
      <c r="C3336" s="106" t="s">
        <v>6313</v>
      </c>
      <c r="D3336" s="168">
        <v>2021</v>
      </c>
      <c r="E3336" s="168">
        <v>9</v>
      </c>
      <c r="F3336" s="169">
        <v>0</v>
      </c>
      <c r="G3336" s="212" t="s">
        <v>6314</v>
      </c>
      <c r="H3336" s="212" t="s">
        <v>6314</v>
      </c>
      <c r="I3336" s="106" t="s">
        <v>556</v>
      </c>
      <c r="K3336" s="83" t="s">
        <v>6314</v>
      </c>
      <c r="L3336" s="83" t="s">
        <v>6314</v>
      </c>
      <c r="M3336" s="45" t="str">
        <f>IF(
ISNA(INDEX(resources!E:E,MATCH(B3336,resources!B:B,0))),"fillme",
INDEX(resources!E:E,MATCH(B3336,resources!B:B,0)))</f>
        <v>transfer_sale</v>
      </c>
      <c r="N3336" s="45">
        <v>1</v>
      </c>
      <c r="O3336" s="83" t="str">
        <f>IFERROR(INDEX(resources!K:K,MATCH(B3336,resources!B:B,0)),"fillme")</f>
        <v>unknown</v>
      </c>
      <c r="P3336" s="89" t="str">
        <f t="shared" si="733"/>
        <v>unknown_2021_9</v>
      </c>
      <c r="Q3336" s="87">
        <f>INDEX(elcc!G:G,MATCH(P3336,elcc!D:D,0))</f>
        <v>0</v>
      </c>
      <c r="R3336" s="89">
        <f t="shared" si="734"/>
        <v>1</v>
      </c>
      <c r="S3336" s="89" t="s">
        <v>6314</v>
      </c>
      <c r="T3336" s="89" t="s">
        <v>6314</v>
      </c>
      <c r="U3336" s="90" t="str">
        <f t="shared" si="735"/>
        <v>ok</v>
      </c>
      <c r="V3336" s="63" t="str">
        <f>INDEX(resources!F:F,MATCH(B3336,resources!B:B,0))</f>
        <v>special</v>
      </c>
      <c r="W3336" s="110">
        <f t="shared" si="736"/>
        <v>0</v>
      </c>
      <c r="X3336" s="110">
        <f t="shared" si="737"/>
        <v>0</v>
      </c>
      <c r="Y3336" s="110" t="str">
        <f t="shared" si="738"/>
        <v>transfer_sale_raonly_na_CONFIDENTIAL</v>
      </c>
      <c r="Z3336" s="110">
        <f>IF(COUNTIFS($Y$2:Y3336,Y3336)=1,1,0)</f>
        <v>0</v>
      </c>
      <c r="AA3336" s="110">
        <f>SUM($Z$2:Z3336)*Z3336</f>
        <v>0</v>
      </c>
      <c r="AB3336" s="110">
        <f>COUNTIFS(resources!B:B,B3336)</f>
        <v>1</v>
      </c>
      <c r="AC3336" s="110">
        <f t="shared" si="739"/>
        <v>1</v>
      </c>
      <c r="AD3336" s="110">
        <f t="shared" si="740"/>
        <v>1</v>
      </c>
      <c r="AE3336" s="110">
        <f t="shared" si="741"/>
        <v>0</v>
      </c>
      <c r="AF3336" s="110">
        <f t="shared" si="742"/>
        <v>1</v>
      </c>
      <c r="AG3336" s="110">
        <f t="shared" si="743"/>
        <v>0</v>
      </c>
      <c r="AH3336" s="110">
        <f t="shared" si="744"/>
        <v>0</v>
      </c>
      <c r="AI3336" s="110">
        <f t="shared" si="745"/>
        <v>1</v>
      </c>
      <c r="AJ3336" s="100">
        <f>ROW()</f>
        <v>3336</v>
      </c>
      <c r="AK3336" s="100" t="e">
        <f>INDEX('BadRows RECART'!$C$2:$C$1207,MATCH(monthly_gwh_mw!AJ3336,'BadRows RECART'!$D$2:$D$1207,0))</f>
        <v>#N/A</v>
      </c>
    </row>
    <row r="3337" spans="1:37" ht="20">
      <c r="A3337" s="106" t="s">
        <v>3907</v>
      </c>
      <c r="B3337" s="106" t="s">
        <v>440</v>
      </c>
      <c r="C3337" s="106" t="s">
        <v>6313</v>
      </c>
      <c r="D3337" s="168">
        <v>2021</v>
      </c>
      <c r="E3337" s="168">
        <v>10</v>
      </c>
      <c r="F3337" s="169">
        <v>0</v>
      </c>
      <c r="G3337" s="212" t="s">
        <v>6314</v>
      </c>
      <c r="H3337" s="212" t="s">
        <v>6314</v>
      </c>
      <c r="I3337" s="106" t="s">
        <v>556</v>
      </c>
      <c r="K3337" s="83" t="s">
        <v>6314</v>
      </c>
      <c r="L3337" s="83" t="s">
        <v>6314</v>
      </c>
      <c r="M3337" s="45" t="str">
        <f>IF(
ISNA(INDEX(resources!E:E,MATCH(B3337,resources!B:B,0))),"fillme",
INDEX(resources!E:E,MATCH(B3337,resources!B:B,0)))</f>
        <v>transfer_sale</v>
      </c>
      <c r="N3337" s="45">
        <v>1</v>
      </c>
      <c r="O3337" s="83" t="str">
        <f>IFERROR(INDEX(resources!K:K,MATCH(B3337,resources!B:B,0)),"fillme")</f>
        <v>unknown</v>
      </c>
      <c r="P3337" s="89" t="str">
        <f t="shared" si="733"/>
        <v>unknown_2021_10</v>
      </c>
      <c r="Q3337" s="87">
        <f>INDEX(elcc!G:G,MATCH(P3337,elcc!D:D,0))</f>
        <v>0</v>
      </c>
      <c r="R3337" s="89">
        <f t="shared" si="734"/>
        <v>1</v>
      </c>
      <c r="S3337" s="89" t="s">
        <v>6314</v>
      </c>
      <c r="T3337" s="89" t="s">
        <v>6314</v>
      </c>
      <c r="U3337" s="90" t="str">
        <f t="shared" si="735"/>
        <v>ok</v>
      </c>
      <c r="V3337" s="63" t="str">
        <f>INDEX(resources!F:F,MATCH(B3337,resources!B:B,0))</f>
        <v>special</v>
      </c>
      <c r="W3337" s="110">
        <f t="shared" si="736"/>
        <v>0</v>
      </c>
      <c r="X3337" s="110">
        <f t="shared" si="737"/>
        <v>0</v>
      </c>
      <c r="Y3337" s="110" t="str">
        <f t="shared" si="738"/>
        <v>transfer_sale_raonly_na_CONFIDENTIAL</v>
      </c>
      <c r="Z3337" s="110">
        <f>IF(COUNTIFS($Y$2:Y3337,Y3337)=1,1,0)</f>
        <v>0</v>
      </c>
      <c r="AA3337" s="110">
        <f>SUM($Z$2:Z3337)*Z3337</f>
        <v>0</v>
      </c>
      <c r="AB3337" s="110">
        <f>COUNTIFS(resources!B:B,B3337)</f>
        <v>1</v>
      </c>
      <c r="AC3337" s="110">
        <f t="shared" si="739"/>
        <v>1</v>
      </c>
      <c r="AD3337" s="110">
        <f t="shared" si="740"/>
        <v>1</v>
      </c>
      <c r="AE3337" s="110">
        <f t="shared" si="741"/>
        <v>0</v>
      </c>
      <c r="AF3337" s="110">
        <f t="shared" si="742"/>
        <v>1</v>
      </c>
      <c r="AG3337" s="110">
        <f t="shared" si="743"/>
        <v>0</v>
      </c>
      <c r="AH3337" s="110">
        <f t="shared" si="744"/>
        <v>0</v>
      </c>
      <c r="AI3337" s="110">
        <f t="shared" si="745"/>
        <v>1</v>
      </c>
      <c r="AJ3337" s="100">
        <f>ROW()</f>
        <v>3337</v>
      </c>
      <c r="AK3337" s="100" t="e">
        <f>INDEX('BadRows RECART'!$C$2:$C$1207,MATCH(monthly_gwh_mw!AJ3337,'BadRows RECART'!$D$2:$D$1207,0))</f>
        <v>#N/A</v>
      </c>
    </row>
    <row r="3338" spans="1:37" ht="20">
      <c r="A3338" s="106" t="s">
        <v>3907</v>
      </c>
      <c r="B3338" s="106" t="s">
        <v>440</v>
      </c>
      <c r="C3338" s="106" t="s">
        <v>6313</v>
      </c>
      <c r="D3338" s="168">
        <v>2021</v>
      </c>
      <c r="E3338" s="168">
        <v>11</v>
      </c>
      <c r="F3338" s="169">
        <v>0</v>
      </c>
      <c r="G3338" s="212" t="s">
        <v>6314</v>
      </c>
      <c r="H3338" s="212" t="s">
        <v>6314</v>
      </c>
      <c r="I3338" s="106" t="s">
        <v>556</v>
      </c>
      <c r="K3338" s="83" t="s">
        <v>6314</v>
      </c>
      <c r="L3338" s="83" t="s">
        <v>6314</v>
      </c>
      <c r="M3338" s="45" t="str">
        <f>IF(
ISNA(INDEX(resources!E:E,MATCH(B3338,resources!B:B,0))),"fillme",
INDEX(resources!E:E,MATCH(B3338,resources!B:B,0)))</f>
        <v>transfer_sale</v>
      </c>
      <c r="N3338" s="45">
        <v>1</v>
      </c>
      <c r="O3338" s="83" t="str">
        <f>IFERROR(INDEX(resources!K:K,MATCH(B3338,resources!B:B,0)),"fillme")</f>
        <v>unknown</v>
      </c>
      <c r="P3338" s="89" t="str">
        <f t="shared" si="733"/>
        <v>unknown_2021_11</v>
      </c>
      <c r="Q3338" s="87">
        <f>INDEX(elcc!G:G,MATCH(P3338,elcc!D:D,0))</f>
        <v>0</v>
      </c>
      <c r="R3338" s="89">
        <f t="shared" si="734"/>
        <v>1</v>
      </c>
      <c r="S3338" s="89" t="s">
        <v>6314</v>
      </c>
      <c r="T3338" s="89" t="s">
        <v>6314</v>
      </c>
      <c r="U3338" s="90" t="str">
        <f t="shared" si="735"/>
        <v>ok</v>
      </c>
      <c r="V3338" s="63" t="str">
        <f>INDEX(resources!F:F,MATCH(B3338,resources!B:B,0))</f>
        <v>special</v>
      </c>
      <c r="W3338" s="110">
        <f t="shared" si="736"/>
        <v>0</v>
      </c>
      <c r="X3338" s="110">
        <f t="shared" si="737"/>
        <v>0</v>
      </c>
      <c r="Y3338" s="110" t="str">
        <f t="shared" si="738"/>
        <v>transfer_sale_raonly_na_CONFIDENTIAL</v>
      </c>
      <c r="Z3338" s="110">
        <f>IF(COUNTIFS($Y$2:Y3338,Y3338)=1,1,0)</f>
        <v>0</v>
      </c>
      <c r="AA3338" s="110">
        <f>SUM($Z$2:Z3338)*Z3338</f>
        <v>0</v>
      </c>
      <c r="AB3338" s="110">
        <f>COUNTIFS(resources!B:B,B3338)</f>
        <v>1</v>
      </c>
      <c r="AC3338" s="110">
        <f t="shared" si="739"/>
        <v>1</v>
      </c>
      <c r="AD3338" s="110">
        <f t="shared" si="740"/>
        <v>1</v>
      </c>
      <c r="AE3338" s="110">
        <f t="shared" si="741"/>
        <v>0</v>
      </c>
      <c r="AF3338" s="110">
        <f t="shared" si="742"/>
        <v>1</v>
      </c>
      <c r="AG3338" s="110">
        <f t="shared" si="743"/>
        <v>0</v>
      </c>
      <c r="AH3338" s="110">
        <f t="shared" si="744"/>
        <v>0</v>
      </c>
      <c r="AI3338" s="110">
        <f t="shared" si="745"/>
        <v>1</v>
      </c>
      <c r="AJ3338" s="100">
        <f>ROW()</f>
        <v>3338</v>
      </c>
      <c r="AK3338" s="100" t="e">
        <f>INDEX('BadRows RECART'!$C$2:$C$1207,MATCH(monthly_gwh_mw!AJ3338,'BadRows RECART'!$D$2:$D$1207,0))</f>
        <v>#N/A</v>
      </c>
    </row>
    <row r="3339" spans="1:37" ht="20">
      <c r="A3339" s="106" t="s">
        <v>3907</v>
      </c>
      <c r="B3339" s="106" t="s">
        <v>440</v>
      </c>
      <c r="C3339" s="106" t="s">
        <v>6313</v>
      </c>
      <c r="D3339" s="168">
        <v>2021</v>
      </c>
      <c r="E3339" s="168">
        <v>12</v>
      </c>
      <c r="F3339" s="169">
        <v>0</v>
      </c>
      <c r="G3339" s="212" t="s">
        <v>6314</v>
      </c>
      <c r="H3339" s="212" t="s">
        <v>6314</v>
      </c>
      <c r="I3339" s="106" t="s">
        <v>556</v>
      </c>
      <c r="K3339" s="83" t="s">
        <v>6314</v>
      </c>
      <c r="L3339" s="83" t="s">
        <v>6314</v>
      </c>
      <c r="M3339" s="45" t="str">
        <f>IF(
ISNA(INDEX(resources!E:E,MATCH(B3339,resources!B:B,0))),"fillme",
INDEX(resources!E:E,MATCH(B3339,resources!B:B,0)))</f>
        <v>transfer_sale</v>
      </c>
      <c r="N3339" s="45">
        <v>1</v>
      </c>
      <c r="O3339" s="83" t="str">
        <f>IFERROR(INDEX(resources!K:K,MATCH(B3339,resources!B:B,0)),"fillme")</f>
        <v>unknown</v>
      </c>
      <c r="P3339" s="89" t="str">
        <f t="shared" si="733"/>
        <v>unknown_2021_12</v>
      </c>
      <c r="Q3339" s="87">
        <f>INDEX(elcc!G:G,MATCH(P3339,elcc!D:D,0))</f>
        <v>0</v>
      </c>
      <c r="R3339" s="89">
        <f t="shared" si="734"/>
        <v>1</v>
      </c>
      <c r="S3339" s="89" t="s">
        <v>6314</v>
      </c>
      <c r="T3339" s="89" t="s">
        <v>6314</v>
      </c>
      <c r="U3339" s="90" t="str">
        <f t="shared" si="735"/>
        <v>ok</v>
      </c>
      <c r="V3339" s="63" t="str">
        <f>INDEX(resources!F:F,MATCH(B3339,resources!B:B,0))</f>
        <v>special</v>
      </c>
      <c r="W3339" s="110">
        <f t="shared" si="736"/>
        <v>0</v>
      </c>
      <c r="X3339" s="110">
        <f t="shared" si="737"/>
        <v>0</v>
      </c>
      <c r="Y3339" s="110" t="str">
        <f t="shared" si="738"/>
        <v>transfer_sale_raonly_na_CONFIDENTIAL</v>
      </c>
      <c r="Z3339" s="110">
        <f>IF(COUNTIFS($Y$2:Y3339,Y3339)=1,1,0)</f>
        <v>0</v>
      </c>
      <c r="AA3339" s="110">
        <f>SUM($Z$2:Z3339)*Z3339</f>
        <v>0</v>
      </c>
      <c r="AB3339" s="110">
        <f>COUNTIFS(resources!B:B,B3339)</f>
        <v>1</v>
      </c>
      <c r="AC3339" s="110">
        <f t="shared" si="739"/>
        <v>1</v>
      </c>
      <c r="AD3339" s="110">
        <f t="shared" si="740"/>
        <v>1</v>
      </c>
      <c r="AE3339" s="110">
        <f t="shared" si="741"/>
        <v>0</v>
      </c>
      <c r="AF3339" s="110">
        <f t="shared" si="742"/>
        <v>1</v>
      </c>
      <c r="AG3339" s="110">
        <f t="shared" si="743"/>
        <v>0</v>
      </c>
      <c r="AH3339" s="110">
        <f t="shared" si="744"/>
        <v>0</v>
      </c>
      <c r="AI3339" s="110">
        <f t="shared" si="745"/>
        <v>1</v>
      </c>
      <c r="AJ3339" s="100">
        <f>ROW()</f>
        <v>3339</v>
      </c>
      <c r="AK3339" s="100" t="e">
        <f>INDEX('BadRows RECART'!$C$2:$C$1207,MATCH(monthly_gwh_mw!AJ3339,'BadRows RECART'!$D$2:$D$1207,0))</f>
        <v>#N/A</v>
      </c>
    </row>
    <row r="3340" spans="1:37" ht="20">
      <c r="A3340" s="106" t="s">
        <v>3907</v>
      </c>
      <c r="B3340" s="106" t="s">
        <v>437</v>
      </c>
      <c r="C3340" s="106" t="s">
        <v>6313</v>
      </c>
      <c r="D3340" s="168">
        <v>2021</v>
      </c>
      <c r="E3340" s="168">
        <v>1</v>
      </c>
      <c r="F3340" s="169">
        <v>0</v>
      </c>
      <c r="G3340" s="212" t="s">
        <v>6314</v>
      </c>
      <c r="H3340" s="212" t="s">
        <v>6314</v>
      </c>
      <c r="I3340" s="106" t="s">
        <v>556</v>
      </c>
      <c r="K3340" s="83" t="s">
        <v>6314</v>
      </c>
      <c r="L3340" s="83" t="s">
        <v>6314</v>
      </c>
      <c r="M3340" s="45" t="str">
        <f>IF(
ISNA(INDEX(resources!E:E,MATCH(B3340,resources!B:B,0))),"fillme",
INDEX(resources!E:E,MATCH(B3340,resources!B:B,0)))</f>
        <v>transfer_purchase</v>
      </c>
      <c r="N3340" s="45">
        <v>1</v>
      </c>
      <c r="O3340" s="83" t="str">
        <f>IFERROR(INDEX(resources!K:K,MATCH(B3340,resources!B:B,0)),"fillme")</f>
        <v>unknown</v>
      </c>
      <c r="P3340" s="89" t="str">
        <f t="shared" si="733"/>
        <v>unknown_2021_1</v>
      </c>
      <c r="Q3340" s="87">
        <f>INDEX(elcc!G:G,MATCH(P3340,elcc!D:D,0))</f>
        <v>0</v>
      </c>
      <c r="R3340" s="89">
        <f t="shared" si="734"/>
        <v>1</v>
      </c>
      <c r="S3340" s="89" t="s">
        <v>6314</v>
      </c>
      <c r="T3340" s="89" t="s">
        <v>6314</v>
      </c>
      <c r="U3340" s="90" t="str">
        <f t="shared" si="735"/>
        <v>ok</v>
      </c>
      <c r="V3340" s="63" t="str">
        <f>INDEX(resources!F:F,MATCH(B3340,resources!B:B,0))</f>
        <v>special</v>
      </c>
      <c r="W3340" s="110">
        <f t="shared" si="736"/>
        <v>0</v>
      </c>
      <c r="X3340" s="110">
        <f t="shared" si="737"/>
        <v>0</v>
      </c>
      <c r="Y3340" s="110" t="str">
        <f t="shared" si="738"/>
        <v>transfer_purchase_raonly_na_CONFIDENTIAL</v>
      </c>
      <c r="Z3340" s="110">
        <f>IF(COUNTIFS($Y$2:Y3340,Y3340)=1,1,0)</f>
        <v>0</v>
      </c>
      <c r="AA3340" s="110">
        <f>SUM($Z$2:Z3340)*Z3340</f>
        <v>0</v>
      </c>
      <c r="AB3340" s="110">
        <f>COUNTIFS(resources!B:B,B3340)</f>
        <v>1</v>
      </c>
      <c r="AC3340" s="110">
        <f t="shared" si="739"/>
        <v>1</v>
      </c>
      <c r="AD3340" s="110">
        <f t="shared" si="740"/>
        <v>1</v>
      </c>
      <c r="AE3340" s="110">
        <f t="shared" si="741"/>
        <v>0</v>
      </c>
      <c r="AF3340" s="110">
        <f t="shared" si="742"/>
        <v>1</v>
      </c>
      <c r="AG3340" s="110">
        <f t="shared" si="743"/>
        <v>0</v>
      </c>
      <c r="AH3340" s="110">
        <f t="shared" si="744"/>
        <v>0</v>
      </c>
      <c r="AI3340" s="110">
        <f t="shared" si="745"/>
        <v>1</v>
      </c>
      <c r="AJ3340" s="100">
        <f>ROW()</f>
        <v>3340</v>
      </c>
      <c r="AK3340" s="100" t="e">
        <f>INDEX('BadRows RECART'!$C$2:$C$1207,MATCH(monthly_gwh_mw!AJ3340,'BadRows RECART'!$D$2:$D$1207,0))</f>
        <v>#N/A</v>
      </c>
    </row>
    <row r="3341" spans="1:37" ht="20">
      <c r="A3341" s="106" t="s">
        <v>3907</v>
      </c>
      <c r="B3341" s="106" t="s">
        <v>437</v>
      </c>
      <c r="C3341" s="106" t="s">
        <v>6313</v>
      </c>
      <c r="D3341" s="168">
        <v>2021</v>
      </c>
      <c r="E3341" s="168">
        <v>2</v>
      </c>
      <c r="F3341" s="169">
        <v>0</v>
      </c>
      <c r="G3341" s="212" t="s">
        <v>6314</v>
      </c>
      <c r="H3341" s="212" t="s">
        <v>6314</v>
      </c>
      <c r="I3341" s="106" t="s">
        <v>556</v>
      </c>
      <c r="K3341" s="83" t="s">
        <v>6314</v>
      </c>
      <c r="L3341" s="83" t="s">
        <v>6314</v>
      </c>
      <c r="M3341" s="45" t="str">
        <f>IF(
ISNA(INDEX(resources!E:E,MATCH(B3341,resources!B:B,0))),"fillme",
INDEX(resources!E:E,MATCH(B3341,resources!B:B,0)))</f>
        <v>transfer_purchase</v>
      </c>
      <c r="N3341" s="45">
        <v>1</v>
      </c>
      <c r="O3341" s="83" t="str">
        <f>IFERROR(INDEX(resources!K:K,MATCH(B3341,resources!B:B,0)),"fillme")</f>
        <v>unknown</v>
      </c>
      <c r="P3341" s="89" t="str">
        <f t="shared" si="733"/>
        <v>unknown_2021_2</v>
      </c>
      <c r="Q3341" s="87">
        <f>INDEX(elcc!G:G,MATCH(P3341,elcc!D:D,0))</f>
        <v>0</v>
      </c>
      <c r="R3341" s="89">
        <f t="shared" si="734"/>
        <v>1</v>
      </c>
      <c r="S3341" s="89" t="s">
        <v>6314</v>
      </c>
      <c r="T3341" s="89" t="s">
        <v>6314</v>
      </c>
      <c r="U3341" s="90" t="str">
        <f t="shared" si="735"/>
        <v>ok</v>
      </c>
      <c r="V3341" s="63" t="str">
        <f>INDEX(resources!F:F,MATCH(B3341,resources!B:B,0))</f>
        <v>special</v>
      </c>
      <c r="W3341" s="110">
        <f t="shared" si="736"/>
        <v>0</v>
      </c>
      <c r="X3341" s="110">
        <f t="shared" si="737"/>
        <v>0</v>
      </c>
      <c r="Y3341" s="110" t="str">
        <f t="shared" si="738"/>
        <v>transfer_purchase_raonly_na_CONFIDENTIAL</v>
      </c>
      <c r="Z3341" s="110">
        <f>IF(COUNTIFS($Y$2:Y3341,Y3341)=1,1,0)</f>
        <v>0</v>
      </c>
      <c r="AA3341" s="110">
        <f>SUM($Z$2:Z3341)*Z3341</f>
        <v>0</v>
      </c>
      <c r="AB3341" s="110">
        <f>COUNTIFS(resources!B:B,B3341)</f>
        <v>1</v>
      </c>
      <c r="AC3341" s="110">
        <f t="shared" si="739"/>
        <v>1</v>
      </c>
      <c r="AD3341" s="110">
        <f t="shared" si="740"/>
        <v>1</v>
      </c>
      <c r="AE3341" s="110">
        <f t="shared" si="741"/>
        <v>0</v>
      </c>
      <c r="AF3341" s="110">
        <f t="shared" si="742"/>
        <v>1</v>
      </c>
      <c r="AG3341" s="110">
        <f t="shared" si="743"/>
        <v>0</v>
      </c>
      <c r="AH3341" s="110">
        <f t="shared" si="744"/>
        <v>0</v>
      </c>
      <c r="AI3341" s="110">
        <f t="shared" si="745"/>
        <v>1</v>
      </c>
      <c r="AJ3341" s="100">
        <f>ROW()</f>
        <v>3341</v>
      </c>
      <c r="AK3341" s="100" t="e">
        <f>INDEX('BadRows RECART'!$C$2:$C$1207,MATCH(monthly_gwh_mw!AJ3341,'BadRows RECART'!$D$2:$D$1207,0))</f>
        <v>#N/A</v>
      </c>
    </row>
    <row r="3342" spans="1:37" ht="20">
      <c r="A3342" s="106" t="s">
        <v>3907</v>
      </c>
      <c r="B3342" s="106" t="s">
        <v>437</v>
      </c>
      <c r="C3342" s="106" t="s">
        <v>6313</v>
      </c>
      <c r="D3342" s="168">
        <v>2021</v>
      </c>
      <c r="E3342" s="168">
        <v>3</v>
      </c>
      <c r="F3342" s="169">
        <v>0</v>
      </c>
      <c r="G3342" s="212" t="s">
        <v>6314</v>
      </c>
      <c r="H3342" s="212" t="s">
        <v>6314</v>
      </c>
      <c r="I3342" s="106" t="s">
        <v>556</v>
      </c>
      <c r="K3342" s="83" t="s">
        <v>6314</v>
      </c>
      <c r="L3342" s="83" t="s">
        <v>6314</v>
      </c>
      <c r="M3342" s="45" t="str">
        <f>IF(
ISNA(INDEX(resources!E:E,MATCH(B3342,resources!B:B,0))),"fillme",
INDEX(resources!E:E,MATCH(B3342,resources!B:B,0)))</f>
        <v>transfer_purchase</v>
      </c>
      <c r="N3342" s="45">
        <v>1</v>
      </c>
      <c r="O3342" s="83" t="str">
        <f>IFERROR(INDEX(resources!K:K,MATCH(B3342,resources!B:B,0)),"fillme")</f>
        <v>unknown</v>
      </c>
      <c r="P3342" s="89" t="str">
        <f t="shared" si="733"/>
        <v>unknown_2021_3</v>
      </c>
      <c r="Q3342" s="87">
        <f>INDEX(elcc!G:G,MATCH(P3342,elcc!D:D,0))</f>
        <v>0</v>
      </c>
      <c r="R3342" s="89">
        <f t="shared" si="734"/>
        <v>1</v>
      </c>
      <c r="S3342" s="89" t="s">
        <v>6314</v>
      </c>
      <c r="T3342" s="89" t="s">
        <v>6314</v>
      </c>
      <c r="U3342" s="90" t="str">
        <f t="shared" si="735"/>
        <v>ok</v>
      </c>
      <c r="V3342" s="63" t="str">
        <f>INDEX(resources!F:F,MATCH(B3342,resources!B:B,0))</f>
        <v>special</v>
      </c>
      <c r="W3342" s="110">
        <f t="shared" si="736"/>
        <v>0</v>
      </c>
      <c r="X3342" s="110">
        <f t="shared" si="737"/>
        <v>0</v>
      </c>
      <c r="Y3342" s="110" t="str">
        <f t="shared" si="738"/>
        <v>transfer_purchase_raonly_na_CONFIDENTIAL</v>
      </c>
      <c r="Z3342" s="110">
        <f>IF(COUNTIFS($Y$2:Y3342,Y3342)=1,1,0)</f>
        <v>0</v>
      </c>
      <c r="AA3342" s="110">
        <f>SUM($Z$2:Z3342)*Z3342</f>
        <v>0</v>
      </c>
      <c r="AB3342" s="110">
        <f>COUNTIFS(resources!B:B,B3342)</f>
        <v>1</v>
      </c>
      <c r="AC3342" s="110">
        <f t="shared" si="739"/>
        <v>1</v>
      </c>
      <c r="AD3342" s="110">
        <f t="shared" si="740"/>
        <v>1</v>
      </c>
      <c r="AE3342" s="110">
        <f t="shared" si="741"/>
        <v>0</v>
      </c>
      <c r="AF3342" s="110">
        <f t="shared" si="742"/>
        <v>1</v>
      </c>
      <c r="AG3342" s="110">
        <f t="shared" si="743"/>
        <v>0</v>
      </c>
      <c r="AH3342" s="110">
        <f t="shared" si="744"/>
        <v>0</v>
      </c>
      <c r="AI3342" s="110">
        <f t="shared" si="745"/>
        <v>1</v>
      </c>
      <c r="AJ3342" s="100">
        <f>ROW()</f>
        <v>3342</v>
      </c>
      <c r="AK3342" s="100" t="e">
        <f>INDEX('BadRows RECART'!$C$2:$C$1207,MATCH(monthly_gwh_mw!AJ3342,'BadRows RECART'!$D$2:$D$1207,0))</f>
        <v>#N/A</v>
      </c>
    </row>
    <row r="3343" spans="1:37" ht="20">
      <c r="A3343" s="106" t="s">
        <v>3907</v>
      </c>
      <c r="B3343" s="106" t="s">
        <v>437</v>
      </c>
      <c r="C3343" s="106" t="s">
        <v>6313</v>
      </c>
      <c r="D3343" s="168">
        <v>2021</v>
      </c>
      <c r="E3343" s="168">
        <v>1</v>
      </c>
      <c r="F3343" s="169">
        <v>0</v>
      </c>
      <c r="G3343" s="212" t="s">
        <v>6314</v>
      </c>
      <c r="H3343" s="212" t="s">
        <v>6314</v>
      </c>
      <c r="I3343" s="106" t="s">
        <v>556</v>
      </c>
      <c r="K3343" s="83" t="s">
        <v>6314</v>
      </c>
      <c r="L3343" s="83" t="s">
        <v>6314</v>
      </c>
      <c r="M3343" s="45" t="str">
        <f>IF(
ISNA(INDEX(resources!E:E,MATCH(B3343,resources!B:B,0))),"fillme",
INDEX(resources!E:E,MATCH(B3343,resources!B:B,0)))</f>
        <v>transfer_purchase</v>
      </c>
      <c r="N3343" s="45">
        <v>1</v>
      </c>
      <c r="O3343" s="83" t="str">
        <f>IFERROR(INDEX(resources!K:K,MATCH(B3343,resources!B:B,0)),"fillme")</f>
        <v>unknown</v>
      </c>
      <c r="P3343" s="89" t="str">
        <f t="shared" si="733"/>
        <v>unknown_2021_1</v>
      </c>
      <c r="Q3343" s="87">
        <f>INDEX(elcc!G:G,MATCH(P3343,elcc!D:D,0))</f>
        <v>0</v>
      </c>
      <c r="R3343" s="89">
        <f t="shared" si="734"/>
        <v>1</v>
      </c>
      <c r="S3343" s="89" t="s">
        <v>6314</v>
      </c>
      <c r="T3343" s="89" t="s">
        <v>6314</v>
      </c>
      <c r="U3343" s="90" t="str">
        <f t="shared" si="735"/>
        <v>ok</v>
      </c>
      <c r="V3343" s="63" t="str">
        <f>INDEX(resources!F:F,MATCH(B3343,resources!B:B,0))</f>
        <v>special</v>
      </c>
      <c r="W3343" s="110">
        <f t="shared" si="736"/>
        <v>0</v>
      </c>
      <c r="X3343" s="110">
        <f t="shared" si="737"/>
        <v>0</v>
      </c>
      <c r="Y3343" s="110" t="str">
        <f t="shared" si="738"/>
        <v>transfer_purchase_raonly_na_CONFIDENTIAL</v>
      </c>
      <c r="Z3343" s="110">
        <f>IF(COUNTIFS($Y$2:Y3343,Y3343)=1,1,0)</f>
        <v>0</v>
      </c>
      <c r="AA3343" s="110">
        <f>SUM($Z$2:Z3343)*Z3343</f>
        <v>0</v>
      </c>
      <c r="AB3343" s="110">
        <f>COUNTIFS(resources!B:B,B3343)</f>
        <v>1</v>
      </c>
      <c r="AC3343" s="110">
        <f t="shared" si="739"/>
        <v>1</v>
      </c>
      <c r="AD3343" s="110">
        <f t="shared" si="740"/>
        <v>1</v>
      </c>
      <c r="AE3343" s="110">
        <f t="shared" si="741"/>
        <v>0</v>
      </c>
      <c r="AF3343" s="110">
        <f t="shared" si="742"/>
        <v>1</v>
      </c>
      <c r="AG3343" s="110">
        <f t="shared" si="743"/>
        <v>0</v>
      </c>
      <c r="AH3343" s="110">
        <f t="shared" si="744"/>
        <v>0</v>
      </c>
      <c r="AI3343" s="110">
        <f t="shared" si="745"/>
        <v>1</v>
      </c>
      <c r="AJ3343" s="100">
        <f>ROW()</f>
        <v>3343</v>
      </c>
      <c r="AK3343" s="100" t="e">
        <f>INDEX('BadRows RECART'!$C$2:$C$1207,MATCH(monthly_gwh_mw!AJ3343,'BadRows RECART'!$D$2:$D$1207,0))</f>
        <v>#N/A</v>
      </c>
    </row>
    <row r="3344" spans="1:37" ht="20">
      <c r="A3344" s="106" t="s">
        <v>3907</v>
      </c>
      <c r="B3344" s="106" t="s">
        <v>437</v>
      </c>
      <c r="C3344" s="106" t="s">
        <v>6313</v>
      </c>
      <c r="D3344" s="168">
        <v>2021</v>
      </c>
      <c r="E3344" s="168">
        <v>2</v>
      </c>
      <c r="F3344" s="169">
        <v>0</v>
      </c>
      <c r="G3344" s="212" t="s">
        <v>6314</v>
      </c>
      <c r="H3344" s="212" t="s">
        <v>6314</v>
      </c>
      <c r="I3344" s="106" t="s">
        <v>556</v>
      </c>
      <c r="K3344" s="83" t="s">
        <v>6314</v>
      </c>
      <c r="L3344" s="83" t="s">
        <v>6314</v>
      </c>
      <c r="M3344" s="45" t="str">
        <f>IF(
ISNA(INDEX(resources!E:E,MATCH(B3344,resources!B:B,0))),"fillme",
INDEX(resources!E:E,MATCH(B3344,resources!B:B,0)))</f>
        <v>transfer_purchase</v>
      </c>
      <c r="N3344" s="45">
        <v>1</v>
      </c>
      <c r="O3344" s="83" t="str">
        <f>IFERROR(INDEX(resources!K:K,MATCH(B3344,resources!B:B,0)),"fillme")</f>
        <v>unknown</v>
      </c>
      <c r="P3344" s="89" t="str">
        <f t="shared" si="733"/>
        <v>unknown_2021_2</v>
      </c>
      <c r="Q3344" s="87">
        <f>INDEX(elcc!G:G,MATCH(P3344,elcc!D:D,0))</f>
        <v>0</v>
      </c>
      <c r="R3344" s="89">
        <f t="shared" si="734"/>
        <v>1</v>
      </c>
      <c r="S3344" s="89" t="s">
        <v>6314</v>
      </c>
      <c r="T3344" s="89" t="s">
        <v>6314</v>
      </c>
      <c r="U3344" s="90" t="str">
        <f t="shared" si="735"/>
        <v>ok</v>
      </c>
      <c r="V3344" s="63" t="str">
        <f>INDEX(resources!F:F,MATCH(B3344,resources!B:B,0))</f>
        <v>special</v>
      </c>
      <c r="W3344" s="110">
        <f t="shared" si="736"/>
        <v>0</v>
      </c>
      <c r="X3344" s="110">
        <f t="shared" si="737"/>
        <v>0</v>
      </c>
      <c r="Y3344" s="110" t="str">
        <f t="shared" si="738"/>
        <v>transfer_purchase_raonly_na_CONFIDENTIAL</v>
      </c>
      <c r="Z3344" s="110">
        <f>IF(COUNTIFS($Y$2:Y3344,Y3344)=1,1,0)</f>
        <v>0</v>
      </c>
      <c r="AA3344" s="110">
        <f>SUM($Z$2:Z3344)*Z3344</f>
        <v>0</v>
      </c>
      <c r="AB3344" s="110">
        <f>COUNTIFS(resources!B:B,B3344)</f>
        <v>1</v>
      </c>
      <c r="AC3344" s="110">
        <f t="shared" si="739"/>
        <v>1</v>
      </c>
      <c r="AD3344" s="110">
        <f t="shared" si="740"/>
        <v>1</v>
      </c>
      <c r="AE3344" s="110">
        <f t="shared" si="741"/>
        <v>0</v>
      </c>
      <c r="AF3344" s="110">
        <f t="shared" si="742"/>
        <v>1</v>
      </c>
      <c r="AG3344" s="110">
        <f t="shared" si="743"/>
        <v>0</v>
      </c>
      <c r="AH3344" s="110">
        <f t="shared" si="744"/>
        <v>0</v>
      </c>
      <c r="AI3344" s="110">
        <f t="shared" si="745"/>
        <v>1</v>
      </c>
      <c r="AJ3344" s="100">
        <f>ROW()</f>
        <v>3344</v>
      </c>
      <c r="AK3344" s="100" t="e">
        <f>INDEX('BadRows RECART'!$C$2:$C$1207,MATCH(monthly_gwh_mw!AJ3344,'BadRows RECART'!$D$2:$D$1207,0))</f>
        <v>#N/A</v>
      </c>
    </row>
    <row r="3345" spans="1:37" ht="20">
      <c r="A3345" s="106" t="s">
        <v>3907</v>
      </c>
      <c r="B3345" s="106" t="s">
        <v>437</v>
      </c>
      <c r="C3345" s="106" t="s">
        <v>6313</v>
      </c>
      <c r="D3345" s="168">
        <v>2021</v>
      </c>
      <c r="E3345" s="168">
        <v>3</v>
      </c>
      <c r="F3345" s="169">
        <v>0</v>
      </c>
      <c r="G3345" s="212" t="s">
        <v>6314</v>
      </c>
      <c r="H3345" s="212" t="s">
        <v>6314</v>
      </c>
      <c r="I3345" s="106" t="s">
        <v>556</v>
      </c>
      <c r="K3345" s="83" t="s">
        <v>6314</v>
      </c>
      <c r="L3345" s="83" t="s">
        <v>6314</v>
      </c>
      <c r="M3345" s="45" t="str">
        <f>IF(
ISNA(INDEX(resources!E:E,MATCH(B3345,resources!B:B,0))),"fillme",
INDEX(resources!E:E,MATCH(B3345,resources!B:B,0)))</f>
        <v>transfer_purchase</v>
      </c>
      <c r="N3345" s="45">
        <v>1</v>
      </c>
      <c r="O3345" s="83" t="str">
        <f>IFERROR(INDEX(resources!K:K,MATCH(B3345,resources!B:B,0)),"fillme")</f>
        <v>unknown</v>
      </c>
      <c r="P3345" s="89" t="str">
        <f t="shared" si="733"/>
        <v>unknown_2021_3</v>
      </c>
      <c r="Q3345" s="87">
        <f>INDEX(elcc!G:G,MATCH(P3345,elcc!D:D,0))</f>
        <v>0</v>
      </c>
      <c r="R3345" s="89">
        <f t="shared" si="734"/>
        <v>1</v>
      </c>
      <c r="S3345" s="89" t="s">
        <v>6314</v>
      </c>
      <c r="T3345" s="89" t="s">
        <v>6314</v>
      </c>
      <c r="U3345" s="90" t="str">
        <f t="shared" si="735"/>
        <v>ok</v>
      </c>
      <c r="V3345" s="63" t="str">
        <f>INDEX(resources!F:F,MATCH(B3345,resources!B:B,0))</f>
        <v>special</v>
      </c>
      <c r="W3345" s="110">
        <f t="shared" si="736"/>
        <v>0</v>
      </c>
      <c r="X3345" s="110">
        <f t="shared" si="737"/>
        <v>0</v>
      </c>
      <c r="Y3345" s="110" t="str">
        <f t="shared" si="738"/>
        <v>transfer_purchase_raonly_na_CONFIDENTIAL</v>
      </c>
      <c r="Z3345" s="110">
        <f>IF(COUNTIFS($Y$2:Y3345,Y3345)=1,1,0)</f>
        <v>0</v>
      </c>
      <c r="AA3345" s="110">
        <f>SUM($Z$2:Z3345)*Z3345</f>
        <v>0</v>
      </c>
      <c r="AB3345" s="110">
        <f>COUNTIFS(resources!B:B,B3345)</f>
        <v>1</v>
      </c>
      <c r="AC3345" s="110">
        <f t="shared" si="739"/>
        <v>1</v>
      </c>
      <c r="AD3345" s="110">
        <f t="shared" si="740"/>
        <v>1</v>
      </c>
      <c r="AE3345" s="110">
        <f t="shared" si="741"/>
        <v>0</v>
      </c>
      <c r="AF3345" s="110">
        <f t="shared" si="742"/>
        <v>1</v>
      </c>
      <c r="AG3345" s="110">
        <f t="shared" si="743"/>
        <v>0</v>
      </c>
      <c r="AH3345" s="110">
        <f t="shared" si="744"/>
        <v>0</v>
      </c>
      <c r="AI3345" s="110">
        <f t="shared" si="745"/>
        <v>1</v>
      </c>
      <c r="AJ3345" s="100">
        <f>ROW()</f>
        <v>3345</v>
      </c>
      <c r="AK3345" s="100" t="e">
        <f>INDEX('BadRows RECART'!$C$2:$C$1207,MATCH(monthly_gwh_mw!AJ3345,'BadRows RECART'!$D$2:$D$1207,0))</f>
        <v>#N/A</v>
      </c>
    </row>
    <row r="3346" spans="1:37" ht="20">
      <c r="A3346" s="106" t="s">
        <v>3907</v>
      </c>
      <c r="B3346" s="106" t="s">
        <v>437</v>
      </c>
      <c r="C3346" s="106" t="s">
        <v>6313</v>
      </c>
      <c r="D3346" s="168">
        <v>2021</v>
      </c>
      <c r="E3346" s="168">
        <v>4</v>
      </c>
      <c r="F3346" s="169">
        <v>0</v>
      </c>
      <c r="G3346" s="212" t="s">
        <v>6314</v>
      </c>
      <c r="H3346" s="212" t="s">
        <v>6314</v>
      </c>
      <c r="I3346" s="106" t="s">
        <v>556</v>
      </c>
      <c r="K3346" s="83" t="s">
        <v>6314</v>
      </c>
      <c r="L3346" s="83" t="s">
        <v>6314</v>
      </c>
      <c r="M3346" s="45" t="str">
        <f>IF(
ISNA(INDEX(resources!E:E,MATCH(B3346,resources!B:B,0))),"fillme",
INDEX(resources!E:E,MATCH(B3346,resources!B:B,0)))</f>
        <v>transfer_purchase</v>
      </c>
      <c r="N3346" s="45">
        <v>1</v>
      </c>
      <c r="O3346" s="83" t="str">
        <f>IFERROR(INDEX(resources!K:K,MATCH(B3346,resources!B:B,0)),"fillme")</f>
        <v>unknown</v>
      </c>
      <c r="P3346" s="89" t="str">
        <f t="shared" si="733"/>
        <v>unknown_2021_4</v>
      </c>
      <c r="Q3346" s="87">
        <f>INDEX(elcc!G:G,MATCH(P3346,elcc!D:D,0))</f>
        <v>0</v>
      </c>
      <c r="R3346" s="89">
        <f t="shared" si="734"/>
        <v>1</v>
      </c>
      <c r="S3346" s="89" t="s">
        <v>6314</v>
      </c>
      <c r="T3346" s="89" t="s">
        <v>6314</v>
      </c>
      <c r="U3346" s="90" t="str">
        <f t="shared" si="735"/>
        <v>ok</v>
      </c>
      <c r="V3346" s="63" t="str">
        <f>INDEX(resources!F:F,MATCH(B3346,resources!B:B,0))</f>
        <v>special</v>
      </c>
      <c r="W3346" s="110">
        <f t="shared" si="736"/>
        <v>0</v>
      </c>
      <c r="X3346" s="110">
        <f t="shared" si="737"/>
        <v>0</v>
      </c>
      <c r="Y3346" s="110" t="str">
        <f t="shared" si="738"/>
        <v>transfer_purchase_raonly_na_CONFIDENTIAL</v>
      </c>
      <c r="Z3346" s="110">
        <f>IF(COUNTIFS($Y$2:Y3346,Y3346)=1,1,0)</f>
        <v>0</v>
      </c>
      <c r="AA3346" s="110">
        <f>SUM($Z$2:Z3346)*Z3346</f>
        <v>0</v>
      </c>
      <c r="AB3346" s="110">
        <f>COUNTIFS(resources!B:B,B3346)</f>
        <v>1</v>
      </c>
      <c r="AC3346" s="110">
        <f t="shared" si="739"/>
        <v>1</v>
      </c>
      <c r="AD3346" s="110">
        <f t="shared" si="740"/>
        <v>1</v>
      </c>
      <c r="AE3346" s="110">
        <f t="shared" si="741"/>
        <v>0</v>
      </c>
      <c r="AF3346" s="110">
        <f t="shared" si="742"/>
        <v>1</v>
      </c>
      <c r="AG3346" s="110">
        <f t="shared" si="743"/>
        <v>0</v>
      </c>
      <c r="AH3346" s="110">
        <f t="shared" si="744"/>
        <v>0</v>
      </c>
      <c r="AI3346" s="110">
        <f t="shared" si="745"/>
        <v>1</v>
      </c>
      <c r="AJ3346" s="100">
        <f>ROW()</f>
        <v>3346</v>
      </c>
      <c r="AK3346" s="100" t="e">
        <f>INDEX('BadRows RECART'!$C$2:$C$1207,MATCH(monthly_gwh_mw!AJ3346,'BadRows RECART'!$D$2:$D$1207,0))</f>
        <v>#N/A</v>
      </c>
    </row>
    <row r="3347" spans="1:37" ht="20">
      <c r="A3347" s="106" t="s">
        <v>3907</v>
      </c>
      <c r="B3347" s="106" t="s">
        <v>437</v>
      </c>
      <c r="C3347" s="106" t="s">
        <v>6313</v>
      </c>
      <c r="D3347" s="168">
        <v>2021</v>
      </c>
      <c r="E3347" s="168">
        <v>5</v>
      </c>
      <c r="F3347" s="169">
        <v>0</v>
      </c>
      <c r="G3347" s="212" t="s">
        <v>6314</v>
      </c>
      <c r="H3347" s="212" t="s">
        <v>6314</v>
      </c>
      <c r="I3347" s="106" t="s">
        <v>556</v>
      </c>
      <c r="K3347" s="83" t="s">
        <v>6314</v>
      </c>
      <c r="L3347" s="83" t="s">
        <v>6314</v>
      </c>
      <c r="M3347" s="45" t="str">
        <f>IF(
ISNA(INDEX(resources!E:E,MATCH(B3347,resources!B:B,0))),"fillme",
INDEX(resources!E:E,MATCH(B3347,resources!B:B,0)))</f>
        <v>transfer_purchase</v>
      </c>
      <c r="N3347" s="45">
        <v>1</v>
      </c>
      <c r="O3347" s="83" t="str">
        <f>IFERROR(INDEX(resources!K:K,MATCH(B3347,resources!B:B,0)),"fillme")</f>
        <v>unknown</v>
      </c>
      <c r="P3347" s="89" t="str">
        <f t="shared" si="733"/>
        <v>unknown_2021_5</v>
      </c>
      <c r="Q3347" s="87">
        <f>INDEX(elcc!G:G,MATCH(P3347,elcc!D:D,0))</f>
        <v>0</v>
      </c>
      <c r="R3347" s="89">
        <f t="shared" si="734"/>
        <v>1</v>
      </c>
      <c r="S3347" s="89" t="s">
        <v>6314</v>
      </c>
      <c r="T3347" s="89" t="s">
        <v>6314</v>
      </c>
      <c r="U3347" s="90" t="str">
        <f t="shared" si="735"/>
        <v>ok</v>
      </c>
      <c r="V3347" s="63" t="str">
        <f>INDEX(resources!F:F,MATCH(B3347,resources!B:B,0))</f>
        <v>special</v>
      </c>
      <c r="W3347" s="110">
        <f t="shared" si="736"/>
        <v>0</v>
      </c>
      <c r="X3347" s="110">
        <f t="shared" si="737"/>
        <v>0</v>
      </c>
      <c r="Y3347" s="110" t="str">
        <f t="shared" si="738"/>
        <v>transfer_purchase_raonly_na_CONFIDENTIAL</v>
      </c>
      <c r="Z3347" s="110">
        <f>IF(COUNTIFS($Y$2:Y3347,Y3347)=1,1,0)</f>
        <v>0</v>
      </c>
      <c r="AA3347" s="110">
        <f>SUM($Z$2:Z3347)*Z3347</f>
        <v>0</v>
      </c>
      <c r="AB3347" s="110">
        <f>COUNTIFS(resources!B:B,B3347)</f>
        <v>1</v>
      </c>
      <c r="AC3347" s="110">
        <f t="shared" si="739"/>
        <v>1</v>
      </c>
      <c r="AD3347" s="110">
        <f t="shared" si="740"/>
        <v>1</v>
      </c>
      <c r="AE3347" s="110">
        <f t="shared" si="741"/>
        <v>0</v>
      </c>
      <c r="AF3347" s="110">
        <f t="shared" si="742"/>
        <v>1</v>
      </c>
      <c r="AG3347" s="110">
        <f t="shared" si="743"/>
        <v>0</v>
      </c>
      <c r="AH3347" s="110">
        <f t="shared" si="744"/>
        <v>0</v>
      </c>
      <c r="AI3347" s="110">
        <f t="shared" si="745"/>
        <v>1</v>
      </c>
      <c r="AJ3347" s="100">
        <f>ROW()</f>
        <v>3347</v>
      </c>
      <c r="AK3347" s="100" t="e">
        <f>INDEX('BadRows RECART'!$C$2:$C$1207,MATCH(monthly_gwh_mw!AJ3347,'BadRows RECART'!$D$2:$D$1207,0))</f>
        <v>#N/A</v>
      </c>
    </row>
    <row r="3348" spans="1:37" ht="20">
      <c r="A3348" s="106" t="s">
        <v>3907</v>
      </c>
      <c r="B3348" s="106" t="s">
        <v>437</v>
      </c>
      <c r="C3348" s="106" t="s">
        <v>6313</v>
      </c>
      <c r="D3348" s="168">
        <v>2021</v>
      </c>
      <c r="E3348" s="168">
        <v>6</v>
      </c>
      <c r="F3348" s="169">
        <v>0</v>
      </c>
      <c r="G3348" s="212" t="s">
        <v>6314</v>
      </c>
      <c r="H3348" s="212" t="s">
        <v>6314</v>
      </c>
      <c r="I3348" s="106" t="s">
        <v>556</v>
      </c>
      <c r="K3348" s="83" t="s">
        <v>6314</v>
      </c>
      <c r="L3348" s="83" t="s">
        <v>6314</v>
      </c>
      <c r="M3348" s="45" t="str">
        <f>IF(
ISNA(INDEX(resources!E:E,MATCH(B3348,resources!B:B,0))),"fillme",
INDEX(resources!E:E,MATCH(B3348,resources!B:B,0)))</f>
        <v>transfer_purchase</v>
      </c>
      <c r="N3348" s="45">
        <v>1</v>
      </c>
      <c r="O3348" s="83" t="str">
        <f>IFERROR(INDEX(resources!K:K,MATCH(B3348,resources!B:B,0)),"fillme")</f>
        <v>unknown</v>
      </c>
      <c r="P3348" s="89" t="str">
        <f t="shared" si="733"/>
        <v>unknown_2021_6</v>
      </c>
      <c r="Q3348" s="87">
        <f>INDEX(elcc!G:G,MATCH(P3348,elcc!D:D,0))</f>
        <v>0</v>
      </c>
      <c r="R3348" s="89">
        <f t="shared" si="734"/>
        <v>1</v>
      </c>
      <c r="S3348" s="89" t="s">
        <v>6314</v>
      </c>
      <c r="T3348" s="89" t="s">
        <v>6314</v>
      </c>
      <c r="U3348" s="90" t="str">
        <f t="shared" si="735"/>
        <v>ok</v>
      </c>
      <c r="V3348" s="63" t="str">
        <f>INDEX(resources!F:F,MATCH(B3348,resources!B:B,0))</f>
        <v>special</v>
      </c>
      <c r="W3348" s="110">
        <f t="shared" si="736"/>
        <v>0</v>
      </c>
      <c r="X3348" s="110">
        <f t="shared" si="737"/>
        <v>0</v>
      </c>
      <c r="Y3348" s="110" t="str">
        <f t="shared" si="738"/>
        <v>transfer_purchase_raonly_na_CONFIDENTIAL</v>
      </c>
      <c r="Z3348" s="110">
        <f>IF(COUNTIFS($Y$2:Y3348,Y3348)=1,1,0)</f>
        <v>0</v>
      </c>
      <c r="AA3348" s="110">
        <f>SUM($Z$2:Z3348)*Z3348</f>
        <v>0</v>
      </c>
      <c r="AB3348" s="110">
        <f>COUNTIFS(resources!B:B,B3348)</f>
        <v>1</v>
      </c>
      <c r="AC3348" s="110">
        <f t="shared" si="739"/>
        <v>1</v>
      </c>
      <c r="AD3348" s="110">
        <f t="shared" si="740"/>
        <v>1</v>
      </c>
      <c r="AE3348" s="110">
        <f t="shared" si="741"/>
        <v>0</v>
      </c>
      <c r="AF3348" s="110">
        <f t="shared" si="742"/>
        <v>1</v>
      </c>
      <c r="AG3348" s="110">
        <f t="shared" si="743"/>
        <v>0</v>
      </c>
      <c r="AH3348" s="110">
        <f t="shared" si="744"/>
        <v>0</v>
      </c>
      <c r="AI3348" s="110">
        <f t="shared" si="745"/>
        <v>1</v>
      </c>
      <c r="AJ3348" s="100">
        <f>ROW()</f>
        <v>3348</v>
      </c>
      <c r="AK3348" s="100" t="e">
        <f>INDEX('BadRows RECART'!$C$2:$C$1207,MATCH(monthly_gwh_mw!AJ3348,'BadRows RECART'!$D$2:$D$1207,0))</f>
        <v>#N/A</v>
      </c>
    </row>
    <row r="3349" spans="1:37" ht="20">
      <c r="A3349" s="106" t="s">
        <v>3907</v>
      </c>
      <c r="B3349" s="106" t="s">
        <v>437</v>
      </c>
      <c r="C3349" s="106" t="s">
        <v>6313</v>
      </c>
      <c r="D3349" s="168">
        <v>2021</v>
      </c>
      <c r="E3349" s="168">
        <v>7</v>
      </c>
      <c r="F3349" s="169">
        <v>0</v>
      </c>
      <c r="G3349" s="212" t="s">
        <v>6314</v>
      </c>
      <c r="H3349" s="212" t="s">
        <v>6314</v>
      </c>
      <c r="I3349" s="106" t="s">
        <v>556</v>
      </c>
      <c r="K3349" s="83" t="s">
        <v>6314</v>
      </c>
      <c r="L3349" s="83" t="s">
        <v>6314</v>
      </c>
      <c r="M3349" s="45" t="str">
        <f>IF(
ISNA(INDEX(resources!E:E,MATCH(B3349,resources!B:B,0))),"fillme",
INDEX(resources!E:E,MATCH(B3349,resources!B:B,0)))</f>
        <v>transfer_purchase</v>
      </c>
      <c r="N3349" s="45">
        <v>1</v>
      </c>
      <c r="O3349" s="83" t="str">
        <f>IFERROR(INDEX(resources!K:K,MATCH(B3349,resources!B:B,0)),"fillme")</f>
        <v>unknown</v>
      </c>
      <c r="P3349" s="89" t="str">
        <f t="shared" si="733"/>
        <v>unknown_2021_7</v>
      </c>
      <c r="Q3349" s="87">
        <f>INDEX(elcc!G:G,MATCH(P3349,elcc!D:D,0))</f>
        <v>0</v>
      </c>
      <c r="R3349" s="89">
        <f t="shared" si="734"/>
        <v>1</v>
      </c>
      <c r="S3349" s="89" t="s">
        <v>6314</v>
      </c>
      <c r="T3349" s="89" t="s">
        <v>6314</v>
      </c>
      <c r="U3349" s="90" t="str">
        <f t="shared" si="735"/>
        <v>ok</v>
      </c>
      <c r="V3349" s="63" t="str">
        <f>INDEX(resources!F:F,MATCH(B3349,resources!B:B,0))</f>
        <v>special</v>
      </c>
      <c r="W3349" s="110">
        <f t="shared" si="736"/>
        <v>0</v>
      </c>
      <c r="X3349" s="110">
        <f t="shared" si="737"/>
        <v>0</v>
      </c>
      <c r="Y3349" s="110" t="str">
        <f t="shared" si="738"/>
        <v>transfer_purchase_raonly_na_CONFIDENTIAL</v>
      </c>
      <c r="Z3349" s="110">
        <f>IF(COUNTIFS($Y$2:Y3349,Y3349)=1,1,0)</f>
        <v>0</v>
      </c>
      <c r="AA3349" s="110">
        <f>SUM($Z$2:Z3349)*Z3349</f>
        <v>0</v>
      </c>
      <c r="AB3349" s="110">
        <f>COUNTIFS(resources!B:B,B3349)</f>
        <v>1</v>
      </c>
      <c r="AC3349" s="110">
        <f t="shared" si="739"/>
        <v>1</v>
      </c>
      <c r="AD3349" s="110">
        <f t="shared" si="740"/>
        <v>1</v>
      </c>
      <c r="AE3349" s="110">
        <f t="shared" si="741"/>
        <v>0</v>
      </c>
      <c r="AF3349" s="110">
        <f t="shared" si="742"/>
        <v>1</v>
      </c>
      <c r="AG3349" s="110">
        <f t="shared" si="743"/>
        <v>0</v>
      </c>
      <c r="AH3349" s="110">
        <f t="shared" si="744"/>
        <v>0</v>
      </c>
      <c r="AI3349" s="110">
        <f t="shared" si="745"/>
        <v>1</v>
      </c>
      <c r="AJ3349" s="100">
        <f>ROW()</f>
        <v>3349</v>
      </c>
      <c r="AK3349" s="100" t="e">
        <f>INDEX('BadRows RECART'!$C$2:$C$1207,MATCH(monthly_gwh_mw!AJ3349,'BadRows RECART'!$D$2:$D$1207,0))</f>
        <v>#N/A</v>
      </c>
    </row>
    <row r="3350" spans="1:37" ht="20">
      <c r="A3350" s="106" t="s">
        <v>3907</v>
      </c>
      <c r="B3350" s="106" t="s">
        <v>437</v>
      </c>
      <c r="C3350" s="106" t="s">
        <v>6313</v>
      </c>
      <c r="D3350" s="168">
        <v>2021</v>
      </c>
      <c r="E3350" s="168">
        <v>8</v>
      </c>
      <c r="F3350" s="169">
        <v>0</v>
      </c>
      <c r="G3350" s="212" t="s">
        <v>6314</v>
      </c>
      <c r="H3350" s="212" t="s">
        <v>6314</v>
      </c>
      <c r="I3350" s="106" t="s">
        <v>556</v>
      </c>
      <c r="K3350" s="83" t="s">
        <v>6314</v>
      </c>
      <c r="L3350" s="83" t="s">
        <v>6314</v>
      </c>
      <c r="M3350" s="45" t="str">
        <f>IF(
ISNA(INDEX(resources!E:E,MATCH(B3350,resources!B:B,0))),"fillme",
INDEX(resources!E:E,MATCH(B3350,resources!B:B,0)))</f>
        <v>transfer_purchase</v>
      </c>
      <c r="N3350" s="45">
        <v>1</v>
      </c>
      <c r="O3350" s="83" t="str">
        <f>IFERROR(INDEX(resources!K:K,MATCH(B3350,resources!B:B,0)),"fillme")</f>
        <v>unknown</v>
      </c>
      <c r="P3350" s="89" t="str">
        <f t="shared" si="733"/>
        <v>unknown_2021_8</v>
      </c>
      <c r="Q3350" s="87">
        <f>INDEX(elcc!G:G,MATCH(P3350,elcc!D:D,0))</f>
        <v>0</v>
      </c>
      <c r="R3350" s="89">
        <f t="shared" si="734"/>
        <v>1</v>
      </c>
      <c r="S3350" s="89" t="s">
        <v>6314</v>
      </c>
      <c r="T3350" s="89" t="s">
        <v>6314</v>
      </c>
      <c r="U3350" s="90" t="str">
        <f t="shared" si="735"/>
        <v>ok</v>
      </c>
      <c r="V3350" s="63" t="str">
        <f>INDEX(resources!F:F,MATCH(B3350,resources!B:B,0))</f>
        <v>special</v>
      </c>
      <c r="W3350" s="110">
        <f t="shared" si="736"/>
        <v>0</v>
      </c>
      <c r="X3350" s="110">
        <f t="shared" si="737"/>
        <v>0</v>
      </c>
      <c r="Y3350" s="110" t="str">
        <f t="shared" si="738"/>
        <v>transfer_purchase_raonly_na_CONFIDENTIAL</v>
      </c>
      <c r="Z3350" s="110">
        <f>IF(COUNTIFS($Y$2:Y3350,Y3350)=1,1,0)</f>
        <v>0</v>
      </c>
      <c r="AA3350" s="110">
        <f>SUM($Z$2:Z3350)*Z3350</f>
        <v>0</v>
      </c>
      <c r="AB3350" s="110">
        <f>COUNTIFS(resources!B:B,B3350)</f>
        <v>1</v>
      </c>
      <c r="AC3350" s="110">
        <f t="shared" si="739"/>
        <v>1</v>
      </c>
      <c r="AD3350" s="110">
        <f t="shared" si="740"/>
        <v>1</v>
      </c>
      <c r="AE3350" s="110">
        <f t="shared" si="741"/>
        <v>0</v>
      </c>
      <c r="AF3350" s="110">
        <f t="shared" si="742"/>
        <v>1</v>
      </c>
      <c r="AG3350" s="110">
        <f t="shared" si="743"/>
        <v>0</v>
      </c>
      <c r="AH3350" s="110">
        <f t="shared" si="744"/>
        <v>0</v>
      </c>
      <c r="AI3350" s="110">
        <f t="shared" si="745"/>
        <v>1</v>
      </c>
      <c r="AJ3350" s="100">
        <f>ROW()</f>
        <v>3350</v>
      </c>
      <c r="AK3350" s="100" t="e">
        <f>INDEX('BadRows RECART'!$C$2:$C$1207,MATCH(monthly_gwh_mw!AJ3350,'BadRows RECART'!$D$2:$D$1207,0))</f>
        <v>#N/A</v>
      </c>
    </row>
    <row r="3351" spans="1:37" ht="20">
      <c r="A3351" s="106" t="s">
        <v>3907</v>
      </c>
      <c r="B3351" s="106" t="s">
        <v>437</v>
      </c>
      <c r="C3351" s="106" t="s">
        <v>6313</v>
      </c>
      <c r="D3351" s="168">
        <v>2021</v>
      </c>
      <c r="E3351" s="168">
        <v>9</v>
      </c>
      <c r="F3351" s="169">
        <v>0</v>
      </c>
      <c r="G3351" s="212" t="s">
        <v>6314</v>
      </c>
      <c r="H3351" s="212" t="s">
        <v>6314</v>
      </c>
      <c r="I3351" s="106" t="s">
        <v>556</v>
      </c>
      <c r="K3351" s="83" t="s">
        <v>6314</v>
      </c>
      <c r="L3351" s="83" t="s">
        <v>6314</v>
      </c>
      <c r="M3351" s="45" t="str">
        <f>IF(
ISNA(INDEX(resources!E:E,MATCH(B3351,resources!B:B,0))),"fillme",
INDEX(resources!E:E,MATCH(B3351,resources!B:B,0)))</f>
        <v>transfer_purchase</v>
      </c>
      <c r="N3351" s="45">
        <v>1</v>
      </c>
      <c r="O3351" s="83" t="str">
        <f>IFERROR(INDEX(resources!K:K,MATCH(B3351,resources!B:B,0)),"fillme")</f>
        <v>unknown</v>
      </c>
      <c r="P3351" s="89" t="str">
        <f t="shared" si="733"/>
        <v>unknown_2021_9</v>
      </c>
      <c r="Q3351" s="87">
        <f>INDEX(elcc!G:G,MATCH(P3351,elcc!D:D,0))</f>
        <v>0</v>
      </c>
      <c r="R3351" s="89">
        <f t="shared" si="734"/>
        <v>1</v>
      </c>
      <c r="S3351" s="89" t="s">
        <v>6314</v>
      </c>
      <c r="T3351" s="89" t="s">
        <v>6314</v>
      </c>
      <c r="U3351" s="90" t="str">
        <f t="shared" si="735"/>
        <v>ok</v>
      </c>
      <c r="V3351" s="63" t="str">
        <f>INDEX(resources!F:F,MATCH(B3351,resources!B:B,0))</f>
        <v>special</v>
      </c>
      <c r="W3351" s="110">
        <f t="shared" si="736"/>
        <v>0</v>
      </c>
      <c r="X3351" s="110">
        <f t="shared" si="737"/>
        <v>0</v>
      </c>
      <c r="Y3351" s="110" t="str">
        <f t="shared" si="738"/>
        <v>transfer_purchase_raonly_na_CONFIDENTIAL</v>
      </c>
      <c r="Z3351" s="110">
        <f>IF(COUNTIFS($Y$2:Y3351,Y3351)=1,1,0)</f>
        <v>0</v>
      </c>
      <c r="AA3351" s="110">
        <f>SUM($Z$2:Z3351)*Z3351</f>
        <v>0</v>
      </c>
      <c r="AB3351" s="110">
        <f>COUNTIFS(resources!B:B,B3351)</f>
        <v>1</v>
      </c>
      <c r="AC3351" s="110">
        <f t="shared" si="739"/>
        <v>1</v>
      </c>
      <c r="AD3351" s="110">
        <f t="shared" si="740"/>
        <v>1</v>
      </c>
      <c r="AE3351" s="110">
        <f t="shared" si="741"/>
        <v>0</v>
      </c>
      <c r="AF3351" s="110">
        <f t="shared" si="742"/>
        <v>1</v>
      </c>
      <c r="AG3351" s="110">
        <f t="shared" si="743"/>
        <v>0</v>
      </c>
      <c r="AH3351" s="110">
        <f t="shared" si="744"/>
        <v>0</v>
      </c>
      <c r="AI3351" s="110">
        <f t="shared" si="745"/>
        <v>1</v>
      </c>
      <c r="AJ3351" s="100">
        <f>ROW()</f>
        <v>3351</v>
      </c>
      <c r="AK3351" s="100" t="e">
        <f>INDEX('BadRows RECART'!$C$2:$C$1207,MATCH(monthly_gwh_mw!AJ3351,'BadRows RECART'!$D$2:$D$1207,0))</f>
        <v>#N/A</v>
      </c>
    </row>
    <row r="3352" spans="1:37" ht="20">
      <c r="A3352" s="106" t="s">
        <v>3907</v>
      </c>
      <c r="B3352" s="106" t="s">
        <v>437</v>
      </c>
      <c r="C3352" s="106" t="s">
        <v>6313</v>
      </c>
      <c r="D3352" s="168">
        <v>2021</v>
      </c>
      <c r="E3352" s="168">
        <v>10</v>
      </c>
      <c r="F3352" s="169">
        <v>0</v>
      </c>
      <c r="G3352" s="212" t="s">
        <v>6314</v>
      </c>
      <c r="H3352" s="212" t="s">
        <v>6314</v>
      </c>
      <c r="I3352" s="106" t="s">
        <v>556</v>
      </c>
      <c r="K3352" s="83" t="s">
        <v>6314</v>
      </c>
      <c r="L3352" s="83" t="s">
        <v>6314</v>
      </c>
      <c r="M3352" s="45" t="str">
        <f>IF(
ISNA(INDEX(resources!E:E,MATCH(B3352,resources!B:B,0))),"fillme",
INDEX(resources!E:E,MATCH(B3352,resources!B:B,0)))</f>
        <v>transfer_purchase</v>
      </c>
      <c r="N3352" s="45">
        <v>1</v>
      </c>
      <c r="O3352" s="83" t="str">
        <f>IFERROR(INDEX(resources!K:K,MATCH(B3352,resources!B:B,0)),"fillme")</f>
        <v>unknown</v>
      </c>
      <c r="P3352" s="89" t="str">
        <f t="shared" si="733"/>
        <v>unknown_2021_10</v>
      </c>
      <c r="Q3352" s="87">
        <f>INDEX(elcc!G:G,MATCH(P3352,elcc!D:D,0))</f>
        <v>0</v>
      </c>
      <c r="R3352" s="89">
        <f t="shared" si="734"/>
        <v>1</v>
      </c>
      <c r="S3352" s="89" t="s">
        <v>6314</v>
      </c>
      <c r="T3352" s="89" t="s">
        <v>6314</v>
      </c>
      <c r="U3352" s="90" t="str">
        <f t="shared" si="735"/>
        <v>ok</v>
      </c>
      <c r="V3352" s="63" t="str">
        <f>INDEX(resources!F:F,MATCH(B3352,resources!B:B,0))</f>
        <v>special</v>
      </c>
      <c r="W3352" s="110">
        <f t="shared" si="736"/>
        <v>0</v>
      </c>
      <c r="X3352" s="110">
        <f t="shared" si="737"/>
        <v>0</v>
      </c>
      <c r="Y3352" s="110" t="str">
        <f t="shared" si="738"/>
        <v>transfer_purchase_raonly_na_CONFIDENTIAL</v>
      </c>
      <c r="Z3352" s="110">
        <f>IF(COUNTIFS($Y$2:Y3352,Y3352)=1,1,0)</f>
        <v>0</v>
      </c>
      <c r="AA3352" s="110">
        <f>SUM($Z$2:Z3352)*Z3352</f>
        <v>0</v>
      </c>
      <c r="AB3352" s="110">
        <f>COUNTIFS(resources!B:B,B3352)</f>
        <v>1</v>
      </c>
      <c r="AC3352" s="110">
        <f t="shared" si="739"/>
        <v>1</v>
      </c>
      <c r="AD3352" s="110">
        <f t="shared" si="740"/>
        <v>1</v>
      </c>
      <c r="AE3352" s="110">
        <f t="shared" si="741"/>
        <v>0</v>
      </c>
      <c r="AF3352" s="110">
        <f t="shared" si="742"/>
        <v>1</v>
      </c>
      <c r="AG3352" s="110">
        <f t="shared" si="743"/>
        <v>0</v>
      </c>
      <c r="AH3352" s="110">
        <f t="shared" si="744"/>
        <v>0</v>
      </c>
      <c r="AI3352" s="110">
        <f t="shared" si="745"/>
        <v>1</v>
      </c>
      <c r="AJ3352" s="100">
        <f>ROW()</f>
        <v>3352</v>
      </c>
      <c r="AK3352" s="100" t="e">
        <f>INDEX('BadRows RECART'!$C$2:$C$1207,MATCH(monthly_gwh_mw!AJ3352,'BadRows RECART'!$D$2:$D$1207,0))</f>
        <v>#N/A</v>
      </c>
    </row>
    <row r="3353" spans="1:37" ht="20">
      <c r="A3353" s="106" t="s">
        <v>3907</v>
      </c>
      <c r="B3353" s="106" t="s">
        <v>437</v>
      </c>
      <c r="C3353" s="106" t="s">
        <v>6313</v>
      </c>
      <c r="D3353" s="168">
        <v>2021</v>
      </c>
      <c r="E3353" s="168">
        <v>11</v>
      </c>
      <c r="F3353" s="169">
        <v>0</v>
      </c>
      <c r="G3353" s="212" t="s">
        <v>6314</v>
      </c>
      <c r="H3353" s="212" t="s">
        <v>6314</v>
      </c>
      <c r="I3353" s="106" t="s">
        <v>556</v>
      </c>
      <c r="K3353" s="83" t="s">
        <v>6314</v>
      </c>
      <c r="L3353" s="83" t="s">
        <v>6314</v>
      </c>
      <c r="M3353" s="45" t="str">
        <f>IF(
ISNA(INDEX(resources!E:E,MATCH(B3353,resources!B:B,0))),"fillme",
INDEX(resources!E:E,MATCH(B3353,resources!B:B,0)))</f>
        <v>transfer_purchase</v>
      </c>
      <c r="N3353" s="45">
        <v>1</v>
      </c>
      <c r="O3353" s="83" t="str">
        <f>IFERROR(INDEX(resources!K:K,MATCH(B3353,resources!B:B,0)),"fillme")</f>
        <v>unknown</v>
      </c>
      <c r="P3353" s="89" t="str">
        <f t="shared" si="733"/>
        <v>unknown_2021_11</v>
      </c>
      <c r="Q3353" s="87">
        <f>INDEX(elcc!G:G,MATCH(P3353,elcc!D:D,0))</f>
        <v>0</v>
      </c>
      <c r="R3353" s="89">
        <f t="shared" si="734"/>
        <v>1</v>
      </c>
      <c r="S3353" s="89" t="s">
        <v>6314</v>
      </c>
      <c r="T3353" s="89" t="s">
        <v>6314</v>
      </c>
      <c r="U3353" s="90" t="str">
        <f t="shared" si="735"/>
        <v>ok</v>
      </c>
      <c r="V3353" s="63" t="str">
        <f>INDEX(resources!F:F,MATCH(B3353,resources!B:B,0))</f>
        <v>special</v>
      </c>
      <c r="W3353" s="110">
        <f t="shared" si="736"/>
        <v>0</v>
      </c>
      <c r="X3353" s="110">
        <f t="shared" si="737"/>
        <v>0</v>
      </c>
      <c r="Y3353" s="110" t="str">
        <f t="shared" si="738"/>
        <v>transfer_purchase_raonly_na_CONFIDENTIAL</v>
      </c>
      <c r="Z3353" s="110">
        <f>IF(COUNTIFS($Y$2:Y3353,Y3353)=1,1,0)</f>
        <v>0</v>
      </c>
      <c r="AA3353" s="110">
        <f>SUM($Z$2:Z3353)*Z3353</f>
        <v>0</v>
      </c>
      <c r="AB3353" s="110">
        <f>COUNTIFS(resources!B:B,B3353)</f>
        <v>1</v>
      </c>
      <c r="AC3353" s="110">
        <f t="shared" si="739"/>
        <v>1</v>
      </c>
      <c r="AD3353" s="110">
        <f t="shared" si="740"/>
        <v>1</v>
      </c>
      <c r="AE3353" s="110">
        <f t="shared" si="741"/>
        <v>0</v>
      </c>
      <c r="AF3353" s="110">
        <f t="shared" si="742"/>
        <v>1</v>
      </c>
      <c r="AG3353" s="110">
        <f t="shared" si="743"/>
        <v>0</v>
      </c>
      <c r="AH3353" s="110">
        <f t="shared" si="744"/>
        <v>0</v>
      </c>
      <c r="AI3353" s="110">
        <f t="shared" si="745"/>
        <v>1</v>
      </c>
      <c r="AJ3353" s="100">
        <f>ROW()</f>
        <v>3353</v>
      </c>
      <c r="AK3353" s="100" t="e">
        <f>INDEX('BadRows RECART'!$C$2:$C$1207,MATCH(monthly_gwh_mw!AJ3353,'BadRows RECART'!$D$2:$D$1207,0))</f>
        <v>#N/A</v>
      </c>
    </row>
    <row r="3354" spans="1:37" ht="20">
      <c r="A3354" s="106" t="s">
        <v>3907</v>
      </c>
      <c r="B3354" s="106" t="s">
        <v>437</v>
      </c>
      <c r="C3354" s="106" t="s">
        <v>6313</v>
      </c>
      <c r="D3354" s="168">
        <v>2021</v>
      </c>
      <c r="E3354" s="168">
        <v>12</v>
      </c>
      <c r="F3354" s="169">
        <v>0</v>
      </c>
      <c r="G3354" s="212" t="s">
        <v>6314</v>
      </c>
      <c r="H3354" s="212" t="s">
        <v>6314</v>
      </c>
      <c r="I3354" s="106" t="s">
        <v>556</v>
      </c>
      <c r="K3354" s="83" t="s">
        <v>6314</v>
      </c>
      <c r="L3354" s="83" t="s">
        <v>6314</v>
      </c>
      <c r="M3354" s="45" t="str">
        <f>IF(
ISNA(INDEX(resources!E:E,MATCH(B3354,resources!B:B,0))),"fillme",
INDEX(resources!E:E,MATCH(B3354,resources!B:B,0)))</f>
        <v>transfer_purchase</v>
      </c>
      <c r="N3354" s="45">
        <v>1</v>
      </c>
      <c r="O3354" s="83" t="str">
        <f>IFERROR(INDEX(resources!K:K,MATCH(B3354,resources!B:B,0)),"fillme")</f>
        <v>unknown</v>
      </c>
      <c r="P3354" s="89" t="str">
        <f t="shared" si="733"/>
        <v>unknown_2021_12</v>
      </c>
      <c r="Q3354" s="87">
        <f>INDEX(elcc!G:G,MATCH(P3354,elcc!D:D,0))</f>
        <v>0</v>
      </c>
      <c r="R3354" s="89">
        <f t="shared" si="734"/>
        <v>1</v>
      </c>
      <c r="S3354" s="89" t="s">
        <v>6314</v>
      </c>
      <c r="T3354" s="89" t="s">
        <v>6314</v>
      </c>
      <c r="U3354" s="90" t="str">
        <f t="shared" si="735"/>
        <v>ok</v>
      </c>
      <c r="V3354" s="63" t="str">
        <f>INDEX(resources!F:F,MATCH(B3354,resources!B:B,0))</f>
        <v>special</v>
      </c>
      <c r="W3354" s="110">
        <f t="shared" si="736"/>
        <v>0</v>
      </c>
      <c r="X3354" s="110">
        <f t="shared" si="737"/>
        <v>0</v>
      </c>
      <c r="Y3354" s="110" t="str">
        <f t="shared" si="738"/>
        <v>transfer_purchase_raonly_na_CONFIDENTIAL</v>
      </c>
      <c r="Z3354" s="110">
        <f>IF(COUNTIFS($Y$2:Y3354,Y3354)=1,1,0)</f>
        <v>0</v>
      </c>
      <c r="AA3354" s="110">
        <f>SUM($Z$2:Z3354)*Z3354</f>
        <v>0</v>
      </c>
      <c r="AB3354" s="110">
        <f>COUNTIFS(resources!B:B,B3354)</f>
        <v>1</v>
      </c>
      <c r="AC3354" s="110">
        <f t="shared" si="739"/>
        <v>1</v>
      </c>
      <c r="AD3354" s="110">
        <f t="shared" si="740"/>
        <v>1</v>
      </c>
      <c r="AE3354" s="110">
        <f t="shared" si="741"/>
        <v>0</v>
      </c>
      <c r="AF3354" s="110">
        <f t="shared" si="742"/>
        <v>1</v>
      </c>
      <c r="AG3354" s="110">
        <f t="shared" si="743"/>
        <v>0</v>
      </c>
      <c r="AH3354" s="110">
        <f t="shared" si="744"/>
        <v>0</v>
      </c>
      <c r="AI3354" s="110">
        <f t="shared" si="745"/>
        <v>1</v>
      </c>
      <c r="AJ3354" s="100">
        <f>ROW()</f>
        <v>3354</v>
      </c>
      <c r="AK3354" s="100" t="e">
        <f>INDEX('BadRows RECART'!$C$2:$C$1207,MATCH(monthly_gwh_mw!AJ3354,'BadRows RECART'!$D$2:$D$1207,0))</f>
        <v>#N/A</v>
      </c>
    </row>
    <row r="3355" spans="1:37" ht="20">
      <c r="A3355" s="106" t="s">
        <v>3907</v>
      </c>
      <c r="B3355" s="106" t="s">
        <v>437</v>
      </c>
      <c r="C3355" s="106" t="s">
        <v>6313</v>
      </c>
      <c r="D3355" s="168">
        <v>2021</v>
      </c>
      <c r="E3355" s="168">
        <v>1</v>
      </c>
      <c r="F3355" s="169">
        <v>0</v>
      </c>
      <c r="G3355" s="212" t="s">
        <v>6314</v>
      </c>
      <c r="H3355" s="212" t="s">
        <v>6314</v>
      </c>
      <c r="I3355" s="106" t="s">
        <v>556</v>
      </c>
      <c r="K3355" s="83" t="s">
        <v>6314</v>
      </c>
      <c r="L3355" s="83" t="s">
        <v>6314</v>
      </c>
      <c r="M3355" s="45" t="str">
        <f>IF(
ISNA(INDEX(resources!E:E,MATCH(B3355,resources!B:B,0))),"fillme",
INDEX(resources!E:E,MATCH(B3355,resources!B:B,0)))</f>
        <v>transfer_purchase</v>
      </c>
      <c r="N3355" s="45">
        <v>1</v>
      </c>
      <c r="O3355" s="83" t="str">
        <f>IFERROR(INDEX(resources!K:K,MATCH(B3355,resources!B:B,0)),"fillme")</f>
        <v>unknown</v>
      </c>
      <c r="P3355" s="89" t="str">
        <f t="shared" si="733"/>
        <v>unknown_2021_1</v>
      </c>
      <c r="Q3355" s="87">
        <f>INDEX(elcc!G:G,MATCH(P3355,elcc!D:D,0))</f>
        <v>0</v>
      </c>
      <c r="R3355" s="89">
        <f t="shared" si="734"/>
        <v>1</v>
      </c>
      <c r="S3355" s="89" t="s">
        <v>6314</v>
      </c>
      <c r="T3355" s="89" t="s">
        <v>6314</v>
      </c>
      <c r="U3355" s="90" t="str">
        <f t="shared" si="735"/>
        <v>ok</v>
      </c>
      <c r="V3355" s="63" t="str">
        <f>INDEX(resources!F:F,MATCH(B3355,resources!B:B,0))</f>
        <v>special</v>
      </c>
      <c r="W3355" s="110">
        <f t="shared" si="736"/>
        <v>0</v>
      </c>
      <c r="X3355" s="110">
        <f t="shared" si="737"/>
        <v>0</v>
      </c>
      <c r="Y3355" s="110" t="str">
        <f t="shared" si="738"/>
        <v>transfer_purchase_raonly_na_CONFIDENTIAL</v>
      </c>
      <c r="Z3355" s="110">
        <f>IF(COUNTIFS($Y$2:Y3355,Y3355)=1,1,0)</f>
        <v>0</v>
      </c>
      <c r="AA3355" s="110">
        <f>SUM($Z$2:Z3355)*Z3355</f>
        <v>0</v>
      </c>
      <c r="AB3355" s="110">
        <f>COUNTIFS(resources!B:B,B3355)</f>
        <v>1</v>
      </c>
      <c r="AC3355" s="110">
        <f t="shared" si="739"/>
        <v>1</v>
      </c>
      <c r="AD3355" s="110">
        <f t="shared" si="740"/>
        <v>1</v>
      </c>
      <c r="AE3355" s="110">
        <f t="shared" si="741"/>
        <v>0</v>
      </c>
      <c r="AF3355" s="110">
        <f t="shared" si="742"/>
        <v>1</v>
      </c>
      <c r="AG3355" s="110">
        <f t="shared" si="743"/>
        <v>0</v>
      </c>
      <c r="AH3355" s="110">
        <f t="shared" si="744"/>
        <v>0</v>
      </c>
      <c r="AI3355" s="110">
        <f t="shared" si="745"/>
        <v>1</v>
      </c>
      <c r="AJ3355" s="100">
        <f>ROW()</f>
        <v>3355</v>
      </c>
      <c r="AK3355" s="100" t="e">
        <f>INDEX('BadRows RECART'!$C$2:$C$1207,MATCH(monthly_gwh_mw!AJ3355,'BadRows RECART'!$D$2:$D$1207,0))</f>
        <v>#N/A</v>
      </c>
    </row>
    <row r="3356" spans="1:37" ht="20">
      <c r="A3356" s="106" t="s">
        <v>3907</v>
      </c>
      <c r="B3356" s="106" t="s">
        <v>437</v>
      </c>
      <c r="C3356" s="106" t="s">
        <v>6313</v>
      </c>
      <c r="D3356" s="168">
        <v>2021</v>
      </c>
      <c r="E3356" s="168">
        <v>2</v>
      </c>
      <c r="F3356" s="169">
        <v>0</v>
      </c>
      <c r="G3356" s="212" t="s">
        <v>6314</v>
      </c>
      <c r="H3356" s="212" t="s">
        <v>6314</v>
      </c>
      <c r="I3356" s="106" t="s">
        <v>556</v>
      </c>
      <c r="K3356" s="83" t="s">
        <v>6314</v>
      </c>
      <c r="L3356" s="83" t="s">
        <v>6314</v>
      </c>
      <c r="M3356" s="45" t="str">
        <f>IF(
ISNA(INDEX(resources!E:E,MATCH(B3356,resources!B:B,0))),"fillme",
INDEX(resources!E:E,MATCH(B3356,resources!B:B,0)))</f>
        <v>transfer_purchase</v>
      </c>
      <c r="N3356" s="45">
        <v>1</v>
      </c>
      <c r="O3356" s="83" t="str">
        <f>IFERROR(INDEX(resources!K:K,MATCH(B3356,resources!B:B,0)),"fillme")</f>
        <v>unknown</v>
      </c>
      <c r="P3356" s="89" t="str">
        <f t="shared" si="733"/>
        <v>unknown_2021_2</v>
      </c>
      <c r="Q3356" s="87">
        <f>INDEX(elcc!G:G,MATCH(P3356,elcc!D:D,0))</f>
        <v>0</v>
      </c>
      <c r="R3356" s="89">
        <f t="shared" si="734"/>
        <v>1</v>
      </c>
      <c r="S3356" s="89" t="s">
        <v>6314</v>
      </c>
      <c r="T3356" s="89" t="s">
        <v>6314</v>
      </c>
      <c r="U3356" s="90" t="str">
        <f t="shared" si="735"/>
        <v>ok</v>
      </c>
      <c r="V3356" s="63" t="str">
        <f>INDEX(resources!F:F,MATCH(B3356,resources!B:B,0))</f>
        <v>special</v>
      </c>
      <c r="W3356" s="110">
        <f t="shared" si="736"/>
        <v>0</v>
      </c>
      <c r="X3356" s="110">
        <f t="shared" si="737"/>
        <v>0</v>
      </c>
      <c r="Y3356" s="110" t="str">
        <f t="shared" si="738"/>
        <v>transfer_purchase_raonly_na_CONFIDENTIAL</v>
      </c>
      <c r="Z3356" s="110">
        <f>IF(COUNTIFS($Y$2:Y3356,Y3356)=1,1,0)</f>
        <v>0</v>
      </c>
      <c r="AA3356" s="110">
        <f>SUM($Z$2:Z3356)*Z3356</f>
        <v>0</v>
      </c>
      <c r="AB3356" s="110">
        <f>COUNTIFS(resources!B:B,B3356)</f>
        <v>1</v>
      </c>
      <c r="AC3356" s="110">
        <f t="shared" si="739"/>
        <v>1</v>
      </c>
      <c r="AD3356" s="110">
        <f t="shared" si="740"/>
        <v>1</v>
      </c>
      <c r="AE3356" s="110">
        <f t="shared" si="741"/>
        <v>0</v>
      </c>
      <c r="AF3356" s="110">
        <f t="shared" si="742"/>
        <v>1</v>
      </c>
      <c r="AG3356" s="110">
        <f t="shared" si="743"/>
        <v>0</v>
      </c>
      <c r="AH3356" s="110">
        <f t="shared" si="744"/>
        <v>0</v>
      </c>
      <c r="AI3356" s="110">
        <f t="shared" si="745"/>
        <v>1</v>
      </c>
      <c r="AJ3356" s="100">
        <f>ROW()</f>
        <v>3356</v>
      </c>
      <c r="AK3356" s="100" t="e">
        <f>INDEX('BadRows RECART'!$C$2:$C$1207,MATCH(monthly_gwh_mw!AJ3356,'BadRows RECART'!$D$2:$D$1207,0))</f>
        <v>#N/A</v>
      </c>
    </row>
    <row r="3357" spans="1:37" ht="20">
      <c r="A3357" s="106" t="s">
        <v>3907</v>
      </c>
      <c r="B3357" s="106" t="s">
        <v>437</v>
      </c>
      <c r="C3357" s="106" t="s">
        <v>6313</v>
      </c>
      <c r="D3357" s="168">
        <v>2021</v>
      </c>
      <c r="E3357" s="168">
        <v>3</v>
      </c>
      <c r="F3357" s="169">
        <v>0</v>
      </c>
      <c r="G3357" s="212" t="s">
        <v>6314</v>
      </c>
      <c r="H3357" s="212" t="s">
        <v>6314</v>
      </c>
      <c r="I3357" s="106" t="s">
        <v>556</v>
      </c>
      <c r="K3357" s="83" t="s">
        <v>6314</v>
      </c>
      <c r="L3357" s="83" t="s">
        <v>6314</v>
      </c>
      <c r="M3357" s="45" t="str">
        <f>IF(
ISNA(INDEX(resources!E:E,MATCH(B3357,resources!B:B,0))),"fillme",
INDEX(resources!E:E,MATCH(B3357,resources!B:B,0)))</f>
        <v>transfer_purchase</v>
      </c>
      <c r="N3357" s="45">
        <v>1</v>
      </c>
      <c r="O3357" s="83" t="str">
        <f>IFERROR(INDEX(resources!K:K,MATCH(B3357,resources!B:B,0)),"fillme")</f>
        <v>unknown</v>
      </c>
      <c r="P3357" s="89" t="str">
        <f t="shared" si="733"/>
        <v>unknown_2021_3</v>
      </c>
      <c r="Q3357" s="87">
        <f>INDEX(elcc!G:G,MATCH(P3357,elcc!D:D,0))</f>
        <v>0</v>
      </c>
      <c r="R3357" s="89">
        <f t="shared" si="734"/>
        <v>1</v>
      </c>
      <c r="S3357" s="89" t="s">
        <v>6314</v>
      </c>
      <c r="T3357" s="89" t="s">
        <v>6314</v>
      </c>
      <c r="U3357" s="90" t="str">
        <f t="shared" si="735"/>
        <v>ok</v>
      </c>
      <c r="V3357" s="63" t="str">
        <f>INDEX(resources!F:F,MATCH(B3357,resources!B:B,0))</f>
        <v>special</v>
      </c>
      <c r="W3357" s="110">
        <f t="shared" si="736"/>
        <v>0</v>
      </c>
      <c r="X3357" s="110">
        <f t="shared" si="737"/>
        <v>0</v>
      </c>
      <c r="Y3357" s="110" t="str">
        <f t="shared" si="738"/>
        <v>transfer_purchase_raonly_na_CONFIDENTIAL</v>
      </c>
      <c r="Z3357" s="110">
        <f>IF(COUNTIFS($Y$2:Y3357,Y3357)=1,1,0)</f>
        <v>0</v>
      </c>
      <c r="AA3357" s="110">
        <f>SUM($Z$2:Z3357)*Z3357</f>
        <v>0</v>
      </c>
      <c r="AB3357" s="110">
        <f>COUNTIFS(resources!B:B,B3357)</f>
        <v>1</v>
      </c>
      <c r="AC3357" s="110">
        <f t="shared" si="739"/>
        <v>1</v>
      </c>
      <c r="AD3357" s="110">
        <f t="shared" si="740"/>
        <v>1</v>
      </c>
      <c r="AE3357" s="110">
        <f t="shared" si="741"/>
        <v>0</v>
      </c>
      <c r="AF3357" s="110">
        <f t="shared" si="742"/>
        <v>1</v>
      </c>
      <c r="AG3357" s="110">
        <f t="shared" si="743"/>
        <v>0</v>
      </c>
      <c r="AH3357" s="110">
        <f t="shared" si="744"/>
        <v>0</v>
      </c>
      <c r="AI3357" s="110">
        <f t="shared" si="745"/>
        <v>1</v>
      </c>
      <c r="AJ3357" s="100">
        <f>ROW()</f>
        <v>3357</v>
      </c>
      <c r="AK3357" s="100" t="e">
        <f>INDEX('BadRows RECART'!$C$2:$C$1207,MATCH(monthly_gwh_mw!AJ3357,'BadRows RECART'!$D$2:$D$1207,0))</f>
        <v>#N/A</v>
      </c>
    </row>
    <row r="3358" spans="1:37" ht="20">
      <c r="A3358" s="106" t="s">
        <v>3907</v>
      </c>
      <c r="B3358" s="106" t="s">
        <v>437</v>
      </c>
      <c r="C3358" s="106" t="s">
        <v>6313</v>
      </c>
      <c r="D3358" s="168">
        <v>2021</v>
      </c>
      <c r="E3358" s="168">
        <v>11</v>
      </c>
      <c r="F3358" s="169">
        <v>0</v>
      </c>
      <c r="G3358" s="212" t="s">
        <v>6314</v>
      </c>
      <c r="H3358" s="212" t="s">
        <v>6314</v>
      </c>
      <c r="I3358" s="106" t="s">
        <v>556</v>
      </c>
      <c r="K3358" s="83" t="s">
        <v>6314</v>
      </c>
      <c r="L3358" s="83" t="s">
        <v>6314</v>
      </c>
      <c r="M3358" s="45" t="str">
        <f>IF(
ISNA(INDEX(resources!E:E,MATCH(B3358,resources!B:B,0))),"fillme",
INDEX(resources!E:E,MATCH(B3358,resources!B:B,0)))</f>
        <v>transfer_purchase</v>
      </c>
      <c r="N3358" s="45">
        <v>1</v>
      </c>
      <c r="O3358" s="83" t="str">
        <f>IFERROR(INDEX(resources!K:K,MATCH(B3358,resources!B:B,0)),"fillme")</f>
        <v>unknown</v>
      </c>
      <c r="P3358" s="89" t="str">
        <f t="shared" si="733"/>
        <v>unknown_2021_11</v>
      </c>
      <c r="Q3358" s="87">
        <f>INDEX(elcc!G:G,MATCH(P3358,elcc!D:D,0))</f>
        <v>0</v>
      </c>
      <c r="R3358" s="89">
        <f t="shared" si="734"/>
        <v>1</v>
      </c>
      <c r="S3358" s="89" t="s">
        <v>6314</v>
      </c>
      <c r="T3358" s="89" t="s">
        <v>6314</v>
      </c>
      <c r="U3358" s="90" t="str">
        <f t="shared" si="735"/>
        <v>ok</v>
      </c>
      <c r="V3358" s="63" t="str">
        <f>INDEX(resources!F:F,MATCH(B3358,resources!B:B,0))</f>
        <v>special</v>
      </c>
      <c r="W3358" s="110">
        <f t="shared" si="736"/>
        <v>0</v>
      </c>
      <c r="X3358" s="110">
        <f t="shared" si="737"/>
        <v>0</v>
      </c>
      <c r="Y3358" s="110" t="str">
        <f t="shared" si="738"/>
        <v>transfer_purchase_raonly_na_CONFIDENTIAL</v>
      </c>
      <c r="Z3358" s="110">
        <f>IF(COUNTIFS($Y$2:Y3358,Y3358)=1,1,0)</f>
        <v>0</v>
      </c>
      <c r="AA3358" s="110">
        <f>SUM($Z$2:Z3358)*Z3358</f>
        <v>0</v>
      </c>
      <c r="AB3358" s="110">
        <f>COUNTIFS(resources!B:B,B3358)</f>
        <v>1</v>
      </c>
      <c r="AC3358" s="110">
        <f t="shared" si="739"/>
        <v>1</v>
      </c>
      <c r="AD3358" s="110">
        <f t="shared" si="740"/>
        <v>1</v>
      </c>
      <c r="AE3358" s="110">
        <f t="shared" si="741"/>
        <v>0</v>
      </c>
      <c r="AF3358" s="110">
        <f t="shared" si="742"/>
        <v>1</v>
      </c>
      <c r="AG3358" s="110">
        <f t="shared" si="743"/>
        <v>0</v>
      </c>
      <c r="AH3358" s="110">
        <f t="shared" si="744"/>
        <v>0</v>
      </c>
      <c r="AI3358" s="110">
        <f t="shared" si="745"/>
        <v>1</v>
      </c>
      <c r="AJ3358" s="100">
        <f>ROW()</f>
        <v>3358</v>
      </c>
      <c r="AK3358" s="100" t="e">
        <f>INDEX('BadRows RECART'!$C$2:$C$1207,MATCH(monthly_gwh_mw!AJ3358,'BadRows RECART'!$D$2:$D$1207,0))</f>
        <v>#N/A</v>
      </c>
    </row>
    <row r="3359" spans="1:37" ht="20">
      <c r="A3359" s="106" t="s">
        <v>3907</v>
      </c>
      <c r="B3359" s="106" t="s">
        <v>437</v>
      </c>
      <c r="C3359" s="106" t="s">
        <v>6313</v>
      </c>
      <c r="D3359" s="168">
        <v>2021</v>
      </c>
      <c r="E3359" s="168">
        <v>12</v>
      </c>
      <c r="F3359" s="169">
        <v>0</v>
      </c>
      <c r="G3359" s="212" t="s">
        <v>6314</v>
      </c>
      <c r="H3359" s="212" t="s">
        <v>6314</v>
      </c>
      <c r="I3359" s="106" t="s">
        <v>556</v>
      </c>
      <c r="K3359" s="83" t="s">
        <v>6314</v>
      </c>
      <c r="L3359" s="83" t="s">
        <v>6314</v>
      </c>
      <c r="M3359" s="45" t="str">
        <f>IF(
ISNA(INDEX(resources!E:E,MATCH(B3359,resources!B:B,0))),"fillme",
INDEX(resources!E:E,MATCH(B3359,resources!B:B,0)))</f>
        <v>transfer_purchase</v>
      </c>
      <c r="N3359" s="45">
        <v>1</v>
      </c>
      <c r="O3359" s="83" t="str">
        <f>IFERROR(INDEX(resources!K:K,MATCH(B3359,resources!B:B,0)),"fillme")</f>
        <v>unknown</v>
      </c>
      <c r="P3359" s="89" t="str">
        <f t="shared" si="733"/>
        <v>unknown_2021_12</v>
      </c>
      <c r="Q3359" s="87">
        <f>INDEX(elcc!G:G,MATCH(P3359,elcc!D:D,0))</f>
        <v>0</v>
      </c>
      <c r="R3359" s="89">
        <f t="shared" si="734"/>
        <v>1</v>
      </c>
      <c r="S3359" s="89" t="s">
        <v>6314</v>
      </c>
      <c r="T3359" s="89" t="s">
        <v>6314</v>
      </c>
      <c r="U3359" s="90" t="str">
        <f t="shared" si="735"/>
        <v>ok</v>
      </c>
      <c r="V3359" s="63" t="str">
        <f>INDEX(resources!F:F,MATCH(B3359,resources!B:B,0))</f>
        <v>special</v>
      </c>
      <c r="W3359" s="110">
        <f t="shared" si="736"/>
        <v>0</v>
      </c>
      <c r="X3359" s="110">
        <f t="shared" si="737"/>
        <v>0</v>
      </c>
      <c r="Y3359" s="110" t="str">
        <f t="shared" si="738"/>
        <v>transfer_purchase_raonly_na_CONFIDENTIAL</v>
      </c>
      <c r="Z3359" s="110">
        <f>IF(COUNTIFS($Y$2:Y3359,Y3359)=1,1,0)</f>
        <v>0</v>
      </c>
      <c r="AA3359" s="110">
        <f>SUM($Z$2:Z3359)*Z3359</f>
        <v>0</v>
      </c>
      <c r="AB3359" s="110">
        <f>COUNTIFS(resources!B:B,B3359)</f>
        <v>1</v>
      </c>
      <c r="AC3359" s="110">
        <f t="shared" si="739"/>
        <v>1</v>
      </c>
      <c r="AD3359" s="110">
        <f t="shared" si="740"/>
        <v>1</v>
      </c>
      <c r="AE3359" s="110">
        <f t="shared" si="741"/>
        <v>0</v>
      </c>
      <c r="AF3359" s="110">
        <f t="shared" si="742"/>
        <v>1</v>
      </c>
      <c r="AG3359" s="110">
        <f t="shared" si="743"/>
        <v>0</v>
      </c>
      <c r="AH3359" s="110">
        <f t="shared" si="744"/>
        <v>0</v>
      </c>
      <c r="AI3359" s="110">
        <f t="shared" si="745"/>
        <v>1</v>
      </c>
      <c r="AJ3359" s="100">
        <f>ROW()</f>
        <v>3359</v>
      </c>
      <c r="AK3359" s="100" t="e">
        <f>INDEX('BadRows RECART'!$C$2:$C$1207,MATCH(monthly_gwh_mw!AJ3359,'BadRows RECART'!$D$2:$D$1207,0))</f>
        <v>#N/A</v>
      </c>
    </row>
    <row r="3360" spans="1:37" ht="20">
      <c r="A3360" s="106" t="s">
        <v>3907</v>
      </c>
      <c r="B3360" s="106" t="s">
        <v>437</v>
      </c>
      <c r="C3360" s="106" t="s">
        <v>6313</v>
      </c>
      <c r="D3360" s="168">
        <v>2021</v>
      </c>
      <c r="E3360" s="168">
        <v>1</v>
      </c>
      <c r="F3360" s="169">
        <v>0</v>
      </c>
      <c r="G3360" s="212" t="s">
        <v>6314</v>
      </c>
      <c r="H3360" s="212" t="s">
        <v>6314</v>
      </c>
      <c r="I3360" s="106" t="s">
        <v>556</v>
      </c>
      <c r="K3360" s="83" t="s">
        <v>6314</v>
      </c>
      <c r="L3360" s="83" t="s">
        <v>6314</v>
      </c>
      <c r="M3360" s="45" t="str">
        <f>IF(
ISNA(INDEX(resources!E:E,MATCH(B3360,resources!B:B,0))),"fillme",
INDEX(resources!E:E,MATCH(B3360,resources!B:B,0)))</f>
        <v>transfer_purchase</v>
      </c>
      <c r="N3360" s="45">
        <v>1</v>
      </c>
      <c r="O3360" s="83" t="str">
        <f>IFERROR(INDEX(resources!K:K,MATCH(B3360,resources!B:B,0)),"fillme")</f>
        <v>unknown</v>
      </c>
      <c r="P3360" s="89" t="str">
        <f t="shared" si="733"/>
        <v>unknown_2021_1</v>
      </c>
      <c r="Q3360" s="87">
        <f>INDEX(elcc!G:G,MATCH(P3360,elcc!D:D,0))</f>
        <v>0</v>
      </c>
      <c r="R3360" s="89">
        <f t="shared" si="734"/>
        <v>1</v>
      </c>
      <c r="S3360" s="89" t="s">
        <v>6314</v>
      </c>
      <c r="T3360" s="89" t="s">
        <v>6314</v>
      </c>
      <c r="U3360" s="90" t="str">
        <f t="shared" si="735"/>
        <v>ok</v>
      </c>
      <c r="V3360" s="63" t="str">
        <f>INDEX(resources!F:F,MATCH(B3360,resources!B:B,0))</f>
        <v>special</v>
      </c>
      <c r="W3360" s="110">
        <f t="shared" si="736"/>
        <v>0</v>
      </c>
      <c r="X3360" s="110">
        <f t="shared" si="737"/>
        <v>0</v>
      </c>
      <c r="Y3360" s="110" t="str">
        <f t="shared" si="738"/>
        <v>transfer_purchase_raonly_na_CONFIDENTIAL</v>
      </c>
      <c r="Z3360" s="110">
        <f>IF(COUNTIFS($Y$2:Y3360,Y3360)=1,1,0)</f>
        <v>0</v>
      </c>
      <c r="AA3360" s="110">
        <f>SUM($Z$2:Z3360)*Z3360</f>
        <v>0</v>
      </c>
      <c r="AB3360" s="110">
        <f>COUNTIFS(resources!B:B,B3360)</f>
        <v>1</v>
      </c>
      <c r="AC3360" s="110">
        <f t="shared" si="739"/>
        <v>1</v>
      </c>
      <c r="AD3360" s="110">
        <f t="shared" si="740"/>
        <v>1</v>
      </c>
      <c r="AE3360" s="110">
        <f t="shared" si="741"/>
        <v>0</v>
      </c>
      <c r="AF3360" s="110">
        <f t="shared" si="742"/>
        <v>1</v>
      </c>
      <c r="AG3360" s="110">
        <f t="shared" si="743"/>
        <v>0</v>
      </c>
      <c r="AH3360" s="110">
        <f t="shared" si="744"/>
        <v>0</v>
      </c>
      <c r="AI3360" s="110">
        <f t="shared" si="745"/>
        <v>1</v>
      </c>
      <c r="AJ3360" s="100">
        <f>ROW()</f>
        <v>3360</v>
      </c>
      <c r="AK3360" s="100" t="e">
        <f>INDEX('BadRows RECART'!$C$2:$C$1207,MATCH(monthly_gwh_mw!AJ3360,'BadRows RECART'!$D$2:$D$1207,0))</f>
        <v>#N/A</v>
      </c>
    </row>
    <row r="3361" spans="1:37" ht="20">
      <c r="A3361" s="106" t="s">
        <v>3907</v>
      </c>
      <c r="B3361" s="106" t="s">
        <v>437</v>
      </c>
      <c r="C3361" s="106" t="s">
        <v>6313</v>
      </c>
      <c r="D3361" s="168">
        <v>2021</v>
      </c>
      <c r="E3361" s="168">
        <v>1</v>
      </c>
      <c r="F3361" s="169">
        <v>0</v>
      </c>
      <c r="G3361" s="212" t="s">
        <v>6314</v>
      </c>
      <c r="H3361" s="212" t="s">
        <v>6314</v>
      </c>
      <c r="I3361" s="106" t="s">
        <v>556</v>
      </c>
      <c r="K3361" s="83" t="s">
        <v>6314</v>
      </c>
      <c r="L3361" s="83" t="s">
        <v>6314</v>
      </c>
      <c r="M3361" s="45" t="str">
        <f>IF(
ISNA(INDEX(resources!E:E,MATCH(B3361,resources!B:B,0))),"fillme",
INDEX(resources!E:E,MATCH(B3361,resources!B:B,0)))</f>
        <v>transfer_purchase</v>
      </c>
      <c r="N3361" s="45">
        <v>1</v>
      </c>
      <c r="O3361" s="83" t="str">
        <f>IFERROR(INDEX(resources!K:K,MATCH(B3361,resources!B:B,0)),"fillme")</f>
        <v>unknown</v>
      </c>
      <c r="P3361" s="89" t="str">
        <f t="shared" si="733"/>
        <v>unknown_2021_1</v>
      </c>
      <c r="Q3361" s="87">
        <f>INDEX(elcc!G:G,MATCH(P3361,elcc!D:D,0))</f>
        <v>0</v>
      </c>
      <c r="R3361" s="89">
        <f t="shared" si="734"/>
        <v>1</v>
      </c>
      <c r="S3361" s="89" t="s">
        <v>6314</v>
      </c>
      <c r="T3361" s="89" t="s">
        <v>6314</v>
      </c>
      <c r="U3361" s="90" t="str">
        <f t="shared" si="735"/>
        <v>ok</v>
      </c>
      <c r="V3361" s="63" t="str">
        <f>INDEX(resources!F:F,MATCH(B3361,resources!B:B,0))</f>
        <v>special</v>
      </c>
      <c r="W3361" s="110">
        <f t="shared" si="736"/>
        <v>0</v>
      </c>
      <c r="X3361" s="110">
        <f t="shared" si="737"/>
        <v>0</v>
      </c>
      <c r="Y3361" s="110" t="str">
        <f t="shared" si="738"/>
        <v>transfer_purchase_raonly_na_CONFIDENTIAL</v>
      </c>
      <c r="Z3361" s="110">
        <f>IF(COUNTIFS($Y$2:Y3361,Y3361)=1,1,0)</f>
        <v>0</v>
      </c>
      <c r="AA3361" s="110">
        <f>SUM($Z$2:Z3361)*Z3361</f>
        <v>0</v>
      </c>
      <c r="AB3361" s="110">
        <f>COUNTIFS(resources!B:B,B3361)</f>
        <v>1</v>
      </c>
      <c r="AC3361" s="110">
        <f t="shared" si="739"/>
        <v>1</v>
      </c>
      <c r="AD3361" s="110">
        <f t="shared" si="740"/>
        <v>1</v>
      </c>
      <c r="AE3361" s="110">
        <f t="shared" si="741"/>
        <v>0</v>
      </c>
      <c r="AF3361" s="110">
        <f t="shared" si="742"/>
        <v>1</v>
      </c>
      <c r="AG3361" s="110">
        <f t="shared" si="743"/>
        <v>0</v>
      </c>
      <c r="AH3361" s="110">
        <f t="shared" si="744"/>
        <v>0</v>
      </c>
      <c r="AI3361" s="110">
        <f t="shared" si="745"/>
        <v>1</v>
      </c>
      <c r="AJ3361" s="100">
        <f>ROW()</f>
        <v>3361</v>
      </c>
      <c r="AK3361" s="100" t="e">
        <f>INDEX('BadRows RECART'!$C$2:$C$1207,MATCH(monthly_gwh_mw!AJ3361,'BadRows RECART'!$D$2:$D$1207,0))</f>
        <v>#N/A</v>
      </c>
    </row>
    <row r="3362" spans="1:37" ht="20">
      <c r="A3362" s="106" t="s">
        <v>3907</v>
      </c>
      <c r="B3362" s="106" t="s">
        <v>437</v>
      </c>
      <c r="C3362" s="106" t="s">
        <v>6313</v>
      </c>
      <c r="D3362" s="168">
        <v>2021</v>
      </c>
      <c r="E3362" s="168">
        <v>2</v>
      </c>
      <c r="F3362" s="169">
        <v>0</v>
      </c>
      <c r="G3362" s="212" t="s">
        <v>6314</v>
      </c>
      <c r="H3362" s="212" t="s">
        <v>6314</v>
      </c>
      <c r="I3362" s="106" t="s">
        <v>556</v>
      </c>
      <c r="K3362" s="83" t="s">
        <v>6314</v>
      </c>
      <c r="L3362" s="83" t="s">
        <v>6314</v>
      </c>
      <c r="M3362" s="45" t="str">
        <f>IF(
ISNA(INDEX(resources!E:E,MATCH(B3362,resources!B:B,0))),"fillme",
INDEX(resources!E:E,MATCH(B3362,resources!B:B,0)))</f>
        <v>transfer_purchase</v>
      </c>
      <c r="N3362" s="45">
        <v>1</v>
      </c>
      <c r="O3362" s="83" t="str">
        <f>IFERROR(INDEX(resources!K:K,MATCH(B3362,resources!B:B,0)),"fillme")</f>
        <v>unknown</v>
      </c>
      <c r="P3362" s="89" t="str">
        <f t="shared" si="733"/>
        <v>unknown_2021_2</v>
      </c>
      <c r="Q3362" s="87">
        <f>INDEX(elcc!G:G,MATCH(P3362,elcc!D:D,0))</f>
        <v>0</v>
      </c>
      <c r="R3362" s="89">
        <f t="shared" si="734"/>
        <v>1</v>
      </c>
      <c r="S3362" s="89" t="s">
        <v>6314</v>
      </c>
      <c r="T3362" s="89" t="s">
        <v>6314</v>
      </c>
      <c r="U3362" s="90" t="str">
        <f t="shared" si="735"/>
        <v>ok</v>
      </c>
      <c r="V3362" s="63" t="str">
        <f>INDEX(resources!F:F,MATCH(B3362,resources!B:B,0))</f>
        <v>special</v>
      </c>
      <c r="W3362" s="110">
        <f t="shared" si="736"/>
        <v>0</v>
      </c>
      <c r="X3362" s="110">
        <f t="shared" si="737"/>
        <v>0</v>
      </c>
      <c r="Y3362" s="110" t="str">
        <f t="shared" si="738"/>
        <v>transfer_purchase_raonly_na_CONFIDENTIAL</v>
      </c>
      <c r="Z3362" s="110">
        <f>IF(COUNTIFS($Y$2:Y3362,Y3362)=1,1,0)</f>
        <v>0</v>
      </c>
      <c r="AA3362" s="110">
        <f>SUM($Z$2:Z3362)*Z3362</f>
        <v>0</v>
      </c>
      <c r="AB3362" s="110">
        <f>COUNTIFS(resources!B:B,B3362)</f>
        <v>1</v>
      </c>
      <c r="AC3362" s="110">
        <f t="shared" si="739"/>
        <v>1</v>
      </c>
      <c r="AD3362" s="110">
        <f t="shared" si="740"/>
        <v>1</v>
      </c>
      <c r="AE3362" s="110">
        <f t="shared" si="741"/>
        <v>0</v>
      </c>
      <c r="AF3362" s="110">
        <f t="shared" si="742"/>
        <v>1</v>
      </c>
      <c r="AG3362" s="110">
        <f t="shared" si="743"/>
        <v>0</v>
      </c>
      <c r="AH3362" s="110">
        <f t="shared" si="744"/>
        <v>0</v>
      </c>
      <c r="AI3362" s="110">
        <f t="shared" si="745"/>
        <v>1</v>
      </c>
      <c r="AJ3362" s="100">
        <f>ROW()</f>
        <v>3362</v>
      </c>
      <c r="AK3362" s="100" t="e">
        <f>INDEX('BadRows RECART'!$C$2:$C$1207,MATCH(monthly_gwh_mw!AJ3362,'BadRows RECART'!$D$2:$D$1207,0))</f>
        <v>#N/A</v>
      </c>
    </row>
    <row r="3363" spans="1:37" ht="20">
      <c r="A3363" s="106" t="s">
        <v>3907</v>
      </c>
      <c r="B3363" s="106" t="s">
        <v>437</v>
      </c>
      <c r="C3363" s="106" t="s">
        <v>6313</v>
      </c>
      <c r="D3363" s="168">
        <v>2021</v>
      </c>
      <c r="E3363" s="168">
        <v>2</v>
      </c>
      <c r="F3363" s="169">
        <v>0</v>
      </c>
      <c r="G3363" s="212" t="s">
        <v>6314</v>
      </c>
      <c r="H3363" s="212" t="s">
        <v>6314</v>
      </c>
      <c r="I3363" s="106" t="s">
        <v>556</v>
      </c>
      <c r="K3363" s="83" t="s">
        <v>6314</v>
      </c>
      <c r="L3363" s="83" t="s">
        <v>6314</v>
      </c>
      <c r="M3363" s="45" t="str">
        <f>IF(
ISNA(INDEX(resources!E:E,MATCH(B3363,resources!B:B,0))),"fillme",
INDEX(resources!E:E,MATCH(B3363,resources!B:B,0)))</f>
        <v>transfer_purchase</v>
      </c>
      <c r="N3363" s="45">
        <v>1</v>
      </c>
      <c r="O3363" s="83" t="str">
        <f>IFERROR(INDEX(resources!K:K,MATCH(B3363,resources!B:B,0)),"fillme")</f>
        <v>unknown</v>
      </c>
      <c r="P3363" s="89" t="str">
        <f t="shared" si="733"/>
        <v>unknown_2021_2</v>
      </c>
      <c r="Q3363" s="87">
        <f>INDEX(elcc!G:G,MATCH(P3363,elcc!D:D,0))</f>
        <v>0</v>
      </c>
      <c r="R3363" s="89">
        <f t="shared" si="734"/>
        <v>1</v>
      </c>
      <c r="S3363" s="89" t="s">
        <v>6314</v>
      </c>
      <c r="T3363" s="89" t="s">
        <v>6314</v>
      </c>
      <c r="U3363" s="90" t="str">
        <f t="shared" si="735"/>
        <v>ok</v>
      </c>
      <c r="V3363" s="63" t="str">
        <f>INDEX(resources!F:F,MATCH(B3363,resources!B:B,0))</f>
        <v>special</v>
      </c>
      <c r="W3363" s="110">
        <f t="shared" si="736"/>
        <v>0</v>
      </c>
      <c r="X3363" s="110">
        <f t="shared" si="737"/>
        <v>0</v>
      </c>
      <c r="Y3363" s="110" t="str">
        <f t="shared" si="738"/>
        <v>transfer_purchase_raonly_na_CONFIDENTIAL</v>
      </c>
      <c r="Z3363" s="110">
        <f>IF(COUNTIFS($Y$2:Y3363,Y3363)=1,1,0)</f>
        <v>0</v>
      </c>
      <c r="AA3363" s="110">
        <f>SUM($Z$2:Z3363)*Z3363</f>
        <v>0</v>
      </c>
      <c r="AB3363" s="110">
        <f>COUNTIFS(resources!B:B,B3363)</f>
        <v>1</v>
      </c>
      <c r="AC3363" s="110">
        <f t="shared" si="739"/>
        <v>1</v>
      </c>
      <c r="AD3363" s="110">
        <f t="shared" si="740"/>
        <v>1</v>
      </c>
      <c r="AE3363" s="110">
        <f t="shared" si="741"/>
        <v>0</v>
      </c>
      <c r="AF3363" s="110">
        <f t="shared" si="742"/>
        <v>1</v>
      </c>
      <c r="AG3363" s="110">
        <f t="shared" si="743"/>
        <v>0</v>
      </c>
      <c r="AH3363" s="110">
        <f t="shared" si="744"/>
        <v>0</v>
      </c>
      <c r="AI3363" s="110">
        <f t="shared" si="745"/>
        <v>1</v>
      </c>
      <c r="AJ3363" s="100">
        <f>ROW()</f>
        <v>3363</v>
      </c>
      <c r="AK3363" s="100" t="e">
        <f>INDEX('BadRows RECART'!$C$2:$C$1207,MATCH(monthly_gwh_mw!AJ3363,'BadRows RECART'!$D$2:$D$1207,0))</f>
        <v>#N/A</v>
      </c>
    </row>
    <row r="3364" spans="1:37" ht="20">
      <c r="A3364" s="106" t="s">
        <v>3907</v>
      </c>
      <c r="B3364" s="106" t="s">
        <v>437</v>
      </c>
      <c r="C3364" s="106" t="s">
        <v>6313</v>
      </c>
      <c r="D3364" s="168">
        <v>2021</v>
      </c>
      <c r="E3364" s="168">
        <v>3</v>
      </c>
      <c r="F3364" s="169">
        <v>0</v>
      </c>
      <c r="G3364" s="212" t="s">
        <v>6314</v>
      </c>
      <c r="H3364" s="212" t="s">
        <v>6314</v>
      </c>
      <c r="I3364" s="106" t="s">
        <v>556</v>
      </c>
      <c r="K3364" s="83" t="s">
        <v>6314</v>
      </c>
      <c r="L3364" s="83" t="s">
        <v>6314</v>
      </c>
      <c r="M3364" s="45" t="str">
        <f>IF(
ISNA(INDEX(resources!E:E,MATCH(B3364,resources!B:B,0))),"fillme",
INDEX(resources!E:E,MATCH(B3364,resources!B:B,0)))</f>
        <v>transfer_purchase</v>
      </c>
      <c r="N3364" s="45">
        <v>1</v>
      </c>
      <c r="O3364" s="83" t="str">
        <f>IFERROR(INDEX(resources!K:K,MATCH(B3364,resources!B:B,0)),"fillme")</f>
        <v>unknown</v>
      </c>
      <c r="P3364" s="89" t="str">
        <f t="shared" si="733"/>
        <v>unknown_2021_3</v>
      </c>
      <c r="Q3364" s="87">
        <f>INDEX(elcc!G:G,MATCH(P3364,elcc!D:D,0))</f>
        <v>0</v>
      </c>
      <c r="R3364" s="89">
        <f t="shared" si="734"/>
        <v>1</v>
      </c>
      <c r="S3364" s="89" t="s">
        <v>6314</v>
      </c>
      <c r="T3364" s="89" t="s">
        <v>6314</v>
      </c>
      <c r="U3364" s="90" t="str">
        <f t="shared" si="735"/>
        <v>ok</v>
      </c>
      <c r="V3364" s="63" t="str">
        <f>INDEX(resources!F:F,MATCH(B3364,resources!B:B,0))</f>
        <v>special</v>
      </c>
      <c r="W3364" s="110">
        <f t="shared" si="736"/>
        <v>0</v>
      </c>
      <c r="X3364" s="110">
        <f t="shared" si="737"/>
        <v>0</v>
      </c>
      <c r="Y3364" s="110" t="str">
        <f t="shared" si="738"/>
        <v>transfer_purchase_raonly_na_CONFIDENTIAL</v>
      </c>
      <c r="Z3364" s="110">
        <f>IF(COUNTIFS($Y$2:Y3364,Y3364)=1,1,0)</f>
        <v>0</v>
      </c>
      <c r="AA3364" s="110">
        <f>SUM($Z$2:Z3364)*Z3364</f>
        <v>0</v>
      </c>
      <c r="AB3364" s="110">
        <f>COUNTIFS(resources!B:B,B3364)</f>
        <v>1</v>
      </c>
      <c r="AC3364" s="110">
        <f t="shared" si="739"/>
        <v>1</v>
      </c>
      <c r="AD3364" s="110">
        <f t="shared" si="740"/>
        <v>1</v>
      </c>
      <c r="AE3364" s="110">
        <f t="shared" si="741"/>
        <v>0</v>
      </c>
      <c r="AF3364" s="110">
        <f t="shared" si="742"/>
        <v>1</v>
      </c>
      <c r="AG3364" s="110">
        <f t="shared" si="743"/>
        <v>0</v>
      </c>
      <c r="AH3364" s="110">
        <f t="shared" si="744"/>
        <v>0</v>
      </c>
      <c r="AI3364" s="110">
        <f t="shared" si="745"/>
        <v>1</v>
      </c>
      <c r="AJ3364" s="100">
        <f>ROW()</f>
        <v>3364</v>
      </c>
      <c r="AK3364" s="100" t="e">
        <f>INDEX('BadRows RECART'!$C$2:$C$1207,MATCH(monthly_gwh_mw!AJ3364,'BadRows RECART'!$D$2:$D$1207,0))</f>
        <v>#N/A</v>
      </c>
    </row>
    <row r="3365" spans="1:37" ht="20">
      <c r="A3365" s="106" t="s">
        <v>3907</v>
      </c>
      <c r="B3365" s="106" t="s">
        <v>437</v>
      </c>
      <c r="C3365" s="106" t="s">
        <v>6313</v>
      </c>
      <c r="D3365" s="168">
        <v>2021</v>
      </c>
      <c r="E3365" s="168">
        <v>3</v>
      </c>
      <c r="F3365" s="169">
        <v>0</v>
      </c>
      <c r="G3365" s="212" t="s">
        <v>6314</v>
      </c>
      <c r="H3365" s="212" t="s">
        <v>6314</v>
      </c>
      <c r="I3365" s="106" t="s">
        <v>556</v>
      </c>
      <c r="K3365" s="83" t="s">
        <v>6314</v>
      </c>
      <c r="L3365" s="83" t="s">
        <v>6314</v>
      </c>
      <c r="M3365" s="45" t="str">
        <f>IF(
ISNA(INDEX(resources!E:E,MATCH(B3365,resources!B:B,0))),"fillme",
INDEX(resources!E:E,MATCH(B3365,resources!B:B,0)))</f>
        <v>transfer_purchase</v>
      </c>
      <c r="N3365" s="45">
        <v>1</v>
      </c>
      <c r="O3365" s="83" t="str">
        <f>IFERROR(INDEX(resources!K:K,MATCH(B3365,resources!B:B,0)),"fillme")</f>
        <v>unknown</v>
      </c>
      <c r="P3365" s="89" t="str">
        <f t="shared" si="733"/>
        <v>unknown_2021_3</v>
      </c>
      <c r="Q3365" s="87">
        <f>INDEX(elcc!G:G,MATCH(P3365,elcc!D:D,0))</f>
        <v>0</v>
      </c>
      <c r="R3365" s="89">
        <f t="shared" si="734"/>
        <v>1</v>
      </c>
      <c r="S3365" s="89" t="s">
        <v>6314</v>
      </c>
      <c r="T3365" s="89" t="s">
        <v>6314</v>
      </c>
      <c r="U3365" s="90" t="str">
        <f t="shared" si="735"/>
        <v>ok</v>
      </c>
      <c r="V3365" s="63" t="str">
        <f>INDEX(resources!F:F,MATCH(B3365,resources!B:B,0))</f>
        <v>special</v>
      </c>
      <c r="W3365" s="110">
        <f t="shared" si="736"/>
        <v>0</v>
      </c>
      <c r="X3365" s="110">
        <f t="shared" si="737"/>
        <v>0</v>
      </c>
      <c r="Y3365" s="110" t="str">
        <f t="shared" si="738"/>
        <v>transfer_purchase_raonly_na_CONFIDENTIAL</v>
      </c>
      <c r="Z3365" s="110">
        <f>IF(COUNTIFS($Y$2:Y3365,Y3365)=1,1,0)</f>
        <v>0</v>
      </c>
      <c r="AA3365" s="110">
        <f>SUM($Z$2:Z3365)*Z3365</f>
        <v>0</v>
      </c>
      <c r="AB3365" s="110">
        <f>COUNTIFS(resources!B:B,B3365)</f>
        <v>1</v>
      </c>
      <c r="AC3365" s="110">
        <f t="shared" si="739"/>
        <v>1</v>
      </c>
      <c r="AD3365" s="110">
        <f t="shared" si="740"/>
        <v>1</v>
      </c>
      <c r="AE3365" s="110">
        <f t="shared" si="741"/>
        <v>0</v>
      </c>
      <c r="AF3365" s="110">
        <f t="shared" si="742"/>
        <v>1</v>
      </c>
      <c r="AG3365" s="110">
        <f t="shared" si="743"/>
        <v>0</v>
      </c>
      <c r="AH3365" s="110">
        <f t="shared" si="744"/>
        <v>0</v>
      </c>
      <c r="AI3365" s="110">
        <f t="shared" si="745"/>
        <v>1</v>
      </c>
      <c r="AJ3365" s="100">
        <f>ROW()</f>
        <v>3365</v>
      </c>
      <c r="AK3365" s="100" t="e">
        <f>INDEX('BadRows RECART'!$C$2:$C$1207,MATCH(monthly_gwh_mw!AJ3365,'BadRows RECART'!$D$2:$D$1207,0))</f>
        <v>#N/A</v>
      </c>
    </row>
    <row r="3366" spans="1:37" ht="20">
      <c r="A3366" s="106" t="s">
        <v>3907</v>
      </c>
      <c r="B3366" s="106" t="s">
        <v>437</v>
      </c>
      <c r="C3366" s="106" t="s">
        <v>6313</v>
      </c>
      <c r="D3366" s="168">
        <v>2021</v>
      </c>
      <c r="E3366" s="168">
        <v>4</v>
      </c>
      <c r="F3366" s="169">
        <v>0</v>
      </c>
      <c r="G3366" s="212" t="s">
        <v>6314</v>
      </c>
      <c r="H3366" s="212" t="s">
        <v>6314</v>
      </c>
      <c r="I3366" s="106" t="s">
        <v>556</v>
      </c>
      <c r="K3366" s="83" t="s">
        <v>6314</v>
      </c>
      <c r="L3366" s="83" t="s">
        <v>6314</v>
      </c>
      <c r="M3366" s="45" t="str">
        <f>IF(
ISNA(INDEX(resources!E:E,MATCH(B3366,resources!B:B,0))),"fillme",
INDEX(resources!E:E,MATCH(B3366,resources!B:B,0)))</f>
        <v>transfer_purchase</v>
      </c>
      <c r="N3366" s="45">
        <v>1</v>
      </c>
      <c r="O3366" s="83" t="str">
        <f>IFERROR(INDEX(resources!K:K,MATCH(B3366,resources!B:B,0)),"fillme")</f>
        <v>unknown</v>
      </c>
      <c r="P3366" s="89" t="str">
        <f t="shared" si="733"/>
        <v>unknown_2021_4</v>
      </c>
      <c r="Q3366" s="87">
        <f>INDEX(elcc!G:G,MATCH(P3366,elcc!D:D,0))</f>
        <v>0</v>
      </c>
      <c r="R3366" s="89">
        <f t="shared" si="734"/>
        <v>1</v>
      </c>
      <c r="S3366" s="89" t="s">
        <v>6314</v>
      </c>
      <c r="T3366" s="89" t="s">
        <v>6314</v>
      </c>
      <c r="U3366" s="90" t="str">
        <f t="shared" si="735"/>
        <v>ok</v>
      </c>
      <c r="V3366" s="63" t="str">
        <f>INDEX(resources!F:F,MATCH(B3366,resources!B:B,0))</f>
        <v>special</v>
      </c>
      <c r="W3366" s="110">
        <f t="shared" si="736"/>
        <v>0</v>
      </c>
      <c r="X3366" s="110">
        <f t="shared" si="737"/>
        <v>0</v>
      </c>
      <c r="Y3366" s="110" t="str">
        <f t="shared" si="738"/>
        <v>transfer_purchase_raonly_na_CONFIDENTIAL</v>
      </c>
      <c r="Z3366" s="110">
        <f>IF(COUNTIFS($Y$2:Y3366,Y3366)=1,1,0)</f>
        <v>0</v>
      </c>
      <c r="AA3366" s="110">
        <f>SUM($Z$2:Z3366)*Z3366</f>
        <v>0</v>
      </c>
      <c r="AB3366" s="110">
        <f>COUNTIFS(resources!B:B,B3366)</f>
        <v>1</v>
      </c>
      <c r="AC3366" s="110">
        <f t="shared" si="739"/>
        <v>1</v>
      </c>
      <c r="AD3366" s="110">
        <f t="shared" si="740"/>
        <v>1</v>
      </c>
      <c r="AE3366" s="110">
        <f t="shared" si="741"/>
        <v>0</v>
      </c>
      <c r="AF3366" s="110">
        <f t="shared" si="742"/>
        <v>1</v>
      </c>
      <c r="AG3366" s="110">
        <f t="shared" si="743"/>
        <v>0</v>
      </c>
      <c r="AH3366" s="110">
        <f t="shared" si="744"/>
        <v>0</v>
      </c>
      <c r="AI3366" s="110">
        <f t="shared" si="745"/>
        <v>1</v>
      </c>
      <c r="AJ3366" s="100">
        <f>ROW()</f>
        <v>3366</v>
      </c>
      <c r="AK3366" s="100" t="e">
        <f>INDEX('BadRows RECART'!$C$2:$C$1207,MATCH(monthly_gwh_mw!AJ3366,'BadRows RECART'!$D$2:$D$1207,0))</f>
        <v>#N/A</v>
      </c>
    </row>
    <row r="3367" spans="1:37" ht="20">
      <c r="A3367" s="106" t="s">
        <v>3907</v>
      </c>
      <c r="B3367" s="106" t="s">
        <v>437</v>
      </c>
      <c r="C3367" s="106" t="s">
        <v>6313</v>
      </c>
      <c r="D3367" s="168">
        <v>2021</v>
      </c>
      <c r="E3367" s="168">
        <v>5</v>
      </c>
      <c r="F3367" s="169">
        <v>0</v>
      </c>
      <c r="G3367" s="212" t="s">
        <v>6314</v>
      </c>
      <c r="H3367" s="212" t="s">
        <v>6314</v>
      </c>
      <c r="I3367" s="106" t="s">
        <v>556</v>
      </c>
      <c r="K3367" s="83" t="s">
        <v>6314</v>
      </c>
      <c r="L3367" s="83" t="s">
        <v>6314</v>
      </c>
      <c r="M3367" s="45" t="str">
        <f>IF(
ISNA(INDEX(resources!E:E,MATCH(B3367,resources!B:B,0))),"fillme",
INDEX(resources!E:E,MATCH(B3367,resources!B:B,0)))</f>
        <v>transfer_purchase</v>
      </c>
      <c r="N3367" s="45">
        <v>1</v>
      </c>
      <c r="O3367" s="83" t="str">
        <f>IFERROR(INDEX(resources!K:K,MATCH(B3367,resources!B:B,0)),"fillme")</f>
        <v>unknown</v>
      </c>
      <c r="P3367" s="89" t="str">
        <f t="shared" si="733"/>
        <v>unknown_2021_5</v>
      </c>
      <c r="Q3367" s="87">
        <f>INDEX(elcc!G:G,MATCH(P3367,elcc!D:D,0))</f>
        <v>0</v>
      </c>
      <c r="R3367" s="89">
        <f t="shared" si="734"/>
        <v>1</v>
      </c>
      <c r="S3367" s="89" t="s">
        <v>6314</v>
      </c>
      <c r="T3367" s="89" t="s">
        <v>6314</v>
      </c>
      <c r="U3367" s="90" t="str">
        <f t="shared" si="735"/>
        <v>ok</v>
      </c>
      <c r="V3367" s="63" t="str">
        <f>INDEX(resources!F:F,MATCH(B3367,resources!B:B,0))</f>
        <v>special</v>
      </c>
      <c r="W3367" s="110">
        <f t="shared" si="736"/>
        <v>0</v>
      </c>
      <c r="X3367" s="110">
        <f t="shared" si="737"/>
        <v>0</v>
      </c>
      <c r="Y3367" s="110" t="str">
        <f t="shared" si="738"/>
        <v>transfer_purchase_raonly_na_CONFIDENTIAL</v>
      </c>
      <c r="Z3367" s="110">
        <f>IF(COUNTIFS($Y$2:Y3367,Y3367)=1,1,0)</f>
        <v>0</v>
      </c>
      <c r="AA3367" s="110">
        <f>SUM($Z$2:Z3367)*Z3367</f>
        <v>0</v>
      </c>
      <c r="AB3367" s="110">
        <f>COUNTIFS(resources!B:B,B3367)</f>
        <v>1</v>
      </c>
      <c r="AC3367" s="110">
        <f t="shared" si="739"/>
        <v>1</v>
      </c>
      <c r="AD3367" s="110">
        <f t="shared" si="740"/>
        <v>1</v>
      </c>
      <c r="AE3367" s="110">
        <f t="shared" si="741"/>
        <v>0</v>
      </c>
      <c r="AF3367" s="110">
        <f t="shared" si="742"/>
        <v>1</v>
      </c>
      <c r="AG3367" s="110">
        <f t="shared" si="743"/>
        <v>0</v>
      </c>
      <c r="AH3367" s="110">
        <f t="shared" si="744"/>
        <v>0</v>
      </c>
      <c r="AI3367" s="110">
        <f t="shared" si="745"/>
        <v>1</v>
      </c>
      <c r="AJ3367" s="100">
        <f>ROW()</f>
        <v>3367</v>
      </c>
      <c r="AK3367" s="100" t="e">
        <f>INDEX('BadRows RECART'!$C$2:$C$1207,MATCH(monthly_gwh_mw!AJ3367,'BadRows RECART'!$D$2:$D$1207,0))</f>
        <v>#N/A</v>
      </c>
    </row>
    <row r="3368" spans="1:37" ht="20">
      <c r="A3368" s="106" t="s">
        <v>3907</v>
      </c>
      <c r="B3368" s="106" t="s">
        <v>437</v>
      </c>
      <c r="C3368" s="106" t="s">
        <v>6313</v>
      </c>
      <c r="D3368" s="168">
        <v>2021</v>
      </c>
      <c r="E3368" s="168">
        <v>6</v>
      </c>
      <c r="F3368" s="169">
        <v>0</v>
      </c>
      <c r="G3368" s="212" t="s">
        <v>6314</v>
      </c>
      <c r="H3368" s="212" t="s">
        <v>6314</v>
      </c>
      <c r="I3368" s="106" t="s">
        <v>556</v>
      </c>
      <c r="K3368" s="83" t="s">
        <v>6314</v>
      </c>
      <c r="L3368" s="83" t="s">
        <v>6314</v>
      </c>
      <c r="M3368" s="45" t="str">
        <f>IF(
ISNA(INDEX(resources!E:E,MATCH(B3368,resources!B:B,0))),"fillme",
INDEX(resources!E:E,MATCH(B3368,resources!B:B,0)))</f>
        <v>transfer_purchase</v>
      </c>
      <c r="N3368" s="45">
        <v>1</v>
      </c>
      <c r="O3368" s="83" t="str">
        <f>IFERROR(INDEX(resources!K:K,MATCH(B3368,resources!B:B,0)),"fillme")</f>
        <v>unknown</v>
      </c>
      <c r="P3368" s="89" t="str">
        <f t="shared" si="733"/>
        <v>unknown_2021_6</v>
      </c>
      <c r="Q3368" s="87">
        <f>INDEX(elcc!G:G,MATCH(P3368,elcc!D:D,0))</f>
        <v>0</v>
      </c>
      <c r="R3368" s="89">
        <f t="shared" si="734"/>
        <v>1</v>
      </c>
      <c r="S3368" s="89" t="s">
        <v>6314</v>
      </c>
      <c r="T3368" s="89" t="s">
        <v>6314</v>
      </c>
      <c r="U3368" s="90" t="str">
        <f t="shared" si="735"/>
        <v>ok</v>
      </c>
      <c r="V3368" s="63" t="str">
        <f>INDEX(resources!F:F,MATCH(B3368,resources!B:B,0))</f>
        <v>special</v>
      </c>
      <c r="W3368" s="110">
        <f t="shared" si="736"/>
        <v>0</v>
      </c>
      <c r="X3368" s="110">
        <f t="shared" si="737"/>
        <v>0</v>
      </c>
      <c r="Y3368" s="110" t="str">
        <f t="shared" si="738"/>
        <v>transfer_purchase_raonly_na_CONFIDENTIAL</v>
      </c>
      <c r="Z3368" s="110">
        <f>IF(COUNTIFS($Y$2:Y3368,Y3368)=1,1,0)</f>
        <v>0</v>
      </c>
      <c r="AA3368" s="110">
        <f>SUM($Z$2:Z3368)*Z3368</f>
        <v>0</v>
      </c>
      <c r="AB3368" s="110">
        <f>COUNTIFS(resources!B:B,B3368)</f>
        <v>1</v>
      </c>
      <c r="AC3368" s="110">
        <f t="shared" si="739"/>
        <v>1</v>
      </c>
      <c r="AD3368" s="110">
        <f t="shared" si="740"/>
        <v>1</v>
      </c>
      <c r="AE3368" s="110">
        <f t="shared" si="741"/>
        <v>0</v>
      </c>
      <c r="AF3368" s="110">
        <f t="shared" si="742"/>
        <v>1</v>
      </c>
      <c r="AG3368" s="110">
        <f t="shared" si="743"/>
        <v>0</v>
      </c>
      <c r="AH3368" s="110">
        <f t="shared" si="744"/>
        <v>0</v>
      </c>
      <c r="AI3368" s="110">
        <f t="shared" si="745"/>
        <v>1</v>
      </c>
      <c r="AJ3368" s="100">
        <f>ROW()</f>
        <v>3368</v>
      </c>
      <c r="AK3368" s="100" t="e">
        <f>INDEX('BadRows RECART'!$C$2:$C$1207,MATCH(monthly_gwh_mw!AJ3368,'BadRows RECART'!$D$2:$D$1207,0))</f>
        <v>#N/A</v>
      </c>
    </row>
    <row r="3369" spans="1:37" ht="20">
      <c r="A3369" s="106" t="s">
        <v>3907</v>
      </c>
      <c r="B3369" s="106" t="s">
        <v>437</v>
      </c>
      <c r="C3369" s="106" t="s">
        <v>6313</v>
      </c>
      <c r="D3369" s="168">
        <v>2021</v>
      </c>
      <c r="E3369" s="168">
        <v>7</v>
      </c>
      <c r="F3369" s="169">
        <v>0</v>
      </c>
      <c r="G3369" s="212" t="s">
        <v>6314</v>
      </c>
      <c r="H3369" s="212" t="s">
        <v>6314</v>
      </c>
      <c r="I3369" s="106" t="s">
        <v>556</v>
      </c>
      <c r="K3369" s="83" t="s">
        <v>6314</v>
      </c>
      <c r="L3369" s="83" t="s">
        <v>6314</v>
      </c>
      <c r="M3369" s="45" t="str">
        <f>IF(
ISNA(INDEX(resources!E:E,MATCH(B3369,resources!B:B,0))),"fillme",
INDEX(resources!E:E,MATCH(B3369,resources!B:B,0)))</f>
        <v>transfer_purchase</v>
      </c>
      <c r="N3369" s="45">
        <v>1</v>
      </c>
      <c r="O3369" s="83" t="str">
        <f>IFERROR(INDEX(resources!K:K,MATCH(B3369,resources!B:B,0)),"fillme")</f>
        <v>unknown</v>
      </c>
      <c r="P3369" s="89" t="str">
        <f t="shared" si="733"/>
        <v>unknown_2021_7</v>
      </c>
      <c r="Q3369" s="87">
        <f>INDEX(elcc!G:G,MATCH(P3369,elcc!D:D,0))</f>
        <v>0</v>
      </c>
      <c r="R3369" s="89">
        <f t="shared" si="734"/>
        <v>1</v>
      </c>
      <c r="S3369" s="89" t="s">
        <v>6314</v>
      </c>
      <c r="T3369" s="89" t="s">
        <v>6314</v>
      </c>
      <c r="U3369" s="90" t="str">
        <f t="shared" si="735"/>
        <v>ok</v>
      </c>
      <c r="V3369" s="63" t="str">
        <f>INDEX(resources!F:F,MATCH(B3369,resources!B:B,0))</f>
        <v>special</v>
      </c>
      <c r="W3369" s="110">
        <f t="shared" si="736"/>
        <v>0</v>
      </c>
      <c r="X3369" s="110">
        <f t="shared" si="737"/>
        <v>0</v>
      </c>
      <c r="Y3369" s="110" t="str">
        <f t="shared" si="738"/>
        <v>transfer_purchase_raonly_na_CONFIDENTIAL</v>
      </c>
      <c r="Z3369" s="110">
        <f>IF(COUNTIFS($Y$2:Y3369,Y3369)=1,1,0)</f>
        <v>0</v>
      </c>
      <c r="AA3369" s="110">
        <f>SUM($Z$2:Z3369)*Z3369</f>
        <v>0</v>
      </c>
      <c r="AB3369" s="110">
        <f>COUNTIFS(resources!B:B,B3369)</f>
        <v>1</v>
      </c>
      <c r="AC3369" s="110">
        <f t="shared" si="739"/>
        <v>1</v>
      </c>
      <c r="AD3369" s="110">
        <f t="shared" si="740"/>
        <v>1</v>
      </c>
      <c r="AE3369" s="110">
        <f t="shared" si="741"/>
        <v>0</v>
      </c>
      <c r="AF3369" s="110">
        <f t="shared" si="742"/>
        <v>1</v>
      </c>
      <c r="AG3369" s="110">
        <f t="shared" si="743"/>
        <v>0</v>
      </c>
      <c r="AH3369" s="110">
        <f t="shared" si="744"/>
        <v>0</v>
      </c>
      <c r="AI3369" s="110">
        <f t="shared" si="745"/>
        <v>1</v>
      </c>
      <c r="AJ3369" s="100">
        <f>ROW()</f>
        <v>3369</v>
      </c>
      <c r="AK3369" s="100" t="e">
        <f>INDEX('BadRows RECART'!$C$2:$C$1207,MATCH(monthly_gwh_mw!AJ3369,'BadRows RECART'!$D$2:$D$1207,0))</f>
        <v>#N/A</v>
      </c>
    </row>
    <row r="3370" spans="1:37" ht="20">
      <c r="A3370" s="106" t="s">
        <v>3907</v>
      </c>
      <c r="B3370" s="106" t="s">
        <v>437</v>
      </c>
      <c r="C3370" s="106" t="s">
        <v>6313</v>
      </c>
      <c r="D3370" s="168">
        <v>2021</v>
      </c>
      <c r="E3370" s="168">
        <v>8</v>
      </c>
      <c r="F3370" s="169">
        <v>0</v>
      </c>
      <c r="G3370" s="212" t="s">
        <v>6314</v>
      </c>
      <c r="H3370" s="212" t="s">
        <v>6314</v>
      </c>
      <c r="I3370" s="106" t="s">
        <v>556</v>
      </c>
      <c r="K3370" s="83" t="s">
        <v>6314</v>
      </c>
      <c r="L3370" s="83" t="s">
        <v>6314</v>
      </c>
      <c r="M3370" s="45" t="str">
        <f>IF(
ISNA(INDEX(resources!E:E,MATCH(B3370,resources!B:B,0))),"fillme",
INDEX(resources!E:E,MATCH(B3370,resources!B:B,0)))</f>
        <v>transfer_purchase</v>
      </c>
      <c r="N3370" s="45">
        <v>1</v>
      </c>
      <c r="O3370" s="83" t="str">
        <f>IFERROR(INDEX(resources!K:K,MATCH(B3370,resources!B:B,0)),"fillme")</f>
        <v>unknown</v>
      </c>
      <c r="P3370" s="89" t="str">
        <f t="shared" si="733"/>
        <v>unknown_2021_8</v>
      </c>
      <c r="Q3370" s="87">
        <f>INDEX(elcc!G:G,MATCH(P3370,elcc!D:D,0))</f>
        <v>0</v>
      </c>
      <c r="R3370" s="89">
        <f t="shared" si="734"/>
        <v>1</v>
      </c>
      <c r="S3370" s="89" t="s">
        <v>6314</v>
      </c>
      <c r="T3370" s="89" t="s">
        <v>6314</v>
      </c>
      <c r="U3370" s="90" t="str">
        <f t="shared" si="735"/>
        <v>ok</v>
      </c>
      <c r="V3370" s="63" t="str">
        <f>INDEX(resources!F:F,MATCH(B3370,resources!B:B,0))</f>
        <v>special</v>
      </c>
      <c r="W3370" s="110">
        <f t="shared" si="736"/>
        <v>0</v>
      </c>
      <c r="X3370" s="110">
        <f t="shared" si="737"/>
        <v>0</v>
      </c>
      <c r="Y3370" s="110" t="str">
        <f t="shared" si="738"/>
        <v>transfer_purchase_raonly_na_CONFIDENTIAL</v>
      </c>
      <c r="Z3370" s="110">
        <f>IF(COUNTIFS($Y$2:Y3370,Y3370)=1,1,0)</f>
        <v>0</v>
      </c>
      <c r="AA3370" s="110">
        <f>SUM($Z$2:Z3370)*Z3370</f>
        <v>0</v>
      </c>
      <c r="AB3370" s="110">
        <f>COUNTIFS(resources!B:B,B3370)</f>
        <v>1</v>
      </c>
      <c r="AC3370" s="110">
        <f t="shared" si="739"/>
        <v>1</v>
      </c>
      <c r="AD3370" s="110">
        <f t="shared" si="740"/>
        <v>1</v>
      </c>
      <c r="AE3370" s="110">
        <f t="shared" si="741"/>
        <v>0</v>
      </c>
      <c r="AF3370" s="110">
        <f t="shared" si="742"/>
        <v>1</v>
      </c>
      <c r="AG3370" s="110">
        <f t="shared" si="743"/>
        <v>0</v>
      </c>
      <c r="AH3370" s="110">
        <f t="shared" si="744"/>
        <v>0</v>
      </c>
      <c r="AI3370" s="110">
        <f t="shared" si="745"/>
        <v>1</v>
      </c>
      <c r="AJ3370" s="100">
        <f>ROW()</f>
        <v>3370</v>
      </c>
      <c r="AK3370" s="100" t="e">
        <f>INDEX('BadRows RECART'!$C$2:$C$1207,MATCH(monthly_gwh_mw!AJ3370,'BadRows RECART'!$D$2:$D$1207,0))</f>
        <v>#N/A</v>
      </c>
    </row>
    <row r="3371" spans="1:37" ht="20">
      <c r="A3371" s="106" t="s">
        <v>3907</v>
      </c>
      <c r="B3371" s="106" t="s">
        <v>437</v>
      </c>
      <c r="C3371" s="106" t="s">
        <v>6313</v>
      </c>
      <c r="D3371" s="168">
        <v>2021</v>
      </c>
      <c r="E3371" s="168">
        <v>9</v>
      </c>
      <c r="F3371" s="169">
        <v>0</v>
      </c>
      <c r="G3371" s="212" t="s">
        <v>6314</v>
      </c>
      <c r="H3371" s="212" t="s">
        <v>6314</v>
      </c>
      <c r="I3371" s="106" t="s">
        <v>556</v>
      </c>
      <c r="K3371" s="83" t="s">
        <v>6314</v>
      </c>
      <c r="L3371" s="83" t="s">
        <v>6314</v>
      </c>
      <c r="M3371" s="45" t="str">
        <f>IF(
ISNA(INDEX(resources!E:E,MATCH(B3371,resources!B:B,0))),"fillme",
INDEX(resources!E:E,MATCH(B3371,resources!B:B,0)))</f>
        <v>transfer_purchase</v>
      </c>
      <c r="N3371" s="45">
        <v>1</v>
      </c>
      <c r="O3371" s="83" t="str">
        <f>IFERROR(INDEX(resources!K:K,MATCH(B3371,resources!B:B,0)),"fillme")</f>
        <v>unknown</v>
      </c>
      <c r="P3371" s="89" t="str">
        <f t="shared" si="733"/>
        <v>unknown_2021_9</v>
      </c>
      <c r="Q3371" s="87">
        <f>INDEX(elcc!G:G,MATCH(P3371,elcc!D:D,0))</f>
        <v>0</v>
      </c>
      <c r="R3371" s="89">
        <f t="shared" si="734"/>
        <v>1</v>
      </c>
      <c r="S3371" s="89" t="s">
        <v>6314</v>
      </c>
      <c r="T3371" s="89" t="s">
        <v>6314</v>
      </c>
      <c r="U3371" s="90" t="str">
        <f t="shared" si="735"/>
        <v>ok</v>
      </c>
      <c r="V3371" s="63" t="str">
        <f>INDEX(resources!F:F,MATCH(B3371,resources!B:B,0))</f>
        <v>special</v>
      </c>
      <c r="W3371" s="110">
        <f t="shared" si="736"/>
        <v>0</v>
      </c>
      <c r="X3371" s="110">
        <f t="shared" si="737"/>
        <v>0</v>
      </c>
      <c r="Y3371" s="110" t="str">
        <f t="shared" si="738"/>
        <v>transfer_purchase_raonly_na_CONFIDENTIAL</v>
      </c>
      <c r="Z3371" s="110">
        <f>IF(COUNTIFS($Y$2:Y3371,Y3371)=1,1,0)</f>
        <v>0</v>
      </c>
      <c r="AA3371" s="110">
        <f>SUM($Z$2:Z3371)*Z3371</f>
        <v>0</v>
      </c>
      <c r="AB3371" s="110">
        <f>COUNTIFS(resources!B:B,B3371)</f>
        <v>1</v>
      </c>
      <c r="AC3371" s="110">
        <f t="shared" si="739"/>
        <v>1</v>
      </c>
      <c r="AD3371" s="110">
        <f t="shared" si="740"/>
        <v>1</v>
      </c>
      <c r="AE3371" s="110">
        <f t="shared" si="741"/>
        <v>0</v>
      </c>
      <c r="AF3371" s="110">
        <f t="shared" si="742"/>
        <v>1</v>
      </c>
      <c r="AG3371" s="110">
        <f t="shared" si="743"/>
        <v>0</v>
      </c>
      <c r="AH3371" s="110">
        <f t="shared" si="744"/>
        <v>0</v>
      </c>
      <c r="AI3371" s="110">
        <f t="shared" si="745"/>
        <v>1</v>
      </c>
      <c r="AJ3371" s="100">
        <f>ROW()</f>
        <v>3371</v>
      </c>
      <c r="AK3371" s="100" t="e">
        <f>INDEX('BadRows RECART'!$C$2:$C$1207,MATCH(monthly_gwh_mw!AJ3371,'BadRows RECART'!$D$2:$D$1207,0))</f>
        <v>#N/A</v>
      </c>
    </row>
    <row r="3372" spans="1:37" ht="20">
      <c r="A3372" s="106" t="s">
        <v>3907</v>
      </c>
      <c r="B3372" s="106" t="s">
        <v>437</v>
      </c>
      <c r="C3372" s="106" t="s">
        <v>6313</v>
      </c>
      <c r="D3372" s="168">
        <v>2021</v>
      </c>
      <c r="E3372" s="168">
        <v>10</v>
      </c>
      <c r="F3372" s="169">
        <v>0</v>
      </c>
      <c r="G3372" s="212" t="s">
        <v>6314</v>
      </c>
      <c r="H3372" s="212" t="s">
        <v>6314</v>
      </c>
      <c r="I3372" s="106" t="s">
        <v>556</v>
      </c>
      <c r="K3372" s="83" t="s">
        <v>6314</v>
      </c>
      <c r="L3372" s="83" t="s">
        <v>6314</v>
      </c>
      <c r="M3372" s="45" t="str">
        <f>IF(
ISNA(INDEX(resources!E:E,MATCH(B3372,resources!B:B,0))),"fillme",
INDEX(resources!E:E,MATCH(B3372,resources!B:B,0)))</f>
        <v>transfer_purchase</v>
      </c>
      <c r="N3372" s="45">
        <v>1</v>
      </c>
      <c r="O3372" s="83" t="str">
        <f>IFERROR(INDEX(resources!K:K,MATCH(B3372,resources!B:B,0)),"fillme")</f>
        <v>unknown</v>
      </c>
      <c r="P3372" s="89" t="str">
        <f t="shared" ref="P3372:P3435" si="746">O3372&amp;"_"&amp;D3372&amp;"_"&amp;E3372</f>
        <v>unknown_2021_10</v>
      </c>
      <c r="Q3372" s="87">
        <f>INDEX(elcc!G:G,MATCH(P3372,elcc!D:D,0))</f>
        <v>0</v>
      </c>
      <c r="R3372" s="89">
        <f t="shared" ref="R3372:R3435" si="747">IF(O3372="battery",MIN(1,J3372/4),1)</f>
        <v>1</v>
      </c>
      <c r="S3372" s="89" t="s">
        <v>6314</v>
      </c>
      <c r="T3372" s="89" t="s">
        <v>6314</v>
      </c>
      <c r="U3372" s="90" t="str">
        <f t="shared" ref="U3372:U3435" si="748">IF(ISERROR(T3372),"error in NQC data entry; please check blue and purple data entered. You need to provide either a contracted NQC value in Column G, or allow the template to calculate one using Columns H,L,Q, and R","ok")</f>
        <v>ok</v>
      </c>
      <c r="V3372" s="63" t="str">
        <f>INDEX(resources!F:F,MATCH(B3372,resources!B:B,0))</f>
        <v>special</v>
      </c>
      <c r="W3372" s="110">
        <f t="shared" ref="W3372:W3435" si="749">(F3372&gt;0)*1</f>
        <v>0</v>
      </c>
      <c r="X3372" s="110">
        <f t="shared" ref="X3372:X3435" si="750">COUNTIFS(G3372:H3372,"&gt;0")</f>
        <v>0</v>
      </c>
      <c r="Y3372" s="110" t="str">
        <f t="shared" ref="Y3372:Y3435" si="751">B3372&amp;"_"&amp;C3372&amp;"_"&amp;K3372</f>
        <v>transfer_purchase_raonly_na_CONFIDENTIAL</v>
      </c>
      <c r="Z3372" s="110">
        <f>IF(COUNTIFS($Y$2:Y3372,Y3372)=1,1,0)</f>
        <v>0</v>
      </c>
      <c r="AA3372" s="110">
        <f>SUM($Z$2:Z3372)*Z3372</f>
        <v>0</v>
      </c>
      <c r="AB3372" s="110">
        <f>COUNTIFS(resources!B:B,B3372)</f>
        <v>1</v>
      </c>
      <c r="AC3372" s="110">
        <f t="shared" ref="AC3372:AC3435" si="752">AND(ISNUMBER(D3372),(D3372&gt;2019))*1</f>
        <v>1</v>
      </c>
      <c r="AD3372" s="110">
        <f t="shared" ref="AD3372:AD3435" si="753">AND(ISNUMBER(E3372),E3372&gt;=1,E3372&lt;=12)*1</f>
        <v>1</v>
      </c>
      <c r="AE3372" s="110">
        <f t="shared" ref="AE3372:AE3435" si="754">AND(COUNT(G3372:H3372)=1,COUNT(F3372)=1)*1</f>
        <v>0</v>
      </c>
      <c r="AF3372" s="110">
        <f t="shared" ref="AF3372:AF3435" si="755">(COUNTIFS(K3372:O3372,"fillme")=0)*1</f>
        <v>1</v>
      </c>
      <c r="AG3372" s="110">
        <f t="shared" ref="AG3372:AG3435" si="756">ISNUMBER(L3372)*1</f>
        <v>0</v>
      </c>
      <c r="AH3372" s="110">
        <f t="shared" ref="AH3372:AH3435" si="757">NOT(AND(G3372&gt;0,H3372&gt;0))*1</f>
        <v>0</v>
      </c>
      <c r="AI3372" s="110">
        <f t="shared" ref="AI3372:AI3435" si="758">(U3372="ok")*1</f>
        <v>1</v>
      </c>
      <c r="AJ3372" s="100">
        <f>ROW()</f>
        <v>3372</v>
      </c>
      <c r="AK3372" s="100" t="e">
        <f>INDEX('BadRows RECART'!$C$2:$C$1207,MATCH(monthly_gwh_mw!AJ3372,'BadRows RECART'!$D$2:$D$1207,0))</f>
        <v>#N/A</v>
      </c>
    </row>
    <row r="3373" spans="1:37" ht="20">
      <c r="A3373" s="106" t="s">
        <v>3907</v>
      </c>
      <c r="B3373" s="106" t="s">
        <v>437</v>
      </c>
      <c r="C3373" s="106" t="s">
        <v>6313</v>
      </c>
      <c r="D3373" s="168">
        <v>2021</v>
      </c>
      <c r="E3373" s="168">
        <v>11</v>
      </c>
      <c r="F3373" s="169">
        <v>0</v>
      </c>
      <c r="G3373" s="212" t="s">
        <v>6314</v>
      </c>
      <c r="H3373" s="212" t="s">
        <v>6314</v>
      </c>
      <c r="I3373" s="106" t="s">
        <v>556</v>
      </c>
      <c r="K3373" s="83" t="s">
        <v>6314</v>
      </c>
      <c r="L3373" s="83" t="s">
        <v>6314</v>
      </c>
      <c r="M3373" s="45" t="str">
        <f>IF(
ISNA(INDEX(resources!E:E,MATCH(B3373,resources!B:B,0))),"fillme",
INDEX(resources!E:E,MATCH(B3373,resources!B:B,0)))</f>
        <v>transfer_purchase</v>
      </c>
      <c r="N3373" s="45">
        <v>1</v>
      </c>
      <c r="O3373" s="83" t="str">
        <f>IFERROR(INDEX(resources!K:K,MATCH(B3373,resources!B:B,0)),"fillme")</f>
        <v>unknown</v>
      </c>
      <c r="P3373" s="89" t="str">
        <f t="shared" si="746"/>
        <v>unknown_2021_11</v>
      </c>
      <c r="Q3373" s="87">
        <f>INDEX(elcc!G:G,MATCH(P3373,elcc!D:D,0))</f>
        <v>0</v>
      </c>
      <c r="R3373" s="89">
        <f t="shared" si="747"/>
        <v>1</v>
      </c>
      <c r="S3373" s="89" t="s">
        <v>6314</v>
      </c>
      <c r="T3373" s="89" t="s">
        <v>6314</v>
      </c>
      <c r="U3373" s="90" t="str">
        <f t="shared" si="748"/>
        <v>ok</v>
      </c>
      <c r="V3373" s="63" t="str">
        <f>INDEX(resources!F:F,MATCH(B3373,resources!B:B,0))</f>
        <v>special</v>
      </c>
      <c r="W3373" s="110">
        <f t="shared" si="749"/>
        <v>0</v>
      </c>
      <c r="X3373" s="110">
        <f t="shared" si="750"/>
        <v>0</v>
      </c>
      <c r="Y3373" s="110" t="str">
        <f t="shared" si="751"/>
        <v>transfer_purchase_raonly_na_CONFIDENTIAL</v>
      </c>
      <c r="Z3373" s="110">
        <f>IF(COUNTIFS($Y$2:Y3373,Y3373)=1,1,0)</f>
        <v>0</v>
      </c>
      <c r="AA3373" s="110">
        <f>SUM($Z$2:Z3373)*Z3373</f>
        <v>0</v>
      </c>
      <c r="AB3373" s="110">
        <f>COUNTIFS(resources!B:B,B3373)</f>
        <v>1</v>
      </c>
      <c r="AC3373" s="110">
        <f t="shared" si="752"/>
        <v>1</v>
      </c>
      <c r="AD3373" s="110">
        <f t="shared" si="753"/>
        <v>1</v>
      </c>
      <c r="AE3373" s="110">
        <f t="shared" si="754"/>
        <v>0</v>
      </c>
      <c r="AF3373" s="110">
        <f t="shared" si="755"/>
        <v>1</v>
      </c>
      <c r="AG3373" s="110">
        <f t="shared" si="756"/>
        <v>0</v>
      </c>
      <c r="AH3373" s="110">
        <f t="shared" si="757"/>
        <v>0</v>
      </c>
      <c r="AI3373" s="110">
        <f t="shared" si="758"/>
        <v>1</v>
      </c>
      <c r="AJ3373" s="100">
        <f>ROW()</f>
        <v>3373</v>
      </c>
      <c r="AK3373" s="100" t="e">
        <f>INDEX('BadRows RECART'!$C$2:$C$1207,MATCH(monthly_gwh_mw!AJ3373,'BadRows RECART'!$D$2:$D$1207,0))</f>
        <v>#N/A</v>
      </c>
    </row>
    <row r="3374" spans="1:37" ht="20">
      <c r="A3374" s="106" t="s">
        <v>3907</v>
      </c>
      <c r="B3374" s="106" t="s">
        <v>437</v>
      </c>
      <c r="C3374" s="106" t="s">
        <v>6313</v>
      </c>
      <c r="D3374" s="168">
        <v>2021</v>
      </c>
      <c r="E3374" s="168">
        <v>12</v>
      </c>
      <c r="F3374" s="169">
        <v>0</v>
      </c>
      <c r="G3374" s="212" t="s">
        <v>6314</v>
      </c>
      <c r="H3374" s="212" t="s">
        <v>6314</v>
      </c>
      <c r="I3374" s="106" t="s">
        <v>556</v>
      </c>
      <c r="K3374" s="83" t="s">
        <v>6314</v>
      </c>
      <c r="L3374" s="83" t="s">
        <v>6314</v>
      </c>
      <c r="M3374" s="45" t="str">
        <f>IF(
ISNA(INDEX(resources!E:E,MATCH(B3374,resources!B:B,0))),"fillme",
INDEX(resources!E:E,MATCH(B3374,resources!B:B,0)))</f>
        <v>transfer_purchase</v>
      </c>
      <c r="N3374" s="45">
        <v>1</v>
      </c>
      <c r="O3374" s="83" t="str">
        <f>IFERROR(INDEX(resources!K:K,MATCH(B3374,resources!B:B,0)),"fillme")</f>
        <v>unknown</v>
      </c>
      <c r="P3374" s="89" t="str">
        <f t="shared" si="746"/>
        <v>unknown_2021_12</v>
      </c>
      <c r="Q3374" s="87">
        <f>INDEX(elcc!G:G,MATCH(P3374,elcc!D:D,0))</f>
        <v>0</v>
      </c>
      <c r="R3374" s="89">
        <f t="shared" si="747"/>
        <v>1</v>
      </c>
      <c r="S3374" s="89" t="s">
        <v>6314</v>
      </c>
      <c r="T3374" s="89" t="s">
        <v>6314</v>
      </c>
      <c r="U3374" s="90" t="str">
        <f t="shared" si="748"/>
        <v>ok</v>
      </c>
      <c r="V3374" s="63" t="str">
        <f>INDEX(resources!F:F,MATCH(B3374,resources!B:B,0))</f>
        <v>special</v>
      </c>
      <c r="W3374" s="110">
        <f t="shared" si="749"/>
        <v>0</v>
      </c>
      <c r="X3374" s="110">
        <f t="shared" si="750"/>
        <v>0</v>
      </c>
      <c r="Y3374" s="110" t="str">
        <f t="shared" si="751"/>
        <v>transfer_purchase_raonly_na_CONFIDENTIAL</v>
      </c>
      <c r="Z3374" s="110">
        <f>IF(COUNTIFS($Y$2:Y3374,Y3374)=1,1,0)</f>
        <v>0</v>
      </c>
      <c r="AA3374" s="110">
        <f>SUM($Z$2:Z3374)*Z3374</f>
        <v>0</v>
      </c>
      <c r="AB3374" s="110">
        <f>COUNTIFS(resources!B:B,B3374)</f>
        <v>1</v>
      </c>
      <c r="AC3374" s="110">
        <f t="shared" si="752"/>
        <v>1</v>
      </c>
      <c r="AD3374" s="110">
        <f t="shared" si="753"/>
        <v>1</v>
      </c>
      <c r="AE3374" s="110">
        <f t="shared" si="754"/>
        <v>0</v>
      </c>
      <c r="AF3374" s="110">
        <f t="shared" si="755"/>
        <v>1</v>
      </c>
      <c r="AG3374" s="110">
        <f t="shared" si="756"/>
        <v>0</v>
      </c>
      <c r="AH3374" s="110">
        <f t="shared" si="757"/>
        <v>0</v>
      </c>
      <c r="AI3374" s="110">
        <f t="shared" si="758"/>
        <v>1</v>
      </c>
      <c r="AJ3374" s="100">
        <f>ROW()</f>
        <v>3374</v>
      </c>
      <c r="AK3374" s="100" t="e">
        <f>INDEX('BadRows RECART'!$C$2:$C$1207,MATCH(monthly_gwh_mw!AJ3374,'BadRows RECART'!$D$2:$D$1207,0))</f>
        <v>#N/A</v>
      </c>
    </row>
    <row r="3375" spans="1:37" ht="20">
      <c r="A3375" s="106" t="s">
        <v>3907</v>
      </c>
      <c r="B3375" s="106" t="s">
        <v>437</v>
      </c>
      <c r="C3375" s="106" t="s">
        <v>6313</v>
      </c>
      <c r="D3375" s="168">
        <v>2021</v>
      </c>
      <c r="E3375" s="168">
        <v>1</v>
      </c>
      <c r="F3375" s="169">
        <v>0</v>
      </c>
      <c r="G3375" s="212" t="s">
        <v>6314</v>
      </c>
      <c r="H3375" s="212" t="s">
        <v>6314</v>
      </c>
      <c r="I3375" s="106" t="s">
        <v>556</v>
      </c>
      <c r="K3375" s="83" t="s">
        <v>6314</v>
      </c>
      <c r="L3375" s="83" t="s">
        <v>6314</v>
      </c>
      <c r="M3375" s="45" t="str">
        <f>IF(
ISNA(INDEX(resources!E:E,MATCH(B3375,resources!B:B,0))),"fillme",
INDEX(resources!E:E,MATCH(B3375,resources!B:B,0)))</f>
        <v>transfer_purchase</v>
      </c>
      <c r="N3375" s="45">
        <v>1</v>
      </c>
      <c r="O3375" s="83" t="str">
        <f>IFERROR(INDEX(resources!K:K,MATCH(B3375,resources!B:B,0)),"fillme")</f>
        <v>unknown</v>
      </c>
      <c r="P3375" s="89" t="str">
        <f t="shared" si="746"/>
        <v>unknown_2021_1</v>
      </c>
      <c r="Q3375" s="87">
        <f>INDEX(elcc!G:G,MATCH(P3375,elcc!D:D,0))</f>
        <v>0</v>
      </c>
      <c r="R3375" s="89">
        <f t="shared" si="747"/>
        <v>1</v>
      </c>
      <c r="S3375" s="89" t="s">
        <v>6314</v>
      </c>
      <c r="T3375" s="89" t="s">
        <v>6314</v>
      </c>
      <c r="U3375" s="90" t="str">
        <f t="shared" si="748"/>
        <v>ok</v>
      </c>
      <c r="V3375" s="63" t="str">
        <f>INDEX(resources!F:F,MATCH(B3375,resources!B:B,0))</f>
        <v>special</v>
      </c>
      <c r="W3375" s="110">
        <f t="shared" si="749"/>
        <v>0</v>
      </c>
      <c r="X3375" s="110">
        <f t="shared" si="750"/>
        <v>0</v>
      </c>
      <c r="Y3375" s="110" t="str">
        <f t="shared" si="751"/>
        <v>transfer_purchase_raonly_na_CONFIDENTIAL</v>
      </c>
      <c r="Z3375" s="110">
        <f>IF(COUNTIFS($Y$2:Y3375,Y3375)=1,1,0)</f>
        <v>0</v>
      </c>
      <c r="AA3375" s="110">
        <f>SUM($Z$2:Z3375)*Z3375</f>
        <v>0</v>
      </c>
      <c r="AB3375" s="110">
        <f>COUNTIFS(resources!B:B,B3375)</f>
        <v>1</v>
      </c>
      <c r="AC3375" s="110">
        <f t="shared" si="752"/>
        <v>1</v>
      </c>
      <c r="AD3375" s="110">
        <f t="shared" si="753"/>
        <v>1</v>
      </c>
      <c r="AE3375" s="110">
        <f t="shared" si="754"/>
        <v>0</v>
      </c>
      <c r="AF3375" s="110">
        <f t="shared" si="755"/>
        <v>1</v>
      </c>
      <c r="AG3375" s="110">
        <f t="shared" si="756"/>
        <v>0</v>
      </c>
      <c r="AH3375" s="110">
        <f t="shared" si="757"/>
        <v>0</v>
      </c>
      <c r="AI3375" s="110">
        <f t="shared" si="758"/>
        <v>1</v>
      </c>
      <c r="AJ3375" s="100">
        <f>ROW()</f>
        <v>3375</v>
      </c>
      <c r="AK3375" s="100" t="e">
        <f>INDEX('BadRows RECART'!$C$2:$C$1207,MATCH(monthly_gwh_mw!AJ3375,'BadRows RECART'!$D$2:$D$1207,0))</f>
        <v>#N/A</v>
      </c>
    </row>
    <row r="3376" spans="1:37" ht="20">
      <c r="A3376" s="106" t="s">
        <v>3907</v>
      </c>
      <c r="B3376" s="106" t="s">
        <v>437</v>
      </c>
      <c r="C3376" s="106" t="s">
        <v>6313</v>
      </c>
      <c r="D3376" s="168">
        <v>2021</v>
      </c>
      <c r="E3376" s="168">
        <v>2</v>
      </c>
      <c r="F3376" s="169">
        <v>0</v>
      </c>
      <c r="G3376" s="212" t="s">
        <v>6314</v>
      </c>
      <c r="H3376" s="212" t="s">
        <v>6314</v>
      </c>
      <c r="I3376" s="106" t="s">
        <v>556</v>
      </c>
      <c r="K3376" s="83" t="s">
        <v>6314</v>
      </c>
      <c r="L3376" s="83" t="s">
        <v>6314</v>
      </c>
      <c r="M3376" s="45" t="str">
        <f>IF(
ISNA(INDEX(resources!E:E,MATCH(B3376,resources!B:B,0))),"fillme",
INDEX(resources!E:E,MATCH(B3376,resources!B:B,0)))</f>
        <v>transfer_purchase</v>
      </c>
      <c r="N3376" s="45">
        <v>1</v>
      </c>
      <c r="O3376" s="83" t="str">
        <f>IFERROR(INDEX(resources!K:K,MATCH(B3376,resources!B:B,0)),"fillme")</f>
        <v>unknown</v>
      </c>
      <c r="P3376" s="89" t="str">
        <f t="shared" si="746"/>
        <v>unknown_2021_2</v>
      </c>
      <c r="Q3376" s="87">
        <f>INDEX(elcc!G:G,MATCH(P3376,elcc!D:D,0))</f>
        <v>0</v>
      </c>
      <c r="R3376" s="89">
        <f t="shared" si="747"/>
        <v>1</v>
      </c>
      <c r="S3376" s="89" t="s">
        <v>6314</v>
      </c>
      <c r="T3376" s="89" t="s">
        <v>6314</v>
      </c>
      <c r="U3376" s="90" t="str">
        <f t="shared" si="748"/>
        <v>ok</v>
      </c>
      <c r="V3376" s="63" t="str">
        <f>INDEX(resources!F:F,MATCH(B3376,resources!B:B,0))</f>
        <v>special</v>
      </c>
      <c r="W3376" s="110">
        <f t="shared" si="749"/>
        <v>0</v>
      </c>
      <c r="X3376" s="110">
        <f t="shared" si="750"/>
        <v>0</v>
      </c>
      <c r="Y3376" s="110" t="str">
        <f t="shared" si="751"/>
        <v>transfer_purchase_raonly_na_CONFIDENTIAL</v>
      </c>
      <c r="Z3376" s="110">
        <f>IF(COUNTIFS($Y$2:Y3376,Y3376)=1,1,0)</f>
        <v>0</v>
      </c>
      <c r="AA3376" s="110">
        <f>SUM($Z$2:Z3376)*Z3376</f>
        <v>0</v>
      </c>
      <c r="AB3376" s="110">
        <f>COUNTIFS(resources!B:B,B3376)</f>
        <v>1</v>
      </c>
      <c r="AC3376" s="110">
        <f t="shared" si="752"/>
        <v>1</v>
      </c>
      <c r="AD3376" s="110">
        <f t="shared" si="753"/>
        <v>1</v>
      </c>
      <c r="AE3376" s="110">
        <f t="shared" si="754"/>
        <v>0</v>
      </c>
      <c r="AF3376" s="110">
        <f t="shared" si="755"/>
        <v>1</v>
      </c>
      <c r="AG3376" s="110">
        <f t="shared" si="756"/>
        <v>0</v>
      </c>
      <c r="AH3376" s="110">
        <f t="shared" si="757"/>
        <v>0</v>
      </c>
      <c r="AI3376" s="110">
        <f t="shared" si="758"/>
        <v>1</v>
      </c>
      <c r="AJ3376" s="100">
        <f>ROW()</f>
        <v>3376</v>
      </c>
      <c r="AK3376" s="100" t="e">
        <f>INDEX('BadRows RECART'!$C$2:$C$1207,MATCH(monthly_gwh_mw!AJ3376,'BadRows RECART'!$D$2:$D$1207,0))</f>
        <v>#N/A</v>
      </c>
    </row>
    <row r="3377" spans="1:37" ht="20">
      <c r="A3377" s="106" t="s">
        <v>3907</v>
      </c>
      <c r="B3377" s="106" t="s">
        <v>437</v>
      </c>
      <c r="C3377" s="106" t="s">
        <v>6313</v>
      </c>
      <c r="D3377" s="168">
        <v>2021</v>
      </c>
      <c r="E3377" s="168">
        <v>3</v>
      </c>
      <c r="F3377" s="169">
        <v>0</v>
      </c>
      <c r="G3377" s="212" t="s">
        <v>6314</v>
      </c>
      <c r="H3377" s="212" t="s">
        <v>6314</v>
      </c>
      <c r="I3377" s="106" t="s">
        <v>556</v>
      </c>
      <c r="K3377" s="83" t="s">
        <v>6314</v>
      </c>
      <c r="L3377" s="83" t="s">
        <v>6314</v>
      </c>
      <c r="M3377" s="45" t="str">
        <f>IF(
ISNA(INDEX(resources!E:E,MATCH(B3377,resources!B:B,0))),"fillme",
INDEX(resources!E:E,MATCH(B3377,resources!B:B,0)))</f>
        <v>transfer_purchase</v>
      </c>
      <c r="N3377" s="45">
        <v>1</v>
      </c>
      <c r="O3377" s="83" t="str">
        <f>IFERROR(INDEX(resources!K:K,MATCH(B3377,resources!B:B,0)),"fillme")</f>
        <v>unknown</v>
      </c>
      <c r="P3377" s="89" t="str">
        <f t="shared" si="746"/>
        <v>unknown_2021_3</v>
      </c>
      <c r="Q3377" s="87">
        <f>INDEX(elcc!G:G,MATCH(P3377,elcc!D:D,0))</f>
        <v>0</v>
      </c>
      <c r="R3377" s="89">
        <f t="shared" si="747"/>
        <v>1</v>
      </c>
      <c r="S3377" s="89" t="s">
        <v>6314</v>
      </c>
      <c r="T3377" s="89" t="s">
        <v>6314</v>
      </c>
      <c r="U3377" s="90" t="str">
        <f t="shared" si="748"/>
        <v>ok</v>
      </c>
      <c r="V3377" s="63" t="str">
        <f>INDEX(resources!F:F,MATCH(B3377,resources!B:B,0))</f>
        <v>special</v>
      </c>
      <c r="W3377" s="110">
        <f t="shared" si="749"/>
        <v>0</v>
      </c>
      <c r="X3377" s="110">
        <f t="shared" si="750"/>
        <v>0</v>
      </c>
      <c r="Y3377" s="110" t="str">
        <f t="shared" si="751"/>
        <v>transfer_purchase_raonly_na_CONFIDENTIAL</v>
      </c>
      <c r="Z3377" s="110">
        <f>IF(COUNTIFS($Y$2:Y3377,Y3377)=1,1,0)</f>
        <v>0</v>
      </c>
      <c r="AA3377" s="110">
        <f>SUM($Z$2:Z3377)*Z3377</f>
        <v>0</v>
      </c>
      <c r="AB3377" s="110">
        <f>COUNTIFS(resources!B:B,B3377)</f>
        <v>1</v>
      </c>
      <c r="AC3377" s="110">
        <f t="shared" si="752"/>
        <v>1</v>
      </c>
      <c r="AD3377" s="110">
        <f t="shared" si="753"/>
        <v>1</v>
      </c>
      <c r="AE3377" s="110">
        <f t="shared" si="754"/>
        <v>0</v>
      </c>
      <c r="AF3377" s="110">
        <f t="shared" si="755"/>
        <v>1</v>
      </c>
      <c r="AG3377" s="110">
        <f t="shared" si="756"/>
        <v>0</v>
      </c>
      <c r="AH3377" s="110">
        <f t="shared" si="757"/>
        <v>0</v>
      </c>
      <c r="AI3377" s="110">
        <f t="shared" si="758"/>
        <v>1</v>
      </c>
      <c r="AJ3377" s="100">
        <f>ROW()</f>
        <v>3377</v>
      </c>
      <c r="AK3377" s="100" t="e">
        <f>INDEX('BadRows RECART'!$C$2:$C$1207,MATCH(monthly_gwh_mw!AJ3377,'BadRows RECART'!$D$2:$D$1207,0))</f>
        <v>#N/A</v>
      </c>
    </row>
    <row r="3378" spans="1:37" ht="20">
      <c r="A3378" s="106" t="s">
        <v>3907</v>
      </c>
      <c r="B3378" s="106" t="s">
        <v>437</v>
      </c>
      <c r="C3378" s="106" t="s">
        <v>6313</v>
      </c>
      <c r="D3378" s="168">
        <v>2021</v>
      </c>
      <c r="E3378" s="168">
        <v>4</v>
      </c>
      <c r="F3378" s="169">
        <v>0</v>
      </c>
      <c r="G3378" s="212" t="s">
        <v>6314</v>
      </c>
      <c r="H3378" s="212" t="s">
        <v>6314</v>
      </c>
      <c r="I3378" s="106" t="s">
        <v>556</v>
      </c>
      <c r="K3378" s="83" t="s">
        <v>6314</v>
      </c>
      <c r="L3378" s="83" t="s">
        <v>6314</v>
      </c>
      <c r="M3378" s="45" t="str">
        <f>IF(
ISNA(INDEX(resources!E:E,MATCH(B3378,resources!B:B,0))),"fillme",
INDEX(resources!E:E,MATCH(B3378,resources!B:B,0)))</f>
        <v>transfer_purchase</v>
      </c>
      <c r="N3378" s="45">
        <v>1</v>
      </c>
      <c r="O3378" s="83" t="str">
        <f>IFERROR(INDEX(resources!K:K,MATCH(B3378,resources!B:B,0)),"fillme")</f>
        <v>unknown</v>
      </c>
      <c r="P3378" s="89" t="str">
        <f t="shared" si="746"/>
        <v>unknown_2021_4</v>
      </c>
      <c r="Q3378" s="87">
        <f>INDEX(elcc!G:G,MATCH(P3378,elcc!D:D,0))</f>
        <v>0</v>
      </c>
      <c r="R3378" s="89">
        <f t="shared" si="747"/>
        <v>1</v>
      </c>
      <c r="S3378" s="89" t="s">
        <v>6314</v>
      </c>
      <c r="T3378" s="89" t="s">
        <v>6314</v>
      </c>
      <c r="U3378" s="90" t="str">
        <f t="shared" si="748"/>
        <v>ok</v>
      </c>
      <c r="V3378" s="63" t="str">
        <f>INDEX(resources!F:F,MATCH(B3378,resources!B:B,0))</f>
        <v>special</v>
      </c>
      <c r="W3378" s="110">
        <f t="shared" si="749"/>
        <v>0</v>
      </c>
      <c r="X3378" s="110">
        <f t="shared" si="750"/>
        <v>0</v>
      </c>
      <c r="Y3378" s="110" t="str">
        <f t="shared" si="751"/>
        <v>transfer_purchase_raonly_na_CONFIDENTIAL</v>
      </c>
      <c r="Z3378" s="110">
        <f>IF(COUNTIFS($Y$2:Y3378,Y3378)=1,1,0)</f>
        <v>0</v>
      </c>
      <c r="AA3378" s="110">
        <f>SUM($Z$2:Z3378)*Z3378</f>
        <v>0</v>
      </c>
      <c r="AB3378" s="110">
        <f>COUNTIFS(resources!B:B,B3378)</f>
        <v>1</v>
      </c>
      <c r="AC3378" s="110">
        <f t="shared" si="752"/>
        <v>1</v>
      </c>
      <c r="AD3378" s="110">
        <f t="shared" si="753"/>
        <v>1</v>
      </c>
      <c r="AE3378" s="110">
        <f t="shared" si="754"/>
        <v>0</v>
      </c>
      <c r="AF3378" s="110">
        <f t="shared" si="755"/>
        <v>1</v>
      </c>
      <c r="AG3378" s="110">
        <f t="shared" si="756"/>
        <v>0</v>
      </c>
      <c r="AH3378" s="110">
        <f t="shared" si="757"/>
        <v>0</v>
      </c>
      <c r="AI3378" s="110">
        <f t="shared" si="758"/>
        <v>1</v>
      </c>
      <c r="AJ3378" s="100">
        <f>ROW()</f>
        <v>3378</v>
      </c>
      <c r="AK3378" s="100" t="e">
        <f>INDEX('BadRows RECART'!$C$2:$C$1207,MATCH(monthly_gwh_mw!AJ3378,'BadRows RECART'!$D$2:$D$1207,0))</f>
        <v>#N/A</v>
      </c>
    </row>
    <row r="3379" spans="1:37" ht="20">
      <c r="A3379" s="106" t="s">
        <v>3907</v>
      </c>
      <c r="B3379" s="106" t="s">
        <v>437</v>
      </c>
      <c r="C3379" s="106" t="s">
        <v>6313</v>
      </c>
      <c r="D3379" s="168">
        <v>2021</v>
      </c>
      <c r="E3379" s="168">
        <v>5</v>
      </c>
      <c r="F3379" s="169">
        <v>0</v>
      </c>
      <c r="G3379" s="212" t="s">
        <v>6314</v>
      </c>
      <c r="H3379" s="212" t="s">
        <v>6314</v>
      </c>
      <c r="I3379" s="106" t="s">
        <v>556</v>
      </c>
      <c r="K3379" s="83" t="s">
        <v>6314</v>
      </c>
      <c r="L3379" s="83" t="s">
        <v>6314</v>
      </c>
      <c r="M3379" s="45" t="str">
        <f>IF(
ISNA(INDEX(resources!E:E,MATCH(B3379,resources!B:B,0))),"fillme",
INDEX(resources!E:E,MATCH(B3379,resources!B:B,0)))</f>
        <v>transfer_purchase</v>
      </c>
      <c r="N3379" s="45">
        <v>1</v>
      </c>
      <c r="O3379" s="83" t="str">
        <f>IFERROR(INDEX(resources!K:K,MATCH(B3379,resources!B:B,0)),"fillme")</f>
        <v>unknown</v>
      </c>
      <c r="P3379" s="89" t="str">
        <f t="shared" si="746"/>
        <v>unknown_2021_5</v>
      </c>
      <c r="Q3379" s="87">
        <f>INDEX(elcc!G:G,MATCH(P3379,elcc!D:D,0))</f>
        <v>0</v>
      </c>
      <c r="R3379" s="89">
        <f t="shared" si="747"/>
        <v>1</v>
      </c>
      <c r="S3379" s="89" t="s">
        <v>6314</v>
      </c>
      <c r="T3379" s="89" t="s">
        <v>6314</v>
      </c>
      <c r="U3379" s="90" t="str">
        <f t="shared" si="748"/>
        <v>ok</v>
      </c>
      <c r="V3379" s="63" t="str">
        <f>INDEX(resources!F:F,MATCH(B3379,resources!B:B,0))</f>
        <v>special</v>
      </c>
      <c r="W3379" s="110">
        <f t="shared" si="749"/>
        <v>0</v>
      </c>
      <c r="X3379" s="110">
        <f t="shared" si="750"/>
        <v>0</v>
      </c>
      <c r="Y3379" s="110" t="str">
        <f t="shared" si="751"/>
        <v>transfer_purchase_raonly_na_CONFIDENTIAL</v>
      </c>
      <c r="Z3379" s="110">
        <f>IF(COUNTIFS($Y$2:Y3379,Y3379)=1,1,0)</f>
        <v>0</v>
      </c>
      <c r="AA3379" s="110">
        <f>SUM($Z$2:Z3379)*Z3379</f>
        <v>0</v>
      </c>
      <c r="AB3379" s="110">
        <f>COUNTIFS(resources!B:B,B3379)</f>
        <v>1</v>
      </c>
      <c r="AC3379" s="110">
        <f t="shared" si="752"/>
        <v>1</v>
      </c>
      <c r="AD3379" s="110">
        <f t="shared" si="753"/>
        <v>1</v>
      </c>
      <c r="AE3379" s="110">
        <f t="shared" si="754"/>
        <v>0</v>
      </c>
      <c r="AF3379" s="110">
        <f t="shared" si="755"/>
        <v>1</v>
      </c>
      <c r="AG3379" s="110">
        <f t="shared" si="756"/>
        <v>0</v>
      </c>
      <c r="AH3379" s="110">
        <f t="shared" si="757"/>
        <v>0</v>
      </c>
      <c r="AI3379" s="110">
        <f t="shared" si="758"/>
        <v>1</v>
      </c>
      <c r="AJ3379" s="100">
        <f>ROW()</f>
        <v>3379</v>
      </c>
      <c r="AK3379" s="100" t="e">
        <f>INDEX('BadRows RECART'!$C$2:$C$1207,MATCH(monthly_gwh_mw!AJ3379,'BadRows RECART'!$D$2:$D$1207,0))</f>
        <v>#N/A</v>
      </c>
    </row>
    <row r="3380" spans="1:37" ht="20">
      <c r="A3380" s="106" t="s">
        <v>3907</v>
      </c>
      <c r="B3380" s="106" t="s">
        <v>437</v>
      </c>
      <c r="C3380" s="106" t="s">
        <v>6313</v>
      </c>
      <c r="D3380" s="168">
        <v>2021</v>
      </c>
      <c r="E3380" s="168">
        <v>6</v>
      </c>
      <c r="F3380" s="169">
        <v>0</v>
      </c>
      <c r="G3380" s="212" t="s">
        <v>6314</v>
      </c>
      <c r="H3380" s="212" t="s">
        <v>6314</v>
      </c>
      <c r="I3380" s="106" t="s">
        <v>556</v>
      </c>
      <c r="K3380" s="83" t="s">
        <v>6314</v>
      </c>
      <c r="L3380" s="83" t="s">
        <v>6314</v>
      </c>
      <c r="M3380" s="45" t="str">
        <f>IF(
ISNA(INDEX(resources!E:E,MATCH(B3380,resources!B:B,0))),"fillme",
INDEX(resources!E:E,MATCH(B3380,resources!B:B,0)))</f>
        <v>transfer_purchase</v>
      </c>
      <c r="N3380" s="45">
        <v>1</v>
      </c>
      <c r="O3380" s="83" t="str">
        <f>IFERROR(INDEX(resources!K:K,MATCH(B3380,resources!B:B,0)),"fillme")</f>
        <v>unknown</v>
      </c>
      <c r="P3380" s="89" t="str">
        <f t="shared" si="746"/>
        <v>unknown_2021_6</v>
      </c>
      <c r="Q3380" s="87">
        <f>INDEX(elcc!G:G,MATCH(P3380,elcc!D:D,0))</f>
        <v>0</v>
      </c>
      <c r="R3380" s="89">
        <f t="shared" si="747"/>
        <v>1</v>
      </c>
      <c r="S3380" s="89" t="s">
        <v>6314</v>
      </c>
      <c r="T3380" s="89" t="s">
        <v>6314</v>
      </c>
      <c r="U3380" s="90" t="str">
        <f t="shared" si="748"/>
        <v>ok</v>
      </c>
      <c r="V3380" s="63" t="str">
        <f>INDEX(resources!F:F,MATCH(B3380,resources!B:B,0))</f>
        <v>special</v>
      </c>
      <c r="W3380" s="110">
        <f t="shared" si="749"/>
        <v>0</v>
      </c>
      <c r="X3380" s="110">
        <f t="shared" si="750"/>
        <v>0</v>
      </c>
      <c r="Y3380" s="110" t="str">
        <f t="shared" si="751"/>
        <v>transfer_purchase_raonly_na_CONFIDENTIAL</v>
      </c>
      <c r="Z3380" s="110">
        <f>IF(COUNTIFS($Y$2:Y3380,Y3380)=1,1,0)</f>
        <v>0</v>
      </c>
      <c r="AA3380" s="110">
        <f>SUM($Z$2:Z3380)*Z3380</f>
        <v>0</v>
      </c>
      <c r="AB3380" s="110">
        <f>COUNTIFS(resources!B:B,B3380)</f>
        <v>1</v>
      </c>
      <c r="AC3380" s="110">
        <f t="shared" si="752"/>
        <v>1</v>
      </c>
      <c r="AD3380" s="110">
        <f t="shared" si="753"/>
        <v>1</v>
      </c>
      <c r="AE3380" s="110">
        <f t="shared" si="754"/>
        <v>0</v>
      </c>
      <c r="AF3380" s="110">
        <f t="shared" si="755"/>
        <v>1</v>
      </c>
      <c r="AG3380" s="110">
        <f t="shared" si="756"/>
        <v>0</v>
      </c>
      <c r="AH3380" s="110">
        <f t="shared" si="757"/>
        <v>0</v>
      </c>
      <c r="AI3380" s="110">
        <f t="shared" si="758"/>
        <v>1</v>
      </c>
      <c r="AJ3380" s="100">
        <f>ROW()</f>
        <v>3380</v>
      </c>
      <c r="AK3380" s="100" t="e">
        <f>INDEX('BadRows RECART'!$C$2:$C$1207,MATCH(monthly_gwh_mw!AJ3380,'BadRows RECART'!$D$2:$D$1207,0))</f>
        <v>#N/A</v>
      </c>
    </row>
    <row r="3381" spans="1:37" ht="20">
      <c r="A3381" s="106" t="s">
        <v>3907</v>
      </c>
      <c r="B3381" s="106" t="s">
        <v>437</v>
      </c>
      <c r="C3381" s="106" t="s">
        <v>6313</v>
      </c>
      <c r="D3381" s="168">
        <v>2021</v>
      </c>
      <c r="E3381" s="168">
        <v>7</v>
      </c>
      <c r="F3381" s="169">
        <v>0</v>
      </c>
      <c r="G3381" s="212" t="s">
        <v>6314</v>
      </c>
      <c r="H3381" s="212" t="s">
        <v>6314</v>
      </c>
      <c r="I3381" s="106" t="s">
        <v>556</v>
      </c>
      <c r="K3381" s="83" t="s">
        <v>6314</v>
      </c>
      <c r="L3381" s="83" t="s">
        <v>6314</v>
      </c>
      <c r="M3381" s="45" t="str">
        <f>IF(
ISNA(INDEX(resources!E:E,MATCH(B3381,resources!B:B,0))),"fillme",
INDEX(resources!E:E,MATCH(B3381,resources!B:B,0)))</f>
        <v>transfer_purchase</v>
      </c>
      <c r="N3381" s="45">
        <v>1</v>
      </c>
      <c r="O3381" s="83" t="str">
        <f>IFERROR(INDEX(resources!K:K,MATCH(B3381,resources!B:B,0)),"fillme")</f>
        <v>unknown</v>
      </c>
      <c r="P3381" s="89" t="str">
        <f t="shared" si="746"/>
        <v>unknown_2021_7</v>
      </c>
      <c r="Q3381" s="87">
        <f>INDEX(elcc!G:G,MATCH(P3381,elcc!D:D,0))</f>
        <v>0</v>
      </c>
      <c r="R3381" s="89">
        <f t="shared" si="747"/>
        <v>1</v>
      </c>
      <c r="S3381" s="89" t="s">
        <v>6314</v>
      </c>
      <c r="T3381" s="89" t="s">
        <v>6314</v>
      </c>
      <c r="U3381" s="90" t="str">
        <f t="shared" si="748"/>
        <v>ok</v>
      </c>
      <c r="V3381" s="63" t="str">
        <f>INDEX(resources!F:F,MATCH(B3381,resources!B:B,0))</f>
        <v>special</v>
      </c>
      <c r="W3381" s="110">
        <f t="shared" si="749"/>
        <v>0</v>
      </c>
      <c r="X3381" s="110">
        <f t="shared" si="750"/>
        <v>0</v>
      </c>
      <c r="Y3381" s="110" t="str">
        <f t="shared" si="751"/>
        <v>transfer_purchase_raonly_na_CONFIDENTIAL</v>
      </c>
      <c r="Z3381" s="110">
        <f>IF(COUNTIFS($Y$2:Y3381,Y3381)=1,1,0)</f>
        <v>0</v>
      </c>
      <c r="AA3381" s="110">
        <f>SUM($Z$2:Z3381)*Z3381</f>
        <v>0</v>
      </c>
      <c r="AB3381" s="110">
        <f>COUNTIFS(resources!B:B,B3381)</f>
        <v>1</v>
      </c>
      <c r="AC3381" s="110">
        <f t="shared" si="752"/>
        <v>1</v>
      </c>
      <c r="AD3381" s="110">
        <f t="shared" si="753"/>
        <v>1</v>
      </c>
      <c r="AE3381" s="110">
        <f t="shared" si="754"/>
        <v>0</v>
      </c>
      <c r="AF3381" s="110">
        <f t="shared" si="755"/>
        <v>1</v>
      </c>
      <c r="AG3381" s="110">
        <f t="shared" si="756"/>
        <v>0</v>
      </c>
      <c r="AH3381" s="110">
        <f t="shared" si="757"/>
        <v>0</v>
      </c>
      <c r="AI3381" s="110">
        <f t="shared" si="758"/>
        <v>1</v>
      </c>
      <c r="AJ3381" s="100">
        <f>ROW()</f>
        <v>3381</v>
      </c>
      <c r="AK3381" s="100" t="e">
        <f>INDEX('BadRows RECART'!$C$2:$C$1207,MATCH(monthly_gwh_mw!AJ3381,'BadRows RECART'!$D$2:$D$1207,0))</f>
        <v>#N/A</v>
      </c>
    </row>
    <row r="3382" spans="1:37" ht="20">
      <c r="A3382" s="106" t="s">
        <v>3907</v>
      </c>
      <c r="B3382" s="106" t="s">
        <v>437</v>
      </c>
      <c r="C3382" s="106" t="s">
        <v>6313</v>
      </c>
      <c r="D3382" s="168">
        <v>2021</v>
      </c>
      <c r="E3382" s="168">
        <v>8</v>
      </c>
      <c r="F3382" s="169">
        <v>0</v>
      </c>
      <c r="G3382" s="212" t="s">
        <v>6314</v>
      </c>
      <c r="H3382" s="212" t="s">
        <v>6314</v>
      </c>
      <c r="I3382" s="106" t="s">
        <v>556</v>
      </c>
      <c r="K3382" s="83" t="s">
        <v>6314</v>
      </c>
      <c r="L3382" s="83" t="s">
        <v>6314</v>
      </c>
      <c r="M3382" s="45" t="str">
        <f>IF(
ISNA(INDEX(resources!E:E,MATCH(B3382,resources!B:B,0))),"fillme",
INDEX(resources!E:E,MATCH(B3382,resources!B:B,0)))</f>
        <v>transfer_purchase</v>
      </c>
      <c r="N3382" s="45">
        <v>1</v>
      </c>
      <c r="O3382" s="83" t="str">
        <f>IFERROR(INDEX(resources!K:K,MATCH(B3382,resources!B:B,0)),"fillme")</f>
        <v>unknown</v>
      </c>
      <c r="P3382" s="89" t="str">
        <f t="shared" si="746"/>
        <v>unknown_2021_8</v>
      </c>
      <c r="Q3382" s="87">
        <f>INDEX(elcc!G:G,MATCH(P3382,elcc!D:D,0))</f>
        <v>0</v>
      </c>
      <c r="R3382" s="89">
        <f t="shared" si="747"/>
        <v>1</v>
      </c>
      <c r="S3382" s="89" t="s">
        <v>6314</v>
      </c>
      <c r="T3382" s="89" t="s">
        <v>6314</v>
      </c>
      <c r="U3382" s="90" t="str">
        <f t="shared" si="748"/>
        <v>ok</v>
      </c>
      <c r="V3382" s="63" t="str">
        <f>INDEX(resources!F:F,MATCH(B3382,resources!B:B,0))</f>
        <v>special</v>
      </c>
      <c r="W3382" s="110">
        <f t="shared" si="749"/>
        <v>0</v>
      </c>
      <c r="X3382" s="110">
        <f t="shared" si="750"/>
        <v>0</v>
      </c>
      <c r="Y3382" s="110" t="str">
        <f t="shared" si="751"/>
        <v>transfer_purchase_raonly_na_CONFIDENTIAL</v>
      </c>
      <c r="Z3382" s="110">
        <f>IF(COUNTIFS($Y$2:Y3382,Y3382)=1,1,0)</f>
        <v>0</v>
      </c>
      <c r="AA3382" s="110">
        <f>SUM($Z$2:Z3382)*Z3382</f>
        <v>0</v>
      </c>
      <c r="AB3382" s="110">
        <f>COUNTIFS(resources!B:B,B3382)</f>
        <v>1</v>
      </c>
      <c r="AC3382" s="110">
        <f t="shared" si="752"/>
        <v>1</v>
      </c>
      <c r="AD3382" s="110">
        <f t="shared" si="753"/>
        <v>1</v>
      </c>
      <c r="AE3382" s="110">
        <f t="shared" si="754"/>
        <v>0</v>
      </c>
      <c r="AF3382" s="110">
        <f t="shared" si="755"/>
        <v>1</v>
      </c>
      <c r="AG3382" s="110">
        <f t="shared" si="756"/>
        <v>0</v>
      </c>
      <c r="AH3382" s="110">
        <f t="shared" si="757"/>
        <v>0</v>
      </c>
      <c r="AI3382" s="110">
        <f t="shared" si="758"/>
        <v>1</v>
      </c>
      <c r="AJ3382" s="100">
        <f>ROW()</f>
        <v>3382</v>
      </c>
      <c r="AK3382" s="100" t="e">
        <f>INDEX('BadRows RECART'!$C$2:$C$1207,MATCH(monthly_gwh_mw!AJ3382,'BadRows RECART'!$D$2:$D$1207,0))</f>
        <v>#N/A</v>
      </c>
    </row>
    <row r="3383" spans="1:37" ht="20">
      <c r="A3383" s="106" t="s">
        <v>3907</v>
      </c>
      <c r="B3383" s="106" t="s">
        <v>437</v>
      </c>
      <c r="C3383" s="106" t="s">
        <v>6313</v>
      </c>
      <c r="D3383" s="168">
        <v>2021</v>
      </c>
      <c r="E3383" s="168">
        <v>9</v>
      </c>
      <c r="F3383" s="169">
        <v>0</v>
      </c>
      <c r="G3383" s="212" t="s">
        <v>6314</v>
      </c>
      <c r="H3383" s="212" t="s">
        <v>6314</v>
      </c>
      <c r="I3383" s="106" t="s">
        <v>556</v>
      </c>
      <c r="K3383" s="83" t="s">
        <v>6314</v>
      </c>
      <c r="L3383" s="83" t="s">
        <v>6314</v>
      </c>
      <c r="M3383" s="45" t="str">
        <f>IF(
ISNA(INDEX(resources!E:E,MATCH(B3383,resources!B:B,0))),"fillme",
INDEX(resources!E:E,MATCH(B3383,resources!B:B,0)))</f>
        <v>transfer_purchase</v>
      </c>
      <c r="N3383" s="45">
        <v>1</v>
      </c>
      <c r="O3383" s="83" t="str">
        <f>IFERROR(INDEX(resources!K:K,MATCH(B3383,resources!B:B,0)),"fillme")</f>
        <v>unknown</v>
      </c>
      <c r="P3383" s="89" t="str">
        <f t="shared" si="746"/>
        <v>unknown_2021_9</v>
      </c>
      <c r="Q3383" s="87">
        <f>INDEX(elcc!G:G,MATCH(P3383,elcc!D:D,0))</f>
        <v>0</v>
      </c>
      <c r="R3383" s="89">
        <f t="shared" si="747"/>
        <v>1</v>
      </c>
      <c r="S3383" s="89" t="s">
        <v>6314</v>
      </c>
      <c r="T3383" s="89" t="s">
        <v>6314</v>
      </c>
      <c r="U3383" s="90" t="str">
        <f t="shared" si="748"/>
        <v>ok</v>
      </c>
      <c r="V3383" s="63" t="str">
        <f>INDEX(resources!F:F,MATCH(B3383,resources!B:B,0))</f>
        <v>special</v>
      </c>
      <c r="W3383" s="110">
        <f t="shared" si="749"/>
        <v>0</v>
      </c>
      <c r="X3383" s="110">
        <f t="shared" si="750"/>
        <v>0</v>
      </c>
      <c r="Y3383" s="110" t="str">
        <f t="shared" si="751"/>
        <v>transfer_purchase_raonly_na_CONFIDENTIAL</v>
      </c>
      <c r="Z3383" s="110">
        <f>IF(COUNTIFS($Y$2:Y3383,Y3383)=1,1,0)</f>
        <v>0</v>
      </c>
      <c r="AA3383" s="110">
        <f>SUM($Z$2:Z3383)*Z3383</f>
        <v>0</v>
      </c>
      <c r="AB3383" s="110">
        <f>COUNTIFS(resources!B:B,B3383)</f>
        <v>1</v>
      </c>
      <c r="AC3383" s="110">
        <f t="shared" si="752"/>
        <v>1</v>
      </c>
      <c r="AD3383" s="110">
        <f t="shared" si="753"/>
        <v>1</v>
      </c>
      <c r="AE3383" s="110">
        <f t="shared" si="754"/>
        <v>0</v>
      </c>
      <c r="AF3383" s="110">
        <f t="shared" si="755"/>
        <v>1</v>
      </c>
      <c r="AG3383" s="110">
        <f t="shared" si="756"/>
        <v>0</v>
      </c>
      <c r="AH3383" s="110">
        <f t="shared" si="757"/>
        <v>0</v>
      </c>
      <c r="AI3383" s="110">
        <f t="shared" si="758"/>
        <v>1</v>
      </c>
      <c r="AJ3383" s="100">
        <f>ROW()</f>
        <v>3383</v>
      </c>
      <c r="AK3383" s="100" t="e">
        <f>INDEX('BadRows RECART'!$C$2:$C$1207,MATCH(monthly_gwh_mw!AJ3383,'BadRows RECART'!$D$2:$D$1207,0))</f>
        <v>#N/A</v>
      </c>
    </row>
    <row r="3384" spans="1:37" ht="20">
      <c r="A3384" s="106" t="s">
        <v>3907</v>
      </c>
      <c r="B3384" s="106" t="s">
        <v>437</v>
      </c>
      <c r="C3384" s="106" t="s">
        <v>6313</v>
      </c>
      <c r="D3384" s="168">
        <v>2021</v>
      </c>
      <c r="E3384" s="168">
        <v>10</v>
      </c>
      <c r="F3384" s="169">
        <v>0</v>
      </c>
      <c r="G3384" s="212" t="s">
        <v>6314</v>
      </c>
      <c r="H3384" s="212" t="s">
        <v>6314</v>
      </c>
      <c r="I3384" s="106" t="s">
        <v>556</v>
      </c>
      <c r="K3384" s="83" t="s">
        <v>6314</v>
      </c>
      <c r="L3384" s="83" t="s">
        <v>6314</v>
      </c>
      <c r="M3384" s="45" t="str">
        <f>IF(
ISNA(INDEX(resources!E:E,MATCH(B3384,resources!B:B,0))),"fillme",
INDEX(resources!E:E,MATCH(B3384,resources!B:B,0)))</f>
        <v>transfer_purchase</v>
      </c>
      <c r="N3384" s="45">
        <v>1</v>
      </c>
      <c r="O3384" s="83" t="str">
        <f>IFERROR(INDEX(resources!K:K,MATCH(B3384,resources!B:B,0)),"fillme")</f>
        <v>unknown</v>
      </c>
      <c r="P3384" s="89" t="str">
        <f t="shared" si="746"/>
        <v>unknown_2021_10</v>
      </c>
      <c r="Q3384" s="87">
        <f>INDEX(elcc!G:G,MATCH(P3384,elcc!D:D,0))</f>
        <v>0</v>
      </c>
      <c r="R3384" s="89">
        <f t="shared" si="747"/>
        <v>1</v>
      </c>
      <c r="S3384" s="89" t="s">
        <v>6314</v>
      </c>
      <c r="T3384" s="89" t="s">
        <v>6314</v>
      </c>
      <c r="U3384" s="90" t="str">
        <f t="shared" si="748"/>
        <v>ok</v>
      </c>
      <c r="V3384" s="63" t="str">
        <f>INDEX(resources!F:F,MATCH(B3384,resources!B:B,0))</f>
        <v>special</v>
      </c>
      <c r="W3384" s="110">
        <f t="shared" si="749"/>
        <v>0</v>
      </c>
      <c r="X3384" s="110">
        <f t="shared" si="750"/>
        <v>0</v>
      </c>
      <c r="Y3384" s="110" t="str">
        <f t="shared" si="751"/>
        <v>transfer_purchase_raonly_na_CONFIDENTIAL</v>
      </c>
      <c r="Z3384" s="110">
        <f>IF(COUNTIFS($Y$2:Y3384,Y3384)=1,1,0)</f>
        <v>0</v>
      </c>
      <c r="AA3384" s="110">
        <f>SUM($Z$2:Z3384)*Z3384</f>
        <v>0</v>
      </c>
      <c r="AB3384" s="110">
        <f>COUNTIFS(resources!B:B,B3384)</f>
        <v>1</v>
      </c>
      <c r="AC3384" s="110">
        <f t="shared" si="752"/>
        <v>1</v>
      </c>
      <c r="AD3384" s="110">
        <f t="shared" si="753"/>
        <v>1</v>
      </c>
      <c r="AE3384" s="110">
        <f t="shared" si="754"/>
        <v>0</v>
      </c>
      <c r="AF3384" s="110">
        <f t="shared" si="755"/>
        <v>1</v>
      </c>
      <c r="AG3384" s="110">
        <f t="shared" si="756"/>
        <v>0</v>
      </c>
      <c r="AH3384" s="110">
        <f t="shared" si="757"/>
        <v>0</v>
      </c>
      <c r="AI3384" s="110">
        <f t="shared" si="758"/>
        <v>1</v>
      </c>
      <c r="AJ3384" s="100">
        <f>ROW()</f>
        <v>3384</v>
      </c>
      <c r="AK3384" s="100" t="e">
        <f>INDEX('BadRows RECART'!$C$2:$C$1207,MATCH(monthly_gwh_mw!AJ3384,'BadRows RECART'!$D$2:$D$1207,0))</f>
        <v>#N/A</v>
      </c>
    </row>
    <row r="3385" spans="1:37" ht="20">
      <c r="A3385" s="106" t="s">
        <v>3907</v>
      </c>
      <c r="B3385" s="106" t="s">
        <v>437</v>
      </c>
      <c r="C3385" s="106" t="s">
        <v>6313</v>
      </c>
      <c r="D3385" s="168">
        <v>2021</v>
      </c>
      <c r="E3385" s="168">
        <v>11</v>
      </c>
      <c r="F3385" s="169">
        <v>0</v>
      </c>
      <c r="G3385" s="212" t="s">
        <v>6314</v>
      </c>
      <c r="H3385" s="212" t="s">
        <v>6314</v>
      </c>
      <c r="I3385" s="106" t="s">
        <v>556</v>
      </c>
      <c r="K3385" s="83" t="s">
        <v>6314</v>
      </c>
      <c r="L3385" s="83" t="s">
        <v>6314</v>
      </c>
      <c r="M3385" s="45" t="str">
        <f>IF(
ISNA(INDEX(resources!E:E,MATCH(B3385,resources!B:B,0))),"fillme",
INDEX(resources!E:E,MATCH(B3385,resources!B:B,0)))</f>
        <v>transfer_purchase</v>
      </c>
      <c r="N3385" s="45">
        <v>1</v>
      </c>
      <c r="O3385" s="83" t="str">
        <f>IFERROR(INDEX(resources!K:K,MATCH(B3385,resources!B:B,0)),"fillme")</f>
        <v>unknown</v>
      </c>
      <c r="P3385" s="89" t="str">
        <f t="shared" si="746"/>
        <v>unknown_2021_11</v>
      </c>
      <c r="Q3385" s="87">
        <f>INDEX(elcc!G:G,MATCH(P3385,elcc!D:D,0))</f>
        <v>0</v>
      </c>
      <c r="R3385" s="89">
        <f t="shared" si="747"/>
        <v>1</v>
      </c>
      <c r="S3385" s="89" t="s">
        <v>6314</v>
      </c>
      <c r="T3385" s="89" t="s">
        <v>6314</v>
      </c>
      <c r="U3385" s="90" t="str">
        <f t="shared" si="748"/>
        <v>ok</v>
      </c>
      <c r="V3385" s="63" t="str">
        <f>INDEX(resources!F:F,MATCH(B3385,resources!B:B,0))</f>
        <v>special</v>
      </c>
      <c r="W3385" s="110">
        <f t="shared" si="749"/>
        <v>0</v>
      </c>
      <c r="X3385" s="110">
        <f t="shared" si="750"/>
        <v>0</v>
      </c>
      <c r="Y3385" s="110" t="str">
        <f t="shared" si="751"/>
        <v>transfer_purchase_raonly_na_CONFIDENTIAL</v>
      </c>
      <c r="Z3385" s="110">
        <f>IF(COUNTIFS($Y$2:Y3385,Y3385)=1,1,0)</f>
        <v>0</v>
      </c>
      <c r="AA3385" s="110">
        <f>SUM($Z$2:Z3385)*Z3385</f>
        <v>0</v>
      </c>
      <c r="AB3385" s="110">
        <f>COUNTIFS(resources!B:B,B3385)</f>
        <v>1</v>
      </c>
      <c r="AC3385" s="110">
        <f t="shared" si="752"/>
        <v>1</v>
      </c>
      <c r="AD3385" s="110">
        <f t="shared" si="753"/>
        <v>1</v>
      </c>
      <c r="AE3385" s="110">
        <f t="shared" si="754"/>
        <v>0</v>
      </c>
      <c r="AF3385" s="110">
        <f t="shared" si="755"/>
        <v>1</v>
      </c>
      <c r="AG3385" s="110">
        <f t="shared" si="756"/>
        <v>0</v>
      </c>
      <c r="AH3385" s="110">
        <f t="shared" si="757"/>
        <v>0</v>
      </c>
      <c r="AI3385" s="110">
        <f t="shared" si="758"/>
        <v>1</v>
      </c>
      <c r="AJ3385" s="100">
        <f>ROW()</f>
        <v>3385</v>
      </c>
      <c r="AK3385" s="100" t="e">
        <f>INDEX('BadRows RECART'!$C$2:$C$1207,MATCH(monthly_gwh_mw!AJ3385,'BadRows RECART'!$D$2:$D$1207,0))</f>
        <v>#N/A</v>
      </c>
    </row>
    <row r="3386" spans="1:37" ht="20">
      <c r="A3386" s="106" t="s">
        <v>3907</v>
      </c>
      <c r="B3386" s="106" t="s">
        <v>437</v>
      </c>
      <c r="C3386" s="106" t="s">
        <v>6313</v>
      </c>
      <c r="D3386" s="168">
        <v>2021</v>
      </c>
      <c r="E3386" s="168">
        <v>12</v>
      </c>
      <c r="F3386" s="169">
        <v>0</v>
      </c>
      <c r="G3386" s="212" t="s">
        <v>6314</v>
      </c>
      <c r="H3386" s="212" t="s">
        <v>6314</v>
      </c>
      <c r="I3386" s="106" t="s">
        <v>556</v>
      </c>
      <c r="K3386" s="83" t="s">
        <v>6314</v>
      </c>
      <c r="L3386" s="83" t="s">
        <v>6314</v>
      </c>
      <c r="M3386" s="45" t="str">
        <f>IF(
ISNA(INDEX(resources!E:E,MATCH(B3386,resources!B:B,0))),"fillme",
INDEX(resources!E:E,MATCH(B3386,resources!B:B,0)))</f>
        <v>transfer_purchase</v>
      </c>
      <c r="N3386" s="45">
        <v>1</v>
      </c>
      <c r="O3386" s="83" t="str">
        <f>IFERROR(INDEX(resources!K:K,MATCH(B3386,resources!B:B,0)),"fillme")</f>
        <v>unknown</v>
      </c>
      <c r="P3386" s="89" t="str">
        <f t="shared" si="746"/>
        <v>unknown_2021_12</v>
      </c>
      <c r="Q3386" s="87">
        <f>INDEX(elcc!G:G,MATCH(P3386,elcc!D:D,0))</f>
        <v>0</v>
      </c>
      <c r="R3386" s="89">
        <f t="shared" si="747"/>
        <v>1</v>
      </c>
      <c r="S3386" s="89" t="s">
        <v>6314</v>
      </c>
      <c r="T3386" s="89" t="s">
        <v>6314</v>
      </c>
      <c r="U3386" s="90" t="str">
        <f t="shared" si="748"/>
        <v>ok</v>
      </c>
      <c r="V3386" s="63" t="str">
        <f>INDEX(resources!F:F,MATCH(B3386,resources!B:B,0))</f>
        <v>special</v>
      </c>
      <c r="W3386" s="110">
        <f t="shared" si="749"/>
        <v>0</v>
      </c>
      <c r="X3386" s="110">
        <f t="shared" si="750"/>
        <v>0</v>
      </c>
      <c r="Y3386" s="110" t="str">
        <f t="shared" si="751"/>
        <v>transfer_purchase_raonly_na_CONFIDENTIAL</v>
      </c>
      <c r="Z3386" s="110">
        <f>IF(COUNTIFS($Y$2:Y3386,Y3386)=1,1,0)</f>
        <v>0</v>
      </c>
      <c r="AA3386" s="110">
        <f>SUM($Z$2:Z3386)*Z3386</f>
        <v>0</v>
      </c>
      <c r="AB3386" s="110">
        <f>COUNTIFS(resources!B:B,B3386)</f>
        <v>1</v>
      </c>
      <c r="AC3386" s="110">
        <f t="shared" si="752"/>
        <v>1</v>
      </c>
      <c r="AD3386" s="110">
        <f t="shared" si="753"/>
        <v>1</v>
      </c>
      <c r="AE3386" s="110">
        <f t="shared" si="754"/>
        <v>0</v>
      </c>
      <c r="AF3386" s="110">
        <f t="shared" si="755"/>
        <v>1</v>
      </c>
      <c r="AG3386" s="110">
        <f t="shared" si="756"/>
        <v>0</v>
      </c>
      <c r="AH3386" s="110">
        <f t="shared" si="757"/>
        <v>0</v>
      </c>
      <c r="AI3386" s="110">
        <f t="shared" si="758"/>
        <v>1</v>
      </c>
      <c r="AJ3386" s="100">
        <f>ROW()</f>
        <v>3386</v>
      </c>
      <c r="AK3386" s="100" t="e">
        <f>INDEX('BadRows RECART'!$C$2:$C$1207,MATCH(monthly_gwh_mw!AJ3386,'BadRows RECART'!$D$2:$D$1207,0))</f>
        <v>#N/A</v>
      </c>
    </row>
    <row r="3387" spans="1:37" ht="20">
      <c r="A3387" s="106" t="s">
        <v>3907</v>
      </c>
      <c r="B3387" s="106" t="s">
        <v>440</v>
      </c>
      <c r="C3387" s="106" t="s">
        <v>6313</v>
      </c>
      <c r="D3387" s="168">
        <v>2021</v>
      </c>
      <c r="E3387" s="168">
        <v>1</v>
      </c>
      <c r="F3387" s="169">
        <v>0</v>
      </c>
      <c r="G3387" s="212" t="s">
        <v>6314</v>
      </c>
      <c r="H3387" s="212" t="s">
        <v>6314</v>
      </c>
      <c r="I3387" s="106" t="s">
        <v>556</v>
      </c>
      <c r="K3387" s="83" t="s">
        <v>6314</v>
      </c>
      <c r="L3387" s="83" t="s">
        <v>6314</v>
      </c>
      <c r="M3387" s="45" t="str">
        <f>IF(
ISNA(INDEX(resources!E:E,MATCH(B3387,resources!B:B,0))),"fillme",
INDEX(resources!E:E,MATCH(B3387,resources!B:B,0)))</f>
        <v>transfer_sale</v>
      </c>
      <c r="N3387" s="45">
        <v>1</v>
      </c>
      <c r="O3387" s="83" t="str">
        <f>IFERROR(INDEX(resources!K:K,MATCH(B3387,resources!B:B,0)),"fillme")</f>
        <v>unknown</v>
      </c>
      <c r="P3387" s="89" t="str">
        <f t="shared" si="746"/>
        <v>unknown_2021_1</v>
      </c>
      <c r="Q3387" s="87">
        <f>INDEX(elcc!G:G,MATCH(P3387,elcc!D:D,0))</f>
        <v>0</v>
      </c>
      <c r="R3387" s="89">
        <f t="shared" si="747"/>
        <v>1</v>
      </c>
      <c r="S3387" s="89" t="s">
        <v>6314</v>
      </c>
      <c r="T3387" s="89" t="s">
        <v>6314</v>
      </c>
      <c r="U3387" s="90" t="str">
        <f t="shared" si="748"/>
        <v>ok</v>
      </c>
      <c r="V3387" s="63" t="str">
        <f>INDEX(resources!F:F,MATCH(B3387,resources!B:B,0))</f>
        <v>special</v>
      </c>
      <c r="W3387" s="110">
        <f t="shared" si="749"/>
        <v>0</v>
      </c>
      <c r="X3387" s="110">
        <f t="shared" si="750"/>
        <v>0</v>
      </c>
      <c r="Y3387" s="110" t="str">
        <f t="shared" si="751"/>
        <v>transfer_sale_raonly_na_CONFIDENTIAL</v>
      </c>
      <c r="Z3387" s="110">
        <f>IF(COUNTIFS($Y$2:Y3387,Y3387)=1,1,0)</f>
        <v>0</v>
      </c>
      <c r="AA3387" s="110">
        <f>SUM($Z$2:Z3387)*Z3387</f>
        <v>0</v>
      </c>
      <c r="AB3387" s="110">
        <f>COUNTIFS(resources!B:B,B3387)</f>
        <v>1</v>
      </c>
      <c r="AC3387" s="110">
        <f t="shared" si="752"/>
        <v>1</v>
      </c>
      <c r="AD3387" s="110">
        <f t="shared" si="753"/>
        <v>1</v>
      </c>
      <c r="AE3387" s="110">
        <f t="shared" si="754"/>
        <v>0</v>
      </c>
      <c r="AF3387" s="110">
        <f t="shared" si="755"/>
        <v>1</v>
      </c>
      <c r="AG3387" s="110">
        <f t="shared" si="756"/>
        <v>0</v>
      </c>
      <c r="AH3387" s="110">
        <f t="shared" si="757"/>
        <v>0</v>
      </c>
      <c r="AI3387" s="110">
        <f t="shared" si="758"/>
        <v>1</v>
      </c>
      <c r="AJ3387" s="100">
        <f>ROW()</f>
        <v>3387</v>
      </c>
      <c r="AK3387" s="100" t="e">
        <f>INDEX('BadRows RECART'!$C$2:$C$1207,MATCH(monthly_gwh_mw!AJ3387,'BadRows RECART'!$D$2:$D$1207,0))</f>
        <v>#N/A</v>
      </c>
    </row>
    <row r="3388" spans="1:37" ht="20">
      <c r="A3388" s="106" t="s">
        <v>3907</v>
      </c>
      <c r="B3388" s="106" t="s">
        <v>440</v>
      </c>
      <c r="C3388" s="106" t="s">
        <v>6313</v>
      </c>
      <c r="D3388" s="168">
        <v>2021</v>
      </c>
      <c r="E3388" s="168">
        <v>2</v>
      </c>
      <c r="F3388" s="169">
        <v>0</v>
      </c>
      <c r="G3388" s="212" t="s">
        <v>6314</v>
      </c>
      <c r="H3388" s="212" t="s">
        <v>6314</v>
      </c>
      <c r="I3388" s="106" t="s">
        <v>556</v>
      </c>
      <c r="K3388" s="83" t="s">
        <v>6314</v>
      </c>
      <c r="L3388" s="83" t="s">
        <v>6314</v>
      </c>
      <c r="M3388" s="45" t="str">
        <f>IF(
ISNA(INDEX(resources!E:E,MATCH(B3388,resources!B:B,0))),"fillme",
INDEX(resources!E:E,MATCH(B3388,resources!B:B,0)))</f>
        <v>transfer_sale</v>
      </c>
      <c r="N3388" s="45">
        <v>1</v>
      </c>
      <c r="O3388" s="83" t="str">
        <f>IFERROR(INDEX(resources!K:K,MATCH(B3388,resources!B:B,0)),"fillme")</f>
        <v>unknown</v>
      </c>
      <c r="P3388" s="89" t="str">
        <f t="shared" si="746"/>
        <v>unknown_2021_2</v>
      </c>
      <c r="Q3388" s="87">
        <f>INDEX(elcc!G:G,MATCH(P3388,elcc!D:D,0))</f>
        <v>0</v>
      </c>
      <c r="R3388" s="89">
        <f t="shared" si="747"/>
        <v>1</v>
      </c>
      <c r="S3388" s="89" t="s">
        <v>6314</v>
      </c>
      <c r="T3388" s="89" t="s">
        <v>6314</v>
      </c>
      <c r="U3388" s="90" t="str">
        <f t="shared" si="748"/>
        <v>ok</v>
      </c>
      <c r="V3388" s="63" t="str">
        <f>INDEX(resources!F:F,MATCH(B3388,resources!B:B,0))</f>
        <v>special</v>
      </c>
      <c r="W3388" s="110">
        <f t="shared" si="749"/>
        <v>0</v>
      </c>
      <c r="X3388" s="110">
        <f t="shared" si="750"/>
        <v>0</v>
      </c>
      <c r="Y3388" s="110" t="str">
        <f t="shared" si="751"/>
        <v>transfer_sale_raonly_na_CONFIDENTIAL</v>
      </c>
      <c r="Z3388" s="110">
        <f>IF(COUNTIFS($Y$2:Y3388,Y3388)=1,1,0)</f>
        <v>0</v>
      </c>
      <c r="AA3388" s="110">
        <f>SUM($Z$2:Z3388)*Z3388</f>
        <v>0</v>
      </c>
      <c r="AB3388" s="110">
        <f>COUNTIFS(resources!B:B,B3388)</f>
        <v>1</v>
      </c>
      <c r="AC3388" s="110">
        <f t="shared" si="752"/>
        <v>1</v>
      </c>
      <c r="AD3388" s="110">
        <f t="shared" si="753"/>
        <v>1</v>
      </c>
      <c r="AE3388" s="110">
        <f t="shared" si="754"/>
        <v>0</v>
      </c>
      <c r="AF3388" s="110">
        <f t="shared" si="755"/>
        <v>1</v>
      </c>
      <c r="AG3388" s="110">
        <f t="shared" si="756"/>
        <v>0</v>
      </c>
      <c r="AH3388" s="110">
        <f t="shared" si="757"/>
        <v>0</v>
      </c>
      <c r="AI3388" s="110">
        <f t="shared" si="758"/>
        <v>1</v>
      </c>
      <c r="AJ3388" s="100">
        <f>ROW()</f>
        <v>3388</v>
      </c>
      <c r="AK3388" s="100" t="e">
        <f>INDEX('BadRows RECART'!$C$2:$C$1207,MATCH(monthly_gwh_mw!AJ3388,'BadRows RECART'!$D$2:$D$1207,0))</f>
        <v>#N/A</v>
      </c>
    </row>
    <row r="3389" spans="1:37" ht="20">
      <c r="A3389" s="106" t="s">
        <v>3907</v>
      </c>
      <c r="B3389" s="106" t="s">
        <v>440</v>
      </c>
      <c r="C3389" s="106" t="s">
        <v>6313</v>
      </c>
      <c r="D3389" s="168">
        <v>2021</v>
      </c>
      <c r="E3389" s="168">
        <v>3</v>
      </c>
      <c r="F3389" s="169">
        <v>0</v>
      </c>
      <c r="G3389" s="212" t="s">
        <v>6314</v>
      </c>
      <c r="H3389" s="212" t="s">
        <v>6314</v>
      </c>
      <c r="I3389" s="106" t="s">
        <v>556</v>
      </c>
      <c r="K3389" s="83" t="s">
        <v>6314</v>
      </c>
      <c r="L3389" s="83" t="s">
        <v>6314</v>
      </c>
      <c r="M3389" s="45" t="str">
        <f>IF(
ISNA(INDEX(resources!E:E,MATCH(B3389,resources!B:B,0))),"fillme",
INDEX(resources!E:E,MATCH(B3389,resources!B:B,0)))</f>
        <v>transfer_sale</v>
      </c>
      <c r="N3389" s="45">
        <v>1</v>
      </c>
      <c r="O3389" s="83" t="str">
        <f>IFERROR(INDEX(resources!K:K,MATCH(B3389,resources!B:B,0)),"fillme")</f>
        <v>unknown</v>
      </c>
      <c r="P3389" s="89" t="str">
        <f t="shared" si="746"/>
        <v>unknown_2021_3</v>
      </c>
      <c r="Q3389" s="87">
        <f>INDEX(elcc!G:G,MATCH(P3389,elcc!D:D,0))</f>
        <v>0</v>
      </c>
      <c r="R3389" s="89">
        <f t="shared" si="747"/>
        <v>1</v>
      </c>
      <c r="S3389" s="89" t="s">
        <v>6314</v>
      </c>
      <c r="T3389" s="89" t="s">
        <v>6314</v>
      </c>
      <c r="U3389" s="90" t="str">
        <f t="shared" si="748"/>
        <v>ok</v>
      </c>
      <c r="V3389" s="63" t="str">
        <f>INDEX(resources!F:F,MATCH(B3389,resources!B:B,0))</f>
        <v>special</v>
      </c>
      <c r="W3389" s="110">
        <f t="shared" si="749"/>
        <v>0</v>
      </c>
      <c r="X3389" s="110">
        <f t="shared" si="750"/>
        <v>0</v>
      </c>
      <c r="Y3389" s="110" t="str">
        <f t="shared" si="751"/>
        <v>transfer_sale_raonly_na_CONFIDENTIAL</v>
      </c>
      <c r="Z3389" s="110">
        <f>IF(COUNTIFS($Y$2:Y3389,Y3389)=1,1,0)</f>
        <v>0</v>
      </c>
      <c r="AA3389" s="110">
        <f>SUM($Z$2:Z3389)*Z3389</f>
        <v>0</v>
      </c>
      <c r="AB3389" s="110">
        <f>COUNTIFS(resources!B:B,B3389)</f>
        <v>1</v>
      </c>
      <c r="AC3389" s="110">
        <f t="shared" si="752"/>
        <v>1</v>
      </c>
      <c r="AD3389" s="110">
        <f t="shared" si="753"/>
        <v>1</v>
      </c>
      <c r="AE3389" s="110">
        <f t="shared" si="754"/>
        <v>0</v>
      </c>
      <c r="AF3389" s="110">
        <f t="shared" si="755"/>
        <v>1</v>
      </c>
      <c r="AG3389" s="110">
        <f t="shared" si="756"/>
        <v>0</v>
      </c>
      <c r="AH3389" s="110">
        <f t="shared" si="757"/>
        <v>0</v>
      </c>
      <c r="AI3389" s="110">
        <f t="shared" si="758"/>
        <v>1</v>
      </c>
      <c r="AJ3389" s="100">
        <f>ROW()</f>
        <v>3389</v>
      </c>
      <c r="AK3389" s="100" t="e">
        <f>INDEX('BadRows RECART'!$C$2:$C$1207,MATCH(monthly_gwh_mw!AJ3389,'BadRows RECART'!$D$2:$D$1207,0))</f>
        <v>#N/A</v>
      </c>
    </row>
    <row r="3390" spans="1:37" ht="20">
      <c r="A3390" s="106" t="s">
        <v>3907</v>
      </c>
      <c r="B3390" s="106" t="s">
        <v>440</v>
      </c>
      <c r="C3390" s="106" t="s">
        <v>6313</v>
      </c>
      <c r="D3390" s="168">
        <v>2021</v>
      </c>
      <c r="E3390" s="168">
        <v>4</v>
      </c>
      <c r="F3390" s="169">
        <v>0</v>
      </c>
      <c r="G3390" s="212" t="s">
        <v>6314</v>
      </c>
      <c r="H3390" s="212" t="s">
        <v>6314</v>
      </c>
      <c r="I3390" s="106" t="s">
        <v>556</v>
      </c>
      <c r="K3390" s="83" t="s">
        <v>6314</v>
      </c>
      <c r="L3390" s="83" t="s">
        <v>6314</v>
      </c>
      <c r="M3390" s="45" t="str">
        <f>IF(
ISNA(INDEX(resources!E:E,MATCH(B3390,resources!B:B,0))),"fillme",
INDEX(resources!E:E,MATCH(B3390,resources!B:B,0)))</f>
        <v>transfer_sale</v>
      </c>
      <c r="N3390" s="45">
        <v>1</v>
      </c>
      <c r="O3390" s="83" t="str">
        <f>IFERROR(INDEX(resources!K:K,MATCH(B3390,resources!B:B,0)),"fillme")</f>
        <v>unknown</v>
      </c>
      <c r="P3390" s="89" t="str">
        <f t="shared" si="746"/>
        <v>unknown_2021_4</v>
      </c>
      <c r="Q3390" s="87">
        <f>INDEX(elcc!G:G,MATCH(P3390,elcc!D:D,0))</f>
        <v>0</v>
      </c>
      <c r="R3390" s="89">
        <f t="shared" si="747"/>
        <v>1</v>
      </c>
      <c r="S3390" s="89" t="s">
        <v>6314</v>
      </c>
      <c r="T3390" s="89" t="s">
        <v>6314</v>
      </c>
      <c r="U3390" s="90" t="str">
        <f t="shared" si="748"/>
        <v>ok</v>
      </c>
      <c r="V3390" s="63" t="str">
        <f>INDEX(resources!F:F,MATCH(B3390,resources!B:B,0))</f>
        <v>special</v>
      </c>
      <c r="W3390" s="110">
        <f t="shared" si="749"/>
        <v>0</v>
      </c>
      <c r="X3390" s="110">
        <f t="shared" si="750"/>
        <v>0</v>
      </c>
      <c r="Y3390" s="110" t="str">
        <f t="shared" si="751"/>
        <v>transfer_sale_raonly_na_CONFIDENTIAL</v>
      </c>
      <c r="Z3390" s="110">
        <f>IF(COUNTIFS($Y$2:Y3390,Y3390)=1,1,0)</f>
        <v>0</v>
      </c>
      <c r="AA3390" s="110">
        <f>SUM($Z$2:Z3390)*Z3390</f>
        <v>0</v>
      </c>
      <c r="AB3390" s="110">
        <f>COUNTIFS(resources!B:B,B3390)</f>
        <v>1</v>
      </c>
      <c r="AC3390" s="110">
        <f t="shared" si="752"/>
        <v>1</v>
      </c>
      <c r="AD3390" s="110">
        <f t="shared" si="753"/>
        <v>1</v>
      </c>
      <c r="AE3390" s="110">
        <f t="shared" si="754"/>
        <v>0</v>
      </c>
      <c r="AF3390" s="110">
        <f t="shared" si="755"/>
        <v>1</v>
      </c>
      <c r="AG3390" s="110">
        <f t="shared" si="756"/>
        <v>0</v>
      </c>
      <c r="AH3390" s="110">
        <f t="shared" si="757"/>
        <v>0</v>
      </c>
      <c r="AI3390" s="110">
        <f t="shared" si="758"/>
        <v>1</v>
      </c>
      <c r="AJ3390" s="100">
        <f>ROW()</f>
        <v>3390</v>
      </c>
      <c r="AK3390" s="100" t="e">
        <f>INDEX('BadRows RECART'!$C$2:$C$1207,MATCH(monthly_gwh_mw!AJ3390,'BadRows RECART'!$D$2:$D$1207,0))</f>
        <v>#N/A</v>
      </c>
    </row>
    <row r="3391" spans="1:37" ht="20">
      <c r="A3391" s="106" t="s">
        <v>3907</v>
      </c>
      <c r="B3391" s="106" t="s">
        <v>440</v>
      </c>
      <c r="C3391" s="106" t="s">
        <v>6313</v>
      </c>
      <c r="D3391" s="168">
        <v>2021</v>
      </c>
      <c r="E3391" s="168">
        <v>5</v>
      </c>
      <c r="F3391" s="169">
        <v>0</v>
      </c>
      <c r="G3391" s="212" t="s">
        <v>6314</v>
      </c>
      <c r="H3391" s="212" t="s">
        <v>6314</v>
      </c>
      <c r="I3391" s="106" t="s">
        <v>556</v>
      </c>
      <c r="K3391" s="83" t="s">
        <v>6314</v>
      </c>
      <c r="L3391" s="83" t="s">
        <v>6314</v>
      </c>
      <c r="M3391" s="45" t="str">
        <f>IF(
ISNA(INDEX(resources!E:E,MATCH(B3391,resources!B:B,0))),"fillme",
INDEX(resources!E:E,MATCH(B3391,resources!B:B,0)))</f>
        <v>transfer_sale</v>
      </c>
      <c r="N3391" s="45">
        <v>1</v>
      </c>
      <c r="O3391" s="83" t="str">
        <f>IFERROR(INDEX(resources!K:K,MATCH(B3391,resources!B:B,0)),"fillme")</f>
        <v>unknown</v>
      </c>
      <c r="P3391" s="89" t="str">
        <f t="shared" si="746"/>
        <v>unknown_2021_5</v>
      </c>
      <c r="Q3391" s="87">
        <f>INDEX(elcc!G:G,MATCH(P3391,elcc!D:D,0))</f>
        <v>0</v>
      </c>
      <c r="R3391" s="89">
        <f t="shared" si="747"/>
        <v>1</v>
      </c>
      <c r="S3391" s="89" t="s">
        <v>6314</v>
      </c>
      <c r="T3391" s="89" t="s">
        <v>6314</v>
      </c>
      <c r="U3391" s="90" t="str">
        <f t="shared" si="748"/>
        <v>ok</v>
      </c>
      <c r="V3391" s="63" t="str">
        <f>INDEX(resources!F:F,MATCH(B3391,resources!B:B,0))</f>
        <v>special</v>
      </c>
      <c r="W3391" s="110">
        <f t="shared" si="749"/>
        <v>0</v>
      </c>
      <c r="X3391" s="110">
        <f t="shared" si="750"/>
        <v>0</v>
      </c>
      <c r="Y3391" s="110" t="str">
        <f t="shared" si="751"/>
        <v>transfer_sale_raonly_na_CONFIDENTIAL</v>
      </c>
      <c r="Z3391" s="110">
        <f>IF(COUNTIFS($Y$2:Y3391,Y3391)=1,1,0)</f>
        <v>0</v>
      </c>
      <c r="AA3391" s="110">
        <f>SUM($Z$2:Z3391)*Z3391</f>
        <v>0</v>
      </c>
      <c r="AB3391" s="110">
        <f>COUNTIFS(resources!B:B,B3391)</f>
        <v>1</v>
      </c>
      <c r="AC3391" s="110">
        <f t="shared" si="752"/>
        <v>1</v>
      </c>
      <c r="AD3391" s="110">
        <f t="shared" si="753"/>
        <v>1</v>
      </c>
      <c r="AE3391" s="110">
        <f t="shared" si="754"/>
        <v>0</v>
      </c>
      <c r="AF3391" s="110">
        <f t="shared" si="755"/>
        <v>1</v>
      </c>
      <c r="AG3391" s="110">
        <f t="shared" si="756"/>
        <v>0</v>
      </c>
      <c r="AH3391" s="110">
        <f t="shared" si="757"/>
        <v>0</v>
      </c>
      <c r="AI3391" s="110">
        <f t="shared" si="758"/>
        <v>1</v>
      </c>
      <c r="AJ3391" s="100">
        <f>ROW()</f>
        <v>3391</v>
      </c>
      <c r="AK3391" s="100" t="e">
        <f>INDEX('BadRows RECART'!$C$2:$C$1207,MATCH(monthly_gwh_mw!AJ3391,'BadRows RECART'!$D$2:$D$1207,0))</f>
        <v>#N/A</v>
      </c>
    </row>
    <row r="3392" spans="1:37" ht="20">
      <c r="A3392" s="106" t="s">
        <v>3907</v>
      </c>
      <c r="B3392" s="106" t="s">
        <v>440</v>
      </c>
      <c r="C3392" s="106" t="s">
        <v>6313</v>
      </c>
      <c r="D3392" s="168">
        <v>2021</v>
      </c>
      <c r="E3392" s="168">
        <v>6</v>
      </c>
      <c r="F3392" s="169">
        <v>0</v>
      </c>
      <c r="G3392" s="212" t="s">
        <v>6314</v>
      </c>
      <c r="H3392" s="212" t="s">
        <v>6314</v>
      </c>
      <c r="I3392" s="106" t="s">
        <v>556</v>
      </c>
      <c r="K3392" s="83" t="s">
        <v>6314</v>
      </c>
      <c r="L3392" s="83" t="s">
        <v>6314</v>
      </c>
      <c r="M3392" s="45" t="str">
        <f>IF(
ISNA(INDEX(resources!E:E,MATCH(B3392,resources!B:B,0))),"fillme",
INDEX(resources!E:E,MATCH(B3392,resources!B:B,0)))</f>
        <v>transfer_sale</v>
      </c>
      <c r="N3392" s="45">
        <v>1</v>
      </c>
      <c r="O3392" s="83" t="str">
        <f>IFERROR(INDEX(resources!K:K,MATCH(B3392,resources!B:B,0)),"fillme")</f>
        <v>unknown</v>
      </c>
      <c r="P3392" s="89" t="str">
        <f t="shared" si="746"/>
        <v>unknown_2021_6</v>
      </c>
      <c r="Q3392" s="87">
        <f>INDEX(elcc!G:G,MATCH(P3392,elcc!D:D,0))</f>
        <v>0</v>
      </c>
      <c r="R3392" s="89">
        <f t="shared" si="747"/>
        <v>1</v>
      </c>
      <c r="S3392" s="89" t="s">
        <v>6314</v>
      </c>
      <c r="T3392" s="89" t="s">
        <v>6314</v>
      </c>
      <c r="U3392" s="90" t="str">
        <f t="shared" si="748"/>
        <v>ok</v>
      </c>
      <c r="V3392" s="63" t="str">
        <f>INDEX(resources!F:F,MATCH(B3392,resources!B:B,0))</f>
        <v>special</v>
      </c>
      <c r="W3392" s="110">
        <f t="shared" si="749"/>
        <v>0</v>
      </c>
      <c r="X3392" s="110">
        <f t="shared" si="750"/>
        <v>0</v>
      </c>
      <c r="Y3392" s="110" t="str">
        <f t="shared" si="751"/>
        <v>transfer_sale_raonly_na_CONFIDENTIAL</v>
      </c>
      <c r="Z3392" s="110">
        <f>IF(COUNTIFS($Y$2:Y3392,Y3392)=1,1,0)</f>
        <v>0</v>
      </c>
      <c r="AA3392" s="110">
        <f>SUM($Z$2:Z3392)*Z3392</f>
        <v>0</v>
      </c>
      <c r="AB3392" s="110">
        <f>COUNTIFS(resources!B:B,B3392)</f>
        <v>1</v>
      </c>
      <c r="AC3392" s="110">
        <f t="shared" si="752"/>
        <v>1</v>
      </c>
      <c r="AD3392" s="110">
        <f t="shared" si="753"/>
        <v>1</v>
      </c>
      <c r="AE3392" s="110">
        <f t="shared" si="754"/>
        <v>0</v>
      </c>
      <c r="AF3392" s="110">
        <f t="shared" si="755"/>
        <v>1</v>
      </c>
      <c r="AG3392" s="110">
        <f t="shared" si="756"/>
        <v>0</v>
      </c>
      <c r="AH3392" s="110">
        <f t="shared" si="757"/>
        <v>0</v>
      </c>
      <c r="AI3392" s="110">
        <f t="shared" si="758"/>
        <v>1</v>
      </c>
      <c r="AJ3392" s="100">
        <f>ROW()</f>
        <v>3392</v>
      </c>
      <c r="AK3392" s="100" t="e">
        <f>INDEX('BadRows RECART'!$C$2:$C$1207,MATCH(monthly_gwh_mw!AJ3392,'BadRows RECART'!$D$2:$D$1207,0))</f>
        <v>#N/A</v>
      </c>
    </row>
    <row r="3393" spans="1:37" ht="20">
      <c r="A3393" s="106" t="s">
        <v>3907</v>
      </c>
      <c r="B3393" s="106" t="s">
        <v>440</v>
      </c>
      <c r="C3393" s="106" t="s">
        <v>6313</v>
      </c>
      <c r="D3393" s="168">
        <v>2021</v>
      </c>
      <c r="E3393" s="168">
        <v>7</v>
      </c>
      <c r="F3393" s="169">
        <v>0</v>
      </c>
      <c r="G3393" s="212" t="s">
        <v>6314</v>
      </c>
      <c r="H3393" s="212" t="s">
        <v>6314</v>
      </c>
      <c r="I3393" s="106" t="s">
        <v>556</v>
      </c>
      <c r="K3393" s="83" t="s">
        <v>6314</v>
      </c>
      <c r="L3393" s="83" t="s">
        <v>6314</v>
      </c>
      <c r="M3393" s="45" t="str">
        <f>IF(
ISNA(INDEX(resources!E:E,MATCH(B3393,resources!B:B,0))),"fillme",
INDEX(resources!E:E,MATCH(B3393,resources!B:B,0)))</f>
        <v>transfer_sale</v>
      </c>
      <c r="N3393" s="45">
        <v>1</v>
      </c>
      <c r="O3393" s="83" t="str">
        <f>IFERROR(INDEX(resources!K:K,MATCH(B3393,resources!B:B,0)),"fillme")</f>
        <v>unknown</v>
      </c>
      <c r="P3393" s="89" t="str">
        <f t="shared" si="746"/>
        <v>unknown_2021_7</v>
      </c>
      <c r="Q3393" s="87">
        <f>INDEX(elcc!G:G,MATCH(P3393,elcc!D:D,0))</f>
        <v>0</v>
      </c>
      <c r="R3393" s="89">
        <f t="shared" si="747"/>
        <v>1</v>
      </c>
      <c r="S3393" s="89" t="s">
        <v>6314</v>
      </c>
      <c r="T3393" s="89" t="s">
        <v>6314</v>
      </c>
      <c r="U3393" s="90" t="str">
        <f t="shared" si="748"/>
        <v>ok</v>
      </c>
      <c r="V3393" s="63" t="str">
        <f>INDEX(resources!F:F,MATCH(B3393,resources!B:B,0))</f>
        <v>special</v>
      </c>
      <c r="W3393" s="110">
        <f t="shared" si="749"/>
        <v>0</v>
      </c>
      <c r="X3393" s="110">
        <f t="shared" si="750"/>
        <v>0</v>
      </c>
      <c r="Y3393" s="110" t="str">
        <f t="shared" si="751"/>
        <v>transfer_sale_raonly_na_CONFIDENTIAL</v>
      </c>
      <c r="Z3393" s="110">
        <f>IF(COUNTIFS($Y$2:Y3393,Y3393)=1,1,0)</f>
        <v>0</v>
      </c>
      <c r="AA3393" s="110">
        <f>SUM($Z$2:Z3393)*Z3393</f>
        <v>0</v>
      </c>
      <c r="AB3393" s="110">
        <f>COUNTIFS(resources!B:B,B3393)</f>
        <v>1</v>
      </c>
      <c r="AC3393" s="110">
        <f t="shared" si="752"/>
        <v>1</v>
      </c>
      <c r="AD3393" s="110">
        <f t="shared" si="753"/>
        <v>1</v>
      </c>
      <c r="AE3393" s="110">
        <f t="shared" si="754"/>
        <v>0</v>
      </c>
      <c r="AF3393" s="110">
        <f t="shared" si="755"/>
        <v>1</v>
      </c>
      <c r="AG3393" s="110">
        <f t="shared" si="756"/>
        <v>0</v>
      </c>
      <c r="AH3393" s="110">
        <f t="shared" si="757"/>
        <v>0</v>
      </c>
      <c r="AI3393" s="110">
        <f t="shared" si="758"/>
        <v>1</v>
      </c>
      <c r="AJ3393" s="100">
        <f>ROW()</f>
        <v>3393</v>
      </c>
      <c r="AK3393" s="100" t="e">
        <f>INDEX('BadRows RECART'!$C$2:$C$1207,MATCH(monthly_gwh_mw!AJ3393,'BadRows RECART'!$D$2:$D$1207,0))</f>
        <v>#N/A</v>
      </c>
    </row>
    <row r="3394" spans="1:37" ht="20">
      <c r="A3394" s="106" t="s">
        <v>3907</v>
      </c>
      <c r="B3394" s="106" t="s">
        <v>440</v>
      </c>
      <c r="C3394" s="106" t="s">
        <v>6313</v>
      </c>
      <c r="D3394" s="168">
        <v>2021</v>
      </c>
      <c r="E3394" s="168">
        <v>8</v>
      </c>
      <c r="F3394" s="169">
        <v>0</v>
      </c>
      <c r="G3394" s="212" t="s">
        <v>6314</v>
      </c>
      <c r="H3394" s="212" t="s">
        <v>6314</v>
      </c>
      <c r="I3394" s="106" t="s">
        <v>556</v>
      </c>
      <c r="K3394" s="83" t="s">
        <v>6314</v>
      </c>
      <c r="L3394" s="83" t="s">
        <v>6314</v>
      </c>
      <c r="M3394" s="45" t="str">
        <f>IF(
ISNA(INDEX(resources!E:E,MATCH(B3394,resources!B:B,0))),"fillme",
INDEX(resources!E:E,MATCH(B3394,resources!B:B,0)))</f>
        <v>transfer_sale</v>
      </c>
      <c r="N3394" s="45">
        <v>1</v>
      </c>
      <c r="O3394" s="83" t="str">
        <f>IFERROR(INDEX(resources!K:K,MATCH(B3394,resources!B:B,0)),"fillme")</f>
        <v>unknown</v>
      </c>
      <c r="P3394" s="89" t="str">
        <f t="shared" si="746"/>
        <v>unknown_2021_8</v>
      </c>
      <c r="Q3394" s="87">
        <f>INDEX(elcc!G:G,MATCH(P3394,elcc!D:D,0))</f>
        <v>0</v>
      </c>
      <c r="R3394" s="89">
        <f t="shared" si="747"/>
        <v>1</v>
      </c>
      <c r="S3394" s="89" t="s">
        <v>6314</v>
      </c>
      <c r="T3394" s="89" t="s">
        <v>6314</v>
      </c>
      <c r="U3394" s="90" t="str">
        <f t="shared" si="748"/>
        <v>ok</v>
      </c>
      <c r="V3394" s="63" t="str">
        <f>INDEX(resources!F:F,MATCH(B3394,resources!B:B,0))</f>
        <v>special</v>
      </c>
      <c r="W3394" s="110">
        <f t="shared" si="749"/>
        <v>0</v>
      </c>
      <c r="X3394" s="110">
        <f t="shared" si="750"/>
        <v>0</v>
      </c>
      <c r="Y3394" s="110" t="str">
        <f t="shared" si="751"/>
        <v>transfer_sale_raonly_na_CONFIDENTIAL</v>
      </c>
      <c r="Z3394" s="110">
        <f>IF(COUNTIFS($Y$2:Y3394,Y3394)=1,1,0)</f>
        <v>0</v>
      </c>
      <c r="AA3394" s="110">
        <f>SUM($Z$2:Z3394)*Z3394</f>
        <v>0</v>
      </c>
      <c r="AB3394" s="110">
        <f>COUNTIFS(resources!B:B,B3394)</f>
        <v>1</v>
      </c>
      <c r="AC3394" s="110">
        <f t="shared" si="752"/>
        <v>1</v>
      </c>
      <c r="AD3394" s="110">
        <f t="shared" si="753"/>
        <v>1</v>
      </c>
      <c r="AE3394" s="110">
        <f t="shared" si="754"/>
        <v>0</v>
      </c>
      <c r="AF3394" s="110">
        <f t="shared" si="755"/>
        <v>1</v>
      </c>
      <c r="AG3394" s="110">
        <f t="shared" si="756"/>
        <v>0</v>
      </c>
      <c r="AH3394" s="110">
        <f t="shared" si="757"/>
        <v>0</v>
      </c>
      <c r="AI3394" s="110">
        <f t="shared" si="758"/>
        <v>1</v>
      </c>
      <c r="AJ3394" s="100">
        <f>ROW()</f>
        <v>3394</v>
      </c>
      <c r="AK3394" s="100" t="e">
        <f>INDEX('BadRows RECART'!$C$2:$C$1207,MATCH(monthly_gwh_mw!AJ3394,'BadRows RECART'!$D$2:$D$1207,0))</f>
        <v>#N/A</v>
      </c>
    </row>
    <row r="3395" spans="1:37" ht="20">
      <c r="A3395" s="106" t="s">
        <v>3907</v>
      </c>
      <c r="B3395" s="106" t="s">
        <v>440</v>
      </c>
      <c r="C3395" s="106" t="s">
        <v>6313</v>
      </c>
      <c r="D3395" s="168">
        <v>2021</v>
      </c>
      <c r="E3395" s="168">
        <v>9</v>
      </c>
      <c r="F3395" s="169">
        <v>0</v>
      </c>
      <c r="G3395" s="212" t="s">
        <v>6314</v>
      </c>
      <c r="H3395" s="212" t="s">
        <v>6314</v>
      </c>
      <c r="I3395" s="106" t="s">
        <v>556</v>
      </c>
      <c r="K3395" s="83" t="s">
        <v>6314</v>
      </c>
      <c r="L3395" s="83" t="s">
        <v>6314</v>
      </c>
      <c r="M3395" s="45" t="str">
        <f>IF(
ISNA(INDEX(resources!E:E,MATCH(B3395,resources!B:B,0))),"fillme",
INDEX(resources!E:E,MATCH(B3395,resources!B:B,0)))</f>
        <v>transfer_sale</v>
      </c>
      <c r="N3395" s="45">
        <v>1</v>
      </c>
      <c r="O3395" s="83" t="str">
        <f>IFERROR(INDEX(resources!K:K,MATCH(B3395,resources!B:B,0)),"fillme")</f>
        <v>unknown</v>
      </c>
      <c r="P3395" s="89" t="str">
        <f t="shared" si="746"/>
        <v>unknown_2021_9</v>
      </c>
      <c r="Q3395" s="87">
        <f>INDEX(elcc!G:G,MATCH(P3395,elcc!D:D,0))</f>
        <v>0</v>
      </c>
      <c r="R3395" s="89">
        <f t="shared" si="747"/>
        <v>1</v>
      </c>
      <c r="S3395" s="89" t="s">
        <v>6314</v>
      </c>
      <c r="T3395" s="89" t="s">
        <v>6314</v>
      </c>
      <c r="U3395" s="90" t="str">
        <f t="shared" si="748"/>
        <v>ok</v>
      </c>
      <c r="V3395" s="63" t="str">
        <f>INDEX(resources!F:F,MATCH(B3395,resources!B:B,0))</f>
        <v>special</v>
      </c>
      <c r="W3395" s="110">
        <f t="shared" si="749"/>
        <v>0</v>
      </c>
      <c r="X3395" s="110">
        <f t="shared" si="750"/>
        <v>0</v>
      </c>
      <c r="Y3395" s="110" t="str">
        <f t="shared" si="751"/>
        <v>transfer_sale_raonly_na_CONFIDENTIAL</v>
      </c>
      <c r="Z3395" s="110">
        <f>IF(COUNTIFS($Y$2:Y3395,Y3395)=1,1,0)</f>
        <v>0</v>
      </c>
      <c r="AA3395" s="110">
        <f>SUM($Z$2:Z3395)*Z3395</f>
        <v>0</v>
      </c>
      <c r="AB3395" s="110">
        <f>COUNTIFS(resources!B:B,B3395)</f>
        <v>1</v>
      </c>
      <c r="AC3395" s="110">
        <f t="shared" si="752"/>
        <v>1</v>
      </c>
      <c r="AD3395" s="110">
        <f t="shared" si="753"/>
        <v>1</v>
      </c>
      <c r="AE3395" s="110">
        <f t="shared" si="754"/>
        <v>0</v>
      </c>
      <c r="AF3395" s="110">
        <f t="shared" si="755"/>
        <v>1</v>
      </c>
      <c r="AG3395" s="110">
        <f t="shared" si="756"/>
        <v>0</v>
      </c>
      <c r="AH3395" s="110">
        <f t="shared" si="757"/>
        <v>0</v>
      </c>
      <c r="AI3395" s="110">
        <f t="shared" si="758"/>
        <v>1</v>
      </c>
      <c r="AJ3395" s="100">
        <f>ROW()</f>
        <v>3395</v>
      </c>
      <c r="AK3395" s="100" t="e">
        <f>INDEX('BadRows RECART'!$C$2:$C$1207,MATCH(monthly_gwh_mw!AJ3395,'BadRows RECART'!$D$2:$D$1207,0))</f>
        <v>#N/A</v>
      </c>
    </row>
    <row r="3396" spans="1:37" ht="20">
      <c r="A3396" s="106" t="s">
        <v>3907</v>
      </c>
      <c r="B3396" s="106" t="s">
        <v>440</v>
      </c>
      <c r="C3396" s="106" t="s">
        <v>6313</v>
      </c>
      <c r="D3396" s="168">
        <v>2021</v>
      </c>
      <c r="E3396" s="168">
        <v>10</v>
      </c>
      <c r="F3396" s="169">
        <v>0</v>
      </c>
      <c r="G3396" s="212" t="s">
        <v>6314</v>
      </c>
      <c r="H3396" s="212" t="s">
        <v>6314</v>
      </c>
      <c r="I3396" s="106" t="s">
        <v>556</v>
      </c>
      <c r="K3396" s="83" t="s">
        <v>6314</v>
      </c>
      <c r="L3396" s="83" t="s">
        <v>6314</v>
      </c>
      <c r="M3396" s="45" t="str">
        <f>IF(
ISNA(INDEX(resources!E:E,MATCH(B3396,resources!B:B,0))),"fillme",
INDEX(resources!E:E,MATCH(B3396,resources!B:B,0)))</f>
        <v>transfer_sale</v>
      </c>
      <c r="N3396" s="45">
        <v>1</v>
      </c>
      <c r="O3396" s="83" t="str">
        <f>IFERROR(INDEX(resources!K:K,MATCH(B3396,resources!B:B,0)),"fillme")</f>
        <v>unknown</v>
      </c>
      <c r="P3396" s="89" t="str">
        <f t="shared" si="746"/>
        <v>unknown_2021_10</v>
      </c>
      <c r="Q3396" s="87">
        <f>INDEX(elcc!G:G,MATCH(P3396,elcc!D:D,0))</f>
        <v>0</v>
      </c>
      <c r="R3396" s="89">
        <f t="shared" si="747"/>
        <v>1</v>
      </c>
      <c r="S3396" s="89" t="s">
        <v>6314</v>
      </c>
      <c r="T3396" s="89" t="s">
        <v>6314</v>
      </c>
      <c r="U3396" s="90" t="str">
        <f t="shared" si="748"/>
        <v>ok</v>
      </c>
      <c r="V3396" s="63" t="str">
        <f>INDEX(resources!F:F,MATCH(B3396,resources!B:B,0))</f>
        <v>special</v>
      </c>
      <c r="W3396" s="110">
        <f t="shared" si="749"/>
        <v>0</v>
      </c>
      <c r="X3396" s="110">
        <f t="shared" si="750"/>
        <v>0</v>
      </c>
      <c r="Y3396" s="110" t="str">
        <f t="shared" si="751"/>
        <v>transfer_sale_raonly_na_CONFIDENTIAL</v>
      </c>
      <c r="Z3396" s="110">
        <f>IF(COUNTIFS($Y$2:Y3396,Y3396)=1,1,0)</f>
        <v>0</v>
      </c>
      <c r="AA3396" s="110">
        <f>SUM($Z$2:Z3396)*Z3396</f>
        <v>0</v>
      </c>
      <c r="AB3396" s="110">
        <f>COUNTIFS(resources!B:B,B3396)</f>
        <v>1</v>
      </c>
      <c r="AC3396" s="110">
        <f t="shared" si="752"/>
        <v>1</v>
      </c>
      <c r="AD3396" s="110">
        <f t="shared" si="753"/>
        <v>1</v>
      </c>
      <c r="AE3396" s="110">
        <f t="shared" si="754"/>
        <v>0</v>
      </c>
      <c r="AF3396" s="110">
        <f t="shared" si="755"/>
        <v>1</v>
      </c>
      <c r="AG3396" s="110">
        <f t="shared" si="756"/>
        <v>0</v>
      </c>
      <c r="AH3396" s="110">
        <f t="shared" si="757"/>
        <v>0</v>
      </c>
      <c r="AI3396" s="110">
        <f t="shared" si="758"/>
        <v>1</v>
      </c>
      <c r="AJ3396" s="100">
        <f>ROW()</f>
        <v>3396</v>
      </c>
      <c r="AK3396" s="100" t="e">
        <f>INDEX('BadRows RECART'!$C$2:$C$1207,MATCH(monthly_gwh_mw!AJ3396,'BadRows RECART'!$D$2:$D$1207,0))</f>
        <v>#N/A</v>
      </c>
    </row>
    <row r="3397" spans="1:37" ht="20">
      <c r="A3397" s="106" t="s">
        <v>3907</v>
      </c>
      <c r="B3397" s="106" t="s">
        <v>440</v>
      </c>
      <c r="C3397" s="106" t="s">
        <v>6313</v>
      </c>
      <c r="D3397" s="168">
        <v>2021</v>
      </c>
      <c r="E3397" s="168">
        <v>11</v>
      </c>
      <c r="F3397" s="169">
        <v>0</v>
      </c>
      <c r="G3397" s="212" t="s">
        <v>6314</v>
      </c>
      <c r="H3397" s="212" t="s">
        <v>6314</v>
      </c>
      <c r="I3397" s="106" t="s">
        <v>556</v>
      </c>
      <c r="K3397" s="83" t="s">
        <v>6314</v>
      </c>
      <c r="L3397" s="83" t="s">
        <v>6314</v>
      </c>
      <c r="M3397" s="45" t="str">
        <f>IF(
ISNA(INDEX(resources!E:E,MATCH(B3397,resources!B:B,0))),"fillme",
INDEX(resources!E:E,MATCH(B3397,resources!B:B,0)))</f>
        <v>transfer_sale</v>
      </c>
      <c r="N3397" s="45">
        <v>1</v>
      </c>
      <c r="O3397" s="83" t="str">
        <f>IFERROR(INDEX(resources!K:K,MATCH(B3397,resources!B:B,0)),"fillme")</f>
        <v>unknown</v>
      </c>
      <c r="P3397" s="89" t="str">
        <f t="shared" si="746"/>
        <v>unknown_2021_11</v>
      </c>
      <c r="Q3397" s="87">
        <f>INDEX(elcc!G:G,MATCH(P3397,elcc!D:D,0))</f>
        <v>0</v>
      </c>
      <c r="R3397" s="89">
        <f t="shared" si="747"/>
        <v>1</v>
      </c>
      <c r="S3397" s="89" t="s">
        <v>6314</v>
      </c>
      <c r="T3397" s="89" t="s">
        <v>6314</v>
      </c>
      <c r="U3397" s="90" t="str">
        <f t="shared" si="748"/>
        <v>ok</v>
      </c>
      <c r="V3397" s="63" t="str">
        <f>INDEX(resources!F:F,MATCH(B3397,resources!B:B,0))</f>
        <v>special</v>
      </c>
      <c r="W3397" s="110">
        <f t="shared" si="749"/>
        <v>0</v>
      </c>
      <c r="X3397" s="110">
        <f t="shared" si="750"/>
        <v>0</v>
      </c>
      <c r="Y3397" s="110" t="str">
        <f t="shared" si="751"/>
        <v>transfer_sale_raonly_na_CONFIDENTIAL</v>
      </c>
      <c r="Z3397" s="110">
        <f>IF(COUNTIFS($Y$2:Y3397,Y3397)=1,1,0)</f>
        <v>0</v>
      </c>
      <c r="AA3397" s="110">
        <f>SUM($Z$2:Z3397)*Z3397</f>
        <v>0</v>
      </c>
      <c r="AB3397" s="110">
        <f>COUNTIFS(resources!B:B,B3397)</f>
        <v>1</v>
      </c>
      <c r="AC3397" s="110">
        <f t="shared" si="752"/>
        <v>1</v>
      </c>
      <c r="AD3397" s="110">
        <f t="shared" si="753"/>
        <v>1</v>
      </c>
      <c r="AE3397" s="110">
        <f t="shared" si="754"/>
        <v>0</v>
      </c>
      <c r="AF3397" s="110">
        <f t="shared" si="755"/>
        <v>1</v>
      </c>
      <c r="AG3397" s="110">
        <f t="shared" si="756"/>
        <v>0</v>
      </c>
      <c r="AH3397" s="110">
        <f t="shared" si="757"/>
        <v>0</v>
      </c>
      <c r="AI3397" s="110">
        <f t="shared" si="758"/>
        <v>1</v>
      </c>
      <c r="AJ3397" s="100">
        <f>ROW()</f>
        <v>3397</v>
      </c>
      <c r="AK3397" s="100" t="e">
        <f>INDEX('BadRows RECART'!$C$2:$C$1207,MATCH(monthly_gwh_mw!AJ3397,'BadRows RECART'!$D$2:$D$1207,0))</f>
        <v>#N/A</v>
      </c>
    </row>
    <row r="3398" spans="1:37" ht="20">
      <c r="A3398" s="106" t="s">
        <v>3907</v>
      </c>
      <c r="B3398" s="106" t="s">
        <v>440</v>
      </c>
      <c r="C3398" s="106" t="s">
        <v>6313</v>
      </c>
      <c r="D3398" s="168">
        <v>2021</v>
      </c>
      <c r="E3398" s="168">
        <v>12</v>
      </c>
      <c r="F3398" s="169">
        <v>0</v>
      </c>
      <c r="G3398" s="212" t="s">
        <v>6314</v>
      </c>
      <c r="H3398" s="212" t="s">
        <v>6314</v>
      </c>
      <c r="I3398" s="106" t="s">
        <v>556</v>
      </c>
      <c r="K3398" s="83" t="s">
        <v>6314</v>
      </c>
      <c r="L3398" s="83" t="s">
        <v>6314</v>
      </c>
      <c r="M3398" s="45" t="str">
        <f>IF(
ISNA(INDEX(resources!E:E,MATCH(B3398,resources!B:B,0))),"fillme",
INDEX(resources!E:E,MATCH(B3398,resources!B:B,0)))</f>
        <v>transfer_sale</v>
      </c>
      <c r="N3398" s="45">
        <v>1</v>
      </c>
      <c r="O3398" s="83" t="str">
        <f>IFERROR(INDEX(resources!K:K,MATCH(B3398,resources!B:B,0)),"fillme")</f>
        <v>unknown</v>
      </c>
      <c r="P3398" s="89" t="str">
        <f t="shared" si="746"/>
        <v>unknown_2021_12</v>
      </c>
      <c r="Q3398" s="87">
        <f>INDEX(elcc!G:G,MATCH(P3398,elcc!D:D,0))</f>
        <v>0</v>
      </c>
      <c r="R3398" s="89">
        <f t="shared" si="747"/>
        <v>1</v>
      </c>
      <c r="S3398" s="89" t="s">
        <v>6314</v>
      </c>
      <c r="T3398" s="89" t="s">
        <v>6314</v>
      </c>
      <c r="U3398" s="90" t="str">
        <f t="shared" si="748"/>
        <v>ok</v>
      </c>
      <c r="V3398" s="63" t="str">
        <f>INDEX(resources!F:F,MATCH(B3398,resources!B:B,0))</f>
        <v>special</v>
      </c>
      <c r="W3398" s="110">
        <f t="shared" si="749"/>
        <v>0</v>
      </c>
      <c r="X3398" s="110">
        <f t="shared" si="750"/>
        <v>0</v>
      </c>
      <c r="Y3398" s="110" t="str">
        <f t="shared" si="751"/>
        <v>transfer_sale_raonly_na_CONFIDENTIAL</v>
      </c>
      <c r="Z3398" s="110">
        <f>IF(COUNTIFS($Y$2:Y3398,Y3398)=1,1,0)</f>
        <v>0</v>
      </c>
      <c r="AA3398" s="110">
        <f>SUM($Z$2:Z3398)*Z3398</f>
        <v>0</v>
      </c>
      <c r="AB3398" s="110">
        <f>COUNTIFS(resources!B:B,B3398)</f>
        <v>1</v>
      </c>
      <c r="AC3398" s="110">
        <f t="shared" si="752"/>
        <v>1</v>
      </c>
      <c r="AD3398" s="110">
        <f t="shared" si="753"/>
        <v>1</v>
      </c>
      <c r="AE3398" s="110">
        <f t="shared" si="754"/>
        <v>0</v>
      </c>
      <c r="AF3398" s="110">
        <f t="shared" si="755"/>
        <v>1</v>
      </c>
      <c r="AG3398" s="110">
        <f t="shared" si="756"/>
        <v>0</v>
      </c>
      <c r="AH3398" s="110">
        <f t="shared" si="757"/>
        <v>0</v>
      </c>
      <c r="AI3398" s="110">
        <f t="shared" si="758"/>
        <v>1</v>
      </c>
      <c r="AJ3398" s="100">
        <f>ROW()</f>
        <v>3398</v>
      </c>
      <c r="AK3398" s="100" t="e">
        <f>INDEX('BadRows RECART'!$C$2:$C$1207,MATCH(monthly_gwh_mw!AJ3398,'BadRows RECART'!$D$2:$D$1207,0))</f>
        <v>#N/A</v>
      </c>
    </row>
    <row r="3399" spans="1:37" ht="20">
      <c r="A3399" s="106" t="s">
        <v>3907</v>
      </c>
      <c r="B3399" s="106" t="s">
        <v>437</v>
      </c>
      <c r="C3399" s="106" t="s">
        <v>6313</v>
      </c>
      <c r="D3399" s="168">
        <v>2022</v>
      </c>
      <c r="E3399" s="168">
        <v>1</v>
      </c>
      <c r="F3399" s="169">
        <v>0</v>
      </c>
      <c r="G3399" s="212" t="s">
        <v>6314</v>
      </c>
      <c r="H3399" s="212" t="s">
        <v>6314</v>
      </c>
      <c r="I3399" s="106" t="s">
        <v>556</v>
      </c>
      <c r="K3399" s="83" t="s">
        <v>6314</v>
      </c>
      <c r="L3399" s="83" t="s">
        <v>6314</v>
      </c>
      <c r="M3399" s="45" t="str">
        <f>IF(
ISNA(INDEX(resources!E:E,MATCH(B3399,resources!B:B,0))),"fillme",
INDEX(resources!E:E,MATCH(B3399,resources!B:B,0)))</f>
        <v>transfer_purchase</v>
      </c>
      <c r="N3399" s="45">
        <v>1</v>
      </c>
      <c r="O3399" s="83" t="str">
        <f>IFERROR(INDEX(resources!K:K,MATCH(B3399,resources!B:B,0)),"fillme")</f>
        <v>unknown</v>
      </c>
      <c r="P3399" s="89" t="str">
        <f t="shared" si="746"/>
        <v>unknown_2022_1</v>
      </c>
      <c r="Q3399" s="87">
        <f>INDEX(elcc!G:G,MATCH(P3399,elcc!D:D,0))</f>
        <v>0</v>
      </c>
      <c r="R3399" s="89">
        <f t="shared" si="747"/>
        <v>1</v>
      </c>
      <c r="S3399" s="89" t="s">
        <v>6314</v>
      </c>
      <c r="T3399" s="89" t="s">
        <v>6314</v>
      </c>
      <c r="U3399" s="90" t="str">
        <f t="shared" si="748"/>
        <v>ok</v>
      </c>
      <c r="V3399" s="63" t="str">
        <f>INDEX(resources!F:F,MATCH(B3399,resources!B:B,0))</f>
        <v>special</v>
      </c>
      <c r="W3399" s="110">
        <f t="shared" si="749"/>
        <v>0</v>
      </c>
      <c r="X3399" s="110">
        <f t="shared" si="750"/>
        <v>0</v>
      </c>
      <c r="Y3399" s="110" t="str">
        <f t="shared" si="751"/>
        <v>transfer_purchase_raonly_na_CONFIDENTIAL</v>
      </c>
      <c r="Z3399" s="110">
        <f>IF(COUNTIFS($Y$2:Y3399,Y3399)=1,1,0)</f>
        <v>0</v>
      </c>
      <c r="AA3399" s="110">
        <f>SUM($Z$2:Z3399)*Z3399</f>
        <v>0</v>
      </c>
      <c r="AB3399" s="110">
        <f>COUNTIFS(resources!B:B,B3399)</f>
        <v>1</v>
      </c>
      <c r="AC3399" s="110">
        <f t="shared" si="752"/>
        <v>1</v>
      </c>
      <c r="AD3399" s="110">
        <f t="shared" si="753"/>
        <v>1</v>
      </c>
      <c r="AE3399" s="110">
        <f t="shared" si="754"/>
        <v>0</v>
      </c>
      <c r="AF3399" s="110">
        <f t="shared" si="755"/>
        <v>1</v>
      </c>
      <c r="AG3399" s="110">
        <f t="shared" si="756"/>
        <v>0</v>
      </c>
      <c r="AH3399" s="110">
        <f t="shared" si="757"/>
        <v>0</v>
      </c>
      <c r="AI3399" s="110">
        <f t="shared" si="758"/>
        <v>1</v>
      </c>
      <c r="AJ3399" s="100">
        <f>ROW()</f>
        <v>3399</v>
      </c>
      <c r="AK3399" s="100" t="e">
        <f>INDEX('BadRows RECART'!$C$2:$C$1207,MATCH(monthly_gwh_mw!AJ3399,'BadRows RECART'!$D$2:$D$1207,0))</f>
        <v>#N/A</v>
      </c>
    </row>
    <row r="3400" spans="1:37" ht="20">
      <c r="A3400" s="106" t="s">
        <v>3907</v>
      </c>
      <c r="B3400" s="106" t="s">
        <v>437</v>
      </c>
      <c r="C3400" s="106" t="s">
        <v>6313</v>
      </c>
      <c r="D3400" s="168">
        <v>2022</v>
      </c>
      <c r="E3400" s="168">
        <v>2</v>
      </c>
      <c r="F3400" s="169">
        <v>0</v>
      </c>
      <c r="G3400" s="212" t="s">
        <v>6314</v>
      </c>
      <c r="H3400" s="212" t="s">
        <v>6314</v>
      </c>
      <c r="I3400" s="106" t="s">
        <v>556</v>
      </c>
      <c r="K3400" s="83" t="s">
        <v>6314</v>
      </c>
      <c r="L3400" s="83" t="s">
        <v>6314</v>
      </c>
      <c r="M3400" s="45" t="str">
        <f>IF(
ISNA(INDEX(resources!E:E,MATCH(B3400,resources!B:B,0))),"fillme",
INDEX(resources!E:E,MATCH(B3400,resources!B:B,0)))</f>
        <v>transfer_purchase</v>
      </c>
      <c r="N3400" s="45">
        <v>1</v>
      </c>
      <c r="O3400" s="83" t="str">
        <f>IFERROR(INDEX(resources!K:K,MATCH(B3400,resources!B:B,0)),"fillme")</f>
        <v>unknown</v>
      </c>
      <c r="P3400" s="89" t="str">
        <f t="shared" si="746"/>
        <v>unknown_2022_2</v>
      </c>
      <c r="Q3400" s="87">
        <f>INDEX(elcc!G:G,MATCH(P3400,elcc!D:D,0))</f>
        <v>0</v>
      </c>
      <c r="R3400" s="89">
        <f t="shared" si="747"/>
        <v>1</v>
      </c>
      <c r="S3400" s="89" t="s">
        <v>6314</v>
      </c>
      <c r="T3400" s="89" t="s">
        <v>6314</v>
      </c>
      <c r="U3400" s="90" t="str">
        <f t="shared" si="748"/>
        <v>ok</v>
      </c>
      <c r="V3400" s="63" t="str">
        <f>INDEX(resources!F:F,MATCH(B3400,resources!B:B,0))</f>
        <v>special</v>
      </c>
      <c r="W3400" s="110">
        <f t="shared" si="749"/>
        <v>0</v>
      </c>
      <c r="X3400" s="110">
        <f t="shared" si="750"/>
        <v>0</v>
      </c>
      <c r="Y3400" s="110" t="str">
        <f t="shared" si="751"/>
        <v>transfer_purchase_raonly_na_CONFIDENTIAL</v>
      </c>
      <c r="Z3400" s="110">
        <f>IF(COUNTIFS($Y$2:Y3400,Y3400)=1,1,0)</f>
        <v>0</v>
      </c>
      <c r="AA3400" s="110">
        <f>SUM($Z$2:Z3400)*Z3400</f>
        <v>0</v>
      </c>
      <c r="AB3400" s="110">
        <f>COUNTIFS(resources!B:B,B3400)</f>
        <v>1</v>
      </c>
      <c r="AC3400" s="110">
        <f t="shared" si="752"/>
        <v>1</v>
      </c>
      <c r="AD3400" s="110">
        <f t="shared" si="753"/>
        <v>1</v>
      </c>
      <c r="AE3400" s="110">
        <f t="shared" si="754"/>
        <v>0</v>
      </c>
      <c r="AF3400" s="110">
        <f t="shared" si="755"/>
        <v>1</v>
      </c>
      <c r="AG3400" s="110">
        <f t="shared" si="756"/>
        <v>0</v>
      </c>
      <c r="AH3400" s="110">
        <f t="shared" si="757"/>
        <v>0</v>
      </c>
      <c r="AI3400" s="110">
        <f t="shared" si="758"/>
        <v>1</v>
      </c>
      <c r="AJ3400" s="100">
        <f>ROW()</f>
        <v>3400</v>
      </c>
      <c r="AK3400" s="100" t="e">
        <f>INDEX('BadRows RECART'!$C$2:$C$1207,MATCH(monthly_gwh_mw!AJ3400,'BadRows RECART'!$D$2:$D$1207,0))</f>
        <v>#N/A</v>
      </c>
    </row>
    <row r="3401" spans="1:37" ht="20">
      <c r="A3401" s="106" t="s">
        <v>3907</v>
      </c>
      <c r="B3401" s="106" t="s">
        <v>437</v>
      </c>
      <c r="C3401" s="106" t="s">
        <v>6313</v>
      </c>
      <c r="D3401" s="168">
        <v>2022</v>
      </c>
      <c r="E3401" s="168">
        <v>3</v>
      </c>
      <c r="F3401" s="169">
        <v>0</v>
      </c>
      <c r="G3401" s="212" t="s">
        <v>6314</v>
      </c>
      <c r="H3401" s="212" t="s">
        <v>6314</v>
      </c>
      <c r="I3401" s="106" t="s">
        <v>556</v>
      </c>
      <c r="K3401" s="83" t="s">
        <v>6314</v>
      </c>
      <c r="L3401" s="83" t="s">
        <v>6314</v>
      </c>
      <c r="M3401" s="45" t="str">
        <f>IF(
ISNA(INDEX(resources!E:E,MATCH(B3401,resources!B:B,0))),"fillme",
INDEX(resources!E:E,MATCH(B3401,resources!B:B,0)))</f>
        <v>transfer_purchase</v>
      </c>
      <c r="N3401" s="45">
        <v>1</v>
      </c>
      <c r="O3401" s="83" t="str">
        <f>IFERROR(INDEX(resources!K:K,MATCH(B3401,resources!B:B,0)),"fillme")</f>
        <v>unknown</v>
      </c>
      <c r="P3401" s="89" t="str">
        <f t="shared" si="746"/>
        <v>unknown_2022_3</v>
      </c>
      <c r="Q3401" s="87">
        <f>INDEX(elcc!G:G,MATCH(P3401,elcc!D:D,0))</f>
        <v>0</v>
      </c>
      <c r="R3401" s="89">
        <f t="shared" si="747"/>
        <v>1</v>
      </c>
      <c r="S3401" s="89" t="s">
        <v>6314</v>
      </c>
      <c r="T3401" s="89" t="s">
        <v>6314</v>
      </c>
      <c r="U3401" s="90" t="str">
        <f t="shared" si="748"/>
        <v>ok</v>
      </c>
      <c r="V3401" s="63" t="str">
        <f>INDEX(resources!F:F,MATCH(B3401,resources!B:B,0))</f>
        <v>special</v>
      </c>
      <c r="W3401" s="110">
        <f t="shared" si="749"/>
        <v>0</v>
      </c>
      <c r="X3401" s="110">
        <f t="shared" si="750"/>
        <v>0</v>
      </c>
      <c r="Y3401" s="110" t="str">
        <f t="shared" si="751"/>
        <v>transfer_purchase_raonly_na_CONFIDENTIAL</v>
      </c>
      <c r="Z3401" s="110">
        <f>IF(COUNTIFS($Y$2:Y3401,Y3401)=1,1,0)</f>
        <v>0</v>
      </c>
      <c r="AA3401" s="110">
        <f>SUM($Z$2:Z3401)*Z3401</f>
        <v>0</v>
      </c>
      <c r="AB3401" s="110">
        <f>COUNTIFS(resources!B:B,B3401)</f>
        <v>1</v>
      </c>
      <c r="AC3401" s="110">
        <f t="shared" si="752"/>
        <v>1</v>
      </c>
      <c r="AD3401" s="110">
        <f t="shared" si="753"/>
        <v>1</v>
      </c>
      <c r="AE3401" s="110">
        <f t="shared" si="754"/>
        <v>0</v>
      </c>
      <c r="AF3401" s="110">
        <f t="shared" si="755"/>
        <v>1</v>
      </c>
      <c r="AG3401" s="110">
        <f t="shared" si="756"/>
        <v>0</v>
      </c>
      <c r="AH3401" s="110">
        <f t="shared" si="757"/>
        <v>0</v>
      </c>
      <c r="AI3401" s="110">
        <f t="shared" si="758"/>
        <v>1</v>
      </c>
      <c r="AJ3401" s="100">
        <f>ROW()</f>
        <v>3401</v>
      </c>
      <c r="AK3401" s="100" t="e">
        <f>INDEX('BadRows RECART'!$C$2:$C$1207,MATCH(monthly_gwh_mw!AJ3401,'BadRows RECART'!$D$2:$D$1207,0))</f>
        <v>#N/A</v>
      </c>
    </row>
    <row r="3402" spans="1:37" ht="20">
      <c r="A3402" s="106" t="s">
        <v>3907</v>
      </c>
      <c r="B3402" s="106" t="s">
        <v>437</v>
      </c>
      <c r="C3402" s="106" t="s">
        <v>6313</v>
      </c>
      <c r="D3402" s="168">
        <v>2022</v>
      </c>
      <c r="E3402" s="168">
        <v>4</v>
      </c>
      <c r="F3402" s="169">
        <v>0</v>
      </c>
      <c r="G3402" s="212" t="s">
        <v>6314</v>
      </c>
      <c r="H3402" s="212" t="s">
        <v>6314</v>
      </c>
      <c r="I3402" s="106" t="s">
        <v>556</v>
      </c>
      <c r="K3402" s="83" t="s">
        <v>6314</v>
      </c>
      <c r="L3402" s="83" t="s">
        <v>6314</v>
      </c>
      <c r="M3402" s="45" t="str">
        <f>IF(
ISNA(INDEX(resources!E:E,MATCH(B3402,resources!B:B,0))),"fillme",
INDEX(resources!E:E,MATCH(B3402,resources!B:B,0)))</f>
        <v>transfer_purchase</v>
      </c>
      <c r="N3402" s="45">
        <v>1</v>
      </c>
      <c r="O3402" s="83" t="str">
        <f>IFERROR(INDEX(resources!K:K,MATCH(B3402,resources!B:B,0)),"fillme")</f>
        <v>unknown</v>
      </c>
      <c r="P3402" s="89" t="str">
        <f t="shared" si="746"/>
        <v>unknown_2022_4</v>
      </c>
      <c r="Q3402" s="87">
        <f>INDEX(elcc!G:G,MATCH(P3402,elcc!D:D,0))</f>
        <v>0</v>
      </c>
      <c r="R3402" s="89">
        <f t="shared" si="747"/>
        <v>1</v>
      </c>
      <c r="S3402" s="89" t="s">
        <v>6314</v>
      </c>
      <c r="T3402" s="89" t="s">
        <v>6314</v>
      </c>
      <c r="U3402" s="90" t="str">
        <f t="shared" si="748"/>
        <v>ok</v>
      </c>
      <c r="V3402" s="63" t="str">
        <f>INDEX(resources!F:F,MATCH(B3402,resources!B:B,0))</f>
        <v>special</v>
      </c>
      <c r="W3402" s="110">
        <f t="shared" si="749"/>
        <v>0</v>
      </c>
      <c r="X3402" s="110">
        <f t="shared" si="750"/>
        <v>0</v>
      </c>
      <c r="Y3402" s="110" t="str">
        <f t="shared" si="751"/>
        <v>transfer_purchase_raonly_na_CONFIDENTIAL</v>
      </c>
      <c r="Z3402" s="110">
        <f>IF(COUNTIFS($Y$2:Y3402,Y3402)=1,1,0)</f>
        <v>0</v>
      </c>
      <c r="AA3402" s="110">
        <f>SUM($Z$2:Z3402)*Z3402</f>
        <v>0</v>
      </c>
      <c r="AB3402" s="110">
        <f>COUNTIFS(resources!B:B,B3402)</f>
        <v>1</v>
      </c>
      <c r="AC3402" s="110">
        <f t="shared" si="752"/>
        <v>1</v>
      </c>
      <c r="AD3402" s="110">
        <f t="shared" si="753"/>
        <v>1</v>
      </c>
      <c r="AE3402" s="110">
        <f t="shared" si="754"/>
        <v>0</v>
      </c>
      <c r="AF3402" s="110">
        <f t="shared" si="755"/>
        <v>1</v>
      </c>
      <c r="AG3402" s="110">
        <f t="shared" si="756"/>
        <v>0</v>
      </c>
      <c r="AH3402" s="110">
        <f t="shared" si="757"/>
        <v>0</v>
      </c>
      <c r="AI3402" s="110">
        <f t="shared" si="758"/>
        <v>1</v>
      </c>
      <c r="AJ3402" s="100">
        <f>ROW()</f>
        <v>3402</v>
      </c>
      <c r="AK3402" s="100" t="e">
        <f>INDEX('BadRows RECART'!$C$2:$C$1207,MATCH(monthly_gwh_mw!AJ3402,'BadRows RECART'!$D$2:$D$1207,0))</f>
        <v>#N/A</v>
      </c>
    </row>
    <row r="3403" spans="1:37" ht="20">
      <c r="A3403" s="106" t="s">
        <v>3907</v>
      </c>
      <c r="B3403" s="106" t="s">
        <v>437</v>
      </c>
      <c r="C3403" s="106" t="s">
        <v>6313</v>
      </c>
      <c r="D3403" s="168">
        <v>2022</v>
      </c>
      <c r="E3403" s="168">
        <v>5</v>
      </c>
      <c r="F3403" s="169">
        <v>0</v>
      </c>
      <c r="G3403" s="212" t="s">
        <v>6314</v>
      </c>
      <c r="H3403" s="212" t="s">
        <v>6314</v>
      </c>
      <c r="I3403" s="106" t="s">
        <v>556</v>
      </c>
      <c r="K3403" s="83" t="s">
        <v>6314</v>
      </c>
      <c r="L3403" s="83" t="s">
        <v>6314</v>
      </c>
      <c r="M3403" s="45" t="str">
        <f>IF(
ISNA(INDEX(resources!E:E,MATCH(B3403,resources!B:B,0))),"fillme",
INDEX(resources!E:E,MATCH(B3403,resources!B:B,0)))</f>
        <v>transfer_purchase</v>
      </c>
      <c r="N3403" s="45">
        <v>1</v>
      </c>
      <c r="O3403" s="83" t="str">
        <f>IFERROR(INDEX(resources!K:K,MATCH(B3403,resources!B:B,0)),"fillme")</f>
        <v>unknown</v>
      </c>
      <c r="P3403" s="89" t="str">
        <f t="shared" si="746"/>
        <v>unknown_2022_5</v>
      </c>
      <c r="Q3403" s="87">
        <f>INDEX(elcc!G:G,MATCH(P3403,elcc!D:D,0))</f>
        <v>0</v>
      </c>
      <c r="R3403" s="89">
        <f t="shared" si="747"/>
        <v>1</v>
      </c>
      <c r="S3403" s="89" t="s">
        <v>6314</v>
      </c>
      <c r="T3403" s="89" t="s">
        <v>6314</v>
      </c>
      <c r="U3403" s="90" t="str">
        <f t="shared" si="748"/>
        <v>ok</v>
      </c>
      <c r="V3403" s="63" t="str">
        <f>INDEX(resources!F:F,MATCH(B3403,resources!B:B,0))</f>
        <v>special</v>
      </c>
      <c r="W3403" s="110">
        <f t="shared" si="749"/>
        <v>0</v>
      </c>
      <c r="X3403" s="110">
        <f t="shared" si="750"/>
        <v>0</v>
      </c>
      <c r="Y3403" s="110" t="str">
        <f t="shared" si="751"/>
        <v>transfer_purchase_raonly_na_CONFIDENTIAL</v>
      </c>
      <c r="Z3403" s="110">
        <f>IF(COUNTIFS($Y$2:Y3403,Y3403)=1,1,0)</f>
        <v>0</v>
      </c>
      <c r="AA3403" s="110">
        <f>SUM($Z$2:Z3403)*Z3403</f>
        <v>0</v>
      </c>
      <c r="AB3403" s="110">
        <f>COUNTIFS(resources!B:B,B3403)</f>
        <v>1</v>
      </c>
      <c r="AC3403" s="110">
        <f t="shared" si="752"/>
        <v>1</v>
      </c>
      <c r="AD3403" s="110">
        <f t="shared" si="753"/>
        <v>1</v>
      </c>
      <c r="AE3403" s="110">
        <f t="shared" si="754"/>
        <v>0</v>
      </c>
      <c r="AF3403" s="110">
        <f t="shared" si="755"/>
        <v>1</v>
      </c>
      <c r="AG3403" s="110">
        <f t="shared" si="756"/>
        <v>0</v>
      </c>
      <c r="AH3403" s="110">
        <f t="shared" si="757"/>
        <v>0</v>
      </c>
      <c r="AI3403" s="110">
        <f t="shared" si="758"/>
        <v>1</v>
      </c>
      <c r="AJ3403" s="100">
        <f>ROW()</f>
        <v>3403</v>
      </c>
      <c r="AK3403" s="100" t="e">
        <f>INDEX('BadRows RECART'!$C$2:$C$1207,MATCH(monthly_gwh_mw!AJ3403,'BadRows RECART'!$D$2:$D$1207,0))</f>
        <v>#N/A</v>
      </c>
    </row>
    <row r="3404" spans="1:37" ht="20">
      <c r="A3404" s="106" t="s">
        <v>3907</v>
      </c>
      <c r="B3404" s="106" t="s">
        <v>437</v>
      </c>
      <c r="C3404" s="106" t="s">
        <v>6313</v>
      </c>
      <c r="D3404" s="168">
        <v>2022</v>
      </c>
      <c r="E3404" s="168">
        <v>6</v>
      </c>
      <c r="F3404" s="169">
        <v>0</v>
      </c>
      <c r="G3404" s="212" t="s">
        <v>6314</v>
      </c>
      <c r="H3404" s="212" t="s">
        <v>6314</v>
      </c>
      <c r="I3404" s="106" t="s">
        <v>556</v>
      </c>
      <c r="K3404" s="83" t="s">
        <v>6314</v>
      </c>
      <c r="L3404" s="83" t="s">
        <v>6314</v>
      </c>
      <c r="M3404" s="45" t="str">
        <f>IF(
ISNA(INDEX(resources!E:E,MATCH(B3404,resources!B:B,0))),"fillme",
INDEX(resources!E:E,MATCH(B3404,resources!B:B,0)))</f>
        <v>transfer_purchase</v>
      </c>
      <c r="N3404" s="45">
        <v>1</v>
      </c>
      <c r="O3404" s="83" t="str">
        <f>IFERROR(INDEX(resources!K:K,MATCH(B3404,resources!B:B,0)),"fillme")</f>
        <v>unknown</v>
      </c>
      <c r="P3404" s="89" t="str">
        <f t="shared" si="746"/>
        <v>unknown_2022_6</v>
      </c>
      <c r="Q3404" s="87">
        <f>INDEX(elcc!G:G,MATCH(P3404,elcc!D:D,0))</f>
        <v>0</v>
      </c>
      <c r="R3404" s="89">
        <f t="shared" si="747"/>
        <v>1</v>
      </c>
      <c r="S3404" s="89" t="s">
        <v>6314</v>
      </c>
      <c r="T3404" s="89" t="s">
        <v>6314</v>
      </c>
      <c r="U3404" s="90" t="str">
        <f t="shared" si="748"/>
        <v>ok</v>
      </c>
      <c r="V3404" s="63" t="str">
        <f>INDEX(resources!F:F,MATCH(B3404,resources!B:B,0))</f>
        <v>special</v>
      </c>
      <c r="W3404" s="110">
        <f t="shared" si="749"/>
        <v>0</v>
      </c>
      <c r="X3404" s="110">
        <f t="shared" si="750"/>
        <v>0</v>
      </c>
      <c r="Y3404" s="110" t="str">
        <f t="shared" si="751"/>
        <v>transfer_purchase_raonly_na_CONFIDENTIAL</v>
      </c>
      <c r="Z3404" s="110">
        <f>IF(COUNTIFS($Y$2:Y3404,Y3404)=1,1,0)</f>
        <v>0</v>
      </c>
      <c r="AA3404" s="110">
        <f>SUM($Z$2:Z3404)*Z3404</f>
        <v>0</v>
      </c>
      <c r="AB3404" s="110">
        <f>COUNTIFS(resources!B:B,B3404)</f>
        <v>1</v>
      </c>
      <c r="AC3404" s="110">
        <f t="shared" si="752"/>
        <v>1</v>
      </c>
      <c r="AD3404" s="110">
        <f t="shared" si="753"/>
        <v>1</v>
      </c>
      <c r="AE3404" s="110">
        <f t="shared" si="754"/>
        <v>0</v>
      </c>
      <c r="AF3404" s="110">
        <f t="shared" si="755"/>
        <v>1</v>
      </c>
      <c r="AG3404" s="110">
        <f t="shared" si="756"/>
        <v>0</v>
      </c>
      <c r="AH3404" s="110">
        <f t="shared" si="757"/>
        <v>0</v>
      </c>
      <c r="AI3404" s="110">
        <f t="shared" si="758"/>
        <v>1</v>
      </c>
      <c r="AJ3404" s="100">
        <f>ROW()</f>
        <v>3404</v>
      </c>
      <c r="AK3404" s="100" t="e">
        <f>INDEX('BadRows RECART'!$C$2:$C$1207,MATCH(monthly_gwh_mw!AJ3404,'BadRows RECART'!$D$2:$D$1207,0))</f>
        <v>#N/A</v>
      </c>
    </row>
    <row r="3405" spans="1:37" ht="20">
      <c r="A3405" s="106" t="s">
        <v>3907</v>
      </c>
      <c r="B3405" s="106" t="s">
        <v>437</v>
      </c>
      <c r="C3405" s="106" t="s">
        <v>6313</v>
      </c>
      <c r="D3405" s="168">
        <v>2022</v>
      </c>
      <c r="E3405" s="168">
        <v>7</v>
      </c>
      <c r="F3405" s="169">
        <v>0</v>
      </c>
      <c r="G3405" s="212" t="s">
        <v>6314</v>
      </c>
      <c r="H3405" s="212" t="s">
        <v>6314</v>
      </c>
      <c r="I3405" s="106" t="s">
        <v>556</v>
      </c>
      <c r="K3405" s="83" t="s">
        <v>6314</v>
      </c>
      <c r="L3405" s="83" t="s">
        <v>6314</v>
      </c>
      <c r="M3405" s="45" t="str">
        <f>IF(
ISNA(INDEX(resources!E:E,MATCH(B3405,resources!B:B,0))),"fillme",
INDEX(resources!E:E,MATCH(B3405,resources!B:B,0)))</f>
        <v>transfer_purchase</v>
      </c>
      <c r="N3405" s="45">
        <v>1</v>
      </c>
      <c r="O3405" s="83" t="str">
        <f>IFERROR(INDEX(resources!K:K,MATCH(B3405,resources!B:B,0)),"fillme")</f>
        <v>unknown</v>
      </c>
      <c r="P3405" s="89" t="str">
        <f t="shared" si="746"/>
        <v>unknown_2022_7</v>
      </c>
      <c r="Q3405" s="87">
        <f>INDEX(elcc!G:G,MATCH(P3405,elcc!D:D,0))</f>
        <v>0</v>
      </c>
      <c r="R3405" s="89">
        <f t="shared" si="747"/>
        <v>1</v>
      </c>
      <c r="S3405" s="89" t="s">
        <v>6314</v>
      </c>
      <c r="T3405" s="89" t="s">
        <v>6314</v>
      </c>
      <c r="U3405" s="90" t="str">
        <f t="shared" si="748"/>
        <v>ok</v>
      </c>
      <c r="V3405" s="63" t="str">
        <f>INDEX(resources!F:F,MATCH(B3405,resources!B:B,0))</f>
        <v>special</v>
      </c>
      <c r="W3405" s="110">
        <f t="shared" si="749"/>
        <v>0</v>
      </c>
      <c r="X3405" s="110">
        <f t="shared" si="750"/>
        <v>0</v>
      </c>
      <c r="Y3405" s="110" t="str">
        <f t="shared" si="751"/>
        <v>transfer_purchase_raonly_na_CONFIDENTIAL</v>
      </c>
      <c r="Z3405" s="110">
        <f>IF(COUNTIFS($Y$2:Y3405,Y3405)=1,1,0)</f>
        <v>0</v>
      </c>
      <c r="AA3405" s="110">
        <f>SUM($Z$2:Z3405)*Z3405</f>
        <v>0</v>
      </c>
      <c r="AB3405" s="110">
        <f>COUNTIFS(resources!B:B,B3405)</f>
        <v>1</v>
      </c>
      <c r="AC3405" s="110">
        <f t="shared" si="752"/>
        <v>1</v>
      </c>
      <c r="AD3405" s="110">
        <f t="shared" si="753"/>
        <v>1</v>
      </c>
      <c r="AE3405" s="110">
        <f t="shared" si="754"/>
        <v>0</v>
      </c>
      <c r="AF3405" s="110">
        <f t="shared" si="755"/>
        <v>1</v>
      </c>
      <c r="AG3405" s="110">
        <f t="shared" si="756"/>
        <v>0</v>
      </c>
      <c r="AH3405" s="110">
        <f t="shared" si="757"/>
        <v>0</v>
      </c>
      <c r="AI3405" s="110">
        <f t="shared" si="758"/>
        <v>1</v>
      </c>
      <c r="AJ3405" s="100">
        <f>ROW()</f>
        <v>3405</v>
      </c>
      <c r="AK3405" s="100" t="e">
        <f>INDEX('BadRows RECART'!$C$2:$C$1207,MATCH(monthly_gwh_mw!AJ3405,'BadRows RECART'!$D$2:$D$1207,0))</f>
        <v>#N/A</v>
      </c>
    </row>
    <row r="3406" spans="1:37" ht="20">
      <c r="A3406" s="106" t="s">
        <v>3907</v>
      </c>
      <c r="B3406" s="106" t="s">
        <v>437</v>
      </c>
      <c r="C3406" s="106" t="s">
        <v>6313</v>
      </c>
      <c r="D3406" s="168">
        <v>2022</v>
      </c>
      <c r="E3406" s="168">
        <v>8</v>
      </c>
      <c r="F3406" s="169">
        <v>0</v>
      </c>
      <c r="G3406" s="212" t="s">
        <v>6314</v>
      </c>
      <c r="H3406" s="212" t="s">
        <v>6314</v>
      </c>
      <c r="I3406" s="106" t="s">
        <v>556</v>
      </c>
      <c r="K3406" s="83" t="s">
        <v>6314</v>
      </c>
      <c r="L3406" s="83" t="s">
        <v>6314</v>
      </c>
      <c r="M3406" s="45" t="str">
        <f>IF(
ISNA(INDEX(resources!E:E,MATCH(B3406,resources!B:B,0))),"fillme",
INDEX(resources!E:E,MATCH(B3406,resources!B:B,0)))</f>
        <v>transfer_purchase</v>
      </c>
      <c r="N3406" s="45">
        <v>1</v>
      </c>
      <c r="O3406" s="83" t="str">
        <f>IFERROR(INDEX(resources!K:K,MATCH(B3406,resources!B:B,0)),"fillme")</f>
        <v>unknown</v>
      </c>
      <c r="P3406" s="89" t="str">
        <f t="shared" si="746"/>
        <v>unknown_2022_8</v>
      </c>
      <c r="Q3406" s="87">
        <f>INDEX(elcc!G:G,MATCH(P3406,elcc!D:D,0))</f>
        <v>0</v>
      </c>
      <c r="R3406" s="89">
        <f t="shared" si="747"/>
        <v>1</v>
      </c>
      <c r="S3406" s="89" t="s">
        <v>6314</v>
      </c>
      <c r="T3406" s="89" t="s">
        <v>6314</v>
      </c>
      <c r="U3406" s="90" t="str">
        <f t="shared" si="748"/>
        <v>ok</v>
      </c>
      <c r="V3406" s="63" t="str">
        <f>INDEX(resources!F:F,MATCH(B3406,resources!B:B,0))</f>
        <v>special</v>
      </c>
      <c r="W3406" s="110">
        <f t="shared" si="749"/>
        <v>0</v>
      </c>
      <c r="X3406" s="110">
        <f t="shared" si="750"/>
        <v>0</v>
      </c>
      <c r="Y3406" s="110" t="str">
        <f t="shared" si="751"/>
        <v>transfer_purchase_raonly_na_CONFIDENTIAL</v>
      </c>
      <c r="Z3406" s="110">
        <f>IF(COUNTIFS($Y$2:Y3406,Y3406)=1,1,0)</f>
        <v>0</v>
      </c>
      <c r="AA3406" s="110">
        <f>SUM($Z$2:Z3406)*Z3406</f>
        <v>0</v>
      </c>
      <c r="AB3406" s="110">
        <f>COUNTIFS(resources!B:B,B3406)</f>
        <v>1</v>
      </c>
      <c r="AC3406" s="110">
        <f t="shared" si="752"/>
        <v>1</v>
      </c>
      <c r="AD3406" s="110">
        <f t="shared" si="753"/>
        <v>1</v>
      </c>
      <c r="AE3406" s="110">
        <f t="shared" si="754"/>
        <v>0</v>
      </c>
      <c r="AF3406" s="110">
        <f t="shared" si="755"/>
        <v>1</v>
      </c>
      <c r="AG3406" s="110">
        <f t="shared" si="756"/>
        <v>0</v>
      </c>
      <c r="AH3406" s="110">
        <f t="shared" si="757"/>
        <v>0</v>
      </c>
      <c r="AI3406" s="110">
        <f t="shared" si="758"/>
        <v>1</v>
      </c>
      <c r="AJ3406" s="100">
        <f>ROW()</f>
        <v>3406</v>
      </c>
      <c r="AK3406" s="100" t="e">
        <f>INDEX('BadRows RECART'!$C$2:$C$1207,MATCH(monthly_gwh_mw!AJ3406,'BadRows RECART'!$D$2:$D$1207,0))</f>
        <v>#N/A</v>
      </c>
    </row>
    <row r="3407" spans="1:37" ht="20">
      <c r="A3407" s="106" t="s">
        <v>3907</v>
      </c>
      <c r="B3407" s="106" t="s">
        <v>437</v>
      </c>
      <c r="C3407" s="106" t="s">
        <v>6313</v>
      </c>
      <c r="D3407" s="168">
        <v>2022</v>
      </c>
      <c r="E3407" s="168">
        <v>9</v>
      </c>
      <c r="F3407" s="169">
        <v>0</v>
      </c>
      <c r="G3407" s="212" t="s">
        <v>6314</v>
      </c>
      <c r="H3407" s="212" t="s">
        <v>6314</v>
      </c>
      <c r="I3407" s="106" t="s">
        <v>556</v>
      </c>
      <c r="K3407" s="83" t="s">
        <v>6314</v>
      </c>
      <c r="L3407" s="83" t="s">
        <v>6314</v>
      </c>
      <c r="M3407" s="45" t="str">
        <f>IF(
ISNA(INDEX(resources!E:E,MATCH(B3407,resources!B:B,0))),"fillme",
INDEX(resources!E:E,MATCH(B3407,resources!B:B,0)))</f>
        <v>transfer_purchase</v>
      </c>
      <c r="N3407" s="45">
        <v>1</v>
      </c>
      <c r="O3407" s="83" t="str">
        <f>IFERROR(INDEX(resources!K:K,MATCH(B3407,resources!B:B,0)),"fillme")</f>
        <v>unknown</v>
      </c>
      <c r="P3407" s="89" t="str">
        <f t="shared" si="746"/>
        <v>unknown_2022_9</v>
      </c>
      <c r="Q3407" s="87">
        <f>INDEX(elcc!G:G,MATCH(P3407,elcc!D:D,0))</f>
        <v>0</v>
      </c>
      <c r="R3407" s="89">
        <f t="shared" si="747"/>
        <v>1</v>
      </c>
      <c r="S3407" s="89" t="s">
        <v>6314</v>
      </c>
      <c r="T3407" s="89" t="s">
        <v>6314</v>
      </c>
      <c r="U3407" s="90" t="str">
        <f t="shared" si="748"/>
        <v>ok</v>
      </c>
      <c r="V3407" s="63" t="str">
        <f>INDEX(resources!F:F,MATCH(B3407,resources!B:B,0))</f>
        <v>special</v>
      </c>
      <c r="W3407" s="110">
        <f t="shared" si="749"/>
        <v>0</v>
      </c>
      <c r="X3407" s="110">
        <f t="shared" si="750"/>
        <v>0</v>
      </c>
      <c r="Y3407" s="110" t="str">
        <f t="shared" si="751"/>
        <v>transfer_purchase_raonly_na_CONFIDENTIAL</v>
      </c>
      <c r="Z3407" s="110">
        <f>IF(COUNTIFS($Y$2:Y3407,Y3407)=1,1,0)</f>
        <v>0</v>
      </c>
      <c r="AA3407" s="110">
        <f>SUM($Z$2:Z3407)*Z3407</f>
        <v>0</v>
      </c>
      <c r="AB3407" s="110">
        <f>COUNTIFS(resources!B:B,B3407)</f>
        <v>1</v>
      </c>
      <c r="AC3407" s="110">
        <f t="shared" si="752"/>
        <v>1</v>
      </c>
      <c r="AD3407" s="110">
        <f t="shared" si="753"/>
        <v>1</v>
      </c>
      <c r="AE3407" s="110">
        <f t="shared" si="754"/>
        <v>0</v>
      </c>
      <c r="AF3407" s="110">
        <f t="shared" si="755"/>
        <v>1</v>
      </c>
      <c r="AG3407" s="110">
        <f t="shared" si="756"/>
        <v>0</v>
      </c>
      <c r="AH3407" s="110">
        <f t="shared" si="757"/>
        <v>0</v>
      </c>
      <c r="AI3407" s="110">
        <f t="shared" si="758"/>
        <v>1</v>
      </c>
      <c r="AJ3407" s="100">
        <f>ROW()</f>
        <v>3407</v>
      </c>
      <c r="AK3407" s="100" t="e">
        <f>INDEX('BadRows RECART'!$C$2:$C$1207,MATCH(monthly_gwh_mw!AJ3407,'BadRows RECART'!$D$2:$D$1207,0))</f>
        <v>#N/A</v>
      </c>
    </row>
    <row r="3408" spans="1:37" ht="20">
      <c r="A3408" s="106" t="s">
        <v>3907</v>
      </c>
      <c r="B3408" s="106" t="s">
        <v>437</v>
      </c>
      <c r="C3408" s="106" t="s">
        <v>6313</v>
      </c>
      <c r="D3408" s="168">
        <v>2022</v>
      </c>
      <c r="E3408" s="168">
        <v>10</v>
      </c>
      <c r="F3408" s="169">
        <v>0</v>
      </c>
      <c r="G3408" s="212" t="s">
        <v>6314</v>
      </c>
      <c r="H3408" s="212" t="s">
        <v>6314</v>
      </c>
      <c r="I3408" s="106" t="s">
        <v>556</v>
      </c>
      <c r="K3408" s="83" t="s">
        <v>6314</v>
      </c>
      <c r="L3408" s="83" t="s">
        <v>6314</v>
      </c>
      <c r="M3408" s="45" t="str">
        <f>IF(
ISNA(INDEX(resources!E:E,MATCH(B3408,resources!B:B,0))),"fillme",
INDEX(resources!E:E,MATCH(B3408,resources!B:B,0)))</f>
        <v>transfer_purchase</v>
      </c>
      <c r="N3408" s="45">
        <v>1</v>
      </c>
      <c r="O3408" s="83" t="str">
        <f>IFERROR(INDEX(resources!K:K,MATCH(B3408,resources!B:B,0)),"fillme")</f>
        <v>unknown</v>
      </c>
      <c r="P3408" s="89" t="str">
        <f t="shared" si="746"/>
        <v>unknown_2022_10</v>
      </c>
      <c r="Q3408" s="87">
        <f>INDEX(elcc!G:G,MATCH(P3408,elcc!D:D,0))</f>
        <v>0</v>
      </c>
      <c r="R3408" s="89">
        <f t="shared" si="747"/>
        <v>1</v>
      </c>
      <c r="S3408" s="89" t="s">
        <v>6314</v>
      </c>
      <c r="T3408" s="89" t="s">
        <v>6314</v>
      </c>
      <c r="U3408" s="90" t="str">
        <f t="shared" si="748"/>
        <v>ok</v>
      </c>
      <c r="V3408" s="63" t="str">
        <f>INDEX(resources!F:F,MATCH(B3408,resources!B:B,0))</f>
        <v>special</v>
      </c>
      <c r="W3408" s="110">
        <f t="shared" si="749"/>
        <v>0</v>
      </c>
      <c r="X3408" s="110">
        <f t="shared" si="750"/>
        <v>0</v>
      </c>
      <c r="Y3408" s="110" t="str">
        <f t="shared" si="751"/>
        <v>transfer_purchase_raonly_na_CONFIDENTIAL</v>
      </c>
      <c r="Z3408" s="110">
        <f>IF(COUNTIFS($Y$2:Y3408,Y3408)=1,1,0)</f>
        <v>0</v>
      </c>
      <c r="AA3408" s="110">
        <f>SUM($Z$2:Z3408)*Z3408</f>
        <v>0</v>
      </c>
      <c r="AB3408" s="110">
        <f>COUNTIFS(resources!B:B,B3408)</f>
        <v>1</v>
      </c>
      <c r="AC3408" s="110">
        <f t="shared" si="752"/>
        <v>1</v>
      </c>
      <c r="AD3408" s="110">
        <f t="shared" si="753"/>
        <v>1</v>
      </c>
      <c r="AE3408" s="110">
        <f t="shared" si="754"/>
        <v>0</v>
      </c>
      <c r="AF3408" s="110">
        <f t="shared" si="755"/>
        <v>1</v>
      </c>
      <c r="AG3408" s="110">
        <f t="shared" si="756"/>
        <v>0</v>
      </c>
      <c r="AH3408" s="110">
        <f t="shared" si="757"/>
        <v>0</v>
      </c>
      <c r="AI3408" s="110">
        <f t="shared" si="758"/>
        <v>1</v>
      </c>
      <c r="AJ3408" s="100">
        <f>ROW()</f>
        <v>3408</v>
      </c>
      <c r="AK3408" s="100" t="str">
        <f>INDEX('BadRows RECART'!$C$2:$C$1207,MATCH(monthly_gwh_mw!AJ3408,'BadRows RECART'!$D$2:$D$1207,0))</f>
        <v>EC_M_0-000-000-011</v>
      </c>
    </row>
    <row r="3409" spans="1:37" ht="20">
      <c r="A3409" s="106" t="s">
        <v>3907</v>
      </c>
      <c r="B3409" s="106" t="s">
        <v>437</v>
      </c>
      <c r="C3409" s="106" t="s">
        <v>6313</v>
      </c>
      <c r="D3409" s="168">
        <v>2022</v>
      </c>
      <c r="E3409" s="168">
        <v>11</v>
      </c>
      <c r="F3409" s="169">
        <v>0</v>
      </c>
      <c r="G3409" s="212" t="s">
        <v>6314</v>
      </c>
      <c r="H3409" s="212" t="s">
        <v>6314</v>
      </c>
      <c r="I3409" s="106" t="s">
        <v>556</v>
      </c>
      <c r="K3409" s="83" t="s">
        <v>6314</v>
      </c>
      <c r="L3409" s="83" t="s">
        <v>6314</v>
      </c>
      <c r="M3409" s="45" t="str">
        <f>IF(
ISNA(INDEX(resources!E:E,MATCH(B3409,resources!B:B,0))),"fillme",
INDEX(resources!E:E,MATCH(B3409,resources!B:B,0)))</f>
        <v>transfer_purchase</v>
      </c>
      <c r="N3409" s="45">
        <v>1</v>
      </c>
      <c r="O3409" s="83" t="str">
        <f>IFERROR(INDEX(resources!K:K,MATCH(B3409,resources!B:B,0)),"fillme")</f>
        <v>unknown</v>
      </c>
      <c r="P3409" s="89" t="str">
        <f t="shared" si="746"/>
        <v>unknown_2022_11</v>
      </c>
      <c r="Q3409" s="87">
        <f>INDEX(elcc!G:G,MATCH(P3409,elcc!D:D,0))</f>
        <v>0</v>
      </c>
      <c r="R3409" s="89">
        <f t="shared" si="747"/>
        <v>1</v>
      </c>
      <c r="S3409" s="89" t="s">
        <v>6314</v>
      </c>
      <c r="T3409" s="89" t="s">
        <v>6314</v>
      </c>
      <c r="U3409" s="90" t="str">
        <f t="shared" si="748"/>
        <v>ok</v>
      </c>
      <c r="V3409" s="63" t="str">
        <f>INDEX(resources!F:F,MATCH(B3409,resources!B:B,0))</f>
        <v>special</v>
      </c>
      <c r="W3409" s="110">
        <f t="shared" si="749"/>
        <v>0</v>
      </c>
      <c r="X3409" s="110">
        <f t="shared" si="750"/>
        <v>0</v>
      </c>
      <c r="Y3409" s="110" t="str">
        <f t="shared" si="751"/>
        <v>transfer_purchase_raonly_na_CONFIDENTIAL</v>
      </c>
      <c r="Z3409" s="110">
        <f>IF(COUNTIFS($Y$2:Y3409,Y3409)=1,1,0)</f>
        <v>0</v>
      </c>
      <c r="AA3409" s="110">
        <f>SUM($Z$2:Z3409)*Z3409</f>
        <v>0</v>
      </c>
      <c r="AB3409" s="110">
        <f>COUNTIFS(resources!B:B,B3409)</f>
        <v>1</v>
      </c>
      <c r="AC3409" s="110">
        <f t="shared" si="752"/>
        <v>1</v>
      </c>
      <c r="AD3409" s="110">
        <f t="shared" si="753"/>
        <v>1</v>
      </c>
      <c r="AE3409" s="110">
        <f t="shared" si="754"/>
        <v>0</v>
      </c>
      <c r="AF3409" s="110">
        <f t="shared" si="755"/>
        <v>1</v>
      </c>
      <c r="AG3409" s="110">
        <f t="shared" si="756"/>
        <v>0</v>
      </c>
      <c r="AH3409" s="110">
        <f t="shared" si="757"/>
        <v>0</v>
      </c>
      <c r="AI3409" s="110">
        <f t="shared" si="758"/>
        <v>1</v>
      </c>
      <c r="AJ3409" s="100">
        <f>ROW()</f>
        <v>3409</v>
      </c>
      <c r="AK3409" s="100" t="str">
        <f>INDEX('BadRows RECART'!$C$2:$C$1207,MATCH(monthly_gwh_mw!AJ3409,'BadRows RECART'!$D$2:$D$1207,0))</f>
        <v>EC_M_0-000-000-011</v>
      </c>
    </row>
    <row r="3410" spans="1:37" ht="20">
      <c r="A3410" s="106" t="s">
        <v>3907</v>
      </c>
      <c r="B3410" s="106" t="s">
        <v>437</v>
      </c>
      <c r="C3410" s="106" t="s">
        <v>6313</v>
      </c>
      <c r="D3410" s="168">
        <v>2022</v>
      </c>
      <c r="E3410" s="168">
        <v>12</v>
      </c>
      <c r="F3410" s="169">
        <v>0</v>
      </c>
      <c r="G3410" s="212" t="s">
        <v>6314</v>
      </c>
      <c r="H3410" s="212" t="s">
        <v>6314</v>
      </c>
      <c r="I3410" s="106" t="s">
        <v>556</v>
      </c>
      <c r="K3410" s="83" t="s">
        <v>6314</v>
      </c>
      <c r="L3410" s="83" t="s">
        <v>6314</v>
      </c>
      <c r="M3410" s="45" t="str">
        <f>IF(
ISNA(INDEX(resources!E:E,MATCH(B3410,resources!B:B,0))),"fillme",
INDEX(resources!E:E,MATCH(B3410,resources!B:B,0)))</f>
        <v>transfer_purchase</v>
      </c>
      <c r="N3410" s="45">
        <v>1</v>
      </c>
      <c r="O3410" s="83" t="str">
        <f>IFERROR(INDEX(resources!K:K,MATCH(B3410,resources!B:B,0)),"fillme")</f>
        <v>unknown</v>
      </c>
      <c r="P3410" s="89" t="str">
        <f t="shared" si="746"/>
        <v>unknown_2022_12</v>
      </c>
      <c r="Q3410" s="87">
        <f>INDEX(elcc!G:G,MATCH(P3410,elcc!D:D,0))</f>
        <v>0</v>
      </c>
      <c r="R3410" s="89">
        <f t="shared" si="747"/>
        <v>1</v>
      </c>
      <c r="S3410" s="89" t="s">
        <v>6314</v>
      </c>
      <c r="T3410" s="89" t="s">
        <v>6314</v>
      </c>
      <c r="U3410" s="90" t="str">
        <f t="shared" si="748"/>
        <v>ok</v>
      </c>
      <c r="V3410" s="63" t="str">
        <f>INDEX(resources!F:F,MATCH(B3410,resources!B:B,0))</f>
        <v>special</v>
      </c>
      <c r="W3410" s="110">
        <f t="shared" si="749"/>
        <v>0</v>
      </c>
      <c r="X3410" s="110">
        <f t="shared" si="750"/>
        <v>0</v>
      </c>
      <c r="Y3410" s="110" t="str">
        <f t="shared" si="751"/>
        <v>transfer_purchase_raonly_na_CONFIDENTIAL</v>
      </c>
      <c r="Z3410" s="110">
        <f>IF(COUNTIFS($Y$2:Y3410,Y3410)=1,1,0)</f>
        <v>0</v>
      </c>
      <c r="AA3410" s="110">
        <f>SUM($Z$2:Z3410)*Z3410</f>
        <v>0</v>
      </c>
      <c r="AB3410" s="110">
        <f>COUNTIFS(resources!B:B,B3410)</f>
        <v>1</v>
      </c>
      <c r="AC3410" s="110">
        <f t="shared" si="752"/>
        <v>1</v>
      </c>
      <c r="AD3410" s="110">
        <f t="shared" si="753"/>
        <v>1</v>
      </c>
      <c r="AE3410" s="110">
        <f t="shared" si="754"/>
        <v>0</v>
      </c>
      <c r="AF3410" s="110">
        <f t="shared" si="755"/>
        <v>1</v>
      </c>
      <c r="AG3410" s="110">
        <f t="shared" si="756"/>
        <v>0</v>
      </c>
      <c r="AH3410" s="110">
        <f t="shared" si="757"/>
        <v>0</v>
      </c>
      <c r="AI3410" s="110">
        <f t="shared" si="758"/>
        <v>1</v>
      </c>
      <c r="AJ3410" s="100">
        <f>ROW()</f>
        <v>3410</v>
      </c>
      <c r="AK3410" s="100" t="str">
        <f>INDEX('BadRows RECART'!$C$2:$C$1207,MATCH(monthly_gwh_mw!AJ3410,'BadRows RECART'!$D$2:$D$1207,0))</f>
        <v>EC_M_0-000-000-011</v>
      </c>
    </row>
    <row r="3411" spans="1:37" ht="20">
      <c r="A3411" s="106" t="s">
        <v>3907</v>
      </c>
      <c r="B3411" s="106" t="s">
        <v>437</v>
      </c>
      <c r="C3411" s="106" t="s">
        <v>6313</v>
      </c>
      <c r="D3411" s="168">
        <v>2022</v>
      </c>
      <c r="E3411" s="168">
        <v>1</v>
      </c>
      <c r="F3411" s="169">
        <v>0</v>
      </c>
      <c r="G3411" s="212" t="s">
        <v>6314</v>
      </c>
      <c r="H3411" s="212" t="s">
        <v>6314</v>
      </c>
      <c r="I3411" s="106" t="s">
        <v>556</v>
      </c>
      <c r="K3411" s="83" t="s">
        <v>6314</v>
      </c>
      <c r="L3411" s="83" t="s">
        <v>6314</v>
      </c>
      <c r="M3411" s="45" t="str">
        <f>IF(
ISNA(INDEX(resources!E:E,MATCH(B3411,resources!B:B,0))),"fillme",
INDEX(resources!E:E,MATCH(B3411,resources!B:B,0)))</f>
        <v>transfer_purchase</v>
      </c>
      <c r="N3411" s="45">
        <v>1</v>
      </c>
      <c r="O3411" s="83" t="str">
        <f>IFERROR(INDEX(resources!K:K,MATCH(B3411,resources!B:B,0)),"fillme")</f>
        <v>unknown</v>
      </c>
      <c r="P3411" s="89" t="str">
        <f t="shared" si="746"/>
        <v>unknown_2022_1</v>
      </c>
      <c r="Q3411" s="87">
        <f>INDEX(elcc!G:G,MATCH(P3411,elcc!D:D,0))</f>
        <v>0</v>
      </c>
      <c r="R3411" s="89">
        <f t="shared" si="747"/>
        <v>1</v>
      </c>
      <c r="S3411" s="89" t="s">
        <v>6314</v>
      </c>
      <c r="T3411" s="89" t="s">
        <v>6314</v>
      </c>
      <c r="U3411" s="90" t="str">
        <f t="shared" si="748"/>
        <v>ok</v>
      </c>
      <c r="V3411" s="63" t="str">
        <f>INDEX(resources!F:F,MATCH(B3411,resources!B:B,0))</f>
        <v>special</v>
      </c>
      <c r="W3411" s="110">
        <f t="shared" si="749"/>
        <v>0</v>
      </c>
      <c r="X3411" s="110">
        <f t="shared" si="750"/>
        <v>0</v>
      </c>
      <c r="Y3411" s="110" t="str">
        <f t="shared" si="751"/>
        <v>transfer_purchase_raonly_na_CONFIDENTIAL</v>
      </c>
      <c r="Z3411" s="110">
        <f>IF(COUNTIFS($Y$2:Y3411,Y3411)=1,1,0)</f>
        <v>0</v>
      </c>
      <c r="AA3411" s="110">
        <f>SUM($Z$2:Z3411)*Z3411</f>
        <v>0</v>
      </c>
      <c r="AB3411" s="110">
        <f>COUNTIFS(resources!B:B,B3411)</f>
        <v>1</v>
      </c>
      <c r="AC3411" s="110">
        <f t="shared" si="752"/>
        <v>1</v>
      </c>
      <c r="AD3411" s="110">
        <f t="shared" si="753"/>
        <v>1</v>
      </c>
      <c r="AE3411" s="110">
        <f t="shared" si="754"/>
        <v>0</v>
      </c>
      <c r="AF3411" s="110">
        <f t="shared" si="755"/>
        <v>1</v>
      </c>
      <c r="AG3411" s="110">
        <f t="shared" si="756"/>
        <v>0</v>
      </c>
      <c r="AH3411" s="110">
        <f t="shared" si="757"/>
        <v>0</v>
      </c>
      <c r="AI3411" s="110">
        <f t="shared" si="758"/>
        <v>1</v>
      </c>
      <c r="AJ3411" s="100">
        <f>ROW()</f>
        <v>3411</v>
      </c>
      <c r="AK3411" s="100" t="str">
        <f>INDEX('BadRows RECART'!$C$2:$C$1207,MATCH(monthly_gwh_mw!AJ3411,'BadRows RECART'!$D$2:$D$1207,0))</f>
        <v>EC_M_0-000-000-011</v>
      </c>
    </row>
    <row r="3412" spans="1:37" ht="20">
      <c r="A3412" s="106" t="s">
        <v>3907</v>
      </c>
      <c r="B3412" s="106" t="s">
        <v>437</v>
      </c>
      <c r="C3412" s="106" t="s">
        <v>6313</v>
      </c>
      <c r="D3412" s="168">
        <v>2022</v>
      </c>
      <c r="E3412" s="168">
        <v>2</v>
      </c>
      <c r="F3412" s="169">
        <v>0</v>
      </c>
      <c r="G3412" s="212" t="s">
        <v>6314</v>
      </c>
      <c r="H3412" s="212" t="s">
        <v>6314</v>
      </c>
      <c r="I3412" s="106" t="s">
        <v>556</v>
      </c>
      <c r="K3412" s="83" t="s">
        <v>6314</v>
      </c>
      <c r="L3412" s="83" t="s">
        <v>6314</v>
      </c>
      <c r="M3412" s="45" t="str">
        <f>IF(
ISNA(INDEX(resources!E:E,MATCH(B3412,resources!B:B,0))),"fillme",
INDEX(resources!E:E,MATCH(B3412,resources!B:B,0)))</f>
        <v>transfer_purchase</v>
      </c>
      <c r="N3412" s="45">
        <v>1</v>
      </c>
      <c r="O3412" s="83" t="str">
        <f>IFERROR(INDEX(resources!K:K,MATCH(B3412,resources!B:B,0)),"fillme")</f>
        <v>unknown</v>
      </c>
      <c r="P3412" s="89" t="str">
        <f t="shared" si="746"/>
        <v>unknown_2022_2</v>
      </c>
      <c r="Q3412" s="87">
        <f>INDEX(elcc!G:G,MATCH(P3412,elcc!D:D,0))</f>
        <v>0</v>
      </c>
      <c r="R3412" s="89">
        <f t="shared" si="747"/>
        <v>1</v>
      </c>
      <c r="S3412" s="89" t="s">
        <v>6314</v>
      </c>
      <c r="T3412" s="89" t="s">
        <v>6314</v>
      </c>
      <c r="U3412" s="90" t="str">
        <f t="shared" si="748"/>
        <v>ok</v>
      </c>
      <c r="V3412" s="63" t="str">
        <f>INDEX(resources!F:F,MATCH(B3412,resources!B:B,0))</f>
        <v>special</v>
      </c>
      <c r="W3412" s="110">
        <f t="shared" si="749"/>
        <v>0</v>
      </c>
      <c r="X3412" s="110">
        <f t="shared" si="750"/>
        <v>0</v>
      </c>
      <c r="Y3412" s="110" t="str">
        <f t="shared" si="751"/>
        <v>transfer_purchase_raonly_na_CONFIDENTIAL</v>
      </c>
      <c r="Z3412" s="110">
        <f>IF(COUNTIFS($Y$2:Y3412,Y3412)=1,1,0)</f>
        <v>0</v>
      </c>
      <c r="AA3412" s="110">
        <f>SUM($Z$2:Z3412)*Z3412</f>
        <v>0</v>
      </c>
      <c r="AB3412" s="110">
        <f>COUNTIFS(resources!B:B,B3412)</f>
        <v>1</v>
      </c>
      <c r="AC3412" s="110">
        <f t="shared" si="752"/>
        <v>1</v>
      </c>
      <c r="AD3412" s="110">
        <f t="shared" si="753"/>
        <v>1</v>
      </c>
      <c r="AE3412" s="110">
        <f t="shared" si="754"/>
        <v>0</v>
      </c>
      <c r="AF3412" s="110">
        <f t="shared" si="755"/>
        <v>1</v>
      </c>
      <c r="AG3412" s="110">
        <f t="shared" si="756"/>
        <v>0</v>
      </c>
      <c r="AH3412" s="110">
        <f t="shared" si="757"/>
        <v>0</v>
      </c>
      <c r="AI3412" s="110">
        <f t="shared" si="758"/>
        <v>1</v>
      </c>
      <c r="AJ3412" s="100">
        <f>ROW()</f>
        <v>3412</v>
      </c>
      <c r="AK3412" s="100" t="str">
        <f>INDEX('BadRows RECART'!$C$2:$C$1207,MATCH(monthly_gwh_mw!AJ3412,'BadRows RECART'!$D$2:$D$1207,0))</f>
        <v>EC_M_0-000-000-011</v>
      </c>
    </row>
    <row r="3413" spans="1:37" ht="20">
      <c r="A3413" s="106" t="s">
        <v>3907</v>
      </c>
      <c r="B3413" s="106" t="s">
        <v>437</v>
      </c>
      <c r="C3413" s="106" t="s">
        <v>6313</v>
      </c>
      <c r="D3413" s="168">
        <v>2022</v>
      </c>
      <c r="E3413" s="168">
        <v>3</v>
      </c>
      <c r="F3413" s="169">
        <v>0</v>
      </c>
      <c r="G3413" s="212" t="s">
        <v>6314</v>
      </c>
      <c r="H3413" s="212" t="s">
        <v>6314</v>
      </c>
      <c r="I3413" s="106" t="s">
        <v>556</v>
      </c>
      <c r="K3413" s="83" t="s">
        <v>6314</v>
      </c>
      <c r="L3413" s="83" t="s">
        <v>6314</v>
      </c>
      <c r="M3413" s="45" t="str">
        <f>IF(
ISNA(INDEX(resources!E:E,MATCH(B3413,resources!B:B,0))),"fillme",
INDEX(resources!E:E,MATCH(B3413,resources!B:B,0)))</f>
        <v>transfer_purchase</v>
      </c>
      <c r="N3413" s="45">
        <v>1</v>
      </c>
      <c r="O3413" s="83" t="str">
        <f>IFERROR(INDEX(resources!K:K,MATCH(B3413,resources!B:B,0)),"fillme")</f>
        <v>unknown</v>
      </c>
      <c r="P3413" s="89" t="str">
        <f t="shared" si="746"/>
        <v>unknown_2022_3</v>
      </c>
      <c r="Q3413" s="87">
        <f>INDEX(elcc!G:G,MATCH(P3413,elcc!D:D,0))</f>
        <v>0</v>
      </c>
      <c r="R3413" s="89">
        <f t="shared" si="747"/>
        <v>1</v>
      </c>
      <c r="S3413" s="89" t="s">
        <v>6314</v>
      </c>
      <c r="T3413" s="89" t="s">
        <v>6314</v>
      </c>
      <c r="U3413" s="90" t="str">
        <f t="shared" si="748"/>
        <v>ok</v>
      </c>
      <c r="V3413" s="63" t="str">
        <f>INDEX(resources!F:F,MATCH(B3413,resources!B:B,0))</f>
        <v>special</v>
      </c>
      <c r="W3413" s="110">
        <f t="shared" si="749"/>
        <v>0</v>
      </c>
      <c r="X3413" s="110">
        <f t="shared" si="750"/>
        <v>0</v>
      </c>
      <c r="Y3413" s="110" t="str">
        <f t="shared" si="751"/>
        <v>transfer_purchase_raonly_na_CONFIDENTIAL</v>
      </c>
      <c r="Z3413" s="110">
        <f>IF(COUNTIFS($Y$2:Y3413,Y3413)=1,1,0)</f>
        <v>0</v>
      </c>
      <c r="AA3413" s="110">
        <f>SUM($Z$2:Z3413)*Z3413</f>
        <v>0</v>
      </c>
      <c r="AB3413" s="110">
        <f>COUNTIFS(resources!B:B,B3413)</f>
        <v>1</v>
      </c>
      <c r="AC3413" s="110">
        <f t="shared" si="752"/>
        <v>1</v>
      </c>
      <c r="AD3413" s="110">
        <f t="shared" si="753"/>
        <v>1</v>
      </c>
      <c r="AE3413" s="110">
        <f t="shared" si="754"/>
        <v>0</v>
      </c>
      <c r="AF3413" s="110">
        <f t="shared" si="755"/>
        <v>1</v>
      </c>
      <c r="AG3413" s="110">
        <f t="shared" si="756"/>
        <v>0</v>
      </c>
      <c r="AH3413" s="110">
        <f t="shared" si="757"/>
        <v>0</v>
      </c>
      <c r="AI3413" s="110">
        <f t="shared" si="758"/>
        <v>1</v>
      </c>
      <c r="AJ3413" s="100">
        <f>ROW()</f>
        <v>3413</v>
      </c>
      <c r="AK3413" s="100" t="str">
        <f>INDEX('BadRows RECART'!$C$2:$C$1207,MATCH(monthly_gwh_mw!AJ3413,'BadRows RECART'!$D$2:$D$1207,0))</f>
        <v>EC_M_0-000-000-011</v>
      </c>
    </row>
    <row r="3414" spans="1:37" ht="20">
      <c r="A3414" s="106" t="s">
        <v>3907</v>
      </c>
      <c r="B3414" s="106" t="s">
        <v>437</v>
      </c>
      <c r="C3414" s="106" t="s">
        <v>6313</v>
      </c>
      <c r="D3414" s="168">
        <v>2022</v>
      </c>
      <c r="E3414" s="168">
        <v>4</v>
      </c>
      <c r="F3414" s="169">
        <v>0</v>
      </c>
      <c r="G3414" s="212" t="s">
        <v>6314</v>
      </c>
      <c r="H3414" s="212" t="s">
        <v>6314</v>
      </c>
      <c r="I3414" s="106" t="s">
        <v>556</v>
      </c>
      <c r="K3414" s="83" t="s">
        <v>6314</v>
      </c>
      <c r="L3414" s="83" t="s">
        <v>6314</v>
      </c>
      <c r="M3414" s="45" t="str">
        <f>IF(
ISNA(INDEX(resources!E:E,MATCH(B3414,resources!B:B,0))),"fillme",
INDEX(resources!E:E,MATCH(B3414,resources!B:B,0)))</f>
        <v>transfer_purchase</v>
      </c>
      <c r="N3414" s="45">
        <v>1</v>
      </c>
      <c r="O3414" s="83" t="str">
        <f>IFERROR(INDEX(resources!K:K,MATCH(B3414,resources!B:B,0)),"fillme")</f>
        <v>unknown</v>
      </c>
      <c r="P3414" s="89" t="str">
        <f t="shared" si="746"/>
        <v>unknown_2022_4</v>
      </c>
      <c r="Q3414" s="87">
        <f>INDEX(elcc!G:G,MATCH(P3414,elcc!D:D,0))</f>
        <v>0</v>
      </c>
      <c r="R3414" s="89">
        <f t="shared" si="747"/>
        <v>1</v>
      </c>
      <c r="S3414" s="89" t="s">
        <v>6314</v>
      </c>
      <c r="T3414" s="89" t="s">
        <v>6314</v>
      </c>
      <c r="U3414" s="90" t="str">
        <f t="shared" si="748"/>
        <v>ok</v>
      </c>
      <c r="V3414" s="63" t="str">
        <f>INDEX(resources!F:F,MATCH(B3414,resources!B:B,0))</f>
        <v>special</v>
      </c>
      <c r="W3414" s="110">
        <f t="shared" si="749"/>
        <v>0</v>
      </c>
      <c r="X3414" s="110">
        <f t="shared" si="750"/>
        <v>0</v>
      </c>
      <c r="Y3414" s="110" t="str">
        <f t="shared" si="751"/>
        <v>transfer_purchase_raonly_na_CONFIDENTIAL</v>
      </c>
      <c r="Z3414" s="110">
        <f>IF(COUNTIFS($Y$2:Y3414,Y3414)=1,1,0)</f>
        <v>0</v>
      </c>
      <c r="AA3414" s="110">
        <f>SUM($Z$2:Z3414)*Z3414</f>
        <v>0</v>
      </c>
      <c r="AB3414" s="110">
        <f>COUNTIFS(resources!B:B,B3414)</f>
        <v>1</v>
      </c>
      <c r="AC3414" s="110">
        <f t="shared" si="752"/>
        <v>1</v>
      </c>
      <c r="AD3414" s="110">
        <f t="shared" si="753"/>
        <v>1</v>
      </c>
      <c r="AE3414" s="110">
        <f t="shared" si="754"/>
        <v>0</v>
      </c>
      <c r="AF3414" s="110">
        <f t="shared" si="755"/>
        <v>1</v>
      </c>
      <c r="AG3414" s="110">
        <f t="shared" si="756"/>
        <v>0</v>
      </c>
      <c r="AH3414" s="110">
        <f t="shared" si="757"/>
        <v>0</v>
      </c>
      <c r="AI3414" s="110">
        <f t="shared" si="758"/>
        <v>1</v>
      </c>
      <c r="AJ3414" s="100">
        <f>ROW()</f>
        <v>3414</v>
      </c>
      <c r="AK3414" s="100" t="str">
        <f>INDEX('BadRows RECART'!$C$2:$C$1207,MATCH(monthly_gwh_mw!AJ3414,'BadRows RECART'!$D$2:$D$1207,0))</f>
        <v>EC_M_0-000-000-011</v>
      </c>
    </row>
    <row r="3415" spans="1:37" ht="20">
      <c r="A3415" s="106" t="s">
        <v>3907</v>
      </c>
      <c r="B3415" s="106" t="s">
        <v>437</v>
      </c>
      <c r="C3415" s="106" t="s">
        <v>6313</v>
      </c>
      <c r="D3415" s="168">
        <v>2022</v>
      </c>
      <c r="E3415" s="168">
        <v>5</v>
      </c>
      <c r="F3415" s="169">
        <v>0</v>
      </c>
      <c r="G3415" s="212" t="s">
        <v>6314</v>
      </c>
      <c r="H3415" s="212" t="s">
        <v>6314</v>
      </c>
      <c r="I3415" s="106" t="s">
        <v>556</v>
      </c>
      <c r="K3415" s="83" t="s">
        <v>6314</v>
      </c>
      <c r="L3415" s="83" t="s">
        <v>6314</v>
      </c>
      <c r="M3415" s="45" t="str">
        <f>IF(
ISNA(INDEX(resources!E:E,MATCH(B3415,resources!B:B,0))),"fillme",
INDEX(resources!E:E,MATCH(B3415,resources!B:B,0)))</f>
        <v>transfer_purchase</v>
      </c>
      <c r="N3415" s="45">
        <v>1</v>
      </c>
      <c r="O3415" s="83" t="str">
        <f>IFERROR(INDEX(resources!K:K,MATCH(B3415,resources!B:B,0)),"fillme")</f>
        <v>unknown</v>
      </c>
      <c r="P3415" s="89" t="str">
        <f t="shared" si="746"/>
        <v>unknown_2022_5</v>
      </c>
      <c r="Q3415" s="87">
        <f>INDEX(elcc!G:G,MATCH(P3415,elcc!D:D,0))</f>
        <v>0</v>
      </c>
      <c r="R3415" s="89">
        <f t="shared" si="747"/>
        <v>1</v>
      </c>
      <c r="S3415" s="89" t="s">
        <v>6314</v>
      </c>
      <c r="T3415" s="89" t="s">
        <v>6314</v>
      </c>
      <c r="U3415" s="90" t="str">
        <f t="shared" si="748"/>
        <v>ok</v>
      </c>
      <c r="V3415" s="63" t="str">
        <f>INDEX(resources!F:F,MATCH(B3415,resources!B:B,0))</f>
        <v>special</v>
      </c>
      <c r="W3415" s="110">
        <f t="shared" si="749"/>
        <v>0</v>
      </c>
      <c r="X3415" s="110">
        <f t="shared" si="750"/>
        <v>0</v>
      </c>
      <c r="Y3415" s="110" t="str">
        <f t="shared" si="751"/>
        <v>transfer_purchase_raonly_na_CONFIDENTIAL</v>
      </c>
      <c r="Z3415" s="110">
        <f>IF(COUNTIFS($Y$2:Y3415,Y3415)=1,1,0)</f>
        <v>0</v>
      </c>
      <c r="AA3415" s="110">
        <f>SUM($Z$2:Z3415)*Z3415</f>
        <v>0</v>
      </c>
      <c r="AB3415" s="110">
        <f>COUNTIFS(resources!B:B,B3415)</f>
        <v>1</v>
      </c>
      <c r="AC3415" s="110">
        <f t="shared" si="752"/>
        <v>1</v>
      </c>
      <c r="AD3415" s="110">
        <f t="shared" si="753"/>
        <v>1</v>
      </c>
      <c r="AE3415" s="110">
        <f t="shared" si="754"/>
        <v>0</v>
      </c>
      <c r="AF3415" s="110">
        <f t="shared" si="755"/>
        <v>1</v>
      </c>
      <c r="AG3415" s="110">
        <f t="shared" si="756"/>
        <v>0</v>
      </c>
      <c r="AH3415" s="110">
        <f t="shared" si="757"/>
        <v>0</v>
      </c>
      <c r="AI3415" s="110">
        <f t="shared" si="758"/>
        <v>1</v>
      </c>
      <c r="AJ3415" s="100">
        <f>ROW()</f>
        <v>3415</v>
      </c>
      <c r="AK3415" s="100" t="str">
        <f>INDEX('BadRows RECART'!$C$2:$C$1207,MATCH(monthly_gwh_mw!AJ3415,'BadRows RECART'!$D$2:$D$1207,0))</f>
        <v>EC_M_0-000-000-011</v>
      </c>
    </row>
    <row r="3416" spans="1:37" ht="20">
      <c r="A3416" s="106" t="s">
        <v>3907</v>
      </c>
      <c r="B3416" s="106" t="s">
        <v>437</v>
      </c>
      <c r="C3416" s="106" t="s">
        <v>6313</v>
      </c>
      <c r="D3416" s="168">
        <v>2022</v>
      </c>
      <c r="E3416" s="168">
        <v>6</v>
      </c>
      <c r="F3416" s="169">
        <v>0</v>
      </c>
      <c r="G3416" s="212" t="s">
        <v>6314</v>
      </c>
      <c r="H3416" s="212" t="s">
        <v>6314</v>
      </c>
      <c r="I3416" s="106" t="s">
        <v>556</v>
      </c>
      <c r="K3416" s="83" t="s">
        <v>6314</v>
      </c>
      <c r="L3416" s="83" t="s">
        <v>6314</v>
      </c>
      <c r="M3416" s="45" t="str">
        <f>IF(
ISNA(INDEX(resources!E:E,MATCH(B3416,resources!B:B,0))),"fillme",
INDEX(resources!E:E,MATCH(B3416,resources!B:B,0)))</f>
        <v>transfer_purchase</v>
      </c>
      <c r="N3416" s="45">
        <v>1</v>
      </c>
      <c r="O3416" s="83" t="str">
        <f>IFERROR(INDEX(resources!K:K,MATCH(B3416,resources!B:B,0)),"fillme")</f>
        <v>unknown</v>
      </c>
      <c r="P3416" s="89" t="str">
        <f t="shared" si="746"/>
        <v>unknown_2022_6</v>
      </c>
      <c r="Q3416" s="87">
        <f>INDEX(elcc!G:G,MATCH(P3416,elcc!D:D,0))</f>
        <v>0</v>
      </c>
      <c r="R3416" s="89">
        <f t="shared" si="747"/>
        <v>1</v>
      </c>
      <c r="S3416" s="89" t="s">
        <v>6314</v>
      </c>
      <c r="T3416" s="89" t="s">
        <v>6314</v>
      </c>
      <c r="U3416" s="90" t="str">
        <f t="shared" si="748"/>
        <v>ok</v>
      </c>
      <c r="V3416" s="63" t="str">
        <f>INDEX(resources!F:F,MATCH(B3416,resources!B:B,0))</f>
        <v>special</v>
      </c>
      <c r="W3416" s="110">
        <f t="shared" si="749"/>
        <v>0</v>
      </c>
      <c r="X3416" s="110">
        <f t="shared" si="750"/>
        <v>0</v>
      </c>
      <c r="Y3416" s="110" t="str">
        <f t="shared" si="751"/>
        <v>transfer_purchase_raonly_na_CONFIDENTIAL</v>
      </c>
      <c r="Z3416" s="110">
        <f>IF(COUNTIFS($Y$2:Y3416,Y3416)=1,1,0)</f>
        <v>0</v>
      </c>
      <c r="AA3416" s="110">
        <f>SUM($Z$2:Z3416)*Z3416</f>
        <v>0</v>
      </c>
      <c r="AB3416" s="110">
        <f>COUNTIFS(resources!B:B,B3416)</f>
        <v>1</v>
      </c>
      <c r="AC3416" s="110">
        <f t="shared" si="752"/>
        <v>1</v>
      </c>
      <c r="AD3416" s="110">
        <f t="shared" si="753"/>
        <v>1</v>
      </c>
      <c r="AE3416" s="110">
        <f t="shared" si="754"/>
        <v>0</v>
      </c>
      <c r="AF3416" s="110">
        <f t="shared" si="755"/>
        <v>1</v>
      </c>
      <c r="AG3416" s="110">
        <f t="shared" si="756"/>
        <v>0</v>
      </c>
      <c r="AH3416" s="110">
        <f t="shared" si="757"/>
        <v>0</v>
      </c>
      <c r="AI3416" s="110">
        <f t="shared" si="758"/>
        <v>1</v>
      </c>
      <c r="AJ3416" s="100">
        <f>ROW()</f>
        <v>3416</v>
      </c>
      <c r="AK3416" s="100" t="str">
        <f>INDEX('BadRows RECART'!$C$2:$C$1207,MATCH(monthly_gwh_mw!AJ3416,'BadRows RECART'!$D$2:$D$1207,0))</f>
        <v>EC_M_0-000-000-011</v>
      </c>
    </row>
    <row r="3417" spans="1:37" ht="20">
      <c r="A3417" s="106" t="s">
        <v>3907</v>
      </c>
      <c r="B3417" s="106" t="s">
        <v>437</v>
      </c>
      <c r="C3417" s="106" t="s">
        <v>6313</v>
      </c>
      <c r="D3417" s="168">
        <v>2022</v>
      </c>
      <c r="E3417" s="168">
        <v>7</v>
      </c>
      <c r="F3417" s="169">
        <v>0</v>
      </c>
      <c r="G3417" s="212" t="s">
        <v>6314</v>
      </c>
      <c r="H3417" s="212" t="s">
        <v>6314</v>
      </c>
      <c r="I3417" s="106" t="s">
        <v>556</v>
      </c>
      <c r="K3417" s="83" t="s">
        <v>6314</v>
      </c>
      <c r="L3417" s="83" t="s">
        <v>6314</v>
      </c>
      <c r="M3417" s="45" t="str">
        <f>IF(
ISNA(INDEX(resources!E:E,MATCH(B3417,resources!B:B,0))),"fillme",
INDEX(resources!E:E,MATCH(B3417,resources!B:B,0)))</f>
        <v>transfer_purchase</v>
      </c>
      <c r="N3417" s="45">
        <v>1</v>
      </c>
      <c r="O3417" s="83" t="str">
        <f>IFERROR(INDEX(resources!K:K,MATCH(B3417,resources!B:B,0)),"fillme")</f>
        <v>unknown</v>
      </c>
      <c r="P3417" s="89" t="str">
        <f t="shared" si="746"/>
        <v>unknown_2022_7</v>
      </c>
      <c r="Q3417" s="87">
        <f>INDEX(elcc!G:G,MATCH(P3417,elcc!D:D,0))</f>
        <v>0</v>
      </c>
      <c r="R3417" s="89">
        <f t="shared" si="747"/>
        <v>1</v>
      </c>
      <c r="S3417" s="89" t="s">
        <v>6314</v>
      </c>
      <c r="T3417" s="89" t="s">
        <v>6314</v>
      </c>
      <c r="U3417" s="90" t="str">
        <f t="shared" si="748"/>
        <v>ok</v>
      </c>
      <c r="V3417" s="63" t="str">
        <f>INDEX(resources!F:F,MATCH(B3417,resources!B:B,0))</f>
        <v>special</v>
      </c>
      <c r="W3417" s="110">
        <f t="shared" si="749"/>
        <v>0</v>
      </c>
      <c r="X3417" s="110">
        <f t="shared" si="750"/>
        <v>0</v>
      </c>
      <c r="Y3417" s="110" t="str">
        <f t="shared" si="751"/>
        <v>transfer_purchase_raonly_na_CONFIDENTIAL</v>
      </c>
      <c r="Z3417" s="110">
        <f>IF(COUNTIFS($Y$2:Y3417,Y3417)=1,1,0)</f>
        <v>0</v>
      </c>
      <c r="AA3417" s="110">
        <f>SUM($Z$2:Z3417)*Z3417</f>
        <v>0</v>
      </c>
      <c r="AB3417" s="110">
        <f>COUNTIFS(resources!B:B,B3417)</f>
        <v>1</v>
      </c>
      <c r="AC3417" s="110">
        <f t="shared" si="752"/>
        <v>1</v>
      </c>
      <c r="AD3417" s="110">
        <f t="shared" si="753"/>
        <v>1</v>
      </c>
      <c r="AE3417" s="110">
        <f t="shared" si="754"/>
        <v>0</v>
      </c>
      <c r="AF3417" s="110">
        <f t="shared" si="755"/>
        <v>1</v>
      </c>
      <c r="AG3417" s="110">
        <f t="shared" si="756"/>
        <v>0</v>
      </c>
      <c r="AH3417" s="110">
        <f t="shared" si="757"/>
        <v>0</v>
      </c>
      <c r="AI3417" s="110">
        <f t="shared" si="758"/>
        <v>1</v>
      </c>
      <c r="AJ3417" s="100">
        <f>ROW()</f>
        <v>3417</v>
      </c>
      <c r="AK3417" s="100" t="str">
        <f>INDEX('BadRows RECART'!$C$2:$C$1207,MATCH(monthly_gwh_mw!AJ3417,'BadRows RECART'!$D$2:$D$1207,0))</f>
        <v>EC_M_0-000-000-011</v>
      </c>
    </row>
    <row r="3418" spans="1:37" ht="20">
      <c r="A3418" s="106" t="s">
        <v>3907</v>
      </c>
      <c r="B3418" s="106" t="s">
        <v>437</v>
      </c>
      <c r="C3418" s="106" t="s">
        <v>6313</v>
      </c>
      <c r="D3418" s="168">
        <v>2022</v>
      </c>
      <c r="E3418" s="168">
        <v>8</v>
      </c>
      <c r="F3418" s="169">
        <v>0</v>
      </c>
      <c r="G3418" s="212" t="s">
        <v>6314</v>
      </c>
      <c r="H3418" s="212" t="s">
        <v>6314</v>
      </c>
      <c r="I3418" s="106" t="s">
        <v>556</v>
      </c>
      <c r="K3418" s="83" t="s">
        <v>6314</v>
      </c>
      <c r="L3418" s="83" t="s">
        <v>6314</v>
      </c>
      <c r="M3418" s="45" t="str">
        <f>IF(
ISNA(INDEX(resources!E:E,MATCH(B3418,resources!B:B,0))),"fillme",
INDEX(resources!E:E,MATCH(B3418,resources!B:B,0)))</f>
        <v>transfer_purchase</v>
      </c>
      <c r="N3418" s="45">
        <v>1</v>
      </c>
      <c r="O3418" s="83" t="str">
        <f>IFERROR(INDEX(resources!K:K,MATCH(B3418,resources!B:B,0)),"fillme")</f>
        <v>unknown</v>
      </c>
      <c r="P3418" s="89" t="str">
        <f t="shared" si="746"/>
        <v>unknown_2022_8</v>
      </c>
      <c r="Q3418" s="87">
        <f>INDEX(elcc!G:G,MATCH(P3418,elcc!D:D,0))</f>
        <v>0</v>
      </c>
      <c r="R3418" s="89">
        <f t="shared" si="747"/>
        <v>1</v>
      </c>
      <c r="S3418" s="89" t="s">
        <v>6314</v>
      </c>
      <c r="T3418" s="89" t="s">
        <v>6314</v>
      </c>
      <c r="U3418" s="90" t="str">
        <f t="shared" si="748"/>
        <v>ok</v>
      </c>
      <c r="V3418" s="63" t="str">
        <f>INDEX(resources!F:F,MATCH(B3418,resources!B:B,0))</f>
        <v>special</v>
      </c>
      <c r="W3418" s="110">
        <f t="shared" si="749"/>
        <v>0</v>
      </c>
      <c r="X3418" s="110">
        <f t="shared" si="750"/>
        <v>0</v>
      </c>
      <c r="Y3418" s="110" t="str">
        <f t="shared" si="751"/>
        <v>transfer_purchase_raonly_na_CONFIDENTIAL</v>
      </c>
      <c r="Z3418" s="110">
        <f>IF(COUNTIFS($Y$2:Y3418,Y3418)=1,1,0)</f>
        <v>0</v>
      </c>
      <c r="AA3418" s="110">
        <f>SUM($Z$2:Z3418)*Z3418</f>
        <v>0</v>
      </c>
      <c r="AB3418" s="110">
        <f>COUNTIFS(resources!B:B,B3418)</f>
        <v>1</v>
      </c>
      <c r="AC3418" s="110">
        <f t="shared" si="752"/>
        <v>1</v>
      </c>
      <c r="AD3418" s="110">
        <f t="shared" si="753"/>
        <v>1</v>
      </c>
      <c r="AE3418" s="110">
        <f t="shared" si="754"/>
        <v>0</v>
      </c>
      <c r="AF3418" s="110">
        <f t="shared" si="755"/>
        <v>1</v>
      </c>
      <c r="AG3418" s="110">
        <f t="shared" si="756"/>
        <v>0</v>
      </c>
      <c r="AH3418" s="110">
        <f t="shared" si="757"/>
        <v>0</v>
      </c>
      <c r="AI3418" s="110">
        <f t="shared" si="758"/>
        <v>1</v>
      </c>
      <c r="AJ3418" s="100">
        <f>ROW()</f>
        <v>3418</v>
      </c>
      <c r="AK3418" s="100" t="str">
        <f>INDEX('BadRows RECART'!$C$2:$C$1207,MATCH(monthly_gwh_mw!AJ3418,'BadRows RECART'!$D$2:$D$1207,0))</f>
        <v>EC_M_0-000-000-011</v>
      </c>
    </row>
    <row r="3419" spans="1:37" ht="20">
      <c r="A3419" s="106" t="s">
        <v>3907</v>
      </c>
      <c r="B3419" s="106" t="s">
        <v>437</v>
      </c>
      <c r="C3419" s="106" t="s">
        <v>6313</v>
      </c>
      <c r="D3419" s="168">
        <v>2022</v>
      </c>
      <c r="E3419" s="168">
        <v>9</v>
      </c>
      <c r="F3419" s="169">
        <v>0</v>
      </c>
      <c r="G3419" s="212" t="s">
        <v>6314</v>
      </c>
      <c r="H3419" s="212" t="s">
        <v>6314</v>
      </c>
      <c r="I3419" s="106" t="s">
        <v>556</v>
      </c>
      <c r="K3419" s="83" t="s">
        <v>6314</v>
      </c>
      <c r="L3419" s="83" t="s">
        <v>6314</v>
      </c>
      <c r="M3419" s="45" t="str">
        <f>IF(
ISNA(INDEX(resources!E:E,MATCH(B3419,resources!B:B,0))),"fillme",
INDEX(resources!E:E,MATCH(B3419,resources!B:B,0)))</f>
        <v>transfer_purchase</v>
      </c>
      <c r="N3419" s="45">
        <v>1</v>
      </c>
      <c r="O3419" s="83" t="str">
        <f>IFERROR(INDEX(resources!K:K,MATCH(B3419,resources!B:B,0)),"fillme")</f>
        <v>unknown</v>
      </c>
      <c r="P3419" s="89" t="str">
        <f t="shared" si="746"/>
        <v>unknown_2022_9</v>
      </c>
      <c r="Q3419" s="87">
        <f>INDEX(elcc!G:G,MATCH(P3419,elcc!D:D,0))</f>
        <v>0</v>
      </c>
      <c r="R3419" s="89">
        <f t="shared" si="747"/>
        <v>1</v>
      </c>
      <c r="S3419" s="89" t="s">
        <v>6314</v>
      </c>
      <c r="T3419" s="89" t="s">
        <v>6314</v>
      </c>
      <c r="U3419" s="90" t="str">
        <f t="shared" si="748"/>
        <v>ok</v>
      </c>
      <c r="V3419" s="63" t="str">
        <f>INDEX(resources!F:F,MATCH(B3419,resources!B:B,0))</f>
        <v>special</v>
      </c>
      <c r="W3419" s="110">
        <f t="shared" si="749"/>
        <v>0</v>
      </c>
      <c r="X3419" s="110">
        <f t="shared" si="750"/>
        <v>0</v>
      </c>
      <c r="Y3419" s="110" t="str">
        <f t="shared" si="751"/>
        <v>transfer_purchase_raonly_na_CONFIDENTIAL</v>
      </c>
      <c r="Z3419" s="110">
        <f>IF(COUNTIFS($Y$2:Y3419,Y3419)=1,1,0)</f>
        <v>0</v>
      </c>
      <c r="AA3419" s="110">
        <f>SUM($Z$2:Z3419)*Z3419</f>
        <v>0</v>
      </c>
      <c r="AB3419" s="110">
        <f>COUNTIFS(resources!B:B,B3419)</f>
        <v>1</v>
      </c>
      <c r="AC3419" s="110">
        <f t="shared" si="752"/>
        <v>1</v>
      </c>
      <c r="AD3419" s="110">
        <f t="shared" si="753"/>
        <v>1</v>
      </c>
      <c r="AE3419" s="110">
        <f t="shared" si="754"/>
        <v>0</v>
      </c>
      <c r="AF3419" s="110">
        <f t="shared" si="755"/>
        <v>1</v>
      </c>
      <c r="AG3419" s="110">
        <f t="shared" si="756"/>
        <v>0</v>
      </c>
      <c r="AH3419" s="110">
        <f t="shared" si="757"/>
        <v>0</v>
      </c>
      <c r="AI3419" s="110">
        <f t="shared" si="758"/>
        <v>1</v>
      </c>
      <c r="AJ3419" s="100">
        <f>ROW()</f>
        <v>3419</v>
      </c>
      <c r="AK3419" s="100" t="str">
        <f>INDEX('BadRows RECART'!$C$2:$C$1207,MATCH(monthly_gwh_mw!AJ3419,'BadRows RECART'!$D$2:$D$1207,0))</f>
        <v>EC_M_0-000-000-011</v>
      </c>
    </row>
    <row r="3420" spans="1:37" ht="20">
      <c r="A3420" s="106" t="s">
        <v>3907</v>
      </c>
      <c r="B3420" s="106" t="s">
        <v>437</v>
      </c>
      <c r="C3420" s="106" t="s">
        <v>6313</v>
      </c>
      <c r="D3420" s="168">
        <v>2022</v>
      </c>
      <c r="E3420" s="168">
        <v>10</v>
      </c>
      <c r="F3420" s="169">
        <v>0</v>
      </c>
      <c r="G3420" s="212" t="s">
        <v>6314</v>
      </c>
      <c r="H3420" s="212" t="s">
        <v>6314</v>
      </c>
      <c r="I3420" s="106" t="s">
        <v>556</v>
      </c>
      <c r="K3420" s="83" t="s">
        <v>6314</v>
      </c>
      <c r="L3420" s="83" t="s">
        <v>6314</v>
      </c>
      <c r="M3420" s="45" t="str">
        <f>IF(
ISNA(INDEX(resources!E:E,MATCH(B3420,resources!B:B,0))),"fillme",
INDEX(resources!E:E,MATCH(B3420,resources!B:B,0)))</f>
        <v>transfer_purchase</v>
      </c>
      <c r="N3420" s="45">
        <v>1</v>
      </c>
      <c r="O3420" s="83" t="str">
        <f>IFERROR(INDEX(resources!K:K,MATCH(B3420,resources!B:B,0)),"fillme")</f>
        <v>unknown</v>
      </c>
      <c r="P3420" s="89" t="str">
        <f t="shared" si="746"/>
        <v>unknown_2022_10</v>
      </c>
      <c r="Q3420" s="87">
        <f>INDEX(elcc!G:G,MATCH(P3420,elcc!D:D,0))</f>
        <v>0</v>
      </c>
      <c r="R3420" s="89">
        <f t="shared" si="747"/>
        <v>1</v>
      </c>
      <c r="S3420" s="89" t="s">
        <v>6314</v>
      </c>
      <c r="T3420" s="89" t="s">
        <v>6314</v>
      </c>
      <c r="U3420" s="90" t="str">
        <f t="shared" si="748"/>
        <v>ok</v>
      </c>
      <c r="V3420" s="63" t="str">
        <f>INDEX(resources!F:F,MATCH(B3420,resources!B:B,0))</f>
        <v>special</v>
      </c>
      <c r="W3420" s="110">
        <f t="shared" si="749"/>
        <v>0</v>
      </c>
      <c r="X3420" s="110">
        <f t="shared" si="750"/>
        <v>0</v>
      </c>
      <c r="Y3420" s="110" t="str">
        <f t="shared" si="751"/>
        <v>transfer_purchase_raonly_na_CONFIDENTIAL</v>
      </c>
      <c r="Z3420" s="110">
        <f>IF(COUNTIFS($Y$2:Y3420,Y3420)=1,1,0)</f>
        <v>0</v>
      </c>
      <c r="AA3420" s="110">
        <f>SUM($Z$2:Z3420)*Z3420</f>
        <v>0</v>
      </c>
      <c r="AB3420" s="110">
        <f>COUNTIFS(resources!B:B,B3420)</f>
        <v>1</v>
      </c>
      <c r="AC3420" s="110">
        <f t="shared" si="752"/>
        <v>1</v>
      </c>
      <c r="AD3420" s="110">
        <f t="shared" si="753"/>
        <v>1</v>
      </c>
      <c r="AE3420" s="110">
        <f t="shared" si="754"/>
        <v>0</v>
      </c>
      <c r="AF3420" s="110">
        <f t="shared" si="755"/>
        <v>1</v>
      </c>
      <c r="AG3420" s="110">
        <f t="shared" si="756"/>
        <v>0</v>
      </c>
      <c r="AH3420" s="110">
        <f t="shared" si="757"/>
        <v>0</v>
      </c>
      <c r="AI3420" s="110">
        <f t="shared" si="758"/>
        <v>1</v>
      </c>
      <c r="AJ3420" s="100">
        <f>ROW()</f>
        <v>3420</v>
      </c>
      <c r="AK3420" s="100" t="str">
        <f>INDEX('BadRows RECART'!$C$2:$C$1207,MATCH(monthly_gwh_mw!AJ3420,'BadRows RECART'!$D$2:$D$1207,0))</f>
        <v>EC_M_0-000-000-011</v>
      </c>
    </row>
    <row r="3421" spans="1:37" ht="20">
      <c r="A3421" s="106" t="s">
        <v>3907</v>
      </c>
      <c r="B3421" s="106" t="s">
        <v>437</v>
      </c>
      <c r="C3421" s="106" t="s">
        <v>6313</v>
      </c>
      <c r="D3421" s="168">
        <v>2022</v>
      </c>
      <c r="E3421" s="168">
        <v>11</v>
      </c>
      <c r="F3421" s="169">
        <v>0</v>
      </c>
      <c r="G3421" s="212" t="s">
        <v>6314</v>
      </c>
      <c r="H3421" s="212" t="s">
        <v>6314</v>
      </c>
      <c r="I3421" s="106" t="s">
        <v>556</v>
      </c>
      <c r="K3421" s="83" t="s">
        <v>6314</v>
      </c>
      <c r="L3421" s="83" t="s">
        <v>6314</v>
      </c>
      <c r="M3421" s="45" t="str">
        <f>IF(
ISNA(INDEX(resources!E:E,MATCH(B3421,resources!B:B,0))),"fillme",
INDEX(resources!E:E,MATCH(B3421,resources!B:B,0)))</f>
        <v>transfer_purchase</v>
      </c>
      <c r="N3421" s="45">
        <v>1</v>
      </c>
      <c r="O3421" s="83" t="str">
        <f>IFERROR(INDEX(resources!K:K,MATCH(B3421,resources!B:B,0)),"fillme")</f>
        <v>unknown</v>
      </c>
      <c r="P3421" s="89" t="str">
        <f t="shared" si="746"/>
        <v>unknown_2022_11</v>
      </c>
      <c r="Q3421" s="87">
        <f>INDEX(elcc!G:G,MATCH(P3421,elcc!D:D,0))</f>
        <v>0</v>
      </c>
      <c r="R3421" s="89">
        <f t="shared" si="747"/>
        <v>1</v>
      </c>
      <c r="S3421" s="89" t="s">
        <v>6314</v>
      </c>
      <c r="T3421" s="89" t="s">
        <v>6314</v>
      </c>
      <c r="U3421" s="90" t="str">
        <f t="shared" si="748"/>
        <v>ok</v>
      </c>
      <c r="V3421" s="63" t="str">
        <f>INDEX(resources!F:F,MATCH(B3421,resources!B:B,0))</f>
        <v>special</v>
      </c>
      <c r="W3421" s="110">
        <f t="shared" si="749"/>
        <v>0</v>
      </c>
      <c r="X3421" s="110">
        <f t="shared" si="750"/>
        <v>0</v>
      </c>
      <c r="Y3421" s="110" t="str">
        <f t="shared" si="751"/>
        <v>transfer_purchase_raonly_na_CONFIDENTIAL</v>
      </c>
      <c r="Z3421" s="110">
        <f>IF(COUNTIFS($Y$2:Y3421,Y3421)=1,1,0)</f>
        <v>0</v>
      </c>
      <c r="AA3421" s="110">
        <f>SUM($Z$2:Z3421)*Z3421</f>
        <v>0</v>
      </c>
      <c r="AB3421" s="110">
        <f>COUNTIFS(resources!B:B,B3421)</f>
        <v>1</v>
      </c>
      <c r="AC3421" s="110">
        <f t="shared" si="752"/>
        <v>1</v>
      </c>
      <c r="AD3421" s="110">
        <f t="shared" si="753"/>
        <v>1</v>
      </c>
      <c r="AE3421" s="110">
        <f t="shared" si="754"/>
        <v>0</v>
      </c>
      <c r="AF3421" s="110">
        <f t="shared" si="755"/>
        <v>1</v>
      </c>
      <c r="AG3421" s="110">
        <f t="shared" si="756"/>
        <v>0</v>
      </c>
      <c r="AH3421" s="110">
        <f t="shared" si="757"/>
        <v>0</v>
      </c>
      <c r="AI3421" s="110">
        <f t="shared" si="758"/>
        <v>1</v>
      </c>
      <c r="AJ3421" s="100">
        <f>ROW()</f>
        <v>3421</v>
      </c>
      <c r="AK3421" s="100" t="str">
        <f>INDEX('BadRows RECART'!$C$2:$C$1207,MATCH(monthly_gwh_mw!AJ3421,'BadRows RECART'!$D$2:$D$1207,0))</f>
        <v>EC_M_0-000-000-011</v>
      </c>
    </row>
    <row r="3422" spans="1:37" ht="20">
      <c r="A3422" s="106" t="s">
        <v>3907</v>
      </c>
      <c r="B3422" s="106" t="s">
        <v>437</v>
      </c>
      <c r="C3422" s="106" t="s">
        <v>6313</v>
      </c>
      <c r="D3422" s="168">
        <v>2022</v>
      </c>
      <c r="E3422" s="168">
        <v>12</v>
      </c>
      <c r="F3422" s="169">
        <v>0</v>
      </c>
      <c r="G3422" s="212" t="s">
        <v>6314</v>
      </c>
      <c r="H3422" s="212" t="s">
        <v>6314</v>
      </c>
      <c r="I3422" s="106" t="s">
        <v>556</v>
      </c>
      <c r="K3422" s="83" t="s">
        <v>6314</v>
      </c>
      <c r="L3422" s="83" t="s">
        <v>6314</v>
      </c>
      <c r="M3422" s="45" t="str">
        <f>IF(
ISNA(INDEX(resources!E:E,MATCH(B3422,resources!B:B,0))),"fillme",
INDEX(resources!E:E,MATCH(B3422,resources!B:B,0)))</f>
        <v>transfer_purchase</v>
      </c>
      <c r="N3422" s="45">
        <v>1</v>
      </c>
      <c r="O3422" s="83" t="str">
        <f>IFERROR(INDEX(resources!K:K,MATCH(B3422,resources!B:B,0)),"fillme")</f>
        <v>unknown</v>
      </c>
      <c r="P3422" s="89" t="str">
        <f t="shared" si="746"/>
        <v>unknown_2022_12</v>
      </c>
      <c r="Q3422" s="87">
        <f>INDEX(elcc!G:G,MATCH(P3422,elcc!D:D,0))</f>
        <v>0</v>
      </c>
      <c r="R3422" s="89">
        <f t="shared" si="747"/>
        <v>1</v>
      </c>
      <c r="S3422" s="89" t="s">
        <v>6314</v>
      </c>
      <c r="T3422" s="89" t="s">
        <v>6314</v>
      </c>
      <c r="U3422" s="90" t="str">
        <f t="shared" si="748"/>
        <v>ok</v>
      </c>
      <c r="V3422" s="63" t="str">
        <f>INDEX(resources!F:F,MATCH(B3422,resources!B:B,0))</f>
        <v>special</v>
      </c>
      <c r="W3422" s="110">
        <f t="shared" si="749"/>
        <v>0</v>
      </c>
      <c r="X3422" s="110">
        <f t="shared" si="750"/>
        <v>0</v>
      </c>
      <c r="Y3422" s="110" t="str">
        <f t="shared" si="751"/>
        <v>transfer_purchase_raonly_na_CONFIDENTIAL</v>
      </c>
      <c r="Z3422" s="110">
        <f>IF(COUNTIFS($Y$2:Y3422,Y3422)=1,1,0)</f>
        <v>0</v>
      </c>
      <c r="AA3422" s="110">
        <f>SUM($Z$2:Z3422)*Z3422</f>
        <v>0</v>
      </c>
      <c r="AB3422" s="110">
        <f>COUNTIFS(resources!B:B,B3422)</f>
        <v>1</v>
      </c>
      <c r="AC3422" s="110">
        <f t="shared" si="752"/>
        <v>1</v>
      </c>
      <c r="AD3422" s="110">
        <f t="shared" si="753"/>
        <v>1</v>
      </c>
      <c r="AE3422" s="110">
        <f t="shared" si="754"/>
        <v>0</v>
      </c>
      <c r="AF3422" s="110">
        <f t="shared" si="755"/>
        <v>1</v>
      </c>
      <c r="AG3422" s="110">
        <f t="shared" si="756"/>
        <v>0</v>
      </c>
      <c r="AH3422" s="110">
        <f t="shared" si="757"/>
        <v>0</v>
      </c>
      <c r="AI3422" s="110">
        <f t="shared" si="758"/>
        <v>1</v>
      </c>
      <c r="AJ3422" s="100">
        <f>ROW()</f>
        <v>3422</v>
      </c>
      <c r="AK3422" s="100" t="str">
        <f>INDEX('BadRows RECART'!$C$2:$C$1207,MATCH(monthly_gwh_mw!AJ3422,'BadRows RECART'!$D$2:$D$1207,0))</f>
        <v>EC_M_0-000-000-011</v>
      </c>
    </row>
    <row r="3423" spans="1:37" ht="20">
      <c r="A3423" s="106" t="s">
        <v>3907</v>
      </c>
      <c r="B3423" s="106" t="s">
        <v>1960</v>
      </c>
      <c r="C3423" s="106" t="s">
        <v>6313</v>
      </c>
      <c r="D3423" s="168">
        <v>2022</v>
      </c>
      <c r="E3423" s="168">
        <v>1</v>
      </c>
      <c r="F3423" s="169">
        <v>0</v>
      </c>
      <c r="G3423" s="212" t="s">
        <v>6314</v>
      </c>
      <c r="H3423" s="212" t="s">
        <v>6314</v>
      </c>
      <c r="I3423" s="106" t="s">
        <v>556</v>
      </c>
      <c r="K3423" s="83" t="s">
        <v>6314</v>
      </c>
      <c r="L3423" s="83" t="s">
        <v>6314</v>
      </c>
      <c r="M3423" s="45" t="str">
        <f>IF(
ISNA(INDEX(resources!E:E,MATCH(B3423,resources!B:B,0))),"fillme",
INDEX(resources!E:E,MATCH(B3423,resources!B:B,0)))</f>
        <v>CAISO_Peaker2</v>
      </c>
      <c r="N3423" s="45">
        <v>1</v>
      </c>
      <c r="O3423" s="83" t="str">
        <f>IFERROR(INDEX(resources!K:K,MATCH(B3423,resources!B:B,0)),"fillme")</f>
        <v>thermal</v>
      </c>
      <c r="P3423" s="89" t="str">
        <f t="shared" si="746"/>
        <v>thermal_2022_1</v>
      </c>
      <c r="Q3423" s="87">
        <f>INDEX(elcc!G:G,MATCH(P3423,elcc!D:D,0))</f>
        <v>1</v>
      </c>
      <c r="R3423" s="89">
        <f t="shared" si="747"/>
        <v>1</v>
      </c>
      <c r="S3423" s="89" t="s">
        <v>6314</v>
      </c>
      <c r="T3423" s="89" t="s">
        <v>6314</v>
      </c>
      <c r="U3423" s="90" t="str">
        <f t="shared" si="748"/>
        <v>ok</v>
      </c>
      <c r="V3423" s="63" t="str">
        <f>INDEX(resources!F:F,MATCH(B3423,resources!B:B,0))</f>
        <v>physical</v>
      </c>
      <c r="W3423" s="110">
        <f t="shared" si="749"/>
        <v>0</v>
      </c>
      <c r="X3423" s="110">
        <f t="shared" si="750"/>
        <v>0</v>
      </c>
      <c r="Y3423" s="110" t="str">
        <f t="shared" si="751"/>
        <v>PNOCHE_1_PL1X2_raonly_na_CONFIDENTIAL</v>
      </c>
      <c r="Z3423" s="110">
        <f>IF(COUNTIFS($Y$2:Y3423,Y3423)=1,1,0)</f>
        <v>0</v>
      </c>
      <c r="AA3423" s="110">
        <f>SUM($Z$2:Z3423)*Z3423</f>
        <v>0</v>
      </c>
      <c r="AB3423" s="110">
        <f>COUNTIFS(resources!B:B,B3423)</f>
        <v>1</v>
      </c>
      <c r="AC3423" s="110">
        <f t="shared" si="752"/>
        <v>1</v>
      </c>
      <c r="AD3423" s="110">
        <f t="shared" si="753"/>
        <v>1</v>
      </c>
      <c r="AE3423" s="110">
        <f t="shared" si="754"/>
        <v>0</v>
      </c>
      <c r="AF3423" s="110">
        <f t="shared" si="755"/>
        <v>1</v>
      </c>
      <c r="AG3423" s="110">
        <f t="shared" si="756"/>
        <v>0</v>
      </c>
      <c r="AH3423" s="110">
        <f t="shared" si="757"/>
        <v>0</v>
      </c>
      <c r="AI3423" s="110">
        <f t="shared" si="758"/>
        <v>1</v>
      </c>
      <c r="AJ3423" s="100">
        <f>ROW()</f>
        <v>3423</v>
      </c>
      <c r="AK3423" s="100" t="str">
        <f>INDEX('BadRows RECART'!$C$2:$C$1207,MATCH(monthly_gwh_mw!AJ3423,'BadRows RECART'!$D$2:$D$1207,0))</f>
        <v>EC_M_0-000-000-011</v>
      </c>
    </row>
    <row r="3424" spans="1:37" ht="20">
      <c r="A3424" s="106" t="s">
        <v>3907</v>
      </c>
      <c r="B3424" s="106" t="s">
        <v>1960</v>
      </c>
      <c r="C3424" s="106" t="s">
        <v>6313</v>
      </c>
      <c r="D3424" s="168">
        <v>2022</v>
      </c>
      <c r="E3424" s="168">
        <v>2</v>
      </c>
      <c r="F3424" s="169">
        <v>0</v>
      </c>
      <c r="G3424" s="212" t="s">
        <v>6314</v>
      </c>
      <c r="H3424" s="212" t="s">
        <v>6314</v>
      </c>
      <c r="I3424" s="106" t="s">
        <v>556</v>
      </c>
      <c r="K3424" s="83" t="s">
        <v>6314</v>
      </c>
      <c r="L3424" s="83" t="s">
        <v>6314</v>
      </c>
      <c r="M3424" s="45" t="str">
        <f>IF(
ISNA(INDEX(resources!E:E,MATCH(B3424,resources!B:B,0))),"fillme",
INDEX(resources!E:E,MATCH(B3424,resources!B:B,0)))</f>
        <v>CAISO_Peaker2</v>
      </c>
      <c r="N3424" s="45">
        <v>1</v>
      </c>
      <c r="O3424" s="83" t="str">
        <f>IFERROR(INDEX(resources!K:K,MATCH(B3424,resources!B:B,0)),"fillme")</f>
        <v>thermal</v>
      </c>
      <c r="P3424" s="89" t="str">
        <f t="shared" si="746"/>
        <v>thermal_2022_2</v>
      </c>
      <c r="Q3424" s="87">
        <f>INDEX(elcc!G:G,MATCH(P3424,elcc!D:D,0))</f>
        <v>1</v>
      </c>
      <c r="R3424" s="89">
        <f t="shared" si="747"/>
        <v>1</v>
      </c>
      <c r="S3424" s="89" t="s">
        <v>6314</v>
      </c>
      <c r="T3424" s="89" t="s">
        <v>6314</v>
      </c>
      <c r="U3424" s="90" t="str">
        <f t="shared" si="748"/>
        <v>ok</v>
      </c>
      <c r="V3424" s="63" t="str">
        <f>INDEX(resources!F:F,MATCH(B3424,resources!B:B,0))</f>
        <v>physical</v>
      </c>
      <c r="W3424" s="110">
        <f t="shared" si="749"/>
        <v>0</v>
      </c>
      <c r="X3424" s="110">
        <f t="shared" si="750"/>
        <v>0</v>
      </c>
      <c r="Y3424" s="110" t="str">
        <f t="shared" si="751"/>
        <v>PNOCHE_1_PL1X2_raonly_na_CONFIDENTIAL</v>
      </c>
      <c r="Z3424" s="110">
        <f>IF(COUNTIFS($Y$2:Y3424,Y3424)=1,1,0)</f>
        <v>0</v>
      </c>
      <c r="AA3424" s="110">
        <f>SUM($Z$2:Z3424)*Z3424</f>
        <v>0</v>
      </c>
      <c r="AB3424" s="110">
        <f>COUNTIFS(resources!B:B,B3424)</f>
        <v>1</v>
      </c>
      <c r="AC3424" s="110">
        <f t="shared" si="752"/>
        <v>1</v>
      </c>
      <c r="AD3424" s="110">
        <f t="shared" si="753"/>
        <v>1</v>
      </c>
      <c r="AE3424" s="110">
        <f t="shared" si="754"/>
        <v>0</v>
      </c>
      <c r="AF3424" s="110">
        <f t="shared" si="755"/>
        <v>1</v>
      </c>
      <c r="AG3424" s="110">
        <f t="shared" si="756"/>
        <v>0</v>
      </c>
      <c r="AH3424" s="110">
        <f t="shared" si="757"/>
        <v>0</v>
      </c>
      <c r="AI3424" s="110">
        <f t="shared" si="758"/>
        <v>1</v>
      </c>
      <c r="AJ3424" s="100">
        <f>ROW()</f>
        <v>3424</v>
      </c>
      <c r="AK3424" s="100" t="str">
        <f>INDEX('BadRows RECART'!$C$2:$C$1207,MATCH(monthly_gwh_mw!AJ3424,'BadRows RECART'!$D$2:$D$1207,0))</f>
        <v>EC_M_0-000-000-011</v>
      </c>
    </row>
    <row r="3425" spans="1:37" ht="20">
      <c r="A3425" s="106" t="s">
        <v>3907</v>
      </c>
      <c r="B3425" s="106" t="s">
        <v>1960</v>
      </c>
      <c r="C3425" s="106" t="s">
        <v>6313</v>
      </c>
      <c r="D3425" s="168">
        <v>2022</v>
      </c>
      <c r="E3425" s="168">
        <v>3</v>
      </c>
      <c r="F3425" s="169">
        <v>0</v>
      </c>
      <c r="G3425" s="212" t="s">
        <v>6314</v>
      </c>
      <c r="H3425" s="212" t="s">
        <v>6314</v>
      </c>
      <c r="I3425" s="106" t="s">
        <v>556</v>
      </c>
      <c r="K3425" s="83" t="s">
        <v>6314</v>
      </c>
      <c r="L3425" s="83" t="s">
        <v>6314</v>
      </c>
      <c r="M3425" s="45" t="str">
        <f>IF(
ISNA(INDEX(resources!E:E,MATCH(B3425,resources!B:B,0))),"fillme",
INDEX(resources!E:E,MATCH(B3425,resources!B:B,0)))</f>
        <v>CAISO_Peaker2</v>
      </c>
      <c r="N3425" s="45">
        <v>1</v>
      </c>
      <c r="O3425" s="83" t="str">
        <f>IFERROR(INDEX(resources!K:K,MATCH(B3425,resources!B:B,0)),"fillme")</f>
        <v>thermal</v>
      </c>
      <c r="P3425" s="89" t="str">
        <f t="shared" si="746"/>
        <v>thermal_2022_3</v>
      </c>
      <c r="Q3425" s="87">
        <f>INDEX(elcc!G:G,MATCH(P3425,elcc!D:D,0))</f>
        <v>1</v>
      </c>
      <c r="R3425" s="89">
        <f t="shared" si="747"/>
        <v>1</v>
      </c>
      <c r="S3425" s="89" t="s">
        <v>6314</v>
      </c>
      <c r="T3425" s="89" t="s">
        <v>6314</v>
      </c>
      <c r="U3425" s="90" t="str">
        <f t="shared" si="748"/>
        <v>ok</v>
      </c>
      <c r="V3425" s="63" t="str">
        <f>INDEX(resources!F:F,MATCH(B3425,resources!B:B,0))</f>
        <v>physical</v>
      </c>
      <c r="W3425" s="110">
        <f t="shared" si="749"/>
        <v>0</v>
      </c>
      <c r="X3425" s="110">
        <f t="shared" si="750"/>
        <v>0</v>
      </c>
      <c r="Y3425" s="110" t="str">
        <f t="shared" si="751"/>
        <v>PNOCHE_1_PL1X2_raonly_na_CONFIDENTIAL</v>
      </c>
      <c r="Z3425" s="110">
        <f>IF(COUNTIFS($Y$2:Y3425,Y3425)=1,1,0)</f>
        <v>0</v>
      </c>
      <c r="AA3425" s="110">
        <f>SUM($Z$2:Z3425)*Z3425</f>
        <v>0</v>
      </c>
      <c r="AB3425" s="110">
        <f>COUNTIFS(resources!B:B,B3425)</f>
        <v>1</v>
      </c>
      <c r="AC3425" s="110">
        <f t="shared" si="752"/>
        <v>1</v>
      </c>
      <c r="AD3425" s="110">
        <f t="shared" si="753"/>
        <v>1</v>
      </c>
      <c r="AE3425" s="110">
        <f t="shared" si="754"/>
        <v>0</v>
      </c>
      <c r="AF3425" s="110">
        <f t="shared" si="755"/>
        <v>1</v>
      </c>
      <c r="AG3425" s="110">
        <f t="shared" si="756"/>
        <v>0</v>
      </c>
      <c r="AH3425" s="110">
        <f t="shared" si="757"/>
        <v>0</v>
      </c>
      <c r="AI3425" s="110">
        <f t="shared" si="758"/>
        <v>1</v>
      </c>
      <c r="AJ3425" s="100">
        <f>ROW()</f>
        <v>3425</v>
      </c>
      <c r="AK3425" s="100" t="str">
        <f>INDEX('BadRows RECART'!$C$2:$C$1207,MATCH(monthly_gwh_mw!AJ3425,'BadRows RECART'!$D$2:$D$1207,0))</f>
        <v>EC_M_0-000-000-011</v>
      </c>
    </row>
    <row r="3426" spans="1:37" ht="20">
      <c r="A3426" s="106" t="s">
        <v>3907</v>
      </c>
      <c r="B3426" s="106" t="s">
        <v>1960</v>
      </c>
      <c r="C3426" s="106" t="s">
        <v>6313</v>
      </c>
      <c r="D3426" s="168">
        <v>2022</v>
      </c>
      <c r="E3426" s="168">
        <v>4</v>
      </c>
      <c r="F3426" s="169">
        <v>0</v>
      </c>
      <c r="G3426" s="212" t="s">
        <v>6314</v>
      </c>
      <c r="H3426" s="212" t="s">
        <v>6314</v>
      </c>
      <c r="I3426" s="106" t="s">
        <v>556</v>
      </c>
      <c r="K3426" s="83" t="s">
        <v>6314</v>
      </c>
      <c r="L3426" s="83" t="s">
        <v>6314</v>
      </c>
      <c r="M3426" s="45" t="str">
        <f>IF(
ISNA(INDEX(resources!E:E,MATCH(B3426,resources!B:B,0))),"fillme",
INDEX(resources!E:E,MATCH(B3426,resources!B:B,0)))</f>
        <v>CAISO_Peaker2</v>
      </c>
      <c r="N3426" s="45">
        <v>1</v>
      </c>
      <c r="O3426" s="83" t="str">
        <f>IFERROR(INDEX(resources!K:K,MATCH(B3426,resources!B:B,0)),"fillme")</f>
        <v>thermal</v>
      </c>
      <c r="P3426" s="89" t="str">
        <f t="shared" si="746"/>
        <v>thermal_2022_4</v>
      </c>
      <c r="Q3426" s="87">
        <f>INDEX(elcc!G:G,MATCH(P3426,elcc!D:D,0))</f>
        <v>1</v>
      </c>
      <c r="R3426" s="89">
        <f t="shared" si="747"/>
        <v>1</v>
      </c>
      <c r="S3426" s="89" t="s">
        <v>6314</v>
      </c>
      <c r="T3426" s="89" t="s">
        <v>6314</v>
      </c>
      <c r="U3426" s="90" t="str">
        <f t="shared" si="748"/>
        <v>ok</v>
      </c>
      <c r="V3426" s="63" t="str">
        <f>INDEX(resources!F:F,MATCH(B3426,resources!B:B,0))</f>
        <v>physical</v>
      </c>
      <c r="W3426" s="110">
        <f t="shared" si="749"/>
        <v>0</v>
      </c>
      <c r="X3426" s="110">
        <f t="shared" si="750"/>
        <v>0</v>
      </c>
      <c r="Y3426" s="110" t="str">
        <f t="shared" si="751"/>
        <v>PNOCHE_1_PL1X2_raonly_na_CONFIDENTIAL</v>
      </c>
      <c r="Z3426" s="110">
        <f>IF(COUNTIFS($Y$2:Y3426,Y3426)=1,1,0)</f>
        <v>0</v>
      </c>
      <c r="AA3426" s="110">
        <f>SUM($Z$2:Z3426)*Z3426</f>
        <v>0</v>
      </c>
      <c r="AB3426" s="110">
        <f>COUNTIFS(resources!B:B,B3426)</f>
        <v>1</v>
      </c>
      <c r="AC3426" s="110">
        <f t="shared" si="752"/>
        <v>1</v>
      </c>
      <c r="AD3426" s="110">
        <f t="shared" si="753"/>
        <v>1</v>
      </c>
      <c r="AE3426" s="110">
        <f t="shared" si="754"/>
        <v>0</v>
      </c>
      <c r="AF3426" s="110">
        <f t="shared" si="755"/>
        <v>1</v>
      </c>
      <c r="AG3426" s="110">
        <f t="shared" si="756"/>
        <v>0</v>
      </c>
      <c r="AH3426" s="110">
        <f t="shared" si="757"/>
        <v>0</v>
      </c>
      <c r="AI3426" s="110">
        <f t="shared" si="758"/>
        <v>1</v>
      </c>
      <c r="AJ3426" s="100">
        <f>ROW()</f>
        <v>3426</v>
      </c>
      <c r="AK3426" s="100" t="str">
        <f>INDEX('BadRows RECART'!$C$2:$C$1207,MATCH(monthly_gwh_mw!AJ3426,'BadRows RECART'!$D$2:$D$1207,0))</f>
        <v>EC_M_0-000-000-011</v>
      </c>
    </row>
    <row r="3427" spans="1:37" ht="20">
      <c r="A3427" s="106" t="s">
        <v>3907</v>
      </c>
      <c r="B3427" s="106" t="s">
        <v>1960</v>
      </c>
      <c r="C3427" s="106" t="s">
        <v>6313</v>
      </c>
      <c r="D3427" s="168">
        <v>2022</v>
      </c>
      <c r="E3427" s="168">
        <v>5</v>
      </c>
      <c r="F3427" s="169">
        <v>0</v>
      </c>
      <c r="G3427" s="212" t="s">
        <v>6314</v>
      </c>
      <c r="H3427" s="212" t="s">
        <v>6314</v>
      </c>
      <c r="I3427" s="106" t="s">
        <v>556</v>
      </c>
      <c r="K3427" s="83" t="s">
        <v>6314</v>
      </c>
      <c r="L3427" s="83" t="s">
        <v>6314</v>
      </c>
      <c r="M3427" s="45" t="str">
        <f>IF(
ISNA(INDEX(resources!E:E,MATCH(B3427,resources!B:B,0))),"fillme",
INDEX(resources!E:E,MATCH(B3427,resources!B:B,0)))</f>
        <v>CAISO_Peaker2</v>
      </c>
      <c r="N3427" s="45">
        <v>1</v>
      </c>
      <c r="O3427" s="83" t="str">
        <f>IFERROR(INDEX(resources!K:K,MATCH(B3427,resources!B:B,0)),"fillme")</f>
        <v>thermal</v>
      </c>
      <c r="P3427" s="89" t="str">
        <f t="shared" si="746"/>
        <v>thermal_2022_5</v>
      </c>
      <c r="Q3427" s="87">
        <f>INDEX(elcc!G:G,MATCH(P3427,elcc!D:D,0))</f>
        <v>1</v>
      </c>
      <c r="R3427" s="89">
        <f t="shared" si="747"/>
        <v>1</v>
      </c>
      <c r="S3427" s="89" t="s">
        <v>6314</v>
      </c>
      <c r="T3427" s="89" t="s">
        <v>6314</v>
      </c>
      <c r="U3427" s="90" t="str">
        <f t="shared" si="748"/>
        <v>ok</v>
      </c>
      <c r="V3427" s="63" t="str">
        <f>INDEX(resources!F:F,MATCH(B3427,resources!B:B,0))</f>
        <v>physical</v>
      </c>
      <c r="W3427" s="110">
        <f t="shared" si="749"/>
        <v>0</v>
      </c>
      <c r="X3427" s="110">
        <f t="shared" si="750"/>
        <v>0</v>
      </c>
      <c r="Y3427" s="110" t="str">
        <f t="shared" si="751"/>
        <v>PNOCHE_1_PL1X2_raonly_na_CONFIDENTIAL</v>
      </c>
      <c r="Z3427" s="110">
        <f>IF(COUNTIFS($Y$2:Y3427,Y3427)=1,1,0)</f>
        <v>0</v>
      </c>
      <c r="AA3427" s="110">
        <f>SUM($Z$2:Z3427)*Z3427</f>
        <v>0</v>
      </c>
      <c r="AB3427" s="110">
        <f>COUNTIFS(resources!B:B,B3427)</f>
        <v>1</v>
      </c>
      <c r="AC3427" s="110">
        <f t="shared" si="752"/>
        <v>1</v>
      </c>
      <c r="AD3427" s="110">
        <f t="shared" si="753"/>
        <v>1</v>
      </c>
      <c r="AE3427" s="110">
        <f t="shared" si="754"/>
        <v>0</v>
      </c>
      <c r="AF3427" s="110">
        <f t="shared" si="755"/>
        <v>1</v>
      </c>
      <c r="AG3427" s="110">
        <f t="shared" si="756"/>
        <v>0</v>
      </c>
      <c r="AH3427" s="110">
        <f t="shared" si="757"/>
        <v>0</v>
      </c>
      <c r="AI3427" s="110">
        <f t="shared" si="758"/>
        <v>1</v>
      </c>
      <c r="AJ3427" s="100">
        <f>ROW()</f>
        <v>3427</v>
      </c>
      <c r="AK3427" s="100" t="str">
        <f>INDEX('BadRows RECART'!$C$2:$C$1207,MATCH(monthly_gwh_mw!AJ3427,'BadRows RECART'!$D$2:$D$1207,0))</f>
        <v>EC_M_0-000-000-011</v>
      </c>
    </row>
    <row r="3428" spans="1:37" ht="20">
      <c r="A3428" s="106" t="s">
        <v>3907</v>
      </c>
      <c r="B3428" s="106" t="s">
        <v>1960</v>
      </c>
      <c r="C3428" s="106" t="s">
        <v>6313</v>
      </c>
      <c r="D3428" s="168">
        <v>2022</v>
      </c>
      <c r="E3428" s="168">
        <v>6</v>
      </c>
      <c r="F3428" s="169">
        <v>0</v>
      </c>
      <c r="G3428" s="212" t="s">
        <v>6314</v>
      </c>
      <c r="H3428" s="212" t="s">
        <v>6314</v>
      </c>
      <c r="I3428" s="106" t="s">
        <v>556</v>
      </c>
      <c r="K3428" s="83" t="s">
        <v>6314</v>
      </c>
      <c r="L3428" s="83" t="s">
        <v>6314</v>
      </c>
      <c r="M3428" s="45" t="str">
        <f>IF(
ISNA(INDEX(resources!E:E,MATCH(B3428,resources!B:B,0))),"fillme",
INDEX(resources!E:E,MATCH(B3428,resources!B:B,0)))</f>
        <v>CAISO_Peaker2</v>
      </c>
      <c r="N3428" s="45">
        <v>1</v>
      </c>
      <c r="O3428" s="83" t="str">
        <f>IFERROR(INDEX(resources!K:K,MATCH(B3428,resources!B:B,0)),"fillme")</f>
        <v>thermal</v>
      </c>
      <c r="P3428" s="89" t="str">
        <f t="shared" si="746"/>
        <v>thermal_2022_6</v>
      </c>
      <c r="Q3428" s="87">
        <f>INDEX(elcc!G:G,MATCH(P3428,elcc!D:D,0))</f>
        <v>1</v>
      </c>
      <c r="R3428" s="89">
        <f t="shared" si="747"/>
        <v>1</v>
      </c>
      <c r="S3428" s="89" t="s">
        <v>6314</v>
      </c>
      <c r="T3428" s="89" t="s">
        <v>6314</v>
      </c>
      <c r="U3428" s="90" t="str">
        <f t="shared" si="748"/>
        <v>ok</v>
      </c>
      <c r="V3428" s="63" t="str">
        <f>INDEX(resources!F:F,MATCH(B3428,resources!B:B,0))</f>
        <v>physical</v>
      </c>
      <c r="W3428" s="110">
        <f t="shared" si="749"/>
        <v>0</v>
      </c>
      <c r="X3428" s="110">
        <f t="shared" si="750"/>
        <v>0</v>
      </c>
      <c r="Y3428" s="110" t="str">
        <f t="shared" si="751"/>
        <v>PNOCHE_1_PL1X2_raonly_na_CONFIDENTIAL</v>
      </c>
      <c r="Z3428" s="110">
        <f>IF(COUNTIFS($Y$2:Y3428,Y3428)=1,1,0)</f>
        <v>0</v>
      </c>
      <c r="AA3428" s="110">
        <f>SUM($Z$2:Z3428)*Z3428</f>
        <v>0</v>
      </c>
      <c r="AB3428" s="110">
        <f>COUNTIFS(resources!B:B,B3428)</f>
        <v>1</v>
      </c>
      <c r="AC3428" s="110">
        <f t="shared" si="752"/>
        <v>1</v>
      </c>
      <c r="AD3428" s="110">
        <f t="shared" si="753"/>
        <v>1</v>
      </c>
      <c r="AE3428" s="110">
        <f t="shared" si="754"/>
        <v>0</v>
      </c>
      <c r="AF3428" s="110">
        <f t="shared" si="755"/>
        <v>1</v>
      </c>
      <c r="AG3428" s="110">
        <f t="shared" si="756"/>
        <v>0</v>
      </c>
      <c r="AH3428" s="110">
        <f t="shared" si="757"/>
        <v>0</v>
      </c>
      <c r="AI3428" s="110">
        <f t="shared" si="758"/>
        <v>1</v>
      </c>
      <c r="AJ3428" s="100">
        <f>ROW()</f>
        <v>3428</v>
      </c>
      <c r="AK3428" s="100" t="str">
        <f>INDEX('BadRows RECART'!$C$2:$C$1207,MATCH(monthly_gwh_mw!AJ3428,'BadRows RECART'!$D$2:$D$1207,0))</f>
        <v>EC_M_0-000-000-011</v>
      </c>
    </row>
    <row r="3429" spans="1:37" ht="20">
      <c r="A3429" s="106" t="s">
        <v>3907</v>
      </c>
      <c r="B3429" s="106" t="s">
        <v>1960</v>
      </c>
      <c r="C3429" s="106" t="s">
        <v>6313</v>
      </c>
      <c r="D3429" s="168">
        <v>2022</v>
      </c>
      <c r="E3429" s="168">
        <v>7</v>
      </c>
      <c r="F3429" s="169">
        <v>0</v>
      </c>
      <c r="G3429" s="212" t="s">
        <v>6314</v>
      </c>
      <c r="H3429" s="212" t="s">
        <v>6314</v>
      </c>
      <c r="I3429" s="106" t="s">
        <v>556</v>
      </c>
      <c r="K3429" s="83" t="s">
        <v>6314</v>
      </c>
      <c r="L3429" s="83" t="s">
        <v>6314</v>
      </c>
      <c r="M3429" s="45" t="str">
        <f>IF(
ISNA(INDEX(resources!E:E,MATCH(B3429,resources!B:B,0))),"fillme",
INDEX(resources!E:E,MATCH(B3429,resources!B:B,0)))</f>
        <v>CAISO_Peaker2</v>
      </c>
      <c r="N3429" s="45">
        <v>1</v>
      </c>
      <c r="O3429" s="83" t="str">
        <f>IFERROR(INDEX(resources!K:K,MATCH(B3429,resources!B:B,0)),"fillme")</f>
        <v>thermal</v>
      </c>
      <c r="P3429" s="89" t="str">
        <f t="shared" si="746"/>
        <v>thermal_2022_7</v>
      </c>
      <c r="Q3429" s="87">
        <f>INDEX(elcc!G:G,MATCH(P3429,elcc!D:D,0))</f>
        <v>1</v>
      </c>
      <c r="R3429" s="89">
        <f t="shared" si="747"/>
        <v>1</v>
      </c>
      <c r="S3429" s="89" t="s">
        <v>6314</v>
      </c>
      <c r="T3429" s="89" t="s">
        <v>6314</v>
      </c>
      <c r="U3429" s="90" t="str">
        <f t="shared" si="748"/>
        <v>ok</v>
      </c>
      <c r="V3429" s="63" t="str">
        <f>INDEX(resources!F:F,MATCH(B3429,resources!B:B,0))</f>
        <v>physical</v>
      </c>
      <c r="W3429" s="110">
        <f t="shared" si="749"/>
        <v>0</v>
      </c>
      <c r="X3429" s="110">
        <f t="shared" si="750"/>
        <v>0</v>
      </c>
      <c r="Y3429" s="110" t="str">
        <f t="shared" si="751"/>
        <v>PNOCHE_1_PL1X2_raonly_na_CONFIDENTIAL</v>
      </c>
      <c r="Z3429" s="110">
        <f>IF(COUNTIFS($Y$2:Y3429,Y3429)=1,1,0)</f>
        <v>0</v>
      </c>
      <c r="AA3429" s="110">
        <f>SUM($Z$2:Z3429)*Z3429</f>
        <v>0</v>
      </c>
      <c r="AB3429" s="110">
        <f>COUNTIFS(resources!B:B,B3429)</f>
        <v>1</v>
      </c>
      <c r="AC3429" s="110">
        <f t="shared" si="752"/>
        <v>1</v>
      </c>
      <c r="AD3429" s="110">
        <f t="shared" si="753"/>
        <v>1</v>
      </c>
      <c r="AE3429" s="110">
        <f t="shared" si="754"/>
        <v>0</v>
      </c>
      <c r="AF3429" s="110">
        <f t="shared" si="755"/>
        <v>1</v>
      </c>
      <c r="AG3429" s="110">
        <f t="shared" si="756"/>
        <v>0</v>
      </c>
      <c r="AH3429" s="110">
        <f t="shared" si="757"/>
        <v>0</v>
      </c>
      <c r="AI3429" s="110">
        <f t="shared" si="758"/>
        <v>1</v>
      </c>
      <c r="AJ3429" s="100">
        <f>ROW()</f>
        <v>3429</v>
      </c>
      <c r="AK3429" s="100" t="str">
        <f>INDEX('BadRows RECART'!$C$2:$C$1207,MATCH(monthly_gwh_mw!AJ3429,'BadRows RECART'!$D$2:$D$1207,0))</f>
        <v>EC_M_0-000-000-011</v>
      </c>
    </row>
    <row r="3430" spans="1:37" ht="20">
      <c r="A3430" s="106" t="s">
        <v>3907</v>
      </c>
      <c r="B3430" s="106" t="s">
        <v>1960</v>
      </c>
      <c r="C3430" s="106" t="s">
        <v>6313</v>
      </c>
      <c r="D3430" s="168">
        <v>2022</v>
      </c>
      <c r="E3430" s="168">
        <v>8</v>
      </c>
      <c r="F3430" s="169">
        <v>0</v>
      </c>
      <c r="G3430" s="212" t="s">
        <v>6314</v>
      </c>
      <c r="H3430" s="212" t="s">
        <v>6314</v>
      </c>
      <c r="I3430" s="106" t="s">
        <v>556</v>
      </c>
      <c r="K3430" s="83" t="s">
        <v>6314</v>
      </c>
      <c r="L3430" s="83" t="s">
        <v>6314</v>
      </c>
      <c r="M3430" s="45" t="str">
        <f>IF(
ISNA(INDEX(resources!E:E,MATCH(B3430,resources!B:B,0))),"fillme",
INDEX(resources!E:E,MATCH(B3430,resources!B:B,0)))</f>
        <v>CAISO_Peaker2</v>
      </c>
      <c r="N3430" s="45">
        <v>1</v>
      </c>
      <c r="O3430" s="83" t="str">
        <f>IFERROR(INDEX(resources!K:K,MATCH(B3430,resources!B:B,0)),"fillme")</f>
        <v>thermal</v>
      </c>
      <c r="P3430" s="89" t="str">
        <f t="shared" si="746"/>
        <v>thermal_2022_8</v>
      </c>
      <c r="Q3430" s="87">
        <f>INDEX(elcc!G:G,MATCH(P3430,elcc!D:D,0))</f>
        <v>1</v>
      </c>
      <c r="R3430" s="89">
        <f t="shared" si="747"/>
        <v>1</v>
      </c>
      <c r="S3430" s="89" t="s">
        <v>6314</v>
      </c>
      <c r="T3430" s="89" t="s">
        <v>6314</v>
      </c>
      <c r="U3430" s="90" t="str">
        <f t="shared" si="748"/>
        <v>ok</v>
      </c>
      <c r="V3430" s="63" t="str">
        <f>INDEX(resources!F:F,MATCH(B3430,resources!B:B,0))</f>
        <v>physical</v>
      </c>
      <c r="W3430" s="110">
        <f t="shared" si="749"/>
        <v>0</v>
      </c>
      <c r="X3430" s="110">
        <f t="shared" si="750"/>
        <v>0</v>
      </c>
      <c r="Y3430" s="110" t="str">
        <f t="shared" si="751"/>
        <v>PNOCHE_1_PL1X2_raonly_na_CONFIDENTIAL</v>
      </c>
      <c r="Z3430" s="110">
        <f>IF(COUNTIFS($Y$2:Y3430,Y3430)=1,1,0)</f>
        <v>0</v>
      </c>
      <c r="AA3430" s="110">
        <f>SUM($Z$2:Z3430)*Z3430</f>
        <v>0</v>
      </c>
      <c r="AB3430" s="110">
        <f>COUNTIFS(resources!B:B,B3430)</f>
        <v>1</v>
      </c>
      <c r="AC3430" s="110">
        <f t="shared" si="752"/>
        <v>1</v>
      </c>
      <c r="AD3430" s="110">
        <f t="shared" si="753"/>
        <v>1</v>
      </c>
      <c r="AE3430" s="110">
        <f t="shared" si="754"/>
        <v>0</v>
      </c>
      <c r="AF3430" s="110">
        <f t="shared" si="755"/>
        <v>1</v>
      </c>
      <c r="AG3430" s="110">
        <f t="shared" si="756"/>
        <v>0</v>
      </c>
      <c r="AH3430" s="110">
        <f t="shared" si="757"/>
        <v>0</v>
      </c>
      <c r="AI3430" s="110">
        <f t="shared" si="758"/>
        <v>1</v>
      </c>
      <c r="AJ3430" s="100">
        <f>ROW()</f>
        <v>3430</v>
      </c>
      <c r="AK3430" s="100" t="str">
        <f>INDEX('BadRows RECART'!$C$2:$C$1207,MATCH(monthly_gwh_mw!AJ3430,'BadRows RECART'!$D$2:$D$1207,0))</f>
        <v>EC_M_0-000-000-011</v>
      </c>
    </row>
    <row r="3431" spans="1:37" ht="20">
      <c r="A3431" s="106" t="s">
        <v>3907</v>
      </c>
      <c r="B3431" s="106" t="s">
        <v>1960</v>
      </c>
      <c r="C3431" s="106" t="s">
        <v>6313</v>
      </c>
      <c r="D3431" s="168">
        <v>2022</v>
      </c>
      <c r="E3431" s="168">
        <v>9</v>
      </c>
      <c r="F3431" s="169">
        <v>0</v>
      </c>
      <c r="G3431" s="212" t="s">
        <v>6314</v>
      </c>
      <c r="H3431" s="212" t="s">
        <v>6314</v>
      </c>
      <c r="I3431" s="106" t="s">
        <v>556</v>
      </c>
      <c r="K3431" s="83" t="s">
        <v>6314</v>
      </c>
      <c r="L3431" s="83" t="s">
        <v>6314</v>
      </c>
      <c r="M3431" s="45" t="str">
        <f>IF(
ISNA(INDEX(resources!E:E,MATCH(B3431,resources!B:B,0))),"fillme",
INDEX(resources!E:E,MATCH(B3431,resources!B:B,0)))</f>
        <v>CAISO_Peaker2</v>
      </c>
      <c r="N3431" s="45">
        <v>1</v>
      </c>
      <c r="O3431" s="83" t="str">
        <f>IFERROR(INDEX(resources!K:K,MATCH(B3431,resources!B:B,0)),"fillme")</f>
        <v>thermal</v>
      </c>
      <c r="P3431" s="89" t="str">
        <f t="shared" si="746"/>
        <v>thermal_2022_9</v>
      </c>
      <c r="Q3431" s="87">
        <f>INDEX(elcc!G:G,MATCH(P3431,elcc!D:D,0))</f>
        <v>1</v>
      </c>
      <c r="R3431" s="89">
        <f t="shared" si="747"/>
        <v>1</v>
      </c>
      <c r="S3431" s="89" t="s">
        <v>6314</v>
      </c>
      <c r="T3431" s="89" t="s">
        <v>6314</v>
      </c>
      <c r="U3431" s="90" t="str">
        <f t="shared" si="748"/>
        <v>ok</v>
      </c>
      <c r="V3431" s="63" t="str">
        <f>INDEX(resources!F:F,MATCH(B3431,resources!B:B,0))</f>
        <v>physical</v>
      </c>
      <c r="W3431" s="110">
        <f t="shared" si="749"/>
        <v>0</v>
      </c>
      <c r="X3431" s="110">
        <f t="shared" si="750"/>
        <v>0</v>
      </c>
      <c r="Y3431" s="110" t="str">
        <f t="shared" si="751"/>
        <v>PNOCHE_1_PL1X2_raonly_na_CONFIDENTIAL</v>
      </c>
      <c r="Z3431" s="110">
        <f>IF(COUNTIFS($Y$2:Y3431,Y3431)=1,1,0)</f>
        <v>0</v>
      </c>
      <c r="AA3431" s="110">
        <f>SUM($Z$2:Z3431)*Z3431</f>
        <v>0</v>
      </c>
      <c r="AB3431" s="110">
        <f>COUNTIFS(resources!B:B,B3431)</f>
        <v>1</v>
      </c>
      <c r="AC3431" s="110">
        <f t="shared" si="752"/>
        <v>1</v>
      </c>
      <c r="AD3431" s="110">
        <f t="shared" si="753"/>
        <v>1</v>
      </c>
      <c r="AE3431" s="110">
        <f t="shared" si="754"/>
        <v>0</v>
      </c>
      <c r="AF3431" s="110">
        <f t="shared" si="755"/>
        <v>1</v>
      </c>
      <c r="AG3431" s="110">
        <f t="shared" si="756"/>
        <v>0</v>
      </c>
      <c r="AH3431" s="110">
        <f t="shared" si="757"/>
        <v>0</v>
      </c>
      <c r="AI3431" s="110">
        <f t="shared" si="758"/>
        <v>1</v>
      </c>
      <c r="AJ3431" s="100">
        <f>ROW()</f>
        <v>3431</v>
      </c>
      <c r="AK3431" s="100" t="str">
        <f>INDEX('BadRows RECART'!$C$2:$C$1207,MATCH(monthly_gwh_mw!AJ3431,'BadRows RECART'!$D$2:$D$1207,0))</f>
        <v>EC_M_0-000-000-011</v>
      </c>
    </row>
    <row r="3432" spans="1:37" ht="20">
      <c r="A3432" s="106" t="s">
        <v>3907</v>
      </c>
      <c r="B3432" s="106" t="s">
        <v>1960</v>
      </c>
      <c r="C3432" s="106" t="s">
        <v>6313</v>
      </c>
      <c r="D3432" s="168">
        <v>2022</v>
      </c>
      <c r="E3432" s="168">
        <v>10</v>
      </c>
      <c r="F3432" s="169">
        <v>0</v>
      </c>
      <c r="G3432" s="212" t="s">
        <v>6314</v>
      </c>
      <c r="H3432" s="212" t="s">
        <v>6314</v>
      </c>
      <c r="I3432" s="106" t="s">
        <v>556</v>
      </c>
      <c r="K3432" s="83" t="s">
        <v>6314</v>
      </c>
      <c r="L3432" s="83" t="s">
        <v>6314</v>
      </c>
      <c r="M3432" s="45" t="str">
        <f>IF(
ISNA(INDEX(resources!E:E,MATCH(B3432,resources!B:B,0))),"fillme",
INDEX(resources!E:E,MATCH(B3432,resources!B:B,0)))</f>
        <v>CAISO_Peaker2</v>
      </c>
      <c r="N3432" s="45">
        <v>1</v>
      </c>
      <c r="O3432" s="83" t="str">
        <f>IFERROR(INDEX(resources!K:K,MATCH(B3432,resources!B:B,0)),"fillme")</f>
        <v>thermal</v>
      </c>
      <c r="P3432" s="89" t="str">
        <f t="shared" si="746"/>
        <v>thermal_2022_10</v>
      </c>
      <c r="Q3432" s="87">
        <f>INDEX(elcc!G:G,MATCH(P3432,elcc!D:D,0))</f>
        <v>1</v>
      </c>
      <c r="R3432" s="89">
        <f t="shared" si="747"/>
        <v>1</v>
      </c>
      <c r="S3432" s="89" t="s">
        <v>6314</v>
      </c>
      <c r="T3432" s="89" t="s">
        <v>6314</v>
      </c>
      <c r="U3432" s="90" t="str">
        <f t="shared" si="748"/>
        <v>ok</v>
      </c>
      <c r="V3432" s="63" t="str">
        <f>INDEX(resources!F:F,MATCH(B3432,resources!B:B,0))</f>
        <v>physical</v>
      </c>
      <c r="W3432" s="110">
        <f t="shared" si="749"/>
        <v>0</v>
      </c>
      <c r="X3432" s="110">
        <f t="shared" si="750"/>
        <v>0</v>
      </c>
      <c r="Y3432" s="110" t="str">
        <f t="shared" si="751"/>
        <v>PNOCHE_1_PL1X2_raonly_na_CONFIDENTIAL</v>
      </c>
      <c r="Z3432" s="110">
        <f>IF(COUNTIFS($Y$2:Y3432,Y3432)=1,1,0)</f>
        <v>0</v>
      </c>
      <c r="AA3432" s="110">
        <f>SUM($Z$2:Z3432)*Z3432</f>
        <v>0</v>
      </c>
      <c r="AB3432" s="110">
        <f>COUNTIFS(resources!B:B,B3432)</f>
        <v>1</v>
      </c>
      <c r="AC3432" s="110">
        <f t="shared" si="752"/>
        <v>1</v>
      </c>
      <c r="AD3432" s="110">
        <f t="shared" si="753"/>
        <v>1</v>
      </c>
      <c r="AE3432" s="110">
        <f t="shared" si="754"/>
        <v>0</v>
      </c>
      <c r="AF3432" s="110">
        <f t="shared" si="755"/>
        <v>1</v>
      </c>
      <c r="AG3432" s="110">
        <f t="shared" si="756"/>
        <v>0</v>
      </c>
      <c r="AH3432" s="110">
        <f t="shared" si="757"/>
        <v>0</v>
      </c>
      <c r="AI3432" s="110">
        <f t="shared" si="758"/>
        <v>1</v>
      </c>
      <c r="AJ3432" s="100">
        <f>ROW()</f>
        <v>3432</v>
      </c>
      <c r="AK3432" s="100" t="str">
        <f>INDEX('BadRows RECART'!$C$2:$C$1207,MATCH(monthly_gwh_mw!AJ3432,'BadRows RECART'!$D$2:$D$1207,0))</f>
        <v>EC_M_0-000-000-011</v>
      </c>
    </row>
    <row r="3433" spans="1:37" ht="20">
      <c r="A3433" s="106" t="s">
        <v>3907</v>
      </c>
      <c r="B3433" s="106" t="s">
        <v>1960</v>
      </c>
      <c r="C3433" s="106" t="s">
        <v>6313</v>
      </c>
      <c r="D3433" s="168">
        <v>2022</v>
      </c>
      <c r="E3433" s="168">
        <v>11</v>
      </c>
      <c r="F3433" s="169">
        <v>0</v>
      </c>
      <c r="G3433" s="212" t="s">
        <v>6314</v>
      </c>
      <c r="H3433" s="212" t="s">
        <v>6314</v>
      </c>
      <c r="I3433" s="106" t="s">
        <v>556</v>
      </c>
      <c r="K3433" s="83" t="s">
        <v>6314</v>
      </c>
      <c r="L3433" s="83" t="s">
        <v>6314</v>
      </c>
      <c r="M3433" s="45" t="str">
        <f>IF(
ISNA(INDEX(resources!E:E,MATCH(B3433,resources!B:B,0))),"fillme",
INDEX(resources!E:E,MATCH(B3433,resources!B:B,0)))</f>
        <v>CAISO_Peaker2</v>
      </c>
      <c r="N3433" s="45">
        <v>1</v>
      </c>
      <c r="O3433" s="83" t="str">
        <f>IFERROR(INDEX(resources!K:K,MATCH(B3433,resources!B:B,0)),"fillme")</f>
        <v>thermal</v>
      </c>
      <c r="P3433" s="89" t="str">
        <f t="shared" si="746"/>
        <v>thermal_2022_11</v>
      </c>
      <c r="Q3433" s="87">
        <f>INDEX(elcc!G:G,MATCH(P3433,elcc!D:D,0))</f>
        <v>1</v>
      </c>
      <c r="R3433" s="89">
        <f t="shared" si="747"/>
        <v>1</v>
      </c>
      <c r="S3433" s="89" t="s">
        <v>6314</v>
      </c>
      <c r="T3433" s="89" t="s">
        <v>6314</v>
      </c>
      <c r="U3433" s="90" t="str">
        <f t="shared" si="748"/>
        <v>ok</v>
      </c>
      <c r="V3433" s="63" t="str">
        <f>INDEX(resources!F:F,MATCH(B3433,resources!B:B,0))</f>
        <v>physical</v>
      </c>
      <c r="W3433" s="110">
        <f t="shared" si="749"/>
        <v>0</v>
      </c>
      <c r="X3433" s="110">
        <f t="shared" si="750"/>
        <v>0</v>
      </c>
      <c r="Y3433" s="110" t="str">
        <f t="shared" si="751"/>
        <v>PNOCHE_1_PL1X2_raonly_na_CONFIDENTIAL</v>
      </c>
      <c r="Z3433" s="110">
        <f>IF(COUNTIFS($Y$2:Y3433,Y3433)=1,1,0)</f>
        <v>0</v>
      </c>
      <c r="AA3433" s="110">
        <f>SUM($Z$2:Z3433)*Z3433</f>
        <v>0</v>
      </c>
      <c r="AB3433" s="110">
        <f>COUNTIFS(resources!B:B,B3433)</f>
        <v>1</v>
      </c>
      <c r="AC3433" s="110">
        <f t="shared" si="752"/>
        <v>1</v>
      </c>
      <c r="AD3433" s="110">
        <f t="shared" si="753"/>
        <v>1</v>
      </c>
      <c r="AE3433" s="110">
        <f t="shared" si="754"/>
        <v>0</v>
      </c>
      <c r="AF3433" s="110">
        <f t="shared" si="755"/>
        <v>1</v>
      </c>
      <c r="AG3433" s="110">
        <f t="shared" si="756"/>
        <v>0</v>
      </c>
      <c r="AH3433" s="110">
        <f t="shared" si="757"/>
        <v>0</v>
      </c>
      <c r="AI3433" s="110">
        <f t="shared" si="758"/>
        <v>1</v>
      </c>
      <c r="AJ3433" s="100">
        <f>ROW()</f>
        <v>3433</v>
      </c>
      <c r="AK3433" s="100" t="str">
        <f>INDEX('BadRows RECART'!$C$2:$C$1207,MATCH(monthly_gwh_mw!AJ3433,'BadRows RECART'!$D$2:$D$1207,0))</f>
        <v>EC_M_0-000-000-011</v>
      </c>
    </row>
    <row r="3434" spans="1:37" ht="20">
      <c r="A3434" s="106" t="s">
        <v>3907</v>
      </c>
      <c r="B3434" s="106" t="s">
        <v>1960</v>
      </c>
      <c r="C3434" s="106" t="s">
        <v>6313</v>
      </c>
      <c r="D3434" s="168">
        <v>2022</v>
      </c>
      <c r="E3434" s="168">
        <v>12</v>
      </c>
      <c r="F3434" s="169">
        <v>0</v>
      </c>
      <c r="G3434" s="212" t="s">
        <v>6314</v>
      </c>
      <c r="H3434" s="212" t="s">
        <v>6314</v>
      </c>
      <c r="I3434" s="106" t="s">
        <v>556</v>
      </c>
      <c r="K3434" s="83" t="s">
        <v>6314</v>
      </c>
      <c r="L3434" s="83" t="s">
        <v>6314</v>
      </c>
      <c r="M3434" s="45" t="str">
        <f>IF(
ISNA(INDEX(resources!E:E,MATCH(B3434,resources!B:B,0))),"fillme",
INDEX(resources!E:E,MATCH(B3434,resources!B:B,0)))</f>
        <v>CAISO_Peaker2</v>
      </c>
      <c r="N3434" s="45">
        <v>1</v>
      </c>
      <c r="O3434" s="83" t="str">
        <f>IFERROR(INDEX(resources!K:K,MATCH(B3434,resources!B:B,0)),"fillme")</f>
        <v>thermal</v>
      </c>
      <c r="P3434" s="89" t="str">
        <f t="shared" si="746"/>
        <v>thermal_2022_12</v>
      </c>
      <c r="Q3434" s="87">
        <f>INDEX(elcc!G:G,MATCH(P3434,elcc!D:D,0))</f>
        <v>1</v>
      </c>
      <c r="R3434" s="89">
        <f t="shared" si="747"/>
        <v>1</v>
      </c>
      <c r="S3434" s="89" t="s">
        <v>6314</v>
      </c>
      <c r="T3434" s="89" t="s">
        <v>6314</v>
      </c>
      <c r="U3434" s="90" t="str">
        <f t="shared" si="748"/>
        <v>ok</v>
      </c>
      <c r="V3434" s="63" t="str">
        <f>INDEX(resources!F:F,MATCH(B3434,resources!B:B,0))</f>
        <v>physical</v>
      </c>
      <c r="W3434" s="110">
        <f t="shared" si="749"/>
        <v>0</v>
      </c>
      <c r="X3434" s="110">
        <f t="shared" si="750"/>
        <v>0</v>
      </c>
      <c r="Y3434" s="110" t="str">
        <f t="shared" si="751"/>
        <v>PNOCHE_1_PL1X2_raonly_na_CONFIDENTIAL</v>
      </c>
      <c r="Z3434" s="110">
        <f>IF(COUNTIFS($Y$2:Y3434,Y3434)=1,1,0)</f>
        <v>0</v>
      </c>
      <c r="AA3434" s="110">
        <f>SUM($Z$2:Z3434)*Z3434</f>
        <v>0</v>
      </c>
      <c r="AB3434" s="110">
        <f>COUNTIFS(resources!B:B,B3434)</f>
        <v>1</v>
      </c>
      <c r="AC3434" s="110">
        <f t="shared" si="752"/>
        <v>1</v>
      </c>
      <c r="AD3434" s="110">
        <f t="shared" si="753"/>
        <v>1</v>
      </c>
      <c r="AE3434" s="110">
        <f t="shared" si="754"/>
        <v>0</v>
      </c>
      <c r="AF3434" s="110">
        <f t="shared" si="755"/>
        <v>1</v>
      </c>
      <c r="AG3434" s="110">
        <f t="shared" si="756"/>
        <v>0</v>
      </c>
      <c r="AH3434" s="110">
        <f t="shared" si="757"/>
        <v>0</v>
      </c>
      <c r="AI3434" s="110">
        <f t="shared" si="758"/>
        <v>1</v>
      </c>
      <c r="AJ3434" s="100">
        <f>ROW()</f>
        <v>3434</v>
      </c>
      <c r="AK3434" s="100" t="str">
        <f>INDEX('BadRows RECART'!$C$2:$C$1207,MATCH(monthly_gwh_mw!AJ3434,'BadRows RECART'!$D$2:$D$1207,0))</f>
        <v>EC_M_0-000-000-011</v>
      </c>
    </row>
    <row r="3435" spans="1:37" ht="20">
      <c r="A3435" s="106" t="s">
        <v>3907</v>
      </c>
      <c r="B3435" s="106" t="s">
        <v>437</v>
      </c>
      <c r="C3435" s="106" t="s">
        <v>6313</v>
      </c>
      <c r="D3435" s="168">
        <v>2022</v>
      </c>
      <c r="E3435" s="168">
        <v>1</v>
      </c>
      <c r="F3435" s="169">
        <v>0</v>
      </c>
      <c r="G3435" s="212" t="s">
        <v>6314</v>
      </c>
      <c r="H3435" s="212" t="s">
        <v>6314</v>
      </c>
      <c r="I3435" s="106" t="s">
        <v>556</v>
      </c>
      <c r="K3435" s="83" t="s">
        <v>6314</v>
      </c>
      <c r="L3435" s="83" t="s">
        <v>6314</v>
      </c>
      <c r="M3435" s="45" t="str">
        <f>IF(
ISNA(INDEX(resources!E:E,MATCH(B3435,resources!B:B,0))),"fillme",
INDEX(resources!E:E,MATCH(B3435,resources!B:B,0)))</f>
        <v>transfer_purchase</v>
      </c>
      <c r="N3435" s="45">
        <v>1</v>
      </c>
      <c r="O3435" s="83" t="str">
        <f>IFERROR(INDEX(resources!K:K,MATCH(B3435,resources!B:B,0)),"fillme")</f>
        <v>unknown</v>
      </c>
      <c r="P3435" s="89" t="str">
        <f t="shared" si="746"/>
        <v>unknown_2022_1</v>
      </c>
      <c r="Q3435" s="87">
        <f>INDEX(elcc!G:G,MATCH(P3435,elcc!D:D,0))</f>
        <v>0</v>
      </c>
      <c r="R3435" s="89">
        <f t="shared" si="747"/>
        <v>1</v>
      </c>
      <c r="S3435" s="89" t="s">
        <v>6314</v>
      </c>
      <c r="T3435" s="89" t="s">
        <v>6314</v>
      </c>
      <c r="U3435" s="90" t="str">
        <f t="shared" si="748"/>
        <v>ok</v>
      </c>
      <c r="V3435" s="63" t="str">
        <f>INDEX(resources!F:F,MATCH(B3435,resources!B:B,0))</f>
        <v>special</v>
      </c>
      <c r="W3435" s="110">
        <f t="shared" si="749"/>
        <v>0</v>
      </c>
      <c r="X3435" s="110">
        <f t="shared" si="750"/>
        <v>0</v>
      </c>
      <c r="Y3435" s="110" t="str">
        <f t="shared" si="751"/>
        <v>transfer_purchase_raonly_na_CONFIDENTIAL</v>
      </c>
      <c r="Z3435" s="110">
        <f>IF(COUNTIFS($Y$2:Y3435,Y3435)=1,1,0)</f>
        <v>0</v>
      </c>
      <c r="AA3435" s="110">
        <f>SUM($Z$2:Z3435)*Z3435</f>
        <v>0</v>
      </c>
      <c r="AB3435" s="110">
        <f>COUNTIFS(resources!B:B,B3435)</f>
        <v>1</v>
      </c>
      <c r="AC3435" s="110">
        <f t="shared" si="752"/>
        <v>1</v>
      </c>
      <c r="AD3435" s="110">
        <f t="shared" si="753"/>
        <v>1</v>
      </c>
      <c r="AE3435" s="110">
        <f t="shared" si="754"/>
        <v>0</v>
      </c>
      <c r="AF3435" s="110">
        <f t="shared" si="755"/>
        <v>1</v>
      </c>
      <c r="AG3435" s="110">
        <f t="shared" si="756"/>
        <v>0</v>
      </c>
      <c r="AH3435" s="110">
        <f t="shared" si="757"/>
        <v>0</v>
      </c>
      <c r="AI3435" s="110">
        <f t="shared" si="758"/>
        <v>1</v>
      </c>
      <c r="AJ3435" s="100">
        <f>ROW()</f>
        <v>3435</v>
      </c>
      <c r="AK3435" s="100" t="str">
        <f>INDEX('BadRows RECART'!$C$2:$C$1207,MATCH(monthly_gwh_mw!AJ3435,'BadRows RECART'!$D$2:$D$1207,0))</f>
        <v>EC_M_0-000-000-011</v>
      </c>
    </row>
    <row r="3436" spans="1:37" ht="20">
      <c r="A3436" s="106" t="s">
        <v>3907</v>
      </c>
      <c r="B3436" s="106" t="s">
        <v>437</v>
      </c>
      <c r="C3436" s="106" t="s">
        <v>6313</v>
      </c>
      <c r="D3436" s="168">
        <v>2022</v>
      </c>
      <c r="E3436" s="168">
        <v>2</v>
      </c>
      <c r="F3436" s="169">
        <v>0</v>
      </c>
      <c r="G3436" s="212" t="s">
        <v>6314</v>
      </c>
      <c r="H3436" s="212" t="s">
        <v>6314</v>
      </c>
      <c r="I3436" s="106" t="s">
        <v>556</v>
      </c>
      <c r="K3436" s="83" t="s">
        <v>6314</v>
      </c>
      <c r="L3436" s="83" t="s">
        <v>6314</v>
      </c>
      <c r="M3436" s="45" t="str">
        <f>IF(
ISNA(INDEX(resources!E:E,MATCH(B3436,resources!B:B,0))),"fillme",
INDEX(resources!E:E,MATCH(B3436,resources!B:B,0)))</f>
        <v>transfer_purchase</v>
      </c>
      <c r="N3436" s="45">
        <v>1</v>
      </c>
      <c r="O3436" s="83" t="str">
        <f>IFERROR(INDEX(resources!K:K,MATCH(B3436,resources!B:B,0)),"fillme")</f>
        <v>unknown</v>
      </c>
      <c r="P3436" s="89" t="str">
        <f t="shared" ref="P3436:P3499" si="759">O3436&amp;"_"&amp;D3436&amp;"_"&amp;E3436</f>
        <v>unknown_2022_2</v>
      </c>
      <c r="Q3436" s="87">
        <f>INDEX(elcc!G:G,MATCH(P3436,elcc!D:D,0))</f>
        <v>0</v>
      </c>
      <c r="R3436" s="89">
        <f t="shared" ref="R3436:R3499" si="760">IF(O3436="battery",MIN(1,J3436/4),1)</f>
        <v>1</v>
      </c>
      <c r="S3436" s="89" t="s">
        <v>6314</v>
      </c>
      <c r="T3436" s="89" t="s">
        <v>6314</v>
      </c>
      <c r="U3436" s="90" t="str">
        <f t="shared" ref="U3436:U3499" si="761">IF(ISERROR(T3436),"error in NQC data entry; please check blue and purple data entered. You need to provide either a contracted NQC value in Column G, or allow the template to calculate one using Columns H,L,Q, and R","ok")</f>
        <v>ok</v>
      </c>
      <c r="V3436" s="63" t="str">
        <f>INDEX(resources!F:F,MATCH(B3436,resources!B:B,0))</f>
        <v>special</v>
      </c>
      <c r="W3436" s="110">
        <f t="shared" ref="W3436:W3499" si="762">(F3436&gt;0)*1</f>
        <v>0</v>
      </c>
      <c r="X3436" s="110">
        <f t="shared" ref="X3436:X3499" si="763">COUNTIFS(G3436:H3436,"&gt;0")</f>
        <v>0</v>
      </c>
      <c r="Y3436" s="110" t="str">
        <f t="shared" ref="Y3436:Y3499" si="764">B3436&amp;"_"&amp;C3436&amp;"_"&amp;K3436</f>
        <v>transfer_purchase_raonly_na_CONFIDENTIAL</v>
      </c>
      <c r="Z3436" s="110">
        <f>IF(COUNTIFS($Y$2:Y3436,Y3436)=1,1,0)</f>
        <v>0</v>
      </c>
      <c r="AA3436" s="110">
        <f>SUM($Z$2:Z3436)*Z3436</f>
        <v>0</v>
      </c>
      <c r="AB3436" s="110">
        <f>COUNTIFS(resources!B:B,B3436)</f>
        <v>1</v>
      </c>
      <c r="AC3436" s="110">
        <f t="shared" ref="AC3436:AC3499" si="765">AND(ISNUMBER(D3436),(D3436&gt;2019))*1</f>
        <v>1</v>
      </c>
      <c r="AD3436" s="110">
        <f t="shared" ref="AD3436:AD3499" si="766">AND(ISNUMBER(E3436),E3436&gt;=1,E3436&lt;=12)*1</f>
        <v>1</v>
      </c>
      <c r="AE3436" s="110">
        <f t="shared" ref="AE3436:AE3499" si="767">AND(COUNT(G3436:H3436)=1,COUNT(F3436)=1)*1</f>
        <v>0</v>
      </c>
      <c r="AF3436" s="110">
        <f t="shared" ref="AF3436:AF3499" si="768">(COUNTIFS(K3436:O3436,"fillme")=0)*1</f>
        <v>1</v>
      </c>
      <c r="AG3436" s="110">
        <f t="shared" ref="AG3436:AG3499" si="769">ISNUMBER(L3436)*1</f>
        <v>0</v>
      </c>
      <c r="AH3436" s="110">
        <f t="shared" ref="AH3436:AH3499" si="770">NOT(AND(G3436&gt;0,H3436&gt;0))*1</f>
        <v>0</v>
      </c>
      <c r="AI3436" s="110">
        <f t="shared" ref="AI3436:AI3499" si="771">(U3436="ok")*1</f>
        <v>1</v>
      </c>
      <c r="AJ3436" s="100">
        <f>ROW()</f>
        <v>3436</v>
      </c>
      <c r="AK3436" s="100" t="str">
        <f>INDEX('BadRows RECART'!$C$2:$C$1207,MATCH(monthly_gwh_mw!AJ3436,'BadRows RECART'!$D$2:$D$1207,0))</f>
        <v>EC_M_0-000-000-011</v>
      </c>
    </row>
    <row r="3437" spans="1:37" ht="20">
      <c r="A3437" s="106" t="s">
        <v>3907</v>
      </c>
      <c r="B3437" s="106" t="s">
        <v>437</v>
      </c>
      <c r="C3437" s="106" t="s">
        <v>6313</v>
      </c>
      <c r="D3437" s="168">
        <v>2022</v>
      </c>
      <c r="E3437" s="168">
        <v>3</v>
      </c>
      <c r="F3437" s="169">
        <v>0</v>
      </c>
      <c r="G3437" s="212" t="s">
        <v>6314</v>
      </c>
      <c r="H3437" s="212" t="s">
        <v>6314</v>
      </c>
      <c r="I3437" s="106" t="s">
        <v>556</v>
      </c>
      <c r="K3437" s="83" t="s">
        <v>6314</v>
      </c>
      <c r="L3437" s="83" t="s">
        <v>6314</v>
      </c>
      <c r="M3437" s="45" t="str">
        <f>IF(
ISNA(INDEX(resources!E:E,MATCH(B3437,resources!B:B,0))),"fillme",
INDEX(resources!E:E,MATCH(B3437,resources!B:B,0)))</f>
        <v>transfer_purchase</v>
      </c>
      <c r="N3437" s="45">
        <v>1</v>
      </c>
      <c r="O3437" s="83" t="str">
        <f>IFERROR(INDEX(resources!K:K,MATCH(B3437,resources!B:B,0)),"fillme")</f>
        <v>unknown</v>
      </c>
      <c r="P3437" s="89" t="str">
        <f t="shared" si="759"/>
        <v>unknown_2022_3</v>
      </c>
      <c r="Q3437" s="87">
        <f>INDEX(elcc!G:G,MATCH(P3437,elcc!D:D,0))</f>
        <v>0</v>
      </c>
      <c r="R3437" s="89">
        <f t="shared" si="760"/>
        <v>1</v>
      </c>
      <c r="S3437" s="89" t="s">
        <v>6314</v>
      </c>
      <c r="T3437" s="89" t="s">
        <v>6314</v>
      </c>
      <c r="U3437" s="90" t="str">
        <f t="shared" si="761"/>
        <v>ok</v>
      </c>
      <c r="V3437" s="63" t="str">
        <f>INDEX(resources!F:F,MATCH(B3437,resources!B:B,0))</f>
        <v>special</v>
      </c>
      <c r="W3437" s="110">
        <f t="shared" si="762"/>
        <v>0</v>
      </c>
      <c r="X3437" s="110">
        <f t="shared" si="763"/>
        <v>0</v>
      </c>
      <c r="Y3437" s="110" t="str">
        <f t="shared" si="764"/>
        <v>transfer_purchase_raonly_na_CONFIDENTIAL</v>
      </c>
      <c r="Z3437" s="110">
        <f>IF(COUNTIFS($Y$2:Y3437,Y3437)=1,1,0)</f>
        <v>0</v>
      </c>
      <c r="AA3437" s="110">
        <f>SUM($Z$2:Z3437)*Z3437</f>
        <v>0</v>
      </c>
      <c r="AB3437" s="110">
        <f>COUNTIFS(resources!B:B,B3437)</f>
        <v>1</v>
      </c>
      <c r="AC3437" s="110">
        <f t="shared" si="765"/>
        <v>1</v>
      </c>
      <c r="AD3437" s="110">
        <f t="shared" si="766"/>
        <v>1</v>
      </c>
      <c r="AE3437" s="110">
        <f t="shared" si="767"/>
        <v>0</v>
      </c>
      <c r="AF3437" s="110">
        <f t="shared" si="768"/>
        <v>1</v>
      </c>
      <c r="AG3437" s="110">
        <f t="shared" si="769"/>
        <v>0</v>
      </c>
      <c r="AH3437" s="110">
        <f t="shared" si="770"/>
        <v>0</v>
      </c>
      <c r="AI3437" s="110">
        <f t="shared" si="771"/>
        <v>1</v>
      </c>
      <c r="AJ3437" s="100">
        <f>ROW()</f>
        <v>3437</v>
      </c>
      <c r="AK3437" s="100" t="str">
        <f>INDEX('BadRows RECART'!$C$2:$C$1207,MATCH(monthly_gwh_mw!AJ3437,'BadRows RECART'!$D$2:$D$1207,0))</f>
        <v>EC_M_0-000-000-011</v>
      </c>
    </row>
    <row r="3438" spans="1:37" ht="20">
      <c r="A3438" s="106" t="s">
        <v>3907</v>
      </c>
      <c r="B3438" s="106" t="s">
        <v>437</v>
      </c>
      <c r="C3438" s="106" t="s">
        <v>6313</v>
      </c>
      <c r="D3438" s="168">
        <v>2022</v>
      </c>
      <c r="E3438" s="168">
        <v>4</v>
      </c>
      <c r="F3438" s="169">
        <v>0</v>
      </c>
      <c r="G3438" s="212" t="s">
        <v>6314</v>
      </c>
      <c r="H3438" s="212" t="s">
        <v>6314</v>
      </c>
      <c r="I3438" s="106" t="s">
        <v>556</v>
      </c>
      <c r="K3438" s="83" t="s">
        <v>6314</v>
      </c>
      <c r="L3438" s="83" t="s">
        <v>6314</v>
      </c>
      <c r="M3438" s="45" t="str">
        <f>IF(
ISNA(INDEX(resources!E:E,MATCH(B3438,resources!B:B,0))),"fillme",
INDEX(resources!E:E,MATCH(B3438,resources!B:B,0)))</f>
        <v>transfer_purchase</v>
      </c>
      <c r="N3438" s="45">
        <v>1</v>
      </c>
      <c r="O3438" s="83" t="str">
        <f>IFERROR(INDEX(resources!K:K,MATCH(B3438,resources!B:B,0)),"fillme")</f>
        <v>unknown</v>
      </c>
      <c r="P3438" s="89" t="str">
        <f t="shared" si="759"/>
        <v>unknown_2022_4</v>
      </c>
      <c r="Q3438" s="87">
        <f>INDEX(elcc!G:G,MATCH(P3438,elcc!D:D,0))</f>
        <v>0</v>
      </c>
      <c r="R3438" s="89">
        <f t="shared" si="760"/>
        <v>1</v>
      </c>
      <c r="S3438" s="89" t="s">
        <v>6314</v>
      </c>
      <c r="T3438" s="89" t="s">
        <v>6314</v>
      </c>
      <c r="U3438" s="90" t="str">
        <f t="shared" si="761"/>
        <v>ok</v>
      </c>
      <c r="V3438" s="63" t="str">
        <f>INDEX(resources!F:F,MATCH(B3438,resources!B:B,0))</f>
        <v>special</v>
      </c>
      <c r="W3438" s="110">
        <f t="shared" si="762"/>
        <v>0</v>
      </c>
      <c r="X3438" s="110">
        <f t="shared" si="763"/>
        <v>0</v>
      </c>
      <c r="Y3438" s="110" t="str">
        <f t="shared" si="764"/>
        <v>transfer_purchase_raonly_na_CONFIDENTIAL</v>
      </c>
      <c r="Z3438" s="110">
        <f>IF(COUNTIFS($Y$2:Y3438,Y3438)=1,1,0)</f>
        <v>0</v>
      </c>
      <c r="AA3438" s="110">
        <f>SUM($Z$2:Z3438)*Z3438</f>
        <v>0</v>
      </c>
      <c r="AB3438" s="110">
        <f>COUNTIFS(resources!B:B,B3438)</f>
        <v>1</v>
      </c>
      <c r="AC3438" s="110">
        <f t="shared" si="765"/>
        <v>1</v>
      </c>
      <c r="AD3438" s="110">
        <f t="shared" si="766"/>
        <v>1</v>
      </c>
      <c r="AE3438" s="110">
        <f t="shared" si="767"/>
        <v>0</v>
      </c>
      <c r="AF3438" s="110">
        <f t="shared" si="768"/>
        <v>1</v>
      </c>
      <c r="AG3438" s="110">
        <f t="shared" si="769"/>
        <v>0</v>
      </c>
      <c r="AH3438" s="110">
        <f t="shared" si="770"/>
        <v>0</v>
      </c>
      <c r="AI3438" s="110">
        <f t="shared" si="771"/>
        <v>1</v>
      </c>
      <c r="AJ3438" s="100">
        <f>ROW()</f>
        <v>3438</v>
      </c>
      <c r="AK3438" s="100" t="str">
        <f>INDEX('BadRows RECART'!$C$2:$C$1207,MATCH(monthly_gwh_mw!AJ3438,'BadRows RECART'!$D$2:$D$1207,0))</f>
        <v>EC_M_0-000-000-011</v>
      </c>
    </row>
    <row r="3439" spans="1:37" ht="20">
      <c r="A3439" s="106" t="s">
        <v>3907</v>
      </c>
      <c r="B3439" s="106" t="s">
        <v>437</v>
      </c>
      <c r="C3439" s="106" t="s">
        <v>6313</v>
      </c>
      <c r="D3439" s="168">
        <v>2022</v>
      </c>
      <c r="E3439" s="168">
        <v>5</v>
      </c>
      <c r="F3439" s="169">
        <v>0</v>
      </c>
      <c r="G3439" s="212" t="s">
        <v>6314</v>
      </c>
      <c r="H3439" s="212" t="s">
        <v>6314</v>
      </c>
      <c r="I3439" s="106" t="s">
        <v>556</v>
      </c>
      <c r="K3439" s="83" t="s">
        <v>6314</v>
      </c>
      <c r="L3439" s="83" t="s">
        <v>6314</v>
      </c>
      <c r="M3439" s="45" t="str">
        <f>IF(
ISNA(INDEX(resources!E:E,MATCH(B3439,resources!B:B,0))),"fillme",
INDEX(resources!E:E,MATCH(B3439,resources!B:B,0)))</f>
        <v>transfer_purchase</v>
      </c>
      <c r="N3439" s="45">
        <v>1</v>
      </c>
      <c r="O3439" s="83" t="str">
        <f>IFERROR(INDEX(resources!K:K,MATCH(B3439,resources!B:B,0)),"fillme")</f>
        <v>unknown</v>
      </c>
      <c r="P3439" s="89" t="str">
        <f t="shared" si="759"/>
        <v>unknown_2022_5</v>
      </c>
      <c r="Q3439" s="87">
        <f>INDEX(elcc!G:G,MATCH(P3439,elcc!D:D,0))</f>
        <v>0</v>
      </c>
      <c r="R3439" s="89">
        <f t="shared" si="760"/>
        <v>1</v>
      </c>
      <c r="S3439" s="89" t="s">
        <v>6314</v>
      </c>
      <c r="T3439" s="89" t="s">
        <v>6314</v>
      </c>
      <c r="U3439" s="90" t="str">
        <f t="shared" si="761"/>
        <v>ok</v>
      </c>
      <c r="V3439" s="63" t="str">
        <f>INDEX(resources!F:F,MATCH(B3439,resources!B:B,0))</f>
        <v>special</v>
      </c>
      <c r="W3439" s="110">
        <f t="shared" si="762"/>
        <v>0</v>
      </c>
      <c r="X3439" s="110">
        <f t="shared" si="763"/>
        <v>0</v>
      </c>
      <c r="Y3439" s="110" t="str">
        <f t="shared" si="764"/>
        <v>transfer_purchase_raonly_na_CONFIDENTIAL</v>
      </c>
      <c r="Z3439" s="110">
        <f>IF(COUNTIFS($Y$2:Y3439,Y3439)=1,1,0)</f>
        <v>0</v>
      </c>
      <c r="AA3439" s="110">
        <f>SUM($Z$2:Z3439)*Z3439</f>
        <v>0</v>
      </c>
      <c r="AB3439" s="110">
        <f>COUNTIFS(resources!B:B,B3439)</f>
        <v>1</v>
      </c>
      <c r="AC3439" s="110">
        <f t="shared" si="765"/>
        <v>1</v>
      </c>
      <c r="AD3439" s="110">
        <f t="shared" si="766"/>
        <v>1</v>
      </c>
      <c r="AE3439" s="110">
        <f t="shared" si="767"/>
        <v>0</v>
      </c>
      <c r="AF3439" s="110">
        <f t="shared" si="768"/>
        <v>1</v>
      </c>
      <c r="AG3439" s="110">
        <f t="shared" si="769"/>
        <v>0</v>
      </c>
      <c r="AH3439" s="110">
        <f t="shared" si="770"/>
        <v>0</v>
      </c>
      <c r="AI3439" s="110">
        <f t="shared" si="771"/>
        <v>1</v>
      </c>
      <c r="AJ3439" s="100">
        <f>ROW()</f>
        <v>3439</v>
      </c>
      <c r="AK3439" s="100" t="str">
        <f>INDEX('BadRows RECART'!$C$2:$C$1207,MATCH(monthly_gwh_mw!AJ3439,'BadRows RECART'!$D$2:$D$1207,0))</f>
        <v>EC_M_0-000-000-011</v>
      </c>
    </row>
    <row r="3440" spans="1:37" ht="20">
      <c r="A3440" s="106" t="s">
        <v>3907</v>
      </c>
      <c r="B3440" s="106" t="s">
        <v>437</v>
      </c>
      <c r="C3440" s="106" t="s">
        <v>6313</v>
      </c>
      <c r="D3440" s="168">
        <v>2022</v>
      </c>
      <c r="E3440" s="168">
        <v>6</v>
      </c>
      <c r="F3440" s="169">
        <v>0</v>
      </c>
      <c r="G3440" s="212" t="s">
        <v>6314</v>
      </c>
      <c r="H3440" s="212" t="s">
        <v>6314</v>
      </c>
      <c r="I3440" s="106" t="s">
        <v>556</v>
      </c>
      <c r="K3440" s="83" t="s">
        <v>6314</v>
      </c>
      <c r="L3440" s="83" t="s">
        <v>6314</v>
      </c>
      <c r="M3440" s="45" t="str">
        <f>IF(
ISNA(INDEX(resources!E:E,MATCH(B3440,resources!B:B,0))),"fillme",
INDEX(resources!E:E,MATCH(B3440,resources!B:B,0)))</f>
        <v>transfer_purchase</v>
      </c>
      <c r="N3440" s="45">
        <v>1</v>
      </c>
      <c r="O3440" s="83" t="str">
        <f>IFERROR(INDEX(resources!K:K,MATCH(B3440,resources!B:B,0)),"fillme")</f>
        <v>unknown</v>
      </c>
      <c r="P3440" s="89" t="str">
        <f t="shared" si="759"/>
        <v>unknown_2022_6</v>
      </c>
      <c r="Q3440" s="87">
        <f>INDEX(elcc!G:G,MATCH(P3440,elcc!D:D,0))</f>
        <v>0</v>
      </c>
      <c r="R3440" s="89">
        <f t="shared" si="760"/>
        <v>1</v>
      </c>
      <c r="S3440" s="89" t="s">
        <v>6314</v>
      </c>
      <c r="T3440" s="89" t="s">
        <v>6314</v>
      </c>
      <c r="U3440" s="90" t="str">
        <f t="shared" si="761"/>
        <v>ok</v>
      </c>
      <c r="V3440" s="63" t="str">
        <f>INDEX(resources!F:F,MATCH(B3440,resources!B:B,0))</f>
        <v>special</v>
      </c>
      <c r="W3440" s="110">
        <f t="shared" si="762"/>
        <v>0</v>
      </c>
      <c r="X3440" s="110">
        <f t="shared" si="763"/>
        <v>0</v>
      </c>
      <c r="Y3440" s="110" t="str">
        <f t="shared" si="764"/>
        <v>transfer_purchase_raonly_na_CONFIDENTIAL</v>
      </c>
      <c r="Z3440" s="110">
        <f>IF(COUNTIFS($Y$2:Y3440,Y3440)=1,1,0)</f>
        <v>0</v>
      </c>
      <c r="AA3440" s="110">
        <f>SUM($Z$2:Z3440)*Z3440</f>
        <v>0</v>
      </c>
      <c r="AB3440" s="110">
        <f>COUNTIFS(resources!B:B,B3440)</f>
        <v>1</v>
      </c>
      <c r="AC3440" s="110">
        <f t="shared" si="765"/>
        <v>1</v>
      </c>
      <c r="AD3440" s="110">
        <f t="shared" si="766"/>
        <v>1</v>
      </c>
      <c r="AE3440" s="110">
        <f t="shared" si="767"/>
        <v>0</v>
      </c>
      <c r="AF3440" s="110">
        <f t="shared" si="768"/>
        <v>1</v>
      </c>
      <c r="AG3440" s="110">
        <f t="shared" si="769"/>
        <v>0</v>
      </c>
      <c r="AH3440" s="110">
        <f t="shared" si="770"/>
        <v>0</v>
      </c>
      <c r="AI3440" s="110">
        <f t="shared" si="771"/>
        <v>1</v>
      </c>
      <c r="AJ3440" s="100">
        <f>ROW()</f>
        <v>3440</v>
      </c>
      <c r="AK3440" s="100" t="str">
        <f>INDEX('BadRows RECART'!$C$2:$C$1207,MATCH(monthly_gwh_mw!AJ3440,'BadRows RECART'!$D$2:$D$1207,0))</f>
        <v>EC_M_0-000-000-011</v>
      </c>
    </row>
    <row r="3441" spans="1:37" ht="20">
      <c r="A3441" s="106" t="s">
        <v>3907</v>
      </c>
      <c r="B3441" s="106" t="s">
        <v>437</v>
      </c>
      <c r="C3441" s="106" t="s">
        <v>6313</v>
      </c>
      <c r="D3441" s="168">
        <v>2022</v>
      </c>
      <c r="E3441" s="168">
        <v>7</v>
      </c>
      <c r="F3441" s="169">
        <v>0</v>
      </c>
      <c r="G3441" s="212" t="s">
        <v>6314</v>
      </c>
      <c r="H3441" s="212" t="s">
        <v>6314</v>
      </c>
      <c r="I3441" s="106" t="s">
        <v>556</v>
      </c>
      <c r="K3441" s="83" t="s">
        <v>6314</v>
      </c>
      <c r="L3441" s="83" t="s">
        <v>6314</v>
      </c>
      <c r="M3441" s="45" t="str">
        <f>IF(
ISNA(INDEX(resources!E:E,MATCH(B3441,resources!B:B,0))),"fillme",
INDEX(resources!E:E,MATCH(B3441,resources!B:B,0)))</f>
        <v>transfer_purchase</v>
      </c>
      <c r="N3441" s="45">
        <v>1</v>
      </c>
      <c r="O3441" s="83" t="str">
        <f>IFERROR(INDEX(resources!K:K,MATCH(B3441,resources!B:B,0)),"fillme")</f>
        <v>unknown</v>
      </c>
      <c r="P3441" s="89" t="str">
        <f t="shared" si="759"/>
        <v>unknown_2022_7</v>
      </c>
      <c r="Q3441" s="87">
        <f>INDEX(elcc!G:G,MATCH(P3441,elcc!D:D,0))</f>
        <v>0</v>
      </c>
      <c r="R3441" s="89">
        <f t="shared" si="760"/>
        <v>1</v>
      </c>
      <c r="S3441" s="89" t="s">
        <v>6314</v>
      </c>
      <c r="T3441" s="89" t="s">
        <v>6314</v>
      </c>
      <c r="U3441" s="90" t="str">
        <f t="shared" si="761"/>
        <v>ok</v>
      </c>
      <c r="V3441" s="63" t="str">
        <f>INDEX(resources!F:F,MATCH(B3441,resources!B:B,0))</f>
        <v>special</v>
      </c>
      <c r="W3441" s="110">
        <f t="shared" si="762"/>
        <v>0</v>
      </c>
      <c r="X3441" s="110">
        <f t="shared" si="763"/>
        <v>0</v>
      </c>
      <c r="Y3441" s="110" t="str">
        <f t="shared" si="764"/>
        <v>transfer_purchase_raonly_na_CONFIDENTIAL</v>
      </c>
      <c r="Z3441" s="110">
        <f>IF(COUNTIFS($Y$2:Y3441,Y3441)=1,1,0)</f>
        <v>0</v>
      </c>
      <c r="AA3441" s="110">
        <f>SUM($Z$2:Z3441)*Z3441</f>
        <v>0</v>
      </c>
      <c r="AB3441" s="110">
        <f>COUNTIFS(resources!B:B,B3441)</f>
        <v>1</v>
      </c>
      <c r="AC3441" s="110">
        <f t="shared" si="765"/>
        <v>1</v>
      </c>
      <c r="AD3441" s="110">
        <f t="shared" si="766"/>
        <v>1</v>
      </c>
      <c r="AE3441" s="110">
        <f t="shared" si="767"/>
        <v>0</v>
      </c>
      <c r="AF3441" s="110">
        <f t="shared" si="768"/>
        <v>1</v>
      </c>
      <c r="AG3441" s="110">
        <f t="shared" si="769"/>
        <v>0</v>
      </c>
      <c r="AH3441" s="110">
        <f t="shared" si="770"/>
        <v>0</v>
      </c>
      <c r="AI3441" s="110">
        <f t="shared" si="771"/>
        <v>1</v>
      </c>
      <c r="AJ3441" s="100">
        <f>ROW()</f>
        <v>3441</v>
      </c>
      <c r="AK3441" s="100" t="str">
        <f>INDEX('BadRows RECART'!$C$2:$C$1207,MATCH(monthly_gwh_mw!AJ3441,'BadRows RECART'!$D$2:$D$1207,0))</f>
        <v>EC_M_0-000-000-011</v>
      </c>
    </row>
    <row r="3442" spans="1:37" ht="20">
      <c r="A3442" s="106" t="s">
        <v>3907</v>
      </c>
      <c r="B3442" s="106" t="s">
        <v>437</v>
      </c>
      <c r="C3442" s="106" t="s">
        <v>6313</v>
      </c>
      <c r="D3442" s="168">
        <v>2022</v>
      </c>
      <c r="E3442" s="168">
        <v>8</v>
      </c>
      <c r="F3442" s="169">
        <v>0</v>
      </c>
      <c r="G3442" s="212" t="s">
        <v>6314</v>
      </c>
      <c r="H3442" s="212" t="s">
        <v>6314</v>
      </c>
      <c r="I3442" s="106" t="s">
        <v>556</v>
      </c>
      <c r="K3442" s="83" t="s">
        <v>6314</v>
      </c>
      <c r="L3442" s="83" t="s">
        <v>6314</v>
      </c>
      <c r="M3442" s="45" t="str">
        <f>IF(
ISNA(INDEX(resources!E:E,MATCH(B3442,resources!B:B,0))),"fillme",
INDEX(resources!E:E,MATCH(B3442,resources!B:B,0)))</f>
        <v>transfer_purchase</v>
      </c>
      <c r="N3442" s="45">
        <v>1</v>
      </c>
      <c r="O3442" s="83" t="str">
        <f>IFERROR(INDEX(resources!K:K,MATCH(B3442,resources!B:B,0)),"fillme")</f>
        <v>unknown</v>
      </c>
      <c r="P3442" s="89" t="str">
        <f t="shared" si="759"/>
        <v>unknown_2022_8</v>
      </c>
      <c r="Q3442" s="87">
        <f>INDEX(elcc!G:G,MATCH(P3442,elcc!D:D,0))</f>
        <v>0</v>
      </c>
      <c r="R3442" s="89">
        <f t="shared" si="760"/>
        <v>1</v>
      </c>
      <c r="S3442" s="89" t="s">
        <v>6314</v>
      </c>
      <c r="T3442" s="89" t="s">
        <v>6314</v>
      </c>
      <c r="U3442" s="90" t="str">
        <f t="shared" si="761"/>
        <v>ok</v>
      </c>
      <c r="V3442" s="63" t="str">
        <f>INDEX(resources!F:F,MATCH(B3442,resources!B:B,0))</f>
        <v>special</v>
      </c>
      <c r="W3442" s="110">
        <f t="shared" si="762"/>
        <v>0</v>
      </c>
      <c r="X3442" s="110">
        <f t="shared" si="763"/>
        <v>0</v>
      </c>
      <c r="Y3442" s="110" t="str">
        <f t="shared" si="764"/>
        <v>transfer_purchase_raonly_na_CONFIDENTIAL</v>
      </c>
      <c r="Z3442" s="110">
        <f>IF(COUNTIFS($Y$2:Y3442,Y3442)=1,1,0)</f>
        <v>0</v>
      </c>
      <c r="AA3442" s="110">
        <f>SUM($Z$2:Z3442)*Z3442</f>
        <v>0</v>
      </c>
      <c r="AB3442" s="110">
        <f>COUNTIFS(resources!B:B,B3442)</f>
        <v>1</v>
      </c>
      <c r="AC3442" s="110">
        <f t="shared" si="765"/>
        <v>1</v>
      </c>
      <c r="AD3442" s="110">
        <f t="shared" si="766"/>
        <v>1</v>
      </c>
      <c r="AE3442" s="110">
        <f t="shared" si="767"/>
        <v>0</v>
      </c>
      <c r="AF3442" s="110">
        <f t="shared" si="768"/>
        <v>1</v>
      </c>
      <c r="AG3442" s="110">
        <f t="shared" si="769"/>
        <v>0</v>
      </c>
      <c r="AH3442" s="110">
        <f t="shared" si="770"/>
        <v>0</v>
      </c>
      <c r="AI3442" s="110">
        <f t="shared" si="771"/>
        <v>1</v>
      </c>
      <c r="AJ3442" s="100">
        <f>ROW()</f>
        <v>3442</v>
      </c>
      <c r="AK3442" s="100" t="str">
        <f>INDEX('BadRows RECART'!$C$2:$C$1207,MATCH(monthly_gwh_mw!AJ3442,'BadRows RECART'!$D$2:$D$1207,0))</f>
        <v>EC_M_0-000-000-011</v>
      </c>
    </row>
    <row r="3443" spans="1:37" ht="20">
      <c r="A3443" s="106" t="s">
        <v>3907</v>
      </c>
      <c r="B3443" s="106" t="s">
        <v>437</v>
      </c>
      <c r="C3443" s="106" t="s">
        <v>6313</v>
      </c>
      <c r="D3443" s="168">
        <v>2022</v>
      </c>
      <c r="E3443" s="168">
        <v>9</v>
      </c>
      <c r="F3443" s="169">
        <v>0</v>
      </c>
      <c r="G3443" s="212" t="s">
        <v>6314</v>
      </c>
      <c r="H3443" s="212" t="s">
        <v>6314</v>
      </c>
      <c r="I3443" s="106" t="s">
        <v>556</v>
      </c>
      <c r="K3443" s="83" t="s">
        <v>6314</v>
      </c>
      <c r="L3443" s="83" t="s">
        <v>6314</v>
      </c>
      <c r="M3443" s="45" t="str">
        <f>IF(
ISNA(INDEX(resources!E:E,MATCH(B3443,resources!B:B,0))),"fillme",
INDEX(resources!E:E,MATCH(B3443,resources!B:B,0)))</f>
        <v>transfer_purchase</v>
      </c>
      <c r="N3443" s="45">
        <v>1</v>
      </c>
      <c r="O3443" s="83" t="str">
        <f>IFERROR(INDEX(resources!K:K,MATCH(B3443,resources!B:B,0)),"fillme")</f>
        <v>unknown</v>
      </c>
      <c r="P3443" s="89" t="str">
        <f t="shared" si="759"/>
        <v>unknown_2022_9</v>
      </c>
      <c r="Q3443" s="87">
        <f>INDEX(elcc!G:G,MATCH(P3443,elcc!D:D,0))</f>
        <v>0</v>
      </c>
      <c r="R3443" s="89">
        <f t="shared" si="760"/>
        <v>1</v>
      </c>
      <c r="S3443" s="89" t="s">
        <v>6314</v>
      </c>
      <c r="T3443" s="89" t="s">
        <v>6314</v>
      </c>
      <c r="U3443" s="90" t="str">
        <f t="shared" si="761"/>
        <v>ok</v>
      </c>
      <c r="V3443" s="63" t="str">
        <f>INDEX(resources!F:F,MATCH(B3443,resources!B:B,0))</f>
        <v>special</v>
      </c>
      <c r="W3443" s="110">
        <f t="shared" si="762"/>
        <v>0</v>
      </c>
      <c r="X3443" s="110">
        <f t="shared" si="763"/>
        <v>0</v>
      </c>
      <c r="Y3443" s="110" t="str">
        <f t="shared" si="764"/>
        <v>transfer_purchase_raonly_na_CONFIDENTIAL</v>
      </c>
      <c r="Z3443" s="110">
        <f>IF(COUNTIFS($Y$2:Y3443,Y3443)=1,1,0)</f>
        <v>0</v>
      </c>
      <c r="AA3443" s="110">
        <f>SUM($Z$2:Z3443)*Z3443</f>
        <v>0</v>
      </c>
      <c r="AB3443" s="110">
        <f>COUNTIFS(resources!B:B,B3443)</f>
        <v>1</v>
      </c>
      <c r="AC3443" s="110">
        <f t="shared" si="765"/>
        <v>1</v>
      </c>
      <c r="AD3443" s="110">
        <f t="shared" si="766"/>
        <v>1</v>
      </c>
      <c r="AE3443" s="110">
        <f t="shared" si="767"/>
        <v>0</v>
      </c>
      <c r="AF3443" s="110">
        <f t="shared" si="768"/>
        <v>1</v>
      </c>
      <c r="AG3443" s="110">
        <f t="shared" si="769"/>
        <v>0</v>
      </c>
      <c r="AH3443" s="110">
        <f t="shared" si="770"/>
        <v>0</v>
      </c>
      <c r="AI3443" s="110">
        <f t="shared" si="771"/>
        <v>1</v>
      </c>
      <c r="AJ3443" s="100">
        <f>ROW()</f>
        <v>3443</v>
      </c>
      <c r="AK3443" s="100" t="str">
        <f>INDEX('BadRows RECART'!$C$2:$C$1207,MATCH(monthly_gwh_mw!AJ3443,'BadRows RECART'!$D$2:$D$1207,0))</f>
        <v>EC_M_0-000-000-011</v>
      </c>
    </row>
    <row r="3444" spans="1:37" ht="20">
      <c r="A3444" s="106" t="s">
        <v>3907</v>
      </c>
      <c r="B3444" s="106" t="s">
        <v>437</v>
      </c>
      <c r="C3444" s="106" t="s">
        <v>6313</v>
      </c>
      <c r="D3444" s="168">
        <v>2022</v>
      </c>
      <c r="E3444" s="168">
        <v>10</v>
      </c>
      <c r="F3444" s="169">
        <v>0</v>
      </c>
      <c r="G3444" s="212" t="s">
        <v>6314</v>
      </c>
      <c r="H3444" s="212" t="s">
        <v>6314</v>
      </c>
      <c r="I3444" s="106" t="s">
        <v>556</v>
      </c>
      <c r="K3444" s="83" t="s">
        <v>6314</v>
      </c>
      <c r="L3444" s="83" t="s">
        <v>6314</v>
      </c>
      <c r="M3444" s="45" t="str">
        <f>IF(
ISNA(INDEX(resources!E:E,MATCH(B3444,resources!B:B,0))),"fillme",
INDEX(resources!E:E,MATCH(B3444,resources!B:B,0)))</f>
        <v>transfer_purchase</v>
      </c>
      <c r="N3444" s="45">
        <v>1</v>
      </c>
      <c r="O3444" s="83" t="str">
        <f>IFERROR(INDEX(resources!K:K,MATCH(B3444,resources!B:B,0)),"fillme")</f>
        <v>unknown</v>
      </c>
      <c r="P3444" s="89" t="str">
        <f t="shared" si="759"/>
        <v>unknown_2022_10</v>
      </c>
      <c r="Q3444" s="87">
        <f>INDEX(elcc!G:G,MATCH(P3444,elcc!D:D,0))</f>
        <v>0</v>
      </c>
      <c r="R3444" s="89">
        <f t="shared" si="760"/>
        <v>1</v>
      </c>
      <c r="S3444" s="89" t="s">
        <v>6314</v>
      </c>
      <c r="T3444" s="89" t="s">
        <v>6314</v>
      </c>
      <c r="U3444" s="90" t="str">
        <f t="shared" si="761"/>
        <v>ok</v>
      </c>
      <c r="V3444" s="63" t="str">
        <f>INDEX(resources!F:F,MATCH(B3444,resources!B:B,0))</f>
        <v>special</v>
      </c>
      <c r="W3444" s="110">
        <f t="shared" si="762"/>
        <v>0</v>
      </c>
      <c r="X3444" s="110">
        <f t="shared" si="763"/>
        <v>0</v>
      </c>
      <c r="Y3444" s="110" t="str">
        <f t="shared" si="764"/>
        <v>transfer_purchase_raonly_na_CONFIDENTIAL</v>
      </c>
      <c r="Z3444" s="110">
        <f>IF(COUNTIFS($Y$2:Y3444,Y3444)=1,1,0)</f>
        <v>0</v>
      </c>
      <c r="AA3444" s="110">
        <f>SUM($Z$2:Z3444)*Z3444</f>
        <v>0</v>
      </c>
      <c r="AB3444" s="110">
        <f>COUNTIFS(resources!B:B,B3444)</f>
        <v>1</v>
      </c>
      <c r="AC3444" s="110">
        <f t="shared" si="765"/>
        <v>1</v>
      </c>
      <c r="AD3444" s="110">
        <f t="shared" si="766"/>
        <v>1</v>
      </c>
      <c r="AE3444" s="110">
        <f t="shared" si="767"/>
        <v>0</v>
      </c>
      <c r="AF3444" s="110">
        <f t="shared" si="768"/>
        <v>1</v>
      </c>
      <c r="AG3444" s="110">
        <f t="shared" si="769"/>
        <v>0</v>
      </c>
      <c r="AH3444" s="110">
        <f t="shared" si="770"/>
        <v>0</v>
      </c>
      <c r="AI3444" s="110">
        <f t="shared" si="771"/>
        <v>1</v>
      </c>
      <c r="AJ3444" s="100">
        <f>ROW()</f>
        <v>3444</v>
      </c>
      <c r="AK3444" s="100" t="str">
        <f>INDEX('BadRows RECART'!$C$2:$C$1207,MATCH(monthly_gwh_mw!AJ3444,'BadRows RECART'!$D$2:$D$1207,0))</f>
        <v>EC_M_0-000-000-011</v>
      </c>
    </row>
    <row r="3445" spans="1:37" ht="20">
      <c r="A3445" s="106" t="s">
        <v>3907</v>
      </c>
      <c r="B3445" s="106" t="s">
        <v>437</v>
      </c>
      <c r="C3445" s="106" t="s">
        <v>6313</v>
      </c>
      <c r="D3445" s="168">
        <v>2022</v>
      </c>
      <c r="E3445" s="168">
        <v>11</v>
      </c>
      <c r="F3445" s="169">
        <v>0</v>
      </c>
      <c r="G3445" s="212" t="s">
        <v>6314</v>
      </c>
      <c r="H3445" s="212" t="s">
        <v>6314</v>
      </c>
      <c r="I3445" s="106" t="s">
        <v>556</v>
      </c>
      <c r="K3445" s="83" t="s">
        <v>6314</v>
      </c>
      <c r="L3445" s="83" t="s">
        <v>6314</v>
      </c>
      <c r="M3445" s="45" t="str">
        <f>IF(
ISNA(INDEX(resources!E:E,MATCH(B3445,resources!B:B,0))),"fillme",
INDEX(resources!E:E,MATCH(B3445,resources!B:B,0)))</f>
        <v>transfer_purchase</v>
      </c>
      <c r="N3445" s="45">
        <v>1</v>
      </c>
      <c r="O3445" s="83" t="str">
        <f>IFERROR(INDEX(resources!K:K,MATCH(B3445,resources!B:B,0)),"fillme")</f>
        <v>unknown</v>
      </c>
      <c r="P3445" s="89" t="str">
        <f t="shared" si="759"/>
        <v>unknown_2022_11</v>
      </c>
      <c r="Q3445" s="87">
        <f>INDEX(elcc!G:G,MATCH(P3445,elcc!D:D,0))</f>
        <v>0</v>
      </c>
      <c r="R3445" s="89">
        <f t="shared" si="760"/>
        <v>1</v>
      </c>
      <c r="S3445" s="89" t="s">
        <v>6314</v>
      </c>
      <c r="T3445" s="89" t="s">
        <v>6314</v>
      </c>
      <c r="U3445" s="90" t="str">
        <f t="shared" si="761"/>
        <v>ok</v>
      </c>
      <c r="V3445" s="63" t="str">
        <f>INDEX(resources!F:F,MATCH(B3445,resources!B:B,0))</f>
        <v>special</v>
      </c>
      <c r="W3445" s="110">
        <f t="shared" si="762"/>
        <v>0</v>
      </c>
      <c r="X3445" s="110">
        <f t="shared" si="763"/>
        <v>0</v>
      </c>
      <c r="Y3445" s="110" t="str">
        <f t="shared" si="764"/>
        <v>transfer_purchase_raonly_na_CONFIDENTIAL</v>
      </c>
      <c r="Z3445" s="110">
        <f>IF(COUNTIFS($Y$2:Y3445,Y3445)=1,1,0)</f>
        <v>0</v>
      </c>
      <c r="AA3445" s="110">
        <f>SUM($Z$2:Z3445)*Z3445</f>
        <v>0</v>
      </c>
      <c r="AB3445" s="110">
        <f>COUNTIFS(resources!B:B,B3445)</f>
        <v>1</v>
      </c>
      <c r="AC3445" s="110">
        <f t="shared" si="765"/>
        <v>1</v>
      </c>
      <c r="AD3445" s="110">
        <f t="shared" si="766"/>
        <v>1</v>
      </c>
      <c r="AE3445" s="110">
        <f t="shared" si="767"/>
        <v>0</v>
      </c>
      <c r="AF3445" s="110">
        <f t="shared" si="768"/>
        <v>1</v>
      </c>
      <c r="AG3445" s="110">
        <f t="shared" si="769"/>
        <v>0</v>
      </c>
      <c r="AH3445" s="110">
        <f t="shared" si="770"/>
        <v>0</v>
      </c>
      <c r="AI3445" s="110">
        <f t="shared" si="771"/>
        <v>1</v>
      </c>
      <c r="AJ3445" s="100">
        <f>ROW()</f>
        <v>3445</v>
      </c>
      <c r="AK3445" s="100" t="str">
        <f>INDEX('BadRows RECART'!$C$2:$C$1207,MATCH(monthly_gwh_mw!AJ3445,'BadRows RECART'!$D$2:$D$1207,0))</f>
        <v>EC_M_0-000-000-011</v>
      </c>
    </row>
    <row r="3446" spans="1:37" ht="20">
      <c r="A3446" s="106" t="s">
        <v>3907</v>
      </c>
      <c r="B3446" s="106" t="s">
        <v>437</v>
      </c>
      <c r="C3446" s="106" t="s">
        <v>6313</v>
      </c>
      <c r="D3446" s="168">
        <v>2022</v>
      </c>
      <c r="E3446" s="168">
        <v>12</v>
      </c>
      <c r="F3446" s="169">
        <v>0</v>
      </c>
      <c r="G3446" s="212" t="s">
        <v>6314</v>
      </c>
      <c r="H3446" s="212" t="s">
        <v>6314</v>
      </c>
      <c r="I3446" s="106" t="s">
        <v>556</v>
      </c>
      <c r="K3446" s="83" t="s">
        <v>6314</v>
      </c>
      <c r="L3446" s="83" t="s">
        <v>6314</v>
      </c>
      <c r="M3446" s="45" t="str">
        <f>IF(
ISNA(INDEX(resources!E:E,MATCH(B3446,resources!B:B,0))),"fillme",
INDEX(resources!E:E,MATCH(B3446,resources!B:B,0)))</f>
        <v>transfer_purchase</v>
      </c>
      <c r="N3446" s="45">
        <v>1</v>
      </c>
      <c r="O3446" s="83" t="str">
        <f>IFERROR(INDEX(resources!K:K,MATCH(B3446,resources!B:B,0)),"fillme")</f>
        <v>unknown</v>
      </c>
      <c r="P3446" s="89" t="str">
        <f t="shared" si="759"/>
        <v>unknown_2022_12</v>
      </c>
      <c r="Q3446" s="87">
        <f>INDEX(elcc!G:G,MATCH(P3446,elcc!D:D,0))</f>
        <v>0</v>
      </c>
      <c r="R3446" s="89">
        <f t="shared" si="760"/>
        <v>1</v>
      </c>
      <c r="S3446" s="89" t="s">
        <v>6314</v>
      </c>
      <c r="T3446" s="89" t="s">
        <v>6314</v>
      </c>
      <c r="U3446" s="90" t="str">
        <f t="shared" si="761"/>
        <v>ok</v>
      </c>
      <c r="V3446" s="63" t="str">
        <f>INDEX(resources!F:F,MATCH(B3446,resources!B:B,0))</f>
        <v>special</v>
      </c>
      <c r="W3446" s="110">
        <f t="shared" si="762"/>
        <v>0</v>
      </c>
      <c r="X3446" s="110">
        <f t="shared" si="763"/>
        <v>0</v>
      </c>
      <c r="Y3446" s="110" t="str">
        <f t="shared" si="764"/>
        <v>transfer_purchase_raonly_na_CONFIDENTIAL</v>
      </c>
      <c r="Z3446" s="110">
        <f>IF(COUNTIFS($Y$2:Y3446,Y3446)=1,1,0)</f>
        <v>0</v>
      </c>
      <c r="AA3446" s="110">
        <f>SUM($Z$2:Z3446)*Z3446</f>
        <v>0</v>
      </c>
      <c r="AB3446" s="110">
        <f>COUNTIFS(resources!B:B,B3446)</f>
        <v>1</v>
      </c>
      <c r="AC3446" s="110">
        <f t="shared" si="765"/>
        <v>1</v>
      </c>
      <c r="AD3446" s="110">
        <f t="shared" si="766"/>
        <v>1</v>
      </c>
      <c r="AE3446" s="110">
        <f t="shared" si="767"/>
        <v>0</v>
      </c>
      <c r="AF3446" s="110">
        <f t="shared" si="768"/>
        <v>1</v>
      </c>
      <c r="AG3446" s="110">
        <f t="shared" si="769"/>
        <v>0</v>
      </c>
      <c r="AH3446" s="110">
        <f t="shared" si="770"/>
        <v>0</v>
      </c>
      <c r="AI3446" s="110">
        <f t="shared" si="771"/>
        <v>1</v>
      </c>
      <c r="AJ3446" s="100">
        <f>ROW()</f>
        <v>3446</v>
      </c>
      <c r="AK3446" s="100" t="str">
        <f>INDEX('BadRows RECART'!$C$2:$C$1207,MATCH(monthly_gwh_mw!AJ3446,'BadRows RECART'!$D$2:$D$1207,0))</f>
        <v>EC_M_0-000-000-011</v>
      </c>
    </row>
    <row r="3447" spans="1:37" ht="20">
      <c r="A3447" s="106" t="s">
        <v>3907</v>
      </c>
      <c r="B3447" s="106" t="s">
        <v>437</v>
      </c>
      <c r="C3447" s="106" t="s">
        <v>6313</v>
      </c>
      <c r="D3447" s="168">
        <v>2022</v>
      </c>
      <c r="E3447" s="168">
        <v>1</v>
      </c>
      <c r="F3447" s="169">
        <v>0</v>
      </c>
      <c r="G3447" s="212" t="s">
        <v>6314</v>
      </c>
      <c r="H3447" s="212" t="s">
        <v>6314</v>
      </c>
      <c r="I3447" s="106" t="s">
        <v>556</v>
      </c>
      <c r="K3447" s="83" t="s">
        <v>6314</v>
      </c>
      <c r="L3447" s="83" t="s">
        <v>6314</v>
      </c>
      <c r="M3447" s="45" t="str">
        <f>IF(
ISNA(INDEX(resources!E:E,MATCH(B3447,resources!B:B,0))),"fillme",
INDEX(resources!E:E,MATCH(B3447,resources!B:B,0)))</f>
        <v>transfer_purchase</v>
      </c>
      <c r="N3447" s="45">
        <v>1</v>
      </c>
      <c r="O3447" s="83" t="str">
        <f>IFERROR(INDEX(resources!K:K,MATCH(B3447,resources!B:B,0)),"fillme")</f>
        <v>unknown</v>
      </c>
      <c r="P3447" s="89" t="str">
        <f t="shared" si="759"/>
        <v>unknown_2022_1</v>
      </c>
      <c r="Q3447" s="87">
        <f>INDEX(elcc!G:G,MATCH(P3447,elcc!D:D,0))</f>
        <v>0</v>
      </c>
      <c r="R3447" s="89">
        <f t="shared" si="760"/>
        <v>1</v>
      </c>
      <c r="S3447" s="89" t="s">
        <v>6314</v>
      </c>
      <c r="T3447" s="89" t="s">
        <v>6314</v>
      </c>
      <c r="U3447" s="90" t="str">
        <f t="shared" si="761"/>
        <v>ok</v>
      </c>
      <c r="V3447" s="63" t="str">
        <f>INDEX(resources!F:F,MATCH(B3447,resources!B:B,0))</f>
        <v>special</v>
      </c>
      <c r="W3447" s="110">
        <f t="shared" si="762"/>
        <v>0</v>
      </c>
      <c r="X3447" s="110">
        <f t="shared" si="763"/>
        <v>0</v>
      </c>
      <c r="Y3447" s="110" t="str">
        <f t="shared" si="764"/>
        <v>transfer_purchase_raonly_na_CONFIDENTIAL</v>
      </c>
      <c r="Z3447" s="110">
        <f>IF(COUNTIFS($Y$2:Y3447,Y3447)=1,1,0)</f>
        <v>0</v>
      </c>
      <c r="AA3447" s="110">
        <f>SUM($Z$2:Z3447)*Z3447</f>
        <v>0</v>
      </c>
      <c r="AB3447" s="110">
        <f>COUNTIFS(resources!B:B,B3447)</f>
        <v>1</v>
      </c>
      <c r="AC3447" s="110">
        <f t="shared" si="765"/>
        <v>1</v>
      </c>
      <c r="AD3447" s="110">
        <f t="shared" si="766"/>
        <v>1</v>
      </c>
      <c r="AE3447" s="110">
        <f t="shared" si="767"/>
        <v>0</v>
      </c>
      <c r="AF3447" s="110">
        <f t="shared" si="768"/>
        <v>1</v>
      </c>
      <c r="AG3447" s="110">
        <f t="shared" si="769"/>
        <v>0</v>
      </c>
      <c r="AH3447" s="110">
        <f t="shared" si="770"/>
        <v>0</v>
      </c>
      <c r="AI3447" s="110">
        <f t="shared" si="771"/>
        <v>1</v>
      </c>
      <c r="AJ3447" s="100">
        <f>ROW()</f>
        <v>3447</v>
      </c>
      <c r="AK3447" s="100" t="e">
        <f>INDEX('BadRows RECART'!$C$2:$C$1207,MATCH(monthly_gwh_mw!AJ3447,'BadRows RECART'!$D$2:$D$1207,0))</f>
        <v>#N/A</v>
      </c>
    </row>
    <row r="3448" spans="1:37" ht="20">
      <c r="A3448" s="106" t="s">
        <v>3907</v>
      </c>
      <c r="B3448" s="106" t="s">
        <v>437</v>
      </c>
      <c r="C3448" s="106" t="s">
        <v>6313</v>
      </c>
      <c r="D3448" s="168">
        <v>2022</v>
      </c>
      <c r="E3448" s="168">
        <v>2</v>
      </c>
      <c r="F3448" s="169">
        <v>0</v>
      </c>
      <c r="G3448" s="212" t="s">
        <v>6314</v>
      </c>
      <c r="H3448" s="212" t="s">
        <v>6314</v>
      </c>
      <c r="I3448" s="106" t="s">
        <v>556</v>
      </c>
      <c r="K3448" s="83" t="s">
        <v>6314</v>
      </c>
      <c r="L3448" s="83" t="s">
        <v>6314</v>
      </c>
      <c r="M3448" s="45" t="str">
        <f>IF(
ISNA(INDEX(resources!E:E,MATCH(B3448,resources!B:B,0))),"fillme",
INDEX(resources!E:E,MATCH(B3448,resources!B:B,0)))</f>
        <v>transfer_purchase</v>
      </c>
      <c r="N3448" s="45">
        <v>1</v>
      </c>
      <c r="O3448" s="83" t="str">
        <f>IFERROR(INDEX(resources!K:K,MATCH(B3448,resources!B:B,0)),"fillme")</f>
        <v>unknown</v>
      </c>
      <c r="P3448" s="89" t="str">
        <f t="shared" si="759"/>
        <v>unknown_2022_2</v>
      </c>
      <c r="Q3448" s="87">
        <f>INDEX(elcc!G:G,MATCH(P3448,elcc!D:D,0))</f>
        <v>0</v>
      </c>
      <c r="R3448" s="89">
        <f t="shared" si="760"/>
        <v>1</v>
      </c>
      <c r="S3448" s="89" t="s">
        <v>6314</v>
      </c>
      <c r="T3448" s="89" t="s">
        <v>6314</v>
      </c>
      <c r="U3448" s="90" t="str">
        <f t="shared" si="761"/>
        <v>ok</v>
      </c>
      <c r="V3448" s="63" t="str">
        <f>INDEX(resources!F:F,MATCH(B3448,resources!B:B,0))</f>
        <v>special</v>
      </c>
      <c r="W3448" s="110">
        <f t="shared" si="762"/>
        <v>0</v>
      </c>
      <c r="X3448" s="110">
        <f t="shared" si="763"/>
        <v>0</v>
      </c>
      <c r="Y3448" s="110" t="str">
        <f t="shared" si="764"/>
        <v>transfer_purchase_raonly_na_CONFIDENTIAL</v>
      </c>
      <c r="Z3448" s="110">
        <f>IF(COUNTIFS($Y$2:Y3448,Y3448)=1,1,0)</f>
        <v>0</v>
      </c>
      <c r="AA3448" s="110">
        <f>SUM($Z$2:Z3448)*Z3448</f>
        <v>0</v>
      </c>
      <c r="AB3448" s="110">
        <f>COUNTIFS(resources!B:B,B3448)</f>
        <v>1</v>
      </c>
      <c r="AC3448" s="110">
        <f t="shared" si="765"/>
        <v>1</v>
      </c>
      <c r="AD3448" s="110">
        <f t="shared" si="766"/>
        <v>1</v>
      </c>
      <c r="AE3448" s="110">
        <f t="shared" si="767"/>
        <v>0</v>
      </c>
      <c r="AF3448" s="110">
        <f t="shared" si="768"/>
        <v>1</v>
      </c>
      <c r="AG3448" s="110">
        <f t="shared" si="769"/>
        <v>0</v>
      </c>
      <c r="AH3448" s="110">
        <f t="shared" si="770"/>
        <v>0</v>
      </c>
      <c r="AI3448" s="110">
        <f t="shared" si="771"/>
        <v>1</v>
      </c>
      <c r="AJ3448" s="100">
        <f>ROW()</f>
        <v>3448</v>
      </c>
      <c r="AK3448" s="100" t="e">
        <f>INDEX('BadRows RECART'!$C$2:$C$1207,MATCH(monthly_gwh_mw!AJ3448,'BadRows RECART'!$D$2:$D$1207,0))</f>
        <v>#N/A</v>
      </c>
    </row>
    <row r="3449" spans="1:37" ht="20">
      <c r="A3449" s="106" t="s">
        <v>3907</v>
      </c>
      <c r="B3449" s="106" t="s">
        <v>437</v>
      </c>
      <c r="C3449" s="106" t="s">
        <v>6313</v>
      </c>
      <c r="D3449" s="168">
        <v>2022</v>
      </c>
      <c r="E3449" s="168">
        <v>3</v>
      </c>
      <c r="F3449" s="169">
        <v>0</v>
      </c>
      <c r="G3449" s="212" t="s">
        <v>6314</v>
      </c>
      <c r="H3449" s="212" t="s">
        <v>6314</v>
      </c>
      <c r="I3449" s="106" t="s">
        <v>556</v>
      </c>
      <c r="K3449" s="83" t="s">
        <v>6314</v>
      </c>
      <c r="L3449" s="83" t="s">
        <v>6314</v>
      </c>
      <c r="M3449" s="45" t="str">
        <f>IF(
ISNA(INDEX(resources!E:E,MATCH(B3449,resources!B:B,0))),"fillme",
INDEX(resources!E:E,MATCH(B3449,resources!B:B,0)))</f>
        <v>transfer_purchase</v>
      </c>
      <c r="N3449" s="45">
        <v>1</v>
      </c>
      <c r="O3449" s="83" t="str">
        <f>IFERROR(INDEX(resources!K:K,MATCH(B3449,resources!B:B,0)),"fillme")</f>
        <v>unknown</v>
      </c>
      <c r="P3449" s="89" t="str">
        <f t="shared" si="759"/>
        <v>unknown_2022_3</v>
      </c>
      <c r="Q3449" s="87">
        <f>INDEX(elcc!G:G,MATCH(P3449,elcc!D:D,0))</f>
        <v>0</v>
      </c>
      <c r="R3449" s="89">
        <f t="shared" si="760"/>
        <v>1</v>
      </c>
      <c r="S3449" s="89" t="s">
        <v>6314</v>
      </c>
      <c r="T3449" s="89" t="s">
        <v>6314</v>
      </c>
      <c r="U3449" s="90" t="str">
        <f t="shared" si="761"/>
        <v>ok</v>
      </c>
      <c r="V3449" s="63" t="str">
        <f>INDEX(resources!F:F,MATCH(B3449,resources!B:B,0))</f>
        <v>special</v>
      </c>
      <c r="W3449" s="110">
        <f t="shared" si="762"/>
        <v>0</v>
      </c>
      <c r="X3449" s="110">
        <f t="shared" si="763"/>
        <v>0</v>
      </c>
      <c r="Y3449" s="110" t="str">
        <f t="shared" si="764"/>
        <v>transfer_purchase_raonly_na_CONFIDENTIAL</v>
      </c>
      <c r="Z3449" s="110">
        <f>IF(COUNTIFS($Y$2:Y3449,Y3449)=1,1,0)</f>
        <v>0</v>
      </c>
      <c r="AA3449" s="110">
        <f>SUM($Z$2:Z3449)*Z3449</f>
        <v>0</v>
      </c>
      <c r="AB3449" s="110">
        <f>COUNTIFS(resources!B:B,B3449)</f>
        <v>1</v>
      </c>
      <c r="AC3449" s="110">
        <f t="shared" si="765"/>
        <v>1</v>
      </c>
      <c r="AD3449" s="110">
        <f t="shared" si="766"/>
        <v>1</v>
      </c>
      <c r="AE3449" s="110">
        <f t="shared" si="767"/>
        <v>0</v>
      </c>
      <c r="AF3449" s="110">
        <f t="shared" si="768"/>
        <v>1</v>
      </c>
      <c r="AG3449" s="110">
        <f t="shared" si="769"/>
        <v>0</v>
      </c>
      <c r="AH3449" s="110">
        <f t="shared" si="770"/>
        <v>0</v>
      </c>
      <c r="AI3449" s="110">
        <f t="shared" si="771"/>
        <v>1</v>
      </c>
      <c r="AJ3449" s="100">
        <f>ROW()</f>
        <v>3449</v>
      </c>
      <c r="AK3449" s="100" t="e">
        <f>INDEX('BadRows RECART'!$C$2:$C$1207,MATCH(monthly_gwh_mw!AJ3449,'BadRows RECART'!$D$2:$D$1207,0))</f>
        <v>#N/A</v>
      </c>
    </row>
    <row r="3450" spans="1:37" ht="20">
      <c r="A3450" s="106" t="s">
        <v>3907</v>
      </c>
      <c r="B3450" s="106" t="s">
        <v>437</v>
      </c>
      <c r="C3450" s="106" t="s">
        <v>6313</v>
      </c>
      <c r="D3450" s="168">
        <v>2022</v>
      </c>
      <c r="E3450" s="168">
        <v>4</v>
      </c>
      <c r="F3450" s="169">
        <v>0</v>
      </c>
      <c r="G3450" s="212" t="s">
        <v>6314</v>
      </c>
      <c r="H3450" s="212" t="s">
        <v>6314</v>
      </c>
      <c r="I3450" s="106" t="s">
        <v>556</v>
      </c>
      <c r="K3450" s="83" t="s">
        <v>6314</v>
      </c>
      <c r="L3450" s="83" t="s">
        <v>6314</v>
      </c>
      <c r="M3450" s="45" t="str">
        <f>IF(
ISNA(INDEX(resources!E:E,MATCH(B3450,resources!B:B,0))),"fillme",
INDEX(resources!E:E,MATCH(B3450,resources!B:B,0)))</f>
        <v>transfer_purchase</v>
      </c>
      <c r="N3450" s="45">
        <v>1</v>
      </c>
      <c r="O3450" s="83" t="str">
        <f>IFERROR(INDEX(resources!K:K,MATCH(B3450,resources!B:B,0)),"fillme")</f>
        <v>unknown</v>
      </c>
      <c r="P3450" s="89" t="str">
        <f t="shared" si="759"/>
        <v>unknown_2022_4</v>
      </c>
      <c r="Q3450" s="87">
        <f>INDEX(elcc!G:G,MATCH(P3450,elcc!D:D,0))</f>
        <v>0</v>
      </c>
      <c r="R3450" s="89">
        <f t="shared" si="760"/>
        <v>1</v>
      </c>
      <c r="S3450" s="89" t="s">
        <v>6314</v>
      </c>
      <c r="T3450" s="89" t="s">
        <v>6314</v>
      </c>
      <c r="U3450" s="90" t="str">
        <f t="shared" si="761"/>
        <v>ok</v>
      </c>
      <c r="V3450" s="63" t="str">
        <f>INDEX(resources!F:F,MATCH(B3450,resources!B:B,0))</f>
        <v>special</v>
      </c>
      <c r="W3450" s="110">
        <f t="shared" si="762"/>
        <v>0</v>
      </c>
      <c r="X3450" s="110">
        <f t="shared" si="763"/>
        <v>0</v>
      </c>
      <c r="Y3450" s="110" t="str">
        <f t="shared" si="764"/>
        <v>transfer_purchase_raonly_na_CONFIDENTIAL</v>
      </c>
      <c r="Z3450" s="110">
        <f>IF(COUNTIFS($Y$2:Y3450,Y3450)=1,1,0)</f>
        <v>0</v>
      </c>
      <c r="AA3450" s="110">
        <f>SUM($Z$2:Z3450)*Z3450</f>
        <v>0</v>
      </c>
      <c r="AB3450" s="110">
        <f>COUNTIFS(resources!B:B,B3450)</f>
        <v>1</v>
      </c>
      <c r="AC3450" s="110">
        <f t="shared" si="765"/>
        <v>1</v>
      </c>
      <c r="AD3450" s="110">
        <f t="shared" si="766"/>
        <v>1</v>
      </c>
      <c r="AE3450" s="110">
        <f t="shared" si="767"/>
        <v>0</v>
      </c>
      <c r="AF3450" s="110">
        <f t="shared" si="768"/>
        <v>1</v>
      </c>
      <c r="AG3450" s="110">
        <f t="shared" si="769"/>
        <v>0</v>
      </c>
      <c r="AH3450" s="110">
        <f t="shared" si="770"/>
        <v>0</v>
      </c>
      <c r="AI3450" s="110">
        <f t="shared" si="771"/>
        <v>1</v>
      </c>
      <c r="AJ3450" s="100">
        <f>ROW()</f>
        <v>3450</v>
      </c>
      <c r="AK3450" s="100" t="e">
        <f>INDEX('BadRows RECART'!$C$2:$C$1207,MATCH(monthly_gwh_mw!AJ3450,'BadRows RECART'!$D$2:$D$1207,0))</f>
        <v>#N/A</v>
      </c>
    </row>
    <row r="3451" spans="1:37" ht="20">
      <c r="A3451" s="106" t="s">
        <v>3907</v>
      </c>
      <c r="B3451" s="106" t="s">
        <v>437</v>
      </c>
      <c r="C3451" s="106" t="s">
        <v>6313</v>
      </c>
      <c r="D3451" s="168">
        <v>2022</v>
      </c>
      <c r="E3451" s="168">
        <v>5</v>
      </c>
      <c r="F3451" s="169">
        <v>0</v>
      </c>
      <c r="G3451" s="212" t="s">
        <v>6314</v>
      </c>
      <c r="H3451" s="212" t="s">
        <v>6314</v>
      </c>
      <c r="I3451" s="106" t="s">
        <v>556</v>
      </c>
      <c r="K3451" s="83" t="s">
        <v>6314</v>
      </c>
      <c r="L3451" s="83" t="s">
        <v>6314</v>
      </c>
      <c r="M3451" s="45" t="str">
        <f>IF(
ISNA(INDEX(resources!E:E,MATCH(B3451,resources!B:B,0))),"fillme",
INDEX(resources!E:E,MATCH(B3451,resources!B:B,0)))</f>
        <v>transfer_purchase</v>
      </c>
      <c r="N3451" s="45">
        <v>1</v>
      </c>
      <c r="O3451" s="83" t="str">
        <f>IFERROR(INDEX(resources!K:K,MATCH(B3451,resources!B:B,0)),"fillme")</f>
        <v>unknown</v>
      </c>
      <c r="P3451" s="89" t="str">
        <f t="shared" si="759"/>
        <v>unknown_2022_5</v>
      </c>
      <c r="Q3451" s="87">
        <f>INDEX(elcc!G:G,MATCH(P3451,elcc!D:D,0))</f>
        <v>0</v>
      </c>
      <c r="R3451" s="89">
        <f t="shared" si="760"/>
        <v>1</v>
      </c>
      <c r="S3451" s="89" t="s">
        <v>6314</v>
      </c>
      <c r="T3451" s="89" t="s">
        <v>6314</v>
      </c>
      <c r="U3451" s="90" t="str">
        <f t="shared" si="761"/>
        <v>ok</v>
      </c>
      <c r="V3451" s="63" t="str">
        <f>INDEX(resources!F:F,MATCH(B3451,resources!B:B,0))</f>
        <v>special</v>
      </c>
      <c r="W3451" s="110">
        <f t="shared" si="762"/>
        <v>0</v>
      </c>
      <c r="X3451" s="110">
        <f t="shared" si="763"/>
        <v>0</v>
      </c>
      <c r="Y3451" s="110" t="str">
        <f t="shared" si="764"/>
        <v>transfer_purchase_raonly_na_CONFIDENTIAL</v>
      </c>
      <c r="Z3451" s="110">
        <f>IF(COUNTIFS($Y$2:Y3451,Y3451)=1,1,0)</f>
        <v>0</v>
      </c>
      <c r="AA3451" s="110">
        <f>SUM($Z$2:Z3451)*Z3451</f>
        <v>0</v>
      </c>
      <c r="AB3451" s="110">
        <f>COUNTIFS(resources!B:B,B3451)</f>
        <v>1</v>
      </c>
      <c r="AC3451" s="110">
        <f t="shared" si="765"/>
        <v>1</v>
      </c>
      <c r="AD3451" s="110">
        <f t="shared" si="766"/>
        <v>1</v>
      </c>
      <c r="AE3451" s="110">
        <f t="shared" si="767"/>
        <v>0</v>
      </c>
      <c r="AF3451" s="110">
        <f t="shared" si="768"/>
        <v>1</v>
      </c>
      <c r="AG3451" s="110">
        <f t="shared" si="769"/>
        <v>0</v>
      </c>
      <c r="AH3451" s="110">
        <f t="shared" si="770"/>
        <v>0</v>
      </c>
      <c r="AI3451" s="110">
        <f t="shared" si="771"/>
        <v>1</v>
      </c>
      <c r="AJ3451" s="100">
        <f>ROW()</f>
        <v>3451</v>
      </c>
      <c r="AK3451" s="100" t="e">
        <f>INDEX('BadRows RECART'!$C$2:$C$1207,MATCH(monthly_gwh_mw!AJ3451,'BadRows RECART'!$D$2:$D$1207,0))</f>
        <v>#N/A</v>
      </c>
    </row>
    <row r="3452" spans="1:37" ht="20">
      <c r="A3452" s="106" t="s">
        <v>3907</v>
      </c>
      <c r="B3452" s="106" t="s">
        <v>437</v>
      </c>
      <c r="C3452" s="106" t="s">
        <v>6313</v>
      </c>
      <c r="D3452" s="168">
        <v>2022</v>
      </c>
      <c r="E3452" s="168">
        <v>6</v>
      </c>
      <c r="F3452" s="169">
        <v>0</v>
      </c>
      <c r="G3452" s="212" t="s">
        <v>6314</v>
      </c>
      <c r="H3452" s="212" t="s">
        <v>6314</v>
      </c>
      <c r="I3452" s="106" t="s">
        <v>556</v>
      </c>
      <c r="K3452" s="83" t="s">
        <v>6314</v>
      </c>
      <c r="L3452" s="83" t="s">
        <v>6314</v>
      </c>
      <c r="M3452" s="45" t="str">
        <f>IF(
ISNA(INDEX(resources!E:E,MATCH(B3452,resources!B:B,0))),"fillme",
INDEX(resources!E:E,MATCH(B3452,resources!B:B,0)))</f>
        <v>transfer_purchase</v>
      </c>
      <c r="N3452" s="45">
        <v>1</v>
      </c>
      <c r="O3452" s="83" t="str">
        <f>IFERROR(INDEX(resources!K:K,MATCH(B3452,resources!B:B,0)),"fillme")</f>
        <v>unknown</v>
      </c>
      <c r="P3452" s="89" t="str">
        <f t="shared" si="759"/>
        <v>unknown_2022_6</v>
      </c>
      <c r="Q3452" s="87">
        <f>INDEX(elcc!G:G,MATCH(P3452,elcc!D:D,0))</f>
        <v>0</v>
      </c>
      <c r="R3452" s="89">
        <f t="shared" si="760"/>
        <v>1</v>
      </c>
      <c r="S3452" s="89" t="s">
        <v>6314</v>
      </c>
      <c r="T3452" s="89" t="s">
        <v>6314</v>
      </c>
      <c r="U3452" s="90" t="str">
        <f t="shared" si="761"/>
        <v>ok</v>
      </c>
      <c r="V3452" s="63" t="str">
        <f>INDEX(resources!F:F,MATCH(B3452,resources!B:B,0))</f>
        <v>special</v>
      </c>
      <c r="W3452" s="110">
        <f t="shared" si="762"/>
        <v>0</v>
      </c>
      <c r="X3452" s="110">
        <f t="shared" si="763"/>
        <v>0</v>
      </c>
      <c r="Y3452" s="110" t="str">
        <f t="shared" si="764"/>
        <v>transfer_purchase_raonly_na_CONFIDENTIAL</v>
      </c>
      <c r="Z3452" s="110">
        <f>IF(COUNTIFS($Y$2:Y3452,Y3452)=1,1,0)</f>
        <v>0</v>
      </c>
      <c r="AA3452" s="110">
        <f>SUM($Z$2:Z3452)*Z3452</f>
        <v>0</v>
      </c>
      <c r="AB3452" s="110">
        <f>COUNTIFS(resources!B:B,B3452)</f>
        <v>1</v>
      </c>
      <c r="AC3452" s="110">
        <f t="shared" si="765"/>
        <v>1</v>
      </c>
      <c r="AD3452" s="110">
        <f t="shared" si="766"/>
        <v>1</v>
      </c>
      <c r="AE3452" s="110">
        <f t="shared" si="767"/>
        <v>0</v>
      </c>
      <c r="AF3452" s="110">
        <f t="shared" si="768"/>
        <v>1</v>
      </c>
      <c r="AG3452" s="110">
        <f t="shared" si="769"/>
        <v>0</v>
      </c>
      <c r="AH3452" s="110">
        <f t="shared" si="770"/>
        <v>0</v>
      </c>
      <c r="AI3452" s="110">
        <f t="shared" si="771"/>
        <v>1</v>
      </c>
      <c r="AJ3452" s="100">
        <f>ROW()</f>
        <v>3452</v>
      </c>
      <c r="AK3452" s="100" t="e">
        <f>INDEX('BadRows RECART'!$C$2:$C$1207,MATCH(monthly_gwh_mw!AJ3452,'BadRows RECART'!$D$2:$D$1207,0))</f>
        <v>#N/A</v>
      </c>
    </row>
    <row r="3453" spans="1:37" ht="20">
      <c r="A3453" s="106" t="s">
        <v>3907</v>
      </c>
      <c r="B3453" s="106" t="s">
        <v>437</v>
      </c>
      <c r="C3453" s="106" t="s">
        <v>6313</v>
      </c>
      <c r="D3453" s="168">
        <v>2022</v>
      </c>
      <c r="E3453" s="168">
        <v>7</v>
      </c>
      <c r="F3453" s="169">
        <v>0</v>
      </c>
      <c r="G3453" s="212" t="s">
        <v>6314</v>
      </c>
      <c r="H3453" s="212" t="s">
        <v>6314</v>
      </c>
      <c r="I3453" s="106" t="s">
        <v>556</v>
      </c>
      <c r="K3453" s="83" t="s">
        <v>6314</v>
      </c>
      <c r="L3453" s="83" t="s">
        <v>6314</v>
      </c>
      <c r="M3453" s="45" t="str">
        <f>IF(
ISNA(INDEX(resources!E:E,MATCH(B3453,resources!B:B,0))),"fillme",
INDEX(resources!E:E,MATCH(B3453,resources!B:B,0)))</f>
        <v>transfer_purchase</v>
      </c>
      <c r="N3453" s="45">
        <v>1</v>
      </c>
      <c r="O3453" s="83" t="str">
        <f>IFERROR(INDEX(resources!K:K,MATCH(B3453,resources!B:B,0)),"fillme")</f>
        <v>unknown</v>
      </c>
      <c r="P3453" s="89" t="str">
        <f t="shared" si="759"/>
        <v>unknown_2022_7</v>
      </c>
      <c r="Q3453" s="87">
        <f>INDEX(elcc!G:G,MATCH(P3453,elcc!D:D,0))</f>
        <v>0</v>
      </c>
      <c r="R3453" s="89">
        <f t="shared" si="760"/>
        <v>1</v>
      </c>
      <c r="S3453" s="89" t="s">
        <v>6314</v>
      </c>
      <c r="T3453" s="89" t="s">
        <v>6314</v>
      </c>
      <c r="U3453" s="90" t="str">
        <f t="shared" si="761"/>
        <v>ok</v>
      </c>
      <c r="V3453" s="63" t="str">
        <f>INDEX(resources!F:F,MATCH(B3453,resources!B:B,0))</f>
        <v>special</v>
      </c>
      <c r="W3453" s="110">
        <f t="shared" si="762"/>
        <v>0</v>
      </c>
      <c r="X3453" s="110">
        <f t="shared" si="763"/>
        <v>0</v>
      </c>
      <c r="Y3453" s="110" t="str">
        <f t="shared" si="764"/>
        <v>transfer_purchase_raonly_na_CONFIDENTIAL</v>
      </c>
      <c r="Z3453" s="110">
        <f>IF(COUNTIFS($Y$2:Y3453,Y3453)=1,1,0)</f>
        <v>0</v>
      </c>
      <c r="AA3453" s="110">
        <f>SUM($Z$2:Z3453)*Z3453</f>
        <v>0</v>
      </c>
      <c r="AB3453" s="110">
        <f>COUNTIFS(resources!B:B,B3453)</f>
        <v>1</v>
      </c>
      <c r="AC3453" s="110">
        <f t="shared" si="765"/>
        <v>1</v>
      </c>
      <c r="AD3453" s="110">
        <f t="shared" si="766"/>
        <v>1</v>
      </c>
      <c r="AE3453" s="110">
        <f t="shared" si="767"/>
        <v>0</v>
      </c>
      <c r="AF3453" s="110">
        <f t="shared" si="768"/>
        <v>1</v>
      </c>
      <c r="AG3453" s="110">
        <f t="shared" si="769"/>
        <v>0</v>
      </c>
      <c r="AH3453" s="110">
        <f t="shared" si="770"/>
        <v>0</v>
      </c>
      <c r="AI3453" s="110">
        <f t="shared" si="771"/>
        <v>1</v>
      </c>
      <c r="AJ3453" s="100">
        <f>ROW()</f>
        <v>3453</v>
      </c>
      <c r="AK3453" s="100" t="e">
        <f>INDEX('BadRows RECART'!$C$2:$C$1207,MATCH(monthly_gwh_mw!AJ3453,'BadRows RECART'!$D$2:$D$1207,0))</f>
        <v>#N/A</v>
      </c>
    </row>
    <row r="3454" spans="1:37" ht="20">
      <c r="A3454" s="106" t="s">
        <v>3907</v>
      </c>
      <c r="B3454" s="106" t="s">
        <v>437</v>
      </c>
      <c r="C3454" s="106" t="s">
        <v>6313</v>
      </c>
      <c r="D3454" s="168">
        <v>2022</v>
      </c>
      <c r="E3454" s="168">
        <v>8</v>
      </c>
      <c r="F3454" s="169">
        <v>0</v>
      </c>
      <c r="G3454" s="212" t="s">
        <v>6314</v>
      </c>
      <c r="H3454" s="212" t="s">
        <v>6314</v>
      </c>
      <c r="I3454" s="106" t="s">
        <v>556</v>
      </c>
      <c r="K3454" s="83" t="s">
        <v>6314</v>
      </c>
      <c r="L3454" s="83" t="s">
        <v>6314</v>
      </c>
      <c r="M3454" s="45" t="str">
        <f>IF(
ISNA(INDEX(resources!E:E,MATCH(B3454,resources!B:B,0))),"fillme",
INDEX(resources!E:E,MATCH(B3454,resources!B:B,0)))</f>
        <v>transfer_purchase</v>
      </c>
      <c r="N3454" s="45">
        <v>1</v>
      </c>
      <c r="O3454" s="83" t="str">
        <f>IFERROR(INDEX(resources!K:K,MATCH(B3454,resources!B:B,0)),"fillme")</f>
        <v>unknown</v>
      </c>
      <c r="P3454" s="89" t="str">
        <f t="shared" si="759"/>
        <v>unknown_2022_8</v>
      </c>
      <c r="Q3454" s="87">
        <f>INDEX(elcc!G:G,MATCH(P3454,elcc!D:D,0))</f>
        <v>0</v>
      </c>
      <c r="R3454" s="89">
        <f t="shared" si="760"/>
        <v>1</v>
      </c>
      <c r="S3454" s="89" t="s">
        <v>6314</v>
      </c>
      <c r="T3454" s="89" t="s">
        <v>6314</v>
      </c>
      <c r="U3454" s="90" t="str">
        <f t="shared" si="761"/>
        <v>ok</v>
      </c>
      <c r="V3454" s="63" t="str">
        <f>INDEX(resources!F:F,MATCH(B3454,resources!B:B,0))</f>
        <v>special</v>
      </c>
      <c r="W3454" s="110">
        <f t="shared" si="762"/>
        <v>0</v>
      </c>
      <c r="X3454" s="110">
        <f t="shared" si="763"/>
        <v>0</v>
      </c>
      <c r="Y3454" s="110" t="str">
        <f t="shared" si="764"/>
        <v>transfer_purchase_raonly_na_CONFIDENTIAL</v>
      </c>
      <c r="Z3454" s="110">
        <f>IF(COUNTIFS($Y$2:Y3454,Y3454)=1,1,0)</f>
        <v>0</v>
      </c>
      <c r="AA3454" s="110">
        <f>SUM($Z$2:Z3454)*Z3454</f>
        <v>0</v>
      </c>
      <c r="AB3454" s="110">
        <f>COUNTIFS(resources!B:B,B3454)</f>
        <v>1</v>
      </c>
      <c r="AC3454" s="110">
        <f t="shared" si="765"/>
        <v>1</v>
      </c>
      <c r="AD3454" s="110">
        <f t="shared" si="766"/>
        <v>1</v>
      </c>
      <c r="AE3454" s="110">
        <f t="shared" si="767"/>
        <v>0</v>
      </c>
      <c r="AF3454" s="110">
        <f t="shared" si="768"/>
        <v>1</v>
      </c>
      <c r="AG3454" s="110">
        <f t="shared" si="769"/>
        <v>0</v>
      </c>
      <c r="AH3454" s="110">
        <f t="shared" si="770"/>
        <v>0</v>
      </c>
      <c r="AI3454" s="110">
        <f t="shared" si="771"/>
        <v>1</v>
      </c>
      <c r="AJ3454" s="100">
        <f>ROW()</f>
        <v>3454</v>
      </c>
      <c r="AK3454" s="100" t="e">
        <f>INDEX('BadRows RECART'!$C$2:$C$1207,MATCH(monthly_gwh_mw!AJ3454,'BadRows RECART'!$D$2:$D$1207,0))</f>
        <v>#N/A</v>
      </c>
    </row>
    <row r="3455" spans="1:37" ht="20">
      <c r="A3455" s="106" t="s">
        <v>3907</v>
      </c>
      <c r="B3455" s="106" t="s">
        <v>437</v>
      </c>
      <c r="C3455" s="106" t="s">
        <v>6313</v>
      </c>
      <c r="D3455" s="168">
        <v>2022</v>
      </c>
      <c r="E3455" s="168">
        <v>9</v>
      </c>
      <c r="F3455" s="169">
        <v>0</v>
      </c>
      <c r="G3455" s="212" t="s">
        <v>6314</v>
      </c>
      <c r="H3455" s="212" t="s">
        <v>6314</v>
      </c>
      <c r="I3455" s="106" t="s">
        <v>556</v>
      </c>
      <c r="K3455" s="83" t="s">
        <v>6314</v>
      </c>
      <c r="L3455" s="83" t="s">
        <v>6314</v>
      </c>
      <c r="M3455" s="45" t="str">
        <f>IF(
ISNA(INDEX(resources!E:E,MATCH(B3455,resources!B:B,0))),"fillme",
INDEX(resources!E:E,MATCH(B3455,resources!B:B,0)))</f>
        <v>transfer_purchase</v>
      </c>
      <c r="N3455" s="45">
        <v>1</v>
      </c>
      <c r="O3455" s="83" t="str">
        <f>IFERROR(INDEX(resources!K:K,MATCH(B3455,resources!B:B,0)),"fillme")</f>
        <v>unknown</v>
      </c>
      <c r="P3455" s="89" t="str">
        <f t="shared" si="759"/>
        <v>unknown_2022_9</v>
      </c>
      <c r="Q3455" s="87">
        <f>INDEX(elcc!G:G,MATCH(P3455,elcc!D:D,0))</f>
        <v>0</v>
      </c>
      <c r="R3455" s="89">
        <f t="shared" si="760"/>
        <v>1</v>
      </c>
      <c r="S3455" s="89" t="s">
        <v>6314</v>
      </c>
      <c r="T3455" s="89" t="s">
        <v>6314</v>
      </c>
      <c r="U3455" s="90" t="str">
        <f t="shared" si="761"/>
        <v>ok</v>
      </c>
      <c r="V3455" s="63" t="str">
        <f>INDEX(resources!F:F,MATCH(B3455,resources!B:B,0))</f>
        <v>special</v>
      </c>
      <c r="W3455" s="110">
        <f t="shared" si="762"/>
        <v>0</v>
      </c>
      <c r="X3455" s="110">
        <f t="shared" si="763"/>
        <v>0</v>
      </c>
      <c r="Y3455" s="110" t="str">
        <f t="shared" si="764"/>
        <v>transfer_purchase_raonly_na_CONFIDENTIAL</v>
      </c>
      <c r="Z3455" s="110">
        <f>IF(COUNTIFS($Y$2:Y3455,Y3455)=1,1,0)</f>
        <v>0</v>
      </c>
      <c r="AA3455" s="110">
        <f>SUM($Z$2:Z3455)*Z3455</f>
        <v>0</v>
      </c>
      <c r="AB3455" s="110">
        <f>COUNTIFS(resources!B:B,B3455)</f>
        <v>1</v>
      </c>
      <c r="AC3455" s="110">
        <f t="shared" si="765"/>
        <v>1</v>
      </c>
      <c r="AD3455" s="110">
        <f t="shared" si="766"/>
        <v>1</v>
      </c>
      <c r="AE3455" s="110">
        <f t="shared" si="767"/>
        <v>0</v>
      </c>
      <c r="AF3455" s="110">
        <f t="shared" si="768"/>
        <v>1</v>
      </c>
      <c r="AG3455" s="110">
        <f t="shared" si="769"/>
        <v>0</v>
      </c>
      <c r="AH3455" s="110">
        <f t="shared" si="770"/>
        <v>0</v>
      </c>
      <c r="AI3455" s="110">
        <f t="shared" si="771"/>
        <v>1</v>
      </c>
      <c r="AJ3455" s="100">
        <f>ROW()</f>
        <v>3455</v>
      </c>
      <c r="AK3455" s="100" t="e">
        <f>INDEX('BadRows RECART'!$C$2:$C$1207,MATCH(monthly_gwh_mw!AJ3455,'BadRows RECART'!$D$2:$D$1207,0))</f>
        <v>#N/A</v>
      </c>
    </row>
    <row r="3456" spans="1:37" ht="20">
      <c r="A3456" s="106" t="s">
        <v>3907</v>
      </c>
      <c r="B3456" s="106" t="s">
        <v>437</v>
      </c>
      <c r="C3456" s="106" t="s">
        <v>6313</v>
      </c>
      <c r="D3456" s="168">
        <v>2022</v>
      </c>
      <c r="E3456" s="168">
        <v>10</v>
      </c>
      <c r="F3456" s="169">
        <v>0</v>
      </c>
      <c r="G3456" s="212" t="s">
        <v>6314</v>
      </c>
      <c r="H3456" s="212" t="s">
        <v>6314</v>
      </c>
      <c r="I3456" s="106" t="s">
        <v>556</v>
      </c>
      <c r="K3456" s="83" t="s">
        <v>6314</v>
      </c>
      <c r="L3456" s="83" t="s">
        <v>6314</v>
      </c>
      <c r="M3456" s="45" t="str">
        <f>IF(
ISNA(INDEX(resources!E:E,MATCH(B3456,resources!B:B,0))),"fillme",
INDEX(resources!E:E,MATCH(B3456,resources!B:B,0)))</f>
        <v>transfer_purchase</v>
      </c>
      <c r="N3456" s="45">
        <v>1</v>
      </c>
      <c r="O3456" s="83" t="str">
        <f>IFERROR(INDEX(resources!K:K,MATCH(B3456,resources!B:B,0)),"fillme")</f>
        <v>unknown</v>
      </c>
      <c r="P3456" s="89" t="str">
        <f t="shared" si="759"/>
        <v>unknown_2022_10</v>
      </c>
      <c r="Q3456" s="87">
        <f>INDEX(elcc!G:G,MATCH(P3456,elcc!D:D,0))</f>
        <v>0</v>
      </c>
      <c r="R3456" s="89">
        <f t="shared" si="760"/>
        <v>1</v>
      </c>
      <c r="S3456" s="89" t="s">
        <v>6314</v>
      </c>
      <c r="T3456" s="89" t="s">
        <v>6314</v>
      </c>
      <c r="U3456" s="90" t="str">
        <f t="shared" si="761"/>
        <v>ok</v>
      </c>
      <c r="V3456" s="63" t="str">
        <f>INDEX(resources!F:F,MATCH(B3456,resources!B:B,0))</f>
        <v>special</v>
      </c>
      <c r="W3456" s="110">
        <f t="shared" si="762"/>
        <v>0</v>
      </c>
      <c r="X3456" s="110">
        <f t="shared" si="763"/>
        <v>0</v>
      </c>
      <c r="Y3456" s="110" t="str">
        <f t="shared" si="764"/>
        <v>transfer_purchase_raonly_na_CONFIDENTIAL</v>
      </c>
      <c r="Z3456" s="110">
        <f>IF(COUNTIFS($Y$2:Y3456,Y3456)=1,1,0)</f>
        <v>0</v>
      </c>
      <c r="AA3456" s="110">
        <f>SUM($Z$2:Z3456)*Z3456</f>
        <v>0</v>
      </c>
      <c r="AB3456" s="110">
        <f>COUNTIFS(resources!B:B,B3456)</f>
        <v>1</v>
      </c>
      <c r="AC3456" s="110">
        <f t="shared" si="765"/>
        <v>1</v>
      </c>
      <c r="AD3456" s="110">
        <f t="shared" si="766"/>
        <v>1</v>
      </c>
      <c r="AE3456" s="110">
        <f t="shared" si="767"/>
        <v>0</v>
      </c>
      <c r="AF3456" s="110">
        <f t="shared" si="768"/>
        <v>1</v>
      </c>
      <c r="AG3456" s="110">
        <f t="shared" si="769"/>
        <v>0</v>
      </c>
      <c r="AH3456" s="110">
        <f t="shared" si="770"/>
        <v>0</v>
      </c>
      <c r="AI3456" s="110">
        <f t="shared" si="771"/>
        <v>1</v>
      </c>
      <c r="AJ3456" s="100">
        <f>ROW()</f>
        <v>3456</v>
      </c>
      <c r="AK3456" s="100" t="e">
        <f>INDEX('BadRows RECART'!$C$2:$C$1207,MATCH(monthly_gwh_mw!AJ3456,'BadRows RECART'!$D$2:$D$1207,0))</f>
        <v>#N/A</v>
      </c>
    </row>
    <row r="3457" spans="1:37" ht="20">
      <c r="A3457" s="106" t="s">
        <v>3907</v>
      </c>
      <c r="B3457" s="106" t="s">
        <v>437</v>
      </c>
      <c r="C3457" s="106" t="s">
        <v>6313</v>
      </c>
      <c r="D3457" s="168">
        <v>2022</v>
      </c>
      <c r="E3457" s="168">
        <v>11</v>
      </c>
      <c r="F3457" s="169">
        <v>0</v>
      </c>
      <c r="G3457" s="212" t="s">
        <v>6314</v>
      </c>
      <c r="H3457" s="212" t="s">
        <v>6314</v>
      </c>
      <c r="I3457" s="106" t="s">
        <v>556</v>
      </c>
      <c r="K3457" s="83" t="s">
        <v>6314</v>
      </c>
      <c r="L3457" s="83" t="s">
        <v>6314</v>
      </c>
      <c r="M3457" s="45" t="str">
        <f>IF(
ISNA(INDEX(resources!E:E,MATCH(B3457,resources!B:B,0))),"fillme",
INDEX(resources!E:E,MATCH(B3457,resources!B:B,0)))</f>
        <v>transfer_purchase</v>
      </c>
      <c r="N3457" s="45">
        <v>1</v>
      </c>
      <c r="O3457" s="83" t="str">
        <f>IFERROR(INDEX(resources!K:K,MATCH(B3457,resources!B:B,0)),"fillme")</f>
        <v>unknown</v>
      </c>
      <c r="P3457" s="89" t="str">
        <f t="shared" si="759"/>
        <v>unknown_2022_11</v>
      </c>
      <c r="Q3457" s="87">
        <f>INDEX(elcc!G:G,MATCH(P3457,elcc!D:D,0))</f>
        <v>0</v>
      </c>
      <c r="R3457" s="89">
        <f t="shared" si="760"/>
        <v>1</v>
      </c>
      <c r="S3457" s="89" t="s">
        <v>6314</v>
      </c>
      <c r="T3457" s="89" t="s">
        <v>6314</v>
      </c>
      <c r="U3457" s="90" t="str">
        <f t="shared" si="761"/>
        <v>ok</v>
      </c>
      <c r="V3457" s="63" t="str">
        <f>INDEX(resources!F:F,MATCH(B3457,resources!B:B,0))</f>
        <v>special</v>
      </c>
      <c r="W3457" s="110">
        <f t="shared" si="762"/>
        <v>0</v>
      </c>
      <c r="X3457" s="110">
        <f t="shared" si="763"/>
        <v>0</v>
      </c>
      <c r="Y3457" s="110" t="str">
        <f t="shared" si="764"/>
        <v>transfer_purchase_raonly_na_CONFIDENTIAL</v>
      </c>
      <c r="Z3457" s="110">
        <f>IF(COUNTIFS($Y$2:Y3457,Y3457)=1,1,0)</f>
        <v>0</v>
      </c>
      <c r="AA3457" s="110">
        <f>SUM($Z$2:Z3457)*Z3457</f>
        <v>0</v>
      </c>
      <c r="AB3457" s="110">
        <f>COUNTIFS(resources!B:B,B3457)</f>
        <v>1</v>
      </c>
      <c r="AC3457" s="110">
        <f t="shared" si="765"/>
        <v>1</v>
      </c>
      <c r="AD3457" s="110">
        <f t="shared" si="766"/>
        <v>1</v>
      </c>
      <c r="AE3457" s="110">
        <f t="shared" si="767"/>
        <v>0</v>
      </c>
      <c r="AF3457" s="110">
        <f t="shared" si="768"/>
        <v>1</v>
      </c>
      <c r="AG3457" s="110">
        <f t="shared" si="769"/>
        <v>0</v>
      </c>
      <c r="AH3457" s="110">
        <f t="shared" si="770"/>
        <v>0</v>
      </c>
      <c r="AI3457" s="110">
        <f t="shared" si="771"/>
        <v>1</v>
      </c>
      <c r="AJ3457" s="100">
        <f>ROW()</f>
        <v>3457</v>
      </c>
      <c r="AK3457" s="100" t="e">
        <f>INDEX('BadRows RECART'!$C$2:$C$1207,MATCH(monthly_gwh_mw!AJ3457,'BadRows RECART'!$D$2:$D$1207,0))</f>
        <v>#N/A</v>
      </c>
    </row>
    <row r="3458" spans="1:37" ht="20">
      <c r="A3458" s="106" t="s">
        <v>3907</v>
      </c>
      <c r="B3458" s="106" t="s">
        <v>437</v>
      </c>
      <c r="C3458" s="106" t="s">
        <v>6313</v>
      </c>
      <c r="D3458" s="168">
        <v>2022</v>
      </c>
      <c r="E3458" s="168">
        <v>12</v>
      </c>
      <c r="F3458" s="169">
        <v>0</v>
      </c>
      <c r="G3458" s="212" t="s">
        <v>6314</v>
      </c>
      <c r="H3458" s="212" t="s">
        <v>6314</v>
      </c>
      <c r="I3458" s="106" t="s">
        <v>556</v>
      </c>
      <c r="K3458" s="83" t="s">
        <v>6314</v>
      </c>
      <c r="L3458" s="83" t="s">
        <v>6314</v>
      </c>
      <c r="M3458" s="45" t="str">
        <f>IF(
ISNA(INDEX(resources!E:E,MATCH(B3458,resources!B:B,0))),"fillme",
INDEX(resources!E:E,MATCH(B3458,resources!B:B,0)))</f>
        <v>transfer_purchase</v>
      </c>
      <c r="N3458" s="45">
        <v>1</v>
      </c>
      <c r="O3458" s="83" t="str">
        <f>IFERROR(INDEX(resources!K:K,MATCH(B3458,resources!B:B,0)),"fillme")</f>
        <v>unknown</v>
      </c>
      <c r="P3458" s="89" t="str">
        <f t="shared" si="759"/>
        <v>unknown_2022_12</v>
      </c>
      <c r="Q3458" s="87">
        <f>INDEX(elcc!G:G,MATCH(P3458,elcc!D:D,0))</f>
        <v>0</v>
      </c>
      <c r="R3458" s="89">
        <f t="shared" si="760"/>
        <v>1</v>
      </c>
      <c r="S3458" s="89" t="s">
        <v>6314</v>
      </c>
      <c r="T3458" s="89" t="s">
        <v>6314</v>
      </c>
      <c r="U3458" s="90" t="str">
        <f t="shared" si="761"/>
        <v>ok</v>
      </c>
      <c r="V3458" s="63" t="str">
        <f>INDEX(resources!F:F,MATCH(B3458,resources!B:B,0))</f>
        <v>special</v>
      </c>
      <c r="W3458" s="110">
        <f t="shared" si="762"/>
        <v>0</v>
      </c>
      <c r="X3458" s="110">
        <f t="shared" si="763"/>
        <v>0</v>
      </c>
      <c r="Y3458" s="110" t="str">
        <f t="shared" si="764"/>
        <v>transfer_purchase_raonly_na_CONFIDENTIAL</v>
      </c>
      <c r="Z3458" s="110">
        <f>IF(COUNTIFS($Y$2:Y3458,Y3458)=1,1,0)</f>
        <v>0</v>
      </c>
      <c r="AA3458" s="110">
        <f>SUM($Z$2:Z3458)*Z3458</f>
        <v>0</v>
      </c>
      <c r="AB3458" s="110">
        <f>COUNTIFS(resources!B:B,B3458)</f>
        <v>1</v>
      </c>
      <c r="AC3458" s="110">
        <f t="shared" si="765"/>
        <v>1</v>
      </c>
      <c r="AD3458" s="110">
        <f t="shared" si="766"/>
        <v>1</v>
      </c>
      <c r="AE3458" s="110">
        <f t="shared" si="767"/>
        <v>0</v>
      </c>
      <c r="AF3458" s="110">
        <f t="shared" si="768"/>
        <v>1</v>
      </c>
      <c r="AG3458" s="110">
        <f t="shared" si="769"/>
        <v>0</v>
      </c>
      <c r="AH3458" s="110">
        <f t="shared" si="770"/>
        <v>0</v>
      </c>
      <c r="AI3458" s="110">
        <f t="shared" si="771"/>
        <v>1</v>
      </c>
      <c r="AJ3458" s="100">
        <f>ROW()</f>
        <v>3458</v>
      </c>
      <c r="AK3458" s="100" t="e">
        <f>INDEX('BadRows RECART'!$C$2:$C$1207,MATCH(monthly_gwh_mw!AJ3458,'BadRows RECART'!$D$2:$D$1207,0))</f>
        <v>#N/A</v>
      </c>
    </row>
    <row r="3459" spans="1:37" ht="20">
      <c r="A3459" s="106" t="s">
        <v>3907</v>
      </c>
      <c r="B3459" s="106" t="s">
        <v>437</v>
      </c>
      <c r="C3459" s="106" t="s">
        <v>6313</v>
      </c>
      <c r="D3459" s="168">
        <v>2022</v>
      </c>
      <c r="E3459" s="168">
        <v>1</v>
      </c>
      <c r="F3459" s="169">
        <v>0</v>
      </c>
      <c r="G3459" s="212" t="s">
        <v>6314</v>
      </c>
      <c r="H3459" s="212" t="s">
        <v>6314</v>
      </c>
      <c r="I3459" s="106" t="s">
        <v>556</v>
      </c>
      <c r="K3459" s="83" t="s">
        <v>6314</v>
      </c>
      <c r="L3459" s="83" t="s">
        <v>6314</v>
      </c>
      <c r="M3459" s="45" t="str">
        <f>IF(
ISNA(INDEX(resources!E:E,MATCH(B3459,resources!B:B,0))),"fillme",
INDEX(resources!E:E,MATCH(B3459,resources!B:B,0)))</f>
        <v>transfer_purchase</v>
      </c>
      <c r="N3459" s="45">
        <v>1</v>
      </c>
      <c r="O3459" s="83" t="str">
        <f>IFERROR(INDEX(resources!K:K,MATCH(B3459,resources!B:B,0)),"fillme")</f>
        <v>unknown</v>
      </c>
      <c r="P3459" s="89" t="str">
        <f t="shared" si="759"/>
        <v>unknown_2022_1</v>
      </c>
      <c r="Q3459" s="87">
        <f>INDEX(elcc!G:G,MATCH(P3459,elcc!D:D,0))</f>
        <v>0</v>
      </c>
      <c r="R3459" s="89">
        <f t="shared" si="760"/>
        <v>1</v>
      </c>
      <c r="S3459" s="89" t="s">
        <v>6314</v>
      </c>
      <c r="T3459" s="89" t="s">
        <v>6314</v>
      </c>
      <c r="U3459" s="90" t="str">
        <f t="shared" si="761"/>
        <v>ok</v>
      </c>
      <c r="V3459" s="63" t="str">
        <f>INDEX(resources!F:F,MATCH(B3459,resources!B:B,0))</f>
        <v>special</v>
      </c>
      <c r="W3459" s="110">
        <f t="shared" si="762"/>
        <v>0</v>
      </c>
      <c r="X3459" s="110">
        <f t="shared" si="763"/>
        <v>0</v>
      </c>
      <c r="Y3459" s="110" t="str">
        <f t="shared" si="764"/>
        <v>transfer_purchase_raonly_na_CONFIDENTIAL</v>
      </c>
      <c r="Z3459" s="110">
        <f>IF(COUNTIFS($Y$2:Y3459,Y3459)=1,1,0)</f>
        <v>0</v>
      </c>
      <c r="AA3459" s="110">
        <f>SUM($Z$2:Z3459)*Z3459</f>
        <v>0</v>
      </c>
      <c r="AB3459" s="110">
        <f>COUNTIFS(resources!B:B,B3459)</f>
        <v>1</v>
      </c>
      <c r="AC3459" s="110">
        <f t="shared" si="765"/>
        <v>1</v>
      </c>
      <c r="AD3459" s="110">
        <f t="shared" si="766"/>
        <v>1</v>
      </c>
      <c r="AE3459" s="110">
        <f t="shared" si="767"/>
        <v>0</v>
      </c>
      <c r="AF3459" s="110">
        <f t="shared" si="768"/>
        <v>1</v>
      </c>
      <c r="AG3459" s="110">
        <f t="shared" si="769"/>
        <v>0</v>
      </c>
      <c r="AH3459" s="110">
        <f t="shared" si="770"/>
        <v>0</v>
      </c>
      <c r="AI3459" s="110">
        <f t="shared" si="771"/>
        <v>1</v>
      </c>
      <c r="AJ3459" s="100">
        <f>ROW()</f>
        <v>3459</v>
      </c>
      <c r="AK3459" s="100" t="e">
        <f>INDEX('BadRows RECART'!$C$2:$C$1207,MATCH(monthly_gwh_mw!AJ3459,'BadRows RECART'!$D$2:$D$1207,0))</f>
        <v>#N/A</v>
      </c>
    </row>
    <row r="3460" spans="1:37" ht="20">
      <c r="A3460" s="106" t="s">
        <v>3907</v>
      </c>
      <c r="B3460" s="106" t="s">
        <v>437</v>
      </c>
      <c r="C3460" s="106" t="s">
        <v>6313</v>
      </c>
      <c r="D3460" s="168">
        <v>2022</v>
      </c>
      <c r="E3460" s="168">
        <v>2</v>
      </c>
      <c r="F3460" s="169">
        <v>0</v>
      </c>
      <c r="G3460" s="212" t="s">
        <v>6314</v>
      </c>
      <c r="H3460" s="212" t="s">
        <v>6314</v>
      </c>
      <c r="I3460" s="106" t="s">
        <v>556</v>
      </c>
      <c r="K3460" s="83" t="s">
        <v>6314</v>
      </c>
      <c r="L3460" s="83" t="s">
        <v>6314</v>
      </c>
      <c r="M3460" s="45" t="str">
        <f>IF(
ISNA(INDEX(resources!E:E,MATCH(B3460,resources!B:B,0))),"fillme",
INDEX(resources!E:E,MATCH(B3460,resources!B:B,0)))</f>
        <v>transfer_purchase</v>
      </c>
      <c r="N3460" s="45">
        <v>1</v>
      </c>
      <c r="O3460" s="83" t="str">
        <f>IFERROR(INDEX(resources!K:K,MATCH(B3460,resources!B:B,0)),"fillme")</f>
        <v>unknown</v>
      </c>
      <c r="P3460" s="89" t="str">
        <f t="shared" si="759"/>
        <v>unknown_2022_2</v>
      </c>
      <c r="Q3460" s="87">
        <f>INDEX(elcc!G:G,MATCH(P3460,elcc!D:D,0))</f>
        <v>0</v>
      </c>
      <c r="R3460" s="89">
        <f t="shared" si="760"/>
        <v>1</v>
      </c>
      <c r="S3460" s="89" t="s">
        <v>6314</v>
      </c>
      <c r="T3460" s="89" t="s">
        <v>6314</v>
      </c>
      <c r="U3460" s="90" t="str">
        <f t="shared" si="761"/>
        <v>ok</v>
      </c>
      <c r="V3460" s="63" t="str">
        <f>INDEX(resources!F:F,MATCH(B3460,resources!B:B,0))</f>
        <v>special</v>
      </c>
      <c r="W3460" s="110">
        <f t="shared" si="762"/>
        <v>0</v>
      </c>
      <c r="X3460" s="110">
        <f t="shared" si="763"/>
        <v>0</v>
      </c>
      <c r="Y3460" s="110" t="str">
        <f t="shared" si="764"/>
        <v>transfer_purchase_raonly_na_CONFIDENTIAL</v>
      </c>
      <c r="Z3460" s="110">
        <f>IF(COUNTIFS($Y$2:Y3460,Y3460)=1,1,0)</f>
        <v>0</v>
      </c>
      <c r="AA3460" s="110">
        <f>SUM($Z$2:Z3460)*Z3460</f>
        <v>0</v>
      </c>
      <c r="AB3460" s="110">
        <f>COUNTIFS(resources!B:B,B3460)</f>
        <v>1</v>
      </c>
      <c r="AC3460" s="110">
        <f t="shared" si="765"/>
        <v>1</v>
      </c>
      <c r="AD3460" s="110">
        <f t="shared" si="766"/>
        <v>1</v>
      </c>
      <c r="AE3460" s="110">
        <f t="shared" si="767"/>
        <v>0</v>
      </c>
      <c r="AF3460" s="110">
        <f t="shared" si="768"/>
        <v>1</v>
      </c>
      <c r="AG3460" s="110">
        <f t="shared" si="769"/>
        <v>0</v>
      </c>
      <c r="AH3460" s="110">
        <f t="shared" si="770"/>
        <v>0</v>
      </c>
      <c r="AI3460" s="110">
        <f t="shared" si="771"/>
        <v>1</v>
      </c>
      <c r="AJ3460" s="100">
        <f>ROW()</f>
        <v>3460</v>
      </c>
      <c r="AK3460" s="100" t="e">
        <f>INDEX('BadRows RECART'!$C$2:$C$1207,MATCH(monthly_gwh_mw!AJ3460,'BadRows RECART'!$D$2:$D$1207,0))</f>
        <v>#N/A</v>
      </c>
    </row>
    <row r="3461" spans="1:37" ht="20">
      <c r="A3461" s="106" t="s">
        <v>3907</v>
      </c>
      <c r="B3461" s="106" t="s">
        <v>437</v>
      </c>
      <c r="C3461" s="106" t="s">
        <v>6313</v>
      </c>
      <c r="D3461" s="168">
        <v>2022</v>
      </c>
      <c r="E3461" s="168">
        <v>3</v>
      </c>
      <c r="F3461" s="169">
        <v>0</v>
      </c>
      <c r="G3461" s="212" t="s">
        <v>6314</v>
      </c>
      <c r="H3461" s="212" t="s">
        <v>6314</v>
      </c>
      <c r="I3461" s="106" t="s">
        <v>556</v>
      </c>
      <c r="K3461" s="83" t="s">
        <v>6314</v>
      </c>
      <c r="L3461" s="83" t="s">
        <v>6314</v>
      </c>
      <c r="M3461" s="45" t="str">
        <f>IF(
ISNA(INDEX(resources!E:E,MATCH(B3461,resources!B:B,0))),"fillme",
INDEX(resources!E:E,MATCH(B3461,resources!B:B,0)))</f>
        <v>transfer_purchase</v>
      </c>
      <c r="N3461" s="45">
        <v>1</v>
      </c>
      <c r="O3461" s="83" t="str">
        <f>IFERROR(INDEX(resources!K:K,MATCH(B3461,resources!B:B,0)),"fillme")</f>
        <v>unknown</v>
      </c>
      <c r="P3461" s="89" t="str">
        <f t="shared" si="759"/>
        <v>unknown_2022_3</v>
      </c>
      <c r="Q3461" s="87">
        <f>INDEX(elcc!G:G,MATCH(P3461,elcc!D:D,0))</f>
        <v>0</v>
      </c>
      <c r="R3461" s="89">
        <f t="shared" si="760"/>
        <v>1</v>
      </c>
      <c r="S3461" s="89" t="s">
        <v>6314</v>
      </c>
      <c r="T3461" s="89" t="s">
        <v>6314</v>
      </c>
      <c r="U3461" s="90" t="str">
        <f t="shared" si="761"/>
        <v>ok</v>
      </c>
      <c r="V3461" s="63" t="str">
        <f>INDEX(resources!F:F,MATCH(B3461,resources!B:B,0))</f>
        <v>special</v>
      </c>
      <c r="W3461" s="110">
        <f t="shared" si="762"/>
        <v>0</v>
      </c>
      <c r="X3461" s="110">
        <f t="shared" si="763"/>
        <v>0</v>
      </c>
      <c r="Y3461" s="110" t="str">
        <f t="shared" si="764"/>
        <v>transfer_purchase_raonly_na_CONFIDENTIAL</v>
      </c>
      <c r="Z3461" s="110">
        <f>IF(COUNTIFS($Y$2:Y3461,Y3461)=1,1,0)</f>
        <v>0</v>
      </c>
      <c r="AA3461" s="110">
        <f>SUM($Z$2:Z3461)*Z3461</f>
        <v>0</v>
      </c>
      <c r="AB3461" s="110">
        <f>COUNTIFS(resources!B:B,B3461)</f>
        <v>1</v>
      </c>
      <c r="AC3461" s="110">
        <f t="shared" si="765"/>
        <v>1</v>
      </c>
      <c r="AD3461" s="110">
        <f t="shared" si="766"/>
        <v>1</v>
      </c>
      <c r="AE3461" s="110">
        <f t="shared" si="767"/>
        <v>0</v>
      </c>
      <c r="AF3461" s="110">
        <f t="shared" si="768"/>
        <v>1</v>
      </c>
      <c r="AG3461" s="110">
        <f t="shared" si="769"/>
        <v>0</v>
      </c>
      <c r="AH3461" s="110">
        <f t="shared" si="770"/>
        <v>0</v>
      </c>
      <c r="AI3461" s="110">
        <f t="shared" si="771"/>
        <v>1</v>
      </c>
      <c r="AJ3461" s="100">
        <f>ROW()</f>
        <v>3461</v>
      </c>
      <c r="AK3461" s="100" t="e">
        <f>INDEX('BadRows RECART'!$C$2:$C$1207,MATCH(monthly_gwh_mw!AJ3461,'BadRows RECART'!$D$2:$D$1207,0))</f>
        <v>#N/A</v>
      </c>
    </row>
    <row r="3462" spans="1:37" ht="20">
      <c r="A3462" s="106" t="s">
        <v>3907</v>
      </c>
      <c r="B3462" s="106" t="s">
        <v>437</v>
      </c>
      <c r="C3462" s="106" t="s">
        <v>6313</v>
      </c>
      <c r="D3462" s="168">
        <v>2022</v>
      </c>
      <c r="E3462" s="168">
        <v>4</v>
      </c>
      <c r="F3462" s="169">
        <v>0</v>
      </c>
      <c r="G3462" s="212" t="s">
        <v>6314</v>
      </c>
      <c r="H3462" s="212" t="s">
        <v>6314</v>
      </c>
      <c r="I3462" s="106" t="s">
        <v>556</v>
      </c>
      <c r="K3462" s="83" t="s">
        <v>6314</v>
      </c>
      <c r="L3462" s="83" t="s">
        <v>6314</v>
      </c>
      <c r="M3462" s="45" t="str">
        <f>IF(
ISNA(INDEX(resources!E:E,MATCH(B3462,resources!B:B,0))),"fillme",
INDEX(resources!E:E,MATCH(B3462,resources!B:B,0)))</f>
        <v>transfer_purchase</v>
      </c>
      <c r="N3462" s="45">
        <v>1</v>
      </c>
      <c r="O3462" s="83" t="str">
        <f>IFERROR(INDEX(resources!K:K,MATCH(B3462,resources!B:B,0)),"fillme")</f>
        <v>unknown</v>
      </c>
      <c r="P3462" s="89" t="str">
        <f t="shared" si="759"/>
        <v>unknown_2022_4</v>
      </c>
      <c r="Q3462" s="87">
        <f>INDEX(elcc!G:G,MATCH(P3462,elcc!D:D,0))</f>
        <v>0</v>
      </c>
      <c r="R3462" s="89">
        <f t="shared" si="760"/>
        <v>1</v>
      </c>
      <c r="S3462" s="89" t="s">
        <v>6314</v>
      </c>
      <c r="T3462" s="89" t="s">
        <v>6314</v>
      </c>
      <c r="U3462" s="90" t="str">
        <f t="shared" si="761"/>
        <v>ok</v>
      </c>
      <c r="V3462" s="63" t="str">
        <f>INDEX(resources!F:F,MATCH(B3462,resources!B:B,0))</f>
        <v>special</v>
      </c>
      <c r="W3462" s="110">
        <f t="shared" si="762"/>
        <v>0</v>
      </c>
      <c r="X3462" s="110">
        <f t="shared" si="763"/>
        <v>0</v>
      </c>
      <c r="Y3462" s="110" t="str">
        <f t="shared" si="764"/>
        <v>transfer_purchase_raonly_na_CONFIDENTIAL</v>
      </c>
      <c r="Z3462" s="110">
        <f>IF(COUNTIFS($Y$2:Y3462,Y3462)=1,1,0)</f>
        <v>0</v>
      </c>
      <c r="AA3462" s="110">
        <f>SUM($Z$2:Z3462)*Z3462</f>
        <v>0</v>
      </c>
      <c r="AB3462" s="110">
        <f>COUNTIFS(resources!B:B,B3462)</f>
        <v>1</v>
      </c>
      <c r="AC3462" s="110">
        <f t="shared" si="765"/>
        <v>1</v>
      </c>
      <c r="AD3462" s="110">
        <f t="shared" si="766"/>
        <v>1</v>
      </c>
      <c r="AE3462" s="110">
        <f t="shared" si="767"/>
        <v>0</v>
      </c>
      <c r="AF3462" s="110">
        <f t="shared" si="768"/>
        <v>1</v>
      </c>
      <c r="AG3462" s="110">
        <f t="shared" si="769"/>
        <v>0</v>
      </c>
      <c r="AH3462" s="110">
        <f t="shared" si="770"/>
        <v>0</v>
      </c>
      <c r="AI3462" s="110">
        <f t="shared" si="771"/>
        <v>1</v>
      </c>
      <c r="AJ3462" s="100">
        <f>ROW()</f>
        <v>3462</v>
      </c>
      <c r="AK3462" s="100" t="e">
        <f>INDEX('BadRows RECART'!$C$2:$C$1207,MATCH(monthly_gwh_mw!AJ3462,'BadRows RECART'!$D$2:$D$1207,0))</f>
        <v>#N/A</v>
      </c>
    </row>
    <row r="3463" spans="1:37" ht="20">
      <c r="A3463" s="106" t="s">
        <v>3907</v>
      </c>
      <c r="B3463" s="106" t="s">
        <v>437</v>
      </c>
      <c r="C3463" s="106" t="s">
        <v>6313</v>
      </c>
      <c r="D3463" s="168">
        <v>2022</v>
      </c>
      <c r="E3463" s="168">
        <v>5</v>
      </c>
      <c r="F3463" s="169">
        <v>0</v>
      </c>
      <c r="G3463" s="212" t="s">
        <v>6314</v>
      </c>
      <c r="H3463" s="212" t="s">
        <v>6314</v>
      </c>
      <c r="I3463" s="106" t="s">
        <v>556</v>
      </c>
      <c r="K3463" s="83" t="s">
        <v>6314</v>
      </c>
      <c r="L3463" s="83" t="s">
        <v>6314</v>
      </c>
      <c r="M3463" s="45" t="str">
        <f>IF(
ISNA(INDEX(resources!E:E,MATCH(B3463,resources!B:B,0))),"fillme",
INDEX(resources!E:E,MATCH(B3463,resources!B:B,0)))</f>
        <v>transfer_purchase</v>
      </c>
      <c r="N3463" s="45">
        <v>1</v>
      </c>
      <c r="O3463" s="83" t="str">
        <f>IFERROR(INDEX(resources!K:K,MATCH(B3463,resources!B:B,0)),"fillme")</f>
        <v>unknown</v>
      </c>
      <c r="P3463" s="89" t="str">
        <f t="shared" si="759"/>
        <v>unknown_2022_5</v>
      </c>
      <c r="Q3463" s="87">
        <f>INDEX(elcc!G:G,MATCH(P3463,elcc!D:D,0))</f>
        <v>0</v>
      </c>
      <c r="R3463" s="89">
        <f t="shared" si="760"/>
        <v>1</v>
      </c>
      <c r="S3463" s="89" t="s">
        <v>6314</v>
      </c>
      <c r="T3463" s="89" t="s">
        <v>6314</v>
      </c>
      <c r="U3463" s="90" t="str">
        <f t="shared" si="761"/>
        <v>ok</v>
      </c>
      <c r="V3463" s="63" t="str">
        <f>INDEX(resources!F:F,MATCH(B3463,resources!B:B,0))</f>
        <v>special</v>
      </c>
      <c r="W3463" s="110">
        <f t="shared" si="762"/>
        <v>0</v>
      </c>
      <c r="X3463" s="110">
        <f t="shared" si="763"/>
        <v>0</v>
      </c>
      <c r="Y3463" s="110" t="str">
        <f t="shared" si="764"/>
        <v>transfer_purchase_raonly_na_CONFIDENTIAL</v>
      </c>
      <c r="Z3463" s="110">
        <f>IF(COUNTIFS($Y$2:Y3463,Y3463)=1,1,0)</f>
        <v>0</v>
      </c>
      <c r="AA3463" s="110">
        <f>SUM($Z$2:Z3463)*Z3463</f>
        <v>0</v>
      </c>
      <c r="AB3463" s="110">
        <f>COUNTIFS(resources!B:B,B3463)</f>
        <v>1</v>
      </c>
      <c r="AC3463" s="110">
        <f t="shared" si="765"/>
        <v>1</v>
      </c>
      <c r="AD3463" s="110">
        <f t="shared" si="766"/>
        <v>1</v>
      </c>
      <c r="AE3463" s="110">
        <f t="shared" si="767"/>
        <v>0</v>
      </c>
      <c r="AF3463" s="110">
        <f t="shared" si="768"/>
        <v>1</v>
      </c>
      <c r="AG3463" s="110">
        <f t="shared" si="769"/>
        <v>0</v>
      </c>
      <c r="AH3463" s="110">
        <f t="shared" si="770"/>
        <v>0</v>
      </c>
      <c r="AI3463" s="110">
        <f t="shared" si="771"/>
        <v>1</v>
      </c>
      <c r="AJ3463" s="100">
        <f>ROW()</f>
        <v>3463</v>
      </c>
      <c r="AK3463" s="100" t="e">
        <f>INDEX('BadRows RECART'!$C$2:$C$1207,MATCH(monthly_gwh_mw!AJ3463,'BadRows RECART'!$D$2:$D$1207,0))</f>
        <v>#N/A</v>
      </c>
    </row>
    <row r="3464" spans="1:37" ht="20">
      <c r="A3464" s="106" t="s">
        <v>3907</v>
      </c>
      <c r="B3464" s="106" t="s">
        <v>437</v>
      </c>
      <c r="C3464" s="106" t="s">
        <v>6313</v>
      </c>
      <c r="D3464" s="168">
        <v>2022</v>
      </c>
      <c r="E3464" s="168">
        <v>6</v>
      </c>
      <c r="F3464" s="169">
        <v>0</v>
      </c>
      <c r="G3464" s="212" t="s">
        <v>6314</v>
      </c>
      <c r="H3464" s="212" t="s">
        <v>6314</v>
      </c>
      <c r="I3464" s="106" t="s">
        <v>556</v>
      </c>
      <c r="K3464" s="83" t="s">
        <v>6314</v>
      </c>
      <c r="L3464" s="83" t="s">
        <v>6314</v>
      </c>
      <c r="M3464" s="45" t="str">
        <f>IF(
ISNA(INDEX(resources!E:E,MATCH(B3464,resources!B:B,0))),"fillme",
INDEX(resources!E:E,MATCH(B3464,resources!B:B,0)))</f>
        <v>transfer_purchase</v>
      </c>
      <c r="N3464" s="45">
        <v>1</v>
      </c>
      <c r="O3464" s="83" t="str">
        <f>IFERROR(INDEX(resources!K:K,MATCH(B3464,resources!B:B,0)),"fillme")</f>
        <v>unknown</v>
      </c>
      <c r="P3464" s="89" t="str">
        <f t="shared" si="759"/>
        <v>unknown_2022_6</v>
      </c>
      <c r="Q3464" s="87">
        <f>INDEX(elcc!G:G,MATCH(P3464,elcc!D:D,0))</f>
        <v>0</v>
      </c>
      <c r="R3464" s="89">
        <f t="shared" si="760"/>
        <v>1</v>
      </c>
      <c r="S3464" s="89" t="s">
        <v>6314</v>
      </c>
      <c r="T3464" s="89" t="s">
        <v>6314</v>
      </c>
      <c r="U3464" s="90" t="str">
        <f t="shared" si="761"/>
        <v>ok</v>
      </c>
      <c r="V3464" s="63" t="str">
        <f>INDEX(resources!F:F,MATCH(B3464,resources!B:B,0))</f>
        <v>special</v>
      </c>
      <c r="W3464" s="110">
        <f t="shared" si="762"/>
        <v>0</v>
      </c>
      <c r="X3464" s="110">
        <f t="shared" si="763"/>
        <v>0</v>
      </c>
      <c r="Y3464" s="110" t="str">
        <f t="shared" si="764"/>
        <v>transfer_purchase_raonly_na_CONFIDENTIAL</v>
      </c>
      <c r="Z3464" s="110">
        <f>IF(COUNTIFS($Y$2:Y3464,Y3464)=1,1,0)</f>
        <v>0</v>
      </c>
      <c r="AA3464" s="110">
        <f>SUM($Z$2:Z3464)*Z3464</f>
        <v>0</v>
      </c>
      <c r="AB3464" s="110">
        <f>COUNTIFS(resources!B:B,B3464)</f>
        <v>1</v>
      </c>
      <c r="AC3464" s="110">
        <f t="shared" si="765"/>
        <v>1</v>
      </c>
      <c r="AD3464" s="110">
        <f t="shared" si="766"/>
        <v>1</v>
      </c>
      <c r="AE3464" s="110">
        <f t="shared" si="767"/>
        <v>0</v>
      </c>
      <c r="AF3464" s="110">
        <f t="shared" si="768"/>
        <v>1</v>
      </c>
      <c r="AG3464" s="110">
        <f t="shared" si="769"/>
        <v>0</v>
      </c>
      <c r="AH3464" s="110">
        <f t="shared" si="770"/>
        <v>0</v>
      </c>
      <c r="AI3464" s="110">
        <f t="shared" si="771"/>
        <v>1</v>
      </c>
      <c r="AJ3464" s="100">
        <f>ROW()</f>
        <v>3464</v>
      </c>
      <c r="AK3464" s="100" t="e">
        <f>INDEX('BadRows RECART'!$C$2:$C$1207,MATCH(monthly_gwh_mw!AJ3464,'BadRows RECART'!$D$2:$D$1207,0))</f>
        <v>#N/A</v>
      </c>
    </row>
    <row r="3465" spans="1:37" ht="20">
      <c r="A3465" s="106" t="s">
        <v>3907</v>
      </c>
      <c r="B3465" s="106" t="s">
        <v>437</v>
      </c>
      <c r="C3465" s="106" t="s">
        <v>6313</v>
      </c>
      <c r="D3465" s="168">
        <v>2022</v>
      </c>
      <c r="E3465" s="168">
        <v>7</v>
      </c>
      <c r="F3465" s="169">
        <v>0</v>
      </c>
      <c r="G3465" s="212" t="s">
        <v>6314</v>
      </c>
      <c r="H3465" s="212" t="s">
        <v>6314</v>
      </c>
      <c r="I3465" s="106" t="s">
        <v>556</v>
      </c>
      <c r="K3465" s="83" t="s">
        <v>6314</v>
      </c>
      <c r="L3465" s="83" t="s">
        <v>6314</v>
      </c>
      <c r="M3465" s="45" t="str">
        <f>IF(
ISNA(INDEX(resources!E:E,MATCH(B3465,resources!B:B,0))),"fillme",
INDEX(resources!E:E,MATCH(B3465,resources!B:B,0)))</f>
        <v>transfer_purchase</v>
      </c>
      <c r="N3465" s="45">
        <v>1</v>
      </c>
      <c r="O3465" s="83" t="str">
        <f>IFERROR(INDEX(resources!K:K,MATCH(B3465,resources!B:B,0)),"fillme")</f>
        <v>unknown</v>
      </c>
      <c r="P3465" s="89" t="str">
        <f t="shared" si="759"/>
        <v>unknown_2022_7</v>
      </c>
      <c r="Q3465" s="87">
        <f>INDEX(elcc!G:G,MATCH(P3465,elcc!D:D,0))</f>
        <v>0</v>
      </c>
      <c r="R3465" s="89">
        <f t="shared" si="760"/>
        <v>1</v>
      </c>
      <c r="S3465" s="89" t="s">
        <v>6314</v>
      </c>
      <c r="T3465" s="89" t="s">
        <v>6314</v>
      </c>
      <c r="U3465" s="90" t="str">
        <f t="shared" si="761"/>
        <v>ok</v>
      </c>
      <c r="V3465" s="63" t="str">
        <f>INDEX(resources!F:F,MATCH(B3465,resources!B:B,0))</f>
        <v>special</v>
      </c>
      <c r="W3465" s="110">
        <f t="shared" si="762"/>
        <v>0</v>
      </c>
      <c r="X3465" s="110">
        <f t="shared" si="763"/>
        <v>0</v>
      </c>
      <c r="Y3465" s="110" t="str">
        <f t="shared" si="764"/>
        <v>transfer_purchase_raonly_na_CONFIDENTIAL</v>
      </c>
      <c r="Z3465" s="110">
        <f>IF(COUNTIFS($Y$2:Y3465,Y3465)=1,1,0)</f>
        <v>0</v>
      </c>
      <c r="AA3465" s="110">
        <f>SUM($Z$2:Z3465)*Z3465</f>
        <v>0</v>
      </c>
      <c r="AB3465" s="110">
        <f>COUNTIFS(resources!B:B,B3465)</f>
        <v>1</v>
      </c>
      <c r="AC3465" s="110">
        <f t="shared" si="765"/>
        <v>1</v>
      </c>
      <c r="AD3465" s="110">
        <f t="shared" si="766"/>
        <v>1</v>
      </c>
      <c r="AE3465" s="110">
        <f t="shared" si="767"/>
        <v>0</v>
      </c>
      <c r="AF3465" s="110">
        <f t="shared" si="768"/>
        <v>1</v>
      </c>
      <c r="AG3465" s="110">
        <f t="shared" si="769"/>
        <v>0</v>
      </c>
      <c r="AH3465" s="110">
        <f t="shared" si="770"/>
        <v>0</v>
      </c>
      <c r="AI3465" s="110">
        <f t="shared" si="771"/>
        <v>1</v>
      </c>
      <c r="AJ3465" s="100">
        <f>ROW()</f>
        <v>3465</v>
      </c>
      <c r="AK3465" s="100" t="e">
        <f>INDEX('BadRows RECART'!$C$2:$C$1207,MATCH(monthly_gwh_mw!AJ3465,'BadRows RECART'!$D$2:$D$1207,0))</f>
        <v>#N/A</v>
      </c>
    </row>
    <row r="3466" spans="1:37" ht="20">
      <c r="A3466" s="106" t="s">
        <v>3907</v>
      </c>
      <c r="B3466" s="106" t="s">
        <v>437</v>
      </c>
      <c r="C3466" s="106" t="s">
        <v>6313</v>
      </c>
      <c r="D3466" s="168">
        <v>2022</v>
      </c>
      <c r="E3466" s="168">
        <v>8</v>
      </c>
      <c r="F3466" s="169">
        <v>0</v>
      </c>
      <c r="G3466" s="212" t="s">
        <v>6314</v>
      </c>
      <c r="H3466" s="212" t="s">
        <v>6314</v>
      </c>
      <c r="I3466" s="106" t="s">
        <v>556</v>
      </c>
      <c r="K3466" s="83" t="s">
        <v>6314</v>
      </c>
      <c r="L3466" s="83" t="s">
        <v>6314</v>
      </c>
      <c r="M3466" s="45" t="str">
        <f>IF(
ISNA(INDEX(resources!E:E,MATCH(B3466,resources!B:B,0))),"fillme",
INDEX(resources!E:E,MATCH(B3466,resources!B:B,0)))</f>
        <v>transfer_purchase</v>
      </c>
      <c r="N3466" s="45">
        <v>1</v>
      </c>
      <c r="O3466" s="83" t="str">
        <f>IFERROR(INDEX(resources!K:K,MATCH(B3466,resources!B:B,0)),"fillme")</f>
        <v>unknown</v>
      </c>
      <c r="P3466" s="89" t="str">
        <f t="shared" si="759"/>
        <v>unknown_2022_8</v>
      </c>
      <c r="Q3466" s="87">
        <f>INDEX(elcc!G:G,MATCH(P3466,elcc!D:D,0))</f>
        <v>0</v>
      </c>
      <c r="R3466" s="89">
        <f t="shared" si="760"/>
        <v>1</v>
      </c>
      <c r="S3466" s="89" t="s">
        <v>6314</v>
      </c>
      <c r="T3466" s="89" t="s">
        <v>6314</v>
      </c>
      <c r="U3466" s="90" t="str">
        <f t="shared" si="761"/>
        <v>ok</v>
      </c>
      <c r="V3466" s="63" t="str">
        <f>INDEX(resources!F:F,MATCH(B3466,resources!B:B,0))</f>
        <v>special</v>
      </c>
      <c r="W3466" s="110">
        <f t="shared" si="762"/>
        <v>0</v>
      </c>
      <c r="X3466" s="110">
        <f t="shared" si="763"/>
        <v>0</v>
      </c>
      <c r="Y3466" s="110" t="str">
        <f t="shared" si="764"/>
        <v>transfer_purchase_raonly_na_CONFIDENTIAL</v>
      </c>
      <c r="Z3466" s="110">
        <f>IF(COUNTIFS($Y$2:Y3466,Y3466)=1,1,0)</f>
        <v>0</v>
      </c>
      <c r="AA3466" s="110">
        <f>SUM($Z$2:Z3466)*Z3466</f>
        <v>0</v>
      </c>
      <c r="AB3466" s="110">
        <f>COUNTIFS(resources!B:B,B3466)</f>
        <v>1</v>
      </c>
      <c r="AC3466" s="110">
        <f t="shared" si="765"/>
        <v>1</v>
      </c>
      <c r="AD3466" s="110">
        <f t="shared" si="766"/>
        <v>1</v>
      </c>
      <c r="AE3466" s="110">
        <f t="shared" si="767"/>
        <v>0</v>
      </c>
      <c r="AF3466" s="110">
        <f t="shared" si="768"/>
        <v>1</v>
      </c>
      <c r="AG3466" s="110">
        <f t="shared" si="769"/>
        <v>0</v>
      </c>
      <c r="AH3466" s="110">
        <f t="shared" si="770"/>
        <v>0</v>
      </c>
      <c r="AI3466" s="110">
        <f t="shared" si="771"/>
        <v>1</v>
      </c>
      <c r="AJ3466" s="100">
        <f>ROW()</f>
        <v>3466</v>
      </c>
      <c r="AK3466" s="100" t="e">
        <f>INDEX('BadRows RECART'!$C$2:$C$1207,MATCH(monthly_gwh_mw!AJ3466,'BadRows RECART'!$D$2:$D$1207,0))</f>
        <v>#N/A</v>
      </c>
    </row>
    <row r="3467" spans="1:37" ht="20">
      <c r="A3467" s="106" t="s">
        <v>3907</v>
      </c>
      <c r="B3467" s="106" t="s">
        <v>437</v>
      </c>
      <c r="C3467" s="106" t="s">
        <v>6313</v>
      </c>
      <c r="D3467" s="168">
        <v>2022</v>
      </c>
      <c r="E3467" s="168">
        <v>9</v>
      </c>
      <c r="F3467" s="169">
        <v>0</v>
      </c>
      <c r="G3467" s="212" t="s">
        <v>6314</v>
      </c>
      <c r="H3467" s="212" t="s">
        <v>6314</v>
      </c>
      <c r="I3467" s="106" t="s">
        <v>556</v>
      </c>
      <c r="K3467" s="83" t="s">
        <v>6314</v>
      </c>
      <c r="L3467" s="83" t="s">
        <v>6314</v>
      </c>
      <c r="M3467" s="45" t="str">
        <f>IF(
ISNA(INDEX(resources!E:E,MATCH(B3467,resources!B:B,0))),"fillme",
INDEX(resources!E:E,MATCH(B3467,resources!B:B,0)))</f>
        <v>transfer_purchase</v>
      </c>
      <c r="N3467" s="45">
        <v>1</v>
      </c>
      <c r="O3467" s="83" t="str">
        <f>IFERROR(INDEX(resources!K:K,MATCH(B3467,resources!B:B,0)),"fillme")</f>
        <v>unknown</v>
      </c>
      <c r="P3467" s="89" t="str">
        <f t="shared" si="759"/>
        <v>unknown_2022_9</v>
      </c>
      <c r="Q3467" s="87">
        <f>INDEX(elcc!G:G,MATCH(P3467,elcc!D:D,0))</f>
        <v>0</v>
      </c>
      <c r="R3467" s="89">
        <f t="shared" si="760"/>
        <v>1</v>
      </c>
      <c r="S3467" s="89" t="s">
        <v>6314</v>
      </c>
      <c r="T3467" s="89" t="s">
        <v>6314</v>
      </c>
      <c r="U3467" s="90" t="str">
        <f t="shared" si="761"/>
        <v>ok</v>
      </c>
      <c r="V3467" s="63" t="str">
        <f>INDEX(resources!F:F,MATCH(B3467,resources!B:B,0))</f>
        <v>special</v>
      </c>
      <c r="W3467" s="110">
        <f t="shared" si="762"/>
        <v>0</v>
      </c>
      <c r="X3467" s="110">
        <f t="shared" si="763"/>
        <v>0</v>
      </c>
      <c r="Y3467" s="110" t="str">
        <f t="shared" si="764"/>
        <v>transfer_purchase_raonly_na_CONFIDENTIAL</v>
      </c>
      <c r="Z3467" s="110">
        <f>IF(COUNTIFS($Y$2:Y3467,Y3467)=1,1,0)</f>
        <v>0</v>
      </c>
      <c r="AA3467" s="110">
        <f>SUM($Z$2:Z3467)*Z3467</f>
        <v>0</v>
      </c>
      <c r="AB3467" s="110">
        <f>COUNTIFS(resources!B:B,B3467)</f>
        <v>1</v>
      </c>
      <c r="AC3467" s="110">
        <f t="shared" si="765"/>
        <v>1</v>
      </c>
      <c r="AD3467" s="110">
        <f t="shared" si="766"/>
        <v>1</v>
      </c>
      <c r="AE3467" s="110">
        <f t="shared" si="767"/>
        <v>0</v>
      </c>
      <c r="AF3467" s="110">
        <f t="shared" si="768"/>
        <v>1</v>
      </c>
      <c r="AG3467" s="110">
        <f t="shared" si="769"/>
        <v>0</v>
      </c>
      <c r="AH3467" s="110">
        <f t="shared" si="770"/>
        <v>0</v>
      </c>
      <c r="AI3467" s="110">
        <f t="shared" si="771"/>
        <v>1</v>
      </c>
      <c r="AJ3467" s="100">
        <f>ROW()</f>
        <v>3467</v>
      </c>
      <c r="AK3467" s="100" t="e">
        <f>INDEX('BadRows RECART'!$C$2:$C$1207,MATCH(monthly_gwh_mw!AJ3467,'BadRows RECART'!$D$2:$D$1207,0))</f>
        <v>#N/A</v>
      </c>
    </row>
    <row r="3468" spans="1:37" ht="20">
      <c r="A3468" s="106" t="s">
        <v>3907</v>
      </c>
      <c r="B3468" s="106" t="s">
        <v>437</v>
      </c>
      <c r="C3468" s="106" t="s">
        <v>6313</v>
      </c>
      <c r="D3468" s="168">
        <v>2022</v>
      </c>
      <c r="E3468" s="168">
        <v>11</v>
      </c>
      <c r="F3468" s="169">
        <v>0</v>
      </c>
      <c r="G3468" s="212" t="s">
        <v>6314</v>
      </c>
      <c r="H3468" s="212" t="s">
        <v>6314</v>
      </c>
      <c r="I3468" s="106" t="s">
        <v>556</v>
      </c>
      <c r="K3468" s="83" t="s">
        <v>6314</v>
      </c>
      <c r="L3468" s="83" t="s">
        <v>6314</v>
      </c>
      <c r="M3468" s="45" t="str">
        <f>IF(
ISNA(INDEX(resources!E:E,MATCH(B3468,resources!B:B,0))),"fillme",
INDEX(resources!E:E,MATCH(B3468,resources!B:B,0)))</f>
        <v>transfer_purchase</v>
      </c>
      <c r="N3468" s="45">
        <v>1</v>
      </c>
      <c r="O3468" s="83" t="str">
        <f>IFERROR(INDEX(resources!K:K,MATCH(B3468,resources!B:B,0)),"fillme")</f>
        <v>unknown</v>
      </c>
      <c r="P3468" s="89" t="str">
        <f t="shared" si="759"/>
        <v>unknown_2022_11</v>
      </c>
      <c r="Q3468" s="87">
        <f>INDEX(elcc!G:G,MATCH(P3468,elcc!D:D,0))</f>
        <v>0</v>
      </c>
      <c r="R3468" s="89">
        <f t="shared" si="760"/>
        <v>1</v>
      </c>
      <c r="S3468" s="89" t="s">
        <v>6314</v>
      </c>
      <c r="T3468" s="89" t="s">
        <v>6314</v>
      </c>
      <c r="U3468" s="90" t="str">
        <f t="shared" si="761"/>
        <v>ok</v>
      </c>
      <c r="V3468" s="63" t="str">
        <f>INDEX(resources!F:F,MATCH(B3468,resources!B:B,0))</f>
        <v>special</v>
      </c>
      <c r="W3468" s="110">
        <f t="shared" si="762"/>
        <v>0</v>
      </c>
      <c r="X3468" s="110">
        <f t="shared" si="763"/>
        <v>0</v>
      </c>
      <c r="Y3468" s="110" t="str">
        <f t="shared" si="764"/>
        <v>transfer_purchase_raonly_na_CONFIDENTIAL</v>
      </c>
      <c r="Z3468" s="110">
        <f>IF(COUNTIFS($Y$2:Y3468,Y3468)=1,1,0)</f>
        <v>0</v>
      </c>
      <c r="AA3468" s="110">
        <f>SUM($Z$2:Z3468)*Z3468</f>
        <v>0</v>
      </c>
      <c r="AB3468" s="110">
        <f>COUNTIFS(resources!B:B,B3468)</f>
        <v>1</v>
      </c>
      <c r="AC3468" s="110">
        <f t="shared" si="765"/>
        <v>1</v>
      </c>
      <c r="AD3468" s="110">
        <f t="shared" si="766"/>
        <v>1</v>
      </c>
      <c r="AE3468" s="110">
        <f t="shared" si="767"/>
        <v>0</v>
      </c>
      <c r="AF3468" s="110">
        <f t="shared" si="768"/>
        <v>1</v>
      </c>
      <c r="AG3468" s="110">
        <f t="shared" si="769"/>
        <v>0</v>
      </c>
      <c r="AH3468" s="110">
        <f t="shared" si="770"/>
        <v>0</v>
      </c>
      <c r="AI3468" s="110">
        <f t="shared" si="771"/>
        <v>1</v>
      </c>
      <c r="AJ3468" s="100">
        <f>ROW()</f>
        <v>3468</v>
      </c>
      <c r="AK3468" s="100" t="e">
        <f>INDEX('BadRows RECART'!$C$2:$C$1207,MATCH(monthly_gwh_mw!AJ3468,'BadRows RECART'!$D$2:$D$1207,0))</f>
        <v>#N/A</v>
      </c>
    </row>
    <row r="3469" spans="1:37" ht="20">
      <c r="A3469" s="106" t="s">
        <v>3907</v>
      </c>
      <c r="B3469" s="106" t="s">
        <v>437</v>
      </c>
      <c r="C3469" s="106" t="s">
        <v>6313</v>
      </c>
      <c r="D3469" s="168">
        <v>2022</v>
      </c>
      <c r="E3469" s="168">
        <v>12</v>
      </c>
      <c r="F3469" s="169">
        <v>0</v>
      </c>
      <c r="G3469" s="212" t="s">
        <v>6314</v>
      </c>
      <c r="H3469" s="212" t="s">
        <v>6314</v>
      </c>
      <c r="I3469" s="106" t="s">
        <v>556</v>
      </c>
      <c r="K3469" s="83" t="s">
        <v>6314</v>
      </c>
      <c r="L3469" s="83" t="s">
        <v>6314</v>
      </c>
      <c r="M3469" s="45" t="str">
        <f>IF(
ISNA(INDEX(resources!E:E,MATCH(B3469,resources!B:B,0))),"fillme",
INDEX(resources!E:E,MATCH(B3469,resources!B:B,0)))</f>
        <v>transfer_purchase</v>
      </c>
      <c r="N3469" s="45">
        <v>1</v>
      </c>
      <c r="O3469" s="83" t="str">
        <f>IFERROR(INDEX(resources!K:K,MATCH(B3469,resources!B:B,0)),"fillme")</f>
        <v>unknown</v>
      </c>
      <c r="P3469" s="89" t="str">
        <f t="shared" si="759"/>
        <v>unknown_2022_12</v>
      </c>
      <c r="Q3469" s="87">
        <f>INDEX(elcc!G:G,MATCH(P3469,elcc!D:D,0))</f>
        <v>0</v>
      </c>
      <c r="R3469" s="89">
        <f t="shared" si="760"/>
        <v>1</v>
      </c>
      <c r="S3469" s="89" t="s">
        <v>6314</v>
      </c>
      <c r="T3469" s="89" t="s">
        <v>6314</v>
      </c>
      <c r="U3469" s="90" t="str">
        <f t="shared" si="761"/>
        <v>ok</v>
      </c>
      <c r="V3469" s="63" t="str">
        <f>INDEX(resources!F:F,MATCH(B3469,resources!B:B,0))</f>
        <v>special</v>
      </c>
      <c r="W3469" s="110">
        <f t="shared" si="762"/>
        <v>0</v>
      </c>
      <c r="X3469" s="110">
        <f t="shared" si="763"/>
        <v>0</v>
      </c>
      <c r="Y3469" s="110" t="str">
        <f t="shared" si="764"/>
        <v>transfer_purchase_raonly_na_CONFIDENTIAL</v>
      </c>
      <c r="Z3469" s="110">
        <f>IF(COUNTIFS($Y$2:Y3469,Y3469)=1,1,0)</f>
        <v>0</v>
      </c>
      <c r="AA3469" s="110">
        <f>SUM($Z$2:Z3469)*Z3469</f>
        <v>0</v>
      </c>
      <c r="AB3469" s="110">
        <f>COUNTIFS(resources!B:B,B3469)</f>
        <v>1</v>
      </c>
      <c r="AC3469" s="110">
        <f t="shared" si="765"/>
        <v>1</v>
      </c>
      <c r="AD3469" s="110">
        <f t="shared" si="766"/>
        <v>1</v>
      </c>
      <c r="AE3469" s="110">
        <f t="shared" si="767"/>
        <v>0</v>
      </c>
      <c r="AF3469" s="110">
        <f t="shared" si="768"/>
        <v>1</v>
      </c>
      <c r="AG3469" s="110">
        <f t="shared" si="769"/>
        <v>0</v>
      </c>
      <c r="AH3469" s="110">
        <f t="shared" si="770"/>
        <v>0</v>
      </c>
      <c r="AI3469" s="110">
        <f t="shared" si="771"/>
        <v>1</v>
      </c>
      <c r="AJ3469" s="100">
        <f>ROW()</f>
        <v>3469</v>
      </c>
      <c r="AK3469" s="100" t="e">
        <f>INDEX('BadRows RECART'!$C$2:$C$1207,MATCH(monthly_gwh_mw!AJ3469,'BadRows RECART'!$D$2:$D$1207,0))</f>
        <v>#N/A</v>
      </c>
    </row>
    <row r="3470" spans="1:37" ht="20">
      <c r="A3470" s="106" t="s">
        <v>3907</v>
      </c>
      <c r="B3470" s="106" t="s">
        <v>437</v>
      </c>
      <c r="C3470" s="106" t="s">
        <v>6313</v>
      </c>
      <c r="D3470" s="168">
        <v>2022</v>
      </c>
      <c r="E3470" s="168">
        <v>1</v>
      </c>
      <c r="F3470" s="169">
        <v>0</v>
      </c>
      <c r="G3470" s="212" t="s">
        <v>6314</v>
      </c>
      <c r="H3470" s="212" t="s">
        <v>6314</v>
      </c>
      <c r="I3470" s="106" t="s">
        <v>556</v>
      </c>
      <c r="K3470" s="83" t="s">
        <v>6314</v>
      </c>
      <c r="L3470" s="83" t="s">
        <v>6314</v>
      </c>
      <c r="M3470" s="45" t="str">
        <f>IF(
ISNA(INDEX(resources!E:E,MATCH(B3470,resources!B:B,0))),"fillme",
INDEX(resources!E:E,MATCH(B3470,resources!B:B,0)))</f>
        <v>transfer_purchase</v>
      </c>
      <c r="N3470" s="45">
        <v>1</v>
      </c>
      <c r="O3470" s="83" t="str">
        <f>IFERROR(INDEX(resources!K:K,MATCH(B3470,resources!B:B,0)),"fillme")</f>
        <v>unknown</v>
      </c>
      <c r="P3470" s="89" t="str">
        <f t="shared" si="759"/>
        <v>unknown_2022_1</v>
      </c>
      <c r="Q3470" s="87">
        <f>INDEX(elcc!G:G,MATCH(P3470,elcc!D:D,0))</f>
        <v>0</v>
      </c>
      <c r="R3470" s="89">
        <f t="shared" si="760"/>
        <v>1</v>
      </c>
      <c r="S3470" s="89" t="s">
        <v>6314</v>
      </c>
      <c r="T3470" s="89" t="s">
        <v>6314</v>
      </c>
      <c r="U3470" s="90" t="str">
        <f t="shared" si="761"/>
        <v>ok</v>
      </c>
      <c r="V3470" s="63" t="str">
        <f>INDEX(resources!F:F,MATCH(B3470,resources!B:B,0))</f>
        <v>special</v>
      </c>
      <c r="W3470" s="110">
        <f t="shared" si="762"/>
        <v>0</v>
      </c>
      <c r="X3470" s="110">
        <f t="shared" si="763"/>
        <v>0</v>
      </c>
      <c r="Y3470" s="110" t="str">
        <f t="shared" si="764"/>
        <v>transfer_purchase_raonly_na_CONFIDENTIAL</v>
      </c>
      <c r="Z3470" s="110">
        <f>IF(COUNTIFS($Y$2:Y3470,Y3470)=1,1,0)</f>
        <v>0</v>
      </c>
      <c r="AA3470" s="110">
        <f>SUM($Z$2:Z3470)*Z3470</f>
        <v>0</v>
      </c>
      <c r="AB3470" s="110">
        <f>COUNTIFS(resources!B:B,B3470)</f>
        <v>1</v>
      </c>
      <c r="AC3470" s="110">
        <f t="shared" si="765"/>
        <v>1</v>
      </c>
      <c r="AD3470" s="110">
        <f t="shared" si="766"/>
        <v>1</v>
      </c>
      <c r="AE3470" s="110">
        <f t="shared" si="767"/>
        <v>0</v>
      </c>
      <c r="AF3470" s="110">
        <f t="shared" si="768"/>
        <v>1</v>
      </c>
      <c r="AG3470" s="110">
        <f t="shared" si="769"/>
        <v>0</v>
      </c>
      <c r="AH3470" s="110">
        <f t="shared" si="770"/>
        <v>0</v>
      </c>
      <c r="AI3470" s="110">
        <f t="shared" si="771"/>
        <v>1</v>
      </c>
      <c r="AJ3470" s="100">
        <f>ROW()</f>
        <v>3470</v>
      </c>
      <c r="AK3470" s="100" t="e">
        <f>INDEX('BadRows RECART'!$C$2:$C$1207,MATCH(monthly_gwh_mw!AJ3470,'BadRows RECART'!$D$2:$D$1207,0))</f>
        <v>#N/A</v>
      </c>
    </row>
    <row r="3471" spans="1:37" ht="20">
      <c r="A3471" s="106" t="s">
        <v>3907</v>
      </c>
      <c r="B3471" s="106" t="s">
        <v>437</v>
      </c>
      <c r="C3471" s="106" t="s">
        <v>6313</v>
      </c>
      <c r="D3471" s="168">
        <v>2022</v>
      </c>
      <c r="E3471" s="168">
        <v>2</v>
      </c>
      <c r="F3471" s="169">
        <v>0</v>
      </c>
      <c r="G3471" s="212" t="s">
        <v>6314</v>
      </c>
      <c r="H3471" s="212" t="s">
        <v>6314</v>
      </c>
      <c r="I3471" s="106" t="s">
        <v>556</v>
      </c>
      <c r="K3471" s="83" t="s">
        <v>6314</v>
      </c>
      <c r="L3471" s="83" t="s">
        <v>6314</v>
      </c>
      <c r="M3471" s="45" t="str">
        <f>IF(
ISNA(INDEX(resources!E:E,MATCH(B3471,resources!B:B,0))),"fillme",
INDEX(resources!E:E,MATCH(B3471,resources!B:B,0)))</f>
        <v>transfer_purchase</v>
      </c>
      <c r="N3471" s="45">
        <v>1</v>
      </c>
      <c r="O3471" s="83" t="str">
        <f>IFERROR(INDEX(resources!K:K,MATCH(B3471,resources!B:B,0)),"fillme")</f>
        <v>unknown</v>
      </c>
      <c r="P3471" s="89" t="str">
        <f t="shared" si="759"/>
        <v>unknown_2022_2</v>
      </c>
      <c r="Q3471" s="87">
        <f>INDEX(elcc!G:G,MATCH(P3471,elcc!D:D,0))</f>
        <v>0</v>
      </c>
      <c r="R3471" s="89">
        <f t="shared" si="760"/>
        <v>1</v>
      </c>
      <c r="S3471" s="89" t="s">
        <v>6314</v>
      </c>
      <c r="T3471" s="89" t="s">
        <v>6314</v>
      </c>
      <c r="U3471" s="90" t="str">
        <f t="shared" si="761"/>
        <v>ok</v>
      </c>
      <c r="V3471" s="63" t="str">
        <f>INDEX(resources!F:F,MATCH(B3471,resources!B:B,0))</f>
        <v>special</v>
      </c>
      <c r="W3471" s="110">
        <f t="shared" si="762"/>
        <v>0</v>
      </c>
      <c r="X3471" s="110">
        <f t="shared" si="763"/>
        <v>0</v>
      </c>
      <c r="Y3471" s="110" t="str">
        <f t="shared" si="764"/>
        <v>transfer_purchase_raonly_na_CONFIDENTIAL</v>
      </c>
      <c r="Z3471" s="110">
        <f>IF(COUNTIFS($Y$2:Y3471,Y3471)=1,1,0)</f>
        <v>0</v>
      </c>
      <c r="AA3471" s="110">
        <f>SUM($Z$2:Z3471)*Z3471</f>
        <v>0</v>
      </c>
      <c r="AB3471" s="110">
        <f>COUNTIFS(resources!B:B,B3471)</f>
        <v>1</v>
      </c>
      <c r="AC3471" s="110">
        <f t="shared" si="765"/>
        <v>1</v>
      </c>
      <c r="AD3471" s="110">
        <f t="shared" si="766"/>
        <v>1</v>
      </c>
      <c r="AE3471" s="110">
        <f t="shared" si="767"/>
        <v>0</v>
      </c>
      <c r="AF3471" s="110">
        <f t="shared" si="768"/>
        <v>1</v>
      </c>
      <c r="AG3471" s="110">
        <f t="shared" si="769"/>
        <v>0</v>
      </c>
      <c r="AH3471" s="110">
        <f t="shared" si="770"/>
        <v>0</v>
      </c>
      <c r="AI3471" s="110">
        <f t="shared" si="771"/>
        <v>1</v>
      </c>
      <c r="AJ3471" s="100">
        <f>ROW()</f>
        <v>3471</v>
      </c>
      <c r="AK3471" s="100" t="e">
        <f>INDEX('BadRows RECART'!$C$2:$C$1207,MATCH(monthly_gwh_mw!AJ3471,'BadRows RECART'!$D$2:$D$1207,0))</f>
        <v>#N/A</v>
      </c>
    </row>
    <row r="3472" spans="1:37" ht="20">
      <c r="A3472" s="106" t="s">
        <v>3907</v>
      </c>
      <c r="B3472" s="106" t="s">
        <v>437</v>
      </c>
      <c r="C3472" s="106" t="s">
        <v>6313</v>
      </c>
      <c r="D3472" s="168">
        <v>2022</v>
      </c>
      <c r="E3472" s="168">
        <v>3</v>
      </c>
      <c r="F3472" s="169">
        <v>0</v>
      </c>
      <c r="G3472" s="212" t="s">
        <v>6314</v>
      </c>
      <c r="H3472" s="212" t="s">
        <v>6314</v>
      </c>
      <c r="I3472" s="106" t="s">
        <v>556</v>
      </c>
      <c r="K3472" s="83" t="s">
        <v>6314</v>
      </c>
      <c r="L3472" s="83" t="s">
        <v>6314</v>
      </c>
      <c r="M3472" s="45" t="str">
        <f>IF(
ISNA(INDEX(resources!E:E,MATCH(B3472,resources!B:B,0))),"fillme",
INDEX(resources!E:E,MATCH(B3472,resources!B:B,0)))</f>
        <v>transfer_purchase</v>
      </c>
      <c r="N3472" s="45">
        <v>1</v>
      </c>
      <c r="O3472" s="83" t="str">
        <f>IFERROR(INDEX(resources!K:K,MATCH(B3472,resources!B:B,0)),"fillme")</f>
        <v>unknown</v>
      </c>
      <c r="P3472" s="89" t="str">
        <f t="shared" si="759"/>
        <v>unknown_2022_3</v>
      </c>
      <c r="Q3472" s="87">
        <f>INDEX(elcc!G:G,MATCH(P3472,elcc!D:D,0))</f>
        <v>0</v>
      </c>
      <c r="R3472" s="89">
        <f t="shared" si="760"/>
        <v>1</v>
      </c>
      <c r="S3472" s="89" t="s">
        <v>6314</v>
      </c>
      <c r="T3472" s="89" t="s">
        <v>6314</v>
      </c>
      <c r="U3472" s="90" t="str">
        <f t="shared" si="761"/>
        <v>ok</v>
      </c>
      <c r="V3472" s="63" t="str">
        <f>INDEX(resources!F:F,MATCH(B3472,resources!B:B,0))</f>
        <v>special</v>
      </c>
      <c r="W3472" s="110">
        <f t="shared" si="762"/>
        <v>0</v>
      </c>
      <c r="X3472" s="110">
        <f t="shared" si="763"/>
        <v>0</v>
      </c>
      <c r="Y3472" s="110" t="str">
        <f t="shared" si="764"/>
        <v>transfer_purchase_raonly_na_CONFIDENTIAL</v>
      </c>
      <c r="Z3472" s="110">
        <f>IF(COUNTIFS($Y$2:Y3472,Y3472)=1,1,0)</f>
        <v>0</v>
      </c>
      <c r="AA3472" s="110">
        <f>SUM($Z$2:Z3472)*Z3472</f>
        <v>0</v>
      </c>
      <c r="AB3472" s="110">
        <f>COUNTIFS(resources!B:B,B3472)</f>
        <v>1</v>
      </c>
      <c r="AC3472" s="110">
        <f t="shared" si="765"/>
        <v>1</v>
      </c>
      <c r="AD3472" s="110">
        <f t="shared" si="766"/>
        <v>1</v>
      </c>
      <c r="AE3472" s="110">
        <f t="shared" si="767"/>
        <v>0</v>
      </c>
      <c r="AF3472" s="110">
        <f t="shared" si="768"/>
        <v>1</v>
      </c>
      <c r="AG3472" s="110">
        <f t="shared" si="769"/>
        <v>0</v>
      </c>
      <c r="AH3472" s="110">
        <f t="shared" si="770"/>
        <v>0</v>
      </c>
      <c r="AI3472" s="110">
        <f t="shared" si="771"/>
        <v>1</v>
      </c>
      <c r="AJ3472" s="100">
        <f>ROW()</f>
        <v>3472</v>
      </c>
      <c r="AK3472" s="100" t="e">
        <f>INDEX('BadRows RECART'!$C$2:$C$1207,MATCH(monthly_gwh_mw!AJ3472,'BadRows RECART'!$D$2:$D$1207,0))</f>
        <v>#N/A</v>
      </c>
    </row>
    <row r="3473" spans="1:37" ht="20">
      <c r="A3473" s="106" t="s">
        <v>3907</v>
      </c>
      <c r="B3473" s="106" t="s">
        <v>437</v>
      </c>
      <c r="C3473" s="106" t="s">
        <v>6313</v>
      </c>
      <c r="D3473" s="168">
        <v>2022</v>
      </c>
      <c r="E3473" s="168">
        <v>4</v>
      </c>
      <c r="F3473" s="169">
        <v>0</v>
      </c>
      <c r="G3473" s="212" t="s">
        <v>6314</v>
      </c>
      <c r="H3473" s="212" t="s">
        <v>6314</v>
      </c>
      <c r="I3473" s="106" t="s">
        <v>556</v>
      </c>
      <c r="K3473" s="83" t="s">
        <v>6314</v>
      </c>
      <c r="L3473" s="83" t="s">
        <v>6314</v>
      </c>
      <c r="M3473" s="45" t="str">
        <f>IF(
ISNA(INDEX(resources!E:E,MATCH(B3473,resources!B:B,0))),"fillme",
INDEX(resources!E:E,MATCH(B3473,resources!B:B,0)))</f>
        <v>transfer_purchase</v>
      </c>
      <c r="N3473" s="45">
        <v>1</v>
      </c>
      <c r="O3473" s="83" t="str">
        <f>IFERROR(INDEX(resources!K:K,MATCH(B3473,resources!B:B,0)),"fillme")</f>
        <v>unknown</v>
      </c>
      <c r="P3473" s="89" t="str">
        <f t="shared" si="759"/>
        <v>unknown_2022_4</v>
      </c>
      <c r="Q3473" s="87">
        <f>INDEX(elcc!G:G,MATCH(P3473,elcc!D:D,0))</f>
        <v>0</v>
      </c>
      <c r="R3473" s="89">
        <f t="shared" si="760"/>
        <v>1</v>
      </c>
      <c r="S3473" s="89" t="s">
        <v>6314</v>
      </c>
      <c r="T3473" s="89" t="s">
        <v>6314</v>
      </c>
      <c r="U3473" s="90" t="str">
        <f t="shared" si="761"/>
        <v>ok</v>
      </c>
      <c r="V3473" s="63" t="str">
        <f>INDEX(resources!F:F,MATCH(B3473,resources!B:B,0))</f>
        <v>special</v>
      </c>
      <c r="W3473" s="110">
        <f t="shared" si="762"/>
        <v>0</v>
      </c>
      <c r="X3473" s="110">
        <f t="shared" si="763"/>
        <v>0</v>
      </c>
      <c r="Y3473" s="110" t="str">
        <f t="shared" si="764"/>
        <v>transfer_purchase_raonly_na_CONFIDENTIAL</v>
      </c>
      <c r="Z3473" s="110">
        <f>IF(COUNTIFS($Y$2:Y3473,Y3473)=1,1,0)</f>
        <v>0</v>
      </c>
      <c r="AA3473" s="110">
        <f>SUM($Z$2:Z3473)*Z3473</f>
        <v>0</v>
      </c>
      <c r="AB3473" s="110">
        <f>COUNTIFS(resources!B:B,B3473)</f>
        <v>1</v>
      </c>
      <c r="AC3473" s="110">
        <f t="shared" si="765"/>
        <v>1</v>
      </c>
      <c r="AD3473" s="110">
        <f t="shared" si="766"/>
        <v>1</v>
      </c>
      <c r="AE3473" s="110">
        <f t="shared" si="767"/>
        <v>0</v>
      </c>
      <c r="AF3473" s="110">
        <f t="shared" si="768"/>
        <v>1</v>
      </c>
      <c r="AG3473" s="110">
        <f t="shared" si="769"/>
        <v>0</v>
      </c>
      <c r="AH3473" s="110">
        <f t="shared" si="770"/>
        <v>0</v>
      </c>
      <c r="AI3473" s="110">
        <f t="shared" si="771"/>
        <v>1</v>
      </c>
      <c r="AJ3473" s="100">
        <f>ROW()</f>
        <v>3473</v>
      </c>
      <c r="AK3473" s="100" t="e">
        <f>INDEX('BadRows RECART'!$C$2:$C$1207,MATCH(monthly_gwh_mw!AJ3473,'BadRows RECART'!$D$2:$D$1207,0))</f>
        <v>#N/A</v>
      </c>
    </row>
    <row r="3474" spans="1:37" ht="20">
      <c r="A3474" s="106" t="s">
        <v>3907</v>
      </c>
      <c r="B3474" s="106" t="s">
        <v>437</v>
      </c>
      <c r="C3474" s="106" t="s">
        <v>6313</v>
      </c>
      <c r="D3474" s="168">
        <v>2022</v>
      </c>
      <c r="E3474" s="168">
        <v>5</v>
      </c>
      <c r="F3474" s="169">
        <v>0</v>
      </c>
      <c r="G3474" s="212" t="s">
        <v>6314</v>
      </c>
      <c r="H3474" s="212" t="s">
        <v>6314</v>
      </c>
      <c r="I3474" s="106" t="s">
        <v>556</v>
      </c>
      <c r="K3474" s="83" t="s">
        <v>6314</v>
      </c>
      <c r="L3474" s="83" t="s">
        <v>6314</v>
      </c>
      <c r="M3474" s="45" t="str">
        <f>IF(
ISNA(INDEX(resources!E:E,MATCH(B3474,resources!B:B,0))),"fillme",
INDEX(resources!E:E,MATCH(B3474,resources!B:B,0)))</f>
        <v>transfer_purchase</v>
      </c>
      <c r="N3474" s="45">
        <v>1</v>
      </c>
      <c r="O3474" s="83" t="str">
        <f>IFERROR(INDEX(resources!K:K,MATCH(B3474,resources!B:B,0)),"fillme")</f>
        <v>unknown</v>
      </c>
      <c r="P3474" s="89" t="str">
        <f t="shared" si="759"/>
        <v>unknown_2022_5</v>
      </c>
      <c r="Q3474" s="87">
        <f>INDEX(elcc!G:G,MATCH(P3474,elcc!D:D,0))</f>
        <v>0</v>
      </c>
      <c r="R3474" s="89">
        <f t="shared" si="760"/>
        <v>1</v>
      </c>
      <c r="S3474" s="89" t="s">
        <v>6314</v>
      </c>
      <c r="T3474" s="89" t="s">
        <v>6314</v>
      </c>
      <c r="U3474" s="90" t="str">
        <f t="shared" si="761"/>
        <v>ok</v>
      </c>
      <c r="V3474" s="63" t="str">
        <f>INDEX(resources!F:F,MATCH(B3474,resources!B:B,0))</f>
        <v>special</v>
      </c>
      <c r="W3474" s="110">
        <f t="shared" si="762"/>
        <v>0</v>
      </c>
      <c r="X3474" s="110">
        <f t="shared" si="763"/>
        <v>0</v>
      </c>
      <c r="Y3474" s="110" t="str">
        <f t="shared" si="764"/>
        <v>transfer_purchase_raonly_na_CONFIDENTIAL</v>
      </c>
      <c r="Z3474" s="110">
        <f>IF(COUNTIFS($Y$2:Y3474,Y3474)=1,1,0)</f>
        <v>0</v>
      </c>
      <c r="AA3474" s="110">
        <f>SUM($Z$2:Z3474)*Z3474</f>
        <v>0</v>
      </c>
      <c r="AB3474" s="110">
        <f>COUNTIFS(resources!B:B,B3474)</f>
        <v>1</v>
      </c>
      <c r="AC3474" s="110">
        <f t="shared" si="765"/>
        <v>1</v>
      </c>
      <c r="AD3474" s="110">
        <f t="shared" si="766"/>
        <v>1</v>
      </c>
      <c r="AE3474" s="110">
        <f t="shared" si="767"/>
        <v>0</v>
      </c>
      <c r="AF3474" s="110">
        <f t="shared" si="768"/>
        <v>1</v>
      </c>
      <c r="AG3474" s="110">
        <f t="shared" si="769"/>
        <v>0</v>
      </c>
      <c r="AH3474" s="110">
        <f t="shared" si="770"/>
        <v>0</v>
      </c>
      <c r="AI3474" s="110">
        <f t="shared" si="771"/>
        <v>1</v>
      </c>
      <c r="AJ3474" s="100">
        <f>ROW()</f>
        <v>3474</v>
      </c>
      <c r="AK3474" s="100" t="e">
        <f>INDEX('BadRows RECART'!$C$2:$C$1207,MATCH(monthly_gwh_mw!AJ3474,'BadRows RECART'!$D$2:$D$1207,0))</f>
        <v>#N/A</v>
      </c>
    </row>
    <row r="3475" spans="1:37" ht="20">
      <c r="A3475" s="106" t="s">
        <v>3907</v>
      </c>
      <c r="B3475" s="106" t="s">
        <v>437</v>
      </c>
      <c r="C3475" s="106" t="s">
        <v>6313</v>
      </c>
      <c r="D3475" s="168">
        <v>2022</v>
      </c>
      <c r="E3475" s="168">
        <v>6</v>
      </c>
      <c r="F3475" s="169">
        <v>0</v>
      </c>
      <c r="G3475" s="212" t="s">
        <v>6314</v>
      </c>
      <c r="H3475" s="212" t="s">
        <v>6314</v>
      </c>
      <c r="I3475" s="106" t="s">
        <v>556</v>
      </c>
      <c r="K3475" s="83" t="s">
        <v>6314</v>
      </c>
      <c r="L3475" s="83" t="s">
        <v>6314</v>
      </c>
      <c r="M3475" s="45" t="str">
        <f>IF(
ISNA(INDEX(resources!E:E,MATCH(B3475,resources!B:B,0))),"fillme",
INDEX(resources!E:E,MATCH(B3475,resources!B:B,0)))</f>
        <v>transfer_purchase</v>
      </c>
      <c r="N3475" s="45">
        <v>1</v>
      </c>
      <c r="O3475" s="83" t="str">
        <f>IFERROR(INDEX(resources!K:K,MATCH(B3475,resources!B:B,0)),"fillme")</f>
        <v>unknown</v>
      </c>
      <c r="P3475" s="89" t="str">
        <f t="shared" si="759"/>
        <v>unknown_2022_6</v>
      </c>
      <c r="Q3475" s="87">
        <f>INDEX(elcc!G:G,MATCH(P3475,elcc!D:D,0))</f>
        <v>0</v>
      </c>
      <c r="R3475" s="89">
        <f t="shared" si="760"/>
        <v>1</v>
      </c>
      <c r="S3475" s="89" t="s">
        <v>6314</v>
      </c>
      <c r="T3475" s="89" t="s">
        <v>6314</v>
      </c>
      <c r="U3475" s="90" t="str">
        <f t="shared" si="761"/>
        <v>ok</v>
      </c>
      <c r="V3475" s="63" t="str">
        <f>INDEX(resources!F:F,MATCH(B3475,resources!B:B,0))</f>
        <v>special</v>
      </c>
      <c r="W3475" s="110">
        <f t="shared" si="762"/>
        <v>0</v>
      </c>
      <c r="X3475" s="110">
        <f t="shared" si="763"/>
        <v>0</v>
      </c>
      <c r="Y3475" s="110" t="str">
        <f t="shared" si="764"/>
        <v>transfer_purchase_raonly_na_CONFIDENTIAL</v>
      </c>
      <c r="Z3475" s="110">
        <f>IF(COUNTIFS($Y$2:Y3475,Y3475)=1,1,0)</f>
        <v>0</v>
      </c>
      <c r="AA3475" s="110">
        <f>SUM($Z$2:Z3475)*Z3475</f>
        <v>0</v>
      </c>
      <c r="AB3475" s="110">
        <f>COUNTIFS(resources!B:B,B3475)</f>
        <v>1</v>
      </c>
      <c r="AC3475" s="110">
        <f t="shared" si="765"/>
        <v>1</v>
      </c>
      <c r="AD3475" s="110">
        <f t="shared" si="766"/>
        <v>1</v>
      </c>
      <c r="AE3475" s="110">
        <f t="shared" si="767"/>
        <v>0</v>
      </c>
      <c r="AF3475" s="110">
        <f t="shared" si="768"/>
        <v>1</v>
      </c>
      <c r="AG3475" s="110">
        <f t="shared" si="769"/>
        <v>0</v>
      </c>
      <c r="AH3475" s="110">
        <f t="shared" si="770"/>
        <v>0</v>
      </c>
      <c r="AI3475" s="110">
        <f t="shared" si="771"/>
        <v>1</v>
      </c>
      <c r="AJ3475" s="100">
        <f>ROW()</f>
        <v>3475</v>
      </c>
      <c r="AK3475" s="100" t="e">
        <f>INDEX('BadRows RECART'!$C$2:$C$1207,MATCH(monthly_gwh_mw!AJ3475,'BadRows RECART'!$D$2:$D$1207,0))</f>
        <v>#N/A</v>
      </c>
    </row>
    <row r="3476" spans="1:37" ht="20">
      <c r="A3476" s="106" t="s">
        <v>3907</v>
      </c>
      <c r="B3476" s="106" t="s">
        <v>437</v>
      </c>
      <c r="C3476" s="106" t="s">
        <v>6313</v>
      </c>
      <c r="D3476" s="168">
        <v>2022</v>
      </c>
      <c r="E3476" s="168">
        <v>7</v>
      </c>
      <c r="F3476" s="169">
        <v>0</v>
      </c>
      <c r="G3476" s="212" t="s">
        <v>6314</v>
      </c>
      <c r="H3476" s="212" t="s">
        <v>6314</v>
      </c>
      <c r="I3476" s="106" t="s">
        <v>556</v>
      </c>
      <c r="K3476" s="83" t="s">
        <v>6314</v>
      </c>
      <c r="L3476" s="83" t="s">
        <v>6314</v>
      </c>
      <c r="M3476" s="45" t="str">
        <f>IF(
ISNA(INDEX(resources!E:E,MATCH(B3476,resources!B:B,0))),"fillme",
INDEX(resources!E:E,MATCH(B3476,resources!B:B,0)))</f>
        <v>transfer_purchase</v>
      </c>
      <c r="N3476" s="45">
        <v>1</v>
      </c>
      <c r="O3476" s="83" t="str">
        <f>IFERROR(INDEX(resources!K:K,MATCH(B3476,resources!B:B,0)),"fillme")</f>
        <v>unknown</v>
      </c>
      <c r="P3476" s="89" t="str">
        <f t="shared" si="759"/>
        <v>unknown_2022_7</v>
      </c>
      <c r="Q3476" s="87">
        <f>INDEX(elcc!G:G,MATCH(P3476,elcc!D:D,0))</f>
        <v>0</v>
      </c>
      <c r="R3476" s="89">
        <f t="shared" si="760"/>
        <v>1</v>
      </c>
      <c r="S3476" s="89" t="s">
        <v>6314</v>
      </c>
      <c r="T3476" s="89" t="s">
        <v>6314</v>
      </c>
      <c r="U3476" s="90" t="str">
        <f t="shared" si="761"/>
        <v>ok</v>
      </c>
      <c r="V3476" s="63" t="str">
        <f>INDEX(resources!F:F,MATCH(B3476,resources!B:B,0))</f>
        <v>special</v>
      </c>
      <c r="W3476" s="110">
        <f t="shared" si="762"/>
        <v>0</v>
      </c>
      <c r="X3476" s="110">
        <f t="shared" si="763"/>
        <v>0</v>
      </c>
      <c r="Y3476" s="110" t="str">
        <f t="shared" si="764"/>
        <v>transfer_purchase_raonly_na_CONFIDENTIAL</v>
      </c>
      <c r="Z3476" s="110">
        <f>IF(COUNTIFS($Y$2:Y3476,Y3476)=1,1,0)</f>
        <v>0</v>
      </c>
      <c r="AA3476" s="110">
        <f>SUM($Z$2:Z3476)*Z3476</f>
        <v>0</v>
      </c>
      <c r="AB3476" s="110">
        <f>COUNTIFS(resources!B:B,B3476)</f>
        <v>1</v>
      </c>
      <c r="AC3476" s="110">
        <f t="shared" si="765"/>
        <v>1</v>
      </c>
      <c r="AD3476" s="110">
        <f t="shared" si="766"/>
        <v>1</v>
      </c>
      <c r="AE3476" s="110">
        <f t="shared" si="767"/>
        <v>0</v>
      </c>
      <c r="AF3476" s="110">
        <f t="shared" si="768"/>
        <v>1</v>
      </c>
      <c r="AG3476" s="110">
        <f t="shared" si="769"/>
        <v>0</v>
      </c>
      <c r="AH3476" s="110">
        <f t="shared" si="770"/>
        <v>0</v>
      </c>
      <c r="AI3476" s="110">
        <f t="shared" si="771"/>
        <v>1</v>
      </c>
      <c r="AJ3476" s="100">
        <f>ROW()</f>
        <v>3476</v>
      </c>
      <c r="AK3476" s="100" t="e">
        <f>INDEX('BadRows RECART'!$C$2:$C$1207,MATCH(monthly_gwh_mw!AJ3476,'BadRows RECART'!$D$2:$D$1207,0))</f>
        <v>#N/A</v>
      </c>
    </row>
    <row r="3477" spans="1:37" ht="20">
      <c r="A3477" s="106" t="s">
        <v>3907</v>
      </c>
      <c r="B3477" s="106" t="s">
        <v>437</v>
      </c>
      <c r="C3477" s="106" t="s">
        <v>6313</v>
      </c>
      <c r="D3477" s="168">
        <v>2022</v>
      </c>
      <c r="E3477" s="168">
        <v>8</v>
      </c>
      <c r="F3477" s="169">
        <v>0</v>
      </c>
      <c r="G3477" s="212" t="s">
        <v>6314</v>
      </c>
      <c r="H3477" s="212" t="s">
        <v>6314</v>
      </c>
      <c r="I3477" s="106" t="s">
        <v>556</v>
      </c>
      <c r="K3477" s="83" t="s">
        <v>6314</v>
      </c>
      <c r="L3477" s="83" t="s">
        <v>6314</v>
      </c>
      <c r="M3477" s="45" t="str">
        <f>IF(
ISNA(INDEX(resources!E:E,MATCH(B3477,resources!B:B,0))),"fillme",
INDEX(resources!E:E,MATCH(B3477,resources!B:B,0)))</f>
        <v>transfer_purchase</v>
      </c>
      <c r="N3477" s="45">
        <v>1</v>
      </c>
      <c r="O3477" s="83" t="str">
        <f>IFERROR(INDEX(resources!K:K,MATCH(B3477,resources!B:B,0)),"fillme")</f>
        <v>unknown</v>
      </c>
      <c r="P3477" s="89" t="str">
        <f t="shared" si="759"/>
        <v>unknown_2022_8</v>
      </c>
      <c r="Q3477" s="87">
        <f>INDEX(elcc!G:G,MATCH(P3477,elcc!D:D,0))</f>
        <v>0</v>
      </c>
      <c r="R3477" s="89">
        <f t="shared" si="760"/>
        <v>1</v>
      </c>
      <c r="S3477" s="89" t="s">
        <v>6314</v>
      </c>
      <c r="T3477" s="89" t="s">
        <v>6314</v>
      </c>
      <c r="U3477" s="90" t="str">
        <f t="shared" si="761"/>
        <v>ok</v>
      </c>
      <c r="V3477" s="63" t="str">
        <f>INDEX(resources!F:F,MATCH(B3477,resources!B:B,0))</f>
        <v>special</v>
      </c>
      <c r="W3477" s="110">
        <f t="shared" si="762"/>
        <v>0</v>
      </c>
      <c r="X3477" s="110">
        <f t="shared" si="763"/>
        <v>0</v>
      </c>
      <c r="Y3477" s="110" t="str">
        <f t="shared" si="764"/>
        <v>transfer_purchase_raonly_na_CONFIDENTIAL</v>
      </c>
      <c r="Z3477" s="110">
        <f>IF(COUNTIFS($Y$2:Y3477,Y3477)=1,1,0)</f>
        <v>0</v>
      </c>
      <c r="AA3477" s="110">
        <f>SUM($Z$2:Z3477)*Z3477</f>
        <v>0</v>
      </c>
      <c r="AB3477" s="110">
        <f>COUNTIFS(resources!B:B,B3477)</f>
        <v>1</v>
      </c>
      <c r="AC3477" s="110">
        <f t="shared" si="765"/>
        <v>1</v>
      </c>
      <c r="AD3477" s="110">
        <f t="shared" si="766"/>
        <v>1</v>
      </c>
      <c r="AE3477" s="110">
        <f t="shared" si="767"/>
        <v>0</v>
      </c>
      <c r="AF3477" s="110">
        <f t="shared" si="768"/>
        <v>1</v>
      </c>
      <c r="AG3477" s="110">
        <f t="shared" si="769"/>
        <v>0</v>
      </c>
      <c r="AH3477" s="110">
        <f t="shared" si="770"/>
        <v>0</v>
      </c>
      <c r="AI3477" s="110">
        <f t="shared" si="771"/>
        <v>1</v>
      </c>
      <c r="AJ3477" s="100">
        <f>ROW()</f>
        <v>3477</v>
      </c>
      <c r="AK3477" s="100" t="e">
        <f>INDEX('BadRows RECART'!$C$2:$C$1207,MATCH(monthly_gwh_mw!AJ3477,'BadRows RECART'!$D$2:$D$1207,0))</f>
        <v>#N/A</v>
      </c>
    </row>
    <row r="3478" spans="1:37" ht="20">
      <c r="A3478" s="106" t="s">
        <v>3907</v>
      </c>
      <c r="B3478" s="106" t="s">
        <v>437</v>
      </c>
      <c r="C3478" s="106" t="s">
        <v>6313</v>
      </c>
      <c r="D3478" s="168">
        <v>2022</v>
      </c>
      <c r="E3478" s="168">
        <v>9</v>
      </c>
      <c r="F3478" s="169">
        <v>0</v>
      </c>
      <c r="G3478" s="212" t="s">
        <v>6314</v>
      </c>
      <c r="H3478" s="212" t="s">
        <v>6314</v>
      </c>
      <c r="I3478" s="106" t="s">
        <v>556</v>
      </c>
      <c r="K3478" s="83" t="s">
        <v>6314</v>
      </c>
      <c r="L3478" s="83" t="s">
        <v>6314</v>
      </c>
      <c r="M3478" s="45" t="str">
        <f>IF(
ISNA(INDEX(resources!E:E,MATCH(B3478,resources!B:B,0))),"fillme",
INDEX(resources!E:E,MATCH(B3478,resources!B:B,0)))</f>
        <v>transfer_purchase</v>
      </c>
      <c r="N3478" s="45">
        <v>1</v>
      </c>
      <c r="O3478" s="83" t="str">
        <f>IFERROR(INDEX(resources!K:K,MATCH(B3478,resources!B:B,0)),"fillme")</f>
        <v>unknown</v>
      </c>
      <c r="P3478" s="89" t="str">
        <f t="shared" si="759"/>
        <v>unknown_2022_9</v>
      </c>
      <c r="Q3478" s="87">
        <f>INDEX(elcc!G:G,MATCH(P3478,elcc!D:D,0))</f>
        <v>0</v>
      </c>
      <c r="R3478" s="89">
        <f t="shared" si="760"/>
        <v>1</v>
      </c>
      <c r="S3478" s="89" t="s">
        <v>6314</v>
      </c>
      <c r="T3478" s="89" t="s">
        <v>6314</v>
      </c>
      <c r="U3478" s="90" t="str">
        <f t="shared" si="761"/>
        <v>ok</v>
      </c>
      <c r="V3478" s="63" t="str">
        <f>INDEX(resources!F:F,MATCH(B3478,resources!B:B,0))</f>
        <v>special</v>
      </c>
      <c r="W3478" s="110">
        <f t="shared" si="762"/>
        <v>0</v>
      </c>
      <c r="X3478" s="110">
        <f t="shared" si="763"/>
        <v>0</v>
      </c>
      <c r="Y3478" s="110" t="str">
        <f t="shared" si="764"/>
        <v>transfer_purchase_raonly_na_CONFIDENTIAL</v>
      </c>
      <c r="Z3478" s="110">
        <f>IF(COUNTIFS($Y$2:Y3478,Y3478)=1,1,0)</f>
        <v>0</v>
      </c>
      <c r="AA3478" s="110">
        <f>SUM($Z$2:Z3478)*Z3478</f>
        <v>0</v>
      </c>
      <c r="AB3478" s="110">
        <f>COUNTIFS(resources!B:B,B3478)</f>
        <v>1</v>
      </c>
      <c r="AC3478" s="110">
        <f t="shared" si="765"/>
        <v>1</v>
      </c>
      <c r="AD3478" s="110">
        <f t="shared" si="766"/>
        <v>1</v>
      </c>
      <c r="AE3478" s="110">
        <f t="shared" si="767"/>
        <v>0</v>
      </c>
      <c r="AF3478" s="110">
        <f t="shared" si="768"/>
        <v>1</v>
      </c>
      <c r="AG3478" s="110">
        <f t="shared" si="769"/>
        <v>0</v>
      </c>
      <c r="AH3478" s="110">
        <f t="shared" si="770"/>
        <v>0</v>
      </c>
      <c r="AI3478" s="110">
        <f t="shared" si="771"/>
        <v>1</v>
      </c>
      <c r="AJ3478" s="100">
        <f>ROW()</f>
        <v>3478</v>
      </c>
      <c r="AK3478" s="100" t="e">
        <f>INDEX('BadRows RECART'!$C$2:$C$1207,MATCH(monthly_gwh_mw!AJ3478,'BadRows RECART'!$D$2:$D$1207,0))</f>
        <v>#N/A</v>
      </c>
    </row>
    <row r="3479" spans="1:37" ht="20">
      <c r="A3479" s="106" t="s">
        <v>3907</v>
      </c>
      <c r="B3479" s="106" t="s">
        <v>437</v>
      </c>
      <c r="C3479" s="106" t="s">
        <v>6313</v>
      </c>
      <c r="D3479" s="168">
        <v>2022</v>
      </c>
      <c r="E3479" s="168">
        <v>10</v>
      </c>
      <c r="F3479" s="169">
        <v>0</v>
      </c>
      <c r="G3479" s="212" t="s">
        <v>6314</v>
      </c>
      <c r="H3479" s="212" t="s">
        <v>6314</v>
      </c>
      <c r="I3479" s="106" t="s">
        <v>556</v>
      </c>
      <c r="K3479" s="83" t="s">
        <v>6314</v>
      </c>
      <c r="L3479" s="83" t="s">
        <v>6314</v>
      </c>
      <c r="M3479" s="45" t="str">
        <f>IF(
ISNA(INDEX(resources!E:E,MATCH(B3479,resources!B:B,0))),"fillme",
INDEX(resources!E:E,MATCH(B3479,resources!B:B,0)))</f>
        <v>transfer_purchase</v>
      </c>
      <c r="N3479" s="45">
        <v>1</v>
      </c>
      <c r="O3479" s="83" t="str">
        <f>IFERROR(INDEX(resources!K:K,MATCH(B3479,resources!B:B,0)),"fillme")</f>
        <v>unknown</v>
      </c>
      <c r="P3479" s="89" t="str">
        <f t="shared" si="759"/>
        <v>unknown_2022_10</v>
      </c>
      <c r="Q3479" s="87">
        <f>INDEX(elcc!G:G,MATCH(P3479,elcc!D:D,0))</f>
        <v>0</v>
      </c>
      <c r="R3479" s="89">
        <f t="shared" si="760"/>
        <v>1</v>
      </c>
      <c r="S3479" s="89" t="s">
        <v>6314</v>
      </c>
      <c r="T3479" s="89" t="s">
        <v>6314</v>
      </c>
      <c r="U3479" s="90" t="str">
        <f t="shared" si="761"/>
        <v>ok</v>
      </c>
      <c r="V3479" s="63" t="str">
        <f>INDEX(resources!F:F,MATCH(B3479,resources!B:B,0))</f>
        <v>special</v>
      </c>
      <c r="W3479" s="110">
        <f t="shared" si="762"/>
        <v>0</v>
      </c>
      <c r="X3479" s="110">
        <f t="shared" si="763"/>
        <v>0</v>
      </c>
      <c r="Y3479" s="110" t="str">
        <f t="shared" si="764"/>
        <v>transfer_purchase_raonly_na_CONFIDENTIAL</v>
      </c>
      <c r="Z3479" s="110">
        <f>IF(COUNTIFS($Y$2:Y3479,Y3479)=1,1,0)</f>
        <v>0</v>
      </c>
      <c r="AA3479" s="110">
        <f>SUM($Z$2:Z3479)*Z3479</f>
        <v>0</v>
      </c>
      <c r="AB3479" s="110">
        <f>COUNTIFS(resources!B:B,B3479)</f>
        <v>1</v>
      </c>
      <c r="AC3479" s="110">
        <f t="shared" si="765"/>
        <v>1</v>
      </c>
      <c r="AD3479" s="110">
        <f t="shared" si="766"/>
        <v>1</v>
      </c>
      <c r="AE3479" s="110">
        <f t="shared" si="767"/>
        <v>0</v>
      </c>
      <c r="AF3479" s="110">
        <f t="shared" si="768"/>
        <v>1</v>
      </c>
      <c r="AG3479" s="110">
        <f t="shared" si="769"/>
        <v>0</v>
      </c>
      <c r="AH3479" s="110">
        <f t="shared" si="770"/>
        <v>0</v>
      </c>
      <c r="AI3479" s="110">
        <f t="shared" si="771"/>
        <v>1</v>
      </c>
      <c r="AJ3479" s="100">
        <f>ROW()</f>
        <v>3479</v>
      </c>
      <c r="AK3479" s="100" t="e">
        <f>INDEX('BadRows RECART'!$C$2:$C$1207,MATCH(monthly_gwh_mw!AJ3479,'BadRows RECART'!$D$2:$D$1207,0))</f>
        <v>#N/A</v>
      </c>
    </row>
    <row r="3480" spans="1:37" ht="20">
      <c r="A3480" s="106" t="s">
        <v>3907</v>
      </c>
      <c r="B3480" s="106" t="s">
        <v>437</v>
      </c>
      <c r="C3480" s="106" t="s">
        <v>6313</v>
      </c>
      <c r="D3480" s="168">
        <v>2022</v>
      </c>
      <c r="E3480" s="168">
        <v>11</v>
      </c>
      <c r="F3480" s="169">
        <v>0</v>
      </c>
      <c r="G3480" s="212" t="s">
        <v>6314</v>
      </c>
      <c r="H3480" s="212" t="s">
        <v>6314</v>
      </c>
      <c r="I3480" s="106" t="s">
        <v>556</v>
      </c>
      <c r="K3480" s="83" t="s">
        <v>6314</v>
      </c>
      <c r="L3480" s="83" t="s">
        <v>6314</v>
      </c>
      <c r="M3480" s="45" t="str">
        <f>IF(
ISNA(INDEX(resources!E:E,MATCH(B3480,resources!B:B,0))),"fillme",
INDEX(resources!E:E,MATCH(B3480,resources!B:B,0)))</f>
        <v>transfer_purchase</v>
      </c>
      <c r="N3480" s="45">
        <v>1</v>
      </c>
      <c r="O3480" s="83" t="str">
        <f>IFERROR(INDEX(resources!K:K,MATCH(B3480,resources!B:B,0)),"fillme")</f>
        <v>unknown</v>
      </c>
      <c r="P3480" s="89" t="str">
        <f t="shared" si="759"/>
        <v>unknown_2022_11</v>
      </c>
      <c r="Q3480" s="87">
        <f>INDEX(elcc!G:G,MATCH(P3480,elcc!D:D,0))</f>
        <v>0</v>
      </c>
      <c r="R3480" s="89">
        <f t="shared" si="760"/>
        <v>1</v>
      </c>
      <c r="S3480" s="89" t="s">
        <v>6314</v>
      </c>
      <c r="T3480" s="89" t="s">
        <v>6314</v>
      </c>
      <c r="U3480" s="90" t="str">
        <f t="shared" si="761"/>
        <v>ok</v>
      </c>
      <c r="V3480" s="63" t="str">
        <f>INDEX(resources!F:F,MATCH(B3480,resources!B:B,0))</f>
        <v>special</v>
      </c>
      <c r="W3480" s="110">
        <f t="shared" si="762"/>
        <v>0</v>
      </c>
      <c r="X3480" s="110">
        <f t="shared" si="763"/>
        <v>0</v>
      </c>
      <c r="Y3480" s="110" t="str">
        <f t="shared" si="764"/>
        <v>transfer_purchase_raonly_na_CONFIDENTIAL</v>
      </c>
      <c r="Z3480" s="110">
        <f>IF(COUNTIFS($Y$2:Y3480,Y3480)=1,1,0)</f>
        <v>0</v>
      </c>
      <c r="AA3480" s="110">
        <f>SUM($Z$2:Z3480)*Z3480</f>
        <v>0</v>
      </c>
      <c r="AB3480" s="110">
        <f>COUNTIFS(resources!B:B,B3480)</f>
        <v>1</v>
      </c>
      <c r="AC3480" s="110">
        <f t="shared" si="765"/>
        <v>1</v>
      </c>
      <c r="AD3480" s="110">
        <f t="shared" si="766"/>
        <v>1</v>
      </c>
      <c r="AE3480" s="110">
        <f t="shared" si="767"/>
        <v>0</v>
      </c>
      <c r="AF3480" s="110">
        <f t="shared" si="768"/>
        <v>1</v>
      </c>
      <c r="AG3480" s="110">
        <f t="shared" si="769"/>
        <v>0</v>
      </c>
      <c r="AH3480" s="110">
        <f t="shared" si="770"/>
        <v>0</v>
      </c>
      <c r="AI3480" s="110">
        <f t="shared" si="771"/>
        <v>1</v>
      </c>
      <c r="AJ3480" s="100">
        <f>ROW()</f>
        <v>3480</v>
      </c>
      <c r="AK3480" s="100" t="e">
        <f>INDEX('BadRows RECART'!$C$2:$C$1207,MATCH(monthly_gwh_mw!AJ3480,'BadRows RECART'!$D$2:$D$1207,0))</f>
        <v>#N/A</v>
      </c>
    </row>
    <row r="3481" spans="1:37" ht="20">
      <c r="A3481" s="106" t="s">
        <v>3907</v>
      </c>
      <c r="B3481" s="106" t="s">
        <v>437</v>
      </c>
      <c r="C3481" s="106" t="s">
        <v>6313</v>
      </c>
      <c r="D3481" s="168">
        <v>2022</v>
      </c>
      <c r="E3481" s="168">
        <v>12</v>
      </c>
      <c r="F3481" s="169">
        <v>0</v>
      </c>
      <c r="G3481" s="212" t="s">
        <v>6314</v>
      </c>
      <c r="H3481" s="212" t="s">
        <v>6314</v>
      </c>
      <c r="I3481" s="106" t="s">
        <v>556</v>
      </c>
      <c r="K3481" s="83" t="s">
        <v>6314</v>
      </c>
      <c r="L3481" s="83" t="s">
        <v>6314</v>
      </c>
      <c r="M3481" s="45" t="str">
        <f>IF(
ISNA(INDEX(resources!E:E,MATCH(B3481,resources!B:B,0))),"fillme",
INDEX(resources!E:E,MATCH(B3481,resources!B:B,0)))</f>
        <v>transfer_purchase</v>
      </c>
      <c r="N3481" s="45">
        <v>1</v>
      </c>
      <c r="O3481" s="83" t="str">
        <f>IFERROR(INDEX(resources!K:K,MATCH(B3481,resources!B:B,0)),"fillme")</f>
        <v>unknown</v>
      </c>
      <c r="P3481" s="89" t="str">
        <f t="shared" si="759"/>
        <v>unknown_2022_12</v>
      </c>
      <c r="Q3481" s="87">
        <f>INDEX(elcc!G:G,MATCH(P3481,elcc!D:D,0))</f>
        <v>0</v>
      </c>
      <c r="R3481" s="89">
        <f t="shared" si="760"/>
        <v>1</v>
      </c>
      <c r="S3481" s="89" t="s">
        <v>6314</v>
      </c>
      <c r="T3481" s="89" t="s">
        <v>6314</v>
      </c>
      <c r="U3481" s="90" t="str">
        <f t="shared" si="761"/>
        <v>ok</v>
      </c>
      <c r="V3481" s="63" t="str">
        <f>INDEX(resources!F:F,MATCH(B3481,resources!B:B,0))</f>
        <v>special</v>
      </c>
      <c r="W3481" s="110">
        <f t="shared" si="762"/>
        <v>0</v>
      </c>
      <c r="X3481" s="110">
        <f t="shared" si="763"/>
        <v>0</v>
      </c>
      <c r="Y3481" s="110" t="str">
        <f t="shared" si="764"/>
        <v>transfer_purchase_raonly_na_CONFIDENTIAL</v>
      </c>
      <c r="Z3481" s="110">
        <f>IF(COUNTIFS($Y$2:Y3481,Y3481)=1,1,0)</f>
        <v>0</v>
      </c>
      <c r="AA3481" s="110">
        <f>SUM($Z$2:Z3481)*Z3481</f>
        <v>0</v>
      </c>
      <c r="AB3481" s="110">
        <f>COUNTIFS(resources!B:B,B3481)</f>
        <v>1</v>
      </c>
      <c r="AC3481" s="110">
        <f t="shared" si="765"/>
        <v>1</v>
      </c>
      <c r="AD3481" s="110">
        <f t="shared" si="766"/>
        <v>1</v>
      </c>
      <c r="AE3481" s="110">
        <f t="shared" si="767"/>
        <v>0</v>
      </c>
      <c r="AF3481" s="110">
        <f t="shared" si="768"/>
        <v>1</v>
      </c>
      <c r="AG3481" s="110">
        <f t="shared" si="769"/>
        <v>0</v>
      </c>
      <c r="AH3481" s="110">
        <f t="shared" si="770"/>
        <v>0</v>
      </c>
      <c r="AI3481" s="110">
        <f t="shared" si="771"/>
        <v>1</v>
      </c>
      <c r="AJ3481" s="100">
        <f>ROW()</f>
        <v>3481</v>
      </c>
      <c r="AK3481" s="100" t="e">
        <f>INDEX('BadRows RECART'!$C$2:$C$1207,MATCH(monthly_gwh_mw!AJ3481,'BadRows RECART'!$D$2:$D$1207,0))</f>
        <v>#N/A</v>
      </c>
    </row>
    <row r="3482" spans="1:37" ht="20">
      <c r="A3482" s="106" t="s">
        <v>3907</v>
      </c>
      <c r="B3482" s="106" t="s">
        <v>437</v>
      </c>
      <c r="C3482" s="106" t="s">
        <v>6313</v>
      </c>
      <c r="D3482" s="168">
        <v>2022</v>
      </c>
      <c r="E3482" s="168">
        <v>5</v>
      </c>
      <c r="F3482" s="169">
        <v>0</v>
      </c>
      <c r="G3482" s="212" t="s">
        <v>6314</v>
      </c>
      <c r="H3482" s="212" t="s">
        <v>6314</v>
      </c>
      <c r="I3482" s="106" t="s">
        <v>556</v>
      </c>
      <c r="K3482" s="83" t="s">
        <v>6314</v>
      </c>
      <c r="L3482" s="83" t="s">
        <v>6314</v>
      </c>
      <c r="M3482" s="45" t="str">
        <f>IF(
ISNA(INDEX(resources!E:E,MATCH(B3482,resources!B:B,0))),"fillme",
INDEX(resources!E:E,MATCH(B3482,resources!B:B,0)))</f>
        <v>transfer_purchase</v>
      </c>
      <c r="N3482" s="45">
        <v>1</v>
      </c>
      <c r="O3482" s="83" t="str">
        <f>IFERROR(INDEX(resources!K:K,MATCH(B3482,resources!B:B,0)),"fillme")</f>
        <v>unknown</v>
      </c>
      <c r="P3482" s="89" t="str">
        <f t="shared" si="759"/>
        <v>unknown_2022_5</v>
      </c>
      <c r="Q3482" s="87">
        <f>INDEX(elcc!G:G,MATCH(P3482,elcc!D:D,0))</f>
        <v>0</v>
      </c>
      <c r="R3482" s="89">
        <f t="shared" si="760"/>
        <v>1</v>
      </c>
      <c r="S3482" s="89" t="s">
        <v>6314</v>
      </c>
      <c r="T3482" s="89" t="s">
        <v>6314</v>
      </c>
      <c r="U3482" s="90" t="str">
        <f t="shared" si="761"/>
        <v>ok</v>
      </c>
      <c r="V3482" s="63" t="str">
        <f>INDEX(resources!F:F,MATCH(B3482,resources!B:B,0))</f>
        <v>special</v>
      </c>
      <c r="W3482" s="110">
        <f t="shared" si="762"/>
        <v>0</v>
      </c>
      <c r="X3482" s="110">
        <f t="shared" si="763"/>
        <v>0</v>
      </c>
      <c r="Y3482" s="110" t="str">
        <f t="shared" si="764"/>
        <v>transfer_purchase_raonly_na_CONFIDENTIAL</v>
      </c>
      <c r="Z3482" s="110">
        <f>IF(COUNTIFS($Y$2:Y3482,Y3482)=1,1,0)</f>
        <v>0</v>
      </c>
      <c r="AA3482" s="110">
        <f>SUM($Z$2:Z3482)*Z3482</f>
        <v>0</v>
      </c>
      <c r="AB3482" s="110">
        <f>COUNTIFS(resources!B:B,B3482)</f>
        <v>1</v>
      </c>
      <c r="AC3482" s="110">
        <f t="shared" si="765"/>
        <v>1</v>
      </c>
      <c r="AD3482" s="110">
        <f t="shared" si="766"/>
        <v>1</v>
      </c>
      <c r="AE3482" s="110">
        <f t="shared" si="767"/>
        <v>0</v>
      </c>
      <c r="AF3482" s="110">
        <f t="shared" si="768"/>
        <v>1</v>
      </c>
      <c r="AG3482" s="110">
        <f t="shared" si="769"/>
        <v>0</v>
      </c>
      <c r="AH3482" s="110">
        <f t="shared" si="770"/>
        <v>0</v>
      </c>
      <c r="AI3482" s="110">
        <f t="shared" si="771"/>
        <v>1</v>
      </c>
      <c r="AJ3482" s="100">
        <f>ROW()</f>
        <v>3482</v>
      </c>
      <c r="AK3482" s="100" t="e">
        <f>INDEX('BadRows RECART'!$C$2:$C$1207,MATCH(monthly_gwh_mw!AJ3482,'BadRows RECART'!$D$2:$D$1207,0))</f>
        <v>#N/A</v>
      </c>
    </row>
    <row r="3483" spans="1:37" ht="20">
      <c r="A3483" s="106" t="s">
        <v>3907</v>
      </c>
      <c r="B3483" s="106" t="s">
        <v>437</v>
      </c>
      <c r="C3483" s="106" t="s">
        <v>6313</v>
      </c>
      <c r="D3483" s="168">
        <v>2022</v>
      </c>
      <c r="E3483" s="168">
        <v>6</v>
      </c>
      <c r="F3483" s="169">
        <v>0</v>
      </c>
      <c r="G3483" s="212" t="s">
        <v>6314</v>
      </c>
      <c r="H3483" s="212" t="s">
        <v>6314</v>
      </c>
      <c r="I3483" s="106" t="s">
        <v>556</v>
      </c>
      <c r="K3483" s="83" t="s">
        <v>6314</v>
      </c>
      <c r="L3483" s="83" t="s">
        <v>6314</v>
      </c>
      <c r="M3483" s="45" t="str">
        <f>IF(
ISNA(INDEX(resources!E:E,MATCH(B3483,resources!B:B,0))),"fillme",
INDEX(resources!E:E,MATCH(B3483,resources!B:B,0)))</f>
        <v>transfer_purchase</v>
      </c>
      <c r="N3483" s="45">
        <v>1</v>
      </c>
      <c r="O3483" s="83" t="str">
        <f>IFERROR(INDEX(resources!K:K,MATCH(B3483,resources!B:B,0)),"fillme")</f>
        <v>unknown</v>
      </c>
      <c r="P3483" s="89" t="str">
        <f t="shared" si="759"/>
        <v>unknown_2022_6</v>
      </c>
      <c r="Q3483" s="87">
        <f>INDEX(elcc!G:G,MATCH(P3483,elcc!D:D,0))</f>
        <v>0</v>
      </c>
      <c r="R3483" s="89">
        <f t="shared" si="760"/>
        <v>1</v>
      </c>
      <c r="S3483" s="89" t="s">
        <v>6314</v>
      </c>
      <c r="T3483" s="89" t="s">
        <v>6314</v>
      </c>
      <c r="U3483" s="90" t="str">
        <f t="shared" si="761"/>
        <v>ok</v>
      </c>
      <c r="V3483" s="63" t="str">
        <f>INDEX(resources!F:F,MATCH(B3483,resources!B:B,0))</f>
        <v>special</v>
      </c>
      <c r="W3483" s="110">
        <f t="shared" si="762"/>
        <v>0</v>
      </c>
      <c r="X3483" s="110">
        <f t="shared" si="763"/>
        <v>0</v>
      </c>
      <c r="Y3483" s="110" t="str">
        <f t="shared" si="764"/>
        <v>transfer_purchase_raonly_na_CONFIDENTIAL</v>
      </c>
      <c r="Z3483" s="110">
        <f>IF(COUNTIFS($Y$2:Y3483,Y3483)=1,1,0)</f>
        <v>0</v>
      </c>
      <c r="AA3483" s="110">
        <f>SUM($Z$2:Z3483)*Z3483</f>
        <v>0</v>
      </c>
      <c r="AB3483" s="110">
        <f>COUNTIFS(resources!B:B,B3483)</f>
        <v>1</v>
      </c>
      <c r="AC3483" s="110">
        <f t="shared" si="765"/>
        <v>1</v>
      </c>
      <c r="AD3483" s="110">
        <f t="shared" si="766"/>
        <v>1</v>
      </c>
      <c r="AE3483" s="110">
        <f t="shared" si="767"/>
        <v>0</v>
      </c>
      <c r="AF3483" s="110">
        <f t="shared" si="768"/>
        <v>1</v>
      </c>
      <c r="AG3483" s="110">
        <f t="shared" si="769"/>
        <v>0</v>
      </c>
      <c r="AH3483" s="110">
        <f t="shared" si="770"/>
        <v>0</v>
      </c>
      <c r="AI3483" s="110">
        <f t="shared" si="771"/>
        <v>1</v>
      </c>
      <c r="AJ3483" s="100">
        <f>ROW()</f>
        <v>3483</v>
      </c>
      <c r="AK3483" s="100" t="e">
        <f>INDEX('BadRows RECART'!$C$2:$C$1207,MATCH(monthly_gwh_mw!AJ3483,'BadRows RECART'!$D$2:$D$1207,0))</f>
        <v>#N/A</v>
      </c>
    </row>
    <row r="3484" spans="1:37" ht="20">
      <c r="A3484" s="106" t="s">
        <v>3907</v>
      </c>
      <c r="B3484" s="106" t="s">
        <v>437</v>
      </c>
      <c r="C3484" s="106" t="s">
        <v>6313</v>
      </c>
      <c r="D3484" s="168">
        <v>2022</v>
      </c>
      <c r="E3484" s="168">
        <v>7</v>
      </c>
      <c r="F3484" s="169">
        <v>0</v>
      </c>
      <c r="G3484" s="212" t="s">
        <v>6314</v>
      </c>
      <c r="H3484" s="212" t="s">
        <v>6314</v>
      </c>
      <c r="I3484" s="106" t="s">
        <v>556</v>
      </c>
      <c r="K3484" s="83" t="s">
        <v>6314</v>
      </c>
      <c r="L3484" s="83" t="s">
        <v>6314</v>
      </c>
      <c r="M3484" s="45" t="str">
        <f>IF(
ISNA(INDEX(resources!E:E,MATCH(B3484,resources!B:B,0))),"fillme",
INDEX(resources!E:E,MATCH(B3484,resources!B:B,0)))</f>
        <v>transfer_purchase</v>
      </c>
      <c r="N3484" s="45">
        <v>1</v>
      </c>
      <c r="O3484" s="83" t="str">
        <f>IFERROR(INDEX(resources!K:K,MATCH(B3484,resources!B:B,0)),"fillme")</f>
        <v>unknown</v>
      </c>
      <c r="P3484" s="89" t="str">
        <f t="shared" si="759"/>
        <v>unknown_2022_7</v>
      </c>
      <c r="Q3484" s="87">
        <f>INDEX(elcc!G:G,MATCH(P3484,elcc!D:D,0))</f>
        <v>0</v>
      </c>
      <c r="R3484" s="89">
        <f t="shared" si="760"/>
        <v>1</v>
      </c>
      <c r="S3484" s="89" t="s">
        <v>6314</v>
      </c>
      <c r="T3484" s="89" t="s">
        <v>6314</v>
      </c>
      <c r="U3484" s="90" t="str">
        <f t="shared" si="761"/>
        <v>ok</v>
      </c>
      <c r="V3484" s="63" t="str">
        <f>INDEX(resources!F:F,MATCH(B3484,resources!B:B,0))</f>
        <v>special</v>
      </c>
      <c r="W3484" s="110">
        <f t="shared" si="762"/>
        <v>0</v>
      </c>
      <c r="X3484" s="110">
        <f t="shared" si="763"/>
        <v>0</v>
      </c>
      <c r="Y3484" s="110" t="str">
        <f t="shared" si="764"/>
        <v>transfer_purchase_raonly_na_CONFIDENTIAL</v>
      </c>
      <c r="Z3484" s="110">
        <f>IF(COUNTIFS($Y$2:Y3484,Y3484)=1,1,0)</f>
        <v>0</v>
      </c>
      <c r="AA3484" s="110">
        <f>SUM($Z$2:Z3484)*Z3484</f>
        <v>0</v>
      </c>
      <c r="AB3484" s="110">
        <f>COUNTIFS(resources!B:B,B3484)</f>
        <v>1</v>
      </c>
      <c r="AC3484" s="110">
        <f t="shared" si="765"/>
        <v>1</v>
      </c>
      <c r="AD3484" s="110">
        <f t="shared" si="766"/>
        <v>1</v>
      </c>
      <c r="AE3484" s="110">
        <f t="shared" si="767"/>
        <v>0</v>
      </c>
      <c r="AF3484" s="110">
        <f t="shared" si="768"/>
        <v>1</v>
      </c>
      <c r="AG3484" s="110">
        <f t="shared" si="769"/>
        <v>0</v>
      </c>
      <c r="AH3484" s="110">
        <f t="shared" si="770"/>
        <v>0</v>
      </c>
      <c r="AI3484" s="110">
        <f t="shared" si="771"/>
        <v>1</v>
      </c>
      <c r="AJ3484" s="100">
        <f>ROW()</f>
        <v>3484</v>
      </c>
      <c r="AK3484" s="100" t="e">
        <f>INDEX('BadRows RECART'!$C$2:$C$1207,MATCH(monthly_gwh_mw!AJ3484,'BadRows RECART'!$D$2:$D$1207,0))</f>
        <v>#N/A</v>
      </c>
    </row>
    <row r="3485" spans="1:37" ht="20">
      <c r="A3485" s="106" t="s">
        <v>3907</v>
      </c>
      <c r="B3485" s="106" t="s">
        <v>437</v>
      </c>
      <c r="C3485" s="106" t="s">
        <v>6313</v>
      </c>
      <c r="D3485" s="168">
        <v>2022</v>
      </c>
      <c r="E3485" s="168">
        <v>8</v>
      </c>
      <c r="F3485" s="169">
        <v>0</v>
      </c>
      <c r="G3485" s="212" t="s">
        <v>6314</v>
      </c>
      <c r="H3485" s="212" t="s">
        <v>6314</v>
      </c>
      <c r="I3485" s="106" t="s">
        <v>556</v>
      </c>
      <c r="K3485" s="83" t="s">
        <v>6314</v>
      </c>
      <c r="L3485" s="83" t="s">
        <v>6314</v>
      </c>
      <c r="M3485" s="45" t="str">
        <f>IF(
ISNA(INDEX(resources!E:E,MATCH(B3485,resources!B:B,0))),"fillme",
INDEX(resources!E:E,MATCH(B3485,resources!B:B,0)))</f>
        <v>transfer_purchase</v>
      </c>
      <c r="N3485" s="45">
        <v>1</v>
      </c>
      <c r="O3485" s="83" t="str">
        <f>IFERROR(INDEX(resources!K:K,MATCH(B3485,resources!B:B,0)),"fillme")</f>
        <v>unknown</v>
      </c>
      <c r="P3485" s="89" t="str">
        <f t="shared" si="759"/>
        <v>unknown_2022_8</v>
      </c>
      <c r="Q3485" s="87">
        <f>INDEX(elcc!G:G,MATCH(P3485,elcc!D:D,0))</f>
        <v>0</v>
      </c>
      <c r="R3485" s="89">
        <f t="shared" si="760"/>
        <v>1</v>
      </c>
      <c r="S3485" s="89" t="s">
        <v>6314</v>
      </c>
      <c r="T3485" s="89" t="s">
        <v>6314</v>
      </c>
      <c r="U3485" s="90" t="str">
        <f t="shared" si="761"/>
        <v>ok</v>
      </c>
      <c r="V3485" s="63" t="str">
        <f>INDEX(resources!F:F,MATCH(B3485,resources!B:B,0))</f>
        <v>special</v>
      </c>
      <c r="W3485" s="110">
        <f t="shared" si="762"/>
        <v>0</v>
      </c>
      <c r="X3485" s="110">
        <f t="shared" si="763"/>
        <v>0</v>
      </c>
      <c r="Y3485" s="110" t="str">
        <f t="shared" si="764"/>
        <v>transfer_purchase_raonly_na_CONFIDENTIAL</v>
      </c>
      <c r="Z3485" s="110">
        <f>IF(COUNTIFS($Y$2:Y3485,Y3485)=1,1,0)</f>
        <v>0</v>
      </c>
      <c r="AA3485" s="110">
        <f>SUM($Z$2:Z3485)*Z3485</f>
        <v>0</v>
      </c>
      <c r="AB3485" s="110">
        <f>COUNTIFS(resources!B:B,B3485)</f>
        <v>1</v>
      </c>
      <c r="AC3485" s="110">
        <f t="shared" si="765"/>
        <v>1</v>
      </c>
      <c r="AD3485" s="110">
        <f t="shared" si="766"/>
        <v>1</v>
      </c>
      <c r="AE3485" s="110">
        <f t="shared" si="767"/>
        <v>0</v>
      </c>
      <c r="AF3485" s="110">
        <f t="shared" si="768"/>
        <v>1</v>
      </c>
      <c r="AG3485" s="110">
        <f t="shared" si="769"/>
        <v>0</v>
      </c>
      <c r="AH3485" s="110">
        <f t="shared" si="770"/>
        <v>0</v>
      </c>
      <c r="AI3485" s="110">
        <f t="shared" si="771"/>
        <v>1</v>
      </c>
      <c r="AJ3485" s="100">
        <f>ROW()</f>
        <v>3485</v>
      </c>
      <c r="AK3485" s="100" t="e">
        <f>INDEX('BadRows RECART'!$C$2:$C$1207,MATCH(monthly_gwh_mw!AJ3485,'BadRows RECART'!$D$2:$D$1207,0))</f>
        <v>#N/A</v>
      </c>
    </row>
    <row r="3486" spans="1:37" ht="20">
      <c r="A3486" s="106" t="s">
        <v>3907</v>
      </c>
      <c r="B3486" s="106" t="s">
        <v>437</v>
      </c>
      <c r="C3486" s="106" t="s">
        <v>6313</v>
      </c>
      <c r="D3486" s="168">
        <v>2022</v>
      </c>
      <c r="E3486" s="168">
        <v>9</v>
      </c>
      <c r="F3486" s="169">
        <v>0</v>
      </c>
      <c r="G3486" s="212" t="s">
        <v>6314</v>
      </c>
      <c r="H3486" s="212" t="s">
        <v>6314</v>
      </c>
      <c r="I3486" s="106" t="s">
        <v>556</v>
      </c>
      <c r="K3486" s="83" t="s">
        <v>6314</v>
      </c>
      <c r="L3486" s="83" t="s">
        <v>6314</v>
      </c>
      <c r="M3486" s="45" t="str">
        <f>IF(
ISNA(INDEX(resources!E:E,MATCH(B3486,resources!B:B,0))),"fillme",
INDEX(resources!E:E,MATCH(B3486,resources!B:B,0)))</f>
        <v>transfer_purchase</v>
      </c>
      <c r="N3486" s="45">
        <v>1</v>
      </c>
      <c r="O3486" s="83" t="str">
        <f>IFERROR(INDEX(resources!K:K,MATCH(B3486,resources!B:B,0)),"fillme")</f>
        <v>unknown</v>
      </c>
      <c r="P3486" s="89" t="str">
        <f t="shared" si="759"/>
        <v>unknown_2022_9</v>
      </c>
      <c r="Q3486" s="87">
        <f>INDEX(elcc!G:G,MATCH(P3486,elcc!D:D,0))</f>
        <v>0</v>
      </c>
      <c r="R3486" s="89">
        <f t="shared" si="760"/>
        <v>1</v>
      </c>
      <c r="S3486" s="89" t="s">
        <v>6314</v>
      </c>
      <c r="T3486" s="89" t="s">
        <v>6314</v>
      </c>
      <c r="U3486" s="90" t="str">
        <f t="shared" si="761"/>
        <v>ok</v>
      </c>
      <c r="V3486" s="63" t="str">
        <f>INDEX(resources!F:F,MATCH(B3486,resources!B:B,0))</f>
        <v>special</v>
      </c>
      <c r="W3486" s="110">
        <f t="shared" si="762"/>
        <v>0</v>
      </c>
      <c r="X3486" s="110">
        <f t="shared" si="763"/>
        <v>0</v>
      </c>
      <c r="Y3486" s="110" t="str">
        <f t="shared" si="764"/>
        <v>transfer_purchase_raonly_na_CONFIDENTIAL</v>
      </c>
      <c r="Z3486" s="110">
        <f>IF(COUNTIFS($Y$2:Y3486,Y3486)=1,1,0)</f>
        <v>0</v>
      </c>
      <c r="AA3486" s="110">
        <f>SUM($Z$2:Z3486)*Z3486</f>
        <v>0</v>
      </c>
      <c r="AB3486" s="110">
        <f>COUNTIFS(resources!B:B,B3486)</f>
        <v>1</v>
      </c>
      <c r="AC3486" s="110">
        <f t="shared" si="765"/>
        <v>1</v>
      </c>
      <c r="AD3486" s="110">
        <f t="shared" si="766"/>
        <v>1</v>
      </c>
      <c r="AE3486" s="110">
        <f t="shared" si="767"/>
        <v>0</v>
      </c>
      <c r="AF3486" s="110">
        <f t="shared" si="768"/>
        <v>1</v>
      </c>
      <c r="AG3486" s="110">
        <f t="shared" si="769"/>
        <v>0</v>
      </c>
      <c r="AH3486" s="110">
        <f t="shared" si="770"/>
        <v>0</v>
      </c>
      <c r="AI3486" s="110">
        <f t="shared" si="771"/>
        <v>1</v>
      </c>
      <c r="AJ3486" s="100">
        <f>ROW()</f>
        <v>3486</v>
      </c>
      <c r="AK3486" s="100" t="e">
        <f>INDEX('BadRows RECART'!$C$2:$C$1207,MATCH(monthly_gwh_mw!AJ3486,'BadRows RECART'!$D$2:$D$1207,0))</f>
        <v>#N/A</v>
      </c>
    </row>
    <row r="3487" spans="1:37" ht="20">
      <c r="A3487" s="106" t="s">
        <v>3907</v>
      </c>
      <c r="B3487" s="106" t="s">
        <v>437</v>
      </c>
      <c r="C3487" s="106" t="s">
        <v>6313</v>
      </c>
      <c r="D3487" s="168">
        <v>2022</v>
      </c>
      <c r="E3487" s="168">
        <v>10</v>
      </c>
      <c r="F3487" s="169">
        <v>0</v>
      </c>
      <c r="G3487" s="212" t="s">
        <v>6314</v>
      </c>
      <c r="H3487" s="212" t="s">
        <v>6314</v>
      </c>
      <c r="I3487" s="106" t="s">
        <v>556</v>
      </c>
      <c r="K3487" s="83" t="s">
        <v>6314</v>
      </c>
      <c r="L3487" s="83" t="s">
        <v>6314</v>
      </c>
      <c r="M3487" s="45" t="str">
        <f>IF(
ISNA(INDEX(resources!E:E,MATCH(B3487,resources!B:B,0))),"fillme",
INDEX(resources!E:E,MATCH(B3487,resources!B:B,0)))</f>
        <v>transfer_purchase</v>
      </c>
      <c r="N3487" s="45">
        <v>1</v>
      </c>
      <c r="O3487" s="83" t="str">
        <f>IFERROR(INDEX(resources!K:K,MATCH(B3487,resources!B:B,0)),"fillme")</f>
        <v>unknown</v>
      </c>
      <c r="P3487" s="89" t="str">
        <f t="shared" si="759"/>
        <v>unknown_2022_10</v>
      </c>
      <c r="Q3487" s="87">
        <f>INDEX(elcc!G:G,MATCH(P3487,elcc!D:D,0))</f>
        <v>0</v>
      </c>
      <c r="R3487" s="89">
        <f t="shared" si="760"/>
        <v>1</v>
      </c>
      <c r="S3487" s="89" t="s">
        <v>6314</v>
      </c>
      <c r="T3487" s="89" t="s">
        <v>6314</v>
      </c>
      <c r="U3487" s="90" t="str">
        <f t="shared" si="761"/>
        <v>ok</v>
      </c>
      <c r="V3487" s="63" t="str">
        <f>INDEX(resources!F:F,MATCH(B3487,resources!B:B,0))</f>
        <v>special</v>
      </c>
      <c r="W3487" s="110">
        <f t="shared" si="762"/>
        <v>0</v>
      </c>
      <c r="X3487" s="110">
        <f t="shared" si="763"/>
        <v>0</v>
      </c>
      <c r="Y3487" s="110" t="str">
        <f t="shared" si="764"/>
        <v>transfer_purchase_raonly_na_CONFIDENTIAL</v>
      </c>
      <c r="Z3487" s="110">
        <f>IF(COUNTIFS($Y$2:Y3487,Y3487)=1,1,0)</f>
        <v>0</v>
      </c>
      <c r="AA3487" s="110">
        <f>SUM($Z$2:Z3487)*Z3487</f>
        <v>0</v>
      </c>
      <c r="AB3487" s="110">
        <f>COUNTIFS(resources!B:B,B3487)</f>
        <v>1</v>
      </c>
      <c r="AC3487" s="110">
        <f t="shared" si="765"/>
        <v>1</v>
      </c>
      <c r="AD3487" s="110">
        <f t="shared" si="766"/>
        <v>1</v>
      </c>
      <c r="AE3487" s="110">
        <f t="shared" si="767"/>
        <v>0</v>
      </c>
      <c r="AF3487" s="110">
        <f t="shared" si="768"/>
        <v>1</v>
      </c>
      <c r="AG3487" s="110">
        <f t="shared" si="769"/>
        <v>0</v>
      </c>
      <c r="AH3487" s="110">
        <f t="shared" si="770"/>
        <v>0</v>
      </c>
      <c r="AI3487" s="110">
        <f t="shared" si="771"/>
        <v>1</v>
      </c>
      <c r="AJ3487" s="100">
        <f>ROW()</f>
        <v>3487</v>
      </c>
      <c r="AK3487" s="100" t="e">
        <f>INDEX('BadRows RECART'!$C$2:$C$1207,MATCH(monthly_gwh_mw!AJ3487,'BadRows RECART'!$D$2:$D$1207,0))</f>
        <v>#N/A</v>
      </c>
    </row>
    <row r="3488" spans="1:37" ht="20">
      <c r="A3488" s="106" t="s">
        <v>3907</v>
      </c>
      <c r="B3488" s="106" t="s">
        <v>437</v>
      </c>
      <c r="C3488" s="106" t="s">
        <v>6313</v>
      </c>
      <c r="D3488" s="168">
        <v>2022</v>
      </c>
      <c r="E3488" s="168">
        <v>11</v>
      </c>
      <c r="F3488" s="169">
        <v>0</v>
      </c>
      <c r="G3488" s="212" t="s">
        <v>6314</v>
      </c>
      <c r="H3488" s="212" t="s">
        <v>6314</v>
      </c>
      <c r="I3488" s="106" t="s">
        <v>556</v>
      </c>
      <c r="K3488" s="83" t="s">
        <v>6314</v>
      </c>
      <c r="L3488" s="83" t="s">
        <v>6314</v>
      </c>
      <c r="M3488" s="45" t="str">
        <f>IF(
ISNA(INDEX(resources!E:E,MATCH(B3488,resources!B:B,0))),"fillme",
INDEX(resources!E:E,MATCH(B3488,resources!B:B,0)))</f>
        <v>transfer_purchase</v>
      </c>
      <c r="N3488" s="45">
        <v>1</v>
      </c>
      <c r="O3488" s="83" t="str">
        <f>IFERROR(INDEX(resources!K:K,MATCH(B3488,resources!B:B,0)),"fillme")</f>
        <v>unknown</v>
      </c>
      <c r="P3488" s="89" t="str">
        <f t="shared" si="759"/>
        <v>unknown_2022_11</v>
      </c>
      <c r="Q3488" s="87">
        <f>INDEX(elcc!G:G,MATCH(P3488,elcc!D:D,0))</f>
        <v>0</v>
      </c>
      <c r="R3488" s="89">
        <f t="shared" si="760"/>
        <v>1</v>
      </c>
      <c r="S3488" s="89" t="s">
        <v>6314</v>
      </c>
      <c r="T3488" s="89" t="s">
        <v>6314</v>
      </c>
      <c r="U3488" s="90" t="str">
        <f t="shared" si="761"/>
        <v>ok</v>
      </c>
      <c r="V3488" s="63" t="str">
        <f>INDEX(resources!F:F,MATCH(B3488,resources!B:B,0))</f>
        <v>special</v>
      </c>
      <c r="W3488" s="110">
        <f t="shared" si="762"/>
        <v>0</v>
      </c>
      <c r="X3488" s="110">
        <f t="shared" si="763"/>
        <v>0</v>
      </c>
      <c r="Y3488" s="110" t="str">
        <f t="shared" si="764"/>
        <v>transfer_purchase_raonly_na_CONFIDENTIAL</v>
      </c>
      <c r="Z3488" s="110">
        <f>IF(COUNTIFS($Y$2:Y3488,Y3488)=1,1,0)</f>
        <v>0</v>
      </c>
      <c r="AA3488" s="110">
        <f>SUM($Z$2:Z3488)*Z3488</f>
        <v>0</v>
      </c>
      <c r="AB3488" s="110">
        <f>COUNTIFS(resources!B:B,B3488)</f>
        <v>1</v>
      </c>
      <c r="AC3488" s="110">
        <f t="shared" si="765"/>
        <v>1</v>
      </c>
      <c r="AD3488" s="110">
        <f t="shared" si="766"/>
        <v>1</v>
      </c>
      <c r="AE3488" s="110">
        <f t="shared" si="767"/>
        <v>0</v>
      </c>
      <c r="AF3488" s="110">
        <f t="shared" si="768"/>
        <v>1</v>
      </c>
      <c r="AG3488" s="110">
        <f t="shared" si="769"/>
        <v>0</v>
      </c>
      <c r="AH3488" s="110">
        <f t="shared" si="770"/>
        <v>0</v>
      </c>
      <c r="AI3488" s="110">
        <f t="shared" si="771"/>
        <v>1</v>
      </c>
      <c r="AJ3488" s="100">
        <f>ROW()</f>
        <v>3488</v>
      </c>
      <c r="AK3488" s="100" t="e">
        <f>INDEX('BadRows RECART'!$C$2:$C$1207,MATCH(monthly_gwh_mw!AJ3488,'BadRows RECART'!$D$2:$D$1207,0))</f>
        <v>#N/A</v>
      </c>
    </row>
    <row r="3489" spans="1:37" ht="20">
      <c r="A3489" s="106" t="s">
        <v>3907</v>
      </c>
      <c r="B3489" s="106" t="s">
        <v>437</v>
      </c>
      <c r="C3489" s="106" t="s">
        <v>6313</v>
      </c>
      <c r="D3489" s="168">
        <v>2022</v>
      </c>
      <c r="E3489" s="168">
        <v>12</v>
      </c>
      <c r="F3489" s="169">
        <v>0</v>
      </c>
      <c r="G3489" s="212" t="s">
        <v>6314</v>
      </c>
      <c r="H3489" s="212" t="s">
        <v>6314</v>
      </c>
      <c r="I3489" s="106" t="s">
        <v>556</v>
      </c>
      <c r="K3489" s="83" t="s">
        <v>6314</v>
      </c>
      <c r="L3489" s="83" t="s">
        <v>6314</v>
      </c>
      <c r="M3489" s="45" t="str">
        <f>IF(
ISNA(INDEX(resources!E:E,MATCH(B3489,resources!B:B,0))),"fillme",
INDEX(resources!E:E,MATCH(B3489,resources!B:B,0)))</f>
        <v>transfer_purchase</v>
      </c>
      <c r="N3489" s="45">
        <v>1</v>
      </c>
      <c r="O3489" s="83" t="str">
        <f>IFERROR(INDEX(resources!K:K,MATCH(B3489,resources!B:B,0)),"fillme")</f>
        <v>unknown</v>
      </c>
      <c r="P3489" s="89" t="str">
        <f t="shared" si="759"/>
        <v>unknown_2022_12</v>
      </c>
      <c r="Q3489" s="87">
        <f>INDEX(elcc!G:G,MATCH(P3489,elcc!D:D,0))</f>
        <v>0</v>
      </c>
      <c r="R3489" s="89">
        <f t="shared" si="760"/>
        <v>1</v>
      </c>
      <c r="S3489" s="89" t="s">
        <v>6314</v>
      </c>
      <c r="T3489" s="89" t="s">
        <v>6314</v>
      </c>
      <c r="U3489" s="90" t="str">
        <f t="shared" si="761"/>
        <v>ok</v>
      </c>
      <c r="V3489" s="63" t="str">
        <f>INDEX(resources!F:F,MATCH(B3489,resources!B:B,0))</f>
        <v>special</v>
      </c>
      <c r="W3489" s="110">
        <f t="shared" si="762"/>
        <v>0</v>
      </c>
      <c r="X3489" s="110">
        <f t="shared" si="763"/>
        <v>0</v>
      </c>
      <c r="Y3489" s="110" t="str">
        <f t="shared" si="764"/>
        <v>transfer_purchase_raonly_na_CONFIDENTIAL</v>
      </c>
      <c r="Z3489" s="110">
        <f>IF(COUNTIFS($Y$2:Y3489,Y3489)=1,1,0)</f>
        <v>0</v>
      </c>
      <c r="AA3489" s="110">
        <f>SUM($Z$2:Z3489)*Z3489</f>
        <v>0</v>
      </c>
      <c r="AB3489" s="110">
        <f>COUNTIFS(resources!B:B,B3489)</f>
        <v>1</v>
      </c>
      <c r="AC3489" s="110">
        <f t="shared" si="765"/>
        <v>1</v>
      </c>
      <c r="AD3489" s="110">
        <f t="shared" si="766"/>
        <v>1</v>
      </c>
      <c r="AE3489" s="110">
        <f t="shared" si="767"/>
        <v>0</v>
      </c>
      <c r="AF3489" s="110">
        <f t="shared" si="768"/>
        <v>1</v>
      </c>
      <c r="AG3489" s="110">
        <f t="shared" si="769"/>
        <v>0</v>
      </c>
      <c r="AH3489" s="110">
        <f t="shared" si="770"/>
        <v>0</v>
      </c>
      <c r="AI3489" s="110">
        <f t="shared" si="771"/>
        <v>1</v>
      </c>
      <c r="AJ3489" s="100">
        <f>ROW()</f>
        <v>3489</v>
      </c>
      <c r="AK3489" s="100" t="e">
        <f>INDEX('BadRows RECART'!$C$2:$C$1207,MATCH(monthly_gwh_mw!AJ3489,'BadRows RECART'!$D$2:$D$1207,0))</f>
        <v>#N/A</v>
      </c>
    </row>
    <row r="3490" spans="1:37" ht="20">
      <c r="A3490" s="106" t="s">
        <v>3907</v>
      </c>
      <c r="B3490" s="106" t="s">
        <v>437</v>
      </c>
      <c r="C3490" s="106" t="s">
        <v>6313</v>
      </c>
      <c r="D3490" s="168">
        <v>2022</v>
      </c>
      <c r="E3490" s="168">
        <v>1</v>
      </c>
      <c r="F3490" s="169">
        <v>0</v>
      </c>
      <c r="G3490" s="212" t="s">
        <v>6314</v>
      </c>
      <c r="H3490" s="212" t="s">
        <v>6314</v>
      </c>
      <c r="I3490" s="106" t="s">
        <v>556</v>
      </c>
      <c r="K3490" s="83" t="s">
        <v>6314</v>
      </c>
      <c r="L3490" s="83" t="s">
        <v>6314</v>
      </c>
      <c r="M3490" s="45" t="str">
        <f>IF(
ISNA(INDEX(resources!E:E,MATCH(B3490,resources!B:B,0))),"fillme",
INDEX(resources!E:E,MATCH(B3490,resources!B:B,0)))</f>
        <v>transfer_purchase</v>
      </c>
      <c r="N3490" s="45">
        <v>1</v>
      </c>
      <c r="O3490" s="83" t="str">
        <f>IFERROR(INDEX(resources!K:K,MATCH(B3490,resources!B:B,0)),"fillme")</f>
        <v>unknown</v>
      </c>
      <c r="P3490" s="89" t="str">
        <f t="shared" si="759"/>
        <v>unknown_2022_1</v>
      </c>
      <c r="Q3490" s="87">
        <f>INDEX(elcc!G:G,MATCH(P3490,elcc!D:D,0))</f>
        <v>0</v>
      </c>
      <c r="R3490" s="89">
        <f t="shared" si="760"/>
        <v>1</v>
      </c>
      <c r="S3490" s="89" t="s">
        <v>6314</v>
      </c>
      <c r="T3490" s="89" t="s">
        <v>6314</v>
      </c>
      <c r="U3490" s="90" t="str">
        <f t="shared" si="761"/>
        <v>ok</v>
      </c>
      <c r="V3490" s="63" t="str">
        <f>INDEX(resources!F:F,MATCH(B3490,resources!B:B,0))</f>
        <v>special</v>
      </c>
      <c r="W3490" s="110">
        <f t="shared" si="762"/>
        <v>0</v>
      </c>
      <c r="X3490" s="110">
        <f t="shared" si="763"/>
        <v>0</v>
      </c>
      <c r="Y3490" s="110" t="str">
        <f t="shared" si="764"/>
        <v>transfer_purchase_raonly_na_CONFIDENTIAL</v>
      </c>
      <c r="Z3490" s="110">
        <f>IF(COUNTIFS($Y$2:Y3490,Y3490)=1,1,0)</f>
        <v>0</v>
      </c>
      <c r="AA3490" s="110">
        <f>SUM($Z$2:Z3490)*Z3490</f>
        <v>0</v>
      </c>
      <c r="AB3490" s="110">
        <f>COUNTIFS(resources!B:B,B3490)</f>
        <v>1</v>
      </c>
      <c r="AC3490" s="110">
        <f t="shared" si="765"/>
        <v>1</v>
      </c>
      <c r="AD3490" s="110">
        <f t="shared" si="766"/>
        <v>1</v>
      </c>
      <c r="AE3490" s="110">
        <f t="shared" si="767"/>
        <v>0</v>
      </c>
      <c r="AF3490" s="110">
        <f t="shared" si="768"/>
        <v>1</v>
      </c>
      <c r="AG3490" s="110">
        <f t="shared" si="769"/>
        <v>0</v>
      </c>
      <c r="AH3490" s="110">
        <f t="shared" si="770"/>
        <v>0</v>
      </c>
      <c r="AI3490" s="110">
        <f t="shared" si="771"/>
        <v>1</v>
      </c>
      <c r="AJ3490" s="100">
        <f>ROW()</f>
        <v>3490</v>
      </c>
      <c r="AK3490" s="100" t="e">
        <f>INDEX('BadRows RECART'!$C$2:$C$1207,MATCH(monthly_gwh_mw!AJ3490,'BadRows RECART'!$D$2:$D$1207,0))</f>
        <v>#N/A</v>
      </c>
    </row>
    <row r="3491" spans="1:37" ht="20">
      <c r="A3491" s="106" t="s">
        <v>3907</v>
      </c>
      <c r="B3491" s="106" t="s">
        <v>437</v>
      </c>
      <c r="C3491" s="106" t="s">
        <v>6313</v>
      </c>
      <c r="D3491" s="168">
        <v>2022</v>
      </c>
      <c r="E3491" s="168">
        <v>2</v>
      </c>
      <c r="F3491" s="169">
        <v>0</v>
      </c>
      <c r="G3491" s="212" t="s">
        <v>6314</v>
      </c>
      <c r="H3491" s="212" t="s">
        <v>6314</v>
      </c>
      <c r="I3491" s="106" t="s">
        <v>556</v>
      </c>
      <c r="K3491" s="83" t="s">
        <v>6314</v>
      </c>
      <c r="L3491" s="83" t="s">
        <v>6314</v>
      </c>
      <c r="M3491" s="45" t="str">
        <f>IF(
ISNA(INDEX(resources!E:E,MATCH(B3491,resources!B:B,0))),"fillme",
INDEX(resources!E:E,MATCH(B3491,resources!B:B,0)))</f>
        <v>transfer_purchase</v>
      </c>
      <c r="N3491" s="45">
        <v>1</v>
      </c>
      <c r="O3491" s="83" t="str">
        <f>IFERROR(INDEX(resources!K:K,MATCH(B3491,resources!B:B,0)),"fillme")</f>
        <v>unknown</v>
      </c>
      <c r="P3491" s="89" t="str">
        <f t="shared" si="759"/>
        <v>unknown_2022_2</v>
      </c>
      <c r="Q3491" s="87">
        <f>INDEX(elcc!G:G,MATCH(P3491,elcc!D:D,0))</f>
        <v>0</v>
      </c>
      <c r="R3491" s="89">
        <f t="shared" si="760"/>
        <v>1</v>
      </c>
      <c r="S3491" s="89" t="s">
        <v>6314</v>
      </c>
      <c r="T3491" s="89" t="s">
        <v>6314</v>
      </c>
      <c r="U3491" s="90" t="str">
        <f t="shared" si="761"/>
        <v>ok</v>
      </c>
      <c r="V3491" s="63" t="str">
        <f>INDEX(resources!F:F,MATCH(B3491,resources!B:B,0))</f>
        <v>special</v>
      </c>
      <c r="W3491" s="110">
        <f t="shared" si="762"/>
        <v>0</v>
      </c>
      <c r="X3491" s="110">
        <f t="shared" si="763"/>
        <v>0</v>
      </c>
      <c r="Y3491" s="110" t="str">
        <f t="shared" si="764"/>
        <v>transfer_purchase_raonly_na_CONFIDENTIAL</v>
      </c>
      <c r="Z3491" s="110">
        <f>IF(COUNTIFS($Y$2:Y3491,Y3491)=1,1,0)</f>
        <v>0</v>
      </c>
      <c r="AA3491" s="110">
        <f>SUM($Z$2:Z3491)*Z3491</f>
        <v>0</v>
      </c>
      <c r="AB3491" s="110">
        <f>COUNTIFS(resources!B:B,B3491)</f>
        <v>1</v>
      </c>
      <c r="AC3491" s="110">
        <f t="shared" si="765"/>
        <v>1</v>
      </c>
      <c r="AD3491" s="110">
        <f t="shared" si="766"/>
        <v>1</v>
      </c>
      <c r="AE3491" s="110">
        <f t="shared" si="767"/>
        <v>0</v>
      </c>
      <c r="AF3491" s="110">
        <f t="shared" si="768"/>
        <v>1</v>
      </c>
      <c r="AG3491" s="110">
        <f t="shared" si="769"/>
        <v>0</v>
      </c>
      <c r="AH3491" s="110">
        <f t="shared" si="770"/>
        <v>0</v>
      </c>
      <c r="AI3491" s="110">
        <f t="shared" si="771"/>
        <v>1</v>
      </c>
      <c r="AJ3491" s="100">
        <f>ROW()</f>
        <v>3491</v>
      </c>
      <c r="AK3491" s="100" t="e">
        <f>INDEX('BadRows RECART'!$C$2:$C$1207,MATCH(monthly_gwh_mw!AJ3491,'BadRows RECART'!$D$2:$D$1207,0))</f>
        <v>#N/A</v>
      </c>
    </row>
    <row r="3492" spans="1:37" ht="20">
      <c r="A3492" s="106" t="s">
        <v>3907</v>
      </c>
      <c r="B3492" s="106" t="s">
        <v>437</v>
      </c>
      <c r="C3492" s="106" t="s">
        <v>6313</v>
      </c>
      <c r="D3492" s="168">
        <v>2022</v>
      </c>
      <c r="E3492" s="168">
        <v>3</v>
      </c>
      <c r="F3492" s="169">
        <v>0</v>
      </c>
      <c r="G3492" s="212" t="s">
        <v>6314</v>
      </c>
      <c r="H3492" s="212" t="s">
        <v>6314</v>
      </c>
      <c r="I3492" s="106" t="s">
        <v>556</v>
      </c>
      <c r="K3492" s="83" t="s">
        <v>6314</v>
      </c>
      <c r="L3492" s="83" t="s">
        <v>6314</v>
      </c>
      <c r="M3492" s="45" t="str">
        <f>IF(
ISNA(INDEX(resources!E:E,MATCH(B3492,resources!B:B,0))),"fillme",
INDEX(resources!E:E,MATCH(B3492,resources!B:B,0)))</f>
        <v>transfer_purchase</v>
      </c>
      <c r="N3492" s="45">
        <v>1</v>
      </c>
      <c r="O3492" s="83" t="str">
        <f>IFERROR(INDEX(resources!K:K,MATCH(B3492,resources!B:B,0)),"fillme")</f>
        <v>unknown</v>
      </c>
      <c r="P3492" s="89" t="str">
        <f t="shared" si="759"/>
        <v>unknown_2022_3</v>
      </c>
      <c r="Q3492" s="87">
        <f>INDEX(elcc!G:G,MATCH(P3492,elcc!D:D,0))</f>
        <v>0</v>
      </c>
      <c r="R3492" s="89">
        <f t="shared" si="760"/>
        <v>1</v>
      </c>
      <c r="S3492" s="89" t="s">
        <v>6314</v>
      </c>
      <c r="T3492" s="89" t="s">
        <v>6314</v>
      </c>
      <c r="U3492" s="90" t="str">
        <f t="shared" si="761"/>
        <v>ok</v>
      </c>
      <c r="V3492" s="63" t="str">
        <f>INDEX(resources!F:F,MATCH(B3492,resources!B:B,0))</f>
        <v>special</v>
      </c>
      <c r="W3492" s="110">
        <f t="shared" si="762"/>
        <v>0</v>
      </c>
      <c r="X3492" s="110">
        <f t="shared" si="763"/>
        <v>0</v>
      </c>
      <c r="Y3492" s="110" t="str">
        <f t="shared" si="764"/>
        <v>transfer_purchase_raonly_na_CONFIDENTIAL</v>
      </c>
      <c r="Z3492" s="110">
        <f>IF(COUNTIFS($Y$2:Y3492,Y3492)=1,1,0)</f>
        <v>0</v>
      </c>
      <c r="AA3492" s="110">
        <f>SUM($Z$2:Z3492)*Z3492</f>
        <v>0</v>
      </c>
      <c r="AB3492" s="110">
        <f>COUNTIFS(resources!B:B,B3492)</f>
        <v>1</v>
      </c>
      <c r="AC3492" s="110">
        <f t="shared" si="765"/>
        <v>1</v>
      </c>
      <c r="AD3492" s="110">
        <f t="shared" si="766"/>
        <v>1</v>
      </c>
      <c r="AE3492" s="110">
        <f t="shared" si="767"/>
        <v>0</v>
      </c>
      <c r="AF3492" s="110">
        <f t="shared" si="768"/>
        <v>1</v>
      </c>
      <c r="AG3492" s="110">
        <f t="shared" si="769"/>
        <v>0</v>
      </c>
      <c r="AH3492" s="110">
        <f t="shared" si="770"/>
        <v>0</v>
      </c>
      <c r="AI3492" s="110">
        <f t="shared" si="771"/>
        <v>1</v>
      </c>
      <c r="AJ3492" s="100">
        <f>ROW()</f>
        <v>3492</v>
      </c>
      <c r="AK3492" s="100" t="e">
        <f>INDEX('BadRows RECART'!$C$2:$C$1207,MATCH(monthly_gwh_mw!AJ3492,'BadRows RECART'!$D$2:$D$1207,0))</f>
        <v>#N/A</v>
      </c>
    </row>
    <row r="3493" spans="1:37" ht="20">
      <c r="A3493" s="106" t="s">
        <v>3907</v>
      </c>
      <c r="B3493" s="106" t="s">
        <v>437</v>
      </c>
      <c r="C3493" s="106" t="s">
        <v>6313</v>
      </c>
      <c r="D3493" s="168">
        <v>2022</v>
      </c>
      <c r="E3493" s="168">
        <v>4</v>
      </c>
      <c r="F3493" s="169">
        <v>0</v>
      </c>
      <c r="G3493" s="212" t="s">
        <v>6314</v>
      </c>
      <c r="H3493" s="212" t="s">
        <v>6314</v>
      </c>
      <c r="I3493" s="106" t="s">
        <v>556</v>
      </c>
      <c r="K3493" s="83" t="s">
        <v>6314</v>
      </c>
      <c r="L3493" s="83" t="s">
        <v>6314</v>
      </c>
      <c r="M3493" s="45" t="str">
        <f>IF(
ISNA(INDEX(resources!E:E,MATCH(B3493,resources!B:B,0))),"fillme",
INDEX(resources!E:E,MATCH(B3493,resources!B:B,0)))</f>
        <v>transfer_purchase</v>
      </c>
      <c r="N3493" s="45">
        <v>1</v>
      </c>
      <c r="O3493" s="83" t="str">
        <f>IFERROR(INDEX(resources!K:K,MATCH(B3493,resources!B:B,0)),"fillme")</f>
        <v>unknown</v>
      </c>
      <c r="P3493" s="89" t="str">
        <f t="shared" si="759"/>
        <v>unknown_2022_4</v>
      </c>
      <c r="Q3493" s="87">
        <f>INDEX(elcc!G:G,MATCH(P3493,elcc!D:D,0))</f>
        <v>0</v>
      </c>
      <c r="R3493" s="89">
        <f t="shared" si="760"/>
        <v>1</v>
      </c>
      <c r="S3493" s="89" t="s">
        <v>6314</v>
      </c>
      <c r="T3493" s="89" t="s">
        <v>6314</v>
      </c>
      <c r="U3493" s="90" t="str">
        <f t="shared" si="761"/>
        <v>ok</v>
      </c>
      <c r="V3493" s="63" t="str">
        <f>INDEX(resources!F:F,MATCH(B3493,resources!B:B,0))</f>
        <v>special</v>
      </c>
      <c r="W3493" s="110">
        <f t="shared" si="762"/>
        <v>0</v>
      </c>
      <c r="X3493" s="110">
        <f t="shared" si="763"/>
        <v>0</v>
      </c>
      <c r="Y3493" s="110" t="str">
        <f t="shared" si="764"/>
        <v>transfer_purchase_raonly_na_CONFIDENTIAL</v>
      </c>
      <c r="Z3493" s="110">
        <f>IF(COUNTIFS($Y$2:Y3493,Y3493)=1,1,0)</f>
        <v>0</v>
      </c>
      <c r="AA3493" s="110">
        <f>SUM($Z$2:Z3493)*Z3493</f>
        <v>0</v>
      </c>
      <c r="AB3493" s="110">
        <f>COUNTIFS(resources!B:B,B3493)</f>
        <v>1</v>
      </c>
      <c r="AC3493" s="110">
        <f t="shared" si="765"/>
        <v>1</v>
      </c>
      <c r="AD3493" s="110">
        <f t="shared" si="766"/>
        <v>1</v>
      </c>
      <c r="AE3493" s="110">
        <f t="shared" si="767"/>
        <v>0</v>
      </c>
      <c r="AF3493" s="110">
        <f t="shared" si="768"/>
        <v>1</v>
      </c>
      <c r="AG3493" s="110">
        <f t="shared" si="769"/>
        <v>0</v>
      </c>
      <c r="AH3493" s="110">
        <f t="shared" si="770"/>
        <v>0</v>
      </c>
      <c r="AI3493" s="110">
        <f t="shared" si="771"/>
        <v>1</v>
      </c>
      <c r="AJ3493" s="100">
        <f>ROW()</f>
        <v>3493</v>
      </c>
      <c r="AK3493" s="100" t="e">
        <f>INDEX('BadRows RECART'!$C$2:$C$1207,MATCH(monthly_gwh_mw!AJ3493,'BadRows RECART'!$D$2:$D$1207,0))</f>
        <v>#N/A</v>
      </c>
    </row>
    <row r="3494" spans="1:37" ht="20">
      <c r="A3494" s="106" t="s">
        <v>3907</v>
      </c>
      <c r="B3494" s="106" t="s">
        <v>437</v>
      </c>
      <c r="C3494" s="106" t="s">
        <v>6313</v>
      </c>
      <c r="D3494" s="168">
        <v>2022</v>
      </c>
      <c r="E3494" s="168">
        <v>5</v>
      </c>
      <c r="F3494" s="169">
        <v>0</v>
      </c>
      <c r="G3494" s="212" t="s">
        <v>6314</v>
      </c>
      <c r="H3494" s="212" t="s">
        <v>6314</v>
      </c>
      <c r="I3494" s="106" t="s">
        <v>556</v>
      </c>
      <c r="K3494" s="83" t="s">
        <v>6314</v>
      </c>
      <c r="L3494" s="83" t="s">
        <v>6314</v>
      </c>
      <c r="M3494" s="45" t="str">
        <f>IF(
ISNA(INDEX(resources!E:E,MATCH(B3494,resources!B:B,0))),"fillme",
INDEX(resources!E:E,MATCH(B3494,resources!B:B,0)))</f>
        <v>transfer_purchase</v>
      </c>
      <c r="N3494" s="45">
        <v>1</v>
      </c>
      <c r="O3494" s="83" t="str">
        <f>IFERROR(INDEX(resources!K:K,MATCH(B3494,resources!B:B,0)),"fillme")</f>
        <v>unknown</v>
      </c>
      <c r="P3494" s="89" t="str">
        <f t="shared" si="759"/>
        <v>unknown_2022_5</v>
      </c>
      <c r="Q3494" s="87">
        <f>INDEX(elcc!G:G,MATCH(P3494,elcc!D:D,0))</f>
        <v>0</v>
      </c>
      <c r="R3494" s="89">
        <f t="shared" si="760"/>
        <v>1</v>
      </c>
      <c r="S3494" s="89" t="s">
        <v>6314</v>
      </c>
      <c r="T3494" s="89" t="s">
        <v>6314</v>
      </c>
      <c r="U3494" s="90" t="str">
        <f t="shared" si="761"/>
        <v>ok</v>
      </c>
      <c r="V3494" s="63" t="str">
        <f>INDEX(resources!F:F,MATCH(B3494,resources!B:B,0))</f>
        <v>special</v>
      </c>
      <c r="W3494" s="110">
        <f t="shared" si="762"/>
        <v>0</v>
      </c>
      <c r="X3494" s="110">
        <f t="shared" si="763"/>
        <v>0</v>
      </c>
      <c r="Y3494" s="110" t="str">
        <f t="shared" si="764"/>
        <v>transfer_purchase_raonly_na_CONFIDENTIAL</v>
      </c>
      <c r="Z3494" s="110">
        <f>IF(COUNTIFS($Y$2:Y3494,Y3494)=1,1,0)</f>
        <v>0</v>
      </c>
      <c r="AA3494" s="110">
        <f>SUM($Z$2:Z3494)*Z3494</f>
        <v>0</v>
      </c>
      <c r="AB3494" s="110">
        <f>COUNTIFS(resources!B:B,B3494)</f>
        <v>1</v>
      </c>
      <c r="AC3494" s="110">
        <f t="shared" si="765"/>
        <v>1</v>
      </c>
      <c r="AD3494" s="110">
        <f t="shared" si="766"/>
        <v>1</v>
      </c>
      <c r="AE3494" s="110">
        <f t="shared" si="767"/>
        <v>0</v>
      </c>
      <c r="AF3494" s="110">
        <f t="shared" si="768"/>
        <v>1</v>
      </c>
      <c r="AG3494" s="110">
        <f t="shared" si="769"/>
        <v>0</v>
      </c>
      <c r="AH3494" s="110">
        <f t="shared" si="770"/>
        <v>0</v>
      </c>
      <c r="AI3494" s="110">
        <f t="shared" si="771"/>
        <v>1</v>
      </c>
      <c r="AJ3494" s="100">
        <f>ROW()</f>
        <v>3494</v>
      </c>
      <c r="AK3494" s="100" t="e">
        <f>INDEX('BadRows RECART'!$C$2:$C$1207,MATCH(monthly_gwh_mw!AJ3494,'BadRows RECART'!$D$2:$D$1207,0))</f>
        <v>#N/A</v>
      </c>
    </row>
    <row r="3495" spans="1:37" ht="20">
      <c r="A3495" s="106" t="s">
        <v>3907</v>
      </c>
      <c r="B3495" s="106" t="s">
        <v>437</v>
      </c>
      <c r="C3495" s="106" t="s">
        <v>6313</v>
      </c>
      <c r="D3495" s="168">
        <v>2022</v>
      </c>
      <c r="E3495" s="168">
        <v>6</v>
      </c>
      <c r="F3495" s="169">
        <v>0</v>
      </c>
      <c r="G3495" s="212" t="s">
        <v>6314</v>
      </c>
      <c r="H3495" s="212" t="s">
        <v>6314</v>
      </c>
      <c r="I3495" s="106" t="s">
        <v>556</v>
      </c>
      <c r="K3495" s="83" t="s">
        <v>6314</v>
      </c>
      <c r="L3495" s="83" t="s">
        <v>6314</v>
      </c>
      <c r="M3495" s="45" t="str">
        <f>IF(
ISNA(INDEX(resources!E:E,MATCH(B3495,resources!B:B,0))),"fillme",
INDEX(resources!E:E,MATCH(B3495,resources!B:B,0)))</f>
        <v>transfer_purchase</v>
      </c>
      <c r="N3495" s="45">
        <v>1</v>
      </c>
      <c r="O3495" s="83" t="str">
        <f>IFERROR(INDEX(resources!K:K,MATCH(B3495,resources!B:B,0)),"fillme")</f>
        <v>unknown</v>
      </c>
      <c r="P3495" s="89" t="str">
        <f t="shared" si="759"/>
        <v>unknown_2022_6</v>
      </c>
      <c r="Q3495" s="87">
        <f>INDEX(elcc!G:G,MATCH(P3495,elcc!D:D,0))</f>
        <v>0</v>
      </c>
      <c r="R3495" s="89">
        <f t="shared" si="760"/>
        <v>1</v>
      </c>
      <c r="S3495" s="89" t="s">
        <v>6314</v>
      </c>
      <c r="T3495" s="89" t="s">
        <v>6314</v>
      </c>
      <c r="U3495" s="90" t="str">
        <f t="shared" si="761"/>
        <v>ok</v>
      </c>
      <c r="V3495" s="63" t="str">
        <f>INDEX(resources!F:F,MATCH(B3495,resources!B:B,0))</f>
        <v>special</v>
      </c>
      <c r="W3495" s="110">
        <f t="shared" si="762"/>
        <v>0</v>
      </c>
      <c r="X3495" s="110">
        <f t="shared" si="763"/>
        <v>0</v>
      </c>
      <c r="Y3495" s="110" t="str">
        <f t="shared" si="764"/>
        <v>transfer_purchase_raonly_na_CONFIDENTIAL</v>
      </c>
      <c r="Z3495" s="110">
        <f>IF(COUNTIFS($Y$2:Y3495,Y3495)=1,1,0)</f>
        <v>0</v>
      </c>
      <c r="AA3495" s="110">
        <f>SUM($Z$2:Z3495)*Z3495</f>
        <v>0</v>
      </c>
      <c r="AB3495" s="110">
        <f>COUNTIFS(resources!B:B,B3495)</f>
        <v>1</v>
      </c>
      <c r="AC3495" s="110">
        <f t="shared" si="765"/>
        <v>1</v>
      </c>
      <c r="AD3495" s="110">
        <f t="shared" si="766"/>
        <v>1</v>
      </c>
      <c r="AE3495" s="110">
        <f t="shared" si="767"/>
        <v>0</v>
      </c>
      <c r="AF3495" s="110">
        <f t="shared" si="768"/>
        <v>1</v>
      </c>
      <c r="AG3495" s="110">
        <f t="shared" si="769"/>
        <v>0</v>
      </c>
      <c r="AH3495" s="110">
        <f t="shared" si="770"/>
        <v>0</v>
      </c>
      <c r="AI3495" s="110">
        <f t="shared" si="771"/>
        <v>1</v>
      </c>
      <c r="AJ3495" s="100">
        <f>ROW()</f>
        <v>3495</v>
      </c>
      <c r="AK3495" s="100" t="e">
        <f>INDEX('BadRows RECART'!$C$2:$C$1207,MATCH(monthly_gwh_mw!AJ3495,'BadRows RECART'!$D$2:$D$1207,0))</f>
        <v>#N/A</v>
      </c>
    </row>
    <row r="3496" spans="1:37" ht="20">
      <c r="A3496" s="106" t="s">
        <v>3907</v>
      </c>
      <c r="B3496" s="106" t="s">
        <v>437</v>
      </c>
      <c r="C3496" s="106" t="s">
        <v>6313</v>
      </c>
      <c r="D3496" s="168">
        <v>2022</v>
      </c>
      <c r="E3496" s="168">
        <v>7</v>
      </c>
      <c r="F3496" s="169">
        <v>0</v>
      </c>
      <c r="G3496" s="212" t="s">
        <v>6314</v>
      </c>
      <c r="H3496" s="212" t="s">
        <v>6314</v>
      </c>
      <c r="I3496" s="106" t="s">
        <v>556</v>
      </c>
      <c r="K3496" s="83" t="s">
        <v>6314</v>
      </c>
      <c r="L3496" s="83" t="s">
        <v>6314</v>
      </c>
      <c r="M3496" s="45" t="str">
        <f>IF(
ISNA(INDEX(resources!E:E,MATCH(B3496,resources!B:B,0))),"fillme",
INDEX(resources!E:E,MATCH(B3496,resources!B:B,0)))</f>
        <v>transfer_purchase</v>
      </c>
      <c r="N3496" s="45">
        <v>1</v>
      </c>
      <c r="O3496" s="83" t="str">
        <f>IFERROR(INDEX(resources!K:K,MATCH(B3496,resources!B:B,0)),"fillme")</f>
        <v>unknown</v>
      </c>
      <c r="P3496" s="89" t="str">
        <f t="shared" si="759"/>
        <v>unknown_2022_7</v>
      </c>
      <c r="Q3496" s="87">
        <f>INDEX(elcc!G:G,MATCH(P3496,elcc!D:D,0))</f>
        <v>0</v>
      </c>
      <c r="R3496" s="89">
        <f t="shared" si="760"/>
        <v>1</v>
      </c>
      <c r="S3496" s="89" t="s">
        <v>6314</v>
      </c>
      <c r="T3496" s="89" t="s">
        <v>6314</v>
      </c>
      <c r="U3496" s="90" t="str">
        <f t="shared" si="761"/>
        <v>ok</v>
      </c>
      <c r="V3496" s="63" t="str">
        <f>INDEX(resources!F:F,MATCH(B3496,resources!B:B,0))</f>
        <v>special</v>
      </c>
      <c r="W3496" s="110">
        <f t="shared" si="762"/>
        <v>0</v>
      </c>
      <c r="X3496" s="110">
        <f t="shared" si="763"/>
        <v>0</v>
      </c>
      <c r="Y3496" s="110" t="str">
        <f t="shared" si="764"/>
        <v>transfer_purchase_raonly_na_CONFIDENTIAL</v>
      </c>
      <c r="Z3496" s="110">
        <f>IF(COUNTIFS($Y$2:Y3496,Y3496)=1,1,0)</f>
        <v>0</v>
      </c>
      <c r="AA3496" s="110">
        <f>SUM($Z$2:Z3496)*Z3496</f>
        <v>0</v>
      </c>
      <c r="AB3496" s="110">
        <f>COUNTIFS(resources!B:B,B3496)</f>
        <v>1</v>
      </c>
      <c r="AC3496" s="110">
        <f t="shared" si="765"/>
        <v>1</v>
      </c>
      <c r="AD3496" s="110">
        <f t="shared" si="766"/>
        <v>1</v>
      </c>
      <c r="AE3496" s="110">
        <f t="shared" si="767"/>
        <v>0</v>
      </c>
      <c r="AF3496" s="110">
        <f t="shared" si="768"/>
        <v>1</v>
      </c>
      <c r="AG3496" s="110">
        <f t="shared" si="769"/>
        <v>0</v>
      </c>
      <c r="AH3496" s="110">
        <f t="shared" si="770"/>
        <v>0</v>
      </c>
      <c r="AI3496" s="110">
        <f t="shared" si="771"/>
        <v>1</v>
      </c>
      <c r="AJ3496" s="100">
        <f>ROW()</f>
        <v>3496</v>
      </c>
      <c r="AK3496" s="100" t="e">
        <f>INDEX('BadRows RECART'!$C$2:$C$1207,MATCH(monthly_gwh_mw!AJ3496,'BadRows RECART'!$D$2:$D$1207,0))</f>
        <v>#N/A</v>
      </c>
    </row>
    <row r="3497" spans="1:37" ht="20">
      <c r="A3497" s="106" t="s">
        <v>3907</v>
      </c>
      <c r="B3497" s="106" t="s">
        <v>437</v>
      </c>
      <c r="C3497" s="106" t="s">
        <v>6313</v>
      </c>
      <c r="D3497" s="168">
        <v>2022</v>
      </c>
      <c r="E3497" s="168">
        <v>8</v>
      </c>
      <c r="F3497" s="169">
        <v>0</v>
      </c>
      <c r="G3497" s="212" t="s">
        <v>6314</v>
      </c>
      <c r="H3497" s="212" t="s">
        <v>6314</v>
      </c>
      <c r="I3497" s="106" t="s">
        <v>556</v>
      </c>
      <c r="K3497" s="83" t="s">
        <v>6314</v>
      </c>
      <c r="L3497" s="83" t="s">
        <v>6314</v>
      </c>
      <c r="M3497" s="45" t="str">
        <f>IF(
ISNA(INDEX(resources!E:E,MATCH(B3497,resources!B:B,0))),"fillme",
INDEX(resources!E:E,MATCH(B3497,resources!B:B,0)))</f>
        <v>transfer_purchase</v>
      </c>
      <c r="N3497" s="45">
        <v>1</v>
      </c>
      <c r="O3497" s="83" t="str">
        <f>IFERROR(INDEX(resources!K:K,MATCH(B3497,resources!B:B,0)),"fillme")</f>
        <v>unknown</v>
      </c>
      <c r="P3497" s="89" t="str">
        <f t="shared" si="759"/>
        <v>unknown_2022_8</v>
      </c>
      <c r="Q3497" s="87">
        <f>INDEX(elcc!G:G,MATCH(P3497,elcc!D:D,0))</f>
        <v>0</v>
      </c>
      <c r="R3497" s="89">
        <f t="shared" si="760"/>
        <v>1</v>
      </c>
      <c r="S3497" s="89" t="s">
        <v>6314</v>
      </c>
      <c r="T3497" s="89" t="s">
        <v>6314</v>
      </c>
      <c r="U3497" s="90" t="str">
        <f t="shared" si="761"/>
        <v>ok</v>
      </c>
      <c r="V3497" s="63" t="str">
        <f>INDEX(resources!F:F,MATCH(B3497,resources!B:B,0))</f>
        <v>special</v>
      </c>
      <c r="W3497" s="110">
        <f t="shared" si="762"/>
        <v>0</v>
      </c>
      <c r="X3497" s="110">
        <f t="shared" si="763"/>
        <v>0</v>
      </c>
      <c r="Y3497" s="110" t="str">
        <f t="shared" si="764"/>
        <v>transfer_purchase_raonly_na_CONFIDENTIAL</v>
      </c>
      <c r="Z3497" s="110">
        <f>IF(COUNTIFS($Y$2:Y3497,Y3497)=1,1,0)</f>
        <v>0</v>
      </c>
      <c r="AA3497" s="110">
        <f>SUM($Z$2:Z3497)*Z3497</f>
        <v>0</v>
      </c>
      <c r="AB3497" s="110">
        <f>COUNTIFS(resources!B:B,B3497)</f>
        <v>1</v>
      </c>
      <c r="AC3497" s="110">
        <f t="shared" si="765"/>
        <v>1</v>
      </c>
      <c r="AD3497" s="110">
        <f t="shared" si="766"/>
        <v>1</v>
      </c>
      <c r="AE3497" s="110">
        <f t="shared" si="767"/>
        <v>0</v>
      </c>
      <c r="AF3497" s="110">
        <f t="shared" si="768"/>
        <v>1</v>
      </c>
      <c r="AG3497" s="110">
        <f t="shared" si="769"/>
        <v>0</v>
      </c>
      <c r="AH3497" s="110">
        <f t="shared" si="770"/>
        <v>0</v>
      </c>
      <c r="AI3497" s="110">
        <f t="shared" si="771"/>
        <v>1</v>
      </c>
      <c r="AJ3497" s="100">
        <f>ROW()</f>
        <v>3497</v>
      </c>
      <c r="AK3497" s="100" t="e">
        <f>INDEX('BadRows RECART'!$C$2:$C$1207,MATCH(monthly_gwh_mw!AJ3497,'BadRows RECART'!$D$2:$D$1207,0))</f>
        <v>#N/A</v>
      </c>
    </row>
    <row r="3498" spans="1:37" ht="20">
      <c r="A3498" s="106" t="s">
        <v>3907</v>
      </c>
      <c r="B3498" s="106" t="s">
        <v>437</v>
      </c>
      <c r="C3498" s="106" t="s">
        <v>6313</v>
      </c>
      <c r="D3498" s="168">
        <v>2022</v>
      </c>
      <c r="E3498" s="168">
        <v>9</v>
      </c>
      <c r="F3498" s="169">
        <v>0</v>
      </c>
      <c r="G3498" s="212" t="s">
        <v>6314</v>
      </c>
      <c r="H3498" s="212" t="s">
        <v>6314</v>
      </c>
      <c r="I3498" s="106" t="s">
        <v>556</v>
      </c>
      <c r="K3498" s="83" t="s">
        <v>6314</v>
      </c>
      <c r="L3498" s="83" t="s">
        <v>6314</v>
      </c>
      <c r="M3498" s="45" t="str">
        <f>IF(
ISNA(INDEX(resources!E:E,MATCH(B3498,resources!B:B,0))),"fillme",
INDEX(resources!E:E,MATCH(B3498,resources!B:B,0)))</f>
        <v>transfer_purchase</v>
      </c>
      <c r="N3498" s="45">
        <v>1</v>
      </c>
      <c r="O3498" s="83" t="str">
        <f>IFERROR(INDEX(resources!K:K,MATCH(B3498,resources!B:B,0)),"fillme")</f>
        <v>unknown</v>
      </c>
      <c r="P3498" s="89" t="str">
        <f t="shared" si="759"/>
        <v>unknown_2022_9</v>
      </c>
      <c r="Q3498" s="87">
        <f>INDEX(elcc!G:G,MATCH(P3498,elcc!D:D,0))</f>
        <v>0</v>
      </c>
      <c r="R3498" s="89">
        <f t="shared" si="760"/>
        <v>1</v>
      </c>
      <c r="S3498" s="89" t="s">
        <v>6314</v>
      </c>
      <c r="T3498" s="89" t="s">
        <v>6314</v>
      </c>
      <c r="U3498" s="90" t="str">
        <f t="shared" si="761"/>
        <v>ok</v>
      </c>
      <c r="V3498" s="63" t="str">
        <f>INDEX(resources!F:F,MATCH(B3498,resources!B:B,0))</f>
        <v>special</v>
      </c>
      <c r="W3498" s="110">
        <f t="shared" si="762"/>
        <v>0</v>
      </c>
      <c r="X3498" s="110">
        <f t="shared" si="763"/>
        <v>0</v>
      </c>
      <c r="Y3498" s="110" t="str">
        <f t="shared" si="764"/>
        <v>transfer_purchase_raonly_na_CONFIDENTIAL</v>
      </c>
      <c r="Z3498" s="110">
        <f>IF(COUNTIFS($Y$2:Y3498,Y3498)=1,1,0)</f>
        <v>0</v>
      </c>
      <c r="AA3498" s="110">
        <f>SUM($Z$2:Z3498)*Z3498</f>
        <v>0</v>
      </c>
      <c r="AB3498" s="110">
        <f>COUNTIFS(resources!B:B,B3498)</f>
        <v>1</v>
      </c>
      <c r="AC3498" s="110">
        <f t="shared" si="765"/>
        <v>1</v>
      </c>
      <c r="AD3498" s="110">
        <f t="shared" si="766"/>
        <v>1</v>
      </c>
      <c r="AE3498" s="110">
        <f t="shared" si="767"/>
        <v>0</v>
      </c>
      <c r="AF3498" s="110">
        <f t="shared" si="768"/>
        <v>1</v>
      </c>
      <c r="AG3498" s="110">
        <f t="shared" si="769"/>
        <v>0</v>
      </c>
      <c r="AH3498" s="110">
        <f t="shared" si="770"/>
        <v>0</v>
      </c>
      <c r="AI3498" s="110">
        <f t="shared" si="771"/>
        <v>1</v>
      </c>
      <c r="AJ3498" s="100">
        <f>ROW()</f>
        <v>3498</v>
      </c>
      <c r="AK3498" s="100" t="e">
        <f>INDEX('BadRows RECART'!$C$2:$C$1207,MATCH(monthly_gwh_mw!AJ3498,'BadRows RECART'!$D$2:$D$1207,0))</f>
        <v>#N/A</v>
      </c>
    </row>
    <row r="3499" spans="1:37" ht="20">
      <c r="A3499" s="106" t="s">
        <v>3907</v>
      </c>
      <c r="B3499" s="106" t="s">
        <v>437</v>
      </c>
      <c r="C3499" s="106" t="s">
        <v>6313</v>
      </c>
      <c r="D3499" s="168">
        <v>2022</v>
      </c>
      <c r="E3499" s="168">
        <v>10</v>
      </c>
      <c r="F3499" s="169">
        <v>0</v>
      </c>
      <c r="G3499" s="212" t="s">
        <v>6314</v>
      </c>
      <c r="H3499" s="212" t="s">
        <v>6314</v>
      </c>
      <c r="I3499" s="106" t="s">
        <v>556</v>
      </c>
      <c r="K3499" s="83" t="s">
        <v>6314</v>
      </c>
      <c r="L3499" s="83" t="s">
        <v>6314</v>
      </c>
      <c r="M3499" s="45" t="str">
        <f>IF(
ISNA(INDEX(resources!E:E,MATCH(B3499,resources!B:B,0))),"fillme",
INDEX(resources!E:E,MATCH(B3499,resources!B:B,0)))</f>
        <v>transfer_purchase</v>
      </c>
      <c r="N3499" s="45">
        <v>1</v>
      </c>
      <c r="O3499" s="83" t="str">
        <f>IFERROR(INDEX(resources!K:K,MATCH(B3499,resources!B:B,0)),"fillme")</f>
        <v>unknown</v>
      </c>
      <c r="P3499" s="89" t="str">
        <f t="shared" si="759"/>
        <v>unknown_2022_10</v>
      </c>
      <c r="Q3499" s="87">
        <f>INDEX(elcc!G:G,MATCH(P3499,elcc!D:D,0))</f>
        <v>0</v>
      </c>
      <c r="R3499" s="89">
        <f t="shared" si="760"/>
        <v>1</v>
      </c>
      <c r="S3499" s="89" t="s">
        <v>6314</v>
      </c>
      <c r="T3499" s="89" t="s">
        <v>6314</v>
      </c>
      <c r="U3499" s="90" t="str">
        <f t="shared" si="761"/>
        <v>ok</v>
      </c>
      <c r="V3499" s="63" t="str">
        <f>INDEX(resources!F:F,MATCH(B3499,resources!B:B,0))</f>
        <v>special</v>
      </c>
      <c r="W3499" s="110">
        <f t="shared" si="762"/>
        <v>0</v>
      </c>
      <c r="X3499" s="110">
        <f t="shared" si="763"/>
        <v>0</v>
      </c>
      <c r="Y3499" s="110" t="str">
        <f t="shared" si="764"/>
        <v>transfer_purchase_raonly_na_CONFIDENTIAL</v>
      </c>
      <c r="Z3499" s="110">
        <f>IF(COUNTIFS($Y$2:Y3499,Y3499)=1,1,0)</f>
        <v>0</v>
      </c>
      <c r="AA3499" s="110">
        <f>SUM($Z$2:Z3499)*Z3499</f>
        <v>0</v>
      </c>
      <c r="AB3499" s="110">
        <f>COUNTIFS(resources!B:B,B3499)</f>
        <v>1</v>
      </c>
      <c r="AC3499" s="110">
        <f t="shared" si="765"/>
        <v>1</v>
      </c>
      <c r="AD3499" s="110">
        <f t="shared" si="766"/>
        <v>1</v>
      </c>
      <c r="AE3499" s="110">
        <f t="shared" si="767"/>
        <v>0</v>
      </c>
      <c r="AF3499" s="110">
        <f t="shared" si="768"/>
        <v>1</v>
      </c>
      <c r="AG3499" s="110">
        <f t="shared" si="769"/>
        <v>0</v>
      </c>
      <c r="AH3499" s="110">
        <f t="shared" si="770"/>
        <v>0</v>
      </c>
      <c r="AI3499" s="110">
        <f t="shared" si="771"/>
        <v>1</v>
      </c>
      <c r="AJ3499" s="100">
        <f>ROW()</f>
        <v>3499</v>
      </c>
      <c r="AK3499" s="100" t="e">
        <f>INDEX('BadRows RECART'!$C$2:$C$1207,MATCH(monthly_gwh_mw!AJ3499,'BadRows RECART'!$D$2:$D$1207,0))</f>
        <v>#N/A</v>
      </c>
    </row>
    <row r="3500" spans="1:37" ht="20">
      <c r="A3500" s="106" t="s">
        <v>3907</v>
      </c>
      <c r="B3500" s="106" t="s">
        <v>437</v>
      </c>
      <c r="C3500" s="106" t="s">
        <v>6313</v>
      </c>
      <c r="D3500" s="168">
        <v>2022</v>
      </c>
      <c r="E3500" s="168">
        <v>1</v>
      </c>
      <c r="F3500" s="169">
        <v>0</v>
      </c>
      <c r="G3500" s="212" t="s">
        <v>6314</v>
      </c>
      <c r="H3500" s="212" t="s">
        <v>6314</v>
      </c>
      <c r="I3500" s="106" t="s">
        <v>556</v>
      </c>
      <c r="K3500" s="83" t="s">
        <v>6314</v>
      </c>
      <c r="L3500" s="83" t="s">
        <v>6314</v>
      </c>
      <c r="M3500" s="45" t="str">
        <f>IF(
ISNA(INDEX(resources!E:E,MATCH(B3500,resources!B:B,0))),"fillme",
INDEX(resources!E:E,MATCH(B3500,resources!B:B,0)))</f>
        <v>transfer_purchase</v>
      </c>
      <c r="N3500" s="45">
        <v>1</v>
      </c>
      <c r="O3500" s="83" t="str">
        <f>IFERROR(INDEX(resources!K:K,MATCH(B3500,resources!B:B,0)),"fillme")</f>
        <v>unknown</v>
      </c>
      <c r="P3500" s="89" t="str">
        <f t="shared" ref="P3500:P3563" si="772">O3500&amp;"_"&amp;D3500&amp;"_"&amp;E3500</f>
        <v>unknown_2022_1</v>
      </c>
      <c r="Q3500" s="87">
        <f>INDEX(elcc!G:G,MATCH(P3500,elcc!D:D,0))</f>
        <v>0</v>
      </c>
      <c r="R3500" s="89">
        <f t="shared" ref="R3500:R3563" si="773">IF(O3500="battery",MIN(1,J3500/4),1)</f>
        <v>1</v>
      </c>
      <c r="S3500" s="89" t="s">
        <v>6314</v>
      </c>
      <c r="T3500" s="89" t="s">
        <v>6314</v>
      </c>
      <c r="U3500" s="90" t="str">
        <f t="shared" ref="U3500:U3563" si="774">IF(ISERROR(T3500),"error in NQC data entry; please check blue and purple data entered. You need to provide either a contracted NQC value in Column G, or allow the template to calculate one using Columns H,L,Q, and R","ok")</f>
        <v>ok</v>
      </c>
      <c r="V3500" s="63" t="str">
        <f>INDEX(resources!F:F,MATCH(B3500,resources!B:B,0))</f>
        <v>special</v>
      </c>
      <c r="W3500" s="110">
        <f t="shared" ref="W3500:W3563" si="775">(F3500&gt;0)*1</f>
        <v>0</v>
      </c>
      <c r="X3500" s="110">
        <f t="shared" ref="X3500:X3563" si="776">COUNTIFS(G3500:H3500,"&gt;0")</f>
        <v>0</v>
      </c>
      <c r="Y3500" s="110" t="str">
        <f t="shared" ref="Y3500:Y3563" si="777">B3500&amp;"_"&amp;C3500&amp;"_"&amp;K3500</f>
        <v>transfer_purchase_raonly_na_CONFIDENTIAL</v>
      </c>
      <c r="Z3500" s="110">
        <f>IF(COUNTIFS($Y$2:Y3500,Y3500)=1,1,0)</f>
        <v>0</v>
      </c>
      <c r="AA3500" s="110">
        <f>SUM($Z$2:Z3500)*Z3500</f>
        <v>0</v>
      </c>
      <c r="AB3500" s="110">
        <f>COUNTIFS(resources!B:B,B3500)</f>
        <v>1</v>
      </c>
      <c r="AC3500" s="110">
        <f t="shared" ref="AC3500:AC3563" si="778">AND(ISNUMBER(D3500),(D3500&gt;2019))*1</f>
        <v>1</v>
      </c>
      <c r="AD3500" s="110">
        <f t="shared" ref="AD3500:AD3563" si="779">AND(ISNUMBER(E3500),E3500&gt;=1,E3500&lt;=12)*1</f>
        <v>1</v>
      </c>
      <c r="AE3500" s="110">
        <f t="shared" ref="AE3500:AE3563" si="780">AND(COUNT(G3500:H3500)=1,COUNT(F3500)=1)*1</f>
        <v>0</v>
      </c>
      <c r="AF3500" s="110">
        <f t="shared" ref="AF3500:AF3563" si="781">(COUNTIFS(K3500:O3500,"fillme")=0)*1</f>
        <v>1</v>
      </c>
      <c r="AG3500" s="110">
        <f t="shared" ref="AG3500:AG3563" si="782">ISNUMBER(L3500)*1</f>
        <v>0</v>
      </c>
      <c r="AH3500" s="110">
        <f t="shared" ref="AH3500:AH3563" si="783">NOT(AND(G3500&gt;0,H3500&gt;0))*1</f>
        <v>0</v>
      </c>
      <c r="AI3500" s="110">
        <f t="shared" ref="AI3500:AI3563" si="784">(U3500="ok")*1</f>
        <v>1</v>
      </c>
      <c r="AJ3500" s="100">
        <f>ROW()</f>
        <v>3500</v>
      </c>
      <c r="AK3500" s="100" t="e">
        <f>INDEX('BadRows RECART'!$C$2:$C$1207,MATCH(monthly_gwh_mw!AJ3500,'BadRows RECART'!$D$2:$D$1207,0))</f>
        <v>#N/A</v>
      </c>
    </row>
    <row r="3501" spans="1:37" ht="20">
      <c r="A3501" s="106" t="s">
        <v>3907</v>
      </c>
      <c r="B3501" s="106" t="s">
        <v>437</v>
      </c>
      <c r="C3501" s="106" t="s">
        <v>6313</v>
      </c>
      <c r="D3501" s="168">
        <v>2022</v>
      </c>
      <c r="E3501" s="168">
        <v>2</v>
      </c>
      <c r="F3501" s="169">
        <v>0</v>
      </c>
      <c r="G3501" s="212" t="s">
        <v>6314</v>
      </c>
      <c r="H3501" s="212" t="s">
        <v>6314</v>
      </c>
      <c r="I3501" s="106" t="s">
        <v>556</v>
      </c>
      <c r="K3501" s="83" t="s">
        <v>6314</v>
      </c>
      <c r="L3501" s="83" t="s">
        <v>6314</v>
      </c>
      <c r="M3501" s="45" t="str">
        <f>IF(
ISNA(INDEX(resources!E:E,MATCH(B3501,resources!B:B,0))),"fillme",
INDEX(resources!E:E,MATCH(B3501,resources!B:B,0)))</f>
        <v>transfer_purchase</v>
      </c>
      <c r="N3501" s="45">
        <v>1</v>
      </c>
      <c r="O3501" s="83" t="str">
        <f>IFERROR(INDEX(resources!K:K,MATCH(B3501,resources!B:B,0)),"fillme")</f>
        <v>unknown</v>
      </c>
      <c r="P3501" s="89" t="str">
        <f t="shared" si="772"/>
        <v>unknown_2022_2</v>
      </c>
      <c r="Q3501" s="87">
        <f>INDEX(elcc!G:G,MATCH(P3501,elcc!D:D,0))</f>
        <v>0</v>
      </c>
      <c r="R3501" s="89">
        <f t="shared" si="773"/>
        <v>1</v>
      </c>
      <c r="S3501" s="89" t="s">
        <v>6314</v>
      </c>
      <c r="T3501" s="89" t="s">
        <v>6314</v>
      </c>
      <c r="U3501" s="90" t="str">
        <f t="shared" si="774"/>
        <v>ok</v>
      </c>
      <c r="V3501" s="63" t="str">
        <f>INDEX(resources!F:F,MATCH(B3501,resources!B:B,0))</f>
        <v>special</v>
      </c>
      <c r="W3501" s="110">
        <f t="shared" si="775"/>
        <v>0</v>
      </c>
      <c r="X3501" s="110">
        <f t="shared" si="776"/>
        <v>0</v>
      </c>
      <c r="Y3501" s="110" t="str">
        <f t="shared" si="777"/>
        <v>transfer_purchase_raonly_na_CONFIDENTIAL</v>
      </c>
      <c r="Z3501" s="110">
        <f>IF(COUNTIFS($Y$2:Y3501,Y3501)=1,1,0)</f>
        <v>0</v>
      </c>
      <c r="AA3501" s="110">
        <f>SUM($Z$2:Z3501)*Z3501</f>
        <v>0</v>
      </c>
      <c r="AB3501" s="110">
        <f>COUNTIFS(resources!B:B,B3501)</f>
        <v>1</v>
      </c>
      <c r="AC3501" s="110">
        <f t="shared" si="778"/>
        <v>1</v>
      </c>
      <c r="AD3501" s="110">
        <f t="shared" si="779"/>
        <v>1</v>
      </c>
      <c r="AE3501" s="110">
        <f t="shared" si="780"/>
        <v>0</v>
      </c>
      <c r="AF3501" s="110">
        <f t="shared" si="781"/>
        <v>1</v>
      </c>
      <c r="AG3501" s="110">
        <f t="shared" si="782"/>
        <v>0</v>
      </c>
      <c r="AH3501" s="110">
        <f t="shared" si="783"/>
        <v>0</v>
      </c>
      <c r="AI3501" s="110">
        <f t="shared" si="784"/>
        <v>1</v>
      </c>
      <c r="AJ3501" s="100">
        <f>ROW()</f>
        <v>3501</v>
      </c>
      <c r="AK3501" s="100" t="e">
        <f>INDEX('BadRows RECART'!$C$2:$C$1207,MATCH(monthly_gwh_mw!AJ3501,'BadRows RECART'!$D$2:$D$1207,0))</f>
        <v>#N/A</v>
      </c>
    </row>
    <row r="3502" spans="1:37" ht="20">
      <c r="A3502" s="106" t="s">
        <v>3907</v>
      </c>
      <c r="B3502" s="106" t="s">
        <v>437</v>
      </c>
      <c r="C3502" s="106" t="s">
        <v>6313</v>
      </c>
      <c r="D3502" s="168">
        <v>2022</v>
      </c>
      <c r="E3502" s="168">
        <v>3</v>
      </c>
      <c r="F3502" s="169">
        <v>0</v>
      </c>
      <c r="G3502" s="212" t="s">
        <v>6314</v>
      </c>
      <c r="H3502" s="212" t="s">
        <v>6314</v>
      </c>
      <c r="I3502" s="106" t="s">
        <v>556</v>
      </c>
      <c r="K3502" s="83" t="s">
        <v>6314</v>
      </c>
      <c r="L3502" s="83" t="s">
        <v>6314</v>
      </c>
      <c r="M3502" s="45" t="str">
        <f>IF(
ISNA(INDEX(resources!E:E,MATCH(B3502,resources!B:B,0))),"fillme",
INDEX(resources!E:E,MATCH(B3502,resources!B:B,0)))</f>
        <v>transfer_purchase</v>
      </c>
      <c r="N3502" s="45">
        <v>1</v>
      </c>
      <c r="O3502" s="83" t="str">
        <f>IFERROR(INDEX(resources!K:K,MATCH(B3502,resources!B:B,0)),"fillme")</f>
        <v>unknown</v>
      </c>
      <c r="P3502" s="89" t="str">
        <f t="shared" si="772"/>
        <v>unknown_2022_3</v>
      </c>
      <c r="Q3502" s="87">
        <f>INDEX(elcc!G:G,MATCH(P3502,elcc!D:D,0))</f>
        <v>0</v>
      </c>
      <c r="R3502" s="89">
        <f t="shared" si="773"/>
        <v>1</v>
      </c>
      <c r="S3502" s="89" t="s">
        <v>6314</v>
      </c>
      <c r="T3502" s="89" t="s">
        <v>6314</v>
      </c>
      <c r="U3502" s="90" t="str">
        <f t="shared" si="774"/>
        <v>ok</v>
      </c>
      <c r="V3502" s="63" t="str">
        <f>INDEX(resources!F:F,MATCH(B3502,resources!B:B,0))</f>
        <v>special</v>
      </c>
      <c r="W3502" s="110">
        <f t="shared" si="775"/>
        <v>0</v>
      </c>
      <c r="X3502" s="110">
        <f t="shared" si="776"/>
        <v>0</v>
      </c>
      <c r="Y3502" s="110" t="str">
        <f t="shared" si="777"/>
        <v>transfer_purchase_raonly_na_CONFIDENTIAL</v>
      </c>
      <c r="Z3502" s="110">
        <f>IF(COUNTIFS($Y$2:Y3502,Y3502)=1,1,0)</f>
        <v>0</v>
      </c>
      <c r="AA3502" s="110">
        <f>SUM($Z$2:Z3502)*Z3502</f>
        <v>0</v>
      </c>
      <c r="AB3502" s="110">
        <f>COUNTIFS(resources!B:B,B3502)</f>
        <v>1</v>
      </c>
      <c r="AC3502" s="110">
        <f t="shared" si="778"/>
        <v>1</v>
      </c>
      <c r="AD3502" s="110">
        <f t="shared" si="779"/>
        <v>1</v>
      </c>
      <c r="AE3502" s="110">
        <f t="shared" si="780"/>
        <v>0</v>
      </c>
      <c r="AF3502" s="110">
        <f t="shared" si="781"/>
        <v>1</v>
      </c>
      <c r="AG3502" s="110">
        <f t="shared" si="782"/>
        <v>0</v>
      </c>
      <c r="AH3502" s="110">
        <f t="shared" si="783"/>
        <v>0</v>
      </c>
      <c r="AI3502" s="110">
        <f t="shared" si="784"/>
        <v>1</v>
      </c>
      <c r="AJ3502" s="100">
        <f>ROW()</f>
        <v>3502</v>
      </c>
      <c r="AK3502" s="100" t="e">
        <f>INDEX('BadRows RECART'!$C$2:$C$1207,MATCH(monthly_gwh_mw!AJ3502,'BadRows RECART'!$D$2:$D$1207,0))</f>
        <v>#N/A</v>
      </c>
    </row>
    <row r="3503" spans="1:37" ht="20">
      <c r="A3503" s="106" t="s">
        <v>3907</v>
      </c>
      <c r="B3503" s="106" t="s">
        <v>437</v>
      </c>
      <c r="C3503" s="106" t="s">
        <v>6313</v>
      </c>
      <c r="D3503" s="168">
        <v>2022</v>
      </c>
      <c r="E3503" s="168">
        <v>4</v>
      </c>
      <c r="F3503" s="169">
        <v>0</v>
      </c>
      <c r="G3503" s="212" t="s">
        <v>6314</v>
      </c>
      <c r="H3503" s="212" t="s">
        <v>6314</v>
      </c>
      <c r="I3503" s="106" t="s">
        <v>556</v>
      </c>
      <c r="K3503" s="83" t="s">
        <v>6314</v>
      </c>
      <c r="L3503" s="83" t="s">
        <v>6314</v>
      </c>
      <c r="M3503" s="45" t="str">
        <f>IF(
ISNA(INDEX(resources!E:E,MATCH(B3503,resources!B:B,0))),"fillme",
INDEX(resources!E:E,MATCH(B3503,resources!B:B,0)))</f>
        <v>transfer_purchase</v>
      </c>
      <c r="N3503" s="45">
        <v>1</v>
      </c>
      <c r="O3503" s="83" t="str">
        <f>IFERROR(INDEX(resources!K:K,MATCH(B3503,resources!B:B,0)),"fillme")</f>
        <v>unknown</v>
      </c>
      <c r="P3503" s="89" t="str">
        <f t="shared" si="772"/>
        <v>unknown_2022_4</v>
      </c>
      <c r="Q3503" s="87">
        <f>INDEX(elcc!G:G,MATCH(P3503,elcc!D:D,0))</f>
        <v>0</v>
      </c>
      <c r="R3503" s="89">
        <f t="shared" si="773"/>
        <v>1</v>
      </c>
      <c r="S3503" s="89" t="s">
        <v>6314</v>
      </c>
      <c r="T3503" s="89" t="s">
        <v>6314</v>
      </c>
      <c r="U3503" s="90" t="str">
        <f t="shared" si="774"/>
        <v>ok</v>
      </c>
      <c r="V3503" s="63" t="str">
        <f>INDEX(resources!F:F,MATCH(B3503,resources!B:B,0))</f>
        <v>special</v>
      </c>
      <c r="W3503" s="110">
        <f t="shared" si="775"/>
        <v>0</v>
      </c>
      <c r="X3503" s="110">
        <f t="shared" si="776"/>
        <v>0</v>
      </c>
      <c r="Y3503" s="110" t="str">
        <f t="shared" si="777"/>
        <v>transfer_purchase_raonly_na_CONFIDENTIAL</v>
      </c>
      <c r="Z3503" s="110">
        <f>IF(COUNTIFS($Y$2:Y3503,Y3503)=1,1,0)</f>
        <v>0</v>
      </c>
      <c r="AA3503" s="110">
        <f>SUM($Z$2:Z3503)*Z3503</f>
        <v>0</v>
      </c>
      <c r="AB3503" s="110">
        <f>COUNTIFS(resources!B:B,B3503)</f>
        <v>1</v>
      </c>
      <c r="AC3503" s="110">
        <f t="shared" si="778"/>
        <v>1</v>
      </c>
      <c r="AD3503" s="110">
        <f t="shared" si="779"/>
        <v>1</v>
      </c>
      <c r="AE3503" s="110">
        <f t="shared" si="780"/>
        <v>0</v>
      </c>
      <c r="AF3503" s="110">
        <f t="shared" si="781"/>
        <v>1</v>
      </c>
      <c r="AG3503" s="110">
        <f t="shared" si="782"/>
        <v>0</v>
      </c>
      <c r="AH3503" s="110">
        <f t="shared" si="783"/>
        <v>0</v>
      </c>
      <c r="AI3503" s="110">
        <f t="shared" si="784"/>
        <v>1</v>
      </c>
      <c r="AJ3503" s="100">
        <f>ROW()</f>
        <v>3503</v>
      </c>
      <c r="AK3503" s="100" t="e">
        <f>INDEX('BadRows RECART'!$C$2:$C$1207,MATCH(monthly_gwh_mw!AJ3503,'BadRows RECART'!$D$2:$D$1207,0))</f>
        <v>#N/A</v>
      </c>
    </row>
    <row r="3504" spans="1:37" ht="20">
      <c r="A3504" s="106" t="s">
        <v>3907</v>
      </c>
      <c r="B3504" s="106" t="s">
        <v>437</v>
      </c>
      <c r="C3504" s="106" t="s">
        <v>6313</v>
      </c>
      <c r="D3504" s="168">
        <v>2022</v>
      </c>
      <c r="E3504" s="168">
        <v>5</v>
      </c>
      <c r="F3504" s="169">
        <v>0</v>
      </c>
      <c r="G3504" s="212" t="s">
        <v>6314</v>
      </c>
      <c r="H3504" s="212" t="s">
        <v>6314</v>
      </c>
      <c r="I3504" s="106" t="s">
        <v>556</v>
      </c>
      <c r="K3504" s="83" t="s">
        <v>6314</v>
      </c>
      <c r="L3504" s="83" t="s">
        <v>6314</v>
      </c>
      <c r="M3504" s="45" t="str">
        <f>IF(
ISNA(INDEX(resources!E:E,MATCH(B3504,resources!B:B,0))),"fillme",
INDEX(resources!E:E,MATCH(B3504,resources!B:B,0)))</f>
        <v>transfer_purchase</v>
      </c>
      <c r="N3504" s="45">
        <v>1</v>
      </c>
      <c r="O3504" s="83" t="str">
        <f>IFERROR(INDEX(resources!K:K,MATCH(B3504,resources!B:B,0)),"fillme")</f>
        <v>unknown</v>
      </c>
      <c r="P3504" s="89" t="str">
        <f t="shared" si="772"/>
        <v>unknown_2022_5</v>
      </c>
      <c r="Q3504" s="87">
        <f>INDEX(elcc!G:G,MATCH(P3504,elcc!D:D,0))</f>
        <v>0</v>
      </c>
      <c r="R3504" s="89">
        <f t="shared" si="773"/>
        <v>1</v>
      </c>
      <c r="S3504" s="89" t="s">
        <v>6314</v>
      </c>
      <c r="T3504" s="89" t="s">
        <v>6314</v>
      </c>
      <c r="U3504" s="90" t="str">
        <f t="shared" si="774"/>
        <v>ok</v>
      </c>
      <c r="V3504" s="63" t="str">
        <f>INDEX(resources!F:F,MATCH(B3504,resources!B:B,0))</f>
        <v>special</v>
      </c>
      <c r="W3504" s="110">
        <f t="shared" si="775"/>
        <v>0</v>
      </c>
      <c r="X3504" s="110">
        <f t="shared" si="776"/>
        <v>0</v>
      </c>
      <c r="Y3504" s="110" t="str">
        <f t="shared" si="777"/>
        <v>transfer_purchase_raonly_na_CONFIDENTIAL</v>
      </c>
      <c r="Z3504" s="110">
        <f>IF(COUNTIFS($Y$2:Y3504,Y3504)=1,1,0)</f>
        <v>0</v>
      </c>
      <c r="AA3504" s="110">
        <f>SUM($Z$2:Z3504)*Z3504</f>
        <v>0</v>
      </c>
      <c r="AB3504" s="110">
        <f>COUNTIFS(resources!B:B,B3504)</f>
        <v>1</v>
      </c>
      <c r="AC3504" s="110">
        <f t="shared" si="778"/>
        <v>1</v>
      </c>
      <c r="AD3504" s="110">
        <f t="shared" si="779"/>
        <v>1</v>
      </c>
      <c r="AE3504" s="110">
        <f t="shared" si="780"/>
        <v>0</v>
      </c>
      <c r="AF3504" s="110">
        <f t="shared" si="781"/>
        <v>1</v>
      </c>
      <c r="AG3504" s="110">
        <f t="shared" si="782"/>
        <v>0</v>
      </c>
      <c r="AH3504" s="110">
        <f t="shared" si="783"/>
        <v>0</v>
      </c>
      <c r="AI3504" s="110">
        <f t="shared" si="784"/>
        <v>1</v>
      </c>
      <c r="AJ3504" s="100">
        <f>ROW()</f>
        <v>3504</v>
      </c>
      <c r="AK3504" s="100" t="e">
        <f>INDEX('BadRows RECART'!$C$2:$C$1207,MATCH(monthly_gwh_mw!AJ3504,'BadRows RECART'!$D$2:$D$1207,0))</f>
        <v>#N/A</v>
      </c>
    </row>
    <row r="3505" spans="1:37" ht="20">
      <c r="A3505" s="106" t="s">
        <v>3907</v>
      </c>
      <c r="B3505" s="106" t="s">
        <v>437</v>
      </c>
      <c r="C3505" s="106" t="s">
        <v>6313</v>
      </c>
      <c r="D3505" s="168">
        <v>2022</v>
      </c>
      <c r="E3505" s="168">
        <v>6</v>
      </c>
      <c r="F3505" s="169">
        <v>0</v>
      </c>
      <c r="G3505" s="212" t="s">
        <v>6314</v>
      </c>
      <c r="H3505" s="212" t="s">
        <v>6314</v>
      </c>
      <c r="I3505" s="106" t="s">
        <v>556</v>
      </c>
      <c r="K3505" s="83" t="s">
        <v>6314</v>
      </c>
      <c r="L3505" s="83" t="s">
        <v>6314</v>
      </c>
      <c r="M3505" s="45" t="str">
        <f>IF(
ISNA(INDEX(resources!E:E,MATCH(B3505,resources!B:B,0))),"fillme",
INDEX(resources!E:E,MATCH(B3505,resources!B:B,0)))</f>
        <v>transfer_purchase</v>
      </c>
      <c r="N3505" s="45">
        <v>1</v>
      </c>
      <c r="O3505" s="83" t="str">
        <f>IFERROR(INDEX(resources!K:K,MATCH(B3505,resources!B:B,0)),"fillme")</f>
        <v>unknown</v>
      </c>
      <c r="P3505" s="89" t="str">
        <f t="shared" si="772"/>
        <v>unknown_2022_6</v>
      </c>
      <c r="Q3505" s="87">
        <f>INDEX(elcc!G:G,MATCH(P3505,elcc!D:D,0))</f>
        <v>0</v>
      </c>
      <c r="R3505" s="89">
        <f t="shared" si="773"/>
        <v>1</v>
      </c>
      <c r="S3505" s="89" t="s">
        <v>6314</v>
      </c>
      <c r="T3505" s="89" t="s">
        <v>6314</v>
      </c>
      <c r="U3505" s="90" t="str">
        <f t="shared" si="774"/>
        <v>ok</v>
      </c>
      <c r="V3505" s="63" t="str">
        <f>INDEX(resources!F:F,MATCH(B3505,resources!B:B,0))</f>
        <v>special</v>
      </c>
      <c r="W3505" s="110">
        <f t="shared" si="775"/>
        <v>0</v>
      </c>
      <c r="X3505" s="110">
        <f t="shared" si="776"/>
        <v>0</v>
      </c>
      <c r="Y3505" s="110" t="str">
        <f t="shared" si="777"/>
        <v>transfer_purchase_raonly_na_CONFIDENTIAL</v>
      </c>
      <c r="Z3505" s="110">
        <f>IF(COUNTIFS($Y$2:Y3505,Y3505)=1,1,0)</f>
        <v>0</v>
      </c>
      <c r="AA3505" s="110">
        <f>SUM($Z$2:Z3505)*Z3505</f>
        <v>0</v>
      </c>
      <c r="AB3505" s="110">
        <f>COUNTIFS(resources!B:B,B3505)</f>
        <v>1</v>
      </c>
      <c r="AC3505" s="110">
        <f t="shared" si="778"/>
        <v>1</v>
      </c>
      <c r="AD3505" s="110">
        <f t="shared" si="779"/>
        <v>1</v>
      </c>
      <c r="AE3505" s="110">
        <f t="shared" si="780"/>
        <v>0</v>
      </c>
      <c r="AF3505" s="110">
        <f t="shared" si="781"/>
        <v>1</v>
      </c>
      <c r="AG3505" s="110">
        <f t="shared" si="782"/>
        <v>0</v>
      </c>
      <c r="AH3505" s="110">
        <f t="shared" si="783"/>
        <v>0</v>
      </c>
      <c r="AI3505" s="110">
        <f t="shared" si="784"/>
        <v>1</v>
      </c>
      <c r="AJ3505" s="100">
        <f>ROW()</f>
        <v>3505</v>
      </c>
      <c r="AK3505" s="100" t="e">
        <f>INDEX('BadRows RECART'!$C$2:$C$1207,MATCH(monthly_gwh_mw!AJ3505,'BadRows RECART'!$D$2:$D$1207,0))</f>
        <v>#N/A</v>
      </c>
    </row>
    <row r="3506" spans="1:37" ht="20">
      <c r="A3506" s="106" t="s">
        <v>3907</v>
      </c>
      <c r="B3506" s="106" t="s">
        <v>437</v>
      </c>
      <c r="C3506" s="106" t="s">
        <v>6313</v>
      </c>
      <c r="D3506" s="168">
        <v>2022</v>
      </c>
      <c r="E3506" s="168">
        <v>7</v>
      </c>
      <c r="F3506" s="169">
        <v>0</v>
      </c>
      <c r="G3506" s="212" t="s">
        <v>6314</v>
      </c>
      <c r="H3506" s="212" t="s">
        <v>6314</v>
      </c>
      <c r="I3506" s="106" t="s">
        <v>556</v>
      </c>
      <c r="K3506" s="83" t="s">
        <v>6314</v>
      </c>
      <c r="L3506" s="83" t="s">
        <v>6314</v>
      </c>
      <c r="M3506" s="45" t="str">
        <f>IF(
ISNA(INDEX(resources!E:E,MATCH(B3506,resources!B:B,0))),"fillme",
INDEX(resources!E:E,MATCH(B3506,resources!B:B,0)))</f>
        <v>transfer_purchase</v>
      </c>
      <c r="N3506" s="45">
        <v>1</v>
      </c>
      <c r="O3506" s="83" t="str">
        <f>IFERROR(INDEX(resources!K:K,MATCH(B3506,resources!B:B,0)),"fillme")</f>
        <v>unknown</v>
      </c>
      <c r="P3506" s="89" t="str">
        <f t="shared" si="772"/>
        <v>unknown_2022_7</v>
      </c>
      <c r="Q3506" s="87">
        <f>INDEX(elcc!G:G,MATCH(P3506,elcc!D:D,0))</f>
        <v>0</v>
      </c>
      <c r="R3506" s="89">
        <f t="shared" si="773"/>
        <v>1</v>
      </c>
      <c r="S3506" s="89" t="s">
        <v>6314</v>
      </c>
      <c r="T3506" s="89" t="s">
        <v>6314</v>
      </c>
      <c r="U3506" s="90" t="str">
        <f t="shared" si="774"/>
        <v>ok</v>
      </c>
      <c r="V3506" s="63" t="str">
        <f>INDEX(resources!F:F,MATCH(B3506,resources!B:B,0))</f>
        <v>special</v>
      </c>
      <c r="W3506" s="110">
        <f t="shared" si="775"/>
        <v>0</v>
      </c>
      <c r="X3506" s="110">
        <f t="shared" si="776"/>
        <v>0</v>
      </c>
      <c r="Y3506" s="110" t="str">
        <f t="shared" si="777"/>
        <v>transfer_purchase_raonly_na_CONFIDENTIAL</v>
      </c>
      <c r="Z3506" s="110">
        <f>IF(COUNTIFS($Y$2:Y3506,Y3506)=1,1,0)</f>
        <v>0</v>
      </c>
      <c r="AA3506" s="110">
        <f>SUM($Z$2:Z3506)*Z3506</f>
        <v>0</v>
      </c>
      <c r="AB3506" s="110">
        <f>COUNTIFS(resources!B:B,B3506)</f>
        <v>1</v>
      </c>
      <c r="AC3506" s="110">
        <f t="shared" si="778"/>
        <v>1</v>
      </c>
      <c r="AD3506" s="110">
        <f t="shared" si="779"/>
        <v>1</v>
      </c>
      <c r="AE3506" s="110">
        <f t="shared" si="780"/>
        <v>0</v>
      </c>
      <c r="AF3506" s="110">
        <f t="shared" si="781"/>
        <v>1</v>
      </c>
      <c r="AG3506" s="110">
        <f t="shared" si="782"/>
        <v>0</v>
      </c>
      <c r="AH3506" s="110">
        <f t="shared" si="783"/>
        <v>0</v>
      </c>
      <c r="AI3506" s="110">
        <f t="shared" si="784"/>
        <v>1</v>
      </c>
      <c r="AJ3506" s="100">
        <f>ROW()</f>
        <v>3506</v>
      </c>
      <c r="AK3506" s="100" t="e">
        <f>INDEX('BadRows RECART'!$C$2:$C$1207,MATCH(monthly_gwh_mw!AJ3506,'BadRows RECART'!$D$2:$D$1207,0))</f>
        <v>#N/A</v>
      </c>
    </row>
    <row r="3507" spans="1:37" ht="20">
      <c r="A3507" s="106" t="s">
        <v>3907</v>
      </c>
      <c r="B3507" s="106" t="s">
        <v>437</v>
      </c>
      <c r="C3507" s="106" t="s">
        <v>6313</v>
      </c>
      <c r="D3507" s="168">
        <v>2022</v>
      </c>
      <c r="E3507" s="168">
        <v>8</v>
      </c>
      <c r="F3507" s="169">
        <v>0</v>
      </c>
      <c r="G3507" s="212" t="s">
        <v>6314</v>
      </c>
      <c r="H3507" s="212" t="s">
        <v>6314</v>
      </c>
      <c r="I3507" s="106" t="s">
        <v>556</v>
      </c>
      <c r="K3507" s="83" t="s">
        <v>6314</v>
      </c>
      <c r="L3507" s="83" t="s">
        <v>6314</v>
      </c>
      <c r="M3507" s="45" t="str">
        <f>IF(
ISNA(INDEX(resources!E:E,MATCH(B3507,resources!B:B,0))),"fillme",
INDEX(resources!E:E,MATCH(B3507,resources!B:B,0)))</f>
        <v>transfer_purchase</v>
      </c>
      <c r="N3507" s="45">
        <v>1</v>
      </c>
      <c r="O3507" s="83" t="str">
        <f>IFERROR(INDEX(resources!K:K,MATCH(B3507,resources!B:B,0)),"fillme")</f>
        <v>unknown</v>
      </c>
      <c r="P3507" s="89" t="str">
        <f t="shared" si="772"/>
        <v>unknown_2022_8</v>
      </c>
      <c r="Q3507" s="87">
        <f>INDEX(elcc!G:G,MATCH(P3507,elcc!D:D,0))</f>
        <v>0</v>
      </c>
      <c r="R3507" s="89">
        <f t="shared" si="773"/>
        <v>1</v>
      </c>
      <c r="S3507" s="89" t="s">
        <v>6314</v>
      </c>
      <c r="T3507" s="89" t="s">
        <v>6314</v>
      </c>
      <c r="U3507" s="90" t="str">
        <f t="shared" si="774"/>
        <v>ok</v>
      </c>
      <c r="V3507" s="63" t="str">
        <f>INDEX(resources!F:F,MATCH(B3507,resources!B:B,0))</f>
        <v>special</v>
      </c>
      <c r="W3507" s="110">
        <f t="shared" si="775"/>
        <v>0</v>
      </c>
      <c r="X3507" s="110">
        <f t="shared" si="776"/>
        <v>0</v>
      </c>
      <c r="Y3507" s="110" t="str">
        <f t="shared" si="777"/>
        <v>transfer_purchase_raonly_na_CONFIDENTIAL</v>
      </c>
      <c r="Z3507" s="110">
        <f>IF(COUNTIFS($Y$2:Y3507,Y3507)=1,1,0)</f>
        <v>0</v>
      </c>
      <c r="AA3507" s="110">
        <f>SUM($Z$2:Z3507)*Z3507</f>
        <v>0</v>
      </c>
      <c r="AB3507" s="110">
        <f>COUNTIFS(resources!B:B,B3507)</f>
        <v>1</v>
      </c>
      <c r="AC3507" s="110">
        <f t="shared" si="778"/>
        <v>1</v>
      </c>
      <c r="AD3507" s="110">
        <f t="shared" si="779"/>
        <v>1</v>
      </c>
      <c r="AE3507" s="110">
        <f t="shared" si="780"/>
        <v>0</v>
      </c>
      <c r="AF3507" s="110">
        <f t="shared" si="781"/>
        <v>1</v>
      </c>
      <c r="AG3507" s="110">
        <f t="shared" si="782"/>
        <v>0</v>
      </c>
      <c r="AH3507" s="110">
        <f t="shared" si="783"/>
        <v>0</v>
      </c>
      <c r="AI3507" s="110">
        <f t="shared" si="784"/>
        <v>1</v>
      </c>
      <c r="AJ3507" s="100">
        <f>ROW()</f>
        <v>3507</v>
      </c>
      <c r="AK3507" s="100" t="e">
        <f>INDEX('BadRows RECART'!$C$2:$C$1207,MATCH(monthly_gwh_mw!AJ3507,'BadRows RECART'!$D$2:$D$1207,0))</f>
        <v>#N/A</v>
      </c>
    </row>
    <row r="3508" spans="1:37" ht="20">
      <c r="A3508" s="106" t="s">
        <v>3907</v>
      </c>
      <c r="B3508" s="106" t="s">
        <v>437</v>
      </c>
      <c r="C3508" s="106" t="s">
        <v>6313</v>
      </c>
      <c r="D3508" s="168">
        <v>2022</v>
      </c>
      <c r="E3508" s="168">
        <v>9</v>
      </c>
      <c r="F3508" s="169">
        <v>0</v>
      </c>
      <c r="G3508" s="212" t="s">
        <v>6314</v>
      </c>
      <c r="H3508" s="212" t="s">
        <v>6314</v>
      </c>
      <c r="I3508" s="106" t="s">
        <v>556</v>
      </c>
      <c r="K3508" s="83" t="s">
        <v>6314</v>
      </c>
      <c r="L3508" s="83" t="s">
        <v>6314</v>
      </c>
      <c r="M3508" s="45" t="str">
        <f>IF(
ISNA(INDEX(resources!E:E,MATCH(B3508,resources!B:B,0))),"fillme",
INDEX(resources!E:E,MATCH(B3508,resources!B:B,0)))</f>
        <v>transfer_purchase</v>
      </c>
      <c r="N3508" s="45">
        <v>1</v>
      </c>
      <c r="O3508" s="83" t="str">
        <f>IFERROR(INDEX(resources!K:K,MATCH(B3508,resources!B:B,0)),"fillme")</f>
        <v>unknown</v>
      </c>
      <c r="P3508" s="89" t="str">
        <f t="shared" si="772"/>
        <v>unknown_2022_9</v>
      </c>
      <c r="Q3508" s="87">
        <f>INDEX(elcc!G:G,MATCH(P3508,elcc!D:D,0))</f>
        <v>0</v>
      </c>
      <c r="R3508" s="89">
        <f t="shared" si="773"/>
        <v>1</v>
      </c>
      <c r="S3508" s="89" t="s">
        <v>6314</v>
      </c>
      <c r="T3508" s="89" t="s">
        <v>6314</v>
      </c>
      <c r="U3508" s="90" t="str">
        <f t="shared" si="774"/>
        <v>ok</v>
      </c>
      <c r="V3508" s="63" t="str">
        <f>INDEX(resources!F:F,MATCH(B3508,resources!B:B,0))</f>
        <v>special</v>
      </c>
      <c r="W3508" s="110">
        <f t="shared" si="775"/>
        <v>0</v>
      </c>
      <c r="X3508" s="110">
        <f t="shared" si="776"/>
        <v>0</v>
      </c>
      <c r="Y3508" s="110" t="str">
        <f t="shared" si="777"/>
        <v>transfer_purchase_raonly_na_CONFIDENTIAL</v>
      </c>
      <c r="Z3508" s="110">
        <f>IF(COUNTIFS($Y$2:Y3508,Y3508)=1,1,0)</f>
        <v>0</v>
      </c>
      <c r="AA3508" s="110">
        <f>SUM($Z$2:Z3508)*Z3508</f>
        <v>0</v>
      </c>
      <c r="AB3508" s="110">
        <f>COUNTIFS(resources!B:B,B3508)</f>
        <v>1</v>
      </c>
      <c r="AC3508" s="110">
        <f t="shared" si="778"/>
        <v>1</v>
      </c>
      <c r="AD3508" s="110">
        <f t="shared" si="779"/>
        <v>1</v>
      </c>
      <c r="AE3508" s="110">
        <f t="shared" si="780"/>
        <v>0</v>
      </c>
      <c r="AF3508" s="110">
        <f t="shared" si="781"/>
        <v>1</v>
      </c>
      <c r="AG3508" s="110">
        <f t="shared" si="782"/>
        <v>0</v>
      </c>
      <c r="AH3508" s="110">
        <f t="shared" si="783"/>
        <v>0</v>
      </c>
      <c r="AI3508" s="110">
        <f t="shared" si="784"/>
        <v>1</v>
      </c>
      <c r="AJ3508" s="100">
        <f>ROW()</f>
        <v>3508</v>
      </c>
      <c r="AK3508" s="100" t="e">
        <f>INDEX('BadRows RECART'!$C$2:$C$1207,MATCH(monthly_gwh_mw!AJ3508,'BadRows RECART'!$D$2:$D$1207,0))</f>
        <v>#N/A</v>
      </c>
    </row>
    <row r="3509" spans="1:37" ht="20">
      <c r="A3509" s="106" t="s">
        <v>3907</v>
      </c>
      <c r="B3509" s="106" t="s">
        <v>437</v>
      </c>
      <c r="C3509" s="106" t="s">
        <v>6313</v>
      </c>
      <c r="D3509" s="168">
        <v>2022</v>
      </c>
      <c r="E3509" s="168">
        <v>10</v>
      </c>
      <c r="F3509" s="169">
        <v>0</v>
      </c>
      <c r="G3509" s="212" t="s">
        <v>6314</v>
      </c>
      <c r="H3509" s="212" t="s">
        <v>6314</v>
      </c>
      <c r="I3509" s="106" t="s">
        <v>556</v>
      </c>
      <c r="K3509" s="83" t="s">
        <v>6314</v>
      </c>
      <c r="L3509" s="83" t="s">
        <v>6314</v>
      </c>
      <c r="M3509" s="45" t="str">
        <f>IF(
ISNA(INDEX(resources!E:E,MATCH(B3509,resources!B:B,0))),"fillme",
INDEX(resources!E:E,MATCH(B3509,resources!B:B,0)))</f>
        <v>transfer_purchase</v>
      </c>
      <c r="N3509" s="45">
        <v>1</v>
      </c>
      <c r="O3509" s="83" t="str">
        <f>IFERROR(INDEX(resources!K:K,MATCH(B3509,resources!B:B,0)),"fillme")</f>
        <v>unknown</v>
      </c>
      <c r="P3509" s="89" t="str">
        <f t="shared" si="772"/>
        <v>unknown_2022_10</v>
      </c>
      <c r="Q3509" s="87">
        <f>INDEX(elcc!G:G,MATCH(P3509,elcc!D:D,0))</f>
        <v>0</v>
      </c>
      <c r="R3509" s="89">
        <f t="shared" si="773"/>
        <v>1</v>
      </c>
      <c r="S3509" s="89" t="s">
        <v>6314</v>
      </c>
      <c r="T3509" s="89" t="s">
        <v>6314</v>
      </c>
      <c r="U3509" s="90" t="str">
        <f t="shared" si="774"/>
        <v>ok</v>
      </c>
      <c r="V3509" s="63" t="str">
        <f>INDEX(resources!F:F,MATCH(B3509,resources!B:B,0))</f>
        <v>special</v>
      </c>
      <c r="W3509" s="110">
        <f t="shared" si="775"/>
        <v>0</v>
      </c>
      <c r="X3509" s="110">
        <f t="shared" si="776"/>
        <v>0</v>
      </c>
      <c r="Y3509" s="110" t="str">
        <f t="shared" si="777"/>
        <v>transfer_purchase_raonly_na_CONFIDENTIAL</v>
      </c>
      <c r="Z3509" s="110">
        <f>IF(COUNTIFS($Y$2:Y3509,Y3509)=1,1,0)</f>
        <v>0</v>
      </c>
      <c r="AA3509" s="110">
        <f>SUM($Z$2:Z3509)*Z3509</f>
        <v>0</v>
      </c>
      <c r="AB3509" s="110">
        <f>COUNTIFS(resources!B:B,B3509)</f>
        <v>1</v>
      </c>
      <c r="AC3509" s="110">
        <f t="shared" si="778"/>
        <v>1</v>
      </c>
      <c r="AD3509" s="110">
        <f t="shared" si="779"/>
        <v>1</v>
      </c>
      <c r="AE3509" s="110">
        <f t="shared" si="780"/>
        <v>0</v>
      </c>
      <c r="AF3509" s="110">
        <f t="shared" si="781"/>
        <v>1</v>
      </c>
      <c r="AG3509" s="110">
        <f t="shared" si="782"/>
        <v>0</v>
      </c>
      <c r="AH3509" s="110">
        <f t="shared" si="783"/>
        <v>0</v>
      </c>
      <c r="AI3509" s="110">
        <f t="shared" si="784"/>
        <v>1</v>
      </c>
      <c r="AJ3509" s="100">
        <f>ROW()</f>
        <v>3509</v>
      </c>
      <c r="AK3509" s="100" t="e">
        <f>INDEX('BadRows RECART'!$C$2:$C$1207,MATCH(monthly_gwh_mw!AJ3509,'BadRows RECART'!$D$2:$D$1207,0))</f>
        <v>#N/A</v>
      </c>
    </row>
    <row r="3510" spans="1:37" ht="20">
      <c r="A3510" s="106" t="s">
        <v>3907</v>
      </c>
      <c r="B3510" s="106" t="s">
        <v>437</v>
      </c>
      <c r="C3510" s="106" t="s">
        <v>6313</v>
      </c>
      <c r="D3510" s="168">
        <v>2022</v>
      </c>
      <c r="E3510" s="168">
        <v>11</v>
      </c>
      <c r="F3510" s="169">
        <v>0</v>
      </c>
      <c r="G3510" s="212" t="s">
        <v>6314</v>
      </c>
      <c r="H3510" s="212" t="s">
        <v>6314</v>
      </c>
      <c r="I3510" s="106" t="s">
        <v>556</v>
      </c>
      <c r="K3510" s="83" t="s">
        <v>6314</v>
      </c>
      <c r="L3510" s="83" t="s">
        <v>6314</v>
      </c>
      <c r="M3510" s="45" t="str">
        <f>IF(
ISNA(INDEX(resources!E:E,MATCH(B3510,resources!B:B,0))),"fillme",
INDEX(resources!E:E,MATCH(B3510,resources!B:B,0)))</f>
        <v>transfer_purchase</v>
      </c>
      <c r="N3510" s="45">
        <v>1</v>
      </c>
      <c r="O3510" s="83" t="str">
        <f>IFERROR(INDEX(resources!K:K,MATCH(B3510,resources!B:B,0)),"fillme")</f>
        <v>unknown</v>
      </c>
      <c r="P3510" s="89" t="str">
        <f t="shared" si="772"/>
        <v>unknown_2022_11</v>
      </c>
      <c r="Q3510" s="87">
        <f>INDEX(elcc!G:G,MATCH(P3510,elcc!D:D,0))</f>
        <v>0</v>
      </c>
      <c r="R3510" s="89">
        <f t="shared" si="773"/>
        <v>1</v>
      </c>
      <c r="S3510" s="89" t="s">
        <v>6314</v>
      </c>
      <c r="T3510" s="89" t="s">
        <v>6314</v>
      </c>
      <c r="U3510" s="90" t="str">
        <f t="shared" si="774"/>
        <v>ok</v>
      </c>
      <c r="V3510" s="63" t="str">
        <f>INDEX(resources!F:F,MATCH(B3510,resources!B:B,0))</f>
        <v>special</v>
      </c>
      <c r="W3510" s="110">
        <f t="shared" si="775"/>
        <v>0</v>
      </c>
      <c r="X3510" s="110">
        <f t="shared" si="776"/>
        <v>0</v>
      </c>
      <c r="Y3510" s="110" t="str">
        <f t="shared" si="777"/>
        <v>transfer_purchase_raonly_na_CONFIDENTIAL</v>
      </c>
      <c r="Z3510" s="110">
        <f>IF(COUNTIFS($Y$2:Y3510,Y3510)=1,1,0)</f>
        <v>0</v>
      </c>
      <c r="AA3510" s="110">
        <f>SUM($Z$2:Z3510)*Z3510</f>
        <v>0</v>
      </c>
      <c r="AB3510" s="110">
        <f>COUNTIFS(resources!B:B,B3510)</f>
        <v>1</v>
      </c>
      <c r="AC3510" s="110">
        <f t="shared" si="778"/>
        <v>1</v>
      </c>
      <c r="AD3510" s="110">
        <f t="shared" si="779"/>
        <v>1</v>
      </c>
      <c r="AE3510" s="110">
        <f t="shared" si="780"/>
        <v>0</v>
      </c>
      <c r="AF3510" s="110">
        <f t="shared" si="781"/>
        <v>1</v>
      </c>
      <c r="AG3510" s="110">
        <f t="shared" si="782"/>
        <v>0</v>
      </c>
      <c r="AH3510" s="110">
        <f t="shared" si="783"/>
        <v>0</v>
      </c>
      <c r="AI3510" s="110">
        <f t="shared" si="784"/>
        <v>1</v>
      </c>
      <c r="AJ3510" s="100">
        <f>ROW()</f>
        <v>3510</v>
      </c>
      <c r="AK3510" s="100" t="e">
        <f>INDEX('BadRows RECART'!$C$2:$C$1207,MATCH(monthly_gwh_mw!AJ3510,'BadRows RECART'!$D$2:$D$1207,0))</f>
        <v>#N/A</v>
      </c>
    </row>
    <row r="3511" spans="1:37" ht="20">
      <c r="A3511" s="106" t="s">
        <v>3907</v>
      </c>
      <c r="B3511" s="106" t="s">
        <v>437</v>
      </c>
      <c r="C3511" s="106" t="s">
        <v>6313</v>
      </c>
      <c r="D3511" s="168">
        <v>2022</v>
      </c>
      <c r="E3511" s="168">
        <v>12</v>
      </c>
      <c r="F3511" s="169">
        <v>0</v>
      </c>
      <c r="G3511" s="212" t="s">
        <v>6314</v>
      </c>
      <c r="H3511" s="212" t="s">
        <v>6314</v>
      </c>
      <c r="I3511" s="106" t="s">
        <v>556</v>
      </c>
      <c r="K3511" s="83" t="s">
        <v>6314</v>
      </c>
      <c r="L3511" s="83" t="s">
        <v>6314</v>
      </c>
      <c r="M3511" s="45" t="str">
        <f>IF(
ISNA(INDEX(resources!E:E,MATCH(B3511,resources!B:B,0))),"fillme",
INDEX(resources!E:E,MATCH(B3511,resources!B:B,0)))</f>
        <v>transfer_purchase</v>
      </c>
      <c r="N3511" s="45">
        <v>1</v>
      </c>
      <c r="O3511" s="83" t="str">
        <f>IFERROR(INDEX(resources!K:K,MATCH(B3511,resources!B:B,0)),"fillme")</f>
        <v>unknown</v>
      </c>
      <c r="P3511" s="89" t="str">
        <f t="shared" si="772"/>
        <v>unknown_2022_12</v>
      </c>
      <c r="Q3511" s="87">
        <f>INDEX(elcc!G:G,MATCH(P3511,elcc!D:D,0))</f>
        <v>0</v>
      </c>
      <c r="R3511" s="89">
        <f t="shared" si="773"/>
        <v>1</v>
      </c>
      <c r="S3511" s="89" t="s">
        <v>6314</v>
      </c>
      <c r="T3511" s="89" t="s">
        <v>6314</v>
      </c>
      <c r="U3511" s="90" t="str">
        <f t="shared" si="774"/>
        <v>ok</v>
      </c>
      <c r="V3511" s="63" t="str">
        <f>INDEX(resources!F:F,MATCH(B3511,resources!B:B,0))</f>
        <v>special</v>
      </c>
      <c r="W3511" s="110">
        <f t="shared" si="775"/>
        <v>0</v>
      </c>
      <c r="X3511" s="110">
        <f t="shared" si="776"/>
        <v>0</v>
      </c>
      <c r="Y3511" s="110" t="str">
        <f t="shared" si="777"/>
        <v>transfer_purchase_raonly_na_CONFIDENTIAL</v>
      </c>
      <c r="Z3511" s="110">
        <f>IF(COUNTIFS($Y$2:Y3511,Y3511)=1,1,0)</f>
        <v>0</v>
      </c>
      <c r="AA3511" s="110">
        <f>SUM($Z$2:Z3511)*Z3511</f>
        <v>0</v>
      </c>
      <c r="AB3511" s="110">
        <f>COUNTIFS(resources!B:B,B3511)</f>
        <v>1</v>
      </c>
      <c r="AC3511" s="110">
        <f t="shared" si="778"/>
        <v>1</v>
      </c>
      <c r="AD3511" s="110">
        <f t="shared" si="779"/>
        <v>1</v>
      </c>
      <c r="AE3511" s="110">
        <f t="shared" si="780"/>
        <v>0</v>
      </c>
      <c r="AF3511" s="110">
        <f t="shared" si="781"/>
        <v>1</v>
      </c>
      <c r="AG3511" s="110">
        <f t="shared" si="782"/>
        <v>0</v>
      </c>
      <c r="AH3511" s="110">
        <f t="shared" si="783"/>
        <v>0</v>
      </c>
      <c r="AI3511" s="110">
        <f t="shared" si="784"/>
        <v>1</v>
      </c>
      <c r="AJ3511" s="100">
        <f>ROW()</f>
        <v>3511</v>
      </c>
      <c r="AK3511" s="100" t="e">
        <f>INDEX('BadRows RECART'!$C$2:$C$1207,MATCH(monthly_gwh_mw!AJ3511,'BadRows RECART'!$D$2:$D$1207,0))</f>
        <v>#N/A</v>
      </c>
    </row>
    <row r="3512" spans="1:37" ht="20">
      <c r="A3512" s="106" t="s">
        <v>3907</v>
      </c>
      <c r="B3512" s="106" t="s">
        <v>440</v>
      </c>
      <c r="C3512" s="106" t="s">
        <v>6313</v>
      </c>
      <c r="D3512" s="168">
        <v>2022</v>
      </c>
      <c r="E3512" s="168">
        <v>1</v>
      </c>
      <c r="F3512" s="169">
        <v>0</v>
      </c>
      <c r="G3512" s="212" t="s">
        <v>6314</v>
      </c>
      <c r="H3512" s="212" t="s">
        <v>6314</v>
      </c>
      <c r="I3512" s="106" t="s">
        <v>556</v>
      </c>
      <c r="K3512" s="83" t="s">
        <v>6314</v>
      </c>
      <c r="L3512" s="83" t="s">
        <v>6314</v>
      </c>
      <c r="M3512" s="45" t="str">
        <f>IF(
ISNA(INDEX(resources!E:E,MATCH(B3512,resources!B:B,0))),"fillme",
INDEX(resources!E:E,MATCH(B3512,resources!B:B,0)))</f>
        <v>transfer_sale</v>
      </c>
      <c r="N3512" s="45">
        <v>1</v>
      </c>
      <c r="O3512" s="83" t="str">
        <f>IFERROR(INDEX(resources!K:K,MATCH(B3512,resources!B:B,0)),"fillme")</f>
        <v>unknown</v>
      </c>
      <c r="P3512" s="89" t="str">
        <f t="shared" si="772"/>
        <v>unknown_2022_1</v>
      </c>
      <c r="Q3512" s="87">
        <f>INDEX(elcc!G:G,MATCH(P3512,elcc!D:D,0))</f>
        <v>0</v>
      </c>
      <c r="R3512" s="89">
        <f t="shared" si="773"/>
        <v>1</v>
      </c>
      <c r="S3512" s="89" t="s">
        <v>6314</v>
      </c>
      <c r="T3512" s="89" t="s">
        <v>6314</v>
      </c>
      <c r="U3512" s="90" t="str">
        <f t="shared" si="774"/>
        <v>ok</v>
      </c>
      <c r="V3512" s="63" t="str">
        <f>INDEX(resources!F:F,MATCH(B3512,resources!B:B,0))</f>
        <v>special</v>
      </c>
      <c r="W3512" s="110">
        <f t="shared" si="775"/>
        <v>0</v>
      </c>
      <c r="X3512" s="110">
        <f t="shared" si="776"/>
        <v>0</v>
      </c>
      <c r="Y3512" s="110" t="str">
        <f t="shared" si="777"/>
        <v>transfer_sale_raonly_na_CONFIDENTIAL</v>
      </c>
      <c r="Z3512" s="110">
        <f>IF(COUNTIFS($Y$2:Y3512,Y3512)=1,1,0)</f>
        <v>0</v>
      </c>
      <c r="AA3512" s="110">
        <f>SUM($Z$2:Z3512)*Z3512</f>
        <v>0</v>
      </c>
      <c r="AB3512" s="110">
        <f>COUNTIFS(resources!B:B,B3512)</f>
        <v>1</v>
      </c>
      <c r="AC3512" s="110">
        <f t="shared" si="778"/>
        <v>1</v>
      </c>
      <c r="AD3512" s="110">
        <f t="shared" si="779"/>
        <v>1</v>
      </c>
      <c r="AE3512" s="110">
        <f t="shared" si="780"/>
        <v>0</v>
      </c>
      <c r="AF3512" s="110">
        <f t="shared" si="781"/>
        <v>1</v>
      </c>
      <c r="AG3512" s="110">
        <f t="shared" si="782"/>
        <v>0</v>
      </c>
      <c r="AH3512" s="110">
        <f t="shared" si="783"/>
        <v>0</v>
      </c>
      <c r="AI3512" s="110">
        <f t="shared" si="784"/>
        <v>1</v>
      </c>
      <c r="AJ3512" s="100">
        <f>ROW()</f>
        <v>3512</v>
      </c>
      <c r="AK3512" s="100" t="e">
        <f>INDEX('BadRows RECART'!$C$2:$C$1207,MATCH(monthly_gwh_mw!AJ3512,'BadRows RECART'!$D$2:$D$1207,0))</f>
        <v>#N/A</v>
      </c>
    </row>
    <row r="3513" spans="1:37" ht="20">
      <c r="A3513" s="106" t="s">
        <v>3907</v>
      </c>
      <c r="B3513" s="106" t="s">
        <v>440</v>
      </c>
      <c r="C3513" s="106" t="s">
        <v>6313</v>
      </c>
      <c r="D3513" s="168">
        <v>2022</v>
      </c>
      <c r="E3513" s="168">
        <v>2</v>
      </c>
      <c r="F3513" s="169">
        <v>0</v>
      </c>
      <c r="G3513" s="212" t="s">
        <v>6314</v>
      </c>
      <c r="H3513" s="212" t="s">
        <v>6314</v>
      </c>
      <c r="I3513" s="106" t="s">
        <v>556</v>
      </c>
      <c r="K3513" s="83" t="s">
        <v>6314</v>
      </c>
      <c r="L3513" s="83" t="s">
        <v>6314</v>
      </c>
      <c r="M3513" s="45" t="str">
        <f>IF(
ISNA(INDEX(resources!E:E,MATCH(B3513,resources!B:B,0))),"fillme",
INDEX(resources!E:E,MATCH(B3513,resources!B:B,0)))</f>
        <v>transfer_sale</v>
      </c>
      <c r="N3513" s="45">
        <v>1</v>
      </c>
      <c r="O3513" s="83" t="str">
        <f>IFERROR(INDEX(resources!K:K,MATCH(B3513,resources!B:B,0)),"fillme")</f>
        <v>unknown</v>
      </c>
      <c r="P3513" s="89" t="str">
        <f t="shared" si="772"/>
        <v>unknown_2022_2</v>
      </c>
      <c r="Q3513" s="87">
        <f>INDEX(elcc!G:G,MATCH(P3513,elcc!D:D,0))</f>
        <v>0</v>
      </c>
      <c r="R3513" s="89">
        <f t="shared" si="773"/>
        <v>1</v>
      </c>
      <c r="S3513" s="89" t="s">
        <v>6314</v>
      </c>
      <c r="T3513" s="89" t="s">
        <v>6314</v>
      </c>
      <c r="U3513" s="90" t="str">
        <f t="shared" si="774"/>
        <v>ok</v>
      </c>
      <c r="V3513" s="63" t="str">
        <f>INDEX(resources!F:F,MATCH(B3513,resources!B:B,0))</f>
        <v>special</v>
      </c>
      <c r="W3513" s="110">
        <f t="shared" si="775"/>
        <v>0</v>
      </c>
      <c r="X3513" s="110">
        <f t="shared" si="776"/>
        <v>0</v>
      </c>
      <c r="Y3513" s="110" t="str">
        <f t="shared" si="777"/>
        <v>transfer_sale_raonly_na_CONFIDENTIAL</v>
      </c>
      <c r="Z3513" s="110">
        <f>IF(COUNTIFS($Y$2:Y3513,Y3513)=1,1,0)</f>
        <v>0</v>
      </c>
      <c r="AA3513" s="110">
        <f>SUM($Z$2:Z3513)*Z3513</f>
        <v>0</v>
      </c>
      <c r="AB3513" s="110">
        <f>COUNTIFS(resources!B:B,B3513)</f>
        <v>1</v>
      </c>
      <c r="AC3513" s="110">
        <f t="shared" si="778"/>
        <v>1</v>
      </c>
      <c r="AD3513" s="110">
        <f t="shared" si="779"/>
        <v>1</v>
      </c>
      <c r="AE3513" s="110">
        <f t="shared" si="780"/>
        <v>0</v>
      </c>
      <c r="AF3513" s="110">
        <f t="shared" si="781"/>
        <v>1</v>
      </c>
      <c r="AG3513" s="110">
        <f t="shared" si="782"/>
        <v>0</v>
      </c>
      <c r="AH3513" s="110">
        <f t="shared" si="783"/>
        <v>0</v>
      </c>
      <c r="AI3513" s="110">
        <f t="shared" si="784"/>
        <v>1</v>
      </c>
      <c r="AJ3513" s="100">
        <f>ROW()</f>
        <v>3513</v>
      </c>
      <c r="AK3513" s="100" t="e">
        <f>INDEX('BadRows RECART'!$C$2:$C$1207,MATCH(monthly_gwh_mw!AJ3513,'BadRows RECART'!$D$2:$D$1207,0))</f>
        <v>#N/A</v>
      </c>
    </row>
    <row r="3514" spans="1:37" ht="20">
      <c r="A3514" s="106" t="s">
        <v>3907</v>
      </c>
      <c r="B3514" s="106" t="s">
        <v>440</v>
      </c>
      <c r="C3514" s="106" t="s">
        <v>6313</v>
      </c>
      <c r="D3514" s="168">
        <v>2022</v>
      </c>
      <c r="E3514" s="168">
        <v>3</v>
      </c>
      <c r="F3514" s="169">
        <v>0</v>
      </c>
      <c r="G3514" s="212" t="s">
        <v>6314</v>
      </c>
      <c r="H3514" s="212" t="s">
        <v>6314</v>
      </c>
      <c r="I3514" s="106" t="s">
        <v>556</v>
      </c>
      <c r="K3514" s="83" t="s">
        <v>6314</v>
      </c>
      <c r="L3514" s="83" t="s">
        <v>6314</v>
      </c>
      <c r="M3514" s="45" t="str">
        <f>IF(
ISNA(INDEX(resources!E:E,MATCH(B3514,resources!B:B,0))),"fillme",
INDEX(resources!E:E,MATCH(B3514,resources!B:B,0)))</f>
        <v>transfer_sale</v>
      </c>
      <c r="N3514" s="45">
        <v>1</v>
      </c>
      <c r="O3514" s="83" t="str">
        <f>IFERROR(INDEX(resources!K:K,MATCH(B3514,resources!B:B,0)),"fillme")</f>
        <v>unknown</v>
      </c>
      <c r="P3514" s="89" t="str">
        <f t="shared" si="772"/>
        <v>unknown_2022_3</v>
      </c>
      <c r="Q3514" s="87">
        <f>INDEX(elcc!G:G,MATCH(P3514,elcc!D:D,0))</f>
        <v>0</v>
      </c>
      <c r="R3514" s="89">
        <f t="shared" si="773"/>
        <v>1</v>
      </c>
      <c r="S3514" s="89" t="s">
        <v>6314</v>
      </c>
      <c r="T3514" s="89" t="s">
        <v>6314</v>
      </c>
      <c r="U3514" s="90" t="str">
        <f t="shared" si="774"/>
        <v>ok</v>
      </c>
      <c r="V3514" s="63" t="str">
        <f>INDEX(resources!F:F,MATCH(B3514,resources!B:B,0))</f>
        <v>special</v>
      </c>
      <c r="W3514" s="110">
        <f t="shared" si="775"/>
        <v>0</v>
      </c>
      <c r="X3514" s="110">
        <f t="shared" si="776"/>
        <v>0</v>
      </c>
      <c r="Y3514" s="110" t="str">
        <f t="shared" si="777"/>
        <v>transfer_sale_raonly_na_CONFIDENTIAL</v>
      </c>
      <c r="Z3514" s="110">
        <f>IF(COUNTIFS($Y$2:Y3514,Y3514)=1,1,0)</f>
        <v>0</v>
      </c>
      <c r="AA3514" s="110">
        <f>SUM($Z$2:Z3514)*Z3514</f>
        <v>0</v>
      </c>
      <c r="AB3514" s="110">
        <f>COUNTIFS(resources!B:B,B3514)</f>
        <v>1</v>
      </c>
      <c r="AC3514" s="110">
        <f t="shared" si="778"/>
        <v>1</v>
      </c>
      <c r="AD3514" s="110">
        <f t="shared" si="779"/>
        <v>1</v>
      </c>
      <c r="AE3514" s="110">
        <f t="shared" si="780"/>
        <v>0</v>
      </c>
      <c r="AF3514" s="110">
        <f t="shared" si="781"/>
        <v>1</v>
      </c>
      <c r="AG3514" s="110">
        <f t="shared" si="782"/>
        <v>0</v>
      </c>
      <c r="AH3514" s="110">
        <f t="shared" si="783"/>
        <v>0</v>
      </c>
      <c r="AI3514" s="110">
        <f t="shared" si="784"/>
        <v>1</v>
      </c>
      <c r="AJ3514" s="100">
        <f>ROW()</f>
        <v>3514</v>
      </c>
      <c r="AK3514" s="100" t="e">
        <f>INDEX('BadRows RECART'!$C$2:$C$1207,MATCH(monthly_gwh_mw!AJ3514,'BadRows RECART'!$D$2:$D$1207,0))</f>
        <v>#N/A</v>
      </c>
    </row>
    <row r="3515" spans="1:37" ht="20">
      <c r="A3515" s="106" t="s">
        <v>3907</v>
      </c>
      <c r="B3515" s="106" t="s">
        <v>440</v>
      </c>
      <c r="C3515" s="106" t="s">
        <v>6313</v>
      </c>
      <c r="D3515" s="168">
        <v>2022</v>
      </c>
      <c r="E3515" s="168">
        <v>4</v>
      </c>
      <c r="F3515" s="169">
        <v>0</v>
      </c>
      <c r="G3515" s="212" t="s">
        <v>6314</v>
      </c>
      <c r="H3515" s="212" t="s">
        <v>6314</v>
      </c>
      <c r="I3515" s="106" t="s">
        <v>556</v>
      </c>
      <c r="K3515" s="83" t="s">
        <v>6314</v>
      </c>
      <c r="L3515" s="83" t="s">
        <v>6314</v>
      </c>
      <c r="M3515" s="45" t="str">
        <f>IF(
ISNA(INDEX(resources!E:E,MATCH(B3515,resources!B:B,0))),"fillme",
INDEX(resources!E:E,MATCH(B3515,resources!B:B,0)))</f>
        <v>transfer_sale</v>
      </c>
      <c r="N3515" s="45">
        <v>1</v>
      </c>
      <c r="O3515" s="83" t="str">
        <f>IFERROR(INDEX(resources!K:K,MATCH(B3515,resources!B:B,0)),"fillme")</f>
        <v>unknown</v>
      </c>
      <c r="P3515" s="89" t="str">
        <f t="shared" si="772"/>
        <v>unknown_2022_4</v>
      </c>
      <c r="Q3515" s="87">
        <f>INDEX(elcc!G:G,MATCH(P3515,elcc!D:D,0))</f>
        <v>0</v>
      </c>
      <c r="R3515" s="89">
        <f t="shared" si="773"/>
        <v>1</v>
      </c>
      <c r="S3515" s="89" t="s">
        <v>6314</v>
      </c>
      <c r="T3515" s="89" t="s">
        <v>6314</v>
      </c>
      <c r="U3515" s="90" t="str">
        <f t="shared" si="774"/>
        <v>ok</v>
      </c>
      <c r="V3515" s="63" t="str">
        <f>INDEX(resources!F:F,MATCH(B3515,resources!B:B,0))</f>
        <v>special</v>
      </c>
      <c r="W3515" s="110">
        <f t="shared" si="775"/>
        <v>0</v>
      </c>
      <c r="X3515" s="110">
        <f t="shared" si="776"/>
        <v>0</v>
      </c>
      <c r="Y3515" s="110" t="str">
        <f t="shared" si="777"/>
        <v>transfer_sale_raonly_na_CONFIDENTIAL</v>
      </c>
      <c r="Z3515" s="110">
        <f>IF(COUNTIFS($Y$2:Y3515,Y3515)=1,1,0)</f>
        <v>0</v>
      </c>
      <c r="AA3515" s="110">
        <f>SUM($Z$2:Z3515)*Z3515</f>
        <v>0</v>
      </c>
      <c r="AB3515" s="110">
        <f>COUNTIFS(resources!B:B,B3515)</f>
        <v>1</v>
      </c>
      <c r="AC3515" s="110">
        <f t="shared" si="778"/>
        <v>1</v>
      </c>
      <c r="AD3515" s="110">
        <f t="shared" si="779"/>
        <v>1</v>
      </c>
      <c r="AE3515" s="110">
        <f t="shared" si="780"/>
        <v>0</v>
      </c>
      <c r="AF3515" s="110">
        <f t="shared" si="781"/>
        <v>1</v>
      </c>
      <c r="AG3515" s="110">
        <f t="shared" si="782"/>
        <v>0</v>
      </c>
      <c r="AH3515" s="110">
        <f t="shared" si="783"/>
        <v>0</v>
      </c>
      <c r="AI3515" s="110">
        <f t="shared" si="784"/>
        <v>1</v>
      </c>
      <c r="AJ3515" s="100">
        <f>ROW()</f>
        <v>3515</v>
      </c>
      <c r="AK3515" s="100" t="e">
        <f>INDEX('BadRows RECART'!$C$2:$C$1207,MATCH(monthly_gwh_mw!AJ3515,'BadRows RECART'!$D$2:$D$1207,0))</f>
        <v>#N/A</v>
      </c>
    </row>
    <row r="3516" spans="1:37" ht="20">
      <c r="A3516" s="106" t="s">
        <v>3907</v>
      </c>
      <c r="B3516" s="106" t="s">
        <v>440</v>
      </c>
      <c r="C3516" s="106" t="s">
        <v>6313</v>
      </c>
      <c r="D3516" s="168">
        <v>2022</v>
      </c>
      <c r="E3516" s="168">
        <v>5</v>
      </c>
      <c r="F3516" s="169">
        <v>0</v>
      </c>
      <c r="G3516" s="212" t="s">
        <v>6314</v>
      </c>
      <c r="H3516" s="212" t="s">
        <v>6314</v>
      </c>
      <c r="I3516" s="106" t="s">
        <v>556</v>
      </c>
      <c r="K3516" s="83" t="s">
        <v>6314</v>
      </c>
      <c r="L3516" s="83" t="s">
        <v>6314</v>
      </c>
      <c r="M3516" s="45" t="str">
        <f>IF(
ISNA(INDEX(resources!E:E,MATCH(B3516,resources!B:B,0))),"fillme",
INDEX(resources!E:E,MATCH(B3516,resources!B:B,0)))</f>
        <v>transfer_sale</v>
      </c>
      <c r="N3516" s="45">
        <v>1</v>
      </c>
      <c r="O3516" s="83" t="str">
        <f>IFERROR(INDEX(resources!K:K,MATCH(B3516,resources!B:B,0)),"fillme")</f>
        <v>unknown</v>
      </c>
      <c r="P3516" s="89" t="str">
        <f t="shared" si="772"/>
        <v>unknown_2022_5</v>
      </c>
      <c r="Q3516" s="87">
        <f>INDEX(elcc!G:G,MATCH(P3516,elcc!D:D,0))</f>
        <v>0</v>
      </c>
      <c r="R3516" s="89">
        <f t="shared" si="773"/>
        <v>1</v>
      </c>
      <c r="S3516" s="89" t="s">
        <v>6314</v>
      </c>
      <c r="T3516" s="89" t="s">
        <v>6314</v>
      </c>
      <c r="U3516" s="90" t="str">
        <f t="shared" si="774"/>
        <v>ok</v>
      </c>
      <c r="V3516" s="63" t="str">
        <f>INDEX(resources!F:F,MATCH(B3516,resources!B:B,0))</f>
        <v>special</v>
      </c>
      <c r="W3516" s="110">
        <f t="shared" si="775"/>
        <v>0</v>
      </c>
      <c r="X3516" s="110">
        <f t="shared" si="776"/>
        <v>0</v>
      </c>
      <c r="Y3516" s="110" t="str">
        <f t="shared" si="777"/>
        <v>transfer_sale_raonly_na_CONFIDENTIAL</v>
      </c>
      <c r="Z3516" s="110">
        <f>IF(COUNTIFS($Y$2:Y3516,Y3516)=1,1,0)</f>
        <v>0</v>
      </c>
      <c r="AA3516" s="110">
        <f>SUM($Z$2:Z3516)*Z3516</f>
        <v>0</v>
      </c>
      <c r="AB3516" s="110">
        <f>COUNTIFS(resources!B:B,B3516)</f>
        <v>1</v>
      </c>
      <c r="AC3516" s="110">
        <f t="shared" si="778"/>
        <v>1</v>
      </c>
      <c r="AD3516" s="110">
        <f t="shared" si="779"/>
        <v>1</v>
      </c>
      <c r="AE3516" s="110">
        <f t="shared" si="780"/>
        <v>0</v>
      </c>
      <c r="AF3516" s="110">
        <f t="shared" si="781"/>
        <v>1</v>
      </c>
      <c r="AG3516" s="110">
        <f t="shared" si="782"/>
        <v>0</v>
      </c>
      <c r="AH3516" s="110">
        <f t="shared" si="783"/>
        <v>0</v>
      </c>
      <c r="AI3516" s="110">
        <f t="shared" si="784"/>
        <v>1</v>
      </c>
      <c r="AJ3516" s="100">
        <f>ROW()</f>
        <v>3516</v>
      </c>
      <c r="AK3516" s="100" t="e">
        <f>INDEX('BadRows RECART'!$C$2:$C$1207,MATCH(monthly_gwh_mw!AJ3516,'BadRows RECART'!$D$2:$D$1207,0))</f>
        <v>#N/A</v>
      </c>
    </row>
    <row r="3517" spans="1:37" ht="20">
      <c r="A3517" s="106" t="s">
        <v>3907</v>
      </c>
      <c r="B3517" s="106" t="s">
        <v>440</v>
      </c>
      <c r="C3517" s="106" t="s">
        <v>6313</v>
      </c>
      <c r="D3517" s="168">
        <v>2022</v>
      </c>
      <c r="E3517" s="168">
        <v>6</v>
      </c>
      <c r="F3517" s="169">
        <v>0</v>
      </c>
      <c r="G3517" s="212" t="s">
        <v>6314</v>
      </c>
      <c r="H3517" s="212" t="s">
        <v>6314</v>
      </c>
      <c r="I3517" s="106" t="s">
        <v>556</v>
      </c>
      <c r="K3517" s="83" t="s">
        <v>6314</v>
      </c>
      <c r="L3517" s="83" t="s">
        <v>6314</v>
      </c>
      <c r="M3517" s="45" t="str">
        <f>IF(
ISNA(INDEX(resources!E:E,MATCH(B3517,resources!B:B,0))),"fillme",
INDEX(resources!E:E,MATCH(B3517,resources!B:B,0)))</f>
        <v>transfer_sale</v>
      </c>
      <c r="N3517" s="45">
        <v>1</v>
      </c>
      <c r="O3517" s="83" t="str">
        <f>IFERROR(INDEX(resources!K:K,MATCH(B3517,resources!B:B,0)),"fillme")</f>
        <v>unknown</v>
      </c>
      <c r="P3517" s="89" t="str">
        <f t="shared" si="772"/>
        <v>unknown_2022_6</v>
      </c>
      <c r="Q3517" s="87">
        <f>INDEX(elcc!G:G,MATCH(P3517,elcc!D:D,0))</f>
        <v>0</v>
      </c>
      <c r="R3517" s="89">
        <f t="shared" si="773"/>
        <v>1</v>
      </c>
      <c r="S3517" s="89" t="s">
        <v>6314</v>
      </c>
      <c r="T3517" s="89" t="s">
        <v>6314</v>
      </c>
      <c r="U3517" s="90" t="str">
        <f t="shared" si="774"/>
        <v>ok</v>
      </c>
      <c r="V3517" s="63" t="str">
        <f>INDEX(resources!F:F,MATCH(B3517,resources!B:B,0))</f>
        <v>special</v>
      </c>
      <c r="W3517" s="110">
        <f t="shared" si="775"/>
        <v>0</v>
      </c>
      <c r="X3517" s="110">
        <f t="shared" si="776"/>
        <v>0</v>
      </c>
      <c r="Y3517" s="110" t="str">
        <f t="shared" si="777"/>
        <v>transfer_sale_raonly_na_CONFIDENTIAL</v>
      </c>
      <c r="Z3517" s="110">
        <f>IF(COUNTIFS($Y$2:Y3517,Y3517)=1,1,0)</f>
        <v>0</v>
      </c>
      <c r="AA3517" s="110">
        <f>SUM($Z$2:Z3517)*Z3517</f>
        <v>0</v>
      </c>
      <c r="AB3517" s="110">
        <f>COUNTIFS(resources!B:B,B3517)</f>
        <v>1</v>
      </c>
      <c r="AC3517" s="110">
        <f t="shared" si="778"/>
        <v>1</v>
      </c>
      <c r="AD3517" s="110">
        <f t="shared" si="779"/>
        <v>1</v>
      </c>
      <c r="AE3517" s="110">
        <f t="shared" si="780"/>
        <v>0</v>
      </c>
      <c r="AF3517" s="110">
        <f t="shared" si="781"/>
        <v>1</v>
      </c>
      <c r="AG3517" s="110">
        <f t="shared" si="782"/>
        <v>0</v>
      </c>
      <c r="AH3517" s="110">
        <f t="shared" si="783"/>
        <v>0</v>
      </c>
      <c r="AI3517" s="110">
        <f t="shared" si="784"/>
        <v>1</v>
      </c>
      <c r="AJ3517" s="100">
        <f>ROW()</f>
        <v>3517</v>
      </c>
      <c r="AK3517" s="100" t="e">
        <f>INDEX('BadRows RECART'!$C$2:$C$1207,MATCH(monthly_gwh_mw!AJ3517,'BadRows RECART'!$D$2:$D$1207,0))</f>
        <v>#N/A</v>
      </c>
    </row>
    <row r="3518" spans="1:37" ht="20">
      <c r="A3518" s="106" t="s">
        <v>3907</v>
      </c>
      <c r="B3518" s="106" t="s">
        <v>440</v>
      </c>
      <c r="C3518" s="106" t="s">
        <v>6313</v>
      </c>
      <c r="D3518" s="168">
        <v>2022</v>
      </c>
      <c r="E3518" s="168">
        <v>7</v>
      </c>
      <c r="F3518" s="169">
        <v>0</v>
      </c>
      <c r="G3518" s="212" t="s">
        <v>6314</v>
      </c>
      <c r="H3518" s="212" t="s">
        <v>6314</v>
      </c>
      <c r="I3518" s="106" t="s">
        <v>556</v>
      </c>
      <c r="K3518" s="83" t="s">
        <v>6314</v>
      </c>
      <c r="L3518" s="83" t="s">
        <v>6314</v>
      </c>
      <c r="M3518" s="45" t="str">
        <f>IF(
ISNA(INDEX(resources!E:E,MATCH(B3518,resources!B:B,0))),"fillme",
INDEX(resources!E:E,MATCH(B3518,resources!B:B,0)))</f>
        <v>transfer_sale</v>
      </c>
      <c r="N3518" s="45">
        <v>1</v>
      </c>
      <c r="O3518" s="83" t="str">
        <f>IFERROR(INDEX(resources!K:K,MATCH(B3518,resources!B:B,0)),"fillme")</f>
        <v>unknown</v>
      </c>
      <c r="P3518" s="89" t="str">
        <f t="shared" si="772"/>
        <v>unknown_2022_7</v>
      </c>
      <c r="Q3518" s="87">
        <f>INDEX(elcc!G:G,MATCH(P3518,elcc!D:D,0))</f>
        <v>0</v>
      </c>
      <c r="R3518" s="89">
        <f t="shared" si="773"/>
        <v>1</v>
      </c>
      <c r="S3518" s="89" t="s">
        <v>6314</v>
      </c>
      <c r="T3518" s="89" t="s">
        <v>6314</v>
      </c>
      <c r="U3518" s="90" t="str">
        <f t="shared" si="774"/>
        <v>ok</v>
      </c>
      <c r="V3518" s="63" t="str">
        <f>INDEX(resources!F:F,MATCH(B3518,resources!B:B,0))</f>
        <v>special</v>
      </c>
      <c r="W3518" s="110">
        <f t="shared" si="775"/>
        <v>0</v>
      </c>
      <c r="X3518" s="110">
        <f t="shared" si="776"/>
        <v>0</v>
      </c>
      <c r="Y3518" s="110" t="str">
        <f t="shared" si="777"/>
        <v>transfer_sale_raonly_na_CONFIDENTIAL</v>
      </c>
      <c r="Z3518" s="110">
        <f>IF(COUNTIFS($Y$2:Y3518,Y3518)=1,1,0)</f>
        <v>0</v>
      </c>
      <c r="AA3518" s="110">
        <f>SUM($Z$2:Z3518)*Z3518</f>
        <v>0</v>
      </c>
      <c r="AB3518" s="110">
        <f>COUNTIFS(resources!B:B,B3518)</f>
        <v>1</v>
      </c>
      <c r="AC3518" s="110">
        <f t="shared" si="778"/>
        <v>1</v>
      </c>
      <c r="AD3518" s="110">
        <f t="shared" si="779"/>
        <v>1</v>
      </c>
      <c r="AE3518" s="110">
        <f t="shared" si="780"/>
        <v>0</v>
      </c>
      <c r="AF3518" s="110">
        <f t="shared" si="781"/>
        <v>1</v>
      </c>
      <c r="AG3518" s="110">
        <f t="shared" si="782"/>
        <v>0</v>
      </c>
      <c r="AH3518" s="110">
        <f t="shared" si="783"/>
        <v>0</v>
      </c>
      <c r="AI3518" s="110">
        <f t="shared" si="784"/>
        <v>1</v>
      </c>
      <c r="AJ3518" s="100">
        <f>ROW()</f>
        <v>3518</v>
      </c>
      <c r="AK3518" s="100" t="e">
        <f>INDEX('BadRows RECART'!$C$2:$C$1207,MATCH(monthly_gwh_mw!AJ3518,'BadRows RECART'!$D$2:$D$1207,0))</f>
        <v>#N/A</v>
      </c>
    </row>
    <row r="3519" spans="1:37" ht="20">
      <c r="A3519" s="106" t="s">
        <v>3907</v>
      </c>
      <c r="B3519" s="106" t="s">
        <v>440</v>
      </c>
      <c r="C3519" s="106" t="s">
        <v>6313</v>
      </c>
      <c r="D3519" s="168">
        <v>2022</v>
      </c>
      <c r="E3519" s="168">
        <v>8</v>
      </c>
      <c r="F3519" s="169">
        <v>0</v>
      </c>
      <c r="G3519" s="212" t="s">
        <v>6314</v>
      </c>
      <c r="H3519" s="212" t="s">
        <v>6314</v>
      </c>
      <c r="I3519" s="106" t="s">
        <v>556</v>
      </c>
      <c r="K3519" s="83" t="s">
        <v>6314</v>
      </c>
      <c r="L3519" s="83" t="s">
        <v>6314</v>
      </c>
      <c r="M3519" s="45" t="str">
        <f>IF(
ISNA(INDEX(resources!E:E,MATCH(B3519,resources!B:B,0))),"fillme",
INDEX(resources!E:E,MATCH(B3519,resources!B:B,0)))</f>
        <v>transfer_sale</v>
      </c>
      <c r="N3519" s="45">
        <v>1</v>
      </c>
      <c r="O3519" s="83" t="str">
        <f>IFERROR(INDEX(resources!K:K,MATCH(B3519,resources!B:B,0)),"fillme")</f>
        <v>unknown</v>
      </c>
      <c r="P3519" s="89" t="str">
        <f t="shared" si="772"/>
        <v>unknown_2022_8</v>
      </c>
      <c r="Q3519" s="87">
        <f>INDEX(elcc!G:G,MATCH(P3519,elcc!D:D,0))</f>
        <v>0</v>
      </c>
      <c r="R3519" s="89">
        <f t="shared" si="773"/>
        <v>1</v>
      </c>
      <c r="S3519" s="89" t="s">
        <v>6314</v>
      </c>
      <c r="T3519" s="89" t="s">
        <v>6314</v>
      </c>
      <c r="U3519" s="90" t="str">
        <f t="shared" si="774"/>
        <v>ok</v>
      </c>
      <c r="V3519" s="63" t="str">
        <f>INDEX(resources!F:F,MATCH(B3519,resources!B:B,0))</f>
        <v>special</v>
      </c>
      <c r="W3519" s="110">
        <f t="shared" si="775"/>
        <v>0</v>
      </c>
      <c r="X3519" s="110">
        <f t="shared" si="776"/>
        <v>0</v>
      </c>
      <c r="Y3519" s="110" t="str">
        <f t="shared" si="777"/>
        <v>transfer_sale_raonly_na_CONFIDENTIAL</v>
      </c>
      <c r="Z3519" s="110">
        <f>IF(COUNTIFS($Y$2:Y3519,Y3519)=1,1,0)</f>
        <v>0</v>
      </c>
      <c r="AA3519" s="110">
        <f>SUM($Z$2:Z3519)*Z3519</f>
        <v>0</v>
      </c>
      <c r="AB3519" s="110">
        <f>COUNTIFS(resources!B:B,B3519)</f>
        <v>1</v>
      </c>
      <c r="AC3519" s="110">
        <f t="shared" si="778"/>
        <v>1</v>
      </c>
      <c r="AD3519" s="110">
        <f t="shared" si="779"/>
        <v>1</v>
      </c>
      <c r="AE3519" s="110">
        <f t="shared" si="780"/>
        <v>0</v>
      </c>
      <c r="AF3519" s="110">
        <f t="shared" si="781"/>
        <v>1</v>
      </c>
      <c r="AG3519" s="110">
        <f t="shared" si="782"/>
        <v>0</v>
      </c>
      <c r="AH3519" s="110">
        <f t="shared" si="783"/>
        <v>0</v>
      </c>
      <c r="AI3519" s="110">
        <f t="shared" si="784"/>
        <v>1</v>
      </c>
      <c r="AJ3519" s="100">
        <f>ROW()</f>
        <v>3519</v>
      </c>
      <c r="AK3519" s="100" t="e">
        <f>INDEX('BadRows RECART'!$C$2:$C$1207,MATCH(monthly_gwh_mw!AJ3519,'BadRows RECART'!$D$2:$D$1207,0))</f>
        <v>#N/A</v>
      </c>
    </row>
    <row r="3520" spans="1:37" ht="20">
      <c r="A3520" s="106" t="s">
        <v>3907</v>
      </c>
      <c r="B3520" s="106" t="s">
        <v>440</v>
      </c>
      <c r="C3520" s="106" t="s">
        <v>6313</v>
      </c>
      <c r="D3520" s="168">
        <v>2022</v>
      </c>
      <c r="E3520" s="168">
        <v>9</v>
      </c>
      <c r="F3520" s="169">
        <v>0</v>
      </c>
      <c r="G3520" s="212" t="s">
        <v>6314</v>
      </c>
      <c r="H3520" s="212" t="s">
        <v>6314</v>
      </c>
      <c r="I3520" s="106" t="s">
        <v>556</v>
      </c>
      <c r="K3520" s="83" t="s">
        <v>6314</v>
      </c>
      <c r="L3520" s="83" t="s">
        <v>6314</v>
      </c>
      <c r="M3520" s="45" t="str">
        <f>IF(
ISNA(INDEX(resources!E:E,MATCH(B3520,resources!B:B,0))),"fillme",
INDEX(resources!E:E,MATCH(B3520,resources!B:B,0)))</f>
        <v>transfer_sale</v>
      </c>
      <c r="N3520" s="45">
        <v>1</v>
      </c>
      <c r="O3520" s="83" t="str">
        <f>IFERROR(INDEX(resources!K:K,MATCH(B3520,resources!B:B,0)),"fillme")</f>
        <v>unknown</v>
      </c>
      <c r="P3520" s="89" t="str">
        <f t="shared" si="772"/>
        <v>unknown_2022_9</v>
      </c>
      <c r="Q3520" s="87">
        <f>INDEX(elcc!G:G,MATCH(P3520,elcc!D:D,0))</f>
        <v>0</v>
      </c>
      <c r="R3520" s="89">
        <f t="shared" si="773"/>
        <v>1</v>
      </c>
      <c r="S3520" s="89" t="s">
        <v>6314</v>
      </c>
      <c r="T3520" s="89" t="s">
        <v>6314</v>
      </c>
      <c r="U3520" s="90" t="str">
        <f t="shared" si="774"/>
        <v>ok</v>
      </c>
      <c r="V3520" s="63" t="str">
        <f>INDEX(resources!F:F,MATCH(B3520,resources!B:B,0))</f>
        <v>special</v>
      </c>
      <c r="W3520" s="110">
        <f t="shared" si="775"/>
        <v>0</v>
      </c>
      <c r="X3520" s="110">
        <f t="shared" si="776"/>
        <v>0</v>
      </c>
      <c r="Y3520" s="110" t="str">
        <f t="shared" si="777"/>
        <v>transfer_sale_raonly_na_CONFIDENTIAL</v>
      </c>
      <c r="Z3520" s="110">
        <f>IF(COUNTIFS($Y$2:Y3520,Y3520)=1,1,0)</f>
        <v>0</v>
      </c>
      <c r="AA3520" s="110">
        <f>SUM($Z$2:Z3520)*Z3520</f>
        <v>0</v>
      </c>
      <c r="AB3520" s="110">
        <f>COUNTIFS(resources!B:B,B3520)</f>
        <v>1</v>
      </c>
      <c r="AC3520" s="110">
        <f t="shared" si="778"/>
        <v>1</v>
      </c>
      <c r="AD3520" s="110">
        <f t="shared" si="779"/>
        <v>1</v>
      </c>
      <c r="AE3520" s="110">
        <f t="shared" si="780"/>
        <v>0</v>
      </c>
      <c r="AF3520" s="110">
        <f t="shared" si="781"/>
        <v>1</v>
      </c>
      <c r="AG3520" s="110">
        <f t="shared" si="782"/>
        <v>0</v>
      </c>
      <c r="AH3520" s="110">
        <f t="shared" si="783"/>
        <v>0</v>
      </c>
      <c r="AI3520" s="110">
        <f t="shared" si="784"/>
        <v>1</v>
      </c>
      <c r="AJ3520" s="100">
        <f>ROW()</f>
        <v>3520</v>
      </c>
      <c r="AK3520" s="100" t="e">
        <f>INDEX('BadRows RECART'!$C$2:$C$1207,MATCH(monthly_gwh_mw!AJ3520,'BadRows RECART'!$D$2:$D$1207,0))</f>
        <v>#N/A</v>
      </c>
    </row>
    <row r="3521" spans="1:37" ht="20">
      <c r="A3521" s="106" t="s">
        <v>3907</v>
      </c>
      <c r="B3521" s="106" t="s">
        <v>440</v>
      </c>
      <c r="C3521" s="106" t="s">
        <v>6313</v>
      </c>
      <c r="D3521" s="168">
        <v>2022</v>
      </c>
      <c r="E3521" s="168">
        <v>10</v>
      </c>
      <c r="F3521" s="169">
        <v>0</v>
      </c>
      <c r="G3521" s="212" t="s">
        <v>6314</v>
      </c>
      <c r="H3521" s="212" t="s">
        <v>6314</v>
      </c>
      <c r="I3521" s="106" t="s">
        <v>556</v>
      </c>
      <c r="K3521" s="83" t="s">
        <v>6314</v>
      </c>
      <c r="L3521" s="83" t="s">
        <v>6314</v>
      </c>
      <c r="M3521" s="45" t="str">
        <f>IF(
ISNA(INDEX(resources!E:E,MATCH(B3521,resources!B:B,0))),"fillme",
INDEX(resources!E:E,MATCH(B3521,resources!B:B,0)))</f>
        <v>transfer_sale</v>
      </c>
      <c r="N3521" s="45">
        <v>1</v>
      </c>
      <c r="O3521" s="83" t="str">
        <f>IFERROR(INDEX(resources!K:K,MATCH(B3521,resources!B:B,0)),"fillme")</f>
        <v>unknown</v>
      </c>
      <c r="P3521" s="89" t="str">
        <f t="shared" si="772"/>
        <v>unknown_2022_10</v>
      </c>
      <c r="Q3521" s="87">
        <f>INDEX(elcc!G:G,MATCH(P3521,elcc!D:D,0))</f>
        <v>0</v>
      </c>
      <c r="R3521" s="89">
        <f t="shared" si="773"/>
        <v>1</v>
      </c>
      <c r="S3521" s="89" t="s">
        <v>6314</v>
      </c>
      <c r="T3521" s="89" t="s">
        <v>6314</v>
      </c>
      <c r="U3521" s="90" t="str">
        <f t="shared" si="774"/>
        <v>ok</v>
      </c>
      <c r="V3521" s="63" t="str">
        <f>INDEX(resources!F:F,MATCH(B3521,resources!B:B,0))</f>
        <v>special</v>
      </c>
      <c r="W3521" s="110">
        <f t="shared" si="775"/>
        <v>0</v>
      </c>
      <c r="X3521" s="110">
        <f t="shared" si="776"/>
        <v>0</v>
      </c>
      <c r="Y3521" s="110" t="str">
        <f t="shared" si="777"/>
        <v>transfer_sale_raonly_na_CONFIDENTIAL</v>
      </c>
      <c r="Z3521" s="110">
        <f>IF(COUNTIFS($Y$2:Y3521,Y3521)=1,1,0)</f>
        <v>0</v>
      </c>
      <c r="AA3521" s="110">
        <f>SUM($Z$2:Z3521)*Z3521</f>
        <v>0</v>
      </c>
      <c r="AB3521" s="110">
        <f>COUNTIFS(resources!B:B,B3521)</f>
        <v>1</v>
      </c>
      <c r="AC3521" s="110">
        <f t="shared" si="778"/>
        <v>1</v>
      </c>
      <c r="AD3521" s="110">
        <f t="shared" si="779"/>
        <v>1</v>
      </c>
      <c r="AE3521" s="110">
        <f t="shared" si="780"/>
        <v>0</v>
      </c>
      <c r="AF3521" s="110">
        <f t="shared" si="781"/>
        <v>1</v>
      </c>
      <c r="AG3521" s="110">
        <f t="shared" si="782"/>
        <v>0</v>
      </c>
      <c r="AH3521" s="110">
        <f t="shared" si="783"/>
        <v>0</v>
      </c>
      <c r="AI3521" s="110">
        <f t="shared" si="784"/>
        <v>1</v>
      </c>
      <c r="AJ3521" s="100">
        <f>ROW()</f>
        <v>3521</v>
      </c>
      <c r="AK3521" s="100" t="e">
        <f>INDEX('BadRows RECART'!$C$2:$C$1207,MATCH(monthly_gwh_mw!AJ3521,'BadRows RECART'!$D$2:$D$1207,0))</f>
        <v>#N/A</v>
      </c>
    </row>
    <row r="3522" spans="1:37" ht="20">
      <c r="A3522" s="106" t="s">
        <v>3907</v>
      </c>
      <c r="B3522" s="106" t="s">
        <v>440</v>
      </c>
      <c r="C3522" s="106" t="s">
        <v>6313</v>
      </c>
      <c r="D3522" s="168">
        <v>2022</v>
      </c>
      <c r="E3522" s="168">
        <v>11</v>
      </c>
      <c r="F3522" s="169">
        <v>0</v>
      </c>
      <c r="G3522" s="212" t="s">
        <v>6314</v>
      </c>
      <c r="H3522" s="212" t="s">
        <v>6314</v>
      </c>
      <c r="I3522" s="106" t="s">
        <v>556</v>
      </c>
      <c r="K3522" s="83" t="s">
        <v>6314</v>
      </c>
      <c r="L3522" s="83" t="s">
        <v>6314</v>
      </c>
      <c r="M3522" s="45" t="str">
        <f>IF(
ISNA(INDEX(resources!E:E,MATCH(B3522,resources!B:B,0))),"fillme",
INDEX(resources!E:E,MATCH(B3522,resources!B:B,0)))</f>
        <v>transfer_sale</v>
      </c>
      <c r="N3522" s="45">
        <v>1</v>
      </c>
      <c r="O3522" s="83" t="str">
        <f>IFERROR(INDEX(resources!K:K,MATCH(B3522,resources!B:B,0)),"fillme")</f>
        <v>unknown</v>
      </c>
      <c r="P3522" s="89" t="str">
        <f t="shared" si="772"/>
        <v>unknown_2022_11</v>
      </c>
      <c r="Q3522" s="87">
        <f>INDEX(elcc!G:G,MATCH(P3522,elcc!D:D,0))</f>
        <v>0</v>
      </c>
      <c r="R3522" s="89">
        <f t="shared" si="773"/>
        <v>1</v>
      </c>
      <c r="S3522" s="89" t="s">
        <v>6314</v>
      </c>
      <c r="T3522" s="89" t="s">
        <v>6314</v>
      </c>
      <c r="U3522" s="90" t="str">
        <f t="shared" si="774"/>
        <v>ok</v>
      </c>
      <c r="V3522" s="63" t="str">
        <f>INDEX(resources!F:F,MATCH(B3522,resources!B:B,0))</f>
        <v>special</v>
      </c>
      <c r="W3522" s="110">
        <f t="shared" si="775"/>
        <v>0</v>
      </c>
      <c r="X3522" s="110">
        <f t="shared" si="776"/>
        <v>0</v>
      </c>
      <c r="Y3522" s="110" t="str">
        <f t="shared" si="777"/>
        <v>transfer_sale_raonly_na_CONFIDENTIAL</v>
      </c>
      <c r="Z3522" s="110">
        <f>IF(COUNTIFS($Y$2:Y3522,Y3522)=1,1,0)</f>
        <v>0</v>
      </c>
      <c r="AA3522" s="110">
        <f>SUM($Z$2:Z3522)*Z3522</f>
        <v>0</v>
      </c>
      <c r="AB3522" s="110">
        <f>COUNTIFS(resources!B:B,B3522)</f>
        <v>1</v>
      </c>
      <c r="AC3522" s="110">
        <f t="shared" si="778"/>
        <v>1</v>
      </c>
      <c r="AD3522" s="110">
        <f t="shared" si="779"/>
        <v>1</v>
      </c>
      <c r="AE3522" s="110">
        <f t="shared" si="780"/>
        <v>0</v>
      </c>
      <c r="AF3522" s="110">
        <f t="shared" si="781"/>
        <v>1</v>
      </c>
      <c r="AG3522" s="110">
        <f t="shared" si="782"/>
        <v>0</v>
      </c>
      <c r="AH3522" s="110">
        <f t="shared" si="783"/>
        <v>0</v>
      </c>
      <c r="AI3522" s="110">
        <f t="shared" si="784"/>
        <v>1</v>
      </c>
      <c r="AJ3522" s="100">
        <f>ROW()</f>
        <v>3522</v>
      </c>
      <c r="AK3522" s="100" t="e">
        <f>INDEX('BadRows RECART'!$C$2:$C$1207,MATCH(monthly_gwh_mw!AJ3522,'BadRows RECART'!$D$2:$D$1207,0))</f>
        <v>#N/A</v>
      </c>
    </row>
    <row r="3523" spans="1:37" ht="20">
      <c r="A3523" s="106" t="s">
        <v>3907</v>
      </c>
      <c r="B3523" s="106" t="s">
        <v>440</v>
      </c>
      <c r="C3523" s="106" t="s">
        <v>6313</v>
      </c>
      <c r="D3523" s="168">
        <v>2022</v>
      </c>
      <c r="E3523" s="168">
        <v>12</v>
      </c>
      <c r="F3523" s="169">
        <v>0</v>
      </c>
      <c r="G3523" s="212" t="s">
        <v>6314</v>
      </c>
      <c r="H3523" s="212" t="s">
        <v>6314</v>
      </c>
      <c r="I3523" s="106" t="s">
        <v>556</v>
      </c>
      <c r="K3523" s="83" t="s">
        <v>6314</v>
      </c>
      <c r="L3523" s="83" t="s">
        <v>6314</v>
      </c>
      <c r="M3523" s="45" t="str">
        <f>IF(
ISNA(INDEX(resources!E:E,MATCH(B3523,resources!B:B,0))),"fillme",
INDEX(resources!E:E,MATCH(B3523,resources!B:B,0)))</f>
        <v>transfer_sale</v>
      </c>
      <c r="N3523" s="45">
        <v>1</v>
      </c>
      <c r="O3523" s="83" t="str">
        <f>IFERROR(INDEX(resources!K:K,MATCH(B3523,resources!B:B,0)),"fillme")</f>
        <v>unknown</v>
      </c>
      <c r="P3523" s="89" t="str">
        <f t="shared" si="772"/>
        <v>unknown_2022_12</v>
      </c>
      <c r="Q3523" s="87">
        <f>INDEX(elcc!G:G,MATCH(P3523,elcc!D:D,0))</f>
        <v>0</v>
      </c>
      <c r="R3523" s="89">
        <f t="shared" si="773"/>
        <v>1</v>
      </c>
      <c r="S3523" s="89" t="s">
        <v>6314</v>
      </c>
      <c r="T3523" s="89" t="s">
        <v>6314</v>
      </c>
      <c r="U3523" s="90" t="str">
        <f t="shared" si="774"/>
        <v>ok</v>
      </c>
      <c r="V3523" s="63" t="str">
        <f>INDEX(resources!F:F,MATCH(B3523,resources!B:B,0))</f>
        <v>special</v>
      </c>
      <c r="W3523" s="110">
        <f t="shared" si="775"/>
        <v>0</v>
      </c>
      <c r="X3523" s="110">
        <f t="shared" si="776"/>
        <v>0</v>
      </c>
      <c r="Y3523" s="110" t="str">
        <f t="shared" si="777"/>
        <v>transfer_sale_raonly_na_CONFIDENTIAL</v>
      </c>
      <c r="Z3523" s="110">
        <f>IF(COUNTIFS($Y$2:Y3523,Y3523)=1,1,0)</f>
        <v>0</v>
      </c>
      <c r="AA3523" s="110">
        <f>SUM($Z$2:Z3523)*Z3523</f>
        <v>0</v>
      </c>
      <c r="AB3523" s="110">
        <f>COUNTIFS(resources!B:B,B3523)</f>
        <v>1</v>
      </c>
      <c r="AC3523" s="110">
        <f t="shared" si="778"/>
        <v>1</v>
      </c>
      <c r="AD3523" s="110">
        <f t="shared" si="779"/>
        <v>1</v>
      </c>
      <c r="AE3523" s="110">
        <f t="shared" si="780"/>
        <v>0</v>
      </c>
      <c r="AF3523" s="110">
        <f t="shared" si="781"/>
        <v>1</v>
      </c>
      <c r="AG3523" s="110">
        <f t="shared" si="782"/>
        <v>0</v>
      </c>
      <c r="AH3523" s="110">
        <f t="shared" si="783"/>
        <v>0</v>
      </c>
      <c r="AI3523" s="110">
        <f t="shared" si="784"/>
        <v>1</v>
      </c>
      <c r="AJ3523" s="100">
        <f>ROW()</f>
        <v>3523</v>
      </c>
      <c r="AK3523" s="100" t="e">
        <f>INDEX('BadRows RECART'!$C$2:$C$1207,MATCH(monthly_gwh_mw!AJ3523,'BadRows RECART'!$D$2:$D$1207,0))</f>
        <v>#N/A</v>
      </c>
    </row>
    <row r="3524" spans="1:37" ht="20">
      <c r="A3524" s="106" t="s">
        <v>3907</v>
      </c>
      <c r="B3524" s="106" t="s">
        <v>437</v>
      </c>
      <c r="C3524" s="106" t="s">
        <v>6313</v>
      </c>
      <c r="D3524" s="168">
        <v>2022</v>
      </c>
      <c r="E3524" s="168">
        <v>1</v>
      </c>
      <c r="F3524" s="169">
        <v>0</v>
      </c>
      <c r="G3524" s="212" t="s">
        <v>6314</v>
      </c>
      <c r="H3524" s="212" t="s">
        <v>6314</v>
      </c>
      <c r="I3524" s="106" t="s">
        <v>556</v>
      </c>
      <c r="K3524" s="83" t="s">
        <v>6314</v>
      </c>
      <c r="L3524" s="83" t="s">
        <v>6314</v>
      </c>
      <c r="M3524" s="45" t="str">
        <f>IF(
ISNA(INDEX(resources!E:E,MATCH(B3524,resources!B:B,0))),"fillme",
INDEX(resources!E:E,MATCH(B3524,resources!B:B,0)))</f>
        <v>transfer_purchase</v>
      </c>
      <c r="N3524" s="45">
        <v>1</v>
      </c>
      <c r="O3524" s="83" t="str">
        <f>IFERROR(INDEX(resources!K:K,MATCH(B3524,resources!B:B,0)),"fillme")</f>
        <v>unknown</v>
      </c>
      <c r="P3524" s="89" t="str">
        <f t="shared" si="772"/>
        <v>unknown_2022_1</v>
      </c>
      <c r="Q3524" s="87">
        <f>INDEX(elcc!G:G,MATCH(P3524,elcc!D:D,0))</f>
        <v>0</v>
      </c>
      <c r="R3524" s="89">
        <f t="shared" si="773"/>
        <v>1</v>
      </c>
      <c r="S3524" s="89" t="s">
        <v>6314</v>
      </c>
      <c r="T3524" s="89" t="s">
        <v>6314</v>
      </c>
      <c r="U3524" s="90" t="str">
        <f t="shared" si="774"/>
        <v>ok</v>
      </c>
      <c r="V3524" s="63" t="str">
        <f>INDEX(resources!F:F,MATCH(B3524,resources!B:B,0))</f>
        <v>special</v>
      </c>
      <c r="W3524" s="110">
        <f t="shared" si="775"/>
        <v>0</v>
      </c>
      <c r="X3524" s="110">
        <f t="shared" si="776"/>
        <v>0</v>
      </c>
      <c r="Y3524" s="110" t="str">
        <f t="shared" si="777"/>
        <v>transfer_purchase_raonly_na_CONFIDENTIAL</v>
      </c>
      <c r="Z3524" s="110">
        <f>IF(COUNTIFS($Y$2:Y3524,Y3524)=1,1,0)</f>
        <v>0</v>
      </c>
      <c r="AA3524" s="110">
        <f>SUM($Z$2:Z3524)*Z3524</f>
        <v>0</v>
      </c>
      <c r="AB3524" s="110">
        <f>COUNTIFS(resources!B:B,B3524)</f>
        <v>1</v>
      </c>
      <c r="AC3524" s="110">
        <f t="shared" si="778"/>
        <v>1</v>
      </c>
      <c r="AD3524" s="110">
        <f t="shared" si="779"/>
        <v>1</v>
      </c>
      <c r="AE3524" s="110">
        <f t="shared" si="780"/>
        <v>0</v>
      </c>
      <c r="AF3524" s="110">
        <f t="shared" si="781"/>
        <v>1</v>
      </c>
      <c r="AG3524" s="110">
        <f t="shared" si="782"/>
        <v>0</v>
      </c>
      <c r="AH3524" s="110">
        <f t="shared" si="783"/>
        <v>0</v>
      </c>
      <c r="AI3524" s="110">
        <f t="shared" si="784"/>
        <v>1</v>
      </c>
      <c r="AJ3524" s="100">
        <f>ROW()</f>
        <v>3524</v>
      </c>
      <c r="AK3524" s="100" t="e">
        <f>INDEX('BadRows RECART'!$C$2:$C$1207,MATCH(monthly_gwh_mw!AJ3524,'BadRows RECART'!$D$2:$D$1207,0))</f>
        <v>#N/A</v>
      </c>
    </row>
    <row r="3525" spans="1:37" ht="20">
      <c r="A3525" s="106" t="s">
        <v>3907</v>
      </c>
      <c r="B3525" s="106" t="s">
        <v>437</v>
      </c>
      <c r="C3525" s="106" t="s">
        <v>6313</v>
      </c>
      <c r="D3525" s="168">
        <v>2022</v>
      </c>
      <c r="E3525" s="168">
        <v>2</v>
      </c>
      <c r="F3525" s="169">
        <v>0</v>
      </c>
      <c r="G3525" s="212" t="s">
        <v>6314</v>
      </c>
      <c r="H3525" s="212" t="s">
        <v>6314</v>
      </c>
      <c r="I3525" s="106" t="s">
        <v>556</v>
      </c>
      <c r="K3525" s="83" t="s">
        <v>6314</v>
      </c>
      <c r="L3525" s="83" t="s">
        <v>6314</v>
      </c>
      <c r="M3525" s="45" t="str">
        <f>IF(
ISNA(INDEX(resources!E:E,MATCH(B3525,resources!B:B,0))),"fillme",
INDEX(resources!E:E,MATCH(B3525,resources!B:B,0)))</f>
        <v>transfer_purchase</v>
      </c>
      <c r="N3525" s="45">
        <v>1</v>
      </c>
      <c r="O3525" s="83" t="str">
        <f>IFERROR(INDEX(resources!K:K,MATCH(B3525,resources!B:B,0)),"fillme")</f>
        <v>unknown</v>
      </c>
      <c r="P3525" s="89" t="str">
        <f t="shared" si="772"/>
        <v>unknown_2022_2</v>
      </c>
      <c r="Q3525" s="87">
        <f>INDEX(elcc!G:G,MATCH(P3525,elcc!D:D,0))</f>
        <v>0</v>
      </c>
      <c r="R3525" s="89">
        <f t="shared" si="773"/>
        <v>1</v>
      </c>
      <c r="S3525" s="89" t="s">
        <v>6314</v>
      </c>
      <c r="T3525" s="89" t="s">
        <v>6314</v>
      </c>
      <c r="U3525" s="90" t="str">
        <f t="shared" si="774"/>
        <v>ok</v>
      </c>
      <c r="V3525" s="63" t="str">
        <f>INDEX(resources!F:F,MATCH(B3525,resources!B:B,0))</f>
        <v>special</v>
      </c>
      <c r="W3525" s="110">
        <f t="shared" si="775"/>
        <v>0</v>
      </c>
      <c r="X3525" s="110">
        <f t="shared" si="776"/>
        <v>0</v>
      </c>
      <c r="Y3525" s="110" t="str">
        <f t="shared" si="777"/>
        <v>transfer_purchase_raonly_na_CONFIDENTIAL</v>
      </c>
      <c r="Z3525" s="110">
        <f>IF(COUNTIFS($Y$2:Y3525,Y3525)=1,1,0)</f>
        <v>0</v>
      </c>
      <c r="AA3525" s="110">
        <f>SUM($Z$2:Z3525)*Z3525</f>
        <v>0</v>
      </c>
      <c r="AB3525" s="110">
        <f>COUNTIFS(resources!B:B,B3525)</f>
        <v>1</v>
      </c>
      <c r="AC3525" s="110">
        <f t="shared" si="778"/>
        <v>1</v>
      </c>
      <c r="AD3525" s="110">
        <f t="shared" si="779"/>
        <v>1</v>
      </c>
      <c r="AE3525" s="110">
        <f t="shared" si="780"/>
        <v>0</v>
      </c>
      <c r="AF3525" s="110">
        <f t="shared" si="781"/>
        <v>1</v>
      </c>
      <c r="AG3525" s="110">
        <f t="shared" si="782"/>
        <v>0</v>
      </c>
      <c r="AH3525" s="110">
        <f t="shared" si="783"/>
        <v>0</v>
      </c>
      <c r="AI3525" s="110">
        <f t="shared" si="784"/>
        <v>1</v>
      </c>
      <c r="AJ3525" s="100">
        <f>ROW()</f>
        <v>3525</v>
      </c>
      <c r="AK3525" s="100" t="e">
        <f>INDEX('BadRows RECART'!$C$2:$C$1207,MATCH(monthly_gwh_mw!AJ3525,'BadRows RECART'!$D$2:$D$1207,0))</f>
        <v>#N/A</v>
      </c>
    </row>
    <row r="3526" spans="1:37" ht="20">
      <c r="A3526" s="106" t="s">
        <v>3907</v>
      </c>
      <c r="B3526" s="106" t="s">
        <v>437</v>
      </c>
      <c r="C3526" s="106" t="s">
        <v>6313</v>
      </c>
      <c r="D3526" s="168">
        <v>2022</v>
      </c>
      <c r="E3526" s="168">
        <v>3</v>
      </c>
      <c r="F3526" s="169">
        <v>0</v>
      </c>
      <c r="G3526" s="212" t="s">
        <v>6314</v>
      </c>
      <c r="H3526" s="212" t="s">
        <v>6314</v>
      </c>
      <c r="I3526" s="106" t="s">
        <v>556</v>
      </c>
      <c r="K3526" s="83" t="s">
        <v>6314</v>
      </c>
      <c r="L3526" s="83" t="s">
        <v>6314</v>
      </c>
      <c r="M3526" s="45" t="str">
        <f>IF(
ISNA(INDEX(resources!E:E,MATCH(B3526,resources!B:B,0))),"fillme",
INDEX(resources!E:E,MATCH(B3526,resources!B:B,0)))</f>
        <v>transfer_purchase</v>
      </c>
      <c r="N3526" s="45">
        <v>1</v>
      </c>
      <c r="O3526" s="83" t="str">
        <f>IFERROR(INDEX(resources!K:K,MATCH(B3526,resources!B:B,0)),"fillme")</f>
        <v>unknown</v>
      </c>
      <c r="P3526" s="89" t="str">
        <f t="shared" si="772"/>
        <v>unknown_2022_3</v>
      </c>
      <c r="Q3526" s="87">
        <f>INDEX(elcc!G:G,MATCH(P3526,elcc!D:D,0))</f>
        <v>0</v>
      </c>
      <c r="R3526" s="89">
        <f t="shared" si="773"/>
        <v>1</v>
      </c>
      <c r="S3526" s="89" t="s">
        <v>6314</v>
      </c>
      <c r="T3526" s="89" t="s">
        <v>6314</v>
      </c>
      <c r="U3526" s="90" t="str">
        <f t="shared" si="774"/>
        <v>ok</v>
      </c>
      <c r="V3526" s="63" t="str">
        <f>INDEX(resources!F:F,MATCH(B3526,resources!B:B,0))</f>
        <v>special</v>
      </c>
      <c r="W3526" s="110">
        <f t="shared" si="775"/>
        <v>0</v>
      </c>
      <c r="X3526" s="110">
        <f t="shared" si="776"/>
        <v>0</v>
      </c>
      <c r="Y3526" s="110" t="str">
        <f t="shared" si="777"/>
        <v>transfer_purchase_raonly_na_CONFIDENTIAL</v>
      </c>
      <c r="Z3526" s="110">
        <f>IF(COUNTIFS($Y$2:Y3526,Y3526)=1,1,0)</f>
        <v>0</v>
      </c>
      <c r="AA3526" s="110">
        <f>SUM($Z$2:Z3526)*Z3526</f>
        <v>0</v>
      </c>
      <c r="AB3526" s="110">
        <f>COUNTIFS(resources!B:B,B3526)</f>
        <v>1</v>
      </c>
      <c r="AC3526" s="110">
        <f t="shared" si="778"/>
        <v>1</v>
      </c>
      <c r="AD3526" s="110">
        <f t="shared" si="779"/>
        <v>1</v>
      </c>
      <c r="AE3526" s="110">
        <f t="shared" si="780"/>
        <v>0</v>
      </c>
      <c r="AF3526" s="110">
        <f t="shared" si="781"/>
        <v>1</v>
      </c>
      <c r="AG3526" s="110">
        <f t="shared" si="782"/>
        <v>0</v>
      </c>
      <c r="AH3526" s="110">
        <f t="shared" si="783"/>
        <v>0</v>
      </c>
      <c r="AI3526" s="110">
        <f t="shared" si="784"/>
        <v>1</v>
      </c>
      <c r="AJ3526" s="100">
        <f>ROW()</f>
        <v>3526</v>
      </c>
      <c r="AK3526" s="100" t="e">
        <f>INDEX('BadRows RECART'!$C$2:$C$1207,MATCH(monthly_gwh_mw!AJ3526,'BadRows RECART'!$D$2:$D$1207,0))</f>
        <v>#N/A</v>
      </c>
    </row>
    <row r="3527" spans="1:37" ht="20">
      <c r="A3527" s="106" t="s">
        <v>3907</v>
      </c>
      <c r="B3527" s="106" t="s">
        <v>437</v>
      </c>
      <c r="C3527" s="106" t="s">
        <v>6313</v>
      </c>
      <c r="D3527" s="168">
        <v>2022</v>
      </c>
      <c r="E3527" s="168">
        <v>4</v>
      </c>
      <c r="F3527" s="169">
        <v>0</v>
      </c>
      <c r="G3527" s="212" t="s">
        <v>6314</v>
      </c>
      <c r="H3527" s="212" t="s">
        <v>6314</v>
      </c>
      <c r="I3527" s="106" t="s">
        <v>556</v>
      </c>
      <c r="K3527" s="83" t="s">
        <v>6314</v>
      </c>
      <c r="L3527" s="83" t="s">
        <v>6314</v>
      </c>
      <c r="M3527" s="45" t="str">
        <f>IF(
ISNA(INDEX(resources!E:E,MATCH(B3527,resources!B:B,0))),"fillme",
INDEX(resources!E:E,MATCH(B3527,resources!B:B,0)))</f>
        <v>transfer_purchase</v>
      </c>
      <c r="N3527" s="45">
        <v>1</v>
      </c>
      <c r="O3527" s="83" t="str">
        <f>IFERROR(INDEX(resources!K:K,MATCH(B3527,resources!B:B,0)),"fillme")</f>
        <v>unknown</v>
      </c>
      <c r="P3527" s="89" t="str">
        <f t="shared" si="772"/>
        <v>unknown_2022_4</v>
      </c>
      <c r="Q3527" s="87">
        <f>INDEX(elcc!G:G,MATCH(P3527,elcc!D:D,0))</f>
        <v>0</v>
      </c>
      <c r="R3527" s="89">
        <f t="shared" si="773"/>
        <v>1</v>
      </c>
      <c r="S3527" s="89" t="s">
        <v>6314</v>
      </c>
      <c r="T3527" s="89" t="s">
        <v>6314</v>
      </c>
      <c r="U3527" s="90" t="str">
        <f t="shared" si="774"/>
        <v>ok</v>
      </c>
      <c r="V3527" s="63" t="str">
        <f>INDEX(resources!F:F,MATCH(B3527,resources!B:B,0))</f>
        <v>special</v>
      </c>
      <c r="W3527" s="110">
        <f t="shared" si="775"/>
        <v>0</v>
      </c>
      <c r="X3527" s="110">
        <f t="shared" si="776"/>
        <v>0</v>
      </c>
      <c r="Y3527" s="110" t="str">
        <f t="shared" si="777"/>
        <v>transfer_purchase_raonly_na_CONFIDENTIAL</v>
      </c>
      <c r="Z3527" s="110">
        <f>IF(COUNTIFS($Y$2:Y3527,Y3527)=1,1,0)</f>
        <v>0</v>
      </c>
      <c r="AA3527" s="110">
        <f>SUM($Z$2:Z3527)*Z3527</f>
        <v>0</v>
      </c>
      <c r="AB3527" s="110">
        <f>COUNTIFS(resources!B:B,B3527)</f>
        <v>1</v>
      </c>
      <c r="AC3527" s="110">
        <f t="shared" si="778"/>
        <v>1</v>
      </c>
      <c r="AD3527" s="110">
        <f t="shared" si="779"/>
        <v>1</v>
      </c>
      <c r="AE3527" s="110">
        <f t="shared" si="780"/>
        <v>0</v>
      </c>
      <c r="AF3527" s="110">
        <f t="shared" si="781"/>
        <v>1</v>
      </c>
      <c r="AG3527" s="110">
        <f t="shared" si="782"/>
        <v>0</v>
      </c>
      <c r="AH3527" s="110">
        <f t="shared" si="783"/>
        <v>0</v>
      </c>
      <c r="AI3527" s="110">
        <f t="shared" si="784"/>
        <v>1</v>
      </c>
      <c r="AJ3527" s="100">
        <f>ROW()</f>
        <v>3527</v>
      </c>
      <c r="AK3527" s="100" t="e">
        <f>INDEX('BadRows RECART'!$C$2:$C$1207,MATCH(monthly_gwh_mw!AJ3527,'BadRows RECART'!$D$2:$D$1207,0))</f>
        <v>#N/A</v>
      </c>
    </row>
    <row r="3528" spans="1:37" ht="20">
      <c r="A3528" s="106" t="s">
        <v>3907</v>
      </c>
      <c r="B3528" s="106" t="s">
        <v>437</v>
      </c>
      <c r="C3528" s="106" t="s">
        <v>6313</v>
      </c>
      <c r="D3528" s="168">
        <v>2022</v>
      </c>
      <c r="E3528" s="168">
        <v>5</v>
      </c>
      <c r="F3528" s="169">
        <v>0</v>
      </c>
      <c r="G3528" s="212" t="s">
        <v>6314</v>
      </c>
      <c r="H3528" s="212" t="s">
        <v>6314</v>
      </c>
      <c r="I3528" s="106" t="s">
        <v>556</v>
      </c>
      <c r="K3528" s="83" t="s">
        <v>6314</v>
      </c>
      <c r="L3528" s="83" t="s">
        <v>6314</v>
      </c>
      <c r="M3528" s="45" t="str">
        <f>IF(
ISNA(INDEX(resources!E:E,MATCH(B3528,resources!B:B,0))),"fillme",
INDEX(resources!E:E,MATCH(B3528,resources!B:B,0)))</f>
        <v>transfer_purchase</v>
      </c>
      <c r="N3528" s="45">
        <v>1</v>
      </c>
      <c r="O3528" s="83" t="str">
        <f>IFERROR(INDEX(resources!K:K,MATCH(B3528,resources!B:B,0)),"fillme")</f>
        <v>unknown</v>
      </c>
      <c r="P3528" s="89" t="str">
        <f t="shared" si="772"/>
        <v>unknown_2022_5</v>
      </c>
      <c r="Q3528" s="87">
        <f>INDEX(elcc!G:G,MATCH(P3528,elcc!D:D,0))</f>
        <v>0</v>
      </c>
      <c r="R3528" s="89">
        <f t="shared" si="773"/>
        <v>1</v>
      </c>
      <c r="S3528" s="89" t="s">
        <v>6314</v>
      </c>
      <c r="T3528" s="89" t="s">
        <v>6314</v>
      </c>
      <c r="U3528" s="90" t="str">
        <f t="shared" si="774"/>
        <v>ok</v>
      </c>
      <c r="V3528" s="63" t="str">
        <f>INDEX(resources!F:F,MATCH(B3528,resources!B:B,0))</f>
        <v>special</v>
      </c>
      <c r="W3528" s="110">
        <f t="shared" si="775"/>
        <v>0</v>
      </c>
      <c r="X3528" s="110">
        <f t="shared" si="776"/>
        <v>0</v>
      </c>
      <c r="Y3528" s="110" t="str">
        <f t="shared" si="777"/>
        <v>transfer_purchase_raonly_na_CONFIDENTIAL</v>
      </c>
      <c r="Z3528" s="110">
        <f>IF(COUNTIFS($Y$2:Y3528,Y3528)=1,1,0)</f>
        <v>0</v>
      </c>
      <c r="AA3528" s="110">
        <f>SUM($Z$2:Z3528)*Z3528</f>
        <v>0</v>
      </c>
      <c r="AB3528" s="110">
        <f>COUNTIFS(resources!B:B,B3528)</f>
        <v>1</v>
      </c>
      <c r="AC3528" s="110">
        <f t="shared" si="778"/>
        <v>1</v>
      </c>
      <c r="AD3528" s="110">
        <f t="shared" si="779"/>
        <v>1</v>
      </c>
      <c r="AE3528" s="110">
        <f t="shared" si="780"/>
        <v>0</v>
      </c>
      <c r="AF3528" s="110">
        <f t="shared" si="781"/>
        <v>1</v>
      </c>
      <c r="AG3528" s="110">
        <f t="shared" si="782"/>
        <v>0</v>
      </c>
      <c r="AH3528" s="110">
        <f t="shared" si="783"/>
        <v>0</v>
      </c>
      <c r="AI3528" s="110">
        <f t="shared" si="784"/>
        <v>1</v>
      </c>
      <c r="AJ3528" s="100">
        <f>ROW()</f>
        <v>3528</v>
      </c>
      <c r="AK3528" s="100" t="e">
        <f>INDEX('BadRows RECART'!$C$2:$C$1207,MATCH(monthly_gwh_mw!AJ3528,'BadRows RECART'!$D$2:$D$1207,0))</f>
        <v>#N/A</v>
      </c>
    </row>
    <row r="3529" spans="1:37" ht="20">
      <c r="A3529" s="106" t="s">
        <v>3907</v>
      </c>
      <c r="B3529" s="106" t="s">
        <v>437</v>
      </c>
      <c r="C3529" s="106" t="s">
        <v>6313</v>
      </c>
      <c r="D3529" s="168">
        <v>2022</v>
      </c>
      <c r="E3529" s="168">
        <v>6</v>
      </c>
      <c r="F3529" s="169">
        <v>0</v>
      </c>
      <c r="G3529" s="212" t="s">
        <v>6314</v>
      </c>
      <c r="H3529" s="212" t="s">
        <v>6314</v>
      </c>
      <c r="I3529" s="106" t="s">
        <v>556</v>
      </c>
      <c r="K3529" s="83" t="s">
        <v>6314</v>
      </c>
      <c r="L3529" s="83" t="s">
        <v>6314</v>
      </c>
      <c r="M3529" s="45" t="str">
        <f>IF(
ISNA(INDEX(resources!E:E,MATCH(B3529,resources!B:B,0))),"fillme",
INDEX(resources!E:E,MATCH(B3529,resources!B:B,0)))</f>
        <v>transfer_purchase</v>
      </c>
      <c r="N3529" s="45">
        <v>1</v>
      </c>
      <c r="O3529" s="83" t="str">
        <f>IFERROR(INDEX(resources!K:K,MATCH(B3529,resources!B:B,0)),"fillme")</f>
        <v>unknown</v>
      </c>
      <c r="P3529" s="89" t="str">
        <f t="shared" si="772"/>
        <v>unknown_2022_6</v>
      </c>
      <c r="Q3529" s="87">
        <f>INDEX(elcc!G:G,MATCH(P3529,elcc!D:D,0))</f>
        <v>0</v>
      </c>
      <c r="R3529" s="89">
        <f t="shared" si="773"/>
        <v>1</v>
      </c>
      <c r="S3529" s="89" t="s">
        <v>6314</v>
      </c>
      <c r="T3529" s="89" t="s">
        <v>6314</v>
      </c>
      <c r="U3529" s="90" t="str">
        <f t="shared" si="774"/>
        <v>ok</v>
      </c>
      <c r="V3529" s="63" t="str">
        <f>INDEX(resources!F:F,MATCH(B3529,resources!B:B,0))</f>
        <v>special</v>
      </c>
      <c r="W3529" s="110">
        <f t="shared" si="775"/>
        <v>0</v>
      </c>
      <c r="X3529" s="110">
        <f t="shared" si="776"/>
        <v>0</v>
      </c>
      <c r="Y3529" s="110" t="str">
        <f t="shared" si="777"/>
        <v>transfer_purchase_raonly_na_CONFIDENTIAL</v>
      </c>
      <c r="Z3529" s="110">
        <f>IF(COUNTIFS($Y$2:Y3529,Y3529)=1,1,0)</f>
        <v>0</v>
      </c>
      <c r="AA3529" s="110">
        <f>SUM($Z$2:Z3529)*Z3529</f>
        <v>0</v>
      </c>
      <c r="AB3529" s="110">
        <f>COUNTIFS(resources!B:B,B3529)</f>
        <v>1</v>
      </c>
      <c r="AC3529" s="110">
        <f t="shared" si="778"/>
        <v>1</v>
      </c>
      <c r="AD3529" s="110">
        <f t="shared" si="779"/>
        <v>1</v>
      </c>
      <c r="AE3529" s="110">
        <f t="shared" si="780"/>
        <v>0</v>
      </c>
      <c r="AF3529" s="110">
        <f t="shared" si="781"/>
        <v>1</v>
      </c>
      <c r="AG3529" s="110">
        <f t="shared" si="782"/>
        <v>0</v>
      </c>
      <c r="AH3529" s="110">
        <f t="shared" si="783"/>
        <v>0</v>
      </c>
      <c r="AI3529" s="110">
        <f t="shared" si="784"/>
        <v>1</v>
      </c>
      <c r="AJ3529" s="100">
        <f>ROW()</f>
        <v>3529</v>
      </c>
      <c r="AK3529" s="100" t="e">
        <f>INDEX('BadRows RECART'!$C$2:$C$1207,MATCH(monthly_gwh_mw!AJ3529,'BadRows RECART'!$D$2:$D$1207,0))</f>
        <v>#N/A</v>
      </c>
    </row>
    <row r="3530" spans="1:37" ht="20">
      <c r="A3530" s="106" t="s">
        <v>3907</v>
      </c>
      <c r="B3530" s="106" t="s">
        <v>437</v>
      </c>
      <c r="C3530" s="106" t="s">
        <v>6313</v>
      </c>
      <c r="D3530" s="168">
        <v>2022</v>
      </c>
      <c r="E3530" s="168">
        <v>7</v>
      </c>
      <c r="F3530" s="169">
        <v>0</v>
      </c>
      <c r="G3530" s="212" t="s">
        <v>6314</v>
      </c>
      <c r="H3530" s="212" t="s">
        <v>6314</v>
      </c>
      <c r="I3530" s="106" t="s">
        <v>556</v>
      </c>
      <c r="K3530" s="83" t="s">
        <v>6314</v>
      </c>
      <c r="L3530" s="83" t="s">
        <v>6314</v>
      </c>
      <c r="M3530" s="45" t="str">
        <f>IF(
ISNA(INDEX(resources!E:E,MATCH(B3530,resources!B:B,0))),"fillme",
INDEX(resources!E:E,MATCH(B3530,resources!B:B,0)))</f>
        <v>transfer_purchase</v>
      </c>
      <c r="N3530" s="45">
        <v>1</v>
      </c>
      <c r="O3530" s="83" t="str">
        <f>IFERROR(INDEX(resources!K:K,MATCH(B3530,resources!B:B,0)),"fillme")</f>
        <v>unknown</v>
      </c>
      <c r="P3530" s="89" t="str">
        <f t="shared" si="772"/>
        <v>unknown_2022_7</v>
      </c>
      <c r="Q3530" s="87">
        <f>INDEX(elcc!G:G,MATCH(P3530,elcc!D:D,0))</f>
        <v>0</v>
      </c>
      <c r="R3530" s="89">
        <f t="shared" si="773"/>
        <v>1</v>
      </c>
      <c r="S3530" s="89" t="s">
        <v>6314</v>
      </c>
      <c r="T3530" s="89" t="s">
        <v>6314</v>
      </c>
      <c r="U3530" s="90" t="str">
        <f t="shared" si="774"/>
        <v>ok</v>
      </c>
      <c r="V3530" s="63" t="str">
        <f>INDEX(resources!F:F,MATCH(B3530,resources!B:B,0))</f>
        <v>special</v>
      </c>
      <c r="W3530" s="110">
        <f t="shared" si="775"/>
        <v>0</v>
      </c>
      <c r="X3530" s="110">
        <f t="shared" si="776"/>
        <v>0</v>
      </c>
      <c r="Y3530" s="110" t="str">
        <f t="shared" si="777"/>
        <v>transfer_purchase_raonly_na_CONFIDENTIAL</v>
      </c>
      <c r="Z3530" s="110">
        <f>IF(COUNTIFS($Y$2:Y3530,Y3530)=1,1,0)</f>
        <v>0</v>
      </c>
      <c r="AA3530" s="110">
        <f>SUM($Z$2:Z3530)*Z3530</f>
        <v>0</v>
      </c>
      <c r="AB3530" s="110">
        <f>COUNTIFS(resources!B:B,B3530)</f>
        <v>1</v>
      </c>
      <c r="AC3530" s="110">
        <f t="shared" si="778"/>
        <v>1</v>
      </c>
      <c r="AD3530" s="110">
        <f t="shared" si="779"/>
        <v>1</v>
      </c>
      <c r="AE3530" s="110">
        <f t="shared" si="780"/>
        <v>0</v>
      </c>
      <c r="AF3530" s="110">
        <f t="shared" si="781"/>
        <v>1</v>
      </c>
      <c r="AG3530" s="110">
        <f t="shared" si="782"/>
        <v>0</v>
      </c>
      <c r="AH3530" s="110">
        <f t="shared" si="783"/>
        <v>0</v>
      </c>
      <c r="AI3530" s="110">
        <f t="shared" si="784"/>
        <v>1</v>
      </c>
      <c r="AJ3530" s="100">
        <f>ROW()</f>
        <v>3530</v>
      </c>
      <c r="AK3530" s="100" t="e">
        <f>INDEX('BadRows RECART'!$C$2:$C$1207,MATCH(monthly_gwh_mw!AJ3530,'BadRows RECART'!$D$2:$D$1207,0))</f>
        <v>#N/A</v>
      </c>
    </row>
    <row r="3531" spans="1:37" ht="20">
      <c r="A3531" s="106" t="s">
        <v>3907</v>
      </c>
      <c r="B3531" s="106" t="s">
        <v>437</v>
      </c>
      <c r="C3531" s="106" t="s">
        <v>6313</v>
      </c>
      <c r="D3531" s="168">
        <v>2022</v>
      </c>
      <c r="E3531" s="168">
        <v>8</v>
      </c>
      <c r="F3531" s="169">
        <v>0</v>
      </c>
      <c r="G3531" s="212" t="s">
        <v>6314</v>
      </c>
      <c r="H3531" s="212" t="s">
        <v>6314</v>
      </c>
      <c r="I3531" s="106" t="s">
        <v>556</v>
      </c>
      <c r="K3531" s="83" t="s">
        <v>6314</v>
      </c>
      <c r="L3531" s="83" t="s">
        <v>6314</v>
      </c>
      <c r="M3531" s="45" t="str">
        <f>IF(
ISNA(INDEX(resources!E:E,MATCH(B3531,resources!B:B,0))),"fillme",
INDEX(resources!E:E,MATCH(B3531,resources!B:B,0)))</f>
        <v>transfer_purchase</v>
      </c>
      <c r="N3531" s="45">
        <v>1</v>
      </c>
      <c r="O3531" s="83" t="str">
        <f>IFERROR(INDEX(resources!K:K,MATCH(B3531,resources!B:B,0)),"fillme")</f>
        <v>unknown</v>
      </c>
      <c r="P3531" s="89" t="str">
        <f t="shared" si="772"/>
        <v>unknown_2022_8</v>
      </c>
      <c r="Q3531" s="87">
        <f>INDEX(elcc!G:G,MATCH(P3531,elcc!D:D,0))</f>
        <v>0</v>
      </c>
      <c r="R3531" s="89">
        <f t="shared" si="773"/>
        <v>1</v>
      </c>
      <c r="S3531" s="89" t="s">
        <v>6314</v>
      </c>
      <c r="T3531" s="89" t="s">
        <v>6314</v>
      </c>
      <c r="U3531" s="90" t="str">
        <f t="shared" si="774"/>
        <v>ok</v>
      </c>
      <c r="V3531" s="63" t="str">
        <f>INDEX(resources!F:F,MATCH(B3531,resources!B:B,0))</f>
        <v>special</v>
      </c>
      <c r="W3531" s="110">
        <f t="shared" si="775"/>
        <v>0</v>
      </c>
      <c r="X3531" s="110">
        <f t="shared" si="776"/>
        <v>0</v>
      </c>
      <c r="Y3531" s="110" t="str">
        <f t="shared" si="777"/>
        <v>transfer_purchase_raonly_na_CONFIDENTIAL</v>
      </c>
      <c r="Z3531" s="110">
        <f>IF(COUNTIFS($Y$2:Y3531,Y3531)=1,1,0)</f>
        <v>0</v>
      </c>
      <c r="AA3531" s="110">
        <f>SUM($Z$2:Z3531)*Z3531</f>
        <v>0</v>
      </c>
      <c r="AB3531" s="110">
        <f>COUNTIFS(resources!B:B,B3531)</f>
        <v>1</v>
      </c>
      <c r="AC3531" s="110">
        <f t="shared" si="778"/>
        <v>1</v>
      </c>
      <c r="AD3531" s="110">
        <f t="shared" si="779"/>
        <v>1</v>
      </c>
      <c r="AE3531" s="110">
        <f t="shared" si="780"/>
        <v>0</v>
      </c>
      <c r="AF3531" s="110">
        <f t="shared" si="781"/>
        <v>1</v>
      </c>
      <c r="AG3531" s="110">
        <f t="shared" si="782"/>
        <v>0</v>
      </c>
      <c r="AH3531" s="110">
        <f t="shared" si="783"/>
        <v>0</v>
      </c>
      <c r="AI3531" s="110">
        <f t="shared" si="784"/>
        <v>1</v>
      </c>
      <c r="AJ3531" s="100">
        <f>ROW()</f>
        <v>3531</v>
      </c>
      <c r="AK3531" s="100" t="e">
        <f>INDEX('BadRows RECART'!$C$2:$C$1207,MATCH(monthly_gwh_mw!AJ3531,'BadRows RECART'!$D$2:$D$1207,0))</f>
        <v>#N/A</v>
      </c>
    </row>
    <row r="3532" spans="1:37" ht="20">
      <c r="A3532" s="106" t="s">
        <v>3907</v>
      </c>
      <c r="B3532" s="106" t="s">
        <v>437</v>
      </c>
      <c r="C3532" s="106" t="s">
        <v>6313</v>
      </c>
      <c r="D3532" s="168">
        <v>2022</v>
      </c>
      <c r="E3532" s="168">
        <v>9</v>
      </c>
      <c r="F3532" s="169">
        <v>0</v>
      </c>
      <c r="G3532" s="212" t="s">
        <v>6314</v>
      </c>
      <c r="H3532" s="212" t="s">
        <v>6314</v>
      </c>
      <c r="I3532" s="106" t="s">
        <v>556</v>
      </c>
      <c r="K3532" s="83" t="s">
        <v>6314</v>
      </c>
      <c r="L3532" s="83" t="s">
        <v>6314</v>
      </c>
      <c r="M3532" s="45" t="str">
        <f>IF(
ISNA(INDEX(resources!E:E,MATCH(B3532,resources!B:B,0))),"fillme",
INDEX(resources!E:E,MATCH(B3532,resources!B:B,0)))</f>
        <v>transfer_purchase</v>
      </c>
      <c r="N3532" s="45">
        <v>1</v>
      </c>
      <c r="O3532" s="83" t="str">
        <f>IFERROR(INDEX(resources!K:K,MATCH(B3532,resources!B:B,0)),"fillme")</f>
        <v>unknown</v>
      </c>
      <c r="P3532" s="89" t="str">
        <f t="shared" si="772"/>
        <v>unknown_2022_9</v>
      </c>
      <c r="Q3532" s="87">
        <f>INDEX(elcc!G:G,MATCH(P3532,elcc!D:D,0))</f>
        <v>0</v>
      </c>
      <c r="R3532" s="89">
        <f t="shared" si="773"/>
        <v>1</v>
      </c>
      <c r="S3532" s="89" t="s">
        <v>6314</v>
      </c>
      <c r="T3532" s="89" t="s">
        <v>6314</v>
      </c>
      <c r="U3532" s="90" t="str">
        <f t="shared" si="774"/>
        <v>ok</v>
      </c>
      <c r="V3532" s="63" t="str">
        <f>INDEX(resources!F:F,MATCH(B3532,resources!B:B,0))</f>
        <v>special</v>
      </c>
      <c r="W3532" s="110">
        <f t="shared" si="775"/>
        <v>0</v>
      </c>
      <c r="X3532" s="110">
        <f t="shared" si="776"/>
        <v>0</v>
      </c>
      <c r="Y3532" s="110" t="str">
        <f t="shared" si="777"/>
        <v>transfer_purchase_raonly_na_CONFIDENTIAL</v>
      </c>
      <c r="Z3532" s="110">
        <f>IF(COUNTIFS($Y$2:Y3532,Y3532)=1,1,0)</f>
        <v>0</v>
      </c>
      <c r="AA3532" s="110">
        <f>SUM($Z$2:Z3532)*Z3532</f>
        <v>0</v>
      </c>
      <c r="AB3532" s="110">
        <f>COUNTIFS(resources!B:B,B3532)</f>
        <v>1</v>
      </c>
      <c r="AC3532" s="110">
        <f t="shared" si="778"/>
        <v>1</v>
      </c>
      <c r="AD3532" s="110">
        <f t="shared" si="779"/>
        <v>1</v>
      </c>
      <c r="AE3532" s="110">
        <f t="shared" si="780"/>
        <v>0</v>
      </c>
      <c r="AF3532" s="110">
        <f t="shared" si="781"/>
        <v>1</v>
      </c>
      <c r="AG3532" s="110">
        <f t="shared" si="782"/>
        <v>0</v>
      </c>
      <c r="AH3532" s="110">
        <f t="shared" si="783"/>
        <v>0</v>
      </c>
      <c r="AI3532" s="110">
        <f t="shared" si="784"/>
        <v>1</v>
      </c>
      <c r="AJ3532" s="100">
        <f>ROW()</f>
        <v>3532</v>
      </c>
      <c r="AK3532" s="100" t="e">
        <f>INDEX('BadRows RECART'!$C$2:$C$1207,MATCH(monthly_gwh_mw!AJ3532,'BadRows RECART'!$D$2:$D$1207,0))</f>
        <v>#N/A</v>
      </c>
    </row>
    <row r="3533" spans="1:37" ht="20">
      <c r="A3533" s="106" t="s">
        <v>3907</v>
      </c>
      <c r="B3533" s="106" t="s">
        <v>437</v>
      </c>
      <c r="C3533" s="106" t="s">
        <v>6313</v>
      </c>
      <c r="D3533" s="168">
        <v>2022</v>
      </c>
      <c r="E3533" s="168">
        <v>10</v>
      </c>
      <c r="F3533" s="169">
        <v>0</v>
      </c>
      <c r="G3533" s="212" t="s">
        <v>6314</v>
      </c>
      <c r="H3533" s="212" t="s">
        <v>6314</v>
      </c>
      <c r="I3533" s="106" t="s">
        <v>556</v>
      </c>
      <c r="K3533" s="83" t="s">
        <v>6314</v>
      </c>
      <c r="L3533" s="83" t="s">
        <v>6314</v>
      </c>
      <c r="M3533" s="45" t="str">
        <f>IF(
ISNA(INDEX(resources!E:E,MATCH(B3533,resources!B:B,0))),"fillme",
INDEX(resources!E:E,MATCH(B3533,resources!B:B,0)))</f>
        <v>transfer_purchase</v>
      </c>
      <c r="N3533" s="45">
        <v>1</v>
      </c>
      <c r="O3533" s="83" t="str">
        <f>IFERROR(INDEX(resources!K:K,MATCH(B3533,resources!B:B,0)),"fillme")</f>
        <v>unknown</v>
      </c>
      <c r="P3533" s="89" t="str">
        <f t="shared" si="772"/>
        <v>unknown_2022_10</v>
      </c>
      <c r="Q3533" s="87">
        <f>INDEX(elcc!G:G,MATCH(P3533,elcc!D:D,0))</f>
        <v>0</v>
      </c>
      <c r="R3533" s="89">
        <f t="shared" si="773"/>
        <v>1</v>
      </c>
      <c r="S3533" s="89" t="s">
        <v>6314</v>
      </c>
      <c r="T3533" s="89" t="s">
        <v>6314</v>
      </c>
      <c r="U3533" s="90" t="str">
        <f t="shared" si="774"/>
        <v>ok</v>
      </c>
      <c r="V3533" s="63" t="str">
        <f>INDEX(resources!F:F,MATCH(B3533,resources!B:B,0))</f>
        <v>special</v>
      </c>
      <c r="W3533" s="110">
        <f t="shared" si="775"/>
        <v>0</v>
      </c>
      <c r="X3533" s="110">
        <f t="shared" si="776"/>
        <v>0</v>
      </c>
      <c r="Y3533" s="110" t="str">
        <f t="shared" si="777"/>
        <v>transfer_purchase_raonly_na_CONFIDENTIAL</v>
      </c>
      <c r="Z3533" s="110">
        <f>IF(COUNTIFS($Y$2:Y3533,Y3533)=1,1,0)</f>
        <v>0</v>
      </c>
      <c r="AA3533" s="110">
        <f>SUM($Z$2:Z3533)*Z3533</f>
        <v>0</v>
      </c>
      <c r="AB3533" s="110">
        <f>COUNTIFS(resources!B:B,B3533)</f>
        <v>1</v>
      </c>
      <c r="AC3533" s="110">
        <f t="shared" si="778"/>
        <v>1</v>
      </c>
      <c r="AD3533" s="110">
        <f t="shared" si="779"/>
        <v>1</v>
      </c>
      <c r="AE3533" s="110">
        <f t="shared" si="780"/>
        <v>0</v>
      </c>
      <c r="AF3533" s="110">
        <f t="shared" si="781"/>
        <v>1</v>
      </c>
      <c r="AG3533" s="110">
        <f t="shared" si="782"/>
        <v>0</v>
      </c>
      <c r="AH3533" s="110">
        <f t="shared" si="783"/>
        <v>0</v>
      </c>
      <c r="AI3533" s="110">
        <f t="shared" si="784"/>
        <v>1</v>
      </c>
      <c r="AJ3533" s="100">
        <f>ROW()</f>
        <v>3533</v>
      </c>
      <c r="AK3533" s="100" t="e">
        <f>INDEX('BadRows RECART'!$C$2:$C$1207,MATCH(monthly_gwh_mw!AJ3533,'BadRows RECART'!$D$2:$D$1207,0))</f>
        <v>#N/A</v>
      </c>
    </row>
    <row r="3534" spans="1:37" ht="20">
      <c r="A3534" s="106" t="s">
        <v>3907</v>
      </c>
      <c r="B3534" s="106" t="s">
        <v>437</v>
      </c>
      <c r="C3534" s="106" t="s">
        <v>6313</v>
      </c>
      <c r="D3534" s="168">
        <v>2022</v>
      </c>
      <c r="E3534" s="168">
        <v>11</v>
      </c>
      <c r="F3534" s="169">
        <v>0</v>
      </c>
      <c r="G3534" s="212" t="s">
        <v>6314</v>
      </c>
      <c r="H3534" s="212" t="s">
        <v>6314</v>
      </c>
      <c r="I3534" s="106" t="s">
        <v>556</v>
      </c>
      <c r="K3534" s="83" t="s">
        <v>6314</v>
      </c>
      <c r="L3534" s="83" t="s">
        <v>6314</v>
      </c>
      <c r="M3534" s="45" t="str">
        <f>IF(
ISNA(INDEX(resources!E:E,MATCH(B3534,resources!B:B,0))),"fillme",
INDEX(resources!E:E,MATCH(B3534,resources!B:B,0)))</f>
        <v>transfer_purchase</v>
      </c>
      <c r="N3534" s="45">
        <v>1</v>
      </c>
      <c r="O3534" s="83" t="str">
        <f>IFERROR(INDEX(resources!K:K,MATCH(B3534,resources!B:B,0)),"fillme")</f>
        <v>unknown</v>
      </c>
      <c r="P3534" s="89" t="str">
        <f t="shared" si="772"/>
        <v>unknown_2022_11</v>
      </c>
      <c r="Q3534" s="87">
        <f>INDEX(elcc!G:G,MATCH(P3534,elcc!D:D,0))</f>
        <v>0</v>
      </c>
      <c r="R3534" s="89">
        <f t="shared" si="773"/>
        <v>1</v>
      </c>
      <c r="S3534" s="89" t="s">
        <v>6314</v>
      </c>
      <c r="T3534" s="89" t="s">
        <v>6314</v>
      </c>
      <c r="U3534" s="90" t="str">
        <f t="shared" si="774"/>
        <v>ok</v>
      </c>
      <c r="V3534" s="63" t="str">
        <f>INDEX(resources!F:F,MATCH(B3534,resources!B:B,0))</f>
        <v>special</v>
      </c>
      <c r="W3534" s="110">
        <f t="shared" si="775"/>
        <v>0</v>
      </c>
      <c r="X3534" s="110">
        <f t="shared" si="776"/>
        <v>0</v>
      </c>
      <c r="Y3534" s="110" t="str">
        <f t="shared" si="777"/>
        <v>transfer_purchase_raonly_na_CONFIDENTIAL</v>
      </c>
      <c r="Z3534" s="110">
        <f>IF(COUNTIFS($Y$2:Y3534,Y3534)=1,1,0)</f>
        <v>0</v>
      </c>
      <c r="AA3534" s="110">
        <f>SUM($Z$2:Z3534)*Z3534</f>
        <v>0</v>
      </c>
      <c r="AB3534" s="110">
        <f>COUNTIFS(resources!B:B,B3534)</f>
        <v>1</v>
      </c>
      <c r="AC3534" s="110">
        <f t="shared" si="778"/>
        <v>1</v>
      </c>
      <c r="AD3534" s="110">
        <f t="shared" si="779"/>
        <v>1</v>
      </c>
      <c r="AE3534" s="110">
        <f t="shared" si="780"/>
        <v>0</v>
      </c>
      <c r="AF3534" s="110">
        <f t="shared" si="781"/>
        <v>1</v>
      </c>
      <c r="AG3534" s="110">
        <f t="shared" si="782"/>
        <v>0</v>
      </c>
      <c r="AH3534" s="110">
        <f t="shared" si="783"/>
        <v>0</v>
      </c>
      <c r="AI3534" s="110">
        <f t="shared" si="784"/>
        <v>1</v>
      </c>
      <c r="AJ3534" s="100">
        <f>ROW()</f>
        <v>3534</v>
      </c>
      <c r="AK3534" s="100" t="e">
        <f>INDEX('BadRows RECART'!$C$2:$C$1207,MATCH(monthly_gwh_mw!AJ3534,'BadRows RECART'!$D$2:$D$1207,0))</f>
        <v>#N/A</v>
      </c>
    </row>
    <row r="3535" spans="1:37" ht="20">
      <c r="A3535" s="106" t="s">
        <v>3907</v>
      </c>
      <c r="B3535" s="106" t="s">
        <v>437</v>
      </c>
      <c r="C3535" s="106" t="s">
        <v>6313</v>
      </c>
      <c r="D3535" s="168">
        <v>2022</v>
      </c>
      <c r="E3535" s="168">
        <v>12</v>
      </c>
      <c r="F3535" s="169">
        <v>0</v>
      </c>
      <c r="G3535" s="212" t="s">
        <v>6314</v>
      </c>
      <c r="H3535" s="212" t="s">
        <v>6314</v>
      </c>
      <c r="I3535" s="106" t="s">
        <v>556</v>
      </c>
      <c r="K3535" s="83" t="s">
        <v>6314</v>
      </c>
      <c r="L3535" s="83" t="s">
        <v>6314</v>
      </c>
      <c r="M3535" s="45" t="str">
        <f>IF(
ISNA(INDEX(resources!E:E,MATCH(B3535,resources!B:B,0))),"fillme",
INDEX(resources!E:E,MATCH(B3535,resources!B:B,0)))</f>
        <v>transfer_purchase</v>
      </c>
      <c r="N3535" s="45">
        <v>1</v>
      </c>
      <c r="O3535" s="83" t="str">
        <f>IFERROR(INDEX(resources!K:K,MATCH(B3535,resources!B:B,0)),"fillme")</f>
        <v>unknown</v>
      </c>
      <c r="P3535" s="89" t="str">
        <f t="shared" si="772"/>
        <v>unknown_2022_12</v>
      </c>
      <c r="Q3535" s="87">
        <f>INDEX(elcc!G:G,MATCH(P3535,elcc!D:D,0))</f>
        <v>0</v>
      </c>
      <c r="R3535" s="89">
        <f t="shared" si="773"/>
        <v>1</v>
      </c>
      <c r="S3535" s="89" t="s">
        <v>6314</v>
      </c>
      <c r="T3535" s="89" t="s">
        <v>6314</v>
      </c>
      <c r="U3535" s="90" t="str">
        <f t="shared" si="774"/>
        <v>ok</v>
      </c>
      <c r="V3535" s="63" t="str">
        <f>INDEX(resources!F:F,MATCH(B3535,resources!B:B,0))</f>
        <v>special</v>
      </c>
      <c r="W3535" s="110">
        <f t="shared" si="775"/>
        <v>0</v>
      </c>
      <c r="X3535" s="110">
        <f t="shared" si="776"/>
        <v>0</v>
      </c>
      <c r="Y3535" s="110" t="str">
        <f t="shared" si="777"/>
        <v>transfer_purchase_raonly_na_CONFIDENTIAL</v>
      </c>
      <c r="Z3535" s="110">
        <f>IF(COUNTIFS($Y$2:Y3535,Y3535)=1,1,0)</f>
        <v>0</v>
      </c>
      <c r="AA3535" s="110">
        <f>SUM($Z$2:Z3535)*Z3535</f>
        <v>0</v>
      </c>
      <c r="AB3535" s="110">
        <f>COUNTIFS(resources!B:B,B3535)</f>
        <v>1</v>
      </c>
      <c r="AC3535" s="110">
        <f t="shared" si="778"/>
        <v>1</v>
      </c>
      <c r="AD3535" s="110">
        <f t="shared" si="779"/>
        <v>1</v>
      </c>
      <c r="AE3535" s="110">
        <f t="shared" si="780"/>
        <v>0</v>
      </c>
      <c r="AF3535" s="110">
        <f t="shared" si="781"/>
        <v>1</v>
      </c>
      <c r="AG3535" s="110">
        <f t="shared" si="782"/>
        <v>0</v>
      </c>
      <c r="AH3535" s="110">
        <f t="shared" si="783"/>
        <v>0</v>
      </c>
      <c r="AI3535" s="110">
        <f t="shared" si="784"/>
        <v>1</v>
      </c>
      <c r="AJ3535" s="100">
        <f>ROW()</f>
        <v>3535</v>
      </c>
      <c r="AK3535" s="100" t="e">
        <f>INDEX('BadRows RECART'!$C$2:$C$1207,MATCH(monthly_gwh_mw!AJ3535,'BadRows RECART'!$D$2:$D$1207,0))</f>
        <v>#N/A</v>
      </c>
    </row>
    <row r="3536" spans="1:37" ht="20">
      <c r="A3536" s="106" t="s">
        <v>3907</v>
      </c>
      <c r="B3536" s="106" t="s">
        <v>437</v>
      </c>
      <c r="C3536" s="106" t="s">
        <v>6313</v>
      </c>
      <c r="D3536" s="168">
        <v>2022</v>
      </c>
      <c r="E3536" s="168">
        <v>1</v>
      </c>
      <c r="F3536" s="169">
        <v>0</v>
      </c>
      <c r="G3536" s="212" t="s">
        <v>6314</v>
      </c>
      <c r="H3536" s="212" t="s">
        <v>6314</v>
      </c>
      <c r="I3536" s="106" t="s">
        <v>556</v>
      </c>
      <c r="K3536" s="83" t="s">
        <v>6314</v>
      </c>
      <c r="L3536" s="83" t="s">
        <v>6314</v>
      </c>
      <c r="M3536" s="45" t="str">
        <f>IF(
ISNA(INDEX(resources!E:E,MATCH(B3536,resources!B:B,0))),"fillme",
INDEX(resources!E:E,MATCH(B3536,resources!B:B,0)))</f>
        <v>transfer_purchase</v>
      </c>
      <c r="N3536" s="45">
        <v>1</v>
      </c>
      <c r="O3536" s="83" t="str">
        <f>IFERROR(INDEX(resources!K:K,MATCH(B3536,resources!B:B,0)),"fillme")</f>
        <v>unknown</v>
      </c>
      <c r="P3536" s="89" t="str">
        <f t="shared" si="772"/>
        <v>unknown_2022_1</v>
      </c>
      <c r="Q3536" s="87">
        <f>INDEX(elcc!G:G,MATCH(P3536,elcc!D:D,0))</f>
        <v>0</v>
      </c>
      <c r="R3536" s="89">
        <f t="shared" si="773"/>
        <v>1</v>
      </c>
      <c r="S3536" s="89" t="s">
        <v>6314</v>
      </c>
      <c r="T3536" s="89" t="s">
        <v>6314</v>
      </c>
      <c r="U3536" s="90" t="str">
        <f t="shared" si="774"/>
        <v>ok</v>
      </c>
      <c r="V3536" s="63" t="str">
        <f>INDEX(resources!F:F,MATCH(B3536,resources!B:B,0))</f>
        <v>special</v>
      </c>
      <c r="W3536" s="110">
        <f t="shared" si="775"/>
        <v>0</v>
      </c>
      <c r="X3536" s="110">
        <f t="shared" si="776"/>
        <v>0</v>
      </c>
      <c r="Y3536" s="110" t="str">
        <f t="shared" si="777"/>
        <v>transfer_purchase_raonly_na_CONFIDENTIAL</v>
      </c>
      <c r="Z3536" s="110">
        <f>IF(COUNTIFS($Y$2:Y3536,Y3536)=1,1,0)</f>
        <v>0</v>
      </c>
      <c r="AA3536" s="110">
        <f>SUM($Z$2:Z3536)*Z3536</f>
        <v>0</v>
      </c>
      <c r="AB3536" s="110">
        <f>COUNTIFS(resources!B:B,B3536)</f>
        <v>1</v>
      </c>
      <c r="AC3536" s="110">
        <f t="shared" si="778"/>
        <v>1</v>
      </c>
      <c r="AD3536" s="110">
        <f t="shared" si="779"/>
        <v>1</v>
      </c>
      <c r="AE3536" s="110">
        <f t="shared" si="780"/>
        <v>0</v>
      </c>
      <c r="AF3536" s="110">
        <f t="shared" si="781"/>
        <v>1</v>
      </c>
      <c r="AG3536" s="110">
        <f t="shared" si="782"/>
        <v>0</v>
      </c>
      <c r="AH3536" s="110">
        <f t="shared" si="783"/>
        <v>0</v>
      </c>
      <c r="AI3536" s="110">
        <f t="shared" si="784"/>
        <v>1</v>
      </c>
      <c r="AJ3536" s="100">
        <f>ROW()</f>
        <v>3536</v>
      </c>
      <c r="AK3536" s="100" t="e">
        <f>INDEX('BadRows RECART'!$C$2:$C$1207,MATCH(monthly_gwh_mw!AJ3536,'BadRows RECART'!$D$2:$D$1207,0))</f>
        <v>#N/A</v>
      </c>
    </row>
    <row r="3537" spans="1:37" ht="20">
      <c r="A3537" s="106" t="s">
        <v>3907</v>
      </c>
      <c r="B3537" s="106" t="s">
        <v>437</v>
      </c>
      <c r="C3537" s="106" t="s">
        <v>6313</v>
      </c>
      <c r="D3537" s="168">
        <v>2022</v>
      </c>
      <c r="E3537" s="168">
        <v>2</v>
      </c>
      <c r="F3537" s="169">
        <v>0</v>
      </c>
      <c r="G3537" s="212" t="s">
        <v>6314</v>
      </c>
      <c r="H3537" s="212" t="s">
        <v>6314</v>
      </c>
      <c r="I3537" s="106" t="s">
        <v>556</v>
      </c>
      <c r="K3537" s="83" t="s">
        <v>6314</v>
      </c>
      <c r="L3537" s="83" t="s">
        <v>6314</v>
      </c>
      <c r="M3537" s="45" t="str">
        <f>IF(
ISNA(INDEX(resources!E:E,MATCH(B3537,resources!B:B,0))),"fillme",
INDEX(resources!E:E,MATCH(B3537,resources!B:B,0)))</f>
        <v>transfer_purchase</v>
      </c>
      <c r="N3537" s="45">
        <v>1</v>
      </c>
      <c r="O3537" s="83" t="str">
        <f>IFERROR(INDEX(resources!K:K,MATCH(B3537,resources!B:B,0)),"fillme")</f>
        <v>unknown</v>
      </c>
      <c r="P3537" s="89" t="str">
        <f t="shared" si="772"/>
        <v>unknown_2022_2</v>
      </c>
      <c r="Q3537" s="87">
        <f>INDEX(elcc!G:G,MATCH(P3537,elcc!D:D,0))</f>
        <v>0</v>
      </c>
      <c r="R3537" s="89">
        <f t="shared" si="773"/>
        <v>1</v>
      </c>
      <c r="S3537" s="89" t="s">
        <v>6314</v>
      </c>
      <c r="T3537" s="89" t="s">
        <v>6314</v>
      </c>
      <c r="U3537" s="90" t="str">
        <f t="shared" si="774"/>
        <v>ok</v>
      </c>
      <c r="V3537" s="63" t="str">
        <f>INDEX(resources!F:F,MATCH(B3537,resources!B:B,0))</f>
        <v>special</v>
      </c>
      <c r="W3537" s="110">
        <f t="shared" si="775"/>
        <v>0</v>
      </c>
      <c r="X3537" s="110">
        <f t="shared" si="776"/>
        <v>0</v>
      </c>
      <c r="Y3537" s="110" t="str">
        <f t="shared" si="777"/>
        <v>transfer_purchase_raonly_na_CONFIDENTIAL</v>
      </c>
      <c r="Z3537" s="110">
        <f>IF(COUNTIFS($Y$2:Y3537,Y3537)=1,1,0)</f>
        <v>0</v>
      </c>
      <c r="AA3537" s="110">
        <f>SUM($Z$2:Z3537)*Z3537</f>
        <v>0</v>
      </c>
      <c r="AB3537" s="110">
        <f>COUNTIFS(resources!B:B,B3537)</f>
        <v>1</v>
      </c>
      <c r="AC3537" s="110">
        <f t="shared" si="778"/>
        <v>1</v>
      </c>
      <c r="AD3537" s="110">
        <f t="shared" si="779"/>
        <v>1</v>
      </c>
      <c r="AE3537" s="110">
        <f t="shared" si="780"/>
        <v>0</v>
      </c>
      <c r="AF3537" s="110">
        <f t="shared" si="781"/>
        <v>1</v>
      </c>
      <c r="AG3537" s="110">
        <f t="shared" si="782"/>
        <v>0</v>
      </c>
      <c r="AH3537" s="110">
        <f t="shared" si="783"/>
        <v>0</v>
      </c>
      <c r="AI3537" s="110">
        <f t="shared" si="784"/>
        <v>1</v>
      </c>
      <c r="AJ3537" s="100">
        <f>ROW()</f>
        <v>3537</v>
      </c>
      <c r="AK3537" s="100" t="e">
        <f>INDEX('BadRows RECART'!$C$2:$C$1207,MATCH(monthly_gwh_mw!AJ3537,'BadRows RECART'!$D$2:$D$1207,0))</f>
        <v>#N/A</v>
      </c>
    </row>
    <row r="3538" spans="1:37" ht="20">
      <c r="A3538" s="106" t="s">
        <v>3907</v>
      </c>
      <c r="B3538" s="106" t="s">
        <v>437</v>
      </c>
      <c r="C3538" s="106" t="s">
        <v>6313</v>
      </c>
      <c r="D3538" s="168">
        <v>2022</v>
      </c>
      <c r="E3538" s="168">
        <v>3</v>
      </c>
      <c r="F3538" s="169">
        <v>0</v>
      </c>
      <c r="G3538" s="212" t="s">
        <v>6314</v>
      </c>
      <c r="H3538" s="212" t="s">
        <v>6314</v>
      </c>
      <c r="I3538" s="106" t="s">
        <v>556</v>
      </c>
      <c r="K3538" s="83" t="s">
        <v>6314</v>
      </c>
      <c r="L3538" s="83" t="s">
        <v>6314</v>
      </c>
      <c r="M3538" s="45" t="str">
        <f>IF(
ISNA(INDEX(resources!E:E,MATCH(B3538,resources!B:B,0))),"fillme",
INDEX(resources!E:E,MATCH(B3538,resources!B:B,0)))</f>
        <v>transfer_purchase</v>
      </c>
      <c r="N3538" s="45">
        <v>1</v>
      </c>
      <c r="O3538" s="83" t="str">
        <f>IFERROR(INDEX(resources!K:K,MATCH(B3538,resources!B:B,0)),"fillme")</f>
        <v>unknown</v>
      </c>
      <c r="P3538" s="89" t="str">
        <f t="shared" si="772"/>
        <v>unknown_2022_3</v>
      </c>
      <c r="Q3538" s="87">
        <f>INDEX(elcc!G:G,MATCH(P3538,elcc!D:D,0))</f>
        <v>0</v>
      </c>
      <c r="R3538" s="89">
        <f t="shared" si="773"/>
        <v>1</v>
      </c>
      <c r="S3538" s="89" t="s">
        <v>6314</v>
      </c>
      <c r="T3538" s="89" t="s">
        <v>6314</v>
      </c>
      <c r="U3538" s="90" t="str">
        <f t="shared" si="774"/>
        <v>ok</v>
      </c>
      <c r="V3538" s="63" t="str">
        <f>INDEX(resources!F:F,MATCH(B3538,resources!B:B,0))</f>
        <v>special</v>
      </c>
      <c r="W3538" s="110">
        <f t="shared" si="775"/>
        <v>0</v>
      </c>
      <c r="X3538" s="110">
        <f t="shared" si="776"/>
        <v>0</v>
      </c>
      <c r="Y3538" s="110" t="str">
        <f t="shared" si="777"/>
        <v>transfer_purchase_raonly_na_CONFIDENTIAL</v>
      </c>
      <c r="Z3538" s="110">
        <f>IF(COUNTIFS($Y$2:Y3538,Y3538)=1,1,0)</f>
        <v>0</v>
      </c>
      <c r="AA3538" s="110">
        <f>SUM($Z$2:Z3538)*Z3538</f>
        <v>0</v>
      </c>
      <c r="AB3538" s="110">
        <f>COUNTIFS(resources!B:B,B3538)</f>
        <v>1</v>
      </c>
      <c r="AC3538" s="110">
        <f t="shared" si="778"/>
        <v>1</v>
      </c>
      <c r="AD3538" s="110">
        <f t="shared" si="779"/>
        <v>1</v>
      </c>
      <c r="AE3538" s="110">
        <f t="shared" si="780"/>
        <v>0</v>
      </c>
      <c r="AF3538" s="110">
        <f t="shared" si="781"/>
        <v>1</v>
      </c>
      <c r="AG3538" s="110">
        <f t="shared" si="782"/>
        <v>0</v>
      </c>
      <c r="AH3538" s="110">
        <f t="shared" si="783"/>
        <v>0</v>
      </c>
      <c r="AI3538" s="110">
        <f t="shared" si="784"/>
        <v>1</v>
      </c>
      <c r="AJ3538" s="100">
        <f>ROW()</f>
        <v>3538</v>
      </c>
      <c r="AK3538" s="100" t="e">
        <f>INDEX('BadRows RECART'!$C$2:$C$1207,MATCH(monthly_gwh_mw!AJ3538,'BadRows RECART'!$D$2:$D$1207,0))</f>
        <v>#N/A</v>
      </c>
    </row>
    <row r="3539" spans="1:37" ht="20">
      <c r="A3539" s="106" t="s">
        <v>3907</v>
      </c>
      <c r="B3539" s="106" t="s">
        <v>437</v>
      </c>
      <c r="C3539" s="106" t="s">
        <v>6313</v>
      </c>
      <c r="D3539" s="168">
        <v>2022</v>
      </c>
      <c r="E3539" s="168">
        <v>4</v>
      </c>
      <c r="F3539" s="169">
        <v>0</v>
      </c>
      <c r="G3539" s="212" t="s">
        <v>6314</v>
      </c>
      <c r="H3539" s="212" t="s">
        <v>6314</v>
      </c>
      <c r="I3539" s="106" t="s">
        <v>556</v>
      </c>
      <c r="K3539" s="83" t="s">
        <v>6314</v>
      </c>
      <c r="L3539" s="83" t="s">
        <v>6314</v>
      </c>
      <c r="M3539" s="45" t="str">
        <f>IF(
ISNA(INDEX(resources!E:E,MATCH(B3539,resources!B:B,0))),"fillme",
INDEX(resources!E:E,MATCH(B3539,resources!B:B,0)))</f>
        <v>transfer_purchase</v>
      </c>
      <c r="N3539" s="45">
        <v>1</v>
      </c>
      <c r="O3539" s="83" t="str">
        <f>IFERROR(INDEX(resources!K:K,MATCH(B3539,resources!B:B,0)),"fillme")</f>
        <v>unknown</v>
      </c>
      <c r="P3539" s="89" t="str">
        <f t="shared" si="772"/>
        <v>unknown_2022_4</v>
      </c>
      <c r="Q3539" s="87">
        <f>INDEX(elcc!G:G,MATCH(P3539,elcc!D:D,0))</f>
        <v>0</v>
      </c>
      <c r="R3539" s="89">
        <f t="shared" si="773"/>
        <v>1</v>
      </c>
      <c r="S3539" s="89" t="s">
        <v>6314</v>
      </c>
      <c r="T3539" s="89" t="s">
        <v>6314</v>
      </c>
      <c r="U3539" s="90" t="str">
        <f t="shared" si="774"/>
        <v>ok</v>
      </c>
      <c r="V3539" s="63" t="str">
        <f>INDEX(resources!F:F,MATCH(B3539,resources!B:B,0))</f>
        <v>special</v>
      </c>
      <c r="W3539" s="110">
        <f t="shared" si="775"/>
        <v>0</v>
      </c>
      <c r="X3539" s="110">
        <f t="shared" si="776"/>
        <v>0</v>
      </c>
      <c r="Y3539" s="110" t="str">
        <f t="shared" si="777"/>
        <v>transfer_purchase_raonly_na_CONFIDENTIAL</v>
      </c>
      <c r="Z3539" s="110">
        <f>IF(COUNTIFS($Y$2:Y3539,Y3539)=1,1,0)</f>
        <v>0</v>
      </c>
      <c r="AA3539" s="110">
        <f>SUM($Z$2:Z3539)*Z3539</f>
        <v>0</v>
      </c>
      <c r="AB3539" s="110">
        <f>COUNTIFS(resources!B:B,B3539)</f>
        <v>1</v>
      </c>
      <c r="AC3539" s="110">
        <f t="shared" si="778"/>
        <v>1</v>
      </c>
      <c r="AD3539" s="110">
        <f t="shared" si="779"/>
        <v>1</v>
      </c>
      <c r="AE3539" s="110">
        <f t="shared" si="780"/>
        <v>0</v>
      </c>
      <c r="AF3539" s="110">
        <f t="shared" si="781"/>
        <v>1</v>
      </c>
      <c r="AG3539" s="110">
        <f t="shared" si="782"/>
        <v>0</v>
      </c>
      <c r="AH3539" s="110">
        <f t="shared" si="783"/>
        <v>0</v>
      </c>
      <c r="AI3539" s="110">
        <f t="shared" si="784"/>
        <v>1</v>
      </c>
      <c r="AJ3539" s="100">
        <f>ROW()</f>
        <v>3539</v>
      </c>
      <c r="AK3539" s="100" t="e">
        <f>INDEX('BadRows RECART'!$C$2:$C$1207,MATCH(monthly_gwh_mw!AJ3539,'BadRows RECART'!$D$2:$D$1207,0))</f>
        <v>#N/A</v>
      </c>
    </row>
    <row r="3540" spans="1:37" ht="20">
      <c r="A3540" s="106" t="s">
        <v>3907</v>
      </c>
      <c r="B3540" s="106" t="s">
        <v>440</v>
      </c>
      <c r="C3540" s="106" t="s">
        <v>6313</v>
      </c>
      <c r="D3540" s="168">
        <v>2022</v>
      </c>
      <c r="E3540" s="168">
        <v>1</v>
      </c>
      <c r="F3540" s="169">
        <v>0</v>
      </c>
      <c r="G3540" s="212" t="s">
        <v>6314</v>
      </c>
      <c r="H3540" s="212" t="s">
        <v>6314</v>
      </c>
      <c r="I3540" s="106" t="s">
        <v>556</v>
      </c>
      <c r="K3540" s="83" t="s">
        <v>6314</v>
      </c>
      <c r="L3540" s="83" t="s">
        <v>6314</v>
      </c>
      <c r="M3540" s="45" t="str">
        <f>IF(
ISNA(INDEX(resources!E:E,MATCH(B3540,resources!B:B,0))),"fillme",
INDEX(resources!E:E,MATCH(B3540,resources!B:B,0)))</f>
        <v>transfer_sale</v>
      </c>
      <c r="N3540" s="45">
        <v>1</v>
      </c>
      <c r="O3540" s="83" t="str">
        <f>IFERROR(INDEX(resources!K:K,MATCH(B3540,resources!B:B,0)),"fillme")</f>
        <v>unknown</v>
      </c>
      <c r="P3540" s="89" t="str">
        <f t="shared" si="772"/>
        <v>unknown_2022_1</v>
      </c>
      <c r="Q3540" s="87">
        <f>INDEX(elcc!G:G,MATCH(P3540,elcc!D:D,0))</f>
        <v>0</v>
      </c>
      <c r="R3540" s="89">
        <f t="shared" si="773"/>
        <v>1</v>
      </c>
      <c r="S3540" s="89" t="s">
        <v>6314</v>
      </c>
      <c r="T3540" s="89" t="s">
        <v>6314</v>
      </c>
      <c r="U3540" s="90" t="str">
        <f t="shared" si="774"/>
        <v>ok</v>
      </c>
      <c r="V3540" s="63" t="str">
        <f>INDEX(resources!F:F,MATCH(B3540,resources!B:B,0))</f>
        <v>special</v>
      </c>
      <c r="W3540" s="110">
        <f t="shared" si="775"/>
        <v>0</v>
      </c>
      <c r="X3540" s="110">
        <f t="shared" si="776"/>
        <v>0</v>
      </c>
      <c r="Y3540" s="110" t="str">
        <f t="shared" si="777"/>
        <v>transfer_sale_raonly_na_CONFIDENTIAL</v>
      </c>
      <c r="Z3540" s="110">
        <f>IF(COUNTIFS($Y$2:Y3540,Y3540)=1,1,0)</f>
        <v>0</v>
      </c>
      <c r="AA3540" s="110">
        <f>SUM($Z$2:Z3540)*Z3540</f>
        <v>0</v>
      </c>
      <c r="AB3540" s="110">
        <f>COUNTIFS(resources!B:B,B3540)</f>
        <v>1</v>
      </c>
      <c r="AC3540" s="110">
        <f t="shared" si="778"/>
        <v>1</v>
      </c>
      <c r="AD3540" s="110">
        <f t="shared" si="779"/>
        <v>1</v>
      </c>
      <c r="AE3540" s="110">
        <f t="shared" si="780"/>
        <v>0</v>
      </c>
      <c r="AF3540" s="110">
        <f t="shared" si="781"/>
        <v>1</v>
      </c>
      <c r="AG3540" s="110">
        <f t="shared" si="782"/>
        <v>0</v>
      </c>
      <c r="AH3540" s="110">
        <f t="shared" si="783"/>
        <v>0</v>
      </c>
      <c r="AI3540" s="110">
        <f t="shared" si="784"/>
        <v>1</v>
      </c>
      <c r="AJ3540" s="100">
        <f>ROW()</f>
        <v>3540</v>
      </c>
      <c r="AK3540" s="100" t="e">
        <f>INDEX('BadRows RECART'!$C$2:$C$1207,MATCH(monthly_gwh_mw!AJ3540,'BadRows RECART'!$D$2:$D$1207,0))</f>
        <v>#N/A</v>
      </c>
    </row>
    <row r="3541" spans="1:37" ht="20">
      <c r="A3541" s="106" t="s">
        <v>3907</v>
      </c>
      <c r="B3541" s="106" t="s">
        <v>440</v>
      </c>
      <c r="C3541" s="106" t="s">
        <v>6313</v>
      </c>
      <c r="D3541" s="168">
        <v>2022</v>
      </c>
      <c r="E3541" s="168">
        <v>2</v>
      </c>
      <c r="F3541" s="169">
        <v>0</v>
      </c>
      <c r="G3541" s="212" t="s">
        <v>6314</v>
      </c>
      <c r="H3541" s="212" t="s">
        <v>6314</v>
      </c>
      <c r="I3541" s="106" t="s">
        <v>556</v>
      </c>
      <c r="K3541" s="83" t="s">
        <v>6314</v>
      </c>
      <c r="L3541" s="83" t="s">
        <v>6314</v>
      </c>
      <c r="M3541" s="45" t="str">
        <f>IF(
ISNA(INDEX(resources!E:E,MATCH(B3541,resources!B:B,0))),"fillme",
INDEX(resources!E:E,MATCH(B3541,resources!B:B,0)))</f>
        <v>transfer_sale</v>
      </c>
      <c r="N3541" s="45">
        <v>1</v>
      </c>
      <c r="O3541" s="83" t="str">
        <f>IFERROR(INDEX(resources!K:K,MATCH(B3541,resources!B:B,0)),"fillme")</f>
        <v>unknown</v>
      </c>
      <c r="P3541" s="89" t="str">
        <f t="shared" si="772"/>
        <v>unknown_2022_2</v>
      </c>
      <c r="Q3541" s="87">
        <f>INDEX(elcc!G:G,MATCH(P3541,elcc!D:D,0))</f>
        <v>0</v>
      </c>
      <c r="R3541" s="89">
        <f t="shared" si="773"/>
        <v>1</v>
      </c>
      <c r="S3541" s="89" t="s">
        <v>6314</v>
      </c>
      <c r="T3541" s="89" t="s">
        <v>6314</v>
      </c>
      <c r="U3541" s="90" t="str">
        <f t="shared" si="774"/>
        <v>ok</v>
      </c>
      <c r="V3541" s="63" t="str">
        <f>INDEX(resources!F:F,MATCH(B3541,resources!B:B,0))</f>
        <v>special</v>
      </c>
      <c r="W3541" s="110">
        <f t="shared" si="775"/>
        <v>0</v>
      </c>
      <c r="X3541" s="110">
        <f t="shared" si="776"/>
        <v>0</v>
      </c>
      <c r="Y3541" s="110" t="str">
        <f t="shared" si="777"/>
        <v>transfer_sale_raonly_na_CONFIDENTIAL</v>
      </c>
      <c r="Z3541" s="110">
        <f>IF(COUNTIFS($Y$2:Y3541,Y3541)=1,1,0)</f>
        <v>0</v>
      </c>
      <c r="AA3541" s="110">
        <f>SUM($Z$2:Z3541)*Z3541</f>
        <v>0</v>
      </c>
      <c r="AB3541" s="110">
        <f>COUNTIFS(resources!B:B,B3541)</f>
        <v>1</v>
      </c>
      <c r="AC3541" s="110">
        <f t="shared" si="778"/>
        <v>1</v>
      </c>
      <c r="AD3541" s="110">
        <f t="shared" si="779"/>
        <v>1</v>
      </c>
      <c r="AE3541" s="110">
        <f t="shared" si="780"/>
        <v>0</v>
      </c>
      <c r="AF3541" s="110">
        <f t="shared" si="781"/>
        <v>1</v>
      </c>
      <c r="AG3541" s="110">
        <f t="shared" si="782"/>
        <v>0</v>
      </c>
      <c r="AH3541" s="110">
        <f t="shared" si="783"/>
        <v>0</v>
      </c>
      <c r="AI3541" s="110">
        <f t="shared" si="784"/>
        <v>1</v>
      </c>
      <c r="AJ3541" s="100">
        <f>ROW()</f>
        <v>3541</v>
      </c>
      <c r="AK3541" s="100" t="e">
        <f>INDEX('BadRows RECART'!$C$2:$C$1207,MATCH(monthly_gwh_mw!AJ3541,'BadRows RECART'!$D$2:$D$1207,0))</f>
        <v>#N/A</v>
      </c>
    </row>
    <row r="3542" spans="1:37" ht="20">
      <c r="A3542" s="106" t="s">
        <v>3907</v>
      </c>
      <c r="B3542" s="106" t="s">
        <v>440</v>
      </c>
      <c r="C3542" s="106" t="s">
        <v>6313</v>
      </c>
      <c r="D3542" s="168">
        <v>2022</v>
      </c>
      <c r="E3542" s="168">
        <v>3</v>
      </c>
      <c r="F3542" s="169">
        <v>0</v>
      </c>
      <c r="G3542" s="212" t="s">
        <v>6314</v>
      </c>
      <c r="H3542" s="212" t="s">
        <v>6314</v>
      </c>
      <c r="I3542" s="106" t="s">
        <v>556</v>
      </c>
      <c r="K3542" s="83" t="s">
        <v>6314</v>
      </c>
      <c r="L3542" s="83" t="s">
        <v>6314</v>
      </c>
      <c r="M3542" s="45" t="str">
        <f>IF(
ISNA(INDEX(resources!E:E,MATCH(B3542,resources!B:B,0))),"fillme",
INDEX(resources!E:E,MATCH(B3542,resources!B:B,0)))</f>
        <v>transfer_sale</v>
      </c>
      <c r="N3542" s="45">
        <v>1</v>
      </c>
      <c r="O3542" s="83" t="str">
        <f>IFERROR(INDEX(resources!K:K,MATCH(B3542,resources!B:B,0)),"fillme")</f>
        <v>unknown</v>
      </c>
      <c r="P3542" s="89" t="str">
        <f t="shared" si="772"/>
        <v>unknown_2022_3</v>
      </c>
      <c r="Q3542" s="87">
        <f>INDEX(elcc!G:G,MATCH(P3542,elcc!D:D,0))</f>
        <v>0</v>
      </c>
      <c r="R3542" s="89">
        <f t="shared" si="773"/>
        <v>1</v>
      </c>
      <c r="S3542" s="89" t="s">
        <v>6314</v>
      </c>
      <c r="T3542" s="89" t="s">
        <v>6314</v>
      </c>
      <c r="U3542" s="90" t="str">
        <f t="shared" si="774"/>
        <v>ok</v>
      </c>
      <c r="V3542" s="63" t="str">
        <f>INDEX(resources!F:F,MATCH(B3542,resources!B:B,0))</f>
        <v>special</v>
      </c>
      <c r="W3542" s="110">
        <f t="shared" si="775"/>
        <v>0</v>
      </c>
      <c r="X3542" s="110">
        <f t="shared" si="776"/>
        <v>0</v>
      </c>
      <c r="Y3542" s="110" t="str">
        <f t="shared" si="777"/>
        <v>transfer_sale_raonly_na_CONFIDENTIAL</v>
      </c>
      <c r="Z3542" s="110">
        <f>IF(COUNTIFS($Y$2:Y3542,Y3542)=1,1,0)</f>
        <v>0</v>
      </c>
      <c r="AA3542" s="110">
        <f>SUM($Z$2:Z3542)*Z3542</f>
        <v>0</v>
      </c>
      <c r="AB3542" s="110">
        <f>COUNTIFS(resources!B:B,B3542)</f>
        <v>1</v>
      </c>
      <c r="AC3542" s="110">
        <f t="shared" si="778"/>
        <v>1</v>
      </c>
      <c r="AD3542" s="110">
        <f t="shared" si="779"/>
        <v>1</v>
      </c>
      <c r="AE3542" s="110">
        <f t="shared" si="780"/>
        <v>0</v>
      </c>
      <c r="AF3542" s="110">
        <f t="shared" si="781"/>
        <v>1</v>
      </c>
      <c r="AG3542" s="110">
        <f t="shared" si="782"/>
        <v>0</v>
      </c>
      <c r="AH3542" s="110">
        <f t="shared" si="783"/>
        <v>0</v>
      </c>
      <c r="AI3542" s="110">
        <f t="shared" si="784"/>
        <v>1</v>
      </c>
      <c r="AJ3542" s="100">
        <f>ROW()</f>
        <v>3542</v>
      </c>
      <c r="AK3542" s="100" t="e">
        <f>INDEX('BadRows RECART'!$C$2:$C$1207,MATCH(monthly_gwh_mw!AJ3542,'BadRows RECART'!$D$2:$D$1207,0))</f>
        <v>#N/A</v>
      </c>
    </row>
    <row r="3543" spans="1:37" ht="20">
      <c r="A3543" s="106" t="s">
        <v>3907</v>
      </c>
      <c r="B3543" s="106" t="s">
        <v>440</v>
      </c>
      <c r="C3543" s="106" t="s">
        <v>6313</v>
      </c>
      <c r="D3543" s="168">
        <v>2022</v>
      </c>
      <c r="E3543" s="168">
        <v>4</v>
      </c>
      <c r="F3543" s="169">
        <v>0</v>
      </c>
      <c r="G3543" s="212" t="s">
        <v>6314</v>
      </c>
      <c r="H3543" s="212" t="s">
        <v>6314</v>
      </c>
      <c r="I3543" s="106" t="s">
        <v>556</v>
      </c>
      <c r="K3543" s="83" t="s">
        <v>6314</v>
      </c>
      <c r="L3543" s="83" t="s">
        <v>6314</v>
      </c>
      <c r="M3543" s="45" t="str">
        <f>IF(
ISNA(INDEX(resources!E:E,MATCH(B3543,resources!B:B,0))),"fillme",
INDEX(resources!E:E,MATCH(B3543,resources!B:B,0)))</f>
        <v>transfer_sale</v>
      </c>
      <c r="N3543" s="45">
        <v>1</v>
      </c>
      <c r="O3543" s="83" t="str">
        <f>IFERROR(INDEX(resources!K:K,MATCH(B3543,resources!B:B,0)),"fillme")</f>
        <v>unknown</v>
      </c>
      <c r="P3543" s="89" t="str">
        <f t="shared" si="772"/>
        <v>unknown_2022_4</v>
      </c>
      <c r="Q3543" s="87">
        <f>INDEX(elcc!G:G,MATCH(P3543,elcc!D:D,0))</f>
        <v>0</v>
      </c>
      <c r="R3543" s="89">
        <f t="shared" si="773"/>
        <v>1</v>
      </c>
      <c r="S3543" s="89" t="s">
        <v>6314</v>
      </c>
      <c r="T3543" s="89" t="s">
        <v>6314</v>
      </c>
      <c r="U3543" s="90" t="str">
        <f t="shared" si="774"/>
        <v>ok</v>
      </c>
      <c r="V3543" s="63" t="str">
        <f>INDEX(resources!F:F,MATCH(B3543,resources!B:B,0))</f>
        <v>special</v>
      </c>
      <c r="W3543" s="110">
        <f t="shared" si="775"/>
        <v>0</v>
      </c>
      <c r="X3543" s="110">
        <f t="shared" si="776"/>
        <v>0</v>
      </c>
      <c r="Y3543" s="110" t="str">
        <f t="shared" si="777"/>
        <v>transfer_sale_raonly_na_CONFIDENTIAL</v>
      </c>
      <c r="Z3543" s="110">
        <f>IF(COUNTIFS($Y$2:Y3543,Y3543)=1,1,0)</f>
        <v>0</v>
      </c>
      <c r="AA3543" s="110">
        <f>SUM($Z$2:Z3543)*Z3543</f>
        <v>0</v>
      </c>
      <c r="AB3543" s="110">
        <f>COUNTIFS(resources!B:B,B3543)</f>
        <v>1</v>
      </c>
      <c r="AC3543" s="110">
        <f t="shared" si="778"/>
        <v>1</v>
      </c>
      <c r="AD3543" s="110">
        <f t="shared" si="779"/>
        <v>1</v>
      </c>
      <c r="AE3543" s="110">
        <f t="shared" si="780"/>
        <v>0</v>
      </c>
      <c r="AF3543" s="110">
        <f t="shared" si="781"/>
        <v>1</v>
      </c>
      <c r="AG3543" s="110">
        <f t="shared" si="782"/>
        <v>0</v>
      </c>
      <c r="AH3543" s="110">
        <f t="shared" si="783"/>
        <v>0</v>
      </c>
      <c r="AI3543" s="110">
        <f t="shared" si="784"/>
        <v>1</v>
      </c>
      <c r="AJ3543" s="100">
        <f>ROW()</f>
        <v>3543</v>
      </c>
      <c r="AK3543" s="100" t="e">
        <f>INDEX('BadRows RECART'!$C$2:$C$1207,MATCH(monthly_gwh_mw!AJ3543,'BadRows RECART'!$D$2:$D$1207,0))</f>
        <v>#N/A</v>
      </c>
    </row>
    <row r="3544" spans="1:37" ht="20">
      <c r="A3544" s="106" t="s">
        <v>3907</v>
      </c>
      <c r="B3544" s="106" t="s">
        <v>440</v>
      </c>
      <c r="C3544" s="106" t="s">
        <v>6313</v>
      </c>
      <c r="D3544" s="168">
        <v>2022</v>
      </c>
      <c r="E3544" s="168">
        <v>5</v>
      </c>
      <c r="F3544" s="169">
        <v>0</v>
      </c>
      <c r="G3544" s="212" t="s">
        <v>6314</v>
      </c>
      <c r="H3544" s="212" t="s">
        <v>6314</v>
      </c>
      <c r="I3544" s="106" t="s">
        <v>556</v>
      </c>
      <c r="K3544" s="83" t="s">
        <v>6314</v>
      </c>
      <c r="L3544" s="83" t="s">
        <v>6314</v>
      </c>
      <c r="M3544" s="45" t="str">
        <f>IF(
ISNA(INDEX(resources!E:E,MATCH(B3544,resources!B:B,0))),"fillme",
INDEX(resources!E:E,MATCH(B3544,resources!B:B,0)))</f>
        <v>transfer_sale</v>
      </c>
      <c r="N3544" s="45">
        <v>1</v>
      </c>
      <c r="O3544" s="83" t="str">
        <f>IFERROR(INDEX(resources!K:K,MATCH(B3544,resources!B:B,0)),"fillme")</f>
        <v>unknown</v>
      </c>
      <c r="P3544" s="89" t="str">
        <f t="shared" si="772"/>
        <v>unknown_2022_5</v>
      </c>
      <c r="Q3544" s="87">
        <f>INDEX(elcc!G:G,MATCH(P3544,elcc!D:D,0))</f>
        <v>0</v>
      </c>
      <c r="R3544" s="89">
        <f t="shared" si="773"/>
        <v>1</v>
      </c>
      <c r="S3544" s="89" t="s">
        <v>6314</v>
      </c>
      <c r="T3544" s="89" t="s">
        <v>6314</v>
      </c>
      <c r="U3544" s="90" t="str">
        <f t="shared" si="774"/>
        <v>ok</v>
      </c>
      <c r="V3544" s="63" t="str">
        <f>INDEX(resources!F:F,MATCH(B3544,resources!B:B,0))</f>
        <v>special</v>
      </c>
      <c r="W3544" s="110">
        <f t="shared" si="775"/>
        <v>0</v>
      </c>
      <c r="X3544" s="110">
        <f t="shared" si="776"/>
        <v>0</v>
      </c>
      <c r="Y3544" s="110" t="str">
        <f t="shared" si="777"/>
        <v>transfer_sale_raonly_na_CONFIDENTIAL</v>
      </c>
      <c r="Z3544" s="110">
        <f>IF(COUNTIFS($Y$2:Y3544,Y3544)=1,1,0)</f>
        <v>0</v>
      </c>
      <c r="AA3544" s="110">
        <f>SUM($Z$2:Z3544)*Z3544</f>
        <v>0</v>
      </c>
      <c r="AB3544" s="110">
        <f>COUNTIFS(resources!B:B,B3544)</f>
        <v>1</v>
      </c>
      <c r="AC3544" s="110">
        <f t="shared" si="778"/>
        <v>1</v>
      </c>
      <c r="AD3544" s="110">
        <f t="shared" si="779"/>
        <v>1</v>
      </c>
      <c r="AE3544" s="110">
        <f t="shared" si="780"/>
        <v>0</v>
      </c>
      <c r="AF3544" s="110">
        <f t="shared" si="781"/>
        <v>1</v>
      </c>
      <c r="AG3544" s="110">
        <f t="shared" si="782"/>
        <v>0</v>
      </c>
      <c r="AH3544" s="110">
        <f t="shared" si="783"/>
        <v>0</v>
      </c>
      <c r="AI3544" s="110">
        <f t="shared" si="784"/>
        <v>1</v>
      </c>
      <c r="AJ3544" s="100">
        <f>ROW()</f>
        <v>3544</v>
      </c>
      <c r="AK3544" s="100" t="e">
        <f>INDEX('BadRows RECART'!$C$2:$C$1207,MATCH(monthly_gwh_mw!AJ3544,'BadRows RECART'!$D$2:$D$1207,0))</f>
        <v>#N/A</v>
      </c>
    </row>
    <row r="3545" spans="1:37" ht="20">
      <c r="A3545" s="106" t="s">
        <v>3907</v>
      </c>
      <c r="B3545" s="106" t="s">
        <v>440</v>
      </c>
      <c r="C3545" s="106" t="s">
        <v>6313</v>
      </c>
      <c r="D3545" s="168">
        <v>2022</v>
      </c>
      <c r="E3545" s="168">
        <v>6</v>
      </c>
      <c r="F3545" s="169">
        <v>0</v>
      </c>
      <c r="G3545" s="212" t="s">
        <v>6314</v>
      </c>
      <c r="H3545" s="212" t="s">
        <v>6314</v>
      </c>
      <c r="I3545" s="106" t="s">
        <v>556</v>
      </c>
      <c r="K3545" s="83" t="s">
        <v>6314</v>
      </c>
      <c r="L3545" s="83" t="s">
        <v>6314</v>
      </c>
      <c r="M3545" s="45" t="str">
        <f>IF(
ISNA(INDEX(resources!E:E,MATCH(B3545,resources!B:B,0))),"fillme",
INDEX(resources!E:E,MATCH(B3545,resources!B:B,0)))</f>
        <v>transfer_sale</v>
      </c>
      <c r="N3545" s="45">
        <v>1</v>
      </c>
      <c r="O3545" s="83" t="str">
        <f>IFERROR(INDEX(resources!K:K,MATCH(B3545,resources!B:B,0)),"fillme")</f>
        <v>unknown</v>
      </c>
      <c r="P3545" s="89" t="str">
        <f t="shared" si="772"/>
        <v>unknown_2022_6</v>
      </c>
      <c r="Q3545" s="87">
        <f>INDEX(elcc!G:G,MATCH(P3545,elcc!D:D,0))</f>
        <v>0</v>
      </c>
      <c r="R3545" s="89">
        <f t="shared" si="773"/>
        <v>1</v>
      </c>
      <c r="S3545" s="89" t="s">
        <v>6314</v>
      </c>
      <c r="T3545" s="89" t="s">
        <v>6314</v>
      </c>
      <c r="U3545" s="90" t="str">
        <f t="shared" si="774"/>
        <v>ok</v>
      </c>
      <c r="V3545" s="63" t="str">
        <f>INDEX(resources!F:F,MATCH(B3545,resources!B:B,0))</f>
        <v>special</v>
      </c>
      <c r="W3545" s="110">
        <f t="shared" si="775"/>
        <v>0</v>
      </c>
      <c r="X3545" s="110">
        <f t="shared" si="776"/>
        <v>0</v>
      </c>
      <c r="Y3545" s="110" t="str">
        <f t="shared" si="777"/>
        <v>transfer_sale_raonly_na_CONFIDENTIAL</v>
      </c>
      <c r="Z3545" s="110">
        <f>IF(COUNTIFS($Y$2:Y3545,Y3545)=1,1,0)</f>
        <v>0</v>
      </c>
      <c r="AA3545" s="110">
        <f>SUM($Z$2:Z3545)*Z3545</f>
        <v>0</v>
      </c>
      <c r="AB3545" s="110">
        <f>COUNTIFS(resources!B:B,B3545)</f>
        <v>1</v>
      </c>
      <c r="AC3545" s="110">
        <f t="shared" si="778"/>
        <v>1</v>
      </c>
      <c r="AD3545" s="110">
        <f t="shared" si="779"/>
        <v>1</v>
      </c>
      <c r="AE3545" s="110">
        <f t="shared" si="780"/>
        <v>0</v>
      </c>
      <c r="AF3545" s="110">
        <f t="shared" si="781"/>
        <v>1</v>
      </c>
      <c r="AG3545" s="110">
        <f t="shared" si="782"/>
        <v>0</v>
      </c>
      <c r="AH3545" s="110">
        <f t="shared" si="783"/>
        <v>0</v>
      </c>
      <c r="AI3545" s="110">
        <f t="shared" si="784"/>
        <v>1</v>
      </c>
      <c r="AJ3545" s="100">
        <f>ROW()</f>
        <v>3545</v>
      </c>
      <c r="AK3545" s="100" t="e">
        <f>INDEX('BadRows RECART'!$C$2:$C$1207,MATCH(monthly_gwh_mw!AJ3545,'BadRows RECART'!$D$2:$D$1207,0))</f>
        <v>#N/A</v>
      </c>
    </row>
    <row r="3546" spans="1:37" ht="20">
      <c r="A3546" s="106" t="s">
        <v>3907</v>
      </c>
      <c r="B3546" s="106" t="s">
        <v>440</v>
      </c>
      <c r="C3546" s="106" t="s">
        <v>6313</v>
      </c>
      <c r="D3546" s="168">
        <v>2022</v>
      </c>
      <c r="E3546" s="168">
        <v>7</v>
      </c>
      <c r="F3546" s="169">
        <v>0</v>
      </c>
      <c r="G3546" s="212" t="s">
        <v>6314</v>
      </c>
      <c r="H3546" s="212" t="s">
        <v>6314</v>
      </c>
      <c r="I3546" s="106" t="s">
        <v>556</v>
      </c>
      <c r="K3546" s="83" t="s">
        <v>6314</v>
      </c>
      <c r="L3546" s="83" t="s">
        <v>6314</v>
      </c>
      <c r="M3546" s="45" t="str">
        <f>IF(
ISNA(INDEX(resources!E:E,MATCH(B3546,resources!B:B,0))),"fillme",
INDEX(resources!E:E,MATCH(B3546,resources!B:B,0)))</f>
        <v>transfer_sale</v>
      </c>
      <c r="N3546" s="45">
        <v>1</v>
      </c>
      <c r="O3546" s="83" t="str">
        <f>IFERROR(INDEX(resources!K:K,MATCH(B3546,resources!B:B,0)),"fillme")</f>
        <v>unknown</v>
      </c>
      <c r="P3546" s="89" t="str">
        <f t="shared" si="772"/>
        <v>unknown_2022_7</v>
      </c>
      <c r="Q3546" s="87">
        <f>INDEX(elcc!G:G,MATCH(P3546,elcc!D:D,0))</f>
        <v>0</v>
      </c>
      <c r="R3546" s="89">
        <f t="shared" si="773"/>
        <v>1</v>
      </c>
      <c r="S3546" s="89" t="s">
        <v>6314</v>
      </c>
      <c r="T3546" s="89" t="s">
        <v>6314</v>
      </c>
      <c r="U3546" s="90" t="str">
        <f t="shared" si="774"/>
        <v>ok</v>
      </c>
      <c r="V3546" s="63" t="str">
        <f>INDEX(resources!F:F,MATCH(B3546,resources!B:B,0))</f>
        <v>special</v>
      </c>
      <c r="W3546" s="110">
        <f t="shared" si="775"/>
        <v>0</v>
      </c>
      <c r="X3546" s="110">
        <f t="shared" si="776"/>
        <v>0</v>
      </c>
      <c r="Y3546" s="110" t="str">
        <f t="shared" si="777"/>
        <v>transfer_sale_raonly_na_CONFIDENTIAL</v>
      </c>
      <c r="Z3546" s="110">
        <f>IF(COUNTIFS($Y$2:Y3546,Y3546)=1,1,0)</f>
        <v>0</v>
      </c>
      <c r="AA3546" s="110">
        <f>SUM($Z$2:Z3546)*Z3546</f>
        <v>0</v>
      </c>
      <c r="AB3546" s="110">
        <f>COUNTIFS(resources!B:B,B3546)</f>
        <v>1</v>
      </c>
      <c r="AC3546" s="110">
        <f t="shared" si="778"/>
        <v>1</v>
      </c>
      <c r="AD3546" s="110">
        <f t="shared" si="779"/>
        <v>1</v>
      </c>
      <c r="AE3546" s="110">
        <f t="shared" si="780"/>
        <v>0</v>
      </c>
      <c r="AF3546" s="110">
        <f t="shared" si="781"/>
        <v>1</v>
      </c>
      <c r="AG3546" s="110">
        <f t="shared" si="782"/>
        <v>0</v>
      </c>
      <c r="AH3546" s="110">
        <f t="shared" si="783"/>
        <v>0</v>
      </c>
      <c r="AI3546" s="110">
        <f t="shared" si="784"/>
        <v>1</v>
      </c>
      <c r="AJ3546" s="100">
        <f>ROW()</f>
        <v>3546</v>
      </c>
      <c r="AK3546" s="100" t="e">
        <f>INDEX('BadRows RECART'!$C$2:$C$1207,MATCH(monthly_gwh_mw!AJ3546,'BadRows RECART'!$D$2:$D$1207,0))</f>
        <v>#N/A</v>
      </c>
    </row>
    <row r="3547" spans="1:37" ht="20">
      <c r="A3547" s="106" t="s">
        <v>3907</v>
      </c>
      <c r="B3547" s="106" t="s">
        <v>440</v>
      </c>
      <c r="C3547" s="106" t="s">
        <v>6313</v>
      </c>
      <c r="D3547" s="168">
        <v>2022</v>
      </c>
      <c r="E3547" s="168">
        <v>8</v>
      </c>
      <c r="F3547" s="169">
        <v>0</v>
      </c>
      <c r="G3547" s="212" t="s">
        <v>6314</v>
      </c>
      <c r="H3547" s="212" t="s">
        <v>6314</v>
      </c>
      <c r="I3547" s="106" t="s">
        <v>556</v>
      </c>
      <c r="K3547" s="83" t="s">
        <v>6314</v>
      </c>
      <c r="L3547" s="83" t="s">
        <v>6314</v>
      </c>
      <c r="M3547" s="45" t="str">
        <f>IF(
ISNA(INDEX(resources!E:E,MATCH(B3547,resources!B:B,0))),"fillme",
INDEX(resources!E:E,MATCH(B3547,resources!B:B,0)))</f>
        <v>transfer_sale</v>
      </c>
      <c r="N3547" s="45">
        <v>1</v>
      </c>
      <c r="O3547" s="83" t="str">
        <f>IFERROR(INDEX(resources!K:K,MATCH(B3547,resources!B:B,0)),"fillme")</f>
        <v>unknown</v>
      </c>
      <c r="P3547" s="89" t="str">
        <f t="shared" si="772"/>
        <v>unknown_2022_8</v>
      </c>
      <c r="Q3547" s="87">
        <f>INDEX(elcc!G:G,MATCH(P3547,elcc!D:D,0))</f>
        <v>0</v>
      </c>
      <c r="R3547" s="89">
        <f t="shared" si="773"/>
        <v>1</v>
      </c>
      <c r="S3547" s="89" t="s">
        <v>6314</v>
      </c>
      <c r="T3547" s="89" t="s">
        <v>6314</v>
      </c>
      <c r="U3547" s="90" t="str">
        <f t="shared" si="774"/>
        <v>ok</v>
      </c>
      <c r="V3547" s="63" t="str">
        <f>INDEX(resources!F:F,MATCH(B3547,resources!B:B,0))</f>
        <v>special</v>
      </c>
      <c r="W3547" s="110">
        <f t="shared" si="775"/>
        <v>0</v>
      </c>
      <c r="X3547" s="110">
        <f t="shared" si="776"/>
        <v>0</v>
      </c>
      <c r="Y3547" s="110" t="str">
        <f t="shared" si="777"/>
        <v>transfer_sale_raonly_na_CONFIDENTIAL</v>
      </c>
      <c r="Z3547" s="110">
        <f>IF(COUNTIFS($Y$2:Y3547,Y3547)=1,1,0)</f>
        <v>0</v>
      </c>
      <c r="AA3547" s="110">
        <f>SUM($Z$2:Z3547)*Z3547</f>
        <v>0</v>
      </c>
      <c r="AB3547" s="110">
        <f>COUNTIFS(resources!B:B,B3547)</f>
        <v>1</v>
      </c>
      <c r="AC3547" s="110">
        <f t="shared" si="778"/>
        <v>1</v>
      </c>
      <c r="AD3547" s="110">
        <f t="shared" si="779"/>
        <v>1</v>
      </c>
      <c r="AE3547" s="110">
        <f t="shared" si="780"/>
        <v>0</v>
      </c>
      <c r="AF3547" s="110">
        <f t="shared" si="781"/>
        <v>1</v>
      </c>
      <c r="AG3547" s="110">
        <f t="shared" si="782"/>
        <v>0</v>
      </c>
      <c r="AH3547" s="110">
        <f t="shared" si="783"/>
        <v>0</v>
      </c>
      <c r="AI3547" s="110">
        <f t="shared" si="784"/>
        <v>1</v>
      </c>
      <c r="AJ3547" s="100">
        <f>ROW()</f>
        <v>3547</v>
      </c>
      <c r="AK3547" s="100" t="e">
        <f>INDEX('BadRows RECART'!$C$2:$C$1207,MATCH(monthly_gwh_mw!AJ3547,'BadRows RECART'!$D$2:$D$1207,0))</f>
        <v>#N/A</v>
      </c>
    </row>
    <row r="3548" spans="1:37" ht="20">
      <c r="A3548" s="106" t="s">
        <v>3907</v>
      </c>
      <c r="B3548" s="106" t="s">
        <v>440</v>
      </c>
      <c r="C3548" s="106" t="s">
        <v>6313</v>
      </c>
      <c r="D3548" s="168">
        <v>2022</v>
      </c>
      <c r="E3548" s="168">
        <v>9</v>
      </c>
      <c r="F3548" s="169">
        <v>0</v>
      </c>
      <c r="G3548" s="212" t="s">
        <v>6314</v>
      </c>
      <c r="H3548" s="212" t="s">
        <v>6314</v>
      </c>
      <c r="I3548" s="106" t="s">
        <v>556</v>
      </c>
      <c r="K3548" s="83" t="s">
        <v>6314</v>
      </c>
      <c r="L3548" s="83" t="s">
        <v>6314</v>
      </c>
      <c r="M3548" s="45" t="str">
        <f>IF(
ISNA(INDEX(resources!E:E,MATCH(B3548,resources!B:B,0))),"fillme",
INDEX(resources!E:E,MATCH(B3548,resources!B:B,0)))</f>
        <v>transfer_sale</v>
      </c>
      <c r="N3548" s="45">
        <v>1</v>
      </c>
      <c r="O3548" s="83" t="str">
        <f>IFERROR(INDEX(resources!K:K,MATCH(B3548,resources!B:B,0)),"fillme")</f>
        <v>unknown</v>
      </c>
      <c r="P3548" s="89" t="str">
        <f t="shared" si="772"/>
        <v>unknown_2022_9</v>
      </c>
      <c r="Q3548" s="87">
        <f>INDEX(elcc!G:G,MATCH(P3548,elcc!D:D,0))</f>
        <v>0</v>
      </c>
      <c r="R3548" s="89">
        <f t="shared" si="773"/>
        <v>1</v>
      </c>
      <c r="S3548" s="89" t="s">
        <v>6314</v>
      </c>
      <c r="T3548" s="89" t="s">
        <v>6314</v>
      </c>
      <c r="U3548" s="90" t="str">
        <f t="shared" si="774"/>
        <v>ok</v>
      </c>
      <c r="V3548" s="63" t="str">
        <f>INDEX(resources!F:F,MATCH(B3548,resources!B:B,0))</f>
        <v>special</v>
      </c>
      <c r="W3548" s="110">
        <f t="shared" si="775"/>
        <v>0</v>
      </c>
      <c r="X3548" s="110">
        <f t="shared" si="776"/>
        <v>0</v>
      </c>
      <c r="Y3548" s="110" t="str">
        <f t="shared" si="777"/>
        <v>transfer_sale_raonly_na_CONFIDENTIAL</v>
      </c>
      <c r="Z3548" s="110">
        <f>IF(COUNTIFS($Y$2:Y3548,Y3548)=1,1,0)</f>
        <v>0</v>
      </c>
      <c r="AA3548" s="110">
        <f>SUM($Z$2:Z3548)*Z3548</f>
        <v>0</v>
      </c>
      <c r="AB3548" s="110">
        <f>COUNTIFS(resources!B:B,B3548)</f>
        <v>1</v>
      </c>
      <c r="AC3548" s="110">
        <f t="shared" si="778"/>
        <v>1</v>
      </c>
      <c r="AD3548" s="110">
        <f t="shared" si="779"/>
        <v>1</v>
      </c>
      <c r="AE3548" s="110">
        <f t="shared" si="780"/>
        <v>0</v>
      </c>
      <c r="AF3548" s="110">
        <f t="shared" si="781"/>
        <v>1</v>
      </c>
      <c r="AG3548" s="110">
        <f t="shared" si="782"/>
        <v>0</v>
      </c>
      <c r="AH3548" s="110">
        <f t="shared" si="783"/>
        <v>0</v>
      </c>
      <c r="AI3548" s="110">
        <f t="shared" si="784"/>
        <v>1</v>
      </c>
      <c r="AJ3548" s="100">
        <f>ROW()</f>
        <v>3548</v>
      </c>
      <c r="AK3548" s="100" t="e">
        <f>INDEX('BadRows RECART'!$C$2:$C$1207,MATCH(monthly_gwh_mw!AJ3548,'BadRows RECART'!$D$2:$D$1207,0))</f>
        <v>#N/A</v>
      </c>
    </row>
    <row r="3549" spans="1:37" ht="20">
      <c r="A3549" s="106" t="s">
        <v>3907</v>
      </c>
      <c r="B3549" s="106" t="s">
        <v>440</v>
      </c>
      <c r="C3549" s="106" t="s">
        <v>6313</v>
      </c>
      <c r="D3549" s="168">
        <v>2022</v>
      </c>
      <c r="E3549" s="168">
        <v>10</v>
      </c>
      <c r="F3549" s="169">
        <v>0</v>
      </c>
      <c r="G3549" s="212" t="s">
        <v>6314</v>
      </c>
      <c r="H3549" s="212" t="s">
        <v>6314</v>
      </c>
      <c r="I3549" s="106" t="s">
        <v>556</v>
      </c>
      <c r="K3549" s="83" t="s">
        <v>6314</v>
      </c>
      <c r="L3549" s="83" t="s">
        <v>6314</v>
      </c>
      <c r="M3549" s="45" t="str">
        <f>IF(
ISNA(INDEX(resources!E:E,MATCH(B3549,resources!B:B,0))),"fillme",
INDEX(resources!E:E,MATCH(B3549,resources!B:B,0)))</f>
        <v>transfer_sale</v>
      </c>
      <c r="N3549" s="45">
        <v>1</v>
      </c>
      <c r="O3549" s="83" t="str">
        <f>IFERROR(INDEX(resources!K:K,MATCH(B3549,resources!B:B,0)),"fillme")</f>
        <v>unknown</v>
      </c>
      <c r="P3549" s="89" t="str">
        <f t="shared" si="772"/>
        <v>unknown_2022_10</v>
      </c>
      <c r="Q3549" s="87">
        <f>INDEX(elcc!G:G,MATCH(P3549,elcc!D:D,0))</f>
        <v>0</v>
      </c>
      <c r="R3549" s="89">
        <f t="shared" si="773"/>
        <v>1</v>
      </c>
      <c r="S3549" s="89" t="s">
        <v>6314</v>
      </c>
      <c r="T3549" s="89" t="s">
        <v>6314</v>
      </c>
      <c r="U3549" s="90" t="str">
        <f t="shared" si="774"/>
        <v>ok</v>
      </c>
      <c r="V3549" s="63" t="str">
        <f>INDEX(resources!F:F,MATCH(B3549,resources!B:B,0))</f>
        <v>special</v>
      </c>
      <c r="W3549" s="110">
        <f t="shared" si="775"/>
        <v>0</v>
      </c>
      <c r="X3549" s="110">
        <f t="shared" si="776"/>
        <v>0</v>
      </c>
      <c r="Y3549" s="110" t="str">
        <f t="shared" si="777"/>
        <v>transfer_sale_raonly_na_CONFIDENTIAL</v>
      </c>
      <c r="Z3549" s="110">
        <f>IF(COUNTIFS($Y$2:Y3549,Y3549)=1,1,0)</f>
        <v>0</v>
      </c>
      <c r="AA3549" s="110">
        <f>SUM($Z$2:Z3549)*Z3549</f>
        <v>0</v>
      </c>
      <c r="AB3549" s="110">
        <f>COUNTIFS(resources!B:B,B3549)</f>
        <v>1</v>
      </c>
      <c r="AC3549" s="110">
        <f t="shared" si="778"/>
        <v>1</v>
      </c>
      <c r="AD3549" s="110">
        <f t="shared" si="779"/>
        <v>1</v>
      </c>
      <c r="AE3549" s="110">
        <f t="shared" si="780"/>
        <v>0</v>
      </c>
      <c r="AF3549" s="110">
        <f t="shared" si="781"/>
        <v>1</v>
      </c>
      <c r="AG3549" s="110">
        <f t="shared" si="782"/>
        <v>0</v>
      </c>
      <c r="AH3549" s="110">
        <f t="shared" si="783"/>
        <v>0</v>
      </c>
      <c r="AI3549" s="110">
        <f t="shared" si="784"/>
        <v>1</v>
      </c>
      <c r="AJ3549" s="100">
        <f>ROW()</f>
        <v>3549</v>
      </c>
      <c r="AK3549" s="100" t="e">
        <f>INDEX('BadRows RECART'!$C$2:$C$1207,MATCH(monthly_gwh_mw!AJ3549,'BadRows RECART'!$D$2:$D$1207,0))</f>
        <v>#N/A</v>
      </c>
    </row>
    <row r="3550" spans="1:37" ht="20">
      <c r="A3550" s="106" t="s">
        <v>3907</v>
      </c>
      <c r="B3550" s="106" t="s">
        <v>440</v>
      </c>
      <c r="C3550" s="106" t="s">
        <v>6313</v>
      </c>
      <c r="D3550" s="168">
        <v>2022</v>
      </c>
      <c r="E3550" s="168">
        <v>11</v>
      </c>
      <c r="F3550" s="169">
        <v>0</v>
      </c>
      <c r="G3550" s="212" t="s">
        <v>6314</v>
      </c>
      <c r="H3550" s="212" t="s">
        <v>6314</v>
      </c>
      <c r="I3550" s="106" t="s">
        <v>556</v>
      </c>
      <c r="K3550" s="83" t="s">
        <v>6314</v>
      </c>
      <c r="L3550" s="83" t="s">
        <v>6314</v>
      </c>
      <c r="M3550" s="45" t="str">
        <f>IF(
ISNA(INDEX(resources!E:E,MATCH(B3550,resources!B:B,0))),"fillme",
INDEX(resources!E:E,MATCH(B3550,resources!B:B,0)))</f>
        <v>transfer_sale</v>
      </c>
      <c r="N3550" s="45">
        <v>1</v>
      </c>
      <c r="O3550" s="83" t="str">
        <f>IFERROR(INDEX(resources!K:K,MATCH(B3550,resources!B:B,0)),"fillme")</f>
        <v>unknown</v>
      </c>
      <c r="P3550" s="89" t="str">
        <f t="shared" si="772"/>
        <v>unknown_2022_11</v>
      </c>
      <c r="Q3550" s="87">
        <f>INDEX(elcc!G:G,MATCH(P3550,elcc!D:D,0))</f>
        <v>0</v>
      </c>
      <c r="R3550" s="89">
        <f t="shared" si="773"/>
        <v>1</v>
      </c>
      <c r="S3550" s="89" t="s">
        <v>6314</v>
      </c>
      <c r="T3550" s="89" t="s">
        <v>6314</v>
      </c>
      <c r="U3550" s="90" t="str">
        <f t="shared" si="774"/>
        <v>ok</v>
      </c>
      <c r="V3550" s="63" t="str">
        <f>INDEX(resources!F:F,MATCH(B3550,resources!B:B,0))</f>
        <v>special</v>
      </c>
      <c r="W3550" s="110">
        <f t="shared" si="775"/>
        <v>0</v>
      </c>
      <c r="X3550" s="110">
        <f t="shared" si="776"/>
        <v>0</v>
      </c>
      <c r="Y3550" s="110" t="str">
        <f t="shared" si="777"/>
        <v>transfer_sale_raonly_na_CONFIDENTIAL</v>
      </c>
      <c r="Z3550" s="110">
        <f>IF(COUNTIFS($Y$2:Y3550,Y3550)=1,1,0)</f>
        <v>0</v>
      </c>
      <c r="AA3550" s="110">
        <f>SUM($Z$2:Z3550)*Z3550</f>
        <v>0</v>
      </c>
      <c r="AB3550" s="110">
        <f>COUNTIFS(resources!B:B,B3550)</f>
        <v>1</v>
      </c>
      <c r="AC3550" s="110">
        <f t="shared" si="778"/>
        <v>1</v>
      </c>
      <c r="AD3550" s="110">
        <f t="shared" si="779"/>
        <v>1</v>
      </c>
      <c r="AE3550" s="110">
        <f t="shared" si="780"/>
        <v>0</v>
      </c>
      <c r="AF3550" s="110">
        <f t="shared" si="781"/>
        <v>1</v>
      </c>
      <c r="AG3550" s="110">
        <f t="shared" si="782"/>
        <v>0</v>
      </c>
      <c r="AH3550" s="110">
        <f t="shared" si="783"/>
        <v>0</v>
      </c>
      <c r="AI3550" s="110">
        <f t="shared" si="784"/>
        <v>1</v>
      </c>
      <c r="AJ3550" s="100">
        <f>ROW()</f>
        <v>3550</v>
      </c>
      <c r="AK3550" s="100" t="e">
        <f>INDEX('BadRows RECART'!$C$2:$C$1207,MATCH(monthly_gwh_mw!AJ3550,'BadRows RECART'!$D$2:$D$1207,0))</f>
        <v>#N/A</v>
      </c>
    </row>
    <row r="3551" spans="1:37" ht="20">
      <c r="A3551" s="106" t="s">
        <v>3907</v>
      </c>
      <c r="B3551" s="106" t="s">
        <v>440</v>
      </c>
      <c r="C3551" s="106" t="s">
        <v>6313</v>
      </c>
      <c r="D3551" s="168">
        <v>2022</v>
      </c>
      <c r="E3551" s="168">
        <v>12</v>
      </c>
      <c r="F3551" s="169">
        <v>0</v>
      </c>
      <c r="G3551" s="212" t="s">
        <v>6314</v>
      </c>
      <c r="H3551" s="212" t="s">
        <v>6314</v>
      </c>
      <c r="I3551" s="106" t="s">
        <v>556</v>
      </c>
      <c r="K3551" s="83" t="s">
        <v>6314</v>
      </c>
      <c r="L3551" s="83" t="s">
        <v>6314</v>
      </c>
      <c r="M3551" s="45" t="str">
        <f>IF(
ISNA(INDEX(resources!E:E,MATCH(B3551,resources!B:B,0))),"fillme",
INDEX(resources!E:E,MATCH(B3551,resources!B:B,0)))</f>
        <v>transfer_sale</v>
      </c>
      <c r="N3551" s="45">
        <v>1</v>
      </c>
      <c r="O3551" s="83" t="str">
        <f>IFERROR(INDEX(resources!K:K,MATCH(B3551,resources!B:B,0)),"fillme")</f>
        <v>unknown</v>
      </c>
      <c r="P3551" s="89" t="str">
        <f t="shared" si="772"/>
        <v>unknown_2022_12</v>
      </c>
      <c r="Q3551" s="87">
        <f>INDEX(elcc!G:G,MATCH(P3551,elcc!D:D,0))</f>
        <v>0</v>
      </c>
      <c r="R3551" s="89">
        <f t="shared" si="773"/>
        <v>1</v>
      </c>
      <c r="S3551" s="89" t="s">
        <v>6314</v>
      </c>
      <c r="T3551" s="89" t="s">
        <v>6314</v>
      </c>
      <c r="U3551" s="90" t="str">
        <f t="shared" si="774"/>
        <v>ok</v>
      </c>
      <c r="V3551" s="63" t="str">
        <f>INDEX(resources!F:F,MATCH(B3551,resources!B:B,0))</f>
        <v>special</v>
      </c>
      <c r="W3551" s="110">
        <f t="shared" si="775"/>
        <v>0</v>
      </c>
      <c r="X3551" s="110">
        <f t="shared" si="776"/>
        <v>0</v>
      </c>
      <c r="Y3551" s="110" t="str">
        <f t="shared" si="777"/>
        <v>transfer_sale_raonly_na_CONFIDENTIAL</v>
      </c>
      <c r="Z3551" s="110">
        <f>IF(COUNTIFS($Y$2:Y3551,Y3551)=1,1,0)</f>
        <v>0</v>
      </c>
      <c r="AA3551" s="110">
        <f>SUM($Z$2:Z3551)*Z3551</f>
        <v>0</v>
      </c>
      <c r="AB3551" s="110">
        <f>COUNTIFS(resources!B:B,B3551)</f>
        <v>1</v>
      </c>
      <c r="AC3551" s="110">
        <f t="shared" si="778"/>
        <v>1</v>
      </c>
      <c r="AD3551" s="110">
        <f t="shared" si="779"/>
        <v>1</v>
      </c>
      <c r="AE3551" s="110">
        <f t="shared" si="780"/>
        <v>0</v>
      </c>
      <c r="AF3551" s="110">
        <f t="shared" si="781"/>
        <v>1</v>
      </c>
      <c r="AG3551" s="110">
        <f t="shared" si="782"/>
        <v>0</v>
      </c>
      <c r="AH3551" s="110">
        <f t="shared" si="783"/>
        <v>0</v>
      </c>
      <c r="AI3551" s="110">
        <f t="shared" si="784"/>
        <v>1</v>
      </c>
      <c r="AJ3551" s="100">
        <f>ROW()</f>
        <v>3551</v>
      </c>
      <c r="AK3551" s="100" t="e">
        <f>INDEX('BadRows RECART'!$C$2:$C$1207,MATCH(monthly_gwh_mw!AJ3551,'BadRows RECART'!$D$2:$D$1207,0))</f>
        <v>#N/A</v>
      </c>
    </row>
    <row r="3552" spans="1:37" ht="20">
      <c r="A3552" s="106" t="s">
        <v>3907</v>
      </c>
      <c r="B3552" s="106" t="s">
        <v>437</v>
      </c>
      <c r="C3552" s="106" t="s">
        <v>6313</v>
      </c>
      <c r="D3552" s="168">
        <v>2022</v>
      </c>
      <c r="E3552" s="168">
        <v>11</v>
      </c>
      <c r="F3552" s="169">
        <v>0</v>
      </c>
      <c r="G3552" s="212" t="s">
        <v>6314</v>
      </c>
      <c r="H3552" s="212" t="s">
        <v>6314</v>
      </c>
      <c r="I3552" s="106" t="s">
        <v>556</v>
      </c>
      <c r="K3552" s="83" t="s">
        <v>6314</v>
      </c>
      <c r="L3552" s="83" t="s">
        <v>6314</v>
      </c>
      <c r="M3552" s="45" t="str">
        <f>IF(
ISNA(INDEX(resources!E:E,MATCH(B3552,resources!B:B,0))),"fillme",
INDEX(resources!E:E,MATCH(B3552,resources!B:B,0)))</f>
        <v>transfer_purchase</v>
      </c>
      <c r="N3552" s="45">
        <v>1</v>
      </c>
      <c r="O3552" s="83" t="str">
        <f>IFERROR(INDEX(resources!K:K,MATCH(B3552,resources!B:B,0)),"fillme")</f>
        <v>unknown</v>
      </c>
      <c r="P3552" s="89" t="str">
        <f t="shared" si="772"/>
        <v>unknown_2022_11</v>
      </c>
      <c r="Q3552" s="87">
        <f>INDEX(elcc!G:G,MATCH(P3552,elcc!D:D,0))</f>
        <v>0</v>
      </c>
      <c r="R3552" s="89">
        <f t="shared" si="773"/>
        <v>1</v>
      </c>
      <c r="S3552" s="89" t="s">
        <v>6314</v>
      </c>
      <c r="T3552" s="89" t="s">
        <v>6314</v>
      </c>
      <c r="U3552" s="90" t="str">
        <f t="shared" si="774"/>
        <v>ok</v>
      </c>
      <c r="V3552" s="63" t="str">
        <f>INDEX(resources!F:F,MATCH(B3552,resources!B:B,0))</f>
        <v>special</v>
      </c>
      <c r="W3552" s="110">
        <f t="shared" si="775"/>
        <v>0</v>
      </c>
      <c r="X3552" s="110">
        <f t="shared" si="776"/>
        <v>0</v>
      </c>
      <c r="Y3552" s="110" t="str">
        <f t="shared" si="777"/>
        <v>transfer_purchase_raonly_na_CONFIDENTIAL</v>
      </c>
      <c r="Z3552" s="110">
        <f>IF(COUNTIFS($Y$2:Y3552,Y3552)=1,1,0)</f>
        <v>0</v>
      </c>
      <c r="AA3552" s="110">
        <f>SUM($Z$2:Z3552)*Z3552</f>
        <v>0</v>
      </c>
      <c r="AB3552" s="110">
        <f>COUNTIFS(resources!B:B,B3552)</f>
        <v>1</v>
      </c>
      <c r="AC3552" s="110">
        <f t="shared" si="778"/>
        <v>1</v>
      </c>
      <c r="AD3552" s="110">
        <f t="shared" si="779"/>
        <v>1</v>
      </c>
      <c r="AE3552" s="110">
        <f t="shared" si="780"/>
        <v>0</v>
      </c>
      <c r="AF3552" s="110">
        <f t="shared" si="781"/>
        <v>1</v>
      </c>
      <c r="AG3552" s="110">
        <f t="shared" si="782"/>
        <v>0</v>
      </c>
      <c r="AH3552" s="110">
        <f t="shared" si="783"/>
        <v>0</v>
      </c>
      <c r="AI3552" s="110">
        <f t="shared" si="784"/>
        <v>1</v>
      </c>
      <c r="AJ3552" s="100">
        <f>ROW()</f>
        <v>3552</v>
      </c>
      <c r="AK3552" s="100" t="e">
        <f>INDEX('BadRows RECART'!$C$2:$C$1207,MATCH(monthly_gwh_mw!AJ3552,'BadRows RECART'!$D$2:$D$1207,0))</f>
        <v>#N/A</v>
      </c>
    </row>
    <row r="3553" spans="1:37" ht="20">
      <c r="A3553" s="106" t="s">
        <v>3907</v>
      </c>
      <c r="B3553" s="106" t="s">
        <v>437</v>
      </c>
      <c r="C3553" s="106" t="s">
        <v>6313</v>
      </c>
      <c r="D3553" s="168">
        <v>2022</v>
      </c>
      <c r="E3553" s="168">
        <v>12</v>
      </c>
      <c r="F3553" s="169">
        <v>0</v>
      </c>
      <c r="G3553" s="212" t="s">
        <v>6314</v>
      </c>
      <c r="H3553" s="212" t="s">
        <v>6314</v>
      </c>
      <c r="I3553" s="106" t="s">
        <v>556</v>
      </c>
      <c r="K3553" s="83" t="s">
        <v>6314</v>
      </c>
      <c r="L3553" s="83" t="s">
        <v>6314</v>
      </c>
      <c r="M3553" s="45" t="str">
        <f>IF(
ISNA(INDEX(resources!E:E,MATCH(B3553,resources!B:B,0))),"fillme",
INDEX(resources!E:E,MATCH(B3553,resources!B:B,0)))</f>
        <v>transfer_purchase</v>
      </c>
      <c r="N3553" s="45">
        <v>1</v>
      </c>
      <c r="O3553" s="83" t="str">
        <f>IFERROR(INDEX(resources!K:K,MATCH(B3553,resources!B:B,0)),"fillme")</f>
        <v>unknown</v>
      </c>
      <c r="P3553" s="89" t="str">
        <f t="shared" si="772"/>
        <v>unknown_2022_12</v>
      </c>
      <c r="Q3553" s="87">
        <f>INDEX(elcc!G:G,MATCH(P3553,elcc!D:D,0))</f>
        <v>0</v>
      </c>
      <c r="R3553" s="89">
        <f t="shared" si="773"/>
        <v>1</v>
      </c>
      <c r="S3553" s="89" t="s">
        <v>6314</v>
      </c>
      <c r="T3553" s="89" t="s">
        <v>6314</v>
      </c>
      <c r="U3553" s="90" t="str">
        <f t="shared" si="774"/>
        <v>ok</v>
      </c>
      <c r="V3553" s="63" t="str">
        <f>INDEX(resources!F:F,MATCH(B3553,resources!B:B,0))</f>
        <v>special</v>
      </c>
      <c r="W3553" s="110">
        <f t="shared" si="775"/>
        <v>0</v>
      </c>
      <c r="X3553" s="110">
        <f t="shared" si="776"/>
        <v>0</v>
      </c>
      <c r="Y3553" s="110" t="str">
        <f t="shared" si="777"/>
        <v>transfer_purchase_raonly_na_CONFIDENTIAL</v>
      </c>
      <c r="Z3553" s="110">
        <f>IF(COUNTIFS($Y$2:Y3553,Y3553)=1,1,0)</f>
        <v>0</v>
      </c>
      <c r="AA3553" s="110">
        <f>SUM($Z$2:Z3553)*Z3553</f>
        <v>0</v>
      </c>
      <c r="AB3553" s="110">
        <f>COUNTIFS(resources!B:B,B3553)</f>
        <v>1</v>
      </c>
      <c r="AC3553" s="110">
        <f t="shared" si="778"/>
        <v>1</v>
      </c>
      <c r="AD3553" s="110">
        <f t="shared" si="779"/>
        <v>1</v>
      </c>
      <c r="AE3553" s="110">
        <f t="shared" si="780"/>
        <v>0</v>
      </c>
      <c r="AF3553" s="110">
        <f t="shared" si="781"/>
        <v>1</v>
      </c>
      <c r="AG3553" s="110">
        <f t="shared" si="782"/>
        <v>0</v>
      </c>
      <c r="AH3553" s="110">
        <f t="shared" si="783"/>
        <v>0</v>
      </c>
      <c r="AI3553" s="110">
        <f t="shared" si="784"/>
        <v>1</v>
      </c>
      <c r="AJ3553" s="100">
        <f>ROW()</f>
        <v>3553</v>
      </c>
      <c r="AK3553" s="100" t="e">
        <f>INDEX('BadRows RECART'!$C$2:$C$1207,MATCH(monthly_gwh_mw!AJ3553,'BadRows RECART'!$D$2:$D$1207,0))</f>
        <v>#N/A</v>
      </c>
    </row>
    <row r="3554" spans="1:37" ht="20">
      <c r="A3554" s="106" t="s">
        <v>3907</v>
      </c>
      <c r="B3554" s="106" t="s">
        <v>437</v>
      </c>
      <c r="C3554" s="106" t="s">
        <v>6313</v>
      </c>
      <c r="D3554" s="168">
        <v>2022</v>
      </c>
      <c r="E3554" s="168">
        <v>4</v>
      </c>
      <c r="F3554" s="169">
        <v>0</v>
      </c>
      <c r="G3554" s="212" t="s">
        <v>6314</v>
      </c>
      <c r="H3554" s="212" t="s">
        <v>6314</v>
      </c>
      <c r="I3554" s="106" t="s">
        <v>556</v>
      </c>
      <c r="K3554" s="83" t="s">
        <v>6314</v>
      </c>
      <c r="L3554" s="83" t="s">
        <v>6314</v>
      </c>
      <c r="M3554" s="45" t="str">
        <f>IF(
ISNA(INDEX(resources!E:E,MATCH(B3554,resources!B:B,0))),"fillme",
INDEX(resources!E:E,MATCH(B3554,resources!B:B,0)))</f>
        <v>transfer_purchase</v>
      </c>
      <c r="N3554" s="45">
        <v>1</v>
      </c>
      <c r="O3554" s="83" t="str">
        <f>IFERROR(INDEX(resources!K:K,MATCH(B3554,resources!B:B,0)),"fillme")</f>
        <v>unknown</v>
      </c>
      <c r="P3554" s="89" t="str">
        <f t="shared" si="772"/>
        <v>unknown_2022_4</v>
      </c>
      <c r="Q3554" s="87">
        <f>INDEX(elcc!G:G,MATCH(P3554,elcc!D:D,0))</f>
        <v>0</v>
      </c>
      <c r="R3554" s="89">
        <f t="shared" si="773"/>
        <v>1</v>
      </c>
      <c r="S3554" s="89" t="s">
        <v>6314</v>
      </c>
      <c r="T3554" s="89" t="s">
        <v>6314</v>
      </c>
      <c r="U3554" s="90" t="str">
        <f t="shared" si="774"/>
        <v>ok</v>
      </c>
      <c r="V3554" s="63" t="str">
        <f>INDEX(resources!F:F,MATCH(B3554,resources!B:B,0))</f>
        <v>special</v>
      </c>
      <c r="W3554" s="110">
        <f t="shared" si="775"/>
        <v>0</v>
      </c>
      <c r="X3554" s="110">
        <f t="shared" si="776"/>
        <v>0</v>
      </c>
      <c r="Y3554" s="110" t="str">
        <f t="shared" si="777"/>
        <v>transfer_purchase_raonly_na_CONFIDENTIAL</v>
      </c>
      <c r="Z3554" s="110">
        <f>IF(COUNTIFS($Y$2:Y3554,Y3554)=1,1,0)</f>
        <v>0</v>
      </c>
      <c r="AA3554" s="110">
        <f>SUM($Z$2:Z3554)*Z3554</f>
        <v>0</v>
      </c>
      <c r="AB3554" s="110">
        <f>COUNTIFS(resources!B:B,B3554)</f>
        <v>1</v>
      </c>
      <c r="AC3554" s="110">
        <f t="shared" si="778"/>
        <v>1</v>
      </c>
      <c r="AD3554" s="110">
        <f t="shared" si="779"/>
        <v>1</v>
      </c>
      <c r="AE3554" s="110">
        <f t="shared" si="780"/>
        <v>0</v>
      </c>
      <c r="AF3554" s="110">
        <f t="shared" si="781"/>
        <v>1</v>
      </c>
      <c r="AG3554" s="110">
        <f t="shared" si="782"/>
        <v>0</v>
      </c>
      <c r="AH3554" s="110">
        <f t="shared" si="783"/>
        <v>0</v>
      </c>
      <c r="AI3554" s="110">
        <f t="shared" si="784"/>
        <v>1</v>
      </c>
      <c r="AJ3554" s="100">
        <f>ROW()</f>
        <v>3554</v>
      </c>
      <c r="AK3554" s="100" t="e">
        <f>INDEX('BadRows RECART'!$C$2:$C$1207,MATCH(monthly_gwh_mw!AJ3554,'BadRows RECART'!$D$2:$D$1207,0))</f>
        <v>#N/A</v>
      </c>
    </row>
    <row r="3555" spans="1:37" ht="20">
      <c r="A3555" s="106" t="s">
        <v>3907</v>
      </c>
      <c r="B3555" s="106" t="s">
        <v>437</v>
      </c>
      <c r="C3555" s="106" t="s">
        <v>6313</v>
      </c>
      <c r="D3555" s="168">
        <v>2022</v>
      </c>
      <c r="E3555" s="168">
        <v>1</v>
      </c>
      <c r="F3555" s="169">
        <v>0</v>
      </c>
      <c r="G3555" s="212" t="s">
        <v>6314</v>
      </c>
      <c r="H3555" s="212" t="s">
        <v>6314</v>
      </c>
      <c r="I3555" s="106" t="s">
        <v>556</v>
      </c>
      <c r="K3555" s="83" t="s">
        <v>6314</v>
      </c>
      <c r="L3555" s="83" t="s">
        <v>6314</v>
      </c>
      <c r="M3555" s="45" t="str">
        <f>IF(
ISNA(INDEX(resources!E:E,MATCH(B3555,resources!B:B,0))),"fillme",
INDEX(resources!E:E,MATCH(B3555,resources!B:B,0)))</f>
        <v>transfer_purchase</v>
      </c>
      <c r="N3555" s="45">
        <v>1</v>
      </c>
      <c r="O3555" s="83" t="str">
        <f>IFERROR(INDEX(resources!K:K,MATCH(B3555,resources!B:B,0)),"fillme")</f>
        <v>unknown</v>
      </c>
      <c r="P3555" s="89" t="str">
        <f t="shared" si="772"/>
        <v>unknown_2022_1</v>
      </c>
      <c r="Q3555" s="87">
        <f>INDEX(elcc!G:G,MATCH(P3555,elcc!D:D,0))</f>
        <v>0</v>
      </c>
      <c r="R3555" s="89">
        <f t="shared" si="773"/>
        <v>1</v>
      </c>
      <c r="S3555" s="89" t="s">
        <v>6314</v>
      </c>
      <c r="T3555" s="89" t="s">
        <v>6314</v>
      </c>
      <c r="U3555" s="90" t="str">
        <f t="shared" si="774"/>
        <v>ok</v>
      </c>
      <c r="V3555" s="63" t="str">
        <f>INDEX(resources!F:F,MATCH(B3555,resources!B:B,0))</f>
        <v>special</v>
      </c>
      <c r="W3555" s="110">
        <f t="shared" si="775"/>
        <v>0</v>
      </c>
      <c r="X3555" s="110">
        <f t="shared" si="776"/>
        <v>0</v>
      </c>
      <c r="Y3555" s="110" t="str">
        <f t="shared" si="777"/>
        <v>transfer_purchase_raonly_na_CONFIDENTIAL</v>
      </c>
      <c r="Z3555" s="110">
        <f>IF(COUNTIFS($Y$2:Y3555,Y3555)=1,1,0)</f>
        <v>0</v>
      </c>
      <c r="AA3555" s="110">
        <f>SUM($Z$2:Z3555)*Z3555</f>
        <v>0</v>
      </c>
      <c r="AB3555" s="110">
        <f>COUNTIFS(resources!B:B,B3555)</f>
        <v>1</v>
      </c>
      <c r="AC3555" s="110">
        <f t="shared" si="778"/>
        <v>1</v>
      </c>
      <c r="AD3555" s="110">
        <f t="shared" si="779"/>
        <v>1</v>
      </c>
      <c r="AE3555" s="110">
        <f t="shared" si="780"/>
        <v>0</v>
      </c>
      <c r="AF3555" s="110">
        <f t="shared" si="781"/>
        <v>1</v>
      </c>
      <c r="AG3555" s="110">
        <f t="shared" si="782"/>
        <v>0</v>
      </c>
      <c r="AH3555" s="110">
        <f t="shared" si="783"/>
        <v>0</v>
      </c>
      <c r="AI3555" s="110">
        <f t="shared" si="784"/>
        <v>1</v>
      </c>
      <c r="AJ3555" s="100">
        <f>ROW()</f>
        <v>3555</v>
      </c>
      <c r="AK3555" s="100" t="e">
        <f>INDEX('BadRows RECART'!$C$2:$C$1207,MATCH(monthly_gwh_mw!AJ3555,'BadRows RECART'!$D$2:$D$1207,0))</f>
        <v>#N/A</v>
      </c>
    </row>
    <row r="3556" spans="1:37" ht="20">
      <c r="A3556" s="106" t="s">
        <v>3907</v>
      </c>
      <c r="B3556" s="106" t="s">
        <v>437</v>
      </c>
      <c r="C3556" s="106" t="s">
        <v>6313</v>
      </c>
      <c r="D3556" s="168">
        <v>2022</v>
      </c>
      <c r="E3556" s="168">
        <v>2</v>
      </c>
      <c r="F3556" s="169">
        <v>0</v>
      </c>
      <c r="G3556" s="212" t="s">
        <v>6314</v>
      </c>
      <c r="H3556" s="212" t="s">
        <v>6314</v>
      </c>
      <c r="I3556" s="106" t="s">
        <v>556</v>
      </c>
      <c r="K3556" s="83" t="s">
        <v>6314</v>
      </c>
      <c r="L3556" s="83" t="s">
        <v>6314</v>
      </c>
      <c r="M3556" s="45" t="str">
        <f>IF(
ISNA(INDEX(resources!E:E,MATCH(B3556,resources!B:B,0))),"fillme",
INDEX(resources!E:E,MATCH(B3556,resources!B:B,0)))</f>
        <v>transfer_purchase</v>
      </c>
      <c r="N3556" s="45">
        <v>1</v>
      </c>
      <c r="O3556" s="83" t="str">
        <f>IFERROR(INDEX(resources!K:K,MATCH(B3556,resources!B:B,0)),"fillme")</f>
        <v>unknown</v>
      </c>
      <c r="P3556" s="89" t="str">
        <f t="shared" si="772"/>
        <v>unknown_2022_2</v>
      </c>
      <c r="Q3556" s="87">
        <f>INDEX(elcc!G:G,MATCH(P3556,elcc!D:D,0))</f>
        <v>0</v>
      </c>
      <c r="R3556" s="89">
        <f t="shared" si="773"/>
        <v>1</v>
      </c>
      <c r="S3556" s="89" t="s">
        <v>6314</v>
      </c>
      <c r="T3556" s="89" t="s">
        <v>6314</v>
      </c>
      <c r="U3556" s="90" t="str">
        <f t="shared" si="774"/>
        <v>ok</v>
      </c>
      <c r="V3556" s="63" t="str">
        <f>INDEX(resources!F:F,MATCH(B3556,resources!B:B,0))</f>
        <v>special</v>
      </c>
      <c r="W3556" s="110">
        <f t="shared" si="775"/>
        <v>0</v>
      </c>
      <c r="X3556" s="110">
        <f t="shared" si="776"/>
        <v>0</v>
      </c>
      <c r="Y3556" s="110" t="str">
        <f t="shared" si="777"/>
        <v>transfer_purchase_raonly_na_CONFIDENTIAL</v>
      </c>
      <c r="Z3556" s="110">
        <f>IF(COUNTIFS($Y$2:Y3556,Y3556)=1,1,0)</f>
        <v>0</v>
      </c>
      <c r="AA3556" s="110">
        <f>SUM($Z$2:Z3556)*Z3556</f>
        <v>0</v>
      </c>
      <c r="AB3556" s="110">
        <f>COUNTIFS(resources!B:B,B3556)</f>
        <v>1</v>
      </c>
      <c r="AC3556" s="110">
        <f t="shared" si="778"/>
        <v>1</v>
      </c>
      <c r="AD3556" s="110">
        <f t="shared" si="779"/>
        <v>1</v>
      </c>
      <c r="AE3556" s="110">
        <f t="shared" si="780"/>
        <v>0</v>
      </c>
      <c r="AF3556" s="110">
        <f t="shared" si="781"/>
        <v>1</v>
      </c>
      <c r="AG3556" s="110">
        <f t="shared" si="782"/>
        <v>0</v>
      </c>
      <c r="AH3556" s="110">
        <f t="shared" si="783"/>
        <v>0</v>
      </c>
      <c r="AI3556" s="110">
        <f t="shared" si="784"/>
        <v>1</v>
      </c>
      <c r="AJ3556" s="100">
        <f>ROW()</f>
        <v>3556</v>
      </c>
      <c r="AK3556" s="100" t="e">
        <f>INDEX('BadRows RECART'!$C$2:$C$1207,MATCH(monthly_gwh_mw!AJ3556,'BadRows RECART'!$D$2:$D$1207,0))</f>
        <v>#N/A</v>
      </c>
    </row>
    <row r="3557" spans="1:37" ht="20">
      <c r="A3557" s="106" t="s">
        <v>3907</v>
      </c>
      <c r="B3557" s="106" t="s">
        <v>437</v>
      </c>
      <c r="C3557" s="106" t="s">
        <v>6313</v>
      </c>
      <c r="D3557" s="168">
        <v>2022</v>
      </c>
      <c r="E3557" s="168">
        <v>3</v>
      </c>
      <c r="F3557" s="169">
        <v>0</v>
      </c>
      <c r="G3557" s="212" t="s">
        <v>6314</v>
      </c>
      <c r="H3557" s="212" t="s">
        <v>6314</v>
      </c>
      <c r="I3557" s="106" t="s">
        <v>556</v>
      </c>
      <c r="K3557" s="83" t="s">
        <v>6314</v>
      </c>
      <c r="L3557" s="83" t="s">
        <v>6314</v>
      </c>
      <c r="M3557" s="45" t="str">
        <f>IF(
ISNA(INDEX(resources!E:E,MATCH(B3557,resources!B:B,0))),"fillme",
INDEX(resources!E:E,MATCH(B3557,resources!B:B,0)))</f>
        <v>transfer_purchase</v>
      </c>
      <c r="N3557" s="45">
        <v>1</v>
      </c>
      <c r="O3557" s="83" t="str">
        <f>IFERROR(INDEX(resources!K:K,MATCH(B3557,resources!B:B,0)),"fillme")</f>
        <v>unknown</v>
      </c>
      <c r="P3557" s="89" t="str">
        <f t="shared" si="772"/>
        <v>unknown_2022_3</v>
      </c>
      <c r="Q3557" s="87">
        <f>INDEX(elcc!G:G,MATCH(P3557,elcc!D:D,0))</f>
        <v>0</v>
      </c>
      <c r="R3557" s="89">
        <f t="shared" si="773"/>
        <v>1</v>
      </c>
      <c r="S3557" s="89" t="s">
        <v>6314</v>
      </c>
      <c r="T3557" s="89" t="s">
        <v>6314</v>
      </c>
      <c r="U3557" s="90" t="str">
        <f t="shared" si="774"/>
        <v>ok</v>
      </c>
      <c r="V3557" s="63" t="str">
        <f>INDEX(resources!F:F,MATCH(B3557,resources!B:B,0))</f>
        <v>special</v>
      </c>
      <c r="W3557" s="110">
        <f t="shared" si="775"/>
        <v>0</v>
      </c>
      <c r="X3557" s="110">
        <f t="shared" si="776"/>
        <v>0</v>
      </c>
      <c r="Y3557" s="110" t="str">
        <f t="shared" si="777"/>
        <v>transfer_purchase_raonly_na_CONFIDENTIAL</v>
      </c>
      <c r="Z3557" s="110">
        <f>IF(COUNTIFS($Y$2:Y3557,Y3557)=1,1,0)</f>
        <v>0</v>
      </c>
      <c r="AA3557" s="110">
        <f>SUM($Z$2:Z3557)*Z3557</f>
        <v>0</v>
      </c>
      <c r="AB3557" s="110">
        <f>COUNTIFS(resources!B:B,B3557)</f>
        <v>1</v>
      </c>
      <c r="AC3557" s="110">
        <f t="shared" si="778"/>
        <v>1</v>
      </c>
      <c r="AD3557" s="110">
        <f t="shared" si="779"/>
        <v>1</v>
      </c>
      <c r="AE3557" s="110">
        <f t="shared" si="780"/>
        <v>0</v>
      </c>
      <c r="AF3557" s="110">
        <f t="shared" si="781"/>
        <v>1</v>
      </c>
      <c r="AG3557" s="110">
        <f t="shared" si="782"/>
        <v>0</v>
      </c>
      <c r="AH3557" s="110">
        <f t="shared" si="783"/>
        <v>0</v>
      </c>
      <c r="AI3557" s="110">
        <f t="shared" si="784"/>
        <v>1</v>
      </c>
      <c r="AJ3557" s="100">
        <f>ROW()</f>
        <v>3557</v>
      </c>
      <c r="AK3557" s="100" t="e">
        <f>INDEX('BadRows RECART'!$C$2:$C$1207,MATCH(monthly_gwh_mw!AJ3557,'BadRows RECART'!$D$2:$D$1207,0))</f>
        <v>#N/A</v>
      </c>
    </row>
    <row r="3558" spans="1:37" ht="20">
      <c r="A3558" s="106" t="s">
        <v>3907</v>
      </c>
      <c r="B3558" s="106" t="s">
        <v>437</v>
      </c>
      <c r="C3558" s="106" t="s">
        <v>6313</v>
      </c>
      <c r="D3558" s="168">
        <v>2022</v>
      </c>
      <c r="E3558" s="168">
        <v>4</v>
      </c>
      <c r="F3558" s="169">
        <v>0</v>
      </c>
      <c r="G3558" s="212" t="s">
        <v>6314</v>
      </c>
      <c r="H3558" s="212" t="s">
        <v>6314</v>
      </c>
      <c r="I3558" s="106" t="s">
        <v>556</v>
      </c>
      <c r="K3558" s="83" t="s">
        <v>6314</v>
      </c>
      <c r="L3558" s="83" t="s">
        <v>6314</v>
      </c>
      <c r="M3558" s="45" t="str">
        <f>IF(
ISNA(INDEX(resources!E:E,MATCH(B3558,resources!B:B,0))),"fillme",
INDEX(resources!E:E,MATCH(B3558,resources!B:B,0)))</f>
        <v>transfer_purchase</v>
      </c>
      <c r="N3558" s="45">
        <v>1</v>
      </c>
      <c r="O3558" s="83" t="str">
        <f>IFERROR(INDEX(resources!K:K,MATCH(B3558,resources!B:B,0)),"fillme")</f>
        <v>unknown</v>
      </c>
      <c r="P3558" s="89" t="str">
        <f t="shared" si="772"/>
        <v>unknown_2022_4</v>
      </c>
      <c r="Q3558" s="87">
        <f>INDEX(elcc!G:G,MATCH(P3558,elcc!D:D,0))</f>
        <v>0</v>
      </c>
      <c r="R3558" s="89">
        <f t="shared" si="773"/>
        <v>1</v>
      </c>
      <c r="S3558" s="89" t="s">
        <v>6314</v>
      </c>
      <c r="T3558" s="89" t="s">
        <v>6314</v>
      </c>
      <c r="U3558" s="90" t="str">
        <f t="shared" si="774"/>
        <v>ok</v>
      </c>
      <c r="V3558" s="63" t="str">
        <f>INDEX(resources!F:F,MATCH(B3558,resources!B:B,0))</f>
        <v>special</v>
      </c>
      <c r="W3558" s="110">
        <f t="shared" si="775"/>
        <v>0</v>
      </c>
      <c r="X3558" s="110">
        <f t="shared" si="776"/>
        <v>0</v>
      </c>
      <c r="Y3558" s="110" t="str">
        <f t="shared" si="777"/>
        <v>transfer_purchase_raonly_na_CONFIDENTIAL</v>
      </c>
      <c r="Z3558" s="110">
        <f>IF(COUNTIFS($Y$2:Y3558,Y3558)=1,1,0)</f>
        <v>0</v>
      </c>
      <c r="AA3558" s="110">
        <f>SUM($Z$2:Z3558)*Z3558</f>
        <v>0</v>
      </c>
      <c r="AB3558" s="110">
        <f>COUNTIFS(resources!B:B,B3558)</f>
        <v>1</v>
      </c>
      <c r="AC3558" s="110">
        <f t="shared" si="778"/>
        <v>1</v>
      </c>
      <c r="AD3558" s="110">
        <f t="shared" si="779"/>
        <v>1</v>
      </c>
      <c r="AE3558" s="110">
        <f t="shared" si="780"/>
        <v>0</v>
      </c>
      <c r="AF3558" s="110">
        <f t="shared" si="781"/>
        <v>1</v>
      </c>
      <c r="AG3558" s="110">
        <f t="shared" si="782"/>
        <v>0</v>
      </c>
      <c r="AH3558" s="110">
        <f t="shared" si="783"/>
        <v>0</v>
      </c>
      <c r="AI3558" s="110">
        <f t="shared" si="784"/>
        <v>1</v>
      </c>
      <c r="AJ3558" s="100">
        <f>ROW()</f>
        <v>3558</v>
      </c>
      <c r="AK3558" s="100" t="e">
        <f>INDEX('BadRows RECART'!$C$2:$C$1207,MATCH(monthly_gwh_mw!AJ3558,'BadRows RECART'!$D$2:$D$1207,0))</f>
        <v>#N/A</v>
      </c>
    </row>
    <row r="3559" spans="1:37" ht="20">
      <c r="A3559" s="106" t="s">
        <v>3907</v>
      </c>
      <c r="B3559" s="106" t="s">
        <v>437</v>
      </c>
      <c r="C3559" s="106" t="s">
        <v>6313</v>
      </c>
      <c r="D3559" s="168">
        <v>2022</v>
      </c>
      <c r="E3559" s="168">
        <v>5</v>
      </c>
      <c r="F3559" s="169">
        <v>0</v>
      </c>
      <c r="G3559" s="212" t="s">
        <v>6314</v>
      </c>
      <c r="H3559" s="212" t="s">
        <v>6314</v>
      </c>
      <c r="I3559" s="106" t="s">
        <v>556</v>
      </c>
      <c r="K3559" s="83" t="s">
        <v>6314</v>
      </c>
      <c r="L3559" s="83" t="s">
        <v>6314</v>
      </c>
      <c r="M3559" s="45" t="str">
        <f>IF(
ISNA(INDEX(resources!E:E,MATCH(B3559,resources!B:B,0))),"fillme",
INDEX(resources!E:E,MATCH(B3559,resources!B:B,0)))</f>
        <v>transfer_purchase</v>
      </c>
      <c r="N3559" s="45">
        <v>1</v>
      </c>
      <c r="O3559" s="83" t="str">
        <f>IFERROR(INDEX(resources!K:K,MATCH(B3559,resources!B:B,0)),"fillme")</f>
        <v>unknown</v>
      </c>
      <c r="P3559" s="89" t="str">
        <f t="shared" si="772"/>
        <v>unknown_2022_5</v>
      </c>
      <c r="Q3559" s="87">
        <f>INDEX(elcc!G:G,MATCH(P3559,elcc!D:D,0))</f>
        <v>0</v>
      </c>
      <c r="R3559" s="89">
        <f t="shared" si="773"/>
        <v>1</v>
      </c>
      <c r="S3559" s="89" t="s">
        <v>6314</v>
      </c>
      <c r="T3559" s="89" t="s">
        <v>6314</v>
      </c>
      <c r="U3559" s="90" t="str">
        <f t="shared" si="774"/>
        <v>ok</v>
      </c>
      <c r="V3559" s="63" t="str">
        <f>INDEX(resources!F:F,MATCH(B3559,resources!B:B,0))</f>
        <v>special</v>
      </c>
      <c r="W3559" s="110">
        <f t="shared" si="775"/>
        <v>0</v>
      </c>
      <c r="X3559" s="110">
        <f t="shared" si="776"/>
        <v>0</v>
      </c>
      <c r="Y3559" s="110" t="str">
        <f t="shared" si="777"/>
        <v>transfer_purchase_raonly_na_CONFIDENTIAL</v>
      </c>
      <c r="Z3559" s="110">
        <f>IF(COUNTIFS($Y$2:Y3559,Y3559)=1,1,0)</f>
        <v>0</v>
      </c>
      <c r="AA3559" s="110">
        <f>SUM($Z$2:Z3559)*Z3559</f>
        <v>0</v>
      </c>
      <c r="AB3559" s="110">
        <f>COUNTIFS(resources!B:B,B3559)</f>
        <v>1</v>
      </c>
      <c r="AC3559" s="110">
        <f t="shared" si="778"/>
        <v>1</v>
      </c>
      <c r="AD3559" s="110">
        <f t="shared" si="779"/>
        <v>1</v>
      </c>
      <c r="AE3559" s="110">
        <f t="shared" si="780"/>
        <v>0</v>
      </c>
      <c r="AF3559" s="110">
        <f t="shared" si="781"/>
        <v>1</v>
      </c>
      <c r="AG3559" s="110">
        <f t="shared" si="782"/>
        <v>0</v>
      </c>
      <c r="AH3559" s="110">
        <f t="shared" si="783"/>
        <v>0</v>
      </c>
      <c r="AI3559" s="110">
        <f t="shared" si="784"/>
        <v>1</v>
      </c>
      <c r="AJ3559" s="100">
        <f>ROW()</f>
        <v>3559</v>
      </c>
      <c r="AK3559" s="100" t="e">
        <f>INDEX('BadRows RECART'!$C$2:$C$1207,MATCH(monthly_gwh_mw!AJ3559,'BadRows RECART'!$D$2:$D$1207,0))</f>
        <v>#N/A</v>
      </c>
    </row>
    <row r="3560" spans="1:37" ht="20">
      <c r="A3560" s="106" t="s">
        <v>3907</v>
      </c>
      <c r="B3560" s="106" t="s">
        <v>437</v>
      </c>
      <c r="C3560" s="106" t="s">
        <v>6313</v>
      </c>
      <c r="D3560" s="168">
        <v>2022</v>
      </c>
      <c r="E3560" s="168">
        <v>6</v>
      </c>
      <c r="F3560" s="169">
        <v>0</v>
      </c>
      <c r="G3560" s="212" t="s">
        <v>6314</v>
      </c>
      <c r="H3560" s="212" t="s">
        <v>6314</v>
      </c>
      <c r="I3560" s="106" t="s">
        <v>556</v>
      </c>
      <c r="K3560" s="83" t="s">
        <v>6314</v>
      </c>
      <c r="L3560" s="83" t="s">
        <v>6314</v>
      </c>
      <c r="M3560" s="45" t="str">
        <f>IF(
ISNA(INDEX(resources!E:E,MATCH(B3560,resources!B:B,0))),"fillme",
INDEX(resources!E:E,MATCH(B3560,resources!B:B,0)))</f>
        <v>transfer_purchase</v>
      </c>
      <c r="N3560" s="45">
        <v>1</v>
      </c>
      <c r="O3560" s="83" t="str">
        <f>IFERROR(INDEX(resources!K:K,MATCH(B3560,resources!B:B,0)),"fillme")</f>
        <v>unknown</v>
      </c>
      <c r="P3560" s="89" t="str">
        <f t="shared" si="772"/>
        <v>unknown_2022_6</v>
      </c>
      <c r="Q3560" s="87">
        <f>INDEX(elcc!G:G,MATCH(P3560,elcc!D:D,0))</f>
        <v>0</v>
      </c>
      <c r="R3560" s="89">
        <f t="shared" si="773"/>
        <v>1</v>
      </c>
      <c r="S3560" s="89" t="s">
        <v>6314</v>
      </c>
      <c r="T3560" s="89" t="s">
        <v>6314</v>
      </c>
      <c r="U3560" s="90" t="str">
        <f t="shared" si="774"/>
        <v>ok</v>
      </c>
      <c r="V3560" s="63" t="str">
        <f>INDEX(resources!F:F,MATCH(B3560,resources!B:B,0))</f>
        <v>special</v>
      </c>
      <c r="W3560" s="110">
        <f t="shared" si="775"/>
        <v>0</v>
      </c>
      <c r="X3560" s="110">
        <f t="shared" si="776"/>
        <v>0</v>
      </c>
      <c r="Y3560" s="110" t="str">
        <f t="shared" si="777"/>
        <v>transfer_purchase_raonly_na_CONFIDENTIAL</v>
      </c>
      <c r="Z3560" s="110">
        <f>IF(COUNTIFS($Y$2:Y3560,Y3560)=1,1,0)</f>
        <v>0</v>
      </c>
      <c r="AA3560" s="110">
        <f>SUM($Z$2:Z3560)*Z3560</f>
        <v>0</v>
      </c>
      <c r="AB3560" s="110">
        <f>COUNTIFS(resources!B:B,B3560)</f>
        <v>1</v>
      </c>
      <c r="AC3560" s="110">
        <f t="shared" si="778"/>
        <v>1</v>
      </c>
      <c r="AD3560" s="110">
        <f t="shared" si="779"/>
        <v>1</v>
      </c>
      <c r="AE3560" s="110">
        <f t="shared" si="780"/>
        <v>0</v>
      </c>
      <c r="AF3560" s="110">
        <f t="shared" si="781"/>
        <v>1</v>
      </c>
      <c r="AG3560" s="110">
        <f t="shared" si="782"/>
        <v>0</v>
      </c>
      <c r="AH3560" s="110">
        <f t="shared" si="783"/>
        <v>0</v>
      </c>
      <c r="AI3560" s="110">
        <f t="shared" si="784"/>
        <v>1</v>
      </c>
      <c r="AJ3560" s="100">
        <f>ROW()</f>
        <v>3560</v>
      </c>
      <c r="AK3560" s="100" t="e">
        <f>INDEX('BadRows RECART'!$C$2:$C$1207,MATCH(monthly_gwh_mw!AJ3560,'BadRows RECART'!$D$2:$D$1207,0))</f>
        <v>#N/A</v>
      </c>
    </row>
    <row r="3561" spans="1:37" ht="20">
      <c r="A3561" s="106" t="s">
        <v>3907</v>
      </c>
      <c r="B3561" s="106" t="s">
        <v>437</v>
      </c>
      <c r="C3561" s="106" t="s">
        <v>6313</v>
      </c>
      <c r="D3561" s="168">
        <v>2022</v>
      </c>
      <c r="E3561" s="168">
        <v>7</v>
      </c>
      <c r="F3561" s="169">
        <v>0</v>
      </c>
      <c r="G3561" s="212" t="s">
        <v>6314</v>
      </c>
      <c r="H3561" s="212" t="s">
        <v>6314</v>
      </c>
      <c r="I3561" s="106" t="s">
        <v>556</v>
      </c>
      <c r="K3561" s="83" t="s">
        <v>6314</v>
      </c>
      <c r="L3561" s="83" t="s">
        <v>6314</v>
      </c>
      <c r="M3561" s="45" t="str">
        <f>IF(
ISNA(INDEX(resources!E:E,MATCH(B3561,resources!B:B,0))),"fillme",
INDEX(resources!E:E,MATCH(B3561,resources!B:B,0)))</f>
        <v>transfer_purchase</v>
      </c>
      <c r="N3561" s="45">
        <v>1</v>
      </c>
      <c r="O3561" s="83" t="str">
        <f>IFERROR(INDEX(resources!K:K,MATCH(B3561,resources!B:B,0)),"fillme")</f>
        <v>unknown</v>
      </c>
      <c r="P3561" s="89" t="str">
        <f t="shared" si="772"/>
        <v>unknown_2022_7</v>
      </c>
      <c r="Q3561" s="87">
        <f>INDEX(elcc!G:G,MATCH(P3561,elcc!D:D,0))</f>
        <v>0</v>
      </c>
      <c r="R3561" s="89">
        <f t="shared" si="773"/>
        <v>1</v>
      </c>
      <c r="S3561" s="89" t="s">
        <v>6314</v>
      </c>
      <c r="T3561" s="89" t="s">
        <v>6314</v>
      </c>
      <c r="U3561" s="90" t="str">
        <f t="shared" si="774"/>
        <v>ok</v>
      </c>
      <c r="V3561" s="63" t="str">
        <f>INDEX(resources!F:F,MATCH(B3561,resources!B:B,0))</f>
        <v>special</v>
      </c>
      <c r="W3561" s="110">
        <f t="shared" si="775"/>
        <v>0</v>
      </c>
      <c r="X3561" s="110">
        <f t="shared" si="776"/>
        <v>0</v>
      </c>
      <c r="Y3561" s="110" t="str">
        <f t="shared" si="777"/>
        <v>transfer_purchase_raonly_na_CONFIDENTIAL</v>
      </c>
      <c r="Z3561" s="110">
        <f>IF(COUNTIFS($Y$2:Y3561,Y3561)=1,1,0)</f>
        <v>0</v>
      </c>
      <c r="AA3561" s="110">
        <f>SUM($Z$2:Z3561)*Z3561</f>
        <v>0</v>
      </c>
      <c r="AB3561" s="110">
        <f>COUNTIFS(resources!B:B,B3561)</f>
        <v>1</v>
      </c>
      <c r="AC3561" s="110">
        <f t="shared" si="778"/>
        <v>1</v>
      </c>
      <c r="AD3561" s="110">
        <f t="shared" si="779"/>
        <v>1</v>
      </c>
      <c r="AE3561" s="110">
        <f t="shared" si="780"/>
        <v>0</v>
      </c>
      <c r="AF3561" s="110">
        <f t="shared" si="781"/>
        <v>1</v>
      </c>
      <c r="AG3561" s="110">
        <f t="shared" si="782"/>
        <v>0</v>
      </c>
      <c r="AH3561" s="110">
        <f t="shared" si="783"/>
        <v>0</v>
      </c>
      <c r="AI3561" s="110">
        <f t="shared" si="784"/>
        <v>1</v>
      </c>
      <c r="AJ3561" s="100">
        <f>ROW()</f>
        <v>3561</v>
      </c>
      <c r="AK3561" s="100" t="e">
        <f>INDEX('BadRows RECART'!$C$2:$C$1207,MATCH(monthly_gwh_mw!AJ3561,'BadRows RECART'!$D$2:$D$1207,0))</f>
        <v>#N/A</v>
      </c>
    </row>
    <row r="3562" spans="1:37" ht="20">
      <c r="A3562" s="106" t="s">
        <v>3907</v>
      </c>
      <c r="B3562" s="106" t="s">
        <v>437</v>
      </c>
      <c r="C3562" s="106" t="s">
        <v>6313</v>
      </c>
      <c r="D3562" s="168">
        <v>2022</v>
      </c>
      <c r="E3562" s="168">
        <v>8</v>
      </c>
      <c r="F3562" s="169">
        <v>0</v>
      </c>
      <c r="G3562" s="212" t="s">
        <v>6314</v>
      </c>
      <c r="H3562" s="212" t="s">
        <v>6314</v>
      </c>
      <c r="I3562" s="106" t="s">
        <v>556</v>
      </c>
      <c r="K3562" s="83" t="s">
        <v>6314</v>
      </c>
      <c r="L3562" s="83" t="s">
        <v>6314</v>
      </c>
      <c r="M3562" s="45" t="str">
        <f>IF(
ISNA(INDEX(resources!E:E,MATCH(B3562,resources!B:B,0))),"fillme",
INDEX(resources!E:E,MATCH(B3562,resources!B:B,0)))</f>
        <v>transfer_purchase</v>
      </c>
      <c r="N3562" s="45">
        <v>1</v>
      </c>
      <c r="O3562" s="83" t="str">
        <f>IFERROR(INDEX(resources!K:K,MATCH(B3562,resources!B:B,0)),"fillme")</f>
        <v>unknown</v>
      </c>
      <c r="P3562" s="89" t="str">
        <f t="shared" si="772"/>
        <v>unknown_2022_8</v>
      </c>
      <c r="Q3562" s="87">
        <f>INDEX(elcc!G:G,MATCH(P3562,elcc!D:D,0))</f>
        <v>0</v>
      </c>
      <c r="R3562" s="89">
        <f t="shared" si="773"/>
        <v>1</v>
      </c>
      <c r="S3562" s="89" t="s">
        <v>6314</v>
      </c>
      <c r="T3562" s="89" t="s">
        <v>6314</v>
      </c>
      <c r="U3562" s="90" t="str">
        <f t="shared" si="774"/>
        <v>ok</v>
      </c>
      <c r="V3562" s="63" t="str">
        <f>INDEX(resources!F:F,MATCH(B3562,resources!B:B,0))</f>
        <v>special</v>
      </c>
      <c r="W3562" s="110">
        <f t="shared" si="775"/>
        <v>0</v>
      </c>
      <c r="X3562" s="110">
        <f t="shared" si="776"/>
        <v>0</v>
      </c>
      <c r="Y3562" s="110" t="str">
        <f t="shared" si="777"/>
        <v>transfer_purchase_raonly_na_CONFIDENTIAL</v>
      </c>
      <c r="Z3562" s="110">
        <f>IF(COUNTIFS($Y$2:Y3562,Y3562)=1,1,0)</f>
        <v>0</v>
      </c>
      <c r="AA3562" s="110">
        <f>SUM($Z$2:Z3562)*Z3562</f>
        <v>0</v>
      </c>
      <c r="AB3562" s="110">
        <f>COUNTIFS(resources!B:B,B3562)</f>
        <v>1</v>
      </c>
      <c r="AC3562" s="110">
        <f t="shared" si="778"/>
        <v>1</v>
      </c>
      <c r="AD3562" s="110">
        <f t="shared" si="779"/>
        <v>1</v>
      </c>
      <c r="AE3562" s="110">
        <f t="shared" si="780"/>
        <v>0</v>
      </c>
      <c r="AF3562" s="110">
        <f t="shared" si="781"/>
        <v>1</v>
      </c>
      <c r="AG3562" s="110">
        <f t="shared" si="782"/>
        <v>0</v>
      </c>
      <c r="AH3562" s="110">
        <f t="shared" si="783"/>
        <v>0</v>
      </c>
      <c r="AI3562" s="110">
        <f t="shared" si="784"/>
        <v>1</v>
      </c>
      <c r="AJ3562" s="100">
        <f>ROW()</f>
        <v>3562</v>
      </c>
      <c r="AK3562" s="100" t="e">
        <f>INDEX('BadRows RECART'!$C$2:$C$1207,MATCH(monthly_gwh_mw!AJ3562,'BadRows RECART'!$D$2:$D$1207,0))</f>
        <v>#N/A</v>
      </c>
    </row>
    <row r="3563" spans="1:37" ht="20">
      <c r="A3563" s="106" t="s">
        <v>3907</v>
      </c>
      <c r="B3563" s="106" t="s">
        <v>437</v>
      </c>
      <c r="C3563" s="106" t="s">
        <v>6313</v>
      </c>
      <c r="D3563" s="168">
        <v>2022</v>
      </c>
      <c r="E3563" s="168">
        <v>9</v>
      </c>
      <c r="F3563" s="169">
        <v>0</v>
      </c>
      <c r="G3563" s="212" t="s">
        <v>6314</v>
      </c>
      <c r="H3563" s="212" t="s">
        <v>6314</v>
      </c>
      <c r="I3563" s="106" t="s">
        <v>556</v>
      </c>
      <c r="K3563" s="83" t="s">
        <v>6314</v>
      </c>
      <c r="L3563" s="83" t="s">
        <v>6314</v>
      </c>
      <c r="M3563" s="45" t="str">
        <f>IF(
ISNA(INDEX(resources!E:E,MATCH(B3563,resources!B:B,0))),"fillme",
INDEX(resources!E:E,MATCH(B3563,resources!B:B,0)))</f>
        <v>transfer_purchase</v>
      </c>
      <c r="N3563" s="45">
        <v>1</v>
      </c>
      <c r="O3563" s="83" t="str">
        <f>IFERROR(INDEX(resources!K:K,MATCH(B3563,resources!B:B,0)),"fillme")</f>
        <v>unknown</v>
      </c>
      <c r="P3563" s="89" t="str">
        <f t="shared" si="772"/>
        <v>unknown_2022_9</v>
      </c>
      <c r="Q3563" s="87">
        <f>INDEX(elcc!G:G,MATCH(P3563,elcc!D:D,0))</f>
        <v>0</v>
      </c>
      <c r="R3563" s="89">
        <f t="shared" si="773"/>
        <v>1</v>
      </c>
      <c r="S3563" s="89" t="s">
        <v>6314</v>
      </c>
      <c r="T3563" s="89" t="s">
        <v>6314</v>
      </c>
      <c r="U3563" s="90" t="str">
        <f t="shared" si="774"/>
        <v>ok</v>
      </c>
      <c r="V3563" s="63" t="str">
        <f>INDEX(resources!F:F,MATCH(B3563,resources!B:B,0))</f>
        <v>special</v>
      </c>
      <c r="W3563" s="110">
        <f t="shared" si="775"/>
        <v>0</v>
      </c>
      <c r="X3563" s="110">
        <f t="shared" si="776"/>
        <v>0</v>
      </c>
      <c r="Y3563" s="110" t="str">
        <f t="shared" si="777"/>
        <v>transfer_purchase_raonly_na_CONFIDENTIAL</v>
      </c>
      <c r="Z3563" s="110">
        <f>IF(COUNTIFS($Y$2:Y3563,Y3563)=1,1,0)</f>
        <v>0</v>
      </c>
      <c r="AA3563" s="110">
        <f>SUM($Z$2:Z3563)*Z3563</f>
        <v>0</v>
      </c>
      <c r="AB3563" s="110">
        <f>COUNTIFS(resources!B:B,B3563)</f>
        <v>1</v>
      </c>
      <c r="AC3563" s="110">
        <f t="shared" si="778"/>
        <v>1</v>
      </c>
      <c r="AD3563" s="110">
        <f t="shared" si="779"/>
        <v>1</v>
      </c>
      <c r="AE3563" s="110">
        <f t="shared" si="780"/>
        <v>0</v>
      </c>
      <c r="AF3563" s="110">
        <f t="shared" si="781"/>
        <v>1</v>
      </c>
      <c r="AG3563" s="110">
        <f t="shared" si="782"/>
        <v>0</v>
      </c>
      <c r="AH3563" s="110">
        <f t="shared" si="783"/>
        <v>0</v>
      </c>
      <c r="AI3563" s="110">
        <f t="shared" si="784"/>
        <v>1</v>
      </c>
      <c r="AJ3563" s="100">
        <f>ROW()</f>
        <v>3563</v>
      </c>
      <c r="AK3563" s="100" t="e">
        <f>INDEX('BadRows RECART'!$C$2:$C$1207,MATCH(monthly_gwh_mw!AJ3563,'BadRows RECART'!$D$2:$D$1207,0))</f>
        <v>#N/A</v>
      </c>
    </row>
    <row r="3564" spans="1:37" ht="20">
      <c r="A3564" s="106" t="s">
        <v>3907</v>
      </c>
      <c r="B3564" s="106" t="s">
        <v>437</v>
      </c>
      <c r="C3564" s="106" t="s">
        <v>6313</v>
      </c>
      <c r="D3564" s="168">
        <v>2022</v>
      </c>
      <c r="E3564" s="168">
        <v>10</v>
      </c>
      <c r="F3564" s="169">
        <v>0</v>
      </c>
      <c r="G3564" s="212" t="s">
        <v>6314</v>
      </c>
      <c r="H3564" s="212" t="s">
        <v>6314</v>
      </c>
      <c r="I3564" s="106" t="s">
        <v>556</v>
      </c>
      <c r="K3564" s="83" t="s">
        <v>6314</v>
      </c>
      <c r="L3564" s="83" t="s">
        <v>6314</v>
      </c>
      <c r="M3564" s="45" t="str">
        <f>IF(
ISNA(INDEX(resources!E:E,MATCH(B3564,resources!B:B,0))),"fillme",
INDEX(resources!E:E,MATCH(B3564,resources!B:B,0)))</f>
        <v>transfer_purchase</v>
      </c>
      <c r="N3564" s="45">
        <v>1</v>
      </c>
      <c r="O3564" s="83" t="str">
        <f>IFERROR(INDEX(resources!K:K,MATCH(B3564,resources!B:B,0)),"fillme")</f>
        <v>unknown</v>
      </c>
      <c r="P3564" s="89" t="str">
        <f t="shared" ref="P3564:P3627" si="785">O3564&amp;"_"&amp;D3564&amp;"_"&amp;E3564</f>
        <v>unknown_2022_10</v>
      </c>
      <c r="Q3564" s="87">
        <f>INDEX(elcc!G:G,MATCH(P3564,elcc!D:D,0))</f>
        <v>0</v>
      </c>
      <c r="R3564" s="89">
        <f t="shared" ref="R3564:R3627" si="786">IF(O3564="battery",MIN(1,J3564/4),1)</f>
        <v>1</v>
      </c>
      <c r="S3564" s="89" t="s">
        <v>6314</v>
      </c>
      <c r="T3564" s="89" t="s">
        <v>6314</v>
      </c>
      <c r="U3564" s="90" t="str">
        <f t="shared" ref="U3564:U3627" si="787">IF(ISERROR(T3564),"error in NQC data entry; please check blue and purple data entered. You need to provide either a contracted NQC value in Column G, or allow the template to calculate one using Columns H,L,Q, and R","ok")</f>
        <v>ok</v>
      </c>
      <c r="V3564" s="63" t="str">
        <f>INDEX(resources!F:F,MATCH(B3564,resources!B:B,0))</f>
        <v>special</v>
      </c>
      <c r="W3564" s="110">
        <f t="shared" ref="W3564:W3627" si="788">(F3564&gt;0)*1</f>
        <v>0</v>
      </c>
      <c r="X3564" s="110">
        <f t="shared" ref="X3564:X3627" si="789">COUNTIFS(G3564:H3564,"&gt;0")</f>
        <v>0</v>
      </c>
      <c r="Y3564" s="110" t="str">
        <f t="shared" ref="Y3564:Y3627" si="790">B3564&amp;"_"&amp;C3564&amp;"_"&amp;K3564</f>
        <v>transfer_purchase_raonly_na_CONFIDENTIAL</v>
      </c>
      <c r="Z3564" s="110">
        <f>IF(COUNTIFS($Y$2:Y3564,Y3564)=1,1,0)</f>
        <v>0</v>
      </c>
      <c r="AA3564" s="110">
        <f>SUM($Z$2:Z3564)*Z3564</f>
        <v>0</v>
      </c>
      <c r="AB3564" s="110">
        <f>COUNTIFS(resources!B:B,B3564)</f>
        <v>1</v>
      </c>
      <c r="AC3564" s="110">
        <f t="shared" ref="AC3564:AC3627" si="791">AND(ISNUMBER(D3564),(D3564&gt;2019))*1</f>
        <v>1</v>
      </c>
      <c r="AD3564" s="110">
        <f t="shared" ref="AD3564:AD3627" si="792">AND(ISNUMBER(E3564),E3564&gt;=1,E3564&lt;=12)*1</f>
        <v>1</v>
      </c>
      <c r="AE3564" s="110">
        <f t="shared" ref="AE3564:AE3627" si="793">AND(COUNT(G3564:H3564)=1,COUNT(F3564)=1)*1</f>
        <v>0</v>
      </c>
      <c r="AF3564" s="110">
        <f t="shared" ref="AF3564:AF3627" si="794">(COUNTIFS(K3564:O3564,"fillme")=0)*1</f>
        <v>1</v>
      </c>
      <c r="AG3564" s="110">
        <f t="shared" ref="AG3564:AG3627" si="795">ISNUMBER(L3564)*1</f>
        <v>0</v>
      </c>
      <c r="AH3564" s="110">
        <f t="shared" ref="AH3564:AH3627" si="796">NOT(AND(G3564&gt;0,H3564&gt;0))*1</f>
        <v>0</v>
      </c>
      <c r="AI3564" s="110">
        <f t="shared" ref="AI3564:AI3627" si="797">(U3564="ok")*1</f>
        <v>1</v>
      </c>
      <c r="AJ3564" s="100">
        <f>ROW()</f>
        <v>3564</v>
      </c>
      <c r="AK3564" s="100" t="e">
        <f>INDEX('BadRows RECART'!$C$2:$C$1207,MATCH(monthly_gwh_mw!AJ3564,'BadRows RECART'!$D$2:$D$1207,0))</f>
        <v>#N/A</v>
      </c>
    </row>
    <row r="3565" spans="1:37" ht="20">
      <c r="A3565" s="106" t="s">
        <v>3907</v>
      </c>
      <c r="B3565" s="106" t="s">
        <v>437</v>
      </c>
      <c r="C3565" s="106" t="s">
        <v>6313</v>
      </c>
      <c r="D3565" s="168">
        <v>2022</v>
      </c>
      <c r="E3565" s="168">
        <v>11</v>
      </c>
      <c r="F3565" s="169">
        <v>0</v>
      </c>
      <c r="G3565" s="212" t="s">
        <v>6314</v>
      </c>
      <c r="H3565" s="212" t="s">
        <v>6314</v>
      </c>
      <c r="I3565" s="106" t="s">
        <v>556</v>
      </c>
      <c r="K3565" s="83" t="s">
        <v>6314</v>
      </c>
      <c r="L3565" s="83" t="s">
        <v>6314</v>
      </c>
      <c r="M3565" s="45" t="str">
        <f>IF(
ISNA(INDEX(resources!E:E,MATCH(B3565,resources!B:B,0))),"fillme",
INDEX(resources!E:E,MATCH(B3565,resources!B:B,0)))</f>
        <v>transfer_purchase</v>
      </c>
      <c r="N3565" s="45">
        <v>1</v>
      </c>
      <c r="O3565" s="83" t="str">
        <f>IFERROR(INDEX(resources!K:K,MATCH(B3565,resources!B:B,0)),"fillme")</f>
        <v>unknown</v>
      </c>
      <c r="P3565" s="89" t="str">
        <f t="shared" si="785"/>
        <v>unknown_2022_11</v>
      </c>
      <c r="Q3565" s="87">
        <f>INDEX(elcc!G:G,MATCH(P3565,elcc!D:D,0))</f>
        <v>0</v>
      </c>
      <c r="R3565" s="89">
        <f t="shared" si="786"/>
        <v>1</v>
      </c>
      <c r="S3565" s="89" t="s">
        <v>6314</v>
      </c>
      <c r="T3565" s="89" t="s">
        <v>6314</v>
      </c>
      <c r="U3565" s="90" t="str">
        <f t="shared" si="787"/>
        <v>ok</v>
      </c>
      <c r="V3565" s="63" t="str">
        <f>INDEX(resources!F:F,MATCH(B3565,resources!B:B,0))</f>
        <v>special</v>
      </c>
      <c r="W3565" s="110">
        <f t="shared" si="788"/>
        <v>0</v>
      </c>
      <c r="X3565" s="110">
        <f t="shared" si="789"/>
        <v>0</v>
      </c>
      <c r="Y3565" s="110" t="str">
        <f t="shared" si="790"/>
        <v>transfer_purchase_raonly_na_CONFIDENTIAL</v>
      </c>
      <c r="Z3565" s="110">
        <f>IF(COUNTIFS($Y$2:Y3565,Y3565)=1,1,0)</f>
        <v>0</v>
      </c>
      <c r="AA3565" s="110">
        <f>SUM($Z$2:Z3565)*Z3565</f>
        <v>0</v>
      </c>
      <c r="AB3565" s="110">
        <f>COUNTIFS(resources!B:B,B3565)</f>
        <v>1</v>
      </c>
      <c r="AC3565" s="110">
        <f t="shared" si="791"/>
        <v>1</v>
      </c>
      <c r="AD3565" s="110">
        <f t="shared" si="792"/>
        <v>1</v>
      </c>
      <c r="AE3565" s="110">
        <f t="shared" si="793"/>
        <v>0</v>
      </c>
      <c r="AF3565" s="110">
        <f t="shared" si="794"/>
        <v>1</v>
      </c>
      <c r="AG3565" s="110">
        <f t="shared" si="795"/>
        <v>0</v>
      </c>
      <c r="AH3565" s="110">
        <f t="shared" si="796"/>
        <v>0</v>
      </c>
      <c r="AI3565" s="110">
        <f t="shared" si="797"/>
        <v>1</v>
      </c>
      <c r="AJ3565" s="100">
        <f>ROW()</f>
        <v>3565</v>
      </c>
      <c r="AK3565" s="100" t="e">
        <f>INDEX('BadRows RECART'!$C$2:$C$1207,MATCH(monthly_gwh_mw!AJ3565,'BadRows RECART'!$D$2:$D$1207,0))</f>
        <v>#N/A</v>
      </c>
    </row>
    <row r="3566" spans="1:37" ht="20">
      <c r="A3566" s="106" t="s">
        <v>3907</v>
      </c>
      <c r="B3566" s="106" t="s">
        <v>437</v>
      </c>
      <c r="C3566" s="106" t="s">
        <v>6313</v>
      </c>
      <c r="D3566" s="168">
        <v>2022</v>
      </c>
      <c r="E3566" s="168">
        <v>12</v>
      </c>
      <c r="F3566" s="169">
        <v>0</v>
      </c>
      <c r="G3566" s="212" t="s">
        <v>6314</v>
      </c>
      <c r="H3566" s="212" t="s">
        <v>6314</v>
      </c>
      <c r="I3566" s="106" t="s">
        <v>556</v>
      </c>
      <c r="K3566" s="83" t="s">
        <v>6314</v>
      </c>
      <c r="L3566" s="83" t="s">
        <v>6314</v>
      </c>
      <c r="M3566" s="45" t="str">
        <f>IF(
ISNA(INDEX(resources!E:E,MATCH(B3566,resources!B:B,0))),"fillme",
INDEX(resources!E:E,MATCH(B3566,resources!B:B,0)))</f>
        <v>transfer_purchase</v>
      </c>
      <c r="N3566" s="45">
        <v>1</v>
      </c>
      <c r="O3566" s="83" t="str">
        <f>IFERROR(INDEX(resources!K:K,MATCH(B3566,resources!B:B,0)),"fillme")</f>
        <v>unknown</v>
      </c>
      <c r="P3566" s="89" t="str">
        <f t="shared" si="785"/>
        <v>unknown_2022_12</v>
      </c>
      <c r="Q3566" s="87">
        <f>INDEX(elcc!G:G,MATCH(P3566,elcc!D:D,0))</f>
        <v>0</v>
      </c>
      <c r="R3566" s="89">
        <f t="shared" si="786"/>
        <v>1</v>
      </c>
      <c r="S3566" s="89" t="s">
        <v>6314</v>
      </c>
      <c r="T3566" s="89" t="s">
        <v>6314</v>
      </c>
      <c r="U3566" s="90" t="str">
        <f t="shared" si="787"/>
        <v>ok</v>
      </c>
      <c r="V3566" s="63" t="str">
        <f>INDEX(resources!F:F,MATCH(B3566,resources!B:B,0))</f>
        <v>special</v>
      </c>
      <c r="W3566" s="110">
        <f t="shared" si="788"/>
        <v>0</v>
      </c>
      <c r="X3566" s="110">
        <f t="shared" si="789"/>
        <v>0</v>
      </c>
      <c r="Y3566" s="110" t="str">
        <f t="shared" si="790"/>
        <v>transfer_purchase_raonly_na_CONFIDENTIAL</v>
      </c>
      <c r="Z3566" s="110">
        <f>IF(COUNTIFS($Y$2:Y3566,Y3566)=1,1,0)</f>
        <v>0</v>
      </c>
      <c r="AA3566" s="110">
        <f>SUM($Z$2:Z3566)*Z3566</f>
        <v>0</v>
      </c>
      <c r="AB3566" s="110">
        <f>COUNTIFS(resources!B:B,B3566)</f>
        <v>1</v>
      </c>
      <c r="AC3566" s="110">
        <f t="shared" si="791"/>
        <v>1</v>
      </c>
      <c r="AD3566" s="110">
        <f t="shared" si="792"/>
        <v>1</v>
      </c>
      <c r="AE3566" s="110">
        <f t="shared" si="793"/>
        <v>0</v>
      </c>
      <c r="AF3566" s="110">
        <f t="shared" si="794"/>
        <v>1</v>
      </c>
      <c r="AG3566" s="110">
        <f t="shared" si="795"/>
        <v>0</v>
      </c>
      <c r="AH3566" s="110">
        <f t="shared" si="796"/>
        <v>0</v>
      </c>
      <c r="AI3566" s="110">
        <f t="shared" si="797"/>
        <v>1</v>
      </c>
      <c r="AJ3566" s="100">
        <f>ROW()</f>
        <v>3566</v>
      </c>
      <c r="AK3566" s="100" t="e">
        <f>INDEX('BadRows RECART'!$C$2:$C$1207,MATCH(monthly_gwh_mw!AJ3566,'BadRows RECART'!$D$2:$D$1207,0))</f>
        <v>#N/A</v>
      </c>
    </row>
    <row r="3567" spans="1:37" ht="20">
      <c r="A3567" s="106" t="s">
        <v>3907</v>
      </c>
      <c r="B3567" s="106" t="s">
        <v>437</v>
      </c>
      <c r="C3567" s="106" t="s">
        <v>6313</v>
      </c>
      <c r="D3567" s="168">
        <v>2022</v>
      </c>
      <c r="E3567" s="168">
        <v>1</v>
      </c>
      <c r="F3567" s="169">
        <v>0</v>
      </c>
      <c r="G3567" s="212" t="s">
        <v>6314</v>
      </c>
      <c r="H3567" s="212" t="s">
        <v>6314</v>
      </c>
      <c r="I3567" s="106" t="s">
        <v>556</v>
      </c>
      <c r="K3567" s="83" t="s">
        <v>6314</v>
      </c>
      <c r="L3567" s="83" t="s">
        <v>6314</v>
      </c>
      <c r="M3567" s="45" t="str">
        <f>IF(
ISNA(INDEX(resources!E:E,MATCH(B3567,resources!B:B,0))),"fillme",
INDEX(resources!E:E,MATCH(B3567,resources!B:B,0)))</f>
        <v>transfer_purchase</v>
      </c>
      <c r="N3567" s="45">
        <v>1</v>
      </c>
      <c r="O3567" s="83" t="str">
        <f>IFERROR(INDEX(resources!K:K,MATCH(B3567,resources!B:B,0)),"fillme")</f>
        <v>unknown</v>
      </c>
      <c r="P3567" s="89" t="str">
        <f t="shared" si="785"/>
        <v>unknown_2022_1</v>
      </c>
      <c r="Q3567" s="87">
        <f>INDEX(elcc!G:G,MATCH(P3567,elcc!D:D,0))</f>
        <v>0</v>
      </c>
      <c r="R3567" s="89">
        <f t="shared" si="786"/>
        <v>1</v>
      </c>
      <c r="S3567" s="89" t="s">
        <v>6314</v>
      </c>
      <c r="T3567" s="89" t="s">
        <v>6314</v>
      </c>
      <c r="U3567" s="90" t="str">
        <f t="shared" si="787"/>
        <v>ok</v>
      </c>
      <c r="V3567" s="63" t="str">
        <f>INDEX(resources!F:F,MATCH(B3567,resources!B:B,0))</f>
        <v>special</v>
      </c>
      <c r="W3567" s="110">
        <f t="shared" si="788"/>
        <v>0</v>
      </c>
      <c r="X3567" s="110">
        <f t="shared" si="789"/>
        <v>0</v>
      </c>
      <c r="Y3567" s="110" t="str">
        <f t="shared" si="790"/>
        <v>transfer_purchase_raonly_na_CONFIDENTIAL</v>
      </c>
      <c r="Z3567" s="110">
        <f>IF(COUNTIFS($Y$2:Y3567,Y3567)=1,1,0)</f>
        <v>0</v>
      </c>
      <c r="AA3567" s="110">
        <f>SUM($Z$2:Z3567)*Z3567</f>
        <v>0</v>
      </c>
      <c r="AB3567" s="110">
        <f>COUNTIFS(resources!B:B,B3567)</f>
        <v>1</v>
      </c>
      <c r="AC3567" s="110">
        <f t="shared" si="791"/>
        <v>1</v>
      </c>
      <c r="AD3567" s="110">
        <f t="shared" si="792"/>
        <v>1</v>
      </c>
      <c r="AE3567" s="110">
        <f t="shared" si="793"/>
        <v>0</v>
      </c>
      <c r="AF3567" s="110">
        <f t="shared" si="794"/>
        <v>1</v>
      </c>
      <c r="AG3567" s="110">
        <f t="shared" si="795"/>
        <v>0</v>
      </c>
      <c r="AH3567" s="110">
        <f t="shared" si="796"/>
        <v>0</v>
      </c>
      <c r="AI3567" s="110">
        <f t="shared" si="797"/>
        <v>1</v>
      </c>
      <c r="AJ3567" s="100">
        <f>ROW()</f>
        <v>3567</v>
      </c>
      <c r="AK3567" s="100" t="e">
        <f>INDEX('BadRows RECART'!$C$2:$C$1207,MATCH(monthly_gwh_mw!AJ3567,'BadRows RECART'!$D$2:$D$1207,0))</f>
        <v>#N/A</v>
      </c>
    </row>
    <row r="3568" spans="1:37" ht="20">
      <c r="A3568" s="106" t="s">
        <v>3907</v>
      </c>
      <c r="B3568" s="106" t="s">
        <v>437</v>
      </c>
      <c r="C3568" s="106" t="s">
        <v>6313</v>
      </c>
      <c r="D3568" s="168">
        <v>2022</v>
      </c>
      <c r="E3568" s="168">
        <v>2</v>
      </c>
      <c r="F3568" s="169">
        <v>0</v>
      </c>
      <c r="G3568" s="212" t="s">
        <v>6314</v>
      </c>
      <c r="H3568" s="212" t="s">
        <v>6314</v>
      </c>
      <c r="I3568" s="106" t="s">
        <v>556</v>
      </c>
      <c r="K3568" s="83" t="s">
        <v>6314</v>
      </c>
      <c r="L3568" s="83" t="s">
        <v>6314</v>
      </c>
      <c r="M3568" s="45" t="str">
        <f>IF(
ISNA(INDEX(resources!E:E,MATCH(B3568,resources!B:B,0))),"fillme",
INDEX(resources!E:E,MATCH(B3568,resources!B:B,0)))</f>
        <v>transfer_purchase</v>
      </c>
      <c r="N3568" s="45">
        <v>1</v>
      </c>
      <c r="O3568" s="83" t="str">
        <f>IFERROR(INDEX(resources!K:K,MATCH(B3568,resources!B:B,0)),"fillme")</f>
        <v>unknown</v>
      </c>
      <c r="P3568" s="89" t="str">
        <f t="shared" si="785"/>
        <v>unknown_2022_2</v>
      </c>
      <c r="Q3568" s="87">
        <f>INDEX(elcc!G:G,MATCH(P3568,elcc!D:D,0))</f>
        <v>0</v>
      </c>
      <c r="R3568" s="89">
        <f t="shared" si="786"/>
        <v>1</v>
      </c>
      <c r="S3568" s="89" t="s">
        <v>6314</v>
      </c>
      <c r="T3568" s="89" t="s">
        <v>6314</v>
      </c>
      <c r="U3568" s="90" t="str">
        <f t="shared" si="787"/>
        <v>ok</v>
      </c>
      <c r="V3568" s="63" t="str">
        <f>INDEX(resources!F:F,MATCH(B3568,resources!B:B,0))</f>
        <v>special</v>
      </c>
      <c r="W3568" s="110">
        <f t="shared" si="788"/>
        <v>0</v>
      </c>
      <c r="X3568" s="110">
        <f t="shared" si="789"/>
        <v>0</v>
      </c>
      <c r="Y3568" s="110" t="str">
        <f t="shared" si="790"/>
        <v>transfer_purchase_raonly_na_CONFIDENTIAL</v>
      </c>
      <c r="Z3568" s="110">
        <f>IF(COUNTIFS($Y$2:Y3568,Y3568)=1,1,0)</f>
        <v>0</v>
      </c>
      <c r="AA3568" s="110">
        <f>SUM($Z$2:Z3568)*Z3568</f>
        <v>0</v>
      </c>
      <c r="AB3568" s="110">
        <f>COUNTIFS(resources!B:B,B3568)</f>
        <v>1</v>
      </c>
      <c r="AC3568" s="110">
        <f t="shared" si="791"/>
        <v>1</v>
      </c>
      <c r="AD3568" s="110">
        <f t="shared" si="792"/>
        <v>1</v>
      </c>
      <c r="AE3568" s="110">
        <f t="shared" si="793"/>
        <v>0</v>
      </c>
      <c r="AF3568" s="110">
        <f t="shared" si="794"/>
        <v>1</v>
      </c>
      <c r="AG3568" s="110">
        <f t="shared" si="795"/>
        <v>0</v>
      </c>
      <c r="AH3568" s="110">
        <f t="shared" si="796"/>
        <v>0</v>
      </c>
      <c r="AI3568" s="110">
        <f t="shared" si="797"/>
        <v>1</v>
      </c>
      <c r="AJ3568" s="100">
        <f>ROW()</f>
        <v>3568</v>
      </c>
      <c r="AK3568" s="100" t="e">
        <f>INDEX('BadRows RECART'!$C$2:$C$1207,MATCH(monthly_gwh_mw!AJ3568,'BadRows RECART'!$D$2:$D$1207,0))</f>
        <v>#N/A</v>
      </c>
    </row>
    <row r="3569" spans="1:37" ht="20">
      <c r="A3569" s="106" t="s">
        <v>3907</v>
      </c>
      <c r="B3569" s="106" t="s">
        <v>437</v>
      </c>
      <c r="C3569" s="106" t="s">
        <v>6313</v>
      </c>
      <c r="D3569" s="168">
        <v>2022</v>
      </c>
      <c r="E3569" s="168">
        <v>3</v>
      </c>
      <c r="F3569" s="169">
        <v>0</v>
      </c>
      <c r="G3569" s="212" t="s">
        <v>6314</v>
      </c>
      <c r="H3569" s="212" t="s">
        <v>6314</v>
      </c>
      <c r="I3569" s="106" t="s">
        <v>556</v>
      </c>
      <c r="K3569" s="83" t="s">
        <v>6314</v>
      </c>
      <c r="L3569" s="83" t="s">
        <v>6314</v>
      </c>
      <c r="M3569" s="45" t="str">
        <f>IF(
ISNA(INDEX(resources!E:E,MATCH(B3569,resources!B:B,0))),"fillme",
INDEX(resources!E:E,MATCH(B3569,resources!B:B,0)))</f>
        <v>transfer_purchase</v>
      </c>
      <c r="N3569" s="45">
        <v>1</v>
      </c>
      <c r="O3569" s="83" t="str">
        <f>IFERROR(INDEX(resources!K:K,MATCH(B3569,resources!B:B,0)),"fillme")</f>
        <v>unknown</v>
      </c>
      <c r="P3569" s="89" t="str">
        <f t="shared" si="785"/>
        <v>unknown_2022_3</v>
      </c>
      <c r="Q3569" s="87">
        <f>INDEX(elcc!G:G,MATCH(P3569,elcc!D:D,0))</f>
        <v>0</v>
      </c>
      <c r="R3569" s="89">
        <f t="shared" si="786"/>
        <v>1</v>
      </c>
      <c r="S3569" s="89" t="s">
        <v>6314</v>
      </c>
      <c r="T3569" s="89" t="s">
        <v>6314</v>
      </c>
      <c r="U3569" s="90" t="str">
        <f t="shared" si="787"/>
        <v>ok</v>
      </c>
      <c r="V3569" s="63" t="str">
        <f>INDEX(resources!F:F,MATCH(B3569,resources!B:B,0))</f>
        <v>special</v>
      </c>
      <c r="W3569" s="110">
        <f t="shared" si="788"/>
        <v>0</v>
      </c>
      <c r="X3569" s="110">
        <f t="shared" si="789"/>
        <v>0</v>
      </c>
      <c r="Y3569" s="110" t="str">
        <f t="shared" si="790"/>
        <v>transfer_purchase_raonly_na_CONFIDENTIAL</v>
      </c>
      <c r="Z3569" s="110">
        <f>IF(COUNTIFS($Y$2:Y3569,Y3569)=1,1,0)</f>
        <v>0</v>
      </c>
      <c r="AA3569" s="110">
        <f>SUM($Z$2:Z3569)*Z3569</f>
        <v>0</v>
      </c>
      <c r="AB3569" s="110">
        <f>COUNTIFS(resources!B:B,B3569)</f>
        <v>1</v>
      </c>
      <c r="AC3569" s="110">
        <f t="shared" si="791"/>
        <v>1</v>
      </c>
      <c r="AD3569" s="110">
        <f t="shared" si="792"/>
        <v>1</v>
      </c>
      <c r="AE3569" s="110">
        <f t="shared" si="793"/>
        <v>0</v>
      </c>
      <c r="AF3569" s="110">
        <f t="shared" si="794"/>
        <v>1</v>
      </c>
      <c r="AG3569" s="110">
        <f t="shared" si="795"/>
        <v>0</v>
      </c>
      <c r="AH3569" s="110">
        <f t="shared" si="796"/>
        <v>0</v>
      </c>
      <c r="AI3569" s="110">
        <f t="shared" si="797"/>
        <v>1</v>
      </c>
      <c r="AJ3569" s="100">
        <f>ROW()</f>
        <v>3569</v>
      </c>
      <c r="AK3569" s="100" t="e">
        <f>INDEX('BadRows RECART'!$C$2:$C$1207,MATCH(monthly_gwh_mw!AJ3569,'BadRows RECART'!$D$2:$D$1207,0))</f>
        <v>#N/A</v>
      </c>
    </row>
    <row r="3570" spans="1:37" ht="20">
      <c r="A3570" s="106" t="s">
        <v>3907</v>
      </c>
      <c r="B3570" s="106" t="s">
        <v>437</v>
      </c>
      <c r="C3570" s="106" t="s">
        <v>6313</v>
      </c>
      <c r="D3570" s="168">
        <v>2022</v>
      </c>
      <c r="E3570" s="168">
        <v>4</v>
      </c>
      <c r="F3570" s="169">
        <v>0</v>
      </c>
      <c r="G3570" s="212" t="s">
        <v>6314</v>
      </c>
      <c r="H3570" s="212" t="s">
        <v>6314</v>
      </c>
      <c r="I3570" s="106" t="s">
        <v>556</v>
      </c>
      <c r="K3570" s="83" t="s">
        <v>6314</v>
      </c>
      <c r="L3570" s="83" t="s">
        <v>6314</v>
      </c>
      <c r="M3570" s="45" t="str">
        <f>IF(
ISNA(INDEX(resources!E:E,MATCH(B3570,resources!B:B,0))),"fillme",
INDEX(resources!E:E,MATCH(B3570,resources!B:B,0)))</f>
        <v>transfer_purchase</v>
      </c>
      <c r="N3570" s="45">
        <v>1</v>
      </c>
      <c r="O3570" s="83" t="str">
        <f>IFERROR(INDEX(resources!K:K,MATCH(B3570,resources!B:B,0)),"fillme")</f>
        <v>unknown</v>
      </c>
      <c r="P3570" s="89" t="str">
        <f t="shared" si="785"/>
        <v>unknown_2022_4</v>
      </c>
      <c r="Q3570" s="87">
        <f>INDEX(elcc!G:G,MATCH(P3570,elcc!D:D,0))</f>
        <v>0</v>
      </c>
      <c r="R3570" s="89">
        <f t="shared" si="786"/>
        <v>1</v>
      </c>
      <c r="S3570" s="89" t="s">
        <v>6314</v>
      </c>
      <c r="T3570" s="89" t="s">
        <v>6314</v>
      </c>
      <c r="U3570" s="90" t="str">
        <f t="shared" si="787"/>
        <v>ok</v>
      </c>
      <c r="V3570" s="63" t="str">
        <f>INDEX(resources!F:F,MATCH(B3570,resources!B:B,0))</f>
        <v>special</v>
      </c>
      <c r="W3570" s="110">
        <f t="shared" si="788"/>
        <v>0</v>
      </c>
      <c r="X3570" s="110">
        <f t="shared" si="789"/>
        <v>0</v>
      </c>
      <c r="Y3570" s="110" t="str">
        <f t="shared" si="790"/>
        <v>transfer_purchase_raonly_na_CONFIDENTIAL</v>
      </c>
      <c r="Z3570" s="110">
        <f>IF(COUNTIFS($Y$2:Y3570,Y3570)=1,1,0)</f>
        <v>0</v>
      </c>
      <c r="AA3570" s="110">
        <f>SUM($Z$2:Z3570)*Z3570</f>
        <v>0</v>
      </c>
      <c r="AB3570" s="110">
        <f>COUNTIFS(resources!B:B,B3570)</f>
        <v>1</v>
      </c>
      <c r="AC3570" s="110">
        <f t="shared" si="791"/>
        <v>1</v>
      </c>
      <c r="AD3570" s="110">
        <f t="shared" si="792"/>
        <v>1</v>
      </c>
      <c r="AE3570" s="110">
        <f t="shared" si="793"/>
        <v>0</v>
      </c>
      <c r="AF3570" s="110">
        <f t="shared" si="794"/>
        <v>1</v>
      </c>
      <c r="AG3570" s="110">
        <f t="shared" si="795"/>
        <v>0</v>
      </c>
      <c r="AH3570" s="110">
        <f t="shared" si="796"/>
        <v>0</v>
      </c>
      <c r="AI3570" s="110">
        <f t="shared" si="797"/>
        <v>1</v>
      </c>
      <c r="AJ3570" s="100">
        <f>ROW()</f>
        <v>3570</v>
      </c>
      <c r="AK3570" s="100" t="e">
        <f>INDEX('BadRows RECART'!$C$2:$C$1207,MATCH(monthly_gwh_mw!AJ3570,'BadRows RECART'!$D$2:$D$1207,0))</f>
        <v>#N/A</v>
      </c>
    </row>
    <row r="3571" spans="1:37" ht="20">
      <c r="A3571" s="106" t="s">
        <v>3907</v>
      </c>
      <c r="B3571" s="106" t="s">
        <v>437</v>
      </c>
      <c r="C3571" s="106" t="s">
        <v>6313</v>
      </c>
      <c r="D3571" s="168">
        <v>2022</v>
      </c>
      <c r="E3571" s="168">
        <v>5</v>
      </c>
      <c r="F3571" s="169">
        <v>0</v>
      </c>
      <c r="G3571" s="212" t="s">
        <v>6314</v>
      </c>
      <c r="H3571" s="212" t="s">
        <v>6314</v>
      </c>
      <c r="I3571" s="106" t="s">
        <v>556</v>
      </c>
      <c r="K3571" s="83" t="s">
        <v>6314</v>
      </c>
      <c r="L3571" s="83" t="s">
        <v>6314</v>
      </c>
      <c r="M3571" s="45" t="str">
        <f>IF(
ISNA(INDEX(resources!E:E,MATCH(B3571,resources!B:B,0))),"fillme",
INDEX(resources!E:E,MATCH(B3571,resources!B:B,0)))</f>
        <v>transfer_purchase</v>
      </c>
      <c r="N3571" s="45">
        <v>1</v>
      </c>
      <c r="O3571" s="83" t="str">
        <f>IFERROR(INDEX(resources!K:K,MATCH(B3571,resources!B:B,0)),"fillme")</f>
        <v>unknown</v>
      </c>
      <c r="P3571" s="89" t="str">
        <f t="shared" si="785"/>
        <v>unknown_2022_5</v>
      </c>
      <c r="Q3571" s="87">
        <f>INDEX(elcc!G:G,MATCH(P3571,elcc!D:D,0))</f>
        <v>0</v>
      </c>
      <c r="R3571" s="89">
        <f t="shared" si="786"/>
        <v>1</v>
      </c>
      <c r="S3571" s="89" t="s">
        <v>6314</v>
      </c>
      <c r="T3571" s="89" t="s">
        <v>6314</v>
      </c>
      <c r="U3571" s="90" t="str">
        <f t="shared" si="787"/>
        <v>ok</v>
      </c>
      <c r="V3571" s="63" t="str">
        <f>INDEX(resources!F:F,MATCH(B3571,resources!B:B,0))</f>
        <v>special</v>
      </c>
      <c r="W3571" s="110">
        <f t="shared" si="788"/>
        <v>0</v>
      </c>
      <c r="X3571" s="110">
        <f t="shared" si="789"/>
        <v>0</v>
      </c>
      <c r="Y3571" s="110" t="str">
        <f t="shared" si="790"/>
        <v>transfer_purchase_raonly_na_CONFIDENTIAL</v>
      </c>
      <c r="Z3571" s="110">
        <f>IF(COUNTIFS($Y$2:Y3571,Y3571)=1,1,0)</f>
        <v>0</v>
      </c>
      <c r="AA3571" s="110">
        <f>SUM($Z$2:Z3571)*Z3571</f>
        <v>0</v>
      </c>
      <c r="AB3571" s="110">
        <f>COUNTIFS(resources!B:B,B3571)</f>
        <v>1</v>
      </c>
      <c r="AC3571" s="110">
        <f t="shared" si="791"/>
        <v>1</v>
      </c>
      <c r="AD3571" s="110">
        <f t="shared" si="792"/>
        <v>1</v>
      </c>
      <c r="AE3571" s="110">
        <f t="shared" si="793"/>
        <v>0</v>
      </c>
      <c r="AF3571" s="110">
        <f t="shared" si="794"/>
        <v>1</v>
      </c>
      <c r="AG3571" s="110">
        <f t="shared" si="795"/>
        <v>0</v>
      </c>
      <c r="AH3571" s="110">
        <f t="shared" si="796"/>
        <v>0</v>
      </c>
      <c r="AI3571" s="110">
        <f t="shared" si="797"/>
        <v>1</v>
      </c>
      <c r="AJ3571" s="100">
        <f>ROW()</f>
        <v>3571</v>
      </c>
      <c r="AK3571" s="100" t="e">
        <f>INDEX('BadRows RECART'!$C$2:$C$1207,MATCH(monthly_gwh_mw!AJ3571,'BadRows RECART'!$D$2:$D$1207,0))</f>
        <v>#N/A</v>
      </c>
    </row>
    <row r="3572" spans="1:37" ht="20">
      <c r="A3572" s="106" t="s">
        <v>3907</v>
      </c>
      <c r="B3572" s="106" t="s">
        <v>437</v>
      </c>
      <c r="C3572" s="106" t="s">
        <v>6313</v>
      </c>
      <c r="D3572" s="168">
        <v>2022</v>
      </c>
      <c r="E3572" s="168">
        <v>6</v>
      </c>
      <c r="F3572" s="169">
        <v>0</v>
      </c>
      <c r="G3572" s="212" t="s">
        <v>6314</v>
      </c>
      <c r="H3572" s="212" t="s">
        <v>6314</v>
      </c>
      <c r="I3572" s="106" t="s">
        <v>556</v>
      </c>
      <c r="K3572" s="83" t="s">
        <v>6314</v>
      </c>
      <c r="L3572" s="83" t="s">
        <v>6314</v>
      </c>
      <c r="M3572" s="45" t="str">
        <f>IF(
ISNA(INDEX(resources!E:E,MATCH(B3572,resources!B:B,0))),"fillme",
INDEX(resources!E:E,MATCH(B3572,resources!B:B,0)))</f>
        <v>transfer_purchase</v>
      </c>
      <c r="N3572" s="45">
        <v>1</v>
      </c>
      <c r="O3572" s="83" t="str">
        <f>IFERROR(INDEX(resources!K:K,MATCH(B3572,resources!B:B,0)),"fillme")</f>
        <v>unknown</v>
      </c>
      <c r="P3572" s="89" t="str">
        <f t="shared" si="785"/>
        <v>unknown_2022_6</v>
      </c>
      <c r="Q3572" s="87">
        <f>INDEX(elcc!G:G,MATCH(P3572,elcc!D:D,0))</f>
        <v>0</v>
      </c>
      <c r="R3572" s="89">
        <f t="shared" si="786"/>
        <v>1</v>
      </c>
      <c r="S3572" s="89" t="s">
        <v>6314</v>
      </c>
      <c r="T3572" s="89" t="s">
        <v>6314</v>
      </c>
      <c r="U3572" s="90" t="str">
        <f t="shared" si="787"/>
        <v>ok</v>
      </c>
      <c r="V3572" s="63" t="str">
        <f>INDEX(resources!F:F,MATCH(B3572,resources!B:B,0))</f>
        <v>special</v>
      </c>
      <c r="W3572" s="110">
        <f t="shared" si="788"/>
        <v>0</v>
      </c>
      <c r="X3572" s="110">
        <f t="shared" si="789"/>
        <v>0</v>
      </c>
      <c r="Y3572" s="110" t="str">
        <f t="shared" si="790"/>
        <v>transfer_purchase_raonly_na_CONFIDENTIAL</v>
      </c>
      <c r="Z3572" s="110">
        <f>IF(COUNTIFS($Y$2:Y3572,Y3572)=1,1,0)</f>
        <v>0</v>
      </c>
      <c r="AA3572" s="110">
        <f>SUM($Z$2:Z3572)*Z3572</f>
        <v>0</v>
      </c>
      <c r="AB3572" s="110">
        <f>COUNTIFS(resources!B:B,B3572)</f>
        <v>1</v>
      </c>
      <c r="AC3572" s="110">
        <f t="shared" si="791"/>
        <v>1</v>
      </c>
      <c r="AD3572" s="110">
        <f t="shared" si="792"/>
        <v>1</v>
      </c>
      <c r="AE3572" s="110">
        <f t="shared" si="793"/>
        <v>0</v>
      </c>
      <c r="AF3572" s="110">
        <f t="shared" si="794"/>
        <v>1</v>
      </c>
      <c r="AG3572" s="110">
        <f t="shared" si="795"/>
        <v>0</v>
      </c>
      <c r="AH3572" s="110">
        <f t="shared" si="796"/>
        <v>0</v>
      </c>
      <c r="AI3572" s="110">
        <f t="shared" si="797"/>
        <v>1</v>
      </c>
      <c r="AJ3572" s="100">
        <f>ROW()</f>
        <v>3572</v>
      </c>
      <c r="AK3572" s="100" t="e">
        <f>INDEX('BadRows RECART'!$C$2:$C$1207,MATCH(monthly_gwh_mw!AJ3572,'BadRows RECART'!$D$2:$D$1207,0))</f>
        <v>#N/A</v>
      </c>
    </row>
    <row r="3573" spans="1:37" ht="20">
      <c r="A3573" s="106" t="s">
        <v>3907</v>
      </c>
      <c r="B3573" s="106" t="s">
        <v>437</v>
      </c>
      <c r="C3573" s="106" t="s">
        <v>6313</v>
      </c>
      <c r="D3573" s="168">
        <v>2022</v>
      </c>
      <c r="E3573" s="168">
        <v>7</v>
      </c>
      <c r="F3573" s="169">
        <v>0</v>
      </c>
      <c r="G3573" s="212" t="s">
        <v>6314</v>
      </c>
      <c r="H3573" s="212" t="s">
        <v>6314</v>
      </c>
      <c r="I3573" s="106" t="s">
        <v>556</v>
      </c>
      <c r="K3573" s="83" t="s">
        <v>6314</v>
      </c>
      <c r="L3573" s="83" t="s">
        <v>6314</v>
      </c>
      <c r="M3573" s="45" t="str">
        <f>IF(
ISNA(INDEX(resources!E:E,MATCH(B3573,resources!B:B,0))),"fillme",
INDEX(resources!E:E,MATCH(B3573,resources!B:B,0)))</f>
        <v>transfer_purchase</v>
      </c>
      <c r="N3573" s="45">
        <v>1</v>
      </c>
      <c r="O3573" s="83" t="str">
        <f>IFERROR(INDEX(resources!K:K,MATCH(B3573,resources!B:B,0)),"fillme")</f>
        <v>unknown</v>
      </c>
      <c r="P3573" s="89" t="str">
        <f t="shared" si="785"/>
        <v>unknown_2022_7</v>
      </c>
      <c r="Q3573" s="87">
        <f>INDEX(elcc!G:G,MATCH(P3573,elcc!D:D,0))</f>
        <v>0</v>
      </c>
      <c r="R3573" s="89">
        <f t="shared" si="786"/>
        <v>1</v>
      </c>
      <c r="S3573" s="89" t="s">
        <v>6314</v>
      </c>
      <c r="T3573" s="89" t="s">
        <v>6314</v>
      </c>
      <c r="U3573" s="90" t="str">
        <f t="shared" si="787"/>
        <v>ok</v>
      </c>
      <c r="V3573" s="63" t="str">
        <f>INDEX(resources!F:F,MATCH(B3573,resources!B:B,0))</f>
        <v>special</v>
      </c>
      <c r="W3573" s="110">
        <f t="shared" si="788"/>
        <v>0</v>
      </c>
      <c r="X3573" s="110">
        <f t="shared" si="789"/>
        <v>0</v>
      </c>
      <c r="Y3573" s="110" t="str">
        <f t="shared" si="790"/>
        <v>transfer_purchase_raonly_na_CONFIDENTIAL</v>
      </c>
      <c r="Z3573" s="110">
        <f>IF(COUNTIFS($Y$2:Y3573,Y3573)=1,1,0)</f>
        <v>0</v>
      </c>
      <c r="AA3573" s="110">
        <f>SUM($Z$2:Z3573)*Z3573</f>
        <v>0</v>
      </c>
      <c r="AB3573" s="110">
        <f>COUNTIFS(resources!B:B,B3573)</f>
        <v>1</v>
      </c>
      <c r="AC3573" s="110">
        <f t="shared" si="791"/>
        <v>1</v>
      </c>
      <c r="AD3573" s="110">
        <f t="shared" si="792"/>
        <v>1</v>
      </c>
      <c r="AE3573" s="110">
        <f t="shared" si="793"/>
        <v>0</v>
      </c>
      <c r="AF3573" s="110">
        <f t="shared" si="794"/>
        <v>1</v>
      </c>
      <c r="AG3573" s="110">
        <f t="shared" si="795"/>
        <v>0</v>
      </c>
      <c r="AH3573" s="110">
        <f t="shared" si="796"/>
        <v>0</v>
      </c>
      <c r="AI3573" s="110">
        <f t="shared" si="797"/>
        <v>1</v>
      </c>
      <c r="AJ3573" s="100">
        <f>ROW()</f>
        <v>3573</v>
      </c>
      <c r="AK3573" s="100" t="e">
        <f>INDEX('BadRows RECART'!$C$2:$C$1207,MATCH(monthly_gwh_mw!AJ3573,'BadRows RECART'!$D$2:$D$1207,0))</f>
        <v>#N/A</v>
      </c>
    </row>
    <row r="3574" spans="1:37" ht="20">
      <c r="A3574" s="106" t="s">
        <v>3907</v>
      </c>
      <c r="B3574" s="106" t="s">
        <v>437</v>
      </c>
      <c r="C3574" s="106" t="s">
        <v>6313</v>
      </c>
      <c r="D3574" s="168">
        <v>2022</v>
      </c>
      <c r="E3574" s="168">
        <v>8</v>
      </c>
      <c r="F3574" s="169">
        <v>0</v>
      </c>
      <c r="G3574" s="212" t="s">
        <v>6314</v>
      </c>
      <c r="H3574" s="212" t="s">
        <v>6314</v>
      </c>
      <c r="I3574" s="106" t="s">
        <v>556</v>
      </c>
      <c r="K3574" s="83" t="s">
        <v>6314</v>
      </c>
      <c r="L3574" s="83" t="s">
        <v>6314</v>
      </c>
      <c r="M3574" s="45" t="str">
        <f>IF(
ISNA(INDEX(resources!E:E,MATCH(B3574,resources!B:B,0))),"fillme",
INDEX(resources!E:E,MATCH(B3574,resources!B:B,0)))</f>
        <v>transfer_purchase</v>
      </c>
      <c r="N3574" s="45">
        <v>1</v>
      </c>
      <c r="O3574" s="83" t="str">
        <f>IFERROR(INDEX(resources!K:K,MATCH(B3574,resources!B:B,0)),"fillme")</f>
        <v>unknown</v>
      </c>
      <c r="P3574" s="89" t="str">
        <f t="shared" si="785"/>
        <v>unknown_2022_8</v>
      </c>
      <c r="Q3574" s="87">
        <f>INDEX(elcc!G:G,MATCH(P3574,elcc!D:D,0))</f>
        <v>0</v>
      </c>
      <c r="R3574" s="89">
        <f t="shared" si="786"/>
        <v>1</v>
      </c>
      <c r="S3574" s="89" t="s">
        <v>6314</v>
      </c>
      <c r="T3574" s="89" t="s">
        <v>6314</v>
      </c>
      <c r="U3574" s="90" t="str">
        <f t="shared" si="787"/>
        <v>ok</v>
      </c>
      <c r="V3574" s="63" t="str">
        <f>INDEX(resources!F:F,MATCH(B3574,resources!B:B,0))</f>
        <v>special</v>
      </c>
      <c r="W3574" s="110">
        <f t="shared" si="788"/>
        <v>0</v>
      </c>
      <c r="X3574" s="110">
        <f t="shared" si="789"/>
        <v>0</v>
      </c>
      <c r="Y3574" s="110" t="str">
        <f t="shared" si="790"/>
        <v>transfer_purchase_raonly_na_CONFIDENTIAL</v>
      </c>
      <c r="Z3574" s="110">
        <f>IF(COUNTIFS($Y$2:Y3574,Y3574)=1,1,0)</f>
        <v>0</v>
      </c>
      <c r="AA3574" s="110">
        <f>SUM($Z$2:Z3574)*Z3574</f>
        <v>0</v>
      </c>
      <c r="AB3574" s="110">
        <f>COUNTIFS(resources!B:B,B3574)</f>
        <v>1</v>
      </c>
      <c r="AC3574" s="110">
        <f t="shared" si="791"/>
        <v>1</v>
      </c>
      <c r="AD3574" s="110">
        <f t="shared" si="792"/>
        <v>1</v>
      </c>
      <c r="AE3574" s="110">
        <f t="shared" si="793"/>
        <v>0</v>
      </c>
      <c r="AF3574" s="110">
        <f t="shared" si="794"/>
        <v>1</v>
      </c>
      <c r="AG3574" s="110">
        <f t="shared" si="795"/>
        <v>0</v>
      </c>
      <c r="AH3574" s="110">
        <f t="shared" si="796"/>
        <v>0</v>
      </c>
      <c r="AI3574" s="110">
        <f t="shared" si="797"/>
        <v>1</v>
      </c>
      <c r="AJ3574" s="100">
        <f>ROW()</f>
        <v>3574</v>
      </c>
      <c r="AK3574" s="100" t="e">
        <f>INDEX('BadRows RECART'!$C$2:$C$1207,MATCH(monthly_gwh_mw!AJ3574,'BadRows RECART'!$D$2:$D$1207,0))</f>
        <v>#N/A</v>
      </c>
    </row>
    <row r="3575" spans="1:37" ht="20">
      <c r="A3575" s="106" t="s">
        <v>3907</v>
      </c>
      <c r="B3575" s="106" t="s">
        <v>437</v>
      </c>
      <c r="C3575" s="106" t="s">
        <v>6313</v>
      </c>
      <c r="D3575" s="168">
        <v>2022</v>
      </c>
      <c r="E3575" s="168">
        <v>9</v>
      </c>
      <c r="F3575" s="169">
        <v>0</v>
      </c>
      <c r="G3575" s="212" t="s">
        <v>6314</v>
      </c>
      <c r="H3575" s="212" t="s">
        <v>6314</v>
      </c>
      <c r="I3575" s="106" t="s">
        <v>556</v>
      </c>
      <c r="K3575" s="83" t="s">
        <v>6314</v>
      </c>
      <c r="L3575" s="83" t="s">
        <v>6314</v>
      </c>
      <c r="M3575" s="45" t="str">
        <f>IF(
ISNA(INDEX(resources!E:E,MATCH(B3575,resources!B:B,0))),"fillme",
INDEX(resources!E:E,MATCH(B3575,resources!B:B,0)))</f>
        <v>transfer_purchase</v>
      </c>
      <c r="N3575" s="45">
        <v>1</v>
      </c>
      <c r="O3575" s="83" t="str">
        <f>IFERROR(INDEX(resources!K:K,MATCH(B3575,resources!B:B,0)),"fillme")</f>
        <v>unknown</v>
      </c>
      <c r="P3575" s="89" t="str">
        <f t="shared" si="785"/>
        <v>unknown_2022_9</v>
      </c>
      <c r="Q3575" s="87">
        <f>INDEX(elcc!G:G,MATCH(P3575,elcc!D:D,0))</f>
        <v>0</v>
      </c>
      <c r="R3575" s="89">
        <f t="shared" si="786"/>
        <v>1</v>
      </c>
      <c r="S3575" s="89" t="s">
        <v>6314</v>
      </c>
      <c r="T3575" s="89" t="s">
        <v>6314</v>
      </c>
      <c r="U3575" s="90" t="str">
        <f t="shared" si="787"/>
        <v>ok</v>
      </c>
      <c r="V3575" s="63" t="str">
        <f>INDEX(resources!F:F,MATCH(B3575,resources!B:B,0))</f>
        <v>special</v>
      </c>
      <c r="W3575" s="110">
        <f t="shared" si="788"/>
        <v>0</v>
      </c>
      <c r="X3575" s="110">
        <f t="shared" si="789"/>
        <v>0</v>
      </c>
      <c r="Y3575" s="110" t="str">
        <f t="shared" si="790"/>
        <v>transfer_purchase_raonly_na_CONFIDENTIAL</v>
      </c>
      <c r="Z3575" s="110">
        <f>IF(COUNTIFS($Y$2:Y3575,Y3575)=1,1,0)</f>
        <v>0</v>
      </c>
      <c r="AA3575" s="110">
        <f>SUM($Z$2:Z3575)*Z3575</f>
        <v>0</v>
      </c>
      <c r="AB3575" s="110">
        <f>COUNTIFS(resources!B:B,B3575)</f>
        <v>1</v>
      </c>
      <c r="AC3575" s="110">
        <f t="shared" si="791"/>
        <v>1</v>
      </c>
      <c r="AD3575" s="110">
        <f t="shared" si="792"/>
        <v>1</v>
      </c>
      <c r="AE3575" s="110">
        <f t="shared" si="793"/>
        <v>0</v>
      </c>
      <c r="AF3575" s="110">
        <f t="shared" si="794"/>
        <v>1</v>
      </c>
      <c r="AG3575" s="110">
        <f t="shared" si="795"/>
        <v>0</v>
      </c>
      <c r="AH3575" s="110">
        <f t="shared" si="796"/>
        <v>0</v>
      </c>
      <c r="AI3575" s="110">
        <f t="shared" si="797"/>
        <v>1</v>
      </c>
      <c r="AJ3575" s="100">
        <f>ROW()</f>
        <v>3575</v>
      </c>
      <c r="AK3575" s="100" t="e">
        <f>INDEX('BadRows RECART'!$C$2:$C$1207,MATCH(monthly_gwh_mw!AJ3575,'BadRows RECART'!$D$2:$D$1207,0))</f>
        <v>#N/A</v>
      </c>
    </row>
    <row r="3576" spans="1:37" ht="20">
      <c r="A3576" s="106" t="s">
        <v>3907</v>
      </c>
      <c r="B3576" s="106" t="s">
        <v>437</v>
      </c>
      <c r="C3576" s="106" t="s">
        <v>6313</v>
      </c>
      <c r="D3576" s="168">
        <v>2022</v>
      </c>
      <c r="E3576" s="168">
        <v>10</v>
      </c>
      <c r="F3576" s="169">
        <v>0</v>
      </c>
      <c r="G3576" s="212" t="s">
        <v>6314</v>
      </c>
      <c r="H3576" s="212" t="s">
        <v>6314</v>
      </c>
      <c r="I3576" s="106" t="s">
        <v>556</v>
      </c>
      <c r="K3576" s="83" t="s">
        <v>6314</v>
      </c>
      <c r="L3576" s="83" t="s">
        <v>6314</v>
      </c>
      <c r="M3576" s="45" t="str">
        <f>IF(
ISNA(INDEX(resources!E:E,MATCH(B3576,resources!B:B,0))),"fillme",
INDEX(resources!E:E,MATCH(B3576,resources!B:B,0)))</f>
        <v>transfer_purchase</v>
      </c>
      <c r="N3576" s="45">
        <v>1</v>
      </c>
      <c r="O3576" s="83" t="str">
        <f>IFERROR(INDEX(resources!K:K,MATCH(B3576,resources!B:B,0)),"fillme")</f>
        <v>unknown</v>
      </c>
      <c r="P3576" s="89" t="str">
        <f t="shared" si="785"/>
        <v>unknown_2022_10</v>
      </c>
      <c r="Q3576" s="87">
        <f>INDEX(elcc!G:G,MATCH(P3576,elcc!D:D,0))</f>
        <v>0</v>
      </c>
      <c r="R3576" s="89">
        <f t="shared" si="786"/>
        <v>1</v>
      </c>
      <c r="S3576" s="89" t="s">
        <v>6314</v>
      </c>
      <c r="T3576" s="89" t="s">
        <v>6314</v>
      </c>
      <c r="U3576" s="90" t="str">
        <f t="shared" si="787"/>
        <v>ok</v>
      </c>
      <c r="V3576" s="63" t="str">
        <f>INDEX(resources!F:F,MATCH(B3576,resources!B:B,0))</f>
        <v>special</v>
      </c>
      <c r="W3576" s="110">
        <f t="shared" si="788"/>
        <v>0</v>
      </c>
      <c r="X3576" s="110">
        <f t="shared" si="789"/>
        <v>0</v>
      </c>
      <c r="Y3576" s="110" t="str">
        <f t="shared" si="790"/>
        <v>transfer_purchase_raonly_na_CONFIDENTIAL</v>
      </c>
      <c r="Z3576" s="110">
        <f>IF(COUNTIFS($Y$2:Y3576,Y3576)=1,1,0)</f>
        <v>0</v>
      </c>
      <c r="AA3576" s="110">
        <f>SUM($Z$2:Z3576)*Z3576</f>
        <v>0</v>
      </c>
      <c r="AB3576" s="110">
        <f>COUNTIFS(resources!B:B,B3576)</f>
        <v>1</v>
      </c>
      <c r="AC3576" s="110">
        <f t="shared" si="791"/>
        <v>1</v>
      </c>
      <c r="AD3576" s="110">
        <f t="shared" si="792"/>
        <v>1</v>
      </c>
      <c r="AE3576" s="110">
        <f t="shared" si="793"/>
        <v>0</v>
      </c>
      <c r="AF3576" s="110">
        <f t="shared" si="794"/>
        <v>1</v>
      </c>
      <c r="AG3576" s="110">
        <f t="shared" si="795"/>
        <v>0</v>
      </c>
      <c r="AH3576" s="110">
        <f t="shared" si="796"/>
        <v>0</v>
      </c>
      <c r="AI3576" s="110">
        <f t="shared" si="797"/>
        <v>1</v>
      </c>
      <c r="AJ3576" s="100">
        <f>ROW()</f>
        <v>3576</v>
      </c>
      <c r="AK3576" s="100" t="e">
        <f>INDEX('BadRows RECART'!$C$2:$C$1207,MATCH(monthly_gwh_mw!AJ3576,'BadRows RECART'!$D$2:$D$1207,0))</f>
        <v>#N/A</v>
      </c>
    </row>
    <row r="3577" spans="1:37" ht="20">
      <c r="A3577" s="106" t="s">
        <v>3907</v>
      </c>
      <c r="B3577" s="106" t="s">
        <v>437</v>
      </c>
      <c r="C3577" s="106" t="s">
        <v>6313</v>
      </c>
      <c r="D3577" s="168">
        <v>2022</v>
      </c>
      <c r="E3577" s="168">
        <v>11</v>
      </c>
      <c r="F3577" s="169">
        <v>0</v>
      </c>
      <c r="G3577" s="212" t="s">
        <v>6314</v>
      </c>
      <c r="H3577" s="212" t="s">
        <v>6314</v>
      </c>
      <c r="I3577" s="106" t="s">
        <v>556</v>
      </c>
      <c r="K3577" s="83" t="s">
        <v>6314</v>
      </c>
      <c r="L3577" s="83" t="s">
        <v>6314</v>
      </c>
      <c r="M3577" s="45" t="str">
        <f>IF(
ISNA(INDEX(resources!E:E,MATCH(B3577,resources!B:B,0))),"fillme",
INDEX(resources!E:E,MATCH(B3577,resources!B:B,0)))</f>
        <v>transfer_purchase</v>
      </c>
      <c r="N3577" s="45">
        <v>1</v>
      </c>
      <c r="O3577" s="83" t="str">
        <f>IFERROR(INDEX(resources!K:K,MATCH(B3577,resources!B:B,0)),"fillme")</f>
        <v>unknown</v>
      </c>
      <c r="P3577" s="89" t="str">
        <f t="shared" si="785"/>
        <v>unknown_2022_11</v>
      </c>
      <c r="Q3577" s="87">
        <f>INDEX(elcc!G:G,MATCH(P3577,elcc!D:D,0))</f>
        <v>0</v>
      </c>
      <c r="R3577" s="89">
        <f t="shared" si="786"/>
        <v>1</v>
      </c>
      <c r="S3577" s="89" t="s">
        <v>6314</v>
      </c>
      <c r="T3577" s="89" t="s">
        <v>6314</v>
      </c>
      <c r="U3577" s="90" t="str">
        <f t="shared" si="787"/>
        <v>ok</v>
      </c>
      <c r="V3577" s="63" t="str">
        <f>INDEX(resources!F:F,MATCH(B3577,resources!B:B,0))</f>
        <v>special</v>
      </c>
      <c r="W3577" s="110">
        <f t="shared" si="788"/>
        <v>0</v>
      </c>
      <c r="X3577" s="110">
        <f t="shared" si="789"/>
        <v>0</v>
      </c>
      <c r="Y3577" s="110" t="str">
        <f t="shared" si="790"/>
        <v>transfer_purchase_raonly_na_CONFIDENTIAL</v>
      </c>
      <c r="Z3577" s="110">
        <f>IF(COUNTIFS($Y$2:Y3577,Y3577)=1,1,0)</f>
        <v>0</v>
      </c>
      <c r="AA3577" s="110">
        <f>SUM($Z$2:Z3577)*Z3577</f>
        <v>0</v>
      </c>
      <c r="AB3577" s="110">
        <f>COUNTIFS(resources!B:B,B3577)</f>
        <v>1</v>
      </c>
      <c r="AC3577" s="110">
        <f t="shared" si="791"/>
        <v>1</v>
      </c>
      <c r="AD3577" s="110">
        <f t="shared" si="792"/>
        <v>1</v>
      </c>
      <c r="AE3577" s="110">
        <f t="shared" si="793"/>
        <v>0</v>
      </c>
      <c r="AF3577" s="110">
        <f t="shared" si="794"/>
        <v>1</v>
      </c>
      <c r="AG3577" s="110">
        <f t="shared" si="795"/>
        <v>0</v>
      </c>
      <c r="AH3577" s="110">
        <f t="shared" si="796"/>
        <v>0</v>
      </c>
      <c r="AI3577" s="110">
        <f t="shared" si="797"/>
        <v>1</v>
      </c>
      <c r="AJ3577" s="100">
        <f>ROW()</f>
        <v>3577</v>
      </c>
      <c r="AK3577" s="100" t="e">
        <f>INDEX('BadRows RECART'!$C$2:$C$1207,MATCH(monthly_gwh_mw!AJ3577,'BadRows RECART'!$D$2:$D$1207,0))</f>
        <v>#N/A</v>
      </c>
    </row>
    <row r="3578" spans="1:37" ht="20">
      <c r="A3578" s="106" t="s">
        <v>3907</v>
      </c>
      <c r="B3578" s="106" t="s">
        <v>437</v>
      </c>
      <c r="C3578" s="106" t="s">
        <v>6313</v>
      </c>
      <c r="D3578" s="168">
        <v>2022</v>
      </c>
      <c r="E3578" s="168">
        <v>12</v>
      </c>
      <c r="F3578" s="169">
        <v>0</v>
      </c>
      <c r="G3578" s="212" t="s">
        <v>6314</v>
      </c>
      <c r="H3578" s="212" t="s">
        <v>6314</v>
      </c>
      <c r="I3578" s="106" t="s">
        <v>556</v>
      </c>
      <c r="K3578" s="83" t="s">
        <v>6314</v>
      </c>
      <c r="L3578" s="83" t="s">
        <v>6314</v>
      </c>
      <c r="M3578" s="45" t="str">
        <f>IF(
ISNA(INDEX(resources!E:E,MATCH(B3578,resources!B:B,0))),"fillme",
INDEX(resources!E:E,MATCH(B3578,resources!B:B,0)))</f>
        <v>transfer_purchase</v>
      </c>
      <c r="N3578" s="45">
        <v>1</v>
      </c>
      <c r="O3578" s="83" t="str">
        <f>IFERROR(INDEX(resources!K:K,MATCH(B3578,resources!B:B,0)),"fillme")</f>
        <v>unknown</v>
      </c>
      <c r="P3578" s="89" t="str">
        <f t="shared" si="785"/>
        <v>unknown_2022_12</v>
      </c>
      <c r="Q3578" s="87">
        <f>INDEX(elcc!G:G,MATCH(P3578,elcc!D:D,0))</f>
        <v>0</v>
      </c>
      <c r="R3578" s="89">
        <f t="shared" si="786"/>
        <v>1</v>
      </c>
      <c r="S3578" s="89" t="s">
        <v>6314</v>
      </c>
      <c r="T3578" s="89" t="s">
        <v>6314</v>
      </c>
      <c r="U3578" s="90" t="str">
        <f t="shared" si="787"/>
        <v>ok</v>
      </c>
      <c r="V3578" s="63" t="str">
        <f>INDEX(resources!F:F,MATCH(B3578,resources!B:B,0))</f>
        <v>special</v>
      </c>
      <c r="W3578" s="110">
        <f t="shared" si="788"/>
        <v>0</v>
      </c>
      <c r="X3578" s="110">
        <f t="shared" si="789"/>
        <v>0</v>
      </c>
      <c r="Y3578" s="110" t="str">
        <f t="shared" si="790"/>
        <v>transfer_purchase_raonly_na_CONFIDENTIAL</v>
      </c>
      <c r="Z3578" s="110">
        <f>IF(COUNTIFS($Y$2:Y3578,Y3578)=1,1,0)</f>
        <v>0</v>
      </c>
      <c r="AA3578" s="110">
        <f>SUM($Z$2:Z3578)*Z3578</f>
        <v>0</v>
      </c>
      <c r="AB3578" s="110">
        <f>COUNTIFS(resources!B:B,B3578)</f>
        <v>1</v>
      </c>
      <c r="AC3578" s="110">
        <f t="shared" si="791"/>
        <v>1</v>
      </c>
      <c r="AD3578" s="110">
        <f t="shared" si="792"/>
        <v>1</v>
      </c>
      <c r="AE3578" s="110">
        <f t="shared" si="793"/>
        <v>0</v>
      </c>
      <c r="AF3578" s="110">
        <f t="shared" si="794"/>
        <v>1</v>
      </c>
      <c r="AG3578" s="110">
        <f t="shared" si="795"/>
        <v>0</v>
      </c>
      <c r="AH3578" s="110">
        <f t="shared" si="796"/>
        <v>0</v>
      </c>
      <c r="AI3578" s="110">
        <f t="shared" si="797"/>
        <v>1</v>
      </c>
      <c r="AJ3578" s="100">
        <f>ROW()</f>
        <v>3578</v>
      </c>
      <c r="AK3578" s="100" t="e">
        <f>INDEX('BadRows RECART'!$C$2:$C$1207,MATCH(monthly_gwh_mw!AJ3578,'BadRows RECART'!$D$2:$D$1207,0))</f>
        <v>#N/A</v>
      </c>
    </row>
    <row r="3579" spans="1:37" ht="20">
      <c r="A3579" s="106" t="s">
        <v>3907</v>
      </c>
      <c r="B3579" s="106" t="s">
        <v>437</v>
      </c>
      <c r="C3579" s="106" t="s">
        <v>6313</v>
      </c>
      <c r="D3579" s="168">
        <v>2022</v>
      </c>
      <c r="E3579" s="168">
        <v>1</v>
      </c>
      <c r="F3579" s="169">
        <v>0</v>
      </c>
      <c r="G3579" s="212" t="s">
        <v>6314</v>
      </c>
      <c r="H3579" s="212" t="s">
        <v>6314</v>
      </c>
      <c r="I3579" s="106" t="s">
        <v>556</v>
      </c>
      <c r="K3579" s="83" t="s">
        <v>6314</v>
      </c>
      <c r="L3579" s="83" t="s">
        <v>6314</v>
      </c>
      <c r="M3579" s="45" t="str">
        <f>IF(
ISNA(INDEX(resources!E:E,MATCH(B3579,resources!B:B,0))),"fillme",
INDEX(resources!E:E,MATCH(B3579,resources!B:B,0)))</f>
        <v>transfer_purchase</v>
      </c>
      <c r="N3579" s="45">
        <v>1</v>
      </c>
      <c r="O3579" s="83" t="str">
        <f>IFERROR(INDEX(resources!K:K,MATCH(B3579,resources!B:B,0)),"fillme")</f>
        <v>unknown</v>
      </c>
      <c r="P3579" s="89" t="str">
        <f t="shared" si="785"/>
        <v>unknown_2022_1</v>
      </c>
      <c r="Q3579" s="87">
        <f>INDEX(elcc!G:G,MATCH(P3579,elcc!D:D,0))</f>
        <v>0</v>
      </c>
      <c r="R3579" s="89">
        <f t="shared" si="786"/>
        <v>1</v>
      </c>
      <c r="S3579" s="89" t="s">
        <v>6314</v>
      </c>
      <c r="T3579" s="89" t="s">
        <v>6314</v>
      </c>
      <c r="U3579" s="90" t="str">
        <f t="shared" si="787"/>
        <v>ok</v>
      </c>
      <c r="V3579" s="63" t="str">
        <f>INDEX(resources!F:F,MATCH(B3579,resources!B:B,0))</f>
        <v>special</v>
      </c>
      <c r="W3579" s="110">
        <f t="shared" si="788"/>
        <v>0</v>
      </c>
      <c r="X3579" s="110">
        <f t="shared" si="789"/>
        <v>0</v>
      </c>
      <c r="Y3579" s="110" t="str">
        <f t="shared" si="790"/>
        <v>transfer_purchase_raonly_na_CONFIDENTIAL</v>
      </c>
      <c r="Z3579" s="110">
        <f>IF(COUNTIFS($Y$2:Y3579,Y3579)=1,1,0)</f>
        <v>0</v>
      </c>
      <c r="AA3579" s="110">
        <f>SUM($Z$2:Z3579)*Z3579</f>
        <v>0</v>
      </c>
      <c r="AB3579" s="110">
        <f>COUNTIFS(resources!B:B,B3579)</f>
        <v>1</v>
      </c>
      <c r="AC3579" s="110">
        <f t="shared" si="791"/>
        <v>1</v>
      </c>
      <c r="AD3579" s="110">
        <f t="shared" si="792"/>
        <v>1</v>
      </c>
      <c r="AE3579" s="110">
        <f t="shared" si="793"/>
        <v>0</v>
      </c>
      <c r="AF3579" s="110">
        <f t="shared" si="794"/>
        <v>1</v>
      </c>
      <c r="AG3579" s="110">
        <f t="shared" si="795"/>
        <v>0</v>
      </c>
      <c r="AH3579" s="110">
        <f t="shared" si="796"/>
        <v>0</v>
      </c>
      <c r="AI3579" s="110">
        <f t="shared" si="797"/>
        <v>1</v>
      </c>
      <c r="AJ3579" s="100">
        <f>ROW()</f>
        <v>3579</v>
      </c>
      <c r="AK3579" s="100" t="e">
        <f>INDEX('BadRows RECART'!$C$2:$C$1207,MATCH(monthly_gwh_mw!AJ3579,'BadRows RECART'!$D$2:$D$1207,0))</f>
        <v>#N/A</v>
      </c>
    </row>
    <row r="3580" spans="1:37" ht="20">
      <c r="A3580" s="106" t="s">
        <v>3907</v>
      </c>
      <c r="B3580" s="106" t="s">
        <v>437</v>
      </c>
      <c r="C3580" s="106" t="s">
        <v>6313</v>
      </c>
      <c r="D3580" s="168">
        <v>2022</v>
      </c>
      <c r="E3580" s="168">
        <v>1</v>
      </c>
      <c r="F3580" s="169">
        <v>0</v>
      </c>
      <c r="G3580" s="212" t="s">
        <v>6314</v>
      </c>
      <c r="H3580" s="212" t="s">
        <v>6314</v>
      </c>
      <c r="I3580" s="106" t="s">
        <v>556</v>
      </c>
      <c r="K3580" s="83" t="s">
        <v>6314</v>
      </c>
      <c r="L3580" s="83" t="s">
        <v>6314</v>
      </c>
      <c r="M3580" s="45" t="str">
        <f>IF(
ISNA(INDEX(resources!E:E,MATCH(B3580,resources!B:B,0))),"fillme",
INDEX(resources!E:E,MATCH(B3580,resources!B:B,0)))</f>
        <v>transfer_purchase</v>
      </c>
      <c r="N3580" s="45">
        <v>1</v>
      </c>
      <c r="O3580" s="83" t="str">
        <f>IFERROR(INDEX(resources!K:K,MATCH(B3580,resources!B:B,0)),"fillme")</f>
        <v>unknown</v>
      </c>
      <c r="P3580" s="89" t="str">
        <f t="shared" si="785"/>
        <v>unknown_2022_1</v>
      </c>
      <c r="Q3580" s="87">
        <f>INDEX(elcc!G:G,MATCH(P3580,elcc!D:D,0))</f>
        <v>0</v>
      </c>
      <c r="R3580" s="89">
        <f t="shared" si="786"/>
        <v>1</v>
      </c>
      <c r="S3580" s="89" t="s">
        <v>6314</v>
      </c>
      <c r="T3580" s="89" t="s">
        <v>6314</v>
      </c>
      <c r="U3580" s="90" t="str">
        <f t="shared" si="787"/>
        <v>ok</v>
      </c>
      <c r="V3580" s="63" t="str">
        <f>INDEX(resources!F:F,MATCH(B3580,resources!B:B,0))</f>
        <v>special</v>
      </c>
      <c r="W3580" s="110">
        <f t="shared" si="788"/>
        <v>0</v>
      </c>
      <c r="X3580" s="110">
        <f t="shared" si="789"/>
        <v>0</v>
      </c>
      <c r="Y3580" s="110" t="str">
        <f t="shared" si="790"/>
        <v>transfer_purchase_raonly_na_CONFIDENTIAL</v>
      </c>
      <c r="Z3580" s="110">
        <f>IF(COUNTIFS($Y$2:Y3580,Y3580)=1,1,0)</f>
        <v>0</v>
      </c>
      <c r="AA3580" s="110">
        <f>SUM($Z$2:Z3580)*Z3580</f>
        <v>0</v>
      </c>
      <c r="AB3580" s="110">
        <f>COUNTIFS(resources!B:B,B3580)</f>
        <v>1</v>
      </c>
      <c r="AC3580" s="110">
        <f t="shared" si="791"/>
        <v>1</v>
      </c>
      <c r="AD3580" s="110">
        <f t="shared" si="792"/>
        <v>1</v>
      </c>
      <c r="AE3580" s="110">
        <f t="shared" si="793"/>
        <v>0</v>
      </c>
      <c r="AF3580" s="110">
        <f t="shared" si="794"/>
        <v>1</v>
      </c>
      <c r="AG3580" s="110">
        <f t="shared" si="795"/>
        <v>0</v>
      </c>
      <c r="AH3580" s="110">
        <f t="shared" si="796"/>
        <v>0</v>
      </c>
      <c r="AI3580" s="110">
        <f t="shared" si="797"/>
        <v>1</v>
      </c>
      <c r="AJ3580" s="100">
        <f>ROW()</f>
        <v>3580</v>
      </c>
      <c r="AK3580" s="100" t="e">
        <f>INDEX('BadRows RECART'!$C$2:$C$1207,MATCH(monthly_gwh_mw!AJ3580,'BadRows RECART'!$D$2:$D$1207,0))</f>
        <v>#N/A</v>
      </c>
    </row>
    <row r="3581" spans="1:37" ht="20">
      <c r="A3581" s="106" t="s">
        <v>3907</v>
      </c>
      <c r="B3581" s="106" t="s">
        <v>437</v>
      </c>
      <c r="C3581" s="106" t="s">
        <v>6313</v>
      </c>
      <c r="D3581" s="168">
        <v>2022</v>
      </c>
      <c r="E3581" s="168">
        <v>1</v>
      </c>
      <c r="F3581" s="169">
        <v>0</v>
      </c>
      <c r="G3581" s="212" t="s">
        <v>6314</v>
      </c>
      <c r="H3581" s="212" t="s">
        <v>6314</v>
      </c>
      <c r="I3581" s="106" t="s">
        <v>556</v>
      </c>
      <c r="K3581" s="83" t="s">
        <v>6314</v>
      </c>
      <c r="L3581" s="83" t="s">
        <v>6314</v>
      </c>
      <c r="M3581" s="45" t="str">
        <f>IF(
ISNA(INDEX(resources!E:E,MATCH(B3581,resources!B:B,0))),"fillme",
INDEX(resources!E:E,MATCH(B3581,resources!B:B,0)))</f>
        <v>transfer_purchase</v>
      </c>
      <c r="N3581" s="45">
        <v>1</v>
      </c>
      <c r="O3581" s="83" t="str">
        <f>IFERROR(INDEX(resources!K:K,MATCH(B3581,resources!B:B,0)),"fillme")</f>
        <v>unknown</v>
      </c>
      <c r="P3581" s="89" t="str">
        <f t="shared" si="785"/>
        <v>unknown_2022_1</v>
      </c>
      <c r="Q3581" s="87">
        <f>INDEX(elcc!G:G,MATCH(P3581,elcc!D:D,0))</f>
        <v>0</v>
      </c>
      <c r="R3581" s="89">
        <f t="shared" si="786"/>
        <v>1</v>
      </c>
      <c r="S3581" s="89" t="s">
        <v>6314</v>
      </c>
      <c r="T3581" s="89" t="s">
        <v>6314</v>
      </c>
      <c r="U3581" s="90" t="str">
        <f t="shared" si="787"/>
        <v>ok</v>
      </c>
      <c r="V3581" s="63" t="str">
        <f>INDEX(resources!F:F,MATCH(B3581,resources!B:B,0))</f>
        <v>special</v>
      </c>
      <c r="W3581" s="110">
        <f t="shared" si="788"/>
        <v>0</v>
      </c>
      <c r="X3581" s="110">
        <f t="shared" si="789"/>
        <v>0</v>
      </c>
      <c r="Y3581" s="110" t="str">
        <f t="shared" si="790"/>
        <v>transfer_purchase_raonly_na_CONFIDENTIAL</v>
      </c>
      <c r="Z3581" s="110">
        <f>IF(COUNTIFS($Y$2:Y3581,Y3581)=1,1,0)</f>
        <v>0</v>
      </c>
      <c r="AA3581" s="110">
        <f>SUM($Z$2:Z3581)*Z3581</f>
        <v>0</v>
      </c>
      <c r="AB3581" s="110">
        <f>COUNTIFS(resources!B:B,B3581)</f>
        <v>1</v>
      </c>
      <c r="AC3581" s="110">
        <f t="shared" si="791"/>
        <v>1</v>
      </c>
      <c r="AD3581" s="110">
        <f t="shared" si="792"/>
        <v>1</v>
      </c>
      <c r="AE3581" s="110">
        <f t="shared" si="793"/>
        <v>0</v>
      </c>
      <c r="AF3581" s="110">
        <f t="shared" si="794"/>
        <v>1</v>
      </c>
      <c r="AG3581" s="110">
        <f t="shared" si="795"/>
        <v>0</v>
      </c>
      <c r="AH3581" s="110">
        <f t="shared" si="796"/>
        <v>0</v>
      </c>
      <c r="AI3581" s="110">
        <f t="shared" si="797"/>
        <v>1</v>
      </c>
      <c r="AJ3581" s="100">
        <f>ROW()</f>
        <v>3581</v>
      </c>
      <c r="AK3581" s="100" t="e">
        <f>INDEX('BadRows RECART'!$C$2:$C$1207,MATCH(monthly_gwh_mw!AJ3581,'BadRows RECART'!$D$2:$D$1207,0))</f>
        <v>#N/A</v>
      </c>
    </row>
    <row r="3582" spans="1:37" ht="20">
      <c r="A3582" s="106" t="s">
        <v>3907</v>
      </c>
      <c r="B3582" s="106" t="s">
        <v>437</v>
      </c>
      <c r="C3582" s="106" t="s">
        <v>6313</v>
      </c>
      <c r="D3582" s="168">
        <v>2022</v>
      </c>
      <c r="E3582" s="168">
        <v>1</v>
      </c>
      <c r="F3582" s="169">
        <v>0</v>
      </c>
      <c r="G3582" s="212" t="s">
        <v>6314</v>
      </c>
      <c r="H3582" s="212" t="s">
        <v>6314</v>
      </c>
      <c r="I3582" s="106" t="s">
        <v>556</v>
      </c>
      <c r="K3582" s="83" t="s">
        <v>6314</v>
      </c>
      <c r="L3582" s="83" t="s">
        <v>6314</v>
      </c>
      <c r="M3582" s="45" t="str">
        <f>IF(
ISNA(INDEX(resources!E:E,MATCH(B3582,resources!B:B,0))),"fillme",
INDEX(resources!E:E,MATCH(B3582,resources!B:B,0)))</f>
        <v>transfer_purchase</v>
      </c>
      <c r="N3582" s="45">
        <v>1</v>
      </c>
      <c r="O3582" s="83" t="str">
        <f>IFERROR(INDEX(resources!K:K,MATCH(B3582,resources!B:B,0)),"fillme")</f>
        <v>unknown</v>
      </c>
      <c r="P3582" s="89" t="str">
        <f t="shared" si="785"/>
        <v>unknown_2022_1</v>
      </c>
      <c r="Q3582" s="87">
        <f>INDEX(elcc!G:G,MATCH(P3582,elcc!D:D,0))</f>
        <v>0</v>
      </c>
      <c r="R3582" s="89">
        <f t="shared" si="786"/>
        <v>1</v>
      </c>
      <c r="S3582" s="89" t="s">
        <v>6314</v>
      </c>
      <c r="T3582" s="89" t="s">
        <v>6314</v>
      </c>
      <c r="U3582" s="90" t="str">
        <f t="shared" si="787"/>
        <v>ok</v>
      </c>
      <c r="V3582" s="63" t="str">
        <f>INDEX(resources!F:F,MATCH(B3582,resources!B:B,0))</f>
        <v>special</v>
      </c>
      <c r="W3582" s="110">
        <f t="shared" si="788"/>
        <v>0</v>
      </c>
      <c r="X3582" s="110">
        <f t="shared" si="789"/>
        <v>0</v>
      </c>
      <c r="Y3582" s="110" t="str">
        <f t="shared" si="790"/>
        <v>transfer_purchase_raonly_na_CONFIDENTIAL</v>
      </c>
      <c r="Z3582" s="110">
        <f>IF(COUNTIFS($Y$2:Y3582,Y3582)=1,1,0)</f>
        <v>0</v>
      </c>
      <c r="AA3582" s="110">
        <f>SUM($Z$2:Z3582)*Z3582</f>
        <v>0</v>
      </c>
      <c r="AB3582" s="110">
        <f>COUNTIFS(resources!B:B,B3582)</f>
        <v>1</v>
      </c>
      <c r="AC3582" s="110">
        <f t="shared" si="791"/>
        <v>1</v>
      </c>
      <c r="AD3582" s="110">
        <f t="shared" si="792"/>
        <v>1</v>
      </c>
      <c r="AE3582" s="110">
        <f t="shared" si="793"/>
        <v>0</v>
      </c>
      <c r="AF3582" s="110">
        <f t="shared" si="794"/>
        <v>1</v>
      </c>
      <c r="AG3582" s="110">
        <f t="shared" si="795"/>
        <v>0</v>
      </c>
      <c r="AH3582" s="110">
        <f t="shared" si="796"/>
        <v>0</v>
      </c>
      <c r="AI3582" s="110">
        <f t="shared" si="797"/>
        <v>1</v>
      </c>
      <c r="AJ3582" s="100">
        <f>ROW()</f>
        <v>3582</v>
      </c>
      <c r="AK3582" s="100" t="e">
        <f>INDEX('BadRows RECART'!$C$2:$C$1207,MATCH(monthly_gwh_mw!AJ3582,'BadRows RECART'!$D$2:$D$1207,0))</f>
        <v>#N/A</v>
      </c>
    </row>
    <row r="3583" spans="1:37" ht="20">
      <c r="A3583" s="106" t="s">
        <v>3907</v>
      </c>
      <c r="B3583" s="106" t="s">
        <v>437</v>
      </c>
      <c r="C3583" s="106" t="s">
        <v>6313</v>
      </c>
      <c r="D3583" s="168">
        <v>2022</v>
      </c>
      <c r="E3583" s="168">
        <v>2</v>
      </c>
      <c r="F3583" s="169">
        <v>0</v>
      </c>
      <c r="G3583" s="212" t="s">
        <v>6314</v>
      </c>
      <c r="H3583" s="212" t="s">
        <v>6314</v>
      </c>
      <c r="I3583" s="106" t="s">
        <v>556</v>
      </c>
      <c r="K3583" s="83" t="s">
        <v>6314</v>
      </c>
      <c r="L3583" s="83" t="s">
        <v>6314</v>
      </c>
      <c r="M3583" s="45" t="str">
        <f>IF(
ISNA(INDEX(resources!E:E,MATCH(B3583,resources!B:B,0))),"fillme",
INDEX(resources!E:E,MATCH(B3583,resources!B:B,0)))</f>
        <v>transfer_purchase</v>
      </c>
      <c r="N3583" s="45">
        <v>1</v>
      </c>
      <c r="O3583" s="83" t="str">
        <f>IFERROR(INDEX(resources!K:K,MATCH(B3583,resources!B:B,0)),"fillme")</f>
        <v>unknown</v>
      </c>
      <c r="P3583" s="89" t="str">
        <f t="shared" si="785"/>
        <v>unknown_2022_2</v>
      </c>
      <c r="Q3583" s="87">
        <f>INDEX(elcc!G:G,MATCH(P3583,elcc!D:D,0))</f>
        <v>0</v>
      </c>
      <c r="R3583" s="89">
        <f t="shared" si="786"/>
        <v>1</v>
      </c>
      <c r="S3583" s="89" t="s">
        <v>6314</v>
      </c>
      <c r="T3583" s="89" t="s">
        <v>6314</v>
      </c>
      <c r="U3583" s="90" t="str">
        <f t="shared" si="787"/>
        <v>ok</v>
      </c>
      <c r="V3583" s="63" t="str">
        <f>INDEX(resources!F:F,MATCH(B3583,resources!B:B,0))</f>
        <v>special</v>
      </c>
      <c r="W3583" s="110">
        <f t="shared" si="788"/>
        <v>0</v>
      </c>
      <c r="X3583" s="110">
        <f t="shared" si="789"/>
        <v>0</v>
      </c>
      <c r="Y3583" s="110" t="str">
        <f t="shared" si="790"/>
        <v>transfer_purchase_raonly_na_CONFIDENTIAL</v>
      </c>
      <c r="Z3583" s="110">
        <f>IF(COUNTIFS($Y$2:Y3583,Y3583)=1,1,0)</f>
        <v>0</v>
      </c>
      <c r="AA3583" s="110">
        <f>SUM($Z$2:Z3583)*Z3583</f>
        <v>0</v>
      </c>
      <c r="AB3583" s="110">
        <f>COUNTIFS(resources!B:B,B3583)</f>
        <v>1</v>
      </c>
      <c r="AC3583" s="110">
        <f t="shared" si="791"/>
        <v>1</v>
      </c>
      <c r="AD3583" s="110">
        <f t="shared" si="792"/>
        <v>1</v>
      </c>
      <c r="AE3583" s="110">
        <f t="shared" si="793"/>
        <v>0</v>
      </c>
      <c r="AF3583" s="110">
        <f t="shared" si="794"/>
        <v>1</v>
      </c>
      <c r="AG3583" s="110">
        <f t="shared" si="795"/>
        <v>0</v>
      </c>
      <c r="AH3583" s="110">
        <f t="shared" si="796"/>
        <v>0</v>
      </c>
      <c r="AI3583" s="110">
        <f t="shared" si="797"/>
        <v>1</v>
      </c>
      <c r="AJ3583" s="100">
        <f>ROW()</f>
        <v>3583</v>
      </c>
      <c r="AK3583" s="100" t="e">
        <f>INDEX('BadRows RECART'!$C$2:$C$1207,MATCH(monthly_gwh_mw!AJ3583,'BadRows RECART'!$D$2:$D$1207,0))</f>
        <v>#N/A</v>
      </c>
    </row>
    <row r="3584" spans="1:37" ht="20">
      <c r="A3584" s="106" t="s">
        <v>3907</v>
      </c>
      <c r="B3584" s="106" t="s">
        <v>437</v>
      </c>
      <c r="C3584" s="106" t="s">
        <v>6313</v>
      </c>
      <c r="D3584" s="168">
        <v>2022</v>
      </c>
      <c r="E3584" s="168">
        <v>2</v>
      </c>
      <c r="F3584" s="169">
        <v>0</v>
      </c>
      <c r="G3584" s="212" t="s">
        <v>6314</v>
      </c>
      <c r="H3584" s="212" t="s">
        <v>6314</v>
      </c>
      <c r="I3584" s="106" t="s">
        <v>556</v>
      </c>
      <c r="K3584" s="83" t="s">
        <v>6314</v>
      </c>
      <c r="L3584" s="83" t="s">
        <v>6314</v>
      </c>
      <c r="M3584" s="45" t="str">
        <f>IF(
ISNA(INDEX(resources!E:E,MATCH(B3584,resources!B:B,0))),"fillme",
INDEX(resources!E:E,MATCH(B3584,resources!B:B,0)))</f>
        <v>transfer_purchase</v>
      </c>
      <c r="N3584" s="45">
        <v>1</v>
      </c>
      <c r="O3584" s="83" t="str">
        <f>IFERROR(INDEX(resources!K:K,MATCH(B3584,resources!B:B,0)),"fillme")</f>
        <v>unknown</v>
      </c>
      <c r="P3584" s="89" t="str">
        <f t="shared" si="785"/>
        <v>unknown_2022_2</v>
      </c>
      <c r="Q3584" s="87">
        <f>INDEX(elcc!G:G,MATCH(P3584,elcc!D:D,0))</f>
        <v>0</v>
      </c>
      <c r="R3584" s="89">
        <f t="shared" si="786"/>
        <v>1</v>
      </c>
      <c r="S3584" s="89" t="s">
        <v>6314</v>
      </c>
      <c r="T3584" s="89" t="s">
        <v>6314</v>
      </c>
      <c r="U3584" s="90" t="str">
        <f t="shared" si="787"/>
        <v>ok</v>
      </c>
      <c r="V3584" s="63" t="str">
        <f>INDEX(resources!F:F,MATCH(B3584,resources!B:B,0))</f>
        <v>special</v>
      </c>
      <c r="W3584" s="110">
        <f t="shared" si="788"/>
        <v>0</v>
      </c>
      <c r="X3584" s="110">
        <f t="shared" si="789"/>
        <v>0</v>
      </c>
      <c r="Y3584" s="110" t="str">
        <f t="shared" si="790"/>
        <v>transfer_purchase_raonly_na_CONFIDENTIAL</v>
      </c>
      <c r="Z3584" s="110">
        <f>IF(COUNTIFS($Y$2:Y3584,Y3584)=1,1,0)</f>
        <v>0</v>
      </c>
      <c r="AA3584" s="110">
        <f>SUM($Z$2:Z3584)*Z3584</f>
        <v>0</v>
      </c>
      <c r="AB3584" s="110">
        <f>COUNTIFS(resources!B:B,B3584)</f>
        <v>1</v>
      </c>
      <c r="AC3584" s="110">
        <f t="shared" si="791"/>
        <v>1</v>
      </c>
      <c r="AD3584" s="110">
        <f t="shared" si="792"/>
        <v>1</v>
      </c>
      <c r="AE3584" s="110">
        <f t="shared" si="793"/>
        <v>0</v>
      </c>
      <c r="AF3584" s="110">
        <f t="shared" si="794"/>
        <v>1</v>
      </c>
      <c r="AG3584" s="110">
        <f t="shared" si="795"/>
        <v>0</v>
      </c>
      <c r="AH3584" s="110">
        <f t="shared" si="796"/>
        <v>0</v>
      </c>
      <c r="AI3584" s="110">
        <f t="shared" si="797"/>
        <v>1</v>
      </c>
      <c r="AJ3584" s="100">
        <f>ROW()</f>
        <v>3584</v>
      </c>
      <c r="AK3584" s="100" t="e">
        <f>INDEX('BadRows RECART'!$C$2:$C$1207,MATCH(monthly_gwh_mw!AJ3584,'BadRows RECART'!$D$2:$D$1207,0))</f>
        <v>#N/A</v>
      </c>
    </row>
    <row r="3585" spans="1:37" ht="20">
      <c r="A3585" s="106" t="s">
        <v>3907</v>
      </c>
      <c r="B3585" s="106" t="s">
        <v>437</v>
      </c>
      <c r="C3585" s="106" t="s">
        <v>6313</v>
      </c>
      <c r="D3585" s="168">
        <v>2022</v>
      </c>
      <c r="E3585" s="168">
        <v>2</v>
      </c>
      <c r="F3585" s="169">
        <v>0</v>
      </c>
      <c r="G3585" s="212" t="s">
        <v>6314</v>
      </c>
      <c r="H3585" s="212" t="s">
        <v>6314</v>
      </c>
      <c r="I3585" s="106" t="s">
        <v>556</v>
      </c>
      <c r="K3585" s="83" t="s">
        <v>6314</v>
      </c>
      <c r="L3585" s="83" t="s">
        <v>6314</v>
      </c>
      <c r="M3585" s="45" t="str">
        <f>IF(
ISNA(INDEX(resources!E:E,MATCH(B3585,resources!B:B,0))),"fillme",
INDEX(resources!E:E,MATCH(B3585,resources!B:B,0)))</f>
        <v>transfer_purchase</v>
      </c>
      <c r="N3585" s="45">
        <v>1</v>
      </c>
      <c r="O3585" s="83" t="str">
        <f>IFERROR(INDEX(resources!K:K,MATCH(B3585,resources!B:B,0)),"fillme")</f>
        <v>unknown</v>
      </c>
      <c r="P3585" s="89" t="str">
        <f t="shared" si="785"/>
        <v>unknown_2022_2</v>
      </c>
      <c r="Q3585" s="87">
        <f>INDEX(elcc!G:G,MATCH(P3585,elcc!D:D,0))</f>
        <v>0</v>
      </c>
      <c r="R3585" s="89">
        <f t="shared" si="786"/>
        <v>1</v>
      </c>
      <c r="S3585" s="89" t="s">
        <v>6314</v>
      </c>
      <c r="T3585" s="89" t="s">
        <v>6314</v>
      </c>
      <c r="U3585" s="90" t="str">
        <f t="shared" si="787"/>
        <v>ok</v>
      </c>
      <c r="V3585" s="63" t="str">
        <f>INDEX(resources!F:F,MATCH(B3585,resources!B:B,0))</f>
        <v>special</v>
      </c>
      <c r="W3585" s="110">
        <f t="shared" si="788"/>
        <v>0</v>
      </c>
      <c r="X3585" s="110">
        <f t="shared" si="789"/>
        <v>0</v>
      </c>
      <c r="Y3585" s="110" t="str">
        <f t="shared" si="790"/>
        <v>transfer_purchase_raonly_na_CONFIDENTIAL</v>
      </c>
      <c r="Z3585" s="110">
        <f>IF(COUNTIFS($Y$2:Y3585,Y3585)=1,1,0)</f>
        <v>0</v>
      </c>
      <c r="AA3585" s="110">
        <f>SUM($Z$2:Z3585)*Z3585</f>
        <v>0</v>
      </c>
      <c r="AB3585" s="110">
        <f>COUNTIFS(resources!B:B,B3585)</f>
        <v>1</v>
      </c>
      <c r="AC3585" s="110">
        <f t="shared" si="791"/>
        <v>1</v>
      </c>
      <c r="AD3585" s="110">
        <f t="shared" si="792"/>
        <v>1</v>
      </c>
      <c r="AE3585" s="110">
        <f t="shared" si="793"/>
        <v>0</v>
      </c>
      <c r="AF3585" s="110">
        <f t="shared" si="794"/>
        <v>1</v>
      </c>
      <c r="AG3585" s="110">
        <f t="shared" si="795"/>
        <v>0</v>
      </c>
      <c r="AH3585" s="110">
        <f t="shared" si="796"/>
        <v>0</v>
      </c>
      <c r="AI3585" s="110">
        <f t="shared" si="797"/>
        <v>1</v>
      </c>
      <c r="AJ3585" s="100">
        <f>ROW()</f>
        <v>3585</v>
      </c>
      <c r="AK3585" s="100" t="e">
        <f>INDEX('BadRows RECART'!$C$2:$C$1207,MATCH(monthly_gwh_mw!AJ3585,'BadRows RECART'!$D$2:$D$1207,0))</f>
        <v>#N/A</v>
      </c>
    </row>
    <row r="3586" spans="1:37" ht="20">
      <c r="A3586" s="106" t="s">
        <v>3907</v>
      </c>
      <c r="B3586" s="106" t="s">
        <v>437</v>
      </c>
      <c r="C3586" s="106" t="s">
        <v>6313</v>
      </c>
      <c r="D3586" s="168">
        <v>2022</v>
      </c>
      <c r="E3586" s="168">
        <v>2</v>
      </c>
      <c r="F3586" s="169">
        <v>0</v>
      </c>
      <c r="G3586" s="212" t="s">
        <v>6314</v>
      </c>
      <c r="H3586" s="212" t="s">
        <v>6314</v>
      </c>
      <c r="I3586" s="106" t="s">
        <v>556</v>
      </c>
      <c r="K3586" s="83" t="s">
        <v>6314</v>
      </c>
      <c r="L3586" s="83" t="s">
        <v>6314</v>
      </c>
      <c r="M3586" s="45" t="str">
        <f>IF(
ISNA(INDEX(resources!E:E,MATCH(B3586,resources!B:B,0))),"fillme",
INDEX(resources!E:E,MATCH(B3586,resources!B:B,0)))</f>
        <v>transfer_purchase</v>
      </c>
      <c r="N3586" s="45">
        <v>1</v>
      </c>
      <c r="O3586" s="83" t="str">
        <f>IFERROR(INDEX(resources!K:K,MATCH(B3586,resources!B:B,0)),"fillme")</f>
        <v>unknown</v>
      </c>
      <c r="P3586" s="89" t="str">
        <f t="shared" si="785"/>
        <v>unknown_2022_2</v>
      </c>
      <c r="Q3586" s="87">
        <f>INDEX(elcc!G:G,MATCH(P3586,elcc!D:D,0))</f>
        <v>0</v>
      </c>
      <c r="R3586" s="89">
        <f t="shared" si="786"/>
        <v>1</v>
      </c>
      <c r="S3586" s="89" t="s">
        <v>6314</v>
      </c>
      <c r="T3586" s="89" t="s">
        <v>6314</v>
      </c>
      <c r="U3586" s="90" t="str">
        <f t="shared" si="787"/>
        <v>ok</v>
      </c>
      <c r="V3586" s="63" t="str">
        <f>INDEX(resources!F:F,MATCH(B3586,resources!B:B,0))</f>
        <v>special</v>
      </c>
      <c r="W3586" s="110">
        <f t="shared" si="788"/>
        <v>0</v>
      </c>
      <c r="X3586" s="110">
        <f t="shared" si="789"/>
        <v>0</v>
      </c>
      <c r="Y3586" s="110" t="str">
        <f t="shared" si="790"/>
        <v>transfer_purchase_raonly_na_CONFIDENTIAL</v>
      </c>
      <c r="Z3586" s="110">
        <f>IF(COUNTIFS($Y$2:Y3586,Y3586)=1,1,0)</f>
        <v>0</v>
      </c>
      <c r="AA3586" s="110">
        <f>SUM($Z$2:Z3586)*Z3586</f>
        <v>0</v>
      </c>
      <c r="AB3586" s="110">
        <f>COUNTIFS(resources!B:B,B3586)</f>
        <v>1</v>
      </c>
      <c r="AC3586" s="110">
        <f t="shared" si="791"/>
        <v>1</v>
      </c>
      <c r="AD3586" s="110">
        <f t="shared" si="792"/>
        <v>1</v>
      </c>
      <c r="AE3586" s="110">
        <f t="shared" si="793"/>
        <v>0</v>
      </c>
      <c r="AF3586" s="110">
        <f t="shared" si="794"/>
        <v>1</v>
      </c>
      <c r="AG3586" s="110">
        <f t="shared" si="795"/>
        <v>0</v>
      </c>
      <c r="AH3586" s="110">
        <f t="shared" si="796"/>
        <v>0</v>
      </c>
      <c r="AI3586" s="110">
        <f t="shared" si="797"/>
        <v>1</v>
      </c>
      <c r="AJ3586" s="100">
        <f>ROW()</f>
        <v>3586</v>
      </c>
      <c r="AK3586" s="100" t="e">
        <f>INDEX('BadRows RECART'!$C$2:$C$1207,MATCH(monthly_gwh_mw!AJ3586,'BadRows RECART'!$D$2:$D$1207,0))</f>
        <v>#N/A</v>
      </c>
    </row>
    <row r="3587" spans="1:37" ht="20">
      <c r="A3587" s="106" t="s">
        <v>3907</v>
      </c>
      <c r="B3587" s="106" t="s">
        <v>437</v>
      </c>
      <c r="C3587" s="106" t="s">
        <v>6313</v>
      </c>
      <c r="D3587" s="168">
        <v>2022</v>
      </c>
      <c r="E3587" s="168">
        <v>3</v>
      </c>
      <c r="F3587" s="169">
        <v>0</v>
      </c>
      <c r="G3587" s="212" t="s">
        <v>6314</v>
      </c>
      <c r="H3587" s="212" t="s">
        <v>6314</v>
      </c>
      <c r="I3587" s="106" t="s">
        <v>556</v>
      </c>
      <c r="K3587" s="83" t="s">
        <v>6314</v>
      </c>
      <c r="L3587" s="83" t="s">
        <v>6314</v>
      </c>
      <c r="M3587" s="45" t="str">
        <f>IF(
ISNA(INDEX(resources!E:E,MATCH(B3587,resources!B:B,0))),"fillme",
INDEX(resources!E:E,MATCH(B3587,resources!B:B,0)))</f>
        <v>transfer_purchase</v>
      </c>
      <c r="N3587" s="45">
        <v>1</v>
      </c>
      <c r="O3587" s="83" t="str">
        <f>IFERROR(INDEX(resources!K:K,MATCH(B3587,resources!B:B,0)),"fillme")</f>
        <v>unknown</v>
      </c>
      <c r="P3587" s="89" t="str">
        <f t="shared" si="785"/>
        <v>unknown_2022_3</v>
      </c>
      <c r="Q3587" s="87">
        <f>INDEX(elcc!G:G,MATCH(P3587,elcc!D:D,0))</f>
        <v>0</v>
      </c>
      <c r="R3587" s="89">
        <f t="shared" si="786"/>
        <v>1</v>
      </c>
      <c r="S3587" s="89" t="s">
        <v>6314</v>
      </c>
      <c r="T3587" s="89" t="s">
        <v>6314</v>
      </c>
      <c r="U3587" s="90" t="str">
        <f t="shared" si="787"/>
        <v>ok</v>
      </c>
      <c r="V3587" s="63" t="str">
        <f>INDEX(resources!F:F,MATCH(B3587,resources!B:B,0))</f>
        <v>special</v>
      </c>
      <c r="W3587" s="110">
        <f t="shared" si="788"/>
        <v>0</v>
      </c>
      <c r="X3587" s="110">
        <f t="shared" si="789"/>
        <v>0</v>
      </c>
      <c r="Y3587" s="110" t="str">
        <f t="shared" si="790"/>
        <v>transfer_purchase_raonly_na_CONFIDENTIAL</v>
      </c>
      <c r="Z3587" s="110">
        <f>IF(COUNTIFS($Y$2:Y3587,Y3587)=1,1,0)</f>
        <v>0</v>
      </c>
      <c r="AA3587" s="110">
        <f>SUM($Z$2:Z3587)*Z3587</f>
        <v>0</v>
      </c>
      <c r="AB3587" s="110">
        <f>COUNTIFS(resources!B:B,B3587)</f>
        <v>1</v>
      </c>
      <c r="AC3587" s="110">
        <f t="shared" si="791"/>
        <v>1</v>
      </c>
      <c r="AD3587" s="110">
        <f t="shared" si="792"/>
        <v>1</v>
      </c>
      <c r="AE3587" s="110">
        <f t="shared" si="793"/>
        <v>0</v>
      </c>
      <c r="AF3587" s="110">
        <f t="shared" si="794"/>
        <v>1</v>
      </c>
      <c r="AG3587" s="110">
        <f t="shared" si="795"/>
        <v>0</v>
      </c>
      <c r="AH3587" s="110">
        <f t="shared" si="796"/>
        <v>0</v>
      </c>
      <c r="AI3587" s="110">
        <f t="shared" si="797"/>
        <v>1</v>
      </c>
      <c r="AJ3587" s="100">
        <f>ROW()</f>
        <v>3587</v>
      </c>
      <c r="AK3587" s="100" t="e">
        <f>INDEX('BadRows RECART'!$C$2:$C$1207,MATCH(monthly_gwh_mw!AJ3587,'BadRows RECART'!$D$2:$D$1207,0))</f>
        <v>#N/A</v>
      </c>
    </row>
    <row r="3588" spans="1:37" ht="20">
      <c r="A3588" s="106" t="s">
        <v>3907</v>
      </c>
      <c r="B3588" s="106" t="s">
        <v>437</v>
      </c>
      <c r="C3588" s="106" t="s">
        <v>6313</v>
      </c>
      <c r="D3588" s="168">
        <v>2022</v>
      </c>
      <c r="E3588" s="168">
        <v>3</v>
      </c>
      <c r="F3588" s="169">
        <v>0</v>
      </c>
      <c r="G3588" s="212" t="s">
        <v>6314</v>
      </c>
      <c r="H3588" s="212" t="s">
        <v>6314</v>
      </c>
      <c r="I3588" s="106" t="s">
        <v>556</v>
      </c>
      <c r="K3588" s="83" t="s">
        <v>6314</v>
      </c>
      <c r="L3588" s="83" t="s">
        <v>6314</v>
      </c>
      <c r="M3588" s="45" t="str">
        <f>IF(
ISNA(INDEX(resources!E:E,MATCH(B3588,resources!B:B,0))),"fillme",
INDEX(resources!E:E,MATCH(B3588,resources!B:B,0)))</f>
        <v>transfer_purchase</v>
      </c>
      <c r="N3588" s="45">
        <v>1</v>
      </c>
      <c r="O3588" s="83" t="str">
        <f>IFERROR(INDEX(resources!K:K,MATCH(B3588,resources!B:B,0)),"fillme")</f>
        <v>unknown</v>
      </c>
      <c r="P3588" s="89" t="str">
        <f t="shared" si="785"/>
        <v>unknown_2022_3</v>
      </c>
      <c r="Q3588" s="87">
        <f>INDEX(elcc!G:G,MATCH(P3588,elcc!D:D,0))</f>
        <v>0</v>
      </c>
      <c r="R3588" s="89">
        <f t="shared" si="786"/>
        <v>1</v>
      </c>
      <c r="S3588" s="89" t="s">
        <v>6314</v>
      </c>
      <c r="T3588" s="89" t="s">
        <v>6314</v>
      </c>
      <c r="U3588" s="90" t="str">
        <f t="shared" si="787"/>
        <v>ok</v>
      </c>
      <c r="V3588" s="63" t="str">
        <f>INDEX(resources!F:F,MATCH(B3588,resources!B:B,0))</f>
        <v>special</v>
      </c>
      <c r="W3588" s="110">
        <f t="shared" si="788"/>
        <v>0</v>
      </c>
      <c r="X3588" s="110">
        <f t="shared" si="789"/>
        <v>0</v>
      </c>
      <c r="Y3588" s="110" t="str">
        <f t="shared" si="790"/>
        <v>transfer_purchase_raonly_na_CONFIDENTIAL</v>
      </c>
      <c r="Z3588" s="110">
        <f>IF(COUNTIFS($Y$2:Y3588,Y3588)=1,1,0)</f>
        <v>0</v>
      </c>
      <c r="AA3588" s="110">
        <f>SUM($Z$2:Z3588)*Z3588</f>
        <v>0</v>
      </c>
      <c r="AB3588" s="110">
        <f>COUNTIFS(resources!B:B,B3588)</f>
        <v>1</v>
      </c>
      <c r="AC3588" s="110">
        <f t="shared" si="791"/>
        <v>1</v>
      </c>
      <c r="AD3588" s="110">
        <f t="shared" si="792"/>
        <v>1</v>
      </c>
      <c r="AE3588" s="110">
        <f t="shared" si="793"/>
        <v>0</v>
      </c>
      <c r="AF3588" s="110">
        <f t="shared" si="794"/>
        <v>1</v>
      </c>
      <c r="AG3588" s="110">
        <f t="shared" si="795"/>
        <v>0</v>
      </c>
      <c r="AH3588" s="110">
        <f t="shared" si="796"/>
        <v>0</v>
      </c>
      <c r="AI3588" s="110">
        <f t="shared" si="797"/>
        <v>1</v>
      </c>
      <c r="AJ3588" s="100">
        <f>ROW()</f>
        <v>3588</v>
      </c>
      <c r="AK3588" s="100" t="e">
        <f>INDEX('BadRows RECART'!$C$2:$C$1207,MATCH(monthly_gwh_mw!AJ3588,'BadRows RECART'!$D$2:$D$1207,0))</f>
        <v>#N/A</v>
      </c>
    </row>
    <row r="3589" spans="1:37" ht="20">
      <c r="A3589" s="106" t="s">
        <v>3907</v>
      </c>
      <c r="B3589" s="106" t="s">
        <v>437</v>
      </c>
      <c r="C3589" s="106" t="s">
        <v>6313</v>
      </c>
      <c r="D3589" s="168">
        <v>2022</v>
      </c>
      <c r="E3589" s="168">
        <v>3</v>
      </c>
      <c r="F3589" s="169">
        <v>0</v>
      </c>
      <c r="G3589" s="212" t="s">
        <v>6314</v>
      </c>
      <c r="H3589" s="212" t="s">
        <v>6314</v>
      </c>
      <c r="I3589" s="106" t="s">
        <v>556</v>
      </c>
      <c r="K3589" s="83" t="s">
        <v>6314</v>
      </c>
      <c r="L3589" s="83" t="s">
        <v>6314</v>
      </c>
      <c r="M3589" s="45" t="str">
        <f>IF(
ISNA(INDEX(resources!E:E,MATCH(B3589,resources!B:B,0))),"fillme",
INDEX(resources!E:E,MATCH(B3589,resources!B:B,0)))</f>
        <v>transfer_purchase</v>
      </c>
      <c r="N3589" s="45">
        <v>1</v>
      </c>
      <c r="O3589" s="83" t="str">
        <f>IFERROR(INDEX(resources!K:K,MATCH(B3589,resources!B:B,0)),"fillme")</f>
        <v>unknown</v>
      </c>
      <c r="P3589" s="89" t="str">
        <f t="shared" si="785"/>
        <v>unknown_2022_3</v>
      </c>
      <c r="Q3589" s="87">
        <f>INDEX(elcc!G:G,MATCH(P3589,elcc!D:D,0))</f>
        <v>0</v>
      </c>
      <c r="R3589" s="89">
        <f t="shared" si="786"/>
        <v>1</v>
      </c>
      <c r="S3589" s="89" t="s">
        <v>6314</v>
      </c>
      <c r="T3589" s="89" t="s">
        <v>6314</v>
      </c>
      <c r="U3589" s="90" t="str">
        <f t="shared" si="787"/>
        <v>ok</v>
      </c>
      <c r="V3589" s="63" t="str">
        <f>INDEX(resources!F:F,MATCH(B3589,resources!B:B,0))</f>
        <v>special</v>
      </c>
      <c r="W3589" s="110">
        <f t="shared" si="788"/>
        <v>0</v>
      </c>
      <c r="X3589" s="110">
        <f t="shared" si="789"/>
        <v>0</v>
      </c>
      <c r="Y3589" s="110" t="str">
        <f t="shared" si="790"/>
        <v>transfer_purchase_raonly_na_CONFIDENTIAL</v>
      </c>
      <c r="Z3589" s="110">
        <f>IF(COUNTIFS($Y$2:Y3589,Y3589)=1,1,0)</f>
        <v>0</v>
      </c>
      <c r="AA3589" s="110">
        <f>SUM($Z$2:Z3589)*Z3589</f>
        <v>0</v>
      </c>
      <c r="AB3589" s="110">
        <f>COUNTIFS(resources!B:B,B3589)</f>
        <v>1</v>
      </c>
      <c r="AC3589" s="110">
        <f t="shared" si="791"/>
        <v>1</v>
      </c>
      <c r="AD3589" s="110">
        <f t="shared" si="792"/>
        <v>1</v>
      </c>
      <c r="AE3589" s="110">
        <f t="shared" si="793"/>
        <v>0</v>
      </c>
      <c r="AF3589" s="110">
        <f t="shared" si="794"/>
        <v>1</v>
      </c>
      <c r="AG3589" s="110">
        <f t="shared" si="795"/>
        <v>0</v>
      </c>
      <c r="AH3589" s="110">
        <f t="shared" si="796"/>
        <v>0</v>
      </c>
      <c r="AI3589" s="110">
        <f t="shared" si="797"/>
        <v>1</v>
      </c>
      <c r="AJ3589" s="100">
        <f>ROW()</f>
        <v>3589</v>
      </c>
      <c r="AK3589" s="100" t="e">
        <f>INDEX('BadRows RECART'!$C$2:$C$1207,MATCH(monthly_gwh_mw!AJ3589,'BadRows RECART'!$D$2:$D$1207,0))</f>
        <v>#N/A</v>
      </c>
    </row>
    <row r="3590" spans="1:37" ht="20">
      <c r="A3590" s="106" t="s">
        <v>3907</v>
      </c>
      <c r="B3590" s="106" t="s">
        <v>437</v>
      </c>
      <c r="C3590" s="106" t="s">
        <v>6313</v>
      </c>
      <c r="D3590" s="168">
        <v>2022</v>
      </c>
      <c r="E3590" s="168">
        <v>3</v>
      </c>
      <c r="F3590" s="169">
        <v>0</v>
      </c>
      <c r="G3590" s="212" t="s">
        <v>6314</v>
      </c>
      <c r="H3590" s="212" t="s">
        <v>6314</v>
      </c>
      <c r="I3590" s="106" t="s">
        <v>556</v>
      </c>
      <c r="K3590" s="83" t="s">
        <v>6314</v>
      </c>
      <c r="L3590" s="83" t="s">
        <v>6314</v>
      </c>
      <c r="M3590" s="45" t="str">
        <f>IF(
ISNA(INDEX(resources!E:E,MATCH(B3590,resources!B:B,0))),"fillme",
INDEX(resources!E:E,MATCH(B3590,resources!B:B,0)))</f>
        <v>transfer_purchase</v>
      </c>
      <c r="N3590" s="45">
        <v>1</v>
      </c>
      <c r="O3590" s="83" t="str">
        <f>IFERROR(INDEX(resources!K:K,MATCH(B3590,resources!B:B,0)),"fillme")</f>
        <v>unknown</v>
      </c>
      <c r="P3590" s="89" t="str">
        <f t="shared" si="785"/>
        <v>unknown_2022_3</v>
      </c>
      <c r="Q3590" s="87">
        <f>INDEX(elcc!G:G,MATCH(P3590,elcc!D:D,0))</f>
        <v>0</v>
      </c>
      <c r="R3590" s="89">
        <f t="shared" si="786"/>
        <v>1</v>
      </c>
      <c r="S3590" s="89" t="s">
        <v>6314</v>
      </c>
      <c r="T3590" s="89" t="s">
        <v>6314</v>
      </c>
      <c r="U3590" s="90" t="str">
        <f t="shared" si="787"/>
        <v>ok</v>
      </c>
      <c r="V3590" s="63" t="str">
        <f>INDEX(resources!F:F,MATCH(B3590,resources!B:B,0))</f>
        <v>special</v>
      </c>
      <c r="W3590" s="110">
        <f t="shared" si="788"/>
        <v>0</v>
      </c>
      <c r="X3590" s="110">
        <f t="shared" si="789"/>
        <v>0</v>
      </c>
      <c r="Y3590" s="110" t="str">
        <f t="shared" si="790"/>
        <v>transfer_purchase_raonly_na_CONFIDENTIAL</v>
      </c>
      <c r="Z3590" s="110">
        <f>IF(COUNTIFS($Y$2:Y3590,Y3590)=1,1,0)</f>
        <v>0</v>
      </c>
      <c r="AA3590" s="110">
        <f>SUM($Z$2:Z3590)*Z3590</f>
        <v>0</v>
      </c>
      <c r="AB3590" s="110">
        <f>COUNTIFS(resources!B:B,B3590)</f>
        <v>1</v>
      </c>
      <c r="AC3590" s="110">
        <f t="shared" si="791"/>
        <v>1</v>
      </c>
      <c r="AD3590" s="110">
        <f t="shared" si="792"/>
        <v>1</v>
      </c>
      <c r="AE3590" s="110">
        <f t="shared" si="793"/>
        <v>0</v>
      </c>
      <c r="AF3590" s="110">
        <f t="shared" si="794"/>
        <v>1</v>
      </c>
      <c r="AG3590" s="110">
        <f t="shared" si="795"/>
        <v>0</v>
      </c>
      <c r="AH3590" s="110">
        <f t="shared" si="796"/>
        <v>0</v>
      </c>
      <c r="AI3590" s="110">
        <f t="shared" si="797"/>
        <v>1</v>
      </c>
      <c r="AJ3590" s="100">
        <f>ROW()</f>
        <v>3590</v>
      </c>
      <c r="AK3590" s="100" t="e">
        <f>INDEX('BadRows RECART'!$C$2:$C$1207,MATCH(monthly_gwh_mw!AJ3590,'BadRows RECART'!$D$2:$D$1207,0))</f>
        <v>#N/A</v>
      </c>
    </row>
    <row r="3591" spans="1:37" ht="20">
      <c r="A3591" s="106" t="s">
        <v>3907</v>
      </c>
      <c r="B3591" s="106" t="s">
        <v>437</v>
      </c>
      <c r="C3591" s="106" t="s">
        <v>6313</v>
      </c>
      <c r="D3591" s="168">
        <v>2022</v>
      </c>
      <c r="E3591" s="168">
        <v>4</v>
      </c>
      <c r="F3591" s="169">
        <v>0</v>
      </c>
      <c r="G3591" s="212" t="s">
        <v>6314</v>
      </c>
      <c r="H3591" s="212" t="s">
        <v>6314</v>
      </c>
      <c r="I3591" s="106" t="s">
        <v>556</v>
      </c>
      <c r="K3591" s="83" t="s">
        <v>6314</v>
      </c>
      <c r="L3591" s="83" t="s">
        <v>6314</v>
      </c>
      <c r="M3591" s="45" t="str">
        <f>IF(
ISNA(INDEX(resources!E:E,MATCH(B3591,resources!B:B,0))),"fillme",
INDEX(resources!E:E,MATCH(B3591,resources!B:B,0)))</f>
        <v>transfer_purchase</v>
      </c>
      <c r="N3591" s="45">
        <v>1</v>
      </c>
      <c r="O3591" s="83" t="str">
        <f>IFERROR(INDEX(resources!K:K,MATCH(B3591,resources!B:B,0)),"fillme")</f>
        <v>unknown</v>
      </c>
      <c r="P3591" s="89" t="str">
        <f t="shared" si="785"/>
        <v>unknown_2022_4</v>
      </c>
      <c r="Q3591" s="87">
        <f>INDEX(elcc!G:G,MATCH(P3591,elcc!D:D,0))</f>
        <v>0</v>
      </c>
      <c r="R3591" s="89">
        <f t="shared" si="786"/>
        <v>1</v>
      </c>
      <c r="S3591" s="89" t="s">
        <v>6314</v>
      </c>
      <c r="T3591" s="89" t="s">
        <v>6314</v>
      </c>
      <c r="U3591" s="90" t="str">
        <f t="shared" si="787"/>
        <v>ok</v>
      </c>
      <c r="V3591" s="63" t="str">
        <f>INDEX(resources!F:F,MATCH(B3591,resources!B:B,0))</f>
        <v>special</v>
      </c>
      <c r="W3591" s="110">
        <f t="shared" si="788"/>
        <v>0</v>
      </c>
      <c r="X3591" s="110">
        <f t="shared" si="789"/>
        <v>0</v>
      </c>
      <c r="Y3591" s="110" t="str">
        <f t="shared" si="790"/>
        <v>transfer_purchase_raonly_na_CONFIDENTIAL</v>
      </c>
      <c r="Z3591" s="110">
        <f>IF(COUNTIFS($Y$2:Y3591,Y3591)=1,1,0)</f>
        <v>0</v>
      </c>
      <c r="AA3591" s="110">
        <f>SUM($Z$2:Z3591)*Z3591</f>
        <v>0</v>
      </c>
      <c r="AB3591" s="110">
        <f>COUNTIFS(resources!B:B,B3591)</f>
        <v>1</v>
      </c>
      <c r="AC3591" s="110">
        <f t="shared" si="791"/>
        <v>1</v>
      </c>
      <c r="AD3591" s="110">
        <f t="shared" si="792"/>
        <v>1</v>
      </c>
      <c r="AE3591" s="110">
        <f t="shared" si="793"/>
        <v>0</v>
      </c>
      <c r="AF3591" s="110">
        <f t="shared" si="794"/>
        <v>1</v>
      </c>
      <c r="AG3591" s="110">
        <f t="shared" si="795"/>
        <v>0</v>
      </c>
      <c r="AH3591" s="110">
        <f t="shared" si="796"/>
        <v>0</v>
      </c>
      <c r="AI3591" s="110">
        <f t="shared" si="797"/>
        <v>1</v>
      </c>
      <c r="AJ3591" s="100">
        <f>ROW()</f>
        <v>3591</v>
      </c>
      <c r="AK3591" s="100" t="e">
        <f>INDEX('BadRows RECART'!$C$2:$C$1207,MATCH(monthly_gwh_mw!AJ3591,'BadRows RECART'!$D$2:$D$1207,0))</f>
        <v>#N/A</v>
      </c>
    </row>
    <row r="3592" spans="1:37" ht="20">
      <c r="A3592" s="106" t="s">
        <v>3907</v>
      </c>
      <c r="B3592" s="106" t="s">
        <v>437</v>
      </c>
      <c r="C3592" s="106" t="s">
        <v>6313</v>
      </c>
      <c r="D3592" s="168">
        <v>2022</v>
      </c>
      <c r="E3592" s="168">
        <v>4</v>
      </c>
      <c r="F3592" s="169">
        <v>0</v>
      </c>
      <c r="G3592" s="212" t="s">
        <v>6314</v>
      </c>
      <c r="H3592" s="212" t="s">
        <v>6314</v>
      </c>
      <c r="I3592" s="106" t="s">
        <v>556</v>
      </c>
      <c r="K3592" s="83" t="s">
        <v>6314</v>
      </c>
      <c r="L3592" s="83" t="s">
        <v>6314</v>
      </c>
      <c r="M3592" s="45" t="str">
        <f>IF(
ISNA(INDEX(resources!E:E,MATCH(B3592,resources!B:B,0))),"fillme",
INDEX(resources!E:E,MATCH(B3592,resources!B:B,0)))</f>
        <v>transfer_purchase</v>
      </c>
      <c r="N3592" s="45">
        <v>1</v>
      </c>
      <c r="O3592" s="83" t="str">
        <f>IFERROR(INDEX(resources!K:K,MATCH(B3592,resources!B:B,0)),"fillme")</f>
        <v>unknown</v>
      </c>
      <c r="P3592" s="89" t="str">
        <f t="shared" si="785"/>
        <v>unknown_2022_4</v>
      </c>
      <c r="Q3592" s="87">
        <f>INDEX(elcc!G:G,MATCH(P3592,elcc!D:D,0))</f>
        <v>0</v>
      </c>
      <c r="R3592" s="89">
        <f t="shared" si="786"/>
        <v>1</v>
      </c>
      <c r="S3592" s="89" t="s">
        <v>6314</v>
      </c>
      <c r="T3592" s="89" t="s">
        <v>6314</v>
      </c>
      <c r="U3592" s="90" t="str">
        <f t="shared" si="787"/>
        <v>ok</v>
      </c>
      <c r="V3592" s="63" t="str">
        <f>INDEX(resources!F:F,MATCH(B3592,resources!B:B,0))</f>
        <v>special</v>
      </c>
      <c r="W3592" s="110">
        <f t="shared" si="788"/>
        <v>0</v>
      </c>
      <c r="X3592" s="110">
        <f t="shared" si="789"/>
        <v>0</v>
      </c>
      <c r="Y3592" s="110" t="str">
        <f t="shared" si="790"/>
        <v>transfer_purchase_raonly_na_CONFIDENTIAL</v>
      </c>
      <c r="Z3592" s="110">
        <f>IF(COUNTIFS($Y$2:Y3592,Y3592)=1,1,0)</f>
        <v>0</v>
      </c>
      <c r="AA3592" s="110">
        <f>SUM($Z$2:Z3592)*Z3592</f>
        <v>0</v>
      </c>
      <c r="AB3592" s="110">
        <f>COUNTIFS(resources!B:B,B3592)</f>
        <v>1</v>
      </c>
      <c r="AC3592" s="110">
        <f t="shared" si="791"/>
        <v>1</v>
      </c>
      <c r="AD3592" s="110">
        <f t="shared" si="792"/>
        <v>1</v>
      </c>
      <c r="AE3592" s="110">
        <f t="shared" si="793"/>
        <v>0</v>
      </c>
      <c r="AF3592" s="110">
        <f t="shared" si="794"/>
        <v>1</v>
      </c>
      <c r="AG3592" s="110">
        <f t="shared" si="795"/>
        <v>0</v>
      </c>
      <c r="AH3592" s="110">
        <f t="shared" si="796"/>
        <v>0</v>
      </c>
      <c r="AI3592" s="110">
        <f t="shared" si="797"/>
        <v>1</v>
      </c>
      <c r="AJ3592" s="100">
        <f>ROW()</f>
        <v>3592</v>
      </c>
      <c r="AK3592" s="100" t="e">
        <f>INDEX('BadRows RECART'!$C$2:$C$1207,MATCH(monthly_gwh_mw!AJ3592,'BadRows RECART'!$D$2:$D$1207,0))</f>
        <v>#N/A</v>
      </c>
    </row>
    <row r="3593" spans="1:37" ht="20">
      <c r="A3593" s="106" t="s">
        <v>3907</v>
      </c>
      <c r="B3593" s="106" t="s">
        <v>437</v>
      </c>
      <c r="C3593" s="106" t="s">
        <v>6313</v>
      </c>
      <c r="D3593" s="168">
        <v>2022</v>
      </c>
      <c r="E3593" s="168">
        <v>4</v>
      </c>
      <c r="F3593" s="169">
        <v>0</v>
      </c>
      <c r="G3593" s="212" t="s">
        <v>6314</v>
      </c>
      <c r="H3593" s="212" t="s">
        <v>6314</v>
      </c>
      <c r="I3593" s="106" t="s">
        <v>556</v>
      </c>
      <c r="K3593" s="83" t="s">
        <v>6314</v>
      </c>
      <c r="L3593" s="83" t="s">
        <v>6314</v>
      </c>
      <c r="M3593" s="45" t="str">
        <f>IF(
ISNA(INDEX(resources!E:E,MATCH(B3593,resources!B:B,0))),"fillme",
INDEX(resources!E:E,MATCH(B3593,resources!B:B,0)))</f>
        <v>transfer_purchase</v>
      </c>
      <c r="N3593" s="45">
        <v>1</v>
      </c>
      <c r="O3593" s="83" t="str">
        <f>IFERROR(INDEX(resources!K:K,MATCH(B3593,resources!B:B,0)),"fillme")</f>
        <v>unknown</v>
      </c>
      <c r="P3593" s="89" t="str">
        <f t="shared" si="785"/>
        <v>unknown_2022_4</v>
      </c>
      <c r="Q3593" s="87">
        <f>INDEX(elcc!G:G,MATCH(P3593,elcc!D:D,0))</f>
        <v>0</v>
      </c>
      <c r="R3593" s="89">
        <f t="shared" si="786"/>
        <v>1</v>
      </c>
      <c r="S3593" s="89" t="s">
        <v>6314</v>
      </c>
      <c r="T3593" s="89" t="s">
        <v>6314</v>
      </c>
      <c r="U3593" s="90" t="str">
        <f t="shared" si="787"/>
        <v>ok</v>
      </c>
      <c r="V3593" s="63" t="str">
        <f>INDEX(resources!F:F,MATCH(B3593,resources!B:B,0))</f>
        <v>special</v>
      </c>
      <c r="W3593" s="110">
        <f t="shared" si="788"/>
        <v>0</v>
      </c>
      <c r="X3593" s="110">
        <f t="shared" si="789"/>
        <v>0</v>
      </c>
      <c r="Y3593" s="110" t="str">
        <f t="shared" si="790"/>
        <v>transfer_purchase_raonly_na_CONFIDENTIAL</v>
      </c>
      <c r="Z3593" s="110">
        <f>IF(COUNTIFS($Y$2:Y3593,Y3593)=1,1,0)</f>
        <v>0</v>
      </c>
      <c r="AA3593" s="110">
        <f>SUM($Z$2:Z3593)*Z3593</f>
        <v>0</v>
      </c>
      <c r="AB3593" s="110">
        <f>COUNTIFS(resources!B:B,B3593)</f>
        <v>1</v>
      </c>
      <c r="AC3593" s="110">
        <f t="shared" si="791"/>
        <v>1</v>
      </c>
      <c r="AD3593" s="110">
        <f t="shared" si="792"/>
        <v>1</v>
      </c>
      <c r="AE3593" s="110">
        <f t="shared" si="793"/>
        <v>0</v>
      </c>
      <c r="AF3593" s="110">
        <f t="shared" si="794"/>
        <v>1</v>
      </c>
      <c r="AG3593" s="110">
        <f t="shared" si="795"/>
        <v>0</v>
      </c>
      <c r="AH3593" s="110">
        <f t="shared" si="796"/>
        <v>0</v>
      </c>
      <c r="AI3593" s="110">
        <f t="shared" si="797"/>
        <v>1</v>
      </c>
      <c r="AJ3593" s="100">
        <f>ROW()</f>
        <v>3593</v>
      </c>
      <c r="AK3593" s="100" t="e">
        <f>INDEX('BadRows RECART'!$C$2:$C$1207,MATCH(monthly_gwh_mw!AJ3593,'BadRows RECART'!$D$2:$D$1207,0))</f>
        <v>#N/A</v>
      </c>
    </row>
    <row r="3594" spans="1:37" ht="20">
      <c r="A3594" s="106" t="s">
        <v>3907</v>
      </c>
      <c r="B3594" s="106" t="s">
        <v>437</v>
      </c>
      <c r="C3594" s="106" t="s">
        <v>6313</v>
      </c>
      <c r="D3594" s="168">
        <v>2022</v>
      </c>
      <c r="E3594" s="168">
        <v>4</v>
      </c>
      <c r="F3594" s="169">
        <v>0</v>
      </c>
      <c r="G3594" s="212" t="s">
        <v>6314</v>
      </c>
      <c r="H3594" s="212" t="s">
        <v>6314</v>
      </c>
      <c r="I3594" s="106" t="s">
        <v>556</v>
      </c>
      <c r="K3594" s="83" t="s">
        <v>6314</v>
      </c>
      <c r="L3594" s="83" t="s">
        <v>6314</v>
      </c>
      <c r="M3594" s="45" t="str">
        <f>IF(
ISNA(INDEX(resources!E:E,MATCH(B3594,resources!B:B,0))),"fillme",
INDEX(resources!E:E,MATCH(B3594,resources!B:B,0)))</f>
        <v>transfer_purchase</v>
      </c>
      <c r="N3594" s="45">
        <v>1</v>
      </c>
      <c r="O3594" s="83" t="str">
        <f>IFERROR(INDEX(resources!K:K,MATCH(B3594,resources!B:B,0)),"fillme")</f>
        <v>unknown</v>
      </c>
      <c r="P3594" s="89" t="str">
        <f t="shared" si="785"/>
        <v>unknown_2022_4</v>
      </c>
      <c r="Q3594" s="87">
        <f>INDEX(elcc!G:G,MATCH(P3594,elcc!D:D,0))</f>
        <v>0</v>
      </c>
      <c r="R3594" s="89">
        <f t="shared" si="786"/>
        <v>1</v>
      </c>
      <c r="S3594" s="89" t="s">
        <v>6314</v>
      </c>
      <c r="T3594" s="89" t="s">
        <v>6314</v>
      </c>
      <c r="U3594" s="90" t="str">
        <f t="shared" si="787"/>
        <v>ok</v>
      </c>
      <c r="V3594" s="63" t="str">
        <f>INDEX(resources!F:F,MATCH(B3594,resources!B:B,0))</f>
        <v>special</v>
      </c>
      <c r="W3594" s="110">
        <f t="shared" si="788"/>
        <v>0</v>
      </c>
      <c r="X3594" s="110">
        <f t="shared" si="789"/>
        <v>0</v>
      </c>
      <c r="Y3594" s="110" t="str">
        <f t="shared" si="790"/>
        <v>transfer_purchase_raonly_na_CONFIDENTIAL</v>
      </c>
      <c r="Z3594" s="110">
        <f>IF(COUNTIFS($Y$2:Y3594,Y3594)=1,1,0)</f>
        <v>0</v>
      </c>
      <c r="AA3594" s="110">
        <f>SUM($Z$2:Z3594)*Z3594</f>
        <v>0</v>
      </c>
      <c r="AB3594" s="110">
        <f>COUNTIFS(resources!B:B,B3594)</f>
        <v>1</v>
      </c>
      <c r="AC3594" s="110">
        <f t="shared" si="791"/>
        <v>1</v>
      </c>
      <c r="AD3594" s="110">
        <f t="shared" si="792"/>
        <v>1</v>
      </c>
      <c r="AE3594" s="110">
        <f t="shared" si="793"/>
        <v>0</v>
      </c>
      <c r="AF3594" s="110">
        <f t="shared" si="794"/>
        <v>1</v>
      </c>
      <c r="AG3594" s="110">
        <f t="shared" si="795"/>
        <v>0</v>
      </c>
      <c r="AH3594" s="110">
        <f t="shared" si="796"/>
        <v>0</v>
      </c>
      <c r="AI3594" s="110">
        <f t="shared" si="797"/>
        <v>1</v>
      </c>
      <c r="AJ3594" s="100">
        <f>ROW()</f>
        <v>3594</v>
      </c>
      <c r="AK3594" s="100" t="e">
        <f>INDEX('BadRows RECART'!$C$2:$C$1207,MATCH(monthly_gwh_mw!AJ3594,'BadRows RECART'!$D$2:$D$1207,0))</f>
        <v>#N/A</v>
      </c>
    </row>
    <row r="3595" spans="1:37" ht="20">
      <c r="A3595" s="106" t="s">
        <v>3907</v>
      </c>
      <c r="B3595" s="106" t="s">
        <v>437</v>
      </c>
      <c r="C3595" s="106" t="s">
        <v>6313</v>
      </c>
      <c r="D3595" s="168">
        <v>2022</v>
      </c>
      <c r="E3595" s="168">
        <v>5</v>
      </c>
      <c r="F3595" s="169">
        <v>0</v>
      </c>
      <c r="G3595" s="212" t="s">
        <v>6314</v>
      </c>
      <c r="H3595" s="212" t="s">
        <v>6314</v>
      </c>
      <c r="I3595" s="106" t="s">
        <v>556</v>
      </c>
      <c r="K3595" s="83" t="s">
        <v>6314</v>
      </c>
      <c r="L3595" s="83" t="s">
        <v>6314</v>
      </c>
      <c r="M3595" s="45" t="str">
        <f>IF(
ISNA(INDEX(resources!E:E,MATCH(B3595,resources!B:B,0))),"fillme",
INDEX(resources!E:E,MATCH(B3595,resources!B:B,0)))</f>
        <v>transfer_purchase</v>
      </c>
      <c r="N3595" s="45">
        <v>1</v>
      </c>
      <c r="O3595" s="83" t="str">
        <f>IFERROR(INDEX(resources!K:K,MATCH(B3595,resources!B:B,0)),"fillme")</f>
        <v>unknown</v>
      </c>
      <c r="P3595" s="89" t="str">
        <f t="shared" si="785"/>
        <v>unknown_2022_5</v>
      </c>
      <c r="Q3595" s="87">
        <f>INDEX(elcc!G:G,MATCH(P3595,elcc!D:D,0))</f>
        <v>0</v>
      </c>
      <c r="R3595" s="89">
        <f t="shared" si="786"/>
        <v>1</v>
      </c>
      <c r="S3595" s="89" t="s">
        <v>6314</v>
      </c>
      <c r="T3595" s="89" t="s">
        <v>6314</v>
      </c>
      <c r="U3595" s="90" t="str">
        <f t="shared" si="787"/>
        <v>ok</v>
      </c>
      <c r="V3595" s="63" t="str">
        <f>INDEX(resources!F:F,MATCH(B3595,resources!B:B,0))</f>
        <v>special</v>
      </c>
      <c r="W3595" s="110">
        <f t="shared" si="788"/>
        <v>0</v>
      </c>
      <c r="X3595" s="110">
        <f t="shared" si="789"/>
        <v>0</v>
      </c>
      <c r="Y3595" s="110" t="str">
        <f t="shared" si="790"/>
        <v>transfer_purchase_raonly_na_CONFIDENTIAL</v>
      </c>
      <c r="Z3595" s="110">
        <f>IF(COUNTIFS($Y$2:Y3595,Y3595)=1,1,0)</f>
        <v>0</v>
      </c>
      <c r="AA3595" s="110">
        <f>SUM($Z$2:Z3595)*Z3595</f>
        <v>0</v>
      </c>
      <c r="AB3595" s="110">
        <f>COUNTIFS(resources!B:B,B3595)</f>
        <v>1</v>
      </c>
      <c r="AC3595" s="110">
        <f t="shared" si="791"/>
        <v>1</v>
      </c>
      <c r="AD3595" s="110">
        <f t="shared" si="792"/>
        <v>1</v>
      </c>
      <c r="AE3595" s="110">
        <f t="shared" si="793"/>
        <v>0</v>
      </c>
      <c r="AF3595" s="110">
        <f t="shared" si="794"/>
        <v>1</v>
      </c>
      <c r="AG3595" s="110">
        <f t="shared" si="795"/>
        <v>0</v>
      </c>
      <c r="AH3595" s="110">
        <f t="shared" si="796"/>
        <v>0</v>
      </c>
      <c r="AI3595" s="110">
        <f t="shared" si="797"/>
        <v>1</v>
      </c>
      <c r="AJ3595" s="100">
        <f>ROW()</f>
        <v>3595</v>
      </c>
      <c r="AK3595" s="100" t="e">
        <f>INDEX('BadRows RECART'!$C$2:$C$1207,MATCH(monthly_gwh_mw!AJ3595,'BadRows RECART'!$D$2:$D$1207,0))</f>
        <v>#N/A</v>
      </c>
    </row>
    <row r="3596" spans="1:37" ht="20">
      <c r="A3596" s="106" t="s">
        <v>3907</v>
      </c>
      <c r="B3596" s="106" t="s">
        <v>437</v>
      </c>
      <c r="C3596" s="106" t="s">
        <v>6313</v>
      </c>
      <c r="D3596" s="168">
        <v>2022</v>
      </c>
      <c r="E3596" s="168">
        <v>5</v>
      </c>
      <c r="F3596" s="169">
        <v>0</v>
      </c>
      <c r="G3596" s="212" t="s">
        <v>6314</v>
      </c>
      <c r="H3596" s="212" t="s">
        <v>6314</v>
      </c>
      <c r="I3596" s="106" t="s">
        <v>556</v>
      </c>
      <c r="K3596" s="83" t="s">
        <v>6314</v>
      </c>
      <c r="L3596" s="83" t="s">
        <v>6314</v>
      </c>
      <c r="M3596" s="45" t="str">
        <f>IF(
ISNA(INDEX(resources!E:E,MATCH(B3596,resources!B:B,0))),"fillme",
INDEX(resources!E:E,MATCH(B3596,resources!B:B,0)))</f>
        <v>transfer_purchase</v>
      </c>
      <c r="N3596" s="45">
        <v>1</v>
      </c>
      <c r="O3596" s="83" t="str">
        <f>IFERROR(INDEX(resources!K:K,MATCH(B3596,resources!B:B,0)),"fillme")</f>
        <v>unknown</v>
      </c>
      <c r="P3596" s="89" t="str">
        <f t="shared" si="785"/>
        <v>unknown_2022_5</v>
      </c>
      <c r="Q3596" s="87">
        <f>INDEX(elcc!G:G,MATCH(P3596,elcc!D:D,0))</f>
        <v>0</v>
      </c>
      <c r="R3596" s="89">
        <f t="shared" si="786"/>
        <v>1</v>
      </c>
      <c r="S3596" s="89" t="s">
        <v>6314</v>
      </c>
      <c r="T3596" s="89" t="s">
        <v>6314</v>
      </c>
      <c r="U3596" s="90" t="str">
        <f t="shared" si="787"/>
        <v>ok</v>
      </c>
      <c r="V3596" s="63" t="str">
        <f>INDEX(resources!F:F,MATCH(B3596,resources!B:B,0))</f>
        <v>special</v>
      </c>
      <c r="W3596" s="110">
        <f t="shared" si="788"/>
        <v>0</v>
      </c>
      <c r="X3596" s="110">
        <f t="shared" si="789"/>
        <v>0</v>
      </c>
      <c r="Y3596" s="110" t="str">
        <f t="shared" si="790"/>
        <v>transfer_purchase_raonly_na_CONFIDENTIAL</v>
      </c>
      <c r="Z3596" s="110">
        <f>IF(COUNTIFS($Y$2:Y3596,Y3596)=1,1,0)</f>
        <v>0</v>
      </c>
      <c r="AA3596" s="110">
        <f>SUM($Z$2:Z3596)*Z3596</f>
        <v>0</v>
      </c>
      <c r="AB3596" s="110">
        <f>COUNTIFS(resources!B:B,B3596)</f>
        <v>1</v>
      </c>
      <c r="AC3596" s="110">
        <f t="shared" si="791"/>
        <v>1</v>
      </c>
      <c r="AD3596" s="110">
        <f t="shared" si="792"/>
        <v>1</v>
      </c>
      <c r="AE3596" s="110">
        <f t="shared" si="793"/>
        <v>0</v>
      </c>
      <c r="AF3596" s="110">
        <f t="shared" si="794"/>
        <v>1</v>
      </c>
      <c r="AG3596" s="110">
        <f t="shared" si="795"/>
        <v>0</v>
      </c>
      <c r="AH3596" s="110">
        <f t="shared" si="796"/>
        <v>0</v>
      </c>
      <c r="AI3596" s="110">
        <f t="shared" si="797"/>
        <v>1</v>
      </c>
      <c r="AJ3596" s="100">
        <f>ROW()</f>
        <v>3596</v>
      </c>
      <c r="AK3596" s="100" t="e">
        <f>INDEX('BadRows RECART'!$C$2:$C$1207,MATCH(monthly_gwh_mw!AJ3596,'BadRows RECART'!$D$2:$D$1207,0))</f>
        <v>#N/A</v>
      </c>
    </row>
    <row r="3597" spans="1:37" ht="20">
      <c r="A3597" s="106" t="s">
        <v>3907</v>
      </c>
      <c r="B3597" s="106" t="s">
        <v>437</v>
      </c>
      <c r="C3597" s="106" t="s">
        <v>6313</v>
      </c>
      <c r="D3597" s="168">
        <v>2022</v>
      </c>
      <c r="E3597" s="168">
        <v>5</v>
      </c>
      <c r="F3597" s="169">
        <v>0</v>
      </c>
      <c r="G3597" s="212" t="s">
        <v>6314</v>
      </c>
      <c r="H3597" s="212" t="s">
        <v>6314</v>
      </c>
      <c r="I3597" s="106" t="s">
        <v>556</v>
      </c>
      <c r="K3597" s="83" t="s">
        <v>6314</v>
      </c>
      <c r="L3597" s="83" t="s">
        <v>6314</v>
      </c>
      <c r="M3597" s="45" t="str">
        <f>IF(
ISNA(INDEX(resources!E:E,MATCH(B3597,resources!B:B,0))),"fillme",
INDEX(resources!E:E,MATCH(B3597,resources!B:B,0)))</f>
        <v>transfer_purchase</v>
      </c>
      <c r="N3597" s="45">
        <v>1</v>
      </c>
      <c r="O3597" s="83" t="str">
        <f>IFERROR(INDEX(resources!K:K,MATCH(B3597,resources!B:B,0)),"fillme")</f>
        <v>unknown</v>
      </c>
      <c r="P3597" s="89" t="str">
        <f t="shared" si="785"/>
        <v>unknown_2022_5</v>
      </c>
      <c r="Q3597" s="87">
        <f>INDEX(elcc!G:G,MATCH(P3597,elcc!D:D,0))</f>
        <v>0</v>
      </c>
      <c r="R3597" s="89">
        <f t="shared" si="786"/>
        <v>1</v>
      </c>
      <c r="S3597" s="89" t="s">
        <v>6314</v>
      </c>
      <c r="T3597" s="89" t="s">
        <v>6314</v>
      </c>
      <c r="U3597" s="90" t="str">
        <f t="shared" si="787"/>
        <v>ok</v>
      </c>
      <c r="V3597" s="63" t="str">
        <f>INDEX(resources!F:F,MATCH(B3597,resources!B:B,0))</f>
        <v>special</v>
      </c>
      <c r="W3597" s="110">
        <f t="shared" si="788"/>
        <v>0</v>
      </c>
      <c r="X3597" s="110">
        <f t="shared" si="789"/>
        <v>0</v>
      </c>
      <c r="Y3597" s="110" t="str">
        <f t="shared" si="790"/>
        <v>transfer_purchase_raonly_na_CONFIDENTIAL</v>
      </c>
      <c r="Z3597" s="110">
        <f>IF(COUNTIFS($Y$2:Y3597,Y3597)=1,1,0)</f>
        <v>0</v>
      </c>
      <c r="AA3597" s="110">
        <f>SUM($Z$2:Z3597)*Z3597</f>
        <v>0</v>
      </c>
      <c r="AB3597" s="110">
        <f>COUNTIFS(resources!B:B,B3597)</f>
        <v>1</v>
      </c>
      <c r="AC3597" s="110">
        <f t="shared" si="791"/>
        <v>1</v>
      </c>
      <c r="AD3597" s="110">
        <f t="shared" si="792"/>
        <v>1</v>
      </c>
      <c r="AE3597" s="110">
        <f t="shared" si="793"/>
        <v>0</v>
      </c>
      <c r="AF3597" s="110">
        <f t="shared" si="794"/>
        <v>1</v>
      </c>
      <c r="AG3597" s="110">
        <f t="shared" si="795"/>
        <v>0</v>
      </c>
      <c r="AH3597" s="110">
        <f t="shared" si="796"/>
        <v>0</v>
      </c>
      <c r="AI3597" s="110">
        <f t="shared" si="797"/>
        <v>1</v>
      </c>
      <c r="AJ3597" s="100">
        <f>ROW()</f>
        <v>3597</v>
      </c>
      <c r="AK3597" s="100" t="e">
        <f>INDEX('BadRows RECART'!$C$2:$C$1207,MATCH(monthly_gwh_mw!AJ3597,'BadRows RECART'!$D$2:$D$1207,0))</f>
        <v>#N/A</v>
      </c>
    </row>
    <row r="3598" spans="1:37" ht="20">
      <c r="A3598" s="106" t="s">
        <v>3907</v>
      </c>
      <c r="B3598" s="106" t="s">
        <v>437</v>
      </c>
      <c r="C3598" s="106" t="s">
        <v>6313</v>
      </c>
      <c r="D3598" s="168">
        <v>2022</v>
      </c>
      <c r="E3598" s="168">
        <v>5</v>
      </c>
      <c r="F3598" s="169">
        <v>0</v>
      </c>
      <c r="G3598" s="212" t="s">
        <v>6314</v>
      </c>
      <c r="H3598" s="212" t="s">
        <v>6314</v>
      </c>
      <c r="I3598" s="106" t="s">
        <v>556</v>
      </c>
      <c r="K3598" s="83" t="s">
        <v>6314</v>
      </c>
      <c r="L3598" s="83" t="s">
        <v>6314</v>
      </c>
      <c r="M3598" s="45" t="str">
        <f>IF(
ISNA(INDEX(resources!E:E,MATCH(B3598,resources!B:B,0))),"fillme",
INDEX(resources!E:E,MATCH(B3598,resources!B:B,0)))</f>
        <v>transfer_purchase</v>
      </c>
      <c r="N3598" s="45">
        <v>1</v>
      </c>
      <c r="O3598" s="83" t="str">
        <f>IFERROR(INDEX(resources!K:K,MATCH(B3598,resources!B:B,0)),"fillme")</f>
        <v>unknown</v>
      </c>
      <c r="P3598" s="89" t="str">
        <f t="shared" si="785"/>
        <v>unknown_2022_5</v>
      </c>
      <c r="Q3598" s="87">
        <f>INDEX(elcc!G:G,MATCH(P3598,elcc!D:D,0))</f>
        <v>0</v>
      </c>
      <c r="R3598" s="89">
        <f t="shared" si="786"/>
        <v>1</v>
      </c>
      <c r="S3598" s="89" t="s">
        <v>6314</v>
      </c>
      <c r="T3598" s="89" t="s">
        <v>6314</v>
      </c>
      <c r="U3598" s="90" t="str">
        <f t="shared" si="787"/>
        <v>ok</v>
      </c>
      <c r="V3598" s="63" t="str">
        <f>INDEX(resources!F:F,MATCH(B3598,resources!B:B,0))</f>
        <v>special</v>
      </c>
      <c r="W3598" s="110">
        <f t="shared" si="788"/>
        <v>0</v>
      </c>
      <c r="X3598" s="110">
        <f t="shared" si="789"/>
        <v>0</v>
      </c>
      <c r="Y3598" s="110" t="str">
        <f t="shared" si="790"/>
        <v>transfer_purchase_raonly_na_CONFIDENTIAL</v>
      </c>
      <c r="Z3598" s="110">
        <f>IF(COUNTIFS($Y$2:Y3598,Y3598)=1,1,0)</f>
        <v>0</v>
      </c>
      <c r="AA3598" s="110">
        <f>SUM($Z$2:Z3598)*Z3598</f>
        <v>0</v>
      </c>
      <c r="AB3598" s="110">
        <f>COUNTIFS(resources!B:B,B3598)</f>
        <v>1</v>
      </c>
      <c r="AC3598" s="110">
        <f t="shared" si="791"/>
        <v>1</v>
      </c>
      <c r="AD3598" s="110">
        <f t="shared" si="792"/>
        <v>1</v>
      </c>
      <c r="AE3598" s="110">
        <f t="shared" si="793"/>
        <v>0</v>
      </c>
      <c r="AF3598" s="110">
        <f t="shared" si="794"/>
        <v>1</v>
      </c>
      <c r="AG3598" s="110">
        <f t="shared" si="795"/>
        <v>0</v>
      </c>
      <c r="AH3598" s="110">
        <f t="shared" si="796"/>
        <v>0</v>
      </c>
      <c r="AI3598" s="110">
        <f t="shared" si="797"/>
        <v>1</v>
      </c>
      <c r="AJ3598" s="100">
        <f>ROW()</f>
        <v>3598</v>
      </c>
      <c r="AK3598" s="100" t="e">
        <f>INDEX('BadRows RECART'!$C$2:$C$1207,MATCH(monthly_gwh_mw!AJ3598,'BadRows RECART'!$D$2:$D$1207,0))</f>
        <v>#N/A</v>
      </c>
    </row>
    <row r="3599" spans="1:37" ht="20">
      <c r="A3599" s="106" t="s">
        <v>3907</v>
      </c>
      <c r="B3599" s="106" t="s">
        <v>437</v>
      </c>
      <c r="C3599" s="106" t="s">
        <v>6313</v>
      </c>
      <c r="D3599" s="168">
        <v>2022</v>
      </c>
      <c r="E3599" s="168">
        <v>6</v>
      </c>
      <c r="F3599" s="169">
        <v>0</v>
      </c>
      <c r="G3599" s="212" t="s">
        <v>6314</v>
      </c>
      <c r="H3599" s="212" t="s">
        <v>6314</v>
      </c>
      <c r="I3599" s="106" t="s">
        <v>556</v>
      </c>
      <c r="K3599" s="83" t="s">
        <v>6314</v>
      </c>
      <c r="L3599" s="83" t="s">
        <v>6314</v>
      </c>
      <c r="M3599" s="45" t="str">
        <f>IF(
ISNA(INDEX(resources!E:E,MATCH(B3599,resources!B:B,0))),"fillme",
INDEX(resources!E:E,MATCH(B3599,resources!B:B,0)))</f>
        <v>transfer_purchase</v>
      </c>
      <c r="N3599" s="45">
        <v>1</v>
      </c>
      <c r="O3599" s="83" t="str">
        <f>IFERROR(INDEX(resources!K:K,MATCH(B3599,resources!B:B,0)),"fillme")</f>
        <v>unknown</v>
      </c>
      <c r="P3599" s="89" t="str">
        <f t="shared" si="785"/>
        <v>unknown_2022_6</v>
      </c>
      <c r="Q3599" s="87">
        <f>INDEX(elcc!G:G,MATCH(P3599,elcc!D:D,0))</f>
        <v>0</v>
      </c>
      <c r="R3599" s="89">
        <f t="shared" si="786"/>
        <v>1</v>
      </c>
      <c r="S3599" s="89" t="s">
        <v>6314</v>
      </c>
      <c r="T3599" s="89" t="s">
        <v>6314</v>
      </c>
      <c r="U3599" s="90" t="str">
        <f t="shared" si="787"/>
        <v>ok</v>
      </c>
      <c r="V3599" s="63" t="str">
        <f>INDEX(resources!F:F,MATCH(B3599,resources!B:B,0))</f>
        <v>special</v>
      </c>
      <c r="W3599" s="110">
        <f t="shared" si="788"/>
        <v>0</v>
      </c>
      <c r="X3599" s="110">
        <f t="shared" si="789"/>
        <v>0</v>
      </c>
      <c r="Y3599" s="110" t="str">
        <f t="shared" si="790"/>
        <v>transfer_purchase_raonly_na_CONFIDENTIAL</v>
      </c>
      <c r="Z3599" s="110">
        <f>IF(COUNTIFS($Y$2:Y3599,Y3599)=1,1,0)</f>
        <v>0</v>
      </c>
      <c r="AA3599" s="110">
        <f>SUM($Z$2:Z3599)*Z3599</f>
        <v>0</v>
      </c>
      <c r="AB3599" s="110">
        <f>COUNTIFS(resources!B:B,B3599)</f>
        <v>1</v>
      </c>
      <c r="AC3599" s="110">
        <f t="shared" si="791"/>
        <v>1</v>
      </c>
      <c r="AD3599" s="110">
        <f t="shared" si="792"/>
        <v>1</v>
      </c>
      <c r="AE3599" s="110">
        <f t="shared" si="793"/>
        <v>0</v>
      </c>
      <c r="AF3599" s="110">
        <f t="shared" si="794"/>
        <v>1</v>
      </c>
      <c r="AG3599" s="110">
        <f t="shared" si="795"/>
        <v>0</v>
      </c>
      <c r="AH3599" s="110">
        <f t="shared" si="796"/>
        <v>0</v>
      </c>
      <c r="AI3599" s="110">
        <f t="shared" si="797"/>
        <v>1</v>
      </c>
      <c r="AJ3599" s="100">
        <f>ROW()</f>
        <v>3599</v>
      </c>
      <c r="AK3599" s="100" t="e">
        <f>INDEX('BadRows RECART'!$C$2:$C$1207,MATCH(monthly_gwh_mw!AJ3599,'BadRows RECART'!$D$2:$D$1207,0))</f>
        <v>#N/A</v>
      </c>
    </row>
    <row r="3600" spans="1:37" ht="20">
      <c r="A3600" s="106" t="s">
        <v>3907</v>
      </c>
      <c r="B3600" s="106" t="s">
        <v>437</v>
      </c>
      <c r="C3600" s="106" t="s">
        <v>6313</v>
      </c>
      <c r="D3600" s="168">
        <v>2022</v>
      </c>
      <c r="E3600" s="168">
        <v>6</v>
      </c>
      <c r="F3600" s="169">
        <v>0</v>
      </c>
      <c r="G3600" s="212" t="s">
        <v>6314</v>
      </c>
      <c r="H3600" s="212" t="s">
        <v>6314</v>
      </c>
      <c r="I3600" s="106" t="s">
        <v>556</v>
      </c>
      <c r="K3600" s="83" t="s">
        <v>6314</v>
      </c>
      <c r="L3600" s="83" t="s">
        <v>6314</v>
      </c>
      <c r="M3600" s="45" t="str">
        <f>IF(
ISNA(INDEX(resources!E:E,MATCH(B3600,resources!B:B,0))),"fillme",
INDEX(resources!E:E,MATCH(B3600,resources!B:B,0)))</f>
        <v>transfer_purchase</v>
      </c>
      <c r="N3600" s="45">
        <v>1</v>
      </c>
      <c r="O3600" s="83" t="str">
        <f>IFERROR(INDEX(resources!K:K,MATCH(B3600,resources!B:B,0)),"fillme")</f>
        <v>unknown</v>
      </c>
      <c r="P3600" s="89" t="str">
        <f t="shared" si="785"/>
        <v>unknown_2022_6</v>
      </c>
      <c r="Q3600" s="87">
        <f>INDEX(elcc!G:G,MATCH(P3600,elcc!D:D,0))</f>
        <v>0</v>
      </c>
      <c r="R3600" s="89">
        <f t="shared" si="786"/>
        <v>1</v>
      </c>
      <c r="S3600" s="89" t="s">
        <v>6314</v>
      </c>
      <c r="T3600" s="89" t="s">
        <v>6314</v>
      </c>
      <c r="U3600" s="90" t="str">
        <f t="shared" si="787"/>
        <v>ok</v>
      </c>
      <c r="V3600" s="63" t="str">
        <f>INDEX(resources!F:F,MATCH(B3600,resources!B:B,0))</f>
        <v>special</v>
      </c>
      <c r="W3600" s="110">
        <f t="shared" si="788"/>
        <v>0</v>
      </c>
      <c r="X3600" s="110">
        <f t="shared" si="789"/>
        <v>0</v>
      </c>
      <c r="Y3600" s="110" t="str">
        <f t="shared" si="790"/>
        <v>transfer_purchase_raonly_na_CONFIDENTIAL</v>
      </c>
      <c r="Z3600" s="110">
        <f>IF(COUNTIFS($Y$2:Y3600,Y3600)=1,1,0)</f>
        <v>0</v>
      </c>
      <c r="AA3600" s="110">
        <f>SUM($Z$2:Z3600)*Z3600</f>
        <v>0</v>
      </c>
      <c r="AB3600" s="110">
        <f>COUNTIFS(resources!B:B,B3600)</f>
        <v>1</v>
      </c>
      <c r="AC3600" s="110">
        <f t="shared" si="791"/>
        <v>1</v>
      </c>
      <c r="AD3600" s="110">
        <f t="shared" si="792"/>
        <v>1</v>
      </c>
      <c r="AE3600" s="110">
        <f t="shared" si="793"/>
        <v>0</v>
      </c>
      <c r="AF3600" s="110">
        <f t="shared" si="794"/>
        <v>1</v>
      </c>
      <c r="AG3600" s="110">
        <f t="shared" si="795"/>
        <v>0</v>
      </c>
      <c r="AH3600" s="110">
        <f t="shared" si="796"/>
        <v>0</v>
      </c>
      <c r="AI3600" s="110">
        <f t="shared" si="797"/>
        <v>1</v>
      </c>
      <c r="AJ3600" s="100">
        <f>ROW()</f>
        <v>3600</v>
      </c>
      <c r="AK3600" s="100" t="e">
        <f>INDEX('BadRows RECART'!$C$2:$C$1207,MATCH(monthly_gwh_mw!AJ3600,'BadRows RECART'!$D$2:$D$1207,0))</f>
        <v>#N/A</v>
      </c>
    </row>
    <row r="3601" spans="1:37" ht="20">
      <c r="A3601" s="106" t="s">
        <v>3907</v>
      </c>
      <c r="B3601" s="106" t="s">
        <v>437</v>
      </c>
      <c r="C3601" s="106" t="s">
        <v>6313</v>
      </c>
      <c r="D3601" s="168">
        <v>2022</v>
      </c>
      <c r="E3601" s="168">
        <v>6</v>
      </c>
      <c r="F3601" s="169">
        <v>0</v>
      </c>
      <c r="G3601" s="212" t="s">
        <v>6314</v>
      </c>
      <c r="H3601" s="212" t="s">
        <v>6314</v>
      </c>
      <c r="I3601" s="106" t="s">
        <v>556</v>
      </c>
      <c r="K3601" s="83" t="s">
        <v>6314</v>
      </c>
      <c r="L3601" s="83" t="s">
        <v>6314</v>
      </c>
      <c r="M3601" s="45" t="str">
        <f>IF(
ISNA(INDEX(resources!E:E,MATCH(B3601,resources!B:B,0))),"fillme",
INDEX(resources!E:E,MATCH(B3601,resources!B:B,0)))</f>
        <v>transfer_purchase</v>
      </c>
      <c r="N3601" s="45">
        <v>1</v>
      </c>
      <c r="O3601" s="83" t="str">
        <f>IFERROR(INDEX(resources!K:K,MATCH(B3601,resources!B:B,0)),"fillme")</f>
        <v>unknown</v>
      </c>
      <c r="P3601" s="89" t="str">
        <f t="shared" si="785"/>
        <v>unknown_2022_6</v>
      </c>
      <c r="Q3601" s="87">
        <f>INDEX(elcc!G:G,MATCH(P3601,elcc!D:D,0))</f>
        <v>0</v>
      </c>
      <c r="R3601" s="89">
        <f t="shared" si="786"/>
        <v>1</v>
      </c>
      <c r="S3601" s="89" t="s">
        <v>6314</v>
      </c>
      <c r="T3601" s="89" t="s">
        <v>6314</v>
      </c>
      <c r="U3601" s="90" t="str">
        <f t="shared" si="787"/>
        <v>ok</v>
      </c>
      <c r="V3601" s="63" t="str">
        <f>INDEX(resources!F:F,MATCH(B3601,resources!B:B,0))</f>
        <v>special</v>
      </c>
      <c r="W3601" s="110">
        <f t="shared" si="788"/>
        <v>0</v>
      </c>
      <c r="X3601" s="110">
        <f t="shared" si="789"/>
        <v>0</v>
      </c>
      <c r="Y3601" s="110" t="str">
        <f t="shared" si="790"/>
        <v>transfer_purchase_raonly_na_CONFIDENTIAL</v>
      </c>
      <c r="Z3601" s="110">
        <f>IF(COUNTIFS($Y$2:Y3601,Y3601)=1,1,0)</f>
        <v>0</v>
      </c>
      <c r="AA3601" s="110">
        <f>SUM($Z$2:Z3601)*Z3601</f>
        <v>0</v>
      </c>
      <c r="AB3601" s="110">
        <f>COUNTIFS(resources!B:B,B3601)</f>
        <v>1</v>
      </c>
      <c r="AC3601" s="110">
        <f t="shared" si="791"/>
        <v>1</v>
      </c>
      <c r="AD3601" s="110">
        <f t="shared" si="792"/>
        <v>1</v>
      </c>
      <c r="AE3601" s="110">
        <f t="shared" si="793"/>
        <v>0</v>
      </c>
      <c r="AF3601" s="110">
        <f t="shared" si="794"/>
        <v>1</v>
      </c>
      <c r="AG3601" s="110">
        <f t="shared" si="795"/>
        <v>0</v>
      </c>
      <c r="AH3601" s="110">
        <f t="shared" si="796"/>
        <v>0</v>
      </c>
      <c r="AI3601" s="110">
        <f t="shared" si="797"/>
        <v>1</v>
      </c>
      <c r="AJ3601" s="100">
        <f>ROW()</f>
        <v>3601</v>
      </c>
      <c r="AK3601" s="100" t="e">
        <f>INDEX('BadRows RECART'!$C$2:$C$1207,MATCH(monthly_gwh_mw!AJ3601,'BadRows RECART'!$D$2:$D$1207,0))</f>
        <v>#N/A</v>
      </c>
    </row>
    <row r="3602" spans="1:37" ht="20">
      <c r="A3602" s="106" t="s">
        <v>3907</v>
      </c>
      <c r="B3602" s="106" t="s">
        <v>437</v>
      </c>
      <c r="C3602" s="106" t="s">
        <v>6313</v>
      </c>
      <c r="D3602" s="168">
        <v>2022</v>
      </c>
      <c r="E3602" s="168">
        <v>6</v>
      </c>
      <c r="F3602" s="169">
        <v>0</v>
      </c>
      <c r="G3602" s="212" t="s">
        <v>6314</v>
      </c>
      <c r="H3602" s="212" t="s">
        <v>6314</v>
      </c>
      <c r="I3602" s="106" t="s">
        <v>556</v>
      </c>
      <c r="K3602" s="83" t="s">
        <v>6314</v>
      </c>
      <c r="L3602" s="83" t="s">
        <v>6314</v>
      </c>
      <c r="M3602" s="45" t="str">
        <f>IF(
ISNA(INDEX(resources!E:E,MATCH(B3602,resources!B:B,0))),"fillme",
INDEX(resources!E:E,MATCH(B3602,resources!B:B,0)))</f>
        <v>transfer_purchase</v>
      </c>
      <c r="N3602" s="45">
        <v>1</v>
      </c>
      <c r="O3602" s="83" t="str">
        <f>IFERROR(INDEX(resources!K:K,MATCH(B3602,resources!B:B,0)),"fillme")</f>
        <v>unknown</v>
      </c>
      <c r="P3602" s="89" t="str">
        <f t="shared" si="785"/>
        <v>unknown_2022_6</v>
      </c>
      <c r="Q3602" s="87">
        <f>INDEX(elcc!G:G,MATCH(P3602,elcc!D:D,0))</f>
        <v>0</v>
      </c>
      <c r="R3602" s="89">
        <f t="shared" si="786"/>
        <v>1</v>
      </c>
      <c r="S3602" s="89" t="s">
        <v>6314</v>
      </c>
      <c r="T3602" s="89" t="s">
        <v>6314</v>
      </c>
      <c r="U3602" s="90" t="str">
        <f t="shared" si="787"/>
        <v>ok</v>
      </c>
      <c r="V3602" s="63" t="str">
        <f>INDEX(resources!F:F,MATCH(B3602,resources!B:B,0))</f>
        <v>special</v>
      </c>
      <c r="W3602" s="110">
        <f t="shared" si="788"/>
        <v>0</v>
      </c>
      <c r="X3602" s="110">
        <f t="shared" si="789"/>
        <v>0</v>
      </c>
      <c r="Y3602" s="110" t="str">
        <f t="shared" si="790"/>
        <v>transfer_purchase_raonly_na_CONFIDENTIAL</v>
      </c>
      <c r="Z3602" s="110">
        <f>IF(COUNTIFS($Y$2:Y3602,Y3602)=1,1,0)</f>
        <v>0</v>
      </c>
      <c r="AA3602" s="110">
        <f>SUM($Z$2:Z3602)*Z3602</f>
        <v>0</v>
      </c>
      <c r="AB3602" s="110">
        <f>COUNTIFS(resources!B:B,B3602)</f>
        <v>1</v>
      </c>
      <c r="AC3602" s="110">
        <f t="shared" si="791"/>
        <v>1</v>
      </c>
      <c r="AD3602" s="110">
        <f t="shared" si="792"/>
        <v>1</v>
      </c>
      <c r="AE3602" s="110">
        <f t="shared" si="793"/>
        <v>0</v>
      </c>
      <c r="AF3602" s="110">
        <f t="shared" si="794"/>
        <v>1</v>
      </c>
      <c r="AG3602" s="110">
        <f t="shared" si="795"/>
        <v>0</v>
      </c>
      <c r="AH3602" s="110">
        <f t="shared" si="796"/>
        <v>0</v>
      </c>
      <c r="AI3602" s="110">
        <f t="shared" si="797"/>
        <v>1</v>
      </c>
      <c r="AJ3602" s="100">
        <f>ROW()</f>
        <v>3602</v>
      </c>
      <c r="AK3602" s="100" t="e">
        <f>INDEX('BadRows RECART'!$C$2:$C$1207,MATCH(monthly_gwh_mw!AJ3602,'BadRows RECART'!$D$2:$D$1207,0))</f>
        <v>#N/A</v>
      </c>
    </row>
    <row r="3603" spans="1:37" ht="20">
      <c r="A3603" s="106" t="s">
        <v>3907</v>
      </c>
      <c r="B3603" s="106" t="s">
        <v>437</v>
      </c>
      <c r="C3603" s="106" t="s">
        <v>6313</v>
      </c>
      <c r="D3603" s="168">
        <v>2022</v>
      </c>
      <c r="E3603" s="168">
        <v>7</v>
      </c>
      <c r="F3603" s="169">
        <v>0</v>
      </c>
      <c r="G3603" s="212" t="s">
        <v>6314</v>
      </c>
      <c r="H3603" s="212" t="s">
        <v>6314</v>
      </c>
      <c r="I3603" s="106" t="s">
        <v>556</v>
      </c>
      <c r="K3603" s="83" t="s">
        <v>6314</v>
      </c>
      <c r="L3603" s="83" t="s">
        <v>6314</v>
      </c>
      <c r="M3603" s="45" t="str">
        <f>IF(
ISNA(INDEX(resources!E:E,MATCH(B3603,resources!B:B,0))),"fillme",
INDEX(resources!E:E,MATCH(B3603,resources!B:B,0)))</f>
        <v>transfer_purchase</v>
      </c>
      <c r="N3603" s="45">
        <v>1</v>
      </c>
      <c r="O3603" s="83" t="str">
        <f>IFERROR(INDEX(resources!K:K,MATCH(B3603,resources!B:B,0)),"fillme")</f>
        <v>unknown</v>
      </c>
      <c r="P3603" s="89" t="str">
        <f t="shared" si="785"/>
        <v>unknown_2022_7</v>
      </c>
      <c r="Q3603" s="87">
        <f>INDEX(elcc!G:G,MATCH(P3603,elcc!D:D,0))</f>
        <v>0</v>
      </c>
      <c r="R3603" s="89">
        <f t="shared" si="786"/>
        <v>1</v>
      </c>
      <c r="S3603" s="89" t="s">
        <v>6314</v>
      </c>
      <c r="T3603" s="89" t="s">
        <v>6314</v>
      </c>
      <c r="U3603" s="90" t="str">
        <f t="shared" si="787"/>
        <v>ok</v>
      </c>
      <c r="V3603" s="63" t="str">
        <f>INDEX(resources!F:F,MATCH(B3603,resources!B:B,0))</f>
        <v>special</v>
      </c>
      <c r="W3603" s="110">
        <f t="shared" si="788"/>
        <v>0</v>
      </c>
      <c r="X3603" s="110">
        <f t="shared" si="789"/>
        <v>0</v>
      </c>
      <c r="Y3603" s="110" t="str">
        <f t="shared" si="790"/>
        <v>transfer_purchase_raonly_na_CONFIDENTIAL</v>
      </c>
      <c r="Z3603" s="110">
        <f>IF(COUNTIFS($Y$2:Y3603,Y3603)=1,1,0)</f>
        <v>0</v>
      </c>
      <c r="AA3603" s="110">
        <f>SUM($Z$2:Z3603)*Z3603</f>
        <v>0</v>
      </c>
      <c r="AB3603" s="110">
        <f>COUNTIFS(resources!B:B,B3603)</f>
        <v>1</v>
      </c>
      <c r="AC3603" s="110">
        <f t="shared" si="791"/>
        <v>1</v>
      </c>
      <c r="AD3603" s="110">
        <f t="shared" si="792"/>
        <v>1</v>
      </c>
      <c r="AE3603" s="110">
        <f t="shared" si="793"/>
        <v>0</v>
      </c>
      <c r="AF3603" s="110">
        <f t="shared" si="794"/>
        <v>1</v>
      </c>
      <c r="AG3603" s="110">
        <f t="shared" si="795"/>
        <v>0</v>
      </c>
      <c r="AH3603" s="110">
        <f t="shared" si="796"/>
        <v>0</v>
      </c>
      <c r="AI3603" s="110">
        <f t="shared" si="797"/>
        <v>1</v>
      </c>
      <c r="AJ3603" s="100">
        <f>ROW()</f>
        <v>3603</v>
      </c>
      <c r="AK3603" s="100" t="e">
        <f>INDEX('BadRows RECART'!$C$2:$C$1207,MATCH(monthly_gwh_mw!AJ3603,'BadRows RECART'!$D$2:$D$1207,0))</f>
        <v>#N/A</v>
      </c>
    </row>
    <row r="3604" spans="1:37" ht="20">
      <c r="A3604" s="106" t="s">
        <v>3907</v>
      </c>
      <c r="B3604" s="106" t="s">
        <v>437</v>
      </c>
      <c r="C3604" s="106" t="s">
        <v>6313</v>
      </c>
      <c r="D3604" s="168">
        <v>2022</v>
      </c>
      <c r="E3604" s="168">
        <v>7</v>
      </c>
      <c r="F3604" s="169">
        <v>0</v>
      </c>
      <c r="G3604" s="212" t="s">
        <v>6314</v>
      </c>
      <c r="H3604" s="212" t="s">
        <v>6314</v>
      </c>
      <c r="I3604" s="106" t="s">
        <v>556</v>
      </c>
      <c r="K3604" s="83" t="s">
        <v>6314</v>
      </c>
      <c r="L3604" s="83" t="s">
        <v>6314</v>
      </c>
      <c r="M3604" s="45" t="str">
        <f>IF(
ISNA(INDEX(resources!E:E,MATCH(B3604,resources!B:B,0))),"fillme",
INDEX(resources!E:E,MATCH(B3604,resources!B:B,0)))</f>
        <v>transfer_purchase</v>
      </c>
      <c r="N3604" s="45">
        <v>1</v>
      </c>
      <c r="O3604" s="83" t="str">
        <f>IFERROR(INDEX(resources!K:K,MATCH(B3604,resources!B:B,0)),"fillme")</f>
        <v>unknown</v>
      </c>
      <c r="P3604" s="89" t="str">
        <f t="shared" si="785"/>
        <v>unknown_2022_7</v>
      </c>
      <c r="Q3604" s="87">
        <f>INDEX(elcc!G:G,MATCH(P3604,elcc!D:D,0))</f>
        <v>0</v>
      </c>
      <c r="R3604" s="89">
        <f t="shared" si="786"/>
        <v>1</v>
      </c>
      <c r="S3604" s="89" t="s">
        <v>6314</v>
      </c>
      <c r="T3604" s="89" t="s">
        <v>6314</v>
      </c>
      <c r="U3604" s="90" t="str">
        <f t="shared" si="787"/>
        <v>ok</v>
      </c>
      <c r="V3604" s="63" t="str">
        <f>INDEX(resources!F:F,MATCH(B3604,resources!B:B,0))</f>
        <v>special</v>
      </c>
      <c r="W3604" s="110">
        <f t="shared" si="788"/>
        <v>0</v>
      </c>
      <c r="X3604" s="110">
        <f t="shared" si="789"/>
        <v>0</v>
      </c>
      <c r="Y3604" s="110" t="str">
        <f t="shared" si="790"/>
        <v>transfer_purchase_raonly_na_CONFIDENTIAL</v>
      </c>
      <c r="Z3604" s="110">
        <f>IF(COUNTIFS($Y$2:Y3604,Y3604)=1,1,0)</f>
        <v>0</v>
      </c>
      <c r="AA3604" s="110">
        <f>SUM($Z$2:Z3604)*Z3604</f>
        <v>0</v>
      </c>
      <c r="AB3604" s="110">
        <f>COUNTIFS(resources!B:B,B3604)</f>
        <v>1</v>
      </c>
      <c r="AC3604" s="110">
        <f t="shared" si="791"/>
        <v>1</v>
      </c>
      <c r="AD3604" s="110">
        <f t="shared" si="792"/>
        <v>1</v>
      </c>
      <c r="AE3604" s="110">
        <f t="shared" si="793"/>
        <v>0</v>
      </c>
      <c r="AF3604" s="110">
        <f t="shared" si="794"/>
        <v>1</v>
      </c>
      <c r="AG3604" s="110">
        <f t="shared" si="795"/>
        <v>0</v>
      </c>
      <c r="AH3604" s="110">
        <f t="shared" si="796"/>
        <v>0</v>
      </c>
      <c r="AI3604" s="110">
        <f t="shared" si="797"/>
        <v>1</v>
      </c>
      <c r="AJ3604" s="100">
        <f>ROW()</f>
        <v>3604</v>
      </c>
      <c r="AK3604" s="100" t="e">
        <f>INDEX('BadRows RECART'!$C$2:$C$1207,MATCH(monthly_gwh_mw!AJ3604,'BadRows RECART'!$D$2:$D$1207,0))</f>
        <v>#N/A</v>
      </c>
    </row>
    <row r="3605" spans="1:37" ht="20">
      <c r="A3605" s="106" t="s">
        <v>3907</v>
      </c>
      <c r="B3605" s="106" t="s">
        <v>437</v>
      </c>
      <c r="C3605" s="106" t="s">
        <v>6313</v>
      </c>
      <c r="D3605" s="168">
        <v>2022</v>
      </c>
      <c r="E3605" s="168">
        <v>7</v>
      </c>
      <c r="F3605" s="169">
        <v>0</v>
      </c>
      <c r="G3605" s="212" t="s">
        <v>6314</v>
      </c>
      <c r="H3605" s="212" t="s">
        <v>6314</v>
      </c>
      <c r="I3605" s="106" t="s">
        <v>556</v>
      </c>
      <c r="K3605" s="83" t="s">
        <v>6314</v>
      </c>
      <c r="L3605" s="83" t="s">
        <v>6314</v>
      </c>
      <c r="M3605" s="45" t="str">
        <f>IF(
ISNA(INDEX(resources!E:E,MATCH(B3605,resources!B:B,0))),"fillme",
INDEX(resources!E:E,MATCH(B3605,resources!B:B,0)))</f>
        <v>transfer_purchase</v>
      </c>
      <c r="N3605" s="45">
        <v>1</v>
      </c>
      <c r="O3605" s="83" t="str">
        <f>IFERROR(INDEX(resources!K:K,MATCH(B3605,resources!B:B,0)),"fillme")</f>
        <v>unknown</v>
      </c>
      <c r="P3605" s="89" t="str">
        <f t="shared" si="785"/>
        <v>unknown_2022_7</v>
      </c>
      <c r="Q3605" s="87">
        <f>INDEX(elcc!G:G,MATCH(P3605,elcc!D:D,0))</f>
        <v>0</v>
      </c>
      <c r="R3605" s="89">
        <f t="shared" si="786"/>
        <v>1</v>
      </c>
      <c r="S3605" s="89" t="s">
        <v>6314</v>
      </c>
      <c r="T3605" s="89" t="s">
        <v>6314</v>
      </c>
      <c r="U3605" s="90" t="str">
        <f t="shared" si="787"/>
        <v>ok</v>
      </c>
      <c r="V3605" s="63" t="str">
        <f>INDEX(resources!F:F,MATCH(B3605,resources!B:B,0))</f>
        <v>special</v>
      </c>
      <c r="W3605" s="110">
        <f t="shared" si="788"/>
        <v>0</v>
      </c>
      <c r="X3605" s="110">
        <f t="shared" si="789"/>
        <v>0</v>
      </c>
      <c r="Y3605" s="110" t="str">
        <f t="shared" si="790"/>
        <v>transfer_purchase_raonly_na_CONFIDENTIAL</v>
      </c>
      <c r="Z3605" s="110">
        <f>IF(COUNTIFS($Y$2:Y3605,Y3605)=1,1,0)</f>
        <v>0</v>
      </c>
      <c r="AA3605" s="110">
        <f>SUM($Z$2:Z3605)*Z3605</f>
        <v>0</v>
      </c>
      <c r="AB3605" s="110">
        <f>COUNTIFS(resources!B:B,B3605)</f>
        <v>1</v>
      </c>
      <c r="AC3605" s="110">
        <f t="shared" si="791"/>
        <v>1</v>
      </c>
      <c r="AD3605" s="110">
        <f t="shared" si="792"/>
        <v>1</v>
      </c>
      <c r="AE3605" s="110">
        <f t="shared" si="793"/>
        <v>0</v>
      </c>
      <c r="AF3605" s="110">
        <f t="shared" si="794"/>
        <v>1</v>
      </c>
      <c r="AG3605" s="110">
        <f t="shared" si="795"/>
        <v>0</v>
      </c>
      <c r="AH3605" s="110">
        <f t="shared" si="796"/>
        <v>0</v>
      </c>
      <c r="AI3605" s="110">
        <f t="shared" si="797"/>
        <v>1</v>
      </c>
      <c r="AJ3605" s="100">
        <f>ROW()</f>
        <v>3605</v>
      </c>
      <c r="AK3605" s="100" t="e">
        <f>INDEX('BadRows RECART'!$C$2:$C$1207,MATCH(monthly_gwh_mw!AJ3605,'BadRows RECART'!$D$2:$D$1207,0))</f>
        <v>#N/A</v>
      </c>
    </row>
    <row r="3606" spans="1:37" ht="20">
      <c r="A3606" s="106" t="s">
        <v>3907</v>
      </c>
      <c r="B3606" s="106" t="s">
        <v>437</v>
      </c>
      <c r="C3606" s="106" t="s">
        <v>6313</v>
      </c>
      <c r="D3606" s="168">
        <v>2022</v>
      </c>
      <c r="E3606" s="168">
        <v>7</v>
      </c>
      <c r="F3606" s="169">
        <v>0</v>
      </c>
      <c r="G3606" s="212" t="s">
        <v>6314</v>
      </c>
      <c r="H3606" s="212" t="s">
        <v>6314</v>
      </c>
      <c r="I3606" s="106" t="s">
        <v>556</v>
      </c>
      <c r="K3606" s="83" t="s">
        <v>6314</v>
      </c>
      <c r="L3606" s="83" t="s">
        <v>6314</v>
      </c>
      <c r="M3606" s="45" t="str">
        <f>IF(
ISNA(INDEX(resources!E:E,MATCH(B3606,resources!B:B,0))),"fillme",
INDEX(resources!E:E,MATCH(B3606,resources!B:B,0)))</f>
        <v>transfer_purchase</v>
      </c>
      <c r="N3606" s="45">
        <v>1</v>
      </c>
      <c r="O3606" s="83" t="str">
        <f>IFERROR(INDEX(resources!K:K,MATCH(B3606,resources!B:B,0)),"fillme")</f>
        <v>unknown</v>
      </c>
      <c r="P3606" s="89" t="str">
        <f t="shared" si="785"/>
        <v>unknown_2022_7</v>
      </c>
      <c r="Q3606" s="87">
        <f>INDEX(elcc!G:G,MATCH(P3606,elcc!D:D,0))</f>
        <v>0</v>
      </c>
      <c r="R3606" s="89">
        <f t="shared" si="786"/>
        <v>1</v>
      </c>
      <c r="S3606" s="89" t="s">
        <v>6314</v>
      </c>
      <c r="T3606" s="89" t="s">
        <v>6314</v>
      </c>
      <c r="U3606" s="90" t="str">
        <f t="shared" si="787"/>
        <v>ok</v>
      </c>
      <c r="V3606" s="63" t="str">
        <f>INDEX(resources!F:F,MATCH(B3606,resources!B:B,0))</f>
        <v>special</v>
      </c>
      <c r="W3606" s="110">
        <f t="shared" si="788"/>
        <v>0</v>
      </c>
      <c r="X3606" s="110">
        <f t="shared" si="789"/>
        <v>0</v>
      </c>
      <c r="Y3606" s="110" t="str">
        <f t="shared" si="790"/>
        <v>transfer_purchase_raonly_na_CONFIDENTIAL</v>
      </c>
      <c r="Z3606" s="110">
        <f>IF(COUNTIFS($Y$2:Y3606,Y3606)=1,1,0)</f>
        <v>0</v>
      </c>
      <c r="AA3606" s="110">
        <f>SUM($Z$2:Z3606)*Z3606</f>
        <v>0</v>
      </c>
      <c r="AB3606" s="110">
        <f>COUNTIFS(resources!B:B,B3606)</f>
        <v>1</v>
      </c>
      <c r="AC3606" s="110">
        <f t="shared" si="791"/>
        <v>1</v>
      </c>
      <c r="AD3606" s="110">
        <f t="shared" si="792"/>
        <v>1</v>
      </c>
      <c r="AE3606" s="110">
        <f t="shared" si="793"/>
        <v>0</v>
      </c>
      <c r="AF3606" s="110">
        <f t="shared" si="794"/>
        <v>1</v>
      </c>
      <c r="AG3606" s="110">
        <f t="shared" si="795"/>
        <v>0</v>
      </c>
      <c r="AH3606" s="110">
        <f t="shared" si="796"/>
        <v>0</v>
      </c>
      <c r="AI3606" s="110">
        <f t="shared" si="797"/>
        <v>1</v>
      </c>
      <c r="AJ3606" s="100">
        <f>ROW()</f>
        <v>3606</v>
      </c>
      <c r="AK3606" s="100" t="e">
        <f>INDEX('BadRows RECART'!$C$2:$C$1207,MATCH(monthly_gwh_mw!AJ3606,'BadRows RECART'!$D$2:$D$1207,0))</f>
        <v>#N/A</v>
      </c>
    </row>
    <row r="3607" spans="1:37" ht="20">
      <c r="A3607" s="106" t="s">
        <v>3907</v>
      </c>
      <c r="B3607" s="106" t="s">
        <v>437</v>
      </c>
      <c r="C3607" s="106" t="s">
        <v>6313</v>
      </c>
      <c r="D3607" s="168">
        <v>2022</v>
      </c>
      <c r="E3607" s="168">
        <v>8</v>
      </c>
      <c r="F3607" s="169">
        <v>0</v>
      </c>
      <c r="G3607" s="212" t="s">
        <v>6314</v>
      </c>
      <c r="H3607" s="212" t="s">
        <v>6314</v>
      </c>
      <c r="I3607" s="106" t="s">
        <v>556</v>
      </c>
      <c r="K3607" s="83" t="s">
        <v>6314</v>
      </c>
      <c r="L3607" s="83" t="s">
        <v>6314</v>
      </c>
      <c r="M3607" s="45" t="str">
        <f>IF(
ISNA(INDEX(resources!E:E,MATCH(B3607,resources!B:B,0))),"fillme",
INDEX(resources!E:E,MATCH(B3607,resources!B:B,0)))</f>
        <v>transfer_purchase</v>
      </c>
      <c r="N3607" s="45">
        <v>1</v>
      </c>
      <c r="O3607" s="83" t="str">
        <f>IFERROR(INDEX(resources!K:K,MATCH(B3607,resources!B:B,0)),"fillme")</f>
        <v>unknown</v>
      </c>
      <c r="P3607" s="89" t="str">
        <f t="shared" si="785"/>
        <v>unknown_2022_8</v>
      </c>
      <c r="Q3607" s="87">
        <f>INDEX(elcc!G:G,MATCH(P3607,elcc!D:D,0))</f>
        <v>0</v>
      </c>
      <c r="R3607" s="89">
        <f t="shared" si="786"/>
        <v>1</v>
      </c>
      <c r="S3607" s="89" t="s">
        <v>6314</v>
      </c>
      <c r="T3607" s="89" t="s">
        <v>6314</v>
      </c>
      <c r="U3607" s="90" t="str">
        <f t="shared" si="787"/>
        <v>ok</v>
      </c>
      <c r="V3607" s="63" t="str">
        <f>INDEX(resources!F:F,MATCH(B3607,resources!B:B,0))</f>
        <v>special</v>
      </c>
      <c r="W3607" s="110">
        <f t="shared" si="788"/>
        <v>0</v>
      </c>
      <c r="X3607" s="110">
        <f t="shared" si="789"/>
        <v>0</v>
      </c>
      <c r="Y3607" s="110" t="str">
        <f t="shared" si="790"/>
        <v>transfer_purchase_raonly_na_CONFIDENTIAL</v>
      </c>
      <c r="Z3607" s="110">
        <f>IF(COUNTIFS($Y$2:Y3607,Y3607)=1,1,0)</f>
        <v>0</v>
      </c>
      <c r="AA3607" s="110">
        <f>SUM($Z$2:Z3607)*Z3607</f>
        <v>0</v>
      </c>
      <c r="AB3607" s="110">
        <f>COUNTIFS(resources!B:B,B3607)</f>
        <v>1</v>
      </c>
      <c r="AC3607" s="110">
        <f t="shared" si="791"/>
        <v>1</v>
      </c>
      <c r="AD3607" s="110">
        <f t="shared" si="792"/>
        <v>1</v>
      </c>
      <c r="AE3607" s="110">
        <f t="shared" si="793"/>
        <v>0</v>
      </c>
      <c r="AF3607" s="110">
        <f t="shared" si="794"/>
        <v>1</v>
      </c>
      <c r="AG3607" s="110">
        <f t="shared" si="795"/>
        <v>0</v>
      </c>
      <c r="AH3607" s="110">
        <f t="shared" si="796"/>
        <v>0</v>
      </c>
      <c r="AI3607" s="110">
        <f t="shared" si="797"/>
        <v>1</v>
      </c>
      <c r="AJ3607" s="100">
        <f>ROW()</f>
        <v>3607</v>
      </c>
      <c r="AK3607" s="100" t="e">
        <f>INDEX('BadRows RECART'!$C$2:$C$1207,MATCH(monthly_gwh_mw!AJ3607,'BadRows RECART'!$D$2:$D$1207,0))</f>
        <v>#N/A</v>
      </c>
    </row>
    <row r="3608" spans="1:37" ht="20">
      <c r="A3608" s="106" t="s">
        <v>3907</v>
      </c>
      <c r="B3608" s="106" t="s">
        <v>437</v>
      </c>
      <c r="C3608" s="106" t="s">
        <v>6313</v>
      </c>
      <c r="D3608" s="168">
        <v>2022</v>
      </c>
      <c r="E3608" s="168">
        <v>8</v>
      </c>
      <c r="F3608" s="169">
        <v>0</v>
      </c>
      <c r="G3608" s="212" t="s">
        <v>6314</v>
      </c>
      <c r="H3608" s="212" t="s">
        <v>6314</v>
      </c>
      <c r="I3608" s="106" t="s">
        <v>556</v>
      </c>
      <c r="K3608" s="83" t="s">
        <v>6314</v>
      </c>
      <c r="L3608" s="83" t="s">
        <v>6314</v>
      </c>
      <c r="M3608" s="45" t="str">
        <f>IF(
ISNA(INDEX(resources!E:E,MATCH(B3608,resources!B:B,0))),"fillme",
INDEX(resources!E:E,MATCH(B3608,resources!B:B,0)))</f>
        <v>transfer_purchase</v>
      </c>
      <c r="N3608" s="45">
        <v>1</v>
      </c>
      <c r="O3608" s="83" t="str">
        <f>IFERROR(INDEX(resources!K:K,MATCH(B3608,resources!B:B,0)),"fillme")</f>
        <v>unknown</v>
      </c>
      <c r="P3608" s="89" t="str">
        <f t="shared" si="785"/>
        <v>unknown_2022_8</v>
      </c>
      <c r="Q3608" s="87">
        <f>INDEX(elcc!G:G,MATCH(P3608,elcc!D:D,0))</f>
        <v>0</v>
      </c>
      <c r="R3608" s="89">
        <f t="shared" si="786"/>
        <v>1</v>
      </c>
      <c r="S3608" s="89" t="s">
        <v>6314</v>
      </c>
      <c r="T3608" s="89" t="s">
        <v>6314</v>
      </c>
      <c r="U3608" s="90" t="str">
        <f t="shared" si="787"/>
        <v>ok</v>
      </c>
      <c r="V3608" s="63" t="str">
        <f>INDEX(resources!F:F,MATCH(B3608,resources!B:B,0))</f>
        <v>special</v>
      </c>
      <c r="W3608" s="110">
        <f t="shared" si="788"/>
        <v>0</v>
      </c>
      <c r="X3608" s="110">
        <f t="shared" si="789"/>
        <v>0</v>
      </c>
      <c r="Y3608" s="110" t="str">
        <f t="shared" si="790"/>
        <v>transfer_purchase_raonly_na_CONFIDENTIAL</v>
      </c>
      <c r="Z3608" s="110">
        <f>IF(COUNTIFS($Y$2:Y3608,Y3608)=1,1,0)</f>
        <v>0</v>
      </c>
      <c r="AA3608" s="110">
        <f>SUM($Z$2:Z3608)*Z3608</f>
        <v>0</v>
      </c>
      <c r="AB3608" s="110">
        <f>COUNTIFS(resources!B:B,B3608)</f>
        <v>1</v>
      </c>
      <c r="AC3608" s="110">
        <f t="shared" si="791"/>
        <v>1</v>
      </c>
      <c r="AD3608" s="110">
        <f t="shared" si="792"/>
        <v>1</v>
      </c>
      <c r="AE3608" s="110">
        <f t="shared" si="793"/>
        <v>0</v>
      </c>
      <c r="AF3608" s="110">
        <f t="shared" si="794"/>
        <v>1</v>
      </c>
      <c r="AG3608" s="110">
        <f t="shared" si="795"/>
        <v>0</v>
      </c>
      <c r="AH3608" s="110">
        <f t="shared" si="796"/>
        <v>0</v>
      </c>
      <c r="AI3608" s="110">
        <f t="shared" si="797"/>
        <v>1</v>
      </c>
      <c r="AJ3608" s="100">
        <f>ROW()</f>
        <v>3608</v>
      </c>
      <c r="AK3608" s="100" t="e">
        <f>INDEX('BadRows RECART'!$C$2:$C$1207,MATCH(monthly_gwh_mw!AJ3608,'BadRows RECART'!$D$2:$D$1207,0))</f>
        <v>#N/A</v>
      </c>
    </row>
    <row r="3609" spans="1:37" ht="20">
      <c r="A3609" s="106" t="s">
        <v>3907</v>
      </c>
      <c r="B3609" s="106" t="s">
        <v>437</v>
      </c>
      <c r="C3609" s="106" t="s">
        <v>6313</v>
      </c>
      <c r="D3609" s="168">
        <v>2022</v>
      </c>
      <c r="E3609" s="168">
        <v>8</v>
      </c>
      <c r="F3609" s="169">
        <v>0</v>
      </c>
      <c r="G3609" s="212" t="s">
        <v>6314</v>
      </c>
      <c r="H3609" s="212" t="s">
        <v>6314</v>
      </c>
      <c r="I3609" s="106" t="s">
        <v>556</v>
      </c>
      <c r="K3609" s="83" t="s">
        <v>6314</v>
      </c>
      <c r="L3609" s="83" t="s">
        <v>6314</v>
      </c>
      <c r="M3609" s="45" t="str">
        <f>IF(
ISNA(INDEX(resources!E:E,MATCH(B3609,resources!B:B,0))),"fillme",
INDEX(resources!E:E,MATCH(B3609,resources!B:B,0)))</f>
        <v>transfer_purchase</v>
      </c>
      <c r="N3609" s="45">
        <v>1</v>
      </c>
      <c r="O3609" s="83" t="str">
        <f>IFERROR(INDEX(resources!K:K,MATCH(B3609,resources!B:B,0)),"fillme")</f>
        <v>unknown</v>
      </c>
      <c r="P3609" s="89" t="str">
        <f t="shared" si="785"/>
        <v>unknown_2022_8</v>
      </c>
      <c r="Q3609" s="87">
        <f>INDEX(elcc!G:G,MATCH(P3609,elcc!D:D,0))</f>
        <v>0</v>
      </c>
      <c r="R3609" s="89">
        <f t="shared" si="786"/>
        <v>1</v>
      </c>
      <c r="S3609" s="89" t="s">
        <v>6314</v>
      </c>
      <c r="T3609" s="89" t="s">
        <v>6314</v>
      </c>
      <c r="U3609" s="90" t="str">
        <f t="shared" si="787"/>
        <v>ok</v>
      </c>
      <c r="V3609" s="63" t="str">
        <f>INDEX(resources!F:F,MATCH(B3609,resources!B:B,0))</f>
        <v>special</v>
      </c>
      <c r="W3609" s="110">
        <f t="shared" si="788"/>
        <v>0</v>
      </c>
      <c r="X3609" s="110">
        <f t="shared" si="789"/>
        <v>0</v>
      </c>
      <c r="Y3609" s="110" t="str">
        <f t="shared" si="790"/>
        <v>transfer_purchase_raonly_na_CONFIDENTIAL</v>
      </c>
      <c r="Z3609" s="110">
        <f>IF(COUNTIFS($Y$2:Y3609,Y3609)=1,1,0)</f>
        <v>0</v>
      </c>
      <c r="AA3609" s="110">
        <f>SUM($Z$2:Z3609)*Z3609</f>
        <v>0</v>
      </c>
      <c r="AB3609" s="110">
        <f>COUNTIFS(resources!B:B,B3609)</f>
        <v>1</v>
      </c>
      <c r="AC3609" s="110">
        <f t="shared" si="791"/>
        <v>1</v>
      </c>
      <c r="AD3609" s="110">
        <f t="shared" si="792"/>
        <v>1</v>
      </c>
      <c r="AE3609" s="110">
        <f t="shared" si="793"/>
        <v>0</v>
      </c>
      <c r="AF3609" s="110">
        <f t="shared" si="794"/>
        <v>1</v>
      </c>
      <c r="AG3609" s="110">
        <f t="shared" si="795"/>
        <v>0</v>
      </c>
      <c r="AH3609" s="110">
        <f t="shared" si="796"/>
        <v>0</v>
      </c>
      <c r="AI3609" s="110">
        <f t="shared" si="797"/>
        <v>1</v>
      </c>
      <c r="AJ3609" s="100">
        <f>ROW()</f>
        <v>3609</v>
      </c>
      <c r="AK3609" s="100" t="e">
        <f>INDEX('BadRows RECART'!$C$2:$C$1207,MATCH(monthly_gwh_mw!AJ3609,'BadRows RECART'!$D$2:$D$1207,0))</f>
        <v>#N/A</v>
      </c>
    </row>
    <row r="3610" spans="1:37" ht="20">
      <c r="A3610" s="106" t="s">
        <v>3907</v>
      </c>
      <c r="B3610" s="106" t="s">
        <v>437</v>
      </c>
      <c r="C3610" s="106" t="s">
        <v>6313</v>
      </c>
      <c r="D3610" s="168">
        <v>2022</v>
      </c>
      <c r="E3610" s="168">
        <v>8</v>
      </c>
      <c r="F3610" s="169">
        <v>0</v>
      </c>
      <c r="G3610" s="212" t="s">
        <v>6314</v>
      </c>
      <c r="H3610" s="212" t="s">
        <v>6314</v>
      </c>
      <c r="I3610" s="106" t="s">
        <v>556</v>
      </c>
      <c r="K3610" s="83" t="s">
        <v>6314</v>
      </c>
      <c r="L3610" s="83" t="s">
        <v>6314</v>
      </c>
      <c r="M3610" s="45" t="str">
        <f>IF(
ISNA(INDEX(resources!E:E,MATCH(B3610,resources!B:B,0))),"fillme",
INDEX(resources!E:E,MATCH(B3610,resources!B:B,0)))</f>
        <v>transfer_purchase</v>
      </c>
      <c r="N3610" s="45">
        <v>1</v>
      </c>
      <c r="O3610" s="83" t="str">
        <f>IFERROR(INDEX(resources!K:K,MATCH(B3610,resources!B:B,0)),"fillme")</f>
        <v>unknown</v>
      </c>
      <c r="P3610" s="89" t="str">
        <f t="shared" si="785"/>
        <v>unknown_2022_8</v>
      </c>
      <c r="Q3610" s="87">
        <f>INDEX(elcc!G:G,MATCH(P3610,elcc!D:D,0))</f>
        <v>0</v>
      </c>
      <c r="R3610" s="89">
        <f t="shared" si="786"/>
        <v>1</v>
      </c>
      <c r="S3610" s="89" t="s">
        <v>6314</v>
      </c>
      <c r="T3610" s="89" t="s">
        <v>6314</v>
      </c>
      <c r="U3610" s="90" t="str">
        <f t="shared" si="787"/>
        <v>ok</v>
      </c>
      <c r="V3610" s="63" t="str">
        <f>INDEX(resources!F:F,MATCH(B3610,resources!B:B,0))</f>
        <v>special</v>
      </c>
      <c r="W3610" s="110">
        <f t="shared" si="788"/>
        <v>0</v>
      </c>
      <c r="X3610" s="110">
        <f t="shared" si="789"/>
        <v>0</v>
      </c>
      <c r="Y3610" s="110" t="str">
        <f t="shared" si="790"/>
        <v>transfer_purchase_raonly_na_CONFIDENTIAL</v>
      </c>
      <c r="Z3610" s="110">
        <f>IF(COUNTIFS($Y$2:Y3610,Y3610)=1,1,0)</f>
        <v>0</v>
      </c>
      <c r="AA3610" s="110">
        <f>SUM($Z$2:Z3610)*Z3610</f>
        <v>0</v>
      </c>
      <c r="AB3610" s="110">
        <f>COUNTIFS(resources!B:B,B3610)</f>
        <v>1</v>
      </c>
      <c r="AC3610" s="110">
        <f t="shared" si="791"/>
        <v>1</v>
      </c>
      <c r="AD3610" s="110">
        <f t="shared" si="792"/>
        <v>1</v>
      </c>
      <c r="AE3610" s="110">
        <f t="shared" si="793"/>
        <v>0</v>
      </c>
      <c r="AF3610" s="110">
        <f t="shared" si="794"/>
        <v>1</v>
      </c>
      <c r="AG3610" s="110">
        <f t="shared" si="795"/>
        <v>0</v>
      </c>
      <c r="AH3610" s="110">
        <f t="shared" si="796"/>
        <v>0</v>
      </c>
      <c r="AI3610" s="110">
        <f t="shared" si="797"/>
        <v>1</v>
      </c>
      <c r="AJ3610" s="100">
        <f>ROW()</f>
        <v>3610</v>
      </c>
      <c r="AK3610" s="100" t="e">
        <f>INDEX('BadRows RECART'!$C$2:$C$1207,MATCH(monthly_gwh_mw!AJ3610,'BadRows RECART'!$D$2:$D$1207,0))</f>
        <v>#N/A</v>
      </c>
    </row>
    <row r="3611" spans="1:37" ht="20">
      <c r="A3611" s="106" t="s">
        <v>3907</v>
      </c>
      <c r="B3611" s="106" t="s">
        <v>437</v>
      </c>
      <c r="C3611" s="106" t="s">
        <v>6313</v>
      </c>
      <c r="D3611" s="168">
        <v>2022</v>
      </c>
      <c r="E3611" s="168">
        <v>9</v>
      </c>
      <c r="F3611" s="169">
        <v>0</v>
      </c>
      <c r="G3611" s="212" t="s">
        <v>6314</v>
      </c>
      <c r="H3611" s="212" t="s">
        <v>6314</v>
      </c>
      <c r="I3611" s="106" t="s">
        <v>556</v>
      </c>
      <c r="K3611" s="83" t="s">
        <v>6314</v>
      </c>
      <c r="L3611" s="83" t="s">
        <v>6314</v>
      </c>
      <c r="M3611" s="45" t="str">
        <f>IF(
ISNA(INDEX(resources!E:E,MATCH(B3611,resources!B:B,0))),"fillme",
INDEX(resources!E:E,MATCH(B3611,resources!B:B,0)))</f>
        <v>transfer_purchase</v>
      </c>
      <c r="N3611" s="45">
        <v>1</v>
      </c>
      <c r="O3611" s="83" t="str">
        <f>IFERROR(INDEX(resources!K:K,MATCH(B3611,resources!B:B,0)),"fillme")</f>
        <v>unknown</v>
      </c>
      <c r="P3611" s="89" t="str">
        <f t="shared" si="785"/>
        <v>unknown_2022_9</v>
      </c>
      <c r="Q3611" s="87">
        <f>INDEX(elcc!G:G,MATCH(P3611,elcc!D:D,0))</f>
        <v>0</v>
      </c>
      <c r="R3611" s="89">
        <f t="shared" si="786"/>
        <v>1</v>
      </c>
      <c r="S3611" s="89" t="s">
        <v>6314</v>
      </c>
      <c r="T3611" s="89" t="s">
        <v>6314</v>
      </c>
      <c r="U3611" s="90" t="str">
        <f t="shared" si="787"/>
        <v>ok</v>
      </c>
      <c r="V3611" s="63" t="str">
        <f>INDEX(resources!F:F,MATCH(B3611,resources!B:B,0))</f>
        <v>special</v>
      </c>
      <c r="W3611" s="110">
        <f t="shared" si="788"/>
        <v>0</v>
      </c>
      <c r="X3611" s="110">
        <f t="shared" si="789"/>
        <v>0</v>
      </c>
      <c r="Y3611" s="110" t="str">
        <f t="shared" si="790"/>
        <v>transfer_purchase_raonly_na_CONFIDENTIAL</v>
      </c>
      <c r="Z3611" s="110">
        <f>IF(COUNTIFS($Y$2:Y3611,Y3611)=1,1,0)</f>
        <v>0</v>
      </c>
      <c r="AA3611" s="110">
        <f>SUM($Z$2:Z3611)*Z3611</f>
        <v>0</v>
      </c>
      <c r="AB3611" s="110">
        <f>COUNTIFS(resources!B:B,B3611)</f>
        <v>1</v>
      </c>
      <c r="AC3611" s="110">
        <f t="shared" si="791"/>
        <v>1</v>
      </c>
      <c r="AD3611" s="110">
        <f t="shared" si="792"/>
        <v>1</v>
      </c>
      <c r="AE3611" s="110">
        <f t="shared" si="793"/>
        <v>0</v>
      </c>
      <c r="AF3611" s="110">
        <f t="shared" si="794"/>
        <v>1</v>
      </c>
      <c r="AG3611" s="110">
        <f t="shared" si="795"/>
        <v>0</v>
      </c>
      <c r="AH3611" s="110">
        <f t="shared" si="796"/>
        <v>0</v>
      </c>
      <c r="AI3611" s="110">
        <f t="shared" si="797"/>
        <v>1</v>
      </c>
      <c r="AJ3611" s="100">
        <f>ROW()</f>
        <v>3611</v>
      </c>
      <c r="AK3611" s="100" t="e">
        <f>INDEX('BadRows RECART'!$C$2:$C$1207,MATCH(monthly_gwh_mw!AJ3611,'BadRows RECART'!$D$2:$D$1207,0))</f>
        <v>#N/A</v>
      </c>
    </row>
    <row r="3612" spans="1:37" ht="20">
      <c r="A3612" s="106" t="s">
        <v>3907</v>
      </c>
      <c r="B3612" s="106" t="s">
        <v>437</v>
      </c>
      <c r="C3612" s="106" t="s">
        <v>6313</v>
      </c>
      <c r="D3612" s="168">
        <v>2022</v>
      </c>
      <c r="E3612" s="168">
        <v>9</v>
      </c>
      <c r="F3612" s="169">
        <v>0</v>
      </c>
      <c r="G3612" s="212" t="s">
        <v>6314</v>
      </c>
      <c r="H3612" s="212" t="s">
        <v>6314</v>
      </c>
      <c r="I3612" s="106" t="s">
        <v>556</v>
      </c>
      <c r="K3612" s="83" t="s">
        <v>6314</v>
      </c>
      <c r="L3612" s="83" t="s">
        <v>6314</v>
      </c>
      <c r="M3612" s="45" t="str">
        <f>IF(
ISNA(INDEX(resources!E:E,MATCH(B3612,resources!B:B,0))),"fillme",
INDEX(resources!E:E,MATCH(B3612,resources!B:B,0)))</f>
        <v>transfer_purchase</v>
      </c>
      <c r="N3612" s="45">
        <v>1</v>
      </c>
      <c r="O3612" s="83" t="str">
        <f>IFERROR(INDEX(resources!K:K,MATCH(B3612,resources!B:B,0)),"fillme")</f>
        <v>unknown</v>
      </c>
      <c r="P3612" s="89" t="str">
        <f t="shared" si="785"/>
        <v>unknown_2022_9</v>
      </c>
      <c r="Q3612" s="87">
        <f>INDEX(elcc!G:G,MATCH(P3612,elcc!D:D,0))</f>
        <v>0</v>
      </c>
      <c r="R3612" s="89">
        <f t="shared" si="786"/>
        <v>1</v>
      </c>
      <c r="S3612" s="89" t="s">
        <v>6314</v>
      </c>
      <c r="T3612" s="89" t="s">
        <v>6314</v>
      </c>
      <c r="U3612" s="90" t="str">
        <f t="shared" si="787"/>
        <v>ok</v>
      </c>
      <c r="V3612" s="63" t="str">
        <f>INDEX(resources!F:F,MATCH(B3612,resources!B:B,0))</f>
        <v>special</v>
      </c>
      <c r="W3612" s="110">
        <f t="shared" si="788"/>
        <v>0</v>
      </c>
      <c r="X3612" s="110">
        <f t="shared" si="789"/>
        <v>0</v>
      </c>
      <c r="Y3612" s="110" t="str">
        <f t="shared" si="790"/>
        <v>transfer_purchase_raonly_na_CONFIDENTIAL</v>
      </c>
      <c r="Z3612" s="110">
        <f>IF(COUNTIFS($Y$2:Y3612,Y3612)=1,1,0)</f>
        <v>0</v>
      </c>
      <c r="AA3612" s="110">
        <f>SUM($Z$2:Z3612)*Z3612</f>
        <v>0</v>
      </c>
      <c r="AB3612" s="110">
        <f>COUNTIFS(resources!B:B,B3612)</f>
        <v>1</v>
      </c>
      <c r="AC3612" s="110">
        <f t="shared" si="791"/>
        <v>1</v>
      </c>
      <c r="AD3612" s="110">
        <f t="shared" si="792"/>
        <v>1</v>
      </c>
      <c r="AE3612" s="110">
        <f t="shared" si="793"/>
        <v>0</v>
      </c>
      <c r="AF3612" s="110">
        <f t="shared" si="794"/>
        <v>1</v>
      </c>
      <c r="AG3612" s="110">
        <f t="shared" si="795"/>
        <v>0</v>
      </c>
      <c r="AH3612" s="110">
        <f t="shared" si="796"/>
        <v>0</v>
      </c>
      <c r="AI3612" s="110">
        <f t="shared" si="797"/>
        <v>1</v>
      </c>
      <c r="AJ3612" s="100">
        <f>ROW()</f>
        <v>3612</v>
      </c>
      <c r="AK3612" s="100" t="e">
        <f>INDEX('BadRows RECART'!$C$2:$C$1207,MATCH(monthly_gwh_mw!AJ3612,'BadRows RECART'!$D$2:$D$1207,0))</f>
        <v>#N/A</v>
      </c>
    </row>
    <row r="3613" spans="1:37" ht="20">
      <c r="A3613" s="106" t="s">
        <v>3907</v>
      </c>
      <c r="B3613" s="106" t="s">
        <v>437</v>
      </c>
      <c r="C3613" s="106" t="s">
        <v>6313</v>
      </c>
      <c r="D3613" s="168">
        <v>2022</v>
      </c>
      <c r="E3613" s="168">
        <v>9</v>
      </c>
      <c r="F3613" s="169">
        <v>0</v>
      </c>
      <c r="G3613" s="212" t="s">
        <v>6314</v>
      </c>
      <c r="H3613" s="212" t="s">
        <v>6314</v>
      </c>
      <c r="I3613" s="106" t="s">
        <v>556</v>
      </c>
      <c r="K3613" s="83" t="s">
        <v>6314</v>
      </c>
      <c r="L3613" s="83" t="s">
        <v>6314</v>
      </c>
      <c r="M3613" s="45" t="str">
        <f>IF(
ISNA(INDEX(resources!E:E,MATCH(B3613,resources!B:B,0))),"fillme",
INDEX(resources!E:E,MATCH(B3613,resources!B:B,0)))</f>
        <v>transfer_purchase</v>
      </c>
      <c r="N3613" s="45">
        <v>1</v>
      </c>
      <c r="O3613" s="83" t="str">
        <f>IFERROR(INDEX(resources!K:K,MATCH(B3613,resources!B:B,0)),"fillme")</f>
        <v>unknown</v>
      </c>
      <c r="P3613" s="89" t="str">
        <f t="shared" si="785"/>
        <v>unknown_2022_9</v>
      </c>
      <c r="Q3613" s="87">
        <f>INDEX(elcc!G:G,MATCH(P3613,elcc!D:D,0))</f>
        <v>0</v>
      </c>
      <c r="R3613" s="89">
        <f t="shared" si="786"/>
        <v>1</v>
      </c>
      <c r="S3613" s="89" t="s">
        <v>6314</v>
      </c>
      <c r="T3613" s="89" t="s">
        <v>6314</v>
      </c>
      <c r="U3613" s="90" t="str">
        <f t="shared" si="787"/>
        <v>ok</v>
      </c>
      <c r="V3613" s="63" t="str">
        <f>INDEX(resources!F:F,MATCH(B3613,resources!B:B,0))</f>
        <v>special</v>
      </c>
      <c r="W3613" s="110">
        <f t="shared" si="788"/>
        <v>0</v>
      </c>
      <c r="X3613" s="110">
        <f t="shared" si="789"/>
        <v>0</v>
      </c>
      <c r="Y3613" s="110" t="str">
        <f t="shared" si="790"/>
        <v>transfer_purchase_raonly_na_CONFIDENTIAL</v>
      </c>
      <c r="Z3613" s="110">
        <f>IF(COUNTIFS($Y$2:Y3613,Y3613)=1,1,0)</f>
        <v>0</v>
      </c>
      <c r="AA3613" s="110">
        <f>SUM($Z$2:Z3613)*Z3613</f>
        <v>0</v>
      </c>
      <c r="AB3613" s="110">
        <f>COUNTIFS(resources!B:B,B3613)</f>
        <v>1</v>
      </c>
      <c r="AC3613" s="110">
        <f t="shared" si="791"/>
        <v>1</v>
      </c>
      <c r="AD3613" s="110">
        <f t="shared" si="792"/>
        <v>1</v>
      </c>
      <c r="AE3613" s="110">
        <f t="shared" si="793"/>
        <v>0</v>
      </c>
      <c r="AF3613" s="110">
        <f t="shared" si="794"/>
        <v>1</v>
      </c>
      <c r="AG3613" s="110">
        <f t="shared" si="795"/>
        <v>0</v>
      </c>
      <c r="AH3613" s="110">
        <f t="shared" si="796"/>
        <v>0</v>
      </c>
      <c r="AI3613" s="110">
        <f t="shared" si="797"/>
        <v>1</v>
      </c>
      <c r="AJ3613" s="100">
        <f>ROW()</f>
        <v>3613</v>
      </c>
      <c r="AK3613" s="100" t="e">
        <f>INDEX('BadRows RECART'!$C$2:$C$1207,MATCH(monthly_gwh_mw!AJ3613,'BadRows RECART'!$D$2:$D$1207,0))</f>
        <v>#N/A</v>
      </c>
    </row>
    <row r="3614" spans="1:37" ht="20">
      <c r="A3614" s="106" t="s">
        <v>3907</v>
      </c>
      <c r="B3614" s="106" t="s">
        <v>437</v>
      </c>
      <c r="C3614" s="106" t="s">
        <v>6313</v>
      </c>
      <c r="D3614" s="168">
        <v>2022</v>
      </c>
      <c r="E3614" s="168">
        <v>9</v>
      </c>
      <c r="F3614" s="169">
        <v>0</v>
      </c>
      <c r="G3614" s="212" t="s">
        <v>6314</v>
      </c>
      <c r="H3614" s="212" t="s">
        <v>6314</v>
      </c>
      <c r="I3614" s="106" t="s">
        <v>556</v>
      </c>
      <c r="K3614" s="83" t="s">
        <v>6314</v>
      </c>
      <c r="L3614" s="83" t="s">
        <v>6314</v>
      </c>
      <c r="M3614" s="45" t="str">
        <f>IF(
ISNA(INDEX(resources!E:E,MATCH(B3614,resources!B:B,0))),"fillme",
INDEX(resources!E:E,MATCH(B3614,resources!B:B,0)))</f>
        <v>transfer_purchase</v>
      </c>
      <c r="N3614" s="45">
        <v>1</v>
      </c>
      <c r="O3614" s="83" t="str">
        <f>IFERROR(INDEX(resources!K:K,MATCH(B3614,resources!B:B,0)),"fillme")</f>
        <v>unknown</v>
      </c>
      <c r="P3614" s="89" t="str">
        <f t="shared" si="785"/>
        <v>unknown_2022_9</v>
      </c>
      <c r="Q3614" s="87">
        <f>INDEX(elcc!G:G,MATCH(P3614,elcc!D:D,0))</f>
        <v>0</v>
      </c>
      <c r="R3614" s="89">
        <f t="shared" si="786"/>
        <v>1</v>
      </c>
      <c r="S3614" s="89" t="s">
        <v>6314</v>
      </c>
      <c r="T3614" s="89" t="s">
        <v>6314</v>
      </c>
      <c r="U3614" s="90" t="str">
        <f t="shared" si="787"/>
        <v>ok</v>
      </c>
      <c r="V3614" s="63" t="str">
        <f>INDEX(resources!F:F,MATCH(B3614,resources!B:B,0))</f>
        <v>special</v>
      </c>
      <c r="W3614" s="110">
        <f t="shared" si="788"/>
        <v>0</v>
      </c>
      <c r="X3614" s="110">
        <f t="shared" si="789"/>
        <v>0</v>
      </c>
      <c r="Y3614" s="110" t="str">
        <f t="shared" si="790"/>
        <v>transfer_purchase_raonly_na_CONFIDENTIAL</v>
      </c>
      <c r="Z3614" s="110">
        <f>IF(COUNTIFS($Y$2:Y3614,Y3614)=1,1,0)</f>
        <v>0</v>
      </c>
      <c r="AA3614" s="110">
        <f>SUM($Z$2:Z3614)*Z3614</f>
        <v>0</v>
      </c>
      <c r="AB3614" s="110">
        <f>COUNTIFS(resources!B:B,B3614)</f>
        <v>1</v>
      </c>
      <c r="AC3614" s="110">
        <f t="shared" si="791"/>
        <v>1</v>
      </c>
      <c r="AD3614" s="110">
        <f t="shared" si="792"/>
        <v>1</v>
      </c>
      <c r="AE3614" s="110">
        <f t="shared" si="793"/>
        <v>0</v>
      </c>
      <c r="AF3614" s="110">
        <f t="shared" si="794"/>
        <v>1</v>
      </c>
      <c r="AG3614" s="110">
        <f t="shared" si="795"/>
        <v>0</v>
      </c>
      <c r="AH3614" s="110">
        <f t="shared" si="796"/>
        <v>0</v>
      </c>
      <c r="AI3614" s="110">
        <f t="shared" si="797"/>
        <v>1</v>
      </c>
      <c r="AJ3614" s="100">
        <f>ROW()</f>
        <v>3614</v>
      </c>
      <c r="AK3614" s="100" t="e">
        <f>INDEX('BadRows RECART'!$C$2:$C$1207,MATCH(monthly_gwh_mw!AJ3614,'BadRows RECART'!$D$2:$D$1207,0))</f>
        <v>#N/A</v>
      </c>
    </row>
    <row r="3615" spans="1:37" ht="20">
      <c r="A3615" s="106" t="s">
        <v>3907</v>
      </c>
      <c r="B3615" s="106" t="s">
        <v>437</v>
      </c>
      <c r="C3615" s="106" t="s">
        <v>6313</v>
      </c>
      <c r="D3615" s="168">
        <v>2022</v>
      </c>
      <c r="E3615" s="168">
        <v>10</v>
      </c>
      <c r="F3615" s="169">
        <v>0</v>
      </c>
      <c r="G3615" s="212" t="s">
        <v>6314</v>
      </c>
      <c r="H3615" s="212" t="s">
        <v>6314</v>
      </c>
      <c r="I3615" s="106" t="s">
        <v>556</v>
      </c>
      <c r="K3615" s="83" t="s">
        <v>6314</v>
      </c>
      <c r="L3615" s="83" t="s">
        <v>6314</v>
      </c>
      <c r="M3615" s="45" t="str">
        <f>IF(
ISNA(INDEX(resources!E:E,MATCH(B3615,resources!B:B,0))),"fillme",
INDEX(resources!E:E,MATCH(B3615,resources!B:B,0)))</f>
        <v>transfer_purchase</v>
      </c>
      <c r="N3615" s="45">
        <v>1</v>
      </c>
      <c r="O3615" s="83" t="str">
        <f>IFERROR(INDEX(resources!K:K,MATCH(B3615,resources!B:B,0)),"fillme")</f>
        <v>unknown</v>
      </c>
      <c r="P3615" s="89" t="str">
        <f t="shared" si="785"/>
        <v>unknown_2022_10</v>
      </c>
      <c r="Q3615" s="87">
        <f>INDEX(elcc!G:G,MATCH(P3615,elcc!D:D,0))</f>
        <v>0</v>
      </c>
      <c r="R3615" s="89">
        <f t="shared" si="786"/>
        <v>1</v>
      </c>
      <c r="S3615" s="89" t="s">
        <v>6314</v>
      </c>
      <c r="T3615" s="89" t="s">
        <v>6314</v>
      </c>
      <c r="U3615" s="90" t="str">
        <f t="shared" si="787"/>
        <v>ok</v>
      </c>
      <c r="V3615" s="63" t="str">
        <f>INDEX(resources!F:F,MATCH(B3615,resources!B:B,0))</f>
        <v>special</v>
      </c>
      <c r="W3615" s="110">
        <f t="shared" si="788"/>
        <v>0</v>
      </c>
      <c r="X3615" s="110">
        <f t="shared" si="789"/>
        <v>0</v>
      </c>
      <c r="Y3615" s="110" t="str">
        <f t="shared" si="790"/>
        <v>transfer_purchase_raonly_na_CONFIDENTIAL</v>
      </c>
      <c r="Z3615" s="110">
        <f>IF(COUNTIFS($Y$2:Y3615,Y3615)=1,1,0)</f>
        <v>0</v>
      </c>
      <c r="AA3615" s="110">
        <f>SUM($Z$2:Z3615)*Z3615</f>
        <v>0</v>
      </c>
      <c r="AB3615" s="110">
        <f>COUNTIFS(resources!B:B,B3615)</f>
        <v>1</v>
      </c>
      <c r="AC3615" s="110">
        <f t="shared" si="791"/>
        <v>1</v>
      </c>
      <c r="AD3615" s="110">
        <f t="shared" si="792"/>
        <v>1</v>
      </c>
      <c r="AE3615" s="110">
        <f t="shared" si="793"/>
        <v>0</v>
      </c>
      <c r="AF3615" s="110">
        <f t="shared" si="794"/>
        <v>1</v>
      </c>
      <c r="AG3615" s="110">
        <f t="shared" si="795"/>
        <v>0</v>
      </c>
      <c r="AH3615" s="110">
        <f t="shared" si="796"/>
        <v>0</v>
      </c>
      <c r="AI3615" s="110">
        <f t="shared" si="797"/>
        <v>1</v>
      </c>
      <c r="AJ3615" s="100">
        <f>ROW()</f>
        <v>3615</v>
      </c>
      <c r="AK3615" s="100" t="e">
        <f>INDEX('BadRows RECART'!$C$2:$C$1207,MATCH(monthly_gwh_mw!AJ3615,'BadRows RECART'!$D$2:$D$1207,0))</f>
        <v>#N/A</v>
      </c>
    </row>
    <row r="3616" spans="1:37" ht="20">
      <c r="A3616" s="106" t="s">
        <v>3907</v>
      </c>
      <c r="B3616" s="106" t="s">
        <v>437</v>
      </c>
      <c r="C3616" s="106" t="s">
        <v>6313</v>
      </c>
      <c r="D3616" s="168">
        <v>2022</v>
      </c>
      <c r="E3616" s="168">
        <v>10</v>
      </c>
      <c r="F3616" s="169">
        <v>0</v>
      </c>
      <c r="G3616" s="212" t="s">
        <v>6314</v>
      </c>
      <c r="H3616" s="212" t="s">
        <v>6314</v>
      </c>
      <c r="I3616" s="106" t="s">
        <v>556</v>
      </c>
      <c r="K3616" s="83" t="s">
        <v>6314</v>
      </c>
      <c r="L3616" s="83" t="s">
        <v>6314</v>
      </c>
      <c r="M3616" s="45" t="str">
        <f>IF(
ISNA(INDEX(resources!E:E,MATCH(B3616,resources!B:B,0))),"fillme",
INDEX(resources!E:E,MATCH(B3616,resources!B:B,0)))</f>
        <v>transfer_purchase</v>
      </c>
      <c r="N3616" s="45">
        <v>1</v>
      </c>
      <c r="O3616" s="83" t="str">
        <f>IFERROR(INDEX(resources!K:K,MATCH(B3616,resources!B:B,0)),"fillme")</f>
        <v>unknown</v>
      </c>
      <c r="P3616" s="89" t="str">
        <f t="shared" si="785"/>
        <v>unknown_2022_10</v>
      </c>
      <c r="Q3616" s="87">
        <f>INDEX(elcc!G:G,MATCH(P3616,elcc!D:D,0))</f>
        <v>0</v>
      </c>
      <c r="R3616" s="89">
        <f t="shared" si="786"/>
        <v>1</v>
      </c>
      <c r="S3616" s="89" t="s">
        <v>6314</v>
      </c>
      <c r="T3616" s="89" t="s">
        <v>6314</v>
      </c>
      <c r="U3616" s="90" t="str">
        <f t="shared" si="787"/>
        <v>ok</v>
      </c>
      <c r="V3616" s="63" t="str">
        <f>INDEX(resources!F:F,MATCH(B3616,resources!B:B,0))</f>
        <v>special</v>
      </c>
      <c r="W3616" s="110">
        <f t="shared" si="788"/>
        <v>0</v>
      </c>
      <c r="X3616" s="110">
        <f t="shared" si="789"/>
        <v>0</v>
      </c>
      <c r="Y3616" s="110" t="str">
        <f t="shared" si="790"/>
        <v>transfer_purchase_raonly_na_CONFIDENTIAL</v>
      </c>
      <c r="Z3616" s="110">
        <f>IF(COUNTIFS($Y$2:Y3616,Y3616)=1,1,0)</f>
        <v>0</v>
      </c>
      <c r="AA3616" s="110">
        <f>SUM($Z$2:Z3616)*Z3616</f>
        <v>0</v>
      </c>
      <c r="AB3616" s="110">
        <f>COUNTIFS(resources!B:B,B3616)</f>
        <v>1</v>
      </c>
      <c r="AC3616" s="110">
        <f t="shared" si="791"/>
        <v>1</v>
      </c>
      <c r="AD3616" s="110">
        <f t="shared" si="792"/>
        <v>1</v>
      </c>
      <c r="AE3616" s="110">
        <f t="shared" si="793"/>
        <v>0</v>
      </c>
      <c r="AF3616" s="110">
        <f t="shared" si="794"/>
        <v>1</v>
      </c>
      <c r="AG3616" s="110">
        <f t="shared" si="795"/>
        <v>0</v>
      </c>
      <c r="AH3616" s="110">
        <f t="shared" si="796"/>
        <v>0</v>
      </c>
      <c r="AI3616" s="110">
        <f t="shared" si="797"/>
        <v>1</v>
      </c>
      <c r="AJ3616" s="100">
        <f>ROW()</f>
        <v>3616</v>
      </c>
      <c r="AK3616" s="100" t="e">
        <f>INDEX('BadRows RECART'!$C$2:$C$1207,MATCH(monthly_gwh_mw!AJ3616,'BadRows RECART'!$D$2:$D$1207,0))</f>
        <v>#N/A</v>
      </c>
    </row>
    <row r="3617" spans="1:37" ht="20">
      <c r="A3617" s="106" t="s">
        <v>3907</v>
      </c>
      <c r="B3617" s="106" t="s">
        <v>437</v>
      </c>
      <c r="C3617" s="106" t="s">
        <v>6313</v>
      </c>
      <c r="D3617" s="168">
        <v>2022</v>
      </c>
      <c r="E3617" s="168">
        <v>10</v>
      </c>
      <c r="F3617" s="169">
        <v>0</v>
      </c>
      <c r="G3617" s="212" t="s">
        <v>6314</v>
      </c>
      <c r="H3617" s="212" t="s">
        <v>6314</v>
      </c>
      <c r="I3617" s="106" t="s">
        <v>556</v>
      </c>
      <c r="K3617" s="83" t="s">
        <v>6314</v>
      </c>
      <c r="L3617" s="83" t="s">
        <v>6314</v>
      </c>
      <c r="M3617" s="45" t="str">
        <f>IF(
ISNA(INDEX(resources!E:E,MATCH(B3617,resources!B:B,0))),"fillme",
INDEX(resources!E:E,MATCH(B3617,resources!B:B,0)))</f>
        <v>transfer_purchase</v>
      </c>
      <c r="N3617" s="45">
        <v>1</v>
      </c>
      <c r="O3617" s="83" t="str">
        <f>IFERROR(INDEX(resources!K:K,MATCH(B3617,resources!B:B,0)),"fillme")</f>
        <v>unknown</v>
      </c>
      <c r="P3617" s="89" t="str">
        <f t="shared" si="785"/>
        <v>unknown_2022_10</v>
      </c>
      <c r="Q3617" s="87">
        <f>INDEX(elcc!G:G,MATCH(P3617,elcc!D:D,0))</f>
        <v>0</v>
      </c>
      <c r="R3617" s="89">
        <f t="shared" si="786"/>
        <v>1</v>
      </c>
      <c r="S3617" s="89" t="s">
        <v>6314</v>
      </c>
      <c r="T3617" s="89" t="s">
        <v>6314</v>
      </c>
      <c r="U3617" s="90" t="str">
        <f t="shared" si="787"/>
        <v>ok</v>
      </c>
      <c r="V3617" s="63" t="str">
        <f>INDEX(resources!F:F,MATCH(B3617,resources!B:B,0))</f>
        <v>special</v>
      </c>
      <c r="W3617" s="110">
        <f t="shared" si="788"/>
        <v>0</v>
      </c>
      <c r="X3617" s="110">
        <f t="shared" si="789"/>
        <v>0</v>
      </c>
      <c r="Y3617" s="110" t="str">
        <f t="shared" si="790"/>
        <v>transfer_purchase_raonly_na_CONFIDENTIAL</v>
      </c>
      <c r="Z3617" s="110">
        <f>IF(COUNTIFS($Y$2:Y3617,Y3617)=1,1,0)</f>
        <v>0</v>
      </c>
      <c r="AA3617" s="110">
        <f>SUM($Z$2:Z3617)*Z3617</f>
        <v>0</v>
      </c>
      <c r="AB3617" s="110">
        <f>COUNTIFS(resources!B:B,B3617)</f>
        <v>1</v>
      </c>
      <c r="AC3617" s="110">
        <f t="shared" si="791"/>
        <v>1</v>
      </c>
      <c r="AD3617" s="110">
        <f t="shared" si="792"/>
        <v>1</v>
      </c>
      <c r="AE3617" s="110">
        <f t="shared" si="793"/>
        <v>0</v>
      </c>
      <c r="AF3617" s="110">
        <f t="shared" si="794"/>
        <v>1</v>
      </c>
      <c r="AG3617" s="110">
        <f t="shared" si="795"/>
        <v>0</v>
      </c>
      <c r="AH3617" s="110">
        <f t="shared" si="796"/>
        <v>0</v>
      </c>
      <c r="AI3617" s="110">
        <f t="shared" si="797"/>
        <v>1</v>
      </c>
      <c r="AJ3617" s="100">
        <f>ROW()</f>
        <v>3617</v>
      </c>
      <c r="AK3617" s="100" t="e">
        <f>INDEX('BadRows RECART'!$C$2:$C$1207,MATCH(monthly_gwh_mw!AJ3617,'BadRows RECART'!$D$2:$D$1207,0))</f>
        <v>#N/A</v>
      </c>
    </row>
    <row r="3618" spans="1:37" ht="20">
      <c r="A3618" s="106" t="s">
        <v>3907</v>
      </c>
      <c r="B3618" s="106" t="s">
        <v>437</v>
      </c>
      <c r="C3618" s="106" t="s">
        <v>6313</v>
      </c>
      <c r="D3618" s="168">
        <v>2022</v>
      </c>
      <c r="E3618" s="168">
        <v>10</v>
      </c>
      <c r="F3618" s="169">
        <v>0</v>
      </c>
      <c r="G3618" s="212" t="s">
        <v>6314</v>
      </c>
      <c r="H3618" s="212" t="s">
        <v>6314</v>
      </c>
      <c r="I3618" s="106" t="s">
        <v>556</v>
      </c>
      <c r="K3618" s="83" t="s">
        <v>6314</v>
      </c>
      <c r="L3618" s="83" t="s">
        <v>6314</v>
      </c>
      <c r="M3618" s="45" t="str">
        <f>IF(
ISNA(INDEX(resources!E:E,MATCH(B3618,resources!B:B,0))),"fillme",
INDEX(resources!E:E,MATCH(B3618,resources!B:B,0)))</f>
        <v>transfer_purchase</v>
      </c>
      <c r="N3618" s="45">
        <v>1</v>
      </c>
      <c r="O3618" s="83" t="str">
        <f>IFERROR(INDEX(resources!K:K,MATCH(B3618,resources!B:B,0)),"fillme")</f>
        <v>unknown</v>
      </c>
      <c r="P3618" s="89" t="str">
        <f t="shared" si="785"/>
        <v>unknown_2022_10</v>
      </c>
      <c r="Q3618" s="87">
        <f>INDEX(elcc!G:G,MATCH(P3618,elcc!D:D,0))</f>
        <v>0</v>
      </c>
      <c r="R3618" s="89">
        <f t="shared" si="786"/>
        <v>1</v>
      </c>
      <c r="S3618" s="89" t="s">
        <v>6314</v>
      </c>
      <c r="T3618" s="89" t="s">
        <v>6314</v>
      </c>
      <c r="U3618" s="90" t="str">
        <f t="shared" si="787"/>
        <v>ok</v>
      </c>
      <c r="V3618" s="63" t="str">
        <f>INDEX(resources!F:F,MATCH(B3618,resources!B:B,0))</f>
        <v>special</v>
      </c>
      <c r="W3618" s="110">
        <f t="shared" si="788"/>
        <v>0</v>
      </c>
      <c r="X3618" s="110">
        <f t="shared" si="789"/>
        <v>0</v>
      </c>
      <c r="Y3618" s="110" t="str">
        <f t="shared" si="790"/>
        <v>transfer_purchase_raonly_na_CONFIDENTIAL</v>
      </c>
      <c r="Z3618" s="110">
        <f>IF(COUNTIFS($Y$2:Y3618,Y3618)=1,1,0)</f>
        <v>0</v>
      </c>
      <c r="AA3618" s="110">
        <f>SUM($Z$2:Z3618)*Z3618</f>
        <v>0</v>
      </c>
      <c r="AB3618" s="110">
        <f>COUNTIFS(resources!B:B,B3618)</f>
        <v>1</v>
      </c>
      <c r="AC3618" s="110">
        <f t="shared" si="791"/>
        <v>1</v>
      </c>
      <c r="AD3618" s="110">
        <f t="shared" si="792"/>
        <v>1</v>
      </c>
      <c r="AE3618" s="110">
        <f t="shared" si="793"/>
        <v>0</v>
      </c>
      <c r="AF3618" s="110">
        <f t="shared" si="794"/>
        <v>1</v>
      </c>
      <c r="AG3618" s="110">
        <f t="shared" si="795"/>
        <v>0</v>
      </c>
      <c r="AH3618" s="110">
        <f t="shared" si="796"/>
        <v>0</v>
      </c>
      <c r="AI3618" s="110">
        <f t="shared" si="797"/>
        <v>1</v>
      </c>
      <c r="AJ3618" s="100">
        <f>ROW()</f>
        <v>3618</v>
      </c>
      <c r="AK3618" s="100" t="e">
        <f>INDEX('BadRows RECART'!$C$2:$C$1207,MATCH(monthly_gwh_mw!AJ3618,'BadRows RECART'!$D$2:$D$1207,0))</f>
        <v>#N/A</v>
      </c>
    </row>
    <row r="3619" spans="1:37" ht="20">
      <c r="A3619" s="106" t="s">
        <v>3907</v>
      </c>
      <c r="B3619" s="106" t="s">
        <v>437</v>
      </c>
      <c r="C3619" s="106" t="s">
        <v>6313</v>
      </c>
      <c r="D3619" s="168">
        <v>2022</v>
      </c>
      <c r="E3619" s="168">
        <v>11</v>
      </c>
      <c r="F3619" s="169">
        <v>0</v>
      </c>
      <c r="G3619" s="212" t="s">
        <v>6314</v>
      </c>
      <c r="H3619" s="212" t="s">
        <v>6314</v>
      </c>
      <c r="I3619" s="106" t="s">
        <v>556</v>
      </c>
      <c r="K3619" s="83" t="s">
        <v>6314</v>
      </c>
      <c r="L3619" s="83" t="s">
        <v>6314</v>
      </c>
      <c r="M3619" s="45" t="str">
        <f>IF(
ISNA(INDEX(resources!E:E,MATCH(B3619,resources!B:B,0))),"fillme",
INDEX(resources!E:E,MATCH(B3619,resources!B:B,0)))</f>
        <v>transfer_purchase</v>
      </c>
      <c r="N3619" s="45">
        <v>1</v>
      </c>
      <c r="O3619" s="83" t="str">
        <f>IFERROR(INDEX(resources!K:K,MATCH(B3619,resources!B:B,0)),"fillme")</f>
        <v>unknown</v>
      </c>
      <c r="P3619" s="89" t="str">
        <f t="shared" si="785"/>
        <v>unknown_2022_11</v>
      </c>
      <c r="Q3619" s="87">
        <f>INDEX(elcc!G:G,MATCH(P3619,elcc!D:D,0))</f>
        <v>0</v>
      </c>
      <c r="R3619" s="89">
        <f t="shared" si="786"/>
        <v>1</v>
      </c>
      <c r="S3619" s="89" t="s">
        <v>6314</v>
      </c>
      <c r="T3619" s="89" t="s">
        <v>6314</v>
      </c>
      <c r="U3619" s="90" t="str">
        <f t="shared" si="787"/>
        <v>ok</v>
      </c>
      <c r="V3619" s="63" t="str">
        <f>INDEX(resources!F:F,MATCH(B3619,resources!B:B,0))</f>
        <v>special</v>
      </c>
      <c r="W3619" s="110">
        <f t="shared" si="788"/>
        <v>0</v>
      </c>
      <c r="X3619" s="110">
        <f t="shared" si="789"/>
        <v>0</v>
      </c>
      <c r="Y3619" s="110" t="str">
        <f t="shared" si="790"/>
        <v>transfer_purchase_raonly_na_CONFIDENTIAL</v>
      </c>
      <c r="Z3619" s="110">
        <f>IF(COUNTIFS($Y$2:Y3619,Y3619)=1,1,0)</f>
        <v>0</v>
      </c>
      <c r="AA3619" s="110">
        <f>SUM($Z$2:Z3619)*Z3619</f>
        <v>0</v>
      </c>
      <c r="AB3619" s="110">
        <f>COUNTIFS(resources!B:B,B3619)</f>
        <v>1</v>
      </c>
      <c r="AC3619" s="110">
        <f t="shared" si="791"/>
        <v>1</v>
      </c>
      <c r="AD3619" s="110">
        <f t="shared" si="792"/>
        <v>1</v>
      </c>
      <c r="AE3619" s="110">
        <f t="shared" si="793"/>
        <v>0</v>
      </c>
      <c r="AF3619" s="110">
        <f t="shared" si="794"/>
        <v>1</v>
      </c>
      <c r="AG3619" s="110">
        <f t="shared" si="795"/>
        <v>0</v>
      </c>
      <c r="AH3619" s="110">
        <f t="shared" si="796"/>
        <v>0</v>
      </c>
      <c r="AI3619" s="110">
        <f t="shared" si="797"/>
        <v>1</v>
      </c>
      <c r="AJ3619" s="100">
        <f>ROW()</f>
        <v>3619</v>
      </c>
      <c r="AK3619" s="100" t="e">
        <f>INDEX('BadRows RECART'!$C$2:$C$1207,MATCH(monthly_gwh_mw!AJ3619,'BadRows RECART'!$D$2:$D$1207,0))</f>
        <v>#N/A</v>
      </c>
    </row>
    <row r="3620" spans="1:37" ht="20">
      <c r="A3620" s="106" t="s">
        <v>3907</v>
      </c>
      <c r="B3620" s="106" t="s">
        <v>437</v>
      </c>
      <c r="C3620" s="106" t="s">
        <v>6313</v>
      </c>
      <c r="D3620" s="168">
        <v>2022</v>
      </c>
      <c r="E3620" s="168">
        <v>11</v>
      </c>
      <c r="F3620" s="169">
        <v>0</v>
      </c>
      <c r="G3620" s="212" t="s">
        <v>6314</v>
      </c>
      <c r="H3620" s="212" t="s">
        <v>6314</v>
      </c>
      <c r="I3620" s="106" t="s">
        <v>556</v>
      </c>
      <c r="K3620" s="83" t="s">
        <v>6314</v>
      </c>
      <c r="L3620" s="83" t="s">
        <v>6314</v>
      </c>
      <c r="M3620" s="45" t="str">
        <f>IF(
ISNA(INDEX(resources!E:E,MATCH(B3620,resources!B:B,0))),"fillme",
INDEX(resources!E:E,MATCH(B3620,resources!B:B,0)))</f>
        <v>transfer_purchase</v>
      </c>
      <c r="N3620" s="45">
        <v>1</v>
      </c>
      <c r="O3620" s="83" t="str">
        <f>IFERROR(INDEX(resources!K:K,MATCH(B3620,resources!B:B,0)),"fillme")</f>
        <v>unknown</v>
      </c>
      <c r="P3620" s="89" t="str">
        <f t="shared" si="785"/>
        <v>unknown_2022_11</v>
      </c>
      <c r="Q3620" s="87">
        <f>INDEX(elcc!G:G,MATCH(P3620,elcc!D:D,0))</f>
        <v>0</v>
      </c>
      <c r="R3620" s="89">
        <f t="shared" si="786"/>
        <v>1</v>
      </c>
      <c r="S3620" s="89" t="s">
        <v>6314</v>
      </c>
      <c r="T3620" s="89" t="s">
        <v>6314</v>
      </c>
      <c r="U3620" s="90" t="str">
        <f t="shared" si="787"/>
        <v>ok</v>
      </c>
      <c r="V3620" s="63" t="str">
        <f>INDEX(resources!F:F,MATCH(B3620,resources!B:B,0))</f>
        <v>special</v>
      </c>
      <c r="W3620" s="110">
        <f t="shared" si="788"/>
        <v>0</v>
      </c>
      <c r="X3620" s="110">
        <f t="shared" si="789"/>
        <v>0</v>
      </c>
      <c r="Y3620" s="110" t="str">
        <f t="shared" si="790"/>
        <v>transfer_purchase_raonly_na_CONFIDENTIAL</v>
      </c>
      <c r="Z3620" s="110">
        <f>IF(COUNTIFS($Y$2:Y3620,Y3620)=1,1,0)</f>
        <v>0</v>
      </c>
      <c r="AA3620" s="110">
        <f>SUM($Z$2:Z3620)*Z3620</f>
        <v>0</v>
      </c>
      <c r="AB3620" s="110">
        <f>COUNTIFS(resources!B:B,B3620)</f>
        <v>1</v>
      </c>
      <c r="AC3620" s="110">
        <f t="shared" si="791"/>
        <v>1</v>
      </c>
      <c r="AD3620" s="110">
        <f t="shared" si="792"/>
        <v>1</v>
      </c>
      <c r="AE3620" s="110">
        <f t="shared" si="793"/>
        <v>0</v>
      </c>
      <c r="AF3620" s="110">
        <f t="shared" si="794"/>
        <v>1</v>
      </c>
      <c r="AG3620" s="110">
        <f t="shared" si="795"/>
        <v>0</v>
      </c>
      <c r="AH3620" s="110">
        <f t="shared" si="796"/>
        <v>0</v>
      </c>
      <c r="AI3620" s="110">
        <f t="shared" si="797"/>
        <v>1</v>
      </c>
      <c r="AJ3620" s="100">
        <f>ROW()</f>
        <v>3620</v>
      </c>
      <c r="AK3620" s="100" t="e">
        <f>INDEX('BadRows RECART'!$C$2:$C$1207,MATCH(monthly_gwh_mw!AJ3620,'BadRows RECART'!$D$2:$D$1207,0))</f>
        <v>#N/A</v>
      </c>
    </row>
    <row r="3621" spans="1:37" ht="20">
      <c r="A3621" s="106" t="s">
        <v>3907</v>
      </c>
      <c r="B3621" s="106" t="s">
        <v>437</v>
      </c>
      <c r="C3621" s="106" t="s">
        <v>6313</v>
      </c>
      <c r="D3621" s="168">
        <v>2022</v>
      </c>
      <c r="E3621" s="168">
        <v>11</v>
      </c>
      <c r="F3621" s="169">
        <v>0</v>
      </c>
      <c r="G3621" s="212" t="s">
        <v>6314</v>
      </c>
      <c r="H3621" s="212" t="s">
        <v>6314</v>
      </c>
      <c r="I3621" s="106" t="s">
        <v>556</v>
      </c>
      <c r="K3621" s="83" t="s">
        <v>6314</v>
      </c>
      <c r="L3621" s="83" t="s">
        <v>6314</v>
      </c>
      <c r="M3621" s="45" t="str">
        <f>IF(
ISNA(INDEX(resources!E:E,MATCH(B3621,resources!B:B,0))),"fillme",
INDEX(resources!E:E,MATCH(B3621,resources!B:B,0)))</f>
        <v>transfer_purchase</v>
      </c>
      <c r="N3621" s="45">
        <v>1</v>
      </c>
      <c r="O3621" s="83" t="str">
        <f>IFERROR(INDEX(resources!K:K,MATCH(B3621,resources!B:B,0)),"fillme")</f>
        <v>unknown</v>
      </c>
      <c r="P3621" s="89" t="str">
        <f t="shared" si="785"/>
        <v>unknown_2022_11</v>
      </c>
      <c r="Q3621" s="87">
        <f>INDEX(elcc!G:G,MATCH(P3621,elcc!D:D,0))</f>
        <v>0</v>
      </c>
      <c r="R3621" s="89">
        <f t="shared" si="786"/>
        <v>1</v>
      </c>
      <c r="S3621" s="89" t="s">
        <v>6314</v>
      </c>
      <c r="T3621" s="89" t="s">
        <v>6314</v>
      </c>
      <c r="U3621" s="90" t="str">
        <f t="shared" si="787"/>
        <v>ok</v>
      </c>
      <c r="V3621" s="63" t="str">
        <f>INDEX(resources!F:F,MATCH(B3621,resources!B:B,0))</f>
        <v>special</v>
      </c>
      <c r="W3621" s="110">
        <f t="shared" si="788"/>
        <v>0</v>
      </c>
      <c r="X3621" s="110">
        <f t="shared" si="789"/>
        <v>0</v>
      </c>
      <c r="Y3621" s="110" t="str">
        <f t="shared" si="790"/>
        <v>transfer_purchase_raonly_na_CONFIDENTIAL</v>
      </c>
      <c r="Z3621" s="110">
        <f>IF(COUNTIFS($Y$2:Y3621,Y3621)=1,1,0)</f>
        <v>0</v>
      </c>
      <c r="AA3621" s="110">
        <f>SUM($Z$2:Z3621)*Z3621</f>
        <v>0</v>
      </c>
      <c r="AB3621" s="110">
        <f>COUNTIFS(resources!B:B,B3621)</f>
        <v>1</v>
      </c>
      <c r="AC3621" s="110">
        <f t="shared" si="791"/>
        <v>1</v>
      </c>
      <c r="AD3621" s="110">
        <f t="shared" si="792"/>
        <v>1</v>
      </c>
      <c r="AE3621" s="110">
        <f t="shared" si="793"/>
        <v>0</v>
      </c>
      <c r="AF3621" s="110">
        <f t="shared" si="794"/>
        <v>1</v>
      </c>
      <c r="AG3621" s="110">
        <f t="shared" si="795"/>
        <v>0</v>
      </c>
      <c r="AH3621" s="110">
        <f t="shared" si="796"/>
        <v>0</v>
      </c>
      <c r="AI3621" s="110">
        <f t="shared" si="797"/>
        <v>1</v>
      </c>
      <c r="AJ3621" s="100">
        <f>ROW()</f>
        <v>3621</v>
      </c>
      <c r="AK3621" s="100" t="e">
        <f>INDEX('BadRows RECART'!$C$2:$C$1207,MATCH(monthly_gwh_mw!AJ3621,'BadRows RECART'!$D$2:$D$1207,0))</f>
        <v>#N/A</v>
      </c>
    </row>
    <row r="3622" spans="1:37" ht="20">
      <c r="A3622" s="106" t="s">
        <v>3907</v>
      </c>
      <c r="B3622" s="106" t="s">
        <v>437</v>
      </c>
      <c r="C3622" s="106" t="s">
        <v>6313</v>
      </c>
      <c r="D3622" s="168">
        <v>2022</v>
      </c>
      <c r="E3622" s="168">
        <v>12</v>
      </c>
      <c r="F3622" s="169">
        <v>0</v>
      </c>
      <c r="G3622" s="212" t="s">
        <v>6314</v>
      </c>
      <c r="H3622" s="212" t="s">
        <v>6314</v>
      </c>
      <c r="I3622" s="106" t="s">
        <v>556</v>
      </c>
      <c r="K3622" s="83" t="s">
        <v>6314</v>
      </c>
      <c r="L3622" s="83" t="s">
        <v>6314</v>
      </c>
      <c r="M3622" s="45" t="str">
        <f>IF(
ISNA(INDEX(resources!E:E,MATCH(B3622,resources!B:B,0))),"fillme",
INDEX(resources!E:E,MATCH(B3622,resources!B:B,0)))</f>
        <v>transfer_purchase</v>
      </c>
      <c r="N3622" s="45">
        <v>1</v>
      </c>
      <c r="O3622" s="83" t="str">
        <f>IFERROR(INDEX(resources!K:K,MATCH(B3622,resources!B:B,0)),"fillme")</f>
        <v>unknown</v>
      </c>
      <c r="P3622" s="89" t="str">
        <f t="shared" si="785"/>
        <v>unknown_2022_12</v>
      </c>
      <c r="Q3622" s="87">
        <f>INDEX(elcc!G:G,MATCH(P3622,elcc!D:D,0))</f>
        <v>0</v>
      </c>
      <c r="R3622" s="89">
        <f t="shared" si="786"/>
        <v>1</v>
      </c>
      <c r="S3622" s="89" t="s">
        <v>6314</v>
      </c>
      <c r="T3622" s="89" t="s">
        <v>6314</v>
      </c>
      <c r="U3622" s="90" t="str">
        <f t="shared" si="787"/>
        <v>ok</v>
      </c>
      <c r="V3622" s="63" t="str">
        <f>INDEX(resources!F:F,MATCH(B3622,resources!B:B,0))</f>
        <v>special</v>
      </c>
      <c r="W3622" s="110">
        <f t="shared" si="788"/>
        <v>0</v>
      </c>
      <c r="X3622" s="110">
        <f t="shared" si="789"/>
        <v>0</v>
      </c>
      <c r="Y3622" s="110" t="str">
        <f t="shared" si="790"/>
        <v>transfer_purchase_raonly_na_CONFIDENTIAL</v>
      </c>
      <c r="Z3622" s="110">
        <f>IF(COUNTIFS($Y$2:Y3622,Y3622)=1,1,0)</f>
        <v>0</v>
      </c>
      <c r="AA3622" s="110">
        <f>SUM($Z$2:Z3622)*Z3622</f>
        <v>0</v>
      </c>
      <c r="AB3622" s="110">
        <f>COUNTIFS(resources!B:B,B3622)</f>
        <v>1</v>
      </c>
      <c r="AC3622" s="110">
        <f t="shared" si="791"/>
        <v>1</v>
      </c>
      <c r="AD3622" s="110">
        <f t="shared" si="792"/>
        <v>1</v>
      </c>
      <c r="AE3622" s="110">
        <f t="shared" si="793"/>
        <v>0</v>
      </c>
      <c r="AF3622" s="110">
        <f t="shared" si="794"/>
        <v>1</v>
      </c>
      <c r="AG3622" s="110">
        <f t="shared" si="795"/>
        <v>0</v>
      </c>
      <c r="AH3622" s="110">
        <f t="shared" si="796"/>
        <v>0</v>
      </c>
      <c r="AI3622" s="110">
        <f t="shared" si="797"/>
        <v>1</v>
      </c>
      <c r="AJ3622" s="100">
        <f>ROW()</f>
        <v>3622</v>
      </c>
      <c r="AK3622" s="100" t="e">
        <f>INDEX('BadRows RECART'!$C$2:$C$1207,MATCH(monthly_gwh_mw!AJ3622,'BadRows RECART'!$D$2:$D$1207,0))</f>
        <v>#N/A</v>
      </c>
    </row>
    <row r="3623" spans="1:37" ht="20">
      <c r="A3623" s="106" t="s">
        <v>3907</v>
      </c>
      <c r="B3623" s="106" t="s">
        <v>437</v>
      </c>
      <c r="C3623" s="106" t="s">
        <v>6313</v>
      </c>
      <c r="D3623" s="168">
        <v>2022</v>
      </c>
      <c r="E3623" s="168">
        <v>12</v>
      </c>
      <c r="F3623" s="169">
        <v>0</v>
      </c>
      <c r="G3623" s="212" t="s">
        <v>6314</v>
      </c>
      <c r="H3623" s="212" t="s">
        <v>6314</v>
      </c>
      <c r="I3623" s="106" t="s">
        <v>556</v>
      </c>
      <c r="K3623" s="83" t="s">
        <v>6314</v>
      </c>
      <c r="L3623" s="83" t="s">
        <v>6314</v>
      </c>
      <c r="M3623" s="45" t="str">
        <f>IF(
ISNA(INDEX(resources!E:E,MATCH(B3623,resources!B:B,0))),"fillme",
INDEX(resources!E:E,MATCH(B3623,resources!B:B,0)))</f>
        <v>transfer_purchase</v>
      </c>
      <c r="N3623" s="45">
        <v>1</v>
      </c>
      <c r="O3623" s="83" t="str">
        <f>IFERROR(INDEX(resources!K:K,MATCH(B3623,resources!B:B,0)),"fillme")</f>
        <v>unknown</v>
      </c>
      <c r="P3623" s="89" t="str">
        <f t="shared" si="785"/>
        <v>unknown_2022_12</v>
      </c>
      <c r="Q3623" s="87">
        <f>INDEX(elcc!G:G,MATCH(P3623,elcc!D:D,0))</f>
        <v>0</v>
      </c>
      <c r="R3623" s="89">
        <f t="shared" si="786"/>
        <v>1</v>
      </c>
      <c r="S3623" s="89" t="s">
        <v>6314</v>
      </c>
      <c r="T3623" s="89" t="s">
        <v>6314</v>
      </c>
      <c r="U3623" s="90" t="str">
        <f t="shared" si="787"/>
        <v>ok</v>
      </c>
      <c r="V3623" s="63" t="str">
        <f>INDEX(resources!F:F,MATCH(B3623,resources!B:B,0))</f>
        <v>special</v>
      </c>
      <c r="W3623" s="110">
        <f t="shared" si="788"/>
        <v>0</v>
      </c>
      <c r="X3623" s="110">
        <f t="shared" si="789"/>
        <v>0</v>
      </c>
      <c r="Y3623" s="110" t="str">
        <f t="shared" si="790"/>
        <v>transfer_purchase_raonly_na_CONFIDENTIAL</v>
      </c>
      <c r="Z3623" s="110">
        <f>IF(COUNTIFS($Y$2:Y3623,Y3623)=1,1,0)</f>
        <v>0</v>
      </c>
      <c r="AA3623" s="110">
        <f>SUM($Z$2:Z3623)*Z3623</f>
        <v>0</v>
      </c>
      <c r="AB3623" s="110">
        <f>COUNTIFS(resources!B:B,B3623)</f>
        <v>1</v>
      </c>
      <c r="AC3623" s="110">
        <f t="shared" si="791"/>
        <v>1</v>
      </c>
      <c r="AD3623" s="110">
        <f t="shared" si="792"/>
        <v>1</v>
      </c>
      <c r="AE3623" s="110">
        <f t="shared" si="793"/>
        <v>0</v>
      </c>
      <c r="AF3623" s="110">
        <f t="shared" si="794"/>
        <v>1</v>
      </c>
      <c r="AG3623" s="110">
        <f t="shared" si="795"/>
        <v>0</v>
      </c>
      <c r="AH3623" s="110">
        <f t="shared" si="796"/>
        <v>0</v>
      </c>
      <c r="AI3623" s="110">
        <f t="shared" si="797"/>
        <v>1</v>
      </c>
      <c r="AJ3623" s="100">
        <f>ROW()</f>
        <v>3623</v>
      </c>
      <c r="AK3623" s="100" t="e">
        <f>INDEX('BadRows RECART'!$C$2:$C$1207,MATCH(monthly_gwh_mw!AJ3623,'BadRows RECART'!$D$2:$D$1207,0))</f>
        <v>#N/A</v>
      </c>
    </row>
    <row r="3624" spans="1:37" ht="20">
      <c r="A3624" s="106" t="s">
        <v>3907</v>
      </c>
      <c r="B3624" s="106" t="s">
        <v>437</v>
      </c>
      <c r="C3624" s="106" t="s">
        <v>6313</v>
      </c>
      <c r="D3624" s="168">
        <v>2022</v>
      </c>
      <c r="E3624" s="168">
        <v>12</v>
      </c>
      <c r="F3624" s="169">
        <v>0</v>
      </c>
      <c r="G3624" s="212" t="s">
        <v>6314</v>
      </c>
      <c r="H3624" s="212" t="s">
        <v>6314</v>
      </c>
      <c r="I3624" s="106" t="s">
        <v>556</v>
      </c>
      <c r="K3624" s="83" t="s">
        <v>6314</v>
      </c>
      <c r="L3624" s="83" t="s">
        <v>6314</v>
      </c>
      <c r="M3624" s="45" t="str">
        <f>IF(
ISNA(INDEX(resources!E:E,MATCH(B3624,resources!B:B,0))),"fillme",
INDEX(resources!E:E,MATCH(B3624,resources!B:B,0)))</f>
        <v>transfer_purchase</v>
      </c>
      <c r="N3624" s="45">
        <v>1</v>
      </c>
      <c r="O3624" s="83" t="str">
        <f>IFERROR(INDEX(resources!K:K,MATCH(B3624,resources!B:B,0)),"fillme")</f>
        <v>unknown</v>
      </c>
      <c r="P3624" s="89" t="str">
        <f t="shared" si="785"/>
        <v>unknown_2022_12</v>
      </c>
      <c r="Q3624" s="87">
        <f>INDEX(elcc!G:G,MATCH(P3624,elcc!D:D,0))</f>
        <v>0</v>
      </c>
      <c r="R3624" s="89">
        <f t="shared" si="786"/>
        <v>1</v>
      </c>
      <c r="S3624" s="89" t="s">
        <v>6314</v>
      </c>
      <c r="T3624" s="89" t="s">
        <v>6314</v>
      </c>
      <c r="U3624" s="90" t="str">
        <f t="shared" si="787"/>
        <v>ok</v>
      </c>
      <c r="V3624" s="63" t="str">
        <f>INDEX(resources!F:F,MATCH(B3624,resources!B:B,0))</f>
        <v>special</v>
      </c>
      <c r="W3624" s="110">
        <f t="shared" si="788"/>
        <v>0</v>
      </c>
      <c r="X3624" s="110">
        <f t="shared" si="789"/>
        <v>0</v>
      </c>
      <c r="Y3624" s="110" t="str">
        <f t="shared" si="790"/>
        <v>transfer_purchase_raonly_na_CONFIDENTIAL</v>
      </c>
      <c r="Z3624" s="110">
        <f>IF(COUNTIFS($Y$2:Y3624,Y3624)=1,1,0)</f>
        <v>0</v>
      </c>
      <c r="AA3624" s="110">
        <f>SUM($Z$2:Z3624)*Z3624</f>
        <v>0</v>
      </c>
      <c r="AB3624" s="110">
        <f>COUNTIFS(resources!B:B,B3624)</f>
        <v>1</v>
      </c>
      <c r="AC3624" s="110">
        <f t="shared" si="791"/>
        <v>1</v>
      </c>
      <c r="AD3624" s="110">
        <f t="shared" si="792"/>
        <v>1</v>
      </c>
      <c r="AE3624" s="110">
        <f t="shared" si="793"/>
        <v>0</v>
      </c>
      <c r="AF3624" s="110">
        <f t="shared" si="794"/>
        <v>1</v>
      </c>
      <c r="AG3624" s="110">
        <f t="shared" si="795"/>
        <v>0</v>
      </c>
      <c r="AH3624" s="110">
        <f t="shared" si="796"/>
        <v>0</v>
      </c>
      <c r="AI3624" s="110">
        <f t="shared" si="797"/>
        <v>1</v>
      </c>
      <c r="AJ3624" s="100">
        <f>ROW()</f>
        <v>3624</v>
      </c>
      <c r="AK3624" s="100" t="e">
        <f>INDEX('BadRows RECART'!$C$2:$C$1207,MATCH(monthly_gwh_mw!AJ3624,'BadRows RECART'!$D$2:$D$1207,0))</f>
        <v>#N/A</v>
      </c>
    </row>
    <row r="3625" spans="1:37" ht="20">
      <c r="A3625" s="106" t="s">
        <v>3907</v>
      </c>
      <c r="B3625" s="106" t="s">
        <v>437</v>
      </c>
      <c r="C3625" s="106" t="s">
        <v>6313</v>
      </c>
      <c r="D3625" s="168">
        <v>2023</v>
      </c>
      <c r="E3625" s="168">
        <v>1</v>
      </c>
      <c r="F3625" s="169">
        <v>0</v>
      </c>
      <c r="G3625" s="212" t="s">
        <v>6314</v>
      </c>
      <c r="H3625" s="212" t="s">
        <v>6314</v>
      </c>
      <c r="I3625" s="106" t="s">
        <v>556</v>
      </c>
      <c r="K3625" s="83" t="s">
        <v>6314</v>
      </c>
      <c r="L3625" s="83" t="s">
        <v>6314</v>
      </c>
      <c r="M3625" s="45" t="str">
        <f>IF(
ISNA(INDEX(resources!E:E,MATCH(B3625,resources!B:B,0))),"fillme",
INDEX(resources!E:E,MATCH(B3625,resources!B:B,0)))</f>
        <v>transfer_purchase</v>
      </c>
      <c r="N3625" s="45">
        <v>1</v>
      </c>
      <c r="O3625" s="83" t="str">
        <f>IFERROR(INDEX(resources!K:K,MATCH(B3625,resources!B:B,0)),"fillme")</f>
        <v>unknown</v>
      </c>
      <c r="P3625" s="89" t="str">
        <f t="shared" si="785"/>
        <v>unknown_2023_1</v>
      </c>
      <c r="Q3625" s="87">
        <f>INDEX(elcc!G:G,MATCH(P3625,elcc!D:D,0))</f>
        <v>0</v>
      </c>
      <c r="R3625" s="89">
        <f t="shared" si="786"/>
        <v>1</v>
      </c>
      <c r="S3625" s="89" t="s">
        <v>6314</v>
      </c>
      <c r="T3625" s="89" t="s">
        <v>6314</v>
      </c>
      <c r="U3625" s="90" t="str">
        <f t="shared" si="787"/>
        <v>ok</v>
      </c>
      <c r="V3625" s="63" t="str">
        <f>INDEX(resources!F:F,MATCH(B3625,resources!B:B,0))</f>
        <v>special</v>
      </c>
      <c r="W3625" s="110">
        <f t="shared" si="788"/>
        <v>0</v>
      </c>
      <c r="X3625" s="110">
        <f t="shared" si="789"/>
        <v>0</v>
      </c>
      <c r="Y3625" s="110" t="str">
        <f t="shared" si="790"/>
        <v>transfer_purchase_raonly_na_CONFIDENTIAL</v>
      </c>
      <c r="Z3625" s="110">
        <f>IF(COUNTIFS($Y$2:Y3625,Y3625)=1,1,0)</f>
        <v>0</v>
      </c>
      <c r="AA3625" s="110">
        <f>SUM($Z$2:Z3625)*Z3625</f>
        <v>0</v>
      </c>
      <c r="AB3625" s="110">
        <f>COUNTIFS(resources!B:B,B3625)</f>
        <v>1</v>
      </c>
      <c r="AC3625" s="110">
        <f t="shared" si="791"/>
        <v>1</v>
      </c>
      <c r="AD3625" s="110">
        <f t="shared" si="792"/>
        <v>1</v>
      </c>
      <c r="AE3625" s="110">
        <f t="shared" si="793"/>
        <v>0</v>
      </c>
      <c r="AF3625" s="110">
        <f t="shared" si="794"/>
        <v>1</v>
      </c>
      <c r="AG3625" s="110">
        <f t="shared" si="795"/>
        <v>0</v>
      </c>
      <c r="AH3625" s="110">
        <f t="shared" si="796"/>
        <v>0</v>
      </c>
      <c r="AI3625" s="110">
        <f t="shared" si="797"/>
        <v>1</v>
      </c>
      <c r="AJ3625" s="100">
        <f>ROW()</f>
        <v>3625</v>
      </c>
      <c r="AK3625" s="100" t="e">
        <f>INDEX('BadRows RECART'!$C$2:$C$1207,MATCH(monthly_gwh_mw!AJ3625,'BadRows RECART'!$D$2:$D$1207,0))</f>
        <v>#N/A</v>
      </c>
    </row>
    <row r="3626" spans="1:37" ht="20">
      <c r="A3626" s="106" t="s">
        <v>3907</v>
      </c>
      <c r="B3626" s="106" t="s">
        <v>437</v>
      </c>
      <c r="C3626" s="106" t="s">
        <v>6313</v>
      </c>
      <c r="D3626" s="168">
        <v>2023</v>
      </c>
      <c r="E3626" s="168">
        <v>2</v>
      </c>
      <c r="F3626" s="169">
        <v>0</v>
      </c>
      <c r="G3626" s="212" t="s">
        <v>6314</v>
      </c>
      <c r="H3626" s="212" t="s">
        <v>6314</v>
      </c>
      <c r="I3626" s="106" t="s">
        <v>556</v>
      </c>
      <c r="K3626" s="83" t="s">
        <v>6314</v>
      </c>
      <c r="L3626" s="83" t="s">
        <v>6314</v>
      </c>
      <c r="M3626" s="45" t="str">
        <f>IF(
ISNA(INDEX(resources!E:E,MATCH(B3626,resources!B:B,0))),"fillme",
INDEX(resources!E:E,MATCH(B3626,resources!B:B,0)))</f>
        <v>transfer_purchase</v>
      </c>
      <c r="N3626" s="45">
        <v>1</v>
      </c>
      <c r="O3626" s="83" t="str">
        <f>IFERROR(INDEX(resources!K:K,MATCH(B3626,resources!B:B,0)),"fillme")</f>
        <v>unknown</v>
      </c>
      <c r="P3626" s="89" t="str">
        <f t="shared" si="785"/>
        <v>unknown_2023_2</v>
      </c>
      <c r="Q3626" s="87">
        <f>INDEX(elcc!G:G,MATCH(P3626,elcc!D:D,0))</f>
        <v>0</v>
      </c>
      <c r="R3626" s="89">
        <f t="shared" si="786"/>
        <v>1</v>
      </c>
      <c r="S3626" s="89" t="s">
        <v>6314</v>
      </c>
      <c r="T3626" s="89" t="s">
        <v>6314</v>
      </c>
      <c r="U3626" s="90" t="str">
        <f t="shared" si="787"/>
        <v>ok</v>
      </c>
      <c r="V3626" s="63" t="str">
        <f>INDEX(resources!F:F,MATCH(B3626,resources!B:B,0))</f>
        <v>special</v>
      </c>
      <c r="W3626" s="110">
        <f t="shared" si="788"/>
        <v>0</v>
      </c>
      <c r="X3626" s="110">
        <f t="shared" si="789"/>
        <v>0</v>
      </c>
      <c r="Y3626" s="110" t="str">
        <f t="shared" si="790"/>
        <v>transfer_purchase_raonly_na_CONFIDENTIAL</v>
      </c>
      <c r="Z3626" s="110">
        <f>IF(COUNTIFS($Y$2:Y3626,Y3626)=1,1,0)</f>
        <v>0</v>
      </c>
      <c r="AA3626" s="110">
        <f>SUM($Z$2:Z3626)*Z3626</f>
        <v>0</v>
      </c>
      <c r="AB3626" s="110">
        <f>COUNTIFS(resources!B:B,B3626)</f>
        <v>1</v>
      </c>
      <c r="AC3626" s="110">
        <f t="shared" si="791"/>
        <v>1</v>
      </c>
      <c r="AD3626" s="110">
        <f t="shared" si="792"/>
        <v>1</v>
      </c>
      <c r="AE3626" s="110">
        <f t="shared" si="793"/>
        <v>0</v>
      </c>
      <c r="AF3626" s="110">
        <f t="shared" si="794"/>
        <v>1</v>
      </c>
      <c r="AG3626" s="110">
        <f t="shared" si="795"/>
        <v>0</v>
      </c>
      <c r="AH3626" s="110">
        <f t="shared" si="796"/>
        <v>0</v>
      </c>
      <c r="AI3626" s="110">
        <f t="shared" si="797"/>
        <v>1</v>
      </c>
      <c r="AJ3626" s="100">
        <f>ROW()</f>
        <v>3626</v>
      </c>
      <c r="AK3626" s="100" t="e">
        <f>INDEX('BadRows RECART'!$C$2:$C$1207,MATCH(monthly_gwh_mw!AJ3626,'BadRows RECART'!$D$2:$D$1207,0))</f>
        <v>#N/A</v>
      </c>
    </row>
    <row r="3627" spans="1:37" ht="20">
      <c r="A3627" s="106" t="s">
        <v>3907</v>
      </c>
      <c r="B3627" s="106" t="s">
        <v>437</v>
      </c>
      <c r="C3627" s="106" t="s">
        <v>6313</v>
      </c>
      <c r="D3627" s="168">
        <v>2023</v>
      </c>
      <c r="E3627" s="168">
        <v>3</v>
      </c>
      <c r="F3627" s="169">
        <v>0</v>
      </c>
      <c r="G3627" s="212" t="s">
        <v>6314</v>
      </c>
      <c r="H3627" s="212" t="s">
        <v>6314</v>
      </c>
      <c r="I3627" s="106" t="s">
        <v>556</v>
      </c>
      <c r="K3627" s="83" t="s">
        <v>6314</v>
      </c>
      <c r="L3627" s="83" t="s">
        <v>6314</v>
      </c>
      <c r="M3627" s="45" t="str">
        <f>IF(
ISNA(INDEX(resources!E:E,MATCH(B3627,resources!B:B,0))),"fillme",
INDEX(resources!E:E,MATCH(B3627,resources!B:B,0)))</f>
        <v>transfer_purchase</v>
      </c>
      <c r="N3627" s="45">
        <v>1</v>
      </c>
      <c r="O3627" s="83" t="str">
        <f>IFERROR(INDEX(resources!K:K,MATCH(B3627,resources!B:B,0)),"fillme")</f>
        <v>unknown</v>
      </c>
      <c r="P3627" s="89" t="str">
        <f t="shared" si="785"/>
        <v>unknown_2023_3</v>
      </c>
      <c r="Q3627" s="87">
        <f>INDEX(elcc!G:G,MATCH(P3627,elcc!D:D,0))</f>
        <v>0</v>
      </c>
      <c r="R3627" s="89">
        <f t="shared" si="786"/>
        <v>1</v>
      </c>
      <c r="S3627" s="89" t="s">
        <v>6314</v>
      </c>
      <c r="T3627" s="89" t="s">
        <v>6314</v>
      </c>
      <c r="U3627" s="90" t="str">
        <f t="shared" si="787"/>
        <v>ok</v>
      </c>
      <c r="V3627" s="63" t="str">
        <f>INDEX(resources!F:F,MATCH(B3627,resources!B:B,0))</f>
        <v>special</v>
      </c>
      <c r="W3627" s="110">
        <f t="shared" si="788"/>
        <v>0</v>
      </c>
      <c r="X3627" s="110">
        <f t="shared" si="789"/>
        <v>0</v>
      </c>
      <c r="Y3627" s="110" t="str">
        <f t="shared" si="790"/>
        <v>transfer_purchase_raonly_na_CONFIDENTIAL</v>
      </c>
      <c r="Z3627" s="110">
        <f>IF(COUNTIFS($Y$2:Y3627,Y3627)=1,1,0)</f>
        <v>0</v>
      </c>
      <c r="AA3627" s="110">
        <f>SUM($Z$2:Z3627)*Z3627</f>
        <v>0</v>
      </c>
      <c r="AB3627" s="110">
        <f>COUNTIFS(resources!B:B,B3627)</f>
        <v>1</v>
      </c>
      <c r="AC3627" s="110">
        <f t="shared" si="791"/>
        <v>1</v>
      </c>
      <c r="AD3627" s="110">
        <f t="shared" si="792"/>
        <v>1</v>
      </c>
      <c r="AE3627" s="110">
        <f t="shared" si="793"/>
        <v>0</v>
      </c>
      <c r="AF3627" s="110">
        <f t="shared" si="794"/>
        <v>1</v>
      </c>
      <c r="AG3627" s="110">
        <f t="shared" si="795"/>
        <v>0</v>
      </c>
      <c r="AH3627" s="110">
        <f t="shared" si="796"/>
        <v>0</v>
      </c>
      <c r="AI3627" s="110">
        <f t="shared" si="797"/>
        <v>1</v>
      </c>
      <c r="AJ3627" s="100">
        <f>ROW()</f>
        <v>3627</v>
      </c>
      <c r="AK3627" s="100" t="str">
        <f>INDEX('BadRows RECART'!$C$2:$C$1207,MATCH(monthly_gwh_mw!AJ3627,'BadRows RECART'!$D$2:$D$1207,0))</f>
        <v>EC_M_0-000-000-011</v>
      </c>
    </row>
    <row r="3628" spans="1:37" ht="20">
      <c r="A3628" s="106" t="s">
        <v>3907</v>
      </c>
      <c r="B3628" s="106" t="s">
        <v>437</v>
      </c>
      <c r="C3628" s="106" t="s">
        <v>6313</v>
      </c>
      <c r="D3628" s="168">
        <v>2023</v>
      </c>
      <c r="E3628" s="168">
        <v>4</v>
      </c>
      <c r="F3628" s="169">
        <v>0</v>
      </c>
      <c r="G3628" s="212" t="s">
        <v>6314</v>
      </c>
      <c r="H3628" s="212" t="s">
        <v>6314</v>
      </c>
      <c r="I3628" s="106" t="s">
        <v>556</v>
      </c>
      <c r="K3628" s="83" t="s">
        <v>6314</v>
      </c>
      <c r="L3628" s="83" t="s">
        <v>6314</v>
      </c>
      <c r="M3628" s="45" t="str">
        <f>IF(
ISNA(INDEX(resources!E:E,MATCH(B3628,resources!B:B,0))),"fillme",
INDEX(resources!E:E,MATCH(B3628,resources!B:B,0)))</f>
        <v>transfer_purchase</v>
      </c>
      <c r="N3628" s="45">
        <v>1</v>
      </c>
      <c r="O3628" s="83" t="str">
        <f>IFERROR(INDEX(resources!K:K,MATCH(B3628,resources!B:B,0)),"fillme")</f>
        <v>unknown</v>
      </c>
      <c r="P3628" s="89" t="str">
        <f t="shared" ref="P3628:P3672" si="798">O3628&amp;"_"&amp;D3628&amp;"_"&amp;E3628</f>
        <v>unknown_2023_4</v>
      </c>
      <c r="Q3628" s="87">
        <f>INDEX(elcc!G:G,MATCH(P3628,elcc!D:D,0))</f>
        <v>0</v>
      </c>
      <c r="R3628" s="89">
        <f t="shared" ref="R3628:R3672" si="799">IF(O3628="battery",MIN(1,J3628/4),1)</f>
        <v>1</v>
      </c>
      <c r="S3628" s="89" t="s">
        <v>6314</v>
      </c>
      <c r="T3628" s="89" t="s">
        <v>6314</v>
      </c>
      <c r="U3628" s="90" t="str">
        <f t="shared" ref="U3628:U3672" si="800">IF(ISERROR(T3628),"error in NQC data entry; please check blue and purple data entered. You need to provide either a contracted NQC value in Column G, or allow the template to calculate one using Columns H,L,Q, and R","ok")</f>
        <v>ok</v>
      </c>
      <c r="V3628" s="63" t="str">
        <f>INDEX(resources!F:F,MATCH(B3628,resources!B:B,0))</f>
        <v>special</v>
      </c>
      <c r="W3628" s="110">
        <f t="shared" ref="W3628:W3672" si="801">(F3628&gt;0)*1</f>
        <v>0</v>
      </c>
      <c r="X3628" s="110">
        <f t="shared" ref="X3628:X3672" si="802">COUNTIFS(G3628:H3628,"&gt;0")</f>
        <v>0</v>
      </c>
      <c r="Y3628" s="110" t="str">
        <f t="shared" ref="Y3628:Y3672" si="803">B3628&amp;"_"&amp;C3628&amp;"_"&amp;K3628</f>
        <v>transfer_purchase_raonly_na_CONFIDENTIAL</v>
      </c>
      <c r="Z3628" s="110">
        <f>IF(COUNTIFS($Y$2:Y3628,Y3628)=1,1,0)</f>
        <v>0</v>
      </c>
      <c r="AA3628" s="110">
        <f>SUM($Z$2:Z3628)*Z3628</f>
        <v>0</v>
      </c>
      <c r="AB3628" s="110">
        <f>COUNTIFS(resources!B:B,B3628)</f>
        <v>1</v>
      </c>
      <c r="AC3628" s="110">
        <f t="shared" ref="AC3628:AC3672" si="804">AND(ISNUMBER(D3628),(D3628&gt;2019))*1</f>
        <v>1</v>
      </c>
      <c r="AD3628" s="110">
        <f t="shared" ref="AD3628:AD3672" si="805">AND(ISNUMBER(E3628),E3628&gt;=1,E3628&lt;=12)*1</f>
        <v>1</v>
      </c>
      <c r="AE3628" s="110">
        <f t="shared" ref="AE3628:AE3672" si="806">AND(COUNT(G3628:H3628)=1,COUNT(F3628)=1)*1</f>
        <v>0</v>
      </c>
      <c r="AF3628" s="110">
        <f t="shared" ref="AF3628:AF3672" si="807">(COUNTIFS(K3628:O3628,"fillme")=0)*1</f>
        <v>1</v>
      </c>
      <c r="AG3628" s="110">
        <f t="shared" ref="AG3628:AG3672" si="808">ISNUMBER(L3628)*1</f>
        <v>0</v>
      </c>
      <c r="AH3628" s="110">
        <f t="shared" ref="AH3628:AH3672" si="809">NOT(AND(G3628&gt;0,H3628&gt;0))*1</f>
        <v>0</v>
      </c>
      <c r="AI3628" s="110">
        <f t="shared" ref="AI3628:AI3672" si="810">(U3628="ok")*1</f>
        <v>1</v>
      </c>
      <c r="AJ3628" s="100">
        <f>ROW()</f>
        <v>3628</v>
      </c>
      <c r="AK3628" s="100" t="str">
        <f>INDEX('BadRows RECART'!$C$2:$C$1207,MATCH(monthly_gwh_mw!AJ3628,'BadRows RECART'!$D$2:$D$1207,0))</f>
        <v>EC_M_0-000-000-011</v>
      </c>
    </row>
    <row r="3629" spans="1:37" ht="20">
      <c r="A3629" s="106" t="s">
        <v>3907</v>
      </c>
      <c r="B3629" s="106" t="s">
        <v>437</v>
      </c>
      <c r="C3629" s="106" t="s">
        <v>6313</v>
      </c>
      <c r="D3629" s="168">
        <v>2023</v>
      </c>
      <c r="E3629" s="168">
        <v>5</v>
      </c>
      <c r="F3629" s="169">
        <v>0</v>
      </c>
      <c r="G3629" s="212" t="s">
        <v>6314</v>
      </c>
      <c r="H3629" s="212" t="s">
        <v>6314</v>
      </c>
      <c r="I3629" s="106" t="s">
        <v>556</v>
      </c>
      <c r="K3629" s="83" t="s">
        <v>6314</v>
      </c>
      <c r="L3629" s="83" t="s">
        <v>6314</v>
      </c>
      <c r="M3629" s="45" t="str">
        <f>IF(
ISNA(INDEX(resources!E:E,MATCH(B3629,resources!B:B,0))),"fillme",
INDEX(resources!E:E,MATCH(B3629,resources!B:B,0)))</f>
        <v>transfer_purchase</v>
      </c>
      <c r="N3629" s="45">
        <v>1</v>
      </c>
      <c r="O3629" s="83" t="str">
        <f>IFERROR(INDEX(resources!K:K,MATCH(B3629,resources!B:B,0)),"fillme")</f>
        <v>unknown</v>
      </c>
      <c r="P3629" s="89" t="str">
        <f t="shared" si="798"/>
        <v>unknown_2023_5</v>
      </c>
      <c r="Q3629" s="87">
        <f>INDEX(elcc!G:G,MATCH(P3629,elcc!D:D,0))</f>
        <v>0</v>
      </c>
      <c r="R3629" s="89">
        <f t="shared" si="799"/>
        <v>1</v>
      </c>
      <c r="S3629" s="89" t="s">
        <v>6314</v>
      </c>
      <c r="T3629" s="89" t="s">
        <v>6314</v>
      </c>
      <c r="U3629" s="90" t="str">
        <f t="shared" si="800"/>
        <v>ok</v>
      </c>
      <c r="V3629" s="63" t="str">
        <f>INDEX(resources!F:F,MATCH(B3629,resources!B:B,0))</f>
        <v>special</v>
      </c>
      <c r="W3629" s="110">
        <f t="shared" si="801"/>
        <v>0</v>
      </c>
      <c r="X3629" s="110">
        <f t="shared" si="802"/>
        <v>0</v>
      </c>
      <c r="Y3629" s="110" t="str">
        <f t="shared" si="803"/>
        <v>transfer_purchase_raonly_na_CONFIDENTIAL</v>
      </c>
      <c r="Z3629" s="110">
        <f>IF(COUNTIFS($Y$2:Y3629,Y3629)=1,1,0)</f>
        <v>0</v>
      </c>
      <c r="AA3629" s="110">
        <f>SUM($Z$2:Z3629)*Z3629</f>
        <v>0</v>
      </c>
      <c r="AB3629" s="110">
        <f>COUNTIFS(resources!B:B,B3629)</f>
        <v>1</v>
      </c>
      <c r="AC3629" s="110">
        <f t="shared" si="804"/>
        <v>1</v>
      </c>
      <c r="AD3629" s="110">
        <f t="shared" si="805"/>
        <v>1</v>
      </c>
      <c r="AE3629" s="110">
        <f t="shared" si="806"/>
        <v>0</v>
      </c>
      <c r="AF3629" s="110">
        <f t="shared" si="807"/>
        <v>1</v>
      </c>
      <c r="AG3629" s="110">
        <f t="shared" si="808"/>
        <v>0</v>
      </c>
      <c r="AH3629" s="110">
        <f t="shared" si="809"/>
        <v>0</v>
      </c>
      <c r="AI3629" s="110">
        <f t="shared" si="810"/>
        <v>1</v>
      </c>
      <c r="AJ3629" s="100">
        <f>ROW()</f>
        <v>3629</v>
      </c>
      <c r="AK3629" s="100" t="str">
        <f>INDEX('BadRows RECART'!$C$2:$C$1207,MATCH(monthly_gwh_mw!AJ3629,'BadRows RECART'!$D$2:$D$1207,0))</f>
        <v>EC_M_0-000-000-011</v>
      </c>
    </row>
    <row r="3630" spans="1:37" ht="20">
      <c r="A3630" s="106" t="s">
        <v>3907</v>
      </c>
      <c r="B3630" s="106" t="s">
        <v>437</v>
      </c>
      <c r="C3630" s="106" t="s">
        <v>6313</v>
      </c>
      <c r="D3630" s="168">
        <v>2023</v>
      </c>
      <c r="E3630" s="168">
        <v>6</v>
      </c>
      <c r="F3630" s="169">
        <v>0</v>
      </c>
      <c r="G3630" s="212" t="s">
        <v>6314</v>
      </c>
      <c r="H3630" s="212" t="s">
        <v>6314</v>
      </c>
      <c r="I3630" s="106" t="s">
        <v>556</v>
      </c>
      <c r="K3630" s="83" t="s">
        <v>6314</v>
      </c>
      <c r="L3630" s="83" t="s">
        <v>6314</v>
      </c>
      <c r="M3630" s="45" t="str">
        <f>IF(
ISNA(INDEX(resources!E:E,MATCH(B3630,resources!B:B,0))),"fillme",
INDEX(resources!E:E,MATCH(B3630,resources!B:B,0)))</f>
        <v>transfer_purchase</v>
      </c>
      <c r="N3630" s="45">
        <v>1</v>
      </c>
      <c r="O3630" s="83" t="str">
        <f>IFERROR(INDEX(resources!K:K,MATCH(B3630,resources!B:B,0)),"fillme")</f>
        <v>unknown</v>
      </c>
      <c r="P3630" s="89" t="str">
        <f t="shared" si="798"/>
        <v>unknown_2023_6</v>
      </c>
      <c r="Q3630" s="87">
        <f>INDEX(elcc!G:G,MATCH(P3630,elcc!D:D,0))</f>
        <v>0</v>
      </c>
      <c r="R3630" s="89">
        <f t="shared" si="799"/>
        <v>1</v>
      </c>
      <c r="S3630" s="89" t="s">
        <v>6314</v>
      </c>
      <c r="T3630" s="89" t="s">
        <v>6314</v>
      </c>
      <c r="U3630" s="90" t="str">
        <f t="shared" si="800"/>
        <v>ok</v>
      </c>
      <c r="V3630" s="63" t="str">
        <f>INDEX(resources!F:F,MATCH(B3630,resources!B:B,0))</f>
        <v>special</v>
      </c>
      <c r="W3630" s="110">
        <f t="shared" si="801"/>
        <v>0</v>
      </c>
      <c r="X3630" s="110">
        <f t="shared" si="802"/>
        <v>0</v>
      </c>
      <c r="Y3630" s="110" t="str">
        <f t="shared" si="803"/>
        <v>transfer_purchase_raonly_na_CONFIDENTIAL</v>
      </c>
      <c r="Z3630" s="110">
        <f>IF(COUNTIFS($Y$2:Y3630,Y3630)=1,1,0)</f>
        <v>0</v>
      </c>
      <c r="AA3630" s="110">
        <f>SUM($Z$2:Z3630)*Z3630</f>
        <v>0</v>
      </c>
      <c r="AB3630" s="110">
        <f>COUNTIFS(resources!B:B,B3630)</f>
        <v>1</v>
      </c>
      <c r="AC3630" s="110">
        <f t="shared" si="804"/>
        <v>1</v>
      </c>
      <c r="AD3630" s="110">
        <f t="shared" si="805"/>
        <v>1</v>
      </c>
      <c r="AE3630" s="110">
        <f t="shared" si="806"/>
        <v>0</v>
      </c>
      <c r="AF3630" s="110">
        <f t="shared" si="807"/>
        <v>1</v>
      </c>
      <c r="AG3630" s="110">
        <f t="shared" si="808"/>
        <v>0</v>
      </c>
      <c r="AH3630" s="110">
        <f t="shared" si="809"/>
        <v>0</v>
      </c>
      <c r="AI3630" s="110">
        <f t="shared" si="810"/>
        <v>1</v>
      </c>
      <c r="AJ3630" s="100">
        <f>ROW()</f>
        <v>3630</v>
      </c>
      <c r="AK3630" s="100" t="str">
        <f>INDEX('BadRows RECART'!$C$2:$C$1207,MATCH(monthly_gwh_mw!AJ3630,'BadRows RECART'!$D$2:$D$1207,0))</f>
        <v>EC_M_0-000-000-011</v>
      </c>
    </row>
    <row r="3631" spans="1:37" ht="20">
      <c r="A3631" s="106" t="s">
        <v>3907</v>
      </c>
      <c r="B3631" s="106" t="s">
        <v>437</v>
      </c>
      <c r="C3631" s="106" t="s">
        <v>6313</v>
      </c>
      <c r="D3631" s="168">
        <v>2023</v>
      </c>
      <c r="E3631" s="168">
        <v>7</v>
      </c>
      <c r="F3631" s="169">
        <v>0</v>
      </c>
      <c r="G3631" s="212" t="s">
        <v>6314</v>
      </c>
      <c r="H3631" s="212" t="s">
        <v>6314</v>
      </c>
      <c r="I3631" s="106" t="s">
        <v>556</v>
      </c>
      <c r="K3631" s="83" t="s">
        <v>6314</v>
      </c>
      <c r="L3631" s="83" t="s">
        <v>6314</v>
      </c>
      <c r="M3631" s="45" t="str">
        <f>IF(
ISNA(INDEX(resources!E:E,MATCH(B3631,resources!B:B,0))),"fillme",
INDEX(resources!E:E,MATCH(B3631,resources!B:B,0)))</f>
        <v>transfer_purchase</v>
      </c>
      <c r="N3631" s="45">
        <v>1</v>
      </c>
      <c r="O3631" s="83" t="str">
        <f>IFERROR(INDEX(resources!K:K,MATCH(B3631,resources!B:B,0)),"fillme")</f>
        <v>unknown</v>
      </c>
      <c r="P3631" s="89" t="str">
        <f t="shared" si="798"/>
        <v>unknown_2023_7</v>
      </c>
      <c r="Q3631" s="87">
        <f>INDEX(elcc!G:G,MATCH(P3631,elcc!D:D,0))</f>
        <v>0</v>
      </c>
      <c r="R3631" s="89">
        <f t="shared" si="799"/>
        <v>1</v>
      </c>
      <c r="S3631" s="89" t="s">
        <v>6314</v>
      </c>
      <c r="T3631" s="89" t="s">
        <v>6314</v>
      </c>
      <c r="U3631" s="90" t="str">
        <f t="shared" si="800"/>
        <v>ok</v>
      </c>
      <c r="V3631" s="63" t="str">
        <f>INDEX(resources!F:F,MATCH(B3631,resources!B:B,0))</f>
        <v>special</v>
      </c>
      <c r="W3631" s="110">
        <f t="shared" si="801"/>
        <v>0</v>
      </c>
      <c r="X3631" s="110">
        <f t="shared" si="802"/>
        <v>0</v>
      </c>
      <c r="Y3631" s="110" t="str">
        <f t="shared" si="803"/>
        <v>transfer_purchase_raonly_na_CONFIDENTIAL</v>
      </c>
      <c r="Z3631" s="110">
        <f>IF(COUNTIFS($Y$2:Y3631,Y3631)=1,1,0)</f>
        <v>0</v>
      </c>
      <c r="AA3631" s="110">
        <f>SUM($Z$2:Z3631)*Z3631</f>
        <v>0</v>
      </c>
      <c r="AB3631" s="110">
        <f>COUNTIFS(resources!B:B,B3631)</f>
        <v>1</v>
      </c>
      <c r="AC3631" s="110">
        <f t="shared" si="804"/>
        <v>1</v>
      </c>
      <c r="AD3631" s="110">
        <f t="shared" si="805"/>
        <v>1</v>
      </c>
      <c r="AE3631" s="110">
        <f t="shared" si="806"/>
        <v>0</v>
      </c>
      <c r="AF3631" s="110">
        <f t="shared" si="807"/>
        <v>1</v>
      </c>
      <c r="AG3631" s="110">
        <f t="shared" si="808"/>
        <v>0</v>
      </c>
      <c r="AH3631" s="110">
        <f t="shared" si="809"/>
        <v>0</v>
      </c>
      <c r="AI3631" s="110">
        <f t="shared" si="810"/>
        <v>1</v>
      </c>
      <c r="AJ3631" s="100">
        <f>ROW()</f>
        <v>3631</v>
      </c>
      <c r="AK3631" s="100" t="str">
        <f>INDEX('BadRows RECART'!$C$2:$C$1207,MATCH(monthly_gwh_mw!AJ3631,'BadRows RECART'!$D$2:$D$1207,0))</f>
        <v>EC_M_0-000-000-011</v>
      </c>
    </row>
    <row r="3632" spans="1:37" ht="20">
      <c r="A3632" s="106" t="s">
        <v>3907</v>
      </c>
      <c r="B3632" s="106" t="s">
        <v>437</v>
      </c>
      <c r="C3632" s="106" t="s">
        <v>6313</v>
      </c>
      <c r="D3632" s="168">
        <v>2023</v>
      </c>
      <c r="E3632" s="168">
        <v>8</v>
      </c>
      <c r="F3632" s="169">
        <v>0</v>
      </c>
      <c r="G3632" s="212" t="s">
        <v>6314</v>
      </c>
      <c r="H3632" s="212" t="s">
        <v>6314</v>
      </c>
      <c r="I3632" s="106" t="s">
        <v>556</v>
      </c>
      <c r="K3632" s="83" t="s">
        <v>6314</v>
      </c>
      <c r="L3632" s="83" t="s">
        <v>6314</v>
      </c>
      <c r="M3632" s="45" t="str">
        <f>IF(
ISNA(INDEX(resources!E:E,MATCH(B3632,resources!B:B,0))),"fillme",
INDEX(resources!E:E,MATCH(B3632,resources!B:B,0)))</f>
        <v>transfer_purchase</v>
      </c>
      <c r="N3632" s="45">
        <v>1</v>
      </c>
      <c r="O3632" s="83" t="str">
        <f>IFERROR(INDEX(resources!K:K,MATCH(B3632,resources!B:B,0)),"fillme")</f>
        <v>unknown</v>
      </c>
      <c r="P3632" s="89" t="str">
        <f t="shared" si="798"/>
        <v>unknown_2023_8</v>
      </c>
      <c r="Q3632" s="87">
        <f>INDEX(elcc!G:G,MATCH(P3632,elcc!D:D,0))</f>
        <v>0</v>
      </c>
      <c r="R3632" s="89">
        <f t="shared" si="799"/>
        <v>1</v>
      </c>
      <c r="S3632" s="89" t="s">
        <v>6314</v>
      </c>
      <c r="T3632" s="89" t="s">
        <v>6314</v>
      </c>
      <c r="U3632" s="90" t="str">
        <f t="shared" si="800"/>
        <v>ok</v>
      </c>
      <c r="V3632" s="63" t="str">
        <f>INDEX(resources!F:F,MATCH(B3632,resources!B:B,0))</f>
        <v>special</v>
      </c>
      <c r="W3632" s="110">
        <f t="shared" si="801"/>
        <v>0</v>
      </c>
      <c r="X3632" s="110">
        <f t="shared" si="802"/>
        <v>0</v>
      </c>
      <c r="Y3632" s="110" t="str">
        <f t="shared" si="803"/>
        <v>transfer_purchase_raonly_na_CONFIDENTIAL</v>
      </c>
      <c r="Z3632" s="110">
        <f>IF(COUNTIFS($Y$2:Y3632,Y3632)=1,1,0)</f>
        <v>0</v>
      </c>
      <c r="AA3632" s="110">
        <f>SUM($Z$2:Z3632)*Z3632</f>
        <v>0</v>
      </c>
      <c r="AB3632" s="110">
        <f>COUNTIFS(resources!B:B,B3632)</f>
        <v>1</v>
      </c>
      <c r="AC3632" s="110">
        <f t="shared" si="804"/>
        <v>1</v>
      </c>
      <c r="AD3632" s="110">
        <f t="shared" si="805"/>
        <v>1</v>
      </c>
      <c r="AE3632" s="110">
        <f t="shared" si="806"/>
        <v>0</v>
      </c>
      <c r="AF3632" s="110">
        <f t="shared" si="807"/>
        <v>1</v>
      </c>
      <c r="AG3632" s="110">
        <f t="shared" si="808"/>
        <v>0</v>
      </c>
      <c r="AH3632" s="110">
        <f t="shared" si="809"/>
        <v>0</v>
      </c>
      <c r="AI3632" s="110">
        <f t="shared" si="810"/>
        <v>1</v>
      </c>
      <c r="AJ3632" s="100">
        <f>ROW()</f>
        <v>3632</v>
      </c>
      <c r="AK3632" s="100" t="str">
        <f>INDEX('BadRows RECART'!$C$2:$C$1207,MATCH(monthly_gwh_mw!AJ3632,'BadRows RECART'!$D$2:$D$1207,0))</f>
        <v>EC_M_0-000-000-011</v>
      </c>
    </row>
    <row r="3633" spans="1:37" ht="20">
      <c r="A3633" s="106" t="s">
        <v>3907</v>
      </c>
      <c r="B3633" s="106" t="s">
        <v>437</v>
      </c>
      <c r="C3633" s="106" t="s">
        <v>6313</v>
      </c>
      <c r="D3633" s="168">
        <v>2023</v>
      </c>
      <c r="E3633" s="168">
        <v>9</v>
      </c>
      <c r="F3633" s="169">
        <v>0</v>
      </c>
      <c r="G3633" s="212" t="s">
        <v>6314</v>
      </c>
      <c r="H3633" s="212" t="s">
        <v>6314</v>
      </c>
      <c r="I3633" s="106" t="s">
        <v>556</v>
      </c>
      <c r="K3633" s="83" t="s">
        <v>6314</v>
      </c>
      <c r="L3633" s="83" t="s">
        <v>6314</v>
      </c>
      <c r="M3633" s="45" t="str">
        <f>IF(
ISNA(INDEX(resources!E:E,MATCH(B3633,resources!B:B,0))),"fillme",
INDEX(resources!E:E,MATCH(B3633,resources!B:B,0)))</f>
        <v>transfer_purchase</v>
      </c>
      <c r="N3633" s="45">
        <v>1</v>
      </c>
      <c r="O3633" s="83" t="str">
        <f>IFERROR(INDEX(resources!K:K,MATCH(B3633,resources!B:B,0)),"fillme")</f>
        <v>unknown</v>
      </c>
      <c r="P3633" s="89" t="str">
        <f t="shared" si="798"/>
        <v>unknown_2023_9</v>
      </c>
      <c r="Q3633" s="87">
        <f>INDEX(elcc!G:G,MATCH(P3633,elcc!D:D,0))</f>
        <v>0</v>
      </c>
      <c r="R3633" s="89">
        <f t="shared" si="799"/>
        <v>1</v>
      </c>
      <c r="S3633" s="89" t="s">
        <v>6314</v>
      </c>
      <c r="T3633" s="89" t="s">
        <v>6314</v>
      </c>
      <c r="U3633" s="90" t="str">
        <f t="shared" si="800"/>
        <v>ok</v>
      </c>
      <c r="V3633" s="63" t="str">
        <f>INDEX(resources!F:F,MATCH(B3633,resources!B:B,0))</f>
        <v>special</v>
      </c>
      <c r="W3633" s="110">
        <f t="shared" si="801"/>
        <v>0</v>
      </c>
      <c r="X3633" s="110">
        <f t="shared" si="802"/>
        <v>0</v>
      </c>
      <c r="Y3633" s="110" t="str">
        <f t="shared" si="803"/>
        <v>transfer_purchase_raonly_na_CONFIDENTIAL</v>
      </c>
      <c r="Z3633" s="110">
        <f>IF(COUNTIFS($Y$2:Y3633,Y3633)=1,1,0)</f>
        <v>0</v>
      </c>
      <c r="AA3633" s="110">
        <f>SUM($Z$2:Z3633)*Z3633</f>
        <v>0</v>
      </c>
      <c r="AB3633" s="110">
        <f>COUNTIFS(resources!B:B,B3633)</f>
        <v>1</v>
      </c>
      <c r="AC3633" s="110">
        <f t="shared" si="804"/>
        <v>1</v>
      </c>
      <c r="AD3633" s="110">
        <f t="shared" si="805"/>
        <v>1</v>
      </c>
      <c r="AE3633" s="110">
        <f t="shared" si="806"/>
        <v>0</v>
      </c>
      <c r="AF3633" s="110">
        <f t="shared" si="807"/>
        <v>1</v>
      </c>
      <c r="AG3633" s="110">
        <f t="shared" si="808"/>
        <v>0</v>
      </c>
      <c r="AH3633" s="110">
        <f t="shared" si="809"/>
        <v>0</v>
      </c>
      <c r="AI3633" s="110">
        <f t="shared" si="810"/>
        <v>1</v>
      </c>
      <c r="AJ3633" s="100">
        <f>ROW()</f>
        <v>3633</v>
      </c>
      <c r="AK3633" s="100" t="str">
        <f>INDEX('BadRows RECART'!$C$2:$C$1207,MATCH(monthly_gwh_mw!AJ3633,'BadRows RECART'!$D$2:$D$1207,0))</f>
        <v>EC_M_0-000-000-011</v>
      </c>
    </row>
    <row r="3634" spans="1:37" ht="20">
      <c r="A3634" s="106" t="s">
        <v>3907</v>
      </c>
      <c r="B3634" s="106" t="s">
        <v>437</v>
      </c>
      <c r="C3634" s="106" t="s">
        <v>6313</v>
      </c>
      <c r="D3634" s="168">
        <v>2023</v>
      </c>
      <c r="E3634" s="168">
        <v>10</v>
      </c>
      <c r="F3634" s="169">
        <v>0</v>
      </c>
      <c r="G3634" s="212" t="s">
        <v>6314</v>
      </c>
      <c r="H3634" s="212" t="s">
        <v>6314</v>
      </c>
      <c r="I3634" s="106" t="s">
        <v>556</v>
      </c>
      <c r="K3634" s="83" t="s">
        <v>6314</v>
      </c>
      <c r="L3634" s="83" t="s">
        <v>6314</v>
      </c>
      <c r="M3634" s="45" t="str">
        <f>IF(
ISNA(INDEX(resources!E:E,MATCH(B3634,resources!B:B,0))),"fillme",
INDEX(resources!E:E,MATCH(B3634,resources!B:B,0)))</f>
        <v>transfer_purchase</v>
      </c>
      <c r="N3634" s="45">
        <v>1</v>
      </c>
      <c r="O3634" s="83" t="str">
        <f>IFERROR(INDEX(resources!K:K,MATCH(B3634,resources!B:B,0)),"fillme")</f>
        <v>unknown</v>
      </c>
      <c r="P3634" s="89" t="str">
        <f t="shared" si="798"/>
        <v>unknown_2023_10</v>
      </c>
      <c r="Q3634" s="87">
        <f>INDEX(elcc!G:G,MATCH(P3634,elcc!D:D,0))</f>
        <v>0</v>
      </c>
      <c r="R3634" s="89">
        <f t="shared" si="799"/>
        <v>1</v>
      </c>
      <c r="S3634" s="89" t="s">
        <v>6314</v>
      </c>
      <c r="T3634" s="89" t="s">
        <v>6314</v>
      </c>
      <c r="U3634" s="90" t="str">
        <f t="shared" si="800"/>
        <v>ok</v>
      </c>
      <c r="V3634" s="63" t="str">
        <f>INDEX(resources!F:F,MATCH(B3634,resources!B:B,0))</f>
        <v>special</v>
      </c>
      <c r="W3634" s="110">
        <f t="shared" si="801"/>
        <v>0</v>
      </c>
      <c r="X3634" s="110">
        <f t="shared" si="802"/>
        <v>0</v>
      </c>
      <c r="Y3634" s="110" t="str">
        <f t="shared" si="803"/>
        <v>transfer_purchase_raonly_na_CONFIDENTIAL</v>
      </c>
      <c r="Z3634" s="110">
        <f>IF(COUNTIFS($Y$2:Y3634,Y3634)=1,1,0)</f>
        <v>0</v>
      </c>
      <c r="AA3634" s="110">
        <f>SUM($Z$2:Z3634)*Z3634</f>
        <v>0</v>
      </c>
      <c r="AB3634" s="110">
        <f>COUNTIFS(resources!B:B,B3634)</f>
        <v>1</v>
      </c>
      <c r="AC3634" s="110">
        <f t="shared" si="804"/>
        <v>1</v>
      </c>
      <c r="AD3634" s="110">
        <f t="shared" si="805"/>
        <v>1</v>
      </c>
      <c r="AE3634" s="110">
        <f t="shared" si="806"/>
        <v>0</v>
      </c>
      <c r="AF3634" s="110">
        <f t="shared" si="807"/>
        <v>1</v>
      </c>
      <c r="AG3634" s="110">
        <f t="shared" si="808"/>
        <v>0</v>
      </c>
      <c r="AH3634" s="110">
        <f t="shared" si="809"/>
        <v>0</v>
      </c>
      <c r="AI3634" s="110">
        <f t="shared" si="810"/>
        <v>1</v>
      </c>
      <c r="AJ3634" s="100">
        <f>ROW()</f>
        <v>3634</v>
      </c>
      <c r="AK3634" s="100" t="str">
        <f>INDEX('BadRows RECART'!$C$2:$C$1207,MATCH(monthly_gwh_mw!AJ3634,'BadRows RECART'!$D$2:$D$1207,0))</f>
        <v>EC_M_0-000-000-011</v>
      </c>
    </row>
    <row r="3635" spans="1:37" ht="20">
      <c r="A3635" s="106" t="s">
        <v>3907</v>
      </c>
      <c r="B3635" s="106" t="s">
        <v>437</v>
      </c>
      <c r="C3635" s="106" t="s">
        <v>6313</v>
      </c>
      <c r="D3635" s="168">
        <v>2023</v>
      </c>
      <c r="E3635" s="168">
        <v>11</v>
      </c>
      <c r="F3635" s="169">
        <v>0</v>
      </c>
      <c r="G3635" s="212" t="s">
        <v>6314</v>
      </c>
      <c r="H3635" s="212" t="s">
        <v>6314</v>
      </c>
      <c r="I3635" s="106" t="s">
        <v>556</v>
      </c>
      <c r="K3635" s="83" t="s">
        <v>6314</v>
      </c>
      <c r="L3635" s="83" t="s">
        <v>6314</v>
      </c>
      <c r="M3635" s="45" t="str">
        <f>IF(
ISNA(INDEX(resources!E:E,MATCH(B3635,resources!B:B,0))),"fillme",
INDEX(resources!E:E,MATCH(B3635,resources!B:B,0)))</f>
        <v>transfer_purchase</v>
      </c>
      <c r="N3635" s="45">
        <v>1</v>
      </c>
      <c r="O3635" s="83" t="str">
        <f>IFERROR(INDEX(resources!K:K,MATCH(B3635,resources!B:B,0)),"fillme")</f>
        <v>unknown</v>
      </c>
      <c r="P3635" s="89" t="str">
        <f t="shared" si="798"/>
        <v>unknown_2023_11</v>
      </c>
      <c r="Q3635" s="87">
        <f>INDEX(elcc!G:G,MATCH(P3635,elcc!D:D,0))</f>
        <v>0</v>
      </c>
      <c r="R3635" s="89">
        <f t="shared" si="799"/>
        <v>1</v>
      </c>
      <c r="S3635" s="89" t="s">
        <v>6314</v>
      </c>
      <c r="T3635" s="89" t="s">
        <v>6314</v>
      </c>
      <c r="U3635" s="90" t="str">
        <f t="shared" si="800"/>
        <v>ok</v>
      </c>
      <c r="V3635" s="63" t="str">
        <f>INDEX(resources!F:F,MATCH(B3635,resources!B:B,0))</f>
        <v>special</v>
      </c>
      <c r="W3635" s="110">
        <f t="shared" si="801"/>
        <v>0</v>
      </c>
      <c r="X3635" s="110">
        <f t="shared" si="802"/>
        <v>0</v>
      </c>
      <c r="Y3635" s="110" t="str">
        <f t="shared" si="803"/>
        <v>transfer_purchase_raonly_na_CONFIDENTIAL</v>
      </c>
      <c r="Z3635" s="110">
        <f>IF(COUNTIFS($Y$2:Y3635,Y3635)=1,1,0)</f>
        <v>0</v>
      </c>
      <c r="AA3635" s="110">
        <f>SUM($Z$2:Z3635)*Z3635</f>
        <v>0</v>
      </c>
      <c r="AB3635" s="110">
        <f>COUNTIFS(resources!B:B,B3635)</f>
        <v>1</v>
      </c>
      <c r="AC3635" s="110">
        <f t="shared" si="804"/>
        <v>1</v>
      </c>
      <c r="AD3635" s="110">
        <f t="shared" si="805"/>
        <v>1</v>
      </c>
      <c r="AE3635" s="110">
        <f t="shared" si="806"/>
        <v>0</v>
      </c>
      <c r="AF3635" s="110">
        <f t="shared" si="807"/>
        <v>1</v>
      </c>
      <c r="AG3635" s="110">
        <f t="shared" si="808"/>
        <v>0</v>
      </c>
      <c r="AH3635" s="110">
        <f t="shared" si="809"/>
        <v>0</v>
      </c>
      <c r="AI3635" s="110">
        <f t="shared" si="810"/>
        <v>1</v>
      </c>
      <c r="AJ3635" s="100">
        <f>ROW()</f>
        <v>3635</v>
      </c>
      <c r="AK3635" s="100" t="str">
        <f>INDEX('BadRows RECART'!$C$2:$C$1207,MATCH(monthly_gwh_mw!AJ3635,'BadRows RECART'!$D$2:$D$1207,0))</f>
        <v>EC_M_0-000-000-011</v>
      </c>
    </row>
    <row r="3636" spans="1:37" ht="20">
      <c r="A3636" s="106" t="s">
        <v>3907</v>
      </c>
      <c r="B3636" s="106" t="s">
        <v>437</v>
      </c>
      <c r="C3636" s="106" t="s">
        <v>6313</v>
      </c>
      <c r="D3636" s="168">
        <v>2023</v>
      </c>
      <c r="E3636" s="168">
        <v>12</v>
      </c>
      <c r="F3636" s="169">
        <v>0</v>
      </c>
      <c r="G3636" s="212" t="s">
        <v>6314</v>
      </c>
      <c r="H3636" s="212" t="s">
        <v>6314</v>
      </c>
      <c r="I3636" s="106" t="s">
        <v>556</v>
      </c>
      <c r="K3636" s="83" t="s">
        <v>6314</v>
      </c>
      <c r="L3636" s="83" t="s">
        <v>6314</v>
      </c>
      <c r="M3636" s="45" t="str">
        <f>IF(
ISNA(INDEX(resources!E:E,MATCH(B3636,resources!B:B,0))),"fillme",
INDEX(resources!E:E,MATCH(B3636,resources!B:B,0)))</f>
        <v>transfer_purchase</v>
      </c>
      <c r="N3636" s="45">
        <v>1</v>
      </c>
      <c r="O3636" s="83" t="str">
        <f>IFERROR(INDEX(resources!K:K,MATCH(B3636,resources!B:B,0)),"fillme")</f>
        <v>unknown</v>
      </c>
      <c r="P3636" s="89" t="str">
        <f t="shared" si="798"/>
        <v>unknown_2023_12</v>
      </c>
      <c r="Q3636" s="87">
        <f>INDEX(elcc!G:G,MATCH(P3636,elcc!D:D,0))</f>
        <v>0</v>
      </c>
      <c r="R3636" s="89">
        <f t="shared" si="799"/>
        <v>1</v>
      </c>
      <c r="S3636" s="89" t="s">
        <v>6314</v>
      </c>
      <c r="T3636" s="89" t="s">
        <v>6314</v>
      </c>
      <c r="U3636" s="90" t="str">
        <f t="shared" si="800"/>
        <v>ok</v>
      </c>
      <c r="V3636" s="63" t="str">
        <f>INDEX(resources!F:F,MATCH(B3636,resources!B:B,0))</f>
        <v>special</v>
      </c>
      <c r="W3636" s="110">
        <f t="shared" si="801"/>
        <v>0</v>
      </c>
      <c r="X3636" s="110">
        <f t="shared" si="802"/>
        <v>0</v>
      </c>
      <c r="Y3636" s="110" t="str">
        <f t="shared" si="803"/>
        <v>transfer_purchase_raonly_na_CONFIDENTIAL</v>
      </c>
      <c r="Z3636" s="110">
        <f>IF(COUNTIFS($Y$2:Y3636,Y3636)=1,1,0)</f>
        <v>0</v>
      </c>
      <c r="AA3636" s="110">
        <f>SUM($Z$2:Z3636)*Z3636</f>
        <v>0</v>
      </c>
      <c r="AB3636" s="110">
        <f>COUNTIFS(resources!B:B,B3636)</f>
        <v>1</v>
      </c>
      <c r="AC3636" s="110">
        <f t="shared" si="804"/>
        <v>1</v>
      </c>
      <c r="AD3636" s="110">
        <f t="shared" si="805"/>
        <v>1</v>
      </c>
      <c r="AE3636" s="110">
        <f t="shared" si="806"/>
        <v>0</v>
      </c>
      <c r="AF3636" s="110">
        <f t="shared" si="807"/>
        <v>1</v>
      </c>
      <c r="AG3636" s="110">
        <f t="shared" si="808"/>
        <v>0</v>
      </c>
      <c r="AH3636" s="110">
        <f t="shared" si="809"/>
        <v>0</v>
      </c>
      <c r="AI3636" s="110">
        <f t="shared" si="810"/>
        <v>1</v>
      </c>
      <c r="AJ3636" s="100">
        <f>ROW()</f>
        <v>3636</v>
      </c>
      <c r="AK3636" s="100" t="str">
        <f>INDEX('BadRows RECART'!$C$2:$C$1207,MATCH(monthly_gwh_mw!AJ3636,'BadRows RECART'!$D$2:$D$1207,0))</f>
        <v>EC_M_0-000-000-011</v>
      </c>
    </row>
    <row r="3637" spans="1:37" ht="20">
      <c r="A3637" s="106" t="s">
        <v>3907</v>
      </c>
      <c r="B3637" s="106" t="s">
        <v>437</v>
      </c>
      <c r="C3637" s="106" t="s">
        <v>6313</v>
      </c>
      <c r="D3637" s="168">
        <v>2023</v>
      </c>
      <c r="E3637" s="168">
        <v>1</v>
      </c>
      <c r="F3637" s="169">
        <v>0</v>
      </c>
      <c r="G3637" s="212" t="s">
        <v>6314</v>
      </c>
      <c r="H3637" s="212" t="s">
        <v>6314</v>
      </c>
      <c r="I3637" s="106" t="s">
        <v>556</v>
      </c>
      <c r="K3637" s="83" t="s">
        <v>6314</v>
      </c>
      <c r="L3637" s="83" t="s">
        <v>6314</v>
      </c>
      <c r="M3637" s="45" t="str">
        <f>IF(
ISNA(INDEX(resources!E:E,MATCH(B3637,resources!B:B,0))),"fillme",
INDEX(resources!E:E,MATCH(B3637,resources!B:B,0)))</f>
        <v>transfer_purchase</v>
      </c>
      <c r="N3637" s="45">
        <v>1</v>
      </c>
      <c r="O3637" s="83" t="str">
        <f>IFERROR(INDEX(resources!K:K,MATCH(B3637,resources!B:B,0)),"fillme")</f>
        <v>unknown</v>
      </c>
      <c r="P3637" s="89" t="str">
        <f t="shared" si="798"/>
        <v>unknown_2023_1</v>
      </c>
      <c r="Q3637" s="87">
        <f>INDEX(elcc!G:G,MATCH(P3637,elcc!D:D,0))</f>
        <v>0</v>
      </c>
      <c r="R3637" s="89">
        <f t="shared" si="799"/>
        <v>1</v>
      </c>
      <c r="S3637" s="89" t="s">
        <v>6314</v>
      </c>
      <c r="T3637" s="89" t="s">
        <v>6314</v>
      </c>
      <c r="U3637" s="90" t="str">
        <f t="shared" si="800"/>
        <v>ok</v>
      </c>
      <c r="V3637" s="63" t="str">
        <f>INDEX(resources!F:F,MATCH(B3637,resources!B:B,0))</f>
        <v>special</v>
      </c>
      <c r="W3637" s="110">
        <f t="shared" si="801"/>
        <v>0</v>
      </c>
      <c r="X3637" s="110">
        <f t="shared" si="802"/>
        <v>0</v>
      </c>
      <c r="Y3637" s="110" t="str">
        <f t="shared" si="803"/>
        <v>transfer_purchase_raonly_na_CONFIDENTIAL</v>
      </c>
      <c r="Z3637" s="110">
        <f>IF(COUNTIFS($Y$2:Y3637,Y3637)=1,1,0)</f>
        <v>0</v>
      </c>
      <c r="AA3637" s="110">
        <f>SUM($Z$2:Z3637)*Z3637</f>
        <v>0</v>
      </c>
      <c r="AB3637" s="110">
        <f>COUNTIFS(resources!B:B,B3637)</f>
        <v>1</v>
      </c>
      <c r="AC3637" s="110">
        <f t="shared" si="804"/>
        <v>1</v>
      </c>
      <c r="AD3637" s="110">
        <f t="shared" si="805"/>
        <v>1</v>
      </c>
      <c r="AE3637" s="110">
        <f t="shared" si="806"/>
        <v>0</v>
      </c>
      <c r="AF3637" s="110">
        <f t="shared" si="807"/>
        <v>1</v>
      </c>
      <c r="AG3637" s="110">
        <f t="shared" si="808"/>
        <v>0</v>
      </c>
      <c r="AH3637" s="110">
        <f t="shared" si="809"/>
        <v>0</v>
      </c>
      <c r="AI3637" s="110">
        <f t="shared" si="810"/>
        <v>1</v>
      </c>
      <c r="AJ3637" s="100">
        <f>ROW()</f>
        <v>3637</v>
      </c>
      <c r="AK3637" s="100" t="str">
        <f>INDEX('BadRows RECART'!$C$2:$C$1207,MATCH(monthly_gwh_mw!AJ3637,'BadRows RECART'!$D$2:$D$1207,0))</f>
        <v>EC_M_0-000-000-011</v>
      </c>
    </row>
    <row r="3638" spans="1:37" ht="20">
      <c r="A3638" s="106" t="s">
        <v>3907</v>
      </c>
      <c r="B3638" s="106" t="s">
        <v>437</v>
      </c>
      <c r="C3638" s="106" t="s">
        <v>6313</v>
      </c>
      <c r="D3638" s="168">
        <v>2023</v>
      </c>
      <c r="E3638" s="168">
        <v>2</v>
      </c>
      <c r="F3638" s="169">
        <v>0</v>
      </c>
      <c r="G3638" s="212" t="s">
        <v>6314</v>
      </c>
      <c r="H3638" s="212" t="s">
        <v>6314</v>
      </c>
      <c r="I3638" s="106" t="s">
        <v>556</v>
      </c>
      <c r="K3638" s="83" t="s">
        <v>6314</v>
      </c>
      <c r="L3638" s="83" t="s">
        <v>6314</v>
      </c>
      <c r="M3638" s="45" t="str">
        <f>IF(
ISNA(INDEX(resources!E:E,MATCH(B3638,resources!B:B,0))),"fillme",
INDEX(resources!E:E,MATCH(B3638,resources!B:B,0)))</f>
        <v>transfer_purchase</v>
      </c>
      <c r="N3638" s="45">
        <v>1</v>
      </c>
      <c r="O3638" s="83" t="str">
        <f>IFERROR(INDEX(resources!K:K,MATCH(B3638,resources!B:B,0)),"fillme")</f>
        <v>unknown</v>
      </c>
      <c r="P3638" s="89" t="str">
        <f t="shared" si="798"/>
        <v>unknown_2023_2</v>
      </c>
      <c r="Q3638" s="87">
        <f>INDEX(elcc!G:G,MATCH(P3638,elcc!D:D,0))</f>
        <v>0</v>
      </c>
      <c r="R3638" s="89">
        <f t="shared" si="799"/>
        <v>1</v>
      </c>
      <c r="S3638" s="89" t="s">
        <v>6314</v>
      </c>
      <c r="T3638" s="89" t="s">
        <v>6314</v>
      </c>
      <c r="U3638" s="90" t="str">
        <f t="shared" si="800"/>
        <v>ok</v>
      </c>
      <c r="V3638" s="63" t="str">
        <f>INDEX(resources!F:F,MATCH(B3638,resources!B:B,0))</f>
        <v>special</v>
      </c>
      <c r="W3638" s="110">
        <f t="shared" si="801"/>
        <v>0</v>
      </c>
      <c r="X3638" s="110">
        <f t="shared" si="802"/>
        <v>0</v>
      </c>
      <c r="Y3638" s="110" t="str">
        <f t="shared" si="803"/>
        <v>transfer_purchase_raonly_na_CONFIDENTIAL</v>
      </c>
      <c r="Z3638" s="110">
        <f>IF(COUNTIFS($Y$2:Y3638,Y3638)=1,1,0)</f>
        <v>0</v>
      </c>
      <c r="AA3638" s="110">
        <f>SUM($Z$2:Z3638)*Z3638</f>
        <v>0</v>
      </c>
      <c r="AB3638" s="110">
        <f>COUNTIFS(resources!B:B,B3638)</f>
        <v>1</v>
      </c>
      <c r="AC3638" s="110">
        <f t="shared" si="804"/>
        <v>1</v>
      </c>
      <c r="AD3638" s="110">
        <f t="shared" si="805"/>
        <v>1</v>
      </c>
      <c r="AE3638" s="110">
        <f t="shared" si="806"/>
        <v>0</v>
      </c>
      <c r="AF3638" s="110">
        <f t="shared" si="807"/>
        <v>1</v>
      </c>
      <c r="AG3638" s="110">
        <f t="shared" si="808"/>
        <v>0</v>
      </c>
      <c r="AH3638" s="110">
        <f t="shared" si="809"/>
        <v>0</v>
      </c>
      <c r="AI3638" s="110">
        <f t="shared" si="810"/>
        <v>1</v>
      </c>
      <c r="AJ3638" s="100">
        <f>ROW()</f>
        <v>3638</v>
      </c>
      <c r="AK3638" s="100" t="str">
        <f>INDEX('BadRows RECART'!$C$2:$C$1207,MATCH(monthly_gwh_mw!AJ3638,'BadRows RECART'!$D$2:$D$1207,0))</f>
        <v>EC_M_0-000-000-011</v>
      </c>
    </row>
    <row r="3639" spans="1:37" ht="20">
      <c r="A3639" s="106" t="s">
        <v>3907</v>
      </c>
      <c r="B3639" s="106" t="s">
        <v>437</v>
      </c>
      <c r="C3639" s="106" t="s">
        <v>6313</v>
      </c>
      <c r="D3639" s="168">
        <v>2023</v>
      </c>
      <c r="E3639" s="168">
        <v>3</v>
      </c>
      <c r="F3639" s="169">
        <v>0</v>
      </c>
      <c r="G3639" s="212" t="s">
        <v>6314</v>
      </c>
      <c r="H3639" s="212" t="s">
        <v>6314</v>
      </c>
      <c r="I3639" s="106" t="s">
        <v>556</v>
      </c>
      <c r="K3639" s="83" t="s">
        <v>6314</v>
      </c>
      <c r="L3639" s="83" t="s">
        <v>6314</v>
      </c>
      <c r="M3639" s="45" t="str">
        <f>IF(
ISNA(INDEX(resources!E:E,MATCH(B3639,resources!B:B,0))),"fillme",
INDEX(resources!E:E,MATCH(B3639,resources!B:B,0)))</f>
        <v>transfer_purchase</v>
      </c>
      <c r="N3639" s="45">
        <v>1</v>
      </c>
      <c r="O3639" s="83" t="str">
        <f>IFERROR(INDEX(resources!K:K,MATCH(B3639,resources!B:B,0)),"fillme")</f>
        <v>unknown</v>
      </c>
      <c r="P3639" s="89" t="str">
        <f t="shared" si="798"/>
        <v>unknown_2023_3</v>
      </c>
      <c r="Q3639" s="87">
        <f>INDEX(elcc!G:G,MATCH(P3639,elcc!D:D,0))</f>
        <v>0</v>
      </c>
      <c r="R3639" s="89">
        <f t="shared" si="799"/>
        <v>1</v>
      </c>
      <c r="S3639" s="89" t="s">
        <v>6314</v>
      </c>
      <c r="T3639" s="89" t="s">
        <v>6314</v>
      </c>
      <c r="U3639" s="90" t="str">
        <f t="shared" si="800"/>
        <v>ok</v>
      </c>
      <c r="V3639" s="63" t="str">
        <f>INDEX(resources!F:F,MATCH(B3639,resources!B:B,0))</f>
        <v>special</v>
      </c>
      <c r="W3639" s="110">
        <f t="shared" si="801"/>
        <v>0</v>
      </c>
      <c r="X3639" s="110">
        <f t="shared" si="802"/>
        <v>0</v>
      </c>
      <c r="Y3639" s="110" t="str">
        <f t="shared" si="803"/>
        <v>transfer_purchase_raonly_na_CONFIDENTIAL</v>
      </c>
      <c r="Z3639" s="110">
        <f>IF(COUNTIFS($Y$2:Y3639,Y3639)=1,1,0)</f>
        <v>0</v>
      </c>
      <c r="AA3639" s="110">
        <f>SUM($Z$2:Z3639)*Z3639</f>
        <v>0</v>
      </c>
      <c r="AB3639" s="110">
        <f>COUNTIFS(resources!B:B,B3639)</f>
        <v>1</v>
      </c>
      <c r="AC3639" s="110">
        <f t="shared" si="804"/>
        <v>1</v>
      </c>
      <c r="AD3639" s="110">
        <f t="shared" si="805"/>
        <v>1</v>
      </c>
      <c r="AE3639" s="110">
        <f t="shared" si="806"/>
        <v>0</v>
      </c>
      <c r="AF3639" s="110">
        <f t="shared" si="807"/>
        <v>1</v>
      </c>
      <c r="AG3639" s="110">
        <f t="shared" si="808"/>
        <v>0</v>
      </c>
      <c r="AH3639" s="110">
        <f t="shared" si="809"/>
        <v>0</v>
      </c>
      <c r="AI3639" s="110">
        <f t="shared" si="810"/>
        <v>1</v>
      </c>
      <c r="AJ3639" s="100">
        <f>ROW()</f>
        <v>3639</v>
      </c>
      <c r="AK3639" s="100" t="str">
        <f>INDEX('BadRows RECART'!$C$2:$C$1207,MATCH(monthly_gwh_mw!AJ3639,'BadRows RECART'!$D$2:$D$1207,0))</f>
        <v>EC_M_0-000-000-011</v>
      </c>
    </row>
    <row r="3640" spans="1:37" ht="20">
      <c r="A3640" s="106" t="s">
        <v>3907</v>
      </c>
      <c r="B3640" s="106" t="s">
        <v>437</v>
      </c>
      <c r="C3640" s="106" t="s">
        <v>6313</v>
      </c>
      <c r="D3640" s="168">
        <v>2023</v>
      </c>
      <c r="E3640" s="168">
        <v>4</v>
      </c>
      <c r="F3640" s="169">
        <v>0</v>
      </c>
      <c r="G3640" s="212" t="s">
        <v>6314</v>
      </c>
      <c r="H3640" s="212" t="s">
        <v>6314</v>
      </c>
      <c r="I3640" s="106" t="s">
        <v>556</v>
      </c>
      <c r="K3640" s="83" t="s">
        <v>6314</v>
      </c>
      <c r="L3640" s="83" t="s">
        <v>6314</v>
      </c>
      <c r="M3640" s="45" t="str">
        <f>IF(
ISNA(INDEX(resources!E:E,MATCH(B3640,resources!B:B,0))),"fillme",
INDEX(resources!E:E,MATCH(B3640,resources!B:B,0)))</f>
        <v>transfer_purchase</v>
      </c>
      <c r="N3640" s="45">
        <v>1</v>
      </c>
      <c r="O3640" s="83" t="str">
        <f>IFERROR(INDEX(resources!K:K,MATCH(B3640,resources!B:B,0)),"fillme")</f>
        <v>unknown</v>
      </c>
      <c r="P3640" s="89" t="str">
        <f t="shared" si="798"/>
        <v>unknown_2023_4</v>
      </c>
      <c r="Q3640" s="87">
        <f>INDEX(elcc!G:G,MATCH(P3640,elcc!D:D,0))</f>
        <v>0</v>
      </c>
      <c r="R3640" s="89">
        <f t="shared" si="799"/>
        <v>1</v>
      </c>
      <c r="S3640" s="89" t="s">
        <v>6314</v>
      </c>
      <c r="T3640" s="89" t="s">
        <v>6314</v>
      </c>
      <c r="U3640" s="90" t="str">
        <f t="shared" si="800"/>
        <v>ok</v>
      </c>
      <c r="V3640" s="63" t="str">
        <f>INDEX(resources!F:F,MATCH(B3640,resources!B:B,0))</f>
        <v>special</v>
      </c>
      <c r="W3640" s="110">
        <f t="shared" si="801"/>
        <v>0</v>
      </c>
      <c r="X3640" s="110">
        <f t="shared" si="802"/>
        <v>0</v>
      </c>
      <c r="Y3640" s="110" t="str">
        <f t="shared" si="803"/>
        <v>transfer_purchase_raonly_na_CONFIDENTIAL</v>
      </c>
      <c r="Z3640" s="110">
        <f>IF(COUNTIFS($Y$2:Y3640,Y3640)=1,1,0)</f>
        <v>0</v>
      </c>
      <c r="AA3640" s="110">
        <f>SUM($Z$2:Z3640)*Z3640</f>
        <v>0</v>
      </c>
      <c r="AB3640" s="110">
        <f>COUNTIFS(resources!B:B,B3640)</f>
        <v>1</v>
      </c>
      <c r="AC3640" s="110">
        <f t="shared" si="804"/>
        <v>1</v>
      </c>
      <c r="AD3640" s="110">
        <f t="shared" si="805"/>
        <v>1</v>
      </c>
      <c r="AE3640" s="110">
        <f t="shared" si="806"/>
        <v>0</v>
      </c>
      <c r="AF3640" s="110">
        <f t="shared" si="807"/>
        <v>1</v>
      </c>
      <c r="AG3640" s="110">
        <f t="shared" si="808"/>
        <v>0</v>
      </c>
      <c r="AH3640" s="110">
        <f t="shared" si="809"/>
        <v>0</v>
      </c>
      <c r="AI3640" s="110">
        <f t="shared" si="810"/>
        <v>1</v>
      </c>
      <c r="AJ3640" s="100">
        <f>ROW()</f>
        <v>3640</v>
      </c>
      <c r="AK3640" s="100" t="str">
        <f>INDEX('BadRows RECART'!$C$2:$C$1207,MATCH(monthly_gwh_mw!AJ3640,'BadRows RECART'!$D$2:$D$1207,0))</f>
        <v>EC_M_0-000-000-011</v>
      </c>
    </row>
    <row r="3641" spans="1:37" ht="20">
      <c r="A3641" s="106" t="s">
        <v>3907</v>
      </c>
      <c r="B3641" s="106" t="s">
        <v>437</v>
      </c>
      <c r="C3641" s="106" t="s">
        <v>6313</v>
      </c>
      <c r="D3641" s="168">
        <v>2023</v>
      </c>
      <c r="E3641" s="168">
        <v>5</v>
      </c>
      <c r="F3641" s="169">
        <v>0</v>
      </c>
      <c r="G3641" s="212" t="s">
        <v>6314</v>
      </c>
      <c r="H3641" s="212" t="s">
        <v>6314</v>
      </c>
      <c r="I3641" s="106" t="s">
        <v>556</v>
      </c>
      <c r="K3641" s="83" t="s">
        <v>6314</v>
      </c>
      <c r="L3641" s="83" t="s">
        <v>6314</v>
      </c>
      <c r="M3641" s="45" t="str">
        <f>IF(
ISNA(INDEX(resources!E:E,MATCH(B3641,resources!B:B,0))),"fillme",
INDEX(resources!E:E,MATCH(B3641,resources!B:B,0)))</f>
        <v>transfer_purchase</v>
      </c>
      <c r="N3641" s="45">
        <v>1</v>
      </c>
      <c r="O3641" s="83" t="str">
        <f>IFERROR(INDEX(resources!K:K,MATCH(B3641,resources!B:B,0)),"fillme")</f>
        <v>unknown</v>
      </c>
      <c r="P3641" s="89" t="str">
        <f t="shared" si="798"/>
        <v>unknown_2023_5</v>
      </c>
      <c r="Q3641" s="87">
        <f>INDEX(elcc!G:G,MATCH(P3641,elcc!D:D,0))</f>
        <v>0</v>
      </c>
      <c r="R3641" s="89">
        <f t="shared" si="799"/>
        <v>1</v>
      </c>
      <c r="S3641" s="89" t="s">
        <v>6314</v>
      </c>
      <c r="T3641" s="89" t="s">
        <v>6314</v>
      </c>
      <c r="U3641" s="90" t="str">
        <f t="shared" si="800"/>
        <v>ok</v>
      </c>
      <c r="V3641" s="63" t="str">
        <f>INDEX(resources!F:F,MATCH(B3641,resources!B:B,0))</f>
        <v>special</v>
      </c>
      <c r="W3641" s="110">
        <f t="shared" si="801"/>
        <v>0</v>
      </c>
      <c r="X3641" s="110">
        <f t="shared" si="802"/>
        <v>0</v>
      </c>
      <c r="Y3641" s="110" t="str">
        <f t="shared" si="803"/>
        <v>transfer_purchase_raonly_na_CONFIDENTIAL</v>
      </c>
      <c r="Z3641" s="110">
        <f>IF(COUNTIFS($Y$2:Y3641,Y3641)=1,1,0)</f>
        <v>0</v>
      </c>
      <c r="AA3641" s="110">
        <f>SUM($Z$2:Z3641)*Z3641</f>
        <v>0</v>
      </c>
      <c r="AB3641" s="110">
        <f>COUNTIFS(resources!B:B,B3641)</f>
        <v>1</v>
      </c>
      <c r="AC3641" s="110">
        <f t="shared" si="804"/>
        <v>1</v>
      </c>
      <c r="AD3641" s="110">
        <f t="shared" si="805"/>
        <v>1</v>
      </c>
      <c r="AE3641" s="110">
        <f t="shared" si="806"/>
        <v>0</v>
      </c>
      <c r="AF3641" s="110">
        <f t="shared" si="807"/>
        <v>1</v>
      </c>
      <c r="AG3641" s="110">
        <f t="shared" si="808"/>
        <v>0</v>
      </c>
      <c r="AH3641" s="110">
        <f t="shared" si="809"/>
        <v>0</v>
      </c>
      <c r="AI3641" s="110">
        <f t="shared" si="810"/>
        <v>1</v>
      </c>
      <c r="AJ3641" s="100">
        <f>ROW()</f>
        <v>3641</v>
      </c>
      <c r="AK3641" s="100" t="str">
        <f>INDEX('BadRows RECART'!$C$2:$C$1207,MATCH(monthly_gwh_mw!AJ3641,'BadRows RECART'!$D$2:$D$1207,0))</f>
        <v>EC_M_0-000-000-011</v>
      </c>
    </row>
    <row r="3642" spans="1:37" ht="20">
      <c r="A3642" s="106" t="s">
        <v>3907</v>
      </c>
      <c r="B3642" s="106" t="s">
        <v>437</v>
      </c>
      <c r="C3642" s="106" t="s">
        <v>6313</v>
      </c>
      <c r="D3642" s="168">
        <v>2023</v>
      </c>
      <c r="E3642" s="168">
        <v>6</v>
      </c>
      <c r="F3642" s="169">
        <v>0</v>
      </c>
      <c r="G3642" s="212" t="s">
        <v>6314</v>
      </c>
      <c r="H3642" s="212" t="s">
        <v>6314</v>
      </c>
      <c r="I3642" s="106" t="s">
        <v>556</v>
      </c>
      <c r="K3642" s="83" t="s">
        <v>6314</v>
      </c>
      <c r="L3642" s="83" t="s">
        <v>6314</v>
      </c>
      <c r="M3642" s="45" t="str">
        <f>IF(
ISNA(INDEX(resources!E:E,MATCH(B3642,resources!B:B,0))),"fillme",
INDEX(resources!E:E,MATCH(B3642,resources!B:B,0)))</f>
        <v>transfer_purchase</v>
      </c>
      <c r="N3642" s="45">
        <v>1</v>
      </c>
      <c r="O3642" s="83" t="str">
        <f>IFERROR(INDEX(resources!K:K,MATCH(B3642,resources!B:B,0)),"fillme")</f>
        <v>unknown</v>
      </c>
      <c r="P3642" s="89" t="str">
        <f t="shared" si="798"/>
        <v>unknown_2023_6</v>
      </c>
      <c r="Q3642" s="87">
        <f>INDEX(elcc!G:G,MATCH(P3642,elcc!D:D,0))</f>
        <v>0</v>
      </c>
      <c r="R3642" s="89">
        <f t="shared" si="799"/>
        <v>1</v>
      </c>
      <c r="S3642" s="89" t="s">
        <v>6314</v>
      </c>
      <c r="T3642" s="89" t="s">
        <v>6314</v>
      </c>
      <c r="U3642" s="90" t="str">
        <f t="shared" si="800"/>
        <v>ok</v>
      </c>
      <c r="V3642" s="63" t="str">
        <f>INDEX(resources!F:F,MATCH(B3642,resources!B:B,0))</f>
        <v>special</v>
      </c>
      <c r="W3642" s="110">
        <f t="shared" si="801"/>
        <v>0</v>
      </c>
      <c r="X3642" s="110">
        <f t="shared" si="802"/>
        <v>0</v>
      </c>
      <c r="Y3642" s="110" t="str">
        <f t="shared" si="803"/>
        <v>transfer_purchase_raonly_na_CONFIDENTIAL</v>
      </c>
      <c r="Z3642" s="110">
        <f>IF(COUNTIFS($Y$2:Y3642,Y3642)=1,1,0)</f>
        <v>0</v>
      </c>
      <c r="AA3642" s="110">
        <f>SUM($Z$2:Z3642)*Z3642</f>
        <v>0</v>
      </c>
      <c r="AB3642" s="110">
        <f>COUNTIFS(resources!B:B,B3642)</f>
        <v>1</v>
      </c>
      <c r="AC3642" s="110">
        <f t="shared" si="804"/>
        <v>1</v>
      </c>
      <c r="AD3642" s="110">
        <f t="shared" si="805"/>
        <v>1</v>
      </c>
      <c r="AE3642" s="110">
        <f t="shared" si="806"/>
        <v>0</v>
      </c>
      <c r="AF3642" s="110">
        <f t="shared" si="807"/>
        <v>1</v>
      </c>
      <c r="AG3642" s="110">
        <f t="shared" si="808"/>
        <v>0</v>
      </c>
      <c r="AH3642" s="110">
        <f t="shared" si="809"/>
        <v>0</v>
      </c>
      <c r="AI3642" s="110">
        <f t="shared" si="810"/>
        <v>1</v>
      </c>
      <c r="AJ3642" s="100">
        <f>ROW()</f>
        <v>3642</v>
      </c>
      <c r="AK3642" s="100" t="str">
        <f>INDEX('BadRows RECART'!$C$2:$C$1207,MATCH(monthly_gwh_mw!AJ3642,'BadRows RECART'!$D$2:$D$1207,0))</f>
        <v>EC_M_0-000-000-011</v>
      </c>
    </row>
    <row r="3643" spans="1:37" ht="20">
      <c r="A3643" s="106" t="s">
        <v>3907</v>
      </c>
      <c r="B3643" s="106" t="s">
        <v>437</v>
      </c>
      <c r="C3643" s="106" t="s">
        <v>6313</v>
      </c>
      <c r="D3643" s="168">
        <v>2023</v>
      </c>
      <c r="E3643" s="168">
        <v>7</v>
      </c>
      <c r="F3643" s="169">
        <v>0</v>
      </c>
      <c r="G3643" s="212" t="s">
        <v>6314</v>
      </c>
      <c r="H3643" s="212" t="s">
        <v>6314</v>
      </c>
      <c r="I3643" s="106" t="s">
        <v>556</v>
      </c>
      <c r="K3643" s="83" t="s">
        <v>6314</v>
      </c>
      <c r="L3643" s="83" t="s">
        <v>6314</v>
      </c>
      <c r="M3643" s="45" t="str">
        <f>IF(
ISNA(INDEX(resources!E:E,MATCH(B3643,resources!B:B,0))),"fillme",
INDEX(resources!E:E,MATCH(B3643,resources!B:B,0)))</f>
        <v>transfer_purchase</v>
      </c>
      <c r="N3643" s="45">
        <v>1</v>
      </c>
      <c r="O3643" s="83" t="str">
        <f>IFERROR(INDEX(resources!K:K,MATCH(B3643,resources!B:B,0)),"fillme")</f>
        <v>unknown</v>
      </c>
      <c r="P3643" s="89" t="str">
        <f t="shared" si="798"/>
        <v>unknown_2023_7</v>
      </c>
      <c r="Q3643" s="87">
        <f>INDEX(elcc!G:G,MATCH(P3643,elcc!D:D,0))</f>
        <v>0</v>
      </c>
      <c r="R3643" s="89">
        <f t="shared" si="799"/>
        <v>1</v>
      </c>
      <c r="S3643" s="89" t="s">
        <v>6314</v>
      </c>
      <c r="T3643" s="89" t="s">
        <v>6314</v>
      </c>
      <c r="U3643" s="90" t="str">
        <f t="shared" si="800"/>
        <v>ok</v>
      </c>
      <c r="V3643" s="63" t="str">
        <f>INDEX(resources!F:F,MATCH(B3643,resources!B:B,0))</f>
        <v>special</v>
      </c>
      <c r="W3643" s="110">
        <f t="shared" si="801"/>
        <v>0</v>
      </c>
      <c r="X3643" s="110">
        <f t="shared" si="802"/>
        <v>0</v>
      </c>
      <c r="Y3643" s="110" t="str">
        <f t="shared" si="803"/>
        <v>transfer_purchase_raonly_na_CONFIDENTIAL</v>
      </c>
      <c r="Z3643" s="110">
        <f>IF(COUNTIFS($Y$2:Y3643,Y3643)=1,1,0)</f>
        <v>0</v>
      </c>
      <c r="AA3643" s="110">
        <f>SUM($Z$2:Z3643)*Z3643</f>
        <v>0</v>
      </c>
      <c r="AB3643" s="110">
        <f>COUNTIFS(resources!B:B,B3643)</f>
        <v>1</v>
      </c>
      <c r="AC3643" s="110">
        <f t="shared" si="804"/>
        <v>1</v>
      </c>
      <c r="AD3643" s="110">
        <f t="shared" si="805"/>
        <v>1</v>
      </c>
      <c r="AE3643" s="110">
        <f t="shared" si="806"/>
        <v>0</v>
      </c>
      <c r="AF3643" s="110">
        <f t="shared" si="807"/>
        <v>1</v>
      </c>
      <c r="AG3643" s="110">
        <f t="shared" si="808"/>
        <v>0</v>
      </c>
      <c r="AH3643" s="110">
        <f t="shared" si="809"/>
        <v>0</v>
      </c>
      <c r="AI3643" s="110">
        <f t="shared" si="810"/>
        <v>1</v>
      </c>
      <c r="AJ3643" s="100">
        <f>ROW()</f>
        <v>3643</v>
      </c>
      <c r="AK3643" s="100" t="str">
        <f>INDEX('BadRows RECART'!$C$2:$C$1207,MATCH(monthly_gwh_mw!AJ3643,'BadRows RECART'!$D$2:$D$1207,0))</f>
        <v>EC_M_0-000-000-011</v>
      </c>
    </row>
    <row r="3644" spans="1:37" ht="20">
      <c r="A3644" s="106" t="s">
        <v>3907</v>
      </c>
      <c r="B3644" s="106" t="s">
        <v>437</v>
      </c>
      <c r="C3644" s="106" t="s">
        <v>6313</v>
      </c>
      <c r="D3644" s="168">
        <v>2023</v>
      </c>
      <c r="E3644" s="168">
        <v>8</v>
      </c>
      <c r="F3644" s="169">
        <v>0</v>
      </c>
      <c r="G3644" s="212" t="s">
        <v>6314</v>
      </c>
      <c r="H3644" s="212" t="s">
        <v>6314</v>
      </c>
      <c r="I3644" s="106" t="s">
        <v>556</v>
      </c>
      <c r="K3644" s="83" t="s">
        <v>6314</v>
      </c>
      <c r="L3644" s="83" t="s">
        <v>6314</v>
      </c>
      <c r="M3644" s="45" t="str">
        <f>IF(
ISNA(INDEX(resources!E:E,MATCH(B3644,resources!B:B,0))),"fillme",
INDEX(resources!E:E,MATCH(B3644,resources!B:B,0)))</f>
        <v>transfer_purchase</v>
      </c>
      <c r="N3644" s="45">
        <v>1</v>
      </c>
      <c r="O3644" s="83" t="str">
        <f>IFERROR(INDEX(resources!K:K,MATCH(B3644,resources!B:B,0)),"fillme")</f>
        <v>unknown</v>
      </c>
      <c r="P3644" s="89" t="str">
        <f t="shared" si="798"/>
        <v>unknown_2023_8</v>
      </c>
      <c r="Q3644" s="87">
        <f>INDEX(elcc!G:G,MATCH(P3644,elcc!D:D,0))</f>
        <v>0</v>
      </c>
      <c r="R3644" s="89">
        <f t="shared" si="799"/>
        <v>1</v>
      </c>
      <c r="S3644" s="89" t="s">
        <v>6314</v>
      </c>
      <c r="T3644" s="89" t="s">
        <v>6314</v>
      </c>
      <c r="U3644" s="90" t="str">
        <f t="shared" si="800"/>
        <v>ok</v>
      </c>
      <c r="V3644" s="63" t="str">
        <f>INDEX(resources!F:F,MATCH(B3644,resources!B:B,0))</f>
        <v>special</v>
      </c>
      <c r="W3644" s="110">
        <f t="shared" si="801"/>
        <v>0</v>
      </c>
      <c r="X3644" s="110">
        <f t="shared" si="802"/>
        <v>0</v>
      </c>
      <c r="Y3644" s="110" t="str">
        <f t="shared" si="803"/>
        <v>transfer_purchase_raonly_na_CONFIDENTIAL</v>
      </c>
      <c r="Z3644" s="110">
        <f>IF(COUNTIFS($Y$2:Y3644,Y3644)=1,1,0)</f>
        <v>0</v>
      </c>
      <c r="AA3644" s="110">
        <f>SUM($Z$2:Z3644)*Z3644</f>
        <v>0</v>
      </c>
      <c r="AB3644" s="110">
        <f>COUNTIFS(resources!B:B,B3644)</f>
        <v>1</v>
      </c>
      <c r="AC3644" s="110">
        <f t="shared" si="804"/>
        <v>1</v>
      </c>
      <c r="AD3644" s="110">
        <f t="shared" si="805"/>
        <v>1</v>
      </c>
      <c r="AE3644" s="110">
        <f t="shared" si="806"/>
        <v>0</v>
      </c>
      <c r="AF3644" s="110">
        <f t="shared" si="807"/>
        <v>1</v>
      </c>
      <c r="AG3644" s="110">
        <f t="shared" si="808"/>
        <v>0</v>
      </c>
      <c r="AH3644" s="110">
        <f t="shared" si="809"/>
        <v>0</v>
      </c>
      <c r="AI3644" s="110">
        <f t="shared" si="810"/>
        <v>1</v>
      </c>
      <c r="AJ3644" s="100">
        <f>ROW()</f>
        <v>3644</v>
      </c>
      <c r="AK3644" s="100" t="str">
        <f>INDEX('BadRows RECART'!$C$2:$C$1207,MATCH(monthly_gwh_mw!AJ3644,'BadRows RECART'!$D$2:$D$1207,0))</f>
        <v>EC_M_0-000-000-011</v>
      </c>
    </row>
    <row r="3645" spans="1:37" ht="20">
      <c r="A3645" s="106" t="s">
        <v>3907</v>
      </c>
      <c r="B3645" s="106" t="s">
        <v>437</v>
      </c>
      <c r="C3645" s="106" t="s">
        <v>6313</v>
      </c>
      <c r="D3645" s="168">
        <v>2023</v>
      </c>
      <c r="E3645" s="168">
        <v>9</v>
      </c>
      <c r="F3645" s="169">
        <v>0</v>
      </c>
      <c r="G3645" s="212" t="s">
        <v>6314</v>
      </c>
      <c r="H3645" s="212" t="s">
        <v>6314</v>
      </c>
      <c r="I3645" s="106" t="s">
        <v>556</v>
      </c>
      <c r="K3645" s="83" t="s">
        <v>6314</v>
      </c>
      <c r="L3645" s="83" t="s">
        <v>6314</v>
      </c>
      <c r="M3645" s="45" t="str">
        <f>IF(
ISNA(INDEX(resources!E:E,MATCH(B3645,resources!B:B,0))),"fillme",
INDEX(resources!E:E,MATCH(B3645,resources!B:B,0)))</f>
        <v>transfer_purchase</v>
      </c>
      <c r="N3645" s="45">
        <v>1</v>
      </c>
      <c r="O3645" s="83" t="str">
        <f>IFERROR(INDEX(resources!K:K,MATCH(B3645,resources!B:B,0)),"fillme")</f>
        <v>unknown</v>
      </c>
      <c r="P3645" s="89" t="str">
        <f t="shared" si="798"/>
        <v>unknown_2023_9</v>
      </c>
      <c r="Q3645" s="87">
        <f>INDEX(elcc!G:G,MATCH(P3645,elcc!D:D,0))</f>
        <v>0</v>
      </c>
      <c r="R3645" s="89">
        <f t="shared" si="799"/>
        <v>1</v>
      </c>
      <c r="S3645" s="89" t="s">
        <v>6314</v>
      </c>
      <c r="T3645" s="89" t="s">
        <v>6314</v>
      </c>
      <c r="U3645" s="90" t="str">
        <f t="shared" si="800"/>
        <v>ok</v>
      </c>
      <c r="V3645" s="63" t="str">
        <f>INDEX(resources!F:F,MATCH(B3645,resources!B:B,0))</f>
        <v>special</v>
      </c>
      <c r="W3645" s="110">
        <f t="shared" si="801"/>
        <v>0</v>
      </c>
      <c r="X3645" s="110">
        <f t="shared" si="802"/>
        <v>0</v>
      </c>
      <c r="Y3645" s="110" t="str">
        <f t="shared" si="803"/>
        <v>transfer_purchase_raonly_na_CONFIDENTIAL</v>
      </c>
      <c r="Z3645" s="110">
        <f>IF(COUNTIFS($Y$2:Y3645,Y3645)=1,1,0)</f>
        <v>0</v>
      </c>
      <c r="AA3645" s="110">
        <f>SUM($Z$2:Z3645)*Z3645</f>
        <v>0</v>
      </c>
      <c r="AB3645" s="110">
        <f>COUNTIFS(resources!B:B,B3645)</f>
        <v>1</v>
      </c>
      <c r="AC3645" s="110">
        <f t="shared" si="804"/>
        <v>1</v>
      </c>
      <c r="AD3645" s="110">
        <f t="shared" si="805"/>
        <v>1</v>
      </c>
      <c r="AE3645" s="110">
        <f t="shared" si="806"/>
        <v>0</v>
      </c>
      <c r="AF3645" s="110">
        <f t="shared" si="807"/>
        <v>1</v>
      </c>
      <c r="AG3645" s="110">
        <f t="shared" si="808"/>
        <v>0</v>
      </c>
      <c r="AH3645" s="110">
        <f t="shared" si="809"/>
        <v>0</v>
      </c>
      <c r="AI3645" s="110">
        <f t="shared" si="810"/>
        <v>1</v>
      </c>
      <c r="AJ3645" s="100">
        <f>ROW()</f>
        <v>3645</v>
      </c>
      <c r="AK3645" s="100" t="str">
        <f>INDEX('BadRows RECART'!$C$2:$C$1207,MATCH(monthly_gwh_mw!AJ3645,'BadRows RECART'!$D$2:$D$1207,0))</f>
        <v>EC_M_0-000-000-011</v>
      </c>
    </row>
    <row r="3646" spans="1:37" ht="20">
      <c r="A3646" s="106" t="s">
        <v>3907</v>
      </c>
      <c r="B3646" s="106" t="s">
        <v>437</v>
      </c>
      <c r="C3646" s="106" t="s">
        <v>6313</v>
      </c>
      <c r="D3646" s="168">
        <v>2023</v>
      </c>
      <c r="E3646" s="168">
        <v>10</v>
      </c>
      <c r="F3646" s="169">
        <v>0</v>
      </c>
      <c r="G3646" s="212" t="s">
        <v>6314</v>
      </c>
      <c r="H3646" s="212" t="s">
        <v>6314</v>
      </c>
      <c r="I3646" s="106" t="s">
        <v>556</v>
      </c>
      <c r="K3646" s="83" t="s">
        <v>6314</v>
      </c>
      <c r="L3646" s="83" t="s">
        <v>6314</v>
      </c>
      <c r="M3646" s="45" t="str">
        <f>IF(
ISNA(INDEX(resources!E:E,MATCH(B3646,resources!B:B,0))),"fillme",
INDEX(resources!E:E,MATCH(B3646,resources!B:B,0)))</f>
        <v>transfer_purchase</v>
      </c>
      <c r="N3646" s="45">
        <v>1</v>
      </c>
      <c r="O3646" s="83" t="str">
        <f>IFERROR(INDEX(resources!K:K,MATCH(B3646,resources!B:B,0)),"fillme")</f>
        <v>unknown</v>
      </c>
      <c r="P3646" s="89" t="str">
        <f t="shared" si="798"/>
        <v>unknown_2023_10</v>
      </c>
      <c r="Q3646" s="87">
        <f>INDEX(elcc!G:G,MATCH(P3646,elcc!D:D,0))</f>
        <v>0</v>
      </c>
      <c r="R3646" s="89">
        <f t="shared" si="799"/>
        <v>1</v>
      </c>
      <c r="S3646" s="89" t="s">
        <v>6314</v>
      </c>
      <c r="T3646" s="89" t="s">
        <v>6314</v>
      </c>
      <c r="U3646" s="90" t="str">
        <f t="shared" si="800"/>
        <v>ok</v>
      </c>
      <c r="V3646" s="63" t="str">
        <f>INDEX(resources!F:F,MATCH(B3646,resources!B:B,0))</f>
        <v>special</v>
      </c>
      <c r="W3646" s="110">
        <f t="shared" si="801"/>
        <v>0</v>
      </c>
      <c r="X3646" s="110">
        <f t="shared" si="802"/>
        <v>0</v>
      </c>
      <c r="Y3646" s="110" t="str">
        <f t="shared" si="803"/>
        <v>transfer_purchase_raonly_na_CONFIDENTIAL</v>
      </c>
      <c r="Z3646" s="110">
        <f>IF(COUNTIFS($Y$2:Y3646,Y3646)=1,1,0)</f>
        <v>0</v>
      </c>
      <c r="AA3646" s="110">
        <f>SUM($Z$2:Z3646)*Z3646</f>
        <v>0</v>
      </c>
      <c r="AB3646" s="110">
        <f>COUNTIFS(resources!B:B,B3646)</f>
        <v>1</v>
      </c>
      <c r="AC3646" s="110">
        <f t="shared" si="804"/>
        <v>1</v>
      </c>
      <c r="AD3646" s="110">
        <f t="shared" si="805"/>
        <v>1</v>
      </c>
      <c r="AE3646" s="110">
        <f t="shared" si="806"/>
        <v>0</v>
      </c>
      <c r="AF3646" s="110">
        <f t="shared" si="807"/>
        <v>1</v>
      </c>
      <c r="AG3646" s="110">
        <f t="shared" si="808"/>
        <v>0</v>
      </c>
      <c r="AH3646" s="110">
        <f t="shared" si="809"/>
        <v>0</v>
      </c>
      <c r="AI3646" s="110">
        <f t="shared" si="810"/>
        <v>1</v>
      </c>
      <c r="AJ3646" s="100">
        <f>ROW()</f>
        <v>3646</v>
      </c>
      <c r="AK3646" s="100" t="str">
        <f>INDEX('BadRows RECART'!$C$2:$C$1207,MATCH(monthly_gwh_mw!AJ3646,'BadRows RECART'!$D$2:$D$1207,0))</f>
        <v>EC_M_0-000-000-011</v>
      </c>
    </row>
    <row r="3647" spans="1:37" ht="20">
      <c r="A3647" s="106" t="s">
        <v>3907</v>
      </c>
      <c r="B3647" s="106" t="s">
        <v>437</v>
      </c>
      <c r="C3647" s="106" t="s">
        <v>6313</v>
      </c>
      <c r="D3647" s="168">
        <v>2023</v>
      </c>
      <c r="E3647" s="168">
        <v>11</v>
      </c>
      <c r="F3647" s="169">
        <v>0</v>
      </c>
      <c r="G3647" s="212" t="s">
        <v>6314</v>
      </c>
      <c r="H3647" s="212" t="s">
        <v>6314</v>
      </c>
      <c r="I3647" s="106" t="s">
        <v>556</v>
      </c>
      <c r="K3647" s="83" t="s">
        <v>6314</v>
      </c>
      <c r="L3647" s="83" t="s">
        <v>6314</v>
      </c>
      <c r="M3647" s="45" t="str">
        <f>IF(
ISNA(INDEX(resources!E:E,MATCH(B3647,resources!B:B,0))),"fillme",
INDEX(resources!E:E,MATCH(B3647,resources!B:B,0)))</f>
        <v>transfer_purchase</v>
      </c>
      <c r="N3647" s="45">
        <v>1</v>
      </c>
      <c r="O3647" s="83" t="str">
        <f>IFERROR(INDEX(resources!K:K,MATCH(B3647,resources!B:B,0)),"fillme")</f>
        <v>unknown</v>
      </c>
      <c r="P3647" s="89" t="str">
        <f t="shared" si="798"/>
        <v>unknown_2023_11</v>
      </c>
      <c r="Q3647" s="87">
        <f>INDEX(elcc!G:G,MATCH(P3647,elcc!D:D,0))</f>
        <v>0</v>
      </c>
      <c r="R3647" s="89">
        <f t="shared" si="799"/>
        <v>1</v>
      </c>
      <c r="S3647" s="89" t="s">
        <v>6314</v>
      </c>
      <c r="T3647" s="89" t="s">
        <v>6314</v>
      </c>
      <c r="U3647" s="90" t="str">
        <f t="shared" si="800"/>
        <v>ok</v>
      </c>
      <c r="V3647" s="63" t="str">
        <f>INDEX(resources!F:F,MATCH(B3647,resources!B:B,0))</f>
        <v>special</v>
      </c>
      <c r="W3647" s="110">
        <f t="shared" si="801"/>
        <v>0</v>
      </c>
      <c r="X3647" s="110">
        <f t="shared" si="802"/>
        <v>0</v>
      </c>
      <c r="Y3647" s="110" t="str">
        <f t="shared" si="803"/>
        <v>transfer_purchase_raonly_na_CONFIDENTIAL</v>
      </c>
      <c r="Z3647" s="110">
        <f>IF(COUNTIFS($Y$2:Y3647,Y3647)=1,1,0)</f>
        <v>0</v>
      </c>
      <c r="AA3647" s="110">
        <f>SUM($Z$2:Z3647)*Z3647</f>
        <v>0</v>
      </c>
      <c r="AB3647" s="110">
        <f>COUNTIFS(resources!B:B,B3647)</f>
        <v>1</v>
      </c>
      <c r="AC3647" s="110">
        <f t="shared" si="804"/>
        <v>1</v>
      </c>
      <c r="AD3647" s="110">
        <f t="shared" si="805"/>
        <v>1</v>
      </c>
      <c r="AE3647" s="110">
        <f t="shared" si="806"/>
        <v>0</v>
      </c>
      <c r="AF3647" s="110">
        <f t="shared" si="807"/>
        <v>1</v>
      </c>
      <c r="AG3647" s="110">
        <f t="shared" si="808"/>
        <v>0</v>
      </c>
      <c r="AH3647" s="110">
        <f t="shared" si="809"/>
        <v>0</v>
      </c>
      <c r="AI3647" s="110">
        <f t="shared" si="810"/>
        <v>1</v>
      </c>
      <c r="AJ3647" s="100">
        <f>ROW()</f>
        <v>3647</v>
      </c>
      <c r="AK3647" s="100" t="str">
        <f>INDEX('BadRows RECART'!$C$2:$C$1207,MATCH(monthly_gwh_mw!AJ3647,'BadRows RECART'!$D$2:$D$1207,0))</f>
        <v>EC_M_0-000-000-011</v>
      </c>
    </row>
    <row r="3648" spans="1:37" ht="20">
      <c r="A3648" s="106" t="s">
        <v>3907</v>
      </c>
      <c r="B3648" s="106" t="s">
        <v>437</v>
      </c>
      <c r="C3648" s="106" t="s">
        <v>6313</v>
      </c>
      <c r="D3648" s="168">
        <v>2023</v>
      </c>
      <c r="E3648" s="168">
        <v>12</v>
      </c>
      <c r="F3648" s="169">
        <v>0</v>
      </c>
      <c r="G3648" s="212" t="s">
        <v>6314</v>
      </c>
      <c r="H3648" s="212" t="s">
        <v>6314</v>
      </c>
      <c r="I3648" s="106" t="s">
        <v>556</v>
      </c>
      <c r="K3648" s="83" t="s">
        <v>6314</v>
      </c>
      <c r="L3648" s="83" t="s">
        <v>6314</v>
      </c>
      <c r="M3648" s="45" t="str">
        <f>IF(
ISNA(INDEX(resources!E:E,MATCH(B3648,resources!B:B,0))),"fillme",
INDEX(resources!E:E,MATCH(B3648,resources!B:B,0)))</f>
        <v>transfer_purchase</v>
      </c>
      <c r="N3648" s="45">
        <v>1</v>
      </c>
      <c r="O3648" s="83" t="str">
        <f>IFERROR(INDEX(resources!K:K,MATCH(B3648,resources!B:B,0)),"fillme")</f>
        <v>unknown</v>
      </c>
      <c r="P3648" s="89" t="str">
        <f t="shared" si="798"/>
        <v>unknown_2023_12</v>
      </c>
      <c r="Q3648" s="87">
        <f>INDEX(elcc!G:G,MATCH(P3648,elcc!D:D,0))</f>
        <v>0</v>
      </c>
      <c r="R3648" s="89">
        <f t="shared" si="799"/>
        <v>1</v>
      </c>
      <c r="S3648" s="89" t="s">
        <v>6314</v>
      </c>
      <c r="T3648" s="89" t="s">
        <v>6314</v>
      </c>
      <c r="U3648" s="90" t="str">
        <f t="shared" si="800"/>
        <v>ok</v>
      </c>
      <c r="V3648" s="63" t="str">
        <f>INDEX(resources!F:F,MATCH(B3648,resources!B:B,0))</f>
        <v>special</v>
      </c>
      <c r="W3648" s="110">
        <f t="shared" si="801"/>
        <v>0</v>
      </c>
      <c r="X3648" s="110">
        <f t="shared" si="802"/>
        <v>0</v>
      </c>
      <c r="Y3648" s="110" t="str">
        <f t="shared" si="803"/>
        <v>transfer_purchase_raonly_na_CONFIDENTIAL</v>
      </c>
      <c r="Z3648" s="110">
        <f>IF(COUNTIFS($Y$2:Y3648,Y3648)=1,1,0)</f>
        <v>0</v>
      </c>
      <c r="AA3648" s="110">
        <f>SUM($Z$2:Z3648)*Z3648</f>
        <v>0</v>
      </c>
      <c r="AB3648" s="110">
        <f>COUNTIFS(resources!B:B,B3648)</f>
        <v>1</v>
      </c>
      <c r="AC3648" s="110">
        <f t="shared" si="804"/>
        <v>1</v>
      </c>
      <c r="AD3648" s="110">
        <f t="shared" si="805"/>
        <v>1</v>
      </c>
      <c r="AE3648" s="110">
        <f t="shared" si="806"/>
        <v>0</v>
      </c>
      <c r="AF3648" s="110">
        <f t="shared" si="807"/>
        <v>1</v>
      </c>
      <c r="AG3648" s="110">
        <f t="shared" si="808"/>
        <v>0</v>
      </c>
      <c r="AH3648" s="110">
        <f t="shared" si="809"/>
        <v>0</v>
      </c>
      <c r="AI3648" s="110">
        <f t="shared" si="810"/>
        <v>1</v>
      </c>
      <c r="AJ3648" s="100">
        <f>ROW()</f>
        <v>3648</v>
      </c>
      <c r="AK3648" s="100" t="str">
        <f>INDEX('BadRows RECART'!$C$2:$C$1207,MATCH(monthly_gwh_mw!AJ3648,'BadRows RECART'!$D$2:$D$1207,0))</f>
        <v>EC_M_0-000-000-011</v>
      </c>
    </row>
    <row r="3649" spans="1:37" ht="20">
      <c r="A3649" s="106" t="s">
        <v>3907</v>
      </c>
      <c r="B3649" s="106" t="s">
        <v>437</v>
      </c>
      <c r="C3649" s="106" t="s">
        <v>6313</v>
      </c>
      <c r="D3649" s="168">
        <v>2023</v>
      </c>
      <c r="E3649" s="168">
        <v>1</v>
      </c>
      <c r="F3649" s="169">
        <v>0</v>
      </c>
      <c r="G3649" s="212" t="s">
        <v>6314</v>
      </c>
      <c r="H3649" s="212" t="s">
        <v>6314</v>
      </c>
      <c r="I3649" s="106" t="s">
        <v>556</v>
      </c>
      <c r="K3649" s="83" t="s">
        <v>6314</v>
      </c>
      <c r="L3649" s="83" t="s">
        <v>6314</v>
      </c>
      <c r="M3649" s="45" t="str">
        <f>IF(
ISNA(INDEX(resources!E:E,MATCH(B3649,resources!B:B,0))),"fillme",
INDEX(resources!E:E,MATCH(B3649,resources!B:B,0)))</f>
        <v>transfer_purchase</v>
      </c>
      <c r="N3649" s="45">
        <v>1</v>
      </c>
      <c r="O3649" s="83" t="str">
        <f>IFERROR(INDEX(resources!K:K,MATCH(B3649,resources!B:B,0)),"fillme")</f>
        <v>unknown</v>
      </c>
      <c r="P3649" s="89" t="str">
        <f t="shared" si="798"/>
        <v>unknown_2023_1</v>
      </c>
      <c r="Q3649" s="87">
        <f>INDEX(elcc!G:G,MATCH(P3649,elcc!D:D,0))</f>
        <v>0</v>
      </c>
      <c r="R3649" s="89">
        <f t="shared" si="799"/>
        <v>1</v>
      </c>
      <c r="S3649" s="89" t="s">
        <v>6314</v>
      </c>
      <c r="T3649" s="89" t="s">
        <v>6314</v>
      </c>
      <c r="U3649" s="90" t="str">
        <f t="shared" si="800"/>
        <v>ok</v>
      </c>
      <c r="V3649" s="63" t="str">
        <f>INDEX(resources!F:F,MATCH(B3649,resources!B:B,0))</f>
        <v>special</v>
      </c>
      <c r="W3649" s="110">
        <f t="shared" si="801"/>
        <v>0</v>
      </c>
      <c r="X3649" s="110">
        <f t="shared" si="802"/>
        <v>0</v>
      </c>
      <c r="Y3649" s="110" t="str">
        <f t="shared" si="803"/>
        <v>transfer_purchase_raonly_na_CONFIDENTIAL</v>
      </c>
      <c r="Z3649" s="110">
        <f>IF(COUNTIFS($Y$2:Y3649,Y3649)=1,1,0)</f>
        <v>0</v>
      </c>
      <c r="AA3649" s="110">
        <f>SUM($Z$2:Z3649)*Z3649</f>
        <v>0</v>
      </c>
      <c r="AB3649" s="110">
        <f>COUNTIFS(resources!B:B,B3649)</f>
        <v>1</v>
      </c>
      <c r="AC3649" s="110">
        <f t="shared" si="804"/>
        <v>1</v>
      </c>
      <c r="AD3649" s="110">
        <f t="shared" si="805"/>
        <v>1</v>
      </c>
      <c r="AE3649" s="110">
        <f t="shared" si="806"/>
        <v>0</v>
      </c>
      <c r="AF3649" s="110">
        <f t="shared" si="807"/>
        <v>1</v>
      </c>
      <c r="AG3649" s="110">
        <f t="shared" si="808"/>
        <v>0</v>
      </c>
      <c r="AH3649" s="110">
        <f t="shared" si="809"/>
        <v>0</v>
      </c>
      <c r="AI3649" s="110">
        <f t="shared" si="810"/>
        <v>1</v>
      </c>
      <c r="AJ3649" s="100">
        <f>ROW()</f>
        <v>3649</v>
      </c>
      <c r="AK3649" s="100" t="str">
        <f>INDEX('BadRows RECART'!$C$2:$C$1207,MATCH(monthly_gwh_mw!AJ3649,'BadRows RECART'!$D$2:$D$1207,0))</f>
        <v>EC_M_0-000-000-011</v>
      </c>
    </row>
    <row r="3650" spans="1:37" ht="20">
      <c r="A3650" s="106" t="s">
        <v>3907</v>
      </c>
      <c r="B3650" s="106" t="s">
        <v>437</v>
      </c>
      <c r="C3650" s="106" t="s">
        <v>6313</v>
      </c>
      <c r="D3650" s="168">
        <v>2023</v>
      </c>
      <c r="E3650" s="168">
        <v>2</v>
      </c>
      <c r="F3650" s="169">
        <v>0</v>
      </c>
      <c r="G3650" s="212" t="s">
        <v>6314</v>
      </c>
      <c r="H3650" s="212" t="s">
        <v>6314</v>
      </c>
      <c r="I3650" s="106" t="s">
        <v>556</v>
      </c>
      <c r="K3650" s="83" t="s">
        <v>6314</v>
      </c>
      <c r="L3650" s="83" t="s">
        <v>6314</v>
      </c>
      <c r="M3650" s="45" t="str">
        <f>IF(
ISNA(INDEX(resources!E:E,MATCH(B3650,resources!B:B,0))),"fillme",
INDEX(resources!E:E,MATCH(B3650,resources!B:B,0)))</f>
        <v>transfer_purchase</v>
      </c>
      <c r="N3650" s="45">
        <v>1</v>
      </c>
      <c r="O3650" s="83" t="str">
        <f>IFERROR(INDEX(resources!K:K,MATCH(B3650,resources!B:B,0)),"fillme")</f>
        <v>unknown</v>
      </c>
      <c r="P3650" s="89" t="str">
        <f t="shared" si="798"/>
        <v>unknown_2023_2</v>
      </c>
      <c r="Q3650" s="87">
        <f>INDEX(elcc!G:G,MATCH(P3650,elcc!D:D,0))</f>
        <v>0</v>
      </c>
      <c r="R3650" s="89">
        <f t="shared" si="799"/>
        <v>1</v>
      </c>
      <c r="S3650" s="89" t="s">
        <v>6314</v>
      </c>
      <c r="T3650" s="89" t="s">
        <v>6314</v>
      </c>
      <c r="U3650" s="90" t="str">
        <f t="shared" si="800"/>
        <v>ok</v>
      </c>
      <c r="V3650" s="63" t="str">
        <f>INDEX(resources!F:F,MATCH(B3650,resources!B:B,0))</f>
        <v>special</v>
      </c>
      <c r="W3650" s="110">
        <f t="shared" si="801"/>
        <v>0</v>
      </c>
      <c r="X3650" s="110">
        <f t="shared" si="802"/>
        <v>0</v>
      </c>
      <c r="Y3650" s="110" t="str">
        <f t="shared" si="803"/>
        <v>transfer_purchase_raonly_na_CONFIDENTIAL</v>
      </c>
      <c r="Z3650" s="110">
        <f>IF(COUNTIFS($Y$2:Y3650,Y3650)=1,1,0)</f>
        <v>0</v>
      </c>
      <c r="AA3650" s="110">
        <f>SUM($Z$2:Z3650)*Z3650</f>
        <v>0</v>
      </c>
      <c r="AB3650" s="110">
        <f>COUNTIFS(resources!B:B,B3650)</f>
        <v>1</v>
      </c>
      <c r="AC3650" s="110">
        <f t="shared" si="804"/>
        <v>1</v>
      </c>
      <c r="AD3650" s="110">
        <f t="shared" si="805"/>
        <v>1</v>
      </c>
      <c r="AE3650" s="110">
        <f t="shared" si="806"/>
        <v>0</v>
      </c>
      <c r="AF3650" s="110">
        <f t="shared" si="807"/>
        <v>1</v>
      </c>
      <c r="AG3650" s="110">
        <f t="shared" si="808"/>
        <v>0</v>
      </c>
      <c r="AH3650" s="110">
        <f t="shared" si="809"/>
        <v>0</v>
      </c>
      <c r="AI3650" s="110">
        <f t="shared" si="810"/>
        <v>1</v>
      </c>
      <c r="AJ3650" s="100">
        <f>ROW()</f>
        <v>3650</v>
      </c>
      <c r="AK3650" s="100" t="str">
        <f>INDEX('BadRows RECART'!$C$2:$C$1207,MATCH(monthly_gwh_mw!AJ3650,'BadRows RECART'!$D$2:$D$1207,0))</f>
        <v>EC_M_0-000-000-011</v>
      </c>
    </row>
    <row r="3651" spans="1:37" ht="20">
      <c r="A3651" s="106" t="s">
        <v>3907</v>
      </c>
      <c r="B3651" s="106" t="s">
        <v>437</v>
      </c>
      <c r="C3651" s="106" t="s">
        <v>6313</v>
      </c>
      <c r="D3651" s="168">
        <v>2023</v>
      </c>
      <c r="E3651" s="168">
        <v>3</v>
      </c>
      <c r="F3651" s="169">
        <v>0</v>
      </c>
      <c r="G3651" s="212" t="s">
        <v>6314</v>
      </c>
      <c r="H3651" s="212" t="s">
        <v>6314</v>
      </c>
      <c r="I3651" s="106" t="s">
        <v>556</v>
      </c>
      <c r="K3651" s="83" t="s">
        <v>6314</v>
      </c>
      <c r="L3651" s="83" t="s">
        <v>6314</v>
      </c>
      <c r="M3651" s="45" t="str">
        <f>IF(
ISNA(INDEX(resources!E:E,MATCH(B3651,resources!B:B,0))),"fillme",
INDEX(resources!E:E,MATCH(B3651,resources!B:B,0)))</f>
        <v>transfer_purchase</v>
      </c>
      <c r="N3651" s="45">
        <v>1</v>
      </c>
      <c r="O3651" s="83" t="str">
        <f>IFERROR(INDEX(resources!K:K,MATCH(B3651,resources!B:B,0)),"fillme")</f>
        <v>unknown</v>
      </c>
      <c r="P3651" s="89" t="str">
        <f t="shared" si="798"/>
        <v>unknown_2023_3</v>
      </c>
      <c r="Q3651" s="87">
        <f>INDEX(elcc!G:G,MATCH(P3651,elcc!D:D,0))</f>
        <v>0</v>
      </c>
      <c r="R3651" s="89">
        <f t="shared" si="799"/>
        <v>1</v>
      </c>
      <c r="S3651" s="89" t="s">
        <v>6314</v>
      </c>
      <c r="T3651" s="89" t="s">
        <v>6314</v>
      </c>
      <c r="U3651" s="90" t="str">
        <f t="shared" si="800"/>
        <v>ok</v>
      </c>
      <c r="V3651" s="63" t="str">
        <f>INDEX(resources!F:F,MATCH(B3651,resources!B:B,0))</f>
        <v>special</v>
      </c>
      <c r="W3651" s="110">
        <f t="shared" si="801"/>
        <v>0</v>
      </c>
      <c r="X3651" s="110">
        <f t="shared" si="802"/>
        <v>0</v>
      </c>
      <c r="Y3651" s="110" t="str">
        <f t="shared" si="803"/>
        <v>transfer_purchase_raonly_na_CONFIDENTIAL</v>
      </c>
      <c r="Z3651" s="110">
        <f>IF(COUNTIFS($Y$2:Y3651,Y3651)=1,1,0)</f>
        <v>0</v>
      </c>
      <c r="AA3651" s="110">
        <f>SUM($Z$2:Z3651)*Z3651</f>
        <v>0</v>
      </c>
      <c r="AB3651" s="110">
        <f>COUNTIFS(resources!B:B,B3651)</f>
        <v>1</v>
      </c>
      <c r="AC3651" s="110">
        <f t="shared" si="804"/>
        <v>1</v>
      </c>
      <c r="AD3651" s="110">
        <f t="shared" si="805"/>
        <v>1</v>
      </c>
      <c r="AE3651" s="110">
        <f t="shared" si="806"/>
        <v>0</v>
      </c>
      <c r="AF3651" s="110">
        <f t="shared" si="807"/>
        <v>1</v>
      </c>
      <c r="AG3651" s="110">
        <f t="shared" si="808"/>
        <v>0</v>
      </c>
      <c r="AH3651" s="110">
        <f t="shared" si="809"/>
        <v>0</v>
      </c>
      <c r="AI3651" s="110">
        <f t="shared" si="810"/>
        <v>1</v>
      </c>
      <c r="AJ3651" s="100">
        <f>ROW()</f>
        <v>3651</v>
      </c>
      <c r="AK3651" s="100" t="str">
        <f>INDEX('BadRows RECART'!$C$2:$C$1207,MATCH(monthly_gwh_mw!AJ3651,'BadRows RECART'!$D$2:$D$1207,0))</f>
        <v>EC_M_0-000-000-011</v>
      </c>
    </row>
    <row r="3652" spans="1:37" ht="20">
      <c r="A3652" s="106" t="s">
        <v>3907</v>
      </c>
      <c r="B3652" s="106" t="s">
        <v>437</v>
      </c>
      <c r="C3652" s="106" t="s">
        <v>6313</v>
      </c>
      <c r="D3652" s="168">
        <v>2023</v>
      </c>
      <c r="E3652" s="168">
        <v>4</v>
      </c>
      <c r="F3652" s="169">
        <v>0</v>
      </c>
      <c r="G3652" s="212" t="s">
        <v>6314</v>
      </c>
      <c r="H3652" s="212" t="s">
        <v>6314</v>
      </c>
      <c r="I3652" s="106" t="s">
        <v>556</v>
      </c>
      <c r="K3652" s="83" t="s">
        <v>6314</v>
      </c>
      <c r="L3652" s="83" t="s">
        <v>6314</v>
      </c>
      <c r="M3652" s="45" t="str">
        <f>IF(
ISNA(INDEX(resources!E:E,MATCH(B3652,resources!B:B,0))),"fillme",
INDEX(resources!E:E,MATCH(B3652,resources!B:B,0)))</f>
        <v>transfer_purchase</v>
      </c>
      <c r="N3652" s="45">
        <v>1</v>
      </c>
      <c r="O3652" s="83" t="str">
        <f>IFERROR(INDEX(resources!K:K,MATCH(B3652,resources!B:B,0)),"fillme")</f>
        <v>unknown</v>
      </c>
      <c r="P3652" s="89" t="str">
        <f t="shared" si="798"/>
        <v>unknown_2023_4</v>
      </c>
      <c r="Q3652" s="87">
        <f>INDEX(elcc!G:G,MATCH(P3652,elcc!D:D,0))</f>
        <v>0</v>
      </c>
      <c r="R3652" s="89">
        <f t="shared" si="799"/>
        <v>1</v>
      </c>
      <c r="S3652" s="89" t="s">
        <v>6314</v>
      </c>
      <c r="T3652" s="89" t="s">
        <v>6314</v>
      </c>
      <c r="U3652" s="90" t="str">
        <f t="shared" si="800"/>
        <v>ok</v>
      </c>
      <c r="V3652" s="63" t="str">
        <f>INDEX(resources!F:F,MATCH(B3652,resources!B:B,0))</f>
        <v>special</v>
      </c>
      <c r="W3652" s="110">
        <f t="shared" si="801"/>
        <v>0</v>
      </c>
      <c r="X3652" s="110">
        <f t="shared" si="802"/>
        <v>0</v>
      </c>
      <c r="Y3652" s="110" t="str">
        <f t="shared" si="803"/>
        <v>transfer_purchase_raonly_na_CONFIDENTIAL</v>
      </c>
      <c r="Z3652" s="110">
        <f>IF(COUNTIFS($Y$2:Y3652,Y3652)=1,1,0)</f>
        <v>0</v>
      </c>
      <c r="AA3652" s="110">
        <f>SUM($Z$2:Z3652)*Z3652</f>
        <v>0</v>
      </c>
      <c r="AB3652" s="110">
        <f>COUNTIFS(resources!B:B,B3652)</f>
        <v>1</v>
      </c>
      <c r="AC3652" s="110">
        <f t="shared" si="804"/>
        <v>1</v>
      </c>
      <c r="AD3652" s="110">
        <f t="shared" si="805"/>
        <v>1</v>
      </c>
      <c r="AE3652" s="110">
        <f t="shared" si="806"/>
        <v>0</v>
      </c>
      <c r="AF3652" s="110">
        <f t="shared" si="807"/>
        <v>1</v>
      </c>
      <c r="AG3652" s="110">
        <f t="shared" si="808"/>
        <v>0</v>
      </c>
      <c r="AH3652" s="110">
        <f t="shared" si="809"/>
        <v>0</v>
      </c>
      <c r="AI3652" s="110">
        <f t="shared" si="810"/>
        <v>1</v>
      </c>
      <c r="AJ3652" s="100">
        <f>ROW()</f>
        <v>3652</v>
      </c>
      <c r="AK3652" s="100" t="str">
        <f>INDEX('BadRows RECART'!$C$2:$C$1207,MATCH(monthly_gwh_mw!AJ3652,'BadRows RECART'!$D$2:$D$1207,0))</f>
        <v>EC_M_0-000-000-011</v>
      </c>
    </row>
    <row r="3653" spans="1:37" ht="20">
      <c r="A3653" s="106" t="s">
        <v>3907</v>
      </c>
      <c r="B3653" s="106" t="s">
        <v>437</v>
      </c>
      <c r="C3653" s="106" t="s">
        <v>6313</v>
      </c>
      <c r="D3653" s="168">
        <v>2023</v>
      </c>
      <c r="E3653" s="168">
        <v>5</v>
      </c>
      <c r="F3653" s="169">
        <v>0</v>
      </c>
      <c r="G3653" s="212" t="s">
        <v>6314</v>
      </c>
      <c r="H3653" s="212" t="s">
        <v>6314</v>
      </c>
      <c r="I3653" s="106" t="s">
        <v>556</v>
      </c>
      <c r="K3653" s="83" t="s">
        <v>6314</v>
      </c>
      <c r="L3653" s="83" t="s">
        <v>6314</v>
      </c>
      <c r="M3653" s="45" t="str">
        <f>IF(
ISNA(INDEX(resources!E:E,MATCH(B3653,resources!B:B,0))),"fillme",
INDEX(resources!E:E,MATCH(B3653,resources!B:B,0)))</f>
        <v>transfer_purchase</v>
      </c>
      <c r="N3653" s="45">
        <v>1</v>
      </c>
      <c r="O3653" s="83" t="str">
        <f>IFERROR(INDEX(resources!K:K,MATCH(B3653,resources!B:B,0)),"fillme")</f>
        <v>unknown</v>
      </c>
      <c r="P3653" s="89" t="str">
        <f t="shared" si="798"/>
        <v>unknown_2023_5</v>
      </c>
      <c r="Q3653" s="87">
        <f>INDEX(elcc!G:G,MATCH(P3653,elcc!D:D,0))</f>
        <v>0</v>
      </c>
      <c r="R3653" s="89">
        <f t="shared" si="799"/>
        <v>1</v>
      </c>
      <c r="S3653" s="89" t="s">
        <v>6314</v>
      </c>
      <c r="T3653" s="89" t="s">
        <v>6314</v>
      </c>
      <c r="U3653" s="90" t="str">
        <f t="shared" si="800"/>
        <v>ok</v>
      </c>
      <c r="V3653" s="63" t="str">
        <f>INDEX(resources!F:F,MATCH(B3653,resources!B:B,0))</f>
        <v>special</v>
      </c>
      <c r="W3653" s="110">
        <f t="shared" si="801"/>
        <v>0</v>
      </c>
      <c r="X3653" s="110">
        <f t="shared" si="802"/>
        <v>0</v>
      </c>
      <c r="Y3653" s="110" t="str">
        <f t="shared" si="803"/>
        <v>transfer_purchase_raonly_na_CONFIDENTIAL</v>
      </c>
      <c r="Z3653" s="110">
        <f>IF(COUNTIFS($Y$2:Y3653,Y3653)=1,1,0)</f>
        <v>0</v>
      </c>
      <c r="AA3653" s="110">
        <f>SUM($Z$2:Z3653)*Z3653</f>
        <v>0</v>
      </c>
      <c r="AB3653" s="110">
        <f>COUNTIFS(resources!B:B,B3653)</f>
        <v>1</v>
      </c>
      <c r="AC3653" s="110">
        <f t="shared" si="804"/>
        <v>1</v>
      </c>
      <c r="AD3653" s="110">
        <f t="shared" si="805"/>
        <v>1</v>
      </c>
      <c r="AE3653" s="110">
        <f t="shared" si="806"/>
        <v>0</v>
      </c>
      <c r="AF3653" s="110">
        <f t="shared" si="807"/>
        <v>1</v>
      </c>
      <c r="AG3653" s="110">
        <f t="shared" si="808"/>
        <v>0</v>
      </c>
      <c r="AH3653" s="110">
        <f t="shared" si="809"/>
        <v>0</v>
      </c>
      <c r="AI3653" s="110">
        <f t="shared" si="810"/>
        <v>1</v>
      </c>
      <c r="AJ3653" s="100">
        <f>ROW()</f>
        <v>3653</v>
      </c>
      <c r="AK3653" s="100" t="str">
        <f>INDEX('BadRows RECART'!$C$2:$C$1207,MATCH(monthly_gwh_mw!AJ3653,'BadRows RECART'!$D$2:$D$1207,0))</f>
        <v>EC_M_0-000-000-011</v>
      </c>
    </row>
    <row r="3654" spans="1:37" ht="20">
      <c r="A3654" s="106" t="s">
        <v>3907</v>
      </c>
      <c r="B3654" s="106" t="s">
        <v>437</v>
      </c>
      <c r="C3654" s="106" t="s">
        <v>6313</v>
      </c>
      <c r="D3654" s="168">
        <v>2023</v>
      </c>
      <c r="E3654" s="168">
        <v>6</v>
      </c>
      <c r="F3654" s="169">
        <v>0</v>
      </c>
      <c r="G3654" s="212" t="s">
        <v>6314</v>
      </c>
      <c r="H3654" s="212" t="s">
        <v>6314</v>
      </c>
      <c r="I3654" s="106" t="s">
        <v>556</v>
      </c>
      <c r="K3654" s="83" t="s">
        <v>6314</v>
      </c>
      <c r="L3654" s="83" t="s">
        <v>6314</v>
      </c>
      <c r="M3654" s="45" t="str">
        <f>IF(
ISNA(INDEX(resources!E:E,MATCH(B3654,resources!B:B,0))),"fillme",
INDEX(resources!E:E,MATCH(B3654,resources!B:B,0)))</f>
        <v>transfer_purchase</v>
      </c>
      <c r="N3654" s="45">
        <v>1</v>
      </c>
      <c r="O3654" s="83" t="str">
        <f>IFERROR(INDEX(resources!K:K,MATCH(B3654,resources!B:B,0)),"fillme")</f>
        <v>unknown</v>
      </c>
      <c r="P3654" s="89" t="str">
        <f t="shared" si="798"/>
        <v>unknown_2023_6</v>
      </c>
      <c r="Q3654" s="87">
        <f>INDEX(elcc!G:G,MATCH(P3654,elcc!D:D,0))</f>
        <v>0</v>
      </c>
      <c r="R3654" s="89">
        <f t="shared" si="799"/>
        <v>1</v>
      </c>
      <c r="S3654" s="89" t="s">
        <v>6314</v>
      </c>
      <c r="T3654" s="89" t="s">
        <v>6314</v>
      </c>
      <c r="U3654" s="90" t="str">
        <f t="shared" si="800"/>
        <v>ok</v>
      </c>
      <c r="V3654" s="63" t="str">
        <f>INDEX(resources!F:F,MATCH(B3654,resources!B:B,0))</f>
        <v>special</v>
      </c>
      <c r="W3654" s="110">
        <f t="shared" si="801"/>
        <v>0</v>
      </c>
      <c r="X3654" s="110">
        <f t="shared" si="802"/>
        <v>0</v>
      </c>
      <c r="Y3654" s="110" t="str">
        <f t="shared" si="803"/>
        <v>transfer_purchase_raonly_na_CONFIDENTIAL</v>
      </c>
      <c r="Z3654" s="110">
        <f>IF(COUNTIFS($Y$2:Y3654,Y3654)=1,1,0)</f>
        <v>0</v>
      </c>
      <c r="AA3654" s="110">
        <f>SUM($Z$2:Z3654)*Z3654</f>
        <v>0</v>
      </c>
      <c r="AB3654" s="110">
        <f>COUNTIFS(resources!B:B,B3654)</f>
        <v>1</v>
      </c>
      <c r="AC3654" s="110">
        <f t="shared" si="804"/>
        <v>1</v>
      </c>
      <c r="AD3654" s="110">
        <f t="shared" si="805"/>
        <v>1</v>
      </c>
      <c r="AE3654" s="110">
        <f t="shared" si="806"/>
        <v>0</v>
      </c>
      <c r="AF3654" s="110">
        <f t="shared" si="807"/>
        <v>1</v>
      </c>
      <c r="AG3654" s="110">
        <f t="shared" si="808"/>
        <v>0</v>
      </c>
      <c r="AH3654" s="110">
        <f t="shared" si="809"/>
        <v>0</v>
      </c>
      <c r="AI3654" s="110">
        <f t="shared" si="810"/>
        <v>1</v>
      </c>
      <c r="AJ3654" s="100">
        <f>ROW()</f>
        <v>3654</v>
      </c>
      <c r="AK3654" s="100" t="str">
        <f>INDEX('BadRows RECART'!$C$2:$C$1207,MATCH(monthly_gwh_mw!AJ3654,'BadRows RECART'!$D$2:$D$1207,0))</f>
        <v>EC_M_0-000-000-011</v>
      </c>
    </row>
    <row r="3655" spans="1:37" ht="20">
      <c r="A3655" s="106" t="s">
        <v>3907</v>
      </c>
      <c r="B3655" s="106" t="s">
        <v>437</v>
      </c>
      <c r="C3655" s="106" t="s">
        <v>6313</v>
      </c>
      <c r="D3655" s="168">
        <v>2023</v>
      </c>
      <c r="E3655" s="168">
        <v>7</v>
      </c>
      <c r="F3655" s="169">
        <v>0</v>
      </c>
      <c r="G3655" s="212" t="s">
        <v>6314</v>
      </c>
      <c r="H3655" s="212" t="s">
        <v>6314</v>
      </c>
      <c r="I3655" s="106" t="s">
        <v>556</v>
      </c>
      <c r="K3655" s="83" t="s">
        <v>6314</v>
      </c>
      <c r="L3655" s="83" t="s">
        <v>6314</v>
      </c>
      <c r="M3655" s="45" t="str">
        <f>IF(
ISNA(INDEX(resources!E:E,MATCH(B3655,resources!B:B,0))),"fillme",
INDEX(resources!E:E,MATCH(B3655,resources!B:B,0)))</f>
        <v>transfer_purchase</v>
      </c>
      <c r="N3655" s="45">
        <v>1</v>
      </c>
      <c r="O3655" s="83" t="str">
        <f>IFERROR(INDEX(resources!K:K,MATCH(B3655,resources!B:B,0)),"fillme")</f>
        <v>unknown</v>
      </c>
      <c r="P3655" s="89" t="str">
        <f t="shared" si="798"/>
        <v>unknown_2023_7</v>
      </c>
      <c r="Q3655" s="87">
        <f>INDEX(elcc!G:G,MATCH(P3655,elcc!D:D,0))</f>
        <v>0</v>
      </c>
      <c r="R3655" s="89">
        <f t="shared" si="799"/>
        <v>1</v>
      </c>
      <c r="S3655" s="89" t="s">
        <v>6314</v>
      </c>
      <c r="T3655" s="89" t="s">
        <v>6314</v>
      </c>
      <c r="U3655" s="90" t="str">
        <f t="shared" si="800"/>
        <v>ok</v>
      </c>
      <c r="V3655" s="63" t="str">
        <f>INDEX(resources!F:F,MATCH(B3655,resources!B:B,0))</f>
        <v>special</v>
      </c>
      <c r="W3655" s="110">
        <f t="shared" si="801"/>
        <v>0</v>
      </c>
      <c r="X3655" s="110">
        <f t="shared" si="802"/>
        <v>0</v>
      </c>
      <c r="Y3655" s="110" t="str">
        <f t="shared" si="803"/>
        <v>transfer_purchase_raonly_na_CONFIDENTIAL</v>
      </c>
      <c r="Z3655" s="110">
        <f>IF(COUNTIFS($Y$2:Y3655,Y3655)=1,1,0)</f>
        <v>0</v>
      </c>
      <c r="AA3655" s="110">
        <f>SUM($Z$2:Z3655)*Z3655</f>
        <v>0</v>
      </c>
      <c r="AB3655" s="110">
        <f>COUNTIFS(resources!B:B,B3655)</f>
        <v>1</v>
      </c>
      <c r="AC3655" s="110">
        <f t="shared" si="804"/>
        <v>1</v>
      </c>
      <c r="AD3655" s="110">
        <f t="shared" si="805"/>
        <v>1</v>
      </c>
      <c r="AE3655" s="110">
        <f t="shared" si="806"/>
        <v>0</v>
      </c>
      <c r="AF3655" s="110">
        <f t="shared" si="807"/>
        <v>1</v>
      </c>
      <c r="AG3655" s="110">
        <f t="shared" si="808"/>
        <v>0</v>
      </c>
      <c r="AH3655" s="110">
        <f t="shared" si="809"/>
        <v>0</v>
      </c>
      <c r="AI3655" s="110">
        <f t="shared" si="810"/>
        <v>1</v>
      </c>
      <c r="AJ3655" s="100">
        <f>ROW()</f>
        <v>3655</v>
      </c>
      <c r="AK3655" s="100" t="str">
        <f>INDEX('BadRows RECART'!$C$2:$C$1207,MATCH(monthly_gwh_mw!AJ3655,'BadRows RECART'!$D$2:$D$1207,0))</f>
        <v>EC_M_0-000-000-011</v>
      </c>
    </row>
    <row r="3656" spans="1:37" ht="20">
      <c r="A3656" s="106" t="s">
        <v>3907</v>
      </c>
      <c r="B3656" s="106" t="s">
        <v>437</v>
      </c>
      <c r="C3656" s="106" t="s">
        <v>6313</v>
      </c>
      <c r="D3656" s="168">
        <v>2023</v>
      </c>
      <c r="E3656" s="168">
        <v>8</v>
      </c>
      <c r="F3656" s="169">
        <v>0</v>
      </c>
      <c r="G3656" s="212" t="s">
        <v>6314</v>
      </c>
      <c r="H3656" s="212" t="s">
        <v>6314</v>
      </c>
      <c r="I3656" s="106" t="s">
        <v>556</v>
      </c>
      <c r="K3656" s="83" t="s">
        <v>6314</v>
      </c>
      <c r="L3656" s="83" t="s">
        <v>6314</v>
      </c>
      <c r="M3656" s="45" t="str">
        <f>IF(
ISNA(INDEX(resources!E:E,MATCH(B3656,resources!B:B,0))),"fillme",
INDEX(resources!E:E,MATCH(B3656,resources!B:B,0)))</f>
        <v>transfer_purchase</v>
      </c>
      <c r="N3656" s="45">
        <v>1</v>
      </c>
      <c r="O3656" s="83" t="str">
        <f>IFERROR(INDEX(resources!K:K,MATCH(B3656,resources!B:B,0)),"fillme")</f>
        <v>unknown</v>
      </c>
      <c r="P3656" s="89" t="str">
        <f t="shared" si="798"/>
        <v>unknown_2023_8</v>
      </c>
      <c r="Q3656" s="87">
        <f>INDEX(elcc!G:G,MATCH(P3656,elcc!D:D,0))</f>
        <v>0</v>
      </c>
      <c r="R3656" s="89">
        <f t="shared" si="799"/>
        <v>1</v>
      </c>
      <c r="S3656" s="89" t="s">
        <v>6314</v>
      </c>
      <c r="T3656" s="89" t="s">
        <v>6314</v>
      </c>
      <c r="U3656" s="90" t="str">
        <f t="shared" si="800"/>
        <v>ok</v>
      </c>
      <c r="V3656" s="63" t="str">
        <f>INDEX(resources!F:F,MATCH(B3656,resources!B:B,0))</f>
        <v>special</v>
      </c>
      <c r="W3656" s="110">
        <f t="shared" si="801"/>
        <v>0</v>
      </c>
      <c r="X3656" s="110">
        <f t="shared" si="802"/>
        <v>0</v>
      </c>
      <c r="Y3656" s="110" t="str">
        <f t="shared" si="803"/>
        <v>transfer_purchase_raonly_na_CONFIDENTIAL</v>
      </c>
      <c r="Z3656" s="110">
        <f>IF(COUNTIFS($Y$2:Y3656,Y3656)=1,1,0)</f>
        <v>0</v>
      </c>
      <c r="AA3656" s="110">
        <f>SUM($Z$2:Z3656)*Z3656</f>
        <v>0</v>
      </c>
      <c r="AB3656" s="110">
        <f>COUNTIFS(resources!B:B,B3656)</f>
        <v>1</v>
      </c>
      <c r="AC3656" s="110">
        <f t="shared" si="804"/>
        <v>1</v>
      </c>
      <c r="AD3656" s="110">
        <f t="shared" si="805"/>
        <v>1</v>
      </c>
      <c r="AE3656" s="110">
        <f t="shared" si="806"/>
        <v>0</v>
      </c>
      <c r="AF3656" s="110">
        <f t="shared" si="807"/>
        <v>1</v>
      </c>
      <c r="AG3656" s="110">
        <f t="shared" si="808"/>
        <v>0</v>
      </c>
      <c r="AH3656" s="110">
        <f t="shared" si="809"/>
        <v>0</v>
      </c>
      <c r="AI3656" s="110">
        <f t="shared" si="810"/>
        <v>1</v>
      </c>
      <c r="AJ3656" s="100">
        <f>ROW()</f>
        <v>3656</v>
      </c>
      <c r="AK3656" s="100" t="str">
        <f>INDEX('BadRows RECART'!$C$2:$C$1207,MATCH(monthly_gwh_mw!AJ3656,'BadRows RECART'!$D$2:$D$1207,0))</f>
        <v>EC_M_0-000-000-011</v>
      </c>
    </row>
    <row r="3657" spans="1:37" ht="20">
      <c r="A3657" s="106" t="s">
        <v>3907</v>
      </c>
      <c r="B3657" s="106" t="s">
        <v>437</v>
      </c>
      <c r="C3657" s="106" t="s">
        <v>6313</v>
      </c>
      <c r="D3657" s="168">
        <v>2023</v>
      </c>
      <c r="E3657" s="168">
        <v>9</v>
      </c>
      <c r="F3657" s="169">
        <v>0</v>
      </c>
      <c r="G3657" s="212" t="s">
        <v>6314</v>
      </c>
      <c r="H3657" s="212" t="s">
        <v>6314</v>
      </c>
      <c r="I3657" s="106" t="s">
        <v>556</v>
      </c>
      <c r="K3657" s="83" t="s">
        <v>6314</v>
      </c>
      <c r="L3657" s="83" t="s">
        <v>6314</v>
      </c>
      <c r="M3657" s="45" t="str">
        <f>IF(
ISNA(INDEX(resources!E:E,MATCH(B3657,resources!B:B,0))),"fillme",
INDEX(resources!E:E,MATCH(B3657,resources!B:B,0)))</f>
        <v>transfer_purchase</v>
      </c>
      <c r="N3657" s="45">
        <v>1</v>
      </c>
      <c r="O3657" s="83" t="str">
        <f>IFERROR(INDEX(resources!K:K,MATCH(B3657,resources!B:B,0)),"fillme")</f>
        <v>unknown</v>
      </c>
      <c r="P3657" s="89" t="str">
        <f t="shared" si="798"/>
        <v>unknown_2023_9</v>
      </c>
      <c r="Q3657" s="87">
        <f>INDEX(elcc!G:G,MATCH(P3657,elcc!D:D,0))</f>
        <v>0</v>
      </c>
      <c r="R3657" s="89">
        <f t="shared" si="799"/>
        <v>1</v>
      </c>
      <c r="S3657" s="89" t="s">
        <v>6314</v>
      </c>
      <c r="T3657" s="89" t="s">
        <v>6314</v>
      </c>
      <c r="U3657" s="90" t="str">
        <f t="shared" si="800"/>
        <v>ok</v>
      </c>
      <c r="V3657" s="63" t="str">
        <f>INDEX(resources!F:F,MATCH(B3657,resources!B:B,0))</f>
        <v>special</v>
      </c>
      <c r="W3657" s="110">
        <f t="shared" si="801"/>
        <v>0</v>
      </c>
      <c r="X3657" s="110">
        <f t="shared" si="802"/>
        <v>0</v>
      </c>
      <c r="Y3657" s="110" t="str">
        <f t="shared" si="803"/>
        <v>transfer_purchase_raonly_na_CONFIDENTIAL</v>
      </c>
      <c r="Z3657" s="110">
        <f>IF(COUNTIFS($Y$2:Y3657,Y3657)=1,1,0)</f>
        <v>0</v>
      </c>
      <c r="AA3657" s="110">
        <f>SUM($Z$2:Z3657)*Z3657</f>
        <v>0</v>
      </c>
      <c r="AB3657" s="110">
        <f>COUNTIFS(resources!B:B,B3657)</f>
        <v>1</v>
      </c>
      <c r="AC3657" s="110">
        <f t="shared" si="804"/>
        <v>1</v>
      </c>
      <c r="AD3657" s="110">
        <f t="shared" si="805"/>
        <v>1</v>
      </c>
      <c r="AE3657" s="110">
        <f t="shared" si="806"/>
        <v>0</v>
      </c>
      <c r="AF3657" s="110">
        <f t="shared" si="807"/>
        <v>1</v>
      </c>
      <c r="AG3657" s="110">
        <f t="shared" si="808"/>
        <v>0</v>
      </c>
      <c r="AH3657" s="110">
        <f t="shared" si="809"/>
        <v>0</v>
      </c>
      <c r="AI3657" s="110">
        <f t="shared" si="810"/>
        <v>1</v>
      </c>
      <c r="AJ3657" s="100">
        <f>ROW()</f>
        <v>3657</v>
      </c>
      <c r="AK3657" s="100" t="str">
        <f>INDEX('BadRows RECART'!$C$2:$C$1207,MATCH(monthly_gwh_mw!AJ3657,'BadRows RECART'!$D$2:$D$1207,0))</f>
        <v>EC_M_0-000-000-011</v>
      </c>
    </row>
    <row r="3658" spans="1:37" ht="20">
      <c r="A3658" s="106" t="s">
        <v>3907</v>
      </c>
      <c r="B3658" s="106" t="s">
        <v>437</v>
      </c>
      <c r="C3658" s="106" t="s">
        <v>6313</v>
      </c>
      <c r="D3658" s="168">
        <v>2023</v>
      </c>
      <c r="E3658" s="168">
        <v>10</v>
      </c>
      <c r="F3658" s="169">
        <v>0</v>
      </c>
      <c r="G3658" s="212" t="s">
        <v>6314</v>
      </c>
      <c r="H3658" s="212" t="s">
        <v>6314</v>
      </c>
      <c r="I3658" s="106" t="s">
        <v>556</v>
      </c>
      <c r="K3658" s="83" t="s">
        <v>6314</v>
      </c>
      <c r="L3658" s="83" t="s">
        <v>6314</v>
      </c>
      <c r="M3658" s="45" t="str">
        <f>IF(
ISNA(INDEX(resources!E:E,MATCH(B3658,resources!B:B,0))),"fillme",
INDEX(resources!E:E,MATCH(B3658,resources!B:B,0)))</f>
        <v>transfer_purchase</v>
      </c>
      <c r="N3658" s="45">
        <v>1</v>
      </c>
      <c r="O3658" s="83" t="str">
        <f>IFERROR(INDEX(resources!K:K,MATCH(B3658,resources!B:B,0)),"fillme")</f>
        <v>unknown</v>
      </c>
      <c r="P3658" s="89" t="str">
        <f t="shared" si="798"/>
        <v>unknown_2023_10</v>
      </c>
      <c r="Q3658" s="87">
        <f>INDEX(elcc!G:G,MATCH(P3658,elcc!D:D,0))</f>
        <v>0</v>
      </c>
      <c r="R3658" s="89">
        <f t="shared" si="799"/>
        <v>1</v>
      </c>
      <c r="S3658" s="89" t="s">
        <v>6314</v>
      </c>
      <c r="T3658" s="89" t="s">
        <v>6314</v>
      </c>
      <c r="U3658" s="90" t="str">
        <f t="shared" si="800"/>
        <v>ok</v>
      </c>
      <c r="V3658" s="63" t="str">
        <f>INDEX(resources!F:F,MATCH(B3658,resources!B:B,0))</f>
        <v>special</v>
      </c>
      <c r="W3658" s="110">
        <f t="shared" si="801"/>
        <v>0</v>
      </c>
      <c r="X3658" s="110">
        <f t="shared" si="802"/>
        <v>0</v>
      </c>
      <c r="Y3658" s="110" t="str">
        <f t="shared" si="803"/>
        <v>transfer_purchase_raonly_na_CONFIDENTIAL</v>
      </c>
      <c r="Z3658" s="110">
        <f>IF(COUNTIFS($Y$2:Y3658,Y3658)=1,1,0)</f>
        <v>0</v>
      </c>
      <c r="AA3658" s="110">
        <f>SUM($Z$2:Z3658)*Z3658</f>
        <v>0</v>
      </c>
      <c r="AB3658" s="110">
        <f>COUNTIFS(resources!B:B,B3658)</f>
        <v>1</v>
      </c>
      <c r="AC3658" s="110">
        <f t="shared" si="804"/>
        <v>1</v>
      </c>
      <c r="AD3658" s="110">
        <f t="shared" si="805"/>
        <v>1</v>
      </c>
      <c r="AE3658" s="110">
        <f t="shared" si="806"/>
        <v>0</v>
      </c>
      <c r="AF3658" s="110">
        <f t="shared" si="807"/>
        <v>1</v>
      </c>
      <c r="AG3658" s="110">
        <f t="shared" si="808"/>
        <v>0</v>
      </c>
      <c r="AH3658" s="110">
        <f t="shared" si="809"/>
        <v>0</v>
      </c>
      <c r="AI3658" s="110">
        <f t="shared" si="810"/>
        <v>1</v>
      </c>
      <c r="AJ3658" s="100">
        <f>ROW()</f>
        <v>3658</v>
      </c>
      <c r="AK3658" s="100" t="str">
        <f>INDEX('BadRows RECART'!$C$2:$C$1207,MATCH(monthly_gwh_mw!AJ3658,'BadRows RECART'!$D$2:$D$1207,0))</f>
        <v>EC_M_0-000-000-011</v>
      </c>
    </row>
    <row r="3659" spans="1:37" ht="20">
      <c r="A3659" s="106" t="s">
        <v>3907</v>
      </c>
      <c r="B3659" s="106" t="s">
        <v>437</v>
      </c>
      <c r="C3659" s="106" t="s">
        <v>6313</v>
      </c>
      <c r="D3659" s="168">
        <v>2023</v>
      </c>
      <c r="E3659" s="168">
        <v>11</v>
      </c>
      <c r="F3659" s="169">
        <v>0</v>
      </c>
      <c r="G3659" s="212" t="s">
        <v>6314</v>
      </c>
      <c r="H3659" s="212" t="s">
        <v>6314</v>
      </c>
      <c r="I3659" s="106" t="s">
        <v>556</v>
      </c>
      <c r="K3659" s="83" t="s">
        <v>6314</v>
      </c>
      <c r="L3659" s="83" t="s">
        <v>6314</v>
      </c>
      <c r="M3659" s="45" t="str">
        <f>IF(
ISNA(INDEX(resources!E:E,MATCH(B3659,resources!B:B,0))),"fillme",
INDEX(resources!E:E,MATCH(B3659,resources!B:B,0)))</f>
        <v>transfer_purchase</v>
      </c>
      <c r="N3659" s="45">
        <v>1</v>
      </c>
      <c r="O3659" s="83" t="str">
        <f>IFERROR(INDEX(resources!K:K,MATCH(B3659,resources!B:B,0)),"fillme")</f>
        <v>unknown</v>
      </c>
      <c r="P3659" s="89" t="str">
        <f t="shared" si="798"/>
        <v>unknown_2023_11</v>
      </c>
      <c r="Q3659" s="87">
        <f>INDEX(elcc!G:G,MATCH(P3659,elcc!D:D,0))</f>
        <v>0</v>
      </c>
      <c r="R3659" s="89">
        <f t="shared" si="799"/>
        <v>1</v>
      </c>
      <c r="S3659" s="89" t="s">
        <v>6314</v>
      </c>
      <c r="T3659" s="89" t="s">
        <v>6314</v>
      </c>
      <c r="U3659" s="90" t="str">
        <f t="shared" si="800"/>
        <v>ok</v>
      </c>
      <c r="V3659" s="63" t="str">
        <f>INDEX(resources!F:F,MATCH(B3659,resources!B:B,0))</f>
        <v>special</v>
      </c>
      <c r="W3659" s="110">
        <f t="shared" si="801"/>
        <v>0</v>
      </c>
      <c r="X3659" s="110">
        <f t="shared" si="802"/>
        <v>0</v>
      </c>
      <c r="Y3659" s="110" t="str">
        <f t="shared" si="803"/>
        <v>transfer_purchase_raonly_na_CONFIDENTIAL</v>
      </c>
      <c r="Z3659" s="110">
        <f>IF(COUNTIFS($Y$2:Y3659,Y3659)=1,1,0)</f>
        <v>0</v>
      </c>
      <c r="AA3659" s="110">
        <f>SUM($Z$2:Z3659)*Z3659</f>
        <v>0</v>
      </c>
      <c r="AB3659" s="110">
        <f>COUNTIFS(resources!B:B,B3659)</f>
        <v>1</v>
      </c>
      <c r="AC3659" s="110">
        <f t="shared" si="804"/>
        <v>1</v>
      </c>
      <c r="AD3659" s="110">
        <f t="shared" si="805"/>
        <v>1</v>
      </c>
      <c r="AE3659" s="110">
        <f t="shared" si="806"/>
        <v>0</v>
      </c>
      <c r="AF3659" s="110">
        <f t="shared" si="807"/>
        <v>1</v>
      </c>
      <c r="AG3659" s="110">
        <f t="shared" si="808"/>
        <v>0</v>
      </c>
      <c r="AH3659" s="110">
        <f t="shared" si="809"/>
        <v>0</v>
      </c>
      <c r="AI3659" s="110">
        <f t="shared" si="810"/>
        <v>1</v>
      </c>
      <c r="AJ3659" s="100">
        <f>ROW()</f>
        <v>3659</v>
      </c>
      <c r="AK3659" s="100" t="str">
        <f>INDEX('BadRows RECART'!$C$2:$C$1207,MATCH(monthly_gwh_mw!AJ3659,'BadRows RECART'!$D$2:$D$1207,0))</f>
        <v>EC_M_0-000-000-011</v>
      </c>
    </row>
    <row r="3660" spans="1:37" ht="20">
      <c r="A3660" s="106" t="s">
        <v>3907</v>
      </c>
      <c r="B3660" s="106" t="s">
        <v>437</v>
      </c>
      <c r="C3660" s="106" t="s">
        <v>6313</v>
      </c>
      <c r="D3660" s="168">
        <v>2023</v>
      </c>
      <c r="E3660" s="168">
        <v>12</v>
      </c>
      <c r="F3660" s="169">
        <v>0</v>
      </c>
      <c r="G3660" s="212" t="s">
        <v>6314</v>
      </c>
      <c r="H3660" s="212" t="s">
        <v>6314</v>
      </c>
      <c r="I3660" s="106" t="s">
        <v>556</v>
      </c>
      <c r="K3660" s="83" t="s">
        <v>6314</v>
      </c>
      <c r="L3660" s="83" t="s">
        <v>6314</v>
      </c>
      <c r="M3660" s="45" t="str">
        <f>IF(
ISNA(INDEX(resources!E:E,MATCH(B3660,resources!B:B,0))),"fillme",
INDEX(resources!E:E,MATCH(B3660,resources!B:B,0)))</f>
        <v>transfer_purchase</v>
      </c>
      <c r="N3660" s="45">
        <v>1</v>
      </c>
      <c r="O3660" s="83" t="str">
        <f>IFERROR(INDEX(resources!K:K,MATCH(B3660,resources!B:B,0)),"fillme")</f>
        <v>unknown</v>
      </c>
      <c r="P3660" s="89" t="str">
        <f t="shared" si="798"/>
        <v>unknown_2023_12</v>
      </c>
      <c r="Q3660" s="87">
        <f>INDEX(elcc!G:G,MATCH(P3660,elcc!D:D,0))</f>
        <v>0</v>
      </c>
      <c r="R3660" s="89">
        <f t="shared" si="799"/>
        <v>1</v>
      </c>
      <c r="S3660" s="89" t="s">
        <v>6314</v>
      </c>
      <c r="T3660" s="89" t="s">
        <v>6314</v>
      </c>
      <c r="U3660" s="90" t="str">
        <f t="shared" si="800"/>
        <v>ok</v>
      </c>
      <c r="V3660" s="63" t="str">
        <f>INDEX(resources!F:F,MATCH(B3660,resources!B:B,0))</f>
        <v>special</v>
      </c>
      <c r="W3660" s="110">
        <f t="shared" si="801"/>
        <v>0</v>
      </c>
      <c r="X3660" s="110">
        <f t="shared" si="802"/>
        <v>0</v>
      </c>
      <c r="Y3660" s="110" t="str">
        <f t="shared" si="803"/>
        <v>transfer_purchase_raonly_na_CONFIDENTIAL</v>
      </c>
      <c r="Z3660" s="110">
        <f>IF(COUNTIFS($Y$2:Y3660,Y3660)=1,1,0)</f>
        <v>0</v>
      </c>
      <c r="AA3660" s="110">
        <f>SUM($Z$2:Z3660)*Z3660</f>
        <v>0</v>
      </c>
      <c r="AB3660" s="110">
        <f>COUNTIFS(resources!B:B,B3660)</f>
        <v>1</v>
      </c>
      <c r="AC3660" s="110">
        <f t="shared" si="804"/>
        <v>1</v>
      </c>
      <c r="AD3660" s="110">
        <f t="shared" si="805"/>
        <v>1</v>
      </c>
      <c r="AE3660" s="110">
        <f t="shared" si="806"/>
        <v>0</v>
      </c>
      <c r="AF3660" s="110">
        <f t="shared" si="807"/>
        <v>1</v>
      </c>
      <c r="AG3660" s="110">
        <f t="shared" si="808"/>
        <v>0</v>
      </c>
      <c r="AH3660" s="110">
        <f t="shared" si="809"/>
        <v>0</v>
      </c>
      <c r="AI3660" s="110">
        <f t="shared" si="810"/>
        <v>1</v>
      </c>
      <c r="AJ3660" s="100">
        <f>ROW()</f>
        <v>3660</v>
      </c>
      <c r="AK3660" s="100" t="str">
        <f>INDEX('BadRows RECART'!$C$2:$C$1207,MATCH(monthly_gwh_mw!AJ3660,'BadRows RECART'!$D$2:$D$1207,0))</f>
        <v>EC_M_0-000-000-011</v>
      </c>
    </row>
    <row r="3661" spans="1:37" ht="20">
      <c r="A3661" s="106" t="s">
        <v>3907</v>
      </c>
      <c r="B3661" s="106" t="s">
        <v>437</v>
      </c>
      <c r="C3661" s="106" t="s">
        <v>6313</v>
      </c>
      <c r="D3661" s="168">
        <v>2023</v>
      </c>
      <c r="E3661" s="168">
        <v>1</v>
      </c>
      <c r="F3661" s="169">
        <v>0</v>
      </c>
      <c r="G3661" s="212" t="s">
        <v>6314</v>
      </c>
      <c r="H3661" s="212" t="s">
        <v>6314</v>
      </c>
      <c r="I3661" s="106" t="s">
        <v>556</v>
      </c>
      <c r="K3661" s="83" t="s">
        <v>6314</v>
      </c>
      <c r="L3661" s="83" t="s">
        <v>6314</v>
      </c>
      <c r="M3661" s="45" t="str">
        <f>IF(
ISNA(INDEX(resources!E:E,MATCH(B3661,resources!B:B,0))),"fillme",
INDEX(resources!E:E,MATCH(B3661,resources!B:B,0)))</f>
        <v>transfer_purchase</v>
      </c>
      <c r="N3661" s="45">
        <v>1</v>
      </c>
      <c r="O3661" s="83" t="str">
        <f>IFERROR(INDEX(resources!K:K,MATCH(B3661,resources!B:B,0)),"fillme")</f>
        <v>unknown</v>
      </c>
      <c r="P3661" s="89" t="str">
        <f t="shared" si="798"/>
        <v>unknown_2023_1</v>
      </c>
      <c r="Q3661" s="87">
        <f>INDEX(elcc!G:G,MATCH(P3661,elcc!D:D,0))</f>
        <v>0</v>
      </c>
      <c r="R3661" s="89">
        <f t="shared" si="799"/>
        <v>1</v>
      </c>
      <c r="S3661" s="89" t="s">
        <v>6314</v>
      </c>
      <c r="T3661" s="89" t="s">
        <v>6314</v>
      </c>
      <c r="U3661" s="90" t="str">
        <f t="shared" si="800"/>
        <v>ok</v>
      </c>
      <c r="V3661" s="63" t="str">
        <f>INDEX(resources!F:F,MATCH(B3661,resources!B:B,0))</f>
        <v>special</v>
      </c>
      <c r="W3661" s="110">
        <f t="shared" si="801"/>
        <v>0</v>
      </c>
      <c r="X3661" s="110">
        <f t="shared" si="802"/>
        <v>0</v>
      </c>
      <c r="Y3661" s="110" t="str">
        <f t="shared" si="803"/>
        <v>transfer_purchase_raonly_na_CONFIDENTIAL</v>
      </c>
      <c r="Z3661" s="110">
        <f>IF(COUNTIFS($Y$2:Y3661,Y3661)=1,1,0)</f>
        <v>0</v>
      </c>
      <c r="AA3661" s="110">
        <f>SUM($Z$2:Z3661)*Z3661</f>
        <v>0</v>
      </c>
      <c r="AB3661" s="110">
        <f>COUNTIFS(resources!B:B,B3661)</f>
        <v>1</v>
      </c>
      <c r="AC3661" s="110">
        <f t="shared" si="804"/>
        <v>1</v>
      </c>
      <c r="AD3661" s="110">
        <f t="shared" si="805"/>
        <v>1</v>
      </c>
      <c r="AE3661" s="110">
        <f t="shared" si="806"/>
        <v>0</v>
      </c>
      <c r="AF3661" s="110">
        <f t="shared" si="807"/>
        <v>1</v>
      </c>
      <c r="AG3661" s="110">
        <f t="shared" si="808"/>
        <v>0</v>
      </c>
      <c r="AH3661" s="110">
        <f t="shared" si="809"/>
        <v>0</v>
      </c>
      <c r="AI3661" s="110">
        <f t="shared" si="810"/>
        <v>1</v>
      </c>
      <c r="AJ3661" s="100">
        <f>ROW()</f>
        <v>3661</v>
      </c>
      <c r="AK3661" s="100" t="str">
        <f>INDEX('BadRows RECART'!$C$2:$C$1207,MATCH(monthly_gwh_mw!AJ3661,'BadRows RECART'!$D$2:$D$1207,0))</f>
        <v>EC_M_0-000-000-011</v>
      </c>
    </row>
    <row r="3662" spans="1:37" ht="20">
      <c r="A3662" s="106" t="s">
        <v>3907</v>
      </c>
      <c r="B3662" s="106" t="s">
        <v>437</v>
      </c>
      <c r="C3662" s="106" t="s">
        <v>6313</v>
      </c>
      <c r="D3662" s="168">
        <v>2023</v>
      </c>
      <c r="E3662" s="168">
        <v>2</v>
      </c>
      <c r="F3662" s="169">
        <v>0</v>
      </c>
      <c r="G3662" s="212" t="s">
        <v>6314</v>
      </c>
      <c r="H3662" s="212" t="s">
        <v>6314</v>
      </c>
      <c r="I3662" s="106" t="s">
        <v>556</v>
      </c>
      <c r="K3662" s="83" t="s">
        <v>6314</v>
      </c>
      <c r="L3662" s="83" t="s">
        <v>6314</v>
      </c>
      <c r="M3662" s="45" t="str">
        <f>IF(
ISNA(INDEX(resources!E:E,MATCH(B3662,resources!B:B,0))),"fillme",
INDEX(resources!E:E,MATCH(B3662,resources!B:B,0)))</f>
        <v>transfer_purchase</v>
      </c>
      <c r="N3662" s="45">
        <v>1</v>
      </c>
      <c r="O3662" s="83" t="str">
        <f>IFERROR(INDEX(resources!K:K,MATCH(B3662,resources!B:B,0)),"fillme")</f>
        <v>unknown</v>
      </c>
      <c r="P3662" s="89" t="str">
        <f t="shared" si="798"/>
        <v>unknown_2023_2</v>
      </c>
      <c r="Q3662" s="87">
        <f>INDEX(elcc!G:G,MATCH(P3662,elcc!D:D,0))</f>
        <v>0</v>
      </c>
      <c r="R3662" s="89">
        <f t="shared" si="799"/>
        <v>1</v>
      </c>
      <c r="S3662" s="89" t="s">
        <v>6314</v>
      </c>
      <c r="T3662" s="89" t="s">
        <v>6314</v>
      </c>
      <c r="U3662" s="90" t="str">
        <f t="shared" si="800"/>
        <v>ok</v>
      </c>
      <c r="V3662" s="63" t="str">
        <f>INDEX(resources!F:F,MATCH(B3662,resources!B:B,0))</f>
        <v>special</v>
      </c>
      <c r="W3662" s="110">
        <f t="shared" si="801"/>
        <v>0</v>
      </c>
      <c r="X3662" s="110">
        <f t="shared" si="802"/>
        <v>0</v>
      </c>
      <c r="Y3662" s="110" t="str">
        <f t="shared" si="803"/>
        <v>transfer_purchase_raonly_na_CONFIDENTIAL</v>
      </c>
      <c r="Z3662" s="110">
        <f>IF(COUNTIFS($Y$2:Y3662,Y3662)=1,1,0)</f>
        <v>0</v>
      </c>
      <c r="AA3662" s="110">
        <f>SUM($Z$2:Z3662)*Z3662</f>
        <v>0</v>
      </c>
      <c r="AB3662" s="110">
        <f>COUNTIFS(resources!B:B,B3662)</f>
        <v>1</v>
      </c>
      <c r="AC3662" s="110">
        <f t="shared" si="804"/>
        <v>1</v>
      </c>
      <c r="AD3662" s="110">
        <f t="shared" si="805"/>
        <v>1</v>
      </c>
      <c r="AE3662" s="110">
        <f t="shared" si="806"/>
        <v>0</v>
      </c>
      <c r="AF3662" s="110">
        <f t="shared" si="807"/>
        <v>1</v>
      </c>
      <c r="AG3662" s="110">
        <f t="shared" si="808"/>
        <v>0</v>
      </c>
      <c r="AH3662" s="110">
        <f t="shared" si="809"/>
        <v>0</v>
      </c>
      <c r="AI3662" s="110">
        <f t="shared" si="810"/>
        <v>1</v>
      </c>
      <c r="AJ3662" s="100">
        <f>ROW()</f>
        <v>3662</v>
      </c>
      <c r="AK3662" s="100" t="str">
        <f>INDEX('BadRows RECART'!$C$2:$C$1207,MATCH(monthly_gwh_mw!AJ3662,'BadRows RECART'!$D$2:$D$1207,0))</f>
        <v>EC_M_0-000-000-011</v>
      </c>
    </row>
    <row r="3663" spans="1:37" ht="20">
      <c r="A3663" s="106" t="s">
        <v>3907</v>
      </c>
      <c r="B3663" s="106" t="s">
        <v>437</v>
      </c>
      <c r="C3663" s="106" t="s">
        <v>6313</v>
      </c>
      <c r="D3663" s="168">
        <v>2023</v>
      </c>
      <c r="E3663" s="168">
        <v>3</v>
      </c>
      <c r="F3663" s="169">
        <v>0</v>
      </c>
      <c r="G3663" s="212" t="s">
        <v>6314</v>
      </c>
      <c r="H3663" s="212" t="s">
        <v>6314</v>
      </c>
      <c r="I3663" s="106" t="s">
        <v>556</v>
      </c>
      <c r="K3663" s="83" t="s">
        <v>6314</v>
      </c>
      <c r="L3663" s="83" t="s">
        <v>6314</v>
      </c>
      <c r="M3663" s="45" t="str">
        <f>IF(
ISNA(INDEX(resources!E:E,MATCH(B3663,resources!B:B,0))),"fillme",
INDEX(resources!E:E,MATCH(B3663,resources!B:B,0)))</f>
        <v>transfer_purchase</v>
      </c>
      <c r="N3663" s="45">
        <v>1</v>
      </c>
      <c r="O3663" s="83" t="str">
        <f>IFERROR(INDEX(resources!K:K,MATCH(B3663,resources!B:B,0)),"fillme")</f>
        <v>unknown</v>
      </c>
      <c r="P3663" s="89" t="str">
        <f t="shared" si="798"/>
        <v>unknown_2023_3</v>
      </c>
      <c r="Q3663" s="87">
        <f>INDEX(elcc!G:G,MATCH(P3663,elcc!D:D,0))</f>
        <v>0</v>
      </c>
      <c r="R3663" s="89">
        <f t="shared" si="799"/>
        <v>1</v>
      </c>
      <c r="S3663" s="89" t="s">
        <v>6314</v>
      </c>
      <c r="T3663" s="89" t="s">
        <v>6314</v>
      </c>
      <c r="U3663" s="90" t="str">
        <f t="shared" si="800"/>
        <v>ok</v>
      </c>
      <c r="V3663" s="63" t="str">
        <f>INDEX(resources!F:F,MATCH(B3663,resources!B:B,0))</f>
        <v>special</v>
      </c>
      <c r="W3663" s="110">
        <f t="shared" si="801"/>
        <v>0</v>
      </c>
      <c r="X3663" s="110">
        <f t="shared" si="802"/>
        <v>0</v>
      </c>
      <c r="Y3663" s="110" t="str">
        <f t="shared" si="803"/>
        <v>transfer_purchase_raonly_na_CONFIDENTIAL</v>
      </c>
      <c r="Z3663" s="110">
        <f>IF(COUNTIFS($Y$2:Y3663,Y3663)=1,1,0)</f>
        <v>0</v>
      </c>
      <c r="AA3663" s="110">
        <f>SUM($Z$2:Z3663)*Z3663</f>
        <v>0</v>
      </c>
      <c r="AB3663" s="110">
        <f>COUNTIFS(resources!B:B,B3663)</f>
        <v>1</v>
      </c>
      <c r="AC3663" s="110">
        <f t="shared" si="804"/>
        <v>1</v>
      </c>
      <c r="AD3663" s="110">
        <f t="shared" si="805"/>
        <v>1</v>
      </c>
      <c r="AE3663" s="110">
        <f t="shared" si="806"/>
        <v>0</v>
      </c>
      <c r="AF3663" s="110">
        <f t="shared" si="807"/>
        <v>1</v>
      </c>
      <c r="AG3663" s="110">
        <f t="shared" si="808"/>
        <v>0</v>
      </c>
      <c r="AH3663" s="110">
        <f t="shared" si="809"/>
        <v>0</v>
      </c>
      <c r="AI3663" s="110">
        <f t="shared" si="810"/>
        <v>1</v>
      </c>
      <c r="AJ3663" s="100">
        <f>ROW()</f>
        <v>3663</v>
      </c>
      <c r="AK3663" s="100" t="str">
        <f>INDEX('BadRows RECART'!$C$2:$C$1207,MATCH(monthly_gwh_mw!AJ3663,'BadRows RECART'!$D$2:$D$1207,0))</f>
        <v>EC_M_0-000-000-011</v>
      </c>
    </row>
    <row r="3664" spans="1:37" ht="20">
      <c r="A3664" s="106" t="s">
        <v>3907</v>
      </c>
      <c r="B3664" s="106" t="s">
        <v>437</v>
      </c>
      <c r="C3664" s="106" t="s">
        <v>6313</v>
      </c>
      <c r="D3664" s="168">
        <v>2023</v>
      </c>
      <c r="E3664" s="168">
        <v>4</v>
      </c>
      <c r="F3664" s="169">
        <v>0</v>
      </c>
      <c r="G3664" s="212" t="s">
        <v>6314</v>
      </c>
      <c r="H3664" s="212" t="s">
        <v>6314</v>
      </c>
      <c r="I3664" s="106" t="s">
        <v>556</v>
      </c>
      <c r="K3664" s="83" t="s">
        <v>6314</v>
      </c>
      <c r="L3664" s="83" t="s">
        <v>6314</v>
      </c>
      <c r="M3664" s="45" t="str">
        <f>IF(
ISNA(INDEX(resources!E:E,MATCH(B3664,resources!B:B,0))),"fillme",
INDEX(resources!E:E,MATCH(B3664,resources!B:B,0)))</f>
        <v>transfer_purchase</v>
      </c>
      <c r="N3664" s="45">
        <v>1</v>
      </c>
      <c r="O3664" s="83" t="str">
        <f>IFERROR(INDEX(resources!K:K,MATCH(B3664,resources!B:B,0)),"fillme")</f>
        <v>unknown</v>
      </c>
      <c r="P3664" s="89" t="str">
        <f t="shared" si="798"/>
        <v>unknown_2023_4</v>
      </c>
      <c r="Q3664" s="87">
        <f>INDEX(elcc!G:G,MATCH(P3664,elcc!D:D,0))</f>
        <v>0</v>
      </c>
      <c r="R3664" s="89">
        <f t="shared" si="799"/>
        <v>1</v>
      </c>
      <c r="S3664" s="89" t="s">
        <v>6314</v>
      </c>
      <c r="T3664" s="89" t="s">
        <v>6314</v>
      </c>
      <c r="U3664" s="90" t="str">
        <f t="shared" si="800"/>
        <v>ok</v>
      </c>
      <c r="V3664" s="63" t="str">
        <f>INDEX(resources!F:F,MATCH(B3664,resources!B:B,0))</f>
        <v>special</v>
      </c>
      <c r="W3664" s="110">
        <f t="shared" si="801"/>
        <v>0</v>
      </c>
      <c r="X3664" s="110">
        <f t="shared" si="802"/>
        <v>0</v>
      </c>
      <c r="Y3664" s="110" t="str">
        <f t="shared" si="803"/>
        <v>transfer_purchase_raonly_na_CONFIDENTIAL</v>
      </c>
      <c r="Z3664" s="110">
        <f>IF(COUNTIFS($Y$2:Y3664,Y3664)=1,1,0)</f>
        <v>0</v>
      </c>
      <c r="AA3664" s="110">
        <f>SUM($Z$2:Z3664)*Z3664</f>
        <v>0</v>
      </c>
      <c r="AB3664" s="110">
        <f>COUNTIFS(resources!B:B,B3664)</f>
        <v>1</v>
      </c>
      <c r="AC3664" s="110">
        <f t="shared" si="804"/>
        <v>1</v>
      </c>
      <c r="AD3664" s="110">
        <f t="shared" si="805"/>
        <v>1</v>
      </c>
      <c r="AE3664" s="110">
        <f t="shared" si="806"/>
        <v>0</v>
      </c>
      <c r="AF3664" s="110">
        <f t="shared" si="807"/>
        <v>1</v>
      </c>
      <c r="AG3664" s="110">
        <f t="shared" si="808"/>
        <v>0</v>
      </c>
      <c r="AH3664" s="110">
        <f t="shared" si="809"/>
        <v>0</v>
      </c>
      <c r="AI3664" s="110">
        <f t="shared" si="810"/>
        <v>1</v>
      </c>
      <c r="AJ3664" s="100">
        <f>ROW()</f>
        <v>3664</v>
      </c>
      <c r="AK3664" s="100" t="str">
        <f>INDEX('BadRows RECART'!$C$2:$C$1207,MATCH(monthly_gwh_mw!AJ3664,'BadRows RECART'!$D$2:$D$1207,0))</f>
        <v>EC_M_0-000-000-011</v>
      </c>
    </row>
    <row r="3665" spans="1:37" ht="20">
      <c r="A3665" s="106" t="s">
        <v>3907</v>
      </c>
      <c r="B3665" s="106" t="s">
        <v>437</v>
      </c>
      <c r="C3665" s="106" t="s">
        <v>6313</v>
      </c>
      <c r="D3665" s="168">
        <v>2023</v>
      </c>
      <c r="E3665" s="168">
        <v>5</v>
      </c>
      <c r="F3665" s="169">
        <v>0</v>
      </c>
      <c r="G3665" s="212" t="s">
        <v>6314</v>
      </c>
      <c r="H3665" s="212" t="s">
        <v>6314</v>
      </c>
      <c r="I3665" s="106" t="s">
        <v>556</v>
      </c>
      <c r="K3665" s="83" t="s">
        <v>6314</v>
      </c>
      <c r="L3665" s="83" t="s">
        <v>6314</v>
      </c>
      <c r="M3665" s="45" t="str">
        <f>IF(
ISNA(INDEX(resources!E:E,MATCH(B3665,resources!B:B,0))),"fillme",
INDEX(resources!E:E,MATCH(B3665,resources!B:B,0)))</f>
        <v>transfer_purchase</v>
      </c>
      <c r="N3665" s="45">
        <v>1</v>
      </c>
      <c r="O3665" s="83" t="str">
        <f>IFERROR(INDEX(resources!K:K,MATCH(B3665,resources!B:B,0)),"fillme")</f>
        <v>unknown</v>
      </c>
      <c r="P3665" s="89" t="str">
        <f t="shared" si="798"/>
        <v>unknown_2023_5</v>
      </c>
      <c r="Q3665" s="87">
        <f>INDEX(elcc!G:G,MATCH(P3665,elcc!D:D,0))</f>
        <v>0</v>
      </c>
      <c r="R3665" s="89">
        <f t="shared" si="799"/>
        <v>1</v>
      </c>
      <c r="S3665" s="89" t="s">
        <v>6314</v>
      </c>
      <c r="T3665" s="89" t="s">
        <v>6314</v>
      </c>
      <c r="U3665" s="90" t="str">
        <f t="shared" si="800"/>
        <v>ok</v>
      </c>
      <c r="V3665" s="63" t="str">
        <f>INDEX(resources!F:F,MATCH(B3665,resources!B:B,0))</f>
        <v>special</v>
      </c>
      <c r="W3665" s="110">
        <f t="shared" si="801"/>
        <v>0</v>
      </c>
      <c r="X3665" s="110">
        <f t="shared" si="802"/>
        <v>0</v>
      </c>
      <c r="Y3665" s="110" t="str">
        <f t="shared" si="803"/>
        <v>transfer_purchase_raonly_na_CONFIDENTIAL</v>
      </c>
      <c r="Z3665" s="110">
        <f>IF(COUNTIFS($Y$2:Y3665,Y3665)=1,1,0)</f>
        <v>0</v>
      </c>
      <c r="AA3665" s="110">
        <f>SUM($Z$2:Z3665)*Z3665</f>
        <v>0</v>
      </c>
      <c r="AB3665" s="110">
        <f>COUNTIFS(resources!B:B,B3665)</f>
        <v>1</v>
      </c>
      <c r="AC3665" s="110">
        <f t="shared" si="804"/>
        <v>1</v>
      </c>
      <c r="AD3665" s="110">
        <f t="shared" si="805"/>
        <v>1</v>
      </c>
      <c r="AE3665" s="110">
        <f t="shared" si="806"/>
        <v>0</v>
      </c>
      <c r="AF3665" s="110">
        <f t="shared" si="807"/>
        <v>1</v>
      </c>
      <c r="AG3665" s="110">
        <f t="shared" si="808"/>
        <v>0</v>
      </c>
      <c r="AH3665" s="110">
        <f t="shared" si="809"/>
        <v>0</v>
      </c>
      <c r="AI3665" s="110">
        <f t="shared" si="810"/>
        <v>1</v>
      </c>
      <c r="AJ3665" s="100">
        <f>ROW()</f>
        <v>3665</v>
      </c>
      <c r="AK3665" s="100" t="str">
        <f>INDEX('BadRows RECART'!$C$2:$C$1207,MATCH(monthly_gwh_mw!AJ3665,'BadRows RECART'!$D$2:$D$1207,0))</f>
        <v>EC_M_0-000-000-011</v>
      </c>
    </row>
    <row r="3666" spans="1:37" ht="20">
      <c r="A3666" s="106" t="s">
        <v>3907</v>
      </c>
      <c r="B3666" s="106" t="s">
        <v>437</v>
      </c>
      <c r="C3666" s="106" t="s">
        <v>6313</v>
      </c>
      <c r="D3666" s="168">
        <v>2023</v>
      </c>
      <c r="E3666" s="168">
        <v>6</v>
      </c>
      <c r="F3666" s="169">
        <v>0</v>
      </c>
      <c r="G3666" s="212" t="s">
        <v>6314</v>
      </c>
      <c r="H3666" s="212" t="s">
        <v>6314</v>
      </c>
      <c r="I3666" s="106" t="s">
        <v>556</v>
      </c>
      <c r="K3666" s="83" t="s">
        <v>6314</v>
      </c>
      <c r="L3666" s="83" t="s">
        <v>6314</v>
      </c>
      <c r="M3666" s="45" t="str">
        <f>IF(
ISNA(INDEX(resources!E:E,MATCH(B3666,resources!B:B,0))),"fillme",
INDEX(resources!E:E,MATCH(B3666,resources!B:B,0)))</f>
        <v>transfer_purchase</v>
      </c>
      <c r="N3666" s="45">
        <v>1</v>
      </c>
      <c r="O3666" s="83" t="str">
        <f>IFERROR(INDEX(resources!K:K,MATCH(B3666,resources!B:B,0)),"fillme")</f>
        <v>unknown</v>
      </c>
      <c r="P3666" s="89" t="str">
        <f t="shared" si="798"/>
        <v>unknown_2023_6</v>
      </c>
      <c r="Q3666" s="87">
        <f>INDEX(elcc!G:G,MATCH(P3666,elcc!D:D,0))</f>
        <v>0</v>
      </c>
      <c r="R3666" s="89">
        <f t="shared" si="799"/>
        <v>1</v>
      </c>
      <c r="S3666" s="89" t="s">
        <v>6314</v>
      </c>
      <c r="T3666" s="89" t="s">
        <v>6314</v>
      </c>
      <c r="U3666" s="90" t="str">
        <f t="shared" si="800"/>
        <v>ok</v>
      </c>
      <c r="V3666" s="63" t="str">
        <f>INDEX(resources!F:F,MATCH(B3666,resources!B:B,0))</f>
        <v>special</v>
      </c>
      <c r="W3666" s="110">
        <f t="shared" si="801"/>
        <v>0</v>
      </c>
      <c r="X3666" s="110">
        <f t="shared" si="802"/>
        <v>0</v>
      </c>
      <c r="Y3666" s="110" t="str">
        <f t="shared" si="803"/>
        <v>transfer_purchase_raonly_na_CONFIDENTIAL</v>
      </c>
      <c r="Z3666" s="110">
        <f>IF(COUNTIFS($Y$2:Y3666,Y3666)=1,1,0)</f>
        <v>0</v>
      </c>
      <c r="AA3666" s="110">
        <f>SUM($Z$2:Z3666)*Z3666</f>
        <v>0</v>
      </c>
      <c r="AB3666" s="110">
        <f>COUNTIFS(resources!B:B,B3666)</f>
        <v>1</v>
      </c>
      <c r="AC3666" s="110">
        <f t="shared" si="804"/>
        <v>1</v>
      </c>
      <c r="AD3666" s="110">
        <f t="shared" si="805"/>
        <v>1</v>
      </c>
      <c r="AE3666" s="110">
        <f t="shared" si="806"/>
        <v>0</v>
      </c>
      <c r="AF3666" s="110">
        <f t="shared" si="807"/>
        <v>1</v>
      </c>
      <c r="AG3666" s="110">
        <f t="shared" si="808"/>
        <v>0</v>
      </c>
      <c r="AH3666" s="110">
        <f t="shared" si="809"/>
        <v>0</v>
      </c>
      <c r="AI3666" s="110">
        <f t="shared" si="810"/>
        <v>1</v>
      </c>
      <c r="AJ3666" s="100">
        <f>ROW()</f>
        <v>3666</v>
      </c>
      <c r="AK3666" s="100" t="str">
        <f>INDEX('BadRows RECART'!$C$2:$C$1207,MATCH(monthly_gwh_mw!AJ3666,'BadRows RECART'!$D$2:$D$1207,0))</f>
        <v>EC_M_0-000-000-011</v>
      </c>
    </row>
    <row r="3667" spans="1:37" ht="20">
      <c r="A3667" s="106" t="s">
        <v>3907</v>
      </c>
      <c r="B3667" s="106" t="s">
        <v>437</v>
      </c>
      <c r="C3667" s="106" t="s">
        <v>6313</v>
      </c>
      <c r="D3667" s="168">
        <v>2023</v>
      </c>
      <c r="E3667" s="168">
        <v>7</v>
      </c>
      <c r="F3667" s="169">
        <v>0</v>
      </c>
      <c r="G3667" s="212" t="s">
        <v>6314</v>
      </c>
      <c r="H3667" s="212" t="s">
        <v>6314</v>
      </c>
      <c r="I3667" s="106" t="s">
        <v>556</v>
      </c>
      <c r="K3667" s="83" t="s">
        <v>6314</v>
      </c>
      <c r="L3667" s="83" t="s">
        <v>6314</v>
      </c>
      <c r="M3667" s="45" t="str">
        <f>IF(
ISNA(INDEX(resources!E:E,MATCH(B3667,resources!B:B,0))),"fillme",
INDEX(resources!E:E,MATCH(B3667,resources!B:B,0)))</f>
        <v>transfer_purchase</v>
      </c>
      <c r="N3667" s="45">
        <v>1</v>
      </c>
      <c r="O3667" s="83" t="str">
        <f>IFERROR(INDEX(resources!K:K,MATCH(B3667,resources!B:B,0)),"fillme")</f>
        <v>unknown</v>
      </c>
      <c r="P3667" s="89" t="str">
        <f t="shared" si="798"/>
        <v>unknown_2023_7</v>
      </c>
      <c r="Q3667" s="87">
        <f>INDEX(elcc!G:G,MATCH(P3667,elcc!D:D,0))</f>
        <v>0</v>
      </c>
      <c r="R3667" s="89">
        <f t="shared" si="799"/>
        <v>1</v>
      </c>
      <c r="S3667" s="89" t="s">
        <v>6314</v>
      </c>
      <c r="T3667" s="89" t="s">
        <v>6314</v>
      </c>
      <c r="U3667" s="90" t="str">
        <f t="shared" si="800"/>
        <v>ok</v>
      </c>
      <c r="V3667" s="63" t="str">
        <f>INDEX(resources!F:F,MATCH(B3667,resources!B:B,0))</f>
        <v>special</v>
      </c>
      <c r="W3667" s="110">
        <f t="shared" si="801"/>
        <v>0</v>
      </c>
      <c r="X3667" s="110">
        <f t="shared" si="802"/>
        <v>0</v>
      </c>
      <c r="Y3667" s="110" t="str">
        <f t="shared" si="803"/>
        <v>transfer_purchase_raonly_na_CONFIDENTIAL</v>
      </c>
      <c r="Z3667" s="110">
        <f>IF(COUNTIFS($Y$2:Y3667,Y3667)=1,1,0)</f>
        <v>0</v>
      </c>
      <c r="AA3667" s="110">
        <f>SUM($Z$2:Z3667)*Z3667</f>
        <v>0</v>
      </c>
      <c r="AB3667" s="110">
        <f>COUNTIFS(resources!B:B,B3667)</f>
        <v>1</v>
      </c>
      <c r="AC3667" s="110">
        <f t="shared" si="804"/>
        <v>1</v>
      </c>
      <c r="AD3667" s="110">
        <f t="shared" si="805"/>
        <v>1</v>
      </c>
      <c r="AE3667" s="110">
        <f t="shared" si="806"/>
        <v>0</v>
      </c>
      <c r="AF3667" s="110">
        <f t="shared" si="807"/>
        <v>1</v>
      </c>
      <c r="AG3667" s="110">
        <f t="shared" si="808"/>
        <v>0</v>
      </c>
      <c r="AH3667" s="110">
        <f t="shared" si="809"/>
        <v>0</v>
      </c>
      <c r="AI3667" s="110">
        <f t="shared" si="810"/>
        <v>1</v>
      </c>
      <c r="AJ3667" s="100">
        <f>ROW()</f>
        <v>3667</v>
      </c>
      <c r="AK3667" s="100" t="str">
        <f>INDEX('BadRows RECART'!$C$2:$C$1207,MATCH(monthly_gwh_mw!AJ3667,'BadRows RECART'!$D$2:$D$1207,0))</f>
        <v>EC_M_0-000-000-011</v>
      </c>
    </row>
    <row r="3668" spans="1:37" ht="20">
      <c r="A3668" s="106" t="s">
        <v>3907</v>
      </c>
      <c r="B3668" s="106" t="s">
        <v>437</v>
      </c>
      <c r="C3668" s="106" t="s">
        <v>6313</v>
      </c>
      <c r="D3668" s="168">
        <v>2023</v>
      </c>
      <c r="E3668" s="168">
        <v>8</v>
      </c>
      <c r="F3668" s="169">
        <v>0</v>
      </c>
      <c r="G3668" s="212" t="s">
        <v>6314</v>
      </c>
      <c r="H3668" s="212" t="s">
        <v>6314</v>
      </c>
      <c r="I3668" s="106" t="s">
        <v>556</v>
      </c>
      <c r="K3668" s="83" t="s">
        <v>6314</v>
      </c>
      <c r="L3668" s="83" t="s">
        <v>6314</v>
      </c>
      <c r="M3668" s="45" t="str">
        <f>IF(
ISNA(INDEX(resources!E:E,MATCH(B3668,resources!B:B,0))),"fillme",
INDEX(resources!E:E,MATCH(B3668,resources!B:B,0)))</f>
        <v>transfer_purchase</v>
      </c>
      <c r="N3668" s="45">
        <v>1</v>
      </c>
      <c r="O3668" s="83" t="str">
        <f>IFERROR(INDEX(resources!K:K,MATCH(B3668,resources!B:B,0)),"fillme")</f>
        <v>unknown</v>
      </c>
      <c r="P3668" s="89" t="str">
        <f t="shared" si="798"/>
        <v>unknown_2023_8</v>
      </c>
      <c r="Q3668" s="87">
        <f>INDEX(elcc!G:G,MATCH(P3668,elcc!D:D,0))</f>
        <v>0</v>
      </c>
      <c r="R3668" s="89">
        <f t="shared" si="799"/>
        <v>1</v>
      </c>
      <c r="S3668" s="89" t="s">
        <v>6314</v>
      </c>
      <c r="T3668" s="89" t="s">
        <v>6314</v>
      </c>
      <c r="U3668" s="90" t="str">
        <f t="shared" si="800"/>
        <v>ok</v>
      </c>
      <c r="V3668" s="63" t="str">
        <f>INDEX(resources!F:F,MATCH(B3668,resources!B:B,0))</f>
        <v>special</v>
      </c>
      <c r="W3668" s="110">
        <f t="shared" si="801"/>
        <v>0</v>
      </c>
      <c r="X3668" s="110">
        <f t="shared" si="802"/>
        <v>0</v>
      </c>
      <c r="Y3668" s="110" t="str">
        <f t="shared" si="803"/>
        <v>transfer_purchase_raonly_na_CONFIDENTIAL</v>
      </c>
      <c r="Z3668" s="110">
        <f>IF(COUNTIFS($Y$2:Y3668,Y3668)=1,1,0)</f>
        <v>0</v>
      </c>
      <c r="AA3668" s="110">
        <f>SUM($Z$2:Z3668)*Z3668</f>
        <v>0</v>
      </c>
      <c r="AB3668" s="110">
        <f>COUNTIFS(resources!B:B,B3668)</f>
        <v>1</v>
      </c>
      <c r="AC3668" s="110">
        <f t="shared" si="804"/>
        <v>1</v>
      </c>
      <c r="AD3668" s="110">
        <f t="shared" si="805"/>
        <v>1</v>
      </c>
      <c r="AE3668" s="110">
        <f t="shared" si="806"/>
        <v>0</v>
      </c>
      <c r="AF3668" s="110">
        <f t="shared" si="807"/>
        <v>1</v>
      </c>
      <c r="AG3668" s="110">
        <f t="shared" si="808"/>
        <v>0</v>
      </c>
      <c r="AH3668" s="110">
        <f t="shared" si="809"/>
        <v>0</v>
      </c>
      <c r="AI3668" s="110">
        <f t="shared" si="810"/>
        <v>1</v>
      </c>
      <c r="AJ3668" s="100">
        <f>ROW()</f>
        <v>3668</v>
      </c>
      <c r="AK3668" s="100" t="str">
        <f>INDEX('BadRows RECART'!$C$2:$C$1207,MATCH(monthly_gwh_mw!AJ3668,'BadRows RECART'!$D$2:$D$1207,0))</f>
        <v>EC_M_0-000-000-011</v>
      </c>
    </row>
    <row r="3669" spans="1:37" ht="20">
      <c r="A3669" s="106" t="s">
        <v>3907</v>
      </c>
      <c r="B3669" s="106" t="s">
        <v>437</v>
      </c>
      <c r="C3669" s="106" t="s">
        <v>6313</v>
      </c>
      <c r="D3669" s="168">
        <v>2023</v>
      </c>
      <c r="E3669" s="168">
        <v>9</v>
      </c>
      <c r="F3669" s="169">
        <v>0</v>
      </c>
      <c r="G3669" s="212" t="s">
        <v>6314</v>
      </c>
      <c r="H3669" s="212" t="s">
        <v>6314</v>
      </c>
      <c r="I3669" s="106" t="s">
        <v>556</v>
      </c>
      <c r="K3669" s="83" t="s">
        <v>6314</v>
      </c>
      <c r="L3669" s="83" t="s">
        <v>6314</v>
      </c>
      <c r="M3669" s="45" t="str">
        <f>IF(
ISNA(INDEX(resources!E:E,MATCH(B3669,resources!B:B,0))),"fillme",
INDEX(resources!E:E,MATCH(B3669,resources!B:B,0)))</f>
        <v>transfer_purchase</v>
      </c>
      <c r="N3669" s="45">
        <v>1</v>
      </c>
      <c r="O3669" s="83" t="str">
        <f>IFERROR(INDEX(resources!K:K,MATCH(B3669,resources!B:B,0)),"fillme")</f>
        <v>unknown</v>
      </c>
      <c r="P3669" s="89" t="str">
        <f t="shared" si="798"/>
        <v>unknown_2023_9</v>
      </c>
      <c r="Q3669" s="87">
        <f>INDEX(elcc!G:G,MATCH(P3669,elcc!D:D,0))</f>
        <v>0</v>
      </c>
      <c r="R3669" s="89">
        <f t="shared" si="799"/>
        <v>1</v>
      </c>
      <c r="S3669" s="89" t="s">
        <v>6314</v>
      </c>
      <c r="T3669" s="89" t="s">
        <v>6314</v>
      </c>
      <c r="U3669" s="90" t="str">
        <f t="shared" si="800"/>
        <v>ok</v>
      </c>
      <c r="V3669" s="63" t="str">
        <f>INDEX(resources!F:F,MATCH(B3669,resources!B:B,0))</f>
        <v>special</v>
      </c>
      <c r="W3669" s="110">
        <f t="shared" si="801"/>
        <v>0</v>
      </c>
      <c r="X3669" s="110">
        <f t="shared" si="802"/>
        <v>0</v>
      </c>
      <c r="Y3669" s="110" t="str">
        <f t="shared" si="803"/>
        <v>transfer_purchase_raonly_na_CONFIDENTIAL</v>
      </c>
      <c r="Z3669" s="110">
        <f>IF(COUNTIFS($Y$2:Y3669,Y3669)=1,1,0)</f>
        <v>0</v>
      </c>
      <c r="AA3669" s="110">
        <f>SUM($Z$2:Z3669)*Z3669</f>
        <v>0</v>
      </c>
      <c r="AB3669" s="110">
        <f>COUNTIFS(resources!B:B,B3669)</f>
        <v>1</v>
      </c>
      <c r="AC3669" s="110">
        <f t="shared" si="804"/>
        <v>1</v>
      </c>
      <c r="AD3669" s="110">
        <f t="shared" si="805"/>
        <v>1</v>
      </c>
      <c r="AE3669" s="110">
        <f t="shared" si="806"/>
        <v>0</v>
      </c>
      <c r="AF3669" s="110">
        <f t="shared" si="807"/>
        <v>1</v>
      </c>
      <c r="AG3669" s="110">
        <f t="shared" si="808"/>
        <v>0</v>
      </c>
      <c r="AH3669" s="110">
        <f t="shared" si="809"/>
        <v>0</v>
      </c>
      <c r="AI3669" s="110">
        <f t="shared" si="810"/>
        <v>1</v>
      </c>
      <c r="AJ3669" s="100">
        <f>ROW()</f>
        <v>3669</v>
      </c>
      <c r="AK3669" s="100" t="str">
        <f>INDEX('BadRows RECART'!$C$2:$C$1207,MATCH(monthly_gwh_mw!AJ3669,'BadRows RECART'!$D$2:$D$1207,0))</f>
        <v>EC_M_0-000-000-011</v>
      </c>
    </row>
    <row r="3670" spans="1:37" ht="20">
      <c r="A3670" s="106" t="s">
        <v>3907</v>
      </c>
      <c r="B3670" s="106" t="s">
        <v>437</v>
      </c>
      <c r="C3670" s="106" t="s">
        <v>6313</v>
      </c>
      <c r="D3670" s="168">
        <v>2023</v>
      </c>
      <c r="E3670" s="168">
        <v>10</v>
      </c>
      <c r="F3670" s="169">
        <v>0</v>
      </c>
      <c r="G3670" s="212" t="s">
        <v>6314</v>
      </c>
      <c r="H3670" s="212" t="s">
        <v>6314</v>
      </c>
      <c r="I3670" s="106" t="s">
        <v>556</v>
      </c>
      <c r="K3670" s="83" t="s">
        <v>6314</v>
      </c>
      <c r="L3670" s="83" t="s">
        <v>6314</v>
      </c>
      <c r="M3670" s="45" t="str">
        <f>IF(
ISNA(INDEX(resources!E:E,MATCH(B3670,resources!B:B,0))),"fillme",
INDEX(resources!E:E,MATCH(B3670,resources!B:B,0)))</f>
        <v>transfer_purchase</v>
      </c>
      <c r="N3670" s="45">
        <v>1</v>
      </c>
      <c r="O3670" s="83" t="str">
        <f>IFERROR(INDEX(resources!K:K,MATCH(B3670,resources!B:B,0)),"fillme")</f>
        <v>unknown</v>
      </c>
      <c r="P3670" s="89" t="str">
        <f t="shared" si="798"/>
        <v>unknown_2023_10</v>
      </c>
      <c r="Q3670" s="87">
        <f>INDEX(elcc!G:G,MATCH(P3670,elcc!D:D,0))</f>
        <v>0</v>
      </c>
      <c r="R3670" s="89">
        <f t="shared" si="799"/>
        <v>1</v>
      </c>
      <c r="S3670" s="89" t="s">
        <v>6314</v>
      </c>
      <c r="T3670" s="89" t="s">
        <v>6314</v>
      </c>
      <c r="U3670" s="90" t="str">
        <f t="shared" si="800"/>
        <v>ok</v>
      </c>
      <c r="V3670" s="63" t="str">
        <f>INDEX(resources!F:F,MATCH(B3670,resources!B:B,0))</f>
        <v>special</v>
      </c>
      <c r="W3670" s="110">
        <f t="shared" si="801"/>
        <v>0</v>
      </c>
      <c r="X3670" s="110">
        <f t="shared" si="802"/>
        <v>0</v>
      </c>
      <c r="Y3670" s="110" t="str">
        <f t="shared" si="803"/>
        <v>transfer_purchase_raonly_na_CONFIDENTIAL</v>
      </c>
      <c r="Z3670" s="110">
        <f>IF(COUNTIFS($Y$2:Y3670,Y3670)=1,1,0)</f>
        <v>0</v>
      </c>
      <c r="AA3670" s="110">
        <f>SUM($Z$2:Z3670)*Z3670</f>
        <v>0</v>
      </c>
      <c r="AB3670" s="110">
        <f>COUNTIFS(resources!B:B,B3670)</f>
        <v>1</v>
      </c>
      <c r="AC3670" s="110">
        <f t="shared" si="804"/>
        <v>1</v>
      </c>
      <c r="AD3670" s="110">
        <f t="shared" si="805"/>
        <v>1</v>
      </c>
      <c r="AE3670" s="110">
        <f t="shared" si="806"/>
        <v>0</v>
      </c>
      <c r="AF3670" s="110">
        <f t="shared" si="807"/>
        <v>1</v>
      </c>
      <c r="AG3670" s="110">
        <f t="shared" si="808"/>
        <v>0</v>
      </c>
      <c r="AH3670" s="110">
        <f t="shared" si="809"/>
        <v>0</v>
      </c>
      <c r="AI3670" s="110">
        <f t="shared" si="810"/>
        <v>1</v>
      </c>
      <c r="AJ3670" s="100">
        <f>ROW()</f>
        <v>3670</v>
      </c>
      <c r="AK3670" s="100" t="str">
        <f>INDEX('BadRows RECART'!$C$2:$C$1207,MATCH(monthly_gwh_mw!AJ3670,'BadRows RECART'!$D$2:$D$1207,0))</f>
        <v>EC_M_0-000-000-011</v>
      </c>
    </row>
    <row r="3671" spans="1:37" ht="20">
      <c r="A3671" s="106" t="s">
        <v>3907</v>
      </c>
      <c r="B3671" s="106" t="s">
        <v>437</v>
      </c>
      <c r="C3671" s="106" t="s">
        <v>6313</v>
      </c>
      <c r="D3671" s="168">
        <v>2023</v>
      </c>
      <c r="E3671" s="168">
        <v>11</v>
      </c>
      <c r="F3671" s="169">
        <v>0</v>
      </c>
      <c r="G3671" s="212" t="s">
        <v>6314</v>
      </c>
      <c r="H3671" s="212" t="s">
        <v>6314</v>
      </c>
      <c r="I3671" s="106" t="s">
        <v>556</v>
      </c>
      <c r="K3671" s="83" t="s">
        <v>6314</v>
      </c>
      <c r="L3671" s="83" t="s">
        <v>6314</v>
      </c>
      <c r="M3671" s="45" t="str">
        <f>IF(
ISNA(INDEX(resources!E:E,MATCH(B3671,resources!B:B,0))),"fillme",
INDEX(resources!E:E,MATCH(B3671,resources!B:B,0)))</f>
        <v>transfer_purchase</v>
      </c>
      <c r="N3671" s="45">
        <v>1</v>
      </c>
      <c r="O3671" s="83" t="str">
        <f>IFERROR(INDEX(resources!K:K,MATCH(B3671,resources!B:B,0)),"fillme")</f>
        <v>unknown</v>
      </c>
      <c r="P3671" s="89" t="str">
        <f t="shared" si="798"/>
        <v>unknown_2023_11</v>
      </c>
      <c r="Q3671" s="87">
        <f>INDEX(elcc!G:G,MATCH(P3671,elcc!D:D,0))</f>
        <v>0</v>
      </c>
      <c r="R3671" s="89">
        <f t="shared" si="799"/>
        <v>1</v>
      </c>
      <c r="S3671" s="89" t="s">
        <v>6314</v>
      </c>
      <c r="T3671" s="89" t="s">
        <v>6314</v>
      </c>
      <c r="U3671" s="90" t="str">
        <f t="shared" si="800"/>
        <v>ok</v>
      </c>
      <c r="V3671" s="63" t="str">
        <f>INDEX(resources!F:F,MATCH(B3671,resources!B:B,0))</f>
        <v>special</v>
      </c>
      <c r="W3671" s="110">
        <f t="shared" si="801"/>
        <v>0</v>
      </c>
      <c r="X3671" s="110">
        <f t="shared" si="802"/>
        <v>0</v>
      </c>
      <c r="Y3671" s="110" t="str">
        <f t="shared" si="803"/>
        <v>transfer_purchase_raonly_na_CONFIDENTIAL</v>
      </c>
      <c r="Z3671" s="110">
        <f>IF(COUNTIFS($Y$2:Y3671,Y3671)=1,1,0)</f>
        <v>0</v>
      </c>
      <c r="AA3671" s="110">
        <f>SUM($Z$2:Z3671)*Z3671</f>
        <v>0</v>
      </c>
      <c r="AB3671" s="110">
        <f>COUNTIFS(resources!B:B,B3671)</f>
        <v>1</v>
      </c>
      <c r="AC3671" s="110">
        <f t="shared" si="804"/>
        <v>1</v>
      </c>
      <c r="AD3671" s="110">
        <f t="shared" si="805"/>
        <v>1</v>
      </c>
      <c r="AE3671" s="110">
        <f t="shared" si="806"/>
        <v>0</v>
      </c>
      <c r="AF3671" s="110">
        <f t="shared" si="807"/>
        <v>1</v>
      </c>
      <c r="AG3671" s="110">
        <f t="shared" si="808"/>
        <v>0</v>
      </c>
      <c r="AH3671" s="110">
        <f t="shared" si="809"/>
        <v>0</v>
      </c>
      <c r="AI3671" s="110">
        <f t="shared" si="810"/>
        <v>1</v>
      </c>
      <c r="AJ3671" s="100">
        <f>ROW()</f>
        <v>3671</v>
      </c>
      <c r="AK3671" s="100" t="str">
        <f>INDEX('BadRows RECART'!$C$2:$C$1207,MATCH(monthly_gwh_mw!AJ3671,'BadRows RECART'!$D$2:$D$1207,0))</f>
        <v>EC_M_0-000-000-011</v>
      </c>
    </row>
    <row r="3672" spans="1:37" ht="20">
      <c r="A3672" s="106" t="s">
        <v>3907</v>
      </c>
      <c r="B3672" s="106" t="s">
        <v>437</v>
      </c>
      <c r="C3672" s="106" t="s">
        <v>6313</v>
      </c>
      <c r="D3672" s="168">
        <v>2023</v>
      </c>
      <c r="E3672" s="168">
        <v>12</v>
      </c>
      <c r="F3672" s="169">
        <v>0</v>
      </c>
      <c r="G3672" s="212" t="s">
        <v>6314</v>
      </c>
      <c r="H3672" s="212" t="s">
        <v>6314</v>
      </c>
      <c r="I3672" s="106" t="s">
        <v>556</v>
      </c>
      <c r="K3672" s="83" t="s">
        <v>6314</v>
      </c>
      <c r="L3672" s="83" t="s">
        <v>6314</v>
      </c>
      <c r="M3672" s="45" t="str">
        <f>IF(
ISNA(INDEX(resources!E:E,MATCH(B3672,resources!B:B,0))),"fillme",
INDEX(resources!E:E,MATCH(B3672,resources!B:B,0)))</f>
        <v>transfer_purchase</v>
      </c>
      <c r="N3672" s="45">
        <v>1</v>
      </c>
      <c r="O3672" s="83" t="str">
        <f>IFERROR(INDEX(resources!K:K,MATCH(B3672,resources!B:B,0)),"fillme")</f>
        <v>unknown</v>
      </c>
      <c r="P3672" s="89" t="str">
        <f t="shared" si="798"/>
        <v>unknown_2023_12</v>
      </c>
      <c r="Q3672" s="87">
        <f>INDEX(elcc!G:G,MATCH(P3672,elcc!D:D,0))</f>
        <v>0</v>
      </c>
      <c r="R3672" s="89">
        <f t="shared" si="799"/>
        <v>1</v>
      </c>
      <c r="S3672" s="89" t="s">
        <v>6314</v>
      </c>
      <c r="T3672" s="89" t="s">
        <v>6314</v>
      </c>
      <c r="U3672" s="90" t="str">
        <f t="shared" si="800"/>
        <v>ok</v>
      </c>
      <c r="V3672" s="63" t="str">
        <f>INDEX(resources!F:F,MATCH(B3672,resources!B:B,0))</f>
        <v>special</v>
      </c>
      <c r="W3672" s="110">
        <f t="shared" si="801"/>
        <v>0</v>
      </c>
      <c r="X3672" s="110">
        <f t="shared" si="802"/>
        <v>0</v>
      </c>
      <c r="Y3672" s="110" t="str">
        <f t="shared" si="803"/>
        <v>transfer_purchase_raonly_na_CONFIDENTIAL</v>
      </c>
      <c r="Z3672" s="110">
        <f>IF(COUNTIFS($Y$2:Y3672,Y3672)=1,1,0)</f>
        <v>0</v>
      </c>
      <c r="AA3672" s="110">
        <f>SUM($Z$2:Z3672)*Z3672</f>
        <v>0</v>
      </c>
      <c r="AB3672" s="110">
        <f>COUNTIFS(resources!B:B,B3672)</f>
        <v>1</v>
      </c>
      <c r="AC3672" s="110">
        <f t="shared" si="804"/>
        <v>1</v>
      </c>
      <c r="AD3672" s="110">
        <f t="shared" si="805"/>
        <v>1</v>
      </c>
      <c r="AE3672" s="110">
        <f t="shared" si="806"/>
        <v>0</v>
      </c>
      <c r="AF3672" s="110">
        <f t="shared" si="807"/>
        <v>1</v>
      </c>
      <c r="AG3672" s="110">
        <f t="shared" si="808"/>
        <v>0</v>
      </c>
      <c r="AH3672" s="110">
        <f t="shared" si="809"/>
        <v>0</v>
      </c>
      <c r="AI3672" s="110">
        <f t="shared" si="810"/>
        <v>1</v>
      </c>
      <c r="AJ3672" s="100">
        <f>ROW()</f>
        <v>3672</v>
      </c>
      <c r="AK3672" s="100" t="str">
        <f>INDEX('BadRows RECART'!$C$2:$C$1207,MATCH(monthly_gwh_mw!AJ3672,'BadRows RECART'!$D$2:$D$1207,0))</f>
        <v>EC_M_0-000-000-011</v>
      </c>
    </row>
    <row r="3673" spans="1:37" ht="20">
      <c r="A3673" s="106" t="s">
        <v>3907</v>
      </c>
      <c r="B3673" s="106" t="s">
        <v>437</v>
      </c>
      <c r="C3673" s="106" t="s">
        <v>6312</v>
      </c>
      <c r="D3673" s="168">
        <v>2021</v>
      </c>
      <c r="E3673" s="168">
        <v>1</v>
      </c>
      <c r="F3673" s="169">
        <v>0</v>
      </c>
      <c r="G3673" s="212" t="s">
        <v>6314</v>
      </c>
      <c r="H3673" s="212" t="s">
        <v>6314</v>
      </c>
      <c r="I3673" s="106" t="s">
        <v>556</v>
      </c>
      <c r="K3673" s="83" t="s">
        <v>6314</v>
      </c>
      <c r="L3673" s="83" t="s">
        <v>6314</v>
      </c>
      <c r="M3673" s="45" t="str">
        <f>IF(
ISNA(INDEX(resources!E:E,MATCH(B3673,resources!B:B,0))),"fillme",
INDEX(resources!E:E,MATCH(B3673,resources!B:B,0)))</f>
        <v>transfer_purchase</v>
      </c>
      <c r="N3673" s="45">
        <v>1</v>
      </c>
      <c r="O3673" s="83" t="str">
        <f>IFERROR(INDEX(resources!K:K,MATCH(B3673,resources!B:B,0)),"fillme")</f>
        <v>unknown</v>
      </c>
      <c r="P3673" s="89" t="str">
        <f t="shared" ref="P3673:P3736" si="811">O3673&amp;"_"&amp;D3673&amp;"_"&amp;E3673</f>
        <v>unknown_2021_1</v>
      </c>
      <c r="Q3673" s="87">
        <f>INDEX(elcc!G:G,MATCH(P3673,elcc!D:D,0))</f>
        <v>0</v>
      </c>
      <c r="R3673" s="89">
        <f t="shared" ref="R3673:R3736" si="812">IF(O3673="battery",MIN(1,J3673/4),1)</f>
        <v>1</v>
      </c>
      <c r="S3673" s="89" t="s">
        <v>6314</v>
      </c>
      <c r="T3673" s="89" t="s">
        <v>6314</v>
      </c>
      <c r="U3673" s="90" t="str">
        <f t="shared" ref="U3673:U3736" si="813">IF(ISERROR(T3673),"error in NQC data entry; please check blue and purple data entered. You need to provide either a contracted NQC value in Column G, or allow the template to calculate one using Columns H,L,Q, and R","ok")</f>
        <v>ok</v>
      </c>
      <c r="V3673" s="63" t="str">
        <f>INDEX(resources!F:F,MATCH(B3673,resources!B:B,0))</f>
        <v>special</v>
      </c>
      <c r="W3673" s="110">
        <f t="shared" ref="W3673:W3736" si="814">(F3673&gt;0)*1</f>
        <v>0</v>
      </c>
      <c r="X3673" s="110">
        <f t="shared" ref="X3673:X3736" si="815">COUNTIFS(G3673:H3673,"&gt;0")</f>
        <v>0</v>
      </c>
      <c r="Y3673" s="110" t="str">
        <f t="shared" ref="Y3673:Y3736" si="816">B3673&amp;"_"&amp;C3673&amp;"_"&amp;K3673</f>
        <v>transfer_purchase_raonly_NA_CONFIDENTIAL</v>
      </c>
      <c r="Z3673" s="110">
        <f>IF(COUNTIFS($Y$2:Y3673,Y3673)=1,1,0)</f>
        <v>0</v>
      </c>
      <c r="AA3673" s="110">
        <f>SUM($Z$2:Z3673)*Z3673</f>
        <v>0</v>
      </c>
      <c r="AB3673" s="110">
        <f>COUNTIFS(resources!B:B,B3673)</f>
        <v>1</v>
      </c>
      <c r="AC3673" s="110">
        <f t="shared" ref="AC3673:AC3736" si="817">AND(ISNUMBER(D3673),(D3673&gt;2019))*1</f>
        <v>1</v>
      </c>
      <c r="AD3673" s="110">
        <f t="shared" ref="AD3673:AD3736" si="818">AND(ISNUMBER(E3673),E3673&gt;=1,E3673&lt;=12)*1</f>
        <v>1</v>
      </c>
      <c r="AE3673" s="110">
        <f t="shared" ref="AE3673:AE3736" si="819">AND(COUNT(G3673:H3673)=1,COUNT(F3673)=1)*1</f>
        <v>0</v>
      </c>
      <c r="AF3673" s="110">
        <f t="shared" ref="AF3673:AF3736" si="820">(COUNTIFS(K3673:O3673,"fillme")=0)*1</f>
        <v>1</v>
      </c>
      <c r="AG3673" s="110">
        <f t="shared" ref="AG3673:AG3736" si="821">ISNUMBER(L3673)*1</f>
        <v>0</v>
      </c>
      <c r="AH3673" s="110">
        <f t="shared" ref="AH3673:AH3736" si="822">NOT(AND(G3673&gt;0,H3673&gt;0))*1</f>
        <v>0</v>
      </c>
      <c r="AI3673" s="110">
        <f t="shared" ref="AI3673:AI3736" si="823">(U3673="ok")*1</f>
        <v>1</v>
      </c>
      <c r="AJ3673" s="100">
        <f>ROW()</f>
        <v>3673</v>
      </c>
      <c r="AK3673" s="100" t="e">
        <f>INDEX('BadRows RECART'!$C$2:$C$1207,MATCH(monthly_gwh_mw!AJ3673,'BadRows RECART'!$D$2:$D$1207,0))</f>
        <v>#N/A</v>
      </c>
    </row>
    <row r="3674" spans="1:37" ht="20">
      <c r="A3674" s="106" t="s">
        <v>3907</v>
      </c>
      <c r="B3674" s="106" t="s">
        <v>437</v>
      </c>
      <c r="C3674" s="106" t="s">
        <v>6312</v>
      </c>
      <c r="D3674" s="168">
        <v>2021</v>
      </c>
      <c r="E3674" s="168">
        <v>2</v>
      </c>
      <c r="F3674" s="169">
        <v>0</v>
      </c>
      <c r="G3674" s="212" t="s">
        <v>6314</v>
      </c>
      <c r="H3674" s="212" t="s">
        <v>6314</v>
      </c>
      <c r="I3674" s="106" t="s">
        <v>556</v>
      </c>
      <c r="K3674" s="83" t="s">
        <v>6314</v>
      </c>
      <c r="L3674" s="83" t="s">
        <v>6314</v>
      </c>
      <c r="M3674" s="45" t="str">
        <f>IF(
ISNA(INDEX(resources!E:E,MATCH(B3674,resources!B:B,0))),"fillme",
INDEX(resources!E:E,MATCH(B3674,resources!B:B,0)))</f>
        <v>transfer_purchase</v>
      </c>
      <c r="N3674" s="45">
        <v>1</v>
      </c>
      <c r="O3674" s="83" t="str">
        <f>IFERROR(INDEX(resources!K:K,MATCH(B3674,resources!B:B,0)),"fillme")</f>
        <v>unknown</v>
      </c>
      <c r="P3674" s="89" t="str">
        <f t="shared" si="811"/>
        <v>unknown_2021_2</v>
      </c>
      <c r="Q3674" s="87">
        <f>INDEX(elcc!G:G,MATCH(P3674,elcc!D:D,0))</f>
        <v>0</v>
      </c>
      <c r="R3674" s="89">
        <f t="shared" si="812"/>
        <v>1</v>
      </c>
      <c r="S3674" s="89" t="s">
        <v>6314</v>
      </c>
      <c r="T3674" s="89" t="s">
        <v>6314</v>
      </c>
      <c r="U3674" s="90" t="str">
        <f t="shared" si="813"/>
        <v>ok</v>
      </c>
      <c r="V3674" s="63" t="str">
        <f>INDEX(resources!F:F,MATCH(B3674,resources!B:B,0))</f>
        <v>special</v>
      </c>
      <c r="W3674" s="110">
        <f t="shared" si="814"/>
        <v>0</v>
      </c>
      <c r="X3674" s="110">
        <f t="shared" si="815"/>
        <v>0</v>
      </c>
      <c r="Y3674" s="110" t="str">
        <f t="shared" si="816"/>
        <v>transfer_purchase_raonly_NA_CONFIDENTIAL</v>
      </c>
      <c r="Z3674" s="110">
        <f>IF(COUNTIFS($Y$2:Y3674,Y3674)=1,1,0)</f>
        <v>0</v>
      </c>
      <c r="AA3674" s="110">
        <f>SUM($Z$2:Z3674)*Z3674</f>
        <v>0</v>
      </c>
      <c r="AB3674" s="110">
        <f>COUNTIFS(resources!B:B,B3674)</f>
        <v>1</v>
      </c>
      <c r="AC3674" s="110">
        <f t="shared" si="817"/>
        <v>1</v>
      </c>
      <c r="AD3674" s="110">
        <f t="shared" si="818"/>
        <v>1</v>
      </c>
      <c r="AE3674" s="110">
        <f t="shared" si="819"/>
        <v>0</v>
      </c>
      <c r="AF3674" s="110">
        <f t="shared" si="820"/>
        <v>1</v>
      </c>
      <c r="AG3674" s="110">
        <f t="shared" si="821"/>
        <v>0</v>
      </c>
      <c r="AH3674" s="110">
        <f t="shared" si="822"/>
        <v>0</v>
      </c>
      <c r="AI3674" s="110">
        <f t="shared" si="823"/>
        <v>1</v>
      </c>
      <c r="AJ3674" s="100">
        <f>ROW()</f>
        <v>3674</v>
      </c>
      <c r="AK3674" s="100" t="e">
        <f>INDEX('BadRows RECART'!$C$2:$C$1207,MATCH(monthly_gwh_mw!AJ3674,'BadRows RECART'!$D$2:$D$1207,0))</f>
        <v>#N/A</v>
      </c>
    </row>
    <row r="3675" spans="1:37" ht="20">
      <c r="A3675" s="106" t="s">
        <v>3907</v>
      </c>
      <c r="B3675" s="106" t="s">
        <v>437</v>
      </c>
      <c r="C3675" s="106" t="s">
        <v>6312</v>
      </c>
      <c r="D3675" s="168">
        <v>2021</v>
      </c>
      <c r="E3675" s="168">
        <v>3</v>
      </c>
      <c r="F3675" s="169">
        <v>0</v>
      </c>
      <c r="G3675" s="212" t="s">
        <v>6314</v>
      </c>
      <c r="H3675" s="212" t="s">
        <v>6314</v>
      </c>
      <c r="I3675" s="106" t="s">
        <v>556</v>
      </c>
      <c r="K3675" s="83" t="s">
        <v>6314</v>
      </c>
      <c r="L3675" s="83" t="s">
        <v>6314</v>
      </c>
      <c r="M3675" s="45" t="str">
        <f>IF(
ISNA(INDEX(resources!E:E,MATCH(B3675,resources!B:B,0))),"fillme",
INDEX(resources!E:E,MATCH(B3675,resources!B:B,0)))</f>
        <v>transfer_purchase</v>
      </c>
      <c r="N3675" s="45">
        <v>1</v>
      </c>
      <c r="O3675" s="83" t="str">
        <f>IFERROR(INDEX(resources!K:K,MATCH(B3675,resources!B:B,0)),"fillme")</f>
        <v>unknown</v>
      </c>
      <c r="P3675" s="89" t="str">
        <f t="shared" si="811"/>
        <v>unknown_2021_3</v>
      </c>
      <c r="Q3675" s="87">
        <f>INDEX(elcc!G:G,MATCH(P3675,elcc!D:D,0))</f>
        <v>0</v>
      </c>
      <c r="R3675" s="89">
        <f t="shared" si="812"/>
        <v>1</v>
      </c>
      <c r="S3675" s="89" t="s">
        <v>6314</v>
      </c>
      <c r="T3675" s="89" t="s">
        <v>6314</v>
      </c>
      <c r="U3675" s="90" t="str">
        <f t="shared" si="813"/>
        <v>ok</v>
      </c>
      <c r="V3675" s="63" t="str">
        <f>INDEX(resources!F:F,MATCH(B3675,resources!B:B,0))</f>
        <v>special</v>
      </c>
      <c r="W3675" s="110">
        <f t="shared" si="814"/>
        <v>0</v>
      </c>
      <c r="X3675" s="110">
        <f t="shared" si="815"/>
        <v>0</v>
      </c>
      <c r="Y3675" s="110" t="str">
        <f t="shared" si="816"/>
        <v>transfer_purchase_raonly_NA_CONFIDENTIAL</v>
      </c>
      <c r="Z3675" s="110">
        <f>IF(COUNTIFS($Y$2:Y3675,Y3675)=1,1,0)</f>
        <v>0</v>
      </c>
      <c r="AA3675" s="110">
        <f>SUM($Z$2:Z3675)*Z3675</f>
        <v>0</v>
      </c>
      <c r="AB3675" s="110">
        <f>COUNTIFS(resources!B:B,B3675)</f>
        <v>1</v>
      </c>
      <c r="AC3675" s="110">
        <f t="shared" si="817"/>
        <v>1</v>
      </c>
      <c r="AD3675" s="110">
        <f t="shared" si="818"/>
        <v>1</v>
      </c>
      <c r="AE3675" s="110">
        <f t="shared" si="819"/>
        <v>0</v>
      </c>
      <c r="AF3675" s="110">
        <f t="shared" si="820"/>
        <v>1</v>
      </c>
      <c r="AG3675" s="110">
        <f t="shared" si="821"/>
        <v>0</v>
      </c>
      <c r="AH3675" s="110">
        <f t="shared" si="822"/>
        <v>0</v>
      </c>
      <c r="AI3675" s="110">
        <f t="shared" si="823"/>
        <v>1</v>
      </c>
      <c r="AJ3675" s="100">
        <f>ROW()</f>
        <v>3675</v>
      </c>
      <c r="AK3675" s="100" t="e">
        <f>INDEX('BadRows RECART'!$C$2:$C$1207,MATCH(monthly_gwh_mw!AJ3675,'BadRows RECART'!$D$2:$D$1207,0))</f>
        <v>#N/A</v>
      </c>
    </row>
    <row r="3676" spans="1:37" ht="20">
      <c r="A3676" s="106" t="s">
        <v>3907</v>
      </c>
      <c r="B3676" s="106" t="s">
        <v>437</v>
      </c>
      <c r="C3676" s="106" t="s">
        <v>6312</v>
      </c>
      <c r="D3676" s="168">
        <v>2021</v>
      </c>
      <c r="E3676" s="168">
        <v>4</v>
      </c>
      <c r="F3676" s="169">
        <v>0</v>
      </c>
      <c r="G3676" s="212" t="s">
        <v>6314</v>
      </c>
      <c r="H3676" s="212" t="s">
        <v>6314</v>
      </c>
      <c r="I3676" s="106" t="s">
        <v>556</v>
      </c>
      <c r="K3676" s="83" t="s">
        <v>6314</v>
      </c>
      <c r="L3676" s="83" t="s">
        <v>6314</v>
      </c>
      <c r="M3676" s="45" t="str">
        <f>IF(
ISNA(INDEX(resources!E:E,MATCH(B3676,resources!B:B,0))),"fillme",
INDEX(resources!E:E,MATCH(B3676,resources!B:B,0)))</f>
        <v>transfer_purchase</v>
      </c>
      <c r="N3676" s="45">
        <v>1</v>
      </c>
      <c r="O3676" s="83" t="str">
        <f>IFERROR(INDEX(resources!K:K,MATCH(B3676,resources!B:B,0)),"fillme")</f>
        <v>unknown</v>
      </c>
      <c r="P3676" s="89" t="str">
        <f t="shared" si="811"/>
        <v>unknown_2021_4</v>
      </c>
      <c r="Q3676" s="87">
        <f>INDEX(elcc!G:G,MATCH(P3676,elcc!D:D,0))</f>
        <v>0</v>
      </c>
      <c r="R3676" s="89">
        <f t="shared" si="812"/>
        <v>1</v>
      </c>
      <c r="S3676" s="89" t="s">
        <v>6314</v>
      </c>
      <c r="T3676" s="89" t="s">
        <v>6314</v>
      </c>
      <c r="U3676" s="90" t="str">
        <f t="shared" si="813"/>
        <v>ok</v>
      </c>
      <c r="V3676" s="63" t="str">
        <f>INDEX(resources!F:F,MATCH(B3676,resources!B:B,0))</f>
        <v>special</v>
      </c>
      <c r="W3676" s="110">
        <f t="shared" si="814"/>
        <v>0</v>
      </c>
      <c r="X3676" s="110">
        <f t="shared" si="815"/>
        <v>0</v>
      </c>
      <c r="Y3676" s="110" t="str">
        <f t="shared" si="816"/>
        <v>transfer_purchase_raonly_NA_CONFIDENTIAL</v>
      </c>
      <c r="Z3676" s="110">
        <f>IF(COUNTIFS($Y$2:Y3676,Y3676)=1,1,0)</f>
        <v>0</v>
      </c>
      <c r="AA3676" s="110">
        <f>SUM($Z$2:Z3676)*Z3676</f>
        <v>0</v>
      </c>
      <c r="AB3676" s="110">
        <f>COUNTIFS(resources!B:B,B3676)</f>
        <v>1</v>
      </c>
      <c r="AC3676" s="110">
        <f t="shared" si="817"/>
        <v>1</v>
      </c>
      <c r="AD3676" s="110">
        <f t="shared" si="818"/>
        <v>1</v>
      </c>
      <c r="AE3676" s="110">
        <f t="shared" si="819"/>
        <v>0</v>
      </c>
      <c r="AF3676" s="110">
        <f t="shared" si="820"/>
        <v>1</v>
      </c>
      <c r="AG3676" s="110">
        <f t="shared" si="821"/>
        <v>0</v>
      </c>
      <c r="AH3676" s="110">
        <f t="shared" si="822"/>
        <v>0</v>
      </c>
      <c r="AI3676" s="110">
        <f t="shared" si="823"/>
        <v>1</v>
      </c>
      <c r="AJ3676" s="100">
        <f>ROW()</f>
        <v>3676</v>
      </c>
      <c r="AK3676" s="100" t="e">
        <f>INDEX('BadRows RECART'!$C$2:$C$1207,MATCH(monthly_gwh_mw!AJ3676,'BadRows RECART'!$D$2:$D$1207,0))</f>
        <v>#N/A</v>
      </c>
    </row>
    <row r="3677" spans="1:37" ht="20">
      <c r="A3677" s="106" t="s">
        <v>3907</v>
      </c>
      <c r="B3677" s="106" t="s">
        <v>437</v>
      </c>
      <c r="C3677" s="106" t="s">
        <v>6312</v>
      </c>
      <c r="D3677" s="168">
        <v>2021</v>
      </c>
      <c r="E3677" s="168">
        <v>5</v>
      </c>
      <c r="F3677" s="169">
        <v>0</v>
      </c>
      <c r="G3677" s="212" t="s">
        <v>6314</v>
      </c>
      <c r="H3677" s="212" t="s">
        <v>6314</v>
      </c>
      <c r="I3677" s="106" t="s">
        <v>556</v>
      </c>
      <c r="K3677" s="83" t="s">
        <v>6314</v>
      </c>
      <c r="L3677" s="83" t="s">
        <v>6314</v>
      </c>
      <c r="M3677" s="45" t="str">
        <f>IF(
ISNA(INDEX(resources!E:E,MATCH(B3677,resources!B:B,0))),"fillme",
INDEX(resources!E:E,MATCH(B3677,resources!B:B,0)))</f>
        <v>transfer_purchase</v>
      </c>
      <c r="N3677" s="45">
        <v>1</v>
      </c>
      <c r="O3677" s="83" t="str">
        <f>IFERROR(INDEX(resources!K:K,MATCH(B3677,resources!B:B,0)),"fillme")</f>
        <v>unknown</v>
      </c>
      <c r="P3677" s="89" t="str">
        <f t="shared" si="811"/>
        <v>unknown_2021_5</v>
      </c>
      <c r="Q3677" s="87">
        <f>INDEX(elcc!G:G,MATCH(P3677,elcc!D:D,0))</f>
        <v>0</v>
      </c>
      <c r="R3677" s="89">
        <f t="shared" si="812"/>
        <v>1</v>
      </c>
      <c r="S3677" s="89" t="s">
        <v>6314</v>
      </c>
      <c r="T3677" s="89" t="s">
        <v>6314</v>
      </c>
      <c r="U3677" s="90" t="str">
        <f t="shared" si="813"/>
        <v>ok</v>
      </c>
      <c r="V3677" s="63" t="str">
        <f>INDEX(resources!F:F,MATCH(B3677,resources!B:B,0))</f>
        <v>special</v>
      </c>
      <c r="W3677" s="110">
        <f t="shared" si="814"/>
        <v>0</v>
      </c>
      <c r="X3677" s="110">
        <f t="shared" si="815"/>
        <v>0</v>
      </c>
      <c r="Y3677" s="110" t="str">
        <f t="shared" si="816"/>
        <v>transfer_purchase_raonly_NA_CONFIDENTIAL</v>
      </c>
      <c r="Z3677" s="110">
        <f>IF(COUNTIFS($Y$2:Y3677,Y3677)=1,1,0)</f>
        <v>0</v>
      </c>
      <c r="AA3677" s="110">
        <f>SUM($Z$2:Z3677)*Z3677</f>
        <v>0</v>
      </c>
      <c r="AB3677" s="110">
        <f>COUNTIFS(resources!B:B,B3677)</f>
        <v>1</v>
      </c>
      <c r="AC3677" s="110">
        <f t="shared" si="817"/>
        <v>1</v>
      </c>
      <c r="AD3677" s="110">
        <f t="shared" si="818"/>
        <v>1</v>
      </c>
      <c r="AE3677" s="110">
        <f t="shared" si="819"/>
        <v>0</v>
      </c>
      <c r="AF3677" s="110">
        <f t="shared" si="820"/>
        <v>1</v>
      </c>
      <c r="AG3677" s="110">
        <f t="shared" si="821"/>
        <v>0</v>
      </c>
      <c r="AH3677" s="110">
        <f t="shared" si="822"/>
        <v>0</v>
      </c>
      <c r="AI3677" s="110">
        <f t="shared" si="823"/>
        <v>1</v>
      </c>
      <c r="AJ3677" s="100">
        <f>ROW()</f>
        <v>3677</v>
      </c>
      <c r="AK3677" s="100" t="e">
        <f>INDEX('BadRows RECART'!$C$2:$C$1207,MATCH(monthly_gwh_mw!AJ3677,'BadRows RECART'!$D$2:$D$1207,0))</f>
        <v>#N/A</v>
      </c>
    </row>
    <row r="3678" spans="1:37" ht="20">
      <c r="A3678" s="106" t="s">
        <v>3907</v>
      </c>
      <c r="B3678" s="106" t="s">
        <v>437</v>
      </c>
      <c r="C3678" s="106" t="s">
        <v>6312</v>
      </c>
      <c r="D3678" s="168">
        <v>2021</v>
      </c>
      <c r="E3678" s="168">
        <v>6</v>
      </c>
      <c r="F3678" s="169">
        <v>0</v>
      </c>
      <c r="G3678" s="212" t="s">
        <v>6314</v>
      </c>
      <c r="H3678" s="212" t="s">
        <v>6314</v>
      </c>
      <c r="I3678" s="106" t="s">
        <v>556</v>
      </c>
      <c r="K3678" s="83" t="s">
        <v>6314</v>
      </c>
      <c r="L3678" s="83" t="s">
        <v>6314</v>
      </c>
      <c r="M3678" s="45" t="str">
        <f>IF(
ISNA(INDEX(resources!E:E,MATCH(B3678,resources!B:B,0))),"fillme",
INDEX(resources!E:E,MATCH(B3678,resources!B:B,0)))</f>
        <v>transfer_purchase</v>
      </c>
      <c r="N3678" s="45">
        <v>1</v>
      </c>
      <c r="O3678" s="83" t="str">
        <f>IFERROR(INDEX(resources!K:K,MATCH(B3678,resources!B:B,0)),"fillme")</f>
        <v>unknown</v>
      </c>
      <c r="P3678" s="89" t="str">
        <f t="shared" si="811"/>
        <v>unknown_2021_6</v>
      </c>
      <c r="Q3678" s="87">
        <f>INDEX(elcc!G:G,MATCH(P3678,elcc!D:D,0))</f>
        <v>0</v>
      </c>
      <c r="R3678" s="89">
        <f t="shared" si="812"/>
        <v>1</v>
      </c>
      <c r="S3678" s="89" t="s">
        <v>6314</v>
      </c>
      <c r="T3678" s="89" t="s">
        <v>6314</v>
      </c>
      <c r="U3678" s="90" t="str">
        <f t="shared" si="813"/>
        <v>ok</v>
      </c>
      <c r="V3678" s="63" t="str">
        <f>INDEX(resources!F:F,MATCH(B3678,resources!B:B,0))</f>
        <v>special</v>
      </c>
      <c r="W3678" s="110">
        <f t="shared" si="814"/>
        <v>0</v>
      </c>
      <c r="X3678" s="110">
        <f t="shared" si="815"/>
        <v>0</v>
      </c>
      <c r="Y3678" s="110" t="str">
        <f t="shared" si="816"/>
        <v>transfer_purchase_raonly_NA_CONFIDENTIAL</v>
      </c>
      <c r="Z3678" s="110">
        <f>IF(COUNTIFS($Y$2:Y3678,Y3678)=1,1,0)</f>
        <v>0</v>
      </c>
      <c r="AA3678" s="110">
        <f>SUM($Z$2:Z3678)*Z3678</f>
        <v>0</v>
      </c>
      <c r="AB3678" s="110">
        <f>COUNTIFS(resources!B:B,B3678)</f>
        <v>1</v>
      </c>
      <c r="AC3678" s="110">
        <f t="shared" si="817"/>
        <v>1</v>
      </c>
      <c r="AD3678" s="110">
        <f t="shared" si="818"/>
        <v>1</v>
      </c>
      <c r="AE3678" s="110">
        <f t="shared" si="819"/>
        <v>0</v>
      </c>
      <c r="AF3678" s="110">
        <f t="shared" si="820"/>
        <v>1</v>
      </c>
      <c r="AG3678" s="110">
        <f t="shared" si="821"/>
        <v>0</v>
      </c>
      <c r="AH3678" s="110">
        <f t="shared" si="822"/>
        <v>0</v>
      </c>
      <c r="AI3678" s="110">
        <f t="shared" si="823"/>
        <v>1</v>
      </c>
      <c r="AJ3678" s="100">
        <f>ROW()</f>
        <v>3678</v>
      </c>
      <c r="AK3678" s="100" t="e">
        <f>INDEX('BadRows RECART'!$C$2:$C$1207,MATCH(monthly_gwh_mw!AJ3678,'BadRows RECART'!$D$2:$D$1207,0))</f>
        <v>#N/A</v>
      </c>
    </row>
    <row r="3679" spans="1:37" ht="20">
      <c r="A3679" s="106" t="s">
        <v>3907</v>
      </c>
      <c r="B3679" s="106" t="s">
        <v>437</v>
      </c>
      <c r="C3679" s="106" t="s">
        <v>6312</v>
      </c>
      <c r="D3679" s="168">
        <v>2021</v>
      </c>
      <c r="E3679" s="168">
        <v>7</v>
      </c>
      <c r="F3679" s="169">
        <v>0</v>
      </c>
      <c r="G3679" s="212" t="s">
        <v>6314</v>
      </c>
      <c r="H3679" s="212" t="s">
        <v>6314</v>
      </c>
      <c r="I3679" s="106" t="s">
        <v>556</v>
      </c>
      <c r="K3679" s="83" t="s">
        <v>6314</v>
      </c>
      <c r="L3679" s="83" t="s">
        <v>6314</v>
      </c>
      <c r="M3679" s="45" t="str">
        <f>IF(
ISNA(INDEX(resources!E:E,MATCH(B3679,resources!B:B,0))),"fillme",
INDEX(resources!E:E,MATCH(B3679,resources!B:B,0)))</f>
        <v>transfer_purchase</v>
      </c>
      <c r="N3679" s="45">
        <v>1</v>
      </c>
      <c r="O3679" s="83" t="str">
        <f>IFERROR(INDEX(resources!K:K,MATCH(B3679,resources!B:B,0)),"fillme")</f>
        <v>unknown</v>
      </c>
      <c r="P3679" s="89" t="str">
        <f t="shared" si="811"/>
        <v>unknown_2021_7</v>
      </c>
      <c r="Q3679" s="87">
        <f>INDEX(elcc!G:G,MATCH(P3679,elcc!D:D,0))</f>
        <v>0</v>
      </c>
      <c r="R3679" s="89">
        <f t="shared" si="812"/>
        <v>1</v>
      </c>
      <c r="S3679" s="89" t="s">
        <v>6314</v>
      </c>
      <c r="T3679" s="89" t="s">
        <v>6314</v>
      </c>
      <c r="U3679" s="90" t="str">
        <f t="shared" si="813"/>
        <v>ok</v>
      </c>
      <c r="V3679" s="63" t="str">
        <f>INDEX(resources!F:F,MATCH(B3679,resources!B:B,0))</f>
        <v>special</v>
      </c>
      <c r="W3679" s="110">
        <f t="shared" si="814"/>
        <v>0</v>
      </c>
      <c r="X3679" s="110">
        <f t="shared" si="815"/>
        <v>0</v>
      </c>
      <c r="Y3679" s="110" t="str">
        <f t="shared" si="816"/>
        <v>transfer_purchase_raonly_NA_CONFIDENTIAL</v>
      </c>
      <c r="Z3679" s="110">
        <f>IF(COUNTIFS($Y$2:Y3679,Y3679)=1,1,0)</f>
        <v>0</v>
      </c>
      <c r="AA3679" s="110">
        <f>SUM($Z$2:Z3679)*Z3679</f>
        <v>0</v>
      </c>
      <c r="AB3679" s="110">
        <f>COUNTIFS(resources!B:B,B3679)</f>
        <v>1</v>
      </c>
      <c r="AC3679" s="110">
        <f t="shared" si="817"/>
        <v>1</v>
      </c>
      <c r="AD3679" s="110">
        <f t="shared" si="818"/>
        <v>1</v>
      </c>
      <c r="AE3679" s="110">
        <f t="shared" si="819"/>
        <v>0</v>
      </c>
      <c r="AF3679" s="110">
        <f t="shared" si="820"/>
        <v>1</v>
      </c>
      <c r="AG3679" s="110">
        <f t="shared" si="821"/>
        <v>0</v>
      </c>
      <c r="AH3679" s="110">
        <f t="shared" si="822"/>
        <v>0</v>
      </c>
      <c r="AI3679" s="110">
        <f t="shared" si="823"/>
        <v>1</v>
      </c>
      <c r="AJ3679" s="100">
        <f>ROW()</f>
        <v>3679</v>
      </c>
      <c r="AK3679" s="100" t="e">
        <f>INDEX('BadRows RECART'!$C$2:$C$1207,MATCH(monthly_gwh_mw!AJ3679,'BadRows RECART'!$D$2:$D$1207,0))</f>
        <v>#N/A</v>
      </c>
    </row>
    <row r="3680" spans="1:37" ht="20">
      <c r="A3680" s="106" t="s">
        <v>3907</v>
      </c>
      <c r="B3680" s="106" t="s">
        <v>437</v>
      </c>
      <c r="C3680" s="106" t="s">
        <v>6312</v>
      </c>
      <c r="D3680" s="168">
        <v>2021</v>
      </c>
      <c r="E3680" s="168">
        <v>8</v>
      </c>
      <c r="F3680" s="169">
        <v>0</v>
      </c>
      <c r="G3680" s="212" t="s">
        <v>6314</v>
      </c>
      <c r="H3680" s="212" t="s">
        <v>6314</v>
      </c>
      <c r="I3680" s="106" t="s">
        <v>556</v>
      </c>
      <c r="K3680" s="83" t="s">
        <v>6314</v>
      </c>
      <c r="L3680" s="83" t="s">
        <v>6314</v>
      </c>
      <c r="M3680" s="45" t="str">
        <f>IF(
ISNA(INDEX(resources!E:E,MATCH(B3680,resources!B:B,0))),"fillme",
INDEX(resources!E:E,MATCH(B3680,resources!B:B,0)))</f>
        <v>transfer_purchase</v>
      </c>
      <c r="N3680" s="45">
        <v>1</v>
      </c>
      <c r="O3680" s="83" t="str">
        <f>IFERROR(INDEX(resources!K:K,MATCH(B3680,resources!B:B,0)),"fillme")</f>
        <v>unknown</v>
      </c>
      <c r="P3680" s="89" t="str">
        <f t="shared" si="811"/>
        <v>unknown_2021_8</v>
      </c>
      <c r="Q3680" s="87">
        <f>INDEX(elcc!G:G,MATCH(P3680,elcc!D:D,0))</f>
        <v>0</v>
      </c>
      <c r="R3680" s="89">
        <f t="shared" si="812"/>
        <v>1</v>
      </c>
      <c r="S3680" s="89" t="s">
        <v>6314</v>
      </c>
      <c r="T3680" s="89" t="s">
        <v>6314</v>
      </c>
      <c r="U3680" s="90" t="str">
        <f t="shared" si="813"/>
        <v>ok</v>
      </c>
      <c r="V3680" s="63" t="str">
        <f>INDEX(resources!F:F,MATCH(B3680,resources!B:B,0))</f>
        <v>special</v>
      </c>
      <c r="W3680" s="110">
        <f t="shared" si="814"/>
        <v>0</v>
      </c>
      <c r="X3680" s="110">
        <f t="shared" si="815"/>
        <v>0</v>
      </c>
      <c r="Y3680" s="110" t="str">
        <f t="shared" si="816"/>
        <v>transfer_purchase_raonly_NA_CONFIDENTIAL</v>
      </c>
      <c r="Z3680" s="110">
        <f>IF(COUNTIFS($Y$2:Y3680,Y3680)=1,1,0)</f>
        <v>0</v>
      </c>
      <c r="AA3680" s="110">
        <f>SUM($Z$2:Z3680)*Z3680</f>
        <v>0</v>
      </c>
      <c r="AB3680" s="110">
        <f>COUNTIFS(resources!B:B,B3680)</f>
        <v>1</v>
      </c>
      <c r="AC3680" s="110">
        <f t="shared" si="817"/>
        <v>1</v>
      </c>
      <c r="AD3680" s="110">
        <f t="shared" si="818"/>
        <v>1</v>
      </c>
      <c r="AE3680" s="110">
        <f t="shared" si="819"/>
        <v>0</v>
      </c>
      <c r="AF3680" s="110">
        <f t="shared" si="820"/>
        <v>1</v>
      </c>
      <c r="AG3680" s="110">
        <f t="shared" si="821"/>
        <v>0</v>
      </c>
      <c r="AH3680" s="110">
        <f t="shared" si="822"/>
        <v>0</v>
      </c>
      <c r="AI3680" s="110">
        <f t="shared" si="823"/>
        <v>1</v>
      </c>
      <c r="AJ3680" s="100">
        <f>ROW()</f>
        <v>3680</v>
      </c>
      <c r="AK3680" s="100" t="e">
        <f>INDEX('BadRows RECART'!$C$2:$C$1207,MATCH(monthly_gwh_mw!AJ3680,'BadRows RECART'!$D$2:$D$1207,0))</f>
        <v>#N/A</v>
      </c>
    </row>
    <row r="3681" spans="1:37" ht="20">
      <c r="A3681" s="106" t="s">
        <v>3907</v>
      </c>
      <c r="B3681" s="106" t="s">
        <v>437</v>
      </c>
      <c r="C3681" s="106" t="s">
        <v>6312</v>
      </c>
      <c r="D3681" s="168">
        <v>2021</v>
      </c>
      <c r="E3681" s="168">
        <v>9</v>
      </c>
      <c r="F3681" s="169">
        <v>0</v>
      </c>
      <c r="G3681" s="212" t="s">
        <v>6314</v>
      </c>
      <c r="H3681" s="212" t="s">
        <v>6314</v>
      </c>
      <c r="I3681" s="106" t="s">
        <v>556</v>
      </c>
      <c r="K3681" s="83" t="s">
        <v>6314</v>
      </c>
      <c r="L3681" s="83" t="s">
        <v>6314</v>
      </c>
      <c r="M3681" s="45" t="str">
        <f>IF(
ISNA(INDEX(resources!E:E,MATCH(B3681,resources!B:B,0))),"fillme",
INDEX(resources!E:E,MATCH(B3681,resources!B:B,0)))</f>
        <v>transfer_purchase</v>
      </c>
      <c r="N3681" s="45">
        <v>1</v>
      </c>
      <c r="O3681" s="83" t="str">
        <f>IFERROR(INDEX(resources!K:K,MATCH(B3681,resources!B:B,0)),"fillme")</f>
        <v>unknown</v>
      </c>
      <c r="P3681" s="89" t="str">
        <f t="shared" si="811"/>
        <v>unknown_2021_9</v>
      </c>
      <c r="Q3681" s="87">
        <f>INDEX(elcc!G:G,MATCH(P3681,elcc!D:D,0))</f>
        <v>0</v>
      </c>
      <c r="R3681" s="89">
        <f t="shared" si="812"/>
        <v>1</v>
      </c>
      <c r="S3681" s="89" t="s">
        <v>6314</v>
      </c>
      <c r="T3681" s="89" t="s">
        <v>6314</v>
      </c>
      <c r="U3681" s="90" t="str">
        <f t="shared" si="813"/>
        <v>ok</v>
      </c>
      <c r="V3681" s="63" t="str">
        <f>INDEX(resources!F:F,MATCH(B3681,resources!B:B,0))</f>
        <v>special</v>
      </c>
      <c r="W3681" s="110">
        <f t="shared" si="814"/>
        <v>0</v>
      </c>
      <c r="X3681" s="110">
        <f t="shared" si="815"/>
        <v>0</v>
      </c>
      <c r="Y3681" s="110" t="str">
        <f t="shared" si="816"/>
        <v>transfer_purchase_raonly_NA_CONFIDENTIAL</v>
      </c>
      <c r="Z3681" s="110">
        <f>IF(COUNTIFS($Y$2:Y3681,Y3681)=1,1,0)</f>
        <v>0</v>
      </c>
      <c r="AA3681" s="110">
        <f>SUM($Z$2:Z3681)*Z3681</f>
        <v>0</v>
      </c>
      <c r="AB3681" s="110">
        <f>COUNTIFS(resources!B:B,B3681)</f>
        <v>1</v>
      </c>
      <c r="AC3681" s="110">
        <f t="shared" si="817"/>
        <v>1</v>
      </c>
      <c r="AD3681" s="110">
        <f t="shared" si="818"/>
        <v>1</v>
      </c>
      <c r="AE3681" s="110">
        <f t="shared" si="819"/>
        <v>0</v>
      </c>
      <c r="AF3681" s="110">
        <f t="shared" si="820"/>
        <v>1</v>
      </c>
      <c r="AG3681" s="110">
        <f t="shared" si="821"/>
        <v>0</v>
      </c>
      <c r="AH3681" s="110">
        <f t="shared" si="822"/>
        <v>0</v>
      </c>
      <c r="AI3681" s="110">
        <f t="shared" si="823"/>
        <v>1</v>
      </c>
      <c r="AJ3681" s="100">
        <f>ROW()</f>
        <v>3681</v>
      </c>
      <c r="AK3681" s="100" t="e">
        <f>INDEX('BadRows RECART'!$C$2:$C$1207,MATCH(monthly_gwh_mw!AJ3681,'BadRows RECART'!$D$2:$D$1207,0))</f>
        <v>#N/A</v>
      </c>
    </row>
    <row r="3682" spans="1:37" ht="20">
      <c r="A3682" s="106" t="s">
        <v>3907</v>
      </c>
      <c r="B3682" s="106" t="s">
        <v>437</v>
      </c>
      <c r="C3682" s="106" t="s">
        <v>6312</v>
      </c>
      <c r="D3682" s="168">
        <v>2021</v>
      </c>
      <c r="E3682" s="168">
        <v>10</v>
      </c>
      <c r="F3682" s="169">
        <v>0</v>
      </c>
      <c r="G3682" s="212" t="s">
        <v>6314</v>
      </c>
      <c r="H3682" s="212" t="s">
        <v>6314</v>
      </c>
      <c r="I3682" s="106" t="s">
        <v>556</v>
      </c>
      <c r="K3682" s="83" t="s">
        <v>6314</v>
      </c>
      <c r="L3682" s="83" t="s">
        <v>6314</v>
      </c>
      <c r="M3682" s="45" t="str">
        <f>IF(
ISNA(INDEX(resources!E:E,MATCH(B3682,resources!B:B,0))),"fillme",
INDEX(resources!E:E,MATCH(B3682,resources!B:B,0)))</f>
        <v>transfer_purchase</v>
      </c>
      <c r="N3682" s="45">
        <v>1</v>
      </c>
      <c r="O3682" s="83" t="str">
        <f>IFERROR(INDEX(resources!K:K,MATCH(B3682,resources!B:B,0)),"fillme")</f>
        <v>unknown</v>
      </c>
      <c r="P3682" s="89" t="str">
        <f t="shared" si="811"/>
        <v>unknown_2021_10</v>
      </c>
      <c r="Q3682" s="87">
        <f>INDEX(elcc!G:G,MATCH(P3682,elcc!D:D,0))</f>
        <v>0</v>
      </c>
      <c r="R3682" s="89">
        <f t="shared" si="812"/>
        <v>1</v>
      </c>
      <c r="S3682" s="89" t="s">
        <v>6314</v>
      </c>
      <c r="T3682" s="89" t="s">
        <v>6314</v>
      </c>
      <c r="U3682" s="90" t="str">
        <f t="shared" si="813"/>
        <v>ok</v>
      </c>
      <c r="V3682" s="63" t="str">
        <f>INDEX(resources!F:F,MATCH(B3682,resources!B:B,0))</f>
        <v>special</v>
      </c>
      <c r="W3682" s="110">
        <f t="shared" si="814"/>
        <v>0</v>
      </c>
      <c r="X3682" s="110">
        <f t="shared" si="815"/>
        <v>0</v>
      </c>
      <c r="Y3682" s="110" t="str">
        <f t="shared" si="816"/>
        <v>transfer_purchase_raonly_NA_CONFIDENTIAL</v>
      </c>
      <c r="Z3682" s="110">
        <f>IF(COUNTIFS($Y$2:Y3682,Y3682)=1,1,0)</f>
        <v>0</v>
      </c>
      <c r="AA3682" s="110">
        <f>SUM($Z$2:Z3682)*Z3682</f>
        <v>0</v>
      </c>
      <c r="AB3682" s="110">
        <f>COUNTIFS(resources!B:B,B3682)</f>
        <v>1</v>
      </c>
      <c r="AC3682" s="110">
        <f t="shared" si="817"/>
        <v>1</v>
      </c>
      <c r="AD3682" s="110">
        <f t="shared" si="818"/>
        <v>1</v>
      </c>
      <c r="AE3682" s="110">
        <f t="shared" si="819"/>
        <v>0</v>
      </c>
      <c r="AF3682" s="110">
        <f t="shared" si="820"/>
        <v>1</v>
      </c>
      <c r="AG3682" s="110">
        <f t="shared" si="821"/>
        <v>0</v>
      </c>
      <c r="AH3682" s="110">
        <f t="shared" si="822"/>
        <v>0</v>
      </c>
      <c r="AI3682" s="110">
        <f t="shared" si="823"/>
        <v>1</v>
      </c>
      <c r="AJ3682" s="100">
        <f>ROW()</f>
        <v>3682</v>
      </c>
      <c r="AK3682" s="100" t="e">
        <f>INDEX('BadRows RECART'!$C$2:$C$1207,MATCH(monthly_gwh_mw!AJ3682,'BadRows RECART'!$D$2:$D$1207,0))</f>
        <v>#N/A</v>
      </c>
    </row>
    <row r="3683" spans="1:37" ht="20">
      <c r="A3683" s="106" t="s">
        <v>3907</v>
      </c>
      <c r="B3683" s="106" t="s">
        <v>437</v>
      </c>
      <c r="C3683" s="106" t="s">
        <v>6312</v>
      </c>
      <c r="D3683" s="168">
        <v>2021</v>
      </c>
      <c r="E3683" s="168">
        <v>11</v>
      </c>
      <c r="F3683" s="169">
        <v>0</v>
      </c>
      <c r="G3683" s="212" t="s">
        <v>6314</v>
      </c>
      <c r="H3683" s="212" t="s">
        <v>6314</v>
      </c>
      <c r="I3683" s="106" t="s">
        <v>556</v>
      </c>
      <c r="K3683" s="83" t="s">
        <v>6314</v>
      </c>
      <c r="L3683" s="83" t="s">
        <v>6314</v>
      </c>
      <c r="M3683" s="45" t="str">
        <f>IF(
ISNA(INDEX(resources!E:E,MATCH(B3683,resources!B:B,0))),"fillme",
INDEX(resources!E:E,MATCH(B3683,resources!B:B,0)))</f>
        <v>transfer_purchase</v>
      </c>
      <c r="N3683" s="45">
        <v>1</v>
      </c>
      <c r="O3683" s="83" t="str">
        <f>IFERROR(INDEX(resources!K:K,MATCH(B3683,resources!B:B,0)),"fillme")</f>
        <v>unknown</v>
      </c>
      <c r="P3683" s="89" t="str">
        <f t="shared" si="811"/>
        <v>unknown_2021_11</v>
      </c>
      <c r="Q3683" s="87">
        <f>INDEX(elcc!G:G,MATCH(P3683,elcc!D:D,0))</f>
        <v>0</v>
      </c>
      <c r="R3683" s="89">
        <f t="shared" si="812"/>
        <v>1</v>
      </c>
      <c r="S3683" s="89" t="s">
        <v>6314</v>
      </c>
      <c r="T3683" s="89" t="s">
        <v>6314</v>
      </c>
      <c r="U3683" s="90" t="str">
        <f t="shared" si="813"/>
        <v>ok</v>
      </c>
      <c r="V3683" s="63" t="str">
        <f>INDEX(resources!F:F,MATCH(B3683,resources!B:B,0))</f>
        <v>special</v>
      </c>
      <c r="W3683" s="110">
        <f t="shared" si="814"/>
        <v>0</v>
      </c>
      <c r="X3683" s="110">
        <f t="shared" si="815"/>
        <v>0</v>
      </c>
      <c r="Y3683" s="110" t="str">
        <f t="shared" si="816"/>
        <v>transfer_purchase_raonly_NA_CONFIDENTIAL</v>
      </c>
      <c r="Z3683" s="110">
        <f>IF(COUNTIFS($Y$2:Y3683,Y3683)=1,1,0)</f>
        <v>0</v>
      </c>
      <c r="AA3683" s="110">
        <f>SUM($Z$2:Z3683)*Z3683</f>
        <v>0</v>
      </c>
      <c r="AB3683" s="110">
        <f>COUNTIFS(resources!B:B,B3683)</f>
        <v>1</v>
      </c>
      <c r="AC3683" s="110">
        <f t="shared" si="817"/>
        <v>1</v>
      </c>
      <c r="AD3683" s="110">
        <f t="shared" si="818"/>
        <v>1</v>
      </c>
      <c r="AE3683" s="110">
        <f t="shared" si="819"/>
        <v>0</v>
      </c>
      <c r="AF3683" s="110">
        <f t="shared" si="820"/>
        <v>1</v>
      </c>
      <c r="AG3683" s="110">
        <f t="shared" si="821"/>
        <v>0</v>
      </c>
      <c r="AH3683" s="110">
        <f t="shared" si="822"/>
        <v>0</v>
      </c>
      <c r="AI3683" s="110">
        <f t="shared" si="823"/>
        <v>1</v>
      </c>
      <c r="AJ3683" s="100">
        <f>ROW()</f>
        <v>3683</v>
      </c>
      <c r="AK3683" s="100" t="e">
        <f>INDEX('BadRows RECART'!$C$2:$C$1207,MATCH(monthly_gwh_mw!AJ3683,'BadRows RECART'!$D$2:$D$1207,0))</f>
        <v>#N/A</v>
      </c>
    </row>
    <row r="3684" spans="1:37" ht="20">
      <c r="A3684" s="106" t="s">
        <v>3907</v>
      </c>
      <c r="B3684" s="106" t="s">
        <v>437</v>
      </c>
      <c r="C3684" s="106" t="s">
        <v>6312</v>
      </c>
      <c r="D3684" s="168">
        <v>2021</v>
      </c>
      <c r="E3684" s="168">
        <v>12</v>
      </c>
      <c r="F3684" s="169">
        <v>0</v>
      </c>
      <c r="G3684" s="212" t="s">
        <v>6314</v>
      </c>
      <c r="H3684" s="212" t="s">
        <v>6314</v>
      </c>
      <c r="I3684" s="106" t="s">
        <v>556</v>
      </c>
      <c r="K3684" s="83" t="s">
        <v>6314</v>
      </c>
      <c r="L3684" s="83" t="s">
        <v>6314</v>
      </c>
      <c r="M3684" s="45" t="str">
        <f>IF(
ISNA(INDEX(resources!E:E,MATCH(B3684,resources!B:B,0))),"fillme",
INDEX(resources!E:E,MATCH(B3684,resources!B:B,0)))</f>
        <v>transfer_purchase</v>
      </c>
      <c r="N3684" s="45">
        <v>1</v>
      </c>
      <c r="O3684" s="83" t="str">
        <f>IFERROR(INDEX(resources!K:K,MATCH(B3684,resources!B:B,0)),"fillme")</f>
        <v>unknown</v>
      </c>
      <c r="P3684" s="89" t="str">
        <f t="shared" si="811"/>
        <v>unknown_2021_12</v>
      </c>
      <c r="Q3684" s="87">
        <f>INDEX(elcc!G:G,MATCH(P3684,elcc!D:D,0))</f>
        <v>0</v>
      </c>
      <c r="R3684" s="89">
        <f t="shared" si="812"/>
        <v>1</v>
      </c>
      <c r="S3684" s="89" t="s">
        <v>6314</v>
      </c>
      <c r="T3684" s="89" t="s">
        <v>6314</v>
      </c>
      <c r="U3684" s="90" t="str">
        <f t="shared" si="813"/>
        <v>ok</v>
      </c>
      <c r="V3684" s="63" t="str">
        <f>INDEX(resources!F:F,MATCH(B3684,resources!B:B,0))</f>
        <v>special</v>
      </c>
      <c r="W3684" s="110">
        <f t="shared" si="814"/>
        <v>0</v>
      </c>
      <c r="X3684" s="110">
        <f t="shared" si="815"/>
        <v>0</v>
      </c>
      <c r="Y3684" s="110" t="str">
        <f t="shared" si="816"/>
        <v>transfer_purchase_raonly_NA_CONFIDENTIAL</v>
      </c>
      <c r="Z3684" s="110">
        <f>IF(COUNTIFS($Y$2:Y3684,Y3684)=1,1,0)</f>
        <v>0</v>
      </c>
      <c r="AA3684" s="110">
        <f>SUM($Z$2:Z3684)*Z3684</f>
        <v>0</v>
      </c>
      <c r="AB3684" s="110">
        <f>COUNTIFS(resources!B:B,B3684)</f>
        <v>1</v>
      </c>
      <c r="AC3684" s="110">
        <f t="shared" si="817"/>
        <v>1</v>
      </c>
      <c r="AD3684" s="110">
        <f t="shared" si="818"/>
        <v>1</v>
      </c>
      <c r="AE3684" s="110">
        <f t="shared" si="819"/>
        <v>0</v>
      </c>
      <c r="AF3684" s="110">
        <f t="shared" si="820"/>
        <v>1</v>
      </c>
      <c r="AG3684" s="110">
        <f t="shared" si="821"/>
        <v>0</v>
      </c>
      <c r="AH3684" s="110">
        <f t="shared" si="822"/>
        <v>0</v>
      </c>
      <c r="AI3684" s="110">
        <f t="shared" si="823"/>
        <v>1</v>
      </c>
      <c r="AJ3684" s="100">
        <f>ROW()</f>
        <v>3684</v>
      </c>
      <c r="AK3684" s="100" t="e">
        <f>INDEX('BadRows RECART'!$C$2:$C$1207,MATCH(monthly_gwh_mw!AJ3684,'BadRows RECART'!$D$2:$D$1207,0))</f>
        <v>#N/A</v>
      </c>
    </row>
    <row r="3685" spans="1:37" ht="20">
      <c r="A3685" s="106" t="s">
        <v>3907</v>
      </c>
      <c r="B3685" s="106" t="s">
        <v>437</v>
      </c>
      <c r="C3685" s="106" t="s">
        <v>6312</v>
      </c>
      <c r="D3685" s="168">
        <v>2022</v>
      </c>
      <c r="E3685" s="168">
        <v>1</v>
      </c>
      <c r="F3685" s="169">
        <v>0</v>
      </c>
      <c r="G3685" s="212" t="s">
        <v>6314</v>
      </c>
      <c r="H3685" s="212" t="s">
        <v>6314</v>
      </c>
      <c r="I3685" s="106" t="s">
        <v>556</v>
      </c>
      <c r="K3685" s="83" t="s">
        <v>6314</v>
      </c>
      <c r="L3685" s="83" t="s">
        <v>6314</v>
      </c>
      <c r="M3685" s="45" t="str">
        <f>IF(
ISNA(INDEX(resources!E:E,MATCH(B3685,resources!B:B,0))),"fillme",
INDEX(resources!E:E,MATCH(B3685,resources!B:B,0)))</f>
        <v>transfer_purchase</v>
      </c>
      <c r="N3685" s="45">
        <v>1</v>
      </c>
      <c r="O3685" s="83" t="str">
        <f>IFERROR(INDEX(resources!K:K,MATCH(B3685,resources!B:B,0)),"fillme")</f>
        <v>unknown</v>
      </c>
      <c r="P3685" s="89" t="str">
        <f t="shared" si="811"/>
        <v>unknown_2022_1</v>
      </c>
      <c r="Q3685" s="87">
        <f>INDEX(elcc!G:G,MATCH(P3685,elcc!D:D,0))</f>
        <v>0</v>
      </c>
      <c r="R3685" s="89">
        <f t="shared" si="812"/>
        <v>1</v>
      </c>
      <c r="S3685" s="89" t="s">
        <v>6314</v>
      </c>
      <c r="T3685" s="89" t="s">
        <v>6314</v>
      </c>
      <c r="U3685" s="90" t="str">
        <f t="shared" si="813"/>
        <v>ok</v>
      </c>
      <c r="V3685" s="63" t="str">
        <f>INDEX(resources!F:F,MATCH(B3685,resources!B:B,0))</f>
        <v>special</v>
      </c>
      <c r="W3685" s="110">
        <f t="shared" si="814"/>
        <v>0</v>
      </c>
      <c r="X3685" s="110">
        <f t="shared" si="815"/>
        <v>0</v>
      </c>
      <c r="Y3685" s="110" t="str">
        <f t="shared" si="816"/>
        <v>transfer_purchase_raonly_NA_CONFIDENTIAL</v>
      </c>
      <c r="Z3685" s="110">
        <f>IF(COUNTIFS($Y$2:Y3685,Y3685)=1,1,0)</f>
        <v>0</v>
      </c>
      <c r="AA3685" s="110">
        <f>SUM($Z$2:Z3685)*Z3685</f>
        <v>0</v>
      </c>
      <c r="AB3685" s="110">
        <f>COUNTIFS(resources!B:B,B3685)</f>
        <v>1</v>
      </c>
      <c r="AC3685" s="110">
        <f t="shared" si="817"/>
        <v>1</v>
      </c>
      <c r="AD3685" s="110">
        <f t="shared" si="818"/>
        <v>1</v>
      </c>
      <c r="AE3685" s="110">
        <f t="shared" si="819"/>
        <v>0</v>
      </c>
      <c r="AF3685" s="110">
        <f t="shared" si="820"/>
        <v>1</v>
      </c>
      <c r="AG3685" s="110">
        <f t="shared" si="821"/>
        <v>0</v>
      </c>
      <c r="AH3685" s="110">
        <f t="shared" si="822"/>
        <v>0</v>
      </c>
      <c r="AI3685" s="110">
        <f t="shared" si="823"/>
        <v>1</v>
      </c>
      <c r="AJ3685" s="100">
        <f>ROW()</f>
        <v>3685</v>
      </c>
      <c r="AK3685" s="100" t="e">
        <f>INDEX('BadRows RECART'!$C$2:$C$1207,MATCH(monthly_gwh_mw!AJ3685,'BadRows RECART'!$D$2:$D$1207,0))</f>
        <v>#N/A</v>
      </c>
    </row>
    <row r="3686" spans="1:37" ht="20">
      <c r="A3686" s="106" t="s">
        <v>3907</v>
      </c>
      <c r="B3686" s="106" t="s">
        <v>437</v>
      </c>
      <c r="C3686" s="106" t="s">
        <v>6312</v>
      </c>
      <c r="D3686" s="168">
        <v>2022</v>
      </c>
      <c r="E3686" s="168">
        <v>2</v>
      </c>
      <c r="F3686" s="169">
        <v>0</v>
      </c>
      <c r="G3686" s="212" t="s">
        <v>6314</v>
      </c>
      <c r="H3686" s="212" t="s">
        <v>6314</v>
      </c>
      <c r="I3686" s="106" t="s">
        <v>556</v>
      </c>
      <c r="K3686" s="83" t="s">
        <v>6314</v>
      </c>
      <c r="L3686" s="83" t="s">
        <v>6314</v>
      </c>
      <c r="M3686" s="45" t="str">
        <f>IF(
ISNA(INDEX(resources!E:E,MATCH(B3686,resources!B:B,0))),"fillme",
INDEX(resources!E:E,MATCH(B3686,resources!B:B,0)))</f>
        <v>transfer_purchase</v>
      </c>
      <c r="N3686" s="45">
        <v>1</v>
      </c>
      <c r="O3686" s="83" t="str">
        <f>IFERROR(INDEX(resources!K:K,MATCH(B3686,resources!B:B,0)),"fillme")</f>
        <v>unknown</v>
      </c>
      <c r="P3686" s="89" t="str">
        <f t="shared" si="811"/>
        <v>unknown_2022_2</v>
      </c>
      <c r="Q3686" s="87">
        <f>INDEX(elcc!G:G,MATCH(P3686,elcc!D:D,0))</f>
        <v>0</v>
      </c>
      <c r="R3686" s="89">
        <f t="shared" si="812"/>
        <v>1</v>
      </c>
      <c r="S3686" s="89" t="s">
        <v>6314</v>
      </c>
      <c r="T3686" s="89" t="s">
        <v>6314</v>
      </c>
      <c r="U3686" s="90" t="str">
        <f t="shared" si="813"/>
        <v>ok</v>
      </c>
      <c r="V3686" s="63" t="str">
        <f>INDEX(resources!F:F,MATCH(B3686,resources!B:B,0))</f>
        <v>special</v>
      </c>
      <c r="W3686" s="110">
        <f t="shared" si="814"/>
        <v>0</v>
      </c>
      <c r="X3686" s="110">
        <f t="shared" si="815"/>
        <v>0</v>
      </c>
      <c r="Y3686" s="110" t="str">
        <f t="shared" si="816"/>
        <v>transfer_purchase_raonly_NA_CONFIDENTIAL</v>
      </c>
      <c r="Z3686" s="110">
        <f>IF(COUNTIFS($Y$2:Y3686,Y3686)=1,1,0)</f>
        <v>0</v>
      </c>
      <c r="AA3686" s="110">
        <f>SUM($Z$2:Z3686)*Z3686</f>
        <v>0</v>
      </c>
      <c r="AB3686" s="110">
        <f>COUNTIFS(resources!B:B,B3686)</f>
        <v>1</v>
      </c>
      <c r="AC3686" s="110">
        <f t="shared" si="817"/>
        <v>1</v>
      </c>
      <c r="AD3686" s="110">
        <f t="shared" si="818"/>
        <v>1</v>
      </c>
      <c r="AE3686" s="110">
        <f t="shared" si="819"/>
        <v>0</v>
      </c>
      <c r="AF3686" s="110">
        <f t="shared" si="820"/>
        <v>1</v>
      </c>
      <c r="AG3686" s="110">
        <f t="shared" si="821"/>
        <v>0</v>
      </c>
      <c r="AH3686" s="110">
        <f t="shared" si="822"/>
        <v>0</v>
      </c>
      <c r="AI3686" s="110">
        <f t="shared" si="823"/>
        <v>1</v>
      </c>
      <c r="AJ3686" s="100">
        <f>ROW()</f>
        <v>3686</v>
      </c>
      <c r="AK3686" s="100" t="e">
        <f>INDEX('BadRows RECART'!$C$2:$C$1207,MATCH(monthly_gwh_mw!AJ3686,'BadRows RECART'!$D$2:$D$1207,0))</f>
        <v>#N/A</v>
      </c>
    </row>
    <row r="3687" spans="1:37" ht="20">
      <c r="A3687" s="106" t="s">
        <v>3907</v>
      </c>
      <c r="B3687" s="106" t="s">
        <v>437</v>
      </c>
      <c r="C3687" s="106" t="s">
        <v>6312</v>
      </c>
      <c r="D3687" s="168">
        <v>2022</v>
      </c>
      <c r="E3687" s="168">
        <v>3</v>
      </c>
      <c r="F3687" s="169">
        <v>0</v>
      </c>
      <c r="G3687" s="212" t="s">
        <v>6314</v>
      </c>
      <c r="H3687" s="212" t="s">
        <v>6314</v>
      </c>
      <c r="I3687" s="106" t="s">
        <v>556</v>
      </c>
      <c r="K3687" s="83" t="s">
        <v>6314</v>
      </c>
      <c r="L3687" s="83" t="s">
        <v>6314</v>
      </c>
      <c r="M3687" s="45" t="str">
        <f>IF(
ISNA(INDEX(resources!E:E,MATCH(B3687,resources!B:B,0))),"fillme",
INDEX(resources!E:E,MATCH(B3687,resources!B:B,0)))</f>
        <v>transfer_purchase</v>
      </c>
      <c r="N3687" s="45">
        <v>1</v>
      </c>
      <c r="O3687" s="83" t="str">
        <f>IFERROR(INDEX(resources!K:K,MATCH(B3687,resources!B:B,0)),"fillme")</f>
        <v>unknown</v>
      </c>
      <c r="P3687" s="89" t="str">
        <f t="shared" si="811"/>
        <v>unknown_2022_3</v>
      </c>
      <c r="Q3687" s="87">
        <f>INDEX(elcc!G:G,MATCH(P3687,elcc!D:D,0))</f>
        <v>0</v>
      </c>
      <c r="R3687" s="89">
        <f t="shared" si="812"/>
        <v>1</v>
      </c>
      <c r="S3687" s="89" t="s">
        <v>6314</v>
      </c>
      <c r="T3687" s="89" t="s">
        <v>6314</v>
      </c>
      <c r="U3687" s="90" t="str">
        <f t="shared" si="813"/>
        <v>ok</v>
      </c>
      <c r="V3687" s="63" t="str">
        <f>INDEX(resources!F:F,MATCH(B3687,resources!B:B,0))</f>
        <v>special</v>
      </c>
      <c r="W3687" s="110">
        <f t="shared" si="814"/>
        <v>0</v>
      </c>
      <c r="X3687" s="110">
        <f t="shared" si="815"/>
        <v>0</v>
      </c>
      <c r="Y3687" s="110" t="str">
        <f t="shared" si="816"/>
        <v>transfer_purchase_raonly_NA_CONFIDENTIAL</v>
      </c>
      <c r="Z3687" s="110">
        <f>IF(COUNTIFS($Y$2:Y3687,Y3687)=1,1,0)</f>
        <v>0</v>
      </c>
      <c r="AA3687" s="110">
        <f>SUM($Z$2:Z3687)*Z3687</f>
        <v>0</v>
      </c>
      <c r="AB3687" s="110">
        <f>COUNTIFS(resources!B:B,B3687)</f>
        <v>1</v>
      </c>
      <c r="AC3687" s="110">
        <f t="shared" si="817"/>
        <v>1</v>
      </c>
      <c r="AD3687" s="110">
        <f t="shared" si="818"/>
        <v>1</v>
      </c>
      <c r="AE3687" s="110">
        <f t="shared" si="819"/>
        <v>0</v>
      </c>
      <c r="AF3687" s="110">
        <f t="shared" si="820"/>
        <v>1</v>
      </c>
      <c r="AG3687" s="110">
        <f t="shared" si="821"/>
        <v>0</v>
      </c>
      <c r="AH3687" s="110">
        <f t="shared" si="822"/>
        <v>0</v>
      </c>
      <c r="AI3687" s="110">
        <f t="shared" si="823"/>
        <v>1</v>
      </c>
      <c r="AJ3687" s="100">
        <f>ROW()</f>
        <v>3687</v>
      </c>
      <c r="AK3687" s="100" t="e">
        <f>INDEX('BadRows RECART'!$C$2:$C$1207,MATCH(monthly_gwh_mw!AJ3687,'BadRows RECART'!$D$2:$D$1207,0))</f>
        <v>#N/A</v>
      </c>
    </row>
    <row r="3688" spans="1:37" ht="20">
      <c r="A3688" s="106" t="s">
        <v>3907</v>
      </c>
      <c r="B3688" s="106" t="s">
        <v>437</v>
      </c>
      <c r="C3688" s="106" t="s">
        <v>6312</v>
      </c>
      <c r="D3688" s="168">
        <v>2022</v>
      </c>
      <c r="E3688" s="168">
        <v>4</v>
      </c>
      <c r="F3688" s="169">
        <v>0</v>
      </c>
      <c r="G3688" s="212" t="s">
        <v>6314</v>
      </c>
      <c r="H3688" s="212" t="s">
        <v>6314</v>
      </c>
      <c r="I3688" s="106" t="s">
        <v>556</v>
      </c>
      <c r="K3688" s="83" t="s">
        <v>6314</v>
      </c>
      <c r="L3688" s="83" t="s">
        <v>6314</v>
      </c>
      <c r="M3688" s="45" t="str">
        <f>IF(
ISNA(INDEX(resources!E:E,MATCH(B3688,resources!B:B,0))),"fillme",
INDEX(resources!E:E,MATCH(B3688,resources!B:B,0)))</f>
        <v>transfer_purchase</v>
      </c>
      <c r="N3688" s="45">
        <v>1</v>
      </c>
      <c r="O3688" s="83" t="str">
        <f>IFERROR(INDEX(resources!K:K,MATCH(B3688,resources!B:B,0)),"fillme")</f>
        <v>unknown</v>
      </c>
      <c r="P3688" s="89" t="str">
        <f t="shared" si="811"/>
        <v>unknown_2022_4</v>
      </c>
      <c r="Q3688" s="87">
        <f>INDEX(elcc!G:G,MATCH(P3688,elcc!D:D,0))</f>
        <v>0</v>
      </c>
      <c r="R3688" s="89">
        <f t="shared" si="812"/>
        <v>1</v>
      </c>
      <c r="S3688" s="89" t="s">
        <v>6314</v>
      </c>
      <c r="T3688" s="89" t="s">
        <v>6314</v>
      </c>
      <c r="U3688" s="90" t="str">
        <f t="shared" si="813"/>
        <v>ok</v>
      </c>
      <c r="V3688" s="63" t="str">
        <f>INDEX(resources!F:F,MATCH(B3688,resources!B:B,0))</f>
        <v>special</v>
      </c>
      <c r="W3688" s="110">
        <f t="shared" si="814"/>
        <v>0</v>
      </c>
      <c r="X3688" s="110">
        <f t="shared" si="815"/>
        <v>0</v>
      </c>
      <c r="Y3688" s="110" t="str">
        <f t="shared" si="816"/>
        <v>transfer_purchase_raonly_NA_CONFIDENTIAL</v>
      </c>
      <c r="Z3688" s="110">
        <f>IF(COUNTIFS($Y$2:Y3688,Y3688)=1,1,0)</f>
        <v>0</v>
      </c>
      <c r="AA3688" s="110">
        <f>SUM($Z$2:Z3688)*Z3688</f>
        <v>0</v>
      </c>
      <c r="AB3688" s="110">
        <f>COUNTIFS(resources!B:B,B3688)</f>
        <v>1</v>
      </c>
      <c r="AC3688" s="110">
        <f t="shared" si="817"/>
        <v>1</v>
      </c>
      <c r="AD3688" s="110">
        <f t="shared" si="818"/>
        <v>1</v>
      </c>
      <c r="AE3688" s="110">
        <f t="shared" si="819"/>
        <v>0</v>
      </c>
      <c r="AF3688" s="110">
        <f t="shared" si="820"/>
        <v>1</v>
      </c>
      <c r="AG3688" s="110">
        <f t="shared" si="821"/>
        <v>0</v>
      </c>
      <c r="AH3688" s="110">
        <f t="shared" si="822"/>
        <v>0</v>
      </c>
      <c r="AI3688" s="110">
        <f t="shared" si="823"/>
        <v>1</v>
      </c>
      <c r="AJ3688" s="100">
        <f>ROW()</f>
        <v>3688</v>
      </c>
      <c r="AK3688" s="100" t="e">
        <f>INDEX('BadRows RECART'!$C$2:$C$1207,MATCH(monthly_gwh_mw!AJ3688,'BadRows RECART'!$D$2:$D$1207,0))</f>
        <v>#N/A</v>
      </c>
    </row>
    <row r="3689" spans="1:37" ht="20">
      <c r="A3689" s="106" t="s">
        <v>3907</v>
      </c>
      <c r="B3689" s="106" t="s">
        <v>437</v>
      </c>
      <c r="C3689" s="106" t="s">
        <v>6312</v>
      </c>
      <c r="D3689" s="168">
        <v>2022</v>
      </c>
      <c r="E3689" s="168">
        <v>5</v>
      </c>
      <c r="F3689" s="169">
        <v>0</v>
      </c>
      <c r="G3689" s="212" t="s">
        <v>6314</v>
      </c>
      <c r="H3689" s="212" t="s">
        <v>6314</v>
      </c>
      <c r="I3689" s="106" t="s">
        <v>556</v>
      </c>
      <c r="K3689" s="83" t="s">
        <v>6314</v>
      </c>
      <c r="L3689" s="83" t="s">
        <v>6314</v>
      </c>
      <c r="M3689" s="45" t="str">
        <f>IF(
ISNA(INDEX(resources!E:E,MATCH(B3689,resources!B:B,0))),"fillme",
INDEX(resources!E:E,MATCH(B3689,resources!B:B,0)))</f>
        <v>transfer_purchase</v>
      </c>
      <c r="N3689" s="45">
        <v>1</v>
      </c>
      <c r="O3689" s="83" t="str">
        <f>IFERROR(INDEX(resources!K:K,MATCH(B3689,resources!B:B,0)),"fillme")</f>
        <v>unknown</v>
      </c>
      <c r="P3689" s="89" t="str">
        <f t="shared" si="811"/>
        <v>unknown_2022_5</v>
      </c>
      <c r="Q3689" s="87">
        <f>INDEX(elcc!G:G,MATCH(P3689,elcc!D:D,0))</f>
        <v>0</v>
      </c>
      <c r="R3689" s="89">
        <f t="shared" si="812"/>
        <v>1</v>
      </c>
      <c r="S3689" s="89" t="s">
        <v>6314</v>
      </c>
      <c r="T3689" s="89" t="s">
        <v>6314</v>
      </c>
      <c r="U3689" s="90" t="str">
        <f t="shared" si="813"/>
        <v>ok</v>
      </c>
      <c r="V3689" s="63" t="str">
        <f>INDEX(resources!F:F,MATCH(B3689,resources!B:B,0))</f>
        <v>special</v>
      </c>
      <c r="W3689" s="110">
        <f t="shared" si="814"/>
        <v>0</v>
      </c>
      <c r="X3689" s="110">
        <f t="shared" si="815"/>
        <v>0</v>
      </c>
      <c r="Y3689" s="110" t="str">
        <f t="shared" si="816"/>
        <v>transfer_purchase_raonly_NA_CONFIDENTIAL</v>
      </c>
      <c r="Z3689" s="110">
        <f>IF(COUNTIFS($Y$2:Y3689,Y3689)=1,1,0)</f>
        <v>0</v>
      </c>
      <c r="AA3689" s="110">
        <f>SUM($Z$2:Z3689)*Z3689</f>
        <v>0</v>
      </c>
      <c r="AB3689" s="110">
        <f>COUNTIFS(resources!B:B,B3689)</f>
        <v>1</v>
      </c>
      <c r="AC3689" s="110">
        <f t="shared" si="817"/>
        <v>1</v>
      </c>
      <c r="AD3689" s="110">
        <f t="shared" si="818"/>
        <v>1</v>
      </c>
      <c r="AE3689" s="110">
        <f t="shared" si="819"/>
        <v>0</v>
      </c>
      <c r="AF3689" s="110">
        <f t="shared" si="820"/>
        <v>1</v>
      </c>
      <c r="AG3689" s="110">
        <f t="shared" si="821"/>
        <v>0</v>
      </c>
      <c r="AH3689" s="110">
        <f t="shared" si="822"/>
        <v>0</v>
      </c>
      <c r="AI3689" s="110">
        <f t="shared" si="823"/>
        <v>1</v>
      </c>
      <c r="AJ3689" s="100">
        <f>ROW()</f>
        <v>3689</v>
      </c>
      <c r="AK3689" s="100" t="e">
        <f>INDEX('BadRows RECART'!$C$2:$C$1207,MATCH(monthly_gwh_mw!AJ3689,'BadRows RECART'!$D$2:$D$1207,0))</f>
        <v>#N/A</v>
      </c>
    </row>
    <row r="3690" spans="1:37" ht="20">
      <c r="A3690" s="106" t="s">
        <v>3907</v>
      </c>
      <c r="B3690" s="106" t="s">
        <v>437</v>
      </c>
      <c r="C3690" s="106" t="s">
        <v>6312</v>
      </c>
      <c r="D3690" s="168">
        <v>2022</v>
      </c>
      <c r="E3690" s="168">
        <v>6</v>
      </c>
      <c r="F3690" s="169">
        <v>0</v>
      </c>
      <c r="G3690" s="212" t="s">
        <v>6314</v>
      </c>
      <c r="H3690" s="212" t="s">
        <v>6314</v>
      </c>
      <c r="I3690" s="106" t="s">
        <v>556</v>
      </c>
      <c r="K3690" s="83" t="s">
        <v>6314</v>
      </c>
      <c r="L3690" s="83" t="s">
        <v>6314</v>
      </c>
      <c r="M3690" s="45" t="str">
        <f>IF(
ISNA(INDEX(resources!E:E,MATCH(B3690,resources!B:B,0))),"fillme",
INDEX(resources!E:E,MATCH(B3690,resources!B:B,0)))</f>
        <v>transfer_purchase</v>
      </c>
      <c r="N3690" s="45">
        <v>1</v>
      </c>
      <c r="O3690" s="83" t="str">
        <f>IFERROR(INDEX(resources!K:K,MATCH(B3690,resources!B:B,0)),"fillme")</f>
        <v>unknown</v>
      </c>
      <c r="P3690" s="89" t="str">
        <f t="shared" si="811"/>
        <v>unknown_2022_6</v>
      </c>
      <c r="Q3690" s="87">
        <f>INDEX(elcc!G:G,MATCH(P3690,elcc!D:D,0))</f>
        <v>0</v>
      </c>
      <c r="R3690" s="89">
        <f t="shared" si="812"/>
        <v>1</v>
      </c>
      <c r="S3690" s="89" t="s">
        <v>6314</v>
      </c>
      <c r="T3690" s="89" t="s">
        <v>6314</v>
      </c>
      <c r="U3690" s="90" t="str">
        <f t="shared" si="813"/>
        <v>ok</v>
      </c>
      <c r="V3690" s="63" t="str">
        <f>INDEX(resources!F:F,MATCH(B3690,resources!B:B,0))</f>
        <v>special</v>
      </c>
      <c r="W3690" s="110">
        <f t="shared" si="814"/>
        <v>0</v>
      </c>
      <c r="X3690" s="110">
        <f t="shared" si="815"/>
        <v>0</v>
      </c>
      <c r="Y3690" s="110" t="str">
        <f t="shared" si="816"/>
        <v>transfer_purchase_raonly_NA_CONFIDENTIAL</v>
      </c>
      <c r="Z3690" s="110">
        <f>IF(COUNTIFS($Y$2:Y3690,Y3690)=1,1,0)</f>
        <v>0</v>
      </c>
      <c r="AA3690" s="110">
        <f>SUM($Z$2:Z3690)*Z3690</f>
        <v>0</v>
      </c>
      <c r="AB3690" s="110">
        <f>COUNTIFS(resources!B:B,B3690)</f>
        <v>1</v>
      </c>
      <c r="AC3690" s="110">
        <f t="shared" si="817"/>
        <v>1</v>
      </c>
      <c r="AD3690" s="110">
        <f t="shared" si="818"/>
        <v>1</v>
      </c>
      <c r="AE3690" s="110">
        <f t="shared" si="819"/>
        <v>0</v>
      </c>
      <c r="AF3690" s="110">
        <f t="shared" si="820"/>
        <v>1</v>
      </c>
      <c r="AG3690" s="110">
        <f t="shared" si="821"/>
        <v>0</v>
      </c>
      <c r="AH3690" s="110">
        <f t="shared" si="822"/>
        <v>0</v>
      </c>
      <c r="AI3690" s="110">
        <f t="shared" si="823"/>
        <v>1</v>
      </c>
      <c r="AJ3690" s="100">
        <f>ROW()</f>
        <v>3690</v>
      </c>
      <c r="AK3690" s="100" t="e">
        <f>INDEX('BadRows RECART'!$C$2:$C$1207,MATCH(monthly_gwh_mw!AJ3690,'BadRows RECART'!$D$2:$D$1207,0))</f>
        <v>#N/A</v>
      </c>
    </row>
    <row r="3691" spans="1:37" ht="20">
      <c r="A3691" s="106" t="s">
        <v>3907</v>
      </c>
      <c r="B3691" s="106" t="s">
        <v>437</v>
      </c>
      <c r="C3691" s="106" t="s">
        <v>6312</v>
      </c>
      <c r="D3691" s="168">
        <v>2022</v>
      </c>
      <c r="E3691" s="168">
        <v>7</v>
      </c>
      <c r="F3691" s="169">
        <v>0</v>
      </c>
      <c r="G3691" s="212" t="s">
        <v>6314</v>
      </c>
      <c r="H3691" s="212" t="s">
        <v>6314</v>
      </c>
      <c r="I3691" s="106" t="s">
        <v>556</v>
      </c>
      <c r="K3691" s="83" t="s">
        <v>6314</v>
      </c>
      <c r="L3691" s="83" t="s">
        <v>6314</v>
      </c>
      <c r="M3691" s="45" t="str">
        <f>IF(
ISNA(INDEX(resources!E:E,MATCH(B3691,resources!B:B,0))),"fillme",
INDEX(resources!E:E,MATCH(B3691,resources!B:B,0)))</f>
        <v>transfer_purchase</v>
      </c>
      <c r="N3691" s="45">
        <v>1</v>
      </c>
      <c r="O3691" s="83" t="str">
        <f>IFERROR(INDEX(resources!K:K,MATCH(B3691,resources!B:B,0)),"fillme")</f>
        <v>unknown</v>
      </c>
      <c r="P3691" s="89" t="str">
        <f t="shared" si="811"/>
        <v>unknown_2022_7</v>
      </c>
      <c r="Q3691" s="87">
        <f>INDEX(elcc!G:G,MATCH(P3691,elcc!D:D,0))</f>
        <v>0</v>
      </c>
      <c r="R3691" s="89">
        <f t="shared" si="812"/>
        <v>1</v>
      </c>
      <c r="S3691" s="89" t="s">
        <v>6314</v>
      </c>
      <c r="T3691" s="89" t="s">
        <v>6314</v>
      </c>
      <c r="U3691" s="90" t="str">
        <f t="shared" si="813"/>
        <v>ok</v>
      </c>
      <c r="V3691" s="63" t="str">
        <f>INDEX(resources!F:F,MATCH(B3691,resources!B:B,0))</f>
        <v>special</v>
      </c>
      <c r="W3691" s="110">
        <f t="shared" si="814"/>
        <v>0</v>
      </c>
      <c r="X3691" s="110">
        <f t="shared" si="815"/>
        <v>0</v>
      </c>
      <c r="Y3691" s="110" t="str">
        <f t="shared" si="816"/>
        <v>transfer_purchase_raonly_NA_CONFIDENTIAL</v>
      </c>
      <c r="Z3691" s="110">
        <f>IF(COUNTIFS($Y$2:Y3691,Y3691)=1,1,0)</f>
        <v>0</v>
      </c>
      <c r="AA3691" s="110">
        <f>SUM($Z$2:Z3691)*Z3691</f>
        <v>0</v>
      </c>
      <c r="AB3691" s="110">
        <f>COUNTIFS(resources!B:B,B3691)</f>
        <v>1</v>
      </c>
      <c r="AC3691" s="110">
        <f t="shared" si="817"/>
        <v>1</v>
      </c>
      <c r="AD3691" s="110">
        <f t="shared" si="818"/>
        <v>1</v>
      </c>
      <c r="AE3691" s="110">
        <f t="shared" si="819"/>
        <v>0</v>
      </c>
      <c r="AF3691" s="110">
        <f t="shared" si="820"/>
        <v>1</v>
      </c>
      <c r="AG3691" s="110">
        <f t="shared" si="821"/>
        <v>0</v>
      </c>
      <c r="AH3691" s="110">
        <f t="shared" si="822"/>
        <v>0</v>
      </c>
      <c r="AI3691" s="110">
        <f t="shared" si="823"/>
        <v>1</v>
      </c>
      <c r="AJ3691" s="100">
        <f>ROW()</f>
        <v>3691</v>
      </c>
      <c r="AK3691" s="100" t="e">
        <f>INDEX('BadRows RECART'!$C$2:$C$1207,MATCH(monthly_gwh_mw!AJ3691,'BadRows RECART'!$D$2:$D$1207,0))</f>
        <v>#N/A</v>
      </c>
    </row>
    <row r="3692" spans="1:37" ht="20">
      <c r="A3692" s="106" t="s">
        <v>3907</v>
      </c>
      <c r="B3692" s="106" t="s">
        <v>437</v>
      </c>
      <c r="C3692" s="106" t="s">
        <v>6312</v>
      </c>
      <c r="D3692" s="168">
        <v>2022</v>
      </c>
      <c r="E3692" s="168">
        <v>8</v>
      </c>
      <c r="F3692" s="169">
        <v>0</v>
      </c>
      <c r="G3692" s="212" t="s">
        <v>6314</v>
      </c>
      <c r="H3692" s="212" t="s">
        <v>6314</v>
      </c>
      <c r="I3692" s="106" t="s">
        <v>556</v>
      </c>
      <c r="K3692" s="83" t="s">
        <v>6314</v>
      </c>
      <c r="L3692" s="83" t="s">
        <v>6314</v>
      </c>
      <c r="M3692" s="45" t="str">
        <f>IF(
ISNA(INDEX(resources!E:E,MATCH(B3692,resources!B:B,0))),"fillme",
INDEX(resources!E:E,MATCH(B3692,resources!B:B,0)))</f>
        <v>transfer_purchase</v>
      </c>
      <c r="N3692" s="45">
        <v>1</v>
      </c>
      <c r="O3692" s="83" t="str">
        <f>IFERROR(INDEX(resources!K:K,MATCH(B3692,resources!B:B,0)),"fillme")</f>
        <v>unknown</v>
      </c>
      <c r="P3692" s="89" t="str">
        <f t="shared" si="811"/>
        <v>unknown_2022_8</v>
      </c>
      <c r="Q3692" s="87">
        <f>INDEX(elcc!G:G,MATCH(P3692,elcc!D:D,0))</f>
        <v>0</v>
      </c>
      <c r="R3692" s="89">
        <f t="shared" si="812"/>
        <v>1</v>
      </c>
      <c r="S3692" s="89" t="s">
        <v>6314</v>
      </c>
      <c r="T3692" s="89" t="s">
        <v>6314</v>
      </c>
      <c r="U3692" s="90" t="str">
        <f t="shared" si="813"/>
        <v>ok</v>
      </c>
      <c r="V3692" s="63" t="str">
        <f>INDEX(resources!F:F,MATCH(B3692,resources!B:B,0))</f>
        <v>special</v>
      </c>
      <c r="W3692" s="110">
        <f t="shared" si="814"/>
        <v>0</v>
      </c>
      <c r="X3692" s="110">
        <f t="shared" si="815"/>
        <v>0</v>
      </c>
      <c r="Y3692" s="110" t="str">
        <f t="shared" si="816"/>
        <v>transfer_purchase_raonly_NA_CONFIDENTIAL</v>
      </c>
      <c r="Z3692" s="110">
        <f>IF(COUNTIFS($Y$2:Y3692,Y3692)=1,1,0)</f>
        <v>0</v>
      </c>
      <c r="AA3692" s="110">
        <f>SUM($Z$2:Z3692)*Z3692</f>
        <v>0</v>
      </c>
      <c r="AB3692" s="110">
        <f>COUNTIFS(resources!B:B,B3692)</f>
        <v>1</v>
      </c>
      <c r="AC3692" s="110">
        <f t="shared" si="817"/>
        <v>1</v>
      </c>
      <c r="AD3692" s="110">
        <f t="shared" si="818"/>
        <v>1</v>
      </c>
      <c r="AE3692" s="110">
        <f t="shared" si="819"/>
        <v>0</v>
      </c>
      <c r="AF3692" s="110">
        <f t="shared" si="820"/>
        <v>1</v>
      </c>
      <c r="AG3692" s="110">
        <f t="shared" si="821"/>
        <v>0</v>
      </c>
      <c r="AH3692" s="110">
        <f t="shared" si="822"/>
        <v>0</v>
      </c>
      <c r="AI3692" s="110">
        <f t="shared" si="823"/>
        <v>1</v>
      </c>
      <c r="AJ3692" s="100">
        <f>ROW()</f>
        <v>3692</v>
      </c>
      <c r="AK3692" s="100" t="e">
        <f>INDEX('BadRows RECART'!$C$2:$C$1207,MATCH(monthly_gwh_mw!AJ3692,'BadRows RECART'!$D$2:$D$1207,0))</f>
        <v>#N/A</v>
      </c>
    </row>
    <row r="3693" spans="1:37" ht="20">
      <c r="A3693" s="106" t="s">
        <v>3907</v>
      </c>
      <c r="B3693" s="106" t="s">
        <v>437</v>
      </c>
      <c r="C3693" s="106" t="s">
        <v>6312</v>
      </c>
      <c r="D3693" s="168">
        <v>2022</v>
      </c>
      <c r="E3693" s="168">
        <v>9</v>
      </c>
      <c r="F3693" s="169">
        <v>0</v>
      </c>
      <c r="G3693" s="212" t="s">
        <v>6314</v>
      </c>
      <c r="H3693" s="212" t="s">
        <v>6314</v>
      </c>
      <c r="I3693" s="106" t="s">
        <v>556</v>
      </c>
      <c r="K3693" s="83" t="s">
        <v>6314</v>
      </c>
      <c r="L3693" s="83" t="s">
        <v>6314</v>
      </c>
      <c r="M3693" s="45" t="str">
        <f>IF(
ISNA(INDEX(resources!E:E,MATCH(B3693,resources!B:B,0))),"fillme",
INDEX(resources!E:E,MATCH(B3693,resources!B:B,0)))</f>
        <v>transfer_purchase</v>
      </c>
      <c r="N3693" s="45">
        <v>1</v>
      </c>
      <c r="O3693" s="83" t="str">
        <f>IFERROR(INDEX(resources!K:K,MATCH(B3693,resources!B:B,0)),"fillme")</f>
        <v>unknown</v>
      </c>
      <c r="P3693" s="89" t="str">
        <f t="shared" si="811"/>
        <v>unknown_2022_9</v>
      </c>
      <c r="Q3693" s="87">
        <f>INDEX(elcc!G:G,MATCH(P3693,elcc!D:D,0))</f>
        <v>0</v>
      </c>
      <c r="R3693" s="89">
        <f t="shared" si="812"/>
        <v>1</v>
      </c>
      <c r="S3693" s="89" t="s">
        <v>6314</v>
      </c>
      <c r="T3693" s="89" t="s">
        <v>6314</v>
      </c>
      <c r="U3693" s="90" t="str">
        <f t="shared" si="813"/>
        <v>ok</v>
      </c>
      <c r="V3693" s="63" t="str">
        <f>INDEX(resources!F:F,MATCH(B3693,resources!B:B,0))</f>
        <v>special</v>
      </c>
      <c r="W3693" s="110">
        <f t="shared" si="814"/>
        <v>0</v>
      </c>
      <c r="X3693" s="110">
        <f t="shared" si="815"/>
        <v>0</v>
      </c>
      <c r="Y3693" s="110" t="str">
        <f t="shared" si="816"/>
        <v>transfer_purchase_raonly_NA_CONFIDENTIAL</v>
      </c>
      <c r="Z3693" s="110">
        <f>IF(COUNTIFS($Y$2:Y3693,Y3693)=1,1,0)</f>
        <v>0</v>
      </c>
      <c r="AA3693" s="110">
        <f>SUM($Z$2:Z3693)*Z3693</f>
        <v>0</v>
      </c>
      <c r="AB3693" s="110">
        <f>COUNTIFS(resources!B:B,B3693)</f>
        <v>1</v>
      </c>
      <c r="AC3693" s="110">
        <f t="shared" si="817"/>
        <v>1</v>
      </c>
      <c r="AD3693" s="110">
        <f t="shared" si="818"/>
        <v>1</v>
      </c>
      <c r="AE3693" s="110">
        <f t="shared" si="819"/>
        <v>0</v>
      </c>
      <c r="AF3693" s="110">
        <f t="shared" si="820"/>
        <v>1</v>
      </c>
      <c r="AG3693" s="110">
        <f t="shared" si="821"/>
        <v>0</v>
      </c>
      <c r="AH3693" s="110">
        <f t="shared" si="822"/>
        <v>0</v>
      </c>
      <c r="AI3693" s="110">
        <f t="shared" si="823"/>
        <v>1</v>
      </c>
      <c r="AJ3693" s="100">
        <f>ROW()</f>
        <v>3693</v>
      </c>
      <c r="AK3693" s="100" t="e">
        <f>INDEX('BadRows RECART'!$C$2:$C$1207,MATCH(monthly_gwh_mw!AJ3693,'BadRows RECART'!$D$2:$D$1207,0))</f>
        <v>#N/A</v>
      </c>
    </row>
    <row r="3694" spans="1:37" ht="20">
      <c r="A3694" s="106" t="s">
        <v>3907</v>
      </c>
      <c r="B3694" s="106" t="s">
        <v>437</v>
      </c>
      <c r="C3694" s="106" t="s">
        <v>6312</v>
      </c>
      <c r="D3694" s="168">
        <v>2022</v>
      </c>
      <c r="E3694" s="168">
        <v>10</v>
      </c>
      <c r="F3694" s="169">
        <v>0</v>
      </c>
      <c r="G3694" s="212" t="s">
        <v>6314</v>
      </c>
      <c r="H3694" s="212" t="s">
        <v>6314</v>
      </c>
      <c r="I3694" s="106" t="s">
        <v>556</v>
      </c>
      <c r="K3694" s="83" t="s">
        <v>6314</v>
      </c>
      <c r="L3694" s="83" t="s">
        <v>6314</v>
      </c>
      <c r="M3694" s="45" t="str">
        <f>IF(
ISNA(INDEX(resources!E:E,MATCH(B3694,resources!B:B,0))),"fillme",
INDEX(resources!E:E,MATCH(B3694,resources!B:B,0)))</f>
        <v>transfer_purchase</v>
      </c>
      <c r="N3694" s="45">
        <v>1</v>
      </c>
      <c r="O3694" s="83" t="str">
        <f>IFERROR(INDEX(resources!K:K,MATCH(B3694,resources!B:B,0)),"fillme")</f>
        <v>unknown</v>
      </c>
      <c r="P3694" s="89" t="str">
        <f t="shared" si="811"/>
        <v>unknown_2022_10</v>
      </c>
      <c r="Q3694" s="87">
        <f>INDEX(elcc!G:G,MATCH(P3694,elcc!D:D,0))</f>
        <v>0</v>
      </c>
      <c r="R3694" s="89">
        <f t="shared" si="812"/>
        <v>1</v>
      </c>
      <c r="S3694" s="89" t="s">
        <v>6314</v>
      </c>
      <c r="T3694" s="89" t="s">
        <v>6314</v>
      </c>
      <c r="U3694" s="90" t="str">
        <f t="shared" si="813"/>
        <v>ok</v>
      </c>
      <c r="V3694" s="63" t="str">
        <f>INDEX(resources!F:F,MATCH(B3694,resources!B:B,0))</f>
        <v>special</v>
      </c>
      <c r="W3694" s="110">
        <f t="shared" si="814"/>
        <v>0</v>
      </c>
      <c r="X3694" s="110">
        <f t="shared" si="815"/>
        <v>0</v>
      </c>
      <c r="Y3694" s="110" t="str">
        <f t="shared" si="816"/>
        <v>transfer_purchase_raonly_NA_CONFIDENTIAL</v>
      </c>
      <c r="Z3694" s="110">
        <f>IF(COUNTIFS($Y$2:Y3694,Y3694)=1,1,0)</f>
        <v>0</v>
      </c>
      <c r="AA3694" s="110">
        <f>SUM($Z$2:Z3694)*Z3694</f>
        <v>0</v>
      </c>
      <c r="AB3694" s="110">
        <f>COUNTIFS(resources!B:B,B3694)</f>
        <v>1</v>
      </c>
      <c r="AC3694" s="110">
        <f t="shared" si="817"/>
        <v>1</v>
      </c>
      <c r="AD3694" s="110">
        <f t="shared" si="818"/>
        <v>1</v>
      </c>
      <c r="AE3694" s="110">
        <f t="shared" si="819"/>
        <v>0</v>
      </c>
      <c r="AF3694" s="110">
        <f t="shared" si="820"/>
        <v>1</v>
      </c>
      <c r="AG3694" s="110">
        <f t="shared" si="821"/>
        <v>0</v>
      </c>
      <c r="AH3694" s="110">
        <f t="shared" si="822"/>
        <v>0</v>
      </c>
      <c r="AI3694" s="110">
        <f t="shared" si="823"/>
        <v>1</v>
      </c>
      <c r="AJ3694" s="100">
        <f>ROW()</f>
        <v>3694</v>
      </c>
      <c r="AK3694" s="100" t="e">
        <f>INDEX('BadRows RECART'!$C$2:$C$1207,MATCH(monthly_gwh_mw!AJ3694,'BadRows RECART'!$D$2:$D$1207,0))</f>
        <v>#N/A</v>
      </c>
    </row>
    <row r="3695" spans="1:37" ht="20">
      <c r="A3695" s="106" t="s">
        <v>3907</v>
      </c>
      <c r="B3695" s="106" t="s">
        <v>437</v>
      </c>
      <c r="C3695" s="106" t="s">
        <v>6312</v>
      </c>
      <c r="D3695" s="168">
        <v>2022</v>
      </c>
      <c r="E3695" s="168">
        <v>11</v>
      </c>
      <c r="F3695" s="169">
        <v>0</v>
      </c>
      <c r="G3695" s="212" t="s">
        <v>6314</v>
      </c>
      <c r="H3695" s="212" t="s">
        <v>6314</v>
      </c>
      <c r="I3695" s="106" t="s">
        <v>556</v>
      </c>
      <c r="K3695" s="83" t="s">
        <v>6314</v>
      </c>
      <c r="L3695" s="83" t="s">
        <v>6314</v>
      </c>
      <c r="M3695" s="45" t="str">
        <f>IF(
ISNA(INDEX(resources!E:E,MATCH(B3695,resources!B:B,0))),"fillme",
INDEX(resources!E:E,MATCH(B3695,resources!B:B,0)))</f>
        <v>transfer_purchase</v>
      </c>
      <c r="N3695" s="45">
        <v>1</v>
      </c>
      <c r="O3695" s="83" t="str">
        <f>IFERROR(INDEX(resources!K:K,MATCH(B3695,resources!B:B,0)),"fillme")</f>
        <v>unknown</v>
      </c>
      <c r="P3695" s="89" t="str">
        <f t="shared" si="811"/>
        <v>unknown_2022_11</v>
      </c>
      <c r="Q3695" s="87">
        <f>INDEX(elcc!G:G,MATCH(P3695,elcc!D:D,0))</f>
        <v>0</v>
      </c>
      <c r="R3695" s="89">
        <f t="shared" si="812"/>
        <v>1</v>
      </c>
      <c r="S3695" s="89" t="s">
        <v>6314</v>
      </c>
      <c r="T3695" s="89" t="s">
        <v>6314</v>
      </c>
      <c r="U3695" s="90" t="str">
        <f t="shared" si="813"/>
        <v>ok</v>
      </c>
      <c r="V3695" s="63" t="str">
        <f>INDEX(resources!F:F,MATCH(B3695,resources!B:B,0))</f>
        <v>special</v>
      </c>
      <c r="W3695" s="110">
        <f t="shared" si="814"/>
        <v>0</v>
      </c>
      <c r="X3695" s="110">
        <f t="shared" si="815"/>
        <v>0</v>
      </c>
      <c r="Y3695" s="110" t="str">
        <f t="shared" si="816"/>
        <v>transfer_purchase_raonly_NA_CONFIDENTIAL</v>
      </c>
      <c r="Z3695" s="110">
        <f>IF(COUNTIFS($Y$2:Y3695,Y3695)=1,1,0)</f>
        <v>0</v>
      </c>
      <c r="AA3695" s="110">
        <f>SUM($Z$2:Z3695)*Z3695</f>
        <v>0</v>
      </c>
      <c r="AB3695" s="110">
        <f>COUNTIFS(resources!B:B,B3695)</f>
        <v>1</v>
      </c>
      <c r="AC3695" s="110">
        <f t="shared" si="817"/>
        <v>1</v>
      </c>
      <c r="AD3695" s="110">
        <f t="shared" si="818"/>
        <v>1</v>
      </c>
      <c r="AE3695" s="110">
        <f t="shared" si="819"/>
        <v>0</v>
      </c>
      <c r="AF3695" s="110">
        <f t="shared" si="820"/>
        <v>1</v>
      </c>
      <c r="AG3695" s="110">
        <f t="shared" si="821"/>
        <v>0</v>
      </c>
      <c r="AH3695" s="110">
        <f t="shared" si="822"/>
        <v>0</v>
      </c>
      <c r="AI3695" s="110">
        <f t="shared" si="823"/>
        <v>1</v>
      </c>
      <c r="AJ3695" s="100">
        <f>ROW()</f>
        <v>3695</v>
      </c>
      <c r="AK3695" s="100" t="e">
        <f>INDEX('BadRows RECART'!$C$2:$C$1207,MATCH(monthly_gwh_mw!AJ3695,'BadRows RECART'!$D$2:$D$1207,0))</f>
        <v>#N/A</v>
      </c>
    </row>
    <row r="3696" spans="1:37" ht="20">
      <c r="A3696" s="106" t="s">
        <v>3907</v>
      </c>
      <c r="B3696" s="106" t="s">
        <v>437</v>
      </c>
      <c r="C3696" s="106" t="s">
        <v>6312</v>
      </c>
      <c r="D3696" s="168">
        <v>2022</v>
      </c>
      <c r="E3696" s="168">
        <v>12</v>
      </c>
      <c r="F3696" s="169">
        <v>0</v>
      </c>
      <c r="G3696" s="212" t="s">
        <v>6314</v>
      </c>
      <c r="H3696" s="212" t="s">
        <v>6314</v>
      </c>
      <c r="I3696" s="106" t="s">
        <v>556</v>
      </c>
      <c r="K3696" s="83" t="s">
        <v>6314</v>
      </c>
      <c r="L3696" s="83" t="s">
        <v>6314</v>
      </c>
      <c r="M3696" s="45" t="str">
        <f>IF(
ISNA(INDEX(resources!E:E,MATCH(B3696,resources!B:B,0))),"fillme",
INDEX(resources!E:E,MATCH(B3696,resources!B:B,0)))</f>
        <v>transfer_purchase</v>
      </c>
      <c r="N3696" s="45">
        <v>1</v>
      </c>
      <c r="O3696" s="83" t="str">
        <f>IFERROR(INDEX(resources!K:K,MATCH(B3696,resources!B:B,0)),"fillme")</f>
        <v>unknown</v>
      </c>
      <c r="P3696" s="89" t="str">
        <f t="shared" si="811"/>
        <v>unknown_2022_12</v>
      </c>
      <c r="Q3696" s="87">
        <f>INDEX(elcc!G:G,MATCH(P3696,elcc!D:D,0))</f>
        <v>0</v>
      </c>
      <c r="R3696" s="89">
        <f t="shared" si="812"/>
        <v>1</v>
      </c>
      <c r="S3696" s="89" t="s">
        <v>6314</v>
      </c>
      <c r="T3696" s="89" t="s">
        <v>6314</v>
      </c>
      <c r="U3696" s="90" t="str">
        <f t="shared" si="813"/>
        <v>ok</v>
      </c>
      <c r="V3696" s="63" t="str">
        <f>INDEX(resources!F:F,MATCH(B3696,resources!B:B,0))</f>
        <v>special</v>
      </c>
      <c r="W3696" s="110">
        <f t="shared" si="814"/>
        <v>0</v>
      </c>
      <c r="X3696" s="110">
        <f t="shared" si="815"/>
        <v>0</v>
      </c>
      <c r="Y3696" s="110" t="str">
        <f t="shared" si="816"/>
        <v>transfer_purchase_raonly_NA_CONFIDENTIAL</v>
      </c>
      <c r="Z3696" s="110">
        <f>IF(COUNTIFS($Y$2:Y3696,Y3696)=1,1,0)</f>
        <v>0</v>
      </c>
      <c r="AA3696" s="110">
        <f>SUM($Z$2:Z3696)*Z3696</f>
        <v>0</v>
      </c>
      <c r="AB3696" s="110">
        <f>COUNTIFS(resources!B:B,B3696)</f>
        <v>1</v>
      </c>
      <c r="AC3696" s="110">
        <f t="shared" si="817"/>
        <v>1</v>
      </c>
      <c r="AD3696" s="110">
        <f t="shared" si="818"/>
        <v>1</v>
      </c>
      <c r="AE3696" s="110">
        <f t="shared" si="819"/>
        <v>0</v>
      </c>
      <c r="AF3696" s="110">
        <f t="shared" si="820"/>
        <v>1</v>
      </c>
      <c r="AG3696" s="110">
        <f t="shared" si="821"/>
        <v>0</v>
      </c>
      <c r="AH3696" s="110">
        <f t="shared" si="822"/>
        <v>0</v>
      </c>
      <c r="AI3696" s="110">
        <f t="shared" si="823"/>
        <v>1</v>
      </c>
      <c r="AJ3696" s="100">
        <f>ROW()</f>
        <v>3696</v>
      </c>
      <c r="AK3696" s="100" t="e">
        <f>INDEX('BadRows RECART'!$C$2:$C$1207,MATCH(monthly_gwh_mw!AJ3696,'BadRows RECART'!$D$2:$D$1207,0))</f>
        <v>#N/A</v>
      </c>
    </row>
    <row r="3697" spans="1:37" ht="20">
      <c r="A3697" s="106" t="s">
        <v>3907</v>
      </c>
      <c r="B3697" s="106" t="s">
        <v>437</v>
      </c>
      <c r="C3697" s="106" t="s">
        <v>6312</v>
      </c>
      <c r="D3697" s="168">
        <v>2023</v>
      </c>
      <c r="E3697" s="168">
        <v>1</v>
      </c>
      <c r="F3697" s="169">
        <v>0</v>
      </c>
      <c r="G3697" s="212" t="s">
        <v>6314</v>
      </c>
      <c r="H3697" s="212" t="s">
        <v>6314</v>
      </c>
      <c r="I3697" s="106" t="s">
        <v>556</v>
      </c>
      <c r="K3697" s="83" t="s">
        <v>6314</v>
      </c>
      <c r="L3697" s="83" t="s">
        <v>6314</v>
      </c>
      <c r="M3697" s="45" t="str">
        <f>IF(
ISNA(INDEX(resources!E:E,MATCH(B3697,resources!B:B,0))),"fillme",
INDEX(resources!E:E,MATCH(B3697,resources!B:B,0)))</f>
        <v>transfer_purchase</v>
      </c>
      <c r="N3697" s="45">
        <v>1</v>
      </c>
      <c r="O3697" s="83" t="str">
        <f>IFERROR(INDEX(resources!K:K,MATCH(B3697,resources!B:B,0)),"fillme")</f>
        <v>unknown</v>
      </c>
      <c r="P3697" s="89" t="str">
        <f t="shared" si="811"/>
        <v>unknown_2023_1</v>
      </c>
      <c r="Q3697" s="87">
        <f>INDEX(elcc!G:G,MATCH(P3697,elcc!D:D,0))</f>
        <v>0</v>
      </c>
      <c r="R3697" s="89">
        <f t="shared" si="812"/>
        <v>1</v>
      </c>
      <c r="S3697" s="89" t="s">
        <v>6314</v>
      </c>
      <c r="T3697" s="89" t="s">
        <v>6314</v>
      </c>
      <c r="U3697" s="90" t="str">
        <f t="shared" si="813"/>
        <v>ok</v>
      </c>
      <c r="V3697" s="63" t="str">
        <f>INDEX(resources!F:F,MATCH(B3697,resources!B:B,0))</f>
        <v>special</v>
      </c>
      <c r="W3697" s="110">
        <f t="shared" si="814"/>
        <v>0</v>
      </c>
      <c r="X3697" s="110">
        <f t="shared" si="815"/>
        <v>0</v>
      </c>
      <c r="Y3697" s="110" t="str">
        <f t="shared" si="816"/>
        <v>transfer_purchase_raonly_NA_CONFIDENTIAL</v>
      </c>
      <c r="Z3697" s="110">
        <f>IF(COUNTIFS($Y$2:Y3697,Y3697)=1,1,0)</f>
        <v>0</v>
      </c>
      <c r="AA3697" s="110">
        <f>SUM($Z$2:Z3697)*Z3697</f>
        <v>0</v>
      </c>
      <c r="AB3697" s="110">
        <f>COUNTIFS(resources!B:B,B3697)</f>
        <v>1</v>
      </c>
      <c r="AC3697" s="110">
        <f t="shared" si="817"/>
        <v>1</v>
      </c>
      <c r="AD3697" s="110">
        <f t="shared" si="818"/>
        <v>1</v>
      </c>
      <c r="AE3697" s="110">
        <f t="shared" si="819"/>
        <v>0</v>
      </c>
      <c r="AF3697" s="110">
        <f t="shared" si="820"/>
        <v>1</v>
      </c>
      <c r="AG3697" s="110">
        <f t="shared" si="821"/>
        <v>0</v>
      </c>
      <c r="AH3697" s="110">
        <f t="shared" si="822"/>
        <v>0</v>
      </c>
      <c r="AI3697" s="110">
        <f t="shared" si="823"/>
        <v>1</v>
      </c>
      <c r="AJ3697" s="100">
        <f>ROW()</f>
        <v>3697</v>
      </c>
      <c r="AK3697" s="100" t="e">
        <f>INDEX('BadRows RECART'!$C$2:$C$1207,MATCH(monthly_gwh_mw!AJ3697,'BadRows RECART'!$D$2:$D$1207,0))</f>
        <v>#N/A</v>
      </c>
    </row>
    <row r="3698" spans="1:37" ht="20">
      <c r="A3698" s="106" t="s">
        <v>3907</v>
      </c>
      <c r="B3698" s="106" t="s">
        <v>437</v>
      </c>
      <c r="C3698" s="106" t="s">
        <v>6312</v>
      </c>
      <c r="D3698" s="168">
        <v>2023</v>
      </c>
      <c r="E3698" s="168">
        <v>2</v>
      </c>
      <c r="F3698" s="169">
        <v>0</v>
      </c>
      <c r="G3698" s="212" t="s">
        <v>6314</v>
      </c>
      <c r="H3698" s="212" t="s">
        <v>6314</v>
      </c>
      <c r="I3698" s="106" t="s">
        <v>556</v>
      </c>
      <c r="K3698" s="83" t="s">
        <v>6314</v>
      </c>
      <c r="L3698" s="83" t="s">
        <v>6314</v>
      </c>
      <c r="M3698" s="45" t="str">
        <f>IF(
ISNA(INDEX(resources!E:E,MATCH(B3698,resources!B:B,0))),"fillme",
INDEX(resources!E:E,MATCH(B3698,resources!B:B,0)))</f>
        <v>transfer_purchase</v>
      </c>
      <c r="N3698" s="45">
        <v>1</v>
      </c>
      <c r="O3698" s="83" t="str">
        <f>IFERROR(INDEX(resources!K:K,MATCH(B3698,resources!B:B,0)),"fillme")</f>
        <v>unknown</v>
      </c>
      <c r="P3698" s="89" t="str">
        <f t="shared" si="811"/>
        <v>unknown_2023_2</v>
      </c>
      <c r="Q3698" s="87">
        <f>INDEX(elcc!G:G,MATCH(P3698,elcc!D:D,0))</f>
        <v>0</v>
      </c>
      <c r="R3698" s="89">
        <f t="shared" si="812"/>
        <v>1</v>
      </c>
      <c r="S3698" s="89" t="s">
        <v>6314</v>
      </c>
      <c r="T3698" s="89" t="s">
        <v>6314</v>
      </c>
      <c r="U3698" s="90" t="str">
        <f t="shared" si="813"/>
        <v>ok</v>
      </c>
      <c r="V3698" s="63" t="str">
        <f>INDEX(resources!F:F,MATCH(B3698,resources!B:B,0))</f>
        <v>special</v>
      </c>
      <c r="W3698" s="110">
        <f t="shared" si="814"/>
        <v>0</v>
      </c>
      <c r="X3698" s="110">
        <f t="shared" si="815"/>
        <v>0</v>
      </c>
      <c r="Y3698" s="110" t="str">
        <f t="shared" si="816"/>
        <v>transfer_purchase_raonly_NA_CONFIDENTIAL</v>
      </c>
      <c r="Z3698" s="110">
        <f>IF(COUNTIFS($Y$2:Y3698,Y3698)=1,1,0)</f>
        <v>0</v>
      </c>
      <c r="AA3698" s="110">
        <f>SUM($Z$2:Z3698)*Z3698</f>
        <v>0</v>
      </c>
      <c r="AB3698" s="110">
        <f>COUNTIFS(resources!B:B,B3698)</f>
        <v>1</v>
      </c>
      <c r="AC3698" s="110">
        <f t="shared" si="817"/>
        <v>1</v>
      </c>
      <c r="AD3698" s="110">
        <f t="shared" si="818"/>
        <v>1</v>
      </c>
      <c r="AE3698" s="110">
        <f t="shared" si="819"/>
        <v>0</v>
      </c>
      <c r="AF3698" s="110">
        <f t="shared" si="820"/>
        <v>1</v>
      </c>
      <c r="AG3698" s="110">
        <f t="shared" si="821"/>
        <v>0</v>
      </c>
      <c r="AH3698" s="110">
        <f t="shared" si="822"/>
        <v>0</v>
      </c>
      <c r="AI3698" s="110">
        <f t="shared" si="823"/>
        <v>1</v>
      </c>
      <c r="AJ3698" s="100">
        <f>ROW()</f>
        <v>3698</v>
      </c>
      <c r="AK3698" s="100" t="e">
        <f>INDEX('BadRows RECART'!$C$2:$C$1207,MATCH(monthly_gwh_mw!AJ3698,'BadRows RECART'!$D$2:$D$1207,0))</f>
        <v>#N/A</v>
      </c>
    </row>
    <row r="3699" spans="1:37" ht="20">
      <c r="A3699" s="106" t="s">
        <v>3907</v>
      </c>
      <c r="B3699" s="106" t="s">
        <v>437</v>
      </c>
      <c r="C3699" s="106" t="s">
        <v>6312</v>
      </c>
      <c r="D3699" s="168">
        <v>2023</v>
      </c>
      <c r="E3699" s="168">
        <v>3</v>
      </c>
      <c r="F3699" s="169">
        <v>0</v>
      </c>
      <c r="G3699" s="212" t="s">
        <v>6314</v>
      </c>
      <c r="H3699" s="212" t="s">
        <v>6314</v>
      </c>
      <c r="I3699" s="106" t="s">
        <v>556</v>
      </c>
      <c r="K3699" s="83" t="s">
        <v>6314</v>
      </c>
      <c r="L3699" s="83" t="s">
        <v>6314</v>
      </c>
      <c r="M3699" s="45" t="str">
        <f>IF(
ISNA(INDEX(resources!E:E,MATCH(B3699,resources!B:B,0))),"fillme",
INDEX(resources!E:E,MATCH(B3699,resources!B:B,0)))</f>
        <v>transfer_purchase</v>
      </c>
      <c r="N3699" s="45">
        <v>1</v>
      </c>
      <c r="O3699" s="83" t="str">
        <f>IFERROR(INDEX(resources!K:K,MATCH(B3699,resources!B:B,0)),"fillme")</f>
        <v>unknown</v>
      </c>
      <c r="P3699" s="89" t="str">
        <f t="shared" si="811"/>
        <v>unknown_2023_3</v>
      </c>
      <c r="Q3699" s="87">
        <f>INDEX(elcc!G:G,MATCH(P3699,elcc!D:D,0))</f>
        <v>0</v>
      </c>
      <c r="R3699" s="89">
        <f t="shared" si="812"/>
        <v>1</v>
      </c>
      <c r="S3699" s="89" t="s">
        <v>6314</v>
      </c>
      <c r="T3699" s="89" t="s">
        <v>6314</v>
      </c>
      <c r="U3699" s="90" t="str">
        <f t="shared" si="813"/>
        <v>ok</v>
      </c>
      <c r="V3699" s="63" t="str">
        <f>INDEX(resources!F:F,MATCH(B3699,resources!B:B,0))</f>
        <v>special</v>
      </c>
      <c r="W3699" s="110">
        <f t="shared" si="814"/>
        <v>0</v>
      </c>
      <c r="X3699" s="110">
        <f t="shared" si="815"/>
        <v>0</v>
      </c>
      <c r="Y3699" s="110" t="str">
        <f t="shared" si="816"/>
        <v>transfer_purchase_raonly_NA_CONFIDENTIAL</v>
      </c>
      <c r="Z3699" s="110">
        <f>IF(COUNTIFS($Y$2:Y3699,Y3699)=1,1,0)</f>
        <v>0</v>
      </c>
      <c r="AA3699" s="110">
        <f>SUM($Z$2:Z3699)*Z3699</f>
        <v>0</v>
      </c>
      <c r="AB3699" s="110">
        <f>COUNTIFS(resources!B:B,B3699)</f>
        <v>1</v>
      </c>
      <c r="AC3699" s="110">
        <f t="shared" si="817"/>
        <v>1</v>
      </c>
      <c r="AD3699" s="110">
        <f t="shared" si="818"/>
        <v>1</v>
      </c>
      <c r="AE3699" s="110">
        <f t="shared" si="819"/>
        <v>0</v>
      </c>
      <c r="AF3699" s="110">
        <f t="shared" si="820"/>
        <v>1</v>
      </c>
      <c r="AG3699" s="110">
        <f t="shared" si="821"/>
        <v>0</v>
      </c>
      <c r="AH3699" s="110">
        <f t="shared" si="822"/>
        <v>0</v>
      </c>
      <c r="AI3699" s="110">
        <f t="shared" si="823"/>
        <v>1</v>
      </c>
      <c r="AJ3699" s="100">
        <f>ROW()</f>
        <v>3699</v>
      </c>
      <c r="AK3699" s="100" t="e">
        <f>INDEX('BadRows RECART'!$C$2:$C$1207,MATCH(monthly_gwh_mw!AJ3699,'BadRows RECART'!$D$2:$D$1207,0))</f>
        <v>#N/A</v>
      </c>
    </row>
    <row r="3700" spans="1:37" ht="20">
      <c r="A3700" s="106" t="s">
        <v>3907</v>
      </c>
      <c r="B3700" s="106" t="s">
        <v>437</v>
      </c>
      <c r="C3700" s="106" t="s">
        <v>6312</v>
      </c>
      <c r="D3700" s="168">
        <v>2023</v>
      </c>
      <c r="E3700" s="168">
        <v>4</v>
      </c>
      <c r="F3700" s="169">
        <v>0</v>
      </c>
      <c r="G3700" s="212" t="s">
        <v>6314</v>
      </c>
      <c r="H3700" s="212" t="s">
        <v>6314</v>
      </c>
      <c r="I3700" s="106" t="s">
        <v>556</v>
      </c>
      <c r="K3700" s="83" t="s">
        <v>6314</v>
      </c>
      <c r="L3700" s="83" t="s">
        <v>6314</v>
      </c>
      <c r="M3700" s="45" t="str">
        <f>IF(
ISNA(INDEX(resources!E:E,MATCH(B3700,resources!B:B,0))),"fillme",
INDEX(resources!E:E,MATCH(B3700,resources!B:B,0)))</f>
        <v>transfer_purchase</v>
      </c>
      <c r="N3700" s="45">
        <v>1</v>
      </c>
      <c r="O3700" s="83" t="str">
        <f>IFERROR(INDEX(resources!K:K,MATCH(B3700,resources!B:B,0)),"fillme")</f>
        <v>unknown</v>
      </c>
      <c r="P3700" s="89" t="str">
        <f t="shared" si="811"/>
        <v>unknown_2023_4</v>
      </c>
      <c r="Q3700" s="87">
        <f>INDEX(elcc!G:G,MATCH(P3700,elcc!D:D,0))</f>
        <v>0</v>
      </c>
      <c r="R3700" s="89">
        <f t="shared" si="812"/>
        <v>1</v>
      </c>
      <c r="S3700" s="89" t="s">
        <v>6314</v>
      </c>
      <c r="T3700" s="89" t="s">
        <v>6314</v>
      </c>
      <c r="U3700" s="90" t="str">
        <f t="shared" si="813"/>
        <v>ok</v>
      </c>
      <c r="V3700" s="63" t="str">
        <f>INDEX(resources!F:F,MATCH(B3700,resources!B:B,0))</f>
        <v>special</v>
      </c>
      <c r="W3700" s="110">
        <f t="shared" si="814"/>
        <v>0</v>
      </c>
      <c r="X3700" s="110">
        <f t="shared" si="815"/>
        <v>0</v>
      </c>
      <c r="Y3700" s="110" t="str">
        <f t="shared" si="816"/>
        <v>transfer_purchase_raonly_NA_CONFIDENTIAL</v>
      </c>
      <c r="Z3700" s="110">
        <f>IF(COUNTIFS($Y$2:Y3700,Y3700)=1,1,0)</f>
        <v>0</v>
      </c>
      <c r="AA3700" s="110">
        <f>SUM($Z$2:Z3700)*Z3700</f>
        <v>0</v>
      </c>
      <c r="AB3700" s="110">
        <f>COUNTIFS(resources!B:B,B3700)</f>
        <v>1</v>
      </c>
      <c r="AC3700" s="110">
        <f t="shared" si="817"/>
        <v>1</v>
      </c>
      <c r="AD3700" s="110">
        <f t="shared" si="818"/>
        <v>1</v>
      </c>
      <c r="AE3700" s="110">
        <f t="shared" si="819"/>
        <v>0</v>
      </c>
      <c r="AF3700" s="110">
        <f t="shared" si="820"/>
        <v>1</v>
      </c>
      <c r="AG3700" s="110">
        <f t="shared" si="821"/>
        <v>0</v>
      </c>
      <c r="AH3700" s="110">
        <f t="shared" si="822"/>
        <v>0</v>
      </c>
      <c r="AI3700" s="110">
        <f t="shared" si="823"/>
        <v>1</v>
      </c>
      <c r="AJ3700" s="100">
        <f>ROW()</f>
        <v>3700</v>
      </c>
      <c r="AK3700" s="100" t="e">
        <f>INDEX('BadRows RECART'!$C$2:$C$1207,MATCH(monthly_gwh_mw!AJ3700,'BadRows RECART'!$D$2:$D$1207,0))</f>
        <v>#N/A</v>
      </c>
    </row>
    <row r="3701" spans="1:37" ht="20">
      <c r="A3701" s="106" t="s">
        <v>3907</v>
      </c>
      <c r="B3701" s="106" t="s">
        <v>437</v>
      </c>
      <c r="C3701" s="106" t="s">
        <v>6312</v>
      </c>
      <c r="D3701" s="168">
        <v>2023</v>
      </c>
      <c r="E3701" s="168">
        <v>5</v>
      </c>
      <c r="F3701" s="169">
        <v>0</v>
      </c>
      <c r="G3701" s="212" t="s">
        <v>6314</v>
      </c>
      <c r="H3701" s="212" t="s">
        <v>6314</v>
      </c>
      <c r="I3701" s="106" t="s">
        <v>556</v>
      </c>
      <c r="K3701" s="83" t="s">
        <v>6314</v>
      </c>
      <c r="L3701" s="83" t="s">
        <v>6314</v>
      </c>
      <c r="M3701" s="45" t="str">
        <f>IF(
ISNA(INDEX(resources!E:E,MATCH(B3701,resources!B:B,0))),"fillme",
INDEX(resources!E:E,MATCH(B3701,resources!B:B,0)))</f>
        <v>transfer_purchase</v>
      </c>
      <c r="N3701" s="45">
        <v>1</v>
      </c>
      <c r="O3701" s="83" t="str">
        <f>IFERROR(INDEX(resources!K:K,MATCH(B3701,resources!B:B,0)),"fillme")</f>
        <v>unknown</v>
      </c>
      <c r="P3701" s="89" t="str">
        <f t="shared" si="811"/>
        <v>unknown_2023_5</v>
      </c>
      <c r="Q3701" s="87">
        <f>INDEX(elcc!G:G,MATCH(P3701,elcc!D:D,0))</f>
        <v>0</v>
      </c>
      <c r="R3701" s="89">
        <f t="shared" si="812"/>
        <v>1</v>
      </c>
      <c r="S3701" s="89" t="s">
        <v>6314</v>
      </c>
      <c r="T3701" s="89" t="s">
        <v>6314</v>
      </c>
      <c r="U3701" s="90" t="str">
        <f t="shared" si="813"/>
        <v>ok</v>
      </c>
      <c r="V3701" s="63" t="str">
        <f>INDEX(resources!F:F,MATCH(B3701,resources!B:B,0))</f>
        <v>special</v>
      </c>
      <c r="W3701" s="110">
        <f t="shared" si="814"/>
        <v>0</v>
      </c>
      <c r="X3701" s="110">
        <f t="shared" si="815"/>
        <v>0</v>
      </c>
      <c r="Y3701" s="110" t="str">
        <f t="shared" si="816"/>
        <v>transfer_purchase_raonly_NA_CONFIDENTIAL</v>
      </c>
      <c r="Z3701" s="110">
        <f>IF(COUNTIFS($Y$2:Y3701,Y3701)=1,1,0)</f>
        <v>0</v>
      </c>
      <c r="AA3701" s="110">
        <f>SUM($Z$2:Z3701)*Z3701</f>
        <v>0</v>
      </c>
      <c r="AB3701" s="110">
        <f>COUNTIFS(resources!B:B,B3701)</f>
        <v>1</v>
      </c>
      <c r="AC3701" s="110">
        <f t="shared" si="817"/>
        <v>1</v>
      </c>
      <c r="AD3701" s="110">
        <f t="shared" si="818"/>
        <v>1</v>
      </c>
      <c r="AE3701" s="110">
        <f t="shared" si="819"/>
        <v>0</v>
      </c>
      <c r="AF3701" s="110">
        <f t="shared" si="820"/>
        <v>1</v>
      </c>
      <c r="AG3701" s="110">
        <f t="shared" si="821"/>
        <v>0</v>
      </c>
      <c r="AH3701" s="110">
        <f t="shared" si="822"/>
        <v>0</v>
      </c>
      <c r="AI3701" s="110">
        <f t="shared" si="823"/>
        <v>1</v>
      </c>
      <c r="AJ3701" s="100">
        <f>ROW()</f>
        <v>3701</v>
      </c>
      <c r="AK3701" s="100" t="e">
        <f>INDEX('BadRows RECART'!$C$2:$C$1207,MATCH(monthly_gwh_mw!AJ3701,'BadRows RECART'!$D$2:$D$1207,0))</f>
        <v>#N/A</v>
      </c>
    </row>
    <row r="3702" spans="1:37" ht="20">
      <c r="A3702" s="106" t="s">
        <v>3907</v>
      </c>
      <c r="B3702" s="106" t="s">
        <v>437</v>
      </c>
      <c r="C3702" s="106" t="s">
        <v>6312</v>
      </c>
      <c r="D3702" s="168">
        <v>2023</v>
      </c>
      <c r="E3702" s="168">
        <v>6</v>
      </c>
      <c r="F3702" s="169">
        <v>0</v>
      </c>
      <c r="G3702" s="212" t="s">
        <v>6314</v>
      </c>
      <c r="H3702" s="212" t="s">
        <v>6314</v>
      </c>
      <c r="I3702" s="106" t="s">
        <v>556</v>
      </c>
      <c r="K3702" s="83" t="s">
        <v>6314</v>
      </c>
      <c r="L3702" s="83" t="s">
        <v>6314</v>
      </c>
      <c r="M3702" s="45" t="str">
        <f>IF(
ISNA(INDEX(resources!E:E,MATCH(B3702,resources!B:B,0))),"fillme",
INDEX(resources!E:E,MATCH(B3702,resources!B:B,0)))</f>
        <v>transfer_purchase</v>
      </c>
      <c r="N3702" s="45">
        <v>1</v>
      </c>
      <c r="O3702" s="83" t="str">
        <f>IFERROR(INDEX(resources!K:K,MATCH(B3702,resources!B:B,0)),"fillme")</f>
        <v>unknown</v>
      </c>
      <c r="P3702" s="89" t="str">
        <f t="shared" si="811"/>
        <v>unknown_2023_6</v>
      </c>
      <c r="Q3702" s="87">
        <f>INDEX(elcc!G:G,MATCH(P3702,elcc!D:D,0))</f>
        <v>0</v>
      </c>
      <c r="R3702" s="89">
        <f t="shared" si="812"/>
        <v>1</v>
      </c>
      <c r="S3702" s="89" t="s">
        <v>6314</v>
      </c>
      <c r="T3702" s="89" t="s">
        <v>6314</v>
      </c>
      <c r="U3702" s="90" t="str">
        <f t="shared" si="813"/>
        <v>ok</v>
      </c>
      <c r="V3702" s="63" t="str">
        <f>INDEX(resources!F:F,MATCH(B3702,resources!B:B,0))</f>
        <v>special</v>
      </c>
      <c r="W3702" s="110">
        <f t="shared" si="814"/>
        <v>0</v>
      </c>
      <c r="X3702" s="110">
        <f t="shared" si="815"/>
        <v>0</v>
      </c>
      <c r="Y3702" s="110" t="str">
        <f t="shared" si="816"/>
        <v>transfer_purchase_raonly_NA_CONFIDENTIAL</v>
      </c>
      <c r="Z3702" s="110">
        <f>IF(COUNTIFS($Y$2:Y3702,Y3702)=1,1,0)</f>
        <v>0</v>
      </c>
      <c r="AA3702" s="110">
        <f>SUM($Z$2:Z3702)*Z3702</f>
        <v>0</v>
      </c>
      <c r="AB3702" s="110">
        <f>COUNTIFS(resources!B:B,B3702)</f>
        <v>1</v>
      </c>
      <c r="AC3702" s="110">
        <f t="shared" si="817"/>
        <v>1</v>
      </c>
      <c r="AD3702" s="110">
        <f t="shared" si="818"/>
        <v>1</v>
      </c>
      <c r="AE3702" s="110">
        <f t="shared" si="819"/>
        <v>0</v>
      </c>
      <c r="AF3702" s="110">
        <f t="shared" si="820"/>
        <v>1</v>
      </c>
      <c r="AG3702" s="110">
        <f t="shared" si="821"/>
        <v>0</v>
      </c>
      <c r="AH3702" s="110">
        <f t="shared" si="822"/>
        <v>0</v>
      </c>
      <c r="AI3702" s="110">
        <f t="shared" si="823"/>
        <v>1</v>
      </c>
      <c r="AJ3702" s="100">
        <f>ROW()</f>
        <v>3702</v>
      </c>
      <c r="AK3702" s="100" t="e">
        <f>INDEX('BadRows RECART'!$C$2:$C$1207,MATCH(monthly_gwh_mw!AJ3702,'BadRows RECART'!$D$2:$D$1207,0))</f>
        <v>#N/A</v>
      </c>
    </row>
    <row r="3703" spans="1:37" ht="20">
      <c r="A3703" s="106" t="s">
        <v>3907</v>
      </c>
      <c r="B3703" s="106" t="s">
        <v>437</v>
      </c>
      <c r="C3703" s="106" t="s">
        <v>6312</v>
      </c>
      <c r="D3703" s="168">
        <v>2023</v>
      </c>
      <c r="E3703" s="168">
        <v>7</v>
      </c>
      <c r="F3703" s="169">
        <v>0</v>
      </c>
      <c r="G3703" s="212" t="s">
        <v>6314</v>
      </c>
      <c r="H3703" s="212" t="s">
        <v>6314</v>
      </c>
      <c r="I3703" s="106" t="s">
        <v>556</v>
      </c>
      <c r="K3703" s="83" t="s">
        <v>6314</v>
      </c>
      <c r="L3703" s="83" t="s">
        <v>6314</v>
      </c>
      <c r="M3703" s="45" t="str">
        <f>IF(
ISNA(INDEX(resources!E:E,MATCH(B3703,resources!B:B,0))),"fillme",
INDEX(resources!E:E,MATCH(B3703,resources!B:B,0)))</f>
        <v>transfer_purchase</v>
      </c>
      <c r="N3703" s="45">
        <v>1</v>
      </c>
      <c r="O3703" s="83" t="str">
        <f>IFERROR(INDEX(resources!K:K,MATCH(B3703,resources!B:B,0)),"fillme")</f>
        <v>unknown</v>
      </c>
      <c r="P3703" s="89" t="str">
        <f t="shared" si="811"/>
        <v>unknown_2023_7</v>
      </c>
      <c r="Q3703" s="87">
        <f>INDEX(elcc!G:G,MATCH(P3703,elcc!D:D,0))</f>
        <v>0</v>
      </c>
      <c r="R3703" s="89">
        <f t="shared" si="812"/>
        <v>1</v>
      </c>
      <c r="S3703" s="89" t="s">
        <v>6314</v>
      </c>
      <c r="T3703" s="89" t="s">
        <v>6314</v>
      </c>
      <c r="U3703" s="90" t="str">
        <f t="shared" si="813"/>
        <v>ok</v>
      </c>
      <c r="V3703" s="63" t="str">
        <f>INDEX(resources!F:F,MATCH(B3703,resources!B:B,0))</f>
        <v>special</v>
      </c>
      <c r="W3703" s="110">
        <f t="shared" si="814"/>
        <v>0</v>
      </c>
      <c r="X3703" s="110">
        <f t="shared" si="815"/>
        <v>0</v>
      </c>
      <c r="Y3703" s="110" t="str">
        <f t="shared" si="816"/>
        <v>transfer_purchase_raonly_NA_CONFIDENTIAL</v>
      </c>
      <c r="Z3703" s="110">
        <f>IF(COUNTIFS($Y$2:Y3703,Y3703)=1,1,0)</f>
        <v>0</v>
      </c>
      <c r="AA3703" s="110">
        <f>SUM($Z$2:Z3703)*Z3703</f>
        <v>0</v>
      </c>
      <c r="AB3703" s="110">
        <f>COUNTIFS(resources!B:B,B3703)</f>
        <v>1</v>
      </c>
      <c r="AC3703" s="110">
        <f t="shared" si="817"/>
        <v>1</v>
      </c>
      <c r="AD3703" s="110">
        <f t="shared" si="818"/>
        <v>1</v>
      </c>
      <c r="AE3703" s="110">
        <f t="shared" si="819"/>
        <v>0</v>
      </c>
      <c r="AF3703" s="110">
        <f t="shared" si="820"/>
        <v>1</v>
      </c>
      <c r="AG3703" s="110">
        <f t="shared" si="821"/>
        <v>0</v>
      </c>
      <c r="AH3703" s="110">
        <f t="shared" si="822"/>
        <v>0</v>
      </c>
      <c r="AI3703" s="110">
        <f t="shared" si="823"/>
        <v>1</v>
      </c>
      <c r="AJ3703" s="100">
        <f>ROW()</f>
        <v>3703</v>
      </c>
      <c r="AK3703" s="100" t="e">
        <f>INDEX('BadRows RECART'!$C$2:$C$1207,MATCH(monthly_gwh_mw!AJ3703,'BadRows RECART'!$D$2:$D$1207,0))</f>
        <v>#N/A</v>
      </c>
    </row>
    <row r="3704" spans="1:37" ht="20">
      <c r="A3704" s="106" t="s">
        <v>3907</v>
      </c>
      <c r="B3704" s="106" t="s">
        <v>437</v>
      </c>
      <c r="C3704" s="106" t="s">
        <v>6312</v>
      </c>
      <c r="D3704" s="168">
        <v>2023</v>
      </c>
      <c r="E3704" s="168">
        <v>8</v>
      </c>
      <c r="F3704" s="169">
        <v>0</v>
      </c>
      <c r="G3704" s="212" t="s">
        <v>6314</v>
      </c>
      <c r="H3704" s="212" t="s">
        <v>6314</v>
      </c>
      <c r="I3704" s="106" t="s">
        <v>556</v>
      </c>
      <c r="K3704" s="83" t="s">
        <v>6314</v>
      </c>
      <c r="L3704" s="83" t="s">
        <v>6314</v>
      </c>
      <c r="M3704" s="45" t="str">
        <f>IF(
ISNA(INDEX(resources!E:E,MATCH(B3704,resources!B:B,0))),"fillme",
INDEX(resources!E:E,MATCH(B3704,resources!B:B,0)))</f>
        <v>transfer_purchase</v>
      </c>
      <c r="N3704" s="45">
        <v>1</v>
      </c>
      <c r="O3704" s="83" t="str">
        <f>IFERROR(INDEX(resources!K:K,MATCH(B3704,resources!B:B,0)),"fillme")</f>
        <v>unknown</v>
      </c>
      <c r="P3704" s="89" t="str">
        <f t="shared" si="811"/>
        <v>unknown_2023_8</v>
      </c>
      <c r="Q3704" s="87">
        <f>INDEX(elcc!G:G,MATCH(P3704,elcc!D:D,0))</f>
        <v>0</v>
      </c>
      <c r="R3704" s="89">
        <f t="shared" si="812"/>
        <v>1</v>
      </c>
      <c r="S3704" s="89" t="s">
        <v>6314</v>
      </c>
      <c r="T3704" s="89" t="s">
        <v>6314</v>
      </c>
      <c r="U3704" s="90" t="str">
        <f t="shared" si="813"/>
        <v>ok</v>
      </c>
      <c r="V3704" s="63" t="str">
        <f>INDEX(resources!F:F,MATCH(B3704,resources!B:B,0))</f>
        <v>special</v>
      </c>
      <c r="W3704" s="110">
        <f t="shared" si="814"/>
        <v>0</v>
      </c>
      <c r="X3704" s="110">
        <f t="shared" si="815"/>
        <v>0</v>
      </c>
      <c r="Y3704" s="110" t="str">
        <f t="shared" si="816"/>
        <v>transfer_purchase_raonly_NA_CONFIDENTIAL</v>
      </c>
      <c r="Z3704" s="110">
        <f>IF(COUNTIFS($Y$2:Y3704,Y3704)=1,1,0)</f>
        <v>0</v>
      </c>
      <c r="AA3704" s="110">
        <f>SUM($Z$2:Z3704)*Z3704</f>
        <v>0</v>
      </c>
      <c r="AB3704" s="110">
        <f>COUNTIFS(resources!B:B,B3704)</f>
        <v>1</v>
      </c>
      <c r="AC3704" s="110">
        <f t="shared" si="817"/>
        <v>1</v>
      </c>
      <c r="AD3704" s="110">
        <f t="shared" si="818"/>
        <v>1</v>
      </c>
      <c r="AE3704" s="110">
        <f t="shared" si="819"/>
        <v>0</v>
      </c>
      <c r="AF3704" s="110">
        <f t="shared" si="820"/>
        <v>1</v>
      </c>
      <c r="AG3704" s="110">
        <f t="shared" si="821"/>
        <v>0</v>
      </c>
      <c r="AH3704" s="110">
        <f t="shared" si="822"/>
        <v>0</v>
      </c>
      <c r="AI3704" s="110">
        <f t="shared" si="823"/>
        <v>1</v>
      </c>
      <c r="AJ3704" s="100">
        <f>ROW()</f>
        <v>3704</v>
      </c>
      <c r="AK3704" s="100" t="e">
        <f>INDEX('BadRows RECART'!$C$2:$C$1207,MATCH(monthly_gwh_mw!AJ3704,'BadRows RECART'!$D$2:$D$1207,0))</f>
        <v>#N/A</v>
      </c>
    </row>
    <row r="3705" spans="1:37" ht="20">
      <c r="A3705" s="106" t="s">
        <v>3907</v>
      </c>
      <c r="B3705" s="106" t="s">
        <v>437</v>
      </c>
      <c r="C3705" s="106" t="s">
        <v>6312</v>
      </c>
      <c r="D3705" s="168">
        <v>2023</v>
      </c>
      <c r="E3705" s="168">
        <v>9</v>
      </c>
      <c r="F3705" s="169">
        <v>0</v>
      </c>
      <c r="G3705" s="212" t="s">
        <v>6314</v>
      </c>
      <c r="H3705" s="212" t="s">
        <v>6314</v>
      </c>
      <c r="I3705" s="106" t="s">
        <v>556</v>
      </c>
      <c r="K3705" s="83" t="s">
        <v>6314</v>
      </c>
      <c r="L3705" s="83" t="s">
        <v>6314</v>
      </c>
      <c r="M3705" s="45" t="str">
        <f>IF(
ISNA(INDEX(resources!E:E,MATCH(B3705,resources!B:B,0))),"fillme",
INDEX(resources!E:E,MATCH(B3705,resources!B:B,0)))</f>
        <v>transfer_purchase</v>
      </c>
      <c r="N3705" s="45">
        <v>1</v>
      </c>
      <c r="O3705" s="83" t="str">
        <f>IFERROR(INDEX(resources!K:K,MATCH(B3705,resources!B:B,0)),"fillme")</f>
        <v>unknown</v>
      </c>
      <c r="P3705" s="89" t="str">
        <f t="shared" si="811"/>
        <v>unknown_2023_9</v>
      </c>
      <c r="Q3705" s="87">
        <f>INDEX(elcc!G:G,MATCH(P3705,elcc!D:D,0))</f>
        <v>0</v>
      </c>
      <c r="R3705" s="89">
        <f t="shared" si="812"/>
        <v>1</v>
      </c>
      <c r="S3705" s="89" t="s">
        <v>6314</v>
      </c>
      <c r="T3705" s="89" t="s">
        <v>6314</v>
      </c>
      <c r="U3705" s="90" t="str">
        <f t="shared" si="813"/>
        <v>ok</v>
      </c>
      <c r="V3705" s="63" t="str">
        <f>INDEX(resources!F:F,MATCH(B3705,resources!B:B,0))</f>
        <v>special</v>
      </c>
      <c r="W3705" s="110">
        <f t="shared" si="814"/>
        <v>0</v>
      </c>
      <c r="X3705" s="110">
        <f t="shared" si="815"/>
        <v>0</v>
      </c>
      <c r="Y3705" s="110" t="str">
        <f t="shared" si="816"/>
        <v>transfer_purchase_raonly_NA_CONFIDENTIAL</v>
      </c>
      <c r="Z3705" s="110">
        <f>IF(COUNTIFS($Y$2:Y3705,Y3705)=1,1,0)</f>
        <v>0</v>
      </c>
      <c r="AA3705" s="110">
        <f>SUM($Z$2:Z3705)*Z3705</f>
        <v>0</v>
      </c>
      <c r="AB3705" s="110">
        <f>COUNTIFS(resources!B:B,B3705)</f>
        <v>1</v>
      </c>
      <c r="AC3705" s="110">
        <f t="shared" si="817"/>
        <v>1</v>
      </c>
      <c r="AD3705" s="110">
        <f t="shared" si="818"/>
        <v>1</v>
      </c>
      <c r="AE3705" s="110">
        <f t="shared" si="819"/>
        <v>0</v>
      </c>
      <c r="AF3705" s="110">
        <f t="shared" si="820"/>
        <v>1</v>
      </c>
      <c r="AG3705" s="110">
        <f t="shared" si="821"/>
        <v>0</v>
      </c>
      <c r="AH3705" s="110">
        <f t="shared" si="822"/>
        <v>0</v>
      </c>
      <c r="AI3705" s="110">
        <f t="shared" si="823"/>
        <v>1</v>
      </c>
      <c r="AJ3705" s="100">
        <f>ROW()</f>
        <v>3705</v>
      </c>
      <c r="AK3705" s="100" t="e">
        <f>INDEX('BadRows RECART'!$C$2:$C$1207,MATCH(monthly_gwh_mw!AJ3705,'BadRows RECART'!$D$2:$D$1207,0))</f>
        <v>#N/A</v>
      </c>
    </row>
    <row r="3706" spans="1:37" ht="20">
      <c r="A3706" s="106" t="s">
        <v>3907</v>
      </c>
      <c r="B3706" s="106" t="s">
        <v>437</v>
      </c>
      <c r="C3706" s="106" t="s">
        <v>6312</v>
      </c>
      <c r="D3706" s="168">
        <v>2023</v>
      </c>
      <c r="E3706" s="168">
        <v>10</v>
      </c>
      <c r="F3706" s="169">
        <v>0</v>
      </c>
      <c r="G3706" s="212" t="s">
        <v>6314</v>
      </c>
      <c r="H3706" s="212" t="s">
        <v>6314</v>
      </c>
      <c r="I3706" s="106" t="s">
        <v>556</v>
      </c>
      <c r="K3706" s="83" t="s">
        <v>6314</v>
      </c>
      <c r="L3706" s="83" t="s">
        <v>6314</v>
      </c>
      <c r="M3706" s="45" t="str">
        <f>IF(
ISNA(INDEX(resources!E:E,MATCH(B3706,resources!B:B,0))),"fillme",
INDEX(resources!E:E,MATCH(B3706,resources!B:B,0)))</f>
        <v>transfer_purchase</v>
      </c>
      <c r="N3706" s="45">
        <v>1</v>
      </c>
      <c r="O3706" s="83" t="str">
        <f>IFERROR(INDEX(resources!K:K,MATCH(B3706,resources!B:B,0)),"fillme")</f>
        <v>unknown</v>
      </c>
      <c r="P3706" s="89" t="str">
        <f t="shared" si="811"/>
        <v>unknown_2023_10</v>
      </c>
      <c r="Q3706" s="87">
        <f>INDEX(elcc!G:G,MATCH(P3706,elcc!D:D,0))</f>
        <v>0</v>
      </c>
      <c r="R3706" s="89">
        <f t="shared" si="812"/>
        <v>1</v>
      </c>
      <c r="S3706" s="89" t="s">
        <v>6314</v>
      </c>
      <c r="T3706" s="89" t="s">
        <v>6314</v>
      </c>
      <c r="U3706" s="90" t="str">
        <f t="shared" si="813"/>
        <v>ok</v>
      </c>
      <c r="V3706" s="63" t="str">
        <f>INDEX(resources!F:F,MATCH(B3706,resources!B:B,0))</f>
        <v>special</v>
      </c>
      <c r="W3706" s="110">
        <f t="shared" si="814"/>
        <v>0</v>
      </c>
      <c r="X3706" s="110">
        <f t="shared" si="815"/>
        <v>0</v>
      </c>
      <c r="Y3706" s="110" t="str">
        <f t="shared" si="816"/>
        <v>transfer_purchase_raonly_NA_CONFIDENTIAL</v>
      </c>
      <c r="Z3706" s="110">
        <f>IF(COUNTIFS($Y$2:Y3706,Y3706)=1,1,0)</f>
        <v>0</v>
      </c>
      <c r="AA3706" s="110">
        <f>SUM($Z$2:Z3706)*Z3706</f>
        <v>0</v>
      </c>
      <c r="AB3706" s="110">
        <f>COUNTIFS(resources!B:B,B3706)</f>
        <v>1</v>
      </c>
      <c r="AC3706" s="110">
        <f t="shared" si="817"/>
        <v>1</v>
      </c>
      <c r="AD3706" s="110">
        <f t="shared" si="818"/>
        <v>1</v>
      </c>
      <c r="AE3706" s="110">
        <f t="shared" si="819"/>
        <v>0</v>
      </c>
      <c r="AF3706" s="110">
        <f t="shared" si="820"/>
        <v>1</v>
      </c>
      <c r="AG3706" s="110">
        <f t="shared" si="821"/>
        <v>0</v>
      </c>
      <c r="AH3706" s="110">
        <f t="shared" si="822"/>
        <v>0</v>
      </c>
      <c r="AI3706" s="110">
        <f t="shared" si="823"/>
        <v>1</v>
      </c>
      <c r="AJ3706" s="100">
        <f>ROW()</f>
        <v>3706</v>
      </c>
      <c r="AK3706" s="100" t="e">
        <f>INDEX('BadRows RECART'!$C$2:$C$1207,MATCH(monthly_gwh_mw!AJ3706,'BadRows RECART'!$D$2:$D$1207,0))</f>
        <v>#N/A</v>
      </c>
    </row>
    <row r="3707" spans="1:37" ht="20">
      <c r="A3707" s="106" t="s">
        <v>3907</v>
      </c>
      <c r="B3707" s="106" t="s">
        <v>437</v>
      </c>
      <c r="C3707" s="106" t="s">
        <v>6312</v>
      </c>
      <c r="D3707" s="168">
        <v>2023</v>
      </c>
      <c r="E3707" s="168">
        <v>11</v>
      </c>
      <c r="F3707" s="169">
        <v>0</v>
      </c>
      <c r="G3707" s="212" t="s">
        <v>6314</v>
      </c>
      <c r="H3707" s="212" t="s">
        <v>6314</v>
      </c>
      <c r="I3707" s="106" t="s">
        <v>556</v>
      </c>
      <c r="K3707" s="83" t="s">
        <v>6314</v>
      </c>
      <c r="L3707" s="83" t="s">
        <v>6314</v>
      </c>
      <c r="M3707" s="45" t="str">
        <f>IF(
ISNA(INDEX(resources!E:E,MATCH(B3707,resources!B:B,0))),"fillme",
INDEX(resources!E:E,MATCH(B3707,resources!B:B,0)))</f>
        <v>transfer_purchase</v>
      </c>
      <c r="N3707" s="45">
        <v>1</v>
      </c>
      <c r="O3707" s="83" t="str">
        <f>IFERROR(INDEX(resources!K:K,MATCH(B3707,resources!B:B,0)),"fillme")</f>
        <v>unknown</v>
      </c>
      <c r="P3707" s="89" t="str">
        <f t="shared" si="811"/>
        <v>unknown_2023_11</v>
      </c>
      <c r="Q3707" s="87">
        <f>INDEX(elcc!G:G,MATCH(P3707,elcc!D:D,0))</f>
        <v>0</v>
      </c>
      <c r="R3707" s="89">
        <f t="shared" si="812"/>
        <v>1</v>
      </c>
      <c r="S3707" s="89" t="s">
        <v>6314</v>
      </c>
      <c r="T3707" s="89" t="s">
        <v>6314</v>
      </c>
      <c r="U3707" s="90" t="str">
        <f t="shared" si="813"/>
        <v>ok</v>
      </c>
      <c r="V3707" s="63" t="str">
        <f>INDEX(resources!F:F,MATCH(B3707,resources!B:B,0))</f>
        <v>special</v>
      </c>
      <c r="W3707" s="110">
        <f t="shared" si="814"/>
        <v>0</v>
      </c>
      <c r="X3707" s="110">
        <f t="shared" si="815"/>
        <v>0</v>
      </c>
      <c r="Y3707" s="110" t="str">
        <f t="shared" si="816"/>
        <v>transfer_purchase_raonly_NA_CONFIDENTIAL</v>
      </c>
      <c r="Z3707" s="110">
        <f>IF(COUNTIFS($Y$2:Y3707,Y3707)=1,1,0)</f>
        <v>0</v>
      </c>
      <c r="AA3707" s="110">
        <f>SUM($Z$2:Z3707)*Z3707</f>
        <v>0</v>
      </c>
      <c r="AB3707" s="110">
        <f>COUNTIFS(resources!B:B,B3707)</f>
        <v>1</v>
      </c>
      <c r="AC3707" s="110">
        <f t="shared" si="817"/>
        <v>1</v>
      </c>
      <c r="AD3707" s="110">
        <f t="shared" si="818"/>
        <v>1</v>
      </c>
      <c r="AE3707" s="110">
        <f t="shared" si="819"/>
        <v>0</v>
      </c>
      <c r="AF3707" s="110">
        <f t="shared" si="820"/>
        <v>1</v>
      </c>
      <c r="AG3707" s="110">
        <f t="shared" si="821"/>
        <v>0</v>
      </c>
      <c r="AH3707" s="110">
        <f t="shared" si="822"/>
        <v>0</v>
      </c>
      <c r="AI3707" s="110">
        <f t="shared" si="823"/>
        <v>1</v>
      </c>
      <c r="AJ3707" s="100">
        <f>ROW()</f>
        <v>3707</v>
      </c>
      <c r="AK3707" s="100" t="e">
        <f>INDEX('BadRows RECART'!$C$2:$C$1207,MATCH(monthly_gwh_mw!AJ3707,'BadRows RECART'!$D$2:$D$1207,0))</f>
        <v>#N/A</v>
      </c>
    </row>
    <row r="3708" spans="1:37" ht="20">
      <c r="A3708" s="106" t="s">
        <v>3907</v>
      </c>
      <c r="B3708" s="106" t="s">
        <v>437</v>
      </c>
      <c r="C3708" s="106" t="s">
        <v>6312</v>
      </c>
      <c r="D3708" s="168">
        <v>2023</v>
      </c>
      <c r="E3708" s="168">
        <v>12</v>
      </c>
      <c r="F3708" s="169">
        <v>0</v>
      </c>
      <c r="G3708" s="212" t="s">
        <v>6314</v>
      </c>
      <c r="H3708" s="212" t="s">
        <v>6314</v>
      </c>
      <c r="I3708" s="106" t="s">
        <v>556</v>
      </c>
      <c r="K3708" s="83" t="s">
        <v>6314</v>
      </c>
      <c r="L3708" s="83" t="s">
        <v>6314</v>
      </c>
      <c r="M3708" s="45" t="str">
        <f>IF(
ISNA(INDEX(resources!E:E,MATCH(B3708,resources!B:B,0))),"fillme",
INDEX(resources!E:E,MATCH(B3708,resources!B:B,0)))</f>
        <v>transfer_purchase</v>
      </c>
      <c r="N3708" s="45">
        <v>1</v>
      </c>
      <c r="O3708" s="83" t="str">
        <f>IFERROR(INDEX(resources!K:K,MATCH(B3708,resources!B:B,0)),"fillme")</f>
        <v>unknown</v>
      </c>
      <c r="P3708" s="89" t="str">
        <f t="shared" si="811"/>
        <v>unknown_2023_12</v>
      </c>
      <c r="Q3708" s="87">
        <f>INDEX(elcc!G:G,MATCH(P3708,elcc!D:D,0))</f>
        <v>0</v>
      </c>
      <c r="R3708" s="89">
        <f t="shared" si="812"/>
        <v>1</v>
      </c>
      <c r="S3708" s="89" t="s">
        <v>6314</v>
      </c>
      <c r="T3708" s="89" t="s">
        <v>6314</v>
      </c>
      <c r="U3708" s="90" t="str">
        <f t="shared" si="813"/>
        <v>ok</v>
      </c>
      <c r="V3708" s="63" t="str">
        <f>INDEX(resources!F:F,MATCH(B3708,resources!B:B,0))</f>
        <v>special</v>
      </c>
      <c r="W3708" s="110">
        <f t="shared" si="814"/>
        <v>0</v>
      </c>
      <c r="X3708" s="110">
        <f t="shared" si="815"/>
        <v>0</v>
      </c>
      <c r="Y3708" s="110" t="str">
        <f t="shared" si="816"/>
        <v>transfer_purchase_raonly_NA_CONFIDENTIAL</v>
      </c>
      <c r="Z3708" s="110">
        <f>IF(COUNTIFS($Y$2:Y3708,Y3708)=1,1,0)</f>
        <v>0</v>
      </c>
      <c r="AA3708" s="110">
        <f>SUM($Z$2:Z3708)*Z3708</f>
        <v>0</v>
      </c>
      <c r="AB3708" s="110">
        <f>COUNTIFS(resources!B:B,B3708)</f>
        <v>1</v>
      </c>
      <c r="AC3708" s="110">
        <f t="shared" si="817"/>
        <v>1</v>
      </c>
      <c r="AD3708" s="110">
        <f t="shared" si="818"/>
        <v>1</v>
      </c>
      <c r="AE3708" s="110">
        <f t="shared" si="819"/>
        <v>0</v>
      </c>
      <c r="AF3708" s="110">
        <f t="shared" si="820"/>
        <v>1</v>
      </c>
      <c r="AG3708" s="110">
        <f t="shared" si="821"/>
        <v>0</v>
      </c>
      <c r="AH3708" s="110">
        <f t="shared" si="822"/>
        <v>0</v>
      </c>
      <c r="AI3708" s="110">
        <f t="shared" si="823"/>
        <v>1</v>
      </c>
      <c r="AJ3708" s="100">
        <f>ROW()</f>
        <v>3708</v>
      </c>
      <c r="AK3708" s="100" t="e">
        <f>INDEX('BadRows RECART'!$C$2:$C$1207,MATCH(monthly_gwh_mw!AJ3708,'BadRows RECART'!$D$2:$D$1207,0))</f>
        <v>#N/A</v>
      </c>
    </row>
    <row r="3709" spans="1:37" ht="20">
      <c r="A3709" s="106" t="s">
        <v>3907</v>
      </c>
      <c r="B3709" s="106" t="s">
        <v>437</v>
      </c>
      <c r="C3709" s="106" t="s">
        <v>6312</v>
      </c>
      <c r="D3709" s="168">
        <v>2024</v>
      </c>
      <c r="E3709" s="168">
        <v>1</v>
      </c>
      <c r="F3709" s="169">
        <v>0</v>
      </c>
      <c r="G3709" s="212" t="s">
        <v>6314</v>
      </c>
      <c r="H3709" s="212" t="s">
        <v>6314</v>
      </c>
      <c r="I3709" s="106" t="s">
        <v>556</v>
      </c>
      <c r="K3709" s="83" t="s">
        <v>6314</v>
      </c>
      <c r="L3709" s="83" t="s">
        <v>6314</v>
      </c>
      <c r="M3709" s="45" t="str">
        <f>IF(
ISNA(INDEX(resources!E:E,MATCH(B3709,resources!B:B,0))),"fillme",
INDEX(resources!E:E,MATCH(B3709,resources!B:B,0)))</f>
        <v>transfer_purchase</v>
      </c>
      <c r="N3709" s="45">
        <v>1</v>
      </c>
      <c r="O3709" s="83" t="str">
        <f>IFERROR(INDEX(resources!K:K,MATCH(B3709,resources!B:B,0)),"fillme")</f>
        <v>unknown</v>
      </c>
      <c r="P3709" s="89" t="str">
        <f t="shared" si="811"/>
        <v>unknown_2024_1</v>
      </c>
      <c r="Q3709" s="87">
        <f>INDEX(elcc!G:G,MATCH(P3709,elcc!D:D,0))</f>
        <v>0</v>
      </c>
      <c r="R3709" s="89">
        <f t="shared" si="812"/>
        <v>1</v>
      </c>
      <c r="S3709" s="89" t="s">
        <v>6314</v>
      </c>
      <c r="T3709" s="89" t="s">
        <v>6314</v>
      </c>
      <c r="U3709" s="90" t="str">
        <f t="shared" si="813"/>
        <v>ok</v>
      </c>
      <c r="V3709" s="63" t="str">
        <f>INDEX(resources!F:F,MATCH(B3709,resources!B:B,0))</f>
        <v>special</v>
      </c>
      <c r="W3709" s="110">
        <f t="shared" si="814"/>
        <v>0</v>
      </c>
      <c r="X3709" s="110">
        <f t="shared" si="815"/>
        <v>0</v>
      </c>
      <c r="Y3709" s="110" t="str">
        <f t="shared" si="816"/>
        <v>transfer_purchase_raonly_NA_CONFIDENTIAL</v>
      </c>
      <c r="Z3709" s="110">
        <f>IF(COUNTIFS($Y$2:Y3709,Y3709)=1,1,0)</f>
        <v>0</v>
      </c>
      <c r="AA3709" s="110">
        <f>SUM($Z$2:Z3709)*Z3709</f>
        <v>0</v>
      </c>
      <c r="AB3709" s="110">
        <f>COUNTIFS(resources!B:B,B3709)</f>
        <v>1</v>
      </c>
      <c r="AC3709" s="110">
        <f t="shared" si="817"/>
        <v>1</v>
      </c>
      <c r="AD3709" s="110">
        <f t="shared" si="818"/>
        <v>1</v>
      </c>
      <c r="AE3709" s="110">
        <f t="shared" si="819"/>
        <v>0</v>
      </c>
      <c r="AF3709" s="110">
        <f t="shared" si="820"/>
        <v>1</v>
      </c>
      <c r="AG3709" s="110">
        <f t="shared" si="821"/>
        <v>0</v>
      </c>
      <c r="AH3709" s="110">
        <f t="shared" si="822"/>
        <v>0</v>
      </c>
      <c r="AI3709" s="110">
        <f t="shared" si="823"/>
        <v>1</v>
      </c>
      <c r="AJ3709" s="100">
        <f>ROW()</f>
        <v>3709</v>
      </c>
      <c r="AK3709" s="100" t="str">
        <f>INDEX('BadRows RECART'!$C$2:$C$1207,MATCH(monthly_gwh_mw!AJ3709,'BadRows RECART'!$D$2:$D$1207,0))</f>
        <v>EC_M_0-000-000-011</v>
      </c>
    </row>
    <row r="3710" spans="1:37" ht="20">
      <c r="A3710" s="106" t="s">
        <v>3907</v>
      </c>
      <c r="B3710" s="106" t="s">
        <v>437</v>
      </c>
      <c r="C3710" s="106" t="s">
        <v>6312</v>
      </c>
      <c r="D3710" s="168">
        <v>2024</v>
      </c>
      <c r="E3710" s="168">
        <v>2</v>
      </c>
      <c r="F3710" s="169">
        <v>0</v>
      </c>
      <c r="G3710" s="212" t="s">
        <v>6314</v>
      </c>
      <c r="H3710" s="212" t="s">
        <v>6314</v>
      </c>
      <c r="I3710" s="106" t="s">
        <v>556</v>
      </c>
      <c r="K3710" s="83" t="s">
        <v>6314</v>
      </c>
      <c r="L3710" s="83" t="s">
        <v>6314</v>
      </c>
      <c r="M3710" s="45" t="str">
        <f>IF(
ISNA(INDEX(resources!E:E,MATCH(B3710,resources!B:B,0))),"fillme",
INDEX(resources!E:E,MATCH(B3710,resources!B:B,0)))</f>
        <v>transfer_purchase</v>
      </c>
      <c r="N3710" s="45">
        <v>1</v>
      </c>
      <c r="O3710" s="83" t="str">
        <f>IFERROR(INDEX(resources!K:K,MATCH(B3710,resources!B:B,0)),"fillme")</f>
        <v>unknown</v>
      </c>
      <c r="P3710" s="89" t="str">
        <f t="shared" si="811"/>
        <v>unknown_2024_2</v>
      </c>
      <c r="Q3710" s="87">
        <f>INDEX(elcc!G:G,MATCH(P3710,elcc!D:D,0))</f>
        <v>0</v>
      </c>
      <c r="R3710" s="89">
        <f t="shared" si="812"/>
        <v>1</v>
      </c>
      <c r="S3710" s="89" t="s">
        <v>6314</v>
      </c>
      <c r="T3710" s="89" t="s">
        <v>6314</v>
      </c>
      <c r="U3710" s="90" t="str">
        <f t="shared" si="813"/>
        <v>ok</v>
      </c>
      <c r="V3710" s="63" t="str">
        <f>INDEX(resources!F:F,MATCH(B3710,resources!B:B,0))</f>
        <v>special</v>
      </c>
      <c r="W3710" s="110">
        <f t="shared" si="814"/>
        <v>0</v>
      </c>
      <c r="X3710" s="110">
        <f t="shared" si="815"/>
        <v>0</v>
      </c>
      <c r="Y3710" s="110" t="str">
        <f t="shared" si="816"/>
        <v>transfer_purchase_raonly_NA_CONFIDENTIAL</v>
      </c>
      <c r="Z3710" s="110">
        <f>IF(COUNTIFS($Y$2:Y3710,Y3710)=1,1,0)</f>
        <v>0</v>
      </c>
      <c r="AA3710" s="110">
        <f>SUM($Z$2:Z3710)*Z3710</f>
        <v>0</v>
      </c>
      <c r="AB3710" s="110">
        <f>COUNTIFS(resources!B:B,B3710)</f>
        <v>1</v>
      </c>
      <c r="AC3710" s="110">
        <f t="shared" si="817"/>
        <v>1</v>
      </c>
      <c r="AD3710" s="110">
        <f t="shared" si="818"/>
        <v>1</v>
      </c>
      <c r="AE3710" s="110">
        <f t="shared" si="819"/>
        <v>0</v>
      </c>
      <c r="AF3710" s="110">
        <f t="shared" si="820"/>
        <v>1</v>
      </c>
      <c r="AG3710" s="110">
        <f t="shared" si="821"/>
        <v>0</v>
      </c>
      <c r="AH3710" s="110">
        <f t="shared" si="822"/>
        <v>0</v>
      </c>
      <c r="AI3710" s="110">
        <f t="shared" si="823"/>
        <v>1</v>
      </c>
      <c r="AJ3710" s="100">
        <f>ROW()</f>
        <v>3710</v>
      </c>
      <c r="AK3710" s="100" t="str">
        <f>INDEX('BadRows RECART'!$C$2:$C$1207,MATCH(monthly_gwh_mw!AJ3710,'BadRows RECART'!$D$2:$D$1207,0))</f>
        <v>EC_M_0-000-000-011</v>
      </c>
    </row>
    <row r="3711" spans="1:37" ht="20">
      <c r="A3711" s="106" t="s">
        <v>3907</v>
      </c>
      <c r="B3711" s="106" t="s">
        <v>437</v>
      </c>
      <c r="C3711" s="106" t="s">
        <v>6312</v>
      </c>
      <c r="D3711" s="168">
        <v>2024</v>
      </c>
      <c r="E3711" s="168">
        <v>3</v>
      </c>
      <c r="F3711" s="169">
        <v>0</v>
      </c>
      <c r="G3711" s="212" t="s">
        <v>6314</v>
      </c>
      <c r="H3711" s="212" t="s">
        <v>6314</v>
      </c>
      <c r="I3711" s="106" t="s">
        <v>556</v>
      </c>
      <c r="K3711" s="83" t="s">
        <v>6314</v>
      </c>
      <c r="L3711" s="83" t="s">
        <v>6314</v>
      </c>
      <c r="M3711" s="45" t="str">
        <f>IF(
ISNA(INDEX(resources!E:E,MATCH(B3711,resources!B:B,0))),"fillme",
INDEX(resources!E:E,MATCH(B3711,resources!B:B,0)))</f>
        <v>transfer_purchase</v>
      </c>
      <c r="N3711" s="45">
        <v>1</v>
      </c>
      <c r="O3711" s="83" t="str">
        <f>IFERROR(INDEX(resources!K:K,MATCH(B3711,resources!B:B,0)),"fillme")</f>
        <v>unknown</v>
      </c>
      <c r="P3711" s="89" t="str">
        <f t="shared" si="811"/>
        <v>unknown_2024_3</v>
      </c>
      <c r="Q3711" s="87">
        <f>INDEX(elcc!G:G,MATCH(P3711,elcc!D:D,0))</f>
        <v>0</v>
      </c>
      <c r="R3711" s="89">
        <f t="shared" si="812"/>
        <v>1</v>
      </c>
      <c r="S3711" s="89" t="s">
        <v>6314</v>
      </c>
      <c r="T3711" s="89" t="s">
        <v>6314</v>
      </c>
      <c r="U3711" s="90" t="str">
        <f t="shared" si="813"/>
        <v>ok</v>
      </c>
      <c r="V3711" s="63" t="str">
        <f>INDEX(resources!F:F,MATCH(B3711,resources!B:B,0))</f>
        <v>special</v>
      </c>
      <c r="W3711" s="110">
        <f t="shared" si="814"/>
        <v>0</v>
      </c>
      <c r="X3711" s="110">
        <f t="shared" si="815"/>
        <v>0</v>
      </c>
      <c r="Y3711" s="110" t="str">
        <f t="shared" si="816"/>
        <v>transfer_purchase_raonly_NA_CONFIDENTIAL</v>
      </c>
      <c r="Z3711" s="110">
        <f>IF(COUNTIFS($Y$2:Y3711,Y3711)=1,1,0)</f>
        <v>0</v>
      </c>
      <c r="AA3711" s="110">
        <f>SUM($Z$2:Z3711)*Z3711</f>
        <v>0</v>
      </c>
      <c r="AB3711" s="110">
        <f>COUNTIFS(resources!B:B,B3711)</f>
        <v>1</v>
      </c>
      <c r="AC3711" s="110">
        <f t="shared" si="817"/>
        <v>1</v>
      </c>
      <c r="AD3711" s="110">
        <f t="shared" si="818"/>
        <v>1</v>
      </c>
      <c r="AE3711" s="110">
        <f t="shared" si="819"/>
        <v>0</v>
      </c>
      <c r="AF3711" s="110">
        <f t="shared" si="820"/>
        <v>1</v>
      </c>
      <c r="AG3711" s="110">
        <f t="shared" si="821"/>
        <v>0</v>
      </c>
      <c r="AH3711" s="110">
        <f t="shared" si="822"/>
        <v>0</v>
      </c>
      <c r="AI3711" s="110">
        <f t="shared" si="823"/>
        <v>1</v>
      </c>
      <c r="AJ3711" s="100">
        <f>ROW()</f>
        <v>3711</v>
      </c>
      <c r="AK3711" s="100" t="str">
        <f>INDEX('BadRows RECART'!$C$2:$C$1207,MATCH(monthly_gwh_mw!AJ3711,'BadRows RECART'!$D$2:$D$1207,0))</f>
        <v>EC_M_0-000-000-011</v>
      </c>
    </row>
    <row r="3712" spans="1:37" ht="20">
      <c r="A3712" s="106" t="s">
        <v>3907</v>
      </c>
      <c r="B3712" s="106" t="s">
        <v>437</v>
      </c>
      <c r="C3712" s="106" t="s">
        <v>6312</v>
      </c>
      <c r="D3712" s="168">
        <v>2024</v>
      </c>
      <c r="E3712" s="168">
        <v>4</v>
      </c>
      <c r="F3712" s="169">
        <v>0</v>
      </c>
      <c r="G3712" s="212" t="s">
        <v>6314</v>
      </c>
      <c r="H3712" s="212" t="s">
        <v>6314</v>
      </c>
      <c r="I3712" s="106" t="s">
        <v>556</v>
      </c>
      <c r="K3712" s="83" t="s">
        <v>6314</v>
      </c>
      <c r="L3712" s="83" t="s">
        <v>6314</v>
      </c>
      <c r="M3712" s="45" t="str">
        <f>IF(
ISNA(INDEX(resources!E:E,MATCH(B3712,resources!B:B,0))),"fillme",
INDEX(resources!E:E,MATCH(B3712,resources!B:B,0)))</f>
        <v>transfer_purchase</v>
      </c>
      <c r="N3712" s="45">
        <v>1</v>
      </c>
      <c r="O3712" s="83" t="str">
        <f>IFERROR(INDEX(resources!K:K,MATCH(B3712,resources!B:B,0)),"fillme")</f>
        <v>unknown</v>
      </c>
      <c r="P3712" s="89" t="str">
        <f t="shared" si="811"/>
        <v>unknown_2024_4</v>
      </c>
      <c r="Q3712" s="87">
        <f>INDEX(elcc!G:G,MATCH(P3712,elcc!D:D,0))</f>
        <v>0</v>
      </c>
      <c r="R3712" s="89">
        <f t="shared" si="812"/>
        <v>1</v>
      </c>
      <c r="S3712" s="89" t="s">
        <v>6314</v>
      </c>
      <c r="T3712" s="89" t="s">
        <v>6314</v>
      </c>
      <c r="U3712" s="90" t="str">
        <f t="shared" si="813"/>
        <v>ok</v>
      </c>
      <c r="V3712" s="63" t="str">
        <f>INDEX(resources!F:F,MATCH(B3712,resources!B:B,0))</f>
        <v>special</v>
      </c>
      <c r="W3712" s="110">
        <f t="shared" si="814"/>
        <v>0</v>
      </c>
      <c r="X3712" s="110">
        <f t="shared" si="815"/>
        <v>0</v>
      </c>
      <c r="Y3712" s="110" t="str">
        <f t="shared" si="816"/>
        <v>transfer_purchase_raonly_NA_CONFIDENTIAL</v>
      </c>
      <c r="Z3712" s="110">
        <f>IF(COUNTIFS($Y$2:Y3712,Y3712)=1,1,0)</f>
        <v>0</v>
      </c>
      <c r="AA3712" s="110">
        <f>SUM($Z$2:Z3712)*Z3712</f>
        <v>0</v>
      </c>
      <c r="AB3712" s="110">
        <f>COUNTIFS(resources!B:B,B3712)</f>
        <v>1</v>
      </c>
      <c r="AC3712" s="110">
        <f t="shared" si="817"/>
        <v>1</v>
      </c>
      <c r="AD3712" s="110">
        <f t="shared" si="818"/>
        <v>1</v>
      </c>
      <c r="AE3712" s="110">
        <f t="shared" si="819"/>
        <v>0</v>
      </c>
      <c r="AF3712" s="110">
        <f t="shared" si="820"/>
        <v>1</v>
      </c>
      <c r="AG3712" s="110">
        <f t="shared" si="821"/>
        <v>0</v>
      </c>
      <c r="AH3712" s="110">
        <f t="shared" si="822"/>
        <v>0</v>
      </c>
      <c r="AI3712" s="110">
        <f t="shared" si="823"/>
        <v>1</v>
      </c>
      <c r="AJ3712" s="100">
        <f>ROW()</f>
        <v>3712</v>
      </c>
      <c r="AK3712" s="100" t="str">
        <f>INDEX('BadRows RECART'!$C$2:$C$1207,MATCH(monthly_gwh_mw!AJ3712,'BadRows RECART'!$D$2:$D$1207,0))</f>
        <v>EC_M_0-000-000-011</v>
      </c>
    </row>
    <row r="3713" spans="1:37" ht="20">
      <c r="A3713" s="106" t="s">
        <v>3907</v>
      </c>
      <c r="B3713" s="106" t="s">
        <v>437</v>
      </c>
      <c r="C3713" s="106" t="s">
        <v>6312</v>
      </c>
      <c r="D3713" s="168">
        <v>2024</v>
      </c>
      <c r="E3713" s="168">
        <v>5</v>
      </c>
      <c r="F3713" s="169">
        <v>0</v>
      </c>
      <c r="G3713" s="212" t="s">
        <v>6314</v>
      </c>
      <c r="H3713" s="212" t="s">
        <v>6314</v>
      </c>
      <c r="I3713" s="106" t="s">
        <v>556</v>
      </c>
      <c r="K3713" s="83" t="s">
        <v>6314</v>
      </c>
      <c r="L3713" s="83" t="s">
        <v>6314</v>
      </c>
      <c r="M3713" s="45" t="str">
        <f>IF(
ISNA(INDEX(resources!E:E,MATCH(B3713,resources!B:B,0))),"fillme",
INDEX(resources!E:E,MATCH(B3713,resources!B:B,0)))</f>
        <v>transfer_purchase</v>
      </c>
      <c r="N3713" s="45">
        <v>1</v>
      </c>
      <c r="O3713" s="83" t="str">
        <f>IFERROR(INDEX(resources!K:K,MATCH(B3713,resources!B:B,0)),"fillme")</f>
        <v>unknown</v>
      </c>
      <c r="P3713" s="89" t="str">
        <f t="shared" si="811"/>
        <v>unknown_2024_5</v>
      </c>
      <c r="Q3713" s="87">
        <f>INDEX(elcc!G:G,MATCH(P3713,elcc!D:D,0))</f>
        <v>0</v>
      </c>
      <c r="R3713" s="89">
        <f t="shared" si="812"/>
        <v>1</v>
      </c>
      <c r="S3713" s="89" t="s">
        <v>6314</v>
      </c>
      <c r="T3713" s="89" t="s">
        <v>6314</v>
      </c>
      <c r="U3713" s="90" t="str">
        <f t="shared" si="813"/>
        <v>ok</v>
      </c>
      <c r="V3713" s="63" t="str">
        <f>INDEX(resources!F:F,MATCH(B3713,resources!B:B,0))</f>
        <v>special</v>
      </c>
      <c r="W3713" s="110">
        <f t="shared" si="814"/>
        <v>0</v>
      </c>
      <c r="X3713" s="110">
        <f t="shared" si="815"/>
        <v>0</v>
      </c>
      <c r="Y3713" s="110" t="str">
        <f t="shared" si="816"/>
        <v>transfer_purchase_raonly_NA_CONFIDENTIAL</v>
      </c>
      <c r="Z3713" s="110">
        <f>IF(COUNTIFS($Y$2:Y3713,Y3713)=1,1,0)</f>
        <v>0</v>
      </c>
      <c r="AA3713" s="110">
        <f>SUM($Z$2:Z3713)*Z3713</f>
        <v>0</v>
      </c>
      <c r="AB3713" s="110">
        <f>COUNTIFS(resources!B:B,B3713)</f>
        <v>1</v>
      </c>
      <c r="AC3713" s="110">
        <f t="shared" si="817"/>
        <v>1</v>
      </c>
      <c r="AD3713" s="110">
        <f t="shared" si="818"/>
        <v>1</v>
      </c>
      <c r="AE3713" s="110">
        <f t="shared" si="819"/>
        <v>0</v>
      </c>
      <c r="AF3713" s="110">
        <f t="shared" si="820"/>
        <v>1</v>
      </c>
      <c r="AG3713" s="110">
        <f t="shared" si="821"/>
        <v>0</v>
      </c>
      <c r="AH3713" s="110">
        <f t="shared" si="822"/>
        <v>0</v>
      </c>
      <c r="AI3713" s="110">
        <f t="shared" si="823"/>
        <v>1</v>
      </c>
      <c r="AJ3713" s="100">
        <f>ROW()</f>
        <v>3713</v>
      </c>
      <c r="AK3713" s="100" t="str">
        <f>INDEX('BadRows RECART'!$C$2:$C$1207,MATCH(monthly_gwh_mw!AJ3713,'BadRows RECART'!$D$2:$D$1207,0))</f>
        <v>EC_M_0-000-000-011</v>
      </c>
    </row>
    <row r="3714" spans="1:37" ht="20">
      <c r="A3714" s="106" t="s">
        <v>3907</v>
      </c>
      <c r="B3714" s="106" t="s">
        <v>437</v>
      </c>
      <c r="C3714" s="106" t="s">
        <v>6312</v>
      </c>
      <c r="D3714" s="168">
        <v>2024</v>
      </c>
      <c r="E3714" s="168">
        <v>6</v>
      </c>
      <c r="F3714" s="169">
        <v>0</v>
      </c>
      <c r="G3714" s="212" t="s">
        <v>6314</v>
      </c>
      <c r="H3714" s="212" t="s">
        <v>6314</v>
      </c>
      <c r="I3714" s="106" t="s">
        <v>556</v>
      </c>
      <c r="K3714" s="83" t="s">
        <v>6314</v>
      </c>
      <c r="L3714" s="83" t="s">
        <v>6314</v>
      </c>
      <c r="M3714" s="45" t="str">
        <f>IF(
ISNA(INDEX(resources!E:E,MATCH(B3714,resources!B:B,0))),"fillme",
INDEX(resources!E:E,MATCH(B3714,resources!B:B,0)))</f>
        <v>transfer_purchase</v>
      </c>
      <c r="N3714" s="45">
        <v>1</v>
      </c>
      <c r="O3714" s="83" t="str">
        <f>IFERROR(INDEX(resources!K:K,MATCH(B3714,resources!B:B,0)),"fillme")</f>
        <v>unknown</v>
      </c>
      <c r="P3714" s="89" t="str">
        <f t="shared" si="811"/>
        <v>unknown_2024_6</v>
      </c>
      <c r="Q3714" s="87">
        <f>INDEX(elcc!G:G,MATCH(P3714,elcc!D:D,0))</f>
        <v>0</v>
      </c>
      <c r="R3714" s="89">
        <f t="shared" si="812"/>
        <v>1</v>
      </c>
      <c r="S3714" s="89" t="s">
        <v>6314</v>
      </c>
      <c r="T3714" s="89" t="s">
        <v>6314</v>
      </c>
      <c r="U3714" s="90" t="str">
        <f t="shared" si="813"/>
        <v>ok</v>
      </c>
      <c r="V3714" s="63" t="str">
        <f>INDEX(resources!F:F,MATCH(B3714,resources!B:B,0))</f>
        <v>special</v>
      </c>
      <c r="W3714" s="110">
        <f t="shared" si="814"/>
        <v>0</v>
      </c>
      <c r="X3714" s="110">
        <f t="shared" si="815"/>
        <v>0</v>
      </c>
      <c r="Y3714" s="110" t="str">
        <f t="shared" si="816"/>
        <v>transfer_purchase_raonly_NA_CONFIDENTIAL</v>
      </c>
      <c r="Z3714" s="110">
        <f>IF(COUNTIFS($Y$2:Y3714,Y3714)=1,1,0)</f>
        <v>0</v>
      </c>
      <c r="AA3714" s="110">
        <f>SUM($Z$2:Z3714)*Z3714</f>
        <v>0</v>
      </c>
      <c r="AB3714" s="110">
        <f>COUNTIFS(resources!B:B,B3714)</f>
        <v>1</v>
      </c>
      <c r="AC3714" s="110">
        <f t="shared" si="817"/>
        <v>1</v>
      </c>
      <c r="AD3714" s="110">
        <f t="shared" si="818"/>
        <v>1</v>
      </c>
      <c r="AE3714" s="110">
        <f t="shared" si="819"/>
        <v>0</v>
      </c>
      <c r="AF3714" s="110">
        <f t="shared" si="820"/>
        <v>1</v>
      </c>
      <c r="AG3714" s="110">
        <f t="shared" si="821"/>
        <v>0</v>
      </c>
      <c r="AH3714" s="110">
        <f t="shared" si="822"/>
        <v>0</v>
      </c>
      <c r="AI3714" s="110">
        <f t="shared" si="823"/>
        <v>1</v>
      </c>
      <c r="AJ3714" s="100">
        <f>ROW()</f>
        <v>3714</v>
      </c>
      <c r="AK3714" s="100" t="str">
        <f>INDEX('BadRows RECART'!$C$2:$C$1207,MATCH(monthly_gwh_mw!AJ3714,'BadRows RECART'!$D$2:$D$1207,0))</f>
        <v>EC_M_0-000-000-011</v>
      </c>
    </row>
    <row r="3715" spans="1:37" ht="20">
      <c r="A3715" s="106" t="s">
        <v>3907</v>
      </c>
      <c r="B3715" s="106" t="s">
        <v>437</v>
      </c>
      <c r="C3715" s="106" t="s">
        <v>6312</v>
      </c>
      <c r="D3715" s="168">
        <v>2024</v>
      </c>
      <c r="E3715" s="168">
        <v>7</v>
      </c>
      <c r="F3715" s="169">
        <v>0</v>
      </c>
      <c r="G3715" s="212" t="s">
        <v>6314</v>
      </c>
      <c r="H3715" s="212" t="s">
        <v>6314</v>
      </c>
      <c r="I3715" s="106" t="s">
        <v>556</v>
      </c>
      <c r="K3715" s="83" t="s">
        <v>6314</v>
      </c>
      <c r="L3715" s="83" t="s">
        <v>6314</v>
      </c>
      <c r="M3715" s="45" t="str">
        <f>IF(
ISNA(INDEX(resources!E:E,MATCH(B3715,resources!B:B,0))),"fillme",
INDEX(resources!E:E,MATCH(B3715,resources!B:B,0)))</f>
        <v>transfer_purchase</v>
      </c>
      <c r="N3715" s="45">
        <v>1</v>
      </c>
      <c r="O3715" s="83" t="str">
        <f>IFERROR(INDEX(resources!K:K,MATCH(B3715,resources!B:B,0)),"fillme")</f>
        <v>unknown</v>
      </c>
      <c r="P3715" s="89" t="str">
        <f t="shared" si="811"/>
        <v>unknown_2024_7</v>
      </c>
      <c r="Q3715" s="87">
        <f>INDEX(elcc!G:G,MATCH(P3715,elcc!D:D,0))</f>
        <v>0</v>
      </c>
      <c r="R3715" s="89">
        <f t="shared" si="812"/>
        <v>1</v>
      </c>
      <c r="S3715" s="89" t="s">
        <v>6314</v>
      </c>
      <c r="T3715" s="89" t="s">
        <v>6314</v>
      </c>
      <c r="U3715" s="90" t="str">
        <f t="shared" si="813"/>
        <v>ok</v>
      </c>
      <c r="V3715" s="63" t="str">
        <f>INDEX(resources!F:F,MATCH(B3715,resources!B:B,0))</f>
        <v>special</v>
      </c>
      <c r="W3715" s="110">
        <f t="shared" si="814"/>
        <v>0</v>
      </c>
      <c r="X3715" s="110">
        <f t="shared" si="815"/>
        <v>0</v>
      </c>
      <c r="Y3715" s="110" t="str">
        <f t="shared" si="816"/>
        <v>transfer_purchase_raonly_NA_CONFIDENTIAL</v>
      </c>
      <c r="Z3715" s="110">
        <f>IF(COUNTIFS($Y$2:Y3715,Y3715)=1,1,0)</f>
        <v>0</v>
      </c>
      <c r="AA3715" s="110">
        <f>SUM($Z$2:Z3715)*Z3715</f>
        <v>0</v>
      </c>
      <c r="AB3715" s="110">
        <f>COUNTIFS(resources!B:B,B3715)</f>
        <v>1</v>
      </c>
      <c r="AC3715" s="110">
        <f t="shared" si="817"/>
        <v>1</v>
      </c>
      <c r="AD3715" s="110">
        <f t="shared" si="818"/>
        <v>1</v>
      </c>
      <c r="AE3715" s="110">
        <f t="shared" si="819"/>
        <v>0</v>
      </c>
      <c r="AF3715" s="110">
        <f t="shared" si="820"/>
        <v>1</v>
      </c>
      <c r="AG3715" s="110">
        <f t="shared" si="821"/>
        <v>0</v>
      </c>
      <c r="AH3715" s="110">
        <f t="shared" si="822"/>
        <v>0</v>
      </c>
      <c r="AI3715" s="110">
        <f t="shared" si="823"/>
        <v>1</v>
      </c>
      <c r="AJ3715" s="100">
        <f>ROW()</f>
        <v>3715</v>
      </c>
      <c r="AK3715" s="100" t="str">
        <f>INDEX('BadRows RECART'!$C$2:$C$1207,MATCH(monthly_gwh_mw!AJ3715,'BadRows RECART'!$D$2:$D$1207,0))</f>
        <v>EC_M_0-000-000-011</v>
      </c>
    </row>
    <row r="3716" spans="1:37" ht="20">
      <c r="A3716" s="106" t="s">
        <v>3907</v>
      </c>
      <c r="B3716" s="106" t="s">
        <v>437</v>
      </c>
      <c r="C3716" s="106" t="s">
        <v>6312</v>
      </c>
      <c r="D3716" s="168">
        <v>2024</v>
      </c>
      <c r="E3716" s="168">
        <v>8</v>
      </c>
      <c r="F3716" s="169">
        <v>0</v>
      </c>
      <c r="G3716" s="212" t="s">
        <v>6314</v>
      </c>
      <c r="H3716" s="212" t="s">
        <v>6314</v>
      </c>
      <c r="I3716" s="106" t="s">
        <v>556</v>
      </c>
      <c r="K3716" s="83" t="s">
        <v>6314</v>
      </c>
      <c r="L3716" s="83" t="s">
        <v>6314</v>
      </c>
      <c r="M3716" s="45" t="str">
        <f>IF(
ISNA(INDEX(resources!E:E,MATCH(B3716,resources!B:B,0))),"fillme",
INDEX(resources!E:E,MATCH(B3716,resources!B:B,0)))</f>
        <v>transfer_purchase</v>
      </c>
      <c r="N3716" s="45">
        <v>1</v>
      </c>
      <c r="O3716" s="83" t="str">
        <f>IFERROR(INDEX(resources!K:K,MATCH(B3716,resources!B:B,0)),"fillme")</f>
        <v>unknown</v>
      </c>
      <c r="P3716" s="89" t="str">
        <f t="shared" si="811"/>
        <v>unknown_2024_8</v>
      </c>
      <c r="Q3716" s="87">
        <f>INDEX(elcc!G:G,MATCH(P3716,elcc!D:D,0))</f>
        <v>0</v>
      </c>
      <c r="R3716" s="89">
        <f t="shared" si="812"/>
        <v>1</v>
      </c>
      <c r="S3716" s="89" t="s">
        <v>6314</v>
      </c>
      <c r="T3716" s="89" t="s">
        <v>6314</v>
      </c>
      <c r="U3716" s="90" t="str">
        <f t="shared" si="813"/>
        <v>ok</v>
      </c>
      <c r="V3716" s="63" t="str">
        <f>INDEX(resources!F:F,MATCH(B3716,resources!B:B,0))</f>
        <v>special</v>
      </c>
      <c r="W3716" s="110">
        <f t="shared" si="814"/>
        <v>0</v>
      </c>
      <c r="X3716" s="110">
        <f t="shared" si="815"/>
        <v>0</v>
      </c>
      <c r="Y3716" s="110" t="str">
        <f t="shared" si="816"/>
        <v>transfer_purchase_raonly_NA_CONFIDENTIAL</v>
      </c>
      <c r="Z3716" s="110">
        <f>IF(COUNTIFS($Y$2:Y3716,Y3716)=1,1,0)</f>
        <v>0</v>
      </c>
      <c r="AA3716" s="110">
        <f>SUM($Z$2:Z3716)*Z3716</f>
        <v>0</v>
      </c>
      <c r="AB3716" s="110">
        <f>COUNTIFS(resources!B:B,B3716)</f>
        <v>1</v>
      </c>
      <c r="AC3716" s="110">
        <f t="shared" si="817"/>
        <v>1</v>
      </c>
      <c r="AD3716" s="110">
        <f t="shared" si="818"/>
        <v>1</v>
      </c>
      <c r="AE3716" s="110">
        <f t="shared" si="819"/>
        <v>0</v>
      </c>
      <c r="AF3716" s="110">
        <f t="shared" si="820"/>
        <v>1</v>
      </c>
      <c r="AG3716" s="110">
        <f t="shared" si="821"/>
        <v>0</v>
      </c>
      <c r="AH3716" s="110">
        <f t="shared" si="822"/>
        <v>0</v>
      </c>
      <c r="AI3716" s="110">
        <f t="shared" si="823"/>
        <v>1</v>
      </c>
      <c r="AJ3716" s="100">
        <f>ROW()</f>
        <v>3716</v>
      </c>
      <c r="AK3716" s="100" t="str">
        <f>INDEX('BadRows RECART'!$C$2:$C$1207,MATCH(monthly_gwh_mw!AJ3716,'BadRows RECART'!$D$2:$D$1207,0))</f>
        <v>EC_M_0-000-000-011</v>
      </c>
    </row>
    <row r="3717" spans="1:37" ht="20">
      <c r="A3717" s="106" t="s">
        <v>3907</v>
      </c>
      <c r="B3717" s="106" t="s">
        <v>437</v>
      </c>
      <c r="C3717" s="106" t="s">
        <v>6312</v>
      </c>
      <c r="D3717" s="168">
        <v>2024</v>
      </c>
      <c r="E3717" s="168">
        <v>9</v>
      </c>
      <c r="F3717" s="169">
        <v>0</v>
      </c>
      <c r="G3717" s="212" t="s">
        <v>6314</v>
      </c>
      <c r="H3717" s="212" t="s">
        <v>6314</v>
      </c>
      <c r="I3717" s="106" t="s">
        <v>556</v>
      </c>
      <c r="K3717" s="83" t="s">
        <v>6314</v>
      </c>
      <c r="L3717" s="83" t="s">
        <v>6314</v>
      </c>
      <c r="M3717" s="45" t="str">
        <f>IF(
ISNA(INDEX(resources!E:E,MATCH(B3717,resources!B:B,0))),"fillme",
INDEX(resources!E:E,MATCH(B3717,resources!B:B,0)))</f>
        <v>transfer_purchase</v>
      </c>
      <c r="N3717" s="45">
        <v>1</v>
      </c>
      <c r="O3717" s="83" t="str">
        <f>IFERROR(INDEX(resources!K:K,MATCH(B3717,resources!B:B,0)),"fillme")</f>
        <v>unknown</v>
      </c>
      <c r="P3717" s="89" t="str">
        <f t="shared" si="811"/>
        <v>unknown_2024_9</v>
      </c>
      <c r="Q3717" s="87">
        <f>INDEX(elcc!G:G,MATCH(P3717,elcc!D:D,0))</f>
        <v>0</v>
      </c>
      <c r="R3717" s="89">
        <f t="shared" si="812"/>
        <v>1</v>
      </c>
      <c r="S3717" s="89" t="s">
        <v>6314</v>
      </c>
      <c r="T3717" s="89" t="s">
        <v>6314</v>
      </c>
      <c r="U3717" s="90" t="str">
        <f t="shared" si="813"/>
        <v>ok</v>
      </c>
      <c r="V3717" s="63" t="str">
        <f>INDEX(resources!F:F,MATCH(B3717,resources!B:B,0))</f>
        <v>special</v>
      </c>
      <c r="W3717" s="110">
        <f t="shared" si="814"/>
        <v>0</v>
      </c>
      <c r="X3717" s="110">
        <f t="shared" si="815"/>
        <v>0</v>
      </c>
      <c r="Y3717" s="110" t="str">
        <f t="shared" si="816"/>
        <v>transfer_purchase_raonly_NA_CONFIDENTIAL</v>
      </c>
      <c r="Z3717" s="110">
        <f>IF(COUNTIFS($Y$2:Y3717,Y3717)=1,1,0)</f>
        <v>0</v>
      </c>
      <c r="AA3717" s="110">
        <f>SUM($Z$2:Z3717)*Z3717</f>
        <v>0</v>
      </c>
      <c r="AB3717" s="110">
        <f>COUNTIFS(resources!B:B,B3717)</f>
        <v>1</v>
      </c>
      <c r="AC3717" s="110">
        <f t="shared" si="817"/>
        <v>1</v>
      </c>
      <c r="AD3717" s="110">
        <f t="shared" si="818"/>
        <v>1</v>
      </c>
      <c r="AE3717" s="110">
        <f t="shared" si="819"/>
        <v>0</v>
      </c>
      <c r="AF3717" s="110">
        <f t="shared" si="820"/>
        <v>1</v>
      </c>
      <c r="AG3717" s="110">
        <f t="shared" si="821"/>
        <v>0</v>
      </c>
      <c r="AH3717" s="110">
        <f t="shared" si="822"/>
        <v>0</v>
      </c>
      <c r="AI3717" s="110">
        <f t="shared" si="823"/>
        <v>1</v>
      </c>
      <c r="AJ3717" s="100">
        <f>ROW()</f>
        <v>3717</v>
      </c>
      <c r="AK3717" s="100" t="str">
        <f>INDEX('BadRows RECART'!$C$2:$C$1207,MATCH(monthly_gwh_mw!AJ3717,'BadRows RECART'!$D$2:$D$1207,0))</f>
        <v>EC_M_0-000-000-011</v>
      </c>
    </row>
    <row r="3718" spans="1:37" ht="20">
      <c r="A3718" s="106" t="s">
        <v>3907</v>
      </c>
      <c r="B3718" s="106" t="s">
        <v>437</v>
      </c>
      <c r="C3718" s="106" t="s">
        <v>6312</v>
      </c>
      <c r="D3718" s="168">
        <v>2024</v>
      </c>
      <c r="E3718" s="168">
        <v>10</v>
      </c>
      <c r="F3718" s="169">
        <v>0</v>
      </c>
      <c r="G3718" s="212" t="s">
        <v>6314</v>
      </c>
      <c r="H3718" s="212" t="s">
        <v>6314</v>
      </c>
      <c r="I3718" s="106" t="s">
        <v>556</v>
      </c>
      <c r="K3718" s="83" t="s">
        <v>6314</v>
      </c>
      <c r="L3718" s="83" t="s">
        <v>6314</v>
      </c>
      <c r="M3718" s="45" t="str">
        <f>IF(
ISNA(INDEX(resources!E:E,MATCH(B3718,resources!B:B,0))),"fillme",
INDEX(resources!E:E,MATCH(B3718,resources!B:B,0)))</f>
        <v>transfer_purchase</v>
      </c>
      <c r="N3718" s="45">
        <v>1</v>
      </c>
      <c r="O3718" s="83" t="str">
        <f>IFERROR(INDEX(resources!K:K,MATCH(B3718,resources!B:B,0)),"fillme")</f>
        <v>unknown</v>
      </c>
      <c r="P3718" s="89" t="str">
        <f t="shared" si="811"/>
        <v>unknown_2024_10</v>
      </c>
      <c r="Q3718" s="87">
        <f>INDEX(elcc!G:G,MATCH(P3718,elcc!D:D,0))</f>
        <v>0</v>
      </c>
      <c r="R3718" s="89">
        <f t="shared" si="812"/>
        <v>1</v>
      </c>
      <c r="S3718" s="89" t="s">
        <v>6314</v>
      </c>
      <c r="T3718" s="89" t="s">
        <v>6314</v>
      </c>
      <c r="U3718" s="90" t="str">
        <f t="shared" si="813"/>
        <v>ok</v>
      </c>
      <c r="V3718" s="63" t="str">
        <f>INDEX(resources!F:F,MATCH(B3718,resources!B:B,0))</f>
        <v>special</v>
      </c>
      <c r="W3718" s="110">
        <f t="shared" si="814"/>
        <v>0</v>
      </c>
      <c r="X3718" s="110">
        <f t="shared" si="815"/>
        <v>0</v>
      </c>
      <c r="Y3718" s="110" t="str">
        <f t="shared" si="816"/>
        <v>transfer_purchase_raonly_NA_CONFIDENTIAL</v>
      </c>
      <c r="Z3718" s="110">
        <f>IF(COUNTIFS($Y$2:Y3718,Y3718)=1,1,0)</f>
        <v>0</v>
      </c>
      <c r="AA3718" s="110">
        <f>SUM($Z$2:Z3718)*Z3718</f>
        <v>0</v>
      </c>
      <c r="AB3718" s="110">
        <f>COUNTIFS(resources!B:B,B3718)</f>
        <v>1</v>
      </c>
      <c r="AC3718" s="110">
        <f t="shared" si="817"/>
        <v>1</v>
      </c>
      <c r="AD3718" s="110">
        <f t="shared" si="818"/>
        <v>1</v>
      </c>
      <c r="AE3718" s="110">
        <f t="shared" si="819"/>
        <v>0</v>
      </c>
      <c r="AF3718" s="110">
        <f t="shared" si="820"/>
        <v>1</v>
      </c>
      <c r="AG3718" s="110">
        <f t="shared" si="821"/>
        <v>0</v>
      </c>
      <c r="AH3718" s="110">
        <f t="shared" si="822"/>
        <v>0</v>
      </c>
      <c r="AI3718" s="110">
        <f t="shared" si="823"/>
        <v>1</v>
      </c>
      <c r="AJ3718" s="100">
        <f>ROW()</f>
        <v>3718</v>
      </c>
      <c r="AK3718" s="100" t="str">
        <f>INDEX('BadRows RECART'!$C$2:$C$1207,MATCH(monthly_gwh_mw!AJ3718,'BadRows RECART'!$D$2:$D$1207,0))</f>
        <v>EC_M_0-000-000-011</v>
      </c>
    </row>
    <row r="3719" spans="1:37" ht="20">
      <c r="A3719" s="106" t="s">
        <v>3907</v>
      </c>
      <c r="B3719" s="106" t="s">
        <v>437</v>
      </c>
      <c r="C3719" s="106" t="s">
        <v>6312</v>
      </c>
      <c r="D3719" s="168">
        <v>2024</v>
      </c>
      <c r="E3719" s="168">
        <v>11</v>
      </c>
      <c r="F3719" s="169">
        <v>0</v>
      </c>
      <c r="G3719" s="212" t="s">
        <v>6314</v>
      </c>
      <c r="H3719" s="212" t="s">
        <v>6314</v>
      </c>
      <c r="I3719" s="106" t="s">
        <v>556</v>
      </c>
      <c r="K3719" s="83" t="s">
        <v>6314</v>
      </c>
      <c r="L3719" s="83" t="s">
        <v>6314</v>
      </c>
      <c r="M3719" s="45" t="str">
        <f>IF(
ISNA(INDEX(resources!E:E,MATCH(B3719,resources!B:B,0))),"fillme",
INDEX(resources!E:E,MATCH(B3719,resources!B:B,0)))</f>
        <v>transfer_purchase</v>
      </c>
      <c r="N3719" s="45">
        <v>1</v>
      </c>
      <c r="O3719" s="83" t="str">
        <f>IFERROR(INDEX(resources!K:K,MATCH(B3719,resources!B:B,0)),"fillme")</f>
        <v>unknown</v>
      </c>
      <c r="P3719" s="89" t="str">
        <f t="shared" si="811"/>
        <v>unknown_2024_11</v>
      </c>
      <c r="Q3719" s="87">
        <f>INDEX(elcc!G:G,MATCH(P3719,elcc!D:D,0))</f>
        <v>0</v>
      </c>
      <c r="R3719" s="89">
        <f t="shared" si="812"/>
        <v>1</v>
      </c>
      <c r="S3719" s="89" t="s">
        <v>6314</v>
      </c>
      <c r="T3719" s="89" t="s">
        <v>6314</v>
      </c>
      <c r="U3719" s="90" t="str">
        <f t="shared" si="813"/>
        <v>ok</v>
      </c>
      <c r="V3719" s="63" t="str">
        <f>INDEX(resources!F:F,MATCH(B3719,resources!B:B,0))</f>
        <v>special</v>
      </c>
      <c r="W3719" s="110">
        <f t="shared" si="814"/>
        <v>0</v>
      </c>
      <c r="X3719" s="110">
        <f t="shared" si="815"/>
        <v>0</v>
      </c>
      <c r="Y3719" s="110" t="str">
        <f t="shared" si="816"/>
        <v>transfer_purchase_raonly_NA_CONFIDENTIAL</v>
      </c>
      <c r="Z3719" s="110">
        <f>IF(COUNTIFS($Y$2:Y3719,Y3719)=1,1,0)</f>
        <v>0</v>
      </c>
      <c r="AA3719" s="110">
        <f>SUM($Z$2:Z3719)*Z3719</f>
        <v>0</v>
      </c>
      <c r="AB3719" s="110">
        <f>COUNTIFS(resources!B:B,B3719)</f>
        <v>1</v>
      </c>
      <c r="AC3719" s="110">
        <f t="shared" si="817"/>
        <v>1</v>
      </c>
      <c r="AD3719" s="110">
        <f t="shared" si="818"/>
        <v>1</v>
      </c>
      <c r="AE3719" s="110">
        <f t="shared" si="819"/>
        <v>0</v>
      </c>
      <c r="AF3719" s="110">
        <f t="shared" si="820"/>
        <v>1</v>
      </c>
      <c r="AG3719" s="110">
        <f t="shared" si="821"/>
        <v>0</v>
      </c>
      <c r="AH3719" s="110">
        <f t="shared" si="822"/>
        <v>0</v>
      </c>
      <c r="AI3719" s="110">
        <f t="shared" si="823"/>
        <v>1</v>
      </c>
      <c r="AJ3719" s="100">
        <f>ROW()</f>
        <v>3719</v>
      </c>
      <c r="AK3719" s="100" t="str">
        <f>INDEX('BadRows RECART'!$C$2:$C$1207,MATCH(monthly_gwh_mw!AJ3719,'BadRows RECART'!$D$2:$D$1207,0))</f>
        <v>EC_M_0-000-000-011</v>
      </c>
    </row>
    <row r="3720" spans="1:37" ht="20">
      <c r="A3720" s="106" t="s">
        <v>3907</v>
      </c>
      <c r="B3720" s="106" t="s">
        <v>437</v>
      </c>
      <c r="C3720" s="106" t="s">
        <v>6312</v>
      </c>
      <c r="D3720" s="168">
        <v>2024</v>
      </c>
      <c r="E3720" s="168">
        <v>12</v>
      </c>
      <c r="F3720" s="169">
        <v>0</v>
      </c>
      <c r="G3720" s="212" t="s">
        <v>6314</v>
      </c>
      <c r="H3720" s="212" t="s">
        <v>6314</v>
      </c>
      <c r="I3720" s="106" t="s">
        <v>556</v>
      </c>
      <c r="K3720" s="83" t="s">
        <v>6314</v>
      </c>
      <c r="L3720" s="83" t="s">
        <v>6314</v>
      </c>
      <c r="M3720" s="45" t="str">
        <f>IF(
ISNA(INDEX(resources!E:E,MATCH(B3720,resources!B:B,0))),"fillme",
INDEX(resources!E:E,MATCH(B3720,resources!B:B,0)))</f>
        <v>transfer_purchase</v>
      </c>
      <c r="N3720" s="45">
        <v>1</v>
      </c>
      <c r="O3720" s="83" t="str">
        <f>IFERROR(INDEX(resources!K:K,MATCH(B3720,resources!B:B,0)),"fillme")</f>
        <v>unknown</v>
      </c>
      <c r="P3720" s="89" t="str">
        <f t="shared" si="811"/>
        <v>unknown_2024_12</v>
      </c>
      <c r="Q3720" s="87">
        <f>INDEX(elcc!G:G,MATCH(P3720,elcc!D:D,0))</f>
        <v>0</v>
      </c>
      <c r="R3720" s="89">
        <f t="shared" si="812"/>
        <v>1</v>
      </c>
      <c r="S3720" s="89" t="s">
        <v>6314</v>
      </c>
      <c r="T3720" s="89" t="s">
        <v>6314</v>
      </c>
      <c r="U3720" s="90" t="str">
        <f t="shared" si="813"/>
        <v>ok</v>
      </c>
      <c r="V3720" s="63" t="str">
        <f>INDEX(resources!F:F,MATCH(B3720,resources!B:B,0))</f>
        <v>special</v>
      </c>
      <c r="W3720" s="110">
        <f t="shared" si="814"/>
        <v>0</v>
      </c>
      <c r="X3720" s="110">
        <f t="shared" si="815"/>
        <v>0</v>
      </c>
      <c r="Y3720" s="110" t="str">
        <f t="shared" si="816"/>
        <v>transfer_purchase_raonly_NA_CONFIDENTIAL</v>
      </c>
      <c r="Z3720" s="110">
        <f>IF(COUNTIFS($Y$2:Y3720,Y3720)=1,1,0)</f>
        <v>0</v>
      </c>
      <c r="AA3720" s="110">
        <f>SUM($Z$2:Z3720)*Z3720</f>
        <v>0</v>
      </c>
      <c r="AB3720" s="110">
        <f>COUNTIFS(resources!B:B,B3720)</f>
        <v>1</v>
      </c>
      <c r="AC3720" s="110">
        <f t="shared" si="817"/>
        <v>1</v>
      </c>
      <c r="AD3720" s="110">
        <f t="shared" si="818"/>
        <v>1</v>
      </c>
      <c r="AE3720" s="110">
        <f t="shared" si="819"/>
        <v>0</v>
      </c>
      <c r="AF3720" s="110">
        <f t="shared" si="820"/>
        <v>1</v>
      </c>
      <c r="AG3720" s="110">
        <f t="shared" si="821"/>
        <v>0</v>
      </c>
      <c r="AH3720" s="110">
        <f t="shared" si="822"/>
        <v>0</v>
      </c>
      <c r="AI3720" s="110">
        <f t="shared" si="823"/>
        <v>1</v>
      </c>
      <c r="AJ3720" s="100">
        <f>ROW()</f>
        <v>3720</v>
      </c>
      <c r="AK3720" s="100" t="str">
        <f>INDEX('BadRows RECART'!$C$2:$C$1207,MATCH(monthly_gwh_mw!AJ3720,'BadRows RECART'!$D$2:$D$1207,0))</f>
        <v>EC_M_0-000-000-011</v>
      </c>
    </row>
    <row r="3721" spans="1:37" ht="20">
      <c r="A3721" s="106" t="s">
        <v>3907</v>
      </c>
      <c r="B3721" s="106" t="s">
        <v>437</v>
      </c>
      <c r="C3721" s="106" t="s">
        <v>6312</v>
      </c>
      <c r="D3721" s="168">
        <v>2025</v>
      </c>
      <c r="E3721" s="168">
        <v>1</v>
      </c>
      <c r="F3721" s="169">
        <v>0</v>
      </c>
      <c r="G3721" s="212" t="s">
        <v>6314</v>
      </c>
      <c r="H3721" s="212" t="s">
        <v>6314</v>
      </c>
      <c r="I3721" s="106" t="s">
        <v>556</v>
      </c>
      <c r="K3721" s="83" t="s">
        <v>6314</v>
      </c>
      <c r="L3721" s="83" t="s">
        <v>6314</v>
      </c>
      <c r="M3721" s="45" t="str">
        <f>IF(
ISNA(INDEX(resources!E:E,MATCH(B3721,resources!B:B,0))),"fillme",
INDEX(resources!E:E,MATCH(B3721,resources!B:B,0)))</f>
        <v>transfer_purchase</v>
      </c>
      <c r="N3721" s="45">
        <v>1</v>
      </c>
      <c r="O3721" s="83" t="str">
        <f>IFERROR(INDEX(resources!K:K,MATCH(B3721,resources!B:B,0)),"fillme")</f>
        <v>unknown</v>
      </c>
      <c r="P3721" s="89" t="str">
        <f t="shared" si="811"/>
        <v>unknown_2025_1</v>
      </c>
      <c r="Q3721" s="87">
        <f>INDEX(elcc!G:G,MATCH(P3721,elcc!D:D,0))</f>
        <v>0</v>
      </c>
      <c r="R3721" s="89">
        <f t="shared" si="812"/>
        <v>1</v>
      </c>
      <c r="S3721" s="89" t="s">
        <v>6314</v>
      </c>
      <c r="T3721" s="89" t="s">
        <v>6314</v>
      </c>
      <c r="U3721" s="90" t="str">
        <f t="shared" si="813"/>
        <v>ok</v>
      </c>
      <c r="V3721" s="63" t="str">
        <f>INDEX(resources!F:F,MATCH(B3721,resources!B:B,0))</f>
        <v>special</v>
      </c>
      <c r="W3721" s="110">
        <f t="shared" si="814"/>
        <v>0</v>
      </c>
      <c r="X3721" s="110">
        <f t="shared" si="815"/>
        <v>0</v>
      </c>
      <c r="Y3721" s="110" t="str">
        <f t="shared" si="816"/>
        <v>transfer_purchase_raonly_NA_CONFIDENTIAL</v>
      </c>
      <c r="Z3721" s="110">
        <f>IF(COUNTIFS($Y$2:Y3721,Y3721)=1,1,0)</f>
        <v>0</v>
      </c>
      <c r="AA3721" s="110">
        <f>SUM($Z$2:Z3721)*Z3721</f>
        <v>0</v>
      </c>
      <c r="AB3721" s="110">
        <f>COUNTIFS(resources!B:B,B3721)</f>
        <v>1</v>
      </c>
      <c r="AC3721" s="110">
        <f t="shared" si="817"/>
        <v>1</v>
      </c>
      <c r="AD3721" s="110">
        <f t="shared" si="818"/>
        <v>1</v>
      </c>
      <c r="AE3721" s="110">
        <f t="shared" si="819"/>
        <v>0</v>
      </c>
      <c r="AF3721" s="110">
        <f t="shared" si="820"/>
        <v>1</v>
      </c>
      <c r="AG3721" s="110">
        <f t="shared" si="821"/>
        <v>0</v>
      </c>
      <c r="AH3721" s="110">
        <f t="shared" si="822"/>
        <v>0</v>
      </c>
      <c r="AI3721" s="110">
        <f t="shared" si="823"/>
        <v>1</v>
      </c>
      <c r="AJ3721" s="100">
        <f>ROW()</f>
        <v>3721</v>
      </c>
      <c r="AK3721" s="100" t="str">
        <f>INDEX('BadRows RECART'!$C$2:$C$1207,MATCH(monthly_gwh_mw!AJ3721,'BadRows RECART'!$D$2:$D$1207,0))</f>
        <v>EC_M_0-000-000-010</v>
      </c>
    </row>
    <row r="3722" spans="1:37" ht="20">
      <c r="A3722" s="106" t="s">
        <v>3907</v>
      </c>
      <c r="B3722" s="106" t="s">
        <v>437</v>
      </c>
      <c r="C3722" s="106" t="s">
        <v>6312</v>
      </c>
      <c r="D3722" s="168">
        <v>2025</v>
      </c>
      <c r="E3722" s="168">
        <v>2</v>
      </c>
      <c r="F3722" s="169">
        <v>0</v>
      </c>
      <c r="G3722" s="212" t="s">
        <v>6314</v>
      </c>
      <c r="H3722" s="212" t="s">
        <v>6314</v>
      </c>
      <c r="I3722" s="106" t="s">
        <v>556</v>
      </c>
      <c r="K3722" s="83" t="s">
        <v>6314</v>
      </c>
      <c r="L3722" s="83" t="s">
        <v>6314</v>
      </c>
      <c r="M3722" s="45" t="str">
        <f>IF(
ISNA(INDEX(resources!E:E,MATCH(B3722,resources!B:B,0))),"fillme",
INDEX(resources!E:E,MATCH(B3722,resources!B:B,0)))</f>
        <v>transfer_purchase</v>
      </c>
      <c r="N3722" s="45">
        <v>1</v>
      </c>
      <c r="O3722" s="83" t="str">
        <f>IFERROR(INDEX(resources!K:K,MATCH(B3722,resources!B:B,0)),"fillme")</f>
        <v>unknown</v>
      </c>
      <c r="P3722" s="89" t="str">
        <f t="shared" si="811"/>
        <v>unknown_2025_2</v>
      </c>
      <c r="Q3722" s="87">
        <f>INDEX(elcc!G:G,MATCH(P3722,elcc!D:D,0))</f>
        <v>0</v>
      </c>
      <c r="R3722" s="89">
        <f t="shared" si="812"/>
        <v>1</v>
      </c>
      <c r="S3722" s="89" t="s">
        <v>6314</v>
      </c>
      <c r="T3722" s="89" t="s">
        <v>6314</v>
      </c>
      <c r="U3722" s="90" t="str">
        <f t="shared" si="813"/>
        <v>ok</v>
      </c>
      <c r="V3722" s="63" t="str">
        <f>INDEX(resources!F:F,MATCH(B3722,resources!B:B,0))</f>
        <v>special</v>
      </c>
      <c r="W3722" s="110">
        <f t="shared" si="814"/>
        <v>0</v>
      </c>
      <c r="X3722" s="110">
        <f t="shared" si="815"/>
        <v>0</v>
      </c>
      <c r="Y3722" s="110" t="str">
        <f t="shared" si="816"/>
        <v>transfer_purchase_raonly_NA_CONFIDENTIAL</v>
      </c>
      <c r="Z3722" s="110">
        <f>IF(COUNTIFS($Y$2:Y3722,Y3722)=1,1,0)</f>
        <v>0</v>
      </c>
      <c r="AA3722" s="110">
        <f>SUM($Z$2:Z3722)*Z3722</f>
        <v>0</v>
      </c>
      <c r="AB3722" s="110">
        <f>COUNTIFS(resources!B:B,B3722)</f>
        <v>1</v>
      </c>
      <c r="AC3722" s="110">
        <f t="shared" si="817"/>
        <v>1</v>
      </c>
      <c r="AD3722" s="110">
        <f t="shared" si="818"/>
        <v>1</v>
      </c>
      <c r="AE3722" s="110">
        <f t="shared" si="819"/>
        <v>0</v>
      </c>
      <c r="AF3722" s="110">
        <f t="shared" si="820"/>
        <v>1</v>
      </c>
      <c r="AG3722" s="110">
        <f t="shared" si="821"/>
        <v>0</v>
      </c>
      <c r="AH3722" s="110">
        <f t="shared" si="822"/>
        <v>0</v>
      </c>
      <c r="AI3722" s="110">
        <f t="shared" si="823"/>
        <v>1</v>
      </c>
      <c r="AJ3722" s="100">
        <f>ROW()</f>
        <v>3722</v>
      </c>
      <c r="AK3722" s="100" t="str">
        <f>INDEX('BadRows RECART'!$C$2:$C$1207,MATCH(monthly_gwh_mw!AJ3722,'BadRows RECART'!$D$2:$D$1207,0))</f>
        <v>EC_M_0-000-000-010</v>
      </c>
    </row>
    <row r="3723" spans="1:37" ht="20">
      <c r="A3723" s="106" t="s">
        <v>3907</v>
      </c>
      <c r="B3723" s="106" t="s">
        <v>437</v>
      </c>
      <c r="C3723" s="106" t="s">
        <v>6312</v>
      </c>
      <c r="D3723" s="168">
        <v>2025</v>
      </c>
      <c r="E3723" s="168">
        <v>3</v>
      </c>
      <c r="F3723" s="169">
        <v>0</v>
      </c>
      <c r="G3723" s="212" t="s">
        <v>6314</v>
      </c>
      <c r="H3723" s="212" t="s">
        <v>6314</v>
      </c>
      <c r="I3723" s="106" t="s">
        <v>556</v>
      </c>
      <c r="K3723" s="83" t="s">
        <v>6314</v>
      </c>
      <c r="L3723" s="83" t="s">
        <v>6314</v>
      </c>
      <c r="M3723" s="45" t="str">
        <f>IF(
ISNA(INDEX(resources!E:E,MATCH(B3723,resources!B:B,0))),"fillme",
INDEX(resources!E:E,MATCH(B3723,resources!B:B,0)))</f>
        <v>transfer_purchase</v>
      </c>
      <c r="N3723" s="45">
        <v>1</v>
      </c>
      <c r="O3723" s="83" t="str">
        <f>IFERROR(INDEX(resources!K:K,MATCH(B3723,resources!B:B,0)),"fillme")</f>
        <v>unknown</v>
      </c>
      <c r="P3723" s="89" t="str">
        <f t="shared" si="811"/>
        <v>unknown_2025_3</v>
      </c>
      <c r="Q3723" s="87">
        <f>INDEX(elcc!G:G,MATCH(P3723,elcc!D:D,0))</f>
        <v>0</v>
      </c>
      <c r="R3723" s="89">
        <f t="shared" si="812"/>
        <v>1</v>
      </c>
      <c r="S3723" s="89" t="s">
        <v>6314</v>
      </c>
      <c r="T3723" s="89" t="s">
        <v>6314</v>
      </c>
      <c r="U3723" s="90" t="str">
        <f t="shared" si="813"/>
        <v>ok</v>
      </c>
      <c r="V3723" s="63" t="str">
        <f>INDEX(resources!F:F,MATCH(B3723,resources!B:B,0))</f>
        <v>special</v>
      </c>
      <c r="W3723" s="110">
        <f t="shared" si="814"/>
        <v>0</v>
      </c>
      <c r="X3723" s="110">
        <f t="shared" si="815"/>
        <v>0</v>
      </c>
      <c r="Y3723" s="110" t="str">
        <f t="shared" si="816"/>
        <v>transfer_purchase_raonly_NA_CONFIDENTIAL</v>
      </c>
      <c r="Z3723" s="110">
        <f>IF(COUNTIFS($Y$2:Y3723,Y3723)=1,1,0)</f>
        <v>0</v>
      </c>
      <c r="AA3723" s="110">
        <f>SUM($Z$2:Z3723)*Z3723</f>
        <v>0</v>
      </c>
      <c r="AB3723" s="110">
        <f>COUNTIFS(resources!B:B,B3723)</f>
        <v>1</v>
      </c>
      <c r="AC3723" s="110">
        <f t="shared" si="817"/>
        <v>1</v>
      </c>
      <c r="AD3723" s="110">
        <f t="shared" si="818"/>
        <v>1</v>
      </c>
      <c r="AE3723" s="110">
        <f t="shared" si="819"/>
        <v>0</v>
      </c>
      <c r="AF3723" s="110">
        <f t="shared" si="820"/>
        <v>1</v>
      </c>
      <c r="AG3723" s="110">
        <f t="shared" si="821"/>
        <v>0</v>
      </c>
      <c r="AH3723" s="110">
        <f t="shared" si="822"/>
        <v>0</v>
      </c>
      <c r="AI3723" s="110">
        <f t="shared" si="823"/>
        <v>1</v>
      </c>
      <c r="AJ3723" s="100">
        <f>ROW()</f>
        <v>3723</v>
      </c>
      <c r="AK3723" s="100" t="str">
        <f>INDEX('BadRows RECART'!$C$2:$C$1207,MATCH(monthly_gwh_mw!AJ3723,'BadRows RECART'!$D$2:$D$1207,0))</f>
        <v>EC_M_0-000-000-010</v>
      </c>
    </row>
    <row r="3724" spans="1:37" ht="20">
      <c r="A3724" s="106" t="s">
        <v>3907</v>
      </c>
      <c r="B3724" s="106" t="s">
        <v>437</v>
      </c>
      <c r="C3724" s="106" t="s">
        <v>6312</v>
      </c>
      <c r="D3724" s="168">
        <v>2025</v>
      </c>
      <c r="E3724" s="168">
        <v>4</v>
      </c>
      <c r="F3724" s="169">
        <v>0</v>
      </c>
      <c r="G3724" s="212" t="s">
        <v>6314</v>
      </c>
      <c r="H3724" s="212" t="s">
        <v>6314</v>
      </c>
      <c r="I3724" s="106" t="s">
        <v>556</v>
      </c>
      <c r="K3724" s="83" t="s">
        <v>6314</v>
      </c>
      <c r="L3724" s="83" t="s">
        <v>6314</v>
      </c>
      <c r="M3724" s="45" t="str">
        <f>IF(
ISNA(INDEX(resources!E:E,MATCH(B3724,resources!B:B,0))),"fillme",
INDEX(resources!E:E,MATCH(B3724,resources!B:B,0)))</f>
        <v>transfer_purchase</v>
      </c>
      <c r="N3724" s="45">
        <v>1</v>
      </c>
      <c r="O3724" s="83" t="str">
        <f>IFERROR(INDEX(resources!K:K,MATCH(B3724,resources!B:B,0)),"fillme")</f>
        <v>unknown</v>
      </c>
      <c r="P3724" s="89" t="str">
        <f t="shared" si="811"/>
        <v>unknown_2025_4</v>
      </c>
      <c r="Q3724" s="87">
        <f>INDEX(elcc!G:G,MATCH(P3724,elcc!D:D,0))</f>
        <v>0</v>
      </c>
      <c r="R3724" s="89">
        <f t="shared" si="812"/>
        <v>1</v>
      </c>
      <c r="S3724" s="89" t="s">
        <v>6314</v>
      </c>
      <c r="T3724" s="89" t="s">
        <v>6314</v>
      </c>
      <c r="U3724" s="90" t="str">
        <f t="shared" si="813"/>
        <v>ok</v>
      </c>
      <c r="V3724" s="63" t="str">
        <f>INDEX(resources!F:F,MATCH(B3724,resources!B:B,0))</f>
        <v>special</v>
      </c>
      <c r="W3724" s="110">
        <f t="shared" si="814"/>
        <v>0</v>
      </c>
      <c r="X3724" s="110">
        <f t="shared" si="815"/>
        <v>0</v>
      </c>
      <c r="Y3724" s="110" t="str">
        <f t="shared" si="816"/>
        <v>transfer_purchase_raonly_NA_CONFIDENTIAL</v>
      </c>
      <c r="Z3724" s="110">
        <f>IF(COUNTIFS($Y$2:Y3724,Y3724)=1,1,0)</f>
        <v>0</v>
      </c>
      <c r="AA3724" s="110">
        <f>SUM($Z$2:Z3724)*Z3724</f>
        <v>0</v>
      </c>
      <c r="AB3724" s="110">
        <f>COUNTIFS(resources!B:B,B3724)</f>
        <v>1</v>
      </c>
      <c r="AC3724" s="110">
        <f t="shared" si="817"/>
        <v>1</v>
      </c>
      <c r="AD3724" s="110">
        <f t="shared" si="818"/>
        <v>1</v>
      </c>
      <c r="AE3724" s="110">
        <f t="shared" si="819"/>
        <v>0</v>
      </c>
      <c r="AF3724" s="110">
        <f t="shared" si="820"/>
        <v>1</v>
      </c>
      <c r="AG3724" s="110">
        <f t="shared" si="821"/>
        <v>0</v>
      </c>
      <c r="AH3724" s="110">
        <f t="shared" si="822"/>
        <v>0</v>
      </c>
      <c r="AI3724" s="110">
        <f t="shared" si="823"/>
        <v>1</v>
      </c>
      <c r="AJ3724" s="100">
        <f>ROW()</f>
        <v>3724</v>
      </c>
      <c r="AK3724" s="100" t="str">
        <f>INDEX('BadRows RECART'!$C$2:$C$1207,MATCH(monthly_gwh_mw!AJ3724,'BadRows RECART'!$D$2:$D$1207,0))</f>
        <v>EC_M_0-000-000-010</v>
      </c>
    </row>
    <row r="3725" spans="1:37" ht="20">
      <c r="A3725" s="106" t="s">
        <v>3907</v>
      </c>
      <c r="B3725" s="106" t="s">
        <v>437</v>
      </c>
      <c r="C3725" s="106" t="s">
        <v>6312</v>
      </c>
      <c r="D3725" s="168">
        <v>2025</v>
      </c>
      <c r="E3725" s="168">
        <v>5</v>
      </c>
      <c r="F3725" s="169">
        <v>0</v>
      </c>
      <c r="G3725" s="212" t="s">
        <v>6314</v>
      </c>
      <c r="H3725" s="212" t="s">
        <v>6314</v>
      </c>
      <c r="I3725" s="106" t="s">
        <v>556</v>
      </c>
      <c r="K3725" s="83" t="s">
        <v>6314</v>
      </c>
      <c r="L3725" s="83" t="s">
        <v>6314</v>
      </c>
      <c r="M3725" s="45" t="str">
        <f>IF(
ISNA(INDEX(resources!E:E,MATCH(B3725,resources!B:B,0))),"fillme",
INDEX(resources!E:E,MATCH(B3725,resources!B:B,0)))</f>
        <v>transfer_purchase</v>
      </c>
      <c r="N3725" s="45">
        <v>1</v>
      </c>
      <c r="O3725" s="83" t="str">
        <f>IFERROR(INDEX(resources!K:K,MATCH(B3725,resources!B:B,0)),"fillme")</f>
        <v>unknown</v>
      </c>
      <c r="P3725" s="89" t="str">
        <f t="shared" si="811"/>
        <v>unknown_2025_5</v>
      </c>
      <c r="Q3725" s="87">
        <f>INDEX(elcc!G:G,MATCH(P3725,elcc!D:D,0))</f>
        <v>0</v>
      </c>
      <c r="R3725" s="89">
        <f t="shared" si="812"/>
        <v>1</v>
      </c>
      <c r="S3725" s="89" t="s">
        <v>6314</v>
      </c>
      <c r="T3725" s="89" t="s">
        <v>6314</v>
      </c>
      <c r="U3725" s="90" t="str">
        <f t="shared" si="813"/>
        <v>ok</v>
      </c>
      <c r="V3725" s="63" t="str">
        <f>INDEX(resources!F:F,MATCH(B3725,resources!B:B,0))</f>
        <v>special</v>
      </c>
      <c r="W3725" s="110">
        <f t="shared" si="814"/>
        <v>0</v>
      </c>
      <c r="X3725" s="110">
        <f t="shared" si="815"/>
        <v>0</v>
      </c>
      <c r="Y3725" s="110" t="str">
        <f t="shared" si="816"/>
        <v>transfer_purchase_raonly_NA_CONFIDENTIAL</v>
      </c>
      <c r="Z3725" s="110">
        <f>IF(COUNTIFS($Y$2:Y3725,Y3725)=1,1,0)</f>
        <v>0</v>
      </c>
      <c r="AA3725" s="110">
        <f>SUM($Z$2:Z3725)*Z3725</f>
        <v>0</v>
      </c>
      <c r="AB3725" s="110">
        <f>COUNTIFS(resources!B:B,B3725)</f>
        <v>1</v>
      </c>
      <c r="AC3725" s="110">
        <f t="shared" si="817"/>
        <v>1</v>
      </c>
      <c r="AD3725" s="110">
        <f t="shared" si="818"/>
        <v>1</v>
      </c>
      <c r="AE3725" s="110">
        <f t="shared" si="819"/>
        <v>0</v>
      </c>
      <c r="AF3725" s="110">
        <f t="shared" si="820"/>
        <v>1</v>
      </c>
      <c r="AG3725" s="110">
        <f t="shared" si="821"/>
        <v>0</v>
      </c>
      <c r="AH3725" s="110">
        <f t="shared" si="822"/>
        <v>0</v>
      </c>
      <c r="AI3725" s="110">
        <f t="shared" si="823"/>
        <v>1</v>
      </c>
      <c r="AJ3725" s="100">
        <f>ROW()</f>
        <v>3725</v>
      </c>
      <c r="AK3725" s="100" t="str">
        <f>INDEX('BadRows RECART'!$C$2:$C$1207,MATCH(monthly_gwh_mw!AJ3725,'BadRows RECART'!$D$2:$D$1207,0))</f>
        <v>EC_M_0-000-000-010</v>
      </c>
    </row>
    <row r="3726" spans="1:37" ht="20">
      <c r="A3726" s="106" t="s">
        <v>3907</v>
      </c>
      <c r="B3726" s="106" t="s">
        <v>437</v>
      </c>
      <c r="C3726" s="106" t="s">
        <v>6312</v>
      </c>
      <c r="D3726" s="168">
        <v>2025</v>
      </c>
      <c r="E3726" s="168">
        <v>6</v>
      </c>
      <c r="F3726" s="169">
        <v>0</v>
      </c>
      <c r="G3726" s="212" t="s">
        <v>6314</v>
      </c>
      <c r="H3726" s="212" t="s">
        <v>6314</v>
      </c>
      <c r="I3726" s="106" t="s">
        <v>556</v>
      </c>
      <c r="K3726" s="83" t="s">
        <v>6314</v>
      </c>
      <c r="L3726" s="83" t="s">
        <v>6314</v>
      </c>
      <c r="M3726" s="45" t="str">
        <f>IF(
ISNA(INDEX(resources!E:E,MATCH(B3726,resources!B:B,0))),"fillme",
INDEX(resources!E:E,MATCH(B3726,resources!B:B,0)))</f>
        <v>transfer_purchase</v>
      </c>
      <c r="N3726" s="45">
        <v>1</v>
      </c>
      <c r="O3726" s="83" t="str">
        <f>IFERROR(INDEX(resources!K:K,MATCH(B3726,resources!B:B,0)),"fillme")</f>
        <v>unknown</v>
      </c>
      <c r="P3726" s="89" t="str">
        <f t="shared" si="811"/>
        <v>unknown_2025_6</v>
      </c>
      <c r="Q3726" s="87">
        <f>INDEX(elcc!G:G,MATCH(P3726,elcc!D:D,0))</f>
        <v>0</v>
      </c>
      <c r="R3726" s="89">
        <f t="shared" si="812"/>
        <v>1</v>
      </c>
      <c r="S3726" s="89" t="s">
        <v>6314</v>
      </c>
      <c r="T3726" s="89" t="s">
        <v>6314</v>
      </c>
      <c r="U3726" s="90" t="str">
        <f t="shared" si="813"/>
        <v>ok</v>
      </c>
      <c r="V3726" s="63" t="str">
        <f>INDEX(resources!F:F,MATCH(B3726,resources!B:B,0))</f>
        <v>special</v>
      </c>
      <c r="W3726" s="110">
        <f t="shared" si="814"/>
        <v>0</v>
      </c>
      <c r="X3726" s="110">
        <f t="shared" si="815"/>
        <v>0</v>
      </c>
      <c r="Y3726" s="110" t="str">
        <f t="shared" si="816"/>
        <v>transfer_purchase_raonly_NA_CONFIDENTIAL</v>
      </c>
      <c r="Z3726" s="110">
        <f>IF(COUNTIFS($Y$2:Y3726,Y3726)=1,1,0)</f>
        <v>0</v>
      </c>
      <c r="AA3726" s="110">
        <f>SUM($Z$2:Z3726)*Z3726</f>
        <v>0</v>
      </c>
      <c r="AB3726" s="110">
        <f>COUNTIFS(resources!B:B,B3726)</f>
        <v>1</v>
      </c>
      <c r="AC3726" s="110">
        <f t="shared" si="817"/>
        <v>1</v>
      </c>
      <c r="AD3726" s="110">
        <f t="shared" si="818"/>
        <v>1</v>
      </c>
      <c r="AE3726" s="110">
        <f t="shared" si="819"/>
        <v>0</v>
      </c>
      <c r="AF3726" s="110">
        <f t="shared" si="820"/>
        <v>1</v>
      </c>
      <c r="AG3726" s="110">
        <f t="shared" si="821"/>
        <v>0</v>
      </c>
      <c r="AH3726" s="110">
        <f t="shared" si="822"/>
        <v>0</v>
      </c>
      <c r="AI3726" s="110">
        <f t="shared" si="823"/>
        <v>1</v>
      </c>
      <c r="AJ3726" s="100">
        <f>ROW()</f>
        <v>3726</v>
      </c>
      <c r="AK3726" s="100" t="str">
        <f>INDEX('BadRows RECART'!$C$2:$C$1207,MATCH(monthly_gwh_mw!AJ3726,'BadRows RECART'!$D$2:$D$1207,0))</f>
        <v>EC_M_0-000-000-010</v>
      </c>
    </row>
    <row r="3727" spans="1:37" ht="20">
      <c r="A3727" s="106" t="s">
        <v>3907</v>
      </c>
      <c r="B3727" s="106" t="s">
        <v>437</v>
      </c>
      <c r="C3727" s="106" t="s">
        <v>6312</v>
      </c>
      <c r="D3727" s="168">
        <v>2025</v>
      </c>
      <c r="E3727" s="168">
        <v>7</v>
      </c>
      <c r="F3727" s="169">
        <v>0</v>
      </c>
      <c r="G3727" s="212" t="s">
        <v>6314</v>
      </c>
      <c r="H3727" s="212" t="s">
        <v>6314</v>
      </c>
      <c r="I3727" s="106" t="s">
        <v>556</v>
      </c>
      <c r="K3727" s="83" t="s">
        <v>6314</v>
      </c>
      <c r="L3727" s="83" t="s">
        <v>6314</v>
      </c>
      <c r="M3727" s="45" t="str">
        <f>IF(
ISNA(INDEX(resources!E:E,MATCH(B3727,resources!B:B,0))),"fillme",
INDEX(resources!E:E,MATCH(B3727,resources!B:B,0)))</f>
        <v>transfer_purchase</v>
      </c>
      <c r="N3727" s="45">
        <v>1</v>
      </c>
      <c r="O3727" s="83" t="str">
        <f>IFERROR(INDEX(resources!K:K,MATCH(B3727,resources!B:B,0)),"fillme")</f>
        <v>unknown</v>
      </c>
      <c r="P3727" s="89" t="str">
        <f t="shared" si="811"/>
        <v>unknown_2025_7</v>
      </c>
      <c r="Q3727" s="87">
        <f>INDEX(elcc!G:G,MATCH(P3727,elcc!D:D,0))</f>
        <v>0</v>
      </c>
      <c r="R3727" s="89">
        <f t="shared" si="812"/>
        <v>1</v>
      </c>
      <c r="S3727" s="89" t="s">
        <v>6314</v>
      </c>
      <c r="T3727" s="89" t="s">
        <v>6314</v>
      </c>
      <c r="U3727" s="90" t="str">
        <f t="shared" si="813"/>
        <v>ok</v>
      </c>
      <c r="V3727" s="63" t="str">
        <f>INDEX(resources!F:F,MATCH(B3727,resources!B:B,0))</f>
        <v>special</v>
      </c>
      <c r="W3727" s="110">
        <f t="shared" si="814"/>
        <v>0</v>
      </c>
      <c r="X3727" s="110">
        <f t="shared" si="815"/>
        <v>0</v>
      </c>
      <c r="Y3727" s="110" t="str">
        <f t="shared" si="816"/>
        <v>transfer_purchase_raonly_NA_CONFIDENTIAL</v>
      </c>
      <c r="Z3727" s="110">
        <f>IF(COUNTIFS($Y$2:Y3727,Y3727)=1,1,0)</f>
        <v>0</v>
      </c>
      <c r="AA3727" s="110">
        <f>SUM($Z$2:Z3727)*Z3727</f>
        <v>0</v>
      </c>
      <c r="AB3727" s="110">
        <f>COUNTIFS(resources!B:B,B3727)</f>
        <v>1</v>
      </c>
      <c r="AC3727" s="110">
        <f t="shared" si="817"/>
        <v>1</v>
      </c>
      <c r="AD3727" s="110">
        <f t="shared" si="818"/>
        <v>1</v>
      </c>
      <c r="AE3727" s="110">
        <f t="shared" si="819"/>
        <v>0</v>
      </c>
      <c r="AF3727" s="110">
        <f t="shared" si="820"/>
        <v>1</v>
      </c>
      <c r="AG3727" s="110">
        <f t="shared" si="821"/>
        <v>0</v>
      </c>
      <c r="AH3727" s="110">
        <f t="shared" si="822"/>
        <v>0</v>
      </c>
      <c r="AI3727" s="110">
        <f t="shared" si="823"/>
        <v>1</v>
      </c>
      <c r="AJ3727" s="100">
        <f>ROW()</f>
        <v>3727</v>
      </c>
      <c r="AK3727" s="100" t="str">
        <f>INDEX('BadRows RECART'!$C$2:$C$1207,MATCH(monthly_gwh_mw!AJ3727,'BadRows RECART'!$D$2:$D$1207,0))</f>
        <v>EC_M_0-000-000-010</v>
      </c>
    </row>
    <row r="3728" spans="1:37" ht="20">
      <c r="A3728" s="106" t="s">
        <v>3907</v>
      </c>
      <c r="B3728" s="106" t="s">
        <v>437</v>
      </c>
      <c r="C3728" s="106" t="s">
        <v>6312</v>
      </c>
      <c r="D3728" s="168">
        <v>2025</v>
      </c>
      <c r="E3728" s="168">
        <v>8</v>
      </c>
      <c r="F3728" s="169">
        <v>0</v>
      </c>
      <c r="G3728" s="212" t="s">
        <v>6314</v>
      </c>
      <c r="H3728" s="212" t="s">
        <v>6314</v>
      </c>
      <c r="I3728" s="106" t="s">
        <v>556</v>
      </c>
      <c r="K3728" s="83" t="s">
        <v>6314</v>
      </c>
      <c r="L3728" s="83" t="s">
        <v>6314</v>
      </c>
      <c r="M3728" s="45" t="str">
        <f>IF(
ISNA(INDEX(resources!E:E,MATCH(B3728,resources!B:B,0))),"fillme",
INDEX(resources!E:E,MATCH(B3728,resources!B:B,0)))</f>
        <v>transfer_purchase</v>
      </c>
      <c r="N3728" s="45">
        <v>1</v>
      </c>
      <c r="O3728" s="83" t="str">
        <f>IFERROR(INDEX(resources!K:K,MATCH(B3728,resources!B:B,0)),"fillme")</f>
        <v>unknown</v>
      </c>
      <c r="P3728" s="89" t="str">
        <f t="shared" si="811"/>
        <v>unknown_2025_8</v>
      </c>
      <c r="Q3728" s="87">
        <f>INDEX(elcc!G:G,MATCH(P3728,elcc!D:D,0))</f>
        <v>0</v>
      </c>
      <c r="R3728" s="89">
        <f t="shared" si="812"/>
        <v>1</v>
      </c>
      <c r="S3728" s="89" t="s">
        <v>6314</v>
      </c>
      <c r="T3728" s="89" t="s">
        <v>6314</v>
      </c>
      <c r="U3728" s="90" t="str">
        <f t="shared" si="813"/>
        <v>ok</v>
      </c>
      <c r="V3728" s="63" t="str">
        <f>INDEX(resources!F:F,MATCH(B3728,resources!B:B,0))</f>
        <v>special</v>
      </c>
      <c r="W3728" s="110">
        <f t="shared" si="814"/>
        <v>0</v>
      </c>
      <c r="X3728" s="110">
        <f t="shared" si="815"/>
        <v>0</v>
      </c>
      <c r="Y3728" s="110" t="str">
        <f t="shared" si="816"/>
        <v>transfer_purchase_raonly_NA_CONFIDENTIAL</v>
      </c>
      <c r="Z3728" s="110">
        <f>IF(COUNTIFS($Y$2:Y3728,Y3728)=1,1,0)</f>
        <v>0</v>
      </c>
      <c r="AA3728" s="110">
        <f>SUM($Z$2:Z3728)*Z3728</f>
        <v>0</v>
      </c>
      <c r="AB3728" s="110">
        <f>COUNTIFS(resources!B:B,B3728)</f>
        <v>1</v>
      </c>
      <c r="AC3728" s="110">
        <f t="shared" si="817"/>
        <v>1</v>
      </c>
      <c r="AD3728" s="110">
        <f t="shared" si="818"/>
        <v>1</v>
      </c>
      <c r="AE3728" s="110">
        <f t="shared" si="819"/>
        <v>0</v>
      </c>
      <c r="AF3728" s="110">
        <f t="shared" si="820"/>
        <v>1</v>
      </c>
      <c r="AG3728" s="110">
        <f t="shared" si="821"/>
        <v>0</v>
      </c>
      <c r="AH3728" s="110">
        <f t="shared" si="822"/>
        <v>0</v>
      </c>
      <c r="AI3728" s="110">
        <f t="shared" si="823"/>
        <v>1</v>
      </c>
      <c r="AJ3728" s="100">
        <f>ROW()</f>
        <v>3728</v>
      </c>
      <c r="AK3728" s="100" t="str">
        <f>INDEX('BadRows RECART'!$C$2:$C$1207,MATCH(monthly_gwh_mw!AJ3728,'BadRows RECART'!$D$2:$D$1207,0))</f>
        <v>EC_M_0-000-000-010</v>
      </c>
    </row>
    <row r="3729" spans="1:37" ht="20">
      <c r="A3729" s="106" t="s">
        <v>3907</v>
      </c>
      <c r="B3729" s="106" t="s">
        <v>437</v>
      </c>
      <c r="C3729" s="106" t="s">
        <v>6312</v>
      </c>
      <c r="D3729" s="168">
        <v>2025</v>
      </c>
      <c r="E3729" s="168">
        <v>9</v>
      </c>
      <c r="F3729" s="169">
        <v>0</v>
      </c>
      <c r="G3729" s="212" t="s">
        <v>6314</v>
      </c>
      <c r="H3729" s="212" t="s">
        <v>6314</v>
      </c>
      <c r="I3729" s="106" t="s">
        <v>556</v>
      </c>
      <c r="K3729" s="83" t="s">
        <v>6314</v>
      </c>
      <c r="L3729" s="83" t="s">
        <v>6314</v>
      </c>
      <c r="M3729" s="45" t="str">
        <f>IF(
ISNA(INDEX(resources!E:E,MATCH(B3729,resources!B:B,0))),"fillme",
INDEX(resources!E:E,MATCH(B3729,resources!B:B,0)))</f>
        <v>transfer_purchase</v>
      </c>
      <c r="N3729" s="45">
        <v>1</v>
      </c>
      <c r="O3729" s="83" t="str">
        <f>IFERROR(INDEX(resources!K:K,MATCH(B3729,resources!B:B,0)),"fillme")</f>
        <v>unknown</v>
      </c>
      <c r="P3729" s="89" t="str">
        <f t="shared" si="811"/>
        <v>unknown_2025_9</v>
      </c>
      <c r="Q3729" s="87">
        <f>INDEX(elcc!G:G,MATCH(P3729,elcc!D:D,0))</f>
        <v>0</v>
      </c>
      <c r="R3729" s="89">
        <f t="shared" si="812"/>
        <v>1</v>
      </c>
      <c r="S3729" s="89" t="s">
        <v>6314</v>
      </c>
      <c r="T3729" s="89" t="s">
        <v>6314</v>
      </c>
      <c r="U3729" s="90" t="str">
        <f t="shared" si="813"/>
        <v>ok</v>
      </c>
      <c r="V3729" s="63" t="str">
        <f>INDEX(resources!F:F,MATCH(B3729,resources!B:B,0))</f>
        <v>special</v>
      </c>
      <c r="W3729" s="110">
        <f t="shared" si="814"/>
        <v>0</v>
      </c>
      <c r="X3729" s="110">
        <f t="shared" si="815"/>
        <v>0</v>
      </c>
      <c r="Y3729" s="110" t="str">
        <f t="shared" si="816"/>
        <v>transfer_purchase_raonly_NA_CONFIDENTIAL</v>
      </c>
      <c r="Z3729" s="110">
        <f>IF(COUNTIFS($Y$2:Y3729,Y3729)=1,1,0)</f>
        <v>0</v>
      </c>
      <c r="AA3729" s="110">
        <f>SUM($Z$2:Z3729)*Z3729</f>
        <v>0</v>
      </c>
      <c r="AB3729" s="110">
        <f>COUNTIFS(resources!B:B,B3729)</f>
        <v>1</v>
      </c>
      <c r="AC3729" s="110">
        <f t="shared" si="817"/>
        <v>1</v>
      </c>
      <c r="AD3729" s="110">
        <f t="shared" si="818"/>
        <v>1</v>
      </c>
      <c r="AE3729" s="110">
        <f t="shared" si="819"/>
        <v>0</v>
      </c>
      <c r="AF3729" s="110">
        <f t="shared" si="820"/>
        <v>1</v>
      </c>
      <c r="AG3729" s="110">
        <f t="shared" si="821"/>
        <v>0</v>
      </c>
      <c r="AH3729" s="110">
        <f t="shared" si="822"/>
        <v>0</v>
      </c>
      <c r="AI3729" s="110">
        <f t="shared" si="823"/>
        <v>1</v>
      </c>
      <c r="AJ3729" s="100">
        <f>ROW()</f>
        <v>3729</v>
      </c>
      <c r="AK3729" s="100" t="str">
        <f>INDEX('BadRows RECART'!$C$2:$C$1207,MATCH(monthly_gwh_mw!AJ3729,'BadRows RECART'!$D$2:$D$1207,0))</f>
        <v>EC_M_0-000-000-010</v>
      </c>
    </row>
    <row r="3730" spans="1:37" ht="20">
      <c r="A3730" s="106" t="s">
        <v>3907</v>
      </c>
      <c r="B3730" s="106" t="s">
        <v>437</v>
      </c>
      <c r="C3730" s="106" t="s">
        <v>6312</v>
      </c>
      <c r="D3730" s="168">
        <v>2025</v>
      </c>
      <c r="E3730" s="168">
        <v>10</v>
      </c>
      <c r="F3730" s="169">
        <v>0</v>
      </c>
      <c r="G3730" s="212" t="s">
        <v>6314</v>
      </c>
      <c r="H3730" s="212" t="s">
        <v>6314</v>
      </c>
      <c r="I3730" s="106" t="s">
        <v>556</v>
      </c>
      <c r="K3730" s="83" t="s">
        <v>6314</v>
      </c>
      <c r="L3730" s="83" t="s">
        <v>6314</v>
      </c>
      <c r="M3730" s="45" t="str">
        <f>IF(
ISNA(INDEX(resources!E:E,MATCH(B3730,resources!B:B,0))),"fillme",
INDEX(resources!E:E,MATCH(B3730,resources!B:B,0)))</f>
        <v>transfer_purchase</v>
      </c>
      <c r="N3730" s="45">
        <v>1</v>
      </c>
      <c r="O3730" s="83" t="str">
        <f>IFERROR(INDEX(resources!K:K,MATCH(B3730,resources!B:B,0)),"fillme")</f>
        <v>unknown</v>
      </c>
      <c r="P3730" s="89" t="str">
        <f t="shared" si="811"/>
        <v>unknown_2025_10</v>
      </c>
      <c r="Q3730" s="87">
        <f>INDEX(elcc!G:G,MATCH(P3730,elcc!D:D,0))</f>
        <v>0</v>
      </c>
      <c r="R3730" s="89">
        <f t="shared" si="812"/>
        <v>1</v>
      </c>
      <c r="S3730" s="89" t="s">
        <v>6314</v>
      </c>
      <c r="T3730" s="89" t="s">
        <v>6314</v>
      </c>
      <c r="U3730" s="90" t="str">
        <f t="shared" si="813"/>
        <v>ok</v>
      </c>
      <c r="V3730" s="63" t="str">
        <f>INDEX(resources!F:F,MATCH(B3730,resources!B:B,0))</f>
        <v>special</v>
      </c>
      <c r="W3730" s="110">
        <f t="shared" si="814"/>
        <v>0</v>
      </c>
      <c r="X3730" s="110">
        <f t="shared" si="815"/>
        <v>0</v>
      </c>
      <c r="Y3730" s="110" t="str">
        <f t="shared" si="816"/>
        <v>transfer_purchase_raonly_NA_CONFIDENTIAL</v>
      </c>
      <c r="Z3730" s="110">
        <f>IF(COUNTIFS($Y$2:Y3730,Y3730)=1,1,0)</f>
        <v>0</v>
      </c>
      <c r="AA3730" s="110">
        <f>SUM($Z$2:Z3730)*Z3730</f>
        <v>0</v>
      </c>
      <c r="AB3730" s="110">
        <f>COUNTIFS(resources!B:B,B3730)</f>
        <v>1</v>
      </c>
      <c r="AC3730" s="110">
        <f t="shared" si="817"/>
        <v>1</v>
      </c>
      <c r="AD3730" s="110">
        <f t="shared" si="818"/>
        <v>1</v>
      </c>
      <c r="AE3730" s="110">
        <f t="shared" si="819"/>
        <v>0</v>
      </c>
      <c r="AF3730" s="110">
        <f t="shared" si="820"/>
        <v>1</v>
      </c>
      <c r="AG3730" s="110">
        <f t="shared" si="821"/>
        <v>0</v>
      </c>
      <c r="AH3730" s="110">
        <f t="shared" si="822"/>
        <v>0</v>
      </c>
      <c r="AI3730" s="110">
        <f t="shared" si="823"/>
        <v>1</v>
      </c>
      <c r="AJ3730" s="100">
        <f>ROW()</f>
        <v>3730</v>
      </c>
      <c r="AK3730" s="100" t="str">
        <f>INDEX('BadRows RECART'!$C$2:$C$1207,MATCH(monthly_gwh_mw!AJ3730,'BadRows RECART'!$D$2:$D$1207,0))</f>
        <v>EC_M_0-000-000-010</v>
      </c>
    </row>
    <row r="3731" spans="1:37" ht="20">
      <c r="A3731" s="106" t="s">
        <v>3907</v>
      </c>
      <c r="B3731" s="106" t="s">
        <v>437</v>
      </c>
      <c r="C3731" s="106" t="s">
        <v>6312</v>
      </c>
      <c r="D3731" s="168">
        <v>2025</v>
      </c>
      <c r="E3731" s="168">
        <v>11</v>
      </c>
      <c r="F3731" s="169">
        <v>0</v>
      </c>
      <c r="G3731" s="212" t="s">
        <v>6314</v>
      </c>
      <c r="H3731" s="212" t="s">
        <v>6314</v>
      </c>
      <c r="I3731" s="106" t="s">
        <v>556</v>
      </c>
      <c r="K3731" s="83" t="s">
        <v>6314</v>
      </c>
      <c r="L3731" s="83" t="s">
        <v>6314</v>
      </c>
      <c r="M3731" s="45" t="str">
        <f>IF(
ISNA(INDEX(resources!E:E,MATCH(B3731,resources!B:B,0))),"fillme",
INDEX(resources!E:E,MATCH(B3731,resources!B:B,0)))</f>
        <v>transfer_purchase</v>
      </c>
      <c r="N3731" s="45">
        <v>1</v>
      </c>
      <c r="O3731" s="83" t="str">
        <f>IFERROR(INDEX(resources!K:K,MATCH(B3731,resources!B:B,0)),"fillme")</f>
        <v>unknown</v>
      </c>
      <c r="P3731" s="89" t="str">
        <f t="shared" si="811"/>
        <v>unknown_2025_11</v>
      </c>
      <c r="Q3731" s="87">
        <f>INDEX(elcc!G:G,MATCH(P3731,elcc!D:D,0))</f>
        <v>0</v>
      </c>
      <c r="R3731" s="89">
        <f t="shared" si="812"/>
        <v>1</v>
      </c>
      <c r="S3731" s="89" t="s">
        <v>6314</v>
      </c>
      <c r="T3731" s="89" t="s">
        <v>6314</v>
      </c>
      <c r="U3731" s="90" t="str">
        <f t="shared" si="813"/>
        <v>ok</v>
      </c>
      <c r="V3731" s="63" t="str">
        <f>INDEX(resources!F:F,MATCH(B3731,resources!B:B,0))</f>
        <v>special</v>
      </c>
      <c r="W3731" s="110">
        <f t="shared" si="814"/>
        <v>0</v>
      </c>
      <c r="X3731" s="110">
        <f t="shared" si="815"/>
        <v>0</v>
      </c>
      <c r="Y3731" s="110" t="str">
        <f t="shared" si="816"/>
        <v>transfer_purchase_raonly_NA_CONFIDENTIAL</v>
      </c>
      <c r="Z3731" s="110">
        <f>IF(COUNTIFS($Y$2:Y3731,Y3731)=1,1,0)</f>
        <v>0</v>
      </c>
      <c r="AA3731" s="110">
        <f>SUM($Z$2:Z3731)*Z3731</f>
        <v>0</v>
      </c>
      <c r="AB3731" s="110">
        <f>COUNTIFS(resources!B:B,B3731)</f>
        <v>1</v>
      </c>
      <c r="AC3731" s="110">
        <f t="shared" si="817"/>
        <v>1</v>
      </c>
      <c r="AD3731" s="110">
        <f t="shared" si="818"/>
        <v>1</v>
      </c>
      <c r="AE3731" s="110">
        <f t="shared" si="819"/>
        <v>0</v>
      </c>
      <c r="AF3731" s="110">
        <f t="shared" si="820"/>
        <v>1</v>
      </c>
      <c r="AG3731" s="110">
        <f t="shared" si="821"/>
        <v>0</v>
      </c>
      <c r="AH3731" s="110">
        <f t="shared" si="822"/>
        <v>0</v>
      </c>
      <c r="AI3731" s="110">
        <f t="shared" si="823"/>
        <v>1</v>
      </c>
      <c r="AJ3731" s="100">
        <f>ROW()</f>
        <v>3731</v>
      </c>
      <c r="AK3731" s="100" t="str">
        <f>INDEX('BadRows RECART'!$C$2:$C$1207,MATCH(monthly_gwh_mw!AJ3731,'BadRows RECART'!$D$2:$D$1207,0))</f>
        <v>EC_M_0-000-000-010</v>
      </c>
    </row>
    <row r="3732" spans="1:37" ht="20">
      <c r="A3732" s="106" t="s">
        <v>3907</v>
      </c>
      <c r="B3732" s="106" t="s">
        <v>437</v>
      </c>
      <c r="C3732" s="106" t="s">
        <v>6312</v>
      </c>
      <c r="D3732" s="168">
        <v>2025</v>
      </c>
      <c r="E3732" s="168">
        <v>12</v>
      </c>
      <c r="F3732" s="169">
        <v>0</v>
      </c>
      <c r="G3732" s="212" t="s">
        <v>6314</v>
      </c>
      <c r="H3732" s="212" t="s">
        <v>6314</v>
      </c>
      <c r="I3732" s="106" t="s">
        <v>556</v>
      </c>
      <c r="K3732" s="83" t="s">
        <v>6314</v>
      </c>
      <c r="L3732" s="83" t="s">
        <v>6314</v>
      </c>
      <c r="M3732" s="45" t="str">
        <f>IF(
ISNA(INDEX(resources!E:E,MATCH(B3732,resources!B:B,0))),"fillme",
INDEX(resources!E:E,MATCH(B3732,resources!B:B,0)))</f>
        <v>transfer_purchase</v>
      </c>
      <c r="N3732" s="45">
        <v>1</v>
      </c>
      <c r="O3732" s="83" t="str">
        <f>IFERROR(INDEX(resources!K:K,MATCH(B3732,resources!B:B,0)),"fillme")</f>
        <v>unknown</v>
      </c>
      <c r="P3732" s="89" t="str">
        <f t="shared" si="811"/>
        <v>unknown_2025_12</v>
      </c>
      <c r="Q3732" s="87">
        <f>INDEX(elcc!G:G,MATCH(P3732,elcc!D:D,0))</f>
        <v>0</v>
      </c>
      <c r="R3732" s="89">
        <f t="shared" si="812"/>
        <v>1</v>
      </c>
      <c r="S3732" s="89" t="s">
        <v>6314</v>
      </c>
      <c r="T3732" s="89" t="s">
        <v>6314</v>
      </c>
      <c r="U3732" s="90" t="str">
        <f t="shared" si="813"/>
        <v>ok</v>
      </c>
      <c r="V3732" s="63" t="str">
        <f>INDEX(resources!F:F,MATCH(B3732,resources!B:B,0))</f>
        <v>special</v>
      </c>
      <c r="W3732" s="110">
        <f t="shared" si="814"/>
        <v>0</v>
      </c>
      <c r="X3732" s="110">
        <f t="shared" si="815"/>
        <v>0</v>
      </c>
      <c r="Y3732" s="110" t="str">
        <f t="shared" si="816"/>
        <v>transfer_purchase_raonly_NA_CONFIDENTIAL</v>
      </c>
      <c r="Z3732" s="110">
        <f>IF(COUNTIFS($Y$2:Y3732,Y3732)=1,1,0)</f>
        <v>0</v>
      </c>
      <c r="AA3732" s="110">
        <f>SUM($Z$2:Z3732)*Z3732</f>
        <v>0</v>
      </c>
      <c r="AB3732" s="110">
        <f>COUNTIFS(resources!B:B,B3732)</f>
        <v>1</v>
      </c>
      <c r="AC3732" s="110">
        <f t="shared" si="817"/>
        <v>1</v>
      </c>
      <c r="AD3732" s="110">
        <f t="shared" si="818"/>
        <v>1</v>
      </c>
      <c r="AE3732" s="110">
        <f t="shared" si="819"/>
        <v>0</v>
      </c>
      <c r="AF3732" s="110">
        <f t="shared" si="820"/>
        <v>1</v>
      </c>
      <c r="AG3732" s="110">
        <f t="shared" si="821"/>
        <v>0</v>
      </c>
      <c r="AH3732" s="110">
        <f t="shared" si="822"/>
        <v>0</v>
      </c>
      <c r="AI3732" s="110">
        <f t="shared" si="823"/>
        <v>1</v>
      </c>
      <c r="AJ3732" s="100">
        <f>ROW()</f>
        <v>3732</v>
      </c>
      <c r="AK3732" s="100" t="str">
        <f>INDEX('BadRows RECART'!$C$2:$C$1207,MATCH(monthly_gwh_mw!AJ3732,'BadRows RECART'!$D$2:$D$1207,0))</f>
        <v>EC_M_0-000-000-010</v>
      </c>
    </row>
    <row r="3733" spans="1:37" ht="20">
      <c r="A3733" s="106" t="s">
        <v>3907</v>
      </c>
      <c r="B3733" s="106" t="s">
        <v>437</v>
      </c>
      <c r="C3733" s="106" t="s">
        <v>6312</v>
      </c>
      <c r="D3733" s="168">
        <v>2026</v>
      </c>
      <c r="E3733" s="168">
        <v>1</v>
      </c>
      <c r="F3733" s="169">
        <v>0</v>
      </c>
      <c r="G3733" s="212" t="s">
        <v>6314</v>
      </c>
      <c r="H3733" s="212" t="s">
        <v>6314</v>
      </c>
      <c r="I3733" s="106" t="s">
        <v>556</v>
      </c>
      <c r="K3733" s="83" t="s">
        <v>6314</v>
      </c>
      <c r="L3733" s="83" t="s">
        <v>6314</v>
      </c>
      <c r="M3733" s="45" t="str">
        <f>IF(
ISNA(INDEX(resources!E:E,MATCH(B3733,resources!B:B,0))),"fillme",
INDEX(resources!E:E,MATCH(B3733,resources!B:B,0)))</f>
        <v>transfer_purchase</v>
      </c>
      <c r="N3733" s="45">
        <v>1</v>
      </c>
      <c r="O3733" s="83" t="str">
        <f>IFERROR(INDEX(resources!K:K,MATCH(B3733,resources!B:B,0)),"fillme")</f>
        <v>unknown</v>
      </c>
      <c r="P3733" s="89" t="str">
        <f t="shared" si="811"/>
        <v>unknown_2026_1</v>
      </c>
      <c r="Q3733" s="87">
        <f>INDEX(elcc!G:G,MATCH(P3733,elcc!D:D,0))</f>
        <v>0</v>
      </c>
      <c r="R3733" s="89">
        <f t="shared" si="812"/>
        <v>1</v>
      </c>
      <c r="S3733" s="89" t="s">
        <v>6314</v>
      </c>
      <c r="T3733" s="89" t="s">
        <v>6314</v>
      </c>
      <c r="U3733" s="90" t="str">
        <f t="shared" si="813"/>
        <v>ok</v>
      </c>
      <c r="V3733" s="63" t="str">
        <f>INDEX(resources!F:F,MATCH(B3733,resources!B:B,0))</f>
        <v>special</v>
      </c>
      <c r="W3733" s="110">
        <f t="shared" si="814"/>
        <v>0</v>
      </c>
      <c r="X3733" s="110">
        <f t="shared" si="815"/>
        <v>0</v>
      </c>
      <c r="Y3733" s="110" t="str">
        <f t="shared" si="816"/>
        <v>transfer_purchase_raonly_NA_CONFIDENTIAL</v>
      </c>
      <c r="Z3733" s="110">
        <f>IF(COUNTIFS($Y$2:Y3733,Y3733)=1,1,0)</f>
        <v>0</v>
      </c>
      <c r="AA3733" s="110">
        <f>SUM($Z$2:Z3733)*Z3733</f>
        <v>0</v>
      </c>
      <c r="AB3733" s="110">
        <f>COUNTIFS(resources!B:B,B3733)</f>
        <v>1</v>
      </c>
      <c r="AC3733" s="110">
        <f t="shared" si="817"/>
        <v>1</v>
      </c>
      <c r="AD3733" s="110">
        <f t="shared" si="818"/>
        <v>1</v>
      </c>
      <c r="AE3733" s="110">
        <f t="shared" si="819"/>
        <v>0</v>
      </c>
      <c r="AF3733" s="110">
        <f t="shared" si="820"/>
        <v>1</v>
      </c>
      <c r="AG3733" s="110">
        <f t="shared" si="821"/>
        <v>0</v>
      </c>
      <c r="AH3733" s="110">
        <f t="shared" si="822"/>
        <v>0</v>
      </c>
      <c r="AI3733" s="110">
        <f t="shared" si="823"/>
        <v>1</v>
      </c>
      <c r="AJ3733" s="100">
        <f>ROW()</f>
        <v>3733</v>
      </c>
      <c r="AK3733" s="100" t="str">
        <f>INDEX('BadRows RECART'!$C$2:$C$1207,MATCH(monthly_gwh_mw!AJ3733,'BadRows RECART'!$D$2:$D$1207,0))</f>
        <v>EC_M_0-000-000-010</v>
      </c>
    </row>
    <row r="3734" spans="1:37" ht="20">
      <c r="A3734" s="106" t="s">
        <v>3907</v>
      </c>
      <c r="B3734" s="106" t="s">
        <v>437</v>
      </c>
      <c r="C3734" s="106" t="s">
        <v>6312</v>
      </c>
      <c r="D3734" s="168">
        <v>2026</v>
      </c>
      <c r="E3734" s="168">
        <v>2</v>
      </c>
      <c r="F3734" s="169">
        <v>0</v>
      </c>
      <c r="G3734" s="212" t="s">
        <v>6314</v>
      </c>
      <c r="H3734" s="212" t="s">
        <v>6314</v>
      </c>
      <c r="I3734" s="106" t="s">
        <v>556</v>
      </c>
      <c r="K3734" s="83" t="s">
        <v>6314</v>
      </c>
      <c r="L3734" s="83" t="s">
        <v>6314</v>
      </c>
      <c r="M3734" s="45" t="str">
        <f>IF(
ISNA(INDEX(resources!E:E,MATCH(B3734,resources!B:B,0))),"fillme",
INDEX(resources!E:E,MATCH(B3734,resources!B:B,0)))</f>
        <v>transfer_purchase</v>
      </c>
      <c r="N3734" s="45">
        <v>1</v>
      </c>
      <c r="O3734" s="83" t="str">
        <f>IFERROR(INDEX(resources!K:K,MATCH(B3734,resources!B:B,0)),"fillme")</f>
        <v>unknown</v>
      </c>
      <c r="P3734" s="89" t="str">
        <f t="shared" si="811"/>
        <v>unknown_2026_2</v>
      </c>
      <c r="Q3734" s="87">
        <f>INDEX(elcc!G:G,MATCH(P3734,elcc!D:D,0))</f>
        <v>0</v>
      </c>
      <c r="R3734" s="89">
        <f t="shared" si="812"/>
        <v>1</v>
      </c>
      <c r="S3734" s="89" t="s">
        <v>6314</v>
      </c>
      <c r="T3734" s="89" t="s">
        <v>6314</v>
      </c>
      <c r="U3734" s="90" t="str">
        <f t="shared" si="813"/>
        <v>ok</v>
      </c>
      <c r="V3734" s="63" t="str">
        <f>INDEX(resources!F:F,MATCH(B3734,resources!B:B,0))</f>
        <v>special</v>
      </c>
      <c r="W3734" s="110">
        <f t="shared" si="814"/>
        <v>0</v>
      </c>
      <c r="X3734" s="110">
        <f t="shared" si="815"/>
        <v>0</v>
      </c>
      <c r="Y3734" s="110" t="str">
        <f t="shared" si="816"/>
        <v>transfer_purchase_raonly_NA_CONFIDENTIAL</v>
      </c>
      <c r="Z3734" s="110">
        <f>IF(COUNTIFS($Y$2:Y3734,Y3734)=1,1,0)</f>
        <v>0</v>
      </c>
      <c r="AA3734" s="110">
        <f>SUM($Z$2:Z3734)*Z3734</f>
        <v>0</v>
      </c>
      <c r="AB3734" s="110">
        <f>COUNTIFS(resources!B:B,B3734)</f>
        <v>1</v>
      </c>
      <c r="AC3734" s="110">
        <f t="shared" si="817"/>
        <v>1</v>
      </c>
      <c r="AD3734" s="110">
        <f t="shared" si="818"/>
        <v>1</v>
      </c>
      <c r="AE3734" s="110">
        <f t="shared" si="819"/>
        <v>0</v>
      </c>
      <c r="AF3734" s="110">
        <f t="shared" si="820"/>
        <v>1</v>
      </c>
      <c r="AG3734" s="110">
        <f t="shared" si="821"/>
        <v>0</v>
      </c>
      <c r="AH3734" s="110">
        <f t="shared" si="822"/>
        <v>0</v>
      </c>
      <c r="AI3734" s="110">
        <f t="shared" si="823"/>
        <v>1</v>
      </c>
      <c r="AJ3734" s="100">
        <f>ROW()</f>
        <v>3734</v>
      </c>
      <c r="AK3734" s="100" t="str">
        <f>INDEX('BadRows RECART'!$C$2:$C$1207,MATCH(monthly_gwh_mw!AJ3734,'BadRows RECART'!$D$2:$D$1207,0))</f>
        <v>EC_M_0-000-000-010</v>
      </c>
    </row>
    <row r="3735" spans="1:37" ht="20">
      <c r="A3735" s="106" t="s">
        <v>3907</v>
      </c>
      <c r="B3735" s="106" t="s">
        <v>437</v>
      </c>
      <c r="C3735" s="106" t="s">
        <v>6312</v>
      </c>
      <c r="D3735" s="168">
        <v>2026</v>
      </c>
      <c r="E3735" s="168">
        <v>3</v>
      </c>
      <c r="F3735" s="169">
        <v>0</v>
      </c>
      <c r="G3735" s="212" t="s">
        <v>6314</v>
      </c>
      <c r="H3735" s="212" t="s">
        <v>6314</v>
      </c>
      <c r="I3735" s="106" t="s">
        <v>556</v>
      </c>
      <c r="K3735" s="83" t="s">
        <v>6314</v>
      </c>
      <c r="L3735" s="83" t="s">
        <v>6314</v>
      </c>
      <c r="M3735" s="45" t="str">
        <f>IF(
ISNA(INDEX(resources!E:E,MATCH(B3735,resources!B:B,0))),"fillme",
INDEX(resources!E:E,MATCH(B3735,resources!B:B,0)))</f>
        <v>transfer_purchase</v>
      </c>
      <c r="N3735" s="45">
        <v>1</v>
      </c>
      <c r="O3735" s="83" t="str">
        <f>IFERROR(INDEX(resources!K:K,MATCH(B3735,resources!B:B,0)),"fillme")</f>
        <v>unknown</v>
      </c>
      <c r="P3735" s="89" t="str">
        <f t="shared" si="811"/>
        <v>unknown_2026_3</v>
      </c>
      <c r="Q3735" s="87">
        <f>INDEX(elcc!G:G,MATCH(P3735,elcc!D:D,0))</f>
        <v>0</v>
      </c>
      <c r="R3735" s="89">
        <f t="shared" si="812"/>
        <v>1</v>
      </c>
      <c r="S3735" s="89" t="s">
        <v>6314</v>
      </c>
      <c r="T3735" s="89" t="s">
        <v>6314</v>
      </c>
      <c r="U3735" s="90" t="str">
        <f t="shared" si="813"/>
        <v>ok</v>
      </c>
      <c r="V3735" s="63" t="str">
        <f>INDEX(resources!F:F,MATCH(B3735,resources!B:B,0))</f>
        <v>special</v>
      </c>
      <c r="W3735" s="110">
        <f t="shared" si="814"/>
        <v>0</v>
      </c>
      <c r="X3735" s="110">
        <f t="shared" si="815"/>
        <v>0</v>
      </c>
      <c r="Y3735" s="110" t="str">
        <f t="shared" si="816"/>
        <v>transfer_purchase_raonly_NA_CONFIDENTIAL</v>
      </c>
      <c r="Z3735" s="110">
        <f>IF(COUNTIFS($Y$2:Y3735,Y3735)=1,1,0)</f>
        <v>0</v>
      </c>
      <c r="AA3735" s="110">
        <f>SUM($Z$2:Z3735)*Z3735</f>
        <v>0</v>
      </c>
      <c r="AB3735" s="110">
        <f>COUNTIFS(resources!B:B,B3735)</f>
        <v>1</v>
      </c>
      <c r="AC3735" s="110">
        <f t="shared" si="817"/>
        <v>1</v>
      </c>
      <c r="AD3735" s="110">
        <f t="shared" si="818"/>
        <v>1</v>
      </c>
      <c r="AE3735" s="110">
        <f t="shared" si="819"/>
        <v>0</v>
      </c>
      <c r="AF3735" s="110">
        <f t="shared" si="820"/>
        <v>1</v>
      </c>
      <c r="AG3735" s="110">
        <f t="shared" si="821"/>
        <v>0</v>
      </c>
      <c r="AH3735" s="110">
        <f t="shared" si="822"/>
        <v>0</v>
      </c>
      <c r="AI3735" s="110">
        <f t="shared" si="823"/>
        <v>1</v>
      </c>
      <c r="AJ3735" s="100">
        <f>ROW()</f>
        <v>3735</v>
      </c>
      <c r="AK3735" s="100" t="str">
        <f>INDEX('BadRows RECART'!$C$2:$C$1207,MATCH(monthly_gwh_mw!AJ3735,'BadRows RECART'!$D$2:$D$1207,0))</f>
        <v>EC_M_0-000-000-010</v>
      </c>
    </row>
    <row r="3736" spans="1:37" ht="20">
      <c r="A3736" s="106" t="s">
        <v>3907</v>
      </c>
      <c r="B3736" s="106" t="s">
        <v>437</v>
      </c>
      <c r="C3736" s="106" t="s">
        <v>6312</v>
      </c>
      <c r="D3736" s="168">
        <v>2026</v>
      </c>
      <c r="E3736" s="168">
        <v>4</v>
      </c>
      <c r="F3736" s="169">
        <v>0</v>
      </c>
      <c r="G3736" s="212" t="s">
        <v>6314</v>
      </c>
      <c r="H3736" s="212" t="s">
        <v>6314</v>
      </c>
      <c r="I3736" s="106" t="s">
        <v>556</v>
      </c>
      <c r="K3736" s="83" t="s">
        <v>6314</v>
      </c>
      <c r="L3736" s="83" t="s">
        <v>6314</v>
      </c>
      <c r="M3736" s="45" t="str">
        <f>IF(
ISNA(INDEX(resources!E:E,MATCH(B3736,resources!B:B,0))),"fillme",
INDEX(resources!E:E,MATCH(B3736,resources!B:B,0)))</f>
        <v>transfer_purchase</v>
      </c>
      <c r="N3736" s="45">
        <v>1</v>
      </c>
      <c r="O3736" s="83" t="str">
        <f>IFERROR(INDEX(resources!K:K,MATCH(B3736,resources!B:B,0)),"fillme")</f>
        <v>unknown</v>
      </c>
      <c r="P3736" s="89" t="str">
        <f t="shared" si="811"/>
        <v>unknown_2026_4</v>
      </c>
      <c r="Q3736" s="87">
        <f>INDEX(elcc!G:G,MATCH(P3736,elcc!D:D,0))</f>
        <v>0</v>
      </c>
      <c r="R3736" s="89">
        <f t="shared" si="812"/>
        <v>1</v>
      </c>
      <c r="S3736" s="89" t="s">
        <v>6314</v>
      </c>
      <c r="T3736" s="89" t="s">
        <v>6314</v>
      </c>
      <c r="U3736" s="90" t="str">
        <f t="shared" si="813"/>
        <v>ok</v>
      </c>
      <c r="V3736" s="63" t="str">
        <f>INDEX(resources!F:F,MATCH(B3736,resources!B:B,0))</f>
        <v>special</v>
      </c>
      <c r="W3736" s="110">
        <f t="shared" si="814"/>
        <v>0</v>
      </c>
      <c r="X3736" s="110">
        <f t="shared" si="815"/>
        <v>0</v>
      </c>
      <c r="Y3736" s="110" t="str">
        <f t="shared" si="816"/>
        <v>transfer_purchase_raonly_NA_CONFIDENTIAL</v>
      </c>
      <c r="Z3736" s="110">
        <f>IF(COUNTIFS($Y$2:Y3736,Y3736)=1,1,0)</f>
        <v>0</v>
      </c>
      <c r="AA3736" s="110">
        <f>SUM($Z$2:Z3736)*Z3736</f>
        <v>0</v>
      </c>
      <c r="AB3736" s="110">
        <f>COUNTIFS(resources!B:B,B3736)</f>
        <v>1</v>
      </c>
      <c r="AC3736" s="110">
        <f t="shared" si="817"/>
        <v>1</v>
      </c>
      <c r="AD3736" s="110">
        <f t="shared" si="818"/>
        <v>1</v>
      </c>
      <c r="AE3736" s="110">
        <f t="shared" si="819"/>
        <v>0</v>
      </c>
      <c r="AF3736" s="110">
        <f t="shared" si="820"/>
        <v>1</v>
      </c>
      <c r="AG3736" s="110">
        <f t="shared" si="821"/>
        <v>0</v>
      </c>
      <c r="AH3736" s="110">
        <f t="shared" si="822"/>
        <v>0</v>
      </c>
      <c r="AI3736" s="110">
        <f t="shared" si="823"/>
        <v>1</v>
      </c>
      <c r="AJ3736" s="100">
        <f>ROW()</f>
        <v>3736</v>
      </c>
      <c r="AK3736" s="100" t="str">
        <f>INDEX('BadRows RECART'!$C$2:$C$1207,MATCH(monthly_gwh_mw!AJ3736,'BadRows RECART'!$D$2:$D$1207,0))</f>
        <v>EC_M_0-000-000-010</v>
      </c>
    </row>
    <row r="3737" spans="1:37" ht="20">
      <c r="A3737" s="106" t="s">
        <v>3907</v>
      </c>
      <c r="B3737" s="106" t="s">
        <v>437</v>
      </c>
      <c r="C3737" s="106" t="s">
        <v>6312</v>
      </c>
      <c r="D3737" s="168">
        <v>2026</v>
      </c>
      <c r="E3737" s="168">
        <v>5</v>
      </c>
      <c r="F3737" s="169">
        <v>0</v>
      </c>
      <c r="G3737" s="212" t="s">
        <v>6314</v>
      </c>
      <c r="H3737" s="212" t="s">
        <v>6314</v>
      </c>
      <c r="I3737" s="106" t="s">
        <v>556</v>
      </c>
      <c r="K3737" s="83" t="s">
        <v>6314</v>
      </c>
      <c r="L3737" s="83" t="s">
        <v>6314</v>
      </c>
      <c r="M3737" s="45" t="str">
        <f>IF(
ISNA(INDEX(resources!E:E,MATCH(B3737,resources!B:B,0))),"fillme",
INDEX(resources!E:E,MATCH(B3737,resources!B:B,0)))</f>
        <v>transfer_purchase</v>
      </c>
      <c r="N3737" s="45">
        <v>1</v>
      </c>
      <c r="O3737" s="83" t="str">
        <f>IFERROR(INDEX(resources!K:K,MATCH(B3737,resources!B:B,0)),"fillme")</f>
        <v>unknown</v>
      </c>
      <c r="P3737" s="89" t="str">
        <f t="shared" ref="P3737:P3792" si="824">O3737&amp;"_"&amp;D3737&amp;"_"&amp;E3737</f>
        <v>unknown_2026_5</v>
      </c>
      <c r="Q3737" s="87">
        <f>INDEX(elcc!G:G,MATCH(P3737,elcc!D:D,0))</f>
        <v>0</v>
      </c>
      <c r="R3737" s="89">
        <f t="shared" ref="R3737:R3792" si="825">IF(O3737="battery",MIN(1,J3737/4),1)</f>
        <v>1</v>
      </c>
      <c r="S3737" s="89" t="s">
        <v>6314</v>
      </c>
      <c r="T3737" s="89" t="s">
        <v>6314</v>
      </c>
      <c r="U3737" s="90" t="str">
        <f t="shared" ref="U3737:U3792" si="826">IF(ISERROR(T3737),"error in NQC data entry; please check blue and purple data entered. You need to provide either a contracted NQC value in Column G, or allow the template to calculate one using Columns H,L,Q, and R","ok")</f>
        <v>ok</v>
      </c>
      <c r="V3737" s="63" t="str">
        <f>INDEX(resources!F:F,MATCH(B3737,resources!B:B,0))</f>
        <v>special</v>
      </c>
      <c r="W3737" s="110">
        <f t="shared" ref="W3737:W3792" si="827">(F3737&gt;0)*1</f>
        <v>0</v>
      </c>
      <c r="X3737" s="110">
        <f t="shared" ref="X3737:X3792" si="828">COUNTIFS(G3737:H3737,"&gt;0")</f>
        <v>0</v>
      </c>
      <c r="Y3737" s="110" t="str">
        <f t="shared" ref="Y3737:Y3792" si="829">B3737&amp;"_"&amp;C3737&amp;"_"&amp;K3737</f>
        <v>transfer_purchase_raonly_NA_CONFIDENTIAL</v>
      </c>
      <c r="Z3737" s="110">
        <f>IF(COUNTIFS($Y$2:Y3737,Y3737)=1,1,0)</f>
        <v>0</v>
      </c>
      <c r="AA3737" s="110">
        <f>SUM($Z$2:Z3737)*Z3737</f>
        <v>0</v>
      </c>
      <c r="AB3737" s="110">
        <f>COUNTIFS(resources!B:B,B3737)</f>
        <v>1</v>
      </c>
      <c r="AC3737" s="110">
        <f t="shared" ref="AC3737:AC3792" si="830">AND(ISNUMBER(D3737),(D3737&gt;2019))*1</f>
        <v>1</v>
      </c>
      <c r="AD3737" s="110">
        <f t="shared" ref="AD3737:AD3792" si="831">AND(ISNUMBER(E3737),E3737&gt;=1,E3737&lt;=12)*1</f>
        <v>1</v>
      </c>
      <c r="AE3737" s="110">
        <f t="shared" ref="AE3737:AE3792" si="832">AND(COUNT(G3737:H3737)=1,COUNT(F3737)=1)*1</f>
        <v>0</v>
      </c>
      <c r="AF3737" s="110">
        <f t="shared" ref="AF3737:AF3792" si="833">(COUNTIFS(K3737:O3737,"fillme")=0)*1</f>
        <v>1</v>
      </c>
      <c r="AG3737" s="110">
        <f t="shared" ref="AG3737:AG3792" si="834">ISNUMBER(L3737)*1</f>
        <v>0</v>
      </c>
      <c r="AH3737" s="110">
        <f t="shared" ref="AH3737:AH3792" si="835">NOT(AND(G3737&gt;0,H3737&gt;0))*1</f>
        <v>0</v>
      </c>
      <c r="AI3737" s="110">
        <f t="shared" ref="AI3737:AI3792" si="836">(U3737="ok")*1</f>
        <v>1</v>
      </c>
      <c r="AJ3737" s="100">
        <f>ROW()</f>
        <v>3737</v>
      </c>
      <c r="AK3737" s="100" t="str">
        <f>INDEX('BadRows RECART'!$C$2:$C$1207,MATCH(monthly_gwh_mw!AJ3737,'BadRows RECART'!$D$2:$D$1207,0))</f>
        <v>EC_M_0-000-000-010</v>
      </c>
    </row>
    <row r="3738" spans="1:37" ht="20">
      <c r="A3738" s="106" t="s">
        <v>3907</v>
      </c>
      <c r="B3738" s="106" t="s">
        <v>437</v>
      </c>
      <c r="C3738" s="106" t="s">
        <v>6312</v>
      </c>
      <c r="D3738" s="168">
        <v>2026</v>
      </c>
      <c r="E3738" s="168">
        <v>6</v>
      </c>
      <c r="F3738" s="169">
        <v>0</v>
      </c>
      <c r="G3738" s="212" t="s">
        <v>6314</v>
      </c>
      <c r="H3738" s="212" t="s">
        <v>6314</v>
      </c>
      <c r="I3738" s="106" t="s">
        <v>556</v>
      </c>
      <c r="K3738" s="83" t="s">
        <v>6314</v>
      </c>
      <c r="L3738" s="83" t="s">
        <v>6314</v>
      </c>
      <c r="M3738" s="45" t="str">
        <f>IF(
ISNA(INDEX(resources!E:E,MATCH(B3738,resources!B:B,0))),"fillme",
INDEX(resources!E:E,MATCH(B3738,resources!B:B,0)))</f>
        <v>transfer_purchase</v>
      </c>
      <c r="N3738" s="45">
        <v>1</v>
      </c>
      <c r="O3738" s="83" t="str">
        <f>IFERROR(INDEX(resources!K:K,MATCH(B3738,resources!B:B,0)),"fillme")</f>
        <v>unknown</v>
      </c>
      <c r="P3738" s="89" t="str">
        <f t="shared" si="824"/>
        <v>unknown_2026_6</v>
      </c>
      <c r="Q3738" s="87">
        <f>INDEX(elcc!G:G,MATCH(P3738,elcc!D:D,0))</f>
        <v>0</v>
      </c>
      <c r="R3738" s="89">
        <f t="shared" si="825"/>
        <v>1</v>
      </c>
      <c r="S3738" s="89" t="s">
        <v>6314</v>
      </c>
      <c r="T3738" s="89" t="s">
        <v>6314</v>
      </c>
      <c r="U3738" s="90" t="str">
        <f t="shared" si="826"/>
        <v>ok</v>
      </c>
      <c r="V3738" s="63" t="str">
        <f>INDEX(resources!F:F,MATCH(B3738,resources!B:B,0))</f>
        <v>special</v>
      </c>
      <c r="W3738" s="110">
        <f t="shared" si="827"/>
        <v>0</v>
      </c>
      <c r="X3738" s="110">
        <f t="shared" si="828"/>
        <v>0</v>
      </c>
      <c r="Y3738" s="110" t="str">
        <f t="shared" si="829"/>
        <v>transfer_purchase_raonly_NA_CONFIDENTIAL</v>
      </c>
      <c r="Z3738" s="110">
        <f>IF(COUNTIFS($Y$2:Y3738,Y3738)=1,1,0)</f>
        <v>0</v>
      </c>
      <c r="AA3738" s="110">
        <f>SUM($Z$2:Z3738)*Z3738</f>
        <v>0</v>
      </c>
      <c r="AB3738" s="110">
        <f>COUNTIFS(resources!B:B,B3738)</f>
        <v>1</v>
      </c>
      <c r="AC3738" s="110">
        <f t="shared" si="830"/>
        <v>1</v>
      </c>
      <c r="AD3738" s="110">
        <f t="shared" si="831"/>
        <v>1</v>
      </c>
      <c r="AE3738" s="110">
        <f t="shared" si="832"/>
        <v>0</v>
      </c>
      <c r="AF3738" s="110">
        <f t="shared" si="833"/>
        <v>1</v>
      </c>
      <c r="AG3738" s="110">
        <f t="shared" si="834"/>
        <v>0</v>
      </c>
      <c r="AH3738" s="110">
        <f t="shared" si="835"/>
        <v>0</v>
      </c>
      <c r="AI3738" s="110">
        <f t="shared" si="836"/>
        <v>1</v>
      </c>
      <c r="AJ3738" s="100">
        <f>ROW()</f>
        <v>3738</v>
      </c>
      <c r="AK3738" s="100" t="str">
        <f>INDEX('BadRows RECART'!$C$2:$C$1207,MATCH(monthly_gwh_mw!AJ3738,'BadRows RECART'!$D$2:$D$1207,0))</f>
        <v>EC_M_0-000-000-010</v>
      </c>
    </row>
    <row r="3739" spans="1:37" ht="20">
      <c r="A3739" s="106" t="s">
        <v>3907</v>
      </c>
      <c r="B3739" s="106" t="s">
        <v>437</v>
      </c>
      <c r="C3739" s="106" t="s">
        <v>6312</v>
      </c>
      <c r="D3739" s="168">
        <v>2026</v>
      </c>
      <c r="E3739" s="168">
        <v>7</v>
      </c>
      <c r="F3739" s="169">
        <v>0</v>
      </c>
      <c r="G3739" s="212" t="s">
        <v>6314</v>
      </c>
      <c r="H3739" s="212" t="s">
        <v>6314</v>
      </c>
      <c r="I3739" s="106" t="s">
        <v>556</v>
      </c>
      <c r="K3739" s="83" t="s">
        <v>6314</v>
      </c>
      <c r="L3739" s="83" t="s">
        <v>6314</v>
      </c>
      <c r="M3739" s="45" t="str">
        <f>IF(
ISNA(INDEX(resources!E:E,MATCH(B3739,resources!B:B,0))),"fillme",
INDEX(resources!E:E,MATCH(B3739,resources!B:B,0)))</f>
        <v>transfer_purchase</v>
      </c>
      <c r="N3739" s="45">
        <v>1</v>
      </c>
      <c r="O3739" s="83" t="str">
        <f>IFERROR(INDEX(resources!K:K,MATCH(B3739,resources!B:B,0)),"fillme")</f>
        <v>unknown</v>
      </c>
      <c r="P3739" s="89" t="str">
        <f t="shared" si="824"/>
        <v>unknown_2026_7</v>
      </c>
      <c r="Q3739" s="87">
        <f>INDEX(elcc!G:G,MATCH(P3739,elcc!D:D,0))</f>
        <v>0</v>
      </c>
      <c r="R3739" s="89">
        <f t="shared" si="825"/>
        <v>1</v>
      </c>
      <c r="S3739" s="89" t="s">
        <v>6314</v>
      </c>
      <c r="T3739" s="89" t="s">
        <v>6314</v>
      </c>
      <c r="U3739" s="90" t="str">
        <f t="shared" si="826"/>
        <v>ok</v>
      </c>
      <c r="V3739" s="63" t="str">
        <f>INDEX(resources!F:F,MATCH(B3739,resources!B:B,0))</f>
        <v>special</v>
      </c>
      <c r="W3739" s="110">
        <f t="shared" si="827"/>
        <v>0</v>
      </c>
      <c r="X3739" s="110">
        <f t="shared" si="828"/>
        <v>0</v>
      </c>
      <c r="Y3739" s="110" t="str">
        <f t="shared" si="829"/>
        <v>transfer_purchase_raonly_NA_CONFIDENTIAL</v>
      </c>
      <c r="Z3739" s="110">
        <f>IF(COUNTIFS($Y$2:Y3739,Y3739)=1,1,0)</f>
        <v>0</v>
      </c>
      <c r="AA3739" s="110">
        <f>SUM($Z$2:Z3739)*Z3739</f>
        <v>0</v>
      </c>
      <c r="AB3739" s="110">
        <f>COUNTIFS(resources!B:B,B3739)</f>
        <v>1</v>
      </c>
      <c r="AC3739" s="110">
        <f t="shared" si="830"/>
        <v>1</v>
      </c>
      <c r="AD3739" s="110">
        <f t="shared" si="831"/>
        <v>1</v>
      </c>
      <c r="AE3739" s="110">
        <f t="shared" si="832"/>
        <v>0</v>
      </c>
      <c r="AF3739" s="110">
        <f t="shared" si="833"/>
        <v>1</v>
      </c>
      <c r="AG3739" s="110">
        <f t="shared" si="834"/>
        <v>0</v>
      </c>
      <c r="AH3739" s="110">
        <f t="shared" si="835"/>
        <v>0</v>
      </c>
      <c r="AI3739" s="110">
        <f t="shared" si="836"/>
        <v>1</v>
      </c>
      <c r="AJ3739" s="100">
        <f>ROW()</f>
        <v>3739</v>
      </c>
      <c r="AK3739" s="100" t="str">
        <f>INDEX('BadRows RECART'!$C$2:$C$1207,MATCH(monthly_gwh_mw!AJ3739,'BadRows RECART'!$D$2:$D$1207,0))</f>
        <v>EC_M_0-000-000-010</v>
      </c>
    </row>
    <row r="3740" spans="1:37" ht="20">
      <c r="A3740" s="106" t="s">
        <v>3907</v>
      </c>
      <c r="B3740" s="106" t="s">
        <v>437</v>
      </c>
      <c r="C3740" s="106" t="s">
        <v>6312</v>
      </c>
      <c r="D3740" s="168">
        <v>2026</v>
      </c>
      <c r="E3740" s="168">
        <v>8</v>
      </c>
      <c r="F3740" s="169">
        <v>0</v>
      </c>
      <c r="G3740" s="212" t="s">
        <v>6314</v>
      </c>
      <c r="H3740" s="212" t="s">
        <v>6314</v>
      </c>
      <c r="I3740" s="106" t="s">
        <v>556</v>
      </c>
      <c r="K3740" s="83" t="s">
        <v>6314</v>
      </c>
      <c r="L3740" s="83" t="s">
        <v>6314</v>
      </c>
      <c r="M3740" s="45" t="str">
        <f>IF(
ISNA(INDEX(resources!E:E,MATCH(B3740,resources!B:B,0))),"fillme",
INDEX(resources!E:E,MATCH(B3740,resources!B:B,0)))</f>
        <v>transfer_purchase</v>
      </c>
      <c r="N3740" s="45">
        <v>1</v>
      </c>
      <c r="O3740" s="83" t="str">
        <f>IFERROR(INDEX(resources!K:K,MATCH(B3740,resources!B:B,0)),"fillme")</f>
        <v>unknown</v>
      </c>
      <c r="P3740" s="89" t="str">
        <f t="shared" si="824"/>
        <v>unknown_2026_8</v>
      </c>
      <c r="Q3740" s="87">
        <f>INDEX(elcc!G:G,MATCH(P3740,elcc!D:D,0))</f>
        <v>0</v>
      </c>
      <c r="R3740" s="89">
        <f t="shared" si="825"/>
        <v>1</v>
      </c>
      <c r="S3740" s="89" t="s">
        <v>6314</v>
      </c>
      <c r="T3740" s="89" t="s">
        <v>6314</v>
      </c>
      <c r="U3740" s="90" t="str">
        <f t="shared" si="826"/>
        <v>ok</v>
      </c>
      <c r="V3740" s="63" t="str">
        <f>INDEX(resources!F:F,MATCH(B3740,resources!B:B,0))</f>
        <v>special</v>
      </c>
      <c r="W3740" s="110">
        <f t="shared" si="827"/>
        <v>0</v>
      </c>
      <c r="X3740" s="110">
        <f t="shared" si="828"/>
        <v>0</v>
      </c>
      <c r="Y3740" s="110" t="str">
        <f t="shared" si="829"/>
        <v>transfer_purchase_raonly_NA_CONFIDENTIAL</v>
      </c>
      <c r="Z3740" s="110">
        <f>IF(COUNTIFS($Y$2:Y3740,Y3740)=1,1,0)</f>
        <v>0</v>
      </c>
      <c r="AA3740" s="110">
        <f>SUM($Z$2:Z3740)*Z3740</f>
        <v>0</v>
      </c>
      <c r="AB3740" s="110">
        <f>COUNTIFS(resources!B:B,B3740)</f>
        <v>1</v>
      </c>
      <c r="AC3740" s="110">
        <f t="shared" si="830"/>
        <v>1</v>
      </c>
      <c r="AD3740" s="110">
        <f t="shared" si="831"/>
        <v>1</v>
      </c>
      <c r="AE3740" s="110">
        <f t="shared" si="832"/>
        <v>0</v>
      </c>
      <c r="AF3740" s="110">
        <f t="shared" si="833"/>
        <v>1</v>
      </c>
      <c r="AG3740" s="110">
        <f t="shared" si="834"/>
        <v>0</v>
      </c>
      <c r="AH3740" s="110">
        <f t="shared" si="835"/>
        <v>0</v>
      </c>
      <c r="AI3740" s="110">
        <f t="shared" si="836"/>
        <v>1</v>
      </c>
      <c r="AJ3740" s="100">
        <f>ROW()</f>
        <v>3740</v>
      </c>
      <c r="AK3740" s="100" t="str">
        <f>INDEX('BadRows RECART'!$C$2:$C$1207,MATCH(monthly_gwh_mw!AJ3740,'BadRows RECART'!$D$2:$D$1207,0))</f>
        <v>EC_M_0-000-000-010</v>
      </c>
    </row>
    <row r="3741" spans="1:37" ht="20">
      <c r="A3741" s="106" t="s">
        <v>3907</v>
      </c>
      <c r="B3741" s="106" t="s">
        <v>437</v>
      </c>
      <c r="C3741" s="106" t="s">
        <v>6312</v>
      </c>
      <c r="D3741" s="168">
        <v>2026</v>
      </c>
      <c r="E3741" s="168">
        <v>9</v>
      </c>
      <c r="F3741" s="169">
        <v>0</v>
      </c>
      <c r="G3741" s="212" t="s">
        <v>6314</v>
      </c>
      <c r="H3741" s="212" t="s">
        <v>6314</v>
      </c>
      <c r="I3741" s="106" t="s">
        <v>556</v>
      </c>
      <c r="K3741" s="83" t="s">
        <v>6314</v>
      </c>
      <c r="L3741" s="83" t="s">
        <v>6314</v>
      </c>
      <c r="M3741" s="45" t="str">
        <f>IF(
ISNA(INDEX(resources!E:E,MATCH(B3741,resources!B:B,0))),"fillme",
INDEX(resources!E:E,MATCH(B3741,resources!B:B,0)))</f>
        <v>transfer_purchase</v>
      </c>
      <c r="N3741" s="45">
        <v>1</v>
      </c>
      <c r="O3741" s="83" t="str">
        <f>IFERROR(INDEX(resources!K:K,MATCH(B3741,resources!B:B,0)),"fillme")</f>
        <v>unknown</v>
      </c>
      <c r="P3741" s="89" t="str">
        <f t="shared" si="824"/>
        <v>unknown_2026_9</v>
      </c>
      <c r="Q3741" s="87">
        <f>INDEX(elcc!G:G,MATCH(P3741,elcc!D:D,0))</f>
        <v>0</v>
      </c>
      <c r="R3741" s="89">
        <f t="shared" si="825"/>
        <v>1</v>
      </c>
      <c r="S3741" s="89" t="s">
        <v>6314</v>
      </c>
      <c r="T3741" s="89" t="s">
        <v>6314</v>
      </c>
      <c r="U3741" s="90" t="str">
        <f t="shared" si="826"/>
        <v>ok</v>
      </c>
      <c r="V3741" s="63" t="str">
        <f>INDEX(resources!F:F,MATCH(B3741,resources!B:B,0))</f>
        <v>special</v>
      </c>
      <c r="W3741" s="110">
        <f t="shared" si="827"/>
        <v>0</v>
      </c>
      <c r="X3741" s="110">
        <f t="shared" si="828"/>
        <v>0</v>
      </c>
      <c r="Y3741" s="110" t="str">
        <f t="shared" si="829"/>
        <v>transfer_purchase_raonly_NA_CONFIDENTIAL</v>
      </c>
      <c r="Z3741" s="110">
        <f>IF(COUNTIFS($Y$2:Y3741,Y3741)=1,1,0)</f>
        <v>0</v>
      </c>
      <c r="AA3741" s="110">
        <f>SUM($Z$2:Z3741)*Z3741</f>
        <v>0</v>
      </c>
      <c r="AB3741" s="110">
        <f>COUNTIFS(resources!B:B,B3741)</f>
        <v>1</v>
      </c>
      <c r="AC3741" s="110">
        <f t="shared" si="830"/>
        <v>1</v>
      </c>
      <c r="AD3741" s="110">
        <f t="shared" si="831"/>
        <v>1</v>
      </c>
      <c r="AE3741" s="110">
        <f t="shared" si="832"/>
        <v>0</v>
      </c>
      <c r="AF3741" s="110">
        <f t="shared" si="833"/>
        <v>1</v>
      </c>
      <c r="AG3741" s="110">
        <f t="shared" si="834"/>
        <v>0</v>
      </c>
      <c r="AH3741" s="110">
        <f t="shared" si="835"/>
        <v>0</v>
      </c>
      <c r="AI3741" s="110">
        <f t="shared" si="836"/>
        <v>1</v>
      </c>
      <c r="AJ3741" s="100">
        <f>ROW()</f>
        <v>3741</v>
      </c>
      <c r="AK3741" s="100" t="str">
        <f>INDEX('BadRows RECART'!$C$2:$C$1207,MATCH(monthly_gwh_mw!AJ3741,'BadRows RECART'!$D$2:$D$1207,0))</f>
        <v>EC_M_0-000-000-010</v>
      </c>
    </row>
    <row r="3742" spans="1:37" ht="20">
      <c r="A3742" s="106" t="s">
        <v>3907</v>
      </c>
      <c r="B3742" s="106" t="s">
        <v>437</v>
      </c>
      <c r="C3742" s="106" t="s">
        <v>6312</v>
      </c>
      <c r="D3742" s="168">
        <v>2026</v>
      </c>
      <c r="E3742" s="168">
        <v>10</v>
      </c>
      <c r="F3742" s="169">
        <v>0</v>
      </c>
      <c r="G3742" s="212" t="s">
        <v>6314</v>
      </c>
      <c r="H3742" s="212" t="s">
        <v>6314</v>
      </c>
      <c r="I3742" s="106" t="s">
        <v>556</v>
      </c>
      <c r="K3742" s="83" t="s">
        <v>6314</v>
      </c>
      <c r="L3742" s="83" t="s">
        <v>6314</v>
      </c>
      <c r="M3742" s="45" t="str">
        <f>IF(
ISNA(INDEX(resources!E:E,MATCH(B3742,resources!B:B,0))),"fillme",
INDEX(resources!E:E,MATCH(B3742,resources!B:B,0)))</f>
        <v>transfer_purchase</v>
      </c>
      <c r="N3742" s="45">
        <v>1</v>
      </c>
      <c r="O3742" s="83" t="str">
        <f>IFERROR(INDEX(resources!K:K,MATCH(B3742,resources!B:B,0)),"fillme")</f>
        <v>unknown</v>
      </c>
      <c r="P3742" s="89" t="str">
        <f t="shared" si="824"/>
        <v>unknown_2026_10</v>
      </c>
      <c r="Q3742" s="87">
        <f>INDEX(elcc!G:G,MATCH(P3742,elcc!D:D,0))</f>
        <v>0</v>
      </c>
      <c r="R3742" s="89">
        <f t="shared" si="825"/>
        <v>1</v>
      </c>
      <c r="S3742" s="89" t="s">
        <v>6314</v>
      </c>
      <c r="T3742" s="89" t="s">
        <v>6314</v>
      </c>
      <c r="U3742" s="90" t="str">
        <f t="shared" si="826"/>
        <v>ok</v>
      </c>
      <c r="V3742" s="63" t="str">
        <f>INDEX(resources!F:F,MATCH(B3742,resources!B:B,0))</f>
        <v>special</v>
      </c>
      <c r="W3742" s="110">
        <f t="shared" si="827"/>
        <v>0</v>
      </c>
      <c r="X3742" s="110">
        <f t="shared" si="828"/>
        <v>0</v>
      </c>
      <c r="Y3742" s="110" t="str">
        <f t="shared" si="829"/>
        <v>transfer_purchase_raonly_NA_CONFIDENTIAL</v>
      </c>
      <c r="Z3742" s="110">
        <f>IF(COUNTIFS($Y$2:Y3742,Y3742)=1,1,0)</f>
        <v>0</v>
      </c>
      <c r="AA3742" s="110">
        <f>SUM($Z$2:Z3742)*Z3742</f>
        <v>0</v>
      </c>
      <c r="AB3742" s="110">
        <f>COUNTIFS(resources!B:B,B3742)</f>
        <v>1</v>
      </c>
      <c r="AC3742" s="110">
        <f t="shared" si="830"/>
        <v>1</v>
      </c>
      <c r="AD3742" s="110">
        <f t="shared" si="831"/>
        <v>1</v>
      </c>
      <c r="AE3742" s="110">
        <f t="shared" si="832"/>
        <v>0</v>
      </c>
      <c r="AF3742" s="110">
        <f t="shared" si="833"/>
        <v>1</v>
      </c>
      <c r="AG3742" s="110">
        <f t="shared" si="834"/>
        <v>0</v>
      </c>
      <c r="AH3742" s="110">
        <f t="shared" si="835"/>
        <v>0</v>
      </c>
      <c r="AI3742" s="110">
        <f t="shared" si="836"/>
        <v>1</v>
      </c>
      <c r="AJ3742" s="100">
        <f>ROW()</f>
        <v>3742</v>
      </c>
      <c r="AK3742" s="100" t="str">
        <f>INDEX('BadRows RECART'!$C$2:$C$1207,MATCH(monthly_gwh_mw!AJ3742,'BadRows RECART'!$D$2:$D$1207,0))</f>
        <v>EC_M_0-000-000-010</v>
      </c>
    </row>
    <row r="3743" spans="1:37" ht="20">
      <c r="A3743" s="106" t="s">
        <v>3907</v>
      </c>
      <c r="B3743" s="106" t="s">
        <v>437</v>
      </c>
      <c r="C3743" s="106" t="s">
        <v>6312</v>
      </c>
      <c r="D3743" s="168">
        <v>2026</v>
      </c>
      <c r="E3743" s="168">
        <v>11</v>
      </c>
      <c r="F3743" s="169">
        <v>0</v>
      </c>
      <c r="G3743" s="212" t="s">
        <v>6314</v>
      </c>
      <c r="H3743" s="212" t="s">
        <v>6314</v>
      </c>
      <c r="I3743" s="106" t="s">
        <v>556</v>
      </c>
      <c r="K3743" s="83" t="s">
        <v>6314</v>
      </c>
      <c r="L3743" s="83" t="s">
        <v>6314</v>
      </c>
      <c r="M3743" s="45" t="str">
        <f>IF(
ISNA(INDEX(resources!E:E,MATCH(B3743,resources!B:B,0))),"fillme",
INDEX(resources!E:E,MATCH(B3743,resources!B:B,0)))</f>
        <v>transfer_purchase</v>
      </c>
      <c r="N3743" s="45">
        <v>1</v>
      </c>
      <c r="O3743" s="83" t="str">
        <f>IFERROR(INDEX(resources!K:K,MATCH(B3743,resources!B:B,0)),"fillme")</f>
        <v>unknown</v>
      </c>
      <c r="P3743" s="89" t="str">
        <f t="shared" si="824"/>
        <v>unknown_2026_11</v>
      </c>
      <c r="Q3743" s="87">
        <f>INDEX(elcc!G:G,MATCH(P3743,elcc!D:D,0))</f>
        <v>0</v>
      </c>
      <c r="R3743" s="89">
        <f t="shared" si="825"/>
        <v>1</v>
      </c>
      <c r="S3743" s="89" t="s">
        <v>6314</v>
      </c>
      <c r="T3743" s="89" t="s">
        <v>6314</v>
      </c>
      <c r="U3743" s="90" t="str">
        <f t="shared" si="826"/>
        <v>ok</v>
      </c>
      <c r="V3743" s="63" t="str">
        <f>INDEX(resources!F:F,MATCH(B3743,resources!B:B,0))</f>
        <v>special</v>
      </c>
      <c r="W3743" s="110">
        <f t="shared" si="827"/>
        <v>0</v>
      </c>
      <c r="X3743" s="110">
        <f t="shared" si="828"/>
        <v>0</v>
      </c>
      <c r="Y3743" s="110" t="str">
        <f t="shared" si="829"/>
        <v>transfer_purchase_raonly_NA_CONFIDENTIAL</v>
      </c>
      <c r="Z3743" s="110">
        <f>IF(COUNTIFS($Y$2:Y3743,Y3743)=1,1,0)</f>
        <v>0</v>
      </c>
      <c r="AA3743" s="110">
        <f>SUM($Z$2:Z3743)*Z3743</f>
        <v>0</v>
      </c>
      <c r="AB3743" s="110">
        <f>COUNTIFS(resources!B:B,B3743)</f>
        <v>1</v>
      </c>
      <c r="AC3743" s="110">
        <f t="shared" si="830"/>
        <v>1</v>
      </c>
      <c r="AD3743" s="110">
        <f t="shared" si="831"/>
        <v>1</v>
      </c>
      <c r="AE3743" s="110">
        <f t="shared" si="832"/>
        <v>0</v>
      </c>
      <c r="AF3743" s="110">
        <f t="shared" si="833"/>
        <v>1</v>
      </c>
      <c r="AG3743" s="110">
        <f t="shared" si="834"/>
        <v>0</v>
      </c>
      <c r="AH3743" s="110">
        <f t="shared" si="835"/>
        <v>0</v>
      </c>
      <c r="AI3743" s="110">
        <f t="shared" si="836"/>
        <v>1</v>
      </c>
      <c r="AJ3743" s="100">
        <f>ROW()</f>
        <v>3743</v>
      </c>
      <c r="AK3743" s="100" t="str">
        <f>INDEX('BadRows RECART'!$C$2:$C$1207,MATCH(monthly_gwh_mw!AJ3743,'BadRows RECART'!$D$2:$D$1207,0))</f>
        <v>EC_M_0-000-000-010</v>
      </c>
    </row>
    <row r="3744" spans="1:37" ht="20">
      <c r="A3744" s="106" t="s">
        <v>3907</v>
      </c>
      <c r="B3744" s="106" t="s">
        <v>437</v>
      </c>
      <c r="C3744" s="106" t="s">
        <v>6312</v>
      </c>
      <c r="D3744" s="168">
        <v>2026</v>
      </c>
      <c r="E3744" s="168">
        <v>12</v>
      </c>
      <c r="F3744" s="169">
        <v>0</v>
      </c>
      <c r="G3744" s="212" t="s">
        <v>6314</v>
      </c>
      <c r="H3744" s="212" t="s">
        <v>6314</v>
      </c>
      <c r="I3744" s="106" t="s">
        <v>556</v>
      </c>
      <c r="K3744" s="83" t="s">
        <v>6314</v>
      </c>
      <c r="L3744" s="83" t="s">
        <v>6314</v>
      </c>
      <c r="M3744" s="45" t="str">
        <f>IF(
ISNA(INDEX(resources!E:E,MATCH(B3744,resources!B:B,0))),"fillme",
INDEX(resources!E:E,MATCH(B3744,resources!B:B,0)))</f>
        <v>transfer_purchase</v>
      </c>
      <c r="N3744" s="45">
        <v>1</v>
      </c>
      <c r="O3744" s="83" t="str">
        <f>IFERROR(INDEX(resources!K:K,MATCH(B3744,resources!B:B,0)),"fillme")</f>
        <v>unknown</v>
      </c>
      <c r="P3744" s="89" t="str">
        <f t="shared" si="824"/>
        <v>unknown_2026_12</v>
      </c>
      <c r="Q3744" s="87">
        <f>INDEX(elcc!G:G,MATCH(P3744,elcc!D:D,0))</f>
        <v>0</v>
      </c>
      <c r="R3744" s="89">
        <f t="shared" si="825"/>
        <v>1</v>
      </c>
      <c r="S3744" s="89" t="s">
        <v>6314</v>
      </c>
      <c r="T3744" s="89" t="s">
        <v>6314</v>
      </c>
      <c r="U3744" s="90" t="str">
        <f t="shared" si="826"/>
        <v>ok</v>
      </c>
      <c r="V3744" s="63" t="str">
        <f>INDEX(resources!F:F,MATCH(B3744,resources!B:B,0))</f>
        <v>special</v>
      </c>
      <c r="W3744" s="110">
        <f t="shared" si="827"/>
        <v>0</v>
      </c>
      <c r="X3744" s="110">
        <f t="shared" si="828"/>
        <v>0</v>
      </c>
      <c r="Y3744" s="110" t="str">
        <f t="shared" si="829"/>
        <v>transfer_purchase_raonly_NA_CONFIDENTIAL</v>
      </c>
      <c r="Z3744" s="110">
        <f>IF(COUNTIFS($Y$2:Y3744,Y3744)=1,1,0)</f>
        <v>0</v>
      </c>
      <c r="AA3744" s="110">
        <f>SUM($Z$2:Z3744)*Z3744</f>
        <v>0</v>
      </c>
      <c r="AB3744" s="110">
        <f>COUNTIFS(resources!B:B,B3744)</f>
        <v>1</v>
      </c>
      <c r="AC3744" s="110">
        <f t="shared" si="830"/>
        <v>1</v>
      </c>
      <c r="AD3744" s="110">
        <f t="shared" si="831"/>
        <v>1</v>
      </c>
      <c r="AE3744" s="110">
        <f t="shared" si="832"/>
        <v>0</v>
      </c>
      <c r="AF3744" s="110">
        <f t="shared" si="833"/>
        <v>1</v>
      </c>
      <c r="AG3744" s="110">
        <f t="shared" si="834"/>
        <v>0</v>
      </c>
      <c r="AH3744" s="110">
        <f t="shared" si="835"/>
        <v>0</v>
      </c>
      <c r="AI3744" s="110">
        <f t="shared" si="836"/>
        <v>1</v>
      </c>
      <c r="AJ3744" s="100">
        <f>ROW()</f>
        <v>3744</v>
      </c>
      <c r="AK3744" s="100" t="str">
        <f>INDEX('BadRows RECART'!$C$2:$C$1207,MATCH(monthly_gwh_mw!AJ3744,'BadRows RECART'!$D$2:$D$1207,0))</f>
        <v>EC_M_0-000-000-010</v>
      </c>
    </row>
    <row r="3745" spans="1:37" ht="20">
      <c r="A3745" s="106" t="s">
        <v>3907</v>
      </c>
      <c r="B3745" s="106" t="s">
        <v>437</v>
      </c>
      <c r="C3745" s="106" t="s">
        <v>6312</v>
      </c>
      <c r="D3745" s="168">
        <v>2027</v>
      </c>
      <c r="E3745" s="168">
        <v>1</v>
      </c>
      <c r="F3745" s="169">
        <v>0</v>
      </c>
      <c r="G3745" s="212" t="s">
        <v>6314</v>
      </c>
      <c r="H3745" s="212" t="s">
        <v>6314</v>
      </c>
      <c r="I3745" s="106" t="s">
        <v>556</v>
      </c>
      <c r="K3745" s="83" t="s">
        <v>6314</v>
      </c>
      <c r="L3745" s="83" t="s">
        <v>6314</v>
      </c>
      <c r="M3745" s="45" t="str">
        <f>IF(
ISNA(INDEX(resources!E:E,MATCH(B3745,resources!B:B,0))),"fillme",
INDEX(resources!E:E,MATCH(B3745,resources!B:B,0)))</f>
        <v>transfer_purchase</v>
      </c>
      <c r="N3745" s="45">
        <v>1</v>
      </c>
      <c r="O3745" s="83" t="str">
        <f>IFERROR(INDEX(resources!K:K,MATCH(B3745,resources!B:B,0)),"fillme")</f>
        <v>unknown</v>
      </c>
      <c r="P3745" s="89" t="str">
        <f t="shared" si="824"/>
        <v>unknown_2027_1</v>
      </c>
      <c r="Q3745" s="87">
        <f>INDEX(elcc!G:G,MATCH(P3745,elcc!D:D,0))</f>
        <v>0</v>
      </c>
      <c r="R3745" s="89">
        <f t="shared" si="825"/>
        <v>1</v>
      </c>
      <c r="S3745" s="89" t="s">
        <v>6314</v>
      </c>
      <c r="T3745" s="89" t="s">
        <v>6314</v>
      </c>
      <c r="U3745" s="90" t="str">
        <f t="shared" si="826"/>
        <v>ok</v>
      </c>
      <c r="V3745" s="63" t="str">
        <f>INDEX(resources!F:F,MATCH(B3745,resources!B:B,0))</f>
        <v>special</v>
      </c>
      <c r="W3745" s="110">
        <f t="shared" si="827"/>
        <v>0</v>
      </c>
      <c r="X3745" s="110">
        <f t="shared" si="828"/>
        <v>0</v>
      </c>
      <c r="Y3745" s="110" t="str">
        <f t="shared" si="829"/>
        <v>transfer_purchase_raonly_NA_CONFIDENTIAL</v>
      </c>
      <c r="Z3745" s="110">
        <f>IF(COUNTIFS($Y$2:Y3745,Y3745)=1,1,0)</f>
        <v>0</v>
      </c>
      <c r="AA3745" s="110">
        <f>SUM($Z$2:Z3745)*Z3745</f>
        <v>0</v>
      </c>
      <c r="AB3745" s="110">
        <f>COUNTIFS(resources!B:B,B3745)</f>
        <v>1</v>
      </c>
      <c r="AC3745" s="110">
        <f t="shared" si="830"/>
        <v>1</v>
      </c>
      <c r="AD3745" s="110">
        <f t="shared" si="831"/>
        <v>1</v>
      </c>
      <c r="AE3745" s="110">
        <f t="shared" si="832"/>
        <v>0</v>
      </c>
      <c r="AF3745" s="110">
        <f t="shared" si="833"/>
        <v>1</v>
      </c>
      <c r="AG3745" s="110">
        <f t="shared" si="834"/>
        <v>0</v>
      </c>
      <c r="AH3745" s="110">
        <f t="shared" si="835"/>
        <v>0</v>
      </c>
      <c r="AI3745" s="110">
        <f t="shared" si="836"/>
        <v>1</v>
      </c>
      <c r="AJ3745" s="100">
        <f>ROW()</f>
        <v>3745</v>
      </c>
      <c r="AK3745" s="100" t="str">
        <f>INDEX('BadRows RECART'!$C$2:$C$1207,MATCH(monthly_gwh_mw!AJ3745,'BadRows RECART'!$D$2:$D$1207,0))</f>
        <v>EC_M_0-000-000-010</v>
      </c>
    </row>
    <row r="3746" spans="1:37" ht="20">
      <c r="A3746" s="106" t="s">
        <v>3907</v>
      </c>
      <c r="B3746" s="106" t="s">
        <v>437</v>
      </c>
      <c r="C3746" s="106" t="s">
        <v>6312</v>
      </c>
      <c r="D3746" s="168">
        <v>2027</v>
      </c>
      <c r="E3746" s="168">
        <v>2</v>
      </c>
      <c r="F3746" s="169">
        <v>0</v>
      </c>
      <c r="G3746" s="212" t="s">
        <v>6314</v>
      </c>
      <c r="H3746" s="212" t="s">
        <v>6314</v>
      </c>
      <c r="I3746" s="106" t="s">
        <v>556</v>
      </c>
      <c r="K3746" s="83" t="s">
        <v>6314</v>
      </c>
      <c r="L3746" s="83" t="s">
        <v>6314</v>
      </c>
      <c r="M3746" s="45" t="str">
        <f>IF(
ISNA(INDEX(resources!E:E,MATCH(B3746,resources!B:B,0))),"fillme",
INDEX(resources!E:E,MATCH(B3746,resources!B:B,0)))</f>
        <v>transfer_purchase</v>
      </c>
      <c r="N3746" s="45">
        <v>1</v>
      </c>
      <c r="O3746" s="83" t="str">
        <f>IFERROR(INDEX(resources!K:K,MATCH(B3746,resources!B:B,0)),"fillme")</f>
        <v>unknown</v>
      </c>
      <c r="P3746" s="89" t="str">
        <f t="shared" si="824"/>
        <v>unknown_2027_2</v>
      </c>
      <c r="Q3746" s="87">
        <f>INDEX(elcc!G:G,MATCH(P3746,elcc!D:D,0))</f>
        <v>0</v>
      </c>
      <c r="R3746" s="89">
        <f t="shared" si="825"/>
        <v>1</v>
      </c>
      <c r="S3746" s="89" t="s">
        <v>6314</v>
      </c>
      <c r="T3746" s="89" t="s">
        <v>6314</v>
      </c>
      <c r="U3746" s="90" t="str">
        <f t="shared" si="826"/>
        <v>ok</v>
      </c>
      <c r="V3746" s="63" t="str">
        <f>INDEX(resources!F:F,MATCH(B3746,resources!B:B,0))</f>
        <v>special</v>
      </c>
      <c r="W3746" s="110">
        <f t="shared" si="827"/>
        <v>0</v>
      </c>
      <c r="X3746" s="110">
        <f t="shared" si="828"/>
        <v>0</v>
      </c>
      <c r="Y3746" s="110" t="str">
        <f t="shared" si="829"/>
        <v>transfer_purchase_raonly_NA_CONFIDENTIAL</v>
      </c>
      <c r="Z3746" s="110">
        <f>IF(COUNTIFS($Y$2:Y3746,Y3746)=1,1,0)</f>
        <v>0</v>
      </c>
      <c r="AA3746" s="110">
        <f>SUM($Z$2:Z3746)*Z3746</f>
        <v>0</v>
      </c>
      <c r="AB3746" s="110">
        <f>COUNTIFS(resources!B:B,B3746)</f>
        <v>1</v>
      </c>
      <c r="AC3746" s="110">
        <f t="shared" si="830"/>
        <v>1</v>
      </c>
      <c r="AD3746" s="110">
        <f t="shared" si="831"/>
        <v>1</v>
      </c>
      <c r="AE3746" s="110">
        <f t="shared" si="832"/>
        <v>0</v>
      </c>
      <c r="AF3746" s="110">
        <f t="shared" si="833"/>
        <v>1</v>
      </c>
      <c r="AG3746" s="110">
        <f t="shared" si="834"/>
        <v>0</v>
      </c>
      <c r="AH3746" s="110">
        <f t="shared" si="835"/>
        <v>0</v>
      </c>
      <c r="AI3746" s="110">
        <f t="shared" si="836"/>
        <v>1</v>
      </c>
      <c r="AJ3746" s="100">
        <f>ROW()</f>
        <v>3746</v>
      </c>
      <c r="AK3746" s="100" t="str">
        <f>INDEX('BadRows RECART'!$C$2:$C$1207,MATCH(monthly_gwh_mw!AJ3746,'BadRows RECART'!$D$2:$D$1207,0))</f>
        <v>EC_M_0-000-000-010</v>
      </c>
    </row>
    <row r="3747" spans="1:37" ht="20">
      <c r="A3747" s="106" t="s">
        <v>3907</v>
      </c>
      <c r="B3747" s="106" t="s">
        <v>437</v>
      </c>
      <c r="C3747" s="106" t="s">
        <v>6312</v>
      </c>
      <c r="D3747" s="168">
        <v>2027</v>
      </c>
      <c r="E3747" s="168">
        <v>3</v>
      </c>
      <c r="F3747" s="169">
        <v>0</v>
      </c>
      <c r="G3747" s="212" t="s">
        <v>6314</v>
      </c>
      <c r="H3747" s="212" t="s">
        <v>6314</v>
      </c>
      <c r="I3747" s="106" t="s">
        <v>556</v>
      </c>
      <c r="K3747" s="83" t="s">
        <v>6314</v>
      </c>
      <c r="L3747" s="83" t="s">
        <v>6314</v>
      </c>
      <c r="M3747" s="45" t="str">
        <f>IF(
ISNA(INDEX(resources!E:E,MATCH(B3747,resources!B:B,0))),"fillme",
INDEX(resources!E:E,MATCH(B3747,resources!B:B,0)))</f>
        <v>transfer_purchase</v>
      </c>
      <c r="N3747" s="45">
        <v>1</v>
      </c>
      <c r="O3747" s="83" t="str">
        <f>IFERROR(INDEX(resources!K:K,MATCH(B3747,resources!B:B,0)),"fillme")</f>
        <v>unknown</v>
      </c>
      <c r="P3747" s="89" t="str">
        <f t="shared" si="824"/>
        <v>unknown_2027_3</v>
      </c>
      <c r="Q3747" s="87">
        <f>INDEX(elcc!G:G,MATCH(P3747,elcc!D:D,0))</f>
        <v>0</v>
      </c>
      <c r="R3747" s="89">
        <f t="shared" si="825"/>
        <v>1</v>
      </c>
      <c r="S3747" s="89" t="s">
        <v>6314</v>
      </c>
      <c r="T3747" s="89" t="s">
        <v>6314</v>
      </c>
      <c r="U3747" s="90" t="str">
        <f t="shared" si="826"/>
        <v>ok</v>
      </c>
      <c r="V3747" s="63" t="str">
        <f>INDEX(resources!F:F,MATCH(B3747,resources!B:B,0))</f>
        <v>special</v>
      </c>
      <c r="W3747" s="110">
        <f t="shared" si="827"/>
        <v>0</v>
      </c>
      <c r="X3747" s="110">
        <f t="shared" si="828"/>
        <v>0</v>
      </c>
      <c r="Y3747" s="110" t="str">
        <f t="shared" si="829"/>
        <v>transfer_purchase_raonly_NA_CONFIDENTIAL</v>
      </c>
      <c r="Z3747" s="110">
        <f>IF(COUNTIFS($Y$2:Y3747,Y3747)=1,1,0)</f>
        <v>0</v>
      </c>
      <c r="AA3747" s="110">
        <f>SUM($Z$2:Z3747)*Z3747</f>
        <v>0</v>
      </c>
      <c r="AB3747" s="110">
        <f>COUNTIFS(resources!B:B,B3747)</f>
        <v>1</v>
      </c>
      <c r="AC3747" s="110">
        <f t="shared" si="830"/>
        <v>1</v>
      </c>
      <c r="AD3747" s="110">
        <f t="shared" si="831"/>
        <v>1</v>
      </c>
      <c r="AE3747" s="110">
        <f t="shared" si="832"/>
        <v>0</v>
      </c>
      <c r="AF3747" s="110">
        <f t="shared" si="833"/>
        <v>1</v>
      </c>
      <c r="AG3747" s="110">
        <f t="shared" si="834"/>
        <v>0</v>
      </c>
      <c r="AH3747" s="110">
        <f t="shared" si="835"/>
        <v>0</v>
      </c>
      <c r="AI3747" s="110">
        <f t="shared" si="836"/>
        <v>1</v>
      </c>
      <c r="AJ3747" s="100">
        <f>ROW()</f>
        <v>3747</v>
      </c>
      <c r="AK3747" s="100" t="str">
        <f>INDEX('BadRows RECART'!$C$2:$C$1207,MATCH(monthly_gwh_mw!AJ3747,'BadRows RECART'!$D$2:$D$1207,0))</f>
        <v>EC_M_0-000-000-010</v>
      </c>
    </row>
    <row r="3748" spans="1:37" ht="20">
      <c r="A3748" s="106" t="s">
        <v>3907</v>
      </c>
      <c r="B3748" s="106" t="s">
        <v>437</v>
      </c>
      <c r="C3748" s="106" t="s">
        <v>6312</v>
      </c>
      <c r="D3748" s="168">
        <v>2027</v>
      </c>
      <c r="E3748" s="168">
        <v>4</v>
      </c>
      <c r="F3748" s="169">
        <v>0</v>
      </c>
      <c r="G3748" s="212" t="s">
        <v>6314</v>
      </c>
      <c r="H3748" s="212" t="s">
        <v>6314</v>
      </c>
      <c r="I3748" s="106" t="s">
        <v>556</v>
      </c>
      <c r="K3748" s="83" t="s">
        <v>6314</v>
      </c>
      <c r="L3748" s="83" t="s">
        <v>6314</v>
      </c>
      <c r="M3748" s="45" t="str">
        <f>IF(
ISNA(INDEX(resources!E:E,MATCH(B3748,resources!B:B,0))),"fillme",
INDEX(resources!E:E,MATCH(B3748,resources!B:B,0)))</f>
        <v>transfer_purchase</v>
      </c>
      <c r="N3748" s="45">
        <v>1</v>
      </c>
      <c r="O3748" s="83" t="str">
        <f>IFERROR(INDEX(resources!K:K,MATCH(B3748,resources!B:B,0)),"fillme")</f>
        <v>unknown</v>
      </c>
      <c r="P3748" s="89" t="str">
        <f t="shared" si="824"/>
        <v>unknown_2027_4</v>
      </c>
      <c r="Q3748" s="87">
        <f>INDEX(elcc!G:G,MATCH(P3748,elcc!D:D,0))</f>
        <v>0</v>
      </c>
      <c r="R3748" s="89">
        <f t="shared" si="825"/>
        <v>1</v>
      </c>
      <c r="S3748" s="89" t="s">
        <v>6314</v>
      </c>
      <c r="T3748" s="89" t="s">
        <v>6314</v>
      </c>
      <c r="U3748" s="90" t="str">
        <f t="shared" si="826"/>
        <v>ok</v>
      </c>
      <c r="V3748" s="63" t="str">
        <f>INDEX(resources!F:F,MATCH(B3748,resources!B:B,0))</f>
        <v>special</v>
      </c>
      <c r="W3748" s="110">
        <f t="shared" si="827"/>
        <v>0</v>
      </c>
      <c r="X3748" s="110">
        <f t="shared" si="828"/>
        <v>0</v>
      </c>
      <c r="Y3748" s="110" t="str">
        <f t="shared" si="829"/>
        <v>transfer_purchase_raonly_NA_CONFIDENTIAL</v>
      </c>
      <c r="Z3748" s="110">
        <f>IF(COUNTIFS($Y$2:Y3748,Y3748)=1,1,0)</f>
        <v>0</v>
      </c>
      <c r="AA3748" s="110">
        <f>SUM($Z$2:Z3748)*Z3748</f>
        <v>0</v>
      </c>
      <c r="AB3748" s="110">
        <f>COUNTIFS(resources!B:B,B3748)</f>
        <v>1</v>
      </c>
      <c r="AC3748" s="110">
        <f t="shared" si="830"/>
        <v>1</v>
      </c>
      <c r="AD3748" s="110">
        <f t="shared" si="831"/>
        <v>1</v>
      </c>
      <c r="AE3748" s="110">
        <f t="shared" si="832"/>
        <v>0</v>
      </c>
      <c r="AF3748" s="110">
        <f t="shared" si="833"/>
        <v>1</v>
      </c>
      <c r="AG3748" s="110">
        <f t="shared" si="834"/>
        <v>0</v>
      </c>
      <c r="AH3748" s="110">
        <f t="shared" si="835"/>
        <v>0</v>
      </c>
      <c r="AI3748" s="110">
        <f t="shared" si="836"/>
        <v>1</v>
      </c>
      <c r="AJ3748" s="100">
        <f>ROW()</f>
        <v>3748</v>
      </c>
      <c r="AK3748" s="100" t="str">
        <f>INDEX('BadRows RECART'!$C$2:$C$1207,MATCH(monthly_gwh_mw!AJ3748,'BadRows RECART'!$D$2:$D$1207,0))</f>
        <v>EC_M_0-000-000-010</v>
      </c>
    </row>
    <row r="3749" spans="1:37" ht="20">
      <c r="A3749" s="106" t="s">
        <v>3907</v>
      </c>
      <c r="B3749" s="106" t="s">
        <v>437</v>
      </c>
      <c r="C3749" s="106" t="s">
        <v>6312</v>
      </c>
      <c r="D3749" s="168">
        <v>2027</v>
      </c>
      <c r="E3749" s="168">
        <v>5</v>
      </c>
      <c r="F3749" s="169">
        <v>0</v>
      </c>
      <c r="G3749" s="212" t="s">
        <v>6314</v>
      </c>
      <c r="H3749" s="212" t="s">
        <v>6314</v>
      </c>
      <c r="I3749" s="106" t="s">
        <v>556</v>
      </c>
      <c r="K3749" s="83" t="s">
        <v>6314</v>
      </c>
      <c r="L3749" s="83" t="s">
        <v>6314</v>
      </c>
      <c r="M3749" s="45" t="str">
        <f>IF(
ISNA(INDEX(resources!E:E,MATCH(B3749,resources!B:B,0))),"fillme",
INDEX(resources!E:E,MATCH(B3749,resources!B:B,0)))</f>
        <v>transfer_purchase</v>
      </c>
      <c r="N3749" s="45">
        <v>1</v>
      </c>
      <c r="O3749" s="83" t="str">
        <f>IFERROR(INDEX(resources!K:K,MATCH(B3749,resources!B:B,0)),"fillme")</f>
        <v>unknown</v>
      </c>
      <c r="P3749" s="89" t="str">
        <f t="shared" si="824"/>
        <v>unknown_2027_5</v>
      </c>
      <c r="Q3749" s="87">
        <f>INDEX(elcc!G:G,MATCH(P3749,elcc!D:D,0))</f>
        <v>0</v>
      </c>
      <c r="R3749" s="89">
        <f t="shared" si="825"/>
        <v>1</v>
      </c>
      <c r="S3749" s="89" t="s">
        <v>6314</v>
      </c>
      <c r="T3749" s="89" t="s">
        <v>6314</v>
      </c>
      <c r="U3749" s="90" t="str">
        <f t="shared" si="826"/>
        <v>ok</v>
      </c>
      <c r="V3749" s="63" t="str">
        <f>INDEX(resources!F:F,MATCH(B3749,resources!B:B,0))</f>
        <v>special</v>
      </c>
      <c r="W3749" s="110">
        <f t="shared" si="827"/>
        <v>0</v>
      </c>
      <c r="X3749" s="110">
        <f t="shared" si="828"/>
        <v>0</v>
      </c>
      <c r="Y3749" s="110" t="str">
        <f t="shared" si="829"/>
        <v>transfer_purchase_raonly_NA_CONFIDENTIAL</v>
      </c>
      <c r="Z3749" s="110">
        <f>IF(COUNTIFS($Y$2:Y3749,Y3749)=1,1,0)</f>
        <v>0</v>
      </c>
      <c r="AA3749" s="110">
        <f>SUM($Z$2:Z3749)*Z3749</f>
        <v>0</v>
      </c>
      <c r="AB3749" s="110">
        <f>COUNTIFS(resources!B:B,B3749)</f>
        <v>1</v>
      </c>
      <c r="AC3749" s="110">
        <f t="shared" si="830"/>
        <v>1</v>
      </c>
      <c r="AD3749" s="110">
        <f t="shared" si="831"/>
        <v>1</v>
      </c>
      <c r="AE3749" s="110">
        <f t="shared" si="832"/>
        <v>0</v>
      </c>
      <c r="AF3749" s="110">
        <f t="shared" si="833"/>
        <v>1</v>
      </c>
      <c r="AG3749" s="110">
        <f t="shared" si="834"/>
        <v>0</v>
      </c>
      <c r="AH3749" s="110">
        <f t="shared" si="835"/>
        <v>0</v>
      </c>
      <c r="AI3749" s="110">
        <f t="shared" si="836"/>
        <v>1</v>
      </c>
      <c r="AJ3749" s="100">
        <f>ROW()</f>
        <v>3749</v>
      </c>
      <c r="AK3749" s="100" t="str">
        <f>INDEX('BadRows RECART'!$C$2:$C$1207,MATCH(monthly_gwh_mw!AJ3749,'BadRows RECART'!$D$2:$D$1207,0))</f>
        <v>EC_M_0-000-000-010</v>
      </c>
    </row>
    <row r="3750" spans="1:37" ht="20">
      <c r="A3750" s="106" t="s">
        <v>3907</v>
      </c>
      <c r="B3750" s="106" t="s">
        <v>437</v>
      </c>
      <c r="C3750" s="106" t="s">
        <v>6312</v>
      </c>
      <c r="D3750" s="168">
        <v>2027</v>
      </c>
      <c r="E3750" s="168">
        <v>6</v>
      </c>
      <c r="F3750" s="169">
        <v>0</v>
      </c>
      <c r="G3750" s="212" t="s">
        <v>6314</v>
      </c>
      <c r="H3750" s="212" t="s">
        <v>6314</v>
      </c>
      <c r="I3750" s="106" t="s">
        <v>556</v>
      </c>
      <c r="K3750" s="83" t="s">
        <v>6314</v>
      </c>
      <c r="L3750" s="83" t="s">
        <v>6314</v>
      </c>
      <c r="M3750" s="45" t="str">
        <f>IF(
ISNA(INDEX(resources!E:E,MATCH(B3750,resources!B:B,0))),"fillme",
INDEX(resources!E:E,MATCH(B3750,resources!B:B,0)))</f>
        <v>transfer_purchase</v>
      </c>
      <c r="N3750" s="45">
        <v>1</v>
      </c>
      <c r="O3750" s="83" t="str">
        <f>IFERROR(INDEX(resources!K:K,MATCH(B3750,resources!B:B,0)),"fillme")</f>
        <v>unknown</v>
      </c>
      <c r="P3750" s="89" t="str">
        <f t="shared" si="824"/>
        <v>unknown_2027_6</v>
      </c>
      <c r="Q3750" s="87">
        <f>INDEX(elcc!G:G,MATCH(P3750,elcc!D:D,0))</f>
        <v>0</v>
      </c>
      <c r="R3750" s="89">
        <f t="shared" si="825"/>
        <v>1</v>
      </c>
      <c r="S3750" s="89" t="s">
        <v>6314</v>
      </c>
      <c r="T3750" s="89" t="s">
        <v>6314</v>
      </c>
      <c r="U3750" s="90" t="str">
        <f t="shared" si="826"/>
        <v>ok</v>
      </c>
      <c r="V3750" s="63" t="str">
        <f>INDEX(resources!F:F,MATCH(B3750,resources!B:B,0))</f>
        <v>special</v>
      </c>
      <c r="W3750" s="110">
        <f t="shared" si="827"/>
        <v>0</v>
      </c>
      <c r="X3750" s="110">
        <f t="shared" si="828"/>
        <v>0</v>
      </c>
      <c r="Y3750" s="110" t="str">
        <f t="shared" si="829"/>
        <v>transfer_purchase_raonly_NA_CONFIDENTIAL</v>
      </c>
      <c r="Z3750" s="110">
        <f>IF(COUNTIFS($Y$2:Y3750,Y3750)=1,1,0)</f>
        <v>0</v>
      </c>
      <c r="AA3750" s="110">
        <f>SUM($Z$2:Z3750)*Z3750</f>
        <v>0</v>
      </c>
      <c r="AB3750" s="110">
        <f>COUNTIFS(resources!B:B,B3750)</f>
        <v>1</v>
      </c>
      <c r="AC3750" s="110">
        <f t="shared" si="830"/>
        <v>1</v>
      </c>
      <c r="AD3750" s="110">
        <f t="shared" si="831"/>
        <v>1</v>
      </c>
      <c r="AE3750" s="110">
        <f t="shared" si="832"/>
        <v>0</v>
      </c>
      <c r="AF3750" s="110">
        <f t="shared" si="833"/>
        <v>1</v>
      </c>
      <c r="AG3750" s="110">
        <f t="shared" si="834"/>
        <v>0</v>
      </c>
      <c r="AH3750" s="110">
        <f t="shared" si="835"/>
        <v>0</v>
      </c>
      <c r="AI3750" s="110">
        <f t="shared" si="836"/>
        <v>1</v>
      </c>
      <c r="AJ3750" s="100">
        <f>ROW()</f>
        <v>3750</v>
      </c>
      <c r="AK3750" s="100" t="str">
        <f>INDEX('BadRows RECART'!$C$2:$C$1207,MATCH(monthly_gwh_mw!AJ3750,'BadRows RECART'!$D$2:$D$1207,0))</f>
        <v>EC_M_0-000-000-010</v>
      </c>
    </row>
    <row r="3751" spans="1:37" ht="20">
      <c r="A3751" s="106" t="s">
        <v>3907</v>
      </c>
      <c r="B3751" s="106" t="s">
        <v>437</v>
      </c>
      <c r="C3751" s="106" t="s">
        <v>6312</v>
      </c>
      <c r="D3751" s="168">
        <v>2027</v>
      </c>
      <c r="E3751" s="168">
        <v>7</v>
      </c>
      <c r="F3751" s="169">
        <v>0</v>
      </c>
      <c r="G3751" s="212" t="s">
        <v>6314</v>
      </c>
      <c r="H3751" s="212" t="s">
        <v>6314</v>
      </c>
      <c r="I3751" s="106" t="s">
        <v>556</v>
      </c>
      <c r="K3751" s="83" t="s">
        <v>6314</v>
      </c>
      <c r="L3751" s="83" t="s">
        <v>6314</v>
      </c>
      <c r="M3751" s="45" t="str">
        <f>IF(
ISNA(INDEX(resources!E:E,MATCH(B3751,resources!B:B,0))),"fillme",
INDEX(resources!E:E,MATCH(B3751,resources!B:B,0)))</f>
        <v>transfer_purchase</v>
      </c>
      <c r="N3751" s="45">
        <v>1</v>
      </c>
      <c r="O3751" s="83" t="str">
        <f>IFERROR(INDEX(resources!K:K,MATCH(B3751,resources!B:B,0)),"fillme")</f>
        <v>unknown</v>
      </c>
      <c r="P3751" s="89" t="str">
        <f t="shared" si="824"/>
        <v>unknown_2027_7</v>
      </c>
      <c r="Q3751" s="87">
        <f>INDEX(elcc!G:G,MATCH(P3751,elcc!D:D,0))</f>
        <v>0</v>
      </c>
      <c r="R3751" s="89">
        <f t="shared" si="825"/>
        <v>1</v>
      </c>
      <c r="S3751" s="89" t="s">
        <v>6314</v>
      </c>
      <c r="T3751" s="89" t="s">
        <v>6314</v>
      </c>
      <c r="U3751" s="90" t="str">
        <f t="shared" si="826"/>
        <v>ok</v>
      </c>
      <c r="V3751" s="63" t="str">
        <f>INDEX(resources!F:F,MATCH(B3751,resources!B:B,0))</f>
        <v>special</v>
      </c>
      <c r="W3751" s="110">
        <f t="shared" si="827"/>
        <v>0</v>
      </c>
      <c r="X3751" s="110">
        <f t="shared" si="828"/>
        <v>0</v>
      </c>
      <c r="Y3751" s="110" t="str">
        <f t="shared" si="829"/>
        <v>transfer_purchase_raonly_NA_CONFIDENTIAL</v>
      </c>
      <c r="Z3751" s="110">
        <f>IF(COUNTIFS($Y$2:Y3751,Y3751)=1,1,0)</f>
        <v>0</v>
      </c>
      <c r="AA3751" s="110">
        <f>SUM($Z$2:Z3751)*Z3751</f>
        <v>0</v>
      </c>
      <c r="AB3751" s="110">
        <f>COUNTIFS(resources!B:B,B3751)</f>
        <v>1</v>
      </c>
      <c r="AC3751" s="110">
        <f t="shared" si="830"/>
        <v>1</v>
      </c>
      <c r="AD3751" s="110">
        <f t="shared" si="831"/>
        <v>1</v>
      </c>
      <c r="AE3751" s="110">
        <f t="shared" si="832"/>
        <v>0</v>
      </c>
      <c r="AF3751" s="110">
        <f t="shared" si="833"/>
        <v>1</v>
      </c>
      <c r="AG3751" s="110">
        <f t="shared" si="834"/>
        <v>0</v>
      </c>
      <c r="AH3751" s="110">
        <f t="shared" si="835"/>
        <v>0</v>
      </c>
      <c r="AI3751" s="110">
        <f t="shared" si="836"/>
        <v>1</v>
      </c>
      <c r="AJ3751" s="100">
        <f>ROW()</f>
        <v>3751</v>
      </c>
      <c r="AK3751" s="100" t="str">
        <f>INDEX('BadRows RECART'!$C$2:$C$1207,MATCH(monthly_gwh_mw!AJ3751,'BadRows RECART'!$D$2:$D$1207,0))</f>
        <v>EC_M_0-000-000-010</v>
      </c>
    </row>
    <row r="3752" spans="1:37" ht="20">
      <c r="A3752" s="106" t="s">
        <v>3907</v>
      </c>
      <c r="B3752" s="106" t="s">
        <v>437</v>
      </c>
      <c r="C3752" s="106" t="s">
        <v>6312</v>
      </c>
      <c r="D3752" s="168">
        <v>2027</v>
      </c>
      <c r="E3752" s="168">
        <v>8</v>
      </c>
      <c r="F3752" s="169">
        <v>0</v>
      </c>
      <c r="G3752" s="212" t="s">
        <v>6314</v>
      </c>
      <c r="H3752" s="212" t="s">
        <v>6314</v>
      </c>
      <c r="I3752" s="106" t="s">
        <v>556</v>
      </c>
      <c r="K3752" s="83" t="s">
        <v>6314</v>
      </c>
      <c r="L3752" s="83" t="s">
        <v>6314</v>
      </c>
      <c r="M3752" s="45" t="str">
        <f>IF(
ISNA(INDEX(resources!E:E,MATCH(B3752,resources!B:B,0))),"fillme",
INDEX(resources!E:E,MATCH(B3752,resources!B:B,0)))</f>
        <v>transfer_purchase</v>
      </c>
      <c r="N3752" s="45">
        <v>1</v>
      </c>
      <c r="O3752" s="83" t="str">
        <f>IFERROR(INDEX(resources!K:K,MATCH(B3752,resources!B:B,0)),"fillme")</f>
        <v>unknown</v>
      </c>
      <c r="P3752" s="89" t="str">
        <f t="shared" si="824"/>
        <v>unknown_2027_8</v>
      </c>
      <c r="Q3752" s="87">
        <f>INDEX(elcc!G:G,MATCH(P3752,elcc!D:D,0))</f>
        <v>0</v>
      </c>
      <c r="R3752" s="89">
        <f t="shared" si="825"/>
        <v>1</v>
      </c>
      <c r="S3752" s="89" t="s">
        <v>6314</v>
      </c>
      <c r="T3752" s="89" t="s">
        <v>6314</v>
      </c>
      <c r="U3752" s="90" t="str">
        <f t="shared" si="826"/>
        <v>ok</v>
      </c>
      <c r="V3752" s="63" t="str">
        <f>INDEX(resources!F:F,MATCH(B3752,resources!B:B,0))</f>
        <v>special</v>
      </c>
      <c r="W3752" s="110">
        <f t="shared" si="827"/>
        <v>0</v>
      </c>
      <c r="X3752" s="110">
        <f t="shared" si="828"/>
        <v>0</v>
      </c>
      <c r="Y3752" s="110" t="str">
        <f t="shared" si="829"/>
        <v>transfer_purchase_raonly_NA_CONFIDENTIAL</v>
      </c>
      <c r="Z3752" s="110">
        <f>IF(COUNTIFS($Y$2:Y3752,Y3752)=1,1,0)</f>
        <v>0</v>
      </c>
      <c r="AA3752" s="110">
        <f>SUM($Z$2:Z3752)*Z3752</f>
        <v>0</v>
      </c>
      <c r="AB3752" s="110">
        <f>COUNTIFS(resources!B:B,B3752)</f>
        <v>1</v>
      </c>
      <c r="AC3752" s="110">
        <f t="shared" si="830"/>
        <v>1</v>
      </c>
      <c r="AD3752" s="110">
        <f t="shared" si="831"/>
        <v>1</v>
      </c>
      <c r="AE3752" s="110">
        <f t="shared" si="832"/>
        <v>0</v>
      </c>
      <c r="AF3752" s="110">
        <f t="shared" si="833"/>
        <v>1</v>
      </c>
      <c r="AG3752" s="110">
        <f t="shared" si="834"/>
        <v>0</v>
      </c>
      <c r="AH3752" s="110">
        <f t="shared" si="835"/>
        <v>0</v>
      </c>
      <c r="AI3752" s="110">
        <f t="shared" si="836"/>
        <v>1</v>
      </c>
      <c r="AJ3752" s="100">
        <f>ROW()</f>
        <v>3752</v>
      </c>
      <c r="AK3752" s="100" t="str">
        <f>INDEX('BadRows RECART'!$C$2:$C$1207,MATCH(monthly_gwh_mw!AJ3752,'BadRows RECART'!$D$2:$D$1207,0))</f>
        <v>EC_M_0-000-000-010</v>
      </c>
    </row>
    <row r="3753" spans="1:37" ht="20">
      <c r="A3753" s="106" t="s">
        <v>3907</v>
      </c>
      <c r="B3753" s="106" t="s">
        <v>437</v>
      </c>
      <c r="C3753" s="106" t="s">
        <v>6312</v>
      </c>
      <c r="D3753" s="168">
        <v>2027</v>
      </c>
      <c r="E3753" s="168">
        <v>9</v>
      </c>
      <c r="F3753" s="169">
        <v>0</v>
      </c>
      <c r="G3753" s="212" t="s">
        <v>6314</v>
      </c>
      <c r="H3753" s="212" t="s">
        <v>6314</v>
      </c>
      <c r="I3753" s="106" t="s">
        <v>556</v>
      </c>
      <c r="K3753" s="83" t="s">
        <v>6314</v>
      </c>
      <c r="L3753" s="83" t="s">
        <v>6314</v>
      </c>
      <c r="M3753" s="45" t="str">
        <f>IF(
ISNA(INDEX(resources!E:E,MATCH(B3753,resources!B:B,0))),"fillme",
INDEX(resources!E:E,MATCH(B3753,resources!B:B,0)))</f>
        <v>transfer_purchase</v>
      </c>
      <c r="N3753" s="45">
        <v>1</v>
      </c>
      <c r="O3753" s="83" t="str">
        <f>IFERROR(INDEX(resources!K:K,MATCH(B3753,resources!B:B,0)),"fillme")</f>
        <v>unknown</v>
      </c>
      <c r="P3753" s="89" t="str">
        <f t="shared" si="824"/>
        <v>unknown_2027_9</v>
      </c>
      <c r="Q3753" s="87">
        <f>INDEX(elcc!G:G,MATCH(P3753,elcc!D:D,0))</f>
        <v>0</v>
      </c>
      <c r="R3753" s="89">
        <f t="shared" si="825"/>
        <v>1</v>
      </c>
      <c r="S3753" s="89" t="s">
        <v>6314</v>
      </c>
      <c r="T3753" s="89" t="s">
        <v>6314</v>
      </c>
      <c r="U3753" s="90" t="str">
        <f t="shared" si="826"/>
        <v>ok</v>
      </c>
      <c r="V3753" s="63" t="str">
        <f>INDEX(resources!F:F,MATCH(B3753,resources!B:B,0))</f>
        <v>special</v>
      </c>
      <c r="W3753" s="110">
        <f t="shared" si="827"/>
        <v>0</v>
      </c>
      <c r="X3753" s="110">
        <f t="shared" si="828"/>
        <v>0</v>
      </c>
      <c r="Y3753" s="110" t="str">
        <f t="shared" si="829"/>
        <v>transfer_purchase_raonly_NA_CONFIDENTIAL</v>
      </c>
      <c r="Z3753" s="110">
        <f>IF(COUNTIFS($Y$2:Y3753,Y3753)=1,1,0)</f>
        <v>0</v>
      </c>
      <c r="AA3753" s="110">
        <f>SUM($Z$2:Z3753)*Z3753</f>
        <v>0</v>
      </c>
      <c r="AB3753" s="110">
        <f>COUNTIFS(resources!B:B,B3753)</f>
        <v>1</v>
      </c>
      <c r="AC3753" s="110">
        <f t="shared" si="830"/>
        <v>1</v>
      </c>
      <c r="AD3753" s="110">
        <f t="shared" si="831"/>
        <v>1</v>
      </c>
      <c r="AE3753" s="110">
        <f t="shared" si="832"/>
        <v>0</v>
      </c>
      <c r="AF3753" s="110">
        <f t="shared" si="833"/>
        <v>1</v>
      </c>
      <c r="AG3753" s="110">
        <f t="shared" si="834"/>
        <v>0</v>
      </c>
      <c r="AH3753" s="110">
        <f t="shared" si="835"/>
        <v>0</v>
      </c>
      <c r="AI3753" s="110">
        <f t="shared" si="836"/>
        <v>1</v>
      </c>
      <c r="AJ3753" s="100">
        <f>ROW()</f>
        <v>3753</v>
      </c>
      <c r="AK3753" s="100" t="str">
        <f>INDEX('BadRows RECART'!$C$2:$C$1207,MATCH(monthly_gwh_mw!AJ3753,'BadRows RECART'!$D$2:$D$1207,0))</f>
        <v>EC_M_0-000-000-010</v>
      </c>
    </row>
    <row r="3754" spans="1:37" ht="20">
      <c r="A3754" s="106" t="s">
        <v>3907</v>
      </c>
      <c r="B3754" s="106" t="s">
        <v>437</v>
      </c>
      <c r="C3754" s="106" t="s">
        <v>6312</v>
      </c>
      <c r="D3754" s="168">
        <v>2027</v>
      </c>
      <c r="E3754" s="168">
        <v>10</v>
      </c>
      <c r="F3754" s="169">
        <v>0</v>
      </c>
      <c r="G3754" s="212" t="s">
        <v>6314</v>
      </c>
      <c r="H3754" s="212" t="s">
        <v>6314</v>
      </c>
      <c r="I3754" s="106" t="s">
        <v>556</v>
      </c>
      <c r="K3754" s="83" t="s">
        <v>6314</v>
      </c>
      <c r="L3754" s="83" t="s">
        <v>6314</v>
      </c>
      <c r="M3754" s="45" t="str">
        <f>IF(
ISNA(INDEX(resources!E:E,MATCH(B3754,resources!B:B,0))),"fillme",
INDEX(resources!E:E,MATCH(B3754,resources!B:B,0)))</f>
        <v>transfer_purchase</v>
      </c>
      <c r="N3754" s="45">
        <v>1</v>
      </c>
      <c r="O3754" s="83" t="str">
        <f>IFERROR(INDEX(resources!K:K,MATCH(B3754,resources!B:B,0)),"fillme")</f>
        <v>unknown</v>
      </c>
      <c r="P3754" s="89" t="str">
        <f t="shared" si="824"/>
        <v>unknown_2027_10</v>
      </c>
      <c r="Q3754" s="87">
        <f>INDEX(elcc!G:G,MATCH(P3754,elcc!D:D,0))</f>
        <v>0</v>
      </c>
      <c r="R3754" s="89">
        <f t="shared" si="825"/>
        <v>1</v>
      </c>
      <c r="S3754" s="89" t="s">
        <v>6314</v>
      </c>
      <c r="T3754" s="89" t="s">
        <v>6314</v>
      </c>
      <c r="U3754" s="90" t="str">
        <f t="shared" si="826"/>
        <v>ok</v>
      </c>
      <c r="V3754" s="63" t="str">
        <f>INDEX(resources!F:F,MATCH(B3754,resources!B:B,0))</f>
        <v>special</v>
      </c>
      <c r="W3754" s="110">
        <f t="shared" si="827"/>
        <v>0</v>
      </c>
      <c r="X3754" s="110">
        <f t="shared" si="828"/>
        <v>0</v>
      </c>
      <c r="Y3754" s="110" t="str">
        <f t="shared" si="829"/>
        <v>transfer_purchase_raonly_NA_CONFIDENTIAL</v>
      </c>
      <c r="Z3754" s="110">
        <f>IF(COUNTIFS($Y$2:Y3754,Y3754)=1,1,0)</f>
        <v>0</v>
      </c>
      <c r="AA3754" s="110">
        <f>SUM($Z$2:Z3754)*Z3754</f>
        <v>0</v>
      </c>
      <c r="AB3754" s="110">
        <f>COUNTIFS(resources!B:B,B3754)</f>
        <v>1</v>
      </c>
      <c r="AC3754" s="110">
        <f t="shared" si="830"/>
        <v>1</v>
      </c>
      <c r="AD3754" s="110">
        <f t="shared" si="831"/>
        <v>1</v>
      </c>
      <c r="AE3754" s="110">
        <f t="shared" si="832"/>
        <v>0</v>
      </c>
      <c r="AF3754" s="110">
        <f t="shared" si="833"/>
        <v>1</v>
      </c>
      <c r="AG3754" s="110">
        <f t="shared" si="834"/>
        <v>0</v>
      </c>
      <c r="AH3754" s="110">
        <f t="shared" si="835"/>
        <v>0</v>
      </c>
      <c r="AI3754" s="110">
        <f t="shared" si="836"/>
        <v>1</v>
      </c>
      <c r="AJ3754" s="100">
        <f>ROW()</f>
        <v>3754</v>
      </c>
      <c r="AK3754" s="100" t="str">
        <f>INDEX('BadRows RECART'!$C$2:$C$1207,MATCH(monthly_gwh_mw!AJ3754,'BadRows RECART'!$D$2:$D$1207,0))</f>
        <v>EC_M_0-000-000-010</v>
      </c>
    </row>
    <row r="3755" spans="1:37" ht="20">
      <c r="A3755" s="106" t="s">
        <v>3907</v>
      </c>
      <c r="B3755" s="106" t="s">
        <v>437</v>
      </c>
      <c r="C3755" s="106" t="s">
        <v>6312</v>
      </c>
      <c r="D3755" s="168">
        <v>2027</v>
      </c>
      <c r="E3755" s="168">
        <v>11</v>
      </c>
      <c r="F3755" s="169">
        <v>0</v>
      </c>
      <c r="G3755" s="212" t="s">
        <v>6314</v>
      </c>
      <c r="H3755" s="212" t="s">
        <v>6314</v>
      </c>
      <c r="I3755" s="106" t="s">
        <v>556</v>
      </c>
      <c r="K3755" s="83" t="s">
        <v>6314</v>
      </c>
      <c r="L3755" s="83" t="s">
        <v>6314</v>
      </c>
      <c r="M3755" s="45" t="str">
        <f>IF(
ISNA(INDEX(resources!E:E,MATCH(B3755,resources!B:B,0))),"fillme",
INDEX(resources!E:E,MATCH(B3755,resources!B:B,0)))</f>
        <v>transfer_purchase</v>
      </c>
      <c r="N3755" s="45">
        <v>1</v>
      </c>
      <c r="O3755" s="83" t="str">
        <f>IFERROR(INDEX(resources!K:K,MATCH(B3755,resources!B:B,0)),"fillme")</f>
        <v>unknown</v>
      </c>
      <c r="P3755" s="89" t="str">
        <f t="shared" si="824"/>
        <v>unknown_2027_11</v>
      </c>
      <c r="Q3755" s="87">
        <f>INDEX(elcc!G:G,MATCH(P3755,elcc!D:D,0))</f>
        <v>0</v>
      </c>
      <c r="R3755" s="89">
        <f t="shared" si="825"/>
        <v>1</v>
      </c>
      <c r="S3755" s="89" t="s">
        <v>6314</v>
      </c>
      <c r="T3755" s="89" t="s">
        <v>6314</v>
      </c>
      <c r="U3755" s="90" t="str">
        <f t="shared" si="826"/>
        <v>ok</v>
      </c>
      <c r="V3755" s="63" t="str">
        <f>INDEX(resources!F:F,MATCH(B3755,resources!B:B,0))</f>
        <v>special</v>
      </c>
      <c r="W3755" s="110">
        <f t="shared" si="827"/>
        <v>0</v>
      </c>
      <c r="X3755" s="110">
        <f t="shared" si="828"/>
        <v>0</v>
      </c>
      <c r="Y3755" s="110" t="str">
        <f t="shared" si="829"/>
        <v>transfer_purchase_raonly_NA_CONFIDENTIAL</v>
      </c>
      <c r="Z3755" s="110">
        <f>IF(COUNTIFS($Y$2:Y3755,Y3755)=1,1,0)</f>
        <v>0</v>
      </c>
      <c r="AA3755" s="110">
        <f>SUM($Z$2:Z3755)*Z3755</f>
        <v>0</v>
      </c>
      <c r="AB3755" s="110">
        <f>COUNTIFS(resources!B:B,B3755)</f>
        <v>1</v>
      </c>
      <c r="AC3755" s="110">
        <f t="shared" si="830"/>
        <v>1</v>
      </c>
      <c r="AD3755" s="110">
        <f t="shared" si="831"/>
        <v>1</v>
      </c>
      <c r="AE3755" s="110">
        <f t="shared" si="832"/>
        <v>0</v>
      </c>
      <c r="AF3755" s="110">
        <f t="shared" si="833"/>
        <v>1</v>
      </c>
      <c r="AG3755" s="110">
        <f t="shared" si="834"/>
        <v>0</v>
      </c>
      <c r="AH3755" s="110">
        <f t="shared" si="835"/>
        <v>0</v>
      </c>
      <c r="AI3755" s="110">
        <f t="shared" si="836"/>
        <v>1</v>
      </c>
      <c r="AJ3755" s="100">
        <f>ROW()</f>
        <v>3755</v>
      </c>
      <c r="AK3755" s="100" t="str">
        <f>INDEX('BadRows RECART'!$C$2:$C$1207,MATCH(monthly_gwh_mw!AJ3755,'BadRows RECART'!$D$2:$D$1207,0))</f>
        <v>EC_M_0-000-000-010</v>
      </c>
    </row>
    <row r="3756" spans="1:37" ht="20">
      <c r="A3756" s="106" t="s">
        <v>3907</v>
      </c>
      <c r="B3756" s="106" t="s">
        <v>437</v>
      </c>
      <c r="C3756" s="106" t="s">
        <v>6312</v>
      </c>
      <c r="D3756" s="168">
        <v>2027</v>
      </c>
      <c r="E3756" s="168">
        <v>12</v>
      </c>
      <c r="F3756" s="169">
        <v>0</v>
      </c>
      <c r="G3756" s="212" t="s">
        <v>6314</v>
      </c>
      <c r="H3756" s="212" t="s">
        <v>6314</v>
      </c>
      <c r="I3756" s="106" t="s">
        <v>556</v>
      </c>
      <c r="K3756" s="83" t="s">
        <v>6314</v>
      </c>
      <c r="L3756" s="83" t="s">
        <v>6314</v>
      </c>
      <c r="M3756" s="45" t="str">
        <f>IF(
ISNA(INDEX(resources!E:E,MATCH(B3756,resources!B:B,0))),"fillme",
INDEX(resources!E:E,MATCH(B3756,resources!B:B,0)))</f>
        <v>transfer_purchase</v>
      </c>
      <c r="N3756" s="45">
        <v>1</v>
      </c>
      <c r="O3756" s="83" t="str">
        <f>IFERROR(INDEX(resources!K:K,MATCH(B3756,resources!B:B,0)),"fillme")</f>
        <v>unknown</v>
      </c>
      <c r="P3756" s="89" t="str">
        <f t="shared" si="824"/>
        <v>unknown_2027_12</v>
      </c>
      <c r="Q3756" s="87">
        <f>INDEX(elcc!G:G,MATCH(P3756,elcc!D:D,0))</f>
        <v>0</v>
      </c>
      <c r="R3756" s="89">
        <f t="shared" si="825"/>
        <v>1</v>
      </c>
      <c r="S3756" s="89" t="s">
        <v>6314</v>
      </c>
      <c r="T3756" s="89" t="s">
        <v>6314</v>
      </c>
      <c r="U3756" s="90" t="str">
        <f t="shared" si="826"/>
        <v>ok</v>
      </c>
      <c r="V3756" s="63" t="str">
        <f>INDEX(resources!F:F,MATCH(B3756,resources!B:B,0))</f>
        <v>special</v>
      </c>
      <c r="W3756" s="110">
        <f t="shared" si="827"/>
        <v>0</v>
      </c>
      <c r="X3756" s="110">
        <f t="shared" si="828"/>
        <v>0</v>
      </c>
      <c r="Y3756" s="110" t="str">
        <f t="shared" si="829"/>
        <v>transfer_purchase_raonly_NA_CONFIDENTIAL</v>
      </c>
      <c r="Z3756" s="110">
        <f>IF(COUNTIFS($Y$2:Y3756,Y3756)=1,1,0)</f>
        <v>0</v>
      </c>
      <c r="AA3756" s="110">
        <f>SUM($Z$2:Z3756)*Z3756</f>
        <v>0</v>
      </c>
      <c r="AB3756" s="110">
        <f>COUNTIFS(resources!B:B,B3756)</f>
        <v>1</v>
      </c>
      <c r="AC3756" s="110">
        <f t="shared" si="830"/>
        <v>1</v>
      </c>
      <c r="AD3756" s="110">
        <f t="shared" si="831"/>
        <v>1</v>
      </c>
      <c r="AE3756" s="110">
        <f t="shared" si="832"/>
        <v>0</v>
      </c>
      <c r="AF3756" s="110">
        <f t="shared" si="833"/>
        <v>1</v>
      </c>
      <c r="AG3756" s="110">
        <f t="shared" si="834"/>
        <v>0</v>
      </c>
      <c r="AH3756" s="110">
        <f t="shared" si="835"/>
        <v>0</v>
      </c>
      <c r="AI3756" s="110">
        <f t="shared" si="836"/>
        <v>1</v>
      </c>
      <c r="AJ3756" s="100">
        <f>ROW()</f>
        <v>3756</v>
      </c>
      <c r="AK3756" s="100" t="str">
        <f>INDEX('BadRows RECART'!$C$2:$C$1207,MATCH(monthly_gwh_mw!AJ3756,'BadRows RECART'!$D$2:$D$1207,0))</f>
        <v>EC_M_0-000-000-010</v>
      </c>
    </row>
    <row r="3757" spans="1:37" ht="20">
      <c r="A3757" s="106" t="s">
        <v>3907</v>
      </c>
      <c r="B3757" s="106" t="s">
        <v>437</v>
      </c>
      <c r="C3757" s="106" t="s">
        <v>6312</v>
      </c>
      <c r="D3757" s="168">
        <v>2028</v>
      </c>
      <c r="E3757" s="168">
        <v>1</v>
      </c>
      <c r="F3757" s="169">
        <v>0</v>
      </c>
      <c r="G3757" s="212" t="s">
        <v>6314</v>
      </c>
      <c r="H3757" s="212" t="s">
        <v>6314</v>
      </c>
      <c r="I3757" s="106" t="s">
        <v>556</v>
      </c>
      <c r="K3757" s="83" t="s">
        <v>6314</v>
      </c>
      <c r="L3757" s="83" t="s">
        <v>6314</v>
      </c>
      <c r="M3757" s="45" t="str">
        <f>IF(
ISNA(INDEX(resources!E:E,MATCH(B3757,resources!B:B,0))),"fillme",
INDEX(resources!E:E,MATCH(B3757,resources!B:B,0)))</f>
        <v>transfer_purchase</v>
      </c>
      <c r="N3757" s="45">
        <v>1</v>
      </c>
      <c r="O3757" s="83" t="str">
        <f>IFERROR(INDEX(resources!K:K,MATCH(B3757,resources!B:B,0)),"fillme")</f>
        <v>unknown</v>
      </c>
      <c r="P3757" s="89" t="str">
        <f t="shared" si="824"/>
        <v>unknown_2028_1</v>
      </c>
      <c r="Q3757" s="87">
        <f>INDEX(elcc!G:G,MATCH(P3757,elcc!D:D,0))</f>
        <v>0</v>
      </c>
      <c r="R3757" s="89">
        <f t="shared" si="825"/>
        <v>1</v>
      </c>
      <c r="S3757" s="89" t="s">
        <v>6314</v>
      </c>
      <c r="T3757" s="89" t="s">
        <v>6314</v>
      </c>
      <c r="U3757" s="90" t="str">
        <f t="shared" si="826"/>
        <v>ok</v>
      </c>
      <c r="V3757" s="63" t="str">
        <f>INDEX(resources!F:F,MATCH(B3757,resources!B:B,0))</f>
        <v>special</v>
      </c>
      <c r="W3757" s="110">
        <f t="shared" si="827"/>
        <v>0</v>
      </c>
      <c r="X3757" s="110">
        <f t="shared" si="828"/>
        <v>0</v>
      </c>
      <c r="Y3757" s="110" t="str">
        <f t="shared" si="829"/>
        <v>transfer_purchase_raonly_NA_CONFIDENTIAL</v>
      </c>
      <c r="Z3757" s="110">
        <f>IF(COUNTIFS($Y$2:Y3757,Y3757)=1,1,0)</f>
        <v>0</v>
      </c>
      <c r="AA3757" s="110">
        <f>SUM($Z$2:Z3757)*Z3757</f>
        <v>0</v>
      </c>
      <c r="AB3757" s="110">
        <f>COUNTIFS(resources!B:B,B3757)</f>
        <v>1</v>
      </c>
      <c r="AC3757" s="110">
        <f t="shared" si="830"/>
        <v>1</v>
      </c>
      <c r="AD3757" s="110">
        <f t="shared" si="831"/>
        <v>1</v>
      </c>
      <c r="AE3757" s="110">
        <f t="shared" si="832"/>
        <v>0</v>
      </c>
      <c r="AF3757" s="110">
        <f t="shared" si="833"/>
        <v>1</v>
      </c>
      <c r="AG3757" s="110">
        <f t="shared" si="834"/>
        <v>0</v>
      </c>
      <c r="AH3757" s="110">
        <f t="shared" si="835"/>
        <v>0</v>
      </c>
      <c r="AI3757" s="110">
        <f t="shared" si="836"/>
        <v>1</v>
      </c>
      <c r="AJ3757" s="100">
        <f>ROW()</f>
        <v>3757</v>
      </c>
      <c r="AK3757" s="100" t="str">
        <f>INDEX('BadRows RECART'!$C$2:$C$1207,MATCH(monthly_gwh_mw!AJ3757,'BadRows RECART'!$D$2:$D$1207,0))</f>
        <v>EC_M_0-000-000-010</v>
      </c>
    </row>
    <row r="3758" spans="1:37" ht="20">
      <c r="A3758" s="106" t="s">
        <v>3907</v>
      </c>
      <c r="B3758" s="106" t="s">
        <v>437</v>
      </c>
      <c r="C3758" s="106" t="s">
        <v>6312</v>
      </c>
      <c r="D3758" s="168">
        <v>2028</v>
      </c>
      <c r="E3758" s="168">
        <v>2</v>
      </c>
      <c r="F3758" s="169">
        <v>0</v>
      </c>
      <c r="G3758" s="212" t="s">
        <v>6314</v>
      </c>
      <c r="H3758" s="212" t="s">
        <v>6314</v>
      </c>
      <c r="I3758" s="106" t="s">
        <v>556</v>
      </c>
      <c r="K3758" s="83" t="s">
        <v>6314</v>
      </c>
      <c r="L3758" s="83" t="s">
        <v>6314</v>
      </c>
      <c r="M3758" s="45" t="str">
        <f>IF(
ISNA(INDEX(resources!E:E,MATCH(B3758,resources!B:B,0))),"fillme",
INDEX(resources!E:E,MATCH(B3758,resources!B:B,0)))</f>
        <v>transfer_purchase</v>
      </c>
      <c r="N3758" s="45">
        <v>1</v>
      </c>
      <c r="O3758" s="83" t="str">
        <f>IFERROR(INDEX(resources!K:K,MATCH(B3758,resources!B:B,0)),"fillme")</f>
        <v>unknown</v>
      </c>
      <c r="P3758" s="89" t="str">
        <f t="shared" si="824"/>
        <v>unknown_2028_2</v>
      </c>
      <c r="Q3758" s="87">
        <f>INDEX(elcc!G:G,MATCH(P3758,elcc!D:D,0))</f>
        <v>0</v>
      </c>
      <c r="R3758" s="89">
        <f t="shared" si="825"/>
        <v>1</v>
      </c>
      <c r="S3758" s="89" t="s">
        <v>6314</v>
      </c>
      <c r="T3758" s="89" t="s">
        <v>6314</v>
      </c>
      <c r="U3758" s="90" t="str">
        <f t="shared" si="826"/>
        <v>ok</v>
      </c>
      <c r="V3758" s="63" t="str">
        <f>INDEX(resources!F:F,MATCH(B3758,resources!B:B,0))</f>
        <v>special</v>
      </c>
      <c r="W3758" s="110">
        <f t="shared" si="827"/>
        <v>0</v>
      </c>
      <c r="X3758" s="110">
        <f t="shared" si="828"/>
        <v>0</v>
      </c>
      <c r="Y3758" s="110" t="str">
        <f t="shared" si="829"/>
        <v>transfer_purchase_raonly_NA_CONFIDENTIAL</v>
      </c>
      <c r="Z3758" s="110">
        <f>IF(COUNTIFS($Y$2:Y3758,Y3758)=1,1,0)</f>
        <v>0</v>
      </c>
      <c r="AA3758" s="110">
        <f>SUM($Z$2:Z3758)*Z3758</f>
        <v>0</v>
      </c>
      <c r="AB3758" s="110">
        <f>COUNTIFS(resources!B:B,B3758)</f>
        <v>1</v>
      </c>
      <c r="AC3758" s="110">
        <f t="shared" si="830"/>
        <v>1</v>
      </c>
      <c r="AD3758" s="110">
        <f t="shared" si="831"/>
        <v>1</v>
      </c>
      <c r="AE3758" s="110">
        <f t="shared" si="832"/>
        <v>0</v>
      </c>
      <c r="AF3758" s="110">
        <f t="shared" si="833"/>
        <v>1</v>
      </c>
      <c r="AG3758" s="110">
        <f t="shared" si="834"/>
        <v>0</v>
      </c>
      <c r="AH3758" s="110">
        <f t="shared" si="835"/>
        <v>0</v>
      </c>
      <c r="AI3758" s="110">
        <f t="shared" si="836"/>
        <v>1</v>
      </c>
      <c r="AJ3758" s="100">
        <f>ROW()</f>
        <v>3758</v>
      </c>
      <c r="AK3758" s="100" t="str">
        <f>INDEX('BadRows RECART'!$C$2:$C$1207,MATCH(monthly_gwh_mw!AJ3758,'BadRows RECART'!$D$2:$D$1207,0))</f>
        <v>EC_M_0-000-000-010</v>
      </c>
    </row>
    <row r="3759" spans="1:37" ht="20">
      <c r="A3759" s="106" t="s">
        <v>3907</v>
      </c>
      <c r="B3759" s="106" t="s">
        <v>437</v>
      </c>
      <c r="C3759" s="106" t="s">
        <v>6312</v>
      </c>
      <c r="D3759" s="168">
        <v>2028</v>
      </c>
      <c r="E3759" s="168">
        <v>3</v>
      </c>
      <c r="F3759" s="169">
        <v>0</v>
      </c>
      <c r="G3759" s="212" t="s">
        <v>6314</v>
      </c>
      <c r="H3759" s="212" t="s">
        <v>6314</v>
      </c>
      <c r="I3759" s="106" t="s">
        <v>556</v>
      </c>
      <c r="K3759" s="83" t="s">
        <v>6314</v>
      </c>
      <c r="L3759" s="83" t="s">
        <v>6314</v>
      </c>
      <c r="M3759" s="45" t="str">
        <f>IF(
ISNA(INDEX(resources!E:E,MATCH(B3759,resources!B:B,0))),"fillme",
INDEX(resources!E:E,MATCH(B3759,resources!B:B,0)))</f>
        <v>transfer_purchase</v>
      </c>
      <c r="N3759" s="45">
        <v>1</v>
      </c>
      <c r="O3759" s="83" t="str">
        <f>IFERROR(INDEX(resources!K:K,MATCH(B3759,resources!B:B,0)),"fillme")</f>
        <v>unknown</v>
      </c>
      <c r="P3759" s="89" t="str">
        <f t="shared" si="824"/>
        <v>unknown_2028_3</v>
      </c>
      <c r="Q3759" s="87">
        <f>INDEX(elcc!G:G,MATCH(P3759,elcc!D:D,0))</f>
        <v>0</v>
      </c>
      <c r="R3759" s="89">
        <f t="shared" si="825"/>
        <v>1</v>
      </c>
      <c r="S3759" s="89" t="s">
        <v>6314</v>
      </c>
      <c r="T3759" s="89" t="s">
        <v>6314</v>
      </c>
      <c r="U3759" s="90" t="str">
        <f t="shared" si="826"/>
        <v>ok</v>
      </c>
      <c r="V3759" s="63" t="str">
        <f>INDEX(resources!F:F,MATCH(B3759,resources!B:B,0))</f>
        <v>special</v>
      </c>
      <c r="W3759" s="110">
        <f t="shared" si="827"/>
        <v>0</v>
      </c>
      <c r="X3759" s="110">
        <f t="shared" si="828"/>
        <v>0</v>
      </c>
      <c r="Y3759" s="110" t="str">
        <f t="shared" si="829"/>
        <v>transfer_purchase_raonly_NA_CONFIDENTIAL</v>
      </c>
      <c r="Z3759" s="110">
        <f>IF(COUNTIFS($Y$2:Y3759,Y3759)=1,1,0)</f>
        <v>0</v>
      </c>
      <c r="AA3759" s="110">
        <f>SUM($Z$2:Z3759)*Z3759</f>
        <v>0</v>
      </c>
      <c r="AB3759" s="110">
        <f>COUNTIFS(resources!B:B,B3759)</f>
        <v>1</v>
      </c>
      <c r="AC3759" s="110">
        <f t="shared" si="830"/>
        <v>1</v>
      </c>
      <c r="AD3759" s="110">
        <f t="shared" si="831"/>
        <v>1</v>
      </c>
      <c r="AE3759" s="110">
        <f t="shared" si="832"/>
        <v>0</v>
      </c>
      <c r="AF3759" s="110">
        <f t="shared" si="833"/>
        <v>1</v>
      </c>
      <c r="AG3759" s="110">
        <f t="shared" si="834"/>
        <v>0</v>
      </c>
      <c r="AH3759" s="110">
        <f t="shared" si="835"/>
        <v>0</v>
      </c>
      <c r="AI3759" s="110">
        <f t="shared" si="836"/>
        <v>1</v>
      </c>
      <c r="AJ3759" s="100">
        <f>ROW()</f>
        <v>3759</v>
      </c>
      <c r="AK3759" s="100" t="str">
        <f>INDEX('BadRows RECART'!$C$2:$C$1207,MATCH(monthly_gwh_mw!AJ3759,'BadRows RECART'!$D$2:$D$1207,0))</f>
        <v>EC_M_0-000-000-010</v>
      </c>
    </row>
    <row r="3760" spans="1:37" ht="20">
      <c r="A3760" s="106" t="s">
        <v>3907</v>
      </c>
      <c r="B3760" s="106" t="s">
        <v>437</v>
      </c>
      <c r="C3760" s="106" t="s">
        <v>6312</v>
      </c>
      <c r="D3760" s="168">
        <v>2028</v>
      </c>
      <c r="E3760" s="168">
        <v>4</v>
      </c>
      <c r="F3760" s="169">
        <v>0</v>
      </c>
      <c r="G3760" s="212" t="s">
        <v>6314</v>
      </c>
      <c r="H3760" s="212" t="s">
        <v>6314</v>
      </c>
      <c r="I3760" s="106" t="s">
        <v>556</v>
      </c>
      <c r="K3760" s="83" t="s">
        <v>6314</v>
      </c>
      <c r="L3760" s="83" t="s">
        <v>6314</v>
      </c>
      <c r="M3760" s="45" t="str">
        <f>IF(
ISNA(INDEX(resources!E:E,MATCH(B3760,resources!B:B,0))),"fillme",
INDEX(resources!E:E,MATCH(B3760,resources!B:B,0)))</f>
        <v>transfer_purchase</v>
      </c>
      <c r="N3760" s="45">
        <v>1</v>
      </c>
      <c r="O3760" s="83" t="str">
        <f>IFERROR(INDEX(resources!K:K,MATCH(B3760,resources!B:B,0)),"fillme")</f>
        <v>unknown</v>
      </c>
      <c r="P3760" s="89" t="str">
        <f t="shared" si="824"/>
        <v>unknown_2028_4</v>
      </c>
      <c r="Q3760" s="87">
        <f>INDEX(elcc!G:G,MATCH(P3760,elcc!D:D,0))</f>
        <v>0</v>
      </c>
      <c r="R3760" s="89">
        <f t="shared" si="825"/>
        <v>1</v>
      </c>
      <c r="S3760" s="89" t="s">
        <v>6314</v>
      </c>
      <c r="T3760" s="89" t="s">
        <v>6314</v>
      </c>
      <c r="U3760" s="90" t="str">
        <f t="shared" si="826"/>
        <v>ok</v>
      </c>
      <c r="V3760" s="63" t="str">
        <f>INDEX(resources!F:F,MATCH(B3760,resources!B:B,0))</f>
        <v>special</v>
      </c>
      <c r="W3760" s="110">
        <f t="shared" si="827"/>
        <v>0</v>
      </c>
      <c r="X3760" s="110">
        <f t="shared" si="828"/>
        <v>0</v>
      </c>
      <c r="Y3760" s="110" t="str">
        <f t="shared" si="829"/>
        <v>transfer_purchase_raonly_NA_CONFIDENTIAL</v>
      </c>
      <c r="Z3760" s="110">
        <f>IF(COUNTIFS($Y$2:Y3760,Y3760)=1,1,0)</f>
        <v>0</v>
      </c>
      <c r="AA3760" s="110">
        <f>SUM($Z$2:Z3760)*Z3760</f>
        <v>0</v>
      </c>
      <c r="AB3760" s="110">
        <f>COUNTIFS(resources!B:B,B3760)</f>
        <v>1</v>
      </c>
      <c r="AC3760" s="110">
        <f t="shared" si="830"/>
        <v>1</v>
      </c>
      <c r="AD3760" s="110">
        <f t="shared" si="831"/>
        <v>1</v>
      </c>
      <c r="AE3760" s="110">
        <f t="shared" si="832"/>
        <v>0</v>
      </c>
      <c r="AF3760" s="110">
        <f t="shared" si="833"/>
        <v>1</v>
      </c>
      <c r="AG3760" s="110">
        <f t="shared" si="834"/>
        <v>0</v>
      </c>
      <c r="AH3760" s="110">
        <f t="shared" si="835"/>
        <v>0</v>
      </c>
      <c r="AI3760" s="110">
        <f t="shared" si="836"/>
        <v>1</v>
      </c>
      <c r="AJ3760" s="100">
        <f>ROW()</f>
        <v>3760</v>
      </c>
      <c r="AK3760" s="100" t="str">
        <f>INDEX('BadRows RECART'!$C$2:$C$1207,MATCH(monthly_gwh_mw!AJ3760,'BadRows RECART'!$D$2:$D$1207,0))</f>
        <v>EC_M_0-000-000-010</v>
      </c>
    </row>
    <row r="3761" spans="1:37" ht="20">
      <c r="A3761" s="106" t="s">
        <v>3907</v>
      </c>
      <c r="B3761" s="106" t="s">
        <v>437</v>
      </c>
      <c r="C3761" s="106" t="s">
        <v>6312</v>
      </c>
      <c r="D3761" s="168">
        <v>2028</v>
      </c>
      <c r="E3761" s="168">
        <v>5</v>
      </c>
      <c r="F3761" s="169">
        <v>0</v>
      </c>
      <c r="G3761" s="212" t="s">
        <v>6314</v>
      </c>
      <c r="H3761" s="212" t="s">
        <v>6314</v>
      </c>
      <c r="I3761" s="106" t="s">
        <v>556</v>
      </c>
      <c r="K3761" s="83" t="s">
        <v>6314</v>
      </c>
      <c r="L3761" s="83" t="s">
        <v>6314</v>
      </c>
      <c r="M3761" s="45" t="str">
        <f>IF(
ISNA(INDEX(resources!E:E,MATCH(B3761,resources!B:B,0))),"fillme",
INDEX(resources!E:E,MATCH(B3761,resources!B:B,0)))</f>
        <v>transfer_purchase</v>
      </c>
      <c r="N3761" s="45">
        <v>1</v>
      </c>
      <c r="O3761" s="83" t="str">
        <f>IFERROR(INDEX(resources!K:K,MATCH(B3761,resources!B:B,0)),"fillme")</f>
        <v>unknown</v>
      </c>
      <c r="P3761" s="89" t="str">
        <f t="shared" si="824"/>
        <v>unknown_2028_5</v>
      </c>
      <c r="Q3761" s="87">
        <f>INDEX(elcc!G:G,MATCH(P3761,elcc!D:D,0))</f>
        <v>0</v>
      </c>
      <c r="R3761" s="89">
        <f t="shared" si="825"/>
        <v>1</v>
      </c>
      <c r="S3761" s="89" t="s">
        <v>6314</v>
      </c>
      <c r="T3761" s="89" t="s">
        <v>6314</v>
      </c>
      <c r="U3761" s="90" t="str">
        <f t="shared" si="826"/>
        <v>ok</v>
      </c>
      <c r="V3761" s="63" t="str">
        <f>INDEX(resources!F:F,MATCH(B3761,resources!B:B,0))</f>
        <v>special</v>
      </c>
      <c r="W3761" s="110">
        <f t="shared" si="827"/>
        <v>0</v>
      </c>
      <c r="X3761" s="110">
        <f t="shared" si="828"/>
        <v>0</v>
      </c>
      <c r="Y3761" s="110" t="str">
        <f t="shared" si="829"/>
        <v>transfer_purchase_raonly_NA_CONFIDENTIAL</v>
      </c>
      <c r="Z3761" s="110">
        <f>IF(COUNTIFS($Y$2:Y3761,Y3761)=1,1,0)</f>
        <v>0</v>
      </c>
      <c r="AA3761" s="110">
        <f>SUM($Z$2:Z3761)*Z3761</f>
        <v>0</v>
      </c>
      <c r="AB3761" s="110">
        <f>COUNTIFS(resources!B:B,B3761)</f>
        <v>1</v>
      </c>
      <c r="AC3761" s="110">
        <f t="shared" si="830"/>
        <v>1</v>
      </c>
      <c r="AD3761" s="110">
        <f t="shared" si="831"/>
        <v>1</v>
      </c>
      <c r="AE3761" s="110">
        <f t="shared" si="832"/>
        <v>0</v>
      </c>
      <c r="AF3761" s="110">
        <f t="shared" si="833"/>
        <v>1</v>
      </c>
      <c r="AG3761" s="110">
        <f t="shared" si="834"/>
        <v>0</v>
      </c>
      <c r="AH3761" s="110">
        <f t="shared" si="835"/>
        <v>0</v>
      </c>
      <c r="AI3761" s="110">
        <f t="shared" si="836"/>
        <v>1</v>
      </c>
      <c r="AJ3761" s="100">
        <f>ROW()</f>
        <v>3761</v>
      </c>
      <c r="AK3761" s="100" t="str">
        <f>INDEX('BadRows RECART'!$C$2:$C$1207,MATCH(monthly_gwh_mw!AJ3761,'BadRows RECART'!$D$2:$D$1207,0))</f>
        <v>EC_M_0-000-000-010</v>
      </c>
    </row>
    <row r="3762" spans="1:37" ht="20">
      <c r="A3762" s="106" t="s">
        <v>3907</v>
      </c>
      <c r="B3762" s="106" t="s">
        <v>437</v>
      </c>
      <c r="C3762" s="106" t="s">
        <v>6312</v>
      </c>
      <c r="D3762" s="168">
        <v>2028</v>
      </c>
      <c r="E3762" s="168">
        <v>6</v>
      </c>
      <c r="F3762" s="169">
        <v>0</v>
      </c>
      <c r="G3762" s="212" t="s">
        <v>6314</v>
      </c>
      <c r="H3762" s="212" t="s">
        <v>6314</v>
      </c>
      <c r="I3762" s="106" t="s">
        <v>556</v>
      </c>
      <c r="K3762" s="83" t="s">
        <v>6314</v>
      </c>
      <c r="L3762" s="83" t="s">
        <v>6314</v>
      </c>
      <c r="M3762" s="45" t="str">
        <f>IF(
ISNA(INDEX(resources!E:E,MATCH(B3762,resources!B:B,0))),"fillme",
INDEX(resources!E:E,MATCH(B3762,resources!B:B,0)))</f>
        <v>transfer_purchase</v>
      </c>
      <c r="N3762" s="45">
        <v>1</v>
      </c>
      <c r="O3762" s="83" t="str">
        <f>IFERROR(INDEX(resources!K:K,MATCH(B3762,resources!B:B,0)),"fillme")</f>
        <v>unknown</v>
      </c>
      <c r="P3762" s="89" t="str">
        <f t="shared" si="824"/>
        <v>unknown_2028_6</v>
      </c>
      <c r="Q3762" s="87">
        <f>INDEX(elcc!G:G,MATCH(P3762,elcc!D:D,0))</f>
        <v>0</v>
      </c>
      <c r="R3762" s="89">
        <f t="shared" si="825"/>
        <v>1</v>
      </c>
      <c r="S3762" s="89" t="s">
        <v>6314</v>
      </c>
      <c r="T3762" s="89" t="s">
        <v>6314</v>
      </c>
      <c r="U3762" s="90" t="str">
        <f t="shared" si="826"/>
        <v>ok</v>
      </c>
      <c r="V3762" s="63" t="str">
        <f>INDEX(resources!F:F,MATCH(B3762,resources!B:B,0))</f>
        <v>special</v>
      </c>
      <c r="W3762" s="110">
        <f t="shared" si="827"/>
        <v>0</v>
      </c>
      <c r="X3762" s="110">
        <f t="shared" si="828"/>
        <v>0</v>
      </c>
      <c r="Y3762" s="110" t="str">
        <f t="shared" si="829"/>
        <v>transfer_purchase_raonly_NA_CONFIDENTIAL</v>
      </c>
      <c r="Z3762" s="110">
        <f>IF(COUNTIFS($Y$2:Y3762,Y3762)=1,1,0)</f>
        <v>0</v>
      </c>
      <c r="AA3762" s="110">
        <f>SUM($Z$2:Z3762)*Z3762</f>
        <v>0</v>
      </c>
      <c r="AB3762" s="110">
        <f>COUNTIFS(resources!B:B,B3762)</f>
        <v>1</v>
      </c>
      <c r="AC3762" s="110">
        <f t="shared" si="830"/>
        <v>1</v>
      </c>
      <c r="AD3762" s="110">
        <f t="shared" si="831"/>
        <v>1</v>
      </c>
      <c r="AE3762" s="110">
        <f t="shared" si="832"/>
        <v>0</v>
      </c>
      <c r="AF3762" s="110">
        <f t="shared" si="833"/>
        <v>1</v>
      </c>
      <c r="AG3762" s="110">
        <f t="shared" si="834"/>
        <v>0</v>
      </c>
      <c r="AH3762" s="110">
        <f t="shared" si="835"/>
        <v>0</v>
      </c>
      <c r="AI3762" s="110">
        <f t="shared" si="836"/>
        <v>1</v>
      </c>
      <c r="AJ3762" s="100">
        <f>ROW()</f>
        <v>3762</v>
      </c>
      <c r="AK3762" s="100" t="str">
        <f>INDEX('BadRows RECART'!$C$2:$C$1207,MATCH(monthly_gwh_mw!AJ3762,'BadRows RECART'!$D$2:$D$1207,0))</f>
        <v>EC_M_0-000-000-010</v>
      </c>
    </row>
    <row r="3763" spans="1:37" ht="20">
      <c r="A3763" s="106" t="s">
        <v>3907</v>
      </c>
      <c r="B3763" s="106" t="s">
        <v>437</v>
      </c>
      <c r="C3763" s="106" t="s">
        <v>6312</v>
      </c>
      <c r="D3763" s="168">
        <v>2028</v>
      </c>
      <c r="E3763" s="168">
        <v>7</v>
      </c>
      <c r="F3763" s="169">
        <v>0</v>
      </c>
      <c r="G3763" s="212" t="s">
        <v>6314</v>
      </c>
      <c r="H3763" s="212" t="s">
        <v>6314</v>
      </c>
      <c r="I3763" s="106" t="s">
        <v>556</v>
      </c>
      <c r="K3763" s="83" t="s">
        <v>6314</v>
      </c>
      <c r="L3763" s="83" t="s">
        <v>6314</v>
      </c>
      <c r="M3763" s="45" t="str">
        <f>IF(
ISNA(INDEX(resources!E:E,MATCH(B3763,resources!B:B,0))),"fillme",
INDEX(resources!E:E,MATCH(B3763,resources!B:B,0)))</f>
        <v>transfer_purchase</v>
      </c>
      <c r="N3763" s="45">
        <v>1</v>
      </c>
      <c r="O3763" s="83" t="str">
        <f>IFERROR(INDEX(resources!K:K,MATCH(B3763,resources!B:B,0)),"fillme")</f>
        <v>unknown</v>
      </c>
      <c r="P3763" s="89" t="str">
        <f t="shared" si="824"/>
        <v>unknown_2028_7</v>
      </c>
      <c r="Q3763" s="87">
        <f>INDEX(elcc!G:G,MATCH(P3763,elcc!D:D,0))</f>
        <v>0</v>
      </c>
      <c r="R3763" s="89">
        <f t="shared" si="825"/>
        <v>1</v>
      </c>
      <c r="S3763" s="89" t="s">
        <v>6314</v>
      </c>
      <c r="T3763" s="89" t="s">
        <v>6314</v>
      </c>
      <c r="U3763" s="90" t="str">
        <f t="shared" si="826"/>
        <v>ok</v>
      </c>
      <c r="V3763" s="63" t="str">
        <f>INDEX(resources!F:F,MATCH(B3763,resources!B:B,0))</f>
        <v>special</v>
      </c>
      <c r="W3763" s="110">
        <f t="shared" si="827"/>
        <v>0</v>
      </c>
      <c r="X3763" s="110">
        <f t="shared" si="828"/>
        <v>0</v>
      </c>
      <c r="Y3763" s="110" t="str">
        <f t="shared" si="829"/>
        <v>transfer_purchase_raonly_NA_CONFIDENTIAL</v>
      </c>
      <c r="Z3763" s="110">
        <f>IF(COUNTIFS($Y$2:Y3763,Y3763)=1,1,0)</f>
        <v>0</v>
      </c>
      <c r="AA3763" s="110">
        <f>SUM($Z$2:Z3763)*Z3763</f>
        <v>0</v>
      </c>
      <c r="AB3763" s="110">
        <f>COUNTIFS(resources!B:B,B3763)</f>
        <v>1</v>
      </c>
      <c r="AC3763" s="110">
        <f t="shared" si="830"/>
        <v>1</v>
      </c>
      <c r="AD3763" s="110">
        <f t="shared" si="831"/>
        <v>1</v>
      </c>
      <c r="AE3763" s="110">
        <f t="shared" si="832"/>
        <v>0</v>
      </c>
      <c r="AF3763" s="110">
        <f t="shared" si="833"/>
        <v>1</v>
      </c>
      <c r="AG3763" s="110">
        <f t="shared" si="834"/>
        <v>0</v>
      </c>
      <c r="AH3763" s="110">
        <f t="shared" si="835"/>
        <v>0</v>
      </c>
      <c r="AI3763" s="110">
        <f t="shared" si="836"/>
        <v>1</v>
      </c>
      <c r="AJ3763" s="100">
        <f>ROW()</f>
        <v>3763</v>
      </c>
      <c r="AK3763" s="100" t="str">
        <f>INDEX('BadRows RECART'!$C$2:$C$1207,MATCH(monthly_gwh_mw!AJ3763,'BadRows RECART'!$D$2:$D$1207,0))</f>
        <v>EC_M_0-000-000-010</v>
      </c>
    </row>
    <row r="3764" spans="1:37" ht="20">
      <c r="A3764" s="106" t="s">
        <v>3907</v>
      </c>
      <c r="B3764" s="106" t="s">
        <v>437</v>
      </c>
      <c r="C3764" s="106" t="s">
        <v>6312</v>
      </c>
      <c r="D3764" s="168">
        <v>2028</v>
      </c>
      <c r="E3764" s="168">
        <v>8</v>
      </c>
      <c r="F3764" s="169">
        <v>0</v>
      </c>
      <c r="G3764" s="212" t="s">
        <v>6314</v>
      </c>
      <c r="H3764" s="212" t="s">
        <v>6314</v>
      </c>
      <c r="I3764" s="106" t="s">
        <v>556</v>
      </c>
      <c r="K3764" s="83" t="s">
        <v>6314</v>
      </c>
      <c r="L3764" s="83" t="s">
        <v>6314</v>
      </c>
      <c r="M3764" s="45" t="str">
        <f>IF(
ISNA(INDEX(resources!E:E,MATCH(B3764,resources!B:B,0))),"fillme",
INDEX(resources!E:E,MATCH(B3764,resources!B:B,0)))</f>
        <v>transfer_purchase</v>
      </c>
      <c r="N3764" s="45">
        <v>1</v>
      </c>
      <c r="O3764" s="83" t="str">
        <f>IFERROR(INDEX(resources!K:K,MATCH(B3764,resources!B:B,0)),"fillme")</f>
        <v>unknown</v>
      </c>
      <c r="P3764" s="89" t="str">
        <f t="shared" si="824"/>
        <v>unknown_2028_8</v>
      </c>
      <c r="Q3764" s="87">
        <f>INDEX(elcc!G:G,MATCH(P3764,elcc!D:D,0))</f>
        <v>0</v>
      </c>
      <c r="R3764" s="89">
        <f t="shared" si="825"/>
        <v>1</v>
      </c>
      <c r="S3764" s="89" t="s">
        <v>6314</v>
      </c>
      <c r="T3764" s="89" t="s">
        <v>6314</v>
      </c>
      <c r="U3764" s="90" t="str">
        <f t="shared" si="826"/>
        <v>ok</v>
      </c>
      <c r="V3764" s="63" t="str">
        <f>INDEX(resources!F:F,MATCH(B3764,resources!B:B,0))</f>
        <v>special</v>
      </c>
      <c r="W3764" s="110">
        <f t="shared" si="827"/>
        <v>0</v>
      </c>
      <c r="X3764" s="110">
        <f t="shared" si="828"/>
        <v>0</v>
      </c>
      <c r="Y3764" s="110" t="str">
        <f t="shared" si="829"/>
        <v>transfer_purchase_raonly_NA_CONFIDENTIAL</v>
      </c>
      <c r="Z3764" s="110">
        <f>IF(COUNTIFS($Y$2:Y3764,Y3764)=1,1,0)</f>
        <v>0</v>
      </c>
      <c r="AA3764" s="110">
        <f>SUM($Z$2:Z3764)*Z3764</f>
        <v>0</v>
      </c>
      <c r="AB3764" s="110">
        <f>COUNTIFS(resources!B:B,B3764)</f>
        <v>1</v>
      </c>
      <c r="AC3764" s="110">
        <f t="shared" si="830"/>
        <v>1</v>
      </c>
      <c r="AD3764" s="110">
        <f t="shared" si="831"/>
        <v>1</v>
      </c>
      <c r="AE3764" s="110">
        <f t="shared" si="832"/>
        <v>0</v>
      </c>
      <c r="AF3764" s="110">
        <f t="shared" si="833"/>
        <v>1</v>
      </c>
      <c r="AG3764" s="110">
        <f t="shared" si="834"/>
        <v>0</v>
      </c>
      <c r="AH3764" s="110">
        <f t="shared" si="835"/>
        <v>0</v>
      </c>
      <c r="AI3764" s="110">
        <f t="shared" si="836"/>
        <v>1</v>
      </c>
      <c r="AJ3764" s="100">
        <f>ROW()</f>
        <v>3764</v>
      </c>
      <c r="AK3764" s="100" t="str">
        <f>INDEX('BadRows RECART'!$C$2:$C$1207,MATCH(monthly_gwh_mw!AJ3764,'BadRows RECART'!$D$2:$D$1207,0))</f>
        <v>EC_M_0-000-000-010</v>
      </c>
    </row>
    <row r="3765" spans="1:37" ht="20">
      <c r="A3765" s="106" t="s">
        <v>3907</v>
      </c>
      <c r="B3765" s="106" t="s">
        <v>437</v>
      </c>
      <c r="C3765" s="106" t="s">
        <v>6312</v>
      </c>
      <c r="D3765" s="168">
        <v>2028</v>
      </c>
      <c r="E3765" s="168">
        <v>9</v>
      </c>
      <c r="F3765" s="169">
        <v>0</v>
      </c>
      <c r="G3765" s="212" t="s">
        <v>6314</v>
      </c>
      <c r="H3765" s="212" t="s">
        <v>6314</v>
      </c>
      <c r="I3765" s="106" t="s">
        <v>556</v>
      </c>
      <c r="K3765" s="83" t="s">
        <v>6314</v>
      </c>
      <c r="L3765" s="83" t="s">
        <v>6314</v>
      </c>
      <c r="M3765" s="45" t="str">
        <f>IF(
ISNA(INDEX(resources!E:E,MATCH(B3765,resources!B:B,0))),"fillme",
INDEX(resources!E:E,MATCH(B3765,resources!B:B,0)))</f>
        <v>transfer_purchase</v>
      </c>
      <c r="N3765" s="45">
        <v>1</v>
      </c>
      <c r="O3765" s="83" t="str">
        <f>IFERROR(INDEX(resources!K:K,MATCH(B3765,resources!B:B,0)),"fillme")</f>
        <v>unknown</v>
      </c>
      <c r="P3765" s="89" t="str">
        <f t="shared" si="824"/>
        <v>unknown_2028_9</v>
      </c>
      <c r="Q3765" s="87">
        <f>INDEX(elcc!G:G,MATCH(P3765,elcc!D:D,0))</f>
        <v>0</v>
      </c>
      <c r="R3765" s="89">
        <f t="shared" si="825"/>
        <v>1</v>
      </c>
      <c r="S3765" s="89" t="s">
        <v>6314</v>
      </c>
      <c r="T3765" s="89" t="s">
        <v>6314</v>
      </c>
      <c r="U3765" s="90" t="str">
        <f t="shared" si="826"/>
        <v>ok</v>
      </c>
      <c r="V3765" s="63" t="str">
        <f>INDEX(resources!F:F,MATCH(B3765,resources!B:B,0))</f>
        <v>special</v>
      </c>
      <c r="W3765" s="110">
        <f t="shared" si="827"/>
        <v>0</v>
      </c>
      <c r="X3765" s="110">
        <f t="shared" si="828"/>
        <v>0</v>
      </c>
      <c r="Y3765" s="110" t="str">
        <f t="shared" si="829"/>
        <v>transfer_purchase_raonly_NA_CONFIDENTIAL</v>
      </c>
      <c r="Z3765" s="110">
        <f>IF(COUNTIFS($Y$2:Y3765,Y3765)=1,1,0)</f>
        <v>0</v>
      </c>
      <c r="AA3765" s="110">
        <f>SUM($Z$2:Z3765)*Z3765</f>
        <v>0</v>
      </c>
      <c r="AB3765" s="110">
        <f>COUNTIFS(resources!B:B,B3765)</f>
        <v>1</v>
      </c>
      <c r="AC3765" s="110">
        <f t="shared" si="830"/>
        <v>1</v>
      </c>
      <c r="AD3765" s="110">
        <f t="shared" si="831"/>
        <v>1</v>
      </c>
      <c r="AE3765" s="110">
        <f t="shared" si="832"/>
        <v>0</v>
      </c>
      <c r="AF3765" s="110">
        <f t="shared" si="833"/>
        <v>1</v>
      </c>
      <c r="AG3765" s="110">
        <f t="shared" si="834"/>
        <v>0</v>
      </c>
      <c r="AH3765" s="110">
        <f t="shared" si="835"/>
        <v>0</v>
      </c>
      <c r="AI3765" s="110">
        <f t="shared" si="836"/>
        <v>1</v>
      </c>
      <c r="AJ3765" s="100">
        <f>ROW()</f>
        <v>3765</v>
      </c>
      <c r="AK3765" s="100" t="str">
        <f>INDEX('BadRows RECART'!$C$2:$C$1207,MATCH(monthly_gwh_mw!AJ3765,'BadRows RECART'!$D$2:$D$1207,0))</f>
        <v>EC_M_0-000-000-010</v>
      </c>
    </row>
    <row r="3766" spans="1:37" ht="20">
      <c r="A3766" s="106" t="s">
        <v>3907</v>
      </c>
      <c r="B3766" s="106" t="s">
        <v>437</v>
      </c>
      <c r="C3766" s="106" t="s">
        <v>6312</v>
      </c>
      <c r="D3766" s="168">
        <v>2028</v>
      </c>
      <c r="E3766" s="168">
        <v>10</v>
      </c>
      <c r="F3766" s="169">
        <v>0</v>
      </c>
      <c r="G3766" s="212" t="s">
        <v>6314</v>
      </c>
      <c r="H3766" s="212" t="s">
        <v>6314</v>
      </c>
      <c r="I3766" s="106" t="s">
        <v>556</v>
      </c>
      <c r="K3766" s="83" t="s">
        <v>6314</v>
      </c>
      <c r="L3766" s="83" t="s">
        <v>6314</v>
      </c>
      <c r="M3766" s="45" t="str">
        <f>IF(
ISNA(INDEX(resources!E:E,MATCH(B3766,resources!B:B,0))),"fillme",
INDEX(resources!E:E,MATCH(B3766,resources!B:B,0)))</f>
        <v>transfer_purchase</v>
      </c>
      <c r="N3766" s="45">
        <v>1</v>
      </c>
      <c r="O3766" s="83" t="str">
        <f>IFERROR(INDEX(resources!K:K,MATCH(B3766,resources!B:B,0)),"fillme")</f>
        <v>unknown</v>
      </c>
      <c r="P3766" s="89" t="str">
        <f t="shared" si="824"/>
        <v>unknown_2028_10</v>
      </c>
      <c r="Q3766" s="87">
        <f>INDEX(elcc!G:G,MATCH(P3766,elcc!D:D,0))</f>
        <v>0</v>
      </c>
      <c r="R3766" s="89">
        <f t="shared" si="825"/>
        <v>1</v>
      </c>
      <c r="S3766" s="89" t="s">
        <v>6314</v>
      </c>
      <c r="T3766" s="89" t="s">
        <v>6314</v>
      </c>
      <c r="U3766" s="90" t="str">
        <f t="shared" si="826"/>
        <v>ok</v>
      </c>
      <c r="V3766" s="63" t="str">
        <f>INDEX(resources!F:F,MATCH(B3766,resources!B:B,0))</f>
        <v>special</v>
      </c>
      <c r="W3766" s="110">
        <f t="shared" si="827"/>
        <v>0</v>
      </c>
      <c r="X3766" s="110">
        <f t="shared" si="828"/>
        <v>0</v>
      </c>
      <c r="Y3766" s="110" t="str">
        <f t="shared" si="829"/>
        <v>transfer_purchase_raonly_NA_CONFIDENTIAL</v>
      </c>
      <c r="Z3766" s="110">
        <f>IF(COUNTIFS($Y$2:Y3766,Y3766)=1,1,0)</f>
        <v>0</v>
      </c>
      <c r="AA3766" s="110">
        <f>SUM($Z$2:Z3766)*Z3766</f>
        <v>0</v>
      </c>
      <c r="AB3766" s="110">
        <f>COUNTIFS(resources!B:B,B3766)</f>
        <v>1</v>
      </c>
      <c r="AC3766" s="110">
        <f t="shared" si="830"/>
        <v>1</v>
      </c>
      <c r="AD3766" s="110">
        <f t="shared" si="831"/>
        <v>1</v>
      </c>
      <c r="AE3766" s="110">
        <f t="shared" si="832"/>
        <v>0</v>
      </c>
      <c r="AF3766" s="110">
        <f t="shared" si="833"/>
        <v>1</v>
      </c>
      <c r="AG3766" s="110">
        <f t="shared" si="834"/>
        <v>0</v>
      </c>
      <c r="AH3766" s="110">
        <f t="shared" si="835"/>
        <v>0</v>
      </c>
      <c r="AI3766" s="110">
        <f t="shared" si="836"/>
        <v>1</v>
      </c>
      <c r="AJ3766" s="100">
        <f>ROW()</f>
        <v>3766</v>
      </c>
      <c r="AK3766" s="100" t="str">
        <f>INDEX('BadRows RECART'!$C$2:$C$1207,MATCH(monthly_gwh_mw!AJ3766,'BadRows RECART'!$D$2:$D$1207,0))</f>
        <v>EC_M_0-000-000-010</v>
      </c>
    </row>
    <row r="3767" spans="1:37" ht="20">
      <c r="A3767" s="106" t="s">
        <v>3907</v>
      </c>
      <c r="B3767" s="106" t="s">
        <v>437</v>
      </c>
      <c r="C3767" s="106" t="s">
        <v>6312</v>
      </c>
      <c r="D3767" s="168">
        <v>2028</v>
      </c>
      <c r="E3767" s="168">
        <v>11</v>
      </c>
      <c r="F3767" s="169">
        <v>0</v>
      </c>
      <c r="G3767" s="212" t="s">
        <v>6314</v>
      </c>
      <c r="H3767" s="212" t="s">
        <v>6314</v>
      </c>
      <c r="I3767" s="106" t="s">
        <v>556</v>
      </c>
      <c r="K3767" s="83" t="s">
        <v>6314</v>
      </c>
      <c r="L3767" s="83" t="s">
        <v>6314</v>
      </c>
      <c r="M3767" s="45" t="str">
        <f>IF(
ISNA(INDEX(resources!E:E,MATCH(B3767,resources!B:B,0))),"fillme",
INDEX(resources!E:E,MATCH(B3767,resources!B:B,0)))</f>
        <v>transfer_purchase</v>
      </c>
      <c r="N3767" s="45">
        <v>1</v>
      </c>
      <c r="O3767" s="83" t="str">
        <f>IFERROR(INDEX(resources!K:K,MATCH(B3767,resources!B:B,0)),"fillme")</f>
        <v>unknown</v>
      </c>
      <c r="P3767" s="89" t="str">
        <f t="shared" si="824"/>
        <v>unknown_2028_11</v>
      </c>
      <c r="Q3767" s="87">
        <f>INDEX(elcc!G:G,MATCH(P3767,elcc!D:D,0))</f>
        <v>0</v>
      </c>
      <c r="R3767" s="89">
        <f t="shared" si="825"/>
        <v>1</v>
      </c>
      <c r="S3767" s="89" t="s">
        <v>6314</v>
      </c>
      <c r="T3767" s="89" t="s">
        <v>6314</v>
      </c>
      <c r="U3767" s="90" t="str">
        <f t="shared" si="826"/>
        <v>ok</v>
      </c>
      <c r="V3767" s="63" t="str">
        <f>INDEX(resources!F:F,MATCH(B3767,resources!B:B,0))</f>
        <v>special</v>
      </c>
      <c r="W3767" s="110">
        <f t="shared" si="827"/>
        <v>0</v>
      </c>
      <c r="X3767" s="110">
        <f t="shared" si="828"/>
        <v>0</v>
      </c>
      <c r="Y3767" s="110" t="str">
        <f t="shared" si="829"/>
        <v>transfer_purchase_raonly_NA_CONFIDENTIAL</v>
      </c>
      <c r="Z3767" s="110">
        <f>IF(COUNTIFS($Y$2:Y3767,Y3767)=1,1,0)</f>
        <v>0</v>
      </c>
      <c r="AA3767" s="110">
        <f>SUM($Z$2:Z3767)*Z3767</f>
        <v>0</v>
      </c>
      <c r="AB3767" s="110">
        <f>COUNTIFS(resources!B:B,B3767)</f>
        <v>1</v>
      </c>
      <c r="AC3767" s="110">
        <f t="shared" si="830"/>
        <v>1</v>
      </c>
      <c r="AD3767" s="110">
        <f t="shared" si="831"/>
        <v>1</v>
      </c>
      <c r="AE3767" s="110">
        <f t="shared" si="832"/>
        <v>0</v>
      </c>
      <c r="AF3767" s="110">
        <f t="shared" si="833"/>
        <v>1</v>
      </c>
      <c r="AG3767" s="110">
        <f t="shared" si="834"/>
        <v>0</v>
      </c>
      <c r="AH3767" s="110">
        <f t="shared" si="835"/>
        <v>0</v>
      </c>
      <c r="AI3767" s="110">
        <f t="shared" si="836"/>
        <v>1</v>
      </c>
      <c r="AJ3767" s="100">
        <f>ROW()</f>
        <v>3767</v>
      </c>
      <c r="AK3767" s="100" t="str">
        <f>INDEX('BadRows RECART'!$C$2:$C$1207,MATCH(monthly_gwh_mw!AJ3767,'BadRows RECART'!$D$2:$D$1207,0))</f>
        <v>EC_M_0-000-000-010</v>
      </c>
    </row>
    <row r="3768" spans="1:37" ht="20">
      <c r="A3768" s="106" t="s">
        <v>3907</v>
      </c>
      <c r="B3768" s="106" t="s">
        <v>437</v>
      </c>
      <c r="C3768" s="106" t="s">
        <v>6312</v>
      </c>
      <c r="D3768" s="168">
        <v>2028</v>
      </c>
      <c r="E3768" s="168">
        <v>12</v>
      </c>
      <c r="F3768" s="169">
        <v>0</v>
      </c>
      <c r="G3768" s="212" t="s">
        <v>6314</v>
      </c>
      <c r="H3768" s="212" t="s">
        <v>6314</v>
      </c>
      <c r="I3768" s="106" t="s">
        <v>556</v>
      </c>
      <c r="K3768" s="83" t="s">
        <v>6314</v>
      </c>
      <c r="L3768" s="83" t="s">
        <v>6314</v>
      </c>
      <c r="M3768" s="45" t="str">
        <f>IF(
ISNA(INDEX(resources!E:E,MATCH(B3768,resources!B:B,0))),"fillme",
INDEX(resources!E:E,MATCH(B3768,resources!B:B,0)))</f>
        <v>transfer_purchase</v>
      </c>
      <c r="N3768" s="45">
        <v>1</v>
      </c>
      <c r="O3768" s="83" t="str">
        <f>IFERROR(INDEX(resources!K:K,MATCH(B3768,resources!B:B,0)),"fillme")</f>
        <v>unknown</v>
      </c>
      <c r="P3768" s="89" t="str">
        <f t="shared" si="824"/>
        <v>unknown_2028_12</v>
      </c>
      <c r="Q3768" s="87">
        <f>INDEX(elcc!G:G,MATCH(P3768,elcc!D:D,0))</f>
        <v>0</v>
      </c>
      <c r="R3768" s="89">
        <f t="shared" si="825"/>
        <v>1</v>
      </c>
      <c r="S3768" s="89" t="s">
        <v>6314</v>
      </c>
      <c r="T3768" s="89" t="s">
        <v>6314</v>
      </c>
      <c r="U3768" s="90" t="str">
        <f t="shared" si="826"/>
        <v>ok</v>
      </c>
      <c r="V3768" s="63" t="str">
        <f>INDEX(resources!F:F,MATCH(B3768,resources!B:B,0))</f>
        <v>special</v>
      </c>
      <c r="W3768" s="110">
        <f t="shared" si="827"/>
        <v>0</v>
      </c>
      <c r="X3768" s="110">
        <f t="shared" si="828"/>
        <v>0</v>
      </c>
      <c r="Y3768" s="110" t="str">
        <f t="shared" si="829"/>
        <v>transfer_purchase_raonly_NA_CONFIDENTIAL</v>
      </c>
      <c r="Z3768" s="110">
        <f>IF(COUNTIFS($Y$2:Y3768,Y3768)=1,1,0)</f>
        <v>0</v>
      </c>
      <c r="AA3768" s="110">
        <f>SUM($Z$2:Z3768)*Z3768</f>
        <v>0</v>
      </c>
      <c r="AB3768" s="110">
        <f>COUNTIFS(resources!B:B,B3768)</f>
        <v>1</v>
      </c>
      <c r="AC3768" s="110">
        <f t="shared" si="830"/>
        <v>1</v>
      </c>
      <c r="AD3768" s="110">
        <f t="shared" si="831"/>
        <v>1</v>
      </c>
      <c r="AE3768" s="110">
        <f t="shared" si="832"/>
        <v>0</v>
      </c>
      <c r="AF3768" s="110">
        <f t="shared" si="833"/>
        <v>1</v>
      </c>
      <c r="AG3768" s="110">
        <f t="shared" si="834"/>
        <v>0</v>
      </c>
      <c r="AH3768" s="110">
        <f t="shared" si="835"/>
        <v>0</v>
      </c>
      <c r="AI3768" s="110">
        <f t="shared" si="836"/>
        <v>1</v>
      </c>
      <c r="AJ3768" s="100">
        <f>ROW()</f>
        <v>3768</v>
      </c>
      <c r="AK3768" s="100" t="str">
        <f>INDEX('BadRows RECART'!$C$2:$C$1207,MATCH(monthly_gwh_mw!AJ3768,'BadRows RECART'!$D$2:$D$1207,0))</f>
        <v>EC_M_0-000-000-010</v>
      </c>
    </row>
    <row r="3769" spans="1:37" ht="20">
      <c r="A3769" s="106" t="s">
        <v>3907</v>
      </c>
      <c r="B3769" s="106" t="s">
        <v>437</v>
      </c>
      <c r="C3769" s="106" t="s">
        <v>6312</v>
      </c>
      <c r="D3769" s="168">
        <v>2029</v>
      </c>
      <c r="E3769" s="168">
        <v>1</v>
      </c>
      <c r="F3769" s="169">
        <v>0</v>
      </c>
      <c r="G3769" s="212" t="s">
        <v>6314</v>
      </c>
      <c r="H3769" s="212" t="s">
        <v>6314</v>
      </c>
      <c r="I3769" s="106" t="s">
        <v>556</v>
      </c>
      <c r="K3769" s="83" t="s">
        <v>6314</v>
      </c>
      <c r="L3769" s="83" t="s">
        <v>6314</v>
      </c>
      <c r="M3769" s="45" t="str">
        <f>IF(
ISNA(INDEX(resources!E:E,MATCH(B3769,resources!B:B,0))),"fillme",
INDEX(resources!E:E,MATCH(B3769,resources!B:B,0)))</f>
        <v>transfer_purchase</v>
      </c>
      <c r="N3769" s="45">
        <v>1</v>
      </c>
      <c r="O3769" s="83" t="str">
        <f>IFERROR(INDEX(resources!K:K,MATCH(B3769,resources!B:B,0)),"fillme")</f>
        <v>unknown</v>
      </c>
      <c r="P3769" s="89" t="str">
        <f t="shared" si="824"/>
        <v>unknown_2029_1</v>
      </c>
      <c r="Q3769" s="87">
        <f>INDEX(elcc!G:G,MATCH(P3769,elcc!D:D,0))</f>
        <v>0</v>
      </c>
      <c r="R3769" s="89">
        <f t="shared" si="825"/>
        <v>1</v>
      </c>
      <c r="S3769" s="89" t="s">
        <v>6314</v>
      </c>
      <c r="T3769" s="89" t="s">
        <v>6314</v>
      </c>
      <c r="U3769" s="90" t="str">
        <f t="shared" si="826"/>
        <v>ok</v>
      </c>
      <c r="V3769" s="63" t="str">
        <f>INDEX(resources!F:F,MATCH(B3769,resources!B:B,0))</f>
        <v>special</v>
      </c>
      <c r="W3769" s="110">
        <f t="shared" si="827"/>
        <v>0</v>
      </c>
      <c r="X3769" s="110">
        <f t="shared" si="828"/>
        <v>0</v>
      </c>
      <c r="Y3769" s="110" t="str">
        <f t="shared" si="829"/>
        <v>transfer_purchase_raonly_NA_CONFIDENTIAL</v>
      </c>
      <c r="Z3769" s="110">
        <f>IF(COUNTIFS($Y$2:Y3769,Y3769)=1,1,0)</f>
        <v>0</v>
      </c>
      <c r="AA3769" s="110">
        <f>SUM($Z$2:Z3769)*Z3769</f>
        <v>0</v>
      </c>
      <c r="AB3769" s="110">
        <f>COUNTIFS(resources!B:B,B3769)</f>
        <v>1</v>
      </c>
      <c r="AC3769" s="110">
        <f t="shared" si="830"/>
        <v>1</v>
      </c>
      <c r="AD3769" s="110">
        <f t="shared" si="831"/>
        <v>1</v>
      </c>
      <c r="AE3769" s="110">
        <f t="shared" si="832"/>
        <v>0</v>
      </c>
      <c r="AF3769" s="110">
        <f t="shared" si="833"/>
        <v>1</v>
      </c>
      <c r="AG3769" s="110">
        <f t="shared" si="834"/>
        <v>0</v>
      </c>
      <c r="AH3769" s="110">
        <f t="shared" si="835"/>
        <v>0</v>
      </c>
      <c r="AI3769" s="110">
        <f t="shared" si="836"/>
        <v>1</v>
      </c>
      <c r="AJ3769" s="100">
        <f>ROW()</f>
        <v>3769</v>
      </c>
      <c r="AK3769" s="100" t="str">
        <f>INDEX('BadRows RECART'!$C$2:$C$1207,MATCH(monthly_gwh_mw!AJ3769,'BadRows RECART'!$D$2:$D$1207,0))</f>
        <v>EC_M_0-000-000-010</v>
      </c>
    </row>
    <row r="3770" spans="1:37" ht="20">
      <c r="A3770" s="106" t="s">
        <v>3907</v>
      </c>
      <c r="B3770" s="106" t="s">
        <v>437</v>
      </c>
      <c r="C3770" s="106" t="s">
        <v>6312</v>
      </c>
      <c r="D3770" s="168">
        <v>2029</v>
      </c>
      <c r="E3770" s="168">
        <v>2</v>
      </c>
      <c r="F3770" s="169">
        <v>0</v>
      </c>
      <c r="G3770" s="212" t="s">
        <v>6314</v>
      </c>
      <c r="H3770" s="212" t="s">
        <v>6314</v>
      </c>
      <c r="I3770" s="106" t="s">
        <v>556</v>
      </c>
      <c r="K3770" s="83" t="s">
        <v>6314</v>
      </c>
      <c r="L3770" s="83" t="s">
        <v>6314</v>
      </c>
      <c r="M3770" s="45" t="str">
        <f>IF(
ISNA(INDEX(resources!E:E,MATCH(B3770,resources!B:B,0))),"fillme",
INDEX(resources!E:E,MATCH(B3770,resources!B:B,0)))</f>
        <v>transfer_purchase</v>
      </c>
      <c r="N3770" s="45">
        <v>1</v>
      </c>
      <c r="O3770" s="83" t="str">
        <f>IFERROR(INDEX(resources!K:K,MATCH(B3770,resources!B:B,0)),"fillme")</f>
        <v>unknown</v>
      </c>
      <c r="P3770" s="89" t="str">
        <f t="shared" si="824"/>
        <v>unknown_2029_2</v>
      </c>
      <c r="Q3770" s="87">
        <f>INDEX(elcc!G:G,MATCH(P3770,elcc!D:D,0))</f>
        <v>0</v>
      </c>
      <c r="R3770" s="89">
        <f t="shared" si="825"/>
        <v>1</v>
      </c>
      <c r="S3770" s="89" t="s">
        <v>6314</v>
      </c>
      <c r="T3770" s="89" t="s">
        <v>6314</v>
      </c>
      <c r="U3770" s="90" t="str">
        <f t="shared" si="826"/>
        <v>ok</v>
      </c>
      <c r="V3770" s="63" t="str">
        <f>INDEX(resources!F:F,MATCH(B3770,resources!B:B,0))</f>
        <v>special</v>
      </c>
      <c r="W3770" s="110">
        <f t="shared" si="827"/>
        <v>0</v>
      </c>
      <c r="X3770" s="110">
        <f t="shared" si="828"/>
        <v>0</v>
      </c>
      <c r="Y3770" s="110" t="str">
        <f t="shared" si="829"/>
        <v>transfer_purchase_raonly_NA_CONFIDENTIAL</v>
      </c>
      <c r="Z3770" s="110">
        <f>IF(COUNTIFS($Y$2:Y3770,Y3770)=1,1,0)</f>
        <v>0</v>
      </c>
      <c r="AA3770" s="110">
        <f>SUM($Z$2:Z3770)*Z3770</f>
        <v>0</v>
      </c>
      <c r="AB3770" s="110">
        <f>COUNTIFS(resources!B:B,B3770)</f>
        <v>1</v>
      </c>
      <c r="AC3770" s="110">
        <f t="shared" si="830"/>
        <v>1</v>
      </c>
      <c r="AD3770" s="110">
        <f t="shared" si="831"/>
        <v>1</v>
      </c>
      <c r="AE3770" s="110">
        <f t="shared" si="832"/>
        <v>0</v>
      </c>
      <c r="AF3770" s="110">
        <f t="shared" si="833"/>
        <v>1</v>
      </c>
      <c r="AG3770" s="110">
        <f t="shared" si="834"/>
        <v>0</v>
      </c>
      <c r="AH3770" s="110">
        <f t="shared" si="835"/>
        <v>0</v>
      </c>
      <c r="AI3770" s="110">
        <f t="shared" si="836"/>
        <v>1</v>
      </c>
      <c r="AJ3770" s="100">
        <f>ROW()</f>
        <v>3770</v>
      </c>
      <c r="AK3770" s="100" t="str">
        <f>INDEX('BadRows RECART'!$C$2:$C$1207,MATCH(monthly_gwh_mw!AJ3770,'BadRows RECART'!$D$2:$D$1207,0))</f>
        <v>EC_M_0-000-000-010</v>
      </c>
    </row>
    <row r="3771" spans="1:37" ht="20">
      <c r="A3771" s="106" t="s">
        <v>3907</v>
      </c>
      <c r="B3771" s="106" t="s">
        <v>437</v>
      </c>
      <c r="C3771" s="106" t="s">
        <v>6312</v>
      </c>
      <c r="D3771" s="168">
        <v>2029</v>
      </c>
      <c r="E3771" s="168">
        <v>3</v>
      </c>
      <c r="F3771" s="169">
        <v>0</v>
      </c>
      <c r="G3771" s="212" t="s">
        <v>6314</v>
      </c>
      <c r="H3771" s="212" t="s">
        <v>6314</v>
      </c>
      <c r="I3771" s="106" t="s">
        <v>556</v>
      </c>
      <c r="K3771" s="83" t="s">
        <v>6314</v>
      </c>
      <c r="L3771" s="83" t="s">
        <v>6314</v>
      </c>
      <c r="M3771" s="45" t="str">
        <f>IF(
ISNA(INDEX(resources!E:E,MATCH(B3771,resources!B:B,0))),"fillme",
INDEX(resources!E:E,MATCH(B3771,resources!B:B,0)))</f>
        <v>transfer_purchase</v>
      </c>
      <c r="N3771" s="45">
        <v>1</v>
      </c>
      <c r="O3771" s="83" t="str">
        <f>IFERROR(INDEX(resources!K:K,MATCH(B3771,resources!B:B,0)),"fillme")</f>
        <v>unknown</v>
      </c>
      <c r="P3771" s="89" t="str">
        <f t="shared" si="824"/>
        <v>unknown_2029_3</v>
      </c>
      <c r="Q3771" s="87">
        <f>INDEX(elcc!G:G,MATCH(P3771,elcc!D:D,0))</f>
        <v>0</v>
      </c>
      <c r="R3771" s="89">
        <f t="shared" si="825"/>
        <v>1</v>
      </c>
      <c r="S3771" s="89" t="s">
        <v>6314</v>
      </c>
      <c r="T3771" s="89" t="s">
        <v>6314</v>
      </c>
      <c r="U3771" s="90" t="str">
        <f t="shared" si="826"/>
        <v>ok</v>
      </c>
      <c r="V3771" s="63" t="str">
        <f>INDEX(resources!F:F,MATCH(B3771,resources!B:B,0))</f>
        <v>special</v>
      </c>
      <c r="W3771" s="110">
        <f t="shared" si="827"/>
        <v>0</v>
      </c>
      <c r="X3771" s="110">
        <f t="shared" si="828"/>
        <v>0</v>
      </c>
      <c r="Y3771" s="110" t="str">
        <f t="shared" si="829"/>
        <v>transfer_purchase_raonly_NA_CONFIDENTIAL</v>
      </c>
      <c r="Z3771" s="110">
        <f>IF(COUNTIFS($Y$2:Y3771,Y3771)=1,1,0)</f>
        <v>0</v>
      </c>
      <c r="AA3771" s="110">
        <f>SUM($Z$2:Z3771)*Z3771</f>
        <v>0</v>
      </c>
      <c r="AB3771" s="110">
        <f>COUNTIFS(resources!B:B,B3771)</f>
        <v>1</v>
      </c>
      <c r="AC3771" s="110">
        <f t="shared" si="830"/>
        <v>1</v>
      </c>
      <c r="AD3771" s="110">
        <f t="shared" si="831"/>
        <v>1</v>
      </c>
      <c r="AE3771" s="110">
        <f t="shared" si="832"/>
        <v>0</v>
      </c>
      <c r="AF3771" s="110">
        <f t="shared" si="833"/>
        <v>1</v>
      </c>
      <c r="AG3771" s="110">
        <f t="shared" si="834"/>
        <v>0</v>
      </c>
      <c r="AH3771" s="110">
        <f t="shared" si="835"/>
        <v>0</v>
      </c>
      <c r="AI3771" s="110">
        <f t="shared" si="836"/>
        <v>1</v>
      </c>
      <c r="AJ3771" s="100">
        <f>ROW()</f>
        <v>3771</v>
      </c>
      <c r="AK3771" s="100" t="str">
        <f>INDEX('BadRows RECART'!$C$2:$C$1207,MATCH(monthly_gwh_mw!AJ3771,'BadRows RECART'!$D$2:$D$1207,0))</f>
        <v>EC_M_0-000-000-010</v>
      </c>
    </row>
    <row r="3772" spans="1:37" ht="20">
      <c r="A3772" s="106" t="s">
        <v>3907</v>
      </c>
      <c r="B3772" s="106" t="s">
        <v>437</v>
      </c>
      <c r="C3772" s="106" t="s">
        <v>6312</v>
      </c>
      <c r="D3772" s="168">
        <v>2029</v>
      </c>
      <c r="E3772" s="168">
        <v>4</v>
      </c>
      <c r="F3772" s="169">
        <v>0</v>
      </c>
      <c r="G3772" s="212" t="s">
        <v>6314</v>
      </c>
      <c r="H3772" s="212" t="s">
        <v>6314</v>
      </c>
      <c r="I3772" s="106" t="s">
        <v>556</v>
      </c>
      <c r="K3772" s="83" t="s">
        <v>6314</v>
      </c>
      <c r="L3772" s="83" t="s">
        <v>6314</v>
      </c>
      <c r="M3772" s="45" t="str">
        <f>IF(
ISNA(INDEX(resources!E:E,MATCH(B3772,resources!B:B,0))),"fillme",
INDEX(resources!E:E,MATCH(B3772,resources!B:B,0)))</f>
        <v>transfer_purchase</v>
      </c>
      <c r="N3772" s="45">
        <v>1</v>
      </c>
      <c r="O3772" s="83" t="str">
        <f>IFERROR(INDEX(resources!K:K,MATCH(B3772,resources!B:B,0)),"fillme")</f>
        <v>unknown</v>
      </c>
      <c r="P3772" s="89" t="str">
        <f t="shared" si="824"/>
        <v>unknown_2029_4</v>
      </c>
      <c r="Q3772" s="87">
        <f>INDEX(elcc!G:G,MATCH(P3772,elcc!D:D,0))</f>
        <v>0</v>
      </c>
      <c r="R3772" s="89">
        <f t="shared" si="825"/>
        <v>1</v>
      </c>
      <c r="S3772" s="89" t="s">
        <v>6314</v>
      </c>
      <c r="T3772" s="89" t="s">
        <v>6314</v>
      </c>
      <c r="U3772" s="90" t="str">
        <f t="shared" si="826"/>
        <v>ok</v>
      </c>
      <c r="V3772" s="63" t="str">
        <f>INDEX(resources!F:F,MATCH(B3772,resources!B:B,0))</f>
        <v>special</v>
      </c>
      <c r="W3772" s="110">
        <f t="shared" si="827"/>
        <v>0</v>
      </c>
      <c r="X3772" s="110">
        <f t="shared" si="828"/>
        <v>0</v>
      </c>
      <c r="Y3772" s="110" t="str">
        <f t="shared" si="829"/>
        <v>transfer_purchase_raonly_NA_CONFIDENTIAL</v>
      </c>
      <c r="Z3772" s="110">
        <f>IF(COUNTIFS($Y$2:Y3772,Y3772)=1,1,0)</f>
        <v>0</v>
      </c>
      <c r="AA3772" s="110">
        <f>SUM($Z$2:Z3772)*Z3772</f>
        <v>0</v>
      </c>
      <c r="AB3772" s="110">
        <f>COUNTIFS(resources!B:B,B3772)</f>
        <v>1</v>
      </c>
      <c r="AC3772" s="110">
        <f t="shared" si="830"/>
        <v>1</v>
      </c>
      <c r="AD3772" s="110">
        <f t="shared" si="831"/>
        <v>1</v>
      </c>
      <c r="AE3772" s="110">
        <f t="shared" si="832"/>
        <v>0</v>
      </c>
      <c r="AF3772" s="110">
        <f t="shared" si="833"/>
        <v>1</v>
      </c>
      <c r="AG3772" s="110">
        <f t="shared" si="834"/>
        <v>0</v>
      </c>
      <c r="AH3772" s="110">
        <f t="shared" si="835"/>
        <v>0</v>
      </c>
      <c r="AI3772" s="110">
        <f t="shared" si="836"/>
        <v>1</v>
      </c>
      <c r="AJ3772" s="100">
        <f>ROW()</f>
        <v>3772</v>
      </c>
      <c r="AK3772" s="100" t="str">
        <f>INDEX('BadRows RECART'!$C$2:$C$1207,MATCH(monthly_gwh_mw!AJ3772,'BadRows RECART'!$D$2:$D$1207,0))</f>
        <v>EC_M_0-000-000-010</v>
      </c>
    </row>
    <row r="3773" spans="1:37" ht="20">
      <c r="A3773" s="106" t="s">
        <v>3907</v>
      </c>
      <c r="B3773" s="106" t="s">
        <v>437</v>
      </c>
      <c r="C3773" s="106" t="s">
        <v>6312</v>
      </c>
      <c r="D3773" s="168">
        <v>2029</v>
      </c>
      <c r="E3773" s="168">
        <v>5</v>
      </c>
      <c r="F3773" s="169">
        <v>0</v>
      </c>
      <c r="G3773" s="212" t="s">
        <v>6314</v>
      </c>
      <c r="H3773" s="212" t="s">
        <v>6314</v>
      </c>
      <c r="I3773" s="106" t="s">
        <v>556</v>
      </c>
      <c r="K3773" s="83" t="s">
        <v>6314</v>
      </c>
      <c r="L3773" s="83" t="s">
        <v>6314</v>
      </c>
      <c r="M3773" s="45" t="str">
        <f>IF(
ISNA(INDEX(resources!E:E,MATCH(B3773,resources!B:B,0))),"fillme",
INDEX(resources!E:E,MATCH(B3773,resources!B:B,0)))</f>
        <v>transfer_purchase</v>
      </c>
      <c r="N3773" s="45">
        <v>1</v>
      </c>
      <c r="O3773" s="83" t="str">
        <f>IFERROR(INDEX(resources!K:K,MATCH(B3773,resources!B:B,0)),"fillme")</f>
        <v>unknown</v>
      </c>
      <c r="P3773" s="89" t="str">
        <f t="shared" si="824"/>
        <v>unknown_2029_5</v>
      </c>
      <c r="Q3773" s="87">
        <f>INDEX(elcc!G:G,MATCH(P3773,elcc!D:D,0))</f>
        <v>0</v>
      </c>
      <c r="R3773" s="89">
        <f t="shared" si="825"/>
        <v>1</v>
      </c>
      <c r="S3773" s="89" t="s">
        <v>6314</v>
      </c>
      <c r="T3773" s="89" t="s">
        <v>6314</v>
      </c>
      <c r="U3773" s="90" t="str">
        <f t="shared" si="826"/>
        <v>ok</v>
      </c>
      <c r="V3773" s="63" t="str">
        <f>INDEX(resources!F:F,MATCH(B3773,resources!B:B,0))</f>
        <v>special</v>
      </c>
      <c r="W3773" s="110">
        <f t="shared" si="827"/>
        <v>0</v>
      </c>
      <c r="X3773" s="110">
        <f t="shared" si="828"/>
        <v>0</v>
      </c>
      <c r="Y3773" s="110" t="str">
        <f t="shared" si="829"/>
        <v>transfer_purchase_raonly_NA_CONFIDENTIAL</v>
      </c>
      <c r="Z3773" s="110">
        <f>IF(COUNTIFS($Y$2:Y3773,Y3773)=1,1,0)</f>
        <v>0</v>
      </c>
      <c r="AA3773" s="110">
        <f>SUM($Z$2:Z3773)*Z3773</f>
        <v>0</v>
      </c>
      <c r="AB3773" s="110">
        <f>COUNTIFS(resources!B:B,B3773)</f>
        <v>1</v>
      </c>
      <c r="AC3773" s="110">
        <f t="shared" si="830"/>
        <v>1</v>
      </c>
      <c r="AD3773" s="110">
        <f t="shared" si="831"/>
        <v>1</v>
      </c>
      <c r="AE3773" s="110">
        <f t="shared" si="832"/>
        <v>0</v>
      </c>
      <c r="AF3773" s="110">
        <f t="shared" si="833"/>
        <v>1</v>
      </c>
      <c r="AG3773" s="110">
        <f t="shared" si="834"/>
        <v>0</v>
      </c>
      <c r="AH3773" s="110">
        <f t="shared" si="835"/>
        <v>0</v>
      </c>
      <c r="AI3773" s="110">
        <f t="shared" si="836"/>
        <v>1</v>
      </c>
      <c r="AJ3773" s="100">
        <f>ROW()</f>
        <v>3773</v>
      </c>
      <c r="AK3773" s="100" t="str">
        <f>INDEX('BadRows RECART'!$C$2:$C$1207,MATCH(monthly_gwh_mw!AJ3773,'BadRows RECART'!$D$2:$D$1207,0))</f>
        <v>EC_M_0-000-000-010</v>
      </c>
    </row>
    <row r="3774" spans="1:37" ht="20">
      <c r="A3774" s="106" t="s">
        <v>3907</v>
      </c>
      <c r="B3774" s="106" t="s">
        <v>437</v>
      </c>
      <c r="C3774" s="106" t="s">
        <v>6312</v>
      </c>
      <c r="D3774" s="168">
        <v>2029</v>
      </c>
      <c r="E3774" s="168">
        <v>6</v>
      </c>
      <c r="F3774" s="169">
        <v>0</v>
      </c>
      <c r="G3774" s="212" t="s">
        <v>6314</v>
      </c>
      <c r="H3774" s="212" t="s">
        <v>6314</v>
      </c>
      <c r="I3774" s="106" t="s">
        <v>556</v>
      </c>
      <c r="K3774" s="83" t="s">
        <v>6314</v>
      </c>
      <c r="L3774" s="83" t="s">
        <v>6314</v>
      </c>
      <c r="M3774" s="45" t="str">
        <f>IF(
ISNA(INDEX(resources!E:E,MATCH(B3774,resources!B:B,0))),"fillme",
INDEX(resources!E:E,MATCH(B3774,resources!B:B,0)))</f>
        <v>transfer_purchase</v>
      </c>
      <c r="N3774" s="45">
        <v>1</v>
      </c>
      <c r="O3774" s="83" t="str">
        <f>IFERROR(INDEX(resources!K:K,MATCH(B3774,resources!B:B,0)),"fillme")</f>
        <v>unknown</v>
      </c>
      <c r="P3774" s="89" t="str">
        <f t="shared" si="824"/>
        <v>unknown_2029_6</v>
      </c>
      <c r="Q3774" s="87">
        <f>INDEX(elcc!G:G,MATCH(P3774,elcc!D:D,0))</f>
        <v>0</v>
      </c>
      <c r="R3774" s="89">
        <f t="shared" si="825"/>
        <v>1</v>
      </c>
      <c r="S3774" s="89" t="s">
        <v>6314</v>
      </c>
      <c r="T3774" s="89" t="s">
        <v>6314</v>
      </c>
      <c r="U3774" s="90" t="str">
        <f t="shared" si="826"/>
        <v>ok</v>
      </c>
      <c r="V3774" s="63" t="str">
        <f>INDEX(resources!F:F,MATCH(B3774,resources!B:B,0))</f>
        <v>special</v>
      </c>
      <c r="W3774" s="110">
        <f t="shared" si="827"/>
        <v>0</v>
      </c>
      <c r="X3774" s="110">
        <f t="shared" si="828"/>
        <v>0</v>
      </c>
      <c r="Y3774" s="110" t="str">
        <f t="shared" si="829"/>
        <v>transfer_purchase_raonly_NA_CONFIDENTIAL</v>
      </c>
      <c r="Z3774" s="110">
        <f>IF(COUNTIFS($Y$2:Y3774,Y3774)=1,1,0)</f>
        <v>0</v>
      </c>
      <c r="AA3774" s="110">
        <f>SUM($Z$2:Z3774)*Z3774</f>
        <v>0</v>
      </c>
      <c r="AB3774" s="110">
        <f>COUNTIFS(resources!B:B,B3774)</f>
        <v>1</v>
      </c>
      <c r="AC3774" s="110">
        <f t="shared" si="830"/>
        <v>1</v>
      </c>
      <c r="AD3774" s="110">
        <f t="shared" si="831"/>
        <v>1</v>
      </c>
      <c r="AE3774" s="110">
        <f t="shared" si="832"/>
        <v>0</v>
      </c>
      <c r="AF3774" s="110">
        <f t="shared" si="833"/>
        <v>1</v>
      </c>
      <c r="AG3774" s="110">
        <f t="shared" si="834"/>
        <v>0</v>
      </c>
      <c r="AH3774" s="110">
        <f t="shared" si="835"/>
        <v>0</v>
      </c>
      <c r="AI3774" s="110">
        <f t="shared" si="836"/>
        <v>1</v>
      </c>
      <c r="AJ3774" s="100">
        <f>ROW()</f>
        <v>3774</v>
      </c>
      <c r="AK3774" s="100" t="str">
        <f>INDEX('BadRows RECART'!$C$2:$C$1207,MATCH(monthly_gwh_mw!AJ3774,'BadRows RECART'!$D$2:$D$1207,0))</f>
        <v>EC_M_0-000-000-010</v>
      </c>
    </row>
    <row r="3775" spans="1:37" ht="20">
      <c r="A3775" s="106" t="s">
        <v>3907</v>
      </c>
      <c r="B3775" s="106" t="s">
        <v>437</v>
      </c>
      <c r="C3775" s="106" t="s">
        <v>6312</v>
      </c>
      <c r="D3775" s="168">
        <v>2029</v>
      </c>
      <c r="E3775" s="168">
        <v>7</v>
      </c>
      <c r="F3775" s="169">
        <v>0</v>
      </c>
      <c r="G3775" s="212" t="s">
        <v>6314</v>
      </c>
      <c r="H3775" s="212" t="s">
        <v>6314</v>
      </c>
      <c r="I3775" s="106" t="s">
        <v>556</v>
      </c>
      <c r="K3775" s="83" t="s">
        <v>6314</v>
      </c>
      <c r="L3775" s="83" t="s">
        <v>6314</v>
      </c>
      <c r="M3775" s="45" t="str">
        <f>IF(
ISNA(INDEX(resources!E:E,MATCH(B3775,resources!B:B,0))),"fillme",
INDEX(resources!E:E,MATCH(B3775,resources!B:B,0)))</f>
        <v>transfer_purchase</v>
      </c>
      <c r="N3775" s="45">
        <v>1</v>
      </c>
      <c r="O3775" s="83" t="str">
        <f>IFERROR(INDEX(resources!K:K,MATCH(B3775,resources!B:B,0)),"fillme")</f>
        <v>unknown</v>
      </c>
      <c r="P3775" s="89" t="str">
        <f t="shared" si="824"/>
        <v>unknown_2029_7</v>
      </c>
      <c r="Q3775" s="87">
        <f>INDEX(elcc!G:G,MATCH(P3775,elcc!D:D,0))</f>
        <v>0</v>
      </c>
      <c r="R3775" s="89">
        <f t="shared" si="825"/>
        <v>1</v>
      </c>
      <c r="S3775" s="89" t="s">
        <v>6314</v>
      </c>
      <c r="T3775" s="89" t="s">
        <v>6314</v>
      </c>
      <c r="U3775" s="90" t="str">
        <f t="shared" si="826"/>
        <v>ok</v>
      </c>
      <c r="V3775" s="63" t="str">
        <f>INDEX(resources!F:F,MATCH(B3775,resources!B:B,0))</f>
        <v>special</v>
      </c>
      <c r="W3775" s="110">
        <f t="shared" si="827"/>
        <v>0</v>
      </c>
      <c r="X3775" s="110">
        <f t="shared" si="828"/>
        <v>0</v>
      </c>
      <c r="Y3775" s="110" t="str">
        <f t="shared" si="829"/>
        <v>transfer_purchase_raonly_NA_CONFIDENTIAL</v>
      </c>
      <c r="Z3775" s="110">
        <f>IF(COUNTIFS($Y$2:Y3775,Y3775)=1,1,0)</f>
        <v>0</v>
      </c>
      <c r="AA3775" s="110">
        <f>SUM($Z$2:Z3775)*Z3775</f>
        <v>0</v>
      </c>
      <c r="AB3775" s="110">
        <f>COUNTIFS(resources!B:B,B3775)</f>
        <v>1</v>
      </c>
      <c r="AC3775" s="110">
        <f t="shared" si="830"/>
        <v>1</v>
      </c>
      <c r="AD3775" s="110">
        <f t="shared" si="831"/>
        <v>1</v>
      </c>
      <c r="AE3775" s="110">
        <f t="shared" si="832"/>
        <v>0</v>
      </c>
      <c r="AF3775" s="110">
        <f t="shared" si="833"/>
        <v>1</v>
      </c>
      <c r="AG3775" s="110">
        <f t="shared" si="834"/>
        <v>0</v>
      </c>
      <c r="AH3775" s="110">
        <f t="shared" si="835"/>
        <v>0</v>
      </c>
      <c r="AI3775" s="110">
        <f t="shared" si="836"/>
        <v>1</v>
      </c>
      <c r="AJ3775" s="100">
        <f>ROW()</f>
        <v>3775</v>
      </c>
      <c r="AK3775" s="100" t="str">
        <f>INDEX('BadRows RECART'!$C$2:$C$1207,MATCH(monthly_gwh_mw!AJ3775,'BadRows RECART'!$D$2:$D$1207,0))</f>
        <v>EC_M_0-000-000-010</v>
      </c>
    </row>
    <row r="3776" spans="1:37" ht="20">
      <c r="A3776" s="106" t="s">
        <v>3907</v>
      </c>
      <c r="B3776" s="106" t="s">
        <v>437</v>
      </c>
      <c r="C3776" s="106" t="s">
        <v>6312</v>
      </c>
      <c r="D3776" s="168">
        <v>2029</v>
      </c>
      <c r="E3776" s="168">
        <v>8</v>
      </c>
      <c r="F3776" s="169">
        <v>0</v>
      </c>
      <c r="G3776" s="212" t="s">
        <v>6314</v>
      </c>
      <c r="H3776" s="212" t="s">
        <v>6314</v>
      </c>
      <c r="I3776" s="106" t="s">
        <v>556</v>
      </c>
      <c r="K3776" s="83" t="s">
        <v>6314</v>
      </c>
      <c r="L3776" s="83" t="s">
        <v>6314</v>
      </c>
      <c r="M3776" s="45" t="str">
        <f>IF(
ISNA(INDEX(resources!E:E,MATCH(B3776,resources!B:B,0))),"fillme",
INDEX(resources!E:E,MATCH(B3776,resources!B:B,0)))</f>
        <v>transfer_purchase</v>
      </c>
      <c r="N3776" s="45">
        <v>1</v>
      </c>
      <c r="O3776" s="83" t="str">
        <f>IFERROR(INDEX(resources!K:K,MATCH(B3776,resources!B:B,0)),"fillme")</f>
        <v>unknown</v>
      </c>
      <c r="P3776" s="89" t="str">
        <f t="shared" si="824"/>
        <v>unknown_2029_8</v>
      </c>
      <c r="Q3776" s="87">
        <f>INDEX(elcc!G:G,MATCH(P3776,elcc!D:D,0))</f>
        <v>0</v>
      </c>
      <c r="R3776" s="89">
        <f t="shared" si="825"/>
        <v>1</v>
      </c>
      <c r="S3776" s="89" t="s">
        <v>6314</v>
      </c>
      <c r="T3776" s="89" t="s">
        <v>6314</v>
      </c>
      <c r="U3776" s="90" t="str">
        <f t="shared" si="826"/>
        <v>ok</v>
      </c>
      <c r="V3776" s="63" t="str">
        <f>INDEX(resources!F:F,MATCH(B3776,resources!B:B,0))</f>
        <v>special</v>
      </c>
      <c r="W3776" s="110">
        <f t="shared" si="827"/>
        <v>0</v>
      </c>
      <c r="X3776" s="110">
        <f t="shared" si="828"/>
        <v>0</v>
      </c>
      <c r="Y3776" s="110" t="str">
        <f t="shared" si="829"/>
        <v>transfer_purchase_raonly_NA_CONFIDENTIAL</v>
      </c>
      <c r="Z3776" s="110">
        <f>IF(COUNTIFS($Y$2:Y3776,Y3776)=1,1,0)</f>
        <v>0</v>
      </c>
      <c r="AA3776" s="110">
        <f>SUM($Z$2:Z3776)*Z3776</f>
        <v>0</v>
      </c>
      <c r="AB3776" s="110">
        <f>COUNTIFS(resources!B:B,B3776)</f>
        <v>1</v>
      </c>
      <c r="AC3776" s="110">
        <f t="shared" si="830"/>
        <v>1</v>
      </c>
      <c r="AD3776" s="110">
        <f t="shared" si="831"/>
        <v>1</v>
      </c>
      <c r="AE3776" s="110">
        <f t="shared" si="832"/>
        <v>0</v>
      </c>
      <c r="AF3776" s="110">
        <f t="shared" si="833"/>
        <v>1</v>
      </c>
      <c r="AG3776" s="110">
        <f t="shared" si="834"/>
        <v>0</v>
      </c>
      <c r="AH3776" s="110">
        <f t="shared" si="835"/>
        <v>0</v>
      </c>
      <c r="AI3776" s="110">
        <f t="shared" si="836"/>
        <v>1</v>
      </c>
      <c r="AJ3776" s="100">
        <f>ROW()</f>
        <v>3776</v>
      </c>
      <c r="AK3776" s="100" t="str">
        <f>INDEX('BadRows RECART'!$C$2:$C$1207,MATCH(monthly_gwh_mw!AJ3776,'BadRows RECART'!$D$2:$D$1207,0))</f>
        <v>EC_M_0-000-000-010</v>
      </c>
    </row>
    <row r="3777" spans="1:37" ht="20">
      <c r="A3777" s="106" t="s">
        <v>3907</v>
      </c>
      <c r="B3777" s="106" t="s">
        <v>437</v>
      </c>
      <c r="C3777" s="106" t="s">
        <v>6312</v>
      </c>
      <c r="D3777" s="168">
        <v>2029</v>
      </c>
      <c r="E3777" s="168">
        <v>9</v>
      </c>
      <c r="F3777" s="169">
        <v>0</v>
      </c>
      <c r="G3777" s="212" t="s">
        <v>6314</v>
      </c>
      <c r="H3777" s="212" t="s">
        <v>6314</v>
      </c>
      <c r="I3777" s="106" t="s">
        <v>556</v>
      </c>
      <c r="K3777" s="83" t="s">
        <v>6314</v>
      </c>
      <c r="L3777" s="83" t="s">
        <v>6314</v>
      </c>
      <c r="M3777" s="45" t="str">
        <f>IF(
ISNA(INDEX(resources!E:E,MATCH(B3777,resources!B:B,0))),"fillme",
INDEX(resources!E:E,MATCH(B3777,resources!B:B,0)))</f>
        <v>transfer_purchase</v>
      </c>
      <c r="N3777" s="45">
        <v>1</v>
      </c>
      <c r="O3777" s="83" t="str">
        <f>IFERROR(INDEX(resources!K:K,MATCH(B3777,resources!B:B,0)),"fillme")</f>
        <v>unknown</v>
      </c>
      <c r="P3777" s="89" t="str">
        <f t="shared" si="824"/>
        <v>unknown_2029_9</v>
      </c>
      <c r="Q3777" s="87">
        <f>INDEX(elcc!G:G,MATCH(P3777,elcc!D:D,0))</f>
        <v>0</v>
      </c>
      <c r="R3777" s="89">
        <f t="shared" si="825"/>
        <v>1</v>
      </c>
      <c r="S3777" s="89" t="s">
        <v>6314</v>
      </c>
      <c r="T3777" s="89" t="s">
        <v>6314</v>
      </c>
      <c r="U3777" s="90" t="str">
        <f t="shared" si="826"/>
        <v>ok</v>
      </c>
      <c r="V3777" s="63" t="str">
        <f>INDEX(resources!F:F,MATCH(B3777,resources!B:B,0))</f>
        <v>special</v>
      </c>
      <c r="W3777" s="110">
        <f t="shared" si="827"/>
        <v>0</v>
      </c>
      <c r="X3777" s="110">
        <f t="shared" si="828"/>
        <v>0</v>
      </c>
      <c r="Y3777" s="110" t="str">
        <f t="shared" si="829"/>
        <v>transfer_purchase_raonly_NA_CONFIDENTIAL</v>
      </c>
      <c r="Z3777" s="110">
        <f>IF(COUNTIFS($Y$2:Y3777,Y3777)=1,1,0)</f>
        <v>0</v>
      </c>
      <c r="AA3777" s="110">
        <f>SUM($Z$2:Z3777)*Z3777</f>
        <v>0</v>
      </c>
      <c r="AB3777" s="110">
        <f>COUNTIFS(resources!B:B,B3777)</f>
        <v>1</v>
      </c>
      <c r="AC3777" s="110">
        <f t="shared" si="830"/>
        <v>1</v>
      </c>
      <c r="AD3777" s="110">
        <f t="shared" si="831"/>
        <v>1</v>
      </c>
      <c r="AE3777" s="110">
        <f t="shared" si="832"/>
        <v>0</v>
      </c>
      <c r="AF3777" s="110">
        <f t="shared" si="833"/>
        <v>1</v>
      </c>
      <c r="AG3777" s="110">
        <f t="shared" si="834"/>
        <v>0</v>
      </c>
      <c r="AH3777" s="110">
        <f t="shared" si="835"/>
        <v>0</v>
      </c>
      <c r="AI3777" s="110">
        <f t="shared" si="836"/>
        <v>1</v>
      </c>
      <c r="AJ3777" s="100">
        <f>ROW()</f>
        <v>3777</v>
      </c>
      <c r="AK3777" s="100" t="str">
        <f>INDEX('BadRows RECART'!$C$2:$C$1207,MATCH(monthly_gwh_mw!AJ3777,'BadRows RECART'!$D$2:$D$1207,0))</f>
        <v>EC_M_0-000-000-010</v>
      </c>
    </row>
    <row r="3778" spans="1:37" ht="20">
      <c r="A3778" s="106" t="s">
        <v>3907</v>
      </c>
      <c r="B3778" s="106" t="s">
        <v>437</v>
      </c>
      <c r="C3778" s="106" t="s">
        <v>6312</v>
      </c>
      <c r="D3778" s="168">
        <v>2029</v>
      </c>
      <c r="E3778" s="168">
        <v>10</v>
      </c>
      <c r="F3778" s="169">
        <v>0</v>
      </c>
      <c r="G3778" s="212" t="s">
        <v>6314</v>
      </c>
      <c r="H3778" s="212" t="s">
        <v>6314</v>
      </c>
      <c r="I3778" s="106" t="s">
        <v>556</v>
      </c>
      <c r="K3778" s="83" t="s">
        <v>6314</v>
      </c>
      <c r="L3778" s="83" t="s">
        <v>6314</v>
      </c>
      <c r="M3778" s="45" t="str">
        <f>IF(
ISNA(INDEX(resources!E:E,MATCH(B3778,resources!B:B,0))),"fillme",
INDEX(resources!E:E,MATCH(B3778,resources!B:B,0)))</f>
        <v>transfer_purchase</v>
      </c>
      <c r="N3778" s="45">
        <v>1</v>
      </c>
      <c r="O3778" s="83" t="str">
        <f>IFERROR(INDEX(resources!K:K,MATCH(B3778,resources!B:B,0)),"fillme")</f>
        <v>unknown</v>
      </c>
      <c r="P3778" s="89" t="str">
        <f t="shared" si="824"/>
        <v>unknown_2029_10</v>
      </c>
      <c r="Q3778" s="87">
        <f>INDEX(elcc!G:G,MATCH(P3778,elcc!D:D,0))</f>
        <v>0</v>
      </c>
      <c r="R3778" s="89">
        <f t="shared" si="825"/>
        <v>1</v>
      </c>
      <c r="S3778" s="89" t="s">
        <v>6314</v>
      </c>
      <c r="T3778" s="89" t="s">
        <v>6314</v>
      </c>
      <c r="U3778" s="90" t="str">
        <f t="shared" si="826"/>
        <v>ok</v>
      </c>
      <c r="V3778" s="63" t="str">
        <f>INDEX(resources!F:F,MATCH(B3778,resources!B:B,0))</f>
        <v>special</v>
      </c>
      <c r="W3778" s="110">
        <f t="shared" si="827"/>
        <v>0</v>
      </c>
      <c r="X3778" s="110">
        <f t="shared" si="828"/>
        <v>0</v>
      </c>
      <c r="Y3778" s="110" t="str">
        <f t="shared" si="829"/>
        <v>transfer_purchase_raonly_NA_CONFIDENTIAL</v>
      </c>
      <c r="Z3778" s="110">
        <f>IF(COUNTIFS($Y$2:Y3778,Y3778)=1,1,0)</f>
        <v>0</v>
      </c>
      <c r="AA3778" s="110">
        <f>SUM($Z$2:Z3778)*Z3778</f>
        <v>0</v>
      </c>
      <c r="AB3778" s="110">
        <f>COUNTIFS(resources!B:B,B3778)</f>
        <v>1</v>
      </c>
      <c r="AC3778" s="110">
        <f t="shared" si="830"/>
        <v>1</v>
      </c>
      <c r="AD3778" s="110">
        <f t="shared" si="831"/>
        <v>1</v>
      </c>
      <c r="AE3778" s="110">
        <f t="shared" si="832"/>
        <v>0</v>
      </c>
      <c r="AF3778" s="110">
        <f t="shared" si="833"/>
        <v>1</v>
      </c>
      <c r="AG3778" s="110">
        <f t="shared" si="834"/>
        <v>0</v>
      </c>
      <c r="AH3778" s="110">
        <f t="shared" si="835"/>
        <v>0</v>
      </c>
      <c r="AI3778" s="110">
        <f t="shared" si="836"/>
        <v>1</v>
      </c>
      <c r="AJ3778" s="100">
        <f>ROW()</f>
        <v>3778</v>
      </c>
      <c r="AK3778" s="100" t="str">
        <f>INDEX('BadRows RECART'!$C$2:$C$1207,MATCH(monthly_gwh_mw!AJ3778,'BadRows RECART'!$D$2:$D$1207,0))</f>
        <v>EC_M_0-000-000-010</v>
      </c>
    </row>
    <row r="3779" spans="1:37" ht="20">
      <c r="A3779" s="106" t="s">
        <v>3907</v>
      </c>
      <c r="B3779" s="106" t="s">
        <v>437</v>
      </c>
      <c r="C3779" s="106" t="s">
        <v>6312</v>
      </c>
      <c r="D3779" s="168">
        <v>2029</v>
      </c>
      <c r="E3779" s="168">
        <v>11</v>
      </c>
      <c r="F3779" s="169">
        <v>0</v>
      </c>
      <c r="G3779" s="212" t="s">
        <v>6314</v>
      </c>
      <c r="H3779" s="212" t="s">
        <v>6314</v>
      </c>
      <c r="I3779" s="106" t="s">
        <v>556</v>
      </c>
      <c r="K3779" s="83" t="s">
        <v>6314</v>
      </c>
      <c r="L3779" s="83" t="s">
        <v>6314</v>
      </c>
      <c r="M3779" s="45" t="str">
        <f>IF(
ISNA(INDEX(resources!E:E,MATCH(B3779,resources!B:B,0))),"fillme",
INDEX(resources!E:E,MATCH(B3779,resources!B:B,0)))</f>
        <v>transfer_purchase</v>
      </c>
      <c r="N3779" s="45">
        <v>1</v>
      </c>
      <c r="O3779" s="83" t="str">
        <f>IFERROR(INDEX(resources!K:K,MATCH(B3779,resources!B:B,0)),"fillme")</f>
        <v>unknown</v>
      </c>
      <c r="P3779" s="89" t="str">
        <f t="shared" si="824"/>
        <v>unknown_2029_11</v>
      </c>
      <c r="Q3779" s="87">
        <f>INDEX(elcc!G:G,MATCH(P3779,elcc!D:D,0))</f>
        <v>0</v>
      </c>
      <c r="R3779" s="89">
        <f t="shared" si="825"/>
        <v>1</v>
      </c>
      <c r="S3779" s="89" t="s">
        <v>6314</v>
      </c>
      <c r="T3779" s="89" t="s">
        <v>6314</v>
      </c>
      <c r="U3779" s="90" t="str">
        <f t="shared" si="826"/>
        <v>ok</v>
      </c>
      <c r="V3779" s="63" t="str">
        <f>INDEX(resources!F:F,MATCH(B3779,resources!B:B,0))</f>
        <v>special</v>
      </c>
      <c r="W3779" s="110">
        <f t="shared" si="827"/>
        <v>0</v>
      </c>
      <c r="X3779" s="110">
        <f t="shared" si="828"/>
        <v>0</v>
      </c>
      <c r="Y3779" s="110" t="str">
        <f t="shared" si="829"/>
        <v>transfer_purchase_raonly_NA_CONFIDENTIAL</v>
      </c>
      <c r="Z3779" s="110">
        <f>IF(COUNTIFS($Y$2:Y3779,Y3779)=1,1,0)</f>
        <v>0</v>
      </c>
      <c r="AA3779" s="110">
        <f>SUM($Z$2:Z3779)*Z3779</f>
        <v>0</v>
      </c>
      <c r="AB3779" s="110">
        <f>COUNTIFS(resources!B:B,B3779)</f>
        <v>1</v>
      </c>
      <c r="AC3779" s="110">
        <f t="shared" si="830"/>
        <v>1</v>
      </c>
      <c r="AD3779" s="110">
        <f t="shared" si="831"/>
        <v>1</v>
      </c>
      <c r="AE3779" s="110">
        <f t="shared" si="832"/>
        <v>0</v>
      </c>
      <c r="AF3779" s="110">
        <f t="shared" si="833"/>
        <v>1</v>
      </c>
      <c r="AG3779" s="110">
        <f t="shared" si="834"/>
        <v>0</v>
      </c>
      <c r="AH3779" s="110">
        <f t="shared" si="835"/>
        <v>0</v>
      </c>
      <c r="AI3779" s="110">
        <f t="shared" si="836"/>
        <v>1</v>
      </c>
      <c r="AJ3779" s="100">
        <f>ROW()</f>
        <v>3779</v>
      </c>
      <c r="AK3779" s="100" t="str">
        <f>INDEX('BadRows RECART'!$C$2:$C$1207,MATCH(monthly_gwh_mw!AJ3779,'BadRows RECART'!$D$2:$D$1207,0))</f>
        <v>EC_M_0-000-000-010</v>
      </c>
    </row>
    <row r="3780" spans="1:37" ht="20">
      <c r="A3780" s="106" t="s">
        <v>3907</v>
      </c>
      <c r="B3780" s="106" t="s">
        <v>437</v>
      </c>
      <c r="C3780" s="106" t="s">
        <v>6312</v>
      </c>
      <c r="D3780" s="168">
        <v>2029</v>
      </c>
      <c r="E3780" s="168">
        <v>12</v>
      </c>
      <c r="F3780" s="169">
        <v>0</v>
      </c>
      <c r="G3780" s="212" t="s">
        <v>6314</v>
      </c>
      <c r="H3780" s="212" t="s">
        <v>6314</v>
      </c>
      <c r="I3780" s="106" t="s">
        <v>556</v>
      </c>
      <c r="K3780" s="83" t="s">
        <v>6314</v>
      </c>
      <c r="L3780" s="83" t="s">
        <v>6314</v>
      </c>
      <c r="M3780" s="45" t="str">
        <f>IF(
ISNA(INDEX(resources!E:E,MATCH(B3780,resources!B:B,0))),"fillme",
INDEX(resources!E:E,MATCH(B3780,resources!B:B,0)))</f>
        <v>transfer_purchase</v>
      </c>
      <c r="N3780" s="45">
        <v>1</v>
      </c>
      <c r="O3780" s="83" t="str">
        <f>IFERROR(INDEX(resources!K:K,MATCH(B3780,resources!B:B,0)),"fillme")</f>
        <v>unknown</v>
      </c>
      <c r="P3780" s="89" t="str">
        <f t="shared" si="824"/>
        <v>unknown_2029_12</v>
      </c>
      <c r="Q3780" s="87">
        <f>INDEX(elcc!G:G,MATCH(P3780,elcc!D:D,0))</f>
        <v>0</v>
      </c>
      <c r="R3780" s="89">
        <f t="shared" si="825"/>
        <v>1</v>
      </c>
      <c r="S3780" s="89" t="s">
        <v>6314</v>
      </c>
      <c r="T3780" s="89" t="s">
        <v>6314</v>
      </c>
      <c r="U3780" s="90" t="str">
        <f t="shared" si="826"/>
        <v>ok</v>
      </c>
      <c r="V3780" s="63" t="str">
        <f>INDEX(resources!F:F,MATCH(B3780,resources!B:B,0))</f>
        <v>special</v>
      </c>
      <c r="W3780" s="110">
        <f t="shared" si="827"/>
        <v>0</v>
      </c>
      <c r="X3780" s="110">
        <f t="shared" si="828"/>
        <v>0</v>
      </c>
      <c r="Y3780" s="110" t="str">
        <f t="shared" si="829"/>
        <v>transfer_purchase_raonly_NA_CONFIDENTIAL</v>
      </c>
      <c r="Z3780" s="110">
        <f>IF(COUNTIFS($Y$2:Y3780,Y3780)=1,1,0)</f>
        <v>0</v>
      </c>
      <c r="AA3780" s="110">
        <f>SUM($Z$2:Z3780)*Z3780</f>
        <v>0</v>
      </c>
      <c r="AB3780" s="110">
        <f>COUNTIFS(resources!B:B,B3780)</f>
        <v>1</v>
      </c>
      <c r="AC3780" s="110">
        <f t="shared" si="830"/>
        <v>1</v>
      </c>
      <c r="AD3780" s="110">
        <f t="shared" si="831"/>
        <v>1</v>
      </c>
      <c r="AE3780" s="110">
        <f t="shared" si="832"/>
        <v>0</v>
      </c>
      <c r="AF3780" s="110">
        <f t="shared" si="833"/>
        <v>1</v>
      </c>
      <c r="AG3780" s="110">
        <f t="shared" si="834"/>
        <v>0</v>
      </c>
      <c r="AH3780" s="110">
        <f t="shared" si="835"/>
        <v>0</v>
      </c>
      <c r="AI3780" s="110">
        <f t="shared" si="836"/>
        <v>1</v>
      </c>
      <c r="AJ3780" s="100">
        <f>ROW()</f>
        <v>3780</v>
      </c>
      <c r="AK3780" s="100" t="str">
        <f>INDEX('BadRows RECART'!$C$2:$C$1207,MATCH(monthly_gwh_mw!AJ3780,'BadRows RECART'!$D$2:$D$1207,0))</f>
        <v>EC_M_0-000-000-010</v>
      </c>
    </row>
    <row r="3781" spans="1:37" ht="20">
      <c r="A3781" s="106" t="s">
        <v>3907</v>
      </c>
      <c r="B3781" s="106" t="s">
        <v>437</v>
      </c>
      <c r="C3781" s="106" t="s">
        <v>6312</v>
      </c>
      <c r="D3781" s="168">
        <v>2030</v>
      </c>
      <c r="E3781" s="168">
        <v>1</v>
      </c>
      <c r="F3781" s="169">
        <v>0</v>
      </c>
      <c r="G3781" s="212" t="s">
        <v>6314</v>
      </c>
      <c r="H3781" s="212" t="s">
        <v>6314</v>
      </c>
      <c r="I3781" s="106" t="s">
        <v>556</v>
      </c>
      <c r="K3781" s="83" t="s">
        <v>6314</v>
      </c>
      <c r="L3781" s="83" t="s">
        <v>6314</v>
      </c>
      <c r="M3781" s="45" t="str">
        <f>IF(
ISNA(INDEX(resources!E:E,MATCH(B3781,resources!B:B,0))),"fillme",
INDEX(resources!E:E,MATCH(B3781,resources!B:B,0)))</f>
        <v>transfer_purchase</v>
      </c>
      <c r="N3781" s="45">
        <v>1</v>
      </c>
      <c r="O3781" s="83" t="str">
        <f>IFERROR(INDEX(resources!K:K,MATCH(B3781,resources!B:B,0)),"fillme")</f>
        <v>unknown</v>
      </c>
      <c r="P3781" s="89" t="str">
        <f t="shared" si="824"/>
        <v>unknown_2030_1</v>
      </c>
      <c r="Q3781" s="87">
        <f>INDEX(elcc!G:G,MATCH(P3781,elcc!D:D,0))</f>
        <v>0</v>
      </c>
      <c r="R3781" s="89">
        <f t="shared" si="825"/>
        <v>1</v>
      </c>
      <c r="S3781" s="89" t="s">
        <v>6314</v>
      </c>
      <c r="T3781" s="89" t="s">
        <v>6314</v>
      </c>
      <c r="U3781" s="90" t="str">
        <f t="shared" si="826"/>
        <v>ok</v>
      </c>
      <c r="V3781" s="63" t="str">
        <f>INDEX(resources!F:F,MATCH(B3781,resources!B:B,0))</f>
        <v>special</v>
      </c>
      <c r="W3781" s="110">
        <f t="shared" si="827"/>
        <v>0</v>
      </c>
      <c r="X3781" s="110">
        <f t="shared" si="828"/>
        <v>0</v>
      </c>
      <c r="Y3781" s="110" t="str">
        <f t="shared" si="829"/>
        <v>transfer_purchase_raonly_NA_CONFIDENTIAL</v>
      </c>
      <c r="Z3781" s="110">
        <f>IF(COUNTIFS($Y$2:Y3781,Y3781)=1,1,0)</f>
        <v>0</v>
      </c>
      <c r="AA3781" s="110">
        <f>SUM($Z$2:Z3781)*Z3781</f>
        <v>0</v>
      </c>
      <c r="AB3781" s="110">
        <f>COUNTIFS(resources!B:B,B3781)</f>
        <v>1</v>
      </c>
      <c r="AC3781" s="110">
        <f t="shared" si="830"/>
        <v>1</v>
      </c>
      <c r="AD3781" s="110">
        <f t="shared" si="831"/>
        <v>1</v>
      </c>
      <c r="AE3781" s="110">
        <f t="shared" si="832"/>
        <v>0</v>
      </c>
      <c r="AF3781" s="110">
        <f t="shared" si="833"/>
        <v>1</v>
      </c>
      <c r="AG3781" s="110">
        <f t="shared" si="834"/>
        <v>0</v>
      </c>
      <c r="AH3781" s="110">
        <f t="shared" si="835"/>
        <v>0</v>
      </c>
      <c r="AI3781" s="110">
        <f t="shared" si="836"/>
        <v>1</v>
      </c>
      <c r="AJ3781" s="100">
        <f>ROW()</f>
        <v>3781</v>
      </c>
      <c r="AK3781" s="100" t="str">
        <f>INDEX('BadRows RECART'!$C$2:$C$1207,MATCH(monthly_gwh_mw!AJ3781,'BadRows RECART'!$D$2:$D$1207,0))</f>
        <v>EC_M_0-000-000-010</v>
      </c>
    </row>
    <row r="3782" spans="1:37" ht="20">
      <c r="A3782" s="106" t="s">
        <v>3907</v>
      </c>
      <c r="B3782" s="106" t="s">
        <v>437</v>
      </c>
      <c r="C3782" s="106" t="s">
        <v>6312</v>
      </c>
      <c r="D3782" s="168">
        <v>2030</v>
      </c>
      <c r="E3782" s="168">
        <v>2</v>
      </c>
      <c r="F3782" s="169">
        <v>0</v>
      </c>
      <c r="G3782" s="212" t="s">
        <v>6314</v>
      </c>
      <c r="H3782" s="212" t="s">
        <v>6314</v>
      </c>
      <c r="I3782" s="106" t="s">
        <v>556</v>
      </c>
      <c r="K3782" s="83" t="s">
        <v>6314</v>
      </c>
      <c r="L3782" s="83" t="s">
        <v>6314</v>
      </c>
      <c r="M3782" s="45" t="str">
        <f>IF(
ISNA(INDEX(resources!E:E,MATCH(B3782,resources!B:B,0))),"fillme",
INDEX(resources!E:E,MATCH(B3782,resources!B:B,0)))</f>
        <v>transfer_purchase</v>
      </c>
      <c r="N3782" s="45">
        <v>1</v>
      </c>
      <c r="O3782" s="83" t="str">
        <f>IFERROR(INDEX(resources!K:K,MATCH(B3782,resources!B:B,0)),"fillme")</f>
        <v>unknown</v>
      </c>
      <c r="P3782" s="89" t="str">
        <f t="shared" si="824"/>
        <v>unknown_2030_2</v>
      </c>
      <c r="Q3782" s="87">
        <f>INDEX(elcc!G:G,MATCH(P3782,elcc!D:D,0))</f>
        <v>0</v>
      </c>
      <c r="R3782" s="89">
        <f t="shared" si="825"/>
        <v>1</v>
      </c>
      <c r="S3782" s="89" t="s">
        <v>6314</v>
      </c>
      <c r="T3782" s="89" t="s">
        <v>6314</v>
      </c>
      <c r="U3782" s="90" t="str">
        <f t="shared" si="826"/>
        <v>ok</v>
      </c>
      <c r="V3782" s="63" t="str">
        <f>INDEX(resources!F:F,MATCH(B3782,resources!B:B,0))</f>
        <v>special</v>
      </c>
      <c r="W3782" s="110">
        <f t="shared" si="827"/>
        <v>0</v>
      </c>
      <c r="X3782" s="110">
        <f t="shared" si="828"/>
        <v>0</v>
      </c>
      <c r="Y3782" s="110" t="str">
        <f t="shared" si="829"/>
        <v>transfer_purchase_raonly_NA_CONFIDENTIAL</v>
      </c>
      <c r="Z3782" s="110">
        <f>IF(COUNTIFS($Y$2:Y3782,Y3782)=1,1,0)</f>
        <v>0</v>
      </c>
      <c r="AA3782" s="110">
        <f>SUM($Z$2:Z3782)*Z3782</f>
        <v>0</v>
      </c>
      <c r="AB3782" s="110">
        <f>COUNTIFS(resources!B:B,B3782)</f>
        <v>1</v>
      </c>
      <c r="AC3782" s="110">
        <f t="shared" si="830"/>
        <v>1</v>
      </c>
      <c r="AD3782" s="110">
        <f t="shared" si="831"/>
        <v>1</v>
      </c>
      <c r="AE3782" s="110">
        <f t="shared" si="832"/>
        <v>0</v>
      </c>
      <c r="AF3782" s="110">
        <f t="shared" si="833"/>
        <v>1</v>
      </c>
      <c r="AG3782" s="110">
        <f t="shared" si="834"/>
        <v>0</v>
      </c>
      <c r="AH3782" s="110">
        <f t="shared" si="835"/>
        <v>0</v>
      </c>
      <c r="AI3782" s="110">
        <f t="shared" si="836"/>
        <v>1</v>
      </c>
      <c r="AJ3782" s="100">
        <f>ROW()</f>
        <v>3782</v>
      </c>
      <c r="AK3782" s="100" t="str">
        <f>INDEX('BadRows RECART'!$C$2:$C$1207,MATCH(monthly_gwh_mw!AJ3782,'BadRows RECART'!$D$2:$D$1207,0))</f>
        <v>EC_M_0-000-000-010</v>
      </c>
    </row>
    <row r="3783" spans="1:37" ht="20">
      <c r="A3783" s="106" t="s">
        <v>3907</v>
      </c>
      <c r="B3783" s="106" t="s">
        <v>437</v>
      </c>
      <c r="C3783" s="106" t="s">
        <v>6312</v>
      </c>
      <c r="D3783" s="168">
        <v>2030</v>
      </c>
      <c r="E3783" s="168">
        <v>3</v>
      </c>
      <c r="F3783" s="169">
        <v>0</v>
      </c>
      <c r="G3783" s="212" t="s">
        <v>6314</v>
      </c>
      <c r="H3783" s="212" t="s">
        <v>6314</v>
      </c>
      <c r="I3783" s="106" t="s">
        <v>556</v>
      </c>
      <c r="K3783" s="83" t="s">
        <v>6314</v>
      </c>
      <c r="L3783" s="83" t="s">
        <v>6314</v>
      </c>
      <c r="M3783" s="45" t="str">
        <f>IF(
ISNA(INDEX(resources!E:E,MATCH(B3783,resources!B:B,0))),"fillme",
INDEX(resources!E:E,MATCH(B3783,resources!B:B,0)))</f>
        <v>transfer_purchase</v>
      </c>
      <c r="N3783" s="45">
        <v>1</v>
      </c>
      <c r="O3783" s="83" t="str">
        <f>IFERROR(INDEX(resources!K:K,MATCH(B3783,resources!B:B,0)),"fillme")</f>
        <v>unknown</v>
      </c>
      <c r="P3783" s="89" t="str">
        <f t="shared" si="824"/>
        <v>unknown_2030_3</v>
      </c>
      <c r="Q3783" s="87">
        <f>INDEX(elcc!G:G,MATCH(P3783,elcc!D:D,0))</f>
        <v>0</v>
      </c>
      <c r="R3783" s="89">
        <f t="shared" si="825"/>
        <v>1</v>
      </c>
      <c r="S3783" s="89" t="s">
        <v>6314</v>
      </c>
      <c r="T3783" s="89" t="s">
        <v>6314</v>
      </c>
      <c r="U3783" s="90" t="str">
        <f t="shared" si="826"/>
        <v>ok</v>
      </c>
      <c r="V3783" s="63" t="str">
        <f>INDEX(resources!F:F,MATCH(B3783,resources!B:B,0))</f>
        <v>special</v>
      </c>
      <c r="W3783" s="110">
        <f t="shared" si="827"/>
        <v>0</v>
      </c>
      <c r="X3783" s="110">
        <f t="shared" si="828"/>
        <v>0</v>
      </c>
      <c r="Y3783" s="110" t="str">
        <f t="shared" si="829"/>
        <v>transfer_purchase_raonly_NA_CONFIDENTIAL</v>
      </c>
      <c r="Z3783" s="110">
        <f>IF(COUNTIFS($Y$2:Y3783,Y3783)=1,1,0)</f>
        <v>0</v>
      </c>
      <c r="AA3783" s="110">
        <f>SUM($Z$2:Z3783)*Z3783</f>
        <v>0</v>
      </c>
      <c r="AB3783" s="110">
        <f>COUNTIFS(resources!B:B,B3783)</f>
        <v>1</v>
      </c>
      <c r="AC3783" s="110">
        <f t="shared" si="830"/>
        <v>1</v>
      </c>
      <c r="AD3783" s="110">
        <f t="shared" si="831"/>
        <v>1</v>
      </c>
      <c r="AE3783" s="110">
        <f t="shared" si="832"/>
        <v>0</v>
      </c>
      <c r="AF3783" s="110">
        <f t="shared" si="833"/>
        <v>1</v>
      </c>
      <c r="AG3783" s="110">
        <f t="shared" si="834"/>
        <v>0</v>
      </c>
      <c r="AH3783" s="110">
        <f t="shared" si="835"/>
        <v>0</v>
      </c>
      <c r="AI3783" s="110">
        <f t="shared" si="836"/>
        <v>1</v>
      </c>
      <c r="AJ3783" s="100">
        <f>ROW()</f>
        <v>3783</v>
      </c>
      <c r="AK3783" s="100" t="str">
        <f>INDEX('BadRows RECART'!$C$2:$C$1207,MATCH(monthly_gwh_mw!AJ3783,'BadRows RECART'!$D$2:$D$1207,0))</f>
        <v>EC_M_0-000-000-010</v>
      </c>
    </row>
    <row r="3784" spans="1:37" ht="20">
      <c r="A3784" s="106" t="s">
        <v>3907</v>
      </c>
      <c r="B3784" s="106" t="s">
        <v>437</v>
      </c>
      <c r="C3784" s="106" t="s">
        <v>6312</v>
      </c>
      <c r="D3784" s="168">
        <v>2030</v>
      </c>
      <c r="E3784" s="168">
        <v>4</v>
      </c>
      <c r="F3784" s="169">
        <v>0</v>
      </c>
      <c r="G3784" s="212" t="s">
        <v>6314</v>
      </c>
      <c r="H3784" s="212" t="s">
        <v>6314</v>
      </c>
      <c r="I3784" s="106" t="s">
        <v>556</v>
      </c>
      <c r="K3784" s="83" t="s">
        <v>6314</v>
      </c>
      <c r="L3784" s="83" t="s">
        <v>6314</v>
      </c>
      <c r="M3784" s="45" t="str">
        <f>IF(
ISNA(INDEX(resources!E:E,MATCH(B3784,resources!B:B,0))),"fillme",
INDEX(resources!E:E,MATCH(B3784,resources!B:B,0)))</f>
        <v>transfer_purchase</v>
      </c>
      <c r="N3784" s="45">
        <v>1</v>
      </c>
      <c r="O3784" s="83" t="str">
        <f>IFERROR(INDEX(resources!K:K,MATCH(B3784,resources!B:B,0)),"fillme")</f>
        <v>unknown</v>
      </c>
      <c r="P3784" s="89" t="str">
        <f t="shared" si="824"/>
        <v>unknown_2030_4</v>
      </c>
      <c r="Q3784" s="87">
        <f>INDEX(elcc!G:G,MATCH(P3784,elcc!D:D,0))</f>
        <v>0</v>
      </c>
      <c r="R3784" s="89">
        <f t="shared" si="825"/>
        <v>1</v>
      </c>
      <c r="S3784" s="89" t="s">
        <v>6314</v>
      </c>
      <c r="T3784" s="89" t="s">
        <v>6314</v>
      </c>
      <c r="U3784" s="90" t="str">
        <f t="shared" si="826"/>
        <v>ok</v>
      </c>
      <c r="V3784" s="63" t="str">
        <f>INDEX(resources!F:F,MATCH(B3784,resources!B:B,0))</f>
        <v>special</v>
      </c>
      <c r="W3784" s="110">
        <f t="shared" si="827"/>
        <v>0</v>
      </c>
      <c r="X3784" s="110">
        <f t="shared" si="828"/>
        <v>0</v>
      </c>
      <c r="Y3784" s="110" t="str">
        <f t="shared" si="829"/>
        <v>transfer_purchase_raonly_NA_CONFIDENTIAL</v>
      </c>
      <c r="Z3784" s="110">
        <f>IF(COUNTIFS($Y$2:Y3784,Y3784)=1,1,0)</f>
        <v>0</v>
      </c>
      <c r="AA3784" s="110">
        <f>SUM($Z$2:Z3784)*Z3784</f>
        <v>0</v>
      </c>
      <c r="AB3784" s="110">
        <f>COUNTIFS(resources!B:B,B3784)</f>
        <v>1</v>
      </c>
      <c r="AC3784" s="110">
        <f t="shared" si="830"/>
        <v>1</v>
      </c>
      <c r="AD3784" s="110">
        <f t="shared" si="831"/>
        <v>1</v>
      </c>
      <c r="AE3784" s="110">
        <f t="shared" si="832"/>
        <v>0</v>
      </c>
      <c r="AF3784" s="110">
        <f t="shared" si="833"/>
        <v>1</v>
      </c>
      <c r="AG3784" s="110">
        <f t="shared" si="834"/>
        <v>0</v>
      </c>
      <c r="AH3784" s="110">
        <f t="shared" si="835"/>
        <v>0</v>
      </c>
      <c r="AI3784" s="110">
        <f t="shared" si="836"/>
        <v>1</v>
      </c>
      <c r="AJ3784" s="100">
        <f>ROW()</f>
        <v>3784</v>
      </c>
      <c r="AK3784" s="100" t="str">
        <f>INDEX('BadRows RECART'!$C$2:$C$1207,MATCH(monthly_gwh_mw!AJ3784,'BadRows RECART'!$D$2:$D$1207,0))</f>
        <v>EC_M_0-000-000-010</v>
      </c>
    </row>
    <row r="3785" spans="1:37" ht="20">
      <c r="A3785" s="106" t="s">
        <v>3907</v>
      </c>
      <c r="B3785" s="106" t="s">
        <v>437</v>
      </c>
      <c r="C3785" s="106" t="s">
        <v>6312</v>
      </c>
      <c r="D3785" s="168">
        <v>2030</v>
      </c>
      <c r="E3785" s="168">
        <v>5</v>
      </c>
      <c r="F3785" s="169">
        <v>0</v>
      </c>
      <c r="G3785" s="212" t="s">
        <v>6314</v>
      </c>
      <c r="H3785" s="212" t="s">
        <v>6314</v>
      </c>
      <c r="I3785" s="106" t="s">
        <v>556</v>
      </c>
      <c r="K3785" s="83" t="s">
        <v>6314</v>
      </c>
      <c r="L3785" s="83" t="s">
        <v>6314</v>
      </c>
      <c r="M3785" s="45" t="str">
        <f>IF(
ISNA(INDEX(resources!E:E,MATCH(B3785,resources!B:B,0))),"fillme",
INDEX(resources!E:E,MATCH(B3785,resources!B:B,0)))</f>
        <v>transfer_purchase</v>
      </c>
      <c r="N3785" s="45">
        <v>1</v>
      </c>
      <c r="O3785" s="83" t="str">
        <f>IFERROR(INDEX(resources!K:K,MATCH(B3785,resources!B:B,0)),"fillme")</f>
        <v>unknown</v>
      </c>
      <c r="P3785" s="89" t="str">
        <f t="shared" si="824"/>
        <v>unknown_2030_5</v>
      </c>
      <c r="Q3785" s="87">
        <f>INDEX(elcc!G:G,MATCH(P3785,elcc!D:D,0))</f>
        <v>0</v>
      </c>
      <c r="R3785" s="89">
        <f t="shared" si="825"/>
        <v>1</v>
      </c>
      <c r="S3785" s="89" t="s">
        <v>6314</v>
      </c>
      <c r="T3785" s="89" t="s">
        <v>6314</v>
      </c>
      <c r="U3785" s="90" t="str">
        <f t="shared" si="826"/>
        <v>ok</v>
      </c>
      <c r="V3785" s="63" t="str">
        <f>INDEX(resources!F:F,MATCH(B3785,resources!B:B,0))</f>
        <v>special</v>
      </c>
      <c r="W3785" s="110">
        <f t="shared" si="827"/>
        <v>0</v>
      </c>
      <c r="X3785" s="110">
        <f t="shared" si="828"/>
        <v>0</v>
      </c>
      <c r="Y3785" s="110" t="str">
        <f t="shared" si="829"/>
        <v>transfer_purchase_raonly_NA_CONFIDENTIAL</v>
      </c>
      <c r="Z3785" s="110">
        <f>IF(COUNTIFS($Y$2:Y3785,Y3785)=1,1,0)</f>
        <v>0</v>
      </c>
      <c r="AA3785" s="110">
        <f>SUM($Z$2:Z3785)*Z3785</f>
        <v>0</v>
      </c>
      <c r="AB3785" s="110">
        <f>COUNTIFS(resources!B:B,B3785)</f>
        <v>1</v>
      </c>
      <c r="AC3785" s="110">
        <f t="shared" si="830"/>
        <v>1</v>
      </c>
      <c r="AD3785" s="110">
        <f t="shared" si="831"/>
        <v>1</v>
      </c>
      <c r="AE3785" s="110">
        <f t="shared" si="832"/>
        <v>0</v>
      </c>
      <c r="AF3785" s="110">
        <f t="shared" si="833"/>
        <v>1</v>
      </c>
      <c r="AG3785" s="110">
        <f t="shared" si="834"/>
        <v>0</v>
      </c>
      <c r="AH3785" s="110">
        <f t="shared" si="835"/>
        <v>0</v>
      </c>
      <c r="AI3785" s="110">
        <f t="shared" si="836"/>
        <v>1</v>
      </c>
      <c r="AJ3785" s="100">
        <f>ROW()</f>
        <v>3785</v>
      </c>
      <c r="AK3785" s="100" t="str">
        <f>INDEX('BadRows RECART'!$C$2:$C$1207,MATCH(monthly_gwh_mw!AJ3785,'BadRows RECART'!$D$2:$D$1207,0))</f>
        <v>EC_M_0-000-000-010</v>
      </c>
    </row>
    <row r="3786" spans="1:37" ht="20">
      <c r="A3786" s="106" t="s">
        <v>3907</v>
      </c>
      <c r="B3786" s="106" t="s">
        <v>437</v>
      </c>
      <c r="C3786" s="106" t="s">
        <v>6312</v>
      </c>
      <c r="D3786" s="168">
        <v>2030</v>
      </c>
      <c r="E3786" s="168">
        <v>6</v>
      </c>
      <c r="F3786" s="169">
        <v>0</v>
      </c>
      <c r="G3786" s="212" t="s">
        <v>6314</v>
      </c>
      <c r="H3786" s="212" t="s">
        <v>6314</v>
      </c>
      <c r="I3786" s="106" t="s">
        <v>556</v>
      </c>
      <c r="K3786" s="83" t="s">
        <v>6314</v>
      </c>
      <c r="L3786" s="83" t="s">
        <v>6314</v>
      </c>
      <c r="M3786" s="45" t="str">
        <f>IF(
ISNA(INDEX(resources!E:E,MATCH(B3786,resources!B:B,0))),"fillme",
INDEX(resources!E:E,MATCH(B3786,resources!B:B,0)))</f>
        <v>transfer_purchase</v>
      </c>
      <c r="N3786" s="45">
        <v>1</v>
      </c>
      <c r="O3786" s="83" t="str">
        <f>IFERROR(INDEX(resources!K:K,MATCH(B3786,resources!B:B,0)),"fillme")</f>
        <v>unknown</v>
      </c>
      <c r="P3786" s="89" t="str">
        <f t="shared" si="824"/>
        <v>unknown_2030_6</v>
      </c>
      <c r="Q3786" s="87">
        <f>INDEX(elcc!G:G,MATCH(P3786,elcc!D:D,0))</f>
        <v>0</v>
      </c>
      <c r="R3786" s="89">
        <f t="shared" si="825"/>
        <v>1</v>
      </c>
      <c r="S3786" s="89" t="s">
        <v>6314</v>
      </c>
      <c r="T3786" s="89" t="s">
        <v>6314</v>
      </c>
      <c r="U3786" s="90" t="str">
        <f t="shared" si="826"/>
        <v>ok</v>
      </c>
      <c r="V3786" s="63" t="str">
        <f>INDEX(resources!F:F,MATCH(B3786,resources!B:B,0))</f>
        <v>special</v>
      </c>
      <c r="W3786" s="110">
        <f t="shared" si="827"/>
        <v>0</v>
      </c>
      <c r="X3786" s="110">
        <f t="shared" si="828"/>
        <v>0</v>
      </c>
      <c r="Y3786" s="110" t="str">
        <f t="shared" si="829"/>
        <v>transfer_purchase_raonly_NA_CONFIDENTIAL</v>
      </c>
      <c r="Z3786" s="110">
        <f>IF(COUNTIFS($Y$2:Y3786,Y3786)=1,1,0)</f>
        <v>0</v>
      </c>
      <c r="AA3786" s="110">
        <f>SUM($Z$2:Z3786)*Z3786</f>
        <v>0</v>
      </c>
      <c r="AB3786" s="110">
        <f>COUNTIFS(resources!B:B,B3786)</f>
        <v>1</v>
      </c>
      <c r="AC3786" s="110">
        <f t="shared" si="830"/>
        <v>1</v>
      </c>
      <c r="AD3786" s="110">
        <f t="shared" si="831"/>
        <v>1</v>
      </c>
      <c r="AE3786" s="110">
        <f t="shared" si="832"/>
        <v>0</v>
      </c>
      <c r="AF3786" s="110">
        <f t="shared" si="833"/>
        <v>1</v>
      </c>
      <c r="AG3786" s="110">
        <f t="shared" si="834"/>
        <v>0</v>
      </c>
      <c r="AH3786" s="110">
        <f t="shared" si="835"/>
        <v>0</v>
      </c>
      <c r="AI3786" s="110">
        <f t="shared" si="836"/>
        <v>1</v>
      </c>
      <c r="AJ3786" s="100">
        <f>ROW()</f>
        <v>3786</v>
      </c>
      <c r="AK3786" s="100" t="str">
        <f>INDEX('BadRows RECART'!$C$2:$C$1207,MATCH(monthly_gwh_mw!AJ3786,'BadRows RECART'!$D$2:$D$1207,0))</f>
        <v>EC_M_0-000-000-010</v>
      </c>
    </row>
    <row r="3787" spans="1:37" ht="20">
      <c r="A3787" s="106" t="s">
        <v>3907</v>
      </c>
      <c r="B3787" s="106" t="s">
        <v>437</v>
      </c>
      <c r="C3787" s="106" t="s">
        <v>6312</v>
      </c>
      <c r="D3787" s="168">
        <v>2030</v>
      </c>
      <c r="E3787" s="168">
        <v>7</v>
      </c>
      <c r="F3787" s="169">
        <v>0</v>
      </c>
      <c r="G3787" s="212" t="s">
        <v>6314</v>
      </c>
      <c r="H3787" s="212" t="s">
        <v>6314</v>
      </c>
      <c r="I3787" s="106" t="s">
        <v>556</v>
      </c>
      <c r="K3787" s="83" t="s">
        <v>6314</v>
      </c>
      <c r="L3787" s="83" t="s">
        <v>6314</v>
      </c>
      <c r="M3787" s="45" t="str">
        <f>IF(
ISNA(INDEX(resources!E:E,MATCH(B3787,resources!B:B,0))),"fillme",
INDEX(resources!E:E,MATCH(B3787,resources!B:B,0)))</f>
        <v>transfer_purchase</v>
      </c>
      <c r="N3787" s="45">
        <v>1</v>
      </c>
      <c r="O3787" s="83" t="str">
        <f>IFERROR(INDEX(resources!K:K,MATCH(B3787,resources!B:B,0)),"fillme")</f>
        <v>unknown</v>
      </c>
      <c r="P3787" s="89" t="str">
        <f t="shared" si="824"/>
        <v>unknown_2030_7</v>
      </c>
      <c r="Q3787" s="87">
        <f>INDEX(elcc!G:G,MATCH(P3787,elcc!D:D,0))</f>
        <v>0</v>
      </c>
      <c r="R3787" s="89">
        <f t="shared" si="825"/>
        <v>1</v>
      </c>
      <c r="S3787" s="89" t="s">
        <v>6314</v>
      </c>
      <c r="T3787" s="89" t="s">
        <v>6314</v>
      </c>
      <c r="U3787" s="90" t="str">
        <f t="shared" si="826"/>
        <v>ok</v>
      </c>
      <c r="V3787" s="63" t="str">
        <f>INDEX(resources!F:F,MATCH(B3787,resources!B:B,0))</f>
        <v>special</v>
      </c>
      <c r="W3787" s="110">
        <f t="shared" si="827"/>
        <v>0</v>
      </c>
      <c r="X3787" s="110">
        <f t="shared" si="828"/>
        <v>0</v>
      </c>
      <c r="Y3787" s="110" t="str">
        <f t="shared" si="829"/>
        <v>transfer_purchase_raonly_NA_CONFIDENTIAL</v>
      </c>
      <c r="Z3787" s="110">
        <f>IF(COUNTIFS($Y$2:Y3787,Y3787)=1,1,0)</f>
        <v>0</v>
      </c>
      <c r="AA3787" s="110">
        <f>SUM($Z$2:Z3787)*Z3787</f>
        <v>0</v>
      </c>
      <c r="AB3787" s="110">
        <f>COUNTIFS(resources!B:B,B3787)</f>
        <v>1</v>
      </c>
      <c r="AC3787" s="110">
        <f t="shared" si="830"/>
        <v>1</v>
      </c>
      <c r="AD3787" s="110">
        <f t="shared" si="831"/>
        <v>1</v>
      </c>
      <c r="AE3787" s="110">
        <f t="shared" si="832"/>
        <v>0</v>
      </c>
      <c r="AF3787" s="110">
        <f t="shared" si="833"/>
        <v>1</v>
      </c>
      <c r="AG3787" s="110">
        <f t="shared" si="834"/>
        <v>0</v>
      </c>
      <c r="AH3787" s="110">
        <f t="shared" si="835"/>
        <v>0</v>
      </c>
      <c r="AI3787" s="110">
        <f t="shared" si="836"/>
        <v>1</v>
      </c>
      <c r="AJ3787" s="100">
        <f>ROW()</f>
        <v>3787</v>
      </c>
      <c r="AK3787" s="100" t="str">
        <f>INDEX('BadRows RECART'!$C$2:$C$1207,MATCH(monthly_gwh_mw!AJ3787,'BadRows RECART'!$D$2:$D$1207,0))</f>
        <v>EC_M_0-000-000-010</v>
      </c>
    </row>
    <row r="3788" spans="1:37" ht="20">
      <c r="A3788" s="106" t="s">
        <v>3907</v>
      </c>
      <c r="B3788" s="106" t="s">
        <v>437</v>
      </c>
      <c r="C3788" s="106" t="s">
        <v>6312</v>
      </c>
      <c r="D3788" s="168">
        <v>2030</v>
      </c>
      <c r="E3788" s="168">
        <v>8</v>
      </c>
      <c r="F3788" s="169">
        <v>0</v>
      </c>
      <c r="G3788" s="212" t="s">
        <v>6314</v>
      </c>
      <c r="H3788" s="212" t="s">
        <v>6314</v>
      </c>
      <c r="I3788" s="106" t="s">
        <v>556</v>
      </c>
      <c r="K3788" s="83" t="s">
        <v>6314</v>
      </c>
      <c r="L3788" s="83" t="s">
        <v>6314</v>
      </c>
      <c r="M3788" s="45" t="str">
        <f>IF(
ISNA(INDEX(resources!E:E,MATCH(B3788,resources!B:B,0))),"fillme",
INDEX(resources!E:E,MATCH(B3788,resources!B:B,0)))</f>
        <v>transfer_purchase</v>
      </c>
      <c r="N3788" s="45">
        <v>1</v>
      </c>
      <c r="O3788" s="83" t="str">
        <f>IFERROR(INDEX(resources!K:K,MATCH(B3788,resources!B:B,0)),"fillme")</f>
        <v>unknown</v>
      </c>
      <c r="P3788" s="89" t="str">
        <f t="shared" si="824"/>
        <v>unknown_2030_8</v>
      </c>
      <c r="Q3788" s="87">
        <f>INDEX(elcc!G:G,MATCH(P3788,elcc!D:D,0))</f>
        <v>0</v>
      </c>
      <c r="R3788" s="89">
        <f t="shared" si="825"/>
        <v>1</v>
      </c>
      <c r="S3788" s="89" t="s">
        <v>6314</v>
      </c>
      <c r="T3788" s="89" t="s">
        <v>6314</v>
      </c>
      <c r="U3788" s="90" t="str">
        <f t="shared" si="826"/>
        <v>ok</v>
      </c>
      <c r="V3788" s="63" t="str">
        <f>INDEX(resources!F:F,MATCH(B3788,resources!B:B,0))</f>
        <v>special</v>
      </c>
      <c r="W3788" s="110">
        <f t="shared" si="827"/>
        <v>0</v>
      </c>
      <c r="X3788" s="110">
        <f t="shared" si="828"/>
        <v>0</v>
      </c>
      <c r="Y3788" s="110" t="str">
        <f t="shared" si="829"/>
        <v>transfer_purchase_raonly_NA_CONFIDENTIAL</v>
      </c>
      <c r="Z3788" s="110">
        <f>IF(COUNTIFS($Y$2:Y3788,Y3788)=1,1,0)</f>
        <v>0</v>
      </c>
      <c r="AA3788" s="110">
        <f>SUM($Z$2:Z3788)*Z3788</f>
        <v>0</v>
      </c>
      <c r="AB3788" s="110">
        <f>COUNTIFS(resources!B:B,B3788)</f>
        <v>1</v>
      </c>
      <c r="AC3788" s="110">
        <f t="shared" si="830"/>
        <v>1</v>
      </c>
      <c r="AD3788" s="110">
        <f t="shared" si="831"/>
        <v>1</v>
      </c>
      <c r="AE3788" s="110">
        <f t="shared" si="832"/>
        <v>0</v>
      </c>
      <c r="AF3788" s="110">
        <f t="shared" si="833"/>
        <v>1</v>
      </c>
      <c r="AG3788" s="110">
        <f t="shared" si="834"/>
        <v>0</v>
      </c>
      <c r="AH3788" s="110">
        <f t="shared" si="835"/>
        <v>0</v>
      </c>
      <c r="AI3788" s="110">
        <f t="shared" si="836"/>
        <v>1</v>
      </c>
      <c r="AJ3788" s="100">
        <f>ROW()</f>
        <v>3788</v>
      </c>
      <c r="AK3788" s="100" t="str">
        <f>INDEX('BadRows RECART'!$C$2:$C$1207,MATCH(monthly_gwh_mw!AJ3788,'BadRows RECART'!$D$2:$D$1207,0))</f>
        <v>EC_M_0-000-000-010</v>
      </c>
    </row>
    <row r="3789" spans="1:37" ht="20">
      <c r="A3789" s="106" t="s">
        <v>3907</v>
      </c>
      <c r="B3789" s="106" t="s">
        <v>437</v>
      </c>
      <c r="C3789" s="106" t="s">
        <v>6312</v>
      </c>
      <c r="D3789" s="168">
        <v>2030</v>
      </c>
      <c r="E3789" s="168">
        <v>9</v>
      </c>
      <c r="F3789" s="169">
        <v>0</v>
      </c>
      <c r="G3789" s="212" t="s">
        <v>6314</v>
      </c>
      <c r="H3789" s="212" t="s">
        <v>6314</v>
      </c>
      <c r="I3789" s="106" t="s">
        <v>556</v>
      </c>
      <c r="K3789" s="83" t="s">
        <v>6314</v>
      </c>
      <c r="L3789" s="83" t="s">
        <v>6314</v>
      </c>
      <c r="M3789" s="45" t="str">
        <f>IF(
ISNA(INDEX(resources!E:E,MATCH(B3789,resources!B:B,0))),"fillme",
INDEX(resources!E:E,MATCH(B3789,resources!B:B,0)))</f>
        <v>transfer_purchase</v>
      </c>
      <c r="N3789" s="45">
        <v>1</v>
      </c>
      <c r="O3789" s="83" t="str">
        <f>IFERROR(INDEX(resources!K:K,MATCH(B3789,resources!B:B,0)),"fillme")</f>
        <v>unknown</v>
      </c>
      <c r="P3789" s="89" t="str">
        <f t="shared" si="824"/>
        <v>unknown_2030_9</v>
      </c>
      <c r="Q3789" s="87">
        <f>INDEX(elcc!G:G,MATCH(P3789,elcc!D:D,0))</f>
        <v>0</v>
      </c>
      <c r="R3789" s="89">
        <f t="shared" si="825"/>
        <v>1</v>
      </c>
      <c r="S3789" s="89" t="s">
        <v>6314</v>
      </c>
      <c r="T3789" s="89" t="s">
        <v>6314</v>
      </c>
      <c r="U3789" s="90" t="str">
        <f t="shared" si="826"/>
        <v>ok</v>
      </c>
      <c r="V3789" s="63" t="str">
        <f>INDEX(resources!F:F,MATCH(B3789,resources!B:B,0))</f>
        <v>special</v>
      </c>
      <c r="W3789" s="110">
        <f t="shared" si="827"/>
        <v>0</v>
      </c>
      <c r="X3789" s="110">
        <f t="shared" si="828"/>
        <v>0</v>
      </c>
      <c r="Y3789" s="110" t="str">
        <f t="shared" si="829"/>
        <v>transfer_purchase_raonly_NA_CONFIDENTIAL</v>
      </c>
      <c r="Z3789" s="110">
        <f>IF(COUNTIFS($Y$2:Y3789,Y3789)=1,1,0)</f>
        <v>0</v>
      </c>
      <c r="AA3789" s="110">
        <f>SUM($Z$2:Z3789)*Z3789</f>
        <v>0</v>
      </c>
      <c r="AB3789" s="110">
        <f>COUNTIFS(resources!B:B,B3789)</f>
        <v>1</v>
      </c>
      <c r="AC3789" s="110">
        <f t="shared" si="830"/>
        <v>1</v>
      </c>
      <c r="AD3789" s="110">
        <f t="shared" si="831"/>
        <v>1</v>
      </c>
      <c r="AE3789" s="110">
        <f t="shared" si="832"/>
        <v>0</v>
      </c>
      <c r="AF3789" s="110">
        <f t="shared" si="833"/>
        <v>1</v>
      </c>
      <c r="AG3789" s="110">
        <f t="shared" si="834"/>
        <v>0</v>
      </c>
      <c r="AH3789" s="110">
        <f t="shared" si="835"/>
        <v>0</v>
      </c>
      <c r="AI3789" s="110">
        <f t="shared" si="836"/>
        <v>1</v>
      </c>
      <c r="AJ3789" s="100">
        <f>ROW()</f>
        <v>3789</v>
      </c>
      <c r="AK3789" s="100" t="str">
        <f>INDEX('BadRows RECART'!$C$2:$C$1207,MATCH(monthly_gwh_mw!AJ3789,'BadRows RECART'!$D$2:$D$1207,0))</f>
        <v>EC_M_0-000-000-010</v>
      </c>
    </row>
    <row r="3790" spans="1:37" ht="20">
      <c r="A3790" s="106" t="s">
        <v>3907</v>
      </c>
      <c r="B3790" s="106" t="s">
        <v>437</v>
      </c>
      <c r="C3790" s="106" t="s">
        <v>6312</v>
      </c>
      <c r="D3790" s="168">
        <v>2030</v>
      </c>
      <c r="E3790" s="168">
        <v>10</v>
      </c>
      <c r="F3790" s="169">
        <v>0</v>
      </c>
      <c r="G3790" s="212" t="s">
        <v>6314</v>
      </c>
      <c r="H3790" s="212" t="s">
        <v>6314</v>
      </c>
      <c r="I3790" s="106" t="s">
        <v>556</v>
      </c>
      <c r="K3790" s="83" t="s">
        <v>6314</v>
      </c>
      <c r="L3790" s="83" t="s">
        <v>6314</v>
      </c>
      <c r="M3790" s="45" t="str">
        <f>IF(
ISNA(INDEX(resources!E:E,MATCH(B3790,resources!B:B,0))),"fillme",
INDEX(resources!E:E,MATCH(B3790,resources!B:B,0)))</f>
        <v>transfer_purchase</v>
      </c>
      <c r="N3790" s="45">
        <v>1</v>
      </c>
      <c r="O3790" s="83" t="str">
        <f>IFERROR(INDEX(resources!K:K,MATCH(B3790,resources!B:B,0)),"fillme")</f>
        <v>unknown</v>
      </c>
      <c r="P3790" s="89" t="str">
        <f t="shared" si="824"/>
        <v>unknown_2030_10</v>
      </c>
      <c r="Q3790" s="87">
        <f>INDEX(elcc!G:G,MATCH(P3790,elcc!D:D,0))</f>
        <v>0</v>
      </c>
      <c r="R3790" s="89">
        <f t="shared" si="825"/>
        <v>1</v>
      </c>
      <c r="S3790" s="89" t="s">
        <v>6314</v>
      </c>
      <c r="T3790" s="89" t="s">
        <v>6314</v>
      </c>
      <c r="U3790" s="90" t="str">
        <f t="shared" si="826"/>
        <v>ok</v>
      </c>
      <c r="V3790" s="63" t="str">
        <f>INDEX(resources!F:F,MATCH(B3790,resources!B:B,0))</f>
        <v>special</v>
      </c>
      <c r="W3790" s="110">
        <f t="shared" si="827"/>
        <v>0</v>
      </c>
      <c r="X3790" s="110">
        <f t="shared" si="828"/>
        <v>0</v>
      </c>
      <c r="Y3790" s="110" t="str">
        <f t="shared" si="829"/>
        <v>transfer_purchase_raonly_NA_CONFIDENTIAL</v>
      </c>
      <c r="Z3790" s="110">
        <f>IF(COUNTIFS($Y$2:Y3790,Y3790)=1,1,0)</f>
        <v>0</v>
      </c>
      <c r="AA3790" s="110">
        <f>SUM($Z$2:Z3790)*Z3790</f>
        <v>0</v>
      </c>
      <c r="AB3790" s="110">
        <f>COUNTIFS(resources!B:B,B3790)</f>
        <v>1</v>
      </c>
      <c r="AC3790" s="110">
        <f t="shared" si="830"/>
        <v>1</v>
      </c>
      <c r="AD3790" s="110">
        <f t="shared" si="831"/>
        <v>1</v>
      </c>
      <c r="AE3790" s="110">
        <f t="shared" si="832"/>
        <v>0</v>
      </c>
      <c r="AF3790" s="110">
        <f t="shared" si="833"/>
        <v>1</v>
      </c>
      <c r="AG3790" s="110">
        <f t="shared" si="834"/>
        <v>0</v>
      </c>
      <c r="AH3790" s="110">
        <f t="shared" si="835"/>
        <v>0</v>
      </c>
      <c r="AI3790" s="110">
        <f t="shared" si="836"/>
        <v>1</v>
      </c>
      <c r="AJ3790" s="100">
        <f>ROW()</f>
        <v>3790</v>
      </c>
      <c r="AK3790" s="100" t="str">
        <f>INDEX('BadRows RECART'!$C$2:$C$1207,MATCH(monthly_gwh_mw!AJ3790,'BadRows RECART'!$D$2:$D$1207,0))</f>
        <v>EC_M_0-000-000-010</v>
      </c>
    </row>
    <row r="3791" spans="1:37" ht="20">
      <c r="A3791" s="106" t="s">
        <v>3907</v>
      </c>
      <c r="B3791" s="106" t="s">
        <v>437</v>
      </c>
      <c r="C3791" s="106" t="s">
        <v>6312</v>
      </c>
      <c r="D3791" s="168">
        <v>2030</v>
      </c>
      <c r="E3791" s="168">
        <v>11</v>
      </c>
      <c r="F3791" s="169">
        <v>0</v>
      </c>
      <c r="G3791" s="212" t="s">
        <v>6314</v>
      </c>
      <c r="H3791" s="212" t="s">
        <v>6314</v>
      </c>
      <c r="I3791" s="106" t="s">
        <v>556</v>
      </c>
      <c r="K3791" s="83" t="s">
        <v>6314</v>
      </c>
      <c r="L3791" s="83" t="s">
        <v>6314</v>
      </c>
      <c r="M3791" s="45" t="str">
        <f>IF(
ISNA(INDEX(resources!E:E,MATCH(B3791,resources!B:B,0))),"fillme",
INDEX(resources!E:E,MATCH(B3791,resources!B:B,0)))</f>
        <v>transfer_purchase</v>
      </c>
      <c r="N3791" s="45">
        <v>1</v>
      </c>
      <c r="O3791" s="83" t="str">
        <f>IFERROR(INDEX(resources!K:K,MATCH(B3791,resources!B:B,0)),"fillme")</f>
        <v>unknown</v>
      </c>
      <c r="P3791" s="89" t="str">
        <f t="shared" si="824"/>
        <v>unknown_2030_11</v>
      </c>
      <c r="Q3791" s="87">
        <f>INDEX(elcc!G:G,MATCH(P3791,elcc!D:D,0))</f>
        <v>0</v>
      </c>
      <c r="R3791" s="89">
        <f t="shared" si="825"/>
        <v>1</v>
      </c>
      <c r="S3791" s="89" t="s">
        <v>6314</v>
      </c>
      <c r="T3791" s="89" t="s">
        <v>6314</v>
      </c>
      <c r="U3791" s="90" t="str">
        <f t="shared" si="826"/>
        <v>ok</v>
      </c>
      <c r="V3791" s="63" t="str">
        <f>INDEX(resources!F:F,MATCH(B3791,resources!B:B,0))</f>
        <v>special</v>
      </c>
      <c r="W3791" s="110">
        <f t="shared" si="827"/>
        <v>0</v>
      </c>
      <c r="X3791" s="110">
        <f t="shared" si="828"/>
        <v>0</v>
      </c>
      <c r="Y3791" s="110" t="str">
        <f t="shared" si="829"/>
        <v>transfer_purchase_raonly_NA_CONFIDENTIAL</v>
      </c>
      <c r="Z3791" s="110">
        <f>IF(COUNTIFS($Y$2:Y3791,Y3791)=1,1,0)</f>
        <v>0</v>
      </c>
      <c r="AA3791" s="110">
        <f>SUM($Z$2:Z3791)*Z3791</f>
        <v>0</v>
      </c>
      <c r="AB3791" s="110">
        <f>COUNTIFS(resources!B:B,B3791)</f>
        <v>1</v>
      </c>
      <c r="AC3791" s="110">
        <f t="shared" si="830"/>
        <v>1</v>
      </c>
      <c r="AD3791" s="110">
        <f t="shared" si="831"/>
        <v>1</v>
      </c>
      <c r="AE3791" s="110">
        <f t="shared" si="832"/>
        <v>0</v>
      </c>
      <c r="AF3791" s="110">
        <f t="shared" si="833"/>
        <v>1</v>
      </c>
      <c r="AG3791" s="110">
        <f t="shared" si="834"/>
        <v>0</v>
      </c>
      <c r="AH3791" s="110">
        <f t="shared" si="835"/>
        <v>0</v>
      </c>
      <c r="AI3791" s="110">
        <f t="shared" si="836"/>
        <v>1</v>
      </c>
      <c r="AJ3791" s="100">
        <f>ROW()</f>
        <v>3791</v>
      </c>
      <c r="AK3791" s="100" t="str">
        <f>INDEX('BadRows RECART'!$C$2:$C$1207,MATCH(monthly_gwh_mw!AJ3791,'BadRows RECART'!$D$2:$D$1207,0))</f>
        <v>EC_M_0-000-000-010</v>
      </c>
    </row>
    <row r="3792" spans="1:37" ht="20">
      <c r="A3792" s="106" t="s">
        <v>3907</v>
      </c>
      <c r="B3792" s="106" t="s">
        <v>437</v>
      </c>
      <c r="C3792" s="106" t="s">
        <v>6312</v>
      </c>
      <c r="D3792" s="168">
        <v>2030</v>
      </c>
      <c r="E3792" s="168">
        <v>12</v>
      </c>
      <c r="F3792" s="169">
        <v>0</v>
      </c>
      <c r="G3792" s="212" t="s">
        <v>6314</v>
      </c>
      <c r="H3792" s="212" t="s">
        <v>6314</v>
      </c>
      <c r="I3792" s="106" t="s">
        <v>556</v>
      </c>
      <c r="K3792" s="83" t="s">
        <v>6314</v>
      </c>
      <c r="L3792" s="83" t="s">
        <v>6314</v>
      </c>
      <c r="M3792" s="45" t="str">
        <f>IF(
ISNA(INDEX(resources!E:E,MATCH(B3792,resources!B:B,0))),"fillme",
INDEX(resources!E:E,MATCH(B3792,resources!B:B,0)))</f>
        <v>transfer_purchase</v>
      </c>
      <c r="N3792" s="45">
        <v>1</v>
      </c>
      <c r="O3792" s="83" t="str">
        <f>IFERROR(INDEX(resources!K:K,MATCH(B3792,resources!B:B,0)),"fillme")</f>
        <v>unknown</v>
      </c>
      <c r="P3792" s="89" t="str">
        <f t="shared" si="824"/>
        <v>unknown_2030_12</v>
      </c>
      <c r="Q3792" s="87">
        <f>INDEX(elcc!G:G,MATCH(P3792,elcc!D:D,0))</f>
        <v>0</v>
      </c>
      <c r="R3792" s="89">
        <f t="shared" si="825"/>
        <v>1</v>
      </c>
      <c r="S3792" s="89" t="s">
        <v>6314</v>
      </c>
      <c r="T3792" s="89" t="s">
        <v>6314</v>
      </c>
      <c r="U3792" s="90" t="str">
        <f t="shared" si="826"/>
        <v>ok</v>
      </c>
      <c r="V3792" s="63" t="str">
        <f>INDEX(resources!F:F,MATCH(B3792,resources!B:B,0))</f>
        <v>special</v>
      </c>
      <c r="W3792" s="110">
        <f t="shared" si="827"/>
        <v>0</v>
      </c>
      <c r="X3792" s="110">
        <f t="shared" si="828"/>
        <v>0</v>
      </c>
      <c r="Y3792" s="110" t="str">
        <f t="shared" si="829"/>
        <v>transfer_purchase_raonly_NA_CONFIDENTIAL</v>
      </c>
      <c r="Z3792" s="110">
        <f>IF(COUNTIFS($Y$2:Y3792,Y3792)=1,1,0)</f>
        <v>0</v>
      </c>
      <c r="AA3792" s="110">
        <f>SUM($Z$2:Z3792)*Z3792</f>
        <v>0</v>
      </c>
      <c r="AB3792" s="110">
        <f>COUNTIFS(resources!B:B,B3792)</f>
        <v>1</v>
      </c>
      <c r="AC3792" s="110">
        <f t="shared" si="830"/>
        <v>1</v>
      </c>
      <c r="AD3792" s="110">
        <f t="shared" si="831"/>
        <v>1</v>
      </c>
      <c r="AE3792" s="110">
        <f t="shared" si="832"/>
        <v>0</v>
      </c>
      <c r="AF3792" s="110">
        <f t="shared" si="833"/>
        <v>1</v>
      </c>
      <c r="AG3792" s="110">
        <f t="shared" si="834"/>
        <v>0</v>
      </c>
      <c r="AH3792" s="110">
        <f t="shared" si="835"/>
        <v>0</v>
      </c>
      <c r="AI3792" s="110">
        <f t="shared" si="836"/>
        <v>1</v>
      </c>
      <c r="AJ3792" s="100">
        <f>ROW()</f>
        <v>3792</v>
      </c>
      <c r="AK3792" s="100" t="str">
        <f>INDEX('BadRows RECART'!$C$2:$C$1207,MATCH(monthly_gwh_mw!AJ3792,'BadRows RECART'!$D$2:$D$1207,0))</f>
        <v>EC_M_0-000-000-010</v>
      </c>
    </row>
    <row r="3793" spans="1:37" ht="20">
      <c r="A3793" s="106" t="s">
        <v>3907</v>
      </c>
      <c r="B3793" s="106" t="s">
        <v>437</v>
      </c>
      <c r="C3793" s="106" t="s">
        <v>6297</v>
      </c>
      <c r="D3793" s="168">
        <v>2020</v>
      </c>
      <c r="E3793" s="168">
        <v>6</v>
      </c>
      <c r="F3793" s="199">
        <v>8.293873198</v>
      </c>
      <c r="G3793" s="212" t="s">
        <v>6314</v>
      </c>
      <c r="H3793" s="212" t="s">
        <v>6314</v>
      </c>
      <c r="I3793" s="106" t="s">
        <v>556</v>
      </c>
      <c r="K3793" s="83" t="s">
        <v>6314</v>
      </c>
      <c r="L3793" s="83" t="s">
        <v>6314</v>
      </c>
      <c r="M3793" s="45" t="str">
        <f>IF(
ISNA(INDEX(resources!E:E,MATCH(B3793,resources!B:B,0))),"fillme",
INDEX(resources!E:E,MATCH(B3793,resources!B:B,0)))</f>
        <v>transfer_purchase</v>
      </c>
      <c r="N3793" s="45">
        <v>1</v>
      </c>
      <c r="O3793" s="83" t="str">
        <f>IFERROR(INDEX(resources!K:K,MATCH(B3793,resources!B:B,0)),"fillme")</f>
        <v>unknown</v>
      </c>
      <c r="P3793" s="89" t="str">
        <f t="shared" ref="P3793:P3799" si="837">O3793&amp;"_"&amp;D3793&amp;"_"&amp;E3793</f>
        <v>unknown_2020_6</v>
      </c>
      <c r="Q3793" s="87">
        <f>INDEX(elcc!G:G,MATCH(P3793,elcc!D:D,0))</f>
        <v>0</v>
      </c>
      <c r="R3793" s="89">
        <f t="shared" ref="R3793:R3799" si="838">IF(O3793="battery",MIN(1,J3793/4),1)</f>
        <v>1</v>
      </c>
      <c r="S3793" s="89" t="s">
        <v>6314</v>
      </c>
      <c r="T3793" s="89" t="s">
        <v>6314</v>
      </c>
      <c r="U3793" s="90" t="str">
        <f t="shared" ref="U3793:U3799" si="839">IF(ISERROR(T3793),"error in NQC data entry; please check blue and purple data entered. You need to provide either a contracted NQC value in Column G, or allow the template to calculate one using Columns H,L,Q, and R","ok")</f>
        <v>ok</v>
      </c>
      <c r="V3793" s="63" t="str">
        <f>INDEX(resources!F:F,MATCH(B3793,resources!B:B,0))</f>
        <v>special</v>
      </c>
      <c r="W3793" s="110">
        <f t="shared" ref="W3793:W3799" si="840">(F3793&gt;0)*1</f>
        <v>1</v>
      </c>
      <c r="X3793" s="110">
        <f t="shared" ref="X3793:X3799" si="841">COUNTIFS(G3793:H3793,"&gt;0")</f>
        <v>0</v>
      </c>
      <c r="Y3793" s="110" t="str">
        <f t="shared" ref="Y3793:Y3799" si="842">B3793&amp;"_"&amp;C3793&amp;"_"&amp;K3793</f>
        <v>transfer_purchase_energy_NA_CONFIDENTIAL</v>
      </c>
      <c r="Z3793" s="110">
        <f>IF(COUNTIFS($Y$2:Y3793,Y3793)=1,1,0)</f>
        <v>0</v>
      </c>
      <c r="AA3793" s="110">
        <f>SUM($Z$2:Z3793)*Z3793</f>
        <v>0</v>
      </c>
      <c r="AB3793" s="110">
        <f>COUNTIFS(resources!B:B,B3793)</f>
        <v>1</v>
      </c>
      <c r="AC3793" s="110">
        <f t="shared" ref="AC3793:AC3799" si="843">AND(ISNUMBER(D3793),(D3793&gt;2019))*1</f>
        <v>1</v>
      </c>
      <c r="AD3793" s="110">
        <f t="shared" ref="AD3793:AD3799" si="844">AND(ISNUMBER(E3793),E3793&gt;=1,E3793&lt;=12)*1</f>
        <v>1</v>
      </c>
      <c r="AE3793" s="110">
        <f t="shared" ref="AE3793:AE3799" si="845">AND(COUNT(G3793:H3793)=1,COUNT(F3793)=1)*1</f>
        <v>0</v>
      </c>
      <c r="AF3793" s="110">
        <f t="shared" ref="AF3793:AF3799" si="846">(COUNTIFS(K3793:O3793,"fillme")=0)*1</f>
        <v>1</v>
      </c>
      <c r="AG3793" s="110">
        <f t="shared" ref="AG3793:AG3799" si="847">ISNUMBER(L3793)*1</f>
        <v>0</v>
      </c>
      <c r="AH3793" s="110">
        <f t="shared" ref="AH3793:AH3799" si="848">NOT(AND(G3793&gt;0,H3793&gt;0))*1</f>
        <v>0</v>
      </c>
      <c r="AI3793" s="110">
        <f t="shared" ref="AI3793:AI3799" si="849">(U3793="ok")*1</f>
        <v>1</v>
      </c>
      <c r="AJ3793" s="100">
        <f>ROW()</f>
        <v>3793</v>
      </c>
      <c r="AK3793" s="100" t="str">
        <f>INDEX('BadRows RECART'!$C$2:$C$1207,MATCH(monthly_gwh_mw!AJ3793,'BadRows RECART'!$D$2:$D$1207,0))</f>
        <v>EC_M_0-000-000-010</v>
      </c>
    </row>
    <row r="3794" spans="1:37" ht="20">
      <c r="A3794" s="106" t="s">
        <v>3907</v>
      </c>
      <c r="B3794" s="106" t="s">
        <v>437</v>
      </c>
      <c r="C3794" s="106" t="s">
        <v>6297</v>
      </c>
      <c r="D3794" s="168">
        <v>2020</v>
      </c>
      <c r="E3794" s="168">
        <v>7</v>
      </c>
      <c r="F3794" s="199">
        <v>19.506729372999999</v>
      </c>
      <c r="G3794" s="212" t="s">
        <v>6314</v>
      </c>
      <c r="H3794" s="212" t="s">
        <v>6314</v>
      </c>
      <c r="I3794" s="106" t="s">
        <v>556</v>
      </c>
      <c r="K3794" s="83" t="s">
        <v>6314</v>
      </c>
      <c r="L3794" s="83" t="s">
        <v>6314</v>
      </c>
      <c r="M3794" s="45" t="str">
        <f>IF(
ISNA(INDEX(resources!E:E,MATCH(B3794,resources!B:B,0))),"fillme",
INDEX(resources!E:E,MATCH(B3794,resources!B:B,0)))</f>
        <v>transfer_purchase</v>
      </c>
      <c r="N3794" s="45">
        <v>1</v>
      </c>
      <c r="O3794" s="83" t="str">
        <f>IFERROR(INDEX(resources!K:K,MATCH(B3794,resources!B:B,0)),"fillme")</f>
        <v>unknown</v>
      </c>
      <c r="P3794" s="89" t="str">
        <f t="shared" si="837"/>
        <v>unknown_2020_7</v>
      </c>
      <c r="Q3794" s="87">
        <f>INDEX(elcc!G:G,MATCH(P3794,elcc!D:D,0))</f>
        <v>0</v>
      </c>
      <c r="R3794" s="89">
        <f t="shared" si="838"/>
        <v>1</v>
      </c>
      <c r="S3794" s="89" t="s">
        <v>6314</v>
      </c>
      <c r="T3794" s="89" t="s">
        <v>6314</v>
      </c>
      <c r="U3794" s="90" t="str">
        <f t="shared" si="839"/>
        <v>ok</v>
      </c>
      <c r="V3794" s="63" t="str">
        <f>INDEX(resources!F:F,MATCH(B3794,resources!B:B,0))</f>
        <v>special</v>
      </c>
      <c r="W3794" s="110">
        <f t="shared" si="840"/>
        <v>1</v>
      </c>
      <c r="X3794" s="110">
        <f t="shared" si="841"/>
        <v>0</v>
      </c>
      <c r="Y3794" s="110" t="str">
        <f t="shared" si="842"/>
        <v>transfer_purchase_energy_NA_CONFIDENTIAL</v>
      </c>
      <c r="Z3794" s="110">
        <f>IF(COUNTIFS($Y$2:Y3794,Y3794)=1,1,0)</f>
        <v>0</v>
      </c>
      <c r="AA3794" s="110">
        <f>SUM($Z$2:Z3794)*Z3794</f>
        <v>0</v>
      </c>
      <c r="AB3794" s="110">
        <f>COUNTIFS(resources!B:B,B3794)</f>
        <v>1</v>
      </c>
      <c r="AC3794" s="110">
        <f t="shared" si="843"/>
        <v>1</v>
      </c>
      <c r="AD3794" s="110">
        <f t="shared" si="844"/>
        <v>1</v>
      </c>
      <c r="AE3794" s="110">
        <f t="shared" si="845"/>
        <v>0</v>
      </c>
      <c r="AF3794" s="110">
        <f t="shared" si="846"/>
        <v>1</v>
      </c>
      <c r="AG3794" s="110">
        <f t="shared" si="847"/>
        <v>0</v>
      </c>
      <c r="AH3794" s="110">
        <f t="shared" si="848"/>
        <v>0</v>
      </c>
      <c r="AI3794" s="110">
        <f t="shared" si="849"/>
        <v>1</v>
      </c>
      <c r="AJ3794" s="100">
        <f>ROW()</f>
        <v>3794</v>
      </c>
      <c r="AK3794" s="100" t="str">
        <f>INDEX('BadRows RECART'!$C$2:$C$1207,MATCH(monthly_gwh_mw!AJ3794,'BadRows RECART'!$D$2:$D$1207,0))</f>
        <v>EC_M_0-000-000-010</v>
      </c>
    </row>
    <row r="3795" spans="1:37" ht="20">
      <c r="A3795" s="106" t="s">
        <v>3907</v>
      </c>
      <c r="B3795" s="106" t="s">
        <v>437</v>
      </c>
      <c r="C3795" s="106" t="s">
        <v>6297</v>
      </c>
      <c r="D3795" s="168">
        <v>2020</v>
      </c>
      <c r="E3795" s="168">
        <v>8</v>
      </c>
      <c r="F3795" s="199">
        <v>18.704770010000001</v>
      </c>
      <c r="G3795" s="212" t="s">
        <v>6314</v>
      </c>
      <c r="H3795" s="212" t="s">
        <v>6314</v>
      </c>
      <c r="I3795" s="106" t="s">
        <v>556</v>
      </c>
      <c r="K3795" s="83" t="s">
        <v>6314</v>
      </c>
      <c r="L3795" s="83" t="s">
        <v>6314</v>
      </c>
      <c r="M3795" s="45" t="str">
        <f>IF(
ISNA(INDEX(resources!E:E,MATCH(B3795,resources!B:B,0))),"fillme",
INDEX(resources!E:E,MATCH(B3795,resources!B:B,0)))</f>
        <v>transfer_purchase</v>
      </c>
      <c r="N3795" s="45">
        <v>1</v>
      </c>
      <c r="O3795" s="83" t="str">
        <f>IFERROR(INDEX(resources!K:K,MATCH(B3795,resources!B:B,0)),"fillme")</f>
        <v>unknown</v>
      </c>
      <c r="P3795" s="89" t="str">
        <f t="shared" si="837"/>
        <v>unknown_2020_8</v>
      </c>
      <c r="Q3795" s="87">
        <f>INDEX(elcc!G:G,MATCH(P3795,elcc!D:D,0))</f>
        <v>0</v>
      </c>
      <c r="R3795" s="89">
        <f t="shared" si="838"/>
        <v>1</v>
      </c>
      <c r="S3795" s="89" t="s">
        <v>6314</v>
      </c>
      <c r="T3795" s="89" t="s">
        <v>6314</v>
      </c>
      <c r="U3795" s="90" t="str">
        <f t="shared" si="839"/>
        <v>ok</v>
      </c>
      <c r="V3795" s="63" t="str">
        <f>INDEX(resources!F:F,MATCH(B3795,resources!B:B,0))</f>
        <v>special</v>
      </c>
      <c r="W3795" s="110">
        <f t="shared" si="840"/>
        <v>1</v>
      </c>
      <c r="X3795" s="110">
        <f t="shared" si="841"/>
        <v>0</v>
      </c>
      <c r="Y3795" s="110" t="str">
        <f t="shared" si="842"/>
        <v>transfer_purchase_energy_NA_CONFIDENTIAL</v>
      </c>
      <c r="Z3795" s="110">
        <f>IF(COUNTIFS($Y$2:Y3795,Y3795)=1,1,0)</f>
        <v>0</v>
      </c>
      <c r="AA3795" s="110">
        <f>SUM($Z$2:Z3795)*Z3795</f>
        <v>0</v>
      </c>
      <c r="AB3795" s="110">
        <f>COUNTIFS(resources!B:B,B3795)</f>
        <v>1</v>
      </c>
      <c r="AC3795" s="110">
        <f t="shared" si="843"/>
        <v>1</v>
      </c>
      <c r="AD3795" s="110">
        <f t="shared" si="844"/>
        <v>1</v>
      </c>
      <c r="AE3795" s="110">
        <f t="shared" si="845"/>
        <v>0</v>
      </c>
      <c r="AF3795" s="110">
        <f t="shared" si="846"/>
        <v>1</v>
      </c>
      <c r="AG3795" s="110">
        <f t="shared" si="847"/>
        <v>0</v>
      </c>
      <c r="AH3795" s="110">
        <f t="shared" si="848"/>
        <v>0</v>
      </c>
      <c r="AI3795" s="110">
        <f t="shared" si="849"/>
        <v>1</v>
      </c>
      <c r="AJ3795" s="100">
        <f>ROW()</f>
        <v>3795</v>
      </c>
      <c r="AK3795" s="100" t="str">
        <f>INDEX('BadRows RECART'!$C$2:$C$1207,MATCH(monthly_gwh_mw!AJ3795,'BadRows RECART'!$D$2:$D$1207,0))</f>
        <v>EC_M_0-000-000-010</v>
      </c>
    </row>
    <row r="3796" spans="1:37" ht="20">
      <c r="A3796" s="106" t="s">
        <v>3907</v>
      </c>
      <c r="B3796" s="106" t="s">
        <v>437</v>
      </c>
      <c r="C3796" s="106" t="s">
        <v>6297</v>
      </c>
      <c r="D3796" s="168">
        <v>2020</v>
      </c>
      <c r="E3796" s="168">
        <v>9</v>
      </c>
      <c r="F3796" s="199">
        <v>18.857333923999999</v>
      </c>
      <c r="G3796" s="212" t="s">
        <v>6314</v>
      </c>
      <c r="H3796" s="212" t="s">
        <v>6314</v>
      </c>
      <c r="I3796" s="106" t="s">
        <v>556</v>
      </c>
      <c r="K3796" s="83" t="s">
        <v>6314</v>
      </c>
      <c r="L3796" s="83" t="s">
        <v>6314</v>
      </c>
      <c r="M3796" s="45" t="str">
        <f>IF(
ISNA(INDEX(resources!E:E,MATCH(B3796,resources!B:B,0))),"fillme",
INDEX(resources!E:E,MATCH(B3796,resources!B:B,0)))</f>
        <v>transfer_purchase</v>
      </c>
      <c r="N3796" s="45">
        <v>1</v>
      </c>
      <c r="O3796" s="83" t="str">
        <f>IFERROR(INDEX(resources!K:K,MATCH(B3796,resources!B:B,0)),"fillme")</f>
        <v>unknown</v>
      </c>
      <c r="P3796" s="89" t="str">
        <f t="shared" si="837"/>
        <v>unknown_2020_9</v>
      </c>
      <c r="Q3796" s="87">
        <f>INDEX(elcc!G:G,MATCH(P3796,elcc!D:D,0))</f>
        <v>0</v>
      </c>
      <c r="R3796" s="89">
        <f t="shared" si="838"/>
        <v>1</v>
      </c>
      <c r="S3796" s="89" t="s">
        <v>6314</v>
      </c>
      <c r="T3796" s="89" t="s">
        <v>6314</v>
      </c>
      <c r="U3796" s="90" t="str">
        <f t="shared" si="839"/>
        <v>ok</v>
      </c>
      <c r="V3796" s="63" t="str">
        <f>INDEX(resources!F:F,MATCH(B3796,resources!B:B,0))</f>
        <v>special</v>
      </c>
      <c r="W3796" s="110">
        <f t="shared" si="840"/>
        <v>1</v>
      </c>
      <c r="X3796" s="110">
        <f t="shared" si="841"/>
        <v>0</v>
      </c>
      <c r="Y3796" s="110" t="str">
        <f t="shared" si="842"/>
        <v>transfer_purchase_energy_NA_CONFIDENTIAL</v>
      </c>
      <c r="Z3796" s="110">
        <f>IF(COUNTIFS($Y$2:Y3796,Y3796)=1,1,0)</f>
        <v>0</v>
      </c>
      <c r="AA3796" s="110">
        <f>SUM($Z$2:Z3796)*Z3796</f>
        <v>0</v>
      </c>
      <c r="AB3796" s="110">
        <f>COUNTIFS(resources!B:B,B3796)</f>
        <v>1</v>
      </c>
      <c r="AC3796" s="110">
        <f t="shared" si="843"/>
        <v>1</v>
      </c>
      <c r="AD3796" s="110">
        <f t="shared" si="844"/>
        <v>1</v>
      </c>
      <c r="AE3796" s="110">
        <f t="shared" si="845"/>
        <v>0</v>
      </c>
      <c r="AF3796" s="110">
        <f t="shared" si="846"/>
        <v>1</v>
      </c>
      <c r="AG3796" s="110">
        <f t="shared" si="847"/>
        <v>0</v>
      </c>
      <c r="AH3796" s="110">
        <f t="shared" si="848"/>
        <v>0</v>
      </c>
      <c r="AI3796" s="110">
        <f t="shared" si="849"/>
        <v>1</v>
      </c>
      <c r="AJ3796" s="100">
        <f>ROW()</f>
        <v>3796</v>
      </c>
      <c r="AK3796" s="100" t="str">
        <f>INDEX('BadRows RECART'!$C$2:$C$1207,MATCH(monthly_gwh_mw!AJ3796,'BadRows RECART'!$D$2:$D$1207,0))</f>
        <v>EC_M_0-000-000-010</v>
      </c>
    </row>
    <row r="3797" spans="1:37" ht="20">
      <c r="A3797" s="106" t="s">
        <v>3907</v>
      </c>
      <c r="B3797" s="106" t="s">
        <v>437</v>
      </c>
      <c r="C3797" s="106" t="s">
        <v>6297</v>
      </c>
      <c r="D3797" s="168">
        <v>2020</v>
      </c>
      <c r="E3797" s="168">
        <v>10</v>
      </c>
      <c r="F3797" s="199">
        <v>16.305654475000001</v>
      </c>
      <c r="G3797" s="212" t="s">
        <v>6314</v>
      </c>
      <c r="H3797" s="212" t="s">
        <v>6314</v>
      </c>
      <c r="I3797" s="106" t="s">
        <v>556</v>
      </c>
      <c r="K3797" s="83" t="s">
        <v>6314</v>
      </c>
      <c r="L3797" s="83" t="s">
        <v>6314</v>
      </c>
      <c r="M3797" s="45" t="str">
        <f>IF(
ISNA(INDEX(resources!E:E,MATCH(B3797,resources!B:B,0))),"fillme",
INDEX(resources!E:E,MATCH(B3797,resources!B:B,0)))</f>
        <v>transfer_purchase</v>
      </c>
      <c r="N3797" s="45">
        <v>1</v>
      </c>
      <c r="O3797" s="83" t="str">
        <f>IFERROR(INDEX(resources!K:K,MATCH(B3797,resources!B:B,0)),"fillme")</f>
        <v>unknown</v>
      </c>
      <c r="P3797" s="89" t="str">
        <f t="shared" si="837"/>
        <v>unknown_2020_10</v>
      </c>
      <c r="Q3797" s="87">
        <f>INDEX(elcc!G:G,MATCH(P3797,elcc!D:D,0))</f>
        <v>0</v>
      </c>
      <c r="R3797" s="89">
        <f t="shared" si="838"/>
        <v>1</v>
      </c>
      <c r="S3797" s="89" t="s">
        <v>6314</v>
      </c>
      <c r="T3797" s="89" t="s">
        <v>6314</v>
      </c>
      <c r="U3797" s="90" t="str">
        <f t="shared" si="839"/>
        <v>ok</v>
      </c>
      <c r="V3797" s="63" t="str">
        <f>INDEX(resources!F:F,MATCH(B3797,resources!B:B,0))</f>
        <v>special</v>
      </c>
      <c r="W3797" s="110">
        <f t="shared" si="840"/>
        <v>1</v>
      </c>
      <c r="X3797" s="110">
        <f t="shared" si="841"/>
        <v>0</v>
      </c>
      <c r="Y3797" s="110" t="str">
        <f t="shared" si="842"/>
        <v>transfer_purchase_energy_NA_CONFIDENTIAL</v>
      </c>
      <c r="Z3797" s="110">
        <f>IF(COUNTIFS($Y$2:Y3797,Y3797)=1,1,0)</f>
        <v>0</v>
      </c>
      <c r="AA3797" s="110">
        <f>SUM($Z$2:Z3797)*Z3797</f>
        <v>0</v>
      </c>
      <c r="AB3797" s="110">
        <f>COUNTIFS(resources!B:B,B3797)</f>
        <v>1</v>
      </c>
      <c r="AC3797" s="110">
        <f t="shared" si="843"/>
        <v>1</v>
      </c>
      <c r="AD3797" s="110">
        <f t="shared" si="844"/>
        <v>1</v>
      </c>
      <c r="AE3797" s="110">
        <f t="shared" si="845"/>
        <v>0</v>
      </c>
      <c r="AF3797" s="110">
        <f t="shared" si="846"/>
        <v>1</v>
      </c>
      <c r="AG3797" s="110">
        <f t="shared" si="847"/>
        <v>0</v>
      </c>
      <c r="AH3797" s="110">
        <f t="shared" si="848"/>
        <v>0</v>
      </c>
      <c r="AI3797" s="110">
        <f t="shared" si="849"/>
        <v>1</v>
      </c>
      <c r="AJ3797" s="100">
        <f>ROW()</f>
        <v>3797</v>
      </c>
      <c r="AK3797" s="100" t="str">
        <f>INDEX('BadRows RECART'!$C$2:$C$1207,MATCH(monthly_gwh_mw!AJ3797,'BadRows RECART'!$D$2:$D$1207,0))</f>
        <v>EC_M_0-000-000-010</v>
      </c>
    </row>
    <row r="3798" spans="1:37" ht="20">
      <c r="A3798" s="106" t="s">
        <v>3907</v>
      </c>
      <c r="B3798" s="106" t="s">
        <v>437</v>
      </c>
      <c r="C3798" s="106" t="s">
        <v>6297</v>
      </c>
      <c r="D3798" s="168">
        <v>2020</v>
      </c>
      <c r="E3798" s="168">
        <v>11</v>
      </c>
      <c r="F3798" s="199">
        <v>10.328883378</v>
      </c>
      <c r="G3798" s="212" t="s">
        <v>6314</v>
      </c>
      <c r="H3798" s="212" t="s">
        <v>6314</v>
      </c>
      <c r="I3798" s="106" t="s">
        <v>556</v>
      </c>
      <c r="K3798" s="83" t="s">
        <v>6314</v>
      </c>
      <c r="L3798" s="83" t="s">
        <v>6314</v>
      </c>
      <c r="M3798" s="45" t="str">
        <f>IF(
ISNA(INDEX(resources!E:E,MATCH(B3798,resources!B:B,0))),"fillme",
INDEX(resources!E:E,MATCH(B3798,resources!B:B,0)))</f>
        <v>transfer_purchase</v>
      </c>
      <c r="N3798" s="45">
        <v>1</v>
      </c>
      <c r="O3798" s="83" t="str">
        <f>IFERROR(INDEX(resources!K:K,MATCH(B3798,resources!B:B,0)),"fillme")</f>
        <v>unknown</v>
      </c>
      <c r="P3798" s="89" t="str">
        <f t="shared" si="837"/>
        <v>unknown_2020_11</v>
      </c>
      <c r="Q3798" s="87">
        <f>INDEX(elcc!G:G,MATCH(P3798,elcc!D:D,0))</f>
        <v>0</v>
      </c>
      <c r="R3798" s="89">
        <f t="shared" si="838"/>
        <v>1</v>
      </c>
      <c r="S3798" s="89" t="s">
        <v>6314</v>
      </c>
      <c r="T3798" s="89" t="s">
        <v>6314</v>
      </c>
      <c r="U3798" s="90" t="str">
        <f t="shared" si="839"/>
        <v>ok</v>
      </c>
      <c r="V3798" s="63" t="str">
        <f>INDEX(resources!F:F,MATCH(B3798,resources!B:B,0))</f>
        <v>special</v>
      </c>
      <c r="W3798" s="110">
        <f t="shared" si="840"/>
        <v>1</v>
      </c>
      <c r="X3798" s="110">
        <f t="shared" si="841"/>
        <v>0</v>
      </c>
      <c r="Y3798" s="110" t="str">
        <f t="shared" si="842"/>
        <v>transfer_purchase_energy_NA_CONFIDENTIAL</v>
      </c>
      <c r="Z3798" s="110">
        <f>IF(COUNTIFS($Y$2:Y3798,Y3798)=1,1,0)</f>
        <v>0</v>
      </c>
      <c r="AA3798" s="110">
        <f>SUM($Z$2:Z3798)*Z3798</f>
        <v>0</v>
      </c>
      <c r="AB3798" s="110">
        <f>COUNTIFS(resources!B:B,B3798)</f>
        <v>1</v>
      </c>
      <c r="AC3798" s="110">
        <f t="shared" si="843"/>
        <v>1</v>
      </c>
      <c r="AD3798" s="110">
        <f t="shared" si="844"/>
        <v>1</v>
      </c>
      <c r="AE3798" s="110">
        <f t="shared" si="845"/>
        <v>0</v>
      </c>
      <c r="AF3798" s="110">
        <f t="shared" si="846"/>
        <v>1</v>
      </c>
      <c r="AG3798" s="110">
        <f t="shared" si="847"/>
        <v>0</v>
      </c>
      <c r="AH3798" s="110">
        <f t="shared" si="848"/>
        <v>0</v>
      </c>
      <c r="AI3798" s="110">
        <f t="shared" si="849"/>
        <v>1</v>
      </c>
      <c r="AJ3798" s="100">
        <f>ROW()</f>
        <v>3798</v>
      </c>
      <c r="AK3798" s="100" t="str">
        <f>INDEX('BadRows RECART'!$C$2:$C$1207,MATCH(monthly_gwh_mw!AJ3798,'BadRows RECART'!$D$2:$D$1207,0))</f>
        <v>EC_M_0-000-000-010</v>
      </c>
    </row>
    <row r="3799" spans="1:37" ht="20">
      <c r="A3799" s="106" t="s">
        <v>3907</v>
      </c>
      <c r="B3799" s="106" t="s">
        <v>437</v>
      </c>
      <c r="C3799" s="106" t="s">
        <v>6297</v>
      </c>
      <c r="D3799" s="168">
        <v>2020</v>
      </c>
      <c r="E3799" s="168">
        <v>12</v>
      </c>
      <c r="F3799" s="199">
        <v>14.656873842000001</v>
      </c>
      <c r="G3799" s="212" t="s">
        <v>6314</v>
      </c>
      <c r="H3799" s="212" t="s">
        <v>6314</v>
      </c>
      <c r="I3799" s="106" t="s">
        <v>556</v>
      </c>
      <c r="K3799" s="83" t="s">
        <v>6314</v>
      </c>
      <c r="L3799" s="83" t="s">
        <v>6314</v>
      </c>
      <c r="M3799" s="45" t="str">
        <f>IF(
ISNA(INDEX(resources!E:E,MATCH(B3799,resources!B:B,0))),"fillme",
INDEX(resources!E:E,MATCH(B3799,resources!B:B,0)))</f>
        <v>transfer_purchase</v>
      </c>
      <c r="N3799" s="45">
        <v>1</v>
      </c>
      <c r="O3799" s="83" t="str">
        <f>IFERROR(INDEX(resources!K:K,MATCH(B3799,resources!B:B,0)),"fillme")</f>
        <v>unknown</v>
      </c>
      <c r="P3799" s="89" t="str">
        <f t="shared" si="837"/>
        <v>unknown_2020_12</v>
      </c>
      <c r="Q3799" s="87">
        <f>INDEX(elcc!G:G,MATCH(P3799,elcc!D:D,0))</f>
        <v>0</v>
      </c>
      <c r="R3799" s="89">
        <f t="shared" si="838"/>
        <v>1</v>
      </c>
      <c r="S3799" s="89" t="s">
        <v>6314</v>
      </c>
      <c r="T3799" s="89" t="s">
        <v>6314</v>
      </c>
      <c r="U3799" s="90" t="str">
        <f t="shared" si="839"/>
        <v>ok</v>
      </c>
      <c r="V3799" s="63" t="str">
        <f>INDEX(resources!F:F,MATCH(B3799,resources!B:B,0))</f>
        <v>special</v>
      </c>
      <c r="W3799" s="110">
        <f t="shared" si="840"/>
        <v>1</v>
      </c>
      <c r="X3799" s="110">
        <f t="shared" si="841"/>
        <v>0</v>
      </c>
      <c r="Y3799" s="110" t="str">
        <f t="shared" si="842"/>
        <v>transfer_purchase_energy_NA_CONFIDENTIAL</v>
      </c>
      <c r="Z3799" s="110">
        <f>IF(COUNTIFS($Y$2:Y3799,Y3799)=1,1,0)</f>
        <v>0</v>
      </c>
      <c r="AA3799" s="110">
        <f>SUM($Z$2:Z3799)*Z3799</f>
        <v>0</v>
      </c>
      <c r="AB3799" s="110">
        <f>COUNTIFS(resources!B:B,B3799)</f>
        <v>1</v>
      </c>
      <c r="AC3799" s="110">
        <f t="shared" si="843"/>
        <v>1</v>
      </c>
      <c r="AD3799" s="110">
        <f t="shared" si="844"/>
        <v>1</v>
      </c>
      <c r="AE3799" s="110">
        <f t="shared" si="845"/>
        <v>0</v>
      </c>
      <c r="AF3799" s="110">
        <f t="shared" si="846"/>
        <v>1</v>
      </c>
      <c r="AG3799" s="110">
        <f t="shared" si="847"/>
        <v>0</v>
      </c>
      <c r="AH3799" s="110">
        <f t="shared" si="848"/>
        <v>0</v>
      </c>
      <c r="AI3799" s="110">
        <f t="shared" si="849"/>
        <v>1</v>
      </c>
      <c r="AJ3799" s="100">
        <f>ROW()</f>
        <v>3799</v>
      </c>
      <c r="AK3799" s="100" t="str">
        <f>INDEX('BadRows RECART'!$C$2:$C$1207,MATCH(monthly_gwh_mw!AJ3799,'BadRows RECART'!$D$2:$D$1207,0))</f>
        <v>EC_M_0-000-000-010</v>
      </c>
    </row>
    <row r="3800" spans="1:37" ht="20">
      <c r="A3800" s="106" t="s">
        <v>3907</v>
      </c>
      <c r="B3800" s="106" t="s">
        <v>437</v>
      </c>
      <c r="C3800" s="106" t="s">
        <v>6297</v>
      </c>
      <c r="D3800" s="168">
        <v>2020</v>
      </c>
      <c r="E3800" s="168">
        <v>1</v>
      </c>
      <c r="F3800" s="199">
        <v>25</v>
      </c>
      <c r="G3800" s="212" t="s">
        <v>6314</v>
      </c>
      <c r="H3800" s="212" t="s">
        <v>6314</v>
      </c>
      <c r="I3800" s="106" t="s">
        <v>556</v>
      </c>
      <c r="K3800" s="83" t="s">
        <v>6314</v>
      </c>
      <c r="L3800" s="83" t="s">
        <v>6314</v>
      </c>
      <c r="M3800" s="45" t="str">
        <f>IF(
ISNA(INDEX(resources!E:E,MATCH(B3800,resources!B:B,0))),"fillme",
INDEX(resources!E:E,MATCH(B3800,resources!B:B,0)))</f>
        <v>transfer_purchase</v>
      </c>
      <c r="N3800" s="45">
        <v>1</v>
      </c>
      <c r="O3800" s="83" t="str">
        <f>IFERROR(INDEX(resources!K:K,MATCH(B3800,resources!B:B,0)),"fillme")</f>
        <v>unknown</v>
      </c>
      <c r="P3800" s="89" t="str">
        <f t="shared" ref="P3800:P3811" si="850">O3800&amp;"_"&amp;D3800&amp;"_"&amp;E3800</f>
        <v>unknown_2020_1</v>
      </c>
      <c r="Q3800" s="87">
        <f>INDEX(elcc!G:G,MATCH(P3800,elcc!D:D,0))</f>
        <v>0</v>
      </c>
      <c r="R3800" s="89">
        <f t="shared" ref="R3800:R3811" si="851">IF(O3800="battery",MIN(1,J3800/4),1)</f>
        <v>1</v>
      </c>
      <c r="S3800" s="89" t="s">
        <v>6314</v>
      </c>
      <c r="T3800" s="89" t="s">
        <v>6314</v>
      </c>
      <c r="U3800" s="90" t="str">
        <f t="shared" ref="U3800:U3811" si="852">IF(ISERROR(T3800),"error in NQC data entry; please check blue and purple data entered. You need to provide either a contracted NQC value in Column G, or allow the template to calculate one using Columns H,L,Q, and R","ok")</f>
        <v>ok</v>
      </c>
      <c r="V3800" s="63" t="str">
        <f>INDEX(resources!F:F,MATCH(B3800,resources!B:B,0))</f>
        <v>special</v>
      </c>
      <c r="W3800" s="110">
        <f t="shared" ref="W3800:W3811" si="853">(F3800&gt;0)*1</f>
        <v>1</v>
      </c>
      <c r="X3800" s="110">
        <f t="shared" ref="X3800:X3811" si="854">COUNTIFS(G3800:H3800,"&gt;0")</f>
        <v>0</v>
      </c>
      <c r="Y3800" s="110" t="str">
        <f t="shared" ref="Y3800:Y3811" si="855">B3800&amp;"_"&amp;C3800&amp;"_"&amp;K3800</f>
        <v>transfer_purchase_energy_NA_CONFIDENTIAL</v>
      </c>
      <c r="Z3800" s="110">
        <f>IF(COUNTIFS($Y$2:Y3800,Y3800)=1,1,0)</f>
        <v>0</v>
      </c>
      <c r="AA3800" s="110">
        <f>SUM($Z$2:Z3800)*Z3800</f>
        <v>0</v>
      </c>
      <c r="AB3800" s="110">
        <f>COUNTIFS(resources!B:B,B3800)</f>
        <v>1</v>
      </c>
      <c r="AC3800" s="110">
        <f t="shared" ref="AC3800:AC3811" si="856">AND(ISNUMBER(D3800),(D3800&gt;2019))*1</f>
        <v>1</v>
      </c>
      <c r="AD3800" s="110">
        <f t="shared" ref="AD3800:AD3811" si="857">AND(ISNUMBER(E3800),E3800&gt;=1,E3800&lt;=12)*1</f>
        <v>1</v>
      </c>
      <c r="AE3800" s="110">
        <f t="shared" ref="AE3800:AE3811" si="858">AND(COUNT(G3800:H3800)=1,COUNT(F3800)=1)*1</f>
        <v>0</v>
      </c>
      <c r="AF3800" s="110">
        <f t="shared" ref="AF3800:AF3811" si="859">(COUNTIFS(K3800:O3800,"fillme")=0)*1</f>
        <v>1</v>
      </c>
      <c r="AG3800" s="110">
        <f t="shared" ref="AG3800:AG3811" si="860">ISNUMBER(L3800)*1</f>
        <v>0</v>
      </c>
      <c r="AH3800" s="110">
        <f t="shared" ref="AH3800:AH3811" si="861">NOT(AND(G3800&gt;0,H3800&gt;0))*1</f>
        <v>0</v>
      </c>
      <c r="AI3800" s="110">
        <f t="shared" ref="AI3800:AI3811" si="862">(U3800="ok")*1</f>
        <v>1</v>
      </c>
      <c r="AJ3800" s="100">
        <f>ROW()</f>
        <v>3800</v>
      </c>
      <c r="AK3800" s="100" t="str">
        <f>INDEX('BadRows RECART'!$C$2:$C$1207,MATCH(monthly_gwh_mw!AJ3800,'BadRows RECART'!$D$2:$D$1207,0))</f>
        <v>EC_M_0-000-000-010</v>
      </c>
    </row>
    <row r="3801" spans="1:37" ht="20">
      <c r="A3801" s="106" t="s">
        <v>3907</v>
      </c>
      <c r="B3801" s="106" t="s">
        <v>437</v>
      </c>
      <c r="C3801" s="106" t="s">
        <v>6297</v>
      </c>
      <c r="D3801" s="168">
        <v>2020</v>
      </c>
      <c r="E3801" s="168">
        <v>2</v>
      </c>
      <c r="F3801" s="199">
        <v>25</v>
      </c>
      <c r="G3801" s="212" t="s">
        <v>6314</v>
      </c>
      <c r="H3801" s="212" t="s">
        <v>6314</v>
      </c>
      <c r="I3801" s="106" t="s">
        <v>556</v>
      </c>
      <c r="K3801" s="83" t="s">
        <v>6314</v>
      </c>
      <c r="L3801" s="83" t="s">
        <v>6314</v>
      </c>
      <c r="M3801" s="45" t="str">
        <f>IF(
ISNA(INDEX(resources!E:E,MATCH(B3801,resources!B:B,0))),"fillme",
INDEX(resources!E:E,MATCH(B3801,resources!B:B,0)))</f>
        <v>transfer_purchase</v>
      </c>
      <c r="N3801" s="45">
        <v>1</v>
      </c>
      <c r="O3801" s="83" t="str">
        <f>IFERROR(INDEX(resources!K:K,MATCH(B3801,resources!B:B,0)),"fillme")</f>
        <v>unknown</v>
      </c>
      <c r="P3801" s="89" t="str">
        <f t="shared" si="850"/>
        <v>unknown_2020_2</v>
      </c>
      <c r="Q3801" s="87">
        <f>INDEX(elcc!G:G,MATCH(P3801,elcc!D:D,0))</f>
        <v>0</v>
      </c>
      <c r="R3801" s="89">
        <f t="shared" si="851"/>
        <v>1</v>
      </c>
      <c r="S3801" s="89" t="s">
        <v>6314</v>
      </c>
      <c r="T3801" s="89" t="s">
        <v>6314</v>
      </c>
      <c r="U3801" s="90" t="str">
        <f t="shared" si="852"/>
        <v>ok</v>
      </c>
      <c r="V3801" s="63" t="str">
        <f>INDEX(resources!F:F,MATCH(B3801,resources!B:B,0))</f>
        <v>special</v>
      </c>
      <c r="W3801" s="110">
        <f t="shared" si="853"/>
        <v>1</v>
      </c>
      <c r="X3801" s="110">
        <f t="shared" si="854"/>
        <v>0</v>
      </c>
      <c r="Y3801" s="110" t="str">
        <f t="shared" si="855"/>
        <v>transfer_purchase_energy_NA_CONFIDENTIAL</v>
      </c>
      <c r="Z3801" s="110">
        <f>IF(COUNTIFS($Y$2:Y3801,Y3801)=1,1,0)</f>
        <v>0</v>
      </c>
      <c r="AA3801" s="110">
        <f>SUM($Z$2:Z3801)*Z3801</f>
        <v>0</v>
      </c>
      <c r="AB3801" s="110">
        <f>COUNTIFS(resources!B:B,B3801)</f>
        <v>1</v>
      </c>
      <c r="AC3801" s="110">
        <f t="shared" si="856"/>
        <v>1</v>
      </c>
      <c r="AD3801" s="110">
        <f t="shared" si="857"/>
        <v>1</v>
      </c>
      <c r="AE3801" s="110">
        <f t="shared" si="858"/>
        <v>0</v>
      </c>
      <c r="AF3801" s="110">
        <f t="shared" si="859"/>
        <v>1</v>
      </c>
      <c r="AG3801" s="110">
        <f t="shared" si="860"/>
        <v>0</v>
      </c>
      <c r="AH3801" s="110">
        <f t="shared" si="861"/>
        <v>0</v>
      </c>
      <c r="AI3801" s="110">
        <f t="shared" si="862"/>
        <v>1</v>
      </c>
      <c r="AJ3801" s="100">
        <f>ROW()</f>
        <v>3801</v>
      </c>
      <c r="AK3801" s="100" t="str">
        <f>INDEX('BadRows RECART'!$C$2:$C$1207,MATCH(monthly_gwh_mw!AJ3801,'BadRows RECART'!$D$2:$D$1207,0))</f>
        <v>EC_M_0-000-000-010</v>
      </c>
    </row>
    <row r="3802" spans="1:37" ht="20">
      <c r="A3802" s="106" t="s">
        <v>3907</v>
      </c>
      <c r="B3802" s="106" t="s">
        <v>437</v>
      </c>
      <c r="C3802" s="106" t="s">
        <v>6297</v>
      </c>
      <c r="D3802" s="168">
        <v>2020</v>
      </c>
      <c r="E3802" s="168">
        <v>3</v>
      </c>
      <c r="F3802" s="199">
        <v>25</v>
      </c>
      <c r="G3802" s="212" t="s">
        <v>6314</v>
      </c>
      <c r="H3802" s="212" t="s">
        <v>6314</v>
      </c>
      <c r="I3802" s="106" t="s">
        <v>556</v>
      </c>
      <c r="K3802" s="83" t="s">
        <v>6314</v>
      </c>
      <c r="L3802" s="83" t="s">
        <v>6314</v>
      </c>
      <c r="M3802" s="45" t="str">
        <f>IF(
ISNA(INDEX(resources!E:E,MATCH(B3802,resources!B:B,0))),"fillme",
INDEX(resources!E:E,MATCH(B3802,resources!B:B,0)))</f>
        <v>transfer_purchase</v>
      </c>
      <c r="N3802" s="45">
        <v>1</v>
      </c>
      <c r="O3802" s="83" t="str">
        <f>IFERROR(INDEX(resources!K:K,MATCH(B3802,resources!B:B,0)),"fillme")</f>
        <v>unknown</v>
      </c>
      <c r="P3802" s="89" t="str">
        <f t="shared" si="850"/>
        <v>unknown_2020_3</v>
      </c>
      <c r="Q3802" s="87">
        <f>INDEX(elcc!G:G,MATCH(P3802,elcc!D:D,0))</f>
        <v>0</v>
      </c>
      <c r="R3802" s="89">
        <f t="shared" si="851"/>
        <v>1</v>
      </c>
      <c r="S3802" s="89" t="s">
        <v>6314</v>
      </c>
      <c r="T3802" s="89" t="s">
        <v>6314</v>
      </c>
      <c r="U3802" s="90" t="str">
        <f t="shared" si="852"/>
        <v>ok</v>
      </c>
      <c r="V3802" s="63" t="str">
        <f>INDEX(resources!F:F,MATCH(B3802,resources!B:B,0))</f>
        <v>special</v>
      </c>
      <c r="W3802" s="110">
        <f t="shared" si="853"/>
        <v>1</v>
      </c>
      <c r="X3802" s="110">
        <f t="shared" si="854"/>
        <v>0</v>
      </c>
      <c r="Y3802" s="110" t="str">
        <f t="shared" si="855"/>
        <v>transfer_purchase_energy_NA_CONFIDENTIAL</v>
      </c>
      <c r="Z3802" s="110">
        <f>IF(COUNTIFS($Y$2:Y3802,Y3802)=1,1,0)</f>
        <v>0</v>
      </c>
      <c r="AA3802" s="110">
        <f>SUM($Z$2:Z3802)*Z3802</f>
        <v>0</v>
      </c>
      <c r="AB3802" s="110">
        <f>COUNTIFS(resources!B:B,B3802)</f>
        <v>1</v>
      </c>
      <c r="AC3802" s="110">
        <f t="shared" si="856"/>
        <v>1</v>
      </c>
      <c r="AD3802" s="110">
        <f t="shared" si="857"/>
        <v>1</v>
      </c>
      <c r="AE3802" s="110">
        <f t="shared" si="858"/>
        <v>0</v>
      </c>
      <c r="AF3802" s="110">
        <f t="shared" si="859"/>
        <v>1</v>
      </c>
      <c r="AG3802" s="110">
        <f t="shared" si="860"/>
        <v>0</v>
      </c>
      <c r="AH3802" s="110">
        <f t="shared" si="861"/>
        <v>0</v>
      </c>
      <c r="AI3802" s="110">
        <f t="shared" si="862"/>
        <v>1</v>
      </c>
      <c r="AJ3802" s="100">
        <f>ROW()</f>
        <v>3802</v>
      </c>
      <c r="AK3802" s="100" t="str">
        <f>INDEX('BadRows RECART'!$C$2:$C$1207,MATCH(monthly_gwh_mw!AJ3802,'BadRows RECART'!$D$2:$D$1207,0))</f>
        <v>EC_M_0-000-000-010</v>
      </c>
    </row>
    <row r="3803" spans="1:37" ht="20">
      <c r="A3803" s="106" t="s">
        <v>3907</v>
      </c>
      <c r="B3803" s="106" t="s">
        <v>437</v>
      </c>
      <c r="C3803" s="106" t="s">
        <v>6297</v>
      </c>
      <c r="D3803" s="168">
        <v>2020</v>
      </c>
      <c r="E3803" s="168">
        <v>4</v>
      </c>
      <c r="F3803" s="199">
        <v>25</v>
      </c>
      <c r="G3803" s="212" t="s">
        <v>6314</v>
      </c>
      <c r="H3803" s="212" t="s">
        <v>6314</v>
      </c>
      <c r="I3803" s="106" t="s">
        <v>556</v>
      </c>
      <c r="K3803" s="83" t="s">
        <v>6314</v>
      </c>
      <c r="L3803" s="83" t="s">
        <v>6314</v>
      </c>
      <c r="M3803" s="45" t="str">
        <f>IF(
ISNA(INDEX(resources!E:E,MATCH(B3803,resources!B:B,0))),"fillme",
INDEX(resources!E:E,MATCH(B3803,resources!B:B,0)))</f>
        <v>transfer_purchase</v>
      </c>
      <c r="N3803" s="45">
        <v>1</v>
      </c>
      <c r="O3803" s="83" t="str">
        <f>IFERROR(INDEX(resources!K:K,MATCH(B3803,resources!B:B,0)),"fillme")</f>
        <v>unknown</v>
      </c>
      <c r="P3803" s="89" t="str">
        <f t="shared" si="850"/>
        <v>unknown_2020_4</v>
      </c>
      <c r="Q3803" s="87">
        <f>INDEX(elcc!G:G,MATCH(P3803,elcc!D:D,0))</f>
        <v>0</v>
      </c>
      <c r="R3803" s="89">
        <f t="shared" si="851"/>
        <v>1</v>
      </c>
      <c r="S3803" s="89" t="s">
        <v>6314</v>
      </c>
      <c r="T3803" s="89" t="s">
        <v>6314</v>
      </c>
      <c r="U3803" s="90" t="str">
        <f t="shared" si="852"/>
        <v>ok</v>
      </c>
      <c r="V3803" s="63" t="str">
        <f>INDEX(resources!F:F,MATCH(B3803,resources!B:B,0))</f>
        <v>special</v>
      </c>
      <c r="W3803" s="110">
        <f t="shared" si="853"/>
        <v>1</v>
      </c>
      <c r="X3803" s="110">
        <f t="shared" si="854"/>
        <v>0</v>
      </c>
      <c r="Y3803" s="110" t="str">
        <f t="shared" si="855"/>
        <v>transfer_purchase_energy_NA_CONFIDENTIAL</v>
      </c>
      <c r="Z3803" s="110">
        <f>IF(COUNTIFS($Y$2:Y3803,Y3803)=1,1,0)</f>
        <v>0</v>
      </c>
      <c r="AA3803" s="110">
        <f>SUM($Z$2:Z3803)*Z3803</f>
        <v>0</v>
      </c>
      <c r="AB3803" s="110">
        <f>COUNTIFS(resources!B:B,B3803)</f>
        <v>1</v>
      </c>
      <c r="AC3803" s="110">
        <f t="shared" si="856"/>
        <v>1</v>
      </c>
      <c r="AD3803" s="110">
        <f t="shared" si="857"/>
        <v>1</v>
      </c>
      <c r="AE3803" s="110">
        <f t="shared" si="858"/>
        <v>0</v>
      </c>
      <c r="AF3803" s="110">
        <f t="shared" si="859"/>
        <v>1</v>
      </c>
      <c r="AG3803" s="110">
        <f t="shared" si="860"/>
        <v>0</v>
      </c>
      <c r="AH3803" s="110">
        <f t="shared" si="861"/>
        <v>0</v>
      </c>
      <c r="AI3803" s="110">
        <f t="shared" si="862"/>
        <v>1</v>
      </c>
      <c r="AJ3803" s="100">
        <f>ROW()</f>
        <v>3803</v>
      </c>
      <c r="AK3803" s="100" t="str">
        <f>INDEX('BadRows RECART'!$C$2:$C$1207,MATCH(monthly_gwh_mw!AJ3803,'BadRows RECART'!$D$2:$D$1207,0))</f>
        <v>EC_M_0-000-000-010</v>
      </c>
    </row>
    <row r="3804" spans="1:37" ht="20">
      <c r="A3804" s="106" t="s">
        <v>3907</v>
      </c>
      <c r="B3804" s="106" t="s">
        <v>437</v>
      </c>
      <c r="C3804" s="106" t="s">
        <v>6297</v>
      </c>
      <c r="D3804" s="168">
        <v>2020</v>
      </c>
      <c r="E3804" s="168">
        <v>5</v>
      </c>
      <c r="F3804" s="199">
        <v>25</v>
      </c>
      <c r="G3804" s="212" t="s">
        <v>6314</v>
      </c>
      <c r="H3804" s="212" t="s">
        <v>6314</v>
      </c>
      <c r="I3804" s="106" t="s">
        <v>556</v>
      </c>
      <c r="K3804" s="83" t="s">
        <v>6314</v>
      </c>
      <c r="L3804" s="83" t="s">
        <v>6314</v>
      </c>
      <c r="M3804" s="45" t="str">
        <f>IF(
ISNA(INDEX(resources!E:E,MATCH(B3804,resources!B:B,0))),"fillme",
INDEX(resources!E:E,MATCH(B3804,resources!B:B,0)))</f>
        <v>transfer_purchase</v>
      </c>
      <c r="N3804" s="45">
        <v>1</v>
      </c>
      <c r="O3804" s="83" t="str">
        <f>IFERROR(INDEX(resources!K:K,MATCH(B3804,resources!B:B,0)),"fillme")</f>
        <v>unknown</v>
      </c>
      <c r="P3804" s="89" t="str">
        <f t="shared" si="850"/>
        <v>unknown_2020_5</v>
      </c>
      <c r="Q3804" s="87">
        <f>INDEX(elcc!G:G,MATCH(P3804,elcc!D:D,0))</f>
        <v>0</v>
      </c>
      <c r="R3804" s="89">
        <f t="shared" si="851"/>
        <v>1</v>
      </c>
      <c r="S3804" s="89" t="s">
        <v>6314</v>
      </c>
      <c r="T3804" s="89" t="s">
        <v>6314</v>
      </c>
      <c r="U3804" s="90" t="str">
        <f t="shared" si="852"/>
        <v>ok</v>
      </c>
      <c r="V3804" s="63" t="str">
        <f>INDEX(resources!F:F,MATCH(B3804,resources!B:B,0))</f>
        <v>special</v>
      </c>
      <c r="W3804" s="110">
        <f t="shared" si="853"/>
        <v>1</v>
      </c>
      <c r="X3804" s="110">
        <f t="shared" si="854"/>
        <v>0</v>
      </c>
      <c r="Y3804" s="110" t="str">
        <f t="shared" si="855"/>
        <v>transfer_purchase_energy_NA_CONFIDENTIAL</v>
      </c>
      <c r="Z3804" s="110">
        <f>IF(COUNTIFS($Y$2:Y3804,Y3804)=1,1,0)</f>
        <v>0</v>
      </c>
      <c r="AA3804" s="110">
        <f>SUM($Z$2:Z3804)*Z3804</f>
        <v>0</v>
      </c>
      <c r="AB3804" s="110">
        <f>COUNTIFS(resources!B:B,B3804)</f>
        <v>1</v>
      </c>
      <c r="AC3804" s="110">
        <f t="shared" si="856"/>
        <v>1</v>
      </c>
      <c r="AD3804" s="110">
        <f t="shared" si="857"/>
        <v>1</v>
      </c>
      <c r="AE3804" s="110">
        <f t="shared" si="858"/>
        <v>0</v>
      </c>
      <c r="AF3804" s="110">
        <f t="shared" si="859"/>
        <v>1</v>
      </c>
      <c r="AG3804" s="110">
        <f t="shared" si="860"/>
        <v>0</v>
      </c>
      <c r="AH3804" s="110">
        <f t="shared" si="861"/>
        <v>0</v>
      </c>
      <c r="AI3804" s="110">
        <f t="shared" si="862"/>
        <v>1</v>
      </c>
      <c r="AJ3804" s="100">
        <f>ROW()</f>
        <v>3804</v>
      </c>
      <c r="AK3804" s="100" t="str">
        <f>INDEX('BadRows RECART'!$C$2:$C$1207,MATCH(monthly_gwh_mw!AJ3804,'BadRows RECART'!$D$2:$D$1207,0))</f>
        <v>EC_M_0-000-000-010</v>
      </c>
    </row>
    <row r="3805" spans="1:37" ht="20">
      <c r="A3805" s="106" t="s">
        <v>3907</v>
      </c>
      <c r="B3805" s="106" t="s">
        <v>437</v>
      </c>
      <c r="C3805" s="106" t="s">
        <v>6297</v>
      </c>
      <c r="D3805" s="168">
        <v>2020</v>
      </c>
      <c r="E3805" s="168">
        <v>6</v>
      </c>
      <c r="F3805" s="199">
        <v>25</v>
      </c>
      <c r="G3805" s="212" t="s">
        <v>6314</v>
      </c>
      <c r="H3805" s="212" t="s">
        <v>6314</v>
      </c>
      <c r="I3805" s="106" t="s">
        <v>556</v>
      </c>
      <c r="K3805" s="83" t="s">
        <v>6314</v>
      </c>
      <c r="L3805" s="83" t="s">
        <v>6314</v>
      </c>
      <c r="M3805" s="45" t="str">
        <f>IF(
ISNA(INDEX(resources!E:E,MATCH(B3805,resources!B:B,0))),"fillme",
INDEX(resources!E:E,MATCH(B3805,resources!B:B,0)))</f>
        <v>transfer_purchase</v>
      </c>
      <c r="N3805" s="45">
        <v>1</v>
      </c>
      <c r="O3805" s="83" t="str">
        <f>IFERROR(INDEX(resources!K:K,MATCH(B3805,resources!B:B,0)),"fillme")</f>
        <v>unknown</v>
      </c>
      <c r="P3805" s="89" t="str">
        <f t="shared" si="850"/>
        <v>unknown_2020_6</v>
      </c>
      <c r="Q3805" s="87">
        <f>INDEX(elcc!G:G,MATCH(P3805,elcc!D:D,0))</f>
        <v>0</v>
      </c>
      <c r="R3805" s="89">
        <f t="shared" si="851"/>
        <v>1</v>
      </c>
      <c r="S3805" s="89" t="s">
        <v>6314</v>
      </c>
      <c r="T3805" s="89" t="s">
        <v>6314</v>
      </c>
      <c r="U3805" s="90" t="str">
        <f t="shared" si="852"/>
        <v>ok</v>
      </c>
      <c r="V3805" s="63" t="str">
        <f>INDEX(resources!F:F,MATCH(B3805,resources!B:B,0))</f>
        <v>special</v>
      </c>
      <c r="W3805" s="110">
        <f t="shared" si="853"/>
        <v>1</v>
      </c>
      <c r="X3805" s="110">
        <f t="shared" si="854"/>
        <v>0</v>
      </c>
      <c r="Y3805" s="110" t="str">
        <f t="shared" si="855"/>
        <v>transfer_purchase_energy_NA_CONFIDENTIAL</v>
      </c>
      <c r="Z3805" s="110">
        <f>IF(COUNTIFS($Y$2:Y3805,Y3805)=1,1,0)</f>
        <v>0</v>
      </c>
      <c r="AA3805" s="110">
        <f>SUM($Z$2:Z3805)*Z3805</f>
        <v>0</v>
      </c>
      <c r="AB3805" s="110">
        <f>COUNTIFS(resources!B:B,B3805)</f>
        <v>1</v>
      </c>
      <c r="AC3805" s="110">
        <f t="shared" si="856"/>
        <v>1</v>
      </c>
      <c r="AD3805" s="110">
        <f t="shared" si="857"/>
        <v>1</v>
      </c>
      <c r="AE3805" s="110">
        <f t="shared" si="858"/>
        <v>0</v>
      </c>
      <c r="AF3805" s="110">
        <f t="shared" si="859"/>
        <v>1</v>
      </c>
      <c r="AG3805" s="110">
        <f t="shared" si="860"/>
        <v>0</v>
      </c>
      <c r="AH3805" s="110">
        <f t="shared" si="861"/>
        <v>0</v>
      </c>
      <c r="AI3805" s="110">
        <f t="shared" si="862"/>
        <v>1</v>
      </c>
      <c r="AJ3805" s="100">
        <f>ROW()</f>
        <v>3805</v>
      </c>
      <c r="AK3805" s="100" t="str">
        <f>INDEX('BadRows RECART'!$C$2:$C$1207,MATCH(monthly_gwh_mw!AJ3805,'BadRows RECART'!$D$2:$D$1207,0))</f>
        <v>EC_M_0-000-000-010</v>
      </c>
    </row>
    <row r="3806" spans="1:37" ht="20">
      <c r="A3806" s="106" t="s">
        <v>3907</v>
      </c>
      <c r="B3806" s="106" t="s">
        <v>437</v>
      </c>
      <c r="C3806" s="106" t="s">
        <v>6297</v>
      </c>
      <c r="D3806" s="168">
        <v>2020</v>
      </c>
      <c r="E3806" s="168">
        <v>7</v>
      </c>
      <c r="F3806" s="199">
        <v>25</v>
      </c>
      <c r="G3806" s="212" t="s">
        <v>6314</v>
      </c>
      <c r="H3806" s="212" t="s">
        <v>6314</v>
      </c>
      <c r="I3806" s="106" t="s">
        <v>556</v>
      </c>
      <c r="K3806" s="83" t="s">
        <v>6314</v>
      </c>
      <c r="L3806" s="83" t="s">
        <v>6314</v>
      </c>
      <c r="M3806" s="45" t="str">
        <f>IF(
ISNA(INDEX(resources!E:E,MATCH(B3806,resources!B:B,0))),"fillme",
INDEX(resources!E:E,MATCH(B3806,resources!B:B,0)))</f>
        <v>transfer_purchase</v>
      </c>
      <c r="N3806" s="45">
        <v>1</v>
      </c>
      <c r="O3806" s="83" t="str">
        <f>IFERROR(INDEX(resources!K:K,MATCH(B3806,resources!B:B,0)),"fillme")</f>
        <v>unknown</v>
      </c>
      <c r="P3806" s="89" t="str">
        <f t="shared" si="850"/>
        <v>unknown_2020_7</v>
      </c>
      <c r="Q3806" s="87">
        <f>INDEX(elcc!G:G,MATCH(P3806,elcc!D:D,0))</f>
        <v>0</v>
      </c>
      <c r="R3806" s="89">
        <f t="shared" si="851"/>
        <v>1</v>
      </c>
      <c r="S3806" s="89" t="s">
        <v>6314</v>
      </c>
      <c r="T3806" s="89" t="s">
        <v>6314</v>
      </c>
      <c r="U3806" s="90" t="str">
        <f t="shared" si="852"/>
        <v>ok</v>
      </c>
      <c r="V3806" s="63" t="str">
        <f>INDEX(resources!F:F,MATCH(B3806,resources!B:B,0))</f>
        <v>special</v>
      </c>
      <c r="W3806" s="110">
        <f t="shared" si="853"/>
        <v>1</v>
      </c>
      <c r="X3806" s="110">
        <f t="shared" si="854"/>
        <v>0</v>
      </c>
      <c r="Y3806" s="110" t="str">
        <f t="shared" si="855"/>
        <v>transfer_purchase_energy_NA_CONFIDENTIAL</v>
      </c>
      <c r="Z3806" s="110">
        <f>IF(COUNTIFS($Y$2:Y3806,Y3806)=1,1,0)</f>
        <v>0</v>
      </c>
      <c r="AA3806" s="110">
        <f>SUM($Z$2:Z3806)*Z3806</f>
        <v>0</v>
      </c>
      <c r="AB3806" s="110">
        <f>COUNTIFS(resources!B:B,B3806)</f>
        <v>1</v>
      </c>
      <c r="AC3806" s="110">
        <f t="shared" si="856"/>
        <v>1</v>
      </c>
      <c r="AD3806" s="110">
        <f t="shared" si="857"/>
        <v>1</v>
      </c>
      <c r="AE3806" s="110">
        <f t="shared" si="858"/>
        <v>0</v>
      </c>
      <c r="AF3806" s="110">
        <f t="shared" si="859"/>
        <v>1</v>
      </c>
      <c r="AG3806" s="110">
        <f t="shared" si="860"/>
        <v>0</v>
      </c>
      <c r="AH3806" s="110">
        <f t="shared" si="861"/>
        <v>0</v>
      </c>
      <c r="AI3806" s="110">
        <f t="shared" si="862"/>
        <v>1</v>
      </c>
      <c r="AJ3806" s="100">
        <f>ROW()</f>
        <v>3806</v>
      </c>
      <c r="AK3806" s="100" t="str">
        <f>INDEX('BadRows RECART'!$C$2:$C$1207,MATCH(monthly_gwh_mw!AJ3806,'BadRows RECART'!$D$2:$D$1207,0))</f>
        <v>EC_M_0-000-000-010</v>
      </c>
    </row>
    <row r="3807" spans="1:37" ht="20">
      <c r="A3807" s="106" t="s">
        <v>3907</v>
      </c>
      <c r="B3807" s="106" t="s">
        <v>437</v>
      </c>
      <c r="C3807" s="106" t="s">
        <v>6297</v>
      </c>
      <c r="D3807" s="168">
        <v>2020</v>
      </c>
      <c r="E3807" s="168">
        <v>8</v>
      </c>
      <c r="F3807" s="199">
        <v>25</v>
      </c>
      <c r="G3807" s="212" t="s">
        <v>6314</v>
      </c>
      <c r="H3807" s="212" t="s">
        <v>6314</v>
      </c>
      <c r="I3807" s="106" t="s">
        <v>556</v>
      </c>
      <c r="K3807" s="83" t="s">
        <v>6314</v>
      </c>
      <c r="L3807" s="83" t="s">
        <v>6314</v>
      </c>
      <c r="M3807" s="45" t="str">
        <f>IF(
ISNA(INDEX(resources!E:E,MATCH(B3807,resources!B:B,0))),"fillme",
INDEX(resources!E:E,MATCH(B3807,resources!B:B,0)))</f>
        <v>transfer_purchase</v>
      </c>
      <c r="N3807" s="45">
        <v>1</v>
      </c>
      <c r="O3807" s="83" t="str">
        <f>IFERROR(INDEX(resources!K:K,MATCH(B3807,resources!B:B,0)),"fillme")</f>
        <v>unknown</v>
      </c>
      <c r="P3807" s="89" t="str">
        <f t="shared" si="850"/>
        <v>unknown_2020_8</v>
      </c>
      <c r="Q3807" s="87">
        <f>INDEX(elcc!G:G,MATCH(P3807,elcc!D:D,0))</f>
        <v>0</v>
      </c>
      <c r="R3807" s="89">
        <f t="shared" si="851"/>
        <v>1</v>
      </c>
      <c r="S3807" s="89" t="s">
        <v>6314</v>
      </c>
      <c r="T3807" s="89" t="s">
        <v>6314</v>
      </c>
      <c r="U3807" s="90" t="str">
        <f t="shared" si="852"/>
        <v>ok</v>
      </c>
      <c r="V3807" s="63" t="str">
        <f>INDEX(resources!F:F,MATCH(B3807,resources!B:B,0))</f>
        <v>special</v>
      </c>
      <c r="W3807" s="110">
        <f t="shared" si="853"/>
        <v>1</v>
      </c>
      <c r="X3807" s="110">
        <f t="shared" si="854"/>
        <v>0</v>
      </c>
      <c r="Y3807" s="110" t="str">
        <f t="shared" si="855"/>
        <v>transfer_purchase_energy_NA_CONFIDENTIAL</v>
      </c>
      <c r="Z3807" s="110">
        <f>IF(COUNTIFS($Y$2:Y3807,Y3807)=1,1,0)</f>
        <v>0</v>
      </c>
      <c r="AA3807" s="110">
        <f>SUM($Z$2:Z3807)*Z3807</f>
        <v>0</v>
      </c>
      <c r="AB3807" s="110">
        <f>COUNTIFS(resources!B:B,B3807)</f>
        <v>1</v>
      </c>
      <c r="AC3807" s="110">
        <f t="shared" si="856"/>
        <v>1</v>
      </c>
      <c r="AD3807" s="110">
        <f t="shared" si="857"/>
        <v>1</v>
      </c>
      <c r="AE3807" s="110">
        <f t="shared" si="858"/>
        <v>0</v>
      </c>
      <c r="AF3807" s="110">
        <f t="shared" si="859"/>
        <v>1</v>
      </c>
      <c r="AG3807" s="110">
        <f t="shared" si="860"/>
        <v>0</v>
      </c>
      <c r="AH3807" s="110">
        <f t="shared" si="861"/>
        <v>0</v>
      </c>
      <c r="AI3807" s="110">
        <f t="shared" si="862"/>
        <v>1</v>
      </c>
      <c r="AJ3807" s="100">
        <f>ROW()</f>
        <v>3807</v>
      </c>
      <c r="AK3807" s="100" t="str">
        <f>INDEX('BadRows RECART'!$C$2:$C$1207,MATCH(monthly_gwh_mw!AJ3807,'BadRows RECART'!$D$2:$D$1207,0))</f>
        <v>EC_M_0-000-000-010</v>
      </c>
    </row>
    <row r="3808" spans="1:37" ht="20">
      <c r="A3808" s="106" t="s">
        <v>3907</v>
      </c>
      <c r="B3808" s="106" t="s">
        <v>437</v>
      </c>
      <c r="C3808" s="106" t="s">
        <v>6297</v>
      </c>
      <c r="D3808" s="168">
        <v>2020</v>
      </c>
      <c r="E3808" s="168">
        <v>9</v>
      </c>
      <c r="F3808" s="199">
        <v>25</v>
      </c>
      <c r="G3808" s="212" t="s">
        <v>6314</v>
      </c>
      <c r="H3808" s="212" t="s">
        <v>6314</v>
      </c>
      <c r="I3808" s="106" t="s">
        <v>556</v>
      </c>
      <c r="K3808" s="83" t="s">
        <v>6314</v>
      </c>
      <c r="L3808" s="83" t="s">
        <v>6314</v>
      </c>
      <c r="M3808" s="45" t="str">
        <f>IF(
ISNA(INDEX(resources!E:E,MATCH(B3808,resources!B:B,0))),"fillme",
INDEX(resources!E:E,MATCH(B3808,resources!B:B,0)))</f>
        <v>transfer_purchase</v>
      </c>
      <c r="N3808" s="45">
        <v>1</v>
      </c>
      <c r="O3808" s="83" t="str">
        <f>IFERROR(INDEX(resources!K:K,MATCH(B3808,resources!B:B,0)),"fillme")</f>
        <v>unknown</v>
      </c>
      <c r="P3808" s="89" t="str">
        <f t="shared" si="850"/>
        <v>unknown_2020_9</v>
      </c>
      <c r="Q3808" s="87">
        <f>INDEX(elcc!G:G,MATCH(P3808,elcc!D:D,0))</f>
        <v>0</v>
      </c>
      <c r="R3808" s="89">
        <f t="shared" si="851"/>
        <v>1</v>
      </c>
      <c r="S3808" s="89" t="s">
        <v>6314</v>
      </c>
      <c r="T3808" s="89" t="s">
        <v>6314</v>
      </c>
      <c r="U3808" s="90" t="str">
        <f t="shared" si="852"/>
        <v>ok</v>
      </c>
      <c r="V3808" s="63" t="str">
        <f>INDEX(resources!F:F,MATCH(B3808,resources!B:B,0))</f>
        <v>special</v>
      </c>
      <c r="W3808" s="110">
        <f t="shared" si="853"/>
        <v>1</v>
      </c>
      <c r="X3808" s="110">
        <f t="shared" si="854"/>
        <v>0</v>
      </c>
      <c r="Y3808" s="110" t="str">
        <f t="shared" si="855"/>
        <v>transfer_purchase_energy_NA_CONFIDENTIAL</v>
      </c>
      <c r="Z3808" s="110">
        <f>IF(COUNTIFS($Y$2:Y3808,Y3808)=1,1,0)</f>
        <v>0</v>
      </c>
      <c r="AA3808" s="110">
        <f>SUM($Z$2:Z3808)*Z3808</f>
        <v>0</v>
      </c>
      <c r="AB3808" s="110">
        <f>COUNTIFS(resources!B:B,B3808)</f>
        <v>1</v>
      </c>
      <c r="AC3808" s="110">
        <f t="shared" si="856"/>
        <v>1</v>
      </c>
      <c r="AD3808" s="110">
        <f t="shared" si="857"/>
        <v>1</v>
      </c>
      <c r="AE3808" s="110">
        <f t="shared" si="858"/>
        <v>0</v>
      </c>
      <c r="AF3808" s="110">
        <f t="shared" si="859"/>
        <v>1</v>
      </c>
      <c r="AG3808" s="110">
        <f t="shared" si="860"/>
        <v>0</v>
      </c>
      <c r="AH3808" s="110">
        <f t="shared" si="861"/>
        <v>0</v>
      </c>
      <c r="AI3808" s="110">
        <f t="shared" si="862"/>
        <v>1</v>
      </c>
      <c r="AJ3808" s="100">
        <f>ROW()</f>
        <v>3808</v>
      </c>
      <c r="AK3808" s="100" t="str">
        <f>INDEX('BadRows RECART'!$C$2:$C$1207,MATCH(monthly_gwh_mw!AJ3808,'BadRows RECART'!$D$2:$D$1207,0))</f>
        <v>EC_M_0-000-000-010</v>
      </c>
    </row>
    <row r="3809" spans="1:37" ht="20">
      <c r="A3809" s="106" t="s">
        <v>3907</v>
      </c>
      <c r="B3809" s="106" t="s">
        <v>437</v>
      </c>
      <c r="C3809" s="106" t="s">
        <v>6297</v>
      </c>
      <c r="D3809" s="168">
        <v>2020</v>
      </c>
      <c r="E3809" s="168">
        <v>10</v>
      </c>
      <c r="F3809" s="199">
        <v>25</v>
      </c>
      <c r="G3809" s="212" t="s">
        <v>6314</v>
      </c>
      <c r="H3809" s="212" t="s">
        <v>6314</v>
      </c>
      <c r="I3809" s="106" t="s">
        <v>556</v>
      </c>
      <c r="K3809" s="83" t="s">
        <v>6314</v>
      </c>
      <c r="L3809" s="83" t="s">
        <v>6314</v>
      </c>
      <c r="M3809" s="45" t="str">
        <f>IF(
ISNA(INDEX(resources!E:E,MATCH(B3809,resources!B:B,0))),"fillme",
INDEX(resources!E:E,MATCH(B3809,resources!B:B,0)))</f>
        <v>transfer_purchase</v>
      </c>
      <c r="N3809" s="45">
        <v>1</v>
      </c>
      <c r="O3809" s="83" t="str">
        <f>IFERROR(INDEX(resources!K:K,MATCH(B3809,resources!B:B,0)),"fillme")</f>
        <v>unknown</v>
      </c>
      <c r="P3809" s="89" t="str">
        <f t="shared" si="850"/>
        <v>unknown_2020_10</v>
      </c>
      <c r="Q3809" s="87">
        <f>INDEX(elcc!G:G,MATCH(P3809,elcc!D:D,0))</f>
        <v>0</v>
      </c>
      <c r="R3809" s="89">
        <f t="shared" si="851"/>
        <v>1</v>
      </c>
      <c r="S3809" s="89" t="s">
        <v>6314</v>
      </c>
      <c r="T3809" s="89" t="s">
        <v>6314</v>
      </c>
      <c r="U3809" s="90" t="str">
        <f t="shared" si="852"/>
        <v>ok</v>
      </c>
      <c r="V3809" s="63" t="str">
        <f>INDEX(resources!F:F,MATCH(B3809,resources!B:B,0))</f>
        <v>special</v>
      </c>
      <c r="W3809" s="110">
        <f t="shared" si="853"/>
        <v>1</v>
      </c>
      <c r="X3809" s="110">
        <f t="shared" si="854"/>
        <v>0</v>
      </c>
      <c r="Y3809" s="110" t="str">
        <f t="shared" si="855"/>
        <v>transfer_purchase_energy_NA_CONFIDENTIAL</v>
      </c>
      <c r="Z3809" s="110">
        <f>IF(COUNTIFS($Y$2:Y3809,Y3809)=1,1,0)</f>
        <v>0</v>
      </c>
      <c r="AA3809" s="110">
        <f>SUM($Z$2:Z3809)*Z3809</f>
        <v>0</v>
      </c>
      <c r="AB3809" s="110">
        <f>COUNTIFS(resources!B:B,B3809)</f>
        <v>1</v>
      </c>
      <c r="AC3809" s="110">
        <f t="shared" si="856"/>
        <v>1</v>
      </c>
      <c r="AD3809" s="110">
        <f t="shared" si="857"/>
        <v>1</v>
      </c>
      <c r="AE3809" s="110">
        <f t="shared" si="858"/>
        <v>0</v>
      </c>
      <c r="AF3809" s="110">
        <f t="shared" si="859"/>
        <v>1</v>
      </c>
      <c r="AG3809" s="110">
        <f t="shared" si="860"/>
        <v>0</v>
      </c>
      <c r="AH3809" s="110">
        <f t="shared" si="861"/>
        <v>0</v>
      </c>
      <c r="AI3809" s="110">
        <f t="shared" si="862"/>
        <v>1</v>
      </c>
      <c r="AJ3809" s="100">
        <f>ROW()</f>
        <v>3809</v>
      </c>
      <c r="AK3809" s="100" t="str">
        <f>INDEX('BadRows RECART'!$C$2:$C$1207,MATCH(monthly_gwh_mw!AJ3809,'BadRows RECART'!$D$2:$D$1207,0))</f>
        <v>EC_M_0-000-000-010</v>
      </c>
    </row>
    <row r="3810" spans="1:37" ht="20">
      <c r="A3810" s="106" t="s">
        <v>3907</v>
      </c>
      <c r="B3810" s="106" t="s">
        <v>437</v>
      </c>
      <c r="C3810" s="106" t="s">
        <v>6297</v>
      </c>
      <c r="D3810" s="168">
        <v>2020</v>
      </c>
      <c r="E3810" s="168">
        <v>11</v>
      </c>
      <c r="F3810" s="199">
        <v>25</v>
      </c>
      <c r="G3810" s="212" t="s">
        <v>6314</v>
      </c>
      <c r="H3810" s="212" t="s">
        <v>6314</v>
      </c>
      <c r="I3810" s="106" t="s">
        <v>556</v>
      </c>
      <c r="K3810" s="83" t="s">
        <v>6314</v>
      </c>
      <c r="L3810" s="83" t="s">
        <v>6314</v>
      </c>
      <c r="M3810" s="45" t="str">
        <f>IF(
ISNA(INDEX(resources!E:E,MATCH(B3810,resources!B:B,0))),"fillme",
INDEX(resources!E:E,MATCH(B3810,resources!B:B,0)))</f>
        <v>transfer_purchase</v>
      </c>
      <c r="N3810" s="45">
        <v>1</v>
      </c>
      <c r="O3810" s="83" t="str">
        <f>IFERROR(INDEX(resources!K:K,MATCH(B3810,resources!B:B,0)),"fillme")</f>
        <v>unknown</v>
      </c>
      <c r="P3810" s="89" t="str">
        <f t="shared" si="850"/>
        <v>unknown_2020_11</v>
      </c>
      <c r="Q3810" s="87">
        <f>INDEX(elcc!G:G,MATCH(P3810,elcc!D:D,0))</f>
        <v>0</v>
      </c>
      <c r="R3810" s="89">
        <f t="shared" si="851"/>
        <v>1</v>
      </c>
      <c r="S3810" s="89" t="s">
        <v>6314</v>
      </c>
      <c r="T3810" s="89" t="s">
        <v>6314</v>
      </c>
      <c r="U3810" s="90" t="str">
        <f t="shared" si="852"/>
        <v>ok</v>
      </c>
      <c r="V3810" s="63" t="str">
        <f>INDEX(resources!F:F,MATCH(B3810,resources!B:B,0))</f>
        <v>special</v>
      </c>
      <c r="W3810" s="110">
        <f t="shared" si="853"/>
        <v>1</v>
      </c>
      <c r="X3810" s="110">
        <f t="shared" si="854"/>
        <v>0</v>
      </c>
      <c r="Y3810" s="110" t="str">
        <f t="shared" si="855"/>
        <v>transfer_purchase_energy_NA_CONFIDENTIAL</v>
      </c>
      <c r="Z3810" s="110">
        <f>IF(COUNTIFS($Y$2:Y3810,Y3810)=1,1,0)</f>
        <v>0</v>
      </c>
      <c r="AA3810" s="110">
        <f>SUM($Z$2:Z3810)*Z3810</f>
        <v>0</v>
      </c>
      <c r="AB3810" s="110">
        <f>COUNTIFS(resources!B:B,B3810)</f>
        <v>1</v>
      </c>
      <c r="AC3810" s="110">
        <f t="shared" si="856"/>
        <v>1</v>
      </c>
      <c r="AD3810" s="110">
        <f t="shared" si="857"/>
        <v>1</v>
      </c>
      <c r="AE3810" s="110">
        <f t="shared" si="858"/>
        <v>0</v>
      </c>
      <c r="AF3810" s="110">
        <f t="shared" si="859"/>
        <v>1</v>
      </c>
      <c r="AG3810" s="110">
        <f t="shared" si="860"/>
        <v>0</v>
      </c>
      <c r="AH3810" s="110">
        <f t="shared" si="861"/>
        <v>0</v>
      </c>
      <c r="AI3810" s="110">
        <f t="shared" si="862"/>
        <v>1</v>
      </c>
      <c r="AJ3810" s="100">
        <f>ROW()</f>
        <v>3810</v>
      </c>
      <c r="AK3810" s="100" t="str">
        <f>INDEX('BadRows RECART'!$C$2:$C$1207,MATCH(monthly_gwh_mw!AJ3810,'BadRows RECART'!$D$2:$D$1207,0))</f>
        <v>EC_M_0-000-000-010</v>
      </c>
    </row>
    <row r="3811" spans="1:37" ht="20">
      <c r="A3811" s="106" t="s">
        <v>3907</v>
      </c>
      <c r="B3811" s="106" t="s">
        <v>437</v>
      </c>
      <c r="C3811" s="106" t="s">
        <v>6297</v>
      </c>
      <c r="D3811" s="168">
        <v>2020</v>
      </c>
      <c r="E3811" s="168">
        <v>12</v>
      </c>
      <c r="F3811" s="199">
        <v>25</v>
      </c>
      <c r="G3811" s="212" t="s">
        <v>6314</v>
      </c>
      <c r="H3811" s="212" t="s">
        <v>6314</v>
      </c>
      <c r="I3811" s="106" t="s">
        <v>556</v>
      </c>
      <c r="K3811" s="83" t="s">
        <v>6314</v>
      </c>
      <c r="L3811" s="83" t="s">
        <v>6314</v>
      </c>
      <c r="M3811" s="45" t="str">
        <f>IF(
ISNA(INDEX(resources!E:E,MATCH(B3811,resources!B:B,0))),"fillme",
INDEX(resources!E:E,MATCH(B3811,resources!B:B,0)))</f>
        <v>transfer_purchase</v>
      </c>
      <c r="N3811" s="45">
        <v>1</v>
      </c>
      <c r="O3811" s="83" t="str">
        <f>IFERROR(INDEX(resources!K:K,MATCH(B3811,resources!B:B,0)),"fillme")</f>
        <v>unknown</v>
      </c>
      <c r="P3811" s="89" t="str">
        <f t="shared" si="850"/>
        <v>unknown_2020_12</v>
      </c>
      <c r="Q3811" s="87">
        <f>INDEX(elcc!G:G,MATCH(P3811,elcc!D:D,0))</f>
        <v>0</v>
      </c>
      <c r="R3811" s="89">
        <f t="shared" si="851"/>
        <v>1</v>
      </c>
      <c r="S3811" s="89" t="s">
        <v>6314</v>
      </c>
      <c r="T3811" s="89" t="s">
        <v>6314</v>
      </c>
      <c r="U3811" s="90" t="str">
        <f t="shared" si="852"/>
        <v>ok</v>
      </c>
      <c r="V3811" s="63" t="str">
        <f>INDEX(resources!F:F,MATCH(B3811,resources!B:B,0))</f>
        <v>special</v>
      </c>
      <c r="W3811" s="110">
        <f t="shared" si="853"/>
        <v>1</v>
      </c>
      <c r="X3811" s="110">
        <f t="shared" si="854"/>
        <v>0</v>
      </c>
      <c r="Y3811" s="110" t="str">
        <f t="shared" si="855"/>
        <v>transfer_purchase_energy_NA_CONFIDENTIAL</v>
      </c>
      <c r="Z3811" s="110">
        <f>IF(COUNTIFS($Y$2:Y3811,Y3811)=1,1,0)</f>
        <v>0</v>
      </c>
      <c r="AA3811" s="110">
        <f>SUM($Z$2:Z3811)*Z3811</f>
        <v>0</v>
      </c>
      <c r="AB3811" s="110">
        <f>COUNTIFS(resources!B:B,B3811)</f>
        <v>1</v>
      </c>
      <c r="AC3811" s="110">
        <f t="shared" si="856"/>
        <v>1</v>
      </c>
      <c r="AD3811" s="110">
        <f t="shared" si="857"/>
        <v>1</v>
      </c>
      <c r="AE3811" s="110">
        <f t="shared" si="858"/>
        <v>0</v>
      </c>
      <c r="AF3811" s="110">
        <f t="shared" si="859"/>
        <v>1</v>
      </c>
      <c r="AG3811" s="110">
        <f t="shared" si="860"/>
        <v>0</v>
      </c>
      <c r="AH3811" s="110">
        <f t="shared" si="861"/>
        <v>0</v>
      </c>
      <c r="AI3811" s="110">
        <f t="shared" si="862"/>
        <v>1</v>
      </c>
      <c r="AJ3811" s="100">
        <f>ROW()</f>
        <v>3811</v>
      </c>
      <c r="AK3811" s="100" t="str">
        <f>INDEX('BadRows RECART'!$C$2:$C$1207,MATCH(monthly_gwh_mw!AJ3811,'BadRows RECART'!$D$2:$D$1207,0))</f>
        <v>EC_M_0-000-000-010</v>
      </c>
    </row>
  </sheetData>
  <autoFilter ref="A1:AK3907" xr:uid="{BB64342F-36E2-4C27-96E7-FD53ABE5D01C}"/>
  <conditionalFormatting sqref="AH2:AH3 AB3812:AH1048576 AH5:AH3811 AB2:AG3811 AI2:AI3811">
    <cfRule type="cellIs" dxfId="57" priority="62" operator="greaterThan">
      <formula>0</formula>
    </cfRule>
    <cfRule type="containsText" dxfId="56" priority="63" operator="containsText" text="0">
      <formula>NOT(ISERROR(SEARCH("0",AB2)))</formula>
    </cfRule>
  </conditionalFormatting>
  <conditionalFormatting sqref="AH4">
    <cfRule type="cellIs" dxfId="55" priority="46" operator="greaterThan">
      <formula>0</formula>
    </cfRule>
    <cfRule type="containsText" dxfId="54" priority="47" operator="containsText" text="0">
      <formula>NOT(ISERROR(SEARCH("0",AH4)))</formula>
    </cfRule>
  </conditionalFormatting>
  <conditionalFormatting sqref="C49:D51 A45:D48 A1:H1 J2412:J1048576 N2404:R2411 N3812:AI1048576 P2403:R3811 A2:E44 A2271:H2402 A2412:H1048576 A2:A3667 F963:F1370 AJ1:XFD1048576 J1:AI1 A52:E2270 I2:I2402 G2:H3811 J3:J2402 K3:K3811 J2:K2 M2:S2 L2:L3811 M3:R2402 S3:S3811 T2:AI3811">
    <cfRule type="containsText" dxfId="53" priority="27" operator="containsText" text="fillme">
      <formula>NOT(ISERROR(SEARCH("fillme",A1)))</formula>
    </cfRule>
  </conditionalFormatting>
  <conditionalFormatting sqref="T1:U1 T3812:U1048576 U2:U3811">
    <cfRule type="containsText" dxfId="52" priority="30" operator="containsText" text="error">
      <formula>NOT(ISERROR(SEARCH("error",T1)))</formula>
    </cfRule>
  </conditionalFormatting>
  <conditionalFormatting sqref="M2404:M2411 K3812:M1048576">
    <cfRule type="containsText" dxfId="51" priority="26" operator="containsText" text="fillme">
      <formula>NOT(ISERROR(SEARCH("fillme",K2404)))</formula>
    </cfRule>
  </conditionalFormatting>
  <conditionalFormatting sqref="B49">
    <cfRule type="duplicateValues" dxfId="50" priority="25"/>
  </conditionalFormatting>
  <conditionalFormatting sqref="B50">
    <cfRule type="duplicateValues" dxfId="49" priority="24"/>
  </conditionalFormatting>
  <conditionalFormatting sqref="B51">
    <cfRule type="duplicateValues" dxfId="48" priority="23"/>
  </conditionalFormatting>
  <conditionalFormatting sqref="I1">
    <cfRule type="containsText" dxfId="47" priority="21" operator="containsText" text="fillme">
      <formula>NOT(ISERROR(SEARCH("fillme",I1)))</formula>
    </cfRule>
  </conditionalFormatting>
  <conditionalFormatting sqref="I2412:I3359 I3399:I3578 I3625:I3660 I3793:I1048576">
    <cfRule type="containsText" dxfId="46" priority="22" operator="containsText" text="fillme">
      <formula>NOT(ISERROR(SEARCH("fillme",I2412)))</formula>
    </cfRule>
  </conditionalFormatting>
  <conditionalFormatting sqref="E45:E51">
    <cfRule type="containsText" dxfId="45" priority="20" operator="containsText" text="fillme">
      <formula>NOT(ISERROR(SEARCH("fillme",E45)))</formula>
    </cfRule>
  </conditionalFormatting>
  <conditionalFormatting sqref="J2403:J2411 A2403:A2411 C2403:H2411">
    <cfRule type="containsText" dxfId="44" priority="19" operator="containsText" text="fillme">
      <formula>NOT(ISERROR(SEARCH("fillme",A2403)))</formula>
    </cfRule>
  </conditionalFormatting>
  <conditionalFormatting sqref="I2403:I2411">
    <cfRule type="containsText" dxfId="43" priority="18" operator="containsText" text="fillme">
      <formula>NOT(ISERROR(SEARCH("fillme",I2403)))</formula>
    </cfRule>
  </conditionalFormatting>
  <conditionalFormatting sqref="N2403:O2411">
    <cfRule type="containsText" dxfId="42" priority="17" operator="containsText" text="fillme">
      <formula>NOT(ISERROR(SEARCH("fillme",N2403)))</formula>
    </cfRule>
  </conditionalFormatting>
  <conditionalFormatting sqref="M2403:M2411">
    <cfRule type="containsText" dxfId="41" priority="16" operator="containsText" text="fillme">
      <formula>NOT(ISERROR(SEARCH("fillme",M2403)))</formula>
    </cfRule>
  </conditionalFormatting>
  <conditionalFormatting sqref="N2412:O3811">
    <cfRule type="containsText" dxfId="40" priority="15" operator="containsText" text="fillme">
      <formula>NOT(ISERROR(SEARCH("fillme",N2412)))</formula>
    </cfRule>
  </conditionalFormatting>
  <conditionalFormatting sqref="M2412:M3811">
    <cfRule type="containsText" dxfId="39" priority="14" operator="containsText" text="fillme">
      <formula>NOT(ISERROR(SEARCH("fillme",M2412)))</formula>
    </cfRule>
  </conditionalFormatting>
  <conditionalFormatting sqref="B2403:B2411">
    <cfRule type="containsText" dxfId="38" priority="13" operator="containsText" text="fillme">
      <formula>NOT(ISERROR(SEARCH("fillme",B2403)))</formula>
    </cfRule>
  </conditionalFormatting>
  <conditionalFormatting sqref="F2:F962">
    <cfRule type="containsText" dxfId="37" priority="12" operator="containsText" text="fillme">
      <formula>NOT(ISERROR(SEARCH("fillme",F2)))</formula>
    </cfRule>
  </conditionalFormatting>
  <conditionalFormatting sqref="F1467:F2270">
    <cfRule type="containsText" dxfId="36" priority="8" operator="containsText" text="fillme">
      <formula>NOT(ISERROR(SEARCH("fillme",F1467)))</formula>
    </cfRule>
  </conditionalFormatting>
  <conditionalFormatting sqref="F1371:F1466">
    <cfRule type="containsText" dxfId="35" priority="7" operator="containsText" text="fillme">
      <formula>NOT(ISERROR(SEARCH("fillme",F1371)))</formula>
    </cfRule>
  </conditionalFormatting>
  <conditionalFormatting sqref="I3360:I3398">
    <cfRule type="containsText" dxfId="34" priority="4" operator="containsText" text="fillme">
      <formula>NOT(ISERROR(SEARCH("fillme",I3360)))</formula>
    </cfRule>
  </conditionalFormatting>
  <conditionalFormatting sqref="I3579:I3624">
    <cfRule type="containsText" dxfId="33" priority="3" operator="containsText" text="fillme">
      <formula>NOT(ISERROR(SEARCH("fillme",I3579)))</formula>
    </cfRule>
  </conditionalFormatting>
  <conditionalFormatting sqref="I3661:I3792">
    <cfRule type="containsText" dxfId="32" priority="2" operator="containsText" text="fillme">
      <formula>NOT(ISERROR(SEARCH("fillme",I3661)))</formula>
    </cfRule>
  </conditionalFormatting>
  <dataValidations xWindow="233" yWindow="308" count="2">
    <dataValidation type="list" allowBlank="1" showInputMessage="1" showErrorMessage="1" sqref="Z3812:AA1048576 I504:J1048576 B505:D1048576 A2:A1048576 K3812:K1048576" xr:uid="{00000000-0002-0000-0F00-000000000000}">
      <formula1>#REF!</formula1>
    </dataValidation>
    <dataValidation type="list" showInputMessage="1" showErrorMessage="1" sqref="G3812:H1048576 N3812:V1048576 E505:E1048576 L3812:L1048576" xr:uid="{00000000-0002-0000-0F00-000001000000}">
      <formula1>#REF!</formula1>
    </dataValidation>
  </dataValidations>
  <printOptions gridLines="1"/>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2:H8"/>
  <sheetViews>
    <sheetView workbookViewId="0"/>
  </sheetViews>
  <sheetFormatPr baseColWidth="10" defaultColWidth="18.5" defaultRowHeight="15"/>
  <cols>
    <col min="1" max="3" width="18.5" style="11"/>
    <col min="4" max="4" width="23.1640625" style="11" bestFit="1" customWidth="1"/>
    <col min="5" max="16384" width="18.5" style="11"/>
  </cols>
  <sheetData>
    <row r="2" spans="1:8" ht="16">
      <c r="A2" s="46" t="s">
        <v>70</v>
      </c>
      <c r="B2" s="105"/>
      <c r="C2" s="105"/>
      <c r="D2" s="105"/>
      <c r="E2" s="105"/>
      <c r="F2" s="105"/>
      <c r="G2" s="105"/>
      <c r="H2" s="105"/>
    </row>
    <row r="3" spans="1:8" ht="32">
      <c r="A3" s="113" t="str">
        <f>monthly_gwh_mw!AB1</f>
        <v>Test: Correct data type for resource</v>
      </c>
      <c r="B3" s="113" t="str">
        <f>monthly_gwh_mw!AC1</f>
        <v>Test: Correct data type for Year</v>
      </c>
      <c r="C3" s="113" t="str">
        <f>monthly_gwh_mw!AD1</f>
        <v>Test: Correct data type for Month</v>
      </c>
      <c r="D3" s="113" t="str">
        <f>monthly_gwh_mw!AE1</f>
        <v>TEST: No blanks in energy and capacity data</v>
      </c>
      <c r="E3" s="113" t="str">
        <f>monthly_gwh_mw!AF1</f>
        <v>TEST: No missing data</v>
      </c>
      <c r="F3" s="113" t="str">
        <f>monthly_gwh_mw!AG1</f>
        <v>Test: Correct data type for max_mw</v>
      </c>
      <c r="G3" s="113" t="str">
        <f>monthly_gwh_mw!AH1</f>
        <v>TEST: NQC provided only once</v>
      </c>
      <c r="H3" s="113" t="str">
        <f>monthly_gwh_mw!AI1</f>
        <v>TEST: Working ELCC type</v>
      </c>
    </row>
    <row r="4" spans="1:8">
      <c r="A4" s="103">
        <f>COUNTIFS(monthly_gwh_mw!AB:AB,0)</f>
        <v>0</v>
      </c>
      <c r="B4" s="103">
        <f>COUNTIFS(monthly_gwh_mw!AC:AC,0)</f>
        <v>0</v>
      </c>
      <c r="C4" s="103">
        <f>COUNTIFS(monthly_gwh_mw!AD:AD,0)</f>
        <v>0</v>
      </c>
      <c r="D4" s="103">
        <f>COUNTIFS(monthly_gwh_mw!AE:AE,0)</f>
        <v>3810</v>
      </c>
      <c r="E4" s="103">
        <f>COUNTIFS(monthly_gwh_mw!AF:AF,0)</f>
        <v>0</v>
      </c>
      <c r="F4" s="103">
        <f>COUNTIFS(monthly_gwh_mw!AG:AG,0)</f>
        <v>3810</v>
      </c>
      <c r="G4" s="103">
        <f>COUNTIFS(monthly_gwh_mw!AH:AH,0)</f>
        <v>3810</v>
      </c>
      <c r="H4" s="103">
        <f>COUNTIFS(monthly_gwh_mw!AI:AI,0)</f>
        <v>0</v>
      </c>
    </row>
    <row r="6" spans="1:8" ht="16">
      <c r="A6" s="46" t="s">
        <v>28</v>
      </c>
      <c r="B6" s="105"/>
      <c r="C6" s="105"/>
      <c r="D6" s="105"/>
      <c r="E6" s="105"/>
      <c r="F6" s="105"/>
      <c r="G6" s="105"/>
      <c r="H6" s="105"/>
    </row>
    <row r="7" spans="1:8" ht="32">
      <c r="A7" s="113" t="str">
        <f>unique_contracts!AE1</f>
        <v>Test: Correct data type for lse_owned</v>
      </c>
      <c r="B7" s="113" t="str">
        <f>unique_contracts!AF1</f>
        <v>Test: Correct data type for cam</v>
      </c>
      <c r="C7" s="113" t="str">
        <f>unique_contracts!AG1</f>
        <v>Test:All data provided for hybrid</v>
      </c>
      <c r="D7" s="113" t="str">
        <f>unique_contracts!AH1</f>
        <v>TEST: All data provided for contract</v>
      </c>
      <c r="E7" s="113" t="str">
        <f>unique_contracts!AI1</f>
        <v>TEST: No fillmes</v>
      </c>
      <c r="F7" s="105"/>
      <c r="G7" s="105"/>
      <c r="H7" s="105"/>
    </row>
    <row r="8" spans="1:8">
      <c r="A8" s="103">
        <f>COUNTIFS(unique_contracts!AE:AE,0)</f>
        <v>0</v>
      </c>
      <c r="B8" s="103">
        <f>COUNTIFS(unique_contracts!AF:AF,0)</f>
        <v>0</v>
      </c>
      <c r="C8" s="103">
        <f>COUNTIFS(unique_contracts!AG:AG,0)</f>
        <v>0</v>
      </c>
      <c r="D8" s="103">
        <f>COUNTIFS(unique_contracts!AH:AH,0)</f>
        <v>0</v>
      </c>
      <c r="E8" s="103">
        <f>COUNTIFS(unique_contracts!AI:AI,0)</f>
        <v>280</v>
      </c>
      <c r="F8" s="105"/>
      <c r="G8" s="105"/>
      <c r="H8" s="105"/>
    </row>
  </sheetData>
  <conditionalFormatting sqref="A4:G4 A8:D8 F8:G8">
    <cfRule type="cellIs" dxfId="31" priority="9" operator="greaterThan">
      <formula>0</formula>
    </cfRule>
  </conditionalFormatting>
  <conditionalFormatting sqref="A4:G4 A8:C8">
    <cfRule type="cellIs" dxfId="30" priority="8" operator="equal">
      <formula>0</formula>
    </cfRule>
  </conditionalFormatting>
  <conditionalFormatting sqref="H4">
    <cfRule type="cellIs" dxfId="29" priority="7" operator="greaterThan">
      <formula>0</formula>
    </cfRule>
  </conditionalFormatting>
  <conditionalFormatting sqref="H4">
    <cfRule type="cellIs" dxfId="28" priority="6" operator="equal">
      <formula>0</formula>
    </cfRule>
  </conditionalFormatting>
  <conditionalFormatting sqref="D8">
    <cfRule type="cellIs" dxfId="27" priority="5" operator="equal">
      <formula>0</formula>
    </cfRule>
  </conditionalFormatting>
  <conditionalFormatting sqref="E8">
    <cfRule type="cellIs" dxfId="26" priority="4" operator="greaterThan">
      <formula>0</formula>
    </cfRule>
  </conditionalFormatting>
  <conditionalFormatting sqref="E8">
    <cfRule type="cellIs" dxfId="25" priority="3" operator="equal">
      <formula>0</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F8"/>
  <sheetViews>
    <sheetView zoomScaleNormal="100" workbookViewId="0"/>
  </sheetViews>
  <sheetFormatPr baseColWidth="10" defaultColWidth="8.83203125" defaultRowHeight="15"/>
  <cols>
    <col min="1" max="1" width="34.33203125" bestFit="1" customWidth="1"/>
    <col min="2" max="2" width="33.1640625" bestFit="1" customWidth="1"/>
    <col min="3" max="3" width="34.5" bestFit="1" customWidth="1"/>
    <col min="4" max="4" width="51.5" bestFit="1" customWidth="1"/>
    <col min="5" max="5" width="34.5" bestFit="1" customWidth="1"/>
    <col min="6" max="6" width="21.33203125" bestFit="1" customWidth="1"/>
    <col min="7" max="7" width="17.6640625" bestFit="1" customWidth="1"/>
  </cols>
  <sheetData>
    <row r="1" spans="1:6" s="9" customFormat="1" ht="25.5" customHeight="1">
      <c r="A1" s="46" t="s">
        <v>70</v>
      </c>
      <c r="B1" s="99"/>
      <c r="C1" s="99"/>
      <c r="D1" s="99"/>
      <c r="E1" s="99"/>
      <c r="F1" s="99"/>
    </row>
    <row r="2" spans="1:6" ht="21.75" customHeight="1">
      <c r="A2" s="112" t="str">
        <f>monthly_gwh_mw!K1</f>
        <v>notes</v>
      </c>
      <c r="B2" s="112" t="str">
        <f>monthly_gwh_mw!L1</f>
        <v>max_mw</v>
      </c>
      <c r="C2" s="112" t="str">
        <f>monthly_gwh_mw!M1</f>
        <v>resource_type</v>
      </c>
      <c r="D2" s="112" t="str">
        <f>monthly_gwh_mw!N1</f>
        <v>currently_online</v>
      </c>
      <c r="E2" s="112" t="str">
        <f>monthly_gwh_mw!O1</f>
        <v>elcc_type</v>
      </c>
      <c r="F2" s="99"/>
    </row>
    <row r="3" spans="1:6">
      <c r="A3" s="103">
        <f>COUNTIFS(monthly_gwh_mw!K:K,"*fillme*")</f>
        <v>0</v>
      </c>
      <c r="B3" s="103">
        <f>COUNTIFS(monthly_gwh_mw!L:L,"*fillme*")</f>
        <v>0</v>
      </c>
      <c r="C3" s="103">
        <f>COUNTIFS(monthly_gwh_mw!M:M,"*fillme*")</f>
        <v>0</v>
      </c>
      <c r="D3" s="103">
        <f>COUNTIFS(monthly_gwh_mw!N:N,"*fillme*")</f>
        <v>0</v>
      </c>
      <c r="E3" s="103">
        <f>COUNTIFS(monthly_gwh_mw!O:O,"*fillme*")</f>
        <v>0</v>
      </c>
      <c r="F3" s="99"/>
    </row>
    <row r="6" spans="1:6" ht="16">
      <c r="A6" s="46" t="s">
        <v>28</v>
      </c>
      <c r="B6" s="99"/>
      <c r="C6" s="99"/>
      <c r="D6" s="99"/>
      <c r="E6" s="99"/>
      <c r="F6" s="99"/>
    </row>
    <row r="7" spans="1:6" ht="32.25" customHeight="1">
      <c r="A7" s="112" t="str">
        <f>unique_contracts!F1</f>
        <v>online_date_for_new_resources</v>
      </c>
      <c r="B7" s="112" t="str">
        <f>unique_contracts!M1</f>
        <v>is_incremental</v>
      </c>
      <c r="C7" s="112" t="str">
        <f>unique_contracts!O1</f>
        <v>viability_cod_reasonableness</v>
      </c>
      <c r="D7" s="112" t="str">
        <f>unique_contracts!P1</f>
        <v>viability_technical_feasibility</v>
      </c>
      <c r="E7" s="112" t="str">
        <f>unique_contracts!Q1</f>
        <v>viability_resource_sufficiency</v>
      </c>
      <c r="F7" s="112" t="str">
        <f>unique_contracts!R1</f>
        <v>viability_financing</v>
      </c>
    </row>
    <row r="8" spans="1:6">
      <c r="A8" s="103">
        <f>COUNTIFS(unique_contracts!F:F,"*fillme*")</f>
        <v>10</v>
      </c>
      <c r="B8" s="103">
        <f>COUNTIFS(unique_contracts!M:M,"*fillme*")</f>
        <v>270</v>
      </c>
      <c r="C8" s="103">
        <f>COUNTIFS(unique_contracts!O:O,"*fillme*")</f>
        <v>10</v>
      </c>
      <c r="D8" s="103">
        <f>COUNTIFS(unique_contracts!P:P,"*fillme*")</f>
        <v>10</v>
      </c>
      <c r="E8" s="103">
        <f>COUNTIFS(unique_contracts!Q:Q,"*fillme*")</f>
        <v>10</v>
      </c>
      <c r="F8" s="103">
        <f>COUNTIFS(unique_contracts!R:R,"*fillme*")</f>
        <v>10</v>
      </c>
    </row>
  </sheetData>
  <conditionalFormatting sqref="A7 C7:F7 A2:E2">
    <cfRule type="containsText" dxfId="24" priority="11" operator="containsText" text="fillme">
      <formula>NOT(ISERROR(SEARCH("fillme",A2)))</formula>
    </cfRule>
  </conditionalFormatting>
  <conditionalFormatting sqref="A3:E3">
    <cfRule type="cellIs" dxfId="23" priority="10" operator="greaterThan">
      <formula>0</formula>
    </cfRule>
  </conditionalFormatting>
  <conditionalFormatting sqref="A3:E3">
    <cfRule type="cellIs" dxfId="22" priority="9" operator="equal">
      <formula>0</formula>
    </cfRule>
  </conditionalFormatting>
  <conditionalFormatting sqref="C8:F8">
    <cfRule type="cellIs" dxfId="21" priority="7" operator="greaterThan">
      <formula>0</formula>
    </cfRule>
  </conditionalFormatting>
  <conditionalFormatting sqref="C8:F8">
    <cfRule type="cellIs" dxfId="20" priority="6" operator="equal">
      <formula>0</formula>
    </cfRule>
  </conditionalFormatting>
  <conditionalFormatting sqref="A8">
    <cfRule type="cellIs" dxfId="19" priority="5" operator="greaterThan">
      <formula>0</formula>
    </cfRule>
  </conditionalFormatting>
  <conditionalFormatting sqref="A8">
    <cfRule type="cellIs" dxfId="18" priority="4" operator="equal">
      <formula>0</formula>
    </cfRule>
  </conditionalFormatting>
  <conditionalFormatting sqref="B7">
    <cfRule type="containsText" dxfId="17" priority="3" operator="containsText" text="fillme">
      <formula>NOT(ISERROR(SEARCH("fillme",B7)))</formula>
    </cfRule>
  </conditionalFormatting>
  <conditionalFormatting sqref="B8">
    <cfRule type="cellIs" dxfId="16" priority="2" operator="greaterThan">
      <formula>0</formula>
    </cfRule>
  </conditionalFormatting>
  <conditionalFormatting sqref="B8">
    <cfRule type="cellIs" dxfId="15" priority="1" operator="equal">
      <formula>0</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M138"/>
  <sheetViews>
    <sheetView zoomScale="70" zoomScaleNormal="70" workbookViewId="0">
      <pane xSplit="2" ySplit="6" topLeftCell="C23" activePane="bottomRight" state="frozen"/>
      <selection pane="topRight" activeCell="C1" sqref="C1"/>
      <selection pane="bottomLeft" activeCell="A7" sqref="A7"/>
      <selection pane="bottomRight" activeCell="M76" sqref="M76"/>
    </sheetView>
  </sheetViews>
  <sheetFormatPr baseColWidth="10" defaultColWidth="9.1640625" defaultRowHeight="15"/>
  <cols>
    <col min="1" max="1" width="25.1640625" style="100" customWidth="1"/>
    <col min="2" max="2" width="15.83203125" style="1" customWidth="1"/>
    <col min="3" max="3" width="29.5" style="1" customWidth="1"/>
    <col min="4" max="4" width="14.83203125" style="100" customWidth="1"/>
    <col min="5" max="15" width="9.1640625" style="1" customWidth="1"/>
    <col min="16" max="16" width="1.83203125" style="1" customWidth="1"/>
    <col min="17" max="17" width="12.5" style="1" customWidth="1"/>
    <col min="18" max="18" width="14.5" style="1" customWidth="1"/>
    <col min="19" max="19" width="16.6640625" customWidth="1"/>
    <col min="20" max="27" width="8.83203125" customWidth="1"/>
    <col min="28" max="33" width="9.1640625" style="1"/>
    <col min="34" max="38" width="9.1640625" style="100"/>
    <col min="39" max="39" width="9.1640625" style="158"/>
    <col min="40" max="16384" width="9.1640625" style="1"/>
  </cols>
  <sheetData>
    <row r="1" spans="1:39">
      <c r="A1" s="100" t="s">
        <v>611</v>
      </c>
      <c r="B1" s="101" t="s">
        <v>612</v>
      </c>
      <c r="C1" s="100">
        <f>INDEX(month_map!A:A,MATCH(B1,month_map!B:B,0))</f>
        <v>9</v>
      </c>
      <c r="E1" s="100"/>
      <c r="F1" s="100"/>
      <c r="G1" s="100"/>
      <c r="H1" s="100"/>
      <c r="I1" s="100"/>
      <c r="J1" s="100"/>
      <c r="K1" s="100"/>
      <c r="L1" s="100"/>
      <c r="M1" s="100"/>
      <c r="N1" s="100"/>
      <c r="O1" s="100"/>
      <c r="P1" s="100"/>
      <c r="Q1" s="100"/>
      <c r="R1" s="100"/>
      <c r="S1" s="99"/>
      <c r="T1" s="99"/>
      <c r="U1" s="99"/>
      <c r="V1" s="99"/>
      <c r="W1" s="99"/>
      <c r="X1" s="99"/>
      <c r="Y1" s="122" t="s">
        <v>613</v>
      </c>
      <c r="Z1" s="122" t="s">
        <v>614</v>
      </c>
      <c r="AA1" s="122" t="s">
        <v>282</v>
      </c>
      <c r="AB1" s="100"/>
      <c r="AC1" s="100"/>
      <c r="AD1" s="100"/>
    </row>
    <row r="2" spans="1:39">
      <c r="A2" s="100" t="s">
        <v>615</v>
      </c>
      <c r="B2" s="101">
        <v>2021</v>
      </c>
      <c r="C2" s="100"/>
      <c r="E2" s="100"/>
      <c r="F2" s="100"/>
      <c r="G2" s="100"/>
      <c r="H2" s="100"/>
      <c r="I2" s="100"/>
      <c r="J2" s="100"/>
      <c r="K2" s="100"/>
      <c r="L2" s="100"/>
      <c r="M2" s="100"/>
      <c r="N2" s="100"/>
      <c r="O2" s="100"/>
      <c r="P2" s="100"/>
      <c r="Q2" s="100"/>
      <c r="R2" s="100"/>
      <c r="S2" s="99"/>
      <c r="T2" s="99"/>
      <c r="U2" s="99"/>
      <c r="V2" s="99"/>
      <c r="W2" s="99"/>
      <c r="X2" s="99"/>
      <c r="Y2" s="122" t="s">
        <v>616</v>
      </c>
      <c r="Z2" s="122" t="s">
        <v>617</v>
      </c>
      <c r="AA2" s="122" t="str">
        <f>"System Reliability Progress Tracking Table (NQC MW) for month of "&amp;B1&amp; " by contract status, "&amp;portfolio_toggle!A1&amp;" MMT portfolio"</f>
        <v>System Reliability Progress Tracking Table (NQC MW) for month of September by contract status, 46 MMT portfolio</v>
      </c>
      <c r="AB2" s="100"/>
      <c r="AC2" s="100"/>
      <c r="AD2" s="100"/>
    </row>
    <row r="3" spans="1:39" s="100" customFormat="1">
      <c r="A3" s="100" t="s">
        <v>618</v>
      </c>
      <c r="B3" s="101" t="s">
        <v>322</v>
      </c>
      <c r="Y3" s="122" t="s">
        <v>322</v>
      </c>
      <c r="Z3" s="122" t="s">
        <v>619</v>
      </c>
      <c r="AA3" s="122" t="s">
        <v>620</v>
      </c>
      <c r="AM3" s="158"/>
    </row>
    <row r="4" spans="1:39" s="100" customFormat="1">
      <c r="S4" s="99"/>
      <c r="T4" s="99"/>
      <c r="AM4" s="158"/>
    </row>
    <row r="5" spans="1:39">
      <c r="B5" s="100" t="str">
        <f>B1&amp;" "&amp;B2</f>
        <v>September 2021</v>
      </c>
      <c r="C5" s="100"/>
      <c r="E5" s="100"/>
      <c r="F5" s="100"/>
      <c r="G5" s="100"/>
      <c r="H5" s="100"/>
      <c r="I5" s="100"/>
      <c r="J5" s="100"/>
      <c r="K5" s="100"/>
      <c r="L5" s="100"/>
      <c r="M5" s="100"/>
      <c r="N5" s="100"/>
      <c r="O5" s="100"/>
      <c r="P5" s="100"/>
      <c r="Q5" s="100"/>
      <c r="R5" s="100"/>
      <c r="S5" s="99"/>
      <c r="T5" s="99"/>
      <c r="U5" s="99"/>
      <c r="V5" s="99"/>
      <c r="W5" s="99"/>
      <c r="X5" s="99"/>
      <c r="Y5" s="99"/>
      <c r="Z5" s="99"/>
      <c r="AA5" s="99"/>
      <c r="AB5" s="100"/>
      <c r="AC5" s="100"/>
      <c r="AD5" s="100"/>
    </row>
    <row r="6" spans="1:39" ht="80.5" customHeight="1">
      <c r="B6" s="100"/>
      <c r="C6" s="113" t="str">
        <f>INDEX(AA:AA,MATCH(B3,Y:Y,0))</f>
        <v>Annual GWh by resource type</v>
      </c>
      <c r="D6" s="113" t="s">
        <v>621</v>
      </c>
      <c r="E6" s="113">
        <v>2020</v>
      </c>
      <c r="F6" s="113">
        <f t="shared" ref="F6:O6" si="0">E6+1</f>
        <v>2021</v>
      </c>
      <c r="G6" s="113">
        <f t="shared" si="0"/>
        <v>2022</v>
      </c>
      <c r="H6" s="113">
        <f t="shared" si="0"/>
        <v>2023</v>
      </c>
      <c r="I6" s="113">
        <f t="shared" si="0"/>
        <v>2024</v>
      </c>
      <c r="J6" s="113">
        <f t="shared" si="0"/>
        <v>2025</v>
      </c>
      <c r="K6" s="113">
        <f t="shared" si="0"/>
        <v>2026</v>
      </c>
      <c r="L6" s="113">
        <f t="shared" si="0"/>
        <v>2027</v>
      </c>
      <c r="M6" s="113">
        <f t="shared" si="0"/>
        <v>2028</v>
      </c>
      <c r="N6" s="113">
        <f t="shared" si="0"/>
        <v>2029</v>
      </c>
      <c r="O6" s="113">
        <f t="shared" si="0"/>
        <v>2030</v>
      </c>
      <c r="P6" s="100"/>
      <c r="Q6" s="21" t="str">
        <f>B3&amp;" from data"</f>
        <v>GWh from data</v>
      </c>
      <c r="R6" s="21" t="str">
        <f>B3&amp;" displayed in table"</f>
        <v>GWh displayed in table</v>
      </c>
      <c r="S6" s="21" t="s">
        <v>622</v>
      </c>
      <c r="T6" s="21" t="s">
        <v>623</v>
      </c>
      <c r="U6" s="99"/>
      <c r="V6" s="99"/>
      <c r="W6" s="99"/>
      <c r="X6" s="99"/>
      <c r="Y6" s="99"/>
      <c r="Z6" s="99"/>
      <c r="AA6" s="99"/>
      <c r="AB6" s="100"/>
      <c r="AC6" s="100"/>
      <c r="AD6" s="100"/>
      <c r="AH6" s="100" t="s">
        <v>151</v>
      </c>
      <c r="AI6" s="100" t="s">
        <v>316</v>
      </c>
      <c r="AJ6" s="100" t="s">
        <v>6270</v>
      </c>
    </row>
    <row r="7" spans="1:39" s="100" customFormat="1">
      <c r="C7" s="102" t="s">
        <v>556</v>
      </c>
      <c r="D7" s="102" t="s">
        <v>624</v>
      </c>
      <c r="E7" s="124">
        <f>IF($B$3="NQC MW",SUMIFS(monthly_gwh_mw!$T:$T,monthly_gwh_mw!$D:$D,E$6,monthly_gwh_mw!$E:$E,$C$1,monthly_gwh_mw!$U:$U,"ok",monthly_gwh_mw!$I:$I,$C7,monthly_gwh_mw!$O:$O,$D7),
IF($B$3="GWh",SUMIFS(monthly_gwh_mw!$F:$F,monthly_gwh_mw!$D:$D,E$6,monthly_gwh_mw!$I:$I,$C7,monthly_gwh_mw!$O:$O,$D7),
"error: please select either NQC MW or GWh from the dropdown in cell A3"))</f>
        <v>171.73952593199999</v>
      </c>
      <c r="F7" s="124">
        <f>IF($B$3="NQC MW",SUMIFS(monthly_gwh_mw!$T:$T,monthly_gwh_mw!$D:$D,F$6,monthly_gwh_mw!$E:$E,$C$1,monthly_gwh_mw!$U:$U,"ok",monthly_gwh_mw!$I:$I,$C7,monthly_gwh_mw!$O:$O,$D7),
IF($B$3="GWh",SUMIFS(monthly_gwh_mw!$F:$F,monthly_gwh_mw!$D:$D,F$6,monthly_gwh_mw!$I:$I,$C7,monthly_gwh_mw!$O:$O,$D7),
"error: please select either NQC MW or GWh from the dropdown in cell A3"))</f>
        <v>315.71559700000006</v>
      </c>
      <c r="G7" s="124">
        <f>IF($B$3="NQC MW",SUMIFS(monthly_gwh_mw!$T:$T,monthly_gwh_mw!$D:$D,G$6,monthly_gwh_mw!$E:$E,$C$1,monthly_gwh_mw!$U:$U,"ok",monthly_gwh_mw!$I:$I,$C7,monthly_gwh_mw!$O:$O,$D7),
IF($B$3="GWh",SUMIFS(monthly_gwh_mw!$F:$F,monthly_gwh_mw!$D:$D,G$6,monthly_gwh_mw!$I:$I,$C7,monthly_gwh_mw!$O:$O,$D7),
"error: please select either NQC MW or GWh from the dropdown in cell A3"))</f>
        <v>437.22105399999998</v>
      </c>
      <c r="H7" s="124">
        <f>IF($B$3="NQC MW",SUMIFS(monthly_gwh_mw!$T:$T,monthly_gwh_mw!$D:$D,H$6,monthly_gwh_mw!$E:$E,$C$1,monthly_gwh_mw!$U:$U,"ok",monthly_gwh_mw!$I:$I,$C7,monthly_gwh_mw!$O:$O,$D7),
IF($B$3="GWh",SUMIFS(monthly_gwh_mw!$F:$F,monthly_gwh_mw!$D:$D,H$6,monthly_gwh_mw!$I:$I,$C7,monthly_gwh_mw!$O:$O,$D7),
"error: please select either NQC MW or GWh from the dropdown in cell A3"))</f>
        <v>418.46774999999997</v>
      </c>
      <c r="I7" s="124">
        <f>IF($B$3="NQC MW",SUMIFS(monthly_gwh_mw!$T:$T,monthly_gwh_mw!$D:$D,I$6,monthly_gwh_mw!$E:$E,$C$1,monthly_gwh_mw!$U:$U,"ok",monthly_gwh_mw!$I:$I,$C7,monthly_gwh_mw!$O:$O,$D7),
IF($B$3="GWh",SUMIFS(monthly_gwh_mw!$F:$F,monthly_gwh_mw!$D:$D,I$6,monthly_gwh_mw!$I:$I,$C7,monthly_gwh_mw!$O:$O,$D7),
"error: please select either NQC MW or GWh from the dropdown in cell A3"))</f>
        <v>0</v>
      </c>
      <c r="J7" s="124">
        <f>IF($B$3="NQC MW",SUMIFS(monthly_gwh_mw!$T:$T,monthly_gwh_mw!$D:$D,J$6,monthly_gwh_mw!$E:$E,$C$1,monthly_gwh_mw!$U:$U,"ok",monthly_gwh_mw!$I:$I,$C7,monthly_gwh_mw!$O:$O,$D7),
IF($B$3="GWh",SUMIFS(monthly_gwh_mw!$F:$F,monthly_gwh_mw!$D:$D,J$6,monthly_gwh_mw!$I:$I,$C7,monthly_gwh_mw!$O:$O,$D7),
"error: please select either NQC MW or GWh from the dropdown in cell A3"))</f>
        <v>0</v>
      </c>
      <c r="K7" s="124">
        <f>IF($B$3="NQC MW",SUMIFS(monthly_gwh_mw!$T:$T,monthly_gwh_mw!$D:$D,K$6,monthly_gwh_mw!$E:$E,$C$1,monthly_gwh_mw!$U:$U,"ok",monthly_gwh_mw!$I:$I,$C7,monthly_gwh_mw!$O:$O,$D7),
IF($B$3="GWh",SUMIFS(monthly_gwh_mw!$F:$F,monthly_gwh_mw!$D:$D,K$6,monthly_gwh_mw!$I:$I,$C7,monthly_gwh_mw!$O:$O,$D7),
"error: please select either NQC MW or GWh from the dropdown in cell A3"))</f>
        <v>0</v>
      </c>
      <c r="L7" s="124">
        <f>IF($B$3="NQC MW",SUMIFS(monthly_gwh_mw!$T:$T,monthly_gwh_mw!$D:$D,L$6,monthly_gwh_mw!$E:$E,$C$1,monthly_gwh_mw!$U:$U,"ok",monthly_gwh_mw!$I:$I,$C7,monthly_gwh_mw!$O:$O,$D7),
IF($B$3="GWh",SUMIFS(monthly_gwh_mw!$F:$F,monthly_gwh_mw!$D:$D,L$6,monthly_gwh_mw!$I:$I,$C7,monthly_gwh_mw!$O:$O,$D7),
"error: please select either NQC MW or GWh from the dropdown in cell A3"))</f>
        <v>0</v>
      </c>
      <c r="M7" s="124">
        <f>IF($B$3="NQC MW",SUMIFS(monthly_gwh_mw!$T:$T,monthly_gwh_mw!$D:$D,M$6,monthly_gwh_mw!$E:$E,$C$1,monthly_gwh_mw!$U:$U,"ok",monthly_gwh_mw!$I:$I,$C7,monthly_gwh_mw!$O:$O,$D7),
IF($B$3="GWh",SUMIFS(monthly_gwh_mw!$F:$F,monthly_gwh_mw!$D:$D,M$6,monthly_gwh_mw!$I:$I,$C7,monthly_gwh_mw!$O:$O,$D7),
"error: please select either NQC MW or GWh from the dropdown in cell A3"))</f>
        <v>0</v>
      </c>
      <c r="N7" s="124">
        <f>IF($B$3="NQC MW",SUMIFS(monthly_gwh_mw!$T:$T,monthly_gwh_mw!$D:$D,N$6,monthly_gwh_mw!$E:$E,$C$1,monthly_gwh_mw!$U:$U,"ok",monthly_gwh_mw!$I:$I,$C7,monthly_gwh_mw!$O:$O,$D7),
IF($B$3="GWh",SUMIFS(monthly_gwh_mw!$F:$F,monthly_gwh_mw!$D:$D,N$6,monthly_gwh_mw!$I:$I,$C7,monthly_gwh_mw!$O:$O,$D7),
"error: please select either NQC MW or GWh from the dropdown in cell A3"))</f>
        <v>0</v>
      </c>
      <c r="O7" s="124">
        <f>IF($B$3="NQC MW",SUMIFS(monthly_gwh_mw!$T:$T,monthly_gwh_mw!$D:$D,O$6,monthly_gwh_mw!$E:$E,$C$1,monthly_gwh_mw!$U:$U,"ok",monthly_gwh_mw!$I:$I,$C7,monthly_gwh_mw!$O:$O,$D7),
IF($B$3="GWh",SUMIFS(monthly_gwh_mw!$F:$F,monthly_gwh_mw!$D:$D,O$6,monthly_gwh_mw!$I:$I,$C7,monthly_gwh_mw!$O:$O,$D7),
"error: please select either NQC MW or GWh from the dropdown in cell A3"))</f>
        <v>0</v>
      </c>
      <c r="Q7" s="124">
        <f>IF(B3="NQC MW",SUMIFS(monthly_gwh_mw!$T:$T,monthly_gwh_mw!$U:$U,"ok",monthly_gwh_mw!E:E,C1),
SUM(monthly_gwh_mw!F:F)
)</f>
        <v>33730.88642122686</v>
      </c>
      <c r="R7" s="124">
        <f>SUM(E7:O66)</f>
        <v>33730.886421226925</v>
      </c>
      <c r="S7" s="124">
        <f>ABS(R7-Q7)</f>
        <v>6.5483618527650833E-11</v>
      </c>
      <c r="T7" s="102" t="b">
        <f>S7&lt;5</f>
        <v>1</v>
      </c>
      <c r="AH7" s="100">
        <v>2021</v>
      </c>
      <c r="AI7" s="100">
        <v>1</v>
      </c>
      <c r="AJ7" s="100">
        <f>SUMIFS(monthly_gwh_mw!$T:$T,monthly_gwh_mw!$D:$D,AH7,monthly_gwh_mw!$E:$E,AI7,monthly_gwh_mw!$U:$U,"ok")</f>
        <v>0</v>
      </c>
      <c r="AM7" s="158"/>
    </row>
    <row r="8" spans="1:39" s="100" customFormat="1">
      <c r="C8" s="102" t="s">
        <v>556</v>
      </c>
      <c r="D8" s="102" t="s">
        <v>625</v>
      </c>
      <c r="E8" s="124">
        <f>IF($B$3="NQC MW",SUMIFS(monthly_gwh_mw!$T:$T,monthly_gwh_mw!$D:$D,E$6,monthly_gwh_mw!$E:$E,$C$1,monthly_gwh_mw!$U:$U,"ok",monthly_gwh_mw!$I:$I,$C8,monthly_gwh_mw!$O:$O,$D8),
IF($B$3="GWh",SUMIFS(monthly_gwh_mw!$F:$F,monthly_gwh_mw!$D:$D,E$6,monthly_gwh_mw!$I:$I,$C8,monthly_gwh_mw!$O:$O,$D8),
"error: please select either NQC MW or GWh from the dropdown in cell A3"))</f>
        <v>0</v>
      </c>
      <c r="F8" s="124">
        <f>IF($B$3="NQC MW",SUMIFS(monthly_gwh_mw!$T:$T,monthly_gwh_mw!$D:$D,F$6,monthly_gwh_mw!$E:$E,$C$1,monthly_gwh_mw!$U:$U,"ok",monthly_gwh_mw!$I:$I,$C8,monthly_gwh_mw!$O:$O,$D8),
IF($B$3="GWh",SUMIFS(monthly_gwh_mw!$F:$F,monthly_gwh_mw!$D:$D,F$6,monthly_gwh_mw!$I:$I,$C8,monthly_gwh_mw!$O:$O,$D8),
"error: please select either NQC MW or GWh from the dropdown in cell A3"))</f>
        <v>0</v>
      </c>
      <c r="G8" s="124">
        <f>IF($B$3="NQC MW",SUMIFS(monthly_gwh_mw!$T:$T,monthly_gwh_mw!$D:$D,G$6,monthly_gwh_mw!$E:$E,$C$1,monthly_gwh_mw!$U:$U,"ok",monthly_gwh_mw!$I:$I,$C8,monthly_gwh_mw!$O:$O,$D8),
IF($B$3="GWh",SUMIFS(monthly_gwh_mw!$F:$F,monthly_gwh_mw!$D:$D,G$6,monthly_gwh_mw!$I:$I,$C8,monthly_gwh_mw!$O:$O,$D8),
"error: please select either NQC MW or GWh from the dropdown in cell A3"))</f>
        <v>0</v>
      </c>
      <c r="H8" s="124">
        <f>IF($B$3="NQC MW",SUMIFS(monthly_gwh_mw!$T:$T,monthly_gwh_mw!$D:$D,H$6,monthly_gwh_mw!$E:$E,$C$1,monthly_gwh_mw!$U:$U,"ok",monthly_gwh_mw!$I:$I,$C8,monthly_gwh_mw!$O:$O,$D8),
IF($B$3="GWh",SUMIFS(monthly_gwh_mw!$F:$F,monthly_gwh_mw!$D:$D,H$6,monthly_gwh_mw!$I:$I,$C8,monthly_gwh_mw!$O:$O,$D8),
"error: please select either NQC MW or GWh from the dropdown in cell A3"))</f>
        <v>0</v>
      </c>
      <c r="I8" s="124">
        <f>IF($B$3="NQC MW",SUMIFS(monthly_gwh_mw!$T:$T,monthly_gwh_mw!$D:$D,I$6,monthly_gwh_mw!$E:$E,$C$1,monthly_gwh_mw!$U:$U,"ok",monthly_gwh_mw!$I:$I,$C8,monthly_gwh_mw!$O:$O,$D8),
IF($B$3="GWh",SUMIFS(monthly_gwh_mw!$F:$F,monthly_gwh_mw!$D:$D,I$6,monthly_gwh_mw!$I:$I,$C8,monthly_gwh_mw!$O:$O,$D8),
"error: please select either NQC MW or GWh from the dropdown in cell A3"))</f>
        <v>0</v>
      </c>
      <c r="J8" s="124">
        <f>IF($B$3="NQC MW",SUMIFS(monthly_gwh_mw!$T:$T,monthly_gwh_mw!$D:$D,J$6,monthly_gwh_mw!$E:$E,$C$1,monthly_gwh_mw!$U:$U,"ok",monthly_gwh_mw!$I:$I,$C8,monthly_gwh_mw!$O:$O,$D8),
IF($B$3="GWh",SUMIFS(monthly_gwh_mw!$F:$F,monthly_gwh_mw!$D:$D,J$6,monthly_gwh_mw!$I:$I,$C8,monthly_gwh_mw!$O:$O,$D8),
"error: please select either NQC MW or GWh from the dropdown in cell A3"))</f>
        <v>0</v>
      </c>
      <c r="K8" s="124">
        <f>IF($B$3="NQC MW",SUMIFS(monthly_gwh_mw!$T:$T,monthly_gwh_mw!$D:$D,K$6,monthly_gwh_mw!$E:$E,$C$1,monthly_gwh_mw!$U:$U,"ok",monthly_gwh_mw!$I:$I,$C8,monthly_gwh_mw!$O:$O,$D8),
IF($B$3="GWh",SUMIFS(monthly_gwh_mw!$F:$F,monthly_gwh_mw!$D:$D,K$6,monthly_gwh_mw!$I:$I,$C8,monthly_gwh_mw!$O:$O,$D8),
"error: please select either NQC MW or GWh from the dropdown in cell A3"))</f>
        <v>0</v>
      </c>
      <c r="L8" s="124">
        <f>IF($B$3="NQC MW",SUMIFS(monthly_gwh_mw!$T:$T,monthly_gwh_mw!$D:$D,L$6,monthly_gwh_mw!$E:$E,$C$1,monthly_gwh_mw!$U:$U,"ok",monthly_gwh_mw!$I:$I,$C8,monthly_gwh_mw!$O:$O,$D8),
IF($B$3="GWh",SUMIFS(monthly_gwh_mw!$F:$F,monthly_gwh_mw!$D:$D,L$6,monthly_gwh_mw!$I:$I,$C8,monthly_gwh_mw!$O:$O,$D8),
"error: please select either NQC MW or GWh from the dropdown in cell A3"))</f>
        <v>0</v>
      </c>
      <c r="M8" s="124">
        <f>IF($B$3="NQC MW",SUMIFS(monthly_gwh_mw!$T:$T,monthly_gwh_mw!$D:$D,M$6,monthly_gwh_mw!$E:$E,$C$1,monthly_gwh_mw!$U:$U,"ok",monthly_gwh_mw!$I:$I,$C8,monthly_gwh_mw!$O:$O,$D8),
IF($B$3="GWh",SUMIFS(monthly_gwh_mw!$F:$F,monthly_gwh_mw!$D:$D,M$6,monthly_gwh_mw!$I:$I,$C8,monthly_gwh_mw!$O:$O,$D8),
"error: please select either NQC MW or GWh from the dropdown in cell A3"))</f>
        <v>0</v>
      </c>
      <c r="N8" s="124">
        <f>IF($B$3="NQC MW",SUMIFS(monthly_gwh_mw!$T:$T,monthly_gwh_mw!$D:$D,N$6,monthly_gwh_mw!$E:$E,$C$1,monthly_gwh_mw!$U:$U,"ok",monthly_gwh_mw!$I:$I,$C8,monthly_gwh_mw!$O:$O,$D8),
IF($B$3="GWh",SUMIFS(monthly_gwh_mw!$F:$F,monthly_gwh_mw!$D:$D,N$6,monthly_gwh_mw!$I:$I,$C8,monthly_gwh_mw!$O:$O,$D8),
"error: please select either NQC MW or GWh from the dropdown in cell A3"))</f>
        <v>0</v>
      </c>
      <c r="O8" s="124">
        <f>IF($B$3="NQC MW",SUMIFS(monthly_gwh_mw!$T:$T,monthly_gwh_mw!$D:$D,O$6,monthly_gwh_mw!$E:$E,$C$1,monthly_gwh_mw!$U:$U,"ok",monthly_gwh_mw!$I:$I,$C8,monthly_gwh_mw!$O:$O,$D8),
IF($B$3="GWh",SUMIFS(monthly_gwh_mw!$F:$F,monthly_gwh_mw!$D:$D,O$6,monthly_gwh_mw!$I:$I,$C8,monthly_gwh_mw!$O:$O,$D8),
"error: please select either NQC MW or GWh from the dropdown in cell A3"))</f>
        <v>0</v>
      </c>
      <c r="AH8" s="100">
        <v>2021</v>
      </c>
      <c r="AI8" s="100">
        <v>2</v>
      </c>
      <c r="AJ8" s="100">
        <f>SUMIFS(monthly_gwh_mw!$T:$T,monthly_gwh_mw!$D:$D,AH8,monthly_gwh_mw!$E:$E,AI8,monthly_gwh_mw!$U:$U,"ok")</f>
        <v>0</v>
      </c>
      <c r="AM8" s="158"/>
    </row>
    <row r="9" spans="1:39" s="100" customFormat="1">
      <c r="C9" s="102" t="s">
        <v>556</v>
      </c>
      <c r="D9" s="102" t="s">
        <v>626</v>
      </c>
      <c r="E9" s="124">
        <f>IF($B$3="NQC MW",SUMIFS(monthly_gwh_mw!$T:$T,monthly_gwh_mw!$D:$D,E$6,monthly_gwh_mw!$E:$E,$C$1,monthly_gwh_mw!$U:$U,"ok",monthly_gwh_mw!$I:$I,$C9,monthly_gwh_mw!$O:$O,$D9),
IF($B$3="GWh",SUMIFS(monthly_gwh_mw!$F:$F,monthly_gwh_mw!$D:$D,E$6,monthly_gwh_mw!$I:$I,$C9,monthly_gwh_mw!$O:$O,$D9),
"error: please select either NQC MW or GWh from the dropdown in cell A3"))</f>
        <v>0</v>
      </c>
      <c r="F9" s="124">
        <f>IF($B$3="NQC MW",SUMIFS(monthly_gwh_mw!$T:$T,monthly_gwh_mw!$D:$D,F$6,monthly_gwh_mw!$E:$E,$C$1,monthly_gwh_mw!$U:$U,"ok",monthly_gwh_mw!$I:$I,$C9,monthly_gwh_mw!$O:$O,$D9),
IF($B$3="GWh",SUMIFS(monthly_gwh_mw!$F:$F,monthly_gwh_mw!$D:$D,F$6,monthly_gwh_mw!$I:$I,$C9,monthly_gwh_mw!$O:$O,$D9),
"error: please select either NQC MW or GWh from the dropdown in cell A3"))</f>
        <v>0</v>
      </c>
      <c r="G9" s="124">
        <f>IF($B$3="NQC MW",SUMIFS(monthly_gwh_mw!$T:$T,monthly_gwh_mw!$D:$D,G$6,monthly_gwh_mw!$E:$E,$C$1,monthly_gwh_mw!$U:$U,"ok",monthly_gwh_mw!$I:$I,$C9,monthly_gwh_mw!$O:$O,$D9),
IF($B$3="GWh",SUMIFS(monthly_gwh_mw!$F:$F,monthly_gwh_mw!$D:$D,G$6,monthly_gwh_mw!$I:$I,$C9,monthly_gwh_mw!$O:$O,$D9),
"error: please select either NQC MW or GWh from the dropdown in cell A3"))</f>
        <v>0</v>
      </c>
      <c r="H9" s="124">
        <f>IF($B$3="NQC MW",SUMIFS(monthly_gwh_mw!$T:$T,monthly_gwh_mw!$D:$D,H$6,monthly_gwh_mw!$E:$E,$C$1,monthly_gwh_mw!$U:$U,"ok",monthly_gwh_mw!$I:$I,$C9,monthly_gwh_mw!$O:$O,$D9),
IF($B$3="GWh",SUMIFS(monthly_gwh_mw!$F:$F,monthly_gwh_mw!$D:$D,H$6,monthly_gwh_mw!$I:$I,$C9,monthly_gwh_mw!$O:$O,$D9),
"error: please select either NQC MW or GWh from the dropdown in cell A3"))</f>
        <v>0</v>
      </c>
      <c r="I9" s="124">
        <f>IF($B$3="NQC MW",SUMIFS(monthly_gwh_mw!$T:$T,monthly_gwh_mw!$D:$D,I$6,monthly_gwh_mw!$E:$E,$C$1,monthly_gwh_mw!$U:$U,"ok",monthly_gwh_mw!$I:$I,$C9,monthly_gwh_mw!$O:$O,$D9),
IF($B$3="GWh",SUMIFS(monthly_gwh_mw!$F:$F,monthly_gwh_mw!$D:$D,I$6,monthly_gwh_mw!$I:$I,$C9,monthly_gwh_mw!$O:$O,$D9),
"error: please select either NQC MW or GWh from the dropdown in cell A3"))</f>
        <v>0</v>
      </c>
      <c r="J9" s="124">
        <f>IF($B$3="NQC MW",SUMIFS(monthly_gwh_mw!$T:$T,monthly_gwh_mw!$D:$D,J$6,monthly_gwh_mw!$E:$E,$C$1,monthly_gwh_mw!$U:$U,"ok",monthly_gwh_mw!$I:$I,$C9,monthly_gwh_mw!$O:$O,$D9),
IF($B$3="GWh",SUMIFS(monthly_gwh_mw!$F:$F,monthly_gwh_mw!$D:$D,J$6,monthly_gwh_mw!$I:$I,$C9,monthly_gwh_mw!$O:$O,$D9),
"error: please select either NQC MW or GWh from the dropdown in cell A3"))</f>
        <v>0</v>
      </c>
      <c r="K9" s="124">
        <f>IF($B$3="NQC MW",SUMIFS(monthly_gwh_mw!$T:$T,monthly_gwh_mw!$D:$D,K$6,monthly_gwh_mw!$E:$E,$C$1,monthly_gwh_mw!$U:$U,"ok",monthly_gwh_mw!$I:$I,$C9,monthly_gwh_mw!$O:$O,$D9),
IF($B$3="GWh",SUMIFS(monthly_gwh_mw!$F:$F,monthly_gwh_mw!$D:$D,K$6,monthly_gwh_mw!$I:$I,$C9,monthly_gwh_mw!$O:$O,$D9),
"error: please select either NQC MW or GWh from the dropdown in cell A3"))</f>
        <v>0</v>
      </c>
      <c r="L9" s="124">
        <f>IF($B$3="NQC MW",SUMIFS(monthly_gwh_mw!$T:$T,monthly_gwh_mw!$D:$D,L$6,monthly_gwh_mw!$E:$E,$C$1,monthly_gwh_mw!$U:$U,"ok",monthly_gwh_mw!$I:$I,$C9,monthly_gwh_mw!$O:$O,$D9),
IF($B$3="GWh",SUMIFS(monthly_gwh_mw!$F:$F,monthly_gwh_mw!$D:$D,L$6,monthly_gwh_mw!$I:$I,$C9,monthly_gwh_mw!$O:$O,$D9),
"error: please select either NQC MW or GWh from the dropdown in cell A3"))</f>
        <v>0</v>
      </c>
      <c r="M9" s="124">
        <f>IF($B$3="NQC MW",SUMIFS(monthly_gwh_mw!$T:$T,monthly_gwh_mw!$D:$D,M$6,monthly_gwh_mw!$E:$E,$C$1,monthly_gwh_mw!$U:$U,"ok",monthly_gwh_mw!$I:$I,$C9,monthly_gwh_mw!$O:$O,$D9),
IF($B$3="GWh",SUMIFS(monthly_gwh_mw!$F:$F,monthly_gwh_mw!$D:$D,M$6,monthly_gwh_mw!$I:$I,$C9,monthly_gwh_mw!$O:$O,$D9),
"error: please select either NQC MW or GWh from the dropdown in cell A3"))</f>
        <v>0</v>
      </c>
      <c r="N9" s="124">
        <f>IF($B$3="NQC MW",SUMIFS(monthly_gwh_mw!$T:$T,monthly_gwh_mw!$D:$D,N$6,monthly_gwh_mw!$E:$E,$C$1,monthly_gwh_mw!$U:$U,"ok",monthly_gwh_mw!$I:$I,$C9,monthly_gwh_mw!$O:$O,$D9),
IF($B$3="GWh",SUMIFS(monthly_gwh_mw!$F:$F,monthly_gwh_mw!$D:$D,N$6,monthly_gwh_mw!$I:$I,$C9,monthly_gwh_mw!$O:$O,$D9),
"error: please select either NQC MW or GWh from the dropdown in cell A3"))</f>
        <v>0</v>
      </c>
      <c r="O9" s="124">
        <f>IF($B$3="NQC MW",SUMIFS(monthly_gwh_mw!$T:$T,monthly_gwh_mw!$D:$D,O$6,monthly_gwh_mw!$E:$E,$C$1,monthly_gwh_mw!$U:$U,"ok",monthly_gwh_mw!$I:$I,$C9,monthly_gwh_mw!$O:$O,$D9),
IF($B$3="GWh",SUMIFS(monthly_gwh_mw!$F:$F,monthly_gwh_mw!$D:$D,O$6,monthly_gwh_mw!$I:$I,$C9,monthly_gwh_mw!$O:$O,$D9),
"error: please select either NQC MW or GWh from the dropdown in cell A3"))</f>
        <v>0</v>
      </c>
      <c r="S9" s="99"/>
      <c r="T9" s="99"/>
      <c r="AD9" s="99"/>
      <c r="AH9" s="100">
        <v>2021</v>
      </c>
      <c r="AI9" s="100">
        <v>3</v>
      </c>
      <c r="AJ9" s="100">
        <f>SUMIFS(monthly_gwh_mw!$T:$T,monthly_gwh_mw!$D:$D,AH9,monthly_gwh_mw!$E:$E,AI9,monthly_gwh_mw!$U:$U,"ok")</f>
        <v>0</v>
      </c>
      <c r="AM9" s="158"/>
    </row>
    <row r="10" spans="1:39" s="100" customFormat="1">
      <c r="C10" s="102" t="s">
        <v>556</v>
      </c>
      <c r="D10" s="102" t="s">
        <v>627</v>
      </c>
      <c r="E10" s="124">
        <f>IF($B$3="NQC MW",SUMIFS(monthly_gwh_mw!$T:$T,monthly_gwh_mw!$D:$D,E$6,monthly_gwh_mw!$E:$E,$C$1,monthly_gwh_mw!$U:$U,"ok",monthly_gwh_mw!$I:$I,$C10,monthly_gwh_mw!$O:$O,$D10),
IF($B$3="GWh",SUMIFS(monthly_gwh_mw!$F:$F,monthly_gwh_mw!$D:$D,E$6,monthly_gwh_mw!$I:$I,$C10,monthly_gwh_mw!$O:$O,$D10),
"error: please select either NQC MW or GWh from the dropdown in cell A3"))</f>
        <v>0</v>
      </c>
      <c r="F10" s="124">
        <f>IF($B$3="NQC MW",SUMIFS(monthly_gwh_mw!$T:$T,monthly_gwh_mw!$D:$D,F$6,monthly_gwh_mw!$E:$E,$C$1,monthly_gwh_mw!$U:$U,"ok",monthly_gwh_mw!$I:$I,$C10,monthly_gwh_mw!$O:$O,$D10),
IF($B$3="GWh",SUMIFS(monthly_gwh_mw!$F:$F,monthly_gwh_mw!$D:$D,F$6,monthly_gwh_mw!$I:$I,$C10,monthly_gwh_mw!$O:$O,$D10),
"error: please select either NQC MW or GWh from the dropdown in cell A3"))</f>
        <v>0</v>
      </c>
      <c r="G10" s="124">
        <f>IF($B$3="NQC MW",SUMIFS(monthly_gwh_mw!$T:$T,monthly_gwh_mw!$D:$D,G$6,monthly_gwh_mw!$E:$E,$C$1,monthly_gwh_mw!$U:$U,"ok",monthly_gwh_mw!$I:$I,$C10,monthly_gwh_mw!$O:$O,$D10),
IF($B$3="GWh",SUMIFS(monthly_gwh_mw!$F:$F,monthly_gwh_mw!$D:$D,G$6,monthly_gwh_mw!$I:$I,$C10,monthly_gwh_mw!$O:$O,$D10),
"error: please select either NQC MW or GWh from the dropdown in cell A3"))</f>
        <v>0</v>
      </c>
      <c r="H10" s="124">
        <f>IF($B$3="NQC MW",SUMIFS(monthly_gwh_mw!$T:$T,monthly_gwh_mw!$D:$D,H$6,monthly_gwh_mw!$E:$E,$C$1,monthly_gwh_mw!$U:$U,"ok",monthly_gwh_mw!$I:$I,$C10,monthly_gwh_mw!$O:$O,$D10),
IF($B$3="GWh",SUMIFS(monthly_gwh_mw!$F:$F,monthly_gwh_mw!$D:$D,H$6,monthly_gwh_mw!$I:$I,$C10,monthly_gwh_mw!$O:$O,$D10),
"error: please select either NQC MW or GWh from the dropdown in cell A3"))</f>
        <v>0</v>
      </c>
      <c r="I10" s="124">
        <f>IF($B$3="NQC MW",SUMIFS(monthly_gwh_mw!$T:$T,monthly_gwh_mw!$D:$D,I$6,monthly_gwh_mw!$E:$E,$C$1,monthly_gwh_mw!$U:$U,"ok",monthly_gwh_mw!$I:$I,$C10,monthly_gwh_mw!$O:$O,$D10),
IF($B$3="GWh",SUMIFS(monthly_gwh_mw!$F:$F,monthly_gwh_mw!$D:$D,I$6,monthly_gwh_mw!$I:$I,$C10,monthly_gwh_mw!$O:$O,$D10),
"error: please select either NQC MW or GWh from the dropdown in cell A3"))</f>
        <v>0</v>
      </c>
      <c r="J10" s="124">
        <f>IF($B$3="NQC MW",SUMIFS(monthly_gwh_mw!$T:$T,monthly_gwh_mw!$D:$D,J$6,monthly_gwh_mw!$E:$E,$C$1,monthly_gwh_mw!$U:$U,"ok",monthly_gwh_mw!$I:$I,$C10,monthly_gwh_mw!$O:$O,$D10),
IF($B$3="GWh",SUMIFS(monthly_gwh_mw!$F:$F,monthly_gwh_mw!$D:$D,J$6,monthly_gwh_mw!$I:$I,$C10,monthly_gwh_mw!$O:$O,$D10),
"error: please select either NQC MW or GWh from the dropdown in cell A3"))</f>
        <v>0</v>
      </c>
      <c r="K10" s="124">
        <f>IF($B$3="NQC MW",SUMIFS(monthly_gwh_mw!$T:$T,monthly_gwh_mw!$D:$D,K$6,monthly_gwh_mw!$E:$E,$C$1,monthly_gwh_mw!$U:$U,"ok",monthly_gwh_mw!$I:$I,$C10,monthly_gwh_mw!$O:$O,$D10),
IF($B$3="GWh",SUMIFS(monthly_gwh_mw!$F:$F,monthly_gwh_mw!$D:$D,K$6,monthly_gwh_mw!$I:$I,$C10,monthly_gwh_mw!$O:$O,$D10),
"error: please select either NQC MW or GWh from the dropdown in cell A3"))</f>
        <v>0</v>
      </c>
      <c r="L10" s="124">
        <f>IF($B$3="NQC MW",SUMIFS(monthly_gwh_mw!$T:$T,monthly_gwh_mw!$D:$D,L$6,monthly_gwh_mw!$E:$E,$C$1,monthly_gwh_mw!$U:$U,"ok",monthly_gwh_mw!$I:$I,$C10,monthly_gwh_mw!$O:$O,$D10),
IF($B$3="GWh",SUMIFS(monthly_gwh_mw!$F:$F,monthly_gwh_mw!$D:$D,L$6,monthly_gwh_mw!$I:$I,$C10,monthly_gwh_mw!$O:$O,$D10),
"error: please select either NQC MW or GWh from the dropdown in cell A3"))</f>
        <v>0</v>
      </c>
      <c r="M10" s="124">
        <f>IF($B$3="NQC MW",SUMIFS(monthly_gwh_mw!$T:$T,monthly_gwh_mw!$D:$D,M$6,monthly_gwh_mw!$E:$E,$C$1,monthly_gwh_mw!$U:$U,"ok",monthly_gwh_mw!$I:$I,$C10,monthly_gwh_mw!$O:$O,$D10),
IF($B$3="GWh",SUMIFS(monthly_gwh_mw!$F:$F,monthly_gwh_mw!$D:$D,M$6,monthly_gwh_mw!$I:$I,$C10,monthly_gwh_mw!$O:$O,$D10),
"error: please select either NQC MW or GWh from the dropdown in cell A3"))</f>
        <v>0</v>
      </c>
      <c r="N10" s="124">
        <f>IF($B$3="NQC MW",SUMIFS(monthly_gwh_mw!$T:$T,monthly_gwh_mw!$D:$D,N$6,monthly_gwh_mw!$E:$E,$C$1,monthly_gwh_mw!$U:$U,"ok",monthly_gwh_mw!$I:$I,$C10,monthly_gwh_mw!$O:$O,$D10),
IF($B$3="GWh",SUMIFS(monthly_gwh_mw!$F:$F,monthly_gwh_mw!$D:$D,N$6,monthly_gwh_mw!$I:$I,$C10,monthly_gwh_mw!$O:$O,$D10),
"error: please select either NQC MW or GWh from the dropdown in cell A3"))</f>
        <v>0</v>
      </c>
      <c r="O10" s="124">
        <f>IF($B$3="NQC MW",SUMIFS(monthly_gwh_mw!$T:$T,monthly_gwh_mw!$D:$D,O$6,monthly_gwh_mw!$E:$E,$C$1,monthly_gwh_mw!$U:$U,"ok",monthly_gwh_mw!$I:$I,$C10,monthly_gwh_mw!$O:$O,$D10),
IF($B$3="GWh",SUMIFS(monthly_gwh_mw!$F:$F,monthly_gwh_mw!$D:$D,O$6,monthly_gwh_mw!$I:$I,$C10,monthly_gwh_mw!$O:$O,$D10),
"error: please select either NQC MW or GWh from the dropdown in cell A3"))</f>
        <v>0</v>
      </c>
      <c r="T10" s="99">
        <f>fillmes!E3</f>
        <v>0</v>
      </c>
      <c r="U10" s="65" t="s">
        <v>628</v>
      </c>
      <c r="AD10" s="99"/>
      <c r="AH10" s="100">
        <v>2021</v>
      </c>
      <c r="AI10" s="100">
        <v>4</v>
      </c>
      <c r="AJ10" s="100">
        <f>SUMIFS(monthly_gwh_mw!$T:$T,monthly_gwh_mw!$D:$D,AH10,monthly_gwh_mw!$E:$E,AI10,monthly_gwh_mw!$U:$U,"ok")</f>
        <v>0</v>
      </c>
      <c r="AM10" s="158"/>
    </row>
    <row r="11" spans="1:39" s="100" customFormat="1">
      <c r="C11" s="102" t="s">
        <v>556</v>
      </c>
      <c r="D11" s="102" t="s">
        <v>629</v>
      </c>
      <c r="E11" s="124">
        <f>IF($B$3="NQC MW",SUMIFS(monthly_gwh_mw!$T:$T,monthly_gwh_mw!$D:$D,E$6,monthly_gwh_mw!$E:$E,$C$1,monthly_gwh_mw!$U:$U,"ok",monthly_gwh_mw!$I:$I,$C11,monthly_gwh_mw!$O:$O,$D11),
IF($B$3="GWh",SUMIFS(monthly_gwh_mw!$F:$F,monthly_gwh_mw!$D:$D,E$6,monthly_gwh_mw!$I:$I,$C11,monthly_gwh_mw!$O:$O,$D11),
"error: please select either NQC MW or GWh from the dropdown in cell A3"))</f>
        <v>0</v>
      </c>
      <c r="F11" s="124">
        <f>IF($B$3="NQC MW",SUMIFS(monthly_gwh_mw!$T:$T,monthly_gwh_mw!$D:$D,F$6,monthly_gwh_mw!$E:$E,$C$1,monthly_gwh_mw!$U:$U,"ok",monthly_gwh_mw!$I:$I,$C11,monthly_gwh_mw!$O:$O,$D11),
IF($B$3="GWh",SUMIFS(monthly_gwh_mw!$F:$F,monthly_gwh_mw!$D:$D,F$6,monthly_gwh_mw!$I:$I,$C11,monthly_gwh_mw!$O:$O,$D11),
"error: please select either NQC MW or GWh from the dropdown in cell A3"))</f>
        <v>0</v>
      </c>
      <c r="G11" s="124">
        <f>IF($B$3="NQC MW",SUMIFS(monthly_gwh_mw!$T:$T,monthly_gwh_mw!$D:$D,G$6,monthly_gwh_mw!$E:$E,$C$1,monthly_gwh_mw!$U:$U,"ok",monthly_gwh_mw!$I:$I,$C11,monthly_gwh_mw!$O:$O,$D11),
IF($B$3="GWh",SUMIFS(monthly_gwh_mw!$F:$F,monthly_gwh_mw!$D:$D,G$6,monthly_gwh_mw!$I:$I,$C11,monthly_gwh_mw!$O:$O,$D11),
"error: please select either NQC MW or GWh from the dropdown in cell A3"))</f>
        <v>0</v>
      </c>
      <c r="H11" s="124">
        <f>IF($B$3="NQC MW",SUMIFS(monthly_gwh_mw!$T:$T,monthly_gwh_mw!$D:$D,H$6,monthly_gwh_mw!$E:$E,$C$1,monthly_gwh_mw!$U:$U,"ok",monthly_gwh_mw!$I:$I,$C11,monthly_gwh_mw!$O:$O,$D11),
IF($B$3="GWh",SUMIFS(monthly_gwh_mw!$F:$F,monthly_gwh_mw!$D:$D,H$6,monthly_gwh_mw!$I:$I,$C11,monthly_gwh_mw!$O:$O,$D11),
"error: please select either NQC MW or GWh from the dropdown in cell A3"))</f>
        <v>0</v>
      </c>
      <c r="I11" s="124">
        <f>IF($B$3="NQC MW",SUMIFS(monthly_gwh_mw!$T:$T,monthly_gwh_mw!$D:$D,I$6,monthly_gwh_mw!$E:$E,$C$1,monthly_gwh_mw!$U:$U,"ok",monthly_gwh_mw!$I:$I,$C11,monthly_gwh_mw!$O:$O,$D11),
IF($B$3="GWh",SUMIFS(monthly_gwh_mw!$F:$F,monthly_gwh_mw!$D:$D,I$6,monthly_gwh_mw!$I:$I,$C11,monthly_gwh_mw!$O:$O,$D11),
"error: please select either NQC MW or GWh from the dropdown in cell A3"))</f>
        <v>0</v>
      </c>
      <c r="J11" s="124">
        <f>IF($B$3="NQC MW",SUMIFS(monthly_gwh_mw!$T:$T,monthly_gwh_mw!$D:$D,J$6,monthly_gwh_mw!$E:$E,$C$1,monthly_gwh_mw!$U:$U,"ok",monthly_gwh_mw!$I:$I,$C11,monthly_gwh_mw!$O:$O,$D11),
IF($B$3="GWh",SUMIFS(monthly_gwh_mw!$F:$F,monthly_gwh_mw!$D:$D,J$6,monthly_gwh_mw!$I:$I,$C11,monthly_gwh_mw!$O:$O,$D11),
"error: please select either NQC MW or GWh from the dropdown in cell A3"))</f>
        <v>0</v>
      </c>
      <c r="K11" s="124">
        <f>IF($B$3="NQC MW",SUMIFS(monthly_gwh_mw!$T:$T,monthly_gwh_mw!$D:$D,K$6,monthly_gwh_mw!$E:$E,$C$1,monthly_gwh_mw!$U:$U,"ok",monthly_gwh_mw!$I:$I,$C11,monthly_gwh_mw!$O:$O,$D11),
IF($B$3="GWh",SUMIFS(monthly_gwh_mw!$F:$F,monthly_gwh_mw!$D:$D,K$6,monthly_gwh_mw!$I:$I,$C11,monthly_gwh_mw!$O:$O,$D11),
"error: please select either NQC MW or GWh from the dropdown in cell A3"))</f>
        <v>0</v>
      </c>
      <c r="L11" s="124">
        <f>IF($B$3="NQC MW",SUMIFS(monthly_gwh_mw!$T:$T,monthly_gwh_mw!$D:$D,L$6,monthly_gwh_mw!$E:$E,$C$1,monthly_gwh_mw!$U:$U,"ok",monthly_gwh_mw!$I:$I,$C11,monthly_gwh_mw!$O:$O,$D11),
IF($B$3="GWh",SUMIFS(monthly_gwh_mw!$F:$F,monthly_gwh_mw!$D:$D,L$6,monthly_gwh_mw!$I:$I,$C11,monthly_gwh_mw!$O:$O,$D11),
"error: please select either NQC MW or GWh from the dropdown in cell A3"))</f>
        <v>0</v>
      </c>
      <c r="M11" s="124">
        <f>IF($B$3="NQC MW",SUMIFS(monthly_gwh_mw!$T:$T,monthly_gwh_mw!$D:$D,M$6,monthly_gwh_mw!$E:$E,$C$1,monthly_gwh_mw!$U:$U,"ok",monthly_gwh_mw!$I:$I,$C11,monthly_gwh_mw!$O:$O,$D11),
IF($B$3="GWh",SUMIFS(monthly_gwh_mw!$F:$F,monthly_gwh_mw!$D:$D,M$6,monthly_gwh_mw!$I:$I,$C11,monthly_gwh_mw!$O:$O,$D11),
"error: please select either NQC MW or GWh from the dropdown in cell A3"))</f>
        <v>0</v>
      </c>
      <c r="N11" s="124">
        <f>IF($B$3="NQC MW",SUMIFS(monthly_gwh_mw!$T:$T,monthly_gwh_mw!$D:$D,N$6,monthly_gwh_mw!$E:$E,$C$1,monthly_gwh_mw!$U:$U,"ok",monthly_gwh_mw!$I:$I,$C11,monthly_gwh_mw!$O:$O,$D11),
IF($B$3="GWh",SUMIFS(monthly_gwh_mw!$F:$F,monthly_gwh_mw!$D:$D,N$6,monthly_gwh_mw!$I:$I,$C11,monthly_gwh_mw!$O:$O,$D11),
"error: please select either NQC MW or GWh from the dropdown in cell A3"))</f>
        <v>0</v>
      </c>
      <c r="O11" s="124">
        <f>IF($B$3="NQC MW",SUMIFS(monthly_gwh_mw!$T:$T,monthly_gwh_mw!$D:$D,O$6,monthly_gwh_mw!$E:$E,$C$1,monthly_gwh_mw!$U:$U,"ok",monthly_gwh_mw!$I:$I,$C11,monthly_gwh_mw!$O:$O,$D11),
IF($B$3="GWh",SUMIFS(monthly_gwh_mw!$F:$F,monthly_gwh_mw!$D:$D,O$6,monthly_gwh_mw!$I:$I,$C11,monthly_gwh_mw!$O:$O,$D11),
"error: please select either NQC MW or GWh from the dropdown in cell A3"))</f>
        <v>0</v>
      </c>
      <c r="S11" s="99"/>
      <c r="T11" s="99"/>
      <c r="AD11" s="99"/>
      <c r="AH11" s="100">
        <v>2021</v>
      </c>
      <c r="AI11" s="100">
        <v>5</v>
      </c>
      <c r="AJ11" s="100">
        <f>SUMIFS(monthly_gwh_mw!$T:$T,monthly_gwh_mw!$D:$D,AH11,monthly_gwh_mw!$E:$E,AI11,monthly_gwh_mw!$U:$U,"ok")</f>
        <v>0</v>
      </c>
      <c r="AM11" s="158"/>
    </row>
    <row r="12" spans="1:39" s="100" customFormat="1">
      <c r="C12" s="102" t="s">
        <v>556</v>
      </c>
      <c r="D12" s="102" t="s">
        <v>630</v>
      </c>
      <c r="E12" s="124">
        <f>IF($B$3="NQC MW",SUMIFS(monthly_gwh_mw!$T:$T,monthly_gwh_mw!$D:$D,E$6,monthly_gwh_mw!$E:$E,$C$1,monthly_gwh_mw!$U:$U,"ok",monthly_gwh_mw!$I:$I,$C12,monthly_gwh_mw!$O:$O,$D12),
IF($B$3="GWh",SUMIFS(monthly_gwh_mw!$F:$F,monthly_gwh_mw!$D:$D,E$6,monthly_gwh_mw!$I:$I,$C12,monthly_gwh_mw!$O:$O,$D12),
"error: please select either NQC MW or GWh from the dropdown in cell A3"))</f>
        <v>37.096992999999856</v>
      </c>
      <c r="F12" s="124">
        <f>IF($B$3="NQC MW",SUMIFS(monthly_gwh_mw!$T:$T,monthly_gwh_mw!$D:$D,F$6,monthly_gwh_mw!$E:$E,$C$1,monthly_gwh_mw!$U:$U,"ok",monthly_gwh_mw!$I:$I,$C12,monthly_gwh_mw!$O:$O,$D12),
IF($B$3="GWh",SUMIFS(monthly_gwh_mw!$F:$F,monthly_gwh_mw!$D:$D,F$6,monthly_gwh_mw!$I:$I,$C12,monthly_gwh_mw!$O:$O,$D12),
"error: please select either NQC MW or GWh from the dropdown in cell A3"))</f>
        <v>278.56213887609209</v>
      </c>
      <c r="G12" s="124">
        <f>IF($B$3="NQC MW",SUMIFS(monthly_gwh_mw!$T:$T,monthly_gwh_mw!$D:$D,G$6,monthly_gwh_mw!$E:$E,$C$1,monthly_gwh_mw!$U:$U,"ok",monthly_gwh_mw!$I:$I,$C12,monthly_gwh_mw!$O:$O,$D12),
IF($B$3="GWh",SUMIFS(monthly_gwh_mw!$F:$F,monthly_gwh_mw!$D:$D,G$6,monthly_gwh_mw!$I:$I,$C12,monthly_gwh_mw!$O:$O,$D12),
"error: please select either NQC MW or GWh from the dropdown in cell A3"))</f>
        <v>278.56232124498882</v>
      </c>
      <c r="H12" s="124">
        <f>IF($B$3="NQC MW",SUMIFS(monthly_gwh_mw!$T:$T,monthly_gwh_mw!$D:$D,H$6,monthly_gwh_mw!$E:$E,$C$1,monthly_gwh_mw!$U:$U,"ok",monthly_gwh_mw!$I:$I,$C12,monthly_gwh_mw!$O:$O,$D12),
IF($B$3="GWh",SUMIFS(monthly_gwh_mw!$F:$F,monthly_gwh_mw!$D:$D,H$6,monthly_gwh_mw!$I:$I,$C12,monthly_gwh_mw!$O:$O,$D12),
"error: please select either NQC MW or GWh from the dropdown in cell A3"))</f>
        <v>278.56232124498882</v>
      </c>
      <c r="I12" s="124">
        <f>IF($B$3="NQC MW",SUMIFS(monthly_gwh_mw!$T:$T,monthly_gwh_mw!$D:$D,I$6,monthly_gwh_mw!$E:$E,$C$1,monthly_gwh_mw!$U:$U,"ok",monthly_gwh_mw!$I:$I,$C12,monthly_gwh_mw!$O:$O,$D12),
IF($B$3="GWh",SUMIFS(monthly_gwh_mw!$F:$F,monthly_gwh_mw!$D:$D,I$6,monthly_gwh_mw!$I:$I,$C12,monthly_gwh_mw!$O:$O,$D12),
"error: please select either NQC MW or GWh from the dropdown in cell A3"))</f>
        <v>278.56232124498882</v>
      </c>
      <c r="J12" s="124">
        <f>IF($B$3="NQC MW",SUMIFS(monthly_gwh_mw!$T:$T,monthly_gwh_mw!$D:$D,J$6,monthly_gwh_mw!$E:$E,$C$1,monthly_gwh_mw!$U:$U,"ok",monthly_gwh_mw!$I:$I,$C12,monthly_gwh_mw!$O:$O,$D12),
IF($B$3="GWh",SUMIFS(monthly_gwh_mw!$F:$F,monthly_gwh_mw!$D:$D,J$6,monthly_gwh_mw!$I:$I,$C12,monthly_gwh_mw!$O:$O,$D12),
"error: please select either NQC MW or GWh from the dropdown in cell A3"))</f>
        <v>37.096992999999856</v>
      </c>
      <c r="K12" s="124">
        <f>IF($B$3="NQC MW",SUMIFS(monthly_gwh_mw!$T:$T,monthly_gwh_mw!$D:$D,K$6,monthly_gwh_mw!$E:$E,$C$1,monthly_gwh_mw!$U:$U,"ok",monthly_gwh_mw!$I:$I,$C12,monthly_gwh_mw!$O:$O,$D12),
IF($B$3="GWh",SUMIFS(monthly_gwh_mw!$F:$F,monthly_gwh_mw!$D:$D,K$6,monthly_gwh_mw!$I:$I,$C12,monthly_gwh_mw!$O:$O,$D12),
"error: please select either NQC MW or GWh from the dropdown in cell A3"))</f>
        <v>37.096992999999856</v>
      </c>
      <c r="L12" s="124">
        <f>IF($B$3="NQC MW",SUMIFS(monthly_gwh_mw!$T:$T,monthly_gwh_mw!$D:$D,L$6,monthly_gwh_mw!$E:$E,$C$1,monthly_gwh_mw!$U:$U,"ok",monthly_gwh_mw!$I:$I,$C12,monthly_gwh_mw!$O:$O,$D12),
IF($B$3="GWh",SUMIFS(monthly_gwh_mw!$F:$F,monthly_gwh_mw!$D:$D,L$6,monthly_gwh_mw!$I:$I,$C12,monthly_gwh_mw!$O:$O,$D12),
"error: please select either NQC MW or GWh from the dropdown in cell A3"))</f>
        <v>37.096992999999856</v>
      </c>
      <c r="M12" s="124">
        <f>IF($B$3="NQC MW",SUMIFS(monthly_gwh_mw!$T:$T,monthly_gwh_mw!$D:$D,M$6,monthly_gwh_mw!$E:$E,$C$1,monthly_gwh_mw!$U:$U,"ok",monthly_gwh_mw!$I:$I,$C12,monthly_gwh_mw!$O:$O,$D12),
IF($B$3="GWh",SUMIFS(monthly_gwh_mw!$F:$F,monthly_gwh_mw!$D:$D,M$6,monthly_gwh_mw!$I:$I,$C12,monthly_gwh_mw!$O:$O,$D12),
"error: please select either NQC MW or GWh from the dropdown in cell A3"))</f>
        <v>37.096992999999856</v>
      </c>
      <c r="N12" s="124">
        <f>IF($B$3="NQC MW",SUMIFS(monthly_gwh_mw!$T:$T,monthly_gwh_mw!$D:$D,N$6,monthly_gwh_mw!$E:$E,$C$1,monthly_gwh_mw!$U:$U,"ok",monthly_gwh_mw!$I:$I,$C12,monthly_gwh_mw!$O:$O,$D12),
IF($B$3="GWh",SUMIFS(monthly_gwh_mw!$F:$F,monthly_gwh_mw!$D:$D,N$6,monthly_gwh_mw!$I:$I,$C12,monthly_gwh_mw!$O:$O,$D12),
"error: please select either NQC MW or GWh from the dropdown in cell A3"))</f>
        <v>37.096992999999856</v>
      </c>
      <c r="O12" s="124">
        <f>IF($B$3="NQC MW",SUMIFS(monthly_gwh_mw!$T:$T,monthly_gwh_mw!$D:$D,O$6,monthly_gwh_mw!$E:$E,$C$1,monthly_gwh_mw!$U:$U,"ok",monthly_gwh_mw!$I:$I,$C12,monthly_gwh_mw!$O:$O,$D12),
IF($B$3="GWh",SUMIFS(monthly_gwh_mw!$F:$F,monthly_gwh_mw!$D:$D,O$6,monthly_gwh_mw!$I:$I,$C12,monthly_gwh_mw!$O:$O,$D12),
"error: please select either NQC MW or GWh from the dropdown in cell A3"))</f>
        <v>37.096992999999856</v>
      </c>
      <c r="S12" s="99"/>
      <c r="T12" s="99"/>
      <c r="AD12" s="99"/>
      <c r="AH12" s="100">
        <v>2021</v>
      </c>
      <c r="AI12" s="100">
        <v>6</v>
      </c>
      <c r="AJ12" s="100">
        <f>SUMIFS(monthly_gwh_mw!$T:$T,monthly_gwh_mw!$D:$D,AH12,monthly_gwh_mw!$E:$E,AI12,monthly_gwh_mw!$U:$U,"ok")</f>
        <v>0</v>
      </c>
      <c r="AM12" s="158"/>
    </row>
    <row r="13" spans="1:39" s="100" customFormat="1">
      <c r="C13" s="102" t="s">
        <v>556</v>
      </c>
      <c r="D13" s="102" t="s">
        <v>631</v>
      </c>
      <c r="E13" s="124">
        <f>IF($B$3="NQC MW",SUMIFS(monthly_gwh_mw!$T:$T,monthly_gwh_mw!$D:$D,E$6,monthly_gwh_mw!$E:$E,$C$1,monthly_gwh_mw!$U:$U,"ok",monthly_gwh_mw!$I:$I,$C13,monthly_gwh_mw!$O:$O,$D13),
IF($B$3="GWh",SUMIFS(monthly_gwh_mw!$F:$F,monthly_gwh_mw!$D:$D,E$6,monthly_gwh_mw!$I:$I,$C13,monthly_gwh_mw!$O:$O,$D13),
"error: please select either NQC MW or GWh from the dropdown in cell A3"))</f>
        <v>0</v>
      </c>
      <c r="F13" s="124">
        <f>IF($B$3="NQC MW",SUMIFS(monthly_gwh_mw!$T:$T,monthly_gwh_mw!$D:$D,F$6,monthly_gwh_mw!$E:$E,$C$1,monthly_gwh_mw!$U:$U,"ok",monthly_gwh_mw!$I:$I,$C13,monthly_gwh_mw!$O:$O,$D13),
IF($B$3="GWh",SUMIFS(monthly_gwh_mw!$F:$F,monthly_gwh_mw!$D:$D,F$6,monthly_gwh_mw!$I:$I,$C13,monthly_gwh_mw!$O:$O,$D13),
"error: please select either NQC MW or GWh from the dropdown in cell A3"))</f>
        <v>0</v>
      </c>
      <c r="G13" s="124">
        <f>IF($B$3="NQC MW",SUMIFS(monthly_gwh_mw!$T:$T,monthly_gwh_mw!$D:$D,G$6,monthly_gwh_mw!$E:$E,$C$1,monthly_gwh_mw!$U:$U,"ok",monthly_gwh_mw!$I:$I,$C13,monthly_gwh_mw!$O:$O,$D13),
IF($B$3="GWh",SUMIFS(monthly_gwh_mw!$F:$F,monthly_gwh_mw!$D:$D,G$6,monthly_gwh_mw!$I:$I,$C13,monthly_gwh_mw!$O:$O,$D13),
"error: please select either NQC MW or GWh from the dropdown in cell A3"))</f>
        <v>0</v>
      </c>
      <c r="H13" s="124">
        <f>IF($B$3="NQC MW",SUMIFS(monthly_gwh_mw!$T:$T,monthly_gwh_mw!$D:$D,H$6,monthly_gwh_mw!$E:$E,$C$1,monthly_gwh_mw!$U:$U,"ok",monthly_gwh_mw!$I:$I,$C13,monthly_gwh_mw!$O:$O,$D13),
IF($B$3="GWh",SUMIFS(monthly_gwh_mw!$F:$F,monthly_gwh_mw!$D:$D,H$6,monthly_gwh_mw!$I:$I,$C13,monthly_gwh_mw!$O:$O,$D13),
"error: please select either NQC MW or GWh from the dropdown in cell A3"))</f>
        <v>0</v>
      </c>
      <c r="I13" s="124">
        <f>IF($B$3="NQC MW",SUMIFS(monthly_gwh_mw!$T:$T,monthly_gwh_mw!$D:$D,I$6,monthly_gwh_mw!$E:$E,$C$1,monthly_gwh_mw!$U:$U,"ok",monthly_gwh_mw!$I:$I,$C13,monthly_gwh_mw!$O:$O,$D13),
IF($B$3="GWh",SUMIFS(monthly_gwh_mw!$F:$F,monthly_gwh_mw!$D:$D,I$6,monthly_gwh_mw!$I:$I,$C13,monthly_gwh_mw!$O:$O,$D13),
"error: please select either NQC MW or GWh from the dropdown in cell A3"))</f>
        <v>0</v>
      </c>
      <c r="J13" s="124">
        <f>IF($B$3="NQC MW",SUMIFS(monthly_gwh_mw!$T:$T,monthly_gwh_mw!$D:$D,J$6,monthly_gwh_mw!$E:$E,$C$1,monthly_gwh_mw!$U:$U,"ok",monthly_gwh_mw!$I:$I,$C13,monthly_gwh_mw!$O:$O,$D13),
IF($B$3="GWh",SUMIFS(monthly_gwh_mw!$F:$F,monthly_gwh_mw!$D:$D,J$6,monthly_gwh_mw!$I:$I,$C13,monthly_gwh_mw!$O:$O,$D13),
"error: please select either NQC MW or GWh from the dropdown in cell A3"))</f>
        <v>0</v>
      </c>
      <c r="K13" s="124">
        <f>IF($B$3="NQC MW",SUMIFS(monthly_gwh_mw!$T:$T,monthly_gwh_mw!$D:$D,K$6,monthly_gwh_mw!$E:$E,$C$1,monthly_gwh_mw!$U:$U,"ok",monthly_gwh_mw!$I:$I,$C13,monthly_gwh_mw!$O:$O,$D13),
IF($B$3="GWh",SUMIFS(monthly_gwh_mw!$F:$F,monthly_gwh_mw!$D:$D,K$6,monthly_gwh_mw!$I:$I,$C13,monthly_gwh_mw!$O:$O,$D13),
"error: please select either NQC MW or GWh from the dropdown in cell A3"))</f>
        <v>0</v>
      </c>
      <c r="L13" s="124">
        <f>IF($B$3="NQC MW",SUMIFS(monthly_gwh_mw!$T:$T,monthly_gwh_mw!$D:$D,L$6,monthly_gwh_mw!$E:$E,$C$1,monthly_gwh_mw!$U:$U,"ok",monthly_gwh_mw!$I:$I,$C13,monthly_gwh_mw!$O:$O,$D13),
IF($B$3="GWh",SUMIFS(monthly_gwh_mw!$F:$F,monthly_gwh_mw!$D:$D,L$6,monthly_gwh_mw!$I:$I,$C13,monthly_gwh_mw!$O:$O,$D13),
"error: please select either NQC MW or GWh from the dropdown in cell A3"))</f>
        <v>0</v>
      </c>
      <c r="M13" s="124">
        <f>IF($B$3="NQC MW",SUMIFS(monthly_gwh_mw!$T:$T,monthly_gwh_mw!$D:$D,M$6,monthly_gwh_mw!$E:$E,$C$1,monthly_gwh_mw!$U:$U,"ok",monthly_gwh_mw!$I:$I,$C13,monthly_gwh_mw!$O:$O,$D13),
IF($B$3="GWh",SUMIFS(monthly_gwh_mw!$F:$F,monthly_gwh_mw!$D:$D,M$6,monthly_gwh_mw!$I:$I,$C13,monthly_gwh_mw!$O:$O,$D13),
"error: please select either NQC MW or GWh from the dropdown in cell A3"))</f>
        <v>0</v>
      </c>
      <c r="N13" s="124">
        <f>IF($B$3="NQC MW",SUMIFS(monthly_gwh_mw!$T:$T,monthly_gwh_mw!$D:$D,N$6,monthly_gwh_mw!$E:$E,$C$1,monthly_gwh_mw!$U:$U,"ok",monthly_gwh_mw!$I:$I,$C13,monthly_gwh_mw!$O:$O,$D13),
IF($B$3="GWh",SUMIFS(monthly_gwh_mw!$F:$F,monthly_gwh_mw!$D:$D,N$6,monthly_gwh_mw!$I:$I,$C13,monthly_gwh_mw!$O:$O,$D13),
"error: please select either NQC MW or GWh from the dropdown in cell A3"))</f>
        <v>0</v>
      </c>
      <c r="O13" s="124">
        <f>IF($B$3="NQC MW",SUMIFS(monthly_gwh_mw!$T:$T,monthly_gwh_mw!$D:$D,O$6,monthly_gwh_mw!$E:$E,$C$1,monthly_gwh_mw!$U:$U,"ok",monthly_gwh_mw!$I:$I,$C13,monthly_gwh_mw!$O:$O,$D13),
IF($B$3="GWh",SUMIFS(monthly_gwh_mw!$F:$F,monthly_gwh_mw!$D:$D,O$6,monthly_gwh_mw!$I:$I,$C13,monthly_gwh_mw!$O:$O,$D13),
"error: please select either NQC MW or GWh from the dropdown in cell A3"))</f>
        <v>0</v>
      </c>
      <c r="S13" s="99"/>
      <c r="T13" s="99"/>
      <c r="AD13" s="99"/>
      <c r="AH13" s="100">
        <v>2021</v>
      </c>
      <c r="AI13" s="100">
        <v>7</v>
      </c>
      <c r="AJ13" s="100">
        <f>SUMIFS(monthly_gwh_mw!$T:$T,monthly_gwh_mw!$D:$D,AH13,monthly_gwh_mw!$E:$E,AI13,monthly_gwh_mw!$U:$U,"ok")</f>
        <v>0</v>
      </c>
      <c r="AM13" s="158"/>
    </row>
    <row r="14" spans="1:39" s="100" customFormat="1">
      <c r="C14" s="102" t="s">
        <v>556</v>
      </c>
      <c r="D14" s="102" t="s">
        <v>632</v>
      </c>
      <c r="E14" s="124">
        <f>IF($B$3="NQC MW",SUMIFS(monthly_gwh_mw!$T:$T,monthly_gwh_mw!$D:$D,E$6,monthly_gwh_mw!$E:$E,$C$1,monthly_gwh_mw!$U:$U,"ok",monthly_gwh_mw!$I:$I,$C14,monthly_gwh_mw!$O:$O,$D14),
IF($B$3="GWh",SUMIFS(monthly_gwh_mw!$F:$F,monthly_gwh_mw!$D:$D,E$6,monthly_gwh_mw!$I:$I,$C14,monthly_gwh_mw!$O:$O,$D14),
"error: please select either NQC MW or GWh from the dropdown in cell A3"))</f>
        <v>0</v>
      </c>
      <c r="F14" s="124">
        <f>IF($B$3="NQC MW",SUMIFS(monthly_gwh_mw!$T:$T,monthly_gwh_mw!$D:$D,F$6,monthly_gwh_mw!$E:$E,$C$1,monthly_gwh_mw!$U:$U,"ok",monthly_gwh_mw!$I:$I,$C14,monthly_gwh_mw!$O:$O,$D14),
IF($B$3="GWh",SUMIFS(monthly_gwh_mw!$F:$F,monthly_gwh_mw!$D:$D,F$6,monthly_gwh_mw!$I:$I,$C14,monthly_gwh_mw!$O:$O,$D14),
"error: please select either NQC MW or GWh from the dropdown in cell A3"))</f>
        <v>0</v>
      </c>
      <c r="G14" s="124">
        <f>IF($B$3="NQC MW",SUMIFS(monthly_gwh_mw!$T:$T,monthly_gwh_mw!$D:$D,G$6,monthly_gwh_mw!$E:$E,$C$1,monthly_gwh_mw!$U:$U,"ok",monthly_gwh_mw!$I:$I,$C14,monthly_gwh_mw!$O:$O,$D14),
IF($B$3="GWh",SUMIFS(monthly_gwh_mw!$F:$F,monthly_gwh_mw!$D:$D,G$6,monthly_gwh_mw!$I:$I,$C14,monthly_gwh_mw!$O:$O,$D14),
"error: please select either NQC MW or GWh from the dropdown in cell A3"))</f>
        <v>0</v>
      </c>
      <c r="H14" s="124">
        <f>IF($B$3="NQC MW",SUMIFS(monthly_gwh_mw!$T:$T,monthly_gwh_mw!$D:$D,H$6,monthly_gwh_mw!$E:$E,$C$1,monthly_gwh_mw!$U:$U,"ok",monthly_gwh_mw!$I:$I,$C14,monthly_gwh_mw!$O:$O,$D14),
IF($B$3="GWh",SUMIFS(monthly_gwh_mw!$F:$F,monthly_gwh_mw!$D:$D,H$6,monthly_gwh_mw!$I:$I,$C14,monthly_gwh_mw!$O:$O,$D14),
"error: please select either NQC MW or GWh from the dropdown in cell A3"))</f>
        <v>0</v>
      </c>
      <c r="I14" s="124">
        <f>IF($B$3="NQC MW",SUMIFS(monthly_gwh_mw!$T:$T,monthly_gwh_mw!$D:$D,I$6,monthly_gwh_mw!$E:$E,$C$1,monthly_gwh_mw!$U:$U,"ok",monthly_gwh_mw!$I:$I,$C14,monthly_gwh_mw!$O:$O,$D14),
IF($B$3="GWh",SUMIFS(monthly_gwh_mw!$F:$F,monthly_gwh_mw!$D:$D,I$6,monthly_gwh_mw!$I:$I,$C14,monthly_gwh_mw!$O:$O,$D14),
"error: please select either NQC MW or GWh from the dropdown in cell A3"))</f>
        <v>0</v>
      </c>
      <c r="J14" s="124">
        <f>IF($B$3="NQC MW",SUMIFS(monthly_gwh_mw!$T:$T,monthly_gwh_mw!$D:$D,J$6,monthly_gwh_mw!$E:$E,$C$1,monthly_gwh_mw!$U:$U,"ok",monthly_gwh_mw!$I:$I,$C14,monthly_gwh_mw!$O:$O,$D14),
IF($B$3="GWh",SUMIFS(monthly_gwh_mw!$F:$F,monthly_gwh_mw!$D:$D,J$6,monthly_gwh_mw!$I:$I,$C14,monthly_gwh_mw!$O:$O,$D14),
"error: please select either NQC MW or GWh from the dropdown in cell A3"))</f>
        <v>0</v>
      </c>
      <c r="K14" s="124">
        <f>IF($B$3="NQC MW",SUMIFS(monthly_gwh_mw!$T:$T,monthly_gwh_mw!$D:$D,K$6,monthly_gwh_mw!$E:$E,$C$1,monthly_gwh_mw!$U:$U,"ok",monthly_gwh_mw!$I:$I,$C14,monthly_gwh_mw!$O:$O,$D14),
IF($B$3="GWh",SUMIFS(monthly_gwh_mw!$F:$F,monthly_gwh_mw!$D:$D,K$6,monthly_gwh_mw!$I:$I,$C14,monthly_gwh_mw!$O:$O,$D14),
"error: please select either NQC MW or GWh from the dropdown in cell A3"))</f>
        <v>0</v>
      </c>
      <c r="L14" s="124">
        <f>IF($B$3="NQC MW",SUMIFS(monthly_gwh_mw!$T:$T,monthly_gwh_mw!$D:$D,L$6,monthly_gwh_mw!$E:$E,$C$1,monthly_gwh_mw!$U:$U,"ok",monthly_gwh_mw!$I:$I,$C14,monthly_gwh_mw!$O:$O,$D14),
IF($B$3="GWh",SUMIFS(monthly_gwh_mw!$F:$F,monthly_gwh_mw!$D:$D,L$6,monthly_gwh_mw!$I:$I,$C14,monthly_gwh_mw!$O:$O,$D14),
"error: please select either NQC MW or GWh from the dropdown in cell A3"))</f>
        <v>0</v>
      </c>
      <c r="M14" s="124">
        <f>IF($B$3="NQC MW",SUMIFS(monthly_gwh_mw!$T:$T,monthly_gwh_mw!$D:$D,M$6,monthly_gwh_mw!$E:$E,$C$1,monthly_gwh_mw!$U:$U,"ok",monthly_gwh_mw!$I:$I,$C14,monthly_gwh_mw!$O:$O,$D14),
IF($B$3="GWh",SUMIFS(monthly_gwh_mw!$F:$F,monthly_gwh_mw!$D:$D,M$6,monthly_gwh_mw!$I:$I,$C14,monthly_gwh_mw!$O:$O,$D14),
"error: please select either NQC MW or GWh from the dropdown in cell A3"))</f>
        <v>0</v>
      </c>
      <c r="N14" s="124">
        <f>IF($B$3="NQC MW",SUMIFS(monthly_gwh_mw!$T:$T,monthly_gwh_mw!$D:$D,N$6,monthly_gwh_mw!$E:$E,$C$1,monthly_gwh_mw!$U:$U,"ok",monthly_gwh_mw!$I:$I,$C14,monthly_gwh_mw!$O:$O,$D14),
IF($B$3="GWh",SUMIFS(monthly_gwh_mw!$F:$F,monthly_gwh_mw!$D:$D,N$6,monthly_gwh_mw!$I:$I,$C14,monthly_gwh_mw!$O:$O,$D14),
"error: please select either NQC MW or GWh from the dropdown in cell A3"))</f>
        <v>0</v>
      </c>
      <c r="O14" s="124">
        <f>IF($B$3="NQC MW",SUMIFS(monthly_gwh_mw!$T:$T,monthly_gwh_mw!$D:$D,O$6,monthly_gwh_mw!$E:$E,$C$1,monthly_gwh_mw!$U:$U,"ok",monthly_gwh_mw!$I:$I,$C14,monthly_gwh_mw!$O:$O,$D14),
IF($B$3="GWh",SUMIFS(monthly_gwh_mw!$F:$F,monthly_gwh_mw!$D:$D,O$6,monthly_gwh_mw!$I:$I,$C14,monthly_gwh_mw!$O:$O,$D14),
"error: please select either NQC MW or GWh from the dropdown in cell A3"))</f>
        <v>0</v>
      </c>
      <c r="S14" s="99"/>
      <c r="T14" s="99"/>
      <c r="AD14" s="99"/>
      <c r="AH14" s="100">
        <v>2021</v>
      </c>
      <c r="AI14" s="100">
        <v>8</v>
      </c>
      <c r="AJ14" s="100">
        <f>SUMIFS(monthly_gwh_mw!$T:$T,monthly_gwh_mw!$D:$D,AH14,monthly_gwh_mw!$E:$E,AI14,monthly_gwh_mw!$U:$U,"ok")</f>
        <v>0</v>
      </c>
      <c r="AM14" s="158"/>
    </row>
    <row r="15" spans="1:39" s="100" customFormat="1">
      <c r="C15" s="102" t="s">
        <v>556</v>
      </c>
      <c r="D15" s="102" t="s">
        <v>633</v>
      </c>
      <c r="E15" s="124">
        <f>IF($B$3="NQC MW",SUMIFS(monthly_gwh_mw!$T:$T,monthly_gwh_mw!$D:$D,E$6,monthly_gwh_mw!$E:$E,$C$1,monthly_gwh_mw!$U:$U,"ok",monthly_gwh_mw!$I:$I,$C15,monthly_gwh_mw!$O:$O,$D15),
IF($B$3="GWh",SUMIFS(monthly_gwh_mw!$F:$F,monthly_gwh_mw!$D:$D,E$6,monthly_gwh_mw!$I:$I,$C15,monthly_gwh_mw!$O:$O,$D15),
"error: please select either NQC MW or GWh from the dropdown in cell A3"))</f>
        <v>0</v>
      </c>
      <c r="F15" s="124">
        <f>IF($B$3="NQC MW",SUMIFS(monthly_gwh_mw!$T:$T,monthly_gwh_mw!$D:$D,F$6,monthly_gwh_mw!$E:$E,$C$1,monthly_gwh_mw!$U:$U,"ok",monthly_gwh_mw!$I:$I,$C15,monthly_gwh_mw!$O:$O,$D15),
IF($B$3="GWh",SUMIFS(monthly_gwh_mw!$F:$F,monthly_gwh_mw!$D:$D,F$6,monthly_gwh_mw!$I:$I,$C15,monthly_gwh_mw!$O:$O,$D15),
"error: please select either NQC MW or GWh from the dropdown in cell A3"))</f>
        <v>0</v>
      </c>
      <c r="G15" s="124">
        <f>IF($B$3="NQC MW",SUMIFS(monthly_gwh_mw!$T:$T,monthly_gwh_mw!$D:$D,G$6,monthly_gwh_mw!$E:$E,$C$1,monthly_gwh_mw!$U:$U,"ok",monthly_gwh_mw!$I:$I,$C15,monthly_gwh_mw!$O:$O,$D15),
IF($B$3="GWh",SUMIFS(monthly_gwh_mw!$F:$F,monthly_gwh_mw!$D:$D,G$6,monthly_gwh_mw!$I:$I,$C15,monthly_gwh_mw!$O:$O,$D15),
"error: please select either NQC MW or GWh from the dropdown in cell A3"))</f>
        <v>0</v>
      </c>
      <c r="H15" s="124">
        <f>IF($B$3="NQC MW",SUMIFS(monthly_gwh_mw!$T:$T,monthly_gwh_mw!$D:$D,H$6,monthly_gwh_mw!$E:$E,$C$1,monthly_gwh_mw!$U:$U,"ok",monthly_gwh_mw!$I:$I,$C15,monthly_gwh_mw!$O:$O,$D15),
IF($B$3="GWh",SUMIFS(monthly_gwh_mw!$F:$F,monthly_gwh_mw!$D:$D,H$6,monthly_gwh_mw!$I:$I,$C15,monthly_gwh_mw!$O:$O,$D15),
"error: please select either NQC MW or GWh from the dropdown in cell A3"))</f>
        <v>0</v>
      </c>
      <c r="I15" s="124">
        <f>IF($B$3="NQC MW",SUMIFS(monthly_gwh_mw!$T:$T,monthly_gwh_mw!$D:$D,I$6,monthly_gwh_mw!$E:$E,$C$1,monthly_gwh_mw!$U:$U,"ok",monthly_gwh_mw!$I:$I,$C15,monthly_gwh_mw!$O:$O,$D15),
IF($B$3="GWh",SUMIFS(monthly_gwh_mw!$F:$F,monthly_gwh_mw!$D:$D,I$6,monthly_gwh_mw!$I:$I,$C15,monthly_gwh_mw!$O:$O,$D15),
"error: please select either NQC MW or GWh from the dropdown in cell A3"))</f>
        <v>0</v>
      </c>
      <c r="J15" s="124">
        <f>IF($B$3="NQC MW",SUMIFS(monthly_gwh_mw!$T:$T,monthly_gwh_mw!$D:$D,J$6,monthly_gwh_mw!$E:$E,$C$1,monthly_gwh_mw!$U:$U,"ok",monthly_gwh_mw!$I:$I,$C15,monthly_gwh_mw!$O:$O,$D15),
IF($B$3="GWh",SUMIFS(monthly_gwh_mw!$F:$F,monthly_gwh_mw!$D:$D,J$6,monthly_gwh_mw!$I:$I,$C15,monthly_gwh_mw!$O:$O,$D15),
"error: please select either NQC MW or GWh from the dropdown in cell A3"))</f>
        <v>0</v>
      </c>
      <c r="K15" s="124">
        <f>IF($B$3="NQC MW",SUMIFS(monthly_gwh_mw!$T:$T,monthly_gwh_mw!$D:$D,K$6,monthly_gwh_mw!$E:$E,$C$1,monthly_gwh_mw!$U:$U,"ok",monthly_gwh_mw!$I:$I,$C15,monthly_gwh_mw!$O:$O,$D15),
IF($B$3="GWh",SUMIFS(monthly_gwh_mw!$F:$F,monthly_gwh_mw!$D:$D,K$6,monthly_gwh_mw!$I:$I,$C15,monthly_gwh_mw!$O:$O,$D15),
"error: please select either NQC MW or GWh from the dropdown in cell A3"))</f>
        <v>0</v>
      </c>
      <c r="L15" s="124">
        <f>IF($B$3="NQC MW",SUMIFS(monthly_gwh_mw!$T:$T,monthly_gwh_mw!$D:$D,L$6,monthly_gwh_mw!$E:$E,$C$1,monthly_gwh_mw!$U:$U,"ok",monthly_gwh_mw!$I:$I,$C15,monthly_gwh_mw!$O:$O,$D15),
IF($B$3="GWh",SUMIFS(monthly_gwh_mw!$F:$F,monthly_gwh_mw!$D:$D,L$6,monthly_gwh_mw!$I:$I,$C15,monthly_gwh_mw!$O:$O,$D15),
"error: please select either NQC MW or GWh from the dropdown in cell A3"))</f>
        <v>0</v>
      </c>
      <c r="M15" s="124">
        <f>IF($B$3="NQC MW",SUMIFS(monthly_gwh_mw!$T:$T,monthly_gwh_mw!$D:$D,M$6,monthly_gwh_mw!$E:$E,$C$1,monthly_gwh_mw!$U:$U,"ok",monthly_gwh_mw!$I:$I,$C15,monthly_gwh_mw!$O:$O,$D15),
IF($B$3="GWh",SUMIFS(monthly_gwh_mw!$F:$F,monthly_gwh_mw!$D:$D,M$6,monthly_gwh_mw!$I:$I,$C15,monthly_gwh_mw!$O:$O,$D15),
"error: please select either NQC MW or GWh from the dropdown in cell A3"))</f>
        <v>0</v>
      </c>
      <c r="N15" s="124">
        <f>IF($B$3="NQC MW",SUMIFS(monthly_gwh_mw!$T:$T,monthly_gwh_mw!$D:$D,N$6,monthly_gwh_mw!$E:$E,$C$1,monthly_gwh_mw!$U:$U,"ok",monthly_gwh_mw!$I:$I,$C15,monthly_gwh_mw!$O:$O,$D15),
IF($B$3="GWh",SUMIFS(monthly_gwh_mw!$F:$F,monthly_gwh_mw!$D:$D,N$6,monthly_gwh_mw!$I:$I,$C15,monthly_gwh_mw!$O:$O,$D15),
"error: please select either NQC MW or GWh from the dropdown in cell A3"))</f>
        <v>0</v>
      </c>
      <c r="O15" s="124">
        <f>IF($B$3="NQC MW",SUMIFS(monthly_gwh_mw!$T:$T,monthly_gwh_mw!$D:$D,O$6,monthly_gwh_mw!$E:$E,$C$1,monthly_gwh_mw!$U:$U,"ok",monthly_gwh_mw!$I:$I,$C15,monthly_gwh_mw!$O:$O,$D15),
IF($B$3="GWh",SUMIFS(monthly_gwh_mw!$F:$F,monthly_gwh_mw!$D:$D,O$6,monthly_gwh_mw!$I:$I,$C15,monthly_gwh_mw!$O:$O,$D15),
"error: please select either NQC MW or GWh from the dropdown in cell A3"))</f>
        <v>0</v>
      </c>
      <c r="S15" s="99"/>
      <c r="T15" s="99"/>
      <c r="AD15" s="99"/>
      <c r="AH15" s="100">
        <v>2021</v>
      </c>
      <c r="AI15" s="100">
        <v>9</v>
      </c>
      <c r="AJ15" s="100">
        <f>SUMIFS(monthly_gwh_mw!$T:$T,monthly_gwh_mw!$D:$D,AH15,monthly_gwh_mw!$E:$E,AI15,monthly_gwh_mw!$U:$U,"ok")</f>
        <v>0</v>
      </c>
      <c r="AM15" s="158"/>
    </row>
    <row r="16" spans="1:39" s="100" customFormat="1">
      <c r="C16" s="102" t="s">
        <v>556</v>
      </c>
      <c r="D16" s="102" t="s">
        <v>634</v>
      </c>
      <c r="E16" s="124">
        <f>IF($B$3="NQC MW",SUMIFS(monthly_gwh_mw!$T:$T,monthly_gwh_mw!$D:$D,E$6,monthly_gwh_mw!$E:$E,$C$1,monthly_gwh_mw!$U:$U,"ok",monthly_gwh_mw!$I:$I,$C16,monthly_gwh_mw!$O:$O,$D16),
IF($B$3="GWh",SUMIFS(monthly_gwh_mw!$F:$F,monthly_gwh_mw!$D:$D,E$6,monthly_gwh_mw!$I:$I,$C16,monthly_gwh_mw!$O:$O,$D16),
"error: please select either NQC MW or GWh from the dropdown in cell A3"))</f>
        <v>550.08100000000002</v>
      </c>
      <c r="F16" s="124">
        <f>IF($B$3="NQC MW",SUMIFS(monthly_gwh_mw!$T:$T,monthly_gwh_mw!$D:$D,F$6,monthly_gwh_mw!$E:$E,$C$1,monthly_gwh_mw!$U:$U,"ok",monthly_gwh_mw!$I:$I,$C16,monthly_gwh_mw!$O:$O,$D16),
IF($B$3="GWh",SUMIFS(monthly_gwh_mw!$F:$F,monthly_gwh_mw!$D:$D,F$6,monthly_gwh_mw!$I:$I,$C16,monthly_gwh_mw!$O:$O,$D16),
"error: please select either NQC MW or GWh from the dropdown in cell A3"))</f>
        <v>550.08100000000002</v>
      </c>
      <c r="G16" s="124">
        <f>IF($B$3="NQC MW",SUMIFS(monthly_gwh_mw!$T:$T,monthly_gwh_mw!$D:$D,G$6,monthly_gwh_mw!$E:$E,$C$1,monthly_gwh_mw!$U:$U,"ok",monthly_gwh_mw!$I:$I,$C16,monthly_gwh_mw!$O:$O,$D16),
IF($B$3="GWh",SUMIFS(monthly_gwh_mw!$F:$F,monthly_gwh_mw!$D:$D,G$6,monthly_gwh_mw!$I:$I,$C16,monthly_gwh_mw!$O:$O,$D16),
"error: please select either NQC MW or GWh from the dropdown in cell A3"))</f>
        <v>550.08100000000002</v>
      </c>
      <c r="H16" s="124">
        <f>IF($B$3="NQC MW",SUMIFS(monthly_gwh_mw!$T:$T,monthly_gwh_mw!$D:$D,H$6,monthly_gwh_mw!$E:$E,$C$1,monthly_gwh_mw!$U:$U,"ok",monthly_gwh_mw!$I:$I,$C16,monthly_gwh_mw!$O:$O,$D16),
IF($B$3="GWh",SUMIFS(monthly_gwh_mw!$F:$F,monthly_gwh_mw!$D:$D,H$6,monthly_gwh_mw!$I:$I,$C16,monthly_gwh_mw!$O:$O,$D16),
"error: please select either NQC MW or GWh from the dropdown in cell A3"))</f>
        <v>0</v>
      </c>
      <c r="I16" s="124">
        <f>IF($B$3="NQC MW",SUMIFS(monthly_gwh_mw!$T:$T,monthly_gwh_mw!$D:$D,I$6,monthly_gwh_mw!$E:$E,$C$1,monthly_gwh_mw!$U:$U,"ok",monthly_gwh_mw!$I:$I,$C16,monthly_gwh_mw!$O:$O,$D16),
IF($B$3="GWh",SUMIFS(monthly_gwh_mw!$F:$F,monthly_gwh_mw!$D:$D,I$6,monthly_gwh_mw!$I:$I,$C16,monthly_gwh_mw!$O:$O,$D16),
"error: please select either NQC MW or GWh from the dropdown in cell A3"))</f>
        <v>0</v>
      </c>
      <c r="J16" s="124">
        <f>IF($B$3="NQC MW",SUMIFS(monthly_gwh_mw!$T:$T,monthly_gwh_mw!$D:$D,J$6,monthly_gwh_mw!$E:$E,$C$1,monthly_gwh_mw!$U:$U,"ok",monthly_gwh_mw!$I:$I,$C16,monthly_gwh_mw!$O:$O,$D16),
IF($B$3="GWh",SUMIFS(monthly_gwh_mw!$F:$F,monthly_gwh_mw!$D:$D,J$6,monthly_gwh_mw!$I:$I,$C16,monthly_gwh_mw!$O:$O,$D16),
"error: please select either NQC MW or GWh from the dropdown in cell A3"))</f>
        <v>0</v>
      </c>
      <c r="K16" s="124">
        <f>IF($B$3="NQC MW",SUMIFS(monthly_gwh_mw!$T:$T,monthly_gwh_mw!$D:$D,K$6,monthly_gwh_mw!$E:$E,$C$1,monthly_gwh_mw!$U:$U,"ok",monthly_gwh_mw!$I:$I,$C16,monthly_gwh_mw!$O:$O,$D16),
IF($B$3="GWh",SUMIFS(monthly_gwh_mw!$F:$F,monthly_gwh_mw!$D:$D,K$6,monthly_gwh_mw!$I:$I,$C16,monthly_gwh_mw!$O:$O,$D16),
"error: please select either NQC MW or GWh from the dropdown in cell A3"))</f>
        <v>0</v>
      </c>
      <c r="L16" s="124">
        <f>IF($B$3="NQC MW",SUMIFS(monthly_gwh_mw!$T:$T,monthly_gwh_mw!$D:$D,L$6,monthly_gwh_mw!$E:$E,$C$1,monthly_gwh_mw!$U:$U,"ok",monthly_gwh_mw!$I:$I,$C16,monthly_gwh_mw!$O:$O,$D16),
IF($B$3="GWh",SUMIFS(monthly_gwh_mw!$F:$F,monthly_gwh_mw!$D:$D,L$6,monthly_gwh_mw!$I:$I,$C16,monthly_gwh_mw!$O:$O,$D16),
"error: please select either NQC MW or GWh from the dropdown in cell A3"))</f>
        <v>0</v>
      </c>
      <c r="M16" s="124">
        <f>IF($B$3="NQC MW",SUMIFS(monthly_gwh_mw!$T:$T,monthly_gwh_mw!$D:$D,M$6,monthly_gwh_mw!$E:$E,$C$1,monthly_gwh_mw!$U:$U,"ok",monthly_gwh_mw!$I:$I,$C16,monthly_gwh_mw!$O:$O,$D16),
IF($B$3="GWh",SUMIFS(monthly_gwh_mw!$F:$F,monthly_gwh_mw!$D:$D,M$6,monthly_gwh_mw!$I:$I,$C16,monthly_gwh_mw!$O:$O,$D16),
"error: please select either NQC MW or GWh from the dropdown in cell A3"))</f>
        <v>0</v>
      </c>
      <c r="N16" s="124">
        <f>IF($B$3="NQC MW",SUMIFS(monthly_gwh_mw!$T:$T,monthly_gwh_mw!$D:$D,N$6,monthly_gwh_mw!$E:$E,$C$1,monthly_gwh_mw!$U:$U,"ok",monthly_gwh_mw!$I:$I,$C16,monthly_gwh_mw!$O:$O,$D16),
IF($B$3="GWh",SUMIFS(monthly_gwh_mw!$F:$F,monthly_gwh_mw!$D:$D,N$6,monthly_gwh_mw!$I:$I,$C16,monthly_gwh_mw!$O:$O,$D16),
"error: please select either NQC MW or GWh from the dropdown in cell A3"))</f>
        <v>0</v>
      </c>
      <c r="O16" s="124">
        <f>IF($B$3="NQC MW",SUMIFS(monthly_gwh_mw!$T:$T,monthly_gwh_mw!$D:$D,O$6,monthly_gwh_mw!$E:$E,$C$1,monthly_gwh_mw!$U:$U,"ok",monthly_gwh_mw!$I:$I,$C16,monthly_gwh_mw!$O:$O,$D16),
IF($B$3="GWh",SUMIFS(monthly_gwh_mw!$F:$F,monthly_gwh_mw!$D:$D,O$6,monthly_gwh_mw!$I:$I,$C16,monthly_gwh_mw!$O:$O,$D16),
"error: please select either NQC MW or GWh from the dropdown in cell A3"))</f>
        <v>0</v>
      </c>
      <c r="S16" s="99"/>
      <c r="T16" s="99"/>
      <c r="AD16" s="99"/>
      <c r="AH16" s="100">
        <v>2021</v>
      </c>
      <c r="AI16" s="100">
        <v>10</v>
      </c>
      <c r="AJ16" s="100">
        <f>SUMIFS(monthly_gwh_mw!$T:$T,monthly_gwh_mw!$D:$D,AH16,monthly_gwh_mw!$E:$E,AI16,monthly_gwh_mw!$U:$U,"ok")</f>
        <v>0</v>
      </c>
      <c r="AM16" s="158"/>
    </row>
    <row r="17" spans="3:39" s="100" customFormat="1">
      <c r="C17" s="102" t="s">
        <v>556</v>
      </c>
      <c r="D17" s="102" t="s">
        <v>635</v>
      </c>
      <c r="E17" s="124">
        <f>IF($B$3="NQC MW",SUMIFS(monthly_gwh_mw!$T:$T,monthly_gwh_mw!$D:$D,E$6,monthly_gwh_mw!$E:$E,$C$1,monthly_gwh_mw!$U:$U,"ok",monthly_gwh_mw!$I:$I,$C17,monthly_gwh_mw!$O:$O,$D17),
IF($B$3="GWh",SUMIFS(monthly_gwh_mw!$F:$F,monthly_gwh_mw!$D:$D,E$6,monthly_gwh_mw!$I:$I,$C17,monthly_gwh_mw!$O:$O,$D17),
"error: please select either NQC MW or GWh from the dropdown in cell A3"))</f>
        <v>0</v>
      </c>
      <c r="F17" s="124">
        <f>IF($B$3="NQC MW",SUMIFS(monthly_gwh_mw!$T:$T,monthly_gwh_mw!$D:$D,F$6,monthly_gwh_mw!$E:$E,$C$1,monthly_gwh_mw!$U:$U,"ok",monthly_gwh_mw!$I:$I,$C17,monthly_gwh_mw!$O:$O,$D17),
IF($B$3="GWh",SUMIFS(monthly_gwh_mw!$F:$F,monthly_gwh_mw!$D:$D,F$6,monthly_gwh_mw!$I:$I,$C17,monthly_gwh_mw!$O:$O,$D17),
"error: please select either NQC MW or GWh from the dropdown in cell A3"))</f>
        <v>0</v>
      </c>
      <c r="G17" s="124">
        <f>IF($B$3="NQC MW",SUMIFS(monthly_gwh_mw!$T:$T,monthly_gwh_mw!$D:$D,G$6,monthly_gwh_mw!$E:$E,$C$1,monthly_gwh_mw!$U:$U,"ok",monthly_gwh_mw!$I:$I,$C17,monthly_gwh_mw!$O:$O,$D17),
IF($B$3="GWh",SUMIFS(monthly_gwh_mw!$F:$F,monthly_gwh_mw!$D:$D,G$6,monthly_gwh_mw!$I:$I,$C17,monthly_gwh_mw!$O:$O,$D17),
"error: please select either NQC MW or GWh from the dropdown in cell A3"))</f>
        <v>0</v>
      </c>
      <c r="H17" s="124">
        <f>IF($B$3="NQC MW",SUMIFS(monthly_gwh_mw!$T:$T,monthly_gwh_mw!$D:$D,H$6,monthly_gwh_mw!$E:$E,$C$1,monthly_gwh_mw!$U:$U,"ok",monthly_gwh_mw!$I:$I,$C17,monthly_gwh_mw!$O:$O,$D17),
IF($B$3="GWh",SUMIFS(monthly_gwh_mw!$F:$F,monthly_gwh_mw!$D:$D,H$6,monthly_gwh_mw!$I:$I,$C17,monthly_gwh_mw!$O:$O,$D17),
"error: please select either NQC MW or GWh from the dropdown in cell A3"))</f>
        <v>0</v>
      </c>
      <c r="I17" s="124">
        <f>IF($B$3="NQC MW",SUMIFS(monthly_gwh_mw!$T:$T,monthly_gwh_mw!$D:$D,I$6,monthly_gwh_mw!$E:$E,$C$1,monthly_gwh_mw!$U:$U,"ok",monthly_gwh_mw!$I:$I,$C17,monthly_gwh_mw!$O:$O,$D17),
IF($B$3="GWh",SUMIFS(monthly_gwh_mw!$F:$F,monthly_gwh_mw!$D:$D,I$6,monthly_gwh_mw!$I:$I,$C17,monthly_gwh_mw!$O:$O,$D17),
"error: please select either NQC MW or GWh from the dropdown in cell A3"))</f>
        <v>0</v>
      </c>
      <c r="J17" s="124">
        <f>IF($B$3="NQC MW",SUMIFS(monthly_gwh_mw!$T:$T,monthly_gwh_mw!$D:$D,J$6,monthly_gwh_mw!$E:$E,$C$1,monthly_gwh_mw!$U:$U,"ok",monthly_gwh_mw!$I:$I,$C17,monthly_gwh_mw!$O:$O,$D17),
IF($B$3="GWh",SUMIFS(monthly_gwh_mw!$F:$F,monthly_gwh_mw!$D:$D,J$6,monthly_gwh_mw!$I:$I,$C17,monthly_gwh_mw!$O:$O,$D17),
"error: please select either NQC MW or GWh from the dropdown in cell A3"))</f>
        <v>0</v>
      </c>
      <c r="K17" s="124">
        <f>IF($B$3="NQC MW",SUMIFS(monthly_gwh_mw!$T:$T,monthly_gwh_mw!$D:$D,K$6,monthly_gwh_mw!$E:$E,$C$1,monthly_gwh_mw!$U:$U,"ok",monthly_gwh_mw!$I:$I,$C17,monthly_gwh_mw!$O:$O,$D17),
IF($B$3="GWh",SUMIFS(monthly_gwh_mw!$F:$F,monthly_gwh_mw!$D:$D,K$6,monthly_gwh_mw!$I:$I,$C17,monthly_gwh_mw!$O:$O,$D17),
"error: please select either NQC MW or GWh from the dropdown in cell A3"))</f>
        <v>0</v>
      </c>
      <c r="L17" s="124">
        <f>IF($B$3="NQC MW",SUMIFS(monthly_gwh_mw!$T:$T,monthly_gwh_mw!$D:$D,L$6,monthly_gwh_mw!$E:$E,$C$1,monthly_gwh_mw!$U:$U,"ok",monthly_gwh_mw!$I:$I,$C17,monthly_gwh_mw!$O:$O,$D17),
IF($B$3="GWh",SUMIFS(monthly_gwh_mw!$F:$F,monthly_gwh_mw!$D:$D,L$6,monthly_gwh_mw!$I:$I,$C17,monthly_gwh_mw!$O:$O,$D17),
"error: please select either NQC MW or GWh from the dropdown in cell A3"))</f>
        <v>0</v>
      </c>
      <c r="M17" s="124">
        <f>IF($B$3="NQC MW",SUMIFS(monthly_gwh_mw!$T:$T,monthly_gwh_mw!$D:$D,M$6,monthly_gwh_mw!$E:$E,$C$1,monthly_gwh_mw!$U:$U,"ok",monthly_gwh_mw!$I:$I,$C17,monthly_gwh_mw!$O:$O,$D17),
IF($B$3="GWh",SUMIFS(monthly_gwh_mw!$F:$F,monthly_gwh_mw!$D:$D,M$6,monthly_gwh_mw!$I:$I,$C17,monthly_gwh_mw!$O:$O,$D17),
"error: please select either NQC MW or GWh from the dropdown in cell A3"))</f>
        <v>0</v>
      </c>
      <c r="N17" s="124">
        <f>IF($B$3="NQC MW",SUMIFS(monthly_gwh_mw!$T:$T,monthly_gwh_mw!$D:$D,N$6,monthly_gwh_mw!$E:$E,$C$1,monthly_gwh_mw!$U:$U,"ok",monthly_gwh_mw!$I:$I,$C17,monthly_gwh_mw!$O:$O,$D17),
IF($B$3="GWh",SUMIFS(monthly_gwh_mw!$F:$F,monthly_gwh_mw!$D:$D,N$6,monthly_gwh_mw!$I:$I,$C17,monthly_gwh_mw!$O:$O,$D17),
"error: please select either NQC MW or GWh from the dropdown in cell A3"))</f>
        <v>0</v>
      </c>
      <c r="O17" s="124">
        <f>IF($B$3="NQC MW",SUMIFS(monthly_gwh_mw!$T:$T,monthly_gwh_mw!$D:$D,O$6,monthly_gwh_mw!$E:$E,$C$1,monthly_gwh_mw!$U:$U,"ok",monthly_gwh_mw!$I:$I,$C17,monthly_gwh_mw!$O:$O,$D17),
IF($B$3="GWh",SUMIFS(monthly_gwh_mw!$F:$F,monthly_gwh_mw!$D:$D,O$6,monthly_gwh_mw!$I:$I,$C17,monthly_gwh_mw!$O:$O,$D17),
"error: please select either NQC MW or GWh from the dropdown in cell A3"))</f>
        <v>0</v>
      </c>
      <c r="S17" s="99"/>
      <c r="T17" s="99"/>
      <c r="AD17" s="99"/>
      <c r="AH17" s="100">
        <v>2021</v>
      </c>
      <c r="AI17" s="100">
        <v>11</v>
      </c>
      <c r="AJ17" s="100">
        <f>SUMIFS(monthly_gwh_mw!$T:$T,monthly_gwh_mw!$D:$D,AH17,monthly_gwh_mw!$E:$E,AI17,monthly_gwh_mw!$U:$U,"ok")</f>
        <v>0</v>
      </c>
      <c r="AM17" s="158"/>
    </row>
    <row r="18" spans="3:39" s="100" customFormat="1">
      <c r="C18" s="102" t="s">
        <v>556</v>
      </c>
      <c r="D18" s="102" t="s">
        <v>636</v>
      </c>
      <c r="E18" s="124">
        <f>IF($B$3="NQC MW",SUMIFS(monthly_gwh_mw!$T:$T,monthly_gwh_mw!$D:$D,E$6,monthly_gwh_mw!$E:$E,$C$1,monthly_gwh_mw!$U:$U,"ok",monthly_gwh_mw!$I:$I,$C18,monthly_gwh_mw!$O:$O,$D18),
IF($B$3="GWh",SUMIFS(monthly_gwh_mw!$F:$F,monthly_gwh_mw!$D:$D,E$6,monthly_gwh_mw!$I:$I,$C18,monthly_gwh_mw!$O:$O,$D18),
"error: please select either NQC MW or GWh from the dropdown in cell A3"))</f>
        <v>2118.1521181999979</v>
      </c>
      <c r="F18" s="124">
        <f>IF($B$3="NQC MW",SUMIFS(monthly_gwh_mw!$T:$T,monthly_gwh_mw!$D:$D,F$6,monthly_gwh_mw!$E:$E,$C$1,monthly_gwh_mw!$U:$U,"ok",monthly_gwh_mw!$I:$I,$C18,monthly_gwh_mw!$O:$O,$D18),
IF($B$3="GWh",SUMIFS(monthly_gwh_mw!$F:$F,monthly_gwh_mw!$D:$D,F$6,monthly_gwh_mw!$I:$I,$C18,monthly_gwh_mw!$O:$O,$D18),
"error: please select either NQC MW or GWh from the dropdown in cell A3"))</f>
        <v>1707.2908208796591</v>
      </c>
      <c r="G18" s="124">
        <f>IF($B$3="NQC MW",SUMIFS(monthly_gwh_mw!$T:$T,monthly_gwh_mw!$D:$D,G$6,monthly_gwh_mw!$E:$E,$C$1,monthly_gwh_mw!$U:$U,"ok",monthly_gwh_mw!$I:$I,$C18,monthly_gwh_mw!$O:$O,$D18),
IF($B$3="GWh",SUMIFS(monthly_gwh_mw!$F:$F,monthly_gwh_mw!$D:$D,G$6,monthly_gwh_mw!$I:$I,$C18,monthly_gwh_mw!$O:$O,$D18),
"error: please select either NQC MW or GWh from the dropdown in cell A3"))</f>
        <v>1646.3217961301475</v>
      </c>
      <c r="H18" s="124">
        <f>IF($B$3="NQC MW",SUMIFS(monthly_gwh_mw!$T:$T,monthly_gwh_mw!$D:$D,H$6,monthly_gwh_mw!$E:$E,$C$1,monthly_gwh_mw!$U:$U,"ok",monthly_gwh_mw!$I:$I,$C18,monthly_gwh_mw!$O:$O,$D18),
IF($B$3="GWh",SUMIFS(monthly_gwh_mw!$F:$F,monthly_gwh_mw!$D:$D,H$6,monthly_gwh_mw!$I:$I,$C18,monthly_gwh_mw!$O:$O,$D18),
"error: please select either NQC MW or GWh from the dropdown in cell A3"))</f>
        <v>647.25279613014823</v>
      </c>
      <c r="I18" s="124">
        <f>IF($B$3="NQC MW",SUMIFS(monthly_gwh_mw!$T:$T,monthly_gwh_mw!$D:$D,I$6,monthly_gwh_mw!$E:$E,$C$1,monthly_gwh_mw!$U:$U,"ok",monthly_gwh_mw!$I:$I,$C18,monthly_gwh_mw!$O:$O,$D18),
IF($B$3="GWh",SUMIFS(monthly_gwh_mw!$F:$F,monthly_gwh_mw!$D:$D,I$6,monthly_gwh_mw!$I:$I,$C18,monthly_gwh_mw!$O:$O,$D18),
"error: please select either NQC MW or GWh from the dropdown in cell A3"))</f>
        <v>347.25279613014828</v>
      </c>
      <c r="J18" s="124">
        <f>IF($B$3="NQC MW",SUMIFS(monthly_gwh_mw!$T:$T,monthly_gwh_mw!$D:$D,J$6,monthly_gwh_mw!$E:$E,$C$1,monthly_gwh_mw!$U:$U,"ok",monthly_gwh_mw!$I:$I,$C18,monthly_gwh_mw!$O:$O,$D18),
IF($B$3="GWh",SUMIFS(monthly_gwh_mw!$F:$F,monthly_gwh_mw!$D:$D,J$6,monthly_gwh_mw!$I:$I,$C18,monthly_gwh_mw!$O:$O,$D18),
"error: please select either NQC MW or GWh from the dropdown in cell A3"))</f>
        <v>9.9999999999999992E-2</v>
      </c>
      <c r="K18" s="124">
        <f>IF($B$3="NQC MW",SUMIFS(monthly_gwh_mw!$T:$T,monthly_gwh_mw!$D:$D,K$6,monthly_gwh_mw!$E:$E,$C$1,monthly_gwh_mw!$U:$U,"ok",monthly_gwh_mw!$I:$I,$C18,monthly_gwh_mw!$O:$O,$D18),
IF($B$3="GWh",SUMIFS(monthly_gwh_mw!$F:$F,monthly_gwh_mw!$D:$D,K$6,monthly_gwh_mw!$I:$I,$C18,monthly_gwh_mw!$O:$O,$D18),
"error: please select either NQC MW or GWh from the dropdown in cell A3"))</f>
        <v>9.9999999999999992E-2</v>
      </c>
      <c r="L18" s="124">
        <f>IF($B$3="NQC MW",SUMIFS(monthly_gwh_mw!$T:$T,monthly_gwh_mw!$D:$D,L$6,monthly_gwh_mw!$E:$E,$C$1,monthly_gwh_mw!$U:$U,"ok",monthly_gwh_mw!$I:$I,$C18,monthly_gwh_mw!$O:$O,$D18),
IF($B$3="GWh",SUMIFS(monthly_gwh_mw!$F:$F,monthly_gwh_mw!$D:$D,L$6,monthly_gwh_mw!$I:$I,$C18,monthly_gwh_mw!$O:$O,$D18),
"error: please select either NQC MW or GWh from the dropdown in cell A3"))</f>
        <v>0</v>
      </c>
      <c r="M18" s="124">
        <f>IF($B$3="NQC MW",SUMIFS(monthly_gwh_mw!$T:$T,monthly_gwh_mw!$D:$D,M$6,monthly_gwh_mw!$E:$E,$C$1,monthly_gwh_mw!$U:$U,"ok",monthly_gwh_mw!$I:$I,$C18,monthly_gwh_mw!$O:$O,$D18),
IF($B$3="GWh",SUMIFS(monthly_gwh_mw!$F:$F,monthly_gwh_mw!$D:$D,M$6,monthly_gwh_mw!$I:$I,$C18,monthly_gwh_mw!$O:$O,$D18),
"error: please select either NQC MW or GWh from the dropdown in cell A3"))</f>
        <v>0</v>
      </c>
      <c r="N18" s="124">
        <f>IF($B$3="NQC MW",SUMIFS(monthly_gwh_mw!$T:$T,monthly_gwh_mw!$D:$D,N$6,monthly_gwh_mw!$E:$E,$C$1,monthly_gwh_mw!$U:$U,"ok",monthly_gwh_mw!$I:$I,$C18,monthly_gwh_mw!$O:$O,$D18),
IF($B$3="GWh",SUMIFS(monthly_gwh_mw!$F:$F,monthly_gwh_mw!$D:$D,N$6,monthly_gwh_mw!$I:$I,$C18,monthly_gwh_mw!$O:$O,$D18),
"error: please select either NQC MW or GWh from the dropdown in cell A3"))</f>
        <v>0</v>
      </c>
      <c r="O18" s="124">
        <f>IF($B$3="NQC MW",SUMIFS(monthly_gwh_mw!$T:$T,monthly_gwh_mw!$D:$D,O$6,monthly_gwh_mw!$E:$E,$C$1,monthly_gwh_mw!$U:$U,"ok",monthly_gwh_mw!$I:$I,$C18,monthly_gwh_mw!$O:$O,$D18),
IF($B$3="GWh",SUMIFS(monthly_gwh_mw!$F:$F,monthly_gwh_mw!$D:$D,O$6,monthly_gwh_mw!$I:$I,$C18,monthly_gwh_mw!$O:$O,$D18),
"error: please select either NQC MW or GWh from the dropdown in cell A3"))</f>
        <v>0</v>
      </c>
      <c r="S18" s="99"/>
      <c r="T18" s="99"/>
      <c r="AD18" s="99"/>
      <c r="AH18" s="100">
        <v>2021</v>
      </c>
      <c r="AI18" s="100">
        <v>12</v>
      </c>
      <c r="AJ18" s="100">
        <f>SUMIFS(monthly_gwh_mw!$T:$T,monthly_gwh_mw!$D:$D,AH18,monthly_gwh_mw!$E:$E,AI18,monthly_gwh_mw!$U:$U,"ok")</f>
        <v>0</v>
      </c>
      <c r="AM18" s="158"/>
    </row>
    <row r="19" spans="3:39" s="100" customFormat="1">
      <c r="C19" s="102" t="s">
        <v>557</v>
      </c>
      <c r="D19" s="102" t="s">
        <v>624</v>
      </c>
      <c r="E19" s="124">
        <f>IF($B$3="NQC MW",SUMIFS(monthly_gwh_mw!$T:$T,monthly_gwh_mw!$D:$D,E$6,monthly_gwh_mw!$E:$E,$C$1,monthly_gwh_mw!$U:$U,"ok",monthly_gwh_mw!$I:$I,$C19,monthly_gwh_mw!$O:$O,$D19),
IF($B$3="GWh",SUMIFS(monthly_gwh_mw!$F:$F,monthly_gwh_mw!$D:$D,E$6,monthly_gwh_mw!$I:$I,$C19,monthly_gwh_mw!$O:$O,$D19),
"error: please select either NQC MW or GWh from the dropdown in cell A3"))</f>
        <v>0</v>
      </c>
      <c r="F19" s="124">
        <f>IF($B$3="NQC MW",SUMIFS(monthly_gwh_mw!$T:$T,monthly_gwh_mw!$D:$D,F$6,monthly_gwh_mw!$E:$E,$C$1,monthly_gwh_mw!$U:$U,"ok",monthly_gwh_mw!$I:$I,$C19,monthly_gwh_mw!$O:$O,$D19),
IF($B$3="GWh",SUMIFS(monthly_gwh_mw!$F:$F,monthly_gwh_mw!$D:$D,F$6,monthly_gwh_mw!$I:$I,$C19,monthly_gwh_mw!$O:$O,$D19),
"error: please select either NQC MW or GWh from the dropdown in cell A3"))</f>
        <v>0</v>
      </c>
      <c r="G19" s="124">
        <f>IF($B$3="NQC MW",SUMIFS(monthly_gwh_mw!$T:$T,monthly_gwh_mw!$D:$D,G$6,monthly_gwh_mw!$E:$E,$C$1,monthly_gwh_mw!$U:$U,"ok",monthly_gwh_mw!$I:$I,$C19,monthly_gwh_mw!$O:$O,$D19),
IF($B$3="GWh",SUMIFS(monthly_gwh_mw!$F:$F,monthly_gwh_mw!$D:$D,G$6,monthly_gwh_mw!$I:$I,$C19,monthly_gwh_mw!$O:$O,$D19),
"error: please select either NQC MW or GWh from the dropdown in cell A3"))</f>
        <v>0</v>
      </c>
      <c r="H19" s="124">
        <f>IF($B$3="NQC MW",SUMIFS(monthly_gwh_mw!$T:$T,monthly_gwh_mw!$D:$D,H$6,monthly_gwh_mw!$E:$E,$C$1,monthly_gwh_mw!$U:$U,"ok",monthly_gwh_mw!$I:$I,$C19,monthly_gwh_mw!$O:$O,$D19),
IF($B$3="GWh",SUMIFS(monthly_gwh_mw!$F:$F,monthly_gwh_mw!$D:$D,H$6,monthly_gwh_mw!$I:$I,$C19,monthly_gwh_mw!$O:$O,$D19),
"error: please select either NQC MW or GWh from the dropdown in cell A3"))</f>
        <v>0</v>
      </c>
      <c r="I19" s="124">
        <f>IF($B$3="NQC MW",SUMIFS(monthly_gwh_mw!$T:$T,monthly_gwh_mw!$D:$D,I$6,monthly_gwh_mw!$E:$E,$C$1,monthly_gwh_mw!$U:$U,"ok",monthly_gwh_mw!$I:$I,$C19,monthly_gwh_mw!$O:$O,$D19),
IF($B$3="GWh",SUMIFS(monthly_gwh_mw!$F:$F,monthly_gwh_mw!$D:$D,I$6,monthly_gwh_mw!$I:$I,$C19,monthly_gwh_mw!$O:$O,$D19),
"error: please select either NQC MW or GWh from the dropdown in cell A3"))</f>
        <v>0</v>
      </c>
      <c r="J19" s="124">
        <f>IF($B$3="NQC MW",SUMIFS(monthly_gwh_mw!$T:$T,monthly_gwh_mw!$D:$D,J$6,monthly_gwh_mw!$E:$E,$C$1,monthly_gwh_mw!$U:$U,"ok",monthly_gwh_mw!$I:$I,$C19,monthly_gwh_mw!$O:$O,$D19),
IF($B$3="GWh",SUMIFS(monthly_gwh_mw!$F:$F,monthly_gwh_mw!$D:$D,J$6,monthly_gwh_mw!$I:$I,$C19,monthly_gwh_mw!$O:$O,$D19),
"error: please select either NQC MW or GWh from the dropdown in cell A3"))</f>
        <v>0</v>
      </c>
      <c r="K19" s="124">
        <f>IF($B$3="NQC MW",SUMIFS(monthly_gwh_mw!$T:$T,monthly_gwh_mw!$D:$D,K$6,monthly_gwh_mw!$E:$E,$C$1,monthly_gwh_mw!$U:$U,"ok",monthly_gwh_mw!$I:$I,$C19,monthly_gwh_mw!$O:$O,$D19),
IF($B$3="GWh",SUMIFS(monthly_gwh_mw!$F:$F,monthly_gwh_mw!$D:$D,K$6,monthly_gwh_mw!$I:$I,$C19,monthly_gwh_mw!$O:$O,$D19),
"error: please select either NQC MW or GWh from the dropdown in cell A3"))</f>
        <v>0</v>
      </c>
      <c r="L19" s="124">
        <f>IF($B$3="NQC MW",SUMIFS(monthly_gwh_mw!$T:$T,monthly_gwh_mw!$D:$D,L$6,monthly_gwh_mw!$E:$E,$C$1,monthly_gwh_mw!$U:$U,"ok",monthly_gwh_mw!$I:$I,$C19,monthly_gwh_mw!$O:$O,$D19),
IF($B$3="GWh",SUMIFS(monthly_gwh_mw!$F:$F,monthly_gwh_mw!$D:$D,L$6,monthly_gwh_mw!$I:$I,$C19,monthly_gwh_mw!$O:$O,$D19),
"error: please select either NQC MW or GWh from the dropdown in cell A3"))</f>
        <v>0</v>
      </c>
      <c r="M19" s="124">
        <f>IF($B$3="NQC MW",SUMIFS(monthly_gwh_mw!$T:$T,monthly_gwh_mw!$D:$D,M$6,monthly_gwh_mw!$E:$E,$C$1,monthly_gwh_mw!$U:$U,"ok",monthly_gwh_mw!$I:$I,$C19,monthly_gwh_mw!$O:$O,$D19),
IF($B$3="GWh",SUMIFS(monthly_gwh_mw!$F:$F,monthly_gwh_mw!$D:$D,M$6,monthly_gwh_mw!$I:$I,$C19,monthly_gwh_mw!$O:$O,$D19),
"error: please select either NQC MW or GWh from the dropdown in cell A3"))</f>
        <v>0</v>
      </c>
      <c r="N19" s="124">
        <f>IF($B$3="NQC MW",SUMIFS(monthly_gwh_mw!$T:$T,monthly_gwh_mw!$D:$D,N$6,monthly_gwh_mw!$E:$E,$C$1,monthly_gwh_mw!$U:$U,"ok",monthly_gwh_mw!$I:$I,$C19,monthly_gwh_mw!$O:$O,$D19),
IF($B$3="GWh",SUMIFS(monthly_gwh_mw!$F:$F,monthly_gwh_mw!$D:$D,N$6,monthly_gwh_mw!$I:$I,$C19,monthly_gwh_mw!$O:$O,$D19),
"error: please select either NQC MW or GWh from the dropdown in cell A3"))</f>
        <v>0</v>
      </c>
      <c r="O19" s="124">
        <f>IF($B$3="NQC MW",SUMIFS(monthly_gwh_mw!$T:$T,monthly_gwh_mw!$D:$D,O$6,monthly_gwh_mw!$E:$E,$C$1,monthly_gwh_mw!$U:$U,"ok",monthly_gwh_mw!$I:$I,$C19,monthly_gwh_mw!$O:$O,$D19),
IF($B$3="GWh",SUMIFS(monthly_gwh_mw!$F:$F,monthly_gwh_mw!$D:$D,O$6,monthly_gwh_mw!$I:$I,$C19,monthly_gwh_mw!$O:$O,$D19),
"error: please select either NQC MW or GWh from the dropdown in cell A3"))</f>
        <v>0</v>
      </c>
      <c r="S19" s="99"/>
      <c r="T19" s="99"/>
      <c r="AH19" s="100">
        <f>AH7+1</f>
        <v>2022</v>
      </c>
      <c r="AI19" s="100">
        <f>AI7</f>
        <v>1</v>
      </c>
      <c r="AJ19" s="100">
        <f>SUMIFS(monthly_gwh_mw!$T:$T,monthly_gwh_mw!$D:$D,AH19,monthly_gwh_mw!$E:$E,AI19,monthly_gwh_mw!$U:$U,"ok")</f>
        <v>0</v>
      </c>
      <c r="AM19" s="158"/>
    </row>
    <row r="20" spans="3:39" s="100" customFormat="1">
      <c r="C20" s="102" t="s">
        <v>557</v>
      </c>
      <c r="D20" s="102" t="s">
        <v>625</v>
      </c>
      <c r="E20" s="124">
        <f>IF($B$3="NQC MW",SUMIFS(monthly_gwh_mw!$T:$T,monthly_gwh_mw!$D:$D,E$6,monthly_gwh_mw!$E:$E,$C$1,monthly_gwh_mw!$U:$U,"ok",monthly_gwh_mw!$I:$I,$C20,monthly_gwh_mw!$O:$O,$D20),
IF($B$3="GWh",SUMIFS(monthly_gwh_mw!$F:$F,monthly_gwh_mw!$D:$D,E$6,monthly_gwh_mw!$I:$I,$C20,monthly_gwh_mw!$O:$O,$D20),
"error: please select either NQC MW or GWh from the dropdown in cell A3"))</f>
        <v>0</v>
      </c>
      <c r="F20" s="124">
        <f>IF($B$3="NQC MW",SUMIFS(monthly_gwh_mw!$T:$T,monthly_gwh_mw!$D:$D,F$6,monthly_gwh_mw!$E:$E,$C$1,monthly_gwh_mw!$U:$U,"ok",monthly_gwh_mw!$I:$I,$C20,monthly_gwh_mw!$O:$O,$D20),
IF($B$3="GWh",SUMIFS(monthly_gwh_mw!$F:$F,monthly_gwh_mw!$D:$D,F$6,monthly_gwh_mw!$I:$I,$C20,monthly_gwh_mw!$O:$O,$D20),
"error: please select either NQC MW or GWh from the dropdown in cell A3"))</f>
        <v>0</v>
      </c>
      <c r="G20" s="124">
        <f>IF($B$3="NQC MW",SUMIFS(monthly_gwh_mw!$T:$T,monthly_gwh_mw!$D:$D,G$6,monthly_gwh_mw!$E:$E,$C$1,monthly_gwh_mw!$U:$U,"ok",monthly_gwh_mw!$I:$I,$C20,monthly_gwh_mw!$O:$O,$D20),
IF($B$3="GWh",SUMIFS(monthly_gwh_mw!$F:$F,monthly_gwh_mw!$D:$D,G$6,monthly_gwh_mw!$I:$I,$C20,monthly_gwh_mw!$O:$O,$D20),
"error: please select either NQC MW or GWh from the dropdown in cell A3"))</f>
        <v>0</v>
      </c>
      <c r="H20" s="124">
        <f>IF($B$3="NQC MW",SUMIFS(monthly_gwh_mw!$T:$T,monthly_gwh_mw!$D:$D,H$6,monthly_gwh_mw!$E:$E,$C$1,monthly_gwh_mw!$U:$U,"ok",monthly_gwh_mw!$I:$I,$C20,monthly_gwh_mw!$O:$O,$D20),
IF($B$3="GWh",SUMIFS(monthly_gwh_mw!$F:$F,monthly_gwh_mw!$D:$D,H$6,monthly_gwh_mw!$I:$I,$C20,monthly_gwh_mw!$O:$O,$D20),
"error: please select either NQC MW or GWh from the dropdown in cell A3"))</f>
        <v>0</v>
      </c>
      <c r="I20" s="124">
        <f>IF($B$3="NQC MW",SUMIFS(monthly_gwh_mw!$T:$T,monthly_gwh_mw!$D:$D,I$6,monthly_gwh_mw!$E:$E,$C$1,monthly_gwh_mw!$U:$U,"ok",monthly_gwh_mw!$I:$I,$C20,monthly_gwh_mw!$O:$O,$D20),
IF($B$3="GWh",SUMIFS(monthly_gwh_mw!$F:$F,monthly_gwh_mw!$D:$D,I$6,monthly_gwh_mw!$I:$I,$C20,monthly_gwh_mw!$O:$O,$D20),
"error: please select either NQC MW or GWh from the dropdown in cell A3"))</f>
        <v>0</v>
      </c>
      <c r="J20" s="124">
        <f>IF($B$3="NQC MW",SUMIFS(monthly_gwh_mw!$T:$T,monthly_gwh_mw!$D:$D,J$6,monthly_gwh_mw!$E:$E,$C$1,monthly_gwh_mw!$U:$U,"ok",monthly_gwh_mw!$I:$I,$C20,monthly_gwh_mw!$O:$O,$D20),
IF($B$3="GWh",SUMIFS(monthly_gwh_mw!$F:$F,monthly_gwh_mw!$D:$D,J$6,monthly_gwh_mw!$I:$I,$C20,monthly_gwh_mw!$O:$O,$D20),
"error: please select either NQC MW or GWh from the dropdown in cell A3"))</f>
        <v>0</v>
      </c>
      <c r="K20" s="124">
        <f>IF($B$3="NQC MW",SUMIFS(monthly_gwh_mw!$T:$T,monthly_gwh_mw!$D:$D,K$6,monthly_gwh_mw!$E:$E,$C$1,monthly_gwh_mw!$U:$U,"ok",monthly_gwh_mw!$I:$I,$C20,monthly_gwh_mw!$O:$O,$D20),
IF($B$3="GWh",SUMIFS(monthly_gwh_mw!$F:$F,monthly_gwh_mw!$D:$D,K$6,monthly_gwh_mw!$I:$I,$C20,monthly_gwh_mw!$O:$O,$D20),
"error: please select either NQC MW or GWh from the dropdown in cell A3"))</f>
        <v>0</v>
      </c>
      <c r="L20" s="124">
        <f>IF($B$3="NQC MW",SUMIFS(monthly_gwh_mw!$T:$T,monthly_gwh_mw!$D:$D,L$6,monthly_gwh_mw!$E:$E,$C$1,monthly_gwh_mw!$U:$U,"ok",monthly_gwh_mw!$I:$I,$C20,monthly_gwh_mw!$O:$O,$D20),
IF($B$3="GWh",SUMIFS(monthly_gwh_mw!$F:$F,monthly_gwh_mw!$D:$D,L$6,monthly_gwh_mw!$I:$I,$C20,monthly_gwh_mw!$O:$O,$D20),
"error: please select either NQC MW or GWh from the dropdown in cell A3"))</f>
        <v>0</v>
      </c>
      <c r="M20" s="124">
        <f>IF($B$3="NQC MW",SUMIFS(monthly_gwh_mw!$T:$T,monthly_gwh_mw!$D:$D,M$6,monthly_gwh_mw!$E:$E,$C$1,monthly_gwh_mw!$U:$U,"ok",monthly_gwh_mw!$I:$I,$C20,monthly_gwh_mw!$O:$O,$D20),
IF($B$3="GWh",SUMIFS(monthly_gwh_mw!$F:$F,monthly_gwh_mw!$D:$D,M$6,monthly_gwh_mw!$I:$I,$C20,monthly_gwh_mw!$O:$O,$D20),
"error: please select either NQC MW or GWh from the dropdown in cell A3"))</f>
        <v>0</v>
      </c>
      <c r="N20" s="124">
        <f>IF($B$3="NQC MW",SUMIFS(monthly_gwh_mw!$T:$T,monthly_gwh_mw!$D:$D,N$6,monthly_gwh_mw!$E:$E,$C$1,monthly_gwh_mw!$U:$U,"ok",monthly_gwh_mw!$I:$I,$C20,monthly_gwh_mw!$O:$O,$D20),
IF($B$3="GWh",SUMIFS(monthly_gwh_mw!$F:$F,monthly_gwh_mw!$D:$D,N$6,monthly_gwh_mw!$I:$I,$C20,monthly_gwh_mw!$O:$O,$D20),
"error: please select either NQC MW or GWh from the dropdown in cell A3"))</f>
        <v>0</v>
      </c>
      <c r="O20" s="124">
        <f>IF($B$3="NQC MW",SUMIFS(monthly_gwh_mw!$T:$T,monthly_gwh_mw!$D:$D,O$6,monthly_gwh_mw!$E:$E,$C$1,monthly_gwh_mw!$U:$U,"ok",monthly_gwh_mw!$I:$I,$C20,monthly_gwh_mw!$O:$O,$D20),
IF($B$3="GWh",SUMIFS(monthly_gwh_mw!$F:$F,monthly_gwh_mw!$D:$D,O$6,monthly_gwh_mw!$I:$I,$C20,monthly_gwh_mw!$O:$O,$D20),
"error: please select either NQC MW or GWh from the dropdown in cell A3"))</f>
        <v>0</v>
      </c>
      <c r="S20" s="99"/>
      <c r="T20" s="99"/>
      <c r="AD20" s="99"/>
      <c r="AH20" s="100">
        <f t="shared" ref="AH20:AH83" si="1">AH8+1</f>
        <v>2022</v>
      </c>
      <c r="AI20" s="100">
        <f t="shared" ref="AI20:AI83" si="2">AI8</f>
        <v>2</v>
      </c>
      <c r="AJ20" s="100">
        <f>SUMIFS(monthly_gwh_mw!$T:$T,monthly_gwh_mw!$D:$D,AH20,monthly_gwh_mw!$E:$E,AI20,monthly_gwh_mw!$U:$U,"ok")</f>
        <v>0</v>
      </c>
      <c r="AM20" s="158"/>
    </row>
    <row r="21" spans="3:39" s="100" customFormat="1">
      <c r="C21" s="102" t="s">
        <v>557</v>
      </c>
      <c r="D21" s="102" t="s">
        <v>626</v>
      </c>
      <c r="E21" s="124">
        <f>IF($B$3="NQC MW",SUMIFS(monthly_gwh_mw!$T:$T,monthly_gwh_mw!$D:$D,E$6,monthly_gwh_mw!$E:$E,$C$1,monthly_gwh_mw!$U:$U,"ok",monthly_gwh_mw!$I:$I,$C21,monthly_gwh_mw!$O:$O,$D21),
IF($B$3="GWh",SUMIFS(monthly_gwh_mw!$F:$F,monthly_gwh_mw!$D:$D,E$6,monthly_gwh_mw!$I:$I,$C21,monthly_gwh_mw!$O:$O,$D21),
"error: please select either NQC MW or GWh from the dropdown in cell A3"))</f>
        <v>0</v>
      </c>
      <c r="F21" s="124">
        <f>IF($B$3="NQC MW",SUMIFS(monthly_gwh_mw!$T:$T,monthly_gwh_mw!$D:$D,F$6,monthly_gwh_mw!$E:$E,$C$1,monthly_gwh_mw!$U:$U,"ok",monthly_gwh_mw!$I:$I,$C21,monthly_gwh_mw!$O:$O,$D21),
IF($B$3="GWh",SUMIFS(monthly_gwh_mw!$F:$F,monthly_gwh_mw!$D:$D,F$6,monthly_gwh_mw!$I:$I,$C21,monthly_gwh_mw!$O:$O,$D21),
"error: please select either NQC MW or GWh from the dropdown in cell A3"))</f>
        <v>0</v>
      </c>
      <c r="G21" s="124">
        <f>IF($B$3="NQC MW",SUMIFS(monthly_gwh_mw!$T:$T,monthly_gwh_mw!$D:$D,G$6,monthly_gwh_mw!$E:$E,$C$1,monthly_gwh_mw!$U:$U,"ok",monthly_gwh_mw!$I:$I,$C21,monthly_gwh_mw!$O:$O,$D21),
IF($B$3="GWh",SUMIFS(monthly_gwh_mw!$F:$F,monthly_gwh_mw!$D:$D,G$6,monthly_gwh_mw!$I:$I,$C21,monthly_gwh_mw!$O:$O,$D21),
"error: please select either NQC MW or GWh from the dropdown in cell A3"))</f>
        <v>0</v>
      </c>
      <c r="H21" s="124">
        <f>IF($B$3="NQC MW",SUMIFS(monthly_gwh_mw!$T:$T,monthly_gwh_mw!$D:$D,H$6,monthly_gwh_mw!$E:$E,$C$1,monthly_gwh_mw!$U:$U,"ok",monthly_gwh_mw!$I:$I,$C21,monthly_gwh_mw!$O:$O,$D21),
IF($B$3="GWh",SUMIFS(monthly_gwh_mw!$F:$F,monthly_gwh_mw!$D:$D,H$6,monthly_gwh_mw!$I:$I,$C21,monthly_gwh_mw!$O:$O,$D21),
"error: please select either NQC MW or GWh from the dropdown in cell A3"))</f>
        <v>0</v>
      </c>
      <c r="I21" s="124">
        <f>IF($B$3="NQC MW",SUMIFS(monthly_gwh_mw!$T:$T,monthly_gwh_mw!$D:$D,I$6,monthly_gwh_mw!$E:$E,$C$1,monthly_gwh_mw!$U:$U,"ok",monthly_gwh_mw!$I:$I,$C21,monthly_gwh_mw!$O:$O,$D21),
IF($B$3="GWh",SUMIFS(monthly_gwh_mw!$F:$F,monthly_gwh_mw!$D:$D,I$6,monthly_gwh_mw!$I:$I,$C21,monthly_gwh_mw!$O:$O,$D21),
"error: please select either NQC MW or GWh from the dropdown in cell A3"))</f>
        <v>0</v>
      </c>
      <c r="J21" s="124">
        <f>IF($B$3="NQC MW",SUMIFS(monthly_gwh_mw!$T:$T,monthly_gwh_mw!$D:$D,J$6,monthly_gwh_mw!$E:$E,$C$1,monthly_gwh_mw!$U:$U,"ok",monthly_gwh_mw!$I:$I,$C21,monthly_gwh_mw!$O:$O,$D21),
IF($B$3="GWh",SUMIFS(monthly_gwh_mw!$F:$F,monthly_gwh_mw!$D:$D,J$6,monthly_gwh_mw!$I:$I,$C21,monthly_gwh_mw!$O:$O,$D21),
"error: please select either NQC MW or GWh from the dropdown in cell A3"))</f>
        <v>0</v>
      </c>
      <c r="K21" s="124">
        <f>IF($B$3="NQC MW",SUMIFS(monthly_gwh_mw!$T:$T,monthly_gwh_mw!$D:$D,K$6,monthly_gwh_mw!$E:$E,$C$1,monthly_gwh_mw!$U:$U,"ok",monthly_gwh_mw!$I:$I,$C21,monthly_gwh_mw!$O:$O,$D21),
IF($B$3="GWh",SUMIFS(monthly_gwh_mw!$F:$F,monthly_gwh_mw!$D:$D,K$6,monthly_gwh_mw!$I:$I,$C21,monthly_gwh_mw!$O:$O,$D21),
"error: please select either NQC MW or GWh from the dropdown in cell A3"))</f>
        <v>0</v>
      </c>
      <c r="L21" s="124">
        <f>IF($B$3="NQC MW",SUMIFS(monthly_gwh_mw!$T:$T,monthly_gwh_mw!$D:$D,L$6,monthly_gwh_mw!$E:$E,$C$1,monthly_gwh_mw!$U:$U,"ok",monthly_gwh_mw!$I:$I,$C21,monthly_gwh_mw!$O:$O,$D21),
IF($B$3="GWh",SUMIFS(monthly_gwh_mw!$F:$F,monthly_gwh_mw!$D:$D,L$6,monthly_gwh_mw!$I:$I,$C21,monthly_gwh_mw!$O:$O,$D21),
"error: please select either NQC MW or GWh from the dropdown in cell A3"))</f>
        <v>0</v>
      </c>
      <c r="M21" s="124">
        <f>IF($B$3="NQC MW",SUMIFS(monthly_gwh_mw!$T:$T,monthly_gwh_mw!$D:$D,M$6,monthly_gwh_mw!$E:$E,$C$1,monthly_gwh_mw!$U:$U,"ok",monthly_gwh_mw!$I:$I,$C21,monthly_gwh_mw!$O:$O,$D21),
IF($B$3="GWh",SUMIFS(monthly_gwh_mw!$F:$F,monthly_gwh_mw!$D:$D,M$6,monthly_gwh_mw!$I:$I,$C21,monthly_gwh_mw!$O:$O,$D21),
"error: please select either NQC MW or GWh from the dropdown in cell A3"))</f>
        <v>0</v>
      </c>
      <c r="N21" s="124">
        <f>IF($B$3="NQC MW",SUMIFS(monthly_gwh_mw!$T:$T,monthly_gwh_mw!$D:$D,N$6,monthly_gwh_mw!$E:$E,$C$1,monthly_gwh_mw!$U:$U,"ok",monthly_gwh_mw!$I:$I,$C21,monthly_gwh_mw!$O:$O,$D21),
IF($B$3="GWh",SUMIFS(monthly_gwh_mw!$F:$F,monthly_gwh_mw!$D:$D,N$6,monthly_gwh_mw!$I:$I,$C21,monthly_gwh_mw!$O:$O,$D21),
"error: please select either NQC MW or GWh from the dropdown in cell A3"))</f>
        <v>0</v>
      </c>
      <c r="O21" s="124">
        <f>IF($B$3="NQC MW",SUMIFS(monthly_gwh_mw!$T:$T,monthly_gwh_mw!$D:$D,O$6,monthly_gwh_mw!$E:$E,$C$1,monthly_gwh_mw!$U:$U,"ok",monthly_gwh_mw!$I:$I,$C21,monthly_gwh_mw!$O:$O,$D21),
IF($B$3="GWh",SUMIFS(monthly_gwh_mw!$F:$F,monthly_gwh_mw!$D:$D,O$6,monthly_gwh_mw!$I:$I,$C21,monthly_gwh_mw!$O:$O,$D21),
"error: please select either NQC MW or GWh from the dropdown in cell A3"))</f>
        <v>0</v>
      </c>
      <c r="S21" s="99"/>
      <c r="T21" s="99"/>
      <c r="AH21" s="100">
        <f t="shared" si="1"/>
        <v>2022</v>
      </c>
      <c r="AI21" s="100">
        <f t="shared" si="2"/>
        <v>3</v>
      </c>
      <c r="AJ21" s="100">
        <f>SUMIFS(monthly_gwh_mw!$T:$T,monthly_gwh_mw!$D:$D,AH21,monthly_gwh_mw!$E:$E,AI21,monthly_gwh_mw!$U:$U,"ok")</f>
        <v>0</v>
      </c>
      <c r="AM21" s="158"/>
    </row>
    <row r="22" spans="3:39" s="100" customFormat="1">
      <c r="C22" s="102" t="s">
        <v>557</v>
      </c>
      <c r="D22" s="102" t="s">
        <v>627</v>
      </c>
      <c r="E22" s="124">
        <f>IF($B$3="NQC MW",SUMIFS(monthly_gwh_mw!$T:$T,monthly_gwh_mw!$D:$D,E$6,monthly_gwh_mw!$E:$E,$C$1,monthly_gwh_mw!$U:$U,"ok",monthly_gwh_mw!$I:$I,$C22,monthly_gwh_mw!$O:$O,$D22),
IF($B$3="GWh",SUMIFS(monthly_gwh_mw!$F:$F,monthly_gwh_mw!$D:$D,E$6,monthly_gwh_mw!$I:$I,$C22,monthly_gwh_mw!$O:$O,$D22),
"error: please select either NQC MW or GWh from the dropdown in cell A3"))</f>
        <v>0</v>
      </c>
      <c r="F22" s="124">
        <f>IF($B$3="NQC MW",SUMIFS(monthly_gwh_mw!$T:$T,monthly_gwh_mw!$D:$D,F$6,monthly_gwh_mw!$E:$E,$C$1,monthly_gwh_mw!$U:$U,"ok",monthly_gwh_mw!$I:$I,$C22,monthly_gwh_mw!$O:$O,$D22),
IF($B$3="GWh",SUMIFS(monthly_gwh_mw!$F:$F,monthly_gwh_mw!$D:$D,F$6,monthly_gwh_mw!$I:$I,$C22,monthly_gwh_mw!$O:$O,$D22),
"error: please select either NQC MW or GWh from the dropdown in cell A3"))</f>
        <v>0</v>
      </c>
      <c r="G22" s="124">
        <f>IF($B$3="NQC MW",SUMIFS(monthly_gwh_mw!$T:$T,monthly_gwh_mw!$D:$D,G$6,monthly_gwh_mw!$E:$E,$C$1,monthly_gwh_mw!$U:$U,"ok",monthly_gwh_mw!$I:$I,$C22,monthly_gwh_mw!$O:$O,$D22),
IF($B$3="GWh",SUMIFS(monthly_gwh_mw!$F:$F,monthly_gwh_mw!$D:$D,G$6,monthly_gwh_mw!$I:$I,$C22,monthly_gwh_mw!$O:$O,$D22),
"error: please select either NQC MW or GWh from the dropdown in cell A3"))</f>
        <v>0</v>
      </c>
      <c r="H22" s="124">
        <f>IF($B$3="NQC MW",SUMIFS(monthly_gwh_mw!$T:$T,monthly_gwh_mw!$D:$D,H$6,monthly_gwh_mw!$E:$E,$C$1,monthly_gwh_mw!$U:$U,"ok",monthly_gwh_mw!$I:$I,$C22,monthly_gwh_mw!$O:$O,$D22),
IF($B$3="GWh",SUMIFS(monthly_gwh_mw!$F:$F,monthly_gwh_mw!$D:$D,H$6,monthly_gwh_mw!$I:$I,$C22,monthly_gwh_mw!$O:$O,$D22),
"error: please select either NQC MW or GWh from the dropdown in cell A3"))</f>
        <v>0</v>
      </c>
      <c r="I22" s="124">
        <f>IF($B$3="NQC MW",SUMIFS(monthly_gwh_mw!$T:$T,monthly_gwh_mw!$D:$D,I$6,monthly_gwh_mw!$E:$E,$C$1,monthly_gwh_mw!$U:$U,"ok",monthly_gwh_mw!$I:$I,$C22,monthly_gwh_mw!$O:$O,$D22),
IF($B$3="GWh",SUMIFS(monthly_gwh_mw!$F:$F,monthly_gwh_mw!$D:$D,I$6,monthly_gwh_mw!$I:$I,$C22,monthly_gwh_mw!$O:$O,$D22),
"error: please select either NQC MW or GWh from the dropdown in cell A3"))</f>
        <v>0</v>
      </c>
      <c r="J22" s="124">
        <f>IF($B$3="NQC MW",SUMIFS(monthly_gwh_mw!$T:$T,monthly_gwh_mw!$D:$D,J$6,monthly_gwh_mw!$E:$E,$C$1,monthly_gwh_mw!$U:$U,"ok",monthly_gwh_mw!$I:$I,$C22,monthly_gwh_mw!$O:$O,$D22),
IF($B$3="GWh",SUMIFS(monthly_gwh_mw!$F:$F,monthly_gwh_mw!$D:$D,J$6,monthly_gwh_mw!$I:$I,$C22,monthly_gwh_mw!$O:$O,$D22),
"error: please select either NQC MW or GWh from the dropdown in cell A3"))</f>
        <v>0</v>
      </c>
      <c r="K22" s="124">
        <f>IF($B$3="NQC MW",SUMIFS(monthly_gwh_mw!$T:$T,monthly_gwh_mw!$D:$D,K$6,monthly_gwh_mw!$E:$E,$C$1,monthly_gwh_mw!$U:$U,"ok",monthly_gwh_mw!$I:$I,$C22,monthly_gwh_mw!$O:$O,$D22),
IF($B$3="GWh",SUMIFS(monthly_gwh_mw!$F:$F,monthly_gwh_mw!$D:$D,K$6,monthly_gwh_mw!$I:$I,$C22,monthly_gwh_mw!$O:$O,$D22),
"error: please select either NQC MW or GWh from the dropdown in cell A3"))</f>
        <v>0</v>
      </c>
      <c r="L22" s="124">
        <f>IF($B$3="NQC MW",SUMIFS(monthly_gwh_mw!$T:$T,monthly_gwh_mw!$D:$D,L$6,monthly_gwh_mw!$E:$E,$C$1,monthly_gwh_mw!$U:$U,"ok",monthly_gwh_mw!$I:$I,$C22,monthly_gwh_mw!$O:$O,$D22),
IF($B$3="GWh",SUMIFS(monthly_gwh_mw!$F:$F,monthly_gwh_mw!$D:$D,L$6,monthly_gwh_mw!$I:$I,$C22,monthly_gwh_mw!$O:$O,$D22),
"error: please select either NQC MW or GWh from the dropdown in cell A3"))</f>
        <v>0</v>
      </c>
      <c r="M22" s="124">
        <f>IF($B$3="NQC MW",SUMIFS(monthly_gwh_mw!$T:$T,monthly_gwh_mw!$D:$D,M$6,monthly_gwh_mw!$E:$E,$C$1,monthly_gwh_mw!$U:$U,"ok",monthly_gwh_mw!$I:$I,$C22,monthly_gwh_mw!$O:$O,$D22),
IF($B$3="GWh",SUMIFS(monthly_gwh_mw!$F:$F,monthly_gwh_mw!$D:$D,M$6,monthly_gwh_mw!$I:$I,$C22,monthly_gwh_mw!$O:$O,$D22),
"error: please select either NQC MW or GWh from the dropdown in cell A3"))</f>
        <v>0</v>
      </c>
      <c r="N22" s="124">
        <f>IF($B$3="NQC MW",SUMIFS(monthly_gwh_mw!$T:$T,monthly_gwh_mw!$D:$D,N$6,monthly_gwh_mw!$E:$E,$C$1,monthly_gwh_mw!$U:$U,"ok",monthly_gwh_mw!$I:$I,$C22,monthly_gwh_mw!$O:$O,$D22),
IF($B$3="GWh",SUMIFS(monthly_gwh_mw!$F:$F,monthly_gwh_mw!$D:$D,N$6,monthly_gwh_mw!$I:$I,$C22,monthly_gwh_mw!$O:$O,$D22),
"error: please select either NQC MW or GWh from the dropdown in cell A3"))</f>
        <v>0</v>
      </c>
      <c r="O22" s="124">
        <f>IF($B$3="NQC MW",SUMIFS(monthly_gwh_mw!$T:$T,monthly_gwh_mw!$D:$D,O$6,monthly_gwh_mw!$E:$E,$C$1,monthly_gwh_mw!$U:$U,"ok",monthly_gwh_mw!$I:$I,$C22,monthly_gwh_mw!$O:$O,$D22),
IF($B$3="GWh",SUMIFS(monthly_gwh_mw!$F:$F,monthly_gwh_mw!$D:$D,O$6,monthly_gwh_mw!$I:$I,$C22,monthly_gwh_mw!$O:$O,$D22),
"error: please select either NQC MW or GWh from the dropdown in cell A3"))</f>
        <v>0</v>
      </c>
      <c r="S22" s="99"/>
      <c r="T22" s="99"/>
      <c r="AH22" s="100">
        <f t="shared" si="1"/>
        <v>2022</v>
      </c>
      <c r="AI22" s="100">
        <f t="shared" si="2"/>
        <v>4</v>
      </c>
      <c r="AJ22" s="100">
        <f>SUMIFS(monthly_gwh_mw!$T:$T,monthly_gwh_mw!$D:$D,AH22,monthly_gwh_mw!$E:$E,AI22,monthly_gwh_mw!$U:$U,"ok")</f>
        <v>0</v>
      </c>
      <c r="AM22" s="158"/>
    </row>
    <row r="23" spans="3:39" s="100" customFormat="1">
      <c r="C23" s="102" t="s">
        <v>557</v>
      </c>
      <c r="D23" s="102" t="s">
        <v>629</v>
      </c>
      <c r="E23" s="124">
        <f>IF($B$3="NQC MW",SUMIFS(monthly_gwh_mw!$T:$T,monthly_gwh_mw!$D:$D,E$6,monthly_gwh_mw!$E:$E,$C$1,monthly_gwh_mw!$U:$U,"ok",monthly_gwh_mw!$I:$I,$C23,monthly_gwh_mw!$O:$O,$D23),
IF($B$3="GWh",SUMIFS(monthly_gwh_mw!$F:$F,monthly_gwh_mw!$D:$D,E$6,monthly_gwh_mw!$I:$I,$C23,monthly_gwh_mw!$O:$O,$D23),
"error: please select either NQC MW or GWh from the dropdown in cell A3"))</f>
        <v>0</v>
      </c>
      <c r="F23" s="124">
        <f>IF($B$3="NQC MW",SUMIFS(monthly_gwh_mw!$T:$T,monthly_gwh_mw!$D:$D,F$6,monthly_gwh_mw!$E:$E,$C$1,monthly_gwh_mw!$U:$U,"ok",monthly_gwh_mw!$I:$I,$C23,monthly_gwh_mw!$O:$O,$D23),
IF($B$3="GWh",SUMIFS(monthly_gwh_mw!$F:$F,monthly_gwh_mw!$D:$D,F$6,monthly_gwh_mw!$I:$I,$C23,monthly_gwh_mw!$O:$O,$D23),
"error: please select either NQC MW or GWh from the dropdown in cell A3"))</f>
        <v>0</v>
      </c>
      <c r="G23" s="124">
        <f>IF($B$3="NQC MW",SUMIFS(monthly_gwh_mw!$T:$T,monthly_gwh_mw!$D:$D,G$6,monthly_gwh_mw!$E:$E,$C$1,monthly_gwh_mw!$U:$U,"ok",monthly_gwh_mw!$I:$I,$C23,monthly_gwh_mw!$O:$O,$D23),
IF($B$3="GWh",SUMIFS(monthly_gwh_mw!$F:$F,monthly_gwh_mw!$D:$D,G$6,monthly_gwh_mw!$I:$I,$C23,monthly_gwh_mw!$O:$O,$D23),
"error: please select either NQC MW or GWh from the dropdown in cell A3"))</f>
        <v>0</v>
      </c>
      <c r="H23" s="124">
        <f>IF($B$3="NQC MW",SUMIFS(monthly_gwh_mw!$T:$T,monthly_gwh_mw!$D:$D,H$6,monthly_gwh_mw!$E:$E,$C$1,monthly_gwh_mw!$U:$U,"ok",monthly_gwh_mw!$I:$I,$C23,monthly_gwh_mw!$O:$O,$D23),
IF($B$3="GWh",SUMIFS(monthly_gwh_mw!$F:$F,monthly_gwh_mw!$D:$D,H$6,monthly_gwh_mw!$I:$I,$C23,monthly_gwh_mw!$O:$O,$D23),
"error: please select either NQC MW or GWh from the dropdown in cell A3"))</f>
        <v>0</v>
      </c>
      <c r="I23" s="124">
        <f>IF($B$3="NQC MW",SUMIFS(monthly_gwh_mw!$T:$T,monthly_gwh_mw!$D:$D,I$6,monthly_gwh_mw!$E:$E,$C$1,monthly_gwh_mw!$U:$U,"ok",monthly_gwh_mw!$I:$I,$C23,monthly_gwh_mw!$O:$O,$D23),
IF($B$3="GWh",SUMIFS(monthly_gwh_mw!$F:$F,monthly_gwh_mw!$D:$D,I$6,monthly_gwh_mw!$I:$I,$C23,monthly_gwh_mw!$O:$O,$D23),
"error: please select either NQC MW or GWh from the dropdown in cell A3"))</f>
        <v>0</v>
      </c>
      <c r="J23" s="124">
        <f>IF($B$3="NQC MW",SUMIFS(monthly_gwh_mw!$T:$T,monthly_gwh_mw!$D:$D,J$6,monthly_gwh_mw!$E:$E,$C$1,monthly_gwh_mw!$U:$U,"ok",monthly_gwh_mw!$I:$I,$C23,monthly_gwh_mw!$O:$O,$D23),
IF($B$3="GWh",SUMIFS(monthly_gwh_mw!$F:$F,monthly_gwh_mw!$D:$D,J$6,monthly_gwh_mw!$I:$I,$C23,monthly_gwh_mw!$O:$O,$D23),
"error: please select either NQC MW or GWh from the dropdown in cell A3"))</f>
        <v>0</v>
      </c>
      <c r="K23" s="124">
        <f>IF($B$3="NQC MW",SUMIFS(monthly_gwh_mw!$T:$T,monthly_gwh_mw!$D:$D,K$6,monthly_gwh_mw!$E:$E,$C$1,monthly_gwh_mw!$U:$U,"ok",monthly_gwh_mw!$I:$I,$C23,monthly_gwh_mw!$O:$O,$D23),
IF($B$3="GWh",SUMIFS(monthly_gwh_mw!$F:$F,monthly_gwh_mw!$D:$D,K$6,monthly_gwh_mw!$I:$I,$C23,monthly_gwh_mw!$O:$O,$D23),
"error: please select either NQC MW or GWh from the dropdown in cell A3"))</f>
        <v>0</v>
      </c>
      <c r="L23" s="124">
        <f>IF($B$3="NQC MW",SUMIFS(monthly_gwh_mw!$T:$T,monthly_gwh_mw!$D:$D,L$6,monthly_gwh_mw!$E:$E,$C$1,monthly_gwh_mw!$U:$U,"ok",monthly_gwh_mw!$I:$I,$C23,monthly_gwh_mw!$O:$O,$D23),
IF($B$3="GWh",SUMIFS(monthly_gwh_mw!$F:$F,monthly_gwh_mw!$D:$D,L$6,monthly_gwh_mw!$I:$I,$C23,monthly_gwh_mw!$O:$O,$D23),
"error: please select either NQC MW or GWh from the dropdown in cell A3"))</f>
        <v>0</v>
      </c>
      <c r="M23" s="124">
        <f>IF($B$3="NQC MW",SUMIFS(monthly_gwh_mw!$T:$T,monthly_gwh_mw!$D:$D,M$6,monthly_gwh_mw!$E:$E,$C$1,monthly_gwh_mw!$U:$U,"ok",monthly_gwh_mw!$I:$I,$C23,monthly_gwh_mw!$O:$O,$D23),
IF($B$3="GWh",SUMIFS(monthly_gwh_mw!$F:$F,monthly_gwh_mw!$D:$D,M$6,monthly_gwh_mw!$I:$I,$C23,monthly_gwh_mw!$O:$O,$D23),
"error: please select either NQC MW or GWh from the dropdown in cell A3"))</f>
        <v>0</v>
      </c>
      <c r="N23" s="124">
        <f>IF($B$3="NQC MW",SUMIFS(monthly_gwh_mw!$T:$T,monthly_gwh_mw!$D:$D,N$6,monthly_gwh_mw!$E:$E,$C$1,monthly_gwh_mw!$U:$U,"ok",monthly_gwh_mw!$I:$I,$C23,monthly_gwh_mw!$O:$O,$D23),
IF($B$3="GWh",SUMIFS(monthly_gwh_mw!$F:$F,monthly_gwh_mw!$D:$D,N$6,monthly_gwh_mw!$I:$I,$C23,monthly_gwh_mw!$O:$O,$D23),
"error: please select either NQC MW or GWh from the dropdown in cell A3"))</f>
        <v>0</v>
      </c>
      <c r="O23" s="124">
        <f>IF($B$3="NQC MW",SUMIFS(monthly_gwh_mw!$T:$T,monthly_gwh_mw!$D:$D,O$6,monthly_gwh_mw!$E:$E,$C$1,monthly_gwh_mw!$U:$U,"ok",monthly_gwh_mw!$I:$I,$C23,monthly_gwh_mw!$O:$O,$D23),
IF($B$3="GWh",SUMIFS(monthly_gwh_mw!$F:$F,monthly_gwh_mw!$D:$D,O$6,monthly_gwh_mw!$I:$I,$C23,monthly_gwh_mw!$O:$O,$D23),
"error: please select either NQC MW or GWh from the dropdown in cell A3"))</f>
        <v>0</v>
      </c>
      <c r="S23" s="99"/>
      <c r="T23" s="99"/>
      <c r="AH23" s="100">
        <f t="shared" si="1"/>
        <v>2022</v>
      </c>
      <c r="AI23" s="100">
        <f t="shared" si="2"/>
        <v>5</v>
      </c>
      <c r="AJ23" s="100">
        <f>SUMIFS(monthly_gwh_mw!$T:$T,monthly_gwh_mw!$D:$D,AH23,monthly_gwh_mw!$E:$E,AI23,monthly_gwh_mw!$U:$U,"ok")</f>
        <v>0</v>
      </c>
      <c r="AM23" s="158"/>
    </row>
    <row r="24" spans="3:39" s="100" customFormat="1">
      <c r="C24" s="102" t="s">
        <v>557</v>
      </c>
      <c r="D24" s="102" t="s">
        <v>630</v>
      </c>
      <c r="E24" s="124">
        <f>IF($B$3="NQC MW",SUMIFS(monthly_gwh_mw!$T:$T,monthly_gwh_mw!$D:$D,E$6,monthly_gwh_mw!$E:$E,$C$1,monthly_gwh_mw!$U:$U,"ok",monthly_gwh_mw!$I:$I,$C24,monthly_gwh_mw!$O:$O,$D24),
IF($B$3="GWh",SUMIFS(monthly_gwh_mw!$F:$F,monthly_gwh_mw!$D:$D,E$6,monthly_gwh_mw!$I:$I,$C24,monthly_gwh_mw!$O:$O,$D24),
"error: please select either NQC MW or GWh from the dropdown in cell A3"))</f>
        <v>0</v>
      </c>
      <c r="F24" s="124">
        <f>IF($B$3="NQC MW",SUMIFS(monthly_gwh_mw!$T:$T,monthly_gwh_mw!$D:$D,F$6,monthly_gwh_mw!$E:$E,$C$1,monthly_gwh_mw!$U:$U,"ok",monthly_gwh_mw!$I:$I,$C24,monthly_gwh_mw!$O:$O,$D24),
IF($B$3="GWh",SUMIFS(monthly_gwh_mw!$F:$F,monthly_gwh_mw!$D:$D,F$6,monthly_gwh_mw!$I:$I,$C24,monthly_gwh_mw!$O:$O,$D24),
"error: please select either NQC MW or GWh from the dropdown in cell A3"))</f>
        <v>0</v>
      </c>
      <c r="G24" s="124">
        <f>IF($B$3="NQC MW",SUMIFS(monthly_gwh_mw!$T:$T,monthly_gwh_mw!$D:$D,G$6,monthly_gwh_mw!$E:$E,$C$1,monthly_gwh_mw!$U:$U,"ok",monthly_gwh_mw!$I:$I,$C24,monthly_gwh_mw!$O:$O,$D24),
IF($B$3="GWh",SUMIFS(monthly_gwh_mw!$F:$F,monthly_gwh_mw!$D:$D,G$6,monthly_gwh_mw!$I:$I,$C24,monthly_gwh_mw!$O:$O,$D24),
"error: please select either NQC MW or GWh from the dropdown in cell A3"))</f>
        <v>0</v>
      </c>
      <c r="H24" s="124">
        <f>IF($B$3="NQC MW",SUMIFS(monthly_gwh_mw!$T:$T,monthly_gwh_mw!$D:$D,H$6,monthly_gwh_mw!$E:$E,$C$1,monthly_gwh_mw!$U:$U,"ok",monthly_gwh_mw!$I:$I,$C24,monthly_gwh_mw!$O:$O,$D24),
IF($B$3="GWh",SUMIFS(monthly_gwh_mw!$F:$F,monthly_gwh_mw!$D:$D,H$6,monthly_gwh_mw!$I:$I,$C24,monthly_gwh_mw!$O:$O,$D24),
"error: please select either NQC MW or GWh from the dropdown in cell A3"))</f>
        <v>0</v>
      </c>
      <c r="I24" s="124">
        <f>IF($B$3="NQC MW",SUMIFS(monthly_gwh_mw!$T:$T,monthly_gwh_mw!$D:$D,I$6,monthly_gwh_mw!$E:$E,$C$1,monthly_gwh_mw!$U:$U,"ok",monthly_gwh_mw!$I:$I,$C24,monthly_gwh_mw!$O:$O,$D24),
IF($B$3="GWh",SUMIFS(monthly_gwh_mw!$F:$F,monthly_gwh_mw!$D:$D,I$6,monthly_gwh_mw!$I:$I,$C24,monthly_gwh_mw!$O:$O,$D24),
"error: please select either NQC MW or GWh from the dropdown in cell A3"))</f>
        <v>0</v>
      </c>
      <c r="J24" s="124">
        <f>IF($B$3="NQC MW",SUMIFS(monthly_gwh_mw!$T:$T,monthly_gwh_mw!$D:$D,J$6,monthly_gwh_mw!$E:$E,$C$1,monthly_gwh_mw!$U:$U,"ok",monthly_gwh_mw!$I:$I,$C24,monthly_gwh_mw!$O:$O,$D24),
IF($B$3="GWh",SUMIFS(monthly_gwh_mw!$F:$F,monthly_gwh_mw!$D:$D,J$6,monthly_gwh_mw!$I:$I,$C24,monthly_gwh_mw!$O:$O,$D24),
"error: please select either NQC MW or GWh from the dropdown in cell A3"))</f>
        <v>0</v>
      </c>
      <c r="K24" s="124">
        <f>IF($B$3="NQC MW",SUMIFS(monthly_gwh_mw!$T:$T,monthly_gwh_mw!$D:$D,K$6,monthly_gwh_mw!$E:$E,$C$1,monthly_gwh_mw!$U:$U,"ok",monthly_gwh_mw!$I:$I,$C24,monthly_gwh_mw!$O:$O,$D24),
IF($B$3="GWh",SUMIFS(monthly_gwh_mw!$F:$F,monthly_gwh_mw!$D:$D,K$6,monthly_gwh_mw!$I:$I,$C24,monthly_gwh_mw!$O:$O,$D24),
"error: please select either NQC MW or GWh from the dropdown in cell A3"))</f>
        <v>0</v>
      </c>
      <c r="L24" s="124">
        <f>IF($B$3="NQC MW",SUMIFS(monthly_gwh_mw!$T:$T,monthly_gwh_mw!$D:$D,L$6,monthly_gwh_mw!$E:$E,$C$1,monthly_gwh_mw!$U:$U,"ok",monthly_gwh_mw!$I:$I,$C24,monthly_gwh_mw!$O:$O,$D24),
IF($B$3="GWh",SUMIFS(monthly_gwh_mw!$F:$F,monthly_gwh_mw!$D:$D,L$6,monthly_gwh_mw!$I:$I,$C24,monthly_gwh_mw!$O:$O,$D24),
"error: please select either NQC MW or GWh from the dropdown in cell A3"))</f>
        <v>0</v>
      </c>
      <c r="M24" s="124">
        <f>IF($B$3="NQC MW",SUMIFS(monthly_gwh_mw!$T:$T,monthly_gwh_mw!$D:$D,M$6,monthly_gwh_mw!$E:$E,$C$1,monthly_gwh_mw!$U:$U,"ok",monthly_gwh_mw!$I:$I,$C24,monthly_gwh_mw!$O:$O,$D24),
IF($B$3="GWh",SUMIFS(monthly_gwh_mw!$F:$F,monthly_gwh_mw!$D:$D,M$6,monthly_gwh_mw!$I:$I,$C24,monthly_gwh_mw!$O:$O,$D24),
"error: please select either NQC MW or GWh from the dropdown in cell A3"))</f>
        <v>0</v>
      </c>
      <c r="N24" s="124">
        <f>IF($B$3="NQC MW",SUMIFS(monthly_gwh_mw!$T:$T,monthly_gwh_mw!$D:$D,N$6,monthly_gwh_mw!$E:$E,$C$1,monthly_gwh_mw!$U:$U,"ok",monthly_gwh_mw!$I:$I,$C24,monthly_gwh_mw!$O:$O,$D24),
IF($B$3="GWh",SUMIFS(monthly_gwh_mw!$F:$F,monthly_gwh_mw!$D:$D,N$6,monthly_gwh_mw!$I:$I,$C24,monthly_gwh_mw!$O:$O,$D24),
"error: please select either NQC MW or GWh from the dropdown in cell A3"))</f>
        <v>0</v>
      </c>
      <c r="O24" s="124">
        <f>IF($B$3="NQC MW",SUMIFS(monthly_gwh_mw!$T:$T,monthly_gwh_mw!$D:$D,O$6,monthly_gwh_mw!$E:$E,$C$1,monthly_gwh_mw!$U:$U,"ok",monthly_gwh_mw!$I:$I,$C24,monthly_gwh_mw!$O:$O,$D24),
IF($B$3="GWh",SUMIFS(monthly_gwh_mw!$F:$F,monthly_gwh_mw!$D:$D,O$6,monthly_gwh_mw!$I:$I,$C24,monthly_gwh_mw!$O:$O,$D24),
"error: please select either NQC MW or GWh from the dropdown in cell A3"))</f>
        <v>0</v>
      </c>
      <c r="S24" s="99"/>
      <c r="T24" s="99"/>
      <c r="AH24" s="100">
        <f t="shared" si="1"/>
        <v>2022</v>
      </c>
      <c r="AI24" s="100">
        <f t="shared" si="2"/>
        <v>6</v>
      </c>
      <c r="AJ24" s="100">
        <f>SUMIFS(monthly_gwh_mw!$T:$T,monthly_gwh_mw!$D:$D,AH24,monthly_gwh_mw!$E:$E,AI24,monthly_gwh_mw!$U:$U,"ok")</f>
        <v>0</v>
      </c>
      <c r="AM24" s="158"/>
    </row>
    <row r="25" spans="3:39" s="100" customFormat="1">
      <c r="C25" s="102" t="s">
        <v>557</v>
      </c>
      <c r="D25" s="102" t="s">
        <v>631</v>
      </c>
      <c r="E25" s="124">
        <f>IF($B$3="NQC MW",SUMIFS(monthly_gwh_mw!$T:$T,monthly_gwh_mw!$D:$D,E$6,monthly_gwh_mw!$E:$E,$C$1,monthly_gwh_mw!$U:$U,"ok",monthly_gwh_mw!$I:$I,$C25,monthly_gwh_mw!$O:$O,$D25),
IF($B$3="GWh",SUMIFS(monthly_gwh_mw!$F:$F,monthly_gwh_mw!$D:$D,E$6,monthly_gwh_mw!$I:$I,$C25,monthly_gwh_mw!$O:$O,$D25),
"error: please select either NQC MW or GWh from the dropdown in cell A3"))</f>
        <v>0</v>
      </c>
      <c r="F25" s="124">
        <f>IF($B$3="NQC MW",SUMIFS(monthly_gwh_mw!$T:$T,monthly_gwh_mw!$D:$D,F$6,monthly_gwh_mw!$E:$E,$C$1,monthly_gwh_mw!$U:$U,"ok",monthly_gwh_mw!$I:$I,$C25,monthly_gwh_mw!$O:$O,$D25),
IF($B$3="GWh",SUMIFS(monthly_gwh_mw!$F:$F,monthly_gwh_mw!$D:$D,F$6,monthly_gwh_mw!$I:$I,$C25,monthly_gwh_mw!$O:$O,$D25),
"error: please select either NQC MW or GWh from the dropdown in cell A3"))</f>
        <v>0</v>
      </c>
      <c r="G25" s="124">
        <f>IF($B$3="NQC MW",SUMIFS(monthly_gwh_mw!$T:$T,monthly_gwh_mw!$D:$D,G$6,monthly_gwh_mw!$E:$E,$C$1,monthly_gwh_mw!$U:$U,"ok",monthly_gwh_mw!$I:$I,$C25,monthly_gwh_mw!$O:$O,$D25),
IF($B$3="GWh",SUMIFS(monthly_gwh_mw!$F:$F,monthly_gwh_mw!$D:$D,G$6,monthly_gwh_mw!$I:$I,$C25,monthly_gwh_mw!$O:$O,$D25),
"error: please select either NQC MW or GWh from the dropdown in cell A3"))</f>
        <v>0</v>
      </c>
      <c r="H25" s="124">
        <f>IF($B$3="NQC MW",SUMIFS(monthly_gwh_mw!$T:$T,monthly_gwh_mw!$D:$D,H$6,monthly_gwh_mw!$E:$E,$C$1,monthly_gwh_mw!$U:$U,"ok",monthly_gwh_mw!$I:$I,$C25,monthly_gwh_mw!$O:$O,$D25),
IF($B$3="GWh",SUMIFS(monthly_gwh_mw!$F:$F,monthly_gwh_mw!$D:$D,H$6,monthly_gwh_mw!$I:$I,$C25,monthly_gwh_mw!$O:$O,$D25),
"error: please select either NQC MW or GWh from the dropdown in cell A3"))</f>
        <v>0</v>
      </c>
      <c r="I25" s="124">
        <f>IF($B$3="NQC MW",SUMIFS(monthly_gwh_mw!$T:$T,monthly_gwh_mw!$D:$D,I$6,monthly_gwh_mw!$E:$E,$C$1,monthly_gwh_mw!$U:$U,"ok",monthly_gwh_mw!$I:$I,$C25,monthly_gwh_mw!$O:$O,$D25),
IF($B$3="GWh",SUMIFS(monthly_gwh_mw!$F:$F,monthly_gwh_mw!$D:$D,I$6,monthly_gwh_mw!$I:$I,$C25,monthly_gwh_mw!$O:$O,$D25),
"error: please select either NQC MW or GWh from the dropdown in cell A3"))</f>
        <v>0</v>
      </c>
      <c r="J25" s="124">
        <f>IF($B$3="NQC MW",SUMIFS(monthly_gwh_mw!$T:$T,monthly_gwh_mw!$D:$D,J$6,monthly_gwh_mw!$E:$E,$C$1,monthly_gwh_mw!$U:$U,"ok",monthly_gwh_mw!$I:$I,$C25,monthly_gwh_mw!$O:$O,$D25),
IF($B$3="GWh",SUMIFS(monthly_gwh_mw!$F:$F,monthly_gwh_mw!$D:$D,J$6,monthly_gwh_mw!$I:$I,$C25,monthly_gwh_mw!$O:$O,$D25),
"error: please select either NQC MW or GWh from the dropdown in cell A3"))</f>
        <v>0</v>
      </c>
      <c r="K25" s="124">
        <f>IF($B$3="NQC MW",SUMIFS(monthly_gwh_mw!$T:$T,monthly_gwh_mw!$D:$D,K$6,monthly_gwh_mw!$E:$E,$C$1,monthly_gwh_mw!$U:$U,"ok",monthly_gwh_mw!$I:$I,$C25,monthly_gwh_mw!$O:$O,$D25),
IF($B$3="GWh",SUMIFS(monthly_gwh_mw!$F:$F,monthly_gwh_mw!$D:$D,K$6,monthly_gwh_mw!$I:$I,$C25,monthly_gwh_mw!$O:$O,$D25),
"error: please select either NQC MW or GWh from the dropdown in cell A3"))</f>
        <v>0</v>
      </c>
      <c r="L25" s="124">
        <f>IF($B$3="NQC MW",SUMIFS(monthly_gwh_mw!$T:$T,monthly_gwh_mw!$D:$D,L$6,monthly_gwh_mw!$E:$E,$C$1,monthly_gwh_mw!$U:$U,"ok",monthly_gwh_mw!$I:$I,$C25,monthly_gwh_mw!$O:$O,$D25),
IF($B$3="GWh",SUMIFS(monthly_gwh_mw!$F:$F,monthly_gwh_mw!$D:$D,L$6,monthly_gwh_mw!$I:$I,$C25,monthly_gwh_mw!$O:$O,$D25),
"error: please select either NQC MW or GWh from the dropdown in cell A3"))</f>
        <v>0</v>
      </c>
      <c r="M25" s="124">
        <f>IF($B$3="NQC MW",SUMIFS(monthly_gwh_mw!$T:$T,monthly_gwh_mw!$D:$D,M$6,monthly_gwh_mw!$E:$E,$C$1,monthly_gwh_mw!$U:$U,"ok",monthly_gwh_mw!$I:$I,$C25,monthly_gwh_mw!$O:$O,$D25),
IF($B$3="GWh",SUMIFS(monthly_gwh_mw!$F:$F,monthly_gwh_mw!$D:$D,M$6,monthly_gwh_mw!$I:$I,$C25,monthly_gwh_mw!$O:$O,$D25),
"error: please select either NQC MW or GWh from the dropdown in cell A3"))</f>
        <v>0</v>
      </c>
      <c r="N25" s="124">
        <f>IF($B$3="NQC MW",SUMIFS(monthly_gwh_mw!$T:$T,monthly_gwh_mw!$D:$D,N$6,monthly_gwh_mw!$E:$E,$C$1,monthly_gwh_mw!$U:$U,"ok",monthly_gwh_mw!$I:$I,$C25,monthly_gwh_mw!$O:$O,$D25),
IF($B$3="GWh",SUMIFS(monthly_gwh_mw!$F:$F,monthly_gwh_mw!$D:$D,N$6,monthly_gwh_mw!$I:$I,$C25,monthly_gwh_mw!$O:$O,$D25),
"error: please select either NQC MW or GWh from the dropdown in cell A3"))</f>
        <v>0</v>
      </c>
      <c r="O25" s="124">
        <f>IF($B$3="NQC MW",SUMIFS(monthly_gwh_mw!$T:$T,monthly_gwh_mw!$D:$D,O$6,monthly_gwh_mw!$E:$E,$C$1,monthly_gwh_mw!$U:$U,"ok",monthly_gwh_mw!$I:$I,$C25,monthly_gwh_mw!$O:$O,$D25),
IF($B$3="GWh",SUMIFS(monthly_gwh_mw!$F:$F,monthly_gwh_mw!$D:$D,O$6,monthly_gwh_mw!$I:$I,$C25,monthly_gwh_mw!$O:$O,$D25),
"error: please select either NQC MW or GWh from the dropdown in cell A3"))</f>
        <v>0</v>
      </c>
      <c r="S25" s="99"/>
      <c r="T25" s="99"/>
      <c r="AH25" s="100">
        <f t="shared" si="1"/>
        <v>2022</v>
      </c>
      <c r="AI25" s="100">
        <f t="shared" si="2"/>
        <v>7</v>
      </c>
      <c r="AJ25" s="100">
        <f>SUMIFS(monthly_gwh_mw!$T:$T,monthly_gwh_mw!$D:$D,AH25,monthly_gwh_mw!$E:$E,AI25,monthly_gwh_mw!$U:$U,"ok")</f>
        <v>0</v>
      </c>
      <c r="AM25" s="158"/>
    </row>
    <row r="26" spans="3:39" s="100" customFormat="1">
      <c r="C26" s="102" t="s">
        <v>557</v>
      </c>
      <c r="D26" s="102" t="s">
        <v>632</v>
      </c>
      <c r="E26" s="124">
        <f>IF($B$3="NQC MW",SUMIFS(monthly_gwh_mw!$T:$T,monthly_gwh_mw!$D:$D,E$6,monthly_gwh_mw!$E:$E,$C$1,monthly_gwh_mw!$U:$U,"ok",monthly_gwh_mw!$I:$I,$C26,monthly_gwh_mw!$O:$O,$D26),
IF($B$3="GWh",SUMIFS(monthly_gwh_mw!$F:$F,monthly_gwh_mw!$D:$D,E$6,monthly_gwh_mw!$I:$I,$C26,monthly_gwh_mw!$O:$O,$D26),
"error: please select either NQC MW or GWh from the dropdown in cell A3"))</f>
        <v>0</v>
      </c>
      <c r="F26" s="124">
        <f>IF($B$3="NQC MW",SUMIFS(monthly_gwh_mw!$T:$T,monthly_gwh_mw!$D:$D,F$6,monthly_gwh_mw!$E:$E,$C$1,monthly_gwh_mw!$U:$U,"ok",monthly_gwh_mw!$I:$I,$C26,monthly_gwh_mw!$O:$O,$D26),
IF($B$3="GWh",SUMIFS(monthly_gwh_mw!$F:$F,monthly_gwh_mw!$D:$D,F$6,monthly_gwh_mw!$I:$I,$C26,monthly_gwh_mw!$O:$O,$D26),
"error: please select either NQC MW or GWh from the dropdown in cell A3"))</f>
        <v>0</v>
      </c>
      <c r="G26" s="124">
        <f>IF($B$3="NQC MW",SUMIFS(monthly_gwh_mw!$T:$T,monthly_gwh_mw!$D:$D,G$6,monthly_gwh_mw!$E:$E,$C$1,monthly_gwh_mw!$U:$U,"ok",monthly_gwh_mw!$I:$I,$C26,monthly_gwh_mw!$O:$O,$D26),
IF($B$3="GWh",SUMIFS(monthly_gwh_mw!$F:$F,monthly_gwh_mw!$D:$D,G$6,monthly_gwh_mw!$I:$I,$C26,monthly_gwh_mw!$O:$O,$D26),
"error: please select either NQC MW or GWh from the dropdown in cell A3"))</f>
        <v>0</v>
      </c>
      <c r="H26" s="124">
        <f>IF($B$3="NQC MW",SUMIFS(monthly_gwh_mw!$T:$T,monthly_gwh_mw!$D:$D,H$6,monthly_gwh_mw!$E:$E,$C$1,monthly_gwh_mw!$U:$U,"ok",monthly_gwh_mw!$I:$I,$C26,monthly_gwh_mw!$O:$O,$D26),
IF($B$3="GWh",SUMIFS(monthly_gwh_mw!$F:$F,monthly_gwh_mw!$D:$D,H$6,monthly_gwh_mw!$I:$I,$C26,monthly_gwh_mw!$O:$O,$D26),
"error: please select either NQC MW or GWh from the dropdown in cell A3"))</f>
        <v>0</v>
      </c>
      <c r="I26" s="124">
        <f>IF($B$3="NQC MW",SUMIFS(monthly_gwh_mw!$T:$T,monthly_gwh_mw!$D:$D,I$6,monthly_gwh_mw!$E:$E,$C$1,monthly_gwh_mw!$U:$U,"ok",monthly_gwh_mw!$I:$I,$C26,monthly_gwh_mw!$O:$O,$D26),
IF($B$3="GWh",SUMIFS(monthly_gwh_mw!$F:$F,monthly_gwh_mw!$D:$D,I$6,monthly_gwh_mw!$I:$I,$C26,monthly_gwh_mw!$O:$O,$D26),
"error: please select either NQC MW or GWh from the dropdown in cell A3"))</f>
        <v>0</v>
      </c>
      <c r="J26" s="124">
        <f>IF($B$3="NQC MW",SUMIFS(monthly_gwh_mw!$T:$T,monthly_gwh_mw!$D:$D,J$6,monthly_gwh_mw!$E:$E,$C$1,monthly_gwh_mw!$U:$U,"ok",monthly_gwh_mw!$I:$I,$C26,monthly_gwh_mw!$O:$O,$D26),
IF($B$3="GWh",SUMIFS(monthly_gwh_mw!$F:$F,monthly_gwh_mw!$D:$D,J$6,monthly_gwh_mw!$I:$I,$C26,monthly_gwh_mw!$O:$O,$D26),
"error: please select either NQC MW or GWh from the dropdown in cell A3"))</f>
        <v>0</v>
      </c>
      <c r="K26" s="124">
        <f>IF($B$3="NQC MW",SUMIFS(monthly_gwh_mw!$T:$T,monthly_gwh_mw!$D:$D,K$6,monthly_gwh_mw!$E:$E,$C$1,monthly_gwh_mw!$U:$U,"ok",monthly_gwh_mw!$I:$I,$C26,monthly_gwh_mw!$O:$O,$D26),
IF($B$3="GWh",SUMIFS(monthly_gwh_mw!$F:$F,monthly_gwh_mw!$D:$D,K$6,monthly_gwh_mw!$I:$I,$C26,monthly_gwh_mw!$O:$O,$D26),
"error: please select either NQC MW or GWh from the dropdown in cell A3"))</f>
        <v>0</v>
      </c>
      <c r="L26" s="124">
        <f>IF($B$3="NQC MW",SUMIFS(monthly_gwh_mw!$T:$T,monthly_gwh_mw!$D:$D,L$6,monthly_gwh_mw!$E:$E,$C$1,monthly_gwh_mw!$U:$U,"ok",monthly_gwh_mw!$I:$I,$C26,monthly_gwh_mw!$O:$O,$D26),
IF($B$3="GWh",SUMIFS(monthly_gwh_mw!$F:$F,monthly_gwh_mw!$D:$D,L$6,monthly_gwh_mw!$I:$I,$C26,monthly_gwh_mw!$O:$O,$D26),
"error: please select either NQC MW or GWh from the dropdown in cell A3"))</f>
        <v>0</v>
      </c>
      <c r="M26" s="124">
        <f>IF($B$3="NQC MW",SUMIFS(monthly_gwh_mw!$T:$T,monthly_gwh_mw!$D:$D,M$6,monthly_gwh_mw!$E:$E,$C$1,monthly_gwh_mw!$U:$U,"ok",monthly_gwh_mw!$I:$I,$C26,monthly_gwh_mw!$O:$O,$D26),
IF($B$3="GWh",SUMIFS(monthly_gwh_mw!$F:$F,monthly_gwh_mw!$D:$D,M$6,monthly_gwh_mw!$I:$I,$C26,monthly_gwh_mw!$O:$O,$D26),
"error: please select either NQC MW or GWh from the dropdown in cell A3"))</f>
        <v>0</v>
      </c>
      <c r="N26" s="124">
        <f>IF($B$3="NQC MW",SUMIFS(monthly_gwh_mw!$T:$T,monthly_gwh_mw!$D:$D,N$6,monthly_gwh_mw!$E:$E,$C$1,monthly_gwh_mw!$U:$U,"ok",monthly_gwh_mw!$I:$I,$C26,monthly_gwh_mw!$O:$O,$D26),
IF($B$3="GWh",SUMIFS(monthly_gwh_mw!$F:$F,monthly_gwh_mw!$D:$D,N$6,monthly_gwh_mw!$I:$I,$C26,monthly_gwh_mw!$O:$O,$D26),
"error: please select either NQC MW or GWh from the dropdown in cell A3"))</f>
        <v>0</v>
      </c>
      <c r="O26" s="124">
        <f>IF($B$3="NQC MW",SUMIFS(monthly_gwh_mw!$T:$T,monthly_gwh_mw!$D:$D,O$6,monthly_gwh_mw!$E:$E,$C$1,monthly_gwh_mw!$U:$U,"ok",monthly_gwh_mw!$I:$I,$C26,monthly_gwh_mw!$O:$O,$D26),
IF($B$3="GWh",SUMIFS(monthly_gwh_mw!$F:$F,monthly_gwh_mw!$D:$D,O$6,monthly_gwh_mw!$I:$I,$C26,monthly_gwh_mw!$O:$O,$D26),
"error: please select either NQC MW or GWh from the dropdown in cell A3"))</f>
        <v>0</v>
      </c>
      <c r="S26" s="99"/>
      <c r="T26" s="99"/>
      <c r="AH26" s="100">
        <f t="shared" si="1"/>
        <v>2022</v>
      </c>
      <c r="AI26" s="100">
        <f t="shared" si="2"/>
        <v>8</v>
      </c>
      <c r="AJ26" s="100">
        <f>SUMIFS(monthly_gwh_mw!$T:$T,monthly_gwh_mw!$D:$D,AH26,monthly_gwh_mw!$E:$E,AI26,monthly_gwh_mw!$U:$U,"ok")</f>
        <v>0</v>
      </c>
      <c r="AM26" s="158"/>
    </row>
    <row r="27" spans="3:39" s="100" customFormat="1">
      <c r="C27" s="102" t="s">
        <v>557</v>
      </c>
      <c r="D27" s="102" t="s">
        <v>633</v>
      </c>
      <c r="E27" s="124">
        <f>IF($B$3="NQC MW",SUMIFS(monthly_gwh_mw!$T:$T,monthly_gwh_mw!$D:$D,E$6,monthly_gwh_mw!$E:$E,$C$1,monthly_gwh_mw!$U:$U,"ok",monthly_gwh_mw!$I:$I,$C27,monthly_gwh_mw!$O:$O,$D27),
IF($B$3="GWh",SUMIFS(monthly_gwh_mw!$F:$F,monthly_gwh_mw!$D:$D,E$6,monthly_gwh_mw!$I:$I,$C27,monthly_gwh_mw!$O:$O,$D27),
"error: please select either NQC MW or GWh from the dropdown in cell A3"))</f>
        <v>0</v>
      </c>
      <c r="F27" s="124">
        <f>IF($B$3="NQC MW",SUMIFS(monthly_gwh_mw!$T:$T,monthly_gwh_mw!$D:$D,F$6,monthly_gwh_mw!$E:$E,$C$1,monthly_gwh_mw!$U:$U,"ok",monthly_gwh_mw!$I:$I,$C27,monthly_gwh_mw!$O:$O,$D27),
IF($B$3="GWh",SUMIFS(monthly_gwh_mw!$F:$F,monthly_gwh_mw!$D:$D,F$6,monthly_gwh_mw!$I:$I,$C27,monthly_gwh_mw!$O:$O,$D27),
"error: please select either NQC MW or GWh from the dropdown in cell A3"))</f>
        <v>0</v>
      </c>
      <c r="G27" s="124">
        <f>IF($B$3="NQC MW",SUMIFS(monthly_gwh_mw!$T:$T,monthly_gwh_mw!$D:$D,G$6,monthly_gwh_mw!$E:$E,$C$1,monthly_gwh_mw!$U:$U,"ok",monthly_gwh_mw!$I:$I,$C27,monthly_gwh_mw!$O:$O,$D27),
IF($B$3="GWh",SUMIFS(monthly_gwh_mw!$F:$F,monthly_gwh_mw!$D:$D,G$6,monthly_gwh_mw!$I:$I,$C27,monthly_gwh_mw!$O:$O,$D27),
"error: please select either NQC MW or GWh from the dropdown in cell A3"))</f>
        <v>0</v>
      </c>
      <c r="H27" s="124">
        <f>IF($B$3="NQC MW",SUMIFS(monthly_gwh_mw!$T:$T,monthly_gwh_mw!$D:$D,H$6,monthly_gwh_mw!$E:$E,$C$1,monthly_gwh_mw!$U:$U,"ok",monthly_gwh_mw!$I:$I,$C27,monthly_gwh_mw!$O:$O,$D27),
IF($B$3="GWh",SUMIFS(monthly_gwh_mw!$F:$F,monthly_gwh_mw!$D:$D,H$6,monthly_gwh_mw!$I:$I,$C27,monthly_gwh_mw!$O:$O,$D27),
"error: please select either NQC MW or GWh from the dropdown in cell A3"))</f>
        <v>0</v>
      </c>
      <c r="I27" s="124">
        <f>IF($B$3="NQC MW",SUMIFS(monthly_gwh_mw!$T:$T,monthly_gwh_mw!$D:$D,I$6,monthly_gwh_mw!$E:$E,$C$1,monthly_gwh_mw!$U:$U,"ok",monthly_gwh_mw!$I:$I,$C27,monthly_gwh_mw!$O:$O,$D27),
IF($B$3="GWh",SUMIFS(monthly_gwh_mw!$F:$F,monthly_gwh_mw!$D:$D,I$6,monthly_gwh_mw!$I:$I,$C27,monthly_gwh_mw!$O:$O,$D27),
"error: please select either NQC MW or GWh from the dropdown in cell A3"))</f>
        <v>0</v>
      </c>
      <c r="J27" s="124">
        <f>IF($B$3="NQC MW",SUMIFS(monthly_gwh_mw!$T:$T,monthly_gwh_mw!$D:$D,J$6,monthly_gwh_mw!$E:$E,$C$1,monthly_gwh_mw!$U:$U,"ok",monthly_gwh_mw!$I:$I,$C27,monthly_gwh_mw!$O:$O,$D27),
IF($B$3="GWh",SUMIFS(monthly_gwh_mw!$F:$F,monthly_gwh_mw!$D:$D,J$6,monthly_gwh_mw!$I:$I,$C27,monthly_gwh_mw!$O:$O,$D27),
"error: please select either NQC MW or GWh from the dropdown in cell A3"))</f>
        <v>0</v>
      </c>
      <c r="K27" s="124">
        <f>IF($B$3="NQC MW",SUMIFS(monthly_gwh_mw!$T:$T,monthly_gwh_mw!$D:$D,K$6,monthly_gwh_mw!$E:$E,$C$1,monthly_gwh_mw!$U:$U,"ok",monthly_gwh_mw!$I:$I,$C27,monthly_gwh_mw!$O:$O,$D27),
IF($B$3="GWh",SUMIFS(monthly_gwh_mw!$F:$F,monthly_gwh_mw!$D:$D,K$6,monthly_gwh_mw!$I:$I,$C27,monthly_gwh_mw!$O:$O,$D27),
"error: please select either NQC MW or GWh from the dropdown in cell A3"))</f>
        <v>0</v>
      </c>
      <c r="L27" s="124">
        <f>IF($B$3="NQC MW",SUMIFS(monthly_gwh_mw!$T:$T,monthly_gwh_mw!$D:$D,L$6,monthly_gwh_mw!$E:$E,$C$1,monthly_gwh_mw!$U:$U,"ok",monthly_gwh_mw!$I:$I,$C27,monthly_gwh_mw!$O:$O,$D27),
IF($B$3="GWh",SUMIFS(monthly_gwh_mw!$F:$F,monthly_gwh_mw!$D:$D,L$6,monthly_gwh_mw!$I:$I,$C27,monthly_gwh_mw!$O:$O,$D27),
"error: please select either NQC MW or GWh from the dropdown in cell A3"))</f>
        <v>0</v>
      </c>
      <c r="M27" s="124">
        <f>IF($B$3="NQC MW",SUMIFS(monthly_gwh_mw!$T:$T,monthly_gwh_mw!$D:$D,M$6,monthly_gwh_mw!$E:$E,$C$1,monthly_gwh_mw!$U:$U,"ok",monthly_gwh_mw!$I:$I,$C27,monthly_gwh_mw!$O:$O,$D27),
IF($B$3="GWh",SUMIFS(monthly_gwh_mw!$F:$F,monthly_gwh_mw!$D:$D,M$6,monthly_gwh_mw!$I:$I,$C27,monthly_gwh_mw!$O:$O,$D27),
"error: please select either NQC MW or GWh from the dropdown in cell A3"))</f>
        <v>0</v>
      </c>
      <c r="N27" s="124">
        <f>IF($B$3="NQC MW",SUMIFS(monthly_gwh_mw!$T:$T,monthly_gwh_mw!$D:$D,N$6,monthly_gwh_mw!$E:$E,$C$1,monthly_gwh_mw!$U:$U,"ok",monthly_gwh_mw!$I:$I,$C27,monthly_gwh_mw!$O:$O,$D27),
IF($B$3="GWh",SUMIFS(monthly_gwh_mw!$F:$F,monthly_gwh_mw!$D:$D,N$6,monthly_gwh_mw!$I:$I,$C27,monthly_gwh_mw!$O:$O,$D27),
"error: please select either NQC MW or GWh from the dropdown in cell A3"))</f>
        <v>0</v>
      </c>
      <c r="O27" s="124">
        <f>IF($B$3="NQC MW",SUMIFS(monthly_gwh_mw!$T:$T,monthly_gwh_mw!$D:$D,O$6,monthly_gwh_mw!$E:$E,$C$1,monthly_gwh_mw!$U:$U,"ok",monthly_gwh_mw!$I:$I,$C27,monthly_gwh_mw!$O:$O,$D27),
IF($B$3="GWh",SUMIFS(monthly_gwh_mw!$F:$F,monthly_gwh_mw!$D:$D,O$6,monthly_gwh_mw!$I:$I,$C27,monthly_gwh_mw!$O:$O,$D27),
"error: please select either NQC MW or GWh from the dropdown in cell A3"))</f>
        <v>0</v>
      </c>
      <c r="S27" s="99"/>
      <c r="T27" s="99"/>
      <c r="AH27" s="100">
        <f t="shared" si="1"/>
        <v>2022</v>
      </c>
      <c r="AI27" s="100">
        <f t="shared" si="2"/>
        <v>9</v>
      </c>
      <c r="AJ27" s="100">
        <f>SUMIFS(monthly_gwh_mw!$T:$T,monthly_gwh_mw!$D:$D,AH27,monthly_gwh_mw!$E:$E,AI27,monthly_gwh_mw!$U:$U,"ok")</f>
        <v>0</v>
      </c>
      <c r="AM27" s="158"/>
    </row>
    <row r="28" spans="3:39" s="100" customFormat="1">
      <c r="C28" s="102" t="s">
        <v>557</v>
      </c>
      <c r="D28" s="102" t="s">
        <v>634</v>
      </c>
      <c r="E28" s="124">
        <f>IF($B$3="NQC MW",SUMIFS(monthly_gwh_mw!$T:$T,monthly_gwh_mw!$D:$D,E$6,monthly_gwh_mw!$E:$E,$C$1,monthly_gwh_mw!$U:$U,"ok",monthly_gwh_mw!$I:$I,$C28,monthly_gwh_mw!$O:$O,$D28),
IF($B$3="GWh",SUMIFS(monthly_gwh_mw!$F:$F,monthly_gwh_mw!$D:$D,E$6,monthly_gwh_mw!$I:$I,$C28,monthly_gwh_mw!$O:$O,$D28),
"error: please select either NQC MW or GWh from the dropdown in cell A3"))</f>
        <v>0</v>
      </c>
      <c r="F28" s="124">
        <f>IF($B$3="NQC MW",SUMIFS(monthly_gwh_mw!$T:$T,monthly_gwh_mw!$D:$D,F$6,monthly_gwh_mw!$E:$E,$C$1,monthly_gwh_mw!$U:$U,"ok",monthly_gwh_mw!$I:$I,$C28,monthly_gwh_mw!$O:$O,$D28),
IF($B$3="GWh",SUMIFS(monthly_gwh_mw!$F:$F,monthly_gwh_mw!$D:$D,F$6,monthly_gwh_mw!$I:$I,$C28,monthly_gwh_mw!$O:$O,$D28),
"error: please select either NQC MW or GWh from the dropdown in cell A3"))</f>
        <v>297.4418</v>
      </c>
      <c r="G28" s="124">
        <f>IF($B$3="NQC MW",SUMIFS(monthly_gwh_mw!$T:$T,monthly_gwh_mw!$D:$D,G$6,monthly_gwh_mw!$E:$E,$C$1,monthly_gwh_mw!$U:$U,"ok",monthly_gwh_mw!$I:$I,$C28,monthly_gwh_mw!$O:$O,$D28),
IF($B$3="GWh",SUMIFS(monthly_gwh_mw!$F:$F,monthly_gwh_mw!$D:$D,G$6,monthly_gwh_mw!$I:$I,$C28,monthly_gwh_mw!$O:$O,$D28),
"error: please select either NQC MW or GWh from the dropdown in cell A3"))</f>
        <v>297.4418</v>
      </c>
      <c r="H28" s="124">
        <f>IF($B$3="NQC MW",SUMIFS(monthly_gwh_mw!$T:$T,monthly_gwh_mw!$D:$D,H$6,monthly_gwh_mw!$E:$E,$C$1,monthly_gwh_mw!$U:$U,"ok",monthly_gwh_mw!$I:$I,$C28,monthly_gwh_mw!$O:$O,$D28),
IF($B$3="GWh",SUMIFS(monthly_gwh_mw!$F:$F,monthly_gwh_mw!$D:$D,H$6,monthly_gwh_mw!$I:$I,$C28,monthly_gwh_mw!$O:$O,$D28),
"error: please select either NQC MW or GWh from the dropdown in cell A3"))</f>
        <v>297.4418</v>
      </c>
      <c r="I28" s="124">
        <f>IF($B$3="NQC MW",SUMIFS(monthly_gwh_mw!$T:$T,monthly_gwh_mw!$D:$D,I$6,monthly_gwh_mw!$E:$E,$C$1,monthly_gwh_mw!$U:$U,"ok",monthly_gwh_mw!$I:$I,$C28,monthly_gwh_mw!$O:$O,$D28),
IF($B$3="GWh",SUMIFS(monthly_gwh_mw!$F:$F,monthly_gwh_mw!$D:$D,I$6,monthly_gwh_mw!$I:$I,$C28,monthly_gwh_mw!$O:$O,$D28),
"error: please select either NQC MW or GWh from the dropdown in cell A3"))</f>
        <v>297.4418</v>
      </c>
      <c r="J28" s="124">
        <f>IF($B$3="NQC MW",SUMIFS(monthly_gwh_mw!$T:$T,monthly_gwh_mw!$D:$D,J$6,monthly_gwh_mw!$E:$E,$C$1,monthly_gwh_mw!$U:$U,"ok",monthly_gwh_mw!$I:$I,$C28,monthly_gwh_mw!$O:$O,$D28),
IF($B$3="GWh",SUMIFS(monthly_gwh_mw!$F:$F,monthly_gwh_mw!$D:$D,J$6,monthly_gwh_mw!$I:$I,$C28,monthly_gwh_mw!$O:$O,$D28),
"error: please select either NQC MW or GWh from the dropdown in cell A3"))</f>
        <v>297.4418</v>
      </c>
      <c r="K28" s="124">
        <f>IF($B$3="NQC MW",SUMIFS(monthly_gwh_mw!$T:$T,monthly_gwh_mw!$D:$D,K$6,monthly_gwh_mw!$E:$E,$C$1,monthly_gwh_mw!$U:$U,"ok",monthly_gwh_mw!$I:$I,$C28,monthly_gwh_mw!$O:$O,$D28),
IF($B$3="GWh",SUMIFS(monthly_gwh_mw!$F:$F,monthly_gwh_mw!$D:$D,K$6,monthly_gwh_mw!$I:$I,$C28,monthly_gwh_mw!$O:$O,$D28),
"error: please select either NQC MW or GWh from the dropdown in cell A3"))</f>
        <v>297.4418</v>
      </c>
      <c r="L28" s="124">
        <f>IF($B$3="NQC MW",SUMIFS(monthly_gwh_mw!$T:$T,monthly_gwh_mw!$D:$D,L$6,monthly_gwh_mw!$E:$E,$C$1,monthly_gwh_mw!$U:$U,"ok",monthly_gwh_mw!$I:$I,$C28,monthly_gwh_mw!$O:$O,$D28),
IF($B$3="GWh",SUMIFS(monthly_gwh_mw!$F:$F,monthly_gwh_mw!$D:$D,L$6,monthly_gwh_mw!$I:$I,$C28,monthly_gwh_mw!$O:$O,$D28),
"error: please select either NQC MW or GWh from the dropdown in cell A3"))</f>
        <v>297.4418</v>
      </c>
      <c r="M28" s="124">
        <f>IF($B$3="NQC MW",SUMIFS(monthly_gwh_mw!$T:$T,monthly_gwh_mw!$D:$D,M$6,monthly_gwh_mw!$E:$E,$C$1,monthly_gwh_mw!$U:$U,"ok",monthly_gwh_mw!$I:$I,$C28,monthly_gwh_mw!$O:$O,$D28),
IF($B$3="GWh",SUMIFS(monthly_gwh_mw!$F:$F,monthly_gwh_mw!$D:$D,M$6,monthly_gwh_mw!$I:$I,$C28,monthly_gwh_mw!$O:$O,$D28),
"error: please select either NQC MW or GWh from the dropdown in cell A3"))</f>
        <v>297.4418</v>
      </c>
      <c r="N28" s="124">
        <f>IF($B$3="NQC MW",SUMIFS(monthly_gwh_mw!$T:$T,monthly_gwh_mw!$D:$D,N$6,monthly_gwh_mw!$E:$E,$C$1,monthly_gwh_mw!$U:$U,"ok",monthly_gwh_mw!$I:$I,$C28,monthly_gwh_mw!$O:$O,$D28),
IF($B$3="GWh",SUMIFS(monthly_gwh_mw!$F:$F,monthly_gwh_mw!$D:$D,N$6,monthly_gwh_mw!$I:$I,$C28,monthly_gwh_mw!$O:$O,$D28),
"error: please select either NQC MW or GWh from the dropdown in cell A3"))</f>
        <v>297.4418</v>
      </c>
      <c r="O28" s="124">
        <f>IF($B$3="NQC MW",SUMIFS(monthly_gwh_mw!$T:$T,monthly_gwh_mw!$D:$D,O$6,monthly_gwh_mw!$E:$E,$C$1,monthly_gwh_mw!$U:$U,"ok",monthly_gwh_mw!$I:$I,$C28,monthly_gwh_mw!$O:$O,$D28),
IF($B$3="GWh",SUMIFS(monthly_gwh_mw!$F:$F,monthly_gwh_mw!$D:$D,O$6,monthly_gwh_mw!$I:$I,$C28,monthly_gwh_mw!$O:$O,$D28),
"error: please select either NQC MW or GWh from the dropdown in cell A3"))</f>
        <v>297.4418</v>
      </c>
      <c r="S28" s="99"/>
      <c r="T28" s="99"/>
      <c r="AH28" s="100">
        <f t="shared" si="1"/>
        <v>2022</v>
      </c>
      <c r="AI28" s="100">
        <f t="shared" si="2"/>
        <v>10</v>
      </c>
      <c r="AJ28" s="100">
        <f>SUMIFS(monthly_gwh_mw!$T:$T,monthly_gwh_mw!$D:$D,AH28,monthly_gwh_mw!$E:$E,AI28,monthly_gwh_mw!$U:$U,"ok")</f>
        <v>0</v>
      </c>
      <c r="AM28" s="158"/>
    </row>
    <row r="29" spans="3:39" s="100" customFormat="1">
      <c r="C29" s="102" t="s">
        <v>557</v>
      </c>
      <c r="D29" s="102" t="s">
        <v>635</v>
      </c>
      <c r="E29" s="124">
        <f>IF($B$3="NQC MW",SUMIFS(monthly_gwh_mw!$T:$T,monthly_gwh_mw!$D:$D,E$6,monthly_gwh_mw!$E:$E,$C$1,monthly_gwh_mw!$U:$U,"ok",monthly_gwh_mw!$I:$I,$C29,monthly_gwh_mw!$O:$O,$D29),
IF($B$3="GWh",SUMIFS(monthly_gwh_mw!$F:$F,monthly_gwh_mw!$D:$D,E$6,monthly_gwh_mw!$I:$I,$C29,monthly_gwh_mw!$O:$O,$D29),
"error: please select either NQC MW or GWh from the dropdown in cell A3"))</f>
        <v>0</v>
      </c>
      <c r="F29" s="124">
        <f>IF($B$3="NQC MW",SUMIFS(monthly_gwh_mw!$T:$T,monthly_gwh_mw!$D:$D,F$6,monthly_gwh_mw!$E:$E,$C$1,monthly_gwh_mw!$U:$U,"ok",monthly_gwh_mw!$I:$I,$C29,monthly_gwh_mw!$O:$O,$D29),
IF($B$3="GWh",SUMIFS(monthly_gwh_mw!$F:$F,monthly_gwh_mw!$D:$D,F$6,monthly_gwh_mw!$I:$I,$C29,monthly_gwh_mw!$O:$O,$D29),
"error: please select either NQC MW or GWh from the dropdown in cell A3"))</f>
        <v>0</v>
      </c>
      <c r="G29" s="124">
        <f>IF($B$3="NQC MW",SUMIFS(monthly_gwh_mw!$T:$T,monthly_gwh_mw!$D:$D,G$6,monthly_gwh_mw!$E:$E,$C$1,monthly_gwh_mw!$U:$U,"ok",monthly_gwh_mw!$I:$I,$C29,monthly_gwh_mw!$O:$O,$D29),
IF($B$3="GWh",SUMIFS(monthly_gwh_mw!$F:$F,monthly_gwh_mw!$D:$D,G$6,monthly_gwh_mw!$I:$I,$C29,monthly_gwh_mw!$O:$O,$D29),
"error: please select either NQC MW or GWh from the dropdown in cell A3"))</f>
        <v>0</v>
      </c>
      <c r="H29" s="124">
        <f>IF($B$3="NQC MW",SUMIFS(monthly_gwh_mw!$T:$T,monthly_gwh_mw!$D:$D,H$6,monthly_gwh_mw!$E:$E,$C$1,monthly_gwh_mw!$U:$U,"ok",monthly_gwh_mw!$I:$I,$C29,monthly_gwh_mw!$O:$O,$D29),
IF($B$3="GWh",SUMIFS(monthly_gwh_mw!$F:$F,monthly_gwh_mw!$D:$D,H$6,monthly_gwh_mw!$I:$I,$C29,monthly_gwh_mw!$O:$O,$D29),
"error: please select either NQC MW or GWh from the dropdown in cell A3"))</f>
        <v>0</v>
      </c>
      <c r="I29" s="124">
        <f>IF($B$3="NQC MW",SUMIFS(monthly_gwh_mw!$T:$T,monthly_gwh_mw!$D:$D,I$6,monthly_gwh_mw!$E:$E,$C$1,monthly_gwh_mw!$U:$U,"ok",monthly_gwh_mw!$I:$I,$C29,monthly_gwh_mw!$O:$O,$D29),
IF($B$3="GWh",SUMIFS(monthly_gwh_mw!$F:$F,monthly_gwh_mw!$D:$D,I$6,monthly_gwh_mw!$I:$I,$C29,monthly_gwh_mw!$O:$O,$D29),
"error: please select either NQC MW or GWh from the dropdown in cell A3"))</f>
        <v>0</v>
      </c>
      <c r="J29" s="124">
        <f>IF($B$3="NQC MW",SUMIFS(monthly_gwh_mw!$T:$T,monthly_gwh_mw!$D:$D,J$6,monthly_gwh_mw!$E:$E,$C$1,monthly_gwh_mw!$U:$U,"ok",monthly_gwh_mw!$I:$I,$C29,monthly_gwh_mw!$O:$O,$D29),
IF($B$3="GWh",SUMIFS(monthly_gwh_mw!$F:$F,monthly_gwh_mw!$D:$D,J$6,monthly_gwh_mw!$I:$I,$C29,monthly_gwh_mw!$O:$O,$D29),
"error: please select either NQC MW or GWh from the dropdown in cell A3"))</f>
        <v>0</v>
      </c>
      <c r="K29" s="124">
        <f>IF($B$3="NQC MW",SUMIFS(monthly_gwh_mw!$T:$T,monthly_gwh_mw!$D:$D,K$6,monthly_gwh_mw!$E:$E,$C$1,monthly_gwh_mw!$U:$U,"ok",monthly_gwh_mw!$I:$I,$C29,monthly_gwh_mw!$O:$O,$D29),
IF($B$3="GWh",SUMIFS(monthly_gwh_mw!$F:$F,monthly_gwh_mw!$D:$D,K$6,monthly_gwh_mw!$I:$I,$C29,monthly_gwh_mw!$O:$O,$D29),
"error: please select either NQC MW or GWh from the dropdown in cell A3"))</f>
        <v>0</v>
      </c>
      <c r="L29" s="124">
        <f>IF($B$3="NQC MW",SUMIFS(monthly_gwh_mw!$T:$T,monthly_gwh_mw!$D:$D,L$6,monthly_gwh_mw!$E:$E,$C$1,monthly_gwh_mw!$U:$U,"ok",monthly_gwh_mw!$I:$I,$C29,monthly_gwh_mw!$O:$O,$D29),
IF($B$3="GWh",SUMIFS(monthly_gwh_mw!$F:$F,monthly_gwh_mw!$D:$D,L$6,monthly_gwh_mw!$I:$I,$C29,monthly_gwh_mw!$O:$O,$D29),
"error: please select either NQC MW or GWh from the dropdown in cell A3"))</f>
        <v>0</v>
      </c>
      <c r="M29" s="124">
        <f>IF($B$3="NQC MW",SUMIFS(monthly_gwh_mw!$T:$T,monthly_gwh_mw!$D:$D,M$6,monthly_gwh_mw!$E:$E,$C$1,monthly_gwh_mw!$U:$U,"ok",monthly_gwh_mw!$I:$I,$C29,monthly_gwh_mw!$O:$O,$D29),
IF($B$3="GWh",SUMIFS(monthly_gwh_mw!$F:$F,monthly_gwh_mw!$D:$D,M$6,monthly_gwh_mw!$I:$I,$C29,monthly_gwh_mw!$O:$O,$D29),
"error: please select either NQC MW or GWh from the dropdown in cell A3"))</f>
        <v>0</v>
      </c>
      <c r="N29" s="124">
        <f>IF($B$3="NQC MW",SUMIFS(monthly_gwh_mw!$T:$T,monthly_gwh_mw!$D:$D,N$6,monthly_gwh_mw!$E:$E,$C$1,monthly_gwh_mw!$U:$U,"ok",monthly_gwh_mw!$I:$I,$C29,monthly_gwh_mw!$O:$O,$D29),
IF($B$3="GWh",SUMIFS(monthly_gwh_mw!$F:$F,monthly_gwh_mw!$D:$D,N$6,monthly_gwh_mw!$I:$I,$C29,monthly_gwh_mw!$O:$O,$D29),
"error: please select either NQC MW or GWh from the dropdown in cell A3"))</f>
        <v>0</v>
      </c>
      <c r="O29" s="124">
        <f>IF($B$3="NQC MW",SUMIFS(monthly_gwh_mw!$T:$T,monthly_gwh_mw!$D:$D,O$6,monthly_gwh_mw!$E:$E,$C$1,monthly_gwh_mw!$U:$U,"ok",monthly_gwh_mw!$I:$I,$C29,monthly_gwh_mw!$O:$O,$D29),
IF($B$3="GWh",SUMIFS(monthly_gwh_mw!$F:$F,monthly_gwh_mw!$D:$D,O$6,monthly_gwh_mw!$I:$I,$C29,monthly_gwh_mw!$O:$O,$D29),
"error: please select either NQC MW or GWh from the dropdown in cell A3"))</f>
        <v>0</v>
      </c>
      <c r="S29" s="99"/>
      <c r="T29" s="99"/>
      <c r="AH29" s="100">
        <f t="shared" si="1"/>
        <v>2022</v>
      </c>
      <c r="AI29" s="100">
        <f t="shared" si="2"/>
        <v>11</v>
      </c>
      <c r="AJ29" s="100">
        <f>SUMIFS(monthly_gwh_mw!$T:$T,monthly_gwh_mw!$D:$D,AH29,monthly_gwh_mw!$E:$E,AI29,monthly_gwh_mw!$U:$U,"ok")</f>
        <v>0</v>
      </c>
      <c r="AM29" s="158"/>
    </row>
    <row r="30" spans="3:39" s="100" customFormat="1">
      <c r="C30" s="102" t="s">
        <v>557</v>
      </c>
      <c r="D30" s="102" t="s">
        <v>636</v>
      </c>
      <c r="E30" s="124">
        <f>IF($B$3="NQC MW",SUMIFS(monthly_gwh_mw!$T:$T,monthly_gwh_mw!$D:$D,E$6,monthly_gwh_mw!$E:$E,$C$1,monthly_gwh_mw!$U:$U,"ok",monthly_gwh_mw!$I:$I,$C30,monthly_gwh_mw!$O:$O,$D30),
IF($B$3="GWh",SUMIFS(monthly_gwh_mw!$F:$F,monthly_gwh_mw!$D:$D,E$6,monthly_gwh_mw!$I:$I,$C30,monthly_gwh_mw!$O:$O,$D30),
"error: please select either NQC MW or GWh from the dropdown in cell A3"))</f>
        <v>0</v>
      </c>
      <c r="F30" s="124">
        <f>IF($B$3="NQC MW",SUMIFS(monthly_gwh_mw!$T:$T,monthly_gwh_mw!$D:$D,F$6,monthly_gwh_mw!$E:$E,$C$1,monthly_gwh_mw!$U:$U,"ok",monthly_gwh_mw!$I:$I,$C30,monthly_gwh_mw!$O:$O,$D30),
IF($B$3="GWh",SUMIFS(monthly_gwh_mw!$F:$F,monthly_gwh_mw!$D:$D,F$6,monthly_gwh_mw!$I:$I,$C30,monthly_gwh_mw!$O:$O,$D30),
"error: please select either NQC MW or GWh from the dropdown in cell A3"))</f>
        <v>0</v>
      </c>
      <c r="G30" s="124">
        <f>IF($B$3="NQC MW",SUMIFS(monthly_gwh_mw!$T:$T,monthly_gwh_mw!$D:$D,G$6,monthly_gwh_mw!$E:$E,$C$1,monthly_gwh_mw!$U:$U,"ok",monthly_gwh_mw!$I:$I,$C30,monthly_gwh_mw!$O:$O,$D30),
IF($B$3="GWh",SUMIFS(monthly_gwh_mw!$F:$F,monthly_gwh_mw!$D:$D,G$6,monthly_gwh_mw!$I:$I,$C30,monthly_gwh_mw!$O:$O,$D30),
"error: please select either NQC MW or GWh from the dropdown in cell A3"))</f>
        <v>0</v>
      </c>
      <c r="H30" s="124">
        <f>IF($B$3="NQC MW",SUMIFS(monthly_gwh_mw!$T:$T,monthly_gwh_mw!$D:$D,H$6,monthly_gwh_mw!$E:$E,$C$1,monthly_gwh_mw!$U:$U,"ok",monthly_gwh_mw!$I:$I,$C30,monthly_gwh_mw!$O:$O,$D30),
IF($B$3="GWh",SUMIFS(monthly_gwh_mw!$F:$F,monthly_gwh_mw!$D:$D,H$6,monthly_gwh_mw!$I:$I,$C30,monthly_gwh_mw!$O:$O,$D30),
"error: please select either NQC MW or GWh from the dropdown in cell A3"))</f>
        <v>0</v>
      </c>
      <c r="I30" s="124">
        <f>IF($B$3="NQC MW",SUMIFS(monthly_gwh_mw!$T:$T,monthly_gwh_mw!$D:$D,I$6,monthly_gwh_mw!$E:$E,$C$1,monthly_gwh_mw!$U:$U,"ok",monthly_gwh_mw!$I:$I,$C30,monthly_gwh_mw!$O:$O,$D30),
IF($B$3="GWh",SUMIFS(monthly_gwh_mw!$F:$F,monthly_gwh_mw!$D:$D,I$6,monthly_gwh_mw!$I:$I,$C30,monthly_gwh_mw!$O:$O,$D30),
"error: please select either NQC MW or GWh from the dropdown in cell A3"))</f>
        <v>0</v>
      </c>
      <c r="J30" s="124">
        <f>IF($B$3="NQC MW",SUMIFS(monthly_gwh_mw!$T:$T,monthly_gwh_mw!$D:$D,J$6,monthly_gwh_mw!$E:$E,$C$1,monthly_gwh_mw!$U:$U,"ok",monthly_gwh_mw!$I:$I,$C30,monthly_gwh_mw!$O:$O,$D30),
IF($B$3="GWh",SUMIFS(monthly_gwh_mw!$F:$F,monthly_gwh_mw!$D:$D,J$6,monthly_gwh_mw!$I:$I,$C30,monthly_gwh_mw!$O:$O,$D30),
"error: please select either NQC MW or GWh from the dropdown in cell A3"))</f>
        <v>0</v>
      </c>
      <c r="K30" s="124">
        <f>IF($B$3="NQC MW",SUMIFS(monthly_gwh_mw!$T:$T,monthly_gwh_mw!$D:$D,K$6,monthly_gwh_mw!$E:$E,$C$1,monthly_gwh_mw!$U:$U,"ok",monthly_gwh_mw!$I:$I,$C30,monthly_gwh_mw!$O:$O,$D30),
IF($B$3="GWh",SUMIFS(monthly_gwh_mw!$F:$F,monthly_gwh_mw!$D:$D,K$6,monthly_gwh_mw!$I:$I,$C30,monthly_gwh_mw!$O:$O,$D30),
"error: please select either NQC MW or GWh from the dropdown in cell A3"))</f>
        <v>0</v>
      </c>
      <c r="L30" s="124">
        <f>IF($B$3="NQC MW",SUMIFS(monthly_gwh_mw!$T:$T,monthly_gwh_mw!$D:$D,L$6,monthly_gwh_mw!$E:$E,$C$1,monthly_gwh_mw!$U:$U,"ok",monthly_gwh_mw!$I:$I,$C30,monthly_gwh_mw!$O:$O,$D30),
IF($B$3="GWh",SUMIFS(monthly_gwh_mw!$F:$F,monthly_gwh_mw!$D:$D,L$6,monthly_gwh_mw!$I:$I,$C30,monthly_gwh_mw!$O:$O,$D30),
"error: please select either NQC MW or GWh from the dropdown in cell A3"))</f>
        <v>0</v>
      </c>
      <c r="M30" s="124">
        <f>IF($B$3="NQC MW",SUMIFS(monthly_gwh_mw!$T:$T,monthly_gwh_mw!$D:$D,M$6,monthly_gwh_mw!$E:$E,$C$1,monthly_gwh_mw!$U:$U,"ok",monthly_gwh_mw!$I:$I,$C30,monthly_gwh_mw!$O:$O,$D30),
IF($B$3="GWh",SUMIFS(monthly_gwh_mw!$F:$F,monthly_gwh_mw!$D:$D,M$6,monthly_gwh_mw!$I:$I,$C30,monthly_gwh_mw!$O:$O,$D30),
"error: please select either NQC MW or GWh from the dropdown in cell A3"))</f>
        <v>0</v>
      </c>
      <c r="N30" s="124">
        <f>IF($B$3="NQC MW",SUMIFS(monthly_gwh_mw!$T:$T,monthly_gwh_mw!$D:$D,N$6,monthly_gwh_mw!$E:$E,$C$1,monthly_gwh_mw!$U:$U,"ok",monthly_gwh_mw!$I:$I,$C30,monthly_gwh_mw!$O:$O,$D30),
IF($B$3="GWh",SUMIFS(monthly_gwh_mw!$F:$F,monthly_gwh_mw!$D:$D,N$6,monthly_gwh_mw!$I:$I,$C30,monthly_gwh_mw!$O:$O,$D30),
"error: please select either NQC MW or GWh from the dropdown in cell A3"))</f>
        <v>0</v>
      </c>
      <c r="O30" s="124">
        <f>IF($B$3="NQC MW",SUMIFS(monthly_gwh_mw!$T:$T,monthly_gwh_mw!$D:$D,O$6,monthly_gwh_mw!$E:$E,$C$1,monthly_gwh_mw!$U:$U,"ok",monthly_gwh_mw!$I:$I,$C30,monthly_gwh_mw!$O:$O,$D30),
IF($B$3="GWh",SUMIFS(monthly_gwh_mw!$F:$F,monthly_gwh_mw!$D:$D,O$6,monthly_gwh_mw!$I:$I,$C30,monthly_gwh_mw!$O:$O,$D30),
"error: please select either NQC MW or GWh from the dropdown in cell A3"))</f>
        <v>0</v>
      </c>
      <c r="S30" s="99"/>
      <c r="T30" s="99"/>
      <c r="AH30" s="100">
        <f t="shared" si="1"/>
        <v>2022</v>
      </c>
      <c r="AI30" s="100">
        <f t="shared" si="2"/>
        <v>12</v>
      </c>
      <c r="AJ30" s="100">
        <f>SUMIFS(monthly_gwh_mw!$T:$T,monthly_gwh_mw!$D:$D,AH30,monthly_gwh_mw!$E:$E,AI30,monthly_gwh_mw!$U:$U,"ok")</f>
        <v>0</v>
      </c>
      <c r="AM30" s="158"/>
    </row>
    <row r="31" spans="3:39" s="100" customFormat="1">
      <c r="C31" s="102" t="s">
        <v>558</v>
      </c>
      <c r="D31" s="102" t="s">
        <v>624</v>
      </c>
      <c r="E31" s="124">
        <f>IF($B$3="NQC MW",SUMIFS(monthly_gwh_mw!$T:$T,monthly_gwh_mw!$D:$D,E$6,monthly_gwh_mw!$E:$E,$C$1,monthly_gwh_mw!$U:$U,"ok",monthly_gwh_mw!$I:$I,$C31,monthly_gwh_mw!$O:$O,$D31),
IF($B$3="GWh",SUMIFS(monthly_gwh_mw!$F:$F,monthly_gwh_mw!$D:$D,E$6,monthly_gwh_mw!$I:$I,$C31,monthly_gwh_mw!$O:$O,$D31),
"error: please select either NQC MW or GWh from the dropdown in cell A3"))</f>
        <v>0</v>
      </c>
      <c r="F31" s="124">
        <f>IF($B$3="NQC MW",SUMIFS(monthly_gwh_mw!$T:$T,monthly_gwh_mw!$D:$D,F$6,monthly_gwh_mw!$E:$E,$C$1,monthly_gwh_mw!$U:$U,"ok",monthly_gwh_mw!$I:$I,$C31,monthly_gwh_mw!$O:$O,$D31),
IF($B$3="GWh",SUMIFS(monthly_gwh_mw!$F:$F,monthly_gwh_mw!$D:$D,F$6,monthly_gwh_mw!$I:$I,$C31,monthly_gwh_mw!$O:$O,$D31),
"error: please select either NQC MW or GWh from the dropdown in cell A3"))</f>
        <v>0</v>
      </c>
      <c r="G31" s="124">
        <f>IF($B$3="NQC MW",SUMIFS(monthly_gwh_mw!$T:$T,monthly_gwh_mw!$D:$D,G$6,monthly_gwh_mw!$E:$E,$C$1,monthly_gwh_mw!$U:$U,"ok",monthly_gwh_mw!$I:$I,$C31,monthly_gwh_mw!$O:$O,$D31),
IF($B$3="GWh",SUMIFS(monthly_gwh_mw!$F:$F,monthly_gwh_mw!$D:$D,G$6,monthly_gwh_mw!$I:$I,$C31,monthly_gwh_mw!$O:$O,$D31),
"error: please select either NQC MW or GWh from the dropdown in cell A3"))</f>
        <v>0</v>
      </c>
      <c r="H31" s="124">
        <f>IF($B$3="NQC MW",SUMIFS(monthly_gwh_mw!$T:$T,monthly_gwh_mw!$D:$D,H$6,monthly_gwh_mw!$E:$E,$C$1,monthly_gwh_mw!$U:$U,"ok",monthly_gwh_mw!$I:$I,$C31,monthly_gwh_mw!$O:$O,$D31),
IF($B$3="GWh",SUMIFS(monthly_gwh_mw!$F:$F,monthly_gwh_mw!$D:$D,H$6,monthly_gwh_mw!$I:$I,$C31,monthly_gwh_mw!$O:$O,$D31),
"error: please select either NQC MW or GWh from the dropdown in cell A3"))</f>
        <v>0</v>
      </c>
      <c r="I31" s="124">
        <f>IF($B$3="NQC MW",SUMIFS(monthly_gwh_mw!$T:$T,monthly_gwh_mw!$D:$D,I$6,monthly_gwh_mw!$E:$E,$C$1,monthly_gwh_mw!$U:$U,"ok",monthly_gwh_mw!$I:$I,$C31,monthly_gwh_mw!$O:$O,$D31),
IF($B$3="GWh",SUMIFS(monthly_gwh_mw!$F:$F,monthly_gwh_mw!$D:$D,I$6,monthly_gwh_mw!$I:$I,$C31,monthly_gwh_mw!$O:$O,$D31),
"error: please select either NQC MW or GWh from the dropdown in cell A3"))</f>
        <v>0</v>
      </c>
      <c r="J31" s="124">
        <f>IF($B$3="NQC MW",SUMIFS(monthly_gwh_mw!$T:$T,monthly_gwh_mw!$D:$D,J$6,monthly_gwh_mw!$E:$E,$C$1,monthly_gwh_mw!$U:$U,"ok",monthly_gwh_mw!$I:$I,$C31,monthly_gwh_mw!$O:$O,$D31),
IF($B$3="GWh",SUMIFS(monthly_gwh_mw!$F:$F,monthly_gwh_mw!$D:$D,J$6,monthly_gwh_mw!$I:$I,$C31,monthly_gwh_mw!$O:$O,$D31),
"error: please select either NQC MW or GWh from the dropdown in cell A3"))</f>
        <v>0</v>
      </c>
      <c r="K31" s="124">
        <f>IF($B$3="NQC MW",SUMIFS(monthly_gwh_mw!$T:$T,monthly_gwh_mw!$D:$D,K$6,monthly_gwh_mw!$E:$E,$C$1,monthly_gwh_mw!$U:$U,"ok",monthly_gwh_mw!$I:$I,$C31,monthly_gwh_mw!$O:$O,$D31),
IF($B$3="GWh",SUMIFS(monthly_gwh_mw!$F:$F,monthly_gwh_mw!$D:$D,K$6,monthly_gwh_mw!$I:$I,$C31,monthly_gwh_mw!$O:$O,$D31),
"error: please select either NQC MW or GWh from the dropdown in cell A3"))</f>
        <v>0</v>
      </c>
      <c r="L31" s="124">
        <f>IF($B$3="NQC MW",SUMIFS(monthly_gwh_mw!$T:$T,monthly_gwh_mw!$D:$D,L$6,monthly_gwh_mw!$E:$E,$C$1,monthly_gwh_mw!$U:$U,"ok",monthly_gwh_mw!$I:$I,$C31,monthly_gwh_mw!$O:$O,$D31),
IF($B$3="GWh",SUMIFS(monthly_gwh_mw!$F:$F,monthly_gwh_mw!$D:$D,L$6,monthly_gwh_mw!$I:$I,$C31,monthly_gwh_mw!$O:$O,$D31),
"error: please select either NQC MW or GWh from the dropdown in cell A3"))</f>
        <v>0</v>
      </c>
      <c r="M31" s="124">
        <f>IF($B$3="NQC MW",SUMIFS(monthly_gwh_mw!$T:$T,monthly_gwh_mw!$D:$D,M$6,monthly_gwh_mw!$E:$E,$C$1,monthly_gwh_mw!$U:$U,"ok",monthly_gwh_mw!$I:$I,$C31,monthly_gwh_mw!$O:$O,$D31),
IF($B$3="GWh",SUMIFS(monthly_gwh_mw!$F:$F,monthly_gwh_mw!$D:$D,M$6,monthly_gwh_mw!$I:$I,$C31,monthly_gwh_mw!$O:$O,$D31),
"error: please select either NQC MW or GWh from the dropdown in cell A3"))</f>
        <v>0</v>
      </c>
      <c r="N31" s="124">
        <f>IF($B$3="NQC MW",SUMIFS(monthly_gwh_mw!$T:$T,monthly_gwh_mw!$D:$D,N$6,monthly_gwh_mw!$E:$E,$C$1,monthly_gwh_mw!$U:$U,"ok",monthly_gwh_mw!$I:$I,$C31,monthly_gwh_mw!$O:$O,$D31),
IF($B$3="GWh",SUMIFS(monthly_gwh_mw!$F:$F,monthly_gwh_mw!$D:$D,N$6,monthly_gwh_mw!$I:$I,$C31,monthly_gwh_mw!$O:$O,$D31),
"error: please select either NQC MW or GWh from the dropdown in cell A3"))</f>
        <v>0</v>
      </c>
      <c r="O31" s="124">
        <f>IF($B$3="NQC MW",SUMIFS(monthly_gwh_mw!$T:$T,monthly_gwh_mw!$D:$D,O$6,monthly_gwh_mw!$E:$E,$C$1,monthly_gwh_mw!$U:$U,"ok",monthly_gwh_mw!$I:$I,$C31,monthly_gwh_mw!$O:$O,$D31),
IF($B$3="GWh",SUMIFS(monthly_gwh_mw!$F:$F,monthly_gwh_mw!$D:$D,O$6,monthly_gwh_mw!$I:$I,$C31,monthly_gwh_mw!$O:$O,$D31),
"error: please select either NQC MW or GWh from the dropdown in cell A3"))</f>
        <v>0</v>
      </c>
      <c r="S31" s="99"/>
      <c r="T31" s="99"/>
      <c r="AH31" s="100">
        <f t="shared" si="1"/>
        <v>2023</v>
      </c>
      <c r="AI31" s="100">
        <f t="shared" si="2"/>
        <v>1</v>
      </c>
      <c r="AJ31" s="100">
        <f>SUMIFS(monthly_gwh_mw!$T:$T,monthly_gwh_mw!$D:$D,AH31,monthly_gwh_mw!$E:$E,AI31,monthly_gwh_mw!$U:$U,"ok")</f>
        <v>0</v>
      </c>
      <c r="AM31" s="158"/>
    </row>
    <row r="32" spans="3:39" s="100" customFormat="1">
      <c r="C32" s="102" t="s">
        <v>558</v>
      </c>
      <c r="D32" s="102" t="s">
        <v>625</v>
      </c>
      <c r="E32" s="124">
        <f>IF($B$3="NQC MW",SUMIFS(monthly_gwh_mw!$T:$T,monthly_gwh_mw!$D:$D,E$6,monthly_gwh_mw!$E:$E,$C$1,monthly_gwh_mw!$U:$U,"ok",monthly_gwh_mw!$I:$I,$C32,monthly_gwh_mw!$O:$O,$D32),
IF($B$3="GWh",SUMIFS(monthly_gwh_mw!$F:$F,monthly_gwh_mw!$D:$D,E$6,monthly_gwh_mw!$I:$I,$C32,monthly_gwh_mw!$O:$O,$D32),
"error: please select either NQC MW or GWh from the dropdown in cell A3"))</f>
        <v>0</v>
      </c>
      <c r="F32" s="124">
        <f>IF($B$3="NQC MW",SUMIFS(monthly_gwh_mw!$T:$T,monthly_gwh_mw!$D:$D,F$6,monthly_gwh_mw!$E:$E,$C$1,monthly_gwh_mw!$U:$U,"ok",monthly_gwh_mw!$I:$I,$C32,monthly_gwh_mw!$O:$O,$D32),
IF($B$3="GWh",SUMIFS(monthly_gwh_mw!$F:$F,monthly_gwh_mw!$D:$D,F$6,monthly_gwh_mw!$I:$I,$C32,monthly_gwh_mw!$O:$O,$D32),
"error: please select either NQC MW or GWh from the dropdown in cell A3"))</f>
        <v>0</v>
      </c>
      <c r="G32" s="124">
        <f>IF($B$3="NQC MW",SUMIFS(monthly_gwh_mw!$T:$T,monthly_gwh_mw!$D:$D,G$6,monthly_gwh_mw!$E:$E,$C$1,monthly_gwh_mw!$U:$U,"ok",monthly_gwh_mw!$I:$I,$C32,monthly_gwh_mw!$O:$O,$D32),
IF($B$3="GWh",SUMIFS(monthly_gwh_mw!$F:$F,monthly_gwh_mw!$D:$D,G$6,monthly_gwh_mw!$I:$I,$C32,monthly_gwh_mw!$O:$O,$D32),
"error: please select either NQC MW or GWh from the dropdown in cell A3"))</f>
        <v>0</v>
      </c>
      <c r="H32" s="124">
        <f>IF($B$3="NQC MW",SUMIFS(monthly_gwh_mw!$T:$T,monthly_gwh_mw!$D:$D,H$6,monthly_gwh_mw!$E:$E,$C$1,monthly_gwh_mw!$U:$U,"ok",monthly_gwh_mw!$I:$I,$C32,monthly_gwh_mw!$O:$O,$D32),
IF($B$3="GWh",SUMIFS(monthly_gwh_mw!$F:$F,monthly_gwh_mw!$D:$D,H$6,monthly_gwh_mw!$I:$I,$C32,monthly_gwh_mw!$O:$O,$D32),
"error: please select either NQC MW or GWh from the dropdown in cell A3"))</f>
        <v>0</v>
      </c>
      <c r="I32" s="124">
        <f>IF($B$3="NQC MW",SUMIFS(monthly_gwh_mw!$T:$T,monthly_gwh_mw!$D:$D,I$6,monthly_gwh_mw!$E:$E,$C$1,monthly_gwh_mw!$U:$U,"ok",monthly_gwh_mw!$I:$I,$C32,monthly_gwh_mw!$O:$O,$D32),
IF($B$3="GWh",SUMIFS(monthly_gwh_mw!$F:$F,monthly_gwh_mw!$D:$D,I$6,monthly_gwh_mw!$I:$I,$C32,monthly_gwh_mw!$O:$O,$D32),
"error: please select either NQC MW or GWh from the dropdown in cell A3"))</f>
        <v>0</v>
      </c>
      <c r="J32" s="124">
        <f>IF($B$3="NQC MW",SUMIFS(monthly_gwh_mw!$T:$T,monthly_gwh_mw!$D:$D,J$6,monthly_gwh_mw!$E:$E,$C$1,monthly_gwh_mw!$U:$U,"ok",monthly_gwh_mw!$I:$I,$C32,monthly_gwh_mw!$O:$O,$D32),
IF($B$3="GWh",SUMIFS(monthly_gwh_mw!$F:$F,monthly_gwh_mw!$D:$D,J$6,monthly_gwh_mw!$I:$I,$C32,monthly_gwh_mw!$O:$O,$D32),
"error: please select either NQC MW or GWh from the dropdown in cell A3"))</f>
        <v>0</v>
      </c>
      <c r="K32" s="124">
        <f>IF($B$3="NQC MW",SUMIFS(monthly_gwh_mw!$T:$T,monthly_gwh_mw!$D:$D,K$6,monthly_gwh_mw!$E:$E,$C$1,monthly_gwh_mw!$U:$U,"ok",monthly_gwh_mw!$I:$I,$C32,monthly_gwh_mw!$O:$O,$D32),
IF($B$3="GWh",SUMIFS(monthly_gwh_mw!$F:$F,monthly_gwh_mw!$D:$D,K$6,monthly_gwh_mw!$I:$I,$C32,monthly_gwh_mw!$O:$O,$D32),
"error: please select either NQC MW or GWh from the dropdown in cell A3"))</f>
        <v>0</v>
      </c>
      <c r="L32" s="124">
        <f>IF($B$3="NQC MW",SUMIFS(monthly_gwh_mw!$T:$T,monthly_gwh_mw!$D:$D,L$6,monthly_gwh_mw!$E:$E,$C$1,monthly_gwh_mw!$U:$U,"ok",monthly_gwh_mw!$I:$I,$C32,monthly_gwh_mw!$O:$O,$D32),
IF($B$3="GWh",SUMIFS(monthly_gwh_mw!$F:$F,monthly_gwh_mw!$D:$D,L$6,monthly_gwh_mw!$I:$I,$C32,monthly_gwh_mw!$O:$O,$D32),
"error: please select either NQC MW or GWh from the dropdown in cell A3"))</f>
        <v>0</v>
      </c>
      <c r="M32" s="124">
        <f>IF($B$3="NQC MW",SUMIFS(monthly_gwh_mw!$T:$T,monthly_gwh_mw!$D:$D,M$6,monthly_gwh_mw!$E:$E,$C$1,monthly_gwh_mw!$U:$U,"ok",monthly_gwh_mw!$I:$I,$C32,monthly_gwh_mw!$O:$O,$D32),
IF($B$3="GWh",SUMIFS(monthly_gwh_mw!$F:$F,monthly_gwh_mw!$D:$D,M$6,monthly_gwh_mw!$I:$I,$C32,monthly_gwh_mw!$O:$O,$D32),
"error: please select either NQC MW or GWh from the dropdown in cell A3"))</f>
        <v>0</v>
      </c>
      <c r="N32" s="124">
        <f>IF($B$3="NQC MW",SUMIFS(monthly_gwh_mw!$T:$T,monthly_gwh_mw!$D:$D,N$6,monthly_gwh_mw!$E:$E,$C$1,monthly_gwh_mw!$U:$U,"ok",monthly_gwh_mw!$I:$I,$C32,monthly_gwh_mw!$O:$O,$D32),
IF($B$3="GWh",SUMIFS(monthly_gwh_mw!$F:$F,monthly_gwh_mw!$D:$D,N$6,monthly_gwh_mw!$I:$I,$C32,monthly_gwh_mw!$O:$O,$D32),
"error: please select either NQC MW or GWh from the dropdown in cell A3"))</f>
        <v>0</v>
      </c>
      <c r="O32" s="124">
        <f>IF($B$3="NQC MW",SUMIFS(monthly_gwh_mw!$T:$T,monthly_gwh_mw!$D:$D,O$6,monthly_gwh_mw!$E:$E,$C$1,monthly_gwh_mw!$U:$U,"ok",monthly_gwh_mw!$I:$I,$C32,monthly_gwh_mw!$O:$O,$D32),
IF($B$3="GWh",SUMIFS(monthly_gwh_mw!$F:$F,monthly_gwh_mw!$D:$D,O$6,monthly_gwh_mw!$I:$I,$C32,monthly_gwh_mw!$O:$O,$D32),
"error: please select either NQC MW or GWh from the dropdown in cell A3"))</f>
        <v>0</v>
      </c>
      <c r="S32" s="99"/>
      <c r="T32" s="99"/>
      <c r="AH32" s="100">
        <f t="shared" si="1"/>
        <v>2023</v>
      </c>
      <c r="AI32" s="100">
        <f t="shared" si="2"/>
        <v>2</v>
      </c>
      <c r="AJ32" s="100">
        <f>SUMIFS(monthly_gwh_mw!$T:$T,monthly_gwh_mw!$D:$D,AH32,monthly_gwh_mw!$E:$E,AI32,monthly_gwh_mw!$U:$U,"ok")</f>
        <v>0</v>
      </c>
      <c r="AM32" s="158"/>
    </row>
    <row r="33" spans="3:39" s="100" customFormat="1">
      <c r="C33" s="102" t="s">
        <v>558</v>
      </c>
      <c r="D33" s="102" t="s">
        <v>626</v>
      </c>
      <c r="E33" s="124">
        <f>IF($B$3="NQC MW",SUMIFS(monthly_gwh_mw!$T:$T,monthly_gwh_mw!$D:$D,E$6,monthly_gwh_mw!$E:$E,$C$1,monthly_gwh_mw!$U:$U,"ok",monthly_gwh_mw!$I:$I,$C33,monthly_gwh_mw!$O:$O,$D33),
IF($B$3="GWh",SUMIFS(monthly_gwh_mw!$F:$F,monthly_gwh_mw!$D:$D,E$6,monthly_gwh_mw!$I:$I,$C33,monthly_gwh_mw!$O:$O,$D33),
"error: please select either NQC MW or GWh from the dropdown in cell A3"))</f>
        <v>0</v>
      </c>
      <c r="F33" s="124">
        <f>IF($B$3="NQC MW",SUMIFS(monthly_gwh_mw!$T:$T,monthly_gwh_mw!$D:$D,F$6,monthly_gwh_mw!$E:$E,$C$1,monthly_gwh_mw!$U:$U,"ok",monthly_gwh_mw!$I:$I,$C33,monthly_gwh_mw!$O:$O,$D33),
IF($B$3="GWh",SUMIFS(monthly_gwh_mw!$F:$F,monthly_gwh_mw!$D:$D,F$6,monthly_gwh_mw!$I:$I,$C33,monthly_gwh_mw!$O:$O,$D33),
"error: please select either NQC MW or GWh from the dropdown in cell A3"))</f>
        <v>0</v>
      </c>
      <c r="G33" s="124">
        <f>IF($B$3="NQC MW",SUMIFS(monthly_gwh_mw!$T:$T,monthly_gwh_mw!$D:$D,G$6,monthly_gwh_mw!$E:$E,$C$1,monthly_gwh_mw!$U:$U,"ok",monthly_gwh_mw!$I:$I,$C33,monthly_gwh_mw!$O:$O,$D33),
IF($B$3="GWh",SUMIFS(monthly_gwh_mw!$F:$F,monthly_gwh_mw!$D:$D,G$6,monthly_gwh_mw!$I:$I,$C33,monthly_gwh_mw!$O:$O,$D33),
"error: please select either NQC MW or GWh from the dropdown in cell A3"))</f>
        <v>0</v>
      </c>
      <c r="H33" s="124">
        <f>IF($B$3="NQC MW",SUMIFS(monthly_gwh_mw!$T:$T,monthly_gwh_mw!$D:$D,H$6,monthly_gwh_mw!$E:$E,$C$1,monthly_gwh_mw!$U:$U,"ok",monthly_gwh_mw!$I:$I,$C33,monthly_gwh_mw!$O:$O,$D33),
IF($B$3="GWh",SUMIFS(monthly_gwh_mw!$F:$F,monthly_gwh_mw!$D:$D,H$6,monthly_gwh_mw!$I:$I,$C33,monthly_gwh_mw!$O:$O,$D33),
"error: please select either NQC MW or GWh from the dropdown in cell A3"))</f>
        <v>0</v>
      </c>
      <c r="I33" s="124">
        <f>IF($B$3="NQC MW",SUMIFS(monthly_gwh_mw!$T:$T,monthly_gwh_mw!$D:$D,I$6,monthly_gwh_mw!$E:$E,$C$1,monthly_gwh_mw!$U:$U,"ok",monthly_gwh_mw!$I:$I,$C33,monthly_gwh_mw!$O:$O,$D33),
IF($B$3="GWh",SUMIFS(monthly_gwh_mw!$F:$F,monthly_gwh_mw!$D:$D,I$6,monthly_gwh_mw!$I:$I,$C33,monthly_gwh_mw!$O:$O,$D33),
"error: please select either NQC MW or GWh from the dropdown in cell A3"))</f>
        <v>0</v>
      </c>
      <c r="J33" s="124">
        <f>IF($B$3="NQC MW",SUMIFS(monthly_gwh_mw!$T:$T,monthly_gwh_mw!$D:$D,J$6,monthly_gwh_mw!$E:$E,$C$1,monthly_gwh_mw!$U:$U,"ok",monthly_gwh_mw!$I:$I,$C33,monthly_gwh_mw!$O:$O,$D33),
IF($B$3="GWh",SUMIFS(monthly_gwh_mw!$F:$F,monthly_gwh_mw!$D:$D,J$6,monthly_gwh_mw!$I:$I,$C33,monthly_gwh_mw!$O:$O,$D33),
"error: please select either NQC MW or GWh from the dropdown in cell A3"))</f>
        <v>0</v>
      </c>
      <c r="K33" s="124">
        <f>IF($B$3="NQC MW",SUMIFS(monthly_gwh_mw!$T:$T,monthly_gwh_mw!$D:$D,K$6,monthly_gwh_mw!$E:$E,$C$1,monthly_gwh_mw!$U:$U,"ok",monthly_gwh_mw!$I:$I,$C33,monthly_gwh_mw!$O:$O,$D33),
IF($B$3="GWh",SUMIFS(monthly_gwh_mw!$F:$F,monthly_gwh_mw!$D:$D,K$6,monthly_gwh_mw!$I:$I,$C33,monthly_gwh_mw!$O:$O,$D33),
"error: please select either NQC MW or GWh from the dropdown in cell A3"))</f>
        <v>0</v>
      </c>
      <c r="L33" s="124">
        <f>IF($B$3="NQC MW",SUMIFS(monthly_gwh_mw!$T:$T,monthly_gwh_mw!$D:$D,L$6,monthly_gwh_mw!$E:$E,$C$1,monthly_gwh_mw!$U:$U,"ok",monthly_gwh_mw!$I:$I,$C33,monthly_gwh_mw!$O:$O,$D33),
IF($B$3="GWh",SUMIFS(monthly_gwh_mw!$F:$F,monthly_gwh_mw!$D:$D,L$6,monthly_gwh_mw!$I:$I,$C33,monthly_gwh_mw!$O:$O,$D33),
"error: please select either NQC MW or GWh from the dropdown in cell A3"))</f>
        <v>0</v>
      </c>
      <c r="M33" s="124">
        <f>IF($B$3="NQC MW",SUMIFS(monthly_gwh_mw!$T:$T,monthly_gwh_mw!$D:$D,M$6,monthly_gwh_mw!$E:$E,$C$1,monthly_gwh_mw!$U:$U,"ok",monthly_gwh_mw!$I:$I,$C33,monthly_gwh_mw!$O:$O,$D33),
IF($B$3="GWh",SUMIFS(monthly_gwh_mw!$F:$F,monthly_gwh_mw!$D:$D,M$6,monthly_gwh_mw!$I:$I,$C33,monthly_gwh_mw!$O:$O,$D33),
"error: please select either NQC MW or GWh from the dropdown in cell A3"))</f>
        <v>0</v>
      </c>
      <c r="N33" s="124">
        <f>IF($B$3="NQC MW",SUMIFS(monthly_gwh_mw!$T:$T,monthly_gwh_mw!$D:$D,N$6,monthly_gwh_mw!$E:$E,$C$1,monthly_gwh_mw!$U:$U,"ok",monthly_gwh_mw!$I:$I,$C33,monthly_gwh_mw!$O:$O,$D33),
IF($B$3="GWh",SUMIFS(monthly_gwh_mw!$F:$F,monthly_gwh_mw!$D:$D,N$6,monthly_gwh_mw!$I:$I,$C33,monthly_gwh_mw!$O:$O,$D33),
"error: please select either NQC MW or GWh from the dropdown in cell A3"))</f>
        <v>0</v>
      </c>
      <c r="O33" s="124">
        <f>IF($B$3="NQC MW",SUMIFS(monthly_gwh_mw!$T:$T,monthly_gwh_mw!$D:$D,O$6,monthly_gwh_mw!$E:$E,$C$1,monthly_gwh_mw!$U:$U,"ok",monthly_gwh_mw!$I:$I,$C33,monthly_gwh_mw!$O:$O,$D33),
IF($B$3="GWh",SUMIFS(monthly_gwh_mw!$F:$F,monthly_gwh_mw!$D:$D,O$6,monthly_gwh_mw!$I:$I,$C33,monthly_gwh_mw!$O:$O,$D33),
"error: please select either NQC MW or GWh from the dropdown in cell A3"))</f>
        <v>0</v>
      </c>
      <c r="S33" s="99"/>
      <c r="T33" s="99"/>
      <c r="AH33" s="100">
        <f t="shared" si="1"/>
        <v>2023</v>
      </c>
      <c r="AI33" s="100">
        <f t="shared" si="2"/>
        <v>3</v>
      </c>
      <c r="AJ33" s="100">
        <f>SUMIFS(monthly_gwh_mw!$T:$T,monthly_gwh_mw!$D:$D,AH33,monthly_gwh_mw!$E:$E,AI33,monthly_gwh_mw!$U:$U,"ok")</f>
        <v>0</v>
      </c>
      <c r="AM33" s="158"/>
    </row>
    <row r="34" spans="3:39" s="100" customFormat="1">
      <c r="C34" s="102" t="s">
        <v>558</v>
      </c>
      <c r="D34" s="102" t="s">
        <v>627</v>
      </c>
      <c r="E34" s="124">
        <f>IF($B$3="NQC MW",SUMIFS(monthly_gwh_mw!$T:$T,monthly_gwh_mw!$D:$D,E$6,monthly_gwh_mw!$E:$E,$C$1,monthly_gwh_mw!$U:$U,"ok",monthly_gwh_mw!$I:$I,$C34,monthly_gwh_mw!$O:$O,$D34),
IF($B$3="GWh",SUMIFS(monthly_gwh_mw!$F:$F,monthly_gwh_mw!$D:$D,E$6,monthly_gwh_mw!$I:$I,$C34,monthly_gwh_mw!$O:$O,$D34),
"error: please select either NQC MW or GWh from the dropdown in cell A3"))</f>
        <v>0</v>
      </c>
      <c r="F34" s="124">
        <f>IF($B$3="NQC MW",SUMIFS(monthly_gwh_mw!$T:$T,monthly_gwh_mw!$D:$D,F$6,monthly_gwh_mw!$E:$E,$C$1,monthly_gwh_mw!$U:$U,"ok",monthly_gwh_mw!$I:$I,$C34,monthly_gwh_mw!$O:$O,$D34),
IF($B$3="GWh",SUMIFS(monthly_gwh_mw!$F:$F,monthly_gwh_mw!$D:$D,F$6,monthly_gwh_mw!$I:$I,$C34,monthly_gwh_mw!$O:$O,$D34),
"error: please select either NQC MW or GWh from the dropdown in cell A3"))</f>
        <v>0</v>
      </c>
      <c r="G34" s="124">
        <f>IF($B$3="NQC MW",SUMIFS(monthly_gwh_mw!$T:$T,monthly_gwh_mw!$D:$D,G$6,monthly_gwh_mw!$E:$E,$C$1,monthly_gwh_mw!$U:$U,"ok",monthly_gwh_mw!$I:$I,$C34,monthly_gwh_mw!$O:$O,$D34),
IF($B$3="GWh",SUMIFS(monthly_gwh_mw!$F:$F,monthly_gwh_mw!$D:$D,G$6,monthly_gwh_mw!$I:$I,$C34,monthly_gwh_mw!$O:$O,$D34),
"error: please select either NQC MW or GWh from the dropdown in cell A3"))</f>
        <v>0</v>
      </c>
      <c r="H34" s="124">
        <f>IF($B$3="NQC MW",SUMIFS(monthly_gwh_mw!$T:$T,monthly_gwh_mw!$D:$D,H$6,monthly_gwh_mw!$E:$E,$C$1,monthly_gwh_mw!$U:$U,"ok",monthly_gwh_mw!$I:$I,$C34,monthly_gwh_mw!$O:$O,$D34),
IF($B$3="GWh",SUMIFS(monthly_gwh_mw!$F:$F,monthly_gwh_mw!$D:$D,H$6,monthly_gwh_mw!$I:$I,$C34,monthly_gwh_mw!$O:$O,$D34),
"error: please select either NQC MW or GWh from the dropdown in cell A3"))</f>
        <v>0</v>
      </c>
      <c r="I34" s="124">
        <f>IF($B$3="NQC MW",SUMIFS(monthly_gwh_mw!$T:$T,monthly_gwh_mw!$D:$D,I$6,monthly_gwh_mw!$E:$E,$C$1,monthly_gwh_mw!$U:$U,"ok",monthly_gwh_mw!$I:$I,$C34,monthly_gwh_mw!$O:$O,$D34),
IF($B$3="GWh",SUMIFS(monthly_gwh_mw!$F:$F,monthly_gwh_mw!$D:$D,I$6,monthly_gwh_mw!$I:$I,$C34,monthly_gwh_mw!$O:$O,$D34),
"error: please select either NQC MW or GWh from the dropdown in cell A3"))</f>
        <v>0</v>
      </c>
      <c r="J34" s="124">
        <f>IF($B$3="NQC MW",SUMIFS(monthly_gwh_mw!$T:$T,monthly_gwh_mw!$D:$D,J$6,monthly_gwh_mw!$E:$E,$C$1,monthly_gwh_mw!$U:$U,"ok",monthly_gwh_mw!$I:$I,$C34,monthly_gwh_mw!$O:$O,$D34),
IF($B$3="GWh",SUMIFS(monthly_gwh_mw!$F:$F,monthly_gwh_mw!$D:$D,J$6,monthly_gwh_mw!$I:$I,$C34,monthly_gwh_mw!$O:$O,$D34),
"error: please select either NQC MW or GWh from the dropdown in cell A3"))</f>
        <v>0</v>
      </c>
      <c r="K34" s="124">
        <f>IF($B$3="NQC MW",SUMIFS(monthly_gwh_mw!$T:$T,monthly_gwh_mw!$D:$D,K$6,monthly_gwh_mw!$E:$E,$C$1,monthly_gwh_mw!$U:$U,"ok",monthly_gwh_mw!$I:$I,$C34,monthly_gwh_mw!$O:$O,$D34),
IF($B$3="GWh",SUMIFS(monthly_gwh_mw!$F:$F,monthly_gwh_mw!$D:$D,K$6,monthly_gwh_mw!$I:$I,$C34,monthly_gwh_mw!$O:$O,$D34),
"error: please select either NQC MW or GWh from the dropdown in cell A3"))</f>
        <v>0</v>
      </c>
      <c r="L34" s="124">
        <f>IF($B$3="NQC MW",SUMIFS(monthly_gwh_mw!$T:$T,monthly_gwh_mw!$D:$D,L$6,monthly_gwh_mw!$E:$E,$C$1,monthly_gwh_mw!$U:$U,"ok",monthly_gwh_mw!$I:$I,$C34,monthly_gwh_mw!$O:$O,$D34),
IF($B$3="GWh",SUMIFS(monthly_gwh_mw!$F:$F,monthly_gwh_mw!$D:$D,L$6,monthly_gwh_mw!$I:$I,$C34,monthly_gwh_mw!$O:$O,$D34),
"error: please select either NQC MW or GWh from the dropdown in cell A3"))</f>
        <v>0</v>
      </c>
      <c r="M34" s="124">
        <f>IF($B$3="NQC MW",SUMIFS(monthly_gwh_mw!$T:$T,monthly_gwh_mw!$D:$D,M$6,monthly_gwh_mw!$E:$E,$C$1,monthly_gwh_mw!$U:$U,"ok",monthly_gwh_mw!$I:$I,$C34,monthly_gwh_mw!$O:$O,$D34),
IF($B$3="GWh",SUMIFS(monthly_gwh_mw!$F:$F,monthly_gwh_mw!$D:$D,M$6,monthly_gwh_mw!$I:$I,$C34,monthly_gwh_mw!$O:$O,$D34),
"error: please select either NQC MW or GWh from the dropdown in cell A3"))</f>
        <v>0</v>
      </c>
      <c r="N34" s="124">
        <f>IF($B$3="NQC MW",SUMIFS(monthly_gwh_mw!$T:$T,monthly_gwh_mw!$D:$D,N$6,monthly_gwh_mw!$E:$E,$C$1,monthly_gwh_mw!$U:$U,"ok",monthly_gwh_mw!$I:$I,$C34,monthly_gwh_mw!$O:$O,$D34),
IF($B$3="GWh",SUMIFS(monthly_gwh_mw!$F:$F,monthly_gwh_mw!$D:$D,N$6,monthly_gwh_mw!$I:$I,$C34,monthly_gwh_mw!$O:$O,$D34),
"error: please select either NQC MW or GWh from the dropdown in cell A3"))</f>
        <v>0</v>
      </c>
      <c r="O34" s="124">
        <f>IF($B$3="NQC MW",SUMIFS(monthly_gwh_mw!$T:$T,monthly_gwh_mw!$D:$D,O$6,monthly_gwh_mw!$E:$E,$C$1,monthly_gwh_mw!$U:$U,"ok",monthly_gwh_mw!$I:$I,$C34,monthly_gwh_mw!$O:$O,$D34),
IF($B$3="GWh",SUMIFS(monthly_gwh_mw!$F:$F,monthly_gwh_mw!$D:$D,O$6,monthly_gwh_mw!$I:$I,$C34,monthly_gwh_mw!$O:$O,$D34),
"error: please select either NQC MW or GWh from the dropdown in cell A3"))</f>
        <v>0</v>
      </c>
      <c r="S34" s="99"/>
      <c r="T34" s="99"/>
      <c r="AH34" s="100">
        <f t="shared" si="1"/>
        <v>2023</v>
      </c>
      <c r="AI34" s="100">
        <f t="shared" si="2"/>
        <v>4</v>
      </c>
      <c r="AJ34" s="100">
        <f>SUMIFS(monthly_gwh_mw!$T:$T,monthly_gwh_mw!$D:$D,AH34,monthly_gwh_mw!$E:$E,AI34,monthly_gwh_mw!$U:$U,"ok")</f>
        <v>0</v>
      </c>
      <c r="AM34" s="158"/>
    </row>
    <row r="35" spans="3:39" s="100" customFormat="1">
      <c r="C35" s="102" t="s">
        <v>558</v>
      </c>
      <c r="D35" s="102" t="s">
        <v>629</v>
      </c>
      <c r="E35" s="124">
        <f>IF($B$3="NQC MW",SUMIFS(monthly_gwh_mw!$T:$T,monthly_gwh_mw!$D:$D,E$6,monthly_gwh_mw!$E:$E,$C$1,monthly_gwh_mw!$U:$U,"ok",monthly_gwh_mw!$I:$I,$C35,monthly_gwh_mw!$O:$O,$D35),
IF($B$3="GWh",SUMIFS(monthly_gwh_mw!$F:$F,monthly_gwh_mw!$D:$D,E$6,monthly_gwh_mw!$I:$I,$C35,monthly_gwh_mw!$O:$O,$D35),
"error: please select either NQC MW or GWh from the dropdown in cell A3"))</f>
        <v>0</v>
      </c>
      <c r="F35" s="124">
        <f>IF($B$3="NQC MW",SUMIFS(monthly_gwh_mw!$T:$T,monthly_gwh_mw!$D:$D,F$6,monthly_gwh_mw!$E:$E,$C$1,monthly_gwh_mw!$U:$U,"ok",monthly_gwh_mw!$I:$I,$C35,monthly_gwh_mw!$O:$O,$D35),
IF($B$3="GWh",SUMIFS(monthly_gwh_mw!$F:$F,monthly_gwh_mw!$D:$D,F$6,monthly_gwh_mw!$I:$I,$C35,monthly_gwh_mw!$O:$O,$D35),
"error: please select either NQC MW or GWh from the dropdown in cell A3"))</f>
        <v>0</v>
      </c>
      <c r="G35" s="124">
        <f>IF($B$3="NQC MW",SUMIFS(monthly_gwh_mw!$T:$T,monthly_gwh_mw!$D:$D,G$6,monthly_gwh_mw!$E:$E,$C$1,monthly_gwh_mw!$U:$U,"ok",monthly_gwh_mw!$I:$I,$C35,monthly_gwh_mw!$O:$O,$D35),
IF($B$3="GWh",SUMIFS(monthly_gwh_mw!$F:$F,monthly_gwh_mw!$D:$D,G$6,monthly_gwh_mw!$I:$I,$C35,monthly_gwh_mw!$O:$O,$D35),
"error: please select either NQC MW or GWh from the dropdown in cell A3"))</f>
        <v>0</v>
      </c>
      <c r="H35" s="124">
        <f>IF($B$3="NQC MW",SUMIFS(monthly_gwh_mw!$T:$T,monthly_gwh_mw!$D:$D,H$6,monthly_gwh_mw!$E:$E,$C$1,monthly_gwh_mw!$U:$U,"ok",monthly_gwh_mw!$I:$I,$C35,monthly_gwh_mw!$O:$O,$D35),
IF($B$3="GWh",SUMIFS(monthly_gwh_mw!$F:$F,monthly_gwh_mw!$D:$D,H$6,monthly_gwh_mw!$I:$I,$C35,monthly_gwh_mw!$O:$O,$D35),
"error: please select either NQC MW or GWh from the dropdown in cell A3"))</f>
        <v>0</v>
      </c>
      <c r="I35" s="124">
        <f>IF($B$3="NQC MW",SUMIFS(monthly_gwh_mw!$T:$T,monthly_gwh_mw!$D:$D,I$6,monthly_gwh_mw!$E:$E,$C$1,monthly_gwh_mw!$U:$U,"ok",monthly_gwh_mw!$I:$I,$C35,monthly_gwh_mw!$O:$O,$D35),
IF($B$3="GWh",SUMIFS(monthly_gwh_mw!$F:$F,monthly_gwh_mw!$D:$D,I$6,monthly_gwh_mw!$I:$I,$C35,monthly_gwh_mw!$O:$O,$D35),
"error: please select either NQC MW or GWh from the dropdown in cell A3"))</f>
        <v>0</v>
      </c>
      <c r="J35" s="124">
        <f>IF($B$3="NQC MW",SUMIFS(monthly_gwh_mw!$T:$T,monthly_gwh_mw!$D:$D,J$6,monthly_gwh_mw!$E:$E,$C$1,monthly_gwh_mw!$U:$U,"ok",monthly_gwh_mw!$I:$I,$C35,monthly_gwh_mw!$O:$O,$D35),
IF($B$3="GWh",SUMIFS(monthly_gwh_mw!$F:$F,monthly_gwh_mw!$D:$D,J$6,monthly_gwh_mw!$I:$I,$C35,monthly_gwh_mw!$O:$O,$D35),
"error: please select either NQC MW or GWh from the dropdown in cell A3"))</f>
        <v>0</v>
      </c>
      <c r="K35" s="124">
        <f>IF($B$3="NQC MW",SUMIFS(monthly_gwh_mw!$T:$T,monthly_gwh_mw!$D:$D,K$6,monthly_gwh_mw!$E:$E,$C$1,monthly_gwh_mw!$U:$U,"ok",monthly_gwh_mw!$I:$I,$C35,monthly_gwh_mw!$O:$O,$D35),
IF($B$3="GWh",SUMIFS(monthly_gwh_mw!$F:$F,monthly_gwh_mw!$D:$D,K$6,monthly_gwh_mw!$I:$I,$C35,monthly_gwh_mw!$O:$O,$D35),
"error: please select either NQC MW or GWh from the dropdown in cell A3"))</f>
        <v>0</v>
      </c>
      <c r="L35" s="124">
        <f>IF($B$3="NQC MW",SUMIFS(monthly_gwh_mw!$T:$T,monthly_gwh_mw!$D:$D,L$6,monthly_gwh_mw!$E:$E,$C$1,monthly_gwh_mw!$U:$U,"ok",monthly_gwh_mw!$I:$I,$C35,monthly_gwh_mw!$O:$O,$D35),
IF($B$3="GWh",SUMIFS(monthly_gwh_mw!$F:$F,monthly_gwh_mw!$D:$D,L$6,monthly_gwh_mw!$I:$I,$C35,monthly_gwh_mw!$O:$O,$D35),
"error: please select either NQC MW or GWh from the dropdown in cell A3"))</f>
        <v>0</v>
      </c>
      <c r="M35" s="124">
        <f>IF($B$3="NQC MW",SUMIFS(monthly_gwh_mw!$T:$T,monthly_gwh_mw!$D:$D,M$6,monthly_gwh_mw!$E:$E,$C$1,monthly_gwh_mw!$U:$U,"ok",monthly_gwh_mw!$I:$I,$C35,monthly_gwh_mw!$O:$O,$D35),
IF($B$3="GWh",SUMIFS(monthly_gwh_mw!$F:$F,monthly_gwh_mw!$D:$D,M$6,monthly_gwh_mw!$I:$I,$C35,monthly_gwh_mw!$O:$O,$D35),
"error: please select either NQC MW or GWh from the dropdown in cell A3"))</f>
        <v>0</v>
      </c>
      <c r="N35" s="124">
        <f>IF($B$3="NQC MW",SUMIFS(monthly_gwh_mw!$T:$T,monthly_gwh_mw!$D:$D,N$6,monthly_gwh_mw!$E:$E,$C$1,monthly_gwh_mw!$U:$U,"ok",monthly_gwh_mw!$I:$I,$C35,monthly_gwh_mw!$O:$O,$D35),
IF($B$3="GWh",SUMIFS(monthly_gwh_mw!$F:$F,monthly_gwh_mw!$D:$D,N$6,monthly_gwh_mw!$I:$I,$C35,monthly_gwh_mw!$O:$O,$D35),
"error: please select either NQC MW or GWh from the dropdown in cell A3"))</f>
        <v>0</v>
      </c>
      <c r="O35" s="124">
        <f>IF($B$3="NQC MW",SUMIFS(monthly_gwh_mw!$T:$T,monthly_gwh_mw!$D:$D,O$6,monthly_gwh_mw!$E:$E,$C$1,monthly_gwh_mw!$U:$U,"ok",monthly_gwh_mw!$I:$I,$C35,monthly_gwh_mw!$O:$O,$D35),
IF($B$3="GWh",SUMIFS(monthly_gwh_mw!$F:$F,monthly_gwh_mw!$D:$D,O$6,monthly_gwh_mw!$I:$I,$C35,monthly_gwh_mw!$O:$O,$D35),
"error: please select either NQC MW or GWh from the dropdown in cell A3"))</f>
        <v>0</v>
      </c>
      <c r="S35" s="99"/>
      <c r="T35" s="99"/>
      <c r="AH35" s="100">
        <f t="shared" si="1"/>
        <v>2023</v>
      </c>
      <c r="AI35" s="100">
        <f t="shared" si="2"/>
        <v>5</v>
      </c>
      <c r="AJ35" s="100">
        <f>SUMIFS(monthly_gwh_mw!$T:$T,monthly_gwh_mw!$D:$D,AH35,monthly_gwh_mw!$E:$E,AI35,monthly_gwh_mw!$U:$U,"ok")</f>
        <v>0</v>
      </c>
      <c r="AM35" s="158"/>
    </row>
    <row r="36" spans="3:39" s="100" customFormat="1">
      <c r="C36" s="102" t="s">
        <v>558</v>
      </c>
      <c r="D36" s="102" t="s">
        <v>630</v>
      </c>
      <c r="E36" s="124">
        <f>IF($B$3="NQC MW",SUMIFS(monthly_gwh_mw!$T:$T,monthly_gwh_mw!$D:$D,E$6,monthly_gwh_mw!$E:$E,$C$1,monthly_gwh_mw!$U:$U,"ok",monthly_gwh_mw!$I:$I,$C36,monthly_gwh_mw!$O:$O,$D36),
IF($B$3="GWh",SUMIFS(monthly_gwh_mw!$F:$F,monthly_gwh_mw!$D:$D,E$6,monthly_gwh_mw!$I:$I,$C36,monthly_gwh_mw!$O:$O,$D36),
"error: please select either NQC MW or GWh from the dropdown in cell A3"))</f>
        <v>0</v>
      </c>
      <c r="F36" s="124">
        <f>IF($B$3="NQC MW",SUMIFS(monthly_gwh_mw!$T:$T,monthly_gwh_mw!$D:$D,F$6,monthly_gwh_mw!$E:$E,$C$1,monthly_gwh_mw!$U:$U,"ok",monthly_gwh_mw!$I:$I,$C36,monthly_gwh_mw!$O:$O,$D36),
IF($B$3="GWh",SUMIFS(monthly_gwh_mw!$F:$F,monthly_gwh_mw!$D:$D,F$6,monthly_gwh_mw!$I:$I,$C36,monthly_gwh_mw!$O:$O,$D36),
"error: please select either NQC MW or GWh from the dropdown in cell A3"))</f>
        <v>0</v>
      </c>
      <c r="G36" s="124">
        <f>IF($B$3="NQC MW",SUMIFS(monthly_gwh_mw!$T:$T,monthly_gwh_mw!$D:$D,G$6,monthly_gwh_mw!$E:$E,$C$1,monthly_gwh_mw!$U:$U,"ok",monthly_gwh_mw!$I:$I,$C36,monthly_gwh_mw!$O:$O,$D36),
IF($B$3="GWh",SUMIFS(monthly_gwh_mw!$F:$F,monthly_gwh_mw!$D:$D,G$6,monthly_gwh_mw!$I:$I,$C36,monthly_gwh_mw!$O:$O,$D36),
"error: please select either NQC MW or GWh from the dropdown in cell A3"))</f>
        <v>0</v>
      </c>
      <c r="H36" s="124">
        <f>IF($B$3="NQC MW",SUMIFS(monthly_gwh_mw!$T:$T,monthly_gwh_mw!$D:$D,H$6,monthly_gwh_mw!$E:$E,$C$1,monthly_gwh_mw!$U:$U,"ok",monthly_gwh_mw!$I:$I,$C36,monthly_gwh_mw!$O:$O,$D36),
IF($B$3="GWh",SUMIFS(monthly_gwh_mw!$F:$F,monthly_gwh_mw!$D:$D,H$6,monthly_gwh_mw!$I:$I,$C36,monthly_gwh_mw!$O:$O,$D36),
"error: please select either NQC MW or GWh from the dropdown in cell A3"))</f>
        <v>0</v>
      </c>
      <c r="I36" s="124">
        <f>IF($B$3="NQC MW",SUMIFS(monthly_gwh_mw!$T:$T,monthly_gwh_mw!$D:$D,I$6,monthly_gwh_mw!$E:$E,$C$1,monthly_gwh_mw!$U:$U,"ok",monthly_gwh_mw!$I:$I,$C36,monthly_gwh_mw!$O:$O,$D36),
IF($B$3="GWh",SUMIFS(monthly_gwh_mw!$F:$F,monthly_gwh_mw!$D:$D,I$6,monthly_gwh_mw!$I:$I,$C36,monthly_gwh_mw!$O:$O,$D36),
"error: please select either NQC MW or GWh from the dropdown in cell A3"))</f>
        <v>0</v>
      </c>
      <c r="J36" s="124">
        <f>IF($B$3="NQC MW",SUMIFS(monthly_gwh_mw!$T:$T,monthly_gwh_mw!$D:$D,J$6,monthly_gwh_mw!$E:$E,$C$1,monthly_gwh_mw!$U:$U,"ok",monthly_gwh_mw!$I:$I,$C36,monthly_gwh_mw!$O:$O,$D36),
IF($B$3="GWh",SUMIFS(monthly_gwh_mw!$F:$F,monthly_gwh_mw!$D:$D,J$6,monthly_gwh_mw!$I:$I,$C36,monthly_gwh_mw!$O:$O,$D36),
"error: please select either NQC MW or GWh from the dropdown in cell A3"))</f>
        <v>0</v>
      </c>
      <c r="K36" s="124">
        <f>IF($B$3="NQC MW",SUMIFS(monthly_gwh_mw!$T:$T,monthly_gwh_mw!$D:$D,K$6,monthly_gwh_mw!$E:$E,$C$1,monthly_gwh_mw!$U:$U,"ok",monthly_gwh_mw!$I:$I,$C36,monthly_gwh_mw!$O:$O,$D36),
IF($B$3="GWh",SUMIFS(monthly_gwh_mw!$F:$F,monthly_gwh_mw!$D:$D,K$6,monthly_gwh_mw!$I:$I,$C36,monthly_gwh_mw!$O:$O,$D36),
"error: please select either NQC MW or GWh from the dropdown in cell A3"))</f>
        <v>0</v>
      </c>
      <c r="L36" s="124">
        <f>IF($B$3="NQC MW",SUMIFS(monthly_gwh_mw!$T:$T,monthly_gwh_mw!$D:$D,L$6,monthly_gwh_mw!$E:$E,$C$1,monthly_gwh_mw!$U:$U,"ok",monthly_gwh_mw!$I:$I,$C36,monthly_gwh_mw!$O:$O,$D36),
IF($B$3="GWh",SUMIFS(monthly_gwh_mw!$F:$F,monthly_gwh_mw!$D:$D,L$6,monthly_gwh_mw!$I:$I,$C36,monthly_gwh_mw!$O:$O,$D36),
"error: please select either NQC MW or GWh from the dropdown in cell A3"))</f>
        <v>0</v>
      </c>
      <c r="M36" s="124">
        <f>IF($B$3="NQC MW",SUMIFS(monthly_gwh_mw!$T:$T,monthly_gwh_mw!$D:$D,M$6,monthly_gwh_mw!$E:$E,$C$1,monthly_gwh_mw!$U:$U,"ok",monthly_gwh_mw!$I:$I,$C36,monthly_gwh_mw!$O:$O,$D36),
IF($B$3="GWh",SUMIFS(monthly_gwh_mw!$F:$F,monthly_gwh_mw!$D:$D,M$6,monthly_gwh_mw!$I:$I,$C36,monthly_gwh_mw!$O:$O,$D36),
"error: please select either NQC MW or GWh from the dropdown in cell A3"))</f>
        <v>0</v>
      </c>
      <c r="N36" s="124">
        <f>IF($B$3="NQC MW",SUMIFS(monthly_gwh_mw!$T:$T,monthly_gwh_mw!$D:$D,N$6,monthly_gwh_mw!$E:$E,$C$1,monthly_gwh_mw!$U:$U,"ok",monthly_gwh_mw!$I:$I,$C36,monthly_gwh_mw!$O:$O,$D36),
IF($B$3="GWh",SUMIFS(monthly_gwh_mw!$F:$F,monthly_gwh_mw!$D:$D,N$6,monthly_gwh_mw!$I:$I,$C36,monthly_gwh_mw!$O:$O,$D36),
"error: please select either NQC MW or GWh from the dropdown in cell A3"))</f>
        <v>0</v>
      </c>
      <c r="O36" s="124">
        <f>IF($B$3="NQC MW",SUMIFS(monthly_gwh_mw!$T:$T,monthly_gwh_mw!$D:$D,O$6,monthly_gwh_mw!$E:$E,$C$1,monthly_gwh_mw!$U:$U,"ok",monthly_gwh_mw!$I:$I,$C36,monthly_gwh_mw!$O:$O,$D36),
IF($B$3="GWh",SUMIFS(monthly_gwh_mw!$F:$F,monthly_gwh_mw!$D:$D,O$6,monthly_gwh_mw!$I:$I,$C36,monthly_gwh_mw!$O:$O,$D36),
"error: please select either NQC MW or GWh from the dropdown in cell A3"))</f>
        <v>0</v>
      </c>
      <c r="S36" s="99"/>
      <c r="T36" s="99"/>
      <c r="AH36" s="100">
        <f t="shared" si="1"/>
        <v>2023</v>
      </c>
      <c r="AI36" s="100">
        <f t="shared" si="2"/>
        <v>6</v>
      </c>
      <c r="AJ36" s="100">
        <f>SUMIFS(monthly_gwh_mw!$T:$T,monthly_gwh_mw!$D:$D,AH36,monthly_gwh_mw!$E:$E,AI36,monthly_gwh_mw!$U:$U,"ok")</f>
        <v>0</v>
      </c>
      <c r="AM36" s="158"/>
    </row>
    <row r="37" spans="3:39" s="100" customFormat="1">
      <c r="C37" s="102" t="s">
        <v>558</v>
      </c>
      <c r="D37" s="102" t="s">
        <v>631</v>
      </c>
      <c r="E37" s="124">
        <f>IF($B$3="NQC MW",SUMIFS(monthly_gwh_mw!$T:$T,monthly_gwh_mw!$D:$D,E$6,monthly_gwh_mw!$E:$E,$C$1,monthly_gwh_mw!$U:$U,"ok",monthly_gwh_mw!$I:$I,$C37,monthly_gwh_mw!$O:$O,$D37),
IF($B$3="GWh",SUMIFS(monthly_gwh_mw!$F:$F,monthly_gwh_mw!$D:$D,E$6,monthly_gwh_mw!$I:$I,$C37,monthly_gwh_mw!$O:$O,$D37),
"error: please select either NQC MW or GWh from the dropdown in cell A3"))</f>
        <v>0</v>
      </c>
      <c r="F37" s="124">
        <f>IF($B$3="NQC MW",SUMIFS(monthly_gwh_mw!$T:$T,monthly_gwh_mw!$D:$D,F$6,monthly_gwh_mw!$E:$E,$C$1,monthly_gwh_mw!$U:$U,"ok",monthly_gwh_mw!$I:$I,$C37,monthly_gwh_mw!$O:$O,$D37),
IF($B$3="GWh",SUMIFS(monthly_gwh_mw!$F:$F,monthly_gwh_mw!$D:$D,F$6,monthly_gwh_mw!$I:$I,$C37,monthly_gwh_mw!$O:$O,$D37),
"error: please select either NQC MW or GWh from the dropdown in cell A3"))</f>
        <v>0</v>
      </c>
      <c r="G37" s="124">
        <f>IF($B$3="NQC MW",SUMIFS(monthly_gwh_mw!$T:$T,monthly_gwh_mw!$D:$D,G$6,monthly_gwh_mw!$E:$E,$C$1,monthly_gwh_mw!$U:$U,"ok",monthly_gwh_mw!$I:$I,$C37,monthly_gwh_mw!$O:$O,$D37),
IF($B$3="GWh",SUMIFS(monthly_gwh_mw!$F:$F,monthly_gwh_mw!$D:$D,G$6,monthly_gwh_mw!$I:$I,$C37,monthly_gwh_mw!$O:$O,$D37),
"error: please select either NQC MW or GWh from the dropdown in cell A3"))</f>
        <v>0</v>
      </c>
      <c r="H37" s="124">
        <f>IF($B$3="NQC MW",SUMIFS(monthly_gwh_mw!$T:$T,monthly_gwh_mw!$D:$D,H$6,monthly_gwh_mw!$E:$E,$C$1,monthly_gwh_mw!$U:$U,"ok",monthly_gwh_mw!$I:$I,$C37,monthly_gwh_mw!$O:$O,$D37),
IF($B$3="GWh",SUMIFS(monthly_gwh_mw!$F:$F,monthly_gwh_mw!$D:$D,H$6,monthly_gwh_mw!$I:$I,$C37,monthly_gwh_mw!$O:$O,$D37),
"error: please select either NQC MW or GWh from the dropdown in cell A3"))</f>
        <v>0</v>
      </c>
      <c r="I37" s="124">
        <f>IF($B$3="NQC MW",SUMIFS(monthly_gwh_mw!$T:$T,monthly_gwh_mw!$D:$D,I$6,monthly_gwh_mw!$E:$E,$C$1,monthly_gwh_mw!$U:$U,"ok",monthly_gwh_mw!$I:$I,$C37,monthly_gwh_mw!$O:$O,$D37),
IF($B$3="GWh",SUMIFS(monthly_gwh_mw!$F:$F,monthly_gwh_mw!$D:$D,I$6,monthly_gwh_mw!$I:$I,$C37,monthly_gwh_mw!$O:$O,$D37),
"error: please select either NQC MW or GWh from the dropdown in cell A3"))</f>
        <v>0</v>
      </c>
      <c r="J37" s="124">
        <f>IF($B$3="NQC MW",SUMIFS(monthly_gwh_mw!$T:$T,monthly_gwh_mw!$D:$D,J$6,monthly_gwh_mw!$E:$E,$C$1,monthly_gwh_mw!$U:$U,"ok",monthly_gwh_mw!$I:$I,$C37,monthly_gwh_mw!$O:$O,$D37),
IF($B$3="GWh",SUMIFS(monthly_gwh_mw!$F:$F,monthly_gwh_mw!$D:$D,J$6,monthly_gwh_mw!$I:$I,$C37,monthly_gwh_mw!$O:$O,$D37),
"error: please select either NQC MW or GWh from the dropdown in cell A3"))</f>
        <v>0</v>
      </c>
      <c r="K37" s="124">
        <f>IF($B$3="NQC MW",SUMIFS(monthly_gwh_mw!$T:$T,monthly_gwh_mw!$D:$D,K$6,monthly_gwh_mw!$E:$E,$C$1,monthly_gwh_mw!$U:$U,"ok",monthly_gwh_mw!$I:$I,$C37,monthly_gwh_mw!$O:$O,$D37),
IF($B$3="GWh",SUMIFS(monthly_gwh_mw!$F:$F,monthly_gwh_mw!$D:$D,K$6,monthly_gwh_mw!$I:$I,$C37,monthly_gwh_mw!$O:$O,$D37),
"error: please select either NQC MW or GWh from the dropdown in cell A3"))</f>
        <v>0</v>
      </c>
      <c r="L37" s="124">
        <f>IF($B$3="NQC MW",SUMIFS(monthly_gwh_mw!$T:$T,monthly_gwh_mw!$D:$D,L$6,monthly_gwh_mw!$E:$E,$C$1,monthly_gwh_mw!$U:$U,"ok",monthly_gwh_mw!$I:$I,$C37,monthly_gwh_mw!$O:$O,$D37),
IF($B$3="GWh",SUMIFS(monthly_gwh_mw!$F:$F,monthly_gwh_mw!$D:$D,L$6,monthly_gwh_mw!$I:$I,$C37,monthly_gwh_mw!$O:$O,$D37),
"error: please select either NQC MW or GWh from the dropdown in cell A3"))</f>
        <v>0</v>
      </c>
      <c r="M37" s="124">
        <f>IF($B$3="NQC MW",SUMIFS(monthly_gwh_mw!$T:$T,monthly_gwh_mw!$D:$D,M$6,monthly_gwh_mw!$E:$E,$C$1,monthly_gwh_mw!$U:$U,"ok",monthly_gwh_mw!$I:$I,$C37,monthly_gwh_mw!$O:$O,$D37),
IF($B$3="GWh",SUMIFS(monthly_gwh_mw!$F:$F,monthly_gwh_mw!$D:$D,M$6,monthly_gwh_mw!$I:$I,$C37,monthly_gwh_mw!$O:$O,$D37),
"error: please select either NQC MW or GWh from the dropdown in cell A3"))</f>
        <v>0</v>
      </c>
      <c r="N37" s="124">
        <f>IF($B$3="NQC MW",SUMIFS(monthly_gwh_mw!$T:$T,monthly_gwh_mw!$D:$D,N$6,monthly_gwh_mw!$E:$E,$C$1,monthly_gwh_mw!$U:$U,"ok",monthly_gwh_mw!$I:$I,$C37,monthly_gwh_mw!$O:$O,$D37),
IF($B$3="GWh",SUMIFS(monthly_gwh_mw!$F:$F,monthly_gwh_mw!$D:$D,N$6,monthly_gwh_mw!$I:$I,$C37,monthly_gwh_mw!$O:$O,$D37),
"error: please select either NQC MW or GWh from the dropdown in cell A3"))</f>
        <v>0</v>
      </c>
      <c r="O37" s="124">
        <f>IF($B$3="NQC MW",SUMIFS(monthly_gwh_mw!$T:$T,monthly_gwh_mw!$D:$D,O$6,monthly_gwh_mw!$E:$E,$C$1,monthly_gwh_mw!$U:$U,"ok",monthly_gwh_mw!$I:$I,$C37,monthly_gwh_mw!$O:$O,$D37),
IF($B$3="GWh",SUMIFS(monthly_gwh_mw!$F:$F,monthly_gwh_mw!$D:$D,O$6,monthly_gwh_mw!$I:$I,$C37,monthly_gwh_mw!$O:$O,$D37),
"error: please select either NQC MW or GWh from the dropdown in cell A3"))</f>
        <v>0</v>
      </c>
      <c r="S37" s="99"/>
      <c r="T37" s="99"/>
      <c r="AH37" s="100">
        <f t="shared" si="1"/>
        <v>2023</v>
      </c>
      <c r="AI37" s="100">
        <f t="shared" si="2"/>
        <v>7</v>
      </c>
      <c r="AJ37" s="100">
        <f>SUMIFS(monthly_gwh_mw!$T:$T,monthly_gwh_mw!$D:$D,AH37,monthly_gwh_mw!$E:$E,AI37,monthly_gwh_mw!$U:$U,"ok")</f>
        <v>0</v>
      </c>
      <c r="AM37" s="158"/>
    </row>
    <row r="38" spans="3:39" s="100" customFormat="1">
      <c r="C38" s="102" t="s">
        <v>558</v>
      </c>
      <c r="D38" s="102" t="s">
        <v>632</v>
      </c>
      <c r="E38" s="124">
        <f>IF($B$3="NQC MW",SUMIFS(monthly_gwh_mw!$T:$T,monthly_gwh_mw!$D:$D,E$6,monthly_gwh_mw!$E:$E,$C$1,monthly_gwh_mw!$U:$U,"ok",monthly_gwh_mw!$I:$I,$C38,monthly_gwh_mw!$O:$O,$D38),
IF($B$3="GWh",SUMIFS(monthly_gwh_mw!$F:$F,monthly_gwh_mw!$D:$D,E$6,monthly_gwh_mw!$I:$I,$C38,monthly_gwh_mw!$O:$O,$D38),
"error: please select either NQC MW or GWh from the dropdown in cell A3"))</f>
        <v>0</v>
      </c>
      <c r="F38" s="124">
        <f>IF($B$3="NQC MW",SUMIFS(monthly_gwh_mw!$T:$T,monthly_gwh_mw!$D:$D,F$6,monthly_gwh_mw!$E:$E,$C$1,monthly_gwh_mw!$U:$U,"ok",monthly_gwh_mw!$I:$I,$C38,monthly_gwh_mw!$O:$O,$D38),
IF($B$3="GWh",SUMIFS(monthly_gwh_mw!$F:$F,monthly_gwh_mw!$D:$D,F$6,monthly_gwh_mw!$I:$I,$C38,monthly_gwh_mw!$O:$O,$D38),
"error: please select either NQC MW or GWh from the dropdown in cell A3"))</f>
        <v>0</v>
      </c>
      <c r="G38" s="124">
        <f>IF($B$3="NQC MW",SUMIFS(monthly_gwh_mw!$T:$T,monthly_gwh_mw!$D:$D,G$6,monthly_gwh_mw!$E:$E,$C$1,monthly_gwh_mw!$U:$U,"ok",monthly_gwh_mw!$I:$I,$C38,monthly_gwh_mw!$O:$O,$D38),
IF($B$3="GWh",SUMIFS(monthly_gwh_mw!$F:$F,monthly_gwh_mw!$D:$D,G$6,monthly_gwh_mw!$I:$I,$C38,monthly_gwh_mw!$O:$O,$D38),
"error: please select either NQC MW or GWh from the dropdown in cell A3"))</f>
        <v>0</v>
      </c>
      <c r="H38" s="124">
        <f>IF($B$3="NQC MW",SUMIFS(monthly_gwh_mw!$T:$T,monthly_gwh_mw!$D:$D,H$6,monthly_gwh_mw!$E:$E,$C$1,monthly_gwh_mw!$U:$U,"ok",monthly_gwh_mw!$I:$I,$C38,monthly_gwh_mw!$O:$O,$D38),
IF($B$3="GWh",SUMIFS(monthly_gwh_mw!$F:$F,monthly_gwh_mw!$D:$D,H$6,monthly_gwh_mw!$I:$I,$C38,monthly_gwh_mw!$O:$O,$D38),
"error: please select either NQC MW or GWh from the dropdown in cell A3"))</f>
        <v>0</v>
      </c>
      <c r="I38" s="124">
        <f>IF($B$3="NQC MW",SUMIFS(monthly_gwh_mw!$T:$T,monthly_gwh_mw!$D:$D,I$6,monthly_gwh_mw!$E:$E,$C$1,monthly_gwh_mw!$U:$U,"ok",monthly_gwh_mw!$I:$I,$C38,monthly_gwh_mw!$O:$O,$D38),
IF($B$3="GWh",SUMIFS(monthly_gwh_mw!$F:$F,monthly_gwh_mw!$D:$D,I$6,monthly_gwh_mw!$I:$I,$C38,monthly_gwh_mw!$O:$O,$D38),
"error: please select either NQC MW or GWh from the dropdown in cell A3"))</f>
        <v>0</v>
      </c>
      <c r="J38" s="124">
        <f>IF($B$3="NQC MW",SUMIFS(monthly_gwh_mw!$T:$T,monthly_gwh_mw!$D:$D,J$6,monthly_gwh_mw!$E:$E,$C$1,monthly_gwh_mw!$U:$U,"ok",monthly_gwh_mw!$I:$I,$C38,monthly_gwh_mw!$O:$O,$D38),
IF($B$3="GWh",SUMIFS(monthly_gwh_mw!$F:$F,monthly_gwh_mw!$D:$D,J$6,monthly_gwh_mw!$I:$I,$C38,monthly_gwh_mw!$O:$O,$D38),
"error: please select either NQC MW or GWh from the dropdown in cell A3"))</f>
        <v>0</v>
      </c>
      <c r="K38" s="124">
        <f>IF($B$3="NQC MW",SUMIFS(monthly_gwh_mw!$T:$T,monthly_gwh_mw!$D:$D,K$6,monthly_gwh_mw!$E:$E,$C$1,monthly_gwh_mw!$U:$U,"ok",monthly_gwh_mw!$I:$I,$C38,monthly_gwh_mw!$O:$O,$D38),
IF($B$3="GWh",SUMIFS(monthly_gwh_mw!$F:$F,monthly_gwh_mw!$D:$D,K$6,monthly_gwh_mw!$I:$I,$C38,monthly_gwh_mw!$O:$O,$D38),
"error: please select either NQC MW or GWh from the dropdown in cell A3"))</f>
        <v>0</v>
      </c>
      <c r="L38" s="124">
        <f>IF($B$3="NQC MW",SUMIFS(monthly_gwh_mw!$T:$T,monthly_gwh_mw!$D:$D,L$6,monthly_gwh_mw!$E:$E,$C$1,monthly_gwh_mw!$U:$U,"ok",monthly_gwh_mw!$I:$I,$C38,monthly_gwh_mw!$O:$O,$D38),
IF($B$3="GWh",SUMIFS(monthly_gwh_mw!$F:$F,monthly_gwh_mw!$D:$D,L$6,monthly_gwh_mw!$I:$I,$C38,monthly_gwh_mw!$O:$O,$D38),
"error: please select either NQC MW or GWh from the dropdown in cell A3"))</f>
        <v>0</v>
      </c>
      <c r="M38" s="124">
        <f>IF($B$3="NQC MW",SUMIFS(monthly_gwh_mw!$T:$T,monthly_gwh_mw!$D:$D,M$6,monthly_gwh_mw!$E:$E,$C$1,monthly_gwh_mw!$U:$U,"ok",monthly_gwh_mw!$I:$I,$C38,monthly_gwh_mw!$O:$O,$D38),
IF($B$3="GWh",SUMIFS(monthly_gwh_mw!$F:$F,monthly_gwh_mw!$D:$D,M$6,monthly_gwh_mw!$I:$I,$C38,monthly_gwh_mw!$O:$O,$D38),
"error: please select either NQC MW or GWh from the dropdown in cell A3"))</f>
        <v>0</v>
      </c>
      <c r="N38" s="124">
        <f>IF($B$3="NQC MW",SUMIFS(monthly_gwh_mw!$T:$T,monthly_gwh_mw!$D:$D,N$6,monthly_gwh_mw!$E:$E,$C$1,monthly_gwh_mw!$U:$U,"ok",monthly_gwh_mw!$I:$I,$C38,monthly_gwh_mw!$O:$O,$D38),
IF($B$3="GWh",SUMIFS(monthly_gwh_mw!$F:$F,monthly_gwh_mw!$D:$D,N$6,monthly_gwh_mw!$I:$I,$C38,monthly_gwh_mw!$O:$O,$D38),
"error: please select either NQC MW or GWh from the dropdown in cell A3"))</f>
        <v>0</v>
      </c>
      <c r="O38" s="124">
        <f>IF($B$3="NQC MW",SUMIFS(monthly_gwh_mw!$T:$T,monthly_gwh_mw!$D:$D,O$6,monthly_gwh_mw!$E:$E,$C$1,monthly_gwh_mw!$U:$U,"ok",monthly_gwh_mw!$I:$I,$C38,monthly_gwh_mw!$O:$O,$D38),
IF($B$3="GWh",SUMIFS(monthly_gwh_mw!$F:$F,monthly_gwh_mw!$D:$D,O$6,monthly_gwh_mw!$I:$I,$C38,monthly_gwh_mw!$O:$O,$D38),
"error: please select either NQC MW or GWh from the dropdown in cell A3"))</f>
        <v>0</v>
      </c>
      <c r="S38" s="99"/>
      <c r="T38" s="99"/>
      <c r="AH38" s="100">
        <f t="shared" si="1"/>
        <v>2023</v>
      </c>
      <c r="AI38" s="100">
        <f t="shared" si="2"/>
        <v>8</v>
      </c>
      <c r="AJ38" s="100">
        <f>SUMIFS(monthly_gwh_mw!$T:$T,monthly_gwh_mw!$D:$D,AH38,monthly_gwh_mw!$E:$E,AI38,monthly_gwh_mw!$U:$U,"ok")</f>
        <v>0</v>
      </c>
      <c r="AM38" s="158"/>
    </row>
    <row r="39" spans="3:39" s="100" customFormat="1">
      <c r="C39" s="102" t="s">
        <v>558</v>
      </c>
      <c r="D39" s="102" t="s">
        <v>633</v>
      </c>
      <c r="E39" s="124">
        <f>IF($B$3="NQC MW",SUMIFS(monthly_gwh_mw!$T:$T,monthly_gwh_mw!$D:$D,E$6,monthly_gwh_mw!$E:$E,$C$1,monthly_gwh_mw!$U:$U,"ok",monthly_gwh_mw!$I:$I,$C39,monthly_gwh_mw!$O:$O,$D39),
IF($B$3="GWh",SUMIFS(monthly_gwh_mw!$F:$F,monthly_gwh_mw!$D:$D,E$6,monthly_gwh_mw!$I:$I,$C39,monthly_gwh_mw!$O:$O,$D39),
"error: please select either NQC MW or GWh from the dropdown in cell A3"))</f>
        <v>0</v>
      </c>
      <c r="F39" s="124">
        <f>IF($B$3="NQC MW",SUMIFS(monthly_gwh_mw!$T:$T,monthly_gwh_mw!$D:$D,F$6,monthly_gwh_mw!$E:$E,$C$1,monthly_gwh_mw!$U:$U,"ok",monthly_gwh_mw!$I:$I,$C39,monthly_gwh_mw!$O:$O,$D39),
IF($B$3="GWh",SUMIFS(monthly_gwh_mw!$F:$F,monthly_gwh_mw!$D:$D,F$6,monthly_gwh_mw!$I:$I,$C39,monthly_gwh_mw!$O:$O,$D39),
"error: please select either NQC MW or GWh from the dropdown in cell A3"))</f>
        <v>0</v>
      </c>
      <c r="G39" s="124">
        <f>IF($B$3="NQC MW",SUMIFS(monthly_gwh_mw!$T:$T,monthly_gwh_mw!$D:$D,G$6,monthly_gwh_mw!$E:$E,$C$1,monthly_gwh_mw!$U:$U,"ok",monthly_gwh_mw!$I:$I,$C39,monthly_gwh_mw!$O:$O,$D39),
IF($B$3="GWh",SUMIFS(monthly_gwh_mw!$F:$F,monthly_gwh_mw!$D:$D,G$6,monthly_gwh_mw!$I:$I,$C39,monthly_gwh_mw!$O:$O,$D39),
"error: please select either NQC MW or GWh from the dropdown in cell A3"))</f>
        <v>0</v>
      </c>
      <c r="H39" s="124">
        <f>IF($B$3="NQC MW",SUMIFS(monthly_gwh_mw!$T:$T,monthly_gwh_mw!$D:$D,H$6,monthly_gwh_mw!$E:$E,$C$1,monthly_gwh_mw!$U:$U,"ok",monthly_gwh_mw!$I:$I,$C39,monthly_gwh_mw!$O:$O,$D39),
IF($B$3="GWh",SUMIFS(monthly_gwh_mw!$F:$F,monthly_gwh_mw!$D:$D,H$6,monthly_gwh_mw!$I:$I,$C39,monthly_gwh_mw!$O:$O,$D39),
"error: please select either NQC MW or GWh from the dropdown in cell A3"))</f>
        <v>0</v>
      </c>
      <c r="I39" s="124">
        <f>IF($B$3="NQC MW",SUMIFS(monthly_gwh_mw!$T:$T,monthly_gwh_mw!$D:$D,I$6,monthly_gwh_mw!$E:$E,$C$1,monthly_gwh_mw!$U:$U,"ok",monthly_gwh_mw!$I:$I,$C39,monthly_gwh_mw!$O:$O,$D39),
IF($B$3="GWh",SUMIFS(monthly_gwh_mw!$F:$F,monthly_gwh_mw!$D:$D,I$6,monthly_gwh_mw!$I:$I,$C39,monthly_gwh_mw!$O:$O,$D39),
"error: please select either NQC MW or GWh from the dropdown in cell A3"))</f>
        <v>0</v>
      </c>
      <c r="J39" s="124">
        <f>IF($B$3="NQC MW",SUMIFS(monthly_gwh_mw!$T:$T,monthly_gwh_mw!$D:$D,J$6,monthly_gwh_mw!$E:$E,$C$1,monthly_gwh_mw!$U:$U,"ok",monthly_gwh_mw!$I:$I,$C39,monthly_gwh_mw!$O:$O,$D39),
IF($B$3="GWh",SUMIFS(monthly_gwh_mw!$F:$F,monthly_gwh_mw!$D:$D,J$6,monthly_gwh_mw!$I:$I,$C39,monthly_gwh_mw!$O:$O,$D39),
"error: please select either NQC MW or GWh from the dropdown in cell A3"))</f>
        <v>0</v>
      </c>
      <c r="K39" s="124">
        <f>IF($B$3="NQC MW",SUMIFS(monthly_gwh_mw!$T:$T,monthly_gwh_mw!$D:$D,K$6,monthly_gwh_mw!$E:$E,$C$1,monthly_gwh_mw!$U:$U,"ok",monthly_gwh_mw!$I:$I,$C39,monthly_gwh_mw!$O:$O,$D39),
IF($B$3="GWh",SUMIFS(monthly_gwh_mw!$F:$F,monthly_gwh_mw!$D:$D,K$6,monthly_gwh_mw!$I:$I,$C39,monthly_gwh_mw!$O:$O,$D39),
"error: please select either NQC MW or GWh from the dropdown in cell A3"))</f>
        <v>0</v>
      </c>
      <c r="L39" s="124">
        <f>IF($B$3="NQC MW",SUMIFS(monthly_gwh_mw!$T:$T,monthly_gwh_mw!$D:$D,L$6,monthly_gwh_mw!$E:$E,$C$1,monthly_gwh_mw!$U:$U,"ok",monthly_gwh_mw!$I:$I,$C39,monthly_gwh_mw!$O:$O,$D39),
IF($B$3="GWh",SUMIFS(monthly_gwh_mw!$F:$F,monthly_gwh_mw!$D:$D,L$6,monthly_gwh_mw!$I:$I,$C39,monthly_gwh_mw!$O:$O,$D39),
"error: please select either NQC MW or GWh from the dropdown in cell A3"))</f>
        <v>0</v>
      </c>
      <c r="M39" s="124">
        <f>IF($B$3="NQC MW",SUMIFS(monthly_gwh_mw!$T:$T,monthly_gwh_mw!$D:$D,M$6,monthly_gwh_mw!$E:$E,$C$1,monthly_gwh_mw!$U:$U,"ok",monthly_gwh_mw!$I:$I,$C39,monthly_gwh_mw!$O:$O,$D39),
IF($B$3="GWh",SUMIFS(monthly_gwh_mw!$F:$F,monthly_gwh_mw!$D:$D,M$6,monthly_gwh_mw!$I:$I,$C39,monthly_gwh_mw!$O:$O,$D39),
"error: please select either NQC MW or GWh from the dropdown in cell A3"))</f>
        <v>0</v>
      </c>
      <c r="N39" s="124">
        <f>IF($B$3="NQC MW",SUMIFS(monthly_gwh_mw!$T:$T,monthly_gwh_mw!$D:$D,N$6,monthly_gwh_mw!$E:$E,$C$1,monthly_gwh_mw!$U:$U,"ok",monthly_gwh_mw!$I:$I,$C39,monthly_gwh_mw!$O:$O,$D39),
IF($B$3="GWh",SUMIFS(monthly_gwh_mw!$F:$F,monthly_gwh_mw!$D:$D,N$6,monthly_gwh_mw!$I:$I,$C39,monthly_gwh_mw!$O:$O,$D39),
"error: please select either NQC MW or GWh from the dropdown in cell A3"))</f>
        <v>0</v>
      </c>
      <c r="O39" s="124">
        <f>IF($B$3="NQC MW",SUMIFS(monthly_gwh_mw!$T:$T,monthly_gwh_mw!$D:$D,O$6,monthly_gwh_mw!$E:$E,$C$1,monthly_gwh_mw!$U:$U,"ok",monthly_gwh_mw!$I:$I,$C39,monthly_gwh_mw!$O:$O,$D39),
IF($B$3="GWh",SUMIFS(monthly_gwh_mw!$F:$F,monthly_gwh_mw!$D:$D,O$6,monthly_gwh_mw!$I:$I,$C39,monthly_gwh_mw!$O:$O,$D39),
"error: please select either NQC MW or GWh from the dropdown in cell A3"))</f>
        <v>0</v>
      </c>
      <c r="S39" s="99"/>
      <c r="T39" s="99"/>
      <c r="AH39" s="100">
        <f t="shared" si="1"/>
        <v>2023</v>
      </c>
      <c r="AI39" s="100">
        <f t="shared" si="2"/>
        <v>9</v>
      </c>
      <c r="AJ39" s="100">
        <f>SUMIFS(monthly_gwh_mw!$T:$T,monthly_gwh_mw!$D:$D,AH39,monthly_gwh_mw!$E:$E,AI39,monthly_gwh_mw!$U:$U,"ok")</f>
        <v>0</v>
      </c>
      <c r="AM39" s="158"/>
    </row>
    <row r="40" spans="3:39" s="100" customFormat="1">
      <c r="C40" s="102" t="s">
        <v>558</v>
      </c>
      <c r="D40" s="102" t="s">
        <v>634</v>
      </c>
      <c r="E40" s="124">
        <f>IF($B$3="NQC MW",SUMIFS(monthly_gwh_mw!$T:$T,monthly_gwh_mw!$D:$D,E$6,monthly_gwh_mw!$E:$E,$C$1,monthly_gwh_mw!$U:$U,"ok",monthly_gwh_mw!$I:$I,$C40,monthly_gwh_mw!$O:$O,$D40),
IF($B$3="GWh",SUMIFS(monthly_gwh_mw!$F:$F,monthly_gwh_mw!$D:$D,E$6,monthly_gwh_mw!$I:$I,$C40,monthly_gwh_mw!$O:$O,$D40),
"error: please select either NQC MW or GWh from the dropdown in cell A3"))</f>
        <v>0</v>
      </c>
      <c r="F40" s="124">
        <f>IF($B$3="NQC MW",SUMIFS(monthly_gwh_mw!$T:$T,monthly_gwh_mw!$D:$D,F$6,monthly_gwh_mw!$E:$E,$C$1,monthly_gwh_mw!$U:$U,"ok",monthly_gwh_mw!$I:$I,$C40,monthly_gwh_mw!$O:$O,$D40),
IF($B$3="GWh",SUMIFS(monthly_gwh_mw!$F:$F,monthly_gwh_mw!$D:$D,F$6,monthly_gwh_mw!$I:$I,$C40,monthly_gwh_mw!$O:$O,$D40),
"error: please select either NQC MW or GWh from the dropdown in cell A3"))</f>
        <v>0</v>
      </c>
      <c r="G40" s="124">
        <f>IF($B$3="NQC MW",SUMIFS(monthly_gwh_mw!$T:$T,monthly_gwh_mw!$D:$D,G$6,monthly_gwh_mw!$E:$E,$C$1,monthly_gwh_mw!$U:$U,"ok",monthly_gwh_mw!$I:$I,$C40,monthly_gwh_mw!$O:$O,$D40),
IF($B$3="GWh",SUMIFS(monthly_gwh_mw!$F:$F,monthly_gwh_mw!$D:$D,G$6,monthly_gwh_mw!$I:$I,$C40,monthly_gwh_mw!$O:$O,$D40),
"error: please select either NQC MW or GWh from the dropdown in cell A3"))</f>
        <v>0</v>
      </c>
      <c r="H40" s="124">
        <f>IF($B$3="NQC MW",SUMIFS(monthly_gwh_mw!$T:$T,monthly_gwh_mw!$D:$D,H$6,monthly_gwh_mw!$E:$E,$C$1,monthly_gwh_mw!$U:$U,"ok",monthly_gwh_mw!$I:$I,$C40,monthly_gwh_mw!$O:$O,$D40),
IF($B$3="GWh",SUMIFS(monthly_gwh_mw!$F:$F,monthly_gwh_mw!$D:$D,H$6,monthly_gwh_mw!$I:$I,$C40,monthly_gwh_mw!$O:$O,$D40),
"error: please select either NQC MW or GWh from the dropdown in cell A3"))</f>
        <v>0</v>
      </c>
      <c r="I40" s="124">
        <f>IF($B$3="NQC MW",SUMIFS(monthly_gwh_mw!$T:$T,monthly_gwh_mw!$D:$D,I$6,monthly_gwh_mw!$E:$E,$C$1,monthly_gwh_mw!$U:$U,"ok",monthly_gwh_mw!$I:$I,$C40,monthly_gwh_mw!$O:$O,$D40),
IF($B$3="GWh",SUMIFS(monthly_gwh_mw!$F:$F,monthly_gwh_mw!$D:$D,I$6,monthly_gwh_mw!$I:$I,$C40,monthly_gwh_mw!$O:$O,$D40),
"error: please select either NQC MW or GWh from the dropdown in cell A3"))</f>
        <v>0</v>
      </c>
      <c r="J40" s="124">
        <f>IF($B$3="NQC MW",SUMIFS(monthly_gwh_mw!$T:$T,monthly_gwh_mw!$D:$D,J$6,monthly_gwh_mw!$E:$E,$C$1,monthly_gwh_mw!$U:$U,"ok",monthly_gwh_mw!$I:$I,$C40,monthly_gwh_mw!$O:$O,$D40),
IF($B$3="GWh",SUMIFS(monthly_gwh_mw!$F:$F,monthly_gwh_mw!$D:$D,J$6,monthly_gwh_mw!$I:$I,$C40,monthly_gwh_mw!$O:$O,$D40),
"error: please select either NQC MW or GWh from the dropdown in cell A3"))</f>
        <v>0</v>
      </c>
      <c r="K40" s="124">
        <f>IF($B$3="NQC MW",SUMIFS(monthly_gwh_mw!$T:$T,monthly_gwh_mw!$D:$D,K$6,monthly_gwh_mw!$E:$E,$C$1,monthly_gwh_mw!$U:$U,"ok",monthly_gwh_mw!$I:$I,$C40,monthly_gwh_mw!$O:$O,$D40),
IF($B$3="GWh",SUMIFS(monthly_gwh_mw!$F:$F,monthly_gwh_mw!$D:$D,K$6,monthly_gwh_mw!$I:$I,$C40,monthly_gwh_mw!$O:$O,$D40),
"error: please select either NQC MW or GWh from the dropdown in cell A3"))</f>
        <v>0</v>
      </c>
      <c r="L40" s="124">
        <f>IF($B$3="NQC MW",SUMIFS(monthly_gwh_mw!$T:$T,monthly_gwh_mw!$D:$D,L$6,monthly_gwh_mw!$E:$E,$C$1,monthly_gwh_mw!$U:$U,"ok",monthly_gwh_mw!$I:$I,$C40,monthly_gwh_mw!$O:$O,$D40),
IF($B$3="GWh",SUMIFS(monthly_gwh_mw!$F:$F,monthly_gwh_mw!$D:$D,L$6,monthly_gwh_mw!$I:$I,$C40,monthly_gwh_mw!$O:$O,$D40),
"error: please select either NQC MW or GWh from the dropdown in cell A3"))</f>
        <v>0</v>
      </c>
      <c r="M40" s="124">
        <f>IF($B$3="NQC MW",SUMIFS(monthly_gwh_mw!$T:$T,monthly_gwh_mw!$D:$D,M$6,monthly_gwh_mw!$E:$E,$C$1,monthly_gwh_mw!$U:$U,"ok",monthly_gwh_mw!$I:$I,$C40,monthly_gwh_mw!$O:$O,$D40),
IF($B$3="GWh",SUMIFS(monthly_gwh_mw!$F:$F,monthly_gwh_mw!$D:$D,M$6,monthly_gwh_mw!$I:$I,$C40,monthly_gwh_mw!$O:$O,$D40),
"error: please select either NQC MW or GWh from the dropdown in cell A3"))</f>
        <v>0</v>
      </c>
      <c r="N40" s="124">
        <f>IF($B$3="NQC MW",SUMIFS(monthly_gwh_mw!$T:$T,monthly_gwh_mw!$D:$D,N$6,monthly_gwh_mw!$E:$E,$C$1,monthly_gwh_mw!$U:$U,"ok",monthly_gwh_mw!$I:$I,$C40,monthly_gwh_mw!$O:$O,$D40),
IF($B$3="GWh",SUMIFS(monthly_gwh_mw!$F:$F,monthly_gwh_mw!$D:$D,N$6,monthly_gwh_mw!$I:$I,$C40,monthly_gwh_mw!$O:$O,$D40),
"error: please select either NQC MW or GWh from the dropdown in cell A3"))</f>
        <v>0</v>
      </c>
      <c r="O40" s="124">
        <f>IF($B$3="NQC MW",SUMIFS(monthly_gwh_mw!$T:$T,monthly_gwh_mw!$D:$D,O$6,monthly_gwh_mw!$E:$E,$C$1,monthly_gwh_mw!$U:$U,"ok",monthly_gwh_mw!$I:$I,$C40,monthly_gwh_mw!$O:$O,$D40),
IF($B$3="GWh",SUMIFS(monthly_gwh_mw!$F:$F,monthly_gwh_mw!$D:$D,O$6,monthly_gwh_mw!$I:$I,$C40,monthly_gwh_mw!$O:$O,$D40),
"error: please select either NQC MW or GWh from the dropdown in cell A3"))</f>
        <v>0</v>
      </c>
      <c r="S40" s="99"/>
      <c r="T40" s="99"/>
      <c r="AH40" s="100">
        <f t="shared" si="1"/>
        <v>2023</v>
      </c>
      <c r="AI40" s="100">
        <f t="shared" si="2"/>
        <v>10</v>
      </c>
      <c r="AJ40" s="100">
        <f>SUMIFS(monthly_gwh_mw!$T:$T,monthly_gwh_mw!$D:$D,AH40,monthly_gwh_mw!$E:$E,AI40,monthly_gwh_mw!$U:$U,"ok")</f>
        <v>0</v>
      </c>
      <c r="AM40" s="158"/>
    </row>
    <row r="41" spans="3:39" s="100" customFormat="1">
      <c r="C41" s="102" t="s">
        <v>558</v>
      </c>
      <c r="D41" s="102" t="s">
        <v>635</v>
      </c>
      <c r="E41" s="124">
        <f>IF($B$3="NQC MW",SUMIFS(monthly_gwh_mw!$T:$T,monthly_gwh_mw!$D:$D,E$6,monthly_gwh_mw!$E:$E,$C$1,monthly_gwh_mw!$U:$U,"ok",monthly_gwh_mw!$I:$I,$C41,monthly_gwh_mw!$O:$O,$D41),
IF($B$3="GWh",SUMIFS(monthly_gwh_mw!$F:$F,monthly_gwh_mw!$D:$D,E$6,monthly_gwh_mw!$I:$I,$C41,monthly_gwh_mw!$O:$O,$D41),
"error: please select either NQC MW or GWh from the dropdown in cell A3"))</f>
        <v>0</v>
      </c>
      <c r="F41" s="124">
        <f>IF($B$3="NQC MW",SUMIFS(monthly_gwh_mw!$T:$T,monthly_gwh_mw!$D:$D,F$6,monthly_gwh_mw!$E:$E,$C$1,monthly_gwh_mw!$U:$U,"ok",monthly_gwh_mw!$I:$I,$C41,monthly_gwh_mw!$O:$O,$D41),
IF($B$3="GWh",SUMIFS(monthly_gwh_mw!$F:$F,monthly_gwh_mw!$D:$D,F$6,monthly_gwh_mw!$I:$I,$C41,monthly_gwh_mw!$O:$O,$D41),
"error: please select either NQC MW or GWh from the dropdown in cell A3"))</f>
        <v>0</v>
      </c>
      <c r="G41" s="124">
        <f>IF($B$3="NQC MW",SUMIFS(monthly_gwh_mw!$T:$T,monthly_gwh_mw!$D:$D,G$6,monthly_gwh_mw!$E:$E,$C$1,monthly_gwh_mw!$U:$U,"ok",monthly_gwh_mw!$I:$I,$C41,monthly_gwh_mw!$O:$O,$D41),
IF($B$3="GWh",SUMIFS(monthly_gwh_mw!$F:$F,monthly_gwh_mw!$D:$D,G$6,monthly_gwh_mw!$I:$I,$C41,monthly_gwh_mw!$O:$O,$D41),
"error: please select either NQC MW or GWh from the dropdown in cell A3"))</f>
        <v>0</v>
      </c>
      <c r="H41" s="124">
        <f>IF($B$3="NQC MW",SUMIFS(monthly_gwh_mw!$T:$T,monthly_gwh_mw!$D:$D,H$6,monthly_gwh_mw!$E:$E,$C$1,monthly_gwh_mw!$U:$U,"ok",monthly_gwh_mw!$I:$I,$C41,monthly_gwh_mw!$O:$O,$D41),
IF($B$3="GWh",SUMIFS(monthly_gwh_mw!$F:$F,monthly_gwh_mw!$D:$D,H$6,monthly_gwh_mw!$I:$I,$C41,monthly_gwh_mw!$O:$O,$D41),
"error: please select either NQC MW or GWh from the dropdown in cell A3"))</f>
        <v>0</v>
      </c>
      <c r="I41" s="124">
        <f>IF($B$3="NQC MW",SUMIFS(monthly_gwh_mw!$T:$T,monthly_gwh_mw!$D:$D,I$6,monthly_gwh_mw!$E:$E,$C$1,monthly_gwh_mw!$U:$U,"ok",monthly_gwh_mw!$I:$I,$C41,monthly_gwh_mw!$O:$O,$D41),
IF($B$3="GWh",SUMIFS(monthly_gwh_mw!$F:$F,monthly_gwh_mw!$D:$D,I$6,monthly_gwh_mw!$I:$I,$C41,monthly_gwh_mw!$O:$O,$D41),
"error: please select either NQC MW or GWh from the dropdown in cell A3"))</f>
        <v>0</v>
      </c>
      <c r="J41" s="124">
        <f>IF($B$3="NQC MW",SUMIFS(monthly_gwh_mw!$T:$T,monthly_gwh_mw!$D:$D,J$6,monthly_gwh_mw!$E:$E,$C$1,monthly_gwh_mw!$U:$U,"ok",monthly_gwh_mw!$I:$I,$C41,monthly_gwh_mw!$O:$O,$D41),
IF($B$3="GWh",SUMIFS(monthly_gwh_mw!$F:$F,monthly_gwh_mw!$D:$D,J$6,monthly_gwh_mw!$I:$I,$C41,monthly_gwh_mw!$O:$O,$D41),
"error: please select either NQC MW or GWh from the dropdown in cell A3"))</f>
        <v>0</v>
      </c>
      <c r="K41" s="124">
        <f>IF($B$3="NQC MW",SUMIFS(monthly_gwh_mw!$T:$T,monthly_gwh_mw!$D:$D,K$6,monthly_gwh_mw!$E:$E,$C$1,monthly_gwh_mw!$U:$U,"ok",monthly_gwh_mw!$I:$I,$C41,monthly_gwh_mw!$O:$O,$D41),
IF($B$3="GWh",SUMIFS(monthly_gwh_mw!$F:$F,monthly_gwh_mw!$D:$D,K$6,monthly_gwh_mw!$I:$I,$C41,monthly_gwh_mw!$O:$O,$D41),
"error: please select either NQC MW or GWh from the dropdown in cell A3"))</f>
        <v>0</v>
      </c>
      <c r="L41" s="124">
        <f>IF($B$3="NQC MW",SUMIFS(monthly_gwh_mw!$T:$T,monthly_gwh_mw!$D:$D,L$6,monthly_gwh_mw!$E:$E,$C$1,monthly_gwh_mw!$U:$U,"ok",monthly_gwh_mw!$I:$I,$C41,monthly_gwh_mw!$O:$O,$D41),
IF($B$3="GWh",SUMIFS(monthly_gwh_mw!$F:$F,monthly_gwh_mw!$D:$D,L$6,monthly_gwh_mw!$I:$I,$C41,monthly_gwh_mw!$O:$O,$D41),
"error: please select either NQC MW or GWh from the dropdown in cell A3"))</f>
        <v>0</v>
      </c>
      <c r="M41" s="124">
        <f>IF($B$3="NQC MW",SUMIFS(monthly_gwh_mw!$T:$T,monthly_gwh_mw!$D:$D,M$6,monthly_gwh_mw!$E:$E,$C$1,monthly_gwh_mw!$U:$U,"ok",monthly_gwh_mw!$I:$I,$C41,monthly_gwh_mw!$O:$O,$D41),
IF($B$3="GWh",SUMIFS(monthly_gwh_mw!$F:$F,monthly_gwh_mw!$D:$D,M$6,monthly_gwh_mw!$I:$I,$C41,monthly_gwh_mw!$O:$O,$D41),
"error: please select either NQC MW or GWh from the dropdown in cell A3"))</f>
        <v>0</v>
      </c>
      <c r="N41" s="124">
        <f>IF($B$3="NQC MW",SUMIFS(monthly_gwh_mw!$T:$T,monthly_gwh_mw!$D:$D,N$6,monthly_gwh_mw!$E:$E,$C$1,monthly_gwh_mw!$U:$U,"ok",monthly_gwh_mw!$I:$I,$C41,monthly_gwh_mw!$O:$O,$D41),
IF($B$3="GWh",SUMIFS(monthly_gwh_mw!$F:$F,monthly_gwh_mw!$D:$D,N$6,monthly_gwh_mw!$I:$I,$C41,monthly_gwh_mw!$O:$O,$D41),
"error: please select either NQC MW or GWh from the dropdown in cell A3"))</f>
        <v>0</v>
      </c>
      <c r="O41" s="124">
        <f>IF($B$3="NQC MW",SUMIFS(monthly_gwh_mw!$T:$T,monthly_gwh_mw!$D:$D,O$6,monthly_gwh_mw!$E:$E,$C$1,monthly_gwh_mw!$U:$U,"ok",monthly_gwh_mw!$I:$I,$C41,monthly_gwh_mw!$O:$O,$D41),
IF($B$3="GWh",SUMIFS(monthly_gwh_mw!$F:$F,monthly_gwh_mw!$D:$D,O$6,monthly_gwh_mw!$I:$I,$C41,monthly_gwh_mw!$O:$O,$D41),
"error: please select either NQC MW or GWh from the dropdown in cell A3"))</f>
        <v>0</v>
      </c>
      <c r="S41" s="99"/>
      <c r="T41" s="99"/>
      <c r="AH41" s="100">
        <f t="shared" si="1"/>
        <v>2023</v>
      </c>
      <c r="AI41" s="100">
        <f t="shared" si="2"/>
        <v>11</v>
      </c>
      <c r="AJ41" s="100">
        <f>SUMIFS(monthly_gwh_mw!$T:$T,monthly_gwh_mw!$D:$D,AH41,monthly_gwh_mw!$E:$E,AI41,monthly_gwh_mw!$U:$U,"ok")</f>
        <v>0</v>
      </c>
      <c r="AM41" s="158"/>
    </row>
    <row r="42" spans="3:39" s="100" customFormat="1">
      <c r="C42" s="102" t="s">
        <v>558</v>
      </c>
      <c r="D42" s="102" t="s">
        <v>636</v>
      </c>
      <c r="E42" s="124">
        <f>IF($B$3="NQC MW",SUMIFS(monthly_gwh_mw!$T:$T,monthly_gwh_mw!$D:$D,E$6,monthly_gwh_mw!$E:$E,$C$1,monthly_gwh_mw!$U:$U,"ok",monthly_gwh_mw!$I:$I,$C42,monthly_gwh_mw!$O:$O,$D42),
IF($B$3="GWh",SUMIFS(monthly_gwh_mw!$F:$F,monthly_gwh_mw!$D:$D,E$6,monthly_gwh_mw!$I:$I,$C42,monthly_gwh_mw!$O:$O,$D42),
"error: please select either NQC MW or GWh from the dropdown in cell A3"))</f>
        <v>0</v>
      </c>
      <c r="F42" s="124">
        <f>IF($B$3="NQC MW",SUMIFS(monthly_gwh_mw!$T:$T,monthly_gwh_mw!$D:$D,F$6,monthly_gwh_mw!$E:$E,$C$1,monthly_gwh_mw!$U:$U,"ok",monthly_gwh_mw!$I:$I,$C42,monthly_gwh_mw!$O:$O,$D42),
IF($B$3="GWh",SUMIFS(monthly_gwh_mw!$F:$F,monthly_gwh_mw!$D:$D,F$6,monthly_gwh_mw!$I:$I,$C42,monthly_gwh_mw!$O:$O,$D42),
"error: please select either NQC MW or GWh from the dropdown in cell A3"))</f>
        <v>0</v>
      </c>
      <c r="G42" s="124">
        <f>IF($B$3="NQC MW",SUMIFS(monthly_gwh_mw!$T:$T,monthly_gwh_mw!$D:$D,G$6,monthly_gwh_mw!$E:$E,$C$1,monthly_gwh_mw!$U:$U,"ok",monthly_gwh_mw!$I:$I,$C42,monthly_gwh_mw!$O:$O,$D42),
IF($B$3="GWh",SUMIFS(monthly_gwh_mw!$F:$F,monthly_gwh_mw!$D:$D,G$6,monthly_gwh_mw!$I:$I,$C42,monthly_gwh_mw!$O:$O,$D42),
"error: please select either NQC MW or GWh from the dropdown in cell A3"))</f>
        <v>0</v>
      </c>
      <c r="H42" s="124">
        <f>IF($B$3="NQC MW",SUMIFS(monthly_gwh_mw!$T:$T,monthly_gwh_mw!$D:$D,H$6,monthly_gwh_mw!$E:$E,$C$1,monthly_gwh_mw!$U:$U,"ok",monthly_gwh_mw!$I:$I,$C42,monthly_gwh_mw!$O:$O,$D42),
IF($B$3="GWh",SUMIFS(monthly_gwh_mw!$F:$F,monthly_gwh_mw!$D:$D,H$6,monthly_gwh_mw!$I:$I,$C42,monthly_gwh_mw!$O:$O,$D42),
"error: please select either NQC MW or GWh from the dropdown in cell A3"))</f>
        <v>297.4418</v>
      </c>
      <c r="I42" s="124">
        <f>IF($B$3="NQC MW",SUMIFS(monthly_gwh_mw!$T:$T,monthly_gwh_mw!$D:$D,I$6,monthly_gwh_mw!$E:$E,$C$1,monthly_gwh_mw!$U:$U,"ok",monthly_gwh_mw!$I:$I,$C42,monthly_gwh_mw!$O:$O,$D42),
IF($B$3="GWh",SUMIFS(monthly_gwh_mw!$F:$F,monthly_gwh_mw!$D:$D,I$6,monthly_gwh_mw!$I:$I,$C42,monthly_gwh_mw!$O:$O,$D42),
"error: please select either NQC MW or GWh from the dropdown in cell A3"))</f>
        <v>297.4418</v>
      </c>
      <c r="J42" s="124">
        <f>IF($B$3="NQC MW",SUMIFS(monthly_gwh_mw!$T:$T,monthly_gwh_mw!$D:$D,J$6,monthly_gwh_mw!$E:$E,$C$1,monthly_gwh_mw!$U:$U,"ok",monthly_gwh_mw!$I:$I,$C42,monthly_gwh_mw!$O:$O,$D42),
IF($B$3="GWh",SUMIFS(monthly_gwh_mw!$F:$F,monthly_gwh_mw!$D:$D,J$6,monthly_gwh_mw!$I:$I,$C42,monthly_gwh_mw!$O:$O,$D42),
"error: please select either NQC MW or GWh from the dropdown in cell A3"))</f>
        <v>297.4418</v>
      </c>
      <c r="K42" s="124">
        <f>IF($B$3="NQC MW",SUMIFS(monthly_gwh_mw!$T:$T,monthly_gwh_mw!$D:$D,K$6,monthly_gwh_mw!$E:$E,$C$1,monthly_gwh_mw!$U:$U,"ok",monthly_gwh_mw!$I:$I,$C42,monthly_gwh_mw!$O:$O,$D42),
IF($B$3="GWh",SUMIFS(monthly_gwh_mw!$F:$F,monthly_gwh_mw!$D:$D,K$6,monthly_gwh_mw!$I:$I,$C42,monthly_gwh_mw!$O:$O,$D42),
"error: please select either NQC MW or GWh from the dropdown in cell A3"))</f>
        <v>297.4418</v>
      </c>
      <c r="L42" s="124">
        <f>IF($B$3="NQC MW",SUMIFS(monthly_gwh_mw!$T:$T,monthly_gwh_mw!$D:$D,L$6,monthly_gwh_mw!$E:$E,$C$1,monthly_gwh_mw!$U:$U,"ok",monthly_gwh_mw!$I:$I,$C42,monthly_gwh_mw!$O:$O,$D42),
IF($B$3="GWh",SUMIFS(monthly_gwh_mw!$F:$F,monthly_gwh_mw!$D:$D,L$6,monthly_gwh_mw!$I:$I,$C42,monthly_gwh_mw!$O:$O,$D42),
"error: please select either NQC MW or GWh from the dropdown in cell A3"))</f>
        <v>297.4418</v>
      </c>
      <c r="M42" s="124">
        <f>IF($B$3="NQC MW",SUMIFS(monthly_gwh_mw!$T:$T,monthly_gwh_mw!$D:$D,M$6,monthly_gwh_mw!$E:$E,$C$1,monthly_gwh_mw!$U:$U,"ok",monthly_gwh_mw!$I:$I,$C42,monthly_gwh_mw!$O:$O,$D42),
IF($B$3="GWh",SUMIFS(monthly_gwh_mw!$F:$F,monthly_gwh_mw!$D:$D,M$6,monthly_gwh_mw!$I:$I,$C42,monthly_gwh_mw!$O:$O,$D42),
"error: please select either NQC MW or GWh from the dropdown in cell A3"))</f>
        <v>297.4418</v>
      </c>
      <c r="N42" s="124">
        <f>IF($B$3="NQC MW",SUMIFS(monthly_gwh_mw!$T:$T,monthly_gwh_mw!$D:$D,N$6,monthly_gwh_mw!$E:$E,$C$1,monthly_gwh_mw!$U:$U,"ok",monthly_gwh_mw!$I:$I,$C42,monthly_gwh_mw!$O:$O,$D42),
IF($B$3="GWh",SUMIFS(monthly_gwh_mw!$F:$F,monthly_gwh_mw!$D:$D,N$6,monthly_gwh_mw!$I:$I,$C42,monthly_gwh_mw!$O:$O,$D42),
"error: please select either NQC MW or GWh from the dropdown in cell A3"))</f>
        <v>297.4418</v>
      </c>
      <c r="O42" s="124">
        <f>IF($B$3="NQC MW",SUMIFS(monthly_gwh_mw!$T:$T,monthly_gwh_mw!$D:$D,O$6,monthly_gwh_mw!$E:$E,$C$1,monthly_gwh_mw!$U:$U,"ok",monthly_gwh_mw!$I:$I,$C42,monthly_gwh_mw!$O:$O,$D42),
IF($B$3="GWh",SUMIFS(monthly_gwh_mw!$F:$F,monthly_gwh_mw!$D:$D,O$6,monthly_gwh_mw!$I:$I,$C42,monthly_gwh_mw!$O:$O,$D42),
"error: please select either NQC MW or GWh from the dropdown in cell A3"))</f>
        <v>297.4418</v>
      </c>
      <c r="S42" s="99"/>
      <c r="T42" s="99"/>
      <c r="AH42" s="100">
        <f t="shared" si="1"/>
        <v>2023</v>
      </c>
      <c r="AI42" s="100">
        <f t="shared" si="2"/>
        <v>12</v>
      </c>
      <c r="AJ42" s="100">
        <f>SUMIFS(monthly_gwh_mw!$T:$T,monthly_gwh_mw!$D:$D,AH42,monthly_gwh_mw!$E:$E,AI42,monthly_gwh_mw!$U:$U,"ok")</f>
        <v>0</v>
      </c>
      <c r="AM42" s="158"/>
    </row>
    <row r="43" spans="3:39" s="100" customFormat="1">
      <c r="C43" s="102" t="s">
        <v>569</v>
      </c>
      <c r="D43" s="102" t="s">
        <v>624</v>
      </c>
      <c r="E43" s="124">
        <f>IF($B$3="NQC MW",SUMIFS(monthly_gwh_mw!$T:$T,monthly_gwh_mw!$D:$D,E$6,monthly_gwh_mw!$E:$E,$C$1,monthly_gwh_mw!$U:$U,"ok",monthly_gwh_mw!$I:$I,$C43,monthly_gwh_mw!$O:$O,$D43),
IF($B$3="GWh",SUMIFS(monthly_gwh_mw!$F:$F,monthly_gwh_mw!$D:$D,E$6,monthly_gwh_mw!$I:$I,$C43,monthly_gwh_mw!$O:$O,$D43),
"error: please select either NQC MW or GWh from the dropdown in cell A3"))</f>
        <v>0</v>
      </c>
      <c r="F43" s="124">
        <f>IF($B$3="NQC MW",SUMIFS(monthly_gwh_mw!$T:$T,monthly_gwh_mw!$D:$D,F$6,monthly_gwh_mw!$E:$E,$C$1,monthly_gwh_mw!$U:$U,"ok",monthly_gwh_mw!$I:$I,$C43,monthly_gwh_mw!$O:$O,$D43),
IF($B$3="GWh",SUMIFS(monthly_gwh_mw!$F:$F,monthly_gwh_mw!$D:$D,F$6,monthly_gwh_mw!$I:$I,$C43,monthly_gwh_mw!$O:$O,$D43),
"error: please select either NQC MW or GWh from the dropdown in cell A3"))</f>
        <v>0</v>
      </c>
      <c r="G43" s="124">
        <f>IF($B$3="NQC MW",SUMIFS(monthly_gwh_mw!$T:$T,monthly_gwh_mw!$D:$D,G$6,monthly_gwh_mw!$E:$E,$C$1,monthly_gwh_mw!$U:$U,"ok",monthly_gwh_mw!$I:$I,$C43,monthly_gwh_mw!$O:$O,$D43),
IF($B$3="GWh",SUMIFS(monthly_gwh_mw!$F:$F,monthly_gwh_mw!$D:$D,G$6,monthly_gwh_mw!$I:$I,$C43,monthly_gwh_mw!$O:$O,$D43),
"error: please select either NQC MW or GWh from the dropdown in cell A3"))</f>
        <v>0</v>
      </c>
      <c r="H43" s="124">
        <f>IF($B$3="NQC MW",SUMIFS(monthly_gwh_mw!$T:$T,monthly_gwh_mw!$D:$D,H$6,monthly_gwh_mw!$E:$E,$C$1,monthly_gwh_mw!$U:$U,"ok",monthly_gwh_mw!$I:$I,$C43,monthly_gwh_mw!$O:$O,$D43),
IF($B$3="GWh",SUMIFS(monthly_gwh_mw!$F:$F,monthly_gwh_mw!$D:$D,H$6,monthly_gwh_mw!$I:$I,$C43,monthly_gwh_mw!$O:$O,$D43),
"error: please select either NQC MW or GWh from the dropdown in cell A3"))</f>
        <v>0</v>
      </c>
      <c r="I43" s="124">
        <f>IF($B$3="NQC MW",SUMIFS(monthly_gwh_mw!$T:$T,monthly_gwh_mw!$D:$D,I$6,monthly_gwh_mw!$E:$E,$C$1,monthly_gwh_mw!$U:$U,"ok",monthly_gwh_mw!$I:$I,$C43,monthly_gwh_mw!$O:$O,$D43),
IF($B$3="GWh",SUMIFS(monthly_gwh_mw!$F:$F,monthly_gwh_mw!$D:$D,I$6,monthly_gwh_mw!$I:$I,$C43,monthly_gwh_mw!$O:$O,$D43),
"error: please select either NQC MW or GWh from the dropdown in cell A3"))</f>
        <v>0</v>
      </c>
      <c r="J43" s="124">
        <f>IF($B$3="NQC MW",SUMIFS(monthly_gwh_mw!$T:$T,monthly_gwh_mw!$D:$D,J$6,monthly_gwh_mw!$E:$E,$C$1,monthly_gwh_mw!$U:$U,"ok",monthly_gwh_mw!$I:$I,$C43,monthly_gwh_mw!$O:$O,$D43),
IF($B$3="GWh",SUMIFS(monthly_gwh_mw!$F:$F,monthly_gwh_mw!$D:$D,J$6,monthly_gwh_mw!$I:$I,$C43,monthly_gwh_mw!$O:$O,$D43),
"error: please select either NQC MW or GWh from the dropdown in cell A3"))</f>
        <v>0</v>
      </c>
      <c r="K43" s="124">
        <f>IF($B$3="NQC MW",SUMIFS(monthly_gwh_mw!$T:$T,monthly_gwh_mw!$D:$D,K$6,monthly_gwh_mw!$E:$E,$C$1,monthly_gwh_mw!$U:$U,"ok",monthly_gwh_mw!$I:$I,$C43,monthly_gwh_mw!$O:$O,$D43),
IF($B$3="GWh",SUMIFS(monthly_gwh_mw!$F:$F,monthly_gwh_mw!$D:$D,K$6,monthly_gwh_mw!$I:$I,$C43,monthly_gwh_mw!$O:$O,$D43),
"error: please select either NQC MW or GWh from the dropdown in cell A3"))</f>
        <v>0</v>
      </c>
      <c r="L43" s="124">
        <f>IF($B$3="NQC MW",SUMIFS(monthly_gwh_mw!$T:$T,monthly_gwh_mw!$D:$D,L$6,monthly_gwh_mw!$E:$E,$C$1,monthly_gwh_mw!$U:$U,"ok",monthly_gwh_mw!$I:$I,$C43,monthly_gwh_mw!$O:$O,$D43),
IF($B$3="GWh",SUMIFS(monthly_gwh_mw!$F:$F,monthly_gwh_mw!$D:$D,L$6,monthly_gwh_mw!$I:$I,$C43,monthly_gwh_mw!$O:$O,$D43),
"error: please select either NQC MW or GWh from the dropdown in cell A3"))</f>
        <v>0</v>
      </c>
      <c r="M43" s="124">
        <f>IF($B$3="NQC MW",SUMIFS(monthly_gwh_mw!$T:$T,monthly_gwh_mw!$D:$D,M$6,monthly_gwh_mw!$E:$E,$C$1,monthly_gwh_mw!$U:$U,"ok",monthly_gwh_mw!$I:$I,$C43,monthly_gwh_mw!$O:$O,$D43),
IF($B$3="GWh",SUMIFS(monthly_gwh_mw!$F:$F,monthly_gwh_mw!$D:$D,M$6,monthly_gwh_mw!$I:$I,$C43,monthly_gwh_mw!$O:$O,$D43),
"error: please select either NQC MW or GWh from the dropdown in cell A3"))</f>
        <v>0</v>
      </c>
      <c r="N43" s="124">
        <f>IF($B$3="NQC MW",SUMIFS(monthly_gwh_mw!$T:$T,monthly_gwh_mw!$D:$D,N$6,monthly_gwh_mw!$E:$E,$C$1,monthly_gwh_mw!$U:$U,"ok",monthly_gwh_mw!$I:$I,$C43,monthly_gwh_mw!$O:$O,$D43),
IF($B$3="GWh",SUMIFS(monthly_gwh_mw!$F:$F,monthly_gwh_mw!$D:$D,N$6,monthly_gwh_mw!$I:$I,$C43,monthly_gwh_mw!$O:$O,$D43),
"error: please select either NQC MW or GWh from the dropdown in cell A3"))</f>
        <v>0</v>
      </c>
      <c r="O43" s="124">
        <f>IF($B$3="NQC MW",SUMIFS(monthly_gwh_mw!$T:$T,monthly_gwh_mw!$D:$D,O$6,monthly_gwh_mw!$E:$E,$C$1,monthly_gwh_mw!$U:$U,"ok",monthly_gwh_mw!$I:$I,$C43,monthly_gwh_mw!$O:$O,$D43),
IF($B$3="GWh",SUMIFS(monthly_gwh_mw!$F:$F,monthly_gwh_mw!$D:$D,O$6,monthly_gwh_mw!$I:$I,$C43,monthly_gwh_mw!$O:$O,$D43),
"error: please select either NQC MW or GWh from the dropdown in cell A3"))</f>
        <v>0</v>
      </c>
      <c r="S43" s="99"/>
      <c r="T43" s="99"/>
      <c r="AH43" s="100">
        <f t="shared" si="1"/>
        <v>2024</v>
      </c>
      <c r="AI43" s="100">
        <f t="shared" si="2"/>
        <v>1</v>
      </c>
      <c r="AJ43" s="100">
        <f>SUMIFS(monthly_gwh_mw!$T:$T,monthly_gwh_mw!$D:$D,AH43,monthly_gwh_mw!$E:$E,AI43,monthly_gwh_mw!$U:$U,"ok")</f>
        <v>0</v>
      </c>
      <c r="AM43" s="158"/>
    </row>
    <row r="44" spans="3:39" s="100" customFormat="1">
      <c r="C44" s="102" t="s">
        <v>569</v>
      </c>
      <c r="D44" s="102" t="s">
        <v>625</v>
      </c>
      <c r="E44" s="124">
        <f>IF($B$3="NQC MW",SUMIFS(monthly_gwh_mw!$T:$T,monthly_gwh_mw!$D:$D,E$6,monthly_gwh_mw!$E:$E,$C$1,monthly_gwh_mw!$U:$U,"ok",monthly_gwh_mw!$I:$I,$C44,monthly_gwh_mw!$O:$O,$D44),
IF($B$3="GWh",SUMIFS(monthly_gwh_mw!$F:$F,monthly_gwh_mw!$D:$D,E$6,monthly_gwh_mw!$I:$I,$C44,monthly_gwh_mw!$O:$O,$D44),
"error: please select either NQC MW or GWh from the dropdown in cell A3"))</f>
        <v>0</v>
      </c>
      <c r="F44" s="124">
        <f>IF($B$3="NQC MW",SUMIFS(monthly_gwh_mw!$T:$T,monthly_gwh_mw!$D:$D,F$6,monthly_gwh_mw!$E:$E,$C$1,monthly_gwh_mw!$U:$U,"ok",monthly_gwh_mw!$I:$I,$C44,monthly_gwh_mw!$O:$O,$D44),
IF($B$3="GWh",SUMIFS(monthly_gwh_mw!$F:$F,monthly_gwh_mw!$D:$D,F$6,monthly_gwh_mw!$I:$I,$C44,monthly_gwh_mw!$O:$O,$D44),
"error: please select either NQC MW or GWh from the dropdown in cell A3"))</f>
        <v>0</v>
      </c>
      <c r="G44" s="124">
        <f>IF($B$3="NQC MW",SUMIFS(monthly_gwh_mw!$T:$T,monthly_gwh_mw!$D:$D,G$6,monthly_gwh_mw!$E:$E,$C$1,monthly_gwh_mw!$U:$U,"ok",monthly_gwh_mw!$I:$I,$C44,monthly_gwh_mw!$O:$O,$D44),
IF($B$3="GWh",SUMIFS(monthly_gwh_mw!$F:$F,monthly_gwh_mw!$D:$D,G$6,monthly_gwh_mw!$I:$I,$C44,monthly_gwh_mw!$O:$O,$D44),
"error: please select either NQC MW or GWh from the dropdown in cell A3"))</f>
        <v>0</v>
      </c>
      <c r="H44" s="124">
        <f>IF($B$3="NQC MW",SUMIFS(monthly_gwh_mw!$T:$T,monthly_gwh_mw!$D:$D,H$6,monthly_gwh_mw!$E:$E,$C$1,monthly_gwh_mw!$U:$U,"ok",monthly_gwh_mw!$I:$I,$C44,monthly_gwh_mw!$O:$O,$D44),
IF($B$3="GWh",SUMIFS(monthly_gwh_mw!$F:$F,monthly_gwh_mw!$D:$D,H$6,monthly_gwh_mw!$I:$I,$C44,monthly_gwh_mw!$O:$O,$D44),
"error: please select either NQC MW or GWh from the dropdown in cell A3"))</f>
        <v>0</v>
      </c>
      <c r="I44" s="124">
        <f>IF($B$3="NQC MW",SUMIFS(monthly_gwh_mw!$T:$T,monthly_gwh_mw!$D:$D,I$6,monthly_gwh_mw!$E:$E,$C$1,monthly_gwh_mw!$U:$U,"ok",monthly_gwh_mw!$I:$I,$C44,monthly_gwh_mw!$O:$O,$D44),
IF($B$3="GWh",SUMIFS(monthly_gwh_mw!$F:$F,monthly_gwh_mw!$D:$D,I$6,monthly_gwh_mw!$I:$I,$C44,monthly_gwh_mw!$O:$O,$D44),
"error: please select either NQC MW or GWh from the dropdown in cell A3"))</f>
        <v>0</v>
      </c>
      <c r="J44" s="124">
        <f>IF($B$3="NQC MW",SUMIFS(monthly_gwh_mw!$T:$T,monthly_gwh_mw!$D:$D,J$6,monthly_gwh_mw!$E:$E,$C$1,monthly_gwh_mw!$U:$U,"ok",monthly_gwh_mw!$I:$I,$C44,monthly_gwh_mw!$O:$O,$D44),
IF($B$3="GWh",SUMIFS(monthly_gwh_mw!$F:$F,monthly_gwh_mw!$D:$D,J$6,monthly_gwh_mw!$I:$I,$C44,monthly_gwh_mw!$O:$O,$D44),
"error: please select either NQC MW or GWh from the dropdown in cell A3"))</f>
        <v>0</v>
      </c>
      <c r="K44" s="124">
        <f>IF($B$3="NQC MW",SUMIFS(monthly_gwh_mw!$T:$T,monthly_gwh_mw!$D:$D,K$6,monthly_gwh_mw!$E:$E,$C$1,monthly_gwh_mw!$U:$U,"ok",monthly_gwh_mw!$I:$I,$C44,monthly_gwh_mw!$O:$O,$D44),
IF($B$3="GWh",SUMIFS(monthly_gwh_mw!$F:$F,monthly_gwh_mw!$D:$D,K$6,monthly_gwh_mw!$I:$I,$C44,monthly_gwh_mw!$O:$O,$D44),
"error: please select either NQC MW or GWh from the dropdown in cell A3"))</f>
        <v>0</v>
      </c>
      <c r="L44" s="124">
        <f>IF($B$3="NQC MW",SUMIFS(monthly_gwh_mw!$T:$T,monthly_gwh_mw!$D:$D,L$6,monthly_gwh_mw!$E:$E,$C$1,monthly_gwh_mw!$U:$U,"ok",monthly_gwh_mw!$I:$I,$C44,monthly_gwh_mw!$O:$O,$D44),
IF($B$3="GWh",SUMIFS(monthly_gwh_mw!$F:$F,monthly_gwh_mw!$D:$D,L$6,monthly_gwh_mw!$I:$I,$C44,monthly_gwh_mw!$O:$O,$D44),
"error: please select either NQC MW or GWh from the dropdown in cell A3"))</f>
        <v>0</v>
      </c>
      <c r="M44" s="124">
        <f>IF($B$3="NQC MW",SUMIFS(monthly_gwh_mw!$T:$T,monthly_gwh_mw!$D:$D,M$6,monthly_gwh_mw!$E:$E,$C$1,monthly_gwh_mw!$U:$U,"ok",monthly_gwh_mw!$I:$I,$C44,monthly_gwh_mw!$O:$O,$D44),
IF($B$3="GWh",SUMIFS(monthly_gwh_mw!$F:$F,monthly_gwh_mw!$D:$D,M$6,monthly_gwh_mw!$I:$I,$C44,monthly_gwh_mw!$O:$O,$D44),
"error: please select either NQC MW or GWh from the dropdown in cell A3"))</f>
        <v>0</v>
      </c>
      <c r="N44" s="124">
        <f>IF($B$3="NQC MW",SUMIFS(monthly_gwh_mw!$T:$T,monthly_gwh_mw!$D:$D,N$6,monthly_gwh_mw!$E:$E,$C$1,monthly_gwh_mw!$U:$U,"ok",monthly_gwh_mw!$I:$I,$C44,monthly_gwh_mw!$O:$O,$D44),
IF($B$3="GWh",SUMIFS(monthly_gwh_mw!$F:$F,monthly_gwh_mw!$D:$D,N$6,monthly_gwh_mw!$I:$I,$C44,monthly_gwh_mw!$O:$O,$D44),
"error: please select either NQC MW or GWh from the dropdown in cell A3"))</f>
        <v>0</v>
      </c>
      <c r="O44" s="124">
        <f>IF($B$3="NQC MW",SUMIFS(monthly_gwh_mw!$T:$T,monthly_gwh_mw!$D:$D,O$6,monthly_gwh_mw!$E:$E,$C$1,monthly_gwh_mw!$U:$U,"ok",monthly_gwh_mw!$I:$I,$C44,monthly_gwh_mw!$O:$O,$D44),
IF($B$3="GWh",SUMIFS(monthly_gwh_mw!$F:$F,monthly_gwh_mw!$D:$D,O$6,monthly_gwh_mw!$I:$I,$C44,monthly_gwh_mw!$O:$O,$D44),
"error: please select either NQC MW or GWh from the dropdown in cell A3"))</f>
        <v>0</v>
      </c>
      <c r="S44" s="99"/>
      <c r="T44" s="99"/>
      <c r="AH44" s="100">
        <f t="shared" si="1"/>
        <v>2024</v>
      </c>
      <c r="AI44" s="100">
        <f t="shared" si="2"/>
        <v>2</v>
      </c>
      <c r="AJ44" s="100">
        <f>SUMIFS(monthly_gwh_mw!$T:$T,monthly_gwh_mw!$D:$D,AH44,monthly_gwh_mw!$E:$E,AI44,monthly_gwh_mw!$U:$U,"ok")</f>
        <v>0</v>
      </c>
      <c r="AM44" s="158"/>
    </row>
    <row r="45" spans="3:39" s="100" customFormat="1">
      <c r="C45" s="102" t="s">
        <v>569</v>
      </c>
      <c r="D45" s="102" t="s">
        <v>626</v>
      </c>
      <c r="E45" s="124">
        <f>IF($B$3="NQC MW",SUMIFS(monthly_gwh_mw!$T:$T,monthly_gwh_mw!$D:$D,E$6,monthly_gwh_mw!$E:$E,$C$1,monthly_gwh_mw!$U:$U,"ok",monthly_gwh_mw!$I:$I,$C45,monthly_gwh_mw!$O:$O,$D45),
IF($B$3="GWh",SUMIFS(monthly_gwh_mw!$F:$F,monthly_gwh_mw!$D:$D,E$6,monthly_gwh_mw!$I:$I,$C45,monthly_gwh_mw!$O:$O,$D45),
"error: please select either NQC MW or GWh from the dropdown in cell A3"))</f>
        <v>0</v>
      </c>
      <c r="F45" s="124">
        <f>IF($B$3="NQC MW",SUMIFS(monthly_gwh_mw!$T:$T,monthly_gwh_mw!$D:$D,F$6,monthly_gwh_mw!$E:$E,$C$1,monthly_gwh_mw!$U:$U,"ok",monthly_gwh_mw!$I:$I,$C45,monthly_gwh_mw!$O:$O,$D45),
IF($B$3="GWh",SUMIFS(monthly_gwh_mw!$F:$F,monthly_gwh_mw!$D:$D,F$6,monthly_gwh_mw!$I:$I,$C45,monthly_gwh_mw!$O:$O,$D45),
"error: please select either NQC MW or GWh from the dropdown in cell A3"))</f>
        <v>0</v>
      </c>
      <c r="G45" s="124">
        <f>IF($B$3="NQC MW",SUMIFS(monthly_gwh_mw!$T:$T,monthly_gwh_mw!$D:$D,G$6,monthly_gwh_mw!$E:$E,$C$1,monthly_gwh_mw!$U:$U,"ok",monthly_gwh_mw!$I:$I,$C45,monthly_gwh_mw!$O:$O,$D45),
IF($B$3="GWh",SUMIFS(monthly_gwh_mw!$F:$F,monthly_gwh_mw!$D:$D,G$6,monthly_gwh_mw!$I:$I,$C45,monthly_gwh_mw!$O:$O,$D45),
"error: please select either NQC MW or GWh from the dropdown in cell A3"))</f>
        <v>0</v>
      </c>
      <c r="H45" s="124">
        <f>IF($B$3="NQC MW",SUMIFS(monthly_gwh_mw!$T:$T,monthly_gwh_mw!$D:$D,H$6,monthly_gwh_mw!$E:$E,$C$1,monthly_gwh_mw!$U:$U,"ok",monthly_gwh_mw!$I:$I,$C45,monthly_gwh_mw!$O:$O,$D45),
IF($B$3="GWh",SUMIFS(monthly_gwh_mw!$F:$F,monthly_gwh_mw!$D:$D,H$6,monthly_gwh_mw!$I:$I,$C45,monthly_gwh_mw!$O:$O,$D45),
"error: please select either NQC MW or GWh from the dropdown in cell A3"))</f>
        <v>0</v>
      </c>
      <c r="I45" s="124">
        <f>IF($B$3="NQC MW",SUMIFS(monthly_gwh_mw!$T:$T,monthly_gwh_mw!$D:$D,I$6,monthly_gwh_mw!$E:$E,$C$1,monthly_gwh_mw!$U:$U,"ok",monthly_gwh_mw!$I:$I,$C45,monthly_gwh_mw!$O:$O,$D45),
IF($B$3="GWh",SUMIFS(monthly_gwh_mw!$F:$F,monthly_gwh_mw!$D:$D,I$6,monthly_gwh_mw!$I:$I,$C45,monthly_gwh_mw!$O:$O,$D45),
"error: please select either NQC MW or GWh from the dropdown in cell A3"))</f>
        <v>0</v>
      </c>
      <c r="J45" s="124">
        <f>IF($B$3="NQC MW",SUMIFS(monthly_gwh_mw!$T:$T,monthly_gwh_mw!$D:$D,J$6,monthly_gwh_mw!$E:$E,$C$1,monthly_gwh_mw!$U:$U,"ok",monthly_gwh_mw!$I:$I,$C45,monthly_gwh_mw!$O:$O,$D45),
IF($B$3="GWh",SUMIFS(monthly_gwh_mw!$F:$F,monthly_gwh_mw!$D:$D,J$6,monthly_gwh_mw!$I:$I,$C45,monthly_gwh_mw!$O:$O,$D45),
"error: please select either NQC MW or GWh from the dropdown in cell A3"))</f>
        <v>0</v>
      </c>
      <c r="K45" s="124">
        <f>IF($B$3="NQC MW",SUMIFS(monthly_gwh_mw!$T:$T,monthly_gwh_mw!$D:$D,K$6,monthly_gwh_mw!$E:$E,$C$1,monthly_gwh_mw!$U:$U,"ok",monthly_gwh_mw!$I:$I,$C45,monthly_gwh_mw!$O:$O,$D45),
IF($B$3="GWh",SUMIFS(monthly_gwh_mw!$F:$F,monthly_gwh_mw!$D:$D,K$6,monthly_gwh_mw!$I:$I,$C45,monthly_gwh_mw!$O:$O,$D45),
"error: please select either NQC MW or GWh from the dropdown in cell A3"))</f>
        <v>0</v>
      </c>
      <c r="L45" s="124">
        <f>IF($B$3="NQC MW",SUMIFS(monthly_gwh_mw!$T:$T,monthly_gwh_mw!$D:$D,L$6,monthly_gwh_mw!$E:$E,$C$1,monthly_gwh_mw!$U:$U,"ok",monthly_gwh_mw!$I:$I,$C45,monthly_gwh_mw!$O:$O,$D45),
IF($B$3="GWh",SUMIFS(monthly_gwh_mw!$F:$F,monthly_gwh_mw!$D:$D,L$6,monthly_gwh_mw!$I:$I,$C45,monthly_gwh_mw!$O:$O,$D45),
"error: please select either NQC MW or GWh from the dropdown in cell A3"))</f>
        <v>0</v>
      </c>
      <c r="M45" s="124">
        <f>IF($B$3="NQC MW",SUMIFS(monthly_gwh_mw!$T:$T,monthly_gwh_mw!$D:$D,M$6,monthly_gwh_mw!$E:$E,$C$1,monthly_gwh_mw!$U:$U,"ok",monthly_gwh_mw!$I:$I,$C45,monthly_gwh_mw!$O:$O,$D45),
IF($B$3="GWh",SUMIFS(monthly_gwh_mw!$F:$F,monthly_gwh_mw!$D:$D,M$6,monthly_gwh_mw!$I:$I,$C45,monthly_gwh_mw!$O:$O,$D45),
"error: please select either NQC MW or GWh from the dropdown in cell A3"))</f>
        <v>0</v>
      </c>
      <c r="N45" s="124">
        <f>IF($B$3="NQC MW",SUMIFS(monthly_gwh_mw!$T:$T,monthly_gwh_mw!$D:$D,N$6,monthly_gwh_mw!$E:$E,$C$1,monthly_gwh_mw!$U:$U,"ok",monthly_gwh_mw!$I:$I,$C45,monthly_gwh_mw!$O:$O,$D45),
IF($B$3="GWh",SUMIFS(monthly_gwh_mw!$F:$F,monthly_gwh_mw!$D:$D,N$6,monthly_gwh_mw!$I:$I,$C45,monthly_gwh_mw!$O:$O,$D45),
"error: please select either NQC MW or GWh from the dropdown in cell A3"))</f>
        <v>0</v>
      </c>
      <c r="O45" s="124">
        <f>IF($B$3="NQC MW",SUMIFS(monthly_gwh_mw!$T:$T,monthly_gwh_mw!$D:$D,O$6,monthly_gwh_mw!$E:$E,$C$1,monthly_gwh_mw!$U:$U,"ok",monthly_gwh_mw!$I:$I,$C45,monthly_gwh_mw!$O:$O,$D45),
IF($B$3="GWh",SUMIFS(monthly_gwh_mw!$F:$F,monthly_gwh_mw!$D:$D,O$6,monthly_gwh_mw!$I:$I,$C45,monthly_gwh_mw!$O:$O,$D45),
"error: please select either NQC MW or GWh from the dropdown in cell A3"))</f>
        <v>0</v>
      </c>
      <c r="S45" s="99"/>
      <c r="T45" s="99"/>
      <c r="AH45" s="100">
        <f t="shared" si="1"/>
        <v>2024</v>
      </c>
      <c r="AI45" s="100">
        <f t="shared" si="2"/>
        <v>3</v>
      </c>
      <c r="AJ45" s="100">
        <f>SUMIFS(monthly_gwh_mw!$T:$T,monthly_gwh_mw!$D:$D,AH45,monthly_gwh_mw!$E:$E,AI45,monthly_gwh_mw!$U:$U,"ok")</f>
        <v>0</v>
      </c>
      <c r="AM45" s="158"/>
    </row>
    <row r="46" spans="3:39" s="100" customFormat="1">
      <c r="C46" s="102" t="s">
        <v>569</v>
      </c>
      <c r="D46" s="102" t="s">
        <v>627</v>
      </c>
      <c r="E46" s="124">
        <f>IF($B$3="NQC MW",SUMIFS(monthly_gwh_mw!$T:$T,monthly_gwh_mw!$D:$D,E$6,monthly_gwh_mw!$E:$E,$C$1,monthly_gwh_mw!$U:$U,"ok",monthly_gwh_mw!$I:$I,$C46,monthly_gwh_mw!$O:$O,$D46),
IF($B$3="GWh",SUMIFS(monthly_gwh_mw!$F:$F,monthly_gwh_mw!$D:$D,E$6,monthly_gwh_mw!$I:$I,$C46,monthly_gwh_mw!$O:$O,$D46),
"error: please select either NQC MW or GWh from the dropdown in cell A3"))</f>
        <v>0</v>
      </c>
      <c r="F46" s="124">
        <f>IF($B$3="NQC MW",SUMIFS(monthly_gwh_mw!$T:$T,monthly_gwh_mw!$D:$D,F$6,monthly_gwh_mw!$E:$E,$C$1,monthly_gwh_mw!$U:$U,"ok",monthly_gwh_mw!$I:$I,$C46,monthly_gwh_mw!$O:$O,$D46),
IF($B$3="GWh",SUMIFS(monthly_gwh_mw!$F:$F,monthly_gwh_mw!$D:$D,F$6,monthly_gwh_mw!$I:$I,$C46,monthly_gwh_mw!$O:$O,$D46),
"error: please select either NQC MW or GWh from the dropdown in cell A3"))</f>
        <v>0</v>
      </c>
      <c r="G46" s="124">
        <f>IF($B$3="NQC MW",SUMIFS(monthly_gwh_mw!$T:$T,monthly_gwh_mw!$D:$D,G$6,monthly_gwh_mw!$E:$E,$C$1,monthly_gwh_mw!$U:$U,"ok",monthly_gwh_mw!$I:$I,$C46,monthly_gwh_mw!$O:$O,$D46),
IF($B$3="GWh",SUMIFS(monthly_gwh_mw!$F:$F,monthly_gwh_mw!$D:$D,G$6,monthly_gwh_mw!$I:$I,$C46,monthly_gwh_mw!$O:$O,$D46),
"error: please select either NQC MW or GWh from the dropdown in cell A3"))</f>
        <v>0</v>
      </c>
      <c r="H46" s="124">
        <f>IF($B$3="NQC MW",SUMIFS(monthly_gwh_mw!$T:$T,monthly_gwh_mw!$D:$D,H$6,monthly_gwh_mw!$E:$E,$C$1,monthly_gwh_mw!$U:$U,"ok",monthly_gwh_mw!$I:$I,$C46,monthly_gwh_mw!$O:$O,$D46),
IF($B$3="GWh",SUMIFS(monthly_gwh_mw!$F:$F,monthly_gwh_mw!$D:$D,H$6,monthly_gwh_mw!$I:$I,$C46,monthly_gwh_mw!$O:$O,$D46),
"error: please select either NQC MW or GWh from the dropdown in cell A3"))</f>
        <v>0</v>
      </c>
      <c r="I46" s="124">
        <f>IF($B$3="NQC MW",SUMIFS(monthly_gwh_mw!$T:$T,monthly_gwh_mw!$D:$D,I$6,monthly_gwh_mw!$E:$E,$C$1,monthly_gwh_mw!$U:$U,"ok",monthly_gwh_mw!$I:$I,$C46,monthly_gwh_mw!$O:$O,$D46),
IF($B$3="GWh",SUMIFS(monthly_gwh_mw!$F:$F,monthly_gwh_mw!$D:$D,I$6,monthly_gwh_mw!$I:$I,$C46,monthly_gwh_mw!$O:$O,$D46),
"error: please select either NQC MW or GWh from the dropdown in cell A3"))</f>
        <v>0</v>
      </c>
      <c r="J46" s="124">
        <f>IF($B$3="NQC MW",SUMIFS(monthly_gwh_mw!$T:$T,monthly_gwh_mw!$D:$D,J$6,monthly_gwh_mw!$E:$E,$C$1,monthly_gwh_mw!$U:$U,"ok",monthly_gwh_mw!$I:$I,$C46,monthly_gwh_mw!$O:$O,$D46),
IF($B$3="GWh",SUMIFS(monthly_gwh_mw!$F:$F,monthly_gwh_mw!$D:$D,J$6,monthly_gwh_mw!$I:$I,$C46,monthly_gwh_mw!$O:$O,$D46),
"error: please select either NQC MW or GWh from the dropdown in cell A3"))</f>
        <v>0</v>
      </c>
      <c r="K46" s="124">
        <f>IF($B$3="NQC MW",SUMIFS(monthly_gwh_mw!$T:$T,monthly_gwh_mw!$D:$D,K$6,monthly_gwh_mw!$E:$E,$C$1,monthly_gwh_mw!$U:$U,"ok",monthly_gwh_mw!$I:$I,$C46,monthly_gwh_mw!$O:$O,$D46),
IF($B$3="GWh",SUMIFS(monthly_gwh_mw!$F:$F,monthly_gwh_mw!$D:$D,K$6,monthly_gwh_mw!$I:$I,$C46,monthly_gwh_mw!$O:$O,$D46),
"error: please select either NQC MW or GWh from the dropdown in cell A3"))</f>
        <v>0</v>
      </c>
      <c r="L46" s="124">
        <f>IF($B$3="NQC MW",SUMIFS(monthly_gwh_mw!$T:$T,monthly_gwh_mw!$D:$D,L$6,monthly_gwh_mw!$E:$E,$C$1,monthly_gwh_mw!$U:$U,"ok",monthly_gwh_mw!$I:$I,$C46,monthly_gwh_mw!$O:$O,$D46),
IF($B$3="GWh",SUMIFS(monthly_gwh_mw!$F:$F,monthly_gwh_mw!$D:$D,L$6,monthly_gwh_mw!$I:$I,$C46,monthly_gwh_mw!$O:$O,$D46),
"error: please select either NQC MW or GWh from the dropdown in cell A3"))</f>
        <v>0</v>
      </c>
      <c r="M46" s="124">
        <f>IF($B$3="NQC MW",SUMIFS(monthly_gwh_mw!$T:$T,monthly_gwh_mw!$D:$D,M$6,monthly_gwh_mw!$E:$E,$C$1,monthly_gwh_mw!$U:$U,"ok",monthly_gwh_mw!$I:$I,$C46,monthly_gwh_mw!$O:$O,$D46),
IF($B$3="GWh",SUMIFS(monthly_gwh_mw!$F:$F,monthly_gwh_mw!$D:$D,M$6,monthly_gwh_mw!$I:$I,$C46,monthly_gwh_mw!$O:$O,$D46),
"error: please select either NQC MW or GWh from the dropdown in cell A3"))</f>
        <v>0</v>
      </c>
      <c r="N46" s="124">
        <f>IF($B$3="NQC MW",SUMIFS(monthly_gwh_mw!$T:$T,monthly_gwh_mw!$D:$D,N$6,monthly_gwh_mw!$E:$E,$C$1,monthly_gwh_mw!$U:$U,"ok",monthly_gwh_mw!$I:$I,$C46,monthly_gwh_mw!$O:$O,$D46),
IF($B$3="GWh",SUMIFS(monthly_gwh_mw!$F:$F,monthly_gwh_mw!$D:$D,N$6,monthly_gwh_mw!$I:$I,$C46,monthly_gwh_mw!$O:$O,$D46),
"error: please select either NQC MW or GWh from the dropdown in cell A3"))</f>
        <v>0</v>
      </c>
      <c r="O46" s="124">
        <f>IF($B$3="NQC MW",SUMIFS(monthly_gwh_mw!$T:$T,monthly_gwh_mw!$D:$D,O$6,monthly_gwh_mw!$E:$E,$C$1,monthly_gwh_mw!$U:$U,"ok",monthly_gwh_mw!$I:$I,$C46,monthly_gwh_mw!$O:$O,$D46),
IF($B$3="GWh",SUMIFS(monthly_gwh_mw!$F:$F,monthly_gwh_mw!$D:$D,O$6,monthly_gwh_mw!$I:$I,$C46,monthly_gwh_mw!$O:$O,$D46),
"error: please select either NQC MW or GWh from the dropdown in cell A3"))</f>
        <v>0</v>
      </c>
      <c r="S46" s="99"/>
      <c r="T46" s="99"/>
      <c r="AH46" s="100">
        <f t="shared" si="1"/>
        <v>2024</v>
      </c>
      <c r="AI46" s="100">
        <f t="shared" si="2"/>
        <v>4</v>
      </c>
      <c r="AJ46" s="100">
        <f>SUMIFS(monthly_gwh_mw!$T:$T,monthly_gwh_mw!$D:$D,AH46,monthly_gwh_mw!$E:$E,AI46,monthly_gwh_mw!$U:$U,"ok")</f>
        <v>0</v>
      </c>
      <c r="AM46" s="158"/>
    </row>
    <row r="47" spans="3:39" s="100" customFormat="1">
      <c r="C47" s="102" t="s">
        <v>569</v>
      </c>
      <c r="D47" s="102" t="s">
        <v>629</v>
      </c>
      <c r="E47" s="124">
        <f>IF($B$3="NQC MW",SUMIFS(monthly_gwh_mw!$T:$T,monthly_gwh_mw!$D:$D,E$6,monthly_gwh_mw!$E:$E,$C$1,monthly_gwh_mw!$U:$U,"ok",monthly_gwh_mw!$I:$I,$C47,monthly_gwh_mw!$O:$O,$D47),
IF($B$3="GWh",SUMIFS(monthly_gwh_mw!$F:$F,monthly_gwh_mw!$D:$D,E$6,monthly_gwh_mw!$I:$I,$C47,monthly_gwh_mw!$O:$O,$D47),
"error: please select either NQC MW or GWh from the dropdown in cell A3"))</f>
        <v>0</v>
      </c>
      <c r="F47" s="124">
        <f>IF($B$3="NQC MW",SUMIFS(monthly_gwh_mw!$T:$T,monthly_gwh_mw!$D:$D,F$6,monthly_gwh_mw!$E:$E,$C$1,monthly_gwh_mw!$U:$U,"ok",monthly_gwh_mw!$I:$I,$C47,monthly_gwh_mw!$O:$O,$D47),
IF($B$3="GWh",SUMIFS(monthly_gwh_mw!$F:$F,monthly_gwh_mw!$D:$D,F$6,monthly_gwh_mw!$I:$I,$C47,monthly_gwh_mw!$O:$O,$D47),
"error: please select either NQC MW or GWh from the dropdown in cell A3"))</f>
        <v>0</v>
      </c>
      <c r="G47" s="124">
        <f>IF($B$3="NQC MW",SUMIFS(monthly_gwh_mw!$T:$T,monthly_gwh_mw!$D:$D,G$6,monthly_gwh_mw!$E:$E,$C$1,monthly_gwh_mw!$U:$U,"ok",monthly_gwh_mw!$I:$I,$C47,monthly_gwh_mw!$O:$O,$D47),
IF($B$3="GWh",SUMIFS(monthly_gwh_mw!$F:$F,monthly_gwh_mw!$D:$D,G$6,monthly_gwh_mw!$I:$I,$C47,monthly_gwh_mw!$O:$O,$D47),
"error: please select either NQC MW or GWh from the dropdown in cell A3"))</f>
        <v>0</v>
      </c>
      <c r="H47" s="124">
        <f>IF($B$3="NQC MW",SUMIFS(monthly_gwh_mw!$T:$T,monthly_gwh_mw!$D:$D,H$6,monthly_gwh_mw!$E:$E,$C$1,monthly_gwh_mw!$U:$U,"ok",monthly_gwh_mw!$I:$I,$C47,monthly_gwh_mw!$O:$O,$D47),
IF($B$3="GWh",SUMIFS(monthly_gwh_mw!$F:$F,monthly_gwh_mw!$D:$D,H$6,monthly_gwh_mw!$I:$I,$C47,monthly_gwh_mw!$O:$O,$D47),
"error: please select either NQC MW or GWh from the dropdown in cell A3"))</f>
        <v>0</v>
      </c>
      <c r="I47" s="124">
        <f>IF($B$3="NQC MW",SUMIFS(monthly_gwh_mw!$T:$T,monthly_gwh_mw!$D:$D,I$6,monthly_gwh_mw!$E:$E,$C$1,monthly_gwh_mw!$U:$U,"ok",monthly_gwh_mw!$I:$I,$C47,monthly_gwh_mw!$O:$O,$D47),
IF($B$3="GWh",SUMIFS(monthly_gwh_mw!$F:$F,monthly_gwh_mw!$D:$D,I$6,monthly_gwh_mw!$I:$I,$C47,monthly_gwh_mw!$O:$O,$D47),
"error: please select either NQC MW or GWh from the dropdown in cell A3"))</f>
        <v>0</v>
      </c>
      <c r="J47" s="124">
        <f>IF($B$3="NQC MW",SUMIFS(monthly_gwh_mw!$T:$T,monthly_gwh_mw!$D:$D,J$6,monthly_gwh_mw!$E:$E,$C$1,monthly_gwh_mw!$U:$U,"ok",monthly_gwh_mw!$I:$I,$C47,monthly_gwh_mw!$O:$O,$D47),
IF($B$3="GWh",SUMIFS(monthly_gwh_mw!$F:$F,monthly_gwh_mw!$D:$D,J$6,monthly_gwh_mw!$I:$I,$C47,monthly_gwh_mw!$O:$O,$D47),
"error: please select either NQC MW or GWh from the dropdown in cell A3"))</f>
        <v>0</v>
      </c>
      <c r="K47" s="124">
        <f>IF($B$3="NQC MW",SUMIFS(monthly_gwh_mw!$T:$T,monthly_gwh_mw!$D:$D,K$6,monthly_gwh_mw!$E:$E,$C$1,monthly_gwh_mw!$U:$U,"ok",monthly_gwh_mw!$I:$I,$C47,monthly_gwh_mw!$O:$O,$D47),
IF($B$3="GWh",SUMIFS(monthly_gwh_mw!$F:$F,monthly_gwh_mw!$D:$D,K$6,monthly_gwh_mw!$I:$I,$C47,monthly_gwh_mw!$O:$O,$D47),
"error: please select either NQC MW or GWh from the dropdown in cell A3"))</f>
        <v>0</v>
      </c>
      <c r="L47" s="124">
        <f>IF($B$3="NQC MW",SUMIFS(monthly_gwh_mw!$T:$T,monthly_gwh_mw!$D:$D,L$6,monthly_gwh_mw!$E:$E,$C$1,monthly_gwh_mw!$U:$U,"ok",monthly_gwh_mw!$I:$I,$C47,monthly_gwh_mw!$O:$O,$D47),
IF($B$3="GWh",SUMIFS(monthly_gwh_mw!$F:$F,monthly_gwh_mw!$D:$D,L$6,monthly_gwh_mw!$I:$I,$C47,monthly_gwh_mw!$O:$O,$D47),
"error: please select either NQC MW or GWh from the dropdown in cell A3"))</f>
        <v>0</v>
      </c>
      <c r="M47" s="124">
        <f>IF($B$3="NQC MW",SUMIFS(monthly_gwh_mw!$T:$T,monthly_gwh_mw!$D:$D,M$6,monthly_gwh_mw!$E:$E,$C$1,monthly_gwh_mw!$U:$U,"ok",monthly_gwh_mw!$I:$I,$C47,monthly_gwh_mw!$O:$O,$D47),
IF($B$3="GWh",SUMIFS(monthly_gwh_mw!$F:$F,monthly_gwh_mw!$D:$D,M$6,monthly_gwh_mw!$I:$I,$C47,monthly_gwh_mw!$O:$O,$D47),
"error: please select either NQC MW or GWh from the dropdown in cell A3"))</f>
        <v>0</v>
      </c>
      <c r="N47" s="124">
        <f>IF($B$3="NQC MW",SUMIFS(monthly_gwh_mw!$T:$T,monthly_gwh_mw!$D:$D,N$6,monthly_gwh_mw!$E:$E,$C$1,monthly_gwh_mw!$U:$U,"ok",monthly_gwh_mw!$I:$I,$C47,monthly_gwh_mw!$O:$O,$D47),
IF($B$3="GWh",SUMIFS(monthly_gwh_mw!$F:$F,monthly_gwh_mw!$D:$D,N$6,monthly_gwh_mw!$I:$I,$C47,monthly_gwh_mw!$O:$O,$D47),
"error: please select either NQC MW or GWh from the dropdown in cell A3"))</f>
        <v>0</v>
      </c>
      <c r="O47" s="124">
        <f>IF($B$3="NQC MW",SUMIFS(monthly_gwh_mw!$T:$T,monthly_gwh_mw!$D:$D,O$6,monthly_gwh_mw!$E:$E,$C$1,monthly_gwh_mw!$U:$U,"ok",monthly_gwh_mw!$I:$I,$C47,monthly_gwh_mw!$O:$O,$D47),
IF($B$3="GWh",SUMIFS(monthly_gwh_mw!$F:$F,monthly_gwh_mw!$D:$D,O$6,monthly_gwh_mw!$I:$I,$C47,monthly_gwh_mw!$O:$O,$D47),
"error: please select either NQC MW or GWh from the dropdown in cell A3"))</f>
        <v>0</v>
      </c>
      <c r="S47" s="99"/>
      <c r="T47" s="99"/>
      <c r="AH47" s="100">
        <f t="shared" si="1"/>
        <v>2024</v>
      </c>
      <c r="AI47" s="100">
        <f t="shared" si="2"/>
        <v>5</v>
      </c>
      <c r="AJ47" s="100">
        <f>SUMIFS(monthly_gwh_mw!$T:$T,monthly_gwh_mw!$D:$D,AH47,monthly_gwh_mw!$E:$E,AI47,monthly_gwh_mw!$U:$U,"ok")</f>
        <v>0</v>
      </c>
      <c r="AM47" s="158"/>
    </row>
    <row r="48" spans="3:39" s="100" customFormat="1">
      <c r="C48" s="102" t="s">
        <v>569</v>
      </c>
      <c r="D48" s="102" t="s">
        <v>630</v>
      </c>
      <c r="E48" s="124">
        <f>IF($B$3="NQC MW",SUMIFS(monthly_gwh_mw!$T:$T,monthly_gwh_mw!$D:$D,E$6,monthly_gwh_mw!$E:$E,$C$1,monthly_gwh_mw!$U:$U,"ok",monthly_gwh_mw!$I:$I,$C48,monthly_gwh_mw!$O:$O,$D48),
IF($B$3="GWh",SUMIFS(monthly_gwh_mw!$F:$F,monthly_gwh_mw!$D:$D,E$6,monthly_gwh_mw!$I:$I,$C48,monthly_gwh_mw!$O:$O,$D48),
"error: please select either NQC MW or GWh from the dropdown in cell A3"))</f>
        <v>0</v>
      </c>
      <c r="F48" s="124">
        <f>IF($B$3="NQC MW",SUMIFS(monthly_gwh_mw!$T:$T,monthly_gwh_mw!$D:$D,F$6,monthly_gwh_mw!$E:$E,$C$1,monthly_gwh_mw!$U:$U,"ok",monthly_gwh_mw!$I:$I,$C48,monthly_gwh_mw!$O:$O,$D48),
IF($B$3="GWh",SUMIFS(monthly_gwh_mw!$F:$F,monthly_gwh_mw!$D:$D,F$6,monthly_gwh_mw!$I:$I,$C48,monthly_gwh_mw!$O:$O,$D48),
"error: please select either NQC MW or GWh from the dropdown in cell A3"))</f>
        <v>0</v>
      </c>
      <c r="G48" s="124">
        <f>IF($B$3="NQC MW",SUMIFS(monthly_gwh_mw!$T:$T,monthly_gwh_mw!$D:$D,G$6,monthly_gwh_mw!$E:$E,$C$1,monthly_gwh_mw!$U:$U,"ok",monthly_gwh_mw!$I:$I,$C48,monthly_gwh_mw!$O:$O,$D48),
IF($B$3="GWh",SUMIFS(monthly_gwh_mw!$F:$F,monthly_gwh_mw!$D:$D,G$6,monthly_gwh_mw!$I:$I,$C48,monthly_gwh_mw!$O:$O,$D48),
"error: please select either NQC MW or GWh from the dropdown in cell A3"))</f>
        <v>0</v>
      </c>
      <c r="H48" s="124">
        <f>IF($B$3="NQC MW",SUMIFS(monthly_gwh_mw!$T:$T,monthly_gwh_mw!$D:$D,H$6,monthly_gwh_mw!$E:$E,$C$1,monthly_gwh_mw!$U:$U,"ok",monthly_gwh_mw!$I:$I,$C48,monthly_gwh_mw!$O:$O,$D48),
IF($B$3="GWh",SUMIFS(monthly_gwh_mw!$F:$F,monthly_gwh_mw!$D:$D,H$6,monthly_gwh_mw!$I:$I,$C48,monthly_gwh_mw!$O:$O,$D48),
"error: please select either NQC MW or GWh from the dropdown in cell A3"))</f>
        <v>0</v>
      </c>
      <c r="I48" s="124">
        <f>IF($B$3="NQC MW",SUMIFS(monthly_gwh_mw!$T:$T,monthly_gwh_mw!$D:$D,I$6,monthly_gwh_mw!$E:$E,$C$1,monthly_gwh_mw!$U:$U,"ok",monthly_gwh_mw!$I:$I,$C48,monthly_gwh_mw!$O:$O,$D48),
IF($B$3="GWh",SUMIFS(monthly_gwh_mw!$F:$F,monthly_gwh_mw!$D:$D,I$6,monthly_gwh_mw!$I:$I,$C48,monthly_gwh_mw!$O:$O,$D48),
"error: please select either NQC MW or GWh from the dropdown in cell A3"))</f>
        <v>0</v>
      </c>
      <c r="J48" s="124">
        <f>IF($B$3="NQC MW",SUMIFS(monthly_gwh_mw!$T:$T,monthly_gwh_mw!$D:$D,J$6,monthly_gwh_mw!$E:$E,$C$1,monthly_gwh_mw!$U:$U,"ok",monthly_gwh_mw!$I:$I,$C48,monthly_gwh_mw!$O:$O,$D48),
IF($B$3="GWh",SUMIFS(monthly_gwh_mw!$F:$F,monthly_gwh_mw!$D:$D,J$6,monthly_gwh_mw!$I:$I,$C48,monthly_gwh_mw!$O:$O,$D48),
"error: please select either NQC MW or GWh from the dropdown in cell A3"))</f>
        <v>0</v>
      </c>
      <c r="K48" s="124">
        <f>IF($B$3="NQC MW",SUMIFS(monthly_gwh_mw!$T:$T,monthly_gwh_mw!$D:$D,K$6,monthly_gwh_mw!$E:$E,$C$1,monthly_gwh_mw!$U:$U,"ok",monthly_gwh_mw!$I:$I,$C48,monthly_gwh_mw!$O:$O,$D48),
IF($B$3="GWh",SUMIFS(monthly_gwh_mw!$F:$F,monthly_gwh_mw!$D:$D,K$6,monthly_gwh_mw!$I:$I,$C48,monthly_gwh_mw!$O:$O,$D48),
"error: please select either NQC MW or GWh from the dropdown in cell A3"))</f>
        <v>0</v>
      </c>
      <c r="L48" s="124">
        <f>IF($B$3="NQC MW",SUMIFS(monthly_gwh_mw!$T:$T,monthly_gwh_mw!$D:$D,L$6,monthly_gwh_mw!$E:$E,$C$1,monthly_gwh_mw!$U:$U,"ok",monthly_gwh_mw!$I:$I,$C48,monthly_gwh_mw!$O:$O,$D48),
IF($B$3="GWh",SUMIFS(monthly_gwh_mw!$F:$F,monthly_gwh_mw!$D:$D,L$6,monthly_gwh_mw!$I:$I,$C48,monthly_gwh_mw!$O:$O,$D48),
"error: please select either NQC MW or GWh from the dropdown in cell A3"))</f>
        <v>0</v>
      </c>
      <c r="M48" s="124">
        <f>IF($B$3="NQC MW",SUMIFS(monthly_gwh_mw!$T:$T,monthly_gwh_mw!$D:$D,M$6,monthly_gwh_mw!$E:$E,$C$1,monthly_gwh_mw!$U:$U,"ok",monthly_gwh_mw!$I:$I,$C48,monthly_gwh_mw!$O:$O,$D48),
IF($B$3="GWh",SUMIFS(monthly_gwh_mw!$F:$F,monthly_gwh_mw!$D:$D,M$6,monthly_gwh_mw!$I:$I,$C48,monthly_gwh_mw!$O:$O,$D48),
"error: please select either NQC MW or GWh from the dropdown in cell A3"))</f>
        <v>0</v>
      </c>
      <c r="N48" s="124">
        <f>IF($B$3="NQC MW",SUMIFS(monthly_gwh_mw!$T:$T,monthly_gwh_mw!$D:$D,N$6,monthly_gwh_mw!$E:$E,$C$1,monthly_gwh_mw!$U:$U,"ok",monthly_gwh_mw!$I:$I,$C48,monthly_gwh_mw!$O:$O,$D48),
IF($B$3="GWh",SUMIFS(monthly_gwh_mw!$F:$F,monthly_gwh_mw!$D:$D,N$6,monthly_gwh_mw!$I:$I,$C48,monthly_gwh_mw!$O:$O,$D48),
"error: please select either NQC MW or GWh from the dropdown in cell A3"))</f>
        <v>0</v>
      </c>
      <c r="O48" s="124">
        <f>IF($B$3="NQC MW",SUMIFS(monthly_gwh_mw!$T:$T,monthly_gwh_mw!$D:$D,O$6,monthly_gwh_mw!$E:$E,$C$1,monthly_gwh_mw!$U:$U,"ok",monthly_gwh_mw!$I:$I,$C48,monthly_gwh_mw!$O:$O,$D48),
IF($B$3="GWh",SUMIFS(monthly_gwh_mw!$F:$F,monthly_gwh_mw!$D:$D,O$6,monthly_gwh_mw!$I:$I,$C48,monthly_gwh_mw!$O:$O,$D48),
"error: please select either NQC MW or GWh from the dropdown in cell A3"))</f>
        <v>0</v>
      </c>
      <c r="S48" s="99"/>
      <c r="T48" s="99"/>
      <c r="AH48" s="100">
        <f t="shared" si="1"/>
        <v>2024</v>
      </c>
      <c r="AI48" s="100">
        <f t="shared" si="2"/>
        <v>6</v>
      </c>
      <c r="AJ48" s="100">
        <f>SUMIFS(monthly_gwh_mw!$T:$T,monthly_gwh_mw!$D:$D,AH48,monthly_gwh_mw!$E:$E,AI48,monthly_gwh_mw!$U:$U,"ok")</f>
        <v>0</v>
      </c>
      <c r="AM48" s="158"/>
    </row>
    <row r="49" spans="3:39" s="100" customFormat="1">
      <c r="C49" s="102" t="s">
        <v>569</v>
      </c>
      <c r="D49" s="102" t="s">
        <v>631</v>
      </c>
      <c r="E49" s="124">
        <f>IF($B$3="NQC MW",SUMIFS(monthly_gwh_mw!$T:$T,monthly_gwh_mw!$D:$D,E$6,monthly_gwh_mw!$E:$E,$C$1,monthly_gwh_mw!$U:$U,"ok",monthly_gwh_mw!$I:$I,$C49,monthly_gwh_mw!$O:$O,$D49),
IF($B$3="GWh",SUMIFS(monthly_gwh_mw!$F:$F,monthly_gwh_mw!$D:$D,E$6,monthly_gwh_mw!$I:$I,$C49,monthly_gwh_mw!$O:$O,$D49),
"error: please select either NQC MW or GWh from the dropdown in cell A3"))</f>
        <v>0</v>
      </c>
      <c r="F49" s="124">
        <f>IF($B$3="NQC MW",SUMIFS(monthly_gwh_mw!$T:$T,monthly_gwh_mw!$D:$D,F$6,monthly_gwh_mw!$E:$E,$C$1,monthly_gwh_mw!$U:$U,"ok",monthly_gwh_mw!$I:$I,$C49,monthly_gwh_mw!$O:$O,$D49),
IF($B$3="GWh",SUMIFS(monthly_gwh_mw!$F:$F,monthly_gwh_mw!$D:$D,F$6,monthly_gwh_mw!$I:$I,$C49,monthly_gwh_mw!$O:$O,$D49),
"error: please select either NQC MW or GWh from the dropdown in cell A3"))</f>
        <v>0</v>
      </c>
      <c r="G49" s="124">
        <f>IF($B$3="NQC MW",SUMIFS(monthly_gwh_mw!$T:$T,monthly_gwh_mw!$D:$D,G$6,monthly_gwh_mw!$E:$E,$C$1,monthly_gwh_mw!$U:$U,"ok",monthly_gwh_mw!$I:$I,$C49,monthly_gwh_mw!$O:$O,$D49),
IF($B$3="GWh",SUMIFS(monthly_gwh_mw!$F:$F,monthly_gwh_mw!$D:$D,G$6,monthly_gwh_mw!$I:$I,$C49,monthly_gwh_mw!$O:$O,$D49),
"error: please select either NQC MW or GWh from the dropdown in cell A3"))</f>
        <v>0</v>
      </c>
      <c r="H49" s="124">
        <f>IF($B$3="NQC MW",SUMIFS(monthly_gwh_mw!$T:$T,monthly_gwh_mw!$D:$D,H$6,monthly_gwh_mw!$E:$E,$C$1,monthly_gwh_mw!$U:$U,"ok",monthly_gwh_mw!$I:$I,$C49,monthly_gwh_mw!$O:$O,$D49),
IF($B$3="GWh",SUMIFS(monthly_gwh_mw!$F:$F,monthly_gwh_mw!$D:$D,H$6,monthly_gwh_mw!$I:$I,$C49,monthly_gwh_mw!$O:$O,$D49),
"error: please select either NQC MW or GWh from the dropdown in cell A3"))</f>
        <v>0</v>
      </c>
      <c r="I49" s="124">
        <f>IF($B$3="NQC MW",SUMIFS(monthly_gwh_mw!$T:$T,monthly_gwh_mw!$D:$D,I$6,monthly_gwh_mw!$E:$E,$C$1,monthly_gwh_mw!$U:$U,"ok",monthly_gwh_mw!$I:$I,$C49,monthly_gwh_mw!$O:$O,$D49),
IF($B$3="GWh",SUMIFS(monthly_gwh_mw!$F:$F,monthly_gwh_mw!$D:$D,I$6,monthly_gwh_mw!$I:$I,$C49,monthly_gwh_mw!$O:$O,$D49),
"error: please select either NQC MW or GWh from the dropdown in cell A3"))</f>
        <v>0</v>
      </c>
      <c r="J49" s="124">
        <f>IF($B$3="NQC MW",SUMIFS(monthly_gwh_mw!$T:$T,monthly_gwh_mw!$D:$D,J$6,monthly_gwh_mw!$E:$E,$C$1,monthly_gwh_mw!$U:$U,"ok",monthly_gwh_mw!$I:$I,$C49,monthly_gwh_mw!$O:$O,$D49),
IF($B$3="GWh",SUMIFS(monthly_gwh_mw!$F:$F,monthly_gwh_mw!$D:$D,J$6,monthly_gwh_mw!$I:$I,$C49,monthly_gwh_mw!$O:$O,$D49),
"error: please select either NQC MW or GWh from the dropdown in cell A3"))</f>
        <v>0</v>
      </c>
      <c r="K49" s="124">
        <f>IF($B$3="NQC MW",SUMIFS(monthly_gwh_mw!$T:$T,monthly_gwh_mw!$D:$D,K$6,monthly_gwh_mw!$E:$E,$C$1,monthly_gwh_mw!$U:$U,"ok",monthly_gwh_mw!$I:$I,$C49,monthly_gwh_mw!$O:$O,$D49),
IF($B$3="GWh",SUMIFS(monthly_gwh_mw!$F:$F,monthly_gwh_mw!$D:$D,K$6,monthly_gwh_mw!$I:$I,$C49,monthly_gwh_mw!$O:$O,$D49),
"error: please select either NQC MW or GWh from the dropdown in cell A3"))</f>
        <v>0</v>
      </c>
      <c r="L49" s="124">
        <f>IF($B$3="NQC MW",SUMIFS(monthly_gwh_mw!$T:$T,monthly_gwh_mw!$D:$D,L$6,monthly_gwh_mw!$E:$E,$C$1,monthly_gwh_mw!$U:$U,"ok",monthly_gwh_mw!$I:$I,$C49,monthly_gwh_mw!$O:$O,$D49),
IF($B$3="GWh",SUMIFS(monthly_gwh_mw!$F:$F,monthly_gwh_mw!$D:$D,L$6,monthly_gwh_mw!$I:$I,$C49,monthly_gwh_mw!$O:$O,$D49),
"error: please select either NQC MW or GWh from the dropdown in cell A3"))</f>
        <v>0</v>
      </c>
      <c r="M49" s="124">
        <f>IF($B$3="NQC MW",SUMIFS(monthly_gwh_mw!$T:$T,monthly_gwh_mw!$D:$D,M$6,monthly_gwh_mw!$E:$E,$C$1,monthly_gwh_mw!$U:$U,"ok",monthly_gwh_mw!$I:$I,$C49,monthly_gwh_mw!$O:$O,$D49),
IF($B$3="GWh",SUMIFS(monthly_gwh_mw!$F:$F,monthly_gwh_mw!$D:$D,M$6,monthly_gwh_mw!$I:$I,$C49,monthly_gwh_mw!$O:$O,$D49),
"error: please select either NQC MW or GWh from the dropdown in cell A3"))</f>
        <v>0</v>
      </c>
      <c r="N49" s="124">
        <f>IF($B$3="NQC MW",SUMIFS(monthly_gwh_mw!$T:$T,monthly_gwh_mw!$D:$D,N$6,monthly_gwh_mw!$E:$E,$C$1,monthly_gwh_mw!$U:$U,"ok",monthly_gwh_mw!$I:$I,$C49,monthly_gwh_mw!$O:$O,$D49),
IF($B$3="GWh",SUMIFS(monthly_gwh_mw!$F:$F,monthly_gwh_mw!$D:$D,N$6,monthly_gwh_mw!$I:$I,$C49,monthly_gwh_mw!$O:$O,$D49),
"error: please select either NQC MW or GWh from the dropdown in cell A3"))</f>
        <v>0</v>
      </c>
      <c r="O49" s="124">
        <f>IF($B$3="NQC MW",SUMIFS(monthly_gwh_mw!$T:$T,monthly_gwh_mw!$D:$D,O$6,monthly_gwh_mw!$E:$E,$C$1,monthly_gwh_mw!$U:$U,"ok",monthly_gwh_mw!$I:$I,$C49,monthly_gwh_mw!$O:$O,$D49),
IF($B$3="GWh",SUMIFS(monthly_gwh_mw!$F:$F,monthly_gwh_mw!$D:$D,O$6,monthly_gwh_mw!$I:$I,$C49,monthly_gwh_mw!$O:$O,$D49),
"error: please select either NQC MW or GWh from the dropdown in cell A3"))</f>
        <v>0</v>
      </c>
      <c r="S49" s="99"/>
      <c r="T49" s="99"/>
      <c r="AH49" s="100">
        <f t="shared" si="1"/>
        <v>2024</v>
      </c>
      <c r="AI49" s="100">
        <f t="shared" si="2"/>
        <v>7</v>
      </c>
      <c r="AJ49" s="100">
        <f>SUMIFS(monthly_gwh_mw!$T:$T,monthly_gwh_mw!$D:$D,AH49,monthly_gwh_mw!$E:$E,AI49,monthly_gwh_mw!$U:$U,"ok")</f>
        <v>0</v>
      </c>
      <c r="AM49" s="158"/>
    </row>
    <row r="50" spans="3:39" s="100" customFormat="1">
      <c r="C50" s="102" t="s">
        <v>569</v>
      </c>
      <c r="D50" s="102" t="s">
        <v>632</v>
      </c>
      <c r="E50" s="124">
        <f>IF($B$3="NQC MW",SUMIFS(monthly_gwh_mw!$T:$T,monthly_gwh_mw!$D:$D,E$6,monthly_gwh_mw!$E:$E,$C$1,monthly_gwh_mw!$U:$U,"ok",monthly_gwh_mw!$I:$I,$C50,monthly_gwh_mw!$O:$O,$D50),
IF($B$3="GWh",SUMIFS(monthly_gwh_mw!$F:$F,monthly_gwh_mw!$D:$D,E$6,monthly_gwh_mw!$I:$I,$C50,monthly_gwh_mw!$O:$O,$D50),
"error: please select either NQC MW or GWh from the dropdown in cell A3"))</f>
        <v>0</v>
      </c>
      <c r="F50" s="124">
        <f>IF($B$3="NQC MW",SUMIFS(monthly_gwh_mw!$T:$T,monthly_gwh_mw!$D:$D,F$6,monthly_gwh_mw!$E:$E,$C$1,monthly_gwh_mw!$U:$U,"ok",monthly_gwh_mw!$I:$I,$C50,monthly_gwh_mw!$O:$O,$D50),
IF($B$3="GWh",SUMIFS(monthly_gwh_mw!$F:$F,monthly_gwh_mw!$D:$D,F$6,monthly_gwh_mw!$I:$I,$C50,monthly_gwh_mw!$O:$O,$D50),
"error: please select either NQC MW or GWh from the dropdown in cell A3"))</f>
        <v>0</v>
      </c>
      <c r="G50" s="124">
        <f>IF($B$3="NQC MW",SUMIFS(monthly_gwh_mw!$T:$T,monthly_gwh_mw!$D:$D,G$6,monthly_gwh_mw!$E:$E,$C$1,monthly_gwh_mw!$U:$U,"ok",monthly_gwh_mw!$I:$I,$C50,monthly_gwh_mw!$O:$O,$D50),
IF($B$3="GWh",SUMIFS(monthly_gwh_mw!$F:$F,monthly_gwh_mw!$D:$D,G$6,monthly_gwh_mw!$I:$I,$C50,monthly_gwh_mw!$O:$O,$D50),
"error: please select either NQC MW or GWh from the dropdown in cell A3"))</f>
        <v>0</v>
      </c>
      <c r="H50" s="124">
        <f>IF($B$3="NQC MW",SUMIFS(monthly_gwh_mw!$T:$T,monthly_gwh_mw!$D:$D,H$6,monthly_gwh_mw!$E:$E,$C$1,monthly_gwh_mw!$U:$U,"ok",monthly_gwh_mw!$I:$I,$C50,monthly_gwh_mw!$O:$O,$D50),
IF($B$3="GWh",SUMIFS(monthly_gwh_mw!$F:$F,monthly_gwh_mw!$D:$D,H$6,monthly_gwh_mw!$I:$I,$C50,monthly_gwh_mw!$O:$O,$D50),
"error: please select either NQC MW or GWh from the dropdown in cell A3"))</f>
        <v>0</v>
      </c>
      <c r="I50" s="124">
        <f>IF($B$3="NQC MW",SUMIFS(monthly_gwh_mw!$T:$T,monthly_gwh_mw!$D:$D,I$6,monthly_gwh_mw!$E:$E,$C$1,monthly_gwh_mw!$U:$U,"ok",monthly_gwh_mw!$I:$I,$C50,monthly_gwh_mw!$O:$O,$D50),
IF($B$3="GWh",SUMIFS(monthly_gwh_mw!$F:$F,monthly_gwh_mw!$D:$D,I$6,monthly_gwh_mw!$I:$I,$C50,monthly_gwh_mw!$O:$O,$D50),
"error: please select either NQC MW or GWh from the dropdown in cell A3"))</f>
        <v>0</v>
      </c>
      <c r="J50" s="124">
        <f>IF($B$3="NQC MW",SUMIFS(monthly_gwh_mw!$T:$T,monthly_gwh_mw!$D:$D,J$6,monthly_gwh_mw!$E:$E,$C$1,monthly_gwh_mw!$U:$U,"ok",monthly_gwh_mw!$I:$I,$C50,monthly_gwh_mw!$O:$O,$D50),
IF($B$3="GWh",SUMIFS(monthly_gwh_mw!$F:$F,monthly_gwh_mw!$D:$D,J$6,monthly_gwh_mw!$I:$I,$C50,monthly_gwh_mw!$O:$O,$D50),
"error: please select either NQC MW or GWh from the dropdown in cell A3"))</f>
        <v>0</v>
      </c>
      <c r="K50" s="124">
        <f>IF($B$3="NQC MW",SUMIFS(monthly_gwh_mw!$T:$T,monthly_gwh_mw!$D:$D,K$6,monthly_gwh_mw!$E:$E,$C$1,monthly_gwh_mw!$U:$U,"ok",monthly_gwh_mw!$I:$I,$C50,monthly_gwh_mw!$O:$O,$D50),
IF($B$3="GWh",SUMIFS(monthly_gwh_mw!$F:$F,monthly_gwh_mw!$D:$D,K$6,monthly_gwh_mw!$I:$I,$C50,monthly_gwh_mw!$O:$O,$D50),
"error: please select either NQC MW or GWh from the dropdown in cell A3"))</f>
        <v>0</v>
      </c>
      <c r="L50" s="124">
        <f>IF($B$3="NQC MW",SUMIFS(monthly_gwh_mw!$T:$T,monthly_gwh_mw!$D:$D,L$6,monthly_gwh_mw!$E:$E,$C$1,monthly_gwh_mw!$U:$U,"ok",monthly_gwh_mw!$I:$I,$C50,monthly_gwh_mw!$O:$O,$D50),
IF($B$3="GWh",SUMIFS(monthly_gwh_mw!$F:$F,monthly_gwh_mw!$D:$D,L$6,monthly_gwh_mw!$I:$I,$C50,monthly_gwh_mw!$O:$O,$D50),
"error: please select either NQC MW or GWh from the dropdown in cell A3"))</f>
        <v>0</v>
      </c>
      <c r="M50" s="124">
        <f>IF($B$3="NQC MW",SUMIFS(monthly_gwh_mw!$T:$T,monthly_gwh_mw!$D:$D,M$6,monthly_gwh_mw!$E:$E,$C$1,monthly_gwh_mw!$U:$U,"ok",monthly_gwh_mw!$I:$I,$C50,monthly_gwh_mw!$O:$O,$D50),
IF($B$3="GWh",SUMIFS(monthly_gwh_mw!$F:$F,monthly_gwh_mw!$D:$D,M$6,monthly_gwh_mw!$I:$I,$C50,monthly_gwh_mw!$O:$O,$D50),
"error: please select either NQC MW or GWh from the dropdown in cell A3"))</f>
        <v>0</v>
      </c>
      <c r="N50" s="124">
        <f>IF($B$3="NQC MW",SUMIFS(monthly_gwh_mw!$T:$T,monthly_gwh_mw!$D:$D,N$6,monthly_gwh_mw!$E:$E,$C$1,monthly_gwh_mw!$U:$U,"ok",monthly_gwh_mw!$I:$I,$C50,monthly_gwh_mw!$O:$O,$D50),
IF($B$3="GWh",SUMIFS(monthly_gwh_mw!$F:$F,monthly_gwh_mw!$D:$D,N$6,monthly_gwh_mw!$I:$I,$C50,monthly_gwh_mw!$O:$O,$D50),
"error: please select either NQC MW or GWh from the dropdown in cell A3"))</f>
        <v>0</v>
      </c>
      <c r="O50" s="124">
        <f>IF($B$3="NQC MW",SUMIFS(monthly_gwh_mw!$T:$T,monthly_gwh_mw!$D:$D,O$6,monthly_gwh_mw!$E:$E,$C$1,monthly_gwh_mw!$U:$U,"ok",monthly_gwh_mw!$I:$I,$C50,monthly_gwh_mw!$O:$O,$D50),
IF($B$3="GWh",SUMIFS(monthly_gwh_mw!$F:$F,monthly_gwh_mw!$D:$D,O$6,monthly_gwh_mw!$I:$I,$C50,monthly_gwh_mw!$O:$O,$D50),
"error: please select either NQC MW or GWh from the dropdown in cell A3"))</f>
        <v>0</v>
      </c>
      <c r="S50" s="99"/>
      <c r="T50" s="99"/>
      <c r="AH50" s="100">
        <f t="shared" si="1"/>
        <v>2024</v>
      </c>
      <c r="AI50" s="100">
        <f t="shared" si="2"/>
        <v>8</v>
      </c>
      <c r="AJ50" s="100">
        <f>SUMIFS(monthly_gwh_mw!$T:$T,monthly_gwh_mw!$D:$D,AH50,monthly_gwh_mw!$E:$E,AI50,monthly_gwh_mw!$U:$U,"ok")</f>
        <v>0</v>
      </c>
      <c r="AM50" s="158"/>
    </row>
    <row r="51" spans="3:39" s="100" customFormat="1">
      <c r="C51" s="102" t="s">
        <v>569</v>
      </c>
      <c r="D51" s="102" t="s">
        <v>633</v>
      </c>
      <c r="E51" s="124">
        <f>IF($B$3="NQC MW",SUMIFS(monthly_gwh_mw!$T:$T,monthly_gwh_mw!$D:$D,E$6,monthly_gwh_mw!$E:$E,$C$1,monthly_gwh_mw!$U:$U,"ok",monthly_gwh_mw!$I:$I,$C51,monthly_gwh_mw!$O:$O,$D51),
IF($B$3="GWh",SUMIFS(monthly_gwh_mw!$F:$F,monthly_gwh_mw!$D:$D,E$6,monthly_gwh_mw!$I:$I,$C51,monthly_gwh_mw!$O:$O,$D51),
"error: please select either NQC MW or GWh from the dropdown in cell A3"))</f>
        <v>0</v>
      </c>
      <c r="F51" s="124">
        <f>IF($B$3="NQC MW",SUMIFS(monthly_gwh_mw!$T:$T,monthly_gwh_mw!$D:$D,F$6,monthly_gwh_mw!$E:$E,$C$1,monthly_gwh_mw!$U:$U,"ok",monthly_gwh_mw!$I:$I,$C51,monthly_gwh_mw!$O:$O,$D51),
IF($B$3="GWh",SUMIFS(monthly_gwh_mw!$F:$F,monthly_gwh_mw!$D:$D,F$6,monthly_gwh_mw!$I:$I,$C51,monthly_gwh_mw!$O:$O,$D51),
"error: please select either NQC MW or GWh from the dropdown in cell A3"))</f>
        <v>0</v>
      </c>
      <c r="G51" s="124">
        <f>IF($B$3="NQC MW",SUMIFS(monthly_gwh_mw!$T:$T,monthly_gwh_mw!$D:$D,G$6,monthly_gwh_mw!$E:$E,$C$1,monthly_gwh_mw!$U:$U,"ok",monthly_gwh_mw!$I:$I,$C51,monthly_gwh_mw!$O:$O,$D51),
IF($B$3="GWh",SUMIFS(monthly_gwh_mw!$F:$F,monthly_gwh_mw!$D:$D,G$6,monthly_gwh_mw!$I:$I,$C51,monthly_gwh_mw!$O:$O,$D51),
"error: please select either NQC MW or GWh from the dropdown in cell A3"))</f>
        <v>0</v>
      </c>
      <c r="H51" s="124">
        <f>IF($B$3="NQC MW",SUMIFS(monthly_gwh_mw!$T:$T,monthly_gwh_mw!$D:$D,H$6,monthly_gwh_mw!$E:$E,$C$1,monthly_gwh_mw!$U:$U,"ok",monthly_gwh_mw!$I:$I,$C51,monthly_gwh_mw!$O:$O,$D51),
IF($B$3="GWh",SUMIFS(monthly_gwh_mw!$F:$F,monthly_gwh_mw!$D:$D,H$6,monthly_gwh_mw!$I:$I,$C51,monthly_gwh_mw!$O:$O,$D51),
"error: please select either NQC MW or GWh from the dropdown in cell A3"))</f>
        <v>0</v>
      </c>
      <c r="I51" s="124">
        <f>IF($B$3="NQC MW",SUMIFS(monthly_gwh_mw!$T:$T,monthly_gwh_mw!$D:$D,I$6,monthly_gwh_mw!$E:$E,$C$1,monthly_gwh_mw!$U:$U,"ok",monthly_gwh_mw!$I:$I,$C51,monthly_gwh_mw!$O:$O,$D51),
IF($B$3="GWh",SUMIFS(monthly_gwh_mw!$F:$F,monthly_gwh_mw!$D:$D,I$6,monthly_gwh_mw!$I:$I,$C51,monthly_gwh_mw!$O:$O,$D51),
"error: please select either NQC MW or GWh from the dropdown in cell A3"))</f>
        <v>0</v>
      </c>
      <c r="J51" s="124">
        <f>IF($B$3="NQC MW",SUMIFS(monthly_gwh_mw!$T:$T,monthly_gwh_mw!$D:$D,J$6,monthly_gwh_mw!$E:$E,$C$1,monthly_gwh_mw!$U:$U,"ok",monthly_gwh_mw!$I:$I,$C51,monthly_gwh_mw!$O:$O,$D51),
IF($B$3="GWh",SUMIFS(monthly_gwh_mw!$F:$F,monthly_gwh_mw!$D:$D,J$6,monthly_gwh_mw!$I:$I,$C51,monthly_gwh_mw!$O:$O,$D51),
"error: please select either NQC MW or GWh from the dropdown in cell A3"))</f>
        <v>0</v>
      </c>
      <c r="K51" s="124">
        <f>IF($B$3="NQC MW",SUMIFS(monthly_gwh_mw!$T:$T,monthly_gwh_mw!$D:$D,K$6,monthly_gwh_mw!$E:$E,$C$1,monthly_gwh_mw!$U:$U,"ok",monthly_gwh_mw!$I:$I,$C51,monthly_gwh_mw!$O:$O,$D51),
IF($B$3="GWh",SUMIFS(monthly_gwh_mw!$F:$F,monthly_gwh_mw!$D:$D,K$6,monthly_gwh_mw!$I:$I,$C51,monthly_gwh_mw!$O:$O,$D51),
"error: please select either NQC MW or GWh from the dropdown in cell A3"))</f>
        <v>0</v>
      </c>
      <c r="L51" s="124">
        <f>IF($B$3="NQC MW",SUMIFS(monthly_gwh_mw!$T:$T,monthly_gwh_mw!$D:$D,L$6,monthly_gwh_mw!$E:$E,$C$1,monthly_gwh_mw!$U:$U,"ok",monthly_gwh_mw!$I:$I,$C51,monthly_gwh_mw!$O:$O,$D51),
IF($B$3="GWh",SUMIFS(monthly_gwh_mw!$F:$F,monthly_gwh_mw!$D:$D,L$6,monthly_gwh_mw!$I:$I,$C51,monthly_gwh_mw!$O:$O,$D51),
"error: please select either NQC MW or GWh from the dropdown in cell A3"))</f>
        <v>0</v>
      </c>
      <c r="M51" s="124">
        <f>IF($B$3="NQC MW",SUMIFS(monthly_gwh_mw!$T:$T,monthly_gwh_mw!$D:$D,M$6,monthly_gwh_mw!$E:$E,$C$1,monthly_gwh_mw!$U:$U,"ok",monthly_gwh_mw!$I:$I,$C51,monthly_gwh_mw!$O:$O,$D51),
IF($B$3="GWh",SUMIFS(monthly_gwh_mw!$F:$F,monthly_gwh_mw!$D:$D,M$6,monthly_gwh_mw!$I:$I,$C51,monthly_gwh_mw!$O:$O,$D51),
"error: please select either NQC MW or GWh from the dropdown in cell A3"))</f>
        <v>0</v>
      </c>
      <c r="N51" s="124">
        <f>IF($B$3="NQC MW",SUMIFS(monthly_gwh_mw!$T:$T,monthly_gwh_mw!$D:$D,N$6,monthly_gwh_mw!$E:$E,$C$1,monthly_gwh_mw!$U:$U,"ok",monthly_gwh_mw!$I:$I,$C51,monthly_gwh_mw!$O:$O,$D51),
IF($B$3="GWh",SUMIFS(monthly_gwh_mw!$F:$F,monthly_gwh_mw!$D:$D,N$6,monthly_gwh_mw!$I:$I,$C51,monthly_gwh_mw!$O:$O,$D51),
"error: please select either NQC MW or GWh from the dropdown in cell A3"))</f>
        <v>0</v>
      </c>
      <c r="O51" s="124">
        <f>IF($B$3="NQC MW",SUMIFS(monthly_gwh_mw!$T:$T,monthly_gwh_mw!$D:$D,O$6,monthly_gwh_mw!$E:$E,$C$1,monthly_gwh_mw!$U:$U,"ok",monthly_gwh_mw!$I:$I,$C51,monthly_gwh_mw!$O:$O,$D51),
IF($B$3="GWh",SUMIFS(monthly_gwh_mw!$F:$F,monthly_gwh_mw!$D:$D,O$6,monthly_gwh_mw!$I:$I,$C51,monthly_gwh_mw!$O:$O,$D51),
"error: please select either NQC MW or GWh from the dropdown in cell A3"))</f>
        <v>0</v>
      </c>
      <c r="S51" s="99"/>
      <c r="T51" s="99"/>
      <c r="AH51" s="100">
        <f t="shared" si="1"/>
        <v>2024</v>
      </c>
      <c r="AI51" s="100">
        <f t="shared" si="2"/>
        <v>9</v>
      </c>
      <c r="AJ51" s="100">
        <f>SUMIFS(monthly_gwh_mw!$T:$T,monthly_gwh_mw!$D:$D,AH51,monthly_gwh_mw!$E:$E,AI51,monthly_gwh_mw!$U:$U,"ok")</f>
        <v>0</v>
      </c>
      <c r="AM51" s="158"/>
    </row>
    <row r="52" spans="3:39" s="100" customFormat="1">
      <c r="C52" s="102" t="s">
        <v>569</v>
      </c>
      <c r="D52" s="102" t="s">
        <v>634</v>
      </c>
      <c r="E52" s="124">
        <f>IF($B$3="NQC MW",SUMIFS(monthly_gwh_mw!$T:$T,monthly_gwh_mw!$D:$D,E$6,monthly_gwh_mw!$E:$E,$C$1,monthly_gwh_mw!$U:$U,"ok",monthly_gwh_mw!$I:$I,$C52,monthly_gwh_mw!$O:$O,$D52),
IF($B$3="GWh",SUMIFS(monthly_gwh_mw!$F:$F,monthly_gwh_mw!$D:$D,E$6,monthly_gwh_mw!$I:$I,$C52,monthly_gwh_mw!$O:$O,$D52),
"error: please select either NQC MW or GWh from the dropdown in cell A3"))</f>
        <v>0</v>
      </c>
      <c r="F52" s="124">
        <f>IF($B$3="NQC MW",SUMIFS(monthly_gwh_mw!$T:$T,monthly_gwh_mw!$D:$D,F$6,monthly_gwh_mw!$E:$E,$C$1,monthly_gwh_mw!$U:$U,"ok",monthly_gwh_mw!$I:$I,$C52,monthly_gwh_mw!$O:$O,$D52),
IF($B$3="GWh",SUMIFS(monthly_gwh_mw!$F:$F,monthly_gwh_mw!$D:$D,F$6,monthly_gwh_mw!$I:$I,$C52,monthly_gwh_mw!$O:$O,$D52),
"error: please select either NQC MW or GWh from the dropdown in cell A3"))</f>
        <v>0</v>
      </c>
      <c r="G52" s="124">
        <f>IF($B$3="NQC MW",SUMIFS(monthly_gwh_mw!$T:$T,monthly_gwh_mw!$D:$D,G$6,monthly_gwh_mw!$E:$E,$C$1,monthly_gwh_mw!$U:$U,"ok",monthly_gwh_mw!$I:$I,$C52,monthly_gwh_mw!$O:$O,$D52),
IF($B$3="GWh",SUMIFS(monthly_gwh_mw!$F:$F,monthly_gwh_mw!$D:$D,G$6,monthly_gwh_mw!$I:$I,$C52,monthly_gwh_mw!$O:$O,$D52),
"error: please select either NQC MW or GWh from the dropdown in cell A3"))</f>
        <v>0</v>
      </c>
      <c r="H52" s="124">
        <f>IF($B$3="NQC MW",SUMIFS(monthly_gwh_mw!$T:$T,monthly_gwh_mw!$D:$D,H$6,monthly_gwh_mw!$E:$E,$C$1,monthly_gwh_mw!$U:$U,"ok",monthly_gwh_mw!$I:$I,$C52,monthly_gwh_mw!$O:$O,$D52),
IF($B$3="GWh",SUMIFS(monthly_gwh_mw!$F:$F,monthly_gwh_mw!$D:$D,H$6,monthly_gwh_mw!$I:$I,$C52,monthly_gwh_mw!$O:$O,$D52),
"error: please select either NQC MW or GWh from the dropdown in cell A3"))</f>
        <v>0</v>
      </c>
      <c r="I52" s="124">
        <f>IF($B$3="NQC MW",SUMIFS(monthly_gwh_mw!$T:$T,monthly_gwh_mw!$D:$D,I$6,monthly_gwh_mw!$E:$E,$C$1,monthly_gwh_mw!$U:$U,"ok",monthly_gwh_mw!$I:$I,$C52,monthly_gwh_mw!$O:$O,$D52),
IF($B$3="GWh",SUMIFS(monthly_gwh_mw!$F:$F,monthly_gwh_mw!$D:$D,I$6,monthly_gwh_mw!$I:$I,$C52,monthly_gwh_mw!$O:$O,$D52),
"error: please select either NQC MW or GWh from the dropdown in cell A3"))</f>
        <v>0</v>
      </c>
      <c r="J52" s="124">
        <f>IF($B$3="NQC MW",SUMIFS(monthly_gwh_mw!$T:$T,monthly_gwh_mw!$D:$D,J$6,monthly_gwh_mw!$E:$E,$C$1,monthly_gwh_mw!$U:$U,"ok",monthly_gwh_mw!$I:$I,$C52,monthly_gwh_mw!$O:$O,$D52),
IF($B$3="GWh",SUMIFS(monthly_gwh_mw!$F:$F,monthly_gwh_mw!$D:$D,J$6,monthly_gwh_mw!$I:$I,$C52,monthly_gwh_mw!$O:$O,$D52),
"error: please select either NQC MW or GWh from the dropdown in cell A3"))</f>
        <v>0</v>
      </c>
      <c r="K52" s="124">
        <f>IF($B$3="NQC MW",SUMIFS(monthly_gwh_mw!$T:$T,monthly_gwh_mw!$D:$D,K$6,monthly_gwh_mw!$E:$E,$C$1,monthly_gwh_mw!$U:$U,"ok",monthly_gwh_mw!$I:$I,$C52,monthly_gwh_mw!$O:$O,$D52),
IF($B$3="GWh",SUMIFS(monthly_gwh_mw!$F:$F,monthly_gwh_mw!$D:$D,K$6,monthly_gwh_mw!$I:$I,$C52,monthly_gwh_mw!$O:$O,$D52),
"error: please select either NQC MW or GWh from the dropdown in cell A3"))</f>
        <v>0</v>
      </c>
      <c r="L52" s="124">
        <f>IF($B$3="NQC MW",SUMIFS(monthly_gwh_mw!$T:$T,monthly_gwh_mw!$D:$D,L$6,monthly_gwh_mw!$E:$E,$C$1,monthly_gwh_mw!$U:$U,"ok",monthly_gwh_mw!$I:$I,$C52,monthly_gwh_mw!$O:$O,$D52),
IF($B$3="GWh",SUMIFS(monthly_gwh_mw!$F:$F,monthly_gwh_mw!$D:$D,L$6,monthly_gwh_mw!$I:$I,$C52,monthly_gwh_mw!$O:$O,$D52),
"error: please select either NQC MW or GWh from the dropdown in cell A3"))</f>
        <v>0</v>
      </c>
      <c r="M52" s="124">
        <f>IF($B$3="NQC MW",SUMIFS(monthly_gwh_mw!$T:$T,monthly_gwh_mw!$D:$D,M$6,monthly_gwh_mw!$E:$E,$C$1,monthly_gwh_mw!$U:$U,"ok",monthly_gwh_mw!$I:$I,$C52,monthly_gwh_mw!$O:$O,$D52),
IF($B$3="GWh",SUMIFS(monthly_gwh_mw!$F:$F,monthly_gwh_mw!$D:$D,M$6,monthly_gwh_mw!$I:$I,$C52,monthly_gwh_mw!$O:$O,$D52),
"error: please select either NQC MW or GWh from the dropdown in cell A3"))</f>
        <v>0</v>
      </c>
      <c r="N52" s="124">
        <f>IF($B$3="NQC MW",SUMIFS(monthly_gwh_mw!$T:$T,monthly_gwh_mw!$D:$D,N$6,monthly_gwh_mw!$E:$E,$C$1,monthly_gwh_mw!$U:$U,"ok",monthly_gwh_mw!$I:$I,$C52,monthly_gwh_mw!$O:$O,$D52),
IF($B$3="GWh",SUMIFS(monthly_gwh_mw!$F:$F,monthly_gwh_mw!$D:$D,N$6,monthly_gwh_mw!$I:$I,$C52,monthly_gwh_mw!$O:$O,$D52),
"error: please select either NQC MW or GWh from the dropdown in cell A3"))</f>
        <v>0</v>
      </c>
      <c r="O52" s="124">
        <f>IF($B$3="NQC MW",SUMIFS(monthly_gwh_mw!$T:$T,monthly_gwh_mw!$D:$D,O$6,monthly_gwh_mw!$E:$E,$C$1,monthly_gwh_mw!$U:$U,"ok",monthly_gwh_mw!$I:$I,$C52,monthly_gwh_mw!$O:$O,$D52),
IF($B$3="GWh",SUMIFS(monthly_gwh_mw!$F:$F,monthly_gwh_mw!$D:$D,O$6,monthly_gwh_mw!$I:$I,$C52,monthly_gwh_mw!$O:$O,$D52),
"error: please select either NQC MW or GWh from the dropdown in cell A3"))</f>
        <v>0</v>
      </c>
      <c r="S52" s="99"/>
      <c r="T52" s="99"/>
      <c r="AH52" s="100">
        <f t="shared" si="1"/>
        <v>2024</v>
      </c>
      <c r="AI52" s="100">
        <f t="shared" si="2"/>
        <v>10</v>
      </c>
      <c r="AJ52" s="100">
        <f>SUMIFS(monthly_gwh_mw!$T:$T,monthly_gwh_mw!$D:$D,AH52,monthly_gwh_mw!$E:$E,AI52,monthly_gwh_mw!$U:$U,"ok")</f>
        <v>0</v>
      </c>
      <c r="AM52" s="158"/>
    </row>
    <row r="53" spans="3:39" s="100" customFormat="1">
      <c r="C53" s="102" t="s">
        <v>569</v>
      </c>
      <c r="D53" s="102" t="s">
        <v>635</v>
      </c>
      <c r="E53" s="124">
        <f>IF($B$3="NQC MW",SUMIFS(monthly_gwh_mw!$T:$T,monthly_gwh_mw!$D:$D,E$6,monthly_gwh_mw!$E:$E,$C$1,monthly_gwh_mw!$U:$U,"ok",monthly_gwh_mw!$I:$I,$C53,monthly_gwh_mw!$O:$O,$D53),
IF($B$3="GWh",SUMIFS(monthly_gwh_mw!$F:$F,monthly_gwh_mw!$D:$D,E$6,monthly_gwh_mw!$I:$I,$C53,monthly_gwh_mw!$O:$O,$D53),
"error: please select either NQC MW or GWh from the dropdown in cell A3"))</f>
        <v>0</v>
      </c>
      <c r="F53" s="124">
        <f>IF($B$3="NQC MW",SUMIFS(monthly_gwh_mw!$T:$T,monthly_gwh_mw!$D:$D,F$6,monthly_gwh_mw!$E:$E,$C$1,monthly_gwh_mw!$U:$U,"ok",monthly_gwh_mw!$I:$I,$C53,monthly_gwh_mw!$O:$O,$D53),
IF($B$3="GWh",SUMIFS(monthly_gwh_mw!$F:$F,monthly_gwh_mw!$D:$D,F$6,monthly_gwh_mw!$I:$I,$C53,monthly_gwh_mw!$O:$O,$D53),
"error: please select either NQC MW or GWh from the dropdown in cell A3"))</f>
        <v>0</v>
      </c>
      <c r="G53" s="124">
        <f>IF($B$3="NQC MW",SUMIFS(monthly_gwh_mw!$T:$T,monthly_gwh_mw!$D:$D,G$6,monthly_gwh_mw!$E:$E,$C$1,monthly_gwh_mw!$U:$U,"ok",monthly_gwh_mw!$I:$I,$C53,monthly_gwh_mw!$O:$O,$D53),
IF($B$3="GWh",SUMIFS(monthly_gwh_mw!$F:$F,monthly_gwh_mw!$D:$D,G$6,monthly_gwh_mw!$I:$I,$C53,monthly_gwh_mw!$O:$O,$D53),
"error: please select either NQC MW or GWh from the dropdown in cell A3"))</f>
        <v>0</v>
      </c>
      <c r="H53" s="124">
        <f>IF($B$3="NQC MW",SUMIFS(monthly_gwh_mw!$T:$T,monthly_gwh_mw!$D:$D,H$6,monthly_gwh_mw!$E:$E,$C$1,monthly_gwh_mw!$U:$U,"ok",monthly_gwh_mw!$I:$I,$C53,monthly_gwh_mw!$O:$O,$D53),
IF($B$3="GWh",SUMIFS(monthly_gwh_mw!$F:$F,monthly_gwh_mw!$D:$D,H$6,monthly_gwh_mw!$I:$I,$C53,monthly_gwh_mw!$O:$O,$D53),
"error: please select either NQC MW or GWh from the dropdown in cell A3"))</f>
        <v>0</v>
      </c>
      <c r="I53" s="124">
        <f>IF($B$3="NQC MW",SUMIFS(monthly_gwh_mw!$T:$T,monthly_gwh_mw!$D:$D,I$6,monthly_gwh_mw!$E:$E,$C$1,monthly_gwh_mw!$U:$U,"ok",monthly_gwh_mw!$I:$I,$C53,monthly_gwh_mw!$O:$O,$D53),
IF($B$3="GWh",SUMIFS(monthly_gwh_mw!$F:$F,monthly_gwh_mw!$D:$D,I$6,monthly_gwh_mw!$I:$I,$C53,monthly_gwh_mw!$O:$O,$D53),
"error: please select either NQC MW or GWh from the dropdown in cell A3"))</f>
        <v>0</v>
      </c>
      <c r="J53" s="124">
        <f>IF($B$3="NQC MW",SUMIFS(monthly_gwh_mw!$T:$T,monthly_gwh_mw!$D:$D,J$6,monthly_gwh_mw!$E:$E,$C$1,monthly_gwh_mw!$U:$U,"ok",monthly_gwh_mw!$I:$I,$C53,monthly_gwh_mw!$O:$O,$D53),
IF($B$3="GWh",SUMIFS(monthly_gwh_mw!$F:$F,monthly_gwh_mw!$D:$D,J$6,monthly_gwh_mw!$I:$I,$C53,monthly_gwh_mw!$O:$O,$D53),
"error: please select either NQC MW or GWh from the dropdown in cell A3"))</f>
        <v>0</v>
      </c>
      <c r="K53" s="124">
        <f>IF($B$3="NQC MW",SUMIFS(monthly_gwh_mw!$T:$T,monthly_gwh_mw!$D:$D,K$6,monthly_gwh_mw!$E:$E,$C$1,monthly_gwh_mw!$U:$U,"ok",monthly_gwh_mw!$I:$I,$C53,monthly_gwh_mw!$O:$O,$D53),
IF($B$3="GWh",SUMIFS(monthly_gwh_mw!$F:$F,monthly_gwh_mw!$D:$D,K$6,monthly_gwh_mw!$I:$I,$C53,monthly_gwh_mw!$O:$O,$D53),
"error: please select either NQC MW or GWh from the dropdown in cell A3"))</f>
        <v>0</v>
      </c>
      <c r="L53" s="124">
        <f>IF($B$3="NQC MW",SUMIFS(monthly_gwh_mw!$T:$T,monthly_gwh_mw!$D:$D,L$6,monthly_gwh_mw!$E:$E,$C$1,monthly_gwh_mw!$U:$U,"ok",monthly_gwh_mw!$I:$I,$C53,monthly_gwh_mw!$O:$O,$D53),
IF($B$3="GWh",SUMIFS(monthly_gwh_mw!$F:$F,monthly_gwh_mw!$D:$D,L$6,monthly_gwh_mw!$I:$I,$C53,monthly_gwh_mw!$O:$O,$D53),
"error: please select either NQC MW or GWh from the dropdown in cell A3"))</f>
        <v>0</v>
      </c>
      <c r="M53" s="124">
        <f>IF($B$3="NQC MW",SUMIFS(monthly_gwh_mw!$T:$T,monthly_gwh_mw!$D:$D,M$6,monthly_gwh_mw!$E:$E,$C$1,monthly_gwh_mw!$U:$U,"ok",monthly_gwh_mw!$I:$I,$C53,monthly_gwh_mw!$O:$O,$D53),
IF($B$3="GWh",SUMIFS(monthly_gwh_mw!$F:$F,monthly_gwh_mw!$D:$D,M$6,monthly_gwh_mw!$I:$I,$C53,monthly_gwh_mw!$O:$O,$D53),
"error: please select either NQC MW or GWh from the dropdown in cell A3"))</f>
        <v>0</v>
      </c>
      <c r="N53" s="124">
        <f>IF($B$3="NQC MW",SUMIFS(monthly_gwh_mw!$T:$T,monthly_gwh_mw!$D:$D,N$6,monthly_gwh_mw!$E:$E,$C$1,monthly_gwh_mw!$U:$U,"ok",monthly_gwh_mw!$I:$I,$C53,monthly_gwh_mw!$O:$O,$D53),
IF($B$3="GWh",SUMIFS(monthly_gwh_mw!$F:$F,monthly_gwh_mw!$D:$D,N$6,monthly_gwh_mw!$I:$I,$C53,monthly_gwh_mw!$O:$O,$D53),
"error: please select either NQC MW or GWh from the dropdown in cell A3"))</f>
        <v>0</v>
      </c>
      <c r="O53" s="124">
        <f>IF($B$3="NQC MW",SUMIFS(monthly_gwh_mw!$T:$T,monthly_gwh_mw!$D:$D,O$6,monthly_gwh_mw!$E:$E,$C$1,monthly_gwh_mw!$U:$U,"ok",monthly_gwh_mw!$I:$I,$C53,monthly_gwh_mw!$O:$O,$D53),
IF($B$3="GWh",SUMIFS(monthly_gwh_mw!$F:$F,monthly_gwh_mw!$D:$D,O$6,monthly_gwh_mw!$I:$I,$C53,monthly_gwh_mw!$O:$O,$D53),
"error: please select either NQC MW or GWh from the dropdown in cell A3"))</f>
        <v>0</v>
      </c>
      <c r="S53" s="99"/>
      <c r="T53" s="99"/>
      <c r="AH53" s="100">
        <f t="shared" si="1"/>
        <v>2024</v>
      </c>
      <c r="AI53" s="100">
        <f t="shared" si="2"/>
        <v>11</v>
      </c>
      <c r="AJ53" s="100">
        <f>SUMIFS(monthly_gwh_mw!$T:$T,monthly_gwh_mw!$D:$D,AH53,monthly_gwh_mw!$E:$E,AI53,monthly_gwh_mw!$U:$U,"ok")</f>
        <v>0</v>
      </c>
      <c r="AM53" s="158"/>
    </row>
    <row r="54" spans="3:39" s="100" customFormat="1">
      <c r="C54" s="102" t="s">
        <v>569</v>
      </c>
      <c r="D54" s="102" t="s">
        <v>636</v>
      </c>
      <c r="E54" s="124">
        <f>IF($B$3="NQC MW",SUMIFS(monthly_gwh_mw!$T:$T,monthly_gwh_mw!$D:$D,E$6,monthly_gwh_mw!$E:$E,$C$1,monthly_gwh_mw!$U:$U,"ok",monthly_gwh_mw!$I:$I,$C54,monthly_gwh_mw!$O:$O,$D54),
IF($B$3="GWh",SUMIFS(monthly_gwh_mw!$F:$F,monthly_gwh_mw!$D:$D,E$6,monthly_gwh_mw!$I:$I,$C54,monthly_gwh_mw!$O:$O,$D54),
"error: please select either NQC MW or GWh from the dropdown in cell A3"))</f>
        <v>0</v>
      </c>
      <c r="F54" s="124">
        <f>IF($B$3="NQC MW",SUMIFS(monthly_gwh_mw!$T:$T,monthly_gwh_mw!$D:$D,F$6,monthly_gwh_mw!$E:$E,$C$1,monthly_gwh_mw!$U:$U,"ok",monthly_gwh_mw!$I:$I,$C54,monthly_gwh_mw!$O:$O,$D54),
IF($B$3="GWh",SUMIFS(monthly_gwh_mw!$F:$F,monthly_gwh_mw!$D:$D,F$6,monthly_gwh_mw!$I:$I,$C54,monthly_gwh_mw!$O:$O,$D54),
"error: please select either NQC MW or GWh from the dropdown in cell A3"))</f>
        <v>0</v>
      </c>
      <c r="G54" s="124">
        <f>IF($B$3="NQC MW",SUMIFS(monthly_gwh_mw!$T:$T,monthly_gwh_mw!$D:$D,G$6,monthly_gwh_mw!$E:$E,$C$1,monthly_gwh_mw!$U:$U,"ok",monthly_gwh_mw!$I:$I,$C54,monthly_gwh_mw!$O:$O,$D54),
IF($B$3="GWh",SUMIFS(monthly_gwh_mw!$F:$F,monthly_gwh_mw!$D:$D,G$6,monthly_gwh_mw!$I:$I,$C54,monthly_gwh_mw!$O:$O,$D54),
"error: please select either NQC MW or GWh from the dropdown in cell A3"))</f>
        <v>0</v>
      </c>
      <c r="H54" s="124">
        <f>IF($B$3="NQC MW",SUMIFS(monthly_gwh_mw!$T:$T,monthly_gwh_mw!$D:$D,H$6,monthly_gwh_mw!$E:$E,$C$1,monthly_gwh_mw!$U:$U,"ok",monthly_gwh_mw!$I:$I,$C54,monthly_gwh_mw!$O:$O,$D54),
IF($B$3="GWh",SUMIFS(monthly_gwh_mw!$F:$F,monthly_gwh_mw!$D:$D,H$6,monthly_gwh_mw!$I:$I,$C54,monthly_gwh_mw!$O:$O,$D54),
"error: please select either NQC MW or GWh from the dropdown in cell A3"))</f>
        <v>0</v>
      </c>
      <c r="I54" s="124">
        <f>IF($B$3="NQC MW",SUMIFS(monthly_gwh_mw!$T:$T,monthly_gwh_mw!$D:$D,I$6,monthly_gwh_mw!$E:$E,$C$1,monthly_gwh_mw!$U:$U,"ok",monthly_gwh_mw!$I:$I,$C54,monthly_gwh_mw!$O:$O,$D54),
IF($B$3="GWh",SUMIFS(monthly_gwh_mw!$F:$F,monthly_gwh_mw!$D:$D,I$6,monthly_gwh_mw!$I:$I,$C54,monthly_gwh_mw!$O:$O,$D54),
"error: please select either NQC MW or GWh from the dropdown in cell A3"))</f>
        <v>0</v>
      </c>
      <c r="J54" s="124">
        <f>IF($B$3="NQC MW",SUMIFS(monthly_gwh_mw!$T:$T,monthly_gwh_mw!$D:$D,J$6,monthly_gwh_mw!$E:$E,$C$1,monthly_gwh_mw!$U:$U,"ok",monthly_gwh_mw!$I:$I,$C54,monthly_gwh_mw!$O:$O,$D54),
IF($B$3="GWh",SUMIFS(monthly_gwh_mw!$F:$F,monthly_gwh_mw!$D:$D,J$6,monthly_gwh_mw!$I:$I,$C54,monthly_gwh_mw!$O:$O,$D54),
"error: please select either NQC MW or GWh from the dropdown in cell A3"))</f>
        <v>0</v>
      </c>
      <c r="K54" s="124">
        <f>IF($B$3="NQC MW",SUMIFS(monthly_gwh_mw!$T:$T,monthly_gwh_mw!$D:$D,K$6,monthly_gwh_mw!$E:$E,$C$1,monthly_gwh_mw!$U:$U,"ok",monthly_gwh_mw!$I:$I,$C54,monthly_gwh_mw!$O:$O,$D54),
IF($B$3="GWh",SUMIFS(monthly_gwh_mw!$F:$F,monthly_gwh_mw!$D:$D,K$6,monthly_gwh_mw!$I:$I,$C54,monthly_gwh_mw!$O:$O,$D54),
"error: please select either NQC MW or GWh from the dropdown in cell A3"))</f>
        <v>0</v>
      </c>
      <c r="L54" s="124">
        <f>IF($B$3="NQC MW",SUMIFS(monthly_gwh_mw!$T:$T,monthly_gwh_mw!$D:$D,L$6,monthly_gwh_mw!$E:$E,$C$1,monthly_gwh_mw!$U:$U,"ok",monthly_gwh_mw!$I:$I,$C54,monthly_gwh_mw!$O:$O,$D54),
IF($B$3="GWh",SUMIFS(monthly_gwh_mw!$F:$F,monthly_gwh_mw!$D:$D,L$6,monthly_gwh_mw!$I:$I,$C54,monthly_gwh_mw!$O:$O,$D54),
"error: please select either NQC MW or GWh from the dropdown in cell A3"))</f>
        <v>0</v>
      </c>
      <c r="M54" s="124">
        <f>IF($B$3="NQC MW",SUMIFS(monthly_gwh_mw!$T:$T,monthly_gwh_mw!$D:$D,M$6,monthly_gwh_mw!$E:$E,$C$1,monthly_gwh_mw!$U:$U,"ok",monthly_gwh_mw!$I:$I,$C54,monthly_gwh_mw!$O:$O,$D54),
IF($B$3="GWh",SUMIFS(monthly_gwh_mw!$F:$F,monthly_gwh_mw!$D:$D,M$6,monthly_gwh_mw!$I:$I,$C54,monthly_gwh_mw!$O:$O,$D54),
"error: please select either NQC MW or GWh from the dropdown in cell A3"))</f>
        <v>0</v>
      </c>
      <c r="N54" s="124">
        <f>IF($B$3="NQC MW",SUMIFS(monthly_gwh_mw!$T:$T,monthly_gwh_mw!$D:$D,N$6,monthly_gwh_mw!$E:$E,$C$1,monthly_gwh_mw!$U:$U,"ok",monthly_gwh_mw!$I:$I,$C54,monthly_gwh_mw!$O:$O,$D54),
IF($B$3="GWh",SUMIFS(monthly_gwh_mw!$F:$F,monthly_gwh_mw!$D:$D,N$6,monthly_gwh_mw!$I:$I,$C54,monthly_gwh_mw!$O:$O,$D54),
"error: please select either NQC MW or GWh from the dropdown in cell A3"))</f>
        <v>0</v>
      </c>
      <c r="O54" s="124">
        <f>IF($B$3="NQC MW",SUMIFS(monthly_gwh_mw!$T:$T,monthly_gwh_mw!$D:$D,O$6,monthly_gwh_mw!$E:$E,$C$1,monthly_gwh_mw!$U:$U,"ok",monthly_gwh_mw!$I:$I,$C54,monthly_gwh_mw!$O:$O,$D54),
IF($B$3="GWh",SUMIFS(monthly_gwh_mw!$F:$F,monthly_gwh_mw!$D:$D,O$6,monthly_gwh_mw!$I:$I,$C54,monthly_gwh_mw!$O:$O,$D54),
"error: please select either NQC MW or GWh from the dropdown in cell A3"))</f>
        <v>0</v>
      </c>
      <c r="S54" s="99"/>
      <c r="T54" s="99"/>
      <c r="AH54" s="100">
        <f t="shared" si="1"/>
        <v>2024</v>
      </c>
      <c r="AI54" s="100">
        <f t="shared" si="2"/>
        <v>12</v>
      </c>
      <c r="AJ54" s="100">
        <f>SUMIFS(monthly_gwh_mw!$T:$T,monthly_gwh_mw!$D:$D,AH54,monthly_gwh_mw!$E:$E,AI54,monthly_gwh_mw!$U:$U,"ok")</f>
        <v>0</v>
      </c>
      <c r="AM54" s="158"/>
    </row>
    <row r="55" spans="3:39" s="100" customFormat="1">
      <c r="C55" s="102" t="s">
        <v>594</v>
      </c>
      <c r="D55" s="102" t="s">
        <v>624</v>
      </c>
      <c r="E55" s="124">
        <f>IF($B$3="NQC MW",SUMIFS(monthly_gwh_mw!$T:$T,monthly_gwh_mw!$D:$D,E$6,monthly_gwh_mw!$E:$E,$C$1,monthly_gwh_mw!$U:$U,"ok",monthly_gwh_mw!$I:$I,$C55,monthly_gwh_mw!$O:$O,$D55),
IF($B$3="GWh",SUMIFS(monthly_gwh_mw!$F:$F,monthly_gwh_mw!$D:$D,E$6,monthly_gwh_mw!$I:$I,$C55,monthly_gwh_mw!$O:$O,$D55),
"error: please select either NQC MW or GWh from the dropdown in cell A3"))</f>
        <v>0</v>
      </c>
      <c r="F55" s="124">
        <f>IF($B$3="NQC MW",SUMIFS(monthly_gwh_mw!$T:$T,monthly_gwh_mw!$D:$D,F$6,monthly_gwh_mw!$E:$E,$C$1,monthly_gwh_mw!$U:$U,"ok",monthly_gwh_mw!$I:$I,$C55,monthly_gwh_mw!$O:$O,$D55),
IF($B$3="GWh",SUMIFS(monthly_gwh_mw!$F:$F,monthly_gwh_mw!$D:$D,F$6,monthly_gwh_mw!$I:$I,$C55,monthly_gwh_mw!$O:$O,$D55),
"error: please select either NQC MW or GWh from the dropdown in cell A3"))</f>
        <v>0</v>
      </c>
      <c r="G55" s="124">
        <f>IF($B$3="NQC MW",SUMIFS(monthly_gwh_mw!$T:$T,monthly_gwh_mw!$D:$D,G$6,monthly_gwh_mw!$E:$E,$C$1,monthly_gwh_mw!$U:$U,"ok",monthly_gwh_mw!$I:$I,$C55,monthly_gwh_mw!$O:$O,$D55),
IF($B$3="GWh",SUMIFS(monthly_gwh_mw!$F:$F,monthly_gwh_mw!$D:$D,G$6,monthly_gwh_mw!$I:$I,$C55,monthly_gwh_mw!$O:$O,$D55),
"error: please select either NQC MW or GWh from the dropdown in cell A3"))</f>
        <v>0</v>
      </c>
      <c r="H55" s="124">
        <f>IF($B$3="NQC MW",SUMIFS(monthly_gwh_mw!$T:$T,monthly_gwh_mw!$D:$D,H$6,monthly_gwh_mw!$E:$E,$C$1,monthly_gwh_mw!$U:$U,"ok",monthly_gwh_mw!$I:$I,$C55,monthly_gwh_mw!$O:$O,$D55),
IF($B$3="GWh",SUMIFS(monthly_gwh_mw!$F:$F,monthly_gwh_mw!$D:$D,H$6,monthly_gwh_mw!$I:$I,$C55,monthly_gwh_mw!$O:$O,$D55),
"error: please select either NQC MW or GWh from the dropdown in cell A3"))</f>
        <v>263.77347089997551</v>
      </c>
      <c r="I55" s="124">
        <f>IF($B$3="NQC MW",SUMIFS(monthly_gwh_mw!$T:$T,monthly_gwh_mw!$D:$D,I$6,monthly_gwh_mw!$E:$E,$C$1,monthly_gwh_mw!$U:$U,"ok",monthly_gwh_mw!$I:$I,$C55,monthly_gwh_mw!$O:$O,$D55),
IF($B$3="GWh",SUMIFS(monthly_gwh_mw!$F:$F,monthly_gwh_mw!$D:$D,I$6,monthly_gwh_mw!$I:$I,$C55,monthly_gwh_mw!$O:$O,$D55),
"error: please select either NQC MW or GWh from the dropdown in cell A3"))</f>
        <v>478.64173758915467</v>
      </c>
      <c r="J55" s="124">
        <f>IF($B$3="NQC MW",SUMIFS(monthly_gwh_mw!$T:$T,monthly_gwh_mw!$D:$D,J$6,monthly_gwh_mw!$E:$E,$C$1,monthly_gwh_mw!$U:$U,"ok",monthly_gwh_mw!$I:$I,$C55,monthly_gwh_mw!$O:$O,$D55),
IF($B$3="GWh",SUMIFS(monthly_gwh_mw!$F:$F,monthly_gwh_mw!$D:$D,J$6,monthly_gwh_mw!$I:$I,$C55,monthly_gwh_mw!$O:$O,$D55),
"error: please select either NQC MW or GWh from the dropdown in cell A3"))</f>
        <v>478.64173758915467</v>
      </c>
      <c r="K55" s="124">
        <f>IF($B$3="NQC MW",SUMIFS(monthly_gwh_mw!$T:$T,monthly_gwh_mw!$D:$D,K$6,monthly_gwh_mw!$E:$E,$C$1,monthly_gwh_mw!$U:$U,"ok",monthly_gwh_mw!$I:$I,$C55,monthly_gwh_mw!$O:$O,$D55),
IF($B$3="GWh",SUMIFS(monthly_gwh_mw!$F:$F,monthly_gwh_mw!$D:$D,K$6,monthly_gwh_mw!$I:$I,$C55,monthly_gwh_mw!$O:$O,$D55),
"error: please select either NQC MW or GWh from the dropdown in cell A3"))</f>
        <v>478.64173758915467</v>
      </c>
      <c r="L55" s="124">
        <f>IF($B$3="NQC MW",SUMIFS(monthly_gwh_mw!$T:$T,monthly_gwh_mw!$D:$D,L$6,monthly_gwh_mw!$E:$E,$C$1,monthly_gwh_mw!$U:$U,"ok",monthly_gwh_mw!$I:$I,$C55,monthly_gwh_mw!$O:$O,$D55),
IF($B$3="GWh",SUMIFS(monthly_gwh_mw!$F:$F,monthly_gwh_mw!$D:$D,L$6,monthly_gwh_mw!$I:$I,$C55,monthly_gwh_mw!$O:$O,$D55),
"error: please select either NQC MW or GWh from the dropdown in cell A3"))</f>
        <v>478.64173758915467</v>
      </c>
      <c r="M55" s="124">
        <f>IF($B$3="NQC MW",SUMIFS(monthly_gwh_mw!$T:$T,monthly_gwh_mw!$D:$D,M$6,monthly_gwh_mw!$E:$E,$C$1,monthly_gwh_mw!$U:$U,"ok",monthly_gwh_mw!$I:$I,$C55,monthly_gwh_mw!$O:$O,$D55),
IF($B$3="GWh",SUMIFS(monthly_gwh_mw!$F:$F,monthly_gwh_mw!$D:$D,M$6,monthly_gwh_mw!$I:$I,$C55,monthly_gwh_mw!$O:$O,$D55),
"error: please select either NQC MW or GWh from the dropdown in cell A3"))</f>
        <v>478.64173758915467</v>
      </c>
      <c r="N55" s="124">
        <f>IF($B$3="NQC MW",SUMIFS(monthly_gwh_mw!$T:$T,monthly_gwh_mw!$D:$D,N$6,monthly_gwh_mw!$E:$E,$C$1,monthly_gwh_mw!$U:$U,"ok",monthly_gwh_mw!$I:$I,$C55,monthly_gwh_mw!$O:$O,$D55),
IF($B$3="GWh",SUMIFS(monthly_gwh_mw!$F:$F,monthly_gwh_mw!$D:$D,N$6,monthly_gwh_mw!$I:$I,$C55,monthly_gwh_mw!$O:$O,$D55),
"error: please select either NQC MW or GWh from the dropdown in cell A3"))</f>
        <v>478.64173758915467</v>
      </c>
      <c r="O55" s="124">
        <f>IF($B$3="NQC MW",SUMIFS(monthly_gwh_mw!$T:$T,monthly_gwh_mw!$D:$D,O$6,monthly_gwh_mw!$E:$E,$C$1,monthly_gwh_mw!$U:$U,"ok",monthly_gwh_mw!$I:$I,$C55,monthly_gwh_mw!$O:$O,$D55),
IF($B$3="GWh",SUMIFS(monthly_gwh_mw!$F:$F,monthly_gwh_mw!$D:$D,O$6,monthly_gwh_mw!$I:$I,$C55,monthly_gwh_mw!$O:$O,$D55),
"error: please select either NQC MW or GWh from the dropdown in cell A3"))</f>
        <v>478.64173758915467</v>
      </c>
      <c r="S55" s="99"/>
      <c r="T55" s="99"/>
      <c r="AH55" s="100">
        <f t="shared" si="1"/>
        <v>2025</v>
      </c>
      <c r="AI55" s="100">
        <f t="shared" si="2"/>
        <v>1</v>
      </c>
      <c r="AJ55" s="100">
        <f>SUMIFS(monthly_gwh_mw!$T:$T,monthly_gwh_mw!$D:$D,AH55,monthly_gwh_mw!$E:$E,AI55,monthly_gwh_mw!$U:$U,"ok")</f>
        <v>0</v>
      </c>
      <c r="AM55" s="158"/>
    </row>
    <row r="56" spans="3:39" s="100" customFormat="1">
      <c r="C56" s="102" t="s">
        <v>594</v>
      </c>
      <c r="D56" s="102" t="s">
        <v>625</v>
      </c>
      <c r="E56" s="124">
        <f>IF($B$3="NQC MW",SUMIFS(monthly_gwh_mw!$T:$T,monthly_gwh_mw!$D:$D,E$6,monthly_gwh_mw!$E:$E,$C$1,monthly_gwh_mw!$U:$U,"ok",monthly_gwh_mw!$I:$I,$C56,monthly_gwh_mw!$O:$O,$D56),
IF($B$3="GWh",SUMIFS(monthly_gwh_mw!$F:$F,monthly_gwh_mw!$D:$D,E$6,monthly_gwh_mw!$I:$I,$C56,monthly_gwh_mw!$O:$O,$D56),
"error: please select either NQC MW or GWh from the dropdown in cell A3"))</f>
        <v>0</v>
      </c>
      <c r="F56" s="124">
        <f>IF($B$3="NQC MW",SUMIFS(monthly_gwh_mw!$T:$T,monthly_gwh_mw!$D:$D,F$6,monthly_gwh_mw!$E:$E,$C$1,monthly_gwh_mw!$U:$U,"ok",monthly_gwh_mw!$I:$I,$C56,monthly_gwh_mw!$O:$O,$D56),
IF($B$3="GWh",SUMIFS(monthly_gwh_mw!$F:$F,monthly_gwh_mw!$D:$D,F$6,monthly_gwh_mw!$I:$I,$C56,monthly_gwh_mw!$O:$O,$D56),
"error: please select either NQC MW or GWh from the dropdown in cell A3"))</f>
        <v>0</v>
      </c>
      <c r="G56" s="124">
        <f>IF($B$3="NQC MW",SUMIFS(monthly_gwh_mw!$T:$T,monthly_gwh_mw!$D:$D,G$6,monthly_gwh_mw!$E:$E,$C$1,monthly_gwh_mw!$U:$U,"ok",monthly_gwh_mw!$I:$I,$C56,monthly_gwh_mw!$O:$O,$D56),
IF($B$3="GWh",SUMIFS(monthly_gwh_mw!$F:$F,monthly_gwh_mw!$D:$D,G$6,monthly_gwh_mw!$I:$I,$C56,monthly_gwh_mw!$O:$O,$D56),
"error: please select either NQC MW or GWh from the dropdown in cell A3"))</f>
        <v>0</v>
      </c>
      <c r="H56" s="124">
        <f>IF($B$3="NQC MW",SUMIFS(monthly_gwh_mw!$T:$T,monthly_gwh_mw!$D:$D,H$6,monthly_gwh_mw!$E:$E,$C$1,monthly_gwh_mw!$U:$U,"ok",monthly_gwh_mw!$I:$I,$C56,monthly_gwh_mw!$O:$O,$D56),
IF($B$3="GWh",SUMIFS(monthly_gwh_mw!$F:$F,monthly_gwh_mw!$D:$D,H$6,monthly_gwh_mw!$I:$I,$C56,monthly_gwh_mw!$O:$O,$D56),
"error: please select either NQC MW or GWh from the dropdown in cell A3"))</f>
        <v>0</v>
      </c>
      <c r="I56" s="124">
        <f>IF($B$3="NQC MW",SUMIFS(monthly_gwh_mw!$T:$T,monthly_gwh_mw!$D:$D,I$6,monthly_gwh_mw!$E:$E,$C$1,monthly_gwh_mw!$U:$U,"ok",monthly_gwh_mw!$I:$I,$C56,monthly_gwh_mw!$O:$O,$D56),
IF($B$3="GWh",SUMIFS(monthly_gwh_mw!$F:$F,monthly_gwh_mw!$D:$D,I$6,monthly_gwh_mw!$I:$I,$C56,monthly_gwh_mw!$O:$O,$D56),
"error: please select either NQC MW or GWh from the dropdown in cell A3"))</f>
        <v>0</v>
      </c>
      <c r="J56" s="124">
        <f>IF($B$3="NQC MW",SUMIFS(monthly_gwh_mw!$T:$T,monthly_gwh_mw!$D:$D,J$6,monthly_gwh_mw!$E:$E,$C$1,monthly_gwh_mw!$U:$U,"ok",monthly_gwh_mw!$I:$I,$C56,monthly_gwh_mw!$O:$O,$D56),
IF($B$3="GWh",SUMIFS(monthly_gwh_mw!$F:$F,monthly_gwh_mw!$D:$D,J$6,monthly_gwh_mw!$I:$I,$C56,monthly_gwh_mw!$O:$O,$D56),
"error: please select either NQC MW or GWh from the dropdown in cell A3"))</f>
        <v>0</v>
      </c>
      <c r="K56" s="124">
        <f>IF($B$3="NQC MW",SUMIFS(monthly_gwh_mw!$T:$T,monthly_gwh_mw!$D:$D,K$6,monthly_gwh_mw!$E:$E,$C$1,monthly_gwh_mw!$U:$U,"ok",monthly_gwh_mw!$I:$I,$C56,monthly_gwh_mw!$O:$O,$D56),
IF($B$3="GWh",SUMIFS(monthly_gwh_mw!$F:$F,monthly_gwh_mw!$D:$D,K$6,monthly_gwh_mw!$I:$I,$C56,monthly_gwh_mw!$O:$O,$D56),
"error: please select either NQC MW or GWh from the dropdown in cell A3"))</f>
        <v>0</v>
      </c>
      <c r="L56" s="124">
        <f>IF($B$3="NQC MW",SUMIFS(monthly_gwh_mw!$T:$T,monthly_gwh_mw!$D:$D,L$6,monthly_gwh_mw!$E:$E,$C$1,monthly_gwh_mw!$U:$U,"ok",monthly_gwh_mw!$I:$I,$C56,monthly_gwh_mw!$O:$O,$D56),
IF($B$3="GWh",SUMIFS(monthly_gwh_mw!$F:$F,monthly_gwh_mw!$D:$D,L$6,monthly_gwh_mw!$I:$I,$C56,monthly_gwh_mw!$O:$O,$D56),
"error: please select either NQC MW or GWh from the dropdown in cell A3"))</f>
        <v>0</v>
      </c>
      <c r="M56" s="124">
        <f>IF($B$3="NQC MW",SUMIFS(monthly_gwh_mw!$T:$T,monthly_gwh_mw!$D:$D,M$6,monthly_gwh_mw!$E:$E,$C$1,monthly_gwh_mw!$U:$U,"ok",monthly_gwh_mw!$I:$I,$C56,monthly_gwh_mw!$O:$O,$D56),
IF($B$3="GWh",SUMIFS(monthly_gwh_mw!$F:$F,monthly_gwh_mw!$D:$D,M$6,monthly_gwh_mw!$I:$I,$C56,monthly_gwh_mw!$O:$O,$D56),
"error: please select either NQC MW or GWh from the dropdown in cell A3"))</f>
        <v>0</v>
      </c>
      <c r="N56" s="124">
        <f>IF($B$3="NQC MW",SUMIFS(monthly_gwh_mw!$T:$T,monthly_gwh_mw!$D:$D,N$6,monthly_gwh_mw!$E:$E,$C$1,monthly_gwh_mw!$U:$U,"ok",monthly_gwh_mw!$I:$I,$C56,monthly_gwh_mw!$O:$O,$D56),
IF($B$3="GWh",SUMIFS(monthly_gwh_mw!$F:$F,monthly_gwh_mw!$D:$D,N$6,monthly_gwh_mw!$I:$I,$C56,monthly_gwh_mw!$O:$O,$D56),
"error: please select either NQC MW or GWh from the dropdown in cell A3"))</f>
        <v>0</v>
      </c>
      <c r="O56" s="124">
        <f>IF($B$3="NQC MW",SUMIFS(monthly_gwh_mw!$T:$T,monthly_gwh_mw!$D:$D,O$6,monthly_gwh_mw!$E:$E,$C$1,monthly_gwh_mw!$U:$U,"ok",monthly_gwh_mw!$I:$I,$C56,monthly_gwh_mw!$O:$O,$D56),
IF($B$3="GWh",SUMIFS(monthly_gwh_mw!$F:$F,monthly_gwh_mw!$D:$D,O$6,monthly_gwh_mw!$I:$I,$C56,monthly_gwh_mw!$O:$O,$D56),
"error: please select either NQC MW or GWh from the dropdown in cell A3"))</f>
        <v>0</v>
      </c>
      <c r="S56" s="99"/>
      <c r="T56" s="99"/>
      <c r="AH56" s="100">
        <f t="shared" si="1"/>
        <v>2025</v>
      </c>
      <c r="AI56" s="100">
        <f t="shared" si="2"/>
        <v>2</v>
      </c>
      <c r="AJ56" s="100">
        <f>SUMIFS(monthly_gwh_mw!$T:$T,monthly_gwh_mw!$D:$D,AH56,monthly_gwh_mw!$E:$E,AI56,monthly_gwh_mw!$U:$U,"ok")</f>
        <v>0</v>
      </c>
      <c r="AM56" s="158"/>
    </row>
    <row r="57" spans="3:39" s="100" customFormat="1">
      <c r="C57" s="102" t="s">
        <v>594</v>
      </c>
      <c r="D57" s="102" t="s">
        <v>626</v>
      </c>
      <c r="E57" s="124">
        <f>IF($B$3="NQC MW",SUMIFS(monthly_gwh_mw!$T:$T,monthly_gwh_mw!$D:$D,E$6,monthly_gwh_mw!$E:$E,$C$1,monthly_gwh_mw!$U:$U,"ok",monthly_gwh_mw!$I:$I,$C57,monthly_gwh_mw!$O:$O,$D57),
IF($B$3="GWh",SUMIFS(monthly_gwh_mw!$F:$F,monthly_gwh_mw!$D:$D,E$6,monthly_gwh_mw!$I:$I,$C57,monthly_gwh_mw!$O:$O,$D57),
"error: please select either NQC MW or GWh from the dropdown in cell A3"))</f>
        <v>0</v>
      </c>
      <c r="F57" s="124">
        <f>IF($B$3="NQC MW",SUMIFS(monthly_gwh_mw!$T:$T,monthly_gwh_mw!$D:$D,F$6,monthly_gwh_mw!$E:$E,$C$1,monthly_gwh_mw!$U:$U,"ok",monthly_gwh_mw!$I:$I,$C57,monthly_gwh_mw!$O:$O,$D57),
IF($B$3="GWh",SUMIFS(monthly_gwh_mw!$F:$F,monthly_gwh_mw!$D:$D,F$6,monthly_gwh_mw!$I:$I,$C57,monthly_gwh_mw!$O:$O,$D57),
"error: please select either NQC MW or GWh from the dropdown in cell A3"))</f>
        <v>0</v>
      </c>
      <c r="G57" s="124">
        <f>IF($B$3="NQC MW",SUMIFS(monthly_gwh_mw!$T:$T,monthly_gwh_mw!$D:$D,G$6,monthly_gwh_mw!$E:$E,$C$1,monthly_gwh_mw!$U:$U,"ok",monthly_gwh_mw!$I:$I,$C57,monthly_gwh_mw!$O:$O,$D57),
IF($B$3="GWh",SUMIFS(monthly_gwh_mw!$F:$F,monthly_gwh_mw!$D:$D,G$6,monthly_gwh_mw!$I:$I,$C57,monthly_gwh_mw!$O:$O,$D57),
"error: please select either NQC MW or GWh from the dropdown in cell A3"))</f>
        <v>0</v>
      </c>
      <c r="H57" s="124">
        <f>IF($B$3="NQC MW",SUMIFS(monthly_gwh_mw!$T:$T,monthly_gwh_mw!$D:$D,H$6,monthly_gwh_mw!$E:$E,$C$1,monthly_gwh_mw!$U:$U,"ok",monthly_gwh_mw!$I:$I,$C57,monthly_gwh_mw!$O:$O,$D57),
IF($B$3="GWh",SUMIFS(monthly_gwh_mw!$F:$F,monthly_gwh_mw!$D:$D,H$6,monthly_gwh_mw!$I:$I,$C57,monthly_gwh_mw!$O:$O,$D57),
"error: please select either NQC MW or GWh from the dropdown in cell A3"))</f>
        <v>0</v>
      </c>
      <c r="I57" s="124">
        <f>IF($B$3="NQC MW",SUMIFS(monthly_gwh_mw!$T:$T,monthly_gwh_mw!$D:$D,I$6,monthly_gwh_mw!$E:$E,$C$1,monthly_gwh_mw!$U:$U,"ok",monthly_gwh_mw!$I:$I,$C57,monthly_gwh_mw!$O:$O,$D57),
IF($B$3="GWh",SUMIFS(monthly_gwh_mw!$F:$F,monthly_gwh_mw!$D:$D,I$6,monthly_gwh_mw!$I:$I,$C57,monthly_gwh_mw!$O:$O,$D57),
"error: please select either NQC MW or GWh from the dropdown in cell A3"))</f>
        <v>0</v>
      </c>
      <c r="J57" s="124">
        <f>IF($B$3="NQC MW",SUMIFS(monthly_gwh_mw!$T:$T,monthly_gwh_mw!$D:$D,J$6,monthly_gwh_mw!$E:$E,$C$1,monthly_gwh_mw!$U:$U,"ok",monthly_gwh_mw!$I:$I,$C57,monthly_gwh_mw!$O:$O,$D57),
IF($B$3="GWh",SUMIFS(monthly_gwh_mw!$F:$F,monthly_gwh_mw!$D:$D,J$6,monthly_gwh_mw!$I:$I,$C57,monthly_gwh_mw!$O:$O,$D57),
"error: please select either NQC MW or GWh from the dropdown in cell A3"))</f>
        <v>0</v>
      </c>
      <c r="K57" s="124">
        <f>IF($B$3="NQC MW",SUMIFS(monthly_gwh_mw!$T:$T,monthly_gwh_mw!$D:$D,K$6,monthly_gwh_mw!$E:$E,$C$1,monthly_gwh_mw!$U:$U,"ok",monthly_gwh_mw!$I:$I,$C57,monthly_gwh_mw!$O:$O,$D57),
IF($B$3="GWh",SUMIFS(monthly_gwh_mw!$F:$F,monthly_gwh_mw!$D:$D,K$6,monthly_gwh_mw!$I:$I,$C57,monthly_gwh_mw!$O:$O,$D57),
"error: please select either NQC MW or GWh from the dropdown in cell A3"))</f>
        <v>0</v>
      </c>
      <c r="L57" s="124">
        <f>IF($B$3="NQC MW",SUMIFS(monthly_gwh_mw!$T:$T,monthly_gwh_mw!$D:$D,L$6,monthly_gwh_mw!$E:$E,$C$1,monthly_gwh_mw!$U:$U,"ok",monthly_gwh_mw!$I:$I,$C57,monthly_gwh_mw!$O:$O,$D57),
IF($B$3="GWh",SUMIFS(monthly_gwh_mw!$F:$F,monthly_gwh_mw!$D:$D,L$6,monthly_gwh_mw!$I:$I,$C57,monthly_gwh_mw!$O:$O,$D57),
"error: please select either NQC MW or GWh from the dropdown in cell A3"))</f>
        <v>0</v>
      </c>
      <c r="M57" s="124">
        <f>IF($B$3="NQC MW",SUMIFS(monthly_gwh_mw!$T:$T,monthly_gwh_mw!$D:$D,M$6,monthly_gwh_mw!$E:$E,$C$1,monthly_gwh_mw!$U:$U,"ok",monthly_gwh_mw!$I:$I,$C57,monthly_gwh_mw!$O:$O,$D57),
IF($B$3="GWh",SUMIFS(monthly_gwh_mw!$F:$F,monthly_gwh_mw!$D:$D,M$6,monthly_gwh_mw!$I:$I,$C57,monthly_gwh_mw!$O:$O,$D57),
"error: please select either NQC MW or GWh from the dropdown in cell A3"))</f>
        <v>0</v>
      </c>
      <c r="N57" s="124">
        <f>IF($B$3="NQC MW",SUMIFS(monthly_gwh_mw!$T:$T,monthly_gwh_mw!$D:$D,N$6,monthly_gwh_mw!$E:$E,$C$1,monthly_gwh_mw!$U:$U,"ok",monthly_gwh_mw!$I:$I,$C57,monthly_gwh_mw!$O:$O,$D57),
IF($B$3="GWh",SUMIFS(monthly_gwh_mw!$F:$F,monthly_gwh_mw!$D:$D,N$6,monthly_gwh_mw!$I:$I,$C57,monthly_gwh_mw!$O:$O,$D57),
"error: please select either NQC MW or GWh from the dropdown in cell A3"))</f>
        <v>0</v>
      </c>
      <c r="O57" s="124">
        <f>IF($B$3="NQC MW",SUMIFS(monthly_gwh_mw!$T:$T,monthly_gwh_mw!$D:$D,O$6,monthly_gwh_mw!$E:$E,$C$1,monthly_gwh_mw!$U:$U,"ok",monthly_gwh_mw!$I:$I,$C57,monthly_gwh_mw!$O:$O,$D57),
IF($B$3="GWh",SUMIFS(monthly_gwh_mw!$F:$F,monthly_gwh_mw!$D:$D,O$6,monthly_gwh_mw!$I:$I,$C57,monthly_gwh_mw!$O:$O,$D57),
"error: please select either NQC MW or GWh from the dropdown in cell A3"))</f>
        <v>0</v>
      </c>
      <c r="S57" s="99"/>
      <c r="AH57" s="100">
        <f t="shared" si="1"/>
        <v>2025</v>
      </c>
      <c r="AI57" s="100">
        <f t="shared" si="2"/>
        <v>3</v>
      </c>
      <c r="AJ57" s="100">
        <f>SUMIFS(monthly_gwh_mw!$T:$T,monthly_gwh_mw!$D:$D,AH57,monthly_gwh_mw!$E:$E,AI57,monthly_gwh_mw!$U:$U,"ok")</f>
        <v>0</v>
      </c>
      <c r="AM57" s="158"/>
    </row>
    <row r="58" spans="3:39" s="100" customFormat="1">
      <c r="C58" s="102" t="s">
        <v>594</v>
      </c>
      <c r="D58" s="102" t="s">
        <v>627</v>
      </c>
      <c r="E58" s="124">
        <f>IF($B$3="NQC MW",SUMIFS(monthly_gwh_mw!$T:$T,monthly_gwh_mw!$D:$D,E$6,monthly_gwh_mw!$E:$E,$C$1,monthly_gwh_mw!$U:$U,"ok",monthly_gwh_mw!$I:$I,$C58,monthly_gwh_mw!$O:$O,$D58),
IF($B$3="GWh",SUMIFS(monthly_gwh_mw!$F:$F,monthly_gwh_mw!$D:$D,E$6,monthly_gwh_mw!$I:$I,$C58,monthly_gwh_mw!$O:$O,$D58),
"error: please select either NQC MW or GWh from the dropdown in cell A3"))</f>
        <v>0</v>
      </c>
      <c r="F58" s="124">
        <f>IF($B$3="NQC MW",SUMIFS(monthly_gwh_mw!$T:$T,monthly_gwh_mw!$D:$D,F$6,monthly_gwh_mw!$E:$E,$C$1,monthly_gwh_mw!$U:$U,"ok",monthly_gwh_mw!$I:$I,$C58,monthly_gwh_mw!$O:$O,$D58),
IF($B$3="GWh",SUMIFS(monthly_gwh_mw!$F:$F,monthly_gwh_mw!$D:$D,F$6,monthly_gwh_mw!$I:$I,$C58,monthly_gwh_mw!$O:$O,$D58),
"error: please select either NQC MW or GWh from the dropdown in cell A3"))</f>
        <v>0</v>
      </c>
      <c r="G58" s="124">
        <f>IF($B$3="NQC MW",SUMIFS(monthly_gwh_mw!$T:$T,monthly_gwh_mw!$D:$D,G$6,monthly_gwh_mw!$E:$E,$C$1,monthly_gwh_mw!$U:$U,"ok",monthly_gwh_mw!$I:$I,$C58,monthly_gwh_mw!$O:$O,$D58),
IF($B$3="GWh",SUMIFS(monthly_gwh_mw!$F:$F,monthly_gwh_mw!$D:$D,G$6,monthly_gwh_mw!$I:$I,$C58,monthly_gwh_mw!$O:$O,$D58),
"error: please select either NQC MW or GWh from the dropdown in cell A3"))</f>
        <v>0</v>
      </c>
      <c r="H58" s="124">
        <f>IF($B$3="NQC MW",SUMIFS(monthly_gwh_mw!$T:$T,monthly_gwh_mw!$D:$D,H$6,monthly_gwh_mw!$E:$E,$C$1,monthly_gwh_mw!$U:$U,"ok",monthly_gwh_mw!$I:$I,$C58,monthly_gwh_mw!$O:$O,$D58),
IF($B$3="GWh",SUMIFS(monthly_gwh_mw!$F:$F,monthly_gwh_mw!$D:$D,H$6,monthly_gwh_mw!$I:$I,$C58,monthly_gwh_mw!$O:$O,$D58),
"error: please select either NQC MW or GWh from the dropdown in cell A3"))</f>
        <v>0</v>
      </c>
      <c r="I58" s="124">
        <f>IF($B$3="NQC MW",SUMIFS(monthly_gwh_mw!$T:$T,monthly_gwh_mw!$D:$D,I$6,monthly_gwh_mw!$E:$E,$C$1,monthly_gwh_mw!$U:$U,"ok",monthly_gwh_mw!$I:$I,$C58,monthly_gwh_mw!$O:$O,$D58),
IF($B$3="GWh",SUMIFS(monthly_gwh_mw!$F:$F,monthly_gwh_mw!$D:$D,I$6,monthly_gwh_mw!$I:$I,$C58,monthly_gwh_mw!$O:$O,$D58),
"error: please select either NQC MW or GWh from the dropdown in cell A3"))</f>
        <v>0</v>
      </c>
      <c r="J58" s="124">
        <f>IF($B$3="NQC MW",SUMIFS(monthly_gwh_mw!$T:$T,monthly_gwh_mw!$D:$D,J$6,monthly_gwh_mw!$E:$E,$C$1,monthly_gwh_mw!$U:$U,"ok",monthly_gwh_mw!$I:$I,$C58,monthly_gwh_mw!$O:$O,$D58),
IF($B$3="GWh",SUMIFS(monthly_gwh_mw!$F:$F,monthly_gwh_mw!$D:$D,J$6,monthly_gwh_mw!$I:$I,$C58,monthly_gwh_mw!$O:$O,$D58),
"error: please select either NQC MW or GWh from the dropdown in cell A3"))</f>
        <v>0</v>
      </c>
      <c r="K58" s="124">
        <f>IF($B$3="NQC MW",SUMIFS(monthly_gwh_mw!$T:$T,monthly_gwh_mw!$D:$D,K$6,monthly_gwh_mw!$E:$E,$C$1,monthly_gwh_mw!$U:$U,"ok",monthly_gwh_mw!$I:$I,$C58,monthly_gwh_mw!$O:$O,$D58),
IF($B$3="GWh",SUMIFS(monthly_gwh_mw!$F:$F,monthly_gwh_mw!$D:$D,K$6,monthly_gwh_mw!$I:$I,$C58,monthly_gwh_mw!$O:$O,$D58),
"error: please select either NQC MW or GWh from the dropdown in cell A3"))</f>
        <v>0</v>
      </c>
      <c r="L58" s="124">
        <f>IF($B$3="NQC MW",SUMIFS(monthly_gwh_mw!$T:$T,monthly_gwh_mw!$D:$D,L$6,monthly_gwh_mw!$E:$E,$C$1,monthly_gwh_mw!$U:$U,"ok",monthly_gwh_mw!$I:$I,$C58,monthly_gwh_mw!$O:$O,$D58),
IF($B$3="GWh",SUMIFS(monthly_gwh_mw!$F:$F,monthly_gwh_mw!$D:$D,L$6,monthly_gwh_mw!$I:$I,$C58,monthly_gwh_mw!$O:$O,$D58),
"error: please select either NQC MW or GWh from the dropdown in cell A3"))</f>
        <v>0</v>
      </c>
      <c r="M58" s="124">
        <f>IF($B$3="NQC MW",SUMIFS(monthly_gwh_mw!$T:$T,monthly_gwh_mw!$D:$D,M$6,monthly_gwh_mw!$E:$E,$C$1,monthly_gwh_mw!$U:$U,"ok",monthly_gwh_mw!$I:$I,$C58,monthly_gwh_mw!$O:$O,$D58),
IF($B$3="GWh",SUMIFS(monthly_gwh_mw!$F:$F,monthly_gwh_mw!$D:$D,M$6,monthly_gwh_mw!$I:$I,$C58,monthly_gwh_mw!$O:$O,$D58),
"error: please select either NQC MW or GWh from the dropdown in cell A3"))</f>
        <v>0</v>
      </c>
      <c r="N58" s="124">
        <f>IF($B$3="NQC MW",SUMIFS(monthly_gwh_mw!$T:$T,monthly_gwh_mw!$D:$D,N$6,monthly_gwh_mw!$E:$E,$C$1,monthly_gwh_mw!$U:$U,"ok",monthly_gwh_mw!$I:$I,$C58,monthly_gwh_mw!$O:$O,$D58),
IF($B$3="GWh",SUMIFS(monthly_gwh_mw!$F:$F,monthly_gwh_mw!$D:$D,N$6,monthly_gwh_mw!$I:$I,$C58,monthly_gwh_mw!$O:$O,$D58),
"error: please select either NQC MW or GWh from the dropdown in cell A3"))</f>
        <v>0</v>
      </c>
      <c r="O58" s="124">
        <f>IF($B$3="NQC MW",SUMIFS(monthly_gwh_mw!$T:$T,monthly_gwh_mw!$D:$D,O$6,monthly_gwh_mw!$E:$E,$C$1,monthly_gwh_mw!$U:$U,"ok",monthly_gwh_mw!$I:$I,$C58,monthly_gwh_mw!$O:$O,$D58),
IF($B$3="GWh",SUMIFS(monthly_gwh_mw!$F:$F,monthly_gwh_mw!$D:$D,O$6,monthly_gwh_mw!$I:$I,$C58,monthly_gwh_mw!$O:$O,$D58),
"error: please select either NQC MW or GWh from the dropdown in cell A3"))</f>
        <v>0</v>
      </c>
      <c r="S58" s="99"/>
      <c r="T58" s="99"/>
      <c r="AH58" s="100">
        <f t="shared" si="1"/>
        <v>2025</v>
      </c>
      <c r="AI58" s="100">
        <f t="shared" si="2"/>
        <v>4</v>
      </c>
      <c r="AJ58" s="100">
        <f>SUMIFS(monthly_gwh_mw!$T:$T,monthly_gwh_mw!$D:$D,AH58,monthly_gwh_mw!$E:$E,AI58,monthly_gwh_mw!$U:$U,"ok")</f>
        <v>0</v>
      </c>
      <c r="AM58" s="158"/>
    </row>
    <row r="59" spans="3:39" s="100" customFormat="1">
      <c r="C59" s="102" t="s">
        <v>594</v>
      </c>
      <c r="D59" s="102" t="s">
        <v>629</v>
      </c>
      <c r="E59" s="124">
        <f>IF($B$3="NQC MW",SUMIFS(monthly_gwh_mw!$T:$T,monthly_gwh_mw!$D:$D,E$6,monthly_gwh_mw!$E:$E,$C$1,monthly_gwh_mw!$U:$U,"ok",monthly_gwh_mw!$I:$I,$C59,monthly_gwh_mw!$O:$O,$D59),
IF($B$3="GWh",SUMIFS(monthly_gwh_mw!$F:$F,monthly_gwh_mw!$D:$D,E$6,monthly_gwh_mw!$I:$I,$C59,monthly_gwh_mw!$O:$O,$D59),
"error: please select either NQC MW or GWh from the dropdown in cell A3"))</f>
        <v>0</v>
      </c>
      <c r="F59" s="124">
        <f>IF($B$3="NQC MW",SUMIFS(monthly_gwh_mw!$T:$T,monthly_gwh_mw!$D:$D,F$6,monthly_gwh_mw!$E:$E,$C$1,monthly_gwh_mw!$U:$U,"ok",monthly_gwh_mw!$I:$I,$C59,monthly_gwh_mw!$O:$O,$D59),
IF($B$3="GWh",SUMIFS(monthly_gwh_mw!$F:$F,monthly_gwh_mw!$D:$D,F$6,monthly_gwh_mw!$I:$I,$C59,monthly_gwh_mw!$O:$O,$D59),
"error: please select either NQC MW or GWh from the dropdown in cell A3"))</f>
        <v>0</v>
      </c>
      <c r="G59" s="124">
        <f>IF($B$3="NQC MW",SUMIFS(monthly_gwh_mw!$T:$T,monthly_gwh_mw!$D:$D,G$6,monthly_gwh_mw!$E:$E,$C$1,monthly_gwh_mw!$U:$U,"ok",monthly_gwh_mw!$I:$I,$C59,monthly_gwh_mw!$O:$O,$D59),
IF($B$3="GWh",SUMIFS(monthly_gwh_mw!$F:$F,monthly_gwh_mw!$D:$D,G$6,monthly_gwh_mw!$I:$I,$C59,monthly_gwh_mw!$O:$O,$D59),
"error: please select either NQC MW or GWh from the dropdown in cell A3"))</f>
        <v>0</v>
      </c>
      <c r="H59" s="124">
        <f>IF($B$3="NQC MW",SUMIFS(monthly_gwh_mw!$T:$T,monthly_gwh_mw!$D:$D,H$6,monthly_gwh_mw!$E:$E,$C$1,monthly_gwh_mw!$U:$U,"ok",monthly_gwh_mw!$I:$I,$C59,monthly_gwh_mw!$O:$O,$D59),
IF($B$3="GWh",SUMIFS(monthly_gwh_mw!$F:$F,monthly_gwh_mw!$D:$D,H$6,monthly_gwh_mw!$I:$I,$C59,monthly_gwh_mw!$O:$O,$D59),
"error: please select either NQC MW or GWh from the dropdown in cell A3"))</f>
        <v>0</v>
      </c>
      <c r="I59" s="124">
        <f>IF($B$3="NQC MW",SUMIFS(monthly_gwh_mw!$T:$T,monthly_gwh_mw!$D:$D,I$6,monthly_gwh_mw!$E:$E,$C$1,monthly_gwh_mw!$U:$U,"ok",monthly_gwh_mw!$I:$I,$C59,monthly_gwh_mw!$O:$O,$D59),
IF($B$3="GWh",SUMIFS(monthly_gwh_mw!$F:$F,monthly_gwh_mw!$D:$D,I$6,monthly_gwh_mw!$I:$I,$C59,monthly_gwh_mw!$O:$O,$D59),
"error: please select either NQC MW or GWh from the dropdown in cell A3"))</f>
        <v>0</v>
      </c>
      <c r="J59" s="124">
        <f>IF($B$3="NQC MW",SUMIFS(monthly_gwh_mw!$T:$T,monthly_gwh_mw!$D:$D,J$6,monthly_gwh_mw!$E:$E,$C$1,monthly_gwh_mw!$U:$U,"ok",monthly_gwh_mw!$I:$I,$C59,monthly_gwh_mw!$O:$O,$D59),
IF($B$3="GWh",SUMIFS(monthly_gwh_mw!$F:$F,monthly_gwh_mw!$D:$D,J$6,monthly_gwh_mw!$I:$I,$C59,monthly_gwh_mw!$O:$O,$D59),
"error: please select either NQC MW or GWh from the dropdown in cell A3"))</f>
        <v>0</v>
      </c>
      <c r="K59" s="124">
        <f>IF($B$3="NQC MW",SUMIFS(monthly_gwh_mw!$T:$T,monthly_gwh_mw!$D:$D,K$6,monthly_gwh_mw!$E:$E,$C$1,monthly_gwh_mw!$U:$U,"ok",monthly_gwh_mw!$I:$I,$C59,monthly_gwh_mw!$O:$O,$D59),
IF($B$3="GWh",SUMIFS(monthly_gwh_mw!$F:$F,monthly_gwh_mw!$D:$D,K$6,monthly_gwh_mw!$I:$I,$C59,monthly_gwh_mw!$O:$O,$D59),
"error: please select either NQC MW or GWh from the dropdown in cell A3"))</f>
        <v>0</v>
      </c>
      <c r="L59" s="124">
        <f>IF($B$3="NQC MW",SUMIFS(monthly_gwh_mw!$T:$T,monthly_gwh_mw!$D:$D,L$6,monthly_gwh_mw!$E:$E,$C$1,monthly_gwh_mw!$U:$U,"ok",monthly_gwh_mw!$I:$I,$C59,monthly_gwh_mw!$O:$O,$D59),
IF($B$3="GWh",SUMIFS(monthly_gwh_mw!$F:$F,monthly_gwh_mw!$D:$D,L$6,monthly_gwh_mw!$I:$I,$C59,monthly_gwh_mw!$O:$O,$D59),
"error: please select either NQC MW or GWh from the dropdown in cell A3"))</f>
        <v>0</v>
      </c>
      <c r="M59" s="124">
        <f>IF($B$3="NQC MW",SUMIFS(monthly_gwh_mw!$T:$T,monthly_gwh_mw!$D:$D,M$6,monthly_gwh_mw!$E:$E,$C$1,monthly_gwh_mw!$U:$U,"ok",monthly_gwh_mw!$I:$I,$C59,monthly_gwh_mw!$O:$O,$D59),
IF($B$3="GWh",SUMIFS(monthly_gwh_mw!$F:$F,monthly_gwh_mw!$D:$D,M$6,monthly_gwh_mw!$I:$I,$C59,monthly_gwh_mw!$O:$O,$D59),
"error: please select either NQC MW or GWh from the dropdown in cell A3"))</f>
        <v>0</v>
      </c>
      <c r="N59" s="124">
        <f>IF($B$3="NQC MW",SUMIFS(monthly_gwh_mw!$T:$T,monthly_gwh_mw!$D:$D,N$6,monthly_gwh_mw!$E:$E,$C$1,monthly_gwh_mw!$U:$U,"ok",monthly_gwh_mw!$I:$I,$C59,monthly_gwh_mw!$O:$O,$D59),
IF($B$3="GWh",SUMIFS(monthly_gwh_mw!$F:$F,monthly_gwh_mw!$D:$D,N$6,monthly_gwh_mw!$I:$I,$C59,monthly_gwh_mw!$O:$O,$D59),
"error: please select either NQC MW or GWh from the dropdown in cell A3"))</f>
        <v>0</v>
      </c>
      <c r="O59" s="124">
        <f>IF($B$3="NQC MW",SUMIFS(monthly_gwh_mw!$T:$T,monthly_gwh_mw!$D:$D,O$6,monthly_gwh_mw!$E:$E,$C$1,monthly_gwh_mw!$U:$U,"ok",monthly_gwh_mw!$I:$I,$C59,monthly_gwh_mw!$O:$O,$D59),
IF($B$3="GWh",SUMIFS(monthly_gwh_mw!$F:$F,monthly_gwh_mw!$D:$D,O$6,monthly_gwh_mw!$I:$I,$C59,monthly_gwh_mw!$O:$O,$D59),
"error: please select either NQC MW or GWh from the dropdown in cell A3"))</f>
        <v>0</v>
      </c>
      <c r="S59" s="99"/>
      <c r="T59" s="99"/>
      <c r="AH59" s="100">
        <f t="shared" si="1"/>
        <v>2025</v>
      </c>
      <c r="AI59" s="100">
        <f t="shared" si="2"/>
        <v>5</v>
      </c>
      <c r="AJ59" s="100">
        <f>SUMIFS(monthly_gwh_mw!$T:$T,monthly_gwh_mw!$D:$D,AH59,monthly_gwh_mw!$E:$E,AI59,monthly_gwh_mw!$U:$U,"ok")</f>
        <v>0</v>
      </c>
      <c r="AM59" s="158"/>
    </row>
    <row r="60" spans="3:39" s="100" customFormat="1">
      <c r="C60" s="102" t="s">
        <v>594</v>
      </c>
      <c r="D60" s="102" t="s">
        <v>630</v>
      </c>
      <c r="E60" s="124">
        <f>IF($B$3="NQC MW",SUMIFS(monthly_gwh_mw!$T:$T,monthly_gwh_mw!$D:$D,E$6,monthly_gwh_mw!$E:$E,$C$1,monthly_gwh_mw!$U:$U,"ok",monthly_gwh_mw!$I:$I,$C60,monthly_gwh_mw!$O:$O,$D60),
IF($B$3="GWh",SUMIFS(monthly_gwh_mw!$F:$F,monthly_gwh_mw!$D:$D,E$6,monthly_gwh_mw!$I:$I,$C60,monthly_gwh_mw!$O:$O,$D60),
"error: please select either NQC MW or GWh from the dropdown in cell A3"))</f>
        <v>0</v>
      </c>
      <c r="F60" s="124">
        <f>IF($B$3="NQC MW",SUMIFS(monthly_gwh_mw!$T:$T,monthly_gwh_mw!$D:$D,F$6,monthly_gwh_mw!$E:$E,$C$1,monthly_gwh_mw!$U:$U,"ok",monthly_gwh_mw!$I:$I,$C60,monthly_gwh_mw!$O:$O,$D60),
IF($B$3="GWh",SUMIFS(monthly_gwh_mw!$F:$F,monthly_gwh_mw!$D:$D,F$6,monthly_gwh_mw!$I:$I,$C60,monthly_gwh_mw!$O:$O,$D60),
"error: please select either NQC MW or GWh from the dropdown in cell A3"))</f>
        <v>0</v>
      </c>
      <c r="G60" s="124">
        <f>IF($B$3="NQC MW",SUMIFS(monthly_gwh_mw!$T:$T,monthly_gwh_mw!$D:$D,G$6,monthly_gwh_mw!$E:$E,$C$1,monthly_gwh_mw!$U:$U,"ok",monthly_gwh_mw!$I:$I,$C60,monthly_gwh_mw!$O:$O,$D60),
IF($B$3="GWh",SUMIFS(monthly_gwh_mw!$F:$F,monthly_gwh_mw!$D:$D,G$6,monthly_gwh_mw!$I:$I,$C60,monthly_gwh_mw!$O:$O,$D60),
"error: please select either NQC MW or GWh from the dropdown in cell A3"))</f>
        <v>0</v>
      </c>
      <c r="H60" s="124">
        <f>IF($B$3="NQC MW",SUMIFS(monthly_gwh_mw!$T:$T,monthly_gwh_mw!$D:$D,H$6,monthly_gwh_mw!$E:$E,$C$1,monthly_gwh_mw!$U:$U,"ok",monthly_gwh_mw!$I:$I,$C60,monthly_gwh_mw!$O:$O,$D60),
IF($B$3="GWh",SUMIFS(monthly_gwh_mw!$F:$F,monthly_gwh_mw!$D:$D,H$6,monthly_gwh_mw!$I:$I,$C60,monthly_gwh_mw!$O:$O,$D60),
"error: please select either NQC MW or GWh from the dropdown in cell A3"))</f>
        <v>0</v>
      </c>
      <c r="I60" s="124">
        <f>IF($B$3="NQC MW",SUMIFS(monthly_gwh_mw!$T:$T,monthly_gwh_mw!$D:$D,I$6,monthly_gwh_mw!$E:$E,$C$1,monthly_gwh_mw!$U:$U,"ok",monthly_gwh_mw!$I:$I,$C60,monthly_gwh_mw!$O:$O,$D60),
IF($B$3="GWh",SUMIFS(monthly_gwh_mw!$F:$F,monthly_gwh_mw!$D:$D,I$6,monthly_gwh_mw!$I:$I,$C60,monthly_gwh_mw!$O:$O,$D60),
"error: please select either NQC MW or GWh from the dropdown in cell A3"))</f>
        <v>0</v>
      </c>
      <c r="J60" s="124">
        <f>IF($B$3="NQC MW",SUMIFS(monthly_gwh_mw!$T:$T,monthly_gwh_mw!$D:$D,J$6,monthly_gwh_mw!$E:$E,$C$1,monthly_gwh_mw!$U:$U,"ok",monthly_gwh_mw!$I:$I,$C60,monthly_gwh_mw!$O:$O,$D60),
IF($B$3="GWh",SUMIFS(monthly_gwh_mw!$F:$F,monthly_gwh_mw!$D:$D,J$6,monthly_gwh_mw!$I:$I,$C60,monthly_gwh_mw!$O:$O,$D60),
"error: please select either NQC MW or GWh from the dropdown in cell A3"))</f>
        <v>0</v>
      </c>
      <c r="K60" s="124">
        <f>IF($B$3="NQC MW",SUMIFS(monthly_gwh_mw!$T:$T,monthly_gwh_mw!$D:$D,K$6,monthly_gwh_mw!$E:$E,$C$1,monthly_gwh_mw!$U:$U,"ok",monthly_gwh_mw!$I:$I,$C60,monthly_gwh_mw!$O:$O,$D60),
IF($B$3="GWh",SUMIFS(monthly_gwh_mw!$F:$F,monthly_gwh_mw!$D:$D,K$6,monthly_gwh_mw!$I:$I,$C60,monthly_gwh_mw!$O:$O,$D60),
"error: please select either NQC MW or GWh from the dropdown in cell A3"))</f>
        <v>0</v>
      </c>
      <c r="L60" s="124">
        <f>IF($B$3="NQC MW",SUMIFS(monthly_gwh_mw!$T:$T,monthly_gwh_mw!$D:$D,L$6,monthly_gwh_mw!$E:$E,$C$1,monthly_gwh_mw!$U:$U,"ok",monthly_gwh_mw!$I:$I,$C60,monthly_gwh_mw!$O:$O,$D60),
IF($B$3="GWh",SUMIFS(monthly_gwh_mw!$F:$F,monthly_gwh_mw!$D:$D,L$6,monthly_gwh_mw!$I:$I,$C60,monthly_gwh_mw!$O:$O,$D60),
"error: please select either NQC MW or GWh from the dropdown in cell A3"))</f>
        <v>0</v>
      </c>
      <c r="M60" s="124">
        <f>IF($B$3="NQC MW",SUMIFS(monthly_gwh_mw!$T:$T,monthly_gwh_mw!$D:$D,M$6,monthly_gwh_mw!$E:$E,$C$1,monthly_gwh_mw!$U:$U,"ok",monthly_gwh_mw!$I:$I,$C60,monthly_gwh_mw!$O:$O,$D60),
IF($B$3="GWh",SUMIFS(monthly_gwh_mw!$F:$F,monthly_gwh_mw!$D:$D,M$6,monthly_gwh_mw!$I:$I,$C60,monthly_gwh_mw!$O:$O,$D60),
"error: please select either NQC MW or GWh from the dropdown in cell A3"))</f>
        <v>0</v>
      </c>
      <c r="N60" s="124">
        <f>IF($B$3="NQC MW",SUMIFS(monthly_gwh_mw!$T:$T,monthly_gwh_mw!$D:$D,N$6,monthly_gwh_mw!$E:$E,$C$1,monthly_gwh_mw!$U:$U,"ok",monthly_gwh_mw!$I:$I,$C60,monthly_gwh_mw!$O:$O,$D60),
IF($B$3="GWh",SUMIFS(monthly_gwh_mw!$F:$F,monthly_gwh_mw!$D:$D,N$6,monthly_gwh_mw!$I:$I,$C60,monthly_gwh_mw!$O:$O,$D60),
"error: please select either NQC MW or GWh from the dropdown in cell A3"))</f>
        <v>0</v>
      </c>
      <c r="O60" s="124">
        <f>IF($B$3="NQC MW",SUMIFS(monthly_gwh_mw!$T:$T,monthly_gwh_mw!$D:$D,O$6,monthly_gwh_mw!$E:$E,$C$1,monthly_gwh_mw!$U:$U,"ok",monthly_gwh_mw!$I:$I,$C60,monthly_gwh_mw!$O:$O,$D60),
IF($B$3="GWh",SUMIFS(monthly_gwh_mw!$F:$F,monthly_gwh_mw!$D:$D,O$6,monthly_gwh_mw!$I:$I,$C60,monthly_gwh_mw!$O:$O,$D60),
"error: please select either NQC MW or GWh from the dropdown in cell A3"))</f>
        <v>0</v>
      </c>
      <c r="S60" s="99"/>
      <c r="T60" s="99"/>
      <c r="AH60" s="100">
        <f t="shared" si="1"/>
        <v>2025</v>
      </c>
      <c r="AI60" s="100">
        <f t="shared" si="2"/>
        <v>6</v>
      </c>
      <c r="AJ60" s="100">
        <f>SUMIFS(monthly_gwh_mw!$T:$T,monthly_gwh_mw!$D:$D,AH60,monthly_gwh_mw!$E:$E,AI60,monthly_gwh_mw!$U:$U,"ok")</f>
        <v>0</v>
      </c>
      <c r="AM60" s="158"/>
    </row>
    <row r="61" spans="3:39" s="100" customFormat="1">
      <c r="C61" s="102" t="s">
        <v>594</v>
      </c>
      <c r="D61" s="102" t="s">
        <v>631</v>
      </c>
      <c r="E61" s="124">
        <f>IF($B$3="NQC MW",SUMIFS(monthly_gwh_mw!$T:$T,monthly_gwh_mw!$D:$D,E$6,monthly_gwh_mw!$E:$E,$C$1,monthly_gwh_mw!$U:$U,"ok",monthly_gwh_mw!$I:$I,$C61,monthly_gwh_mw!$O:$O,$D61),
IF($B$3="GWh",SUMIFS(monthly_gwh_mw!$F:$F,monthly_gwh_mw!$D:$D,E$6,monthly_gwh_mw!$I:$I,$C61,monthly_gwh_mw!$O:$O,$D61),
"error: please select either NQC MW or GWh from the dropdown in cell A3"))</f>
        <v>0</v>
      </c>
      <c r="F61" s="124">
        <f>IF($B$3="NQC MW",SUMIFS(monthly_gwh_mw!$T:$T,monthly_gwh_mw!$D:$D,F$6,monthly_gwh_mw!$E:$E,$C$1,monthly_gwh_mw!$U:$U,"ok",monthly_gwh_mw!$I:$I,$C61,monthly_gwh_mw!$O:$O,$D61),
IF($B$3="GWh",SUMIFS(monthly_gwh_mw!$F:$F,monthly_gwh_mw!$D:$D,F$6,monthly_gwh_mw!$I:$I,$C61,monthly_gwh_mw!$O:$O,$D61),
"error: please select either NQC MW or GWh from the dropdown in cell A3"))</f>
        <v>0</v>
      </c>
      <c r="G61" s="124">
        <f>IF($B$3="NQC MW",SUMIFS(monthly_gwh_mw!$T:$T,monthly_gwh_mw!$D:$D,G$6,monthly_gwh_mw!$E:$E,$C$1,monthly_gwh_mw!$U:$U,"ok",monthly_gwh_mw!$I:$I,$C61,monthly_gwh_mw!$O:$O,$D61),
IF($B$3="GWh",SUMIFS(monthly_gwh_mw!$F:$F,monthly_gwh_mw!$D:$D,G$6,monthly_gwh_mw!$I:$I,$C61,monthly_gwh_mw!$O:$O,$D61),
"error: please select either NQC MW or GWh from the dropdown in cell A3"))</f>
        <v>0</v>
      </c>
      <c r="H61" s="124">
        <f>IF($B$3="NQC MW",SUMIFS(monthly_gwh_mw!$T:$T,monthly_gwh_mw!$D:$D,H$6,monthly_gwh_mw!$E:$E,$C$1,monthly_gwh_mw!$U:$U,"ok",monthly_gwh_mw!$I:$I,$C61,monthly_gwh_mw!$O:$O,$D61),
IF($B$3="GWh",SUMIFS(monthly_gwh_mw!$F:$F,monthly_gwh_mw!$D:$D,H$6,monthly_gwh_mw!$I:$I,$C61,monthly_gwh_mw!$O:$O,$D61),
"error: please select either NQC MW or GWh from the dropdown in cell A3"))</f>
        <v>0</v>
      </c>
      <c r="I61" s="124">
        <f>IF($B$3="NQC MW",SUMIFS(monthly_gwh_mw!$T:$T,monthly_gwh_mw!$D:$D,I$6,monthly_gwh_mw!$E:$E,$C$1,monthly_gwh_mw!$U:$U,"ok",monthly_gwh_mw!$I:$I,$C61,monthly_gwh_mw!$O:$O,$D61),
IF($B$3="GWh",SUMIFS(monthly_gwh_mw!$F:$F,monthly_gwh_mw!$D:$D,I$6,monthly_gwh_mw!$I:$I,$C61,monthly_gwh_mw!$O:$O,$D61),
"error: please select either NQC MW or GWh from the dropdown in cell A3"))</f>
        <v>0</v>
      </c>
      <c r="J61" s="124">
        <f>IF($B$3="NQC MW",SUMIFS(monthly_gwh_mw!$T:$T,monthly_gwh_mw!$D:$D,J$6,monthly_gwh_mw!$E:$E,$C$1,monthly_gwh_mw!$U:$U,"ok",monthly_gwh_mw!$I:$I,$C61,monthly_gwh_mw!$O:$O,$D61),
IF($B$3="GWh",SUMIFS(monthly_gwh_mw!$F:$F,monthly_gwh_mw!$D:$D,J$6,monthly_gwh_mw!$I:$I,$C61,monthly_gwh_mw!$O:$O,$D61),
"error: please select either NQC MW or GWh from the dropdown in cell A3"))</f>
        <v>0</v>
      </c>
      <c r="K61" s="124">
        <f>IF($B$3="NQC MW",SUMIFS(monthly_gwh_mw!$T:$T,monthly_gwh_mw!$D:$D,K$6,monthly_gwh_mw!$E:$E,$C$1,monthly_gwh_mw!$U:$U,"ok",monthly_gwh_mw!$I:$I,$C61,monthly_gwh_mw!$O:$O,$D61),
IF($B$3="GWh",SUMIFS(monthly_gwh_mw!$F:$F,monthly_gwh_mw!$D:$D,K$6,monthly_gwh_mw!$I:$I,$C61,monthly_gwh_mw!$O:$O,$D61),
"error: please select either NQC MW or GWh from the dropdown in cell A3"))</f>
        <v>0</v>
      </c>
      <c r="L61" s="124">
        <f>IF($B$3="NQC MW",SUMIFS(monthly_gwh_mw!$T:$T,monthly_gwh_mw!$D:$D,L$6,monthly_gwh_mw!$E:$E,$C$1,monthly_gwh_mw!$U:$U,"ok",monthly_gwh_mw!$I:$I,$C61,monthly_gwh_mw!$O:$O,$D61),
IF($B$3="GWh",SUMIFS(monthly_gwh_mw!$F:$F,monthly_gwh_mw!$D:$D,L$6,monthly_gwh_mw!$I:$I,$C61,monthly_gwh_mw!$O:$O,$D61),
"error: please select either NQC MW or GWh from the dropdown in cell A3"))</f>
        <v>0</v>
      </c>
      <c r="M61" s="124">
        <f>IF($B$3="NQC MW",SUMIFS(monthly_gwh_mw!$T:$T,monthly_gwh_mw!$D:$D,M$6,monthly_gwh_mw!$E:$E,$C$1,monthly_gwh_mw!$U:$U,"ok",monthly_gwh_mw!$I:$I,$C61,monthly_gwh_mw!$O:$O,$D61),
IF($B$3="GWh",SUMIFS(monthly_gwh_mw!$F:$F,monthly_gwh_mw!$D:$D,M$6,monthly_gwh_mw!$I:$I,$C61,monthly_gwh_mw!$O:$O,$D61),
"error: please select either NQC MW or GWh from the dropdown in cell A3"))</f>
        <v>0</v>
      </c>
      <c r="N61" s="124">
        <f>IF($B$3="NQC MW",SUMIFS(monthly_gwh_mw!$T:$T,monthly_gwh_mw!$D:$D,N$6,monthly_gwh_mw!$E:$E,$C$1,monthly_gwh_mw!$U:$U,"ok",monthly_gwh_mw!$I:$I,$C61,monthly_gwh_mw!$O:$O,$D61),
IF($B$3="GWh",SUMIFS(monthly_gwh_mw!$F:$F,monthly_gwh_mw!$D:$D,N$6,monthly_gwh_mw!$I:$I,$C61,monthly_gwh_mw!$O:$O,$D61),
"error: please select either NQC MW or GWh from the dropdown in cell A3"))</f>
        <v>0</v>
      </c>
      <c r="O61" s="124">
        <f>IF($B$3="NQC MW",SUMIFS(monthly_gwh_mw!$T:$T,monthly_gwh_mw!$D:$D,O$6,monthly_gwh_mw!$E:$E,$C$1,monthly_gwh_mw!$U:$U,"ok",monthly_gwh_mw!$I:$I,$C61,monthly_gwh_mw!$O:$O,$D61),
IF($B$3="GWh",SUMIFS(monthly_gwh_mw!$F:$F,monthly_gwh_mw!$D:$D,O$6,monthly_gwh_mw!$I:$I,$C61,monthly_gwh_mw!$O:$O,$D61),
"error: please select either NQC MW or GWh from the dropdown in cell A3"))</f>
        <v>0</v>
      </c>
      <c r="S61" s="99"/>
      <c r="T61" s="99"/>
      <c r="AH61" s="100">
        <f t="shared" si="1"/>
        <v>2025</v>
      </c>
      <c r="AI61" s="100">
        <f t="shared" si="2"/>
        <v>7</v>
      </c>
      <c r="AJ61" s="100">
        <f>SUMIFS(monthly_gwh_mw!$T:$T,monthly_gwh_mw!$D:$D,AH61,monthly_gwh_mw!$E:$E,AI61,monthly_gwh_mw!$U:$U,"ok")</f>
        <v>0</v>
      </c>
      <c r="AM61" s="158"/>
    </row>
    <row r="62" spans="3:39" s="100" customFormat="1">
      <c r="C62" s="102" t="s">
        <v>594</v>
      </c>
      <c r="D62" s="102" t="s">
        <v>632</v>
      </c>
      <c r="E62" s="124">
        <f>IF($B$3="NQC MW",SUMIFS(monthly_gwh_mw!$T:$T,monthly_gwh_mw!$D:$D,E$6,monthly_gwh_mw!$E:$E,$C$1,monthly_gwh_mw!$U:$U,"ok",monthly_gwh_mw!$I:$I,$C62,monthly_gwh_mw!$O:$O,$D62),
IF($B$3="GWh",SUMIFS(monthly_gwh_mw!$F:$F,monthly_gwh_mw!$D:$D,E$6,monthly_gwh_mw!$I:$I,$C62,monthly_gwh_mw!$O:$O,$D62),
"error: please select either NQC MW or GWh from the dropdown in cell A3"))</f>
        <v>0</v>
      </c>
      <c r="F62" s="124">
        <f>IF($B$3="NQC MW",SUMIFS(monthly_gwh_mw!$T:$T,monthly_gwh_mw!$D:$D,F$6,monthly_gwh_mw!$E:$E,$C$1,monthly_gwh_mw!$U:$U,"ok",monthly_gwh_mw!$I:$I,$C62,monthly_gwh_mw!$O:$O,$D62),
IF($B$3="GWh",SUMIFS(monthly_gwh_mw!$F:$F,monthly_gwh_mw!$D:$D,F$6,monthly_gwh_mw!$I:$I,$C62,monthly_gwh_mw!$O:$O,$D62),
"error: please select either NQC MW or GWh from the dropdown in cell A3"))</f>
        <v>0</v>
      </c>
      <c r="G62" s="124">
        <f>IF($B$3="NQC MW",SUMIFS(monthly_gwh_mw!$T:$T,monthly_gwh_mw!$D:$D,G$6,monthly_gwh_mw!$E:$E,$C$1,monthly_gwh_mw!$U:$U,"ok",monthly_gwh_mw!$I:$I,$C62,monthly_gwh_mw!$O:$O,$D62),
IF($B$3="GWh",SUMIFS(monthly_gwh_mw!$F:$F,monthly_gwh_mw!$D:$D,G$6,monthly_gwh_mw!$I:$I,$C62,monthly_gwh_mw!$O:$O,$D62),
"error: please select either NQC MW or GWh from the dropdown in cell A3"))</f>
        <v>0</v>
      </c>
      <c r="H62" s="124">
        <f>IF($B$3="NQC MW",SUMIFS(monthly_gwh_mw!$T:$T,monthly_gwh_mw!$D:$D,H$6,monthly_gwh_mw!$E:$E,$C$1,monthly_gwh_mw!$U:$U,"ok",monthly_gwh_mw!$I:$I,$C62,monthly_gwh_mw!$O:$O,$D62),
IF($B$3="GWh",SUMIFS(monthly_gwh_mw!$F:$F,monthly_gwh_mw!$D:$D,H$6,monthly_gwh_mw!$I:$I,$C62,monthly_gwh_mw!$O:$O,$D62),
"error: please select either NQC MW or GWh from the dropdown in cell A3"))</f>
        <v>0</v>
      </c>
      <c r="I62" s="124">
        <f>IF($B$3="NQC MW",SUMIFS(monthly_gwh_mw!$T:$T,monthly_gwh_mw!$D:$D,I$6,monthly_gwh_mw!$E:$E,$C$1,monthly_gwh_mw!$U:$U,"ok",monthly_gwh_mw!$I:$I,$C62,monthly_gwh_mw!$O:$O,$D62),
IF($B$3="GWh",SUMIFS(monthly_gwh_mw!$F:$F,monthly_gwh_mw!$D:$D,I$6,monthly_gwh_mw!$I:$I,$C62,monthly_gwh_mw!$O:$O,$D62),
"error: please select either NQC MW or GWh from the dropdown in cell A3"))</f>
        <v>0</v>
      </c>
      <c r="J62" s="124">
        <f>IF($B$3="NQC MW",SUMIFS(monthly_gwh_mw!$T:$T,monthly_gwh_mw!$D:$D,J$6,monthly_gwh_mw!$E:$E,$C$1,monthly_gwh_mw!$U:$U,"ok",monthly_gwh_mw!$I:$I,$C62,monthly_gwh_mw!$O:$O,$D62),
IF($B$3="GWh",SUMIFS(monthly_gwh_mw!$F:$F,monthly_gwh_mw!$D:$D,J$6,monthly_gwh_mw!$I:$I,$C62,monthly_gwh_mw!$O:$O,$D62),
"error: please select either NQC MW or GWh from the dropdown in cell A3"))</f>
        <v>0</v>
      </c>
      <c r="K62" s="124">
        <f>IF($B$3="NQC MW",SUMIFS(monthly_gwh_mw!$T:$T,monthly_gwh_mw!$D:$D,K$6,monthly_gwh_mw!$E:$E,$C$1,monthly_gwh_mw!$U:$U,"ok",monthly_gwh_mw!$I:$I,$C62,monthly_gwh_mw!$O:$O,$D62),
IF($B$3="GWh",SUMIFS(monthly_gwh_mw!$F:$F,monthly_gwh_mw!$D:$D,K$6,monthly_gwh_mw!$I:$I,$C62,monthly_gwh_mw!$O:$O,$D62),
"error: please select either NQC MW or GWh from the dropdown in cell A3"))</f>
        <v>0</v>
      </c>
      <c r="L62" s="124">
        <f>IF($B$3="NQC MW",SUMIFS(monthly_gwh_mw!$T:$T,monthly_gwh_mw!$D:$D,L$6,monthly_gwh_mw!$E:$E,$C$1,monthly_gwh_mw!$U:$U,"ok",monthly_gwh_mw!$I:$I,$C62,monthly_gwh_mw!$O:$O,$D62),
IF($B$3="GWh",SUMIFS(monthly_gwh_mw!$F:$F,monthly_gwh_mw!$D:$D,L$6,monthly_gwh_mw!$I:$I,$C62,monthly_gwh_mw!$O:$O,$D62),
"error: please select either NQC MW or GWh from the dropdown in cell A3"))</f>
        <v>0</v>
      </c>
      <c r="M62" s="124">
        <f>IF($B$3="NQC MW",SUMIFS(monthly_gwh_mw!$T:$T,monthly_gwh_mw!$D:$D,M$6,monthly_gwh_mw!$E:$E,$C$1,monthly_gwh_mw!$U:$U,"ok",monthly_gwh_mw!$I:$I,$C62,monthly_gwh_mw!$O:$O,$D62),
IF($B$3="GWh",SUMIFS(monthly_gwh_mw!$F:$F,monthly_gwh_mw!$D:$D,M$6,monthly_gwh_mw!$I:$I,$C62,monthly_gwh_mw!$O:$O,$D62),
"error: please select either NQC MW or GWh from the dropdown in cell A3"))</f>
        <v>0</v>
      </c>
      <c r="N62" s="124">
        <f>IF($B$3="NQC MW",SUMIFS(monthly_gwh_mw!$T:$T,monthly_gwh_mw!$D:$D,N$6,monthly_gwh_mw!$E:$E,$C$1,monthly_gwh_mw!$U:$U,"ok",monthly_gwh_mw!$I:$I,$C62,monthly_gwh_mw!$O:$O,$D62),
IF($B$3="GWh",SUMIFS(monthly_gwh_mw!$F:$F,monthly_gwh_mw!$D:$D,N$6,monthly_gwh_mw!$I:$I,$C62,monthly_gwh_mw!$O:$O,$D62),
"error: please select either NQC MW or GWh from the dropdown in cell A3"))</f>
        <v>0</v>
      </c>
      <c r="O62" s="124">
        <f>IF($B$3="NQC MW",SUMIFS(monthly_gwh_mw!$T:$T,monthly_gwh_mw!$D:$D,O$6,monthly_gwh_mw!$E:$E,$C$1,monthly_gwh_mw!$U:$U,"ok",monthly_gwh_mw!$I:$I,$C62,monthly_gwh_mw!$O:$O,$D62),
IF($B$3="GWh",SUMIFS(monthly_gwh_mw!$F:$F,monthly_gwh_mw!$D:$D,O$6,monthly_gwh_mw!$I:$I,$C62,monthly_gwh_mw!$O:$O,$D62),
"error: please select either NQC MW or GWh from the dropdown in cell A3"))</f>
        <v>0</v>
      </c>
      <c r="S62" s="99"/>
      <c r="T62" s="99"/>
      <c r="AH62" s="100">
        <f t="shared" si="1"/>
        <v>2025</v>
      </c>
      <c r="AI62" s="100">
        <f t="shared" si="2"/>
        <v>8</v>
      </c>
      <c r="AJ62" s="100">
        <f>SUMIFS(monthly_gwh_mw!$T:$T,monthly_gwh_mw!$D:$D,AH62,monthly_gwh_mw!$E:$E,AI62,monthly_gwh_mw!$U:$U,"ok")</f>
        <v>0</v>
      </c>
      <c r="AM62" s="158"/>
    </row>
    <row r="63" spans="3:39" s="100" customFormat="1">
      <c r="C63" s="102" t="s">
        <v>594</v>
      </c>
      <c r="D63" s="102" t="s">
        <v>633</v>
      </c>
      <c r="E63" s="124">
        <f>IF($B$3="NQC MW",SUMIFS(monthly_gwh_mw!$T:$T,monthly_gwh_mw!$D:$D,E$6,monthly_gwh_mw!$E:$E,$C$1,monthly_gwh_mw!$U:$U,"ok",monthly_gwh_mw!$I:$I,$C63,monthly_gwh_mw!$O:$O,$D63),
IF($B$3="GWh",SUMIFS(monthly_gwh_mw!$F:$F,monthly_gwh_mw!$D:$D,E$6,monthly_gwh_mw!$I:$I,$C63,monthly_gwh_mw!$O:$O,$D63),
"error: please select either NQC MW or GWh from the dropdown in cell A3"))</f>
        <v>0</v>
      </c>
      <c r="F63" s="124">
        <f>IF($B$3="NQC MW",SUMIFS(monthly_gwh_mw!$T:$T,monthly_gwh_mw!$D:$D,F$6,monthly_gwh_mw!$E:$E,$C$1,monthly_gwh_mw!$U:$U,"ok",monthly_gwh_mw!$I:$I,$C63,monthly_gwh_mw!$O:$O,$D63),
IF($B$3="GWh",SUMIFS(monthly_gwh_mw!$F:$F,monthly_gwh_mw!$D:$D,F$6,monthly_gwh_mw!$I:$I,$C63,monthly_gwh_mw!$O:$O,$D63),
"error: please select either NQC MW or GWh from the dropdown in cell A3"))</f>
        <v>0</v>
      </c>
      <c r="G63" s="124">
        <f>IF($B$3="NQC MW",SUMIFS(monthly_gwh_mw!$T:$T,monthly_gwh_mw!$D:$D,G$6,monthly_gwh_mw!$E:$E,$C$1,monthly_gwh_mw!$U:$U,"ok",monthly_gwh_mw!$I:$I,$C63,monthly_gwh_mw!$O:$O,$D63),
IF($B$3="GWh",SUMIFS(monthly_gwh_mw!$F:$F,monthly_gwh_mw!$D:$D,G$6,monthly_gwh_mw!$I:$I,$C63,monthly_gwh_mw!$O:$O,$D63),
"error: please select either NQC MW or GWh from the dropdown in cell A3"))</f>
        <v>0</v>
      </c>
      <c r="H63" s="124">
        <f>IF($B$3="NQC MW",SUMIFS(monthly_gwh_mw!$T:$T,monthly_gwh_mw!$D:$D,H$6,monthly_gwh_mw!$E:$E,$C$1,monthly_gwh_mw!$U:$U,"ok",monthly_gwh_mw!$I:$I,$C63,monthly_gwh_mw!$O:$O,$D63),
IF($B$3="GWh",SUMIFS(monthly_gwh_mw!$F:$F,monthly_gwh_mw!$D:$D,H$6,monthly_gwh_mw!$I:$I,$C63,monthly_gwh_mw!$O:$O,$D63),
"error: please select either NQC MW or GWh from the dropdown in cell A3"))</f>
        <v>0</v>
      </c>
      <c r="I63" s="124">
        <f>IF($B$3="NQC MW",SUMIFS(monthly_gwh_mw!$T:$T,monthly_gwh_mw!$D:$D,I$6,monthly_gwh_mw!$E:$E,$C$1,monthly_gwh_mw!$U:$U,"ok",monthly_gwh_mw!$I:$I,$C63,monthly_gwh_mw!$O:$O,$D63),
IF($B$3="GWh",SUMIFS(monthly_gwh_mw!$F:$F,monthly_gwh_mw!$D:$D,I$6,monthly_gwh_mw!$I:$I,$C63,monthly_gwh_mw!$O:$O,$D63),
"error: please select either NQC MW or GWh from the dropdown in cell A3"))</f>
        <v>0</v>
      </c>
      <c r="J63" s="124">
        <f>IF($B$3="NQC MW",SUMIFS(monthly_gwh_mw!$T:$T,monthly_gwh_mw!$D:$D,J$6,monthly_gwh_mw!$E:$E,$C$1,monthly_gwh_mw!$U:$U,"ok",monthly_gwh_mw!$I:$I,$C63,monthly_gwh_mw!$O:$O,$D63),
IF($B$3="GWh",SUMIFS(monthly_gwh_mw!$F:$F,monthly_gwh_mw!$D:$D,J$6,monthly_gwh_mw!$I:$I,$C63,monthly_gwh_mw!$O:$O,$D63),
"error: please select either NQC MW or GWh from the dropdown in cell A3"))</f>
        <v>0</v>
      </c>
      <c r="K63" s="124">
        <f>IF($B$3="NQC MW",SUMIFS(monthly_gwh_mw!$T:$T,monthly_gwh_mw!$D:$D,K$6,monthly_gwh_mw!$E:$E,$C$1,monthly_gwh_mw!$U:$U,"ok",monthly_gwh_mw!$I:$I,$C63,monthly_gwh_mw!$O:$O,$D63),
IF($B$3="GWh",SUMIFS(monthly_gwh_mw!$F:$F,monthly_gwh_mw!$D:$D,K$6,monthly_gwh_mw!$I:$I,$C63,monthly_gwh_mw!$O:$O,$D63),
"error: please select either NQC MW or GWh from the dropdown in cell A3"))</f>
        <v>0</v>
      </c>
      <c r="L63" s="124">
        <f>IF($B$3="NQC MW",SUMIFS(monthly_gwh_mw!$T:$T,monthly_gwh_mw!$D:$D,L$6,monthly_gwh_mw!$E:$E,$C$1,monthly_gwh_mw!$U:$U,"ok",monthly_gwh_mw!$I:$I,$C63,monthly_gwh_mw!$O:$O,$D63),
IF($B$3="GWh",SUMIFS(monthly_gwh_mw!$F:$F,monthly_gwh_mw!$D:$D,L$6,monthly_gwh_mw!$I:$I,$C63,monthly_gwh_mw!$O:$O,$D63),
"error: please select either NQC MW or GWh from the dropdown in cell A3"))</f>
        <v>0</v>
      </c>
      <c r="M63" s="124">
        <f>IF($B$3="NQC MW",SUMIFS(monthly_gwh_mw!$T:$T,monthly_gwh_mw!$D:$D,M$6,monthly_gwh_mw!$E:$E,$C$1,monthly_gwh_mw!$U:$U,"ok",monthly_gwh_mw!$I:$I,$C63,monthly_gwh_mw!$O:$O,$D63),
IF($B$3="GWh",SUMIFS(monthly_gwh_mw!$F:$F,monthly_gwh_mw!$D:$D,M$6,monthly_gwh_mw!$I:$I,$C63,monthly_gwh_mw!$O:$O,$D63),
"error: please select either NQC MW or GWh from the dropdown in cell A3"))</f>
        <v>0</v>
      </c>
      <c r="N63" s="124">
        <f>IF($B$3="NQC MW",SUMIFS(monthly_gwh_mw!$T:$T,monthly_gwh_mw!$D:$D,N$6,monthly_gwh_mw!$E:$E,$C$1,monthly_gwh_mw!$U:$U,"ok",monthly_gwh_mw!$I:$I,$C63,monthly_gwh_mw!$O:$O,$D63),
IF($B$3="GWh",SUMIFS(monthly_gwh_mw!$F:$F,monthly_gwh_mw!$D:$D,N$6,monthly_gwh_mw!$I:$I,$C63,monthly_gwh_mw!$O:$O,$D63),
"error: please select either NQC MW or GWh from the dropdown in cell A3"))</f>
        <v>0</v>
      </c>
      <c r="O63" s="124">
        <f>IF($B$3="NQC MW",SUMIFS(monthly_gwh_mw!$T:$T,monthly_gwh_mw!$D:$D,O$6,monthly_gwh_mw!$E:$E,$C$1,monthly_gwh_mw!$U:$U,"ok",monthly_gwh_mw!$I:$I,$C63,monthly_gwh_mw!$O:$O,$D63),
IF($B$3="GWh",SUMIFS(monthly_gwh_mw!$F:$F,monthly_gwh_mw!$D:$D,O$6,monthly_gwh_mw!$I:$I,$C63,monthly_gwh_mw!$O:$O,$D63),
"error: please select either NQC MW or GWh from the dropdown in cell A3"))</f>
        <v>0</v>
      </c>
      <c r="S63" s="99"/>
      <c r="T63" s="99"/>
      <c r="AH63" s="100">
        <f t="shared" si="1"/>
        <v>2025</v>
      </c>
      <c r="AI63" s="100">
        <f t="shared" si="2"/>
        <v>9</v>
      </c>
      <c r="AJ63" s="100">
        <f>SUMIFS(monthly_gwh_mw!$T:$T,monthly_gwh_mw!$D:$D,AH63,monthly_gwh_mw!$E:$E,AI63,monthly_gwh_mw!$U:$U,"ok")</f>
        <v>0</v>
      </c>
      <c r="AM63" s="158"/>
    </row>
    <row r="64" spans="3:39" s="100" customFormat="1">
      <c r="C64" s="102" t="s">
        <v>594</v>
      </c>
      <c r="D64" s="102" t="s">
        <v>634</v>
      </c>
      <c r="E64" s="124">
        <f>IF($B$3="NQC MW",SUMIFS(monthly_gwh_mw!$T:$T,monthly_gwh_mw!$D:$D,E$6,monthly_gwh_mw!$E:$E,$C$1,monthly_gwh_mw!$U:$U,"ok",monthly_gwh_mw!$I:$I,$C64,monthly_gwh_mw!$O:$O,$D64),
IF($B$3="GWh",SUMIFS(monthly_gwh_mw!$F:$F,monthly_gwh_mw!$D:$D,E$6,monthly_gwh_mw!$I:$I,$C64,monthly_gwh_mw!$O:$O,$D64),
"error: please select either NQC MW or GWh from the dropdown in cell A3"))</f>
        <v>0</v>
      </c>
      <c r="F64" s="124">
        <f>IF($B$3="NQC MW",SUMIFS(monthly_gwh_mw!$T:$T,monthly_gwh_mw!$D:$D,F$6,monthly_gwh_mw!$E:$E,$C$1,monthly_gwh_mw!$U:$U,"ok",monthly_gwh_mw!$I:$I,$C64,monthly_gwh_mw!$O:$O,$D64),
IF($B$3="GWh",SUMIFS(monthly_gwh_mw!$F:$F,monthly_gwh_mw!$D:$D,F$6,monthly_gwh_mw!$I:$I,$C64,monthly_gwh_mw!$O:$O,$D64),
"error: please select either NQC MW or GWh from the dropdown in cell A3"))</f>
        <v>0</v>
      </c>
      <c r="G64" s="124">
        <f>IF($B$3="NQC MW",SUMIFS(monthly_gwh_mw!$T:$T,monthly_gwh_mw!$D:$D,G$6,monthly_gwh_mw!$E:$E,$C$1,monthly_gwh_mw!$U:$U,"ok",monthly_gwh_mw!$I:$I,$C64,monthly_gwh_mw!$O:$O,$D64),
IF($B$3="GWh",SUMIFS(monthly_gwh_mw!$F:$F,monthly_gwh_mw!$D:$D,G$6,monthly_gwh_mw!$I:$I,$C64,monthly_gwh_mw!$O:$O,$D64),
"error: please select either NQC MW or GWh from the dropdown in cell A3"))</f>
        <v>140.09274021892568</v>
      </c>
      <c r="H64" s="124">
        <f>IF($B$3="NQC MW",SUMIFS(monthly_gwh_mw!$T:$T,monthly_gwh_mw!$D:$D,H$6,monthly_gwh_mw!$E:$E,$C$1,monthly_gwh_mw!$U:$U,"ok",monthly_gwh_mw!$I:$I,$C64,monthly_gwh_mw!$O:$O,$D64),
IF($B$3="GWh",SUMIFS(monthly_gwh_mw!$F:$F,monthly_gwh_mw!$D:$D,H$6,monthly_gwh_mw!$I:$I,$C64,monthly_gwh_mw!$O:$O,$D64),
"error: please select either NQC MW or GWh from the dropdown in cell A3"))</f>
        <v>691.25276803355177</v>
      </c>
      <c r="I64" s="124">
        <f>IF($B$3="NQC MW",SUMIFS(monthly_gwh_mw!$T:$T,monthly_gwh_mw!$D:$D,I$6,monthly_gwh_mw!$E:$E,$C$1,monthly_gwh_mw!$U:$U,"ok",monthly_gwh_mw!$I:$I,$C64,monthly_gwh_mw!$O:$O,$D64),
IF($B$3="GWh",SUMIFS(monthly_gwh_mw!$F:$F,monthly_gwh_mw!$D:$D,I$6,monthly_gwh_mw!$I:$I,$C64,monthly_gwh_mw!$O:$O,$D64),
"error: please select either NQC MW or GWh from the dropdown in cell A3"))</f>
        <v>1242.4127958481781</v>
      </c>
      <c r="J64" s="124">
        <f>IF($B$3="NQC MW",SUMIFS(monthly_gwh_mw!$T:$T,monthly_gwh_mw!$D:$D,J$6,monthly_gwh_mw!$E:$E,$C$1,monthly_gwh_mw!$U:$U,"ok",monthly_gwh_mw!$I:$I,$C64,monthly_gwh_mw!$O:$O,$D64),
IF($B$3="GWh",SUMIFS(monthly_gwh_mw!$F:$F,monthly_gwh_mw!$D:$D,J$6,monthly_gwh_mw!$I:$I,$C64,monthly_gwh_mw!$O:$O,$D64),
"error: please select either NQC MW or GWh from the dropdown in cell A3"))</f>
        <v>1242.4127958481781</v>
      </c>
      <c r="K64" s="124">
        <f>IF($B$3="NQC MW",SUMIFS(monthly_gwh_mw!$T:$T,monthly_gwh_mw!$D:$D,K$6,monthly_gwh_mw!$E:$E,$C$1,monthly_gwh_mw!$U:$U,"ok",monthly_gwh_mw!$I:$I,$C64,monthly_gwh_mw!$O:$O,$D64),
IF($B$3="GWh",SUMIFS(monthly_gwh_mw!$F:$F,monthly_gwh_mw!$D:$D,K$6,monthly_gwh_mw!$I:$I,$C64,monthly_gwh_mw!$O:$O,$D64),
"error: please select either NQC MW or GWh from the dropdown in cell A3"))</f>
        <v>1242.4127958481781</v>
      </c>
      <c r="L64" s="124">
        <f>IF($B$3="NQC MW",SUMIFS(monthly_gwh_mw!$T:$T,monthly_gwh_mw!$D:$D,L$6,monthly_gwh_mw!$E:$E,$C$1,monthly_gwh_mw!$U:$U,"ok",monthly_gwh_mw!$I:$I,$C64,monthly_gwh_mw!$O:$O,$D64),
IF($B$3="GWh",SUMIFS(monthly_gwh_mw!$F:$F,monthly_gwh_mw!$D:$D,L$6,monthly_gwh_mw!$I:$I,$C64,monthly_gwh_mw!$O:$O,$D64),
"error: please select either NQC MW or GWh from the dropdown in cell A3"))</f>
        <v>1242.4127958481781</v>
      </c>
      <c r="M64" s="124">
        <f>IF($B$3="NQC MW",SUMIFS(monthly_gwh_mw!$T:$T,monthly_gwh_mw!$D:$D,M$6,monthly_gwh_mw!$E:$E,$C$1,monthly_gwh_mw!$U:$U,"ok",monthly_gwh_mw!$I:$I,$C64,monthly_gwh_mw!$O:$O,$D64),
IF($B$3="GWh",SUMIFS(monthly_gwh_mw!$F:$F,monthly_gwh_mw!$D:$D,M$6,monthly_gwh_mw!$I:$I,$C64,monthly_gwh_mw!$O:$O,$D64),
"error: please select either NQC MW or GWh from the dropdown in cell A3"))</f>
        <v>1242.4127958481781</v>
      </c>
      <c r="N64" s="124">
        <f>IF($B$3="NQC MW",SUMIFS(monthly_gwh_mw!$T:$T,monthly_gwh_mw!$D:$D,N$6,monthly_gwh_mw!$E:$E,$C$1,monthly_gwh_mw!$U:$U,"ok",monthly_gwh_mw!$I:$I,$C64,monthly_gwh_mw!$O:$O,$D64),
IF($B$3="GWh",SUMIFS(monthly_gwh_mw!$F:$F,monthly_gwh_mw!$D:$D,N$6,monthly_gwh_mw!$I:$I,$C64,monthly_gwh_mw!$O:$O,$D64),
"error: please select either NQC MW or GWh from the dropdown in cell A3"))</f>
        <v>1242.4127958481781</v>
      </c>
      <c r="O64" s="124">
        <f>IF($B$3="NQC MW",SUMIFS(monthly_gwh_mw!$T:$T,monthly_gwh_mw!$D:$D,O$6,monthly_gwh_mw!$E:$E,$C$1,monthly_gwh_mw!$U:$U,"ok",monthly_gwh_mw!$I:$I,$C64,monthly_gwh_mw!$O:$O,$D64),
IF($B$3="GWh",SUMIFS(monthly_gwh_mw!$F:$F,monthly_gwh_mw!$D:$D,O$6,monthly_gwh_mw!$I:$I,$C64,monthly_gwh_mw!$O:$O,$D64),
"error: please select either NQC MW or GWh from the dropdown in cell A3"))</f>
        <v>1242.4127958481781</v>
      </c>
      <c r="S64" s="99"/>
      <c r="T64" s="99"/>
      <c r="AH64" s="100">
        <f t="shared" si="1"/>
        <v>2025</v>
      </c>
      <c r="AI64" s="100">
        <f t="shared" si="2"/>
        <v>10</v>
      </c>
      <c r="AJ64" s="100">
        <f>SUMIFS(monthly_gwh_mw!$T:$T,monthly_gwh_mw!$D:$D,AH64,monthly_gwh_mw!$E:$E,AI64,monthly_gwh_mw!$U:$U,"ok")</f>
        <v>0</v>
      </c>
      <c r="AM64" s="158"/>
    </row>
    <row r="65" spans="2:39" s="100" customFormat="1">
      <c r="C65" s="102" t="s">
        <v>594</v>
      </c>
      <c r="D65" s="102" t="s">
        <v>635</v>
      </c>
      <c r="E65" s="124">
        <f>IF($B$3="NQC MW",SUMIFS(monthly_gwh_mw!$T:$T,monthly_gwh_mw!$D:$D,E$6,monthly_gwh_mw!$E:$E,$C$1,monthly_gwh_mw!$U:$U,"ok",monthly_gwh_mw!$I:$I,$C65,monthly_gwh_mw!$O:$O,$D65),
IF($B$3="GWh",SUMIFS(monthly_gwh_mw!$F:$F,monthly_gwh_mw!$D:$D,E$6,monthly_gwh_mw!$I:$I,$C65,monthly_gwh_mw!$O:$O,$D65),
"error: please select either NQC MW or GWh from the dropdown in cell A3"))</f>
        <v>0</v>
      </c>
      <c r="F65" s="124">
        <f>IF($B$3="NQC MW",SUMIFS(monthly_gwh_mw!$T:$T,monthly_gwh_mw!$D:$D,F$6,monthly_gwh_mw!$E:$E,$C$1,monthly_gwh_mw!$U:$U,"ok",monthly_gwh_mw!$I:$I,$C65,monthly_gwh_mw!$O:$O,$D65),
IF($B$3="GWh",SUMIFS(monthly_gwh_mw!$F:$F,monthly_gwh_mw!$D:$D,F$6,monthly_gwh_mw!$I:$I,$C65,monthly_gwh_mw!$O:$O,$D65),
"error: please select either NQC MW or GWh from the dropdown in cell A3"))</f>
        <v>0</v>
      </c>
      <c r="G65" s="124">
        <f>IF($B$3="NQC MW",SUMIFS(monthly_gwh_mw!$T:$T,monthly_gwh_mw!$D:$D,G$6,monthly_gwh_mw!$E:$E,$C$1,monthly_gwh_mw!$U:$U,"ok",monthly_gwh_mw!$I:$I,$C65,monthly_gwh_mw!$O:$O,$D65),
IF($B$3="GWh",SUMIFS(monthly_gwh_mw!$F:$F,monthly_gwh_mw!$D:$D,G$6,monthly_gwh_mw!$I:$I,$C65,monthly_gwh_mw!$O:$O,$D65),
"error: please select either NQC MW or GWh from the dropdown in cell A3"))</f>
        <v>0</v>
      </c>
      <c r="H65" s="124">
        <f>IF($B$3="NQC MW",SUMIFS(monthly_gwh_mw!$T:$T,monthly_gwh_mw!$D:$D,H$6,monthly_gwh_mw!$E:$E,$C$1,monthly_gwh_mw!$U:$U,"ok",monthly_gwh_mw!$I:$I,$C65,monthly_gwh_mw!$O:$O,$D65),
IF($B$3="GWh",SUMIFS(monthly_gwh_mw!$F:$F,monthly_gwh_mw!$D:$D,H$6,monthly_gwh_mw!$I:$I,$C65,monthly_gwh_mw!$O:$O,$D65),
"error: please select either NQC MW or GWh from the dropdown in cell A3"))</f>
        <v>0</v>
      </c>
      <c r="I65" s="124">
        <f>IF($B$3="NQC MW",SUMIFS(monthly_gwh_mw!$T:$T,monthly_gwh_mw!$D:$D,I$6,monthly_gwh_mw!$E:$E,$C$1,monthly_gwh_mw!$U:$U,"ok",monthly_gwh_mw!$I:$I,$C65,monthly_gwh_mw!$O:$O,$D65),
IF($B$3="GWh",SUMIFS(monthly_gwh_mw!$F:$F,monthly_gwh_mw!$D:$D,I$6,monthly_gwh_mw!$I:$I,$C65,monthly_gwh_mw!$O:$O,$D65),
"error: please select either NQC MW or GWh from the dropdown in cell A3"))</f>
        <v>0</v>
      </c>
      <c r="J65" s="124">
        <f>IF($B$3="NQC MW",SUMIFS(monthly_gwh_mw!$T:$T,monthly_gwh_mw!$D:$D,J$6,monthly_gwh_mw!$E:$E,$C$1,monthly_gwh_mw!$U:$U,"ok",monthly_gwh_mw!$I:$I,$C65,monthly_gwh_mw!$O:$O,$D65),
IF($B$3="GWh",SUMIFS(monthly_gwh_mw!$F:$F,monthly_gwh_mw!$D:$D,J$6,monthly_gwh_mw!$I:$I,$C65,monthly_gwh_mw!$O:$O,$D65),
"error: please select either NQC MW or GWh from the dropdown in cell A3"))</f>
        <v>0</v>
      </c>
      <c r="K65" s="124">
        <f>IF($B$3="NQC MW",SUMIFS(monthly_gwh_mw!$T:$T,monthly_gwh_mw!$D:$D,K$6,monthly_gwh_mw!$E:$E,$C$1,monthly_gwh_mw!$U:$U,"ok",monthly_gwh_mw!$I:$I,$C65,monthly_gwh_mw!$O:$O,$D65),
IF($B$3="GWh",SUMIFS(monthly_gwh_mw!$F:$F,monthly_gwh_mw!$D:$D,K$6,monthly_gwh_mw!$I:$I,$C65,monthly_gwh_mw!$O:$O,$D65),
"error: please select either NQC MW or GWh from the dropdown in cell A3"))</f>
        <v>0</v>
      </c>
      <c r="L65" s="124">
        <f>IF($B$3="NQC MW",SUMIFS(monthly_gwh_mw!$T:$T,monthly_gwh_mw!$D:$D,L$6,monthly_gwh_mw!$E:$E,$C$1,monthly_gwh_mw!$U:$U,"ok",monthly_gwh_mw!$I:$I,$C65,monthly_gwh_mw!$O:$O,$D65),
IF($B$3="GWh",SUMIFS(monthly_gwh_mw!$F:$F,monthly_gwh_mw!$D:$D,L$6,monthly_gwh_mw!$I:$I,$C65,monthly_gwh_mw!$O:$O,$D65),
"error: please select either NQC MW or GWh from the dropdown in cell A3"))</f>
        <v>0</v>
      </c>
      <c r="M65" s="124">
        <f>IF($B$3="NQC MW",SUMIFS(monthly_gwh_mw!$T:$T,monthly_gwh_mw!$D:$D,M$6,monthly_gwh_mw!$E:$E,$C$1,monthly_gwh_mw!$U:$U,"ok",monthly_gwh_mw!$I:$I,$C65,monthly_gwh_mw!$O:$O,$D65),
IF($B$3="GWh",SUMIFS(monthly_gwh_mw!$F:$F,monthly_gwh_mw!$D:$D,M$6,monthly_gwh_mw!$I:$I,$C65,monthly_gwh_mw!$O:$O,$D65),
"error: please select either NQC MW or GWh from the dropdown in cell A3"))</f>
        <v>0</v>
      </c>
      <c r="N65" s="124">
        <f>IF($B$3="NQC MW",SUMIFS(monthly_gwh_mw!$T:$T,monthly_gwh_mw!$D:$D,N$6,monthly_gwh_mw!$E:$E,$C$1,monthly_gwh_mw!$U:$U,"ok",monthly_gwh_mw!$I:$I,$C65,monthly_gwh_mw!$O:$O,$D65),
IF($B$3="GWh",SUMIFS(monthly_gwh_mw!$F:$F,monthly_gwh_mw!$D:$D,N$6,monthly_gwh_mw!$I:$I,$C65,monthly_gwh_mw!$O:$O,$D65),
"error: please select either NQC MW or GWh from the dropdown in cell A3"))</f>
        <v>0</v>
      </c>
      <c r="O65" s="124">
        <f>IF($B$3="NQC MW",SUMIFS(monthly_gwh_mw!$T:$T,monthly_gwh_mw!$D:$D,O$6,monthly_gwh_mw!$E:$E,$C$1,monthly_gwh_mw!$U:$U,"ok",monthly_gwh_mw!$I:$I,$C65,monthly_gwh_mw!$O:$O,$D65),
IF($B$3="GWh",SUMIFS(monthly_gwh_mw!$F:$F,monthly_gwh_mw!$D:$D,O$6,monthly_gwh_mw!$I:$I,$C65,monthly_gwh_mw!$O:$O,$D65),
"error: please select either NQC MW or GWh from the dropdown in cell A3"))</f>
        <v>0</v>
      </c>
      <c r="S65" s="99"/>
      <c r="T65" s="99"/>
      <c r="AH65" s="100">
        <f t="shared" si="1"/>
        <v>2025</v>
      </c>
      <c r="AI65" s="100">
        <f t="shared" si="2"/>
        <v>11</v>
      </c>
      <c r="AJ65" s="100">
        <f>SUMIFS(monthly_gwh_mw!$T:$T,monthly_gwh_mw!$D:$D,AH65,monthly_gwh_mw!$E:$E,AI65,monthly_gwh_mw!$U:$U,"ok")</f>
        <v>0</v>
      </c>
      <c r="AM65" s="158"/>
    </row>
    <row r="66" spans="2:39" s="100" customFormat="1" ht="16" thickBot="1">
      <c r="C66" s="117" t="s">
        <v>594</v>
      </c>
      <c r="D66" s="117" t="s">
        <v>636</v>
      </c>
      <c r="E66" s="124">
        <f>IF($B$3="NQC MW",SUMIFS(monthly_gwh_mw!$T:$T,monthly_gwh_mw!$D:$D,E$6,monthly_gwh_mw!$E:$E,$C$1,monthly_gwh_mw!$U:$U,"ok",monthly_gwh_mw!$I:$I,$C66,monthly_gwh_mw!$O:$O,$D66),
IF($B$3="GWh",SUMIFS(monthly_gwh_mw!$F:$F,monthly_gwh_mw!$D:$D,E$6,monthly_gwh_mw!$I:$I,$C66,monthly_gwh_mw!$O:$O,$D66),
"error: please select either NQC MW or GWh from the dropdown in cell A3"))</f>
        <v>0</v>
      </c>
      <c r="F66" s="124">
        <f>IF($B$3="NQC MW",SUMIFS(monthly_gwh_mw!$T:$T,monthly_gwh_mw!$D:$D,F$6,monthly_gwh_mw!$E:$E,$C$1,monthly_gwh_mw!$U:$U,"ok",monthly_gwh_mw!$I:$I,$C66,monthly_gwh_mw!$O:$O,$D66),
IF($B$3="GWh",SUMIFS(monthly_gwh_mw!$F:$F,monthly_gwh_mw!$D:$D,F$6,monthly_gwh_mw!$I:$I,$C66,monthly_gwh_mw!$O:$O,$D66),
"error: please select either NQC MW or GWh from the dropdown in cell A3"))</f>
        <v>0</v>
      </c>
      <c r="G66" s="124">
        <f>IF($B$3="NQC MW",SUMIFS(monthly_gwh_mw!$T:$T,monthly_gwh_mw!$D:$D,G$6,monthly_gwh_mw!$E:$E,$C$1,monthly_gwh_mw!$U:$U,"ok",monthly_gwh_mw!$I:$I,$C66,monthly_gwh_mw!$O:$O,$D66),
IF($B$3="GWh",SUMIFS(monthly_gwh_mw!$F:$F,monthly_gwh_mw!$D:$D,G$6,monthly_gwh_mw!$I:$I,$C66,monthly_gwh_mw!$O:$O,$D66),
"error: please select either NQC MW or GWh from the dropdown in cell A3"))</f>
        <v>0</v>
      </c>
      <c r="H66" s="124">
        <f>IF($B$3="NQC MW",SUMIFS(monthly_gwh_mw!$T:$T,monthly_gwh_mw!$D:$D,H$6,monthly_gwh_mw!$E:$E,$C$1,monthly_gwh_mw!$U:$U,"ok",monthly_gwh_mw!$I:$I,$C66,monthly_gwh_mw!$O:$O,$D66),
IF($B$3="GWh",SUMIFS(monthly_gwh_mw!$F:$F,monthly_gwh_mw!$D:$D,H$6,monthly_gwh_mw!$I:$I,$C66,monthly_gwh_mw!$O:$O,$D66),
"error: please select either NQC MW or GWh from the dropdown in cell A3"))</f>
        <v>550.08100000000002</v>
      </c>
      <c r="I66" s="124">
        <f>IF($B$3="NQC MW",SUMIFS(monthly_gwh_mw!$T:$T,monthly_gwh_mw!$D:$D,I$6,monthly_gwh_mw!$E:$E,$C$1,monthly_gwh_mw!$U:$U,"ok",monthly_gwh_mw!$I:$I,$C66,monthly_gwh_mw!$O:$O,$D66),
IF($B$3="GWh",SUMIFS(monthly_gwh_mw!$F:$F,monthly_gwh_mw!$D:$D,I$6,monthly_gwh_mw!$I:$I,$C66,monthly_gwh_mw!$O:$O,$D66),
"error: please select either NQC MW or GWh from the dropdown in cell A3"))</f>
        <v>550.08100000000002</v>
      </c>
      <c r="J66" s="124">
        <f>IF($B$3="NQC MW",SUMIFS(monthly_gwh_mw!$T:$T,monthly_gwh_mw!$D:$D,J$6,monthly_gwh_mw!$E:$E,$C$1,monthly_gwh_mw!$U:$U,"ok",monthly_gwh_mw!$I:$I,$C66,monthly_gwh_mw!$O:$O,$D66),
IF($B$3="GWh",SUMIFS(monthly_gwh_mw!$F:$F,monthly_gwh_mw!$D:$D,J$6,monthly_gwh_mw!$I:$I,$C66,monthly_gwh_mw!$O:$O,$D66),
"error: please select either NQC MW or GWh from the dropdown in cell A3"))</f>
        <v>550.08100000000002</v>
      </c>
      <c r="K66" s="124">
        <f>IF($B$3="NQC MW",SUMIFS(monthly_gwh_mw!$T:$T,monthly_gwh_mw!$D:$D,K$6,monthly_gwh_mw!$E:$E,$C$1,monthly_gwh_mw!$U:$U,"ok",monthly_gwh_mw!$I:$I,$C66,monthly_gwh_mw!$O:$O,$D66),
IF($B$3="GWh",SUMIFS(monthly_gwh_mw!$F:$F,monthly_gwh_mw!$D:$D,K$6,monthly_gwh_mw!$I:$I,$C66,monthly_gwh_mw!$O:$O,$D66),
"error: please select either NQC MW or GWh from the dropdown in cell A3"))</f>
        <v>550.08100000000002</v>
      </c>
      <c r="L66" s="124">
        <f>IF($B$3="NQC MW",SUMIFS(monthly_gwh_mw!$T:$T,monthly_gwh_mw!$D:$D,L$6,monthly_gwh_mw!$E:$E,$C$1,monthly_gwh_mw!$U:$U,"ok",monthly_gwh_mw!$I:$I,$C66,monthly_gwh_mw!$O:$O,$D66),
IF($B$3="GWh",SUMIFS(monthly_gwh_mw!$F:$F,monthly_gwh_mw!$D:$D,L$6,monthly_gwh_mw!$I:$I,$C66,monthly_gwh_mw!$O:$O,$D66),
"error: please select either NQC MW or GWh from the dropdown in cell A3"))</f>
        <v>550.08100000000002</v>
      </c>
      <c r="M66" s="124">
        <f>IF($B$3="NQC MW",SUMIFS(monthly_gwh_mw!$T:$T,monthly_gwh_mw!$D:$D,M$6,monthly_gwh_mw!$E:$E,$C$1,monthly_gwh_mw!$U:$U,"ok",monthly_gwh_mw!$I:$I,$C66,monthly_gwh_mw!$O:$O,$D66),
IF($B$3="GWh",SUMIFS(monthly_gwh_mw!$F:$F,monthly_gwh_mw!$D:$D,M$6,monthly_gwh_mw!$I:$I,$C66,monthly_gwh_mw!$O:$O,$D66),
"error: please select either NQC MW or GWh from the dropdown in cell A3"))</f>
        <v>550.08100000000002</v>
      </c>
      <c r="N66" s="124">
        <f>IF($B$3="NQC MW",SUMIFS(monthly_gwh_mw!$T:$T,monthly_gwh_mw!$D:$D,N$6,monthly_gwh_mw!$E:$E,$C$1,monthly_gwh_mw!$U:$U,"ok",monthly_gwh_mw!$I:$I,$C66,monthly_gwh_mw!$O:$O,$D66),
IF($B$3="GWh",SUMIFS(monthly_gwh_mw!$F:$F,monthly_gwh_mw!$D:$D,N$6,monthly_gwh_mw!$I:$I,$C66,monthly_gwh_mw!$O:$O,$D66),
"error: please select either NQC MW or GWh from the dropdown in cell A3"))</f>
        <v>550.08100000000002</v>
      </c>
      <c r="O66" s="124">
        <f>IF($B$3="NQC MW",SUMIFS(monthly_gwh_mw!$T:$T,monthly_gwh_mw!$D:$D,O$6,monthly_gwh_mw!$E:$E,$C$1,monthly_gwh_mw!$U:$U,"ok",monthly_gwh_mw!$I:$I,$C66,monthly_gwh_mw!$O:$O,$D66),
IF($B$3="GWh",SUMIFS(monthly_gwh_mw!$F:$F,monthly_gwh_mw!$D:$D,O$6,monthly_gwh_mw!$I:$I,$C66,monthly_gwh_mw!$O:$O,$D66),
"error: please select either NQC MW or GWh from the dropdown in cell A3"))</f>
        <v>550.08100000000002</v>
      </c>
      <c r="S66" s="99"/>
      <c r="T66" s="99"/>
      <c r="AH66" s="100">
        <f t="shared" si="1"/>
        <v>2025</v>
      </c>
      <c r="AI66" s="100">
        <f t="shared" si="2"/>
        <v>12</v>
      </c>
      <c r="AJ66" s="100">
        <f>SUMIFS(monthly_gwh_mw!$T:$T,monthly_gwh_mw!$D:$D,AH66,monthly_gwh_mw!$E:$E,AI66,monthly_gwh_mw!$U:$U,"ok")</f>
        <v>0</v>
      </c>
      <c r="AM66" s="158"/>
    </row>
    <row r="67" spans="2:39" ht="16" thickBot="1">
      <c r="B67" s="10"/>
      <c r="C67" s="118" t="s">
        <v>637</v>
      </c>
      <c r="D67" s="120"/>
      <c r="E67" s="211" t="s">
        <v>6314</v>
      </c>
      <c r="F67" s="211" t="s">
        <v>6314</v>
      </c>
      <c r="G67" s="211" t="s">
        <v>6314</v>
      </c>
      <c r="H67" s="211" t="s">
        <v>6314</v>
      </c>
      <c r="I67" s="211" t="s">
        <v>6314</v>
      </c>
      <c r="J67" s="211" t="s">
        <v>6314</v>
      </c>
      <c r="K67" s="211" t="s">
        <v>6314</v>
      </c>
      <c r="L67" s="211" t="s">
        <v>6314</v>
      </c>
      <c r="M67" s="211" t="s">
        <v>6314</v>
      </c>
      <c r="N67" s="211" t="s">
        <v>6314</v>
      </c>
      <c r="O67" s="211" t="s">
        <v>6314</v>
      </c>
      <c r="P67" s="100"/>
      <c r="Q67" s="100"/>
      <c r="R67" s="100"/>
      <c r="S67" s="99"/>
      <c r="T67" s="99"/>
      <c r="AH67" s="100">
        <f t="shared" si="1"/>
        <v>2026</v>
      </c>
      <c r="AI67" s="100">
        <f t="shared" si="2"/>
        <v>1</v>
      </c>
      <c r="AJ67" s="100">
        <f>SUMIFS(monthly_gwh_mw!$T:$T,monthly_gwh_mw!$D:$D,AH67,monthly_gwh_mw!$E:$E,AI67,monthly_gwh_mw!$U:$U,"ok")</f>
        <v>0</v>
      </c>
    </row>
    <row r="68" spans="2:39" s="100" customFormat="1" ht="16" thickBot="1">
      <c r="B68" s="104"/>
      <c r="C68" s="119" t="s">
        <v>638</v>
      </c>
      <c r="D68" s="116"/>
      <c r="E68" s="211" t="s">
        <v>6314</v>
      </c>
      <c r="F68" s="211" t="s">
        <v>6314</v>
      </c>
      <c r="G68" s="211" t="s">
        <v>6314</v>
      </c>
      <c r="H68" s="211" t="s">
        <v>6314</v>
      </c>
      <c r="I68" s="211" t="s">
        <v>6314</v>
      </c>
      <c r="J68" s="211" t="s">
        <v>6314</v>
      </c>
      <c r="K68" s="211" t="s">
        <v>6314</v>
      </c>
      <c r="L68" s="211" t="s">
        <v>6314</v>
      </c>
      <c r="M68" s="211" t="s">
        <v>6314</v>
      </c>
      <c r="N68" s="211" t="s">
        <v>6314</v>
      </c>
      <c r="O68" s="211" t="s">
        <v>6314</v>
      </c>
      <c r="S68" s="99"/>
      <c r="T68" s="99"/>
      <c r="AH68" s="100">
        <f t="shared" si="1"/>
        <v>2026</v>
      </c>
      <c r="AI68" s="100">
        <f t="shared" si="2"/>
        <v>2</v>
      </c>
      <c r="AJ68" s="100">
        <f>SUMIFS(monthly_gwh_mw!$T:$T,monthly_gwh_mw!$D:$D,AH68,monthly_gwh_mw!$E:$E,AI68,monthly_gwh_mw!$U:$U,"ok")</f>
        <v>0</v>
      </c>
      <c r="AM68" s="158"/>
    </row>
    <row r="69" spans="2:39" s="100" customFormat="1" ht="16" thickBot="1">
      <c r="B69" s="104"/>
      <c r="C69" s="119" t="s">
        <v>639</v>
      </c>
      <c r="D69" s="116"/>
      <c r="E69" s="211" t="s">
        <v>6314</v>
      </c>
      <c r="F69" s="211" t="s">
        <v>6314</v>
      </c>
      <c r="G69" s="211" t="s">
        <v>6314</v>
      </c>
      <c r="H69" s="211" t="s">
        <v>6314</v>
      </c>
      <c r="I69" s="211" t="s">
        <v>6314</v>
      </c>
      <c r="J69" s="211" t="s">
        <v>6314</v>
      </c>
      <c r="K69" s="211" t="s">
        <v>6314</v>
      </c>
      <c r="L69" s="211" t="s">
        <v>6314</v>
      </c>
      <c r="M69" s="211" t="s">
        <v>6314</v>
      </c>
      <c r="N69" s="211" t="s">
        <v>6314</v>
      </c>
      <c r="O69" s="211" t="s">
        <v>6314</v>
      </c>
      <c r="S69" s="99"/>
      <c r="T69" s="99"/>
      <c r="AH69" s="100">
        <f t="shared" si="1"/>
        <v>2026</v>
      </c>
      <c r="AI69" s="100">
        <f t="shared" si="2"/>
        <v>3</v>
      </c>
      <c r="AJ69" s="100">
        <f>SUMIFS(monthly_gwh_mw!$T:$T,monthly_gwh_mw!$D:$D,AH69,monthly_gwh_mw!$E:$E,AI69,monthly_gwh_mw!$U:$U,"ok")</f>
        <v>0</v>
      </c>
      <c r="AM69" s="158"/>
    </row>
    <row r="70" spans="2:39" ht="44.5" customHeight="1" thickBot="1">
      <c r="B70" s="100"/>
      <c r="C70" s="193" t="s">
        <v>640</v>
      </c>
      <c r="D70" s="121"/>
      <c r="E70" s="211" t="s">
        <v>6314</v>
      </c>
      <c r="F70" s="211" t="s">
        <v>6314</v>
      </c>
      <c r="G70" s="211" t="s">
        <v>6314</v>
      </c>
      <c r="H70" s="211" t="s">
        <v>6314</v>
      </c>
      <c r="I70" s="211" t="s">
        <v>6314</v>
      </c>
      <c r="J70" s="211" t="s">
        <v>6314</v>
      </c>
      <c r="K70" s="211" t="s">
        <v>6314</v>
      </c>
      <c r="L70" s="211" t="s">
        <v>6314</v>
      </c>
      <c r="M70" s="211" t="s">
        <v>6314</v>
      </c>
      <c r="N70" s="211" t="s">
        <v>6314</v>
      </c>
      <c r="O70" s="211" t="s">
        <v>6314</v>
      </c>
      <c r="P70" s="100"/>
      <c r="Q70" s="100"/>
      <c r="R70" s="100"/>
      <c r="S70" s="99"/>
      <c r="T70" s="99"/>
      <c r="AH70" s="100">
        <f t="shared" si="1"/>
        <v>2026</v>
      </c>
      <c r="AI70" s="100">
        <f t="shared" si="2"/>
        <v>4</v>
      </c>
      <c r="AJ70" s="100">
        <f>SUMIFS(monthly_gwh_mw!$T:$T,monthly_gwh_mw!$D:$D,AH70,monthly_gwh_mw!$E:$E,AI70,monthly_gwh_mw!$U:$U,"ok")</f>
        <v>0</v>
      </c>
    </row>
    <row r="71" spans="2:39">
      <c r="E71" s="200">
        <f>SUM(E7:E66)</f>
        <v>2877.0696371319978</v>
      </c>
      <c r="F71" s="200">
        <f t="shared" ref="F71:O71" si="3">SUM(F7:F66)</f>
        <v>3149.0913567557513</v>
      </c>
      <c r="G71" s="200">
        <f t="shared" si="3"/>
        <v>3349.7207115940623</v>
      </c>
      <c r="H71" s="200">
        <f t="shared" si="3"/>
        <v>3444.2737063086643</v>
      </c>
      <c r="I71" s="200">
        <f t="shared" si="3"/>
        <v>3491.8342508124701</v>
      </c>
      <c r="J71" s="200">
        <f t="shared" si="3"/>
        <v>2903.2161264373326</v>
      </c>
      <c r="K71" s="200">
        <f t="shared" si="3"/>
        <v>2903.2161264373326</v>
      </c>
      <c r="L71" s="200">
        <f t="shared" si="3"/>
        <v>2903.1161264373327</v>
      </c>
      <c r="M71" s="200">
        <f t="shared" si="3"/>
        <v>2903.1161264373327</v>
      </c>
      <c r="N71" s="200">
        <f t="shared" si="3"/>
        <v>2903.1161264373327</v>
      </c>
      <c r="O71" s="200">
        <f t="shared" si="3"/>
        <v>2903.1161264373327</v>
      </c>
      <c r="AH71" s="100">
        <f t="shared" si="1"/>
        <v>2026</v>
      </c>
      <c r="AI71" s="100">
        <f t="shared" si="2"/>
        <v>5</v>
      </c>
      <c r="AJ71" s="100">
        <f>SUMIFS(monthly_gwh_mw!$T:$T,monthly_gwh_mw!$D:$D,AH71,monthly_gwh_mw!$E:$E,AI71,monthly_gwh_mw!$U:$U,"ok")</f>
        <v>0</v>
      </c>
    </row>
    <row r="72" spans="2:39">
      <c r="B72" s="100"/>
      <c r="C72" s="109"/>
      <c r="D72" s="109"/>
      <c r="E72" s="100"/>
      <c r="F72" s="100"/>
      <c r="G72" s="100"/>
      <c r="H72" s="100"/>
      <c r="I72" s="100"/>
      <c r="J72" s="100"/>
      <c r="K72" s="100"/>
      <c r="L72" s="100"/>
      <c r="M72" s="100"/>
      <c r="N72" s="100"/>
      <c r="O72" s="100"/>
      <c r="P72" s="100"/>
      <c r="Q72" s="100"/>
      <c r="R72" s="100"/>
      <c r="S72" s="99"/>
      <c r="T72" s="99"/>
      <c r="AH72" s="100">
        <f t="shared" si="1"/>
        <v>2026</v>
      </c>
      <c r="AI72" s="100">
        <f t="shared" si="2"/>
        <v>6</v>
      </c>
      <c r="AJ72" s="100">
        <f>SUMIFS(monthly_gwh_mw!$T:$T,monthly_gwh_mw!$D:$D,AH72,monthly_gwh_mw!$E:$E,AI72,monthly_gwh_mw!$U:$U,"ok")</f>
        <v>0</v>
      </c>
    </row>
    <row r="73" spans="2:39">
      <c r="B73" s="100"/>
      <c r="C73" s="101" t="s">
        <v>641</v>
      </c>
      <c r="D73" s="108"/>
      <c r="E73" s="80">
        <f>B2</f>
        <v>2021</v>
      </c>
      <c r="F73" s="100"/>
      <c r="G73" s="100"/>
      <c r="H73" s="100"/>
      <c r="I73" s="100"/>
      <c r="J73" s="100"/>
      <c r="K73" s="100"/>
      <c r="L73" s="100"/>
      <c r="M73" s="100"/>
      <c r="N73" s="100"/>
      <c r="O73" s="100"/>
      <c r="P73" s="100"/>
      <c r="Q73" s="100"/>
      <c r="R73" s="100"/>
      <c r="S73" s="99"/>
      <c r="T73" s="99"/>
      <c r="AH73" s="100">
        <f t="shared" si="1"/>
        <v>2026</v>
      </c>
      <c r="AI73" s="100">
        <f t="shared" si="2"/>
        <v>7</v>
      </c>
      <c r="AJ73" s="100">
        <f>SUMIFS(monthly_gwh_mw!$T:$T,monthly_gwh_mw!$D:$D,AH73,monthly_gwh_mw!$E:$E,AI73,monthly_gwh_mw!$U:$U,"ok")</f>
        <v>0</v>
      </c>
    </row>
    <row r="74" spans="2:39">
      <c r="B74" s="100"/>
      <c r="C74" s="101" t="s">
        <v>642</v>
      </c>
      <c r="D74" s="108"/>
      <c r="E74" s="157">
        <f>SUM(unique_contracts!AL:AL)</f>
        <v>0</v>
      </c>
      <c r="F74" s="100"/>
      <c r="G74" s="100"/>
      <c r="H74" s="100"/>
      <c r="I74" s="100"/>
      <c r="J74" s="100"/>
      <c r="K74" s="100"/>
      <c r="L74" s="100"/>
      <c r="M74" s="100"/>
      <c r="N74" s="100"/>
      <c r="O74" s="100"/>
      <c r="P74" s="100"/>
      <c r="Q74" s="100"/>
      <c r="R74" s="100"/>
      <c r="S74" s="99"/>
      <c r="T74" s="65" t="s">
        <v>643</v>
      </c>
      <c r="AH74" s="100">
        <f t="shared" si="1"/>
        <v>2026</v>
      </c>
      <c r="AI74" s="100">
        <f t="shared" si="2"/>
        <v>8</v>
      </c>
      <c r="AJ74" s="100">
        <f>SUMIFS(monthly_gwh_mw!$T:$T,monthly_gwh_mw!$D:$D,AH74,monthly_gwh_mw!$E:$E,AI74,monthly_gwh_mw!$U:$U,"ok")</f>
        <v>0</v>
      </c>
    </row>
    <row r="75" spans="2:39">
      <c r="B75" s="100"/>
      <c r="C75" s="101" t="s">
        <v>644</v>
      </c>
      <c r="D75" s="108"/>
      <c r="E75" s="157">
        <f>SUM(unique_contracts!AM:AM)</f>
        <v>0</v>
      </c>
      <c r="F75" s="100"/>
      <c r="G75" s="100"/>
      <c r="H75" s="100"/>
      <c r="I75" s="100"/>
      <c r="J75" s="100"/>
      <c r="K75" s="100"/>
      <c r="L75" s="100"/>
      <c r="M75" s="100"/>
      <c r="N75" s="100"/>
      <c r="O75" s="100"/>
      <c r="P75" s="100"/>
      <c r="Q75" s="100"/>
      <c r="R75" s="100"/>
      <c r="S75" s="99"/>
      <c r="T75" s="100" t="b">
        <f>ABS(SUMPRODUCT(unique_contracts!AK:AK,unique_contracts!M:M)+SUM(unique_contracts!AQ:AQ)-E78)&lt;5</f>
        <v>1</v>
      </c>
      <c r="AH75" s="100">
        <f t="shared" si="1"/>
        <v>2026</v>
      </c>
      <c r="AI75" s="100">
        <f t="shared" si="2"/>
        <v>9</v>
      </c>
      <c r="AJ75" s="100">
        <f>SUMIFS(monthly_gwh_mw!$T:$T,monthly_gwh_mw!$D:$D,AH75,monthly_gwh_mw!$E:$E,AI75,monthly_gwh_mw!$U:$U,"ok")</f>
        <v>0</v>
      </c>
    </row>
    <row r="76" spans="2:39">
      <c r="B76" s="100"/>
      <c r="C76" s="101" t="s">
        <v>645</v>
      </c>
      <c r="D76" s="108"/>
      <c r="E76" s="157">
        <f>SUM(unique_contracts!AN:AN)</f>
        <v>0</v>
      </c>
      <c r="F76" s="100"/>
      <c r="G76" s="100"/>
      <c r="H76" s="100"/>
      <c r="I76" s="100"/>
      <c r="J76" s="100"/>
      <c r="K76" s="100"/>
      <c r="L76" s="100"/>
      <c r="M76" s="100"/>
      <c r="N76" s="100"/>
      <c r="O76" s="100"/>
      <c r="P76" s="100"/>
      <c r="Q76" s="100"/>
      <c r="R76" s="100"/>
      <c r="S76" s="99"/>
      <c r="T76" s="99"/>
      <c r="AH76" s="100">
        <f t="shared" si="1"/>
        <v>2026</v>
      </c>
      <c r="AI76" s="100">
        <f t="shared" si="2"/>
        <v>10</v>
      </c>
      <c r="AJ76" s="100">
        <f>SUMIFS(monthly_gwh_mw!$T:$T,monthly_gwh_mw!$D:$D,AH76,monthly_gwh_mw!$E:$E,AI76,monthly_gwh_mw!$U:$U,"ok")</f>
        <v>0</v>
      </c>
    </row>
    <row r="77" spans="2:39">
      <c r="B77" s="100"/>
      <c r="C77" s="101" t="s">
        <v>646</v>
      </c>
      <c r="D77" s="108"/>
      <c r="E77" s="157">
        <f>SUM(unique_contracts!AQ:AQ)</f>
        <v>80</v>
      </c>
      <c r="F77" s="100"/>
      <c r="G77" s="100"/>
      <c r="H77" s="100"/>
      <c r="I77" s="100"/>
      <c r="J77" s="100"/>
      <c r="K77" s="100"/>
      <c r="L77" s="100"/>
      <c r="M77" s="100"/>
      <c r="N77" s="100"/>
      <c r="O77" s="100"/>
      <c r="P77" s="100"/>
      <c r="Q77" s="100"/>
      <c r="R77" s="100"/>
      <c r="S77" s="99"/>
      <c r="T77" s="99"/>
      <c r="AH77" s="100">
        <f t="shared" si="1"/>
        <v>2026</v>
      </c>
      <c r="AI77" s="100">
        <f t="shared" si="2"/>
        <v>11</v>
      </c>
      <c r="AJ77" s="100">
        <f>SUMIFS(monthly_gwh_mw!$T:$T,monthly_gwh_mw!$D:$D,AH77,monthly_gwh_mw!$E:$E,AI77,monthly_gwh_mw!$U:$U,"ok")</f>
        <v>0</v>
      </c>
    </row>
    <row r="78" spans="2:39">
      <c r="B78" s="100"/>
      <c r="C78" s="101" t="s">
        <v>647</v>
      </c>
      <c r="D78" s="108"/>
      <c r="E78" s="157">
        <f>SUM(E74:E77)</f>
        <v>80</v>
      </c>
      <c r="F78" s="100"/>
      <c r="G78" s="100"/>
      <c r="H78" s="100"/>
      <c r="I78" s="100"/>
      <c r="J78" s="100"/>
      <c r="K78" s="100"/>
      <c r="L78" s="100"/>
      <c r="M78" s="100"/>
      <c r="N78" s="100"/>
      <c r="O78" s="100"/>
      <c r="P78" s="100"/>
      <c r="Q78" s="100"/>
      <c r="R78" s="100"/>
      <c r="S78" s="99"/>
      <c r="T78" s="99"/>
      <c r="AH78" s="100">
        <f t="shared" si="1"/>
        <v>2026</v>
      </c>
      <c r="AI78" s="100">
        <f t="shared" si="2"/>
        <v>12</v>
      </c>
      <c r="AJ78" s="100">
        <f>SUMIFS(monthly_gwh_mw!$T:$T,monthly_gwh_mw!$D:$D,AH78,monthly_gwh_mw!$E:$E,AI78,monthly_gwh_mw!$U:$U,"ok")</f>
        <v>0</v>
      </c>
    </row>
    <row r="79" spans="2:39">
      <c r="B79" s="100"/>
      <c r="C79" s="109"/>
      <c r="D79" s="108"/>
      <c r="E79" s="158"/>
      <c r="F79" s="100"/>
      <c r="G79" s="100"/>
      <c r="H79" s="100"/>
      <c r="I79" s="100"/>
      <c r="J79" s="100"/>
      <c r="K79" s="100"/>
      <c r="L79" s="100"/>
      <c r="M79" s="100"/>
      <c r="N79" s="100"/>
      <c r="O79" s="100"/>
      <c r="P79" s="100"/>
      <c r="Q79" s="100"/>
      <c r="R79" s="100"/>
      <c r="S79" s="99"/>
      <c r="T79" s="99"/>
      <c r="AH79" s="100">
        <f t="shared" si="1"/>
        <v>2027</v>
      </c>
      <c r="AI79" s="100">
        <f t="shared" si="2"/>
        <v>1</v>
      </c>
      <c r="AJ79" s="100">
        <f>SUMIFS(monthly_gwh_mw!$T:$T,monthly_gwh_mw!$D:$D,AH79,monthly_gwh_mw!$E:$E,AI79,monthly_gwh_mw!$U:$U,"ok")</f>
        <v>0</v>
      </c>
    </row>
    <row r="80" spans="2:39">
      <c r="B80" s="100"/>
      <c r="C80" s="108"/>
      <c r="D80" s="108"/>
      <c r="E80" s="100"/>
      <c r="F80" s="100"/>
      <c r="G80" s="100"/>
      <c r="H80" s="100"/>
      <c r="I80" s="100"/>
      <c r="J80" s="100"/>
      <c r="K80" s="100"/>
      <c r="L80" s="100"/>
      <c r="M80" s="100"/>
      <c r="N80" s="100"/>
      <c r="O80" s="100"/>
      <c r="P80" s="100"/>
      <c r="Q80" s="100"/>
      <c r="R80" s="100"/>
      <c r="S80" s="99"/>
      <c r="T80" s="99"/>
      <c r="AH80" s="100">
        <f t="shared" si="1"/>
        <v>2027</v>
      </c>
      <c r="AI80" s="100">
        <f t="shared" si="2"/>
        <v>2</v>
      </c>
      <c r="AJ80" s="100">
        <f>SUMIFS(monthly_gwh_mw!$T:$T,monthly_gwh_mw!$D:$D,AH80,monthly_gwh_mw!$E:$E,AI80,monthly_gwh_mw!$U:$U,"ok")</f>
        <v>0</v>
      </c>
    </row>
    <row r="81" spans="3:36">
      <c r="C81" s="109"/>
      <c r="D81" s="109"/>
      <c r="AH81" s="100">
        <f t="shared" si="1"/>
        <v>2027</v>
      </c>
      <c r="AI81" s="100">
        <f t="shared" si="2"/>
        <v>3</v>
      </c>
      <c r="AJ81" s="100">
        <f>SUMIFS(monthly_gwh_mw!$T:$T,monthly_gwh_mw!$D:$D,AH81,monthly_gwh_mw!$E:$E,AI81,monthly_gwh_mw!$U:$U,"ok")</f>
        <v>0</v>
      </c>
    </row>
    <row r="82" spans="3:36">
      <c r="C82" s="107"/>
      <c r="D82" s="107"/>
      <c r="AH82" s="100">
        <f t="shared" si="1"/>
        <v>2027</v>
      </c>
      <c r="AI82" s="100">
        <f t="shared" si="2"/>
        <v>4</v>
      </c>
      <c r="AJ82" s="100">
        <f>SUMIFS(monthly_gwh_mw!$T:$T,monthly_gwh_mw!$D:$D,AH82,monthly_gwh_mw!$E:$E,AI82,monthly_gwh_mw!$U:$U,"ok")</f>
        <v>0</v>
      </c>
    </row>
    <row r="83" spans="3:36">
      <c r="AH83" s="100">
        <f t="shared" si="1"/>
        <v>2027</v>
      </c>
      <c r="AI83" s="100">
        <f t="shared" si="2"/>
        <v>5</v>
      </c>
      <c r="AJ83" s="100">
        <f>SUMIFS(monthly_gwh_mw!$T:$T,monthly_gwh_mw!$D:$D,AH83,monthly_gwh_mw!$E:$E,AI83,monthly_gwh_mw!$U:$U,"ok")</f>
        <v>0</v>
      </c>
    </row>
    <row r="84" spans="3:36">
      <c r="AH84" s="100">
        <f t="shared" ref="AH84:AH126" si="4">AH72+1</f>
        <v>2027</v>
      </c>
      <c r="AI84" s="100">
        <f t="shared" ref="AI84:AI126" si="5">AI72</f>
        <v>6</v>
      </c>
      <c r="AJ84" s="100">
        <f>SUMIFS(monthly_gwh_mw!$T:$T,monthly_gwh_mw!$D:$D,AH84,monthly_gwh_mw!$E:$E,AI84,monthly_gwh_mw!$U:$U,"ok")</f>
        <v>0</v>
      </c>
    </row>
    <row r="85" spans="3:36">
      <c r="AH85" s="100">
        <f t="shared" si="4"/>
        <v>2027</v>
      </c>
      <c r="AI85" s="100">
        <f t="shared" si="5"/>
        <v>7</v>
      </c>
      <c r="AJ85" s="100">
        <f>SUMIFS(monthly_gwh_mw!$T:$T,monthly_gwh_mw!$D:$D,AH85,monthly_gwh_mw!$E:$E,AI85,monthly_gwh_mw!$U:$U,"ok")</f>
        <v>0</v>
      </c>
    </row>
    <row r="86" spans="3:36">
      <c r="AH86" s="100">
        <f t="shared" si="4"/>
        <v>2027</v>
      </c>
      <c r="AI86" s="100">
        <f t="shared" si="5"/>
        <v>8</v>
      </c>
      <c r="AJ86" s="100">
        <f>SUMIFS(monthly_gwh_mw!$T:$T,monthly_gwh_mw!$D:$D,AH86,monthly_gwh_mw!$E:$E,AI86,monthly_gwh_mw!$U:$U,"ok")</f>
        <v>0</v>
      </c>
    </row>
    <row r="87" spans="3:36">
      <c r="AH87" s="100">
        <f t="shared" si="4"/>
        <v>2027</v>
      </c>
      <c r="AI87" s="100">
        <f t="shared" si="5"/>
        <v>9</v>
      </c>
      <c r="AJ87" s="100">
        <f>SUMIFS(monthly_gwh_mw!$T:$T,monthly_gwh_mw!$D:$D,AH87,monthly_gwh_mw!$E:$E,AI87,monthly_gwh_mw!$U:$U,"ok")</f>
        <v>0</v>
      </c>
    </row>
    <row r="88" spans="3:36">
      <c r="AH88" s="100">
        <f t="shared" si="4"/>
        <v>2027</v>
      </c>
      <c r="AI88" s="100">
        <f t="shared" si="5"/>
        <v>10</v>
      </c>
      <c r="AJ88" s="100">
        <f>SUMIFS(monthly_gwh_mw!$T:$T,monthly_gwh_mw!$D:$D,AH88,monthly_gwh_mw!$E:$E,AI88,monthly_gwh_mw!$U:$U,"ok")</f>
        <v>0</v>
      </c>
    </row>
    <row r="89" spans="3:36">
      <c r="AH89" s="100">
        <f t="shared" si="4"/>
        <v>2027</v>
      </c>
      <c r="AI89" s="100">
        <f t="shared" si="5"/>
        <v>11</v>
      </c>
      <c r="AJ89" s="100">
        <f>SUMIFS(monthly_gwh_mw!$T:$T,monthly_gwh_mw!$D:$D,AH89,monthly_gwh_mw!$E:$E,AI89,monthly_gwh_mw!$U:$U,"ok")</f>
        <v>0</v>
      </c>
    </row>
    <row r="90" spans="3:36">
      <c r="AH90" s="100">
        <f t="shared" si="4"/>
        <v>2027</v>
      </c>
      <c r="AI90" s="100">
        <f t="shared" si="5"/>
        <v>12</v>
      </c>
      <c r="AJ90" s="100">
        <f>SUMIFS(monthly_gwh_mw!$T:$T,monthly_gwh_mw!$D:$D,AH90,monthly_gwh_mw!$E:$E,AI90,monthly_gwh_mw!$U:$U,"ok")</f>
        <v>0</v>
      </c>
    </row>
    <row r="91" spans="3:36">
      <c r="AH91" s="100">
        <f t="shared" si="4"/>
        <v>2028</v>
      </c>
      <c r="AI91" s="100">
        <f t="shared" si="5"/>
        <v>1</v>
      </c>
      <c r="AJ91" s="100">
        <f>SUMIFS(monthly_gwh_mw!$T:$T,monthly_gwh_mw!$D:$D,AH91,monthly_gwh_mw!$E:$E,AI91,monthly_gwh_mw!$U:$U,"ok")</f>
        <v>0</v>
      </c>
    </row>
    <row r="92" spans="3:36">
      <c r="AH92" s="100">
        <f t="shared" si="4"/>
        <v>2028</v>
      </c>
      <c r="AI92" s="100">
        <f t="shared" si="5"/>
        <v>2</v>
      </c>
      <c r="AJ92" s="100">
        <f>SUMIFS(monthly_gwh_mw!$T:$T,monthly_gwh_mw!$D:$D,AH92,monthly_gwh_mw!$E:$E,AI92,monthly_gwh_mw!$U:$U,"ok")</f>
        <v>0</v>
      </c>
    </row>
    <row r="93" spans="3:36">
      <c r="AH93" s="100">
        <f t="shared" si="4"/>
        <v>2028</v>
      </c>
      <c r="AI93" s="100">
        <f t="shared" si="5"/>
        <v>3</v>
      </c>
      <c r="AJ93" s="100">
        <f>SUMIFS(monthly_gwh_mw!$T:$T,monthly_gwh_mw!$D:$D,AH93,monthly_gwh_mw!$E:$E,AI93,monthly_gwh_mw!$U:$U,"ok")</f>
        <v>0</v>
      </c>
    </row>
    <row r="94" spans="3:36">
      <c r="AH94" s="100">
        <f t="shared" si="4"/>
        <v>2028</v>
      </c>
      <c r="AI94" s="100">
        <f t="shared" si="5"/>
        <v>4</v>
      </c>
      <c r="AJ94" s="100">
        <f>SUMIFS(monthly_gwh_mw!$T:$T,monthly_gwh_mw!$D:$D,AH94,monthly_gwh_mw!$E:$E,AI94,monthly_gwh_mw!$U:$U,"ok")</f>
        <v>0</v>
      </c>
    </row>
    <row r="95" spans="3:36">
      <c r="AH95" s="100">
        <f t="shared" si="4"/>
        <v>2028</v>
      </c>
      <c r="AI95" s="100">
        <f t="shared" si="5"/>
        <v>5</v>
      </c>
      <c r="AJ95" s="100">
        <f>SUMIFS(monthly_gwh_mw!$T:$T,monthly_gwh_mw!$D:$D,AH95,monthly_gwh_mw!$E:$E,AI95,monthly_gwh_mw!$U:$U,"ok")</f>
        <v>0</v>
      </c>
    </row>
    <row r="96" spans="3:36">
      <c r="AH96" s="100">
        <f t="shared" si="4"/>
        <v>2028</v>
      </c>
      <c r="AI96" s="100">
        <f t="shared" si="5"/>
        <v>6</v>
      </c>
      <c r="AJ96" s="100">
        <f>SUMIFS(monthly_gwh_mw!$T:$T,monthly_gwh_mw!$D:$D,AH96,monthly_gwh_mw!$E:$E,AI96,monthly_gwh_mw!$U:$U,"ok")</f>
        <v>0</v>
      </c>
    </row>
    <row r="97" spans="34:36">
      <c r="AH97" s="100">
        <f t="shared" si="4"/>
        <v>2028</v>
      </c>
      <c r="AI97" s="100">
        <f t="shared" si="5"/>
        <v>7</v>
      </c>
      <c r="AJ97" s="100">
        <f>SUMIFS(monthly_gwh_mw!$T:$T,monthly_gwh_mw!$D:$D,AH97,monthly_gwh_mw!$E:$E,AI97,monthly_gwh_mw!$U:$U,"ok")</f>
        <v>0</v>
      </c>
    </row>
    <row r="98" spans="34:36">
      <c r="AH98" s="100">
        <f t="shared" si="4"/>
        <v>2028</v>
      </c>
      <c r="AI98" s="100">
        <f t="shared" si="5"/>
        <v>8</v>
      </c>
      <c r="AJ98" s="100">
        <f>SUMIFS(monthly_gwh_mw!$T:$T,monthly_gwh_mw!$D:$D,AH98,monthly_gwh_mw!$E:$E,AI98,monthly_gwh_mw!$U:$U,"ok")</f>
        <v>0</v>
      </c>
    </row>
    <row r="99" spans="34:36">
      <c r="AH99" s="100">
        <f t="shared" si="4"/>
        <v>2028</v>
      </c>
      <c r="AI99" s="100">
        <f t="shared" si="5"/>
        <v>9</v>
      </c>
      <c r="AJ99" s="100">
        <f>SUMIFS(monthly_gwh_mw!$T:$T,monthly_gwh_mw!$D:$D,AH99,monthly_gwh_mw!$E:$E,AI99,monthly_gwh_mw!$U:$U,"ok")</f>
        <v>0</v>
      </c>
    </row>
    <row r="100" spans="34:36">
      <c r="AH100" s="100">
        <f t="shared" si="4"/>
        <v>2028</v>
      </c>
      <c r="AI100" s="100">
        <f t="shared" si="5"/>
        <v>10</v>
      </c>
      <c r="AJ100" s="100">
        <f>SUMIFS(monthly_gwh_mw!$T:$T,monthly_gwh_mw!$D:$D,AH100,monthly_gwh_mw!$E:$E,AI100,monthly_gwh_mw!$U:$U,"ok")</f>
        <v>0</v>
      </c>
    </row>
    <row r="101" spans="34:36">
      <c r="AH101" s="100">
        <f t="shared" si="4"/>
        <v>2028</v>
      </c>
      <c r="AI101" s="100">
        <f t="shared" si="5"/>
        <v>11</v>
      </c>
      <c r="AJ101" s="100">
        <f>SUMIFS(monthly_gwh_mw!$T:$T,monthly_gwh_mw!$D:$D,AH101,monthly_gwh_mw!$E:$E,AI101,monthly_gwh_mw!$U:$U,"ok")</f>
        <v>0</v>
      </c>
    </row>
    <row r="102" spans="34:36">
      <c r="AH102" s="100">
        <f t="shared" si="4"/>
        <v>2028</v>
      </c>
      <c r="AI102" s="100">
        <f t="shared" si="5"/>
        <v>12</v>
      </c>
      <c r="AJ102" s="100">
        <f>SUMIFS(monthly_gwh_mw!$T:$T,monthly_gwh_mw!$D:$D,AH102,monthly_gwh_mw!$E:$E,AI102,monthly_gwh_mw!$U:$U,"ok")</f>
        <v>0</v>
      </c>
    </row>
    <row r="103" spans="34:36">
      <c r="AH103" s="100">
        <f t="shared" si="4"/>
        <v>2029</v>
      </c>
      <c r="AI103" s="100">
        <f t="shared" si="5"/>
        <v>1</v>
      </c>
      <c r="AJ103" s="100">
        <f>SUMIFS(monthly_gwh_mw!$T:$T,monthly_gwh_mw!$D:$D,AH103,monthly_gwh_mw!$E:$E,AI103,monthly_gwh_mw!$U:$U,"ok")</f>
        <v>0</v>
      </c>
    </row>
    <row r="104" spans="34:36">
      <c r="AH104" s="100">
        <f t="shared" si="4"/>
        <v>2029</v>
      </c>
      <c r="AI104" s="100">
        <f t="shared" si="5"/>
        <v>2</v>
      </c>
      <c r="AJ104" s="100">
        <f>SUMIFS(monthly_gwh_mw!$T:$T,monthly_gwh_mw!$D:$D,AH104,monthly_gwh_mw!$E:$E,AI104,monthly_gwh_mw!$U:$U,"ok")</f>
        <v>0</v>
      </c>
    </row>
    <row r="105" spans="34:36">
      <c r="AH105" s="100">
        <f t="shared" si="4"/>
        <v>2029</v>
      </c>
      <c r="AI105" s="100">
        <f t="shared" si="5"/>
        <v>3</v>
      </c>
      <c r="AJ105" s="100">
        <f>SUMIFS(monthly_gwh_mw!$T:$T,monthly_gwh_mw!$D:$D,AH105,monthly_gwh_mw!$E:$E,AI105,monthly_gwh_mw!$U:$U,"ok")</f>
        <v>0</v>
      </c>
    </row>
    <row r="106" spans="34:36">
      <c r="AH106" s="100">
        <f t="shared" si="4"/>
        <v>2029</v>
      </c>
      <c r="AI106" s="100">
        <f t="shared" si="5"/>
        <v>4</v>
      </c>
      <c r="AJ106" s="100">
        <f>SUMIFS(monthly_gwh_mw!$T:$T,monthly_gwh_mw!$D:$D,AH106,monthly_gwh_mw!$E:$E,AI106,monthly_gwh_mw!$U:$U,"ok")</f>
        <v>0</v>
      </c>
    </row>
    <row r="107" spans="34:36">
      <c r="AH107" s="100">
        <f t="shared" si="4"/>
        <v>2029</v>
      </c>
      <c r="AI107" s="100">
        <f t="shared" si="5"/>
        <v>5</v>
      </c>
      <c r="AJ107" s="100">
        <f>SUMIFS(monthly_gwh_mw!$T:$T,monthly_gwh_mw!$D:$D,AH107,monthly_gwh_mw!$E:$E,AI107,monthly_gwh_mw!$U:$U,"ok")</f>
        <v>0</v>
      </c>
    </row>
    <row r="108" spans="34:36">
      <c r="AH108" s="100">
        <f t="shared" si="4"/>
        <v>2029</v>
      </c>
      <c r="AI108" s="100">
        <f t="shared" si="5"/>
        <v>6</v>
      </c>
      <c r="AJ108" s="100">
        <f>SUMIFS(monthly_gwh_mw!$T:$T,monthly_gwh_mw!$D:$D,AH108,monthly_gwh_mw!$E:$E,AI108,monthly_gwh_mw!$U:$U,"ok")</f>
        <v>0</v>
      </c>
    </row>
    <row r="109" spans="34:36">
      <c r="AH109" s="100">
        <f t="shared" si="4"/>
        <v>2029</v>
      </c>
      <c r="AI109" s="100">
        <f t="shared" si="5"/>
        <v>7</v>
      </c>
      <c r="AJ109" s="100">
        <f>SUMIFS(monthly_gwh_mw!$T:$T,monthly_gwh_mw!$D:$D,AH109,monthly_gwh_mw!$E:$E,AI109,monthly_gwh_mw!$U:$U,"ok")</f>
        <v>0</v>
      </c>
    </row>
    <row r="110" spans="34:36">
      <c r="AH110" s="100">
        <f t="shared" si="4"/>
        <v>2029</v>
      </c>
      <c r="AI110" s="100">
        <f t="shared" si="5"/>
        <v>8</v>
      </c>
      <c r="AJ110" s="100">
        <f>SUMIFS(monthly_gwh_mw!$T:$T,monthly_gwh_mw!$D:$D,AH110,monthly_gwh_mw!$E:$E,AI110,monthly_gwh_mw!$U:$U,"ok")</f>
        <v>0</v>
      </c>
    </row>
    <row r="111" spans="34:36">
      <c r="AH111" s="100">
        <f t="shared" si="4"/>
        <v>2029</v>
      </c>
      <c r="AI111" s="100">
        <f t="shared" si="5"/>
        <v>9</v>
      </c>
      <c r="AJ111" s="100">
        <f>SUMIFS(monthly_gwh_mw!$T:$T,monthly_gwh_mw!$D:$D,AH111,monthly_gwh_mw!$E:$E,AI111,monthly_gwh_mw!$U:$U,"ok")</f>
        <v>0</v>
      </c>
    </row>
    <row r="112" spans="34:36">
      <c r="AH112" s="100">
        <f t="shared" si="4"/>
        <v>2029</v>
      </c>
      <c r="AI112" s="100">
        <f t="shared" si="5"/>
        <v>10</v>
      </c>
      <c r="AJ112" s="100">
        <f>SUMIFS(monthly_gwh_mw!$T:$T,monthly_gwh_mw!$D:$D,AH112,monthly_gwh_mw!$E:$E,AI112,monthly_gwh_mw!$U:$U,"ok")</f>
        <v>0</v>
      </c>
    </row>
    <row r="113" spans="34:36">
      <c r="AH113" s="100">
        <f t="shared" si="4"/>
        <v>2029</v>
      </c>
      <c r="AI113" s="100">
        <f t="shared" si="5"/>
        <v>11</v>
      </c>
      <c r="AJ113" s="100">
        <f>SUMIFS(monthly_gwh_mw!$T:$T,monthly_gwh_mw!$D:$D,AH113,monthly_gwh_mw!$E:$E,AI113,monthly_gwh_mw!$U:$U,"ok")</f>
        <v>0</v>
      </c>
    </row>
    <row r="114" spans="34:36">
      <c r="AH114" s="100">
        <f t="shared" si="4"/>
        <v>2029</v>
      </c>
      <c r="AI114" s="100">
        <f t="shared" si="5"/>
        <v>12</v>
      </c>
      <c r="AJ114" s="100">
        <f>SUMIFS(monthly_gwh_mw!$T:$T,monthly_gwh_mw!$D:$D,AH114,monthly_gwh_mw!$E:$E,AI114,monthly_gwh_mw!$U:$U,"ok")</f>
        <v>0</v>
      </c>
    </row>
    <row r="115" spans="34:36">
      <c r="AH115" s="100">
        <f t="shared" si="4"/>
        <v>2030</v>
      </c>
      <c r="AI115" s="100">
        <f t="shared" si="5"/>
        <v>1</v>
      </c>
      <c r="AJ115" s="100">
        <f>SUMIFS(monthly_gwh_mw!$T:$T,monthly_gwh_mw!$D:$D,AH115,monthly_gwh_mw!$E:$E,AI115,monthly_gwh_mw!$U:$U,"ok")</f>
        <v>0</v>
      </c>
    </row>
    <row r="116" spans="34:36">
      <c r="AH116" s="100">
        <f t="shared" si="4"/>
        <v>2030</v>
      </c>
      <c r="AI116" s="100">
        <f t="shared" si="5"/>
        <v>2</v>
      </c>
      <c r="AJ116" s="100">
        <f>SUMIFS(monthly_gwh_mw!$T:$T,monthly_gwh_mw!$D:$D,AH116,monthly_gwh_mw!$E:$E,AI116,monthly_gwh_mw!$U:$U,"ok")</f>
        <v>0</v>
      </c>
    </row>
    <row r="117" spans="34:36">
      <c r="AH117" s="100">
        <f t="shared" si="4"/>
        <v>2030</v>
      </c>
      <c r="AI117" s="100">
        <f t="shared" si="5"/>
        <v>3</v>
      </c>
      <c r="AJ117" s="100">
        <f>SUMIFS(monthly_gwh_mw!$T:$T,monthly_gwh_mw!$D:$D,AH117,monthly_gwh_mw!$E:$E,AI117,monthly_gwh_mw!$U:$U,"ok")</f>
        <v>0</v>
      </c>
    </row>
    <row r="118" spans="34:36">
      <c r="AH118" s="100">
        <f t="shared" si="4"/>
        <v>2030</v>
      </c>
      <c r="AI118" s="100">
        <f t="shared" si="5"/>
        <v>4</v>
      </c>
      <c r="AJ118" s="100">
        <f>SUMIFS(monthly_gwh_mw!$T:$T,monthly_gwh_mw!$D:$D,AH118,monthly_gwh_mw!$E:$E,AI118,monthly_gwh_mw!$U:$U,"ok")</f>
        <v>0</v>
      </c>
    </row>
    <row r="119" spans="34:36">
      <c r="AH119" s="100">
        <f t="shared" si="4"/>
        <v>2030</v>
      </c>
      <c r="AI119" s="100">
        <f t="shared" si="5"/>
        <v>5</v>
      </c>
      <c r="AJ119" s="100">
        <f>SUMIFS(monthly_gwh_mw!$T:$T,monthly_gwh_mw!$D:$D,AH119,monthly_gwh_mw!$E:$E,AI119,monthly_gwh_mw!$U:$U,"ok")</f>
        <v>0</v>
      </c>
    </row>
    <row r="120" spans="34:36">
      <c r="AH120" s="100">
        <f t="shared" si="4"/>
        <v>2030</v>
      </c>
      <c r="AI120" s="100">
        <f t="shared" si="5"/>
        <v>6</v>
      </c>
      <c r="AJ120" s="100">
        <f>SUMIFS(monthly_gwh_mw!$T:$T,monthly_gwh_mw!$D:$D,AH120,monthly_gwh_mw!$E:$E,AI120,monthly_gwh_mw!$U:$U,"ok")</f>
        <v>0</v>
      </c>
    </row>
    <row r="121" spans="34:36">
      <c r="AH121" s="100">
        <f t="shared" si="4"/>
        <v>2030</v>
      </c>
      <c r="AI121" s="100">
        <f t="shared" si="5"/>
        <v>7</v>
      </c>
      <c r="AJ121" s="100">
        <f>SUMIFS(monthly_gwh_mw!$T:$T,monthly_gwh_mw!$D:$D,AH121,monthly_gwh_mw!$E:$E,AI121,monthly_gwh_mw!$U:$U,"ok")</f>
        <v>0</v>
      </c>
    </row>
    <row r="122" spans="34:36">
      <c r="AH122" s="100">
        <f t="shared" si="4"/>
        <v>2030</v>
      </c>
      <c r="AI122" s="100">
        <f t="shared" si="5"/>
        <v>8</v>
      </c>
      <c r="AJ122" s="100">
        <f>SUMIFS(monthly_gwh_mw!$T:$T,monthly_gwh_mw!$D:$D,AH122,monthly_gwh_mw!$E:$E,AI122,monthly_gwh_mw!$U:$U,"ok")</f>
        <v>0</v>
      </c>
    </row>
    <row r="123" spans="34:36">
      <c r="AH123" s="100">
        <f t="shared" si="4"/>
        <v>2030</v>
      </c>
      <c r="AI123" s="100">
        <f t="shared" si="5"/>
        <v>9</v>
      </c>
      <c r="AJ123" s="100">
        <f>SUMIFS(monthly_gwh_mw!$T:$T,monthly_gwh_mw!$D:$D,AH123,monthly_gwh_mw!$E:$E,AI123,monthly_gwh_mw!$U:$U,"ok")</f>
        <v>0</v>
      </c>
    </row>
    <row r="124" spans="34:36">
      <c r="AH124" s="100">
        <f t="shared" si="4"/>
        <v>2030</v>
      </c>
      <c r="AI124" s="100">
        <f t="shared" si="5"/>
        <v>10</v>
      </c>
      <c r="AJ124" s="100">
        <f>SUMIFS(monthly_gwh_mw!$T:$T,monthly_gwh_mw!$D:$D,AH124,monthly_gwh_mw!$E:$E,AI124,monthly_gwh_mw!$U:$U,"ok")</f>
        <v>0</v>
      </c>
    </row>
    <row r="125" spans="34:36">
      <c r="AH125" s="100">
        <f t="shared" si="4"/>
        <v>2030</v>
      </c>
      <c r="AI125" s="100">
        <f t="shared" si="5"/>
        <v>11</v>
      </c>
      <c r="AJ125" s="100">
        <f>SUMIFS(monthly_gwh_mw!$T:$T,monthly_gwh_mw!$D:$D,AH125,monthly_gwh_mw!$E:$E,AI125,monthly_gwh_mw!$U:$U,"ok")</f>
        <v>0</v>
      </c>
    </row>
    <row r="126" spans="34:36">
      <c r="AH126" s="100">
        <f t="shared" si="4"/>
        <v>2030</v>
      </c>
      <c r="AI126" s="100">
        <f t="shared" si="5"/>
        <v>12</v>
      </c>
      <c r="AJ126" s="100">
        <f>SUMIFS(monthly_gwh_mw!$T:$T,monthly_gwh_mw!$D:$D,AH126,monthly_gwh_mw!$E:$E,AI126,monthly_gwh_mw!$U:$U,"ok")</f>
        <v>0</v>
      </c>
    </row>
    <row r="127" spans="34:36">
      <c r="AH127" s="100">
        <v>2020</v>
      </c>
      <c r="AI127" s="100">
        <f>AI115</f>
        <v>1</v>
      </c>
      <c r="AJ127" s="100">
        <f>SUMIFS(monthly_gwh_mw!$T:$T,monthly_gwh_mw!$D:$D,AH127,monthly_gwh_mw!$E:$E,AI127,monthly_gwh_mw!$U:$U,"ok")</f>
        <v>0</v>
      </c>
    </row>
    <row r="128" spans="34:36">
      <c r="AH128" s="100">
        <v>2020</v>
      </c>
      <c r="AI128" s="100">
        <f t="shared" ref="AI128:AI138" si="6">AI116</f>
        <v>2</v>
      </c>
      <c r="AJ128" s="100">
        <f>SUMIFS(monthly_gwh_mw!$T:$T,monthly_gwh_mw!$D:$D,AH128,monthly_gwh_mw!$E:$E,AI128,monthly_gwh_mw!$U:$U,"ok")</f>
        <v>0</v>
      </c>
    </row>
    <row r="129" spans="34:36">
      <c r="AH129" s="100">
        <v>2020</v>
      </c>
      <c r="AI129" s="100">
        <f t="shared" si="6"/>
        <v>3</v>
      </c>
      <c r="AJ129" s="100">
        <f>SUMIFS(monthly_gwh_mw!$T:$T,monthly_gwh_mw!$D:$D,AH129,monthly_gwh_mw!$E:$E,AI129,monthly_gwh_mw!$U:$U,"ok")</f>
        <v>0</v>
      </c>
    </row>
    <row r="130" spans="34:36">
      <c r="AH130" s="100">
        <v>2020</v>
      </c>
      <c r="AI130" s="100">
        <f t="shared" si="6"/>
        <v>4</v>
      </c>
      <c r="AJ130" s="100">
        <f>SUMIFS(monthly_gwh_mw!$T:$T,monthly_gwh_mw!$D:$D,AH130,monthly_gwh_mw!$E:$E,AI130,monthly_gwh_mw!$U:$U,"ok")</f>
        <v>0</v>
      </c>
    </row>
    <row r="131" spans="34:36">
      <c r="AH131" s="100">
        <v>2020</v>
      </c>
      <c r="AI131" s="100">
        <f t="shared" si="6"/>
        <v>5</v>
      </c>
      <c r="AJ131" s="100">
        <f>SUMIFS(monthly_gwh_mw!$T:$T,monthly_gwh_mw!$D:$D,AH131,monthly_gwh_mw!$E:$E,AI131,monthly_gwh_mw!$U:$U,"ok")</f>
        <v>0</v>
      </c>
    </row>
    <row r="132" spans="34:36">
      <c r="AH132" s="100">
        <v>2020</v>
      </c>
      <c r="AI132" s="100">
        <f t="shared" si="6"/>
        <v>6</v>
      </c>
      <c r="AJ132" s="100">
        <f>SUMIFS(monthly_gwh_mw!$T:$T,monthly_gwh_mw!$D:$D,AH132,monthly_gwh_mw!$E:$E,AI132,monthly_gwh_mw!$U:$U,"ok")</f>
        <v>0</v>
      </c>
    </row>
    <row r="133" spans="34:36">
      <c r="AH133" s="100">
        <v>2020</v>
      </c>
      <c r="AI133" s="100">
        <f t="shared" si="6"/>
        <v>7</v>
      </c>
      <c r="AJ133" s="100">
        <f>SUMIFS(monthly_gwh_mw!$T:$T,monthly_gwh_mw!$D:$D,AH133,monthly_gwh_mw!$E:$E,AI133,monthly_gwh_mw!$U:$U,"ok")</f>
        <v>0</v>
      </c>
    </row>
    <row r="134" spans="34:36">
      <c r="AH134" s="100">
        <v>2020</v>
      </c>
      <c r="AI134" s="100">
        <f t="shared" si="6"/>
        <v>8</v>
      </c>
      <c r="AJ134" s="100">
        <f>SUMIFS(monthly_gwh_mw!$T:$T,monthly_gwh_mw!$D:$D,AH134,monthly_gwh_mw!$E:$E,AI134,monthly_gwh_mw!$U:$U,"ok")</f>
        <v>0</v>
      </c>
    </row>
    <row r="135" spans="34:36">
      <c r="AH135" s="100">
        <v>2020</v>
      </c>
      <c r="AI135" s="100">
        <f t="shared" si="6"/>
        <v>9</v>
      </c>
      <c r="AJ135" s="100">
        <f>SUMIFS(monthly_gwh_mw!$T:$T,monthly_gwh_mw!$D:$D,AH135,monthly_gwh_mw!$E:$E,AI135,monthly_gwh_mw!$U:$U,"ok")</f>
        <v>0</v>
      </c>
    </row>
    <row r="136" spans="34:36">
      <c r="AH136" s="100">
        <v>2020</v>
      </c>
      <c r="AI136" s="100">
        <f t="shared" si="6"/>
        <v>10</v>
      </c>
      <c r="AJ136" s="100">
        <f>SUMIFS(monthly_gwh_mw!$T:$T,monthly_gwh_mw!$D:$D,AH136,monthly_gwh_mw!$E:$E,AI136,monthly_gwh_mw!$U:$U,"ok")</f>
        <v>0</v>
      </c>
    </row>
    <row r="137" spans="34:36">
      <c r="AH137" s="100">
        <v>2020</v>
      </c>
      <c r="AI137" s="100">
        <f t="shared" si="6"/>
        <v>11</v>
      </c>
      <c r="AJ137" s="100">
        <f>SUMIFS(monthly_gwh_mw!$T:$T,monthly_gwh_mw!$D:$D,AH137,monthly_gwh_mw!$E:$E,AI137,monthly_gwh_mw!$U:$U,"ok")</f>
        <v>0</v>
      </c>
    </row>
    <row r="138" spans="34:36">
      <c r="AH138" s="100">
        <v>2020</v>
      </c>
      <c r="AI138" s="100">
        <f t="shared" si="6"/>
        <v>12</v>
      </c>
      <c r="AJ138" s="100">
        <f>SUMIFS(monthly_gwh_mw!$T:$T,monthly_gwh_mw!$D:$D,AH138,monthly_gwh_mw!$E:$E,AI138,monthly_gwh_mw!$U:$U,"ok")</f>
        <v>0</v>
      </c>
    </row>
  </sheetData>
  <autoFilter ref="C6:O71" xr:uid="{0263CA95-C741-4AF1-8B0A-F2DF97F48653}"/>
  <conditionalFormatting sqref="T75">
    <cfRule type="cellIs" dxfId="14" priority="11" operator="equal">
      <formula>FALSE</formula>
    </cfRule>
    <cfRule type="cellIs" dxfId="13" priority="12" operator="equal">
      <formula>TRUE</formula>
    </cfRule>
  </conditionalFormatting>
  <conditionalFormatting sqref="AE9:AG20">
    <cfRule type="cellIs" dxfId="12" priority="8" operator="equal">
      <formula>1</formula>
    </cfRule>
  </conditionalFormatting>
  <conditionalFormatting sqref="AE17:AG20">
    <cfRule type="cellIs" dxfId="11" priority="7" operator="equal">
      <formula>1</formula>
    </cfRule>
  </conditionalFormatting>
  <conditionalFormatting sqref="T7">
    <cfRule type="cellIs" dxfId="10" priority="5" operator="equal">
      <formula>FALSE</formula>
    </cfRule>
    <cfRule type="cellIs" dxfId="9" priority="6" operator="equal">
      <formula>TRUE</formula>
    </cfRule>
  </conditionalFormatting>
  <conditionalFormatting sqref="T10">
    <cfRule type="cellIs" dxfId="8" priority="3" operator="greaterThan">
      <formula>0</formula>
    </cfRule>
    <cfRule type="cellIs" dxfId="7" priority="4" operator="equal">
      <formula>0</formula>
    </cfRule>
  </conditionalFormatting>
  <conditionalFormatting sqref="AH9:AI9 AH141:AI306 AI12 AI15 AI18 AH10:AH140">
    <cfRule type="cellIs" dxfId="6" priority="2" operator="equal">
      <formula>1</formula>
    </cfRule>
  </conditionalFormatting>
  <conditionalFormatting sqref="AH141:AI306 AH17:AH140">
    <cfRule type="cellIs" dxfId="5" priority="1" operator="equal">
      <formula>1</formula>
    </cfRule>
  </conditionalFormatting>
  <dataValidations count="1">
    <dataValidation type="list" allowBlank="1" showInputMessage="1" showErrorMessage="1" sqref="B3" xr:uid="{00000000-0002-0000-1300-000000000000}">
      <formula1>$Y$2:$Y$3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month_map!$B$1:$B$12</xm:f>
          </x14:formula1>
          <xm:sqref>B1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tabColor rgb="FF00B050"/>
  </sheetPr>
  <dimension ref="A1:K4012"/>
  <sheetViews>
    <sheetView zoomScale="115" zoomScaleNormal="115" workbookViewId="0">
      <pane xSplit="2" ySplit="5" topLeftCell="C6" activePane="bottomRight" state="frozen"/>
      <selection pane="topRight" activeCell="C1" sqref="C1"/>
      <selection pane="bottomLeft" activeCell="A6" sqref="A6"/>
      <selection pane="bottomRight" activeCell="B1" sqref="B1"/>
    </sheetView>
  </sheetViews>
  <sheetFormatPr baseColWidth="10" defaultColWidth="8.83203125" defaultRowHeight="15"/>
  <cols>
    <col min="1" max="1" width="13.5" style="1" bestFit="1" customWidth="1"/>
    <col min="2" max="2" width="86.5" style="62" bestFit="1" customWidth="1"/>
    <col min="3" max="3" width="43.83203125" style="1" customWidth="1"/>
    <col min="4" max="4" width="14.83203125" style="1" bestFit="1" customWidth="1"/>
    <col min="5" max="5" width="30.5" style="1" bestFit="1" customWidth="1"/>
    <col min="6" max="6" width="20.5" style="1" bestFit="1" customWidth="1"/>
    <col min="7" max="7" width="48.1640625" style="1" customWidth="1"/>
    <col min="8" max="8" width="12" style="1" bestFit="1" customWidth="1"/>
    <col min="9" max="9" width="15" bestFit="1" customWidth="1"/>
    <col min="10" max="10" width="16.6640625" style="59" bestFit="1" customWidth="1"/>
    <col min="11" max="11" width="9.1640625" style="96"/>
  </cols>
  <sheetData>
    <row r="1" spans="1:11">
      <c r="A1" s="100" t="s">
        <v>648</v>
      </c>
      <c r="B1" s="62" t="s">
        <v>308</v>
      </c>
      <c r="C1" s="100" t="s">
        <v>649</v>
      </c>
      <c r="D1" s="100" t="s">
        <v>650</v>
      </c>
      <c r="E1" s="100" t="s">
        <v>651</v>
      </c>
      <c r="F1" s="100" t="s">
        <v>418</v>
      </c>
      <c r="G1" s="100" t="s">
        <v>652</v>
      </c>
      <c r="H1" s="100" t="s">
        <v>653</v>
      </c>
      <c r="I1" s="100" t="s">
        <v>386</v>
      </c>
      <c r="J1" s="55" t="s">
        <v>345</v>
      </c>
      <c r="K1" s="96" t="s">
        <v>348</v>
      </c>
    </row>
    <row r="2" spans="1:11" hidden="1">
      <c r="A2" s="100" t="s">
        <v>654</v>
      </c>
      <c r="B2" s="62" t="s">
        <v>655</v>
      </c>
      <c r="C2" s="100">
        <v>0</v>
      </c>
      <c r="D2" s="100">
        <v>4.6399999999999997</v>
      </c>
      <c r="E2" s="100">
        <v>0</v>
      </c>
      <c r="F2" s="100" t="s">
        <v>419</v>
      </c>
      <c r="G2" s="100" t="s">
        <v>656</v>
      </c>
      <c r="H2" s="100">
        <v>1</v>
      </c>
      <c r="I2" s="99">
        <f t="shared" ref="I2:I65" si="0">NOT(H2)*1</f>
        <v>0</v>
      </c>
      <c r="J2" s="59">
        <v>1</v>
      </c>
      <c r="K2" s="96" t="s">
        <v>636</v>
      </c>
    </row>
    <row r="3" spans="1:11" hidden="1">
      <c r="A3" s="100" t="s">
        <v>654</v>
      </c>
      <c r="B3" s="62" t="s">
        <v>657</v>
      </c>
      <c r="C3" s="100">
        <v>0</v>
      </c>
      <c r="D3" s="100">
        <v>3</v>
      </c>
      <c r="E3" s="100">
        <v>0</v>
      </c>
      <c r="F3" s="100" t="s">
        <v>419</v>
      </c>
      <c r="G3" s="100" t="s">
        <v>656</v>
      </c>
      <c r="H3" s="100">
        <v>0</v>
      </c>
      <c r="I3" s="99">
        <f t="shared" si="0"/>
        <v>1</v>
      </c>
      <c r="J3" s="59">
        <v>1</v>
      </c>
      <c r="K3" s="96" t="s">
        <v>636</v>
      </c>
    </row>
    <row r="4" spans="1:11" hidden="1">
      <c r="A4" s="100" t="s">
        <v>654</v>
      </c>
      <c r="B4" s="62" t="s">
        <v>658</v>
      </c>
      <c r="C4" s="100">
        <v>0</v>
      </c>
      <c r="D4" s="100">
        <v>2</v>
      </c>
      <c r="E4" s="100">
        <v>0</v>
      </c>
      <c r="F4" s="100" t="s">
        <v>419</v>
      </c>
      <c r="G4" s="100" t="s">
        <v>656</v>
      </c>
      <c r="H4" s="100">
        <v>0</v>
      </c>
      <c r="I4" s="99">
        <f t="shared" si="0"/>
        <v>1</v>
      </c>
      <c r="J4" s="59">
        <v>1</v>
      </c>
      <c r="K4" s="96" t="s">
        <v>636</v>
      </c>
    </row>
    <row r="5" spans="1:11" hidden="1">
      <c r="A5" s="100" t="s">
        <v>654</v>
      </c>
      <c r="B5" s="62" t="s">
        <v>659</v>
      </c>
      <c r="C5" s="100">
        <v>0</v>
      </c>
      <c r="D5" s="100">
        <v>0.8</v>
      </c>
      <c r="E5" s="100">
        <v>0</v>
      </c>
      <c r="F5" s="100" t="s">
        <v>419</v>
      </c>
      <c r="G5" s="100" t="s">
        <v>656</v>
      </c>
      <c r="H5" s="100">
        <v>0</v>
      </c>
      <c r="I5" s="99">
        <f t="shared" si="0"/>
        <v>1</v>
      </c>
      <c r="J5" s="59">
        <v>1</v>
      </c>
      <c r="K5" s="96" t="s">
        <v>636</v>
      </c>
    </row>
    <row r="6" spans="1:11" hidden="1">
      <c r="A6" s="100" t="s">
        <v>654</v>
      </c>
      <c r="B6" s="62" t="s">
        <v>660</v>
      </c>
      <c r="C6" s="100" t="s">
        <v>661</v>
      </c>
      <c r="D6" s="100">
        <v>2.8</v>
      </c>
      <c r="E6" s="100">
        <v>0</v>
      </c>
      <c r="F6" s="100" t="s">
        <v>419</v>
      </c>
      <c r="G6" s="100" t="s">
        <v>656</v>
      </c>
      <c r="H6" s="100">
        <v>1</v>
      </c>
      <c r="I6" s="99">
        <f t="shared" si="0"/>
        <v>0</v>
      </c>
      <c r="J6" s="59">
        <v>1</v>
      </c>
      <c r="K6" s="96" t="s">
        <v>636</v>
      </c>
    </row>
    <row r="7" spans="1:11" hidden="1">
      <c r="A7" s="100" t="s">
        <v>654</v>
      </c>
      <c r="B7" s="62" t="s">
        <v>662</v>
      </c>
      <c r="C7" s="100" t="s">
        <v>663</v>
      </c>
      <c r="D7" s="100">
        <v>1.3</v>
      </c>
      <c r="E7" s="100" t="s">
        <v>664</v>
      </c>
      <c r="F7" s="100" t="s">
        <v>419</v>
      </c>
      <c r="G7" s="100" t="s">
        <v>656</v>
      </c>
      <c r="H7" s="100">
        <v>1</v>
      </c>
      <c r="I7" s="99">
        <f t="shared" si="0"/>
        <v>0</v>
      </c>
      <c r="J7" s="59">
        <v>1</v>
      </c>
      <c r="K7" s="96" t="s">
        <v>626</v>
      </c>
    </row>
    <row r="8" spans="1:11" hidden="1">
      <c r="A8" s="100" t="s">
        <v>654</v>
      </c>
      <c r="B8" s="62" t="s">
        <v>665</v>
      </c>
      <c r="C8" s="100" t="s">
        <v>666</v>
      </c>
      <c r="D8" s="100">
        <v>1.1000000000000001</v>
      </c>
      <c r="E8" s="100" t="s">
        <v>664</v>
      </c>
      <c r="F8" s="100" t="s">
        <v>419</v>
      </c>
      <c r="G8" s="100" t="s">
        <v>656</v>
      </c>
      <c r="H8" s="100">
        <v>1</v>
      </c>
      <c r="I8" s="99">
        <f t="shared" si="0"/>
        <v>0</v>
      </c>
      <c r="J8" s="59">
        <v>1</v>
      </c>
      <c r="K8" s="96" t="s">
        <v>626</v>
      </c>
    </row>
    <row r="9" spans="1:11" hidden="1">
      <c r="A9" s="100" t="s">
        <v>654</v>
      </c>
      <c r="B9" s="62" t="s">
        <v>667</v>
      </c>
      <c r="C9" s="100" t="s">
        <v>668</v>
      </c>
      <c r="D9" s="100">
        <v>1</v>
      </c>
      <c r="E9" s="100" t="s">
        <v>669</v>
      </c>
      <c r="F9" s="100" t="s">
        <v>419</v>
      </c>
      <c r="G9" s="100" t="s">
        <v>656</v>
      </c>
      <c r="H9" s="100">
        <v>1</v>
      </c>
      <c r="I9" s="99">
        <f t="shared" si="0"/>
        <v>0</v>
      </c>
      <c r="J9" s="59">
        <v>1</v>
      </c>
      <c r="K9" s="96" t="s">
        <v>632</v>
      </c>
    </row>
    <row r="10" spans="1:11" hidden="1">
      <c r="A10" s="100" t="s">
        <v>654</v>
      </c>
      <c r="B10" s="62" t="s">
        <v>670</v>
      </c>
      <c r="C10" s="100" t="s">
        <v>671</v>
      </c>
      <c r="D10" s="100">
        <v>0.85</v>
      </c>
      <c r="E10" s="100">
        <v>0</v>
      </c>
      <c r="F10" s="100" t="s">
        <v>419</v>
      </c>
      <c r="G10" s="100" t="s">
        <v>656</v>
      </c>
      <c r="H10" s="100">
        <v>1</v>
      </c>
      <c r="I10" s="99">
        <f t="shared" si="0"/>
        <v>0</v>
      </c>
      <c r="J10" s="59">
        <v>1</v>
      </c>
      <c r="K10" s="96" t="s">
        <v>636</v>
      </c>
    </row>
    <row r="11" spans="1:11" hidden="1">
      <c r="A11" s="100" t="s">
        <v>672</v>
      </c>
      <c r="B11" s="62" t="s">
        <v>673</v>
      </c>
      <c r="C11" s="100" t="s">
        <v>674</v>
      </c>
      <c r="D11" s="100">
        <v>58</v>
      </c>
      <c r="E11" s="100" t="s">
        <v>675</v>
      </c>
      <c r="F11" s="100" t="s">
        <v>419</v>
      </c>
      <c r="G11" s="100" t="s">
        <v>656</v>
      </c>
      <c r="H11" s="100">
        <v>1</v>
      </c>
      <c r="I11" s="99">
        <f t="shared" si="0"/>
        <v>0</v>
      </c>
      <c r="J11" s="59">
        <v>1</v>
      </c>
      <c r="K11" s="96" t="s">
        <v>626</v>
      </c>
    </row>
    <row r="12" spans="1:11" hidden="1">
      <c r="A12" s="100" t="s">
        <v>672</v>
      </c>
      <c r="B12" s="62" t="s">
        <v>676</v>
      </c>
      <c r="C12" s="100" t="s">
        <v>677</v>
      </c>
      <c r="D12" s="100">
        <v>54.9</v>
      </c>
      <c r="E12" s="100" t="s">
        <v>675</v>
      </c>
      <c r="F12" s="100" t="s">
        <v>419</v>
      </c>
      <c r="G12" s="100" t="s">
        <v>656</v>
      </c>
      <c r="H12" s="100">
        <v>1</v>
      </c>
      <c r="I12" s="99">
        <f t="shared" si="0"/>
        <v>0</v>
      </c>
      <c r="J12" s="59">
        <v>1</v>
      </c>
      <c r="K12" s="96" t="s">
        <v>626</v>
      </c>
    </row>
    <row r="13" spans="1:11" hidden="1">
      <c r="A13" s="100" t="s">
        <v>672</v>
      </c>
      <c r="B13" s="62" t="s">
        <v>678</v>
      </c>
      <c r="C13" s="100" t="s">
        <v>679</v>
      </c>
      <c r="D13" s="100">
        <v>50</v>
      </c>
      <c r="E13" s="100" t="s">
        <v>675</v>
      </c>
      <c r="F13" s="100" t="s">
        <v>419</v>
      </c>
      <c r="G13" s="100" t="s">
        <v>656</v>
      </c>
      <c r="H13" s="100">
        <v>1</v>
      </c>
      <c r="I13" s="99">
        <f t="shared" si="0"/>
        <v>0</v>
      </c>
      <c r="J13" s="59">
        <v>1</v>
      </c>
      <c r="K13" s="96" t="s">
        <v>626</v>
      </c>
    </row>
    <row r="14" spans="1:11" hidden="1">
      <c r="A14" s="100" t="s">
        <v>672</v>
      </c>
      <c r="B14" s="62" t="s">
        <v>680</v>
      </c>
      <c r="C14" s="100" t="s">
        <v>681</v>
      </c>
      <c r="D14" s="100">
        <v>49</v>
      </c>
      <c r="E14" s="100" t="s">
        <v>675</v>
      </c>
      <c r="F14" s="100" t="s">
        <v>419</v>
      </c>
      <c r="G14" s="100" t="s">
        <v>656</v>
      </c>
      <c r="H14" s="100">
        <v>1</v>
      </c>
      <c r="I14" s="99">
        <f t="shared" si="0"/>
        <v>0</v>
      </c>
      <c r="J14" s="59">
        <v>1</v>
      </c>
      <c r="K14" s="96" t="s">
        <v>626</v>
      </c>
    </row>
    <row r="15" spans="1:11" hidden="1">
      <c r="A15" s="100" t="s">
        <v>672</v>
      </c>
      <c r="B15" s="62" t="s">
        <v>682</v>
      </c>
      <c r="C15" s="100" t="s">
        <v>683</v>
      </c>
      <c r="D15" s="100">
        <v>45</v>
      </c>
      <c r="E15" s="100" t="s">
        <v>675</v>
      </c>
      <c r="F15" s="100" t="s">
        <v>419</v>
      </c>
      <c r="G15" s="100" t="s">
        <v>656</v>
      </c>
      <c r="H15" s="100">
        <v>1</v>
      </c>
      <c r="I15" s="99">
        <f t="shared" si="0"/>
        <v>0</v>
      </c>
      <c r="J15" s="59">
        <v>1</v>
      </c>
      <c r="K15" s="96" t="s">
        <v>626</v>
      </c>
    </row>
    <row r="16" spans="1:11" hidden="1">
      <c r="A16" s="100" t="s">
        <v>672</v>
      </c>
      <c r="B16" s="62" t="s">
        <v>684</v>
      </c>
      <c r="C16" s="100" t="s">
        <v>685</v>
      </c>
      <c r="D16" s="100">
        <v>38.400000000000006</v>
      </c>
      <c r="E16" s="100" t="s">
        <v>675</v>
      </c>
      <c r="F16" s="100" t="s">
        <v>419</v>
      </c>
      <c r="G16" s="100" t="s">
        <v>656</v>
      </c>
      <c r="H16" s="100">
        <v>1</v>
      </c>
      <c r="I16" s="99">
        <f t="shared" si="0"/>
        <v>0</v>
      </c>
      <c r="J16" s="59">
        <v>1</v>
      </c>
      <c r="K16" s="96" t="s">
        <v>626</v>
      </c>
    </row>
    <row r="17" spans="1:11" hidden="1">
      <c r="A17" s="100" t="s">
        <v>672</v>
      </c>
      <c r="B17" s="62" t="s">
        <v>686</v>
      </c>
      <c r="C17" s="100" t="s">
        <v>687</v>
      </c>
      <c r="D17" s="100">
        <v>32.799999999999997</v>
      </c>
      <c r="E17" s="100" t="s">
        <v>675</v>
      </c>
      <c r="F17" s="100" t="s">
        <v>419</v>
      </c>
      <c r="G17" s="100" t="s">
        <v>656</v>
      </c>
      <c r="H17" s="100">
        <v>1</v>
      </c>
      <c r="I17" s="99">
        <f t="shared" si="0"/>
        <v>0</v>
      </c>
      <c r="J17" s="59">
        <v>1</v>
      </c>
      <c r="K17" s="96" t="s">
        <v>626</v>
      </c>
    </row>
    <row r="18" spans="1:11" hidden="1">
      <c r="A18" s="100" t="s">
        <v>672</v>
      </c>
      <c r="B18" s="62" t="s">
        <v>688</v>
      </c>
      <c r="C18" s="100" t="s">
        <v>688</v>
      </c>
      <c r="D18" s="100">
        <v>32</v>
      </c>
      <c r="E18" s="100" t="s">
        <v>675</v>
      </c>
      <c r="F18" s="100" t="s">
        <v>419</v>
      </c>
      <c r="G18" s="100" t="s">
        <v>656</v>
      </c>
      <c r="H18" s="100">
        <v>1</v>
      </c>
      <c r="I18" s="99">
        <f t="shared" si="0"/>
        <v>0</v>
      </c>
      <c r="J18" s="59">
        <v>1</v>
      </c>
      <c r="K18" s="96" t="s">
        <v>626</v>
      </c>
    </row>
    <row r="19" spans="1:11" hidden="1">
      <c r="A19" s="100" t="s">
        <v>672</v>
      </c>
      <c r="B19" s="62" t="s">
        <v>689</v>
      </c>
      <c r="C19" s="100" t="s">
        <v>690</v>
      </c>
      <c r="D19" s="100">
        <v>31</v>
      </c>
      <c r="E19" s="100" t="s">
        <v>675</v>
      </c>
      <c r="F19" s="100" t="s">
        <v>419</v>
      </c>
      <c r="G19" s="100" t="s">
        <v>656</v>
      </c>
      <c r="H19" s="100">
        <v>1</v>
      </c>
      <c r="I19" s="99">
        <f t="shared" si="0"/>
        <v>0</v>
      </c>
      <c r="J19" s="59">
        <v>1</v>
      </c>
      <c r="K19" s="96" t="s">
        <v>626</v>
      </c>
    </row>
    <row r="20" spans="1:11" hidden="1">
      <c r="A20" s="100" t="s">
        <v>672</v>
      </c>
      <c r="B20" s="62" t="s">
        <v>691</v>
      </c>
      <c r="C20" s="100" t="s">
        <v>692</v>
      </c>
      <c r="D20" s="100">
        <v>29.07</v>
      </c>
      <c r="E20" s="100" t="s">
        <v>675</v>
      </c>
      <c r="F20" s="100" t="s">
        <v>419</v>
      </c>
      <c r="G20" s="100" t="s">
        <v>656</v>
      </c>
      <c r="H20" s="100">
        <v>1</v>
      </c>
      <c r="I20" s="99">
        <f t="shared" si="0"/>
        <v>0</v>
      </c>
      <c r="J20" s="59">
        <v>1</v>
      </c>
      <c r="K20" s="96" t="s">
        <v>626</v>
      </c>
    </row>
    <row r="21" spans="1:11" hidden="1">
      <c r="A21" s="100" t="s">
        <v>672</v>
      </c>
      <c r="B21" s="62" t="s">
        <v>693</v>
      </c>
      <c r="C21" s="100" t="s">
        <v>694</v>
      </c>
      <c r="D21" s="100">
        <v>28.8</v>
      </c>
      <c r="E21" s="100" t="s">
        <v>675</v>
      </c>
      <c r="F21" s="100" t="s">
        <v>419</v>
      </c>
      <c r="G21" s="100" t="s">
        <v>656</v>
      </c>
      <c r="H21" s="100">
        <v>1</v>
      </c>
      <c r="I21" s="99">
        <f t="shared" si="0"/>
        <v>0</v>
      </c>
      <c r="J21" s="59">
        <v>1</v>
      </c>
      <c r="K21" s="96" t="s">
        <v>626</v>
      </c>
    </row>
    <row r="22" spans="1:11" hidden="1">
      <c r="A22" s="100" t="s">
        <v>672</v>
      </c>
      <c r="B22" s="62" t="s">
        <v>695</v>
      </c>
      <c r="C22" s="100" t="s">
        <v>696</v>
      </c>
      <c r="D22" s="100">
        <v>26.5</v>
      </c>
      <c r="E22" s="100" t="s">
        <v>675</v>
      </c>
      <c r="F22" s="100" t="s">
        <v>419</v>
      </c>
      <c r="G22" s="100" t="s">
        <v>656</v>
      </c>
      <c r="H22" s="100">
        <v>1</v>
      </c>
      <c r="I22" s="99">
        <f t="shared" si="0"/>
        <v>0</v>
      </c>
      <c r="J22" s="59">
        <v>1</v>
      </c>
      <c r="K22" s="96" t="s">
        <v>626</v>
      </c>
    </row>
    <row r="23" spans="1:11" hidden="1">
      <c r="A23" s="100" t="s">
        <v>672</v>
      </c>
      <c r="B23" s="62" t="s">
        <v>697</v>
      </c>
      <c r="C23" s="100" t="s">
        <v>697</v>
      </c>
      <c r="D23" s="100">
        <v>26</v>
      </c>
      <c r="E23" s="100" t="s">
        <v>675</v>
      </c>
      <c r="F23" s="100" t="s">
        <v>419</v>
      </c>
      <c r="G23" s="100" t="s">
        <v>656</v>
      </c>
      <c r="H23" s="100">
        <v>1</v>
      </c>
      <c r="I23" s="99">
        <f t="shared" si="0"/>
        <v>0</v>
      </c>
      <c r="J23" s="59">
        <v>1</v>
      </c>
      <c r="K23" s="96" t="s">
        <v>626</v>
      </c>
    </row>
    <row r="24" spans="1:11" hidden="1">
      <c r="A24" s="100" t="s">
        <v>672</v>
      </c>
      <c r="B24" s="62" t="s">
        <v>698</v>
      </c>
      <c r="C24" s="100" t="s">
        <v>699</v>
      </c>
      <c r="D24" s="100">
        <v>25.5</v>
      </c>
      <c r="E24" s="100" t="s">
        <v>675</v>
      </c>
      <c r="F24" s="100" t="s">
        <v>419</v>
      </c>
      <c r="G24" s="100" t="s">
        <v>656</v>
      </c>
      <c r="H24" s="100">
        <v>1</v>
      </c>
      <c r="I24" s="99">
        <f t="shared" si="0"/>
        <v>0</v>
      </c>
      <c r="J24" s="59">
        <v>1</v>
      </c>
      <c r="K24" s="96" t="s">
        <v>626</v>
      </c>
    </row>
    <row r="25" spans="1:11" hidden="1">
      <c r="A25" s="100" t="s">
        <v>672</v>
      </c>
      <c r="B25" s="62" t="s">
        <v>700</v>
      </c>
      <c r="C25" s="100" t="s">
        <v>701</v>
      </c>
      <c r="D25" s="100">
        <v>25</v>
      </c>
      <c r="E25" s="100" t="s">
        <v>675</v>
      </c>
      <c r="F25" s="100" t="s">
        <v>419</v>
      </c>
      <c r="G25" s="100" t="s">
        <v>656</v>
      </c>
      <c r="H25" s="100">
        <v>1</v>
      </c>
      <c r="I25" s="99">
        <f t="shared" si="0"/>
        <v>0</v>
      </c>
      <c r="J25" s="59">
        <v>1</v>
      </c>
      <c r="K25" s="96" t="s">
        <v>626</v>
      </c>
    </row>
    <row r="26" spans="1:11" hidden="1">
      <c r="A26" s="100" t="s">
        <v>672</v>
      </c>
      <c r="B26" s="62" t="s">
        <v>702</v>
      </c>
      <c r="C26" s="100" t="s">
        <v>703</v>
      </c>
      <c r="D26" s="100">
        <v>25</v>
      </c>
      <c r="E26" s="100" t="s">
        <v>675</v>
      </c>
      <c r="F26" s="100" t="s">
        <v>419</v>
      </c>
      <c r="G26" s="100" t="s">
        <v>656</v>
      </c>
      <c r="H26" s="100">
        <v>1</v>
      </c>
      <c r="I26" s="99">
        <f t="shared" si="0"/>
        <v>0</v>
      </c>
      <c r="J26" s="59">
        <v>1</v>
      </c>
      <c r="K26" s="96" t="s">
        <v>626</v>
      </c>
    </row>
    <row r="27" spans="1:11" hidden="1">
      <c r="A27" s="100" t="s">
        <v>672</v>
      </c>
      <c r="B27" s="62" t="s">
        <v>704</v>
      </c>
      <c r="C27" s="100" t="s">
        <v>705</v>
      </c>
      <c r="D27" s="100">
        <v>24</v>
      </c>
      <c r="E27" s="100" t="s">
        <v>675</v>
      </c>
      <c r="F27" s="100" t="s">
        <v>419</v>
      </c>
      <c r="G27" s="100" t="s">
        <v>656</v>
      </c>
      <c r="H27" s="100">
        <v>1</v>
      </c>
      <c r="I27" s="99">
        <f t="shared" si="0"/>
        <v>0</v>
      </c>
      <c r="J27" s="59">
        <v>1</v>
      </c>
      <c r="K27" s="96" t="s">
        <v>626</v>
      </c>
    </row>
    <row r="28" spans="1:11" hidden="1">
      <c r="A28" s="100" t="s">
        <v>672</v>
      </c>
      <c r="B28" s="62" t="s">
        <v>706</v>
      </c>
      <c r="C28" s="100" t="s">
        <v>707</v>
      </c>
      <c r="D28" s="100">
        <v>22</v>
      </c>
      <c r="E28" s="100" t="s">
        <v>675</v>
      </c>
      <c r="F28" s="100" t="s">
        <v>419</v>
      </c>
      <c r="G28" s="100" t="s">
        <v>656</v>
      </c>
      <c r="H28" s="100">
        <v>1</v>
      </c>
      <c r="I28" s="99">
        <f t="shared" si="0"/>
        <v>0</v>
      </c>
      <c r="J28" s="59">
        <v>1</v>
      </c>
      <c r="K28" s="96" t="s">
        <v>626</v>
      </c>
    </row>
    <row r="29" spans="1:11" hidden="1">
      <c r="A29" s="100" t="s">
        <v>672</v>
      </c>
      <c r="B29" s="62" t="s">
        <v>708</v>
      </c>
      <c r="C29" s="100" t="s">
        <v>709</v>
      </c>
      <c r="D29" s="100">
        <v>21</v>
      </c>
      <c r="E29" s="100" t="s">
        <v>675</v>
      </c>
      <c r="F29" s="100" t="s">
        <v>419</v>
      </c>
      <c r="G29" s="100" t="s">
        <v>656</v>
      </c>
      <c r="H29" s="100">
        <v>1</v>
      </c>
      <c r="I29" s="99">
        <f t="shared" si="0"/>
        <v>0</v>
      </c>
      <c r="J29" s="59">
        <v>1</v>
      </c>
      <c r="K29" s="96" t="s">
        <v>626</v>
      </c>
    </row>
    <row r="30" spans="1:11" hidden="1">
      <c r="A30" s="100" t="s">
        <v>672</v>
      </c>
      <c r="B30" s="62" t="s">
        <v>710</v>
      </c>
      <c r="C30" s="100" t="s">
        <v>711</v>
      </c>
      <c r="D30" s="100">
        <v>20</v>
      </c>
      <c r="E30" s="100" t="s">
        <v>675</v>
      </c>
      <c r="F30" s="100" t="s">
        <v>419</v>
      </c>
      <c r="G30" s="100" t="s">
        <v>656</v>
      </c>
      <c r="H30" s="100">
        <v>1</v>
      </c>
      <c r="I30" s="99">
        <f t="shared" si="0"/>
        <v>0</v>
      </c>
      <c r="J30" s="59">
        <v>1</v>
      </c>
      <c r="K30" s="96" t="s">
        <v>626</v>
      </c>
    </row>
    <row r="31" spans="1:11" hidden="1">
      <c r="A31" s="100" t="s">
        <v>672</v>
      </c>
      <c r="B31" s="62" t="s">
        <v>712</v>
      </c>
      <c r="C31" s="100" t="s">
        <v>713</v>
      </c>
      <c r="D31" s="100">
        <v>18.96</v>
      </c>
      <c r="E31" s="100" t="s">
        <v>675</v>
      </c>
      <c r="F31" s="100" t="s">
        <v>419</v>
      </c>
      <c r="G31" s="100" t="s">
        <v>656</v>
      </c>
      <c r="H31" s="100">
        <v>1</v>
      </c>
      <c r="I31" s="99">
        <f t="shared" si="0"/>
        <v>0</v>
      </c>
      <c r="J31" s="59">
        <v>1</v>
      </c>
      <c r="K31" s="96" t="s">
        <v>626</v>
      </c>
    </row>
    <row r="32" spans="1:11" hidden="1">
      <c r="A32" s="100" t="s">
        <v>672</v>
      </c>
      <c r="B32" s="62" t="s">
        <v>714</v>
      </c>
      <c r="C32" s="100" t="s">
        <v>715</v>
      </c>
      <c r="D32" s="100">
        <v>18.75</v>
      </c>
      <c r="E32" s="100" t="s">
        <v>675</v>
      </c>
      <c r="F32" s="100" t="s">
        <v>419</v>
      </c>
      <c r="G32" s="100" t="s">
        <v>656</v>
      </c>
      <c r="H32" s="100">
        <v>1</v>
      </c>
      <c r="I32" s="99">
        <f t="shared" si="0"/>
        <v>0</v>
      </c>
      <c r="J32" s="59">
        <v>1</v>
      </c>
      <c r="K32" s="96" t="s">
        <v>626</v>
      </c>
    </row>
    <row r="33" spans="1:11" hidden="1">
      <c r="A33" s="100" t="s">
        <v>672</v>
      </c>
      <c r="B33" s="62" t="s">
        <v>716</v>
      </c>
      <c r="C33" s="100" t="s">
        <v>717</v>
      </c>
      <c r="D33" s="100">
        <v>13.799999999999999</v>
      </c>
      <c r="E33" s="100" t="s">
        <v>675</v>
      </c>
      <c r="F33" s="100" t="s">
        <v>419</v>
      </c>
      <c r="G33" s="100" t="s">
        <v>656</v>
      </c>
      <c r="H33" s="100">
        <v>1</v>
      </c>
      <c r="I33" s="99">
        <f t="shared" si="0"/>
        <v>0</v>
      </c>
      <c r="J33" s="59">
        <v>1</v>
      </c>
      <c r="K33" s="96" t="s">
        <v>626</v>
      </c>
    </row>
    <row r="34" spans="1:11" hidden="1">
      <c r="A34" s="100" t="s">
        <v>672</v>
      </c>
      <c r="B34" s="62" t="s">
        <v>718</v>
      </c>
      <c r="C34" s="100" t="s">
        <v>719</v>
      </c>
      <c r="D34" s="100">
        <v>13.2</v>
      </c>
      <c r="E34" s="100" t="s">
        <v>675</v>
      </c>
      <c r="F34" s="100" t="s">
        <v>419</v>
      </c>
      <c r="G34" s="100" t="s">
        <v>656</v>
      </c>
      <c r="H34" s="100">
        <v>1</v>
      </c>
      <c r="I34" s="99">
        <f t="shared" si="0"/>
        <v>0</v>
      </c>
      <c r="J34" s="59">
        <v>1</v>
      </c>
      <c r="K34" s="96" t="s">
        <v>626</v>
      </c>
    </row>
    <row r="35" spans="1:11" hidden="1">
      <c r="A35" s="100" t="s">
        <v>672</v>
      </c>
      <c r="B35" s="62" t="s">
        <v>720</v>
      </c>
      <c r="C35" s="100" t="s">
        <v>721</v>
      </c>
      <c r="D35" s="100">
        <v>12</v>
      </c>
      <c r="E35" s="100" t="s">
        <v>675</v>
      </c>
      <c r="F35" s="100" t="s">
        <v>419</v>
      </c>
      <c r="G35" s="100" t="s">
        <v>656</v>
      </c>
      <c r="H35" s="100">
        <v>1</v>
      </c>
      <c r="I35" s="99">
        <f t="shared" si="0"/>
        <v>0</v>
      </c>
      <c r="J35" s="59">
        <v>1</v>
      </c>
      <c r="K35" s="96" t="s">
        <v>626</v>
      </c>
    </row>
    <row r="36" spans="1:11" hidden="1">
      <c r="A36" s="100" t="s">
        <v>672</v>
      </c>
      <c r="B36" s="62" t="s">
        <v>722</v>
      </c>
      <c r="C36" s="100" t="s">
        <v>722</v>
      </c>
      <c r="D36" s="100">
        <v>12</v>
      </c>
      <c r="E36" s="100" t="s">
        <v>675</v>
      </c>
      <c r="F36" s="100" t="s">
        <v>419</v>
      </c>
      <c r="G36" s="100" t="s">
        <v>656</v>
      </c>
      <c r="H36" s="100">
        <v>1</v>
      </c>
      <c r="I36" s="99">
        <f t="shared" si="0"/>
        <v>0</v>
      </c>
      <c r="J36" s="59">
        <v>1</v>
      </c>
      <c r="K36" s="96" t="s">
        <v>626</v>
      </c>
    </row>
    <row r="37" spans="1:11" hidden="1">
      <c r="A37" s="100" t="s">
        <v>672</v>
      </c>
      <c r="B37" s="62" t="s">
        <v>723</v>
      </c>
      <c r="C37" s="100" t="s">
        <v>724</v>
      </c>
      <c r="D37" s="100">
        <v>12</v>
      </c>
      <c r="E37" s="100" t="s">
        <v>675</v>
      </c>
      <c r="F37" s="100" t="s">
        <v>419</v>
      </c>
      <c r="G37" s="100" t="s">
        <v>656</v>
      </c>
      <c r="H37" s="100">
        <v>1</v>
      </c>
      <c r="I37" s="99">
        <f t="shared" si="0"/>
        <v>0</v>
      </c>
      <c r="J37" s="59">
        <v>1</v>
      </c>
      <c r="K37" s="96" t="s">
        <v>626</v>
      </c>
    </row>
    <row r="38" spans="1:11" hidden="1">
      <c r="A38" s="100" t="s">
        <v>672</v>
      </c>
      <c r="B38" s="62" t="s">
        <v>725</v>
      </c>
      <c r="C38" s="100" t="s">
        <v>726</v>
      </c>
      <c r="D38" s="100">
        <v>10.8</v>
      </c>
      <c r="E38" s="100" t="s">
        <v>675</v>
      </c>
      <c r="F38" s="100" t="s">
        <v>419</v>
      </c>
      <c r="G38" s="100" t="s">
        <v>656</v>
      </c>
      <c r="H38" s="100">
        <v>1</v>
      </c>
      <c r="I38" s="99">
        <f t="shared" si="0"/>
        <v>0</v>
      </c>
      <c r="J38" s="59">
        <v>1</v>
      </c>
      <c r="K38" s="96" t="s">
        <v>626</v>
      </c>
    </row>
    <row r="39" spans="1:11" hidden="1">
      <c r="A39" s="100" t="s">
        <v>672</v>
      </c>
      <c r="B39" s="62" t="s">
        <v>727</v>
      </c>
      <c r="C39" s="100" t="s">
        <v>728</v>
      </c>
      <c r="D39" s="100">
        <v>10.62</v>
      </c>
      <c r="E39" s="100" t="s">
        <v>675</v>
      </c>
      <c r="F39" s="100" t="s">
        <v>419</v>
      </c>
      <c r="G39" s="100" t="s">
        <v>656</v>
      </c>
      <c r="H39" s="100">
        <v>1</v>
      </c>
      <c r="I39" s="99">
        <f t="shared" si="0"/>
        <v>0</v>
      </c>
      <c r="J39" s="59">
        <v>1</v>
      </c>
      <c r="K39" s="96" t="s">
        <v>626</v>
      </c>
    </row>
    <row r="40" spans="1:11" hidden="1">
      <c r="A40" s="100" t="s">
        <v>672</v>
      </c>
      <c r="B40" s="62" t="s">
        <v>573</v>
      </c>
      <c r="C40" s="100" t="s">
        <v>729</v>
      </c>
      <c r="D40" s="100">
        <v>10.5</v>
      </c>
      <c r="E40" s="100" t="s">
        <v>675</v>
      </c>
      <c r="F40" s="100" t="s">
        <v>419</v>
      </c>
      <c r="G40" s="100" t="s">
        <v>656</v>
      </c>
      <c r="H40" s="100">
        <v>1</v>
      </c>
      <c r="I40" s="99">
        <f t="shared" si="0"/>
        <v>0</v>
      </c>
      <c r="J40" s="59">
        <v>1</v>
      </c>
      <c r="K40" s="96" t="s">
        <v>626</v>
      </c>
    </row>
    <row r="41" spans="1:11" hidden="1">
      <c r="A41" s="100" t="s">
        <v>672</v>
      </c>
      <c r="B41" s="62" t="s">
        <v>730</v>
      </c>
      <c r="C41" s="100" t="s">
        <v>731</v>
      </c>
      <c r="D41" s="100">
        <v>8</v>
      </c>
      <c r="E41" s="100" t="s">
        <v>675</v>
      </c>
      <c r="F41" s="100" t="s">
        <v>419</v>
      </c>
      <c r="G41" s="100" t="s">
        <v>656</v>
      </c>
      <c r="H41" s="100">
        <v>1</v>
      </c>
      <c r="I41" s="99">
        <f t="shared" si="0"/>
        <v>0</v>
      </c>
      <c r="J41" s="59">
        <v>1</v>
      </c>
      <c r="K41" s="96" t="s">
        <v>626</v>
      </c>
    </row>
    <row r="42" spans="1:11" hidden="1">
      <c r="A42" s="100" t="s">
        <v>672</v>
      </c>
      <c r="B42" s="62" t="s">
        <v>732</v>
      </c>
      <c r="C42" s="100" t="s">
        <v>733</v>
      </c>
      <c r="D42" s="100">
        <v>8</v>
      </c>
      <c r="E42" s="100" t="s">
        <v>675</v>
      </c>
      <c r="F42" s="100" t="s">
        <v>419</v>
      </c>
      <c r="G42" s="100" t="s">
        <v>656</v>
      </c>
      <c r="H42" s="100">
        <v>1</v>
      </c>
      <c r="I42" s="99">
        <f t="shared" si="0"/>
        <v>0</v>
      </c>
      <c r="J42" s="59">
        <v>1</v>
      </c>
      <c r="K42" s="96" t="s">
        <v>626</v>
      </c>
    </row>
    <row r="43" spans="1:11" hidden="1">
      <c r="A43" s="100" t="s">
        <v>672</v>
      </c>
      <c r="B43" s="62" t="s">
        <v>734</v>
      </c>
      <c r="C43" s="100" t="s">
        <v>735</v>
      </c>
      <c r="D43" s="100">
        <v>8</v>
      </c>
      <c r="E43" s="100" t="s">
        <v>675</v>
      </c>
      <c r="F43" s="100" t="s">
        <v>419</v>
      </c>
      <c r="G43" s="100" t="s">
        <v>656</v>
      </c>
      <c r="H43" s="100">
        <v>1</v>
      </c>
      <c r="I43" s="99">
        <f t="shared" si="0"/>
        <v>0</v>
      </c>
      <c r="J43" s="59">
        <v>1</v>
      </c>
      <c r="K43" s="96" t="s">
        <v>626</v>
      </c>
    </row>
    <row r="44" spans="1:11" hidden="1">
      <c r="A44" s="100" t="s">
        <v>672</v>
      </c>
      <c r="B44" s="62" t="s">
        <v>736</v>
      </c>
      <c r="C44" s="100" t="s">
        <v>737</v>
      </c>
      <c r="D44" s="100">
        <v>7.1</v>
      </c>
      <c r="E44" s="100" t="s">
        <v>675</v>
      </c>
      <c r="F44" s="100" t="s">
        <v>419</v>
      </c>
      <c r="G44" s="100" t="s">
        <v>656</v>
      </c>
      <c r="H44" s="100">
        <v>1</v>
      </c>
      <c r="I44" s="99">
        <f t="shared" si="0"/>
        <v>0</v>
      </c>
      <c r="J44" s="59">
        <v>1</v>
      </c>
      <c r="K44" s="96" t="s">
        <v>626</v>
      </c>
    </row>
    <row r="45" spans="1:11" hidden="1">
      <c r="A45" s="100" t="s">
        <v>672</v>
      </c>
      <c r="B45" s="62" t="s">
        <v>738</v>
      </c>
      <c r="C45" s="100" t="s">
        <v>739</v>
      </c>
      <c r="D45" s="100">
        <v>6.45</v>
      </c>
      <c r="E45" s="100" t="s">
        <v>675</v>
      </c>
      <c r="F45" s="100" t="s">
        <v>419</v>
      </c>
      <c r="G45" s="100" t="s">
        <v>656</v>
      </c>
      <c r="H45" s="100">
        <v>1</v>
      </c>
      <c r="I45" s="99">
        <f t="shared" si="0"/>
        <v>0</v>
      </c>
      <c r="J45" s="59">
        <v>1</v>
      </c>
      <c r="K45" s="96" t="s">
        <v>626</v>
      </c>
    </row>
    <row r="46" spans="1:11" hidden="1">
      <c r="A46" s="100" t="s">
        <v>672</v>
      </c>
      <c r="B46" s="62" t="s">
        <v>740</v>
      </c>
      <c r="C46" s="100" t="s">
        <v>741</v>
      </c>
      <c r="D46" s="100">
        <v>6.1</v>
      </c>
      <c r="E46" s="100" t="s">
        <v>675</v>
      </c>
      <c r="F46" s="100" t="s">
        <v>419</v>
      </c>
      <c r="G46" s="100" t="s">
        <v>656</v>
      </c>
      <c r="H46" s="100">
        <v>1</v>
      </c>
      <c r="I46" s="99">
        <f t="shared" si="0"/>
        <v>0</v>
      </c>
      <c r="J46" s="59">
        <v>1</v>
      </c>
      <c r="K46" s="96" t="s">
        <v>626</v>
      </c>
    </row>
    <row r="47" spans="1:11" hidden="1">
      <c r="A47" s="100" t="s">
        <v>672</v>
      </c>
      <c r="B47" s="62" t="s">
        <v>742</v>
      </c>
      <c r="C47" s="100" t="s">
        <v>743</v>
      </c>
      <c r="D47" s="100">
        <v>6.1</v>
      </c>
      <c r="E47" s="100" t="s">
        <v>675</v>
      </c>
      <c r="F47" s="100" t="s">
        <v>419</v>
      </c>
      <c r="G47" s="100" t="s">
        <v>656</v>
      </c>
      <c r="H47" s="100">
        <v>1</v>
      </c>
      <c r="I47" s="99">
        <f t="shared" si="0"/>
        <v>0</v>
      </c>
      <c r="J47" s="59">
        <v>1</v>
      </c>
      <c r="K47" s="96" t="s">
        <v>626</v>
      </c>
    </row>
    <row r="48" spans="1:11" hidden="1">
      <c r="A48" s="100" t="s">
        <v>672</v>
      </c>
      <c r="B48" s="62" t="s">
        <v>744</v>
      </c>
      <c r="C48" s="100" t="s">
        <v>745</v>
      </c>
      <c r="D48" s="100">
        <v>5.08</v>
      </c>
      <c r="E48" s="100" t="s">
        <v>675</v>
      </c>
      <c r="F48" s="100" t="s">
        <v>419</v>
      </c>
      <c r="G48" s="100" t="s">
        <v>656</v>
      </c>
      <c r="H48" s="100">
        <v>1</v>
      </c>
      <c r="I48" s="99">
        <f t="shared" si="0"/>
        <v>0</v>
      </c>
      <c r="J48" s="59">
        <v>1</v>
      </c>
      <c r="K48" s="96" t="s">
        <v>626</v>
      </c>
    </row>
    <row r="49" spans="1:11" hidden="1">
      <c r="A49" s="100" t="s">
        <v>672</v>
      </c>
      <c r="B49" s="62" t="s">
        <v>746</v>
      </c>
      <c r="C49" s="100" t="s">
        <v>747</v>
      </c>
      <c r="D49" s="100">
        <v>5</v>
      </c>
      <c r="E49" s="100" t="s">
        <v>675</v>
      </c>
      <c r="F49" s="100" t="s">
        <v>419</v>
      </c>
      <c r="G49" s="100" t="s">
        <v>656</v>
      </c>
      <c r="H49" s="100">
        <v>1</v>
      </c>
      <c r="I49" s="99">
        <f t="shared" si="0"/>
        <v>0</v>
      </c>
      <c r="J49" s="59">
        <v>1</v>
      </c>
      <c r="K49" s="96" t="s">
        <v>626</v>
      </c>
    </row>
    <row r="50" spans="1:11" hidden="1">
      <c r="A50" s="100" t="s">
        <v>672</v>
      </c>
      <c r="B50" s="62" t="s">
        <v>748</v>
      </c>
      <c r="C50" s="100" t="s">
        <v>749</v>
      </c>
      <c r="D50" s="100">
        <v>5</v>
      </c>
      <c r="E50" s="100" t="s">
        <v>675</v>
      </c>
      <c r="F50" s="100" t="s">
        <v>419</v>
      </c>
      <c r="G50" s="100" t="s">
        <v>656</v>
      </c>
      <c r="H50" s="100">
        <v>1</v>
      </c>
      <c r="I50" s="99">
        <f t="shared" si="0"/>
        <v>0</v>
      </c>
      <c r="J50" s="59">
        <v>1</v>
      </c>
      <c r="K50" s="96" t="s">
        <v>626</v>
      </c>
    </row>
    <row r="51" spans="1:11" hidden="1">
      <c r="A51" s="100" t="s">
        <v>672</v>
      </c>
      <c r="B51" s="62" t="s">
        <v>750</v>
      </c>
      <c r="C51" s="100" t="s">
        <v>751</v>
      </c>
      <c r="D51" s="100">
        <v>4.9800000000000004</v>
      </c>
      <c r="E51" s="100" t="s">
        <v>675</v>
      </c>
      <c r="F51" s="100" t="s">
        <v>419</v>
      </c>
      <c r="G51" s="100" t="s">
        <v>656</v>
      </c>
      <c r="H51" s="100">
        <v>1</v>
      </c>
      <c r="I51" s="99">
        <f t="shared" si="0"/>
        <v>0</v>
      </c>
      <c r="J51" s="59">
        <v>1</v>
      </c>
      <c r="K51" s="96" t="s">
        <v>626</v>
      </c>
    </row>
    <row r="52" spans="1:11" hidden="1">
      <c r="A52" s="100" t="s">
        <v>672</v>
      </c>
      <c r="B52" s="62" t="s">
        <v>752</v>
      </c>
      <c r="C52" s="100" t="s">
        <v>753</v>
      </c>
      <c r="D52" s="100">
        <v>4.8</v>
      </c>
      <c r="E52" s="100" t="s">
        <v>675</v>
      </c>
      <c r="F52" s="100" t="s">
        <v>419</v>
      </c>
      <c r="G52" s="100" t="s">
        <v>656</v>
      </c>
      <c r="H52" s="100">
        <v>1</v>
      </c>
      <c r="I52" s="99">
        <f t="shared" si="0"/>
        <v>0</v>
      </c>
      <c r="J52" s="59">
        <v>1</v>
      </c>
      <c r="K52" s="96" t="s">
        <v>626</v>
      </c>
    </row>
    <row r="53" spans="1:11" hidden="1">
      <c r="A53" s="100" t="s">
        <v>672</v>
      </c>
      <c r="B53" s="62" t="s">
        <v>754</v>
      </c>
      <c r="C53" s="100" t="s">
        <v>755</v>
      </c>
      <c r="D53" s="100">
        <v>4.5999999999999996</v>
      </c>
      <c r="E53" s="100" t="s">
        <v>675</v>
      </c>
      <c r="F53" s="100" t="s">
        <v>419</v>
      </c>
      <c r="G53" s="100" t="s">
        <v>656</v>
      </c>
      <c r="H53" s="100">
        <v>1</v>
      </c>
      <c r="I53" s="99">
        <f t="shared" si="0"/>
        <v>0</v>
      </c>
      <c r="J53" s="59">
        <v>1</v>
      </c>
      <c r="K53" s="96" t="s">
        <v>626</v>
      </c>
    </row>
    <row r="54" spans="1:11" hidden="1">
      <c r="A54" s="100" t="s">
        <v>672</v>
      </c>
      <c r="B54" s="62" t="s">
        <v>756</v>
      </c>
      <c r="C54" s="100" t="s">
        <v>757</v>
      </c>
      <c r="D54" s="100">
        <v>4.34</v>
      </c>
      <c r="E54" s="100" t="s">
        <v>675</v>
      </c>
      <c r="F54" s="100" t="s">
        <v>419</v>
      </c>
      <c r="G54" s="100" t="s">
        <v>656</v>
      </c>
      <c r="H54" s="100">
        <v>1</v>
      </c>
      <c r="I54" s="99">
        <f t="shared" si="0"/>
        <v>0</v>
      </c>
      <c r="J54" s="59">
        <v>1</v>
      </c>
      <c r="K54" s="96" t="s">
        <v>626</v>
      </c>
    </row>
    <row r="55" spans="1:11" hidden="1">
      <c r="A55" s="100" t="s">
        <v>672</v>
      </c>
      <c r="B55" s="62" t="s">
        <v>758</v>
      </c>
      <c r="C55" s="100" t="s">
        <v>759</v>
      </c>
      <c r="D55" s="100">
        <v>4.34</v>
      </c>
      <c r="E55" s="100" t="s">
        <v>675</v>
      </c>
      <c r="F55" s="100" t="s">
        <v>419</v>
      </c>
      <c r="G55" s="100" t="s">
        <v>656</v>
      </c>
      <c r="H55" s="100">
        <v>1</v>
      </c>
      <c r="I55" s="99">
        <f t="shared" si="0"/>
        <v>0</v>
      </c>
      <c r="J55" s="59">
        <v>1</v>
      </c>
      <c r="K55" s="96" t="s">
        <v>626</v>
      </c>
    </row>
    <row r="56" spans="1:11" hidden="1">
      <c r="A56" s="100" t="s">
        <v>672</v>
      </c>
      <c r="B56" s="62" t="s">
        <v>760</v>
      </c>
      <c r="C56" s="100" t="s">
        <v>761</v>
      </c>
      <c r="D56" s="100">
        <v>4.34</v>
      </c>
      <c r="E56" s="100" t="s">
        <v>675</v>
      </c>
      <c r="F56" s="100" t="s">
        <v>419</v>
      </c>
      <c r="G56" s="100" t="s">
        <v>656</v>
      </c>
      <c r="H56" s="100">
        <v>1</v>
      </c>
      <c r="I56" s="99">
        <f t="shared" si="0"/>
        <v>0</v>
      </c>
      <c r="J56" s="59">
        <v>1</v>
      </c>
      <c r="K56" s="96" t="s">
        <v>626</v>
      </c>
    </row>
    <row r="57" spans="1:11" hidden="1">
      <c r="A57" s="100" t="s">
        <v>672</v>
      </c>
      <c r="B57" s="62" t="s">
        <v>762</v>
      </c>
      <c r="C57" s="100" t="s">
        <v>762</v>
      </c>
      <c r="D57" s="100">
        <v>4.2</v>
      </c>
      <c r="E57" s="100" t="s">
        <v>675</v>
      </c>
      <c r="F57" s="100" t="s">
        <v>419</v>
      </c>
      <c r="G57" s="100" t="s">
        <v>656</v>
      </c>
      <c r="H57" s="100">
        <v>1</v>
      </c>
      <c r="I57" s="99">
        <f t="shared" si="0"/>
        <v>0</v>
      </c>
      <c r="J57" s="59">
        <v>1</v>
      </c>
      <c r="K57" s="96" t="s">
        <v>626</v>
      </c>
    </row>
    <row r="58" spans="1:11" hidden="1">
      <c r="A58" s="100" t="s">
        <v>672</v>
      </c>
      <c r="B58" s="62" t="s">
        <v>763</v>
      </c>
      <c r="C58" s="100" t="s">
        <v>764</v>
      </c>
      <c r="D58" s="100">
        <v>3.9</v>
      </c>
      <c r="E58" s="100" t="s">
        <v>675</v>
      </c>
      <c r="F58" s="100" t="s">
        <v>419</v>
      </c>
      <c r="G58" s="100" t="s">
        <v>656</v>
      </c>
      <c r="H58" s="100">
        <v>1</v>
      </c>
      <c r="I58" s="99">
        <f t="shared" si="0"/>
        <v>0</v>
      </c>
      <c r="J58" s="59">
        <v>1</v>
      </c>
      <c r="K58" s="96" t="s">
        <v>626</v>
      </c>
    </row>
    <row r="59" spans="1:11" hidden="1">
      <c r="A59" s="100" t="s">
        <v>672</v>
      </c>
      <c r="B59" s="62" t="s">
        <v>765</v>
      </c>
      <c r="C59" s="100" t="s">
        <v>766</v>
      </c>
      <c r="D59" s="100">
        <v>3.8</v>
      </c>
      <c r="E59" s="100" t="s">
        <v>675</v>
      </c>
      <c r="F59" s="100" t="s">
        <v>419</v>
      </c>
      <c r="G59" s="100" t="s">
        <v>656</v>
      </c>
      <c r="H59" s="100">
        <v>1</v>
      </c>
      <c r="I59" s="99">
        <f t="shared" si="0"/>
        <v>0</v>
      </c>
      <c r="J59" s="59">
        <v>1</v>
      </c>
      <c r="K59" s="96" t="s">
        <v>626</v>
      </c>
    </row>
    <row r="60" spans="1:11" hidden="1">
      <c r="A60" s="100" t="s">
        <v>672</v>
      </c>
      <c r="B60" s="62" t="s">
        <v>767</v>
      </c>
      <c r="C60" s="100" t="s">
        <v>768</v>
      </c>
      <c r="D60" s="100">
        <v>3.77</v>
      </c>
      <c r="E60" s="100" t="s">
        <v>675</v>
      </c>
      <c r="F60" s="100" t="s">
        <v>419</v>
      </c>
      <c r="G60" s="100" t="s">
        <v>656</v>
      </c>
      <c r="H60" s="100">
        <v>1</v>
      </c>
      <c r="I60" s="99">
        <f t="shared" si="0"/>
        <v>0</v>
      </c>
      <c r="J60" s="59">
        <v>1</v>
      </c>
      <c r="K60" s="96" t="s">
        <v>626</v>
      </c>
    </row>
    <row r="61" spans="1:11" hidden="1">
      <c r="A61" s="100" t="s">
        <v>672</v>
      </c>
      <c r="B61" s="62" t="s">
        <v>769</v>
      </c>
      <c r="C61" s="100" t="s">
        <v>770</v>
      </c>
      <c r="D61" s="100">
        <v>3.56</v>
      </c>
      <c r="E61" s="100" t="s">
        <v>675</v>
      </c>
      <c r="F61" s="100" t="s">
        <v>419</v>
      </c>
      <c r="G61" s="100" t="s">
        <v>656</v>
      </c>
      <c r="H61" s="100">
        <v>1</v>
      </c>
      <c r="I61" s="99">
        <f t="shared" si="0"/>
        <v>0</v>
      </c>
      <c r="J61" s="59">
        <v>1</v>
      </c>
      <c r="K61" s="96" t="s">
        <v>626</v>
      </c>
    </row>
    <row r="62" spans="1:11" hidden="1">
      <c r="A62" s="100" t="s">
        <v>672</v>
      </c>
      <c r="B62" s="62" t="s">
        <v>771</v>
      </c>
      <c r="C62" s="100" t="s">
        <v>772</v>
      </c>
      <c r="D62" s="100">
        <v>3.55</v>
      </c>
      <c r="E62" s="100" t="s">
        <v>675</v>
      </c>
      <c r="F62" s="100" t="s">
        <v>419</v>
      </c>
      <c r="G62" s="100" t="s">
        <v>656</v>
      </c>
      <c r="H62" s="100">
        <v>1</v>
      </c>
      <c r="I62" s="99">
        <f t="shared" si="0"/>
        <v>0</v>
      </c>
      <c r="J62" s="59">
        <v>1</v>
      </c>
      <c r="K62" s="96" t="s">
        <v>626</v>
      </c>
    </row>
    <row r="63" spans="1:11" hidden="1">
      <c r="A63" s="100" t="s">
        <v>672</v>
      </c>
      <c r="B63" s="62" t="s">
        <v>773</v>
      </c>
      <c r="C63" s="100" t="s">
        <v>773</v>
      </c>
      <c r="D63" s="100">
        <v>3.36</v>
      </c>
      <c r="E63" s="100" t="s">
        <v>675</v>
      </c>
      <c r="F63" s="100" t="s">
        <v>419</v>
      </c>
      <c r="G63" s="100" t="s">
        <v>656</v>
      </c>
      <c r="H63" s="100">
        <v>1</v>
      </c>
      <c r="I63" s="99">
        <f t="shared" si="0"/>
        <v>0</v>
      </c>
      <c r="J63" s="59">
        <v>1</v>
      </c>
      <c r="K63" s="96" t="s">
        <v>626</v>
      </c>
    </row>
    <row r="64" spans="1:11" hidden="1">
      <c r="A64" s="100" t="s">
        <v>672</v>
      </c>
      <c r="B64" s="62" t="s">
        <v>774</v>
      </c>
      <c r="C64" s="100" t="s">
        <v>775</v>
      </c>
      <c r="D64" s="100">
        <v>3.04</v>
      </c>
      <c r="E64" s="100" t="s">
        <v>675</v>
      </c>
      <c r="F64" s="100" t="s">
        <v>419</v>
      </c>
      <c r="G64" s="100" t="s">
        <v>656</v>
      </c>
      <c r="H64" s="100">
        <v>1</v>
      </c>
      <c r="I64" s="99">
        <f t="shared" si="0"/>
        <v>0</v>
      </c>
      <c r="J64" s="59">
        <v>1</v>
      </c>
      <c r="K64" s="96" t="s">
        <v>626</v>
      </c>
    </row>
    <row r="65" spans="1:11" hidden="1">
      <c r="A65" s="100" t="s">
        <v>672</v>
      </c>
      <c r="B65" s="62" t="s">
        <v>776</v>
      </c>
      <c r="C65" s="100" t="s">
        <v>777</v>
      </c>
      <c r="D65" s="100">
        <v>3</v>
      </c>
      <c r="E65" s="100" t="s">
        <v>675</v>
      </c>
      <c r="F65" s="100" t="s">
        <v>419</v>
      </c>
      <c r="G65" s="100" t="s">
        <v>656</v>
      </c>
      <c r="H65" s="100">
        <v>1</v>
      </c>
      <c r="I65" s="99">
        <f t="shared" si="0"/>
        <v>0</v>
      </c>
      <c r="J65" s="59">
        <v>1</v>
      </c>
      <c r="K65" s="96" t="s">
        <v>626</v>
      </c>
    </row>
    <row r="66" spans="1:11" hidden="1">
      <c r="A66" s="100" t="s">
        <v>672</v>
      </c>
      <c r="B66" s="62" t="s">
        <v>778</v>
      </c>
      <c r="C66" s="100" t="s">
        <v>779</v>
      </c>
      <c r="D66" s="100">
        <v>2.84</v>
      </c>
      <c r="E66" s="100" t="s">
        <v>675</v>
      </c>
      <c r="F66" s="100" t="s">
        <v>419</v>
      </c>
      <c r="G66" s="100" t="s">
        <v>656</v>
      </c>
      <c r="H66" s="100">
        <v>1</v>
      </c>
      <c r="I66" s="99">
        <f t="shared" ref="I66:I129" si="1">NOT(H66)*1</f>
        <v>0</v>
      </c>
      <c r="J66" s="59">
        <v>1</v>
      </c>
      <c r="K66" s="96" t="s">
        <v>626</v>
      </c>
    </row>
    <row r="67" spans="1:11" hidden="1">
      <c r="A67" s="100" t="s">
        <v>672</v>
      </c>
      <c r="B67" s="62" t="s">
        <v>780</v>
      </c>
      <c r="C67" s="100" t="s">
        <v>781</v>
      </c>
      <c r="D67" s="100">
        <v>2.6</v>
      </c>
      <c r="E67" s="100" t="s">
        <v>675</v>
      </c>
      <c r="F67" s="100" t="s">
        <v>419</v>
      </c>
      <c r="G67" s="100" t="s">
        <v>656</v>
      </c>
      <c r="H67" s="100">
        <v>1</v>
      </c>
      <c r="I67" s="99">
        <f t="shared" si="1"/>
        <v>0</v>
      </c>
      <c r="J67" s="59">
        <v>1</v>
      </c>
      <c r="K67" s="96" t="s">
        <v>626</v>
      </c>
    </row>
    <row r="68" spans="1:11" hidden="1">
      <c r="A68" s="100" t="s">
        <v>672</v>
      </c>
      <c r="B68" s="62" t="s">
        <v>782</v>
      </c>
      <c r="C68" s="100" t="s">
        <v>783</v>
      </c>
      <c r="D68" s="100">
        <v>2.6</v>
      </c>
      <c r="E68" s="100" t="s">
        <v>675</v>
      </c>
      <c r="F68" s="100" t="s">
        <v>419</v>
      </c>
      <c r="G68" s="100" t="s">
        <v>656</v>
      </c>
      <c r="H68" s="100">
        <v>1</v>
      </c>
      <c r="I68" s="99">
        <f t="shared" si="1"/>
        <v>0</v>
      </c>
      <c r="J68" s="59">
        <v>1</v>
      </c>
      <c r="K68" s="96" t="s">
        <v>626</v>
      </c>
    </row>
    <row r="69" spans="1:11" hidden="1">
      <c r="A69" s="100" t="s">
        <v>672</v>
      </c>
      <c r="B69" s="62" t="s">
        <v>784</v>
      </c>
      <c r="C69" s="100" t="s">
        <v>785</v>
      </c>
      <c r="D69" s="100">
        <v>2.5</v>
      </c>
      <c r="E69" s="100" t="s">
        <v>675</v>
      </c>
      <c r="F69" s="100" t="s">
        <v>419</v>
      </c>
      <c r="G69" s="100" t="s">
        <v>656</v>
      </c>
      <c r="H69" s="100">
        <v>1</v>
      </c>
      <c r="I69" s="99">
        <f t="shared" si="1"/>
        <v>0</v>
      </c>
      <c r="J69" s="59">
        <v>1</v>
      </c>
      <c r="K69" s="96" t="s">
        <v>626</v>
      </c>
    </row>
    <row r="70" spans="1:11" hidden="1">
      <c r="A70" s="100" t="s">
        <v>672</v>
      </c>
      <c r="B70" s="62" t="s">
        <v>786</v>
      </c>
      <c r="C70" s="100" t="s">
        <v>787</v>
      </c>
      <c r="D70" s="100">
        <v>2.4900000000000002</v>
      </c>
      <c r="E70" s="100" t="s">
        <v>675</v>
      </c>
      <c r="F70" s="100" t="s">
        <v>419</v>
      </c>
      <c r="G70" s="100" t="s">
        <v>656</v>
      </c>
      <c r="H70" s="100">
        <v>1</v>
      </c>
      <c r="I70" s="99">
        <f t="shared" si="1"/>
        <v>0</v>
      </c>
      <c r="J70" s="59">
        <v>1</v>
      </c>
      <c r="K70" s="96" t="s">
        <v>626</v>
      </c>
    </row>
    <row r="71" spans="1:11" hidden="1">
      <c r="A71" s="100" t="s">
        <v>672</v>
      </c>
      <c r="B71" s="62" t="s">
        <v>788</v>
      </c>
      <c r="C71" s="100" t="s">
        <v>789</v>
      </c>
      <c r="D71" s="100">
        <v>2.25</v>
      </c>
      <c r="E71" s="100" t="s">
        <v>675</v>
      </c>
      <c r="F71" s="100" t="s">
        <v>419</v>
      </c>
      <c r="G71" s="100" t="s">
        <v>656</v>
      </c>
      <c r="H71" s="100">
        <v>1</v>
      </c>
      <c r="I71" s="99">
        <f t="shared" si="1"/>
        <v>0</v>
      </c>
      <c r="J71" s="59">
        <v>1</v>
      </c>
      <c r="K71" s="96" t="s">
        <v>626</v>
      </c>
    </row>
    <row r="72" spans="1:11" hidden="1">
      <c r="A72" s="100" t="s">
        <v>672</v>
      </c>
      <c r="B72" s="62" t="s">
        <v>790</v>
      </c>
      <c r="C72" s="100" t="s">
        <v>790</v>
      </c>
      <c r="D72" s="100">
        <v>2.2399999999999998</v>
      </c>
      <c r="E72" s="100" t="s">
        <v>675</v>
      </c>
      <c r="F72" s="100" t="s">
        <v>419</v>
      </c>
      <c r="G72" s="100" t="s">
        <v>656</v>
      </c>
      <c r="H72" s="100">
        <v>1</v>
      </c>
      <c r="I72" s="99">
        <f t="shared" si="1"/>
        <v>0</v>
      </c>
      <c r="J72" s="59">
        <v>0</v>
      </c>
      <c r="K72" s="96" t="s">
        <v>626</v>
      </c>
    </row>
    <row r="73" spans="1:11" hidden="1">
      <c r="A73" s="100" t="s">
        <v>672</v>
      </c>
      <c r="B73" s="62" t="s">
        <v>791</v>
      </c>
      <c r="C73" s="100" t="s">
        <v>792</v>
      </c>
      <c r="D73" s="100">
        <v>2.16</v>
      </c>
      <c r="E73" s="100" t="s">
        <v>675</v>
      </c>
      <c r="F73" s="100" t="s">
        <v>419</v>
      </c>
      <c r="G73" s="100" t="s">
        <v>656</v>
      </c>
      <c r="H73" s="100">
        <v>1</v>
      </c>
      <c r="I73" s="99">
        <f t="shared" si="1"/>
        <v>0</v>
      </c>
      <c r="J73" s="59">
        <v>1</v>
      </c>
      <c r="K73" s="96" t="s">
        <v>626</v>
      </c>
    </row>
    <row r="74" spans="1:11" hidden="1">
      <c r="A74" s="100" t="s">
        <v>672</v>
      </c>
      <c r="B74" s="62" t="s">
        <v>793</v>
      </c>
      <c r="C74" s="100" t="s">
        <v>793</v>
      </c>
      <c r="D74" s="100">
        <v>2.1</v>
      </c>
      <c r="E74" s="100" t="s">
        <v>675</v>
      </c>
      <c r="F74" s="100" t="s">
        <v>419</v>
      </c>
      <c r="G74" s="100" t="s">
        <v>656</v>
      </c>
      <c r="H74" s="100">
        <v>1</v>
      </c>
      <c r="I74" s="99">
        <f t="shared" si="1"/>
        <v>0</v>
      </c>
      <c r="J74" s="59">
        <v>1</v>
      </c>
      <c r="K74" s="96" t="s">
        <v>626</v>
      </c>
    </row>
    <row r="75" spans="1:11" hidden="1">
      <c r="A75" s="100" t="s">
        <v>672</v>
      </c>
      <c r="B75" s="62" t="s">
        <v>794</v>
      </c>
      <c r="C75" s="100" t="s">
        <v>795</v>
      </c>
      <c r="D75" s="100">
        <v>2</v>
      </c>
      <c r="E75" s="100" t="s">
        <v>675</v>
      </c>
      <c r="F75" s="100" t="s">
        <v>419</v>
      </c>
      <c r="G75" s="100" t="s">
        <v>656</v>
      </c>
      <c r="H75" s="100">
        <v>1</v>
      </c>
      <c r="I75" s="99">
        <f t="shared" si="1"/>
        <v>0</v>
      </c>
      <c r="J75" s="59">
        <v>1</v>
      </c>
      <c r="K75" s="96" t="s">
        <v>626</v>
      </c>
    </row>
    <row r="76" spans="1:11" hidden="1">
      <c r="A76" s="100" t="s">
        <v>672</v>
      </c>
      <c r="B76" s="62" t="s">
        <v>796</v>
      </c>
      <c r="C76" s="100" t="s">
        <v>797</v>
      </c>
      <c r="D76" s="100">
        <v>2</v>
      </c>
      <c r="E76" s="100" t="s">
        <v>675</v>
      </c>
      <c r="F76" s="100" t="s">
        <v>419</v>
      </c>
      <c r="G76" s="100" t="s">
        <v>656</v>
      </c>
      <c r="H76" s="100">
        <v>1</v>
      </c>
      <c r="I76" s="99">
        <f t="shared" si="1"/>
        <v>0</v>
      </c>
      <c r="J76" s="59">
        <v>1</v>
      </c>
      <c r="K76" s="96" t="s">
        <v>626</v>
      </c>
    </row>
    <row r="77" spans="1:11" hidden="1">
      <c r="A77" s="100" t="s">
        <v>672</v>
      </c>
      <c r="B77" s="62" t="s">
        <v>798</v>
      </c>
      <c r="C77" s="100" t="s">
        <v>799</v>
      </c>
      <c r="D77" s="100">
        <v>1.6</v>
      </c>
      <c r="E77" s="100" t="s">
        <v>675</v>
      </c>
      <c r="F77" s="100" t="s">
        <v>419</v>
      </c>
      <c r="G77" s="100" t="s">
        <v>656</v>
      </c>
      <c r="H77" s="100">
        <v>1</v>
      </c>
      <c r="I77" s="99">
        <f t="shared" si="1"/>
        <v>0</v>
      </c>
      <c r="J77" s="59">
        <v>1</v>
      </c>
      <c r="K77" s="96" t="s">
        <v>626</v>
      </c>
    </row>
    <row r="78" spans="1:11" hidden="1">
      <c r="A78" s="100" t="s">
        <v>672</v>
      </c>
      <c r="B78" s="62" t="s">
        <v>800</v>
      </c>
      <c r="C78" s="100" t="s">
        <v>800</v>
      </c>
      <c r="D78" s="100">
        <v>1.5</v>
      </c>
      <c r="E78" s="100" t="s">
        <v>675</v>
      </c>
      <c r="F78" s="100" t="s">
        <v>419</v>
      </c>
      <c r="G78" s="100" t="s">
        <v>656</v>
      </c>
      <c r="H78" s="100">
        <v>1</v>
      </c>
      <c r="I78" s="99">
        <f t="shared" si="1"/>
        <v>0</v>
      </c>
      <c r="J78" s="59">
        <v>1</v>
      </c>
      <c r="K78" s="96" t="s">
        <v>626</v>
      </c>
    </row>
    <row r="79" spans="1:11" hidden="1">
      <c r="A79" s="100" t="s">
        <v>672</v>
      </c>
      <c r="B79" s="62" t="s">
        <v>801</v>
      </c>
      <c r="C79" s="100" t="s">
        <v>802</v>
      </c>
      <c r="D79" s="100">
        <v>1.5</v>
      </c>
      <c r="E79" s="100" t="s">
        <v>675</v>
      </c>
      <c r="F79" s="100" t="s">
        <v>419</v>
      </c>
      <c r="G79" s="100" t="s">
        <v>656</v>
      </c>
      <c r="H79" s="100">
        <v>1</v>
      </c>
      <c r="I79" s="99">
        <f t="shared" si="1"/>
        <v>0</v>
      </c>
      <c r="J79" s="59">
        <v>1</v>
      </c>
      <c r="K79" s="96" t="s">
        <v>626</v>
      </c>
    </row>
    <row r="80" spans="1:11" hidden="1">
      <c r="A80" s="100" t="s">
        <v>672</v>
      </c>
      <c r="B80" s="62" t="s">
        <v>803</v>
      </c>
      <c r="C80" s="100" t="s">
        <v>804</v>
      </c>
      <c r="D80" s="100">
        <v>1.5</v>
      </c>
      <c r="E80" s="100" t="s">
        <v>675</v>
      </c>
      <c r="F80" s="100" t="s">
        <v>419</v>
      </c>
      <c r="G80" s="100" t="s">
        <v>656</v>
      </c>
      <c r="H80" s="100">
        <v>1</v>
      </c>
      <c r="I80" s="99">
        <f t="shared" si="1"/>
        <v>0</v>
      </c>
      <c r="J80" s="59">
        <v>1</v>
      </c>
      <c r="K80" s="96" t="s">
        <v>626</v>
      </c>
    </row>
    <row r="81" spans="1:11" hidden="1">
      <c r="A81" s="100" t="s">
        <v>672</v>
      </c>
      <c r="B81" s="62" t="s">
        <v>805</v>
      </c>
      <c r="C81" s="100" t="s">
        <v>806</v>
      </c>
      <c r="D81" s="100">
        <v>1.5</v>
      </c>
      <c r="E81" s="100" t="s">
        <v>675</v>
      </c>
      <c r="F81" s="100" t="s">
        <v>419</v>
      </c>
      <c r="G81" s="100" t="s">
        <v>656</v>
      </c>
      <c r="H81" s="100">
        <v>1</v>
      </c>
      <c r="I81" s="99">
        <f t="shared" si="1"/>
        <v>0</v>
      </c>
      <c r="J81" s="59">
        <v>1</v>
      </c>
      <c r="K81" s="96" t="s">
        <v>626</v>
      </c>
    </row>
    <row r="82" spans="1:11" hidden="1">
      <c r="A82" s="100" t="s">
        <v>672</v>
      </c>
      <c r="B82" s="62" t="s">
        <v>807</v>
      </c>
      <c r="C82" s="100" t="s">
        <v>808</v>
      </c>
      <c r="D82" s="100">
        <v>1.5</v>
      </c>
      <c r="E82" s="100" t="s">
        <v>675</v>
      </c>
      <c r="F82" s="100" t="s">
        <v>419</v>
      </c>
      <c r="G82" s="100" t="s">
        <v>656</v>
      </c>
      <c r="H82" s="100">
        <v>1</v>
      </c>
      <c r="I82" s="99">
        <f t="shared" si="1"/>
        <v>0</v>
      </c>
      <c r="J82" s="59">
        <v>1</v>
      </c>
      <c r="K82" s="96" t="s">
        <v>626</v>
      </c>
    </row>
    <row r="83" spans="1:11" hidden="1">
      <c r="A83" s="100" t="s">
        <v>672</v>
      </c>
      <c r="B83" s="62" t="s">
        <v>809</v>
      </c>
      <c r="C83" s="100" t="s">
        <v>810</v>
      </c>
      <c r="D83" s="100">
        <v>1.5</v>
      </c>
      <c r="E83" s="100" t="s">
        <v>675</v>
      </c>
      <c r="F83" s="100" t="s">
        <v>419</v>
      </c>
      <c r="G83" s="100" t="s">
        <v>656</v>
      </c>
      <c r="H83" s="100">
        <v>1</v>
      </c>
      <c r="I83" s="99">
        <f t="shared" si="1"/>
        <v>0</v>
      </c>
      <c r="J83" s="59">
        <v>1</v>
      </c>
      <c r="K83" s="96" t="s">
        <v>626</v>
      </c>
    </row>
    <row r="84" spans="1:11" hidden="1">
      <c r="A84" s="100" t="s">
        <v>672</v>
      </c>
      <c r="B84" s="62" t="s">
        <v>811</v>
      </c>
      <c r="C84" s="100" t="s">
        <v>812</v>
      </c>
      <c r="D84" s="100">
        <v>1.5</v>
      </c>
      <c r="E84" s="100" t="s">
        <v>675</v>
      </c>
      <c r="F84" s="100" t="s">
        <v>419</v>
      </c>
      <c r="G84" s="100" t="s">
        <v>656</v>
      </c>
      <c r="H84" s="100">
        <v>1</v>
      </c>
      <c r="I84" s="99">
        <f t="shared" si="1"/>
        <v>0</v>
      </c>
      <c r="J84" s="59">
        <v>1</v>
      </c>
      <c r="K84" s="96" t="s">
        <v>626</v>
      </c>
    </row>
    <row r="85" spans="1:11" hidden="1">
      <c r="A85" s="100" t="s">
        <v>672</v>
      </c>
      <c r="B85" s="62" t="s">
        <v>813</v>
      </c>
      <c r="C85" s="100" t="s">
        <v>813</v>
      </c>
      <c r="D85" s="100">
        <v>1.5</v>
      </c>
      <c r="E85" s="100" t="s">
        <v>675</v>
      </c>
      <c r="F85" s="100" t="s">
        <v>419</v>
      </c>
      <c r="G85" s="100" t="s">
        <v>656</v>
      </c>
      <c r="H85" s="100">
        <v>1</v>
      </c>
      <c r="I85" s="99">
        <f t="shared" si="1"/>
        <v>0</v>
      </c>
      <c r="J85" s="59">
        <v>1</v>
      </c>
      <c r="K85" s="96" t="s">
        <v>626</v>
      </c>
    </row>
    <row r="86" spans="1:11" hidden="1">
      <c r="A86" s="100" t="s">
        <v>672</v>
      </c>
      <c r="B86" s="62" t="s">
        <v>814</v>
      </c>
      <c r="C86" s="100" t="s">
        <v>815</v>
      </c>
      <c r="D86" s="100">
        <v>1.42</v>
      </c>
      <c r="E86" s="100" t="s">
        <v>675</v>
      </c>
      <c r="F86" s="100" t="s">
        <v>419</v>
      </c>
      <c r="G86" s="100" t="s">
        <v>656</v>
      </c>
      <c r="H86" s="100">
        <v>1</v>
      </c>
      <c r="I86" s="99">
        <f t="shared" si="1"/>
        <v>0</v>
      </c>
      <c r="J86" s="59">
        <v>1</v>
      </c>
      <c r="K86" s="96" t="s">
        <v>626</v>
      </c>
    </row>
    <row r="87" spans="1:11" hidden="1">
      <c r="A87" s="100" t="s">
        <v>672</v>
      </c>
      <c r="B87" s="62" t="s">
        <v>816</v>
      </c>
      <c r="C87" s="100" t="s">
        <v>817</v>
      </c>
      <c r="D87" s="100">
        <v>1.42</v>
      </c>
      <c r="E87" s="100" t="s">
        <v>675</v>
      </c>
      <c r="F87" s="100" t="s">
        <v>419</v>
      </c>
      <c r="G87" s="100" t="s">
        <v>656</v>
      </c>
      <c r="H87" s="100">
        <v>1</v>
      </c>
      <c r="I87" s="99">
        <f t="shared" si="1"/>
        <v>0</v>
      </c>
      <c r="J87" s="59">
        <v>1</v>
      </c>
      <c r="K87" s="96" t="s">
        <v>626</v>
      </c>
    </row>
    <row r="88" spans="1:11" hidden="1">
      <c r="A88" s="100" t="s">
        <v>672</v>
      </c>
      <c r="B88" s="62" t="s">
        <v>818</v>
      </c>
      <c r="C88" s="100" t="s">
        <v>819</v>
      </c>
      <c r="D88" s="100">
        <v>1.1000000000000001</v>
      </c>
      <c r="E88" s="100" t="s">
        <v>675</v>
      </c>
      <c r="F88" s="100" t="s">
        <v>419</v>
      </c>
      <c r="G88" s="100" t="s">
        <v>656</v>
      </c>
      <c r="H88" s="100">
        <v>1</v>
      </c>
      <c r="I88" s="99">
        <f t="shared" si="1"/>
        <v>0</v>
      </c>
      <c r="J88" s="59">
        <v>1</v>
      </c>
      <c r="K88" s="96" t="s">
        <v>626</v>
      </c>
    </row>
    <row r="89" spans="1:11" hidden="1">
      <c r="A89" s="100" t="s">
        <v>672</v>
      </c>
      <c r="B89" s="62" t="s">
        <v>820</v>
      </c>
      <c r="C89" s="100" t="s">
        <v>821</v>
      </c>
      <c r="D89" s="100">
        <v>0.85</v>
      </c>
      <c r="E89" s="100" t="s">
        <v>675</v>
      </c>
      <c r="F89" s="100" t="s">
        <v>419</v>
      </c>
      <c r="G89" s="100" t="s">
        <v>656</v>
      </c>
      <c r="H89" s="100">
        <v>1</v>
      </c>
      <c r="I89" s="99">
        <f t="shared" si="1"/>
        <v>0</v>
      </c>
      <c r="J89" s="59">
        <v>1</v>
      </c>
      <c r="K89" s="96" t="s">
        <v>626</v>
      </c>
    </row>
    <row r="90" spans="1:11" hidden="1">
      <c r="A90" s="100" t="s">
        <v>672</v>
      </c>
      <c r="B90" s="62" t="s">
        <v>822</v>
      </c>
      <c r="C90" s="100" t="s">
        <v>822</v>
      </c>
      <c r="D90" s="100">
        <v>0.75</v>
      </c>
      <c r="E90" s="100" t="s">
        <v>675</v>
      </c>
      <c r="F90" s="100" t="s">
        <v>419</v>
      </c>
      <c r="G90" s="100" t="s">
        <v>656</v>
      </c>
      <c r="H90" s="100">
        <v>1</v>
      </c>
      <c r="I90" s="99">
        <f t="shared" si="1"/>
        <v>0</v>
      </c>
      <c r="J90" s="59">
        <v>1</v>
      </c>
      <c r="K90" s="96" t="s">
        <v>626</v>
      </c>
    </row>
    <row r="91" spans="1:11" hidden="1">
      <c r="A91" s="100" t="s">
        <v>672</v>
      </c>
      <c r="B91" s="62" t="s">
        <v>823</v>
      </c>
      <c r="C91" s="100" t="s">
        <v>824</v>
      </c>
      <c r="D91" s="100">
        <v>0.6</v>
      </c>
      <c r="E91" s="100" t="s">
        <v>675</v>
      </c>
      <c r="F91" s="100" t="s">
        <v>419</v>
      </c>
      <c r="G91" s="100" t="s">
        <v>656</v>
      </c>
      <c r="H91" s="100">
        <v>1</v>
      </c>
      <c r="I91" s="99">
        <f t="shared" si="1"/>
        <v>0</v>
      </c>
      <c r="J91" s="59">
        <v>1</v>
      </c>
      <c r="K91" s="96" t="s">
        <v>626</v>
      </c>
    </row>
    <row r="92" spans="1:11" hidden="1">
      <c r="A92" s="100" t="s">
        <v>672</v>
      </c>
      <c r="B92" s="62" t="s">
        <v>825</v>
      </c>
      <c r="C92" s="100" t="s">
        <v>825</v>
      </c>
      <c r="D92" s="100">
        <v>0.57999999999999996</v>
      </c>
      <c r="E92" s="100" t="s">
        <v>675</v>
      </c>
      <c r="F92" s="100" t="s">
        <v>419</v>
      </c>
      <c r="G92" s="100" t="s">
        <v>656</v>
      </c>
      <c r="H92" s="100">
        <v>1</v>
      </c>
      <c r="I92" s="99">
        <f t="shared" si="1"/>
        <v>0</v>
      </c>
      <c r="J92" s="59">
        <v>1</v>
      </c>
      <c r="K92" s="96" t="s">
        <v>626</v>
      </c>
    </row>
    <row r="93" spans="1:11" hidden="1">
      <c r="A93" s="100" t="s">
        <v>672</v>
      </c>
      <c r="B93" s="62" t="s">
        <v>826</v>
      </c>
      <c r="C93" s="100" t="s">
        <v>826</v>
      </c>
      <c r="D93" s="100">
        <v>0.55000000000000004</v>
      </c>
      <c r="E93" s="100" t="s">
        <v>675</v>
      </c>
      <c r="F93" s="100" t="s">
        <v>419</v>
      </c>
      <c r="G93" s="100" t="s">
        <v>656</v>
      </c>
      <c r="H93" s="100">
        <v>1</v>
      </c>
      <c r="I93" s="99">
        <f t="shared" si="1"/>
        <v>0</v>
      </c>
      <c r="J93" s="59">
        <v>1</v>
      </c>
      <c r="K93" s="96" t="s">
        <v>626</v>
      </c>
    </row>
    <row r="94" spans="1:11" hidden="1">
      <c r="A94" s="100" t="s">
        <v>672</v>
      </c>
      <c r="B94" s="62" t="s">
        <v>827</v>
      </c>
      <c r="C94" s="100" t="s">
        <v>827</v>
      </c>
      <c r="D94" s="100">
        <v>0.3</v>
      </c>
      <c r="E94" s="100" t="s">
        <v>675</v>
      </c>
      <c r="F94" s="100" t="s">
        <v>419</v>
      </c>
      <c r="G94" s="100" t="s">
        <v>656</v>
      </c>
      <c r="H94" s="100">
        <v>1</v>
      </c>
      <c r="I94" s="99">
        <f t="shared" si="1"/>
        <v>0</v>
      </c>
      <c r="J94" s="59">
        <v>1</v>
      </c>
      <c r="K94" s="96" t="s">
        <v>626</v>
      </c>
    </row>
    <row r="95" spans="1:11" hidden="1">
      <c r="A95" s="100" t="s">
        <v>672</v>
      </c>
      <c r="B95" s="62" t="s">
        <v>828</v>
      </c>
      <c r="C95" s="100" t="s">
        <v>828</v>
      </c>
      <c r="D95" s="100">
        <v>0.1</v>
      </c>
      <c r="E95" s="100" t="s">
        <v>675</v>
      </c>
      <c r="F95" s="100" t="s">
        <v>419</v>
      </c>
      <c r="G95" s="100" t="s">
        <v>656</v>
      </c>
      <c r="H95" s="100">
        <v>1</v>
      </c>
      <c r="I95" s="99">
        <f t="shared" si="1"/>
        <v>0</v>
      </c>
      <c r="J95" s="59">
        <v>1</v>
      </c>
      <c r="K95" s="96" t="s">
        <v>626</v>
      </c>
    </row>
    <row r="96" spans="1:11" hidden="1">
      <c r="A96" s="100" t="s">
        <v>672</v>
      </c>
      <c r="B96" s="62" t="s">
        <v>829</v>
      </c>
      <c r="C96" s="100" t="s">
        <v>829</v>
      </c>
      <c r="D96" s="100">
        <v>0.08</v>
      </c>
      <c r="E96" s="100" t="s">
        <v>675</v>
      </c>
      <c r="F96" s="100" t="s">
        <v>419</v>
      </c>
      <c r="G96" s="100" t="s">
        <v>656</v>
      </c>
      <c r="H96" s="100">
        <v>1</v>
      </c>
      <c r="I96" s="99">
        <f t="shared" si="1"/>
        <v>0</v>
      </c>
      <c r="J96" s="59">
        <v>1</v>
      </c>
      <c r="K96" s="96" t="s">
        <v>626</v>
      </c>
    </row>
    <row r="97" spans="1:11" hidden="1">
      <c r="A97" s="100" t="s">
        <v>672</v>
      </c>
      <c r="B97" s="62" t="s">
        <v>830</v>
      </c>
      <c r="C97" s="100" t="s">
        <v>830</v>
      </c>
      <c r="D97" s="100">
        <v>0</v>
      </c>
      <c r="E97" s="100" t="s">
        <v>675</v>
      </c>
      <c r="F97" s="100" t="s">
        <v>419</v>
      </c>
      <c r="G97" s="100" t="s">
        <v>656</v>
      </c>
      <c r="H97" s="100">
        <v>1</v>
      </c>
      <c r="I97" s="99">
        <f t="shared" si="1"/>
        <v>0</v>
      </c>
      <c r="J97" s="59">
        <v>1</v>
      </c>
      <c r="K97" s="96" t="s">
        <v>626</v>
      </c>
    </row>
    <row r="98" spans="1:11" hidden="1">
      <c r="A98" s="100" t="s">
        <v>654</v>
      </c>
      <c r="B98" s="62" t="s">
        <v>443</v>
      </c>
      <c r="C98" s="100">
        <v>0</v>
      </c>
      <c r="D98" s="100" t="e">
        <v>#N/A</v>
      </c>
      <c r="E98" s="100" t="s">
        <v>443</v>
      </c>
      <c r="F98" s="100" t="s">
        <v>431</v>
      </c>
      <c r="G98" s="100" t="s">
        <v>831</v>
      </c>
      <c r="H98" s="100">
        <v>1</v>
      </c>
      <c r="I98" s="99">
        <f t="shared" si="1"/>
        <v>0</v>
      </c>
      <c r="J98" s="59" t="s">
        <v>832</v>
      </c>
      <c r="K98" s="96" t="s">
        <v>636</v>
      </c>
    </row>
    <row r="99" spans="1:11" hidden="1">
      <c r="A99" s="100" t="s">
        <v>654</v>
      </c>
      <c r="B99" s="62" t="s">
        <v>593</v>
      </c>
      <c r="C99" s="100">
        <v>0</v>
      </c>
      <c r="D99" s="100" t="e">
        <v>#N/A</v>
      </c>
      <c r="E99" s="100" t="s">
        <v>833</v>
      </c>
      <c r="F99" s="100" t="s">
        <v>423</v>
      </c>
      <c r="G99" s="100" t="s">
        <v>834</v>
      </c>
      <c r="H99" s="100">
        <v>0</v>
      </c>
      <c r="I99" s="99">
        <f t="shared" si="1"/>
        <v>1</v>
      </c>
      <c r="J99" s="59">
        <v>0</v>
      </c>
      <c r="K99" s="96" t="s">
        <v>632</v>
      </c>
    </row>
    <row r="100" spans="1:11" hidden="1">
      <c r="A100" s="100" t="s">
        <v>654</v>
      </c>
      <c r="B100" s="62" t="s">
        <v>835</v>
      </c>
      <c r="C100" s="100">
        <v>0</v>
      </c>
      <c r="D100" s="100" t="e">
        <v>#N/A</v>
      </c>
      <c r="E100" s="100" t="s">
        <v>833</v>
      </c>
      <c r="F100" s="100" t="s">
        <v>423</v>
      </c>
      <c r="G100" s="100" t="s">
        <v>834</v>
      </c>
      <c r="H100" s="100">
        <v>0</v>
      </c>
      <c r="I100" s="99">
        <f t="shared" si="1"/>
        <v>1</v>
      </c>
      <c r="J100" s="59">
        <v>0</v>
      </c>
      <c r="K100" s="96" t="s">
        <v>632</v>
      </c>
    </row>
    <row r="101" spans="1:11" hidden="1">
      <c r="A101" s="100" t="s">
        <v>654</v>
      </c>
      <c r="B101" s="62" t="s">
        <v>836</v>
      </c>
      <c r="C101" s="100">
        <v>0</v>
      </c>
      <c r="D101" s="100" t="e">
        <v>#N/A</v>
      </c>
      <c r="E101" s="100" t="s">
        <v>833</v>
      </c>
      <c r="F101" s="100" t="s">
        <v>425</v>
      </c>
      <c r="G101" s="100" t="s">
        <v>656</v>
      </c>
      <c r="H101" s="100">
        <v>0</v>
      </c>
      <c r="I101" s="99">
        <f t="shared" si="1"/>
        <v>1</v>
      </c>
      <c r="J101" s="59">
        <v>0</v>
      </c>
      <c r="K101" s="96" t="s">
        <v>632</v>
      </c>
    </row>
    <row r="102" spans="1:11" hidden="1">
      <c r="A102" s="100" t="s">
        <v>837</v>
      </c>
      <c r="B102" s="62" t="s">
        <v>838</v>
      </c>
      <c r="C102" s="100"/>
      <c r="D102" s="100" t="e">
        <v>#N/A</v>
      </c>
      <c r="E102" s="100" t="s">
        <v>833</v>
      </c>
      <c r="F102" s="100" t="s">
        <v>421</v>
      </c>
      <c r="G102" s="100" t="s">
        <v>656</v>
      </c>
      <c r="H102" s="100">
        <v>0</v>
      </c>
      <c r="I102" s="99">
        <f t="shared" si="1"/>
        <v>1</v>
      </c>
      <c r="J102" s="59">
        <v>1</v>
      </c>
      <c r="K102" s="96" t="s">
        <v>632</v>
      </c>
    </row>
    <row r="103" spans="1:11" hidden="1">
      <c r="A103" s="100" t="s">
        <v>654</v>
      </c>
      <c r="B103" s="62" t="s">
        <v>839</v>
      </c>
      <c r="C103" s="100" t="s">
        <v>840</v>
      </c>
      <c r="D103" s="100">
        <v>19.600000000000001</v>
      </c>
      <c r="E103" s="100" t="s">
        <v>664</v>
      </c>
      <c r="F103" s="100" t="s">
        <v>419</v>
      </c>
      <c r="G103" s="100" t="s">
        <v>656</v>
      </c>
      <c r="H103" s="100">
        <v>1</v>
      </c>
      <c r="I103" s="99">
        <f t="shared" si="1"/>
        <v>0</v>
      </c>
      <c r="J103" s="59">
        <v>1</v>
      </c>
      <c r="K103" s="96" t="s">
        <v>626</v>
      </c>
    </row>
    <row r="104" spans="1:11" hidden="1">
      <c r="A104" s="100" t="s">
        <v>654</v>
      </c>
      <c r="B104" s="62" t="s">
        <v>841</v>
      </c>
      <c r="C104" s="100" t="s">
        <v>842</v>
      </c>
      <c r="D104" s="100">
        <v>8</v>
      </c>
      <c r="E104" s="100" t="s">
        <v>664</v>
      </c>
      <c r="F104" s="100" t="s">
        <v>419</v>
      </c>
      <c r="G104" s="100" t="s">
        <v>656</v>
      </c>
      <c r="H104" s="100">
        <v>1</v>
      </c>
      <c r="I104" s="99">
        <f t="shared" si="1"/>
        <v>0</v>
      </c>
      <c r="J104" s="59">
        <v>1</v>
      </c>
      <c r="K104" s="96" t="s">
        <v>626</v>
      </c>
    </row>
    <row r="105" spans="1:11" hidden="1">
      <c r="A105" s="100" t="s">
        <v>654</v>
      </c>
      <c r="B105" s="62" t="s">
        <v>843</v>
      </c>
      <c r="C105" s="100" t="s">
        <v>844</v>
      </c>
      <c r="D105" s="100">
        <v>7.4</v>
      </c>
      <c r="E105" s="100" t="s">
        <v>664</v>
      </c>
      <c r="F105" s="100" t="s">
        <v>419</v>
      </c>
      <c r="G105" s="100" t="s">
        <v>656</v>
      </c>
      <c r="H105" s="100">
        <v>0</v>
      </c>
      <c r="I105" s="99">
        <f t="shared" si="1"/>
        <v>1</v>
      </c>
      <c r="J105" s="59">
        <v>1</v>
      </c>
      <c r="K105" s="96" t="s">
        <v>626</v>
      </c>
    </row>
    <row r="106" spans="1:11" hidden="1">
      <c r="A106" s="100" t="s">
        <v>654</v>
      </c>
      <c r="B106" s="62" t="s">
        <v>845</v>
      </c>
      <c r="C106" s="100" t="s">
        <v>846</v>
      </c>
      <c r="D106" s="100">
        <v>6.9</v>
      </c>
      <c r="E106" s="100" t="s">
        <v>664</v>
      </c>
      <c r="F106" s="100" t="s">
        <v>419</v>
      </c>
      <c r="G106" s="100" t="s">
        <v>656</v>
      </c>
      <c r="H106" s="100">
        <v>1</v>
      </c>
      <c r="I106" s="99">
        <f t="shared" si="1"/>
        <v>0</v>
      </c>
      <c r="J106" s="59">
        <v>1</v>
      </c>
      <c r="K106" s="96" t="s">
        <v>626</v>
      </c>
    </row>
    <row r="107" spans="1:11" hidden="1">
      <c r="A107" s="100" t="s">
        <v>654</v>
      </c>
      <c r="B107" s="62" t="s">
        <v>847</v>
      </c>
      <c r="C107" s="100" t="s">
        <v>848</v>
      </c>
      <c r="D107" s="100">
        <v>4</v>
      </c>
      <c r="E107" s="100" t="s">
        <v>664</v>
      </c>
      <c r="F107" s="100" t="s">
        <v>419</v>
      </c>
      <c r="G107" s="100" t="s">
        <v>656</v>
      </c>
      <c r="H107" s="100">
        <v>1</v>
      </c>
      <c r="I107" s="99">
        <f t="shared" si="1"/>
        <v>0</v>
      </c>
      <c r="J107" s="59">
        <v>1</v>
      </c>
      <c r="K107" s="96" t="s">
        <v>626</v>
      </c>
    </row>
    <row r="108" spans="1:11" hidden="1">
      <c r="A108" s="100" t="s">
        <v>654</v>
      </c>
      <c r="B108" s="62" t="s">
        <v>849</v>
      </c>
      <c r="C108" s="100" t="s">
        <v>850</v>
      </c>
      <c r="D108" s="100">
        <v>3.9</v>
      </c>
      <c r="E108" s="100" t="s">
        <v>664</v>
      </c>
      <c r="F108" s="100" t="s">
        <v>419</v>
      </c>
      <c r="G108" s="100" t="s">
        <v>656</v>
      </c>
      <c r="H108" s="100">
        <v>0</v>
      </c>
      <c r="I108" s="99">
        <f t="shared" si="1"/>
        <v>1</v>
      </c>
      <c r="J108" s="59">
        <v>1</v>
      </c>
      <c r="K108" s="96" t="s">
        <v>626</v>
      </c>
    </row>
    <row r="109" spans="1:11" hidden="1">
      <c r="A109" s="100" t="s">
        <v>654</v>
      </c>
      <c r="B109" s="62" t="s">
        <v>851</v>
      </c>
      <c r="C109" s="100" t="s">
        <v>851</v>
      </c>
      <c r="D109" s="100">
        <v>3</v>
      </c>
      <c r="E109" s="100" t="s">
        <v>664</v>
      </c>
      <c r="F109" s="100" t="s">
        <v>419</v>
      </c>
      <c r="G109" s="100" t="s">
        <v>656</v>
      </c>
      <c r="H109" s="100">
        <v>0</v>
      </c>
      <c r="I109" s="99">
        <f t="shared" si="1"/>
        <v>1</v>
      </c>
      <c r="J109" s="59">
        <v>1</v>
      </c>
      <c r="K109" s="96" t="s">
        <v>626</v>
      </c>
    </row>
    <row r="110" spans="1:11" hidden="1">
      <c r="A110" s="100" t="s">
        <v>654</v>
      </c>
      <c r="B110" s="62" t="s">
        <v>852</v>
      </c>
      <c r="C110" s="100" t="s">
        <v>852</v>
      </c>
      <c r="D110" s="100">
        <v>3</v>
      </c>
      <c r="E110" s="100" t="s">
        <v>664</v>
      </c>
      <c r="F110" s="100" t="s">
        <v>419</v>
      </c>
      <c r="G110" s="100" t="s">
        <v>656</v>
      </c>
      <c r="H110" s="100">
        <v>0</v>
      </c>
      <c r="I110" s="99">
        <f t="shared" si="1"/>
        <v>1</v>
      </c>
      <c r="J110" s="59">
        <v>1</v>
      </c>
      <c r="K110" s="96" t="s">
        <v>626</v>
      </c>
    </row>
    <row r="111" spans="1:11" hidden="1">
      <c r="A111" s="100" t="s">
        <v>654</v>
      </c>
      <c r="B111" s="62" t="s">
        <v>853</v>
      </c>
      <c r="C111" s="100" t="s">
        <v>853</v>
      </c>
      <c r="D111" s="100">
        <v>2.274</v>
      </c>
      <c r="E111" s="100" t="s">
        <v>664</v>
      </c>
      <c r="F111" s="100" t="s">
        <v>419</v>
      </c>
      <c r="G111" s="100" t="s">
        <v>656</v>
      </c>
      <c r="H111" s="100">
        <v>0</v>
      </c>
      <c r="I111" s="99">
        <f t="shared" si="1"/>
        <v>1</v>
      </c>
      <c r="J111" s="59">
        <v>1</v>
      </c>
      <c r="K111" s="96" t="s">
        <v>626</v>
      </c>
    </row>
    <row r="112" spans="1:11" hidden="1">
      <c r="A112" s="100" t="s">
        <v>654</v>
      </c>
      <c r="B112" s="62" t="s">
        <v>854</v>
      </c>
      <c r="C112" s="100" t="s">
        <v>854</v>
      </c>
      <c r="D112" s="100">
        <v>2</v>
      </c>
      <c r="E112" s="100" t="s">
        <v>664</v>
      </c>
      <c r="F112" s="100" t="s">
        <v>419</v>
      </c>
      <c r="G112" s="100" t="s">
        <v>656</v>
      </c>
      <c r="H112" s="100">
        <v>0</v>
      </c>
      <c r="I112" s="99">
        <f t="shared" si="1"/>
        <v>1</v>
      </c>
      <c r="J112" s="59">
        <v>1</v>
      </c>
      <c r="K112" s="96" t="s">
        <v>626</v>
      </c>
    </row>
    <row r="113" spans="1:11" hidden="1">
      <c r="A113" s="100" t="s">
        <v>654</v>
      </c>
      <c r="B113" s="62" t="s">
        <v>855</v>
      </c>
      <c r="C113" s="100" t="s">
        <v>856</v>
      </c>
      <c r="D113" s="100">
        <v>1.6</v>
      </c>
      <c r="E113" s="100" t="s">
        <v>664</v>
      </c>
      <c r="F113" s="100" t="s">
        <v>419</v>
      </c>
      <c r="G113" s="100" t="s">
        <v>656</v>
      </c>
      <c r="H113" s="100">
        <v>1</v>
      </c>
      <c r="I113" s="99">
        <f t="shared" si="1"/>
        <v>0</v>
      </c>
      <c r="J113" s="59">
        <v>1</v>
      </c>
      <c r="K113" s="96" t="s">
        <v>626</v>
      </c>
    </row>
    <row r="114" spans="1:11" hidden="1">
      <c r="A114" s="100" t="s">
        <v>654</v>
      </c>
      <c r="B114" s="62" t="s">
        <v>857</v>
      </c>
      <c r="C114" s="100" t="s">
        <v>857</v>
      </c>
      <c r="D114" s="100">
        <v>1.6</v>
      </c>
      <c r="E114" s="100" t="s">
        <v>664</v>
      </c>
      <c r="F114" s="100" t="s">
        <v>419</v>
      </c>
      <c r="G114" s="100" t="s">
        <v>656</v>
      </c>
      <c r="H114" s="100">
        <v>0</v>
      </c>
      <c r="I114" s="99">
        <f t="shared" si="1"/>
        <v>1</v>
      </c>
      <c r="J114" s="59">
        <v>1</v>
      </c>
      <c r="K114" s="96" t="s">
        <v>626</v>
      </c>
    </row>
    <row r="115" spans="1:11" hidden="1">
      <c r="A115" s="100" t="s">
        <v>654</v>
      </c>
      <c r="B115" s="62" t="s">
        <v>858</v>
      </c>
      <c r="C115" s="100" t="s">
        <v>858</v>
      </c>
      <c r="D115" s="100">
        <v>1.028</v>
      </c>
      <c r="E115" s="100" t="s">
        <v>664</v>
      </c>
      <c r="F115" s="100" t="s">
        <v>419</v>
      </c>
      <c r="G115" s="100" t="s">
        <v>656</v>
      </c>
      <c r="H115" s="100">
        <v>0</v>
      </c>
      <c r="I115" s="99">
        <f t="shared" si="1"/>
        <v>1</v>
      </c>
      <c r="J115" s="59">
        <v>1</v>
      </c>
      <c r="K115" s="96" t="s">
        <v>626</v>
      </c>
    </row>
    <row r="116" spans="1:11" hidden="1">
      <c r="A116" s="100" t="s">
        <v>654</v>
      </c>
      <c r="B116" s="62" t="s">
        <v>859</v>
      </c>
      <c r="C116" s="100" t="s">
        <v>859</v>
      </c>
      <c r="D116" s="100">
        <v>1.028</v>
      </c>
      <c r="E116" s="100" t="s">
        <v>664</v>
      </c>
      <c r="F116" s="100" t="s">
        <v>419</v>
      </c>
      <c r="G116" s="100" t="s">
        <v>656</v>
      </c>
      <c r="H116" s="100">
        <v>0</v>
      </c>
      <c r="I116" s="99">
        <f t="shared" si="1"/>
        <v>1</v>
      </c>
      <c r="J116" s="59">
        <v>1</v>
      </c>
      <c r="K116" s="96" t="s">
        <v>626</v>
      </c>
    </row>
    <row r="117" spans="1:11" hidden="1">
      <c r="A117" s="100" t="s">
        <v>654</v>
      </c>
      <c r="B117" s="62" t="s">
        <v>860</v>
      </c>
      <c r="C117" s="100" t="s">
        <v>861</v>
      </c>
      <c r="D117" s="100">
        <v>1</v>
      </c>
      <c r="E117" s="100" t="s">
        <v>664</v>
      </c>
      <c r="F117" s="100" t="s">
        <v>419</v>
      </c>
      <c r="G117" s="100" t="s">
        <v>656</v>
      </c>
      <c r="H117" s="100">
        <v>0</v>
      </c>
      <c r="I117" s="99">
        <f t="shared" si="1"/>
        <v>1</v>
      </c>
      <c r="J117" s="59">
        <v>1</v>
      </c>
      <c r="K117" s="96" t="s">
        <v>626</v>
      </c>
    </row>
    <row r="118" spans="1:11" hidden="1">
      <c r="A118" s="100" t="s">
        <v>654</v>
      </c>
      <c r="B118" s="62" t="s">
        <v>862</v>
      </c>
      <c r="C118" s="100" t="s">
        <v>863</v>
      </c>
      <c r="D118" s="100">
        <v>1</v>
      </c>
      <c r="E118" s="100" t="s">
        <v>664</v>
      </c>
      <c r="F118" s="100" t="s">
        <v>419</v>
      </c>
      <c r="G118" s="100" t="s">
        <v>656</v>
      </c>
      <c r="H118" s="100">
        <v>0</v>
      </c>
      <c r="I118" s="99">
        <f t="shared" si="1"/>
        <v>1</v>
      </c>
      <c r="J118" s="59">
        <v>1</v>
      </c>
      <c r="K118" s="96" t="s">
        <v>626</v>
      </c>
    </row>
    <row r="119" spans="1:11" hidden="1">
      <c r="A119" s="100" t="s">
        <v>654</v>
      </c>
      <c r="B119" s="62" t="s">
        <v>864</v>
      </c>
      <c r="C119" s="100" t="s">
        <v>865</v>
      </c>
      <c r="D119" s="100">
        <v>1</v>
      </c>
      <c r="E119" s="100" t="s">
        <v>664</v>
      </c>
      <c r="F119" s="100" t="s">
        <v>419</v>
      </c>
      <c r="G119" s="100" t="s">
        <v>656</v>
      </c>
      <c r="H119" s="100">
        <v>0</v>
      </c>
      <c r="I119" s="99">
        <f t="shared" si="1"/>
        <v>1</v>
      </c>
      <c r="J119" s="59">
        <v>1</v>
      </c>
      <c r="K119" s="96" t="s">
        <v>626</v>
      </c>
    </row>
    <row r="120" spans="1:11" hidden="1">
      <c r="A120" s="100" t="s">
        <v>654</v>
      </c>
      <c r="B120" s="62" t="s">
        <v>866</v>
      </c>
      <c r="C120" s="100" t="s">
        <v>866</v>
      </c>
      <c r="D120" s="100">
        <v>1</v>
      </c>
      <c r="E120" s="100" t="s">
        <v>664</v>
      </c>
      <c r="F120" s="100" t="s">
        <v>419</v>
      </c>
      <c r="G120" s="100" t="s">
        <v>656</v>
      </c>
      <c r="H120" s="100">
        <v>0</v>
      </c>
      <c r="I120" s="99">
        <f t="shared" si="1"/>
        <v>1</v>
      </c>
      <c r="J120" s="59">
        <v>1</v>
      </c>
      <c r="K120" s="96" t="s">
        <v>626</v>
      </c>
    </row>
    <row r="121" spans="1:11" hidden="1">
      <c r="A121" s="100" t="s">
        <v>654</v>
      </c>
      <c r="B121" s="62" t="s">
        <v>867</v>
      </c>
      <c r="C121" s="100" t="s">
        <v>867</v>
      </c>
      <c r="D121" s="100">
        <v>0.85299999999999998</v>
      </c>
      <c r="E121" s="100" t="s">
        <v>664</v>
      </c>
      <c r="F121" s="100" t="s">
        <v>419</v>
      </c>
      <c r="G121" s="100" t="s">
        <v>656</v>
      </c>
      <c r="H121" s="100">
        <v>0</v>
      </c>
      <c r="I121" s="99">
        <f t="shared" si="1"/>
        <v>1</v>
      </c>
      <c r="J121" s="59">
        <v>1</v>
      </c>
      <c r="K121" s="96" t="s">
        <v>626</v>
      </c>
    </row>
    <row r="122" spans="1:11" hidden="1">
      <c r="A122" s="100" t="s">
        <v>654</v>
      </c>
      <c r="B122" s="62" t="s">
        <v>868</v>
      </c>
      <c r="C122" s="100" t="s">
        <v>868</v>
      </c>
      <c r="D122" s="100">
        <v>0.8</v>
      </c>
      <c r="E122" s="100" t="s">
        <v>664</v>
      </c>
      <c r="F122" s="100" t="s">
        <v>419</v>
      </c>
      <c r="G122" s="100" t="s">
        <v>656</v>
      </c>
      <c r="H122" s="100">
        <v>0</v>
      </c>
      <c r="I122" s="99">
        <f t="shared" si="1"/>
        <v>1</v>
      </c>
      <c r="J122" s="59">
        <v>1</v>
      </c>
      <c r="K122" s="96" t="s">
        <v>626</v>
      </c>
    </row>
    <row r="123" spans="1:11" hidden="1">
      <c r="A123" s="100" t="s">
        <v>654</v>
      </c>
      <c r="B123" s="62" t="s">
        <v>869</v>
      </c>
      <c r="C123" s="100" t="s">
        <v>869</v>
      </c>
      <c r="D123" s="100">
        <v>0.8</v>
      </c>
      <c r="E123" s="100" t="s">
        <v>664</v>
      </c>
      <c r="F123" s="100" t="s">
        <v>419</v>
      </c>
      <c r="G123" s="100" t="s">
        <v>656</v>
      </c>
      <c r="H123" s="100">
        <v>0</v>
      </c>
      <c r="I123" s="99">
        <f t="shared" si="1"/>
        <v>1</v>
      </c>
      <c r="J123" s="59">
        <v>0</v>
      </c>
      <c r="K123" s="96" t="s">
        <v>626</v>
      </c>
    </row>
    <row r="124" spans="1:11" hidden="1">
      <c r="A124" s="100" t="s">
        <v>654</v>
      </c>
      <c r="B124" s="62" t="s">
        <v>870</v>
      </c>
      <c r="C124" s="100" t="s">
        <v>870</v>
      </c>
      <c r="D124" s="100">
        <v>0.8</v>
      </c>
      <c r="E124" s="100" t="s">
        <v>664</v>
      </c>
      <c r="F124" s="100" t="s">
        <v>419</v>
      </c>
      <c r="G124" s="100" t="s">
        <v>656</v>
      </c>
      <c r="H124" s="100">
        <v>0</v>
      </c>
      <c r="I124" s="99">
        <f t="shared" si="1"/>
        <v>1</v>
      </c>
      <c r="J124" s="59">
        <v>1</v>
      </c>
      <c r="K124" s="96" t="s">
        <v>626</v>
      </c>
    </row>
    <row r="125" spans="1:11" hidden="1">
      <c r="A125" s="100" t="s">
        <v>654</v>
      </c>
      <c r="B125" s="62" t="s">
        <v>871</v>
      </c>
      <c r="C125" s="100" t="s">
        <v>872</v>
      </c>
      <c r="D125" s="100">
        <v>0.8</v>
      </c>
      <c r="E125" s="100" t="s">
        <v>664</v>
      </c>
      <c r="F125" s="100" t="s">
        <v>419</v>
      </c>
      <c r="G125" s="100" t="s">
        <v>656</v>
      </c>
      <c r="H125" s="100">
        <v>0</v>
      </c>
      <c r="I125" s="99">
        <f t="shared" si="1"/>
        <v>1</v>
      </c>
      <c r="J125" s="59">
        <v>1</v>
      </c>
      <c r="K125" s="96" t="s">
        <v>626</v>
      </c>
    </row>
    <row r="126" spans="1:11" hidden="1">
      <c r="A126" s="100" t="s">
        <v>654</v>
      </c>
      <c r="B126" s="62" t="s">
        <v>873</v>
      </c>
      <c r="C126" s="100">
        <v>0</v>
      </c>
      <c r="D126" s="100" t="e">
        <v>#N/A</v>
      </c>
      <c r="E126" s="100" t="s">
        <v>675</v>
      </c>
      <c r="F126" s="100" t="s">
        <v>423</v>
      </c>
      <c r="G126" s="100" t="s">
        <v>834</v>
      </c>
      <c r="H126" s="100">
        <v>0</v>
      </c>
      <c r="I126" s="99">
        <f t="shared" si="1"/>
        <v>1</v>
      </c>
      <c r="J126" s="59">
        <v>0</v>
      </c>
      <c r="K126" s="96" t="s">
        <v>626</v>
      </c>
    </row>
    <row r="127" spans="1:11" hidden="1">
      <c r="A127" s="100" t="s">
        <v>654</v>
      </c>
      <c r="B127" s="62" t="s">
        <v>874</v>
      </c>
      <c r="C127" s="100">
        <v>0</v>
      </c>
      <c r="D127" s="100" t="e">
        <v>#N/A</v>
      </c>
      <c r="E127" s="100" t="s">
        <v>675</v>
      </c>
      <c r="F127" s="100" t="s">
        <v>425</v>
      </c>
      <c r="G127" s="100" t="s">
        <v>656</v>
      </c>
      <c r="H127" s="100">
        <v>0</v>
      </c>
      <c r="I127" s="99">
        <f t="shared" si="1"/>
        <v>1</v>
      </c>
      <c r="J127" s="59">
        <v>0</v>
      </c>
      <c r="K127" s="96" t="s">
        <v>626</v>
      </c>
    </row>
    <row r="128" spans="1:11" hidden="1">
      <c r="A128" s="100" t="s">
        <v>654</v>
      </c>
      <c r="B128" s="62" t="s">
        <v>875</v>
      </c>
      <c r="C128" s="100">
        <v>0</v>
      </c>
      <c r="D128" s="100" t="e">
        <v>#N/A</v>
      </c>
      <c r="E128" s="100" t="s">
        <v>675</v>
      </c>
      <c r="F128" s="100" t="s">
        <v>425</v>
      </c>
      <c r="G128" s="100" t="s">
        <v>656</v>
      </c>
      <c r="H128" s="100">
        <v>0</v>
      </c>
      <c r="I128" s="99">
        <f t="shared" si="1"/>
        <v>1</v>
      </c>
      <c r="J128" s="59">
        <v>0</v>
      </c>
      <c r="K128" s="96" t="s">
        <v>626</v>
      </c>
    </row>
    <row r="129" spans="1:11" hidden="1">
      <c r="A129" s="100" t="s">
        <v>654</v>
      </c>
      <c r="B129" s="62" t="s">
        <v>876</v>
      </c>
      <c r="C129" s="100" t="s">
        <v>877</v>
      </c>
      <c r="D129" s="100">
        <v>30</v>
      </c>
      <c r="E129" s="100" t="s">
        <v>675</v>
      </c>
      <c r="F129" s="100" t="s">
        <v>419</v>
      </c>
      <c r="G129" s="100" t="s">
        <v>656</v>
      </c>
      <c r="H129" s="100">
        <v>1</v>
      </c>
      <c r="I129" s="99">
        <f t="shared" si="1"/>
        <v>0</v>
      </c>
      <c r="J129" s="59">
        <v>1</v>
      </c>
      <c r="K129" s="96" t="s">
        <v>626</v>
      </c>
    </row>
    <row r="130" spans="1:11" hidden="1">
      <c r="A130" s="100" t="s">
        <v>654</v>
      </c>
      <c r="B130" s="62" t="s">
        <v>878</v>
      </c>
      <c r="C130" s="100">
        <v>0</v>
      </c>
      <c r="D130" s="100">
        <v>24</v>
      </c>
      <c r="E130" s="100" t="s">
        <v>675</v>
      </c>
      <c r="F130" s="100" t="s">
        <v>419</v>
      </c>
      <c r="G130" s="100" t="s">
        <v>656</v>
      </c>
      <c r="H130" s="100">
        <v>1</v>
      </c>
      <c r="I130" s="99">
        <f t="shared" ref="I130:I193" si="2">NOT(H130)*1</f>
        <v>0</v>
      </c>
      <c r="J130" s="59">
        <v>1</v>
      </c>
      <c r="K130" s="96" t="s">
        <v>626</v>
      </c>
    </row>
    <row r="131" spans="1:11" hidden="1">
      <c r="A131" s="100" t="s">
        <v>654</v>
      </c>
      <c r="B131" s="62" t="s">
        <v>879</v>
      </c>
      <c r="C131" s="100">
        <v>0</v>
      </c>
      <c r="D131" s="100">
        <v>22</v>
      </c>
      <c r="E131" s="100" t="s">
        <v>675</v>
      </c>
      <c r="F131" s="100" t="s">
        <v>419</v>
      </c>
      <c r="G131" s="100" t="s">
        <v>656</v>
      </c>
      <c r="H131" s="100">
        <v>1</v>
      </c>
      <c r="I131" s="99">
        <f t="shared" si="2"/>
        <v>0</v>
      </c>
      <c r="J131" s="59">
        <v>1</v>
      </c>
      <c r="K131" s="96" t="s">
        <v>626</v>
      </c>
    </row>
    <row r="132" spans="1:11" hidden="1">
      <c r="A132" s="100" t="s">
        <v>654</v>
      </c>
      <c r="B132" s="62" t="s">
        <v>880</v>
      </c>
      <c r="C132" s="100" t="s">
        <v>881</v>
      </c>
      <c r="D132" s="100">
        <v>20</v>
      </c>
      <c r="E132" s="100" t="s">
        <v>675</v>
      </c>
      <c r="F132" s="100" t="s">
        <v>419</v>
      </c>
      <c r="G132" s="100" t="s">
        <v>656</v>
      </c>
      <c r="H132" s="100">
        <v>1</v>
      </c>
      <c r="I132" s="99">
        <f t="shared" si="2"/>
        <v>0</v>
      </c>
      <c r="J132" s="59">
        <v>1</v>
      </c>
      <c r="K132" s="96" t="s">
        <v>626</v>
      </c>
    </row>
    <row r="133" spans="1:11" hidden="1">
      <c r="A133" s="100" t="s">
        <v>654</v>
      </c>
      <c r="B133" s="62" t="s">
        <v>882</v>
      </c>
      <c r="C133" s="100">
        <v>0</v>
      </c>
      <c r="D133" s="100">
        <v>17.2</v>
      </c>
      <c r="E133" s="100" t="s">
        <v>675</v>
      </c>
      <c r="F133" s="100" t="s">
        <v>419</v>
      </c>
      <c r="G133" s="100" t="s">
        <v>656</v>
      </c>
      <c r="H133" s="100">
        <v>1</v>
      </c>
      <c r="I133" s="99">
        <f t="shared" si="2"/>
        <v>0</v>
      </c>
      <c r="J133" s="59">
        <v>1</v>
      </c>
      <c r="K133" s="96" t="s">
        <v>626</v>
      </c>
    </row>
    <row r="134" spans="1:11" hidden="1">
      <c r="A134" s="100" t="s">
        <v>654</v>
      </c>
      <c r="B134" s="62" t="s">
        <v>883</v>
      </c>
      <c r="C134" s="100" t="s">
        <v>884</v>
      </c>
      <c r="D134" s="100">
        <v>14.4</v>
      </c>
      <c r="E134" s="100" t="s">
        <v>675</v>
      </c>
      <c r="F134" s="100" t="s">
        <v>419</v>
      </c>
      <c r="G134" s="100" t="s">
        <v>656</v>
      </c>
      <c r="H134" s="100">
        <v>1</v>
      </c>
      <c r="I134" s="99">
        <f t="shared" si="2"/>
        <v>0</v>
      </c>
      <c r="J134" s="59">
        <v>1</v>
      </c>
      <c r="K134" s="96" t="s">
        <v>626</v>
      </c>
    </row>
    <row r="135" spans="1:11" hidden="1">
      <c r="A135" s="100" t="s">
        <v>654</v>
      </c>
      <c r="B135" s="62" t="s">
        <v>885</v>
      </c>
      <c r="C135" s="100">
        <v>0</v>
      </c>
      <c r="D135" s="100">
        <v>13</v>
      </c>
      <c r="E135" s="100" t="s">
        <v>675</v>
      </c>
      <c r="F135" s="100" t="s">
        <v>419</v>
      </c>
      <c r="G135" s="100" t="s">
        <v>656</v>
      </c>
      <c r="H135" s="100">
        <v>1</v>
      </c>
      <c r="I135" s="99">
        <f t="shared" si="2"/>
        <v>0</v>
      </c>
      <c r="J135" s="59">
        <v>1</v>
      </c>
      <c r="K135" s="96" t="s">
        <v>626</v>
      </c>
    </row>
    <row r="136" spans="1:11" hidden="1">
      <c r="A136" s="100" t="s">
        <v>654</v>
      </c>
      <c r="B136" s="62" t="s">
        <v>886</v>
      </c>
      <c r="C136" s="100" t="s">
        <v>887</v>
      </c>
      <c r="D136" s="100">
        <v>8</v>
      </c>
      <c r="E136" s="100" t="s">
        <v>675</v>
      </c>
      <c r="F136" s="100" t="s">
        <v>419</v>
      </c>
      <c r="G136" s="100" t="s">
        <v>656</v>
      </c>
      <c r="H136" s="100">
        <v>1</v>
      </c>
      <c r="I136" s="99">
        <f t="shared" si="2"/>
        <v>0</v>
      </c>
      <c r="J136" s="59">
        <v>1</v>
      </c>
      <c r="K136" s="96" t="s">
        <v>626</v>
      </c>
    </row>
    <row r="137" spans="1:11" hidden="1">
      <c r="A137" s="100" t="s">
        <v>654</v>
      </c>
      <c r="B137" s="62" t="s">
        <v>888</v>
      </c>
      <c r="C137" s="100" t="s">
        <v>888</v>
      </c>
      <c r="D137" s="100">
        <v>5.6</v>
      </c>
      <c r="E137" s="100" t="s">
        <v>675</v>
      </c>
      <c r="F137" s="100" t="s">
        <v>419</v>
      </c>
      <c r="G137" s="100" t="s">
        <v>656</v>
      </c>
      <c r="H137" s="100">
        <v>1</v>
      </c>
      <c r="I137" s="99">
        <f t="shared" si="2"/>
        <v>0</v>
      </c>
      <c r="J137" s="59">
        <v>1</v>
      </c>
      <c r="K137" s="96" t="s">
        <v>626</v>
      </c>
    </row>
    <row r="138" spans="1:11" hidden="1">
      <c r="A138" s="100" t="s">
        <v>654</v>
      </c>
      <c r="B138" s="62" t="s">
        <v>889</v>
      </c>
      <c r="C138" s="100" t="s">
        <v>890</v>
      </c>
      <c r="D138" s="100">
        <v>3.75</v>
      </c>
      <c r="E138" s="100" t="s">
        <v>675</v>
      </c>
      <c r="F138" s="100" t="s">
        <v>419</v>
      </c>
      <c r="G138" s="100" t="s">
        <v>656</v>
      </c>
      <c r="H138" s="100">
        <v>1</v>
      </c>
      <c r="I138" s="99">
        <f t="shared" si="2"/>
        <v>0</v>
      </c>
      <c r="J138" s="59">
        <v>1</v>
      </c>
      <c r="K138" s="96" t="s">
        <v>626</v>
      </c>
    </row>
    <row r="139" spans="1:11" hidden="1">
      <c r="A139" s="100" t="s">
        <v>654</v>
      </c>
      <c r="B139" s="62" t="s">
        <v>891</v>
      </c>
      <c r="C139" s="100" t="s">
        <v>892</v>
      </c>
      <c r="D139" s="100">
        <v>3</v>
      </c>
      <c r="E139" s="100" t="s">
        <v>675</v>
      </c>
      <c r="F139" s="100" t="s">
        <v>419</v>
      </c>
      <c r="G139" s="100" t="s">
        <v>656</v>
      </c>
      <c r="H139" s="100">
        <v>1</v>
      </c>
      <c r="I139" s="99">
        <f t="shared" si="2"/>
        <v>0</v>
      </c>
      <c r="J139" s="59">
        <v>1</v>
      </c>
      <c r="K139" s="96" t="s">
        <v>626</v>
      </c>
    </row>
    <row r="140" spans="1:11" hidden="1">
      <c r="A140" s="100" t="s">
        <v>654</v>
      </c>
      <c r="B140" s="62" t="s">
        <v>893</v>
      </c>
      <c r="C140" s="100" t="s">
        <v>894</v>
      </c>
      <c r="D140" s="100">
        <v>3</v>
      </c>
      <c r="E140" s="100" t="s">
        <v>675</v>
      </c>
      <c r="F140" s="100" t="s">
        <v>419</v>
      </c>
      <c r="G140" s="100" t="s">
        <v>656</v>
      </c>
      <c r="H140" s="100">
        <v>1</v>
      </c>
      <c r="I140" s="99">
        <f t="shared" si="2"/>
        <v>0</v>
      </c>
      <c r="J140" s="59">
        <v>1</v>
      </c>
      <c r="K140" s="96" t="s">
        <v>626</v>
      </c>
    </row>
    <row r="141" spans="1:11" hidden="1">
      <c r="A141" s="100" t="s">
        <v>654</v>
      </c>
      <c r="B141" s="62" t="s">
        <v>895</v>
      </c>
      <c r="C141" s="100" t="s">
        <v>895</v>
      </c>
      <c r="D141" s="100">
        <v>3</v>
      </c>
      <c r="E141" s="100" t="s">
        <v>675</v>
      </c>
      <c r="F141" s="100" t="s">
        <v>419</v>
      </c>
      <c r="G141" s="100" t="s">
        <v>656</v>
      </c>
      <c r="H141" s="100">
        <v>0</v>
      </c>
      <c r="I141" s="99">
        <f t="shared" si="2"/>
        <v>1</v>
      </c>
      <c r="J141" s="59">
        <v>1</v>
      </c>
      <c r="K141" s="96" t="s">
        <v>626</v>
      </c>
    </row>
    <row r="142" spans="1:11" hidden="1">
      <c r="A142" s="100" t="s">
        <v>654</v>
      </c>
      <c r="B142" s="62" t="s">
        <v>896</v>
      </c>
      <c r="C142" s="100" t="s">
        <v>896</v>
      </c>
      <c r="D142" s="100">
        <v>2.88</v>
      </c>
      <c r="E142" s="100" t="s">
        <v>675</v>
      </c>
      <c r="F142" s="100" t="s">
        <v>419</v>
      </c>
      <c r="G142" s="100" t="s">
        <v>656</v>
      </c>
      <c r="H142" s="100">
        <v>0</v>
      </c>
      <c r="I142" s="99">
        <f t="shared" si="2"/>
        <v>1</v>
      </c>
      <c r="J142" s="59">
        <v>0</v>
      </c>
      <c r="K142" s="96" t="s">
        <v>626</v>
      </c>
    </row>
    <row r="143" spans="1:11" hidden="1">
      <c r="A143" s="100" t="s">
        <v>654</v>
      </c>
      <c r="B143" s="62" t="s">
        <v>897</v>
      </c>
      <c r="C143" s="100" t="s">
        <v>898</v>
      </c>
      <c r="D143" s="100">
        <v>2.29</v>
      </c>
      <c r="E143" s="100" t="s">
        <v>675</v>
      </c>
      <c r="F143" s="100" t="s">
        <v>419</v>
      </c>
      <c r="G143" s="100" t="s">
        <v>656</v>
      </c>
      <c r="H143" s="100">
        <v>1</v>
      </c>
      <c r="I143" s="99">
        <f t="shared" si="2"/>
        <v>0</v>
      </c>
      <c r="J143" s="59">
        <v>1</v>
      </c>
      <c r="K143" s="96" t="s">
        <v>626</v>
      </c>
    </row>
    <row r="144" spans="1:11" hidden="1">
      <c r="A144" s="100" t="s">
        <v>654</v>
      </c>
      <c r="B144" s="62" t="s">
        <v>899</v>
      </c>
      <c r="C144" s="100" t="s">
        <v>900</v>
      </c>
      <c r="D144" s="100">
        <v>2.29</v>
      </c>
      <c r="E144" s="100" t="s">
        <v>675</v>
      </c>
      <c r="F144" s="100" t="s">
        <v>419</v>
      </c>
      <c r="G144" s="100" t="s">
        <v>656</v>
      </c>
      <c r="H144" s="100">
        <v>1</v>
      </c>
      <c r="I144" s="99">
        <f t="shared" si="2"/>
        <v>0</v>
      </c>
      <c r="J144" s="59">
        <v>1</v>
      </c>
      <c r="K144" s="96" t="s">
        <v>626</v>
      </c>
    </row>
    <row r="145" spans="1:11" hidden="1">
      <c r="A145" s="100" t="s">
        <v>654</v>
      </c>
      <c r="B145" s="62" t="s">
        <v>901</v>
      </c>
      <c r="C145" s="100" t="s">
        <v>901</v>
      </c>
      <c r="D145" s="100">
        <v>2</v>
      </c>
      <c r="E145" s="100" t="s">
        <v>675</v>
      </c>
      <c r="F145" s="100" t="s">
        <v>419</v>
      </c>
      <c r="G145" s="100" t="s">
        <v>656</v>
      </c>
      <c r="H145" s="100">
        <v>0</v>
      </c>
      <c r="I145" s="99">
        <f t="shared" si="2"/>
        <v>1</v>
      </c>
      <c r="J145" s="59">
        <v>1</v>
      </c>
      <c r="K145" s="96" t="s">
        <v>626</v>
      </c>
    </row>
    <row r="146" spans="1:11" hidden="1">
      <c r="A146" s="100" t="s">
        <v>654</v>
      </c>
      <c r="B146" s="62" t="s">
        <v>902</v>
      </c>
      <c r="C146" s="100" t="s">
        <v>903</v>
      </c>
      <c r="D146" s="100">
        <v>1.88</v>
      </c>
      <c r="E146" s="100" t="s">
        <v>675</v>
      </c>
      <c r="F146" s="100" t="s">
        <v>419</v>
      </c>
      <c r="G146" s="100" t="s">
        <v>656</v>
      </c>
      <c r="H146" s="100">
        <v>1</v>
      </c>
      <c r="I146" s="99">
        <f t="shared" si="2"/>
        <v>0</v>
      </c>
      <c r="J146" s="59">
        <v>1</v>
      </c>
      <c r="K146" s="96" t="s">
        <v>626</v>
      </c>
    </row>
    <row r="147" spans="1:11" hidden="1">
      <c r="A147" s="100" t="s">
        <v>654</v>
      </c>
      <c r="B147" s="62" t="s">
        <v>904</v>
      </c>
      <c r="C147" s="100" t="s">
        <v>905</v>
      </c>
      <c r="D147" s="100">
        <v>1.6</v>
      </c>
      <c r="E147" s="100" t="s">
        <v>675</v>
      </c>
      <c r="F147" s="100" t="s">
        <v>419</v>
      </c>
      <c r="G147" s="100" t="s">
        <v>656</v>
      </c>
      <c r="H147" s="100">
        <v>1</v>
      </c>
      <c r="I147" s="99">
        <f t="shared" si="2"/>
        <v>0</v>
      </c>
      <c r="J147" s="59">
        <v>1</v>
      </c>
      <c r="K147" s="96" t="s">
        <v>626</v>
      </c>
    </row>
    <row r="148" spans="1:11" hidden="1">
      <c r="A148" s="100" t="s">
        <v>654</v>
      </c>
      <c r="B148" s="62" t="s">
        <v>906</v>
      </c>
      <c r="C148" s="100">
        <v>0</v>
      </c>
      <c r="D148" s="100">
        <v>1.6</v>
      </c>
      <c r="E148" s="100" t="s">
        <v>675</v>
      </c>
      <c r="F148" s="100" t="s">
        <v>419</v>
      </c>
      <c r="G148" s="100" t="s">
        <v>656</v>
      </c>
      <c r="H148" s="100">
        <v>1</v>
      </c>
      <c r="I148" s="99">
        <f t="shared" si="2"/>
        <v>0</v>
      </c>
      <c r="J148" s="59">
        <v>1</v>
      </c>
      <c r="K148" s="96" t="s">
        <v>626</v>
      </c>
    </row>
    <row r="149" spans="1:11" hidden="1">
      <c r="A149" s="100" t="s">
        <v>654</v>
      </c>
      <c r="B149" s="62" t="s">
        <v>585</v>
      </c>
      <c r="C149" s="100" t="s">
        <v>907</v>
      </c>
      <c r="D149" s="100">
        <v>1.6</v>
      </c>
      <c r="E149" s="100" t="s">
        <v>675</v>
      </c>
      <c r="F149" s="100" t="s">
        <v>419</v>
      </c>
      <c r="G149" s="100" t="s">
        <v>656</v>
      </c>
      <c r="H149" s="100">
        <v>1</v>
      </c>
      <c r="I149" s="99">
        <f t="shared" si="2"/>
        <v>0</v>
      </c>
      <c r="J149" s="59">
        <v>1</v>
      </c>
      <c r="K149" s="96" t="s">
        <v>626</v>
      </c>
    </row>
    <row r="150" spans="1:11" hidden="1">
      <c r="A150" s="100" t="s">
        <v>654</v>
      </c>
      <c r="B150" s="62" t="s">
        <v>908</v>
      </c>
      <c r="C150" s="100" t="s">
        <v>909</v>
      </c>
      <c r="D150" s="100">
        <v>1.5</v>
      </c>
      <c r="E150" s="100" t="s">
        <v>675</v>
      </c>
      <c r="F150" s="100" t="s">
        <v>419</v>
      </c>
      <c r="G150" s="100" t="s">
        <v>656</v>
      </c>
      <c r="H150" s="100">
        <v>1</v>
      </c>
      <c r="I150" s="99">
        <f t="shared" si="2"/>
        <v>0</v>
      </c>
      <c r="J150" s="59">
        <v>1</v>
      </c>
      <c r="K150" s="96" t="s">
        <v>626</v>
      </c>
    </row>
    <row r="151" spans="1:11" hidden="1">
      <c r="A151" s="100" t="s">
        <v>654</v>
      </c>
      <c r="B151" s="62" t="s">
        <v>910</v>
      </c>
      <c r="C151" s="100" t="s">
        <v>911</v>
      </c>
      <c r="D151" s="100">
        <v>1.5</v>
      </c>
      <c r="E151" s="100" t="s">
        <v>675</v>
      </c>
      <c r="F151" s="100" t="s">
        <v>419</v>
      </c>
      <c r="G151" s="100" t="s">
        <v>656</v>
      </c>
      <c r="H151" s="100">
        <v>1</v>
      </c>
      <c r="I151" s="99">
        <f t="shared" si="2"/>
        <v>0</v>
      </c>
      <c r="J151" s="59">
        <v>1</v>
      </c>
      <c r="K151" s="96" t="s">
        <v>626</v>
      </c>
    </row>
    <row r="152" spans="1:11" hidden="1">
      <c r="A152" s="100" t="s">
        <v>654</v>
      </c>
      <c r="B152" s="62" t="s">
        <v>912</v>
      </c>
      <c r="C152" s="100" t="s">
        <v>913</v>
      </c>
      <c r="D152" s="100">
        <v>1.5</v>
      </c>
      <c r="E152" s="100" t="s">
        <v>675</v>
      </c>
      <c r="F152" s="100" t="s">
        <v>419</v>
      </c>
      <c r="G152" s="100" t="s">
        <v>656</v>
      </c>
      <c r="H152" s="100">
        <v>1</v>
      </c>
      <c r="I152" s="99">
        <f t="shared" si="2"/>
        <v>0</v>
      </c>
      <c r="J152" s="59">
        <v>1</v>
      </c>
      <c r="K152" s="96" t="s">
        <v>626</v>
      </c>
    </row>
    <row r="153" spans="1:11" hidden="1">
      <c r="A153" s="100" t="s">
        <v>654</v>
      </c>
      <c r="B153" s="62" t="s">
        <v>914</v>
      </c>
      <c r="C153" s="100" t="s">
        <v>915</v>
      </c>
      <c r="D153" s="100">
        <v>1.5</v>
      </c>
      <c r="E153" s="100" t="s">
        <v>675</v>
      </c>
      <c r="F153" s="100" t="s">
        <v>419</v>
      </c>
      <c r="G153" s="100" t="s">
        <v>656</v>
      </c>
      <c r="H153" s="100">
        <v>1</v>
      </c>
      <c r="I153" s="99">
        <f t="shared" si="2"/>
        <v>0</v>
      </c>
      <c r="J153" s="59">
        <v>1</v>
      </c>
      <c r="K153" s="96" t="s">
        <v>626</v>
      </c>
    </row>
    <row r="154" spans="1:11" hidden="1">
      <c r="A154" s="100" t="s">
        <v>654</v>
      </c>
      <c r="B154" s="62" t="s">
        <v>916</v>
      </c>
      <c r="C154" s="100">
        <v>0</v>
      </c>
      <c r="D154" s="100">
        <v>1.4</v>
      </c>
      <c r="E154" s="100" t="s">
        <v>675</v>
      </c>
      <c r="F154" s="100" t="s">
        <v>419</v>
      </c>
      <c r="G154" s="100" t="s">
        <v>656</v>
      </c>
      <c r="H154" s="100">
        <v>1</v>
      </c>
      <c r="I154" s="99">
        <f t="shared" si="2"/>
        <v>0</v>
      </c>
      <c r="J154" s="59">
        <v>1</v>
      </c>
      <c r="K154" s="96" t="s">
        <v>626</v>
      </c>
    </row>
    <row r="155" spans="1:11" hidden="1">
      <c r="A155" s="100" t="s">
        <v>654</v>
      </c>
      <c r="B155" s="62" t="s">
        <v>917</v>
      </c>
      <c r="C155" s="100" t="s">
        <v>918</v>
      </c>
      <c r="D155" s="100">
        <v>1.1000000000000001</v>
      </c>
      <c r="E155" s="100" t="s">
        <v>675</v>
      </c>
      <c r="F155" s="100" t="s">
        <v>419</v>
      </c>
      <c r="G155" s="100" t="s">
        <v>656</v>
      </c>
      <c r="H155" s="100">
        <v>1</v>
      </c>
      <c r="I155" s="99">
        <f t="shared" si="2"/>
        <v>0</v>
      </c>
      <c r="J155" s="59">
        <v>1</v>
      </c>
      <c r="K155" s="96" t="s">
        <v>626</v>
      </c>
    </row>
    <row r="156" spans="1:11" hidden="1">
      <c r="A156" s="100" t="s">
        <v>654</v>
      </c>
      <c r="B156" s="62" t="s">
        <v>919</v>
      </c>
      <c r="C156" s="100" t="s">
        <v>920</v>
      </c>
      <c r="D156" s="100">
        <v>1.1000000000000001</v>
      </c>
      <c r="E156" s="100" t="s">
        <v>675</v>
      </c>
      <c r="F156" s="100" t="s">
        <v>419</v>
      </c>
      <c r="G156" s="100" t="s">
        <v>656</v>
      </c>
      <c r="H156" s="100">
        <v>1</v>
      </c>
      <c r="I156" s="99">
        <f t="shared" si="2"/>
        <v>0</v>
      </c>
      <c r="J156" s="59">
        <v>1</v>
      </c>
      <c r="K156" s="96" t="s">
        <v>626</v>
      </c>
    </row>
    <row r="157" spans="1:11" hidden="1">
      <c r="A157" s="100" t="s">
        <v>654</v>
      </c>
      <c r="B157" s="62" t="s">
        <v>921</v>
      </c>
      <c r="C157" s="100" t="s">
        <v>921</v>
      </c>
      <c r="D157" s="100">
        <v>1</v>
      </c>
      <c r="E157" s="100" t="s">
        <v>675</v>
      </c>
      <c r="F157" s="100" t="s">
        <v>419</v>
      </c>
      <c r="G157" s="100" t="s">
        <v>656</v>
      </c>
      <c r="H157" s="100">
        <v>0</v>
      </c>
      <c r="I157" s="99">
        <f t="shared" si="2"/>
        <v>1</v>
      </c>
      <c r="J157" s="59">
        <v>0</v>
      </c>
      <c r="K157" s="96" t="s">
        <v>626</v>
      </c>
    </row>
    <row r="158" spans="1:11" hidden="1">
      <c r="A158" s="100" t="s">
        <v>654</v>
      </c>
      <c r="B158" s="62" t="s">
        <v>922</v>
      </c>
      <c r="C158" s="100">
        <v>0</v>
      </c>
      <c r="D158" s="100">
        <v>0.8</v>
      </c>
      <c r="E158" s="100" t="s">
        <v>675</v>
      </c>
      <c r="F158" s="100" t="s">
        <v>419</v>
      </c>
      <c r="G158" s="100" t="s">
        <v>656</v>
      </c>
      <c r="H158" s="100">
        <v>0</v>
      </c>
      <c r="I158" s="99">
        <f t="shared" si="2"/>
        <v>1</v>
      </c>
      <c r="J158" s="59">
        <v>1</v>
      </c>
      <c r="K158" s="96" t="s">
        <v>626</v>
      </c>
    </row>
    <row r="159" spans="1:11" hidden="1">
      <c r="A159" s="100" t="s">
        <v>654</v>
      </c>
      <c r="B159" s="62" t="s">
        <v>923</v>
      </c>
      <c r="C159" s="100" t="s">
        <v>924</v>
      </c>
      <c r="D159" s="100">
        <v>0.75</v>
      </c>
      <c r="E159" s="100" t="s">
        <v>675</v>
      </c>
      <c r="F159" s="100" t="s">
        <v>419</v>
      </c>
      <c r="G159" s="100" t="s">
        <v>656</v>
      </c>
      <c r="H159" s="100">
        <v>1</v>
      </c>
      <c r="I159" s="99">
        <f t="shared" si="2"/>
        <v>0</v>
      </c>
      <c r="J159" s="59">
        <v>1</v>
      </c>
      <c r="K159" s="96" t="s">
        <v>626</v>
      </c>
    </row>
    <row r="160" spans="1:11" hidden="1">
      <c r="A160" s="100" t="s">
        <v>654</v>
      </c>
      <c r="B160" s="62" t="s">
        <v>925</v>
      </c>
      <c r="C160" s="100" t="s">
        <v>926</v>
      </c>
      <c r="D160" s="100">
        <v>0.75</v>
      </c>
      <c r="E160" s="100" t="s">
        <v>675</v>
      </c>
      <c r="F160" s="100" t="s">
        <v>419</v>
      </c>
      <c r="G160" s="100" t="s">
        <v>656</v>
      </c>
      <c r="H160" s="100">
        <v>1</v>
      </c>
      <c r="I160" s="99">
        <f t="shared" si="2"/>
        <v>0</v>
      </c>
      <c r="J160" s="59">
        <v>1</v>
      </c>
      <c r="K160" s="96" t="s">
        <v>626</v>
      </c>
    </row>
    <row r="161" spans="1:11" hidden="1">
      <c r="A161" s="100" t="s">
        <v>654</v>
      </c>
      <c r="B161" s="62" t="s">
        <v>927</v>
      </c>
      <c r="C161" s="100" t="s">
        <v>928</v>
      </c>
      <c r="D161" s="100">
        <v>0.46</v>
      </c>
      <c r="E161" s="100" t="s">
        <v>675</v>
      </c>
      <c r="F161" s="100" t="s">
        <v>419</v>
      </c>
      <c r="G161" s="100" t="s">
        <v>656</v>
      </c>
      <c r="H161" s="100">
        <v>1</v>
      </c>
      <c r="I161" s="99">
        <f t="shared" si="2"/>
        <v>0</v>
      </c>
      <c r="J161" s="59">
        <v>1</v>
      </c>
      <c r="K161" s="96" t="s">
        <v>626</v>
      </c>
    </row>
    <row r="162" spans="1:11" hidden="1">
      <c r="A162" s="100" t="s">
        <v>654</v>
      </c>
      <c r="B162" s="62" t="s">
        <v>929</v>
      </c>
      <c r="C162" s="100" t="s">
        <v>930</v>
      </c>
      <c r="D162" s="100">
        <v>0.2</v>
      </c>
      <c r="E162" s="100" t="s">
        <v>675</v>
      </c>
      <c r="F162" s="100" t="s">
        <v>419</v>
      </c>
      <c r="G162" s="100" t="s">
        <v>656</v>
      </c>
      <c r="H162" s="100">
        <v>1</v>
      </c>
      <c r="I162" s="99">
        <f t="shared" si="2"/>
        <v>0</v>
      </c>
      <c r="J162" s="59">
        <v>1</v>
      </c>
      <c r="K162" s="96" t="s">
        <v>626</v>
      </c>
    </row>
    <row r="163" spans="1:11" hidden="1">
      <c r="A163" s="100" t="s">
        <v>654</v>
      </c>
      <c r="B163" s="62" t="s">
        <v>931</v>
      </c>
      <c r="C163" s="100" t="s">
        <v>932</v>
      </c>
      <c r="D163" s="100">
        <v>0.2</v>
      </c>
      <c r="E163" s="100" t="s">
        <v>675</v>
      </c>
      <c r="F163" s="100" t="s">
        <v>419</v>
      </c>
      <c r="G163" s="100" t="s">
        <v>656</v>
      </c>
      <c r="H163" s="100">
        <v>1</v>
      </c>
      <c r="I163" s="99">
        <f t="shared" si="2"/>
        <v>0</v>
      </c>
      <c r="J163" s="59">
        <v>1</v>
      </c>
      <c r="K163" s="96" t="s">
        <v>626</v>
      </c>
    </row>
    <row r="164" spans="1:11" hidden="1">
      <c r="A164" s="100" t="s">
        <v>837</v>
      </c>
      <c r="B164" s="62" t="s">
        <v>933</v>
      </c>
      <c r="C164" s="100"/>
      <c r="D164" s="100" t="e">
        <v>#N/A</v>
      </c>
      <c r="E164" s="100" t="s">
        <v>675</v>
      </c>
      <c r="F164" s="100" t="s">
        <v>421</v>
      </c>
      <c r="G164" s="100" t="s">
        <v>656</v>
      </c>
      <c r="H164" s="100">
        <v>0</v>
      </c>
      <c r="I164" s="99">
        <f t="shared" si="2"/>
        <v>1</v>
      </c>
      <c r="J164" s="59">
        <v>1</v>
      </c>
      <c r="K164" s="96" t="s">
        <v>626</v>
      </c>
    </row>
    <row r="165" spans="1:11" hidden="1">
      <c r="A165" s="100" t="s">
        <v>837</v>
      </c>
      <c r="B165" s="62" t="s">
        <v>934</v>
      </c>
      <c r="C165" s="100"/>
      <c r="D165" s="100" t="e">
        <v>#N/A</v>
      </c>
      <c r="E165" s="100" t="s">
        <v>675</v>
      </c>
      <c r="F165" s="100" t="s">
        <v>421</v>
      </c>
      <c r="G165" s="100" t="s">
        <v>656</v>
      </c>
      <c r="H165" s="100">
        <v>0</v>
      </c>
      <c r="I165" s="99">
        <f t="shared" si="2"/>
        <v>1</v>
      </c>
      <c r="J165" s="59">
        <v>1</v>
      </c>
      <c r="K165" s="96" t="s">
        <v>626</v>
      </c>
    </row>
    <row r="166" spans="1:11" hidden="1">
      <c r="A166" s="100" t="s">
        <v>672</v>
      </c>
      <c r="B166" s="62" t="s">
        <v>935</v>
      </c>
      <c r="C166" s="100" t="s">
        <v>936</v>
      </c>
      <c r="D166" s="100">
        <v>830</v>
      </c>
      <c r="E166" s="100" t="s">
        <v>937</v>
      </c>
      <c r="F166" s="100" t="s">
        <v>419</v>
      </c>
      <c r="G166" s="100" t="s">
        <v>656</v>
      </c>
      <c r="H166" s="100">
        <v>1</v>
      </c>
      <c r="I166" s="99">
        <f t="shared" si="2"/>
        <v>0</v>
      </c>
      <c r="J166" s="59">
        <v>1</v>
      </c>
      <c r="K166" s="96" t="s">
        <v>631</v>
      </c>
    </row>
    <row r="167" spans="1:11" hidden="1">
      <c r="A167" s="100" t="s">
        <v>672</v>
      </c>
      <c r="B167" s="62" t="s">
        <v>555</v>
      </c>
      <c r="C167" s="100" t="s">
        <v>938</v>
      </c>
      <c r="D167" s="100">
        <v>813</v>
      </c>
      <c r="E167" s="100" t="s">
        <v>937</v>
      </c>
      <c r="F167" s="100" t="s">
        <v>419</v>
      </c>
      <c r="G167" s="100" t="s">
        <v>656</v>
      </c>
      <c r="H167" s="100">
        <v>1</v>
      </c>
      <c r="I167" s="99">
        <f t="shared" si="2"/>
        <v>0</v>
      </c>
      <c r="J167" s="59">
        <v>1</v>
      </c>
      <c r="K167" s="96" t="s">
        <v>631</v>
      </c>
    </row>
    <row r="168" spans="1:11" hidden="1">
      <c r="A168" s="100" t="s">
        <v>672</v>
      </c>
      <c r="B168" s="62" t="s">
        <v>939</v>
      </c>
      <c r="C168" s="100" t="s">
        <v>940</v>
      </c>
      <c r="D168" s="100">
        <v>765</v>
      </c>
      <c r="E168" s="100" t="s">
        <v>937</v>
      </c>
      <c r="F168" s="100" t="s">
        <v>419</v>
      </c>
      <c r="G168" s="100" t="s">
        <v>656</v>
      </c>
      <c r="H168" s="100">
        <v>1</v>
      </c>
      <c r="I168" s="99">
        <f t="shared" si="2"/>
        <v>0</v>
      </c>
      <c r="J168" s="59">
        <v>1</v>
      </c>
      <c r="K168" s="96" t="s">
        <v>631</v>
      </c>
    </row>
    <row r="169" spans="1:11" hidden="1">
      <c r="A169" s="100" t="s">
        <v>672</v>
      </c>
      <c r="B169" s="62" t="s">
        <v>941</v>
      </c>
      <c r="C169" s="100" t="s">
        <v>942</v>
      </c>
      <c r="D169" s="100">
        <v>644</v>
      </c>
      <c r="E169" s="100" t="s">
        <v>937</v>
      </c>
      <c r="F169" s="100" t="s">
        <v>419</v>
      </c>
      <c r="G169" s="100" t="s">
        <v>656</v>
      </c>
      <c r="H169" s="100">
        <v>1</v>
      </c>
      <c r="I169" s="99">
        <f t="shared" si="2"/>
        <v>0</v>
      </c>
      <c r="J169" s="59">
        <v>0</v>
      </c>
      <c r="K169" s="96" t="s">
        <v>631</v>
      </c>
    </row>
    <row r="170" spans="1:11" hidden="1">
      <c r="A170" s="100" t="s">
        <v>672</v>
      </c>
      <c r="B170" s="62" t="s">
        <v>943</v>
      </c>
      <c r="C170" s="100" t="s">
        <v>944</v>
      </c>
      <c r="D170" s="100">
        <v>641</v>
      </c>
      <c r="E170" s="100" t="s">
        <v>937</v>
      </c>
      <c r="F170" s="100" t="s">
        <v>419</v>
      </c>
      <c r="G170" s="100" t="s">
        <v>656</v>
      </c>
      <c r="H170" s="100">
        <v>1</v>
      </c>
      <c r="I170" s="99">
        <f t="shared" si="2"/>
        <v>0</v>
      </c>
      <c r="J170" s="59">
        <v>1</v>
      </c>
      <c r="K170" s="96" t="s">
        <v>631</v>
      </c>
    </row>
    <row r="171" spans="1:11" hidden="1">
      <c r="A171" s="100" t="s">
        <v>672</v>
      </c>
      <c r="B171" s="62" t="s">
        <v>945</v>
      </c>
      <c r="C171" s="100" t="s">
        <v>946</v>
      </c>
      <c r="D171" s="100">
        <v>640</v>
      </c>
      <c r="E171" s="100" t="s">
        <v>937</v>
      </c>
      <c r="F171" s="100" t="s">
        <v>419</v>
      </c>
      <c r="G171" s="100" t="s">
        <v>656</v>
      </c>
      <c r="H171" s="100">
        <v>1</v>
      </c>
      <c r="I171" s="99">
        <f t="shared" si="2"/>
        <v>0</v>
      </c>
      <c r="J171" s="59">
        <v>0</v>
      </c>
      <c r="K171" s="96" t="s">
        <v>631</v>
      </c>
    </row>
    <row r="172" spans="1:11" hidden="1">
      <c r="A172" s="100" t="s">
        <v>672</v>
      </c>
      <c r="B172" s="62" t="s">
        <v>947</v>
      </c>
      <c r="C172" s="100" t="s">
        <v>948</v>
      </c>
      <c r="D172" s="100">
        <v>603.6</v>
      </c>
      <c r="E172" s="100" t="s">
        <v>937</v>
      </c>
      <c r="F172" s="100" t="s">
        <v>419</v>
      </c>
      <c r="G172" s="100" t="s">
        <v>656</v>
      </c>
      <c r="H172" s="100">
        <v>1</v>
      </c>
      <c r="I172" s="99">
        <f t="shared" si="2"/>
        <v>0</v>
      </c>
      <c r="J172" s="59">
        <v>1</v>
      </c>
      <c r="K172" s="96" t="s">
        <v>631</v>
      </c>
    </row>
    <row r="173" spans="1:11" hidden="1">
      <c r="A173" s="100" t="s">
        <v>672</v>
      </c>
      <c r="B173" s="62" t="s">
        <v>949</v>
      </c>
      <c r="C173" s="100" t="s">
        <v>950</v>
      </c>
      <c r="D173" s="100">
        <v>596</v>
      </c>
      <c r="E173" s="100" t="s">
        <v>937</v>
      </c>
      <c r="F173" s="100" t="s">
        <v>419</v>
      </c>
      <c r="G173" s="100" t="s">
        <v>656</v>
      </c>
      <c r="H173" s="100">
        <v>1</v>
      </c>
      <c r="I173" s="99">
        <f t="shared" si="2"/>
        <v>0</v>
      </c>
      <c r="J173" s="59">
        <v>1</v>
      </c>
      <c r="K173" s="96" t="s">
        <v>631</v>
      </c>
    </row>
    <row r="174" spans="1:11" hidden="1">
      <c r="A174" s="100" t="s">
        <v>672</v>
      </c>
      <c r="B174" s="62" t="s">
        <v>951</v>
      </c>
      <c r="C174" s="100" t="s">
        <v>952</v>
      </c>
      <c r="D174" s="100">
        <v>593.16</v>
      </c>
      <c r="E174" s="100" t="s">
        <v>937</v>
      </c>
      <c r="F174" s="100" t="s">
        <v>419</v>
      </c>
      <c r="G174" s="100" t="s">
        <v>656</v>
      </c>
      <c r="H174" s="100">
        <v>1</v>
      </c>
      <c r="I174" s="99">
        <f t="shared" si="2"/>
        <v>0</v>
      </c>
      <c r="J174" s="59">
        <v>1</v>
      </c>
      <c r="K174" s="96" t="s">
        <v>631</v>
      </c>
    </row>
    <row r="175" spans="1:11" hidden="1">
      <c r="A175" s="100" t="s">
        <v>672</v>
      </c>
      <c r="B175" s="62" t="s">
        <v>953</v>
      </c>
      <c r="C175" s="100" t="s">
        <v>954</v>
      </c>
      <c r="D175" s="100">
        <v>586.02</v>
      </c>
      <c r="E175" s="100" t="s">
        <v>937</v>
      </c>
      <c r="F175" s="100" t="s">
        <v>419</v>
      </c>
      <c r="G175" s="100" t="s">
        <v>656</v>
      </c>
      <c r="H175" s="100">
        <v>1</v>
      </c>
      <c r="I175" s="99">
        <f t="shared" si="2"/>
        <v>0</v>
      </c>
      <c r="J175" s="59">
        <v>1</v>
      </c>
      <c r="K175" s="96" t="s">
        <v>631</v>
      </c>
    </row>
    <row r="176" spans="1:11" hidden="1">
      <c r="A176" s="100" t="s">
        <v>672</v>
      </c>
      <c r="B176" s="62" t="s">
        <v>955</v>
      </c>
      <c r="C176" s="100" t="s">
        <v>956</v>
      </c>
      <c r="D176" s="100">
        <v>585</v>
      </c>
      <c r="E176" s="100" t="s">
        <v>937</v>
      </c>
      <c r="F176" s="100" t="s">
        <v>419</v>
      </c>
      <c r="G176" s="100" t="s">
        <v>656</v>
      </c>
      <c r="H176" s="100">
        <v>1</v>
      </c>
      <c r="I176" s="99">
        <f t="shared" si="2"/>
        <v>0</v>
      </c>
      <c r="J176" s="59">
        <v>1</v>
      </c>
      <c r="K176" s="96" t="s">
        <v>631</v>
      </c>
    </row>
    <row r="177" spans="1:11" hidden="1">
      <c r="A177" s="100" t="s">
        <v>672</v>
      </c>
      <c r="B177" s="62" t="s">
        <v>957</v>
      </c>
      <c r="C177" s="100" t="s">
        <v>958</v>
      </c>
      <c r="D177" s="100">
        <v>580</v>
      </c>
      <c r="E177" s="100" t="s">
        <v>937</v>
      </c>
      <c r="F177" s="100" t="s">
        <v>419</v>
      </c>
      <c r="G177" s="100" t="s">
        <v>656</v>
      </c>
      <c r="H177" s="100">
        <v>1</v>
      </c>
      <c r="I177" s="99">
        <f t="shared" si="2"/>
        <v>0</v>
      </c>
      <c r="J177" s="59">
        <v>1</v>
      </c>
      <c r="K177" s="96" t="s">
        <v>631</v>
      </c>
    </row>
    <row r="178" spans="1:11" hidden="1">
      <c r="A178" s="100" t="s">
        <v>672</v>
      </c>
      <c r="B178" s="62" t="s">
        <v>959</v>
      </c>
      <c r="C178" s="100" t="s">
        <v>960</v>
      </c>
      <c r="D178" s="100">
        <v>575</v>
      </c>
      <c r="E178" s="100" t="s">
        <v>937</v>
      </c>
      <c r="F178" s="100" t="s">
        <v>419</v>
      </c>
      <c r="G178" s="100" t="s">
        <v>656</v>
      </c>
      <c r="H178" s="100">
        <v>1</v>
      </c>
      <c r="I178" s="99">
        <f t="shared" si="2"/>
        <v>0</v>
      </c>
      <c r="J178" s="59">
        <v>1</v>
      </c>
      <c r="K178" s="96" t="s">
        <v>631</v>
      </c>
    </row>
    <row r="179" spans="1:11" hidden="1">
      <c r="A179" s="100" t="s">
        <v>672</v>
      </c>
      <c r="B179" s="62" t="s">
        <v>961</v>
      </c>
      <c r="C179" s="100" t="s">
        <v>962</v>
      </c>
      <c r="D179" s="100">
        <v>555</v>
      </c>
      <c r="E179" s="100" t="s">
        <v>937</v>
      </c>
      <c r="F179" s="100" t="s">
        <v>419</v>
      </c>
      <c r="G179" s="100" t="s">
        <v>656</v>
      </c>
      <c r="H179" s="100">
        <v>1</v>
      </c>
      <c r="I179" s="99">
        <f t="shared" si="2"/>
        <v>0</v>
      </c>
      <c r="J179" s="59">
        <v>1</v>
      </c>
      <c r="K179" s="96" t="s">
        <v>631</v>
      </c>
    </row>
    <row r="180" spans="1:11" hidden="1">
      <c r="A180" s="100" t="s">
        <v>672</v>
      </c>
      <c r="B180" s="62" t="s">
        <v>963</v>
      </c>
      <c r="C180" s="100" t="s">
        <v>964</v>
      </c>
      <c r="D180" s="100">
        <v>555</v>
      </c>
      <c r="E180" s="100" t="s">
        <v>937</v>
      </c>
      <c r="F180" s="100" t="s">
        <v>419</v>
      </c>
      <c r="G180" s="100" t="s">
        <v>656</v>
      </c>
      <c r="H180" s="100">
        <v>1</v>
      </c>
      <c r="I180" s="99">
        <f t="shared" si="2"/>
        <v>0</v>
      </c>
      <c r="J180" s="59">
        <v>1</v>
      </c>
      <c r="K180" s="96" t="s">
        <v>631</v>
      </c>
    </row>
    <row r="181" spans="1:11" hidden="1">
      <c r="A181" s="100" t="s">
        <v>672</v>
      </c>
      <c r="B181" s="62" t="s">
        <v>965</v>
      </c>
      <c r="C181" s="100" t="s">
        <v>966</v>
      </c>
      <c r="D181" s="100">
        <v>510</v>
      </c>
      <c r="E181" s="100" t="s">
        <v>937</v>
      </c>
      <c r="F181" s="100" t="s">
        <v>419</v>
      </c>
      <c r="G181" s="100" t="s">
        <v>656</v>
      </c>
      <c r="H181" s="100">
        <v>1</v>
      </c>
      <c r="I181" s="99">
        <f t="shared" si="2"/>
        <v>0</v>
      </c>
      <c r="J181" s="59">
        <v>1</v>
      </c>
      <c r="K181" s="96" t="s">
        <v>631</v>
      </c>
    </row>
    <row r="182" spans="1:11" hidden="1">
      <c r="A182" s="100" t="s">
        <v>672</v>
      </c>
      <c r="B182" s="62" t="s">
        <v>967</v>
      </c>
      <c r="C182" s="100" t="s">
        <v>968</v>
      </c>
      <c r="D182" s="100">
        <v>510</v>
      </c>
      <c r="E182" s="100" t="s">
        <v>937</v>
      </c>
      <c r="F182" s="100" t="s">
        <v>419</v>
      </c>
      <c r="G182" s="100" t="s">
        <v>656</v>
      </c>
      <c r="H182" s="100">
        <v>1</v>
      </c>
      <c r="I182" s="99">
        <f t="shared" si="2"/>
        <v>0</v>
      </c>
      <c r="J182" s="59">
        <v>1</v>
      </c>
      <c r="K182" s="96" t="s">
        <v>631</v>
      </c>
    </row>
    <row r="183" spans="1:11" hidden="1">
      <c r="A183" s="100" t="s">
        <v>672</v>
      </c>
      <c r="B183" s="62" t="s">
        <v>969</v>
      </c>
      <c r="C183" s="100" t="s">
        <v>970</v>
      </c>
      <c r="D183" s="100">
        <v>419.25</v>
      </c>
      <c r="E183" s="100" t="s">
        <v>937</v>
      </c>
      <c r="F183" s="100" t="s">
        <v>419</v>
      </c>
      <c r="G183" s="100" t="s">
        <v>656</v>
      </c>
      <c r="H183" s="100">
        <v>1</v>
      </c>
      <c r="I183" s="99">
        <f t="shared" si="2"/>
        <v>0</v>
      </c>
      <c r="J183" s="59">
        <v>1</v>
      </c>
      <c r="K183" s="96" t="s">
        <v>631</v>
      </c>
    </row>
    <row r="184" spans="1:11" hidden="1">
      <c r="A184" s="100" t="s">
        <v>672</v>
      </c>
      <c r="B184" s="62" t="s">
        <v>971</v>
      </c>
      <c r="C184" s="100" t="s">
        <v>972</v>
      </c>
      <c r="D184" s="100">
        <v>380</v>
      </c>
      <c r="E184" s="100" t="s">
        <v>937</v>
      </c>
      <c r="F184" s="100" t="s">
        <v>419</v>
      </c>
      <c r="G184" s="100" t="s">
        <v>656</v>
      </c>
      <c r="H184" s="100">
        <v>1</v>
      </c>
      <c r="I184" s="99">
        <f t="shared" si="2"/>
        <v>0</v>
      </c>
      <c r="J184" s="59">
        <v>1</v>
      </c>
      <c r="K184" s="96" t="s">
        <v>631</v>
      </c>
    </row>
    <row r="185" spans="1:11" hidden="1">
      <c r="A185" s="100" t="s">
        <v>672</v>
      </c>
      <c r="B185" s="62" t="s">
        <v>973</v>
      </c>
      <c r="C185" s="100" t="s">
        <v>974</v>
      </c>
      <c r="D185" s="100">
        <v>302.58</v>
      </c>
      <c r="E185" s="100" t="s">
        <v>937</v>
      </c>
      <c r="F185" s="100" t="s">
        <v>419</v>
      </c>
      <c r="G185" s="100" t="s">
        <v>656</v>
      </c>
      <c r="H185" s="100">
        <v>1</v>
      </c>
      <c r="I185" s="99">
        <f t="shared" si="2"/>
        <v>0</v>
      </c>
      <c r="J185" s="59">
        <v>1</v>
      </c>
      <c r="K185" s="96" t="s">
        <v>631</v>
      </c>
    </row>
    <row r="186" spans="1:11" hidden="1">
      <c r="A186" s="100" t="s">
        <v>672</v>
      </c>
      <c r="B186" s="62" t="s">
        <v>575</v>
      </c>
      <c r="C186" s="100" t="s">
        <v>975</v>
      </c>
      <c r="D186" s="100">
        <v>263.68</v>
      </c>
      <c r="E186" s="100" t="s">
        <v>937</v>
      </c>
      <c r="F186" s="100" t="s">
        <v>419</v>
      </c>
      <c r="G186" s="100" t="s">
        <v>656</v>
      </c>
      <c r="H186" s="100">
        <v>1</v>
      </c>
      <c r="I186" s="99">
        <f t="shared" si="2"/>
        <v>0</v>
      </c>
      <c r="J186" s="59">
        <v>1</v>
      </c>
      <c r="K186" s="96" t="s">
        <v>631</v>
      </c>
    </row>
    <row r="187" spans="1:11" hidden="1">
      <c r="A187" s="100" t="s">
        <v>672</v>
      </c>
      <c r="B187" s="62" t="s">
        <v>976</v>
      </c>
      <c r="C187" s="100" t="s">
        <v>977</v>
      </c>
      <c r="D187" s="100">
        <v>260.2</v>
      </c>
      <c r="E187" s="100" t="s">
        <v>937</v>
      </c>
      <c r="F187" s="100" t="s">
        <v>419</v>
      </c>
      <c r="G187" s="100" t="s">
        <v>656</v>
      </c>
      <c r="H187" s="100">
        <v>1</v>
      </c>
      <c r="I187" s="99">
        <f t="shared" si="2"/>
        <v>0</v>
      </c>
      <c r="J187" s="59">
        <v>1</v>
      </c>
      <c r="K187" s="96" t="s">
        <v>631</v>
      </c>
    </row>
    <row r="188" spans="1:11" hidden="1">
      <c r="A188" s="100" t="s">
        <v>672</v>
      </c>
      <c r="B188" s="62" t="s">
        <v>978</v>
      </c>
      <c r="C188" s="100" t="s">
        <v>979</v>
      </c>
      <c r="D188" s="100">
        <v>259.8</v>
      </c>
      <c r="E188" s="100" t="s">
        <v>937</v>
      </c>
      <c r="F188" s="100" t="s">
        <v>419</v>
      </c>
      <c r="G188" s="100" t="s">
        <v>656</v>
      </c>
      <c r="H188" s="100">
        <v>1</v>
      </c>
      <c r="I188" s="99">
        <f t="shared" si="2"/>
        <v>0</v>
      </c>
      <c r="J188" s="59">
        <v>1</v>
      </c>
      <c r="K188" s="96" t="s">
        <v>631</v>
      </c>
    </row>
    <row r="189" spans="1:11" hidden="1">
      <c r="A189" s="100" t="s">
        <v>672</v>
      </c>
      <c r="B189" s="62" t="s">
        <v>980</v>
      </c>
      <c r="C189" s="100" t="s">
        <v>981</v>
      </c>
      <c r="D189" s="100">
        <v>256.14999999999998</v>
      </c>
      <c r="E189" s="100" t="s">
        <v>937</v>
      </c>
      <c r="F189" s="100" t="s">
        <v>419</v>
      </c>
      <c r="G189" s="100" t="s">
        <v>656</v>
      </c>
      <c r="H189" s="100">
        <v>1</v>
      </c>
      <c r="I189" s="99">
        <f t="shared" si="2"/>
        <v>0</v>
      </c>
      <c r="J189" s="59">
        <v>1</v>
      </c>
      <c r="K189" s="96" t="s">
        <v>631</v>
      </c>
    </row>
    <row r="190" spans="1:11" hidden="1">
      <c r="A190" s="100" t="s">
        <v>672</v>
      </c>
      <c r="B190" s="62" t="s">
        <v>982</v>
      </c>
      <c r="C190" s="100" t="s">
        <v>983</v>
      </c>
      <c r="D190" s="100">
        <v>253.29</v>
      </c>
      <c r="E190" s="100" t="s">
        <v>937</v>
      </c>
      <c r="F190" s="100" t="s">
        <v>419</v>
      </c>
      <c r="G190" s="100" t="s">
        <v>656</v>
      </c>
      <c r="H190" s="100">
        <v>1</v>
      </c>
      <c r="I190" s="99">
        <f t="shared" si="2"/>
        <v>0</v>
      </c>
      <c r="J190" s="59">
        <v>1</v>
      </c>
      <c r="K190" s="96" t="s">
        <v>631</v>
      </c>
    </row>
    <row r="191" spans="1:11" hidden="1">
      <c r="A191" s="100" t="s">
        <v>672</v>
      </c>
      <c r="B191" s="62" t="s">
        <v>984</v>
      </c>
      <c r="C191" s="100" t="s">
        <v>985</v>
      </c>
      <c r="D191" s="100">
        <v>120</v>
      </c>
      <c r="E191" s="100" t="s">
        <v>937</v>
      </c>
      <c r="F191" s="100" t="s">
        <v>419</v>
      </c>
      <c r="G191" s="100" t="s">
        <v>656</v>
      </c>
      <c r="H191" s="100">
        <v>1</v>
      </c>
      <c r="I191" s="99">
        <f t="shared" si="2"/>
        <v>0</v>
      </c>
      <c r="J191" s="59">
        <v>1</v>
      </c>
      <c r="K191" s="96" t="s">
        <v>631</v>
      </c>
    </row>
    <row r="192" spans="1:11" hidden="1">
      <c r="A192" s="100" t="s">
        <v>672</v>
      </c>
      <c r="B192" s="62" t="s">
        <v>986</v>
      </c>
      <c r="C192" s="100" t="s">
        <v>987</v>
      </c>
      <c r="D192" s="100">
        <v>48</v>
      </c>
      <c r="E192" s="100" t="s">
        <v>937</v>
      </c>
      <c r="F192" s="100" t="s">
        <v>419</v>
      </c>
      <c r="G192" s="100" t="s">
        <v>656</v>
      </c>
      <c r="H192" s="100">
        <v>1</v>
      </c>
      <c r="I192" s="99">
        <f t="shared" si="2"/>
        <v>0</v>
      </c>
      <c r="J192" s="59">
        <v>1</v>
      </c>
      <c r="K192" s="96" t="s">
        <v>631</v>
      </c>
    </row>
    <row r="193" spans="1:11" hidden="1">
      <c r="A193" s="100" t="s">
        <v>672</v>
      </c>
      <c r="B193" s="62" t="s">
        <v>988</v>
      </c>
      <c r="C193" s="100" t="s">
        <v>989</v>
      </c>
      <c r="D193" s="100">
        <v>28.56</v>
      </c>
      <c r="E193" s="100" t="s">
        <v>937</v>
      </c>
      <c r="F193" s="100" t="s">
        <v>419</v>
      </c>
      <c r="G193" s="100" t="s">
        <v>656</v>
      </c>
      <c r="H193" s="100">
        <v>1</v>
      </c>
      <c r="I193" s="99">
        <f t="shared" si="2"/>
        <v>0</v>
      </c>
      <c r="J193" s="59">
        <v>1</v>
      </c>
      <c r="K193" s="96" t="s">
        <v>631</v>
      </c>
    </row>
    <row r="194" spans="1:11" hidden="1">
      <c r="A194" s="100" t="s">
        <v>672</v>
      </c>
      <c r="B194" s="62" t="s">
        <v>946</v>
      </c>
      <c r="C194" s="100">
        <v>0</v>
      </c>
      <c r="D194" s="100">
        <v>640</v>
      </c>
      <c r="E194" s="100" t="s">
        <v>937</v>
      </c>
      <c r="F194" s="100" t="s">
        <v>419</v>
      </c>
      <c r="G194" s="100" t="s">
        <v>656</v>
      </c>
      <c r="H194" s="100">
        <v>1</v>
      </c>
      <c r="I194" s="99">
        <f t="shared" ref="I194:I257" si="3">NOT(H194)*1</f>
        <v>0</v>
      </c>
      <c r="J194" s="59">
        <v>0</v>
      </c>
      <c r="K194" s="96" t="s">
        <v>631</v>
      </c>
    </row>
    <row r="195" spans="1:11" hidden="1">
      <c r="A195" s="100" t="s">
        <v>672</v>
      </c>
      <c r="B195" s="62" t="s">
        <v>942</v>
      </c>
      <c r="C195" s="100">
        <v>0</v>
      </c>
      <c r="D195" s="100">
        <v>644</v>
      </c>
      <c r="E195" s="100" t="s">
        <v>937</v>
      </c>
      <c r="F195" s="100" t="s">
        <v>419</v>
      </c>
      <c r="G195" s="100" t="s">
        <v>656</v>
      </c>
      <c r="H195" s="100">
        <v>1</v>
      </c>
      <c r="I195" s="99">
        <f t="shared" si="3"/>
        <v>0</v>
      </c>
      <c r="J195" s="59">
        <v>0</v>
      </c>
      <c r="K195" s="96" t="s">
        <v>631</v>
      </c>
    </row>
    <row r="196" spans="1:11" hidden="1">
      <c r="A196" s="100" t="s">
        <v>672</v>
      </c>
      <c r="B196" s="62" t="s">
        <v>990</v>
      </c>
      <c r="C196" s="100">
        <v>0</v>
      </c>
      <c r="D196" s="100">
        <v>262</v>
      </c>
      <c r="E196" s="100" t="s">
        <v>937</v>
      </c>
      <c r="F196" s="100" t="s">
        <v>419</v>
      </c>
      <c r="G196" s="100" t="s">
        <v>656</v>
      </c>
      <c r="H196" s="100">
        <v>1</v>
      </c>
      <c r="I196" s="99">
        <f t="shared" si="3"/>
        <v>0</v>
      </c>
      <c r="J196" s="59">
        <v>0</v>
      </c>
      <c r="K196" s="96" t="s">
        <v>631</v>
      </c>
    </row>
    <row r="197" spans="1:11" hidden="1">
      <c r="A197" s="100" t="s">
        <v>672</v>
      </c>
      <c r="B197" s="62" t="s">
        <v>991</v>
      </c>
      <c r="C197" s="100">
        <v>0</v>
      </c>
      <c r="D197" s="100">
        <v>640</v>
      </c>
      <c r="E197" s="100" t="s">
        <v>937</v>
      </c>
      <c r="F197" s="100" t="s">
        <v>419</v>
      </c>
      <c r="G197" s="100" t="s">
        <v>656</v>
      </c>
      <c r="H197" s="100">
        <v>1</v>
      </c>
      <c r="I197" s="99">
        <f t="shared" si="3"/>
        <v>0</v>
      </c>
      <c r="J197" s="59">
        <v>0</v>
      </c>
      <c r="K197" s="96" t="s">
        <v>631</v>
      </c>
    </row>
    <row r="198" spans="1:11" hidden="1">
      <c r="A198" s="100" t="s">
        <v>672</v>
      </c>
      <c r="B198" s="62" t="s">
        <v>992</v>
      </c>
      <c r="C198" s="100">
        <v>0</v>
      </c>
      <c r="D198" s="100">
        <v>644</v>
      </c>
      <c r="E198" s="100" t="s">
        <v>937</v>
      </c>
      <c r="F198" s="100" t="s">
        <v>419</v>
      </c>
      <c r="G198" s="100" t="s">
        <v>656</v>
      </c>
      <c r="H198" s="100">
        <v>1</v>
      </c>
      <c r="I198" s="99">
        <f t="shared" si="3"/>
        <v>0</v>
      </c>
      <c r="J198" s="59">
        <v>0</v>
      </c>
      <c r="K198" s="96" t="s">
        <v>631</v>
      </c>
    </row>
    <row r="199" spans="1:11" hidden="1">
      <c r="A199" s="100" t="s">
        <v>654</v>
      </c>
      <c r="B199" s="62" t="s">
        <v>993</v>
      </c>
      <c r="C199" s="100">
        <v>0</v>
      </c>
      <c r="D199" s="100" t="e">
        <v>#N/A</v>
      </c>
      <c r="E199" s="100" t="s">
        <v>937</v>
      </c>
      <c r="F199" s="100" t="s">
        <v>425</v>
      </c>
      <c r="G199" s="100" t="s">
        <v>656</v>
      </c>
      <c r="H199" s="100">
        <v>0</v>
      </c>
      <c r="I199" s="99">
        <f t="shared" si="3"/>
        <v>1</v>
      </c>
      <c r="J199" s="59">
        <v>0</v>
      </c>
      <c r="K199" s="96" t="s">
        <v>631</v>
      </c>
    </row>
    <row r="200" spans="1:11" hidden="1">
      <c r="A200" s="100" t="s">
        <v>654</v>
      </c>
      <c r="B200" s="62" t="s">
        <v>994</v>
      </c>
      <c r="C200" s="100" t="s">
        <v>995</v>
      </c>
      <c r="D200" s="100">
        <v>376.2</v>
      </c>
      <c r="E200" s="100" t="s">
        <v>937</v>
      </c>
      <c r="F200" s="100" t="s">
        <v>419</v>
      </c>
      <c r="G200" s="100" t="s">
        <v>656</v>
      </c>
      <c r="H200" s="100">
        <v>0</v>
      </c>
      <c r="I200" s="99">
        <f t="shared" si="3"/>
        <v>1</v>
      </c>
      <c r="J200" s="59">
        <v>1</v>
      </c>
      <c r="K200" s="96" t="s">
        <v>631</v>
      </c>
    </row>
    <row r="201" spans="1:11" hidden="1">
      <c r="A201" s="100" t="s">
        <v>654</v>
      </c>
      <c r="B201" s="62" t="s">
        <v>996</v>
      </c>
      <c r="C201" s="100" t="s">
        <v>997</v>
      </c>
      <c r="D201" s="100">
        <v>680</v>
      </c>
      <c r="E201" s="100" t="s">
        <v>937</v>
      </c>
      <c r="F201" s="100" t="s">
        <v>419</v>
      </c>
      <c r="G201" s="100" t="s">
        <v>656</v>
      </c>
      <c r="H201" s="100">
        <v>1</v>
      </c>
      <c r="I201" s="99">
        <f t="shared" si="3"/>
        <v>0</v>
      </c>
      <c r="J201" s="59">
        <v>1</v>
      </c>
      <c r="K201" s="96" t="s">
        <v>631</v>
      </c>
    </row>
    <row r="202" spans="1:11" hidden="1">
      <c r="A202" s="100" t="s">
        <v>654</v>
      </c>
      <c r="B202" s="62" t="s">
        <v>998</v>
      </c>
      <c r="C202" s="100" t="s">
        <v>999</v>
      </c>
      <c r="D202" s="100">
        <v>669</v>
      </c>
      <c r="E202" s="100" t="s">
        <v>937</v>
      </c>
      <c r="F202" s="100" t="s">
        <v>419</v>
      </c>
      <c r="G202" s="100" t="s">
        <v>656</v>
      </c>
      <c r="H202" s="100">
        <v>1</v>
      </c>
      <c r="I202" s="99">
        <f t="shared" si="3"/>
        <v>0</v>
      </c>
      <c r="J202" s="59">
        <v>1</v>
      </c>
      <c r="K202" s="96" t="s">
        <v>631</v>
      </c>
    </row>
    <row r="203" spans="1:11" hidden="1">
      <c r="A203" s="100" t="s">
        <v>654</v>
      </c>
      <c r="B203" s="62" t="s">
        <v>1000</v>
      </c>
      <c r="C203" s="100" t="s">
        <v>1001</v>
      </c>
      <c r="D203" s="100">
        <v>18</v>
      </c>
      <c r="E203" s="100" t="s">
        <v>937</v>
      </c>
      <c r="F203" s="100" t="s">
        <v>419</v>
      </c>
      <c r="G203" s="100" t="s">
        <v>656</v>
      </c>
      <c r="H203" s="100">
        <v>1</v>
      </c>
      <c r="I203" s="99">
        <f t="shared" si="3"/>
        <v>0</v>
      </c>
      <c r="J203" s="59">
        <v>1</v>
      </c>
      <c r="K203" s="96" t="s">
        <v>631</v>
      </c>
    </row>
    <row r="204" spans="1:11" hidden="1">
      <c r="A204" s="100" t="s">
        <v>654</v>
      </c>
      <c r="B204" s="62" t="s">
        <v>1002</v>
      </c>
      <c r="C204" s="100" t="s">
        <v>1003</v>
      </c>
      <c r="D204" s="100">
        <v>10</v>
      </c>
      <c r="E204" s="100" t="s">
        <v>937</v>
      </c>
      <c r="F204" s="100" t="s">
        <v>419</v>
      </c>
      <c r="G204" s="100" t="s">
        <v>656</v>
      </c>
      <c r="H204" s="100">
        <v>1</v>
      </c>
      <c r="I204" s="99">
        <f t="shared" si="3"/>
        <v>0</v>
      </c>
      <c r="J204" s="59">
        <v>1</v>
      </c>
      <c r="K204" s="96" t="s">
        <v>631</v>
      </c>
    </row>
    <row r="205" spans="1:11" hidden="1">
      <c r="A205" s="100" t="s">
        <v>837</v>
      </c>
      <c r="B205" s="62" t="s">
        <v>1004</v>
      </c>
      <c r="C205" s="100"/>
      <c r="D205" s="100" t="e">
        <v>#N/A</v>
      </c>
      <c r="E205" s="100" t="s">
        <v>937</v>
      </c>
      <c r="F205" s="100" t="s">
        <v>421</v>
      </c>
      <c r="G205" s="100" t="s">
        <v>656</v>
      </c>
      <c r="H205" s="100">
        <v>0</v>
      </c>
      <c r="I205" s="99">
        <f t="shared" si="3"/>
        <v>1</v>
      </c>
      <c r="J205" s="59">
        <v>1</v>
      </c>
      <c r="K205" s="96" t="s">
        <v>631</v>
      </c>
    </row>
    <row r="206" spans="1:11" hidden="1">
      <c r="A206" s="100" t="s">
        <v>672</v>
      </c>
      <c r="B206" s="62" t="s">
        <v>1005</v>
      </c>
      <c r="C206" s="100" t="s">
        <v>1006</v>
      </c>
      <c r="D206" s="100">
        <v>613.22</v>
      </c>
      <c r="E206" s="100" t="s">
        <v>1007</v>
      </c>
      <c r="F206" s="100" t="s">
        <v>419</v>
      </c>
      <c r="G206" s="100" t="s">
        <v>656</v>
      </c>
      <c r="H206" s="100">
        <v>1</v>
      </c>
      <c r="I206" s="99">
        <f t="shared" si="3"/>
        <v>0</v>
      </c>
      <c r="J206" s="59">
        <v>1</v>
      </c>
      <c r="K206" s="96" t="s">
        <v>631</v>
      </c>
    </row>
    <row r="207" spans="1:11" hidden="1">
      <c r="A207" s="100" t="s">
        <v>672</v>
      </c>
      <c r="B207" s="62" t="s">
        <v>1008</v>
      </c>
      <c r="C207" s="100" t="s">
        <v>1009</v>
      </c>
      <c r="D207" s="100">
        <v>493.63</v>
      </c>
      <c r="E207" s="100" t="s">
        <v>1007</v>
      </c>
      <c r="F207" s="100" t="s">
        <v>419</v>
      </c>
      <c r="G207" s="100" t="s">
        <v>656</v>
      </c>
      <c r="H207" s="100">
        <v>1</v>
      </c>
      <c r="I207" s="99">
        <f t="shared" si="3"/>
        <v>0</v>
      </c>
      <c r="J207" s="59">
        <v>1</v>
      </c>
      <c r="K207" s="96" t="s">
        <v>631</v>
      </c>
    </row>
    <row r="208" spans="1:11" hidden="1">
      <c r="A208" s="100" t="s">
        <v>672</v>
      </c>
      <c r="B208" s="62" t="s">
        <v>1010</v>
      </c>
      <c r="C208" s="100" t="s">
        <v>1011</v>
      </c>
      <c r="D208" s="100">
        <v>322</v>
      </c>
      <c r="E208" s="100" t="s">
        <v>1007</v>
      </c>
      <c r="F208" s="100" t="s">
        <v>419</v>
      </c>
      <c r="G208" s="100" t="s">
        <v>656</v>
      </c>
      <c r="H208" s="100">
        <v>1</v>
      </c>
      <c r="I208" s="99">
        <f t="shared" si="3"/>
        <v>0</v>
      </c>
      <c r="J208" s="59">
        <v>1</v>
      </c>
      <c r="K208" s="96" t="s">
        <v>631</v>
      </c>
    </row>
    <row r="209" spans="1:11" hidden="1">
      <c r="A209" s="100" t="s">
        <v>672</v>
      </c>
      <c r="B209" s="62" t="s">
        <v>1012</v>
      </c>
      <c r="C209" s="100" t="s">
        <v>1013</v>
      </c>
      <c r="D209" s="100">
        <v>314.33999999999997</v>
      </c>
      <c r="E209" s="100" t="s">
        <v>1007</v>
      </c>
      <c r="F209" s="100" t="s">
        <v>419</v>
      </c>
      <c r="G209" s="100" t="s">
        <v>656</v>
      </c>
      <c r="H209" s="100">
        <v>1</v>
      </c>
      <c r="I209" s="99">
        <f t="shared" si="3"/>
        <v>0</v>
      </c>
      <c r="J209" s="59">
        <v>1</v>
      </c>
      <c r="K209" s="96" t="s">
        <v>631</v>
      </c>
    </row>
    <row r="210" spans="1:11" hidden="1">
      <c r="A210" s="100" t="s">
        <v>672</v>
      </c>
      <c r="B210" s="62" t="s">
        <v>1014</v>
      </c>
      <c r="C210" s="100" t="s">
        <v>1015</v>
      </c>
      <c r="D210" s="100">
        <v>304</v>
      </c>
      <c r="E210" s="100" t="s">
        <v>1007</v>
      </c>
      <c r="F210" s="100" t="s">
        <v>419</v>
      </c>
      <c r="G210" s="100" t="s">
        <v>656</v>
      </c>
      <c r="H210" s="100">
        <v>1</v>
      </c>
      <c r="I210" s="99">
        <f t="shared" si="3"/>
        <v>0</v>
      </c>
      <c r="J210" s="59">
        <v>1</v>
      </c>
      <c r="K210" s="96" t="s">
        <v>631</v>
      </c>
    </row>
    <row r="211" spans="1:11" hidden="1">
      <c r="A211" s="100" t="s">
        <v>672</v>
      </c>
      <c r="B211" s="62" t="s">
        <v>574</v>
      </c>
      <c r="C211" s="100" t="s">
        <v>1016</v>
      </c>
      <c r="D211" s="100">
        <v>263</v>
      </c>
      <c r="E211" s="100" t="s">
        <v>1007</v>
      </c>
      <c r="F211" s="100" t="s">
        <v>419</v>
      </c>
      <c r="G211" s="100" t="s">
        <v>656</v>
      </c>
      <c r="H211" s="100">
        <v>1</v>
      </c>
      <c r="I211" s="99">
        <f t="shared" si="3"/>
        <v>0</v>
      </c>
      <c r="J211" s="59">
        <v>1</v>
      </c>
      <c r="K211" s="96" t="s">
        <v>631</v>
      </c>
    </row>
    <row r="212" spans="1:11" hidden="1">
      <c r="A212" s="100" t="s">
        <v>672</v>
      </c>
      <c r="B212" s="62" t="s">
        <v>1017</v>
      </c>
      <c r="C212" s="100" t="s">
        <v>1018</v>
      </c>
      <c r="D212" s="100">
        <v>143.5</v>
      </c>
      <c r="E212" s="100" t="s">
        <v>1007</v>
      </c>
      <c r="F212" s="100" t="s">
        <v>419</v>
      </c>
      <c r="G212" s="100" t="s">
        <v>656</v>
      </c>
      <c r="H212" s="100">
        <v>1</v>
      </c>
      <c r="I212" s="99">
        <f t="shared" si="3"/>
        <v>0</v>
      </c>
      <c r="J212" s="59">
        <v>1</v>
      </c>
      <c r="K212" s="96" t="s">
        <v>631</v>
      </c>
    </row>
    <row r="213" spans="1:11" hidden="1">
      <c r="A213" s="100" t="s">
        <v>672</v>
      </c>
      <c r="B213" s="62" t="s">
        <v>1019</v>
      </c>
      <c r="C213" s="100" t="s">
        <v>1020</v>
      </c>
      <c r="D213" s="100">
        <v>134</v>
      </c>
      <c r="E213" s="100" t="s">
        <v>1007</v>
      </c>
      <c r="F213" s="100" t="s">
        <v>419</v>
      </c>
      <c r="G213" s="100" t="s">
        <v>656</v>
      </c>
      <c r="H213" s="100">
        <v>1</v>
      </c>
      <c r="I213" s="99">
        <f t="shared" si="3"/>
        <v>0</v>
      </c>
      <c r="J213" s="59">
        <v>1</v>
      </c>
      <c r="K213" s="96" t="s">
        <v>631</v>
      </c>
    </row>
    <row r="214" spans="1:11" hidden="1">
      <c r="A214" s="100" t="s">
        <v>672</v>
      </c>
      <c r="B214" s="62" t="s">
        <v>1021</v>
      </c>
      <c r="C214" s="100" t="s">
        <v>1022</v>
      </c>
      <c r="D214" s="100">
        <v>100</v>
      </c>
      <c r="E214" s="100" t="s">
        <v>1007</v>
      </c>
      <c r="F214" s="100" t="s">
        <v>419</v>
      </c>
      <c r="G214" s="100" t="s">
        <v>656</v>
      </c>
      <c r="H214" s="100">
        <v>1</v>
      </c>
      <c r="I214" s="99">
        <f t="shared" si="3"/>
        <v>0</v>
      </c>
      <c r="J214" s="59">
        <v>1</v>
      </c>
      <c r="K214" s="96" t="s">
        <v>631</v>
      </c>
    </row>
    <row r="215" spans="1:11" hidden="1">
      <c r="A215" s="100" t="s">
        <v>672</v>
      </c>
      <c r="B215" s="62" t="s">
        <v>1023</v>
      </c>
      <c r="C215" s="100" t="s">
        <v>1024</v>
      </c>
      <c r="D215" s="100">
        <v>50.6</v>
      </c>
      <c r="E215" s="100" t="s">
        <v>1007</v>
      </c>
      <c r="F215" s="100" t="s">
        <v>419</v>
      </c>
      <c r="G215" s="100" t="s">
        <v>656</v>
      </c>
      <c r="H215" s="100">
        <v>1</v>
      </c>
      <c r="I215" s="99">
        <f t="shared" si="3"/>
        <v>0</v>
      </c>
      <c r="J215" s="59">
        <v>1</v>
      </c>
      <c r="K215" s="96" t="s">
        <v>631</v>
      </c>
    </row>
    <row r="216" spans="1:11" hidden="1">
      <c r="A216" s="100" t="s">
        <v>672</v>
      </c>
      <c r="B216" s="62" t="s">
        <v>1025</v>
      </c>
      <c r="C216" s="100" t="s">
        <v>1026</v>
      </c>
      <c r="D216" s="100">
        <v>28</v>
      </c>
      <c r="E216" s="100" t="s">
        <v>1007</v>
      </c>
      <c r="F216" s="100" t="s">
        <v>419</v>
      </c>
      <c r="G216" s="100" t="s">
        <v>656</v>
      </c>
      <c r="H216" s="100">
        <v>1</v>
      </c>
      <c r="I216" s="99">
        <f t="shared" si="3"/>
        <v>0</v>
      </c>
      <c r="J216" s="59">
        <v>1</v>
      </c>
      <c r="K216" s="96" t="s">
        <v>631</v>
      </c>
    </row>
    <row r="217" spans="1:11" hidden="1">
      <c r="A217" s="100" t="s">
        <v>672</v>
      </c>
      <c r="B217" s="62" t="s">
        <v>1027</v>
      </c>
      <c r="C217" s="100" t="s">
        <v>1028</v>
      </c>
      <c r="D217" s="100">
        <v>0</v>
      </c>
      <c r="E217" s="100" t="s">
        <v>1007</v>
      </c>
      <c r="F217" s="100" t="s">
        <v>419</v>
      </c>
      <c r="G217" s="100" t="s">
        <v>656</v>
      </c>
      <c r="H217" s="100">
        <v>1</v>
      </c>
      <c r="I217" s="99">
        <f t="shared" si="3"/>
        <v>0</v>
      </c>
      <c r="J217" s="59">
        <v>1</v>
      </c>
      <c r="K217" s="96" t="s">
        <v>631</v>
      </c>
    </row>
    <row r="218" spans="1:11" hidden="1">
      <c r="A218" s="100" t="s">
        <v>672</v>
      </c>
      <c r="B218" s="62" t="s">
        <v>1029</v>
      </c>
      <c r="C218" s="100" t="s">
        <v>1030</v>
      </c>
      <c r="D218" s="100">
        <v>416.6</v>
      </c>
      <c r="E218" s="100" t="s">
        <v>1031</v>
      </c>
      <c r="F218" s="100" t="s">
        <v>419</v>
      </c>
      <c r="G218" s="100" t="s">
        <v>656</v>
      </c>
      <c r="H218" s="100">
        <v>1</v>
      </c>
      <c r="I218" s="99">
        <f t="shared" si="3"/>
        <v>0</v>
      </c>
      <c r="J218" s="59">
        <v>1</v>
      </c>
      <c r="K218" s="96" t="s">
        <v>627</v>
      </c>
    </row>
    <row r="219" spans="1:11" hidden="1">
      <c r="A219" s="100" t="s">
        <v>672</v>
      </c>
      <c r="B219" s="62" t="s">
        <v>562</v>
      </c>
      <c r="C219" s="100" t="s">
        <v>1032</v>
      </c>
      <c r="D219" s="100">
        <v>240</v>
      </c>
      <c r="E219" s="100" t="s">
        <v>1031</v>
      </c>
      <c r="F219" s="100" t="s">
        <v>419</v>
      </c>
      <c r="G219" s="100" t="s">
        <v>656</v>
      </c>
      <c r="H219" s="100">
        <v>1</v>
      </c>
      <c r="I219" s="99">
        <f t="shared" si="3"/>
        <v>0</v>
      </c>
      <c r="J219" s="59">
        <v>1</v>
      </c>
      <c r="K219" s="96" t="s">
        <v>627</v>
      </c>
    </row>
    <row r="220" spans="1:11" hidden="1">
      <c r="A220" s="100" t="s">
        <v>672</v>
      </c>
      <c r="B220" s="62" t="s">
        <v>1033</v>
      </c>
      <c r="C220" s="100" t="s">
        <v>1034</v>
      </c>
      <c r="D220" s="100">
        <v>124.87</v>
      </c>
      <c r="E220" s="100" t="s">
        <v>1031</v>
      </c>
      <c r="F220" s="100" t="s">
        <v>419</v>
      </c>
      <c r="G220" s="100" t="s">
        <v>656</v>
      </c>
      <c r="H220" s="100">
        <v>1</v>
      </c>
      <c r="I220" s="99">
        <f t="shared" si="3"/>
        <v>0</v>
      </c>
      <c r="J220" s="59">
        <v>1</v>
      </c>
      <c r="K220" s="96" t="s">
        <v>627</v>
      </c>
    </row>
    <row r="221" spans="1:11" hidden="1">
      <c r="A221" s="100" t="s">
        <v>672</v>
      </c>
      <c r="B221" s="62" t="s">
        <v>1035</v>
      </c>
      <c r="C221" s="100" t="s">
        <v>1036</v>
      </c>
      <c r="D221" s="100">
        <v>120</v>
      </c>
      <c r="E221" s="100" t="s">
        <v>1031</v>
      </c>
      <c r="F221" s="100" t="s">
        <v>419</v>
      </c>
      <c r="G221" s="100" t="s">
        <v>656</v>
      </c>
      <c r="H221" s="100">
        <v>1</v>
      </c>
      <c r="I221" s="99">
        <f t="shared" si="3"/>
        <v>0</v>
      </c>
      <c r="J221" s="59">
        <v>1</v>
      </c>
      <c r="K221" s="96" t="s">
        <v>627</v>
      </c>
    </row>
    <row r="222" spans="1:11" hidden="1">
      <c r="A222" s="100" t="s">
        <v>672</v>
      </c>
      <c r="B222" s="62" t="s">
        <v>1037</v>
      </c>
      <c r="C222" s="100" t="s">
        <v>1038</v>
      </c>
      <c r="D222" s="100">
        <v>114.8</v>
      </c>
      <c r="E222" s="100" t="s">
        <v>1031</v>
      </c>
      <c r="F222" s="100" t="s">
        <v>419</v>
      </c>
      <c r="G222" s="100" t="s">
        <v>656</v>
      </c>
      <c r="H222" s="100">
        <v>1</v>
      </c>
      <c r="I222" s="99">
        <f t="shared" si="3"/>
        <v>0</v>
      </c>
      <c r="J222" s="59">
        <v>1</v>
      </c>
      <c r="K222" s="96" t="s">
        <v>627</v>
      </c>
    </row>
    <row r="223" spans="1:11" hidden="1">
      <c r="A223" s="100" t="s">
        <v>672</v>
      </c>
      <c r="B223" s="62" t="s">
        <v>1039</v>
      </c>
      <c r="C223" s="100" t="s">
        <v>1040</v>
      </c>
      <c r="D223" s="100">
        <v>80</v>
      </c>
      <c r="E223" s="100" t="s">
        <v>1031</v>
      </c>
      <c r="F223" s="100" t="s">
        <v>419</v>
      </c>
      <c r="G223" s="100" t="s">
        <v>656</v>
      </c>
      <c r="H223" s="100">
        <v>1</v>
      </c>
      <c r="I223" s="99">
        <f t="shared" si="3"/>
        <v>0</v>
      </c>
      <c r="J223" s="59">
        <v>1</v>
      </c>
      <c r="K223" s="96" t="s">
        <v>627</v>
      </c>
    </row>
    <row r="224" spans="1:11" hidden="1">
      <c r="A224" s="100" t="s">
        <v>672</v>
      </c>
      <c r="B224" s="62" t="s">
        <v>1041</v>
      </c>
      <c r="C224" s="100" t="s">
        <v>1042</v>
      </c>
      <c r="D224" s="100">
        <v>80</v>
      </c>
      <c r="E224" s="100" t="s">
        <v>1031</v>
      </c>
      <c r="F224" s="100" t="s">
        <v>419</v>
      </c>
      <c r="G224" s="100" t="s">
        <v>656</v>
      </c>
      <c r="H224" s="100">
        <v>1</v>
      </c>
      <c r="I224" s="99">
        <f t="shared" si="3"/>
        <v>0</v>
      </c>
      <c r="J224" s="59">
        <v>1</v>
      </c>
      <c r="K224" s="96" t="s">
        <v>627</v>
      </c>
    </row>
    <row r="225" spans="1:11" hidden="1">
      <c r="A225" s="100" t="s">
        <v>672</v>
      </c>
      <c r="B225" s="62" t="s">
        <v>1043</v>
      </c>
      <c r="C225" s="100" t="s">
        <v>1044</v>
      </c>
      <c r="D225" s="100">
        <v>62.5</v>
      </c>
      <c r="E225" s="100" t="s">
        <v>1031</v>
      </c>
      <c r="F225" s="100" t="s">
        <v>419</v>
      </c>
      <c r="G225" s="100" t="s">
        <v>656</v>
      </c>
      <c r="H225" s="100">
        <v>1</v>
      </c>
      <c r="I225" s="99">
        <f t="shared" si="3"/>
        <v>0</v>
      </c>
      <c r="J225" s="59">
        <v>1</v>
      </c>
      <c r="K225" s="96" t="s">
        <v>627</v>
      </c>
    </row>
    <row r="226" spans="1:11" hidden="1">
      <c r="A226" s="100" t="s">
        <v>672</v>
      </c>
      <c r="B226" s="62" t="s">
        <v>1045</v>
      </c>
      <c r="C226" s="100" t="s">
        <v>1046</v>
      </c>
      <c r="D226" s="100">
        <v>55.2</v>
      </c>
      <c r="E226" s="100" t="s">
        <v>1031</v>
      </c>
      <c r="F226" s="100" t="s">
        <v>419</v>
      </c>
      <c r="G226" s="100" t="s">
        <v>656</v>
      </c>
      <c r="H226" s="100">
        <v>1</v>
      </c>
      <c r="I226" s="99">
        <f t="shared" si="3"/>
        <v>0</v>
      </c>
      <c r="J226" s="59">
        <v>1</v>
      </c>
      <c r="K226" s="96" t="s">
        <v>627</v>
      </c>
    </row>
    <row r="227" spans="1:11" hidden="1">
      <c r="A227" s="100" t="s">
        <v>672</v>
      </c>
      <c r="B227" s="62" t="s">
        <v>563</v>
      </c>
      <c r="C227" s="100" t="s">
        <v>1047</v>
      </c>
      <c r="D227" s="100">
        <v>52.4</v>
      </c>
      <c r="E227" s="100" t="s">
        <v>1031</v>
      </c>
      <c r="F227" s="100" t="s">
        <v>419</v>
      </c>
      <c r="G227" s="100" t="s">
        <v>656</v>
      </c>
      <c r="H227" s="100">
        <v>1</v>
      </c>
      <c r="I227" s="99">
        <f t="shared" si="3"/>
        <v>0</v>
      </c>
      <c r="J227" s="59">
        <v>1</v>
      </c>
      <c r="K227" s="96" t="s">
        <v>627</v>
      </c>
    </row>
    <row r="228" spans="1:11" hidden="1">
      <c r="A228" s="100" t="s">
        <v>672</v>
      </c>
      <c r="B228" s="62" t="s">
        <v>1048</v>
      </c>
      <c r="C228" s="100" t="s">
        <v>1049</v>
      </c>
      <c r="D228" s="100">
        <v>49.97</v>
      </c>
      <c r="E228" s="100" t="s">
        <v>1031</v>
      </c>
      <c r="F228" s="100" t="s">
        <v>419</v>
      </c>
      <c r="G228" s="100" t="s">
        <v>656</v>
      </c>
      <c r="H228" s="100">
        <v>1</v>
      </c>
      <c r="I228" s="99">
        <f t="shared" si="3"/>
        <v>0</v>
      </c>
      <c r="J228" s="59">
        <v>1</v>
      </c>
      <c r="K228" s="96" t="s">
        <v>627</v>
      </c>
    </row>
    <row r="229" spans="1:11" hidden="1">
      <c r="A229" s="100" t="s">
        <v>672</v>
      </c>
      <c r="B229" s="62" t="s">
        <v>1050</v>
      </c>
      <c r="C229" s="100" t="s">
        <v>1051</v>
      </c>
      <c r="D229" s="100">
        <v>49.9</v>
      </c>
      <c r="E229" s="100" t="s">
        <v>1031</v>
      </c>
      <c r="F229" s="100" t="s">
        <v>419</v>
      </c>
      <c r="G229" s="100" t="s">
        <v>656</v>
      </c>
      <c r="H229" s="100">
        <v>1</v>
      </c>
      <c r="I229" s="99">
        <f t="shared" si="3"/>
        <v>0</v>
      </c>
      <c r="J229" s="59">
        <v>1</v>
      </c>
      <c r="K229" s="96" t="s">
        <v>627</v>
      </c>
    </row>
    <row r="230" spans="1:11" hidden="1">
      <c r="A230" s="100" t="s">
        <v>672</v>
      </c>
      <c r="B230" s="62" t="s">
        <v>1052</v>
      </c>
      <c r="C230" s="100" t="s">
        <v>1053</v>
      </c>
      <c r="D230" s="100">
        <v>49.85</v>
      </c>
      <c r="E230" s="100" t="s">
        <v>1031</v>
      </c>
      <c r="F230" s="100" t="s">
        <v>419</v>
      </c>
      <c r="G230" s="100" t="s">
        <v>656</v>
      </c>
      <c r="H230" s="100">
        <v>1</v>
      </c>
      <c r="I230" s="99">
        <f t="shared" si="3"/>
        <v>0</v>
      </c>
      <c r="J230" s="59">
        <v>1</v>
      </c>
      <c r="K230" s="96" t="s">
        <v>627</v>
      </c>
    </row>
    <row r="231" spans="1:11" hidden="1">
      <c r="A231" s="100" t="s">
        <v>672</v>
      </c>
      <c r="B231" s="62" t="s">
        <v>1054</v>
      </c>
      <c r="C231" s="100" t="s">
        <v>1055</v>
      </c>
      <c r="D231" s="100">
        <v>49.5</v>
      </c>
      <c r="E231" s="100" t="s">
        <v>1031</v>
      </c>
      <c r="F231" s="100" t="s">
        <v>419</v>
      </c>
      <c r="G231" s="100" t="s">
        <v>656</v>
      </c>
      <c r="H231" s="100">
        <v>1</v>
      </c>
      <c r="I231" s="99">
        <f t="shared" si="3"/>
        <v>0</v>
      </c>
      <c r="J231" s="59">
        <v>1</v>
      </c>
      <c r="K231" s="96" t="s">
        <v>627</v>
      </c>
    </row>
    <row r="232" spans="1:11" hidden="1">
      <c r="A232" s="100" t="s">
        <v>672</v>
      </c>
      <c r="B232" s="62" t="s">
        <v>1056</v>
      </c>
      <c r="C232" s="100" t="s">
        <v>1057</v>
      </c>
      <c r="D232" s="100">
        <v>49.5</v>
      </c>
      <c r="E232" s="100" t="s">
        <v>1031</v>
      </c>
      <c r="F232" s="100" t="s">
        <v>419</v>
      </c>
      <c r="G232" s="100" t="s">
        <v>656</v>
      </c>
      <c r="H232" s="100">
        <v>1</v>
      </c>
      <c r="I232" s="99">
        <f t="shared" si="3"/>
        <v>0</v>
      </c>
      <c r="J232" s="59">
        <v>1</v>
      </c>
      <c r="K232" s="96" t="s">
        <v>627</v>
      </c>
    </row>
    <row r="233" spans="1:11" hidden="1">
      <c r="A233" s="100" t="s">
        <v>672</v>
      </c>
      <c r="B233" s="62" t="s">
        <v>1058</v>
      </c>
      <c r="C233" s="100" t="s">
        <v>1059</v>
      </c>
      <c r="D233" s="100">
        <v>48.8</v>
      </c>
      <c r="E233" s="100" t="s">
        <v>1031</v>
      </c>
      <c r="F233" s="100" t="s">
        <v>419</v>
      </c>
      <c r="G233" s="100" t="s">
        <v>656</v>
      </c>
      <c r="H233" s="100">
        <v>1</v>
      </c>
      <c r="I233" s="99">
        <f t="shared" si="3"/>
        <v>0</v>
      </c>
      <c r="J233" s="59">
        <v>1</v>
      </c>
      <c r="K233" s="96" t="s">
        <v>627</v>
      </c>
    </row>
    <row r="234" spans="1:11" hidden="1">
      <c r="A234" s="100" t="s">
        <v>672</v>
      </c>
      <c r="B234" s="62" t="s">
        <v>1060</v>
      </c>
      <c r="C234" s="100" t="s">
        <v>1061</v>
      </c>
      <c r="D234" s="100">
        <v>48.5</v>
      </c>
      <c r="E234" s="100" t="s">
        <v>1031</v>
      </c>
      <c r="F234" s="100" t="s">
        <v>419</v>
      </c>
      <c r="G234" s="100" t="s">
        <v>656</v>
      </c>
      <c r="H234" s="100">
        <v>1</v>
      </c>
      <c r="I234" s="99">
        <f t="shared" si="3"/>
        <v>0</v>
      </c>
      <c r="J234" s="59">
        <v>1</v>
      </c>
      <c r="K234" s="96" t="s">
        <v>627</v>
      </c>
    </row>
    <row r="235" spans="1:11" hidden="1">
      <c r="A235" s="100" t="s">
        <v>672</v>
      </c>
      <c r="B235" s="62" t="s">
        <v>1062</v>
      </c>
      <c r="C235" s="100" t="s">
        <v>1063</v>
      </c>
      <c r="D235" s="100">
        <v>48.3</v>
      </c>
      <c r="E235" s="100" t="s">
        <v>1031</v>
      </c>
      <c r="F235" s="100" t="s">
        <v>419</v>
      </c>
      <c r="G235" s="100" t="s">
        <v>656</v>
      </c>
      <c r="H235" s="100">
        <v>1</v>
      </c>
      <c r="I235" s="99">
        <f t="shared" si="3"/>
        <v>0</v>
      </c>
      <c r="J235" s="59">
        <v>1</v>
      </c>
      <c r="K235" s="96" t="s">
        <v>627</v>
      </c>
    </row>
    <row r="236" spans="1:11" hidden="1">
      <c r="A236" s="100" t="s">
        <v>672</v>
      </c>
      <c r="B236" s="62" t="s">
        <v>564</v>
      </c>
      <c r="C236" s="100" t="s">
        <v>1064</v>
      </c>
      <c r="D236" s="100">
        <v>48.2</v>
      </c>
      <c r="E236" s="100" t="s">
        <v>1031</v>
      </c>
      <c r="F236" s="100" t="s">
        <v>419</v>
      </c>
      <c r="G236" s="100" t="s">
        <v>656</v>
      </c>
      <c r="H236" s="100">
        <v>1</v>
      </c>
      <c r="I236" s="99">
        <f t="shared" si="3"/>
        <v>0</v>
      </c>
      <c r="J236" s="59">
        <v>1</v>
      </c>
      <c r="K236" s="96" t="s">
        <v>627</v>
      </c>
    </row>
    <row r="237" spans="1:11" hidden="1">
      <c r="A237" s="100" t="s">
        <v>672</v>
      </c>
      <c r="B237" s="62" t="s">
        <v>1065</v>
      </c>
      <c r="C237" s="100" t="s">
        <v>1066</v>
      </c>
      <c r="D237" s="100">
        <v>48.2</v>
      </c>
      <c r="E237" s="100" t="s">
        <v>1031</v>
      </c>
      <c r="F237" s="100" t="s">
        <v>419</v>
      </c>
      <c r="G237" s="100" t="s">
        <v>656</v>
      </c>
      <c r="H237" s="100">
        <v>1</v>
      </c>
      <c r="I237" s="99">
        <f t="shared" si="3"/>
        <v>0</v>
      </c>
      <c r="J237" s="59">
        <v>1</v>
      </c>
      <c r="K237" s="96" t="s">
        <v>627</v>
      </c>
    </row>
    <row r="238" spans="1:11" hidden="1">
      <c r="A238" s="100" t="s">
        <v>672</v>
      </c>
      <c r="B238" s="62" t="s">
        <v>1067</v>
      </c>
      <c r="C238" s="100" t="s">
        <v>1068</v>
      </c>
      <c r="D238" s="100">
        <v>46.64</v>
      </c>
      <c r="E238" s="100" t="s">
        <v>1031</v>
      </c>
      <c r="F238" s="100" t="s">
        <v>419</v>
      </c>
      <c r="G238" s="100" t="s">
        <v>656</v>
      </c>
      <c r="H238" s="100">
        <v>1</v>
      </c>
      <c r="I238" s="99">
        <f t="shared" si="3"/>
        <v>0</v>
      </c>
      <c r="J238" s="59">
        <v>1</v>
      </c>
      <c r="K238" s="96" t="s">
        <v>627</v>
      </c>
    </row>
    <row r="239" spans="1:11" hidden="1">
      <c r="A239" s="100" t="s">
        <v>672</v>
      </c>
      <c r="B239" s="62" t="s">
        <v>1069</v>
      </c>
      <c r="C239" s="100" t="s">
        <v>1070</v>
      </c>
      <c r="D239" s="100">
        <v>39</v>
      </c>
      <c r="E239" s="100" t="s">
        <v>1031</v>
      </c>
      <c r="F239" s="100" t="s">
        <v>419</v>
      </c>
      <c r="G239" s="100" t="s">
        <v>656</v>
      </c>
      <c r="H239" s="100">
        <v>1</v>
      </c>
      <c r="I239" s="99">
        <f t="shared" si="3"/>
        <v>0</v>
      </c>
      <c r="J239" s="59">
        <v>1</v>
      </c>
      <c r="K239" s="96" t="s">
        <v>627</v>
      </c>
    </row>
    <row r="240" spans="1:11" hidden="1">
      <c r="A240" s="100" t="s">
        <v>672</v>
      </c>
      <c r="B240" s="62" t="s">
        <v>1071</v>
      </c>
      <c r="C240" s="100" t="s">
        <v>1072</v>
      </c>
      <c r="D240" s="100">
        <v>38</v>
      </c>
      <c r="E240" s="100" t="s">
        <v>1031</v>
      </c>
      <c r="F240" s="100" t="s">
        <v>419</v>
      </c>
      <c r="G240" s="100" t="s">
        <v>656</v>
      </c>
      <c r="H240" s="100">
        <v>1</v>
      </c>
      <c r="I240" s="99">
        <f t="shared" si="3"/>
        <v>0</v>
      </c>
      <c r="J240" s="59">
        <v>1</v>
      </c>
      <c r="K240" s="96" t="s">
        <v>627</v>
      </c>
    </row>
    <row r="241" spans="1:11" hidden="1">
      <c r="A241" s="100" t="s">
        <v>672</v>
      </c>
      <c r="B241" s="62" t="s">
        <v>1073</v>
      </c>
      <c r="C241" s="100" t="s">
        <v>1074</v>
      </c>
      <c r="D241" s="100">
        <v>37.590000000000003</v>
      </c>
      <c r="E241" s="100" t="s">
        <v>1031</v>
      </c>
      <c r="F241" s="100" t="s">
        <v>419</v>
      </c>
      <c r="G241" s="100" t="s">
        <v>656</v>
      </c>
      <c r="H241" s="100">
        <v>1</v>
      </c>
      <c r="I241" s="99">
        <f t="shared" si="3"/>
        <v>0</v>
      </c>
      <c r="J241" s="59">
        <v>1</v>
      </c>
      <c r="K241" s="96" t="s">
        <v>627</v>
      </c>
    </row>
    <row r="242" spans="1:11" hidden="1">
      <c r="A242" s="100" t="s">
        <v>672</v>
      </c>
      <c r="B242" s="62" t="s">
        <v>1075</v>
      </c>
      <c r="C242" s="100" t="s">
        <v>1076</v>
      </c>
      <c r="D242" s="100">
        <v>34.5</v>
      </c>
      <c r="E242" s="100" t="s">
        <v>1031</v>
      </c>
      <c r="F242" s="100" t="s">
        <v>419</v>
      </c>
      <c r="G242" s="100" t="s">
        <v>656</v>
      </c>
      <c r="H242" s="100">
        <v>1</v>
      </c>
      <c r="I242" s="99">
        <f t="shared" si="3"/>
        <v>0</v>
      </c>
      <c r="J242" s="59">
        <v>1</v>
      </c>
      <c r="K242" s="96" t="s">
        <v>627</v>
      </c>
    </row>
    <row r="243" spans="1:11" hidden="1">
      <c r="A243" s="100" t="s">
        <v>672</v>
      </c>
      <c r="B243" s="62" t="s">
        <v>1077</v>
      </c>
      <c r="C243" s="100" t="s">
        <v>1078</v>
      </c>
      <c r="D243" s="100">
        <v>34.47</v>
      </c>
      <c r="E243" s="100" t="s">
        <v>1031</v>
      </c>
      <c r="F243" s="100" t="s">
        <v>419</v>
      </c>
      <c r="G243" s="100" t="s">
        <v>656</v>
      </c>
      <c r="H243" s="100">
        <v>1</v>
      </c>
      <c r="I243" s="99">
        <f t="shared" si="3"/>
        <v>0</v>
      </c>
      <c r="J243" s="59">
        <v>1</v>
      </c>
      <c r="K243" s="96" t="s">
        <v>627</v>
      </c>
    </row>
    <row r="244" spans="1:11" hidden="1">
      <c r="A244" s="100" t="s">
        <v>672</v>
      </c>
      <c r="B244" s="62" t="s">
        <v>1079</v>
      </c>
      <c r="C244" s="100" t="s">
        <v>1080</v>
      </c>
      <c r="D244" s="100">
        <v>33.6</v>
      </c>
      <c r="E244" s="100" t="s">
        <v>1031</v>
      </c>
      <c r="F244" s="100" t="s">
        <v>419</v>
      </c>
      <c r="G244" s="100" t="s">
        <v>656</v>
      </c>
      <c r="H244" s="100">
        <v>1</v>
      </c>
      <c r="I244" s="99">
        <f t="shared" si="3"/>
        <v>0</v>
      </c>
      <c r="J244" s="59">
        <v>1</v>
      </c>
      <c r="K244" s="96" t="s">
        <v>627</v>
      </c>
    </row>
    <row r="245" spans="1:11" hidden="1">
      <c r="A245" s="100" t="s">
        <v>672</v>
      </c>
      <c r="B245" s="62" t="s">
        <v>1081</v>
      </c>
      <c r="C245" s="100" t="s">
        <v>1082</v>
      </c>
      <c r="D245" s="100">
        <v>30</v>
      </c>
      <c r="E245" s="100" t="s">
        <v>1031</v>
      </c>
      <c r="F245" s="100" t="s">
        <v>419</v>
      </c>
      <c r="G245" s="100" t="s">
        <v>656</v>
      </c>
      <c r="H245" s="100">
        <v>1</v>
      </c>
      <c r="I245" s="99">
        <f t="shared" si="3"/>
        <v>0</v>
      </c>
      <c r="J245" s="59">
        <v>1</v>
      </c>
      <c r="K245" s="96" t="s">
        <v>627</v>
      </c>
    </row>
    <row r="246" spans="1:11" hidden="1">
      <c r="A246" s="100" t="s">
        <v>672</v>
      </c>
      <c r="B246" s="62" t="s">
        <v>1083</v>
      </c>
      <c r="C246" s="100" t="s">
        <v>1084</v>
      </c>
      <c r="D246" s="100">
        <v>27.8</v>
      </c>
      <c r="E246" s="100" t="s">
        <v>1031</v>
      </c>
      <c r="F246" s="100" t="s">
        <v>419</v>
      </c>
      <c r="G246" s="100" t="s">
        <v>656</v>
      </c>
      <c r="H246" s="100">
        <v>1</v>
      </c>
      <c r="I246" s="99">
        <f t="shared" si="3"/>
        <v>0</v>
      </c>
      <c r="J246" s="59">
        <v>1</v>
      </c>
      <c r="K246" s="96" t="s">
        <v>627</v>
      </c>
    </row>
    <row r="247" spans="1:11" hidden="1">
      <c r="A247" s="100" t="s">
        <v>672</v>
      </c>
      <c r="B247" s="62" t="s">
        <v>1085</v>
      </c>
      <c r="C247" s="100" t="s">
        <v>1086</v>
      </c>
      <c r="D247" s="100">
        <v>26.35</v>
      </c>
      <c r="E247" s="100" t="s">
        <v>1031</v>
      </c>
      <c r="F247" s="100" t="s">
        <v>419</v>
      </c>
      <c r="G247" s="100" t="s">
        <v>656</v>
      </c>
      <c r="H247" s="100">
        <v>1</v>
      </c>
      <c r="I247" s="99">
        <f t="shared" si="3"/>
        <v>0</v>
      </c>
      <c r="J247" s="59">
        <v>1</v>
      </c>
      <c r="K247" s="96" t="s">
        <v>627</v>
      </c>
    </row>
    <row r="248" spans="1:11" hidden="1">
      <c r="A248" s="100" t="s">
        <v>672</v>
      </c>
      <c r="B248" s="62" t="s">
        <v>1087</v>
      </c>
      <c r="C248" s="100" t="s">
        <v>1088</v>
      </c>
      <c r="D248" s="100">
        <v>26</v>
      </c>
      <c r="E248" s="100" t="s">
        <v>1031</v>
      </c>
      <c r="F248" s="100" t="s">
        <v>419</v>
      </c>
      <c r="G248" s="100" t="s">
        <v>656</v>
      </c>
      <c r="H248" s="100">
        <v>1</v>
      </c>
      <c r="I248" s="99">
        <f t="shared" si="3"/>
        <v>0</v>
      </c>
      <c r="J248" s="59">
        <v>1</v>
      </c>
      <c r="K248" s="96" t="s">
        <v>627</v>
      </c>
    </row>
    <row r="249" spans="1:11" hidden="1">
      <c r="A249" s="100" t="s">
        <v>672</v>
      </c>
      <c r="B249" s="62" t="s">
        <v>1089</v>
      </c>
      <c r="C249" s="100" t="s">
        <v>1090</v>
      </c>
      <c r="D249" s="100">
        <v>25</v>
      </c>
      <c r="E249" s="100" t="s">
        <v>1031</v>
      </c>
      <c r="F249" s="100" t="s">
        <v>419</v>
      </c>
      <c r="G249" s="100" t="s">
        <v>656</v>
      </c>
      <c r="H249" s="100">
        <v>1</v>
      </c>
      <c r="I249" s="99">
        <f t="shared" si="3"/>
        <v>0</v>
      </c>
      <c r="J249" s="59">
        <v>1</v>
      </c>
      <c r="K249" s="96" t="s">
        <v>627</v>
      </c>
    </row>
    <row r="250" spans="1:11" hidden="1">
      <c r="A250" s="100" t="s">
        <v>672</v>
      </c>
      <c r="B250" s="62" t="s">
        <v>1091</v>
      </c>
      <c r="C250" s="100" t="s">
        <v>1092</v>
      </c>
      <c r="D250" s="100">
        <v>24.3</v>
      </c>
      <c r="E250" s="100" t="s">
        <v>1031</v>
      </c>
      <c r="F250" s="100" t="s">
        <v>419</v>
      </c>
      <c r="G250" s="100" t="s">
        <v>656</v>
      </c>
      <c r="H250" s="100">
        <v>1</v>
      </c>
      <c r="I250" s="99">
        <f t="shared" si="3"/>
        <v>0</v>
      </c>
      <c r="J250" s="59">
        <v>1</v>
      </c>
      <c r="K250" s="96" t="s">
        <v>627</v>
      </c>
    </row>
    <row r="251" spans="1:11" hidden="1">
      <c r="A251" s="100" t="s">
        <v>672</v>
      </c>
      <c r="B251" s="62" t="s">
        <v>1093</v>
      </c>
      <c r="C251" s="100" t="s">
        <v>1094</v>
      </c>
      <c r="D251" s="100">
        <v>22.3</v>
      </c>
      <c r="E251" s="100" t="s">
        <v>1031</v>
      </c>
      <c r="F251" s="100" t="s">
        <v>419</v>
      </c>
      <c r="G251" s="100" t="s">
        <v>656</v>
      </c>
      <c r="H251" s="100">
        <v>1</v>
      </c>
      <c r="I251" s="99">
        <f t="shared" si="3"/>
        <v>0</v>
      </c>
      <c r="J251" s="59">
        <v>1</v>
      </c>
      <c r="K251" s="96" t="s">
        <v>627</v>
      </c>
    </row>
    <row r="252" spans="1:11" hidden="1">
      <c r="A252" s="100" t="s">
        <v>672</v>
      </c>
      <c r="B252" s="62" t="s">
        <v>1095</v>
      </c>
      <c r="C252" s="100" t="s">
        <v>1096</v>
      </c>
      <c r="D252" s="100">
        <v>20</v>
      </c>
      <c r="E252" s="100" t="s">
        <v>1031</v>
      </c>
      <c r="F252" s="100" t="s">
        <v>419</v>
      </c>
      <c r="G252" s="100" t="s">
        <v>656</v>
      </c>
      <c r="H252" s="100">
        <v>1</v>
      </c>
      <c r="I252" s="99">
        <f t="shared" si="3"/>
        <v>0</v>
      </c>
      <c r="J252" s="59">
        <v>1</v>
      </c>
      <c r="K252" s="96" t="s">
        <v>627</v>
      </c>
    </row>
    <row r="253" spans="1:11" hidden="1">
      <c r="A253" s="100" t="s">
        <v>672</v>
      </c>
      <c r="B253" s="62" t="s">
        <v>1097</v>
      </c>
      <c r="C253" s="100" t="s">
        <v>1098</v>
      </c>
      <c r="D253" s="100">
        <v>19</v>
      </c>
      <c r="E253" s="100" t="s">
        <v>1031</v>
      </c>
      <c r="F253" s="100" t="s">
        <v>419</v>
      </c>
      <c r="G253" s="100" t="s">
        <v>656</v>
      </c>
      <c r="H253" s="100">
        <v>1</v>
      </c>
      <c r="I253" s="99">
        <f t="shared" si="3"/>
        <v>0</v>
      </c>
      <c r="J253" s="59">
        <v>1</v>
      </c>
      <c r="K253" s="96" t="s">
        <v>627</v>
      </c>
    </row>
    <row r="254" spans="1:11" hidden="1">
      <c r="A254" s="100" t="s">
        <v>672</v>
      </c>
      <c r="B254" s="62" t="s">
        <v>1099</v>
      </c>
      <c r="C254" s="100" t="s">
        <v>1100</v>
      </c>
      <c r="D254" s="100">
        <v>19</v>
      </c>
      <c r="E254" s="100" t="s">
        <v>1031</v>
      </c>
      <c r="F254" s="100" t="s">
        <v>419</v>
      </c>
      <c r="G254" s="100" t="s">
        <v>656</v>
      </c>
      <c r="H254" s="100">
        <v>1</v>
      </c>
      <c r="I254" s="99">
        <f t="shared" si="3"/>
        <v>0</v>
      </c>
      <c r="J254" s="59">
        <v>1</v>
      </c>
      <c r="K254" s="96" t="s">
        <v>627</v>
      </c>
    </row>
    <row r="255" spans="1:11" hidden="1">
      <c r="A255" s="100" t="s">
        <v>672</v>
      </c>
      <c r="B255" s="62" t="s">
        <v>1101</v>
      </c>
      <c r="C255" s="100" t="s">
        <v>1102</v>
      </c>
      <c r="D255" s="100">
        <v>17</v>
      </c>
      <c r="E255" s="100" t="s">
        <v>1031</v>
      </c>
      <c r="F255" s="100" t="s">
        <v>419</v>
      </c>
      <c r="G255" s="100" t="s">
        <v>656</v>
      </c>
      <c r="H255" s="100">
        <v>1</v>
      </c>
      <c r="I255" s="99">
        <f t="shared" si="3"/>
        <v>0</v>
      </c>
      <c r="J255" s="59">
        <v>1</v>
      </c>
      <c r="K255" s="96" t="s">
        <v>627</v>
      </c>
    </row>
    <row r="256" spans="1:11" hidden="1">
      <c r="A256" s="100" t="s">
        <v>672</v>
      </c>
      <c r="B256" s="62" t="s">
        <v>1103</v>
      </c>
      <c r="C256" s="100" t="s">
        <v>1104</v>
      </c>
      <c r="D256" s="100">
        <v>16.5</v>
      </c>
      <c r="E256" s="100" t="s">
        <v>1031</v>
      </c>
      <c r="F256" s="100" t="s">
        <v>419</v>
      </c>
      <c r="G256" s="100" t="s">
        <v>656</v>
      </c>
      <c r="H256" s="100">
        <v>1</v>
      </c>
      <c r="I256" s="99">
        <f t="shared" si="3"/>
        <v>0</v>
      </c>
      <c r="J256" s="59">
        <v>1</v>
      </c>
      <c r="K256" s="96" t="s">
        <v>627</v>
      </c>
    </row>
    <row r="257" spans="1:11" hidden="1">
      <c r="A257" s="100" t="s">
        <v>672</v>
      </c>
      <c r="B257" s="62" t="s">
        <v>1105</v>
      </c>
      <c r="C257" s="100" t="s">
        <v>1106</v>
      </c>
      <c r="D257" s="100">
        <v>11.5</v>
      </c>
      <c r="E257" s="100" t="s">
        <v>1031</v>
      </c>
      <c r="F257" s="100" t="s">
        <v>419</v>
      </c>
      <c r="G257" s="100" t="s">
        <v>656</v>
      </c>
      <c r="H257" s="100">
        <v>1</v>
      </c>
      <c r="I257" s="99">
        <f t="shared" si="3"/>
        <v>0</v>
      </c>
      <c r="J257" s="59">
        <v>1</v>
      </c>
      <c r="K257" s="96" t="s">
        <v>627</v>
      </c>
    </row>
    <row r="258" spans="1:11" hidden="1">
      <c r="A258" s="100" t="s">
        <v>672</v>
      </c>
      <c r="B258" s="62" t="s">
        <v>1107</v>
      </c>
      <c r="C258" s="100" t="s">
        <v>1108</v>
      </c>
      <c r="D258" s="100">
        <v>11.2</v>
      </c>
      <c r="E258" s="100" t="s">
        <v>1031</v>
      </c>
      <c r="F258" s="100" t="s">
        <v>419</v>
      </c>
      <c r="G258" s="100" t="s">
        <v>656</v>
      </c>
      <c r="H258" s="100">
        <v>1</v>
      </c>
      <c r="I258" s="99">
        <f t="shared" ref="I258:I321" si="4">NOT(H258)*1</f>
        <v>0</v>
      </c>
      <c r="J258" s="59">
        <v>1</v>
      </c>
      <c r="K258" s="96" t="s">
        <v>627</v>
      </c>
    </row>
    <row r="259" spans="1:11" hidden="1">
      <c r="A259" s="100" t="s">
        <v>672</v>
      </c>
      <c r="B259" s="62" t="s">
        <v>1109</v>
      </c>
      <c r="C259" s="100" t="s">
        <v>1110</v>
      </c>
      <c r="D259" s="100">
        <v>10.6</v>
      </c>
      <c r="E259" s="100" t="s">
        <v>1031</v>
      </c>
      <c r="F259" s="100" t="s">
        <v>419</v>
      </c>
      <c r="G259" s="100" t="s">
        <v>656</v>
      </c>
      <c r="H259" s="100">
        <v>1</v>
      </c>
      <c r="I259" s="99">
        <f t="shared" si="4"/>
        <v>0</v>
      </c>
      <c r="J259" s="59">
        <v>1</v>
      </c>
      <c r="K259" s="96" t="s">
        <v>627</v>
      </c>
    </row>
    <row r="260" spans="1:11" hidden="1">
      <c r="A260" s="100" t="s">
        <v>672</v>
      </c>
      <c r="B260" s="62" t="s">
        <v>1111</v>
      </c>
      <c r="C260" s="100" t="s">
        <v>1112</v>
      </c>
      <c r="D260" s="100">
        <v>9.9</v>
      </c>
      <c r="E260" s="100" t="s">
        <v>1031</v>
      </c>
      <c r="F260" s="100" t="s">
        <v>419</v>
      </c>
      <c r="G260" s="100" t="s">
        <v>656</v>
      </c>
      <c r="H260" s="100">
        <v>1</v>
      </c>
      <c r="I260" s="99">
        <f t="shared" si="4"/>
        <v>0</v>
      </c>
      <c r="J260" s="59">
        <v>1</v>
      </c>
      <c r="K260" s="96" t="s">
        <v>627</v>
      </c>
    </row>
    <row r="261" spans="1:11" hidden="1">
      <c r="A261" s="100" t="s">
        <v>672</v>
      </c>
      <c r="B261" s="62" t="s">
        <v>1113</v>
      </c>
      <c r="C261" s="100" t="s">
        <v>1114</v>
      </c>
      <c r="D261" s="100">
        <v>8.5</v>
      </c>
      <c r="E261" s="100" t="s">
        <v>1031</v>
      </c>
      <c r="F261" s="100" t="s">
        <v>419</v>
      </c>
      <c r="G261" s="100" t="s">
        <v>656</v>
      </c>
      <c r="H261" s="100">
        <v>1</v>
      </c>
      <c r="I261" s="99">
        <f t="shared" si="4"/>
        <v>0</v>
      </c>
      <c r="J261" s="59">
        <v>1</v>
      </c>
      <c r="K261" s="96" t="s">
        <v>627</v>
      </c>
    </row>
    <row r="262" spans="1:11" hidden="1">
      <c r="A262" s="100" t="s">
        <v>672</v>
      </c>
      <c r="B262" s="62" t="s">
        <v>1115</v>
      </c>
      <c r="C262" s="100" t="s">
        <v>1116</v>
      </c>
      <c r="D262" s="100">
        <v>6.9</v>
      </c>
      <c r="E262" s="100" t="s">
        <v>1031</v>
      </c>
      <c r="F262" s="100" t="s">
        <v>419</v>
      </c>
      <c r="G262" s="100" t="s">
        <v>656</v>
      </c>
      <c r="H262" s="100">
        <v>1</v>
      </c>
      <c r="I262" s="99">
        <f t="shared" si="4"/>
        <v>0</v>
      </c>
      <c r="J262" s="59">
        <v>1</v>
      </c>
      <c r="K262" s="96" t="s">
        <v>627</v>
      </c>
    </row>
    <row r="263" spans="1:11" hidden="1">
      <c r="A263" s="100" t="s">
        <v>672</v>
      </c>
      <c r="B263" s="62" t="s">
        <v>1117</v>
      </c>
      <c r="C263" s="100" t="s">
        <v>1118</v>
      </c>
      <c r="D263" s="100">
        <v>6.2</v>
      </c>
      <c r="E263" s="100" t="s">
        <v>1031</v>
      </c>
      <c r="F263" s="100" t="s">
        <v>419</v>
      </c>
      <c r="G263" s="100" t="s">
        <v>656</v>
      </c>
      <c r="H263" s="100">
        <v>1</v>
      </c>
      <c r="I263" s="99">
        <f t="shared" si="4"/>
        <v>0</v>
      </c>
      <c r="J263" s="59">
        <v>1</v>
      </c>
      <c r="K263" s="96" t="s">
        <v>627</v>
      </c>
    </row>
    <row r="264" spans="1:11" hidden="1">
      <c r="A264" s="100" t="s">
        <v>672</v>
      </c>
      <c r="B264" s="62" t="s">
        <v>1119</v>
      </c>
      <c r="C264" s="100" t="s">
        <v>1120</v>
      </c>
      <c r="D264" s="100">
        <v>6</v>
      </c>
      <c r="E264" s="100" t="s">
        <v>1031</v>
      </c>
      <c r="F264" s="100" t="s">
        <v>419</v>
      </c>
      <c r="G264" s="100" t="s">
        <v>656</v>
      </c>
      <c r="H264" s="100">
        <v>1</v>
      </c>
      <c r="I264" s="99">
        <f t="shared" si="4"/>
        <v>0</v>
      </c>
      <c r="J264" s="59">
        <v>1</v>
      </c>
      <c r="K264" s="96" t="s">
        <v>627</v>
      </c>
    </row>
    <row r="265" spans="1:11" hidden="1">
      <c r="A265" s="100" t="s">
        <v>672</v>
      </c>
      <c r="B265" s="62" t="s">
        <v>1121</v>
      </c>
      <c r="C265" s="100" t="s">
        <v>1122</v>
      </c>
      <c r="D265" s="100">
        <v>4.5999999999999996</v>
      </c>
      <c r="E265" s="100" t="s">
        <v>1031</v>
      </c>
      <c r="F265" s="100" t="s">
        <v>419</v>
      </c>
      <c r="G265" s="100" t="s">
        <v>656</v>
      </c>
      <c r="H265" s="100">
        <v>1</v>
      </c>
      <c r="I265" s="99">
        <f t="shared" si="4"/>
        <v>0</v>
      </c>
      <c r="J265" s="59">
        <v>1</v>
      </c>
      <c r="K265" s="96" t="s">
        <v>627</v>
      </c>
    </row>
    <row r="266" spans="1:11" hidden="1">
      <c r="A266" s="100" t="s">
        <v>672</v>
      </c>
      <c r="B266" s="62" t="s">
        <v>1123</v>
      </c>
      <c r="C266" s="100" t="s">
        <v>1124</v>
      </c>
      <c r="D266" s="100">
        <v>1.25</v>
      </c>
      <c r="E266" s="100" t="s">
        <v>1031</v>
      </c>
      <c r="F266" s="100" t="s">
        <v>419</v>
      </c>
      <c r="G266" s="100" t="s">
        <v>656</v>
      </c>
      <c r="H266" s="100">
        <v>1</v>
      </c>
      <c r="I266" s="99">
        <f t="shared" si="4"/>
        <v>0</v>
      </c>
      <c r="J266" s="59">
        <v>1</v>
      </c>
      <c r="K266" s="96" t="s">
        <v>627</v>
      </c>
    </row>
    <row r="267" spans="1:11" hidden="1">
      <c r="A267" s="100" t="s">
        <v>672</v>
      </c>
      <c r="B267" s="62" t="s">
        <v>1125</v>
      </c>
      <c r="C267" s="100" t="s">
        <v>1126</v>
      </c>
      <c r="D267" s="100">
        <v>1</v>
      </c>
      <c r="E267" s="100" t="s">
        <v>1031</v>
      </c>
      <c r="F267" s="100" t="s">
        <v>419</v>
      </c>
      <c r="G267" s="100" t="s">
        <v>656</v>
      </c>
      <c r="H267" s="100">
        <v>1</v>
      </c>
      <c r="I267" s="99">
        <f t="shared" si="4"/>
        <v>0</v>
      </c>
      <c r="J267" s="59">
        <v>1</v>
      </c>
      <c r="K267" s="96" t="s">
        <v>627</v>
      </c>
    </row>
    <row r="268" spans="1:11" hidden="1">
      <c r="A268" s="100" t="s">
        <v>672</v>
      </c>
      <c r="B268" s="62" t="s">
        <v>1127</v>
      </c>
      <c r="C268" s="100" t="s">
        <v>1128</v>
      </c>
      <c r="D268" s="100">
        <v>0</v>
      </c>
      <c r="E268" s="100" t="s">
        <v>1031</v>
      </c>
      <c r="F268" s="100" t="s">
        <v>419</v>
      </c>
      <c r="G268" s="100" t="s">
        <v>656</v>
      </c>
      <c r="H268" s="100">
        <v>1</v>
      </c>
      <c r="I268" s="99">
        <f t="shared" si="4"/>
        <v>0</v>
      </c>
      <c r="J268" s="59">
        <v>1</v>
      </c>
      <c r="K268" s="96" t="s">
        <v>627</v>
      </c>
    </row>
    <row r="269" spans="1:11" hidden="1">
      <c r="A269" s="100" t="s">
        <v>672</v>
      </c>
      <c r="B269" s="62" t="s">
        <v>1129</v>
      </c>
      <c r="C269" s="100" t="s">
        <v>1130</v>
      </c>
      <c r="D269" s="100">
        <v>0</v>
      </c>
      <c r="E269" s="100" t="s">
        <v>1031</v>
      </c>
      <c r="F269" s="100" t="s">
        <v>419</v>
      </c>
      <c r="G269" s="100" t="s">
        <v>656</v>
      </c>
      <c r="H269" s="100">
        <v>1</v>
      </c>
      <c r="I269" s="99">
        <f t="shared" si="4"/>
        <v>0</v>
      </c>
      <c r="J269" s="59">
        <v>1</v>
      </c>
      <c r="K269" s="96" t="s">
        <v>627</v>
      </c>
    </row>
    <row r="270" spans="1:11" hidden="1">
      <c r="A270" s="100" t="s">
        <v>672</v>
      </c>
      <c r="B270" s="62" t="s">
        <v>1131</v>
      </c>
      <c r="C270" s="100" t="s">
        <v>1132</v>
      </c>
      <c r="D270" s="100">
        <v>0</v>
      </c>
      <c r="E270" s="100" t="s">
        <v>1031</v>
      </c>
      <c r="F270" s="100" t="s">
        <v>419</v>
      </c>
      <c r="G270" s="100" t="s">
        <v>656</v>
      </c>
      <c r="H270" s="100">
        <v>1</v>
      </c>
      <c r="I270" s="99">
        <f t="shared" si="4"/>
        <v>0</v>
      </c>
      <c r="J270" s="59">
        <v>1</v>
      </c>
      <c r="K270" s="96" t="s">
        <v>627</v>
      </c>
    </row>
    <row r="271" spans="1:11" hidden="1">
      <c r="A271" s="100" t="s">
        <v>672</v>
      </c>
      <c r="B271" s="62" t="s">
        <v>1133</v>
      </c>
      <c r="C271" s="100" t="s">
        <v>1134</v>
      </c>
      <c r="D271" s="100">
        <v>0</v>
      </c>
      <c r="E271" s="100" t="s">
        <v>1031</v>
      </c>
      <c r="F271" s="100" t="s">
        <v>419</v>
      </c>
      <c r="G271" s="100" t="s">
        <v>656</v>
      </c>
      <c r="H271" s="100">
        <v>1</v>
      </c>
      <c r="I271" s="99">
        <f t="shared" si="4"/>
        <v>0</v>
      </c>
      <c r="J271" s="59">
        <v>1</v>
      </c>
      <c r="K271" s="96" t="s">
        <v>627</v>
      </c>
    </row>
    <row r="272" spans="1:11" hidden="1">
      <c r="A272" s="100" t="s">
        <v>672</v>
      </c>
      <c r="B272" s="62" t="s">
        <v>1135</v>
      </c>
      <c r="C272" s="100" t="s">
        <v>1136</v>
      </c>
      <c r="D272" s="100">
        <v>0</v>
      </c>
      <c r="E272" s="100" t="s">
        <v>1031</v>
      </c>
      <c r="F272" s="100" t="s">
        <v>419</v>
      </c>
      <c r="G272" s="100" t="s">
        <v>656</v>
      </c>
      <c r="H272" s="100">
        <v>1</v>
      </c>
      <c r="I272" s="99">
        <f t="shared" si="4"/>
        <v>0</v>
      </c>
      <c r="J272" s="59">
        <v>1</v>
      </c>
      <c r="K272" s="96" t="s">
        <v>627</v>
      </c>
    </row>
    <row r="273" spans="1:11" hidden="1">
      <c r="A273" s="100" t="s">
        <v>672</v>
      </c>
      <c r="B273" s="62" t="s">
        <v>1137</v>
      </c>
      <c r="C273" s="100" t="s">
        <v>1138</v>
      </c>
      <c r="D273" s="100">
        <v>0</v>
      </c>
      <c r="E273" s="100" t="s">
        <v>1031</v>
      </c>
      <c r="F273" s="100" t="s">
        <v>419</v>
      </c>
      <c r="G273" s="100" t="s">
        <v>656</v>
      </c>
      <c r="H273" s="100">
        <v>1</v>
      </c>
      <c r="I273" s="99">
        <f t="shared" si="4"/>
        <v>0</v>
      </c>
      <c r="J273" s="59">
        <v>1</v>
      </c>
      <c r="K273" s="96" t="s">
        <v>627</v>
      </c>
    </row>
    <row r="274" spans="1:11" hidden="1">
      <c r="A274" s="100" t="s">
        <v>672</v>
      </c>
      <c r="B274" s="62" t="s">
        <v>566</v>
      </c>
      <c r="C274" s="100" t="s">
        <v>1139</v>
      </c>
      <c r="D274" s="100">
        <v>0</v>
      </c>
      <c r="E274" s="100" t="s">
        <v>1031</v>
      </c>
      <c r="F274" s="100" t="s">
        <v>419</v>
      </c>
      <c r="G274" s="100" t="s">
        <v>656</v>
      </c>
      <c r="H274" s="100">
        <v>1</v>
      </c>
      <c r="I274" s="99">
        <f t="shared" si="4"/>
        <v>0</v>
      </c>
      <c r="J274" s="59">
        <v>1</v>
      </c>
      <c r="K274" s="96" t="s">
        <v>627</v>
      </c>
    </row>
    <row r="275" spans="1:11" hidden="1">
      <c r="A275" s="100" t="s">
        <v>672</v>
      </c>
      <c r="B275" s="62" t="s">
        <v>1140</v>
      </c>
      <c r="C275" s="100" t="s">
        <v>1141</v>
      </c>
      <c r="D275" s="100">
        <v>0</v>
      </c>
      <c r="E275" s="100" t="s">
        <v>1031</v>
      </c>
      <c r="F275" s="100" t="s">
        <v>419</v>
      </c>
      <c r="G275" s="100" t="s">
        <v>656</v>
      </c>
      <c r="H275" s="100">
        <v>1</v>
      </c>
      <c r="I275" s="99">
        <f t="shared" si="4"/>
        <v>0</v>
      </c>
      <c r="J275" s="59">
        <v>1</v>
      </c>
      <c r="K275" s="96" t="s">
        <v>627</v>
      </c>
    </row>
    <row r="276" spans="1:11" hidden="1">
      <c r="A276" s="100" t="s">
        <v>672</v>
      </c>
      <c r="B276" s="62" t="s">
        <v>1142</v>
      </c>
      <c r="C276" s="100" t="s">
        <v>1143</v>
      </c>
      <c r="D276" s="100">
        <v>0</v>
      </c>
      <c r="E276" s="100" t="s">
        <v>1031</v>
      </c>
      <c r="F276" s="100" t="s">
        <v>419</v>
      </c>
      <c r="G276" s="100" t="s">
        <v>656</v>
      </c>
      <c r="H276" s="100">
        <v>1</v>
      </c>
      <c r="I276" s="99">
        <f t="shared" si="4"/>
        <v>0</v>
      </c>
      <c r="J276" s="59">
        <v>1</v>
      </c>
      <c r="K276" s="96" t="s">
        <v>627</v>
      </c>
    </row>
    <row r="277" spans="1:11" hidden="1">
      <c r="A277" s="100" t="s">
        <v>672</v>
      </c>
      <c r="B277" s="62" t="s">
        <v>1144</v>
      </c>
      <c r="C277" s="100" t="s">
        <v>1145</v>
      </c>
      <c r="D277" s="100">
        <v>0</v>
      </c>
      <c r="E277" s="100" t="s">
        <v>1031</v>
      </c>
      <c r="F277" s="100" t="s">
        <v>419</v>
      </c>
      <c r="G277" s="100" t="s">
        <v>656</v>
      </c>
      <c r="H277" s="100">
        <v>1</v>
      </c>
      <c r="I277" s="99">
        <f t="shared" si="4"/>
        <v>0</v>
      </c>
      <c r="J277" s="59">
        <v>1</v>
      </c>
      <c r="K277" s="96" t="s">
        <v>627</v>
      </c>
    </row>
    <row r="278" spans="1:11" hidden="1">
      <c r="A278" s="100" t="s">
        <v>654</v>
      </c>
      <c r="B278" s="62" t="s">
        <v>1146</v>
      </c>
      <c r="C278" s="100">
        <v>0</v>
      </c>
      <c r="D278" s="100" t="e">
        <v>#N/A</v>
      </c>
      <c r="E278" s="100" t="s">
        <v>1031</v>
      </c>
      <c r="F278" s="100" t="s">
        <v>425</v>
      </c>
      <c r="G278" s="100" t="s">
        <v>656</v>
      </c>
      <c r="H278" s="100">
        <v>0</v>
      </c>
      <c r="I278" s="99">
        <f t="shared" si="4"/>
        <v>1</v>
      </c>
      <c r="J278" s="59">
        <v>0</v>
      </c>
      <c r="K278" s="96" t="s">
        <v>627</v>
      </c>
    </row>
    <row r="279" spans="1:11" hidden="1">
      <c r="A279" s="100" t="s">
        <v>654</v>
      </c>
      <c r="B279" s="62" t="s">
        <v>1147</v>
      </c>
      <c r="C279" s="100">
        <v>0</v>
      </c>
      <c r="D279" s="100">
        <v>34</v>
      </c>
      <c r="E279" s="100" t="s">
        <v>1031</v>
      </c>
      <c r="F279" s="100" t="s">
        <v>419</v>
      </c>
      <c r="G279" s="100" t="s">
        <v>656</v>
      </c>
      <c r="H279" s="100">
        <v>1</v>
      </c>
      <c r="I279" s="99">
        <f t="shared" si="4"/>
        <v>0</v>
      </c>
      <c r="J279" s="59">
        <v>1</v>
      </c>
      <c r="K279" s="96" t="s">
        <v>627</v>
      </c>
    </row>
    <row r="280" spans="1:11" hidden="1">
      <c r="A280" s="100" t="s">
        <v>654</v>
      </c>
      <c r="B280" s="62" t="s">
        <v>1148</v>
      </c>
      <c r="C280" s="100" t="s">
        <v>1149</v>
      </c>
      <c r="D280" s="100">
        <v>27.5</v>
      </c>
      <c r="E280" s="100" t="s">
        <v>1031</v>
      </c>
      <c r="F280" s="100" t="s">
        <v>419</v>
      </c>
      <c r="G280" s="100" t="s">
        <v>656</v>
      </c>
      <c r="H280" s="100">
        <v>1</v>
      </c>
      <c r="I280" s="99">
        <f t="shared" si="4"/>
        <v>0</v>
      </c>
      <c r="J280" s="59">
        <v>1</v>
      </c>
      <c r="K280" s="96" t="s">
        <v>627</v>
      </c>
    </row>
    <row r="281" spans="1:11" hidden="1">
      <c r="A281" s="100" t="s">
        <v>654</v>
      </c>
      <c r="B281" s="62" t="s">
        <v>1150</v>
      </c>
      <c r="C281" s="100">
        <v>0</v>
      </c>
      <c r="D281" s="100">
        <v>7.5</v>
      </c>
      <c r="E281" s="100" t="s">
        <v>1031</v>
      </c>
      <c r="F281" s="100" t="s">
        <v>419</v>
      </c>
      <c r="G281" s="100" t="s">
        <v>656</v>
      </c>
      <c r="H281" s="100">
        <v>1</v>
      </c>
      <c r="I281" s="99">
        <f t="shared" si="4"/>
        <v>0</v>
      </c>
      <c r="J281" s="59">
        <v>1</v>
      </c>
      <c r="K281" s="96" t="s">
        <v>627</v>
      </c>
    </row>
    <row r="282" spans="1:11" hidden="1">
      <c r="A282" s="100" t="s">
        <v>654</v>
      </c>
      <c r="B282" s="62" t="s">
        <v>1151</v>
      </c>
      <c r="C282" s="100" t="s">
        <v>1152</v>
      </c>
      <c r="D282" s="100">
        <v>6</v>
      </c>
      <c r="E282" s="100" t="s">
        <v>1031</v>
      </c>
      <c r="F282" s="100" t="s">
        <v>419</v>
      </c>
      <c r="G282" s="100" t="s">
        <v>656</v>
      </c>
      <c r="H282" s="100">
        <v>1</v>
      </c>
      <c r="I282" s="99">
        <f t="shared" si="4"/>
        <v>0</v>
      </c>
      <c r="J282" s="59">
        <v>1</v>
      </c>
      <c r="K282" s="96" t="s">
        <v>627</v>
      </c>
    </row>
    <row r="283" spans="1:11" hidden="1">
      <c r="A283" s="100" t="s">
        <v>654</v>
      </c>
      <c r="B283" s="62" t="s">
        <v>1153</v>
      </c>
      <c r="C283" s="100" t="s">
        <v>1154</v>
      </c>
      <c r="D283" s="100">
        <v>4.12</v>
      </c>
      <c r="E283" s="100" t="s">
        <v>1031</v>
      </c>
      <c r="F283" s="100" t="s">
        <v>419</v>
      </c>
      <c r="G283" s="100" t="s">
        <v>656</v>
      </c>
      <c r="H283" s="100">
        <v>1</v>
      </c>
      <c r="I283" s="99">
        <f t="shared" si="4"/>
        <v>0</v>
      </c>
      <c r="J283" s="59">
        <v>1</v>
      </c>
      <c r="K283" s="96" t="s">
        <v>627</v>
      </c>
    </row>
    <row r="284" spans="1:11" hidden="1">
      <c r="A284" s="100" t="s">
        <v>654</v>
      </c>
      <c r="B284" s="62" t="s">
        <v>1155</v>
      </c>
      <c r="C284" s="100" t="s">
        <v>1156</v>
      </c>
      <c r="D284" s="100">
        <v>4.05</v>
      </c>
      <c r="E284" s="100" t="s">
        <v>1031</v>
      </c>
      <c r="F284" s="100" t="s">
        <v>419</v>
      </c>
      <c r="G284" s="100" t="s">
        <v>656</v>
      </c>
      <c r="H284" s="100">
        <v>1</v>
      </c>
      <c r="I284" s="99">
        <f t="shared" si="4"/>
        <v>0</v>
      </c>
      <c r="J284" s="59">
        <v>1</v>
      </c>
      <c r="K284" s="96" t="s">
        <v>627</v>
      </c>
    </row>
    <row r="285" spans="1:11" hidden="1">
      <c r="A285" s="100" t="s">
        <v>654</v>
      </c>
      <c r="B285" s="62" t="s">
        <v>1157</v>
      </c>
      <c r="C285" s="100" t="s">
        <v>1158</v>
      </c>
      <c r="D285" s="100">
        <v>4</v>
      </c>
      <c r="E285" s="100" t="s">
        <v>1031</v>
      </c>
      <c r="F285" s="100" t="s">
        <v>419</v>
      </c>
      <c r="G285" s="100" t="s">
        <v>656</v>
      </c>
      <c r="H285" s="100">
        <v>1</v>
      </c>
      <c r="I285" s="99">
        <f t="shared" si="4"/>
        <v>0</v>
      </c>
      <c r="J285" s="59">
        <v>1</v>
      </c>
      <c r="K285" s="96" t="s">
        <v>627</v>
      </c>
    </row>
    <row r="286" spans="1:11" hidden="1">
      <c r="A286" s="100" t="s">
        <v>654</v>
      </c>
      <c r="B286" s="62" t="s">
        <v>1159</v>
      </c>
      <c r="C286" s="100" t="s">
        <v>1160</v>
      </c>
      <c r="D286" s="100">
        <v>1.4</v>
      </c>
      <c r="E286" s="100" t="s">
        <v>1031</v>
      </c>
      <c r="F286" s="100" t="s">
        <v>419</v>
      </c>
      <c r="G286" s="100" t="s">
        <v>656</v>
      </c>
      <c r="H286" s="100">
        <v>1</v>
      </c>
      <c r="I286" s="99">
        <f t="shared" si="4"/>
        <v>0</v>
      </c>
      <c r="J286" s="59">
        <v>1</v>
      </c>
      <c r="K286" s="96" t="s">
        <v>627</v>
      </c>
    </row>
    <row r="287" spans="1:11" hidden="1">
      <c r="A287" s="100" t="s">
        <v>654</v>
      </c>
      <c r="B287" s="62" t="s">
        <v>1161</v>
      </c>
      <c r="C287" s="100" t="s">
        <v>1162</v>
      </c>
      <c r="D287" s="100">
        <v>1.1000000000000001</v>
      </c>
      <c r="E287" s="100" t="s">
        <v>1031</v>
      </c>
      <c r="F287" s="100" t="s">
        <v>419</v>
      </c>
      <c r="G287" s="100" t="s">
        <v>656</v>
      </c>
      <c r="H287" s="100">
        <v>1</v>
      </c>
      <c r="I287" s="99">
        <f t="shared" si="4"/>
        <v>0</v>
      </c>
      <c r="J287" s="59">
        <v>1</v>
      </c>
      <c r="K287" s="96" t="s">
        <v>627</v>
      </c>
    </row>
    <row r="288" spans="1:11" hidden="1">
      <c r="A288" s="100" t="s">
        <v>654</v>
      </c>
      <c r="B288" s="62" t="s">
        <v>1163</v>
      </c>
      <c r="C288" s="100" t="s">
        <v>1164</v>
      </c>
      <c r="D288" s="100">
        <v>1</v>
      </c>
      <c r="E288" s="100" t="s">
        <v>1031</v>
      </c>
      <c r="F288" s="100" t="s">
        <v>419</v>
      </c>
      <c r="G288" s="100" t="s">
        <v>656</v>
      </c>
      <c r="H288" s="100">
        <v>1</v>
      </c>
      <c r="I288" s="99">
        <f t="shared" si="4"/>
        <v>0</v>
      </c>
      <c r="J288" s="59">
        <v>1</v>
      </c>
      <c r="K288" s="96" t="s">
        <v>627</v>
      </c>
    </row>
    <row r="289" spans="1:11" hidden="1">
      <c r="A289" s="100" t="s">
        <v>654</v>
      </c>
      <c r="B289" s="62" t="s">
        <v>1165</v>
      </c>
      <c r="C289" s="100" t="s">
        <v>1165</v>
      </c>
      <c r="D289" s="100">
        <v>1</v>
      </c>
      <c r="E289" s="100" t="s">
        <v>1031</v>
      </c>
      <c r="F289" s="100" t="s">
        <v>419</v>
      </c>
      <c r="G289" s="100" t="s">
        <v>656</v>
      </c>
      <c r="H289" s="100">
        <v>1</v>
      </c>
      <c r="I289" s="99">
        <f t="shared" si="4"/>
        <v>0</v>
      </c>
      <c r="J289" s="59">
        <v>1</v>
      </c>
      <c r="K289" s="96" t="s">
        <v>627</v>
      </c>
    </row>
    <row r="290" spans="1:11" hidden="1">
      <c r="A290" s="100" t="s">
        <v>654</v>
      </c>
      <c r="B290" s="62" t="s">
        <v>1166</v>
      </c>
      <c r="C290" s="100" t="s">
        <v>1166</v>
      </c>
      <c r="D290" s="100">
        <v>1</v>
      </c>
      <c r="E290" s="100" t="s">
        <v>1031</v>
      </c>
      <c r="F290" s="100" t="s">
        <v>419</v>
      </c>
      <c r="G290" s="100" t="s">
        <v>656</v>
      </c>
      <c r="H290" s="100">
        <v>1</v>
      </c>
      <c r="I290" s="99">
        <f t="shared" si="4"/>
        <v>0</v>
      </c>
      <c r="J290" s="59">
        <v>1</v>
      </c>
      <c r="K290" s="96" t="s">
        <v>627</v>
      </c>
    </row>
    <row r="291" spans="1:11" hidden="1">
      <c r="A291" s="100" t="s">
        <v>654</v>
      </c>
      <c r="B291" s="62" t="s">
        <v>1167</v>
      </c>
      <c r="C291" s="100" t="s">
        <v>1168</v>
      </c>
      <c r="D291" s="100">
        <v>0.99</v>
      </c>
      <c r="E291" s="100" t="s">
        <v>1031</v>
      </c>
      <c r="F291" s="100" t="s">
        <v>419</v>
      </c>
      <c r="G291" s="100" t="s">
        <v>656</v>
      </c>
      <c r="H291" s="100">
        <v>1</v>
      </c>
      <c r="I291" s="99">
        <f t="shared" si="4"/>
        <v>0</v>
      </c>
      <c r="J291" s="59">
        <v>1</v>
      </c>
      <c r="K291" s="96" t="s">
        <v>627</v>
      </c>
    </row>
    <row r="292" spans="1:11" hidden="1">
      <c r="A292" s="100" t="s">
        <v>654</v>
      </c>
      <c r="B292" s="62" t="s">
        <v>1169</v>
      </c>
      <c r="C292" s="100" t="s">
        <v>1170</v>
      </c>
      <c r="D292" s="100">
        <v>0.5</v>
      </c>
      <c r="E292" s="100" t="s">
        <v>1031</v>
      </c>
      <c r="F292" s="100" t="s">
        <v>419</v>
      </c>
      <c r="G292" s="100" t="s">
        <v>656</v>
      </c>
      <c r="H292" s="100">
        <v>1</v>
      </c>
      <c r="I292" s="99">
        <f t="shared" si="4"/>
        <v>0</v>
      </c>
      <c r="J292" s="59">
        <v>1</v>
      </c>
      <c r="K292" s="96" t="s">
        <v>627</v>
      </c>
    </row>
    <row r="293" spans="1:11" hidden="1">
      <c r="A293" s="100" t="s">
        <v>654</v>
      </c>
      <c r="B293" s="62" t="s">
        <v>1171</v>
      </c>
      <c r="C293" s="100" t="s">
        <v>1172</v>
      </c>
      <c r="D293" s="100">
        <v>0.35</v>
      </c>
      <c r="E293" s="100" t="s">
        <v>1031</v>
      </c>
      <c r="F293" s="100" t="s">
        <v>419</v>
      </c>
      <c r="G293" s="100" t="s">
        <v>656</v>
      </c>
      <c r="H293" s="100">
        <v>1</v>
      </c>
      <c r="I293" s="99">
        <f t="shared" si="4"/>
        <v>0</v>
      </c>
      <c r="J293" s="59">
        <v>1</v>
      </c>
      <c r="K293" s="96" t="s">
        <v>627</v>
      </c>
    </row>
    <row r="294" spans="1:11" hidden="1">
      <c r="A294" s="100" t="s">
        <v>654</v>
      </c>
      <c r="B294" s="62" t="s">
        <v>1173</v>
      </c>
      <c r="C294" s="100" t="s">
        <v>1174</v>
      </c>
      <c r="D294" s="100">
        <v>0.3</v>
      </c>
      <c r="E294" s="100" t="s">
        <v>1031</v>
      </c>
      <c r="F294" s="100" t="s">
        <v>419</v>
      </c>
      <c r="G294" s="100" t="s">
        <v>656</v>
      </c>
      <c r="H294" s="100">
        <v>1</v>
      </c>
      <c r="I294" s="99">
        <f t="shared" si="4"/>
        <v>0</v>
      </c>
      <c r="J294" s="59">
        <v>1</v>
      </c>
      <c r="K294" s="96" t="s">
        <v>627</v>
      </c>
    </row>
    <row r="295" spans="1:11" hidden="1">
      <c r="A295" s="100" t="s">
        <v>837</v>
      </c>
      <c r="B295" s="62" t="s">
        <v>1175</v>
      </c>
      <c r="C295" s="100"/>
      <c r="D295" s="100" t="e">
        <v>#N/A</v>
      </c>
      <c r="E295" s="100" t="s">
        <v>1031</v>
      </c>
      <c r="F295" s="100" t="s">
        <v>421</v>
      </c>
      <c r="G295" s="100" t="s">
        <v>656</v>
      </c>
      <c r="H295" s="100">
        <v>0</v>
      </c>
      <c r="I295" s="99">
        <f t="shared" si="4"/>
        <v>1</v>
      </c>
      <c r="J295" s="59">
        <v>1</v>
      </c>
      <c r="K295" s="96" t="s">
        <v>627</v>
      </c>
    </row>
    <row r="296" spans="1:11" hidden="1">
      <c r="A296" s="100" t="s">
        <v>654</v>
      </c>
      <c r="B296" s="62" t="s">
        <v>1176</v>
      </c>
      <c r="C296" s="100">
        <v>0</v>
      </c>
      <c r="D296" s="100" t="e">
        <v>#N/A</v>
      </c>
      <c r="E296" s="100" t="s">
        <v>1177</v>
      </c>
      <c r="F296" s="100" t="s">
        <v>425</v>
      </c>
      <c r="G296" s="100" t="s">
        <v>656</v>
      </c>
      <c r="H296" s="100">
        <v>0</v>
      </c>
      <c r="I296" s="99">
        <f t="shared" si="4"/>
        <v>1</v>
      </c>
      <c r="J296" s="59">
        <v>0</v>
      </c>
      <c r="K296" s="96" t="s">
        <v>631</v>
      </c>
    </row>
    <row r="297" spans="1:11" hidden="1">
      <c r="A297" s="100" t="s">
        <v>837</v>
      </c>
      <c r="B297" s="62" t="s">
        <v>1178</v>
      </c>
      <c r="C297" s="100"/>
      <c r="D297" s="100" t="e">
        <v>#N/A</v>
      </c>
      <c r="E297" s="100" t="s">
        <v>1177</v>
      </c>
      <c r="F297" s="100" t="s">
        <v>421</v>
      </c>
      <c r="G297" s="100" t="s">
        <v>656</v>
      </c>
      <c r="H297" s="100">
        <v>0</v>
      </c>
      <c r="I297" s="99">
        <f t="shared" si="4"/>
        <v>1</v>
      </c>
      <c r="J297" s="59">
        <v>1</v>
      </c>
      <c r="K297" s="96" t="s">
        <v>631</v>
      </c>
    </row>
    <row r="298" spans="1:11" hidden="1">
      <c r="A298" s="100" t="s">
        <v>654</v>
      </c>
      <c r="B298" s="62" t="s">
        <v>1179</v>
      </c>
      <c r="C298" s="100">
        <v>0</v>
      </c>
      <c r="D298" s="100" t="e">
        <v>#N/A</v>
      </c>
      <c r="E298" s="100" t="s">
        <v>1180</v>
      </c>
      <c r="F298" s="100" t="s">
        <v>425</v>
      </c>
      <c r="G298" s="100" t="s">
        <v>656</v>
      </c>
      <c r="H298" s="100">
        <v>0</v>
      </c>
      <c r="I298" s="99">
        <f t="shared" si="4"/>
        <v>1</v>
      </c>
      <c r="J298" s="59">
        <v>0</v>
      </c>
      <c r="K298" s="96" t="s">
        <v>636</v>
      </c>
    </row>
    <row r="299" spans="1:11" hidden="1">
      <c r="A299" s="100" t="s">
        <v>837</v>
      </c>
      <c r="B299" s="62" t="s">
        <v>1181</v>
      </c>
      <c r="C299" s="100"/>
      <c r="D299" s="100" t="e">
        <v>#N/A</v>
      </c>
      <c r="E299" s="100" t="s">
        <v>1180</v>
      </c>
      <c r="F299" s="100" t="s">
        <v>421</v>
      </c>
      <c r="G299" s="100" t="s">
        <v>656</v>
      </c>
      <c r="H299" s="100">
        <v>0</v>
      </c>
      <c r="I299" s="99">
        <f t="shared" si="4"/>
        <v>1</v>
      </c>
      <c r="J299" s="59">
        <v>1</v>
      </c>
      <c r="K299" s="96" t="s">
        <v>636</v>
      </c>
    </row>
    <row r="300" spans="1:11" hidden="1">
      <c r="A300" s="100" t="s">
        <v>654</v>
      </c>
      <c r="B300" s="62" t="s">
        <v>1182</v>
      </c>
      <c r="C300" s="100">
        <v>0</v>
      </c>
      <c r="D300" s="100" t="e">
        <v>#N/A</v>
      </c>
      <c r="E300" s="100" t="s">
        <v>1183</v>
      </c>
      <c r="F300" s="100" t="s">
        <v>423</v>
      </c>
      <c r="G300" s="100" t="s">
        <v>834</v>
      </c>
      <c r="H300" s="100">
        <v>0</v>
      </c>
      <c r="I300" s="99">
        <f t="shared" si="4"/>
        <v>1</v>
      </c>
      <c r="J300" s="59">
        <v>0</v>
      </c>
      <c r="K300" s="96" t="s">
        <v>629</v>
      </c>
    </row>
    <row r="301" spans="1:11" hidden="1">
      <c r="A301" s="100" t="s">
        <v>654</v>
      </c>
      <c r="B301" s="62" t="s">
        <v>1184</v>
      </c>
      <c r="C301" s="100">
        <v>0</v>
      </c>
      <c r="D301" s="100" t="e">
        <v>#N/A</v>
      </c>
      <c r="E301" s="100" t="s">
        <v>1183</v>
      </c>
      <c r="F301" s="100" t="s">
        <v>423</v>
      </c>
      <c r="G301" s="100" t="s">
        <v>834</v>
      </c>
      <c r="H301" s="100">
        <v>0</v>
      </c>
      <c r="I301" s="99">
        <f t="shared" si="4"/>
        <v>1</v>
      </c>
      <c r="J301" s="59">
        <v>0</v>
      </c>
      <c r="K301" s="96" t="s">
        <v>629</v>
      </c>
    </row>
    <row r="302" spans="1:11" hidden="1">
      <c r="A302" s="100" t="s">
        <v>654</v>
      </c>
      <c r="B302" s="62" t="s">
        <v>1185</v>
      </c>
      <c r="C302" s="100">
        <v>0</v>
      </c>
      <c r="D302" s="100" t="e">
        <v>#N/A</v>
      </c>
      <c r="E302" s="100" t="s">
        <v>1183</v>
      </c>
      <c r="F302" s="100" t="s">
        <v>423</v>
      </c>
      <c r="G302" s="100" t="s">
        <v>834</v>
      </c>
      <c r="H302" s="100">
        <v>0</v>
      </c>
      <c r="I302" s="99">
        <f t="shared" si="4"/>
        <v>1</v>
      </c>
      <c r="J302" s="59">
        <v>0</v>
      </c>
      <c r="K302" s="96" t="s">
        <v>629</v>
      </c>
    </row>
    <row r="303" spans="1:11" hidden="1">
      <c r="A303" s="100" t="s">
        <v>654</v>
      </c>
      <c r="B303" s="62" t="s">
        <v>1186</v>
      </c>
      <c r="C303" s="100">
        <v>0</v>
      </c>
      <c r="D303" s="100" t="e">
        <v>#N/A</v>
      </c>
      <c r="E303" s="100" t="s">
        <v>1183</v>
      </c>
      <c r="F303" s="100" t="s">
        <v>423</v>
      </c>
      <c r="G303" s="100" t="s">
        <v>834</v>
      </c>
      <c r="H303" s="100">
        <v>0</v>
      </c>
      <c r="I303" s="99">
        <f t="shared" si="4"/>
        <v>1</v>
      </c>
      <c r="J303" s="59">
        <v>0</v>
      </c>
      <c r="K303" s="96" t="s">
        <v>629</v>
      </c>
    </row>
    <row r="304" spans="1:11" hidden="1">
      <c r="A304" s="100" t="s">
        <v>654</v>
      </c>
      <c r="B304" s="62" t="s">
        <v>1187</v>
      </c>
      <c r="C304" s="100">
        <v>0</v>
      </c>
      <c r="D304" s="100" t="e">
        <v>#N/A</v>
      </c>
      <c r="E304" s="100" t="s">
        <v>1183</v>
      </c>
      <c r="F304" s="100" t="s">
        <v>423</v>
      </c>
      <c r="G304" s="100" t="s">
        <v>834</v>
      </c>
      <c r="H304" s="100">
        <v>0</v>
      </c>
      <c r="I304" s="99">
        <f t="shared" si="4"/>
        <v>1</v>
      </c>
      <c r="J304" s="59">
        <v>0</v>
      </c>
      <c r="K304" s="96" t="s">
        <v>629</v>
      </c>
    </row>
    <row r="305" spans="1:11" hidden="1">
      <c r="A305" s="100" t="s">
        <v>654</v>
      </c>
      <c r="B305" s="62" t="s">
        <v>1188</v>
      </c>
      <c r="C305" s="100">
        <v>0</v>
      </c>
      <c r="D305" s="100" t="e">
        <v>#N/A</v>
      </c>
      <c r="E305" s="100" t="s">
        <v>1183</v>
      </c>
      <c r="F305" s="100" t="s">
        <v>423</v>
      </c>
      <c r="G305" s="100" t="s">
        <v>834</v>
      </c>
      <c r="H305" s="100">
        <v>0</v>
      </c>
      <c r="I305" s="99">
        <f t="shared" si="4"/>
        <v>1</v>
      </c>
      <c r="J305" s="59">
        <v>0</v>
      </c>
      <c r="K305" s="96" t="s">
        <v>629</v>
      </c>
    </row>
    <row r="306" spans="1:11" hidden="1">
      <c r="A306" s="100" t="s">
        <v>654</v>
      </c>
      <c r="B306" s="62" t="s">
        <v>1189</v>
      </c>
      <c r="C306" s="100">
        <v>0</v>
      </c>
      <c r="D306" s="100" t="e">
        <v>#N/A</v>
      </c>
      <c r="E306" s="100" t="s">
        <v>1183</v>
      </c>
      <c r="F306" s="100" t="s">
        <v>423</v>
      </c>
      <c r="G306" s="100" t="s">
        <v>834</v>
      </c>
      <c r="H306" s="100">
        <v>0</v>
      </c>
      <c r="I306" s="99">
        <f t="shared" si="4"/>
        <v>1</v>
      </c>
      <c r="J306" s="59">
        <v>0</v>
      </c>
      <c r="K306" s="96" t="s">
        <v>629</v>
      </c>
    </row>
    <row r="307" spans="1:11" hidden="1">
      <c r="A307" s="100" t="s">
        <v>654</v>
      </c>
      <c r="B307" s="62" t="s">
        <v>1190</v>
      </c>
      <c r="C307" s="100">
        <v>0</v>
      </c>
      <c r="D307" s="100" t="e">
        <v>#N/A</v>
      </c>
      <c r="E307" s="100" t="s">
        <v>1183</v>
      </c>
      <c r="F307" s="100" t="s">
        <v>425</v>
      </c>
      <c r="G307" s="100" t="s">
        <v>656</v>
      </c>
      <c r="H307" s="100">
        <v>0</v>
      </c>
      <c r="I307" s="99">
        <f t="shared" si="4"/>
        <v>1</v>
      </c>
      <c r="J307" s="59">
        <v>0</v>
      </c>
      <c r="K307" s="96" t="s">
        <v>629</v>
      </c>
    </row>
    <row r="308" spans="1:11" hidden="1">
      <c r="A308" s="100" t="s">
        <v>654</v>
      </c>
      <c r="B308" s="62" t="s">
        <v>1191</v>
      </c>
      <c r="C308" s="100" t="s">
        <v>1192</v>
      </c>
      <c r="D308" s="100">
        <v>95</v>
      </c>
      <c r="E308" s="100" t="s">
        <v>1183</v>
      </c>
      <c r="F308" s="100" t="s">
        <v>419</v>
      </c>
      <c r="G308" s="100" t="s">
        <v>656</v>
      </c>
      <c r="H308" s="100">
        <v>1</v>
      </c>
      <c r="I308" s="99">
        <f t="shared" si="4"/>
        <v>0</v>
      </c>
      <c r="J308" s="59">
        <v>1</v>
      </c>
      <c r="K308" s="96" t="s">
        <v>629</v>
      </c>
    </row>
    <row r="309" spans="1:11" hidden="1">
      <c r="A309" s="100" t="s">
        <v>654</v>
      </c>
      <c r="B309" s="62" t="s">
        <v>1193</v>
      </c>
      <c r="C309" s="100" t="s">
        <v>1194</v>
      </c>
      <c r="D309" s="100">
        <v>92.1</v>
      </c>
      <c r="E309" s="100" t="s">
        <v>1183</v>
      </c>
      <c r="F309" s="100" t="s">
        <v>419</v>
      </c>
      <c r="G309" s="100" t="s">
        <v>656</v>
      </c>
      <c r="H309" s="100">
        <v>1</v>
      </c>
      <c r="I309" s="99">
        <f t="shared" si="4"/>
        <v>0</v>
      </c>
      <c r="J309" s="59">
        <v>1</v>
      </c>
      <c r="K309" s="96" t="s">
        <v>629</v>
      </c>
    </row>
    <row r="310" spans="1:11" hidden="1">
      <c r="A310" s="100" t="s">
        <v>654</v>
      </c>
      <c r="B310" s="62" t="s">
        <v>1195</v>
      </c>
      <c r="C310" s="100" t="s">
        <v>1196</v>
      </c>
      <c r="D310" s="100">
        <v>90</v>
      </c>
      <c r="E310" s="100" t="s">
        <v>1183</v>
      </c>
      <c r="F310" s="100" t="s">
        <v>419</v>
      </c>
      <c r="G310" s="100" t="s">
        <v>656</v>
      </c>
      <c r="H310" s="100">
        <v>1</v>
      </c>
      <c r="I310" s="99">
        <f t="shared" si="4"/>
        <v>0</v>
      </c>
      <c r="J310" s="59">
        <v>1</v>
      </c>
      <c r="K310" s="96" t="s">
        <v>629</v>
      </c>
    </row>
    <row r="311" spans="1:11" hidden="1">
      <c r="A311" s="100" t="s">
        <v>654</v>
      </c>
      <c r="B311" s="62" t="s">
        <v>1197</v>
      </c>
      <c r="C311" s="100" t="s">
        <v>1198</v>
      </c>
      <c r="D311" s="100">
        <v>85</v>
      </c>
      <c r="E311" s="100" t="s">
        <v>1183</v>
      </c>
      <c r="F311" s="100" t="s">
        <v>419</v>
      </c>
      <c r="G311" s="100" t="s">
        <v>656</v>
      </c>
      <c r="H311" s="100">
        <v>1</v>
      </c>
      <c r="I311" s="99">
        <f t="shared" si="4"/>
        <v>0</v>
      </c>
      <c r="J311" s="59">
        <v>1</v>
      </c>
      <c r="K311" s="96" t="s">
        <v>629</v>
      </c>
    </row>
    <row r="312" spans="1:11" hidden="1">
      <c r="A312" s="100" t="s">
        <v>654</v>
      </c>
      <c r="B312" s="62" t="s">
        <v>1199</v>
      </c>
      <c r="C312" s="100" t="s">
        <v>1200</v>
      </c>
      <c r="D312" s="100">
        <v>82</v>
      </c>
      <c r="E312" s="100" t="s">
        <v>1183</v>
      </c>
      <c r="F312" s="100" t="s">
        <v>419</v>
      </c>
      <c r="G312" s="100" t="s">
        <v>656</v>
      </c>
      <c r="H312" s="100">
        <v>1</v>
      </c>
      <c r="I312" s="99">
        <f t="shared" si="4"/>
        <v>0</v>
      </c>
      <c r="J312" s="59">
        <v>1</v>
      </c>
      <c r="K312" s="96" t="s">
        <v>629</v>
      </c>
    </row>
    <row r="313" spans="1:11" hidden="1">
      <c r="A313" s="100" t="s">
        <v>654</v>
      </c>
      <c r="B313" s="62" t="s">
        <v>1201</v>
      </c>
      <c r="C313" s="100" t="s">
        <v>1202</v>
      </c>
      <c r="D313" s="100">
        <v>74.400000000000006</v>
      </c>
      <c r="E313" s="100" t="s">
        <v>1183</v>
      </c>
      <c r="F313" s="100" t="s">
        <v>419</v>
      </c>
      <c r="G313" s="100" t="s">
        <v>656</v>
      </c>
      <c r="H313" s="100">
        <v>1</v>
      </c>
      <c r="I313" s="99">
        <f t="shared" si="4"/>
        <v>0</v>
      </c>
      <c r="J313" s="59">
        <v>1</v>
      </c>
      <c r="K313" s="96" t="s">
        <v>629</v>
      </c>
    </row>
    <row r="314" spans="1:11" hidden="1">
      <c r="A314" s="100" t="s">
        <v>654</v>
      </c>
      <c r="B314" s="62" t="s">
        <v>1203</v>
      </c>
      <c r="C314" s="100" t="s">
        <v>1204</v>
      </c>
      <c r="D314" s="100">
        <v>72</v>
      </c>
      <c r="E314" s="100" t="s">
        <v>1183</v>
      </c>
      <c r="F314" s="100" t="s">
        <v>419</v>
      </c>
      <c r="G314" s="100" t="s">
        <v>656</v>
      </c>
      <c r="H314" s="100">
        <v>1</v>
      </c>
      <c r="I314" s="99">
        <f t="shared" si="4"/>
        <v>0</v>
      </c>
      <c r="J314" s="59">
        <v>1</v>
      </c>
      <c r="K314" s="96" t="s">
        <v>629</v>
      </c>
    </row>
    <row r="315" spans="1:11" hidden="1">
      <c r="A315" s="100" t="s">
        <v>654</v>
      </c>
      <c r="B315" s="62" t="s">
        <v>1205</v>
      </c>
      <c r="C315" s="100" t="s">
        <v>1206</v>
      </c>
      <c r="D315" s="100">
        <v>70</v>
      </c>
      <c r="E315" s="100" t="s">
        <v>1183</v>
      </c>
      <c r="F315" s="100" t="s">
        <v>419</v>
      </c>
      <c r="G315" s="100" t="s">
        <v>656</v>
      </c>
      <c r="H315" s="100">
        <v>1</v>
      </c>
      <c r="I315" s="99">
        <f t="shared" si="4"/>
        <v>0</v>
      </c>
      <c r="J315" s="59">
        <v>1</v>
      </c>
      <c r="K315" s="96" t="s">
        <v>629</v>
      </c>
    </row>
    <row r="316" spans="1:11" hidden="1">
      <c r="A316" s="100" t="s">
        <v>654</v>
      </c>
      <c r="B316" s="62" t="s">
        <v>1207</v>
      </c>
      <c r="C316" s="100" t="s">
        <v>1208</v>
      </c>
      <c r="D316" s="100">
        <v>62</v>
      </c>
      <c r="E316" s="100" t="s">
        <v>1183</v>
      </c>
      <c r="F316" s="100" t="s">
        <v>419</v>
      </c>
      <c r="G316" s="100" t="s">
        <v>656</v>
      </c>
      <c r="H316" s="100">
        <v>1</v>
      </c>
      <c r="I316" s="99">
        <f t="shared" si="4"/>
        <v>0</v>
      </c>
      <c r="J316" s="59">
        <v>1</v>
      </c>
      <c r="K316" s="96" t="s">
        <v>629</v>
      </c>
    </row>
    <row r="317" spans="1:11" hidden="1">
      <c r="A317" s="100" t="s">
        <v>654</v>
      </c>
      <c r="B317" s="62" t="s">
        <v>1209</v>
      </c>
      <c r="C317" s="100" t="s">
        <v>1210</v>
      </c>
      <c r="D317" s="100">
        <v>60</v>
      </c>
      <c r="E317" s="100" t="s">
        <v>1183</v>
      </c>
      <c r="F317" s="100" t="s">
        <v>419</v>
      </c>
      <c r="G317" s="100" t="s">
        <v>656</v>
      </c>
      <c r="H317" s="100">
        <v>1</v>
      </c>
      <c r="I317" s="99">
        <f t="shared" si="4"/>
        <v>0</v>
      </c>
      <c r="J317" s="59">
        <v>1</v>
      </c>
      <c r="K317" s="96" t="s">
        <v>629</v>
      </c>
    </row>
    <row r="318" spans="1:11" hidden="1">
      <c r="A318" s="100" t="s">
        <v>654</v>
      </c>
      <c r="B318" s="62" t="s">
        <v>1211</v>
      </c>
      <c r="C318" s="100" t="s">
        <v>1212</v>
      </c>
      <c r="D318" s="100">
        <v>57</v>
      </c>
      <c r="E318" s="100" t="s">
        <v>1183</v>
      </c>
      <c r="F318" s="100" t="s">
        <v>419</v>
      </c>
      <c r="G318" s="100" t="s">
        <v>656</v>
      </c>
      <c r="H318" s="100">
        <v>1</v>
      </c>
      <c r="I318" s="99">
        <f t="shared" si="4"/>
        <v>0</v>
      </c>
      <c r="J318" s="59">
        <v>1</v>
      </c>
      <c r="K318" s="96" t="s">
        <v>629</v>
      </c>
    </row>
    <row r="319" spans="1:11" hidden="1">
      <c r="A319" s="100" t="s">
        <v>654</v>
      </c>
      <c r="B319" s="62" t="s">
        <v>1213</v>
      </c>
      <c r="C319" s="100" t="s">
        <v>1214</v>
      </c>
      <c r="D319" s="100">
        <v>53</v>
      </c>
      <c r="E319" s="100" t="s">
        <v>1183</v>
      </c>
      <c r="F319" s="100" t="s">
        <v>419</v>
      </c>
      <c r="G319" s="100" t="s">
        <v>656</v>
      </c>
      <c r="H319" s="100">
        <v>1</v>
      </c>
      <c r="I319" s="99">
        <f t="shared" si="4"/>
        <v>0</v>
      </c>
      <c r="J319" s="59">
        <v>1</v>
      </c>
      <c r="K319" s="96" t="s">
        <v>629</v>
      </c>
    </row>
    <row r="320" spans="1:11" hidden="1">
      <c r="A320" s="100" t="s">
        <v>654</v>
      </c>
      <c r="B320" s="62" t="s">
        <v>1215</v>
      </c>
      <c r="C320" s="100" t="s">
        <v>1216</v>
      </c>
      <c r="D320" s="100">
        <v>52.73</v>
      </c>
      <c r="E320" s="100" t="s">
        <v>1183</v>
      </c>
      <c r="F320" s="100" t="s">
        <v>419</v>
      </c>
      <c r="G320" s="100" t="s">
        <v>656</v>
      </c>
      <c r="H320" s="100">
        <v>1</v>
      </c>
      <c r="I320" s="99">
        <f t="shared" si="4"/>
        <v>0</v>
      </c>
      <c r="J320" s="59">
        <v>1</v>
      </c>
      <c r="K320" s="96" t="s">
        <v>629</v>
      </c>
    </row>
    <row r="321" spans="1:11" hidden="1">
      <c r="A321" s="100" t="s">
        <v>654</v>
      </c>
      <c r="B321" s="62" t="s">
        <v>1217</v>
      </c>
      <c r="C321" s="100" t="s">
        <v>1218</v>
      </c>
      <c r="D321" s="100">
        <v>35.700000000000003</v>
      </c>
      <c r="E321" s="100" t="s">
        <v>1183</v>
      </c>
      <c r="F321" s="100" t="s">
        <v>419</v>
      </c>
      <c r="G321" s="100" t="s">
        <v>656</v>
      </c>
      <c r="H321" s="100">
        <v>1</v>
      </c>
      <c r="I321" s="99">
        <f t="shared" si="4"/>
        <v>0</v>
      </c>
      <c r="J321" s="59">
        <v>1</v>
      </c>
      <c r="K321" s="96" t="s">
        <v>629</v>
      </c>
    </row>
    <row r="322" spans="1:11" hidden="1">
      <c r="A322" s="100" t="s">
        <v>654</v>
      </c>
      <c r="B322" s="62" t="s">
        <v>1219</v>
      </c>
      <c r="C322" s="100" t="s">
        <v>1220</v>
      </c>
      <c r="D322" s="100">
        <v>35.700000000000003</v>
      </c>
      <c r="E322" s="100" t="s">
        <v>1183</v>
      </c>
      <c r="F322" s="100" t="s">
        <v>419</v>
      </c>
      <c r="G322" s="100" t="s">
        <v>656</v>
      </c>
      <c r="H322" s="100">
        <v>1</v>
      </c>
      <c r="I322" s="99">
        <f t="shared" ref="I322:I385" si="5">NOT(H322)*1</f>
        <v>0</v>
      </c>
      <c r="J322" s="59">
        <v>1</v>
      </c>
      <c r="K322" s="96" t="s">
        <v>629</v>
      </c>
    </row>
    <row r="323" spans="1:11" hidden="1">
      <c r="A323" s="100" t="s">
        <v>654</v>
      </c>
      <c r="B323" s="62" t="s">
        <v>1221</v>
      </c>
      <c r="C323" s="100" t="s">
        <v>1222</v>
      </c>
      <c r="D323" s="100">
        <v>35.700000000000003</v>
      </c>
      <c r="E323" s="100" t="s">
        <v>1183</v>
      </c>
      <c r="F323" s="100" t="s">
        <v>419</v>
      </c>
      <c r="G323" s="100" t="s">
        <v>656</v>
      </c>
      <c r="H323" s="100">
        <v>1</v>
      </c>
      <c r="I323" s="99">
        <f t="shared" si="5"/>
        <v>0</v>
      </c>
      <c r="J323" s="59">
        <v>1</v>
      </c>
      <c r="K323" s="96" t="s">
        <v>629</v>
      </c>
    </row>
    <row r="324" spans="1:11" hidden="1">
      <c r="A324" s="100" t="s">
        <v>654</v>
      </c>
      <c r="B324" s="62" t="s">
        <v>1223</v>
      </c>
      <c r="C324" s="100" t="s">
        <v>1224</v>
      </c>
      <c r="D324" s="100">
        <v>35.700000000000003</v>
      </c>
      <c r="E324" s="100" t="s">
        <v>1183</v>
      </c>
      <c r="F324" s="100" t="s">
        <v>419</v>
      </c>
      <c r="G324" s="100" t="s">
        <v>656</v>
      </c>
      <c r="H324" s="100">
        <v>1</v>
      </c>
      <c r="I324" s="99">
        <f t="shared" si="5"/>
        <v>0</v>
      </c>
      <c r="J324" s="59">
        <v>1</v>
      </c>
      <c r="K324" s="96" t="s">
        <v>629</v>
      </c>
    </row>
    <row r="325" spans="1:11" hidden="1">
      <c r="A325" s="100" t="s">
        <v>654</v>
      </c>
      <c r="B325" s="62" t="s">
        <v>1225</v>
      </c>
      <c r="C325" s="100" t="s">
        <v>1226</v>
      </c>
      <c r="D325" s="100">
        <v>34</v>
      </c>
      <c r="E325" s="100" t="s">
        <v>1183</v>
      </c>
      <c r="F325" s="100" t="s">
        <v>419</v>
      </c>
      <c r="G325" s="100" t="s">
        <v>656</v>
      </c>
      <c r="H325" s="100">
        <v>1</v>
      </c>
      <c r="I325" s="99">
        <f t="shared" si="5"/>
        <v>0</v>
      </c>
      <c r="J325" s="59">
        <v>1</v>
      </c>
      <c r="K325" s="96" t="s">
        <v>629</v>
      </c>
    </row>
    <row r="326" spans="1:11" hidden="1">
      <c r="A326" s="100" t="s">
        <v>654</v>
      </c>
      <c r="B326" s="62" t="s">
        <v>1227</v>
      </c>
      <c r="C326" s="100" t="s">
        <v>1228</v>
      </c>
      <c r="D326" s="100">
        <v>30</v>
      </c>
      <c r="E326" s="100" t="s">
        <v>1183</v>
      </c>
      <c r="F326" s="100" t="s">
        <v>419</v>
      </c>
      <c r="G326" s="100" t="s">
        <v>656</v>
      </c>
      <c r="H326" s="100">
        <v>1</v>
      </c>
      <c r="I326" s="99">
        <f t="shared" si="5"/>
        <v>0</v>
      </c>
      <c r="J326" s="59">
        <v>1</v>
      </c>
      <c r="K326" s="96" t="s">
        <v>629</v>
      </c>
    </row>
    <row r="327" spans="1:11" hidden="1">
      <c r="A327" s="100" t="s">
        <v>654</v>
      </c>
      <c r="B327" s="62" t="s">
        <v>1229</v>
      </c>
      <c r="C327" s="100" t="s">
        <v>1230</v>
      </c>
      <c r="D327" s="100">
        <v>14</v>
      </c>
      <c r="E327" s="100" t="s">
        <v>1183</v>
      </c>
      <c r="F327" s="100" t="s">
        <v>419</v>
      </c>
      <c r="G327" s="100" t="s">
        <v>656</v>
      </c>
      <c r="H327" s="100">
        <v>1</v>
      </c>
      <c r="I327" s="99">
        <f t="shared" si="5"/>
        <v>0</v>
      </c>
      <c r="J327" s="59">
        <v>1</v>
      </c>
      <c r="K327" s="96" t="s">
        <v>629</v>
      </c>
    </row>
    <row r="328" spans="1:11" hidden="1">
      <c r="A328" s="100" t="s">
        <v>654</v>
      </c>
      <c r="B328" s="62" t="s">
        <v>1231</v>
      </c>
      <c r="C328" s="100" t="s">
        <v>1232</v>
      </c>
      <c r="D328" s="100">
        <v>11</v>
      </c>
      <c r="E328" s="100" t="s">
        <v>1183</v>
      </c>
      <c r="F328" s="100" t="s">
        <v>419</v>
      </c>
      <c r="G328" s="100" t="s">
        <v>656</v>
      </c>
      <c r="H328" s="100">
        <v>1</v>
      </c>
      <c r="I328" s="99">
        <f t="shared" si="5"/>
        <v>0</v>
      </c>
      <c r="J328" s="59">
        <v>1</v>
      </c>
      <c r="K328" s="96" t="s">
        <v>629</v>
      </c>
    </row>
    <row r="329" spans="1:11" hidden="1">
      <c r="A329" s="100" t="s">
        <v>654</v>
      </c>
      <c r="B329" s="62" t="s">
        <v>1233</v>
      </c>
      <c r="C329" s="100" t="s">
        <v>1234</v>
      </c>
      <c r="D329" s="100">
        <v>11</v>
      </c>
      <c r="E329" s="100" t="s">
        <v>1183</v>
      </c>
      <c r="F329" s="100" t="s">
        <v>419</v>
      </c>
      <c r="G329" s="100" t="s">
        <v>656</v>
      </c>
      <c r="H329" s="100">
        <v>1</v>
      </c>
      <c r="I329" s="99">
        <f t="shared" si="5"/>
        <v>0</v>
      </c>
      <c r="J329" s="59">
        <v>1</v>
      </c>
      <c r="K329" s="96" t="s">
        <v>629</v>
      </c>
    </row>
    <row r="330" spans="1:11" hidden="1">
      <c r="A330" s="100" t="s">
        <v>654</v>
      </c>
      <c r="B330" s="62" t="s">
        <v>1235</v>
      </c>
      <c r="C330" s="100" t="s">
        <v>1236</v>
      </c>
      <c r="D330" s="100">
        <v>10.01</v>
      </c>
      <c r="E330" s="100" t="s">
        <v>1183</v>
      </c>
      <c r="F330" s="100" t="s">
        <v>419</v>
      </c>
      <c r="G330" s="100" t="s">
        <v>656</v>
      </c>
      <c r="H330" s="100">
        <v>1</v>
      </c>
      <c r="I330" s="99">
        <f t="shared" si="5"/>
        <v>0</v>
      </c>
      <c r="J330" s="59">
        <v>1</v>
      </c>
      <c r="K330" s="96" t="s">
        <v>629</v>
      </c>
    </row>
    <row r="331" spans="1:11" hidden="1">
      <c r="A331" s="100" t="s">
        <v>654</v>
      </c>
      <c r="B331" s="62" t="s">
        <v>1237</v>
      </c>
      <c r="C331" s="100">
        <v>0</v>
      </c>
      <c r="D331" s="100">
        <v>0</v>
      </c>
      <c r="E331" s="100" t="s">
        <v>1183</v>
      </c>
      <c r="F331" s="100" t="s">
        <v>419</v>
      </c>
      <c r="G331" s="100" t="s">
        <v>656</v>
      </c>
      <c r="H331" s="100">
        <v>1</v>
      </c>
      <c r="I331" s="99">
        <f t="shared" si="5"/>
        <v>0</v>
      </c>
      <c r="J331" s="59">
        <v>1</v>
      </c>
      <c r="K331" s="96" t="s">
        <v>629</v>
      </c>
    </row>
    <row r="332" spans="1:11" hidden="1">
      <c r="A332" s="100" t="s">
        <v>837</v>
      </c>
      <c r="B332" s="62" t="s">
        <v>1238</v>
      </c>
      <c r="C332" s="100"/>
      <c r="D332" s="100" t="e">
        <v>#N/A</v>
      </c>
      <c r="E332" s="100" t="s">
        <v>1183</v>
      </c>
      <c r="F332" s="100" t="s">
        <v>421</v>
      </c>
      <c r="G332" s="100" t="s">
        <v>656</v>
      </c>
      <c r="H332" s="100">
        <v>0</v>
      </c>
      <c r="I332" s="99">
        <f t="shared" si="5"/>
        <v>1</v>
      </c>
      <c r="J332" s="59">
        <v>1</v>
      </c>
      <c r="K332" s="96" t="s">
        <v>629</v>
      </c>
    </row>
    <row r="333" spans="1:11" hidden="1">
      <c r="A333" s="100" t="s">
        <v>654</v>
      </c>
      <c r="B333" s="62" t="s">
        <v>1239</v>
      </c>
      <c r="C333" s="100">
        <v>0</v>
      </c>
      <c r="D333" s="100" t="e">
        <v>#N/A</v>
      </c>
      <c r="E333" s="100" t="s">
        <v>1240</v>
      </c>
      <c r="F333" s="100" t="s">
        <v>423</v>
      </c>
      <c r="G333" s="100" t="s">
        <v>834</v>
      </c>
      <c r="H333" s="100">
        <v>0</v>
      </c>
      <c r="I333" s="99">
        <f t="shared" si="5"/>
        <v>1</v>
      </c>
      <c r="J333" s="59">
        <v>0</v>
      </c>
      <c r="K333" s="96" t="s">
        <v>636</v>
      </c>
    </row>
    <row r="334" spans="1:11" hidden="1">
      <c r="A334" s="100" t="s">
        <v>672</v>
      </c>
      <c r="B334" s="62" t="s">
        <v>1241</v>
      </c>
      <c r="C334" s="100" t="s">
        <v>1242</v>
      </c>
      <c r="D334" s="100">
        <v>773.6</v>
      </c>
      <c r="E334" s="100" t="s">
        <v>1243</v>
      </c>
      <c r="F334" s="100" t="s">
        <v>419</v>
      </c>
      <c r="G334" s="100" t="s">
        <v>656</v>
      </c>
      <c r="H334" s="100">
        <v>1</v>
      </c>
      <c r="I334" s="99">
        <f t="shared" si="5"/>
        <v>0</v>
      </c>
      <c r="J334" s="59">
        <v>1</v>
      </c>
      <c r="K334" s="96" t="s">
        <v>630</v>
      </c>
    </row>
    <row r="335" spans="1:11" hidden="1">
      <c r="A335" s="100" t="s">
        <v>672</v>
      </c>
      <c r="B335" s="62" t="s">
        <v>1244</v>
      </c>
      <c r="C335" s="100" t="s">
        <v>1245</v>
      </c>
      <c r="D335" s="100">
        <v>459.42</v>
      </c>
      <c r="E335" s="100" t="s">
        <v>1243</v>
      </c>
      <c r="F335" s="100" t="s">
        <v>419</v>
      </c>
      <c r="G335" s="100" t="s">
        <v>656</v>
      </c>
      <c r="H335" s="100">
        <v>1</v>
      </c>
      <c r="I335" s="99">
        <f t="shared" si="5"/>
        <v>0</v>
      </c>
      <c r="J335" s="59">
        <v>1</v>
      </c>
      <c r="K335" s="96" t="s">
        <v>630</v>
      </c>
    </row>
    <row r="336" spans="1:11" hidden="1">
      <c r="A336" s="100" t="s">
        <v>672</v>
      </c>
      <c r="B336" s="62" t="s">
        <v>1246</v>
      </c>
      <c r="C336" s="100" t="s">
        <v>1247</v>
      </c>
      <c r="D336" s="100">
        <v>246.86</v>
      </c>
      <c r="E336" s="100" t="s">
        <v>1243</v>
      </c>
      <c r="F336" s="100" t="s">
        <v>419</v>
      </c>
      <c r="G336" s="100" t="s">
        <v>656</v>
      </c>
      <c r="H336" s="100">
        <v>1</v>
      </c>
      <c r="I336" s="99">
        <f t="shared" si="5"/>
        <v>0</v>
      </c>
      <c r="J336" s="59">
        <v>1</v>
      </c>
      <c r="K336" s="96" t="s">
        <v>630</v>
      </c>
    </row>
    <row r="337" spans="1:11" hidden="1">
      <c r="A337" s="100" t="s">
        <v>672</v>
      </c>
      <c r="B337" s="62" t="s">
        <v>1248</v>
      </c>
      <c r="C337" s="100" t="s">
        <v>1249</v>
      </c>
      <c r="D337" s="100">
        <v>239</v>
      </c>
      <c r="E337" s="100" t="s">
        <v>1243</v>
      </c>
      <c r="F337" s="100" t="s">
        <v>419</v>
      </c>
      <c r="G337" s="100" t="s">
        <v>656</v>
      </c>
      <c r="H337" s="100">
        <v>1</v>
      </c>
      <c r="I337" s="99">
        <f t="shared" si="5"/>
        <v>0</v>
      </c>
      <c r="J337" s="59">
        <v>1</v>
      </c>
      <c r="K337" s="96" t="s">
        <v>630</v>
      </c>
    </row>
    <row r="338" spans="1:11" hidden="1">
      <c r="A338" s="100" t="s">
        <v>672</v>
      </c>
      <c r="B338" s="62" t="s">
        <v>1250</v>
      </c>
      <c r="C338" s="100" t="s">
        <v>1251</v>
      </c>
      <c r="D338" s="100">
        <v>176.72</v>
      </c>
      <c r="E338" s="100" t="s">
        <v>1243</v>
      </c>
      <c r="F338" s="100" t="s">
        <v>419</v>
      </c>
      <c r="G338" s="100" t="s">
        <v>656</v>
      </c>
      <c r="H338" s="100">
        <v>1</v>
      </c>
      <c r="I338" s="99">
        <f t="shared" si="5"/>
        <v>0</v>
      </c>
      <c r="J338" s="59">
        <v>1</v>
      </c>
      <c r="K338" s="96" t="s">
        <v>630</v>
      </c>
    </row>
    <row r="339" spans="1:11" hidden="1">
      <c r="A339" s="100" t="s">
        <v>672</v>
      </c>
      <c r="B339" s="62" t="s">
        <v>1252</v>
      </c>
      <c r="C339" s="100" t="s">
        <v>1253</v>
      </c>
      <c r="D339" s="100">
        <v>175.67</v>
      </c>
      <c r="E339" s="100" t="s">
        <v>1243</v>
      </c>
      <c r="F339" s="100" t="s">
        <v>419</v>
      </c>
      <c r="G339" s="100" t="s">
        <v>656</v>
      </c>
      <c r="H339" s="100">
        <v>1</v>
      </c>
      <c r="I339" s="99">
        <f t="shared" si="5"/>
        <v>0</v>
      </c>
      <c r="J339" s="59">
        <v>1</v>
      </c>
      <c r="K339" s="96" t="s">
        <v>630</v>
      </c>
    </row>
    <row r="340" spans="1:11" hidden="1">
      <c r="A340" s="100" t="s">
        <v>672</v>
      </c>
      <c r="B340" s="62" t="s">
        <v>1254</v>
      </c>
      <c r="C340" s="100" t="s">
        <v>1255</v>
      </c>
      <c r="D340" s="100">
        <v>153.9</v>
      </c>
      <c r="E340" s="100" t="s">
        <v>1243</v>
      </c>
      <c r="F340" s="100" t="s">
        <v>419</v>
      </c>
      <c r="G340" s="100" t="s">
        <v>656</v>
      </c>
      <c r="H340" s="100">
        <v>1</v>
      </c>
      <c r="I340" s="99">
        <f t="shared" si="5"/>
        <v>0</v>
      </c>
      <c r="J340" s="59">
        <v>1</v>
      </c>
      <c r="K340" s="96" t="s">
        <v>630</v>
      </c>
    </row>
    <row r="341" spans="1:11" hidden="1">
      <c r="A341" s="100" t="s">
        <v>672</v>
      </c>
      <c r="B341" s="62" t="s">
        <v>1256</v>
      </c>
      <c r="C341" s="100" t="s">
        <v>1257</v>
      </c>
      <c r="D341" s="100">
        <v>144</v>
      </c>
      <c r="E341" s="100" t="s">
        <v>1243</v>
      </c>
      <c r="F341" s="100" t="s">
        <v>419</v>
      </c>
      <c r="G341" s="100" t="s">
        <v>656</v>
      </c>
      <c r="H341" s="100">
        <v>1</v>
      </c>
      <c r="I341" s="99">
        <f t="shared" si="5"/>
        <v>0</v>
      </c>
      <c r="J341" s="59">
        <v>1</v>
      </c>
      <c r="K341" s="96" t="s">
        <v>630</v>
      </c>
    </row>
    <row r="342" spans="1:11" hidden="1">
      <c r="A342" s="100" t="s">
        <v>672</v>
      </c>
      <c r="B342" s="62" t="s">
        <v>1258</v>
      </c>
      <c r="C342" s="100" t="s">
        <v>1259</v>
      </c>
      <c r="D342" s="100">
        <v>120</v>
      </c>
      <c r="E342" s="100" t="s">
        <v>1243</v>
      </c>
      <c r="F342" s="100" t="s">
        <v>419</v>
      </c>
      <c r="G342" s="100" t="s">
        <v>656</v>
      </c>
      <c r="H342" s="100">
        <v>1</v>
      </c>
      <c r="I342" s="99">
        <f t="shared" si="5"/>
        <v>0</v>
      </c>
      <c r="J342" s="59">
        <v>1</v>
      </c>
      <c r="K342" s="96" t="s">
        <v>630</v>
      </c>
    </row>
    <row r="343" spans="1:11" hidden="1">
      <c r="A343" s="100" t="s">
        <v>672</v>
      </c>
      <c r="B343" s="62" t="s">
        <v>1260</v>
      </c>
      <c r="C343" s="100" t="s">
        <v>1261</v>
      </c>
      <c r="D343" s="100">
        <v>119</v>
      </c>
      <c r="E343" s="100" t="s">
        <v>1243</v>
      </c>
      <c r="F343" s="100" t="s">
        <v>419</v>
      </c>
      <c r="G343" s="100" t="s">
        <v>656</v>
      </c>
      <c r="H343" s="100">
        <v>1</v>
      </c>
      <c r="I343" s="99">
        <f t="shared" si="5"/>
        <v>0</v>
      </c>
      <c r="J343" s="59">
        <v>1</v>
      </c>
      <c r="K343" s="96" t="s">
        <v>630</v>
      </c>
    </row>
    <row r="344" spans="1:11" hidden="1">
      <c r="A344" s="100" t="s">
        <v>672</v>
      </c>
      <c r="B344" s="62" t="s">
        <v>1262</v>
      </c>
      <c r="C344" s="100" t="s">
        <v>1263</v>
      </c>
      <c r="D344" s="100">
        <v>95</v>
      </c>
      <c r="E344" s="100" t="s">
        <v>1243</v>
      </c>
      <c r="F344" s="100" t="s">
        <v>419</v>
      </c>
      <c r="G344" s="100" t="s">
        <v>656</v>
      </c>
      <c r="H344" s="100">
        <v>1</v>
      </c>
      <c r="I344" s="99">
        <f t="shared" si="5"/>
        <v>0</v>
      </c>
      <c r="J344" s="59">
        <v>1</v>
      </c>
      <c r="K344" s="96" t="s">
        <v>630</v>
      </c>
    </row>
    <row r="345" spans="1:11" hidden="1">
      <c r="A345" s="100" t="s">
        <v>672</v>
      </c>
      <c r="B345" s="62" t="s">
        <v>1264</v>
      </c>
      <c r="C345" s="100" t="s">
        <v>1265</v>
      </c>
      <c r="D345" s="100">
        <v>94.5</v>
      </c>
      <c r="E345" s="100" t="s">
        <v>1243</v>
      </c>
      <c r="F345" s="100" t="s">
        <v>419</v>
      </c>
      <c r="G345" s="100" t="s">
        <v>656</v>
      </c>
      <c r="H345" s="100">
        <v>1</v>
      </c>
      <c r="I345" s="99">
        <f t="shared" si="5"/>
        <v>0</v>
      </c>
      <c r="J345" s="59">
        <v>1</v>
      </c>
      <c r="K345" s="96" t="s">
        <v>630</v>
      </c>
    </row>
    <row r="346" spans="1:11" hidden="1">
      <c r="A346" s="100" t="s">
        <v>672</v>
      </c>
      <c r="B346" s="62" t="s">
        <v>571</v>
      </c>
      <c r="C346" s="100" t="s">
        <v>1266</v>
      </c>
      <c r="D346" s="100">
        <v>93</v>
      </c>
      <c r="E346" s="100" t="s">
        <v>1243</v>
      </c>
      <c r="F346" s="100" t="s">
        <v>419</v>
      </c>
      <c r="G346" s="100" t="s">
        <v>656</v>
      </c>
      <c r="H346" s="100">
        <v>1</v>
      </c>
      <c r="I346" s="99">
        <f t="shared" si="5"/>
        <v>0</v>
      </c>
      <c r="J346" s="59">
        <v>1</v>
      </c>
      <c r="K346" s="96" t="s">
        <v>630</v>
      </c>
    </row>
    <row r="347" spans="1:11" hidden="1">
      <c r="A347" s="100" t="s">
        <v>672</v>
      </c>
      <c r="B347" s="62" t="s">
        <v>1267</v>
      </c>
      <c r="C347" s="100" t="s">
        <v>1268</v>
      </c>
      <c r="D347" s="100">
        <v>91</v>
      </c>
      <c r="E347" s="100" t="s">
        <v>1243</v>
      </c>
      <c r="F347" s="100" t="s">
        <v>419</v>
      </c>
      <c r="G347" s="100" t="s">
        <v>656</v>
      </c>
      <c r="H347" s="100">
        <v>1</v>
      </c>
      <c r="I347" s="99">
        <f t="shared" si="5"/>
        <v>0</v>
      </c>
      <c r="J347" s="59">
        <v>1</v>
      </c>
      <c r="K347" s="96" t="s">
        <v>630</v>
      </c>
    </row>
    <row r="348" spans="1:11" hidden="1">
      <c r="A348" s="100" t="s">
        <v>672</v>
      </c>
      <c r="B348" s="62" t="s">
        <v>1269</v>
      </c>
      <c r="C348" s="100" t="s">
        <v>1270</v>
      </c>
      <c r="D348" s="100">
        <v>85</v>
      </c>
      <c r="E348" s="100" t="s">
        <v>1243</v>
      </c>
      <c r="F348" s="100" t="s">
        <v>419</v>
      </c>
      <c r="G348" s="100" t="s">
        <v>656</v>
      </c>
      <c r="H348" s="100">
        <v>1</v>
      </c>
      <c r="I348" s="99">
        <f t="shared" si="5"/>
        <v>0</v>
      </c>
      <c r="J348" s="59">
        <v>1</v>
      </c>
      <c r="K348" s="96" t="s">
        <v>630</v>
      </c>
    </row>
    <row r="349" spans="1:11" hidden="1">
      <c r="A349" s="100" t="s">
        <v>672</v>
      </c>
      <c r="B349" s="62" t="s">
        <v>1271</v>
      </c>
      <c r="C349" s="100" t="s">
        <v>1272</v>
      </c>
      <c r="D349" s="100">
        <v>84.1</v>
      </c>
      <c r="E349" s="100" t="s">
        <v>1243</v>
      </c>
      <c r="F349" s="100" t="s">
        <v>419</v>
      </c>
      <c r="G349" s="100" t="s">
        <v>656</v>
      </c>
      <c r="H349" s="100">
        <v>1</v>
      </c>
      <c r="I349" s="99">
        <f t="shared" si="5"/>
        <v>0</v>
      </c>
      <c r="J349" s="59">
        <v>1</v>
      </c>
      <c r="K349" s="96" t="s">
        <v>630</v>
      </c>
    </row>
    <row r="350" spans="1:11" hidden="1">
      <c r="A350" s="100" t="s">
        <v>672</v>
      </c>
      <c r="B350" s="62" t="s">
        <v>1273</v>
      </c>
      <c r="C350" s="100" t="s">
        <v>1274</v>
      </c>
      <c r="D350" s="100">
        <v>82</v>
      </c>
      <c r="E350" s="100" t="s">
        <v>1243</v>
      </c>
      <c r="F350" s="100" t="s">
        <v>419</v>
      </c>
      <c r="G350" s="100" t="s">
        <v>656</v>
      </c>
      <c r="H350" s="100">
        <v>1</v>
      </c>
      <c r="I350" s="99">
        <f t="shared" si="5"/>
        <v>0</v>
      </c>
      <c r="J350" s="59">
        <v>1</v>
      </c>
      <c r="K350" s="96" t="s">
        <v>630</v>
      </c>
    </row>
    <row r="351" spans="1:11" hidden="1">
      <c r="A351" s="100" t="s">
        <v>672</v>
      </c>
      <c r="B351" s="62" t="s">
        <v>1275</v>
      </c>
      <c r="C351" s="100" t="s">
        <v>1276</v>
      </c>
      <c r="D351" s="100">
        <v>82</v>
      </c>
      <c r="E351" s="100" t="s">
        <v>1243</v>
      </c>
      <c r="F351" s="100" t="s">
        <v>419</v>
      </c>
      <c r="G351" s="100" t="s">
        <v>656</v>
      </c>
      <c r="H351" s="100">
        <v>1</v>
      </c>
      <c r="I351" s="99">
        <f t="shared" si="5"/>
        <v>0</v>
      </c>
      <c r="J351" s="59">
        <v>1</v>
      </c>
      <c r="K351" s="96" t="s">
        <v>630</v>
      </c>
    </row>
    <row r="352" spans="1:11" hidden="1">
      <c r="A352" s="100" t="s">
        <v>672</v>
      </c>
      <c r="B352" s="62" t="s">
        <v>1277</v>
      </c>
      <c r="C352" s="100" t="s">
        <v>1278</v>
      </c>
      <c r="D352" s="100">
        <v>80</v>
      </c>
      <c r="E352" s="100" t="s">
        <v>1243</v>
      </c>
      <c r="F352" s="100" t="s">
        <v>419</v>
      </c>
      <c r="G352" s="100" t="s">
        <v>656</v>
      </c>
      <c r="H352" s="100">
        <v>1</v>
      </c>
      <c r="I352" s="99">
        <f t="shared" si="5"/>
        <v>0</v>
      </c>
      <c r="J352" s="59">
        <v>1</v>
      </c>
      <c r="K352" s="96" t="s">
        <v>630</v>
      </c>
    </row>
    <row r="353" spans="1:11" hidden="1">
      <c r="A353" s="100" t="s">
        <v>672</v>
      </c>
      <c r="B353" s="62" t="s">
        <v>586</v>
      </c>
      <c r="C353" s="100" t="s">
        <v>1279</v>
      </c>
      <c r="D353" s="100">
        <v>72</v>
      </c>
      <c r="E353" s="100" t="s">
        <v>1243</v>
      </c>
      <c r="F353" s="100" t="s">
        <v>419</v>
      </c>
      <c r="G353" s="100" t="s">
        <v>656</v>
      </c>
      <c r="H353" s="100">
        <v>1</v>
      </c>
      <c r="I353" s="99">
        <f t="shared" si="5"/>
        <v>0</v>
      </c>
      <c r="J353" s="59">
        <v>1</v>
      </c>
      <c r="K353" s="96" t="s">
        <v>630</v>
      </c>
    </row>
    <row r="354" spans="1:11" hidden="1">
      <c r="A354" s="100" t="s">
        <v>672</v>
      </c>
      <c r="B354" s="62" t="s">
        <v>1280</v>
      </c>
      <c r="C354" s="100" t="s">
        <v>1281</v>
      </c>
      <c r="D354" s="100">
        <v>70.599999999999994</v>
      </c>
      <c r="E354" s="100" t="s">
        <v>1243</v>
      </c>
      <c r="F354" s="100" t="s">
        <v>419</v>
      </c>
      <c r="G354" s="100" t="s">
        <v>656</v>
      </c>
      <c r="H354" s="100">
        <v>1</v>
      </c>
      <c r="I354" s="99">
        <f t="shared" si="5"/>
        <v>0</v>
      </c>
      <c r="J354" s="59">
        <v>1</v>
      </c>
      <c r="K354" s="96" t="s">
        <v>630</v>
      </c>
    </row>
    <row r="355" spans="1:11" hidden="1">
      <c r="A355" s="100" t="s">
        <v>672</v>
      </c>
      <c r="B355" s="62" t="s">
        <v>1282</v>
      </c>
      <c r="C355" s="100" t="s">
        <v>1283</v>
      </c>
      <c r="D355" s="100">
        <v>70.400000000000006</v>
      </c>
      <c r="E355" s="100" t="s">
        <v>1243</v>
      </c>
      <c r="F355" s="100" t="s">
        <v>419</v>
      </c>
      <c r="G355" s="100" t="s">
        <v>656</v>
      </c>
      <c r="H355" s="100">
        <v>1</v>
      </c>
      <c r="I355" s="99">
        <f t="shared" si="5"/>
        <v>0</v>
      </c>
      <c r="J355" s="59">
        <v>1</v>
      </c>
      <c r="K355" s="96" t="s">
        <v>630</v>
      </c>
    </row>
    <row r="356" spans="1:11" hidden="1">
      <c r="A356" s="100" t="s">
        <v>672</v>
      </c>
      <c r="B356" s="62" t="s">
        <v>1284</v>
      </c>
      <c r="C356" s="100" t="s">
        <v>1285</v>
      </c>
      <c r="D356" s="100">
        <v>69</v>
      </c>
      <c r="E356" s="100" t="s">
        <v>1243</v>
      </c>
      <c r="F356" s="100" t="s">
        <v>419</v>
      </c>
      <c r="G356" s="100" t="s">
        <v>656</v>
      </c>
      <c r="H356" s="100">
        <v>1</v>
      </c>
      <c r="I356" s="99">
        <f t="shared" si="5"/>
        <v>0</v>
      </c>
      <c r="J356" s="59">
        <v>1</v>
      </c>
      <c r="K356" s="96" t="s">
        <v>630</v>
      </c>
    </row>
    <row r="357" spans="1:11" hidden="1">
      <c r="A357" s="100" t="s">
        <v>672</v>
      </c>
      <c r="B357" s="62" t="s">
        <v>1286</v>
      </c>
      <c r="C357" s="100" t="s">
        <v>1287</v>
      </c>
      <c r="D357" s="100">
        <v>68.5</v>
      </c>
      <c r="E357" s="100" t="s">
        <v>1243</v>
      </c>
      <c r="F357" s="100" t="s">
        <v>419</v>
      </c>
      <c r="G357" s="100" t="s">
        <v>656</v>
      </c>
      <c r="H357" s="100">
        <v>1</v>
      </c>
      <c r="I357" s="99">
        <f t="shared" si="5"/>
        <v>0</v>
      </c>
      <c r="J357" s="59">
        <v>1</v>
      </c>
      <c r="K357" s="96" t="s">
        <v>630</v>
      </c>
    </row>
    <row r="358" spans="1:11" hidden="1">
      <c r="A358" s="100" t="s">
        <v>672</v>
      </c>
      <c r="B358" s="62" t="s">
        <v>1288</v>
      </c>
      <c r="C358" s="100" t="s">
        <v>1289</v>
      </c>
      <c r="D358" s="100">
        <v>63.3</v>
      </c>
      <c r="E358" s="100" t="s">
        <v>1243</v>
      </c>
      <c r="F358" s="100" t="s">
        <v>419</v>
      </c>
      <c r="G358" s="100" t="s">
        <v>656</v>
      </c>
      <c r="H358" s="100">
        <v>1</v>
      </c>
      <c r="I358" s="99">
        <f t="shared" si="5"/>
        <v>0</v>
      </c>
      <c r="J358" s="59">
        <v>1</v>
      </c>
      <c r="K358" s="96" t="s">
        <v>630</v>
      </c>
    </row>
    <row r="359" spans="1:11" hidden="1">
      <c r="A359" s="100" t="s">
        <v>672</v>
      </c>
      <c r="B359" s="62" t="s">
        <v>1290</v>
      </c>
      <c r="C359" s="100" t="s">
        <v>1291</v>
      </c>
      <c r="D359" s="100">
        <v>62</v>
      </c>
      <c r="E359" s="100" t="s">
        <v>1243</v>
      </c>
      <c r="F359" s="100" t="s">
        <v>419</v>
      </c>
      <c r="G359" s="100" t="s">
        <v>656</v>
      </c>
      <c r="H359" s="100">
        <v>1</v>
      </c>
      <c r="I359" s="99">
        <f t="shared" si="5"/>
        <v>0</v>
      </c>
      <c r="J359" s="59">
        <v>1</v>
      </c>
      <c r="K359" s="96" t="s">
        <v>630</v>
      </c>
    </row>
    <row r="360" spans="1:11" hidden="1">
      <c r="A360" s="100" t="s">
        <v>672</v>
      </c>
      <c r="B360" s="62" t="s">
        <v>1292</v>
      </c>
      <c r="C360" s="100" t="s">
        <v>1293</v>
      </c>
      <c r="D360" s="100">
        <v>60</v>
      </c>
      <c r="E360" s="100" t="s">
        <v>1243</v>
      </c>
      <c r="F360" s="100" t="s">
        <v>419</v>
      </c>
      <c r="G360" s="100" t="s">
        <v>656</v>
      </c>
      <c r="H360" s="100">
        <v>1</v>
      </c>
      <c r="I360" s="99">
        <f t="shared" si="5"/>
        <v>0</v>
      </c>
      <c r="J360" s="59">
        <v>1</v>
      </c>
      <c r="K360" s="96" t="s">
        <v>630</v>
      </c>
    </row>
    <row r="361" spans="1:11" hidden="1">
      <c r="A361" s="100" t="s">
        <v>672</v>
      </c>
      <c r="B361" s="62" t="s">
        <v>1294</v>
      </c>
      <c r="C361" s="100" t="s">
        <v>1295</v>
      </c>
      <c r="D361" s="100">
        <v>57.25</v>
      </c>
      <c r="E361" s="100" t="s">
        <v>1243</v>
      </c>
      <c r="F361" s="100" t="s">
        <v>419</v>
      </c>
      <c r="G361" s="100" t="s">
        <v>656</v>
      </c>
      <c r="H361" s="100">
        <v>1</v>
      </c>
      <c r="I361" s="99">
        <f t="shared" si="5"/>
        <v>0</v>
      </c>
      <c r="J361" s="59">
        <v>1</v>
      </c>
      <c r="K361" s="96" t="s">
        <v>630</v>
      </c>
    </row>
    <row r="362" spans="1:11" hidden="1">
      <c r="A362" s="100" t="s">
        <v>672</v>
      </c>
      <c r="B362" s="62" t="s">
        <v>1296</v>
      </c>
      <c r="C362" s="100" t="s">
        <v>1297</v>
      </c>
      <c r="D362" s="100">
        <v>55.7</v>
      </c>
      <c r="E362" s="100" t="s">
        <v>1243</v>
      </c>
      <c r="F362" s="100" t="s">
        <v>419</v>
      </c>
      <c r="G362" s="100" t="s">
        <v>656</v>
      </c>
      <c r="H362" s="100">
        <v>1</v>
      </c>
      <c r="I362" s="99">
        <f t="shared" si="5"/>
        <v>0</v>
      </c>
      <c r="J362" s="59">
        <v>1</v>
      </c>
      <c r="K362" s="96" t="s">
        <v>630</v>
      </c>
    </row>
    <row r="363" spans="1:11" hidden="1">
      <c r="A363" s="100" t="s">
        <v>672</v>
      </c>
      <c r="B363" s="62" t="s">
        <v>1298</v>
      </c>
      <c r="C363" s="100" t="s">
        <v>1299</v>
      </c>
      <c r="D363" s="100">
        <v>54.6</v>
      </c>
      <c r="E363" s="100" t="s">
        <v>1243</v>
      </c>
      <c r="F363" s="100" t="s">
        <v>419</v>
      </c>
      <c r="G363" s="100" t="s">
        <v>656</v>
      </c>
      <c r="H363" s="100">
        <v>1</v>
      </c>
      <c r="I363" s="99">
        <f t="shared" si="5"/>
        <v>0</v>
      </c>
      <c r="J363" s="59">
        <v>1</v>
      </c>
      <c r="K363" s="96" t="s">
        <v>630</v>
      </c>
    </row>
    <row r="364" spans="1:11" hidden="1">
      <c r="A364" s="100" t="s">
        <v>672</v>
      </c>
      <c r="B364" s="62" t="s">
        <v>1300</v>
      </c>
      <c r="C364" s="100" t="s">
        <v>1301</v>
      </c>
      <c r="D364" s="100">
        <v>54.6</v>
      </c>
      <c r="E364" s="100" t="s">
        <v>1243</v>
      </c>
      <c r="F364" s="100" t="s">
        <v>419</v>
      </c>
      <c r="G364" s="100" t="s">
        <v>656</v>
      </c>
      <c r="H364" s="100">
        <v>1</v>
      </c>
      <c r="I364" s="99">
        <f t="shared" si="5"/>
        <v>0</v>
      </c>
      <c r="J364" s="59">
        <v>1</v>
      </c>
      <c r="K364" s="96" t="s">
        <v>630</v>
      </c>
    </row>
    <row r="365" spans="1:11" hidden="1">
      <c r="A365" s="100" t="s">
        <v>672</v>
      </c>
      <c r="B365" s="62" t="s">
        <v>1302</v>
      </c>
      <c r="C365" s="100" t="s">
        <v>1303</v>
      </c>
      <c r="D365" s="100">
        <v>52.5</v>
      </c>
      <c r="E365" s="100" t="s">
        <v>1243</v>
      </c>
      <c r="F365" s="100" t="s">
        <v>419</v>
      </c>
      <c r="G365" s="100" t="s">
        <v>656</v>
      </c>
      <c r="H365" s="100">
        <v>1</v>
      </c>
      <c r="I365" s="99">
        <f t="shared" si="5"/>
        <v>0</v>
      </c>
      <c r="J365" s="59">
        <v>1</v>
      </c>
      <c r="K365" s="96" t="s">
        <v>630</v>
      </c>
    </row>
    <row r="366" spans="1:11" hidden="1">
      <c r="A366" s="100" t="s">
        <v>672</v>
      </c>
      <c r="B366" s="62" t="s">
        <v>1304</v>
      </c>
      <c r="C366" s="100" t="s">
        <v>1305</v>
      </c>
      <c r="D366" s="100">
        <v>50</v>
      </c>
      <c r="E366" s="100" t="s">
        <v>1243</v>
      </c>
      <c r="F366" s="100" t="s">
        <v>419</v>
      </c>
      <c r="G366" s="100" t="s">
        <v>656</v>
      </c>
      <c r="H366" s="100">
        <v>1</v>
      </c>
      <c r="I366" s="99">
        <f t="shared" si="5"/>
        <v>0</v>
      </c>
      <c r="J366" s="59">
        <v>1</v>
      </c>
      <c r="K366" s="96" t="s">
        <v>630</v>
      </c>
    </row>
    <row r="367" spans="1:11" hidden="1">
      <c r="A367" s="100" t="s">
        <v>672</v>
      </c>
      <c r="B367" s="62" t="s">
        <v>1306</v>
      </c>
      <c r="C367" s="100" t="s">
        <v>1307</v>
      </c>
      <c r="D367" s="100">
        <v>49</v>
      </c>
      <c r="E367" s="100" t="s">
        <v>1243</v>
      </c>
      <c r="F367" s="100" t="s">
        <v>419</v>
      </c>
      <c r="G367" s="100" t="s">
        <v>656</v>
      </c>
      <c r="H367" s="100">
        <v>1</v>
      </c>
      <c r="I367" s="99">
        <f t="shared" si="5"/>
        <v>0</v>
      </c>
      <c r="J367" s="59">
        <v>1</v>
      </c>
      <c r="K367" s="96" t="s">
        <v>630</v>
      </c>
    </row>
    <row r="368" spans="1:11" hidden="1">
      <c r="A368" s="100" t="s">
        <v>672</v>
      </c>
      <c r="B368" s="62" t="s">
        <v>1308</v>
      </c>
      <c r="C368" s="100" t="s">
        <v>1309</v>
      </c>
      <c r="D368" s="100">
        <v>46</v>
      </c>
      <c r="E368" s="100" t="s">
        <v>1243</v>
      </c>
      <c r="F368" s="100" t="s">
        <v>419</v>
      </c>
      <c r="G368" s="100" t="s">
        <v>656</v>
      </c>
      <c r="H368" s="100">
        <v>1</v>
      </c>
      <c r="I368" s="99">
        <f t="shared" si="5"/>
        <v>0</v>
      </c>
      <c r="J368" s="59">
        <v>1</v>
      </c>
      <c r="K368" s="96" t="s">
        <v>630</v>
      </c>
    </row>
    <row r="369" spans="1:11" hidden="1">
      <c r="A369" s="100" t="s">
        <v>672</v>
      </c>
      <c r="B369" s="62" t="s">
        <v>1310</v>
      </c>
      <c r="C369" s="100" t="s">
        <v>1311</v>
      </c>
      <c r="D369" s="100">
        <v>42</v>
      </c>
      <c r="E369" s="100" t="s">
        <v>1243</v>
      </c>
      <c r="F369" s="100" t="s">
        <v>419</v>
      </c>
      <c r="G369" s="100" t="s">
        <v>656</v>
      </c>
      <c r="H369" s="100">
        <v>1</v>
      </c>
      <c r="I369" s="99">
        <f t="shared" si="5"/>
        <v>0</v>
      </c>
      <c r="J369" s="59">
        <v>1</v>
      </c>
      <c r="K369" s="96" t="s">
        <v>630</v>
      </c>
    </row>
    <row r="370" spans="1:11" hidden="1">
      <c r="A370" s="100" t="s">
        <v>672</v>
      </c>
      <c r="B370" s="62" t="s">
        <v>1312</v>
      </c>
      <c r="C370" s="100" t="s">
        <v>1313</v>
      </c>
      <c r="D370" s="100">
        <v>40</v>
      </c>
      <c r="E370" s="100" t="s">
        <v>1243</v>
      </c>
      <c r="F370" s="100" t="s">
        <v>419</v>
      </c>
      <c r="G370" s="100" t="s">
        <v>656</v>
      </c>
      <c r="H370" s="100">
        <v>1</v>
      </c>
      <c r="I370" s="99">
        <f t="shared" si="5"/>
        <v>0</v>
      </c>
      <c r="J370" s="59">
        <v>1</v>
      </c>
      <c r="K370" s="96" t="s">
        <v>630</v>
      </c>
    </row>
    <row r="371" spans="1:11" hidden="1">
      <c r="A371" s="100" t="s">
        <v>672</v>
      </c>
      <c r="B371" s="62" t="s">
        <v>1314</v>
      </c>
      <c r="C371" s="100" t="s">
        <v>1315</v>
      </c>
      <c r="D371" s="100">
        <v>39.5</v>
      </c>
      <c r="E371" s="100" t="s">
        <v>1243</v>
      </c>
      <c r="F371" s="100" t="s">
        <v>419</v>
      </c>
      <c r="G371" s="100" t="s">
        <v>656</v>
      </c>
      <c r="H371" s="100">
        <v>1</v>
      </c>
      <c r="I371" s="99">
        <f t="shared" si="5"/>
        <v>0</v>
      </c>
      <c r="J371" s="59">
        <v>1</v>
      </c>
      <c r="K371" s="96" t="s">
        <v>630</v>
      </c>
    </row>
    <row r="372" spans="1:11" hidden="1">
      <c r="A372" s="100" t="s">
        <v>672</v>
      </c>
      <c r="B372" s="62" t="s">
        <v>1316</v>
      </c>
      <c r="C372" s="100" t="s">
        <v>1317</v>
      </c>
      <c r="D372" s="100">
        <v>39.1</v>
      </c>
      <c r="E372" s="100" t="s">
        <v>1243</v>
      </c>
      <c r="F372" s="100" t="s">
        <v>419</v>
      </c>
      <c r="G372" s="100" t="s">
        <v>656</v>
      </c>
      <c r="H372" s="100">
        <v>1</v>
      </c>
      <c r="I372" s="99">
        <f t="shared" si="5"/>
        <v>0</v>
      </c>
      <c r="J372" s="59">
        <v>1</v>
      </c>
      <c r="K372" s="96" t="s">
        <v>630</v>
      </c>
    </row>
    <row r="373" spans="1:11" hidden="1">
      <c r="A373" s="100" t="s">
        <v>672</v>
      </c>
      <c r="B373" s="62" t="s">
        <v>1318</v>
      </c>
      <c r="C373" s="100" t="s">
        <v>1319</v>
      </c>
      <c r="D373" s="100">
        <v>39</v>
      </c>
      <c r="E373" s="100" t="s">
        <v>1243</v>
      </c>
      <c r="F373" s="100" t="s">
        <v>419</v>
      </c>
      <c r="G373" s="100" t="s">
        <v>656</v>
      </c>
      <c r="H373" s="100">
        <v>1</v>
      </c>
      <c r="I373" s="99">
        <f t="shared" si="5"/>
        <v>0</v>
      </c>
      <c r="J373" s="59">
        <v>1</v>
      </c>
      <c r="K373" s="96" t="s">
        <v>630</v>
      </c>
    </row>
    <row r="374" spans="1:11" hidden="1">
      <c r="A374" s="100" t="s">
        <v>672</v>
      </c>
      <c r="B374" s="62" t="s">
        <v>1320</v>
      </c>
      <c r="C374" s="100" t="s">
        <v>1321</v>
      </c>
      <c r="D374" s="100">
        <v>37.5</v>
      </c>
      <c r="E374" s="100" t="s">
        <v>1243</v>
      </c>
      <c r="F374" s="100" t="s">
        <v>419</v>
      </c>
      <c r="G374" s="100" t="s">
        <v>656</v>
      </c>
      <c r="H374" s="100">
        <v>1</v>
      </c>
      <c r="I374" s="99">
        <f t="shared" si="5"/>
        <v>0</v>
      </c>
      <c r="J374" s="59">
        <v>1</v>
      </c>
      <c r="K374" s="96" t="s">
        <v>630</v>
      </c>
    </row>
    <row r="375" spans="1:11" hidden="1">
      <c r="A375" s="100" t="s">
        <v>672</v>
      </c>
      <c r="B375" s="62" t="s">
        <v>1322</v>
      </c>
      <c r="C375" s="100" t="s">
        <v>1323</v>
      </c>
      <c r="D375" s="100">
        <v>36.799999999999997</v>
      </c>
      <c r="E375" s="100" t="s">
        <v>1243</v>
      </c>
      <c r="F375" s="100" t="s">
        <v>419</v>
      </c>
      <c r="G375" s="100" t="s">
        <v>656</v>
      </c>
      <c r="H375" s="100">
        <v>1</v>
      </c>
      <c r="I375" s="99">
        <f t="shared" si="5"/>
        <v>0</v>
      </c>
      <c r="J375" s="59">
        <v>1</v>
      </c>
      <c r="K375" s="96" t="s">
        <v>630</v>
      </c>
    </row>
    <row r="376" spans="1:11" hidden="1">
      <c r="A376" s="100" t="s">
        <v>672</v>
      </c>
      <c r="B376" s="62" t="s">
        <v>1324</v>
      </c>
      <c r="C376" s="100" t="s">
        <v>1325</v>
      </c>
      <c r="D376" s="100">
        <v>33</v>
      </c>
      <c r="E376" s="100" t="s">
        <v>1243</v>
      </c>
      <c r="F376" s="100" t="s">
        <v>419</v>
      </c>
      <c r="G376" s="100" t="s">
        <v>656</v>
      </c>
      <c r="H376" s="100">
        <v>1</v>
      </c>
      <c r="I376" s="99">
        <f t="shared" si="5"/>
        <v>0</v>
      </c>
      <c r="J376" s="59">
        <v>1</v>
      </c>
      <c r="K376" s="96" t="s">
        <v>630</v>
      </c>
    </row>
    <row r="377" spans="1:11" hidden="1">
      <c r="A377" s="100" t="s">
        <v>672</v>
      </c>
      <c r="B377" s="62" t="s">
        <v>1326</v>
      </c>
      <c r="C377" s="100" t="s">
        <v>1327</v>
      </c>
      <c r="D377" s="100">
        <v>32.5</v>
      </c>
      <c r="E377" s="100" t="s">
        <v>1243</v>
      </c>
      <c r="F377" s="100" t="s">
        <v>419</v>
      </c>
      <c r="G377" s="100" t="s">
        <v>656</v>
      </c>
      <c r="H377" s="100">
        <v>1</v>
      </c>
      <c r="I377" s="99">
        <f t="shared" si="5"/>
        <v>0</v>
      </c>
      <c r="J377" s="59">
        <v>1</v>
      </c>
      <c r="K377" s="96" t="s">
        <v>630</v>
      </c>
    </row>
    <row r="378" spans="1:11" hidden="1">
      <c r="A378" s="100" t="s">
        <v>672</v>
      </c>
      <c r="B378" s="62" t="s">
        <v>1328</v>
      </c>
      <c r="C378" s="100" t="s">
        <v>1329</v>
      </c>
      <c r="D378" s="100">
        <v>32</v>
      </c>
      <c r="E378" s="100" t="s">
        <v>1243</v>
      </c>
      <c r="F378" s="100" t="s">
        <v>419</v>
      </c>
      <c r="G378" s="100" t="s">
        <v>656</v>
      </c>
      <c r="H378" s="100">
        <v>1</v>
      </c>
      <c r="I378" s="99">
        <f t="shared" si="5"/>
        <v>0</v>
      </c>
      <c r="J378" s="59">
        <v>1</v>
      </c>
      <c r="K378" s="96" t="s">
        <v>630</v>
      </c>
    </row>
    <row r="379" spans="1:11" hidden="1">
      <c r="A379" s="100" t="s">
        <v>672</v>
      </c>
      <c r="B379" s="62" t="s">
        <v>1330</v>
      </c>
      <c r="C379" s="100" t="s">
        <v>1331</v>
      </c>
      <c r="D379" s="100">
        <v>32</v>
      </c>
      <c r="E379" s="100" t="s">
        <v>1243</v>
      </c>
      <c r="F379" s="100" t="s">
        <v>419</v>
      </c>
      <c r="G379" s="100" t="s">
        <v>656</v>
      </c>
      <c r="H379" s="100">
        <v>1</v>
      </c>
      <c r="I379" s="99">
        <f t="shared" si="5"/>
        <v>0</v>
      </c>
      <c r="J379" s="59">
        <v>1</v>
      </c>
      <c r="K379" s="96" t="s">
        <v>630</v>
      </c>
    </row>
    <row r="380" spans="1:11" hidden="1">
      <c r="A380" s="100" t="s">
        <v>672</v>
      </c>
      <c r="B380" s="62" t="s">
        <v>1332</v>
      </c>
      <c r="C380" s="100" t="s">
        <v>1333</v>
      </c>
      <c r="D380" s="100">
        <v>28.9</v>
      </c>
      <c r="E380" s="100" t="s">
        <v>1243</v>
      </c>
      <c r="F380" s="100" t="s">
        <v>419</v>
      </c>
      <c r="G380" s="100" t="s">
        <v>656</v>
      </c>
      <c r="H380" s="100">
        <v>1</v>
      </c>
      <c r="I380" s="99">
        <f t="shared" si="5"/>
        <v>0</v>
      </c>
      <c r="J380" s="59">
        <v>1</v>
      </c>
      <c r="K380" s="96" t="s">
        <v>630</v>
      </c>
    </row>
    <row r="381" spans="1:11" hidden="1">
      <c r="A381" s="100" t="s">
        <v>672</v>
      </c>
      <c r="B381" s="62" t="s">
        <v>591</v>
      </c>
      <c r="C381" s="100" t="s">
        <v>1334</v>
      </c>
      <c r="D381" s="100">
        <v>26</v>
      </c>
      <c r="E381" s="100" t="s">
        <v>1243</v>
      </c>
      <c r="F381" s="100" t="s">
        <v>419</v>
      </c>
      <c r="G381" s="100" t="s">
        <v>656</v>
      </c>
      <c r="H381" s="100">
        <v>1</v>
      </c>
      <c r="I381" s="99">
        <f t="shared" si="5"/>
        <v>0</v>
      </c>
      <c r="J381" s="59">
        <v>1</v>
      </c>
      <c r="K381" s="96" t="s">
        <v>630</v>
      </c>
    </row>
    <row r="382" spans="1:11" hidden="1">
      <c r="A382" s="100" t="s">
        <v>672</v>
      </c>
      <c r="B382" s="62" t="s">
        <v>1335</v>
      </c>
      <c r="C382" s="100" t="s">
        <v>1336</v>
      </c>
      <c r="D382" s="100">
        <v>25.2</v>
      </c>
      <c r="E382" s="100" t="s">
        <v>1243</v>
      </c>
      <c r="F382" s="100" t="s">
        <v>419</v>
      </c>
      <c r="G382" s="100" t="s">
        <v>656</v>
      </c>
      <c r="H382" s="100">
        <v>1</v>
      </c>
      <c r="I382" s="99">
        <f t="shared" si="5"/>
        <v>0</v>
      </c>
      <c r="J382" s="59">
        <v>1</v>
      </c>
      <c r="K382" s="96" t="s">
        <v>630</v>
      </c>
    </row>
    <row r="383" spans="1:11" hidden="1">
      <c r="A383" s="100" t="s">
        <v>672</v>
      </c>
      <c r="B383" s="62" t="s">
        <v>1337</v>
      </c>
      <c r="C383" s="100" t="s">
        <v>1338</v>
      </c>
      <c r="D383" s="100">
        <v>24</v>
      </c>
      <c r="E383" s="100" t="s">
        <v>1243</v>
      </c>
      <c r="F383" s="100" t="s">
        <v>419</v>
      </c>
      <c r="G383" s="100" t="s">
        <v>656</v>
      </c>
      <c r="H383" s="100">
        <v>1</v>
      </c>
      <c r="I383" s="99">
        <f t="shared" si="5"/>
        <v>0</v>
      </c>
      <c r="J383" s="59">
        <v>1</v>
      </c>
      <c r="K383" s="96" t="s">
        <v>630</v>
      </c>
    </row>
    <row r="384" spans="1:11" hidden="1">
      <c r="A384" s="100" t="s">
        <v>672</v>
      </c>
      <c r="B384" s="62" t="s">
        <v>1339</v>
      </c>
      <c r="C384" s="100" t="s">
        <v>1340</v>
      </c>
      <c r="D384" s="100">
        <v>17</v>
      </c>
      <c r="E384" s="100" t="s">
        <v>1243</v>
      </c>
      <c r="F384" s="100" t="s">
        <v>419</v>
      </c>
      <c r="G384" s="100" t="s">
        <v>656</v>
      </c>
      <c r="H384" s="100">
        <v>1</v>
      </c>
      <c r="I384" s="99">
        <f t="shared" si="5"/>
        <v>0</v>
      </c>
      <c r="J384" s="59">
        <v>1</v>
      </c>
      <c r="K384" s="96" t="s">
        <v>630</v>
      </c>
    </row>
    <row r="385" spans="1:11" hidden="1">
      <c r="A385" s="100" t="s">
        <v>672</v>
      </c>
      <c r="B385" s="62" t="s">
        <v>1341</v>
      </c>
      <c r="C385" s="100" t="s">
        <v>1342</v>
      </c>
      <c r="D385" s="100">
        <v>17</v>
      </c>
      <c r="E385" s="100" t="s">
        <v>1243</v>
      </c>
      <c r="F385" s="100" t="s">
        <v>419</v>
      </c>
      <c r="G385" s="100" t="s">
        <v>656</v>
      </c>
      <c r="H385" s="100">
        <v>1</v>
      </c>
      <c r="I385" s="99">
        <f t="shared" si="5"/>
        <v>0</v>
      </c>
      <c r="J385" s="59">
        <v>1</v>
      </c>
      <c r="K385" s="96" t="s">
        <v>630</v>
      </c>
    </row>
    <row r="386" spans="1:11" hidden="1">
      <c r="A386" s="100" t="s">
        <v>672</v>
      </c>
      <c r="B386" s="62" t="s">
        <v>1343</v>
      </c>
      <c r="C386" s="100" t="s">
        <v>1344</v>
      </c>
      <c r="D386" s="100">
        <v>14.36</v>
      </c>
      <c r="E386" s="100" t="s">
        <v>1243</v>
      </c>
      <c r="F386" s="100" t="s">
        <v>419</v>
      </c>
      <c r="G386" s="100" t="s">
        <v>656</v>
      </c>
      <c r="H386" s="100">
        <v>1</v>
      </c>
      <c r="I386" s="99">
        <f t="shared" ref="I386:I449" si="6">NOT(H386)*1</f>
        <v>0</v>
      </c>
      <c r="J386" s="59">
        <v>1</v>
      </c>
      <c r="K386" s="96" t="s">
        <v>630</v>
      </c>
    </row>
    <row r="387" spans="1:11" hidden="1">
      <c r="A387" s="100" t="s">
        <v>672</v>
      </c>
      <c r="B387" s="62" t="s">
        <v>1345</v>
      </c>
      <c r="C387" s="100" t="s">
        <v>1346</v>
      </c>
      <c r="D387" s="100">
        <v>14.3</v>
      </c>
      <c r="E387" s="100" t="s">
        <v>1243</v>
      </c>
      <c r="F387" s="100" t="s">
        <v>419</v>
      </c>
      <c r="G387" s="100" t="s">
        <v>656</v>
      </c>
      <c r="H387" s="100">
        <v>1</v>
      </c>
      <c r="I387" s="99">
        <f t="shared" si="6"/>
        <v>0</v>
      </c>
      <c r="J387" s="59">
        <v>1</v>
      </c>
      <c r="K387" s="96" t="s">
        <v>630</v>
      </c>
    </row>
    <row r="388" spans="1:11" hidden="1">
      <c r="A388" s="100" t="s">
        <v>672</v>
      </c>
      <c r="B388" s="62" t="s">
        <v>1347</v>
      </c>
      <c r="C388" s="100" t="s">
        <v>1348</v>
      </c>
      <c r="D388" s="100">
        <v>14</v>
      </c>
      <c r="E388" s="100" t="s">
        <v>1243</v>
      </c>
      <c r="F388" s="100" t="s">
        <v>419</v>
      </c>
      <c r="G388" s="100" t="s">
        <v>656</v>
      </c>
      <c r="H388" s="100">
        <v>1</v>
      </c>
      <c r="I388" s="99">
        <f t="shared" si="6"/>
        <v>0</v>
      </c>
      <c r="J388" s="59">
        <v>1</v>
      </c>
      <c r="K388" s="96" t="s">
        <v>630</v>
      </c>
    </row>
    <row r="389" spans="1:11" hidden="1">
      <c r="A389" s="100" t="s">
        <v>672</v>
      </c>
      <c r="B389" s="62" t="s">
        <v>1349</v>
      </c>
      <c r="C389" s="100" t="s">
        <v>1350</v>
      </c>
      <c r="D389" s="100">
        <v>9.9499999999999993</v>
      </c>
      <c r="E389" s="100" t="s">
        <v>1243</v>
      </c>
      <c r="F389" s="100" t="s">
        <v>419</v>
      </c>
      <c r="G389" s="100" t="s">
        <v>656</v>
      </c>
      <c r="H389" s="100">
        <v>1</v>
      </c>
      <c r="I389" s="99">
        <f t="shared" si="6"/>
        <v>0</v>
      </c>
      <c r="J389" s="59">
        <v>1</v>
      </c>
      <c r="K389" s="96" t="s">
        <v>630</v>
      </c>
    </row>
    <row r="390" spans="1:11" hidden="1">
      <c r="A390" s="100" t="s">
        <v>672</v>
      </c>
      <c r="B390" s="62" t="s">
        <v>1351</v>
      </c>
      <c r="C390" s="100" t="s">
        <v>1352</v>
      </c>
      <c r="D390" s="100">
        <v>9.9</v>
      </c>
      <c r="E390" s="100" t="s">
        <v>1243</v>
      </c>
      <c r="F390" s="100" t="s">
        <v>419</v>
      </c>
      <c r="G390" s="100" t="s">
        <v>656</v>
      </c>
      <c r="H390" s="100">
        <v>1</v>
      </c>
      <c r="I390" s="99">
        <f t="shared" si="6"/>
        <v>0</v>
      </c>
      <c r="J390" s="59">
        <v>1</v>
      </c>
      <c r="K390" s="96" t="s">
        <v>630</v>
      </c>
    </row>
    <row r="391" spans="1:11" hidden="1">
      <c r="A391" s="100" t="s">
        <v>672</v>
      </c>
      <c r="B391" s="62" t="s">
        <v>1353</v>
      </c>
      <c r="C391" s="100" t="s">
        <v>1354</v>
      </c>
      <c r="D391" s="100">
        <v>8</v>
      </c>
      <c r="E391" s="100" t="s">
        <v>1243</v>
      </c>
      <c r="F391" s="100" t="s">
        <v>419</v>
      </c>
      <c r="G391" s="100" t="s">
        <v>656</v>
      </c>
      <c r="H391" s="100">
        <v>1</v>
      </c>
      <c r="I391" s="99">
        <f t="shared" si="6"/>
        <v>0</v>
      </c>
      <c r="J391" s="59">
        <v>1</v>
      </c>
      <c r="K391" s="96" t="s">
        <v>630</v>
      </c>
    </row>
    <row r="392" spans="1:11" hidden="1">
      <c r="A392" s="100" t="s">
        <v>672</v>
      </c>
      <c r="B392" s="62" t="s">
        <v>1355</v>
      </c>
      <c r="C392" s="100" t="s">
        <v>1356</v>
      </c>
      <c r="D392" s="100">
        <v>7.94</v>
      </c>
      <c r="E392" s="100" t="s">
        <v>1243</v>
      </c>
      <c r="F392" s="100" t="s">
        <v>419</v>
      </c>
      <c r="G392" s="100" t="s">
        <v>656</v>
      </c>
      <c r="H392" s="100">
        <v>1</v>
      </c>
      <c r="I392" s="99">
        <f t="shared" si="6"/>
        <v>0</v>
      </c>
      <c r="J392" s="59">
        <v>1</v>
      </c>
      <c r="K392" s="96" t="s">
        <v>630</v>
      </c>
    </row>
    <row r="393" spans="1:11" hidden="1">
      <c r="A393" s="100" t="s">
        <v>672</v>
      </c>
      <c r="B393" s="62" t="s">
        <v>1357</v>
      </c>
      <c r="C393" s="100" t="s">
        <v>1358</v>
      </c>
      <c r="D393" s="100">
        <v>7.1</v>
      </c>
      <c r="E393" s="100" t="s">
        <v>1243</v>
      </c>
      <c r="F393" s="100" t="s">
        <v>419</v>
      </c>
      <c r="G393" s="100" t="s">
        <v>656</v>
      </c>
      <c r="H393" s="100">
        <v>1</v>
      </c>
      <c r="I393" s="99">
        <f t="shared" si="6"/>
        <v>0</v>
      </c>
      <c r="J393" s="59">
        <v>1</v>
      </c>
      <c r="K393" s="96" t="s">
        <v>630</v>
      </c>
    </row>
    <row r="394" spans="1:11" hidden="1">
      <c r="A394" s="100" t="s">
        <v>672</v>
      </c>
      <c r="B394" s="62" t="s">
        <v>1359</v>
      </c>
      <c r="C394" s="100" t="s">
        <v>1360</v>
      </c>
      <c r="D394" s="100">
        <v>5.9</v>
      </c>
      <c r="E394" s="100" t="s">
        <v>1243</v>
      </c>
      <c r="F394" s="100" t="s">
        <v>419</v>
      </c>
      <c r="G394" s="100" t="s">
        <v>656</v>
      </c>
      <c r="H394" s="100">
        <v>1</v>
      </c>
      <c r="I394" s="99">
        <f t="shared" si="6"/>
        <v>0</v>
      </c>
      <c r="J394" s="59">
        <v>1</v>
      </c>
      <c r="K394" s="96" t="s">
        <v>630</v>
      </c>
    </row>
    <row r="395" spans="1:11" hidden="1">
      <c r="A395" s="100" t="s">
        <v>672</v>
      </c>
      <c r="B395" s="62" t="s">
        <v>1361</v>
      </c>
      <c r="C395" s="100" t="s">
        <v>1362</v>
      </c>
      <c r="D395" s="100">
        <v>5.5</v>
      </c>
      <c r="E395" s="100" t="s">
        <v>1243</v>
      </c>
      <c r="F395" s="100" t="s">
        <v>419</v>
      </c>
      <c r="G395" s="100" t="s">
        <v>656</v>
      </c>
      <c r="H395" s="100">
        <v>1</v>
      </c>
      <c r="I395" s="99">
        <f t="shared" si="6"/>
        <v>0</v>
      </c>
      <c r="J395" s="59">
        <v>1</v>
      </c>
      <c r="K395" s="96" t="s">
        <v>630</v>
      </c>
    </row>
    <row r="396" spans="1:11" hidden="1">
      <c r="A396" s="100" t="s">
        <v>672</v>
      </c>
      <c r="B396" s="62" t="s">
        <v>1363</v>
      </c>
      <c r="C396" s="100" t="s">
        <v>1364</v>
      </c>
      <c r="D396" s="100">
        <v>5.0999999999999996</v>
      </c>
      <c r="E396" s="100" t="s">
        <v>1243</v>
      </c>
      <c r="F396" s="100" t="s">
        <v>419</v>
      </c>
      <c r="G396" s="100" t="s">
        <v>656</v>
      </c>
      <c r="H396" s="100">
        <v>1</v>
      </c>
      <c r="I396" s="99">
        <f t="shared" si="6"/>
        <v>0</v>
      </c>
      <c r="J396" s="59">
        <v>1</v>
      </c>
      <c r="K396" s="96" t="s">
        <v>630</v>
      </c>
    </row>
    <row r="397" spans="1:11" hidden="1">
      <c r="A397" s="100" t="s">
        <v>672</v>
      </c>
      <c r="B397" s="62" t="s">
        <v>1365</v>
      </c>
      <c r="C397" s="100" t="s">
        <v>1366</v>
      </c>
      <c r="D397" s="100">
        <v>5</v>
      </c>
      <c r="E397" s="100" t="s">
        <v>1243</v>
      </c>
      <c r="F397" s="100" t="s">
        <v>419</v>
      </c>
      <c r="G397" s="100" t="s">
        <v>656</v>
      </c>
      <c r="H397" s="100">
        <v>1</v>
      </c>
      <c r="I397" s="99">
        <f t="shared" si="6"/>
        <v>0</v>
      </c>
      <c r="J397" s="59">
        <v>1</v>
      </c>
      <c r="K397" s="96" t="s">
        <v>630</v>
      </c>
    </row>
    <row r="398" spans="1:11" hidden="1">
      <c r="A398" s="100" t="s">
        <v>672</v>
      </c>
      <c r="B398" s="62" t="s">
        <v>1367</v>
      </c>
      <c r="C398" s="100" t="s">
        <v>1368</v>
      </c>
      <c r="D398" s="100">
        <v>5</v>
      </c>
      <c r="E398" s="100" t="s">
        <v>1243</v>
      </c>
      <c r="F398" s="100" t="s">
        <v>419</v>
      </c>
      <c r="G398" s="100" t="s">
        <v>656</v>
      </c>
      <c r="H398" s="100">
        <v>1</v>
      </c>
      <c r="I398" s="99">
        <f t="shared" si="6"/>
        <v>0</v>
      </c>
      <c r="J398" s="59">
        <v>1</v>
      </c>
      <c r="K398" s="96" t="s">
        <v>630</v>
      </c>
    </row>
    <row r="399" spans="1:11" hidden="1">
      <c r="A399" s="100" t="s">
        <v>672</v>
      </c>
      <c r="B399" s="62" t="s">
        <v>1369</v>
      </c>
      <c r="C399" s="100" t="s">
        <v>1370</v>
      </c>
      <c r="D399" s="100">
        <v>5</v>
      </c>
      <c r="E399" s="100" t="s">
        <v>1243</v>
      </c>
      <c r="F399" s="100" t="s">
        <v>419</v>
      </c>
      <c r="G399" s="100" t="s">
        <v>656</v>
      </c>
      <c r="H399" s="100">
        <v>1</v>
      </c>
      <c r="I399" s="99">
        <f t="shared" si="6"/>
        <v>0</v>
      </c>
      <c r="J399" s="59">
        <v>1</v>
      </c>
      <c r="K399" s="96" t="s">
        <v>630</v>
      </c>
    </row>
    <row r="400" spans="1:11" hidden="1">
      <c r="A400" s="100" t="s">
        <v>672</v>
      </c>
      <c r="B400" s="62" t="s">
        <v>1371</v>
      </c>
      <c r="C400" s="100" t="s">
        <v>1372</v>
      </c>
      <c r="D400" s="100">
        <v>4.0999999999999996</v>
      </c>
      <c r="E400" s="100" t="s">
        <v>1243</v>
      </c>
      <c r="F400" s="100" t="s">
        <v>419</v>
      </c>
      <c r="G400" s="100" t="s">
        <v>656</v>
      </c>
      <c r="H400" s="100">
        <v>1</v>
      </c>
      <c r="I400" s="99">
        <f t="shared" si="6"/>
        <v>0</v>
      </c>
      <c r="J400" s="59">
        <v>1</v>
      </c>
      <c r="K400" s="96" t="s">
        <v>630</v>
      </c>
    </row>
    <row r="401" spans="1:11" hidden="1">
      <c r="A401" s="100" t="s">
        <v>672</v>
      </c>
      <c r="B401" s="62" t="s">
        <v>1373</v>
      </c>
      <c r="C401" s="100" t="s">
        <v>1374</v>
      </c>
      <c r="D401" s="100">
        <v>3.8</v>
      </c>
      <c r="E401" s="100" t="s">
        <v>1243</v>
      </c>
      <c r="F401" s="100" t="s">
        <v>419</v>
      </c>
      <c r="G401" s="100" t="s">
        <v>656</v>
      </c>
      <c r="H401" s="100">
        <v>1</v>
      </c>
      <c r="I401" s="99">
        <f t="shared" si="6"/>
        <v>0</v>
      </c>
      <c r="J401" s="59">
        <v>1</v>
      </c>
      <c r="K401" s="96" t="s">
        <v>630</v>
      </c>
    </row>
    <row r="402" spans="1:11" hidden="1">
      <c r="A402" s="100" t="s">
        <v>672</v>
      </c>
      <c r="B402" s="62" t="s">
        <v>1375</v>
      </c>
      <c r="C402" s="100" t="s">
        <v>1376</v>
      </c>
      <c r="D402" s="100">
        <v>3.75</v>
      </c>
      <c r="E402" s="100" t="s">
        <v>1243</v>
      </c>
      <c r="F402" s="100" t="s">
        <v>419</v>
      </c>
      <c r="G402" s="100" t="s">
        <v>656</v>
      </c>
      <c r="H402" s="100">
        <v>1</v>
      </c>
      <c r="I402" s="99">
        <f t="shared" si="6"/>
        <v>0</v>
      </c>
      <c r="J402" s="59">
        <v>1</v>
      </c>
      <c r="K402" s="96" t="s">
        <v>630</v>
      </c>
    </row>
    <row r="403" spans="1:11" hidden="1">
      <c r="A403" s="100" t="s">
        <v>672</v>
      </c>
      <c r="B403" s="62" t="s">
        <v>1377</v>
      </c>
      <c r="C403" s="100" t="s">
        <v>1378</v>
      </c>
      <c r="D403" s="100">
        <v>3.3</v>
      </c>
      <c r="E403" s="100" t="s">
        <v>1243</v>
      </c>
      <c r="F403" s="100" t="s">
        <v>419</v>
      </c>
      <c r="G403" s="100" t="s">
        <v>656</v>
      </c>
      <c r="H403" s="100">
        <v>1</v>
      </c>
      <c r="I403" s="99">
        <f t="shared" si="6"/>
        <v>0</v>
      </c>
      <c r="J403" s="59">
        <v>1</v>
      </c>
      <c r="K403" s="96" t="s">
        <v>630</v>
      </c>
    </row>
    <row r="404" spans="1:11" hidden="1">
      <c r="A404" s="100" t="s">
        <v>672</v>
      </c>
      <c r="B404" s="62" t="s">
        <v>1379</v>
      </c>
      <c r="C404" s="100" t="s">
        <v>1380</v>
      </c>
      <c r="D404" s="100">
        <v>3.13</v>
      </c>
      <c r="E404" s="100" t="s">
        <v>1243</v>
      </c>
      <c r="F404" s="100" t="s">
        <v>419</v>
      </c>
      <c r="G404" s="100" t="s">
        <v>656</v>
      </c>
      <c r="H404" s="100">
        <v>1</v>
      </c>
      <c r="I404" s="99">
        <f t="shared" si="6"/>
        <v>0</v>
      </c>
      <c r="J404" s="59">
        <v>1</v>
      </c>
      <c r="K404" s="96" t="s">
        <v>630</v>
      </c>
    </row>
    <row r="405" spans="1:11" hidden="1">
      <c r="A405" s="100" t="s">
        <v>672</v>
      </c>
      <c r="B405" s="62" t="s">
        <v>1381</v>
      </c>
      <c r="C405" s="100" t="s">
        <v>1382</v>
      </c>
      <c r="D405" s="100">
        <v>3.01</v>
      </c>
      <c r="E405" s="100" t="s">
        <v>1243</v>
      </c>
      <c r="F405" s="100" t="s">
        <v>419</v>
      </c>
      <c r="G405" s="100" t="s">
        <v>656</v>
      </c>
      <c r="H405" s="100">
        <v>1</v>
      </c>
      <c r="I405" s="99">
        <f t="shared" si="6"/>
        <v>0</v>
      </c>
      <c r="J405" s="59">
        <v>1</v>
      </c>
      <c r="K405" s="96" t="s">
        <v>630</v>
      </c>
    </row>
    <row r="406" spans="1:11" hidden="1">
      <c r="A406" s="100" t="s">
        <v>672</v>
      </c>
      <c r="B406" s="62" t="s">
        <v>1383</v>
      </c>
      <c r="C406" s="100" t="s">
        <v>1383</v>
      </c>
      <c r="D406" s="100">
        <v>3</v>
      </c>
      <c r="E406" s="100" t="s">
        <v>1243</v>
      </c>
      <c r="F406" s="100" t="s">
        <v>419</v>
      </c>
      <c r="G406" s="100" t="s">
        <v>656</v>
      </c>
      <c r="H406" s="100">
        <v>1</v>
      </c>
      <c r="I406" s="99">
        <f t="shared" si="6"/>
        <v>0</v>
      </c>
      <c r="J406" s="59">
        <v>1</v>
      </c>
      <c r="K406" s="96" t="s">
        <v>630</v>
      </c>
    </row>
    <row r="407" spans="1:11" hidden="1">
      <c r="A407" s="100" t="s">
        <v>672</v>
      </c>
      <c r="B407" s="62" t="s">
        <v>1384</v>
      </c>
      <c r="C407" s="100" t="s">
        <v>1385</v>
      </c>
      <c r="D407" s="100">
        <v>2.85</v>
      </c>
      <c r="E407" s="100" t="s">
        <v>1243</v>
      </c>
      <c r="F407" s="100" t="s">
        <v>419</v>
      </c>
      <c r="G407" s="100" t="s">
        <v>656</v>
      </c>
      <c r="H407" s="100">
        <v>1</v>
      </c>
      <c r="I407" s="99">
        <f t="shared" si="6"/>
        <v>0</v>
      </c>
      <c r="J407" s="59">
        <v>1</v>
      </c>
      <c r="K407" s="96" t="s">
        <v>630</v>
      </c>
    </row>
    <row r="408" spans="1:11" hidden="1">
      <c r="A408" s="100" t="s">
        <v>672</v>
      </c>
      <c r="B408" s="62" t="s">
        <v>1386</v>
      </c>
      <c r="C408" s="100" t="s">
        <v>1387</v>
      </c>
      <c r="D408" s="100">
        <v>2.85</v>
      </c>
      <c r="E408" s="100" t="s">
        <v>1243</v>
      </c>
      <c r="F408" s="100" t="s">
        <v>419</v>
      </c>
      <c r="G408" s="100" t="s">
        <v>656</v>
      </c>
      <c r="H408" s="100">
        <v>1</v>
      </c>
      <c r="I408" s="99">
        <f t="shared" si="6"/>
        <v>0</v>
      </c>
      <c r="J408" s="59">
        <v>1</v>
      </c>
      <c r="K408" s="96" t="s">
        <v>630</v>
      </c>
    </row>
    <row r="409" spans="1:11" hidden="1">
      <c r="A409" s="100" t="s">
        <v>672</v>
      </c>
      <c r="B409" s="62" t="s">
        <v>1388</v>
      </c>
      <c r="C409" s="100" t="s">
        <v>1389</v>
      </c>
      <c r="D409" s="100">
        <v>2.5</v>
      </c>
      <c r="E409" s="100" t="s">
        <v>1243</v>
      </c>
      <c r="F409" s="100" t="s">
        <v>419</v>
      </c>
      <c r="G409" s="100" t="s">
        <v>656</v>
      </c>
      <c r="H409" s="100">
        <v>1</v>
      </c>
      <c r="I409" s="99">
        <f t="shared" si="6"/>
        <v>0</v>
      </c>
      <c r="J409" s="59">
        <v>1</v>
      </c>
      <c r="K409" s="96" t="s">
        <v>630</v>
      </c>
    </row>
    <row r="410" spans="1:11" hidden="1">
      <c r="A410" s="100" t="s">
        <v>672</v>
      </c>
      <c r="B410" s="62" t="s">
        <v>1390</v>
      </c>
      <c r="C410" s="100" t="s">
        <v>1391</v>
      </c>
      <c r="D410" s="100">
        <v>2.5</v>
      </c>
      <c r="E410" s="100" t="s">
        <v>1243</v>
      </c>
      <c r="F410" s="100" t="s">
        <v>419</v>
      </c>
      <c r="G410" s="100" t="s">
        <v>656</v>
      </c>
      <c r="H410" s="100">
        <v>1</v>
      </c>
      <c r="I410" s="99">
        <f t="shared" si="6"/>
        <v>0</v>
      </c>
      <c r="J410" s="59">
        <v>1</v>
      </c>
      <c r="K410" s="96" t="s">
        <v>630</v>
      </c>
    </row>
    <row r="411" spans="1:11" hidden="1">
      <c r="A411" s="100" t="s">
        <v>672</v>
      </c>
      <c r="B411" s="62" t="s">
        <v>1392</v>
      </c>
      <c r="C411" s="100" t="s">
        <v>1393</v>
      </c>
      <c r="D411" s="100">
        <v>2.19</v>
      </c>
      <c r="E411" s="100" t="s">
        <v>1243</v>
      </c>
      <c r="F411" s="100" t="s">
        <v>419</v>
      </c>
      <c r="G411" s="100" t="s">
        <v>656</v>
      </c>
      <c r="H411" s="100">
        <v>1</v>
      </c>
      <c r="I411" s="99">
        <f t="shared" si="6"/>
        <v>0</v>
      </c>
      <c r="J411" s="59">
        <v>1</v>
      </c>
      <c r="K411" s="96" t="s">
        <v>630</v>
      </c>
    </row>
    <row r="412" spans="1:11" hidden="1">
      <c r="A412" s="100" t="s">
        <v>672</v>
      </c>
      <c r="B412" s="62" t="s">
        <v>1394</v>
      </c>
      <c r="C412" s="100" t="s">
        <v>1394</v>
      </c>
      <c r="D412" s="100">
        <v>2</v>
      </c>
      <c r="E412" s="100" t="s">
        <v>1243</v>
      </c>
      <c r="F412" s="100" t="s">
        <v>419</v>
      </c>
      <c r="G412" s="100" t="s">
        <v>656</v>
      </c>
      <c r="H412" s="100">
        <v>1</v>
      </c>
      <c r="I412" s="99">
        <f t="shared" si="6"/>
        <v>0</v>
      </c>
      <c r="J412" s="59">
        <v>1</v>
      </c>
      <c r="K412" s="96" t="s">
        <v>630</v>
      </c>
    </row>
    <row r="413" spans="1:11" hidden="1">
      <c r="A413" s="100" t="s">
        <v>672</v>
      </c>
      <c r="B413" s="62" t="s">
        <v>1395</v>
      </c>
      <c r="C413" s="100" t="s">
        <v>1396</v>
      </c>
      <c r="D413" s="100">
        <v>2</v>
      </c>
      <c r="E413" s="100" t="s">
        <v>1243</v>
      </c>
      <c r="F413" s="100" t="s">
        <v>419</v>
      </c>
      <c r="G413" s="100" t="s">
        <v>656</v>
      </c>
      <c r="H413" s="100">
        <v>1</v>
      </c>
      <c r="I413" s="99">
        <f t="shared" si="6"/>
        <v>0</v>
      </c>
      <c r="J413" s="59">
        <v>1</v>
      </c>
      <c r="K413" s="96" t="s">
        <v>630</v>
      </c>
    </row>
    <row r="414" spans="1:11" hidden="1">
      <c r="A414" s="100" t="s">
        <v>672</v>
      </c>
      <c r="B414" s="62" t="s">
        <v>1397</v>
      </c>
      <c r="C414" s="100" t="s">
        <v>1398</v>
      </c>
      <c r="D414" s="100">
        <v>1.92</v>
      </c>
      <c r="E414" s="100" t="s">
        <v>1243</v>
      </c>
      <c r="F414" s="100" t="s">
        <v>419</v>
      </c>
      <c r="G414" s="100" t="s">
        <v>656</v>
      </c>
      <c r="H414" s="100">
        <v>1</v>
      </c>
      <c r="I414" s="99">
        <f t="shared" si="6"/>
        <v>0</v>
      </c>
      <c r="J414" s="59">
        <v>1</v>
      </c>
      <c r="K414" s="96" t="s">
        <v>630</v>
      </c>
    </row>
    <row r="415" spans="1:11" hidden="1">
      <c r="A415" s="100" t="s">
        <v>672</v>
      </c>
      <c r="B415" s="62" t="s">
        <v>1399</v>
      </c>
      <c r="C415" s="100" t="s">
        <v>1400</v>
      </c>
      <c r="D415" s="100">
        <v>1.91</v>
      </c>
      <c r="E415" s="100" t="s">
        <v>1243</v>
      </c>
      <c r="F415" s="100" t="s">
        <v>419</v>
      </c>
      <c r="G415" s="100" t="s">
        <v>656</v>
      </c>
      <c r="H415" s="100">
        <v>1</v>
      </c>
      <c r="I415" s="99">
        <f t="shared" si="6"/>
        <v>0</v>
      </c>
      <c r="J415" s="59">
        <v>1</v>
      </c>
      <c r="K415" s="96" t="s">
        <v>630</v>
      </c>
    </row>
    <row r="416" spans="1:11" hidden="1">
      <c r="A416" s="100" t="s">
        <v>672</v>
      </c>
      <c r="B416" s="62" t="s">
        <v>1401</v>
      </c>
      <c r="C416" s="100" t="s">
        <v>1402</v>
      </c>
      <c r="D416" s="100">
        <v>1.84</v>
      </c>
      <c r="E416" s="100" t="s">
        <v>1243</v>
      </c>
      <c r="F416" s="100" t="s">
        <v>419</v>
      </c>
      <c r="G416" s="100" t="s">
        <v>656</v>
      </c>
      <c r="H416" s="100">
        <v>1</v>
      </c>
      <c r="I416" s="99">
        <f t="shared" si="6"/>
        <v>0</v>
      </c>
      <c r="J416" s="59">
        <v>1</v>
      </c>
      <c r="K416" s="96" t="s">
        <v>630</v>
      </c>
    </row>
    <row r="417" spans="1:11" hidden="1">
      <c r="A417" s="100" t="s">
        <v>672</v>
      </c>
      <c r="B417" s="62" t="s">
        <v>1403</v>
      </c>
      <c r="C417" s="100" t="s">
        <v>1404</v>
      </c>
      <c r="D417" s="100">
        <v>1.82</v>
      </c>
      <c r="E417" s="100" t="s">
        <v>1243</v>
      </c>
      <c r="F417" s="100" t="s">
        <v>419</v>
      </c>
      <c r="G417" s="100" t="s">
        <v>656</v>
      </c>
      <c r="H417" s="100">
        <v>1</v>
      </c>
      <c r="I417" s="99">
        <f t="shared" si="6"/>
        <v>0</v>
      </c>
      <c r="J417" s="59">
        <v>1</v>
      </c>
      <c r="K417" s="96" t="s">
        <v>630</v>
      </c>
    </row>
    <row r="418" spans="1:11" hidden="1">
      <c r="A418" s="100" t="s">
        <v>672</v>
      </c>
      <c r="B418" s="62" t="s">
        <v>1405</v>
      </c>
      <c r="C418" s="100" t="s">
        <v>1406</v>
      </c>
      <c r="D418" s="100">
        <v>1.7</v>
      </c>
      <c r="E418" s="100" t="s">
        <v>1243</v>
      </c>
      <c r="F418" s="100" t="s">
        <v>419</v>
      </c>
      <c r="G418" s="100" t="s">
        <v>656</v>
      </c>
      <c r="H418" s="100">
        <v>1</v>
      </c>
      <c r="I418" s="99">
        <f t="shared" si="6"/>
        <v>0</v>
      </c>
      <c r="J418" s="59">
        <v>1</v>
      </c>
      <c r="K418" s="96" t="s">
        <v>630</v>
      </c>
    </row>
    <row r="419" spans="1:11" hidden="1">
      <c r="A419" s="100" t="s">
        <v>672</v>
      </c>
      <c r="B419" s="62" t="s">
        <v>1407</v>
      </c>
      <c r="C419" s="100" t="s">
        <v>1408</v>
      </c>
      <c r="D419" s="100">
        <v>1.7</v>
      </c>
      <c r="E419" s="100" t="s">
        <v>1243</v>
      </c>
      <c r="F419" s="100" t="s">
        <v>419</v>
      </c>
      <c r="G419" s="100" t="s">
        <v>656</v>
      </c>
      <c r="H419" s="100">
        <v>1</v>
      </c>
      <c r="I419" s="99">
        <f t="shared" si="6"/>
        <v>0</v>
      </c>
      <c r="J419" s="59">
        <v>1</v>
      </c>
      <c r="K419" s="96" t="s">
        <v>630</v>
      </c>
    </row>
    <row r="420" spans="1:11" hidden="1">
      <c r="A420" s="100" t="s">
        <v>672</v>
      </c>
      <c r="B420" s="62" t="s">
        <v>1409</v>
      </c>
      <c r="C420" s="100" t="s">
        <v>1410</v>
      </c>
      <c r="D420" s="100">
        <v>1.7</v>
      </c>
      <c r="E420" s="100" t="s">
        <v>1243</v>
      </c>
      <c r="F420" s="100" t="s">
        <v>419</v>
      </c>
      <c r="G420" s="100" t="s">
        <v>656</v>
      </c>
      <c r="H420" s="100">
        <v>1</v>
      </c>
      <c r="I420" s="99">
        <f t="shared" si="6"/>
        <v>0</v>
      </c>
      <c r="J420" s="59">
        <v>1</v>
      </c>
      <c r="K420" s="96" t="s">
        <v>630</v>
      </c>
    </row>
    <row r="421" spans="1:11" hidden="1">
      <c r="A421" s="100" t="s">
        <v>672</v>
      </c>
      <c r="B421" s="62" t="s">
        <v>1411</v>
      </c>
      <c r="C421" s="100" t="s">
        <v>1412</v>
      </c>
      <c r="D421" s="100">
        <v>1.63</v>
      </c>
      <c r="E421" s="100" t="s">
        <v>1243</v>
      </c>
      <c r="F421" s="100" t="s">
        <v>419</v>
      </c>
      <c r="G421" s="100" t="s">
        <v>656</v>
      </c>
      <c r="H421" s="100">
        <v>1</v>
      </c>
      <c r="I421" s="99">
        <f t="shared" si="6"/>
        <v>0</v>
      </c>
      <c r="J421" s="59">
        <v>1</v>
      </c>
      <c r="K421" s="96" t="s">
        <v>630</v>
      </c>
    </row>
    <row r="422" spans="1:11" hidden="1">
      <c r="A422" s="100" t="s">
        <v>672</v>
      </c>
      <c r="B422" s="62" t="s">
        <v>1413</v>
      </c>
      <c r="C422" s="100" t="s">
        <v>1413</v>
      </c>
      <c r="D422" s="100">
        <v>1.6</v>
      </c>
      <c r="E422" s="100" t="s">
        <v>1243</v>
      </c>
      <c r="F422" s="100" t="s">
        <v>419</v>
      </c>
      <c r="G422" s="100" t="s">
        <v>656</v>
      </c>
      <c r="H422" s="100">
        <v>1</v>
      </c>
      <c r="I422" s="99">
        <f t="shared" si="6"/>
        <v>0</v>
      </c>
      <c r="J422" s="59">
        <v>1</v>
      </c>
      <c r="K422" s="96" t="s">
        <v>630</v>
      </c>
    </row>
    <row r="423" spans="1:11" hidden="1">
      <c r="A423" s="100" t="s">
        <v>672</v>
      </c>
      <c r="B423" s="62" t="s">
        <v>1414</v>
      </c>
      <c r="C423" s="100" t="s">
        <v>1415</v>
      </c>
      <c r="D423" s="100">
        <v>1.5</v>
      </c>
      <c r="E423" s="100" t="s">
        <v>1243</v>
      </c>
      <c r="F423" s="100" t="s">
        <v>419</v>
      </c>
      <c r="G423" s="100" t="s">
        <v>656</v>
      </c>
      <c r="H423" s="100">
        <v>1</v>
      </c>
      <c r="I423" s="99">
        <f t="shared" si="6"/>
        <v>0</v>
      </c>
      <c r="J423" s="59">
        <v>1</v>
      </c>
      <c r="K423" s="96" t="s">
        <v>630</v>
      </c>
    </row>
    <row r="424" spans="1:11" hidden="1">
      <c r="A424" s="100" t="s">
        <v>672</v>
      </c>
      <c r="B424" s="62" t="s">
        <v>1416</v>
      </c>
      <c r="C424" s="100" t="s">
        <v>1416</v>
      </c>
      <c r="D424" s="100">
        <v>1.35</v>
      </c>
      <c r="E424" s="100" t="s">
        <v>1243</v>
      </c>
      <c r="F424" s="100" t="s">
        <v>419</v>
      </c>
      <c r="G424" s="100" t="s">
        <v>656</v>
      </c>
      <c r="H424" s="100">
        <v>1</v>
      </c>
      <c r="I424" s="99">
        <f t="shared" si="6"/>
        <v>0</v>
      </c>
      <c r="J424" s="59">
        <v>1</v>
      </c>
      <c r="K424" s="96" t="s">
        <v>630</v>
      </c>
    </row>
    <row r="425" spans="1:11" hidden="1">
      <c r="A425" s="100" t="s">
        <v>672</v>
      </c>
      <c r="B425" s="62" t="s">
        <v>1417</v>
      </c>
      <c r="C425" s="100" t="s">
        <v>1417</v>
      </c>
      <c r="D425" s="100">
        <v>1.3</v>
      </c>
      <c r="E425" s="100" t="s">
        <v>1243</v>
      </c>
      <c r="F425" s="100" t="s">
        <v>419</v>
      </c>
      <c r="G425" s="100" t="s">
        <v>656</v>
      </c>
      <c r="H425" s="100">
        <v>1</v>
      </c>
      <c r="I425" s="99">
        <f t="shared" si="6"/>
        <v>0</v>
      </c>
      <c r="J425" s="59">
        <v>1</v>
      </c>
      <c r="K425" s="96" t="s">
        <v>630</v>
      </c>
    </row>
    <row r="426" spans="1:11" hidden="1">
      <c r="A426" s="100" t="s">
        <v>672</v>
      </c>
      <c r="B426" s="62" t="s">
        <v>1418</v>
      </c>
      <c r="C426" s="100">
        <v>0</v>
      </c>
      <c r="D426" s="100">
        <v>1.25</v>
      </c>
      <c r="E426" s="100" t="s">
        <v>1243</v>
      </c>
      <c r="F426" s="100" t="s">
        <v>419</v>
      </c>
      <c r="G426" s="100" t="s">
        <v>656</v>
      </c>
      <c r="H426" s="100">
        <v>1</v>
      </c>
      <c r="I426" s="99">
        <f t="shared" si="6"/>
        <v>0</v>
      </c>
      <c r="J426" s="59">
        <v>1</v>
      </c>
      <c r="K426" s="96" t="s">
        <v>630</v>
      </c>
    </row>
    <row r="427" spans="1:11" hidden="1">
      <c r="A427" s="100" t="s">
        <v>672</v>
      </c>
      <c r="B427" s="62" t="s">
        <v>1419</v>
      </c>
      <c r="C427" s="100" t="s">
        <v>1420</v>
      </c>
      <c r="D427" s="100">
        <v>1.25</v>
      </c>
      <c r="E427" s="100" t="s">
        <v>1243</v>
      </c>
      <c r="F427" s="100" t="s">
        <v>419</v>
      </c>
      <c r="G427" s="100" t="s">
        <v>656</v>
      </c>
      <c r="H427" s="100">
        <v>1</v>
      </c>
      <c r="I427" s="99">
        <f t="shared" si="6"/>
        <v>0</v>
      </c>
      <c r="J427" s="59">
        <v>1</v>
      </c>
      <c r="K427" s="96" t="s">
        <v>630</v>
      </c>
    </row>
    <row r="428" spans="1:11" hidden="1">
      <c r="A428" s="100" t="s">
        <v>672</v>
      </c>
      <c r="B428" s="62" t="s">
        <v>1421</v>
      </c>
      <c r="C428" s="100" t="s">
        <v>1422</v>
      </c>
      <c r="D428" s="100">
        <v>1.25</v>
      </c>
      <c r="E428" s="100" t="s">
        <v>1243</v>
      </c>
      <c r="F428" s="100" t="s">
        <v>419</v>
      </c>
      <c r="G428" s="100" t="s">
        <v>656</v>
      </c>
      <c r="H428" s="100">
        <v>1</v>
      </c>
      <c r="I428" s="99">
        <f t="shared" si="6"/>
        <v>0</v>
      </c>
      <c r="J428" s="59">
        <v>1</v>
      </c>
      <c r="K428" s="96" t="s">
        <v>630</v>
      </c>
    </row>
    <row r="429" spans="1:11" hidden="1">
      <c r="A429" s="100" t="s">
        <v>672</v>
      </c>
      <c r="B429" s="62" t="s">
        <v>1423</v>
      </c>
      <c r="C429" s="100" t="s">
        <v>1424</v>
      </c>
      <c r="D429" s="100">
        <v>1.1000000000000001</v>
      </c>
      <c r="E429" s="100" t="s">
        <v>1243</v>
      </c>
      <c r="F429" s="100" t="s">
        <v>419</v>
      </c>
      <c r="G429" s="100" t="s">
        <v>656</v>
      </c>
      <c r="H429" s="100">
        <v>1</v>
      </c>
      <c r="I429" s="99">
        <f t="shared" si="6"/>
        <v>0</v>
      </c>
      <c r="J429" s="59">
        <v>1</v>
      </c>
      <c r="K429" s="96" t="s">
        <v>630</v>
      </c>
    </row>
    <row r="430" spans="1:11" hidden="1">
      <c r="A430" s="100" t="s">
        <v>672</v>
      </c>
      <c r="B430" s="62" t="s">
        <v>1425</v>
      </c>
      <c r="C430" s="100" t="s">
        <v>1426</v>
      </c>
      <c r="D430" s="100">
        <v>1.05</v>
      </c>
      <c r="E430" s="100" t="s">
        <v>1243</v>
      </c>
      <c r="F430" s="100" t="s">
        <v>419</v>
      </c>
      <c r="G430" s="100" t="s">
        <v>656</v>
      </c>
      <c r="H430" s="100">
        <v>1</v>
      </c>
      <c r="I430" s="99">
        <f t="shared" si="6"/>
        <v>0</v>
      </c>
      <c r="J430" s="59">
        <v>1</v>
      </c>
      <c r="K430" s="96" t="s">
        <v>630</v>
      </c>
    </row>
    <row r="431" spans="1:11" hidden="1">
      <c r="A431" s="100" t="s">
        <v>672</v>
      </c>
      <c r="B431" s="62" t="s">
        <v>1427</v>
      </c>
      <c r="C431" s="100" t="s">
        <v>1428</v>
      </c>
      <c r="D431" s="100">
        <v>1</v>
      </c>
      <c r="E431" s="100" t="s">
        <v>1243</v>
      </c>
      <c r="F431" s="100" t="s">
        <v>419</v>
      </c>
      <c r="G431" s="100" t="s">
        <v>656</v>
      </c>
      <c r="H431" s="100">
        <v>1</v>
      </c>
      <c r="I431" s="99">
        <f t="shared" si="6"/>
        <v>0</v>
      </c>
      <c r="J431" s="59">
        <v>1</v>
      </c>
      <c r="K431" s="96" t="s">
        <v>630</v>
      </c>
    </row>
    <row r="432" spans="1:11" hidden="1">
      <c r="A432" s="100" t="s">
        <v>672</v>
      </c>
      <c r="B432" s="62" t="s">
        <v>1429</v>
      </c>
      <c r="C432" s="100" t="s">
        <v>1430</v>
      </c>
      <c r="D432" s="100">
        <v>1</v>
      </c>
      <c r="E432" s="100" t="s">
        <v>1243</v>
      </c>
      <c r="F432" s="100" t="s">
        <v>419</v>
      </c>
      <c r="G432" s="100" t="s">
        <v>656</v>
      </c>
      <c r="H432" s="100">
        <v>1</v>
      </c>
      <c r="I432" s="99">
        <f t="shared" si="6"/>
        <v>0</v>
      </c>
      <c r="J432" s="59">
        <v>1</v>
      </c>
      <c r="K432" s="96" t="s">
        <v>630</v>
      </c>
    </row>
    <row r="433" spans="1:11" hidden="1">
      <c r="A433" s="100" t="s">
        <v>672</v>
      </c>
      <c r="B433" s="62" t="s">
        <v>1431</v>
      </c>
      <c r="C433" s="100" t="s">
        <v>1432</v>
      </c>
      <c r="D433" s="100">
        <v>1</v>
      </c>
      <c r="E433" s="100" t="s">
        <v>1243</v>
      </c>
      <c r="F433" s="100" t="s">
        <v>419</v>
      </c>
      <c r="G433" s="100" t="s">
        <v>656</v>
      </c>
      <c r="H433" s="100">
        <v>1</v>
      </c>
      <c r="I433" s="99">
        <f t="shared" si="6"/>
        <v>0</v>
      </c>
      <c r="J433" s="59">
        <v>1</v>
      </c>
      <c r="K433" s="96" t="s">
        <v>630</v>
      </c>
    </row>
    <row r="434" spans="1:11" hidden="1">
      <c r="A434" s="100" t="s">
        <v>672</v>
      </c>
      <c r="B434" s="62" t="s">
        <v>559</v>
      </c>
      <c r="C434" s="100" t="s">
        <v>1433</v>
      </c>
      <c r="D434" s="100">
        <v>1</v>
      </c>
      <c r="E434" s="100" t="s">
        <v>1243</v>
      </c>
      <c r="F434" s="100" t="s">
        <v>419</v>
      </c>
      <c r="G434" s="100" t="s">
        <v>656</v>
      </c>
      <c r="H434" s="100">
        <v>1</v>
      </c>
      <c r="I434" s="99">
        <f t="shared" si="6"/>
        <v>0</v>
      </c>
      <c r="J434" s="59">
        <v>1</v>
      </c>
      <c r="K434" s="96" t="s">
        <v>630</v>
      </c>
    </row>
    <row r="435" spans="1:11" hidden="1">
      <c r="A435" s="100" t="s">
        <v>672</v>
      </c>
      <c r="B435" s="62" t="s">
        <v>1434</v>
      </c>
      <c r="C435" s="100" t="s">
        <v>1435</v>
      </c>
      <c r="D435" s="100">
        <v>1</v>
      </c>
      <c r="E435" s="100" t="s">
        <v>1243</v>
      </c>
      <c r="F435" s="100" t="s">
        <v>419</v>
      </c>
      <c r="G435" s="100" t="s">
        <v>656</v>
      </c>
      <c r="H435" s="100">
        <v>1</v>
      </c>
      <c r="I435" s="99">
        <f t="shared" si="6"/>
        <v>0</v>
      </c>
      <c r="J435" s="59">
        <v>1</v>
      </c>
      <c r="K435" s="96" t="s">
        <v>630</v>
      </c>
    </row>
    <row r="436" spans="1:11" hidden="1">
      <c r="A436" s="100" t="s">
        <v>672</v>
      </c>
      <c r="B436" s="62" t="s">
        <v>1436</v>
      </c>
      <c r="C436" s="100" t="s">
        <v>1437</v>
      </c>
      <c r="D436" s="100">
        <v>0.98</v>
      </c>
      <c r="E436" s="100" t="s">
        <v>1243</v>
      </c>
      <c r="F436" s="100" t="s">
        <v>419</v>
      </c>
      <c r="G436" s="100" t="s">
        <v>656</v>
      </c>
      <c r="H436" s="100">
        <v>1</v>
      </c>
      <c r="I436" s="99">
        <f t="shared" si="6"/>
        <v>0</v>
      </c>
      <c r="J436" s="59">
        <v>1</v>
      </c>
      <c r="K436" s="96" t="s">
        <v>630</v>
      </c>
    </row>
    <row r="437" spans="1:11" hidden="1">
      <c r="A437" s="100" t="s">
        <v>672</v>
      </c>
      <c r="B437" s="62" t="s">
        <v>1438</v>
      </c>
      <c r="C437" s="100">
        <v>0</v>
      </c>
      <c r="D437" s="100">
        <v>0.63</v>
      </c>
      <c r="E437" s="100" t="s">
        <v>1243</v>
      </c>
      <c r="F437" s="100" t="s">
        <v>419</v>
      </c>
      <c r="G437" s="100" t="s">
        <v>656</v>
      </c>
      <c r="H437" s="100">
        <v>1</v>
      </c>
      <c r="I437" s="99">
        <f t="shared" si="6"/>
        <v>0</v>
      </c>
      <c r="J437" s="59">
        <v>1</v>
      </c>
      <c r="K437" s="96" t="s">
        <v>630</v>
      </c>
    </row>
    <row r="438" spans="1:11" hidden="1">
      <c r="A438" s="100" t="s">
        <v>672</v>
      </c>
      <c r="B438" s="62" t="s">
        <v>1439</v>
      </c>
      <c r="C438" s="100" t="s">
        <v>1439</v>
      </c>
      <c r="D438" s="100">
        <v>0.6</v>
      </c>
      <c r="E438" s="100" t="s">
        <v>1243</v>
      </c>
      <c r="F438" s="100" t="s">
        <v>419</v>
      </c>
      <c r="G438" s="100" t="s">
        <v>656</v>
      </c>
      <c r="H438" s="100">
        <v>1</v>
      </c>
      <c r="I438" s="99">
        <f t="shared" si="6"/>
        <v>0</v>
      </c>
      <c r="J438" s="59">
        <v>1</v>
      </c>
      <c r="K438" s="96" t="s">
        <v>630</v>
      </c>
    </row>
    <row r="439" spans="1:11" hidden="1">
      <c r="A439" s="100" t="s">
        <v>672</v>
      </c>
      <c r="B439" s="62" t="s">
        <v>1440</v>
      </c>
      <c r="C439" s="100" t="s">
        <v>1441</v>
      </c>
      <c r="D439" s="100">
        <v>0.52</v>
      </c>
      <c r="E439" s="100" t="s">
        <v>1243</v>
      </c>
      <c r="F439" s="100" t="s">
        <v>419</v>
      </c>
      <c r="G439" s="100" t="s">
        <v>656</v>
      </c>
      <c r="H439" s="100">
        <v>1</v>
      </c>
      <c r="I439" s="99">
        <f t="shared" si="6"/>
        <v>0</v>
      </c>
      <c r="J439" s="59">
        <v>1</v>
      </c>
      <c r="K439" s="96" t="s">
        <v>630</v>
      </c>
    </row>
    <row r="440" spans="1:11" hidden="1">
      <c r="A440" s="100" t="s">
        <v>672</v>
      </c>
      <c r="B440" s="62" t="s">
        <v>1442</v>
      </c>
      <c r="C440" s="100" t="s">
        <v>1442</v>
      </c>
      <c r="D440" s="100">
        <v>0.5</v>
      </c>
      <c r="E440" s="100" t="s">
        <v>1243</v>
      </c>
      <c r="F440" s="100" t="s">
        <v>419</v>
      </c>
      <c r="G440" s="100" t="s">
        <v>656</v>
      </c>
      <c r="H440" s="100">
        <v>1</v>
      </c>
      <c r="I440" s="99">
        <f t="shared" si="6"/>
        <v>0</v>
      </c>
      <c r="J440" s="59">
        <v>1</v>
      </c>
      <c r="K440" s="96" t="s">
        <v>630</v>
      </c>
    </row>
    <row r="441" spans="1:11" hidden="1">
      <c r="A441" s="100" t="s">
        <v>672</v>
      </c>
      <c r="B441" s="62" t="s">
        <v>1443</v>
      </c>
      <c r="C441" s="100" t="s">
        <v>1444</v>
      </c>
      <c r="D441" s="100">
        <v>0.5</v>
      </c>
      <c r="E441" s="100" t="s">
        <v>1243</v>
      </c>
      <c r="F441" s="100" t="s">
        <v>419</v>
      </c>
      <c r="G441" s="100" t="s">
        <v>656</v>
      </c>
      <c r="H441" s="100">
        <v>1</v>
      </c>
      <c r="I441" s="99">
        <f t="shared" si="6"/>
        <v>0</v>
      </c>
      <c r="J441" s="59">
        <v>1</v>
      </c>
      <c r="K441" s="96" t="s">
        <v>630</v>
      </c>
    </row>
    <row r="442" spans="1:11" hidden="1">
      <c r="A442" s="100" t="s">
        <v>672</v>
      </c>
      <c r="B442" s="62" t="s">
        <v>1445</v>
      </c>
      <c r="C442" s="100" t="s">
        <v>1446</v>
      </c>
      <c r="D442" s="100">
        <v>0.4</v>
      </c>
      <c r="E442" s="100" t="s">
        <v>1243</v>
      </c>
      <c r="F442" s="100" t="s">
        <v>419</v>
      </c>
      <c r="G442" s="100" t="s">
        <v>656</v>
      </c>
      <c r="H442" s="100">
        <v>1</v>
      </c>
      <c r="I442" s="99">
        <f t="shared" si="6"/>
        <v>0</v>
      </c>
      <c r="J442" s="59">
        <v>1</v>
      </c>
      <c r="K442" s="96" t="s">
        <v>630</v>
      </c>
    </row>
    <row r="443" spans="1:11" hidden="1">
      <c r="A443" s="100" t="s">
        <v>672</v>
      </c>
      <c r="B443" s="62" t="s">
        <v>1447</v>
      </c>
      <c r="C443" s="100">
        <v>0</v>
      </c>
      <c r="D443" s="100">
        <v>0.3</v>
      </c>
      <c r="E443" s="100" t="s">
        <v>1243</v>
      </c>
      <c r="F443" s="100" t="s">
        <v>419</v>
      </c>
      <c r="G443" s="100" t="s">
        <v>656</v>
      </c>
      <c r="H443" s="100">
        <v>1</v>
      </c>
      <c r="I443" s="99">
        <f t="shared" si="6"/>
        <v>0</v>
      </c>
      <c r="J443" s="59">
        <v>1</v>
      </c>
      <c r="K443" s="96" t="s">
        <v>630</v>
      </c>
    </row>
    <row r="444" spans="1:11" hidden="1">
      <c r="A444" s="100" t="s">
        <v>672</v>
      </c>
      <c r="B444" s="62" t="s">
        <v>1448</v>
      </c>
      <c r="C444" s="100" t="s">
        <v>1449</v>
      </c>
      <c r="D444" s="100">
        <v>0</v>
      </c>
      <c r="E444" s="100" t="s">
        <v>1243</v>
      </c>
      <c r="F444" s="100" t="s">
        <v>419</v>
      </c>
      <c r="G444" s="100" t="s">
        <v>656</v>
      </c>
      <c r="H444" s="100">
        <v>1</v>
      </c>
      <c r="I444" s="99">
        <f t="shared" si="6"/>
        <v>0</v>
      </c>
      <c r="J444" s="59">
        <v>1</v>
      </c>
      <c r="K444" s="96" t="s">
        <v>630</v>
      </c>
    </row>
    <row r="445" spans="1:11" hidden="1">
      <c r="A445" s="100" t="s">
        <v>672</v>
      </c>
      <c r="B445" s="62" t="s">
        <v>1450</v>
      </c>
      <c r="C445" s="100" t="s">
        <v>1451</v>
      </c>
      <c r="D445" s="100">
        <v>0</v>
      </c>
      <c r="E445" s="100" t="s">
        <v>1243</v>
      </c>
      <c r="F445" s="100" t="s">
        <v>419</v>
      </c>
      <c r="G445" s="100" t="s">
        <v>656</v>
      </c>
      <c r="H445" s="100">
        <v>1</v>
      </c>
      <c r="I445" s="99">
        <f t="shared" si="6"/>
        <v>0</v>
      </c>
      <c r="J445" s="59">
        <v>0</v>
      </c>
      <c r="K445" s="96" t="s">
        <v>630</v>
      </c>
    </row>
    <row r="446" spans="1:11" hidden="1">
      <c r="A446" s="100" t="s">
        <v>654</v>
      </c>
      <c r="B446" s="62" t="s">
        <v>1452</v>
      </c>
      <c r="C446" s="100">
        <v>0</v>
      </c>
      <c r="D446" s="100" t="e">
        <v>#N/A</v>
      </c>
      <c r="E446" s="100" t="s">
        <v>1243</v>
      </c>
      <c r="F446" s="100" t="s">
        <v>425</v>
      </c>
      <c r="G446" s="100" t="s">
        <v>656</v>
      </c>
      <c r="H446" s="100">
        <v>0</v>
      </c>
      <c r="I446" s="99">
        <f t="shared" si="6"/>
        <v>1</v>
      </c>
      <c r="J446" s="59">
        <v>0</v>
      </c>
      <c r="K446" s="96" t="s">
        <v>630</v>
      </c>
    </row>
    <row r="447" spans="1:11" hidden="1">
      <c r="A447" s="100" t="s">
        <v>654</v>
      </c>
      <c r="B447" s="62" t="s">
        <v>1453</v>
      </c>
      <c r="C447" s="100">
        <v>0</v>
      </c>
      <c r="D447" s="100" t="e">
        <v>#N/A</v>
      </c>
      <c r="E447" s="100" t="s">
        <v>1243</v>
      </c>
      <c r="F447" s="100" t="s">
        <v>425</v>
      </c>
      <c r="G447" s="100" t="s">
        <v>656</v>
      </c>
      <c r="H447" s="100">
        <v>0</v>
      </c>
      <c r="I447" s="99">
        <f t="shared" si="6"/>
        <v>1</v>
      </c>
      <c r="J447" s="59">
        <v>0</v>
      </c>
      <c r="K447" s="96" t="s">
        <v>630</v>
      </c>
    </row>
    <row r="448" spans="1:11" hidden="1">
      <c r="A448" s="100" t="s">
        <v>654</v>
      </c>
      <c r="B448" s="62" t="s">
        <v>1454</v>
      </c>
      <c r="C448" s="100">
        <v>0</v>
      </c>
      <c r="D448" s="100" t="e">
        <v>#N/A</v>
      </c>
      <c r="E448" s="100" t="s">
        <v>1243</v>
      </c>
      <c r="F448" s="100" t="s">
        <v>425</v>
      </c>
      <c r="G448" s="100" t="s">
        <v>656</v>
      </c>
      <c r="H448" s="100">
        <v>0</v>
      </c>
      <c r="I448" s="99">
        <f t="shared" si="6"/>
        <v>1</v>
      </c>
      <c r="J448" s="59">
        <v>0</v>
      </c>
      <c r="K448" s="96" t="s">
        <v>630</v>
      </c>
    </row>
    <row r="449" spans="1:11" hidden="1">
      <c r="A449" s="100" t="s">
        <v>654</v>
      </c>
      <c r="B449" s="62" t="s">
        <v>1455</v>
      </c>
      <c r="C449" s="100" t="s">
        <v>1456</v>
      </c>
      <c r="D449" s="100">
        <v>210</v>
      </c>
      <c r="E449" s="100" t="s">
        <v>1243</v>
      </c>
      <c r="F449" s="100" t="s">
        <v>419</v>
      </c>
      <c r="G449" s="100" t="s">
        <v>656</v>
      </c>
      <c r="H449" s="100">
        <v>1</v>
      </c>
      <c r="I449" s="99">
        <f t="shared" si="6"/>
        <v>0</v>
      </c>
      <c r="J449" s="59">
        <v>1</v>
      </c>
      <c r="K449" s="96" t="s">
        <v>630</v>
      </c>
    </row>
    <row r="450" spans="1:11" hidden="1">
      <c r="A450" s="100" t="s">
        <v>654</v>
      </c>
      <c r="B450" s="62" t="s">
        <v>1457</v>
      </c>
      <c r="C450" s="100" t="s">
        <v>1458</v>
      </c>
      <c r="D450" s="100">
        <v>57</v>
      </c>
      <c r="E450" s="100" t="s">
        <v>1243</v>
      </c>
      <c r="F450" s="100" t="s">
        <v>419</v>
      </c>
      <c r="G450" s="100" t="s">
        <v>656</v>
      </c>
      <c r="H450" s="100">
        <v>1</v>
      </c>
      <c r="I450" s="99">
        <f t="shared" ref="I450:I513" si="7">NOT(H450)*1</f>
        <v>0</v>
      </c>
      <c r="J450" s="59">
        <v>1</v>
      </c>
      <c r="K450" s="96" t="s">
        <v>630</v>
      </c>
    </row>
    <row r="451" spans="1:11" hidden="1">
      <c r="A451" s="100" t="s">
        <v>654</v>
      </c>
      <c r="B451" s="62" t="s">
        <v>1459</v>
      </c>
      <c r="C451" s="100" t="s">
        <v>1460</v>
      </c>
      <c r="D451" s="100">
        <v>55</v>
      </c>
      <c r="E451" s="100" t="s">
        <v>1243</v>
      </c>
      <c r="F451" s="100" t="s">
        <v>419</v>
      </c>
      <c r="G451" s="100" t="s">
        <v>656</v>
      </c>
      <c r="H451" s="100">
        <v>1</v>
      </c>
      <c r="I451" s="99">
        <f t="shared" si="7"/>
        <v>0</v>
      </c>
      <c r="J451" s="59">
        <v>1</v>
      </c>
      <c r="K451" s="96" t="s">
        <v>630</v>
      </c>
    </row>
    <row r="452" spans="1:11" hidden="1">
      <c r="A452" s="100" t="s">
        <v>654</v>
      </c>
      <c r="B452" s="62" t="s">
        <v>1461</v>
      </c>
      <c r="C452" s="100" t="s">
        <v>1462</v>
      </c>
      <c r="D452" s="100">
        <v>51.2</v>
      </c>
      <c r="E452" s="100" t="s">
        <v>1243</v>
      </c>
      <c r="F452" s="100" t="s">
        <v>419</v>
      </c>
      <c r="G452" s="100" t="s">
        <v>656</v>
      </c>
      <c r="H452" s="100">
        <v>1</v>
      </c>
      <c r="I452" s="99">
        <f t="shared" si="7"/>
        <v>0</v>
      </c>
      <c r="J452" s="59">
        <v>1</v>
      </c>
      <c r="K452" s="96" t="s">
        <v>630</v>
      </c>
    </row>
    <row r="453" spans="1:11" hidden="1">
      <c r="A453" s="100" t="s">
        <v>654</v>
      </c>
      <c r="B453" s="62" t="s">
        <v>1463</v>
      </c>
      <c r="C453" s="100" t="s">
        <v>1464</v>
      </c>
      <c r="D453" s="100">
        <v>25.9</v>
      </c>
      <c r="E453" s="100" t="s">
        <v>1243</v>
      </c>
      <c r="F453" s="100" t="s">
        <v>419</v>
      </c>
      <c r="G453" s="100" t="s">
        <v>656</v>
      </c>
      <c r="H453" s="100">
        <v>1</v>
      </c>
      <c r="I453" s="99">
        <f t="shared" si="7"/>
        <v>0</v>
      </c>
      <c r="J453" s="59">
        <v>1</v>
      </c>
      <c r="K453" s="96" t="s">
        <v>630</v>
      </c>
    </row>
    <row r="454" spans="1:11" hidden="1">
      <c r="A454" s="100" t="s">
        <v>654</v>
      </c>
      <c r="B454" s="62" t="s">
        <v>1465</v>
      </c>
      <c r="C454" s="100" t="s">
        <v>1466</v>
      </c>
      <c r="D454" s="100">
        <v>18.399999999999999</v>
      </c>
      <c r="E454" s="100" t="s">
        <v>1243</v>
      </c>
      <c r="F454" s="100" t="s">
        <v>419</v>
      </c>
      <c r="G454" s="100" t="s">
        <v>656</v>
      </c>
      <c r="H454" s="100">
        <v>1</v>
      </c>
      <c r="I454" s="99">
        <f t="shared" si="7"/>
        <v>0</v>
      </c>
      <c r="J454" s="59">
        <v>1</v>
      </c>
      <c r="K454" s="96" t="s">
        <v>630</v>
      </c>
    </row>
    <row r="455" spans="1:11" hidden="1">
      <c r="A455" s="100" t="s">
        <v>654</v>
      </c>
      <c r="B455" s="62" t="s">
        <v>1467</v>
      </c>
      <c r="C455" s="100" t="s">
        <v>1468</v>
      </c>
      <c r="D455" s="100">
        <v>13.5</v>
      </c>
      <c r="E455" s="100" t="s">
        <v>1243</v>
      </c>
      <c r="F455" s="100" t="s">
        <v>419</v>
      </c>
      <c r="G455" s="100" t="s">
        <v>656</v>
      </c>
      <c r="H455" s="100">
        <v>1</v>
      </c>
      <c r="I455" s="99">
        <f t="shared" si="7"/>
        <v>0</v>
      </c>
      <c r="J455" s="59">
        <v>1</v>
      </c>
      <c r="K455" s="96" t="s">
        <v>630</v>
      </c>
    </row>
    <row r="456" spans="1:11" hidden="1">
      <c r="A456" s="100" t="s">
        <v>654</v>
      </c>
      <c r="B456" s="62" t="s">
        <v>1469</v>
      </c>
      <c r="C456" s="100" t="s">
        <v>1470</v>
      </c>
      <c r="D456" s="100">
        <v>13</v>
      </c>
      <c r="E456" s="100" t="s">
        <v>1243</v>
      </c>
      <c r="F456" s="100" t="s">
        <v>419</v>
      </c>
      <c r="G456" s="100" t="s">
        <v>656</v>
      </c>
      <c r="H456" s="100">
        <v>1</v>
      </c>
      <c r="I456" s="99">
        <f t="shared" si="7"/>
        <v>0</v>
      </c>
      <c r="J456" s="59">
        <v>1</v>
      </c>
      <c r="K456" s="96" t="s">
        <v>630</v>
      </c>
    </row>
    <row r="457" spans="1:11" hidden="1">
      <c r="A457" s="100" t="s">
        <v>654</v>
      </c>
      <c r="B457" s="62" t="s">
        <v>1471</v>
      </c>
      <c r="C457" s="100" t="s">
        <v>1472</v>
      </c>
      <c r="D457" s="100">
        <v>12.8</v>
      </c>
      <c r="E457" s="100" t="s">
        <v>1243</v>
      </c>
      <c r="F457" s="100" t="s">
        <v>419</v>
      </c>
      <c r="G457" s="100" t="s">
        <v>656</v>
      </c>
      <c r="H457" s="100">
        <v>1</v>
      </c>
      <c r="I457" s="99">
        <f t="shared" si="7"/>
        <v>0</v>
      </c>
      <c r="J457" s="59">
        <v>1</v>
      </c>
      <c r="K457" s="96" t="s">
        <v>630</v>
      </c>
    </row>
    <row r="458" spans="1:11" hidden="1">
      <c r="A458" s="100" t="s">
        <v>654</v>
      </c>
      <c r="B458" s="62" t="s">
        <v>1473</v>
      </c>
      <c r="C458" s="100" t="s">
        <v>1474</v>
      </c>
      <c r="D458" s="100">
        <v>12.5</v>
      </c>
      <c r="E458" s="100" t="s">
        <v>1243</v>
      </c>
      <c r="F458" s="100" t="s">
        <v>419</v>
      </c>
      <c r="G458" s="100" t="s">
        <v>656</v>
      </c>
      <c r="H458" s="100">
        <v>1</v>
      </c>
      <c r="I458" s="99">
        <f t="shared" si="7"/>
        <v>0</v>
      </c>
      <c r="J458" s="59">
        <v>1</v>
      </c>
      <c r="K458" s="96" t="s">
        <v>630</v>
      </c>
    </row>
    <row r="459" spans="1:11" hidden="1">
      <c r="A459" s="100" t="s">
        <v>654</v>
      </c>
      <c r="B459" s="62" t="s">
        <v>1475</v>
      </c>
      <c r="C459" s="100" t="s">
        <v>1476</v>
      </c>
      <c r="D459" s="100">
        <v>11.4</v>
      </c>
      <c r="E459" s="100" t="s">
        <v>1243</v>
      </c>
      <c r="F459" s="100" t="s">
        <v>419</v>
      </c>
      <c r="G459" s="100" t="s">
        <v>656</v>
      </c>
      <c r="H459" s="100">
        <v>1</v>
      </c>
      <c r="I459" s="99">
        <f t="shared" si="7"/>
        <v>0</v>
      </c>
      <c r="J459" s="59">
        <v>1</v>
      </c>
      <c r="K459" s="96" t="s">
        <v>630</v>
      </c>
    </row>
    <row r="460" spans="1:11" hidden="1">
      <c r="A460" s="100" t="s">
        <v>654</v>
      </c>
      <c r="B460" s="62" t="s">
        <v>1477</v>
      </c>
      <c r="C460" s="100" t="s">
        <v>1478</v>
      </c>
      <c r="D460" s="100">
        <v>11</v>
      </c>
      <c r="E460" s="100" t="s">
        <v>1243</v>
      </c>
      <c r="F460" s="100" t="s">
        <v>419</v>
      </c>
      <c r="G460" s="100" t="s">
        <v>656</v>
      </c>
      <c r="H460" s="100">
        <v>1</v>
      </c>
      <c r="I460" s="99">
        <f t="shared" si="7"/>
        <v>0</v>
      </c>
      <c r="J460" s="59">
        <v>1</v>
      </c>
      <c r="K460" s="96" t="s">
        <v>630</v>
      </c>
    </row>
    <row r="461" spans="1:11" hidden="1">
      <c r="A461" s="100" t="s">
        <v>654</v>
      </c>
      <c r="B461" s="62" t="s">
        <v>1479</v>
      </c>
      <c r="C461" s="100" t="s">
        <v>1480</v>
      </c>
      <c r="D461" s="100">
        <v>10.1</v>
      </c>
      <c r="E461" s="100" t="s">
        <v>1243</v>
      </c>
      <c r="F461" s="100" t="s">
        <v>419</v>
      </c>
      <c r="G461" s="100" t="s">
        <v>656</v>
      </c>
      <c r="H461" s="100">
        <v>1</v>
      </c>
      <c r="I461" s="99">
        <f t="shared" si="7"/>
        <v>0</v>
      </c>
      <c r="J461" s="59">
        <v>1</v>
      </c>
      <c r="K461" s="96" t="s">
        <v>630</v>
      </c>
    </row>
    <row r="462" spans="1:11" hidden="1">
      <c r="A462" s="100" t="s">
        <v>654</v>
      </c>
      <c r="B462" s="62" t="s">
        <v>1481</v>
      </c>
      <c r="C462" s="100" t="s">
        <v>1482</v>
      </c>
      <c r="D462" s="100">
        <v>10</v>
      </c>
      <c r="E462" s="100" t="s">
        <v>1243</v>
      </c>
      <c r="F462" s="100" t="s">
        <v>419</v>
      </c>
      <c r="G462" s="100" t="s">
        <v>656</v>
      </c>
      <c r="H462" s="100">
        <v>1</v>
      </c>
      <c r="I462" s="99">
        <f t="shared" si="7"/>
        <v>0</v>
      </c>
      <c r="J462" s="59">
        <v>1</v>
      </c>
      <c r="K462" s="96" t="s">
        <v>630</v>
      </c>
    </row>
    <row r="463" spans="1:11" hidden="1">
      <c r="A463" s="100" t="s">
        <v>654</v>
      </c>
      <c r="B463" s="62" t="s">
        <v>1483</v>
      </c>
      <c r="C463" s="100" t="s">
        <v>1484</v>
      </c>
      <c r="D463" s="100">
        <v>9.99</v>
      </c>
      <c r="E463" s="100" t="s">
        <v>1243</v>
      </c>
      <c r="F463" s="100" t="s">
        <v>419</v>
      </c>
      <c r="G463" s="100" t="s">
        <v>656</v>
      </c>
      <c r="H463" s="100">
        <v>1</v>
      </c>
      <c r="I463" s="99">
        <f t="shared" si="7"/>
        <v>0</v>
      </c>
      <c r="J463" s="59">
        <v>1</v>
      </c>
      <c r="K463" s="96" t="s">
        <v>630</v>
      </c>
    </row>
    <row r="464" spans="1:11" hidden="1">
      <c r="A464" s="100" t="s">
        <v>654</v>
      </c>
      <c r="B464" s="62" t="s">
        <v>1485</v>
      </c>
      <c r="C464" s="100" t="s">
        <v>1486</v>
      </c>
      <c r="D464" s="100">
        <v>9.1999999999999993</v>
      </c>
      <c r="E464" s="100" t="s">
        <v>1243</v>
      </c>
      <c r="F464" s="100" t="s">
        <v>419</v>
      </c>
      <c r="G464" s="100" t="s">
        <v>656</v>
      </c>
      <c r="H464" s="100">
        <v>1</v>
      </c>
      <c r="I464" s="99">
        <f t="shared" si="7"/>
        <v>0</v>
      </c>
      <c r="J464" s="59">
        <v>1</v>
      </c>
      <c r="K464" s="96" t="s">
        <v>630</v>
      </c>
    </row>
    <row r="465" spans="1:11" hidden="1">
      <c r="A465" s="100" t="s">
        <v>654</v>
      </c>
      <c r="B465" s="62" t="s">
        <v>1487</v>
      </c>
      <c r="C465" s="100" t="s">
        <v>1488</v>
      </c>
      <c r="D465" s="100">
        <v>9.1</v>
      </c>
      <c r="E465" s="100" t="s">
        <v>1243</v>
      </c>
      <c r="F465" s="100" t="s">
        <v>419</v>
      </c>
      <c r="G465" s="100" t="s">
        <v>656</v>
      </c>
      <c r="H465" s="100">
        <v>1</v>
      </c>
      <c r="I465" s="99">
        <f t="shared" si="7"/>
        <v>0</v>
      </c>
      <c r="J465" s="59">
        <v>1</v>
      </c>
      <c r="K465" s="96" t="s">
        <v>630</v>
      </c>
    </row>
    <row r="466" spans="1:11" hidden="1">
      <c r="A466" s="100" t="s">
        <v>654</v>
      </c>
      <c r="B466" s="62" t="s">
        <v>1489</v>
      </c>
      <c r="C466" s="100" t="s">
        <v>1490</v>
      </c>
      <c r="D466" s="100">
        <v>8.5</v>
      </c>
      <c r="E466" s="100" t="s">
        <v>1243</v>
      </c>
      <c r="F466" s="100" t="s">
        <v>419</v>
      </c>
      <c r="G466" s="100" t="s">
        <v>656</v>
      </c>
      <c r="H466" s="100">
        <v>1</v>
      </c>
      <c r="I466" s="99">
        <f t="shared" si="7"/>
        <v>0</v>
      </c>
      <c r="J466" s="59">
        <v>1</v>
      </c>
      <c r="K466" s="96" t="s">
        <v>630</v>
      </c>
    </row>
    <row r="467" spans="1:11" hidden="1">
      <c r="A467" s="100" t="s">
        <v>654</v>
      </c>
      <c r="B467" s="62" t="s">
        <v>1491</v>
      </c>
      <c r="C467" s="100" t="s">
        <v>1492</v>
      </c>
      <c r="D467" s="100">
        <v>8</v>
      </c>
      <c r="E467" s="100" t="s">
        <v>1243</v>
      </c>
      <c r="F467" s="100" t="s">
        <v>419</v>
      </c>
      <c r="G467" s="100" t="s">
        <v>656</v>
      </c>
      <c r="H467" s="100">
        <v>1</v>
      </c>
      <c r="I467" s="99">
        <f t="shared" si="7"/>
        <v>0</v>
      </c>
      <c r="J467" s="59">
        <v>1</v>
      </c>
      <c r="K467" s="96" t="s">
        <v>630</v>
      </c>
    </row>
    <row r="468" spans="1:11" hidden="1">
      <c r="A468" s="100" t="s">
        <v>654</v>
      </c>
      <c r="B468" s="62" t="s">
        <v>1493</v>
      </c>
      <c r="C468" s="100" t="s">
        <v>1494</v>
      </c>
      <c r="D468" s="100">
        <v>8</v>
      </c>
      <c r="E468" s="100" t="s">
        <v>1243</v>
      </c>
      <c r="F468" s="100" t="s">
        <v>419</v>
      </c>
      <c r="G468" s="100" t="s">
        <v>656</v>
      </c>
      <c r="H468" s="100">
        <v>1</v>
      </c>
      <c r="I468" s="99">
        <f t="shared" si="7"/>
        <v>0</v>
      </c>
      <c r="J468" s="59">
        <v>1</v>
      </c>
      <c r="K468" s="96" t="s">
        <v>630</v>
      </c>
    </row>
    <row r="469" spans="1:11" hidden="1">
      <c r="A469" s="100" t="s">
        <v>654</v>
      </c>
      <c r="B469" s="62" t="s">
        <v>1495</v>
      </c>
      <c r="C469" s="100" t="s">
        <v>1496</v>
      </c>
      <c r="D469" s="100">
        <v>7.7</v>
      </c>
      <c r="E469" s="100" t="s">
        <v>1243</v>
      </c>
      <c r="F469" s="100" t="s">
        <v>419</v>
      </c>
      <c r="G469" s="100" t="s">
        <v>656</v>
      </c>
      <c r="H469" s="100">
        <v>1</v>
      </c>
      <c r="I469" s="99">
        <f t="shared" si="7"/>
        <v>0</v>
      </c>
      <c r="J469" s="59">
        <v>1</v>
      </c>
      <c r="K469" s="96" t="s">
        <v>630</v>
      </c>
    </row>
    <row r="470" spans="1:11" hidden="1">
      <c r="A470" s="100" t="s">
        <v>654</v>
      </c>
      <c r="B470" s="62" t="s">
        <v>1497</v>
      </c>
      <c r="C470" s="100" t="s">
        <v>1498</v>
      </c>
      <c r="D470" s="100">
        <v>7.3</v>
      </c>
      <c r="E470" s="100" t="s">
        <v>1243</v>
      </c>
      <c r="F470" s="100" t="s">
        <v>419</v>
      </c>
      <c r="G470" s="100" t="s">
        <v>656</v>
      </c>
      <c r="H470" s="100">
        <v>1</v>
      </c>
      <c r="I470" s="99">
        <f t="shared" si="7"/>
        <v>0</v>
      </c>
      <c r="J470" s="59">
        <v>1</v>
      </c>
      <c r="K470" s="96" t="s">
        <v>630</v>
      </c>
    </row>
    <row r="471" spans="1:11" hidden="1">
      <c r="A471" s="100" t="s">
        <v>654</v>
      </c>
      <c r="B471" s="62" t="s">
        <v>1499</v>
      </c>
      <c r="C471" s="100" t="s">
        <v>1500</v>
      </c>
      <c r="D471" s="100">
        <v>6.9</v>
      </c>
      <c r="E471" s="100" t="s">
        <v>1243</v>
      </c>
      <c r="F471" s="100" t="s">
        <v>419</v>
      </c>
      <c r="G471" s="100" t="s">
        <v>656</v>
      </c>
      <c r="H471" s="100">
        <v>1</v>
      </c>
      <c r="I471" s="99">
        <f t="shared" si="7"/>
        <v>0</v>
      </c>
      <c r="J471" s="59">
        <v>1</v>
      </c>
      <c r="K471" s="96" t="s">
        <v>630</v>
      </c>
    </row>
    <row r="472" spans="1:11" hidden="1">
      <c r="A472" s="100" t="s">
        <v>654</v>
      </c>
      <c r="B472" s="62" t="s">
        <v>1501</v>
      </c>
      <c r="C472" s="100" t="s">
        <v>1502</v>
      </c>
      <c r="D472" s="100">
        <v>6.89</v>
      </c>
      <c r="E472" s="100" t="s">
        <v>1243</v>
      </c>
      <c r="F472" s="100" t="s">
        <v>419</v>
      </c>
      <c r="G472" s="100" t="s">
        <v>656</v>
      </c>
      <c r="H472" s="100">
        <v>0</v>
      </c>
      <c r="I472" s="99">
        <f t="shared" si="7"/>
        <v>1</v>
      </c>
      <c r="J472" s="59">
        <v>1</v>
      </c>
      <c r="K472" s="96" t="s">
        <v>630</v>
      </c>
    </row>
    <row r="473" spans="1:11" hidden="1">
      <c r="A473" s="100" t="s">
        <v>654</v>
      </c>
      <c r="B473" s="62" t="s">
        <v>1503</v>
      </c>
      <c r="C473" s="100" t="s">
        <v>1504</v>
      </c>
      <c r="D473" s="100">
        <v>6.55</v>
      </c>
      <c r="E473" s="100" t="s">
        <v>1243</v>
      </c>
      <c r="F473" s="100" t="s">
        <v>419</v>
      </c>
      <c r="G473" s="100" t="s">
        <v>656</v>
      </c>
      <c r="H473" s="100">
        <v>1</v>
      </c>
      <c r="I473" s="99">
        <f t="shared" si="7"/>
        <v>0</v>
      </c>
      <c r="J473" s="59">
        <v>1</v>
      </c>
      <c r="K473" s="96" t="s">
        <v>630</v>
      </c>
    </row>
    <row r="474" spans="1:11" hidden="1">
      <c r="A474" s="100" t="s">
        <v>654</v>
      </c>
      <c r="B474" s="62" t="s">
        <v>1505</v>
      </c>
      <c r="C474" s="100" t="s">
        <v>1506</v>
      </c>
      <c r="D474" s="100">
        <v>6.37</v>
      </c>
      <c r="E474" s="100" t="s">
        <v>1243</v>
      </c>
      <c r="F474" s="100" t="s">
        <v>419</v>
      </c>
      <c r="G474" s="100" t="s">
        <v>656</v>
      </c>
      <c r="H474" s="100">
        <v>1</v>
      </c>
      <c r="I474" s="99">
        <f t="shared" si="7"/>
        <v>0</v>
      </c>
      <c r="J474" s="59">
        <v>1</v>
      </c>
      <c r="K474" s="96" t="s">
        <v>630</v>
      </c>
    </row>
    <row r="475" spans="1:11" hidden="1">
      <c r="A475" s="100" t="s">
        <v>654</v>
      </c>
      <c r="B475" s="62" t="s">
        <v>1507</v>
      </c>
      <c r="C475" s="100" t="s">
        <v>1508</v>
      </c>
      <c r="D475" s="100">
        <v>6</v>
      </c>
      <c r="E475" s="100" t="s">
        <v>1243</v>
      </c>
      <c r="F475" s="100" t="s">
        <v>419</v>
      </c>
      <c r="G475" s="100" t="s">
        <v>656</v>
      </c>
      <c r="H475" s="100">
        <v>1</v>
      </c>
      <c r="I475" s="99">
        <f t="shared" si="7"/>
        <v>0</v>
      </c>
      <c r="J475" s="59">
        <v>1</v>
      </c>
      <c r="K475" s="96" t="s">
        <v>630</v>
      </c>
    </row>
    <row r="476" spans="1:11" hidden="1">
      <c r="A476" s="100" t="s">
        <v>654</v>
      </c>
      <c r="B476" s="62" t="s">
        <v>1509</v>
      </c>
      <c r="C476" s="100" t="s">
        <v>1510</v>
      </c>
      <c r="D476" s="100">
        <v>5.8</v>
      </c>
      <c r="E476" s="100" t="s">
        <v>1243</v>
      </c>
      <c r="F476" s="100" t="s">
        <v>419</v>
      </c>
      <c r="G476" s="100" t="s">
        <v>656</v>
      </c>
      <c r="H476" s="100">
        <v>1</v>
      </c>
      <c r="I476" s="99">
        <f t="shared" si="7"/>
        <v>0</v>
      </c>
      <c r="J476" s="59">
        <v>1</v>
      </c>
      <c r="K476" s="96" t="s">
        <v>630</v>
      </c>
    </row>
    <row r="477" spans="1:11" hidden="1">
      <c r="A477" s="100" t="s">
        <v>654</v>
      </c>
      <c r="B477" s="62" t="s">
        <v>1511</v>
      </c>
      <c r="C477" s="100" t="s">
        <v>1512</v>
      </c>
      <c r="D477" s="100">
        <v>5.5</v>
      </c>
      <c r="E477" s="100" t="s">
        <v>1243</v>
      </c>
      <c r="F477" s="100" t="s">
        <v>419</v>
      </c>
      <c r="G477" s="100" t="s">
        <v>656</v>
      </c>
      <c r="H477" s="100">
        <v>1</v>
      </c>
      <c r="I477" s="99">
        <f t="shared" si="7"/>
        <v>0</v>
      </c>
      <c r="J477" s="59">
        <v>1</v>
      </c>
      <c r="K477" s="96" t="s">
        <v>630</v>
      </c>
    </row>
    <row r="478" spans="1:11" hidden="1">
      <c r="A478" s="100" t="s">
        <v>654</v>
      </c>
      <c r="B478" s="62" t="s">
        <v>1513</v>
      </c>
      <c r="C478" s="100" t="s">
        <v>1514</v>
      </c>
      <c r="D478" s="100">
        <v>5.3</v>
      </c>
      <c r="E478" s="100" t="s">
        <v>1243</v>
      </c>
      <c r="F478" s="100" t="s">
        <v>419</v>
      </c>
      <c r="G478" s="100" t="s">
        <v>656</v>
      </c>
      <c r="H478" s="100">
        <v>1</v>
      </c>
      <c r="I478" s="99">
        <f t="shared" si="7"/>
        <v>0</v>
      </c>
      <c r="J478" s="59">
        <v>1</v>
      </c>
      <c r="K478" s="96" t="s">
        <v>630</v>
      </c>
    </row>
    <row r="479" spans="1:11" hidden="1">
      <c r="A479" s="100" t="s">
        <v>654</v>
      </c>
      <c r="B479" s="62" t="s">
        <v>1515</v>
      </c>
      <c r="C479" s="100" t="s">
        <v>1516</v>
      </c>
      <c r="D479" s="100">
        <v>5.3</v>
      </c>
      <c r="E479" s="100" t="s">
        <v>1243</v>
      </c>
      <c r="F479" s="100" t="s">
        <v>419</v>
      </c>
      <c r="G479" s="100" t="s">
        <v>656</v>
      </c>
      <c r="H479" s="100">
        <v>1</v>
      </c>
      <c r="I479" s="99">
        <f t="shared" si="7"/>
        <v>0</v>
      </c>
      <c r="J479" s="59">
        <v>1</v>
      </c>
      <c r="K479" s="96" t="s">
        <v>630</v>
      </c>
    </row>
    <row r="480" spans="1:11" hidden="1">
      <c r="A480" s="100" t="s">
        <v>654</v>
      </c>
      <c r="B480" s="62" t="s">
        <v>1517</v>
      </c>
      <c r="C480" s="100" t="s">
        <v>1518</v>
      </c>
      <c r="D480" s="100">
        <v>4.7</v>
      </c>
      <c r="E480" s="100" t="s">
        <v>1243</v>
      </c>
      <c r="F480" s="100" t="s">
        <v>419</v>
      </c>
      <c r="G480" s="100" t="s">
        <v>656</v>
      </c>
      <c r="H480" s="100">
        <v>1</v>
      </c>
      <c r="I480" s="99">
        <f t="shared" si="7"/>
        <v>0</v>
      </c>
      <c r="J480" s="59">
        <v>1</v>
      </c>
      <c r="K480" s="96" t="s">
        <v>630</v>
      </c>
    </row>
    <row r="481" spans="1:11" hidden="1">
      <c r="A481" s="100" t="s">
        <v>654</v>
      </c>
      <c r="B481" s="62" t="s">
        <v>1519</v>
      </c>
      <c r="C481" s="100" t="s">
        <v>1520</v>
      </c>
      <c r="D481" s="100">
        <v>4.55</v>
      </c>
      <c r="E481" s="100" t="s">
        <v>1243</v>
      </c>
      <c r="F481" s="100" t="s">
        <v>419</v>
      </c>
      <c r="G481" s="100" t="s">
        <v>656</v>
      </c>
      <c r="H481" s="100">
        <v>1</v>
      </c>
      <c r="I481" s="99">
        <f t="shared" si="7"/>
        <v>0</v>
      </c>
      <c r="J481" s="59">
        <v>1</v>
      </c>
      <c r="K481" s="96" t="s">
        <v>630</v>
      </c>
    </row>
    <row r="482" spans="1:11" hidden="1">
      <c r="A482" s="100" t="s">
        <v>654</v>
      </c>
      <c r="B482" s="62" t="s">
        <v>1521</v>
      </c>
      <c r="C482" s="100" t="s">
        <v>1522</v>
      </c>
      <c r="D482" s="100">
        <v>4.55</v>
      </c>
      <c r="E482" s="100" t="s">
        <v>1243</v>
      </c>
      <c r="F482" s="100" t="s">
        <v>419</v>
      </c>
      <c r="G482" s="100" t="s">
        <v>656</v>
      </c>
      <c r="H482" s="100">
        <v>1</v>
      </c>
      <c r="I482" s="99">
        <f t="shared" si="7"/>
        <v>0</v>
      </c>
      <c r="J482" s="59">
        <v>1</v>
      </c>
      <c r="K482" s="96" t="s">
        <v>630</v>
      </c>
    </row>
    <row r="483" spans="1:11" hidden="1">
      <c r="A483" s="100" t="s">
        <v>654</v>
      </c>
      <c r="B483" s="62" t="s">
        <v>1523</v>
      </c>
      <c r="C483" s="100" t="s">
        <v>1524</v>
      </c>
      <c r="D483" s="100">
        <v>4</v>
      </c>
      <c r="E483" s="100" t="s">
        <v>1243</v>
      </c>
      <c r="F483" s="100" t="s">
        <v>419</v>
      </c>
      <c r="G483" s="100" t="s">
        <v>656</v>
      </c>
      <c r="H483" s="100">
        <v>1</v>
      </c>
      <c r="I483" s="99">
        <f t="shared" si="7"/>
        <v>0</v>
      </c>
      <c r="J483" s="59">
        <v>1</v>
      </c>
      <c r="K483" s="96" t="s">
        <v>630</v>
      </c>
    </row>
    <row r="484" spans="1:11" hidden="1">
      <c r="A484" s="100" t="s">
        <v>654</v>
      </c>
      <c r="B484" s="62" t="s">
        <v>1525</v>
      </c>
      <c r="C484" s="100" t="s">
        <v>1526</v>
      </c>
      <c r="D484" s="100">
        <v>3.6</v>
      </c>
      <c r="E484" s="100" t="s">
        <v>1243</v>
      </c>
      <c r="F484" s="100" t="s">
        <v>419</v>
      </c>
      <c r="G484" s="100" t="s">
        <v>656</v>
      </c>
      <c r="H484" s="100">
        <v>0</v>
      </c>
      <c r="I484" s="99">
        <f t="shared" si="7"/>
        <v>1</v>
      </c>
      <c r="J484" s="59">
        <v>1</v>
      </c>
      <c r="K484" s="96" t="s">
        <v>630</v>
      </c>
    </row>
    <row r="485" spans="1:11" hidden="1">
      <c r="A485" s="100" t="s">
        <v>654</v>
      </c>
      <c r="B485" s="62" t="s">
        <v>1527</v>
      </c>
      <c r="C485" s="100" t="s">
        <v>1528</v>
      </c>
      <c r="D485" s="100">
        <v>3.2</v>
      </c>
      <c r="E485" s="100" t="s">
        <v>1243</v>
      </c>
      <c r="F485" s="100" t="s">
        <v>419</v>
      </c>
      <c r="G485" s="100" t="s">
        <v>656</v>
      </c>
      <c r="H485" s="100">
        <v>1</v>
      </c>
      <c r="I485" s="99">
        <f t="shared" si="7"/>
        <v>0</v>
      </c>
      <c r="J485" s="59">
        <v>1</v>
      </c>
      <c r="K485" s="96" t="s">
        <v>630</v>
      </c>
    </row>
    <row r="486" spans="1:11" hidden="1">
      <c r="A486" s="100" t="s">
        <v>654</v>
      </c>
      <c r="B486" s="62" t="s">
        <v>1529</v>
      </c>
      <c r="C486" s="100" t="s">
        <v>1530</v>
      </c>
      <c r="D486" s="100">
        <v>3</v>
      </c>
      <c r="E486" s="100" t="s">
        <v>1243</v>
      </c>
      <c r="F486" s="100" t="s">
        <v>419</v>
      </c>
      <c r="G486" s="100" t="s">
        <v>656</v>
      </c>
      <c r="H486" s="100">
        <v>1</v>
      </c>
      <c r="I486" s="99">
        <f t="shared" si="7"/>
        <v>0</v>
      </c>
      <c r="J486" s="59">
        <v>1</v>
      </c>
      <c r="K486" s="96" t="s">
        <v>630</v>
      </c>
    </row>
    <row r="487" spans="1:11" hidden="1">
      <c r="A487" s="100" t="s">
        <v>654</v>
      </c>
      <c r="B487" s="62" t="s">
        <v>1531</v>
      </c>
      <c r="C487" s="100" t="s">
        <v>1532</v>
      </c>
      <c r="D487" s="100">
        <v>3</v>
      </c>
      <c r="E487" s="100" t="s">
        <v>1243</v>
      </c>
      <c r="F487" s="100" t="s">
        <v>419</v>
      </c>
      <c r="G487" s="100" t="s">
        <v>656</v>
      </c>
      <c r="H487" s="100">
        <v>1</v>
      </c>
      <c r="I487" s="99">
        <f t="shared" si="7"/>
        <v>0</v>
      </c>
      <c r="J487" s="59">
        <v>1</v>
      </c>
      <c r="K487" s="96" t="s">
        <v>630</v>
      </c>
    </row>
    <row r="488" spans="1:11" hidden="1">
      <c r="A488" s="100" t="s">
        <v>654</v>
      </c>
      <c r="B488" s="62" t="s">
        <v>1533</v>
      </c>
      <c r="C488" s="100" t="s">
        <v>1534</v>
      </c>
      <c r="D488" s="100">
        <v>3</v>
      </c>
      <c r="E488" s="100" t="s">
        <v>1243</v>
      </c>
      <c r="F488" s="100" t="s">
        <v>419</v>
      </c>
      <c r="G488" s="100" t="s">
        <v>656</v>
      </c>
      <c r="H488" s="100">
        <v>1</v>
      </c>
      <c r="I488" s="99">
        <f t="shared" si="7"/>
        <v>0</v>
      </c>
      <c r="J488" s="59">
        <v>1</v>
      </c>
      <c r="K488" s="96" t="s">
        <v>630</v>
      </c>
    </row>
    <row r="489" spans="1:11" hidden="1">
      <c r="A489" s="100" t="s">
        <v>654</v>
      </c>
      <c r="B489" s="62" t="s">
        <v>1535</v>
      </c>
      <c r="C489" s="100" t="s">
        <v>1536</v>
      </c>
      <c r="D489" s="100">
        <v>2.83</v>
      </c>
      <c r="E489" s="100" t="s">
        <v>1243</v>
      </c>
      <c r="F489" s="100" t="s">
        <v>419</v>
      </c>
      <c r="G489" s="100" t="s">
        <v>656</v>
      </c>
      <c r="H489" s="100">
        <v>1</v>
      </c>
      <c r="I489" s="99">
        <f t="shared" si="7"/>
        <v>0</v>
      </c>
      <c r="J489" s="59">
        <v>1</v>
      </c>
      <c r="K489" s="96" t="s">
        <v>630</v>
      </c>
    </row>
    <row r="490" spans="1:11" hidden="1">
      <c r="A490" s="100" t="s">
        <v>654</v>
      </c>
      <c r="B490" s="62" t="s">
        <v>1537</v>
      </c>
      <c r="C490" s="100" t="s">
        <v>1538</v>
      </c>
      <c r="D490" s="100">
        <v>2.8</v>
      </c>
      <c r="E490" s="100" t="s">
        <v>1243</v>
      </c>
      <c r="F490" s="100" t="s">
        <v>419</v>
      </c>
      <c r="G490" s="100" t="s">
        <v>656</v>
      </c>
      <c r="H490" s="100">
        <v>1</v>
      </c>
      <c r="I490" s="99">
        <f t="shared" si="7"/>
        <v>0</v>
      </c>
      <c r="J490" s="59">
        <v>1</v>
      </c>
      <c r="K490" s="96" t="s">
        <v>630</v>
      </c>
    </row>
    <row r="491" spans="1:11" hidden="1">
      <c r="A491" s="100" t="s">
        <v>654</v>
      </c>
      <c r="B491" s="62" t="s">
        <v>1539</v>
      </c>
      <c r="C491" s="100" t="s">
        <v>1540</v>
      </c>
      <c r="D491" s="100">
        <v>2.8</v>
      </c>
      <c r="E491" s="100" t="s">
        <v>1243</v>
      </c>
      <c r="F491" s="100" t="s">
        <v>419</v>
      </c>
      <c r="G491" s="100" t="s">
        <v>656</v>
      </c>
      <c r="H491" s="100">
        <v>1</v>
      </c>
      <c r="I491" s="99">
        <f t="shared" si="7"/>
        <v>0</v>
      </c>
      <c r="J491" s="59">
        <v>1</v>
      </c>
      <c r="K491" s="96" t="s">
        <v>630</v>
      </c>
    </row>
    <row r="492" spans="1:11" hidden="1">
      <c r="A492" s="100" t="s">
        <v>654</v>
      </c>
      <c r="B492" s="62" t="s">
        <v>1541</v>
      </c>
      <c r="C492" s="100" t="s">
        <v>1542</v>
      </c>
      <c r="D492" s="100">
        <v>2.8</v>
      </c>
      <c r="E492" s="100" t="s">
        <v>1243</v>
      </c>
      <c r="F492" s="100" t="s">
        <v>419</v>
      </c>
      <c r="G492" s="100" t="s">
        <v>656</v>
      </c>
      <c r="H492" s="100">
        <v>1</v>
      </c>
      <c r="I492" s="99">
        <f t="shared" si="7"/>
        <v>0</v>
      </c>
      <c r="J492" s="59">
        <v>1</v>
      </c>
      <c r="K492" s="96" t="s">
        <v>630</v>
      </c>
    </row>
    <row r="493" spans="1:11" hidden="1">
      <c r="A493" s="100" t="s">
        <v>654</v>
      </c>
      <c r="B493" s="62" t="s">
        <v>1543</v>
      </c>
      <c r="C493" s="100" t="s">
        <v>1544</v>
      </c>
      <c r="D493" s="100">
        <v>2.8</v>
      </c>
      <c r="E493" s="100" t="s">
        <v>1243</v>
      </c>
      <c r="F493" s="100" t="s">
        <v>419</v>
      </c>
      <c r="G493" s="100" t="s">
        <v>656</v>
      </c>
      <c r="H493" s="100">
        <v>1</v>
      </c>
      <c r="I493" s="99">
        <f t="shared" si="7"/>
        <v>0</v>
      </c>
      <c r="J493" s="59">
        <v>1</v>
      </c>
      <c r="K493" s="96" t="s">
        <v>630</v>
      </c>
    </row>
    <row r="494" spans="1:11" hidden="1">
      <c r="A494" s="100" t="s">
        <v>654</v>
      </c>
      <c r="B494" s="62" t="s">
        <v>1545</v>
      </c>
      <c r="C494" s="100" t="s">
        <v>1546</v>
      </c>
      <c r="D494" s="100">
        <v>2.8</v>
      </c>
      <c r="E494" s="100" t="s">
        <v>1243</v>
      </c>
      <c r="F494" s="100" t="s">
        <v>419</v>
      </c>
      <c r="G494" s="100" t="s">
        <v>656</v>
      </c>
      <c r="H494" s="100">
        <v>1</v>
      </c>
      <c r="I494" s="99">
        <f t="shared" si="7"/>
        <v>0</v>
      </c>
      <c r="J494" s="59">
        <v>1</v>
      </c>
      <c r="K494" s="96" t="s">
        <v>630</v>
      </c>
    </row>
    <row r="495" spans="1:11" hidden="1">
      <c r="A495" s="100" t="s">
        <v>654</v>
      </c>
      <c r="B495" s="62" t="s">
        <v>1547</v>
      </c>
      <c r="C495" s="100" t="s">
        <v>1548</v>
      </c>
      <c r="D495" s="100">
        <v>2.8</v>
      </c>
      <c r="E495" s="100" t="s">
        <v>1243</v>
      </c>
      <c r="F495" s="100" t="s">
        <v>419</v>
      </c>
      <c r="G495" s="100" t="s">
        <v>656</v>
      </c>
      <c r="H495" s="100">
        <v>0</v>
      </c>
      <c r="I495" s="99">
        <f t="shared" si="7"/>
        <v>1</v>
      </c>
      <c r="J495" s="59">
        <v>1</v>
      </c>
      <c r="K495" s="96" t="s">
        <v>630</v>
      </c>
    </row>
    <row r="496" spans="1:11" hidden="1">
      <c r="A496" s="100" t="s">
        <v>654</v>
      </c>
      <c r="B496" s="62" t="s">
        <v>1549</v>
      </c>
      <c r="C496" s="100" t="s">
        <v>1550</v>
      </c>
      <c r="D496" s="100">
        <v>2.79</v>
      </c>
      <c r="E496" s="100" t="s">
        <v>1243</v>
      </c>
      <c r="F496" s="100" t="s">
        <v>419</v>
      </c>
      <c r="G496" s="100" t="s">
        <v>656</v>
      </c>
      <c r="H496" s="100">
        <v>1</v>
      </c>
      <c r="I496" s="99">
        <f t="shared" si="7"/>
        <v>0</v>
      </c>
      <c r="J496" s="59">
        <v>1</v>
      </c>
      <c r="K496" s="96" t="s">
        <v>630</v>
      </c>
    </row>
    <row r="497" spans="1:11" hidden="1">
      <c r="A497" s="100" t="s">
        <v>654</v>
      </c>
      <c r="B497" s="62" t="s">
        <v>1551</v>
      </c>
      <c r="C497" s="100" t="s">
        <v>1552</v>
      </c>
      <c r="D497" s="100">
        <v>2.75</v>
      </c>
      <c r="E497" s="100" t="s">
        <v>1243</v>
      </c>
      <c r="F497" s="100" t="s">
        <v>419</v>
      </c>
      <c r="G497" s="100" t="s">
        <v>656</v>
      </c>
      <c r="H497" s="100">
        <v>1</v>
      </c>
      <c r="I497" s="99">
        <f t="shared" si="7"/>
        <v>0</v>
      </c>
      <c r="J497" s="59">
        <v>1</v>
      </c>
      <c r="K497" s="96" t="s">
        <v>630</v>
      </c>
    </row>
    <row r="498" spans="1:11" hidden="1">
      <c r="A498" s="100" t="s">
        <v>654</v>
      </c>
      <c r="B498" s="62" t="s">
        <v>1553</v>
      </c>
      <c r="C498" s="100" t="s">
        <v>1554</v>
      </c>
      <c r="D498" s="100">
        <v>2.7</v>
      </c>
      <c r="E498" s="100" t="s">
        <v>1243</v>
      </c>
      <c r="F498" s="100" t="s">
        <v>419</v>
      </c>
      <c r="G498" s="100" t="s">
        <v>656</v>
      </c>
      <c r="H498" s="100">
        <v>1</v>
      </c>
      <c r="I498" s="99">
        <f t="shared" si="7"/>
        <v>0</v>
      </c>
      <c r="J498" s="59">
        <v>1</v>
      </c>
      <c r="K498" s="96" t="s">
        <v>630</v>
      </c>
    </row>
    <row r="499" spans="1:11" hidden="1">
      <c r="A499" s="100" t="s">
        <v>654</v>
      </c>
      <c r="B499" s="62" t="s">
        <v>1555</v>
      </c>
      <c r="C499" s="100" t="s">
        <v>1556</v>
      </c>
      <c r="D499" s="100">
        <v>2.7</v>
      </c>
      <c r="E499" s="100" t="s">
        <v>1243</v>
      </c>
      <c r="F499" s="100" t="s">
        <v>419</v>
      </c>
      <c r="G499" s="100" t="s">
        <v>656</v>
      </c>
      <c r="H499" s="100">
        <v>1</v>
      </c>
      <c r="I499" s="99">
        <f t="shared" si="7"/>
        <v>0</v>
      </c>
      <c r="J499" s="59">
        <v>1</v>
      </c>
      <c r="K499" s="96" t="s">
        <v>630</v>
      </c>
    </row>
    <row r="500" spans="1:11" hidden="1">
      <c r="A500" s="100" t="s">
        <v>654</v>
      </c>
      <c r="B500" s="62" t="s">
        <v>1557</v>
      </c>
      <c r="C500" s="100" t="s">
        <v>1558</v>
      </c>
      <c r="D500" s="100">
        <v>2.65</v>
      </c>
      <c r="E500" s="100" t="s">
        <v>1243</v>
      </c>
      <c r="F500" s="100" t="s">
        <v>419</v>
      </c>
      <c r="G500" s="100" t="s">
        <v>656</v>
      </c>
      <c r="H500" s="100">
        <v>1</v>
      </c>
      <c r="I500" s="99">
        <f t="shared" si="7"/>
        <v>0</v>
      </c>
      <c r="J500" s="59">
        <v>1</v>
      </c>
      <c r="K500" s="96" t="s">
        <v>630</v>
      </c>
    </row>
    <row r="501" spans="1:11" hidden="1">
      <c r="A501" s="100" t="s">
        <v>654</v>
      </c>
      <c r="B501" s="62" t="s">
        <v>1559</v>
      </c>
      <c r="C501" s="100" t="s">
        <v>1560</v>
      </c>
      <c r="D501" s="100">
        <v>2.65</v>
      </c>
      <c r="E501" s="100" t="s">
        <v>1243</v>
      </c>
      <c r="F501" s="100" t="s">
        <v>419</v>
      </c>
      <c r="G501" s="100" t="s">
        <v>656</v>
      </c>
      <c r="H501" s="100">
        <v>1</v>
      </c>
      <c r="I501" s="99">
        <f t="shared" si="7"/>
        <v>0</v>
      </c>
      <c r="J501" s="59">
        <v>1</v>
      </c>
      <c r="K501" s="96" t="s">
        <v>630</v>
      </c>
    </row>
    <row r="502" spans="1:11" hidden="1">
      <c r="A502" s="100" t="s">
        <v>654</v>
      </c>
      <c r="B502" s="62" t="s">
        <v>1561</v>
      </c>
      <c r="C502" s="100" t="s">
        <v>1562</v>
      </c>
      <c r="D502" s="100">
        <v>2.6</v>
      </c>
      <c r="E502" s="100" t="s">
        <v>1243</v>
      </c>
      <c r="F502" s="100" t="s">
        <v>419</v>
      </c>
      <c r="G502" s="100" t="s">
        <v>656</v>
      </c>
      <c r="H502" s="100">
        <v>1</v>
      </c>
      <c r="I502" s="99">
        <f t="shared" si="7"/>
        <v>0</v>
      </c>
      <c r="J502" s="59">
        <v>1</v>
      </c>
      <c r="K502" s="96" t="s">
        <v>630</v>
      </c>
    </row>
    <row r="503" spans="1:11" hidden="1">
      <c r="A503" s="100" t="s">
        <v>654</v>
      </c>
      <c r="B503" s="62" t="s">
        <v>1563</v>
      </c>
      <c r="C503" s="100" t="s">
        <v>1564</v>
      </c>
      <c r="D503" s="100">
        <v>2.4300000000000002</v>
      </c>
      <c r="E503" s="100" t="s">
        <v>1243</v>
      </c>
      <c r="F503" s="100" t="s">
        <v>419</v>
      </c>
      <c r="G503" s="100" t="s">
        <v>656</v>
      </c>
      <c r="H503" s="100">
        <v>1</v>
      </c>
      <c r="I503" s="99">
        <f t="shared" si="7"/>
        <v>0</v>
      </c>
      <c r="J503" s="59">
        <v>1</v>
      </c>
      <c r="K503" s="96" t="s">
        <v>630</v>
      </c>
    </row>
    <row r="504" spans="1:11" hidden="1">
      <c r="A504" s="100" t="s">
        <v>654</v>
      </c>
      <c r="B504" s="62" t="s">
        <v>1565</v>
      </c>
      <c r="C504" s="100" t="s">
        <v>1566</v>
      </c>
      <c r="D504" s="100">
        <v>2.37</v>
      </c>
      <c r="E504" s="100" t="s">
        <v>1243</v>
      </c>
      <c r="F504" s="100" t="s">
        <v>419</v>
      </c>
      <c r="G504" s="100" t="s">
        <v>656</v>
      </c>
      <c r="H504" s="100">
        <v>1</v>
      </c>
      <c r="I504" s="99">
        <f t="shared" si="7"/>
        <v>0</v>
      </c>
      <c r="J504" s="59">
        <v>1</v>
      </c>
      <c r="K504" s="96" t="s">
        <v>630</v>
      </c>
    </row>
    <row r="505" spans="1:11" hidden="1">
      <c r="A505" s="100" t="s">
        <v>654</v>
      </c>
      <c r="B505" s="62" t="s">
        <v>1567</v>
      </c>
      <c r="C505" s="100" t="s">
        <v>1568</v>
      </c>
      <c r="D505" s="100">
        <v>2.2000000000000002</v>
      </c>
      <c r="E505" s="100" t="s">
        <v>1243</v>
      </c>
      <c r="F505" s="100" t="s">
        <v>419</v>
      </c>
      <c r="G505" s="100" t="s">
        <v>656</v>
      </c>
      <c r="H505" s="100">
        <v>1</v>
      </c>
      <c r="I505" s="99">
        <f t="shared" si="7"/>
        <v>0</v>
      </c>
      <c r="J505" s="59">
        <v>1</v>
      </c>
      <c r="K505" s="96" t="s">
        <v>630</v>
      </c>
    </row>
    <row r="506" spans="1:11" hidden="1">
      <c r="A506" s="100" t="s">
        <v>654</v>
      </c>
      <c r="B506" s="62" t="s">
        <v>1569</v>
      </c>
      <c r="C506" s="100" t="s">
        <v>1570</v>
      </c>
      <c r="D506" s="100">
        <v>2.2000000000000002</v>
      </c>
      <c r="E506" s="100" t="s">
        <v>1243</v>
      </c>
      <c r="F506" s="100" t="s">
        <v>419</v>
      </c>
      <c r="G506" s="100" t="s">
        <v>656</v>
      </c>
      <c r="H506" s="100">
        <v>1</v>
      </c>
      <c r="I506" s="99">
        <f t="shared" si="7"/>
        <v>0</v>
      </c>
      <c r="J506" s="59">
        <v>1</v>
      </c>
      <c r="K506" s="96" t="s">
        <v>630</v>
      </c>
    </row>
    <row r="507" spans="1:11" hidden="1">
      <c r="A507" s="100" t="s">
        <v>654</v>
      </c>
      <c r="B507" s="62" t="s">
        <v>1571</v>
      </c>
      <c r="C507" s="100" t="s">
        <v>1572</v>
      </c>
      <c r="D507" s="100">
        <v>2.2000000000000002</v>
      </c>
      <c r="E507" s="100" t="s">
        <v>1243</v>
      </c>
      <c r="F507" s="100" t="s">
        <v>419</v>
      </c>
      <c r="G507" s="100" t="s">
        <v>656</v>
      </c>
      <c r="H507" s="100">
        <v>1</v>
      </c>
      <c r="I507" s="99">
        <f t="shared" si="7"/>
        <v>0</v>
      </c>
      <c r="J507" s="59">
        <v>1</v>
      </c>
      <c r="K507" s="96" t="s">
        <v>630</v>
      </c>
    </row>
    <row r="508" spans="1:11" hidden="1">
      <c r="A508" s="100" t="s">
        <v>654</v>
      </c>
      <c r="B508" s="62" t="s">
        <v>1573</v>
      </c>
      <c r="C508" s="100" t="s">
        <v>1574</v>
      </c>
      <c r="D508" s="100">
        <v>2.2000000000000002</v>
      </c>
      <c r="E508" s="100" t="s">
        <v>1243</v>
      </c>
      <c r="F508" s="100" t="s">
        <v>419</v>
      </c>
      <c r="G508" s="100" t="s">
        <v>656</v>
      </c>
      <c r="H508" s="100">
        <v>1</v>
      </c>
      <c r="I508" s="99">
        <f t="shared" si="7"/>
        <v>0</v>
      </c>
      <c r="J508" s="59">
        <v>1</v>
      </c>
      <c r="K508" s="96" t="s">
        <v>630</v>
      </c>
    </row>
    <row r="509" spans="1:11" hidden="1">
      <c r="A509" s="100" t="s">
        <v>654</v>
      </c>
      <c r="B509" s="62" t="s">
        <v>1575</v>
      </c>
      <c r="C509" s="100" t="s">
        <v>1576</v>
      </c>
      <c r="D509" s="100">
        <v>2.12</v>
      </c>
      <c r="E509" s="100" t="s">
        <v>1243</v>
      </c>
      <c r="F509" s="100" t="s">
        <v>419</v>
      </c>
      <c r="G509" s="100" t="s">
        <v>656</v>
      </c>
      <c r="H509" s="100">
        <v>1</v>
      </c>
      <c r="I509" s="99">
        <f t="shared" si="7"/>
        <v>0</v>
      </c>
      <c r="J509" s="59">
        <v>1</v>
      </c>
      <c r="K509" s="96" t="s">
        <v>630</v>
      </c>
    </row>
    <row r="510" spans="1:11" hidden="1">
      <c r="A510" s="100" t="s">
        <v>654</v>
      </c>
      <c r="B510" s="62" t="s">
        <v>1577</v>
      </c>
      <c r="C510" s="100" t="s">
        <v>1578</v>
      </c>
      <c r="D510" s="100">
        <v>2</v>
      </c>
      <c r="E510" s="100" t="s">
        <v>1243</v>
      </c>
      <c r="F510" s="100" t="s">
        <v>419</v>
      </c>
      <c r="G510" s="100" t="s">
        <v>656</v>
      </c>
      <c r="H510" s="100">
        <v>1</v>
      </c>
      <c r="I510" s="99">
        <f t="shared" si="7"/>
        <v>0</v>
      </c>
      <c r="J510" s="59">
        <v>1</v>
      </c>
      <c r="K510" s="96" t="s">
        <v>630</v>
      </c>
    </row>
    <row r="511" spans="1:11" hidden="1">
      <c r="A511" s="100" t="s">
        <v>654</v>
      </c>
      <c r="B511" s="62" t="s">
        <v>1579</v>
      </c>
      <c r="C511" s="100" t="s">
        <v>1580</v>
      </c>
      <c r="D511" s="100">
        <v>2</v>
      </c>
      <c r="E511" s="100" t="s">
        <v>1243</v>
      </c>
      <c r="F511" s="100" t="s">
        <v>419</v>
      </c>
      <c r="G511" s="100" t="s">
        <v>656</v>
      </c>
      <c r="H511" s="100">
        <v>1</v>
      </c>
      <c r="I511" s="99">
        <f t="shared" si="7"/>
        <v>0</v>
      </c>
      <c r="J511" s="59">
        <v>1</v>
      </c>
      <c r="K511" s="96" t="s">
        <v>630</v>
      </c>
    </row>
    <row r="512" spans="1:11" hidden="1">
      <c r="A512" s="100" t="s">
        <v>654</v>
      </c>
      <c r="B512" s="62" t="s">
        <v>1581</v>
      </c>
      <c r="C512" s="100" t="s">
        <v>1582</v>
      </c>
      <c r="D512" s="100">
        <v>2</v>
      </c>
      <c r="E512" s="100" t="s">
        <v>1243</v>
      </c>
      <c r="F512" s="100" t="s">
        <v>419</v>
      </c>
      <c r="G512" s="100" t="s">
        <v>656</v>
      </c>
      <c r="H512" s="100">
        <v>0</v>
      </c>
      <c r="I512" s="99">
        <f t="shared" si="7"/>
        <v>1</v>
      </c>
      <c r="J512" s="59">
        <v>1</v>
      </c>
      <c r="K512" s="96" t="s">
        <v>630</v>
      </c>
    </row>
    <row r="513" spans="1:11" hidden="1">
      <c r="A513" s="100" t="s">
        <v>654</v>
      </c>
      <c r="B513" s="62" t="s">
        <v>1583</v>
      </c>
      <c r="C513" s="100" t="s">
        <v>1584</v>
      </c>
      <c r="D513" s="100">
        <v>2</v>
      </c>
      <c r="E513" s="100" t="s">
        <v>1243</v>
      </c>
      <c r="F513" s="100" t="s">
        <v>419</v>
      </c>
      <c r="G513" s="100" t="s">
        <v>656</v>
      </c>
      <c r="H513" s="100">
        <v>0</v>
      </c>
      <c r="I513" s="99">
        <f t="shared" si="7"/>
        <v>1</v>
      </c>
      <c r="J513" s="59">
        <v>1</v>
      </c>
      <c r="K513" s="96" t="s">
        <v>630</v>
      </c>
    </row>
    <row r="514" spans="1:11" hidden="1">
      <c r="A514" s="100" t="s">
        <v>654</v>
      </c>
      <c r="B514" s="62" t="s">
        <v>1585</v>
      </c>
      <c r="C514" s="100" t="s">
        <v>1586</v>
      </c>
      <c r="D514" s="100">
        <v>1.96</v>
      </c>
      <c r="E514" s="100" t="s">
        <v>1243</v>
      </c>
      <c r="F514" s="100" t="s">
        <v>419</v>
      </c>
      <c r="G514" s="100" t="s">
        <v>656</v>
      </c>
      <c r="H514" s="100">
        <v>1</v>
      </c>
      <c r="I514" s="99">
        <f t="shared" ref="I514:I577" si="8">NOT(H514)*1</f>
        <v>0</v>
      </c>
      <c r="J514" s="59">
        <v>1</v>
      </c>
      <c r="K514" s="96" t="s">
        <v>630</v>
      </c>
    </row>
    <row r="515" spans="1:11" hidden="1">
      <c r="A515" s="100" t="s">
        <v>654</v>
      </c>
      <c r="B515" s="62" t="s">
        <v>1587</v>
      </c>
      <c r="C515" s="100" t="s">
        <v>1588</v>
      </c>
      <c r="D515" s="100">
        <v>1.96</v>
      </c>
      <c r="E515" s="100" t="s">
        <v>1243</v>
      </c>
      <c r="F515" s="100" t="s">
        <v>419</v>
      </c>
      <c r="G515" s="100" t="s">
        <v>656</v>
      </c>
      <c r="H515" s="100">
        <v>1</v>
      </c>
      <c r="I515" s="99">
        <f t="shared" si="8"/>
        <v>0</v>
      </c>
      <c r="J515" s="59">
        <v>1</v>
      </c>
      <c r="K515" s="96" t="s">
        <v>630</v>
      </c>
    </row>
    <row r="516" spans="1:11" hidden="1">
      <c r="A516" s="100" t="s">
        <v>654</v>
      </c>
      <c r="B516" s="62" t="s">
        <v>1589</v>
      </c>
      <c r="C516" s="100" t="s">
        <v>1590</v>
      </c>
      <c r="D516" s="100">
        <v>1.96</v>
      </c>
      <c r="E516" s="100" t="s">
        <v>1243</v>
      </c>
      <c r="F516" s="100" t="s">
        <v>419</v>
      </c>
      <c r="G516" s="100" t="s">
        <v>656</v>
      </c>
      <c r="H516" s="100">
        <v>1</v>
      </c>
      <c r="I516" s="99">
        <f t="shared" si="8"/>
        <v>0</v>
      </c>
      <c r="J516" s="59">
        <v>1</v>
      </c>
      <c r="K516" s="96" t="s">
        <v>630</v>
      </c>
    </row>
    <row r="517" spans="1:11" hidden="1">
      <c r="A517" s="100" t="s">
        <v>654</v>
      </c>
      <c r="B517" s="62" t="s">
        <v>1591</v>
      </c>
      <c r="C517" s="100" t="s">
        <v>1592</v>
      </c>
      <c r="D517" s="100">
        <v>1.69</v>
      </c>
      <c r="E517" s="100" t="s">
        <v>1243</v>
      </c>
      <c r="F517" s="100" t="s">
        <v>419</v>
      </c>
      <c r="G517" s="100" t="s">
        <v>656</v>
      </c>
      <c r="H517" s="100">
        <v>1</v>
      </c>
      <c r="I517" s="99">
        <f t="shared" si="8"/>
        <v>0</v>
      </c>
      <c r="J517" s="59">
        <v>1</v>
      </c>
      <c r="K517" s="96" t="s">
        <v>630</v>
      </c>
    </row>
    <row r="518" spans="1:11" hidden="1">
      <c r="A518" s="100" t="s">
        <v>654</v>
      </c>
      <c r="B518" s="62" t="s">
        <v>1593</v>
      </c>
      <c r="C518" s="100" t="s">
        <v>1594</v>
      </c>
      <c r="D518" s="100">
        <v>1.5</v>
      </c>
      <c r="E518" s="100" t="s">
        <v>1243</v>
      </c>
      <c r="F518" s="100" t="s">
        <v>419</v>
      </c>
      <c r="G518" s="100" t="s">
        <v>656</v>
      </c>
      <c r="H518" s="100">
        <v>1</v>
      </c>
      <c r="I518" s="99">
        <f t="shared" si="8"/>
        <v>0</v>
      </c>
      <c r="J518" s="59">
        <v>1</v>
      </c>
      <c r="K518" s="96" t="s">
        <v>630</v>
      </c>
    </row>
    <row r="519" spans="1:11" hidden="1">
      <c r="A519" s="100" t="s">
        <v>654</v>
      </c>
      <c r="B519" s="62" t="s">
        <v>1595</v>
      </c>
      <c r="C519" s="100" t="s">
        <v>1596</v>
      </c>
      <c r="D519" s="100">
        <v>1.5</v>
      </c>
      <c r="E519" s="100" t="s">
        <v>1243</v>
      </c>
      <c r="F519" s="100" t="s">
        <v>419</v>
      </c>
      <c r="G519" s="100" t="s">
        <v>656</v>
      </c>
      <c r="H519" s="100">
        <v>1</v>
      </c>
      <c r="I519" s="99">
        <f t="shared" si="8"/>
        <v>0</v>
      </c>
      <c r="J519" s="59">
        <v>1</v>
      </c>
      <c r="K519" s="96" t="s">
        <v>630</v>
      </c>
    </row>
    <row r="520" spans="1:11" hidden="1">
      <c r="A520" s="100" t="s">
        <v>654</v>
      </c>
      <c r="B520" s="62" t="s">
        <v>1597</v>
      </c>
      <c r="C520" s="100" t="s">
        <v>1598</v>
      </c>
      <c r="D520" s="100">
        <v>1.5</v>
      </c>
      <c r="E520" s="100" t="s">
        <v>1243</v>
      </c>
      <c r="F520" s="100" t="s">
        <v>419</v>
      </c>
      <c r="G520" s="100" t="s">
        <v>656</v>
      </c>
      <c r="H520" s="100">
        <v>1</v>
      </c>
      <c r="I520" s="99">
        <f t="shared" si="8"/>
        <v>0</v>
      </c>
      <c r="J520" s="59">
        <v>1</v>
      </c>
      <c r="K520" s="96" t="s">
        <v>630</v>
      </c>
    </row>
    <row r="521" spans="1:11" hidden="1">
      <c r="A521" s="100" t="s">
        <v>654</v>
      </c>
      <c r="B521" s="62" t="s">
        <v>1599</v>
      </c>
      <c r="C521" s="100" t="s">
        <v>1600</v>
      </c>
      <c r="D521" s="100">
        <v>1.4</v>
      </c>
      <c r="E521" s="100" t="s">
        <v>1243</v>
      </c>
      <c r="F521" s="100" t="s">
        <v>419</v>
      </c>
      <c r="G521" s="100" t="s">
        <v>656</v>
      </c>
      <c r="H521" s="100">
        <v>0</v>
      </c>
      <c r="I521" s="99">
        <f t="shared" si="8"/>
        <v>1</v>
      </c>
      <c r="J521" s="59">
        <v>1</v>
      </c>
      <c r="K521" s="96" t="s">
        <v>630</v>
      </c>
    </row>
    <row r="522" spans="1:11" hidden="1">
      <c r="A522" s="100" t="s">
        <v>654</v>
      </c>
      <c r="B522" s="62" t="s">
        <v>1601</v>
      </c>
      <c r="C522" s="100" t="s">
        <v>1602</v>
      </c>
      <c r="D522" s="100">
        <v>1.35</v>
      </c>
      <c r="E522" s="100" t="s">
        <v>1243</v>
      </c>
      <c r="F522" s="100" t="s">
        <v>419</v>
      </c>
      <c r="G522" s="100" t="s">
        <v>656</v>
      </c>
      <c r="H522" s="100">
        <v>1</v>
      </c>
      <c r="I522" s="99">
        <f t="shared" si="8"/>
        <v>0</v>
      </c>
      <c r="J522" s="59">
        <v>1</v>
      </c>
      <c r="K522" s="96" t="s">
        <v>630</v>
      </c>
    </row>
    <row r="523" spans="1:11" hidden="1">
      <c r="A523" s="100" t="s">
        <v>654</v>
      </c>
      <c r="B523" s="62" t="s">
        <v>1603</v>
      </c>
      <c r="C523" s="100" t="s">
        <v>1604</v>
      </c>
      <c r="D523" s="100">
        <v>1.27</v>
      </c>
      <c r="E523" s="100" t="s">
        <v>1243</v>
      </c>
      <c r="F523" s="100" t="s">
        <v>419</v>
      </c>
      <c r="G523" s="100" t="s">
        <v>656</v>
      </c>
      <c r="H523" s="100">
        <v>1</v>
      </c>
      <c r="I523" s="99">
        <f t="shared" si="8"/>
        <v>0</v>
      </c>
      <c r="J523" s="59">
        <v>1</v>
      </c>
      <c r="K523" s="96" t="s">
        <v>630</v>
      </c>
    </row>
    <row r="524" spans="1:11" hidden="1">
      <c r="A524" s="100" t="s">
        <v>654</v>
      </c>
      <c r="B524" s="62" t="s">
        <v>1605</v>
      </c>
      <c r="C524" s="100" t="s">
        <v>1606</v>
      </c>
      <c r="D524" s="100">
        <v>1.2</v>
      </c>
      <c r="E524" s="100" t="s">
        <v>1243</v>
      </c>
      <c r="F524" s="100" t="s">
        <v>419</v>
      </c>
      <c r="G524" s="100" t="s">
        <v>656</v>
      </c>
      <c r="H524" s="100">
        <v>1</v>
      </c>
      <c r="I524" s="99">
        <f t="shared" si="8"/>
        <v>0</v>
      </c>
      <c r="J524" s="59">
        <v>1</v>
      </c>
      <c r="K524" s="96" t="s">
        <v>630</v>
      </c>
    </row>
    <row r="525" spans="1:11" hidden="1">
      <c r="A525" s="100" t="s">
        <v>654</v>
      </c>
      <c r="B525" s="62" t="s">
        <v>1607</v>
      </c>
      <c r="C525" s="100" t="s">
        <v>1608</v>
      </c>
      <c r="D525" s="100">
        <v>1.2</v>
      </c>
      <c r="E525" s="100" t="s">
        <v>1243</v>
      </c>
      <c r="F525" s="100" t="s">
        <v>419</v>
      </c>
      <c r="G525" s="100" t="s">
        <v>656</v>
      </c>
      <c r="H525" s="100">
        <v>1</v>
      </c>
      <c r="I525" s="99">
        <f t="shared" si="8"/>
        <v>0</v>
      </c>
      <c r="J525" s="59">
        <v>1</v>
      </c>
      <c r="K525" s="96" t="s">
        <v>630</v>
      </c>
    </row>
    <row r="526" spans="1:11" hidden="1">
      <c r="A526" s="100" t="s">
        <v>654</v>
      </c>
      <c r="B526" s="62" t="s">
        <v>1609</v>
      </c>
      <c r="C526" s="100" t="s">
        <v>1610</v>
      </c>
      <c r="D526" s="100">
        <v>1.2</v>
      </c>
      <c r="E526" s="100" t="s">
        <v>1243</v>
      </c>
      <c r="F526" s="100" t="s">
        <v>419</v>
      </c>
      <c r="G526" s="100" t="s">
        <v>656</v>
      </c>
      <c r="H526" s="100">
        <v>1</v>
      </c>
      <c r="I526" s="99">
        <f t="shared" si="8"/>
        <v>0</v>
      </c>
      <c r="J526" s="59">
        <v>1</v>
      </c>
      <c r="K526" s="96" t="s">
        <v>630</v>
      </c>
    </row>
    <row r="527" spans="1:11" hidden="1">
      <c r="A527" s="100" t="s">
        <v>654</v>
      </c>
      <c r="B527" s="62" t="s">
        <v>1611</v>
      </c>
      <c r="C527" s="100" t="s">
        <v>1612</v>
      </c>
      <c r="D527" s="100">
        <v>1.2</v>
      </c>
      <c r="E527" s="100" t="s">
        <v>1243</v>
      </c>
      <c r="F527" s="100" t="s">
        <v>419</v>
      </c>
      <c r="G527" s="100" t="s">
        <v>656</v>
      </c>
      <c r="H527" s="100">
        <v>1</v>
      </c>
      <c r="I527" s="99">
        <f t="shared" si="8"/>
        <v>0</v>
      </c>
      <c r="J527" s="59">
        <v>1</v>
      </c>
      <c r="K527" s="96" t="s">
        <v>630</v>
      </c>
    </row>
    <row r="528" spans="1:11" hidden="1">
      <c r="A528" s="100" t="s">
        <v>654</v>
      </c>
      <c r="B528" s="62" t="s">
        <v>1613</v>
      </c>
      <c r="C528" s="100" t="s">
        <v>1614</v>
      </c>
      <c r="D528" s="100">
        <v>1.2</v>
      </c>
      <c r="E528" s="100" t="s">
        <v>1243</v>
      </c>
      <c r="F528" s="100" t="s">
        <v>419</v>
      </c>
      <c r="G528" s="100" t="s">
        <v>656</v>
      </c>
      <c r="H528" s="100">
        <v>1</v>
      </c>
      <c r="I528" s="99">
        <f t="shared" si="8"/>
        <v>0</v>
      </c>
      <c r="J528" s="59">
        <v>1</v>
      </c>
      <c r="K528" s="96" t="s">
        <v>630</v>
      </c>
    </row>
    <row r="529" spans="1:11" hidden="1">
      <c r="A529" s="100" t="s">
        <v>654</v>
      </c>
      <c r="B529" s="62" t="s">
        <v>1615</v>
      </c>
      <c r="C529" s="100" t="s">
        <v>1616</v>
      </c>
      <c r="D529" s="100">
        <v>1.2</v>
      </c>
      <c r="E529" s="100" t="s">
        <v>1243</v>
      </c>
      <c r="F529" s="100" t="s">
        <v>419</v>
      </c>
      <c r="G529" s="100" t="s">
        <v>656</v>
      </c>
      <c r="H529" s="100">
        <v>1</v>
      </c>
      <c r="I529" s="99">
        <f t="shared" si="8"/>
        <v>0</v>
      </c>
      <c r="J529" s="59">
        <v>1</v>
      </c>
      <c r="K529" s="96" t="s">
        <v>630</v>
      </c>
    </row>
    <row r="530" spans="1:11" hidden="1">
      <c r="A530" s="100" t="s">
        <v>654</v>
      </c>
      <c r="B530" s="62" t="s">
        <v>1617</v>
      </c>
      <c r="C530" s="100" t="s">
        <v>1618</v>
      </c>
      <c r="D530" s="100">
        <v>1.2</v>
      </c>
      <c r="E530" s="100" t="s">
        <v>1243</v>
      </c>
      <c r="F530" s="100" t="s">
        <v>419</v>
      </c>
      <c r="G530" s="100" t="s">
        <v>656</v>
      </c>
      <c r="H530" s="100">
        <v>1</v>
      </c>
      <c r="I530" s="99">
        <f t="shared" si="8"/>
        <v>0</v>
      </c>
      <c r="J530" s="59">
        <v>1</v>
      </c>
      <c r="K530" s="96" t="s">
        <v>630</v>
      </c>
    </row>
    <row r="531" spans="1:11" hidden="1">
      <c r="A531" s="100" t="s">
        <v>654</v>
      </c>
      <c r="B531" s="62" t="s">
        <v>1619</v>
      </c>
      <c r="C531" s="100" t="s">
        <v>1620</v>
      </c>
      <c r="D531" s="100">
        <v>1.2</v>
      </c>
      <c r="E531" s="100" t="s">
        <v>1243</v>
      </c>
      <c r="F531" s="100" t="s">
        <v>419</v>
      </c>
      <c r="G531" s="100" t="s">
        <v>656</v>
      </c>
      <c r="H531" s="100">
        <v>1</v>
      </c>
      <c r="I531" s="99">
        <f t="shared" si="8"/>
        <v>0</v>
      </c>
      <c r="J531" s="59">
        <v>1</v>
      </c>
      <c r="K531" s="96" t="s">
        <v>630</v>
      </c>
    </row>
    <row r="532" spans="1:11" hidden="1">
      <c r="A532" s="100" t="s">
        <v>654</v>
      </c>
      <c r="B532" s="62" t="s">
        <v>1621</v>
      </c>
      <c r="C532" s="100" t="s">
        <v>1622</v>
      </c>
      <c r="D532" s="100">
        <v>1.2</v>
      </c>
      <c r="E532" s="100" t="s">
        <v>1243</v>
      </c>
      <c r="F532" s="100" t="s">
        <v>419</v>
      </c>
      <c r="G532" s="100" t="s">
        <v>656</v>
      </c>
      <c r="H532" s="100">
        <v>1</v>
      </c>
      <c r="I532" s="99">
        <f t="shared" si="8"/>
        <v>0</v>
      </c>
      <c r="J532" s="59">
        <v>1</v>
      </c>
      <c r="K532" s="96" t="s">
        <v>630</v>
      </c>
    </row>
    <row r="533" spans="1:11" hidden="1">
      <c r="A533" s="100" t="s">
        <v>654</v>
      </c>
      <c r="B533" s="62" t="s">
        <v>1623</v>
      </c>
      <c r="C533" s="100" t="s">
        <v>1624</v>
      </c>
      <c r="D533" s="100">
        <v>1.2</v>
      </c>
      <c r="E533" s="100" t="s">
        <v>1243</v>
      </c>
      <c r="F533" s="100" t="s">
        <v>419</v>
      </c>
      <c r="G533" s="100" t="s">
        <v>656</v>
      </c>
      <c r="H533" s="100">
        <v>1</v>
      </c>
      <c r="I533" s="99">
        <f t="shared" si="8"/>
        <v>0</v>
      </c>
      <c r="J533" s="59">
        <v>1</v>
      </c>
      <c r="K533" s="96" t="s">
        <v>630</v>
      </c>
    </row>
    <row r="534" spans="1:11" hidden="1">
      <c r="A534" s="100" t="s">
        <v>654</v>
      </c>
      <c r="B534" s="62" t="s">
        <v>1625</v>
      </c>
      <c r="C534" s="100" t="s">
        <v>1626</v>
      </c>
      <c r="D534" s="100">
        <v>1.2</v>
      </c>
      <c r="E534" s="100" t="s">
        <v>1243</v>
      </c>
      <c r="F534" s="100" t="s">
        <v>419</v>
      </c>
      <c r="G534" s="100" t="s">
        <v>656</v>
      </c>
      <c r="H534" s="100">
        <v>1</v>
      </c>
      <c r="I534" s="99">
        <f t="shared" si="8"/>
        <v>0</v>
      </c>
      <c r="J534" s="59">
        <v>1</v>
      </c>
      <c r="K534" s="96" t="s">
        <v>630</v>
      </c>
    </row>
    <row r="535" spans="1:11" hidden="1">
      <c r="A535" s="100" t="s">
        <v>654</v>
      </c>
      <c r="B535" s="62" t="s">
        <v>1627</v>
      </c>
      <c r="C535" s="100" t="s">
        <v>1628</v>
      </c>
      <c r="D535" s="100">
        <v>1.1000000000000001</v>
      </c>
      <c r="E535" s="100" t="s">
        <v>1243</v>
      </c>
      <c r="F535" s="100" t="s">
        <v>419</v>
      </c>
      <c r="G535" s="100" t="s">
        <v>656</v>
      </c>
      <c r="H535" s="100">
        <v>1</v>
      </c>
      <c r="I535" s="99">
        <f t="shared" si="8"/>
        <v>0</v>
      </c>
      <c r="J535" s="59">
        <v>1</v>
      </c>
      <c r="K535" s="96" t="s">
        <v>630</v>
      </c>
    </row>
    <row r="536" spans="1:11" hidden="1">
      <c r="A536" s="100" t="s">
        <v>654</v>
      </c>
      <c r="B536" s="62" t="s">
        <v>1629</v>
      </c>
      <c r="C536" s="100" t="s">
        <v>1630</v>
      </c>
      <c r="D536" s="100">
        <v>1.03</v>
      </c>
      <c r="E536" s="100" t="s">
        <v>1243</v>
      </c>
      <c r="F536" s="100" t="s">
        <v>419</v>
      </c>
      <c r="G536" s="100" t="s">
        <v>656</v>
      </c>
      <c r="H536" s="100">
        <v>1</v>
      </c>
      <c r="I536" s="99">
        <f t="shared" si="8"/>
        <v>0</v>
      </c>
      <c r="J536" s="59">
        <v>1</v>
      </c>
      <c r="K536" s="96" t="s">
        <v>630</v>
      </c>
    </row>
    <row r="537" spans="1:11" hidden="1">
      <c r="A537" s="100" t="s">
        <v>654</v>
      </c>
      <c r="B537" s="62" t="s">
        <v>1631</v>
      </c>
      <c r="C537" s="100" t="s">
        <v>1632</v>
      </c>
      <c r="D537" s="100">
        <v>1.03</v>
      </c>
      <c r="E537" s="100" t="s">
        <v>1243</v>
      </c>
      <c r="F537" s="100" t="s">
        <v>419</v>
      </c>
      <c r="G537" s="100" t="s">
        <v>656</v>
      </c>
      <c r="H537" s="100">
        <v>1</v>
      </c>
      <c r="I537" s="99">
        <f t="shared" si="8"/>
        <v>0</v>
      </c>
      <c r="J537" s="59">
        <v>1</v>
      </c>
      <c r="K537" s="96" t="s">
        <v>630</v>
      </c>
    </row>
    <row r="538" spans="1:11" hidden="1">
      <c r="A538" s="100" t="s">
        <v>654</v>
      </c>
      <c r="B538" s="62" t="s">
        <v>1633</v>
      </c>
      <c r="C538" s="100" t="s">
        <v>1634</v>
      </c>
      <c r="D538" s="100">
        <v>1</v>
      </c>
      <c r="E538" s="100" t="s">
        <v>1243</v>
      </c>
      <c r="F538" s="100" t="s">
        <v>419</v>
      </c>
      <c r="G538" s="100" t="s">
        <v>656</v>
      </c>
      <c r="H538" s="100">
        <v>1</v>
      </c>
      <c r="I538" s="99">
        <f t="shared" si="8"/>
        <v>0</v>
      </c>
      <c r="J538" s="59">
        <v>1</v>
      </c>
      <c r="K538" s="96" t="s">
        <v>630</v>
      </c>
    </row>
    <row r="539" spans="1:11" hidden="1">
      <c r="A539" s="100" t="s">
        <v>654</v>
      </c>
      <c r="B539" s="62" t="s">
        <v>1635</v>
      </c>
      <c r="C539" s="100" t="s">
        <v>1636</v>
      </c>
      <c r="D539" s="100">
        <v>1</v>
      </c>
      <c r="E539" s="100" t="s">
        <v>1243</v>
      </c>
      <c r="F539" s="100" t="s">
        <v>419</v>
      </c>
      <c r="G539" s="100" t="s">
        <v>656</v>
      </c>
      <c r="H539" s="100">
        <v>1</v>
      </c>
      <c r="I539" s="99">
        <f t="shared" si="8"/>
        <v>0</v>
      </c>
      <c r="J539" s="59">
        <v>1</v>
      </c>
      <c r="K539" s="96" t="s">
        <v>630</v>
      </c>
    </row>
    <row r="540" spans="1:11" hidden="1">
      <c r="A540" s="100" t="s">
        <v>654</v>
      </c>
      <c r="B540" s="62" t="s">
        <v>1637</v>
      </c>
      <c r="C540" s="100">
        <v>0</v>
      </c>
      <c r="D540" s="100">
        <v>1</v>
      </c>
      <c r="E540" s="100" t="s">
        <v>1243</v>
      </c>
      <c r="F540" s="100" t="s">
        <v>419</v>
      </c>
      <c r="G540" s="100" t="s">
        <v>656</v>
      </c>
      <c r="H540" s="100">
        <v>0</v>
      </c>
      <c r="I540" s="99">
        <f t="shared" si="8"/>
        <v>1</v>
      </c>
      <c r="J540" s="59">
        <v>1</v>
      </c>
      <c r="K540" s="96" t="s">
        <v>630</v>
      </c>
    </row>
    <row r="541" spans="1:11" hidden="1">
      <c r="A541" s="100" t="s">
        <v>654</v>
      </c>
      <c r="B541" s="62" t="s">
        <v>1638</v>
      </c>
      <c r="C541" s="100" t="s">
        <v>1639</v>
      </c>
      <c r="D541" s="100">
        <v>0.93</v>
      </c>
      <c r="E541" s="100" t="s">
        <v>1243</v>
      </c>
      <c r="F541" s="100" t="s">
        <v>419</v>
      </c>
      <c r="G541" s="100" t="s">
        <v>656</v>
      </c>
      <c r="H541" s="100">
        <v>1</v>
      </c>
      <c r="I541" s="99">
        <f t="shared" si="8"/>
        <v>0</v>
      </c>
      <c r="J541" s="59">
        <v>1</v>
      </c>
      <c r="K541" s="96" t="s">
        <v>630</v>
      </c>
    </row>
    <row r="542" spans="1:11" hidden="1">
      <c r="A542" s="100" t="s">
        <v>654</v>
      </c>
      <c r="B542" s="62" t="s">
        <v>1640</v>
      </c>
      <c r="C542" s="100" t="s">
        <v>1641</v>
      </c>
      <c r="D542" s="100">
        <v>0.9</v>
      </c>
      <c r="E542" s="100" t="s">
        <v>1243</v>
      </c>
      <c r="F542" s="100" t="s">
        <v>419</v>
      </c>
      <c r="G542" s="100" t="s">
        <v>656</v>
      </c>
      <c r="H542" s="100">
        <v>1</v>
      </c>
      <c r="I542" s="99">
        <f t="shared" si="8"/>
        <v>0</v>
      </c>
      <c r="J542" s="59">
        <v>1</v>
      </c>
      <c r="K542" s="96" t="s">
        <v>630</v>
      </c>
    </row>
    <row r="543" spans="1:11" hidden="1">
      <c r="A543" s="100" t="s">
        <v>654</v>
      </c>
      <c r="B543" s="62" t="s">
        <v>1642</v>
      </c>
      <c r="C543" s="100" t="s">
        <v>1643</v>
      </c>
      <c r="D543" s="100">
        <v>0.6</v>
      </c>
      <c r="E543" s="100" t="s">
        <v>1243</v>
      </c>
      <c r="F543" s="100" t="s">
        <v>419</v>
      </c>
      <c r="G543" s="100" t="s">
        <v>656</v>
      </c>
      <c r="H543" s="100">
        <v>0</v>
      </c>
      <c r="I543" s="99">
        <f t="shared" si="8"/>
        <v>1</v>
      </c>
      <c r="J543" s="59">
        <v>1</v>
      </c>
      <c r="K543" s="96" t="s">
        <v>630</v>
      </c>
    </row>
    <row r="544" spans="1:11" hidden="1">
      <c r="A544" s="100" t="s">
        <v>654</v>
      </c>
      <c r="B544" s="62" t="s">
        <v>1644</v>
      </c>
      <c r="C544" s="100" t="s">
        <v>1645</v>
      </c>
      <c r="D544" s="100">
        <v>0.56000000000000005</v>
      </c>
      <c r="E544" s="100" t="s">
        <v>1243</v>
      </c>
      <c r="F544" s="100" t="s">
        <v>419</v>
      </c>
      <c r="G544" s="100" t="s">
        <v>656</v>
      </c>
      <c r="H544" s="100">
        <v>1</v>
      </c>
      <c r="I544" s="99">
        <f t="shared" si="8"/>
        <v>0</v>
      </c>
      <c r="J544" s="59">
        <v>1</v>
      </c>
      <c r="K544" s="96" t="s">
        <v>630</v>
      </c>
    </row>
    <row r="545" spans="1:11" hidden="1">
      <c r="A545" s="100" t="s">
        <v>654</v>
      </c>
      <c r="B545" s="62" t="s">
        <v>1646</v>
      </c>
      <c r="C545" s="100" t="s">
        <v>1647</v>
      </c>
      <c r="D545" s="100">
        <v>0.53</v>
      </c>
      <c r="E545" s="100" t="s">
        <v>1243</v>
      </c>
      <c r="F545" s="100" t="s">
        <v>419</v>
      </c>
      <c r="G545" s="100" t="s">
        <v>656</v>
      </c>
      <c r="H545" s="100">
        <v>1</v>
      </c>
      <c r="I545" s="99">
        <f t="shared" si="8"/>
        <v>0</v>
      </c>
      <c r="J545" s="59">
        <v>1</v>
      </c>
      <c r="K545" s="96" t="s">
        <v>630</v>
      </c>
    </row>
    <row r="546" spans="1:11" hidden="1">
      <c r="A546" s="100" t="s">
        <v>654</v>
      </c>
      <c r="B546" s="62" t="s">
        <v>1648</v>
      </c>
      <c r="C546" s="100" t="s">
        <v>1649</v>
      </c>
      <c r="D546" s="100">
        <v>0.5</v>
      </c>
      <c r="E546" s="100" t="s">
        <v>1243</v>
      </c>
      <c r="F546" s="100" t="s">
        <v>419</v>
      </c>
      <c r="G546" s="100" t="s">
        <v>656</v>
      </c>
      <c r="H546" s="100">
        <v>1</v>
      </c>
      <c r="I546" s="99">
        <f t="shared" si="8"/>
        <v>0</v>
      </c>
      <c r="J546" s="59">
        <v>1</v>
      </c>
      <c r="K546" s="96" t="s">
        <v>630</v>
      </c>
    </row>
    <row r="547" spans="1:11" hidden="1">
      <c r="A547" s="100" t="s">
        <v>654</v>
      </c>
      <c r="B547" s="62" t="s">
        <v>1650</v>
      </c>
      <c r="C547" s="100" t="s">
        <v>1651</v>
      </c>
      <c r="D547" s="100">
        <v>0.5</v>
      </c>
      <c r="E547" s="100" t="s">
        <v>1243</v>
      </c>
      <c r="F547" s="100" t="s">
        <v>419</v>
      </c>
      <c r="G547" s="100" t="s">
        <v>656</v>
      </c>
      <c r="H547" s="100">
        <v>1</v>
      </c>
      <c r="I547" s="99">
        <f t="shared" si="8"/>
        <v>0</v>
      </c>
      <c r="J547" s="59">
        <v>1</v>
      </c>
      <c r="K547" s="96" t="s">
        <v>630</v>
      </c>
    </row>
    <row r="548" spans="1:11" hidden="1">
      <c r="A548" s="100" t="s">
        <v>654</v>
      </c>
      <c r="B548" s="62" t="s">
        <v>1652</v>
      </c>
      <c r="C548" s="100" t="s">
        <v>1653</v>
      </c>
      <c r="D548" s="100">
        <v>0.5</v>
      </c>
      <c r="E548" s="100" t="s">
        <v>1243</v>
      </c>
      <c r="F548" s="100" t="s">
        <v>419</v>
      </c>
      <c r="G548" s="100" t="s">
        <v>656</v>
      </c>
      <c r="H548" s="100">
        <v>1</v>
      </c>
      <c r="I548" s="99">
        <f t="shared" si="8"/>
        <v>0</v>
      </c>
      <c r="J548" s="59">
        <v>1</v>
      </c>
      <c r="K548" s="96" t="s">
        <v>630</v>
      </c>
    </row>
    <row r="549" spans="1:11" hidden="1">
      <c r="A549" s="100" t="s">
        <v>654</v>
      </c>
      <c r="B549" s="62" t="s">
        <v>1654</v>
      </c>
      <c r="C549" s="100" t="s">
        <v>1655</v>
      </c>
      <c r="D549" s="100">
        <v>0.45</v>
      </c>
      <c r="E549" s="100" t="s">
        <v>1243</v>
      </c>
      <c r="F549" s="100" t="s">
        <v>419</v>
      </c>
      <c r="G549" s="100" t="s">
        <v>656</v>
      </c>
      <c r="H549" s="100">
        <v>1</v>
      </c>
      <c r="I549" s="99">
        <f t="shared" si="8"/>
        <v>0</v>
      </c>
      <c r="J549" s="59">
        <v>1</v>
      </c>
      <c r="K549" s="96" t="s">
        <v>630</v>
      </c>
    </row>
    <row r="550" spans="1:11" hidden="1">
      <c r="A550" s="100" t="s">
        <v>654</v>
      </c>
      <c r="B550" s="62" t="s">
        <v>1656</v>
      </c>
      <c r="C550" s="100" t="s">
        <v>1657</v>
      </c>
      <c r="D550" s="100">
        <v>0.35</v>
      </c>
      <c r="E550" s="100" t="s">
        <v>1243</v>
      </c>
      <c r="F550" s="100" t="s">
        <v>419</v>
      </c>
      <c r="G550" s="100" t="s">
        <v>656</v>
      </c>
      <c r="H550" s="100">
        <v>1</v>
      </c>
      <c r="I550" s="99">
        <f t="shared" si="8"/>
        <v>0</v>
      </c>
      <c r="J550" s="59">
        <v>1</v>
      </c>
      <c r="K550" s="96" t="s">
        <v>630</v>
      </c>
    </row>
    <row r="551" spans="1:11" hidden="1">
      <c r="A551" s="100" t="s">
        <v>654</v>
      </c>
      <c r="B551" s="62" t="s">
        <v>1658</v>
      </c>
      <c r="C551" s="100" t="s">
        <v>1659</v>
      </c>
      <c r="D551" s="100">
        <v>0.26</v>
      </c>
      <c r="E551" s="100" t="s">
        <v>1243</v>
      </c>
      <c r="F551" s="100" t="s">
        <v>419</v>
      </c>
      <c r="G551" s="100" t="s">
        <v>656</v>
      </c>
      <c r="H551" s="100">
        <v>1</v>
      </c>
      <c r="I551" s="99">
        <f t="shared" si="8"/>
        <v>0</v>
      </c>
      <c r="J551" s="59">
        <v>1</v>
      </c>
      <c r="K551" s="96" t="s">
        <v>630</v>
      </c>
    </row>
    <row r="552" spans="1:11" hidden="1">
      <c r="A552" s="100" t="s">
        <v>654</v>
      </c>
      <c r="B552" s="62" t="s">
        <v>1660</v>
      </c>
      <c r="C552" s="100" t="s">
        <v>1661</v>
      </c>
      <c r="D552" s="100">
        <v>0.22</v>
      </c>
      <c r="E552" s="100" t="s">
        <v>1243</v>
      </c>
      <c r="F552" s="100" t="s">
        <v>419</v>
      </c>
      <c r="G552" s="100" t="s">
        <v>656</v>
      </c>
      <c r="H552" s="100">
        <v>1</v>
      </c>
      <c r="I552" s="99">
        <f t="shared" si="8"/>
        <v>0</v>
      </c>
      <c r="J552" s="59">
        <v>1</v>
      </c>
      <c r="K552" s="96" t="s">
        <v>630</v>
      </c>
    </row>
    <row r="553" spans="1:11" hidden="1">
      <c r="A553" s="100" t="s">
        <v>654</v>
      </c>
      <c r="B553" s="62" t="s">
        <v>1662</v>
      </c>
      <c r="C553" s="100" t="s">
        <v>1663</v>
      </c>
      <c r="D553" s="100">
        <v>0.2</v>
      </c>
      <c r="E553" s="100" t="s">
        <v>1243</v>
      </c>
      <c r="F553" s="100" t="s">
        <v>419</v>
      </c>
      <c r="G553" s="100" t="s">
        <v>656</v>
      </c>
      <c r="H553" s="100">
        <v>1</v>
      </c>
      <c r="I553" s="99">
        <f t="shared" si="8"/>
        <v>0</v>
      </c>
      <c r="J553" s="59">
        <v>1</v>
      </c>
      <c r="K553" s="96" t="s">
        <v>630</v>
      </c>
    </row>
    <row r="554" spans="1:11" hidden="1">
      <c r="A554" s="100" t="s">
        <v>654</v>
      </c>
      <c r="B554" s="62" t="s">
        <v>1664</v>
      </c>
      <c r="C554" s="100" t="s">
        <v>1665</v>
      </c>
      <c r="D554" s="100">
        <v>0.14000000000000001</v>
      </c>
      <c r="E554" s="100" t="s">
        <v>1243</v>
      </c>
      <c r="F554" s="100" t="s">
        <v>419</v>
      </c>
      <c r="G554" s="100" t="s">
        <v>656</v>
      </c>
      <c r="H554" s="100">
        <v>1</v>
      </c>
      <c r="I554" s="99">
        <f t="shared" si="8"/>
        <v>0</v>
      </c>
      <c r="J554" s="59">
        <v>1</v>
      </c>
      <c r="K554" s="96" t="s">
        <v>630</v>
      </c>
    </row>
    <row r="555" spans="1:11" hidden="1">
      <c r="A555" s="100" t="s">
        <v>837</v>
      </c>
      <c r="B555" s="62" t="s">
        <v>1666</v>
      </c>
      <c r="C555" s="100"/>
      <c r="D555" s="100" t="e">
        <v>#N/A</v>
      </c>
      <c r="E555" s="100" t="s">
        <v>1243</v>
      </c>
      <c r="F555" s="100" t="s">
        <v>421</v>
      </c>
      <c r="G555" s="100" t="s">
        <v>656</v>
      </c>
      <c r="H555" s="100">
        <v>0</v>
      </c>
      <c r="I555" s="99">
        <f t="shared" si="8"/>
        <v>1</v>
      </c>
      <c r="J555" s="59">
        <v>1</v>
      </c>
      <c r="K555" s="96" t="s">
        <v>630</v>
      </c>
    </row>
    <row r="556" spans="1:11" hidden="1">
      <c r="A556" s="100" t="s">
        <v>837</v>
      </c>
      <c r="B556" s="62" t="s">
        <v>1667</v>
      </c>
      <c r="C556" s="100"/>
      <c r="D556" s="100" t="e">
        <v>#N/A</v>
      </c>
      <c r="E556" s="100" t="s">
        <v>1243</v>
      </c>
      <c r="F556" s="100" t="s">
        <v>421</v>
      </c>
      <c r="G556" s="100" t="s">
        <v>656</v>
      </c>
      <c r="H556" s="100">
        <v>0</v>
      </c>
      <c r="I556" s="99">
        <f t="shared" si="8"/>
        <v>1</v>
      </c>
      <c r="J556" s="59">
        <v>1</v>
      </c>
      <c r="K556" s="96" t="s">
        <v>630</v>
      </c>
    </row>
    <row r="557" spans="1:11" hidden="1">
      <c r="A557" s="100" t="s">
        <v>837</v>
      </c>
      <c r="B557" s="62" t="s">
        <v>1668</v>
      </c>
      <c r="C557" s="100"/>
      <c r="D557" s="100" t="e">
        <v>#N/A</v>
      </c>
      <c r="E557" s="100" t="s">
        <v>1243</v>
      </c>
      <c r="F557" s="100" t="s">
        <v>421</v>
      </c>
      <c r="G557" s="100" t="s">
        <v>656</v>
      </c>
      <c r="H557" s="100">
        <v>0</v>
      </c>
      <c r="I557" s="99">
        <f t="shared" si="8"/>
        <v>1</v>
      </c>
      <c r="J557" s="59">
        <v>1</v>
      </c>
      <c r="K557" s="96" t="s">
        <v>630</v>
      </c>
    </row>
    <row r="558" spans="1:11" hidden="1">
      <c r="A558" s="100" t="s">
        <v>654</v>
      </c>
      <c r="B558" s="62" t="s">
        <v>1669</v>
      </c>
      <c r="C558" s="100" t="s">
        <v>1670</v>
      </c>
      <c r="D558" s="100" t="e">
        <v>#N/A</v>
      </c>
      <c r="E558" s="100" t="s">
        <v>1671</v>
      </c>
      <c r="F558" s="100" t="s">
        <v>419</v>
      </c>
      <c r="G558" s="100" t="s">
        <v>656</v>
      </c>
      <c r="H558" s="100">
        <v>1</v>
      </c>
      <c r="I558" s="99">
        <f t="shared" si="8"/>
        <v>0</v>
      </c>
      <c r="J558" s="59">
        <v>1</v>
      </c>
      <c r="K558" s="96" t="s">
        <v>636</v>
      </c>
    </row>
    <row r="559" spans="1:11" hidden="1">
      <c r="A559" s="100" t="s">
        <v>654</v>
      </c>
      <c r="B559" s="62" t="s">
        <v>1672</v>
      </c>
      <c r="C559" s="100">
        <v>0</v>
      </c>
      <c r="D559" s="100">
        <v>40</v>
      </c>
      <c r="E559" s="100" t="s">
        <v>669</v>
      </c>
      <c r="F559" s="100" t="s">
        <v>419</v>
      </c>
      <c r="G559" s="100" t="s">
        <v>656</v>
      </c>
      <c r="H559" s="100">
        <v>0</v>
      </c>
      <c r="I559" s="99">
        <f t="shared" si="8"/>
        <v>1</v>
      </c>
      <c r="J559" s="59">
        <v>1</v>
      </c>
      <c r="K559" s="96" t="s">
        <v>632</v>
      </c>
    </row>
    <row r="560" spans="1:11" hidden="1">
      <c r="A560" s="100" t="s">
        <v>654</v>
      </c>
      <c r="B560" s="62" t="s">
        <v>1673</v>
      </c>
      <c r="C560" s="100" t="s">
        <v>1674</v>
      </c>
      <c r="D560" s="100">
        <v>20</v>
      </c>
      <c r="E560" s="100" t="s">
        <v>669</v>
      </c>
      <c r="F560" s="100" t="s">
        <v>419</v>
      </c>
      <c r="G560" s="100" t="s">
        <v>656</v>
      </c>
      <c r="H560" s="100">
        <v>1</v>
      </c>
      <c r="I560" s="99">
        <f t="shared" si="8"/>
        <v>0</v>
      </c>
      <c r="J560" s="59">
        <v>1</v>
      </c>
      <c r="K560" s="96" t="s">
        <v>632</v>
      </c>
    </row>
    <row r="561" spans="1:11" hidden="1">
      <c r="A561" s="100" t="s">
        <v>654</v>
      </c>
      <c r="B561" s="62" t="s">
        <v>582</v>
      </c>
      <c r="C561" s="100" t="s">
        <v>1675</v>
      </c>
      <c r="D561" s="100">
        <v>10</v>
      </c>
      <c r="E561" s="100" t="s">
        <v>669</v>
      </c>
      <c r="F561" s="100" t="s">
        <v>419</v>
      </c>
      <c r="G561" s="100" t="s">
        <v>656</v>
      </c>
      <c r="H561" s="100">
        <v>0</v>
      </c>
      <c r="I561" s="99">
        <f t="shared" si="8"/>
        <v>1</v>
      </c>
      <c r="J561" s="59">
        <v>1</v>
      </c>
      <c r="K561" s="96" t="s">
        <v>632</v>
      </c>
    </row>
    <row r="562" spans="1:11" hidden="1">
      <c r="A562" s="100" t="s">
        <v>654</v>
      </c>
      <c r="B562" s="62" t="s">
        <v>1676</v>
      </c>
      <c r="C562" s="100" t="s">
        <v>1677</v>
      </c>
      <c r="D562" s="100">
        <v>10</v>
      </c>
      <c r="E562" s="100" t="s">
        <v>669</v>
      </c>
      <c r="F562" s="100" t="s">
        <v>419</v>
      </c>
      <c r="G562" s="100" t="s">
        <v>656</v>
      </c>
      <c r="H562" s="100">
        <v>0</v>
      </c>
      <c r="I562" s="99">
        <f t="shared" si="8"/>
        <v>1</v>
      </c>
      <c r="J562" s="59">
        <v>1</v>
      </c>
      <c r="K562" s="96" t="s">
        <v>632</v>
      </c>
    </row>
    <row r="563" spans="1:11" hidden="1">
      <c r="A563" s="100" t="s">
        <v>654</v>
      </c>
      <c r="B563" s="62" t="s">
        <v>583</v>
      </c>
      <c r="C563" s="100" t="s">
        <v>1678</v>
      </c>
      <c r="D563" s="100">
        <v>10</v>
      </c>
      <c r="E563" s="100" t="s">
        <v>669</v>
      </c>
      <c r="F563" s="100" t="s">
        <v>419</v>
      </c>
      <c r="G563" s="100" t="s">
        <v>656</v>
      </c>
      <c r="H563" s="100">
        <v>0</v>
      </c>
      <c r="I563" s="99">
        <f t="shared" si="8"/>
        <v>1</v>
      </c>
      <c r="J563" s="59">
        <v>1</v>
      </c>
      <c r="K563" s="96" t="s">
        <v>632</v>
      </c>
    </row>
    <row r="564" spans="1:11" hidden="1">
      <c r="A564" s="100" t="s">
        <v>654</v>
      </c>
      <c r="B564" s="62" t="s">
        <v>1679</v>
      </c>
      <c r="C564" s="100" t="s">
        <v>1680</v>
      </c>
      <c r="D564" s="100">
        <v>10</v>
      </c>
      <c r="E564" s="100" t="s">
        <v>669</v>
      </c>
      <c r="F564" s="100" t="s">
        <v>419</v>
      </c>
      <c r="G564" s="100" t="s">
        <v>656</v>
      </c>
      <c r="H564" s="100">
        <v>0</v>
      </c>
      <c r="I564" s="99">
        <f t="shared" si="8"/>
        <v>1</v>
      </c>
      <c r="J564" s="59">
        <v>1</v>
      </c>
      <c r="K564" s="96" t="s">
        <v>632</v>
      </c>
    </row>
    <row r="565" spans="1:11" hidden="1">
      <c r="A565" s="100" t="s">
        <v>654</v>
      </c>
      <c r="B565" s="62" t="s">
        <v>1681</v>
      </c>
      <c r="C565" s="100" t="s">
        <v>1682</v>
      </c>
      <c r="D565" s="100">
        <v>10</v>
      </c>
      <c r="E565" s="100" t="s">
        <v>669</v>
      </c>
      <c r="F565" s="100" t="s">
        <v>419</v>
      </c>
      <c r="G565" s="100" t="s">
        <v>656</v>
      </c>
      <c r="H565" s="100">
        <v>0</v>
      </c>
      <c r="I565" s="99">
        <f t="shared" si="8"/>
        <v>1</v>
      </c>
      <c r="J565" s="59">
        <v>1</v>
      </c>
      <c r="K565" s="96" t="s">
        <v>632</v>
      </c>
    </row>
    <row r="566" spans="1:11" hidden="1">
      <c r="A566" s="100" t="s">
        <v>654</v>
      </c>
      <c r="B566" s="62" t="s">
        <v>1683</v>
      </c>
      <c r="C566" s="100">
        <v>0</v>
      </c>
      <c r="D566" s="100">
        <v>7.99</v>
      </c>
      <c r="E566" s="100" t="s">
        <v>669</v>
      </c>
      <c r="F566" s="100" t="s">
        <v>419</v>
      </c>
      <c r="G566" s="100" t="s">
        <v>656</v>
      </c>
      <c r="H566" s="100">
        <v>1</v>
      </c>
      <c r="I566" s="99">
        <f t="shared" si="8"/>
        <v>0</v>
      </c>
      <c r="J566" s="59">
        <v>1</v>
      </c>
      <c r="K566" s="96" t="s">
        <v>632</v>
      </c>
    </row>
    <row r="567" spans="1:11" hidden="1">
      <c r="A567" s="100" t="s">
        <v>654</v>
      </c>
      <c r="B567" s="62" t="s">
        <v>1684</v>
      </c>
      <c r="C567" s="100" t="s">
        <v>1685</v>
      </c>
      <c r="D567" s="100">
        <v>7.5</v>
      </c>
      <c r="E567" s="100" t="s">
        <v>669</v>
      </c>
      <c r="F567" s="100" t="s">
        <v>419</v>
      </c>
      <c r="G567" s="100" t="s">
        <v>656</v>
      </c>
      <c r="H567" s="100">
        <v>0</v>
      </c>
      <c r="I567" s="99">
        <f t="shared" si="8"/>
        <v>1</v>
      </c>
      <c r="J567" s="59">
        <v>1</v>
      </c>
      <c r="K567" s="96" t="s">
        <v>632</v>
      </c>
    </row>
    <row r="568" spans="1:11" hidden="1">
      <c r="A568" s="100" t="s">
        <v>654</v>
      </c>
      <c r="B568" s="62" t="s">
        <v>1686</v>
      </c>
      <c r="C568" s="100">
        <v>0</v>
      </c>
      <c r="D568" s="100">
        <v>4.8</v>
      </c>
      <c r="E568" s="100" t="s">
        <v>669</v>
      </c>
      <c r="F568" s="100" t="s">
        <v>419</v>
      </c>
      <c r="G568" s="100" t="s">
        <v>656</v>
      </c>
      <c r="H568" s="100">
        <v>1</v>
      </c>
      <c r="I568" s="99">
        <f t="shared" si="8"/>
        <v>0</v>
      </c>
      <c r="J568" s="59">
        <v>1</v>
      </c>
      <c r="K568" s="96" t="s">
        <v>632</v>
      </c>
    </row>
    <row r="569" spans="1:11" hidden="1">
      <c r="A569" s="100" t="s">
        <v>654</v>
      </c>
      <c r="B569" s="62" t="s">
        <v>1687</v>
      </c>
      <c r="C569" s="100">
        <v>0</v>
      </c>
      <c r="D569" s="100">
        <v>3</v>
      </c>
      <c r="E569" s="100" t="s">
        <v>669</v>
      </c>
      <c r="F569" s="100" t="s">
        <v>419</v>
      </c>
      <c r="G569" s="100" t="s">
        <v>656</v>
      </c>
      <c r="H569" s="100">
        <v>1</v>
      </c>
      <c r="I569" s="99">
        <f t="shared" si="8"/>
        <v>0</v>
      </c>
      <c r="J569" s="59">
        <v>1</v>
      </c>
      <c r="K569" s="96" t="s">
        <v>632</v>
      </c>
    </row>
    <row r="570" spans="1:11" hidden="1">
      <c r="A570" s="100" t="s">
        <v>654</v>
      </c>
      <c r="B570" s="62" t="s">
        <v>1688</v>
      </c>
      <c r="C570" s="100" t="s">
        <v>1689</v>
      </c>
      <c r="D570" s="100">
        <v>2</v>
      </c>
      <c r="E570" s="100" t="s">
        <v>669</v>
      </c>
      <c r="F570" s="100" t="s">
        <v>419</v>
      </c>
      <c r="G570" s="100" t="s">
        <v>656</v>
      </c>
      <c r="H570" s="100">
        <v>1</v>
      </c>
      <c r="I570" s="99">
        <f t="shared" si="8"/>
        <v>0</v>
      </c>
      <c r="J570" s="59">
        <v>1</v>
      </c>
      <c r="K570" s="96" t="s">
        <v>632</v>
      </c>
    </row>
    <row r="571" spans="1:11" hidden="1">
      <c r="A571" s="100" t="s">
        <v>654</v>
      </c>
      <c r="B571" s="62" t="s">
        <v>1690</v>
      </c>
      <c r="C571" s="100" t="s">
        <v>1691</v>
      </c>
      <c r="D571" s="100">
        <v>1.85</v>
      </c>
      <c r="E571" s="100" t="s">
        <v>669</v>
      </c>
      <c r="F571" s="100" t="s">
        <v>419</v>
      </c>
      <c r="G571" s="100" t="s">
        <v>656</v>
      </c>
      <c r="H571" s="100">
        <v>1</v>
      </c>
      <c r="I571" s="99">
        <f t="shared" si="8"/>
        <v>0</v>
      </c>
      <c r="J571" s="59">
        <v>1</v>
      </c>
      <c r="K571" s="96" t="s">
        <v>632</v>
      </c>
    </row>
    <row r="572" spans="1:11" hidden="1">
      <c r="A572" s="100" t="s">
        <v>654</v>
      </c>
      <c r="B572" s="62" t="s">
        <v>1692</v>
      </c>
      <c r="C572" s="100">
        <v>0</v>
      </c>
      <c r="D572" s="100">
        <v>1</v>
      </c>
      <c r="E572" s="100" t="s">
        <v>669</v>
      </c>
      <c r="F572" s="100" t="s">
        <v>419</v>
      </c>
      <c r="G572" s="100" t="s">
        <v>656</v>
      </c>
      <c r="H572" s="100">
        <v>1</v>
      </c>
      <c r="I572" s="99">
        <f t="shared" si="8"/>
        <v>0</v>
      </c>
      <c r="J572" s="59">
        <v>1</v>
      </c>
      <c r="K572" s="96" t="s">
        <v>632</v>
      </c>
    </row>
    <row r="573" spans="1:11" hidden="1">
      <c r="A573" s="100" t="s">
        <v>654</v>
      </c>
      <c r="B573" s="62" t="s">
        <v>1693</v>
      </c>
      <c r="C573" s="100" t="s">
        <v>1694</v>
      </c>
      <c r="D573" s="100">
        <v>0</v>
      </c>
      <c r="E573" s="100" t="s">
        <v>669</v>
      </c>
      <c r="F573" s="100" t="s">
        <v>419</v>
      </c>
      <c r="G573" s="100" t="s">
        <v>656</v>
      </c>
      <c r="H573" s="100">
        <v>1</v>
      </c>
      <c r="I573" s="99">
        <f t="shared" si="8"/>
        <v>0</v>
      </c>
      <c r="J573" s="59">
        <v>1</v>
      </c>
      <c r="K573" s="96" t="s">
        <v>632</v>
      </c>
    </row>
    <row r="574" spans="1:11" hidden="1">
      <c r="A574" s="100" t="s">
        <v>654</v>
      </c>
      <c r="B574" s="62" t="s">
        <v>1695</v>
      </c>
      <c r="C574" s="100" t="s">
        <v>1694</v>
      </c>
      <c r="D574" s="100">
        <v>0</v>
      </c>
      <c r="E574" s="100" t="s">
        <v>669</v>
      </c>
      <c r="F574" s="100" t="s">
        <v>419</v>
      </c>
      <c r="G574" s="100" t="s">
        <v>656</v>
      </c>
      <c r="H574" s="100">
        <v>1</v>
      </c>
      <c r="I574" s="99">
        <f t="shared" si="8"/>
        <v>0</v>
      </c>
      <c r="J574" s="59">
        <v>1</v>
      </c>
      <c r="K574" s="96" t="s">
        <v>632</v>
      </c>
    </row>
    <row r="575" spans="1:11" hidden="1">
      <c r="A575" s="100" t="s">
        <v>654</v>
      </c>
      <c r="B575" s="62" t="s">
        <v>1696</v>
      </c>
      <c r="C575" s="100" t="s">
        <v>1694</v>
      </c>
      <c r="D575" s="100">
        <v>0</v>
      </c>
      <c r="E575" s="100" t="s">
        <v>669</v>
      </c>
      <c r="F575" s="100" t="s">
        <v>419</v>
      </c>
      <c r="G575" s="100" t="s">
        <v>656</v>
      </c>
      <c r="H575" s="100">
        <v>1</v>
      </c>
      <c r="I575" s="99">
        <f t="shared" si="8"/>
        <v>0</v>
      </c>
      <c r="J575" s="59">
        <v>1</v>
      </c>
      <c r="K575" s="96" t="s">
        <v>632</v>
      </c>
    </row>
    <row r="576" spans="1:11" hidden="1">
      <c r="A576" s="100" t="s">
        <v>654</v>
      </c>
      <c r="B576" s="62" t="s">
        <v>1697</v>
      </c>
      <c r="C576" s="100" t="s">
        <v>1694</v>
      </c>
      <c r="D576" s="100">
        <v>0</v>
      </c>
      <c r="E576" s="100" t="s">
        <v>669</v>
      </c>
      <c r="F576" s="100" t="s">
        <v>419</v>
      </c>
      <c r="G576" s="100" t="s">
        <v>656</v>
      </c>
      <c r="H576" s="100">
        <v>1</v>
      </c>
      <c r="I576" s="99">
        <f t="shared" si="8"/>
        <v>0</v>
      </c>
      <c r="J576" s="59">
        <v>1</v>
      </c>
      <c r="K576" s="96" t="s">
        <v>632</v>
      </c>
    </row>
    <row r="577" spans="1:11" hidden="1">
      <c r="A577" s="100" t="s">
        <v>654</v>
      </c>
      <c r="B577" s="62" t="s">
        <v>1698</v>
      </c>
      <c r="C577" s="100" t="s">
        <v>1694</v>
      </c>
      <c r="D577" s="100">
        <v>0</v>
      </c>
      <c r="E577" s="100" t="s">
        <v>669</v>
      </c>
      <c r="F577" s="100" t="s">
        <v>419</v>
      </c>
      <c r="G577" s="100" t="s">
        <v>656</v>
      </c>
      <c r="H577" s="100">
        <v>1</v>
      </c>
      <c r="I577" s="99">
        <f t="shared" si="8"/>
        <v>0</v>
      </c>
      <c r="J577" s="59">
        <v>1</v>
      </c>
      <c r="K577" s="96" t="s">
        <v>632</v>
      </c>
    </row>
    <row r="578" spans="1:11" hidden="1">
      <c r="A578" s="100" t="s">
        <v>654</v>
      </c>
      <c r="B578" s="62" t="s">
        <v>1699</v>
      </c>
      <c r="C578" s="100" t="s">
        <v>1694</v>
      </c>
      <c r="D578" s="100">
        <v>0</v>
      </c>
      <c r="E578" s="100" t="s">
        <v>669</v>
      </c>
      <c r="F578" s="100" t="s">
        <v>419</v>
      </c>
      <c r="G578" s="100" t="s">
        <v>656</v>
      </c>
      <c r="H578" s="100">
        <v>1</v>
      </c>
      <c r="I578" s="99">
        <f t="shared" ref="I578:I641" si="9">NOT(H578)*1</f>
        <v>0</v>
      </c>
      <c r="J578" s="59">
        <v>1</v>
      </c>
      <c r="K578" s="96" t="s">
        <v>632</v>
      </c>
    </row>
    <row r="579" spans="1:11" hidden="1">
      <c r="A579" s="100" t="s">
        <v>654</v>
      </c>
      <c r="B579" s="62" t="s">
        <v>1700</v>
      </c>
      <c r="C579" s="100" t="s">
        <v>1694</v>
      </c>
      <c r="D579" s="100">
        <v>0</v>
      </c>
      <c r="E579" s="100" t="s">
        <v>669</v>
      </c>
      <c r="F579" s="100" t="s">
        <v>419</v>
      </c>
      <c r="G579" s="100" t="s">
        <v>656</v>
      </c>
      <c r="H579" s="100">
        <v>1</v>
      </c>
      <c r="I579" s="99">
        <f t="shared" si="9"/>
        <v>0</v>
      </c>
      <c r="J579" s="59">
        <v>1</v>
      </c>
      <c r="K579" s="96" t="s">
        <v>632</v>
      </c>
    </row>
    <row r="580" spans="1:11" hidden="1">
      <c r="A580" s="100" t="s">
        <v>654</v>
      </c>
      <c r="B580" s="62" t="s">
        <v>1701</v>
      </c>
      <c r="C580" s="100" t="s">
        <v>1694</v>
      </c>
      <c r="D580" s="100">
        <v>0</v>
      </c>
      <c r="E580" s="100" t="s">
        <v>669</v>
      </c>
      <c r="F580" s="100" t="s">
        <v>419</v>
      </c>
      <c r="G580" s="100" t="s">
        <v>656</v>
      </c>
      <c r="H580" s="100">
        <v>1</v>
      </c>
      <c r="I580" s="99">
        <f t="shared" si="9"/>
        <v>0</v>
      </c>
      <c r="J580" s="59">
        <v>1</v>
      </c>
      <c r="K580" s="96" t="s">
        <v>632</v>
      </c>
    </row>
    <row r="581" spans="1:11" hidden="1">
      <c r="A581" s="100" t="s">
        <v>654</v>
      </c>
      <c r="B581" s="62" t="s">
        <v>1702</v>
      </c>
      <c r="C581" s="100" t="s">
        <v>1694</v>
      </c>
      <c r="D581" s="100">
        <v>0</v>
      </c>
      <c r="E581" s="100" t="s">
        <v>669</v>
      </c>
      <c r="F581" s="100" t="s">
        <v>419</v>
      </c>
      <c r="G581" s="100" t="s">
        <v>656</v>
      </c>
      <c r="H581" s="100">
        <v>1</v>
      </c>
      <c r="I581" s="99">
        <f t="shared" si="9"/>
        <v>0</v>
      </c>
      <c r="J581" s="59">
        <v>1</v>
      </c>
      <c r="K581" s="96" t="s">
        <v>632</v>
      </c>
    </row>
    <row r="582" spans="1:11" hidden="1">
      <c r="A582" s="100" t="s">
        <v>654</v>
      </c>
      <c r="B582" s="62" t="s">
        <v>1703</v>
      </c>
      <c r="C582" s="100" t="s">
        <v>1694</v>
      </c>
      <c r="D582" s="100">
        <v>0</v>
      </c>
      <c r="E582" s="100" t="s">
        <v>669</v>
      </c>
      <c r="F582" s="100" t="s">
        <v>419</v>
      </c>
      <c r="G582" s="100" t="s">
        <v>656</v>
      </c>
      <c r="H582" s="100">
        <v>1</v>
      </c>
      <c r="I582" s="99">
        <f t="shared" si="9"/>
        <v>0</v>
      </c>
      <c r="J582" s="59">
        <v>1</v>
      </c>
      <c r="K582" s="96" t="s">
        <v>632</v>
      </c>
    </row>
    <row r="583" spans="1:11" hidden="1">
      <c r="A583" s="100" t="s">
        <v>654</v>
      </c>
      <c r="B583" s="62" t="s">
        <v>1704</v>
      </c>
      <c r="C583" s="100" t="s">
        <v>1705</v>
      </c>
      <c r="D583" s="100">
        <v>0</v>
      </c>
      <c r="E583" s="100" t="s">
        <v>669</v>
      </c>
      <c r="F583" s="100" t="s">
        <v>419</v>
      </c>
      <c r="G583" s="100" t="s">
        <v>656</v>
      </c>
      <c r="H583" s="100">
        <v>1</v>
      </c>
      <c r="I583" s="99">
        <f t="shared" si="9"/>
        <v>0</v>
      </c>
      <c r="J583" s="59">
        <v>1</v>
      </c>
      <c r="K583" s="96" t="s">
        <v>632</v>
      </c>
    </row>
    <row r="584" spans="1:11" hidden="1">
      <c r="A584" s="100" t="s">
        <v>654</v>
      </c>
      <c r="B584" s="62" t="s">
        <v>1706</v>
      </c>
      <c r="C584" s="100" t="s">
        <v>1705</v>
      </c>
      <c r="D584" s="100">
        <v>0</v>
      </c>
      <c r="E584" s="100" t="s">
        <v>669</v>
      </c>
      <c r="F584" s="100" t="s">
        <v>419</v>
      </c>
      <c r="G584" s="100" t="s">
        <v>656</v>
      </c>
      <c r="H584" s="100">
        <v>1</v>
      </c>
      <c r="I584" s="99">
        <f t="shared" si="9"/>
        <v>0</v>
      </c>
      <c r="J584" s="59">
        <v>1</v>
      </c>
      <c r="K584" s="96" t="s">
        <v>632</v>
      </c>
    </row>
    <row r="585" spans="1:11" hidden="1">
      <c r="A585" s="100" t="s">
        <v>654</v>
      </c>
      <c r="B585" s="62" t="s">
        <v>1707</v>
      </c>
      <c r="C585" s="100" t="s">
        <v>1705</v>
      </c>
      <c r="D585" s="100">
        <v>0</v>
      </c>
      <c r="E585" s="100" t="s">
        <v>669</v>
      </c>
      <c r="F585" s="100" t="s">
        <v>419</v>
      </c>
      <c r="G585" s="100" t="s">
        <v>656</v>
      </c>
      <c r="H585" s="100">
        <v>1</v>
      </c>
      <c r="I585" s="99">
        <f t="shared" si="9"/>
        <v>0</v>
      </c>
      <c r="J585" s="59">
        <v>1</v>
      </c>
      <c r="K585" s="96" t="s">
        <v>632</v>
      </c>
    </row>
    <row r="586" spans="1:11" hidden="1">
      <c r="A586" s="100" t="s">
        <v>654</v>
      </c>
      <c r="B586" s="62" t="s">
        <v>1708</v>
      </c>
      <c r="C586" s="100" t="s">
        <v>1705</v>
      </c>
      <c r="D586" s="100">
        <v>0</v>
      </c>
      <c r="E586" s="100" t="s">
        <v>669</v>
      </c>
      <c r="F586" s="100" t="s">
        <v>419</v>
      </c>
      <c r="G586" s="100" t="s">
        <v>656</v>
      </c>
      <c r="H586" s="100">
        <v>1</v>
      </c>
      <c r="I586" s="99">
        <f t="shared" si="9"/>
        <v>0</v>
      </c>
      <c r="J586" s="59">
        <v>1</v>
      </c>
      <c r="K586" s="96" t="s">
        <v>632</v>
      </c>
    </row>
    <row r="587" spans="1:11" hidden="1">
      <c r="A587" s="100" t="s">
        <v>654</v>
      </c>
      <c r="B587" s="62" t="s">
        <v>1709</v>
      </c>
      <c r="C587" s="100" t="s">
        <v>1705</v>
      </c>
      <c r="D587" s="100">
        <v>0</v>
      </c>
      <c r="E587" s="100" t="s">
        <v>669</v>
      </c>
      <c r="F587" s="100" t="s">
        <v>419</v>
      </c>
      <c r="G587" s="100" t="s">
        <v>656</v>
      </c>
      <c r="H587" s="100">
        <v>1</v>
      </c>
      <c r="I587" s="99">
        <f t="shared" si="9"/>
        <v>0</v>
      </c>
      <c r="J587" s="59">
        <v>1</v>
      </c>
      <c r="K587" s="96" t="s">
        <v>632</v>
      </c>
    </row>
    <row r="588" spans="1:11" hidden="1">
      <c r="A588" s="100" t="s">
        <v>654</v>
      </c>
      <c r="B588" s="62" t="s">
        <v>1710</v>
      </c>
      <c r="C588" s="100" t="s">
        <v>1705</v>
      </c>
      <c r="D588" s="100">
        <v>0</v>
      </c>
      <c r="E588" s="100" t="s">
        <v>669</v>
      </c>
      <c r="F588" s="100" t="s">
        <v>419</v>
      </c>
      <c r="G588" s="100" t="s">
        <v>656</v>
      </c>
      <c r="H588" s="100">
        <v>1</v>
      </c>
      <c r="I588" s="99">
        <f t="shared" si="9"/>
        <v>0</v>
      </c>
      <c r="J588" s="59">
        <v>1</v>
      </c>
      <c r="K588" s="96" t="s">
        <v>632</v>
      </c>
    </row>
    <row r="589" spans="1:11" hidden="1">
      <c r="A589" s="100" t="s">
        <v>654</v>
      </c>
      <c r="B589" s="62" t="s">
        <v>1711</v>
      </c>
      <c r="C589" s="100" t="s">
        <v>1705</v>
      </c>
      <c r="D589" s="100">
        <v>0</v>
      </c>
      <c r="E589" s="100" t="s">
        <v>669</v>
      </c>
      <c r="F589" s="100" t="s">
        <v>419</v>
      </c>
      <c r="G589" s="100" t="s">
        <v>656</v>
      </c>
      <c r="H589" s="100">
        <v>1</v>
      </c>
      <c r="I589" s="99">
        <f t="shared" si="9"/>
        <v>0</v>
      </c>
      <c r="J589" s="59">
        <v>1</v>
      </c>
      <c r="K589" s="96" t="s">
        <v>632</v>
      </c>
    </row>
    <row r="590" spans="1:11" hidden="1">
      <c r="A590" s="100" t="s">
        <v>654</v>
      </c>
      <c r="B590" s="62" t="s">
        <v>1712</v>
      </c>
      <c r="C590" s="100" t="s">
        <v>1705</v>
      </c>
      <c r="D590" s="100">
        <v>0</v>
      </c>
      <c r="E590" s="100" t="s">
        <v>669</v>
      </c>
      <c r="F590" s="100" t="s">
        <v>419</v>
      </c>
      <c r="G590" s="100" t="s">
        <v>656</v>
      </c>
      <c r="H590" s="100">
        <v>1</v>
      </c>
      <c r="I590" s="99">
        <f t="shared" si="9"/>
        <v>0</v>
      </c>
      <c r="J590" s="59">
        <v>1</v>
      </c>
      <c r="K590" s="96" t="s">
        <v>632</v>
      </c>
    </row>
    <row r="591" spans="1:11" hidden="1">
      <c r="A591" s="100" t="s">
        <v>654</v>
      </c>
      <c r="B591" s="62" t="s">
        <v>1713</v>
      </c>
      <c r="C591" s="100" t="s">
        <v>1705</v>
      </c>
      <c r="D591" s="100">
        <v>0</v>
      </c>
      <c r="E591" s="100" t="s">
        <v>669</v>
      </c>
      <c r="F591" s="100" t="s">
        <v>419</v>
      </c>
      <c r="G591" s="100" t="s">
        <v>656</v>
      </c>
      <c r="H591" s="100">
        <v>1</v>
      </c>
      <c r="I591" s="99">
        <f t="shared" si="9"/>
        <v>0</v>
      </c>
      <c r="J591" s="59">
        <v>1</v>
      </c>
      <c r="K591" s="96" t="s">
        <v>632</v>
      </c>
    </row>
    <row r="592" spans="1:11" hidden="1">
      <c r="A592" s="100" t="s">
        <v>654</v>
      </c>
      <c r="B592" s="62" t="s">
        <v>1714</v>
      </c>
      <c r="C592" s="100" t="s">
        <v>1705</v>
      </c>
      <c r="D592" s="100">
        <v>0</v>
      </c>
      <c r="E592" s="100" t="s">
        <v>669</v>
      </c>
      <c r="F592" s="100" t="s">
        <v>419</v>
      </c>
      <c r="G592" s="100" t="s">
        <v>656</v>
      </c>
      <c r="H592" s="100">
        <v>1</v>
      </c>
      <c r="I592" s="99">
        <f t="shared" si="9"/>
        <v>0</v>
      </c>
      <c r="J592" s="59">
        <v>1</v>
      </c>
      <c r="K592" s="96" t="s">
        <v>632</v>
      </c>
    </row>
    <row r="593" spans="1:11" hidden="1">
      <c r="A593" s="100" t="s">
        <v>654</v>
      </c>
      <c r="B593" s="62" t="s">
        <v>1715</v>
      </c>
      <c r="C593" s="100" t="s">
        <v>1716</v>
      </c>
      <c r="D593" s="100">
        <v>0</v>
      </c>
      <c r="E593" s="100" t="s">
        <v>669</v>
      </c>
      <c r="F593" s="100" t="s">
        <v>419</v>
      </c>
      <c r="G593" s="100" t="s">
        <v>656</v>
      </c>
      <c r="H593" s="100">
        <v>1</v>
      </c>
      <c r="I593" s="99">
        <f t="shared" si="9"/>
        <v>0</v>
      </c>
      <c r="J593" s="59">
        <v>1</v>
      </c>
      <c r="K593" s="96" t="s">
        <v>632</v>
      </c>
    </row>
    <row r="594" spans="1:11" hidden="1">
      <c r="A594" s="100" t="s">
        <v>654</v>
      </c>
      <c r="B594" s="62" t="s">
        <v>1717</v>
      </c>
      <c r="C594" s="100" t="s">
        <v>1716</v>
      </c>
      <c r="D594" s="100">
        <v>0</v>
      </c>
      <c r="E594" s="100" t="s">
        <v>669</v>
      </c>
      <c r="F594" s="100" t="s">
        <v>419</v>
      </c>
      <c r="G594" s="100" t="s">
        <v>656</v>
      </c>
      <c r="H594" s="100">
        <v>1</v>
      </c>
      <c r="I594" s="99">
        <f t="shared" si="9"/>
        <v>0</v>
      </c>
      <c r="J594" s="59">
        <v>1</v>
      </c>
      <c r="K594" s="96" t="s">
        <v>632</v>
      </c>
    </row>
    <row r="595" spans="1:11" hidden="1">
      <c r="A595" s="100" t="s">
        <v>654</v>
      </c>
      <c r="B595" s="62" t="s">
        <v>1718</v>
      </c>
      <c r="C595" s="100" t="s">
        <v>1716</v>
      </c>
      <c r="D595" s="100">
        <v>0</v>
      </c>
      <c r="E595" s="100" t="s">
        <v>669</v>
      </c>
      <c r="F595" s="100" t="s">
        <v>419</v>
      </c>
      <c r="G595" s="100" t="s">
        <v>656</v>
      </c>
      <c r="H595" s="100">
        <v>1</v>
      </c>
      <c r="I595" s="99">
        <f t="shared" si="9"/>
        <v>0</v>
      </c>
      <c r="J595" s="59">
        <v>1</v>
      </c>
      <c r="K595" s="96" t="s">
        <v>632</v>
      </c>
    </row>
    <row r="596" spans="1:11" hidden="1">
      <c r="A596" s="100" t="s">
        <v>654</v>
      </c>
      <c r="B596" s="62" t="s">
        <v>1719</v>
      </c>
      <c r="C596" s="100" t="s">
        <v>1716</v>
      </c>
      <c r="D596" s="100">
        <v>0</v>
      </c>
      <c r="E596" s="100" t="s">
        <v>669</v>
      </c>
      <c r="F596" s="100" t="s">
        <v>419</v>
      </c>
      <c r="G596" s="100" t="s">
        <v>656</v>
      </c>
      <c r="H596" s="100">
        <v>1</v>
      </c>
      <c r="I596" s="99">
        <f t="shared" si="9"/>
        <v>0</v>
      </c>
      <c r="J596" s="59">
        <v>1</v>
      </c>
      <c r="K596" s="96" t="s">
        <v>632</v>
      </c>
    </row>
    <row r="597" spans="1:11" hidden="1">
      <c r="A597" s="100" t="s">
        <v>654</v>
      </c>
      <c r="B597" s="62" t="s">
        <v>1720</v>
      </c>
      <c r="C597" s="100" t="s">
        <v>1716</v>
      </c>
      <c r="D597" s="100">
        <v>0</v>
      </c>
      <c r="E597" s="100" t="s">
        <v>669</v>
      </c>
      <c r="F597" s="100" t="s">
        <v>419</v>
      </c>
      <c r="G597" s="100" t="s">
        <v>656</v>
      </c>
      <c r="H597" s="100">
        <v>1</v>
      </c>
      <c r="I597" s="99">
        <f t="shared" si="9"/>
        <v>0</v>
      </c>
      <c r="J597" s="59">
        <v>1</v>
      </c>
      <c r="K597" s="96" t="s">
        <v>632</v>
      </c>
    </row>
    <row r="598" spans="1:11" hidden="1">
      <c r="A598" s="100" t="s">
        <v>654</v>
      </c>
      <c r="B598" s="62" t="s">
        <v>1721</v>
      </c>
      <c r="C598" s="100" t="s">
        <v>1716</v>
      </c>
      <c r="D598" s="100">
        <v>0</v>
      </c>
      <c r="E598" s="100" t="s">
        <v>669</v>
      </c>
      <c r="F598" s="100" t="s">
        <v>419</v>
      </c>
      <c r="G598" s="100" t="s">
        <v>656</v>
      </c>
      <c r="H598" s="100">
        <v>1</v>
      </c>
      <c r="I598" s="99">
        <f t="shared" si="9"/>
        <v>0</v>
      </c>
      <c r="J598" s="59">
        <v>1</v>
      </c>
      <c r="K598" s="96" t="s">
        <v>632</v>
      </c>
    </row>
    <row r="599" spans="1:11" hidden="1">
      <c r="A599" s="100" t="s">
        <v>654</v>
      </c>
      <c r="B599" s="62" t="s">
        <v>1722</v>
      </c>
      <c r="C599" s="100" t="s">
        <v>1716</v>
      </c>
      <c r="D599" s="100">
        <v>0</v>
      </c>
      <c r="E599" s="100" t="s">
        <v>669</v>
      </c>
      <c r="F599" s="100" t="s">
        <v>419</v>
      </c>
      <c r="G599" s="100" t="s">
        <v>656</v>
      </c>
      <c r="H599" s="100">
        <v>1</v>
      </c>
      <c r="I599" s="99">
        <f t="shared" si="9"/>
        <v>0</v>
      </c>
      <c r="J599" s="59">
        <v>1</v>
      </c>
      <c r="K599" s="96" t="s">
        <v>632</v>
      </c>
    </row>
    <row r="600" spans="1:11" hidden="1">
      <c r="A600" s="100" t="s">
        <v>654</v>
      </c>
      <c r="B600" s="62" t="s">
        <v>1723</v>
      </c>
      <c r="C600" s="100" t="s">
        <v>1716</v>
      </c>
      <c r="D600" s="100">
        <v>0</v>
      </c>
      <c r="E600" s="100" t="s">
        <v>669</v>
      </c>
      <c r="F600" s="100" t="s">
        <v>419</v>
      </c>
      <c r="G600" s="100" t="s">
        <v>656</v>
      </c>
      <c r="H600" s="100">
        <v>1</v>
      </c>
      <c r="I600" s="99">
        <f t="shared" si="9"/>
        <v>0</v>
      </c>
      <c r="J600" s="59">
        <v>1</v>
      </c>
      <c r="K600" s="96" t="s">
        <v>632</v>
      </c>
    </row>
    <row r="601" spans="1:11" hidden="1">
      <c r="A601" s="100" t="s">
        <v>654</v>
      </c>
      <c r="B601" s="62" t="s">
        <v>1724</v>
      </c>
      <c r="C601" s="100" t="s">
        <v>1716</v>
      </c>
      <c r="D601" s="100">
        <v>0</v>
      </c>
      <c r="E601" s="100" t="s">
        <v>669</v>
      </c>
      <c r="F601" s="100" t="s">
        <v>419</v>
      </c>
      <c r="G601" s="100" t="s">
        <v>656</v>
      </c>
      <c r="H601" s="100">
        <v>1</v>
      </c>
      <c r="I601" s="99">
        <f t="shared" si="9"/>
        <v>0</v>
      </c>
      <c r="J601" s="59">
        <v>1</v>
      </c>
      <c r="K601" s="96" t="s">
        <v>632</v>
      </c>
    </row>
    <row r="602" spans="1:11" hidden="1">
      <c r="A602" s="100" t="s">
        <v>654</v>
      </c>
      <c r="B602" s="62" t="s">
        <v>1725</v>
      </c>
      <c r="C602" s="100" t="s">
        <v>1716</v>
      </c>
      <c r="D602" s="100">
        <v>0</v>
      </c>
      <c r="E602" s="100" t="s">
        <v>669</v>
      </c>
      <c r="F602" s="100" t="s">
        <v>419</v>
      </c>
      <c r="G602" s="100" t="s">
        <v>656</v>
      </c>
      <c r="H602" s="100">
        <v>1</v>
      </c>
      <c r="I602" s="99">
        <f t="shared" si="9"/>
        <v>0</v>
      </c>
      <c r="J602" s="59">
        <v>1</v>
      </c>
      <c r="K602" s="96" t="s">
        <v>632</v>
      </c>
    </row>
    <row r="603" spans="1:11" hidden="1">
      <c r="A603" s="100" t="s">
        <v>654</v>
      </c>
      <c r="B603" s="62" t="s">
        <v>1726</v>
      </c>
      <c r="C603" s="100" t="s">
        <v>1727</v>
      </c>
      <c r="D603" s="100">
        <v>0</v>
      </c>
      <c r="E603" s="100" t="s">
        <v>669</v>
      </c>
      <c r="F603" s="100" t="s">
        <v>419</v>
      </c>
      <c r="G603" s="100" t="s">
        <v>656</v>
      </c>
      <c r="H603" s="100">
        <v>1</v>
      </c>
      <c r="I603" s="99">
        <f t="shared" si="9"/>
        <v>0</v>
      </c>
      <c r="J603" s="59">
        <v>1</v>
      </c>
      <c r="K603" s="96" t="s">
        <v>632</v>
      </c>
    </row>
    <row r="604" spans="1:11" hidden="1">
      <c r="A604" s="100" t="s">
        <v>654</v>
      </c>
      <c r="B604" s="62" t="s">
        <v>1728</v>
      </c>
      <c r="C604" s="100" t="s">
        <v>1727</v>
      </c>
      <c r="D604" s="100">
        <v>0</v>
      </c>
      <c r="E604" s="100" t="s">
        <v>669</v>
      </c>
      <c r="F604" s="100" t="s">
        <v>419</v>
      </c>
      <c r="G604" s="100" t="s">
        <v>656</v>
      </c>
      <c r="H604" s="100">
        <v>1</v>
      </c>
      <c r="I604" s="99">
        <f t="shared" si="9"/>
        <v>0</v>
      </c>
      <c r="J604" s="59">
        <v>1</v>
      </c>
      <c r="K604" s="96" t="s">
        <v>632</v>
      </c>
    </row>
    <row r="605" spans="1:11" hidden="1">
      <c r="A605" s="100" t="s">
        <v>654</v>
      </c>
      <c r="B605" s="62" t="s">
        <v>1729</v>
      </c>
      <c r="C605" s="100" t="s">
        <v>1727</v>
      </c>
      <c r="D605" s="100">
        <v>0</v>
      </c>
      <c r="E605" s="100" t="s">
        <v>669</v>
      </c>
      <c r="F605" s="100" t="s">
        <v>419</v>
      </c>
      <c r="G605" s="100" t="s">
        <v>656</v>
      </c>
      <c r="H605" s="100">
        <v>1</v>
      </c>
      <c r="I605" s="99">
        <f t="shared" si="9"/>
        <v>0</v>
      </c>
      <c r="J605" s="59">
        <v>1</v>
      </c>
      <c r="K605" s="96" t="s">
        <v>632</v>
      </c>
    </row>
    <row r="606" spans="1:11" hidden="1">
      <c r="A606" s="100" t="s">
        <v>654</v>
      </c>
      <c r="B606" s="62" t="s">
        <v>1730</v>
      </c>
      <c r="C606" s="100" t="s">
        <v>1727</v>
      </c>
      <c r="D606" s="100">
        <v>0</v>
      </c>
      <c r="E606" s="100" t="s">
        <v>669</v>
      </c>
      <c r="F606" s="100" t="s">
        <v>419</v>
      </c>
      <c r="G606" s="100" t="s">
        <v>656</v>
      </c>
      <c r="H606" s="100">
        <v>1</v>
      </c>
      <c r="I606" s="99">
        <f t="shared" si="9"/>
        <v>0</v>
      </c>
      <c r="J606" s="59">
        <v>1</v>
      </c>
      <c r="K606" s="96" t="s">
        <v>632</v>
      </c>
    </row>
    <row r="607" spans="1:11" hidden="1">
      <c r="A607" s="100" t="s">
        <v>654</v>
      </c>
      <c r="B607" s="62" t="s">
        <v>1731</v>
      </c>
      <c r="C607" s="100" t="s">
        <v>1727</v>
      </c>
      <c r="D607" s="100">
        <v>0</v>
      </c>
      <c r="E607" s="100" t="s">
        <v>669</v>
      </c>
      <c r="F607" s="100" t="s">
        <v>419</v>
      </c>
      <c r="G607" s="100" t="s">
        <v>656</v>
      </c>
      <c r="H607" s="100">
        <v>1</v>
      </c>
      <c r="I607" s="99">
        <f t="shared" si="9"/>
        <v>0</v>
      </c>
      <c r="J607" s="59">
        <v>1</v>
      </c>
      <c r="K607" s="96" t="s">
        <v>632</v>
      </c>
    </row>
    <row r="608" spans="1:11" hidden="1">
      <c r="A608" s="100" t="s">
        <v>654</v>
      </c>
      <c r="B608" s="62" t="s">
        <v>1732</v>
      </c>
      <c r="C608" s="100" t="s">
        <v>1727</v>
      </c>
      <c r="D608" s="100">
        <v>0</v>
      </c>
      <c r="E608" s="100" t="s">
        <v>669</v>
      </c>
      <c r="F608" s="100" t="s">
        <v>419</v>
      </c>
      <c r="G608" s="100" t="s">
        <v>656</v>
      </c>
      <c r="H608" s="100">
        <v>1</v>
      </c>
      <c r="I608" s="99">
        <f t="shared" si="9"/>
        <v>0</v>
      </c>
      <c r="J608" s="59">
        <v>1</v>
      </c>
      <c r="K608" s="96" t="s">
        <v>632</v>
      </c>
    </row>
    <row r="609" spans="1:11" hidden="1">
      <c r="A609" s="100" t="s">
        <v>654</v>
      </c>
      <c r="B609" s="62" t="s">
        <v>1733</v>
      </c>
      <c r="C609" s="100" t="s">
        <v>1727</v>
      </c>
      <c r="D609" s="100">
        <v>0</v>
      </c>
      <c r="E609" s="100" t="s">
        <v>669</v>
      </c>
      <c r="F609" s="100" t="s">
        <v>419</v>
      </c>
      <c r="G609" s="100" t="s">
        <v>656</v>
      </c>
      <c r="H609" s="100">
        <v>1</v>
      </c>
      <c r="I609" s="99">
        <f t="shared" si="9"/>
        <v>0</v>
      </c>
      <c r="J609" s="59">
        <v>1</v>
      </c>
      <c r="K609" s="96" t="s">
        <v>632</v>
      </c>
    </row>
    <row r="610" spans="1:11" hidden="1">
      <c r="A610" s="100" t="s">
        <v>654</v>
      </c>
      <c r="B610" s="62" t="s">
        <v>1734</v>
      </c>
      <c r="C610" s="100" t="s">
        <v>1727</v>
      </c>
      <c r="D610" s="100">
        <v>0</v>
      </c>
      <c r="E610" s="100" t="s">
        <v>669</v>
      </c>
      <c r="F610" s="100" t="s">
        <v>419</v>
      </c>
      <c r="G610" s="100" t="s">
        <v>656</v>
      </c>
      <c r="H610" s="100">
        <v>1</v>
      </c>
      <c r="I610" s="99">
        <f t="shared" si="9"/>
        <v>0</v>
      </c>
      <c r="J610" s="59">
        <v>1</v>
      </c>
      <c r="K610" s="96" t="s">
        <v>632</v>
      </c>
    </row>
    <row r="611" spans="1:11" hidden="1">
      <c r="A611" s="100" t="s">
        <v>654</v>
      </c>
      <c r="B611" s="62" t="s">
        <v>1735</v>
      </c>
      <c r="C611" s="100" t="s">
        <v>1727</v>
      </c>
      <c r="D611" s="100">
        <v>0</v>
      </c>
      <c r="E611" s="100" t="s">
        <v>669</v>
      </c>
      <c r="F611" s="100" t="s">
        <v>419</v>
      </c>
      <c r="G611" s="100" t="s">
        <v>656</v>
      </c>
      <c r="H611" s="100">
        <v>1</v>
      </c>
      <c r="I611" s="99">
        <f t="shared" si="9"/>
        <v>0</v>
      </c>
      <c r="J611" s="59">
        <v>1</v>
      </c>
      <c r="K611" s="96" t="s">
        <v>632</v>
      </c>
    </row>
    <row r="612" spans="1:11" hidden="1">
      <c r="A612" s="100" t="s">
        <v>654</v>
      </c>
      <c r="B612" s="62" t="s">
        <v>1736</v>
      </c>
      <c r="C612" s="100" t="s">
        <v>1727</v>
      </c>
      <c r="D612" s="100">
        <v>0</v>
      </c>
      <c r="E612" s="100" t="s">
        <v>669</v>
      </c>
      <c r="F612" s="100" t="s">
        <v>419</v>
      </c>
      <c r="G612" s="100" t="s">
        <v>656</v>
      </c>
      <c r="H612" s="100">
        <v>1</v>
      </c>
      <c r="I612" s="99">
        <f t="shared" si="9"/>
        <v>0</v>
      </c>
      <c r="J612" s="59">
        <v>1</v>
      </c>
      <c r="K612" s="96" t="s">
        <v>632</v>
      </c>
    </row>
    <row r="613" spans="1:11" hidden="1">
      <c r="A613" s="100" t="s">
        <v>654</v>
      </c>
      <c r="B613" s="62" t="s">
        <v>1737</v>
      </c>
      <c r="C613" s="100" t="s">
        <v>1738</v>
      </c>
      <c r="D613" s="100">
        <v>0</v>
      </c>
      <c r="E613" s="100" t="s">
        <v>669</v>
      </c>
      <c r="F613" s="100" t="s">
        <v>419</v>
      </c>
      <c r="G613" s="100" t="s">
        <v>656</v>
      </c>
      <c r="H613" s="100">
        <v>1</v>
      </c>
      <c r="I613" s="99">
        <f t="shared" si="9"/>
        <v>0</v>
      </c>
      <c r="J613" s="59">
        <v>1</v>
      </c>
      <c r="K613" s="96" t="s">
        <v>632</v>
      </c>
    </row>
    <row r="614" spans="1:11" hidden="1">
      <c r="A614" s="100" t="s">
        <v>654</v>
      </c>
      <c r="B614" s="62" t="s">
        <v>1739</v>
      </c>
      <c r="C614" s="100" t="s">
        <v>1738</v>
      </c>
      <c r="D614" s="100">
        <v>0</v>
      </c>
      <c r="E614" s="100" t="s">
        <v>669</v>
      </c>
      <c r="F614" s="100" t="s">
        <v>419</v>
      </c>
      <c r="G614" s="100" t="s">
        <v>656</v>
      </c>
      <c r="H614" s="100">
        <v>1</v>
      </c>
      <c r="I614" s="99">
        <f t="shared" si="9"/>
        <v>0</v>
      </c>
      <c r="J614" s="59">
        <v>1</v>
      </c>
      <c r="K614" s="96" t="s">
        <v>632</v>
      </c>
    </row>
    <row r="615" spans="1:11" hidden="1">
      <c r="A615" s="100" t="s">
        <v>654</v>
      </c>
      <c r="B615" s="62" t="s">
        <v>1740</v>
      </c>
      <c r="C615" s="100" t="s">
        <v>1738</v>
      </c>
      <c r="D615" s="100">
        <v>0</v>
      </c>
      <c r="E615" s="100" t="s">
        <v>669</v>
      </c>
      <c r="F615" s="100" t="s">
        <v>419</v>
      </c>
      <c r="G615" s="100" t="s">
        <v>656</v>
      </c>
      <c r="H615" s="100">
        <v>1</v>
      </c>
      <c r="I615" s="99">
        <f t="shared" si="9"/>
        <v>0</v>
      </c>
      <c r="J615" s="59">
        <v>1</v>
      </c>
      <c r="K615" s="96" t="s">
        <v>632</v>
      </c>
    </row>
    <row r="616" spans="1:11" hidden="1">
      <c r="A616" s="100" t="s">
        <v>654</v>
      </c>
      <c r="B616" s="62" t="s">
        <v>1741</v>
      </c>
      <c r="C616" s="100" t="s">
        <v>1738</v>
      </c>
      <c r="D616" s="100">
        <v>0</v>
      </c>
      <c r="E616" s="100" t="s">
        <v>669</v>
      </c>
      <c r="F616" s="100" t="s">
        <v>419</v>
      </c>
      <c r="G616" s="100" t="s">
        <v>656</v>
      </c>
      <c r="H616" s="100">
        <v>1</v>
      </c>
      <c r="I616" s="99">
        <f t="shared" si="9"/>
        <v>0</v>
      </c>
      <c r="J616" s="59">
        <v>1</v>
      </c>
      <c r="K616" s="96" t="s">
        <v>632</v>
      </c>
    </row>
    <row r="617" spans="1:11" hidden="1">
      <c r="A617" s="100" t="s">
        <v>654</v>
      </c>
      <c r="B617" s="62" t="s">
        <v>1742</v>
      </c>
      <c r="C617" s="100" t="s">
        <v>1738</v>
      </c>
      <c r="D617" s="100">
        <v>0</v>
      </c>
      <c r="E617" s="100" t="s">
        <v>669</v>
      </c>
      <c r="F617" s="100" t="s">
        <v>419</v>
      </c>
      <c r="G617" s="100" t="s">
        <v>656</v>
      </c>
      <c r="H617" s="100">
        <v>1</v>
      </c>
      <c r="I617" s="99">
        <f t="shared" si="9"/>
        <v>0</v>
      </c>
      <c r="J617" s="59">
        <v>1</v>
      </c>
      <c r="K617" s="96" t="s">
        <v>632</v>
      </c>
    </row>
    <row r="618" spans="1:11" hidden="1">
      <c r="A618" s="100" t="s">
        <v>654</v>
      </c>
      <c r="B618" s="62" t="s">
        <v>1743</v>
      </c>
      <c r="C618" s="100" t="s">
        <v>1738</v>
      </c>
      <c r="D618" s="100">
        <v>0</v>
      </c>
      <c r="E618" s="100" t="s">
        <v>669</v>
      </c>
      <c r="F618" s="100" t="s">
        <v>419</v>
      </c>
      <c r="G618" s="100" t="s">
        <v>656</v>
      </c>
      <c r="H618" s="100">
        <v>1</v>
      </c>
      <c r="I618" s="99">
        <f t="shared" si="9"/>
        <v>0</v>
      </c>
      <c r="J618" s="59">
        <v>1</v>
      </c>
      <c r="K618" s="96" t="s">
        <v>632</v>
      </c>
    </row>
    <row r="619" spans="1:11" hidden="1">
      <c r="A619" s="100" t="s">
        <v>654</v>
      </c>
      <c r="B619" s="62" t="s">
        <v>1744</v>
      </c>
      <c r="C619" s="100" t="s">
        <v>1738</v>
      </c>
      <c r="D619" s="100">
        <v>0</v>
      </c>
      <c r="E619" s="100" t="s">
        <v>669</v>
      </c>
      <c r="F619" s="100" t="s">
        <v>419</v>
      </c>
      <c r="G619" s="100" t="s">
        <v>656</v>
      </c>
      <c r="H619" s="100">
        <v>1</v>
      </c>
      <c r="I619" s="99">
        <f t="shared" si="9"/>
        <v>0</v>
      </c>
      <c r="J619" s="59">
        <v>1</v>
      </c>
      <c r="K619" s="96" t="s">
        <v>632</v>
      </c>
    </row>
    <row r="620" spans="1:11" hidden="1">
      <c r="A620" s="100" t="s">
        <v>654</v>
      </c>
      <c r="B620" s="62" t="s">
        <v>1745</v>
      </c>
      <c r="C620" s="100" t="s">
        <v>1738</v>
      </c>
      <c r="D620" s="100">
        <v>0</v>
      </c>
      <c r="E620" s="100" t="s">
        <v>669</v>
      </c>
      <c r="F620" s="100" t="s">
        <v>419</v>
      </c>
      <c r="G620" s="100" t="s">
        <v>656</v>
      </c>
      <c r="H620" s="100">
        <v>1</v>
      </c>
      <c r="I620" s="99">
        <f t="shared" si="9"/>
        <v>0</v>
      </c>
      <c r="J620" s="59">
        <v>1</v>
      </c>
      <c r="K620" s="96" t="s">
        <v>632</v>
      </c>
    </row>
    <row r="621" spans="1:11" hidden="1">
      <c r="A621" s="100" t="s">
        <v>654</v>
      </c>
      <c r="B621" s="62" t="s">
        <v>1746</v>
      </c>
      <c r="C621" s="100" t="s">
        <v>1738</v>
      </c>
      <c r="D621" s="100">
        <v>0</v>
      </c>
      <c r="E621" s="100" t="s">
        <v>669</v>
      </c>
      <c r="F621" s="100" t="s">
        <v>419</v>
      </c>
      <c r="G621" s="100" t="s">
        <v>656</v>
      </c>
      <c r="H621" s="100">
        <v>1</v>
      </c>
      <c r="I621" s="99">
        <f t="shared" si="9"/>
        <v>0</v>
      </c>
      <c r="J621" s="59">
        <v>1</v>
      </c>
      <c r="K621" s="96" t="s">
        <v>632</v>
      </c>
    </row>
    <row r="622" spans="1:11" hidden="1">
      <c r="A622" s="100" t="s">
        <v>654</v>
      </c>
      <c r="B622" s="62" t="s">
        <v>1747</v>
      </c>
      <c r="C622" s="100" t="s">
        <v>1738</v>
      </c>
      <c r="D622" s="100">
        <v>0</v>
      </c>
      <c r="E622" s="100" t="s">
        <v>669</v>
      </c>
      <c r="F622" s="100" t="s">
        <v>419</v>
      </c>
      <c r="G622" s="100" t="s">
        <v>656</v>
      </c>
      <c r="H622" s="100">
        <v>1</v>
      </c>
      <c r="I622" s="99">
        <f t="shared" si="9"/>
        <v>0</v>
      </c>
      <c r="J622" s="59">
        <v>1</v>
      </c>
      <c r="K622" s="96" t="s">
        <v>632</v>
      </c>
    </row>
    <row r="623" spans="1:11" hidden="1">
      <c r="A623" s="100" t="s">
        <v>654</v>
      </c>
      <c r="B623" s="62" t="s">
        <v>1748</v>
      </c>
      <c r="C623" s="100" t="s">
        <v>1749</v>
      </c>
      <c r="D623" s="100">
        <v>0</v>
      </c>
      <c r="E623" s="100" t="s">
        <v>669</v>
      </c>
      <c r="F623" s="100" t="s">
        <v>419</v>
      </c>
      <c r="G623" s="100" t="s">
        <v>656</v>
      </c>
      <c r="H623" s="100">
        <v>1</v>
      </c>
      <c r="I623" s="99">
        <f t="shared" si="9"/>
        <v>0</v>
      </c>
      <c r="J623" s="59">
        <v>1</v>
      </c>
      <c r="K623" s="96" t="s">
        <v>632</v>
      </c>
    </row>
    <row r="624" spans="1:11" hidden="1">
      <c r="A624" s="100" t="s">
        <v>654</v>
      </c>
      <c r="B624" s="62" t="s">
        <v>1750</v>
      </c>
      <c r="C624" s="100" t="s">
        <v>1749</v>
      </c>
      <c r="D624" s="100">
        <v>0</v>
      </c>
      <c r="E624" s="100" t="s">
        <v>669</v>
      </c>
      <c r="F624" s="100" t="s">
        <v>419</v>
      </c>
      <c r="G624" s="100" t="s">
        <v>656</v>
      </c>
      <c r="H624" s="100">
        <v>1</v>
      </c>
      <c r="I624" s="99">
        <f t="shared" si="9"/>
        <v>0</v>
      </c>
      <c r="J624" s="59">
        <v>1</v>
      </c>
      <c r="K624" s="96" t="s">
        <v>632</v>
      </c>
    </row>
    <row r="625" spans="1:11" hidden="1">
      <c r="A625" s="100" t="s">
        <v>654</v>
      </c>
      <c r="B625" s="62" t="s">
        <v>1751</v>
      </c>
      <c r="C625" s="100" t="s">
        <v>1749</v>
      </c>
      <c r="D625" s="100">
        <v>0</v>
      </c>
      <c r="E625" s="100" t="s">
        <v>669</v>
      </c>
      <c r="F625" s="100" t="s">
        <v>419</v>
      </c>
      <c r="G625" s="100" t="s">
        <v>656</v>
      </c>
      <c r="H625" s="100">
        <v>1</v>
      </c>
      <c r="I625" s="99">
        <f t="shared" si="9"/>
        <v>0</v>
      </c>
      <c r="J625" s="59">
        <v>1</v>
      </c>
      <c r="K625" s="96" t="s">
        <v>632</v>
      </c>
    </row>
    <row r="626" spans="1:11" hidden="1">
      <c r="A626" s="100" t="s">
        <v>654</v>
      </c>
      <c r="B626" s="62" t="s">
        <v>1752</v>
      </c>
      <c r="C626" s="100" t="s">
        <v>1749</v>
      </c>
      <c r="D626" s="100">
        <v>0</v>
      </c>
      <c r="E626" s="100" t="s">
        <v>669</v>
      </c>
      <c r="F626" s="100" t="s">
        <v>419</v>
      </c>
      <c r="G626" s="100" t="s">
        <v>656</v>
      </c>
      <c r="H626" s="100">
        <v>1</v>
      </c>
      <c r="I626" s="99">
        <f t="shared" si="9"/>
        <v>0</v>
      </c>
      <c r="J626" s="59">
        <v>1</v>
      </c>
      <c r="K626" s="96" t="s">
        <v>632</v>
      </c>
    </row>
    <row r="627" spans="1:11" hidden="1">
      <c r="A627" s="100" t="s">
        <v>654</v>
      </c>
      <c r="B627" s="62" t="s">
        <v>1753</v>
      </c>
      <c r="C627" s="100" t="s">
        <v>1749</v>
      </c>
      <c r="D627" s="100">
        <v>0</v>
      </c>
      <c r="E627" s="100" t="s">
        <v>669</v>
      </c>
      <c r="F627" s="100" t="s">
        <v>419</v>
      </c>
      <c r="G627" s="100" t="s">
        <v>656</v>
      </c>
      <c r="H627" s="100">
        <v>1</v>
      </c>
      <c r="I627" s="99">
        <f t="shared" si="9"/>
        <v>0</v>
      </c>
      <c r="J627" s="59">
        <v>1</v>
      </c>
      <c r="K627" s="96" t="s">
        <v>632</v>
      </c>
    </row>
    <row r="628" spans="1:11" hidden="1">
      <c r="A628" s="100" t="s">
        <v>654</v>
      </c>
      <c r="B628" s="62" t="s">
        <v>1754</v>
      </c>
      <c r="C628" s="100" t="s">
        <v>1749</v>
      </c>
      <c r="D628" s="100">
        <v>0</v>
      </c>
      <c r="E628" s="100" t="s">
        <v>669</v>
      </c>
      <c r="F628" s="100" t="s">
        <v>419</v>
      </c>
      <c r="G628" s="100" t="s">
        <v>656</v>
      </c>
      <c r="H628" s="100">
        <v>1</v>
      </c>
      <c r="I628" s="99">
        <f t="shared" si="9"/>
        <v>0</v>
      </c>
      <c r="J628" s="59">
        <v>1</v>
      </c>
      <c r="K628" s="96" t="s">
        <v>632</v>
      </c>
    </row>
    <row r="629" spans="1:11" hidden="1">
      <c r="A629" s="100" t="s">
        <v>654</v>
      </c>
      <c r="B629" s="62" t="s">
        <v>1755</v>
      </c>
      <c r="C629" s="100" t="s">
        <v>1749</v>
      </c>
      <c r="D629" s="100">
        <v>0</v>
      </c>
      <c r="E629" s="100" t="s">
        <v>669</v>
      </c>
      <c r="F629" s="100" t="s">
        <v>419</v>
      </c>
      <c r="G629" s="100" t="s">
        <v>656</v>
      </c>
      <c r="H629" s="100">
        <v>1</v>
      </c>
      <c r="I629" s="99">
        <f t="shared" si="9"/>
        <v>0</v>
      </c>
      <c r="J629" s="59">
        <v>1</v>
      </c>
      <c r="K629" s="96" t="s">
        <v>632</v>
      </c>
    </row>
    <row r="630" spans="1:11" hidden="1">
      <c r="A630" s="100" t="s">
        <v>654</v>
      </c>
      <c r="B630" s="62" t="s">
        <v>1756</v>
      </c>
      <c r="C630" s="100" t="s">
        <v>1749</v>
      </c>
      <c r="D630" s="100">
        <v>0</v>
      </c>
      <c r="E630" s="100" t="s">
        <v>669</v>
      </c>
      <c r="F630" s="100" t="s">
        <v>419</v>
      </c>
      <c r="G630" s="100" t="s">
        <v>656</v>
      </c>
      <c r="H630" s="100">
        <v>1</v>
      </c>
      <c r="I630" s="99">
        <f t="shared" si="9"/>
        <v>0</v>
      </c>
      <c r="J630" s="59">
        <v>1</v>
      </c>
      <c r="K630" s="96" t="s">
        <v>632</v>
      </c>
    </row>
    <row r="631" spans="1:11" hidden="1">
      <c r="A631" s="100" t="s">
        <v>654</v>
      </c>
      <c r="B631" s="62" t="s">
        <v>1757</v>
      </c>
      <c r="C631" s="100" t="s">
        <v>1749</v>
      </c>
      <c r="D631" s="100">
        <v>0</v>
      </c>
      <c r="E631" s="100" t="s">
        <v>669</v>
      </c>
      <c r="F631" s="100" t="s">
        <v>419</v>
      </c>
      <c r="G631" s="100" t="s">
        <v>656</v>
      </c>
      <c r="H631" s="100">
        <v>1</v>
      </c>
      <c r="I631" s="99">
        <f t="shared" si="9"/>
        <v>0</v>
      </c>
      <c r="J631" s="59">
        <v>1</v>
      </c>
      <c r="K631" s="96" t="s">
        <v>632</v>
      </c>
    </row>
    <row r="632" spans="1:11" hidden="1">
      <c r="A632" s="100" t="s">
        <v>654</v>
      </c>
      <c r="B632" s="62" t="s">
        <v>1758</v>
      </c>
      <c r="C632" s="100" t="s">
        <v>1749</v>
      </c>
      <c r="D632" s="100">
        <v>0</v>
      </c>
      <c r="E632" s="100" t="s">
        <v>669</v>
      </c>
      <c r="F632" s="100" t="s">
        <v>419</v>
      </c>
      <c r="G632" s="100" t="s">
        <v>656</v>
      </c>
      <c r="H632" s="100">
        <v>1</v>
      </c>
      <c r="I632" s="99">
        <f t="shared" si="9"/>
        <v>0</v>
      </c>
      <c r="J632" s="59">
        <v>1</v>
      </c>
      <c r="K632" s="96" t="s">
        <v>632</v>
      </c>
    </row>
    <row r="633" spans="1:11" hidden="1">
      <c r="A633" s="100" t="s">
        <v>654</v>
      </c>
      <c r="B633" s="62" t="s">
        <v>1759</v>
      </c>
      <c r="C633" s="100" t="s">
        <v>1760</v>
      </c>
      <c r="D633" s="100">
        <v>0</v>
      </c>
      <c r="E633" s="100" t="s">
        <v>669</v>
      </c>
      <c r="F633" s="100" t="s">
        <v>419</v>
      </c>
      <c r="G633" s="100" t="s">
        <v>656</v>
      </c>
      <c r="H633" s="100">
        <v>1</v>
      </c>
      <c r="I633" s="99">
        <f t="shared" si="9"/>
        <v>0</v>
      </c>
      <c r="J633" s="59">
        <v>1</v>
      </c>
      <c r="K633" s="96" t="s">
        <v>632</v>
      </c>
    </row>
    <row r="634" spans="1:11" hidden="1">
      <c r="A634" s="100" t="s">
        <v>654</v>
      </c>
      <c r="B634" s="62" t="s">
        <v>1761</v>
      </c>
      <c r="C634" s="100" t="s">
        <v>1760</v>
      </c>
      <c r="D634" s="100">
        <v>0</v>
      </c>
      <c r="E634" s="100" t="s">
        <v>669</v>
      </c>
      <c r="F634" s="100" t="s">
        <v>419</v>
      </c>
      <c r="G634" s="100" t="s">
        <v>656</v>
      </c>
      <c r="H634" s="100">
        <v>1</v>
      </c>
      <c r="I634" s="99">
        <f t="shared" si="9"/>
        <v>0</v>
      </c>
      <c r="J634" s="59">
        <v>1</v>
      </c>
      <c r="K634" s="96" t="s">
        <v>632</v>
      </c>
    </row>
    <row r="635" spans="1:11" hidden="1">
      <c r="A635" s="100" t="s">
        <v>654</v>
      </c>
      <c r="B635" s="62" t="s">
        <v>1762</v>
      </c>
      <c r="C635" s="100" t="s">
        <v>1760</v>
      </c>
      <c r="D635" s="100">
        <v>0</v>
      </c>
      <c r="E635" s="100" t="s">
        <v>669</v>
      </c>
      <c r="F635" s="100" t="s">
        <v>419</v>
      </c>
      <c r="G635" s="100" t="s">
        <v>656</v>
      </c>
      <c r="H635" s="100">
        <v>1</v>
      </c>
      <c r="I635" s="99">
        <f t="shared" si="9"/>
        <v>0</v>
      </c>
      <c r="J635" s="59">
        <v>1</v>
      </c>
      <c r="K635" s="96" t="s">
        <v>632</v>
      </c>
    </row>
    <row r="636" spans="1:11" hidden="1">
      <c r="A636" s="100" t="s">
        <v>654</v>
      </c>
      <c r="B636" s="62" t="s">
        <v>1763</v>
      </c>
      <c r="C636" s="100" t="s">
        <v>1760</v>
      </c>
      <c r="D636" s="100">
        <v>0</v>
      </c>
      <c r="E636" s="100" t="s">
        <v>669</v>
      </c>
      <c r="F636" s="100" t="s">
        <v>419</v>
      </c>
      <c r="G636" s="100" t="s">
        <v>656</v>
      </c>
      <c r="H636" s="100">
        <v>1</v>
      </c>
      <c r="I636" s="99">
        <f t="shared" si="9"/>
        <v>0</v>
      </c>
      <c r="J636" s="59">
        <v>1</v>
      </c>
      <c r="K636" s="96" t="s">
        <v>632</v>
      </c>
    </row>
    <row r="637" spans="1:11" hidden="1">
      <c r="A637" s="100" t="s">
        <v>654</v>
      </c>
      <c r="B637" s="62" t="s">
        <v>1764</v>
      </c>
      <c r="C637" s="100" t="s">
        <v>1760</v>
      </c>
      <c r="D637" s="100">
        <v>0</v>
      </c>
      <c r="E637" s="100" t="s">
        <v>669</v>
      </c>
      <c r="F637" s="100" t="s">
        <v>419</v>
      </c>
      <c r="G637" s="100" t="s">
        <v>656</v>
      </c>
      <c r="H637" s="100">
        <v>1</v>
      </c>
      <c r="I637" s="99">
        <f t="shared" si="9"/>
        <v>0</v>
      </c>
      <c r="J637" s="59">
        <v>1</v>
      </c>
      <c r="K637" s="96" t="s">
        <v>632</v>
      </c>
    </row>
    <row r="638" spans="1:11" hidden="1">
      <c r="A638" s="100" t="s">
        <v>654</v>
      </c>
      <c r="B638" s="62" t="s">
        <v>1765</v>
      </c>
      <c r="C638" s="100" t="s">
        <v>1760</v>
      </c>
      <c r="D638" s="100">
        <v>0</v>
      </c>
      <c r="E638" s="100" t="s">
        <v>669</v>
      </c>
      <c r="F638" s="100" t="s">
        <v>419</v>
      </c>
      <c r="G638" s="100" t="s">
        <v>656</v>
      </c>
      <c r="H638" s="100">
        <v>1</v>
      </c>
      <c r="I638" s="99">
        <f t="shared" si="9"/>
        <v>0</v>
      </c>
      <c r="J638" s="59">
        <v>1</v>
      </c>
      <c r="K638" s="96" t="s">
        <v>632</v>
      </c>
    </row>
    <row r="639" spans="1:11" hidden="1">
      <c r="A639" s="100" t="s">
        <v>654</v>
      </c>
      <c r="B639" s="62" t="s">
        <v>1766</v>
      </c>
      <c r="C639" s="100" t="s">
        <v>1760</v>
      </c>
      <c r="D639" s="100">
        <v>0</v>
      </c>
      <c r="E639" s="100" t="s">
        <v>669</v>
      </c>
      <c r="F639" s="100" t="s">
        <v>419</v>
      </c>
      <c r="G639" s="100" t="s">
        <v>656</v>
      </c>
      <c r="H639" s="100">
        <v>1</v>
      </c>
      <c r="I639" s="99">
        <f t="shared" si="9"/>
        <v>0</v>
      </c>
      <c r="J639" s="59">
        <v>1</v>
      </c>
      <c r="K639" s="96" t="s">
        <v>632</v>
      </c>
    </row>
    <row r="640" spans="1:11" hidden="1">
      <c r="A640" s="100" t="s">
        <v>654</v>
      </c>
      <c r="B640" s="62" t="s">
        <v>1767</v>
      </c>
      <c r="C640" s="100" t="s">
        <v>1760</v>
      </c>
      <c r="D640" s="100">
        <v>0</v>
      </c>
      <c r="E640" s="100" t="s">
        <v>669</v>
      </c>
      <c r="F640" s="100" t="s">
        <v>419</v>
      </c>
      <c r="G640" s="100" t="s">
        <v>656</v>
      </c>
      <c r="H640" s="100">
        <v>1</v>
      </c>
      <c r="I640" s="99">
        <f t="shared" si="9"/>
        <v>0</v>
      </c>
      <c r="J640" s="59">
        <v>1</v>
      </c>
      <c r="K640" s="96" t="s">
        <v>632</v>
      </c>
    </row>
    <row r="641" spans="1:11" hidden="1">
      <c r="A641" s="100" t="s">
        <v>654</v>
      </c>
      <c r="B641" s="62" t="s">
        <v>1768</v>
      </c>
      <c r="C641" s="100" t="s">
        <v>1760</v>
      </c>
      <c r="D641" s="100">
        <v>0</v>
      </c>
      <c r="E641" s="100" t="s">
        <v>669</v>
      </c>
      <c r="F641" s="100" t="s">
        <v>419</v>
      </c>
      <c r="G641" s="100" t="s">
        <v>656</v>
      </c>
      <c r="H641" s="100">
        <v>1</v>
      </c>
      <c r="I641" s="99">
        <f t="shared" si="9"/>
        <v>0</v>
      </c>
      <c r="J641" s="59">
        <v>1</v>
      </c>
      <c r="K641" s="96" t="s">
        <v>632</v>
      </c>
    </row>
    <row r="642" spans="1:11" hidden="1">
      <c r="A642" s="100" t="s">
        <v>654</v>
      </c>
      <c r="B642" s="62" t="s">
        <v>1769</v>
      </c>
      <c r="C642" s="100" t="s">
        <v>1760</v>
      </c>
      <c r="D642" s="100">
        <v>0</v>
      </c>
      <c r="E642" s="100" t="s">
        <v>669</v>
      </c>
      <c r="F642" s="100" t="s">
        <v>419</v>
      </c>
      <c r="G642" s="100" t="s">
        <v>656</v>
      </c>
      <c r="H642" s="100">
        <v>1</v>
      </c>
      <c r="I642" s="99">
        <f t="shared" ref="I642:I705" si="10">NOT(H642)*1</f>
        <v>0</v>
      </c>
      <c r="J642" s="59">
        <v>1</v>
      </c>
      <c r="K642" s="96" t="s">
        <v>632</v>
      </c>
    </row>
    <row r="643" spans="1:11" hidden="1">
      <c r="A643" s="100" t="s">
        <v>654</v>
      </c>
      <c r="B643" s="62" t="s">
        <v>1770</v>
      </c>
      <c r="C643" s="100" t="s">
        <v>1771</v>
      </c>
      <c r="D643" s="100">
        <v>0</v>
      </c>
      <c r="E643" s="100" t="s">
        <v>669</v>
      </c>
      <c r="F643" s="100" t="s">
        <v>419</v>
      </c>
      <c r="G643" s="100" t="s">
        <v>656</v>
      </c>
      <c r="H643" s="100">
        <v>1</v>
      </c>
      <c r="I643" s="99">
        <f t="shared" si="10"/>
        <v>0</v>
      </c>
      <c r="J643" s="59">
        <v>1</v>
      </c>
      <c r="K643" s="96" t="s">
        <v>632</v>
      </c>
    </row>
    <row r="644" spans="1:11" hidden="1">
      <c r="A644" s="100" t="s">
        <v>654</v>
      </c>
      <c r="B644" s="62" t="s">
        <v>1772</v>
      </c>
      <c r="C644" s="100" t="s">
        <v>1771</v>
      </c>
      <c r="D644" s="100">
        <v>0</v>
      </c>
      <c r="E644" s="100" t="s">
        <v>669</v>
      </c>
      <c r="F644" s="100" t="s">
        <v>419</v>
      </c>
      <c r="G644" s="100" t="s">
        <v>656</v>
      </c>
      <c r="H644" s="100">
        <v>1</v>
      </c>
      <c r="I644" s="99">
        <f t="shared" si="10"/>
        <v>0</v>
      </c>
      <c r="J644" s="59">
        <v>1</v>
      </c>
      <c r="K644" s="96" t="s">
        <v>632</v>
      </c>
    </row>
    <row r="645" spans="1:11" hidden="1">
      <c r="A645" s="100" t="s">
        <v>654</v>
      </c>
      <c r="B645" s="62" t="s">
        <v>1773</v>
      </c>
      <c r="C645" s="100" t="s">
        <v>1771</v>
      </c>
      <c r="D645" s="100">
        <v>0</v>
      </c>
      <c r="E645" s="100" t="s">
        <v>669</v>
      </c>
      <c r="F645" s="100" t="s">
        <v>419</v>
      </c>
      <c r="G645" s="100" t="s">
        <v>656</v>
      </c>
      <c r="H645" s="100">
        <v>1</v>
      </c>
      <c r="I645" s="99">
        <f t="shared" si="10"/>
        <v>0</v>
      </c>
      <c r="J645" s="59">
        <v>1</v>
      </c>
      <c r="K645" s="96" t="s">
        <v>632</v>
      </c>
    </row>
    <row r="646" spans="1:11" hidden="1">
      <c r="A646" s="100" t="s">
        <v>654</v>
      </c>
      <c r="B646" s="62" t="s">
        <v>1774</v>
      </c>
      <c r="C646" s="100" t="s">
        <v>1771</v>
      </c>
      <c r="D646" s="100">
        <v>0</v>
      </c>
      <c r="E646" s="100" t="s">
        <v>669</v>
      </c>
      <c r="F646" s="100" t="s">
        <v>419</v>
      </c>
      <c r="G646" s="100" t="s">
        <v>656</v>
      </c>
      <c r="H646" s="100">
        <v>1</v>
      </c>
      <c r="I646" s="99">
        <f t="shared" si="10"/>
        <v>0</v>
      </c>
      <c r="J646" s="59">
        <v>1</v>
      </c>
      <c r="K646" s="96" t="s">
        <v>632</v>
      </c>
    </row>
    <row r="647" spans="1:11" hidden="1">
      <c r="A647" s="100" t="s">
        <v>654</v>
      </c>
      <c r="B647" s="62" t="s">
        <v>1775</v>
      </c>
      <c r="C647" s="100" t="s">
        <v>1771</v>
      </c>
      <c r="D647" s="100">
        <v>0</v>
      </c>
      <c r="E647" s="100" t="s">
        <v>669</v>
      </c>
      <c r="F647" s="100" t="s">
        <v>419</v>
      </c>
      <c r="G647" s="100" t="s">
        <v>656</v>
      </c>
      <c r="H647" s="100">
        <v>1</v>
      </c>
      <c r="I647" s="99">
        <f t="shared" si="10"/>
        <v>0</v>
      </c>
      <c r="J647" s="59">
        <v>1</v>
      </c>
      <c r="K647" s="96" t="s">
        <v>632</v>
      </c>
    </row>
    <row r="648" spans="1:11" hidden="1">
      <c r="A648" s="100" t="s">
        <v>654</v>
      </c>
      <c r="B648" s="62" t="s">
        <v>1776</v>
      </c>
      <c r="C648" s="100" t="s">
        <v>1771</v>
      </c>
      <c r="D648" s="100">
        <v>0</v>
      </c>
      <c r="E648" s="100" t="s">
        <v>669</v>
      </c>
      <c r="F648" s="100" t="s">
        <v>419</v>
      </c>
      <c r="G648" s="100" t="s">
        <v>656</v>
      </c>
      <c r="H648" s="100">
        <v>1</v>
      </c>
      <c r="I648" s="99">
        <f t="shared" si="10"/>
        <v>0</v>
      </c>
      <c r="J648" s="59">
        <v>1</v>
      </c>
      <c r="K648" s="96" t="s">
        <v>632</v>
      </c>
    </row>
    <row r="649" spans="1:11" hidden="1">
      <c r="A649" s="100" t="s">
        <v>654</v>
      </c>
      <c r="B649" s="62" t="s">
        <v>1777</v>
      </c>
      <c r="C649" s="100" t="s">
        <v>1771</v>
      </c>
      <c r="D649" s="100">
        <v>0</v>
      </c>
      <c r="E649" s="100" t="s">
        <v>669</v>
      </c>
      <c r="F649" s="100" t="s">
        <v>419</v>
      </c>
      <c r="G649" s="100" t="s">
        <v>656</v>
      </c>
      <c r="H649" s="100">
        <v>1</v>
      </c>
      <c r="I649" s="99">
        <f t="shared" si="10"/>
        <v>0</v>
      </c>
      <c r="J649" s="59">
        <v>1</v>
      </c>
      <c r="K649" s="96" t="s">
        <v>632</v>
      </c>
    </row>
    <row r="650" spans="1:11" hidden="1">
      <c r="A650" s="100" t="s">
        <v>654</v>
      </c>
      <c r="B650" s="62" t="s">
        <v>1778</v>
      </c>
      <c r="C650" s="100" t="s">
        <v>1771</v>
      </c>
      <c r="D650" s="100">
        <v>0</v>
      </c>
      <c r="E650" s="100" t="s">
        <v>669</v>
      </c>
      <c r="F650" s="100" t="s">
        <v>419</v>
      </c>
      <c r="G650" s="100" t="s">
        <v>656</v>
      </c>
      <c r="H650" s="100">
        <v>1</v>
      </c>
      <c r="I650" s="99">
        <f t="shared" si="10"/>
        <v>0</v>
      </c>
      <c r="J650" s="59">
        <v>1</v>
      </c>
      <c r="K650" s="96" t="s">
        <v>632</v>
      </c>
    </row>
    <row r="651" spans="1:11" hidden="1">
      <c r="A651" s="100" t="s">
        <v>654</v>
      </c>
      <c r="B651" s="62" t="s">
        <v>1779</v>
      </c>
      <c r="C651" s="100" t="s">
        <v>1771</v>
      </c>
      <c r="D651" s="100">
        <v>0</v>
      </c>
      <c r="E651" s="100" t="s">
        <v>669</v>
      </c>
      <c r="F651" s="100" t="s">
        <v>419</v>
      </c>
      <c r="G651" s="100" t="s">
        <v>656</v>
      </c>
      <c r="H651" s="100">
        <v>1</v>
      </c>
      <c r="I651" s="99">
        <f t="shared" si="10"/>
        <v>0</v>
      </c>
      <c r="J651" s="59">
        <v>1</v>
      </c>
      <c r="K651" s="96" t="s">
        <v>632</v>
      </c>
    </row>
    <row r="652" spans="1:11" hidden="1">
      <c r="A652" s="100" t="s">
        <v>654</v>
      </c>
      <c r="B652" s="62" t="s">
        <v>1780</v>
      </c>
      <c r="C652" s="100" t="s">
        <v>1771</v>
      </c>
      <c r="D652" s="100">
        <v>0</v>
      </c>
      <c r="E652" s="100" t="s">
        <v>669</v>
      </c>
      <c r="F652" s="100" t="s">
        <v>419</v>
      </c>
      <c r="G652" s="100" t="s">
        <v>656</v>
      </c>
      <c r="H652" s="100">
        <v>1</v>
      </c>
      <c r="I652" s="99">
        <f t="shared" si="10"/>
        <v>0</v>
      </c>
      <c r="J652" s="59">
        <v>1</v>
      </c>
      <c r="K652" s="96" t="s">
        <v>632</v>
      </c>
    </row>
    <row r="653" spans="1:11" hidden="1">
      <c r="A653" s="100" t="s">
        <v>654</v>
      </c>
      <c r="B653" s="62" t="s">
        <v>1781</v>
      </c>
      <c r="C653" s="100">
        <v>0</v>
      </c>
      <c r="D653" s="100" t="e">
        <v>#N/A</v>
      </c>
      <c r="E653" s="100" t="s">
        <v>1782</v>
      </c>
      <c r="F653" s="100" t="s">
        <v>427</v>
      </c>
      <c r="G653" s="100" t="s">
        <v>834</v>
      </c>
      <c r="H653" s="100">
        <v>0</v>
      </c>
      <c r="I653" s="99">
        <f t="shared" si="10"/>
        <v>1</v>
      </c>
      <c r="J653" s="59">
        <v>0</v>
      </c>
      <c r="K653" s="96" t="s">
        <v>636</v>
      </c>
    </row>
    <row r="654" spans="1:11" hidden="1">
      <c r="A654" s="100" t="s">
        <v>654</v>
      </c>
      <c r="B654" s="62" t="s">
        <v>1783</v>
      </c>
      <c r="C654" s="100">
        <v>0</v>
      </c>
      <c r="D654" s="100" t="e">
        <v>#N/A</v>
      </c>
      <c r="E654" s="100" t="s">
        <v>1782</v>
      </c>
      <c r="F654" s="100" t="s">
        <v>427</v>
      </c>
      <c r="G654" s="100" t="s">
        <v>834</v>
      </c>
      <c r="H654" s="100">
        <v>0</v>
      </c>
      <c r="I654" s="99">
        <f t="shared" si="10"/>
        <v>1</v>
      </c>
      <c r="J654" s="59">
        <v>0</v>
      </c>
      <c r="K654" s="96" t="s">
        <v>636</v>
      </c>
    </row>
    <row r="655" spans="1:11" hidden="1">
      <c r="A655" s="100" t="s">
        <v>654</v>
      </c>
      <c r="B655" s="62" t="s">
        <v>1784</v>
      </c>
      <c r="C655" s="100">
        <v>0</v>
      </c>
      <c r="D655" s="100" t="e">
        <v>#N/A</v>
      </c>
      <c r="E655" s="100" t="s">
        <v>1782</v>
      </c>
      <c r="F655" s="100" t="s">
        <v>427</v>
      </c>
      <c r="G655" s="100" t="s">
        <v>834</v>
      </c>
      <c r="H655" s="100">
        <v>0</v>
      </c>
      <c r="I655" s="99">
        <f t="shared" si="10"/>
        <v>1</v>
      </c>
      <c r="J655" s="59">
        <v>0</v>
      </c>
      <c r="K655" s="96" t="s">
        <v>636</v>
      </c>
    </row>
    <row r="656" spans="1:11" hidden="1">
      <c r="A656" s="100" t="s">
        <v>654</v>
      </c>
      <c r="B656" s="62" t="s">
        <v>597</v>
      </c>
      <c r="C656" s="100">
        <v>0</v>
      </c>
      <c r="D656" s="100" t="e">
        <v>#N/A</v>
      </c>
      <c r="E656" s="100" t="s">
        <v>1782</v>
      </c>
      <c r="F656" s="100" t="s">
        <v>427</v>
      </c>
      <c r="G656" s="100" t="s">
        <v>834</v>
      </c>
      <c r="H656" s="100">
        <v>0</v>
      </c>
      <c r="I656" s="99">
        <f t="shared" si="10"/>
        <v>1</v>
      </c>
      <c r="J656" s="59">
        <v>0</v>
      </c>
      <c r="K656" s="96" t="s">
        <v>636</v>
      </c>
    </row>
    <row r="657" spans="1:11" hidden="1">
      <c r="A657" s="100" t="s">
        <v>654</v>
      </c>
      <c r="B657" s="62" t="s">
        <v>1785</v>
      </c>
      <c r="C657" s="100">
        <v>0</v>
      </c>
      <c r="D657" s="100" t="e">
        <v>#N/A</v>
      </c>
      <c r="E657" s="100" t="s">
        <v>1782</v>
      </c>
      <c r="F657" s="100" t="s">
        <v>427</v>
      </c>
      <c r="G657" s="100" t="s">
        <v>834</v>
      </c>
      <c r="H657" s="100">
        <v>0</v>
      </c>
      <c r="I657" s="99">
        <f t="shared" si="10"/>
        <v>1</v>
      </c>
      <c r="J657" s="59">
        <v>0</v>
      </c>
      <c r="K657" s="96" t="s">
        <v>636</v>
      </c>
    </row>
    <row r="658" spans="1:11" hidden="1">
      <c r="A658" s="100" t="s">
        <v>654</v>
      </c>
      <c r="B658" s="62" t="s">
        <v>1786</v>
      </c>
      <c r="C658" s="100">
        <v>0</v>
      </c>
      <c r="D658" s="100" t="e">
        <v>#N/A</v>
      </c>
      <c r="E658" s="100" t="s">
        <v>1782</v>
      </c>
      <c r="F658" s="100" t="s">
        <v>427</v>
      </c>
      <c r="G658" s="100" t="s">
        <v>834</v>
      </c>
      <c r="H658" s="100">
        <v>0</v>
      </c>
      <c r="I658" s="99">
        <f t="shared" si="10"/>
        <v>1</v>
      </c>
      <c r="J658" s="59">
        <v>0</v>
      </c>
      <c r="K658" s="96" t="s">
        <v>636</v>
      </c>
    </row>
    <row r="659" spans="1:11" hidden="1">
      <c r="A659" s="100" t="s">
        <v>672</v>
      </c>
      <c r="B659" s="62" t="s">
        <v>1787</v>
      </c>
      <c r="C659" s="100" t="s">
        <v>1788</v>
      </c>
      <c r="D659" s="100">
        <v>1150</v>
      </c>
      <c r="E659" s="100" t="s">
        <v>1789</v>
      </c>
      <c r="F659" s="100" t="s">
        <v>419</v>
      </c>
      <c r="G659" s="100" t="s">
        <v>656</v>
      </c>
      <c r="H659" s="100">
        <v>1</v>
      </c>
      <c r="I659" s="99">
        <f t="shared" si="10"/>
        <v>0</v>
      </c>
      <c r="J659" s="59">
        <v>1</v>
      </c>
      <c r="K659" s="96" t="s">
        <v>633</v>
      </c>
    </row>
    <row r="660" spans="1:11" hidden="1">
      <c r="A660" s="100" t="s">
        <v>672</v>
      </c>
      <c r="B660" s="62" t="s">
        <v>1790</v>
      </c>
      <c r="C660" s="100" t="s">
        <v>1791</v>
      </c>
      <c r="D660" s="100">
        <v>1150</v>
      </c>
      <c r="E660" s="100" t="s">
        <v>1789</v>
      </c>
      <c r="F660" s="100" t="s">
        <v>419</v>
      </c>
      <c r="G660" s="100" t="s">
        <v>656</v>
      </c>
      <c r="H660" s="100">
        <v>1</v>
      </c>
      <c r="I660" s="99">
        <f t="shared" si="10"/>
        <v>0</v>
      </c>
      <c r="J660" s="59">
        <v>1</v>
      </c>
      <c r="K660" s="96" t="s">
        <v>633</v>
      </c>
    </row>
    <row r="661" spans="1:11" hidden="1">
      <c r="A661" s="100" t="s">
        <v>672</v>
      </c>
      <c r="B661" s="62" t="s">
        <v>1792</v>
      </c>
      <c r="C661" s="100" t="s">
        <v>1793</v>
      </c>
      <c r="D661" s="100">
        <v>0</v>
      </c>
      <c r="E661" s="100" t="s">
        <v>1789</v>
      </c>
      <c r="F661" s="100" t="s">
        <v>419</v>
      </c>
      <c r="G661" s="100" t="s">
        <v>656</v>
      </c>
      <c r="H661" s="100">
        <v>1</v>
      </c>
      <c r="I661" s="99">
        <f t="shared" si="10"/>
        <v>0</v>
      </c>
      <c r="J661" s="59">
        <v>0</v>
      </c>
      <c r="K661" s="96" t="s">
        <v>633</v>
      </c>
    </row>
    <row r="662" spans="1:11" hidden="1">
      <c r="A662" s="100" t="s">
        <v>654</v>
      </c>
      <c r="B662" s="62" t="s">
        <v>1794</v>
      </c>
      <c r="C662" s="100">
        <v>0</v>
      </c>
      <c r="D662" s="100" t="e">
        <v>#N/A</v>
      </c>
      <c r="E662" s="100" t="s">
        <v>1789</v>
      </c>
      <c r="F662" s="100" t="s">
        <v>425</v>
      </c>
      <c r="G662" s="100" t="s">
        <v>656</v>
      </c>
      <c r="H662" s="100">
        <v>0</v>
      </c>
      <c r="I662" s="99">
        <f t="shared" si="10"/>
        <v>1</v>
      </c>
      <c r="J662" s="59">
        <v>0</v>
      </c>
      <c r="K662" s="96" t="s">
        <v>633</v>
      </c>
    </row>
    <row r="663" spans="1:11" hidden="1">
      <c r="A663" s="100" t="s">
        <v>837</v>
      </c>
      <c r="B663" s="62" t="s">
        <v>1795</v>
      </c>
      <c r="C663" s="100"/>
      <c r="D663" s="100" t="e">
        <v>#N/A</v>
      </c>
      <c r="E663" s="100" t="s">
        <v>1789</v>
      </c>
      <c r="F663" s="100" t="s">
        <v>421</v>
      </c>
      <c r="G663" s="100" t="s">
        <v>656</v>
      </c>
      <c r="H663" s="100">
        <v>0</v>
      </c>
      <c r="I663" s="99">
        <f t="shared" si="10"/>
        <v>1</v>
      </c>
      <c r="J663" s="59">
        <v>1</v>
      </c>
      <c r="K663" s="96" t="s">
        <v>633</v>
      </c>
    </row>
    <row r="664" spans="1:11" hidden="1">
      <c r="A664" s="100" t="s">
        <v>672</v>
      </c>
      <c r="B664" s="62" t="s">
        <v>1796</v>
      </c>
      <c r="C664" s="100" t="s">
        <v>1797</v>
      </c>
      <c r="D664" s="100">
        <v>500</v>
      </c>
      <c r="E664" s="100" t="s">
        <v>1798</v>
      </c>
      <c r="F664" s="100" t="s">
        <v>419</v>
      </c>
      <c r="G664" s="100" t="s">
        <v>656</v>
      </c>
      <c r="H664" s="100">
        <v>1</v>
      </c>
      <c r="I664" s="99">
        <f t="shared" si="10"/>
        <v>0</v>
      </c>
      <c r="J664" s="59">
        <v>1</v>
      </c>
      <c r="K664" s="96" t="s">
        <v>631</v>
      </c>
    </row>
    <row r="665" spans="1:11" hidden="1">
      <c r="A665" s="100" t="s">
        <v>672</v>
      </c>
      <c r="B665" s="62" t="s">
        <v>1799</v>
      </c>
      <c r="C665" s="100" t="s">
        <v>1800</v>
      </c>
      <c r="D665" s="100">
        <v>400.1</v>
      </c>
      <c r="E665" s="100" t="s">
        <v>1798</v>
      </c>
      <c r="F665" s="100" t="s">
        <v>419</v>
      </c>
      <c r="G665" s="100" t="s">
        <v>656</v>
      </c>
      <c r="H665" s="100">
        <v>1</v>
      </c>
      <c r="I665" s="99">
        <f t="shared" si="10"/>
        <v>0</v>
      </c>
      <c r="J665" s="59">
        <v>1</v>
      </c>
      <c r="K665" s="96" t="s">
        <v>631</v>
      </c>
    </row>
    <row r="666" spans="1:11" hidden="1">
      <c r="A666" s="100" t="s">
        <v>672</v>
      </c>
      <c r="B666" s="62" t="s">
        <v>1801</v>
      </c>
      <c r="C666" s="100" t="s">
        <v>990</v>
      </c>
      <c r="D666" s="100">
        <v>262</v>
      </c>
      <c r="E666" s="100" t="s">
        <v>1798</v>
      </c>
      <c r="F666" s="100" t="s">
        <v>419</v>
      </c>
      <c r="G666" s="100" t="s">
        <v>656</v>
      </c>
      <c r="H666" s="100">
        <v>1</v>
      </c>
      <c r="I666" s="99">
        <f t="shared" si="10"/>
        <v>0</v>
      </c>
      <c r="J666" s="59">
        <v>0</v>
      </c>
      <c r="K666" s="96" t="s">
        <v>631</v>
      </c>
    </row>
    <row r="667" spans="1:11" hidden="1">
      <c r="A667" s="100" t="s">
        <v>672</v>
      </c>
      <c r="B667" s="62" t="s">
        <v>1802</v>
      </c>
      <c r="C667" s="100" t="s">
        <v>1803</v>
      </c>
      <c r="D667" s="100">
        <v>248</v>
      </c>
      <c r="E667" s="100" t="s">
        <v>1798</v>
      </c>
      <c r="F667" s="100" t="s">
        <v>419</v>
      </c>
      <c r="G667" s="100" t="s">
        <v>656</v>
      </c>
      <c r="H667" s="100">
        <v>1</v>
      </c>
      <c r="I667" s="99">
        <f t="shared" si="10"/>
        <v>0</v>
      </c>
      <c r="J667" s="59">
        <v>1</v>
      </c>
      <c r="K667" s="96" t="s">
        <v>631</v>
      </c>
    </row>
    <row r="668" spans="1:11" hidden="1">
      <c r="A668" s="100" t="s">
        <v>672</v>
      </c>
      <c r="B668" s="62" t="s">
        <v>1804</v>
      </c>
      <c r="C668" s="100" t="s">
        <v>1805</v>
      </c>
      <c r="D668" s="100">
        <v>204.29</v>
      </c>
      <c r="E668" s="100" t="s">
        <v>1798</v>
      </c>
      <c r="F668" s="100" t="s">
        <v>419</v>
      </c>
      <c r="G668" s="100" t="s">
        <v>656</v>
      </c>
      <c r="H668" s="100">
        <v>1</v>
      </c>
      <c r="I668" s="99">
        <f t="shared" si="10"/>
        <v>0</v>
      </c>
      <c r="J668" s="59">
        <v>1</v>
      </c>
      <c r="K668" s="96" t="s">
        <v>631</v>
      </c>
    </row>
    <row r="669" spans="1:11" hidden="1">
      <c r="A669" s="100" t="s">
        <v>672</v>
      </c>
      <c r="B669" s="62" t="s">
        <v>1806</v>
      </c>
      <c r="C669" s="100" t="s">
        <v>1807</v>
      </c>
      <c r="D669" s="100">
        <v>204.2</v>
      </c>
      <c r="E669" s="100" t="s">
        <v>1798</v>
      </c>
      <c r="F669" s="100" t="s">
        <v>419</v>
      </c>
      <c r="G669" s="100" t="s">
        <v>656</v>
      </c>
      <c r="H669" s="100">
        <v>1</v>
      </c>
      <c r="I669" s="99">
        <f t="shared" si="10"/>
        <v>0</v>
      </c>
      <c r="J669" s="59">
        <v>1</v>
      </c>
      <c r="K669" s="96" t="s">
        <v>631</v>
      </c>
    </row>
    <row r="670" spans="1:11" hidden="1">
      <c r="A670" s="100" t="s">
        <v>672</v>
      </c>
      <c r="B670" s="62" t="s">
        <v>1808</v>
      </c>
      <c r="C670" s="100" t="s">
        <v>1809</v>
      </c>
      <c r="D670" s="100">
        <v>202.7</v>
      </c>
      <c r="E670" s="100" t="s">
        <v>1798</v>
      </c>
      <c r="F670" s="100" t="s">
        <v>419</v>
      </c>
      <c r="G670" s="100" t="s">
        <v>656</v>
      </c>
      <c r="H670" s="100">
        <v>1</v>
      </c>
      <c r="I670" s="99">
        <f t="shared" si="10"/>
        <v>0</v>
      </c>
      <c r="J670" s="59">
        <v>1</v>
      </c>
      <c r="K670" s="96" t="s">
        <v>631</v>
      </c>
    </row>
    <row r="671" spans="1:11" hidden="1">
      <c r="A671" s="100" t="s">
        <v>672</v>
      </c>
      <c r="B671" s="62" t="s">
        <v>1810</v>
      </c>
      <c r="C671" s="100" t="s">
        <v>1811</v>
      </c>
      <c r="D671" s="100">
        <v>194.59</v>
      </c>
      <c r="E671" s="100" t="s">
        <v>1798</v>
      </c>
      <c r="F671" s="100" t="s">
        <v>419</v>
      </c>
      <c r="G671" s="100" t="s">
        <v>656</v>
      </c>
      <c r="H671" s="100">
        <v>1</v>
      </c>
      <c r="I671" s="99">
        <f t="shared" si="10"/>
        <v>0</v>
      </c>
      <c r="J671" s="59">
        <v>1</v>
      </c>
      <c r="K671" s="96" t="s">
        <v>631</v>
      </c>
    </row>
    <row r="672" spans="1:11" hidden="1">
      <c r="A672" s="100" t="s">
        <v>672</v>
      </c>
      <c r="B672" s="62" t="s">
        <v>1812</v>
      </c>
      <c r="C672" s="100" t="s">
        <v>1813</v>
      </c>
      <c r="D672" s="100">
        <v>190.4</v>
      </c>
      <c r="E672" s="100" t="s">
        <v>1798</v>
      </c>
      <c r="F672" s="100" t="s">
        <v>419</v>
      </c>
      <c r="G672" s="100" t="s">
        <v>656</v>
      </c>
      <c r="H672" s="100">
        <v>1</v>
      </c>
      <c r="I672" s="99">
        <f t="shared" si="10"/>
        <v>0</v>
      </c>
      <c r="J672" s="59">
        <v>1</v>
      </c>
      <c r="K672" s="96" t="s">
        <v>631</v>
      </c>
    </row>
    <row r="673" spans="1:11" hidden="1">
      <c r="A673" s="100" t="s">
        <v>672</v>
      </c>
      <c r="B673" s="62" t="s">
        <v>1814</v>
      </c>
      <c r="C673" s="100" t="s">
        <v>1815</v>
      </c>
      <c r="D673" s="100">
        <v>112.7</v>
      </c>
      <c r="E673" s="100" t="s">
        <v>1798</v>
      </c>
      <c r="F673" s="100" t="s">
        <v>419</v>
      </c>
      <c r="G673" s="100" t="s">
        <v>656</v>
      </c>
      <c r="H673" s="100">
        <v>1</v>
      </c>
      <c r="I673" s="99">
        <f t="shared" si="10"/>
        <v>0</v>
      </c>
      <c r="J673" s="59">
        <v>1</v>
      </c>
      <c r="K673" s="96" t="s">
        <v>631</v>
      </c>
    </row>
    <row r="674" spans="1:11" hidden="1">
      <c r="A674" s="100" t="s">
        <v>672</v>
      </c>
      <c r="B674" s="62" t="s">
        <v>1816</v>
      </c>
      <c r="C674" s="100" t="s">
        <v>1817</v>
      </c>
      <c r="D674" s="100">
        <v>112</v>
      </c>
      <c r="E674" s="100" t="s">
        <v>1798</v>
      </c>
      <c r="F674" s="100" t="s">
        <v>419</v>
      </c>
      <c r="G674" s="100" t="s">
        <v>656</v>
      </c>
      <c r="H674" s="100">
        <v>1</v>
      </c>
      <c r="I674" s="99">
        <f t="shared" si="10"/>
        <v>0</v>
      </c>
      <c r="J674" s="59">
        <v>1</v>
      </c>
      <c r="K674" s="96" t="s">
        <v>631</v>
      </c>
    </row>
    <row r="675" spans="1:11" hidden="1">
      <c r="A675" s="100" t="s">
        <v>672</v>
      </c>
      <c r="B675" s="62" t="s">
        <v>1818</v>
      </c>
      <c r="C675" s="100" t="s">
        <v>1819</v>
      </c>
      <c r="D675" s="100">
        <v>111.3</v>
      </c>
      <c r="E675" s="100" t="s">
        <v>1798</v>
      </c>
      <c r="F675" s="100" t="s">
        <v>419</v>
      </c>
      <c r="G675" s="100" t="s">
        <v>656</v>
      </c>
      <c r="H675" s="100">
        <v>1</v>
      </c>
      <c r="I675" s="99">
        <f t="shared" si="10"/>
        <v>0</v>
      </c>
      <c r="J675" s="59">
        <v>1</v>
      </c>
      <c r="K675" s="96" t="s">
        <v>631</v>
      </c>
    </row>
    <row r="676" spans="1:11" hidden="1">
      <c r="A676" s="100" t="s">
        <v>672</v>
      </c>
      <c r="B676" s="62" t="s">
        <v>1820</v>
      </c>
      <c r="C676" s="100" t="s">
        <v>1821</v>
      </c>
      <c r="D676" s="100">
        <v>103.81</v>
      </c>
      <c r="E676" s="100" t="s">
        <v>1798</v>
      </c>
      <c r="F676" s="100" t="s">
        <v>419</v>
      </c>
      <c r="G676" s="100" t="s">
        <v>656</v>
      </c>
      <c r="H676" s="100">
        <v>1</v>
      </c>
      <c r="I676" s="99">
        <f t="shared" si="10"/>
        <v>0</v>
      </c>
      <c r="J676" s="59">
        <v>1</v>
      </c>
      <c r="K676" s="96" t="s">
        <v>631</v>
      </c>
    </row>
    <row r="677" spans="1:11" hidden="1">
      <c r="A677" s="100" t="s">
        <v>672</v>
      </c>
      <c r="B677" s="62" t="s">
        <v>1822</v>
      </c>
      <c r="C677" s="100" t="s">
        <v>1823</v>
      </c>
      <c r="D677" s="100">
        <v>103.76</v>
      </c>
      <c r="E677" s="100" t="s">
        <v>1798</v>
      </c>
      <c r="F677" s="100" t="s">
        <v>419</v>
      </c>
      <c r="G677" s="100" t="s">
        <v>656</v>
      </c>
      <c r="H677" s="100">
        <v>1</v>
      </c>
      <c r="I677" s="99">
        <f t="shared" si="10"/>
        <v>0</v>
      </c>
      <c r="J677" s="59">
        <v>1</v>
      </c>
      <c r="K677" s="96" t="s">
        <v>631</v>
      </c>
    </row>
    <row r="678" spans="1:11" hidden="1">
      <c r="A678" s="100" t="s">
        <v>672</v>
      </c>
      <c r="B678" s="62" t="s">
        <v>1824</v>
      </c>
      <c r="C678" s="100" t="s">
        <v>1825</v>
      </c>
      <c r="D678" s="100">
        <v>102.47</v>
      </c>
      <c r="E678" s="100" t="s">
        <v>1798</v>
      </c>
      <c r="F678" s="100" t="s">
        <v>419</v>
      </c>
      <c r="G678" s="100" t="s">
        <v>656</v>
      </c>
      <c r="H678" s="100">
        <v>1</v>
      </c>
      <c r="I678" s="99">
        <f t="shared" si="10"/>
        <v>0</v>
      </c>
      <c r="J678" s="59">
        <v>1</v>
      </c>
      <c r="K678" s="96" t="s">
        <v>631</v>
      </c>
    </row>
    <row r="679" spans="1:11" hidden="1">
      <c r="A679" s="100" t="s">
        <v>672</v>
      </c>
      <c r="B679" s="62" t="s">
        <v>1826</v>
      </c>
      <c r="C679" s="100" t="s">
        <v>1827</v>
      </c>
      <c r="D679" s="100">
        <v>101.8</v>
      </c>
      <c r="E679" s="100" t="s">
        <v>1798</v>
      </c>
      <c r="F679" s="100" t="s">
        <v>419</v>
      </c>
      <c r="G679" s="100" t="s">
        <v>656</v>
      </c>
      <c r="H679" s="100">
        <v>1</v>
      </c>
      <c r="I679" s="99">
        <f t="shared" si="10"/>
        <v>0</v>
      </c>
      <c r="J679" s="59">
        <v>1</v>
      </c>
      <c r="K679" s="96" t="s">
        <v>631</v>
      </c>
    </row>
    <row r="680" spans="1:11" hidden="1">
      <c r="A680" s="100" t="s">
        <v>672</v>
      </c>
      <c r="B680" s="62" t="s">
        <v>1828</v>
      </c>
      <c r="C680" s="100" t="s">
        <v>1829</v>
      </c>
      <c r="D680" s="100">
        <v>100.99</v>
      </c>
      <c r="E680" s="100" t="s">
        <v>1798</v>
      </c>
      <c r="F680" s="100" t="s">
        <v>419</v>
      </c>
      <c r="G680" s="100" t="s">
        <v>656</v>
      </c>
      <c r="H680" s="100">
        <v>1</v>
      </c>
      <c r="I680" s="99">
        <f t="shared" si="10"/>
        <v>0</v>
      </c>
      <c r="J680" s="59">
        <v>1</v>
      </c>
      <c r="K680" s="96" t="s">
        <v>631</v>
      </c>
    </row>
    <row r="681" spans="1:11" hidden="1">
      <c r="A681" s="100" t="s">
        <v>672</v>
      </c>
      <c r="B681" s="62" t="s">
        <v>1830</v>
      </c>
      <c r="C681" s="100" t="s">
        <v>1831</v>
      </c>
      <c r="D681" s="100">
        <v>98</v>
      </c>
      <c r="E681" s="100" t="s">
        <v>1798</v>
      </c>
      <c r="F681" s="100" t="s">
        <v>419</v>
      </c>
      <c r="G681" s="100" t="s">
        <v>656</v>
      </c>
      <c r="H681" s="100">
        <v>1</v>
      </c>
      <c r="I681" s="99">
        <f t="shared" si="10"/>
        <v>0</v>
      </c>
      <c r="J681" s="59">
        <v>0</v>
      </c>
      <c r="K681" s="96" t="s">
        <v>631</v>
      </c>
    </row>
    <row r="682" spans="1:11" hidden="1">
      <c r="A682" s="100" t="s">
        <v>672</v>
      </c>
      <c r="B682" s="62" t="s">
        <v>1832</v>
      </c>
      <c r="C682" s="100" t="s">
        <v>1833</v>
      </c>
      <c r="D682" s="100">
        <v>97.06</v>
      </c>
      <c r="E682" s="100" t="s">
        <v>1798</v>
      </c>
      <c r="F682" s="100" t="s">
        <v>419</v>
      </c>
      <c r="G682" s="100" t="s">
        <v>656</v>
      </c>
      <c r="H682" s="100">
        <v>1</v>
      </c>
      <c r="I682" s="99">
        <f t="shared" si="10"/>
        <v>0</v>
      </c>
      <c r="J682" s="59">
        <v>1</v>
      </c>
      <c r="K682" s="96" t="s">
        <v>631</v>
      </c>
    </row>
    <row r="683" spans="1:11" hidden="1">
      <c r="A683" s="100" t="s">
        <v>672</v>
      </c>
      <c r="B683" s="62" t="s">
        <v>1834</v>
      </c>
      <c r="C683" s="100" t="s">
        <v>1835</v>
      </c>
      <c r="D683" s="100">
        <v>96.91</v>
      </c>
      <c r="E683" s="100" t="s">
        <v>1798</v>
      </c>
      <c r="F683" s="100" t="s">
        <v>419</v>
      </c>
      <c r="G683" s="100" t="s">
        <v>656</v>
      </c>
      <c r="H683" s="100">
        <v>1</v>
      </c>
      <c r="I683" s="99">
        <f t="shared" si="10"/>
        <v>0</v>
      </c>
      <c r="J683" s="59">
        <v>1</v>
      </c>
      <c r="K683" s="96" t="s">
        <v>631</v>
      </c>
    </row>
    <row r="684" spans="1:11" hidden="1">
      <c r="A684" s="100" t="s">
        <v>672</v>
      </c>
      <c r="B684" s="62" t="s">
        <v>1836</v>
      </c>
      <c r="C684" s="100" t="s">
        <v>1837</v>
      </c>
      <c r="D684" s="100">
        <v>96.85</v>
      </c>
      <c r="E684" s="100" t="s">
        <v>1798</v>
      </c>
      <c r="F684" s="100" t="s">
        <v>419</v>
      </c>
      <c r="G684" s="100" t="s">
        <v>656</v>
      </c>
      <c r="H684" s="100">
        <v>1</v>
      </c>
      <c r="I684" s="99">
        <f t="shared" si="10"/>
        <v>0</v>
      </c>
      <c r="J684" s="59">
        <v>1</v>
      </c>
      <c r="K684" s="96" t="s">
        <v>631</v>
      </c>
    </row>
    <row r="685" spans="1:11" hidden="1">
      <c r="A685" s="100" t="s">
        <v>672</v>
      </c>
      <c r="B685" s="62" t="s">
        <v>1838</v>
      </c>
      <c r="C685" s="100" t="s">
        <v>1839</v>
      </c>
      <c r="D685" s="100">
        <v>96.65</v>
      </c>
      <c r="E685" s="100" t="s">
        <v>1798</v>
      </c>
      <c r="F685" s="100" t="s">
        <v>419</v>
      </c>
      <c r="G685" s="100" t="s">
        <v>656</v>
      </c>
      <c r="H685" s="100">
        <v>1</v>
      </c>
      <c r="I685" s="99">
        <f t="shared" si="10"/>
        <v>0</v>
      </c>
      <c r="J685" s="59">
        <v>1</v>
      </c>
      <c r="K685" s="96" t="s">
        <v>631</v>
      </c>
    </row>
    <row r="686" spans="1:11" hidden="1">
      <c r="A686" s="100" t="s">
        <v>672</v>
      </c>
      <c r="B686" s="62" t="s">
        <v>1840</v>
      </c>
      <c r="C686" s="100" t="s">
        <v>1841</v>
      </c>
      <c r="D686" s="100">
        <v>96.65</v>
      </c>
      <c r="E686" s="100" t="s">
        <v>1798</v>
      </c>
      <c r="F686" s="100" t="s">
        <v>419</v>
      </c>
      <c r="G686" s="100" t="s">
        <v>656</v>
      </c>
      <c r="H686" s="100">
        <v>1</v>
      </c>
      <c r="I686" s="99">
        <f t="shared" si="10"/>
        <v>0</v>
      </c>
      <c r="J686" s="59">
        <v>1</v>
      </c>
      <c r="K686" s="96" t="s">
        <v>631</v>
      </c>
    </row>
    <row r="687" spans="1:11" hidden="1">
      <c r="A687" s="100" t="s">
        <v>672</v>
      </c>
      <c r="B687" s="62" t="s">
        <v>1842</v>
      </c>
      <c r="C687" s="100" t="s">
        <v>1843</v>
      </c>
      <c r="D687" s="100">
        <v>96.49</v>
      </c>
      <c r="E687" s="100" t="s">
        <v>1798</v>
      </c>
      <c r="F687" s="100" t="s">
        <v>419</v>
      </c>
      <c r="G687" s="100" t="s">
        <v>656</v>
      </c>
      <c r="H687" s="100">
        <v>1</v>
      </c>
      <c r="I687" s="99">
        <f t="shared" si="10"/>
        <v>0</v>
      </c>
      <c r="J687" s="59">
        <v>1</v>
      </c>
      <c r="K687" s="96" t="s">
        <v>631</v>
      </c>
    </row>
    <row r="688" spans="1:11" hidden="1">
      <c r="A688" s="100" t="s">
        <v>672</v>
      </c>
      <c r="B688" s="62" t="s">
        <v>1844</v>
      </c>
      <c r="C688" s="100" t="s">
        <v>1845</v>
      </c>
      <c r="D688" s="100">
        <v>96.43</v>
      </c>
      <c r="E688" s="100" t="s">
        <v>1798</v>
      </c>
      <c r="F688" s="100" t="s">
        <v>419</v>
      </c>
      <c r="G688" s="100" t="s">
        <v>656</v>
      </c>
      <c r="H688" s="100">
        <v>1</v>
      </c>
      <c r="I688" s="99">
        <f t="shared" si="10"/>
        <v>0</v>
      </c>
      <c r="J688" s="59">
        <v>1</v>
      </c>
      <c r="K688" s="96" t="s">
        <v>631</v>
      </c>
    </row>
    <row r="689" spans="1:11" hidden="1">
      <c r="A689" s="100" t="s">
        <v>672</v>
      </c>
      <c r="B689" s="62" t="s">
        <v>1846</v>
      </c>
      <c r="C689" s="100" t="s">
        <v>1847</v>
      </c>
      <c r="D689" s="100">
        <v>96</v>
      </c>
      <c r="E689" s="100" t="s">
        <v>1798</v>
      </c>
      <c r="F689" s="100" t="s">
        <v>419</v>
      </c>
      <c r="G689" s="100" t="s">
        <v>656</v>
      </c>
      <c r="H689" s="100">
        <v>1</v>
      </c>
      <c r="I689" s="99">
        <f t="shared" si="10"/>
        <v>0</v>
      </c>
      <c r="J689" s="59">
        <v>1</v>
      </c>
      <c r="K689" s="96" t="s">
        <v>631</v>
      </c>
    </row>
    <row r="690" spans="1:11" hidden="1">
      <c r="A690" s="100" t="s">
        <v>672</v>
      </c>
      <c r="B690" s="62" t="s">
        <v>1848</v>
      </c>
      <c r="C690" s="100" t="s">
        <v>1849</v>
      </c>
      <c r="D690" s="100">
        <v>95.34</v>
      </c>
      <c r="E690" s="100" t="s">
        <v>1798</v>
      </c>
      <c r="F690" s="100" t="s">
        <v>419</v>
      </c>
      <c r="G690" s="100" t="s">
        <v>656</v>
      </c>
      <c r="H690" s="100">
        <v>1</v>
      </c>
      <c r="I690" s="99">
        <f t="shared" si="10"/>
        <v>0</v>
      </c>
      <c r="J690" s="59">
        <v>1</v>
      </c>
      <c r="K690" s="96" t="s">
        <v>631</v>
      </c>
    </row>
    <row r="691" spans="1:11" hidden="1">
      <c r="A691" s="100" t="s">
        <v>672</v>
      </c>
      <c r="B691" s="62" t="s">
        <v>1850</v>
      </c>
      <c r="C691" s="100" t="s">
        <v>1851</v>
      </c>
      <c r="D691" s="100">
        <v>81.44</v>
      </c>
      <c r="E691" s="100" t="s">
        <v>1798</v>
      </c>
      <c r="F691" s="100" t="s">
        <v>419</v>
      </c>
      <c r="G691" s="100" t="s">
        <v>656</v>
      </c>
      <c r="H691" s="100">
        <v>1</v>
      </c>
      <c r="I691" s="99">
        <f t="shared" si="10"/>
        <v>0</v>
      </c>
      <c r="J691" s="59">
        <v>1</v>
      </c>
      <c r="K691" s="96" t="s">
        <v>631</v>
      </c>
    </row>
    <row r="692" spans="1:11" hidden="1">
      <c r="A692" s="100" t="s">
        <v>672</v>
      </c>
      <c r="B692" s="62" t="s">
        <v>1852</v>
      </c>
      <c r="C692" s="100" t="s">
        <v>1853</v>
      </c>
      <c r="D692" s="100">
        <v>81.41</v>
      </c>
      <c r="E692" s="100" t="s">
        <v>1798</v>
      </c>
      <c r="F692" s="100" t="s">
        <v>419</v>
      </c>
      <c r="G692" s="100" t="s">
        <v>656</v>
      </c>
      <c r="H692" s="100">
        <v>1</v>
      </c>
      <c r="I692" s="99">
        <f t="shared" si="10"/>
        <v>0</v>
      </c>
      <c r="J692" s="59">
        <v>1</v>
      </c>
      <c r="K692" s="96" t="s">
        <v>631</v>
      </c>
    </row>
    <row r="693" spans="1:11" hidden="1">
      <c r="A693" s="100" t="s">
        <v>672</v>
      </c>
      <c r="B693" s="62" t="s">
        <v>1854</v>
      </c>
      <c r="C693" s="100" t="s">
        <v>1855</v>
      </c>
      <c r="D693" s="100">
        <v>80</v>
      </c>
      <c r="E693" s="100" t="s">
        <v>1798</v>
      </c>
      <c r="F693" s="100" t="s">
        <v>419</v>
      </c>
      <c r="G693" s="100" t="s">
        <v>656</v>
      </c>
      <c r="H693" s="100">
        <v>1</v>
      </c>
      <c r="I693" s="99">
        <f t="shared" si="10"/>
        <v>0</v>
      </c>
      <c r="J693" s="59">
        <v>1</v>
      </c>
      <c r="K693" s="96" t="s">
        <v>631</v>
      </c>
    </row>
    <row r="694" spans="1:11" hidden="1">
      <c r="A694" s="100" t="s">
        <v>672</v>
      </c>
      <c r="B694" s="62" t="s">
        <v>1856</v>
      </c>
      <c r="C694" s="100" t="s">
        <v>1857</v>
      </c>
      <c r="D694" s="100">
        <v>80</v>
      </c>
      <c r="E694" s="100" t="s">
        <v>1798</v>
      </c>
      <c r="F694" s="100" t="s">
        <v>419</v>
      </c>
      <c r="G694" s="100" t="s">
        <v>656</v>
      </c>
      <c r="H694" s="100">
        <v>1</v>
      </c>
      <c r="I694" s="99">
        <f t="shared" si="10"/>
        <v>0</v>
      </c>
      <c r="J694" s="59">
        <v>1</v>
      </c>
      <c r="K694" s="96" t="s">
        <v>631</v>
      </c>
    </row>
    <row r="695" spans="1:11" hidden="1">
      <c r="A695" s="100" t="s">
        <v>672</v>
      </c>
      <c r="B695" s="62" t="s">
        <v>1858</v>
      </c>
      <c r="C695" s="100" t="s">
        <v>1859</v>
      </c>
      <c r="D695" s="100">
        <v>78.11</v>
      </c>
      <c r="E695" s="100" t="s">
        <v>1798</v>
      </c>
      <c r="F695" s="100" t="s">
        <v>419</v>
      </c>
      <c r="G695" s="100" t="s">
        <v>656</v>
      </c>
      <c r="H695" s="100">
        <v>1</v>
      </c>
      <c r="I695" s="99">
        <f t="shared" si="10"/>
        <v>0</v>
      </c>
      <c r="J695" s="59">
        <v>1</v>
      </c>
      <c r="K695" s="96" t="s">
        <v>631</v>
      </c>
    </row>
    <row r="696" spans="1:11" hidden="1">
      <c r="A696" s="100" t="s">
        <v>672</v>
      </c>
      <c r="B696" s="62" t="s">
        <v>1860</v>
      </c>
      <c r="C696" s="100" t="s">
        <v>1861</v>
      </c>
      <c r="D696" s="100">
        <v>78</v>
      </c>
      <c r="E696" s="100" t="s">
        <v>1798</v>
      </c>
      <c r="F696" s="100" t="s">
        <v>419</v>
      </c>
      <c r="G696" s="100" t="s">
        <v>656</v>
      </c>
      <c r="H696" s="100">
        <v>1</v>
      </c>
      <c r="I696" s="99">
        <f t="shared" si="10"/>
        <v>0</v>
      </c>
      <c r="J696" s="59">
        <v>1</v>
      </c>
      <c r="K696" s="96" t="s">
        <v>631</v>
      </c>
    </row>
    <row r="697" spans="1:11" hidden="1">
      <c r="A697" s="100" t="s">
        <v>672</v>
      </c>
      <c r="B697" s="62" t="s">
        <v>1862</v>
      </c>
      <c r="C697" s="100" t="s">
        <v>1863</v>
      </c>
      <c r="D697" s="100">
        <v>49.4</v>
      </c>
      <c r="E697" s="100" t="s">
        <v>1798</v>
      </c>
      <c r="F697" s="100" t="s">
        <v>419</v>
      </c>
      <c r="G697" s="100" t="s">
        <v>656</v>
      </c>
      <c r="H697" s="100">
        <v>1</v>
      </c>
      <c r="I697" s="99">
        <f t="shared" si="10"/>
        <v>0</v>
      </c>
      <c r="J697" s="59">
        <v>1</v>
      </c>
      <c r="K697" s="96" t="s">
        <v>631</v>
      </c>
    </row>
    <row r="698" spans="1:11" hidden="1">
      <c r="A698" s="100" t="s">
        <v>672</v>
      </c>
      <c r="B698" s="62" t="s">
        <v>1864</v>
      </c>
      <c r="C698" s="100" t="s">
        <v>1865</v>
      </c>
      <c r="D698" s="100">
        <v>49.4</v>
      </c>
      <c r="E698" s="100" t="s">
        <v>1798</v>
      </c>
      <c r="F698" s="100" t="s">
        <v>419</v>
      </c>
      <c r="G698" s="100" t="s">
        <v>656</v>
      </c>
      <c r="H698" s="100">
        <v>1</v>
      </c>
      <c r="I698" s="99">
        <f t="shared" si="10"/>
        <v>0</v>
      </c>
      <c r="J698" s="59">
        <v>1</v>
      </c>
      <c r="K698" s="96" t="s">
        <v>631</v>
      </c>
    </row>
    <row r="699" spans="1:11" hidden="1">
      <c r="A699" s="100" t="s">
        <v>672</v>
      </c>
      <c r="B699" s="62" t="s">
        <v>1866</v>
      </c>
      <c r="C699" s="100" t="s">
        <v>1867</v>
      </c>
      <c r="D699" s="100">
        <v>49.4</v>
      </c>
      <c r="E699" s="100" t="s">
        <v>1798</v>
      </c>
      <c r="F699" s="100" t="s">
        <v>419</v>
      </c>
      <c r="G699" s="100" t="s">
        <v>656</v>
      </c>
      <c r="H699" s="100">
        <v>1</v>
      </c>
      <c r="I699" s="99">
        <f t="shared" si="10"/>
        <v>0</v>
      </c>
      <c r="J699" s="59">
        <v>1</v>
      </c>
      <c r="K699" s="96" t="s">
        <v>631</v>
      </c>
    </row>
    <row r="700" spans="1:11" hidden="1">
      <c r="A700" s="100" t="s">
        <v>672</v>
      </c>
      <c r="B700" s="62" t="s">
        <v>1868</v>
      </c>
      <c r="C700" s="100" t="s">
        <v>1869</v>
      </c>
      <c r="D700" s="100">
        <v>49.4</v>
      </c>
      <c r="E700" s="100" t="s">
        <v>1798</v>
      </c>
      <c r="F700" s="100" t="s">
        <v>419</v>
      </c>
      <c r="G700" s="100" t="s">
        <v>656</v>
      </c>
      <c r="H700" s="100">
        <v>1</v>
      </c>
      <c r="I700" s="99">
        <f t="shared" si="10"/>
        <v>0</v>
      </c>
      <c r="J700" s="59">
        <v>1</v>
      </c>
      <c r="K700" s="96" t="s">
        <v>631</v>
      </c>
    </row>
    <row r="701" spans="1:11" hidden="1">
      <c r="A701" s="100" t="s">
        <v>672</v>
      </c>
      <c r="B701" s="62" t="s">
        <v>1870</v>
      </c>
      <c r="C701" s="100" t="s">
        <v>1871</v>
      </c>
      <c r="D701" s="100">
        <v>49</v>
      </c>
      <c r="E701" s="100" t="s">
        <v>1798</v>
      </c>
      <c r="F701" s="100" t="s">
        <v>419</v>
      </c>
      <c r="G701" s="100" t="s">
        <v>656</v>
      </c>
      <c r="H701" s="100">
        <v>1</v>
      </c>
      <c r="I701" s="99">
        <f t="shared" si="10"/>
        <v>0</v>
      </c>
      <c r="J701" s="59">
        <v>1</v>
      </c>
      <c r="K701" s="96" t="s">
        <v>631</v>
      </c>
    </row>
    <row r="702" spans="1:11" hidden="1">
      <c r="A702" s="100" t="s">
        <v>672</v>
      </c>
      <c r="B702" s="62" t="s">
        <v>1872</v>
      </c>
      <c r="C702" s="100" t="s">
        <v>1873</v>
      </c>
      <c r="D702" s="100">
        <v>49</v>
      </c>
      <c r="E702" s="100" t="s">
        <v>1798</v>
      </c>
      <c r="F702" s="100" t="s">
        <v>419</v>
      </c>
      <c r="G702" s="100" t="s">
        <v>656</v>
      </c>
      <c r="H702" s="100">
        <v>1</v>
      </c>
      <c r="I702" s="99">
        <f t="shared" si="10"/>
        <v>0</v>
      </c>
      <c r="J702" s="59">
        <v>1</v>
      </c>
      <c r="K702" s="96" t="s">
        <v>631</v>
      </c>
    </row>
    <row r="703" spans="1:11" hidden="1">
      <c r="A703" s="100" t="s">
        <v>672</v>
      </c>
      <c r="B703" s="62" t="s">
        <v>1874</v>
      </c>
      <c r="C703" s="100" t="s">
        <v>1875</v>
      </c>
      <c r="D703" s="100">
        <v>49</v>
      </c>
      <c r="E703" s="100" t="s">
        <v>1798</v>
      </c>
      <c r="F703" s="100" t="s">
        <v>419</v>
      </c>
      <c r="G703" s="100" t="s">
        <v>656</v>
      </c>
      <c r="H703" s="100">
        <v>1</v>
      </c>
      <c r="I703" s="99">
        <f t="shared" si="10"/>
        <v>0</v>
      </c>
      <c r="J703" s="59">
        <v>1</v>
      </c>
      <c r="K703" s="96" t="s">
        <v>631</v>
      </c>
    </row>
    <row r="704" spans="1:11" hidden="1">
      <c r="A704" s="100" t="s">
        <v>672</v>
      </c>
      <c r="B704" s="62" t="s">
        <v>1876</v>
      </c>
      <c r="C704" s="100" t="s">
        <v>1877</v>
      </c>
      <c r="D704" s="100">
        <v>48.35</v>
      </c>
      <c r="E704" s="100" t="s">
        <v>1798</v>
      </c>
      <c r="F704" s="100" t="s">
        <v>419</v>
      </c>
      <c r="G704" s="100" t="s">
        <v>656</v>
      </c>
      <c r="H704" s="100">
        <v>1</v>
      </c>
      <c r="I704" s="99">
        <f t="shared" si="10"/>
        <v>0</v>
      </c>
      <c r="J704" s="59">
        <v>1</v>
      </c>
      <c r="K704" s="96" t="s">
        <v>631</v>
      </c>
    </row>
    <row r="705" spans="1:11" hidden="1">
      <c r="A705" s="100" t="s">
        <v>672</v>
      </c>
      <c r="B705" s="62" t="s">
        <v>1878</v>
      </c>
      <c r="C705" s="100" t="s">
        <v>1879</v>
      </c>
      <c r="D705" s="100">
        <v>48.08</v>
      </c>
      <c r="E705" s="100" t="s">
        <v>1798</v>
      </c>
      <c r="F705" s="100" t="s">
        <v>419</v>
      </c>
      <c r="G705" s="100" t="s">
        <v>656</v>
      </c>
      <c r="H705" s="100">
        <v>1</v>
      </c>
      <c r="I705" s="99">
        <f t="shared" si="10"/>
        <v>0</v>
      </c>
      <c r="J705" s="59">
        <v>1</v>
      </c>
      <c r="K705" s="96" t="s">
        <v>631</v>
      </c>
    </row>
    <row r="706" spans="1:11" hidden="1">
      <c r="A706" s="100" t="s">
        <v>672</v>
      </c>
      <c r="B706" s="62" t="s">
        <v>1880</v>
      </c>
      <c r="C706" s="100" t="s">
        <v>1881</v>
      </c>
      <c r="D706" s="100">
        <v>47.98</v>
      </c>
      <c r="E706" s="100" t="s">
        <v>1798</v>
      </c>
      <c r="F706" s="100" t="s">
        <v>419</v>
      </c>
      <c r="G706" s="100" t="s">
        <v>656</v>
      </c>
      <c r="H706" s="100">
        <v>1</v>
      </c>
      <c r="I706" s="99">
        <f t="shared" ref="I706:I769" si="11">NOT(H706)*1</f>
        <v>0</v>
      </c>
      <c r="J706" s="59">
        <v>1</v>
      </c>
      <c r="K706" s="96" t="s">
        <v>631</v>
      </c>
    </row>
    <row r="707" spans="1:11" hidden="1">
      <c r="A707" s="100" t="s">
        <v>672</v>
      </c>
      <c r="B707" s="62" t="s">
        <v>1882</v>
      </c>
      <c r="C707" s="100" t="s">
        <v>1883</v>
      </c>
      <c r="D707" s="100">
        <v>47.6</v>
      </c>
      <c r="E707" s="100" t="s">
        <v>1798</v>
      </c>
      <c r="F707" s="100" t="s">
        <v>419</v>
      </c>
      <c r="G707" s="100" t="s">
        <v>656</v>
      </c>
      <c r="H707" s="100">
        <v>1</v>
      </c>
      <c r="I707" s="99">
        <f t="shared" si="11"/>
        <v>0</v>
      </c>
      <c r="J707" s="59">
        <v>1</v>
      </c>
      <c r="K707" s="96" t="s">
        <v>631</v>
      </c>
    </row>
    <row r="708" spans="1:11" hidden="1">
      <c r="A708" s="100" t="s">
        <v>672</v>
      </c>
      <c r="B708" s="62" t="s">
        <v>1884</v>
      </c>
      <c r="C708" s="100" t="s">
        <v>1885</v>
      </c>
      <c r="D708" s="100">
        <v>47.39</v>
      </c>
      <c r="E708" s="100" t="s">
        <v>1798</v>
      </c>
      <c r="F708" s="100" t="s">
        <v>419</v>
      </c>
      <c r="G708" s="100" t="s">
        <v>656</v>
      </c>
      <c r="H708" s="100">
        <v>1</v>
      </c>
      <c r="I708" s="99">
        <f t="shared" si="11"/>
        <v>0</v>
      </c>
      <c r="J708" s="59">
        <v>1</v>
      </c>
      <c r="K708" s="96" t="s">
        <v>631</v>
      </c>
    </row>
    <row r="709" spans="1:11" hidden="1">
      <c r="A709" s="100" t="s">
        <v>672</v>
      </c>
      <c r="B709" s="62" t="s">
        <v>1886</v>
      </c>
      <c r="C709" s="100" t="s">
        <v>1887</v>
      </c>
      <c r="D709" s="100">
        <v>47.2</v>
      </c>
      <c r="E709" s="100" t="s">
        <v>1798</v>
      </c>
      <c r="F709" s="100" t="s">
        <v>419</v>
      </c>
      <c r="G709" s="100" t="s">
        <v>656</v>
      </c>
      <c r="H709" s="100">
        <v>1</v>
      </c>
      <c r="I709" s="99">
        <f t="shared" si="11"/>
        <v>0</v>
      </c>
      <c r="J709" s="59">
        <v>1</v>
      </c>
      <c r="K709" s="96" t="s">
        <v>631</v>
      </c>
    </row>
    <row r="710" spans="1:11" hidden="1">
      <c r="A710" s="100" t="s">
        <v>672</v>
      </c>
      <c r="B710" s="62" t="s">
        <v>1888</v>
      </c>
      <c r="C710" s="100" t="s">
        <v>1889</v>
      </c>
      <c r="D710" s="100">
        <v>47.11</v>
      </c>
      <c r="E710" s="100" t="s">
        <v>1798</v>
      </c>
      <c r="F710" s="100" t="s">
        <v>419</v>
      </c>
      <c r="G710" s="100" t="s">
        <v>656</v>
      </c>
      <c r="H710" s="100">
        <v>1</v>
      </c>
      <c r="I710" s="99">
        <f t="shared" si="11"/>
        <v>0</v>
      </c>
      <c r="J710" s="59">
        <v>1</v>
      </c>
      <c r="K710" s="96" t="s">
        <v>631</v>
      </c>
    </row>
    <row r="711" spans="1:11" hidden="1">
      <c r="A711" s="100" t="s">
        <v>672</v>
      </c>
      <c r="B711" s="62" t="s">
        <v>1890</v>
      </c>
      <c r="C711" s="100" t="s">
        <v>1891</v>
      </c>
      <c r="D711" s="100">
        <v>47</v>
      </c>
      <c r="E711" s="100" t="s">
        <v>1798</v>
      </c>
      <c r="F711" s="100" t="s">
        <v>419</v>
      </c>
      <c r="G711" s="100" t="s">
        <v>656</v>
      </c>
      <c r="H711" s="100">
        <v>1</v>
      </c>
      <c r="I711" s="99">
        <f t="shared" si="11"/>
        <v>0</v>
      </c>
      <c r="J711" s="59">
        <v>1</v>
      </c>
      <c r="K711" s="96" t="s">
        <v>631</v>
      </c>
    </row>
    <row r="712" spans="1:11" hidden="1">
      <c r="A712" s="100" t="s">
        <v>672</v>
      </c>
      <c r="B712" s="62" t="s">
        <v>1892</v>
      </c>
      <c r="C712" s="100" t="s">
        <v>1893</v>
      </c>
      <c r="D712" s="100">
        <v>46.1</v>
      </c>
      <c r="E712" s="100" t="s">
        <v>1798</v>
      </c>
      <c r="F712" s="100" t="s">
        <v>419</v>
      </c>
      <c r="G712" s="100" t="s">
        <v>656</v>
      </c>
      <c r="H712" s="100">
        <v>1</v>
      </c>
      <c r="I712" s="99">
        <f t="shared" si="11"/>
        <v>0</v>
      </c>
      <c r="J712" s="59">
        <v>1</v>
      </c>
      <c r="K712" s="96" t="s">
        <v>631</v>
      </c>
    </row>
    <row r="713" spans="1:11" hidden="1">
      <c r="A713" s="100" t="s">
        <v>672</v>
      </c>
      <c r="B713" s="62" t="s">
        <v>1894</v>
      </c>
      <c r="C713" s="100" t="s">
        <v>1895</v>
      </c>
      <c r="D713" s="100">
        <v>46.05</v>
      </c>
      <c r="E713" s="100" t="s">
        <v>1798</v>
      </c>
      <c r="F713" s="100" t="s">
        <v>419</v>
      </c>
      <c r="G713" s="100" t="s">
        <v>656</v>
      </c>
      <c r="H713" s="100">
        <v>1</v>
      </c>
      <c r="I713" s="99">
        <f t="shared" si="11"/>
        <v>0</v>
      </c>
      <c r="J713" s="59">
        <v>1</v>
      </c>
      <c r="K713" s="96" t="s">
        <v>631</v>
      </c>
    </row>
    <row r="714" spans="1:11" hidden="1">
      <c r="A714" s="100" t="s">
        <v>672</v>
      </c>
      <c r="B714" s="62" t="s">
        <v>1896</v>
      </c>
      <c r="C714" s="100" t="s">
        <v>1897</v>
      </c>
      <c r="D714" s="100">
        <v>46</v>
      </c>
      <c r="E714" s="100" t="s">
        <v>1798</v>
      </c>
      <c r="F714" s="100" t="s">
        <v>419</v>
      </c>
      <c r="G714" s="100" t="s">
        <v>656</v>
      </c>
      <c r="H714" s="100">
        <v>1</v>
      </c>
      <c r="I714" s="99">
        <f t="shared" si="11"/>
        <v>0</v>
      </c>
      <c r="J714" s="59">
        <v>1</v>
      </c>
      <c r="K714" s="96" t="s">
        <v>631</v>
      </c>
    </row>
    <row r="715" spans="1:11" hidden="1">
      <c r="A715" s="100" t="s">
        <v>672</v>
      </c>
      <c r="B715" s="62" t="s">
        <v>1898</v>
      </c>
      <c r="C715" s="100" t="s">
        <v>1899</v>
      </c>
      <c r="D715" s="100">
        <v>45.42</v>
      </c>
      <c r="E715" s="100" t="s">
        <v>1798</v>
      </c>
      <c r="F715" s="100" t="s">
        <v>419</v>
      </c>
      <c r="G715" s="100" t="s">
        <v>656</v>
      </c>
      <c r="H715" s="100">
        <v>1</v>
      </c>
      <c r="I715" s="99">
        <f t="shared" si="11"/>
        <v>0</v>
      </c>
      <c r="J715" s="59">
        <v>1</v>
      </c>
      <c r="K715" s="96" t="s">
        <v>631</v>
      </c>
    </row>
    <row r="716" spans="1:11" hidden="1">
      <c r="A716" s="100" t="s">
        <v>672</v>
      </c>
      <c r="B716" s="62" t="s">
        <v>1900</v>
      </c>
      <c r="C716" s="100" t="s">
        <v>1901</v>
      </c>
      <c r="D716" s="100">
        <v>45</v>
      </c>
      <c r="E716" s="100" t="s">
        <v>1798</v>
      </c>
      <c r="F716" s="100" t="s">
        <v>419</v>
      </c>
      <c r="G716" s="100" t="s">
        <v>656</v>
      </c>
      <c r="H716" s="100">
        <v>1</v>
      </c>
      <c r="I716" s="99">
        <f t="shared" si="11"/>
        <v>0</v>
      </c>
      <c r="J716" s="59">
        <v>1</v>
      </c>
      <c r="K716" s="96" t="s">
        <v>631</v>
      </c>
    </row>
    <row r="717" spans="1:11" hidden="1">
      <c r="A717" s="100" t="s">
        <v>672</v>
      </c>
      <c r="B717" s="62" t="s">
        <v>1902</v>
      </c>
      <c r="C717" s="100" t="s">
        <v>1903</v>
      </c>
      <c r="D717" s="100">
        <v>44.83</v>
      </c>
      <c r="E717" s="100" t="s">
        <v>1798</v>
      </c>
      <c r="F717" s="100" t="s">
        <v>419</v>
      </c>
      <c r="G717" s="100" t="s">
        <v>656</v>
      </c>
      <c r="H717" s="100">
        <v>1</v>
      </c>
      <c r="I717" s="99">
        <f t="shared" si="11"/>
        <v>0</v>
      </c>
      <c r="J717" s="59">
        <v>1</v>
      </c>
      <c r="K717" s="96" t="s">
        <v>631</v>
      </c>
    </row>
    <row r="718" spans="1:11" hidden="1">
      <c r="A718" s="100" t="s">
        <v>672</v>
      </c>
      <c r="B718" s="62" t="s">
        <v>1904</v>
      </c>
      <c r="C718" s="100" t="s">
        <v>1905</v>
      </c>
      <c r="D718" s="100">
        <v>44</v>
      </c>
      <c r="E718" s="100" t="s">
        <v>1798</v>
      </c>
      <c r="F718" s="100" t="s">
        <v>419</v>
      </c>
      <c r="G718" s="100" t="s">
        <v>656</v>
      </c>
      <c r="H718" s="100">
        <v>1</v>
      </c>
      <c r="I718" s="99">
        <f t="shared" si="11"/>
        <v>0</v>
      </c>
      <c r="J718" s="59">
        <v>1</v>
      </c>
      <c r="K718" s="96" t="s">
        <v>631</v>
      </c>
    </row>
    <row r="719" spans="1:11" hidden="1">
      <c r="A719" s="100" t="s">
        <v>672</v>
      </c>
      <c r="B719" s="62" t="s">
        <v>1906</v>
      </c>
      <c r="C719" s="100" t="s">
        <v>1907</v>
      </c>
      <c r="D719" s="100">
        <v>42.42</v>
      </c>
      <c r="E719" s="100" t="s">
        <v>1798</v>
      </c>
      <c r="F719" s="100" t="s">
        <v>419</v>
      </c>
      <c r="G719" s="100" t="s">
        <v>656</v>
      </c>
      <c r="H719" s="100">
        <v>1</v>
      </c>
      <c r="I719" s="99">
        <f t="shared" si="11"/>
        <v>0</v>
      </c>
      <c r="J719" s="59">
        <v>1</v>
      </c>
      <c r="K719" s="96" t="s">
        <v>631</v>
      </c>
    </row>
    <row r="720" spans="1:11" hidden="1">
      <c r="A720" s="100" t="s">
        <v>672</v>
      </c>
      <c r="B720" s="62" t="s">
        <v>1908</v>
      </c>
      <c r="C720" s="100" t="s">
        <v>1909</v>
      </c>
      <c r="D720" s="100">
        <v>41.4</v>
      </c>
      <c r="E720" s="100" t="s">
        <v>1798</v>
      </c>
      <c r="F720" s="100" t="s">
        <v>419</v>
      </c>
      <c r="G720" s="100" t="s">
        <v>656</v>
      </c>
      <c r="H720" s="100">
        <v>1</v>
      </c>
      <c r="I720" s="99">
        <f t="shared" si="11"/>
        <v>0</v>
      </c>
      <c r="J720" s="59">
        <v>1</v>
      </c>
      <c r="K720" s="96" t="s">
        <v>631</v>
      </c>
    </row>
    <row r="721" spans="1:11" hidden="1">
      <c r="A721" s="100" t="s">
        <v>672</v>
      </c>
      <c r="B721" s="62" t="s">
        <v>1910</v>
      </c>
      <c r="C721" s="100" t="s">
        <v>1911</v>
      </c>
      <c r="D721" s="100">
        <v>36</v>
      </c>
      <c r="E721" s="100" t="s">
        <v>1798</v>
      </c>
      <c r="F721" s="100" t="s">
        <v>419</v>
      </c>
      <c r="G721" s="100" t="s">
        <v>656</v>
      </c>
      <c r="H721" s="100">
        <v>1</v>
      </c>
      <c r="I721" s="99">
        <f t="shared" si="11"/>
        <v>0</v>
      </c>
      <c r="J721" s="59">
        <v>1</v>
      </c>
      <c r="K721" s="96" t="s">
        <v>631</v>
      </c>
    </row>
    <row r="722" spans="1:11" hidden="1">
      <c r="A722" s="100" t="s">
        <v>672</v>
      </c>
      <c r="B722" s="62" t="s">
        <v>590</v>
      </c>
      <c r="C722" s="100" t="s">
        <v>1912</v>
      </c>
      <c r="D722" s="100">
        <v>36</v>
      </c>
      <c r="E722" s="100" t="s">
        <v>1798</v>
      </c>
      <c r="F722" s="100" t="s">
        <v>419</v>
      </c>
      <c r="G722" s="100" t="s">
        <v>656</v>
      </c>
      <c r="H722" s="100">
        <v>1</v>
      </c>
      <c r="I722" s="99">
        <f t="shared" si="11"/>
        <v>0</v>
      </c>
      <c r="J722" s="59">
        <v>1</v>
      </c>
      <c r="K722" s="96" t="s">
        <v>631</v>
      </c>
    </row>
    <row r="723" spans="1:11" hidden="1">
      <c r="A723" s="100" t="s">
        <v>672</v>
      </c>
      <c r="B723" s="62" t="s">
        <v>1913</v>
      </c>
      <c r="C723" s="100" t="s">
        <v>1914</v>
      </c>
      <c r="D723" s="100">
        <v>7</v>
      </c>
      <c r="E723" s="100" t="s">
        <v>1798</v>
      </c>
      <c r="F723" s="100" t="s">
        <v>419</v>
      </c>
      <c r="G723" s="100" t="s">
        <v>656</v>
      </c>
      <c r="H723" s="100">
        <v>1</v>
      </c>
      <c r="I723" s="99">
        <f t="shared" si="11"/>
        <v>0</v>
      </c>
      <c r="J723" s="59">
        <v>1</v>
      </c>
      <c r="K723" s="96" t="s">
        <v>631</v>
      </c>
    </row>
    <row r="724" spans="1:11" hidden="1">
      <c r="A724" s="100" t="s">
        <v>672</v>
      </c>
      <c r="B724" s="62" t="s">
        <v>1915</v>
      </c>
      <c r="C724" s="100" t="s">
        <v>1916</v>
      </c>
      <c r="D724" s="100">
        <v>5.75</v>
      </c>
      <c r="E724" s="100" t="s">
        <v>1798</v>
      </c>
      <c r="F724" s="100" t="s">
        <v>419</v>
      </c>
      <c r="G724" s="100" t="s">
        <v>656</v>
      </c>
      <c r="H724" s="100">
        <v>1</v>
      </c>
      <c r="I724" s="99">
        <f t="shared" si="11"/>
        <v>0</v>
      </c>
      <c r="J724" s="59">
        <v>1</v>
      </c>
      <c r="K724" s="96" t="s">
        <v>631</v>
      </c>
    </row>
    <row r="725" spans="1:11" hidden="1">
      <c r="A725" s="100" t="s">
        <v>672</v>
      </c>
      <c r="B725" s="62" t="s">
        <v>1917</v>
      </c>
      <c r="C725" s="100" t="s">
        <v>1918</v>
      </c>
      <c r="D725" s="100">
        <v>5.75</v>
      </c>
      <c r="E725" s="100" t="s">
        <v>1798</v>
      </c>
      <c r="F725" s="100" t="s">
        <v>419</v>
      </c>
      <c r="G725" s="100" t="s">
        <v>656</v>
      </c>
      <c r="H725" s="100">
        <v>1</v>
      </c>
      <c r="I725" s="99">
        <f t="shared" si="11"/>
        <v>0</v>
      </c>
      <c r="J725" s="59">
        <v>1</v>
      </c>
      <c r="K725" s="96" t="s">
        <v>631</v>
      </c>
    </row>
    <row r="726" spans="1:11" hidden="1">
      <c r="A726" s="100" t="s">
        <v>672</v>
      </c>
      <c r="B726" s="62" t="s">
        <v>1797</v>
      </c>
      <c r="C726" s="100">
        <v>0</v>
      </c>
      <c r="D726" s="100">
        <v>500</v>
      </c>
      <c r="E726" s="100" t="s">
        <v>1798</v>
      </c>
      <c r="F726" s="100" t="s">
        <v>419</v>
      </c>
      <c r="G726" s="100" t="s">
        <v>656</v>
      </c>
      <c r="H726" s="100">
        <v>1</v>
      </c>
      <c r="I726" s="99">
        <f t="shared" si="11"/>
        <v>0</v>
      </c>
      <c r="J726" s="59">
        <v>0</v>
      </c>
      <c r="K726" s="96" t="s">
        <v>631</v>
      </c>
    </row>
    <row r="727" spans="1:11" hidden="1">
      <c r="A727" s="100" t="s">
        <v>672</v>
      </c>
      <c r="B727" s="62" t="s">
        <v>1831</v>
      </c>
      <c r="C727" s="100">
        <v>0</v>
      </c>
      <c r="D727" s="100">
        <v>98</v>
      </c>
      <c r="E727" s="100" t="s">
        <v>1798</v>
      </c>
      <c r="F727" s="100" t="s">
        <v>419</v>
      </c>
      <c r="G727" s="100" t="s">
        <v>656</v>
      </c>
      <c r="H727" s="100">
        <v>1</v>
      </c>
      <c r="I727" s="99">
        <f t="shared" si="11"/>
        <v>0</v>
      </c>
      <c r="J727" s="59">
        <v>0</v>
      </c>
      <c r="K727" s="96" t="s">
        <v>631</v>
      </c>
    </row>
    <row r="728" spans="1:11" hidden="1">
      <c r="A728" s="100" t="s">
        <v>672</v>
      </c>
      <c r="B728" s="62" t="s">
        <v>1919</v>
      </c>
      <c r="C728" s="100">
        <v>0</v>
      </c>
      <c r="D728" s="100">
        <v>500</v>
      </c>
      <c r="E728" s="100" t="s">
        <v>1798</v>
      </c>
      <c r="F728" s="100" t="s">
        <v>419</v>
      </c>
      <c r="G728" s="100" t="s">
        <v>656</v>
      </c>
      <c r="H728" s="100">
        <v>1</v>
      </c>
      <c r="I728" s="99">
        <f t="shared" si="11"/>
        <v>0</v>
      </c>
      <c r="J728" s="59">
        <v>0</v>
      </c>
      <c r="K728" s="96" t="s">
        <v>631</v>
      </c>
    </row>
    <row r="729" spans="1:11" hidden="1">
      <c r="A729" s="100" t="s">
        <v>654</v>
      </c>
      <c r="B729" s="62" t="s">
        <v>1920</v>
      </c>
      <c r="C729" s="100">
        <v>0</v>
      </c>
      <c r="D729" s="100" t="e">
        <v>#N/A</v>
      </c>
      <c r="E729" s="100" t="s">
        <v>1798</v>
      </c>
      <c r="F729" s="100" t="s">
        <v>425</v>
      </c>
      <c r="G729" s="100" t="s">
        <v>656</v>
      </c>
      <c r="H729" s="100">
        <v>0</v>
      </c>
      <c r="I729" s="99">
        <f t="shared" si="11"/>
        <v>1</v>
      </c>
      <c r="J729" s="59">
        <v>0</v>
      </c>
      <c r="K729" s="96" t="s">
        <v>631</v>
      </c>
    </row>
    <row r="730" spans="1:11" hidden="1">
      <c r="A730" s="100" t="s">
        <v>654</v>
      </c>
      <c r="B730" s="62" t="s">
        <v>1921</v>
      </c>
      <c r="C730" s="100">
        <v>0</v>
      </c>
      <c r="D730" s="100">
        <v>105.5</v>
      </c>
      <c r="E730" s="100" t="s">
        <v>1798</v>
      </c>
      <c r="F730" s="100" t="s">
        <v>419</v>
      </c>
      <c r="G730" s="100" t="s">
        <v>656</v>
      </c>
      <c r="H730" s="100">
        <v>1</v>
      </c>
      <c r="I730" s="99">
        <f t="shared" si="11"/>
        <v>0</v>
      </c>
      <c r="J730" s="59">
        <v>1</v>
      </c>
      <c r="K730" s="96" t="s">
        <v>631</v>
      </c>
    </row>
    <row r="731" spans="1:11" hidden="1">
      <c r="A731" s="100" t="s">
        <v>654</v>
      </c>
      <c r="B731" s="62" t="s">
        <v>1922</v>
      </c>
      <c r="C731" s="100" t="s">
        <v>1923</v>
      </c>
      <c r="D731" s="100">
        <v>44</v>
      </c>
      <c r="E731" s="100" t="s">
        <v>1798</v>
      </c>
      <c r="F731" s="100" t="s">
        <v>419</v>
      </c>
      <c r="G731" s="100" t="s">
        <v>656</v>
      </c>
      <c r="H731" s="100">
        <v>1</v>
      </c>
      <c r="I731" s="99">
        <f t="shared" si="11"/>
        <v>0</v>
      </c>
      <c r="J731" s="59">
        <v>1</v>
      </c>
      <c r="K731" s="96" t="s">
        <v>631</v>
      </c>
    </row>
    <row r="732" spans="1:11" hidden="1">
      <c r="A732" s="100" t="s">
        <v>654</v>
      </c>
      <c r="B732" s="62" t="s">
        <v>1924</v>
      </c>
      <c r="C732" s="100" t="s">
        <v>1925</v>
      </c>
      <c r="D732" s="100">
        <v>12</v>
      </c>
      <c r="E732" s="100" t="s">
        <v>1798</v>
      </c>
      <c r="F732" s="100" t="s">
        <v>419</v>
      </c>
      <c r="G732" s="100" t="s">
        <v>656</v>
      </c>
      <c r="H732" s="100">
        <v>1</v>
      </c>
      <c r="I732" s="99">
        <f t="shared" si="11"/>
        <v>0</v>
      </c>
      <c r="J732" s="59">
        <v>1</v>
      </c>
      <c r="K732" s="96" t="s">
        <v>631</v>
      </c>
    </row>
    <row r="733" spans="1:11" hidden="1">
      <c r="A733" s="100" t="s">
        <v>837</v>
      </c>
      <c r="B733" s="62" t="s">
        <v>1926</v>
      </c>
      <c r="C733" s="100"/>
      <c r="D733" s="100" t="e">
        <v>#N/A</v>
      </c>
      <c r="E733" s="100" t="s">
        <v>1798</v>
      </c>
      <c r="F733" s="100" t="s">
        <v>421</v>
      </c>
      <c r="G733" s="100" t="s">
        <v>656</v>
      </c>
      <c r="H733" s="100">
        <v>0</v>
      </c>
      <c r="I733" s="99">
        <f t="shared" si="11"/>
        <v>1</v>
      </c>
      <c r="J733" s="59">
        <v>1</v>
      </c>
      <c r="K733" s="96" t="s">
        <v>631</v>
      </c>
    </row>
    <row r="734" spans="1:11" hidden="1">
      <c r="A734" s="100" t="s">
        <v>672</v>
      </c>
      <c r="B734" s="62" t="s">
        <v>1927</v>
      </c>
      <c r="C734" s="100" t="s">
        <v>1928</v>
      </c>
      <c r="D734" s="100">
        <v>119.91</v>
      </c>
      <c r="E734" s="100" t="s">
        <v>1929</v>
      </c>
      <c r="F734" s="100" t="s">
        <v>419</v>
      </c>
      <c r="G734" s="100" t="s">
        <v>656</v>
      </c>
      <c r="H734" s="100">
        <v>1</v>
      </c>
      <c r="I734" s="99">
        <f t="shared" si="11"/>
        <v>0</v>
      </c>
      <c r="J734" s="59">
        <v>1</v>
      </c>
      <c r="K734" s="96" t="s">
        <v>631</v>
      </c>
    </row>
    <row r="735" spans="1:11" hidden="1">
      <c r="A735" s="100" t="s">
        <v>672</v>
      </c>
      <c r="B735" s="62" t="s">
        <v>1930</v>
      </c>
      <c r="C735" s="100" t="s">
        <v>1931</v>
      </c>
      <c r="D735" s="100">
        <v>98.46</v>
      </c>
      <c r="E735" s="100" t="s">
        <v>1929</v>
      </c>
      <c r="F735" s="100" t="s">
        <v>419</v>
      </c>
      <c r="G735" s="100" t="s">
        <v>656</v>
      </c>
      <c r="H735" s="100">
        <v>1</v>
      </c>
      <c r="I735" s="99">
        <f t="shared" si="11"/>
        <v>0</v>
      </c>
      <c r="J735" s="59">
        <v>1</v>
      </c>
      <c r="K735" s="96" t="s">
        <v>631</v>
      </c>
    </row>
    <row r="736" spans="1:11" hidden="1">
      <c r="A736" s="100" t="s">
        <v>672</v>
      </c>
      <c r="B736" s="62" t="s">
        <v>1932</v>
      </c>
      <c r="C736" s="100" t="s">
        <v>1933</v>
      </c>
      <c r="D736" s="100">
        <v>96</v>
      </c>
      <c r="E736" s="100" t="s">
        <v>1929</v>
      </c>
      <c r="F736" s="100" t="s">
        <v>419</v>
      </c>
      <c r="G736" s="100" t="s">
        <v>656</v>
      </c>
      <c r="H736" s="100">
        <v>1</v>
      </c>
      <c r="I736" s="99">
        <f t="shared" si="11"/>
        <v>0</v>
      </c>
      <c r="J736" s="59">
        <v>1</v>
      </c>
      <c r="K736" s="96" t="s">
        <v>631</v>
      </c>
    </row>
    <row r="737" spans="1:11" hidden="1">
      <c r="A737" s="100" t="s">
        <v>672</v>
      </c>
      <c r="B737" s="62" t="s">
        <v>1934</v>
      </c>
      <c r="C737" s="100" t="s">
        <v>1935</v>
      </c>
      <c r="D737" s="100">
        <v>95.2</v>
      </c>
      <c r="E737" s="100" t="s">
        <v>1929</v>
      </c>
      <c r="F737" s="100" t="s">
        <v>419</v>
      </c>
      <c r="G737" s="100" t="s">
        <v>656</v>
      </c>
      <c r="H737" s="100">
        <v>1</v>
      </c>
      <c r="I737" s="99">
        <f t="shared" si="11"/>
        <v>0</v>
      </c>
      <c r="J737" s="59">
        <v>1</v>
      </c>
      <c r="K737" s="96" t="s">
        <v>631</v>
      </c>
    </row>
    <row r="738" spans="1:11" hidden="1">
      <c r="A738" s="100" t="s">
        <v>672</v>
      </c>
      <c r="B738" s="62" t="s">
        <v>1936</v>
      </c>
      <c r="C738" s="100" t="s">
        <v>1937</v>
      </c>
      <c r="D738" s="100">
        <v>65.81</v>
      </c>
      <c r="E738" s="100" t="s">
        <v>1929</v>
      </c>
      <c r="F738" s="100" t="s">
        <v>419</v>
      </c>
      <c r="G738" s="100" t="s">
        <v>656</v>
      </c>
      <c r="H738" s="100">
        <v>1</v>
      </c>
      <c r="I738" s="99">
        <f t="shared" si="11"/>
        <v>0</v>
      </c>
      <c r="J738" s="59">
        <v>1</v>
      </c>
      <c r="K738" s="96" t="s">
        <v>631</v>
      </c>
    </row>
    <row r="739" spans="1:11" hidden="1">
      <c r="A739" s="100" t="s">
        <v>672</v>
      </c>
      <c r="B739" s="62" t="s">
        <v>1938</v>
      </c>
      <c r="C739" s="100" t="s">
        <v>1938</v>
      </c>
      <c r="D739" s="100">
        <v>65</v>
      </c>
      <c r="E739" s="100" t="s">
        <v>1929</v>
      </c>
      <c r="F739" s="100" t="s">
        <v>419</v>
      </c>
      <c r="G739" s="100" t="s">
        <v>656</v>
      </c>
      <c r="H739" s="100">
        <v>1</v>
      </c>
      <c r="I739" s="99">
        <f t="shared" si="11"/>
        <v>0</v>
      </c>
      <c r="J739" s="59">
        <v>1</v>
      </c>
      <c r="K739" s="96" t="s">
        <v>631</v>
      </c>
    </row>
    <row r="740" spans="1:11" hidden="1">
      <c r="A740" s="100" t="s">
        <v>672</v>
      </c>
      <c r="B740" s="62" t="s">
        <v>1939</v>
      </c>
      <c r="C740" s="100" t="s">
        <v>1939</v>
      </c>
      <c r="D740" s="100">
        <v>65</v>
      </c>
      <c r="E740" s="100" t="s">
        <v>1929</v>
      </c>
      <c r="F740" s="100" t="s">
        <v>419</v>
      </c>
      <c r="G740" s="100" t="s">
        <v>656</v>
      </c>
      <c r="H740" s="100">
        <v>1</v>
      </c>
      <c r="I740" s="99">
        <f t="shared" si="11"/>
        <v>0</v>
      </c>
      <c r="J740" s="59">
        <v>1</v>
      </c>
      <c r="K740" s="96" t="s">
        <v>631</v>
      </c>
    </row>
    <row r="741" spans="1:11" hidden="1">
      <c r="A741" s="100" t="s">
        <v>672</v>
      </c>
      <c r="B741" s="62" t="s">
        <v>1940</v>
      </c>
      <c r="C741" s="100" t="s">
        <v>1940</v>
      </c>
      <c r="D741" s="100">
        <v>65</v>
      </c>
      <c r="E741" s="100" t="s">
        <v>1929</v>
      </c>
      <c r="F741" s="100" t="s">
        <v>419</v>
      </c>
      <c r="G741" s="100" t="s">
        <v>656</v>
      </c>
      <c r="H741" s="100">
        <v>1</v>
      </c>
      <c r="I741" s="99">
        <f t="shared" si="11"/>
        <v>0</v>
      </c>
      <c r="J741" s="59">
        <v>1</v>
      </c>
      <c r="K741" s="96" t="s">
        <v>631</v>
      </c>
    </row>
    <row r="742" spans="1:11" hidden="1">
      <c r="A742" s="100" t="s">
        <v>672</v>
      </c>
      <c r="B742" s="62" t="s">
        <v>1941</v>
      </c>
      <c r="C742" s="100" t="s">
        <v>1941</v>
      </c>
      <c r="D742" s="100">
        <v>65</v>
      </c>
      <c r="E742" s="100" t="s">
        <v>1929</v>
      </c>
      <c r="F742" s="100" t="s">
        <v>419</v>
      </c>
      <c r="G742" s="100" t="s">
        <v>656</v>
      </c>
      <c r="H742" s="100">
        <v>1</v>
      </c>
      <c r="I742" s="99">
        <f t="shared" si="11"/>
        <v>0</v>
      </c>
      <c r="J742" s="59">
        <v>1</v>
      </c>
      <c r="K742" s="96" t="s">
        <v>631</v>
      </c>
    </row>
    <row r="743" spans="1:11" hidden="1">
      <c r="A743" s="100" t="s">
        <v>672</v>
      </c>
      <c r="B743" s="62" t="s">
        <v>1942</v>
      </c>
      <c r="C743" s="100" t="s">
        <v>1943</v>
      </c>
      <c r="D743" s="100">
        <v>55</v>
      </c>
      <c r="E743" s="100" t="s">
        <v>1929</v>
      </c>
      <c r="F743" s="100" t="s">
        <v>419</v>
      </c>
      <c r="G743" s="100" t="s">
        <v>656</v>
      </c>
      <c r="H743" s="100">
        <v>1</v>
      </c>
      <c r="I743" s="99">
        <f t="shared" si="11"/>
        <v>0</v>
      </c>
      <c r="J743" s="59">
        <v>1</v>
      </c>
      <c r="K743" s="96" t="s">
        <v>631</v>
      </c>
    </row>
    <row r="744" spans="1:11" hidden="1">
      <c r="A744" s="100" t="s">
        <v>672</v>
      </c>
      <c r="B744" s="62" t="s">
        <v>1944</v>
      </c>
      <c r="C744" s="100" t="s">
        <v>1945</v>
      </c>
      <c r="D744" s="100">
        <v>55</v>
      </c>
      <c r="E744" s="100" t="s">
        <v>1929</v>
      </c>
      <c r="F744" s="100" t="s">
        <v>419</v>
      </c>
      <c r="G744" s="100" t="s">
        <v>656</v>
      </c>
      <c r="H744" s="100">
        <v>1</v>
      </c>
      <c r="I744" s="99">
        <f t="shared" si="11"/>
        <v>0</v>
      </c>
      <c r="J744" s="59">
        <v>1</v>
      </c>
      <c r="K744" s="96" t="s">
        <v>631</v>
      </c>
    </row>
    <row r="745" spans="1:11" hidden="1">
      <c r="A745" s="100" t="s">
        <v>672</v>
      </c>
      <c r="B745" s="62" t="s">
        <v>1946</v>
      </c>
      <c r="C745" s="100" t="s">
        <v>1947</v>
      </c>
      <c r="D745" s="100">
        <v>55</v>
      </c>
      <c r="E745" s="100" t="s">
        <v>1929</v>
      </c>
      <c r="F745" s="100" t="s">
        <v>419</v>
      </c>
      <c r="G745" s="100" t="s">
        <v>656</v>
      </c>
      <c r="H745" s="100">
        <v>1</v>
      </c>
      <c r="I745" s="99">
        <f t="shared" si="11"/>
        <v>0</v>
      </c>
      <c r="J745" s="59">
        <v>1</v>
      </c>
      <c r="K745" s="96" t="s">
        <v>631</v>
      </c>
    </row>
    <row r="746" spans="1:11" hidden="1">
      <c r="A746" s="100" t="s">
        <v>672</v>
      </c>
      <c r="B746" s="62" t="s">
        <v>1948</v>
      </c>
      <c r="C746" s="100" t="s">
        <v>1949</v>
      </c>
      <c r="D746" s="100">
        <v>54</v>
      </c>
      <c r="E746" s="100" t="s">
        <v>1929</v>
      </c>
      <c r="F746" s="100" t="s">
        <v>419</v>
      </c>
      <c r="G746" s="100" t="s">
        <v>656</v>
      </c>
      <c r="H746" s="100">
        <v>1</v>
      </c>
      <c r="I746" s="99">
        <f t="shared" si="11"/>
        <v>0</v>
      </c>
      <c r="J746" s="59">
        <v>1</v>
      </c>
      <c r="K746" s="96" t="s">
        <v>631</v>
      </c>
    </row>
    <row r="747" spans="1:11" hidden="1">
      <c r="A747" s="100" t="s">
        <v>672</v>
      </c>
      <c r="B747" s="62" t="s">
        <v>565</v>
      </c>
      <c r="C747" s="100" t="s">
        <v>1950</v>
      </c>
      <c r="D747" s="100">
        <v>52.43</v>
      </c>
      <c r="E747" s="100" t="s">
        <v>1929</v>
      </c>
      <c r="F747" s="100" t="s">
        <v>419</v>
      </c>
      <c r="G747" s="100" t="s">
        <v>656</v>
      </c>
      <c r="H747" s="100">
        <v>1</v>
      </c>
      <c r="I747" s="99">
        <f t="shared" si="11"/>
        <v>0</v>
      </c>
      <c r="J747" s="59">
        <v>1</v>
      </c>
      <c r="K747" s="96" t="s">
        <v>631</v>
      </c>
    </row>
    <row r="748" spans="1:11" hidden="1">
      <c r="A748" s="100" t="s">
        <v>672</v>
      </c>
      <c r="B748" s="62" t="s">
        <v>587</v>
      </c>
      <c r="C748" s="100" t="s">
        <v>1951</v>
      </c>
      <c r="D748" s="100">
        <v>52.23</v>
      </c>
      <c r="E748" s="100" t="s">
        <v>1929</v>
      </c>
      <c r="F748" s="100" t="s">
        <v>419</v>
      </c>
      <c r="G748" s="100" t="s">
        <v>656</v>
      </c>
      <c r="H748" s="100">
        <v>1</v>
      </c>
      <c r="I748" s="99">
        <f t="shared" si="11"/>
        <v>0</v>
      </c>
      <c r="J748" s="59">
        <v>1</v>
      </c>
      <c r="K748" s="96" t="s">
        <v>631</v>
      </c>
    </row>
    <row r="749" spans="1:11" hidden="1">
      <c r="A749" s="100" t="s">
        <v>672</v>
      </c>
      <c r="B749" s="62" t="s">
        <v>1952</v>
      </c>
      <c r="C749" s="100" t="s">
        <v>1953</v>
      </c>
      <c r="D749" s="100">
        <v>52.01</v>
      </c>
      <c r="E749" s="100" t="s">
        <v>1929</v>
      </c>
      <c r="F749" s="100" t="s">
        <v>419</v>
      </c>
      <c r="G749" s="100" t="s">
        <v>656</v>
      </c>
      <c r="H749" s="100">
        <v>1</v>
      </c>
      <c r="I749" s="99">
        <f t="shared" si="11"/>
        <v>0</v>
      </c>
      <c r="J749" s="59">
        <v>1</v>
      </c>
      <c r="K749" s="96" t="s">
        <v>631</v>
      </c>
    </row>
    <row r="750" spans="1:11" hidden="1">
      <c r="A750" s="100" t="s">
        <v>672</v>
      </c>
      <c r="B750" s="62" t="s">
        <v>1954</v>
      </c>
      <c r="C750" s="100" t="s">
        <v>1955</v>
      </c>
      <c r="D750" s="100">
        <v>51.25</v>
      </c>
      <c r="E750" s="100" t="s">
        <v>1929</v>
      </c>
      <c r="F750" s="100" t="s">
        <v>419</v>
      </c>
      <c r="G750" s="100" t="s">
        <v>656</v>
      </c>
      <c r="H750" s="100">
        <v>1</v>
      </c>
      <c r="I750" s="99">
        <f t="shared" si="11"/>
        <v>0</v>
      </c>
      <c r="J750" s="59">
        <v>1</v>
      </c>
      <c r="K750" s="96" t="s">
        <v>631</v>
      </c>
    </row>
    <row r="751" spans="1:11" hidden="1">
      <c r="A751" s="100" t="s">
        <v>672</v>
      </c>
      <c r="B751" s="62" t="s">
        <v>1956</v>
      </c>
      <c r="C751" s="100" t="s">
        <v>1957</v>
      </c>
      <c r="D751" s="100">
        <v>50.61</v>
      </c>
      <c r="E751" s="100" t="s">
        <v>1929</v>
      </c>
      <c r="F751" s="100" t="s">
        <v>419</v>
      </c>
      <c r="G751" s="100" t="s">
        <v>656</v>
      </c>
      <c r="H751" s="100">
        <v>1</v>
      </c>
      <c r="I751" s="99">
        <f t="shared" si="11"/>
        <v>0</v>
      </c>
      <c r="J751" s="59">
        <v>1</v>
      </c>
      <c r="K751" s="96" t="s">
        <v>631</v>
      </c>
    </row>
    <row r="752" spans="1:11" hidden="1">
      <c r="A752" s="100" t="s">
        <v>672</v>
      </c>
      <c r="B752" s="62" t="s">
        <v>1958</v>
      </c>
      <c r="C752" s="100" t="s">
        <v>1959</v>
      </c>
      <c r="D752" s="100">
        <v>49.98</v>
      </c>
      <c r="E752" s="100" t="s">
        <v>1929</v>
      </c>
      <c r="F752" s="100" t="s">
        <v>419</v>
      </c>
      <c r="G752" s="100" t="s">
        <v>656</v>
      </c>
      <c r="H752" s="100">
        <v>1</v>
      </c>
      <c r="I752" s="99">
        <f t="shared" si="11"/>
        <v>0</v>
      </c>
      <c r="J752" s="59">
        <v>1</v>
      </c>
      <c r="K752" s="96" t="s">
        <v>631</v>
      </c>
    </row>
    <row r="753" spans="1:11" hidden="1">
      <c r="A753" s="100" t="s">
        <v>672</v>
      </c>
      <c r="B753" s="62" t="s">
        <v>1960</v>
      </c>
      <c r="C753" s="100" t="s">
        <v>1961</v>
      </c>
      <c r="D753" s="100">
        <v>49.97</v>
      </c>
      <c r="E753" s="100" t="s">
        <v>1929</v>
      </c>
      <c r="F753" s="100" t="s">
        <v>419</v>
      </c>
      <c r="G753" s="100" t="s">
        <v>656</v>
      </c>
      <c r="H753" s="100">
        <v>1</v>
      </c>
      <c r="I753" s="99">
        <f t="shared" si="11"/>
        <v>0</v>
      </c>
      <c r="J753" s="59">
        <v>1</v>
      </c>
      <c r="K753" s="96" t="s">
        <v>631</v>
      </c>
    </row>
    <row r="754" spans="1:11" hidden="1">
      <c r="A754" s="100" t="s">
        <v>672</v>
      </c>
      <c r="B754" s="62" t="s">
        <v>1962</v>
      </c>
      <c r="C754" s="100" t="s">
        <v>1963</v>
      </c>
      <c r="D754" s="100">
        <v>49.9</v>
      </c>
      <c r="E754" s="100" t="s">
        <v>1929</v>
      </c>
      <c r="F754" s="100" t="s">
        <v>419</v>
      </c>
      <c r="G754" s="100" t="s">
        <v>656</v>
      </c>
      <c r="H754" s="100">
        <v>1</v>
      </c>
      <c r="I754" s="99">
        <f t="shared" si="11"/>
        <v>0</v>
      </c>
      <c r="J754" s="59">
        <v>1</v>
      </c>
      <c r="K754" s="96" t="s">
        <v>631</v>
      </c>
    </row>
    <row r="755" spans="1:11" hidden="1">
      <c r="A755" s="100" t="s">
        <v>672</v>
      </c>
      <c r="B755" s="62" t="s">
        <v>1964</v>
      </c>
      <c r="C755" s="100" t="s">
        <v>1965</v>
      </c>
      <c r="D755" s="100">
        <v>49.7</v>
      </c>
      <c r="E755" s="100" t="s">
        <v>1929</v>
      </c>
      <c r="F755" s="100" t="s">
        <v>419</v>
      </c>
      <c r="G755" s="100" t="s">
        <v>656</v>
      </c>
      <c r="H755" s="100">
        <v>1</v>
      </c>
      <c r="I755" s="99">
        <f t="shared" si="11"/>
        <v>0</v>
      </c>
      <c r="J755" s="59">
        <v>1</v>
      </c>
      <c r="K755" s="96" t="s">
        <v>631</v>
      </c>
    </row>
    <row r="756" spans="1:11" hidden="1">
      <c r="A756" s="100" t="s">
        <v>672</v>
      </c>
      <c r="B756" s="62" t="s">
        <v>1966</v>
      </c>
      <c r="C756" s="100" t="s">
        <v>1967</v>
      </c>
      <c r="D756" s="100">
        <v>49.42</v>
      </c>
      <c r="E756" s="100" t="s">
        <v>1929</v>
      </c>
      <c r="F756" s="100" t="s">
        <v>419</v>
      </c>
      <c r="G756" s="100" t="s">
        <v>656</v>
      </c>
      <c r="H756" s="100">
        <v>1</v>
      </c>
      <c r="I756" s="99">
        <f t="shared" si="11"/>
        <v>0</v>
      </c>
      <c r="J756" s="59">
        <v>1</v>
      </c>
      <c r="K756" s="96" t="s">
        <v>631</v>
      </c>
    </row>
    <row r="757" spans="1:11" hidden="1">
      <c r="A757" s="100" t="s">
        <v>672</v>
      </c>
      <c r="B757" s="62" t="s">
        <v>1968</v>
      </c>
      <c r="C757" s="100" t="s">
        <v>1969</v>
      </c>
      <c r="D757" s="100">
        <v>49.21</v>
      </c>
      <c r="E757" s="100" t="s">
        <v>1929</v>
      </c>
      <c r="F757" s="100" t="s">
        <v>419</v>
      </c>
      <c r="G757" s="100" t="s">
        <v>656</v>
      </c>
      <c r="H757" s="100">
        <v>1</v>
      </c>
      <c r="I757" s="99">
        <f t="shared" si="11"/>
        <v>0</v>
      </c>
      <c r="J757" s="59">
        <v>1</v>
      </c>
      <c r="K757" s="96" t="s">
        <v>631</v>
      </c>
    </row>
    <row r="758" spans="1:11" hidden="1">
      <c r="A758" s="100" t="s">
        <v>672</v>
      </c>
      <c r="B758" s="62" t="s">
        <v>1970</v>
      </c>
      <c r="C758" s="100" t="s">
        <v>1971</v>
      </c>
      <c r="D758" s="100">
        <v>48.71</v>
      </c>
      <c r="E758" s="100" t="s">
        <v>1929</v>
      </c>
      <c r="F758" s="100" t="s">
        <v>419</v>
      </c>
      <c r="G758" s="100" t="s">
        <v>656</v>
      </c>
      <c r="H758" s="100">
        <v>1</v>
      </c>
      <c r="I758" s="99">
        <f t="shared" si="11"/>
        <v>0</v>
      </c>
      <c r="J758" s="59">
        <v>1</v>
      </c>
      <c r="K758" s="96" t="s">
        <v>631</v>
      </c>
    </row>
    <row r="759" spans="1:11" hidden="1">
      <c r="A759" s="100" t="s">
        <v>672</v>
      </c>
      <c r="B759" s="62" t="s">
        <v>1972</v>
      </c>
      <c r="C759" s="100" t="s">
        <v>1973</v>
      </c>
      <c r="D759" s="100">
        <v>48.67</v>
      </c>
      <c r="E759" s="100" t="s">
        <v>1929</v>
      </c>
      <c r="F759" s="100" t="s">
        <v>419</v>
      </c>
      <c r="G759" s="100" t="s">
        <v>656</v>
      </c>
      <c r="H759" s="100">
        <v>1</v>
      </c>
      <c r="I759" s="99">
        <f t="shared" si="11"/>
        <v>0</v>
      </c>
      <c r="J759" s="59">
        <v>1</v>
      </c>
      <c r="K759" s="96" t="s">
        <v>631</v>
      </c>
    </row>
    <row r="760" spans="1:11" hidden="1">
      <c r="A760" s="100" t="s">
        <v>672</v>
      </c>
      <c r="B760" s="62" t="s">
        <v>1974</v>
      </c>
      <c r="C760" s="100" t="s">
        <v>1975</v>
      </c>
      <c r="D760" s="100">
        <v>48.5</v>
      </c>
      <c r="E760" s="100" t="s">
        <v>1929</v>
      </c>
      <c r="F760" s="100" t="s">
        <v>419</v>
      </c>
      <c r="G760" s="100" t="s">
        <v>656</v>
      </c>
      <c r="H760" s="100">
        <v>1</v>
      </c>
      <c r="I760" s="99">
        <f t="shared" si="11"/>
        <v>0</v>
      </c>
      <c r="J760" s="59">
        <v>1</v>
      </c>
      <c r="K760" s="96" t="s">
        <v>631</v>
      </c>
    </row>
    <row r="761" spans="1:11" hidden="1">
      <c r="A761" s="100" t="s">
        <v>672</v>
      </c>
      <c r="B761" s="62" t="s">
        <v>1976</v>
      </c>
      <c r="C761" s="100" t="s">
        <v>1977</v>
      </c>
      <c r="D761" s="100">
        <v>48.1</v>
      </c>
      <c r="E761" s="100" t="s">
        <v>1929</v>
      </c>
      <c r="F761" s="100" t="s">
        <v>419</v>
      </c>
      <c r="G761" s="100" t="s">
        <v>656</v>
      </c>
      <c r="H761" s="100">
        <v>1</v>
      </c>
      <c r="I761" s="99">
        <f t="shared" si="11"/>
        <v>0</v>
      </c>
      <c r="J761" s="59">
        <v>1</v>
      </c>
      <c r="K761" s="96" t="s">
        <v>631</v>
      </c>
    </row>
    <row r="762" spans="1:11" hidden="1">
      <c r="A762" s="100" t="s">
        <v>672</v>
      </c>
      <c r="B762" s="62" t="s">
        <v>1978</v>
      </c>
      <c r="C762" s="100" t="s">
        <v>1979</v>
      </c>
      <c r="D762" s="100">
        <v>48.04</v>
      </c>
      <c r="E762" s="100" t="s">
        <v>1929</v>
      </c>
      <c r="F762" s="100" t="s">
        <v>419</v>
      </c>
      <c r="G762" s="100" t="s">
        <v>656</v>
      </c>
      <c r="H762" s="100">
        <v>1</v>
      </c>
      <c r="I762" s="99">
        <f t="shared" si="11"/>
        <v>0</v>
      </c>
      <c r="J762" s="59">
        <v>1</v>
      </c>
      <c r="K762" s="96" t="s">
        <v>631</v>
      </c>
    </row>
    <row r="763" spans="1:11" hidden="1">
      <c r="A763" s="100" t="s">
        <v>672</v>
      </c>
      <c r="B763" s="62" t="s">
        <v>1980</v>
      </c>
      <c r="C763" s="100" t="s">
        <v>1981</v>
      </c>
      <c r="D763" s="100">
        <v>47.6</v>
      </c>
      <c r="E763" s="100" t="s">
        <v>1929</v>
      </c>
      <c r="F763" s="100" t="s">
        <v>419</v>
      </c>
      <c r="G763" s="100" t="s">
        <v>656</v>
      </c>
      <c r="H763" s="100">
        <v>1</v>
      </c>
      <c r="I763" s="99">
        <f t="shared" si="11"/>
        <v>0</v>
      </c>
      <c r="J763" s="59">
        <v>1</v>
      </c>
      <c r="K763" s="96" t="s">
        <v>631</v>
      </c>
    </row>
    <row r="764" spans="1:11" hidden="1">
      <c r="A764" s="100" t="s">
        <v>672</v>
      </c>
      <c r="B764" s="62" t="s">
        <v>1982</v>
      </c>
      <c r="C764" s="100" t="s">
        <v>1983</v>
      </c>
      <c r="D764" s="100">
        <v>47.6</v>
      </c>
      <c r="E764" s="100" t="s">
        <v>1929</v>
      </c>
      <c r="F764" s="100" t="s">
        <v>419</v>
      </c>
      <c r="G764" s="100" t="s">
        <v>656</v>
      </c>
      <c r="H764" s="100">
        <v>1</v>
      </c>
      <c r="I764" s="99">
        <f t="shared" si="11"/>
        <v>0</v>
      </c>
      <c r="J764" s="59">
        <v>1</v>
      </c>
      <c r="K764" s="96" t="s">
        <v>631</v>
      </c>
    </row>
    <row r="765" spans="1:11" hidden="1">
      <c r="A765" s="100" t="s">
        <v>672</v>
      </c>
      <c r="B765" s="62" t="s">
        <v>1984</v>
      </c>
      <c r="C765" s="100" t="s">
        <v>1985</v>
      </c>
      <c r="D765" s="100">
        <v>47.6</v>
      </c>
      <c r="E765" s="100" t="s">
        <v>1929</v>
      </c>
      <c r="F765" s="100" t="s">
        <v>419</v>
      </c>
      <c r="G765" s="100" t="s">
        <v>656</v>
      </c>
      <c r="H765" s="100">
        <v>1</v>
      </c>
      <c r="I765" s="99">
        <f t="shared" si="11"/>
        <v>0</v>
      </c>
      <c r="J765" s="59">
        <v>1</v>
      </c>
      <c r="K765" s="96" t="s">
        <v>631</v>
      </c>
    </row>
    <row r="766" spans="1:11" hidden="1">
      <c r="A766" s="100" t="s">
        <v>672</v>
      </c>
      <c r="B766" s="62" t="s">
        <v>1986</v>
      </c>
      <c r="C766" s="100" t="s">
        <v>1987</v>
      </c>
      <c r="D766" s="100">
        <v>47.5</v>
      </c>
      <c r="E766" s="100" t="s">
        <v>1929</v>
      </c>
      <c r="F766" s="100" t="s">
        <v>419</v>
      </c>
      <c r="G766" s="100" t="s">
        <v>656</v>
      </c>
      <c r="H766" s="100">
        <v>1</v>
      </c>
      <c r="I766" s="99">
        <f t="shared" si="11"/>
        <v>0</v>
      </c>
      <c r="J766" s="59">
        <v>1</v>
      </c>
      <c r="K766" s="96" t="s">
        <v>631</v>
      </c>
    </row>
    <row r="767" spans="1:11" hidden="1">
      <c r="A767" s="100" t="s">
        <v>672</v>
      </c>
      <c r="B767" s="62" t="s">
        <v>1988</v>
      </c>
      <c r="C767" s="100" t="s">
        <v>1989</v>
      </c>
      <c r="D767" s="100">
        <v>47.49</v>
      </c>
      <c r="E767" s="100" t="s">
        <v>1929</v>
      </c>
      <c r="F767" s="100" t="s">
        <v>419</v>
      </c>
      <c r="G767" s="100" t="s">
        <v>656</v>
      </c>
      <c r="H767" s="100">
        <v>1</v>
      </c>
      <c r="I767" s="99">
        <f t="shared" si="11"/>
        <v>0</v>
      </c>
      <c r="J767" s="59">
        <v>1</v>
      </c>
      <c r="K767" s="96" t="s">
        <v>631</v>
      </c>
    </row>
    <row r="768" spans="1:11" hidden="1">
      <c r="A768" s="100" t="s">
        <v>672</v>
      </c>
      <c r="B768" s="62" t="s">
        <v>1990</v>
      </c>
      <c r="C768" s="100" t="s">
        <v>1991</v>
      </c>
      <c r="D768" s="100">
        <v>47.4</v>
      </c>
      <c r="E768" s="100" t="s">
        <v>1929</v>
      </c>
      <c r="F768" s="100" t="s">
        <v>419</v>
      </c>
      <c r="G768" s="100" t="s">
        <v>656</v>
      </c>
      <c r="H768" s="100">
        <v>1</v>
      </c>
      <c r="I768" s="99">
        <f t="shared" si="11"/>
        <v>0</v>
      </c>
      <c r="J768" s="59">
        <v>1</v>
      </c>
      <c r="K768" s="96" t="s">
        <v>631</v>
      </c>
    </row>
    <row r="769" spans="1:11" hidden="1">
      <c r="A769" s="100" t="s">
        <v>672</v>
      </c>
      <c r="B769" s="62" t="s">
        <v>1992</v>
      </c>
      <c r="C769" s="100" t="s">
        <v>1993</v>
      </c>
      <c r="D769" s="100">
        <v>46.9</v>
      </c>
      <c r="E769" s="100" t="s">
        <v>1929</v>
      </c>
      <c r="F769" s="100" t="s">
        <v>419</v>
      </c>
      <c r="G769" s="100" t="s">
        <v>656</v>
      </c>
      <c r="H769" s="100">
        <v>1</v>
      </c>
      <c r="I769" s="99">
        <f t="shared" si="11"/>
        <v>0</v>
      </c>
      <c r="J769" s="59">
        <v>1</v>
      </c>
      <c r="K769" s="96" t="s">
        <v>631</v>
      </c>
    </row>
    <row r="770" spans="1:11" hidden="1">
      <c r="A770" s="100" t="s">
        <v>672</v>
      </c>
      <c r="B770" s="62" t="s">
        <v>1994</v>
      </c>
      <c r="C770" s="100" t="s">
        <v>1995</v>
      </c>
      <c r="D770" s="100">
        <v>46.2</v>
      </c>
      <c r="E770" s="100" t="s">
        <v>1929</v>
      </c>
      <c r="F770" s="100" t="s">
        <v>419</v>
      </c>
      <c r="G770" s="100" t="s">
        <v>656</v>
      </c>
      <c r="H770" s="100">
        <v>1</v>
      </c>
      <c r="I770" s="99">
        <f t="shared" ref="I770:I833" si="12">NOT(H770)*1</f>
        <v>0</v>
      </c>
      <c r="J770" s="59">
        <v>1</v>
      </c>
      <c r="K770" s="96" t="s">
        <v>631</v>
      </c>
    </row>
    <row r="771" spans="1:11" hidden="1">
      <c r="A771" s="100" t="s">
        <v>672</v>
      </c>
      <c r="B771" s="62" t="s">
        <v>1996</v>
      </c>
      <c r="C771" s="100" t="s">
        <v>1997</v>
      </c>
      <c r="D771" s="100">
        <v>44.6</v>
      </c>
      <c r="E771" s="100" t="s">
        <v>1929</v>
      </c>
      <c r="F771" s="100" t="s">
        <v>419</v>
      </c>
      <c r="G771" s="100" t="s">
        <v>656</v>
      </c>
      <c r="H771" s="100">
        <v>1</v>
      </c>
      <c r="I771" s="99">
        <f t="shared" si="12"/>
        <v>0</v>
      </c>
      <c r="J771" s="59">
        <v>1</v>
      </c>
      <c r="K771" s="96" t="s">
        <v>631</v>
      </c>
    </row>
    <row r="772" spans="1:11" hidden="1">
      <c r="A772" s="100" t="s">
        <v>672</v>
      </c>
      <c r="B772" s="62" t="s">
        <v>1998</v>
      </c>
      <c r="C772" s="100" t="s">
        <v>1999</v>
      </c>
      <c r="D772" s="100">
        <v>44.53</v>
      </c>
      <c r="E772" s="100" t="s">
        <v>1929</v>
      </c>
      <c r="F772" s="100" t="s">
        <v>419</v>
      </c>
      <c r="G772" s="100" t="s">
        <v>656</v>
      </c>
      <c r="H772" s="100">
        <v>1</v>
      </c>
      <c r="I772" s="99">
        <f t="shared" si="12"/>
        <v>0</v>
      </c>
      <c r="J772" s="59">
        <v>1</v>
      </c>
      <c r="K772" s="96" t="s">
        <v>631</v>
      </c>
    </row>
    <row r="773" spans="1:11" hidden="1">
      <c r="A773" s="100" t="s">
        <v>672</v>
      </c>
      <c r="B773" s="62" t="s">
        <v>2000</v>
      </c>
      <c r="C773" s="100" t="s">
        <v>2001</v>
      </c>
      <c r="D773" s="100">
        <v>44</v>
      </c>
      <c r="E773" s="100" t="s">
        <v>1929</v>
      </c>
      <c r="F773" s="100" t="s">
        <v>419</v>
      </c>
      <c r="G773" s="100" t="s">
        <v>656</v>
      </c>
      <c r="H773" s="100">
        <v>1</v>
      </c>
      <c r="I773" s="99">
        <f t="shared" si="12"/>
        <v>0</v>
      </c>
      <c r="J773" s="59">
        <v>1</v>
      </c>
      <c r="K773" s="96" t="s">
        <v>631</v>
      </c>
    </row>
    <row r="774" spans="1:11" hidden="1">
      <c r="A774" s="100" t="s">
        <v>672</v>
      </c>
      <c r="B774" s="62" t="s">
        <v>2002</v>
      </c>
      <c r="C774" s="100" t="s">
        <v>2003</v>
      </c>
      <c r="D774" s="100">
        <v>43.69</v>
      </c>
      <c r="E774" s="100" t="s">
        <v>1929</v>
      </c>
      <c r="F774" s="100" t="s">
        <v>419</v>
      </c>
      <c r="G774" s="100" t="s">
        <v>656</v>
      </c>
      <c r="H774" s="100">
        <v>1</v>
      </c>
      <c r="I774" s="99">
        <f t="shared" si="12"/>
        <v>0</v>
      </c>
      <c r="J774" s="59">
        <v>1</v>
      </c>
      <c r="K774" s="96" t="s">
        <v>631</v>
      </c>
    </row>
    <row r="775" spans="1:11" hidden="1">
      <c r="A775" s="100" t="s">
        <v>672</v>
      </c>
      <c r="B775" s="62" t="s">
        <v>2004</v>
      </c>
      <c r="C775" s="100" t="s">
        <v>2005</v>
      </c>
      <c r="D775" s="100">
        <v>43</v>
      </c>
      <c r="E775" s="100" t="s">
        <v>1929</v>
      </c>
      <c r="F775" s="100" t="s">
        <v>419</v>
      </c>
      <c r="G775" s="100" t="s">
        <v>656</v>
      </c>
      <c r="H775" s="100">
        <v>1</v>
      </c>
      <c r="I775" s="99">
        <f t="shared" si="12"/>
        <v>0</v>
      </c>
      <c r="J775" s="59">
        <v>1</v>
      </c>
      <c r="K775" s="96" t="s">
        <v>631</v>
      </c>
    </row>
    <row r="776" spans="1:11" hidden="1">
      <c r="A776" s="100" t="s">
        <v>672</v>
      </c>
      <c r="B776" s="62" t="s">
        <v>2006</v>
      </c>
      <c r="C776" s="100" t="s">
        <v>2007</v>
      </c>
      <c r="D776" s="100">
        <v>42.81</v>
      </c>
      <c r="E776" s="100" t="s">
        <v>1929</v>
      </c>
      <c r="F776" s="100" t="s">
        <v>419</v>
      </c>
      <c r="G776" s="100" t="s">
        <v>656</v>
      </c>
      <c r="H776" s="100">
        <v>1</v>
      </c>
      <c r="I776" s="99">
        <f t="shared" si="12"/>
        <v>0</v>
      </c>
      <c r="J776" s="59">
        <v>1</v>
      </c>
      <c r="K776" s="96" t="s">
        <v>631</v>
      </c>
    </row>
    <row r="777" spans="1:11" hidden="1">
      <c r="A777" s="100" t="s">
        <v>672</v>
      </c>
      <c r="B777" s="62" t="s">
        <v>2008</v>
      </c>
      <c r="C777" s="100" t="s">
        <v>2009</v>
      </c>
      <c r="D777" s="100">
        <v>35.5</v>
      </c>
      <c r="E777" s="100" t="s">
        <v>1929</v>
      </c>
      <c r="F777" s="100" t="s">
        <v>419</v>
      </c>
      <c r="G777" s="100" t="s">
        <v>656</v>
      </c>
      <c r="H777" s="100">
        <v>1</v>
      </c>
      <c r="I777" s="99">
        <f t="shared" si="12"/>
        <v>0</v>
      </c>
      <c r="J777" s="59">
        <v>1</v>
      </c>
      <c r="K777" s="96" t="s">
        <v>631</v>
      </c>
    </row>
    <row r="778" spans="1:11" hidden="1">
      <c r="A778" s="100" t="s">
        <v>672</v>
      </c>
      <c r="B778" s="62" t="s">
        <v>2010</v>
      </c>
      <c r="C778" s="100" t="s">
        <v>2011</v>
      </c>
      <c r="D778" s="100">
        <v>25</v>
      </c>
      <c r="E778" s="100" t="s">
        <v>1929</v>
      </c>
      <c r="F778" s="100" t="s">
        <v>419</v>
      </c>
      <c r="G778" s="100" t="s">
        <v>656</v>
      </c>
      <c r="H778" s="100">
        <v>1</v>
      </c>
      <c r="I778" s="99">
        <f t="shared" si="12"/>
        <v>0</v>
      </c>
      <c r="J778" s="59">
        <v>1</v>
      </c>
      <c r="K778" s="96" t="s">
        <v>631</v>
      </c>
    </row>
    <row r="779" spans="1:11" hidden="1">
      <c r="A779" s="100" t="s">
        <v>672</v>
      </c>
      <c r="B779" s="62" t="s">
        <v>2012</v>
      </c>
      <c r="C779" s="100" t="s">
        <v>2013</v>
      </c>
      <c r="D779" s="100">
        <v>25</v>
      </c>
      <c r="E779" s="100" t="s">
        <v>1929</v>
      </c>
      <c r="F779" s="100" t="s">
        <v>419</v>
      </c>
      <c r="G779" s="100" t="s">
        <v>656</v>
      </c>
      <c r="H779" s="100">
        <v>1</v>
      </c>
      <c r="I779" s="99">
        <f t="shared" si="12"/>
        <v>0</v>
      </c>
      <c r="J779" s="59">
        <v>1</v>
      </c>
      <c r="K779" s="96" t="s">
        <v>631</v>
      </c>
    </row>
    <row r="780" spans="1:11" hidden="1">
      <c r="A780" s="100" t="s">
        <v>672</v>
      </c>
      <c r="B780" s="62" t="s">
        <v>2014</v>
      </c>
      <c r="C780" s="100" t="s">
        <v>2015</v>
      </c>
      <c r="D780" s="100">
        <v>25</v>
      </c>
      <c r="E780" s="100" t="s">
        <v>1929</v>
      </c>
      <c r="F780" s="100" t="s">
        <v>419</v>
      </c>
      <c r="G780" s="100" t="s">
        <v>656</v>
      </c>
      <c r="H780" s="100">
        <v>1</v>
      </c>
      <c r="I780" s="99">
        <f t="shared" si="12"/>
        <v>0</v>
      </c>
      <c r="J780" s="59">
        <v>1</v>
      </c>
      <c r="K780" s="96" t="s">
        <v>631</v>
      </c>
    </row>
    <row r="781" spans="1:11" hidden="1">
      <c r="A781" s="100" t="s">
        <v>672</v>
      </c>
      <c r="B781" s="62" t="s">
        <v>2016</v>
      </c>
      <c r="C781" s="100" t="s">
        <v>2017</v>
      </c>
      <c r="D781" s="100">
        <v>24.75</v>
      </c>
      <c r="E781" s="100" t="s">
        <v>1929</v>
      </c>
      <c r="F781" s="100" t="s">
        <v>419</v>
      </c>
      <c r="G781" s="100" t="s">
        <v>656</v>
      </c>
      <c r="H781" s="100">
        <v>1</v>
      </c>
      <c r="I781" s="99">
        <f t="shared" si="12"/>
        <v>0</v>
      </c>
      <c r="J781" s="59">
        <v>1</v>
      </c>
      <c r="K781" s="96" t="s">
        <v>631</v>
      </c>
    </row>
    <row r="782" spans="1:11" hidden="1">
      <c r="A782" s="100" t="s">
        <v>672</v>
      </c>
      <c r="B782" s="62" t="s">
        <v>2018</v>
      </c>
      <c r="C782" s="100" t="s">
        <v>2019</v>
      </c>
      <c r="D782" s="100">
        <v>24.75</v>
      </c>
      <c r="E782" s="100" t="s">
        <v>1929</v>
      </c>
      <c r="F782" s="100" t="s">
        <v>419</v>
      </c>
      <c r="G782" s="100" t="s">
        <v>656</v>
      </c>
      <c r="H782" s="100">
        <v>1</v>
      </c>
      <c r="I782" s="99">
        <f t="shared" si="12"/>
        <v>0</v>
      </c>
      <c r="J782" s="59">
        <v>1</v>
      </c>
      <c r="K782" s="96" t="s">
        <v>631</v>
      </c>
    </row>
    <row r="783" spans="1:11" hidden="1">
      <c r="A783" s="100" t="s">
        <v>672</v>
      </c>
      <c r="B783" s="62" t="s">
        <v>2020</v>
      </c>
      <c r="C783" s="100" t="s">
        <v>2021</v>
      </c>
      <c r="D783" s="100">
        <v>22.69</v>
      </c>
      <c r="E783" s="100" t="s">
        <v>1929</v>
      </c>
      <c r="F783" s="100" t="s">
        <v>419</v>
      </c>
      <c r="G783" s="100" t="s">
        <v>656</v>
      </c>
      <c r="H783" s="100">
        <v>1</v>
      </c>
      <c r="I783" s="99">
        <f t="shared" si="12"/>
        <v>0</v>
      </c>
      <c r="J783" s="59">
        <v>1</v>
      </c>
      <c r="K783" s="96" t="s">
        <v>631</v>
      </c>
    </row>
    <row r="784" spans="1:11" hidden="1">
      <c r="A784" s="100" t="s">
        <v>672</v>
      </c>
      <c r="B784" s="62" t="s">
        <v>2022</v>
      </c>
      <c r="C784" s="100" t="s">
        <v>2023</v>
      </c>
      <c r="D784" s="100">
        <v>22.3</v>
      </c>
      <c r="E784" s="100" t="s">
        <v>1929</v>
      </c>
      <c r="F784" s="100" t="s">
        <v>419</v>
      </c>
      <c r="G784" s="100" t="s">
        <v>656</v>
      </c>
      <c r="H784" s="100">
        <v>1</v>
      </c>
      <c r="I784" s="99">
        <f t="shared" si="12"/>
        <v>0</v>
      </c>
      <c r="J784" s="59">
        <v>1</v>
      </c>
      <c r="K784" s="96" t="s">
        <v>631</v>
      </c>
    </row>
    <row r="785" spans="1:11" hidden="1">
      <c r="A785" s="100" t="s">
        <v>672</v>
      </c>
      <c r="B785" s="62" t="s">
        <v>2024</v>
      </c>
      <c r="C785" s="100" t="s">
        <v>2025</v>
      </c>
      <c r="D785" s="100">
        <v>22.07</v>
      </c>
      <c r="E785" s="100" t="s">
        <v>1929</v>
      </c>
      <c r="F785" s="100" t="s">
        <v>419</v>
      </c>
      <c r="G785" s="100" t="s">
        <v>656</v>
      </c>
      <c r="H785" s="100">
        <v>1</v>
      </c>
      <c r="I785" s="99">
        <f t="shared" si="12"/>
        <v>0</v>
      </c>
      <c r="J785" s="59">
        <v>1</v>
      </c>
      <c r="K785" s="96" t="s">
        <v>631</v>
      </c>
    </row>
    <row r="786" spans="1:11" hidden="1">
      <c r="A786" s="100" t="s">
        <v>672</v>
      </c>
      <c r="B786" s="62" t="s">
        <v>2026</v>
      </c>
      <c r="C786" s="100" t="s">
        <v>2027</v>
      </c>
      <c r="D786" s="100">
        <v>0</v>
      </c>
      <c r="E786" s="100" t="s">
        <v>1929</v>
      </c>
      <c r="F786" s="100" t="s">
        <v>419</v>
      </c>
      <c r="G786" s="100" t="s">
        <v>656</v>
      </c>
      <c r="H786" s="100">
        <v>1</v>
      </c>
      <c r="I786" s="99">
        <f t="shared" si="12"/>
        <v>0</v>
      </c>
      <c r="J786" s="59">
        <v>1</v>
      </c>
      <c r="K786" s="96" t="s">
        <v>631</v>
      </c>
    </row>
    <row r="787" spans="1:11" hidden="1">
      <c r="A787" s="100" t="s">
        <v>672</v>
      </c>
      <c r="B787" s="62" t="s">
        <v>2028</v>
      </c>
      <c r="C787" s="100" t="s">
        <v>2029</v>
      </c>
      <c r="D787" s="100">
        <v>0</v>
      </c>
      <c r="E787" s="100" t="s">
        <v>1929</v>
      </c>
      <c r="F787" s="100" t="s">
        <v>419</v>
      </c>
      <c r="G787" s="100" t="s">
        <v>656</v>
      </c>
      <c r="H787" s="100">
        <v>1</v>
      </c>
      <c r="I787" s="99">
        <f t="shared" si="12"/>
        <v>0</v>
      </c>
      <c r="J787" s="59">
        <v>1</v>
      </c>
      <c r="K787" s="96" t="s">
        <v>631</v>
      </c>
    </row>
    <row r="788" spans="1:11" hidden="1">
      <c r="A788" s="100" t="s">
        <v>672</v>
      </c>
      <c r="B788" s="62" t="s">
        <v>2030</v>
      </c>
      <c r="C788" s="100" t="s">
        <v>2031</v>
      </c>
      <c r="D788" s="100">
        <v>0</v>
      </c>
      <c r="E788" s="100" t="s">
        <v>1929</v>
      </c>
      <c r="F788" s="100" t="s">
        <v>419</v>
      </c>
      <c r="G788" s="100" t="s">
        <v>656</v>
      </c>
      <c r="H788" s="100">
        <v>1</v>
      </c>
      <c r="I788" s="99">
        <f t="shared" si="12"/>
        <v>0</v>
      </c>
      <c r="J788" s="59">
        <v>1</v>
      </c>
      <c r="K788" s="96" t="s">
        <v>631</v>
      </c>
    </row>
    <row r="789" spans="1:11" hidden="1">
      <c r="A789" s="100" t="s">
        <v>654</v>
      </c>
      <c r="B789" s="62" t="s">
        <v>2032</v>
      </c>
      <c r="C789" s="100" t="s">
        <v>2033</v>
      </c>
      <c r="D789" s="100">
        <v>100</v>
      </c>
      <c r="E789" s="100" t="s">
        <v>1929</v>
      </c>
      <c r="F789" s="100" t="s">
        <v>419</v>
      </c>
      <c r="G789" s="100" t="s">
        <v>656</v>
      </c>
      <c r="H789" s="100">
        <v>1</v>
      </c>
      <c r="I789" s="99">
        <f t="shared" si="12"/>
        <v>0</v>
      </c>
      <c r="J789" s="59">
        <v>1</v>
      </c>
      <c r="K789" s="96" t="s">
        <v>631</v>
      </c>
    </row>
    <row r="790" spans="1:11" hidden="1">
      <c r="A790" s="100" t="s">
        <v>654</v>
      </c>
      <c r="B790" s="62" t="s">
        <v>578</v>
      </c>
      <c r="C790" s="100">
        <v>0</v>
      </c>
      <c r="D790" s="100">
        <v>14.5</v>
      </c>
      <c r="E790" s="100" t="s">
        <v>1929</v>
      </c>
      <c r="F790" s="100" t="s">
        <v>419</v>
      </c>
      <c r="G790" s="100" t="s">
        <v>656</v>
      </c>
      <c r="H790" s="100">
        <v>1</v>
      </c>
      <c r="I790" s="99">
        <f t="shared" si="12"/>
        <v>0</v>
      </c>
      <c r="J790" s="59">
        <v>1</v>
      </c>
      <c r="K790" s="96" t="s">
        <v>631</v>
      </c>
    </row>
    <row r="791" spans="1:11" hidden="1">
      <c r="A791" s="100" t="s">
        <v>654</v>
      </c>
      <c r="B791" s="62" t="s">
        <v>2034</v>
      </c>
      <c r="C791" s="100" t="s">
        <v>2035</v>
      </c>
      <c r="D791" s="100">
        <v>4.5</v>
      </c>
      <c r="E791" s="100" t="s">
        <v>1929</v>
      </c>
      <c r="F791" s="100" t="s">
        <v>419</v>
      </c>
      <c r="G791" s="100" t="s">
        <v>656</v>
      </c>
      <c r="H791" s="100">
        <v>1</v>
      </c>
      <c r="I791" s="99">
        <f t="shared" si="12"/>
        <v>0</v>
      </c>
      <c r="J791" s="59">
        <v>1</v>
      </c>
      <c r="K791" s="96" t="s">
        <v>631</v>
      </c>
    </row>
    <row r="792" spans="1:11" hidden="1">
      <c r="A792" s="100" t="s">
        <v>672</v>
      </c>
      <c r="B792" s="62" t="s">
        <v>2036</v>
      </c>
      <c r="C792" s="100" t="s">
        <v>2037</v>
      </c>
      <c r="D792" s="100">
        <v>407</v>
      </c>
      <c r="E792" s="100" t="s">
        <v>2038</v>
      </c>
      <c r="F792" s="100" t="s">
        <v>419</v>
      </c>
      <c r="G792" s="100" t="s">
        <v>656</v>
      </c>
      <c r="H792" s="100">
        <v>1</v>
      </c>
      <c r="I792" s="99">
        <f t="shared" si="12"/>
        <v>0</v>
      </c>
      <c r="J792" s="59">
        <v>1</v>
      </c>
      <c r="K792" s="96" t="s">
        <v>635</v>
      </c>
    </row>
    <row r="793" spans="1:11" hidden="1">
      <c r="A793" s="100" t="s">
        <v>672</v>
      </c>
      <c r="B793" s="62" t="s">
        <v>2039</v>
      </c>
      <c r="C793" s="100" t="s">
        <v>2040</v>
      </c>
      <c r="D793" s="100">
        <v>407</v>
      </c>
      <c r="E793" s="100" t="s">
        <v>2038</v>
      </c>
      <c r="F793" s="100" t="s">
        <v>419</v>
      </c>
      <c r="G793" s="100" t="s">
        <v>656</v>
      </c>
      <c r="H793" s="100">
        <v>1</v>
      </c>
      <c r="I793" s="99">
        <f t="shared" si="12"/>
        <v>0</v>
      </c>
      <c r="J793" s="59">
        <v>1</v>
      </c>
      <c r="K793" s="96" t="s">
        <v>635</v>
      </c>
    </row>
    <row r="794" spans="1:11" hidden="1">
      <c r="A794" s="100" t="s">
        <v>672</v>
      </c>
      <c r="B794" s="62" t="s">
        <v>2041</v>
      </c>
      <c r="C794" s="100" t="s">
        <v>2042</v>
      </c>
      <c r="D794" s="100">
        <v>404</v>
      </c>
      <c r="E794" s="100" t="s">
        <v>2038</v>
      </c>
      <c r="F794" s="100" t="s">
        <v>419</v>
      </c>
      <c r="G794" s="100" t="s">
        <v>656</v>
      </c>
      <c r="H794" s="100">
        <v>1</v>
      </c>
      <c r="I794" s="99">
        <f t="shared" si="12"/>
        <v>0</v>
      </c>
      <c r="J794" s="59">
        <v>1</v>
      </c>
      <c r="K794" s="96" t="s">
        <v>635</v>
      </c>
    </row>
    <row r="795" spans="1:11" hidden="1">
      <c r="A795" s="100" t="s">
        <v>672</v>
      </c>
      <c r="B795" s="62" t="s">
        <v>2043</v>
      </c>
      <c r="C795" s="100" t="s">
        <v>2044</v>
      </c>
      <c r="D795" s="100">
        <v>200</v>
      </c>
      <c r="E795" s="100" t="s">
        <v>2038</v>
      </c>
      <c r="F795" s="100" t="s">
        <v>419</v>
      </c>
      <c r="G795" s="100" t="s">
        <v>656</v>
      </c>
      <c r="H795" s="100">
        <v>1</v>
      </c>
      <c r="I795" s="99">
        <f t="shared" si="12"/>
        <v>0</v>
      </c>
      <c r="J795" s="59">
        <v>1</v>
      </c>
      <c r="K795" s="96" t="s">
        <v>635</v>
      </c>
    </row>
    <row r="796" spans="1:11" hidden="1">
      <c r="A796" s="100" t="s">
        <v>672</v>
      </c>
      <c r="B796" s="62" t="s">
        <v>2045</v>
      </c>
      <c r="C796" s="100" t="s">
        <v>2046</v>
      </c>
      <c r="D796" s="100">
        <v>53</v>
      </c>
      <c r="E796" s="100" t="s">
        <v>2038</v>
      </c>
      <c r="F796" s="100" t="s">
        <v>419</v>
      </c>
      <c r="G796" s="100" t="s">
        <v>656</v>
      </c>
      <c r="H796" s="100">
        <v>1</v>
      </c>
      <c r="I796" s="99">
        <f t="shared" si="12"/>
        <v>0</v>
      </c>
      <c r="J796" s="59">
        <v>1</v>
      </c>
      <c r="K796" s="96" t="s">
        <v>635</v>
      </c>
    </row>
    <row r="797" spans="1:11" hidden="1">
      <c r="A797" s="100" t="s">
        <v>672</v>
      </c>
      <c r="B797" s="62" t="s">
        <v>2047</v>
      </c>
      <c r="C797" s="100" t="s">
        <v>2048</v>
      </c>
      <c r="D797" s="100">
        <v>20</v>
      </c>
      <c r="E797" s="100" t="s">
        <v>2038</v>
      </c>
      <c r="F797" s="100" t="s">
        <v>419</v>
      </c>
      <c r="G797" s="100" t="s">
        <v>656</v>
      </c>
      <c r="H797" s="100">
        <v>1</v>
      </c>
      <c r="I797" s="99">
        <f t="shared" si="12"/>
        <v>0</v>
      </c>
      <c r="J797" s="59">
        <v>1</v>
      </c>
      <c r="K797" s="96" t="s">
        <v>635</v>
      </c>
    </row>
    <row r="798" spans="1:11" hidden="1">
      <c r="A798" s="100" t="s">
        <v>672</v>
      </c>
      <c r="B798" s="62" t="s">
        <v>2049</v>
      </c>
      <c r="C798" s="100" t="s">
        <v>2050</v>
      </c>
      <c r="D798" s="100">
        <v>20</v>
      </c>
      <c r="E798" s="100" t="s">
        <v>2038</v>
      </c>
      <c r="F798" s="100" t="s">
        <v>419</v>
      </c>
      <c r="G798" s="100" t="s">
        <v>656</v>
      </c>
      <c r="H798" s="100">
        <v>1</v>
      </c>
      <c r="I798" s="99">
        <f t="shared" si="12"/>
        <v>0</v>
      </c>
      <c r="J798" s="59">
        <v>1</v>
      </c>
      <c r="K798" s="96" t="s">
        <v>635</v>
      </c>
    </row>
    <row r="799" spans="1:11" hidden="1">
      <c r="A799" s="100" t="s">
        <v>654</v>
      </c>
      <c r="B799" s="62" t="s">
        <v>2051</v>
      </c>
      <c r="C799" s="100">
        <v>0</v>
      </c>
      <c r="D799" s="100" t="e">
        <v>#N/A</v>
      </c>
      <c r="E799" s="100" t="s">
        <v>2038</v>
      </c>
      <c r="F799" s="100" t="s">
        <v>425</v>
      </c>
      <c r="G799" s="100" t="s">
        <v>656</v>
      </c>
      <c r="H799" s="100">
        <v>0</v>
      </c>
      <c r="I799" s="99">
        <f t="shared" si="12"/>
        <v>1</v>
      </c>
      <c r="J799" s="59">
        <v>0</v>
      </c>
      <c r="K799" s="96" t="s">
        <v>635</v>
      </c>
    </row>
    <row r="800" spans="1:11" hidden="1">
      <c r="A800" s="100" t="s">
        <v>654</v>
      </c>
      <c r="B800" s="62" t="s">
        <v>2052</v>
      </c>
      <c r="C800" s="100" t="s">
        <v>2053</v>
      </c>
      <c r="D800" s="100">
        <v>456</v>
      </c>
      <c r="E800" s="100" t="s">
        <v>2038</v>
      </c>
      <c r="F800" s="100" t="s">
        <v>419</v>
      </c>
      <c r="G800" s="100" t="s">
        <v>656</v>
      </c>
      <c r="H800" s="100">
        <v>1</v>
      </c>
      <c r="I800" s="99">
        <f t="shared" si="12"/>
        <v>0</v>
      </c>
      <c r="J800" s="59">
        <v>1</v>
      </c>
      <c r="K800" s="96" t="s">
        <v>635</v>
      </c>
    </row>
    <row r="801" spans="1:11" hidden="1">
      <c r="A801" s="100" t="s">
        <v>654</v>
      </c>
      <c r="B801" s="62" t="s">
        <v>2054</v>
      </c>
      <c r="C801" s="100" t="s">
        <v>2054</v>
      </c>
      <c r="D801" s="100">
        <v>840</v>
      </c>
      <c r="E801" s="100" t="s">
        <v>2038</v>
      </c>
      <c r="F801" s="100" t="s">
        <v>419</v>
      </c>
      <c r="G801" s="100" t="s">
        <v>656</v>
      </c>
      <c r="H801" s="100">
        <v>1</v>
      </c>
      <c r="I801" s="99">
        <f t="shared" si="12"/>
        <v>0</v>
      </c>
      <c r="J801" s="59">
        <v>1</v>
      </c>
      <c r="K801" s="96" t="s">
        <v>635</v>
      </c>
    </row>
    <row r="802" spans="1:11" hidden="1">
      <c r="A802" s="100" t="s">
        <v>654</v>
      </c>
      <c r="B802" s="62" t="s">
        <v>2055</v>
      </c>
      <c r="C802" s="100" t="s">
        <v>2055</v>
      </c>
      <c r="D802" s="100">
        <v>270</v>
      </c>
      <c r="E802" s="100" t="s">
        <v>2038</v>
      </c>
      <c r="F802" s="100" t="s">
        <v>419</v>
      </c>
      <c r="G802" s="100" t="s">
        <v>656</v>
      </c>
      <c r="H802" s="100">
        <v>1</v>
      </c>
      <c r="I802" s="99">
        <f t="shared" si="12"/>
        <v>0</v>
      </c>
      <c r="J802" s="59">
        <v>1</v>
      </c>
      <c r="K802" s="96" t="s">
        <v>635</v>
      </c>
    </row>
    <row r="803" spans="1:11" hidden="1">
      <c r="A803" s="100" t="s">
        <v>654</v>
      </c>
      <c r="B803" s="62" t="s">
        <v>2056</v>
      </c>
      <c r="C803" s="100" t="s">
        <v>2056</v>
      </c>
      <c r="D803" s="100">
        <v>159</v>
      </c>
      <c r="E803" s="100" t="s">
        <v>2038</v>
      </c>
      <c r="F803" s="100" t="s">
        <v>419</v>
      </c>
      <c r="G803" s="100" t="s">
        <v>656</v>
      </c>
      <c r="H803" s="100">
        <v>1</v>
      </c>
      <c r="I803" s="99">
        <f t="shared" si="12"/>
        <v>0</v>
      </c>
      <c r="J803" s="59">
        <v>1</v>
      </c>
      <c r="K803" s="96" t="s">
        <v>635</v>
      </c>
    </row>
    <row r="804" spans="1:11" hidden="1">
      <c r="A804" s="100" t="s">
        <v>654</v>
      </c>
      <c r="B804" s="62" t="s">
        <v>2057</v>
      </c>
      <c r="C804" s="100" t="s">
        <v>2057</v>
      </c>
      <c r="D804" s="100">
        <v>151.19999999999999</v>
      </c>
      <c r="E804" s="100" t="s">
        <v>2038</v>
      </c>
      <c r="F804" s="100" t="s">
        <v>419</v>
      </c>
      <c r="G804" s="100" t="s">
        <v>656</v>
      </c>
      <c r="H804" s="100">
        <v>1</v>
      </c>
      <c r="I804" s="99">
        <f t="shared" si="12"/>
        <v>0</v>
      </c>
      <c r="J804" s="59">
        <v>1</v>
      </c>
      <c r="K804" s="96" t="s">
        <v>635</v>
      </c>
    </row>
    <row r="805" spans="1:11" hidden="1">
      <c r="A805" s="100" t="s">
        <v>654</v>
      </c>
      <c r="B805" s="62" t="s">
        <v>2058</v>
      </c>
      <c r="C805" s="100" t="s">
        <v>2058</v>
      </c>
      <c r="D805" s="100">
        <v>70.8</v>
      </c>
      <c r="E805" s="100" t="s">
        <v>2038</v>
      </c>
      <c r="F805" s="100" t="s">
        <v>419</v>
      </c>
      <c r="G805" s="100" t="s">
        <v>656</v>
      </c>
      <c r="H805" s="100">
        <v>1</v>
      </c>
      <c r="I805" s="99">
        <f t="shared" si="12"/>
        <v>0</v>
      </c>
      <c r="J805" s="59">
        <v>1</v>
      </c>
      <c r="K805" s="96" t="s">
        <v>635</v>
      </c>
    </row>
    <row r="806" spans="1:11" hidden="1">
      <c r="A806" s="100" t="s">
        <v>837</v>
      </c>
      <c r="B806" s="62" t="s">
        <v>2059</v>
      </c>
      <c r="C806" s="100"/>
      <c r="D806" s="100" t="e">
        <v>#N/A</v>
      </c>
      <c r="E806" s="100" t="s">
        <v>2038</v>
      </c>
      <c r="F806" s="100" t="s">
        <v>421</v>
      </c>
      <c r="G806" s="100" t="s">
        <v>656</v>
      </c>
      <c r="H806" s="100">
        <v>0</v>
      </c>
      <c r="I806" s="99">
        <f t="shared" si="12"/>
        <v>1</v>
      </c>
      <c r="J806" s="59">
        <v>1</v>
      </c>
      <c r="K806" s="96" t="s">
        <v>635</v>
      </c>
    </row>
    <row r="807" spans="1:11" hidden="1">
      <c r="A807" s="100" t="s">
        <v>672</v>
      </c>
      <c r="B807" s="62" t="s">
        <v>2060</v>
      </c>
      <c r="C807" s="100" t="s">
        <v>2061</v>
      </c>
      <c r="D807" s="100">
        <v>97.62</v>
      </c>
      <c r="E807" s="100" t="s">
        <v>2062</v>
      </c>
      <c r="F807" s="100" t="s">
        <v>419</v>
      </c>
      <c r="G807" s="100" t="s">
        <v>656</v>
      </c>
      <c r="H807" s="100">
        <v>1</v>
      </c>
      <c r="I807" s="99">
        <f t="shared" si="12"/>
        <v>0</v>
      </c>
      <c r="J807" s="59">
        <v>1</v>
      </c>
      <c r="K807" s="96" t="s">
        <v>631</v>
      </c>
    </row>
    <row r="808" spans="1:11" hidden="1">
      <c r="A808" s="100" t="s">
        <v>672</v>
      </c>
      <c r="B808" s="62" t="s">
        <v>2063</v>
      </c>
      <c r="C808" s="100" t="s">
        <v>2064</v>
      </c>
      <c r="D808" s="100">
        <v>65.08</v>
      </c>
      <c r="E808" s="100" t="s">
        <v>2062</v>
      </c>
      <c r="F808" s="100" t="s">
        <v>419</v>
      </c>
      <c r="G808" s="100" t="s">
        <v>656</v>
      </c>
      <c r="H808" s="100">
        <v>1</v>
      </c>
      <c r="I808" s="99">
        <f t="shared" si="12"/>
        <v>0</v>
      </c>
      <c r="J808" s="59">
        <v>1</v>
      </c>
      <c r="K808" s="96" t="s">
        <v>631</v>
      </c>
    </row>
    <row r="809" spans="1:11" hidden="1">
      <c r="A809" s="100" t="s">
        <v>672</v>
      </c>
      <c r="B809" s="62" t="s">
        <v>2065</v>
      </c>
      <c r="C809" s="100" t="s">
        <v>2066</v>
      </c>
      <c r="D809" s="100">
        <v>48.6</v>
      </c>
      <c r="E809" s="100" t="s">
        <v>2062</v>
      </c>
      <c r="F809" s="100" t="s">
        <v>419</v>
      </c>
      <c r="G809" s="100" t="s">
        <v>656</v>
      </c>
      <c r="H809" s="100">
        <v>1</v>
      </c>
      <c r="I809" s="99">
        <f t="shared" si="12"/>
        <v>0</v>
      </c>
      <c r="J809" s="59">
        <v>1</v>
      </c>
      <c r="K809" s="96" t="s">
        <v>631</v>
      </c>
    </row>
    <row r="810" spans="1:11" hidden="1">
      <c r="A810" s="100" t="s">
        <v>672</v>
      </c>
      <c r="B810" s="62" t="s">
        <v>2067</v>
      </c>
      <c r="C810" s="100" t="s">
        <v>2068</v>
      </c>
      <c r="D810" s="100">
        <v>44</v>
      </c>
      <c r="E810" s="100" t="s">
        <v>2062</v>
      </c>
      <c r="F810" s="100" t="s">
        <v>419</v>
      </c>
      <c r="G810" s="100" t="s">
        <v>656</v>
      </c>
      <c r="H810" s="100">
        <v>1</v>
      </c>
      <c r="I810" s="99">
        <f t="shared" si="12"/>
        <v>0</v>
      </c>
      <c r="J810" s="59">
        <v>1</v>
      </c>
      <c r="K810" s="96" t="s">
        <v>631</v>
      </c>
    </row>
    <row r="811" spans="1:11" hidden="1">
      <c r="A811" s="100" t="s">
        <v>672</v>
      </c>
      <c r="B811" s="62" t="s">
        <v>2069</v>
      </c>
      <c r="C811" s="100" t="s">
        <v>2070</v>
      </c>
      <c r="D811" s="100">
        <v>7.5</v>
      </c>
      <c r="E811" s="100" t="s">
        <v>2062</v>
      </c>
      <c r="F811" s="100" t="s">
        <v>419</v>
      </c>
      <c r="G811" s="100" t="s">
        <v>656</v>
      </c>
      <c r="H811" s="100">
        <v>1</v>
      </c>
      <c r="I811" s="99">
        <f t="shared" si="12"/>
        <v>0</v>
      </c>
      <c r="J811" s="59">
        <v>1</v>
      </c>
      <c r="K811" s="96" t="s">
        <v>631</v>
      </c>
    </row>
    <row r="812" spans="1:11" hidden="1">
      <c r="A812" s="100" t="s">
        <v>654</v>
      </c>
      <c r="B812" s="62" t="s">
        <v>2071</v>
      </c>
      <c r="C812" s="100">
        <v>0</v>
      </c>
      <c r="D812" s="100" t="e">
        <v>#N/A</v>
      </c>
      <c r="E812" s="100" t="s">
        <v>2062</v>
      </c>
      <c r="F812" s="100" t="s">
        <v>425</v>
      </c>
      <c r="G812" s="100" t="s">
        <v>656</v>
      </c>
      <c r="H812" s="100">
        <v>0</v>
      </c>
      <c r="I812" s="99">
        <f t="shared" si="12"/>
        <v>1</v>
      </c>
      <c r="J812" s="59">
        <v>0</v>
      </c>
      <c r="K812" s="96" t="s">
        <v>631</v>
      </c>
    </row>
    <row r="813" spans="1:11" hidden="1">
      <c r="A813" s="100" t="s">
        <v>837</v>
      </c>
      <c r="B813" s="62" t="s">
        <v>2072</v>
      </c>
      <c r="C813" s="100"/>
      <c r="D813" s="100" t="e">
        <v>#N/A</v>
      </c>
      <c r="E813" s="100" t="s">
        <v>2062</v>
      </c>
      <c r="F813" s="100" t="s">
        <v>421</v>
      </c>
      <c r="G813" s="100" t="s">
        <v>656</v>
      </c>
      <c r="H813" s="100">
        <v>0</v>
      </c>
      <c r="I813" s="99">
        <f t="shared" si="12"/>
        <v>1</v>
      </c>
      <c r="J813" s="59">
        <v>1</v>
      </c>
      <c r="K813" s="96" t="s">
        <v>631</v>
      </c>
    </row>
    <row r="814" spans="1:11" hidden="1">
      <c r="A814" s="100" t="s">
        <v>654</v>
      </c>
      <c r="B814" s="62" t="s">
        <v>2073</v>
      </c>
      <c r="C814" s="100" t="s">
        <v>2073</v>
      </c>
      <c r="D814" s="100">
        <v>1.1000000000000001</v>
      </c>
      <c r="E814" s="100" t="s">
        <v>2074</v>
      </c>
      <c r="F814" s="100" t="s">
        <v>419</v>
      </c>
      <c r="G814" s="100" t="s">
        <v>656</v>
      </c>
      <c r="H814" s="100">
        <v>0</v>
      </c>
      <c r="I814" s="99">
        <f t="shared" si="12"/>
        <v>1</v>
      </c>
      <c r="J814" s="59">
        <v>1</v>
      </c>
      <c r="K814" s="96" t="s">
        <v>630</v>
      </c>
    </row>
    <row r="815" spans="1:11" hidden="1">
      <c r="A815" s="100" t="s">
        <v>654</v>
      </c>
      <c r="B815" s="62" t="s">
        <v>2075</v>
      </c>
      <c r="C815" s="100">
        <v>0</v>
      </c>
      <c r="D815" s="100" t="e">
        <v>#N/A</v>
      </c>
      <c r="E815" s="100" t="s">
        <v>2076</v>
      </c>
      <c r="F815" s="100" t="s">
        <v>423</v>
      </c>
      <c r="G815" s="100" t="s">
        <v>834</v>
      </c>
      <c r="H815" s="100">
        <v>0</v>
      </c>
      <c r="I815" s="99">
        <f t="shared" si="12"/>
        <v>1</v>
      </c>
      <c r="J815" s="59">
        <v>0</v>
      </c>
      <c r="K815" s="96" t="s">
        <v>634</v>
      </c>
    </row>
    <row r="816" spans="1:11" hidden="1">
      <c r="A816" s="100" t="s">
        <v>654</v>
      </c>
      <c r="B816" s="62" t="s">
        <v>2077</v>
      </c>
      <c r="C816" s="100">
        <v>0</v>
      </c>
      <c r="D816" s="100" t="e">
        <v>#N/A</v>
      </c>
      <c r="E816" s="100" t="s">
        <v>2076</v>
      </c>
      <c r="F816" s="100" t="s">
        <v>423</v>
      </c>
      <c r="G816" s="100" t="s">
        <v>834</v>
      </c>
      <c r="H816" s="100">
        <v>0</v>
      </c>
      <c r="I816" s="99">
        <f t="shared" si="12"/>
        <v>1</v>
      </c>
      <c r="J816" s="59">
        <v>0</v>
      </c>
      <c r="K816" s="96" t="s">
        <v>634</v>
      </c>
    </row>
    <row r="817" spans="1:11" hidden="1">
      <c r="A817" s="100" t="s">
        <v>654</v>
      </c>
      <c r="B817" s="62" t="s">
        <v>2078</v>
      </c>
      <c r="C817" s="100">
        <v>0</v>
      </c>
      <c r="D817" s="100" t="e">
        <v>#N/A</v>
      </c>
      <c r="E817" s="100" t="s">
        <v>2076</v>
      </c>
      <c r="F817" s="100" t="s">
        <v>423</v>
      </c>
      <c r="G817" s="100" t="s">
        <v>834</v>
      </c>
      <c r="H817" s="100">
        <v>0</v>
      </c>
      <c r="I817" s="99">
        <f t="shared" si="12"/>
        <v>1</v>
      </c>
      <c r="J817" s="59">
        <v>0</v>
      </c>
      <c r="K817" s="96" t="s">
        <v>634</v>
      </c>
    </row>
    <row r="818" spans="1:11" hidden="1">
      <c r="A818" s="100" t="s">
        <v>654</v>
      </c>
      <c r="B818" s="62" t="s">
        <v>2079</v>
      </c>
      <c r="C818" s="100">
        <v>0</v>
      </c>
      <c r="D818" s="100" t="e">
        <v>#N/A</v>
      </c>
      <c r="E818" s="100" t="s">
        <v>2076</v>
      </c>
      <c r="F818" s="100" t="s">
        <v>423</v>
      </c>
      <c r="G818" s="100" t="s">
        <v>834</v>
      </c>
      <c r="H818" s="100">
        <v>0</v>
      </c>
      <c r="I818" s="99">
        <f t="shared" si="12"/>
        <v>1</v>
      </c>
      <c r="J818" s="59">
        <v>0</v>
      </c>
      <c r="K818" s="96" t="s">
        <v>634</v>
      </c>
    </row>
    <row r="819" spans="1:11" hidden="1">
      <c r="A819" s="100" t="s">
        <v>654</v>
      </c>
      <c r="B819" s="62" t="s">
        <v>2080</v>
      </c>
      <c r="C819" s="100">
        <v>0</v>
      </c>
      <c r="D819" s="100" t="e">
        <v>#N/A</v>
      </c>
      <c r="E819" s="100" t="s">
        <v>2076</v>
      </c>
      <c r="F819" s="100" t="s">
        <v>423</v>
      </c>
      <c r="G819" s="100" t="s">
        <v>834</v>
      </c>
      <c r="H819" s="100">
        <v>0</v>
      </c>
      <c r="I819" s="99">
        <f t="shared" si="12"/>
        <v>1</v>
      </c>
      <c r="J819" s="59">
        <v>0</v>
      </c>
      <c r="K819" s="96" t="s">
        <v>634</v>
      </c>
    </row>
    <row r="820" spans="1:11" hidden="1">
      <c r="A820" s="100" t="s">
        <v>654</v>
      </c>
      <c r="B820" s="62" t="s">
        <v>2081</v>
      </c>
      <c r="C820" s="100">
        <v>0</v>
      </c>
      <c r="D820" s="100" t="e">
        <v>#N/A</v>
      </c>
      <c r="E820" s="100" t="s">
        <v>2076</v>
      </c>
      <c r="F820" s="100" t="s">
        <v>423</v>
      </c>
      <c r="G820" s="100" t="s">
        <v>834</v>
      </c>
      <c r="H820" s="100">
        <v>0</v>
      </c>
      <c r="I820" s="99">
        <f t="shared" si="12"/>
        <v>1</v>
      </c>
      <c r="J820" s="59">
        <v>0</v>
      </c>
      <c r="K820" s="96" t="s">
        <v>634</v>
      </c>
    </row>
    <row r="821" spans="1:11" hidden="1">
      <c r="A821" s="100" t="s">
        <v>654</v>
      </c>
      <c r="B821" s="62" t="s">
        <v>2082</v>
      </c>
      <c r="C821" s="100">
        <v>0</v>
      </c>
      <c r="D821" s="100" t="e">
        <v>#N/A</v>
      </c>
      <c r="E821" s="100" t="s">
        <v>2076</v>
      </c>
      <c r="F821" s="100" t="s">
        <v>423</v>
      </c>
      <c r="G821" s="100" t="s">
        <v>834</v>
      </c>
      <c r="H821" s="100">
        <v>0</v>
      </c>
      <c r="I821" s="99">
        <f t="shared" si="12"/>
        <v>1</v>
      </c>
      <c r="J821" s="59">
        <v>0</v>
      </c>
      <c r="K821" s="96" t="s">
        <v>634</v>
      </c>
    </row>
    <row r="822" spans="1:11" hidden="1">
      <c r="A822" s="100" t="s">
        <v>654</v>
      </c>
      <c r="B822" s="62" t="s">
        <v>2083</v>
      </c>
      <c r="C822" s="100">
        <v>0</v>
      </c>
      <c r="D822" s="100" t="e">
        <v>#N/A</v>
      </c>
      <c r="E822" s="100" t="s">
        <v>2076</v>
      </c>
      <c r="F822" s="100" t="s">
        <v>423</v>
      </c>
      <c r="G822" s="100" t="s">
        <v>834</v>
      </c>
      <c r="H822" s="100">
        <v>0</v>
      </c>
      <c r="I822" s="99">
        <f t="shared" si="12"/>
        <v>1</v>
      </c>
      <c r="J822" s="59">
        <v>0</v>
      </c>
      <c r="K822" s="96" t="s">
        <v>634</v>
      </c>
    </row>
    <row r="823" spans="1:11" hidden="1">
      <c r="A823" s="100" t="s">
        <v>654</v>
      </c>
      <c r="B823" s="62" t="s">
        <v>2084</v>
      </c>
      <c r="C823" s="100">
        <v>0</v>
      </c>
      <c r="D823" s="100" t="e">
        <v>#N/A</v>
      </c>
      <c r="E823" s="100" t="s">
        <v>2076</v>
      </c>
      <c r="F823" s="100" t="s">
        <v>423</v>
      </c>
      <c r="G823" s="100" t="s">
        <v>834</v>
      </c>
      <c r="H823" s="100">
        <v>0</v>
      </c>
      <c r="I823" s="99">
        <f t="shared" si="12"/>
        <v>1</v>
      </c>
      <c r="J823" s="59">
        <v>0</v>
      </c>
      <c r="K823" s="96" t="s">
        <v>634</v>
      </c>
    </row>
    <row r="824" spans="1:11" hidden="1">
      <c r="A824" s="100" t="s">
        <v>654</v>
      </c>
      <c r="B824" s="62" t="s">
        <v>2085</v>
      </c>
      <c r="C824" s="100">
        <v>0</v>
      </c>
      <c r="D824" s="100" t="e">
        <v>#N/A</v>
      </c>
      <c r="E824" s="100" t="s">
        <v>2076</v>
      </c>
      <c r="F824" s="100" t="s">
        <v>423</v>
      </c>
      <c r="G824" s="100" t="s">
        <v>834</v>
      </c>
      <c r="H824" s="100">
        <v>0</v>
      </c>
      <c r="I824" s="99">
        <f t="shared" si="12"/>
        <v>1</v>
      </c>
      <c r="J824" s="59">
        <v>0</v>
      </c>
      <c r="K824" s="96" t="s">
        <v>634</v>
      </c>
    </row>
    <row r="825" spans="1:11" hidden="1">
      <c r="A825" s="100" t="s">
        <v>654</v>
      </c>
      <c r="B825" s="62" t="s">
        <v>2086</v>
      </c>
      <c r="C825" s="100">
        <v>0</v>
      </c>
      <c r="D825" s="100" t="e">
        <v>#N/A</v>
      </c>
      <c r="E825" s="100" t="s">
        <v>2076</v>
      </c>
      <c r="F825" s="100" t="s">
        <v>423</v>
      </c>
      <c r="G825" s="100" t="s">
        <v>834</v>
      </c>
      <c r="H825" s="100">
        <v>0</v>
      </c>
      <c r="I825" s="99">
        <f t="shared" si="12"/>
        <v>1</v>
      </c>
      <c r="J825" s="59">
        <v>0</v>
      </c>
      <c r="K825" s="96" t="s">
        <v>634</v>
      </c>
    </row>
    <row r="826" spans="1:11" hidden="1">
      <c r="A826" s="100" t="s">
        <v>654</v>
      </c>
      <c r="B826" s="62" t="s">
        <v>2087</v>
      </c>
      <c r="C826" s="100">
        <v>0</v>
      </c>
      <c r="D826" s="100" t="e">
        <v>#N/A</v>
      </c>
      <c r="E826" s="100" t="s">
        <v>2076</v>
      </c>
      <c r="F826" s="100" t="s">
        <v>423</v>
      </c>
      <c r="G826" s="100" t="s">
        <v>834</v>
      </c>
      <c r="H826" s="100">
        <v>0</v>
      </c>
      <c r="I826" s="99">
        <f t="shared" si="12"/>
        <v>1</v>
      </c>
      <c r="J826" s="59">
        <v>0</v>
      </c>
      <c r="K826" s="96" t="s">
        <v>634</v>
      </c>
    </row>
    <row r="827" spans="1:11" hidden="1">
      <c r="A827" s="100" t="s">
        <v>654</v>
      </c>
      <c r="B827" s="62" t="s">
        <v>2088</v>
      </c>
      <c r="C827" s="100">
        <v>0</v>
      </c>
      <c r="D827" s="100" t="e">
        <v>#N/A</v>
      </c>
      <c r="E827" s="100" t="s">
        <v>2076</v>
      </c>
      <c r="F827" s="100" t="s">
        <v>423</v>
      </c>
      <c r="G827" s="100" t="s">
        <v>834</v>
      </c>
      <c r="H827" s="100">
        <v>0</v>
      </c>
      <c r="I827" s="99">
        <f t="shared" si="12"/>
        <v>1</v>
      </c>
      <c r="J827" s="59">
        <v>0</v>
      </c>
      <c r="K827" s="96" t="s">
        <v>634</v>
      </c>
    </row>
    <row r="828" spans="1:11" hidden="1">
      <c r="A828" s="100" t="s">
        <v>654</v>
      </c>
      <c r="B828" s="62" t="s">
        <v>2089</v>
      </c>
      <c r="C828" s="100">
        <v>0</v>
      </c>
      <c r="D828" s="100" t="e">
        <v>#N/A</v>
      </c>
      <c r="E828" s="100" t="s">
        <v>2076</v>
      </c>
      <c r="F828" s="100" t="s">
        <v>423</v>
      </c>
      <c r="G828" s="100" t="s">
        <v>834</v>
      </c>
      <c r="H828" s="100">
        <v>0</v>
      </c>
      <c r="I828" s="99">
        <f t="shared" si="12"/>
        <v>1</v>
      </c>
      <c r="J828" s="59">
        <v>0</v>
      </c>
      <c r="K828" s="96" t="s">
        <v>634</v>
      </c>
    </row>
    <row r="829" spans="1:11" hidden="1">
      <c r="A829" s="100" t="s">
        <v>654</v>
      </c>
      <c r="B829" s="62" t="s">
        <v>2090</v>
      </c>
      <c r="C829" s="100">
        <v>0</v>
      </c>
      <c r="D829" s="100" t="e">
        <v>#N/A</v>
      </c>
      <c r="E829" s="100" t="s">
        <v>2076</v>
      </c>
      <c r="F829" s="100" t="s">
        <v>423</v>
      </c>
      <c r="G829" s="100" t="s">
        <v>834</v>
      </c>
      <c r="H829" s="100">
        <v>0</v>
      </c>
      <c r="I829" s="99">
        <f t="shared" si="12"/>
        <v>1</v>
      </c>
      <c r="J829" s="59">
        <v>0</v>
      </c>
      <c r="K829" s="96" t="s">
        <v>634</v>
      </c>
    </row>
    <row r="830" spans="1:11" hidden="1">
      <c r="A830" s="100" t="s">
        <v>654</v>
      </c>
      <c r="B830" s="62" t="s">
        <v>2091</v>
      </c>
      <c r="C830" s="100">
        <v>0</v>
      </c>
      <c r="D830" s="100" t="e">
        <v>#N/A</v>
      </c>
      <c r="E830" s="100" t="s">
        <v>2076</v>
      </c>
      <c r="F830" s="100" t="s">
        <v>423</v>
      </c>
      <c r="G830" s="100" t="s">
        <v>834</v>
      </c>
      <c r="H830" s="100">
        <v>0</v>
      </c>
      <c r="I830" s="99">
        <f t="shared" si="12"/>
        <v>1</v>
      </c>
      <c r="J830" s="59">
        <v>0</v>
      </c>
      <c r="K830" s="96" t="s">
        <v>634</v>
      </c>
    </row>
    <row r="831" spans="1:11" hidden="1">
      <c r="A831" s="100" t="s">
        <v>654</v>
      </c>
      <c r="B831" s="62" t="s">
        <v>596</v>
      </c>
      <c r="C831" s="100">
        <v>0</v>
      </c>
      <c r="D831" s="100" t="e">
        <v>#N/A</v>
      </c>
      <c r="E831" s="100" t="s">
        <v>2076</v>
      </c>
      <c r="F831" s="100" t="s">
        <v>423</v>
      </c>
      <c r="G831" s="100" t="s">
        <v>834</v>
      </c>
      <c r="H831" s="100">
        <v>0</v>
      </c>
      <c r="I831" s="99">
        <f t="shared" si="12"/>
        <v>1</v>
      </c>
      <c r="J831" s="59">
        <v>0</v>
      </c>
      <c r="K831" s="96" t="s">
        <v>634</v>
      </c>
    </row>
    <row r="832" spans="1:11" hidden="1">
      <c r="A832" s="100" t="s">
        <v>654</v>
      </c>
      <c r="B832" s="62" t="s">
        <v>2092</v>
      </c>
      <c r="C832" s="100">
        <v>0</v>
      </c>
      <c r="D832" s="100" t="e">
        <v>#N/A</v>
      </c>
      <c r="E832" s="100" t="s">
        <v>2076</v>
      </c>
      <c r="F832" s="100" t="s">
        <v>423</v>
      </c>
      <c r="G832" s="100" t="s">
        <v>834</v>
      </c>
      <c r="H832" s="100">
        <v>0</v>
      </c>
      <c r="I832" s="99">
        <f t="shared" si="12"/>
        <v>1</v>
      </c>
      <c r="J832" s="59">
        <v>0</v>
      </c>
      <c r="K832" s="96" t="s">
        <v>634</v>
      </c>
    </row>
    <row r="833" spans="1:11" hidden="1">
      <c r="A833" s="100" t="s">
        <v>654</v>
      </c>
      <c r="B833" s="62" t="s">
        <v>2093</v>
      </c>
      <c r="C833" s="100">
        <v>0</v>
      </c>
      <c r="D833" s="100" t="e">
        <v>#N/A</v>
      </c>
      <c r="E833" s="100" t="s">
        <v>2076</v>
      </c>
      <c r="F833" s="100" t="s">
        <v>423</v>
      </c>
      <c r="G833" s="100" t="s">
        <v>834</v>
      </c>
      <c r="H833" s="100">
        <v>0</v>
      </c>
      <c r="I833" s="99">
        <f t="shared" si="12"/>
        <v>1</v>
      </c>
      <c r="J833" s="59">
        <v>0</v>
      </c>
      <c r="K833" s="96" t="s">
        <v>634</v>
      </c>
    </row>
    <row r="834" spans="1:11" hidden="1">
      <c r="A834" s="100" t="s">
        <v>654</v>
      </c>
      <c r="B834" s="62" t="s">
        <v>2094</v>
      </c>
      <c r="C834" s="100">
        <v>0</v>
      </c>
      <c r="D834" s="100" t="e">
        <v>#N/A</v>
      </c>
      <c r="E834" s="100" t="s">
        <v>2076</v>
      </c>
      <c r="F834" s="100" t="s">
        <v>423</v>
      </c>
      <c r="G834" s="100" t="s">
        <v>834</v>
      </c>
      <c r="H834" s="100">
        <v>0</v>
      </c>
      <c r="I834" s="99">
        <f t="shared" ref="I834:I897" si="13">NOT(H834)*1</f>
        <v>1</v>
      </c>
      <c r="J834" s="59">
        <v>0</v>
      </c>
      <c r="K834" s="96" t="s">
        <v>634</v>
      </c>
    </row>
    <row r="835" spans="1:11" hidden="1">
      <c r="A835" s="100" t="s">
        <v>654</v>
      </c>
      <c r="B835" s="62" t="s">
        <v>2095</v>
      </c>
      <c r="C835" s="100">
        <v>0</v>
      </c>
      <c r="D835" s="100" t="e">
        <v>#N/A</v>
      </c>
      <c r="E835" s="100" t="s">
        <v>2076</v>
      </c>
      <c r="F835" s="100" t="s">
        <v>423</v>
      </c>
      <c r="G835" s="100" t="s">
        <v>834</v>
      </c>
      <c r="H835" s="100">
        <v>0</v>
      </c>
      <c r="I835" s="99">
        <f t="shared" si="13"/>
        <v>1</v>
      </c>
      <c r="J835" s="59">
        <v>0</v>
      </c>
      <c r="K835" s="96" t="s">
        <v>634</v>
      </c>
    </row>
    <row r="836" spans="1:11" hidden="1">
      <c r="A836" s="100" t="s">
        <v>654</v>
      </c>
      <c r="B836" s="62" t="s">
        <v>2096</v>
      </c>
      <c r="C836" s="100">
        <v>0</v>
      </c>
      <c r="D836" s="100" t="e">
        <v>#N/A</v>
      </c>
      <c r="E836" s="100" t="s">
        <v>2076</v>
      </c>
      <c r="F836" s="100" t="s">
        <v>423</v>
      </c>
      <c r="G836" s="100" t="s">
        <v>834</v>
      </c>
      <c r="H836" s="100">
        <v>0</v>
      </c>
      <c r="I836" s="99">
        <f t="shared" si="13"/>
        <v>1</v>
      </c>
      <c r="J836" s="59">
        <v>0</v>
      </c>
      <c r="K836" s="96" t="s">
        <v>634</v>
      </c>
    </row>
    <row r="837" spans="1:11" hidden="1">
      <c r="A837" s="100" t="s">
        <v>654</v>
      </c>
      <c r="B837" s="62" t="s">
        <v>2097</v>
      </c>
      <c r="C837" s="100">
        <v>0</v>
      </c>
      <c r="D837" s="100" t="e">
        <v>#N/A</v>
      </c>
      <c r="E837" s="100" t="s">
        <v>2076</v>
      </c>
      <c r="F837" s="100" t="s">
        <v>423</v>
      </c>
      <c r="G837" s="100" t="s">
        <v>834</v>
      </c>
      <c r="H837" s="100">
        <v>0</v>
      </c>
      <c r="I837" s="99">
        <f t="shared" si="13"/>
        <v>1</v>
      </c>
      <c r="J837" s="59">
        <v>0</v>
      </c>
      <c r="K837" s="96" t="s">
        <v>634</v>
      </c>
    </row>
    <row r="838" spans="1:11" hidden="1">
      <c r="A838" s="100" t="s">
        <v>654</v>
      </c>
      <c r="B838" s="62" t="s">
        <v>2098</v>
      </c>
      <c r="C838" s="100">
        <v>0</v>
      </c>
      <c r="D838" s="100" t="e">
        <v>#N/A</v>
      </c>
      <c r="E838" s="100" t="s">
        <v>2076</v>
      </c>
      <c r="F838" s="100" t="s">
        <v>423</v>
      </c>
      <c r="G838" s="100" t="s">
        <v>834</v>
      </c>
      <c r="H838" s="100">
        <v>0</v>
      </c>
      <c r="I838" s="99">
        <f t="shared" si="13"/>
        <v>1</v>
      </c>
      <c r="J838" s="59">
        <v>0</v>
      </c>
      <c r="K838" s="96" t="s">
        <v>634</v>
      </c>
    </row>
    <row r="839" spans="1:11" hidden="1">
      <c r="A839" s="100" t="s">
        <v>654</v>
      </c>
      <c r="B839" s="62" t="s">
        <v>2099</v>
      </c>
      <c r="C839" s="100">
        <v>0</v>
      </c>
      <c r="D839" s="100" t="e">
        <v>#N/A</v>
      </c>
      <c r="E839" s="100" t="s">
        <v>2076</v>
      </c>
      <c r="F839" s="100" t="s">
        <v>423</v>
      </c>
      <c r="G839" s="100" t="s">
        <v>834</v>
      </c>
      <c r="H839" s="100">
        <v>0</v>
      </c>
      <c r="I839" s="99">
        <f t="shared" si="13"/>
        <v>1</v>
      </c>
      <c r="J839" s="59">
        <v>0</v>
      </c>
      <c r="K839" s="96" t="s">
        <v>634</v>
      </c>
    </row>
    <row r="840" spans="1:11" hidden="1">
      <c r="A840" s="100" t="s">
        <v>654</v>
      </c>
      <c r="B840" s="62" t="s">
        <v>2100</v>
      </c>
      <c r="C840" s="100">
        <v>0</v>
      </c>
      <c r="D840" s="100" t="e">
        <v>#N/A</v>
      </c>
      <c r="E840" s="100" t="s">
        <v>2076</v>
      </c>
      <c r="F840" s="100" t="s">
        <v>423</v>
      </c>
      <c r="G840" s="100" t="s">
        <v>834</v>
      </c>
      <c r="H840" s="100">
        <v>0</v>
      </c>
      <c r="I840" s="99">
        <f t="shared" si="13"/>
        <v>1</v>
      </c>
      <c r="J840" s="59">
        <v>0</v>
      </c>
      <c r="K840" s="96" t="s">
        <v>634</v>
      </c>
    </row>
    <row r="841" spans="1:11" hidden="1">
      <c r="A841" s="100" t="s">
        <v>654</v>
      </c>
      <c r="B841" s="62" t="s">
        <v>2101</v>
      </c>
      <c r="C841" s="100">
        <v>0</v>
      </c>
      <c r="D841" s="100" t="e">
        <v>#N/A</v>
      </c>
      <c r="E841" s="100" t="s">
        <v>2076</v>
      </c>
      <c r="F841" s="100" t="s">
        <v>425</v>
      </c>
      <c r="G841" s="100" t="s">
        <v>656</v>
      </c>
      <c r="H841" s="100">
        <v>0</v>
      </c>
      <c r="I841" s="99">
        <f t="shared" si="13"/>
        <v>1</v>
      </c>
      <c r="J841" s="59">
        <v>0</v>
      </c>
      <c r="K841" s="96" t="s">
        <v>634</v>
      </c>
    </row>
    <row r="842" spans="1:11" hidden="1">
      <c r="A842" s="100" t="s">
        <v>654</v>
      </c>
      <c r="B842" s="62" t="s">
        <v>2102</v>
      </c>
      <c r="C842" s="100">
        <v>0</v>
      </c>
      <c r="D842" s="100" t="e">
        <v>#N/A</v>
      </c>
      <c r="E842" s="100" t="s">
        <v>2076</v>
      </c>
      <c r="F842" s="100" t="s">
        <v>425</v>
      </c>
      <c r="G842" s="100" t="s">
        <v>656</v>
      </c>
      <c r="H842" s="100">
        <v>0</v>
      </c>
      <c r="I842" s="99">
        <f t="shared" si="13"/>
        <v>1</v>
      </c>
      <c r="J842" s="59">
        <v>0</v>
      </c>
      <c r="K842" s="96" t="s">
        <v>634</v>
      </c>
    </row>
    <row r="843" spans="1:11" hidden="1">
      <c r="A843" s="100" t="s">
        <v>654</v>
      </c>
      <c r="B843" s="62" t="s">
        <v>2103</v>
      </c>
      <c r="C843" s="100">
        <v>0</v>
      </c>
      <c r="D843" s="100" t="e">
        <v>#N/A</v>
      </c>
      <c r="E843" s="100" t="s">
        <v>2076</v>
      </c>
      <c r="F843" s="100" t="s">
        <v>425</v>
      </c>
      <c r="G843" s="100" t="s">
        <v>656</v>
      </c>
      <c r="H843" s="100">
        <v>0</v>
      </c>
      <c r="I843" s="99">
        <f t="shared" si="13"/>
        <v>1</v>
      </c>
      <c r="J843" s="59">
        <v>0</v>
      </c>
      <c r="K843" s="96" t="s">
        <v>634</v>
      </c>
    </row>
    <row r="844" spans="1:11" hidden="1">
      <c r="A844" s="100" t="s">
        <v>654</v>
      </c>
      <c r="B844" s="62" t="s">
        <v>2104</v>
      </c>
      <c r="C844" s="100">
        <v>0</v>
      </c>
      <c r="D844" s="100" t="e">
        <v>#N/A</v>
      </c>
      <c r="E844" s="100" t="s">
        <v>2076</v>
      </c>
      <c r="F844" s="100" t="s">
        <v>425</v>
      </c>
      <c r="G844" s="100" t="s">
        <v>656</v>
      </c>
      <c r="H844" s="100">
        <v>0</v>
      </c>
      <c r="I844" s="99">
        <f t="shared" si="13"/>
        <v>1</v>
      </c>
      <c r="J844" s="59">
        <v>0</v>
      </c>
      <c r="K844" s="96" t="s">
        <v>634</v>
      </c>
    </row>
    <row r="845" spans="1:11" hidden="1">
      <c r="A845" s="100" t="s">
        <v>654</v>
      </c>
      <c r="B845" s="62" t="s">
        <v>2105</v>
      </c>
      <c r="C845" s="100" t="s">
        <v>2106</v>
      </c>
      <c r="D845" s="100">
        <v>250</v>
      </c>
      <c r="E845" s="100" t="s">
        <v>2076</v>
      </c>
      <c r="F845" s="100" t="s">
        <v>419</v>
      </c>
      <c r="G845" s="100" t="s">
        <v>656</v>
      </c>
      <c r="H845" s="100">
        <v>0</v>
      </c>
      <c r="I845" s="99">
        <f t="shared" si="13"/>
        <v>1</v>
      </c>
      <c r="J845" s="59">
        <v>1</v>
      </c>
      <c r="K845" s="96" t="s">
        <v>634</v>
      </c>
    </row>
    <row r="846" spans="1:11" hidden="1">
      <c r="A846" s="100" t="s">
        <v>654</v>
      </c>
      <c r="B846" s="62" t="s">
        <v>2107</v>
      </c>
      <c r="C846" s="100" t="s">
        <v>2108</v>
      </c>
      <c r="D846" s="100">
        <v>200</v>
      </c>
      <c r="E846" s="100" t="s">
        <v>2076</v>
      </c>
      <c r="F846" s="100" t="s">
        <v>419</v>
      </c>
      <c r="G846" s="100" t="s">
        <v>656</v>
      </c>
      <c r="H846" s="100">
        <v>1</v>
      </c>
      <c r="I846" s="99">
        <f t="shared" si="13"/>
        <v>0</v>
      </c>
      <c r="J846" s="59">
        <v>1</v>
      </c>
      <c r="K846" s="96" t="s">
        <v>634</v>
      </c>
    </row>
    <row r="847" spans="1:11" hidden="1">
      <c r="A847" s="100" t="s">
        <v>654</v>
      </c>
      <c r="B847" s="62" t="s">
        <v>2109</v>
      </c>
      <c r="C847" s="100" t="s">
        <v>2110</v>
      </c>
      <c r="D847" s="100">
        <v>160</v>
      </c>
      <c r="E847" s="100" t="s">
        <v>2076</v>
      </c>
      <c r="F847" s="100" t="s">
        <v>419</v>
      </c>
      <c r="G847" s="100" t="s">
        <v>656</v>
      </c>
      <c r="H847" s="100">
        <v>1</v>
      </c>
      <c r="I847" s="99">
        <f t="shared" si="13"/>
        <v>0</v>
      </c>
      <c r="J847" s="59">
        <v>1</v>
      </c>
      <c r="K847" s="96" t="s">
        <v>634</v>
      </c>
    </row>
    <row r="848" spans="1:11" hidden="1">
      <c r="A848" s="100" t="s">
        <v>654</v>
      </c>
      <c r="B848" s="62" t="s">
        <v>2111</v>
      </c>
      <c r="C848" s="100" t="s">
        <v>2111</v>
      </c>
      <c r="D848" s="100">
        <v>150</v>
      </c>
      <c r="E848" s="100" t="s">
        <v>2076</v>
      </c>
      <c r="F848" s="100" t="s">
        <v>419</v>
      </c>
      <c r="G848" s="100" t="s">
        <v>656</v>
      </c>
      <c r="H848" s="100">
        <v>0</v>
      </c>
      <c r="I848" s="99">
        <f t="shared" si="13"/>
        <v>1</v>
      </c>
      <c r="J848" s="59">
        <v>0</v>
      </c>
      <c r="K848" s="96" t="s">
        <v>634</v>
      </c>
    </row>
    <row r="849" spans="1:11" hidden="1">
      <c r="A849" s="100" t="s">
        <v>654</v>
      </c>
      <c r="B849" s="62" t="s">
        <v>2112</v>
      </c>
      <c r="C849" s="100">
        <v>0</v>
      </c>
      <c r="D849" s="100">
        <v>150</v>
      </c>
      <c r="E849" s="100" t="s">
        <v>2076</v>
      </c>
      <c r="F849" s="100" t="s">
        <v>419</v>
      </c>
      <c r="G849" s="100" t="s">
        <v>656</v>
      </c>
      <c r="H849" s="100">
        <v>1</v>
      </c>
      <c r="I849" s="99">
        <f t="shared" si="13"/>
        <v>0</v>
      </c>
      <c r="J849" s="59">
        <v>1</v>
      </c>
      <c r="K849" s="96" t="s">
        <v>634</v>
      </c>
    </row>
    <row r="850" spans="1:11" hidden="1">
      <c r="A850" s="100" t="s">
        <v>654</v>
      </c>
      <c r="B850" s="62" t="s">
        <v>2113</v>
      </c>
      <c r="C850" s="100" t="s">
        <v>2114</v>
      </c>
      <c r="D850" s="100">
        <v>140</v>
      </c>
      <c r="E850" s="100" t="s">
        <v>2076</v>
      </c>
      <c r="F850" s="100" t="s">
        <v>419</v>
      </c>
      <c r="G850" s="100" t="s">
        <v>656</v>
      </c>
      <c r="H850" s="100">
        <v>0</v>
      </c>
      <c r="I850" s="99">
        <f t="shared" si="13"/>
        <v>1</v>
      </c>
      <c r="J850" s="59">
        <v>1</v>
      </c>
      <c r="K850" s="96" t="s">
        <v>634</v>
      </c>
    </row>
    <row r="851" spans="1:11" hidden="1">
      <c r="A851" s="100" t="s">
        <v>654</v>
      </c>
      <c r="B851" s="62" t="s">
        <v>2115</v>
      </c>
      <c r="C851" s="100">
        <v>0</v>
      </c>
      <c r="D851" s="100">
        <v>140</v>
      </c>
      <c r="E851" s="100" t="s">
        <v>2076</v>
      </c>
      <c r="F851" s="100" t="s">
        <v>419</v>
      </c>
      <c r="G851" s="100" t="s">
        <v>656</v>
      </c>
      <c r="H851" s="100">
        <v>1</v>
      </c>
      <c r="I851" s="99">
        <f t="shared" si="13"/>
        <v>0</v>
      </c>
      <c r="J851" s="59">
        <v>1</v>
      </c>
      <c r="K851" s="96" t="s">
        <v>634</v>
      </c>
    </row>
    <row r="852" spans="1:11" hidden="1">
      <c r="A852" s="100" t="s">
        <v>654</v>
      </c>
      <c r="B852" s="62" t="s">
        <v>2116</v>
      </c>
      <c r="C852" s="100">
        <v>0</v>
      </c>
      <c r="D852" s="100">
        <v>140</v>
      </c>
      <c r="E852" s="100" t="s">
        <v>2076</v>
      </c>
      <c r="F852" s="100" t="s">
        <v>419</v>
      </c>
      <c r="G852" s="100" t="s">
        <v>656</v>
      </c>
      <c r="H852" s="100">
        <v>1</v>
      </c>
      <c r="I852" s="99">
        <f t="shared" si="13"/>
        <v>0</v>
      </c>
      <c r="J852" s="59">
        <v>1</v>
      </c>
      <c r="K852" s="96" t="s">
        <v>634</v>
      </c>
    </row>
    <row r="853" spans="1:11" hidden="1">
      <c r="A853" s="100" t="s">
        <v>654</v>
      </c>
      <c r="B853" s="62" t="s">
        <v>2117</v>
      </c>
      <c r="C853" s="100">
        <v>0</v>
      </c>
      <c r="D853" s="100">
        <v>140</v>
      </c>
      <c r="E853" s="100" t="s">
        <v>2076</v>
      </c>
      <c r="F853" s="100" t="s">
        <v>419</v>
      </c>
      <c r="G853" s="100" t="s">
        <v>656</v>
      </c>
      <c r="H853" s="100">
        <v>1</v>
      </c>
      <c r="I853" s="99">
        <f t="shared" si="13"/>
        <v>0</v>
      </c>
      <c r="J853" s="59">
        <v>1</v>
      </c>
      <c r="K853" s="96" t="s">
        <v>634</v>
      </c>
    </row>
    <row r="854" spans="1:11" hidden="1">
      <c r="A854" s="100" t="s">
        <v>654</v>
      </c>
      <c r="B854" s="62" t="s">
        <v>2118</v>
      </c>
      <c r="C854" s="100">
        <v>0</v>
      </c>
      <c r="D854" s="100">
        <v>140</v>
      </c>
      <c r="E854" s="100" t="s">
        <v>2076</v>
      </c>
      <c r="F854" s="100" t="s">
        <v>419</v>
      </c>
      <c r="G854" s="100" t="s">
        <v>656</v>
      </c>
      <c r="H854" s="100">
        <v>1</v>
      </c>
      <c r="I854" s="99">
        <f t="shared" si="13"/>
        <v>0</v>
      </c>
      <c r="J854" s="59">
        <v>1</v>
      </c>
      <c r="K854" s="96" t="s">
        <v>634</v>
      </c>
    </row>
    <row r="855" spans="1:11" hidden="1">
      <c r="A855" s="100" t="s">
        <v>654</v>
      </c>
      <c r="B855" s="62" t="s">
        <v>2119</v>
      </c>
      <c r="C855" s="100">
        <v>0</v>
      </c>
      <c r="D855" s="100">
        <v>140</v>
      </c>
      <c r="E855" s="100" t="s">
        <v>2076</v>
      </c>
      <c r="F855" s="100" t="s">
        <v>419</v>
      </c>
      <c r="G855" s="100" t="s">
        <v>656</v>
      </c>
      <c r="H855" s="100">
        <v>1</v>
      </c>
      <c r="I855" s="99">
        <f t="shared" si="13"/>
        <v>0</v>
      </c>
      <c r="J855" s="59">
        <v>1</v>
      </c>
      <c r="K855" s="96" t="s">
        <v>634</v>
      </c>
    </row>
    <row r="856" spans="1:11" hidden="1">
      <c r="A856" s="100" t="s">
        <v>654</v>
      </c>
      <c r="B856" s="62" t="s">
        <v>2120</v>
      </c>
      <c r="C856" s="100">
        <v>0</v>
      </c>
      <c r="D856" s="100">
        <v>140</v>
      </c>
      <c r="E856" s="100" t="s">
        <v>2076</v>
      </c>
      <c r="F856" s="100" t="s">
        <v>419</v>
      </c>
      <c r="G856" s="100" t="s">
        <v>656</v>
      </c>
      <c r="H856" s="100">
        <v>1</v>
      </c>
      <c r="I856" s="99">
        <f t="shared" si="13"/>
        <v>0</v>
      </c>
      <c r="J856" s="59">
        <v>1</v>
      </c>
      <c r="K856" s="96" t="s">
        <v>634</v>
      </c>
    </row>
    <row r="857" spans="1:11" hidden="1">
      <c r="A857" s="100" t="s">
        <v>654</v>
      </c>
      <c r="B857" s="62" t="s">
        <v>2121</v>
      </c>
      <c r="C857" s="100">
        <v>0</v>
      </c>
      <c r="D857" s="100">
        <v>140</v>
      </c>
      <c r="E857" s="100" t="s">
        <v>2076</v>
      </c>
      <c r="F857" s="100" t="s">
        <v>419</v>
      </c>
      <c r="G857" s="100" t="s">
        <v>656</v>
      </c>
      <c r="H857" s="100">
        <v>1</v>
      </c>
      <c r="I857" s="99">
        <f t="shared" si="13"/>
        <v>0</v>
      </c>
      <c r="J857" s="59">
        <v>1</v>
      </c>
      <c r="K857" s="96" t="s">
        <v>634</v>
      </c>
    </row>
    <row r="858" spans="1:11" hidden="1">
      <c r="A858" s="100" t="s">
        <v>654</v>
      </c>
      <c r="B858" s="62" t="s">
        <v>2122</v>
      </c>
      <c r="C858" s="100">
        <v>0</v>
      </c>
      <c r="D858" s="100">
        <v>140</v>
      </c>
      <c r="E858" s="100" t="s">
        <v>2076</v>
      </c>
      <c r="F858" s="100" t="s">
        <v>419</v>
      </c>
      <c r="G858" s="100" t="s">
        <v>656</v>
      </c>
      <c r="H858" s="100">
        <v>1</v>
      </c>
      <c r="I858" s="99">
        <f t="shared" si="13"/>
        <v>0</v>
      </c>
      <c r="J858" s="59">
        <v>1</v>
      </c>
      <c r="K858" s="96" t="s">
        <v>634</v>
      </c>
    </row>
    <row r="859" spans="1:11" hidden="1">
      <c r="A859" s="100" t="s">
        <v>654</v>
      </c>
      <c r="B859" s="62" t="s">
        <v>2123</v>
      </c>
      <c r="C859" s="100" t="s">
        <v>2124</v>
      </c>
      <c r="D859" s="100">
        <v>140</v>
      </c>
      <c r="E859" s="100" t="s">
        <v>2076</v>
      </c>
      <c r="F859" s="100" t="s">
        <v>419</v>
      </c>
      <c r="G859" s="100" t="s">
        <v>656</v>
      </c>
      <c r="H859" s="100">
        <v>1</v>
      </c>
      <c r="I859" s="99">
        <f t="shared" si="13"/>
        <v>0</v>
      </c>
      <c r="J859" s="59">
        <v>1</v>
      </c>
      <c r="K859" s="96" t="s">
        <v>634</v>
      </c>
    </row>
    <row r="860" spans="1:11" hidden="1">
      <c r="A860" s="100" t="s">
        <v>654</v>
      </c>
      <c r="B860" s="62" t="s">
        <v>2125</v>
      </c>
      <c r="C860" s="100" t="s">
        <v>2126</v>
      </c>
      <c r="D860" s="100">
        <v>130</v>
      </c>
      <c r="E860" s="100" t="s">
        <v>2076</v>
      </c>
      <c r="F860" s="100" t="s">
        <v>419</v>
      </c>
      <c r="G860" s="100" t="s">
        <v>656</v>
      </c>
      <c r="H860" s="100">
        <v>1</v>
      </c>
      <c r="I860" s="99">
        <f t="shared" si="13"/>
        <v>0</v>
      </c>
      <c r="J860" s="59">
        <v>1</v>
      </c>
      <c r="K860" s="96" t="s">
        <v>634</v>
      </c>
    </row>
    <row r="861" spans="1:11" hidden="1">
      <c r="A861" s="100" t="s">
        <v>654</v>
      </c>
      <c r="B861" s="62" t="s">
        <v>568</v>
      </c>
      <c r="C861" s="100" t="s">
        <v>568</v>
      </c>
      <c r="D861" s="100">
        <v>128</v>
      </c>
      <c r="E861" s="100" t="s">
        <v>2076</v>
      </c>
      <c r="F861" s="100" t="s">
        <v>419</v>
      </c>
      <c r="G861" s="100" t="s">
        <v>656</v>
      </c>
      <c r="H861" s="100">
        <v>0</v>
      </c>
      <c r="I861" s="99">
        <f t="shared" si="13"/>
        <v>1</v>
      </c>
      <c r="J861" s="59">
        <v>0</v>
      </c>
      <c r="K861" s="96" t="s">
        <v>634</v>
      </c>
    </row>
    <row r="862" spans="1:11" hidden="1">
      <c r="A862" s="100" t="s">
        <v>654</v>
      </c>
      <c r="B862" s="62" t="s">
        <v>2127</v>
      </c>
      <c r="C862" s="100" t="s">
        <v>2128</v>
      </c>
      <c r="D862" s="100">
        <v>125</v>
      </c>
      <c r="E862" s="100" t="s">
        <v>2076</v>
      </c>
      <c r="F862" s="100" t="s">
        <v>419</v>
      </c>
      <c r="G862" s="100" t="s">
        <v>656</v>
      </c>
      <c r="H862" s="100">
        <v>1</v>
      </c>
      <c r="I862" s="99">
        <f t="shared" si="13"/>
        <v>0</v>
      </c>
      <c r="J862" s="59">
        <v>1</v>
      </c>
      <c r="K862" s="96" t="s">
        <v>634</v>
      </c>
    </row>
    <row r="863" spans="1:11" hidden="1">
      <c r="A863" s="100" t="s">
        <v>654</v>
      </c>
      <c r="B863" s="62" t="s">
        <v>2129</v>
      </c>
      <c r="C863" s="100" t="s">
        <v>2129</v>
      </c>
      <c r="D863" s="100">
        <v>125</v>
      </c>
      <c r="E863" s="100" t="s">
        <v>2076</v>
      </c>
      <c r="F863" s="100" t="s">
        <v>419</v>
      </c>
      <c r="G863" s="100" t="s">
        <v>656</v>
      </c>
      <c r="H863" s="100">
        <v>0</v>
      </c>
      <c r="I863" s="99">
        <f t="shared" si="13"/>
        <v>1</v>
      </c>
      <c r="J863" s="59">
        <v>0</v>
      </c>
      <c r="K863" s="96" t="s">
        <v>634</v>
      </c>
    </row>
    <row r="864" spans="1:11" hidden="1">
      <c r="A864" s="100" t="s">
        <v>654</v>
      </c>
      <c r="B864" s="62" t="s">
        <v>2130</v>
      </c>
      <c r="C864" s="100">
        <v>0</v>
      </c>
      <c r="D864" s="100">
        <v>105</v>
      </c>
      <c r="E864" s="100" t="s">
        <v>2076</v>
      </c>
      <c r="F864" s="100" t="s">
        <v>419</v>
      </c>
      <c r="G864" s="100" t="s">
        <v>656</v>
      </c>
      <c r="H864" s="100">
        <v>1</v>
      </c>
      <c r="I864" s="99">
        <f t="shared" si="13"/>
        <v>0</v>
      </c>
      <c r="J864" s="59">
        <v>1</v>
      </c>
      <c r="K864" s="96" t="s">
        <v>634</v>
      </c>
    </row>
    <row r="865" spans="1:11" hidden="1">
      <c r="A865" s="100" t="s">
        <v>654</v>
      </c>
      <c r="B865" s="62" t="s">
        <v>2131</v>
      </c>
      <c r="C865" s="100" t="s">
        <v>2132</v>
      </c>
      <c r="D865" s="100">
        <v>100.81</v>
      </c>
      <c r="E865" s="100" t="s">
        <v>2076</v>
      </c>
      <c r="F865" s="100" t="s">
        <v>419</v>
      </c>
      <c r="G865" s="100" t="s">
        <v>656</v>
      </c>
      <c r="H865" s="100">
        <v>0</v>
      </c>
      <c r="I865" s="99">
        <f t="shared" si="13"/>
        <v>1</v>
      </c>
      <c r="J865" s="59">
        <v>1</v>
      </c>
      <c r="K865" s="96" t="s">
        <v>634</v>
      </c>
    </row>
    <row r="866" spans="1:11" hidden="1">
      <c r="A866" s="100" t="s">
        <v>654</v>
      </c>
      <c r="B866" s="62" t="s">
        <v>2133</v>
      </c>
      <c r="C866" s="100" t="s">
        <v>2134</v>
      </c>
      <c r="D866" s="100">
        <v>100</v>
      </c>
      <c r="E866" s="100" t="s">
        <v>2076</v>
      </c>
      <c r="F866" s="100" t="s">
        <v>419</v>
      </c>
      <c r="G866" s="100" t="s">
        <v>656</v>
      </c>
      <c r="H866" s="100">
        <v>1</v>
      </c>
      <c r="I866" s="99">
        <f t="shared" si="13"/>
        <v>0</v>
      </c>
      <c r="J866" s="59">
        <v>1</v>
      </c>
      <c r="K866" s="96" t="s">
        <v>634</v>
      </c>
    </row>
    <row r="867" spans="1:11" hidden="1">
      <c r="A867" s="100" t="s">
        <v>654</v>
      </c>
      <c r="B867" s="62" t="s">
        <v>2135</v>
      </c>
      <c r="C867" s="100">
        <v>0</v>
      </c>
      <c r="D867" s="100">
        <v>100</v>
      </c>
      <c r="E867" s="100" t="s">
        <v>2076</v>
      </c>
      <c r="F867" s="100" t="s">
        <v>419</v>
      </c>
      <c r="G867" s="100" t="s">
        <v>656</v>
      </c>
      <c r="H867" s="100">
        <v>1</v>
      </c>
      <c r="I867" s="99">
        <f t="shared" si="13"/>
        <v>0</v>
      </c>
      <c r="J867" s="59">
        <v>1</v>
      </c>
      <c r="K867" s="96" t="s">
        <v>634</v>
      </c>
    </row>
    <row r="868" spans="1:11" hidden="1">
      <c r="A868" s="100" t="s">
        <v>654</v>
      </c>
      <c r="B868" s="62" t="s">
        <v>2136</v>
      </c>
      <c r="C868" s="100" t="s">
        <v>2137</v>
      </c>
      <c r="D868" s="100">
        <v>100</v>
      </c>
      <c r="E868" s="100" t="s">
        <v>2076</v>
      </c>
      <c r="F868" s="100" t="s">
        <v>419</v>
      </c>
      <c r="G868" s="100" t="s">
        <v>656</v>
      </c>
      <c r="H868" s="100">
        <v>0</v>
      </c>
      <c r="I868" s="99">
        <f t="shared" si="13"/>
        <v>1</v>
      </c>
      <c r="J868" s="59">
        <v>1</v>
      </c>
      <c r="K868" s="96" t="s">
        <v>634</v>
      </c>
    </row>
    <row r="869" spans="1:11" hidden="1">
      <c r="A869" s="100" t="s">
        <v>654</v>
      </c>
      <c r="B869" s="62" t="s">
        <v>570</v>
      </c>
      <c r="C869" s="100" t="s">
        <v>570</v>
      </c>
      <c r="D869" s="100">
        <v>63</v>
      </c>
      <c r="E869" s="100" t="s">
        <v>2076</v>
      </c>
      <c r="F869" s="100" t="s">
        <v>419</v>
      </c>
      <c r="G869" s="100" t="s">
        <v>656</v>
      </c>
      <c r="H869" s="100">
        <v>0</v>
      </c>
      <c r="I869" s="99">
        <f t="shared" si="13"/>
        <v>1</v>
      </c>
      <c r="J869" s="59">
        <v>0</v>
      </c>
      <c r="K869" s="96" t="s">
        <v>634</v>
      </c>
    </row>
    <row r="870" spans="1:11" hidden="1">
      <c r="A870" s="100" t="s">
        <v>654</v>
      </c>
      <c r="B870" s="62" t="s">
        <v>561</v>
      </c>
      <c r="C870" s="100" t="s">
        <v>2138</v>
      </c>
      <c r="D870" s="100">
        <v>60</v>
      </c>
      <c r="E870" s="100" t="s">
        <v>2076</v>
      </c>
      <c r="F870" s="100" t="s">
        <v>419</v>
      </c>
      <c r="G870" s="100" t="s">
        <v>656</v>
      </c>
      <c r="H870" s="100">
        <v>1</v>
      </c>
      <c r="I870" s="99">
        <f t="shared" si="13"/>
        <v>0</v>
      </c>
      <c r="J870" s="59">
        <v>1</v>
      </c>
      <c r="K870" s="96" t="s">
        <v>634</v>
      </c>
    </row>
    <row r="871" spans="1:11" hidden="1">
      <c r="A871" s="100" t="s">
        <v>654</v>
      </c>
      <c r="B871" s="62" t="s">
        <v>2139</v>
      </c>
      <c r="C871" s="100" t="s">
        <v>2140</v>
      </c>
      <c r="D871" s="100">
        <v>45</v>
      </c>
      <c r="E871" s="100" t="s">
        <v>2076</v>
      </c>
      <c r="F871" s="100" t="s">
        <v>419</v>
      </c>
      <c r="G871" s="100" t="s">
        <v>656</v>
      </c>
      <c r="H871" s="100">
        <v>1</v>
      </c>
      <c r="I871" s="99">
        <f t="shared" si="13"/>
        <v>0</v>
      </c>
      <c r="J871" s="59">
        <v>1</v>
      </c>
      <c r="K871" s="96" t="s">
        <v>634</v>
      </c>
    </row>
    <row r="872" spans="1:11" hidden="1">
      <c r="A872" s="100" t="s">
        <v>654</v>
      </c>
      <c r="B872" s="62" t="s">
        <v>2141</v>
      </c>
      <c r="C872" s="100">
        <v>0</v>
      </c>
      <c r="D872" s="100">
        <v>40</v>
      </c>
      <c r="E872" s="100" t="s">
        <v>2076</v>
      </c>
      <c r="F872" s="100" t="s">
        <v>419</v>
      </c>
      <c r="G872" s="100" t="s">
        <v>656</v>
      </c>
      <c r="H872" s="100">
        <v>1</v>
      </c>
      <c r="I872" s="99">
        <f t="shared" si="13"/>
        <v>0</v>
      </c>
      <c r="J872" s="59">
        <v>1</v>
      </c>
      <c r="K872" s="96" t="s">
        <v>634</v>
      </c>
    </row>
    <row r="873" spans="1:11" hidden="1">
      <c r="A873" s="100" t="s">
        <v>654</v>
      </c>
      <c r="B873" s="62" t="s">
        <v>2142</v>
      </c>
      <c r="C873" s="100" t="s">
        <v>2143</v>
      </c>
      <c r="D873" s="100">
        <v>35</v>
      </c>
      <c r="E873" s="100" t="s">
        <v>2076</v>
      </c>
      <c r="F873" s="100" t="s">
        <v>419</v>
      </c>
      <c r="G873" s="100" t="s">
        <v>656</v>
      </c>
      <c r="H873" s="100">
        <v>1</v>
      </c>
      <c r="I873" s="99">
        <f t="shared" si="13"/>
        <v>0</v>
      </c>
      <c r="J873" s="59">
        <v>1</v>
      </c>
      <c r="K873" s="96" t="s">
        <v>634</v>
      </c>
    </row>
    <row r="874" spans="1:11" hidden="1">
      <c r="A874" s="100" t="s">
        <v>654</v>
      </c>
      <c r="B874" s="62" t="s">
        <v>2144</v>
      </c>
      <c r="C874" s="100" t="s">
        <v>2145</v>
      </c>
      <c r="D874" s="100">
        <v>30</v>
      </c>
      <c r="E874" s="100" t="s">
        <v>2076</v>
      </c>
      <c r="F874" s="100" t="s">
        <v>419</v>
      </c>
      <c r="G874" s="100" t="s">
        <v>656</v>
      </c>
      <c r="H874" s="100">
        <v>1</v>
      </c>
      <c r="I874" s="99">
        <f t="shared" si="13"/>
        <v>0</v>
      </c>
      <c r="J874" s="59">
        <v>1</v>
      </c>
      <c r="K874" s="96" t="s">
        <v>634</v>
      </c>
    </row>
    <row r="875" spans="1:11" hidden="1">
      <c r="A875" s="100" t="s">
        <v>654</v>
      </c>
      <c r="B875" s="62" t="s">
        <v>2146</v>
      </c>
      <c r="C875" s="100">
        <v>0</v>
      </c>
      <c r="D875" s="100">
        <v>24.49</v>
      </c>
      <c r="E875" s="100" t="s">
        <v>2076</v>
      </c>
      <c r="F875" s="100" t="s">
        <v>419</v>
      </c>
      <c r="G875" s="100" t="s">
        <v>656</v>
      </c>
      <c r="H875" s="100">
        <v>1</v>
      </c>
      <c r="I875" s="99">
        <f t="shared" si="13"/>
        <v>0</v>
      </c>
      <c r="J875" s="59">
        <v>1</v>
      </c>
      <c r="K875" s="96" t="s">
        <v>634</v>
      </c>
    </row>
    <row r="876" spans="1:11" hidden="1">
      <c r="A876" s="100" t="s">
        <v>654</v>
      </c>
      <c r="B876" s="62" t="s">
        <v>2147</v>
      </c>
      <c r="C876" s="100" t="s">
        <v>2147</v>
      </c>
      <c r="D876" s="100">
        <v>20</v>
      </c>
      <c r="E876" s="100" t="s">
        <v>2076</v>
      </c>
      <c r="F876" s="100" t="s">
        <v>419</v>
      </c>
      <c r="G876" s="100" t="s">
        <v>656</v>
      </c>
      <c r="H876" s="100">
        <v>0</v>
      </c>
      <c r="I876" s="99">
        <f t="shared" si="13"/>
        <v>1</v>
      </c>
      <c r="J876" s="59">
        <v>0</v>
      </c>
      <c r="K876" s="96" t="s">
        <v>634</v>
      </c>
    </row>
    <row r="877" spans="1:11" hidden="1">
      <c r="A877" s="100" t="s">
        <v>654</v>
      </c>
      <c r="B877" s="62" t="s">
        <v>2148</v>
      </c>
      <c r="C877" s="100" t="s">
        <v>2148</v>
      </c>
      <c r="D877" s="100">
        <v>20</v>
      </c>
      <c r="E877" s="100" t="s">
        <v>2076</v>
      </c>
      <c r="F877" s="100" t="s">
        <v>419</v>
      </c>
      <c r="G877" s="100" t="s">
        <v>656</v>
      </c>
      <c r="H877" s="100">
        <v>0</v>
      </c>
      <c r="I877" s="99">
        <f t="shared" si="13"/>
        <v>1</v>
      </c>
      <c r="J877" s="59">
        <v>0</v>
      </c>
      <c r="K877" s="96" t="s">
        <v>634</v>
      </c>
    </row>
    <row r="878" spans="1:11" hidden="1">
      <c r="A878" s="100" t="s">
        <v>654</v>
      </c>
      <c r="B878" s="62" t="s">
        <v>2149</v>
      </c>
      <c r="C878" s="100" t="s">
        <v>2149</v>
      </c>
      <c r="D878" s="100">
        <v>20</v>
      </c>
      <c r="E878" s="100" t="s">
        <v>2076</v>
      </c>
      <c r="F878" s="100" t="s">
        <v>419</v>
      </c>
      <c r="G878" s="100" t="s">
        <v>656</v>
      </c>
      <c r="H878" s="100">
        <v>0</v>
      </c>
      <c r="I878" s="99">
        <f t="shared" si="13"/>
        <v>1</v>
      </c>
      <c r="J878" s="59">
        <v>0</v>
      </c>
      <c r="K878" s="96" t="s">
        <v>634</v>
      </c>
    </row>
    <row r="879" spans="1:11" hidden="1">
      <c r="A879" s="100" t="s">
        <v>654</v>
      </c>
      <c r="B879" s="62" t="s">
        <v>2150</v>
      </c>
      <c r="C879" s="100" t="s">
        <v>2150</v>
      </c>
      <c r="D879" s="100">
        <v>20</v>
      </c>
      <c r="E879" s="100" t="s">
        <v>2076</v>
      </c>
      <c r="F879" s="100" t="s">
        <v>419</v>
      </c>
      <c r="G879" s="100" t="s">
        <v>656</v>
      </c>
      <c r="H879" s="100">
        <v>1</v>
      </c>
      <c r="I879" s="99">
        <f t="shared" si="13"/>
        <v>0</v>
      </c>
      <c r="J879" s="59">
        <v>1</v>
      </c>
      <c r="K879" s="96" t="s">
        <v>634</v>
      </c>
    </row>
    <row r="880" spans="1:11" hidden="1">
      <c r="A880" s="100" t="s">
        <v>654</v>
      </c>
      <c r="B880" s="62" t="s">
        <v>2151</v>
      </c>
      <c r="C880" s="100" t="s">
        <v>2151</v>
      </c>
      <c r="D880" s="100">
        <v>20</v>
      </c>
      <c r="E880" s="100" t="s">
        <v>2076</v>
      </c>
      <c r="F880" s="100" t="s">
        <v>419</v>
      </c>
      <c r="G880" s="100" t="s">
        <v>656</v>
      </c>
      <c r="H880" s="100">
        <v>0</v>
      </c>
      <c r="I880" s="99">
        <f t="shared" si="13"/>
        <v>1</v>
      </c>
      <c r="J880" s="59">
        <v>1</v>
      </c>
      <c r="K880" s="96" t="s">
        <v>634</v>
      </c>
    </row>
    <row r="881" spans="1:11" hidden="1">
      <c r="A881" s="100" t="s">
        <v>654</v>
      </c>
      <c r="B881" s="62" t="s">
        <v>2152</v>
      </c>
      <c r="C881" s="100" t="s">
        <v>2153</v>
      </c>
      <c r="D881" s="100">
        <v>20</v>
      </c>
      <c r="E881" s="100" t="s">
        <v>2076</v>
      </c>
      <c r="F881" s="100" t="s">
        <v>419</v>
      </c>
      <c r="G881" s="100" t="s">
        <v>656</v>
      </c>
      <c r="H881" s="100">
        <v>0</v>
      </c>
      <c r="I881" s="99">
        <f t="shared" si="13"/>
        <v>1</v>
      </c>
      <c r="J881" s="59">
        <v>1</v>
      </c>
      <c r="K881" s="96" t="s">
        <v>634</v>
      </c>
    </row>
    <row r="882" spans="1:11" hidden="1">
      <c r="A882" s="100" t="s">
        <v>654</v>
      </c>
      <c r="B882" s="62" t="s">
        <v>2154</v>
      </c>
      <c r="C882" s="100" t="s">
        <v>2155</v>
      </c>
      <c r="D882" s="100">
        <v>20</v>
      </c>
      <c r="E882" s="100" t="s">
        <v>2076</v>
      </c>
      <c r="F882" s="100" t="s">
        <v>419</v>
      </c>
      <c r="G882" s="100" t="s">
        <v>656</v>
      </c>
      <c r="H882" s="100">
        <v>0</v>
      </c>
      <c r="I882" s="99">
        <f t="shared" si="13"/>
        <v>1</v>
      </c>
      <c r="J882" s="59">
        <v>1</v>
      </c>
      <c r="K882" s="96" t="s">
        <v>634</v>
      </c>
    </row>
    <row r="883" spans="1:11" hidden="1">
      <c r="A883" s="100" t="s">
        <v>654</v>
      </c>
      <c r="B883" s="62" t="s">
        <v>2156</v>
      </c>
      <c r="C883" s="100" t="s">
        <v>2157</v>
      </c>
      <c r="D883" s="100">
        <v>20</v>
      </c>
      <c r="E883" s="100" t="s">
        <v>2076</v>
      </c>
      <c r="F883" s="100" t="s">
        <v>419</v>
      </c>
      <c r="G883" s="100" t="s">
        <v>656</v>
      </c>
      <c r="H883" s="100">
        <v>0</v>
      </c>
      <c r="I883" s="99">
        <f t="shared" si="13"/>
        <v>1</v>
      </c>
      <c r="J883" s="59">
        <v>1</v>
      </c>
      <c r="K883" s="96" t="s">
        <v>634</v>
      </c>
    </row>
    <row r="884" spans="1:11" hidden="1">
      <c r="A884" s="100" t="s">
        <v>654</v>
      </c>
      <c r="B884" s="62" t="s">
        <v>2158</v>
      </c>
      <c r="C884" s="100" t="s">
        <v>2159</v>
      </c>
      <c r="D884" s="100">
        <v>20</v>
      </c>
      <c r="E884" s="100" t="s">
        <v>2076</v>
      </c>
      <c r="F884" s="100" t="s">
        <v>419</v>
      </c>
      <c r="G884" s="100" t="s">
        <v>656</v>
      </c>
      <c r="H884" s="100">
        <v>1</v>
      </c>
      <c r="I884" s="99">
        <f t="shared" si="13"/>
        <v>0</v>
      </c>
      <c r="J884" s="59">
        <v>1</v>
      </c>
      <c r="K884" s="96" t="s">
        <v>634</v>
      </c>
    </row>
    <row r="885" spans="1:11" hidden="1">
      <c r="A885" s="100" t="s">
        <v>654</v>
      </c>
      <c r="B885" s="62" t="s">
        <v>2160</v>
      </c>
      <c r="C885" s="100" t="s">
        <v>2161</v>
      </c>
      <c r="D885" s="100">
        <v>20</v>
      </c>
      <c r="E885" s="100" t="s">
        <v>2076</v>
      </c>
      <c r="F885" s="100" t="s">
        <v>419</v>
      </c>
      <c r="G885" s="100" t="s">
        <v>656</v>
      </c>
      <c r="H885" s="100">
        <v>1</v>
      </c>
      <c r="I885" s="99">
        <f t="shared" si="13"/>
        <v>0</v>
      </c>
      <c r="J885" s="59">
        <v>1</v>
      </c>
      <c r="K885" s="96" t="s">
        <v>634</v>
      </c>
    </row>
    <row r="886" spans="1:11" hidden="1">
      <c r="A886" s="100" t="s">
        <v>654</v>
      </c>
      <c r="B886" s="62" t="s">
        <v>2162</v>
      </c>
      <c r="C886" s="100" t="s">
        <v>2163</v>
      </c>
      <c r="D886" s="100">
        <v>20</v>
      </c>
      <c r="E886" s="100" t="s">
        <v>2076</v>
      </c>
      <c r="F886" s="100" t="s">
        <v>419</v>
      </c>
      <c r="G886" s="100" t="s">
        <v>656</v>
      </c>
      <c r="H886" s="100">
        <v>1</v>
      </c>
      <c r="I886" s="99">
        <f t="shared" si="13"/>
        <v>0</v>
      </c>
      <c r="J886" s="59">
        <v>1</v>
      </c>
      <c r="K886" s="96" t="s">
        <v>634</v>
      </c>
    </row>
    <row r="887" spans="1:11" hidden="1">
      <c r="A887" s="100" t="s">
        <v>654</v>
      </c>
      <c r="B887" s="62" t="s">
        <v>2164</v>
      </c>
      <c r="C887" s="100" t="s">
        <v>2165</v>
      </c>
      <c r="D887" s="100">
        <v>20</v>
      </c>
      <c r="E887" s="100" t="s">
        <v>2076</v>
      </c>
      <c r="F887" s="100" t="s">
        <v>419</v>
      </c>
      <c r="G887" s="100" t="s">
        <v>656</v>
      </c>
      <c r="H887" s="100">
        <v>0</v>
      </c>
      <c r="I887" s="99">
        <f t="shared" si="13"/>
        <v>1</v>
      </c>
      <c r="J887" s="59">
        <v>1</v>
      </c>
      <c r="K887" s="96" t="s">
        <v>634</v>
      </c>
    </row>
    <row r="888" spans="1:11" hidden="1">
      <c r="A888" s="100" t="s">
        <v>654</v>
      </c>
      <c r="B888" s="62" t="s">
        <v>2166</v>
      </c>
      <c r="C888" s="100" t="s">
        <v>2167</v>
      </c>
      <c r="D888" s="100">
        <v>20</v>
      </c>
      <c r="E888" s="100" t="s">
        <v>2076</v>
      </c>
      <c r="F888" s="100" t="s">
        <v>419</v>
      </c>
      <c r="G888" s="100" t="s">
        <v>656</v>
      </c>
      <c r="H888" s="100">
        <v>0</v>
      </c>
      <c r="I888" s="99">
        <f t="shared" si="13"/>
        <v>1</v>
      </c>
      <c r="J888" s="59">
        <v>1</v>
      </c>
      <c r="K888" s="96" t="s">
        <v>634</v>
      </c>
    </row>
    <row r="889" spans="1:11" hidden="1">
      <c r="A889" s="100" t="s">
        <v>654</v>
      </c>
      <c r="B889" s="62" t="s">
        <v>2168</v>
      </c>
      <c r="C889" s="100" t="s">
        <v>2169</v>
      </c>
      <c r="D889" s="100">
        <v>20</v>
      </c>
      <c r="E889" s="100" t="s">
        <v>2076</v>
      </c>
      <c r="F889" s="100" t="s">
        <v>419</v>
      </c>
      <c r="G889" s="100" t="s">
        <v>656</v>
      </c>
      <c r="H889" s="100">
        <v>0</v>
      </c>
      <c r="I889" s="99">
        <f t="shared" si="13"/>
        <v>1</v>
      </c>
      <c r="J889" s="59">
        <v>1</v>
      </c>
      <c r="K889" s="96" t="s">
        <v>634</v>
      </c>
    </row>
    <row r="890" spans="1:11" hidden="1">
      <c r="A890" s="100" t="s">
        <v>654</v>
      </c>
      <c r="B890" s="62" t="s">
        <v>2170</v>
      </c>
      <c r="C890" s="100" t="s">
        <v>2171</v>
      </c>
      <c r="D890" s="100">
        <v>20</v>
      </c>
      <c r="E890" s="100" t="s">
        <v>2076</v>
      </c>
      <c r="F890" s="100" t="s">
        <v>419</v>
      </c>
      <c r="G890" s="100" t="s">
        <v>656</v>
      </c>
      <c r="H890" s="100">
        <v>0</v>
      </c>
      <c r="I890" s="99">
        <f t="shared" si="13"/>
        <v>1</v>
      </c>
      <c r="J890" s="59">
        <v>1</v>
      </c>
      <c r="K890" s="96" t="s">
        <v>634</v>
      </c>
    </row>
    <row r="891" spans="1:11" hidden="1">
      <c r="A891" s="100" t="s">
        <v>654</v>
      </c>
      <c r="B891" s="62" t="s">
        <v>2172</v>
      </c>
      <c r="C891" s="100" t="s">
        <v>2173</v>
      </c>
      <c r="D891" s="100">
        <v>20</v>
      </c>
      <c r="E891" s="100" t="s">
        <v>2076</v>
      </c>
      <c r="F891" s="100" t="s">
        <v>419</v>
      </c>
      <c r="G891" s="100" t="s">
        <v>656</v>
      </c>
      <c r="H891" s="100">
        <v>0</v>
      </c>
      <c r="I891" s="99">
        <f t="shared" si="13"/>
        <v>1</v>
      </c>
      <c r="J891" s="59">
        <v>1</v>
      </c>
      <c r="K891" s="96" t="s">
        <v>634</v>
      </c>
    </row>
    <row r="892" spans="1:11" hidden="1">
      <c r="A892" s="100" t="s">
        <v>654</v>
      </c>
      <c r="B892" s="62" t="s">
        <v>2174</v>
      </c>
      <c r="C892" s="100" t="s">
        <v>2175</v>
      </c>
      <c r="D892" s="100">
        <v>20</v>
      </c>
      <c r="E892" s="100" t="s">
        <v>2076</v>
      </c>
      <c r="F892" s="100" t="s">
        <v>419</v>
      </c>
      <c r="G892" s="100" t="s">
        <v>656</v>
      </c>
      <c r="H892" s="100">
        <v>0</v>
      </c>
      <c r="I892" s="99">
        <f t="shared" si="13"/>
        <v>1</v>
      </c>
      <c r="J892" s="59">
        <v>1</v>
      </c>
      <c r="K892" s="96" t="s">
        <v>634</v>
      </c>
    </row>
    <row r="893" spans="1:11" hidden="1">
      <c r="A893" s="100" t="s">
        <v>654</v>
      </c>
      <c r="B893" s="62" t="s">
        <v>2176</v>
      </c>
      <c r="C893" s="100" t="s">
        <v>2177</v>
      </c>
      <c r="D893" s="100">
        <v>20</v>
      </c>
      <c r="E893" s="100" t="s">
        <v>2076</v>
      </c>
      <c r="F893" s="100" t="s">
        <v>419</v>
      </c>
      <c r="G893" s="100" t="s">
        <v>656</v>
      </c>
      <c r="H893" s="100">
        <v>1</v>
      </c>
      <c r="I893" s="99">
        <f t="shared" si="13"/>
        <v>0</v>
      </c>
      <c r="J893" s="59">
        <v>1</v>
      </c>
      <c r="K893" s="96" t="s">
        <v>634</v>
      </c>
    </row>
    <row r="894" spans="1:11" hidden="1">
      <c r="A894" s="100" t="s">
        <v>654</v>
      </c>
      <c r="B894" s="62" t="s">
        <v>2178</v>
      </c>
      <c r="C894" s="100">
        <v>0</v>
      </c>
      <c r="D894" s="100">
        <v>18.5</v>
      </c>
      <c r="E894" s="100" t="s">
        <v>2076</v>
      </c>
      <c r="F894" s="100" t="s">
        <v>419</v>
      </c>
      <c r="G894" s="100" t="s">
        <v>656</v>
      </c>
      <c r="H894" s="100">
        <v>0</v>
      </c>
      <c r="I894" s="99">
        <f t="shared" si="13"/>
        <v>1</v>
      </c>
      <c r="J894" s="59">
        <v>1</v>
      </c>
      <c r="K894" s="96" t="s">
        <v>634</v>
      </c>
    </row>
    <row r="895" spans="1:11" hidden="1">
      <c r="A895" s="100" t="s">
        <v>654</v>
      </c>
      <c r="B895" s="62" t="s">
        <v>2179</v>
      </c>
      <c r="C895" s="100" t="s">
        <v>2180</v>
      </c>
      <c r="D895" s="100">
        <v>14.5</v>
      </c>
      <c r="E895" s="100" t="s">
        <v>2076</v>
      </c>
      <c r="F895" s="100" t="s">
        <v>419</v>
      </c>
      <c r="G895" s="100" t="s">
        <v>656</v>
      </c>
      <c r="H895" s="100">
        <v>1</v>
      </c>
      <c r="I895" s="99">
        <f t="shared" si="13"/>
        <v>0</v>
      </c>
      <c r="J895" s="59">
        <v>1</v>
      </c>
      <c r="K895" s="96" t="s">
        <v>634</v>
      </c>
    </row>
    <row r="896" spans="1:11" hidden="1">
      <c r="A896" s="100" t="s">
        <v>654</v>
      </c>
      <c r="B896" s="62" t="s">
        <v>2181</v>
      </c>
      <c r="C896" s="100" t="s">
        <v>2182</v>
      </c>
      <c r="D896" s="100">
        <v>14.4</v>
      </c>
      <c r="E896" s="100" t="s">
        <v>2076</v>
      </c>
      <c r="F896" s="100" t="s">
        <v>419</v>
      </c>
      <c r="G896" s="100" t="s">
        <v>656</v>
      </c>
      <c r="H896" s="100">
        <v>1</v>
      </c>
      <c r="I896" s="99">
        <f t="shared" si="13"/>
        <v>0</v>
      </c>
      <c r="J896" s="59">
        <v>1</v>
      </c>
      <c r="K896" s="96" t="s">
        <v>634</v>
      </c>
    </row>
    <row r="897" spans="1:11" hidden="1">
      <c r="A897" s="100" t="s">
        <v>654</v>
      </c>
      <c r="B897" s="62" t="s">
        <v>2183</v>
      </c>
      <c r="C897" s="100">
        <v>0</v>
      </c>
      <c r="D897" s="100">
        <v>14</v>
      </c>
      <c r="E897" s="100" t="s">
        <v>2076</v>
      </c>
      <c r="F897" s="100" t="s">
        <v>419</v>
      </c>
      <c r="G897" s="100" t="s">
        <v>656</v>
      </c>
      <c r="H897" s="100">
        <v>1</v>
      </c>
      <c r="I897" s="99">
        <f t="shared" si="13"/>
        <v>0</v>
      </c>
      <c r="J897" s="59">
        <v>1</v>
      </c>
      <c r="K897" s="96" t="s">
        <v>634</v>
      </c>
    </row>
    <row r="898" spans="1:11" hidden="1">
      <c r="A898" s="100" t="s">
        <v>654</v>
      </c>
      <c r="B898" s="62" t="s">
        <v>2184</v>
      </c>
      <c r="C898" s="100">
        <v>0</v>
      </c>
      <c r="D898" s="100">
        <v>14</v>
      </c>
      <c r="E898" s="100" t="s">
        <v>2076</v>
      </c>
      <c r="F898" s="100" t="s">
        <v>419</v>
      </c>
      <c r="G898" s="100" t="s">
        <v>656</v>
      </c>
      <c r="H898" s="100">
        <v>1</v>
      </c>
      <c r="I898" s="99">
        <f t="shared" ref="I898:I961" si="14">NOT(H898)*1</f>
        <v>0</v>
      </c>
      <c r="J898" s="59">
        <v>1</v>
      </c>
      <c r="K898" s="96" t="s">
        <v>634</v>
      </c>
    </row>
    <row r="899" spans="1:11" hidden="1">
      <c r="A899" s="100" t="s">
        <v>654</v>
      </c>
      <c r="B899" s="62" t="s">
        <v>2185</v>
      </c>
      <c r="C899" s="100" t="s">
        <v>2186</v>
      </c>
      <c r="D899" s="100">
        <v>13.8</v>
      </c>
      <c r="E899" s="100" t="s">
        <v>2076</v>
      </c>
      <c r="F899" s="100" t="s">
        <v>419</v>
      </c>
      <c r="G899" s="100" t="s">
        <v>656</v>
      </c>
      <c r="H899" s="100">
        <v>0</v>
      </c>
      <c r="I899" s="99">
        <f t="shared" si="14"/>
        <v>1</v>
      </c>
      <c r="J899" s="59">
        <v>1</v>
      </c>
      <c r="K899" s="96" t="s">
        <v>634</v>
      </c>
    </row>
    <row r="900" spans="1:11" hidden="1">
      <c r="A900" s="100" t="s">
        <v>654</v>
      </c>
      <c r="B900" s="62" t="s">
        <v>2187</v>
      </c>
      <c r="C900" s="100">
        <v>0</v>
      </c>
      <c r="D900" s="100">
        <v>13.5</v>
      </c>
      <c r="E900" s="100" t="s">
        <v>2076</v>
      </c>
      <c r="F900" s="100" t="s">
        <v>419</v>
      </c>
      <c r="G900" s="100" t="s">
        <v>656</v>
      </c>
      <c r="H900" s="100">
        <v>1</v>
      </c>
      <c r="I900" s="99">
        <f t="shared" si="14"/>
        <v>0</v>
      </c>
      <c r="J900" s="59">
        <v>1</v>
      </c>
      <c r="K900" s="96" t="s">
        <v>634</v>
      </c>
    </row>
    <row r="901" spans="1:11" hidden="1">
      <c r="A901" s="100" t="s">
        <v>654</v>
      </c>
      <c r="B901" s="62" t="s">
        <v>2188</v>
      </c>
      <c r="C901" s="100">
        <v>0</v>
      </c>
      <c r="D901" s="100">
        <v>12</v>
      </c>
      <c r="E901" s="100" t="s">
        <v>2076</v>
      </c>
      <c r="F901" s="100" t="s">
        <v>419</v>
      </c>
      <c r="G901" s="100" t="s">
        <v>656</v>
      </c>
      <c r="H901" s="100">
        <v>1</v>
      </c>
      <c r="I901" s="99">
        <f t="shared" si="14"/>
        <v>0</v>
      </c>
      <c r="J901" s="59">
        <v>1</v>
      </c>
      <c r="K901" s="96" t="s">
        <v>634</v>
      </c>
    </row>
    <row r="902" spans="1:11" hidden="1">
      <c r="A902" s="100" t="s">
        <v>654</v>
      </c>
      <c r="B902" s="62" t="s">
        <v>2189</v>
      </c>
      <c r="C902" s="100" t="s">
        <v>2190</v>
      </c>
      <c r="D902" s="100">
        <v>10</v>
      </c>
      <c r="E902" s="100" t="s">
        <v>2076</v>
      </c>
      <c r="F902" s="100" t="s">
        <v>419</v>
      </c>
      <c r="G902" s="100" t="s">
        <v>656</v>
      </c>
      <c r="H902" s="100">
        <v>1</v>
      </c>
      <c r="I902" s="99">
        <f t="shared" si="14"/>
        <v>0</v>
      </c>
      <c r="J902" s="59">
        <v>1</v>
      </c>
      <c r="K902" s="96" t="s">
        <v>634</v>
      </c>
    </row>
    <row r="903" spans="1:11" hidden="1">
      <c r="A903" s="100" t="s">
        <v>654</v>
      </c>
      <c r="B903" s="62" t="s">
        <v>2191</v>
      </c>
      <c r="C903" s="100" t="s">
        <v>2192</v>
      </c>
      <c r="D903" s="100">
        <v>9</v>
      </c>
      <c r="E903" s="100" t="s">
        <v>2076</v>
      </c>
      <c r="F903" s="100" t="s">
        <v>419</v>
      </c>
      <c r="G903" s="100" t="s">
        <v>656</v>
      </c>
      <c r="H903" s="100">
        <v>0</v>
      </c>
      <c r="I903" s="99">
        <f t="shared" si="14"/>
        <v>1</v>
      </c>
      <c r="J903" s="59">
        <v>1</v>
      </c>
      <c r="K903" s="96" t="s">
        <v>634</v>
      </c>
    </row>
    <row r="904" spans="1:11" hidden="1">
      <c r="A904" s="100" t="s">
        <v>654</v>
      </c>
      <c r="B904" s="62" t="s">
        <v>2193</v>
      </c>
      <c r="C904" s="100" t="s">
        <v>2194</v>
      </c>
      <c r="D904" s="100">
        <v>8.5</v>
      </c>
      <c r="E904" s="100" t="s">
        <v>2076</v>
      </c>
      <c r="F904" s="100" t="s">
        <v>419</v>
      </c>
      <c r="G904" s="100" t="s">
        <v>656</v>
      </c>
      <c r="H904" s="100">
        <v>0</v>
      </c>
      <c r="I904" s="99">
        <f t="shared" si="14"/>
        <v>1</v>
      </c>
      <c r="J904" s="59">
        <v>1</v>
      </c>
      <c r="K904" s="96" t="s">
        <v>634</v>
      </c>
    </row>
    <row r="905" spans="1:11" hidden="1">
      <c r="A905" s="100" t="s">
        <v>654</v>
      </c>
      <c r="B905" s="62" t="s">
        <v>2195</v>
      </c>
      <c r="C905" s="100">
        <v>0</v>
      </c>
      <c r="D905" s="100">
        <v>6.5</v>
      </c>
      <c r="E905" s="100" t="s">
        <v>2076</v>
      </c>
      <c r="F905" s="100" t="s">
        <v>419</v>
      </c>
      <c r="G905" s="100" t="s">
        <v>656</v>
      </c>
      <c r="H905" s="100">
        <v>1</v>
      </c>
      <c r="I905" s="99">
        <f t="shared" si="14"/>
        <v>0</v>
      </c>
      <c r="J905" s="59">
        <v>1</v>
      </c>
      <c r="K905" s="96" t="s">
        <v>634</v>
      </c>
    </row>
    <row r="906" spans="1:11" hidden="1">
      <c r="A906" s="100" t="s">
        <v>654</v>
      </c>
      <c r="B906" s="62" t="s">
        <v>2196</v>
      </c>
      <c r="C906" s="100">
        <v>0</v>
      </c>
      <c r="D906" s="100">
        <v>5.5</v>
      </c>
      <c r="E906" s="100" t="s">
        <v>2076</v>
      </c>
      <c r="F906" s="100" t="s">
        <v>419</v>
      </c>
      <c r="G906" s="100" t="s">
        <v>656</v>
      </c>
      <c r="H906" s="100">
        <v>1</v>
      </c>
      <c r="I906" s="99">
        <f t="shared" si="14"/>
        <v>0</v>
      </c>
      <c r="J906" s="59">
        <v>1</v>
      </c>
      <c r="K906" s="96" t="s">
        <v>634</v>
      </c>
    </row>
    <row r="907" spans="1:11" hidden="1">
      <c r="A907" s="100" t="s">
        <v>654</v>
      </c>
      <c r="B907" s="62" t="s">
        <v>2197</v>
      </c>
      <c r="C907" s="100" t="s">
        <v>2198</v>
      </c>
      <c r="D907" s="100">
        <v>5.25</v>
      </c>
      <c r="E907" s="100" t="s">
        <v>2076</v>
      </c>
      <c r="F907" s="100" t="s">
        <v>419</v>
      </c>
      <c r="G907" s="100" t="s">
        <v>656</v>
      </c>
      <c r="H907" s="100">
        <v>0</v>
      </c>
      <c r="I907" s="99">
        <f t="shared" si="14"/>
        <v>1</v>
      </c>
      <c r="J907" s="59">
        <v>1</v>
      </c>
      <c r="K907" s="96" t="s">
        <v>634</v>
      </c>
    </row>
    <row r="908" spans="1:11" hidden="1">
      <c r="A908" s="100" t="s">
        <v>654</v>
      </c>
      <c r="B908" s="62" t="s">
        <v>2199</v>
      </c>
      <c r="C908" s="100">
        <v>0</v>
      </c>
      <c r="D908" s="100">
        <v>5</v>
      </c>
      <c r="E908" s="100" t="s">
        <v>2076</v>
      </c>
      <c r="F908" s="100" t="s">
        <v>419</v>
      </c>
      <c r="G908" s="100" t="s">
        <v>656</v>
      </c>
      <c r="H908" s="100">
        <v>1</v>
      </c>
      <c r="I908" s="99">
        <f t="shared" si="14"/>
        <v>0</v>
      </c>
      <c r="J908" s="59">
        <v>1</v>
      </c>
      <c r="K908" s="96" t="s">
        <v>634</v>
      </c>
    </row>
    <row r="909" spans="1:11" hidden="1">
      <c r="A909" s="100" t="s">
        <v>654</v>
      </c>
      <c r="B909" s="62" t="s">
        <v>2200</v>
      </c>
      <c r="C909" s="100" t="s">
        <v>2201</v>
      </c>
      <c r="D909" s="100">
        <v>4.8</v>
      </c>
      <c r="E909" s="100" t="s">
        <v>2076</v>
      </c>
      <c r="F909" s="100" t="s">
        <v>419</v>
      </c>
      <c r="G909" s="100" t="s">
        <v>656</v>
      </c>
      <c r="H909" s="100">
        <v>1</v>
      </c>
      <c r="I909" s="99">
        <f t="shared" si="14"/>
        <v>0</v>
      </c>
      <c r="J909" s="59">
        <v>1</v>
      </c>
      <c r="K909" s="96" t="s">
        <v>634</v>
      </c>
    </row>
    <row r="910" spans="1:11" hidden="1">
      <c r="A910" s="100" t="s">
        <v>654</v>
      </c>
      <c r="B910" s="62" t="s">
        <v>2202</v>
      </c>
      <c r="C910" s="100" t="s">
        <v>2203</v>
      </c>
      <c r="D910" s="100">
        <v>4.32</v>
      </c>
      <c r="E910" s="100" t="s">
        <v>2076</v>
      </c>
      <c r="F910" s="100" t="s">
        <v>419</v>
      </c>
      <c r="G910" s="100" t="s">
        <v>656</v>
      </c>
      <c r="H910" s="100">
        <v>0</v>
      </c>
      <c r="I910" s="99">
        <f t="shared" si="14"/>
        <v>1</v>
      </c>
      <c r="J910" s="59">
        <v>1</v>
      </c>
      <c r="K910" s="96" t="s">
        <v>634</v>
      </c>
    </row>
    <row r="911" spans="1:11" hidden="1">
      <c r="A911" s="100" t="s">
        <v>654</v>
      </c>
      <c r="B911" s="62" t="s">
        <v>2204</v>
      </c>
      <c r="C911" s="100">
        <v>0</v>
      </c>
      <c r="D911" s="100">
        <v>4</v>
      </c>
      <c r="E911" s="100" t="s">
        <v>2076</v>
      </c>
      <c r="F911" s="100" t="s">
        <v>419</v>
      </c>
      <c r="G911" s="100" t="s">
        <v>656</v>
      </c>
      <c r="H911" s="100">
        <v>1</v>
      </c>
      <c r="I911" s="99">
        <f t="shared" si="14"/>
        <v>0</v>
      </c>
      <c r="J911" s="59">
        <v>1</v>
      </c>
      <c r="K911" s="96" t="s">
        <v>634</v>
      </c>
    </row>
    <row r="912" spans="1:11" hidden="1">
      <c r="A912" s="100" t="s">
        <v>654</v>
      </c>
      <c r="B912" s="62" t="s">
        <v>2205</v>
      </c>
      <c r="C912" s="100" t="s">
        <v>2206</v>
      </c>
      <c r="D912" s="100">
        <v>3.75</v>
      </c>
      <c r="E912" s="100" t="s">
        <v>2076</v>
      </c>
      <c r="F912" s="100" t="s">
        <v>419</v>
      </c>
      <c r="G912" s="100" t="s">
        <v>656</v>
      </c>
      <c r="H912" s="100">
        <v>1</v>
      </c>
      <c r="I912" s="99">
        <f t="shared" si="14"/>
        <v>0</v>
      </c>
      <c r="J912" s="59">
        <v>1</v>
      </c>
      <c r="K912" s="96" t="s">
        <v>634</v>
      </c>
    </row>
    <row r="913" spans="1:11" hidden="1">
      <c r="A913" s="100" t="s">
        <v>654</v>
      </c>
      <c r="B913" s="62" t="s">
        <v>2207</v>
      </c>
      <c r="C913" s="100" t="s">
        <v>2208</v>
      </c>
      <c r="D913" s="100">
        <v>3</v>
      </c>
      <c r="E913" s="100" t="s">
        <v>2076</v>
      </c>
      <c r="F913" s="100" t="s">
        <v>419</v>
      </c>
      <c r="G913" s="100" t="s">
        <v>656</v>
      </c>
      <c r="H913" s="100">
        <v>0</v>
      </c>
      <c r="I913" s="99">
        <f t="shared" si="14"/>
        <v>1</v>
      </c>
      <c r="J913" s="59">
        <v>1</v>
      </c>
      <c r="K913" s="96" t="s">
        <v>634</v>
      </c>
    </row>
    <row r="914" spans="1:11" hidden="1">
      <c r="A914" s="100" t="s">
        <v>654</v>
      </c>
      <c r="B914" s="62" t="s">
        <v>2209</v>
      </c>
      <c r="C914" s="100" t="s">
        <v>2210</v>
      </c>
      <c r="D914" s="100">
        <v>3</v>
      </c>
      <c r="E914" s="100" t="s">
        <v>2076</v>
      </c>
      <c r="F914" s="100" t="s">
        <v>419</v>
      </c>
      <c r="G914" s="100" t="s">
        <v>656</v>
      </c>
      <c r="H914" s="100">
        <v>0</v>
      </c>
      <c r="I914" s="99">
        <f t="shared" si="14"/>
        <v>1</v>
      </c>
      <c r="J914" s="59">
        <v>1</v>
      </c>
      <c r="K914" s="96" t="s">
        <v>634</v>
      </c>
    </row>
    <row r="915" spans="1:11" hidden="1">
      <c r="A915" s="100" t="s">
        <v>654</v>
      </c>
      <c r="B915" s="62" t="s">
        <v>2211</v>
      </c>
      <c r="C915" s="100" t="s">
        <v>2212</v>
      </c>
      <c r="D915" s="100">
        <v>3</v>
      </c>
      <c r="E915" s="100" t="s">
        <v>2076</v>
      </c>
      <c r="F915" s="100" t="s">
        <v>419</v>
      </c>
      <c r="G915" s="100" t="s">
        <v>656</v>
      </c>
      <c r="H915" s="100">
        <v>0</v>
      </c>
      <c r="I915" s="99">
        <f t="shared" si="14"/>
        <v>1</v>
      </c>
      <c r="J915" s="59">
        <v>1</v>
      </c>
      <c r="K915" s="96" t="s">
        <v>634</v>
      </c>
    </row>
    <row r="916" spans="1:11" hidden="1">
      <c r="A916" s="100" t="s">
        <v>654</v>
      </c>
      <c r="B916" s="62" t="s">
        <v>2213</v>
      </c>
      <c r="C916" s="100" t="s">
        <v>2214</v>
      </c>
      <c r="D916" s="100">
        <v>3</v>
      </c>
      <c r="E916" s="100" t="s">
        <v>2076</v>
      </c>
      <c r="F916" s="100" t="s">
        <v>419</v>
      </c>
      <c r="G916" s="100" t="s">
        <v>656</v>
      </c>
      <c r="H916" s="100">
        <v>0</v>
      </c>
      <c r="I916" s="99">
        <f t="shared" si="14"/>
        <v>1</v>
      </c>
      <c r="J916" s="59">
        <v>1</v>
      </c>
      <c r="K916" s="96" t="s">
        <v>634</v>
      </c>
    </row>
    <row r="917" spans="1:11" hidden="1">
      <c r="A917" s="100" t="s">
        <v>654</v>
      </c>
      <c r="B917" s="62" t="s">
        <v>2215</v>
      </c>
      <c r="C917" s="100" t="s">
        <v>2216</v>
      </c>
      <c r="D917" s="100">
        <v>3</v>
      </c>
      <c r="E917" s="100" t="s">
        <v>2076</v>
      </c>
      <c r="F917" s="100" t="s">
        <v>419</v>
      </c>
      <c r="G917" s="100" t="s">
        <v>656</v>
      </c>
      <c r="H917" s="100">
        <v>1</v>
      </c>
      <c r="I917" s="99">
        <f t="shared" si="14"/>
        <v>0</v>
      </c>
      <c r="J917" s="59">
        <v>1</v>
      </c>
      <c r="K917" s="96" t="s">
        <v>634</v>
      </c>
    </row>
    <row r="918" spans="1:11" hidden="1">
      <c r="A918" s="100" t="s">
        <v>654</v>
      </c>
      <c r="B918" s="62" t="s">
        <v>2217</v>
      </c>
      <c r="C918" s="100" t="s">
        <v>2218</v>
      </c>
      <c r="D918" s="100">
        <v>3</v>
      </c>
      <c r="E918" s="100" t="s">
        <v>2076</v>
      </c>
      <c r="F918" s="100" t="s">
        <v>419</v>
      </c>
      <c r="G918" s="100" t="s">
        <v>656</v>
      </c>
      <c r="H918" s="100">
        <v>0</v>
      </c>
      <c r="I918" s="99">
        <f t="shared" si="14"/>
        <v>1</v>
      </c>
      <c r="J918" s="59">
        <v>1</v>
      </c>
      <c r="K918" s="96" t="s">
        <v>634</v>
      </c>
    </row>
    <row r="919" spans="1:11" hidden="1">
      <c r="A919" s="100" t="s">
        <v>654</v>
      </c>
      <c r="B919" s="62" t="s">
        <v>2219</v>
      </c>
      <c r="C919" s="100" t="s">
        <v>2220</v>
      </c>
      <c r="D919" s="100">
        <v>3</v>
      </c>
      <c r="E919" s="100" t="s">
        <v>2076</v>
      </c>
      <c r="F919" s="100" t="s">
        <v>419</v>
      </c>
      <c r="G919" s="100" t="s">
        <v>656</v>
      </c>
      <c r="H919" s="100">
        <v>0</v>
      </c>
      <c r="I919" s="99">
        <f t="shared" si="14"/>
        <v>1</v>
      </c>
      <c r="J919" s="59">
        <v>1</v>
      </c>
      <c r="K919" s="96" t="s">
        <v>634</v>
      </c>
    </row>
    <row r="920" spans="1:11" hidden="1">
      <c r="A920" s="100" t="s">
        <v>654</v>
      </c>
      <c r="B920" s="62" t="s">
        <v>2221</v>
      </c>
      <c r="C920" s="100" t="s">
        <v>2221</v>
      </c>
      <c r="D920" s="100">
        <v>3</v>
      </c>
      <c r="E920" s="100" t="s">
        <v>2076</v>
      </c>
      <c r="F920" s="100" t="s">
        <v>419</v>
      </c>
      <c r="G920" s="100" t="s">
        <v>656</v>
      </c>
      <c r="H920" s="100">
        <v>0</v>
      </c>
      <c r="I920" s="99">
        <f t="shared" si="14"/>
        <v>1</v>
      </c>
      <c r="J920" s="59">
        <v>1</v>
      </c>
      <c r="K920" s="96" t="s">
        <v>634</v>
      </c>
    </row>
    <row r="921" spans="1:11" hidden="1">
      <c r="A921" s="100" t="s">
        <v>654</v>
      </c>
      <c r="B921" s="62" t="s">
        <v>2222</v>
      </c>
      <c r="C921" s="100" t="s">
        <v>2222</v>
      </c>
      <c r="D921" s="100">
        <v>3</v>
      </c>
      <c r="E921" s="100" t="s">
        <v>2076</v>
      </c>
      <c r="F921" s="100" t="s">
        <v>419</v>
      </c>
      <c r="G921" s="100" t="s">
        <v>656</v>
      </c>
      <c r="H921" s="100">
        <v>0</v>
      </c>
      <c r="I921" s="99">
        <f t="shared" si="14"/>
        <v>1</v>
      </c>
      <c r="J921" s="59">
        <v>1</v>
      </c>
      <c r="K921" s="96" t="s">
        <v>634</v>
      </c>
    </row>
    <row r="922" spans="1:11" hidden="1">
      <c r="A922" s="100" t="s">
        <v>654</v>
      </c>
      <c r="B922" s="62" t="s">
        <v>2223</v>
      </c>
      <c r="C922" s="100" t="s">
        <v>2223</v>
      </c>
      <c r="D922" s="100">
        <v>3</v>
      </c>
      <c r="E922" s="100" t="s">
        <v>2076</v>
      </c>
      <c r="F922" s="100" t="s">
        <v>419</v>
      </c>
      <c r="G922" s="100" t="s">
        <v>656</v>
      </c>
      <c r="H922" s="100">
        <v>0</v>
      </c>
      <c r="I922" s="99">
        <f t="shared" si="14"/>
        <v>1</v>
      </c>
      <c r="J922" s="59">
        <v>1</v>
      </c>
      <c r="K922" s="96" t="s">
        <v>634</v>
      </c>
    </row>
    <row r="923" spans="1:11" hidden="1">
      <c r="A923" s="100" t="s">
        <v>654</v>
      </c>
      <c r="B923" s="62" t="s">
        <v>2224</v>
      </c>
      <c r="C923" s="100" t="s">
        <v>2224</v>
      </c>
      <c r="D923" s="100">
        <v>3</v>
      </c>
      <c r="E923" s="100" t="s">
        <v>2076</v>
      </c>
      <c r="F923" s="100" t="s">
        <v>419</v>
      </c>
      <c r="G923" s="100" t="s">
        <v>656</v>
      </c>
      <c r="H923" s="100">
        <v>0</v>
      </c>
      <c r="I923" s="99">
        <f t="shared" si="14"/>
        <v>1</v>
      </c>
      <c r="J923" s="59">
        <v>1</v>
      </c>
      <c r="K923" s="96" t="s">
        <v>634</v>
      </c>
    </row>
    <row r="924" spans="1:11" hidden="1">
      <c r="A924" s="100" t="s">
        <v>654</v>
      </c>
      <c r="B924" s="62" t="s">
        <v>2225</v>
      </c>
      <c r="C924" s="100">
        <v>0</v>
      </c>
      <c r="D924" s="100">
        <v>2.5</v>
      </c>
      <c r="E924" s="100" t="s">
        <v>2076</v>
      </c>
      <c r="F924" s="100" t="s">
        <v>419</v>
      </c>
      <c r="G924" s="100" t="s">
        <v>656</v>
      </c>
      <c r="H924" s="100">
        <v>1</v>
      </c>
      <c r="I924" s="99">
        <f t="shared" si="14"/>
        <v>0</v>
      </c>
      <c r="J924" s="59">
        <v>1</v>
      </c>
      <c r="K924" s="96" t="s">
        <v>634</v>
      </c>
    </row>
    <row r="925" spans="1:11" hidden="1">
      <c r="A925" s="100" t="s">
        <v>654</v>
      </c>
      <c r="B925" s="62" t="s">
        <v>2226</v>
      </c>
      <c r="C925" s="100" t="s">
        <v>2227</v>
      </c>
      <c r="D925" s="100">
        <v>2.5</v>
      </c>
      <c r="E925" s="100" t="s">
        <v>2076</v>
      </c>
      <c r="F925" s="100" t="s">
        <v>419</v>
      </c>
      <c r="G925" s="100" t="s">
        <v>656</v>
      </c>
      <c r="H925" s="100">
        <v>1</v>
      </c>
      <c r="I925" s="99">
        <f t="shared" si="14"/>
        <v>0</v>
      </c>
      <c r="J925" s="59">
        <v>1</v>
      </c>
      <c r="K925" s="96" t="s">
        <v>634</v>
      </c>
    </row>
    <row r="926" spans="1:11" hidden="1">
      <c r="A926" s="100" t="s">
        <v>654</v>
      </c>
      <c r="B926" s="62" t="s">
        <v>2228</v>
      </c>
      <c r="C926" s="100" t="s">
        <v>2228</v>
      </c>
      <c r="D926" s="100">
        <v>2.4</v>
      </c>
      <c r="E926" s="100" t="s">
        <v>2076</v>
      </c>
      <c r="F926" s="100" t="s">
        <v>419</v>
      </c>
      <c r="G926" s="100" t="s">
        <v>656</v>
      </c>
      <c r="H926" s="100">
        <v>0</v>
      </c>
      <c r="I926" s="99">
        <f t="shared" si="14"/>
        <v>1</v>
      </c>
      <c r="J926" s="59">
        <v>0</v>
      </c>
      <c r="K926" s="96" t="s">
        <v>634</v>
      </c>
    </row>
    <row r="927" spans="1:11" hidden="1">
      <c r="A927" s="100" t="s">
        <v>654</v>
      </c>
      <c r="B927" s="62" t="s">
        <v>2229</v>
      </c>
      <c r="C927" s="100" t="s">
        <v>2230</v>
      </c>
      <c r="D927" s="100">
        <v>2</v>
      </c>
      <c r="E927" s="100" t="s">
        <v>2076</v>
      </c>
      <c r="F927" s="100" t="s">
        <v>419</v>
      </c>
      <c r="G927" s="100" t="s">
        <v>656</v>
      </c>
      <c r="H927" s="100">
        <v>1</v>
      </c>
      <c r="I927" s="99">
        <f t="shared" si="14"/>
        <v>0</v>
      </c>
      <c r="J927" s="59">
        <v>1</v>
      </c>
      <c r="K927" s="96" t="s">
        <v>634</v>
      </c>
    </row>
    <row r="928" spans="1:11" hidden="1">
      <c r="A928" s="100" t="s">
        <v>654</v>
      </c>
      <c r="B928" s="62" t="s">
        <v>2231</v>
      </c>
      <c r="C928" s="100" t="s">
        <v>2232</v>
      </c>
      <c r="D928" s="100">
        <v>2</v>
      </c>
      <c r="E928" s="100" t="s">
        <v>2076</v>
      </c>
      <c r="F928" s="100" t="s">
        <v>419</v>
      </c>
      <c r="G928" s="100" t="s">
        <v>656</v>
      </c>
      <c r="H928" s="100">
        <v>0</v>
      </c>
      <c r="I928" s="99">
        <f t="shared" si="14"/>
        <v>1</v>
      </c>
      <c r="J928" s="59">
        <v>1</v>
      </c>
      <c r="K928" s="96" t="s">
        <v>634</v>
      </c>
    </row>
    <row r="929" spans="1:11" hidden="1">
      <c r="A929" s="100" t="s">
        <v>654</v>
      </c>
      <c r="B929" s="62" t="s">
        <v>2233</v>
      </c>
      <c r="C929" s="100" t="s">
        <v>2234</v>
      </c>
      <c r="D929" s="100">
        <v>2</v>
      </c>
      <c r="E929" s="100" t="s">
        <v>2076</v>
      </c>
      <c r="F929" s="100" t="s">
        <v>419</v>
      </c>
      <c r="G929" s="100" t="s">
        <v>656</v>
      </c>
      <c r="H929" s="100">
        <v>0</v>
      </c>
      <c r="I929" s="99">
        <f t="shared" si="14"/>
        <v>1</v>
      </c>
      <c r="J929" s="59">
        <v>1</v>
      </c>
      <c r="K929" s="96" t="s">
        <v>634</v>
      </c>
    </row>
    <row r="930" spans="1:11" hidden="1">
      <c r="A930" s="100" t="s">
        <v>654</v>
      </c>
      <c r="B930" s="62" t="s">
        <v>2235</v>
      </c>
      <c r="C930" s="100" t="s">
        <v>2236</v>
      </c>
      <c r="D930" s="100">
        <v>1.6</v>
      </c>
      <c r="E930" s="100" t="s">
        <v>2076</v>
      </c>
      <c r="F930" s="100" t="s">
        <v>419</v>
      </c>
      <c r="G930" s="100" t="s">
        <v>656</v>
      </c>
      <c r="H930" s="100">
        <v>1</v>
      </c>
      <c r="I930" s="99">
        <f t="shared" si="14"/>
        <v>0</v>
      </c>
      <c r="J930" s="59">
        <v>1</v>
      </c>
      <c r="K930" s="96" t="s">
        <v>634</v>
      </c>
    </row>
    <row r="931" spans="1:11" hidden="1">
      <c r="A931" s="100" t="s">
        <v>654</v>
      </c>
      <c r="B931" s="62" t="s">
        <v>2237</v>
      </c>
      <c r="C931" s="100" t="s">
        <v>2238</v>
      </c>
      <c r="D931" s="100">
        <v>1.5</v>
      </c>
      <c r="E931" s="100" t="s">
        <v>2076</v>
      </c>
      <c r="F931" s="100" t="s">
        <v>419</v>
      </c>
      <c r="G931" s="100" t="s">
        <v>656</v>
      </c>
      <c r="H931" s="100">
        <v>0</v>
      </c>
      <c r="I931" s="99">
        <f t="shared" si="14"/>
        <v>1</v>
      </c>
      <c r="J931" s="59">
        <v>1</v>
      </c>
      <c r="K931" s="96" t="s">
        <v>634</v>
      </c>
    </row>
    <row r="932" spans="1:11" hidden="1">
      <c r="A932" s="100" t="s">
        <v>654</v>
      </c>
      <c r="B932" s="62" t="s">
        <v>2239</v>
      </c>
      <c r="C932" s="100">
        <v>0</v>
      </c>
      <c r="D932" s="100">
        <v>1.5</v>
      </c>
      <c r="E932" s="100" t="s">
        <v>2076</v>
      </c>
      <c r="F932" s="100" t="s">
        <v>419</v>
      </c>
      <c r="G932" s="100" t="s">
        <v>656</v>
      </c>
      <c r="H932" s="100">
        <v>0</v>
      </c>
      <c r="I932" s="99">
        <f t="shared" si="14"/>
        <v>1</v>
      </c>
      <c r="J932" s="59">
        <v>1</v>
      </c>
      <c r="K932" s="96" t="s">
        <v>634</v>
      </c>
    </row>
    <row r="933" spans="1:11" hidden="1">
      <c r="A933" s="100" t="s">
        <v>654</v>
      </c>
      <c r="B933" s="62" t="s">
        <v>2240</v>
      </c>
      <c r="C933" s="100">
        <v>0</v>
      </c>
      <c r="D933" s="100">
        <v>1.5</v>
      </c>
      <c r="E933" s="100" t="s">
        <v>2076</v>
      </c>
      <c r="F933" s="100" t="s">
        <v>419</v>
      </c>
      <c r="G933" s="100" t="s">
        <v>656</v>
      </c>
      <c r="H933" s="100">
        <v>0</v>
      </c>
      <c r="I933" s="99">
        <f t="shared" si="14"/>
        <v>1</v>
      </c>
      <c r="J933" s="59">
        <v>1</v>
      </c>
      <c r="K933" s="96" t="s">
        <v>634</v>
      </c>
    </row>
    <row r="934" spans="1:11" hidden="1">
      <c r="A934" s="100" t="s">
        <v>654</v>
      </c>
      <c r="B934" s="62" t="s">
        <v>2241</v>
      </c>
      <c r="C934" s="100" t="s">
        <v>2242</v>
      </c>
      <c r="D934" s="100">
        <v>1.5</v>
      </c>
      <c r="E934" s="100" t="s">
        <v>2076</v>
      </c>
      <c r="F934" s="100" t="s">
        <v>419</v>
      </c>
      <c r="G934" s="100" t="s">
        <v>656</v>
      </c>
      <c r="H934" s="100">
        <v>1</v>
      </c>
      <c r="I934" s="99">
        <f t="shared" si="14"/>
        <v>0</v>
      </c>
      <c r="J934" s="59">
        <v>1</v>
      </c>
      <c r="K934" s="96" t="s">
        <v>634</v>
      </c>
    </row>
    <row r="935" spans="1:11" hidden="1">
      <c r="A935" s="100" t="s">
        <v>654</v>
      </c>
      <c r="B935" s="62" t="s">
        <v>2243</v>
      </c>
      <c r="C935" s="100" t="s">
        <v>2244</v>
      </c>
      <c r="D935" s="100">
        <v>1.5</v>
      </c>
      <c r="E935" s="100" t="s">
        <v>2076</v>
      </c>
      <c r="F935" s="100" t="s">
        <v>419</v>
      </c>
      <c r="G935" s="100" t="s">
        <v>656</v>
      </c>
      <c r="H935" s="100">
        <v>1</v>
      </c>
      <c r="I935" s="99">
        <f t="shared" si="14"/>
        <v>0</v>
      </c>
      <c r="J935" s="59">
        <v>1</v>
      </c>
      <c r="K935" s="96" t="s">
        <v>634</v>
      </c>
    </row>
    <row r="936" spans="1:11" hidden="1">
      <c r="A936" s="100" t="s">
        <v>654</v>
      </c>
      <c r="B936" s="62" t="s">
        <v>2245</v>
      </c>
      <c r="C936" s="100" t="s">
        <v>2246</v>
      </c>
      <c r="D936" s="100">
        <v>1.5</v>
      </c>
      <c r="E936" s="100" t="s">
        <v>2076</v>
      </c>
      <c r="F936" s="100" t="s">
        <v>419</v>
      </c>
      <c r="G936" s="100" t="s">
        <v>656</v>
      </c>
      <c r="H936" s="100">
        <v>1</v>
      </c>
      <c r="I936" s="99">
        <f t="shared" si="14"/>
        <v>0</v>
      </c>
      <c r="J936" s="59">
        <v>1</v>
      </c>
      <c r="K936" s="96" t="s">
        <v>634</v>
      </c>
    </row>
    <row r="937" spans="1:11" hidden="1">
      <c r="A937" s="100" t="s">
        <v>654</v>
      </c>
      <c r="B937" s="62" t="s">
        <v>2247</v>
      </c>
      <c r="C937" s="100" t="s">
        <v>2248</v>
      </c>
      <c r="D937" s="100">
        <v>1.5</v>
      </c>
      <c r="E937" s="100" t="s">
        <v>2076</v>
      </c>
      <c r="F937" s="100" t="s">
        <v>419</v>
      </c>
      <c r="G937" s="100" t="s">
        <v>656</v>
      </c>
      <c r="H937" s="100">
        <v>0</v>
      </c>
      <c r="I937" s="99">
        <f t="shared" si="14"/>
        <v>1</v>
      </c>
      <c r="J937" s="59">
        <v>1</v>
      </c>
      <c r="K937" s="96" t="s">
        <v>634</v>
      </c>
    </row>
    <row r="938" spans="1:11" hidden="1">
      <c r="A938" s="100" t="s">
        <v>654</v>
      </c>
      <c r="B938" s="62" t="s">
        <v>2249</v>
      </c>
      <c r="C938" s="100" t="s">
        <v>2250</v>
      </c>
      <c r="D938" s="100">
        <v>1.49</v>
      </c>
      <c r="E938" s="100" t="s">
        <v>2076</v>
      </c>
      <c r="F938" s="100" t="s">
        <v>419</v>
      </c>
      <c r="G938" s="100" t="s">
        <v>656</v>
      </c>
      <c r="H938" s="100">
        <v>1</v>
      </c>
      <c r="I938" s="99">
        <f t="shared" si="14"/>
        <v>0</v>
      </c>
      <c r="J938" s="59">
        <v>1</v>
      </c>
      <c r="K938" s="96" t="s">
        <v>634</v>
      </c>
    </row>
    <row r="939" spans="1:11" hidden="1">
      <c r="A939" s="100" t="s">
        <v>654</v>
      </c>
      <c r="B939" s="62" t="s">
        <v>2251</v>
      </c>
      <c r="C939" s="100" t="s">
        <v>2252</v>
      </c>
      <c r="D939" s="100">
        <v>1.49</v>
      </c>
      <c r="E939" s="100" t="s">
        <v>2076</v>
      </c>
      <c r="F939" s="100" t="s">
        <v>419</v>
      </c>
      <c r="G939" s="100" t="s">
        <v>656</v>
      </c>
      <c r="H939" s="100">
        <v>1</v>
      </c>
      <c r="I939" s="99">
        <f t="shared" si="14"/>
        <v>0</v>
      </c>
      <c r="J939" s="59">
        <v>1</v>
      </c>
      <c r="K939" s="96" t="s">
        <v>634</v>
      </c>
    </row>
    <row r="940" spans="1:11" hidden="1">
      <c r="A940" s="100" t="s">
        <v>654</v>
      </c>
      <c r="B940" s="62" t="s">
        <v>2253</v>
      </c>
      <c r="C940" s="100" t="s">
        <v>2254</v>
      </c>
      <c r="D940" s="100">
        <v>1.4</v>
      </c>
      <c r="E940" s="100" t="s">
        <v>2076</v>
      </c>
      <c r="F940" s="100" t="s">
        <v>419</v>
      </c>
      <c r="G940" s="100" t="s">
        <v>656</v>
      </c>
      <c r="H940" s="100">
        <v>1</v>
      </c>
      <c r="I940" s="99">
        <f t="shared" si="14"/>
        <v>0</v>
      </c>
      <c r="J940" s="59">
        <v>1</v>
      </c>
      <c r="K940" s="96" t="s">
        <v>634</v>
      </c>
    </row>
    <row r="941" spans="1:11" hidden="1">
      <c r="A941" s="100" t="s">
        <v>654</v>
      </c>
      <c r="B941" s="62" t="s">
        <v>2255</v>
      </c>
      <c r="C941" s="100" t="s">
        <v>2256</v>
      </c>
      <c r="D941" s="100">
        <v>1</v>
      </c>
      <c r="E941" s="100" t="s">
        <v>2076</v>
      </c>
      <c r="F941" s="100" t="s">
        <v>419</v>
      </c>
      <c r="G941" s="100" t="s">
        <v>656</v>
      </c>
      <c r="H941" s="100">
        <v>1</v>
      </c>
      <c r="I941" s="99">
        <f t="shared" si="14"/>
        <v>0</v>
      </c>
      <c r="J941" s="59">
        <v>1</v>
      </c>
      <c r="K941" s="96" t="s">
        <v>634</v>
      </c>
    </row>
    <row r="942" spans="1:11" hidden="1">
      <c r="A942" s="100" t="s">
        <v>654</v>
      </c>
      <c r="B942" s="62" t="s">
        <v>2257</v>
      </c>
      <c r="C942" s="100" t="s">
        <v>2258</v>
      </c>
      <c r="D942" s="100">
        <v>1</v>
      </c>
      <c r="E942" s="100" t="s">
        <v>2076</v>
      </c>
      <c r="F942" s="100" t="s">
        <v>419</v>
      </c>
      <c r="G942" s="100" t="s">
        <v>656</v>
      </c>
      <c r="H942" s="100">
        <v>0</v>
      </c>
      <c r="I942" s="99">
        <f t="shared" si="14"/>
        <v>1</v>
      </c>
      <c r="J942" s="59">
        <v>1</v>
      </c>
      <c r="K942" s="96" t="s">
        <v>634</v>
      </c>
    </row>
    <row r="943" spans="1:11" hidden="1">
      <c r="A943" s="100" t="s">
        <v>654</v>
      </c>
      <c r="B943" s="62" t="s">
        <v>2259</v>
      </c>
      <c r="C943" s="100" t="s">
        <v>2260</v>
      </c>
      <c r="D943" s="100">
        <v>1</v>
      </c>
      <c r="E943" s="100" t="s">
        <v>2076</v>
      </c>
      <c r="F943" s="100" t="s">
        <v>419</v>
      </c>
      <c r="G943" s="100" t="s">
        <v>656</v>
      </c>
      <c r="H943" s="100">
        <v>0</v>
      </c>
      <c r="I943" s="99">
        <f t="shared" si="14"/>
        <v>1</v>
      </c>
      <c r="J943" s="59">
        <v>1</v>
      </c>
      <c r="K943" s="96" t="s">
        <v>634</v>
      </c>
    </row>
    <row r="944" spans="1:11" hidden="1">
      <c r="A944" s="100" t="s">
        <v>654</v>
      </c>
      <c r="B944" s="62" t="s">
        <v>2261</v>
      </c>
      <c r="C944" s="100" t="s">
        <v>2262</v>
      </c>
      <c r="D944" s="100">
        <v>1</v>
      </c>
      <c r="E944" s="100" t="s">
        <v>2076</v>
      </c>
      <c r="F944" s="100" t="s">
        <v>419</v>
      </c>
      <c r="G944" s="100" t="s">
        <v>656</v>
      </c>
      <c r="H944" s="100">
        <v>0</v>
      </c>
      <c r="I944" s="99">
        <f t="shared" si="14"/>
        <v>1</v>
      </c>
      <c r="J944" s="59">
        <v>1</v>
      </c>
      <c r="K944" s="96" t="s">
        <v>634</v>
      </c>
    </row>
    <row r="945" spans="1:11" hidden="1">
      <c r="A945" s="100" t="s">
        <v>654</v>
      </c>
      <c r="B945" s="62" t="s">
        <v>2263</v>
      </c>
      <c r="C945" s="100" t="s">
        <v>2264</v>
      </c>
      <c r="D945" s="100">
        <v>0.91</v>
      </c>
      <c r="E945" s="100" t="s">
        <v>2076</v>
      </c>
      <c r="F945" s="100" t="s">
        <v>419</v>
      </c>
      <c r="G945" s="100" t="s">
        <v>656</v>
      </c>
      <c r="H945" s="100">
        <v>0</v>
      </c>
      <c r="I945" s="99">
        <f t="shared" si="14"/>
        <v>1</v>
      </c>
      <c r="J945" s="59">
        <v>1</v>
      </c>
      <c r="K945" s="96" t="s">
        <v>634</v>
      </c>
    </row>
    <row r="946" spans="1:11" hidden="1">
      <c r="A946" s="100" t="s">
        <v>654</v>
      </c>
      <c r="B946" s="62" t="s">
        <v>2265</v>
      </c>
      <c r="C946" s="100" t="s">
        <v>2266</v>
      </c>
      <c r="D946" s="100">
        <v>200</v>
      </c>
      <c r="E946" s="100" t="s">
        <v>2076</v>
      </c>
      <c r="F946" s="100" t="s">
        <v>419</v>
      </c>
      <c r="G946" s="100" t="s">
        <v>656</v>
      </c>
      <c r="H946" s="100">
        <v>1</v>
      </c>
      <c r="I946" s="99">
        <f t="shared" si="14"/>
        <v>0</v>
      </c>
      <c r="J946" s="59">
        <v>1</v>
      </c>
      <c r="K946" s="96" t="s">
        <v>634</v>
      </c>
    </row>
    <row r="947" spans="1:11" hidden="1">
      <c r="A947" s="100" t="s">
        <v>654</v>
      </c>
      <c r="B947" s="62" t="s">
        <v>2267</v>
      </c>
      <c r="C947" s="100" t="s">
        <v>2268</v>
      </c>
      <c r="D947" s="100">
        <v>150</v>
      </c>
      <c r="E947" s="100" t="s">
        <v>2076</v>
      </c>
      <c r="F947" s="100" t="s">
        <v>419</v>
      </c>
      <c r="G947" s="100" t="s">
        <v>656</v>
      </c>
      <c r="H947" s="100">
        <v>0</v>
      </c>
      <c r="I947" s="99">
        <f t="shared" si="14"/>
        <v>1</v>
      </c>
      <c r="J947" s="59">
        <v>1</v>
      </c>
      <c r="K947" s="96" t="s">
        <v>634</v>
      </c>
    </row>
    <row r="948" spans="1:11" hidden="1">
      <c r="A948" s="100" t="s">
        <v>654</v>
      </c>
      <c r="B948" s="62" t="s">
        <v>2269</v>
      </c>
      <c r="C948" s="100" t="s">
        <v>2270</v>
      </c>
      <c r="D948" s="100">
        <v>100</v>
      </c>
      <c r="E948" s="100" t="s">
        <v>2076</v>
      </c>
      <c r="F948" s="100" t="s">
        <v>419</v>
      </c>
      <c r="G948" s="100" t="s">
        <v>656</v>
      </c>
      <c r="H948" s="100">
        <v>1</v>
      </c>
      <c r="I948" s="99">
        <f t="shared" si="14"/>
        <v>0</v>
      </c>
      <c r="J948" s="59">
        <v>1</v>
      </c>
      <c r="K948" s="96" t="s">
        <v>634</v>
      </c>
    </row>
    <row r="949" spans="1:11" hidden="1">
      <c r="A949" s="100" t="s">
        <v>654</v>
      </c>
      <c r="B949" s="62" t="s">
        <v>2271</v>
      </c>
      <c r="C949" s="100" t="s">
        <v>2272</v>
      </c>
      <c r="D949" s="100">
        <v>100</v>
      </c>
      <c r="E949" s="100" t="s">
        <v>2076</v>
      </c>
      <c r="F949" s="100" t="s">
        <v>419</v>
      </c>
      <c r="G949" s="100" t="s">
        <v>656</v>
      </c>
      <c r="H949" s="100">
        <v>1</v>
      </c>
      <c r="I949" s="99">
        <f t="shared" si="14"/>
        <v>0</v>
      </c>
      <c r="J949" s="59">
        <v>1</v>
      </c>
      <c r="K949" s="96" t="s">
        <v>634</v>
      </c>
    </row>
    <row r="950" spans="1:11" hidden="1">
      <c r="A950" s="100" t="s">
        <v>654</v>
      </c>
      <c r="B950" s="62" t="s">
        <v>2273</v>
      </c>
      <c r="C950" s="100" t="s">
        <v>2274</v>
      </c>
      <c r="D950" s="100">
        <v>100</v>
      </c>
      <c r="E950" s="100" t="s">
        <v>2076</v>
      </c>
      <c r="F950" s="100" t="s">
        <v>419</v>
      </c>
      <c r="G950" s="100" t="s">
        <v>656</v>
      </c>
      <c r="H950" s="100">
        <v>1</v>
      </c>
      <c r="I950" s="99">
        <f t="shared" si="14"/>
        <v>0</v>
      </c>
      <c r="J950" s="59">
        <v>1</v>
      </c>
      <c r="K950" s="96" t="s">
        <v>634</v>
      </c>
    </row>
    <row r="951" spans="1:11" hidden="1">
      <c r="A951" s="100" t="s">
        <v>654</v>
      </c>
      <c r="B951" s="62" t="s">
        <v>2275</v>
      </c>
      <c r="C951" s="100" t="s">
        <v>2276</v>
      </c>
      <c r="D951" s="100">
        <v>20</v>
      </c>
      <c r="E951" s="100" t="s">
        <v>2076</v>
      </c>
      <c r="F951" s="100" t="s">
        <v>419</v>
      </c>
      <c r="G951" s="100" t="s">
        <v>656</v>
      </c>
      <c r="H951" s="100">
        <v>0</v>
      </c>
      <c r="I951" s="99">
        <f t="shared" si="14"/>
        <v>1</v>
      </c>
      <c r="J951" s="59">
        <v>1</v>
      </c>
      <c r="K951" s="96" t="s">
        <v>634</v>
      </c>
    </row>
    <row r="952" spans="1:11" hidden="1">
      <c r="A952" s="100" t="s">
        <v>654</v>
      </c>
      <c r="B952" s="62" t="s">
        <v>2277</v>
      </c>
      <c r="C952" s="100" t="s">
        <v>2278</v>
      </c>
      <c r="D952" s="100">
        <v>20</v>
      </c>
      <c r="E952" s="100" t="s">
        <v>2076</v>
      </c>
      <c r="F952" s="100" t="s">
        <v>419</v>
      </c>
      <c r="G952" s="100" t="s">
        <v>656</v>
      </c>
      <c r="H952" s="100">
        <v>1</v>
      </c>
      <c r="I952" s="99">
        <f t="shared" si="14"/>
        <v>0</v>
      </c>
      <c r="J952" s="59">
        <v>1</v>
      </c>
      <c r="K952" s="96" t="s">
        <v>634</v>
      </c>
    </row>
    <row r="953" spans="1:11" hidden="1">
      <c r="A953" s="100" t="s">
        <v>654</v>
      </c>
      <c r="B953" s="62" t="s">
        <v>2279</v>
      </c>
      <c r="C953" s="100" t="s">
        <v>2280</v>
      </c>
      <c r="D953" s="100">
        <v>3</v>
      </c>
      <c r="E953" s="100" t="s">
        <v>2076</v>
      </c>
      <c r="F953" s="100" t="s">
        <v>419</v>
      </c>
      <c r="G953" s="100" t="s">
        <v>656</v>
      </c>
      <c r="H953" s="100">
        <v>1</v>
      </c>
      <c r="I953" s="99">
        <f t="shared" si="14"/>
        <v>0</v>
      </c>
      <c r="J953" s="59">
        <v>1</v>
      </c>
      <c r="K953" s="96" t="s">
        <v>634</v>
      </c>
    </row>
    <row r="954" spans="1:11" hidden="1">
      <c r="A954" s="100" t="s">
        <v>654</v>
      </c>
      <c r="B954" s="62" t="s">
        <v>2281</v>
      </c>
      <c r="C954" s="100" t="s">
        <v>2282</v>
      </c>
      <c r="D954" s="100">
        <v>3</v>
      </c>
      <c r="E954" s="100" t="s">
        <v>2076</v>
      </c>
      <c r="F954" s="100" t="s">
        <v>419</v>
      </c>
      <c r="G954" s="100" t="s">
        <v>656</v>
      </c>
      <c r="H954" s="100">
        <v>1</v>
      </c>
      <c r="I954" s="99">
        <f t="shared" si="14"/>
        <v>0</v>
      </c>
      <c r="J954" s="59">
        <v>1</v>
      </c>
      <c r="K954" s="96" t="s">
        <v>634</v>
      </c>
    </row>
    <row r="955" spans="1:11" hidden="1">
      <c r="A955" s="100" t="s">
        <v>837</v>
      </c>
      <c r="B955" s="62" t="s">
        <v>2283</v>
      </c>
      <c r="C955" s="100"/>
      <c r="D955" s="100" t="e">
        <v>#N/A</v>
      </c>
      <c r="E955" s="100" t="s">
        <v>2076</v>
      </c>
      <c r="F955" s="100" t="s">
        <v>421</v>
      </c>
      <c r="G955" s="100" t="s">
        <v>656</v>
      </c>
      <c r="H955" s="100">
        <v>0</v>
      </c>
      <c r="I955" s="99">
        <f t="shared" si="14"/>
        <v>1</v>
      </c>
      <c r="J955" s="59">
        <v>1</v>
      </c>
      <c r="K955" s="96" t="s">
        <v>634</v>
      </c>
    </row>
    <row r="956" spans="1:11" hidden="1">
      <c r="A956" s="100" t="s">
        <v>837</v>
      </c>
      <c r="B956" s="62" t="s">
        <v>595</v>
      </c>
      <c r="C956" s="100"/>
      <c r="D956" s="100" t="e">
        <v>#N/A</v>
      </c>
      <c r="E956" s="100" t="s">
        <v>2076</v>
      </c>
      <c r="F956" s="100" t="s">
        <v>421</v>
      </c>
      <c r="G956" s="100" t="s">
        <v>656</v>
      </c>
      <c r="H956" s="100">
        <v>0</v>
      </c>
      <c r="I956" s="99">
        <f t="shared" si="14"/>
        <v>1</v>
      </c>
      <c r="J956" s="59">
        <v>1</v>
      </c>
      <c r="K956" s="96" t="s">
        <v>634</v>
      </c>
    </row>
    <row r="957" spans="1:11" hidden="1">
      <c r="A957" s="100" t="s">
        <v>837</v>
      </c>
      <c r="B957" s="62" t="s">
        <v>2284</v>
      </c>
      <c r="C957" s="100"/>
      <c r="D957" s="100" t="e">
        <v>#N/A</v>
      </c>
      <c r="E957" s="100" t="s">
        <v>2076</v>
      </c>
      <c r="F957" s="100" t="s">
        <v>421</v>
      </c>
      <c r="G957" s="100" t="s">
        <v>656</v>
      </c>
      <c r="H957" s="100">
        <v>0</v>
      </c>
      <c r="I957" s="99">
        <f t="shared" si="14"/>
        <v>1</v>
      </c>
      <c r="J957" s="59">
        <v>1</v>
      </c>
      <c r="K957" s="96" t="s">
        <v>634</v>
      </c>
    </row>
    <row r="958" spans="1:11" hidden="1">
      <c r="A958" s="100" t="s">
        <v>837</v>
      </c>
      <c r="B958" s="62" t="s">
        <v>2285</v>
      </c>
      <c r="C958" s="100"/>
      <c r="D958" s="100" t="e">
        <v>#N/A</v>
      </c>
      <c r="E958" s="100" t="s">
        <v>2076</v>
      </c>
      <c r="F958" s="100" t="s">
        <v>421</v>
      </c>
      <c r="G958" s="100" t="s">
        <v>656</v>
      </c>
      <c r="H958" s="100">
        <v>0</v>
      </c>
      <c r="I958" s="99">
        <f t="shared" si="14"/>
        <v>1</v>
      </c>
      <c r="J958" s="59">
        <v>1</v>
      </c>
      <c r="K958" s="96" t="s">
        <v>634</v>
      </c>
    </row>
    <row r="959" spans="1:11" hidden="1">
      <c r="A959" s="100" t="s">
        <v>672</v>
      </c>
      <c r="B959" s="62" t="s">
        <v>2286</v>
      </c>
      <c r="C959" s="100" t="s">
        <v>2287</v>
      </c>
      <c r="D959" s="100" t="e">
        <v>#N/A</v>
      </c>
      <c r="E959" s="100" t="s">
        <v>2288</v>
      </c>
      <c r="F959" s="100" t="s">
        <v>429</v>
      </c>
      <c r="G959" s="100" t="s">
        <v>656</v>
      </c>
      <c r="H959" s="100">
        <v>1</v>
      </c>
      <c r="I959" s="99">
        <f t="shared" si="14"/>
        <v>0</v>
      </c>
      <c r="J959" s="59">
        <v>1</v>
      </c>
      <c r="K959" s="96" t="s">
        <v>636</v>
      </c>
    </row>
    <row r="960" spans="1:11" hidden="1">
      <c r="A960" s="100" t="s">
        <v>672</v>
      </c>
      <c r="B960" s="62" t="s">
        <v>2289</v>
      </c>
      <c r="C960" s="100" t="s">
        <v>2290</v>
      </c>
      <c r="D960" s="100" t="e">
        <v>#N/A</v>
      </c>
      <c r="E960" s="100" t="s">
        <v>2288</v>
      </c>
      <c r="F960" s="100" t="s">
        <v>429</v>
      </c>
      <c r="G960" s="100" t="s">
        <v>656</v>
      </c>
      <c r="H960" s="100">
        <v>1</v>
      </c>
      <c r="I960" s="99">
        <f t="shared" si="14"/>
        <v>0</v>
      </c>
      <c r="J960" s="59">
        <v>1</v>
      </c>
      <c r="K960" s="96" t="s">
        <v>636</v>
      </c>
    </row>
    <row r="961" spans="1:11" hidden="1">
      <c r="A961" s="100" t="s">
        <v>672</v>
      </c>
      <c r="B961" s="62" t="s">
        <v>2291</v>
      </c>
      <c r="C961" s="100" t="s">
        <v>2290</v>
      </c>
      <c r="D961" s="100" t="e">
        <v>#N/A</v>
      </c>
      <c r="E961" s="100" t="s">
        <v>2288</v>
      </c>
      <c r="F961" s="100" t="s">
        <v>429</v>
      </c>
      <c r="G961" s="100" t="s">
        <v>656</v>
      </c>
      <c r="H961" s="100">
        <v>1</v>
      </c>
      <c r="I961" s="99">
        <f t="shared" si="14"/>
        <v>0</v>
      </c>
      <c r="J961" s="59">
        <v>1</v>
      </c>
      <c r="K961" s="96" t="s">
        <v>636</v>
      </c>
    </row>
    <row r="962" spans="1:11" hidden="1">
      <c r="A962" s="100" t="s">
        <v>672</v>
      </c>
      <c r="B962" s="62" t="s">
        <v>2292</v>
      </c>
      <c r="C962" s="100" t="s">
        <v>2290</v>
      </c>
      <c r="D962" s="100" t="e">
        <v>#N/A</v>
      </c>
      <c r="E962" s="100" t="s">
        <v>2288</v>
      </c>
      <c r="F962" s="100" t="s">
        <v>429</v>
      </c>
      <c r="G962" s="100" t="s">
        <v>656</v>
      </c>
      <c r="H962" s="100">
        <v>1</v>
      </c>
      <c r="I962" s="99">
        <f t="shared" ref="I962:I1025" si="15">NOT(H962)*1</f>
        <v>0</v>
      </c>
      <c r="J962" s="59">
        <v>1</v>
      </c>
      <c r="K962" s="96" t="s">
        <v>636</v>
      </c>
    </row>
    <row r="963" spans="1:11" hidden="1">
      <c r="A963" s="100" t="s">
        <v>672</v>
      </c>
      <c r="B963" s="62" t="s">
        <v>2293</v>
      </c>
      <c r="C963" s="100" t="s">
        <v>2294</v>
      </c>
      <c r="D963" s="100" t="e">
        <v>#N/A</v>
      </c>
      <c r="E963" s="100" t="s">
        <v>2288</v>
      </c>
      <c r="F963" s="100" t="s">
        <v>429</v>
      </c>
      <c r="G963" s="100" t="s">
        <v>656</v>
      </c>
      <c r="H963" s="100">
        <v>1</v>
      </c>
      <c r="I963" s="99">
        <f t="shared" si="15"/>
        <v>0</v>
      </c>
      <c r="J963" s="59">
        <v>1</v>
      </c>
      <c r="K963" s="96" t="s">
        <v>636</v>
      </c>
    </row>
    <row r="964" spans="1:11" hidden="1">
      <c r="A964" s="100" t="s">
        <v>672</v>
      </c>
      <c r="B964" s="62" t="s">
        <v>2295</v>
      </c>
      <c r="C964" s="100" t="s">
        <v>2296</v>
      </c>
      <c r="D964" s="100" t="e">
        <v>#N/A</v>
      </c>
      <c r="E964" s="100" t="s">
        <v>2288</v>
      </c>
      <c r="F964" s="100" t="s">
        <v>429</v>
      </c>
      <c r="G964" s="100" t="s">
        <v>656</v>
      </c>
      <c r="H964" s="100">
        <v>1</v>
      </c>
      <c r="I964" s="99">
        <f t="shared" si="15"/>
        <v>0</v>
      </c>
      <c r="J964" s="59">
        <v>1</v>
      </c>
      <c r="K964" s="96" t="s">
        <v>636</v>
      </c>
    </row>
    <row r="965" spans="1:11" hidden="1">
      <c r="A965" s="100" t="s">
        <v>654</v>
      </c>
      <c r="B965" s="62" t="s">
        <v>2297</v>
      </c>
      <c r="C965" s="100">
        <v>0</v>
      </c>
      <c r="D965" s="100" t="e">
        <v>#N/A</v>
      </c>
      <c r="E965" s="100" t="s">
        <v>2288</v>
      </c>
      <c r="F965" s="100" t="s">
        <v>429</v>
      </c>
      <c r="G965" s="100" t="s">
        <v>656</v>
      </c>
      <c r="H965" s="100">
        <v>0</v>
      </c>
      <c r="I965" s="99">
        <f t="shared" si="15"/>
        <v>1</v>
      </c>
      <c r="J965" s="59">
        <v>1</v>
      </c>
      <c r="K965" s="96" t="s">
        <v>636</v>
      </c>
    </row>
    <row r="966" spans="1:11" hidden="1">
      <c r="A966" s="100" t="s">
        <v>654</v>
      </c>
      <c r="B966" s="62" t="s">
        <v>2298</v>
      </c>
      <c r="C966" s="100">
        <v>0</v>
      </c>
      <c r="D966" s="100" t="e">
        <v>#N/A</v>
      </c>
      <c r="E966" s="100" t="s">
        <v>2288</v>
      </c>
      <c r="F966" s="100" t="s">
        <v>429</v>
      </c>
      <c r="G966" s="100" t="s">
        <v>656</v>
      </c>
      <c r="H966" s="100">
        <v>0</v>
      </c>
      <c r="I966" s="99">
        <f t="shared" si="15"/>
        <v>1</v>
      </c>
      <c r="J966" s="59">
        <v>1</v>
      </c>
      <c r="K966" s="96" t="s">
        <v>636</v>
      </c>
    </row>
    <row r="967" spans="1:11" hidden="1">
      <c r="A967" s="100" t="s">
        <v>654</v>
      </c>
      <c r="B967" s="62" t="s">
        <v>2299</v>
      </c>
      <c r="C967" s="100">
        <v>0</v>
      </c>
      <c r="D967" s="100" t="e">
        <v>#N/A</v>
      </c>
      <c r="E967" s="100" t="s">
        <v>2288</v>
      </c>
      <c r="F967" s="100" t="s">
        <v>429</v>
      </c>
      <c r="G967" s="100" t="s">
        <v>656</v>
      </c>
      <c r="H967" s="100">
        <v>0</v>
      </c>
      <c r="I967" s="99">
        <f t="shared" si="15"/>
        <v>1</v>
      </c>
      <c r="J967" s="59">
        <v>1</v>
      </c>
      <c r="K967" s="96" t="s">
        <v>636</v>
      </c>
    </row>
    <row r="968" spans="1:11" hidden="1">
      <c r="A968" s="100" t="s">
        <v>654</v>
      </c>
      <c r="B968" s="62" t="s">
        <v>2300</v>
      </c>
      <c r="C968" s="100">
        <v>0</v>
      </c>
      <c r="D968" s="100" t="e">
        <v>#N/A</v>
      </c>
      <c r="E968" s="100" t="s">
        <v>2288</v>
      </c>
      <c r="F968" s="100" t="s">
        <v>429</v>
      </c>
      <c r="G968" s="100" t="s">
        <v>656</v>
      </c>
      <c r="H968" s="100">
        <v>0</v>
      </c>
      <c r="I968" s="99">
        <f t="shared" si="15"/>
        <v>1</v>
      </c>
      <c r="J968" s="59">
        <v>1</v>
      </c>
      <c r="K968" s="96" t="s">
        <v>636</v>
      </c>
    </row>
    <row r="969" spans="1:11" hidden="1">
      <c r="A969" s="100" t="s">
        <v>654</v>
      </c>
      <c r="B969" s="62" t="s">
        <v>2301</v>
      </c>
      <c r="C969" s="100">
        <v>0</v>
      </c>
      <c r="D969" s="100" t="e">
        <v>#N/A</v>
      </c>
      <c r="E969" s="100" t="s">
        <v>2288</v>
      </c>
      <c r="F969" s="100" t="s">
        <v>429</v>
      </c>
      <c r="G969" s="100" t="s">
        <v>656</v>
      </c>
      <c r="H969" s="100">
        <v>0</v>
      </c>
      <c r="I969" s="99">
        <f t="shared" si="15"/>
        <v>1</v>
      </c>
      <c r="J969" s="59">
        <v>1</v>
      </c>
      <c r="K969" s="96" t="s">
        <v>636</v>
      </c>
    </row>
    <row r="970" spans="1:11" hidden="1">
      <c r="A970" s="100" t="s">
        <v>654</v>
      </c>
      <c r="B970" s="62" t="s">
        <v>2302</v>
      </c>
      <c r="C970" s="100">
        <v>0</v>
      </c>
      <c r="D970" s="100" t="e">
        <v>#N/A</v>
      </c>
      <c r="E970" s="100" t="s">
        <v>2288</v>
      </c>
      <c r="F970" s="100" t="s">
        <v>429</v>
      </c>
      <c r="G970" s="100" t="s">
        <v>656</v>
      </c>
      <c r="H970" s="100">
        <v>0</v>
      </c>
      <c r="I970" s="99">
        <f t="shared" si="15"/>
        <v>1</v>
      </c>
      <c r="J970" s="59">
        <v>1</v>
      </c>
      <c r="K970" s="96" t="s">
        <v>636</v>
      </c>
    </row>
    <row r="971" spans="1:11" hidden="1">
      <c r="A971" s="100" t="s">
        <v>654</v>
      </c>
      <c r="B971" s="62" t="s">
        <v>2303</v>
      </c>
      <c r="C971" s="100">
        <v>0</v>
      </c>
      <c r="D971" s="100" t="e">
        <v>#N/A</v>
      </c>
      <c r="E971" s="100" t="s">
        <v>2288</v>
      </c>
      <c r="F971" s="100" t="s">
        <v>429</v>
      </c>
      <c r="G971" s="100" t="s">
        <v>656</v>
      </c>
      <c r="H971" s="100">
        <v>0</v>
      </c>
      <c r="I971" s="99">
        <f t="shared" si="15"/>
        <v>1</v>
      </c>
      <c r="J971" s="59">
        <v>1</v>
      </c>
      <c r="K971" s="96" t="s">
        <v>636</v>
      </c>
    </row>
    <row r="972" spans="1:11" hidden="1">
      <c r="A972" s="100" t="s">
        <v>654</v>
      </c>
      <c r="B972" s="62" t="s">
        <v>2304</v>
      </c>
      <c r="C972" s="100">
        <v>0</v>
      </c>
      <c r="D972" s="100" t="e">
        <v>#N/A</v>
      </c>
      <c r="E972" s="100" t="s">
        <v>2288</v>
      </c>
      <c r="F972" s="100" t="s">
        <v>429</v>
      </c>
      <c r="G972" s="100" t="s">
        <v>656</v>
      </c>
      <c r="H972" s="100">
        <v>0</v>
      </c>
      <c r="I972" s="99">
        <f t="shared" si="15"/>
        <v>1</v>
      </c>
      <c r="J972" s="59">
        <v>1</v>
      </c>
      <c r="K972" s="96" t="s">
        <v>636</v>
      </c>
    </row>
    <row r="973" spans="1:11" hidden="1">
      <c r="A973" s="100" t="s">
        <v>654</v>
      </c>
      <c r="B973" s="62" t="s">
        <v>2305</v>
      </c>
      <c r="C973" s="100">
        <v>0</v>
      </c>
      <c r="D973" s="100" t="e">
        <v>#N/A</v>
      </c>
      <c r="E973" s="100" t="s">
        <v>2288</v>
      </c>
      <c r="F973" s="100" t="s">
        <v>429</v>
      </c>
      <c r="G973" s="100" t="s">
        <v>656</v>
      </c>
      <c r="H973" s="100">
        <v>0</v>
      </c>
      <c r="I973" s="99">
        <f t="shared" si="15"/>
        <v>1</v>
      </c>
      <c r="J973" s="59">
        <v>1</v>
      </c>
      <c r="K973" s="96" t="s">
        <v>636</v>
      </c>
    </row>
    <row r="974" spans="1:11" hidden="1">
      <c r="A974" s="100" t="s">
        <v>654</v>
      </c>
      <c r="B974" s="62" t="s">
        <v>2306</v>
      </c>
      <c r="C974" s="100">
        <v>0</v>
      </c>
      <c r="D974" s="100" t="e">
        <v>#N/A</v>
      </c>
      <c r="E974" s="100" t="s">
        <v>2288</v>
      </c>
      <c r="F974" s="100" t="s">
        <v>429</v>
      </c>
      <c r="G974" s="100" t="s">
        <v>656</v>
      </c>
      <c r="H974" s="100">
        <v>0</v>
      </c>
      <c r="I974" s="99">
        <f t="shared" si="15"/>
        <v>1</v>
      </c>
      <c r="J974" s="59">
        <v>1</v>
      </c>
      <c r="K974" s="96" t="s">
        <v>636</v>
      </c>
    </row>
    <row r="975" spans="1:11" hidden="1">
      <c r="A975" s="100" t="s">
        <v>654</v>
      </c>
      <c r="B975" s="62" t="s">
        <v>2307</v>
      </c>
      <c r="C975" s="100">
        <v>0</v>
      </c>
      <c r="D975" s="100" t="e">
        <v>#N/A</v>
      </c>
      <c r="E975" s="100" t="s">
        <v>2288</v>
      </c>
      <c r="F975" s="100" t="s">
        <v>429</v>
      </c>
      <c r="G975" s="100" t="s">
        <v>656</v>
      </c>
      <c r="H975" s="100">
        <v>0</v>
      </c>
      <c r="I975" s="99">
        <f t="shared" si="15"/>
        <v>1</v>
      </c>
      <c r="J975" s="59">
        <v>1</v>
      </c>
      <c r="K975" s="96" t="s">
        <v>636</v>
      </c>
    </row>
    <row r="976" spans="1:11" hidden="1">
      <c r="A976" s="100" t="s">
        <v>654</v>
      </c>
      <c r="B976" s="62" t="s">
        <v>2308</v>
      </c>
      <c r="C976" s="100">
        <v>0</v>
      </c>
      <c r="D976" s="100" t="e">
        <v>#N/A</v>
      </c>
      <c r="E976" s="100" t="s">
        <v>2288</v>
      </c>
      <c r="F976" s="100" t="s">
        <v>429</v>
      </c>
      <c r="G976" s="100" t="s">
        <v>656</v>
      </c>
      <c r="H976" s="100">
        <v>0</v>
      </c>
      <c r="I976" s="99">
        <f t="shared" si="15"/>
        <v>1</v>
      </c>
      <c r="J976" s="59">
        <v>1</v>
      </c>
      <c r="K976" s="96" t="s">
        <v>636</v>
      </c>
    </row>
    <row r="977" spans="1:11" hidden="1">
      <c r="A977" s="100" t="s">
        <v>654</v>
      </c>
      <c r="B977" s="62" t="s">
        <v>2309</v>
      </c>
      <c r="C977" s="100">
        <v>0</v>
      </c>
      <c r="D977" s="100" t="e">
        <v>#N/A</v>
      </c>
      <c r="E977" s="100" t="s">
        <v>2288</v>
      </c>
      <c r="F977" s="100" t="s">
        <v>429</v>
      </c>
      <c r="G977" s="100" t="s">
        <v>656</v>
      </c>
      <c r="H977" s="100">
        <v>0</v>
      </c>
      <c r="I977" s="99">
        <f t="shared" si="15"/>
        <v>1</v>
      </c>
      <c r="J977" s="59">
        <v>1</v>
      </c>
      <c r="K977" s="96" t="s">
        <v>636</v>
      </c>
    </row>
    <row r="978" spans="1:11" hidden="1">
      <c r="A978" s="100" t="s">
        <v>654</v>
      </c>
      <c r="B978" s="62" t="s">
        <v>2310</v>
      </c>
      <c r="C978" s="100">
        <v>0</v>
      </c>
      <c r="D978" s="100" t="e">
        <v>#N/A</v>
      </c>
      <c r="E978" s="100" t="s">
        <v>2288</v>
      </c>
      <c r="F978" s="100" t="s">
        <v>429</v>
      </c>
      <c r="G978" s="100" t="s">
        <v>656</v>
      </c>
      <c r="H978" s="100">
        <v>0</v>
      </c>
      <c r="I978" s="99">
        <f t="shared" si="15"/>
        <v>1</v>
      </c>
      <c r="J978" s="59">
        <v>1</v>
      </c>
      <c r="K978" s="96" t="s">
        <v>636</v>
      </c>
    </row>
    <row r="979" spans="1:11" hidden="1">
      <c r="A979" s="100" t="s">
        <v>654</v>
      </c>
      <c r="B979" s="62" t="s">
        <v>2311</v>
      </c>
      <c r="C979" s="100">
        <v>0</v>
      </c>
      <c r="D979" s="100" t="e">
        <v>#N/A</v>
      </c>
      <c r="E979" s="100" t="s">
        <v>2288</v>
      </c>
      <c r="F979" s="100" t="s">
        <v>429</v>
      </c>
      <c r="G979" s="100" t="s">
        <v>656</v>
      </c>
      <c r="H979" s="100">
        <v>0</v>
      </c>
      <c r="I979" s="99">
        <f t="shared" si="15"/>
        <v>1</v>
      </c>
      <c r="J979" s="59">
        <v>1</v>
      </c>
      <c r="K979" s="96" t="s">
        <v>636</v>
      </c>
    </row>
    <row r="980" spans="1:11" hidden="1">
      <c r="A980" s="100" t="s">
        <v>654</v>
      </c>
      <c r="B980" s="62" t="s">
        <v>2312</v>
      </c>
      <c r="C980" s="100" t="s">
        <v>2312</v>
      </c>
      <c r="D980" s="100" t="e">
        <v>#N/A</v>
      </c>
      <c r="E980" s="100" t="s">
        <v>2288</v>
      </c>
      <c r="F980" s="100" t="s">
        <v>429</v>
      </c>
      <c r="G980" s="100" t="s">
        <v>656</v>
      </c>
      <c r="H980" s="100">
        <v>0</v>
      </c>
      <c r="I980" s="99">
        <f t="shared" si="15"/>
        <v>1</v>
      </c>
      <c r="J980" s="59">
        <v>1</v>
      </c>
      <c r="K980" s="96" t="s">
        <v>636</v>
      </c>
    </row>
    <row r="981" spans="1:11" hidden="1">
      <c r="A981" s="100" t="s">
        <v>654</v>
      </c>
      <c r="B981" s="62" t="s">
        <v>2313</v>
      </c>
      <c r="C981" s="100" t="s">
        <v>2313</v>
      </c>
      <c r="D981" s="100" t="e">
        <v>#N/A</v>
      </c>
      <c r="E981" s="100" t="s">
        <v>2288</v>
      </c>
      <c r="F981" s="100" t="s">
        <v>429</v>
      </c>
      <c r="G981" s="100" t="s">
        <v>656</v>
      </c>
      <c r="H981" s="100">
        <v>0</v>
      </c>
      <c r="I981" s="99">
        <f t="shared" si="15"/>
        <v>1</v>
      </c>
      <c r="J981" s="59">
        <v>1</v>
      </c>
      <c r="K981" s="96" t="s">
        <v>636</v>
      </c>
    </row>
    <row r="982" spans="1:11" hidden="1">
      <c r="A982" s="100" t="s">
        <v>654</v>
      </c>
      <c r="B982" s="62" t="s">
        <v>2314</v>
      </c>
      <c r="C982" s="100" t="s">
        <v>2314</v>
      </c>
      <c r="D982" s="100" t="e">
        <v>#N/A</v>
      </c>
      <c r="E982" s="100" t="s">
        <v>2288</v>
      </c>
      <c r="F982" s="100" t="s">
        <v>429</v>
      </c>
      <c r="G982" s="100" t="s">
        <v>656</v>
      </c>
      <c r="H982" s="100">
        <v>0</v>
      </c>
      <c r="I982" s="99">
        <f t="shared" si="15"/>
        <v>1</v>
      </c>
      <c r="J982" s="59">
        <v>1</v>
      </c>
      <c r="K982" s="96" t="s">
        <v>636</v>
      </c>
    </row>
    <row r="983" spans="1:11" hidden="1">
      <c r="A983" s="100" t="s">
        <v>654</v>
      </c>
      <c r="B983" s="62" t="s">
        <v>2315</v>
      </c>
      <c r="C983" s="100" t="s">
        <v>2316</v>
      </c>
      <c r="D983" s="100" t="e">
        <v>#N/A</v>
      </c>
      <c r="E983" s="100" t="s">
        <v>2288</v>
      </c>
      <c r="F983" s="100" t="s">
        <v>429</v>
      </c>
      <c r="G983" s="100" t="s">
        <v>656</v>
      </c>
      <c r="H983" s="100">
        <v>0</v>
      </c>
      <c r="I983" s="99">
        <f t="shared" si="15"/>
        <v>1</v>
      </c>
      <c r="J983" s="59">
        <v>1</v>
      </c>
      <c r="K983" s="96" t="s">
        <v>636</v>
      </c>
    </row>
    <row r="984" spans="1:11" hidden="1">
      <c r="A984" s="100" t="s">
        <v>654</v>
      </c>
      <c r="B984" s="62" t="s">
        <v>2317</v>
      </c>
      <c r="C984" s="100" t="s">
        <v>2317</v>
      </c>
      <c r="D984" s="100" t="e">
        <v>#N/A</v>
      </c>
      <c r="E984" s="100" t="s">
        <v>2288</v>
      </c>
      <c r="F984" s="100" t="s">
        <v>429</v>
      </c>
      <c r="G984" s="100" t="s">
        <v>656</v>
      </c>
      <c r="H984" s="100">
        <v>0</v>
      </c>
      <c r="I984" s="99">
        <f t="shared" si="15"/>
        <v>1</v>
      </c>
      <c r="J984" s="59">
        <v>1</v>
      </c>
      <c r="K984" s="96" t="s">
        <v>636</v>
      </c>
    </row>
    <row r="985" spans="1:11" hidden="1">
      <c r="A985" s="100" t="s">
        <v>654</v>
      </c>
      <c r="B985" s="62" t="s">
        <v>2318</v>
      </c>
      <c r="C985" s="100" t="s">
        <v>2318</v>
      </c>
      <c r="D985" s="100" t="e">
        <v>#N/A</v>
      </c>
      <c r="E985" s="100" t="s">
        <v>2288</v>
      </c>
      <c r="F985" s="100" t="s">
        <v>429</v>
      </c>
      <c r="G985" s="100" t="s">
        <v>656</v>
      </c>
      <c r="H985" s="100">
        <v>0</v>
      </c>
      <c r="I985" s="99">
        <f t="shared" si="15"/>
        <v>1</v>
      </c>
      <c r="J985" s="59">
        <v>1</v>
      </c>
      <c r="K985" s="96" t="s">
        <v>636</v>
      </c>
    </row>
    <row r="986" spans="1:11" hidden="1">
      <c r="A986" s="100" t="s">
        <v>654</v>
      </c>
      <c r="B986" s="62" t="s">
        <v>2319</v>
      </c>
      <c r="C986" s="100" t="s">
        <v>2320</v>
      </c>
      <c r="D986" s="100" t="e">
        <v>#N/A</v>
      </c>
      <c r="E986" s="100" t="s">
        <v>2288</v>
      </c>
      <c r="F986" s="100" t="s">
        <v>429</v>
      </c>
      <c r="G986" s="100" t="s">
        <v>656</v>
      </c>
      <c r="H986" s="100">
        <v>0</v>
      </c>
      <c r="I986" s="99">
        <f t="shared" si="15"/>
        <v>1</v>
      </c>
      <c r="J986" s="59">
        <v>1</v>
      </c>
      <c r="K986" s="96" t="s">
        <v>636</v>
      </c>
    </row>
    <row r="987" spans="1:11" hidden="1">
      <c r="A987" s="100" t="s">
        <v>654</v>
      </c>
      <c r="B987" s="62" t="s">
        <v>2321</v>
      </c>
      <c r="C987" s="100" t="s">
        <v>2322</v>
      </c>
      <c r="D987" s="100" t="e">
        <v>#N/A</v>
      </c>
      <c r="E987" s="100" t="s">
        <v>2288</v>
      </c>
      <c r="F987" s="100" t="s">
        <v>429</v>
      </c>
      <c r="G987" s="100" t="s">
        <v>656</v>
      </c>
      <c r="H987" s="100">
        <v>0</v>
      </c>
      <c r="I987" s="99">
        <f t="shared" si="15"/>
        <v>1</v>
      </c>
      <c r="J987" s="59">
        <v>1</v>
      </c>
      <c r="K987" s="96" t="s">
        <v>636</v>
      </c>
    </row>
    <row r="988" spans="1:11" hidden="1">
      <c r="A988" s="100" t="s">
        <v>654</v>
      </c>
      <c r="B988" s="62" t="s">
        <v>2323</v>
      </c>
      <c r="C988" s="100" t="s">
        <v>2324</v>
      </c>
      <c r="D988" s="100" t="e">
        <v>#N/A</v>
      </c>
      <c r="E988" s="100" t="s">
        <v>2288</v>
      </c>
      <c r="F988" s="100" t="s">
        <v>429</v>
      </c>
      <c r="G988" s="100" t="s">
        <v>656</v>
      </c>
      <c r="H988" s="100">
        <v>0</v>
      </c>
      <c r="I988" s="99">
        <f t="shared" si="15"/>
        <v>1</v>
      </c>
      <c r="J988" s="59">
        <v>1</v>
      </c>
      <c r="K988" s="96" t="s">
        <v>636</v>
      </c>
    </row>
    <row r="989" spans="1:11" hidden="1">
      <c r="A989" s="100" t="s">
        <v>654</v>
      </c>
      <c r="B989" s="62" t="s">
        <v>2325</v>
      </c>
      <c r="C989" s="100" t="s">
        <v>2326</v>
      </c>
      <c r="D989" s="100" t="e">
        <v>#N/A</v>
      </c>
      <c r="E989" s="100" t="s">
        <v>2288</v>
      </c>
      <c r="F989" s="100" t="s">
        <v>429</v>
      </c>
      <c r="G989" s="100" t="s">
        <v>656</v>
      </c>
      <c r="H989" s="100">
        <v>0</v>
      </c>
      <c r="I989" s="99">
        <f t="shared" si="15"/>
        <v>1</v>
      </c>
      <c r="J989" s="59">
        <v>1</v>
      </c>
      <c r="K989" s="96" t="s">
        <v>636</v>
      </c>
    </row>
    <row r="990" spans="1:11" hidden="1">
      <c r="A990" s="100" t="s">
        <v>654</v>
      </c>
      <c r="B990" s="62" t="s">
        <v>2327</v>
      </c>
      <c r="C990" s="100" t="s">
        <v>2328</v>
      </c>
      <c r="D990" s="100" t="e">
        <v>#N/A</v>
      </c>
      <c r="E990" s="100" t="s">
        <v>2288</v>
      </c>
      <c r="F990" s="100" t="s">
        <v>429</v>
      </c>
      <c r="G990" s="100" t="s">
        <v>656</v>
      </c>
      <c r="H990" s="100">
        <v>0</v>
      </c>
      <c r="I990" s="99">
        <f t="shared" si="15"/>
        <v>1</v>
      </c>
      <c r="J990" s="59">
        <v>1</v>
      </c>
      <c r="K990" s="96" t="s">
        <v>636</v>
      </c>
    </row>
    <row r="991" spans="1:11" hidden="1">
      <c r="A991" s="100" t="s">
        <v>654</v>
      </c>
      <c r="B991" s="62" t="s">
        <v>2329</v>
      </c>
      <c r="C991" s="100" t="s">
        <v>2320</v>
      </c>
      <c r="D991" s="100" t="e">
        <v>#N/A</v>
      </c>
      <c r="E991" s="100" t="s">
        <v>2288</v>
      </c>
      <c r="F991" s="100" t="s">
        <v>429</v>
      </c>
      <c r="G991" s="100" t="s">
        <v>656</v>
      </c>
      <c r="H991" s="100">
        <v>0</v>
      </c>
      <c r="I991" s="99">
        <f t="shared" si="15"/>
        <v>1</v>
      </c>
      <c r="J991" s="59">
        <v>1</v>
      </c>
      <c r="K991" s="96" t="s">
        <v>636</v>
      </c>
    </row>
    <row r="992" spans="1:11" hidden="1">
      <c r="A992" s="100" t="s">
        <v>654</v>
      </c>
      <c r="B992" s="62" t="s">
        <v>2330</v>
      </c>
      <c r="C992" s="100" t="s">
        <v>2331</v>
      </c>
      <c r="D992" s="100" t="e">
        <v>#N/A</v>
      </c>
      <c r="E992" s="100" t="s">
        <v>2288</v>
      </c>
      <c r="F992" s="100" t="s">
        <v>429</v>
      </c>
      <c r="G992" s="100" t="s">
        <v>656</v>
      </c>
      <c r="H992" s="100">
        <v>0</v>
      </c>
      <c r="I992" s="99">
        <f t="shared" si="15"/>
        <v>1</v>
      </c>
      <c r="J992" s="59">
        <v>1</v>
      </c>
      <c r="K992" s="96" t="s">
        <v>636</v>
      </c>
    </row>
    <row r="993" spans="1:11" hidden="1">
      <c r="A993" s="100" t="s">
        <v>654</v>
      </c>
      <c r="B993" s="62" t="s">
        <v>2332</v>
      </c>
      <c r="C993" s="100" t="s">
        <v>2333</v>
      </c>
      <c r="D993" s="100" t="e">
        <v>#N/A</v>
      </c>
      <c r="E993" s="100" t="s">
        <v>2288</v>
      </c>
      <c r="F993" s="100" t="s">
        <v>429</v>
      </c>
      <c r="G993" s="100" t="s">
        <v>656</v>
      </c>
      <c r="H993" s="100">
        <v>0</v>
      </c>
      <c r="I993" s="99">
        <f t="shared" si="15"/>
        <v>1</v>
      </c>
      <c r="J993" s="59">
        <v>1</v>
      </c>
      <c r="K993" s="96" t="s">
        <v>636</v>
      </c>
    </row>
    <row r="994" spans="1:11" hidden="1">
      <c r="A994" s="100" t="s">
        <v>654</v>
      </c>
      <c r="B994" s="62" t="s">
        <v>2334</v>
      </c>
      <c r="C994" s="100" t="s">
        <v>2335</v>
      </c>
      <c r="D994" s="100" t="e">
        <v>#N/A</v>
      </c>
      <c r="E994" s="100" t="s">
        <v>2288</v>
      </c>
      <c r="F994" s="100" t="s">
        <v>429</v>
      </c>
      <c r="G994" s="100" t="s">
        <v>656</v>
      </c>
      <c r="H994" s="100">
        <v>0</v>
      </c>
      <c r="I994" s="99">
        <f t="shared" si="15"/>
        <v>1</v>
      </c>
      <c r="J994" s="59">
        <v>1</v>
      </c>
      <c r="K994" s="96" t="s">
        <v>636</v>
      </c>
    </row>
    <row r="995" spans="1:11" hidden="1">
      <c r="A995" s="100" t="s">
        <v>654</v>
      </c>
      <c r="B995" s="62" t="s">
        <v>2336</v>
      </c>
      <c r="C995" s="100" t="s">
        <v>2337</v>
      </c>
      <c r="D995" s="100" t="e">
        <v>#N/A</v>
      </c>
      <c r="E995" s="100" t="s">
        <v>2288</v>
      </c>
      <c r="F995" s="100" t="s">
        <v>429</v>
      </c>
      <c r="G995" s="100" t="s">
        <v>656</v>
      </c>
      <c r="H995" s="100">
        <v>0</v>
      </c>
      <c r="I995" s="99">
        <f t="shared" si="15"/>
        <v>1</v>
      </c>
      <c r="J995" s="59">
        <v>1</v>
      </c>
      <c r="K995" s="96" t="s">
        <v>636</v>
      </c>
    </row>
    <row r="996" spans="1:11" hidden="1">
      <c r="A996" s="100" t="s">
        <v>654</v>
      </c>
      <c r="B996" s="62" t="s">
        <v>2338</v>
      </c>
      <c r="C996" s="100" t="s">
        <v>2339</v>
      </c>
      <c r="D996" s="100" t="e">
        <v>#N/A</v>
      </c>
      <c r="E996" s="100" t="s">
        <v>2288</v>
      </c>
      <c r="F996" s="100" t="s">
        <v>429</v>
      </c>
      <c r="G996" s="100" t="s">
        <v>656</v>
      </c>
      <c r="H996" s="100">
        <v>0</v>
      </c>
      <c r="I996" s="99">
        <f t="shared" si="15"/>
        <v>1</v>
      </c>
      <c r="J996" s="59">
        <v>1</v>
      </c>
      <c r="K996" s="96" t="s">
        <v>636</v>
      </c>
    </row>
    <row r="997" spans="1:11" hidden="1">
      <c r="A997" s="100" t="s">
        <v>654</v>
      </c>
      <c r="B997" s="62" t="s">
        <v>2340</v>
      </c>
      <c r="C997" s="100" t="s">
        <v>2341</v>
      </c>
      <c r="D997" s="100" t="e">
        <v>#N/A</v>
      </c>
      <c r="E997" s="100" t="s">
        <v>2288</v>
      </c>
      <c r="F997" s="100" t="s">
        <v>429</v>
      </c>
      <c r="G997" s="100" t="s">
        <v>656</v>
      </c>
      <c r="H997" s="100">
        <v>0</v>
      </c>
      <c r="I997" s="99">
        <f t="shared" si="15"/>
        <v>1</v>
      </c>
      <c r="J997" s="59">
        <v>1</v>
      </c>
      <c r="K997" s="96" t="s">
        <v>636</v>
      </c>
    </row>
    <row r="998" spans="1:11" hidden="1">
      <c r="A998" s="100" t="s">
        <v>654</v>
      </c>
      <c r="B998" s="62" t="s">
        <v>2342</v>
      </c>
      <c r="C998" s="100" t="s">
        <v>2343</v>
      </c>
      <c r="D998" s="100" t="e">
        <v>#N/A</v>
      </c>
      <c r="E998" s="100" t="s">
        <v>2288</v>
      </c>
      <c r="F998" s="100" t="s">
        <v>429</v>
      </c>
      <c r="G998" s="100" t="s">
        <v>656</v>
      </c>
      <c r="H998" s="100">
        <v>0</v>
      </c>
      <c r="I998" s="99">
        <f t="shared" si="15"/>
        <v>1</v>
      </c>
      <c r="J998" s="59">
        <v>1</v>
      </c>
      <c r="K998" s="96" t="s">
        <v>636</v>
      </c>
    </row>
    <row r="999" spans="1:11" hidden="1">
      <c r="A999" s="100" t="s">
        <v>654</v>
      </c>
      <c r="B999" s="62" t="s">
        <v>2344</v>
      </c>
      <c r="C999" s="100" t="s">
        <v>2345</v>
      </c>
      <c r="D999" s="100" t="e">
        <v>#N/A</v>
      </c>
      <c r="E999" s="100" t="s">
        <v>2288</v>
      </c>
      <c r="F999" s="100" t="s">
        <v>429</v>
      </c>
      <c r="G999" s="100" t="s">
        <v>656</v>
      </c>
      <c r="H999" s="100">
        <v>0</v>
      </c>
      <c r="I999" s="99">
        <f t="shared" si="15"/>
        <v>1</v>
      </c>
      <c r="J999" s="59">
        <v>1</v>
      </c>
      <c r="K999" s="96" t="s">
        <v>636</v>
      </c>
    </row>
    <row r="1000" spans="1:11" hidden="1">
      <c r="A1000" s="100" t="s">
        <v>654</v>
      </c>
      <c r="B1000" s="62" t="s">
        <v>2346</v>
      </c>
      <c r="C1000" s="100" t="s">
        <v>2347</v>
      </c>
      <c r="D1000" s="100" t="e">
        <v>#N/A</v>
      </c>
      <c r="E1000" s="100" t="s">
        <v>2288</v>
      </c>
      <c r="F1000" s="100" t="s">
        <v>429</v>
      </c>
      <c r="G1000" s="100" t="s">
        <v>656</v>
      </c>
      <c r="H1000" s="100">
        <v>0</v>
      </c>
      <c r="I1000" s="99">
        <f t="shared" si="15"/>
        <v>1</v>
      </c>
      <c r="J1000" s="59">
        <v>1</v>
      </c>
      <c r="K1000" s="96" t="s">
        <v>636</v>
      </c>
    </row>
    <row r="1001" spans="1:11" hidden="1">
      <c r="A1001" s="100" t="s">
        <v>654</v>
      </c>
      <c r="B1001" s="62" t="s">
        <v>2348</v>
      </c>
      <c r="C1001" s="100" t="s">
        <v>2349</v>
      </c>
      <c r="D1001" s="100" t="e">
        <v>#N/A</v>
      </c>
      <c r="E1001" s="100" t="s">
        <v>2288</v>
      </c>
      <c r="F1001" s="100" t="s">
        <v>429</v>
      </c>
      <c r="G1001" s="100" t="s">
        <v>656</v>
      </c>
      <c r="H1001" s="100">
        <v>0</v>
      </c>
      <c r="I1001" s="99">
        <f t="shared" si="15"/>
        <v>1</v>
      </c>
      <c r="J1001" s="59">
        <v>1</v>
      </c>
      <c r="K1001" s="96" t="s">
        <v>636</v>
      </c>
    </row>
    <row r="1002" spans="1:11" hidden="1">
      <c r="A1002" s="100" t="s">
        <v>672</v>
      </c>
      <c r="B1002" s="62" t="s">
        <v>584</v>
      </c>
      <c r="C1002" s="100" t="s">
        <v>2350</v>
      </c>
      <c r="D1002" s="100">
        <v>12</v>
      </c>
      <c r="E1002" s="100" t="s">
        <v>2351</v>
      </c>
      <c r="F1002" s="100" t="s">
        <v>419</v>
      </c>
      <c r="G1002" s="100" t="s">
        <v>656</v>
      </c>
      <c r="H1002" s="100">
        <v>1</v>
      </c>
      <c r="I1002" s="99">
        <f t="shared" si="15"/>
        <v>0</v>
      </c>
      <c r="J1002" s="59">
        <v>1</v>
      </c>
      <c r="K1002" s="96" t="s">
        <v>631</v>
      </c>
    </row>
    <row r="1003" spans="1:11" hidden="1">
      <c r="A1003" s="100" t="s">
        <v>672</v>
      </c>
      <c r="B1003" s="62" t="s">
        <v>2352</v>
      </c>
      <c r="C1003" s="100" t="s">
        <v>2353</v>
      </c>
      <c r="D1003" s="100">
        <v>0</v>
      </c>
      <c r="E1003" s="100" t="s">
        <v>2351</v>
      </c>
      <c r="F1003" s="100" t="s">
        <v>419</v>
      </c>
      <c r="G1003" s="100" t="s">
        <v>656</v>
      </c>
      <c r="H1003" s="100">
        <v>1</v>
      </c>
      <c r="I1003" s="99">
        <f t="shared" si="15"/>
        <v>0</v>
      </c>
      <c r="J1003" s="59">
        <v>1</v>
      </c>
      <c r="K1003" s="96" t="s">
        <v>631</v>
      </c>
    </row>
    <row r="1004" spans="1:11" hidden="1">
      <c r="A1004" s="100" t="s">
        <v>672</v>
      </c>
      <c r="B1004" s="62" t="s">
        <v>2354</v>
      </c>
      <c r="C1004" s="100" t="s">
        <v>2355</v>
      </c>
      <c r="D1004" s="100">
        <v>0</v>
      </c>
      <c r="E1004" s="100" t="s">
        <v>2351</v>
      </c>
      <c r="F1004" s="100" t="s">
        <v>419</v>
      </c>
      <c r="G1004" s="100" t="s">
        <v>656</v>
      </c>
      <c r="H1004" s="100">
        <v>1</v>
      </c>
      <c r="I1004" s="99">
        <f t="shared" si="15"/>
        <v>0</v>
      </c>
      <c r="J1004" s="59">
        <v>1</v>
      </c>
      <c r="K1004" s="96" t="s">
        <v>631</v>
      </c>
    </row>
    <row r="1005" spans="1:11" hidden="1">
      <c r="A1005" s="100" t="s">
        <v>654</v>
      </c>
      <c r="B1005" s="62" t="s">
        <v>2356</v>
      </c>
      <c r="C1005" s="100" t="s">
        <v>2357</v>
      </c>
      <c r="D1005" s="100">
        <v>750</v>
      </c>
      <c r="E1005" s="100" t="s">
        <v>2351</v>
      </c>
      <c r="F1005" s="100" t="s">
        <v>419</v>
      </c>
      <c r="G1005" s="100" t="s">
        <v>656</v>
      </c>
      <c r="H1005" s="100">
        <v>1</v>
      </c>
      <c r="I1005" s="99">
        <f t="shared" si="15"/>
        <v>0</v>
      </c>
      <c r="J1005" s="59">
        <v>1</v>
      </c>
      <c r="K1005" s="96" t="s">
        <v>631</v>
      </c>
    </row>
    <row r="1006" spans="1:11" hidden="1">
      <c r="A1006" s="100" t="s">
        <v>654</v>
      </c>
      <c r="B1006" s="62" t="s">
        <v>2358</v>
      </c>
      <c r="C1006" s="100" t="s">
        <v>2359</v>
      </c>
      <c r="D1006" s="100">
        <v>741.27</v>
      </c>
      <c r="E1006" s="100" t="s">
        <v>2351</v>
      </c>
      <c r="F1006" s="100" t="s">
        <v>419</v>
      </c>
      <c r="G1006" s="100" t="s">
        <v>656</v>
      </c>
      <c r="H1006" s="100">
        <v>1</v>
      </c>
      <c r="I1006" s="99">
        <f t="shared" si="15"/>
        <v>0</v>
      </c>
      <c r="J1006" s="59">
        <v>1</v>
      </c>
      <c r="K1006" s="96" t="s">
        <v>631</v>
      </c>
    </row>
    <row r="1007" spans="1:11" hidden="1">
      <c r="A1007" s="100" t="s">
        <v>654</v>
      </c>
      <c r="B1007" s="62" t="s">
        <v>2360</v>
      </c>
      <c r="C1007" s="100" t="s">
        <v>2361</v>
      </c>
      <c r="D1007" s="100">
        <v>505.96</v>
      </c>
      <c r="E1007" s="100" t="s">
        <v>2351</v>
      </c>
      <c r="F1007" s="100" t="s">
        <v>419</v>
      </c>
      <c r="G1007" s="100" t="s">
        <v>656</v>
      </c>
      <c r="H1007" s="100">
        <v>1</v>
      </c>
      <c r="I1007" s="99">
        <f t="shared" si="15"/>
        <v>0</v>
      </c>
      <c r="J1007" s="59">
        <v>1</v>
      </c>
      <c r="K1007" s="96" t="s">
        <v>631</v>
      </c>
    </row>
    <row r="1008" spans="1:11" hidden="1">
      <c r="A1008" s="100" t="s">
        <v>654</v>
      </c>
      <c r="B1008" s="62" t="s">
        <v>2362</v>
      </c>
      <c r="C1008" s="100" t="s">
        <v>2363</v>
      </c>
      <c r="D1008" s="100">
        <v>497.97</v>
      </c>
      <c r="E1008" s="100" t="s">
        <v>2351</v>
      </c>
      <c r="F1008" s="100" t="s">
        <v>419</v>
      </c>
      <c r="G1008" s="100" t="s">
        <v>656</v>
      </c>
      <c r="H1008" s="100">
        <v>1</v>
      </c>
      <c r="I1008" s="99">
        <f t="shared" si="15"/>
        <v>0</v>
      </c>
      <c r="J1008" s="59">
        <v>1</v>
      </c>
      <c r="K1008" s="96" t="s">
        <v>631</v>
      </c>
    </row>
    <row r="1009" spans="1:11" hidden="1">
      <c r="A1009" s="100" t="s">
        <v>654</v>
      </c>
      <c r="B1009" s="62" t="s">
        <v>2364</v>
      </c>
      <c r="C1009" s="100" t="s">
        <v>2365</v>
      </c>
      <c r="D1009" s="100">
        <v>495.9</v>
      </c>
      <c r="E1009" s="100" t="s">
        <v>2351</v>
      </c>
      <c r="F1009" s="100" t="s">
        <v>419</v>
      </c>
      <c r="G1009" s="100" t="s">
        <v>656</v>
      </c>
      <c r="H1009" s="100">
        <v>1</v>
      </c>
      <c r="I1009" s="99">
        <f t="shared" si="15"/>
        <v>0</v>
      </c>
      <c r="J1009" s="59">
        <v>1</v>
      </c>
      <c r="K1009" s="96" t="s">
        <v>631</v>
      </c>
    </row>
    <row r="1010" spans="1:11" hidden="1">
      <c r="A1010" s="100" t="s">
        <v>654</v>
      </c>
      <c r="B1010" s="62" t="s">
        <v>2366</v>
      </c>
      <c r="C1010" s="100" t="s">
        <v>2367</v>
      </c>
      <c r="D1010" s="100">
        <v>495</v>
      </c>
      <c r="E1010" s="100" t="s">
        <v>2351</v>
      </c>
      <c r="F1010" s="100" t="s">
        <v>419</v>
      </c>
      <c r="G1010" s="100" t="s">
        <v>656</v>
      </c>
      <c r="H1010" s="100">
        <v>1</v>
      </c>
      <c r="I1010" s="99">
        <f t="shared" si="15"/>
        <v>0</v>
      </c>
      <c r="J1010" s="59">
        <v>1</v>
      </c>
      <c r="K1010" s="96" t="s">
        <v>631</v>
      </c>
    </row>
    <row r="1011" spans="1:11" hidden="1">
      <c r="A1011" s="100" t="s">
        <v>654</v>
      </c>
      <c r="B1011" s="62" t="s">
        <v>2368</v>
      </c>
      <c r="C1011" s="100" t="s">
        <v>2369</v>
      </c>
      <c r="D1011" s="100">
        <v>335.67</v>
      </c>
      <c r="E1011" s="100" t="s">
        <v>2351</v>
      </c>
      <c r="F1011" s="100" t="s">
        <v>419</v>
      </c>
      <c r="G1011" s="100" t="s">
        <v>656</v>
      </c>
      <c r="H1011" s="100">
        <v>1</v>
      </c>
      <c r="I1011" s="99">
        <f t="shared" si="15"/>
        <v>0</v>
      </c>
      <c r="J1011" s="59">
        <v>1</v>
      </c>
      <c r="K1011" s="96" t="s">
        <v>631</v>
      </c>
    </row>
    <row r="1012" spans="1:11" hidden="1">
      <c r="A1012" s="100" t="s">
        <v>654</v>
      </c>
      <c r="B1012" s="62" t="s">
        <v>2370</v>
      </c>
      <c r="C1012" s="100" t="s">
        <v>2371</v>
      </c>
      <c r="D1012" s="100">
        <v>332.18</v>
      </c>
      <c r="E1012" s="100" t="s">
        <v>2351</v>
      </c>
      <c r="F1012" s="100" t="s">
        <v>419</v>
      </c>
      <c r="G1012" s="100" t="s">
        <v>656</v>
      </c>
      <c r="H1012" s="100">
        <v>1</v>
      </c>
      <c r="I1012" s="99">
        <f t="shared" si="15"/>
        <v>0</v>
      </c>
      <c r="J1012" s="59">
        <v>1</v>
      </c>
      <c r="K1012" s="96" t="s">
        <v>631</v>
      </c>
    </row>
    <row r="1013" spans="1:11" hidden="1">
      <c r="A1013" s="100" t="s">
        <v>654</v>
      </c>
      <c r="B1013" s="62" t="s">
        <v>2372</v>
      </c>
      <c r="C1013" s="100">
        <v>0</v>
      </c>
      <c r="D1013" s="100">
        <v>330</v>
      </c>
      <c r="E1013" s="100" t="s">
        <v>2351</v>
      </c>
      <c r="F1013" s="100" t="s">
        <v>419</v>
      </c>
      <c r="G1013" s="100" t="s">
        <v>656</v>
      </c>
      <c r="H1013" s="100">
        <v>1</v>
      </c>
      <c r="I1013" s="99">
        <f t="shared" si="15"/>
        <v>0</v>
      </c>
      <c r="J1013" s="59">
        <v>1</v>
      </c>
      <c r="K1013" s="96" t="s">
        <v>631</v>
      </c>
    </row>
    <row r="1014" spans="1:11" hidden="1">
      <c r="A1014" s="100" t="s">
        <v>654</v>
      </c>
      <c r="B1014" s="62" t="s">
        <v>577</v>
      </c>
      <c r="C1014" s="100">
        <v>0</v>
      </c>
      <c r="D1014" s="100">
        <v>300</v>
      </c>
      <c r="E1014" s="100" t="s">
        <v>2351</v>
      </c>
      <c r="F1014" s="100" t="s">
        <v>419</v>
      </c>
      <c r="G1014" s="100" t="s">
        <v>656</v>
      </c>
      <c r="H1014" s="100">
        <v>1</v>
      </c>
      <c r="I1014" s="99">
        <f t="shared" si="15"/>
        <v>0</v>
      </c>
      <c r="J1014" s="59">
        <v>1</v>
      </c>
      <c r="K1014" s="96" t="s">
        <v>631</v>
      </c>
    </row>
    <row r="1015" spans="1:11" hidden="1">
      <c r="A1015" s="100" t="s">
        <v>654</v>
      </c>
      <c r="B1015" s="62" t="s">
        <v>2373</v>
      </c>
      <c r="C1015" s="100" t="s">
        <v>2374</v>
      </c>
      <c r="D1015" s="100">
        <v>225.8</v>
      </c>
      <c r="E1015" s="100" t="s">
        <v>2351</v>
      </c>
      <c r="F1015" s="100" t="s">
        <v>419</v>
      </c>
      <c r="G1015" s="100" t="s">
        <v>656</v>
      </c>
      <c r="H1015" s="100">
        <v>1</v>
      </c>
      <c r="I1015" s="99">
        <f t="shared" si="15"/>
        <v>0</v>
      </c>
      <c r="J1015" s="59">
        <v>1</v>
      </c>
      <c r="K1015" s="96" t="s">
        <v>631</v>
      </c>
    </row>
    <row r="1016" spans="1:11" hidden="1">
      <c r="A1016" s="100" t="s">
        <v>654</v>
      </c>
      <c r="B1016" s="62" t="s">
        <v>2375</v>
      </c>
      <c r="C1016" s="100" t="s">
        <v>2376</v>
      </c>
      <c r="D1016" s="100">
        <v>225.75</v>
      </c>
      <c r="E1016" s="100" t="s">
        <v>2351</v>
      </c>
      <c r="F1016" s="100" t="s">
        <v>419</v>
      </c>
      <c r="G1016" s="100" t="s">
        <v>656</v>
      </c>
      <c r="H1016" s="100">
        <v>1</v>
      </c>
      <c r="I1016" s="99">
        <f t="shared" si="15"/>
        <v>0</v>
      </c>
      <c r="J1016" s="59">
        <v>1</v>
      </c>
      <c r="K1016" s="96" t="s">
        <v>631</v>
      </c>
    </row>
    <row r="1017" spans="1:11" hidden="1">
      <c r="A1017" s="100" t="s">
        <v>654</v>
      </c>
      <c r="B1017" s="62" t="s">
        <v>2377</v>
      </c>
      <c r="C1017" s="100" t="s">
        <v>2378</v>
      </c>
      <c r="D1017" s="100">
        <v>178.87</v>
      </c>
      <c r="E1017" s="100" t="s">
        <v>2351</v>
      </c>
      <c r="F1017" s="100" t="s">
        <v>419</v>
      </c>
      <c r="G1017" s="100" t="s">
        <v>656</v>
      </c>
      <c r="H1017" s="100">
        <v>1</v>
      </c>
      <c r="I1017" s="99">
        <f t="shared" si="15"/>
        <v>0</v>
      </c>
      <c r="J1017" s="59">
        <v>1</v>
      </c>
      <c r="K1017" s="96" t="s">
        <v>631</v>
      </c>
    </row>
    <row r="1018" spans="1:11" hidden="1">
      <c r="A1018" s="100" t="s">
        <v>654</v>
      </c>
      <c r="B1018" s="62" t="s">
        <v>2379</v>
      </c>
      <c r="C1018" s="100" t="s">
        <v>2380</v>
      </c>
      <c r="D1018" s="100">
        <v>175</v>
      </c>
      <c r="E1018" s="100" t="s">
        <v>2351</v>
      </c>
      <c r="F1018" s="100" t="s">
        <v>419</v>
      </c>
      <c r="G1018" s="100" t="s">
        <v>656</v>
      </c>
      <c r="H1018" s="100">
        <v>1</v>
      </c>
      <c r="I1018" s="99">
        <f t="shared" si="15"/>
        <v>0</v>
      </c>
      <c r="J1018" s="59">
        <v>1</v>
      </c>
      <c r="K1018" s="96" t="s">
        <v>631</v>
      </c>
    </row>
    <row r="1019" spans="1:11" hidden="1">
      <c r="A1019" s="100" t="s">
        <v>654</v>
      </c>
      <c r="B1019" s="62" t="s">
        <v>2381</v>
      </c>
      <c r="C1019" s="100" t="s">
        <v>2382</v>
      </c>
      <c r="D1019" s="100">
        <v>175</v>
      </c>
      <c r="E1019" s="100" t="s">
        <v>2351</v>
      </c>
      <c r="F1019" s="100" t="s">
        <v>419</v>
      </c>
      <c r="G1019" s="100" t="s">
        <v>656</v>
      </c>
      <c r="H1019" s="100">
        <v>1</v>
      </c>
      <c r="I1019" s="99">
        <f t="shared" si="15"/>
        <v>0</v>
      </c>
      <c r="J1019" s="59">
        <v>1</v>
      </c>
      <c r="K1019" s="96" t="s">
        <v>631</v>
      </c>
    </row>
    <row r="1020" spans="1:11" hidden="1">
      <c r="A1020" s="100" t="s">
        <v>654</v>
      </c>
      <c r="B1020" s="62" t="s">
        <v>2383</v>
      </c>
      <c r="C1020" s="100" t="s">
        <v>2384</v>
      </c>
      <c r="D1020" s="100">
        <v>174.56</v>
      </c>
      <c r="E1020" s="100" t="s">
        <v>2351</v>
      </c>
      <c r="F1020" s="100" t="s">
        <v>419</v>
      </c>
      <c r="G1020" s="100" t="s">
        <v>656</v>
      </c>
      <c r="H1020" s="100">
        <v>1</v>
      </c>
      <c r="I1020" s="99">
        <f t="shared" si="15"/>
        <v>0</v>
      </c>
      <c r="J1020" s="59">
        <v>1</v>
      </c>
      <c r="K1020" s="96" t="s">
        <v>631</v>
      </c>
    </row>
    <row r="1021" spans="1:11" hidden="1">
      <c r="A1021" s="100" t="s">
        <v>654</v>
      </c>
      <c r="B1021" s="62" t="s">
        <v>2385</v>
      </c>
      <c r="C1021" s="100">
        <v>0</v>
      </c>
      <c r="D1021" s="100">
        <v>110</v>
      </c>
      <c r="E1021" s="100" t="s">
        <v>2351</v>
      </c>
      <c r="F1021" s="100" t="s">
        <v>419</v>
      </c>
      <c r="G1021" s="100" t="s">
        <v>656</v>
      </c>
      <c r="H1021" s="100">
        <v>1</v>
      </c>
      <c r="I1021" s="99">
        <f t="shared" si="15"/>
        <v>0</v>
      </c>
      <c r="J1021" s="59">
        <v>1</v>
      </c>
      <c r="K1021" s="96" t="s">
        <v>631</v>
      </c>
    </row>
    <row r="1022" spans="1:11" hidden="1">
      <c r="A1022" s="100" t="s">
        <v>654</v>
      </c>
      <c r="B1022" s="62" t="s">
        <v>576</v>
      </c>
      <c r="C1022" s="100">
        <v>0</v>
      </c>
      <c r="D1022" s="100">
        <v>104</v>
      </c>
      <c r="E1022" s="100" t="s">
        <v>2351</v>
      </c>
      <c r="F1022" s="100" t="s">
        <v>419</v>
      </c>
      <c r="G1022" s="100" t="s">
        <v>656</v>
      </c>
      <c r="H1022" s="100">
        <v>1</v>
      </c>
      <c r="I1022" s="99">
        <f t="shared" si="15"/>
        <v>0</v>
      </c>
      <c r="J1022" s="59">
        <v>1</v>
      </c>
      <c r="K1022" s="96" t="s">
        <v>631</v>
      </c>
    </row>
    <row r="1023" spans="1:11" hidden="1">
      <c r="A1023" s="100" t="s">
        <v>654</v>
      </c>
      <c r="B1023" s="62" t="s">
        <v>2386</v>
      </c>
      <c r="C1023" s="100">
        <v>0</v>
      </c>
      <c r="D1023" s="100" t="e">
        <v>#N/A</v>
      </c>
      <c r="E1023" s="100" t="s">
        <v>2387</v>
      </c>
      <c r="F1023" s="100" t="s">
        <v>425</v>
      </c>
      <c r="G1023" s="100" t="s">
        <v>656</v>
      </c>
      <c r="H1023" s="100">
        <v>0</v>
      </c>
      <c r="I1023" s="99">
        <f t="shared" si="15"/>
        <v>1</v>
      </c>
      <c r="J1023" s="59">
        <v>0</v>
      </c>
      <c r="K1023" s="96" t="s">
        <v>631</v>
      </c>
    </row>
    <row r="1024" spans="1:11" hidden="1">
      <c r="A1024" s="100" t="s">
        <v>654</v>
      </c>
      <c r="B1024" s="62" t="s">
        <v>2388</v>
      </c>
      <c r="C1024" s="100" t="s">
        <v>2388</v>
      </c>
      <c r="D1024" s="100">
        <v>241.5</v>
      </c>
      <c r="E1024" s="100" t="s">
        <v>2387</v>
      </c>
      <c r="F1024" s="100" t="s">
        <v>419</v>
      </c>
      <c r="G1024" s="100" t="s">
        <v>656</v>
      </c>
      <c r="H1024" s="100">
        <v>1</v>
      </c>
      <c r="I1024" s="99">
        <f t="shared" si="15"/>
        <v>0</v>
      </c>
      <c r="J1024" s="59">
        <v>1</v>
      </c>
      <c r="K1024" s="96" t="s">
        <v>631</v>
      </c>
    </row>
    <row r="1025" spans="1:11" hidden="1">
      <c r="A1025" s="100" t="s">
        <v>654</v>
      </c>
      <c r="B1025" s="62" t="s">
        <v>2389</v>
      </c>
      <c r="C1025" s="100" t="s">
        <v>2389</v>
      </c>
      <c r="D1025" s="100">
        <v>241.5</v>
      </c>
      <c r="E1025" s="100" t="s">
        <v>2387</v>
      </c>
      <c r="F1025" s="100" t="s">
        <v>419</v>
      </c>
      <c r="G1025" s="100" t="s">
        <v>656</v>
      </c>
      <c r="H1025" s="100">
        <v>1</v>
      </c>
      <c r="I1025" s="99">
        <f t="shared" si="15"/>
        <v>0</v>
      </c>
      <c r="J1025" s="59">
        <v>1</v>
      </c>
      <c r="K1025" s="96" t="s">
        <v>631</v>
      </c>
    </row>
    <row r="1026" spans="1:11" hidden="1">
      <c r="A1026" s="100" t="s">
        <v>654</v>
      </c>
      <c r="B1026" s="62" t="s">
        <v>2390</v>
      </c>
      <c r="C1026" s="100" t="s">
        <v>2390</v>
      </c>
      <c r="D1026" s="100">
        <v>234.5</v>
      </c>
      <c r="E1026" s="100" t="s">
        <v>2387</v>
      </c>
      <c r="F1026" s="100" t="s">
        <v>419</v>
      </c>
      <c r="G1026" s="100" t="s">
        <v>656</v>
      </c>
      <c r="H1026" s="100">
        <v>1</v>
      </c>
      <c r="I1026" s="99">
        <f t="shared" ref="I1026:I1089" si="16">NOT(H1026)*1</f>
        <v>0</v>
      </c>
      <c r="J1026" s="59">
        <v>1</v>
      </c>
      <c r="K1026" s="96" t="s">
        <v>631</v>
      </c>
    </row>
    <row r="1027" spans="1:11" hidden="1">
      <c r="A1027" s="100" t="s">
        <v>654</v>
      </c>
      <c r="B1027" s="62" t="s">
        <v>2391</v>
      </c>
      <c r="C1027" s="100" t="s">
        <v>2391</v>
      </c>
      <c r="D1027" s="100">
        <v>234.5</v>
      </c>
      <c r="E1027" s="100" t="s">
        <v>2387</v>
      </c>
      <c r="F1027" s="100" t="s">
        <v>419</v>
      </c>
      <c r="G1027" s="100" t="s">
        <v>656</v>
      </c>
      <c r="H1027" s="100">
        <v>1</v>
      </c>
      <c r="I1027" s="99">
        <f t="shared" si="16"/>
        <v>0</v>
      </c>
      <c r="J1027" s="59">
        <v>1</v>
      </c>
      <c r="K1027" s="96" t="s">
        <v>631</v>
      </c>
    </row>
    <row r="1028" spans="1:11" hidden="1">
      <c r="A1028" s="100" t="s">
        <v>654</v>
      </c>
      <c r="B1028" s="62" t="s">
        <v>2392</v>
      </c>
      <c r="C1028" s="100" t="s">
        <v>2392</v>
      </c>
      <c r="D1028" s="100">
        <v>234.5</v>
      </c>
      <c r="E1028" s="100" t="s">
        <v>2387</v>
      </c>
      <c r="F1028" s="100" t="s">
        <v>419</v>
      </c>
      <c r="G1028" s="100" t="s">
        <v>656</v>
      </c>
      <c r="H1028" s="100">
        <v>1</v>
      </c>
      <c r="I1028" s="99">
        <f t="shared" si="16"/>
        <v>0</v>
      </c>
      <c r="J1028" s="59">
        <v>1</v>
      </c>
      <c r="K1028" s="96" t="s">
        <v>631</v>
      </c>
    </row>
    <row r="1029" spans="1:11" hidden="1">
      <c r="A1029" s="100" t="s">
        <v>654</v>
      </c>
      <c r="B1029" s="62" t="s">
        <v>2393</v>
      </c>
      <c r="C1029" s="100" t="s">
        <v>2393</v>
      </c>
      <c r="D1029" s="100">
        <v>234.5</v>
      </c>
      <c r="E1029" s="100" t="s">
        <v>2387</v>
      </c>
      <c r="F1029" s="100" t="s">
        <v>419</v>
      </c>
      <c r="G1029" s="100" t="s">
        <v>656</v>
      </c>
      <c r="H1029" s="100">
        <v>1</v>
      </c>
      <c r="I1029" s="99">
        <f t="shared" si="16"/>
        <v>0</v>
      </c>
      <c r="J1029" s="59">
        <v>1</v>
      </c>
      <c r="K1029" s="96" t="s">
        <v>631</v>
      </c>
    </row>
    <row r="1030" spans="1:11" hidden="1">
      <c r="A1030" s="100" t="s">
        <v>837</v>
      </c>
      <c r="B1030" s="62" t="s">
        <v>2394</v>
      </c>
      <c r="C1030" s="100"/>
      <c r="D1030" s="100" t="e">
        <v>#N/A</v>
      </c>
      <c r="E1030" s="100" t="s">
        <v>2387</v>
      </c>
      <c r="F1030" s="100" t="s">
        <v>421</v>
      </c>
      <c r="G1030" s="100" t="s">
        <v>656</v>
      </c>
      <c r="H1030" s="100">
        <v>0</v>
      </c>
      <c r="I1030" s="99">
        <f t="shared" si="16"/>
        <v>1</v>
      </c>
      <c r="J1030" s="59">
        <v>1</v>
      </c>
      <c r="K1030" s="96" t="s">
        <v>631</v>
      </c>
    </row>
    <row r="1031" spans="1:11" hidden="1">
      <c r="A1031" s="100" t="s">
        <v>654</v>
      </c>
      <c r="B1031" s="62" t="s">
        <v>2395</v>
      </c>
      <c r="C1031" s="100">
        <v>0</v>
      </c>
      <c r="D1031" s="100" t="e">
        <v>#N/A</v>
      </c>
      <c r="E1031" s="100" t="s">
        <v>2396</v>
      </c>
      <c r="F1031" s="100" t="s">
        <v>425</v>
      </c>
      <c r="G1031" s="100" t="s">
        <v>656</v>
      </c>
      <c r="H1031" s="100">
        <v>0</v>
      </c>
      <c r="I1031" s="99">
        <f t="shared" si="16"/>
        <v>1</v>
      </c>
      <c r="J1031" s="59">
        <v>0</v>
      </c>
      <c r="K1031" s="96" t="s">
        <v>636</v>
      </c>
    </row>
    <row r="1032" spans="1:11" hidden="1">
      <c r="A1032" s="100" t="s">
        <v>654</v>
      </c>
      <c r="B1032" s="62" t="s">
        <v>2397</v>
      </c>
      <c r="C1032" s="100">
        <v>0</v>
      </c>
      <c r="D1032" s="100">
        <v>0</v>
      </c>
      <c r="E1032" s="100" t="s">
        <v>2396</v>
      </c>
      <c r="F1032" s="100" t="s">
        <v>419</v>
      </c>
      <c r="G1032" s="100" t="s">
        <v>656</v>
      </c>
      <c r="H1032" s="100">
        <v>1</v>
      </c>
      <c r="I1032" s="99">
        <f t="shared" si="16"/>
        <v>0</v>
      </c>
      <c r="J1032" s="59">
        <v>1</v>
      </c>
      <c r="K1032" s="96" t="s">
        <v>636</v>
      </c>
    </row>
    <row r="1033" spans="1:11" hidden="1">
      <c r="A1033" s="100" t="s">
        <v>837</v>
      </c>
      <c r="B1033" s="62" t="s">
        <v>2398</v>
      </c>
      <c r="C1033" s="100"/>
      <c r="D1033" s="100" t="e">
        <v>#N/A</v>
      </c>
      <c r="E1033" s="100" t="s">
        <v>2396</v>
      </c>
      <c r="F1033" s="100" t="s">
        <v>421</v>
      </c>
      <c r="G1033" s="100" t="s">
        <v>656</v>
      </c>
      <c r="H1033" s="100">
        <v>0</v>
      </c>
      <c r="I1033" s="99">
        <f t="shared" si="16"/>
        <v>1</v>
      </c>
      <c r="J1033" s="59">
        <v>1</v>
      </c>
      <c r="K1033" s="96" t="s">
        <v>636</v>
      </c>
    </row>
    <row r="1034" spans="1:11" hidden="1">
      <c r="A1034" s="100" t="s">
        <v>654</v>
      </c>
      <c r="B1034" s="62" t="s">
        <v>2399</v>
      </c>
      <c r="C1034" s="100">
        <v>0</v>
      </c>
      <c r="D1034" s="100" t="e">
        <v>#N/A</v>
      </c>
      <c r="E1034" s="100" t="s">
        <v>2400</v>
      </c>
      <c r="F1034" s="100" t="s">
        <v>423</v>
      </c>
      <c r="G1034" s="100" t="s">
        <v>834</v>
      </c>
      <c r="H1034" s="100">
        <v>0</v>
      </c>
      <c r="I1034" s="99">
        <f t="shared" si="16"/>
        <v>1</v>
      </c>
      <c r="J1034" s="59">
        <v>0</v>
      </c>
      <c r="K1034" s="96" t="s">
        <v>624</v>
      </c>
    </row>
    <row r="1035" spans="1:11" hidden="1">
      <c r="A1035" s="100" t="s">
        <v>654</v>
      </c>
      <c r="B1035" s="62" t="s">
        <v>2401</v>
      </c>
      <c r="C1035" s="100">
        <v>0</v>
      </c>
      <c r="D1035" s="100" t="e">
        <v>#N/A</v>
      </c>
      <c r="E1035" s="100" t="s">
        <v>2400</v>
      </c>
      <c r="F1035" s="100" t="s">
        <v>423</v>
      </c>
      <c r="G1035" s="100" t="s">
        <v>834</v>
      </c>
      <c r="H1035" s="100">
        <v>0</v>
      </c>
      <c r="I1035" s="99">
        <f t="shared" si="16"/>
        <v>1</v>
      </c>
      <c r="J1035" s="59">
        <v>0</v>
      </c>
      <c r="K1035" s="96" t="s">
        <v>624</v>
      </c>
    </row>
    <row r="1036" spans="1:11" hidden="1">
      <c r="A1036" s="100" t="s">
        <v>654</v>
      </c>
      <c r="B1036" s="62" t="s">
        <v>2402</v>
      </c>
      <c r="C1036" s="100">
        <v>0</v>
      </c>
      <c r="D1036" s="100" t="e">
        <v>#N/A</v>
      </c>
      <c r="E1036" s="100" t="s">
        <v>2400</v>
      </c>
      <c r="F1036" s="100" t="s">
        <v>423</v>
      </c>
      <c r="G1036" s="100" t="s">
        <v>834</v>
      </c>
      <c r="H1036" s="100">
        <v>0</v>
      </c>
      <c r="I1036" s="99">
        <f t="shared" si="16"/>
        <v>1</v>
      </c>
      <c r="J1036" s="59">
        <v>0</v>
      </c>
      <c r="K1036" s="96" t="s">
        <v>624</v>
      </c>
    </row>
    <row r="1037" spans="1:11" hidden="1">
      <c r="A1037" s="100" t="s">
        <v>654</v>
      </c>
      <c r="B1037" s="62" t="s">
        <v>2403</v>
      </c>
      <c r="C1037" s="100">
        <v>0</v>
      </c>
      <c r="D1037" s="100" t="e">
        <v>#N/A</v>
      </c>
      <c r="E1037" s="100" t="s">
        <v>2400</v>
      </c>
      <c r="F1037" s="100" t="s">
        <v>423</v>
      </c>
      <c r="G1037" s="100" t="s">
        <v>834</v>
      </c>
      <c r="H1037" s="100">
        <v>0</v>
      </c>
      <c r="I1037" s="99">
        <f t="shared" si="16"/>
        <v>1</v>
      </c>
      <c r="J1037" s="59">
        <v>0</v>
      </c>
      <c r="K1037" s="96" t="s">
        <v>624</v>
      </c>
    </row>
    <row r="1038" spans="1:11" hidden="1">
      <c r="A1038" s="100" t="s">
        <v>654</v>
      </c>
      <c r="B1038" s="62" t="s">
        <v>2404</v>
      </c>
      <c r="C1038" s="100">
        <v>0</v>
      </c>
      <c r="D1038" s="100" t="e">
        <v>#N/A</v>
      </c>
      <c r="E1038" s="100" t="s">
        <v>2400</v>
      </c>
      <c r="F1038" s="100" t="s">
        <v>423</v>
      </c>
      <c r="G1038" s="100" t="s">
        <v>834</v>
      </c>
      <c r="H1038" s="100">
        <v>0</v>
      </c>
      <c r="I1038" s="99">
        <f t="shared" si="16"/>
        <v>1</v>
      </c>
      <c r="J1038" s="59">
        <v>0</v>
      </c>
      <c r="K1038" s="96" t="s">
        <v>624</v>
      </c>
    </row>
    <row r="1039" spans="1:11" hidden="1">
      <c r="A1039" s="100" t="s">
        <v>654</v>
      </c>
      <c r="B1039" s="62" t="s">
        <v>2405</v>
      </c>
      <c r="C1039" s="100">
        <v>0</v>
      </c>
      <c r="D1039" s="100" t="e">
        <v>#N/A</v>
      </c>
      <c r="E1039" s="100" t="s">
        <v>2400</v>
      </c>
      <c r="F1039" s="100" t="s">
        <v>423</v>
      </c>
      <c r="G1039" s="100" t="s">
        <v>834</v>
      </c>
      <c r="H1039" s="100">
        <v>0</v>
      </c>
      <c r="I1039" s="99">
        <f t="shared" si="16"/>
        <v>1</v>
      </c>
      <c r="J1039" s="59">
        <v>0</v>
      </c>
      <c r="K1039" s="96" t="s">
        <v>624</v>
      </c>
    </row>
    <row r="1040" spans="1:11" hidden="1">
      <c r="A1040" s="100" t="s">
        <v>654</v>
      </c>
      <c r="B1040" s="62" t="s">
        <v>2406</v>
      </c>
      <c r="C1040" s="100">
        <v>0</v>
      </c>
      <c r="D1040" s="100" t="e">
        <v>#N/A</v>
      </c>
      <c r="E1040" s="100" t="s">
        <v>2400</v>
      </c>
      <c r="F1040" s="100" t="s">
        <v>423</v>
      </c>
      <c r="G1040" s="100" t="s">
        <v>834</v>
      </c>
      <c r="H1040" s="100">
        <v>0</v>
      </c>
      <c r="I1040" s="99">
        <f t="shared" si="16"/>
        <v>1</v>
      </c>
      <c r="J1040" s="59">
        <v>0</v>
      </c>
      <c r="K1040" s="96" t="s">
        <v>624</v>
      </c>
    </row>
    <row r="1041" spans="1:11" hidden="1">
      <c r="A1041" s="100" t="s">
        <v>654</v>
      </c>
      <c r="B1041" s="62" t="s">
        <v>2407</v>
      </c>
      <c r="C1041" s="100">
        <v>0</v>
      </c>
      <c r="D1041" s="100" t="e">
        <v>#N/A</v>
      </c>
      <c r="E1041" s="100" t="s">
        <v>2400</v>
      </c>
      <c r="F1041" s="100" t="s">
        <v>423</v>
      </c>
      <c r="G1041" s="100" t="s">
        <v>834</v>
      </c>
      <c r="H1041" s="100">
        <v>0</v>
      </c>
      <c r="I1041" s="99">
        <f t="shared" si="16"/>
        <v>1</v>
      </c>
      <c r="J1041" s="59">
        <v>0</v>
      </c>
      <c r="K1041" s="96" t="s">
        <v>624</v>
      </c>
    </row>
    <row r="1042" spans="1:11" hidden="1">
      <c r="A1042" s="100" t="s">
        <v>654</v>
      </c>
      <c r="B1042" s="62" t="s">
        <v>2408</v>
      </c>
      <c r="C1042" s="100">
        <v>0</v>
      </c>
      <c r="D1042" s="100" t="e">
        <v>#N/A</v>
      </c>
      <c r="E1042" s="100" t="s">
        <v>2400</v>
      </c>
      <c r="F1042" s="100" t="s">
        <v>423</v>
      </c>
      <c r="G1042" s="100" t="s">
        <v>834</v>
      </c>
      <c r="H1042" s="100">
        <v>0</v>
      </c>
      <c r="I1042" s="99">
        <f t="shared" si="16"/>
        <v>1</v>
      </c>
      <c r="J1042" s="59">
        <v>0</v>
      </c>
      <c r="K1042" s="96" t="s">
        <v>624</v>
      </c>
    </row>
    <row r="1043" spans="1:11" hidden="1">
      <c r="A1043" s="100" t="s">
        <v>654</v>
      </c>
      <c r="B1043" s="62" t="s">
        <v>2409</v>
      </c>
      <c r="C1043" s="100">
        <v>0</v>
      </c>
      <c r="D1043" s="100" t="e">
        <v>#N/A</v>
      </c>
      <c r="E1043" s="100" t="s">
        <v>2400</v>
      </c>
      <c r="F1043" s="100" t="s">
        <v>423</v>
      </c>
      <c r="G1043" s="100" t="s">
        <v>834</v>
      </c>
      <c r="H1043" s="100">
        <v>0</v>
      </c>
      <c r="I1043" s="99">
        <f t="shared" si="16"/>
        <v>1</v>
      </c>
      <c r="J1043" s="59">
        <v>0</v>
      </c>
      <c r="K1043" s="96" t="s">
        <v>625</v>
      </c>
    </row>
    <row r="1044" spans="1:11" hidden="1">
      <c r="A1044" s="100" t="s">
        <v>654</v>
      </c>
      <c r="B1044" s="62" t="s">
        <v>2410</v>
      </c>
      <c r="C1044" s="100">
        <v>0</v>
      </c>
      <c r="D1044" s="100" t="e">
        <v>#N/A</v>
      </c>
      <c r="E1044" s="100" t="s">
        <v>2400</v>
      </c>
      <c r="F1044" s="100" t="s">
        <v>423</v>
      </c>
      <c r="G1044" s="100" t="s">
        <v>834</v>
      </c>
      <c r="H1044" s="100">
        <v>0</v>
      </c>
      <c r="I1044" s="99">
        <f t="shared" si="16"/>
        <v>1</v>
      </c>
      <c r="J1044" s="59">
        <v>0</v>
      </c>
      <c r="K1044" s="96" t="s">
        <v>624</v>
      </c>
    </row>
    <row r="1045" spans="1:11" hidden="1">
      <c r="A1045" s="100" t="s">
        <v>654</v>
      </c>
      <c r="B1045" s="62" t="s">
        <v>2411</v>
      </c>
      <c r="C1045" s="100">
        <v>0</v>
      </c>
      <c r="D1045" s="100" t="e">
        <v>#N/A</v>
      </c>
      <c r="E1045" s="100" t="s">
        <v>2400</v>
      </c>
      <c r="F1045" s="100" t="s">
        <v>423</v>
      </c>
      <c r="G1045" s="100" t="s">
        <v>834</v>
      </c>
      <c r="H1045" s="100">
        <v>0</v>
      </c>
      <c r="I1045" s="99">
        <f t="shared" si="16"/>
        <v>1</v>
      </c>
      <c r="J1045" s="59">
        <v>0</v>
      </c>
      <c r="K1045" s="96" t="s">
        <v>624</v>
      </c>
    </row>
    <row r="1046" spans="1:11" hidden="1">
      <c r="A1046" s="100" t="s">
        <v>654</v>
      </c>
      <c r="B1046" s="62" t="s">
        <v>2412</v>
      </c>
      <c r="C1046" s="100">
        <v>0</v>
      </c>
      <c r="D1046" s="100" t="e">
        <v>#N/A</v>
      </c>
      <c r="E1046" s="100" t="s">
        <v>2400</v>
      </c>
      <c r="F1046" s="100" t="s">
        <v>423</v>
      </c>
      <c r="G1046" s="100" t="s">
        <v>834</v>
      </c>
      <c r="H1046" s="100">
        <v>0</v>
      </c>
      <c r="I1046" s="99">
        <f t="shared" si="16"/>
        <v>1</v>
      </c>
      <c r="J1046" s="59">
        <v>0</v>
      </c>
      <c r="K1046" s="96" t="s">
        <v>624</v>
      </c>
    </row>
    <row r="1047" spans="1:11" hidden="1">
      <c r="A1047" s="100" t="s">
        <v>654</v>
      </c>
      <c r="B1047" s="62" t="s">
        <v>2413</v>
      </c>
      <c r="C1047" s="100">
        <v>0</v>
      </c>
      <c r="D1047" s="100" t="e">
        <v>#N/A</v>
      </c>
      <c r="E1047" s="100" t="s">
        <v>2400</v>
      </c>
      <c r="F1047" s="100" t="s">
        <v>423</v>
      </c>
      <c r="G1047" s="100" t="s">
        <v>834</v>
      </c>
      <c r="H1047" s="100">
        <v>0</v>
      </c>
      <c r="I1047" s="99">
        <f t="shared" si="16"/>
        <v>1</v>
      </c>
      <c r="J1047" s="59">
        <v>0</v>
      </c>
      <c r="K1047" s="96" t="s">
        <v>624</v>
      </c>
    </row>
    <row r="1048" spans="1:11" hidden="1">
      <c r="A1048" s="100" t="s">
        <v>654</v>
      </c>
      <c r="B1048" s="62" t="s">
        <v>2414</v>
      </c>
      <c r="C1048" s="100">
        <v>0</v>
      </c>
      <c r="D1048" s="100" t="e">
        <v>#N/A</v>
      </c>
      <c r="E1048" s="100" t="s">
        <v>2400</v>
      </c>
      <c r="F1048" s="100" t="s">
        <v>423</v>
      </c>
      <c r="G1048" s="100" t="s">
        <v>834</v>
      </c>
      <c r="H1048" s="100">
        <v>0</v>
      </c>
      <c r="I1048" s="99">
        <f t="shared" si="16"/>
        <v>1</v>
      </c>
      <c r="J1048" s="59">
        <v>0</v>
      </c>
      <c r="K1048" s="96" t="s">
        <v>624</v>
      </c>
    </row>
    <row r="1049" spans="1:11" hidden="1">
      <c r="A1049" s="100" t="s">
        <v>654</v>
      </c>
      <c r="B1049" s="62" t="s">
        <v>2415</v>
      </c>
      <c r="C1049" s="100">
        <v>0</v>
      </c>
      <c r="D1049" s="100" t="e">
        <v>#N/A</v>
      </c>
      <c r="E1049" s="100" t="s">
        <v>2400</v>
      </c>
      <c r="F1049" s="100" t="s">
        <v>423</v>
      </c>
      <c r="G1049" s="100" t="s">
        <v>834</v>
      </c>
      <c r="H1049" s="100">
        <v>0</v>
      </c>
      <c r="I1049" s="99">
        <f t="shared" si="16"/>
        <v>1</v>
      </c>
      <c r="J1049" s="59">
        <v>0</v>
      </c>
      <c r="K1049" s="96" t="s">
        <v>624</v>
      </c>
    </row>
    <row r="1050" spans="1:11" hidden="1">
      <c r="A1050" s="100" t="s">
        <v>654</v>
      </c>
      <c r="B1050" s="62" t="s">
        <v>2416</v>
      </c>
      <c r="C1050" s="100">
        <v>0</v>
      </c>
      <c r="D1050" s="100" t="e">
        <v>#N/A</v>
      </c>
      <c r="E1050" s="100" t="s">
        <v>2400</v>
      </c>
      <c r="F1050" s="100" t="s">
        <v>423</v>
      </c>
      <c r="G1050" s="100" t="s">
        <v>834</v>
      </c>
      <c r="H1050" s="100">
        <v>0</v>
      </c>
      <c r="I1050" s="99">
        <f t="shared" si="16"/>
        <v>1</v>
      </c>
      <c r="J1050" s="59">
        <v>0</v>
      </c>
      <c r="K1050" s="96" t="s">
        <v>624</v>
      </c>
    </row>
    <row r="1051" spans="1:11" hidden="1">
      <c r="A1051" s="100" t="s">
        <v>654</v>
      </c>
      <c r="B1051" s="62" t="s">
        <v>2417</v>
      </c>
      <c r="C1051" s="100">
        <v>0</v>
      </c>
      <c r="D1051" s="100" t="e">
        <v>#N/A</v>
      </c>
      <c r="E1051" s="100" t="s">
        <v>2400</v>
      </c>
      <c r="F1051" s="100" t="s">
        <v>423</v>
      </c>
      <c r="G1051" s="100" t="s">
        <v>834</v>
      </c>
      <c r="H1051" s="100">
        <v>0</v>
      </c>
      <c r="I1051" s="99">
        <f t="shared" si="16"/>
        <v>1</v>
      </c>
      <c r="J1051" s="59">
        <v>0</v>
      </c>
      <c r="K1051" s="96" t="s">
        <v>624</v>
      </c>
    </row>
    <row r="1052" spans="1:11" hidden="1">
      <c r="A1052" s="100" t="s">
        <v>654</v>
      </c>
      <c r="B1052" s="62" t="s">
        <v>2418</v>
      </c>
      <c r="C1052" s="100">
        <v>0</v>
      </c>
      <c r="D1052" s="100" t="e">
        <v>#N/A</v>
      </c>
      <c r="E1052" s="100" t="s">
        <v>2400</v>
      </c>
      <c r="F1052" s="100" t="s">
        <v>423</v>
      </c>
      <c r="G1052" s="100" t="s">
        <v>834</v>
      </c>
      <c r="H1052" s="100">
        <v>0</v>
      </c>
      <c r="I1052" s="99">
        <f t="shared" si="16"/>
        <v>1</v>
      </c>
      <c r="J1052" s="59">
        <v>0</v>
      </c>
      <c r="K1052" s="96" t="s">
        <v>624</v>
      </c>
    </row>
    <row r="1053" spans="1:11" hidden="1">
      <c r="A1053" s="100" t="s">
        <v>654</v>
      </c>
      <c r="B1053" s="62" t="s">
        <v>2419</v>
      </c>
      <c r="C1053" s="100">
        <v>0</v>
      </c>
      <c r="D1053" s="100" t="e">
        <v>#N/A</v>
      </c>
      <c r="E1053" s="100" t="s">
        <v>2400</v>
      </c>
      <c r="F1053" s="100" t="s">
        <v>423</v>
      </c>
      <c r="G1053" s="100" t="s">
        <v>834</v>
      </c>
      <c r="H1053" s="100">
        <v>0</v>
      </c>
      <c r="I1053" s="99">
        <f t="shared" si="16"/>
        <v>1</v>
      </c>
      <c r="J1053" s="59">
        <v>0</v>
      </c>
      <c r="K1053" s="96" t="s">
        <v>624</v>
      </c>
    </row>
    <row r="1054" spans="1:11" hidden="1">
      <c r="A1054" s="100" t="s">
        <v>654</v>
      </c>
      <c r="B1054" s="62" t="s">
        <v>2420</v>
      </c>
      <c r="C1054" s="100">
        <v>0</v>
      </c>
      <c r="D1054" s="100" t="e">
        <v>#N/A</v>
      </c>
      <c r="E1054" s="100" t="s">
        <v>2400</v>
      </c>
      <c r="F1054" s="100" t="s">
        <v>423</v>
      </c>
      <c r="G1054" s="100" t="s">
        <v>834</v>
      </c>
      <c r="H1054" s="100">
        <v>0</v>
      </c>
      <c r="I1054" s="99">
        <f t="shared" si="16"/>
        <v>1</v>
      </c>
      <c r="J1054" s="59">
        <v>0</v>
      </c>
      <c r="K1054" s="96" t="s">
        <v>625</v>
      </c>
    </row>
    <row r="1055" spans="1:11" hidden="1">
      <c r="A1055" s="100" t="s">
        <v>654</v>
      </c>
      <c r="B1055" s="62" t="s">
        <v>2421</v>
      </c>
      <c r="C1055" s="100">
        <v>0</v>
      </c>
      <c r="D1055" s="100" t="e">
        <v>#N/A</v>
      </c>
      <c r="E1055" s="100" t="s">
        <v>2400</v>
      </c>
      <c r="F1055" s="100" t="s">
        <v>423</v>
      </c>
      <c r="G1055" s="100" t="s">
        <v>834</v>
      </c>
      <c r="H1055" s="100">
        <v>0</v>
      </c>
      <c r="I1055" s="99">
        <f t="shared" si="16"/>
        <v>1</v>
      </c>
      <c r="J1055" s="59">
        <v>0</v>
      </c>
      <c r="K1055" s="96" t="s">
        <v>625</v>
      </c>
    </row>
    <row r="1056" spans="1:11" hidden="1">
      <c r="A1056" s="100" t="s">
        <v>654</v>
      </c>
      <c r="B1056" s="62" t="s">
        <v>2422</v>
      </c>
      <c r="C1056" s="100">
        <v>0</v>
      </c>
      <c r="D1056" s="100" t="e">
        <v>#N/A</v>
      </c>
      <c r="E1056" s="100" t="s">
        <v>2400</v>
      </c>
      <c r="F1056" s="100" t="s">
        <v>423</v>
      </c>
      <c r="G1056" s="100" t="s">
        <v>834</v>
      </c>
      <c r="H1056" s="100">
        <v>0</v>
      </c>
      <c r="I1056" s="99">
        <f t="shared" si="16"/>
        <v>1</v>
      </c>
      <c r="J1056" s="59">
        <v>0</v>
      </c>
      <c r="K1056" s="96" t="s">
        <v>625</v>
      </c>
    </row>
    <row r="1057" spans="1:11" hidden="1">
      <c r="A1057" s="100" t="s">
        <v>654</v>
      </c>
      <c r="B1057" s="62" t="s">
        <v>2423</v>
      </c>
      <c r="C1057" s="100">
        <v>0</v>
      </c>
      <c r="D1057" s="100" t="e">
        <v>#N/A</v>
      </c>
      <c r="E1057" s="100" t="s">
        <v>2400</v>
      </c>
      <c r="F1057" s="100" t="s">
        <v>423</v>
      </c>
      <c r="G1057" s="100" t="s">
        <v>834</v>
      </c>
      <c r="H1057" s="100">
        <v>0</v>
      </c>
      <c r="I1057" s="99">
        <f t="shared" si="16"/>
        <v>1</v>
      </c>
      <c r="J1057" s="59">
        <v>0</v>
      </c>
      <c r="K1057" s="96" t="s">
        <v>625</v>
      </c>
    </row>
    <row r="1058" spans="1:11" hidden="1">
      <c r="A1058" s="100" t="s">
        <v>654</v>
      </c>
      <c r="B1058" s="62" t="s">
        <v>2424</v>
      </c>
      <c r="C1058" s="100">
        <v>0</v>
      </c>
      <c r="D1058" s="100" t="e">
        <v>#N/A</v>
      </c>
      <c r="E1058" s="100" t="s">
        <v>2400</v>
      </c>
      <c r="F1058" s="100" t="s">
        <v>423</v>
      </c>
      <c r="G1058" s="100" t="s">
        <v>834</v>
      </c>
      <c r="H1058" s="100">
        <v>0</v>
      </c>
      <c r="I1058" s="99">
        <f t="shared" si="16"/>
        <v>1</v>
      </c>
      <c r="J1058" s="59">
        <v>0</v>
      </c>
      <c r="K1058" s="96" t="s">
        <v>625</v>
      </c>
    </row>
    <row r="1059" spans="1:11" hidden="1">
      <c r="A1059" s="100" t="s">
        <v>654</v>
      </c>
      <c r="B1059" s="62" t="s">
        <v>2425</v>
      </c>
      <c r="C1059" s="100">
        <v>0</v>
      </c>
      <c r="D1059" s="100" t="e">
        <v>#N/A</v>
      </c>
      <c r="E1059" s="100" t="s">
        <v>2400</v>
      </c>
      <c r="F1059" s="100" t="s">
        <v>423</v>
      </c>
      <c r="G1059" s="100" t="s">
        <v>834</v>
      </c>
      <c r="H1059" s="100">
        <v>0</v>
      </c>
      <c r="I1059" s="99">
        <f t="shared" si="16"/>
        <v>1</v>
      </c>
      <c r="J1059" s="59">
        <v>0</v>
      </c>
      <c r="K1059" s="96" t="s">
        <v>624</v>
      </c>
    </row>
    <row r="1060" spans="1:11" hidden="1">
      <c r="A1060" s="100" t="s">
        <v>654</v>
      </c>
      <c r="B1060" s="62" t="s">
        <v>2426</v>
      </c>
      <c r="C1060" s="100">
        <v>0</v>
      </c>
      <c r="D1060" s="100" t="e">
        <v>#N/A</v>
      </c>
      <c r="E1060" s="100" t="s">
        <v>2400</v>
      </c>
      <c r="F1060" s="100" t="s">
        <v>423</v>
      </c>
      <c r="G1060" s="100" t="s">
        <v>834</v>
      </c>
      <c r="H1060" s="100">
        <v>0</v>
      </c>
      <c r="I1060" s="99">
        <f t="shared" si="16"/>
        <v>1</v>
      </c>
      <c r="J1060" s="59">
        <v>0</v>
      </c>
      <c r="K1060" s="96" t="s">
        <v>624</v>
      </c>
    </row>
    <row r="1061" spans="1:11" hidden="1">
      <c r="A1061" s="100" t="s">
        <v>654</v>
      </c>
      <c r="B1061" s="62" t="s">
        <v>2427</v>
      </c>
      <c r="C1061" s="100">
        <v>0</v>
      </c>
      <c r="D1061" s="100" t="e">
        <v>#N/A</v>
      </c>
      <c r="E1061" s="100" t="s">
        <v>2400</v>
      </c>
      <c r="F1061" s="100" t="s">
        <v>423</v>
      </c>
      <c r="G1061" s="100" t="s">
        <v>834</v>
      </c>
      <c r="H1061" s="100">
        <v>0</v>
      </c>
      <c r="I1061" s="99">
        <f t="shared" si="16"/>
        <v>1</v>
      </c>
      <c r="J1061" s="59">
        <v>0</v>
      </c>
      <c r="K1061" s="96" t="s">
        <v>624</v>
      </c>
    </row>
    <row r="1062" spans="1:11" hidden="1">
      <c r="A1062" s="100" t="s">
        <v>654</v>
      </c>
      <c r="B1062" s="62" t="s">
        <v>2428</v>
      </c>
      <c r="C1062" s="100">
        <v>0</v>
      </c>
      <c r="D1062" s="100" t="e">
        <v>#N/A</v>
      </c>
      <c r="E1062" s="100" t="s">
        <v>2400</v>
      </c>
      <c r="F1062" s="100" t="s">
        <v>423</v>
      </c>
      <c r="G1062" s="100" t="s">
        <v>834</v>
      </c>
      <c r="H1062" s="100">
        <v>0</v>
      </c>
      <c r="I1062" s="99">
        <f t="shared" si="16"/>
        <v>1</v>
      </c>
      <c r="J1062" s="59">
        <v>0</v>
      </c>
      <c r="K1062" s="96" t="s">
        <v>624</v>
      </c>
    </row>
    <row r="1063" spans="1:11" hidden="1">
      <c r="A1063" s="100" t="s">
        <v>654</v>
      </c>
      <c r="B1063" s="62" t="s">
        <v>2429</v>
      </c>
      <c r="C1063" s="100">
        <v>0</v>
      </c>
      <c r="D1063" s="100" t="e">
        <v>#N/A</v>
      </c>
      <c r="E1063" s="100" t="s">
        <v>2400</v>
      </c>
      <c r="F1063" s="100" t="s">
        <v>423</v>
      </c>
      <c r="G1063" s="100" t="s">
        <v>834</v>
      </c>
      <c r="H1063" s="100">
        <v>0</v>
      </c>
      <c r="I1063" s="99">
        <f t="shared" si="16"/>
        <v>1</v>
      </c>
      <c r="J1063" s="59">
        <v>0</v>
      </c>
      <c r="K1063" s="96" t="s">
        <v>625</v>
      </c>
    </row>
    <row r="1064" spans="1:11" hidden="1">
      <c r="A1064" s="100" t="s">
        <v>654</v>
      </c>
      <c r="B1064" s="62" t="s">
        <v>2430</v>
      </c>
      <c r="C1064" s="100">
        <v>0</v>
      </c>
      <c r="D1064" s="100" t="e">
        <v>#N/A</v>
      </c>
      <c r="E1064" s="100" t="s">
        <v>2400</v>
      </c>
      <c r="F1064" s="100" t="s">
        <v>423</v>
      </c>
      <c r="G1064" s="100" t="s">
        <v>834</v>
      </c>
      <c r="H1064" s="100">
        <v>0</v>
      </c>
      <c r="I1064" s="99">
        <f t="shared" si="16"/>
        <v>1</v>
      </c>
      <c r="J1064" s="59">
        <v>0</v>
      </c>
      <c r="K1064" s="96" t="s">
        <v>624</v>
      </c>
    </row>
    <row r="1065" spans="1:11" hidden="1">
      <c r="A1065" s="100" t="s">
        <v>654</v>
      </c>
      <c r="B1065" s="62" t="s">
        <v>592</v>
      </c>
      <c r="C1065" s="100">
        <v>0</v>
      </c>
      <c r="D1065" s="100" t="e">
        <v>#N/A</v>
      </c>
      <c r="E1065" s="100" t="s">
        <v>2400</v>
      </c>
      <c r="F1065" s="100" t="s">
        <v>423</v>
      </c>
      <c r="G1065" s="100" t="s">
        <v>834</v>
      </c>
      <c r="H1065" s="100">
        <v>0</v>
      </c>
      <c r="I1065" s="99">
        <f t="shared" si="16"/>
        <v>1</v>
      </c>
      <c r="J1065" s="59">
        <v>0</v>
      </c>
      <c r="K1065" s="96" t="s">
        <v>625</v>
      </c>
    </row>
    <row r="1066" spans="1:11" hidden="1">
      <c r="A1066" s="100" t="s">
        <v>654</v>
      </c>
      <c r="B1066" s="62" t="s">
        <v>2431</v>
      </c>
      <c r="C1066" s="100">
        <v>0</v>
      </c>
      <c r="D1066" s="100" t="e">
        <v>#N/A</v>
      </c>
      <c r="E1066" s="100" t="s">
        <v>2400</v>
      </c>
      <c r="F1066" s="100" t="s">
        <v>423</v>
      </c>
      <c r="G1066" s="100" t="s">
        <v>834</v>
      </c>
      <c r="H1066" s="100">
        <v>0</v>
      </c>
      <c r="I1066" s="99">
        <f t="shared" si="16"/>
        <v>1</v>
      </c>
      <c r="J1066" s="59">
        <v>0</v>
      </c>
      <c r="K1066" s="96" t="s">
        <v>624</v>
      </c>
    </row>
    <row r="1067" spans="1:11" hidden="1">
      <c r="A1067" s="100" t="s">
        <v>654</v>
      </c>
      <c r="B1067" s="62" t="s">
        <v>2432</v>
      </c>
      <c r="C1067" s="100">
        <v>0</v>
      </c>
      <c r="D1067" s="100" t="e">
        <v>#N/A</v>
      </c>
      <c r="E1067" s="100" t="s">
        <v>2400</v>
      </c>
      <c r="F1067" s="100" t="s">
        <v>425</v>
      </c>
      <c r="G1067" s="100" t="s">
        <v>656</v>
      </c>
      <c r="H1067" s="100">
        <v>0</v>
      </c>
      <c r="I1067" s="99">
        <f t="shared" si="16"/>
        <v>1</v>
      </c>
      <c r="J1067" s="59">
        <v>0</v>
      </c>
      <c r="K1067" s="96" t="s">
        <v>624</v>
      </c>
    </row>
    <row r="1068" spans="1:11" hidden="1">
      <c r="A1068" s="100" t="s">
        <v>654</v>
      </c>
      <c r="B1068" s="62" t="s">
        <v>2433</v>
      </c>
      <c r="C1068" s="100">
        <v>0</v>
      </c>
      <c r="D1068" s="100">
        <v>128.69999999999999</v>
      </c>
      <c r="E1068" s="100" t="s">
        <v>2400</v>
      </c>
      <c r="F1068" s="100" t="s">
        <v>419</v>
      </c>
      <c r="G1068" s="100" t="s">
        <v>656</v>
      </c>
      <c r="H1068" s="100">
        <v>0</v>
      </c>
      <c r="I1068" s="99">
        <f t="shared" si="16"/>
        <v>1</v>
      </c>
      <c r="J1068" s="59">
        <v>1</v>
      </c>
      <c r="K1068" s="96" t="s">
        <v>624</v>
      </c>
    </row>
    <row r="1069" spans="1:11" hidden="1">
      <c r="A1069" s="100" t="s">
        <v>654</v>
      </c>
      <c r="B1069" s="62" t="s">
        <v>2434</v>
      </c>
      <c r="C1069" s="100" t="s">
        <v>2435</v>
      </c>
      <c r="D1069" s="100">
        <v>127.8</v>
      </c>
      <c r="E1069" s="100" t="s">
        <v>2400</v>
      </c>
      <c r="F1069" s="100" t="s">
        <v>419</v>
      </c>
      <c r="G1069" s="100" t="s">
        <v>656</v>
      </c>
      <c r="H1069" s="100">
        <v>1</v>
      </c>
      <c r="I1069" s="99">
        <f t="shared" si="16"/>
        <v>0</v>
      </c>
      <c r="J1069" s="59">
        <v>1</v>
      </c>
      <c r="K1069" s="96" t="s">
        <v>624</v>
      </c>
    </row>
    <row r="1070" spans="1:11" hidden="1">
      <c r="A1070" s="100" t="s">
        <v>654</v>
      </c>
      <c r="B1070" s="62" t="s">
        <v>2436</v>
      </c>
      <c r="C1070" s="100" t="s">
        <v>2437</v>
      </c>
      <c r="D1070" s="100">
        <v>127.6</v>
      </c>
      <c r="E1070" s="100" t="s">
        <v>2400</v>
      </c>
      <c r="F1070" s="100" t="s">
        <v>419</v>
      </c>
      <c r="G1070" s="100" t="s">
        <v>656</v>
      </c>
      <c r="H1070" s="100">
        <v>1</v>
      </c>
      <c r="I1070" s="99">
        <f t="shared" si="16"/>
        <v>0</v>
      </c>
      <c r="J1070" s="59">
        <v>1</v>
      </c>
      <c r="K1070" s="96" t="s">
        <v>624</v>
      </c>
    </row>
    <row r="1071" spans="1:11" hidden="1">
      <c r="A1071" s="100" t="s">
        <v>654</v>
      </c>
      <c r="B1071" s="62" t="s">
        <v>2438</v>
      </c>
      <c r="C1071" s="100">
        <v>0</v>
      </c>
      <c r="D1071" s="100">
        <v>106.5</v>
      </c>
      <c r="E1071" s="100" t="s">
        <v>2400</v>
      </c>
      <c r="F1071" s="100" t="s">
        <v>419</v>
      </c>
      <c r="G1071" s="100" t="s">
        <v>656</v>
      </c>
      <c r="H1071" s="100">
        <v>1</v>
      </c>
      <c r="I1071" s="99">
        <f t="shared" si="16"/>
        <v>0</v>
      </c>
      <c r="J1071" s="59">
        <v>1</v>
      </c>
      <c r="K1071" s="96" t="s">
        <v>624</v>
      </c>
    </row>
    <row r="1072" spans="1:11" hidden="1">
      <c r="A1072" s="100" t="s">
        <v>654</v>
      </c>
      <c r="B1072" s="62" t="s">
        <v>2439</v>
      </c>
      <c r="C1072" s="100" t="s">
        <v>2439</v>
      </c>
      <c r="D1072" s="100">
        <v>105</v>
      </c>
      <c r="E1072" s="100" t="s">
        <v>2400</v>
      </c>
      <c r="F1072" s="100" t="s">
        <v>419</v>
      </c>
      <c r="G1072" s="100" t="s">
        <v>656</v>
      </c>
      <c r="H1072" s="100">
        <v>0</v>
      </c>
      <c r="I1072" s="99">
        <f t="shared" si="16"/>
        <v>1</v>
      </c>
      <c r="J1072" s="59">
        <v>0</v>
      </c>
      <c r="K1072" s="96" t="s">
        <v>624</v>
      </c>
    </row>
    <row r="1073" spans="1:11" hidden="1">
      <c r="A1073" s="100" t="s">
        <v>654</v>
      </c>
      <c r="B1073" s="62" t="s">
        <v>2440</v>
      </c>
      <c r="C1073" s="100" t="s">
        <v>2441</v>
      </c>
      <c r="D1073" s="100">
        <v>104</v>
      </c>
      <c r="E1073" s="100" t="s">
        <v>2400</v>
      </c>
      <c r="F1073" s="100" t="s">
        <v>419</v>
      </c>
      <c r="G1073" s="100" t="s">
        <v>656</v>
      </c>
      <c r="H1073" s="100">
        <v>1</v>
      </c>
      <c r="I1073" s="99">
        <f t="shared" si="16"/>
        <v>0</v>
      </c>
      <c r="J1073" s="59">
        <v>1</v>
      </c>
      <c r="K1073" s="96" t="s">
        <v>624</v>
      </c>
    </row>
    <row r="1074" spans="1:11" hidden="1">
      <c r="A1074" s="100" t="s">
        <v>654</v>
      </c>
      <c r="B1074" s="62" t="s">
        <v>2442</v>
      </c>
      <c r="C1074" s="100" t="s">
        <v>2443</v>
      </c>
      <c r="D1074" s="100">
        <v>102.18</v>
      </c>
      <c r="E1074" s="100" t="s">
        <v>2400</v>
      </c>
      <c r="F1074" s="100" t="s">
        <v>419</v>
      </c>
      <c r="G1074" s="100" t="s">
        <v>656</v>
      </c>
      <c r="H1074" s="100">
        <v>1</v>
      </c>
      <c r="I1074" s="99">
        <f t="shared" si="16"/>
        <v>0</v>
      </c>
      <c r="J1074" s="59">
        <v>1</v>
      </c>
      <c r="K1074" s="96" t="s">
        <v>624</v>
      </c>
    </row>
    <row r="1075" spans="1:11" hidden="1">
      <c r="A1075" s="100" t="s">
        <v>654</v>
      </c>
      <c r="B1075" s="62" t="s">
        <v>2444</v>
      </c>
      <c r="C1075" s="100">
        <v>0</v>
      </c>
      <c r="D1075" s="100">
        <v>100</v>
      </c>
      <c r="E1075" s="100" t="s">
        <v>2400</v>
      </c>
      <c r="F1075" s="100" t="s">
        <v>419</v>
      </c>
      <c r="G1075" s="100" t="s">
        <v>656</v>
      </c>
      <c r="H1075" s="100">
        <v>1</v>
      </c>
      <c r="I1075" s="99">
        <f t="shared" si="16"/>
        <v>0</v>
      </c>
      <c r="J1075" s="59">
        <v>1</v>
      </c>
      <c r="K1075" s="96" t="s">
        <v>624</v>
      </c>
    </row>
    <row r="1076" spans="1:11" hidden="1">
      <c r="A1076" s="100" t="s">
        <v>654</v>
      </c>
      <c r="B1076" s="62" t="s">
        <v>2445</v>
      </c>
      <c r="C1076" s="100" t="s">
        <v>2446</v>
      </c>
      <c r="D1076" s="100">
        <v>61.5</v>
      </c>
      <c r="E1076" s="100" t="s">
        <v>2400</v>
      </c>
      <c r="F1076" s="100" t="s">
        <v>419</v>
      </c>
      <c r="G1076" s="100" t="s">
        <v>656</v>
      </c>
      <c r="H1076" s="100">
        <v>1</v>
      </c>
      <c r="I1076" s="99">
        <f t="shared" si="16"/>
        <v>0</v>
      </c>
      <c r="J1076" s="59">
        <v>1</v>
      </c>
      <c r="K1076" s="96" t="s">
        <v>624</v>
      </c>
    </row>
    <row r="1077" spans="1:11" hidden="1">
      <c r="A1077" s="100" t="s">
        <v>654</v>
      </c>
      <c r="B1077" s="62" t="s">
        <v>2447</v>
      </c>
      <c r="C1077" s="100" t="s">
        <v>2448</v>
      </c>
      <c r="D1077" s="100">
        <v>46</v>
      </c>
      <c r="E1077" s="100" t="s">
        <v>2400</v>
      </c>
      <c r="F1077" s="100" t="s">
        <v>419</v>
      </c>
      <c r="G1077" s="100" t="s">
        <v>656</v>
      </c>
      <c r="H1077" s="100">
        <v>1</v>
      </c>
      <c r="I1077" s="99">
        <f t="shared" si="16"/>
        <v>0</v>
      </c>
      <c r="J1077" s="59">
        <v>1</v>
      </c>
      <c r="K1077" s="96" t="s">
        <v>624</v>
      </c>
    </row>
    <row r="1078" spans="1:11" hidden="1">
      <c r="A1078" s="100" t="s">
        <v>654</v>
      </c>
      <c r="B1078" s="62" t="s">
        <v>2449</v>
      </c>
      <c r="C1078" s="100">
        <v>0</v>
      </c>
      <c r="D1078" s="100">
        <v>43.2</v>
      </c>
      <c r="E1078" s="100" t="s">
        <v>2400</v>
      </c>
      <c r="F1078" s="100" t="s">
        <v>419</v>
      </c>
      <c r="G1078" s="100" t="s">
        <v>656</v>
      </c>
      <c r="H1078" s="100">
        <v>1</v>
      </c>
      <c r="I1078" s="99">
        <f t="shared" si="16"/>
        <v>0</v>
      </c>
      <c r="J1078" s="59">
        <v>1</v>
      </c>
      <c r="K1078" s="96" t="s">
        <v>624</v>
      </c>
    </row>
    <row r="1079" spans="1:11" hidden="1">
      <c r="A1079" s="100" t="s">
        <v>654</v>
      </c>
      <c r="B1079" s="62" t="s">
        <v>2450</v>
      </c>
      <c r="C1079" s="100" t="s">
        <v>2451</v>
      </c>
      <c r="D1079" s="100">
        <v>41</v>
      </c>
      <c r="E1079" s="100" t="s">
        <v>2400</v>
      </c>
      <c r="F1079" s="100" t="s">
        <v>419</v>
      </c>
      <c r="G1079" s="100" t="s">
        <v>656</v>
      </c>
      <c r="H1079" s="100">
        <v>1</v>
      </c>
      <c r="I1079" s="99">
        <f t="shared" si="16"/>
        <v>0</v>
      </c>
      <c r="J1079" s="59">
        <v>1</v>
      </c>
      <c r="K1079" s="96" t="s">
        <v>624</v>
      </c>
    </row>
    <row r="1080" spans="1:11" hidden="1">
      <c r="A1080" s="100" t="s">
        <v>654</v>
      </c>
      <c r="B1080" s="62" t="s">
        <v>2452</v>
      </c>
      <c r="C1080" s="100" t="s">
        <v>2453</v>
      </c>
      <c r="D1080" s="100">
        <v>40</v>
      </c>
      <c r="E1080" s="100" t="s">
        <v>2400</v>
      </c>
      <c r="F1080" s="100" t="s">
        <v>419</v>
      </c>
      <c r="G1080" s="100" t="s">
        <v>656</v>
      </c>
      <c r="H1080" s="100">
        <v>1</v>
      </c>
      <c r="I1080" s="99">
        <f t="shared" si="16"/>
        <v>0</v>
      </c>
      <c r="J1080" s="59">
        <v>1</v>
      </c>
      <c r="K1080" s="96" t="s">
        <v>624</v>
      </c>
    </row>
    <row r="1081" spans="1:11" hidden="1">
      <c r="A1081" s="100" t="s">
        <v>654</v>
      </c>
      <c r="B1081" s="62" t="s">
        <v>2454</v>
      </c>
      <c r="C1081" s="100">
        <v>0</v>
      </c>
      <c r="D1081" s="100">
        <v>38.159999999999997</v>
      </c>
      <c r="E1081" s="100" t="s">
        <v>2400</v>
      </c>
      <c r="F1081" s="100" t="s">
        <v>419</v>
      </c>
      <c r="G1081" s="100" t="s">
        <v>656</v>
      </c>
      <c r="H1081" s="100">
        <v>1</v>
      </c>
      <c r="I1081" s="99">
        <f t="shared" si="16"/>
        <v>0</v>
      </c>
      <c r="J1081" s="59">
        <v>1</v>
      </c>
      <c r="K1081" s="96" t="s">
        <v>624</v>
      </c>
    </row>
    <row r="1082" spans="1:11" hidden="1">
      <c r="A1082" s="100" t="s">
        <v>654</v>
      </c>
      <c r="B1082" s="62" t="s">
        <v>2455</v>
      </c>
      <c r="C1082" s="100">
        <v>0</v>
      </c>
      <c r="D1082" s="100">
        <v>31</v>
      </c>
      <c r="E1082" s="100" t="s">
        <v>2400</v>
      </c>
      <c r="F1082" s="100" t="s">
        <v>419</v>
      </c>
      <c r="G1082" s="100" t="s">
        <v>656</v>
      </c>
      <c r="H1082" s="100">
        <v>1</v>
      </c>
      <c r="I1082" s="99">
        <f t="shared" si="16"/>
        <v>0</v>
      </c>
      <c r="J1082" s="59">
        <v>1</v>
      </c>
      <c r="K1082" s="96" t="s">
        <v>624</v>
      </c>
    </row>
    <row r="1083" spans="1:11" hidden="1">
      <c r="A1083" s="100" t="s">
        <v>654</v>
      </c>
      <c r="B1083" s="62" t="s">
        <v>2456</v>
      </c>
      <c r="C1083" s="100">
        <v>0</v>
      </c>
      <c r="D1083" s="100">
        <v>27.87</v>
      </c>
      <c r="E1083" s="100" t="s">
        <v>2400</v>
      </c>
      <c r="F1083" s="100" t="s">
        <v>419</v>
      </c>
      <c r="G1083" s="100" t="s">
        <v>656</v>
      </c>
      <c r="H1083" s="100">
        <v>1</v>
      </c>
      <c r="I1083" s="99">
        <f t="shared" si="16"/>
        <v>0</v>
      </c>
      <c r="J1083" s="59">
        <v>1</v>
      </c>
      <c r="K1083" s="96" t="s">
        <v>624</v>
      </c>
    </row>
    <row r="1084" spans="1:11" hidden="1">
      <c r="A1084" s="100" t="s">
        <v>654</v>
      </c>
      <c r="B1084" s="62" t="s">
        <v>2457</v>
      </c>
      <c r="C1084" s="100" t="s">
        <v>2458</v>
      </c>
      <c r="D1084" s="100">
        <v>27.39</v>
      </c>
      <c r="E1084" s="100" t="s">
        <v>2400</v>
      </c>
      <c r="F1084" s="100" t="s">
        <v>419</v>
      </c>
      <c r="G1084" s="100" t="s">
        <v>656</v>
      </c>
      <c r="H1084" s="100">
        <v>1</v>
      </c>
      <c r="I1084" s="99">
        <f t="shared" si="16"/>
        <v>0</v>
      </c>
      <c r="J1084" s="59">
        <v>1</v>
      </c>
      <c r="K1084" s="96" t="s">
        <v>624</v>
      </c>
    </row>
    <row r="1085" spans="1:11" hidden="1">
      <c r="A1085" s="100" t="s">
        <v>654</v>
      </c>
      <c r="B1085" s="62" t="s">
        <v>2459</v>
      </c>
      <c r="C1085" s="100" t="s">
        <v>2460</v>
      </c>
      <c r="D1085" s="100">
        <v>22.5</v>
      </c>
      <c r="E1085" s="100" t="s">
        <v>2400</v>
      </c>
      <c r="F1085" s="100" t="s">
        <v>419</v>
      </c>
      <c r="G1085" s="100" t="s">
        <v>656</v>
      </c>
      <c r="H1085" s="100">
        <v>1</v>
      </c>
      <c r="I1085" s="99">
        <f t="shared" si="16"/>
        <v>0</v>
      </c>
      <c r="J1085" s="59">
        <v>1</v>
      </c>
      <c r="K1085" s="96" t="s">
        <v>624</v>
      </c>
    </row>
    <row r="1086" spans="1:11" hidden="1">
      <c r="A1086" s="100" t="s">
        <v>654</v>
      </c>
      <c r="B1086" s="62" t="s">
        <v>2461</v>
      </c>
      <c r="C1086" s="100" t="s">
        <v>2462</v>
      </c>
      <c r="D1086" s="100">
        <v>22.2</v>
      </c>
      <c r="E1086" s="100" t="s">
        <v>2400</v>
      </c>
      <c r="F1086" s="100" t="s">
        <v>419</v>
      </c>
      <c r="G1086" s="100" t="s">
        <v>656</v>
      </c>
      <c r="H1086" s="100">
        <v>1</v>
      </c>
      <c r="I1086" s="99">
        <f t="shared" si="16"/>
        <v>0</v>
      </c>
      <c r="J1086" s="59">
        <v>1</v>
      </c>
      <c r="K1086" s="96" t="s">
        <v>624</v>
      </c>
    </row>
    <row r="1087" spans="1:11" hidden="1">
      <c r="A1087" s="100" t="s">
        <v>654</v>
      </c>
      <c r="B1087" s="62" t="s">
        <v>2463</v>
      </c>
      <c r="C1087" s="100">
        <v>0</v>
      </c>
      <c r="D1087" s="100">
        <v>21.6</v>
      </c>
      <c r="E1087" s="100" t="s">
        <v>2400</v>
      </c>
      <c r="F1087" s="100" t="s">
        <v>419</v>
      </c>
      <c r="G1087" s="100" t="s">
        <v>656</v>
      </c>
      <c r="H1087" s="100">
        <v>0</v>
      </c>
      <c r="I1087" s="99">
        <f t="shared" si="16"/>
        <v>1</v>
      </c>
      <c r="J1087" s="59">
        <v>1</v>
      </c>
      <c r="K1087" s="96" t="s">
        <v>624</v>
      </c>
    </row>
    <row r="1088" spans="1:11" hidden="1">
      <c r="A1088" s="100" t="s">
        <v>654</v>
      </c>
      <c r="B1088" s="62" t="s">
        <v>2464</v>
      </c>
      <c r="C1088" s="100" t="s">
        <v>2465</v>
      </c>
      <c r="D1088" s="100">
        <v>21.24</v>
      </c>
      <c r="E1088" s="100" t="s">
        <v>2400</v>
      </c>
      <c r="F1088" s="100" t="s">
        <v>419</v>
      </c>
      <c r="G1088" s="100" t="s">
        <v>656</v>
      </c>
      <c r="H1088" s="100">
        <v>1</v>
      </c>
      <c r="I1088" s="99">
        <f t="shared" si="16"/>
        <v>0</v>
      </c>
      <c r="J1088" s="59">
        <v>1</v>
      </c>
      <c r="K1088" s="96" t="s">
        <v>624</v>
      </c>
    </row>
    <row r="1089" spans="1:11" hidden="1">
      <c r="A1089" s="100" t="s">
        <v>654</v>
      </c>
      <c r="B1089" s="62" t="s">
        <v>2466</v>
      </c>
      <c r="C1089" s="100" t="s">
        <v>2467</v>
      </c>
      <c r="D1089" s="100">
        <v>19.04</v>
      </c>
      <c r="E1089" s="100" t="s">
        <v>2400</v>
      </c>
      <c r="F1089" s="100" t="s">
        <v>419</v>
      </c>
      <c r="G1089" s="100" t="s">
        <v>656</v>
      </c>
      <c r="H1089" s="100">
        <v>1</v>
      </c>
      <c r="I1089" s="99">
        <f t="shared" si="16"/>
        <v>0</v>
      </c>
      <c r="J1089" s="59">
        <v>1</v>
      </c>
      <c r="K1089" s="96" t="s">
        <v>624</v>
      </c>
    </row>
    <row r="1090" spans="1:11" hidden="1">
      <c r="A1090" s="100" t="s">
        <v>654</v>
      </c>
      <c r="B1090" s="62" t="s">
        <v>2468</v>
      </c>
      <c r="C1090" s="100" t="s">
        <v>2469</v>
      </c>
      <c r="D1090" s="100">
        <v>19</v>
      </c>
      <c r="E1090" s="100" t="s">
        <v>2400</v>
      </c>
      <c r="F1090" s="100" t="s">
        <v>419</v>
      </c>
      <c r="G1090" s="100" t="s">
        <v>656</v>
      </c>
      <c r="H1090" s="100">
        <v>1</v>
      </c>
      <c r="I1090" s="99">
        <f t="shared" ref="I1090:I1153" si="17">NOT(H1090)*1</f>
        <v>0</v>
      </c>
      <c r="J1090" s="59">
        <v>1</v>
      </c>
      <c r="K1090" s="96" t="s">
        <v>624</v>
      </c>
    </row>
    <row r="1091" spans="1:11" hidden="1">
      <c r="A1091" s="100" t="s">
        <v>654</v>
      </c>
      <c r="B1091" s="62" t="s">
        <v>2470</v>
      </c>
      <c r="C1091" s="100">
        <v>0</v>
      </c>
      <c r="D1091" s="100">
        <v>16.5</v>
      </c>
      <c r="E1091" s="100" t="s">
        <v>2400</v>
      </c>
      <c r="F1091" s="100" t="s">
        <v>419</v>
      </c>
      <c r="G1091" s="100" t="s">
        <v>656</v>
      </c>
      <c r="H1091" s="100">
        <v>1</v>
      </c>
      <c r="I1091" s="99">
        <f t="shared" si="17"/>
        <v>0</v>
      </c>
      <c r="J1091" s="59">
        <v>1</v>
      </c>
      <c r="K1091" s="96" t="s">
        <v>624</v>
      </c>
    </row>
    <row r="1092" spans="1:11" hidden="1">
      <c r="A1092" s="100" t="s">
        <v>654</v>
      </c>
      <c r="B1092" s="62" t="s">
        <v>2471</v>
      </c>
      <c r="C1092" s="100" t="s">
        <v>2472</v>
      </c>
      <c r="D1092" s="100">
        <v>16.05</v>
      </c>
      <c r="E1092" s="100" t="s">
        <v>2400</v>
      </c>
      <c r="F1092" s="100" t="s">
        <v>419</v>
      </c>
      <c r="G1092" s="100" t="s">
        <v>656</v>
      </c>
      <c r="H1092" s="100">
        <v>1</v>
      </c>
      <c r="I1092" s="99">
        <f t="shared" si="17"/>
        <v>0</v>
      </c>
      <c r="J1092" s="59">
        <v>1</v>
      </c>
      <c r="K1092" s="96" t="s">
        <v>624</v>
      </c>
    </row>
    <row r="1093" spans="1:11" hidden="1">
      <c r="A1093" s="100" t="s">
        <v>654</v>
      </c>
      <c r="B1093" s="62" t="s">
        <v>2473</v>
      </c>
      <c r="C1093" s="100" t="s">
        <v>2474</v>
      </c>
      <c r="D1093" s="100">
        <v>14.89</v>
      </c>
      <c r="E1093" s="100" t="s">
        <v>2400</v>
      </c>
      <c r="F1093" s="100" t="s">
        <v>419</v>
      </c>
      <c r="G1093" s="100" t="s">
        <v>656</v>
      </c>
      <c r="H1093" s="100">
        <v>1</v>
      </c>
      <c r="I1093" s="99">
        <f t="shared" si="17"/>
        <v>0</v>
      </c>
      <c r="J1093" s="59">
        <v>1</v>
      </c>
      <c r="K1093" s="96" t="s">
        <v>624</v>
      </c>
    </row>
    <row r="1094" spans="1:11" hidden="1">
      <c r="A1094" s="100" t="s">
        <v>654</v>
      </c>
      <c r="B1094" s="62" t="s">
        <v>2475</v>
      </c>
      <c r="C1094" s="100" t="s">
        <v>2476</v>
      </c>
      <c r="D1094" s="100">
        <v>12.6</v>
      </c>
      <c r="E1094" s="100" t="s">
        <v>2400</v>
      </c>
      <c r="F1094" s="100" t="s">
        <v>419</v>
      </c>
      <c r="G1094" s="100" t="s">
        <v>656</v>
      </c>
      <c r="H1094" s="100">
        <v>1</v>
      </c>
      <c r="I1094" s="99">
        <f t="shared" si="17"/>
        <v>0</v>
      </c>
      <c r="J1094" s="59">
        <v>1</v>
      </c>
      <c r="K1094" s="96" t="s">
        <v>624</v>
      </c>
    </row>
    <row r="1095" spans="1:11" hidden="1">
      <c r="A1095" s="100" t="s">
        <v>654</v>
      </c>
      <c r="B1095" s="62" t="s">
        <v>2477</v>
      </c>
      <c r="C1095" s="100" t="s">
        <v>2478</v>
      </c>
      <c r="D1095" s="100">
        <v>11.7</v>
      </c>
      <c r="E1095" s="100" t="s">
        <v>2400</v>
      </c>
      <c r="F1095" s="100" t="s">
        <v>419</v>
      </c>
      <c r="G1095" s="100" t="s">
        <v>656</v>
      </c>
      <c r="H1095" s="100">
        <v>1</v>
      </c>
      <c r="I1095" s="99">
        <f t="shared" si="17"/>
        <v>0</v>
      </c>
      <c r="J1095" s="59">
        <v>1</v>
      </c>
      <c r="K1095" s="96" t="s">
        <v>624</v>
      </c>
    </row>
    <row r="1096" spans="1:11" hidden="1">
      <c r="A1096" s="100" t="s">
        <v>654</v>
      </c>
      <c r="B1096" s="62" t="s">
        <v>2479</v>
      </c>
      <c r="C1096" s="100" t="s">
        <v>2480</v>
      </c>
      <c r="D1096" s="100">
        <v>10</v>
      </c>
      <c r="E1096" s="100" t="s">
        <v>2400</v>
      </c>
      <c r="F1096" s="100" t="s">
        <v>419</v>
      </c>
      <c r="G1096" s="100" t="s">
        <v>656</v>
      </c>
      <c r="H1096" s="100">
        <v>1</v>
      </c>
      <c r="I1096" s="99">
        <f t="shared" si="17"/>
        <v>0</v>
      </c>
      <c r="J1096" s="59">
        <v>1</v>
      </c>
      <c r="K1096" s="96" t="s">
        <v>624</v>
      </c>
    </row>
    <row r="1097" spans="1:11" hidden="1">
      <c r="A1097" s="100" t="s">
        <v>654</v>
      </c>
      <c r="B1097" s="62" t="s">
        <v>2481</v>
      </c>
      <c r="C1097" s="100" t="s">
        <v>2482</v>
      </c>
      <c r="D1097" s="100">
        <v>10</v>
      </c>
      <c r="E1097" s="100" t="s">
        <v>2400</v>
      </c>
      <c r="F1097" s="100" t="s">
        <v>419</v>
      </c>
      <c r="G1097" s="100" t="s">
        <v>656</v>
      </c>
      <c r="H1097" s="100">
        <v>1</v>
      </c>
      <c r="I1097" s="99">
        <f t="shared" si="17"/>
        <v>0</v>
      </c>
      <c r="J1097" s="59">
        <v>1</v>
      </c>
      <c r="K1097" s="96" t="s">
        <v>624</v>
      </c>
    </row>
    <row r="1098" spans="1:11" hidden="1">
      <c r="A1098" s="100" t="s">
        <v>654</v>
      </c>
      <c r="B1098" s="62" t="s">
        <v>2483</v>
      </c>
      <c r="C1098" s="100">
        <v>0</v>
      </c>
      <c r="D1098" s="100">
        <v>10</v>
      </c>
      <c r="E1098" s="100" t="s">
        <v>2400</v>
      </c>
      <c r="F1098" s="100" t="s">
        <v>419</v>
      </c>
      <c r="G1098" s="100" t="s">
        <v>656</v>
      </c>
      <c r="H1098" s="100">
        <v>1</v>
      </c>
      <c r="I1098" s="99">
        <f t="shared" si="17"/>
        <v>0</v>
      </c>
      <c r="J1098" s="59">
        <v>1</v>
      </c>
      <c r="K1098" s="96" t="s">
        <v>624</v>
      </c>
    </row>
    <row r="1099" spans="1:11" hidden="1">
      <c r="A1099" s="100" t="s">
        <v>654</v>
      </c>
      <c r="B1099" s="62" t="s">
        <v>2484</v>
      </c>
      <c r="C1099" s="100">
        <v>0</v>
      </c>
      <c r="D1099" s="100">
        <v>9.6999999999999993</v>
      </c>
      <c r="E1099" s="100" t="s">
        <v>2400</v>
      </c>
      <c r="F1099" s="100" t="s">
        <v>419</v>
      </c>
      <c r="G1099" s="100" t="s">
        <v>656</v>
      </c>
      <c r="H1099" s="100">
        <v>1</v>
      </c>
      <c r="I1099" s="99">
        <f t="shared" si="17"/>
        <v>0</v>
      </c>
      <c r="J1099" s="59">
        <v>1</v>
      </c>
      <c r="K1099" s="96" t="s">
        <v>624</v>
      </c>
    </row>
    <row r="1100" spans="1:11" hidden="1">
      <c r="A1100" s="100" t="s">
        <v>654</v>
      </c>
      <c r="B1100" s="62" t="s">
        <v>2485</v>
      </c>
      <c r="C1100" s="100" t="s">
        <v>2486</v>
      </c>
      <c r="D1100" s="100">
        <v>9.43</v>
      </c>
      <c r="E1100" s="100" t="s">
        <v>2400</v>
      </c>
      <c r="F1100" s="100" t="s">
        <v>419</v>
      </c>
      <c r="G1100" s="100" t="s">
        <v>656</v>
      </c>
      <c r="H1100" s="100">
        <v>1</v>
      </c>
      <c r="I1100" s="99">
        <f t="shared" si="17"/>
        <v>0</v>
      </c>
      <c r="J1100" s="59">
        <v>1</v>
      </c>
      <c r="K1100" s="96" t="s">
        <v>624</v>
      </c>
    </row>
    <row r="1101" spans="1:11" hidden="1">
      <c r="A1101" s="100" t="s">
        <v>654</v>
      </c>
      <c r="B1101" s="62" t="s">
        <v>2487</v>
      </c>
      <c r="C1101" s="100" t="s">
        <v>2488</v>
      </c>
      <c r="D1101" s="100">
        <v>7.88</v>
      </c>
      <c r="E1101" s="100" t="s">
        <v>2400</v>
      </c>
      <c r="F1101" s="100" t="s">
        <v>419</v>
      </c>
      <c r="G1101" s="100" t="s">
        <v>656</v>
      </c>
      <c r="H1101" s="100">
        <v>0</v>
      </c>
      <c r="I1101" s="99">
        <f t="shared" si="17"/>
        <v>1</v>
      </c>
      <c r="J1101" s="59">
        <v>1</v>
      </c>
      <c r="K1101" s="96" t="s">
        <v>624</v>
      </c>
    </row>
    <row r="1102" spans="1:11" hidden="1">
      <c r="A1102" s="100" t="s">
        <v>654</v>
      </c>
      <c r="B1102" s="62" t="s">
        <v>2489</v>
      </c>
      <c r="C1102" s="100" t="s">
        <v>2490</v>
      </c>
      <c r="D1102" s="100">
        <v>6.52</v>
      </c>
      <c r="E1102" s="100" t="s">
        <v>2400</v>
      </c>
      <c r="F1102" s="100" t="s">
        <v>419</v>
      </c>
      <c r="G1102" s="100" t="s">
        <v>656</v>
      </c>
      <c r="H1102" s="100">
        <v>1</v>
      </c>
      <c r="I1102" s="99">
        <f t="shared" si="17"/>
        <v>0</v>
      </c>
      <c r="J1102" s="59">
        <v>1</v>
      </c>
      <c r="K1102" s="96" t="s">
        <v>624</v>
      </c>
    </row>
    <row r="1103" spans="1:11" hidden="1">
      <c r="A1103" s="100" t="s">
        <v>654</v>
      </c>
      <c r="B1103" s="62" t="s">
        <v>2491</v>
      </c>
      <c r="C1103" s="100" t="s">
        <v>2492</v>
      </c>
      <c r="D1103" s="100">
        <v>6.31</v>
      </c>
      <c r="E1103" s="100" t="s">
        <v>2400</v>
      </c>
      <c r="F1103" s="100" t="s">
        <v>419</v>
      </c>
      <c r="G1103" s="100" t="s">
        <v>656</v>
      </c>
      <c r="H1103" s="100">
        <v>1</v>
      </c>
      <c r="I1103" s="99">
        <f t="shared" si="17"/>
        <v>0</v>
      </c>
      <c r="J1103" s="59">
        <v>1</v>
      </c>
      <c r="K1103" s="96" t="s">
        <v>624</v>
      </c>
    </row>
    <row r="1104" spans="1:11" hidden="1">
      <c r="A1104" s="100" t="s">
        <v>654</v>
      </c>
      <c r="B1104" s="62" t="s">
        <v>2493</v>
      </c>
      <c r="C1104" s="100" t="s">
        <v>2494</v>
      </c>
      <c r="D1104" s="100">
        <v>5.93</v>
      </c>
      <c r="E1104" s="100" t="s">
        <v>2400</v>
      </c>
      <c r="F1104" s="100" t="s">
        <v>419</v>
      </c>
      <c r="G1104" s="100" t="s">
        <v>656</v>
      </c>
      <c r="H1104" s="100">
        <v>0</v>
      </c>
      <c r="I1104" s="99">
        <f t="shared" si="17"/>
        <v>1</v>
      </c>
      <c r="J1104" s="59">
        <v>1</v>
      </c>
      <c r="K1104" s="96" t="s">
        <v>624</v>
      </c>
    </row>
    <row r="1105" spans="1:11" hidden="1">
      <c r="A1105" s="100" t="s">
        <v>654</v>
      </c>
      <c r="B1105" s="62" t="s">
        <v>2495</v>
      </c>
      <c r="C1105" s="100" t="s">
        <v>2496</v>
      </c>
      <c r="D1105" s="100">
        <v>5.25</v>
      </c>
      <c r="E1105" s="100" t="s">
        <v>2400</v>
      </c>
      <c r="F1105" s="100" t="s">
        <v>419</v>
      </c>
      <c r="G1105" s="100" t="s">
        <v>656</v>
      </c>
      <c r="H1105" s="100">
        <v>0</v>
      </c>
      <c r="I1105" s="99">
        <f t="shared" si="17"/>
        <v>1</v>
      </c>
      <c r="J1105" s="59">
        <v>1</v>
      </c>
      <c r="K1105" s="96" t="s">
        <v>624</v>
      </c>
    </row>
    <row r="1106" spans="1:11" hidden="1">
      <c r="A1106" s="100" t="s">
        <v>654</v>
      </c>
      <c r="B1106" s="62" t="s">
        <v>2497</v>
      </c>
      <c r="C1106" s="100" t="s">
        <v>2498</v>
      </c>
      <c r="D1106" s="100">
        <v>4.76</v>
      </c>
      <c r="E1106" s="100" t="s">
        <v>2400</v>
      </c>
      <c r="F1106" s="100" t="s">
        <v>419</v>
      </c>
      <c r="G1106" s="100" t="s">
        <v>656</v>
      </c>
      <c r="H1106" s="100">
        <v>0</v>
      </c>
      <c r="I1106" s="99">
        <f t="shared" si="17"/>
        <v>1</v>
      </c>
      <c r="J1106" s="59">
        <v>1</v>
      </c>
      <c r="K1106" s="96" t="s">
        <v>624</v>
      </c>
    </row>
    <row r="1107" spans="1:11" hidden="1">
      <c r="A1107" s="100" t="s">
        <v>654</v>
      </c>
      <c r="B1107" s="62" t="s">
        <v>2499</v>
      </c>
      <c r="C1107" s="100" t="s">
        <v>2500</v>
      </c>
      <c r="D1107" s="100">
        <v>4.75</v>
      </c>
      <c r="E1107" s="100" t="s">
        <v>2400</v>
      </c>
      <c r="F1107" s="100" t="s">
        <v>419</v>
      </c>
      <c r="G1107" s="100" t="s">
        <v>656</v>
      </c>
      <c r="H1107" s="100">
        <v>0</v>
      </c>
      <c r="I1107" s="99">
        <f t="shared" si="17"/>
        <v>1</v>
      </c>
      <c r="J1107" s="59">
        <v>1</v>
      </c>
      <c r="K1107" s="96" t="s">
        <v>624</v>
      </c>
    </row>
    <row r="1108" spans="1:11" hidden="1">
      <c r="A1108" s="100" t="s">
        <v>654</v>
      </c>
      <c r="B1108" s="62" t="s">
        <v>2501</v>
      </c>
      <c r="C1108" s="100" t="s">
        <v>2502</v>
      </c>
      <c r="D1108" s="100">
        <v>4.5</v>
      </c>
      <c r="E1108" s="100" t="s">
        <v>2400</v>
      </c>
      <c r="F1108" s="100" t="s">
        <v>419</v>
      </c>
      <c r="G1108" s="100" t="s">
        <v>656</v>
      </c>
      <c r="H1108" s="100">
        <v>1</v>
      </c>
      <c r="I1108" s="99">
        <f t="shared" si="17"/>
        <v>0</v>
      </c>
      <c r="J1108" s="59">
        <v>1</v>
      </c>
      <c r="K1108" s="96" t="s">
        <v>624</v>
      </c>
    </row>
    <row r="1109" spans="1:11" hidden="1">
      <c r="A1109" s="100" t="s">
        <v>654</v>
      </c>
      <c r="B1109" s="62" t="s">
        <v>2503</v>
      </c>
      <c r="C1109" s="100" t="s">
        <v>2504</v>
      </c>
      <c r="D1109" s="100">
        <v>4.04</v>
      </c>
      <c r="E1109" s="100" t="s">
        <v>2400</v>
      </c>
      <c r="F1109" s="100" t="s">
        <v>419</v>
      </c>
      <c r="G1109" s="100" t="s">
        <v>656</v>
      </c>
      <c r="H1109" s="100">
        <v>0</v>
      </c>
      <c r="I1109" s="99">
        <f t="shared" si="17"/>
        <v>1</v>
      </c>
      <c r="J1109" s="59">
        <v>1</v>
      </c>
      <c r="K1109" s="96" t="s">
        <v>624</v>
      </c>
    </row>
    <row r="1110" spans="1:11" hidden="1">
      <c r="A1110" s="100" t="s">
        <v>654</v>
      </c>
      <c r="B1110" s="62" t="s">
        <v>2505</v>
      </c>
      <c r="C1110" s="100" t="s">
        <v>2506</v>
      </c>
      <c r="D1110" s="100">
        <v>3.35</v>
      </c>
      <c r="E1110" s="100" t="s">
        <v>2400</v>
      </c>
      <c r="F1110" s="100" t="s">
        <v>419</v>
      </c>
      <c r="G1110" s="100" t="s">
        <v>656</v>
      </c>
      <c r="H1110" s="100">
        <v>1</v>
      </c>
      <c r="I1110" s="99">
        <f t="shared" si="17"/>
        <v>0</v>
      </c>
      <c r="J1110" s="59">
        <v>1</v>
      </c>
      <c r="K1110" s="96" t="s">
        <v>624</v>
      </c>
    </row>
    <row r="1111" spans="1:11" hidden="1">
      <c r="A1111" s="100" t="s">
        <v>654</v>
      </c>
      <c r="B1111" s="62" t="s">
        <v>2507</v>
      </c>
      <c r="C1111" s="100" t="s">
        <v>2508</v>
      </c>
      <c r="D1111" s="100">
        <v>88.5</v>
      </c>
      <c r="E1111" s="100" t="s">
        <v>2400</v>
      </c>
      <c r="F1111" s="100" t="s">
        <v>419</v>
      </c>
      <c r="G1111" s="100" t="s">
        <v>656</v>
      </c>
      <c r="H1111" s="100">
        <v>0</v>
      </c>
      <c r="I1111" s="99">
        <f t="shared" si="17"/>
        <v>1</v>
      </c>
      <c r="J1111" s="59">
        <v>1</v>
      </c>
      <c r="K1111" s="96" t="s">
        <v>624</v>
      </c>
    </row>
    <row r="1112" spans="1:11" hidden="1">
      <c r="A1112" s="100" t="s">
        <v>654</v>
      </c>
      <c r="B1112" s="62" t="s">
        <v>2509</v>
      </c>
      <c r="C1112" s="100" t="s">
        <v>2510</v>
      </c>
      <c r="D1112" s="100">
        <v>9</v>
      </c>
      <c r="E1112" s="100" t="s">
        <v>2400</v>
      </c>
      <c r="F1112" s="100" t="s">
        <v>419</v>
      </c>
      <c r="G1112" s="100" t="s">
        <v>656</v>
      </c>
      <c r="H1112" s="100">
        <v>1</v>
      </c>
      <c r="I1112" s="99">
        <f t="shared" si="17"/>
        <v>0</v>
      </c>
      <c r="J1112" s="59">
        <v>1</v>
      </c>
      <c r="K1112" s="96" t="s">
        <v>624</v>
      </c>
    </row>
    <row r="1113" spans="1:11" hidden="1">
      <c r="A1113" s="100" t="s">
        <v>837</v>
      </c>
      <c r="B1113" s="62" t="s">
        <v>2511</v>
      </c>
      <c r="C1113" s="100"/>
      <c r="D1113" s="100" t="e">
        <v>#N/A</v>
      </c>
      <c r="E1113" s="100" t="s">
        <v>2400</v>
      </c>
      <c r="F1113" s="100" t="s">
        <v>421</v>
      </c>
      <c r="G1113" s="100" t="s">
        <v>656</v>
      </c>
      <c r="H1113" s="100">
        <v>0</v>
      </c>
      <c r="I1113" s="99">
        <f t="shared" si="17"/>
        <v>1</v>
      </c>
      <c r="J1113" s="59">
        <v>1</v>
      </c>
      <c r="K1113" s="96" t="s">
        <v>624</v>
      </c>
    </row>
    <row r="1114" spans="1:11" hidden="1">
      <c r="A1114" s="100" t="s">
        <v>672</v>
      </c>
      <c r="B1114" s="62" t="s">
        <v>2512</v>
      </c>
      <c r="C1114" s="100" t="s">
        <v>2513</v>
      </c>
      <c r="D1114" s="100">
        <v>250</v>
      </c>
      <c r="E1114" s="100" t="s">
        <v>1183</v>
      </c>
      <c r="F1114" s="100" t="s">
        <v>419</v>
      </c>
      <c r="G1114" s="100" t="s">
        <v>656</v>
      </c>
      <c r="H1114" s="100">
        <v>1</v>
      </c>
      <c r="I1114" s="99">
        <f t="shared" si="17"/>
        <v>0</v>
      </c>
      <c r="J1114" s="59">
        <v>1</v>
      </c>
      <c r="K1114" s="96" t="s">
        <v>629</v>
      </c>
    </row>
    <row r="1115" spans="1:11" hidden="1">
      <c r="A1115" s="100" t="s">
        <v>672</v>
      </c>
      <c r="B1115" s="62" t="s">
        <v>2514</v>
      </c>
      <c r="C1115" s="100" t="s">
        <v>2515</v>
      </c>
      <c r="D1115" s="100">
        <v>225</v>
      </c>
      <c r="E1115" s="100" t="s">
        <v>1183</v>
      </c>
      <c r="F1115" s="100" t="s">
        <v>419</v>
      </c>
      <c r="G1115" s="100" t="s">
        <v>656</v>
      </c>
      <c r="H1115" s="100">
        <v>1</v>
      </c>
      <c r="I1115" s="99">
        <f t="shared" si="17"/>
        <v>0</v>
      </c>
      <c r="J1115" s="59">
        <v>1</v>
      </c>
      <c r="K1115" s="96" t="s">
        <v>629</v>
      </c>
    </row>
    <row r="1116" spans="1:11" hidden="1">
      <c r="A1116" s="100" t="s">
        <v>672</v>
      </c>
      <c r="B1116" s="62" t="s">
        <v>2516</v>
      </c>
      <c r="C1116" s="100" t="s">
        <v>2517</v>
      </c>
      <c r="D1116" s="100">
        <v>204</v>
      </c>
      <c r="E1116" s="100" t="s">
        <v>1183</v>
      </c>
      <c r="F1116" s="100" t="s">
        <v>419</v>
      </c>
      <c r="G1116" s="100" t="s">
        <v>656</v>
      </c>
      <c r="H1116" s="100">
        <v>1</v>
      </c>
      <c r="I1116" s="99">
        <f t="shared" si="17"/>
        <v>0</v>
      </c>
      <c r="J1116" s="59">
        <v>1</v>
      </c>
      <c r="K1116" s="96" t="s">
        <v>629</v>
      </c>
    </row>
    <row r="1117" spans="1:11" hidden="1">
      <c r="A1117" s="100" t="s">
        <v>672</v>
      </c>
      <c r="B1117" s="62" t="s">
        <v>2518</v>
      </c>
      <c r="C1117" s="100" t="s">
        <v>2518</v>
      </c>
      <c r="D1117" s="100">
        <v>175</v>
      </c>
      <c r="E1117" s="100" t="s">
        <v>1183</v>
      </c>
      <c r="F1117" s="100" t="s">
        <v>419</v>
      </c>
      <c r="G1117" s="100" t="s">
        <v>656</v>
      </c>
      <c r="H1117" s="100">
        <v>1</v>
      </c>
      <c r="I1117" s="99">
        <f t="shared" si="17"/>
        <v>0</v>
      </c>
      <c r="J1117" s="59">
        <v>1</v>
      </c>
      <c r="K1117" s="96" t="s">
        <v>629</v>
      </c>
    </row>
    <row r="1118" spans="1:11" hidden="1">
      <c r="A1118" s="100" t="s">
        <v>672</v>
      </c>
      <c r="B1118" s="62" t="s">
        <v>2519</v>
      </c>
      <c r="C1118" s="100" t="s">
        <v>2520</v>
      </c>
      <c r="D1118" s="100">
        <v>75</v>
      </c>
      <c r="E1118" s="100" t="s">
        <v>1183</v>
      </c>
      <c r="F1118" s="100" t="s">
        <v>419</v>
      </c>
      <c r="G1118" s="100" t="s">
        <v>656</v>
      </c>
      <c r="H1118" s="100">
        <v>1</v>
      </c>
      <c r="I1118" s="99">
        <f t="shared" si="17"/>
        <v>0</v>
      </c>
      <c r="J1118" s="59">
        <v>1</v>
      </c>
      <c r="K1118" s="96" t="s">
        <v>629</v>
      </c>
    </row>
    <row r="1119" spans="1:11" hidden="1">
      <c r="A1119" s="100" t="s">
        <v>672</v>
      </c>
      <c r="B1119" s="62" t="s">
        <v>2521</v>
      </c>
      <c r="C1119" s="100" t="s">
        <v>2522</v>
      </c>
      <c r="D1119" s="100">
        <v>63</v>
      </c>
      <c r="E1119" s="100" t="s">
        <v>1183</v>
      </c>
      <c r="F1119" s="100" t="s">
        <v>419</v>
      </c>
      <c r="G1119" s="100" t="s">
        <v>656</v>
      </c>
      <c r="H1119" s="100">
        <v>1</v>
      </c>
      <c r="I1119" s="99">
        <f t="shared" si="17"/>
        <v>0</v>
      </c>
      <c r="J1119" s="59">
        <v>1</v>
      </c>
      <c r="K1119" s="96" t="s">
        <v>629</v>
      </c>
    </row>
    <row r="1120" spans="1:11" hidden="1">
      <c r="A1120" s="100" t="s">
        <v>672</v>
      </c>
      <c r="B1120" s="62" t="s">
        <v>2523</v>
      </c>
      <c r="C1120" s="100" t="s">
        <v>2524</v>
      </c>
      <c r="D1120" s="100">
        <v>60</v>
      </c>
      <c r="E1120" s="100" t="s">
        <v>1183</v>
      </c>
      <c r="F1120" s="100" t="s">
        <v>419</v>
      </c>
      <c r="G1120" s="100" t="s">
        <v>656</v>
      </c>
      <c r="H1120" s="100">
        <v>1</v>
      </c>
      <c r="I1120" s="99">
        <f t="shared" si="17"/>
        <v>0</v>
      </c>
      <c r="J1120" s="59">
        <v>1</v>
      </c>
      <c r="K1120" s="96" t="s">
        <v>629</v>
      </c>
    </row>
    <row r="1121" spans="1:11" hidden="1">
      <c r="A1121" s="100" t="s">
        <v>672</v>
      </c>
      <c r="B1121" s="62" t="s">
        <v>2525</v>
      </c>
      <c r="C1121" s="100" t="s">
        <v>2525</v>
      </c>
      <c r="D1121" s="100">
        <v>52</v>
      </c>
      <c r="E1121" s="100" t="s">
        <v>1183</v>
      </c>
      <c r="F1121" s="100" t="s">
        <v>419</v>
      </c>
      <c r="G1121" s="100" t="s">
        <v>656</v>
      </c>
      <c r="H1121" s="100">
        <v>1</v>
      </c>
      <c r="I1121" s="99">
        <f t="shared" si="17"/>
        <v>0</v>
      </c>
      <c r="J1121" s="59">
        <v>1</v>
      </c>
      <c r="K1121" s="96" t="s">
        <v>629</v>
      </c>
    </row>
    <row r="1122" spans="1:11" hidden="1">
      <c r="A1122" s="100" t="s">
        <v>672</v>
      </c>
      <c r="B1122" s="62" t="s">
        <v>2526</v>
      </c>
      <c r="C1122" s="100" t="s">
        <v>2526</v>
      </c>
      <c r="D1122" s="100">
        <v>50</v>
      </c>
      <c r="E1122" s="100" t="s">
        <v>1183</v>
      </c>
      <c r="F1122" s="100" t="s">
        <v>419</v>
      </c>
      <c r="G1122" s="100" t="s">
        <v>656</v>
      </c>
      <c r="H1122" s="100">
        <v>1</v>
      </c>
      <c r="I1122" s="99">
        <f t="shared" si="17"/>
        <v>0</v>
      </c>
      <c r="J1122" s="59">
        <v>1</v>
      </c>
      <c r="K1122" s="96" t="s">
        <v>629</v>
      </c>
    </row>
    <row r="1123" spans="1:11" hidden="1">
      <c r="A1123" s="100" t="s">
        <v>672</v>
      </c>
      <c r="B1123" s="62" t="s">
        <v>2527</v>
      </c>
      <c r="C1123" s="100" t="s">
        <v>2527</v>
      </c>
      <c r="D1123" s="100">
        <v>49.9</v>
      </c>
      <c r="E1123" s="100" t="s">
        <v>1183</v>
      </c>
      <c r="F1123" s="100" t="s">
        <v>419</v>
      </c>
      <c r="G1123" s="100" t="s">
        <v>656</v>
      </c>
      <c r="H1123" s="100">
        <v>1</v>
      </c>
      <c r="I1123" s="99">
        <f t="shared" si="17"/>
        <v>0</v>
      </c>
      <c r="J1123" s="59">
        <v>1</v>
      </c>
      <c r="K1123" s="96" t="s">
        <v>629</v>
      </c>
    </row>
    <row r="1124" spans="1:11" hidden="1">
      <c r="A1124" s="100" t="s">
        <v>672</v>
      </c>
      <c r="B1124" s="62" t="s">
        <v>2528</v>
      </c>
      <c r="C1124" s="100" t="s">
        <v>2529</v>
      </c>
      <c r="D1124" s="100">
        <v>42.42</v>
      </c>
      <c r="E1124" s="100" t="s">
        <v>1183</v>
      </c>
      <c r="F1124" s="100" t="s">
        <v>419</v>
      </c>
      <c r="G1124" s="100" t="s">
        <v>656</v>
      </c>
      <c r="H1124" s="100">
        <v>1</v>
      </c>
      <c r="I1124" s="99">
        <f t="shared" si="17"/>
        <v>0</v>
      </c>
      <c r="J1124" s="59">
        <v>1</v>
      </c>
      <c r="K1124" s="96" t="s">
        <v>629</v>
      </c>
    </row>
    <row r="1125" spans="1:11" hidden="1">
      <c r="A1125" s="100" t="s">
        <v>672</v>
      </c>
      <c r="B1125" s="62" t="s">
        <v>2530</v>
      </c>
      <c r="C1125" s="100" t="s">
        <v>2531</v>
      </c>
      <c r="D1125" s="100">
        <v>38.85</v>
      </c>
      <c r="E1125" s="100" t="s">
        <v>1183</v>
      </c>
      <c r="F1125" s="100" t="s">
        <v>419</v>
      </c>
      <c r="G1125" s="100" t="s">
        <v>656</v>
      </c>
      <c r="H1125" s="100">
        <v>1</v>
      </c>
      <c r="I1125" s="99">
        <f t="shared" si="17"/>
        <v>0</v>
      </c>
      <c r="J1125" s="59">
        <v>1</v>
      </c>
      <c r="K1125" s="96" t="s">
        <v>629</v>
      </c>
    </row>
    <row r="1126" spans="1:11" hidden="1">
      <c r="A1126" s="100" t="s">
        <v>672</v>
      </c>
      <c r="B1126" s="62" t="s">
        <v>2532</v>
      </c>
      <c r="C1126" s="100" t="s">
        <v>2532</v>
      </c>
      <c r="D1126" s="100">
        <v>33.177999999999997</v>
      </c>
      <c r="E1126" s="100" t="s">
        <v>1183</v>
      </c>
      <c r="F1126" s="100" t="s">
        <v>419</v>
      </c>
      <c r="G1126" s="100" t="s">
        <v>656</v>
      </c>
      <c r="H1126" s="100">
        <v>1</v>
      </c>
      <c r="I1126" s="99">
        <f t="shared" si="17"/>
        <v>0</v>
      </c>
      <c r="J1126" s="59">
        <v>1</v>
      </c>
      <c r="K1126" s="96" t="s">
        <v>629</v>
      </c>
    </row>
    <row r="1127" spans="1:11" hidden="1">
      <c r="A1127" s="100" t="s">
        <v>672</v>
      </c>
      <c r="B1127" s="62" t="s">
        <v>2533</v>
      </c>
      <c r="C1127" s="100" t="s">
        <v>2533</v>
      </c>
      <c r="D1127" s="100">
        <v>15</v>
      </c>
      <c r="E1127" s="100" t="s">
        <v>1183</v>
      </c>
      <c r="F1127" s="100" t="s">
        <v>419</v>
      </c>
      <c r="G1127" s="100" t="s">
        <v>656</v>
      </c>
      <c r="H1127" s="100">
        <v>1</v>
      </c>
      <c r="I1127" s="99">
        <f t="shared" si="17"/>
        <v>0</v>
      </c>
      <c r="J1127" s="59">
        <v>1</v>
      </c>
      <c r="K1127" s="96" t="s">
        <v>629</v>
      </c>
    </row>
    <row r="1128" spans="1:11" hidden="1">
      <c r="A1128" s="100" t="s">
        <v>672</v>
      </c>
      <c r="B1128" s="62" t="s">
        <v>2534</v>
      </c>
      <c r="C1128" s="100" t="s">
        <v>2535</v>
      </c>
      <c r="D1128" s="100">
        <v>14</v>
      </c>
      <c r="E1128" s="100" t="s">
        <v>1183</v>
      </c>
      <c r="F1128" s="100" t="s">
        <v>419</v>
      </c>
      <c r="G1128" s="100" t="s">
        <v>656</v>
      </c>
      <c r="H1128" s="100">
        <v>1</v>
      </c>
      <c r="I1128" s="99">
        <f t="shared" si="17"/>
        <v>0</v>
      </c>
      <c r="J1128" s="59">
        <v>1</v>
      </c>
      <c r="K1128" s="96" t="s">
        <v>629</v>
      </c>
    </row>
    <row r="1129" spans="1:11" hidden="1">
      <c r="A1129" s="100" t="s">
        <v>672</v>
      </c>
      <c r="B1129" s="62" t="s">
        <v>2536</v>
      </c>
      <c r="C1129" s="100" t="s">
        <v>2537</v>
      </c>
      <c r="D1129" s="100">
        <v>13.4</v>
      </c>
      <c r="E1129" s="100" t="s">
        <v>1183</v>
      </c>
      <c r="F1129" s="100" t="s">
        <v>419</v>
      </c>
      <c r="G1129" s="100" t="s">
        <v>656</v>
      </c>
      <c r="H1129" s="100">
        <v>1</v>
      </c>
      <c r="I1129" s="99">
        <f t="shared" si="17"/>
        <v>0</v>
      </c>
      <c r="J1129" s="59">
        <v>1</v>
      </c>
      <c r="K1129" s="96" t="s">
        <v>629</v>
      </c>
    </row>
    <row r="1130" spans="1:11" hidden="1">
      <c r="A1130" s="100" t="s">
        <v>672</v>
      </c>
      <c r="B1130" s="62" t="s">
        <v>2538</v>
      </c>
      <c r="C1130" s="100" t="s">
        <v>2538</v>
      </c>
      <c r="D1130" s="100">
        <v>13</v>
      </c>
      <c r="E1130" s="100" t="s">
        <v>1183</v>
      </c>
      <c r="F1130" s="100" t="s">
        <v>419</v>
      </c>
      <c r="G1130" s="100" t="s">
        <v>656</v>
      </c>
      <c r="H1130" s="100">
        <v>1</v>
      </c>
      <c r="I1130" s="99">
        <f t="shared" si="17"/>
        <v>0</v>
      </c>
      <c r="J1130" s="59">
        <v>1</v>
      </c>
      <c r="K1130" s="96" t="s">
        <v>629</v>
      </c>
    </row>
    <row r="1131" spans="1:11" hidden="1">
      <c r="A1131" s="100" t="s">
        <v>672</v>
      </c>
      <c r="B1131" s="62" t="s">
        <v>2539</v>
      </c>
      <c r="C1131" s="100" t="s">
        <v>2540</v>
      </c>
      <c r="D1131" s="100">
        <v>10</v>
      </c>
      <c r="E1131" s="100" t="s">
        <v>1183</v>
      </c>
      <c r="F1131" s="100" t="s">
        <v>419</v>
      </c>
      <c r="G1131" s="100" t="s">
        <v>656</v>
      </c>
      <c r="H1131" s="100">
        <v>1</v>
      </c>
      <c r="I1131" s="99">
        <f t="shared" si="17"/>
        <v>0</v>
      </c>
      <c r="J1131" s="59">
        <v>1</v>
      </c>
      <c r="K1131" s="96" t="s">
        <v>629</v>
      </c>
    </row>
    <row r="1132" spans="1:11" hidden="1">
      <c r="A1132" s="100" t="s">
        <v>672</v>
      </c>
      <c r="B1132" s="62" t="s">
        <v>2541</v>
      </c>
      <c r="C1132" s="100" t="s">
        <v>2541</v>
      </c>
      <c r="D1132" s="100">
        <v>0.7</v>
      </c>
      <c r="E1132" s="100" t="s">
        <v>1183</v>
      </c>
      <c r="F1132" s="100" t="s">
        <v>419</v>
      </c>
      <c r="G1132" s="100" t="s">
        <v>656</v>
      </c>
      <c r="H1132" s="100">
        <v>1</v>
      </c>
      <c r="I1132" s="99">
        <f t="shared" si="17"/>
        <v>0</v>
      </c>
      <c r="J1132" s="59">
        <v>1</v>
      </c>
      <c r="K1132" s="96" t="s">
        <v>629</v>
      </c>
    </row>
    <row r="1133" spans="1:11" hidden="1">
      <c r="A1133" s="100" t="s">
        <v>672</v>
      </c>
      <c r="B1133" s="62" t="s">
        <v>2542</v>
      </c>
      <c r="C1133" s="100" t="s">
        <v>2543</v>
      </c>
      <c r="D1133" s="100">
        <v>0.69</v>
      </c>
      <c r="E1133" s="100" t="s">
        <v>1183</v>
      </c>
      <c r="F1133" s="100" t="s">
        <v>419</v>
      </c>
      <c r="G1133" s="100" t="s">
        <v>656</v>
      </c>
      <c r="H1133" s="100">
        <v>1</v>
      </c>
      <c r="I1133" s="99">
        <f t="shared" si="17"/>
        <v>0</v>
      </c>
      <c r="J1133" s="59">
        <v>1</v>
      </c>
      <c r="K1133" s="96" t="s">
        <v>629</v>
      </c>
    </row>
    <row r="1134" spans="1:11" hidden="1">
      <c r="A1134" s="100" t="s">
        <v>654</v>
      </c>
      <c r="B1134" s="62" t="s">
        <v>2544</v>
      </c>
      <c r="C1134" s="100" t="s">
        <v>2545</v>
      </c>
      <c r="D1134" s="100">
        <v>3.1</v>
      </c>
      <c r="E1134" s="100" t="s">
        <v>2546</v>
      </c>
      <c r="F1134" s="100" t="s">
        <v>419</v>
      </c>
      <c r="G1134" s="100" t="s">
        <v>656</v>
      </c>
      <c r="H1134" s="100">
        <v>0</v>
      </c>
      <c r="I1134" s="99">
        <f t="shared" si="17"/>
        <v>1</v>
      </c>
      <c r="J1134" s="59">
        <v>1</v>
      </c>
      <c r="K1134" s="96" t="s">
        <v>634</v>
      </c>
    </row>
    <row r="1135" spans="1:11" hidden="1">
      <c r="A1135" s="100" t="s">
        <v>654</v>
      </c>
      <c r="B1135" s="62" t="s">
        <v>2547</v>
      </c>
      <c r="C1135" s="100" t="s">
        <v>2548</v>
      </c>
      <c r="D1135" s="100">
        <v>68</v>
      </c>
      <c r="E1135" s="100" t="s">
        <v>2549</v>
      </c>
      <c r="F1135" s="100" t="s">
        <v>419</v>
      </c>
      <c r="G1135" s="100" t="s">
        <v>656</v>
      </c>
      <c r="H1135" s="100">
        <v>0</v>
      </c>
      <c r="I1135" s="99">
        <f t="shared" si="17"/>
        <v>1</v>
      </c>
      <c r="J1135" s="59">
        <v>0</v>
      </c>
      <c r="K1135" s="96" t="s">
        <v>631</v>
      </c>
    </row>
    <row r="1136" spans="1:11" hidden="1">
      <c r="A1136" s="100" t="s">
        <v>654</v>
      </c>
      <c r="B1136" s="62" t="s">
        <v>2550</v>
      </c>
      <c r="C1136" s="100" t="s">
        <v>2551</v>
      </c>
      <c r="D1136" s="100">
        <v>100.5</v>
      </c>
      <c r="E1136" s="100" t="s">
        <v>2552</v>
      </c>
      <c r="F1136" s="100" t="s">
        <v>419</v>
      </c>
      <c r="G1136" s="100" t="s">
        <v>656</v>
      </c>
      <c r="H1136" s="100">
        <v>0</v>
      </c>
      <c r="I1136" s="99">
        <f t="shared" si="17"/>
        <v>1</v>
      </c>
      <c r="J1136" s="59">
        <v>0</v>
      </c>
      <c r="K1136" s="96" t="s">
        <v>624</v>
      </c>
    </row>
    <row r="1137" spans="1:11" hidden="1">
      <c r="A1137" s="100" t="s">
        <v>654</v>
      </c>
      <c r="B1137" s="62" t="s">
        <v>2553</v>
      </c>
      <c r="C1137" s="100" t="s">
        <v>2553</v>
      </c>
      <c r="D1137" s="100">
        <v>100.5</v>
      </c>
      <c r="E1137" s="100" t="s">
        <v>2552</v>
      </c>
      <c r="F1137" s="100" t="s">
        <v>419</v>
      </c>
      <c r="G1137" s="100" t="s">
        <v>656</v>
      </c>
      <c r="H1137" s="100">
        <v>0</v>
      </c>
      <c r="I1137" s="99">
        <f t="shared" si="17"/>
        <v>1</v>
      </c>
      <c r="J1137" s="59">
        <v>0</v>
      </c>
      <c r="K1137" s="96" t="s">
        <v>624</v>
      </c>
    </row>
    <row r="1138" spans="1:11" hidden="1">
      <c r="A1138" s="100" t="s">
        <v>654</v>
      </c>
      <c r="B1138" s="62" t="s">
        <v>2554</v>
      </c>
      <c r="C1138" s="100" t="s">
        <v>2554</v>
      </c>
      <c r="D1138" s="100">
        <v>100.5</v>
      </c>
      <c r="E1138" s="100" t="s">
        <v>2552</v>
      </c>
      <c r="F1138" s="100" t="s">
        <v>419</v>
      </c>
      <c r="G1138" s="100" t="s">
        <v>656</v>
      </c>
      <c r="H1138" s="100">
        <v>0</v>
      </c>
      <c r="I1138" s="99">
        <f t="shared" si="17"/>
        <v>1</v>
      </c>
      <c r="J1138" s="59">
        <v>0</v>
      </c>
      <c r="K1138" s="96" t="s">
        <v>624</v>
      </c>
    </row>
    <row r="1139" spans="1:11" hidden="1">
      <c r="A1139" s="100" t="s">
        <v>672</v>
      </c>
      <c r="B1139" s="62" t="s">
        <v>2555</v>
      </c>
      <c r="C1139" s="100" t="s">
        <v>2555</v>
      </c>
      <c r="D1139" s="100">
        <v>300</v>
      </c>
      <c r="E1139" s="100" t="s">
        <v>669</v>
      </c>
      <c r="F1139" s="100" t="s">
        <v>419</v>
      </c>
      <c r="G1139" s="100" t="s">
        <v>656</v>
      </c>
      <c r="H1139" s="100">
        <v>1</v>
      </c>
      <c r="I1139" s="99">
        <f t="shared" si="17"/>
        <v>0</v>
      </c>
      <c r="J1139" s="59">
        <v>0</v>
      </c>
      <c r="K1139" s="96" t="s">
        <v>632</v>
      </c>
    </row>
    <row r="1140" spans="1:11" hidden="1">
      <c r="A1140" s="100" t="s">
        <v>672</v>
      </c>
      <c r="B1140" s="62" t="s">
        <v>2556</v>
      </c>
      <c r="C1140" s="100" t="s">
        <v>2556</v>
      </c>
      <c r="D1140" s="100">
        <v>182.5</v>
      </c>
      <c r="E1140" s="100" t="s">
        <v>669</v>
      </c>
      <c r="F1140" s="100" t="s">
        <v>419</v>
      </c>
      <c r="G1140" s="100" t="s">
        <v>656</v>
      </c>
      <c r="H1140" s="100">
        <v>1</v>
      </c>
      <c r="I1140" s="99">
        <f t="shared" si="17"/>
        <v>0</v>
      </c>
      <c r="J1140" s="59">
        <v>0</v>
      </c>
      <c r="K1140" s="96" t="s">
        <v>632</v>
      </c>
    </row>
    <row r="1141" spans="1:11" hidden="1">
      <c r="A1141" s="100" t="s">
        <v>672</v>
      </c>
      <c r="B1141" s="62" t="s">
        <v>2557</v>
      </c>
      <c r="C1141" s="100" t="s">
        <v>2557</v>
      </c>
      <c r="D1141" s="100">
        <v>100</v>
      </c>
      <c r="E1141" s="100" t="s">
        <v>669</v>
      </c>
      <c r="F1141" s="100" t="s">
        <v>419</v>
      </c>
      <c r="G1141" s="100" t="s">
        <v>656</v>
      </c>
      <c r="H1141" s="100">
        <v>1</v>
      </c>
      <c r="I1141" s="99">
        <f t="shared" si="17"/>
        <v>0</v>
      </c>
      <c r="J1141" s="59">
        <v>0</v>
      </c>
      <c r="K1141" s="96" t="s">
        <v>632</v>
      </c>
    </row>
    <row r="1142" spans="1:11" hidden="1">
      <c r="A1142" s="100" t="s">
        <v>672</v>
      </c>
      <c r="B1142" s="62" t="s">
        <v>2558</v>
      </c>
      <c r="C1142" s="100" t="s">
        <v>2558</v>
      </c>
      <c r="D1142" s="100">
        <v>100</v>
      </c>
      <c r="E1142" s="100" t="s">
        <v>669</v>
      </c>
      <c r="F1142" s="100" t="s">
        <v>419</v>
      </c>
      <c r="G1142" s="100" t="s">
        <v>656</v>
      </c>
      <c r="H1142" s="100">
        <v>1</v>
      </c>
      <c r="I1142" s="99">
        <f t="shared" si="17"/>
        <v>0</v>
      </c>
      <c r="J1142" s="59">
        <v>0</v>
      </c>
      <c r="K1142" s="96" t="s">
        <v>632</v>
      </c>
    </row>
    <row r="1143" spans="1:11" hidden="1">
      <c r="A1143" s="100" t="s">
        <v>672</v>
      </c>
      <c r="B1143" s="62" t="s">
        <v>2559</v>
      </c>
      <c r="C1143" s="100" t="s">
        <v>2559</v>
      </c>
      <c r="D1143" s="100">
        <v>96</v>
      </c>
      <c r="E1143" s="100" t="s">
        <v>669</v>
      </c>
      <c r="F1143" s="100" t="s">
        <v>419</v>
      </c>
      <c r="G1143" s="100" t="s">
        <v>656</v>
      </c>
      <c r="H1143" s="100">
        <v>1</v>
      </c>
      <c r="I1143" s="99">
        <f t="shared" si="17"/>
        <v>0</v>
      </c>
      <c r="J1143" s="59">
        <v>1</v>
      </c>
      <c r="K1143" s="96" t="s">
        <v>632</v>
      </c>
    </row>
    <row r="1144" spans="1:11" hidden="1">
      <c r="A1144" s="100" t="s">
        <v>672</v>
      </c>
      <c r="B1144" s="62" t="s">
        <v>2560</v>
      </c>
      <c r="C1144" s="100" t="s">
        <v>2560</v>
      </c>
      <c r="D1144" s="100">
        <v>78</v>
      </c>
      <c r="E1144" s="100" t="s">
        <v>669</v>
      </c>
      <c r="F1144" s="100" t="s">
        <v>419</v>
      </c>
      <c r="G1144" s="100" t="s">
        <v>656</v>
      </c>
      <c r="H1144" s="100">
        <v>1</v>
      </c>
      <c r="I1144" s="99">
        <f t="shared" si="17"/>
        <v>0</v>
      </c>
      <c r="J1144" s="59">
        <v>0</v>
      </c>
      <c r="K1144" s="96" t="s">
        <v>632</v>
      </c>
    </row>
    <row r="1145" spans="1:11" hidden="1">
      <c r="A1145" s="100" t="s">
        <v>672</v>
      </c>
      <c r="B1145" s="62" t="s">
        <v>2561</v>
      </c>
      <c r="C1145" s="100" t="s">
        <v>2561</v>
      </c>
      <c r="D1145" s="100">
        <v>75</v>
      </c>
      <c r="E1145" s="100" t="s">
        <v>669</v>
      </c>
      <c r="F1145" s="100" t="s">
        <v>419</v>
      </c>
      <c r="G1145" s="100" t="s">
        <v>656</v>
      </c>
      <c r="H1145" s="100">
        <v>1</v>
      </c>
      <c r="I1145" s="99">
        <f t="shared" si="17"/>
        <v>0</v>
      </c>
      <c r="J1145" s="59">
        <v>0</v>
      </c>
      <c r="K1145" s="96" t="s">
        <v>632</v>
      </c>
    </row>
    <row r="1146" spans="1:11" hidden="1">
      <c r="A1146" s="100" t="s">
        <v>672</v>
      </c>
      <c r="B1146" s="62" t="s">
        <v>2562</v>
      </c>
      <c r="C1146" s="100" t="s">
        <v>2562</v>
      </c>
      <c r="D1146" s="100">
        <v>50</v>
      </c>
      <c r="E1146" s="100" t="s">
        <v>669</v>
      </c>
      <c r="F1146" s="100" t="s">
        <v>419</v>
      </c>
      <c r="G1146" s="100" t="s">
        <v>656</v>
      </c>
      <c r="H1146" s="100">
        <v>1</v>
      </c>
      <c r="I1146" s="99">
        <f t="shared" si="17"/>
        <v>0</v>
      </c>
      <c r="J1146" s="59">
        <v>0</v>
      </c>
      <c r="K1146" s="96" t="s">
        <v>632</v>
      </c>
    </row>
    <row r="1147" spans="1:11" hidden="1">
      <c r="A1147" s="100" t="s">
        <v>672</v>
      </c>
      <c r="B1147" s="62" t="s">
        <v>2563</v>
      </c>
      <c r="C1147" s="100" t="s">
        <v>2563</v>
      </c>
      <c r="D1147" s="100">
        <v>43.317999999999998</v>
      </c>
      <c r="E1147" s="100" t="s">
        <v>669</v>
      </c>
      <c r="F1147" s="100" t="s">
        <v>419</v>
      </c>
      <c r="G1147" s="100" t="s">
        <v>656</v>
      </c>
      <c r="H1147" s="100">
        <v>1</v>
      </c>
      <c r="I1147" s="99">
        <f t="shared" si="17"/>
        <v>0</v>
      </c>
      <c r="J1147" s="59">
        <v>1</v>
      </c>
      <c r="K1147" s="96" t="s">
        <v>632</v>
      </c>
    </row>
    <row r="1148" spans="1:11" hidden="1">
      <c r="A1148" s="100" t="s">
        <v>672</v>
      </c>
      <c r="B1148" s="62" t="s">
        <v>2564</v>
      </c>
      <c r="C1148" s="100" t="s">
        <v>2564</v>
      </c>
      <c r="D1148" s="100">
        <v>40</v>
      </c>
      <c r="E1148" s="100" t="s">
        <v>669</v>
      </c>
      <c r="F1148" s="100" t="s">
        <v>419</v>
      </c>
      <c r="G1148" s="100" t="s">
        <v>656</v>
      </c>
      <c r="H1148" s="100">
        <v>1</v>
      </c>
      <c r="I1148" s="99">
        <f t="shared" si="17"/>
        <v>0</v>
      </c>
      <c r="J1148" s="59">
        <v>0</v>
      </c>
      <c r="K1148" s="96" t="s">
        <v>632</v>
      </c>
    </row>
    <row r="1149" spans="1:11" hidden="1">
      <c r="A1149" s="100" t="s">
        <v>672</v>
      </c>
      <c r="B1149" s="62" t="s">
        <v>2565</v>
      </c>
      <c r="C1149" s="100" t="s">
        <v>2565</v>
      </c>
      <c r="D1149" s="100">
        <v>40</v>
      </c>
      <c r="E1149" s="100" t="s">
        <v>669</v>
      </c>
      <c r="F1149" s="100" t="s">
        <v>419</v>
      </c>
      <c r="G1149" s="100" t="s">
        <v>656</v>
      </c>
      <c r="H1149" s="100">
        <v>1</v>
      </c>
      <c r="I1149" s="99">
        <f t="shared" si="17"/>
        <v>0</v>
      </c>
      <c r="J1149" s="59">
        <v>0</v>
      </c>
      <c r="K1149" s="96" t="s">
        <v>632</v>
      </c>
    </row>
    <row r="1150" spans="1:11" hidden="1">
      <c r="A1150" s="100" t="s">
        <v>672</v>
      </c>
      <c r="B1150" s="62" t="s">
        <v>2566</v>
      </c>
      <c r="C1150" s="100" t="s">
        <v>2566</v>
      </c>
      <c r="D1150" s="100">
        <v>37.5</v>
      </c>
      <c r="E1150" s="100" t="s">
        <v>669</v>
      </c>
      <c r="F1150" s="100" t="s">
        <v>419</v>
      </c>
      <c r="G1150" s="100" t="s">
        <v>656</v>
      </c>
      <c r="H1150" s="100">
        <v>1</v>
      </c>
      <c r="I1150" s="99">
        <f t="shared" si="17"/>
        <v>0</v>
      </c>
      <c r="J1150" s="59">
        <v>0</v>
      </c>
      <c r="K1150" s="96" t="s">
        <v>632</v>
      </c>
    </row>
    <row r="1151" spans="1:11" hidden="1">
      <c r="A1151" s="100" t="s">
        <v>672</v>
      </c>
      <c r="B1151" s="62" t="s">
        <v>2567</v>
      </c>
      <c r="C1151" s="100" t="s">
        <v>2567</v>
      </c>
      <c r="D1151" s="100">
        <v>30</v>
      </c>
      <c r="E1151" s="100" t="s">
        <v>669</v>
      </c>
      <c r="F1151" s="100" t="s">
        <v>419</v>
      </c>
      <c r="G1151" s="100" t="s">
        <v>656</v>
      </c>
      <c r="H1151" s="100">
        <v>1</v>
      </c>
      <c r="I1151" s="99">
        <f t="shared" si="17"/>
        <v>0</v>
      </c>
      <c r="J1151" s="59">
        <v>1</v>
      </c>
      <c r="K1151" s="96" t="s">
        <v>632</v>
      </c>
    </row>
    <row r="1152" spans="1:11" hidden="1">
      <c r="A1152" s="100" t="s">
        <v>672</v>
      </c>
      <c r="B1152" s="62" t="s">
        <v>2568</v>
      </c>
      <c r="C1152" s="100" t="s">
        <v>2568</v>
      </c>
      <c r="D1152" s="100">
        <v>30</v>
      </c>
      <c r="E1152" s="100" t="s">
        <v>669</v>
      </c>
      <c r="F1152" s="100" t="s">
        <v>419</v>
      </c>
      <c r="G1152" s="100" t="s">
        <v>656</v>
      </c>
      <c r="H1152" s="100">
        <v>1</v>
      </c>
      <c r="I1152" s="99">
        <f t="shared" si="17"/>
        <v>0</v>
      </c>
      <c r="J1152" s="59">
        <v>0</v>
      </c>
      <c r="K1152" s="96" t="s">
        <v>632</v>
      </c>
    </row>
    <row r="1153" spans="1:11" hidden="1">
      <c r="A1153" s="100" t="s">
        <v>672</v>
      </c>
      <c r="B1153" s="62" t="s">
        <v>2569</v>
      </c>
      <c r="C1153" s="100" t="s">
        <v>2569</v>
      </c>
      <c r="D1153" s="100">
        <v>25</v>
      </c>
      <c r="E1153" s="100" t="s">
        <v>669</v>
      </c>
      <c r="F1153" s="100" t="s">
        <v>419</v>
      </c>
      <c r="G1153" s="100" t="s">
        <v>656</v>
      </c>
      <c r="H1153" s="100">
        <v>1</v>
      </c>
      <c r="I1153" s="99">
        <f t="shared" si="17"/>
        <v>0</v>
      </c>
      <c r="J1153" s="59">
        <v>1</v>
      </c>
      <c r="K1153" s="96" t="s">
        <v>632</v>
      </c>
    </row>
    <row r="1154" spans="1:11" hidden="1">
      <c r="A1154" s="100" t="s">
        <v>672</v>
      </c>
      <c r="B1154" s="62" t="s">
        <v>2570</v>
      </c>
      <c r="C1154" s="100" t="s">
        <v>2570</v>
      </c>
      <c r="D1154" s="100">
        <v>25</v>
      </c>
      <c r="E1154" s="100" t="s">
        <v>669</v>
      </c>
      <c r="F1154" s="100" t="s">
        <v>419</v>
      </c>
      <c r="G1154" s="100" t="s">
        <v>656</v>
      </c>
      <c r="H1154" s="100">
        <v>1</v>
      </c>
      <c r="I1154" s="99">
        <f t="shared" ref="I1154:I1217" si="18">NOT(H1154)*1</f>
        <v>0</v>
      </c>
      <c r="J1154" s="59">
        <v>0</v>
      </c>
      <c r="K1154" s="96" t="s">
        <v>632</v>
      </c>
    </row>
    <row r="1155" spans="1:11" hidden="1">
      <c r="A1155" s="100" t="s">
        <v>672</v>
      </c>
      <c r="B1155" s="62" t="s">
        <v>2571</v>
      </c>
      <c r="C1155" s="100" t="s">
        <v>2571</v>
      </c>
      <c r="D1155" s="100">
        <v>20</v>
      </c>
      <c r="E1155" s="100" t="s">
        <v>669</v>
      </c>
      <c r="F1155" s="100" t="s">
        <v>419</v>
      </c>
      <c r="G1155" s="100" t="s">
        <v>656</v>
      </c>
      <c r="H1155" s="100">
        <v>1</v>
      </c>
      <c r="I1155" s="99">
        <f t="shared" si="18"/>
        <v>0</v>
      </c>
      <c r="J1155" s="59">
        <v>0</v>
      </c>
      <c r="K1155" s="96" t="s">
        <v>632</v>
      </c>
    </row>
    <row r="1156" spans="1:11" hidden="1">
      <c r="A1156" s="100" t="s">
        <v>672</v>
      </c>
      <c r="B1156" s="62" t="s">
        <v>2572</v>
      </c>
      <c r="C1156" s="100" t="s">
        <v>2572</v>
      </c>
      <c r="D1156" s="100">
        <v>20</v>
      </c>
      <c r="E1156" s="100" t="s">
        <v>669</v>
      </c>
      <c r="F1156" s="100" t="s">
        <v>419</v>
      </c>
      <c r="G1156" s="100" t="s">
        <v>656</v>
      </c>
      <c r="H1156" s="100">
        <v>1</v>
      </c>
      <c r="I1156" s="99">
        <f t="shared" si="18"/>
        <v>0</v>
      </c>
      <c r="J1156" s="59">
        <v>0</v>
      </c>
      <c r="K1156" s="96" t="s">
        <v>632</v>
      </c>
    </row>
    <row r="1157" spans="1:11" hidden="1">
      <c r="A1157" s="100" t="s">
        <v>672</v>
      </c>
      <c r="B1157" s="62" t="s">
        <v>2573</v>
      </c>
      <c r="C1157" s="100" t="s">
        <v>2573</v>
      </c>
      <c r="D1157" s="100">
        <v>20</v>
      </c>
      <c r="E1157" s="100" t="s">
        <v>669</v>
      </c>
      <c r="F1157" s="100" t="s">
        <v>419</v>
      </c>
      <c r="G1157" s="100" t="s">
        <v>656</v>
      </c>
      <c r="H1157" s="100">
        <v>1</v>
      </c>
      <c r="I1157" s="99">
        <f t="shared" si="18"/>
        <v>0</v>
      </c>
      <c r="J1157" s="59">
        <v>0</v>
      </c>
      <c r="K1157" s="96" t="s">
        <v>632</v>
      </c>
    </row>
    <row r="1158" spans="1:11" hidden="1">
      <c r="A1158" s="100" t="s">
        <v>672</v>
      </c>
      <c r="B1158" s="62" t="s">
        <v>2574</v>
      </c>
      <c r="C1158" s="100" t="s">
        <v>2574</v>
      </c>
      <c r="D1158" s="100">
        <v>20</v>
      </c>
      <c r="E1158" s="100" t="s">
        <v>669</v>
      </c>
      <c r="F1158" s="100" t="s">
        <v>419</v>
      </c>
      <c r="G1158" s="100" t="s">
        <v>656</v>
      </c>
      <c r="H1158" s="100">
        <v>1</v>
      </c>
      <c r="I1158" s="99">
        <f t="shared" si="18"/>
        <v>0</v>
      </c>
      <c r="J1158" s="59">
        <v>0</v>
      </c>
      <c r="K1158" s="96" t="s">
        <v>632</v>
      </c>
    </row>
    <row r="1159" spans="1:11" hidden="1">
      <c r="A1159" s="100" t="s">
        <v>672</v>
      </c>
      <c r="B1159" s="62" t="s">
        <v>2575</v>
      </c>
      <c r="C1159" s="100" t="s">
        <v>2575</v>
      </c>
      <c r="D1159" s="100">
        <v>15</v>
      </c>
      <c r="E1159" s="100" t="s">
        <v>669</v>
      </c>
      <c r="F1159" s="100" t="s">
        <v>419</v>
      </c>
      <c r="G1159" s="100" t="s">
        <v>656</v>
      </c>
      <c r="H1159" s="100">
        <v>1</v>
      </c>
      <c r="I1159" s="99">
        <f t="shared" si="18"/>
        <v>0</v>
      </c>
      <c r="J1159" s="59">
        <v>1</v>
      </c>
      <c r="K1159" s="96" t="s">
        <v>632</v>
      </c>
    </row>
    <row r="1160" spans="1:11" hidden="1">
      <c r="A1160" s="100" t="s">
        <v>672</v>
      </c>
      <c r="B1160" s="62" t="s">
        <v>2576</v>
      </c>
      <c r="C1160" s="100" t="s">
        <v>2576</v>
      </c>
      <c r="D1160" s="100">
        <v>14</v>
      </c>
      <c r="E1160" s="100" t="s">
        <v>669</v>
      </c>
      <c r="F1160" s="100" t="s">
        <v>419</v>
      </c>
      <c r="G1160" s="100" t="s">
        <v>656</v>
      </c>
      <c r="H1160" s="100">
        <v>1</v>
      </c>
      <c r="I1160" s="99">
        <f t="shared" si="18"/>
        <v>0</v>
      </c>
      <c r="J1160" s="59">
        <v>0</v>
      </c>
      <c r="K1160" s="96" t="s">
        <v>632</v>
      </c>
    </row>
    <row r="1161" spans="1:11" hidden="1">
      <c r="A1161" s="100" t="s">
        <v>672</v>
      </c>
      <c r="B1161" s="62" t="s">
        <v>2577</v>
      </c>
      <c r="C1161" s="100" t="s">
        <v>2577</v>
      </c>
      <c r="D1161" s="100">
        <v>11</v>
      </c>
      <c r="E1161" s="100" t="s">
        <v>669</v>
      </c>
      <c r="F1161" s="100" t="s">
        <v>419</v>
      </c>
      <c r="G1161" s="100" t="s">
        <v>656</v>
      </c>
      <c r="H1161" s="100">
        <v>1</v>
      </c>
      <c r="I1161" s="99">
        <f t="shared" si="18"/>
        <v>0</v>
      </c>
      <c r="J1161" s="59">
        <v>0</v>
      </c>
      <c r="K1161" s="96" t="s">
        <v>632</v>
      </c>
    </row>
    <row r="1162" spans="1:11" hidden="1">
      <c r="A1162" s="100" t="s">
        <v>672</v>
      </c>
      <c r="B1162" s="62" t="s">
        <v>2578</v>
      </c>
      <c r="C1162" s="100" t="s">
        <v>2578</v>
      </c>
      <c r="D1162" s="100">
        <v>10.8</v>
      </c>
      <c r="E1162" s="100" t="s">
        <v>669</v>
      </c>
      <c r="F1162" s="100" t="s">
        <v>419</v>
      </c>
      <c r="G1162" s="100" t="s">
        <v>656</v>
      </c>
      <c r="H1162" s="100">
        <v>1</v>
      </c>
      <c r="I1162" s="99">
        <f t="shared" si="18"/>
        <v>0</v>
      </c>
      <c r="J1162" s="59">
        <v>1</v>
      </c>
      <c r="K1162" s="96" t="s">
        <v>632</v>
      </c>
    </row>
    <row r="1163" spans="1:11" hidden="1">
      <c r="A1163" s="100" t="s">
        <v>672</v>
      </c>
      <c r="B1163" s="62" t="s">
        <v>2579</v>
      </c>
      <c r="C1163" s="100" t="s">
        <v>2579</v>
      </c>
      <c r="D1163" s="100">
        <v>10</v>
      </c>
      <c r="E1163" s="100" t="s">
        <v>669</v>
      </c>
      <c r="F1163" s="100" t="s">
        <v>419</v>
      </c>
      <c r="G1163" s="100" t="s">
        <v>656</v>
      </c>
      <c r="H1163" s="100">
        <v>1</v>
      </c>
      <c r="I1163" s="99">
        <f t="shared" si="18"/>
        <v>0</v>
      </c>
      <c r="J1163" s="59">
        <v>0</v>
      </c>
      <c r="K1163" s="96" t="s">
        <v>632</v>
      </c>
    </row>
    <row r="1164" spans="1:11" hidden="1">
      <c r="A1164" s="100" t="s">
        <v>672</v>
      </c>
      <c r="B1164" s="62" t="s">
        <v>2580</v>
      </c>
      <c r="C1164" s="100" t="s">
        <v>2580</v>
      </c>
      <c r="D1164" s="100">
        <v>10</v>
      </c>
      <c r="E1164" s="100" t="s">
        <v>669</v>
      </c>
      <c r="F1164" s="100" t="s">
        <v>419</v>
      </c>
      <c r="G1164" s="100" t="s">
        <v>656</v>
      </c>
      <c r="H1164" s="100">
        <v>1</v>
      </c>
      <c r="I1164" s="99">
        <f t="shared" si="18"/>
        <v>0</v>
      </c>
      <c r="J1164" s="59">
        <v>1</v>
      </c>
      <c r="K1164" s="96" t="s">
        <v>632</v>
      </c>
    </row>
    <row r="1165" spans="1:11" hidden="1">
      <c r="A1165" s="100" t="s">
        <v>672</v>
      </c>
      <c r="B1165" s="62" t="s">
        <v>2581</v>
      </c>
      <c r="C1165" s="100" t="s">
        <v>2581</v>
      </c>
      <c r="D1165" s="100">
        <v>10</v>
      </c>
      <c r="E1165" s="100" t="s">
        <v>669</v>
      </c>
      <c r="F1165" s="100" t="s">
        <v>419</v>
      </c>
      <c r="G1165" s="100" t="s">
        <v>656</v>
      </c>
      <c r="H1165" s="100">
        <v>1</v>
      </c>
      <c r="I1165" s="99">
        <f t="shared" si="18"/>
        <v>0</v>
      </c>
      <c r="J1165" s="59">
        <v>0</v>
      </c>
      <c r="K1165" s="96" t="s">
        <v>632</v>
      </c>
    </row>
    <row r="1166" spans="1:11" hidden="1">
      <c r="A1166" s="100" t="s">
        <v>672</v>
      </c>
      <c r="B1166" s="62" t="s">
        <v>2582</v>
      </c>
      <c r="C1166" s="100" t="s">
        <v>2582</v>
      </c>
      <c r="D1166" s="100">
        <v>10</v>
      </c>
      <c r="E1166" s="100" t="s">
        <v>669</v>
      </c>
      <c r="F1166" s="100" t="s">
        <v>419</v>
      </c>
      <c r="G1166" s="100" t="s">
        <v>656</v>
      </c>
      <c r="H1166" s="100">
        <v>1</v>
      </c>
      <c r="I1166" s="99">
        <f t="shared" si="18"/>
        <v>0</v>
      </c>
      <c r="J1166" s="59">
        <v>0</v>
      </c>
      <c r="K1166" s="96" t="s">
        <v>632</v>
      </c>
    </row>
    <row r="1167" spans="1:11" hidden="1">
      <c r="A1167" s="100" t="s">
        <v>672</v>
      </c>
      <c r="B1167" s="62" t="s">
        <v>2583</v>
      </c>
      <c r="C1167" s="100" t="s">
        <v>2583</v>
      </c>
      <c r="D1167" s="100">
        <v>10</v>
      </c>
      <c r="E1167" s="100" t="s">
        <v>669</v>
      </c>
      <c r="F1167" s="100" t="s">
        <v>419</v>
      </c>
      <c r="G1167" s="100" t="s">
        <v>656</v>
      </c>
      <c r="H1167" s="100">
        <v>1</v>
      </c>
      <c r="I1167" s="99">
        <f t="shared" si="18"/>
        <v>0</v>
      </c>
      <c r="J1167" s="59">
        <v>0</v>
      </c>
      <c r="K1167" s="96" t="s">
        <v>632</v>
      </c>
    </row>
    <row r="1168" spans="1:11" hidden="1">
      <c r="A1168" s="100" t="s">
        <v>672</v>
      </c>
      <c r="B1168" s="62" t="s">
        <v>2584</v>
      </c>
      <c r="C1168" s="100" t="s">
        <v>2584</v>
      </c>
      <c r="D1168" s="100">
        <v>10</v>
      </c>
      <c r="E1168" s="100" t="s">
        <v>669</v>
      </c>
      <c r="F1168" s="100" t="s">
        <v>419</v>
      </c>
      <c r="G1168" s="100" t="s">
        <v>656</v>
      </c>
      <c r="H1168" s="100">
        <v>1</v>
      </c>
      <c r="I1168" s="99">
        <f t="shared" si="18"/>
        <v>0</v>
      </c>
      <c r="J1168" s="59">
        <v>0</v>
      </c>
      <c r="K1168" s="96" t="s">
        <v>632</v>
      </c>
    </row>
    <row r="1169" spans="1:11" hidden="1">
      <c r="A1169" s="100" t="s">
        <v>672</v>
      </c>
      <c r="B1169" s="62" t="s">
        <v>2585</v>
      </c>
      <c r="C1169" s="100" t="s">
        <v>2585</v>
      </c>
      <c r="D1169" s="100">
        <v>10</v>
      </c>
      <c r="E1169" s="100" t="s">
        <v>669</v>
      </c>
      <c r="F1169" s="100" t="s">
        <v>419</v>
      </c>
      <c r="G1169" s="100" t="s">
        <v>656</v>
      </c>
      <c r="H1169" s="100">
        <v>1</v>
      </c>
      <c r="I1169" s="99">
        <f t="shared" si="18"/>
        <v>0</v>
      </c>
      <c r="J1169" s="59">
        <v>0</v>
      </c>
      <c r="K1169" s="96" t="s">
        <v>632</v>
      </c>
    </row>
    <row r="1170" spans="1:11" hidden="1">
      <c r="A1170" s="100" t="s">
        <v>672</v>
      </c>
      <c r="B1170" s="62" t="s">
        <v>2586</v>
      </c>
      <c r="C1170" s="100" t="s">
        <v>2586</v>
      </c>
      <c r="D1170" s="100">
        <v>10</v>
      </c>
      <c r="E1170" s="100" t="s">
        <v>669</v>
      </c>
      <c r="F1170" s="100" t="s">
        <v>419</v>
      </c>
      <c r="G1170" s="100" t="s">
        <v>656</v>
      </c>
      <c r="H1170" s="100">
        <v>1</v>
      </c>
      <c r="I1170" s="99">
        <f t="shared" si="18"/>
        <v>0</v>
      </c>
      <c r="J1170" s="59">
        <v>0</v>
      </c>
      <c r="K1170" s="96" t="s">
        <v>632</v>
      </c>
    </row>
    <row r="1171" spans="1:11" hidden="1">
      <c r="A1171" s="100" t="s">
        <v>672</v>
      </c>
      <c r="B1171" s="62" t="s">
        <v>2587</v>
      </c>
      <c r="C1171" s="100" t="s">
        <v>2587</v>
      </c>
      <c r="D1171" s="100">
        <v>10</v>
      </c>
      <c r="E1171" s="100" t="s">
        <v>669</v>
      </c>
      <c r="F1171" s="100" t="s">
        <v>419</v>
      </c>
      <c r="G1171" s="100" t="s">
        <v>656</v>
      </c>
      <c r="H1171" s="100">
        <v>1</v>
      </c>
      <c r="I1171" s="99">
        <f t="shared" si="18"/>
        <v>0</v>
      </c>
      <c r="J1171" s="59">
        <v>0</v>
      </c>
      <c r="K1171" s="96" t="s">
        <v>632</v>
      </c>
    </row>
    <row r="1172" spans="1:11" hidden="1">
      <c r="A1172" s="100" t="s">
        <v>672</v>
      </c>
      <c r="B1172" s="62" t="s">
        <v>2588</v>
      </c>
      <c r="C1172" s="100" t="s">
        <v>2588</v>
      </c>
      <c r="D1172" s="100">
        <v>9</v>
      </c>
      <c r="E1172" s="100" t="s">
        <v>669</v>
      </c>
      <c r="F1172" s="100" t="s">
        <v>419</v>
      </c>
      <c r="G1172" s="100" t="s">
        <v>656</v>
      </c>
      <c r="H1172" s="100">
        <v>1</v>
      </c>
      <c r="I1172" s="99">
        <f t="shared" si="18"/>
        <v>0</v>
      </c>
      <c r="J1172" s="59">
        <v>0</v>
      </c>
      <c r="K1172" s="96" t="s">
        <v>632</v>
      </c>
    </row>
    <row r="1173" spans="1:11" hidden="1">
      <c r="A1173" s="100" t="s">
        <v>672</v>
      </c>
      <c r="B1173" s="62" t="s">
        <v>2589</v>
      </c>
      <c r="C1173" s="100" t="s">
        <v>2589</v>
      </c>
      <c r="D1173" s="100">
        <v>8.85</v>
      </c>
      <c r="E1173" s="100" t="s">
        <v>669</v>
      </c>
      <c r="F1173" s="100" t="s">
        <v>419</v>
      </c>
      <c r="G1173" s="100" t="s">
        <v>656</v>
      </c>
      <c r="H1173" s="100">
        <v>1</v>
      </c>
      <c r="I1173" s="99">
        <f t="shared" si="18"/>
        <v>0</v>
      </c>
      <c r="J1173" s="59">
        <v>0</v>
      </c>
      <c r="K1173" s="96" t="s">
        <v>632</v>
      </c>
    </row>
    <row r="1174" spans="1:11" hidden="1">
      <c r="A1174" s="100" t="s">
        <v>672</v>
      </c>
      <c r="B1174" s="62" t="s">
        <v>2590</v>
      </c>
      <c r="C1174" s="100" t="s">
        <v>2590</v>
      </c>
      <c r="D1174" s="100">
        <v>8</v>
      </c>
      <c r="E1174" s="100" t="s">
        <v>669</v>
      </c>
      <c r="F1174" s="100" t="s">
        <v>419</v>
      </c>
      <c r="G1174" s="100" t="s">
        <v>656</v>
      </c>
      <c r="H1174" s="100">
        <v>1</v>
      </c>
      <c r="I1174" s="99">
        <f t="shared" si="18"/>
        <v>0</v>
      </c>
      <c r="J1174" s="59">
        <v>0</v>
      </c>
      <c r="K1174" s="96" t="s">
        <v>632</v>
      </c>
    </row>
    <row r="1175" spans="1:11" hidden="1">
      <c r="A1175" s="100" t="s">
        <v>672</v>
      </c>
      <c r="B1175" s="62" t="s">
        <v>2591</v>
      </c>
      <c r="C1175" s="100" t="s">
        <v>2591</v>
      </c>
      <c r="D1175" s="100">
        <v>7</v>
      </c>
      <c r="E1175" s="100" t="s">
        <v>669</v>
      </c>
      <c r="F1175" s="100" t="s">
        <v>419</v>
      </c>
      <c r="G1175" s="100" t="s">
        <v>656</v>
      </c>
      <c r="H1175" s="100">
        <v>1</v>
      </c>
      <c r="I1175" s="99">
        <f t="shared" si="18"/>
        <v>0</v>
      </c>
      <c r="J1175" s="59">
        <v>0</v>
      </c>
      <c r="K1175" s="96" t="s">
        <v>632</v>
      </c>
    </row>
    <row r="1176" spans="1:11" hidden="1">
      <c r="A1176" s="100" t="s">
        <v>672</v>
      </c>
      <c r="B1176" s="62" t="s">
        <v>2592</v>
      </c>
      <c r="C1176" s="100" t="s">
        <v>2592</v>
      </c>
      <c r="D1176" s="100">
        <v>6.5</v>
      </c>
      <c r="E1176" s="100" t="s">
        <v>669</v>
      </c>
      <c r="F1176" s="100" t="s">
        <v>419</v>
      </c>
      <c r="G1176" s="100" t="s">
        <v>656</v>
      </c>
      <c r="H1176" s="100">
        <v>1</v>
      </c>
      <c r="I1176" s="99">
        <f t="shared" si="18"/>
        <v>0</v>
      </c>
      <c r="J1176" s="59">
        <v>0</v>
      </c>
      <c r="K1176" s="96" t="s">
        <v>632</v>
      </c>
    </row>
    <row r="1177" spans="1:11" hidden="1">
      <c r="A1177" s="100" t="s">
        <v>672</v>
      </c>
      <c r="B1177" s="62" t="s">
        <v>2593</v>
      </c>
      <c r="C1177" s="100" t="s">
        <v>2593</v>
      </c>
      <c r="D1177" s="100">
        <v>6.15</v>
      </c>
      <c r="E1177" s="100" t="s">
        <v>669</v>
      </c>
      <c r="F1177" s="100" t="s">
        <v>419</v>
      </c>
      <c r="G1177" s="100" t="s">
        <v>656</v>
      </c>
      <c r="H1177" s="100">
        <v>1</v>
      </c>
      <c r="I1177" s="99">
        <f t="shared" si="18"/>
        <v>0</v>
      </c>
      <c r="J1177" s="59">
        <v>0</v>
      </c>
      <c r="K1177" s="96" t="s">
        <v>632</v>
      </c>
    </row>
    <row r="1178" spans="1:11" hidden="1">
      <c r="A1178" s="100" t="s">
        <v>672</v>
      </c>
      <c r="B1178" s="62" t="s">
        <v>2594</v>
      </c>
      <c r="C1178" s="100" t="s">
        <v>2594</v>
      </c>
      <c r="D1178" s="100">
        <v>6</v>
      </c>
      <c r="E1178" s="100" t="s">
        <v>669</v>
      </c>
      <c r="F1178" s="100" t="s">
        <v>419</v>
      </c>
      <c r="G1178" s="100" t="s">
        <v>656</v>
      </c>
      <c r="H1178" s="100">
        <v>1</v>
      </c>
      <c r="I1178" s="99">
        <f t="shared" si="18"/>
        <v>0</v>
      </c>
      <c r="J1178" s="59">
        <v>0</v>
      </c>
      <c r="K1178" s="96" t="s">
        <v>632</v>
      </c>
    </row>
    <row r="1179" spans="1:11" hidden="1">
      <c r="A1179" s="100" t="s">
        <v>672</v>
      </c>
      <c r="B1179" s="62" t="s">
        <v>2595</v>
      </c>
      <c r="C1179" s="100" t="s">
        <v>2595</v>
      </c>
      <c r="D1179" s="100">
        <v>5</v>
      </c>
      <c r="E1179" s="100" t="s">
        <v>669</v>
      </c>
      <c r="F1179" s="100" t="s">
        <v>419</v>
      </c>
      <c r="G1179" s="100" t="s">
        <v>656</v>
      </c>
      <c r="H1179" s="100">
        <v>1</v>
      </c>
      <c r="I1179" s="99">
        <f t="shared" si="18"/>
        <v>0</v>
      </c>
      <c r="J1179" s="59">
        <v>0</v>
      </c>
      <c r="K1179" s="96" t="s">
        <v>632</v>
      </c>
    </row>
    <row r="1180" spans="1:11" hidden="1">
      <c r="A1180" s="100" t="s">
        <v>672</v>
      </c>
      <c r="B1180" s="62" t="s">
        <v>2596</v>
      </c>
      <c r="C1180" s="100" t="s">
        <v>2596</v>
      </c>
      <c r="D1180" s="100">
        <v>5</v>
      </c>
      <c r="E1180" s="100" t="s">
        <v>669</v>
      </c>
      <c r="F1180" s="100" t="s">
        <v>419</v>
      </c>
      <c r="G1180" s="100" t="s">
        <v>656</v>
      </c>
      <c r="H1180" s="100">
        <v>1</v>
      </c>
      <c r="I1180" s="99">
        <f t="shared" si="18"/>
        <v>0</v>
      </c>
      <c r="J1180" s="59">
        <v>0</v>
      </c>
      <c r="K1180" s="96" t="s">
        <v>632</v>
      </c>
    </row>
    <row r="1181" spans="1:11" hidden="1">
      <c r="A1181" s="100" t="s">
        <v>672</v>
      </c>
      <c r="B1181" s="62" t="s">
        <v>2597</v>
      </c>
      <c r="C1181" s="100" t="s">
        <v>2597</v>
      </c>
      <c r="D1181" s="100">
        <v>5</v>
      </c>
      <c r="E1181" s="100" t="s">
        <v>669</v>
      </c>
      <c r="F1181" s="100" t="s">
        <v>419</v>
      </c>
      <c r="G1181" s="100" t="s">
        <v>656</v>
      </c>
      <c r="H1181" s="100">
        <v>1</v>
      </c>
      <c r="I1181" s="99">
        <f t="shared" si="18"/>
        <v>0</v>
      </c>
      <c r="J1181" s="59">
        <v>0</v>
      </c>
      <c r="K1181" s="96" t="s">
        <v>632</v>
      </c>
    </row>
    <row r="1182" spans="1:11" hidden="1">
      <c r="A1182" s="100" t="s">
        <v>672</v>
      </c>
      <c r="B1182" s="62" t="s">
        <v>2598</v>
      </c>
      <c r="C1182" s="100" t="s">
        <v>2598</v>
      </c>
      <c r="D1182" s="100">
        <v>5</v>
      </c>
      <c r="E1182" s="100" t="s">
        <v>669</v>
      </c>
      <c r="F1182" s="100" t="s">
        <v>419</v>
      </c>
      <c r="G1182" s="100" t="s">
        <v>656</v>
      </c>
      <c r="H1182" s="100">
        <v>1</v>
      </c>
      <c r="I1182" s="99">
        <f t="shared" si="18"/>
        <v>0</v>
      </c>
      <c r="J1182" s="59">
        <v>1</v>
      </c>
      <c r="K1182" s="96" t="s">
        <v>632</v>
      </c>
    </row>
    <row r="1183" spans="1:11" hidden="1">
      <c r="A1183" s="100" t="s">
        <v>672</v>
      </c>
      <c r="B1183" s="62" t="s">
        <v>2599</v>
      </c>
      <c r="C1183" s="100" t="s">
        <v>2599</v>
      </c>
      <c r="D1183" s="100">
        <v>4</v>
      </c>
      <c r="E1183" s="100" t="s">
        <v>669</v>
      </c>
      <c r="F1183" s="100" t="s">
        <v>419</v>
      </c>
      <c r="G1183" s="100" t="s">
        <v>656</v>
      </c>
      <c r="H1183" s="100">
        <v>1</v>
      </c>
      <c r="I1183" s="99">
        <f t="shared" si="18"/>
        <v>0</v>
      </c>
      <c r="J1183" s="59">
        <v>0</v>
      </c>
      <c r="K1183" s="96" t="s">
        <v>632</v>
      </c>
    </row>
    <row r="1184" spans="1:11" hidden="1">
      <c r="A1184" s="100" t="s">
        <v>672</v>
      </c>
      <c r="B1184" s="62" t="s">
        <v>2600</v>
      </c>
      <c r="C1184" s="100" t="s">
        <v>2600</v>
      </c>
      <c r="D1184" s="100">
        <v>4</v>
      </c>
      <c r="E1184" s="100" t="s">
        <v>669</v>
      </c>
      <c r="F1184" s="100" t="s">
        <v>419</v>
      </c>
      <c r="G1184" s="100" t="s">
        <v>656</v>
      </c>
      <c r="H1184" s="100">
        <v>1</v>
      </c>
      <c r="I1184" s="99">
        <f t="shared" si="18"/>
        <v>0</v>
      </c>
      <c r="J1184" s="59">
        <v>0</v>
      </c>
      <c r="K1184" s="96" t="s">
        <v>632</v>
      </c>
    </row>
    <row r="1185" spans="1:11" hidden="1">
      <c r="A1185" s="100" t="s">
        <v>672</v>
      </c>
      <c r="B1185" s="62" t="s">
        <v>2601</v>
      </c>
      <c r="C1185" s="100" t="s">
        <v>2601</v>
      </c>
      <c r="D1185" s="100">
        <v>3</v>
      </c>
      <c r="E1185" s="100" t="s">
        <v>669</v>
      </c>
      <c r="F1185" s="100" t="s">
        <v>419</v>
      </c>
      <c r="G1185" s="100" t="s">
        <v>656</v>
      </c>
      <c r="H1185" s="100">
        <v>1</v>
      </c>
      <c r="I1185" s="99">
        <f t="shared" si="18"/>
        <v>0</v>
      </c>
      <c r="J1185" s="59">
        <v>0</v>
      </c>
      <c r="K1185" s="96" t="s">
        <v>632</v>
      </c>
    </row>
    <row r="1186" spans="1:11" hidden="1">
      <c r="A1186" s="100" t="s">
        <v>672</v>
      </c>
      <c r="B1186" s="62" t="s">
        <v>2602</v>
      </c>
      <c r="C1186" s="100" t="s">
        <v>2602</v>
      </c>
      <c r="D1186" s="100">
        <v>2.8</v>
      </c>
      <c r="E1186" s="100" t="s">
        <v>669</v>
      </c>
      <c r="F1186" s="100" t="s">
        <v>419</v>
      </c>
      <c r="G1186" s="100" t="s">
        <v>656</v>
      </c>
      <c r="H1186" s="100">
        <v>1</v>
      </c>
      <c r="I1186" s="99">
        <f t="shared" si="18"/>
        <v>0</v>
      </c>
      <c r="J1186" s="59">
        <v>0</v>
      </c>
      <c r="K1186" s="96" t="s">
        <v>632</v>
      </c>
    </row>
    <row r="1187" spans="1:11" hidden="1">
      <c r="A1187" s="100" t="s">
        <v>672</v>
      </c>
      <c r="B1187" s="62" t="s">
        <v>2603</v>
      </c>
      <c r="C1187" s="100" t="s">
        <v>2603</v>
      </c>
      <c r="D1187" s="100">
        <v>2.4</v>
      </c>
      <c r="E1187" s="100" t="s">
        <v>669</v>
      </c>
      <c r="F1187" s="100" t="s">
        <v>419</v>
      </c>
      <c r="G1187" s="100" t="s">
        <v>656</v>
      </c>
      <c r="H1187" s="100">
        <v>1</v>
      </c>
      <c r="I1187" s="99">
        <f t="shared" si="18"/>
        <v>0</v>
      </c>
      <c r="J1187" s="59">
        <v>0</v>
      </c>
      <c r="K1187" s="96" t="s">
        <v>632</v>
      </c>
    </row>
    <row r="1188" spans="1:11" hidden="1">
      <c r="A1188" s="100" t="s">
        <v>672</v>
      </c>
      <c r="B1188" s="62" t="s">
        <v>2604</v>
      </c>
      <c r="C1188" s="100" t="s">
        <v>2604</v>
      </c>
      <c r="D1188" s="100">
        <v>2</v>
      </c>
      <c r="E1188" s="100" t="s">
        <v>669</v>
      </c>
      <c r="F1188" s="100" t="s">
        <v>419</v>
      </c>
      <c r="G1188" s="100" t="s">
        <v>656</v>
      </c>
      <c r="H1188" s="100">
        <v>1</v>
      </c>
      <c r="I1188" s="99">
        <f t="shared" si="18"/>
        <v>0</v>
      </c>
      <c r="J1188" s="59">
        <v>0</v>
      </c>
      <c r="K1188" s="96" t="s">
        <v>632</v>
      </c>
    </row>
    <row r="1189" spans="1:11" hidden="1">
      <c r="A1189" s="100" t="s">
        <v>672</v>
      </c>
      <c r="B1189" s="62" t="s">
        <v>2605</v>
      </c>
      <c r="C1189" s="100" t="s">
        <v>2605</v>
      </c>
      <c r="D1189" s="100">
        <v>2</v>
      </c>
      <c r="E1189" s="100" t="s">
        <v>669</v>
      </c>
      <c r="F1189" s="100" t="s">
        <v>419</v>
      </c>
      <c r="G1189" s="100" t="s">
        <v>656</v>
      </c>
      <c r="H1189" s="100">
        <v>1</v>
      </c>
      <c r="I1189" s="99">
        <f t="shared" si="18"/>
        <v>0</v>
      </c>
      <c r="J1189" s="59">
        <v>0</v>
      </c>
      <c r="K1189" s="96" t="s">
        <v>632</v>
      </c>
    </row>
    <row r="1190" spans="1:11" hidden="1">
      <c r="A1190" s="100" t="s">
        <v>672</v>
      </c>
      <c r="B1190" s="62" t="s">
        <v>2606</v>
      </c>
      <c r="C1190" s="100" t="s">
        <v>2606</v>
      </c>
      <c r="D1190" s="100">
        <v>2</v>
      </c>
      <c r="E1190" s="100" t="s">
        <v>669</v>
      </c>
      <c r="F1190" s="100" t="s">
        <v>419</v>
      </c>
      <c r="G1190" s="100" t="s">
        <v>656</v>
      </c>
      <c r="H1190" s="100">
        <v>1</v>
      </c>
      <c r="I1190" s="99">
        <f t="shared" si="18"/>
        <v>0</v>
      </c>
      <c r="J1190" s="59">
        <v>0</v>
      </c>
      <c r="K1190" s="96" t="s">
        <v>632</v>
      </c>
    </row>
    <row r="1191" spans="1:11" hidden="1">
      <c r="A1191" s="100" t="s">
        <v>672</v>
      </c>
      <c r="B1191" s="62" t="s">
        <v>2607</v>
      </c>
      <c r="C1191" s="100" t="s">
        <v>2607</v>
      </c>
      <c r="D1191" s="100">
        <v>1.92</v>
      </c>
      <c r="E1191" s="100" t="s">
        <v>669</v>
      </c>
      <c r="F1191" s="100" t="s">
        <v>419</v>
      </c>
      <c r="G1191" s="100" t="s">
        <v>656</v>
      </c>
      <c r="H1191" s="100">
        <v>1</v>
      </c>
      <c r="I1191" s="99">
        <f t="shared" si="18"/>
        <v>0</v>
      </c>
      <c r="J1191" s="59">
        <v>0</v>
      </c>
      <c r="K1191" s="96" t="s">
        <v>632</v>
      </c>
    </row>
    <row r="1192" spans="1:11" hidden="1">
      <c r="A1192" s="100" t="s">
        <v>672</v>
      </c>
      <c r="B1192" s="62" t="s">
        <v>2608</v>
      </c>
      <c r="C1192" s="100" t="s">
        <v>2608</v>
      </c>
      <c r="D1192" s="100">
        <v>1.92</v>
      </c>
      <c r="E1192" s="100" t="s">
        <v>669</v>
      </c>
      <c r="F1192" s="100" t="s">
        <v>419</v>
      </c>
      <c r="G1192" s="100" t="s">
        <v>656</v>
      </c>
      <c r="H1192" s="100">
        <v>1</v>
      </c>
      <c r="I1192" s="99">
        <f t="shared" si="18"/>
        <v>0</v>
      </c>
      <c r="J1192" s="59">
        <v>0</v>
      </c>
      <c r="K1192" s="96" t="s">
        <v>632</v>
      </c>
    </row>
    <row r="1193" spans="1:11" hidden="1">
      <c r="A1193" s="100" t="s">
        <v>672</v>
      </c>
      <c r="B1193" s="62" t="s">
        <v>2609</v>
      </c>
      <c r="C1193" s="100" t="s">
        <v>2609</v>
      </c>
      <c r="D1193" s="100">
        <v>1.92</v>
      </c>
      <c r="E1193" s="100" t="s">
        <v>669</v>
      </c>
      <c r="F1193" s="100" t="s">
        <v>419</v>
      </c>
      <c r="G1193" s="100" t="s">
        <v>656</v>
      </c>
      <c r="H1193" s="100">
        <v>1</v>
      </c>
      <c r="I1193" s="99">
        <f t="shared" si="18"/>
        <v>0</v>
      </c>
      <c r="J1193" s="59">
        <v>0</v>
      </c>
      <c r="K1193" s="96" t="s">
        <v>632</v>
      </c>
    </row>
    <row r="1194" spans="1:11" hidden="1">
      <c r="A1194" s="100" t="s">
        <v>672</v>
      </c>
      <c r="B1194" s="62" t="s">
        <v>2610</v>
      </c>
      <c r="C1194" s="100" t="s">
        <v>2610</v>
      </c>
      <c r="D1194" s="100">
        <v>1.92</v>
      </c>
      <c r="E1194" s="100" t="s">
        <v>669</v>
      </c>
      <c r="F1194" s="100" t="s">
        <v>419</v>
      </c>
      <c r="G1194" s="100" t="s">
        <v>656</v>
      </c>
      <c r="H1194" s="100">
        <v>1</v>
      </c>
      <c r="I1194" s="99">
        <f t="shared" si="18"/>
        <v>0</v>
      </c>
      <c r="J1194" s="59">
        <v>0</v>
      </c>
      <c r="K1194" s="96" t="s">
        <v>632</v>
      </c>
    </row>
    <row r="1195" spans="1:11" hidden="1">
      <c r="A1195" s="100" t="s">
        <v>672</v>
      </c>
      <c r="B1195" s="62" t="s">
        <v>2611</v>
      </c>
      <c r="C1195" s="100" t="s">
        <v>2611</v>
      </c>
      <c r="D1195" s="100">
        <v>1.92</v>
      </c>
      <c r="E1195" s="100" t="s">
        <v>669</v>
      </c>
      <c r="F1195" s="100" t="s">
        <v>419</v>
      </c>
      <c r="G1195" s="100" t="s">
        <v>656</v>
      </c>
      <c r="H1195" s="100">
        <v>1</v>
      </c>
      <c r="I1195" s="99">
        <f t="shared" si="18"/>
        <v>0</v>
      </c>
      <c r="J1195" s="59">
        <v>0</v>
      </c>
      <c r="K1195" s="96" t="s">
        <v>632</v>
      </c>
    </row>
    <row r="1196" spans="1:11" hidden="1">
      <c r="A1196" s="100" t="s">
        <v>672</v>
      </c>
      <c r="B1196" s="62" t="s">
        <v>2612</v>
      </c>
      <c r="C1196" s="100" t="s">
        <v>2612</v>
      </c>
      <c r="D1196" s="100">
        <v>1.75</v>
      </c>
      <c r="E1196" s="100" t="s">
        <v>669</v>
      </c>
      <c r="F1196" s="100" t="s">
        <v>419</v>
      </c>
      <c r="G1196" s="100" t="s">
        <v>656</v>
      </c>
      <c r="H1196" s="100">
        <v>1</v>
      </c>
      <c r="I1196" s="99">
        <f t="shared" si="18"/>
        <v>0</v>
      </c>
      <c r="J1196" s="59">
        <v>0</v>
      </c>
      <c r="K1196" s="96" t="s">
        <v>632</v>
      </c>
    </row>
    <row r="1197" spans="1:11" hidden="1">
      <c r="A1197" s="100" t="s">
        <v>672</v>
      </c>
      <c r="B1197" s="62" t="s">
        <v>2613</v>
      </c>
      <c r="C1197" s="100" t="s">
        <v>2613</v>
      </c>
      <c r="D1197" s="100">
        <v>1.5</v>
      </c>
      <c r="E1197" s="100" t="s">
        <v>669</v>
      </c>
      <c r="F1197" s="100" t="s">
        <v>419</v>
      </c>
      <c r="G1197" s="100" t="s">
        <v>656</v>
      </c>
      <c r="H1197" s="100">
        <v>1</v>
      </c>
      <c r="I1197" s="99">
        <f t="shared" si="18"/>
        <v>0</v>
      </c>
      <c r="J1197" s="59">
        <v>0</v>
      </c>
      <c r="K1197" s="96" t="s">
        <v>632</v>
      </c>
    </row>
    <row r="1198" spans="1:11" hidden="1">
      <c r="A1198" s="100" t="s">
        <v>672</v>
      </c>
      <c r="B1198" s="62" t="s">
        <v>2614</v>
      </c>
      <c r="C1198" s="100" t="s">
        <v>2614</v>
      </c>
      <c r="D1198" s="100">
        <v>1.4</v>
      </c>
      <c r="E1198" s="100" t="s">
        <v>669</v>
      </c>
      <c r="F1198" s="100" t="s">
        <v>419</v>
      </c>
      <c r="G1198" s="100" t="s">
        <v>656</v>
      </c>
      <c r="H1198" s="100">
        <v>1</v>
      </c>
      <c r="I1198" s="99">
        <f t="shared" si="18"/>
        <v>0</v>
      </c>
      <c r="J1198" s="59">
        <v>0</v>
      </c>
      <c r="K1198" s="96" t="s">
        <v>632</v>
      </c>
    </row>
    <row r="1199" spans="1:11" hidden="1">
      <c r="A1199" s="100" t="s">
        <v>672</v>
      </c>
      <c r="B1199" s="62" t="s">
        <v>2615</v>
      </c>
      <c r="C1199" s="100" t="s">
        <v>2615</v>
      </c>
      <c r="D1199" s="100">
        <v>1.3</v>
      </c>
      <c r="E1199" s="100" t="s">
        <v>669</v>
      </c>
      <c r="F1199" s="100" t="s">
        <v>419</v>
      </c>
      <c r="G1199" s="100" t="s">
        <v>656</v>
      </c>
      <c r="H1199" s="100">
        <v>1</v>
      </c>
      <c r="I1199" s="99">
        <f t="shared" si="18"/>
        <v>0</v>
      </c>
      <c r="J1199" s="59">
        <v>0</v>
      </c>
      <c r="K1199" s="96" t="s">
        <v>632</v>
      </c>
    </row>
    <row r="1200" spans="1:11" hidden="1">
      <c r="A1200" s="100" t="s">
        <v>672</v>
      </c>
      <c r="B1200" s="62" t="s">
        <v>2616</v>
      </c>
      <c r="C1200" s="100" t="s">
        <v>2616</v>
      </c>
      <c r="D1200" s="100">
        <v>1.28</v>
      </c>
      <c r="E1200" s="100" t="s">
        <v>669</v>
      </c>
      <c r="F1200" s="100" t="s">
        <v>419</v>
      </c>
      <c r="G1200" s="100" t="s">
        <v>656</v>
      </c>
      <c r="H1200" s="100">
        <v>1</v>
      </c>
      <c r="I1200" s="99">
        <f t="shared" si="18"/>
        <v>0</v>
      </c>
      <c r="J1200" s="59">
        <v>0</v>
      </c>
      <c r="K1200" s="96" t="s">
        <v>632</v>
      </c>
    </row>
    <row r="1201" spans="1:11" hidden="1">
      <c r="A1201" s="100" t="s">
        <v>672</v>
      </c>
      <c r="B1201" s="62" t="s">
        <v>2617</v>
      </c>
      <c r="C1201" s="100" t="s">
        <v>2617</v>
      </c>
      <c r="D1201" s="100">
        <v>1.28</v>
      </c>
      <c r="E1201" s="100" t="s">
        <v>669</v>
      </c>
      <c r="F1201" s="100" t="s">
        <v>419</v>
      </c>
      <c r="G1201" s="100" t="s">
        <v>656</v>
      </c>
      <c r="H1201" s="100">
        <v>1</v>
      </c>
      <c r="I1201" s="99">
        <f t="shared" si="18"/>
        <v>0</v>
      </c>
      <c r="J1201" s="59">
        <v>0</v>
      </c>
      <c r="K1201" s="96" t="s">
        <v>632</v>
      </c>
    </row>
    <row r="1202" spans="1:11" hidden="1">
      <c r="A1202" s="100" t="s">
        <v>672</v>
      </c>
      <c r="B1202" s="62" t="s">
        <v>2618</v>
      </c>
      <c r="C1202" s="100" t="s">
        <v>2618</v>
      </c>
      <c r="D1202" s="100">
        <v>1.28</v>
      </c>
      <c r="E1202" s="100" t="s">
        <v>669</v>
      </c>
      <c r="F1202" s="100" t="s">
        <v>419</v>
      </c>
      <c r="G1202" s="100" t="s">
        <v>656</v>
      </c>
      <c r="H1202" s="100">
        <v>1</v>
      </c>
      <c r="I1202" s="99">
        <f t="shared" si="18"/>
        <v>0</v>
      </c>
      <c r="J1202" s="59">
        <v>0</v>
      </c>
      <c r="K1202" s="96" t="s">
        <v>632</v>
      </c>
    </row>
    <row r="1203" spans="1:11" hidden="1">
      <c r="A1203" s="100" t="s">
        <v>672</v>
      </c>
      <c r="B1203" s="62" t="s">
        <v>2619</v>
      </c>
      <c r="C1203" s="100" t="s">
        <v>2619</v>
      </c>
      <c r="D1203" s="100">
        <v>1.28</v>
      </c>
      <c r="E1203" s="100" t="s">
        <v>669</v>
      </c>
      <c r="F1203" s="100" t="s">
        <v>419</v>
      </c>
      <c r="G1203" s="100" t="s">
        <v>656</v>
      </c>
      <c r="H1203" s="100">
        <v>1</v>
      </c>
      <c r="I1203" s="99">
        <f t="shared" si="18"/>
        <v>0</v>
      </c>
      <c r="J1203" s="59">
        <v>0</v>
      </c>
      <c r="K1203" s="96" t="s">
        <v>632</v>
      </c>
    </row>
    <row r="1204" spans="1:11" hidden="1">
      <c r="A1204" s="100" t="s">
        <v>672</v>
      </c>
      <c r="B1204" s="62" t="s">
        <v>2620</v>
      </c>
      <c r="C1204" s="100" t="s">
        <v>2620</v>
      </c>
      <c r="D1204" s="100">
        <v>1.28</v>
      </c>
      <c r="E1204" s="100" t="s">
        <v>669</v>
      </c>
      <c r="F1204" s="100" t="s">
        <v>419</v>
      </c>
      <c r="G1204" s="100" t="s">
        <v>656</v>
      </c>
      <c r="H1204" s="100">
        <v>1</v>
      </c>
      <c r="I1204" s="99">
        <f t="shared" si="18"/>
        <v>0</v>
      </c>
      <c r="J1204" s="59">
        <v>0</v>
      </c>
      <c r="K1204" s="96" t="s">
        <v>632</v>
      </c>
    </row>
    <row r="1205" spans="1:11" hidden="1">
      <c r="A1205" s="100" t="s">
        <v>672</v>
      </c>
      <c r="B1205" s="62" t="s">
        <v>2621</v>
      </c>
      <c r="C1205" s="100" t="s">
        <v>2621</v>
      </c>
      <c r="D1205" s="100">
        <v>1.28</v>
      </c>
      <c r="E1205" s="100" t="s">
        <v>669</v>
      </c>
      <c r="F1205" s="100" t="s">
        <v>419</v>
      </c>
      <c r="G1205" s="100" t="s">
        <v>656</v>
      </c>
      <c r="H1205" s="100">
        <v>1</v>
      </c>
      <c r="I1205" s="99">
        <f t="shared" si="18"/>
        <v>0</v>
      </c>
      <c r="J1205" s="59">
        <v>0</v>
      </c>
      <c r="K1205" s="96" t="s">
        <v>632</v>
      </c>
    </row>
    <row r="1206" spans="1:11" hidden="1">
      <c r="A1206" s="100" t="s">
        <v>672</v>
      </c>
      <c r="B1206" s="62" t="s">
        <v>2622</v>
      </c>
      <c r="C1206" s="100" t="s">
        <v>2622</v>
      </c>
      <c r="D1206" s="100">
        <v>1.28</v>
      </c>
      <c r="E1206" s="100" t="s">
        <v>669</v>
      </c>
      <c r="F1206" s="100" t="s">
        <v>419</v>
      </c>
      <c r="G1206" s="100" t="s">
        <v>656</v>
      </c>
      <c r="H1206" s="100">
        <v>1</v>
      </c>
      <c r="I1206" s="99">
        <f t="shared" si="18"/>
        <v>0</v>
      </c>
      <c r="J1206" s="59">
        <v>0</v>
      </c>
      <c r="K1206" s="96" t="s">
        <v>632</v>
      </c>
    </row>
    <row r="1207" spans="1:11" hidden="1">
      <c r="A1207" s="100" t="s">
        <v>672</v>
      </c>
      <c r="B1207" s="62" t="s">
        <v>2623</v>
      </c>
      <c r="C1207" s="100" t="s">
        <v>2623</v>
      </c>
      <c r="D1207" s="100">
        <v>1.19</v>
      </c>
      <c r="E1207" s="100" t="s">
        <v>669</v>
      </c>
      <c r="F1207" s="100" t="s">
        <v>419</v>
      </c>
      <c r="G1207" s="100" t="s">
        <v>656</v>
      </c>
      <c r="H1207" s="100">
        <v>1</v>
      </c>
      <c r="I1207" s="99">
        <f t="shared" si="18"/>
        <v>0</v>
      </c>
      <c r="J1207" s="59">
        <v>0</v>
      </c>
      <c r="K1207" s="96" t="s">
        <v>632</v>
      </c>
    </row>
    <row r="1208" spans="1:11" hidden="1">
      <c r="A1208" s="100" t="s">
        <v>672</v>
      </c>
      <c r="B1208" s="62" t="s">
        <v>2624</v>
      </c>
      <c r="C1208" s="100" t="s">
        <v>2624</v>
      </c>
      <c r="D1208" s="100">
        <v>1.1399999999999999</v>
      </c>
      <c r="E1208" s="100" t="s">
        <v>669</v>
      </c>
      <c r="F1208" s="100" t="s">
        <v>419</v>
      </c>
      <c r="G1208" s="100" t="s">
        <v>656</v>
      </c>
      <c r="H1208" s="100">
        <v>1</v>
      </c>
      <c r="I1208" s="99">
        <f t="shared" si="18"/>
        <v>0</v>
      </c>
      <c r="J1208" s="59">
        <v>0</v>
      </c>
      <c r="K1208" s="96" t="s">
        <v>632</v>
      </c>
    </row>
    <row r="1209" spans="1:11" hidden="1">
      <c r="A1209" s="100" t="s">
        <v>672</v>
      </c>
      <c r="B1209" s="62" t="s">
        <v>2625</v>
      </c>
      <c r="C1209" s="100" t="s">
        <v>2625</v>
      </c>
      <c r="D1209" s="100">
        <v>1</v>
      </c>
      <c r="E1209" s="100" t="s">
        <v>669</v>
      </c>
      <c r="F1209" s="100" t="s">
        <v>419</v>
      </c>
      <c r="G1209" s="100" t="s">
        <v>656</v>
      </c>
      <c r="H1209" s="100">
        <v>1</v>
      </c>
      <c r="I1209" s="99">
        <f t="shared" si="18"/>
        <v>0</v>
      </c>
      <c r="J1209" s="59">
        <v>0</v>
      </c>
      <c r="K1209" s="96" t="s">
        <v>632</v>
      </c>
    </row>
    <row r="1210" spans="1:11" hidden="1">
      <c r="A1210" s="100" t="s">
        <v>672</v>
      </c>
      <c r="B1210" s="62" t="s">
        <v>2626</v>
      </c>
      <c r="C1210" s="100" t="s">
        <v>2626</v>
      </c>
      <c r="D1210" s="100">
        <v>1</v>
      </c>
      <c r="E1210" s="100" t="s">
        <v>669</v>
      </c>
      <c r="F1210" s="100" t="s">
        <v>419</v>
      </c>
      <c r="G1210" s="100" t="s">
        <v>656</v>
      </c>
      <c r="H1210" s="100">
        <v>1</v>
      </c>
      <c r="I1210" s="99">
        <f t="shared" si="18"/>
        <v>0</v>
      </c>
      <c r="J1210" s="59">
        <v>0</v>
      </c>
      <c r="K1210" s="96" t="s">
        <v>632</v>
      </c>
    </row>
    <row r="1211" spans="1:11" hidden="1">
      <c r="A1211" s="100" t="s">
        <v>672</v>
      </c>
      <c r="B1211" s="62" t="s">
        <v>2627</v>
      </c>
      <c r="C1211" s="100" t="s">
        <v>2627</v>
      </c>
      <c r="D1211" s="100">
        <v>0.82</v>
      </c>
      <c r="E1211" s="100" t="s">
        <v>669</v>
      </c>
      <c r="F1211" s="100" t="s">
        <v>419</v>
      </c>
      <c r="G1211" s="100" t="s">
        <v>656</v>
      </c>
      <c r="H1211" s="100">
        <v>1</v>
      </c>
      <c r="I1211" s="99">
        <f t="shared" si="18"/>
        <v>0</v>
      </c>
      <c r="J1211" s="59">
        <v>0</v>
      </c>
      <c r="K1211" s="96" t="s">
        <v>632</v>
      </c>
    </row>
    <row r="1212" spans="1:11" hidden="1">
      <c r="A1212" s="100" t="s">
        <v>672</v>
      </c>
      <c r="B1212" s="62" t="s">
        <v>2628</v>
      </c>
      <c r="C1212" s="100" t="s">
        <v>2628</v>
      </c>
      <c r="D1212" s="100">
        <v>0.8</v>
      </c>
      <c r="E1212" s="100" t="s">
        <v>669</v>
      </c>
      <c r="F1212" s="100" t="s">
        <v>419</v>
      </c>
      <c r="G1212" s="100" t="s">
        <v>656</v>
      </c>
      <c r="H1212" s="100">
        <v>1</v>
      </c>
      <c r="I1212" s="99">
        <f t="shared" si="18"/>
        <v>0</v>
      </c>
      <c r="J1212" s="59">
        <v>0</v>
      </c>
      <c r="K1212" s="96" t="s">
        <v>632</v>
      </c>
    </row>
    <row r="1213" spans="1:11" hidden="1">
      <c r="A1213" s="100" t="s">
        <v>672</v>
      </c>
      <c r="B1213" s="62" t="s">
        <v>2629</v>
      </c>
      <c r="C1213" s="100" t="s">
        <v>2629</v>
      </c>
      <c r="D1213" s="100">
        <v>0.8</v>
      </c>
      <c r="E1213" s="100" t="s">
        <v>669</v>
      </c>
      <c r="F1213" s="100" t="s">
        <v>419</v>
      </c>
      <c r="G1213" s="100" t="s">
        <v>656</v>
      </c>
      <c r="H1213" s="100">
        <v>1</v>
      </c>
      <c r="I1213" s="99">
        <f t="shared" si="18"/>
        <v>0</v>
      </c>
      <c r="J1213" s="59">
        <v>0</v>
      </c>
      <c r="K1213" s="96" t="s">
        <v>632</v>
      </c>
    </row>
    <row r="1214" spans="1:11" hidden="1">
      <c r="A1214" s="100" t="s">
        <v>672</v>
      </c>
      <c r="B1214" s="62" t="s">
        <v>2630</v>
      </c>
      <c r="C1214" s="100" t="s">
        <v>2630</v>
      </c>
      <c r="D1214" s="100">
        <v>0.7</v>
      </c>
      <c r="E1214" s="100" t="s">
        <v>669</v>
      </c>
      <c r="F1214" s="100" t="s">
        <v>419</v>
      </c>
      <c r="G1214" s="100" t="s">
        <v>656</v>
      </c>
      <c r="H1214" s="100">
        <v>1</v>
      </c>
      <c r="I1214" s="99">
        <f t="shared" si="18"/>
        <v>0</v>
      </c>
      <c r="J1214" s="59">
        <v>0</v>
      </c>
      <c r="K1214" s="96" t="s">
        <v>632</v>
      </c>
    </row>
    <row r="1215" spans="1:11" hidden="1">
      <c r="A1215" s="100" t="s">
        <v>672</v>
      </c>
      <c r="B1215" s="62" t="s">
        <v>2631</v>
      </c>
      <c r="C1215" s="100" t="s">
        <v>2631</v>
      </c>
      <c r="D1215" s="100">
        <v>0.65</v>
      </c>
      <c r="E1215" s="100" t="s">
        <v>669</v>
      </c>
      <c r="F1215" s="100" t="s">
        <v>419</v>
      </c>
      <c r="G1215" s="100" t="s">
        <v>656</v>
      </c>
      <c r="H1215" s="100">
        <v>1</v>
      </c>
      <c r="I1215" s="99">
        <f t="shared" si="18"/>
        <v>0</v>
      </c>
      <c r="J1215" s="59">
        <v>1</v>
      </c>
      <c r="K1215" s="96" t="s">
        <v>632</v>
      </c>
    </row>
    <row r="1216" spans="1:11" hidden="1">
      <c r="A1216" s="100" t="s">
        <v>672</v>
      </c>
      <c r="B1216" s="62" t="s">
        <v>2632</v>
      </c>
      <c r="C1216" s="100" t="s">
        <v>2632</v>
      </c>
      <c r="D1216" s="100">
        <v>0.53</v>
      </c>
      <c r="E1216" s="100" t="s">
        <v>669</v>
      </c>
      <c r="F1216" s="100" t="s">
        <v>419</v>
      </c>
      <c r="G1216" s="100" t="s">
        <v>656</v>
      </c>
      <c r="H1216" s="100">
        <v>1</v>
      </c>
      <c r="I1216" s="99">
        <f t="shared" si="18"/>
        <v>0</v>
      </c>
      <c r="J1216" s="59">
        <v>0</v>
      </c>
      <c r="K1216" s="96" t="s">
        <v>632</v>
      </c>
    </row>
    <row r="1217" spans="1:11" hidden="1">
      <c r="A1217" s="100" t="s">
        <v>672</v>
      </c>
      <c r="B1217" s="62" t="s">
        <v>2633</v>
      </c>
      <c r="C1217" s="100" t="s">
        <v>2633</v>
      </c>
      <c r="D1217" s="100">
        <v>0.5</v>
      </c>
      <c r="E1217" s="100" t="s">
        <v>669</v>
      </c>
      <c r="F1217" s="100" t="s">
        <v>419</v>
      </c>
      <c r="G1217" s="100" t="s">
        <v>656</v>
      </c>
      <c r="H1217" s="100">
        <v>1</v>
      </c>
      <c r="I1217" s="99">
        <f t="shared" si="18"/>
        <v>0</v>
      </c>
      <c r="J1217" s="59">
        <v>0</v>
      </c>
      <c r="K1217" s="96" t="s">
        <v>632</v>
      </c>
    </row>
    <row r="1218" spans="1:11" hidden="1">
      <c r="A1218" s="100" t="s">
        <v>672</v>
      </c>
      <c r="B1218" s="62" t="s">
        <v>2634</v>
      </c>
      <c r="C1218" s="100" t="s">
        <v>2634</v>
      </c>
      <c r="D1218" s="100">
        <v>0.1</v>
      </c>
      <c r="E1218" s="100" t="s">
        <v>669</v>
      </c>
      <c r="F1218" s="100" t="s">
        <v>419</v>
      </c>
      <c r="G1218" s="100" t="s">
        <v>656</v>
      </c>
      <c r="H1218" s="100">
        <v>1</v>
      </c>
      <c r="I1218" s="99">
        <f t="shared" ref="I1218:I1281" si="19">NOT(H1218)*1</f>
        <v>0</v>
      </c>
      <c r="J1218" s="59">
        <v>0</v>
      </c>
      <c r="K1218" s="96" t="s">
        <v>632</v>
      </c>
    </row>
    <row r="1219" spans="1:11" hidden="1">
      <c r="A1219" s="100" t="s">
        <v>672</v>
      </c>
      <c r="B1219" s="62" t="s">
        <v>2635</v>
      </c>
      <c r="C1219" s="100" t="s">
        <v>2635</v>
      </c>
      <c r="D1219" s="100">
        <v>0.06</v>
      </c>
      <c r="E1219" s="100" t="s">
        <v>669</v>
      </c>
      <c r="F1219" s="100" t="s">
        <v>419</v>
      </c>
      <c r="G1219" s="100" t="s">
        <v>656</v>
      </c>
      <c r="H1219" s="100">
        <v>1</v>
      </c>
      <c r="I1219" s="99">
        <f t="shared" si="19"/>
        <v>0</v>
      </c>
      <c r="J1219" s="59">
        <v>0</v>
      </c>
      <c r="K1219" s="96" t="s">
        <v>632</v>
      </c>
    </row>
    <row r="1220" spans="1:11" hidden="1">
      <c r="A1220" s="100" t="s">
        <v>672</v>
      </c>
      <c r="B1220" s="62" t="s">
        <v>2636</v>
      </c>
      <c r="C1220" s="100" t="s">
        <v>2636</v>
      </c>
      <c r="D1220" s="100">
        <v>0.03</v>
      </c>
      <c r="E1220" s="100" t="s">
        <v>669</v>
      </c>
      <c r="F1220" s="100" t="s">
        <v>419</v>
      </c>
      <c r="G1220" s="100" t="s">
        <v>656</v>
      </c>
      <c r="H1220" s="100">
        <v>1</v>
      </c>
      <c r="I1220" s="99">
        <f t="shared" si="19"/>
        <v>0</v>
      </c>
      <c r="J1220" s="59">
        <v>0</v>
      </c>
      <c r="K1220" s="96" t="s">
        <v>632</v>
      </c>
    </row>
    <row r="1221" spans="1:11" hidden="1">
      <c r="A1221" s="100" t="s">
        <v>672</v>
      </c>
      <c r="B1221" s="62" t="s">
        <v>2637</v>
      </c>
      <c r="C1221" s="100" t="s">
        <v>2637</v>
      </c>
      <c r="D1221" s="100">
        <v>0</v>
      </c>
      <c r="E1221" s="100" t="s">
        <v>2638</v>
      </c>
      <c r="F1221" s="100" t="s">
        <v>419</v>
      </c>
      <c r="G1221" s="100" t="s">
        <v>656</v>
      </c>
      <c r="H1221" s="100">
        <v>1</v>
      </c>
      <c r="I1221" s="99">
        <f t="shared" si="19"/>
        <v>0</v>
      </c>
      <c r="J1221" s="59">
        <v>1</v>
      </c>
      <c r="K1221" s="96" t="s">
        <v>631</v>
      </c>
    </row>
    <row r="1222" spans="1:11" hidden="1">
      <c r="A1222" s="100" t="s">
        <v>672</v>
      </c>
      <c r="B1222" s="62" t="s">
        <v>2639</v>
      </c>
      <c r="C1222" s="100" t="s">
        <v>2640</v>
      </c>
      <c r="D1222" s="100">
        <v>0</v>
      </c>
      <c r="E1222" s="100" t="s">
        <v>2638</v>
      </c>
      <c r="F1222" s="100" t="s">
        <v>419</v>
      </c>
      <c r="G1222" s="100" t="s">
        <v>656</v>
      </c>
      <c r="H1222" s="100">
        <v>1</v>
      </c>
      <c r="I1222" s="99">
        <f t="shared" si="19"/>
        <v>0</v>
      </c>
      <c r="J1222" s="59">
        <v>1</v>
      </c>
      <c r="K1222" s="96" t="s">
        <v>631</v>
      </c>
    </row>
    <row r="1223" spans="1:11" hidden="1">
      <c r="A1223" s="100" t="s">
        <v>672</v>
      </c>
      <c r="B1223" s="62" t="s">
        <v>2641</v>
      </c>
      <c r="C1223" s="100" t="s">
        <v>2641</v>
      </c>
      <c r="D1223" s="100">
        <v>0</v>
      </c>
      <c r="E1223" s="100" t="s">
        <v>2638</v>
      </c>
      <c r="F1223" s="100" t="s">
        <v>419</v>
      </c>
      <c r="G1223" s="100" t="s">
        <v>656</v>
      </c>
      <c r="H1223" s="100">
        <v>1</v>
      </c>
      <c r="I1223" s="99">
        <f t="shared" si="19"/>
        <v>0</v>
      </c>
      <c r="J1223" s="59">
        <v>1</v>
      </c>
      <c r="K1223" s="96" t="s">
        <v>631</v>
      </c>
    </row>
    <row r="1224" spans="1:11" hidden="1">
      <c r="A1224" s="100" t="s">
        <v>672</v>
      </c>
      <c r="B1224" s="62" t="s">
        <v>2642</v>
      </c>
      <c r="C1224" s="100" t="s">
        <v>1020</v>
      </c>
      <c r="D1224" s="100">
        <v>0</v>
      </c>
      <c r="E1224" s="100" t="s">
        <v>2638</v>
      </c>
      <c r="F1224" s="100" t="s">
        <v>419</v>
      </c>
      <c r="G1224" s="100" t="s">
        <v>656</v>
      </c>
      <c r="H1224" s="100">
        <v>1</v>
      </c>
      <c r="I1224" s="99">
        <f t="shared" si="19"/>
        <v>0</v>
      </c>
      <c r="J1224" s="59">
        <v>1</v>
      </c>
      <c r="K1224" s="96" t="s">
        <v>631</v>
      </c>
    </row>
    <row r="1225" spans="1:11" hidden="1">
      <c r="A1225" s="100" t="s">
        <v>837</v>
      </c>
      <c r="B1225" s="62" t="s">
        <v>452</v>
      </c>
      <c r="C1225" s="100"/>
      <c r="D1225" s="100" t="e">
        <v>#N/A</v>
      </c>
      <c r="E1225" s="100" t="s">
        <v>452</v>
      </c>
      <c r="F1225" s="100" t="s">
        <v>431</v>
      </c>
      <c r="G1225" s="100" t="s">
        <v>2643</v>
      </c>
      <c r="H1225" s="100">
        <v>1</v>
      </c>
      <c r="I1225" s="99">
        <f t="shared" si="19"/>
        <v>0</v>
      </c>
      <c r="J1225" s="59" t="s">
        <v>832</v>
      </c>
      <c r="K1225" s="96" t="s">
        <v>636</v>
      </c>
    </row>
    <row r="1226" spans="1:11" hidden="1">
      <c r="A1226" s="100" t="s">
        <v>672</v>
      </c>
      <c r="B1226" s="62" t="s">
        <v>2644</v>
      </c>
      <c r="C1226" s="100" t="s">
        <v>2645</v>
      </c>
      <c r="D1226" s="100">
        <v>56.9</v>
      </c>
      <c r="E1226" s="100" t="s">
        <v>2074</v>
      </c>
      <c r="F1226" s="100" t="s">
        <v>419</v>
      </c>
      <c r="G1226" s="100" t="s">
        <v>656</v>
      </c>
      <c r="H1226" s="100">
        <v>1</v>
      </c>
      <c r="I1226" s="99">
        <f t="shared" si="19"/>
        <v>0</v>
      </c>
      <c r="J1226" s="59">
        <v>1</v>
      </c>
      <c r="K1226" s="96" t="s">
        <v>630</v>
      </c>
    </row>
    <row r="1227" spans="1:11" hidden="1">
      <c r="A1227" s="100" t="s">
        <v>672</v>
      </c>
      <c r="B1227" s="62" t="s">
        <v>2646</v>
      </c>
      <c r="C1227" s="100" t="s">
        <v>2647</v>
      </c>
      <c r="D1227" s="100">
        <v>42.6</v>
      </c>
      <c r="E1227" s="100" t="s">
        <v>2074</v>
      </c>
      <c r="F1227" s="100" t="s">
        <v>419</v>
      </c>
      <c r="G1227" s="100" t="s">
        <v>656</v>
      </c>
      <c r="H1227" s="100">
        <v>1</v>
      </c>
      <c r="I1227" s="99">
        <f t="shared" si="19"/>
        <v>0</v>
      </c>
      <c r="J1227" s="59">
        <v>1</v>
      </c>
      <c r="K1227" s="96" t="s">
        <v>630</v>
      </c>
    </row>
    <row r="1228" spans="1:11" hidden="1">
      <c r="A1228" s="100" t="s">
        <v>672</v>
      </c>
      <c r="B1228" s="62" t="s">
        <v>2648</v>
      </c>
      <c r="C1228" s="100" t="s">
        <v>2649</v>
      </c>
      <c r="D1228" s="100">
        <v>30.57</v>
      </c>
      <c r="E1228" s="100" t="s">
        <v>2074</v>
      </c>
      <c r="F1228" s="100" t="s">
        <v>419</v>
      </c>
      <c r="G1228" s="100" t="s">
        <v>656</v>
      </c>
      <c r="H1228" s="100">
        <v>1</v>
      </c>
      <c r="I1228" s="99">
        <f t="shared" si="19"/>
        <v>0</v>
      </c>
      <c r="J1228" s="59">
        <v>1</v>
      </c>
      <c r="K1228" s="96" t="s">
        <v>630</v>
      </c>
    </row>
    <row r="1229" spans="1:11" hidden="1">
      <c r="A1229" s="100" t="s">
        <v>672</v>
      </c>
      <c r="B1229" s="62" t="s">
        <v>2650</v>
      </c>
      <c r="C1229" s="100" t="s">
        <v>2651</v>
      </c>
      <c r="D1229" s="100">
        <v>29.7</v>
      </c>
      <c r="E1229" s="100" t="s">
        <v>2074</v>
      </c>
      <c r="F1229" s="100" t="s">
        <v>419</v>
      </c>
      <c r="G1229" s="100" t="s">
        <v>656</v>
      </c>
      <c r="H1229" s="100">
        <v>1</v>
      </c>
      <c r="I1229" s="99">
        <f t="shared" si="19"/>
        <v>0</v>
      </c>
      <c r="J1229" s="59">
        <v>1</v>
      </c>
      <c r="K1229" s="96" t="s">
        <v>630</v>
      </c>
    </row>
    <row r="1230" spans="1:11" hidden="1">
      <c r="A1230" s="100" t="s">
        <v>672</v>
      </c>
      <c r="B1230" s="62" t="s">
        <v>2652</v>
      </c>
      <c r="C1230" s="100" t="s">
        <v>2652</v>
      </c>
      <c r="D1230" s="100">
        <v>28.734000000000002</v>
      </c>
      <c r="E1230" s="100" t="s">
        <v>2074</v>
      </c>
      <c r="F1230" s="100" t="s">
        <v>419</v>
      </c>
      <c r="G1230" s="100" t="s">
        <v>656</v>
      </c>
      <c r="H1230" s="100">
        <v>1</v>
      </c>
      <c r="I1230" s="99">
        <f t="shared" si="19"/>
        <v>0</v>
      </c>
      <c r="J1230" s="59">
        <v>1</v>
      </c>
      <c r="K1230" s="96" t="s">
        <v>630</v>
      </c>
    </row>
    <row r="1231" spans="1:11" hidden="1">
      <c r="A1231" s="100" t="s">
        <v>672</v>
      </c>
      <c r="B1231" s="62" t="s">
        <v>2653</v>
      </c>
      <c r="C1231" s="100" t="s">
        <v>2654</v>
      </c>
      <c r="D1231" s="100">
        <v>25.6</v>
      </c>
      <c r="E1231" s="100" t="s">
        <v>2074</v>
      </c>
      <c r="F1231" s="100" t="s">
        <v>419</v>
      </c>
      <c r="G1231" s="100" t="s">
        <v>656</v>
      </c>
      <c r="H1231" s="100">
        <v>1</v>
      </c>
      <c r="I1231" s="99">
        <f t="shared" si="19"/>
        <v>0</v>
      </c>
      <c r="J1231" s="59">
        <v>1</v>
      </c>
      <c r="K1231" s="96" t="s">
        <v>630</v>
      </c>
    </row>
    <row r="1232" spans="1:11" hidden="1">
      <c r="A1232" s="100" t="s">
        <v>672</v>
      </c>
      <c r="B1232" s="62" t="s">
        <v>2655</v>
      </c>
      <c r="C1232" s="100" t="s">
        <v>2656</v>
      </c>
      <c r="D1232" s="100">
        <v>25.4</v>
      </c>
      <c r="E1232" s="100" t="s">
        <v>2074</v>
      </c>
      <c r="F1232" s="100" t="s">
        <v>419</v>
      </c>
      <c r="G1232" s="100" t="s">
        <v>656</v>
      </c>
      <c r="H1232" s="100">
        <v>1</v>
      </c>
      <c r="I1232" s="99">
        <f t="shared" si="19"/>
        <v>0</v>
      </c>
      <c r="J1232" s="59">
        <v>1</v>
      </c>
      <c r="K1232" s="96" t="s">
        <v>630</v>
      </c>
    </row>
    <row r="1233" spans="1:11" hidden="1">
      <c r="A1233" s="100" t="s">
        <v>672</v>
      </c>
      <c r="B1233" s="62" t="s">
        <v>2657</v>
      </c>
      <c r="C1233" s="100" t="s">
        <v>2658</v>
      </c>
      <c r="D1233" s="100">
        <v>24.6</v>
      </c>
      <c r="E1233" s="100" t="s">
        <v>2074</v>
      </c>
      <c r="F1233" s="100" t="s">
        <v>419</v>
      </c>
      <c r="G1233" s="100" t="s">
        <v>656</v>
      </c>
      <c r="H1233" s="100">
        <v>1</v>
      </c>
      <c r="I1233" s="99">
        <f t="shared" si="19"/>
        <v>0</v>
      </c>
      <c r="J1233" s="59">
        <v>1</v>
      </c>
      <c r="K1233" s="96" t="s">
        <v>630</v>
      </c>
    </row>
    <row r="1234" spans="1:11" hidden="1">
      <c r="A1234" s="100" t="s">
        <v>672</v>
      </c>
      <c r="B1234" s="62" t="s">
        <v>2659</v>
      </c>
      <c r="C1234" s="100" t="s">
        <v>2660</v>
      </c>
      <c r="D1234" s="100">
        <v>24</v>
      </c>
      <c r="E1234" s="100" t="s">
        <v>2074</v>
      </c>
      <c r="F1234" s="100" t="s">
        <v>419</v>
      </c>
      <c r="G1234" s="100" t="s">
        <v>656</v>
      </c>
      <c r="H1234" s="100">
        <v>1</v>
      </c>
      <c r="I1234" s="99">
        <f t="shared" si="19"/>
        <v>0</v>
      </c>
      <c r="J1234" s="59">
        <v>1</v>
      </c>
      <c r="K1234" s="96" t="s">
        <v>630</v>
      </c>
    </row>
    <row r="1235" spans="1:11" hidden="1">
      <c r="A1235" s="100" t="s">
        <v>672</v>
      </c>
      <c r="B1235" s="62" t="s">
        <v>2661</v>
      </c>
      <c r="C1235" s="100" t="s">
        <v>2662</v>
      </c>
      <c r="D1235" s="100">
        <v>23.6</v>
      </c>
      <c r="E1235" s="100" t="s">
        <v>2074</v>
      </c>
      <c r="F1235" s="100" t="s">
        <v>419</v>
      </c>
      <c r="G1235" s="100" t="s">
        <v>656</v>
      </c>
      <c r="H1235" s="100">
        <v>1</v>
      </c>
      <c r="I1235" s="99">
        <f t="shared" si="19"/>
        <v>0</v>
      </c>
      <c r="J1235" s="59">
        <v>1</v>
      </c>
      <c r="K1235" s="96" t="s">
        <v>630</v>
      </c>
    </row>
    <row r="1236" spans="1:11" hidden="1">
      <c r="A1236" s="100" t="s">
        <v>672</v>
      </c>
      <c r="B1236" s="62" t="s">
        <v>2663</v>
      </c>
      <c r="C1236" s="100" t="s">
        <v>2664</v>
      </c>
      <c r="D1236" s="100">
        <v>23</v>
      </c>
      <c r="E1236" s="100" t="s">
        <v>2074</v>
      </c>
      <c r="F1236" s="100" t="s">
        <v>419</v>
      </c>
      <c r="G1236" s="100" t="s">
        <v>656</v>
      </c>
      <c r="H1236" s="100">
        <v>1</v>
      </c>
      <c r="I1236" s="99">
        <f t="shared" si="19"/>
        <v>0</v>
      </c>
      <c r="J1236" s="59">
        <v>1</v>
      </c>
      <c r="K1236" s="96" t="s">
        <v>630</v>
      </c>
    </row>
    <row r="1237" spans="1:11" hidden="1">
      <c r="A1237" s="100" t="s">
        <v>672</v>
      </c>
      <c r="B1237" s="62" t="s">
        <v>2665</v>
      </c>
      <c r="C1237" s="100" t="s">
        <v>2666</v>
      </c>
      <c r="D1237" s="100">
        <v>22</v>
      </c>
      <c r="E1237" s="100" t="s">
        <v>2074</v>
      </c>
      <c r="F1237" s="100" t="s">
        <v>419</v>
      </c>
      <c r="G1237" s="100" t="s">
        <v>656</v>
      </c>
      <c r="H1237" s="100">
        <v>1</v>
      </c>
      <c r="I1237" s="99">
        <f t="shared" si="19"/>
        <v>0</v>
      </c>
      <c r="J1237" s="59">
        <v>1</v>
      </c>
      <c r="K1237" s="96" t="s">
        <v>630</v>
      </c>
    </row>
    <row r="1238" spans="1:11" hidden="1">
      <c r="A1238" s="100" t="s">
        <v>672</v>
      </c>
      <c r="B1238" s="62" t="s">
        <v>2667</v>
      </c>
      <c r="C1238" s="100" t="s">
        <v>2668</v>
      </c>
      <c r="D1238" s="100">
        <v>22</v>
      </c>
      <c r="E1238" s="100" t="s">
        <v>2074</v>
      </c>
      <c r="F1238" s="100" t="s">
        <v>419</v>
      </c>
      <c r="G1238" s="100" t="s">
        <v>656</v>
      </c>
      <c r="H1238" s="100">
        <v>1</v>
      </c>
      <c r="I1238" s="99">
        <f t="shared" si="19"/>
        <v>0</v>
      </c>
      <c r="J1238" s="59">
        <v>1</v>
      </c>
      <c r="K1238" s="96" t="s">
        <v>630</v>
      </c>
    </row>
    <row r="1239" spans="1:11" hidden="1">
      <c r="A1239" s="100" t="s">
        <v>672</v>
      </c>
      <c r="B1239" s="62" t="s">
        <v>2669</v>
      </c>
      <c r="C1239" s="100" t="s">
        <v>2670</v>
      </c>
      <c r="D1239" s="100">
        <v>21</v>
      </c>
      <c r="E1239" s="100" t="s">
        <v>2074</v>
      </c>
      <c r="F1239" s="100" t="s">
        <v>419</v>
      </c>
      <c r="G1239" s="100" t="s">
        <v>656</v>
      </c>
      <c r="H1239" s="100">
        <v>1</v>
      </c>
      <c r="I1239" s="99">
        <f t="shared" si="19"/>
        <v>0</v>
      </c>
      <c r="J1239" s="59">
        <v>1</v>
      </c>
      <c r="K1239" s="96" t="s">
        <v>630</v>
      </c>
    </row>
    <row r="1240" spans="1:11" hidden="1">
      <c r="A1240" s="100" t="s">
        <v>672</v>
      </c>
      <c r="B1240" s="62" t="s">
        <v>2671</v>
      </c>
      <c r="C1240" s="100" t="s">
        <v>2672</v>
      </c>
      <c r="D1240" s="100">
        <v>20</v>
      </c>
      <c r="E1240" s="100" t="s">
        <v>2074</v>
      </c>
      <c r="F1240" s="100" t="s">
        <v>419</v>
      </c>
      <c r="G1240" s="100" t="s">
        <v>656</v>
      </c>
      <c r="H1240" s="100">
        <v>1</v>
      </c>
      <c r="I1240" s="99">
        <f t="shared" si="19"/>
        <v>0</v>
      </c>
      <c r="J1240" s="59">
        <v>1</v>
      </c>
      <c r="K1240" s="96" t="s">
        <v>630</v>
      </c>
    </row>
    <row r="1241" spans="1:11" hidden="1">
      <c r="A1241" s="100" t="s">
        <v>672</v>
      </c>
      <c r="B1241" s="62" t="s">
        <v>2673</v>
      </c>
      <c r="C1241" s="100" t="s">
        <v>2674</v>
      </c>
      <c r="D1241" s="100">
        <v>18.5</v>
      </c>
      <c r="E1241" s="100" t="s">
        <v>2074</v>
      </c>
      <c r="F1241" s="100" t="s">
        <v>419</v>
      </c>
      <c r="G1241" s="100" t="s">
        <v>656</v>
      </c>
      <c r="H1241" s="100">
        <v>1</v>
      </c>
      <c r="I1241" s="99">
        <f t="shared" si="19"/>
        <v>0</v>
      </c>
      <c r="J1241" s="59">
        <v>1</v>
      </c>
      <c r="K1241" s="96" t="s">
        <v>630</v>
      </c>
    </row>
    <row r="1242" spans="1:11" hidden="1">
      <c r="A1242" s="100" t="s">
        <v>672</v>
      </c>
      <c r="B1242" s="62" t="s">
        <v>2675</v>
      </c>
      <c r="C1242" s="100" t="s">
        <v>2676</v>
      </c>
      <c r="D1242" s="100">
        <v>17.100000000000001</v>
      </c>
      <c r="E1242" s="100" t="s">
        <v>2074</v>
      </c>
      <c r="F1242" s="100" t="s">
        <v>419</v>
      </c>
      <c r="G1242" s="100" t="s">
        <v>656</v>
      </c>
      <c r="H1242" s="100">
        <v>1</v>
      </c>
      <c r="I1242" s="99">
        <f t="shared" si="19"/>
        <v>0</v>
      </c>
      <c r="J1242" s="59">
        <v>1</v>
      </c>
      <c r="K1242" s="96" t="s">
        <v>630</v>
      </c>
    </row>
    <row r="1243" spans="1:11" hidden="1">
      <c r="A1243" s="100" t="s">
        <v>672</v>
      </c>
      <c r="B1243" s="62" t="s">
        <v>2677</v>
      </c>
      <c r="C1243" s="100" t="s">
        <v>2678</v>
      </c>
      <c r="D1243" s="100">
        <v>16.2</v>
      </c>
      <c r="E1243" s="100" t="s">
        <v>2074</v>
      </c>
      <c r="F1243" s="100" t="s">
        <v>419</v>
      </c>
      <c r="G1243" s="100" t="s">
        <v>656</v>
      </c>
      <c r="H1243" s="100">
        <v>1</v>
      </c>
      <c r="I1243" s="99">
        <f t="shared" si="19"/>
        <v>0</v>
      </c>
      <c r="J1243" s="59">
        <v>1</v>
      </c>
      <c r="K1243" s="96" t="s">
        <v>630</v>
      </c>
    </row>
    <row r="1244" spans="1:11" hidden="1">
      <c r="A1244" s="100" t="s">
        <v>672</v>
      </c>
      <c r="B1244" s="62" t="s">
        <v>2679</v>
      </c>
      <c r="C1244" s="100" t="s">
        <v>2680</v>
      </c>
      <c r="D1244" s="100">
        <v>16</v>
      </c>
      <c r="E1244" s="100" t="s">
        <v>2074</v>
      </c>
      <c r="F1244" s="100" t="s">
        <v>419</v>
      </c>
      <c r="G1244" s="100" t="s">
        <v>656</v>
      </c>
      <c r="H1244" s="100">
        <v>1</v>
      </c>
      <c r="I1244" s="99">
        <f t="shared" si="19"/>
        <v>0</v>
      </c>
      <c r="J1244" s="59">
        <v>1</v>
      </c>
      <c r="K1244" s="96" t="s">
        <v>630</v>
      </c>
    </row>
    <row r="1245" spans="1:11" hidden="1">
      <c r="A1245" s="100" t="s">
        <v>672</v>
      </c>
      <c r="B1245" s="62" t="s">
        <v>2681</v>
      </c>
      <c r="C1245" s="100" t="s">
        <v>2682</v>
      </c>
      <c r="D1245" s="100">
        <v>15.8</v>
      </c>
      <c r="E1245" s="100" t="s">
        <v>2074</v>
      </c>
      <c r="F1245" s="100" t="s">
        <v>419</v>
      </c>
      <c r="G1245" s="100" t="s">
        <v>656</v>
      </c>
      <c r="H1245" s="100">
        <v>1</v>
      </c>
      <c r="I1245" s="99">
        <f t="shared" si="19"/>
        <v>0</v>
      </c>
      <c r="J1245" s="59">
        <v>1</v>
      </c>
      <c r="K1245" s="96" t="s">
        <v>630</v>
      </c>
    </row>
    <row r="1246" spans="1:11" hidden="1">
      <c r="A1246" s="100" t="s">
        <v>672</v>
      </c>
      <c r="B1246" s="62" t="s">
        <v>2683</v>
      </c>
      <c r="C1246" s="100" t="s">
        <v>2684</v>
      </c>
      <c r="D1246" s="100">
        <v>14.8</v>
      </c>
      <c r="E1246" s="100" t="s">
        <v>2074</v>
      </c>
      <c r="F1246" s="100" t="s">
        <v>419</v>
      </c>
      <c r="G1246" s="100" t="s">
        <v>656</v>
      </c>
      <c r="H1246" s="100">
        <v>1</v>
      </c>
      <c r="I1246" s="99">
        <f t="shared" si="19"/>
        <v>0</v>
      </c>
      <c r="J1246" s="59">
        <v>1</v>
      </c>
      <c r="K1246" s="96" t="s">
        <v>630</v>
      </c>
    </row>
    <row r="1247" spans="1:11" hidden="1">
      <c r="A1247" s="100" t="s">
        <v>672</v>
      </c>
      <c r="B1247" s="62" t="s">
        <v>2685</v>
      </c>
      <c r="C1247" s="100" t="s">
        <v>2686</v>
      </c>
      <c r="D1247" s="100">
        <v>14.5</v>
      </c>
      <c r="E1247" s="100" t="s">
        <v>2074</v>
      </c>
      <c r="F1247" s="100" t="s">
        <v>419</v>
      </c>
      <c r="G1247" s="100" t="s">
        <v>656</v>
      </c>
      <c r="H1247" s="100">
        <v>1</v>
      </c>
      <c r="I1247" s="99">
        <f t="shared" si="19"/>
        <v>0</v>
      </c>
      <c r="J1247" s="59">
        <v>1</v>
      </c>
      <c r="K1247" s="96" t="s">
        <v>630</v>
      </c>
    </row>
    <row r="1248" spans="1:11" hidden="1">
      <c r="A1248" s="100" t="s">
        <v>672</v>
      </c>
      <c r="B1248" s="62" t="s">
        <v>2687</v>
      </c>
      <c r="C1248" s="100" t="s">
        <v>2688</v>
      </c>
      <c r="D1248" s="100">
        <v>14.5</v>
      </c>
      <c r="E1248" s="100" t="s">
        <v>2074</v>
      </c>
      <c r="F1248" s="100" t="s">
        <v>419</v>
      </c>
      <c r="G1248" s="100" t="s">
        <v>656</v>
      </c>
      <c r="H1248" s="100">
        <v>1</v>
      </c>
      <c r="I1248" s="99">
        <f t="shared" si="19"/>
        <v>0</v>
      </c>
      <c r="J1248" s="59">
        <v>1</v>
      </c>
      <c r="K1248" s="96" t="s">
        <v>630</v>
      </c>
    </row>
    <row r="1249" spans="1:11" hidden="1">
      <c r="A1249" s="100" t="s">
        <v>672</v>
      </c>
      <c r="B1249" s="62" t="s">
        <v>2689</v>
      </c>
      <c r="C1249" s="100" t="s">
        <v>2690</v>
      </c>
      <c r="D1249" s="100">
        <v>13.5</v>
      </c>
      <c r="E1249" s="100" t="s">
        <v>2074</v>
      </c>
      <c r="F1249" s="100" t="s">
        <v>419</v>
      </c>
      <c r="G1249" s="100" t="s">
        <v>656</v>
      </c>
      <c r="H1249" s="100">
        <v>1</v>
      </c>
      <c r="I1249" s="99">
        <f t="shared" si="19"/>
        <v>0</v>
      </c>
      <c r="J1249" s="59">
        <v>1</v>
      </c>
      <c r="K1249" s="96" t="s">
        <v>630</v>
      </c>
    </row>
    <row r="1250" spans="1:11" hidden="1">
      <c r="A1250" s="100" t="s">
        <v>672</v>
      </c>
      <c r="B1250" s="62" t="s">
        <v>2691</v>
      </c>
      <c r="C1250" s="100" t="s">
        <v>2692</v>
      </c>
      <c r="D1250" s="100">
        <v>13.4</v>
      </c>
      <c r="E1250" s="100" t="s">
        <v>2074</v>
      </c>
      <c r="F1250" s="100" t="s">
        <v>419</v>
      </c>
      <c r="G1250" s="100" t="s">
        <v>656</v>
      </c>
      <c r="H1250" s="100">
        <v>1</v>
      </c>
      <c r="I1250" s="99">
        <f t="shared" si="19"/>
        <v>0</v>
      </c>
      <c r="J1250" s="59">
        <v>1</v>
      </c>
      <c r="K1250" s="96" t="s">
        <v>630</v>
      </c>
    </row>
    <row r="1251" spans="1:11" hidden="1">
      <c r="A1251" s="100" t="s">
        <v>672</v>
      </c>
      <c r="B1251" s="62" t="s">
        <v>2693</v>
      </c>
      <c r="C1251" s="100" t="s">
        <v>2694</v>
      </c>
      <c r="D1251" s="100">
        <v>13</v>
      </c>
      <c r="E1251" s="100" t="s">
        <v>2074</v>
      </c>
      <c r="F1251" s="100" t="s">
        <v>419</v>
      </c>
      <c r="G1251" s="100" t="s">
        <v>656</v>
      </c>
      <c r="H1251" s="100">
        <v>1</v>
      </c>
      <c r="I1251" s="99">
        <f t="shared" si="19"/>
        <v>0</v>
      </c>
      <c r="J1251" s="59">
        <v>1</v>
      </c>
      <c r="K1251" s="96" t="s">
        <v>630</v>
      </c>
    </row>
    <row r="1252" spans="1:11" hidden="1">
      <c r="A1252" s="100" t="s">
        <v>672</v>
      </c>
      <c r="B1252" s="62" t="s">
        <v>2695</v>
      </c>
      <c r="C1252" s="100" t="s">
        <v>2696</v>
      </c>
      <c r="D1252" s="100">
        <v>12.5</v>
      </c>
      <c r="E1252" s="100" t="s">
        <v>2074</v>
      </c>
      <c r="F1252" s="100" t="s">
        <v>419</v>
      </c>
      <c r="G1252" s="100" t="s">
        <v>656</v>
      </c>
      <c r="H1252" s="100">
        <v>1</v>
      </c>
      <c r="I1252" s="99">
        <f t="shared" si="19"/>
        <v>0</v>
      </c>
      <c r="J1252" s="59">
        <v>1</v>
      </c>
      <c r="K1252" s="96" t="s">
        <v>630</v>
      </c>
    </row>
    <row r="1253" spans="1:11" hidden="1">
      <c r="A1253" s="100" t="s">
        <v>672</v>
      </c>
      <c r="B1253" s="62" t="s">
        <v>2697</v>
      </c>
      <c r="C1253" s="100" t="s">
        <v>2698</v>
      </c>
      <c r="D1253" s="100">
        <v>12.3</v>
      </c>
      <c r="E1253" s="100" t="s">
        <v>2074</v>
      </c>
      <c r="F1253" s="100" t="s">
        <v>419</v>
      </c>
      <c r="G1253" s="100" t="s">
        <v>656</v>
      </c>
      <c r="H1253" s="100">
        <v>1</v>
      </c>
      <c r="I1253" s="99">
        <f t="shared" si="19"/>
        <v>0</v>
      </c>
      <c r="J1253" s="59">
        <v>1</v>
      </c>
      <c r="K1253" s="96" t="s">
        <v>630</v>
      </c>
    </row>
    <row r="1254" spans="1:11" hidden="1">
      <c r="A1254" s="100" t="s">
        <v>672</v>
      </c>
      <c r="B1254" s="62" t="s">
        <v>2699</v>
      </c>
      <c r="C1254" s="100" t="s">
        <v>2700</v>
      </c>
      <c r="D1254" s="100">
        <v>12</v>
      </c>
      <c r="E1254" s="100" t="s">
        <v>2074</v>
      </c>
      <c r="F1254" s="100" t="s">
        <v>419</v>
      </c>
      <c r="G1254" s="100" t="s">
        <v>656</v>
      </c>
      <c r="H1254" s="100">
        <v>1</v>
      </c>
      <c r="I1254" s="99">
        <f t="shared" si="19"/>
        <v>0</v>
      </c>
      <c r="J1254" s="59">
        <v>1</v>
      </c>
      <c r="K1254" s="96" t="s">
        <v>630</v>
      </c>
    </row>
    <row r="1255" spans="1:11" hidden="1">
      <c r="A1255" s="100" t="s">
        <v>672</v>
      </c>
      <c r="B1255" s="62" t="s">
        <v>2701</v>
      </c>
      <c r="C1255" s="100" t="s">
        <v>2702</v>
      </c>
      <c r="D1255" s="100">
        <v>12</v>
      </c>
      <c r="E1255" s="100" t="s">
        <v>2074</v>
      </c>
      <c r="F1255" s="100" t="s">
        <v>419</v>
      </c>
      <c r="G1255" s="100" t="s">
        <v>656</v>
      </c>
      <c r="H1255" s="100">
        <v>1</v>
      </c>
      <c r="I1255" s="99">
        <f t="shared" si="19"/>
        <v>0</v>
      </c>
      <c r="J1255" s="59">
        <v>1</v>
      </c>
      <c r="K1255" s="96" t="s">
        <v>630</v>
      </c>
    </row>
    <row r="1256" spans="1:11" hidden="1">
      <c r="A1256" s="100" t="s">
        <v>672</v>
      </c>
      <c r="B1256" s="62" t="s">
        <v>2703</v>
      </c>
      <c r="C1256" s="100" t="s">
        <v>2704</v>
      </c>
      <c r="D1256" s="100">
        <v>11.94</v>
      </c>
      <c r="E1256" s="100" t="s">
        <v>2074</v>
      </c>
      <c r="F1256" s="100" t="s">
        <v>419</v>
      </c>
      <c r="G1256" s="100" t="s">
        <v>656</v>
      </c>
      <c r="H1256" s="100">
        <v>1</v>
      </c>
      <c r="I1256" s="99">
        <f t="shared" si="19"/>
        <v>0</v>
      </c>
      <c r="J1256" s="59">
        <v>1</v>
      </c>
      <c r="K1256" s="96" t="s">
        <v>630</v>
      </c>
    </row>
    <row r="1257" spans="1:11" hidden="1">
      <c r="A1257" s="100" t="s">
        <v>672</v>
      </c>
      <c r="B1257" s="62" t="s">
        <v>2705</v>
      </c>
      <c r="C1257" s="100" t="s">
        <v>2696</v>
      </c>
      <c r="D1257" s="100">
        <v>11.9</v>
      </c>
      <c r="E1257" s="100" t="s">
        <v>2074</v>
      </c>
      <c r="F1257" s="100" t="s">
        <v>419</v>
      </c>
      <c r="G1257" s="100" t="s">
        <v>656</v>
      </c>
      <c r="H1257" s="100">
        <v>1</v>
      </c>
      <c r="I1257" s="99">
        <f t="shared" si="19"/>
        <v>0</v>
      </c>
      <c r="J1257" s="59">
        <v>1</v>
      </c>
      <c r="K1257" s="96" t="s">
        <v>630</v>
      </c>
    </row>
    <row r="1258" spans="1:11" hidden="1">
      <c r="A1258" s="100" t="s">
        <v>672</v>
      </c>
      <c r="B1258" s="62" t="s">
        <v>2706</v>
      </c>
      <c r="C1258" s="100" t="s">
        <v>2707</v>
      </c>
      <c r="D1258" s="100">
        <v>11.5</v>
      </c>
      <c r="E1258" s="100" t="s">
        <v>2074</v>
      </c>
      <c r="F1258" s="100" t="s">
        <v>419</v>
      </c>
      <c r="G1258" s="100" t="s">
        <v>656</v>
      </c>
      <c r="H1258" s="100">
        <v>1</v>
      </c>
      <c r="I1258" s="99">
        <f t="shared" si="19"/>
        <v>0</v>
      </c>
      <c r="J1258" s="59">
        <v>1</v>
      </c>
      <c r="K1258" s="96" t="s">
        <v>630</v>
      </c>
    </row>
    <row r="1259" spans="1:11" hidden="1">
      <c r="A1259" s="100" t="s">
        <v>672</v>
      </c>
      <c r="B1259" s="62" t="s">
        <v>2708</v>
      </c>
      <c r="C1259" s="100" t="s">
        <v>2709</v>
      </c>
      <c r="D1259" s="100">
        <v>11.5</v>
      </c>
      <c r="E1259" s="100" t="s">
        <v>2074</v>
      </c>
      <c r="F1259" s="100" t="s">
        <v>419</v>
      </c>
      <c r="G1259" s="100" t="s">
        <v>656</v>
      </c>
      <c r="H1259" s="100">
        <v>1</v>
      </c>
      <c r="I1259" s="99">
        <f t="shared" si="19"/>
        <v>0</v>
      </c>
      <c r="J1259" s="59">
        <v>1</v>
      </c>
      <c r="K1259" s="96" t="s">
        <v>630</v>
      </c>
    </row>
    <row r="1260" spans="1:11" hidden="1">
      <c r="A1260" s="100" t="s">
        <v>672</v>
      </c>
      <c r="B1260" s="62" t="s">
        <v>2710</v>
      </c>
      <c r="C1260" s="100" t="s">
        <v>2711</v>
      </c>
      <c r="D1260" s="100">
        <v>11</v>
      </c>
      <c r="E1260" s="100" t="s">
        <v>2074</v>
      </c>
      <c r="F1260" s="100" t="s">
        <v>419</v>
      </c>
      <c r="G1260" s="100" t="s">
        <v>656</v>
      </c>
      <c r="H1260" s="100">
        <v>1</v>
      </c>
      <c r="I1260" s="99">
        <f t="shared" si="19"/>
        <v>0</v>
      </c>
      <c r="J1260" s="59">
        <v>1</v>
      </c>
      <c r="K1260" s="96" t="s">
        <v>630</v>
      </c>
    </row>
    <row r="1261" spans="1:11" hidden="1">
      <c r="A1261" s="100" t="s">
        <v>672</v>
      </c>
      <c r="B1261" s="62" t="s">
        <v>2712</v>
      </c>
      <c r="C1261" s="100" t="s">
        <v>2713</v>
      </c>
      <c r="D1261" s="100">
        <v>10.9</v>
      </c>
      <c r="E1261" s="100" t="s">
        <v>2074</v>
      </c>
      <c r="F1261" s="100" t="s">
        <v>419</v>
      </c>
      <c r="G1261" s="100" t="s">
        <v>656</v>
      </c>
      <c r="H1261" s="100">
        <v>1</v>
      </c>
      <c r="I1261" s="99">
        <f t="shared" si="19"/>
        <v>0</v>
      </c>
      <c r="J1261" s="59">
        <v>1</v>
      </c>
      <c r="K1261" s="96" t="s">
        <v>630</v>
      </c>
    </row>
    <row r="1262" spans="1:11" hidden="1">
      <c r="A1262" s="100" t="s">
        <v>672</v>
      </c>
      <c r="B1262" s="62" t="s">
        <v>2714</v>
      </c>
      <c r="C1262" s="100" t="s">
        <v>2715</v>
      </c>
      <c r="D1262" s="100">
        <v>9.1999999999999993</v>
      </c>
      <c r="E1262" s="100" t="s">
        <v>2074</v>
      </c>
      <c r="F1262" s="100" t="s">
        <v>419</v>
      </c>
      <c r="G1262" s="100" t="s">
        <v>656</v>
      </c>
      <c r="H1262" s="100">
        <v>1</v>
      </c>
      <c r="I1262" s="99">
        <f t="shared" si="19"/>
        <v>0</v>
      </c>
      <c r="J1262" s="59">
        <v>1</v>
      </c>
      <c r="K1262" s="96" t="s">
        <v>630</v>
      </c>
    </row>
    <row r="1263" spans="1:11" hidden="1">
      <c r="A1263" s="100" t="s">
        <v>672</v>
      </c>
      <c r="B1263" s="62" t="s">
        <v>2716</v>
      </c>
      <c r="C1263" s="100" t="s">
        <v>2717</v>
      </c>
      <c r="D1263" s="100">
        <v>9.1</v>
      </c>
      <c r="E1263" s="100" t="s">
        <v>2074</v>
      </c>
      <c r="F1263" s="100" t="s">
        <v>419</v>
      </c>
      <c r="G1263" s="100" t="s">
        <v>656</v>
      </c>
      <c r="H1263" s="100">
        <v>1</v>
      </c>
      <c r="I1263" s="99">
        <f t="shared" si="19"/>
        <v>0</v>
      </c>
      <c r="J1263" s="59">
        <v>1</v>
      </c>
      <c r="K1263" s="96" t="s">
        <v>630</v>
      </c>
    </row>
    <row r="1264" spans="1:11" hidden="1">
      <c r="A1264" s="100" t="s">
        <v>672</v>
      </c>
      <c r="B1264" s="62" t="s">
        <v>2718</v>
      </c>
      <c r="C1264" s="100" t="s">
        <v>2719</v>
      </c>
      <c r="D1264" s="100">
        <v>8.5</v>
      </c>
      <c r="E1264" s="100" t="s">
        <v>2074</v>
      </c>
      <c r="F1264" s="100" t="s">
        <v>419</v>
      </c>
      <c r="G1264" s="100" t="s">
        <v>656</v>
      </c>
      <c r="H1264" s="100">
        <v>1</v>
      </c>
      <c r="I1264" s="99">
        <f t="shared" si="19"/>
        <v>0</v>
      </c>
      <c r="J1264" s="59">
        <v>1</v>
      </c>
      <c r="K1264" s="96" t="s">
        <v>630</v>
      </c>
    </row>
    <row r="1265" spans="1:11" hidden="1">
      <c r="A1265" s="100" t="s">
        <v>672</v>
      </c>
      <c r="B1265" s="62" t="s">
        <v>2720</v>
      </c>
      <c r="C1265" s="100" t="s">
        <v>2721</v>
      </c>
      <c r="D1265" s="100">
        <v>8.4</v>
      </c>
      <c r="E1265" s="100" t="s">
        <v>2074</v>
      </c>
      <c r="F1265" s="100" t="s">
        <v>419</v>
      </c>
      <c r="G1265" s="100" t="s">
        <v>656</v>
      </c>
      <c r="H1265" s="100">
        <v>1</v>
      </c>
      <c r="I1265" s="99">
        <f t="shared" si="19"/>
        <v>0</v>
      </c>
      <c r="J1265" s="59">
        <v>1</v>
      </c>
      <c r="K1265" s="96" t="s">
        <v>630</v>
      </c>
    </row>
    <row r="1266" spans="1:11" hidden="1">
      <c r="A1266" s="100" t="s">
        <v>672</v>
      </c>
      <c r="B1266" s="62" t="s">
        <v>2722</v>
      </c>
      <c r="C1266" s="100" t="s">
        <v>2723</v>
      </c>
      <c r="D1266" s="100">
        <v>8</v>
      </c>
      <c r="E1266" s="100" t="s">
        <v>2074</v>
      </c>
      <c r="F1266" s="100" t="s">
        <v>419</v>
      </c>
      <c r="G1266" s="100" t="s">
        <v>656</v>
      </c>
      <c r="H1266" s="100">
        <v>1</v>
      </c>
      <c r="I1266" s="99">
        <f t="shared" si="19"/>
        <v>0</v>
      </c>
      <c r="J1266" s="59">
        <v>1</v>
      </c>
      <c r="K1266" s="96" t="s">
        <v>630</v>
      </c>
    </row>
    <row r="1267" spans="1:11" hidden="1">
      <c r="A1267" s="100" t="s">
        <v>672</v>
      </c>
      <c r="B1267" s="62" t="s">
        <v>2724</v>
      </c>
      <c r="C1267" s="100" t="s">
        <v>2725</v>
      </c>
      <c r="D1267" s="100">
        <v>7</v>
      </c>
      <c r="E1267" s="100" t="s">
        <v>2074</v>
      </c>
      <c r="F1267" s="100" t="s">
        <v>419</v>
      </c>
      <c r="G1267" s="100" t="s">
        <v>656</v>
      </c>
      <c r="H1267" s="100">
        <v>1</v>
      </c>
      <c r="I1267" s="99">
        <f t="shared" si="19"/>
        <v>0</v>
      </c>
      <c r="J1267" s="59">
        <v>1</v>
      </c>
      <c r="K1267" s="96" t="s">
        <v>630</v>
      </c>
    </row>
    <row r="1268" spans="1:11" hidden="1">
      <c r="A1268" s="100" t="s">
        <v>672</v>
      </c>
      <c r="B1268" s="62" t="s">
        <v>2726</v>
      </c>
      <c r="C1268" s="100" t="s">
        <v>2727</v>
      </c>
      <c r="D1268" s="100">
        <v>7</v>
      </c>
      <c r="E1268" s="100" t="s">
        <v>2074</v>
      </c>
      <c r="F1268" s="100" t="s">
        <v>419</v>
      </c>
      <c r="G1268" s="100" t="s">
        <v>656</v>
      </c>
      <c r="H1268" s="100">
        <v>1</v>
      </c>
      <c r="I1268" s="99">
        <f t="shared" si="19"/>
        <v>0</v>
      </c>
      <c r="J1268" s="59">
        <v>1</v>
      </c>
      <c r="K1268" s="96" t="s">
        <v>630</v>
      </c>
    </row>
    <row r="1269" spans="1:11" hidden="1">
      <c r="A1269" s="100" t="s">
        <v>672</v>
      </c>
      <c r="B1269" s="62" t="s">
        <v>2728</v>
      </c>
      <c r="C1269" s="100" t="s">
        <v>2729</v>
      </c>
      <c r="D1269" s="100">
        <v>7</v>
      </c>
      <c r="E1269" s="100" t="s">
        <v>2074</v>
      </c>
      <c r="F1269" s="100" t="s">
        <v>419</v>
      </c>
      <c r="G1269" s="100" t="s">
        <v>656</v>
      </c>
      <c r="H1269" s="100">
        <v>1</v>
      </c>
      <c r="I1269" s="99">
        <f t="shared" si="19"/>
        <v>0</v>
      </c>
      <c r="J1269" s="59">
        <v>1</v>
      </c>
      <c r="K1269" s="96" t="s">
        <v>630</v>
      </c>
    </row>
    <row r="1270" spans="1:11" hidden="1">
      <c r="A1270" s="100" t="s">
        <v>672</v>
      </c>
      <c r="B1270" s="62" t="s">
        <v>2730</v>
      </c>
      <c r="C1270" s="100" t="s">
        <v>2731</v>
      </c>
      <c r="D1270" s="100">
        <v>7</v>
      </c>
      <c r="E1270" s="100" t="s">
        <v>2074</v>
      </c>
      <c r="F1270" s="100" t="s">
        <v>419</v>
      </c>
      <c r="G1270" s="100" t="s">
        <v>656</v>
      </c>
      <c r="H1270" s="100">
        <v>1</v>
      </c>
      <c r="I1270" s="99">
        <f t="shared" si="19"/>
        <v>0</v>
      </c>
      <c r="J1270" s="59">
        <v>1</v>
      </c>
      <c r="K1270" s="96" t="s">
        <v>630</v>
      </c>
    </row>
    <row r="1271" spans="1:11" hidden="1">
      <c r="A1271" s="100" t="s">
        <v>672</v>
      </c>
      <c r="B1271" s="62" t="s">
        <v>2732</v>
      </c>
      <c r="C1271" s="100" t="s">
        <v>2733</v>
      </c>
      <c r="D1271" s="100">
        <v>6.95</v>
      </c>
      <c r="E1271" s="100" t="s">
        <v>2074</v>
      </c>
      <c r="F1271" s="100" t="s">
        <v>419</v>
      </c>
      <c r="G1271" s="100" t="s">
        <v>656</v>
      </c>
      <c r="H1271" s="100">
        <v>1</v>
      </c>
      <c r="I1271" s="99">
        <f t="shared" si="19"/>
        <v>0</v>
      </c>
      <c r="J1271" s="59">
        <v>1</v>
      </c>
      <c r="K1271" s="96" t="s">
        <v>630</v>
      </c>
    </row>
    <row r="1272" spans="1:11" hidden="1">
      <c r="A1272" s="100" t="s">
        <v>672</v>
      </c>
      <c r="B1272" s="62" t="s">
        <v>2734</v>
      </c>
      <c r="C1272" s="100" t="s">
        <v>2735</v>
      </c>
      <c r="D1272" s="100">
        <v>6.5</v>
      </c>
      <c r="E1272" s="100" t="s">
        <v>2074</v>
      </c>
      <c r="F1272" s="100" t="s">
        <v>419</v>
      </c>
      <c r="G1272" s="100" t="s">
        <v>656</v>
      </c>
      <c r="H1272" s="100">
        <v>1</v>
      </c>
      <c r="I1272" s="99">
        <f t="shared" si="19"/>
        <v>0</v>
      </c>
      <c r="J1272" s="59">
        <v>1</v>
      </c>
      <c r="K1272" s="96" t="s">
        <v>630</v>
      </c>
    </row>
    <row r="1273" spans="1:11" hidden="1">
      <c r="A1273" s="100" t="s">
        <v>672</v>
      </c>
      <c r="B1273" s="62" t="s">
        <v>2736</v>
      </c>
      <c r="C1273" s="100" t="s">
        <v>2737</v>
      </c>
      <c r="D1273" s="100">
        <v>6.4</v>
      </c>
      <c r="E1273" s="100" t="s">
        <v>2074</v>
      </c>
      <c r="F1273" s="100" t="s">
        <v>419</v>
      </c>
      <c r="G1273" s="100" t="s">
        <v>656</v>
      </c>
      <c r="H1273" s="100">
        <v>1</v>
      </c>
      <c r="I1273" s="99">
        <f t="shared" si="19"/>
        <v>0</v>
      </c>
      <c r="J1273" s="59">
        <v>1</v>
      </c>
      <c r="K1273" s="96" t="s">
        <v>630</v>
      </c>
    </row>
    <row r="1274" spans="1:11" hidden="1">
      <c r="A1274" s="100" t="s">
        <v>672</v>
      </c>
      <c r="B1274" s="62" t="s">
        <v>2738</v>
      </c>
      <c r="C1274" s="100" t="s">
        <v>2739</v>
      </c>
      <c r="D1274" s="100">
        <v>6.4</v>
      </c>
      <c r="E1274" s="100" t="s">
        <v>2074</v>
      </c>
      <c r="F1274" s="100" t="s">
        <v>419</v>
      </c>
      <c r="G1274" s="100" t="s">
        <v>656</v>
      </c>
      <c r="H1274" s="100">
        <v>1</v>
      </c>
      <c r="I1274" s="99">
        <f t="shared" si="19"/>
        <v>0</v>
      </c>
      <c r="J1274" s="59">
        <v>1</v>
      </c>
      <c r="K1274" s="96" t="s">
        <v>630</v>
      </c>
    </row>
    <row r="1275" spans="1:11" hidden="1">
      <c r="A1275" s="100" t="s">
        <v>672</v>
      </c>
      <c r="B1275" s="62" t="s">
        <v>2740</v>
      </c>
      <c r="C1275" s="100" t="s">
        <v>2741</v>
      </c>
      <c r="D1275" s="100">
        <v>6.2</v>
      </c>
      <c r="E1275" s="100" t="s">
        <v>2074</v>
      </c>
      <c r="F1275" s="100" t="s">
        <v>419</v>
      </c>
      <c r="G1275" s="100" t="s">
        <v>656</v>
      </c>
      <c r="H1275" s="100">
        <v>1</v>
      </c>
      <c r="I1275" s="99">
        <f t="shared" si="19"/>
        <v>0</v>
      </c>
      <c r="J1275" s="59">
        <v>1</v>
      </c>
      <c r="K1275" s="96" t="s">
        <v>630</v>
      </c>
    </row>
    <row r="1276" spans="1:11" hidden="1">
      <c r="A1276" s="100" t="s">
        <v>672</v>
      </c>
      <c r="B1276" s="62" t="s">
        <v>2742</v>
      </c>
      <c r="C1276" s="100" t="s">
        <v>2743</v>
      </c>
      <c r="D1276" s="100">
        <v>5.8</v>
      </c>
      <c r="E1276" s="100" t="s">
        <v>2074</v>
      </c>
      <c r="F1276" s="100" t="s">
        <v>419</v>
      </c>
      <c r="G1276" s="100" t="s">
        <v>656</v>
      </c>
      <c r="H1276" s="100">
        <v>1</v>
      </c>
      <c r="I1276" s="99">
        <f t="shared" si="19"/>
        <v>0</v>
      </c>
      <c r="J1276" s="59">
        <v>1</v>
      </c>
      <c r="K1276" s="96" t="s">
        <v>630</v>
      </c>
    </row>
    <row r="1277" spans="1:11" hidden="1">
      <c r="A1277" s="100" t="s">
        <v>672</v>
      </c>
      <c r="B1277" s="62" t="s">
        <v>2744</v>
      </c>
      <c r="C1277" s="100" t="s">
        <v>2745</v>
      </c>
      <c r="D1277" s="100">
        <v>5.25</v>
      </c>
      <c r="E1277" s="100" t="s">
        <v>2074</v>
      </c>
      <c r="F1277" s="100" t="s">
        <v>419</v>
      </c>
      <c r="G1277" s="100" t="s">
        <v>656</v>
      </c>
      <c r="H1277" s="100">
        <v>1</v>
      </c>
      <c r="I1277" s="99">
        <f t="shared" si="19"/>
        <v>0</v>
      </c>
      <c r="J1277" s="59">
        <v>1</v>
      </c>
      <c r="K1277" s="96" t="s">
        <v>630</v>
      </c>
    </row>
    <row r="1278" spans="1:11" hidden="1">
      <c r="A1278" s="100" t="s">
        <v>672</v>
      </c>
      <c r="B1278" s="62" t="s">
        <v>2746</v>
      </c>
      <c r="C1278" s="100" t="s">
        <v>2746</v>
      </c>
      <c r="D1278" s="100">
        <v>5</v>
      </c>
      <c r="E1278" s="100" t="s">
        <v>2074</v>
      </c>
      <c r="F1278" s="100" t="s">
        <v>419</v>
      </c>
      <c r="G1278" s="100" t="s">
        <v>656</v>
      </c>
      <c r="H1278" s="100">
        <v>1</v>
      </c>
      <c r="I1278" s="99">
        <f t="shared" si="19"/>
        <v>0</v>
      </c>
      <c r="J1278" s="59">
        <v>1</v>
      </c>
      <c r="K1278" s="96" t="s">
        <v>630</v>
      </c>
    </row>
    <row r="1279" spans="1:11" hidden="1">
      <c r="A1279" s="100" t="s">
        <v>672</v>
      </c>
      <c r="B1279" s="62" t="s">
        <v>572</v>
      </c>
      <c r="C1279" s="100" t="s">
        <v>2747</v>
      </c>
      <c r="D1279" s="100">
        <v>5</v>
      </c>
      <c r="E1279" s="100" t="s">
        <v>2074</v>
      </c>
      <c r="F1279" s="100" t="s">
        <v>419</v>
      </c>
      <c r="G1279" s="100" t="s">
        <v>656</v>
      </c>
      <c r="H1279" s="100">
        <v>1</v>
      </c>
      <c r="I1279" s="99">
        <f t="shared" si="19"/>
        <v>0</v>
      </c>
      <c r="J1279" s="59">
        <v>1</v>
      </c>
      <c r="K1279" s="96" t="s">
        <v>630</v>
      </c>
    </row>
    <row r="1280" spans="1:11" hidden="1">
      <c r="A1280" s="100" t="s">
        <v>672</v>
      </c>
      <c r="B1280" s="62" t="s">
        <v>2748</v>
      </c>
      <c r="C1280" s="100" t="s">
        <v>2749</v>
      </c>
      <c r="D1280" s="100">
        <v>4.9749999999999996</v>
      </c>
      <c r="E1280" s="100" t="s">
        <v>2074</v>
      </c>
      <c r="F1280" s="100" t="s">
        <v>419</v>
      </c>
      <c r="G1280" s="100" t="s">
        <v>656</v>
      </c>
      <c r="H1280" s="100">
        <v>1</v>
      </c>
      <c r="I1280" s="99">
        <f t="shared" si="19"/>
        <v>0</v>
      </c>
      <c r="J1280" s="59">
        <v>1</v>
      </c>
      <c r="K1280" s="96" t="s">
        <v>630</v>
      </c>
    </row>
    <row r="1281" spans="1:11" hidden="1">
      <c r="A1281" s="100" t="s">
        <v>672</v>
      </c>
      <c r="B1281" s="62" t="s">
        <v>2750</v>
      </c>
      <c r="C1281" s="100" t="s">
        <v>2751</v>
      </c>
      <c r="D1281" s="100">
        <v>4.9000000000000004</v>
      </c>
      <c r="E1281" s="100" t="s">
        <v>2074</v>
      </c>
      <c r="F1281" s="100" t="s">
        <v>419</v>
      </c>
      <c r="G1281" s="100" t="s">
        <v>656</v>
      </c>
      <c r="H1281" s="100">
        <v>1</v>
      </c>
      <c r="I1281" s="99">
        <f t="shared" si="19"/>
        <v>0</v>
      </c>
      <c r="J1281" s="59">
        <v>1</v>
      </c>
      <c r="K1281" s="96" t="s">
        <v>630</v>
      </c>
    </row>
    <row r="1282" spans="1:11" hidden="1">
      <c r="A1282" s="100" t="s">
        <v>672</v>
      </c>
      <c r="B1282" s="62" t="s">
        <v>2752</v>
      </c>
      <c r="C1282" s="100" t="s">
        <v>2753</v>
      </c>
      <c r="D1282" s="100">
        <v>4.5</v>
      </c>
      <c r="E1282" s="100" t="s">
        <v>2074</v>
      </c>
      <c r="F1282" s="100" t="s">
        <v>419</v>
      </c>
      <c r="G1282" s="100" t="s">
        <v>656</v>
      </c>
      <c r="H1282" s="100">
        <v>1</v>
      </c>
      <c r="I1282" s="99">
        <f t="shared" ref="I1282:I1345" si="20">NOT(H1282)*1</f>
        <v>0</v>
      </c>
      <c r="J1282" s="59">
        <v>1</v>
      </c>
      <c r="K1282" s="96" t="s">
        <v>630</v>
      </c>
    </row>
    <row r="1283" spans="1:11" hidden="1">
      <c r="A1283" s="100" t="s">
        <v>672</v>
      </c>
      <c r="B1283" s="62" t="s">
        <v>2754</v>
      </c>
      <c r="C1283" s="100" t="s">
        <v>2755</v>
      </c>
      <c r="D1283" s="100">
        <v>4.4000000000000004</v>
      </c>
      <c r="E1283" s="100" t="s">
        <v>2074</v>
      </c>
      <c r="F1283" s="100" t="s">
        <v>419</v>
      </c>
      <c r="G1283" s="100" t="s">
        <v>656</v>
      </c>
      <c r="H1283" s="100">
        <v>1</v>
      </c>
      <c r="I1283" s="99">
        <f t="shared" si="20"/>
        <v>0</v>
      </c>
      <c r="J1283" s="59">
        <v>1</v>
      </c>
      <c r="K1283" s="96" t="s">
        <v>630</v>
      </c>
    </row>
    <row r="1284" spans="1:11" hidden="1">
      <c r="A1284" s="100" t="s">
        <v>672</v>
      </c>
      <c r="B1284" s="62" t="s">
        <v>2756</v>
      </c>
      <c r="C1284" s="100" t="s">
        <v>2757</v>
      </c>
      <c r="D1284" s="100">
        <v>4.2</v>
      </c>
      <c r="E1284" s="100" t="s">
        <v>2074</v>
      </c>
      <c r="F1284" s="100" t="s">
        <v>419</v>
      </c>
      <c r="G1284" s="100" t="s">
        <v>656</v>
      </c>
      <c r="H1284" s="100">
        <v>1</v>
      </c>
      <c r="I1284" s="99">
        <f t="shared" si="20"/>
        <v>0</v>
      </c>
      <c r="J1284" s="59">
        <v>1</v>
      </c>
      <c r="K1284" s="96" t="s">
        <v>630</v>
      </c>
    </row>
    <row r="1285" spans="1:11" hidden="1">
      <c r="A1285" s="100" t="s">
        <v>672</v>
      </c>
      <c r="B1285" s="62" t="s">
        <v>2758</v>
      </c>
      <c r="C1285" s="100" t="s">
        <v>2759</v>
      </c>
      <c r="D1285" s="100">
        <v>3.93</v>
      </c>
      <c r="E1285" s="100" t="s">
        <v>2074</v>
      </c>
      <c r="F1285" s="100" t="s">
        <v>419</v>
      </c>
      <c r="G1285" s="100" t="s">
        <v>656</v>
      </c>
      <c r="H1285" s="100">
        <v>1</v>
      </c>
      <c r="I1285" s="99">
        <f t="shared" si="20"/>
        <v>0</v>
      </c>
      <c r="J1285" s="59">
        <v>1</v>
      </c>
      <c r="K1285" s="96" t="s">
        <v>630</v>
      </c>
    </row>
    <row r="1286" spans="1:11" hidden="1">
      <c r="A1286" s="100" t="s">
        <v>672</v>
      </c>
      <c r="B1286" s="62" t="s">
        <v>2760</v>
      </c>
      <c r="C1286" s="100" t="s">
        <v>2761</v>
      </c>
      <c r="D1286" s="100">
        <v>3.75</v>
      </c>
      <c r="E1286" s="100" t="s">
        <v>2074</v>
      </c>
      <c r="F1286" s="100" t="s">
        <v>419</v>
      </c>
      <c r="G1286" s="100" t="s">
        <v>656</v>
      </c>
      <c r="H1286" s="100">
        <v>1</v>
      </c>
      <c r="I1286" s="99">
        <f t="shared" si="20"/>
        <v>0</v>
      </c>
      <c r="J1286" s="59">
        <v>1</v>
      </c>
      <c r="K1286" s="96" t="s">
        <v>630</v>
      </c>
    </row>
    <row r="1287" spans="1:11" hidden="1">
      <c r="A1287" s="100" t="s">
        <v>672</v>
      </c>
      <c r="B1287" s="62" t="s">
        <v>2762</v>
      </c>
      <c r="C1287" s="100" t="s">
        <v>2763</v>
      </c>
      <c r="D1287" s="100">
        <v>3.6</v>
      </c>
      <c r="E1287" s="100" t="s">
        <v>2074</v>
      </c>
      <c r="F1287" s="100" t="s">
        <v>419</v>
      </c>
      <c r="G1287" s="100" t="s">
        <v>656</v>
      </c>
      <c r="H1287" s="100">
        <v>1</v>
      </c>
      <c r="I1287" s="99">
        <f t="shared" si="20"/>
        <v>0</v>
      </c>
      <c r="J1287" s="59">
        <v>1</v>
      </c>
      <c r="K1287" s="96" t="s">
        <v>630</v>
      </c>
    </row>
    <row r="1288" spans="1:11" hidden="1">
      <c r="A1288" s="100" t="s">
        <v>672</v>
      </c>
      <c r="B1288" s="62" t="s">
        <v>2764</v>
      </c>
      <c r="C1288" s="100" t="s">
        <v>2765</v>
      </c>
      <c r="D1288" s="100">
        <v>3.5</v>
      </c>
      <c r="E1288" s="100" t="s">
        <v>2074</v>
      </c>
      <c r="F1288" s="100" t="s">
        <v>419</v>
      </c>
      <c r="G1288" s="100" t="s">
        <v>656</v>
      </c>
      <c r="H1288" s="100">
        <v>1</v>
      </c>
      <c r="I1288" s="99">
        <f t="shared" si="20"/>
        <v>0</v>
      </c>
      <c r="J1288" s="59">
        <v>1</v>
      </c>
      <c r="K1288" s="96" t="s">
        <v>630</v>
      </c>
    </row>
    <row r="1289" spans="1:11" hidden="1">
      <c r="A1289" s="100" t="s">
        <v>672</v>
      </c>
      <c r="B1289" s="62" t="s">
        <v>2766</v>
      </c>
      <c r="C1289" s="100" t="s">
        <v>2767</v>
      </c>
      <c r="D1289" s="100">
        <v>3.5</v>
      </c>
      <c r="E1289" s="100" t="s">
        <v>2074</v>
      </c>
      <c r="F1289" s="100" t="s">
        <v>419</v>
      </c>
      <c r="G1289" s="100" t="s">
        <v>656</v>
      </c>
      <c r="H1289" s="100">
        <v>1</v>
      </c>
      <c r="I1289" s="99">
        <f t="shared" si="20"/>
        <v>0</v>
      </c>
      <c r="J1289" s="59">
        <v>1</v>
      </c>
      <c r="K1289" s="96" t="s">
        <v>630</v>
      </c>
    </row>
    <row r="1290" spans="1:11" hidden="1">
      <c r="A1290" s="100" t="s">
        <v>672</v>
      </c>
      <c r="B1290" s="62" t="s">
        <v>2768</v>
      </c>
      <c r="C1290" s="100" t="s">
        <v>2769</v>
      </c>
      <c r="D1290" s="100">
        <v>3.2</v>
      </c>
      <c r="E1290" s="100" t="s">
        <v>2074</v>
      </c>
      <c r="F1290" s="100" t="s">
        <v>419</v>
      </c>
      <c r="G1290" s="100" t="s">
        <v>656</v>
      </c>
      <c r="H1290" s="100">
        <v>1</v>
      </c>
      <c r="I1290" s="99">
        <f t="shared" si="20"/>
        <v>0</v>
      </c>
      <c r="J1290" s="59">
        <v>1</v>
      </c>
      <c r="K1290" s="96" t="s">
        <v>630</v>
      </c>
    </row>
    <row r="1291" spans="1:11" hidden="1">
      <c r="A1291" s="100" t="s">
        <v>672</v>
      </c>
      <c r="B1291" s="62" t="s">
        <v>2770</v>
      </c>
      <c r="C1291" s="100" t="s">
        <v>2771</v>
      </c>
      <c r="D1291" s="100">
        <v>3.2</v>
      </c>
      <c r="E1291" s="100" t="s">
        <v>2074</v>
      </c>
      <c r="F1291" s="100" t="s">
        <v>419</v>
      </c>
      <c r="G1291" s="100" t="s">
        <v>656</v>
      </c>
      <c r="H1291" s="100">
        <v>1</v>
      </c>
      <c r="I1291" s="99">
        <f t="shared" si="20"/>
        <v>0</v>
      </c>
      <c r="J1291" s="59">
        <v>1</v>
      </c>
      <c r="K1291" s="96" t="s">
        <v>630</v>
      </c>
    </row>
    <row r="1292" spans="1:11" hidden="1">
      <c r="A1292" s="100" t="s">
        <v>672</v>
      </c>
      <c r="B1292" s="62" t="s">
        <v>2772</v>
      </c>
      <c r="C1292" s="100" t="s">
        <v>2773</v>
      </c>
      <c r="D1292" s="100">
        <v>3</v>
      </c>
      <c r="E1292" s="100" t="s">
        <v>2074</v>
      </c>
      <c r="F1292" s="100" t="s">
        <v>419</v>
      </c>
      <c r="G1292" s="100" t="s">
        <v>656</v>
      </c>
      <c r="H1292" s="100">
        <v>1</v>
      </c>
      <c r="I1292" s="99">
        <f t="shared" si="20"/>
        <v>0</v>
      </c>
      <c r="J1292" s="59">
        <v>1</v>
      </c>
      <c r="K1292" s="96" t="s">
        <v>630</v>
      </c>
    </row>
    <row r="1293" spans="1:11" hidden="1">
      <c r="A1293" s="100" t="s">
        <v>672</v>
      </c>
      <c r="B1293" s="62" t="s">
        <v>2774</v>
      </c>
      <c r="C1293" s="100" t="s">
        <v>2775</v>
      </c>
      <c r="D1293" s="100">
        <v>3</v>
      </c>
      <c r="E1293" s="100" t="s">
        <v>2074</v>
      </c>
      <c r="F1293" s="100" t="s">
        <v>419</v>
      </c>
      <c r="G1293" s="100" t="s">
        <v>656</v>
      </c>
      <c r="H1293" s="100">
        <v>1</v>
      </c>
      <c r="I1293" s="99">
        <f t="shared" si="20"/>
        <v>0</v>
      </c>
      <c r="J1293" s="59">
        <v>1</v>
      </c>
      <c r="K1293" s="96" t="s">
        <v>630</v>
      </c>
    </row>
    <row r="1294" spans="1:11" hidden="1">
      <c r="A1294" s="100" t="s">
        <v>672</v>
      </c>
      <c r="B1294" s="62" t="s">
        <v>2776</v>
      </c>
      <c r="C1294" s="100" t="s">
        <v>2777</v>
      </c>
      <c r="D1294" s="100">
        <v>3</v>
      </c>
      <c r="E1294" s="100" t="s">
        <v>2074</v>
      </c>
      <c r="F1294" s="100" t="s">
        <v>419</v>
      </c>
      <c r="G1294" s="100" t="s">
        <v>656</v>
      </c>
      <c r="H1294" s="100">
        <v>1</v>
      </c>
      <c r="I1294" s="99">
        <f t="shared" si="20"/>
        <v>0</v>
      </c>
      <c r="J1294" s="59">
        <v>1</v>
      </c>
      <c r="K1294" s="96" t="s">
        <v>630</v>
      </c>
    </row>
    <row r="1295" spans="1:11" hidden="1">
      <c r="A1295" s="100" t="s">
        <v>672</v>
      </c>
      <c r="B1295" s="62" t="s">
        <v>2778</v>
      </c>
      <c r="C1295" s="100" t="s">
        <v>2779</v>
      </c>
      <c r="D1295" s="100">
        <v>2.8340000000000001</v>
      </c>
      <c r="E1295" s="100" t="s">
        <v>2074</v>
      </c>
      <c r="F1295" s="100" t="s">
        <v>419</v>
      </c>
      <c r="G1295" s="100" t="s">
        <v>656</v>
      </c>
      <c r="H1295" s="100">
        <v>1</v>
      </c>
      <c r="I1295" s="99">
        <f t="shared" si="20"/>
        <v>0</v>
      </c>
      <c r="J1295" s="59">
        <v>1</v>
      </c>
      <c r="K1295" s="96" t="s">
        <v>630</v>
      </c>
    </row>
    <row r="1296" spans="1:11" hidden="1">
      <c r="A1296" s="100" t="s">
        <v>672</v>
      </c>
      <c r="B1296" s="62" t="s">
        <v>2780</v>
      </c>
      <c r="C1296" s="100" t="s">
        <v>2781</v>
      </c>
      <c r="D1296" s="100">
        <v>2.56</v>
      </c>
      <c r="E1296" s="100" t="s">
        <v>2074</v>
      </c>
      <c r="F1296" s="100" t="s">
        <v>419</v>
      </c>
      <c r="G1296" s="100" t="s">
        <v>656</v>
      </c>
      <c r="H1296" s="100">
        <v>1</v>
      </c>
      <c r="I1296" s="99">
        <f t="shared" si="20"/>
        <v>0</v>
      </c>
      <c r="J1296" s="59">
        <v>1</v>
      </c>
      <c r="K1296" s="96" t="s">
        <v>630</v>
      </c>
    </row>
    <row r="1297" spans="1:11" hidden="1">
      <c r="A1297" s="100" t="s">
        <v>672</v>
      </c>
      <c r="B1297" s="62" t="s">
        <v>2782</v>
      </c>
      <c r="C1297" s="100" t="s">
        <v>2783</v>
      </c>
      <c r="D1297" s="100">
        <v>2.5</v>
      </c>
      <c r="E1297" s="100" t="s">
        <v>2074</v>
      </c>
      <c r="F1297" s="100" t="s">
        <v>419</v>
      </c>
      <c r="G1297" s="100" t="s">
        <v>656</v>
      </c>
      <c r="H1297" s="100">
        <v>1</v>
      </c>
      <c r="I1297" s="99">
        <f t="shared" si="20"/>
        <v>0</v>
      </c>
      <c r="J1297" s="59">
        <v>1</v>
      </c>
      <c r="K1297" s="96" t="s">
        <v>630</v>
      </c>
    </row>
    <row r="1298" spans="1:11" hidden="1">
      <c r="A1298" s="100" t="s">
        <v>672</v>
      </c>
      <c r="B1298" s="62" t="s">
        <v>2784</v>
      </c>
      <c r="C1298" s="100" t="s">
        <v>2785</v>
      </c>
      <c r="D1298" s="100">
        <v>2.25</v>
      </c>
      <c r="E1298" s="100" t="s">
        <v>2074</v>
      </c>
      <c r="F1298" s="100" t="s">
        <v>419</v>
      </c>
      <c r="G1298" s="100" t="s">
        <v>656</v>
      </c>
      <c r="H1298" s="100">
        <v>1</v>
      </c>
      <c r="I1298" s="99">
        <f t="shared" si="20"/>
        <v>0</v>
      </c>
      <c r="J1298" s="59">
        <v>1</v>
      </c>
      <c r="K1298" s="96" t="s">
        <v>630</v>
      </c>
    </row>
    <row r="1299" spans="1:11" hidden="1">
      <c r="A1299" s="100" t="s">
        <v>672</v>
      </c>
      <c r="B1299" s="62" t="s">
        <v>2786</v>
      </c>
      <c r="C1299" s="100" t="s">
        <v>2787</v>
      </c>
      <c r="D1299" s="100">
        <v>2.2211999999999996</v>
      </c>
      <c r="E1299" s="100" t="s">
        <v>2074</v>
      </c>
      <c r="F1299" s="100" t="s">
        <v>419</v>
      </c>
      <c r="G1299" s="100" t="s">
        <v>656</v>
      </c>
      <c r="H1299" s="100">
        <v>1</v>
      </c>
      <c r="I1299" s="99">
        <f t="shared" si="20"/>
        <v>0</v>
      </c>
      <c r="J1299" s="59">
        <v>1</v>
      </c>
      <c r="K1299" s="96" t="s">
        <v>630</v>
      </c>
    </row>
    <row r="1300" spans="1:11" hidden="1">
      <c r="A1300" s="100" t="s">
        <v>672</v>
      </c>
      <c r="B1300" s="62" t="s">
        <v>2788</v>
      </c>
      <c r="C1300" s="100" t="s">
        <v>2789</v>
      </c>
      <c r="D1300" s="100">
        <v>2</v>
      </c>
      <c r="E1300" s="100" t="s">
        <v>2074</v>
      </c>
      <c r="F1300" s="100" t="s">
        <v>419</v>
      </c>
      <c r="G1300" s="100" t="s">
        <v>656</v>
      </c>
      <c r="H1300" s="100">
        <v>1</v>
      </c>
      <c r="I1300" s="99">
        <f t="shared" si="20"/>
        <v>0</v>
      </c>
      <c r="J1300" s="59">
        <v>1</v>
      </c>
      <c r="K1300" s="96" t="s">
        <v>630</v>
      </c>
    </row>
    <row r="1301" spans="1:11" hidden="1">
      <c r="A1301" s="100" t="s">
        <v>672</v>
      </c>
      <c r="B1301" s="62" t="s">
        <v>2790</v>
      </c>
      <c r="C1301" s="100" t="s">
        <v>2791</v>
      </c>
      <c r="D1301" s="100">
        <v>2</v>
      </c>
      <c r="E1301" s="100" t="s">
        <v>2074</v>
      </c>
      <c r="F1301" s="100" t="s">
        <v>419</v>
      </c>
      <c r="G1301" s="100" t="s">
        <v>656</v>
      </c>
      <c r="H1301" s="100">
        <v>1</v>
      </c>
      <c r="I1301" s="99">
        <f t="shared" si="20"/>
        <v>0</v>
      </c>
      <c r="J1301" s="59">
        <v>1</v>
      </c>
      <c r="K1301" s="96" t="s">
        <v>630</v>
      </c>
    </row>
    <row r="1302" spans="1:11" hidden="1">
      <c r="A1302" s="100" t="s">
        <v>672</v>
      </c>
      <c r="B1302" s="62" t="s">
        <v>2792</v>
      </c>
      <c r="C1302" s="100" t="s">
        <v>2793</v>
      </c>
      <c r="D1302" s="100">
        <v>2</v>
      </c>
      <c r="E1302" s="100" t="s">
        <v>2074</v>
      </c>
      <c r="F1302" s="100" t="s">
        <v>419</v>
      </c>
      <c r="G1302" s="100" t="s">
        <v>656</v>
      </c>
      <c r="H1302" s="100">
        <v>1</v>
      </c>
      <c r="I1302" s="99">
        <f t="shared" si="20"/>
        <v>0</v>
      </c>
      <c r="J1302" s="59">
        <v>1</v>
      </c>
      <c r="K1302" s="96" t="s">
        <v>630</v>
      </c>
    </row>
    <row r="1303" spans="1:11" hidden="1">
      <c r="A1303" s="100" t="s">
        <v>672</v>
      </c>
      <c r="B1303" s="62" t="s">
        <v>2794</v>
      </c>
      <c r="C1303" s="100" t="s">
        <v>2795</v>
      </c>
      <c r="D1303" s="100">
        <v>2</v>
      </c>
      <c r="E1303" s="100" t="s">
        <v>2074</v>
      </c>
      <c r="F1303" s="100" t="s">
        <v>419</v>
      </c>
      <c r="G1303" s="100" t="s">
        <v>656</v>
      </c>
      <c r="H1303" s="100">
        <v>1</v>
      </c>
      <c r="I1303" s="99">
        <f t="shared" si="20"/>
        <v>0</v>
      </c>
      <c r="J1303" s="59">
        <v>1</v>
      </c>
      <c r="K1303" s="96" t="s">
        <v>630</v>
      </c>
    </row>
    <row r="1304" spans="1:11" hidden="1">
      <c r="A1304" s="100" t="s">
        <v>672</v>
      </c>
      <c r="B1304" s="62" t="s">
        <v>2796</v>
      </c>
      <c r="C1304" s="100" t="s">
        <v>2797</v>
      </c>
      <c r="D1304" s="100">
        <v>2</v>
      </c>
      <c r="E1304" s="100" t="s">
        <v>2074</v>
      </c>
      <c r="F1304" s="100" t="s">
        <v>419</v>
      </c>
      <c r="G1304" s="100" t="s">
        <v>656</v>
      </c>
      <c r="H1304" s="100">
        <v>1</v>
      </c>
      <c r="I1304" s="99">
        <f t="shared" si="20"/>
        <v>0</v>
      </c>
      <c r="J1304" s="59">
        <v>1</v>
      </c>
      <c r="K1304" s="96" t="s">
        <v>630</v>
      </c>
    </row>
    <row r="1305" spans="1:11" hidden="1">
      <c r="A1305" s="100" t="s">
        <v>672</v>
      </c>
      <c r="B1305" s="62" t="s">
        <v>2798</v>
      </c>
      <c r="C1305" s="100" t="s">
        <v>2799</v>
      </c>
      <c r="D1305" s="100">
        <v>2</v>
      </c>
      <c r="E1305" s="100" t="s">
        <v>2074</v>
      </c>
      <c r="F1305" s="100" t="s">
        <v>419</v>
      </c>
      <c r="G1305" s="100" t="s">
        <v>656</v>
      </c>
      <c r="H1305" s="100">
        <v>1</v>
      </c>
      <c r="I1305" s="99">
        <f t="shared" si="20"/>
        <v>0</v>
      </c>
      <c r="J1305" s="59">
        <v>1</v>
      </c>
      <c r="K1305" s="96" t="s">
        <v>630</v>
      </c>
    </row>
    <row r="1306" spans="1:11" hidden="1">
      <c r="A1306" s="100" t="s">
        <v>672</v>
      </c>
      <c r="B1306" s="62" t="s">
        <v>2800</v>
      </c>
      <c r="C1306" s="100" t="s">
        <v>2801</v>
      </c>
      <c r="D1306" s="100">
        <v>1.65</v>
      </c>
      <c r="E1306" s="100" t="s">
        <v>2074</v>
      </c>
      <c r="F1306" s="100" t="s">
        <v>419</v>
      </c>
      <c r="G1306" s="100" t="s">
        <v>656</v>
      </c>
      <c r="H1306" s="100">
        <v>1</v>
      </c>
      <c r="I1306" s="99">
        <f t="shared" si="20"/>
        <v>0</v>
      </c>
      <c r="J1306" s="59">
        <v>1</v>
      </c>
      <c r="K1306" s="96" t="s">
        <v>630</v>
      </c>
    </row>
    <row r="1307" spans="1:11" hidden="1">
      <c r="A1307" s="100" t="s">
        <v>672</v>
      </c>
      <c r="B1307" s="62" t="s">
        <v>2802</v>
      </c>
      <c r="C1307" s="100" t="s">
        <v>2802</v>
      </c>
      <c r="D1307" s="100">
        <v>1.5687324</v>
      </c>
      <c r="E1307" s="100" t="s">
        <v>2074</v>
      </c>
      <c r="F1307" s="100" t="s">
        <v>419</v>
      </c>
      <c r="G1307" s="100" t="s">
        <v>656</v>
      </c>
      <c r="H1307" s="100">
        <v>1</v>
      </c>
      <c r="I1307" s="99">
        <f t="shared" si="20"/>
        <v>0</v>
      </c>
      <c r="J1307" s="59">
        <v>1</v>
      </c>
      <c r="K1307" s="96" t="s">
        <v>630</v>
      </c>
    </row>
    <row r="1308" spans="1:11" hidden="1">
      <c r="A1308" s="100" t="s">
        <v>672</v>
      </c>
      <c r="B1308" s="62" t="s">
        <v>2803</v>
      </c>
      <c r="C1308" s="100" t="s">
        <v>2804</v>
      </c>
      <c r="D1308" s="100">
        <v>1.5</v>
      </c>
      <c r="E1308" s="100" t="s">
        <v>2074</v>
      </c>
      <c r="F1308" s="100" t="s">
        <v>419</v>
      </c>
      <c r="G1308" s="100" t="s">
        <v>656</v>
      </c>
      <c r="H1308" s="100">
        <v>1</v>
      </c>
      <c r="I1308" s="99">
        <f t="shared" si="20"/>
        <v>0</v>
      </c>
      <c r="J1308" s="59">
        <v>1</v>
      </c>
      <c r="K1308" s="96" t="s">
        <v>630</v>
      </c>
    </row>
    <row r="1309" spans="1:11" hidden="1">
      <c r="A1309" s="100" t="s">
        <v>672</v>
      </c>
      <c r="B1309" s="62" t="s">
        <v>2805</v>
      </c>
      <c r="C1309" s="100" t="s">
        <v>2805</v>
      </c>
      <c r="D1309" s="100">
        <v>1.5</v>
      </c>
      <c r="E1309" s="100" t="s">
        <v>2074</v>
      </c>
      <c r="F1309" s="100" t="s">
        <v>419</v>
      </c>
      <c r="G1309" s="100" t="s">
        <v>656</v>
      </c>
      <c r="H1309" s="100">
        <v>1</v>
      </c>
      <c r="I1309" s="99">
        <f t="shared" si="20"/>
        <v>0</v>
      </c>
      <c r="J1309" s="59">
        <v>1</v>
      </c>
      <c r="K1309" s="96" t="s">
        <v>630</v>
      </c>
    </row>
    <row r="1310" spans="1:11" hidden="1">
      <c r="A1310" s="100" t="s">
        <v>672</v>
      </c>
      <c r="B1310" s="62" t="s">
        <v>2806</v>
      </c>
      <c r="C1310" s="100" t="s">
        <v>2807</v>
      </c>
      <c r="D1310" s="100">
        <v>1.4950000000000001</v>
      </c>
      <c r="E1310" s="100" t="s">
        <v>2074</v>
      </c>
      <c r="F1310" s="100" t="s">
        <v>419</v>
      </c>
      <c r="G1310" s="100" t="s">
        <v>656</v>
      </c>
      <c r="H1310" s="100">
        <v>1</v>
      </c>
      <c r="I1310" s="99">
        <f t="shared" si="20"/>
        <v>0</v>
      </c>
      <c r="J1310" s="59">
        <v>1</v>
      </c>
      <c r="K1310" s="96" t="s">
        <v>630</v>
      </c>
    </row>
    <row r="1311" spans="1:11" hidden="1">
      <c r="A1311" s="100" t="s">
        <v>672</v>
      </c>
      <c r="B1311" s="62" t="s">
        <v>2808</v>
      </c>
      <c r="C1311" s="100" t="s">
        <v>2809</v>
      </c>
      <c r="D1311" s="100">
        <v>1.4</v>
      </c>
      <c r="E1311" s="100" t="s">
        <v>2074</v>
      </c>
      <c r="F1311" s="100" t="s">
        <v>419</v>
      </c>
      <c r="G1311" s="100" t="s">
        <v>656</v>
      </c>
      <c r="H1311" s="100">
        <v>1</v>
      </c>
      <c r="I1311" s="99">
        <f t="shared" si="20"/>
        <v>0</v>
      </c>
      <c r="J1311" s="59">
        <v>1</v>
      </c>
      <c r="K1311" s="96" t="s">
        <v>630</v>
      </c>
    </row>
    <row r="1312" spans="1:11" hidden="1">
      <c r="A1312" s="100" t="s">
        <v>672</v>
      </c>
      <c r="B1312" s="62" t="s">
        <v>2810</v>
      </c>
      <c r="C1312" s="100" t="s">
        <v>2811</v>
      </c>
      <c r="D1312" s="100">
        <v>1.3</v>
      </c>
      <c r="E1312" s="100" t="s">
        <v>2074</v>
      </c>
      <c r="F1312" s="100" t="s">
        <v>419</v>
      </c>
      <c r="G1312" s="100" t="s">
        <v>656</v>
      </c>
      <c r="H1312" s="100">
        <v>1</v>
      </c>
      <c r="I1312" s="99">
        <f t="shared" si="20"/>
        <v>0</v>
      </c>
      <c r="J1312" s="59">
        <v>1</v>
      </c>
      <c r="K1312" s="96" t="s">
        <v>630</v>
      </c>
    </row>
    <row r="1313" spans="1:11" hidden="1">
      <c r="A1313" s="100" t="s">
        <v>672</v>
      </c>
      <c r="B1313" s="62" t="s">
        <v>2812</v>
      </c>
      <c r="C1313" s="100" t="s">
        <v>2812</v>
      </c>
      <c r="D1313" s="100">
        <v>1.25</v>
      </c>
      <c r="E1313" s="100" t="s">
        <v>2074</v>
      </c>
      <c r="F1313" s="100" t="s">
        <v>419</v>
      </c>
      <c r="G1313" s="100" t="s">
        <v>656</v>
      </c>
      <c r="H1313" s="100">
        <v>1</v>
      </c>
      <c r="I1313" s="99">
        <f t="shared" si="20"/>
        <v>0</v>
      </c>
      <c r="J1313" s="59">
        <v>1</v>
      </c>
      <c r="K1313" s="96" t="s">
        <v>630</v>
      </c>
    </row>
    <row r="1314" spans="1:11" hidden="1">
      <c r="A1314" s="100" t="s">
        <v>672</v>
      </c>
      <c r="B1314" s="62" t="s">
        <v>2813</v>
      </c>
      <c r="C1314" s="100" t="s">
        <v>2814</v>
      </c>
      <c r="D1314" s="100">
        <v>1.1000000000000001</v>
      </c>
      <c r="E1314" s="100" t="s">
        <v>2074</v>
      </c>
      <c r="F1314" s="100" t="s">
        <v>419</v>
      </c>
      <c r="G1314" s="100" t="s">
        <v>656</v>
      </c>
      <c r="H1314" s="100">
        <v>1</v>
      </c>
      <c r="I1314" s="99">
        <f t="shared" si="20"/>
        <v>0</v>
      </c>
      <c r="J1314" s="59">
        <v>1</v>
      </c>
      <c r="K1314" s="96" t="s">
        <v>630</v>
      </c>
    </row>
    <row r="1315" spans="1:11" hidden="1">
      <c r="A1315" s="100" t="s">
        <v>672</v>
      </c>
      <c r="B1315" s="62" t="s">
        <v>2815</v>
      </c>
      <c r="C1315" s="100" t="s">
        <v>2815</v>
      </c>
      <c r="D1315" s="100">
        <v>1.04</v>
      </c>
      <c r="E1315" s="100" t="s">
        <v>2074</v>
      </c>
      <c r="F1315" s="100" t="s">
        <v>419</v>
      </c>
      <c r="G1315" s="100" t="s">
        <v>656</v>
      </c>
      <c r="H1315" s="100">
        <v>1</v>
      </c>
      <c r="I1315" s="99">
        <f t="shared" si="20"/>
        <v>0</v>
      </c>
      <c r="J1315" s="59">
        <v>1</v>
      </c>
      <c r="K1315" s="96" t="s">
        <v>630</v>
      </c>
    </row>
    <row r="1316" spans="1:11" hidden="1">
      <c r="A1316" s="100" t="s">
        <v>672</v>
      </c>
      <c r="B1316" s="62" t="s">
        <v>2816</v>
      </c>
      <c r="C1316" s="100" t="s">
        <v>2817</v>
      </c>
      <c r="D1316" s="100">
        <v>1</v>
      </c>
      <c r="E1316" s="100" t="s">
        <v>2074</v>
      </c>
      <c r="F1316" s="100" t="s">
        <v>419</v>
      </c>
      <c r="G1316" s="100" t="s">
        <v>656</v>
      </c>
      <c r="H1316" s="100">
        <v>1</v>
      </c>
      <c r="I1316" s="99">
        <f t="shared" si="20"/>
        <v>0</v>
      </c>
      <c r="J1316" s="59">
        <v>1</v>
      </c>
      <c r="K1316" s="96" t="s">
        <v>630</v>
      </c>
    </row>
    <row r="1317" spans="1:11" hidden="1">
      <c r="A1317" s="100" t="s">
        <v>672</v>
      </c>
      <c r="B1317" s="62" t="s">
        <v>2818</v>
      </c>
      <c r="C1317" s="100" t="s">
        <v>2819</v>
      </c>
      <c r="D1317" s="100">
        <v>1</v>
      </c>
      <c r="E1317" s="100" t="s">
        <v>2074</v>
      </c>
      <c r="F1317" s="100" t="s">
        <v>419</v>
      </c>
      <c r="G1317" s="100" t="s">
        <v>656</v>
      </c>
      <c r="H1317" s="100">
        <v>1</v>
      </c>
      <c r="I1317" s="99">
        <f t="shared" si="20"/>
        <v>0</v>
      </c>
      <c r="J1317" s="59">
        <v>1</v>
      </c>
      <c r="K1317" s="96" t="s">
        <v>630</v>
      </c>
    </row>
    <row r="1318" spans="1:11" hidden="1">
      <c r="A1318" s="100" t="s">
        <v>672</v>
      </c>
      <c r="B1318" s="62" t="s">
        <v>2820</v>
      </c>
      <c r="C1318" s="100" t="s">
        <v>2820</v>
      </c>
      <c r="D1318" s="100">
        <v>1</v>
      </c>
      <c r="E1318" s="100" t="s">
        <v>2074</v>
      </c>
      <c r="F1318" s="100" t="s">
        <v>419</v>
      </c>
      <c r="G1318" s="100" t="s">
        <v>656</v>
      </c>
      <c r="H1318" s="100">
        <v>1</v>
      </c>
      <c r="I1318" s="99">
        <f t="shared" si="20"/>
        <v>0</v>
      </c>
      <c r="J1318" s="59">
        <v>1</v>
      </c>
      <c r="K1318" s="96" t="s">
        <v>630</v>
      </c>
    </row>
    <row r="1319" spans="1:11" hidden="1">
      <c r="A1319" s="100" t="s">
        <v>672</v>
      </c>
      <c r="B1319" s="62" t="s">
        <v>2821</v>
      </c>
      <c r="C1319" s="100" t="s">
        <v>2822</v>
      </c>
      <c r="D1319" s="100">
        <v>0.999</v>
      </c>
      <c r="E1319" s="100" t="s">
        <v>2074</v>
      </c>
      <c r="F1319" s="100" t="s">
        <v>419</v>
      </c>
      <c r="G1319" s="100" t="s">
        <v>656</v>
      </c>
      <c r="H1319" s="100">
        <v>1</v>
      </c>
      <c r="I1319" s="99">
        <f t="shared" si="20"/>
        <v>0</v>
      </c>
      <c r="J1319" s="59">
        <v>1</v>
      </c>
      <c r="K1319" s="96" t="s">
        <v>630</v>
      </c>
    </row>
    <row r="1320" spans="1:11" hidden="1">
      <c r="A1320" s="100" t="s">
        <v>672</v>
      </c>
      <c r="B1320" s="62" t="s">
        <v>2823</v>
      </c>
      <c r="C1320" s="100" t="s">
        <v>2823</v>
      </c>
      <c r="D1320" s="100">
        <v>0.995</v>
      </c>
      <c r="E1320" s="100" t="s">
        <v>2074</v>
      </c>
      <c r="F1320" s="100" t="s">
        <v>419</v>
      </c>
      <c r="G1320" s="100" t="s">
        <v>656</v>
      </c>
      <c r="H1320" s="100">
        <v>1</v>
      </c>
      <c r="I1320" s="99">
        <f t="shared" si="20"/>
        <v>0</v>
      </c>
      <c r="J1320" s="59">
        <v>1</v>
      </c>
      <c r="K1320" s="96" t="s">
        <v>630</v>
      </c>
    </row>
    <row r="1321" spans="1:11" hidden="1">
      <c r="A1321" s="100" t="s">
        <v>672</v>
      </c>
      <c r="B1321" s="62" t="s">
        <v>2824</v>
      </c>
      <c r="C1321" s="100" t="s">
        <v>2825</v>
      </c>
      <c r="D1321" s="100">
        <v>0.995</v>
      </c>
      <c r="E1321" s="100" t="s">
        <v>2074</v>
      </c>
      <c r="F1321" s="100" t="s">
        <v>419</v>
      </c>
      <c r="G1321" s="100" t="s">
        <v>656</v>
      </c>
      <c r="H1321" s="100">
        <v>1</v>
      </c>
      <c r="I1321" s="99">
        <f t="shared" si="20"/>
        <v>0</v>
      </c>
      <c r="J1321" s="59">
        <v>1</v>
      </c>
      <c r="K1321" s="96" t="s">
        <v>630</v>
      </c>
    </row>
    <row r="1322" spans="1:11" hidden="1">
      <c r="A1322" s="100" t="s">
        <v>672</v>
      </c>
      <c r="B1322" s="62" t="s">
        <v>2826</v>
      </c>
      <c r="C1322" s="100" t="s">
        <v>2827</v>
      </c>
      <c r="D1322" s="100">
        <v>0.995</v>
      </c>
      <c r="E1322" s="100" t="s">
        <v>2074</v>
      </c>
      <c r="F1322" s="100" t="s">
        <v>419</v>
      </c>
      <c r="G1322" s="100" t="s">
        <v>656</v>
      </c>
      <c r="H1322" s="100">
        <v>1</v>
      </c>
      <c r="I1322" s="99">
        <f t="shared" si="20"/>
        <v>0</v>
      </c>
      <c r="J1322" s="59">
        <v>1</v>
      </c>
      <c r="K1322" s="96" t="s">
        <v>630</v>
      </c>
    </row>
    <row r="1323" spans="1:11" hidden="1">
      <c r="A1323" s="100" t="s">
        <v>672</v>
      </c>
      <c r="B1323" s="62" t="s">
        <v>2828</v>
      </c>
      <c r="C1323" s="100" t="s">
        <v>2828</v>
      </c>
      <c r="D1323" s="100">
        <v>0.98</v>
      </c>
      <c r="E1323" s="100" t="s">
        <v>2074</v>
      </c>
      <c r="F1323" s="100" t="s">
        <v>419</v>
      </c>
      <c r="G1323" s="100" t="s">
        <v>656</v>
      </c>
      <c r="H1323" s="100">
        <v>1</v>
      </c>
      <c r="I1323" s="99">
        <f t="shared" si="20"/>
        <v>0</v>
      </c>
      <c r="J1323" s="59">
        <v>1</v>
      </c>
      <c r="K1323" s="96" t="s">
        <v>630</v>
      </c>
    </row>
    <row r="1324" spans="1:11" hidden="1">
      <c r="A1324" s="100" t="s">
        <v>672</v>
      </c>
      <c r="B1324" s="62" t="s">
        <v>2829</v>
      </c>
      <c r="C1324" s="100" t="s">
        <v>2830</v>
      </c>
      <c r="D1324" s="100">
        <v>0.92</v>
      </c>
      <c r="E1324" s="100" t="s">
        <v>2074</v>
      </c>
      <c r="F1324" s="100" t="s">
        <v>419</v>
      </c>
      <c r="G1324" s="100" t="s">
        <v>656</v>
      </c>
      <c r="H1324" s="100">
        <v>1</v>
      </c>
      <c r="I1324" s="99">
        <f t="shared" si="20"/>
        <v>0</v>
      </c>
      <c r="J1324" s="59">
        <v>1</v>
      </c>
      <c r="K1324" s="96" t="s">
        <v>630</v>
      </c>
    </row>
    <row r="1325" spans="1:11" hidden="1">
      <c r="A1325" s="100" t="s">
        <v>672</v>
      </c>
      <c r="B1325" s="62" t="s">
        <v>2831</v>
      </c>
      <c r="C1325" s="100" t="s">
        <v>2832</v>
      </c>
      <c r="D1325" s="100">
        <v>0.9</v>
      </c>
      <c r="E1325" s="100" t="s">
        <v>2074</v>
      </c>
      <c r="F1325" s="100" t="s">
        <v>419</v>
      </c>
      <c r="G1325" s="100" t="s">
        <v>656</v>
      </c>
      <c r="H1325" s="100">
        <v>1</v>
      </c>
      <c r="I1325" s="99">
        <f t="shared" si="20"/>
        <v>0</v>
      </c>
      <c r="J1325" s="59">
        <v>1</v>
      </c>
      <c r="K1325" s="96" t="s">
        <v>630</v>
      </c>
    </row>
    <row r="1326" spans="1:11" hidden="1">
      <c r="A1326" s="100" t="s">
        <v>672</v>
      </c>
      <c r="B1326" s="62" t="s">
        <v>2833</v>
      </c>
      <c r="C1326" s="100" t="s">
        <v>2834</v>
      </c>
      <c r="D1326" s="100">
        <v>0.9</v>
      </c>
      <c r="E1326" s="100" t="s">
        <v>2074</v>
      </c>
      <c r="F1326" s="100" t="s">
        <v>419</v>
      </c>
      <c r="G1326" s="100" t="s">
        <v>656</v>
      </c>
      <c r="H1326" s="100">
        <v>1</v>
      </c>
      <c r="I1326" s="99">
        <f t="shared" si="20"/>
        <v>0</v>
      </c>
      <c r="J1326" s="59">
        <v>1</v>
      </c>
      <c r="K1326" s="96" t="s">
        <v>630</v>
      </c>
    </row>
    <row r="1327" spans="1:11" hidden="1">
      <c r="A1327" s="100" t="s">
        <v>672</v>
      </c>
      <c r="B1327" s="62" t="s">
        <v>2835</v>
      </c>
      <c r="C1327" s="100" t="s">
        <v>2835</v>
      </c>
      <c r="D1327" s="100">
        <v>0.86499999999999999</v>
      </c>
      <c r="E1327" s="100" t="s">
        <v>2074</v>
      </c>
      <c r="F1327" s="100" t="s">
        <v>419</v>
      </c>
      <c r="G1327" s="100" t="s">
        <v>656</v>
      </c>
      <c r="H1327" s="100">
        <v>1</v>
      </c>
      <c r="I1327" s="99">
        <f t="shared" si="20"/>
        <v>0</v>
      </c>
      <c r="J1327" s="59">
        <v>1</v>
      </c>
      <c r="K1327" s="96" t="s">
        <v>630</v>
      </c>
    </row>
    <row r="1328" spans="1:11" hidden="1">
      <c r="A1328" s="100" t="s">
        <v>672</v>
      </c>
      <c r="B1328" s="62" t="s">
        <v>2836</v>
      </c>
      <c r="C1328" s="100" t="s">
        <v>2836</v>
      </c>
      <c r="D1328" s="100">
        <v>0.86</v>
      </c>
      <c r="E1328" s="100" t="s">
        <v>2074</v>
      </c>
      <c r="F1328" s="100" t="s">
        <v>419</v>
      </c>
      <c r="G1328" s="100" t="s">
        <v>656</v>
      </c>
      <c r="H1328" s="100">
        <v>1</v>
      </c>
      <c r="I1328" s="99">
        <f t="shared" si="20"/>
        <v>0</v>
      </c>
      <c r="J1328" s="59">
        <v>1</v>
      </c>
      <c r="K1328" s="96" t="s">
        <v>630</v>
      </c>
    </row>
    <row r="1329" spans="1:11" hidden="1">
      <c r="A1329" s="100" t="s">
        <v>672</v>
      </c>
      <c r="B1329" s="62" t="s">
        <v>2837</v>
      </c>
      <c r="C1329" s="100" t="s">
        <v>2838</v>
      </c>
      <c r="D1329" s="100">
        <v>0.8</v>
      </c>
      <c r="E1329" s="100" t="s">
        <v>2074</v>
      </c>
      <c r="F1329" s="100" t="s">
        <v>419</v>
      </c>
      <c r="G1329" s="100" t="s">
        <v>656</v>
      </c>
      <c r="H1329" s="100">
        <v>1</v>
      </c>
      <c r="I1329" s="99">
        <f t="shared" si="20"/>
        <v>0</v>
      </c>
      <c r="J1329" s="59">
        <v>1</v>
      </c>
      <c r="K1329" s="96" t="s">
        <v>630</v>
      </c>
    </row>
    <row r="1330" spans="1:11" hidden="1">
      <c r="A1330" s="100" t="s">
        <v>672</v>
      </c>
      <c r="B1330" s="62" t="s">
        <v>2839</v>
      </c>
      <c r="C1330" s="100" t="s">
        <v>2840</v>
      </c>
      <c r="D1330" s="100">
        <v>0.8</v>
      </c>
      <c r="E1330" s="100" t="s">
        <v>2074</v>
      </c>
      <c r="F1330" s="100" t="s">
        <v>419</v>
      </c>
      <c r="G1330" s="100" t="s">
        <v>656</v>
      </c>
      <c r="H1330" s="100">
        <v>1</v>
      </c>
      <c r="I1330" s="99">
        <f t="shared" si="20"/>
        <v>0</v>
      </c>
      <c r="J1330" s="59">
        <v>1</v>
      </c>
      <c r="K1330" s="96" t="s">
        <v>630</v>
      </c>
    </row>
    <row r="1331" spans="1:11" hidden="1">
      <c r="A1331" s="100" t="s">
        <v>672</v>
      </c>
      <c r="B1331" s="62" t="s">
        <v>2841</v>
      </c>
      <c r="C1331" s="100" t="s">
        <v>2841</v>
      </c>
      <c r="D1331" s="100">
        <v>0.75</v>
      </c>
      <c r="E1331" s="100" t="s">
        <v>2074</v>
      </c>
      <c r="F1331" s="100" t="s">
        <v>419</v>
      </c>
      <c r="G1331" s="100" t="s">
        <v>656</v>
      </c>
      <c r="H1331" s="100">
        <v>1</v>
      </c>
      <c r="I1331" s="99">
        <f t="shared" si="20"/>
        <v>0</v>
      </c>
      <c r="J1331" s="59">
        <v>1</v>
      </c>
      <c r="K1331" s="96" t="s">
        <v>630</v>
      </c>
    </row>
    <row r="1332" spans="1:11" hidden="1">
      <c r="A1332" s="100" t="s">
        <v>672</v>
      </c>
      <c r="B1332" s="62" t="s">
        <v>2842</v>
      </c>
      <c r="C1332" s="100" t="s">
        <v>2843</v>
      </c>
      <c r="D1332" s="100">
        <v>0.65</v>
      </c>
      <c r="E1332" s="100" t="s">
        <v>2074</v>
      </c>
      <c r="F1332" s="100" t="s">
        <v>419</v>
      </c>
      <c r="G1332" s="100" t="s">
        <v>656</v>
      </c>
      <c r="H1332" s="100">
        <v>1</v>
      </c>
      <c r="I1332" s="99">
        <f t="shared" si="20"/>
        <v>0</v>
      </c>
      <c r="J1332" s="59">
        <v>1</v>
      </c>
      <c r="K1332" s="96" t="s">
        <v>630</v>
      </c>
    </row>
    <row r="1333" spans="1:11" hidden="1">
      <c r="A1333" s="100" t="s">
        <v>672</v>
      </c>
      <c r="B1333" s="62" t="s">
        <v>2844</v>
      </c>
      <c r="C1333" s="100" t="s">
        <v>2844</v>
      </c>
      <c r="D1333" s="100">
        <v>0.6</v>
      </c>
      <c r="E1333" s="100" t="s">
        <v>2074</v>
      </c>
      <c r="F1333" s="100" t="s">
        <v>419</v>
      </c>
      <c r="G1333" s="100" t="s">
        <v>656</v>
      </c>
      <c r="H1333" s="100">
        <v>1</v>
      </c>
      <c r="I1333" s="99">
        <f t="shared" si="20"/>
        <v>0</v>
      </c>
      <c r="J1333" s="59">
        <v>1</v>
      </c>
      <c r="K1333" s="96" t="s">
        <v>630</v>
      </c>
    </row>
    <row r="1334" spans="1:11" hidden="1">
      <c r="A1334" s="100" t="s">
        <v>672</v>
      </c>
      <c r="B1334" s="62" t="s">
        <v>2845</v>
      </c>
      <c r="C1334" s="100" t="s">
        <v>2845</v>
      </c>
      <c r="D1334" s="100">
        <v>0.6</v>
      </c>
      <c r="E1334" s="100" t="s">
        <v>2074</v>
      </c>
      <c r="F1334" s="100" t="s">
        <v>419</v>
      </c>
      <c r="G1334" s="100" t="s">
        <v>656</v>
      </c>
      <c r="H1334" s="100">
        <v>1</v>
      </c>
      <c r="I1334" s="99">
        <f t="shared" si="20"/>
        <v>0</v>
      </c>
      <c r="J1334" s="59">
        <v>1</v>
      </c>
      <c r="K1334" s="96" t="s">
        <v>630</v>
      </c>
    </row>
    <row r="1335" spans="1:11" hidden="1">
      <c r="A1335" s="100" t="s">
        <v>672</v>
      </c>
      <c r="B1335" s="62" t="s">
        <v>2846</v>
      </c>
      <c r="C1335" s="100" t="s">
        <v>2847</v>
      </c>
      <c r="D1335" s="100">
        <v>0.56299999999999994</v>
      </c>
      <c r="E1335" s="100" t="s">
        <v>2074</v>
      </c>
      <c r="F1335" s="100" t="s">
        <v>419</v>
      </c>
      <c r="G1335" s="100" t="s">
        <v>656</v>
      </c>
      <c r="H1335" s="100">
        <v>1</v>
      </c>
      <c r="I1335" s="99">
        <f t="shared" si="20"/>
        <v>0</v>
      </c>
      <c r="J1335" s="59">
        <v>1</v>
      </c>
      <c r="K1335" s="96" t="s">
        <v>630</v>
      </c>
    </row>
    <row r="1336" spans="1:11" hidden="1">
      <c r="A1336" s="100" t="s">
        <v>672</v>
      </c>
      <c r="B1336" s="62" t="s">
        <v>2848</v>
      </c>
      <c r="C1336" s="100" t="s">
        <v>2848</v>
      </c>
      <c r="D1336" s="100">
        <v>0.52</v>
      </c>
      <c r="E1336" s="100" t="s">
        <v>2074</v>
      </c>
      <c r="F1336" s="100" t="s">
        <v>419</v>
      </c>
      <c r="G1336" s="100" t="s">
        <v>656</v>
      </c>
      <c r="H1336" s="100">
        <v>1</v>
      </c>
      <c r="I1336" s="99">
        <f t="shared" si="20"/>
        <v>0</v>
      </c>
      <c r="J1336" s="59">
        <v>1</v>
      </c>
      <c r="K1336" s="96" t="s">
        <v>630</v>
      </c>
    </row>
    <row r="1337" spans="1:11" hidden="1">
      <c r="A1337" s="100" t="s">
        <v>672</v>
      </c>
      <c r="B1337" s="62" t="s">
        <v>2849</v>
      </c>
      <c r="C1337" s="100" t="s">
        <v>2849</v>
      </c>
      <c r="D1337" s="100">
        <v>0.52</v>
      </c>
      <c r="E1337" s="100" t="s">
        <v>2074</v>
      </c>
      <c r="F1337" s="100" t="s">
        <v>419</v>
      </c>
      <c r="G1337" s="100" t="s">
        <v>656</v>
      </c>
      <c r="H1337" s="100">
        <v>1</v>
      </c>
      <c r="I1337" s="99">
        <f t="shared" si="20"/>
        <v>0</v>
      </c>
      <c r="J1337" s="59">
        <v>1</v>
      </c>
      <c r="K1337" s="96" t="s">
        <v>630</v>
      </c>
    </row>
    <row r="1338" spans="1:11" hidden="1">
      <c r="A1338" s="100" t="s">
        <v>672</v>
      </c>
      <c r="B1338" s="62" t="s">
        <v>2850</v>
      </c>
      <c r="C1338" s="100" t="s">
        <v>2851</v>
      </c>
      <c r="D1338" s="100">
        <v>0.5</v>
      </c>
      <c r="E1338" s="100" t="s">
        <v>2074</v>
      </c>
      <c r="F1338" s="100" t="s">
        <v>419</v>
      </c>
      <c r="G1338" s="100" t="s">
        <v>656</v>
      </c>
      <c r="H1338" s="100">
        <v>1</v>
      </c>
      <c r="I1338" s="99">
        <f t="shared" si="20"/>
        <v>0</v>
      </c>
      <c r="J1338" s="59">
        <v>1</v>
      </c>
      <c r="K1338" s="96" t="s">
        <v>630</v>
      </c>
    </row>
    <row r="1339" spans="1:11" hidden="1">
      <c r="A1339" s="100" t="s">
        <v>672</v>
      </c>
      <c r="B1339" s="62" t="s">
        <v>2852</v>
      </c>
      <c r="C1339" s="100" t="s">
        <v>2853</v>
      </c>
      <c r="D1339" s="100">
        <v>0.5</v>
      </c>
      <c r="E1339" s="100" t="s">
        <v>2074</v>
      </c>
      <c r="F1339" s="100" t="s">
        <v>419</v>
      </c>
      <c r="G1339" s="100" t="s">
        <v>656</v>
      </c>
      <c r="H1339" s="100">
        <v>1</v>
      </c>
      <c r="I1339" s="99">
        <f t="shared" si="20"/>
        <v>0</v>
      </c>
      <c r="J1339" s="59">
        <v>1</v>
      </c>
      <c r="K1339" s="96" t="s">
        <v>630</v>
      </c>
    </row>
    <row r="1340" spans="1:11" hidden="1">
      <c r="A1340" s="100" t="s">
        <v>672</v>
      </c>
      <c r="B1340" s="62" t="s">
        <v>2854</v>
      </c>
      <c r="C1340" s="100" t="s">
        <v>2854</v>
      </c>
      <c r="D1340" s="100">
        <v>0.48</v>
      </c>
      <c r="E1340" s="100" t="s">
        <v>2074</v>
      </c>
      <c r="F1340" s="100" t="s">
        <v>419</v>
      </c>
      <c r="G1340" s="100" t="s">
        <v>656</v>
      </c>
      <c r="H1340" s="100">
        <v>1</v>
      </c>
      <c r="I1340" s="99">
        <f t="shared" si="20"/>
        <v>0</v>
      </c>
      <c r="J1340" s="59">
        <v>1</v>
      </c>
      <c r="K1340" s="96" t="s">
        <v>630</v>
      </c>
    </row>
    <row r="1341" spans="1:11" hidden="1">
      <c r="A1341" s="100" t="s">
        <v>672</v>
      </c>
      <c r="B1341" s="62" t="s">
        <v>2855</v>
      </c>
      <c r="C1341" s="100" t="s">
        <v>2855</v>
      </c>
      <c r="D1341" s="100">
        <v>0.45</v>
      </c>
      <c r="E1341" s="100" t="s">
        <v>2074</v>
      </c>
      <c r="F1341" s="100" t="s">
        <v>419</v>
      </c>
      <c r="G1341" s="100" t="s">
        <v>656</v>
      </c>
      <c r="H1341" s="100">
        <v>1</v>
      </c>
      <c r="I1341" s="99">
        <f t="shared" si="20"/>
        <v>0</v>
      </c>
      <c r="J1341" s="59">
        <v>1</v>
      </c>
      <c r="K1341" s="96" t="s">
        <v>630</v>
      </c>
    </row>
    <row r="1342" spans="1:11" hidden="1">
      <c r="A1342" s="100" t="s">
        <v>672</v>
      </c>
      <c r="B1342" s="62" t="s">
        <v>2856</v>
      </c>
      <c r="C1342" s="100" t="s">
        <v>2856</v>
      </c>
      <c r="D1342" s="100">
        <v>0.44</v>
      </c>
      <c r="E1342" s="100" t="s">
        <v>2074</v>
      </c>
      <c r="F1342" s="100" t="s">
        <v>419</v>
      </c>
      <c r="G1342" s="100" t="s">
        <v>656</v>
      </c>
      <c r="H1342" s="100">
        <v>1</v>
      </c>
      <c r="I1342" s="99">
        <f t="shared" si="20"/>
        <v>0</v>
      </c>
      <c r="J1342" s="59">
        <v>1</v>
      </c>
      <c r="K1342" s="96" t="s">
        <v>630</v>
      </c>
    </row>
    <row r="1343" spans="1:11" hidden="1">
      <c r="A1343" s="100" t="s">
        <v>672</v>
      </c>
      <c r="B1343" s="62" t="s">
        <v>2857</v>
      </c>
      <c r="C1343" s="100" t="s">
        <v>2857</v>
      </c>
      <c r="D1343" s="100">
        <v>0.42413876</v>
      </c>
      <c r="E1343" s="100" t="s">
        <v>2074</v>
      </c>
      <c r="F1343" s="100" t="s">
        <v>419</v>
      </c>
      <c r="G1343" s="100" t="s">
        <v>656</v>
      </c>
      <c r="H1343" s="100">
        <v>1</v>
      </c>
      <c r="I1343" s="99">
        <f t="shared" si="20"/>
        <v>0</v>
      </c>
      <c r="J1343" s="59">
        <v>1</v>
      </c>
      <c r="K1343" s="96" t="s">
        <v>630</v>
      </c>
    </row>
    <row r="1344" spans="1:11" hidden="1">
      <c r="A1344" s="100" t="s">
        <v>672</v>
      </c>
      <c r="B1344" s="62" t="s">
        <v>2858</v>
      </c>
      <c r="C1344" s="100" t="s">
        <v>2859</v>
      </c>
      <c r="D1344" s="100">
        <v>0.42399999999999999</v>
      </c>
      <c r="E1344" s="100" t="s">
        <v>2074</v>
      </c>
      <c r="F1344" s="100" t="s">
        <v>419</v>
      </c>
      <c r="G1344" s="100" t="s">
        <v>656</v>
      </c>
      <c r="H1344" s="100">
        <v>1</v>
      </c>
      <c r="I1344" s="99">
        <f t="shared" si="20"/>
        <v>0</v>
      </c>
      <c r="J1344" s="59">
        <v>1</v>
      </c>
      <c r="K1344" s="96" t="s">
        <v>630</v>
      </c>
    </row>
    <row r="1345" spans="1:11" hidden="1">
      <c r="A1345" s="100" t="s">
        <v>672</v>
      </c>
      <c r="B1345" s="62" t="s">
        <v>2860</v>
      </c>
      <c r="C1345" s="100" t="s">
        <v>2861</v>
      </c>
      <c r="D1345" s="100">
        <v>0.4</v>
      </c>
      <c r="E1345" s="100" t="s">
        <v>2074</v>
      </c>
      <c r="F1345" s="100" t="s">
        <v>419</v>
      </c>
      <c r="G1345" s="100" t="s">
        <v>656</v>
      </c>
      <c r="H1345" s="100">
        <v>1</v>
      </c>
      <c r="I1345" s="99">
        <f t="shared" si="20"/>
        <v>0</v>
      </c>
      <c r="J1345" s="59">
        <v>1</v>
      </c>
      <c r="K1345" s="96" t="s">
        <v>630</v>
      </c>
    </row>
    <row r="1346" spans="1:11" hidden="1">
      <c r="A1346" s="100" t="s">
        <v>672</v>
      </c>
      <c r="B1346" s="62" t="s">
        <v>2862</v>
      </c>
      <c r="C1346" s="100" t="s">
        <v>2862</v>
      </c>
      <c r="D1346" s="100">
        <v>0.4</v>
      </c>
      <c r="E1346" s="100" t="s">
        <v>2074</v>
      </c>
      <c r="F1346" s="100" t="s">
        <v>419</v>
      </c>
      <c r="G1346" s="100" t="s">
        <v>656</v>
      </c>
      <c r="H1346" s="100">
        <v>1</v>
      </c>
      <c r="I1346" s="99">
        <f t="shared" ref="I1346:I1409" si="21">NOT(H1346)*1</f>
        <v>0</v>
      </c>
      <c r="J1346" s="59">
        <v>1</v>
      </c>
      <c r="K1346" s="96" t="s">
        <v>630</v>
      </c>
    </row>
    <row r="1347" spans="1:11" hidden="1">
      <c r="A1347" s="100" t="s">
        <v>672</v>
      </c>
      <c r="B1347" s="62" t="s">
        <v>2863</v>
      </c>
      <c r="C1347" s="100" t="s">
        <v>2864</v>
      </c>
      <c r="D1347" s="100">
        <v>0.4</v>
      </c>
      <c r="E1347" s="100" t="s">
        <v>2074</v>
      </c>
      <c r="F1347" s="100" t="s">
        <v>419</v>
      </c>
      <c r="G1347" s="100" t="s">
        <v>656</v>
      </c>
      <c r="H1347" s="100">
        <v>1</v>
      </c>
      <c r="I1347" s="99">
        <f t="shared" si="21"/>
        <v>0</v>
      </c>
      <c r="J1347" s="59">
        <v>1</v>
      </c>
      <c r="K1347" s="96" t="s">
        <v>630</v>
      </c>
    </row>
    <row r="1348" spans="1:11" hidden="1">
      <c r="A1348" s="100" t="s">
        <v>672</v>
      </c>
      <c r="B1348" s="62" t="s">
        <v>2865</v>
      </c>
      <c r="C1348" s="100" t="s">
        <v>2865</v>
      </c>
      <c r="D1348" s="100">
        <v>0.35599999999999998</v>
      </c>
      <c r="E1348" s="100" t="s">
        <v>2074</v>
      </c>
      <c r="F1348" s="100" t="s">
        <v>419</v>
      </c>
      <c r="G1348" s="100" t="s">
        <v>656</v>
      </c>
      <c r="H1348" s="100">
        <v>1</v>
      </c>
      <c r="I1348" s="99">
        <f t="shared" si="21"/>
        <v>0</v>
      </c>
      <c r="J1348" s="59">
        <v>1</v>
      </c>
      <c r="K1348" s="96" t="s">
        <v>630</v>
      </c>
    </row>
    <row r="1349" spans="1:11" hidden="1">
      <c r="A1349" s="100" t="s">
        <v>672</v>
      </c>
      <c r="B1349" s="62" t="s">
        <v>2866</v>
      </c>
      <c r="C1349" s="100" t="s">
        <v>2866</v>
      </c>
      <c r="D1349" s="100">
        <v>0.35</v>
      </c>
      <c r="E1349" s="100" t="s">
        <v>2074</v>
      </c>
      <c r="F1349" s="100" t="s">
        <v>419</v>
      </c>
      <c r="G1349" s="100" t="s">
        <v>656</v>
      </c>
      <c r="H1349" s="100">
        <v>1</v>
      </c>
      <c r="I1349" s="99">
        <f t="shared" si="21"/>
        <v>0</v>
      </c>
      <c r="J1349" s="59">
        <v>1</v>
      </c>
      <c r="K1349" s="96" t="s">
        <v>630</v>
      </c>
    </row>
    <row r="1350" spans="1:11" hidden="1">
      <c r="A1350" s="100" t="s">
        <v>672</v>
      </c>
      <c r="B1350" s="62" t="s">
        <v>2867</v>
      </c>
      <c r="C1350" s="100" t="s">
        <v>2867</v>
      </c>
      <c r="D1350" s="100">
        <v>0.33</v>
      </c>
      <c r="E1350" s="100" t="s">
        <v>2074</v>
      </c>
      <c r="F1350" s="100" t="s">
        <v>419</v>
      </c>
      <c r="G1350" s="100" t="s">
        <v>656</v>
      </c>
      <c r="H1350" s="100">
        <v>1</v>
      </c>
      <c r="I1350" s="99">
        <f t="shared" si="21"/>
        <v>0</v>
      </c>
      <c r="J1350" s="59">
        <v>1</v>
      </c>
      <c r="K1350" s="96" t="s">
        <v>630</v>
      </c>
    </row>
    <row r="1351" spans="1:11" hidden="1">
      <c r="A1351" s="100" t="s">
        <v>672</v>
      </c>
      <c r="B1351" s="62" t="s">
        <v>2868</v>
      </c>
      <c r="C1351" s="100" t="s">
        <v>2868</v>
      </c>
      <c r="D1351" s="100">
        <v>0.32500000000000001</v>
      </c>
      <c r="E1351" s="100" t="s">
        <v>2074</v>
      </c>
      <c r="F1351" s="100" t="s">
        <v>419</v>
      </c>
      <c r="G1351" s="100" t="s">
        <v>656</v>
      </c>
      <c r="H1351" s="100">
        <v>1</v>
      </c>
      <c r="I1351" s="99">
        <f t="shared" si="21"/>
        <v>0</v>
      </c>
      <c r="J1351" s="59">
        <v>1</v>
      </c>
      <c r="K1351" s="96" t="s">
        <v>630</v>
      </c>
    </row>
    <row r="1352" spans="1:11" hidden="1">
      <c r="A1352" s="100" t="s">
        <v>672</v>
      </c>
      <c r="B1352" s="62" t="s">
        <v>2869</v>
      </c>
      <c r="C1352" s="100" t="s">
        <v>2869</v>
      </c>
      <c r="D1352" s="100">
        <v>0.32</v>
      </c>
      <c r="E1352" s="100" t="s">
        <v>2074</v>
      </c>
      <c r="F1352" s="100" t="s">
        <v>419</v>
      </c>
      <c r="G1352" s="100" t="s">
        <v>656</v>
      </c>
      <c r="H1352" s="100">
        <v>1</v>
      </c>
      <c r="I1352" s="99">
        <f t="shared" si="21"/>
        <v>0</v>
      </c>
      <c r="J1352" s="59">
        <v>1</v>
      </c>
      <c r="K1352" s="96" t="s">
        <v>630</v>
      </c>
    </row>
    <row r="1353" spans="1:11" hidden="1">
      <c r="A1353" s="100" t="s">
        <v>672</v>
      </c>
      <c r="B1353" s="62" t="s">
        <v>2870</v>
      </c>
      <c r="C1353" s="100" t="s">
        <v>2870</v>
      </c>
      <c r="D1353" s="100">
        <v>0.3</v>
      </c>
      <c r="E1353" s="100" t="s">
        <v>2074</v>
      </c>
      <c r="F1353" s="100" t="s">
        <v>419</v>
      </c>
      <c r="G1353" s="100" t="s">
        <v>656</v>
      </c>
      <c r="H1353" s="100">
        <v>1</v>
      </c>
      <c r="I1353" s="99">
        <f t="shared" si="21"/>
        <v>0</v>
      </c>
      <c r="J1353" s="59">
        <v>1</v>
      </c>
      <c r="K1353" s="96" t="s">
        <v>630</v>
      </c>
    </row>
    <row r="1354" spans="1:11" hidden="1">
      <c r="A1354" s="100" t="s">
        <v>672</v>
      </c>
      <c r="B1354" s="62" t="s">
        <v>2871</v>
      </c>
      <c r="C1354" s="100" t="s">
        <v>2871</v>
      </c>
      <c r="D1354" s="100">
        <v>0.3</v>
      </c>
      <c r="E1354" s="100" t="s">
        <v>2074</v>
      </c>
      <c r="F1354" s="100" t="s">
        <v>419</v>
      </c>
      <c r="G1354" s="100" t="s">
        <v>656</v>
      </c>
      <c r="H1354" s="100">
        <v>1</v>
      </c>
      <c r="I1354" s="99">
        <f t="shared" si="21"/>
        <v>0</v>
      </c>
      <c r="J1354" s="59">
        <v>1</v>
      </c>
      <c r="K1354" s="96" t="s">
        <v>630</v>
      </c>
    </row>
    <row r="1355" spans="1:11" hidden="1">
      <c r="A1355" s="100" t="s">
        <v>672</v>
      </c>
      <c r="B1355" s="62" t="s">
        <v>2872</v>
      </c>
      <c r="C1355" s="100" t="s">
        <v>2872</v>
      </c>
      <c r="D1355" s="100">
        <v>0.28999999999999998</v>
      </c>
      <c r="E1355" s="100" t="s">
        <v>2074</v>
      </c>
      <c r="F1355" s="100" t="s">
        <v>419</v>
      </c>
      <c r="G1355" s="100" t="s">
        <v>656</v>
      </c>
      <c r="H1355" s="100">
        <v>1</v>
      </c>
      <c r="I1355" s="99">
        <f t="shared" si="21"/>
        <v>0</v>
      </c>
      <c r="J1355" s="59">
        <v>1</v>
      </c>
      <c r="K1355" s="96" t="s">
        <v>630</v>
      </c>
    </row>
    <row r="1356" spans="1:11" hidden="1">
      <c r="A1356" s="100" t="s">
        <v>672</v>
      </c>
      <c r="B1356" s="62" t="s">
        <v>2873</v>
      </c>
      <c r="C1356" s="100" t="s">
        <v>2873</v>
      </c>
      <c r="D1356" s="100">
        <v>0.28000000000000003</v>
      </c>
      <c r="E1356" s="100" t="s">
        <v>2074</v>
      </c>
      <c r="F1356" s="100" t="s">
        <v>419</v>
      </c>
      <c r="G1356" s="100" t="s">
        <v>656</v>
      </c>
      <c r="H1356" s="100">
        <v>1</v>
      </c>
      <c r="I1356" s="99">
        <f t="shared" si="21"/>
        <v>0</v>
      </c>
      <c r="J1356" s="59">
        <v>1</v>
      </c>
      <c r="K1356" s="96" t="s">
        <v>630</v>
      </c>
    </row>
    <row r="1357" spans="1:11" hidden="1">
      <c r="A1357" s="100" t="s">
        <v>672</v>
      </c>
      <c r="B1357" s="62" t="s">
        <v>2874</v>
      </c>
      <c r="C1357" s="100" t="s">
        <v>2874</v>
      </c>
      <c r="D1357" s="100">
        <v>0.27500000000000002</v>
      </c>
      <c r="E1357" s="100" t="s">
        <v>2074</v>
      </c>
      <c r="F1357" s="100" t="s">
        <v>419</v>
      </c>
      <c r="G1357" s="100" t="s">
        <v>656</v>
      </c>
      <c r="H1357" s="100">
        <v>1</v>
      </c>
      <c r="I1357" s="99">
        <f t="shared" si="21"/>
        <v>0</v>
      </c>
      <c r="J1357" s="59">
        <v>1</v>
      </c>
      <c r="K1357" s="96" t="s">
        <v>630</v>
      </c>
    </row>
    <row r="1358" spans="1:11" hidden="1">
      <c r="A1358" s="100" t="s">
        <v>672</v>
      </c>
      <c r="B1358" s="62" t="s">
        <v>2875</v>
      </c>
      <c r="C1358" s="100" t="s">
        <v>2875</v>
      </c>
      <c r="D1358" s="100">
        <v>0.25</v>
      </c>
      <c r="E1358" s="100" t="s">
        <v>2074</v>
      </c>
      <c r="F1358" s="100" t="s">
        <v>419</v>
      </c>
      <c r="G1358" s="100" t="s">
        <v>656</v>
      </c>
      <c r="H1358" s="100">
        <v>1</v>
      </c>
      <c r="I1358" s="99">
        <f t="shared" si="21"/>
        <v>0</v>
      </c>
      <c r="J1358" s="59">
        <v>1</v>
      </c>
      <c r="K1358" s="96" t="s">
        <v>630</v>
      </c>
    </row>
    <row r="1359" spans="1:11" hidden="1">
      <c r="A1359" s="100" t="s">
        <v>672</v>
      </c>
      <c r="B1359" s="62" t="s">
        <v>2876</v>
      </c>
      <c r="C1359" s="100" t="s">
        <v>2876</v>
      </c>
      <c r="D1359" s="100">
        <v>0.25</v>
      </c>
      <c r="E1359" s="100" t="s">
        <v>2074</v>
      </c>
      <c r="F1359" s="100" t="s">
        <v>419</v>
      </c>
      <c r="G1359" s="100" t="s">
        <v>656</v>
      </c>
      <c r="H1359" s="100">
        <v>1</v>
      </c>
      <c r="I1359" s="99">
        <f t="shared" si="21"/>
        <v>0</v>
      </c>
      <c r="J1359" s="59">
        <v>1</v>
      </c>
      <c r="K1359" s="96" t="s">
        <v>630</v>
      </c>
    </row>
    <row r="1360" spans="1:11" hidden="1">
      <c r="A1360" s="100" t="s">
        <v>672</v>
      </c>
      <c r="B1360" s="62" t="s">
        <v>2877</v>
      </c>
      <c r="C1360" s="100" t="s">
        <v>2877</v>
      </c>
      <c r="D1360" s="100">
        <v>0.25</v>
      </c>
      <c r="E1360" s="100" t="s">
        <v>2074</v>
      </c>
      <c r="F1360" s="100" t="s">
        <v>419</v>
      </c>
      <c r="G1360" s="100" t="s">
        <v>656</v>
      </c>
      <c r="H1360" s="100">
        <v>1</v>
      </c>
      <c r="I1360" s="99">
        <f t="shared" si="21"/>
        <v>0</v>
      </c>
      <c r="J1360" s="59">
        <v>1</v>
      </c>
      <c r="K1360" s="96" t="s">
        <v>630</v>
      </c>
    </row>
    <row r="1361" spans="1:11" hidden="1">
      <c r="A1361" s="100" t="s">
        <v>672</v>
      </c>
      <c r="B1361" s="62" t="s">
        <v>2878</v>
      </c>
      <c r="C1361" s="100" t="s">
        <v>2878</v>
      </c>
      <c r="D1361" s="100">
        <v>0.2</v>
      </c>
      <c r="E1361" s="100" t="s">
        <v>2074</v>
      </c>
      <c r="F1361" s="100" t="s">
        <v>419</v>
      </c>
      <c r="G1361" s="100" t="s">
        <v>656</v>
      </c>
      <c r="H1361" s="100">
        <v>1</v>
      </c>
      <c r="I1361" s="99">
        <f t="shared" si="21"/>
        <v>0</v>
      </c>
      <c r="J1361" s="59">
        <v>1</v>
      </c>
      <c r="K1361" s="96" t="s">
        <v>630</v>
      </c>
    </row>
    <row r="1362" spans="1:11" hidden="1">
      <c r="A1362" s="100" t="s">
        <v>672</v>
      </c>
      <c r="B1362" s="62" t="s">
        <v>2879</v>
      </c>
      <c r="C1362" s="100" t="s">
        <v>2880</v>
      </c>
      <c r="D1362" s="100">
        <v>0.2</v>
      </c>
      <c r="E1362" s="100" t="s">
        <v>2074</v>
      </c>
      <c r="F1362" s="100" t="s">
        <v>419</v>
      </c>
      <c r="G1362" s="100" t="s">
        <v>656</v>
      </c>
      <c r="H1362" s="100">
        <v>1</v>
      </c>
      <c r="I1362" s="99">
        <f t="shared" si="21"/>
        <v>0</v>
      </c>
      <c r="J1362" s="59">
        <v>1</v>
      </c>
      <c r="K1362" s="96" t="s">
        <v>630</v>
      </c>
    </row>
    <row r="1363" spans="1:11" hidden="1">
      <c r="A1363" s="100" t="s">
        <v>672</v>
      </c>
      <c r="B1363" s="62" t="s">
        <v>2881</v>
      </c>
      <c r="C1363" s="100" t="s">
        <v>2882</v>
      </c>
      <c r="D1363" s="100">
        <v>0.18</v>
      </c>
      <c r="E1363" s="100" t="s">
        <v>2074</v>
      </c>
      <c r="F1363" s="100" t="s">
        <v>419</v>
      </c>
      <c r="G1363" s="100" t="s">
        <v>656</v>
      </c>
      <c r="H1363" s="100">
        <v>1</v>
      </c>
      <c r="I1363" s="99">
        <f t="shared" si="21"/>
        <v>0</v>
      </c>
      <c r="J1363" s="59">
        <v>1</v>
      </c>
      <c r="K1363" s="96" t="s">
        <v>630</v>
      </c>
    </row>
    <row r="1364" spans="1:11" hidden="1">
      <c r="A1364" s="100" t="s">
        <v>672</v>
      </c>
      <c r="B1364" s="62" t="s">
        <v>2883</v>
      </c>
      <c r="C1364" s="100" t="s">
        <v>2883</v>
      </c>
      <c r="D1364" s="100">
        <v>0.155</v>
      </c>
      <c r="E1364" s="100" t="s">
        <v>2074</v>
      </c>
      <c r="F1364" s="100" t="s">
        <v>419</v>
      </c>
      <c r="G1364" s="100" t="s">
        <v>656</v>
      </c>
      <c r="H1364" s="100">
        <v>1</v>
      </c>
      <c r="I1364" s="99">
        <f t="shared" si="21"/>
        <v>0</v>
      </c>
      <c r="J1364" s="59">
        <v>1</v>
      </c>
      <c r="K1364" s="96" t="s">
        <v>630</v>
      </c>
    </row>
    <row r="1365" spans="1:11" hidden="1">
      <c r="A1365" s="100" t="s">
        <v>672</v>
      </c>
      <c r="B1365" s="62" t="s">
        <v>2884</v>
      </c>
      <c r="C1365" s="100" t="s">
        <v>2884</v>
      </c>
      <c r="D1365" s="100">
        <v>0.15</v>
      </c>
      <c r="E1365" s="100" t="s">
        <v>2074</v>
      </c>
      <c r="F1365" s="100" t="s">
        <v>419</v>
      </c>
      <c r="G1365" s="100" t="s">
        <v>656</v>
      </c>
      <c r="H1365" s="100">
        <v>1</v>
      </c>
      <c r="I1365" s="99">
        <f t="shared" si="21"/>
        <v>0</v>
      </c>
      <c r="J1365" s="59">
        <v>1</v>
      </c>
      <c r="K1365" s="96" t="s">
        <v>630</v>
      </c>
    </row>
    <row r="1366" spans="1:11" hidden="1">
      <c r="A1366" s="100" t="s">
        <v>672</v>
      </c>
      <c r="B1366" s="62" t="s">
        <v>2885</v>
      </c>
      <c r="C1366" s="100" t="s">
        <v>2885</v>
      </c>
      <c r="D1366" s="100">
        <v>0.125</v>
      </c>
      <c r="E1366" s="100" t="s">
        <v>2074</v>
      </c>
      <c r="F1366" s="100" t="s">
        <v>419</v>
      </c>
      <c r="G1366" s="100" t="s">
        <v>656</v>
      </c>
      <c r="H1366" s="100">
        <v>1</v>
      </c>
      <c r="I1366" s="99">
        <f t="shared" si="21"/>
        <v>0</v>
      </c>
      <c r="J1366" s="59">
        <v>1</v>
      </c>
      <c r="K1366" s="96" t="s">
        <v>630</v>
      </c>
    </row>
    <row r="1367" spans="1:11" hidden="1">
      <c r="A1367" s="100" t="s">
        <v>672</v>
      </c>
      <c r="B1367" s="62" t="s">
        <v>2886</v>
      </c>
      <c r="C1367" s="100" t="s">
        <v>2886</v>
      </c>
      <c r="D1367" s="100">
        <v>0.112</v>
      </c>
      <c r="E1367" s="100" t="s">
        <v>2074</v>
      </c>
      <c r="F1367" s="100" t="s">
        <v>419</v>
      </c>
      <c r="G1367" s="100" t="s">
        <v>656</v>
      </c>
      <c r="H1367" s="100">
        <v>1</v>
      </c>
      <c r="I1367" s="99">
        <f t="shared" si="21"/>
        <v>0</v>
      </c>
      <c r="J1367" s="59">
        <v>1</v>
      </c>
      <c r="K1367" s="96" t="s">
        <v>630</v>
      </c>
    </row>
    <row r="1368" spans="1:11" hidden="1">
      <c r="A1368" s="100" t="s">
        <v>672</v>
      </c>
      <c r="B1368" s="62" t="s">
        <v>2887</v>
      </c>
      <c r="C1368" s="100" t="s">
        <v>2887</v>
      </c>
      <c r="D1368" s="100">
        <v>0.1</v>
      </c>
      <c r="E1368" s="100" t="s">
        <v>2074</v>
      </c>
      <c r="F1368" s="100" t="s">
        <v>419</v>
      </c>
      <c r="G1368" s="100" t="s">
        <v>656</v>
      </c>
      <c r="H1368" s="100">
        <v>1</v>
      </c>
      <c r="I1368" s="99">
        <f t="shared" si="21"/>
        <v>0</v>
      </c>
      <c r="J1368" s="59">
        <v>1</v>
      </c>
      <c r="K1368" s="96" t="s">
        <v>630</v>
      </c>
    </row>
    <row r="1369" spans="1:11" hidden="1">
      <c r="A1369" s="100" t="s">
        <v>672</v>
      </c>
      <c r="B1369" s="62" t="s">
        <v>2888</v>
      </c>
      <c r="C1369" s="100" t="s">
        <v>2888</v>
      </c>
      <c r="D1369" s="100">
        <v>0.1</v>
      </c>
      <c r="E1369" s="100" t="s">
        <v>2074</v>
      </c>
      <c r="F1369" s="100" t="s">
        <v>419</v>
      </c>
      <c r="G1369" s="100" t="s">
        <v>656</v>
      </c>
      <c r="H1369" s="100">
        <v>1</v>
      </c>
      <c r="I1369" s="99">
        <f t="shared" si="21"/>
        <v>0</v>
      </c>
      <c r="J1369" s="59">
        <v>1</v>
      </c>
      <c r="K1369" s="96" t="s">
        <v>630</v>
      </c>
    </row>
    <row r="1370" spans="1:11" hidden="1">
      <c r="A1370" s="100" t="s">
        <v>672</v>
      </c>
      <c r="B1370" s="62" t="s">
        <v>2889</v>
      </c>
      <c r="C1370" s="100" t="s">
        <v>2889</v>
      </c>
      <c r="D1370" s="100">
        <v>0.09</v>
      </c>
      <c r="E1370" s="100" t="s">
        <v>2074</v>
      </c>
      <c r="F1370" s="100" t="s">
        <v>419</v>
      </c>
      <c r="G1370" s="100" t="s">
        <v>656</v>
      </c>
      <c r="H1370" s="100">
        <v>1</v>
      </c>
      <c r="I1370" s="99">
        <f t="shared" si="21"/>
        <v>0</v>
      </c>
      <c r="J1370" s="59">
        <v>1</v>
      </c>
      <c r="K1370" s="96" t="s">
        <v>630</v>
      </c>
    </row>
    <row r="1371" spans="1:11" hidden="1">
      <c r="A1371" s="100" t="s">
        <v>672</v>
      </c>
      <c r="B1371" s="62" t="s">
        <v>2890</v>
      </c>
      <c r="C1371" s="100" t="s">
        <v>2890</v>
      </c>
      <c r="D1371" s="100">
        <v>0.09</v>
      </c>
      <c r="E1371" s="100" t="s">
        <v>2074</v>
      </c>
      <c r="F1371" s="100" t="s">
        <v>419</v>
      </c>
      <c r="G1371" s="100" t="s">
        <v>656</v>
      </c>
      <c r="H1371" s="100">
        <v>1</v>
      </c>
      <c r="I1371" s="99">
        <f t="shared" si="21"/>
        <v>0</v>
      </c>
      <c r="J1371" s="59">
        <v>1</v>
      </c>
      <c r="K1371" s="96" t="s">
        <v>630</v>
      </c>
    </row>
    <row r="1372" spans="1:11" hidden="1">
      <c r="A1372" s="100" t="s">
        <v>672</v>
      </c>
      <c r="B1372" s="62" t="s">
        <v>2891</v>
      </c>
      <c r="C1372" s="100" t="s">
        <v>2891</v>
      </c>
      <c r="D1372" s="100">
        <v>0.09</v>
      </c>
      <c r="E1372" s="100" t="s">
        <v>2074</v>
      </c>
      <c r="F1372" s="100" t="s">
        <v>419</v>
      </c>
      <c r="G1372" s="100" t="s">
        <v>656</v>
      </c>
      <c r="H1372" s="100">
        <v>1</v>
      </c>
      <c r="I1372" s="99">
        <f t="shared" si="21"/>
        <v>0</v>
      </c>
      <c r="J1372" s="59">
        <v>1</v>
      </c>
      <c r="K1372" s="96" t="s">
        <v>630</v>
      </c>
    </row>
    <row r="1373" spans="1:11" hidden="1">
      <c r="A1373" s="100" t="s">
        <v>672</v>
      </c>
      <c r="B1373" s="62" t="s">
        <v>2892</v>
      </c>
      <c r="C1373" s="100" t="s">
        <v>2892</v>
      </c>
      <c r="D1373" s="100">
        <v>8.5000000000000006E-2</v>
      </c>
      <c r="E1373" s="100" t="s">
        <v>2074</v>
      </c>
      <c r="F1373" s="100" t="s">
        <v>419</v>
      </c>
      <c r="G1373" s="100" t="s">
        <v>656</v>
      </c>
      <c r="H1373" s="100">
        <v>1</v>
      </c>
      <c r="I1373" s="99">
        <f t="shared" si="21"/>
        <v>0</v>
      </c>
      <c r="J1373" s="59">
        <v>1</v>
      </c>
      <c r="K1373" s="96" t="s">
        <v>630</v>
      </c>
    </row>
    <row r="1374" spans="1:11" hidden="1">
      <c r="A1374" s="100" t="s">
        <v>672</v>
      </c>
      <c r="B1374" s="62" t="s">
        <v>2893</v>
      </c>
      <c r="C1374" s="100" t="s">
        <v>2893</v>
      </c>
      <c r="D1374" s="100">
        <v>7.4999999999999997E-2</v>
      </c>
      <c r="E1374" s="100" t="s">
        <v>2074</v>
      </c>
      <c r="F1374" s="100" t="s">
        <v>419</v>
      </c>
      <c r="G1374" s="100" t="s">
        <v>656</v>
      </c>
      <c r="H1374" s="100">
        <v>1</v>
      </c>
      <c r="I1374" s="99">
        <f t="shared" si="21"/>
        <v>0</v>
      </c>
      <c r="J1374" s="59">
        <v>1</v>
      </c>
      <c r="K1374" s="96" t="s">
        <v>630</v>
      </c>
    </row>
    <row r="1375" spans="1:11" hidden="1">
      <c r="A1375" s="100" t="s">
        <v>672</v>
      </c>
      <c r="B1375" s="62" t="s">
        <v>2894</v>
      </c>
      <c r="C1375" s="100" t="s">
        <v>2894</v>
      </c>
      <c r="D1375" s="100">
        <v>0.05</v>
      </c>
      <c r="E1375" s="100" t="s">
        <v>2074</v>
      </c>
      <c r="F1375" s="100" t="s">
        <v>419</v>
      </c>
      <c r="G1375" s="100" t="s">
        <v>656</v>
      </c>
      <c r="H1375" s="100">
        <v>1</v>
      </c>
      <c r="I1375" s="99">
        <f t="shared" si="21"/>
        <v>0</v>
      </c>
      <c r="J1375" s="59">
        <v>1</v>
      </c>
      <c r="K1375" s="96" t="s">
        <v>630</v>
      </c>
    </row>
    <row r="1376" spans="1:11" hidden="1">
      <c r="A1376" s="100" t="s">
        <v>672</v>
      </c>
      <c r="B1376" s="62" t="s">
        <v>2895</v>
      </c>
      <c r="C1376" s="100" t="s">
        <v>2896</v>
      </c>
      <c r="D1376" s="100">
        <v>4.067084E-2</v>
      </c>
      <c r="E1376" s="100" t="s">
        <v>2074</v>
      </c>
      <c r="F1376" s="100" t="s">
        <v>419</v>
      </c>
      <c r="G1376" s="100" t="s">
        <v>656</v>
      </c>
      <c r="H1376" s="100">
        <v>1</v>
      </c>
      <c r="I1376" s="99">
        <f t="shared" si="21"/>
        <v>0</v>
      </c>
      <c r="J1376" s="59">
        <v>1</v>
      </c>
      <c r="K1376" s="96" t="s">
        <v>630</v>
      </c>
    </row>
    <row r="1377" spans="1:11" hidden="1">
      <c r="A1377" s="100" t="s">
        <v>672</v>
      </c>
      <c r="B1377" s="62" t="s">
        <v>2897</v>
      </c>
      <c r="C1377" s="100" t="s">
        <v>2897</v>
      </c>
      <c r="D1377" s="100">
        <v>0.04</v>
      </c>
      <c r="E1377" s="100" t="s">
        <v>2074</v>
      </c>
      <c r="F1377" s="100" t="s">
        <v>419</v>
      </c>
      <c r="G1377" s="100" t="s">
        <v>656</v>
      </c>
      <c r="H1377" s="100">
        <v>1</v>
      </c>
      <c r="I1377" s="99">
        <f t="shared" si="21"/>
        <v>0</v>
      </c>
      <c r="J1377" s="59">
        <v>1</v>
      </c>
      <c r="K1377" s="96" t="s">
        <v>630</v>
      </c>
    </row>
    <row r="1378" spans="1:11" hidden="1">
      <c r="A1378" s="100" t="s">
        <v>672</v>
      </c>
      <c r="B1378" s="62" t="s">
        <v>2898</v>
      </c>
      <c r="C1378" s="100" t="s">
        <v>2898</v>
      </c>
      <c r="D1378" s="100">
        <v>3.7499999999999999E-2</v>
      </c>
      <c r="E1378" s="100" t="s">
        <v>2074</v>
      </c>
      <c r="F1378" s="100" t="s">
        <v>419</v>
      </c>
      <c r="G1378" s="100" t="s">
        <v>656</v>
      </c>
      <c r="H1378" s="100">
        <v>1</v>
      </c>
      <c r="I1378" s="99">
        <f t="shared" si="21"/>
        <v>0</v>
      </c>
      <c r="J1378" s="59">
        <v>1</v>
      </c>
      <c r="K1378" s="96" t="s">
        <v>630</v>
      </c>
    </row>
    <row r="1379" spans="1:11" hidden="1">
      <c r="A1379" s="100" t="s">
        <v>672</v>
      </c>
      <c r="B1379" s="62" t="s">
        <v>2899</v>
      </c>
      <c r="C1379" s="100" t="s">
        <v>2899</v>
      </c>
      <c r="D1379" s="100">
        <v>2.5000000000000001E-2</v>
      </c>
      <c r="E1379" s="100" t="s">
        <v>2074</v>
      </c>
      <c r="F1379" s="100" t="s">
        <v>419</v>
      </c>
      <c r="G1379" s="100" t="s">
        <v>656</v>
      </c>
      <c r="H1379" s="100">
        <v>1</v>
      </c>
      <c r="I1379" s="99">
        <f t="shared" si="21"/>
        <v>0</v>
      </c>
      <c r="J1379" s="59">
        <v>1</v>
      </c>
      <c r="K1379" s="96" t="s">
        <v>630</v>
      </c>
    </row>
    <row r="1380" spans="1:11" hidden="1">
      <c r="A1380" s="100" t="s">
        <v>672</v>
      </c>
      <c r="B1380" s="62" t="s">
        <v>2900</v>
      </c>
      <c r="C1380" s="100" t="s">
        <v>2901</v>
      </c>
      <c r="D1380" s="100">
        <v>0</v>
      </c>
      <c r="E1380" s="100" t="s">
        <v>2074</v>
      </c>
      <c r="F1380" s="100" t="s">
        <v>419</v>
      </c>
      <c r="G1380" s="100" t="s">
        <v>656</v>
      </c>
      <c r="H1380" s="100">
        <v>1</v>
      </c>
      <c r="I1380" s="99">
        <f t="shared" si="21"/>
        <v>0</v>
      </c>
      <c r="J1380" s="59">
        <v>1</v>
      </c>
      <c r="K1380" s="96" t="s">
        <v>630</v>
      </c>
    </row>
    <row r="1381" spans="1:11" hidden="1">
      <c r="A1381" s="100" t="s">
        <v>672</v>
      </c>
      <c r="B1381" s="62" t="s">
        <v>2902</v>
      </c>
      <c r="C1381" s="100" t="s">
        <v>2903</v>
      </c>
      <c r="D1381" s="100">
        <v>0</v>
      </c>
      <c r="E1381" s="100" t="s">
        <v>2074</v>
      </c>
      <c r="F1381" s="100" t="s">
        <v>419</v>
      </c>
      <c r="G1381" s="100" t="s">
        <v>656</v>
      </c>
      <c r="H1381" s="100">
        <v>1</v>
      </c>
      <c r="I1381" s="99">
        <f t="shared" si="21"/>
        <v>0</v>
      </c>
      <c r="J1381" s="59">
        <v>1</v>
      </c>
      <c r="K1381" s="96" t="s">
        <v>630</v>
      </c>
    </row>
    <row r="1382" spans="1:11" hidden="1">
      <c r="A1382" s="100" t="s">
        <v>672</v>
      </c>
      <c r="B1382" s="62" t="s">
        <v>2904</v>
      </c>
      <c r="C1382" s="100" t="s">
        <v>2905</v>
      </c>
      <c r="D1382" s="100">
        <v>0</v>
      </c>
      <c r="E1382" s="100" t="s">
        <v>2074</v>
      </c>
      <c r="F1382" s="100" t="s">
        <v>419</v>
      </c>
      <c r="G1382" s="100" t="s">
        <v>656</v>
      </c>
      <c r="H1382" s="100">
        <v>1</v>
      </c>
      <c r="I1382" s="99">
        <f t="shared" si="21"/>
        <v>0</v>
      </c>
      <c r="J1382" s="59">
        <v>1</v>
      </c>
      <c r="K1382" s="96" t="s">
        <v>630</v>
      </c>
    </row>
    <row r="1383" spans="1:11" hidden="1">
      <c r="A1383" s="100" t="s">
        <v>672</v>
      </c>
      <c r="B1383" s="62" t="s">
        <v>2906</v>
      </c>
      <c r="C1383" s="100" t="s">
        <v>2906</v>
      </c>
      <c r="D1383" s="100">
        <v>0</v>
      </c>
      <c r="E1383" s="100" t="s">
        <v>2074</v>
      </c>
      <c r="F1383" s="100" t="s">
        <v>419</v>
      </c>
      <c r="G1383" s="100" t="s">
        <v>656</v>
      </c>
      <c r="H1383" s="100">
        <v>1</v>
      </c>
      <c r="I1383" s="99">
        <f t="shared" si="21"/>
        <v>0</v>
      </c>
      <c r="J1383" s="59">
        <v>1</v>
      </c>
      <c r="K1383" s="96" t="s">
        <v>630</v>
      </c>
    </row>
    <row r="1384" spans="1:11" hidden="1">
      <c r="A1384" s="100" t="s">
        <v>672</v>
      </c>
      <c r="B1384" s="62" t="s">
        <v>2907</v>
      </c>
      <c r="C1384" s="100" t="s">
        <v>2908</v>
      </c>
      <c r="D1384" s="100">
        <v>550</v>
      </c>
      <c r="E1384" s="100" t="s">
        <v>2076</v>
      </c>
      <c r="F1384" s="100" t="s">
        <v>419</v>
      </c>
      <c r="G1384" s="100" t="s">
        <v>656</v>
      </c>
      <c r="H1384" s="100">
        <v>1</v>
      </c>
      <c r="I1384" s="99">
        <f t="shared" si="21"/>
        <v>0</v>
      </c>
      <c r="J1384" s="59">
        <v>1</v>
      </c>
      <c r="K1384" s="96" t="s">
        <v>634</v>
      </c>
    </row>
    <row r="1385" spans="1:11" hidden="1">
      <c r="A1385" s="100" t="s">
        <v>672</v>
      </c>
      <c r="B1385" s="62" t="s">
        <v>2909</v>
      </c>
      <c r="C1385" s="100" t="s">
        <v>2909</v>
      </c>
      <c r="D1385" s="100">
        <v>328</v>
      </c>
      <c r="E1385" s="100" t="s">
        <v>2076</v>
      </c>
      <c r="F1385" s="100" t="s">
        <v>419</v>
      </c>
      <c r="G1385" s="100" t="s">
        <v>656</v>
      </c>
      <c r="H1385" s="100">
        <v>1</v>
      </c>
      <c r="I1385" s="99">
        <f t="shared" si="21"/>
        <v>0</v>
      </c>
      <c r="J1385" s="59">
        <v>1</v>
      </c>
      <c r="K1385" s="96" t="s">
        <v>634</v>
      </c>
    </row>
    <row r="1386" spans="1:11" hidden="1">
      <c r="A1386" s="100" t="s">
        <v>672</v>
      </c>
      <c r="B1386" s="62" t="s">
        <v>2910</v>
      </c>
      <c r="C1386" s="100" t="s">
        <v>2911</v>
      </c>
      <c r="D1386" s="100">
        <v>310</v>
      </c>
      <c r="E1386" s="100" t="s">
        <v>2076</v>
      </c>
      <c r="F1386" s="100" t="s">
        <v>419</v>
      </c>
      <c r="G1386" s="100" t="s">
        <v>656</v>
      </c>
      <c r="H1386" s="100">
        <v>1</v>
      </c>
      <c r="I1386" s="99">
        <f t="shared" si="21"/>
        <v>0</v>
      </c>
      <c r="J1386" s="59">
        <v>1</v>
      </c>
      <c r="K1386" s="96" t="s">
        <v>634</v>
      </c>
    </row>
    <row r="1387" spans="1:11" hidden="1">
      <c r="A1387" s="100" t="s">
        <v>672</v>
      </c>
      <c r="B1387" s="62" t="s">
        <v>2912</v>
      </c>
      <c r="C1387" s="100" t="s">
        <v>2913</v>
      </c>
      <c r="D1387" s="100">
        <v>300</v>
      </c>
      <c r="E1387" s="100" t="s">
        <v>2076</v>
      </c>
      <c r="F1387" s="100" t="s">
        <v>419</v>
      </c>
      <c r="G1387" s="100" t="s">
        <v>656</v>
      </c>
      <c r="H1387" s="100">
        <v>1</v>
      </c>
      <c r="I1387" s="99">
        <f t="shared" si="21"/>
        <v>0</v>
      </c>
      <c r="J1387" s="59">
        <v>1</v>
      </c>
      <c r="K1387" s="96" t="s">
        <v>634</v>
      </c>
    </row>
    <row r="1388" spans="1:11" hidden="1">
      <c r="A1388" s="100" t="s">
        <v>672</v>
      </c>
      <c r="B1388" s="62" t="s">
        <v>2914</v>
      </c>
      <c r="C1388" s="100" t="s">
        <v>2915</v>
      </c>
      <c r="D1388" s="100">
        <v>300</v>
      </c>
      <c r="E1388" s="100" t="s">
        <v>2076</v>
      </c>
      <c r="F1388" s="100" t="s">
        <v>419</v>
      </c>
      <c r="G1388" s="100" t="s">
        <v>656</v>
      </c>
      <c r="H1388" s="100">
        <v>1</v>
      </c>
      <c r="I1388" s="99">
        <f t="shared" si="21"/>
        <v>0</v>
      </c>
      <c r="J1388" s="59">
        <v>1</v>
      </c>
      <c r="K1388" s="96" t="s">
        <v>634</v>
      </c>
    </row>
    <row r="1389" spans="1:11" hidden="1">
      <c r="A1389" s="100" t="s">
        <v>672</v>
      </c>
      <c r="B1389" s="62" t="s">
        <v>2916</v>
      </c>
      <c r="C1389" s="100" t="s">
        <v>2917</v>
      </c>
      <c r="D1389" s="100">
        <v>290</v>
      </c>
      <c r="E1389" s="100" t="s">
        <v>2076</v>
      </c>
      <c r="F1389" s="100" t="s">
        <v>419</v>
      </c>
      <c r="G1389" s="100" t="s">
        <v>656</v>
      </c>
      <c r="H1389" s="100">
        <v>1</v>
      </c>
      <c r="I1389" s="99">
        <f t="shared" si="21"/>
        <v>0</v>
      </c>
      <c r="J1389" s="59">
        <v>1</v>
      </c>
      <c r="K1389" s="96" t="s">
        <v>634</v>
      </c>
    </row>
    <row r="1390" spans="1:11" hidden="1">
      <c r="A1390" s="100" t="s">
        <v>672</v>
      </c>
      <c r="B1390" s="62" t="s">
        <v>2918</v>
      </c>
      <c r="C1390" s="100" t="s">
        <v>2919</v>
      </c>
      <c r="D1390" s="100">
        <v>276</v>
      </c>
      <c r="E1390" s="100" t="s">
        <v>2076</v>
      </c>
      <c r="F1390" s="100" t="s">
        <v>419</v>
      </c>
      <c r="G1390" s="100" t="s">
        <v>656</v>
      </c>
      <c r="H1390" s="100">
        <v>1</v>
      </c>
      <c r="I1390" s="99">
        <f t="shared" si="21"/>
        <v>0</v>
      </c>
      <c r="J1390" s="59">
        <v>1</v>
      </c>
      <c r="K1390" s="96" t="s">
        <v>634</v>
      </c>
    </row>
    <row r="1391" spans="1:11" hidden="1">
      <c r="A1391" s="100" t="s">
        <v>672</v>
      </c>
      <c r="B1391" s="62" t="s">
        <v>2920</v>
      </c>
      <c r="C1391" s="100" t="s">
        <v>2921</v>
      </c>
      <c r="D1391" s="100">
        <v>275</v>
      </c>
      <c r="E1391" s="100" t="s">
        <v>2076</v>
      </c>
      <c r="F1391" s="100" t="s">
        <v>419</v>
      </c>
      <c r="G1391" s="100" t="s">
        <v>656</v>
      </c>
      <c r="H1391" s="100">
        <v>1</v>
      </c>
      <c r="I1391" s="99">
        <f t="shared" si="21"/>
        <v>0</v>
      </c>
      <c r="J1391" s="59">
        <v>1</v>
      </c>
      <c r="K1391" s="96" t="s">
        <v>634</v>
      </c>
    </row>
    <row r="1392" spans="1:11" hidden="1">
      <c r="A1392" s="100" t="s">
        <v>672</v>
      </c>
      <c r="B1392" s="62" t="s">
        <v>2922</v>
      </c>
      <c r="C1392" s="100" t="s">
        <v>2922</v>
      </c>
      <c r="D1392" s="100">
        <v>252.32</v>
      </c>
      <c r="E1392" s="100" t="s">
        <v>2076</v>
      </c>
      <c r="F1392" s="100" t="s">
        <v>419</v>
      </c>
      <c r="G1392" s="100" t="s">
        <v>656</v>
      </c>
      <c r="H1392" s="100">
        <v>1</v>
      </c>
      <c r="I1392" s="99">
        <f t="shared" si="21"/>
        <v>0</v>
      </c>
      <c r="J1392" s="59">
        <v>1</v>
      </c>
      <c r="K1392" s="96" t="s">
        <v>634</v>
      </c>
    </row>
    <row r="1393" spans="1:11" hidden="1">
      <c r="A1393" s="100" t="s">
        <v>672</v>
      </c>
      <c r="B1393" s="62" t="s">
        <v>2923</v>
      </c>
      <c r="C1393" s="100" t="s">
        <v>2924</v>
      </c>
      <c r="D1393" s="100">
        <v>250</v>
      </c>
      <c r="E1393" s="100" t="s">
        <v>2076</v>
      </c>
      <c r="F1393" s="100" t="s">
        <v>419</v>
      </c>
      <c r="G1393" s="100" t="s">
        <v>656</v>
      </c>
      <c r="H1393" s="100">
        <v>1</v>
      </c>
      <c r="I1393" s="99">
        <f t="shared" si="21"/>
        <v>0</v>
      </c>
      <c r="J1393" s="59">
        <v>1</v>
      </c>
      <c r="K1393" s="96" t="s">
        <v>634</v>
      </c>
    </row>
    <row r="1394" spans="1:11" hidden="1">
      <c r="A1394" s="100" t="s">
        <v>672</v>
      </c>
      <c r="B1394" s="62" t="s">
        <v>2925</v>
      </c>
      <c r="C1394" s="100" t="s">
        <v>2926</v>
      </c>
      <c r="D1394" s="100">
        <v>250</v>
      </c>
      <c r="E1394" s="100" t="s">
        <v>2076</v>
      </c>
      <c r="F1394" s="100" t="s">
        <v>419</v>
      </c>
      <c r="G1394" s="100" t="s">
        <v>656</v>
      </c>
      <c r="H1394" s="100">
        <v>1</v>
      </c>
      <c r="I1394" s="99">
        <f t="shared" si="21"/>
        <v>0</v>
      </c>
      <c r="J1394" s="59">
        <v>1</v>
      </c>
      <c r="K1394" s="96" t="s">
        <v>634</v>
      </c>
    </row>
    <row r="1395" spans="1:11" hidden="1">
      <c r="A1395" s="100" t="s">
        <v>672</v>
      </c>
      <c r="B1395" s="62" t="s">
        <v>2927</v>
      </c>
      <c r="C1395" s="100" t="s">
        <v>2928</v>
      </c>
      <c r="D1395" s="100">
        <v>250</v>
      </c>
      <c r="E1395" s="100" t="s">
        <v>2076</v>
      </c>
      <c r="F1395" s="100" t="s">
        <v>419</v>
      </c>
      <c r="G1395" s="100" t="s">
        <v>656</v>
      </c>
      <c r="H1395" s="100">
        <v>1</v>
      </c>
      <c r="I1395" s="99">
        <f t="shared" si="21"/>
        <v>0</v>
      </c>
      <c r="J1395" s="59">
        <v>1</v>
      </c>
      <c r="K1395" s="96" t="s">
        <v>634</v>
      </c>
    </row>
    <row r="1396" spans="1:11" hidden="1">
      <c r="A1396" s="100" t="s">
        <v>672</v>
      </c>
      <c r="B1396" s="62" t="s">
        <v>2929</v>
      </c>
      <c r="C1396" s="100" t="s">
        <v>2930</v>
      </c>
      <c r="D1396" s="100">
        <v>250</v>
      </c>
      <c r="E1396" s="100" t="s">
        <v>2076</v>
      </c>
      <c r="F1396" s="100" t="s">
        <v>419</v>
      </c>
      <c r="G1396" s="100" t="s">
        <v>656</v>
      </c>
      <c r="H1396" s="100">
        <v>1</v>
      </c>
      <c r="I1396" s="99">
        <f t="shared" si="21"/>
        <v>0</v>
      </c>
      <c r="J1396" s="59">
        <v>1</v>
      </c>
      <c r="K1396" s="96" t="s">
        <v>634</v>
      </c>
    </row>
    <row r="1397" spans="1:11" hidden="1">
      <c r="A1397" s="100" t="s">
        <v>672</v>
      </c>
      <c r="B1397" s="62" t="s">
        <v>2931</v>
      </c>
      <c r="C1397" s="100" t="s">
        <v>2931</v>
      </c>
      <c r="D1397" s="100">
        <v>246.71299999999999</v>
      </c>
      <c r="E1397" s="100" t="s">
        <v>2076</v>
      </c>
      <c r="F1397" s="100" t="s">
        <v>419</v>
      </c>
      <c r="G1397" s="100" t="s">
        <v>656</v>
      </c>
      <c r="H1397" s="100">
        <v>1</v>
      </c>
      <c r="I1397" s="99">
        <f t="shared" si="21"/>
        <v>0</v>
      </c>
      <c r="J1397" s="59">
        <v>1</v>
      </c>
      <c r="K1397" s="96" t="s">
        <v>634</v>
      </c>
    </row>
    <row r="1398" spans="1:11" hidden="1">
      <c r="A1398" s="100" t="s">
        <v>672</v>
      </c>
      <c r="B1398" s="62" t="s">
        <v>2932</v>
      </c>
      <c r="C1398" s="100" t="s">
        <v>2933</v>
      </c>
      <c r="D1398" s="100">
        <v>241.5</v>
      </c>
      <c r="E1398" s="100" t="s">
        <v>2076</v>
      </c>
      <c r="F1398" s="100" t="s">
        <v>419</v>
      </c>
      <c r="G1398" s="100" t="s">
        <v>656</v>
      </c>
      <c r="H1398" s="100">
        <v>1</v>
      </c>
      <c r="I1398" s="99">
        <f t="shared" si="21"/>
        <v>0</v>
      </c>
      <c r="J1398" s="59">
        <v>1</v>
      </c>
      <c r="K1398" s="96" t="s">
        <v>634</v>
      </c>
    </row>
    <row r="1399" spans="1:11" hidden="1">
      <c r="A1399" s="100" t="s">
        <v>672</v>
      </c>
      <c r="B1399" s="62" t="s">
        <v>2934</v>
      </c>
      <c r="C1399" s="100" t="s">
        <v>2935</v>
      </c>
      <c r="D1399" s="100">
        <v>210</v>
      </c>
      <c r="E1399" s="100" t="s">
        <v>2076</v>
      </c>
      <c r="F1399" s="100" t="s">
        <v>419</v>
      </c>
      <c r="G1399" s="100" t="s">
        <v>656</v>
      </c>
      <c r="H1399" s="100">
        <v>1</v>
      </c>
      <c r="I1399" s="99">
        <f t="shared" si="21"/>
        <v>0</v>
      </c>
      <c r="J1399" s="59">
        <v>1</v>
      </c>
      <c r="K1399" s="96" t="s">
        <v>634</v>
      </c>
    </row>
    <row r="1400" spans="1:11" hidden="1">
      <c r="A1400" s="100" t="s">
        <v>672</v>
      </c>
      <c r="B1400" s="62" t="s">
        <v>2936</v>
      </c>
      <c r="C1400" s="100" t="s">
        <v>2937</v>
      </c>
      <c r="D1400" s="100">
        <v>200</v>
      </c>
      <c r="E1400" s="100" t="s">
        <v>2076</v>
      </c>
      <c r="F1400" s="100" t="s">
        <v>419</v>
      </c>
      <c r="G1400" s="100" t="s">
        <v>656</v>
      </c>
      <c r="H1400" s="100">
        <v>1</v>
      </c>
      <c r="I1400" s="99">
        <f t="shared" si="21"/>
        <v>0</v>
      </c>
      <c r="J1400" s="59">
        <v>1</v>
      </c>
      <c r="K1400" s="96" t="s">
        <v>634</v>
      </c>
    </row>
    <row r="1401" spans="1:11" hidden="1">
      <c r="A1401" s="100" t="s">
        <v>672</v>
      </c>
      <c r="B1401" s="62" t="s">
        <v>2938</v>
      </c>
      <c r="C1401" s="100" t="s">
        <v>2938</v>
      </c>
      <c r="D1401" s="100">
        <v>200</v>
      </c>
      <c r="E1401" s="100" t="s">
        <v>2076</v>
      </c>
      <c r="F1401" s="100" t="s">
        <v>419</v>
      </c>
      <c r="G1401" s="100" t="s">
        <v>656</v>
      </c>
      <c r="H1401" s="100">
        <v>1</v>
      </c>
      <c r="I1401" s="99">
        <f t="shared" si="21"/>
        <v>0</v>
      </c>
      <c r="J1401" s="59">
        <v>1</v>
      </c>
      <c r="K1401" s="96" t="s">
        <v>634</v>
      </c>
    </row>
    <row r="1402" spans="1:11" hidden="1">
      <c r="A1402" s="100" t="s">
        <v>672</v>
      </c>
      <c r="B1402" s="62" t="s">
        <v>2939</v>
      </c>
      <c r="C1402" s="100" t="s">
        <v>2939</v>
      </c>
      <c r="D1402" s="100">
        <v>200</v>
      </c>
      <c r="E1402" s="100" t="s">
        <v>2076</v>
      </c>
      <c r="F1402" s="100" t="s">
        <v>419</v>
      </c>
      <c r="G1402" s="100" t="s">
        <v>656</v>
      </c>
      <c r="H1402" s="100">
        <v>1</v>
      </c>
      <c r="I1402" s="99">
        <f t="shared" si="21"/>
        <v>0</v>
      </c>
      <c r="J1402" s="59">
        <v>1</v>
      </c>
      <c r="K1402" s="96" t="s">
        <v>634</v>
      </c>
    </row>
    <row r="1403" spans="1:11" hidden="1">
      <c r="A1403" s="100" t="s">
        <v>672</v>
      </c>
      <c r="B1403" s="62" t="s">
        <v>2940</v>
      </c>
      <c r="C1403" s="100" t="s">
        <v>2941</v>
      </c>
      <c r="D1403" s="100">
        <v>186.96</v>
      </c>
      <c r="E1403" s="100" t="s">
        <v>2076</v>
      </c>
      <c r="F1403" s="100" t="s">
        <v>419</v>
      </c>
      <c r="G1403" s="100" t="s">
        <v>656</v>
      </c>
      <c r="H1403" s="100">
        <v>1</v>
      </c>
      <c r="I1403" s="99">
        <f t="shared" si="21"/>
        <v>0</v>
      </c>
      <c r="J1403" s="59">
        <v>1</v>
      </c>
      <c r="K1403" s="96" t="s">
        <v>634</v>
      </c>
    </row>
    <row r="1404" spans="1:11" hidden="1">
      <c r="A1404" s="100" t="s">
        <v>672</v>
      </c>
      <c r="B1404" s="62" t="s">
        <v>2942</v>
      </c>
      <c r="C1404" s="100" t="s">
        <v>2943</v>
      </c>
      <c r="D1404" s="100">
        <v>165</v>
      </c>
      <c r="E1404" s="100" t="s">
        <v>2076</v>
      </c>
      <c r="F1404" s="100" t="s">
        <v>419</v>
      </c>
      <c r="G1404" s="100" t="s">
        <v>656</v>
      </c>
      <c r="H1404" s="100">
        <v>1</v>
      </c>
      <c r="I1404" s="99">
        <f t="shared" si="21"/>
        <v>0</v>
      </c>
      <c r="J1404" s="59">
        <v>1</v>
      </c>
      <c r="K1404" s="96" t="s">
        <v>634</v>
      </c>
    </row>
    <row r="1405" spans="1:11" hidden="1">
      <c r="A1405" s="100" t="s">
        <v>672</v>
      </c>
      <c r="B1405" s="62" t="s">
        <v>2110</v>
      </c>
      <c r="C1405" s="100" t="s">
        <v>2110</v>
      </c>
      <c r="D1405" s="100">
        <v>160</v>
      </c>
      <c r="E1405" s="100" t="s">
        <v>2076</v>
      </c>
      <c r="F1405" s="100" t="s">
        <v>419</v>
      </c>
      <c r="G1405" s="100" t="s">
        <v>656</v>
      </c>
      <c r="H1405" s="100">
        <v>1</v>
      </c>
      <c r="I1405" s="99">
        <f t="shared" si="21"/>
        <v>0</v>
      </c>
      <c r="J1405" s="59">
        <v>1</v>
      </c>
      <c r="K1405" s="96" t="s">
        <v>634</v>
      </c>
    </row>
    <row r="1406" spans="1:11" hidden="1">
      <c r="A1406" s="100" t="s">
        <v>672</v>
      </c>
      <c r="B1406" s="62" t="s">
        <v>2944</v>
      </c>
      <c r="C1406" s="100" t="s">
        <v>2944</v>
      </c>
      <c r="D1406" s="100">
        <v>160</v>
      </c>
      <c r="E1406" s="100" t="s">
        <v>2076</v>
      </c>
      <c r="F1406" s="100" t="s">
        <v>419</v>
      </c>
      <c r="G1406" s="100" t="s">
        <v>656</v>
      </c>
      <c r="H1406" s="100">
        <v>1</v>
      </c>
      <c r="I1406" s="99">
        <f t="shared" si="21"/>
        <v>0</v>
      </c>
      <c r="J1406" s="59">
        <v>1</v>
      </c>
      <c r="K1406" s="96" t="s">
        <v>634</v>
      </c>
    </row>
    <row r="1407" spans="1:11" hidden="1">
      <c r="A1407" s="100" t="s">
        <v>672</v>
      </c>
      <c r="B1407" s="62" t="s">
        <v>2945</v>
      </c>
      <c r="C1407" s="100" t="s">
        <v>2946</v>
      </c>
      <c r="D1407" s="100">
        <v>155</v>
      </c>
      <c r="E1407" s="100" t="s">
        <v>2076</v>
      </c>
      <c r="F1407" s="100" t="s">
        <v>419</v>
      </c>
      <c r="G1407" s="100" t="s">
        <v>656</v>
      </c>
      <c r="H1407" s="100">
        <v>1</v>
      </c>
      <c r="I1407" s="99">
        <f t="shared" si="21"/>
        <v>0</v>
      </c>
      <c r="J1407" s="59">
        <v>1</v>
      </c>
      <c r="K1407" s="96" t="s">
        <v>634</v>
      </c>
    </row>
    <row r="1408" spans="1:11" hidden="1">
      <c r="A1408" s="100" t="s">
        <v>672</v>
      </c>
      <c r="B1408" s="62" t="s">
        <v>2947</v>
      </c>
      <c r="C1408" s="100" t="s">
        <v>2947</v>
      </c>
      <c r="D1408" s="100">
        <v>153.52000000000001</v>
      </c>
      <c r="E1408" s="100" t="s">
        <v>2076</v>
      </c>
      <c r="F1408" s="100" t="s">
        <v>419</v>
      </c>
      <c r="G1408" s="100" t="s">
        <v>656</v>
      </c>
      <c r="H1408" s="100">
        <v>1</v>
      </c>
      <c r="I1408" s="99">
        <f t="shared" si="21"/>
        <v>0</v>
      </c>
      <c r="J1408" s="59">
        <v>1</v>
      </c>
      <c r="K1408" s="96" t="s">
        <v>634</v>
      </c>
    </row>
    <row r="1409" spans="1:11" hidden="1">
      <c r="A1409" s="100" t="s">
        <v>672</v>
      </c>
      <c r="B1409" s="62" t="s">
        <v>2948</v>
      </c>
      <c r="C1409" s="100" t="s">
        <v>2949</v>
      </c>
      <c r="D1409" s="100">
        <v>152</v>
      </c>
      <c r="E1409" s="100" t="s">
        <v>2076</v>
      </c>
      <c r="F1409" s="100" t="s">
        <v>419</v>
      </c>
      <c r="G1409" s="100" t="s">
        <v>656</v>
      </c>
      <c r="H1409" s="100">
        <v>1</v>
      </c>
      <c r="I1409" s="99">
        <f t="shared" si="21"/>
        <v>0</v>
      </c>
      <c r="J1409" s="59">
        <v>1</v>
      </c>
      <c r="K1409" s="96" t="s">
        <v>634</v>
      </c>
    </row>
    <row r="1410" spans="1:11" hidden="1">
      <c r="A1410" s="100" t="s">
        <v>672</v>
      </c>
      <c r="B1410" s="62" t="s">
        <v>2950</v>
      </c>
      <c r="C1410" s="100" t="s">
        <v>2950</v>
      </c>
      <c r="D1410" s="100">
        <v>150</v>
      </c>
      <c r="E1410" s="100" t="s">
        <v>2076</v>
      </c>
      <c r="F1410" s="100" t="s">
        <v>419</v>
      </c>
      <c r="G1410" s="100" t="s">
        <v>656</v>
      </c>
      <c r="H1410" s="100">
        <v>1</v>
      </c>
      <c r="I1410" s="99">
        <f t="shared" ref="I1410:I1473" si="22">NOT(H1410)*1</f>
        <v>0</v>
      </c>
      <c r="J1410" s="59">
        <v>1</v>
      </c>
      <c r="K1410" s="96" t="s">
        <v>634</v>
      </c>
    </row>
    <row r="1411" spans="1:11" hidden="1">
      <c r="A1411" s="100" t="s">
        <v>672</v>
      </c>
      <c r="B1411" s="62" t="s">
        <v>2951</v>
      </c>
      <c r="C1411" s="100" t="s">
        <v>2952</v>
      </c>
      <c r="D1411" s="100">
        <v>150</v>
      </c>
      <c r="E1411" s="100" t="s">
        <v>2076</v>
      </c>
      <c r="F1411" s="100" t="s">
        <v>419</v>
      </c>
      <c r="G1411" s="100" t="s">
        <v>656</v>
      </c>
      <c r="H1411" s="100">
        <v>1</v>
      </c>
      <c r="I1411" s="99">
        <f t="shared" si="22"/>
        <v>0</v>
      </c>
      <c r="J1411" s="59">
        <v>1</v>
      </c>
      <c r="K1411" s="96" t="s">
        <v>634</v>
      </c>
    </row>
    <row r="1412" spans="1:11" hidden="1">
      <c r="A1412" s="100" t="s">
        <v>672</v>
      </c>
      <c r="B1412" s="62" t="s">
        <v>2953</v>
      </c>
      <c r="C1412" s="100" t="s">
        <v>2954</v>
      </c>
      <c r="D1412" s="100">
        <v>139</v>
      </c>
      <c r="E1412" s="100" t="s">
        <v>2076</v>
      </c>
      <c r="F1412" s="100" t="s">
        <v>419</v>
      </c>
      <c r="G1412" s="100" t="s">
        <v>656</v>
      </c>
      <c r="H1412" s="100">
        <v>1</v>
      </c>
      <c r="I1412" s="99">
        <f t="shared" si="22"/>
        <v>0</v>
      </c>
      <c r="J1412" s="59">
        <v>1</v>
      </c>
      <c r="K1412" s="96" t="s">
        <v>634</v>
      </c>
    </row>
    <row r="1413" spans="1:11" hidden="1">
      <c r="A1413" s="100" t="s">
        <v>672</v>
      </c>
      <c r="B1413" s="62" t="s">
        <v>2955</v>
      </c>
      <c r="C1413" s="100" t="s">
        <v>2955</v>
      </c>
      <c r="D1413" s="100">
        <v>136.80000000000001</v>
      </c>
      <c r="E1413" s="100" t="s">
        <v>2076</v>
      </c>
      <c r="F1413" s="100" t="s">
        <v>419</v>
      </c>
      <c r="G1413" s="100" t="s">
        <v>656</v>
      </c>
      <c r="H1413" s="100">
        <v>1</v>
      </c>
      <c r="I1413" s="99">
        <f t="shared" si="22"/>
        <v>0</v>
      </c>
      <c r="J1413" s="59">
        <v>0</v>
      </c>
      <c r="K1413" s="96" t="s">
        <v>634</v>
      </c>
    </row>
    <row r="1414" spans="1:11" hidden="1">
      <c r="A1414" s="100" t="s">
        <v>672</v>
      </c>
      <c r="B1414" s="62" t="s">
        <v>2956</v>
      </c>
      <c r="C1414" s="100" t="s">
        <v>2957</v>
      </c>
      <c r="D1414" s="100">
        <v>133</v>
      </c>
      <c r="E1414" s="100" t="s">
        <v>2076</v>
      </c>
      <c r="F1414" s="100" t="s">
        <v>419</v>
      </c>
      <c r="G1414" s="100" t="s">
        <v>656</v>
      </c>
      <c r="H1414" s="100">
        <v>1</v>
      </c>
      <c r="I1414" s="99">
        <f t="shared" si="22"/>
        <v>0</v>
      </c>
      <c r="J1414" s="59">
        <v>1</v>
      </c>
      <c r="K1414" s="96" t="s">
        <v>634</v>
      </c>
    </row>
    <row r="1415" spans="1:11" hidden="1">
      <c r="A1415" s="100" t="s">
        <v>672</v>
      </c>
      <c r="B1415" s="62" t="s">
        <v>589</v>
      </c>
      <c r="C1415" s="100" t="s">
        <v>2958</v>
      </c>
      <c r="D1415" s="100">
        <v>131.19999999999999</v>
      </c>
      <c r="E1415" s="100" t="s">
        <v>2076</v>
      </c>
      <c r="F1415" s="100" t="s">
        <v>419</v>
      </c>
      <c r="G1415" s="100" t="s">
        <v>656</v>
      </c>
      <c r="H1415" s="100">
        <v>1</v>
      </c>
      <c r="I1415" s="99">
        <f t="shared" si="22"/>
        <v>0</v>
      </c>
      <c r="J1415" s="59">
        <v>1</v>
      </c>
      <c r="K1415" s="96" t="s">
        <v>634</v>
      </c>
    </row>
    <row r="1416" spans="1:11" hidden="1">
      <c r="A1416" s="100" t="s">
        <v>672</v>
      </c>
      <c r="B1416" s="62" t="s">
        <v>2959</v>
      </c>
      <c r="C1416" s="100" t="s">
        <v>2960</v>
      </c>
      <c r="D1416" s="100">
        <v>130</v>
      </c>
      <c r="E1416" s="100" t="s">
        <v>2076</v>
      </c>
      <c r="F1416" s="100" t="s">
        <v>419</v>
      </c>
      <c r="G1416" s="100" t="s">
        <v>656</v>
      </c>
      <c r="H1416" s="100">
        <v>1</v>
      </c>
      <c r="I1416" s="99">
        <f t="shared" si="22"/>
        <v>0</v>
      </c>
      <c r="J1416" s="59">
        <v>1</v>
      </c>
      <c r="K1416" s="96" t="s">
        <v>634</v>
      </c>
    </row>
    <row r="1417" spans="1:11" hidden="1">
      <c r="A1417" s="100" t="s">
        <v>672</v>
      </c>
      <c r="B1417" s="62" t="s">
        <v>2961</v>
      </c>
      <c r="C1417" s="100" t="s">
        <v>2961</v>
      </c>
      <c r="D1417" s="100">
        <v>128</v>
      </c>
      <c r="E1417" s="100" t="s">
        <v>2076</v>
      </c>
      <c r="F1417" s="100" t="s">
        <v>419</v>
      </c>
      <c r="G1417" s="100" t="s">
        <v>656</v>
      </c>
      <c r="H1417" s="100">
        <v>1</v>
      </c>
      <c r="I1417" s="99">
        <f t="shared" si="22"/>
        <v>0</v>
      </c>
      <c r="J1417" s="59">
        <v>0</v>
      </c>
      <c r="K1417" s="96" t="s">
        <v>634</v>
      </c>
    </row>
    <row r="1418" spans="1:11" hidden="1">
      <c r="A1418" s="100" t="s">
        <v>672</v>
      </c>
      <c r="B1418" s="62" t="s">
        <v>2962</v>
      </c>
      <c r="C1418" s="100" t="s">
        <v>2963</v>
      </c>
      <c r="D1418" s="100">
        <v>126.1</v>
      </c>
      <c r="E1418" s="100" t="s">
        <v>2076</v>
      </c>
      <c r="F1418" s="100" t="s">
        <v>419</v>
      </c>
      <c r="G1418" s="100" t="s">
        <v>656</v>
      </c>
      <c r="H1418" s="100">
        <v>1</v>
      </c>
      <c r="I1418" s="99">
        <f t="shared" si="22"/>
        <v>0</v>
      </c>
      <c r="J1418" s="59">
        <v>1</v>
      </c>
      <c r="K1418" s="96" t="s">
        <v>634</v>
      </c>
    </row>
    <row r="1419" spans="1:11" hidden="1">
      <c r="A1419" s="100" t="s">
        <v>672</v>
      </c>
      <c r="B1419" s="62" t="s">
        <v>2964</v>
      </c>
      <c r="C1419" s="100" t="s">
        <v>2965</v>
      </c>
      <c r="D1419" s="100">
        <v>125</v>
      </c>
      <c r="E1419" s="100" t="s">
        <v>2076</v>
      </c>
      <c r="F1419" s="100" t="s">
        <v>419</v>
      </c>
      <c r="G1419" s="100" t="s">
        <v>656</v>
      </c>
      <c r="H1419" s="100">
        <v>1</v>
      </c>
      <c r="I1419" s="99">
        <f t="shared" si="22"/>
        <v>0</v>
      </c>
      <c r="J1419" s="59">
        <v>1</v>
      </c>
      <c r="K1419" s="96" t="s">
        <v>634</v>
      </c>
    </row>
    <row r="1420" spans="1:11" hidden="1">
      <c r="A1420" s="100" t="s">
        <v>672</v>
      </c>
      <c r="B1420" s="62" t="s">
        <v>2966</v>
      </c>
      <c r="C1420" s="100" t="s">
        <v>2967</v>
      </c>
      <c r="D1420" s="100">
        <v>114.46</v>
      </c>
      <c r="E1420" s="100" t="s">
        <v>2076</v>
      </c>
      <c r="F1420" s="100" t="s">
        <v>419</v>
      </c>
      <c r="G1420" s="100" t="s">
        <v>656</v>
      </c>
      <c r="H1420" s="100">
        <v>1</v>
      </c>
      <c r="I1420" s="99">
        <f t="shared" si="22"/>
        <v>0</v>
      </c>
      <c r="J1420" s="59">
        <v>1</v>
      </c>
      <c r="K1420" s="96" t="s">
        <v>634</v>
      </c>
    </row>
    <row r="1421" spans="1:11" hidden="1">
      <c r="A1421" s="100" t="s">
        <v>672</v>
      </c>
      <c r="B1421" s="62" t="s">
        <v>2968</v>
      </c>
      <c r="C1421" s="100" t="s">
        <v>2968</v>
      </c>
      <c r="D1421" s="100">
        <v>111.2</v>
      </c>
      <c r="E1421" s="100" t="s">
        <v>2076</v>
      </c>
      <c r="F1421" s="100" t="s">
        <v>419</v>
      </c>
      <c r="G1421" s="100" t="s">
        <v>656</v>
      </c>
      <c r="H1421" s="100">
        <v>1</v>
      </c>
      <c r="I1421" s="99">
        <f t="shared" si="22"/>
        <v>0</v>
      </c>
      <c r="J1421" s="59">
        <v>1</v>
      </c>
      <c r="K1421" s="96" t="s">
        <v>634</v>
      </c>
    </row>
    <row r="1422" spans="1:11" hidden="1">
      <c r="A1422" s="100" t="s">
        <v>672</v>
      </c>
      <c r="B1422" s="62" t="s">
        <v>2969</v>
      </c>
      <c r="C1422" s="100" t="s">
        <v>2970</v>
      </c>
      <c r="D1422" s="100">
        <v>110</v>
      </c>
      <c r="E1422" s="100" t="s">
        <v>2076</v>
      </c>
      <c r="F1422" s="100" t="s">
        <v>419</v>
      </c>
      <c r="G1422" s="100" t="s">
        <v>656</v>
      </c>
      <c r="H1422" s="100">
        <v>1</v>
      </c>
      <c r="I1422" s="99">
        <f t="shared" si="22"/>
        <v>0</v>
      </c>
      <c r="J1422" s="59">
        <v>1</v>
      </c>
      <c r="K1422" s="96" t="s">
        <v>634</v>
      </c>
    </row>
    <row r="1423" spans="1:11" hidden="1">
      <c r="A1423" s="100" t="s">
        <v>672</v>
      </c>
      <c r="B1423" s="62" t="s">
        <v>588</v>
      </c>
      <c r="C1423" s="100" t="s">
        <v>2971</v>
      </c>
      <c r="D1423" s="100">
        <v>110</v>
      </c>
      <c r="E1423" s="100" t="s">
        <v>2076</v>
      </c>
      <c r="F1423" s="100" t="s">
        <v>419</v>
      </c>
      <c r="G1423" s="100" t="s">
        <v>656</v>
      </c>
      <c r="H1423" s="100">
        <v>1</v>
      </c>
      <c r="I1423" s="99">
        <f t="shared" si="22"/>
        <v>0</v>
      </c>
      <c r="J1423" s="59">
        <v>1</v>
      </c>
      <c r="K1423" s="96" t="s">
        <v>634</v>
      </c>
    </row>
    <row r="1424" spans="1:11" hidden="1">
      <c r="A1424" s="100" t="s">
        <v>672</v>
      </c>
      <c r="B1424" s="62" t="s">
        <v>2972</v>
      </c>
      <c r="C1424" s="100" t="s">
        <v>2973</v>
      </c>
      <c r="D1424" s="100">
        <v>108</v>
      </c>
      <c r="E1424" s="100" t="s">
        <v>2076</v>
      </c>
      <c r="F1424" s="100" t="s">
        <v>419</v>
      </c>
      <c r="G1424" s="100" t="s">
        <v>656</v>
      </c>
      <c r="H1424" s="100">
        <v>1</v>
      </c>
      <c r="I1424" s="99">
        <f t="shared" si="22"/>
        <v>0</v>
      </c>
      <c r="J1424" s="59">
        <v>1</v>
      </c>
      <c r="K1424" s="96" t="s">
        <v>634</v>
      </c>
    </row>
    <row r="1425" spans="1:11" hidden="1">
      <c r="A1425" s="100" t="s">
        <v>672</v>
      </c>
      <c r="B1425" s="62" t="s">
        <v>2974</v>
      </c>
      <c r="C1425" s="100" t="s">
        <v>2974</v>
      </c>
      <c r="D1425" s="100">
        <v>108</v>
      </c>
      <c r="E1425" s="100" t="s">
        <v>2076</v>
      </c>
      <c r="F1425" s="100" t="s">
        <v>419</v>
      </c>
      <c r="G1425" s="100" t="s">
        <v>656</v>
      </c>
      <c r="H1425" s="100">
        <v>1</v>
      </c>
      <c r="I1425" s="99">
        <f t="shared" si="22"/>
        <v>0</v>
      </c>
      <c r="J1425" s="59">
        <v>1</v>
      </c>
      <c r="K1425" s="96" t="s">
        <v>634</v>
      </c>
    </row>
    <row r="1426" spans="1:11" hidden="1">
      <c r="A1426" s="100" t="s">
        <v>672</v>
      </c>
      <c r="B1426" s="62" t="s">
        <v>2975</v>
      </c>
      <c r="C1426" s="100" t="s">
        <v>2975</v>
      </c>
      <c r="D1426" s="100">
        <v>105</v>
      </c>
      <c r="E1426" s="100" t="s">
        <v>2076</v>
      </c>
      <c r="F1426" s="100" t="s">
        <v>419</v>
      </c>
      <c r="G1426" s="100" t="s">
        <v>656</v>
      </c>
      <c r="H1426" s="100">
        <v>1</v>
      </c>
      <c r="I1426" s="99">
        <f t="shared" si="22"/>
        <v>0</v>
      </c>
      <c r="J1426" s="59">
        <v>1</v>
      </c>
      <c r="K1426" s="96" t="s">
        <v>634</v>
      </c>
    </row>
    <row r="1427" spans="1:11" hidden="1">
      <c r="A1427" s="100" t="s">
        <v>672</v>
      </c>
      <c r="B1427" s="62" t="s">
        <v>2976</v>
      </c>
      <c r="C1427" s="100" t="s">
        <v>2976</v>
      </c>
      <c r="D1427" s="100">
        <v>104</v>
      </c>
      <c r="E1427" s="100" t="s">
        <v>2076</v>
      </c>
      <c r="F1427" s="100" t="s">
        <v>419</v>
      </c>
      <c r="G1427" s="100" t="s">
        <v>656</v>
      </c>
      <c r="H1427" s="100">
        <v>1</v>
      </c>
      <c r="I1427" s="99">
        <f t="shared" si="22"/>
        <v>0</v>
      </c>
      <c r="J1427" s="59">
        <v>1</v>
      </c>
      <c r="K1427" s="96" t="s">
        <v>634</v>
      </c>
    </row>
    <row r="1428" spans="1:11" hidden="1">
      <c r="A1428" s="100" t="s">
        <v>672</v>
      </c>
      <c r="B1428" s="62" t="s">
        <v>2132</v>
      </c>
      <c r="C1428" s="100" t="s">
        <v>2132</v>
      </c>
      <c r="D1428" s="100">
        <v>100.815</v>
      </c>
      <c r="E1428" s="100" t="s">
        <v>2076</v>
      </c>
      <c r="F1428" s="100" t="s">
        <v>419</v>
      </c>
      <c r="G1428" s="100" t="s">
        <v>656</v>
      </c>
      <c r="H1428" s="100">
        <v>1</v>
      </c>
      <c r="I1428" s="99">
        <f t="shared" si="22"/>
        <v>0</v>
      </c>
      <c r="J1428" s="59">
        <v>1</v>
      </c>
      <c r="K1428" s="96" t="s">
        <v>634</v>
      </c>
    </row>
    <row r="1429" spans="1:11" hidden="1">
      <c r="A1429" s="100" t="s">
        <v>672</v>
      </c>
      <c r="B1429" s="62" t="s">
        <v>2977</v>
      </c>
      <c r="C1429" s="100" t="s">
        <v>2978</v>
      </c>
      <c r="D1429" s="100">
        <v>100</v>
      </c>
      <c r="E1429" s="100" t="s">
        <v>2076</v>
      </c>
      <c r="F1429" s="100" t="s">
        <v>419</v>
      </c>
      <c r="G1429" s="100" t="s">
        <v>656</v>
      </c>
      <c r="H1429" s="100">
        <v>1</v>
      </c>
      <c r="I1429" s="99">
        <f t="shared" si="22"/>
        <v>0</v>
      </c>
      <c r="J1429" s="59">
        <v>1</v>
      </c>
      <c r="K1429" s="96" t="s">
        <v>634</v>
      </c>
    </row>
    <row r="1430" spans="1:11" hidden="1">
      <c r="A1430" s="100" t="s">
        <v>672</v>
      </c>
      <c r="B1430" s="62" t="s">
        <v>2979</v>
      </c>
      <c r="C1430" s="100" t="s">
        <v>2980</v>
      </c>
      <c r="D1430" s="100">
        <v>100</v>
      </c>
      <c r="E1430" s="100" t="s">
        <v>2076</v>
      </c>
      <c r="F1430" s="100" t="s">
        <v>419</v>
      </c>
      <c r="G1430" s="100" t="s">
        <v>656</v>
      </c>
      <c r="H1430" s="100">
        <v>1</v>
      </c>
      <c r="I1430" s="99">
        <f t="shared" si="22"/>
        <v>0</v>
      </c>
      <c r="J1430" s="59">
        <v>1</v>
      </c>
      <c r="K1430" s="96" t="s">
        <v>634</v>
      </c>
    </row>
    <row r="1431" spans="1:11" hidden="1">
      <c r="A1431" s="100" t="s">
        <v>672</v>
      </c>
      <c r="B1431" s="62" t="s">
        <v>2981</v>
      </c>
      <c r="C1431" s="100" t="s">
        <v>2981</v>
      </c>
      <c r="D1431" s="100">
        <v>100</v>
      </c>
      <c r="E1431" s="100" t="s">
        <v>2076</v>
      </c>
      <c r="F1431" s="100" t="s">
        <v>419</v>
      </c>
      <c r="G1431" s="100" t="s">
        <v>656</v>
      </c>
      <c r="H1431" s="100">
        <v>1</v>
      </c>
      <c r="I1431" s="99">
        <f t="shared" si="22"/>
        <v>0</v>
      </c>
      <c r="J1431" s="59">
        <v>1</v>
      </c>
      <c r="K1431" s="96" t="s">
        <v>634</v>
      </c>
    </row>
    <row r="1432" spans="1:11" hidden="1">
      <c r="A1432" s="100" t="s">
        <v>672</v>
      </c>
      <c r="B1432" s="62" t="s">
        <v>2982</v>
      </c>
      <c r="C1432" s="100" t="s">
        <v>2983</v>
      </c>
      <c r="D1432" s="100">
        <v>93.6</v>
      </c>
      <c r="E1432" s="100" t="s">
        <v>2076</v>
      </c>
      <c r="F1432" s="100" t="s">
        <v>419</v>
      </c>
      <c r="G1432" s="100" t="s">
        <v>656</v>
      </c>
      <c r="H1432" s="100">
        <v>1</v>
      </c>
      <c r="I1432" s="99">
        <f t="shared" si="22"/>
        <v>0</v>
      </c>
      <c r="J1432" s="59">
        <v>1</v>
      </c>
      <c r="K1432" s="96" t="s">
        <v>634</v>
      </c>
    </row>
    <row r="1433" spans="1:11" hidden="1">
      <c r="A1433" s="100" t="s">
        <v>672</v>
      </c>
      <c r="B1433" s="62" t="s">
        <v>2984</v>
      </c>
      <c r="C1433" s="100" t="s">
        <v>2985</v>
      </c>
      <c r="D1433" s="100">
        <v>92</v>
      </c>
      <c r="E1433" s="100" t="s">
        <v>2076</v>
      </c>
      <c r="F1433" s="100" t="s">
        <v>419</v>
      </c>
      <c r="G1433" s="100" t="s">
        <v>656</v>
      </c>
      <c r="H1433" s="100">
        <v>1</v>
      </c>
      <c r="I1433" s="99">
        <f t="shared" si="22"/>
        <v>0</v>
      </c>
      <c r="J1433" s="59">
        <v>1</v>
      </c>
      <c r="K1433" s="96" t="s">
        <v>634</v>
      </c>
    </row>
    <row r="1434" spans="1:11" hidden="1">
      <c r="A1434" s="100" t="s">
        <v>672</v>
      </c>
      <c r="B1434" s="62" t="s">
        <v>2986</v>
      </c>
      <c r="C1434" s="100" t="s">
        <v>2987</v>
      </c>
      <c r="D1434" s="100">
        <v>85</v>
      </c>
      <c r="E1434" s="100" t="s">
        <v>2076</v>
      </c>
      <c r="F1434" s="100" t="s">
        <v>419</v>
      </c>
      <c r="G1434" s="100" t="s">
        <v>656</v>
      </c>
      <c r="H1434" s="100">
        <v>1</v>
      </c>
      <c r="I1434" s="99">
        <f t="shared" si="22"/>
        <v>0</v>
      </c>
      <c r="J1434" s="59">
        <v>1</v>
      </c>
      <c r="K1434" s="96" t="s">
        <v>634</v>
      </c>
    </row>
    <row r="1435" spans="1:11" hidden="1">
      <c r="A1435" s="100" t="s">
        <v>672</v>
      </c>
      <c r="B1435" s="62" t="s">
        <v>2988</v>
      </c>
      <c r="C1435" s="100" t="s">
        <v>2988</v>
      </c>
      <c r="D1435" s="100">
        <v>80</v>
      </c>
      <c r="E1435" s="100" t="s">
        <v>2076</v>
      </c>
      <c r="F1435" s="100" t="s">
        <v>419</v>
      </c>
      <c r="G1435" s="100" t="s">
        <v>656</v>
      </c>
      <c r="H1435" s="100">
        <v>1</v>
      </c>
      <c r="I1435" s="99">
        <f t="shared" si="22"/>
        <v>0</v>
      </c>
      <c r="J1435" s="59">
        <v>1</v>
      </c>
      <c r="K1435" s="96" t="s">
        <v>634</v>
      </c>
    </row>
    <row r="1436" spans="1:11" hidden="1">
      <c r="A1436" s="100" t="s">
        <v>672</v>
      </c>
      <c r="B1436" s="62" t="s">
        <v>2989</v>
      </c>
      <c r="C1436" s="100" t="s">
        <v>2990</v>
      </c>
      <c r="D1436" s="100">
        <v>75</v>
      </c>
      <c r="E1436" s="100" t="s">
        <v>2076</v>
      </c>
      <c r="F1436" s="100" t="s">
        <v>419</v>
      </c>
      <c r="G1436" s="100" t="s">
        <v>656</v>
      </c>
      <c r="H1436" s="100">
        <v>1</v>
      </c>
      <c r="I1436" s="99">
        <f t="shared" si="22"/>
        <v>0</v>
      </c>
      <c r="J1436" s="59">
        <v>1</v>
      </c>
      <c r="K1436" s="96" t="s">
        <v>634</v>
      </c>
    </row>
    <row r="1437" spans="1:11" hidden="1">
      <c r="A1437" s="100" t="s">
        <v>672</v>
      </c>
      <c r="B1437" s="62" t="s">
        <v>2991</v>
      </c>
      <c r="C1437" s="100" t="s">
        <v>2992</v>
      </c>
      <c r="D1437" s="100">
        <v>66</v>
      </c>
      <c r="E1437" s="100" t="s">
        <v>2076</v>
      </c>
      <c r="F1437" s="100" t="s">
        <v>419</v>
      </c>
      <c r="G1437" s="100" t="s">
        <v>656</v>
      </c>
      <c r="H1437" s="100">
        <v>1</v>
      </c>
      <c r="I1437" s="99">
        <f t="shared" si="22"/>
        <v>0</v>
      </c>
      <c r="J1437" s="59">
        <v>1</v>
      </c>
      <c r="K1437" s="96" t="s">
        <v>634</v>
      </c>
    </row>
    <row r="1438" spans="1:11" hidden="1">
      <c r="A1438" s="100" t="s">
        <v>672</v>
      </c>
      <c r="B1438" s="62" t="s">
        <v>2993</v>
      </c>
      <c r="C1438" s="100" t="s">
        <v>2994</v>
      </c>
      <c r="D1438" s="100">
        <v>60</v>
      </c>
      <c r="E1438" s="100" t="s">
        <v>2076</v>
      </c>
      <c r="F1438" s="100" t="s">
        <v>419</v>
      </c>
      <c r="G1438" s="100" t="s">
        <v>656</v>
      </c>
      <c r="H1438" s="100">
        <v>1</v>
      </c>
      <c r="I1438" s="99">
        <f t="shared" si="22"/>
        <v>0</v>
      </c>
      <c r="J1438" s="59">
        <v>1</v>
      </c>
      <c r="K1438" s="96" t="s">
        <v>634</v>
      </c>
    </row>
    <row r="1439" spans="1:11" hidden="1">
      <c r="A1439" s="100" t="s">
        <v>672</v>
      </c>
      <c r="B1439" s="62" t="s">
        <v>2995</v>
      </c>
      <c r="C1439" s="100" t="s">
        <v>2996</v>
      </c>
      <c r="D1439" s="100">
        <v>60</v>
      </c>
      <c r="E1439" s="100" t="s">
        <v>2076</v>
      </c>
      <c r="F1439" s="100" t="s">
        <v>419</v>
      </c>
      <c r="G1439" s="100" t="s">
        <v>656</v>
      </c>
      <c r="H1439" s="100">
        <v>1</v>
      </c>
      <c r="I1439" s="99">
        <f t="shared" si="22"/>
        <v>0</v>
      </c>
      <c r="J1439" s="59">
        <v>1</v>
      </c>
      <c r="K1439" s="96" t="s">
        <v>634</v>
      </c>
    </row>
    <row r="1440" spans="1:11" hidden="1">
      <c r="A1440" s="100" t="s">
        <v>672</v>
      </c>
      <c r="B1440" s="62" t="s">
        <v>2997</v>
      </c>
      <c r="C1440" s="100" t="s">
        <v>2998</v>
      </c>
      <c r="D1440" s="100">
        <v>60</v>
      </c>
      <c r="E1440" s="100" t="s">
        <v>2076</v>
      </c>
      <c r="F1440" s="100" t="s">
        <v>419</v>
      </c>
      <c r="G1440" s="100" t="s">
        <v>656</v>
      </c>
      <c r="H1440" s="100">
        <v>1</v>
      </c>
      <c r="I1440" s="99">
        <f t="shared" si="22"/>
        <v>0</v>
      </c>
      <c r="J1440" s="59">
        <v>1</v>
      </c>
      <c r="K1440" s="96" t="s">
        <v>634</v>
      </c>
    </row>
    <row r="1441" spans="1:11" hidden="1">
      <c r="A1441" s="100" t="s">
        <v>672</v>
      </c>
      <c r="B1441" s="62" t="s">
        <v>2999</v>
      </c>
      <c r="C1441" s="100" t="s">
        <v>3000</v>
      </c>
      <c r="D1441" s="100">
        <v>55</v>
      </c>
      <c r="E1441" s="100" t="s">
        <v>2076</v>
      </c>
      <c r="F1441" s="100" t="s">
        <v>419</v>
      </c>
      <c r="G1441" s="100" t="s">
        <v>656</v>
      </c>
      <c r="H1441" s="100">
        <v>1</v>
      </c>
      <c r="I1441" s="99">
        <f t="shared" si="22"/>
        <v>0</v>
      </c>
      <c r="J1441" s="59">
        <v>1</v>
      </c>
      <c r="K1441" s="96" t="s">
        <v>634</v>
      </c>
    </row>
    <row r="1442" spans="1:11" hidden="1">
      <c r="A1442" s="100" t="s">
        <v>672</v>
      </c>
      <c r="B1442" s="62" t="s">
        <v>3001</v>
      </c>
      <c r="C1442" s="100" t="s">
        <v>3002</v>
      </c>
      <c r="D1442" s="100">
        <v>54</v>
      </c>
      <c r="E1442" s="100" t="s">
        <v>2076</v>
      </c>
      <c r="F1442" s="100" t="s">
        <v>419</v>
      </c>
      <c r="G1442" s="100" t="s">
        <v>656</v>
      </c>
      <c r="H1442" s="100">
        <v>1</v>
      </c>
      <c r="I1442" s="99">
        <f t="shared" si="22"/>
        <v>0</v>
      </c>
      <c r="J1442" s="59">
        <v>1</v>
      </c>
      <c r="K1442" s="96" t="s">
        <v>634</v>
      </c>
    </row>
    <row r="1443" spans="1:11" hidden="1">
      <c r="A1443" s="100" t="s">
        <v>672</v>
      </c>
      <c r="B1443" s="62" t="s">
        <v>3003</v>
      </c>
      <c r="C1443" s="100" t="s">
        <v>3003</v>
      </c>
      <c r="D1443" s="100">
        <v>51.3</v>
      </c>
      <c r="E1443" s="100" t="s">
        <v>2076</v>
      </c>
      <c r="F1443" s="100" t="s">
        <v>419</v>
      </c>
      <c r="G1443" s="100" t="s">
        <v>656</v>
      </c>
      <c r="H1443" s="100">
        <v>1</v>
      </c>
      <c r="I1443" s="99">
        <f t="shared" si="22"/>
        <v>0</v>
      </c>
      <c r="J1443" s="59">
        <v>0</v>
      </c>
      <c r="K1443" s="96" t="s">
        <v>634</v>
      </c>
    </row>
    <row r="1444" spans="1:11" hidden="1">
      <c r="A1444" s="100" t="s">
        <v>672</v>
      </c>
      <c r="B1444" s="62" t="s">
        <v>3004</v>
      </c>
      <c r="C1444" s="100" t="s">
        <v>3005</v>
      </c>
      <c r="D1444" s="100">
        <v>50</v>
      </c>
      <c r="E1444" s="100" t="s">
        <v>2076</v>
      </c>
      <c r="F1444" s="100" t="s">
        <v>419</v>
      </c>
      <c r="G1444" s="100" t="s">
        <v>656</v>
      </c>
      <c r="H1444" s="100">
        <v>1</v>
      </c>
      <c r="I1444" s="99">
        <f t="shared" si="22"/>
        <v>0</v>
      </c>
      <c r="J1444" s="59">
        <v>1</v>
      </c>
      <c r="K1444" s="96" t="s">
        <v>634</v>
      </c>
    </row>
    <row r="1445" spans="1:11" hidden="1">
      <c r="A1445" s="100" t="s">
        <v>672</v>
      </c>
      <c r="B1445" s="62" t="s">
        <v>3006</v>
      </c>
      <c r="C1445" s="100" t="s">
        <v>3006</v>
      </c>
      <c r="D1445" s="100">
        <v>50</v>
      </c>
      <c r="E1445" s="100" t="s">
        <v>2076</v>
      </c>
      <c r="F1445" s="100" t="s">
        <v>419</v>
      </c>
      <c r="G1445" s="100" t="s">
        <v>656</v>
      </c>
      <c r="H1445" s="100">
        <v>1</v>
      </c>
      <c r="I1445" s="99">
        <f t="shared" si="22"/>
        <v>0</v>
      </c>
      <c r="J1445" s="59">
        <v>0</v>
      </c>
      <c r="K1445" s="96" t="s">
        <v>634</v>
      </c>
    </row>
    <row r="1446" spans="1:11" hidden="1">
      <c r="A1446" s="100" t="s">
        <v>672</v>
      </c>
      <c r="B1446" s="62" t="s">
        <v>3007</v>
      </c>
      <c r="C1446" s="100" t="s">
        <v>3008</v>
      </c>
      <c r="D1446" s="100">
        <v>50</v>
      </c>
      <c r="E1446" s="100" t="s">
        <v>2076</v>
      </c>
      <c r="F1446" s="100" t="s">
        <v>419</v>
      </c>
      <c r="G1446" s="100" t="s">
        <v>656</v>
      </c>
      <c r="H1446" s="100">
        <v>1</v>
      </c>
      <c r="I1446" s="99">
        <f t="shared" si="22"/>
        <v>0</v>
      </c>
      <c r="J1446" s="59">
        <v>1</v>
      </c>
      <c r="K1446" s="96" t="s">
        <v>634</v>
      </c>
    </row>
    <row r="1447" spans="1:11" hidden="1">
      <c r="A1447" s="100" t="s">
        <v>672</v>
      </c>
      <c r="B1447" s="62" t="s">
        <v>3009</v>
      </c>
      <c r="C1447" s="100" t="s">
        <v>3009</v>
      </c>
      <c r="D1447" s="100">
        <v>50</v>
      </c>
      <c r="E1447" s="100" t="s">
        <v>2076</v>
      </c>
      <c r="F1447" s="100" t="s">
        <v>419</v>
      </c>
      <c r="G1447" s="100" t="s">
        <v>656</v>
      </c>
      <c r="H1447" s="100">
        <v>1</v>
      </c>
      <c r="I1447" s="99">
        <f t="shared" si="22"/>
        <v>0</v>
      </c>
      <c r="J1447" s="59">
        <v>1</v>
      </c>
      <c r="K1447" s="96" t="s">
        <v>634</v>
      </c>
    </row>
    <row r="1448" spans="1:11" hidden="1">
      <c r="A1448" s="100" t="s">
        <v>672</v>
      </c>
      <c r="B1448" s="62" t="s">
        <v>3010</v>
      </c>
      <c r="C1448" s="100" t="s">
        <v>3010</v>
      </c>
      <c r="D1448" s="100">
        <v>50</v>
      </c>
      <c r="E1448" s="100" t="s">
        <v>2076</v>
      </c>
      <c r="F1448" s="100" t="s">
        <v>419</v>
      </c>
      <c r="G1448" s="100" t="s">
        <v>656</v>
      </c>
      <c r="H1448" s="100">
        <v>1</v>
      </c>
      <c r="I1448" s="99">
        <f t="shared" si="22"/>
        <v>0</v>
      </c>
      <c r="J1448" s="59">
        <v>1</v>
      </c>
      <c r="K1448" s="96" t="s">
        <v>634</v>
      </c>
    </row>
    <row r="1449" spans="1:11" hidden="1">
      <c r="A1449" s="100" t="s">
        <v>672</v>
      </c>
      <c r="B1449" s="62" t="s">
        <v>3011</v>
      </c>
      <c r="C1449" s="100" t="s">
        <v>3012</v>
      </c>
      <c r="D1449" s="100">
        <v>48</v>
      </c>
      <c r="E1449" s="100" t="s">
        <v>2076</v>
      </c>
      <c r="F1449" s="100" t="s">
        <v>419</v>
      </c>
      <c r="G1449" s="100" t="s">
        <v>656</v>
      </c>
      <c r="H1449" s="100">
        <v>1</v>
      </c>
      <c r="I1449" s="99">
        <f t="shared" si="22"/>
        <v>0</v>
      </c>
      <c r="J1449" s="59">
        <v>1</v>
      </c>
      <c r="K1449" s="96" t="s">
        <v>634</v>
      </c>
    </row>
    <row r="1450" spans="1:11" hidden="1">
      <c r="A1450" s="100" t="s">
        <v>672</v>
      </c>
      <c r="B1450" s="62" t="s">
        <v>3013</v>
      </c>
      <c r="C1450" s="100" t="s">
        <v>3014</v>
      </c>
      <c r="D1450" s="100">
        <v>45.6</v>
      </c>
      <c r="E1450" s="100" t="s">
        <v>2076</v>
      </c>
      <c r="F1450" s="100" t="s">
        <v>419</v>
      </c>
      <c r="G1450" s="100" t="s">
        <v>656</v>
      </c>
      <c r="H1450" s="100">
        <v>1</v>
      </c>
      <c r="I1450" s="99">
        <f t="shared" si="22"/>
        <v>0</v>
      </c>
      <c r="J1450" s="59">
        <v>1</v>
      </c>
      <c r="K1450" s="96" t="s">
        <v>634</v>
      </c>
    </row>
    <row r="1451" spans="1:11" hidden="1">
      <c r="A1451" s="100" t="s">
        <v>672</v>
      </c>
      <c r="B1451" s="62" t="s">
        <v>3015</v>
      </c>
      <c r="C1451" s="100" t="s">
        <v>3015</v>
      </c>
      <c r="D1451" s="100">
        <v>45</v>
      </c>
      <c r="E1451" s="100" t="s">
        <v>2076</v>
      </c>
      <c r="F1451" s="100" t="s">
        <v>419</v>
      </c>
      <c r="G1451" s="100" t="s">
        <v>656</v>
      </c>
      <c r="H1451" s="100">
        <v>1</v>
      </c>
      <c r="I1451" s="99">
        <f t="shared" si="22"/>
        <v>0</v>
      </c>
      <c r="J1451" s="59">
        <v>1</v>
      </c>
      <c r="K1451" s="96" t="s">
        <v>634</v>
      </c>
    </row>
    <row r="1452" spans="1:11" hidden="1">
      <c r="A1452" s="100" t="s">
        <v>672</v>
      </c>
      <c r="B1452" s="62" t="s">
        <v>3016</v>
      </c>
      <c r="C1452" s="100" t="s">
        <v>3017</v>
      </c>
      <c r="D1452" s="100">
        <v>40</v>
      </c>
      <c r="E1452" s="100" t="s">
        <v>2076</v>
      </c>
      <c r="F1452" s="100" t="s">
        <v>419</v>
      </c>
      <c r="G1452" s="100" t="s">
        <v>656</v>
      </c>
      <c r="H1452" s="100">
        <v>1</v>
      </c>
      <c r="I1452" s="99">
        <f t="shared" si="22"/>
        <v>0</v>
      </c>
      <c r="J1452" s="59">
        <v>1</v>
      </c>
      <c r="K1452" s="96" t="s">
        <v>634</v>
      </c>
    </row>
    <row r="1453" spans="1:11" hidden="1">
      <c r="A1453" s="100" t="s">
        <v>672</v>
      </c>
      <c r="B1453" s="62" t="s">
        <v>3018</v>
      </c>
      <c r="C1453" s="100" t="s">
        <v>3018</v>
      </c>
      <c r="D1453" s="100">
        <v>40</v>
      </c>
      <c r="E1453" s="100" t="s">
        <v>2076</v>
      </c>
      <c r="F1453" s="100" t="s">
        <v>419</v>
      </c>
      <c r="G1453" s="100" t="s">
        <v>656</v>
      </c>
      <c r="H1453" s="100">
        <v>1</v>
      </c>
      <c r="I1453" s="99">
        <f t="shared" si="22"/>
        <v>0</v>
      </c>
      <c r="J1453" s="59">
        <v>1</v>
      </c>
      <c r="K1453" s="96" t="s">
        <v>634</v>
      </c>
    </row>
    <row r="1454" spans="1:11" hidden="1">
      <c r="A1454" s="100" t="s">
        <v>672</v>
      </c>
      <c r="B1454" s="62" t="s">
        <v>3019</v>
      </c>
      <c r="C1454" s="100" t="s">
        <v>3020</v>
      </c>
      <c r="D1454" s="100">
        <v>40</v>
      </c>
      <c r="E1454" s="100" t="s">
        <v>2076</v>
      </c>
      <c r="F1454" s="100" t="s">
        <v>419</v>
      </c>
      <c r="G1454" s="100" t="s">
        <v>656</v>
      </c>
      <c r="H1454" s="100">
        <v>1</v>
      </c>
      <c r="I1454" s="99">
        <f t="shared" si="22"/>
        <v>0</v>
      </c>
      <c r="J1454" s="59">
        <v>1</v>
      </c>
      <c r="K1454" s="96" t="s">
        <v>634</v>
      </c>
    </row>
    <row r="1455" spans="1:11" hidden="1">
      <c r="A1455" s="100" t="s">
        <v>672</v>
      </c>
      <c r="B1455" s="62" t="s">
        <v>3021</v>
      </c>
      <c r="C1455" s="100" t="s">
        <v>3022</v>
      </c>
      <c r="D1455" s="100">
        <v>40</v>
      </c>
      <c r="E1455" s="100" t="s">
        <v>2076</v>
      </c>
      <c r="F1455" s="100" t="s">
        <v>419</v>
      </c>
      <c r="G1455" s="100" t="s">
        <v>656</v>
      </c>
      <c r="H1455" s="100">
        <v>1</v>
      </c>
      <c r="I1455" s="99">
        <f t="shared" si="22"/>
        <v>0</v>
      </c>
      <c r="J1455" s="59">
        <v>1</v>
      </c>
      <c r="K1455" s="96" t="s">
        <v>634</v>
      </c>
    </row>
    <row r="1456" spans="1:11" hidden="1">
      <c r="A1456" s="100" t="s">
        <v>672</v>
      </c>
      <c r="B1456" s="62" t="s">
        <v>3023</v>
      </c>
      <c r="C1456" s="100" t="s">
        <v>3023</v>
      </c>
      <c r="D1456" s="100">
        <v>40</v>
      </c>
      <c r="E1456" s="100" t="s">
        <v>2076</v>
      </c>
      <c r="F1456" s="100" t="s">
        <v>419</v>
      </c>
      <c r="G1456" s="100" t="s">
        <v>656</v>
      </c>
      <c r="H1456" s="100">
        <v>1</v>
      </c>
      <c r="I1456" s="99">
        <f t="shared" si="22"/>
        <v>0</v>
      </c>
      <c r="J1456" s="59">
        <v>1</v>
      </c>
      <c r="K1456" s="96" t="s">
        <v>634</v>
      </c>
    </row>
    <row r="1457" spans="1:11" hidden="1">
      <c r="A1457" s="100" t="s">
        <v>672</v>
      </c>
      <c r="B1457" s="62" t="s">
        <v>3024</v>
      </c>
      <c r="C1457" s="100" t="s">
        <v>3025</v>
      </c>
      <c r="D1457" s="100">
        <v>35</v>
      </c>
      <c r="E1457" s="100" t="s">
        <v>2076</v>
      </c>
      <c r="F1457" s="100" t="s">
        <v>419</v>
      </c>
      <c r="G1457" s="100" t="s">
        <v>656</v>
      </c>
      <c r="H1457" s="100">
        <v>1</v>
      </c>
      <c r="I1457" s="99">
        <f t="shared" si="22"/>
        <v>0</v>
      </c>
      <c r="J1457" s="59">
        <v>1</v>
      </c>
      <c r="K1457" s="96" t="s">
        <v>634</v>
      </c>
    </row>
    <row r="1458" spans="1:11" hidden="1">
      <c r="A1458" s="100" t="s">
        <v>672</v>
      </c>
      <c r="B1458" s="62" t="s">
        <v>3026</v>
      </c>
      <c r="C1458" s="100" t="s">
        <v>3027</v>
      </c>
      <c r="D1458" s="100">
        <v>30</v>
      </c>
      <c r="E1458" s="100" t="s">
        <v>2076</v>
      </c>
      <c r="F1458" s="100" t="s">
        <v>419</v>
      </c>
      <c r="G1458" s="100" t="s">
        <v>656</v>
      </c>
      <c r="H1458" s="100">
        <v>1</v>
      </c>
      <c r="I1458" s="99">
        <f t="shared" si="22"/>
        <v>0</v>
      </c>
      <c r="J1458" s="59">
        <v>1</v>
      </c>
      <c r="K1458" s="96" t="s">
        <v>634</v>
      </c>
    </row>
    <row r="1459" spans="1:11" hidden="1">
      <c r="A1459" s="100" t="s">
        <v>672</v>
      </c>
      <c r="B1459" s="62" t="s">
        <v>3028</v>
      </c>
      <c r="C1459" s="100" t="s">
        <v>3029</v>
      </c>
      <c r="D1459" s="100">
        <v>30</v>
      </c>
      <c r="E1459" s="100" t="s">
        <v>2076</v>
      </c>
      <c r="F1459" s="100" t="s">
        <v>419</v>
      </c>
      <c r="G1459" s="100" t="s">
        <v>656</v>
      </c>
      <c r="H1459" s="100">
        <v>1</v>
      </c>
      <c r="I1459" s="99">
        <f t="shared" si="22"/>
        <v>0</v>
      </c>
      <c r="J1459" s="59">
        <v>1</v>
      </c>
      <c r="K1459" s="96" t="s">
        <v>634</v>
      </c>
    </row>
    <row r="1460" spans="1:11" hidden="1">
      <c r="A1460" s="100" t="s">
        <v>672</v>
      </c>
      <c r="B1460" s="62" t="s">
        <v>3030</v>
      </c>
      <c r="C1460" s="100" t="s">
        <v>3031</v>
      </c>
      <c r="D1460" s="100">
        <v>30</v>
      </c>
      <c r="E1460" s="100" t="s">
        <v>2076</v>
      </c>
      <c r="F1460" s="100" t="s">
        <v>419</v>
      </c>
      <c r="G1460" s="100" t="s">
        <v>656</v>
      </c>
      <c r="H1460" s="100">
        <v>1</v>
      </c>
      <c r="I1460" s="99">
        <f t="shared" si="22"/>
        <v>0</v>
      </c>
      <c r="J1460" s="59">
        <v>1</v>
      </c>
      <c r="K1460" s="96" t="s">
        <v>634</v>
      </c>
    </row>
    <row r="1461" spans="1:11" hidden="1">
      <c r="A1461" s="100" t="s">
        <v>672</v>
      </c>
      <c r="B1461" s="62" t="s">
        <v>3032</v>
      </c>
      <c r="C1461" s="100" t="s">
        <v>3033</v>
      </c>
      <c r="D1461" s="100">
        <v>30</v>
      </c>
      <c r="E1461" s="100" t="s">
        <v>2076</v>
      </c>
      <c r="F1461" s="100" t="s">
        <v>419</v>
      </c>
      <c r="G1461" s="100" t="s">
        <v>656</v>
      </c>
      <c r="H1461" s="100">
        <v>1</v>
      </c>
      <c r="I1461" s="99">
        <f t="shared" si="22"/>
        <v>0</v>
      </c>
      <c r="J1461" s="59">
        <v>1</v>
      </c>
      <c r="K1461" s="96" t="s">
        <v>634</v>
      </c>
    </row>
    <row r="1462" spans="1:11" hidden="1">
      <c r="A1462" s="100" t="s">
        <v>672</v>
      </c>
      <c r="B1462" s="62" t="s">
        <v>3034</v>
      </c>
      <c r="C1462" s="100" t="s">
        <v>3035</v>
      </c>
      <c r="D1462" s="100">
        <v>27</v>
      </c>
      <c r="E1462" s="100" t="s">
        <v>2076</v>
      </c>
      <c r="F1462" s="100" t="s">
        <v>419</v>
      </c>
      <c r="G1462" s="100" t="s">
        <v>656</v>
      </c>
      <c r="H1462" s="100">
        <v>1</v>
      </c>
      <c r="I1462" s="99">
        <f t="shared" si="22"/>
        <v>0</v>
      </c>
      <c r="J1462" s="59">
        <v>1</v>
      </c>
      <c r="K1462" s="96" t="s">
        <v>634</v>
      </c>
    </row>
    <row r="1463" spans="1:11" hidden="1">
      <c r="A1463" s="100" t="s">
        <v>672</v>
      </c>
      <c r="B1463" s="62" t="s">
        <v>3036</v>
      </c>
      <c r="C1463" s="100" t="s">
        <v>3037</v>
      </c>
      <c r="D1463" s="100">
        <v>26</v>
      </c>
      <c r="E1463" s="100" t="s">
        <v>2076</v>
      </c>
      <c r="F1463" s="100" t="s">
        <v>419</v>
      </c>
      <c r="G1463" s="100" t="s">
        <v>656</v>
      </c>
      <c r="H1463" s="100">
        <v>1</v>
      </c>
      <c r="I1463" s="99">
        <f t="shared" si="22"/>
        <v>0</v>
      </c>
      <c r="J1463" s="59">
        <v>1</v>
      </c>
      <c r="K1463" s="96" t="s">
        <v>634</v>
      </c>
    </row>
    <row r="1464" spans="1:11" hidden="1">
      <c r="A1464" s="100" t="s">
        <v>672</v>
      </c>
      <c r="B1464" s="62" t="s">
        <v>3038</v>
      </c>
      <c r="C1464" s="100" t="s">
        <v>3039</v>
      </c>
      <c r="D1464" s="100">
        <v>21</v>
      </c>
      <c r="E1464" s="100" t="s">
        <v>2076</v>
      </c>
      <c r="F1464" s="100" t="s">
        <v>419</v>
      </c>
      <c r="G1464" s="100" t="s">
        <v>656</v>
      </c>
      <c r="H1464" s="100">
        <v>1</v>
      </c>
      <c r="I1464" s="99">
        <f t="shared" si="22"/>
        <v>0</v>
      </c>
      <c r="J1464" s="59">
        <v>1</v>
      </c>
      <c r="K1464" s="96" t="s">
        <v>634</v>
      </c>
    </row>
    <row r="1465" spans="1:11" hidden="1">
      <c r="A1465" s="100" t="s">
        <v>672</v>
      </c>
      <c r="B1465" s="62" t="s">
        <v>3040</v>
      </c>
      <c r="C1465" s="100" t="s">
        <v>3041</v>
      </c>
      <c r="D1465" s="100">
        <v>20</v>
      </c>
      <c r="E1465" s="100" t="s">
        <v>2076</v>
      </c>
      <c r="F1465" s="100" t="s">
        <v>419</v>
      </c>
      <c r="G1465" s="100" t="s">
        <v>656</v>
      </c>
      <c r="H1465" s="100">
        <v>1</v>
      </c>
      <c r="I1465" s="99">
        <f t="shared" si="22"/>
        <v>0</v>
      </c>
      <c r="J1465" s="59">
        <v>1</v>
      </c>
      <c r="K1465" s="96" t="s">
        <v>634</v>
      </c>
    </row>
    <row r="1466" spans="1:11" hidden="1">
      <c r="A1466" s="100" t="s">
        <v>672</v>
      </c>
      <c r="B1466" s="62" t="s">
        <v>3042</v>
      </c>
      <c r="C1466" s="100" t="s">
        <v>3043</v>
      </c>
      <c r="D1466" s="100">
        <v>20</v>
      </c>
      <c r="E1466" s="100" t="s">
        <v>2076</v>
      </c>
      <c r="F1466" s="100" t="s">
        <v>419</v>
      </c>
      <c r="G1466" s="100" t="s">
        <v>656</v>
      </c>
      <c r="H1466" s="100">
        <v>1</v>
      </c>
      <c r="I1466" s="99">
        <f t="shared" si="22"/>
        <v>0</v>
      </c>
      <c r="J1466" s="59">
        <v>1</v>
      </c>
      <c r="K1466" s="96" t="s">
        <v>634</v>
      </c>
    </row>
    <row r="1467" spans="1:11" hidden="1">
      <c r="A1467" s="100" t="s">
        <v>672</v>
      </c>
      <c r="B1467" s="62" t="s">
        <v>3044</v>
      </c>
      <c r="C1467" s="100" t="s">
        <v>3045</v>
      </c>
      <c r="D1467" s="100">
        <v>20</v>
      </c>
      <c r="E1467" s="100" t="s">
        <v>2076</v>
      </c>
      <c r="F1467" s="100" t="s">
        <v>419</v>
      </c>
      <c r="G1467" s="100" t="s">
        <v>656</v>
      </c>
      <c r="H1467" s="100">
        <v>1</v>
      </c>
      <c r="I1467" s="99">
        <f t="shared" si="22"/>
        <v>0</v>
      </c>
      <c r="J1467" s="59">
        <v>1</v>
      </c>
      <c r="K1467" s="96" t="s">
        <v>634</v>
      </c>
    </row>
    <row r="1468" spans="1:11" hidden="1">
      <c r="A1468" s="100" t="s">
        <v>672</v>
      </c>
      <c r="B1468" s="62" t="s">
        <v>3046</v>
      </c>
      <c r="C1468" s="100" t="s">
        <v>3047</v>
      </c>
      <c r="D1468" s="100">
        <v>20</v>
      </c>
      <c r="E1468" s="100" t="s">
        <v>2076</v>
      </c>
      <c r="F1468" s="100" t="s">
        <v>419</v>
      </c>
      <c r="G1468" s="100" t="s">
        <v>656</v>
      </c>
      <c r="H1468" s="100">
        <v>1</v>
      </c>
      <c r="I1468" s="99">
        <f t="shared" si="22"/>
        <v>0</v>
      </c>
      <c r="J1468" s="59">
        <v>1</v>
      </c>
      <c r="K1468" s="96" t="s">
        <v>634</v>
      </c>
    </row>
    <row r="1469" spans="1:11" hidden="1">
      <c r="A1469" s="100" t="s">
        <v>672</v>
      </c>
      <c r="B1469" s="62" t="s">
        <v>3048</v>
      </c>
      <c r="C1469" s="100" t="s">
        <v>3049</v>
      </c>
      <c r="D1469" s="100">
        <v>20</v>
      </c>
      <c r="E1469" s="100" t="s">
        <v>2076</v>
      </c>
      <c r="F1469" s="100" t="s">
        <v>419</v>
      </c>
      <c r="G1469" s="100" t="s">
        <v>656</v>
      </c>
      <c r="H1469" s="100">
        <v>1</v>
      </c>
      <c r="I1469" s="99">
        <f t="shared" si="22"/>
        <v>0</v>
      </c>
      <c r="J1469" s="59">
        <v>1</v>
      </c>
      <c r="K1469" s="96" t="s">
        <v>634</v>
      </c>
    </row>
    <row r="1470" spans="1:11" hidden="1">
      <c r="A1470" s="100" t="s">
        <v>672</v>
      </c>
      <c r="B1470" s="62" t="s">
        <v>3050</v>
      </c>
      <c r="C1470" s="100" t="s">
        <v>3051</v>
      </c>
      <c r="D1470" s="100">
        <v>20</v>
      </c>
      <c r="E1470" s="100" t="s">
        <v>2076</v>
      </c>
      <c r="F1470" s="100" t="s">
        <v>419</v>
      </c>
      <c r="G1470" s="100" t="s">
        <v>656</v>
      </c>
      <c r="H1470" s="100">
        <v>1</v>
      </c>
      <c r="I1470" s="99">
        <f t="shared" si="22"/>
        <v>0</v>
      </c>
      <c r="J1470" s="59">
        <v>1</v>
      </c>
      <c r="K1470" s="96" t="s">
        <v>634</v>
      </c>
    </row>
    <row r="1471" spans="1:11" hidden="1">
      <c r="A1471" s="100" t="s">
        <v>672</v>
      </c>
      <c r="B1471" s="62" t="s">
        <v>3052</v>
      </c>
      <c r="C1471" s="100" t="s">
        <v>3052</v>
      </c>
      <c r="D1471" s="100">
        <v>20</v>
      </c>
      <c r="E1471" s="100" t="s">
        <v>2076</v>
      </c>
      <c r="F1471" s="100" t="s">
        <v>419</v>
      </c>
      <c r="G1471" s="100" t="s">
        <v>656</v>
      </c>
      <c r="H1471" s="100">
        <v>1</v>
      </c>
      <c r="I1471" s="99">
        <f t="shared" si="22"/>
        <v>0</v>
      </c>
      <c r="J1471" s="59">
        <v>1</v>
      </c>
      <c r="K1471" s="96" t="s">
        <v>634</v>
      </c>
    </row>
    <row r="1472" spans="1:11" hidden="1">
      <c r="A1472" s="100" t="s">
        <v>672</v>
      </c>
      <c r="B1472" s="62" t="s">
        <v>3053</v>
      </c>
      <c r="C1472" s="100" t="s">
        <v>3054</v>
      </c>
      <c r="D1472" s="100">
        <v>20</v>
      </c>
      <c r="E1472" s="100" t="s">
        <v>2076</v>
      </c>
      <c r="F1472" s="100" t="s">
        <v>419</v>
      </c>
      <c r="G1472" s="100" t="s">
        <v>656</v>
      </c>
      <c r="H1472" s="100">
        <v>1</v>
      </c>
      <c r="I1472" s="99">
        <f t="shared" si="22"/>
        <v>0</v>
      </c>
      <c r="J1472" s="59">
        <v>1</v>
      </c>
      <c r="K1472" s="96" t="s">
        <v>634</v>
      </c>
    </row>
    <row r="1473" spans="1:11" hidden="1">
      <c r="A1473" s="100" t="s">
        <v>672</v>
      </c>
      <c r="B1473" s="62" t="s">
        <v>3055</v>
      </c>
      <c r="C1473" s="100" t="s">
        <v>3056</v>
      </c>
      <c r="D1473" s="100">
        <v>20</v>
      </c>
      <c r="E1473" s="100" t="s">
        <v>2076</v>
      </c>
      <c r="F1473" s="100" t="s">
        <v>419</v>
      </c>
      <c r="G1473" s="100" t="s">
        <v>656</v>
      </c>
      <c r="H1473" s="100">
        <v>1</v>
      </c>
      <c r="I1473" s="99">
        <f t="shared" si="22"/>
        <v>0</v>
      </c>
      <c r="J1473" s="59">
        <v>1</v>
      </c>
      <c r="K1473" s="96" t="s">
        <v>634</v>
      </c>
    </row>
    <row r="1474" spans="1:11" hidden="1">
      <c r="A1474" s="100" t="s">
        <v>672</v>
      </c>
      <c r="B1474" s="62" t="s">
        <v>3057</v>
      </c>
      <c r="C1474" s="100" t="s">
        <v>3058</v>
      </c>
      <c r="D1474" s="100">
        <v>20</v>
      </c>
      <c r="E1474" s="100" t="s">
        <v>2076</v>
      </c>
      <c r="F1474" s="100" t="s">
        <v>419</v>
      </c>
      <c r="G1474" s="100" t="s">
        <v>656</v>
      </c>
      <c r="H1474" s="100">
        <v>1</v>
      </c>
      <c r="I1474" s="99">
        <f t="shared" ref="I1474:I1537" si="23">NOT(H1474)*1</f>
        <v>0</v>
      </c>
      <c r="J1474" s="59">
        <v>1</v>
      </c>
      <c r="K1474" s="96" t="s">
        <v>634</v>
      </c>
    </row>
    <row r="1475" spans="1:11" hidden="1">
      <c r="A1475" s="100" t="s">
        <v>672</v>
      </c>
      <c r="B1475" s="62" t="s">
        <v>3059</v>
      </c>
      <c r="C1475" s="100" t="s">
        <v>3060</v>
      </c>
      <c r="D1475" s="100">
        <v>20</v>
      </c>
      <c r="E1475" s="100" t="s">
        <v>2076</v>
      </c>
      <c r="F1475" s="100" t="s">
        <v>419</v>
      </c>
      <c r="G1475" s="100" t="s">
        <v>656</v>
      </c>
      <c r="H1475" s="100">
        <v>1</v>
      </c>
      <c r="I1475" s="99">
        <f t="shared" si="23"/>
        <v>0</v>
      </c>
      <c r="J1475" s="59">
        <v>1</v>
      </c>
      <c r="K1475" s="96" t="s">
        <v>634</v>
      </c>
    </row>
    <row r="1476" spans="1:11" hidden="1">
      <c r="A1476" s="100" t="s">
        <v>672</v>
      </c>
      <c r="B1476" s="62" t="s">
        <v>3061</v>
      </c>
      <c r="C1476" s="100" t="s">
        <v>3062</v>
      </c>
      <c r="D1476" s="100">
        <v>20</v>
      </c>
      <c r="E1476" s="100" t="s">
        <v>2076</v>
      </c>
      <c r="F1476" s="100" t="s">
        <v>419</v>
      </c>
      <c r="G1476" s="100" t="s">
        <v>656</v>
      </c>
      <c r="H1476" s="100">
        <v>1</v>
      </c>
      <c r="I1476" s="99">
        <f t="shared" si="23"/>
        <v>0</v>
      </c>
      <c r="J1476" s="59">
        <v>1</v>
      </c>
      <c r="K1476" s="96" t="s">
        <v>634</v>
      </c>
    </row>
    <row r="1477" spans="1:11" hidden="1">
      <c r="A1477" s="100" t="s">
        <v>672</v>
      </c>
      <c r="B1477" s="62" t="s">
        <v>3063</v>
      </c>
      <c r="C1477" s="100" t="s">
        <v>3064</v>
      </c>
      <c r="D1477" s="100">
        <v>20</v>
      </c>
      <c r="E1477" s="100" t="s">
        <v>2076</v>
      </c>
      <c r="F1477" s="100" t="s">
        <v>419</v>
      </c>
      <c r="G1477" s="100" t="s">
        <v>656</v>
      </c>
      <c r="H1477" s="100">
        <v>1</v>
      </c>
      <c r="I1477" s="99">
        <f t="shared" si="23"/>
        <v>0</v>
      </c>
      <c r="J1477" s="59">
        <v>1</v>
      </c>
      <c r="K1477" s="96" t="s">
        <v>634</v>
      </c>
    </row>
    <row r="1478" spans="1:11" hidden="1">
      <c r="A1478" s="100" t="s">
        <v>672</v>
      </c>
      <c r="B1478" s="62" t="s">
        <v>3065</v>
      </c>
      <c r="C1478" s="100" t="s">
        <v>3066</v>
      </c>
      <c r="D1478" s="100">
        <v>20</v>
      </c>
      <c r="E1478" s="100" t="s">
        <v>2076</v>
      </c>
      <c r="F1478" s="100" t="s">
        <v>419</v>
      </c>
      <c r="G1478" s="100" t="s">
        <v>656</v>
      </c>
      <c r="H1478" s="100">
        <v>1</v>
      </c>
      <c r="I1478" s="99">
        <f t="shared" si="23"/>
        <v>0</v>
      </c>
      <c r="J1478" s="59">
        <v>1</v>
      </c>
      <c r="K1478" s="96" t="s">
        <v>634</v>
      </c>
    </row>
    <row r="1479" spans="1:11" hidden="1">
      <c r="A1479" s="100" t="s">
        <v>672</v>
      </c>
      <c r="B1479" s="62" t="s">
        <v>3067</v>
      </c>
      <c r="C1479" s="100" t="s">
        <v>3068</v>
      </c>
      <c r="D1479" s="100">
        <v>20</v>
      </c>
      <c r="E1479" s="100" t="s">
        <v>2076</v>
      </c>
      <c r="F1479" s="100" t="s">
        <v>419</v>
      </c>
      <c r="G1479" s="100" t="s">
        <v>656</v>
      </c>
      <c r="H1479" s="100">
        <v>1</v>
      </c>
      <c r="I1479" s="99">
        <f t="shared" si="23"/>
        <v>0</v>
      </c>
      <c r="J1479" s="59">
        <v>1</v>
      </c>
      <c r="K1479" s="96" t="s">
        <v>634</v>
      </c>
    </row>
    <row r="1480" spans="1:11" hidden="1">
      <c r="A1480" s="100" t="s">
        <v>672</v>
      </c>
      <c r="B1480" s="62" t="s">
        <v>3069</v>
      </c>
      <c r="C1480" s="100" t="s">
        <v>3069</v>
      </c>
      <c r="D1480" s="100">
        <v>20</v>
      </c>
      <c r="E1480" s="100" t="s">
        <v>2076</v>
      </c>
      <c r="F1480" s="100" t="s">
        <v>419</v>
      </c>
      <c r="G1480" s="100" t="s">
        <v>656</v>
      </c>
      <c r="H1480" s="100">
        <v>1</v>
      </c>
      <c r="I1480" s="99">
        <f t="shared" si="23"/>
        <v>0</v>
      </c>
      <c r="J1480" s="59">
        <v>1</v>
      </c>
      <c r="K1480" s="96" t="s">
        <v>634</v>
      </c>
    </row>
    <row r="1481" spans="1:11" hidden="1">
      <c r="A1481" s="100" t="s">
        <v>672</v>
      </c>
      <c r="B1481" s="62" t="s">
        <v>3070</v>
      </c>
      <c r="C1481" s="100" t="s">
        <v>3071</v>
      </c>
      <c r="D1481" s="100">
        <v>20</v>
      </c>
      <c r="E1481" s="100" t="s">
        <v>2076</v>
      </c>
      <c r="F1481" s="100" t="s">
        <v>419</v>
      </c>
      <c r="G1481" s="100" t="s">
        <v>656</v>
      </c>
      <c r="H1481" s="100">
        <v>1</v>
      </c>
      <c r="I1481" s="99">
        <f t="shared" si="23"/>
        <v>0</v>
      </c>
      <c r="J1481" s="59">
        <v>1</v>
      </c>
      <c r="K1481" s="96" t="s">
        <v>634</v>
      </c>
    </row>
    <row r="1482" spans="1:11" hidden="1">
      <c r="A1482" s="100" t="s">
        <v>672</v>
      </c>
      <c r="B1482" s="62" t="s">
        <v>3072</v>
      </c>
      <c r="C1482" s="100" t="s">
        <v>3073</v>
      </c>
      <c r="D1482" s="100">
        <v>20</v>
      </c>
      <c r="E1482" s="100" t="s">
        <v>2076</v>
      </c>
      <c r="F1482" s="100" t="s">
        <v>419</v>
      </c>
      <c r="G1482" s="100" t="s">
        <v>656</v>
      </c>
      <c r="H1482" s="100">
        <v>1</v>
      </c>
      <c r="I1482" s="99">
        <f t="shared" si="23"/>
        <v>0</v>
      </c>
      <c r="J1482" s="59">
        <v>1</v>
      </c>
      <c r="K1482" s="96" t="s">
        <v>634</v>
      </c>
    </row>
    <row r="1483" spans="1:11" hidden="1">
      <c r="A1483" s="100" t="s">
        <v>672</v>
      </c>
      <c r="B1483" s="62" t="s">
        <v>3074</v>
      </c>
      <c r="C1483" s="100" t="s">
        <v>3075</v>
      </c>
      <c r="D1483" s="100">
        <v>20</v>
      </c>
      <c r="E1483" s="100" t="s">
        <v>2076</v>
      </c>
      <c r="F1483" s="100" t="s">
        <v>419</v>
      </c>
      <c r="G1483" s="100" t="s">
        <v>656</v>
      </c>
      <c r="H1483" s="100">
        <v>1</v>
      </c>
      <c r="I1483" s="99">
        <f t="shared" si="23"/>
        <v>0</v>
      </c>
      <c r="J1483" s="59">
        <v>1</v>
      </c>
      <c r="K1483" s="96" t="s">
        <v>634</v>
      </c>
    </row>
    <row r="1484" spans="1:11" hidden="1">
      <c r="A1484" s="100" t="s">
        <v>672</v>
      </c>
      <c r="B1484" s="62" t="s">
        <v>3076</v>
      </c>
      <c r="C1484" s="100" t="s">
        <v>3077</v>
      </c>
      <c r="D1484" s="100">
        <v>20</v>
      </c>
      <c r="E1484" s="100" t="s">
        <v>2076</v>
      </c>
      <c r="F1484" s="100" t="s">
        <v>419</v>
      </c>
      <c r="G1484" s="100" t="s">
        <v>656</v>
      </c>
      <c r="H1484" s="100">
        <v>1</v>
      </c>
      <c r="I1484" s="99">
        <f t="shared" si="23"/>
        <v>0</v>
      </c>
      <c r="J1484" s="59">
        <v>1</v>
      </c>
      <c r="K1484" s="96" t="s">
        <v>634</v>
      </c>
    </row>
    <row r="1485" spans="1:11" hidden="1">
      <c r="A1485" s="100" t="s">
        <v>672</v>
      </c>
      <c r="B1485" s="62" t="s">
        <v>3078</v>
      </c>
      <c r="C1485" s="100" t="s">
        <v>3079</v>
      </c>
      <c r="D1485" s="100">
        <v>20</v>
      </c>
      <c r="E1485" s="100" t="s">
        <v>2076</v>
      </c>
      <c r="F1485" s="100" t="s">
        <v>419</v>
      </c>
      <c r="G1485" s="100" t="s">
        <v>656</v>
      </c>
      <c r="H1485" s="100">
        <v>1</v>
      </c>
      <c r="I1485" s="99">
        <f t="shared" si="23"/>
        <v>0</v>
      </c>
      <c r="J1485" s="59">
        <v>1</v>
      </c>
      <c r="K1485" s="96" t="s">
        <v>634</v>
      </c>
    </row>
    <row r="1486" spans="1:11" hidden="1">
      <c r="A1486" s="100" t="s">
        <v>672</v>
      </c>
      <c r="B1486" s="62" t="s">
        <v>3080</v>
      </c>
      <c r="C1486" s="100" t="s">
        <v>3081</v>
      </c>
      <c r="D1486" s="100">
        <v>20</v>
      </c>
      <c r="E1486" s="100" t="s">
        <v>2076</v>
      </c>
      <c r="F1486" s="100" t="s">
        <v>419</v>
      </c>
      <c r="G1486" s="100" t="s">
        <v>656</v>
      </c>
      <c r="H1486" s="100">
        <v>1</v>
      </c>
      <c r="I1486" s="99">
        <f t="shared" si="23"/>
        <v>0</v>
      </c>
      <c r="J1486" s="59">
        <v>1</v>
      </c>
      <c r="K1486" s="96" t="s">
        <v>634</v>
      </c>
    </row>
    <row r="1487" spans="1:11" hidden="1">
      <c r="A1487" s="100" t="s">
        <v>672</v>
      </c>
      <c r="B1487" s="62" t="s">
        <v>3082</v>
      </c>
      <c r="C1487" s="100" t="s">
        <v>3083</v>
      </c>
      <c r="D1487" s="100">
        <v>20</v>
      </c>
      <c r="E1487" s="100" t="s">
        <v>2076</v>
      </c>
      <c r="F1487" s="100" t="s">
        <v>419</v>
      </c>
      <c r="G1487" s="100" t="s">
        <v>656</v>
      </c>
      <c r="H1487" s="100">
        <v>1</v>
      </c>
      <c r="I1487" s="99">
        <f t="shared" si="23"/>
        <v>0</v>
      </c>
      <c r="J1487" s="59">
        <v>1</v>
      </c>
      <c r="K1487" s="96" t="s">
        <v>634</v>
      </c>
    </row>
    <row r="1488" spans="1:11" hidden="1">
      <c r="A1488" s="100" t="s">
        <v>672</v>
      </c>
      <c r="B1488" s="62" t="s">
        <v>3084</v>
      </c>
      <c r="C1488" s="100" t="s">
        <v>3085</v>
      </c>
      <c r="D1488" s="100">
        <v>20</v>
      </c>
      <c r="E1488" s="100" t="s">
        <v>2076</v>
      </c>
      <c r="F1488" s="100" t="s">
        <v>419</v>
      </c>
      <c r="G1488" s="100" t="s">
        <v>656</v>
      </c>
      <c r="H1488" s="100">
        <v>1</v>
      </c>
      <c r="I1488" s="99">
        <f t="shared" si="23"/>
        <v>0</v>
      </c>
      <c r="J1488" s="59">
        <v>1</v>
      </c>
      <c r="K1488" s="96" t="s">
        <v>634</v>
      </c>
    </row>
    <row r="1489" spans="1:11" hidden="1">
      <c r="A1489" s="100" t="s">
        <v>672</v>
      </c>
      <c r="B1489" s="62" t="s">
        <v>3086</v>
      </c>
      <c r="C1489" s="100" t="s">
        <v>3087</v>
      </c>
      <c r="D1489" s="100">
        <v>20</v>
      </c>
      <c r="E1489" s="100" t="s">
        <v>2076</v>
      </c>
      <c r="F1489" s="100" t="s">
        <v>419</v>
      </c>
      <c r="G1489" s="100" t="s">
        <v>656</v>
      </c>
      <c r="H1489" s="100">
        <v>1</v>
      </c>
      <c r="I1489" s="99">
        <f t="shared" si="23"/>
        <v>0</v>
      </c>
      <c r="J1489" s="59">
        <v>1</v>
      </c>
      <c r="K1489" s="96" t="s">
        <v>634</v>
      </c>
    </row>
    <row r="1490" spans="1:11" hidden="1">
      <c r="A1490" s="100" t="s">
        <v>672</v>
      </c>
      <c r="B1490" s="62" t="s">
        <v>3088</v>
      </c>
      <c r="C1490" s="100" t="s">
        <v>3089</v>
      </c>
      <c r="D1490" s="100">
        <v>20</v>
      </c>
      <c r="E1490" s="100" t="s">
        <v>2076</v>
      </c>
      <c r="F1490" s="100" t="s">
        <v>419</v>
      </c>
      <c r="G1490" s="100" t="s">
        <v>656</v>
      </c>
      <c r="H1490" s="100">
        <v>1</v>
      </c>
      <c r="I1490" s="99">
        <f t="shared" si="23"/>
        <v>0</v>
      </c>
      <c r="J1490" s="59">
        <v>1</v>
      </c>
      <c r="K1490" s="96" t="s">
        <v>634</v>
      </c>
    </row>
    <row r="1491" spans="1:11" hidden="1">
      <c r="A1491" s="100" t="s">
        <v>672</v>
      </c>
      <c r="B1491" s="62" t="s">
        <v>3090</v>
      </c>
      <c r="C1491" s="100" t="s">
        <v>3091</v>
      </c>
      <c r="D1491" s="100">
        <v>20</v>
      </c>
      <c r="E1491" s="100" t="s">
        <v>2076</v>
      </c>
      <c r="F1491" s="100" t="s">
        <v>419</v>
      </c>
      <c r="G1491" s="100" t="s">
        <v>656</v>
      </c>
      <c r="H1491" s="100">
        <v>1</v>
      </c>
      <c r="I1491" s="99">
        <f t="shared" si="23"/>
        <v>0</v>
      </c>
      <c r="J1491" s="59">
        <v>1</v>
      </c>
      <c r="K1491" s="96" t="s">
        <v>634</v>
      </c>
    </row>
    <row r="1492" spans="1:11" hidden="1">
      <c r="A1492" s="100" t="s">
        <v>672</v>
      </c>
      <c r="B1492" s="62" t="s">
        <v>3092</v>
      </c>
      <c r="C1492" s="100" t="s">
        <v>3093</v>
      </c>
      <c r="D1492" s="100">
        <v>20</v>
      </c>
      <c r="E1492" s="100" t="s">
        <v>2076</v>
      </c>
      <c r="F1492" s="100" t="s">
        <v>419</v>
      </c>
      <c r="G1492" s="100" t="s">
        <v>656</v>
      </c>
      <c r="H1492" s="100">
        <v>1</v>
      </c>
      <c r="I1492" s="99">
        <f t="shared" si="23"/>
        <v>0</v>
      </c>
      <c r="J1492" s="59">
        <v>1</v>
      </c>
      <c r="K1492" s="96" t="s">
        <v>634</v>
      </c>
    </row>
    <row r="1493" spans="1:11" hidden="1">
      <c r="A1493" s="100" t="s">
        <v>672</v>
      </c>
      <c r="B1493" s="62" t="s">
        <v>3094</v>
      </c>
      <c r="C1493" s="100" t="s">
        <v>3095</v>
      </c>
      <c r="D1493" s="100">
        <v>20</v>
      </c>
      <c r="E1493" s="100" t="s">
        <v>2076</v>
      </c>
      <c r="F1493" s="100" t="s">
        <v>419</v>
      </c>
      <c r="G1493" s="100" t="s">
        <v>656</v>
      </c>
      <c r="H1493" s="100">
        <v>1</v>
      </c>
      <c r="I1493" s="99">
        <f t="shared" si="23"/>
        <v>0</v>
      </c>
      <c r="J1493" s="59">
        <v>1</v>
      </c>
      <c r="K1493" s="96" t="s">
        <v>634</v>
      </c>
    </row>
    <row r="1494" spans="1:11" hidden="1">
      <c r="A1494" s="100" t="s">
        <v>672</v>
      </c>
      <c r="B1494" s="62" t="s">
        <v>3096</v>
      </c>
      <c r="C1494" s="100" t="s">
        <v>3097</v>
      </c>
      <c r="D1494" s="100">
        <v>20</v>
      </c>
      <c r="E1494" s="100" t="s">
        <v>2076</v>
      </c>
      <c r="F1494" s="100" t="s">
        <v>419</v>
      </c>
      <c r="G1494" s="100" t="s">
        <v>656</v>
      </c>
      <c r="H1494" s="100">
        <v>1</v>
      </c>
      <c r="I1494" s="99">
        <f t="shared" si="23"/>
        <v>0</v>
      </c>
      <c r="J1494" s="59">
        <v>1</v>
      </c>
      <c r="K1494" s="96" t="s">
        <v>634</v>
      </c>
    </row>
    <row r="1495" spans="1:11" hidden="1">
      <c r="A1495" s="100" t="s">
        <v>672</v>
      </c>
      <c r="B1495" s="62" t="s">
        <v>3098</v>
      </c>
      <c r="C1495" s="100" t="s">
        <v>3099</v>
      </c>
      <c r="D1495" s="100">
        <v>20</v>
      </c>
      <c r="E1495" s="100" t="s">
        <v>2076</v>
      </c>
      <c r="F1495" s="100" t="s">
        <v>419</v>
      </c>
      <c r="G1495" s="100" t="s">
        <v>656</v>
      </c>
      <c r="H1495" s="100">
        <v>1</v>
      </c>
      <c r="I1495" s="99">
        <f t="shared" si="23"/>
        <v>0</v>
      </c>
      <c r="J1495" s="59">
        <v>1</v>
      </c>
      <c r="K1495" s="96" t="s">
        <v>634</v>
      </c>
    </row>
    <row r="1496" spans="1:11" hidden="1">
      <c r="A1496" s="100" t="s">
        <v>672</v>
      </c>
      <c r="B1496" s="62" t="s">
        <v>3100</v>
      </c>
      <c r="C1496" s="100" t="s">
        <v>3101</v>
      </c>
      <c r="D1496" s="100">
        <v>20</v>
      </c>
      <c r="E1496" s="100" t="s">
        <v>2076</v>
      </c>
      <c r="F1496" s="100" t="s">
        <v>419</v>
      </c>
      <c r="G1496" s="100" t="s">
        <v>656</v>
      </c>
      <c r="H1496" s="100">
        <v>1</v>
      </c>
      <c r="I1496" s="99">
        <f t="shared" si="23"/>
        <v>0</v>
      </c>
      <c r="J1496" s="59">
        <v>1</v>
      </c>
      <c r="K1496" s="96" t="s">
        <v>634</v>
      </c>
    </row>
    <row r="1497" spans="1:11" hidden="1">
      <c r="A1497" s="100" t="s">
        <v>672</v>
      </c>
      <c r="B1497" s="62" t="s">
        <v>3102</v>
      </c>
      <c r="C1497" s="100" t="s">
        <v>3103</v>
      </c>
      <c r="D1497" s="100">
        <v>20</v>
      </c>
      <c r="E1497" s="100" t="s">
        <v>2076</v>
      </c>
      <c r="F1497" s="100" t="s">
        <v>419</v>
      </c>
      <c r="G1497" s="100" t="s">
        <v>656</v>
      </c>
      <c r="H1497" s="100">
        <v>1</v>
      </c>
      <c r="I1497" s="99">
        <f t="shared" si="23"/>
        <v>0</v>
      </c>
      <c r="J1497" s="59">
        <v>1</v>
      </c>
      <c r="K1497" s="96" t="s">
        <v>634</v>
      </c>
    </row>
    <row r="1498" spans="1:11" hidden="1">
      <c r="A1498" s="100" t="s">
        <v>672</v>
      </c>
      <c r="B1498" s="62" t="s">
        <v>3104</v>
      </c>
      <c r="C1498" s="100" t="s">
        <v>3105</v>
      </c>
      <c r="D1498" s="100">
        <v>20</v>
      </c>
      <c r="E1498" s="100" t="s">
        <v>2076</v>
      </c>
      <c r="F1498" s="100" t="s">
        <v>419</v>
      </c>
      <c r="G1498" s="100" t="s">
        <v>656</v>
      </c>
      <c r="H1498" s="100">
        <v>1</v>
      </c>
      <c r="I1498" s="99">
        <f t="shared" si="23"/>
        <v>0</v>
      </c>
      <c r="J1498" s="59">
        <v>1</v>
      </c>
      <c r="K1498" s="96" t="s">
        <v>634</v>
      </c>
    </row>
    <row r="1499" spans="1:11" hidden="1">
      <c r="A1499" s="100" t="s">
        <v>672</v>
      </c>
      <c r="B1499" s="62" t="s">
        <v>3106</v>
      </c>
      <c r="C1499" s="100" t="s">
        <v>3107</v>
      </c>
      <c r="D1499" s="100">
        <v>20</v>
      </c>
      <c r="E1499" s="100" t="s">
        <v>2076</v>
      </c>
      <c r="F1499" s="100" t="s">
        <v>419</v>
      </c>
      <c r="G1499" s="100" t="s">
        <v>656</v>
      </c>
      <c r="H1499" s="100">
        <v>1</v>
      </c>
      <c r="I1499" s="99">
        <f t="shared" si="23"/>
        <v>0</v>
      </c>
      <c r="J1499" s="59">
        <v>1</v>
      </c>
      <c r="K1499" s="96" t="s">
        <v>634</v>
      </c>
    </row>
    <row r="1500" spans="1:11" hidden="1">
      <c r="A1500" s="100" t="s">
        <v>672</v>
      </c>
      <c r="B1500" s="62" t="s">
        <v>3108</v>
      </c>
      <c r="C1500" s="100" t="s">
        <v>3109</v>
      </c>
      <c r="D1500" s="100">
        <v>20</v>
      </c>
      <c r="E1500" s="100" t="s">
        <v>2076</v>
      </c>
      <c r="F1500" s="100" t="s">
        <v>419</v>
      </c>
      <c r="G1500" s="100" t="s">
        <v>656</v>
      </c>
      <c r="H1500" s="100">
        <v>1</v>
      </c>
      <c r="I1500" s="99">
        <f t="shared" si="23"/>
        <v>0</v>
      </c>
      <c r="J1500" s="59">
        <v>1</v>
      </c>
      <c r="K1500" s="96" t="s">
        <v>634</v>
      </c>
    </row>
    <row r="1501" spans="1:11" hidden="1">
      <c r="A1501" s="100" t="s">
        <v>672</v>
      </c>
      <c r="B1501" s="62" t="s">
        <v>3110</v>
      </c>
      <c r="C1501" s="100" t="s">
        <v>3111</v>
      </c>
      <c r="D1501" s="100">
        <v>20</v>
      </c>
      <c r="E1501" s="100" t="s">
        <v>2076</v>
      </c>
      <c r="F1501" s="100" t="s">
        <v>419</v>
      </c>
      <c r="G1501" s="100" t="s">
        <v>656</v>
      </c>
      <c r="H1501" s="100">
        <v>1</v>
      </c>
      <c r="I1501" s="99">
        <f t="shared" si="23"/>
        <v>0</v>
      </c>
      <c r="J1501" s="59">
        <v>1</v>
      </c>
      <c r="K1501" s="96" t="s">
        <v>634</v>
      </c>
    </row>
    <row r="1502" spans="1:11" hidden="1">
      <c r="A1502" s="100" t="s">
        <v>672</v>
      </c>
      <c r="B1502" s="62" t="s">
        <v>3112</v>
      </c>
      <c r="C1502" s="100" t="s">
        <v>3113</v>
      </c>
      <c r="D1502" s="100">
        <v>20</v>
      </c>
      <c r="E1502" s="100" t="s">
        <v>2076</v>
      </c>
      <c r="F1502" s="100" t="s">
        <v>419</v>
      </c>
      <c r="G1502" s="100" t="s">
        <v>656</v>
      </c>
      <c r="H1502" s="100">
        <v>1</v>
      </c>
      <c r="I1502" s="99">
        <f t="shared" si="23"/>
        <v>0</v>
      </c>
      <c r="J1502" s="59">
        <v>1</v>
      </c>
      <c r="K1502" s="96" t="s">
        <v>634</v>
      </c>
    </row>
    <row r="1503" spans="1:11" hidden="1">
      <c r="A1503" s="100" t="s">
        <v>672</v>
      </c>
      <c r="B1503" s="62" t="s">
        <v>3114</v>
      </c>
      <c r="C1503" s="100" t="s">
        <v>3115</v>
      </c>
      <c r="D1503" s="100">
        <v>20</v>
      </c>
      <c r="E1503" s="100" t="s">
        <v>2076</v>
      </c>
      <c r="F1503" s="100" t="s">
        <v>419</v>
      </c>
      <c r="G1503" s="100" t="s">
        <v>656</v>
      </c>
      <c r="H1503" s="100">
        <v>1</v>
      </c>
      <c r="I1503" s="99">
        <f t="shared" si="23"/>
        <v>0</v>
      </c>
      <c r="J1503" s="59">
        <v>1</v>
      </c>
      <c r="K1503" s="96" t="s">
        <v>634</v>
      </c>
    </row>
    <row r="1504" spans="1:11" hidden="1">
      <c r="A1504" s="100" t="s">
        <v>672</v>
      </c>
      <c r="B1504" s="62" t="s">
        <v>3116</v>
      </c>
      <c r="C1504" s="100" t="s">
        <v>3117</v>
      </c>
      <c r="D1504" s="100">
        <v>20</v>
      </c>
      <c r="E1504" s="100" t="s">
        <v>2076</v>
      </c>
      <c r="F1504" s="100" t="s">
        <v>419</v>
      </c>
      <c r="G1504" s="100" t="s">
        <v>656</v>
      </c>
      <c r="H1504" s="100">
        <v>1</v>
      </c>
      <c r="I1504" s="99">
        <f t="shared" si="23"/>
        <v>0</v>
      </c>
      <c r="J1504" s="59">
        <v>1</v>
      </c>
      <c r="K1504" s="96" t="s">
        <v>634</v>
      </c>
    </row>
    <row r="1505" spans="1:11" hidden="1">
      <c r="A1505" s="100" t="s">
        <v>672</v>
      </c>
      <c r="B1505" s="62" t="s">
        <v>3118</v>
      </c>
      <c r="C1505" s="100" t="s">
        <v>3119</v>
      </c>
      <c r="D1505" s="100">
        <v>20</v>
      </c>
      <c r="E1505" s="100" t="s">
        <v>2076</v>
      </c>
      <c r="F1505" s="100" t="s">
        <v>419</v>
      </c>
      <c r="G1505" s="100" t="s">
        <v>656</v>
      </c>
      <c r="H1505" s="100">
        <v>1</v>
      </c>
      <c r="I1505" s="99">
        <f t="shared" si="23"/>
        <v>0</v>
      </c>
      <c r="J1505" s="59">
        <v>1</v>
      </c>
      <c r="K1505" s="96" t="s">
        <v>634</v>
      </c>
    </row>
    <row r="1506" spans="1:11" hidden="1">
      <c r="A1506" s="100" t="s">
        <v>672</v>
      </c>
      <c r="B1506" s="62" t="s">
        <v>3120</v>
      </c>
      <c r="C1506" s="100" t="s">
        <v>3121</v>
      </c>
      <c r="D1506" s="100">
        <v>20</v>
      </c>
      <c r="E1506" s="100" t="s">
        <v>2076</v>
      </c>
      <c r="F1506" s="100" t="s">
        <v>419</v>
      </c>
      <c r="G1506" s="100" t="s">
        <v>656</v>
      </c>
      <c r="H1506" s="100">
        <v>1</v>
      </c>
      <c r="I1506" s="99">
        <f t="shared" si="23"/>
        <v>0</v>
      </c>
      <c r="J1506" s="59">
        <v>1</v>
      </c>
      <c r="K1506" s="96" t="s">
        <v>634</v>
      </c>
    </row>
    <row r="1507" spans="1:11" hidden="1">
      <c r="A1507" s="100" t="s">
        <v>672</v>
      </c>
      <c r="B1507" s="62" t="s">
        <v>3122</v>
      </c>
      <c r="C1507" s="100" t="s">
        <v>3123</v>
      </c>
      <c r="D1507" s="100">
        <v>20</v>
      </c>
      <c r="E1507" s="100" t="s">
        <v>2076</v>
      </c>
      <c r="F1507" s="100" t="s">
        <v>419</v>
      </c>
      <c r="G1507" s="100" t="s">
        <v>656</v>
      </c>
      <c r="H1507" s="100">
        <v>1</v>
      </c>
      <c r="I1507" s="99">
        <f t="shared" si="23"/>
        <v>0</v>
      </c>
      <c r="J1507" s="59">
        <v>1</v>
      </c>
      <c r="K1507" s="96" t="s">
        <v>634</v>
      </c>
    </row>
    <row r="1508" spans="1:11" hidden="1">
      <c r="A1508" s="100" t="s">
        <v>672</v>
      </c>
      <c r="B1508" s="62" t="s">
        <v>3124</v>
      </c>
      <c r="C1508" s="100" t="s">
        <v>3125</v>
      </c>
      <c r="D1508" s="100">
        <v>20</v>
      </c>
      <c r="E1508" s="100" t="s">
        <v>2076</v>
      </c>
      <c r="F1508" s="100" t="s">
        <v>419</v>
      </c>
      <c r="G1508" s="100" t="s">
        <v>656</v>
      </c>
      <c r="H1508" s="100">
        <v>1</v>
      </c>
      <c r="I1508" s="99">
        <f t="shared" si="23"/>
        <v>0</v>
      </c>
      <c r="J1508" s="59">
        <v>1</v>
      </c>
      <c r="K1508" s="96" t="s">
        <v>634</v>
      </c>
    </row>
    <row r="1509" spans="1:11" hidden="1">
      <c r="A1509" s="100" t="s">
        <v>672</v>
      </c>
      <c r="B1509" s="62" t="s">
        <v>3126</v>
      </c>
      <c r="C1509" s="100" t="s">
        <v>3127</v>
      </c>
      <c r="D1509" s="100">
        <v>20</v>
      </c>
      <c r="E1509" s="100" t="s">
        <v>2076</v>
      </c>
      <c r="F1509" s="100" t="s">
        <v>419</v>
      </c>
      <c r="G1509" s="100" t="s">
        <v>656</v>
      </c>
      <c r="H1509" s="100">
        <v>1</v>
      </c>
      <c r="I1509" s="99">
        <f t="shared" si="23"/>
        <v>0</v>
      </c>
      <c r="J1509" s="59">
        <v>1</v>
      </c>
      <c r="K1509" s="96" t="s">
        <v>634</v>
      </c>
    </row>
    <row r="1510" spans="1:11" hidden="1">
      <c r="A1510" s="100" t="s">
        <v>672</v>
      </c>
      <c r="B1510" s="62" t="s">
        <v>3128</v>
      </c>
      <c r="C1510" s="100" t="s">
        <v>3128</v>
      </c>
      <c r="D1510" s="100">
        <v>20</v>
      </c>
      <c r="E1510" s="100" t="s">
        <v>2076</v>
      </c>
      <c r="F1510" s="100" t="s">
        <v>419</v>
      </c>
      <c r="G1510" s="100" t="s">
        <v>656</v>
      </c>
      <c r="H1510" s="100">
        <v>1</v>
      </c>
      <c r="I1510" s="99">
        <f t="shared" si="23"/>
        <v>0</v>
      </c>
      <c r="J1510" s="59">
        <v>1</v>
      </c>
      <c r="K1510" s="96" t="s">
        <v>634</v>
      </c>
    </row>
    <row r="1511" spans="1:11" hidden="1">
      <c r="A1511" s="100" t="s">
        <v>672</v>
      </c>
      <c r="B1511" s="62" t="s">
        <v>3129</v>
      </c>
      <c r="C1511" s="100" t="s">
        <v>3130</v>
      </c>
      <c r="D1511" s="100">
        <v>20</v>
      </c>
      <c r="E1511" s="100" t="s">
        <v>2076</v>
      </c>
      <c r="F1511" s="100" t="s">
        <v>419</v>
      </c>
      <c r="G1511" s="100" t="s">
        <v>656</v>
      </c>
      <c r="H1511" s="100">
        <v>1</v>
      </c>
      <c r="I1511" s="99">
        <f t="shared" si="23"/>
        <v>0</v>
      </c>
      <c r="J1511" s="59">
        <v>1</v>
      </c>
      <c r="K1511" s="96" t="s">
        <v>634</v>
      </c>
    </row>
    <row r="1512" spans="1:11" hidden="1">
      <c r="A1512" s="100" t="s">
        <v>672</v>
      </c>
      <c r="B1512" s="62" t="s">
        <v>3131</v>
      </c>
      <c r="C1512" s="100" t="s">
        <v>3132</v>
      </c>
      <c r="D1512" s="100">
        <v>20</v>
      </c>
      <c r="E1512" s="100" t="s">
        <v>2076</v>
      </c>
      <c r="F1512" s="100" t="s">
        <v>419</v>
      </c>
      <c r="G1512" s="100" t="s">
        <v>656</v>
      </c>
      <c r="H1512" s="100">
        <v>1</v>
      </c>
      <c r="I1512" s="99">
        <f t="shared" si="23"/>
        <v>0</v>
      </c>
      <c r="J1512" s="59">
        <v>1</v>
      </c>
      <c r="K1512" s="96" t="s">
        <v>634</v>
      </c>
    </row>
    <row r="1513" spans="1:11" hidden="1">
      <c r="A1513" s="100" t="s">
        <v>672</v>
      </c>
      <c r="B1513" s="62" t="s">
        <v>3133</v>
      </c>
      <c r="C1513" s="100" t="s">
        <v>3134</v>
      </c>
      <c r="D1513" s="100">
        <v>20</v>
      </c>
      <c r="E1513" s="100" t="s">
        <v>2076</v>
      </c>
      <c r="F1513" s="100" t="s">
        <v>419</v>
      </c>
      <c r="G1513" s="100" t="s">
        <v>656</v>
      </c>
      <c r="H1513" s="100">
        <v>1</v>
      </c>
      <c r="I1513" s="99">
        <f t="shared" si="23"/>
        <v>0</v>
      </c>
      <c r="J1513" s="59">
        <v>1</v>
      </c>
      <c r="K1513" s="96" t="s">
        <v>634</v>
      </c>
    </row>
    <row r="1514" spans="1:11" hidden="1">
      <c r="A1514" s="100" t="s">
        <v>672</v>
      </c>
      <c r="B1514" s="62" t="s">
        <v>3135</v>
      </c>
      <c r="C1514" s="100" t="s">
        <v>3136</v>
      </c>
      <c r="D1514" s="100">
        <v>20</v>
      </c>
      <c r="E1514" s="100" t="s">
        <v>2076</v>
      </c>
      <c r="F1514" s="100" t="s">
        <v>419</v>
      </c>
      <c r="G1514" s="100" t="s">
        <v>656</v>
      </c>
      <c r="H1514" s="100">
        <v>1</v>
      </c>
      <c r="I1514" s="99">
        <f t="shared" si="23"/>
        <v>0</v>
      </c>
      <c r="J1514" s="59">
        <v>1</v>
      </c>
      <c r="K1514" s="96" t="s">
        <v>634</v>
      </c>
    </row>
    <row r="1515" spans="1:11" hidden="1">
      <c r="A1515" s="100" t="s">
        <v>672</v>
      </c>
      <c r="B1515" s="62" t="s">
        <v>3137</v>
      </c>
      <c r="C1515" s="100" t="s">
        <v>3137</v>
      </c>
      <c r="D1515" s="100">
        <v>20</v>
      </c>
      <c r="E1515" s="100" t="s">
        <v>2076</v>
      </c>
      <c r="F1515" s="100" t="s">
        <v>419</v>
      </c>
      <c r="G1515" s="100" t="s">
        <v>656</v>
      </c>
      <c r="H1515" s="100">
        <v>1</v>
      </c>
      <c r="I1515" s="99">
        <f t="shared" si="23"/>
        <v>0</v>
      </c>
      <c r="J1515" s="59">
        <v>1</v>
      </c>
      <c r="K1515" s="96" t="s">
        <v>634</v>
      </c>
    </row>
    <row r="1516" spans="1:11" hidden="1">
      <c r="A1516" s="100" t="s">
        <v>672</v>
      </c>
      <c r="B1516" s="62" t="s">
        <v>3138</v>
      </c>
      <c r="C1516" s="100" t="s">
        <v>3139</v>
      </c>
      <c r="D1516" s="100">
        <v>20</v>
      </c>
      <c r="E1516" s="100" t="s">
        <v>2076</v>
      </c>
      <c r="F1516" s="100" t="s">
        <v>419</v>
      </c>
      <c r="G1516" s="100" t="s">
        <v>656</v>
      </c>
      <c r="H1516" s="100">
        <v>1</v>
      </c>
      <c r="I1516" s="99">
        <f t="shared" si="23"/>
        <v>0</v>
      </c>
      <c r="J1516" s="59">
        <v>1</v>
      </c>
      <c r="K1516" s="96" t="s">
        <v>634</v>
      </c>
    </row>
    <row r="1517" spans="1:11" hidden="1">
      <c r="A1517" s="100" t="s">
        <v>672</v>
      </c>
      <c r="B1517" s="62" t="s">
        <v>3140</v>
      </c>
      <c r="C1517" s="100" t="s">
        <v>3141</v>
      </c>
      <c r="D1517" s="100">
        <v>20</v>
      </c>
      <c r="E1517" s="100" t="s">
        <v>2076</v>
      </c>
      <c r="F1517" s="100" t="s">
        <v>419</v>
      </c>
      <c r="G1517" s="100" t="s">
        <v>656</v>
      </c>
      <c r="H1517" s="100">
        <v>1</v>
      </c>
      <c r="I1517" s="99">
        <f t="shared" si="23"/>
        <v>0</v>
      </c>
      <c r="J1517" s="59">
        <v>1</v>
      </c>
      <c r="K1517" s="96" t="s">
        <v>634</v>
      </c>
    </row>
    <row r="1518" spans="1:11" hidden="1">
      <c r="A1518" s="100" t="s">
        <v>672</v>
      </c>
      <c r="B1518" s="62" t="s">
        <v>3142</v>
      </c>
      <c r="C1518" s="100" t="s">
        <v>3143</v>
      </c>
      <c r="D1518" s="100">
        <v>20</v>
      </c>
      <c r="E1518" s="100" t="s">
        <v>2076</v>
      </c>
      <c r="F1518" s="100" t="s">
        <v>419</v>
      </c>
      <c r="G1518" s="100" t="s">
        <v>656</v>
      </c>
      <c r="H1518" s="100">
        <v>1</v>
      </c>
      <c r="I1518" s="99">
        <f t="shared" si="23"/>
        <v>0</v>
      </c>
      <c r="J1518" s="59">
        <v>1</v>
      </c>
      <c r="K1518" s="96" t="s">
        <v>634</v>
      </c>
    </row>
    <row r="1519" spans="1:11" hidden="1">
      <c r="A1519" s="100" t="s">
        <v>672</v>
      </c>
      <c r="B1519" s="62" t="s">
        <v>3144</v>
      </c>
      <c r="C1519" s="100" t="s">
        <v>3144</v>
      </c>
      <c r="D1519" s="100">
        <v>20</v>
      </c>
      <c r="E1519" s="100" t="s">
        <v>2076</v>
      </c>
      <c r="F1519" s="100" t="s">
        <v>419</v>
      </c>
      <c r="G1519" s="100" t="s">
        <v>656</v>
      </c>
      <c r="H1519" s="100">
        <v>1</v>
      </c>
      <c r="I1519" s="99">
        <f t="shared" si="23"/>
        <v>0</v>
      </c>
      <c r="J1519" s="59">
        <v>1</v>
      </c>
      <c r="K1519" s="96" t="s">
        <v>634</v>
      </c>
    </row>
    <row r="1520" spans="1:11" hidden="1">
      <c r="A1520" s="100" t="s">
        <v>672</v>
      </c>
      <c r="B1520" s="62" t="s">
        <v>3145</v>
      </c>
      <c r="C1520" s="100" t="s">
        <v>3145</v>
      </c>
      <c r="D1520" s="100">
        <v>20</v>
      </c>
      <c r="E1520" s="100" t="s">
        <v>2076</v>
      </c>
      <c r="F1520" s="100" t="s">
        <v>419</v>
      </c>
      <c r="G1520" s="100" t="s">
        <v>656</v>
      </c>
      <c r="H1520" s="100">
        <v>1</v>
      </c>
      <c r="I1520" s="99">
        <f t="shared" si="23"/>
        <v>0</v>
      </c>
      <c r="J1520" s="59">
        <v>1</v>
      </c>
      <c r="K1520" s="96" t="s">
        <v>634</v>
      </c>
    </row>
    <row r="1521" spans="1:11" hidden="1">
      <c r="A1521" s="100" t="s">
        <v>672</v>
      </c>
      <c r="B1521" s="62" t="s">
        <v>3146</v>
      </c>
      <c r="C1521" s="100" t="s">
        <v>3146</v>
      </c>
      <c r="D1521" s="100">
        <v>20</v>
      </c>
      <c r="E1521" s="100" t="s">
        <v>2076</v>
      </c>
      <c r="F1521" s="100" t="s">
        <v>419</v>
      </c>
      <c r="G1521" s="100" t="s">
        <v>656</v>
      </c>
      <c r="H1521" s="100">
        <v>1</v>
      </c>
      <c r="I1521" s="99">
        <f t="shared" si="23"/>
        <v>0</v>
      </c>
      <c r="J1521" s="59">
        <v>1</v>
      </c>
      <c r="K1521" s="96" t="s">
        <v>634</v>
      </c>
    </row>
    <row r="1522" spans="1:11" hidden="1">
      <c r="A1522" s="100" t="s">
        <v>672</v>
      </c>
      <c r="B1522" s="62" t="s">
        <v>3147</v>
      </c>
      <c r="C1522" s="100" t="s">
        <v>3147</v>
      </c>
      <c r="D1522" s="100">
        <v>20</v>
      </c>
      <c r="E1522" s="100" t="s">
        <v>2076</v>
      </c>
      <c r="F1522" s="100" t="s">
        <v>419</v>
      </c>
      <c r="G1522" s="100" t="s">
        <v>656</v>
      </c>
      <c r="H1522" s="100">
        <v>1</v>
      </c>
      <c r="I1522" s="99">
        <f t="shared" si="23"/>
        <v>0</v>
      </c>
      <c r="J1522" s="59">
        <v>1</v>
      </c>
      <c r="K1522" s="96" t="s">
        <v>634</v>
      </c>
    </row>
    <row r="1523" spans="1:11" hidden="1">
      <c r="A1523" s="100" t="s">
        <v>672</v>
      </c>
      <c r="B1523" s="62" t="s">
        <v>3148</v>
      </c>
      <c r="C1523" s="100" t="s">
        <v>3148</v>
      </c>
      <c r="D1523" s="100">
        <v>20</v>
      </c>
      <c r="E1523" s="100" t="s">
        <v>2076</v>
      </c>
      <c r="F1523" s="100" t="s">
        <v>419</v>
      </c>
      <c r="G1523" s="100" t="s">
        <v>656</v>
      </c>
      <c r="H1523" s="100">
        <v>1</v>
      </c>
      <c r="I1523" s="99">
        <f t="shared" si="23"/>
        <v>0</v>
      </c>
      <c r="J1523" s="59">
        <v>1</v>
      </c>
      <c r="K1523" s="96" t="s">
        <v>634</v>
      </c>
    </row>
    <row r="1524" spans="1:11" hidden="1">
      <c r="A1524" s="100" t="s">
        <v>672</v>
      </c>
      <c r="B1524" s="62" t="s">
        <v>3149</v>
      </c>
      <c r="C1524" s="100" t="s">
        <v>3149</v>
      </c>
      <c r="D1524" s="100">
        <v>20</v>
      </c>
      <c r="E1524" s="100" t="s">
        <v>2076</v>
      </c>
      <c r="F1524" s="100" t="s">
        <v>419</v>
      </c>
      <c r="G1524" s="100" t="s">
        <v>656</v>
      </c>
      <c r="H1524" s="100">
        <v>1</v>
      </c>
      <c r="I1524" s="99">
        <f t="shared" si="23"/>
        <v>0</v>
      </c>
      <c r="J1524" s="59">
        <v>1</v>
      </c>
      <c r="K1524" s="96" t="s">
        <v>634</v>
      </c>
    </row>
    <row r="1525" spans="1:11" hidden="1">
      <c r="A1525" s="100" t="s">
        <v>672</v>
      </c>
      <c r="B1525" s="62" t="s">
        <v>3150</v>
      </c>
      <c r="C1525" s="100" t="s">
        <v>3150</v>
      </c>
      <c r="D1525" s="100">
        <v>20</v>
      </c>
      <c r="E1525" s="100" t="s">
        <v>2076</v>
      </c>
      <c r="F1525" s="100" t="s">
        <v>419</v>
      </c>
      <c r="G1525" s="100" t="s">
        <v>656</v>
      </c>
      <c r="H1525" s="100">
        <v>1</v>
      </c>
      <c r="I1525" s="99">
        <f t="shared" si="23"/>
        <v>0</v>
      </c>
      <c r="J1525" s="59">
        <v>1</v>
      </c>
      <c r="K1525" s="96" t="s">
        <v>634</v>
      </c>
    </row>
    <row r="1526" spans="1:11" hidden="1">
      <c r="A1526" s="100" t="s">
        <v>672</v>
      </c>
      <c r="B1526" s="62" t="s">
        <v>3151</v>
      </c>
      <c r="C1526" s="100" t="s">
        <v>3151</v>
      </c>
      <c r="D1526" s="100">
        <v>20</v>
      </c>
      <c r="E1526" s="100" t="s">
        <v>2076</v>
      </c>
      <c r="F1526" s="100" t="s">
        <v>419</v>
      </c>
      <c r="G1526" s="100" t="s">
        <v>656</v>
      </c>
      <c r="H1526" s="100">
        <v>1</v>
      </c>
      <c r="I1526" s="99">
        <f t="shared" si="23"/>
        <v>0</v>
      </c>
      <c r="J1526" s="59">
        <v>1</v>
      </c>
      <c r="K1526" s="96" t="s">
        <v>634</v>
      </c>
    </row>
    <row r="1527" spans="1:11" hidden="1">
      <c r="A1527" s="100" t="s">
        <v>672</v>
      </c>
      <c r="B1527" s="62" t="s">
        <v>3152</v>
      </c>
      <c r="C1527" s="100" t="s">
        <v>3153</v>
      </c>
      <c r="D1527" s="100">
        <v>20</v>
      </c>
      <c r="E1527" s="100" t="s">
        <v>2076</v>
      </c>
      <c r="F1527" s="100" t="s">
        <v>419</v>
      </c>
      <c r="G1527" s="100" t="s">
        <v>656</v>
      </c>
      <c r="H1527" s="100">
        <v>1</v>
      </c>
      <c r="I1527" s="99">
        <f t="shared" si="23"/>
        <v>0</v>
      </c>
      <c r="J1527" s="59">
        <v>1</v>
      </c>
      <c r="K1527" s="96" t="s">
        <v>634</v>
      </c>
    </row>
    <row r="1528" spans="1:11" hidden="1">
      <c r="A1528" s="100" t="s">
        <v>672</v>
      </c>
      <c r="B1528" s="62" t="s">
        <v>3154</v>
      </c>
      <c r="C1528" s="100" t="s">
        <v>3155</v>
      </c>
      <c r="D1528" s="100">
        <v>20</v>
      </c>
      <c r="E1528" s="100" t="s">
        <v>2076</v>
      </c>
      <c r="F1528" s="100" t="s">
        <v>419</v>
      </c>
      <c r="G1528" s="100" t="s">
        <v>656</v>
      </c>
      <c r="H1528" s="100">
        <v>1</v>
      </c>
      <c r="I1528" s="99">
        <f t="shared" si="23"/>
        <v>0</v>
      </c>
      <c r="J1528" s="59">
        <v>1</v>
      </c>
      <c r="K1528" s="96" t="s">
        <v>634</v>
      </c>
    </row>
    <row r="1529" spans="1:11" hidden="1">
      <c r="A1529" s="100" t="s">
        <v>672</v>
      </c>
      <c r="B1529" s="62" t="s">
        <v>3156</v>
      </c>
      <c r="C1529" s="100" t="s">
        <v>3157</v>
      </c>
      <c r="D1529" s="100">
        <v>20</v>
      </c>
      <c r="E1529" s="100" t="s">
        <v>2076</v>
      </c>
      <c r="F1529" s="100" t="s">
        <v>419</v>
      </c>
      <c r="G1529" s="100" t="s">
        <v>656</v>
      </c>
      <c r="H1529" s="100">
        <v>1</v>
      </c>
      <c r="I1529" s="99">
        <f t="shared" si="23"/>
        <v>0</v>
      </c>
      <c r="J1529" s="59">
        <v>1</v>
      </c>
      <c r="K1529" s="96" t="s">
        <v>634</v>
      </c>
    </row>
    <row r="1530" spans="1:11" hidden="1">
      <c r="A1530" s="100" t="s">
        <v>672</v>
      </c>
      <c r="B1530" s="62" t="s">
        <v>3158</v>
      </c>
      <c r="C1530" s="100" t="s">
        <v>3159</v>
      </c>
      <c r="D1530" s="100">
        <v>20</v>
      </c>
      <c r="E1530" s="100" t="s">
        <v>2076</v>
      </c>
      <c r="F1530" s="100" t="s">
        <v>419</v>
      </c>
      <c r="G1530" s="100" t="s">
        <v>656</v>
      </c>
      <c r="H1530" s="100">
        <v>1</v>
      </c>
      <c r="I1530" s="99">
        <f t="shared" si="23"/>
        <v>0</v>
      </c>
      <c r="J1530" s="59">
        <v>1</v>
      </c>
      <c r="K1530" s="96" t="s">
        <v>634</v>
      </c>
    </row>
    <row r="1531" spans="1:11" hidden="1">
      <c r="A1531" s="100" t="s">
        <v>672</v>
      </c>
      <c r="B1531" s="62" t="s">
        <v>560</v>
      </c>
      <c r="C1531" s="100" t="s">
        <v>3160</v>
      </c>
      <c r="D1531" s="100">
        <v>20</v>
      </c>
      <c r="E1531" s="100" t="s">
        <v>2076</v>
      </c>
      <c r="F1531" s="100" t="s">
        <v>419</v>
      </c>
      <c r="G1531" s="100" t="s">
        <v>656</v>
      </c>
      <c r="H1531" s="100">
        <v>1</v>
      </c>
      <c r="I1531" s="99">
        <f t="shared" si="23"/>
        <v>0</v>
      </c>
      <c r="J1531" s="59">
        <v>1</v>
      </c>
      <c r="K1531" s="96" t="s">
        <v>634</v>
      </c>
    </row>
    <row r="1532" spans="1:11" hidden="1">
      <c r="A1532" s="100" t="s">
        <v>672</v>
      </c>
      <c r="B1532" s="62" t="s">
        <v>3161</v>
      </c>
      <c r="C1532" s="100" t="s">
        <v>3162</v>
      </c>
      <c r="D1532" s="100">
        <v>20</v>
      </c>
      <c r="E1532" s="100" t="s">
        <v>2076</v>
      </c>
      <c r="F1532" s="100" t="s">
        <v>419</v>
      </c>
      <c r="G1532" s="100" t="s">
        <v>656</v>
      </c>
      <c r="H1532" s="100">
        <v>1</v>
      </c>
      <c r="I1532" s="99">
        <f t="shared" si="23"/>
        <v>0</v>
      </c>
      <c r="J1532" s="59">
        <v>1</v>
      </c>
      <c r="K1532" s="96" t="s">
        <v>634</v>
      </c>
    </row>
    <row r="1533" spans="1:11" hidden="1">
      <c r="A1533" s="100" t="s">
        <v>672</v>
      </c>
      <c r="B1533" s="62" t="s">
        <v>3163</v>
      </c>
      <c r="C1533" s="100" t="s">
        <v>3164</v>
      </c>
      <c r="D1533" s="100">
        <v>20</v>
      </c>
      <c r="E1533" s="100" t="s">
        <v>2076</v>
      </c>
      <c r="F1533" s="100" t="s">
        <v>419</v>
      </c>
      <c r="G1533" s="100" t="s">
        <v>656</v>
      </c>
      <c r="H1533" s="100">
        <v>1</v>
      </c>
      <c r="I1533" s="99">
        <f t="shared" si="23"/>
        <v>0</v>
      </c>
      <c r="J1533" s="59">
        <v>1</v>
      </c>
      <c r="K1533" s="96" t="s">
        <v>634</v>
      </c>
    </row>
    <row r="1534" spans="1:11" hidden="1">
      <c r="A1534" s="100" t="s">
        <v>672</v>
      </c>
      <c r="B1534" s="62" t="s">
        <v>3165</v>
      </c>
      <c r="C1534" s="100" t="s">
        <v>3166</v>
      </c>
      <c r="D1534" s="100">
        <v>20</v>
      </c>
      <c r="E1534" s="100" t="s">
        <v>2076</v>
      </c>
      <c r="F1534" s="100" t="s">
        <v>419</v>
      </c>
      <c r="G1534" s="100" t="s">
        <v>656</v>
      </c>
      <c r="H1534" s="100">
        <v>1</v>
      </c>
      <c r="I1534" s="99">
        <f t="shared" si="23"/>
        <v>0</v>
      </c>
      <c r="J1534" s="59">
        <v>1</v>
      </c>
      <c r="K1534" s="96" t="s">
        <v>634</v>
      </c>
    </row>
    <row r="1535" spans="1:11" hidden="1">
      <c r="A1535" s="100" t="s">
        <v>672</v>
      </c>
      <c r="B1535" s="62" t="s">
        <v>3167</v>
      </c>
      <c r="C1535" s="100" t="s">
        <v>3168</v>
      </c>
      <c r="D1535" s="100">
        <v>20</v>
      </c>
      <c r="E1535" s="100" t="s">
        <v>2076</v>
      </c>
      <c r="F1535" s="100" t="s">
        <v>419</v>
      </c>
      <c r="G1535" s="100" t="s">
        <v>656</v>
      </c>
      <c r="H1535" s="100">
        <v>1</v>
      </c>
      <c r="I1535" s="99">
        <f t="shared" si="23"/>
        <v>0</v>
      </c>
      <c r="J1535" s="59">
        <v>1</v>
      </c>
      <c r="K1535" s="96" t="s">
        <v>634</v>
      </c>
    </row>
    <row r="1536" spans="1:11" hidden="1">
      <c r="A1536" s="100" t="s">
        <v>672</v>
      </c>
      <c r="B1536" s="62" t="s">
        <v>3169</v>
      </c>
      <c r="C1536" s="100" t="s">
        <v>3169</v>
      </c>
      <c r="D1536" s="100">
        <v>20</v>
      </c>
      <c r="E1536" s="100" t="s">
        <v>2076</v>
      </c>
      <c r="F1536" s="100" t="s">
        <v>419</v>
      </c>
      <c r="G1536" s="100" t="s">
        <v>656</v>
      </c>
      <c r="H1536" s="100">
        <v>1</v>
      </c>
      <c r="I1536" s="99">
        <f t="shared" si="23"/>
        <v>0</v>
      </c>
      <c r="J1536" s="59">
        <v>1</v>
      </c>
      <c r="K1536" s="96" t="s">
        <v>634</v>
      </c>
    </row>
    <row r="1537" spans="1:11" hidden="1">
      <c r="A1537" s="100" t="s">
        <v>672</v>
      </c>
      <c r="B1537" s="62" t="s">
        <v>3170</v>
      </c>
      <c r="C1537" s="100" t="s">
        <v>3171</v>
      </c>
      <c r="D1537" s="100">
        <v>19.75</v>
      </c>
      <c r="E1537" s="100" t="s">
        <v>2076</v>
      </c>
      <c r="F1537" s="100" t="s">
        <v>419</v>
      </c>
      <c r="G1537" s="100" t="s">
        <v>656</v>
      </c>
      <c r="H1537" s="100">
        <v>1</v>
      </c>
      <c r="I1537" s="99">
        <f t="shared" si="23"/>
        <v>0</v>
      </c>
      <c r="J1537" s="59">
        <v>1</v>
      </c>
      <c r="K1537" s="96" t="s">
        <v>634</v>
      </c>
    </row>
    <row r="1538" spans="1:11" hidden="1">
      <c r="A1538" s="100" t="s">
        <v>672</v>
      </c>
      <c r="B1538" s="62" t="s">
        <v>3172</v>
      </c>
      <c r="C1538" s="100" t="s">
        <v>3173</v>
      </c>
      <c r="D1538" s="100">
        <v>19.75</v>
      </c>
      <c r="E1538" s="100" t="s">
        <v>2076</v>
      </c>
      <c r="F1538" s="100" t="s">
        <v>419</v>
      </c>
      <c r="G1538" s="100" t="s">
        <v>656</v>
      </c>
      <c r="H1538" s="100">
        <v>1</v>
      </c>
      <c r="I1538" s="99">
        <f t="shared" ref="I1538:I1601" si="24">NOT(H1538)*1</f>
        <v>0</v>
      </c>
      <c r="J1538" s="59">
        <v>1</v>
      </c>
      <c r="K1538" s="96" t="s">
        <v>634</v>
      </c>
    </row>
    <row r="1539" spans="1:11" hidden="1">
      <c r="A1539" s="100" t="s">
        <v>672</v>
      </c>
      <c r="B1539" s="62" t="s">
        <v>3174</v>
      </c>
      <c r="C1539" s="100" t="s">
        <v>3175</v>
      </c>
      <c r="D1539" s="100">
        <v>19</v>
      </c>
      <c r="E1539" s="100" t="s">
        <v>2076</v>
      </c>
      <c r="F1539" s="100" t="s">
        <v>419</v>
      </c>
      <c r="G1539" s="100" t="s">
        <v>656</v>
      </c>
      <c r="H1539" s="100">
        <v>1</v>
      </c>
      <c r="I1539" s="99">
        <f t="shared" si="24"/>
        <v>0</v>
      </c>
      <c r="J1539" s="59">
        <v>1</v>
      </c>
      <c r="K1539" s="96" t="s">
        <v>634</v>
      </c>
    </row>
    <row r="1540" spans="1:11" hidden="1">
      <c r="A1540" s="100" t="s">
        <v>672</v>
      </c>
      <c r="B1540" s="62" t="s">
        <v>3176</v>
      </c>
      <c r="C1540" s="100" t="s">
        <v>3177</v>
      </c>
      <c r="D1540" s="100">
        <v>19</v>
      </c>
      <c r="E1540" s="100" t="s">
        <v>2076</v>
      </c>
      <c r="F1540" s="100" t="s">
        <v>419</v>
      </c>
      <c r="G1540" s="100" t="s">
        <v>656</v>
      </c>
      <c r="H1540" s="100">
        <v>1</v>
      </c>
      <c r="I1540" s="99">
        <f t="shared" si="24"/>
        <v>0</v>
      </c>
      <c r="J1540" s="59">
        <v>1</v>
      </c>
      <c r="K1540" s="96" t="s">
        <v>634</v>
      </c>
    </row>
    <row r="1541" spans="1:11" hidden="1">
      <c r="A1541" s="100" t="s">
        <v>672</v>
      </c>
      <c r="B1541" s="62" t="s">
        <v>3178</v>
      </c>
      <c r="C1541" s="100" t="s">
        <v>3179</v>
      </c>
      <c r="D1541" s="100">
        <v>19</v>
      </c>
      <c r="E1541" s="100" t="s">
        <v>2076</v>
      </c>
      <c r="F1541" s="100" t="s">
        <v>419</v>
      </c>
      <c r="G1541" s="100" t="s">
        <v>656</v>
      </c>
      <c r="H1541" s="100">
        <v>1</v>
      </c>
      <c r="I1541" s="99">
        <f t="shared" si="24"/>
        <v>0</v>
      </c>
      <c r="J1541" s="59">
        <v>1</v>
      </c>
      <c r="K1541" s="96" t="s">
        <v>634</v>
      </c>
    </row>
    <row r="1542" spans="1:11" hidden="1">
      <c r="A1542" s="100" t="s">
        <v>672</v>
      </c>
      <c r="B1542" s="62" t="s">
        <v>3180</v>
      </c>
      <c r="C1542" s="100" t="s">
        <v>3181</v>
      </c>
      <c r="D1542" s="100">
        <v>18.5</v>
      </c>
      <c r="E1542" s="100" t="s">
        <v>2076</v>
      </c>
      <c r="F1542" s="100" t="s">
        <v>419</v>
      </c>
      <c r="G1542" s="100" t="s">
        <v>656</v>
      </c>
      <c r="H1542" s="100">
        <v>1</v>
      </c>
      <c r="I1542" s="99">
        <f t="shared" si="24"/>
        <v>0</v>
      </c>
      <c r="J1542" s="59">
        <v>1</v>
      </c>
      <c r="K1542" s="96" t="s">
        <v>634</v>
      </c>
    </row>
    <row r="1543" spans="1:11" hidden="1">
      <c r="A1543" s="100" t="s">
        <v>672</v>
      </c>
      <c r="B1543" s="62" t="s">
        <v>3182</v>
      </c>
      <c r="C1543" s="100" t="s">
        <v>3183</v>
      </c>
      <c r="D1543" s="100">
        <v>18</v>
      </c>
      <c r="E1543" s="100" t="s">
        <v>2076</v>
      </c>
      <c r="F1543" s="100" t="s">
        <v>419</v>
      </c>
      <c r="G1543" s="100" t="s">
        <v>656</v>
      </c>
      <c r="H1543" s="100">
        <v>1</v>
      </c>
      <c r="I1543" s="99">
        <f t="shared" si="24"/>
        <v>0</v>
      </c>
      <c r="J1543" s="59">
        <v>1</v>
      </c>
      <c r="K1543" s="96" t="s">
        <v>634</v>
      </c>
    </row>
    <row r="1544" spans="1:11" hidden="1">
      <c r="A1544" s="100" t="s">
        <v>672</v>
      </c>
      <c r="B1544" s="62" t="s">
        <v>3184</v>
      </c>
      <c r="C1544" s="100" t="s">
        <v>3185</v>
      </c>
      <c r="D1544" s="100">
        <v>18</v>
      </c>
      <c r="E1544" s="100" t="s">
        <v>2076</v>
      </c>
      <c r="F1544" s="100" t="s">
        <v>419</v>
      </c>
      <c r="G1544" s="100" t="s">
        <v>656</v>
      </c>
      <c r="H1544" s="100">
        <v>1</v>
      </c>
      <c r="I1544" s="99">
        <f t="shared" si="24"/>
        <v>0</v>
      </c>
      <c r="J1544" s="59">
        <v>1</v>
      </c>
      <c r="K1544" s="96" t="s">
        <v>634</v>
      </c>
    </row>
    <row r="1545" spans="1:11" hidden="1">
      <c r="A1545" s="100" t="s">
        <v>672</v>
      </c>
      <c r="B1545" s="62" t="s">
        <v>3186</v>
      </c>
      <c r="C1545" s="100" t="s">
        <v>3186</v>
      </c>
      <c r="D1545" s="100">
        <v>18</v>
      </c>
      <c r="E1545" s="100" t="s">
        <v>2076</v>
      </c>
      <c r="F1545" s="100" t="s">
        <v>419</v>
      </c>
      <c r="G1545" s="100" t="s">
        <v>656</v>
      </c>
      <c r="H1545" s="100">
        <v>1</v>
      </c>
      <c r="I1545" s="99">
        <f t="shared" si="24"/>
        <v>0</v>
      </c>
      <c r="J1545" s="59">
        <v>1</v>
      </c>
      <c r="K1545" s="96" t="s">
        <v>634</v>
      </c>
    </row>
    <row r="1546" spans="1:11" hidden="1">
      <c r="A1546" s="100" t="s">
        <v>672</v>
      </c>
      <c r="B1546" s="62" t="s">
        <v>3187</v>
      </c>
      <c r="C1546" s="100" t="s">
        <v>3188</v>
      </c>
      <c r="D1546" s="100">
        <v>17.5</v>
      </c>
      <c r="E1546" s="100" t="s">
        <v>2076</v>
      </c>
      <c r="F1546" s="100" t="s">
        <v>419</v>
      </c>
      <c r="G1546" s="100" t="s">
        <v>656</v>
      </c>
      <c r="H1546" s="100">
        <v>1</v>
      </c>
      <c r="I1546" s="99">
        <f t="shared" si="24"/>
        <v>0</v>
      </c>
      <c r="J1546" s="59">
        <v>1</v>
      </c>
      <c r="K1546" s="96" t="s">
        <v>634</v>
      </c>
    </row>
    <row r="1547" spans="1:11" hidden="1">
      <c r="A1547" s="100" t="s">
        <v>672</v>
      </c>
      <c r="B1547" s="62" t="s">
        <v>3189</v>
      </c>
      <c r="C1547" s="100" t="s">
        <v>3189</v>
      </c>
      <c r="D1547" s="100">
        <v>17</v>
      </c>
      <c r="E1547" s="100" t="s">
        <v>2076</v>
      </c>
      <c r="F1547" s="100" t="s">
        <v>419</v>
      </c>
      <c r="G1547" s="100" t="s">
        <v>656</v>
      </c>
      <c r="H1547" s="100">
        <v>1</v>
      </c>
      <c r="I1547" s="99">
        <f t="shared" si="24"/>
        <v>0</v>
      </c>
      <c r="J1547" s="59">
        <v>1</v>
      </c>
      <c r="K1547" s="96" t="s">
        <v>634</v>
      </c>
    </row>
    <row r="1548" spans="1:11" hidden="1">
      <c r="A1548" s="100" t="s">
        <v>672</v>
      </c>
      <c r="B1548" s="62" t="s">
        <v>3190</v>
      </c>
      <c r="C1548" s="100" t="s">
        <v>3191</v>
      </c>
      <c r="D1548" s="100">
        <v>16.66</v>
      </c>
      <c r="E1548" s="100" t="s">
        <v>2076</v>
      </c>
      <c r="F1548" s="100" t="s">
        <v>419</v>
      </c>
      <c r="G1548" s="100" t="s">
        <v>656</v>
      </c>
      <c r="H1548" s="100">
        <v>1</v>
      </c>
      <c r="I1548" s="99">
        <f t="shared" si="24"/>
        <v>0</v>
      </c>
      <c r="J1548" s="59">
        <v>1</v>
      </c>
      <c r="K1548" s="96" t="s">
        <v>634</v>
      </c>
    </row>
    <row r="1549" spans="1:11" hidden="1">
      <c r="A1549" s="100" t="s">
        <v>672</v>
      </c>
      <c r="B1549" s="62" t="s">
        <v>3192</v>
      </c>
      <c r="C1549" s="100" t="s">
        <v>3193</v>
      </c>
      <c r="D1549" s="100">
        <v>15</v>
      </c>
      <c r="E1549" s="100" t="s">
        <v>2076</v>
      </c>
      <c r="F1549" s="100" t="s">
        <v>419</v>
      </c>
      <c r="G1549" s="100" t="s">
        <v>656</v>
      </c>
      <c r="H1549" s="100">
        <v>1</v>
      </c>
      <c r="I1549" s="99">
        <f t="shared" si="24"/>
        <v>0</v>
      </c>
      <c r="J1549" s="59">
        <v>1</v>
      </c>
      <c r="K1549" s="96" t="s">
        <v>634</v>
      </c>
    </row>
    <row r="1550" spans="1:11" hidden="1">
      <c r="A1550" s="100" t="s">
        <v>672</v>
      </c>
      <c r="B1550" s="62" t="s">
        <v>3194</v>
      </c>
      <c r="C1550" s="100" t="s">
        <v>3195</v>
      </c>
      <c r="D1550" s="100">
        <v>15</v>
      </c>
      <c r="E1550" s="100" t="s">
        <v>2076</v>
      </c>
      <c r="F1550" s="100" t="s">
        <v>419</v>
      </c>
      <c r="G1550" s="100" t="s">
        <v>656</v>
      </c>
      <c r="H1550" s="100">
        <v>1</v>
      </c>
      <c r="I1550" s="99">
        <f t="shared" si="24"/>
        <v>0</v>
      </c>
      <c r="J1550" s="59">
        <v>1</v>
      </c>
      <c r="K1550" s="96" t="s">
        <v>634</v>
      </c>
    </row>
    <row r="1551" spans="1:11" hidden="1">
      <c r="A1551" s="100" t="s">
        <v>672</v>
      </c>
      <c r="B1551" s="62" t="s">
        <v>3196</v>
      </c>
      <c r="C1551" s="100" t="s">
        <v>3197</v>
      </c>
      <c r="D1551" s="100">
        <v>15</v>
      </c>
      <c r="E1551" s="100" t="s">
        <v>2076</v>
      </c>
      <c r="F1551" s="100" t="s">
        <v>419</v>
      </c>
      <c r="G1551" s="100" t="s">
        <v>656</v>
      </c>
      <c r="H1551" s="100">
        <v>1</v>
      </c>
      <c r="I1551" s="99">
        <f t="shared" si="24"/>
        <v>0</v>
      </c>
      <c r="J1551" s="59">
        <v>1</v>
      </c>
      <c r="K1551" s="96" t="s">
        <v>634</v>
      </c>
    </row>
    <row r="1552" spans="1:11" hidden="1">
      <c r="A1552" s="100" t="s">
        <v>672</v>
      </c>
      <c r="B1552" s="62" t="s">
        <v>3198</v>
      </c>
      <c r="C1552" s="100" t="s">
        <v>3199</v>
      </c>
      <c r="D1552" s="100">
        <v>15</v>
      </c>
      <c r="E1552" s="100" t="s">
        <v>2076</v>
      </c>
      <c r="F1552" s="100" t="s">
        <v>419</v>
      </c>
      <c r="G1552" s="100" t="s">
        <v>656</v>
      </c>
      <c r="H1552" s="100">
        <v>1</v>
      </c>
      <c r="I1552" s="99">
        <f t="shared" si="24"/>
        <v>0</v>
      </c>
      <c r="J1552" s="59">
        <v>1</v>
      </c>
      <c r="K1552" s="96" t="s">
        <v>634</v>
      </c>
    </row>
    <row r="1553" spans="1:11" hidden="1">
      <c r="A1553" s="100" t="s">
        <v>672</v>
      </c>
      <c r="B1553" s="62" t="s">
        <v>3200</v>
      </c>
      <c r="C1553" s="100" t="s">
        <v>3201</v>
      </c>
      <c r="D1553" s="100">
        <v>15</v>
      </c>
      <c r="E1553" s="100" t="s">
        <v>2076</v>
      </c>
      <c r="F1553" s="100" t="s">
        <v>419</v>
      </c>
      <c r="G1553" s="100" t="s">
        <v>656</v>
      </c>
      <c r="H1553" s="100">
        <v>1</v>
      </c>
      <c r="I1553" s="99">
        <f t="shared" si="24"/>
        <v>0</v>
      </c>
      <c r="J1553" s="59">
        <v>1</v>
      </c>
      <c r="K1553" s="96" t="s">
        <v>634</v>
      </c>
    </row>
    <row r="1554" spans="1:11" hidden="1">
      <c r="A1554" s="100" t="s">
        <v>672</v>
      </c>
      <c r="B1554" s="62" t="s">
        <v>3202</v>
      </c>
      <c r="C1554" s="100" t="s">
        <v>3203</v>
      </c>
      <c r="D1554" s="100">
        <v>15</v>
      </c>
      <c r="E1554" s="100" t="s">
        <v>2076</v>
      </c>
      <c r="F1554" s="100" t="s">
        <v>419</v>
      </c>
      <c r="G1554" s="100" t="s">
        <v>656</v>
      </c>
      <c r="H1554" s="100">
        <v>1</v>
      </c>
      <c r="I1554" s="99">
        <f t="shared" si="24"/>
        <v>0</v>
      </c>
      <c r="J1554" s="59">
        <v>1</v>
      </c>
      <c r="K1554" s="96" t="s">
        <v>634</v>
      </c>
    </row>
    <row r="1555" spans="1:11" hidden="1">
      <c r="A1555" s="100" t="s">
        <v>672</v>
      </c>
      <c r="B1555" s="62" t="s">
        <v>3204</v>
      </c>
      <c r="C1555" s="100" t="s">
        <v>3205</v>
      </c>
      <c r="D1555" s="100">
        <v>15</v>
      </c>
      <c r="E1555" s="100" t="s">
        <v>2076</v>
      </c>
      <c r="F1555" s="100" t="s">
        <v>419</v>
      </c>
      <c r="G1555" s="100" t="s">
        <v>656</v>
      </c>
      <c r="H1555" s="100">
        <v>1</v>
      </c>
      <c r="I1555" s="99">
        <f t="shared" si="24"/>
        <v>0</v>
      </c>
      <c r="J1555" s="59">
        <v>1</v>
      </c>
      <c r="K1555" s="96" t="s">
        <v>634</v>
      </c>
    </row>
    <row r="1556" spans="1:11" hidden="1">
      <c r="A1556" s="100" t="s">
        <v>672</v>
      </c>
      <c r="B1556" s="62" t="s">
        <v>3206</v>
      </c>
      <c r="C1556" s="100" t="s">
        <v>3206</v>
      </c>
      <c r="D1556" s="100">
        <v>14.5</v>
      </c>
      <c r="E1556" s="100" t="s">
        <v>2076</v>
      </c>
      <c r="F1556" s="100" t="s">
        <v>419</v>
      </c>
      <c r="G1556" s="100" t="s">
        <v>656</v>
      </c>
      <c r="H1556" s="100">
        <v>1</v>
      </c>
      <c r="I1556" s="99">
        <f t="shared" si="24"/>
        <v>0</v>
      </c>
      <c r="J1556" s="59">
        <v>1</v>
      </c>
      <c r="K1556" s="96" t="s">
        <v>634</v>
      </c>
    </row>
    <row r="1557" spans="1:11" hidden="1">
      <c r="A1557" s="100" t="s">
        <v>672</v>
      </c>
      <c r="B1557" s="62" t="s">
        <v>3207</v>
      </c>
      <c r="C1557" s="100" t="s">
        <v>3208</v>
      </c>
      <c r="D1557" s="100">
        <v>14</v>
      </c>
      <c r="E1557" s="100" t="s">
        <v>2076</v>
      </c>
      <c r="F1557" s="100" t="s">
        <v>419</v>
      </c>
      <c r="G1557" s="100" t="s">
        <v>656</v>
      </c>
      <c r="H1557" s="100">
        <v>1</v>
      </c>
      <c r="I1557" s="99">
        <f t="shared" si="24"/>
        <v>0</v>
      </c>
      <c r="J1557" s="59">
        <v>1</v>
      </c>
      <c r="K1557" s="96" t="s">
        <v>634</v>
      </c>
    </row>
    <row r="1558" spans="1:11" hidden="1">
      <c r="A1558" s="100" t="s">
        <v>672</v>
      </c>
      <c r="B1558" s="62" t="s">
        <v>3209</v>
      </c>
      <c r="C1558" s="100" t="s">
        <v>3210</v>
      </c>
      <c r="D1558" s="100">
        <v>13.8</v>
      </c>
      <c r="E1558" s="100" t="s">
        <v>2076</v>
      </c>
      <c r="F1558" s="100" t="s">
        <v>419</v>
      </c>
      <c r="G1558" s="100" t="s">
        <v>656</v>
      </c>
      <c r="H1558" s="100">
        <v>1</v>
      </c>
      <c r="I1558" s="99">
        <f t="shared" si="24"/>
        <v>0</v>
      </c>
      <c r="J1558" s="59">
        <v>1</v>
      </c>
      <c r="K1558" s="96" t="s">
        <v>634</v>
      </c>
    </row>
    <row r="1559" spans="1:11" hidden="1">
      <c r="A1559" s="100" t="s">
        <v>672</v>
      </c>
      <c r="B1559" s="62" t="s">
        <v>3211</v>
      </c>
      <c r="C1559" s="100" t="s">
        <v>3211</v>
      </c>
      <c r="D1559" s="100">
        <v>13.8</v>
      </c>
      <c r="E1559" s="100" t="s">
        <v>2076</v>
      </c>
      <c r="F1559" s="100" t="s">
        <v>419</v>
      </c>
      <c r="G1559" s="100" t="s">
        <v>656</v>
      </c>
      <c r="H1559" s="100">
        <v>1</v>
      </c>
      <c r="I1559" s="99">
        <f t="shared" si="24"/>
        <v>0</v>
      </c>
      <c r="J1559" s="59">
        <v>1</v>
      </c>
      <c r="K1559" s="96" t="s">
        <v>634</v>
      </c>
    </row>
    <row r="1560" spans="1:11" hidden="1">
      <c r="A1560" s="100" t="s">
        <v>672</v>
      </c>
      <c r="B1560" s="62" t="s">
        <v>3212</v>
      </c>
      <c r="C1560" s="100" t="s">
        <v>3212</v>
      </c>
      <c r="D1560" s="100">
        <v>13.5</v>
      </c>
      <c r="E1560" s="100" t="s">
        <v>2076</v>
      </c>
      <c r="F1560" s="100" t="s">
        <v>419</v>
      </c>
      <c r="G1560" s="100" t="s">
        <v>656</v>
      </c>
      <c r="H1560" s="100">
        <v>1</v>
      </c>
      <c r="I1560" s="99">
        <f t="shared" si="24"/>
        <v>0</v>
      </c>
      <c r="J1560" s="59">
        <v>1</v>
      </c>
      <c r="K1560" s="96" t="s">
        <v>634</v>
      </c>
    </row>
    <row r="1561" spans="1:11" hidden="1">
      <c r="A1561" s="100" t="s">
        <v>672</v>
      </c>
      <c r="B1561" s="62" t="s">
        <v>3213</v>
      </c>
      <c r="C1561" s="100" t="s">
        <v>3214</v>
      </c>
      <c r="D1561" s="100">
        <v>12</v>
      </c>
      <c r="E1561" s="100" t="s">
        <v>2076</v>
      </c>
      <c r="F1561" s="100" t="s">
        <v>419</v>
      </c>
      <c r="G1561" s="100" t="s">
        <v>656</v>
      </c>
      <c r="H1561" s="100">
        <v>1</v>
      </c>
      <c r="I1561" s="99">
        <f t="shared" si="24"/>
        <v>0</v>
      </c>
      <c r="J1561" s="59">
        <v>1</v>
      </c>
      <c r="K1561" s="96" t="s">
        <v>634</v>
      </c>
    </row>
    <row r="1562" spans="1:11" hidden="1">
      <c r="A1562" s="100" t="s">
        <v>672</v>
      </c>
      <c r="B1562" s="62" t="s">
        <v>3215</v>
      </c>
      <c r="C1562" s="100" t="s">
        <v>3215</v>
      </c>
      <c r="D1562" s="100">
        <v>12</v>
      </c>
      <c r="E1562" s="100" t="s">
        <v>2076</v>
      </c>
      <c r="F1562" s="100" t="s">
        <v>419</v>
      </c>
      <c r="G1562" s="100" t="s">
        <v>656</v>
      </c>
      <c r="H1562" s="100">
        <v>1</v>
      </c>
      <c r="I1562" s="99">
        <f t="shared" si="24"/>
        <v>0</v>
      </c>
      <c r="J1562" s="59">
        <v>1</v>
      </c>
      <c r="K1562" s="96" t="s">
        <v>634</v>
      </c>
    </row>
    <row r="1563" spans="1:11" hidden="1">
      <c r="A1563" s="100" t="s">
        <v>672</v>
      </c>
      <c r="B1563" s="62" t="s">
        <v>3216</v>
      </c>
      <c r="C1563" s="100" t="s">
        <v>3217</v>
      </c>
      <c r="D1563" s="100">
        <v>12</v>
      </c>
      <c r="E1563" s="100" t="s">
        <v>2076</v>
      </c>
      <c r="F1563" s="100" t="s">
        <v>419</v>
      </c>
      <c r="G1563" s="100" t="s">
        <v>656</v>
      </c>
      <c r="H1563" s="100">
        <v>1</v>
      </c>
      <c r="I1563" s="99">
        <f t="shared" si="24"/>
        <v>0</v>
      </c>
      <c r="J1563" s="59">
        <v>1</v>
      </c>
      <c r="K1563" s="96" t="s">
        <v>634</v>
      </c>
    </row>
    <row r="1564" spans="1:11" hidden="1">
      <c r="A1564" s="100" t="s">
        <v>672</v>
      </c>
      <c r="B1564" s="62" t="s">
        <v>3218</v>
      </c>
      <c r="C1564" s="100" t="s">
        <v>3219</v>
      </c>
      <c r="D1564" s="100">
        <v>12</v>
      </c>
      <c r="E1564" s="100" t="s">
        <v>2076</v>
      </c>
      <c r="F1564" s="100" t="s">
        <v>419</v>
      </c>
      <c r="G1564" s="100" t="s">
        <v>656</v>
      </c>
      <c r="H1564" s="100">
        <v>1</v>
      </c>
      <c r="I1564" s="99">
        <f t="shared" si="24"/>
        <v>0</v>
      </c>
      <c r="J1564" s="59">
        <v>1</v>
      </c>
      <c r="K1564" s="96" t="s">
        <v>634</v>
      </c>
    </row>
    <row r="1565" spans="1:11" hidden="1">
      <c r="A1565" s="100" t="s">
        <v>672</v>
      </c>
      <c r="B1565" s="62" t="s">
        <v>3220</v>
      </c>
      <c r="C1565" s="100" t="s">
        <v>3221</v>
      </c>
      <c r="D1565" s="100">
        <v>11.4</v>
      </c>
      <c r="E1565" s="100" t="s">
        <v>2076</v>
      </c>
      <c r="F1565" s="100" t="s">
        <v>419</v>
      </c>
      <c r="G1565" s="100" t="s">
        <v>656</v>
      </c>
      <c r="H1565" s="100">
        <v>1</v>
      </c>
      <c r="I1565" s="99">
        <f t="shared" si="24"/>
        <v>0</v>
      </c>
      <c r="J1565" s="59">
        <v>1</v>
      </c>
      <c r="K1565" s="96" t="s">
        <v>634</v>
      </c>
    </row>
    <row r="1566" spans="1:11" hidden="1">
      <c r="A1566" s="100" t="s">
        <v>672</v>
      </c>
      <c r="B1566" s="62" t="s">
        <v>3222</v>
      </c>
      <c r="C1566" s="100" t="s">
        <v>3223</v>
      </c>
      <c r="D1566" s="100">
        <v>11</v>
      </c>
      <c r="E1566" s="100" t="s">
        <v>2076</v>
      </c>
      <c r="F1566" s="100" t="s">
        <v>419</v>
      </c>
      <c r="G1566" s="100" t="s">
        <v>656</v>
      </c>
      <c r="H1566" s="100">
        <v>1</v>
      </c>
      <c r="I1566" s="99">
        <f t="shared" si="24"/>
        <v>0</v>
      </c>
      <c r="J1566" s="59">
        <v>1</v>
      </c>
      <c r="K1566" s="96" t="s">
        <v>634</v>
      </c>
    </row>
    <row r="1567" spans="1:11" hidden="1">
      <c r="A1567" s="100" t="s">
        <v>672</v>
      </c>
      <c r="B1567" s="62" t="s">
        <v>3224</v>
      </c>
      <c r="C1567" s="100" t="s">
        <v>3225</v>
      </c>
      <c r="D1567" s="100">
        <v>10</v>
      </c>
      <c r="E1567" s="100" t="s">
        <v>2076</v>
      </c>
      <c r="F1567" s="100" t="s">
        <v>419</v>
      </c>
      <c r="G1567" s="100" t="s">
        <v>656</v>
      </c>
      <c r="H1567" s="100">
        <v>1</v>
      </c>
      <c r="I1567" s="99">
        <f t="shared" si="24"/>
        <v>0</v>
      </c>
      <c r="J1567" s="59">
        <v>1</v>
      </c>
      <c r="K1567" s="96" t="s">
        <v>634</v>
      </c>
    </row>
    <row r="1568" spans="1:11" hidden="1">
      <c r="A1568" s="100" t="s">
        <v>672</v>
      </c>
      <c r="B1568" s="62" t="s">
        <v>3226</v>
      </c>
      <c r="C1568" s="100" t="s">
        <v>3227</v>
      </c>
      <c r="D1568" s="100">
        <v>10</v>
      </c>
      <c r="E1568" s="100" t="s">
        <v>2076</v>
      </c>
      <c r="F1568" s="100" t="s">
        <v>419</v>
      </c>
      <c r="G1568" s="100" t="s">
        <v>656</v>
      </c>
      <c r="H1568" s="100">
        <v>1</v>
      </c>
      <c r="I1568" s="99">
        <f t="shared" si="24"/>
        <v>0</v>
      </c>
      <c r="J1568" s="59">
        <v>1</v>
      </c>
      <c r="K1568" s="96" t="s">
        <v>634</v>
      </c>
    </row>
    <row r="1569" spans="1:11" hidden="1">
      <c r="A1569" s="100" t="s">
        <v>672</v>
      </c>
      <c r="B1569" s="62" t="s">
        <v>3228</v>
      </c>
      <c r="C1569" s="100" t="s">
        <v>3229</v>
      </c>
      <c r="D1569" s="100">
        <v>10</v>
      </c>
      <c r="E1569" s="100" t="s">
        <v>2076</v>
      </c>
      <c r="F1569" s="100" t="s">
        <v>419</v>
      </c>
      <c r="G1569" s="100" t="s">
        <v>656</v>
      </c>
      <c r="H1569" s="100">
        <v>1</v>
      </c>
      <c r="I1569" s="99">
        <f t="shared" si="24"/>
        <v>0</v>
      </c>
      <c r="J1569" s="59">
        <v>1</v>
      </c>
      <c r="K1569" s="96" t="s">
        <v>634</v>
      </c>
    </row>
    <row r="1570" spans="1:11" hidden="1">
      <c r="A1570" s="100" t="s">
        <v>672</v>
      </c>
      <c r="B1570" s="62" t="s">
        <v>3230</v>
      </c>
      <c r="C1570" s="100" t="s">
        <v>3231</v>
      </c>
      <c r="D1570" s="100">
        <v>10</v>
      </c>
      <c r="E1570" s="100" t="s">
        <v>2076</v>
      </c>
      <c r="F1570" s="100" t="s">
        <v>419</v>
      </c>
      <c r="G1570" s="100" t="s">
        <v>656</v>
      </c>
      <c r="H1570" s="100">
        <v>1</v>
      </c>
      <c r="I1570" s="99">
        <f t="shared" si="24"/>
        <v>0</v>
      </c>
      <c r="J1570" s="59">
        <v>1</v>
      </c>
      <c r="K1570" s="96" t="s">
        <v>634</v>
      </c>
    </row>
    <row r="1571" spans="1:11" hidden="1">
      <c r="A1571" s="100" t="s">
        <v>672</v>
      </c>
      <c r="B1571" s="62" t="s">
        <v>3232</v>
      </c>
      <c r="C1571" s="100" t="s">
        <v>3233</v>
      </c>
      <c r="D1571" s="100">
        <v>10</v>
      </c>
      <c r="E1571" s="100" t="s">
        <v>2076</v>
      </c>
      <c r="F1571" s="100" t="s">
        <v>419</v>
      </c>
      <c r="G1571" s="100" t="s">
        <v>656</v>
      </c>
      <c r="H1571" s="100">
        <v>1</v>
      </c>
      <c r="I1571" s="99">
        <f t="shared" si="24"/>
        <v>0</v>
      </c>
      <c r="J1571" s="59">
        <v>1</v>
      </c>
      <c r="K1571" s="96" t="s">
        <v>634</v>
      </c>
    </row>
    <row r="1572" spans="1:11" hidden="1">
      <c r="A1572" s="100" t="s">
        <v>672</v>
      </c>
      <c r="B1572" s="62" t="s">
        <v>3234</v>
      </c>
      <c r="C1572" s="100" t="s">
        <v>3235</v>
      </c>
      <c r="D1572" s="100">
        <v>10</v>
      </c>
      <c r="E1572" s="100" t="s">
        <v>2076</v>
      </c>
      <c r="F1572" s="100" t="s">
        <v>419</v>
      </c>
      <c r="G1572" s="100" t="s">
        <v>656</v>
      </c>
      <c r="H1572" s="100">
        <v>1</v>
      </c>
      <c r="I1572" s="99">
        <f t="shared" si="24"/>
        <v>0</v>
      </c>
      <c r="J1572" s="59">
        <v>1</v>
      </c>
      <c r="K1572" s="96" t="s">
        <v>634</v>
      </c>
    </row>
    <row r="1573" spans="1:11" hidden="1">
      <c r="A1573" s="100" t="s">
        <v>672</v>
      </c>
      <c r="B1573" s="62" t="s">
        <v>3236</v>
      </c>
      <c r="C1573" s="100" t="s">
        <v>3237</v>
      </c>
      <c r="D1573" s="100">
        <v>10</v>
      </c>
      <c r="E1573" s="100" t="s">
        <v>2076</v>
      </c>
      <c r="F1573" s="100" t="s">
        <v>419</v>
      </c>
      <c r="G1573" s="100" t="s">
        <v>656</v>
      </c>
      <c r="H1573" s="100">
        <v>1</v>
      </c>
      <c r="I1573" s="99">
        <f t="shared" si="24"/>
        <v>0</v>
      </c>
      <c r="J1573" s="59">
        <v>1</v>
      </c>
      <c r="K1573" s="96" t="s">
        <v>634</v>
      </c>
    </row>
    <row r="1574" spans="1:11" hidden="1">
      <c r="A1574" s="100" t="s">
        <v>672</v>
      </c>
      <c r="B1574" s="62" t="s">
        <v>3238</v>
      </c>
      <c r="C1574" s="100" t="s">
        <v>3239</v>
      </c>
      <c r="D1574" s="100">
        <v>10</v>
      </c>
      <c r="E1574" s="100" t="s">
        <v>2076</v>
      </c>
      <c r="F1574" s="100" t="s">
        <v>419</v>
      </c>
      <c r="G1574" s="100" t="s">
        <v>656</v>
      </c>
      <c r="H1574" s="100">
        <v>1</v>
      </c>
      <c r="I1574" s="99">
        <f t="shared" si="24"/>
        <v>0</v>
      </c>
      <c r="J1574" s="59">
        <v>1</v>
      </c>
      <c r="K1574" s="96" t="s">
        <v>634</v>
      </c>
    </row>
    <row r="1575" spans="1:11" hidden="1">
      <c r="A1575" s="100" t="s">
        <v>672</v>
      </c>
      <c r="B1575" s="62" t="s">
        <v>3240</v>
      </c>
      <c r="C1575" s="100" t="s">
        <v>3240</v>
      </c>
      <c r="D1575" s="100">
        <v>10</v>
      </c>
      <c r="E1575" s="100" t="s">
        <v>2076</v>
      </c>
      <c r="F1575" s="100" t="s">
        <v>419</v>
      </c>
      <c r="G1575" s="100" t="s">
        <v>656</v>
      </c>
      <c r="H1575" s="100">
        <v>1</v>
      </c>
      <c r="I1575" s="99">
        <f t="shared" si="24"/>
        <v>0</v>
      </c>
      <c r="J1575" s="59">
        <v>1</v>
      </c>
      <c r="K1575" s="96" t="s">
        <v>634</v>
      </c>
    </row>
    <row r="1576" spans="1:11" hidden="1">
      <c r="A1576" s="100" t="s">
        <v>672</v>
      </c>
      <c r="B1576" s="62" t="s">
        <v>3241</v>
      </c>
      <c r="C1576" s="100" t="s">
        <v>3242</v>
      </c>
      <c r="D1576" s="100">
        <v>10</v>
      </c>
      <c r="E1576" s="100" t="s">
        <v>2076</v>
      </c>
      <c r="F1576" s="100" t="s">
        <v>419</v>
      </c>
      <c r="G1576" s="100" t="s">
        <v>656</v>
      </c>
      <c r="H1576" s="100">
        <v>1</v>
      </c>
      <c r="I1576" s="99">
        <f t="shared" si="24"/>
        <v>0</v>
      </c>
      <c r="J1576" s="59">
        <v>1</v>
      </c>
      <c r="K1576" s="96" t="s">
        <v>634</v>
      </c>
    </row>
    <row r="1577" spans="1:11" hidden="1">
      <c r="A1577" s="100" t="s">
        <v>672</v>
      </c>
      <c r="B1577" s="62" t="s">
        <v>3243</v>
      </c>
      <c r="C1577" s="100" t="s">
        <v>3244</v>
      </c>
      <c r="D1577" s="100">
        <v>9.5</v>
      </c>
      <c r="E1577" s="100" t="s">
        <v>2076</v>
      </c>
      <c r="F1577" s="100" t="s">
        <v>419</v>
      </c>
      <c r="G1577" s="100" t="s">
        <v>656</v>
      </c>
      <c r="H1577" s="100">
        <v>1</v>
      </c>
      <c r="I1577" s="99">
        <f t="shared" si="24"/>
        <v>0</v>
      </c>
      <c r="J1577" s="59">
        <v>1</v>
      </c>
      <c r="K1577" s="96" t="s">
        <v>634</v>
      </c>
    </row>
    <row r="1578" spans="1:11" hidden="1">
      <c r="A1578" s="100" t="s">
        <v>672</v>
      </c>
      <c r="B1578" s="62" t="s">
        <v>3245</v>
      </c>
      <c r="C1578" s="100" t="s">
        <v>3246</v>
      </c>
      <c r="D1578" s="100">
        <v>9</v>
      </c>
      <c r="E1578" s="100" t="s">
        <v>2076</v>
      </c>
      <c r="F1578" s="100" t="s">
        <v>419</v>
      </c>
      <c r="G1578" s="100" t="s">
        <v>656</v>
      </c>
      <c r="H1578" s="100">
        <v>1</v>
      </c>
      <c r="I1578" s="99">
        <f t="shared" si="24"/>
        <v>0</v>
      </c>
      <c r="J1578" s="59">
        <v>1</v>
      </c>
      <c r="K1578" s="96" t="s">
        <v>634</v>
      </c>
    </row>
    <row r="1579" spans="1:11" hidden="1">
      <c r="A1579" s="100" t="s">
        <v>672</v>
      </c>
      <c r="B1579" s="62" t="s">
        <v>3247</v>
      </c>
      <c r="C1579" s="100" t="s">
        <v>3247</v>
      </c>
      <c r="D1579" s="100">
        <v>9</v>
      </c>
      <c r="E1579" s="100" t="s">
        <v>2076</v>
      </c>
      <c r="F1579" s="100" t="s">
        <v>419</v>
      </c>
      <c r="G1579" s="100" t="s">
        <v>656</v>
      </c>
      <c r="H1579" s="100">
        <v>1</v>
      </c>
      <c r="I1579" s="99">
        <f t="shared" si="24"/>
        <v>0</v>
      </c>
      <c r="J1579" s="59">
        <v>1</v>
      </c>
      <c r="K1579" s="96" t="s">
        <v>634</v>
      </c>
    </row>
    <row r="1580" spans="1:11" hidden="1">
      <c r="A1580" s="100" t="s">
        <v>672</v>
      </c>
      <c r="B1580" s="62" t="s">
        <v>3248</v>
      </c>
      <c r="C1580" s="100" t="s">
        <v>3249</v>
      </c>
      <c r="D1580" s="100">
        <v>8</v>
      </c>
      <c r="E1580" s="100" t="s">
        <v>2076</v>
      </c>
      <c r="F1580" s="100" t="s">
        <v>419</v>
      </c>
      <c r="G1580" s="100" t="s">
        <v>656</v>
      </c>
      <c r="H1580" s="100">
        <v>1</v>
      </c>
      <c r="I1580" s="99">
        <f t="shared" si="24"/>
        <v>0</v>
      </c>
      <c r="J1580" s="59">
        <v>1</v>
      </c>
      <c r="K1580" s="96" t="s">
        <v>634</v>
      </c>
    </row>
    <row r="1581" spans="1:11" hidden="1">
      <c r="A1581" s="100" t="s">
        <v>672</v>
      </c>
      <c r="B1581" s="62" t="s">
        <v>3250</v>
      </c>
      <c r="C1581" s="100" t="s">
        <v>3251</v>
      </c>
      <c r="D1581" s="100">
        <v>8</v>
      </c>
      <c r="E1581" s="100" t="s">
        <v>2076</v>
      </c>
      <c r="F1581" s="100" t="s">
        <v>419</v>
      </c>
      <c r="G1581" s="100" t="s">
        <v>656</v>
      </c>
      <c r="H1581" s="100">
        <v>1</v>
      </c>
      <c r="I1581" s="99">
        <f t="shared" si="24"/>
        <v>0</v>
      </c>
      <c r="J1581" s="59">
        <v>1</v>
      </c>
      <c r="K1581" s="96" t="s">
        <v>634</v>
      </c>
    </row>
    <row r="1582" spans="1:11" hidden="1">
      <c r="A1582" s="100" t="s">
        <v>672</v>
      </c>
      <c r="B1582" s="62" t="s">
        <v>3252</v>
      </c>
      <c r="C1582" s="100" t="s">
        <v>3253</v>
      </c>
      <c r="D1582" s="100">
        <v>7.9</v>
      </c>
      <c r="E1582" s="100" t="s">
        <v>2076</v>
      </c>
      <c r="F1582" s="100" t="s">
        <v>419</v>
      </c>
      <c r="G1582" s="100" t="s">
        <v>656</v>
      </c>
      <c r="H1582" s="100">
        <v>1</v>
      </c>
      <c r="I1582" s="99">
        <f t="shared" si="24"/>
        <v>0</v>
      </c>
      <c r="J1582" s="59">
        <v>1</v>
      </c>
      <c r="K1582" s="96" t="s">
        <v>634</v>
      </c>
    </row>
    <row r="1583" spans="1:11" hidden="1">
      <c r="A1583" s="100" t="s">
        <v>672</v>
      </c>
      <c r="B1583" s="62" t="s">
        <v>3254</v>
      </c>
      <c r="C1583" s="100" t="s">
        <v>3255</v>
      </c>
      <c r="D1583" s="100">
        <v>7.9</v>
      </c>
      <c r="E1583" s="100" t="s">
        <v>2076</v>
      </c>
      <c r="F1583" s="100" t="s">
        <v>419</v>
      </c>
      <c r="G1583" s="100" t="s">
        <v>656</v>
      </c>
      <c r="H1583" s="100">
        <v>1</v>
      </c>
      <c r="I1583" s="99">
        <f t="shared" si="24"/>
        <v>0</v>
      </c>
      <c r="J1583" s="59">
        <v>1</v>
      </c>
      <c r="K1583" s="96" t="s">
        <v>634</v>
      </c>
    </row>
    <row r="1584" spans="1:11" hidden="1">
      <c r="A1584" s="100" t="s">
        <v>672</v>
      </c>
      <c r="B1584" s="62" t="s">
        <v>3256</v>
      </c>
      <c r="C1584" s="100" t="s">
        <v>3257</v>
      </c>
      <c r="D1584" s="100">
        <v>7.5</v>
      </c>
      <c r="E1584" s="100" t="s">
        <v>2076</v>
      </c>
      <c r="F1584" s="100" t="s">
        <v>419</v>
      </c>
      <c r="G1584" s="100" t="s">
        <v>656</v>
      </c>
      <c r="H1584" s="100">
        <v>1</v>
      </c>
      <c r="I1584" s="99">
        <f t="shared" si="24"/>
        <v>0</v>
      </c>
      <c r="J1584" s="59">
        <v>1</v>
      </c>
      <c r="K1584" s="96" t="s">
        <v>634</v>
      </c>
    </row>
    <row r="1585" spans="1:11" hidden="1">
      <c r="A1585" s="100" t="s">
        <v>672</v>
      </c>
      <c r="B1585" s="62" t="s">
        <v>3258</v>
      </c>
      <c r="C1585" s="100" t="s">
        <v>3259</v>
      </c>
      <c r="D1585" s="100">
        <v>7</v>
      </c>
      <c r="E1585" s="100" t="s">
        <v>2076</v>
      </c>
      <c r="F1585" s="100" t="s">
        <v>419</v>
      </c>
      <c r="G1585" s="100" t="s">
        <v>656</v>
      </c>
      <c r="H1585" s="100">
        <v>1</v>
      </c>
      <c r="I1585" s="99">
        <f t="shared" si="24"/>
        <v>0</v>
      </c>
      <c r="J1585" s="59">
        <v>1</v>
      </c>
      <c r="K1585" s="96" t="s">
        <v>634</v>
      </c>
    </row>
    <row r="1586" spans="1:11" hidden="1">
      <c r="A1586" s="100" t="s">
        <v>672</v>
      </c>
      <c r="B1586" s="62" t="s">
        <v>3260</v>
      </c>
      <c r="C1586" s="100" t="s">
        <v>3260</v>
      </c>
      <c r="D1586" s="100">
        <v>7</v>
      </c>
      <c r="E1586" s="100" t="s">
        <v>2076</v>
      </c>
      <c r="F1586" s="100" t="s">
        <v>419</v>
      </c>
      <c r="G1586" s="100" t="s">
        <v>656</v>
      </c>
      <c r="H1586" s="100">
        <v>1</v>
      </c>
      <c r="I1586" s="99">
        <f t="shared" si="24"/>
        <v>0</v>
      </c>
      <c r="J1586" s="59">
        <v>1</v>
      </c>
      <c r="K1586" s="96" t="s">
        <v>634</v>
      </c>
    </row>
    <row r="1587" spans="1:11" hidden="1">
      <c r="A1587" s="100" t="s">
        <v>672</v>
      </c>
      <c r="B1587" s="62" t="s">
        <v>3261</v>
      </c>
      <c r="C1587" s="100" t="s">
        <v>3261</v>
      </c>
      <c r="D1587" s="100">
        <v>6.5</v>
      </c>
      <c r="E1587" s="100" t="s">
        <v>2076</v>
      </c>
      <c r="F1587" s="100" t="s">
        <v>419</v>
      </c>
      <c r="G1587" s="100" t="s">
        <v>656</v>
      </c>
      <c r="H1587" s="100">
        <v>1</v>
      </c>
      <c r="I1587" s="99">
        <f t="shared" si="24"/>
        <v>0</v>
      </c>
      <c r="J1587" s="59">
        <v>1</v>
      </c>
      <c r="K1587" s="96" t="s">
        <v>634</v>
      </c>
    </row>
    <row r="1588" spans="1:11" hidden="1">
      <c r="A1588" s="100" t="s">
        <v>672</v>
      </c>
      <c r="B1588" s="62" t="s">
        <v>3262</v>
      </c>
      <c r="C1588" s="100" t="s">
        <v>3263</v>
      </c>
      <c r="D1588" s="100">
        <v>6.5</v>
      </c>
      <c r="E1588" s="100" t="s">
        <v>2076</v>
      </c>
      <c r="F1588" s="100" t="s">
        <v>419</v>
      </c>
      <c r="G1588" s="100" t="s">
        <v>656</v>
      </c>
      <c r="H1588" s="100">
        <v>1</v>
      </c>
      <c r="I1588" s="99">
        <f t="shared" si="24"/>
        <v>0</v>
      </c>
      <c r="J1588" s="59">
        <v>1</v>
      </c>
      <c r="K1588" s="96" t="s">
        <v>634</v>
      </c>
    </row>
    <row r="1589" spans="1:11" hidden="1">
      <c r="A1589" s="100" t="s">
        <v>672</v>
      </c>
      <c r="B1589" s="62" t="s">
        <v>3264</v>
      </c>
      <c r="C1589" s="100" t="s">
        <v>3265</v>
      </c>
      <c r="D1589" s="100">
        <v>6.3</v>
      </c>
      <c r="E1589" s="100" t="s">
        <v>2076</v>
      </c>
      <c r="F1589" s="100" t="s">
        <v>419</v>
      </c>
      <c r="G1589" s="100" t="s">
        <v>656</v>
      </c>
      <c r="H1589" s="100">
        <v>1</v>
      </c>
      <c r="I1589" s="99">
        <f t="shared" si="24"/>
        <v>0</v>
      </c>
      <c r="J1589" s="59">
        <v>1</v>
      </c>
      <c r="K1589" s="96" t="s">
        <v>634</v>
      </c>
    </row>
    <row r="1590" spans="1:11" hidden="1">
      <c r="A1590" s="100" t="s">
        <v>672</v>
      </c>
      <c r="B1590" s="62" t="s">
        <v>3266</v>
      </c>
      <c r="C1590" s="100" t="s">
        <v>3267</v>
      </c>
      <c r="D1590" s="100">
        <v>6</v>
      </c>
      <c r="E1590" s="100" t="s">
        <v>2076</v>
      </c>
      <c r="F1590" s="100" t="s">
        <v>419</v>
      </c>
      <c r="G1590" s="100" t="s">
        <v>656</v>
      </c>
      <c r="H1590" s="100">
        <v>1</v>
      </c>
      <c r="I1590" s="99">
        <f t="shared" si="24"/>
        <v>0</v>
      </c>
      <c r="J1590" s="59">
        <v>1</v>
      </c>
      <c r="K1590" s="96" t="s">
        <v>634</v>
      </c>
    </row>
    <row r="1591" spans="1:11" hidden="1">
      <c r="A1591" s="100" t="s">
        <v>672</v>
      </c>
      <c r="B1591" s="62" t="s">
        <v>3268</v>
      </c>
      <c r="C1591" s="100" t="s">
        <v>3269</v>
      </c>
      <c r="D1591" s="100">
        <v>6</v>
      </c>
      <c r="E1591" s="100" t="s">
        <v>2076</v>
      </c>
      <c r="F1591" s="100" t="s">
        <v>419</v>
      </c>
      <c r="G1591" s="100" t="s">
        <v>656</v>
      </c>
      <c r="H1591" s="100">
        <v>1</v>
      </c>
      <c r="I1591" s="99">
        <f t="shared" si="24"/>
        <v>0</v>
      </c>
      <c r="J1591" s="59">
        <v>1</v>
      </c>
      <c r="K1591" s="96" t="s">
        <v>634</v>
      </c>
    </row>
    <row r="1592" spans="1:11" hidden="1">
      <c r="A1592" s="100" t="s">
        <v>672</v>
      </c>
      <c r="B1592" s="62" t="s">
        <v>3270</v>
      </c>
      <c r="C1592" s="100" t="s">
        <v>3271</v>
      </c>
      <c r="D1592" s="100">
        <v>5.5</v>
      </c>
      <c r="E1592" s="100" t="s">
        <v>2076</v>
      </c>
      <c r="F1592" s="100" t="s">
        <v>419</v>
      </c>
      <c r="G1592" s="100" t="s">
        <v>656</v>
      </c>
      <c r="H1592" s="100">
        <v>1</v>
      </c>
      <c r="I1592" s="99">
        <f t="shared" si="24"/>
        <v>0</v>
      </c>
      <c r="J1592" s="59">
        <v>1</v>
      </c>
      <c r="K1592" s="96" t="s">
        <v>634</v>
      </c>
    </row>
    <row r="1593" spans="1:11" hidden="1">
      <c r="A1593" s="100" t="s">
        <v>672</v>
      </c>
      <c r="B1593" s="62" t="s">
        <v>3272</v>
      </c>
      <c r="C1593" s="100" t="s">
        <v>3272</v>
      </c>
      <c r="D1593" s="100">
        <v>5.5</v>
      </c>
      <c r="E1593" s="100" t="s">
        <v>2076</v>
      </c>
      <c r="F1593" s="100" t="s">
        <v>419</v>
      </c>
      <c r="G1593" s="100" t="s">
        <v>656</v>
      </c>
      <c r="H1593" s="100">
        <v>1</v>
      </c>
      <c r="I1593" s="99">
        <f t="shared" si="24"/>
        <v>0</v>
      </c>
      <c r="J1593" s="59">
        <v>1</v>
      </c>
      <c r="K1593" s="96" t="s">
        <v>634</v>
      </c>
    </row>
    <row r="1594" spans="1:11" hidden="1">
      <c r="A1594" s="100" t="s">
        <v>672</v>
      </c>
      <c r="B1594" s="62" t="s">
        <v>3273</v>
      </c>
      <c r="C1594" s="100" t="s">
        <v>3274</v>
      </c>
      <c r="D1594" s="100">
        <v>5</v>
      </c>
      <c r="E1594" s="100" t="s">
        <v>2076</v>
      </c>
      <c r="F1594" s="100" t="s">
        <v>419</v>
      </c>
      <c r="G1594" s="100" t="s">
        <v>656</v>
      </c>
      <c r="H1594" s="100">
        <v>1</v>
      </c>
      <c r="I1594" s="99">
        <f t="shared" si="24"/>
        <v>0</v>
      </c>
      <c r="J1594" s="59">
        <v>1</v>
      </c>
      <c r="K1594" s="96" t="s">
        <v>634</v>
      </c>
    </row>
    <row r="1595" spans="1:11" hidden="1">
      <c r="A1595" s="100" t="s">
        <v>672</v>
      </c>
      <c r="B1595" s="62" t="s">
        <v>3275</v>
      </c>
      <c r="C1595" s="100" t="s">
        <v>3276</v>
      </c>
      <c r="D1595" s="100">
        <v>5</v>
      </c>
      <c r="E1595" s="100" t="s">
        <v>2076</v>
      </c>
      <c r="F1595" s="100" t="s">
        <v>419</v>
      </c>
      <c r="G1595" s="100" t="s">
        <v>656</v>
      </c>
      <c r="H1595" s="100">
        <v>1</v>
      </c>
      <c r="I1595" s="99">
        <f t="shared" si="24"/>
        <v>0</v>
      </c>
      <c r="J1595" s="59">
        <v>1</v>
      </c>
      <c r="K1595" s="96" t="s">
        <v>634</v>
      </c>
    </row>
    <row r="1596" spans="1:11" hidden="1">
      <c r="A1596" s="100" t="s">
        <v>672</v>
      </c>
      <c r="B1596" s="62" t="s">
        <v>3277</v>
      </c>
      <c r="C1596" s="100" t="s">
        <v>3278</v>
      </c>
      <c r="D1596" s="100">
        <v>5</v>
      </c>
      <c r="E1596" s="100" t="s">
        <v>2076</v>
      </c>
      <c r="F1596" s="100" t="s">
        <v>419</v>
      </c>
      <c r="G1596" s="100" t="s">
        <v>656</v>
      </c>
      <c r="H1596" s="100">
        <v>1</v>
      </c>
      <c r="I1596" s="99">
        <f t="shared" si="24"/>
        <v>0</v>
      </c>
      <c r="J1596" s="59">
        <v>1</v>
      </c>
      <c r="K1596" s="96" t="s">
        <v>634</v>
      </c>
    </row>
    <row r="1597" spans="1:11" hidden="1">
      <c r="A1597" s="100" t="s">
        <v>672</v>
      </c>
      <c r="B1597" s="62" t="s">
        <v>3279</v>
      </c>
      <c r="C1597" s="100" t="s">
        <v>3280</v>
      </c>
      <c r="D1597" s="100">
        <v>5</v>
      </c>
      <c r="E1597" s="100" t="s">
        <v>2076</v>
      </c>
      <c r="F1597" s="100" t="s">
        <v>419</v>
      </c>
      <c r="G1597" s="100" t="s">
        <v>656</v>
      </c>
      <c r="H1597" s="100">
        <v>1</v>
      </c>
      <c r="I1597" s="99">
        <f t="shared" si="24"/>
        <v>0</v>
      </c>
      <c r="J1597" s="59">
        <v>1</v>
      </c>
      <c r="K1597" s="96" t="s">
        <v>634</v>
      </c>
    </row>
    <row r="1598" spans="1:11" hidden="1">
      <c r="A1598" s="100" t="s">
        <v>672</v>
      </c>
      <c r="B1598" s="62" t="s">
        <v>3281</v>
      </c>
      <c r="C1598" s="100" t="s">
        <v>3282</v>
      </c>
      <c r="D1598" s="100">
        <v>5</v>
      </c>
      <c r="E1598" s="100" t="s">
        <v>2076</v>
      </c>
      <c r="F1598" s="100" t="s">
        <v>419</v>
      </c>
      <c r="G1598" s="100" t="s">
        <v>656</v>
      </c>
      <c r="H1598" s="100">
        <v>1</v>
      </c>
      <c r="I1598" s="99">
        <f t="shared" si="24"/>
        <v>0</v>
      </c>
      <c r="J1598" s="59">
        <v>1</v>
      </c>
      <c r="K1598" s="96" t="s">
        <v>634</v>
      </c>
    </row>
    <row r="1599" spans="1:11" hidden="1">
      <c r="A1599" s="100" t="s">
        <v>672</v>
      </c>
      <c r="B1599" s="62" t="s">
        <v>3283</v>
      </c>
      <c r="C1599" s="100" t="s">
        <v>3284</v>
      </c>
      <c r="D1599" s="100">
        <v>5</v>
      </c>
      <c r="E1599" s="100" t="s">
        <v>2076</v>
      </c>
      <c r="F1599" s="100" t="s">
        <v>419</v>
      </c>
      <c r="G1599" s="100" t="s">
        <v>656</v>
      </c>
      <c r="H1599" s="100">
        <v>1</v>
      </c>
      <c r="I1599" s="99">
        <f t="shared" si="24"/>
        <v>0</v>
      </c>
      <c r="J1599" s="59">
        <v>1</v>
      </c>
      <c r="K1599" s="96" t="s">
        <v>634</v>
      </c>
    </row>
    <row r="1600" spans="1:11" hidden="1">
      <c r="A1600" s="100" t="s">
        <v>672</v>
      </c>
      <c r="B1600" s="62" t="s">
        <v>3285</v>
      </c>
      <c r="C1600" s="100" t="s">
        <v>3286</v>
      </c>
      <c r="D1600" s="100">
        <v>5</v>
      </c>
      <c r="E1600" s="100" t="s">
        <v>2076</v>
      </c>
      <c r="F1600" s="100" t="s">
        <v>419</v>
      </c>
      <c r="G1600" s="100" t="s">
        <v>656</v>
      </c>
      <c r="H1600" s="100">
        <v>1</v>
      </c>
      <c r="I1600" s="99">
        <f t="shared" si="24"/>
        <v>0</v>
      </c>
      <c r="J1600" s="59">
        <v>1</v>
      </c>
      <c r="K1600" s="96" t="s">
        <v>634</v>
      </c>
    </row>
    <row r="1601" spans="1:11" hidden="1">
      <c r="A1601" s="100" t="s">
        <v>672</v>
      </c>
      <c r="B1601" s="62" t="s">
        <v>3287</v>
      </c>
      <c r="C1601" s="100" t="s">
        <v>3288</v>
      </c>
      <c r="D1601" s="100">
        <v>5</v>
      </c>
      <c r="E1601" s="100" t="s">
        <v>2076</v>
      </c>
      <c r="F1601" s="100" t="s">
        <v>419</v>
      </c>
      <c r="G1601" s="100" t="s">
        <v>656</v>
      </c>
      <c r="H1601" s="100">
        <v>1</v>
      </c>
      <c r="I1601" s="99">
        <f t="shared" si="24"/>
        <v>0</v>
      </c>
      <c r="J1601" s="59">
        <v>1</v>
      </c>
      <c r="K1601" s="96" t="s">
        <v>634</v>
      </c>
    </row>
    <row r="1602" spans="1:11" hidden="1">
      <c r="A1602" s="100" t="s">
        <v>672</v>
      </c>
      <c r="B1602" s="62" t="s">
        <v>3289</v>
      </c>
      <c r="C1602" s="100" t="s">
        <v>3290</v>
      </c>
      <c r="D1602" s="100">
        <v>5</v>
      </c>
      <c r="E1602" s="100" t="s">
        <v>2076</v>
      </c>
      <c r="F1602" s="100" t="s">
        <v>419</v>
      </c>
      <c r="G1602" s="100" t="s">
        <v>656</v>
      </c>
      <c r="H1602" s="100">
        <v>1</v>
      </c>
      <c r="I1602" s="99">
        <f t="shared" ref="I1602:I1665" si="25">NOT(H1602)*1</f>
        <v>0</v>
      </c>
      <c r="J1602" s="59">
        <v>1</v>
      </c>
      <c r="K1602" s="96" t="s">
        <v>634</v>
      </c>
    </row>
    <row r="1603" spans="1:11" hidden="1">
      <c r="A1603" s="100" t="s">
        <v>672</v>
      </c>
      <c r="B1603" s="62" t="s">
        <v>3291</v>
      </c>
      <c r="C1603" s="100" t="s">
        <v>3291</v>
      </c>
      <c r="D1603" s="100">
        <v>5</v>
      </c>
      <c r="E1603" s="100" t="s">
        <v>2076</v>
      </c>
      <c r="F1603" s="100" t="s">
        <v>419</v>
      </c>
      <c r="G1603" s="100" t="s">
        <v>656</v>
      </c>
      <c r="H1603" s="100">
        <v>1</v>
      </c>
      <c r="I1603" s="99">
        <f t="shared" si="25"/>
        <v>0</v>
      </c>
      <c r="J1603" s="59">
        <v>1</v>
      </c>
      <c r="K1603" s="96" t="s">
        <v>634</v>
      </c>
    </row>
    <row r="1604" spans="1:11" hidden="1">
      <c r="A1604" s="100" t="s">
        <v>672</v>
      </c>
      <c r="B1604" s="62" t="s">
        <v>3292</v>
      </c>
      <c r="C1604" s="100" t="s">
        <v>3293</v>
      </c>
      <c r="D1604" s="100">
        <v>5</v>
      </c>
      <c r="E1604" s="100" t="s">
        <v>2076</v>
      </c>
      <c r="F1604" s="100" t="s">
        <v>419</v>
      </c>
      <c r="G1604" s="100" t="s">
        <v>656</v>
      </c>
      <c r="H1604" s="100">
        <v>1</v>
      </c>
      <c r="I1604" s="99">
        <f t="shared" si="25"/>
        <v>0</v>
      </c>
      <c r="J1604" s="59">
        <v>1</v>
      </c>
      <c r="K1604" s="96" t="s">
        <v>634</v>
      </c>
    </row>
    <row r="1605" spans="1:11" hidden="1">
      <c r="A1605" s="100" t="s">
        <v>672</v>
      </c>
      <c r="B1605" s="62" t="s">
        <v>3294</v>
      </c>
      <c r="C1605" s="100" t="s">
        <v>3295</v>
      </c>
      <c r="D1605" s="100">
        <v>5</v>
      </c>
      <c r="E1605" s="100" t="s">
        <v>2076</v>
      </c>
      <c r="F1605" s="100" t="s">
        <v>419</v>
      </c>
      <c r="G1605" s="100" t="s">
        <v>656</v>
      </c>
      <c r="H1605" s="100">
        <v>1</v>
      </c>
      <c r="I1605" s="99">
        <f t="shared" si="25"/>
        <v>0</v>
      </c>
      <c r="J1605" s="59">
        <v>1</v>
      </c>
      <c r="K1605" s="96" t="s">
        <v>634</v>
      </c>
    </row>
    <row r="1606" spans="1:11" hidden="1">
      <c r="A1606" s="100" t="s">
        <v>672</v>
      </c>
      <c r="B1606" s="62" t="s">
        <v>3296</v>
      </c>
      <c r="C1606" s="100" t="s">
        <v>3297</v>
      </c>
      <c r="D1606" s="100">
        <v>5</v>
      </c>
      <c r="E1606" s="100" t="s">
        <v>2076</v>
      </c>
      <c r="F1606" s="100" t="s">
        <v>419</v>
      </c>
      <c r="G1606" s="100" t="s">
        <v>656</v>
      </c>
      <c r="H1606" s="100">
        <v>1</v>
      </c>
      <c r="I1606" s="99">
        <f t="shared" si="25"/>
        <v>0</v>
      </c>
      <c r="J1606" s="59">
        <v>1</v>
      </c>
      <c r="K1606" s="96" t="s">
        <v>634</v>
      </c>
    </row>
    <row r="1607" spans="1:11" hidden="1">
      <c r="A1607" s="100" t="s">
        <v>672</v>
      </c>
      <c r="B1607" s="62" t="s">
        <v>3298</v>
      </c>
      <c r="C1607" s="100" t="s">
        <v>3299</v>
      </c>
      <c r="D1607" s="100">
        <v>4.96</v>
      </c>
      <c r="E1607" s="100" t="s">
        <v>2076</v>
      </c>
      <c r="F1607" s="100" t="s">
        <v>419</v>
      </c>
      <c r="G1607" s="100" t="s">
        <v>656</v>
      </c>
      <c r="H1607" s="100">
        <v>1</v>
      </c>
      <c r="I1607" s="99">
        <f t="shared" si="25"/>
        <v>0</v>
      </c>
      <c r="J1607" s="59">
        <v>1</v>
      </c>
      <c r="K1607" s="96" t="s">
        <v>634</v>
      </c>
    </row>
    <row r="1608" spans="1:11" hidden="1">
      <c r="A1608" s="100" t="s">
        <v>672</v>
      </c>
      <c r="B1608" s="62" t="s">
        <v>3300</v>
      </c>
      <c r="C1608" s="100" t="s">
        <v>3301</v>
      </c>
      <c r="D1608" s="100">
        <v>4.12</v>
      </c>
      <c r="E1608" s="100" t="s">
        <v>2076</v>
      </c>
      <c r="F1608" s="100" t="s">
        <v>419</v>
      </c>
      <c r="G1608" s="100" t="s">
        <v>656</v>
      </c>
      <c r="H1608" s="100">
        <v>1</v>
      </c>
      <c r="I1608" s="99">
        <f t="shared" si="25"/>
        <v>0</v>
      </c>
      <c r="J1608" s="59">
        <v>1</v>
      </c>
      <c r="K1608" s="96" t="s">
        <v>634</v>
      </c>
    </row>
    <row r="1609" spans="1:11" hidden="1">
      <c r="A1609" s="100" t="s">
        <v>672</v>
      </c>
      <c r="B1609" s="62" t="s">
        <v>3302</v>
      </c>
      <c r="C1609" s="100" t="s">
        <v>3303</v>
      </c>
      <c r="D1609" s="100">
        <v>4</v>
      </c>
      <c r="E1609" s="100" t="s">
        <v>2076</v>
      </c>
      <c r="F1609" s="100" t="s">
        <v>419</v>
      </c>
      <c r="G1609" s="100" t="s">
        <v>656</v>
      </c>
      <c r="H1609" s="100">
        <v>1</v>
      </c>
      <c r="I1609" s="99">
        <f t="shared" si="25"/>
        <v>0</v>
      </c>
      <c r="J1609" s="59">
        <v>1</v>
      </c>
      <c r="K1609" s="96" t="s">
        <v>634</v>
      </c>
    </row>
    <row r="1610" spans="1:11" hidden="1">
      <c r="A1610" s="100" t="s">
        <v>672</v>
      </c>
      <c r="B1610" s="62" t="s">
        <v>3304</v>
      </c>
      <c r="C1610" s="100" t="s">
        <v>3304</v>
      </c>
      <c r="D1610" s="100">
        <v>3.75</v>
      </c>
      <c r="E1610" s="100" t="s">
        <v>2076</v>
      </c>
      <c r="F1610" s="100" t="s">
        <v>419</v>
      </c>
      <c r="G1610" s="100" t="s">
        <v>656</v>
      </c>
      <c r="H1610" s="100">
        <v>1</v>
      </c>
      <c r="I1610" s="99">
        <f t="shared" si="25"/>
        <v>0</v>
      </c>
      <c r="J1610" s="59">
        <v>1</v>
      </c>
      <c r="K1610" s="96" t="s">
        <v>634</v>
      </c>
    </row>
    <row r="1611" spans="1:11" hidden="1">
      <c r="A1611" s="100" t="s">
        <v>672</v>
      </c>
      <c r="B1611" s="62" t="s">
        <v>3305</v>
      </c>
      <c r="C1611" s="100" t="s">
        <v>3306</v>
      </c>
      <c r="D1611" s="100">
        <v>3.5</v>
      </c>
      <c r="E1611" s="100" t="s">
        <v>2076</v>
      </c>
      <c r="F1611" s="100" t="s">
        <v>419</v>
      </c>
      <c r="G1611" s="100" t="s">
        <v>656</v>
      </c>
      <c r="H1611" s="100">
        <v>1</v>
      </c>
      <c r="I1611" s="99">
        <f t="shared" si="25"/>
        <v>0</v>
      </c>
      <c r="J1611" s="59">
        <v>1</v>
      </c>
      <c r="K1611" s="96" t="s">
        <v>634</v>
      </c>
    </row>
    <row r="1612" spans="1:11" hidden="1">
      <c r="A1612" s="100" t="s">
        <v>672</v>
      </c>
      <c r="B1612" s="62" t="s">
        <v>3307</v>
      </c>
      <c r="C1612" s="100" t="s">
        <v>3308</v>
      </c>
      <c r="D1612" s="100">
        <v>3.5</v>
      </c>
      <c r="E1612" s="100" t="s">
        <v>2076</v>
      </c>
      <c r="F1612" s="100" t="s">
        <v>419</v>
      </c>
      <c r="G1612" s="100" t="s">
        <v>656</v>
      </c>
      <c r="H1612" s="100">
        <v>1</v>
      </c>
      <c r="I1612" s="99">
        <f t="shared" si="25"/>
        <v>0</v>
      </c>
      <c r="J1612" s="59">
        <v>1</v>
      </c>
      <c r="K1612" s="96" t="s">
        <v>634</v>
      </c>
    </row>
    <row r="1613" spans="1:11" hidden="1">
      <c r="A1613" s="100" t="s">
        <v>672</v>
      </c>
      <c r="B1613" s="62" t="s">
        <v>3309</v>
      </c>
      <c r="C1613" s="100" t="s">
        <v>3310</v>
      </c>
      <c r="D1613" s="100">
        <v>3.5</v>
      </c>
      <c r="E1613" s="100" t="s">
        <v>2076</v>
      </c>
      <c r="F1613" s="100" t="s">
        <v>419</v>
      </c>
      <c r="G1613" s="100" t="s">
        <v>656</v>
      </c>
      <c r="H1613" s="100">
        <v>1</v>
      </c>
      <c r="I1613" s="99">
        <f t="shared" si="25"/>
        <v>0</v>
      </c>
      <c r="J1613" s="59">
        <v>1</v>
      </c>
      <c r="K1613" s="96" t="s">
        <v>634</v>
      </c>
    </row>
    <row r="1614" spans="1:11" hidden="1">
      <c r="A1614" s="100" t="s">
        <v>672</v>
      </c>
      <c r="B1614" s="62" t="s">
        <v>3311</v>
      </c>
      <c r="C1614" s="100" t="s">
        <v>3312</v>
      </c>
      <c r="D1614" s="100">
        <v>3.5</v>
      </c>
      <c r="E1614" s="100" t="s">
        <v>2076</v>
      </c>
      <c r="F1614" s="100" t="s">
        <v>419</v>
      </c>
      <c r="G1614" s="100" t="s">
        <v>656</v>
      </c>
      <c r="H1614" s="100">
        <v>1</v>
      </c>
      <c r="I1614" s="99">
        <f t="shared" si="25"/>
        <v>0</v>
      </c>
      <c r="J1614" s="59">
        <v>1</v>
      </c>
      <c r="K1614" s="96" t="s">
        <v>634</v>
      </c>
    </row>
    <row r="1615" spans="1:11" hidden="1">
      <c r="A1615" s="100" t="s">
        <v>672</v>
      </c>
      <c r="B1615" s="62" t="s">
        <v>3313</v>
      </c>
      <c r="C1615" s="100" t="s">
        <v>3313</v>
      </c>
      <c r="D1615" s="100">
        <v>3.5</v>
      </c>
      <c r="E1615" s="100" t="s">
        <v>2076</v>
      </c>
      <c r="F1615" s="100" t="s">
        <v>419</v>
      </c>
      <c r="G1615" s="100" t="s">
        <v>656</v>
      </c>
      <c r="H1615" s="100">
        <v>1</v>
      </c>
      <c r="I1615" s="99">
        <f t="shared" si="25"/>
        <v>0</v>
      </c>
      <c r="J1615" s="59">
        <v>1</v>
      </c>
      <c r="K1615" s="96" t="s">
        <v>634</v>
      </c>
    </row>
    <row r="1616" spans="1:11" hidden="1">
      <c r="A1616" s="100" t="s">
        <v>672</v>
      </c>
      <c r="B1616" s="62" t="s">
        <v>3314</v>
      </c>
      <c r="C1616" s="100" t="s">
        <v>3315</v>
      </c>
      <c r="D1616" s="100">
        <v>3</v>
      </c>
      <c r="E1616" s="100" t="s">
        <v>2076</v>
      </c>
      <c r="F1616" s="100" t="s">
        <v>419</v>
      </c>
      <c r="G1616" s="100" t="s">
        <v>656</v>
      </c>
      <c r="H1616" s="100">
        <v>1</v>
      </c>
      <c r="I1616" s="99">
        <f t="shared" si="25"/>
        <v>0</v>
      </c>
      <c r="J1616" s="59">
        <v>1</v>
      </c>
      <c r="K1616" s="96" t="s">
        <v>634</v>
      </c>
    </row>
    <row r="1617" spans="1:11" hidden="1">
      <c r="A1617" s="100" t="s">
        <v>672</v>
      </c>
      <c r="B1617" s="62" t="s">
        <v>3316</v>
      </c>
      <c r="C1617" s="100" t="s">
        <v>3317</v>
      </c>
      <c r="D1617" s="100">
        <v>3</v>
      </c>
      <c r="E1617" s="100" t="s">
        <v>2076</v>
      </c>
      <c r="F1617" s="100" t="s">
        <v>419</v>
      </c>
      <c r="G1617" s="100" t="s">
        <v>656</v>
      </c>
      <c r="H1617" s="100">
        <v>1</v>
      </c>
      <c r="I1617" s="99">
        <f t="shared" si="25"/>
        <v>0</v>
      </c>
      <c r="J1617" s="59">
        <v>1</v>
      </c>
      <c r="K1617" s="96" t="s">
        <v>634</v>
      </c>
    </row>
    <row r="1618" spans="1:11" hidden="1">
      <c r="A1618" s="100" t="s">
        <v>672</v>
      </c>
      <c r="B1618" s="62" t="s">
        <v>3318</v>
      </c>
      <c r="C1618" s="100" t="s">
        <v>3318</v>
      </c>
      <c r="D1618" s="100">
        <v>3</v>
      </c>
      <c r="E1618" s="100" t="s">
        <v>2076</v>
      </c>
      <c r="F1618" s="100" t="s">
        <v>419</v>
      </c>
      <c r="G1618" s="100" t="s">
        <v>656</v>
      </c>
      <c r="H1618" s="100">
        <v>1</v>
      </c>
      <c r="I1618" s="99">
        <f t="shared" si="25"/>
        <v>0</v>
      </c>
      <c r="J1618" s="59">
        <v>1</v>
      </c>
      <c r="K1618" s="96" t="s">
        <v>634</v>
      </c>
    </row>
    <row r="1619" spans="1:11" hidden="1">
      <c r="A1619" s="100" t="s">
        <v>672</v>
      </c>
      <c r="B1619" s="62" t="s">
        <v>3319</v>
      </c>
      <c r="C1619" s="100" t="s">
        <v>3319</v>
      </c>
      <c r="D1619" s="100">
        <v>3</v>
      </c>
      <c r="E1619" s="100" t="s">
        <v>2076</v>
      </c>
      <c r="F1619" s="100" t="s">
        <v>419</v>
      </c>
      <c r="G1619" s="100" t="s">
        <v>656</v>
      </c>
      <c r="H1619" s="100">
        <v>1</v>
      </c>
      <c r="I1619" s="99">
        <f t="shared" si="25"/>
        <v>0</v>
      </c>
      <c r="J1619" s="59">
        <v>1</v>
      </c>
      <c r="K1619" s="96" t="s">
        <v>634</v>
      </c>
    </row>
    <row r="1620" spans="1:11" hidden="1">
      <c r="A1620" s="100" t="s">
        <v>672</v>
      </c>
      <c r="B1620" s="62" t="s">
        <v>3320</v>
      </c>
      <c r="C1620" s="100" t="s">
        <v>3321</v>
      </c>
      <c r="D1620" s="100">
        <v>3</v>
      </c>
      <c r="E1620" s="100" t="s">
        <v>2076</v>
      </c>
      <c r="F1620" s="100" t="s">
        <v>419</v>
      </c>
      <c r="G1620" s="100" t="s">
        <v>656</v>
      </c>
      <c r="H1620" s="100">
        <v>1</v>
      </c>
      <c r="I1620" s="99">
        <f t="shared" si="25"/>
        <v>0</v>
      </c>
      <c r="J1620" s="59">
        <v>1</v>
      </c>
      <c r="K1620" s="96" t="s">
        <v>634</v>
      </c>
    </row>
    <row r="1621" spans="1:11" hidden="1">
      <c r="A1621" s="100" t="s">
        <v>672</v>
      </c>
      <c r="B1621" s="62" t="s">
        <v>3322</v>
      </c>
      <c r="C1621" s="100" t="s">
        <v>3323</v>
      </c>
      <c r="D1621" s="100">
        <v>3</v>
      </c>
      <c r="E1621" s="100" t="s">
        <v>2076</v>
      </c>
      <c r="F1621" s="100" t="s">
        <v>419</v>
      </c>
      <c r="G1621" s="100" t="s">
        <v>656</v>
      </c>
      <c r="H1621" s="100">
        <v>1</v>
      </c>
      <c r="I1621" s="99">
        <f t="shared" si="25"/>
        <v>0</v>
      </c>
      <c r="J1621" s="59">
        <v>1</v>
      </c>
      <c r="K1621" s="96" t="s">
        <v>634</v>
      </c>
    </row>
    <row r="1622" spans="1:11" hidden="1">
      <c r="A1622" s="100" t="s">
        <v>672</v>
      </c>
      <c r="B1622" s="62" t="s">
        <v>3324</v>
      </c>
      <c r="C1622" s="100" t="s">
        <v>3324</v>
      </c>
      <c r="D1622" s="100">
        <v>3</v>
      </c>
      <c r="E1622" s="100" t="s">
        <v>2076</v>
      </c>
      <c r="F1622" s="100" t="s">
        <v>419</v>
      </c>
      <c r="G1622" s="100" t="s">
        <v>656</v>
      </c>
      <c r="H1622" s="100">
        <v>1</v>
      </c>
      <c r="I1622" s="99">
        <f t="shared" si="25"/>
        <v>0</v>
      </c>
      <c r="J1622" s="59">
        <v>1</v>
      </c>
      <c r="K1622" s="96" t="s">
        <v>634</v>
      </c>
    </row>
    <row r="1623" spans="1:11" hidden="1">
      <c r="A1623" s="100" t="s">
        <v>672</v>
      </c>
      <c r="B1623" s="62" t="s">
        <v>3325</v>
      </c>
      <c r="C1623" s="100" t="s">
        <v>3325</v>
      </c>
      <c r="D1623" s="100">
        <v>3</v>
      </c>
      <c r="E1623" s="100" t="s">
        <v>2076</v>
      </c>
      <c r="F1623" s="100" t="s">
        <v>419</v>
      </c>
      <c r="G1623" s="100" t="s">
        <v>656</v>
      </c>
      <c r="H1623" s="100">
        <v>1</v>
      </c>
      <c r="I1623" s="99">
        <f t="shared" si="25"/>
        <v>0</v>
      </c>
      <c r="J1623" s="59">
        <v>1</v>
      </c>
      <c r="K1623" s="96" t="s">
        <v>634</v>
      </c>
    </row>
    <row r="1624" spans="1:11" hidden="1">
      <c r="A1624" s="100" t="s">
        <v>672</v>
      </c>
      <c r="B1624" s="62" t="s">
        <v>3326</v>
      </c>
      <c r="C1624" s="100" t="s">
        <v>3326</v>
      </c>
      <c r="D1624" s="100">
        <v>3</v>
      </c>
      <c r="E1624" s="100" t="s">
        <v>2076</v>
      </c>
      <c r="F1624" s="100" t="s">
        <v>419</v>
      </c>
      <c r="G1624" s="100" t="s">
        <v>656</v>
      </c>
      <c r="H1624" s="100">
        <v>1</v>
      </c>
      <c r="I1624" s="99">
        <f t="shared" si="25"/>
        <v>0</v>
      </c>
      <c r="J1624" s="59">
        <v>1</v>
      </c>
      <c r="K1624" s="96" t="s">
        <v>634</v>
      </c>
    </row>
    <row r="1625" spans="1:11" hidden="1">
      <c r="A1625" s="100" t="s">
        <v>672</v>
      </c>
      <c r="B1625" s="62" t="s">
        <v>3327</v>
      </c>
      <c r="C1625" s="100" t="s">
        <v>3327</v>
      </c>
      <c r="D1625" s="100">
        <v>2.9</v>
      </c>
      <c r="E1625" s="100" t="s">
        <v>2076</v>
      </c>
      <c r="F1625" s="100" t="s">
        <v>419</v>
      </c>
      <c r="G1625" s="100" t="s">
        <v>656</v>
      </c>
      <c r="H1625" s="100">
        <v>1</v>
      </c>
      <c r="I1625" s="99">
        <f t="shared" si="25"/>
        <v>0</v>
      </c>
      <c r="J1625" s="59">
        <v>1</v>
      </c>
      <c r="K1625" s="96" t="s">
        <v>634</v>
      </c>
    </row>
    <row r="1626" spans="1:11" hidden="1">
      <c r="A1626" s="100" t="s">
        <v>672</v>
      </c>
      <c r="B1626" s="62" t="s">
        <v>3328</v>
      </c>
      <c r="C1626" s="100" t="s">
        <v>3329</v>
      </c>
      <c r="D1626" s="100">
        <v>2.5</v>
      </c>
      <c r="E1626" s="100" t="s">
        <v>2076</v>
      </c>
      <c r="F1626" s="100" t="s">
        <v>419</v>
      </c>
      <c r="G1626" s="100" t="s">
        <v>656</v>
      </c>
      <c r="H1626" s="100">
        <v>1</v>
      </c>
      <c r="I1626" s="99">
        <f t="shared" si="25"/>
        <v>0</v>
      </c>
      <c r="J1626" s="59">
        <v>1</v>
      </c>
      <c r="K1626" s="96" t="s">
        <v>634</v>
      </c>
    </row>
    <row r="1627" spans="1:11" hidden="1">
      <c r="A1627" s="100" t="s">
        <v>672</v>
      </c>
      <c r="B1627" s="62" t="s">
        <v>3330</v>
      </c>
      <c r="C1627" s="100" t="s">
        <v>3331</v>
      </c>
      <c r="D1627" s="100">
        <v>2.5</v>
      </c>
      <c r="E1627" s="100" t="s">
        <v>2076</v>
      </c>
      <c r="F1627" s="100" t="s">
        <v>419</v>
      </c>
      <c r="G1627" s="100" t="s">
        <v>656</v>
      </c>
      <c r="H1627" s="100">
        <v>1</v>
      </c>
      <c r="I1627" s="99">
        <f t="shared" si="25"/>
        <v>0</v>
      </c>
      <c r="J1627" s="59">
        <v>1</v>
      </c>
      <c r="K1627" s="96" t="s">
        <v>634</v>
      </c>
    </row>
    <row r="1628" spans="1:11" hidden="1">
      <c r="A1628" s="100" t="s">
        <v>672</v>
      </c>
      <c r="B1628" s="62" t="s">
        <v>3332</v>
      </c>
      <c r="C1628" s="100" t="s">
        <v>3333</v>
      </c>
      <c r="D1628" s="100">
        <v>2.5</v>
      </c>
      <c r="E1628" s="100" t="s">
        <v>2076</v>
      </c>
      <c r="F1628" s="100" t="s">
        <v>419</v>
      </c>
      <c r="G1628" s="100" t="s">
        <v>656</v>
      </c>
      <c r="H1628" s="100">
        <v>1</v>
      </c>
      <c r="I1628" s="99">
        <f t="shared" si="25"/>
        <v>0</v>
      </c>
      <c r="J1628" s="59">
        <v>1</v>
      </c>
      <c r="K1628" s="96" t="s">
        <v>634</v>
      </c>
    </row>
    <row r="1629" spans="1:11" hidden="1">
      <c r="A1629" s="100" t="s">
        <v>672</v>
      </c>
      <c r="B1629" s="62" t="s">
        <v>3334</v>
      </c>
      <c r="C1629" s="100" t="s">
        <v>3334</v>
      </c>
      <c r="D1629" s="100">
        <v>2.5</v>
      </c>
      <c r="E1629" s="100" t="s">
        <v>2076</v>
      </c>
      <c r="F1629" s="100" t="s">
        <v>419</v>
      </c>
      <c r="G1629" s="100" t="s">
        <v>656</v>
      </c>
      <c r="H1629" s="100">
        <v>1</v>
      </c>
      <c r="I1629" s="99">
        <f t="shared" si="25"/>
        <v>0</v>
      </c>
      <c r="J1629" s="59">
        <v>1</v>
      </c>
      <c r="K1629" s="96" t="s">
        <v>634</v>
      </c>
    </row>
    <row r="1630" spans="1:11" hidden="1">
      <c r="A1630" s="100" t="s">
        <v>672</v>
      </c>
      <c r="B1630" s="62" t="s">
        <v>3335</v>
      </c>
      <c r="C1630" s="100" t="s">
        <v>3335</v>
      </c>
      <c r="D1630" s="100">
        <v>2.5</v>
      </c>
      <c r="E1630" s="100" t="s">
        <v>2076</v>
      </c>
      <c r="F1630" s="100" t="s">
        <v>419</v>
      </c>
      <c r="G1630" s="100" t="s">
        <v>656</v>
      </c>
      <c r="H1630" s="100">
        <v>1</v>
      </c>
      <c r="I1630" s="99">
        <f t="shared" si="25"/>
        <v>0</v>
      </c>
      <c r="J1630" s="59">
        <v>1</v>
      </c>
      <c r="K1630" s="96" t="s">
        <v>634</v>
      </c>
    </row>
    <row r="1631" spans="1:11" hidden="1">
      <c r="A1631" s="100" t="s">
        <v>672</v>
      </c>
      <c r="B1631" s="62" t="s">
        <v>3336</v>
      </c>
      <c r="C1631" s="100" t="s">
        <v>3337</v>
      </c>
      <c r="D1631" s="100">
        <v>2.5</v>
      </c>
      <c r="E1631" s="100" t="s">
        <v>2076</v>
      </c>
      <c r="F1631" s="100" t="s">
        <v>419</v>
      </c>
      <c r="G1631" s="100" t="s">
        <v>656</v>
      </c>
      <c r="H1631" s="100">
        <v>1</v>
      </c>
      <c r="I1631" s="99">
        <f t="shared" si="25"/>
        <v>0</v>
      </c>
      <c r="J1631" s="59">
        <v>1</v>
      </c>
      <c r="K1631" s="96" t="s">
        <v>634</v>
      </c>
    </row>
    <row r="1632" spans="1:11" hidden="1">
      <c r="A1632" s="100" t="s">
        <v>672</v>
      </c>
      <c r="B1632" s="62" t="s">
        <v>3338</v>
      </c>
      <c r="C1632" s="100" t="s">
        <v>3339</v>
      </c>
      <c r="D1632" s="100">
        <v>2.4</v>
      </c>
      <c r="E1632" s="100" t="s">
        <v>2076</v>
      </c>
      <c r="F1632" s="100" t="s">
        <v>419</v>
      </c>
      <c r="G1632" s="100" t="s">
        <v>656</v>
      </c>
      <c r="H1632" s="100">
        <v>1</v>
      </c>
      <c r="I1632" s="99">
        <f t="shared" si="25"/>
        <v>0</v>
      </c>
      <c r="J1632" s="59">
        <v>1</v>
      </c>
      <c r="K1632" s="96" t="s">
        <v>634</v>
      </c>
    </row>
    <row r="1633" spans="1:11" hidden="1">
      <c r="A1633" s="100" t="s">
        <v>672</v>
      </c>
      <c r="B1633" s="62" t="s">
        <v>3340</v>
      </c>
      <c r="C1633" s="100" t="s">
        <v>3341</v>
      </c>
      <c r="D1633" s="100">
        <v>2.33</v>
      </c>
      <c r="E1633" s="100" t="s">
        <v>2076</v>
      </c>
      <c r="F1633" s="100" t="s">
        <v>419</v>
      </c>
      <c r="G1633" s="100" t="s">
        <v>656</v>
      </c>
      <c r="H1633" s="100">
        <v>1</v>
      </c>
      <c r="I1633" s="99">
        <f t="shared" si="25"/>
        <v>0</v>
      </c>
      <c r="J1633" s="59">
        <v>1</v>
      </c>
      <c r="K1633" s="96" t="s">
        <v>634</v>
      </c>
    </row>
    <row r="1634" spans="1:11" hidden="1">
      <c r="A1634" s="100" t="s">
        <v>672</v>
      </c>
      <c r="B1634" s="62" t="s">
        <v>3342</v>
      </c>
      <c r="C1634" s="100" t="s">
        <v>3342</v>
      </c>
      <c r="D1634" s="100">
        <v>2.2999999999999998</v>
      </c>
      <c r="E1634" s="100" t="s">
        <v>2076</v>
      </c>
      <c r="F1634" s="100" t="s">
        <v>419</v>
      </c>
      <c r="G1634" s="100" t="s">
        <v>656</v>
      </c>
      <c r="H1634" s="100">
        <v>1</v>
      </c>
      <c r="I1634" s="99">
        <f t="shared" si="25"/>
        <v>0</v>
      </c>
      <c r="J1634" s="59">
        <v>1</v>
      </c>
      <c r="K1634" s="96" t="s">
        <v>634</v>
      </c>
    </row>
    <row r="1635" spans="1:11" hidden="1">
      <c r="A1635" s="100" t="s">
        <v>672</v>
      </c>
      <c r="B1635" s="62" t="s">
        <v>3343</v>
      </c>
      <c r="C1635" s="100" t="s">
        <v>3343</v>
      </c>
      <c r="D1635" s="100">
        <v>2.1</v>
      </c>
      <c r="E1635" s="100" t="s">
        <v>2076</v>
      </c>
      <c r="F1635" s="100" t="s">
        <v>419</v>
      </c>
      <c r="G1635" s="100" t="s">
        <v>656</v>
      </c>
      <c r="H1635" s="100">
        <v>1</v>
      </c>
      <c r="I1635" s="99">
        <f t="shared" si="25"/>
        <v>0</v>
      </c>
      <c r="J1635" s="59">
        <v>1</v>
      </c>
      <c r="K1635" s="96" t="s">
        <v>634</v>
      </c>
    </row>
    <row r="1636" spans="1:11" hidden="1">
      <c r="A1636" s="100" t="s">
        <v>672</v>
      </c>
      <c r="B1636" s="62" t="s">
        <v>3344</v>
      </c>
      <c r="C1636" s="100" t="s">
        <v>3345</v>
      </c>
      <c r="D1636" s="100">
        <v>2</v>
      </c>
      <c r="E1636" s="100" t="s">
        <v>2076</v>
      </c>
      <c r="F1636" s="100" t="s">
        <v>419</v>
      </c>
      <c r="G1636" s="100" t="s">
        <v>656</v>
      </c>
      <c r="H1636" s="100">
        <v>1</v>
      </c>
      <c r="I1636" s="99">
        <f t="shared" si="25"/>
        <v>0</v>
      </c>
      <c r="J1636" s="59">
        <v>1</v>
      </c>
      <c r="K1636" s="96" t="s">
        <v>634</v>
      </c>
    </row>
    <row r="1637" spans="1:11" hidden="1">
      <c r="A1637" s="100" t="s">
        <v>672</v>
      </c>
      <c r="B1637" s="62" t="s">
        <v>3346</v>
      </c>
      <c r="C1637" s="100" t="s">
        <v>3346</v>
      </c>
      <c r="D1637" s="100">
        <v>2</v>
      </c>
      <c r="E1637" s="100" t="s">
        <v>2076</v>
      </c>
      <c r="F1637" s="100" t="s">
        <v>419</v>
      </c>
      <c r="G1637" s="100" t="s">
        <v>656</v>
      </c>
      <c r="H1637" s="100">
        <v>1</v>
      </c>
      <c r="I1637" s="99">
        <f t="shared" si="25"/>
        <v>0</v>
      </c>
      <c r="J1637" s="59">
        <v>1</v>
      </c>
      <c r="K1637" s="96" t="s">
        <v>634</v>
      </c>
    </row>
    <row r="1638" spans="1:11" hidden="1">
      <c r="A1638" s="100" t="s">
        <v>672</v>
      </c>
      <c r="B1638" s="62" t="s">
        <v>3347</v>
      </c>
      <c r="C1638" s="100" t="s">
        <v>3347</v>
      </c>
      <c r="D1638" s="100">
        <v>2</v>
      </c>
      <c r="E1638" s="100" t="s">
        <v>2076</v>
      </c>
      <c r="F1638" s="100" t="s">
        <v>419</v>
      </c>
      <c r="G1638" s="100" t="s">
        <v>656</v>
      </c>
      <c r="H1638" s="100">
        <v>1</v>
      </c>
      <c r="I1638" s="99">
        <f t="shared" si="25"/>
        <v>0</v>
      </c>
      <c r="J1638" s="59">
        <v>1</v>
      </c>
      <c r="K1638" s="96" t="s">
        <v>634</v>
      </c>
    </row>
    <row r="1639" spans="1:11" hidden="1">
      <c r="A1639" s="100" t="s">
        <v>672</v>
      </c>
      <c r="B1639" s="62" t="s">
        <v>3348</v>
      </c>
      <c r="C1639" s="100" t="s">
        <v>3348</v>
      </c>
      <c r="D1639" s="100">
        <v>2</v>
      </c>
      <c r="E1639" s="100" t="s">
        <v>2076</v>
      </c>
      <c r="F1639" s="100" t="s">
        <v>419</v>
      </c>
      <c r="G1639" s="100" t="s">
        <v>656</v>
      </c>
      <c r="H1639" s="100">
        <v>1</v>
      </c>
      <c r="I1639" s="99">
        <f t="shared" si="25"/>
        <v>0</v>
      </c>
      <c r="J1639" s="59">
        <v>1</v>
      </c>
      <c r="K1639" s="96" t="s">
        <v>634</v>
      </c>
    </row>
    <row r="1640" spans="1:11" hidden="1">
      <c r="A1640" s="100" t="s">
        <v>672</v>
      </c>
      <c r="B1640" s="62" t="s">
        <v>3349</v>
      </c>
      <c r="C1640" s="100" t="s">
        <v>3349</v>
      </c>
      <c r="D1640" s="100">
        <v>2</v>
      </c>
      <c r="E1640" s="100" t="s">
        <v>2076</v>
      </c>
      <c r="F1640" s="100" t="s">
        <v>419</v>
      </c>
      <c r="G1640" s="100" t="s">
        <v>656</v>
      </c>
      <c r="H1640" s="100">
        <v>1</v>
      </c>
      <c r="I1640" s="99">
        <f t="shared" si="25"/>
        <v>0</v>
      </c>
      <c r="J1640" s="59">
        <v>1</v>
      </c>
      <c r="K1640" s="96" t="s">
        <v>634</v>
      </c>
    </row>
    <row r="1641" spans="1:11" hidden="1">
      <c r="A1641" s="100" t="s">
        <v>672</v>
      </c>
      <c r="B1641" s="62" t="s">
        <v>3350</v>
      </c>
      <c r="C1641" s="100" t="s">
        <v>3351</v>
      </c>
      <c r="D1641" s="100">
        <v>2</v>
      </c>
      <c r="E1641" s="100" t="s">
        <v>2076</v>
      </c>
      <c r="F1641" s="100" t="s">
        <v>419</v>
      </c>
      <c r="G1641" s="100" t="s">
        <v>656</v>
      </c>
      <c r="H1641" s="100">
        <v>1</v>
      </c>
      <c r="I1641" s="99">
        <f t="shared" si="25"/>
        <v>0</v>
      </c>
      <c r="J1641" s="59">
        <v>1</v>
      </c>
      <c r="K1641" s="96" t="s">
        <v>634</v>
      </c>
    </row>
    <row r="1642" spans="1:11" hidden="1">
      <c r="A1642" s="100" t="s">
        <v>672</v>
      </c>
      <c r="B1642" s="62" t="s">
        <v>3352</v>
      </c>
      <c r="C1642" s="100" t="s">
        <v>3353</v>
      </c>
      <c r="D1642" s="100">
        <v>2</v>
      </c>
      <c r="E1642" s="100" t="s">
        <v>2076</v>
      </c>
      <c r="F1642" s="100" t="s">
        <v>419</v>
      </c>
      <c r="G1642" s="100" t="s">
        <v>656</v>
      </c>
      <c r="H1642" s="100">
        <v>1</v>
      </c>
      <c r="I1642" s="99">
        <f t="shared" si="25"/>
        <v>0</v>
      </c>
      <c r="J1642" s="59">
        <v>1</v>
      </c>
      <c r="K1642" s="96" t="s">
        <v>634</v>
      </c>
    </row>
    <row r="1643" spans="1:11" hidden="1">
      <c r="A1643" s="100" t="s">
        <v>672</v>
      </c>
      <c r="B1643" s="62" t="s">
        <v>3354</v>
      </c>
      <c r="C1643" s="100" t="s">
        <v>3355</v>
      </c>
      <c r="D1643" s="100">
        <v>2</v>
      </c>
      <c r="E1643" s="100" t="s">
        <v>2076</v>
      </c>
      <c r="F1643" s="100" t="s">
        <v>419</v>
      </c>
      <c r="G1643" s="100" t="s">
        <v>656</v>
      </c>
      <c r="H1643" s="100">
        <v>1</v>
      </c>
      <c r="I1643" s="99">
        <f t="shared" si="25"/>
        <v>0</v>
      </c>
      <c r="J1643" s="59">
        <v>1</v>
      </c>
      <c r="K1643" s="96" t="s">
        <v>634</v>
      </c>
    </row>
    <row r="1644" spans="1:11" hidden="1">
      <c r="A1644" s="100" t="s">
        <v>672</v>
      </c>
      <c r="B1644" s="62" t="s">
        <v>3356</v>
      </c>
      <c r="C1644" s="100" t="s">
        <v>3357</v>
      </c>
      <c r="D1644" s="100">
        <v>2</v>
      </c>
      <c r="E1644" s="100" t="s">
        <v>2076</v>
      </c>
      <c r="F1644" s="100" t="s">
        <v>419</v>
      </c>
      <c r="G1644" s="100" t="s">
        <v>656</v>
      </c>
      <c r="H1644" s="100">
        <v>1</v>
      </c>
      <c r="I1644" s="99">
        <f t="shared" si="25"/>
        <v>0</v>
      </c>
      <c r="J1644" s="59">
        <v>1</v>
      </c>
      <c r="K1644" s="96" t="s">
        <v>634</v>
      </c>
    </row>
    <row r="1645" spans="1:11" hidden="1">
      <c r="A1645" s="100" t="s">
        <v>672</v>
      </c>
      <c r="B1645" s="62" t="s">
        <v>3358</v>
      </c>
      <c r="C1645" s="100" t="s">
        <v>3359</v>
      </c>
      <c r="D1645" s="100">
        <v>2</v>
      </c>
      <c r="E1645" s="100" t="s">
        <v>2076</v>
      </c>
      <c r="F1645" s="100" t="s">
        <v>419</v>
      </c>
      <c r="G1645" s="100" t="s">
        <v>656</v>
      </c>
      <c r="H1645" s="100">
        <v>1</v>
      </c>
      <c r="I1645" s="99">
        <f t="shared" si="25"/>
        <v>0</v>
      </c>
      <c r="J1645" s="59">
        <v>1</v>
      </c>
      <c r="K1645" s="96" t="s">
        <v>634</v>
      </c>
    </row>
    <row r="1646" spans="1:11" hidden="1">
      <c r="A1646" s="100" t="s">
        <v>672</v>
      </c>
      <c r="B1646" s="62" t="s">
        <v>3360</v>
      </c>
      <c r="C1646" s="100" t="s">
        <v>3361</v>
      </c>
      <c r="D1646" s="100">
        <v>2</v>
      </c>
      <c r="E1646" s="100" t="s">
        <v>2076</v>
      </c>
      <c r="F1646" s="100" t="s">
        <v>419</v>
      </c>
      <c r="G1646" s="100" t="s">
        <v>656</v>
      </c>
      <c r="H1646" s="100">
        <v>1</v>
      </c>
      <c r="I1646" s="99">
        <f t="shared" si="25"/>
        <v>0</v>
      </c>
      <c r="J1646" s="59">
        <v>1</v>
      </c>
      <c r="K1646" s="96" t="s">
        <v>634</v>
      </c>
    </row>
    <row r="1647" spans="1:11" hidden="1">
      <c r="A1647" s="100" t="s">
        <v>672</v>
      </c>
      <c r="B1647" s="62" t="s">
        <v>3362</v>
      </c>
      <c r="C1647" s="100" t="s">
        <v>3363</v>
      </c>
      <c r="D1647" s="100">
        <v>2</v>
      </c>
      <c r="E1647" s="100" t="s">
        <v>2076</v>
      </c>
      <c r="F1647" s="100" t="s">
        <v>419</v>
      </c>
      <c r="G1647" s="100" t="s">
        <v>656</v>
      </c>
      <c r="H1647" s="100">
        <v>1</v>
      </c>
      <c r="I1647" s="99">
        <f t="shared" si="25"/>
        <v>0</v>
      </c>
      <c r="J1647" s="59">
        <v>1</v>
      </c>
      <c r="K1647" s="96" t="s">
        <v>634</v>
      </c>
    </row>
    <row r="1648" spans="1:11" hidden="1">
      <c r="A1648" s="100" t="s">
        <v>672</v>
      </c>
      <c r="B1648" s="62" t="s">
        <v>3364</v>
      </c>
      <c r="C1648" s="100" t="s">
        <v>3365</v>
      </c>
      <c r="D1648" s="100">
        <v>2</v>
      </c>
      <c r="E1648" s="100" t="s">
        <v>2076</v>
      </c>
      <c r="F1648" s="100" t="s">
        <v>419</v>
      </c>
      <c r="G1648" s="100" t="s">
        <v>656</v>
      </c>
      <c r="H1648" s="100">
        <v>1</v>
      </c>
      <c r="I1648" s="99">
        <f t="shared" si="25"/>
        <v>0</v>
      </c>
      <c r="J1648" s="59">
        <v>1</v>
      </c>
      <c r="K1648" s="96" t="s">
        <v>634</v>
      </c>
    </row>
    <row r="1649" spans="1:11" hidden="1">
      <c r="A1649" s="100" t="s">
        <v>672</v>
      </c>
      <c r="B1649" s="62" t="s">
        <v>3366</v>
      </c>
      <c r="C1649" s="100" t="s">
        <v>3367</v>
      </c>
      <c r="D1649" s="100">
        <v>2</v>
      </c>
      <c r="E1649" s="100" t="s">
        <v>2076</v>
      </c>
      <c r="F1649" s="100" t="s">
        <v>419</v>
      </c>
      <c r="G1649" s="100" t="s">
        <v>656</v>
      </c>
      <c r="H1649" s="100">
        <v>1</v>
      </c>
      <c r="I1649" s="99">
        <f t="shared" si="25"/>
        <v>0</v>
      </c>
      <c r="J1649" s="59">
        <v>1</v>
      </c>
      <c r="K1649" s="96" t="s">
        <v>634</v>
      </c>
    </row>
    <row r="1650" spans="1:11" hidden="1">
      <c r="A1650" s="100" t="s">
        <v>672</v>
      </c>
      <c r="B1650" s="62" t="s">
        <v>3368</v>
      </c>
      <c r="C1650" s="100" t="s">
        <v>3369</v>
      </c>
      <c r="D1650" s="100">
        <v>2</v>
      </c>
      <c r="E1650" s="100" t="s">
        <v>2076</v>
      </c>
      <c r="F1650" s="100" t="s">
        <v>419</v>
      </c>
      <c r="G1650" s="100" t="s">
        <v>656</v>
      </c>
      <c r="H1650" s="100">
        <v>1</v>
      </c>
      <c r="I1650" s="99">
        <f t="shared" si="25"/>
        <v>0</v>
      </c>
      <c r="J1650" s="59">
        <v>1</v>
      </c>
      <c r="K1650" s="96" t="s">
        <v>634</v>
      </c>
    </row>
    <row r="1651" spans="1:11" hidden="1">
      <c r="A1651" s="100" t="s">
        <v>672</v>
      </c>
      <c r="B1651" s="62" t="s">
        <v>3370</v>
      </c>
      <c r="C1651" s="100" t="s">
        <v>3371</v>
      </c>
      <c r="D1651" s="100">
        <v>2</v>
      </c>
      <c r="E1651" s="100" t="s">
        <v>2076</v>
      </c>
      <c r="F1651" s="100" t="s">
        <v>419</v>
      </c>
      <c r="G1651" s="100" t="s">
        <v>656</v>
      </c>
      <c r="H1651" s="100">
        <v>1</v>
      </c>
      <c r="I1651" s="99">
        <f t="shared" si="25"/>
        <v>0</v>
      </c>
      <c r="J1651" s="59">
        <v>1</v>
      </c>
      <c r="K1651" s="96" t="s">
        <v>634</v>
      </c>
    </row>
    <row r="1652" spans="1:11" hidden="1">
      <c r="A1652" s="100" t="s">
        <v>672</v>
      </c>
      <c r="B1652" s="62" t="s">
        <v>3372</v>
      </c>
      <c r="C1652" s="100" t="s">
        <v>3372</v>
      </c>
      <c r="D1652" s="100">
        <v>2</v>
      </c>
      <c r="E1652" s="100" t="s">
        <v>2076</v>
      </c>
      <c r="F1652" s="100" t="s">
        <v>419</v>
      </c>
      <c r="G1652" s="100" t="s">
        <v>656</v>
      </c>
      <c r="H1652" s="100">
        <v>1</v>
      </c>
      <c r="I1652" s="99">
        <f t="shared" si="25"/>
        <v>0</v>
      </c>
      <c r="J1652" s="59">
        <v>1</v>
      </c>
      <c r="K1652" s="96" t="s">
        <v>634</v>
      </c>
    </row>
    <row r="1653" spans="1:11" hidden="1">
      <c r="A1653" s="100" t="s">
        <v>672</v>
      </c>
      <c r="B1653" s="62" t="s">
        <v>3373</v>
      </c>
      <c r="C1653" s="100" t="s">
        <v>3373</v>
      </c>
      <c r="D1653" s="100">
        <v>2</v>
      </c>
      <c r="E1653" s="100" t="s">
        <v>2076</v>
      </c>
      <c r="F1653" s="100" t="s">
        <v>419</v>
      </c>
      <c r="G1653" s="100" t="s">
        <v>656</v>
      </c>
      <c r="H1653" s="100">
        <v>1</v>
      </c>
      <c r="I1653" s="99">
        <f t="shared" si="25"/>
        <v>0</v>
      </c>
      <c r="J1653" s="59">
        <v>1</v>
      </c>
      <c r="K1653" s="96" t="s">
        <v>634</v>
      </c>
    </row>
    <row r="1654" spans="1:11" hidden="1">
      <c r="A1654" s="100" t="s">
        <v>672</v>
      </c>
      <c r="B1654" s="62" t="s">
        <v>3374</v>
      </c>
      <c r="C1654" s="100" t="s">
        <v>3374</v>
      </c>
      <c r="D1654" s="100">
        <v>2</v>
      </c>
      <c r="E1654" s="100" t="s">
        <v>2076</v>
      </c>
      <c r="F1654" s="100" t="s">
        <v>419</v>
      </c>
      <c r="G1654" s="100" t="s">
        <v>656</v>
      </c>
      <c r="H1654" s="100">
        <v>1</v>
      </c>
      <c r="I1654" s="99">
        <f t="shared" si="25"/>
        <v>0</v>
      </c>
      <c r="J1654" s="59">
        <v>1</v>
      </c>
      <c r="K1654" s="96" t="s">
        <v>634</v>
      </c>
    </row>
    <row r="1655" spans="1:11" hidden="1">
      <c r="A1655" s="100" t="s">
        <v>672</v>
      </c>
      <c r="B1655" s="62" t="s">
        <v>3375</v>
      </c>
      <c r="C1655" s="100" t="s">
        <v>3375</v>
      </c>
      <c r="D1655" s="100">
        <v>2</v>
      </c>
      <c r="E1655" s="100" t="s">
        <v>2076</v>
      </c>
      <c r="F1655" s="100" t="s">
        <v>419</v>
      </c>
      <c r="G1655" s="100" t="s">
        <v>656</v>
      </c>
      <c r="H1655" s="100">
        <v>1</v>
      </c>
      <c r="I1655" s="99">
        <f t="shared" si="25"/>
        <v>0</v>
      </c>
      <c r="J1655" s="59">
        <v>1</v>
      </c>
      <c r="K1655" s="96" t="s">
        <v>634</v>
      </c>
    </row>
    <row r="1656" spans="1:11" hidden="1">
      <c r="A1656" s="100" t="s">
        <v>672</v>
      </c>
      <c r="B1656" s="62" t="s">
        <v>3376</v>
      </c>
      <c r="C1656" s="100" t="s">
        <v>3376</v>
      </c>
      <c r="D1656" s="100">
        <v>2</v>
      </c>
      <c r="E1656" s="100" t="s">
        <v>2076</v>
      </c>
      <c r="F1656" s="100" t="s">
        <v>419</v>
      </c>
      <c r="G1656" s="100" t="s">
        <v>656</v>
      </c>
      <c r="H1656" s="100">
        <v>1</v>
      </c>
      <c r="I1656" s="99">
        <f t="shared" si="25"/>
        <v>0</v>
      </c>
      <c r="J1656" s="59">
        <v>1</v>
      </c>
      <c r="K1656" s="96" t="s">
        <v>634</v>
      </c>
    </row>
    <row r="1657" spans="1:11" hidden="1">
      <c r="A1657" s="100" t="s">
        <v>672</v>
      </c>
      <c r="B1657" s="62" t="s">
        <v>3377</v>
      </c>
      <c r="C1657" s="100" t="s">
        <v>3377</v>
      </c>
      <c r="D1657" s="100">
        <v>2</v>
      </c>
      <c r="E1657" s="100" t="s">
        <v>2076</v>
      </c>
      <c r="F1657" s="100" t="s">
        <v>419</v>
      </c>
      <c r="G1657" s="100" t="s">
        <v>656</v>
      </c>
      <c r="H1657" s="100">
        <v>1</v>
      </c>
      <c r="I1657" s="99">
        <f t="shared" si="25"/>
        <v>0</v>
      </c>
      <c r="J1657" s="59">
        <v>1</v>
      </c>
      <c r="K1657" s="96" t="s">
        <v>634</v>
      </c>
    </row>
    <row r="1658" spans="1:11" hidden="1">
      <c r="A1658" s="100" t="s">
        <v>672</v>
      </c>
      <c r="B1658" s="62" t="s">
        <v>3378</v>
      </c>
      <c r="C1658" s="100" t="s">
        <v>3378</v>
      </c>
      <c r="D1658" s="100">
        <v>2</v>
      </c>
      <c r="E1658" s="100" t="s">
        <v>2076</v>
      </c>
      <c r="F1658" s="100" t="s">
        <v>419</v>
      </c>
      <c r="G1658" s="100" t="s">
        <v>656</v>
      </c>
      <c r="H1658" s="100">
        <v>1</v>
      </c>
      <c r="I1658" s="99">
        <f t="shared" si="25"/>
        <v>0</v>
      </c>
      <c r="J1658" s="59">
        <v>1</v>
      </c>
      <c r="K1658" s="96" t="s">
        <v>634</v>
      </c>
    </row>
    <row r="1659" spans="1:11" hidden="1">
      <c r="A1659" s="100" t="s">
        <v>672</v>
      </c>
      <c r="B1659" s="62" t="s">
        <v>3379</v>
      </c>
      <c r="C1659" s="100" t="s">
        <v>3379</v>
      </c>
      <c r="D1659" s="100">
        <v>1.88</v>
      </c>
      <c r="E1659" s="100" t="s">
        <v>2076</v>
      </c>
      <c r="F1659" s="100" t="s">
        <v>419</v>
      </c>
      <c r="G1659" s="100" t="s">
        <v>656</v>
      </c>
      <c r="H1659" s="100">
        <v>1</v>
      </c>
      <c r="I1659" s="99">
        <f t="shared" si="25"/>
        <v>0</v>
      </c>
      <c r="J1659" s="59">
        <v>1</v>
      </c>
      <c r="K1659" s="96" t="s">
        <v>634</v>
      </c>
    </row>
    <row r="1660" spans="1:11" hidden="1">
      <c r="A1660" s="100" t="s">
        <v>672</v>
      </c>
      <c r="B1660" s="62" t="s">
        <v>3380</v>
      </c>
      <c r="C1660" s="100" t="s">
        <v>3380</v>
      </c>
      <c r="D1660" s="100">
        <v>1.88</v>
      </c>
      <c r="E1660" s="100" t="s">
        <v>2076</v>
      </c>
      <c r="F1660" s="100" t="s">
        <v>419</v>
      </c>
      <c r="G1660" s="100" t="s">
        <v>656</v>
      </c>
      <c r="H1660" s="100">
        <v>1</v>
      </c>
      <c r="I1660" s="99">
        <f t="shared" si="25"/>
        <v>0</v>
      </c>
      <c r="J1660" s="59">
        <v>1</v>
      </c>
      <c r="K1660" s="96" t="s">
        <v>634</v>
      </c>
    </row>
    <row r="1661" spans="1:11" hidden="1">
      <c r="A1661" s="100" t="s">
        <v>672</v>
      </c>
      <c r="B1661" s="62" t="s">
        <v>3381</v>
      </c>
      <c r="C1661" s="100" t="s">
        <v>3381</v>
      </c>
      <c r="D1661" s="100">
        <v>1.76</v>
      </c>
      <c r="E1661" s="100" t="s">
        <v>2076</v>
      </c>
      <c r="F1661" s="100" t="s">
        <v>419</v>
      </c>
      <c r="G1661" s="100" t="s">
        <v>656</v>
      </c>
      <c r="H1661" s="100">
        <v>1</v>
      </c>
      <c r="I1661" s="99">
        <f t="shared" si="25"/>
        <v>0</v>
      </c>
      <c r="J1661" s="59">
        <v>1</v>
      </c>
      <c r="K1661" s="96" t="s">
        <v>634</v>
      </c>
    </row>
    <row r="1662" spans="1:11" hidden="1">
      <c r="A1662" s="100" t="s">
        <v>672</v>
      </c>
      <c r="B1662" s="62" t="s">
        <v>3382</v>
      </c>
      <c r="C1662" s="100" t="s">
        <v>3382</v>
      </c>
      <c r="D1662" s="100">
        <v>1.75</v>
      </c>
      <c r="E1662" s="100" t="s">
        <v>2076</v>
      </c>
      <c r="F1662" s="100" t="s">
        <v>419</v>
      </c>
      <c r="G1662" s="100" t="s">
        <v>656</v>
      </c>
      <c r="H1662" s="100">
        <v>1</v>
      </c>
      <c r="I1662" s="99">
        <f t="shared" si="25"/>
        <v>0</v>
      </c>
      <c r="J1662" s="59">
        <v>1</v>
      </c>
      <c r="K1662" s="96" t="s">
        <v>634</v>
      </c>
    </row>
    <row r="1663" spans="1:11" hidden="1">
      <c r="A1663" s="100" t="s">
        <v>672</v>
      </c>
      <c r="B1663" s="62" t="s">
        <v>3383</v>
      </c>
      <c r="C1663" s="100" t="s">
        <v>3384</v>
      </c>
      <c r="D1663" s="100">
        <v>1.75</v>
      </c>
      <c r="E1663" s="100" t="s">
        <v>2076</v>
      </c>
      <c r="F1663" s="100" t="s">
        <v>419</v>
      </c>
      <c r="G1663" s="100" t="s">
        <v>656</v>
      </c>
      <c r="H1663" s="100">
        <v>1</v>
      </c>
      <c r="I1663" s="99">
        <f t="shared" si="25"/>
        <v>0</v>
      </c>
      <c r="J1663" s="59">
        <v>1</v>
      </c>
      <c r="K1663" s="96" t="s">
        <v>634</v>
      </c>
    </row>
    <row r="1664" spans="1:11" hidden="1">
      <c r="A1664" s="100" t="s">
        <v>672</v>
      </c>
      <c r="B1664" s="62" t="s">
        <v>3385</v>
      </c>
      <c r="C1664" s="100" t="s">
        <v>3386</v>
      </c>
      <c r="D1664" s="100">
        <v>1.75</v>
      </c>
      <c r="E1664" s="100" t="s">
        <v>2076</v>
      </c>
      <c r="F1664" s="100" t="s">
        <v>419</v>
      </c>
      <c r="G1664" s="100" t="s">
        <v>656</v>
      </c>
      <c r="H1664" s="100">
        <v>1</v>
      </c>
      <c r="I1664" s="99">
        <f t="shared" si="25"/>
        <v>0</v>
      </c>
      <c r="J1664" s="59">
        <v>1</v>
      </c>
      <c r="K1664" s="96" t="s">
        <v>634</v>
      </c>
    </row>
    <row r="1665" spans="1:11" hidden="1">
      <c r="A1665" s="100" t="s">
        <v>672</v>
      </c>
      <c r="B1665" s="62" t="s">
        <v>3387</v>
      </c>
      <c r="C1665" s="100" t="s">
        <v>3387</v>
      </c>
      <c r="D1665" s="100">
        <v>1.75</v>
      </c>
      <c r="E1665" s="100" t="s">
        <v>2076</v>
      </c>
      <c r="F1665" s="100" t="s">
        <v>419</v>
      </c>
      <c r="G1665" s="100" t="s">
        <v>656</v>
      </c>
      <c r="H1665" s="100">
        <v>1</v>
      </c>
      <c r="I1665" s="99">
        <f t="shared" si="25"/>
        <v>0</v>
      </c>
      <c r="J1665" s="59">
        <v>1</v>
      </c>
      <c r="K1665" s="96" t="s">
        <v>634</v>
      </c>
    </row>
    <row r="1666" spans="1:11" hidden="1">
      <c r="A1666" s="100" t="s">
        <v>672</v>
      </c>
      <c r="B1666" s="62" t="s">
        <v>3388</v>
      </c>
      <c r="C1666" s="100" t="s">
        <v>3388</v>
      </c>
      <c r="D1666" s="100">
        <v>1.75</v>
      </c>
      <c r="E1666" s="100" t="s">
        <v>2076</v>
      </c>
      <c r="F1666" s="100" t="s">
        <v>419</v>
      </c>
      <c r="G1666" s="100" t="s">
        <v>656</v>
      </c>
      <c r="H1666" s="100">
        <v>1</v>
      </c>
      <c r="I1666" s="99">
        <f t="shared" ref="I1666:I1729" si="26">NOT(H1666)*1</f>
        <v>0</v>
      </c>
      <c r="J1666" s="59">
        <v>1</v>
      </c>
      <c r="K1666" s="96" t="s">
        <v>634</v>
      </c>
    </row>
    <row r="1667" spans="1:11" hidden="1">
      <c r="A1667" s="100" t="s">
        <v>672</v>
      </c>
      <c r="B1667" s="62" t="s">
        <v>3389</v>
      </c>
      <c r="C1667" s="100" t="s">
        <v>3389</v>
      </c>
      <c r="D1667" s="100">
        <v>1.52</v>
      </c>
      <c r="E1667" s="100" t="s">
        <v>2076</v>
      </c>
      <c r="F1667" s="100" t="s">
        <v>419</v>
      </c>
      <c r="G1667" s="100" t="s">
        <v>656</v>
      </c>
      <c r="H1667" s="100">
        <v>1</v>
      </c>
      <c r="I1667" s="99">
        <f t="shared" si="26"/>
        <v>0</v>
      </c>
      <c r="J1667" s="59">
        <v>1</v>
      </c>
      <c r="K1667" s="96" t="s">
        <v>634</v>
      </c>
    </row>
    <row r="1668" spans="1:11" hidden="1">
      <c r="A1668" s="100" t="s">
        <v>672</v>
      </c>
      <c r="B1668" s="62" t="s">
        <v>3390</v>
      </c>
      <c r="C1668" s="100" t="s">
        <v>3391</v>
      </c>
      <c r="D1668" s="100">
        <v>1.5</v>
      </c>
      <c r="E1668" s="100" t="s">
        <v>2076</v>
      </c>
      <c r="F1668" s="100" t="s">
        <v>419</v>
      </c>
      <c r="G1668" s="100" t="s">
        <v>656</v>
      </c>
      <c r="H1668" s="100">
        <v>1</v>
      </c>
      <c r="I1668" s="99">
        <f t="shared" si="26"/>
        <v>0</v>
      </c>
      <c r="J1668" s="59">
        <v>1</v>
      </c>
      <c r="K1668" s="96" t="s">
        <v>634</v>
      </c>
    </row>
    <row r="1669" spans="1:11" hidden="1">
      <c r="A1669" s="100" t="s">
        <v>672</v>
      </c>
      <c r="B1669" s="62" t="s">
        <v>3392</v>
      </c>
      <c r="C1669" s="100" t="s">
        <v>3393</v>
      </c>
      <c r="D1669" s="100">
        <v>1.5</v>
      </c>
      <c r="E1669" s="100" t="s">
        <v>2076</v>
      </c>
      <c r="F1669" s="100" t="s">
        <v>419</v>
      </c>
      <c r="G1669" s="100" t="s">
        <v>656</v>
      </c>
      <c r="H1669" s="100">
        <v>1</v>
      </c>
      <c r="I1669" s="99">
        <f t="shared" si="26"/>
        <v>0</v>
      </c>
      <c r="J1669" s="59">
        <v>1</v>
      </c>
      <c r="K1669" s="96" t="s">
        <v>634</v>
      </c>
    </row>
    <row r="1670" spans="1:11" hidden="1">
      <c r="A1670" s="100" t="s">
        <v>672</v>
      </c>
      <c r="B1670" s="62" t="s">
        <v>3394</v>
      </c>
      <c r="C1670" s="100" t="s">
        <v>3395</v>
      </c>
      <c r="D1670" s="100">
        <v>1.5</v>
      </c>
      <c r="E1670" s="100" t="s">
        <v>2076</v>
      </c>
      <c r="F1670" s="100" t="s">
        <v>419</v>
      </c>
      <c r="G1670" s="100" t="s">
        <v>656</v>
      </c>
      <c r="H1670" s="100">
        <v>1</v>
      </c>
      <c r="I1670" s="99">
        <f t="shared" si="26"/>
        <v>0</v>
      </c>
      <c r="J1670" s="59">
        <v>1</v>
      </c>
      <c r="K1670" s="96" t="s">
        <v>634</v>
      </c>
    </row>
    <row r="1671" spans="1:11" hidden="1">
      <c r="A1671" s="100" t="s">
        <v>672</v>
      </c>
      <c r="B1671" s="62" t="s">
        <v>3396</v>
      </c>
      <c r="C1671" s="100" t="s">
        <v>3397</v>
      </c>
      <c r="D1671" s="100">
        <v>1.5</v>
      </c>
      <c r="E1671" s="100" t="s">
        <v>2076</v>
      </c>
      <c r="F1671" s="100" t="s">
        <v>419</v>
      </c>
      <c r="G1671" s="100" t="s">
        <v>656</v>
      </c>
      <c r="H1671" s="100">
        <v>1</v>
      </c>
      <c r="I1671" s="99">
        <f t="shared" si="26"/>
        <v>0</v>
      </c>
      <c r="J1671" s="59">
        <v>1</v>
      </c>
      <c r="K1671" s="96" t="s">
        <v>634</v>
      </c>
    </row>
    <row r="1672" spans="1:11" hidden="1">
      <c r="A1672" s="100" t="s">
        <v>672</v>
      </c>
      <c r="B1672" s="62" t="s">
        <v>3398</v>
      </c>
      <c r="C1672" s="100" t="s">
        <v>3398</v>
      </c>
      <c r="D1672" s="100">
        <v>1.5</v>
      </c>
      <c r="E1672" s="100" t="s">
        <v>2076</v>
      </c>
      <c r="F1672" s="100" t="s">
        <v>419</v>
      </c>
      <c r="G1672" s="100" t="s">
        <v>656</v>
      </c>
      <c r="H1672" s="100">
        <v>1</v>
      </c>
      <c r="I1672" s="99">
        <f t="shared" si="26"/>
        <v>0</v>
      </c>
      <c r="J1672" s="59">
        <v>1</v>
      </c>
      <c r="K1672" s="96" t="s">
        <v>634</v>
      </c>
    </row>
    <row r="1673" spans="1:11" hidden="1">
      <c r="A1673" s="100" t="s">
        <v>672</v>
      </c>
      <c r="B1673" s="62" t="s">
        <v>3399</v>
      </c>
      <c r="C1673" s="100" t="s">
        <v>3399</v>
      </c>
      <c r="D1673" s="100">
        <v>1.5</v>
      </c>
      <c r="E1673" s="100" t="s">
        <v>2076</v>
      </c>
      <c r="F1673" s="100" t="s">
        <v>419</v>
      </c>
      <c r="G1673" s="100" t="s">
        <v>656</v>
      </c>
      <c r="H1673" s="100">
        <v>1</v>
      </c>
      <c r="I1673" s="99">
        <f t="shared" si="26"/>
        <v>0</v>
      </c>
      <c r="J1673" s="59">
        <v>1</v>
      </c>
      <c r="K1673" s="96" t="s">
        <v>634</v>
      </c>
    </row>
    <row r="1674" spans="1:11" hidden="1">
      <c r="A1674" s="100" t="s">
        <v>672</v>
      </c>
      <c r="B1674" s="62" t="s">
        <v>3400</v>
      </c>
      <c r="C1674" s="100" t="s">
        <v>3401</v>
      </c>
      <c r="D1674" s="100">
        <v>1.5</v>
      </c>
      <c r="E1674" s="100" t="s">
        <v>2076</v>
      </c>
      <c r="F1674" s="100" t="s">
        <v>419</v>
      </c>
      <c r="G1674" s="100" t="s">
        <v>656</v>
      </c>
      <c r="H1674" s="100">
        <v>1</v>
      </c>
      <c r="I1674" s="99">
        <f t="shared" si="26"/>
        <v>0</v>
      </c>
      <c r="J1674" s="59">
        <v>1</v>
      </c>
      <c r="K1674" s="96" t="s">
        <v>634</v>
      </c>
    </row>
    <row r="1675" spans="1:11" hidden="1">
      <c r="A1675" s="100" t="s">
        <v>672</v>
      </c>
      <c r="B1675" s="62" t="s">
        <v>3402</v>
      </c>
      <c r="C1675" s="100" t="s">
        <v>3403</v>
      </c>
      <c r="D1675" s="100">
        <v>1.5</v>
      </c>
      <c r="E1675" s="100" t="s">
        <v>2076</v>
      </c>
      <c r="F1675" s="100" t="s">
        <v>419</v>
      </c>
      <c r="G1675" s="100" t="s">
        <v>656</v>
      </c>
      <c r="H1675" s="100">
        <v>1</v>
      </c>
      <c r="I1675" s="99">
        <f t="shared" si="26"/>
        <v>0</v>
      </c>
      <c r="J1675" s="59">
        <v>1</v>
      </c>
      <c r="K1675" s="96" t="s">
        <v>634</v>
      </c>
    </row>
    <row r="1676" spans="1:11" hidden="1">
      <c r="A1676" s="100" t="s">
        <v>672</v>
      </c>
      <c r="B1676" s="62" t="s">
        <v>3404</v>
      </c>
      <c r="C1676" s="100" t="s">
        <v>3405</v>
      </c>
      <c r="D1676" s="100">
        <v>1.5</v>
      </c>
      <c r="E1676" s="100" t="s">
        <v>2076</v>
      </c>
      <c r="F1676" s="100" t="s">
        <v>419</v>
      </c>
      <c r="G1676" s="100" t="s">
        <v>656</v>
      </c>
      <c r="H1676" s="100">
        <v>1</v>
      </c>
      <c r="I1676" s="99">
        <f t="shared" si="26"/>
        <v>0</v>
      </c>
      <c r="J1676" s="59">
        <v>1</v>
      </c>
      <c r="K1676" s="96" t="s">
        <v>634</v>
      </c>
    </row>
    <row r="1677" spans="1:11" hidden="1">
      <c r="A1677" s="100" t="s">
        <v>672</v>
      </c>
      <c r="B1677" s="62" t="s">
        <v>3406</v>
      </c>
      <c r="C1677" s="100" t="s">
        <v>3407</v>
      </c>
      <c r="D1677" s="100">
        <v>1.5</v>
      </c>
      <c r="E1677" s="100" t="s">
        <v>2076</v>
      </c>
      <c r="F1677" s="100" t="s">
        <v>419</v>
      </c>
      <c r="G1677" s="100" t="s">
        <v>656</v>
      </c>
      <c r="H1677" s="100">
        <v>1</v>
      </c>
      <c r="I1677" s="99">
        <f t="shared" si="26"/>
        <v>0</v>
      </c>
      <c r="J1677" s="59">
        <v>1</v>
      </c>
      <c r="K1677" s="96" t="s">
        <v>634</v>
      </c>
    </row>
    <row r="1678" spans="1:11" hidden="1">
      <c r="A1678" s="100" t="s">
        <v>672</v>
      </c>
      <c r="B1678" s="62" t="s">
        <v>3408</v>
      </c>
      <c r="C1678" s="100" t="s">
        <v>3409</v>
      </c>
      <c r="D1678" s="100">
        <v>1.5</v>
      </c>
      <c r="E1678" s="100" t="s">
        <v>2076</v>
      </c>
      <c r="F1678" s="100" t="s">
        <v>419</v>
      </c>
      <c r="G1678" s="100" t="s">
        <v>656</v>
      </c>
      <c r="H1678" s="100">
        <v>1</v>
      </c>
      <c r="I1678" s="99">
        <f t="shared" si="26"/>
        <v>0</v>
      </c>
      <c r="J1678" s="59">
        <v>1</v>
      </c>
      <c r="K1678" s="96" t="s">
        <v>634</v>
      </c>
    </row>
    <row r="1679" spans="1:11" hidden="1">
      <c r="A1679" s="100" t="s">
        <v>672</v>
      </c>
      <c r="B1679" s="62" t="s">
        <v>3410</v>
      </c>
      <c r="C1679" s="100" t="s">
        <v>3411</v>
      </c>
      <c r="D1679" s="100">
        <v>1.5</v>
      </c>
      <c r="E1679" s="100" t="s">
        <v>2076</v>
      </c>
      <c r="F1679" s="100" t="s">
        <v>419</v>
      </c>
      <c r="G1679" s="100" t="s">
        <v>656</v>
      </c>
      <c r="H1679" s="100">
        <v>1</v>
      </c>
      <c r="I1679" s="99">
        <f t="shared" si="26"/>
        <v>0</v>
      </c>
      <c r="J1679" s="59">
        <v>1</v>
      </c>
      <c r="K1679" s="96" t="s">
        <v>634</v>
      </c>
    </row>
    <row r="1680" spans="1:11" hidden="1">
      <c r="A1680" s="100" t="s">
        <v>672</v>
      </c>
      <c r="B1680" s="62" t="s">
        <v>3412</v>
      </c>
      <c r="C1680" s="100" t="s">
        <v>3413</v>
      </c>
      <c r="D1680" s="100">
        <v>1.5</v>
      </c>
      <c r="E1680" s="100" t="s">
        <v>2076</v>
      </c>
      <c r="F1680" s="100" t="s">
        <v>419</v>
      </c>
      <c r="G1680" s="100" t="s">
        <v>656</v>
      </c>
      <c r="H1680" s="100">
        <v>1</v>
      </c>
      <c r="I1680" s="99">
        <f t="shared" si="26"/>
        <v>0</v>
      </c>
      <c r="J1680" s="59">
        <v>1</v>
      </c>
      <c r="K1680" s="96" t="s">
        <v>634</v>
      </c>
    </row>
    <row r="1681" spans="1:11" hidden="1">
      <c r="A1681" s="100" t="s">
        <v>672</v>
      </c>
      <c r="B1681" s="62" t="s">
        <v>3414</v>
      </c>
      <c r="C1681" s="100" t="s">
        <v>3415</v>
      </c>
      <c r="D1681" s="100">
        <v>1.5</v>
      </c>
      <c r="E1681" s="100" t="s">
        <v>2076</v>
      </c>
      <c r="F1681" s="100" t="s">
        <v>419</v>
      </c>
      <c r="G1681" s="100" t="s">
        <v>656</v>
      </c>
      <c r="H1681" s="100">
        <v>1</v>
      </c>
      <c r="I1681" s="99">
        <f t="shared" si="26"/>
        <v>0</v>
      </c>
      <c r="J1681" s="59">
        <v>1</v>
      </c>
      <c r="K1681" s="96" t="s">
        <v>634</v>
      </c>
    </row>
    <row r="1682" spans="1:11" hidden="1">
      <c r="A1682" s="100" t="s">
        <v>672</v>
      </c>
      <c r="B1682" s="62" t="s">
        <v>3416</v>
      </c>
      <c r="C1682" s="100" t="s">
        <v>3417</v>
      </c>
      <c r="D1682" s="100">
        <v>1.5</v>
      </c>
      <c r="E1682" s="100" t="s">
        <v>2076</v>
      </c>
      <c r="F1682" s="100" t="s">
        <v>419</v>
      </c>
      <c r="G1682" s="100" t="s">
        <v>656</v>
      </c>
      <c r="H1682" s="100">
        <v>1</v>
      </c>
      <c r="I1682" s="99">
        <f t="shared" si="26"/>
        <v>0</v>
      </c>
      <c r="J1682" s="59">
        <v>1</v>
      </c>
      <c r="K1682" s="96" t="s">
        <v>634</v>
      </c>
    </row>
    <row r="1683" spans="1:11" hidden="1">
      <c r="A1683" s="100" t="s">
        <v>672</v>
      </c>
      <c r="B1683" s="62" t="s">
        <v>3418</v>
      </c>
      <c r="C1683" s="100" t="s">
        <v>3419</v>
      </c>
      <c r="D1683" s="100">
        <v>1.5</v>
      </c>
      <c r="E1683" s="100" t="s">
        <v>2076</v>
      </c>
      <c r="F1683" s="100" t="s">
        <v>419</v>
      </c>
      <c r="G1683" s="100" t="s">
        <v>656</v>
      </c>
      <c r="H1683" s="100">
        <v>1</v>
      </c>
      <c r="I1683" s="99">
        <f t="shared" si="26"/>
        <v>0</v>
      </c>
      <c r="J1683" s="59">
        <v>1</v>
      </c>
      <c r="K1683" s="96" t="s">
        <v>634</v>
      </c>
    </row>
    <row r="1684" spans="1:11" hidden="1">
      <c r="A1684" s="100" t="s">
        <v>672</v>
      </c>
      <c r="B1684" s="62" t="s">
        <v>3420</v>
      </c>
      <c r="C1684" s="100" t="s">
        <v>3421</v>
      </c>
      <c r="D1684" s="100">
        <v>1.5</v>
      </c>
      <c r="E1684" s="100" t="s">
        <v>2076</v>
      </c>
      <c r="F1684" s="100" t="s">
        <v>419</v>
      </c>
      <c r="G1684" s="100" t="s">
        <v>656</v>
      </c>
      <c r="H1684" s="100">
        <v>1</v>
      </c>
      <c r="I1684" s="99">
        <f t="shared" si="26"/>
        <v>0</v>
      </c>
      <c r="J1684" s="59">
        <v>1</v>
      </c>
      <c r="K1684" s="96" t="s">
        <v>634</v>
      </c>
    </row>
    <row r="1685" spans="1:11" hidden="1">
      <c r="A1685" s="100" t="s">
        <v>672</v>
      </c>
      <c r="B1685" s="62" t="s">
        <v>3422</v>
      </c>
      <c r="C1685" s="100" t="s">
        <v>3423</v>
      </c>
      <c r="D1685" s="100">
        <v>1.5</v>
      </c>
      <c r="E1685" s="100" t="s">
        <v>2076</v>
      </c>
      <c r="F1685" s="100" t="s">
        <v>419</v>
      </c>
      <c r="G1685" s="100" t="s">
        <v>656</v>
      </c>
      <c r="H1685" s="100">
        <v>1</v>
      </c>
      <c r="I1685" s="99">
        <f t="shared" si="26"/>
        <v>0</v>
      </c>
      <c r="J1685" s="59">
        <v>1</v>
      </c>
      <c r="K1685" s="96" t="s">
        <v>634</v>
      </c>
    </row>
    <row r="1686" spans="1:11" hidden="1">
      <c r="A1686" s="100" t="s">
        <v>672</v>
      </c>
      <c r="B1686" s="62" t="s">
        <v>3424</v>
      </c>
      <c r="C1686" s="100" t="s">
        <v>3425</v>
      </c>
      <c r="D1686" s="100">
        <v>1.5</v>
      </c>
      <c r="E1686" s="100" t="s">
        <v>2076</v>
      </c>
      <c r="F1686" s="100" t="s">
        <v>419</v>
      </c>
      <c r="G1686" s="100" t="s">
        <v>656</v>
      </c>
      <c r="H1686" s="100">
        <v>1</v>
      </c>
      <c r="I1686" s="99">
        <f t="shared" si="26"/>
        <v>0</v>
      </c>
      <c r="J1686" s="59">
        <v>1</v>
      </c>
      <c r="K1686" s="96" t="s">
        <v>634</v>
      </c>
    </row>
    <row r="1687" spans="1:11" hidden="1">
      <c r="A1687" s="100" t="s">
        <v>672</v>
      </c>
      <c r="B1687" s="62" t="s">
        <v>3426</v>
      </c>
      <c r="C1687" s="100" t="s">
        <v>3427</v>
      </c>
      <c r="D1687" s="100">
        <v>1.5</v>
      </c>
      <c r="E1687" s="100" t="s">
        <v>2076</v>
      </c>
      <c r="F1687" s="100" t="s">
        <v>419</v>
      </c>
      <c r="G1687" s="100" t="s">
        <v>656</v>
      </c>
      <c r="H1687" s="100">
        <v>1</v>
      </c>
      <c r="I1687" s="99">
        <f t="shared" si="26"/>
        <v>0</v>
      </c>
      <c r="J1687" s="59">
        <v>1</v>
      </c>
      <c r="K1687" s="96" t="s">
        <v>634</v>
      </c>
    </row>
    <row r="1688" spans="1:11" hidden="1">
      <c r="A1688" s="100" t="s">
        <v>672</v>
      </c>
      <c r="B1688" s="62" t="s">
        <v>3428</v>
      </c>
      <c r="C1688" s="100" t="s">
        <v>3429</v>
      </c>
      <c r="D1688" s="100">
        <v>1.5</v>
      </c>
      <c r="E1688" s="100" t="s">
        <v>2076</v>
      </c>
      <c r="F1688" s="100" t="s">
        <v>419</v>
      </c>
      <c r="G1688" s="100" t="s">
        <v>656</v>
      </c>
      <c r="H1688" s="100">
        <v>1</v>
      </c>
      <c r="I1688" s="99">
        <f t="shared" si="26"/>
        <v>0</v>
      </c>
      <c r="J1688" s="59">
        <v>1</v>
      </c>
      <c r="K1688" s="96" t="s">
        <v>634</v>
      </c>
    </row>
    <row r="1689" spans="1:11" hidden="1">
      <c r="A1689" s="100" t="s">
        <v>672</v>
      </c>
      <c r="B1689" s="62" t="s">
        <v>3430</v>
      </c>
      <c r="C1689" s="100" t="s">
        <v>3431</v>
      </c>
      <c r="D1689" s="100">
        <v>1.5</v>
      </c>
      <c r="E1689" s="100" t="s">
        <v>2076</v>
      </c>
      <c r="F1689" s="100" t="s">
        <v>419</v>
      </c>
      <c r="G1689" s="100" t="s">
        <v>656</v>
      </c>
      <c r="H1689" s="100">
        <v>1</v>
      </c>
      <c r="I1689" s="99">
        <f t="shared" si="26"/>
        <v>0</v>
      </c>
      <c r="J1689" s="59">
        <v>1</v>
      </c>
      <c r="K1689" s="96" t="s">
        <v>634</v>
      </c>
    </row>
    <row r="1690" spans="1:11" hidden="1">
      <c r="A1690" s="100" t="s">
        <v>672</v>
      </c>
      <c r="B1690" s="62" t="s">
        <v>3432</v>
      </c>
      <c r="C1690" s="100" t="s">
        <v>3433</v>
      </c>
      <c r="D1690" s="100">
        <v>1.5</v>
      </c>
      <c r="E1690" s="100" t="s">
        <v>2076</v>
      </c>
      <c r="F1690" s="100" t="s">
        <v>419</v>
      </c>
      <c r="G1690" s="100" t="s">
        <v>656</v>
      </c>
      <c r="H1690" s="100">
        <v>1</v>
      </c>
      <c r="I1690" s="99">
        <f t="shared" si="26"/>
        <v>0</v>
      </c>
      <c r="J1690" s="59">
        <v>1</v>
      </c>
      <c r="K1690" s="96" t="s">
        <v>634</v>
      </c>
    </row>
    <row r="1691" spans="1:11" hidden="1">
      <c r="A1691" s="100" t="s">
        <v>672</v>
      </c>
      <c r="B1691" s="62" t="s">
        <v>3434</v>
      </c>
      <c r="C1691" s="100" t="s">
        <v>3435</v>
      </c>
      <c r="D1691" s="100">
        <v>1.5</v>
      </c>
      <c r="E1691" s="100" t="s">
        <v>2076</v>
      </c>
      <c r="F1691" s="100" t="s">
        <v>419</v>
      </c>
      <c r="G1691" s="100" t="s">
        <v>656</v>
      </c>
      <c r="H1691" s="100">
        <v>1</v>
      </c>
      <c r="I1691" s="99">
        <f t="shared" si="26"/>
        <v>0</v>
      </c>
      <c r="J1691" s="59">
        <v>1</v>
      </c>
      <c r="K1691" s="96" t="s">
        <v>634</v>
      </c>
    </row>
    <row r="1692" spans="1:11" hidden="1">
      <c r="A1692" s="100" t="s">
        <v>672</v>
      </c>
      <c r="B1692" s="62" t="s">
        <v>3436</v>
      </c>
      <c r="C1692" s="100" t="s">
        <v>3437</v>
      </c>
      <c r="D1692" s="100">
        <v>1.5</v>
      </c>
      <c r="E1692" s="100" t="s">
        <v>2076</v>
      </c>
      <c r="F1692" s="100" t="s">
        <v>419</v>
      </c>
      <c r="G1692" s="100" t="s">
        <v>656</v>
      </c>
      <c r="H1692" s="100">
        <v>1</v>
      </c>
      <c r="I1692" s="99">
        <f t="shared" si="26"/>
        <v>0</v>
      </c>
      <c r="J1692" s="59">
        <v>1</v>
      </c>
      <c r="K1692" s="96" t="s">
        <v>634</v>
      </c>
    </row>
    <row r="1693" spans="1:11" hidden="1">
      <c r="A1693" s="100" t="s">
        <v>672</v>
      </c>
      <c r="B1693" s="62" t="s">
        <v>3438</v>
      </c>
      <c r="C1693" s="100" t="s">
        <v>3439</v>
      </c>
      <c r="D1693" s="100">
        <v>1.5</v>
      </c>
      <c r="E1693" s="100" t="s">
        <v>2076</v>
      </c>
      <c r="F1693" s="100" t="s">
        <v>419</v>
      </c>
      <c r="G1693" s="100" t="s">
        <v>656</v>
      </c>
      <c r="H1693" s="100">
        <v>1</v>
      </c>
      <c r="I1693" s="99">
        <f t="shared" si="26"/>
        <v>0</v>
      </c>
      <c r="J1693" s="59">
        <v>1</v>
      </c>
      <c r="K1693" s="96" t="s">
        <v>634</v>
      </c>
    </row>
    <row r="1694" spans="1:11" hidden="1">
      <c r="A1694" s="100" t="s">
        <v>672</v>
      </c>
      <c r="B1694" s="62" t="s">
        <v>3440</v>
      </c>
      <c r="C1694" s="100" t="s">
        <v>3441</v>
      </c>
      <c r="D1694" s="100">
        <v>1.5</v>
      </c>
      <c r="E1694" s="100" t="s">
        <v>2076</v>
      </c>
      <c r="F1694" s="100" t="s">
        <v>419</v>
      </c>
      <c r="G1694" s="100" t="s">
        <v>656</v>
      </c>
      <c r="H1694" s="100">
        <v>1</v>
      </c>
      <c r="I1694" s="99">
        <f t="shared" si="26"/>
        <v>0</v>
      </c>
      <c r="J1694" s="59">
        <v>1</v>
      </c>
      <c r="K1694" s="96" t="s">
        <v>634</v>
      </c>
    </row>
    <row r="1695" spans="1:11" hidden="1">
      <c r="A1695" s="100" t="s">
        <v>672</v>
      </c>
      <c r="B1695" s="62" t="s">
        <v>3442</v>
      </c>
      <c r="C1695" s="100" t="s">
        <v>3442</v>
      </c>
      <c r="D1695" s="100">
        <v>1.5</v>
      </c>
      <c r="E1695" s="100" t="s">
        <v>2076</v>
      </c>
      <c r="F1695" s="100" t="s">
        <v>419</v>
      </c>
      <c r="G1695" s="100" t="s">
        <v>656</v>
      </c>
      <c r="H1695" s="100">
        <v>1</v>
      </c>
      <c r="I1695" s="99">
        <f t="shared" si="26"/>
        <v>0</v>
      </c>
      <c r="J1695" s="59">
        <v>1</v>
      </c>
      <c r="K1695" s="96" t="s">
        <v>634</v>
      </c>
    </row>
    <row r="1696" spans="1:11" hidden="1">
      <c r="A1696" s="100" t="s">
        <v>672</v>
      </c>
      <c r="B1696" s="62" t="s">
        <v>3443</v>
      </c>
      <c r="C1696" s="100" t="s">
        <v>3443</v>
      </c>
      <c r="D1696" s="100">
        <v>1.5</v>
      </c>
      <c r="E1696" s="100" t="s">
        <v>2076</v>
      </c>
      <c r="F1696" s="100" t="s">
        <v>419</v>
      </c>
      <c r="G1696" s="100" t="s">
        <v>656</v>
      </c>
      <c r="H1696" s="100">
        <v>1</v>
      </c>
      <c r="I1696" s="99">
        <f t="shared" si="26"/>
        <v>0</v>
      </c>
      <c r="J1696" s="59">
        <v>1</v>
      </c>
      <c r="K1696" s="96" t="s">
        <v>634</v>
      </c>
    </row>
    <row r="1697" spans="1:11" hidden="1">
      <c r="A1697" s="100" t="s">
        <v>672</v>
      </c>
      <c r="B1697" s="62" t="s">
        <v>3444</v>
      </c>
      <c r="C1697" s="100" t="s">
        <v>3444</v>
      </c>
      <c r="D1697" s="100">
        <v>1.5</v>
      </c>
      <c r="E1697" s="100" t="s">
        <v>2076</v>
      </c>
      <c r="F1697" s="100" t="s">
        <v>419</v>
      </c>
      <c r="G1697" s="100" t="s">
        <v>656</v>
      </c>
      <c r="H1697" s="100">
        <v>1</v>
      </c>
      <c r="I1697" s="99">
        <f t="shared" si="26"/>
        <v>0</v>
      </c>
      <c r="J1697" s="59">
        <v>1</v>
      </c>
      <c r="K1697" s="96" t="s">
        <v>634</v>
      </c>
    </row>
    <row r="1698" spans="1:11" hidden="1">
      <c r="A1698" s="100" t="s">
        <v>672</v>
      </c>
      <c r="B1698" s="62" t="s">
        <v>3445</v>
      </c>
      <c r="C1698" s="100" t="s">
        <v>3445</v>
      </c>
      <c r="D1698" s="100">
        <v>1.5</v>
      </c>
      <c r="E1698" s="100" t="s">
        <v>2076</v>
      </c>
      <c r="F1698" s="100" t="s">
        <v>419</v>
      </c>
      <c r="G1698" s="100" t="s">
        <v>656</v>
      </c>
      <c r="H1698" s="100">
        <v>1</v>
      </c>
      <c r="I1698" s="99">
        <f t="shared" si="26"/>
        <v>0</v>
      </c>
      <c r="J1698" s="59">
        <v>1</v>
      </c>
      <c r="K1698" s="96" t="s">
        <v>634</v>
      </c>
    </row>
    <row r="1699" spans="1:11" hidden="1">
      <c r="A1699" s="100" t="s">
        <v>672</v>
      </c>
      <c r="B1699" s="62" t="s">
        <v>3446</v>
      </c>
      <c r="C1699" s="100" t="s">
        <v>3446</v>
      </c>
      <c r="D1699" s="100">
        <v>1.5</v>
      </c>
      <c r="E1699" s="100" t="s">
        <v>2076</v>
      </c>
      <c r="F1699" s="100" t="s">
        <v>419</v>
      </c>
      <c r="G1699" s="100" t="s">
        <v>656</v>
      </c>
      <c r="H1699" s="100">
        <v>1</v>
      </c>
      <c r="I1699" s="99">
        <f t="shared" si="26"/>
        <v>0</v>
      </c>
      <c r="J1699" s="59">
        <v>1</v>
      </c>
      <c r="K1699" s="96" t="s">
        <v>634</v>
      </c>
    </row>
    <row r="1700" spans="1:11" hidden="1">
      <c r="A1700" s="100" t="s">
        <v>672</v>
      </c>
      <c r="B1700" s="62" t="s">
        <v>3447</v>
      </c>
      <c r="C1700" s="100" t="s">
        <v>3447</v>
      </c>
      <c r="D1700" s="100">
        <v>1.5</v>
      </c>
      <c r="E1700" s="100" t="s">
        <v>2076</v>
      </c>
      <c r="F1700" s="100" t="s">
        <v>419</v>
      </c>
      <c r="G1700" s="100" t="s">
        <v>656</v>
      </c>
      <c r="H1700" s="100">
        <v>1</v>
      </c>
      <c r="I1700" s="99">
        <f t="shared" si="26"/>
        <v>0</v>
      </c>
      <c r="J1700" s="59">
        <v>1</v>
      </c>
      <c r="K1700" s="96" t="s">
        <v>634</v>
      </c>
    </row>
    <row r="1701" spans="1:11" hidden="1">
      <c r="A1701" s="100" t="s">
        <v>672</v>
      </c>
      <c r="B1701" s="62" t="s">
        <v>3448</v>
      </c>
      <c r="C1701" s="100" t="s">
        <v>3448</v>
      </c>
      <c r="D1701" s="100">
        <v>1.5</v>
      </c>
      <c r="E1701" s="100" t="s">
        <v>2076</v>
      </c>
      <c r="F1701" s="100" t="s">
        <v>419</v>
      </c>
      <c r="G1701" s="100" t="s">
        <v>656</v>
      </c>
      <c r="H1701" s="100">
        <v>1</v>
      </c>
      <c r="I1701" s="99">
        <f t="shared" si="26"/>
        <v>0</v>
      </c>
      <c r="J1701" s="59">
        <v>1</v>
      </c>
      <c r="K1701" s="96" t="s">
        <v>634</v>
      </c>
    </row>
    <row r="1702" spans="1:11" hidden="1">
      <c r="A1702" s="100" t="s">
        <v>672</v>
      </c>
      <c r="B1702" s="62" t="s">
        <v>3449</v>
      </c>
      <c r="C1702" s="100" t="s">
        <v>3449</v>
      </c>
      <c r="D1702" s="100">
        <v>1.5</v>
      </c>
      <c r="E1702" s="100" t="s">
        <v>2076</v>
      </c>
      <c r="F1702" s="100" t="s">
        <v>419</v>
      </c>
      <c r="G1702" s="100" t="s">
        <v>656</v>
      </c>
      <c r="H1702" s="100">
        <v>1</v>
      </c>
      <c r="I1702" s="99">
        <f t="shared" si="26"/>
        <v>0</v>
      </c>
      <c r="J1702" s="59">
        <v>1</v>
      </c>
      <c r="K1702" s="96" t="s">
        <v>634</v>
      </c>
    </row>
    <row r="1703" spans="1:11" hidden="1">
      <c r="A1703" s="100" t="s">
        <v>672</v>
      </c>
      <c r="B1703" s="62" t="s">
        <v>3450</v>
      </c>
      <c r="C1703" s="100" t="s">
        <v>3450</v>
      </c>
      <c r="D1703" s="100">
        <v>1.5</v>
      </c>
      <c r="E1703" s="100" t="s">
        <v>2076</v>
      </c>
      <c r="F1703" s="100" t="s">
        <v>419</v>
      </c>
      <c r="G1703" s="100" t="s">
        <v>656</v>
      </c>
      <c r="H1703" s="100">
        <v>1</v>
      </c>
      <c r="I1703" s="99">
        <f t="shared" si="26"/>
        <v>0</v>
      </c>
      <c r="J1703" s="59">
        <v>1</v>
      </c>
      <c r="K1703" s="96" t="s">
        <v>634</v>
      </c>
    </row>
    <row r="1704" spans="1:11" hidden="1">
      <c r="A1704" s="100" t="s">
        <v>672</v>
      </c>
      <c r="B1704" s="62" t="s">
        <v>3451</v>
      </c>
      <c r="C1704" s="100" t="s">
        <v>3451</v>
      </c>
      <c r="D1704" s="100">
        <v>1.5</v>
      </c>
      <c r="E1704" s="100" t="s">
        <v>2076</v>
      </c>
      <c r="F1704" s="100" t="s">
        <v>419</v>
      </c>
      <c r="G1704" s="100" t="s">
        <v>656</v>
      </c>
      <c r="H1704" s="100">
        <v>1</v>
      </c>
      <c r="I1704" s="99">
        <f t="shared" si="26"/>
        <v>0</v>
      </c>
      <c r="J1704" s="59">
        <v>1</v>
      </c>
      <c r="K1704" s="96" t="s">
        <v>634</v>
      </c>
    </row>
    <row r="1705" spans="1:11" hidden="1">
      <c r="A1705" s="100" t="s">
        <v>672</v>
      </c>
      <c r="B1705" s="62" t="s">
        <v>3452</v>
      </c>
      <c r="C1705" s="100" t="s">
        <v>3452</v>
      </c>
      <c r="D1705" s="100">
        <v>1.5</v>
      </c>
      <c r="E1705" s="100" t="s">
        <v>2076</v>
      </c>
      <c r="F1705" s="100" t="s">
        <v>419</v>
      </c>
      <c r="G1705" s="100" t="s">
        <v>656</v>
      </c>
      <c r="H1705" s="100">
        <v>1</v>
      </c>
      <c r="I1705" s="99">
        <f t="shared" si="26"/>
        <v>0</v>
      </c>
      <c r="J1705" s="59">
        <v>1</v>
      </c>
      <c r="K1705" s="96" t="s">
        <v>634</v>
      </c>
    </row>
    <row r="1706" spans="1:11" hidden="1">
      <c r="A1706" s="100" t="s">
        <v>672</v>
      </c>
      <c r="B1706" s="62" t="s">
        <v>3453</v>
      </c>
      <c r="C1706" s="100" t="s">
        <v>3453</v>
      </c>
      <c r="D1706" s="100">
        <v>1.5</v>
      </c>
      <c r="E1706" s="100" t="s">
        <v>2076</v>
      </c>
      <c r="F1706" s="100" t="s">
        <v>419</v>
      </c>
      <c r="G1706" s="100" t="s">
        <v>656</v>
      </c>
      <c r="H1706" s="100">
        <v>1</v>
      </c>
      <c r="I1706" s="99">
        <f t="shared" si="26"/>
        <v>0</v>
      </c>
      <c r="J1706" s="59">
        <v>1</v>
      </c>
      <c r="K1706" s="96" t="s">
        <v>634</v>
      </c>
    </row>
    <row r="1707" spans="1:11" hidden="1">
      <c r="A1707" s="100" t="s">
        <v>672</v>
      </c>
      <c r="B1707" s="62" t="s">
        <v>3454</v>
      </c>
      <c r="C1707" s="100" t="s">
        <v>3454</v>
      </c>
      <c r="D1707" s="100">
        <v>1.5</v>
      </c>
      <c r="E1707" s="100" t="s">
        <v>2076</v>
      </c>
      <c r="F1707" s="100" t="s">
        <v>419</v>
      </c>
      <c r="G1707" s="100" t="s">
        <v>656</v>
      </c>
      <c r="H1707" s="100">
        <v>1</v>
      </c>
      <c r="I1707" s="99">
        <f t="shared" si="26"/>
        <v>0</v>
      </c>
      <c r="J1707" s="59">
        <v>1</v>
      </c>
      <c r="K1707" s="96" t="s">
        <v>634</v>
      </c>
    </row>
    <row r="1708" spans="1:11" hidden="1">
      <c r="A1708" s="100" t="s">
        <v>672</v>
      </c>
      <c r="B1708" s="62" t="s">
        <v>3455</v>
      </c>
      <c r="C1708" s="100" t="s">
        <v>3455</v>
      </c>
      <c r="D1708" s="100">
        <v>1.5</v>
      </c>
      <c r="E1708" s="100" t="s">
        <v>2076</v>
      </c>
      <c r="F1708" s="100" t="s">
        <v>419</v>
      </c>
      <c r="G1708" s="100" t="s">
        <v>656</v>
      </c>
      <c r="H1708" s="100">
        <v>1</v>
      </c>
      <c r="I1708" s="99">
        <f t="shared" si="26"/>
        <v>0</v>
      </c>
      <c r="J1708" s="59">
        <v>1</v>
      </c>
      <c r="K1708" s="96" t="s">
        <v>634</v>
      </c>
    </row>
    <row r="1709" spans="1:11" hidden="1">
      <c r="A1709" s="100" t="s">
        <v>672</v>
      </c>
      <c r="B1709" s="62" t="s">
        <v>3456</v>
      </c>
      <c r="C1709" s="100" t="s">
        <v>3456</v>
      </c>
      <c r="D1709" s="100">
        <v>1.5</v>
      </c>
      <c r="E1709" s="100" t="s">
        <v>2076</v>
      </c>
      <c r="F1709" s="100" t="s">
        <v>419</v>
      </c>
      <c r="G1709" s="100" t="s">
        <v>656</v>
      </c>
      <c r="H1709" s="100">
        <v>1</v>
      </c>
      <c r="I1709" s="99">
        <f t="shared" si="26"/>
        <v>0</v>
      </c>
      <c r="J1709" s="59">
        <v>1</v>
      </c>
      <c r="K1709" s="96" t="s">
        <v>634</v>
      </c>
    </row>
    <row r="1710" spans="1:11" hidden="1">
      <c r="A1710" s="100" t="s">
        <v>672</v>
      </c>
      <c r="B1710" s="62" t="s">
        <v>3457</v>
      </c>
      <c r="C1710" s="100" t="s">
        <v>3457</v>
      </c>
      <c r="D1710" s="100">
        <v>1.5</v>
      </c>
      <c r="E1710" s="100" t="s">
        <v>2076</v>
      </c>
      <c r="F1710" s="100" t="s">
        <v>419</v>
      </c>
      <c r="G1710" s="100" t="s">
        <v>656</v>
      </c>
      <c r="H1710" s="100">
        <v>1</v>
      </c>
      <c r="I1710" s="99">
        <f t="shared" si="26"/>
        <v>0</v>
      </c>
      <c r="J1710" s="59">
        <v>1</v>
      </c>
      <c r="K1710" s="96" t="s">
        <v>634</v>
      </c>
    </row>
    <row r="1711" spans="1:11" hidden="1">
      <c r="A1711" s="100" t="s">
        <v>672</v>
      </c>
      <c r="B1711" s="62" t="s">
        <v>3458</v>
      </c>
      <c r="C1711" s="100" t="s">
        <v>3458</v>
      </c>
      <c r="D1711" s="100">
        <v>1.5</v>
      </c>
      <c r="E1711" s="100" t="s">
        <v>2076</v>
      </c>
      <c r="F1711" s="100" t="s">
        <v>419</v>
      </c>
      <c r="G1711" s="100" t="s">
        <v>656</v>
      </c>
      <c r="H1711" s="100">
        <v>1</v>
      </c>
      <c r="I1711" s="99">
        <f t="shared" si="26"/>
        <v>0</v>
      </c>
      <c r="J1711" s="59">
        <v>1</v>
      </c>
      <c r="K1711" s="96" t="s">
        <v>634</v>
      </c>
    </row>
    <row r="1712" spans="1:11" hidden="1">
      <c r="A1712" s="100" t="s">
        <v>672</v>
      </c>
      <c r="B1712" s="62" t="s">
        <v>3459</v>
      </c>
      <c r="C1712" s="100" t="s">
        <v>3459</v>
      </c>
      <c r="D1712" s="100">
        <v>1.5</v>
      </c>
      <c r="E1712" s="100" t="s">
        <v>2076</v>
      </c>
      <c r="F1712" s="100" t="s">
        <v>419</v>
      </c>
      <c r="G1712" s="100" t="s">
        <v>656</v>
      </c>
      <c r="H1712" s="100">
        <v>1</v>
      </c>
      <c r="I1712" s="99">
        <f t="shared" si="26"/>
        <v>0</v>
      </c>
      <c r="J1712" s="59">
        <v>1</v>
      </c>
      <c r="K1712" s="96" t="s">
        <v>634</v>
      </c>
    </row>
    <row r="1713" spans="1:11" hidden="1">
      <c r="A1713" s="100" t="s">
        <v>672</v>
      </c>
      <c r="B1713" s="62" t="s">
        <v>3460</v>
      </c>
      <c r="C1713" s="100" t="s">
        <v>3460</v>
      </c>
      <c r="D1713" s="100">
        <v>1.5</v>
      </c>
      <c r="E1713" s="100" t="s">
        <v>2076</v>
      </c>
      <c r="F1713" s="100" t="s">
        <v>419</v>
      </c>
      <c r="G1713" s="100" t="s">
        <v>656</v>
      </c>
      <c r="H1713" s="100">
        <v>1</v>
      </c>
      <c r="I1713" s="99">
        <f t="shared" si="26"/>
        <v>0</v>
      </c>
      <c r="J1713" s="59">
        <v>1</v>
      </c>
      <c r="K1713" s="96" t="s">
        <v>634</v>
      </c>
    </row>
    <row r="1714" spans="1:11" hidden="1">
      <c r="A1714" s="100" t="s">
        <v>672</v>
      </c>
      <c r="B1714" s="62" t="s">
        <v>3461</v>
      </c>
      <c r="C1714" s="100" t="s">
        <v>3461</v>
      </c>
      <c r="D1714" s="100">
        <v>1.5</v>
      </c>
      <c r="E1714" s="100" t="s">
        <v>2076</v>
      </c>
      <c r="F1714" s="100" t="s">
        <v>419</v>
      </c>
      <c r="G1714" s="100" t="s">
        <v>656</v>
      </c>
      <c r="H1714" s="100">
        <v>1</v>
      </c>
      <c r="I1714" s="99">
        <f t="shared" si="26"/>
        <v>0</v>
      </c>
      <c r="J1714" s="59">
        <v>1</v>
      </c>
      <c r="K1714" s="96" t="s">
        <v>634</v>
      </c>
    </row>
    <row r="1715" spans="1:11" hidden="1">
      <c r="A1715" s="100" t="s">
        <v>672</v>
      </c>
      <c r="B1715" s="62" t="s">
        <v>3462</v>
      </c>
      <c r="C1715" s="100" t="s">
        <v>3462</v>
      </c>
      <c r="D1715" s="100">
        <v>1.5</v>
      </c>
      <c r="E1715" s="100" t="s">
        <v>2076</v>
      </c>
      <c r="F1715" s="100" t="s">
        <v>419</v>
      </c>
      <c r="G1715" s="100" t="s">
        <v>656</v>
      </c>
      <c r="H1715" s="100">
        <v>1</v>
      </c>
      <c r="I1715" s="99">
        <f t="shared" si="26"/>
        <v>0</v>
      </c>
      <c r="J1715" s="59">
        <v>1</v>
      </c>
      <c r="K1715" s="96" t="s">
        <v>634</v>
      </c>
    </row>
    <row r="1716" spans="1:11" hidden="1">
      <c r="A1716" s="100" t="s">
        <v>672</v>
      </c>
      <c r="B1716" s="62" t="s">
        <v>3463</v>
      </c>
      <c r="C1716" s="100" t="s">
        <v>3463</v>
      </c>
      <c r="D1716" s="100">
        <v>1.5</v>
      </c>
      <c r="E1716" s="100" t="s">
        <v>2076</v>
      </c>
      <c r="F1716" s="100" t="s">
        <v>419</v>
      </c>
      <c r="G1716" s="100" t="s">
        <v>656</v>
      </c>
      <c r="H1716" s="100">
        <v>1</v>
      </c>
      <c r="I1716" s="99">
        <f t="shared" si="26"/>
        <v>0</v>
      </c>
      <c r="J1716" s="59">
        <v>1</v>
      </c>
      <c r="K1716" s="96" t="s">
        <v>634</v>
      </c>
    </row>
    <row r="1717" spans="1:11" hidden="1">
      <c r="A1717" s="100" t="s">
        <v>672</v>
      </c>
      <c r="B1717" s="62" t="s">
        <v>3464</v>
      </c>
      <c r="C1717" s="100" t="s">
        <v>3464</v>
      </c>
      <c r="D1717" s="100">
        <v>1.5</v>
      </c>
      <c r="E1717" s="100" t="s">
        <v>2076</v>
      </c>
      <c r="F1717" s="100" t="s">
        <v>419</v>
      </c>
      <c r="G1717" s="100" t="s">
        <v>656</v>
      </c>
      <c r="H1717" s="100">
        <v>1</v>
      </c>
      <c r="I1717" s="99">
        <f t="shared" si="26"/>
        <v>0</v>
      </c>
      <c r="J1717" s="59">
        <v>1</v>
      </c>
      <c r="K1717" s="96" t="s">
        <v>634</v>
      </c>
    </row>
    <row r="1718" spans="1:11" hidden="1">
      <c r="A1718" s="100" t="s">
        <v>672</v>
      </c>
      <c r="B1718" s="62" t="s">
        <v>3465</v>
      </c>
      <c r="C1718" s="100" t="s">
        <v>3465</v>
      </c>
      <c r="D1718" s="100">
        <v>1.5</v>
      </c>
      <c r="E1718" s="100" t="s">
        <v>2076</v>
      </c>
      <c r="F1718" s="100" t="s">
        <v>419</v>
      </c>
      <c r="G1718" s="100" t="s">
        <v>656</v>
      </c>
      <c r="H1718" s="100">
        <v>1</v>
      </c>
      <c r="I1718" s="99">
        <f t="shared" si="26"/>
        <v>0</v>
      </c>
      <c r="J1718" s="59">
        <v>1</v>
      </c>
      <c r="K1718" s="96" t="s">
        <v>634</v>
      </c>
    </row>
    <row r="1719" spans="1:11" hidden="1">
      <c r="A1719" s="100" t="s">
        <v>672</v>
      </c>
      <c r="B1719" s="62" t="s">
        <v>3466</v>
      </c>
      <c r="C1719" s="100" t="s">
        <v>3466</v>
      </c>
      <c r="D1719" s="100">
        <v>1.5</v>
      </c>
      <c r="E1719" s="100" t="s">
        <v>2076</v>
      </c>
      <c r="F1719" s="100" t="s">
        <v>419</v>
      </c>
      <c r="G1719" s="100" t="s">
        <v>656</v>
      </c>
      <c r="H1719" s="100">
        <v>1</v>
      </c>
      <c r="I1719" s="99">
        <f t="shared" si="26"/>
        <v>0</v>
      </c>
      <c r="J1719" s="59">
        <v>1</v>
      </c>
      <c r="K1719" s="96" t="s">
        <v>634</v>
      </c>
    </row>
    <row r="1720" spans="1:11" hidden="1">
      <c r="A1720" s="100" t="s">
        <v>672</v>
      </c>
      <c r="B1720" s="62" t="s">
        <v>3467</v>
      </c>
      <c r="C1720" s="100" t="s">
        <v>3467</v>
      </c>
      <c r="D1720" s="100">
        <v>1.5</v>
      </c>
      <c r="E1720" s="100" t="s">
        <v>2076</v>
      </c>
      <c r="F1720" s="100" t="s">
        <v>419</v>
      </c>
      <c r="G1720" s="100" t="s">
        <v>656</v>
      </c>
      <c r="H1720" s="100">
        <v>1</v>
      </c>
      <c r="I1720" s="99">
        <f t="shared" si="26"/>
        <v>0</v>
      </c>
      <c r="J1720" s="59">
        <v>1</v>
      </c>
      <c r="K1720" s="96" t="s">
        <v>634</v>
      </c>
    </row>
    <row r="1721" spans="1:11" hidden="1">
      <c r="A1721" s="100" t="s">
        <v>672</v>
      </c>
      <c r="B1721" s="62" t="s">
        <v>3468</v>
      </c>
      <c r="C1721" s="100" t="s">
        <v>3468</v>
      </c>
      <c r="D1721" s="100">
        <v>1.5</v>
      </c>
      <c r="E1721" s="100" t="s">
        <v>2076</v>
      </c>
      <c r="F1721" s="100" t="s">
        <v>419</v>
      </c>
      <c r="G1721" s="100" t="s">
        <v>656</v>
      </c>
      <c r="H1721" s="100">
        <v>1</v>
      </c>
      <c r="I1721" s="99">
        <f t="shared" si="26"/>
        <v>0</v>
      </c>
      <c r="J1721" s="59">
        <v>1</v>
      </c>
      <c r="K1721" s="96" t="s">
        <v>634</v>
      </c>
    </row>
    <row r="1722" spans="1:11" hidden="1">
      <c r="A1722" s="100" t="s">
        <v>672</v>
      </c>
      <c r="B1722" s="62" t="s">
        <v>3469</v>
      </c>
      <c r="C1722" s="100" t="s">
        <v>3469</v>
      </c>
      <c r="D1722" s="100">
        <v>1.5</v>
      </c>
      <c r="E1722" s="100" t="s">
        <v>2076</v>
      </c>
      <c r="F1722" s="100" t="s">
        <v>419</v>
      </c>
      <c r="G1722" s="100" t="s">
        <v>656</v>
      </c>
      <c r="H1722" s="100">
        <v>1</v>
      </c>
      <c r="I1722" s="99">
        <f t="shared" si="26"/>
        <v>0</v>
      </c>
      <c r="J1722" s="59">
        <v>1</v>
      </c>
      <c r="K1722" s="96" t="s">
        <v>634</v>
      </c>
    </row>
    <row r="1723" spans="1:11" hidden="1">
      <c r="A1723" s="100" t="s">
        <v>672</v>
      </c>
      <c r="B1723" s="62" t="s">
        <v>3470</v>
      </c>
      <c r="C1723" s="100" t="s">
        <v>3470</v>
      </c>
      <c r="D1723" s="100">
        <v>1.5</v>
      </c>
      <c r="E1723" s="100" t="s">
        <v>2076</v>
      </c>
      <c r="F1723" s="100" t="s">
        <v>419</v>
      </c>
      <c r="G1723" s="100" t="s">
        <v>656</v>
      </c>
      <c r="H1723" s="100">
        <v>1</v>
      </c>
      <c r="I1723" s="99">
        <f t="shared" si="26"/>
        <v>0</v>
      </c>
      <c r="J1723" s="59">
        <v>1</v>
      </c>
      <c r="K1723" s="96" t="s">
        <v>634</v>
      </c>
    </row>
    <row r="1724" spans="1:11" hidden="1">
      <c r="A1724" s="100" t="s">
        <v>672</v>
      </c>
      <c r="B1724" s="62" t="s">
        <v>3471</v>
      </c>
      <c r="C1724" s="100" t="s">
        <v>3471</v>
      </c>
      <c r="D1724" s="100">
        <v>1.5</v>
      </c>
      <c r="E1724" s="100" t="s">
        <v>2076</v>
      </c>
      <c r="F1724" s="100" t="s">
        <v>419</v>
      </c>
      <c r="G1724" s="100" t="s">
        <v>656</v>
      </c>
      <c r="H1724" s="100">
        <v>1</v>
      </c>
      <c r="I1724" s="99">
        <f t="shared" si="26"/>
        <v>0</v>
      </c>
      <c r="J1724" s="59">
        <v>1</v>
      </c>
      <c r="K1724" s="96" t="s">
        <v>634</v>
      </c>
    </row>
    <row r="1725" spans="1:11" hidden="1">
      <c r="A1725" s="100" t="s">
        <v>672</v>
      </c>
      <c r="B1725" s="62" t="s">
        <v>3472</v>
      </c>
      <c r="C1725" s="100" t="s">
        <v>3472</v>
      </c>
      <c r="D1725" s="100">
        <v>1.5</v>
      </c>
      <c r="E1725" s="100" t="s">
        <v>2076</v>
      </c>
      <c r="F1725" s="100" t="s">
        <v>419</v>
      </c>
      <c r="G1725" s="100" t="s">
        <v>656</v>
      </c>
      <c r="H1725" s="100">
        <v>1</v>
      </c>
      <c r="I1725" s="99">
        <f t="shared" si="26"/>
        <v>0</v>
      </c>
      <c r="J1725" s="59">
        <v>1</v>
      </c>
      <c r="K1725" s="96" t="s">
        <v>634</v>
      </c>
    </row>
    <row r="1726" spans="1:11" hidden="1">
      <c r="A1726" s="100" t="s">
        <v>672</v>
      </c>
      <c r="B1726" s="62" t="s">
        <v>3473</v>
      </c>
      <c r="C1726" s="100" t="s">
        <v>3473</v>
      </c>
      <c r="D1726" s="100">
        <v>1.5</v>
      </c>
      <c r="E1726" s="100" t="s">
        <v>2076</v>
      </c>
      <c r="F1726" s="100" t="s">
        <v>419</v>
      </c>
      <c r="G1726" s="100" t="s">
        <v>656</v>
      </c>
      <c r="H1726" s="100">
        <v>1</v>
      </c>
      <c r="I1726" s="99">
        <f t="shared" si="26"/>
        <v>0</v>
      </c>
      <c r="J1726" s="59">
        <v>1</v>
      </c>
      <c r="K1726" s="96" t="s">
        <v>634</v>
      </c>
    </row>
    <row r="1727" spans="1:11" hidden="1">
      <c r="A1727" s="100" t="s">
        <v>672</v>
      </c>
      <c r="B1727" s="62" t="s">
        <v>3474</v>
      </c>
      <c r="C1727" s="100" t="s">
        <v>3474</v>
      </c>
      <c r="D1727" s="100">
        <v>1.5</v>
      </c>
      <c r="E1727" s="100" t="s">
        <v>2076</v>
      </c>
      <c r="F1727" s="100" t="s">
        <v>419</v>
      </c>
      <c r="G1727" s="100" t="s">
        <v>656</v>
      </c>
      <c r="H1727" s="100">
        <v>1</v>
      </c>
      <c r="I1727" s="99">
        <f t="shared" si="26"/>
        <v>0</v>
      </c>
      <c r="J1727" s="59">
        <v>1</v>
      </c>
      <c r="K1727" s="96" t="s">
        <v>634</v>
      </c>
    </row>
    <row r="1728" spans="1:11" hidden="1">
      <c r="A1728" s="100" t="s">
        <v>672</v>
      </c>
      <c r="B1728" s="62" t="s">
        <v>3475</v>
      </c>
      <c r="C1728" s="100" t="s">
        <v>3475</v>
      </c>
      <c r="D1728" s="100">
        <v>1.5</v>
      </c>
      <c r="E1728" s="100" t="s">
        <v>2076</v>
      </c>
      <c r="F1728" s="100" t="s">
        <v>419</v>
      </c>
      <c r="G1728" s="100" t="s">
        <v>656</v>
      </c>
      <c r="H1728" s="100">
        <v>1</v>
      </c>
      <c r="I1728" s="99">
        <f t="shared" si="26"/>
        <v>0</v>
      </c>
      <c r="J1728" s="59">
        <v>1</v>
      </c>
      <c r="K1728" s="96" t="s">
        <v>634</v>
      </c>
    </row>
    <row r="1729" spans="1:11" hidden="1">
      <c r="A1729" s="100" t="s">
        <v>672</v>
      </c>
      <c r="B1729" s="62" t="s">
        <v>3476</v>
      </c>
      <c r="C1729" s="100" t="s">
        <v>3477</v>
      </c>
      <c r="D1729" s="100">
        <v>1.5</v>
      </c>
      <c r="E1729" s="100" t="s">
        <v>2076</v>
      </c>
      <c r="F1729" s="100" t="s">
        <v>419</v>
      </c>
      <c r="G1729" s="100" t="s">
        <v>656</v>
      </c>
      <c r="H1729" s="100">
        <v>1</v>
      </c>
      <c r="I1729" s="99">
        <f t="shared" si="26"/>
        <v>0</v>
      </c>
      <c r="J1729" s="59">
        <v>1</v>
      </c>
      <c r="K1729" s="96" t="s">
        <v>634</v>
      </c>
    </row>
    <row r="1730" spans="1:11" hidden="1">
      <c r="A1730" s="100" t="s">
        <v>672</v>
      </c>
      <c r="B1730" s="62" t="s">
        <v>3478</v>
      </c>
      <c r="C1730" s="100" t="s">
        <v>3478</v>
      </c>
      <c r="D1730" s="100">
        <v>1.5</v>
      </c>
      <c r="E1730" s="100" t="s">
        <v>2076</v>
      </c>
      <c r="F1730" s="100" t="s">
        <v>419</v>
      </c>
      <c r="G1730" s="100" t="s">
        <v>656</v>
      </c>
      <c r="H1730" s="100">
        <v>1</v>
      </c>
      <c r="I1730" s="99">
        <f t="shared" ref="I1730:I1793" si="27">NOT(H1730)*1</f>
        <v>0</v>
      </c>
      <c r="J1730" s="59">
        <v>1</v>
      </c>
      <c r="K1730" s="96" t="s">
        <v>634</v>
      </c>
    </row>
    <row r="1731" spans="1:11" hidden="1">
      <c r="A1731" s="100" t="s">
        <v>672</v>
      </c>
      <c r="B1731" s="62" t="s">
        <v>3479</v>
      </c>
      <c r="C1731" s="100" t="s">
        <v>3479</v>
      </c>
      <c r="D1731" s="100">
        <v>1.5</v>
      </c>
      <c r="E1731" s="100" t="s">
        <v>2076</v>
      </c>
      <c r="F1731" s="100" t="s">
        <v>419</v>
      </c>
      <c r="G1731" s="100" t="s">
        <v>656</v>
      </c>
      <c r="H1731" s="100">
        <v>1</v>
      </c>
      <c r="I1731" s="99">
        <f t="shared" si="27"/>
        <v>0</v>
      </c>
      <c r="J1731" s="59">
        <v>1</v>
      </c>
      <c r="K1731" s="96" t="s">
        <v>634</v>
      </c>
    </row>
    <row r="1732" spans="1:11" hidden="1">
      <c r="A1732" s="100" t="s">
        <v>672</v>
      </c>
      <c r="B1732" s="62" t="s">
        <v>3480</v>
      </c>
      <c r="C1732" s="100" t="s">
        <v>3480</v>
      </c>
      <c r="D1732" s="100">
        <v>1.5</v>
      </c>
      <c r="E1732" s="100" t="s">
        <v>2076</v>
      </c>
      <c r="F1732" s="100" t="s">
        <v>419</v>
      </c>
      <c r="G1732" s="100" t="s">
        <v>656</v>
      </c>
      <c r="H1732" s="100">
        <v>1</v>
      </c>
      <c r="I1732" s="99">
        <f t="shared" si="27"/>
        <v>0</v>
      </c>
      <c r="J1732" s="59">
        <v>1</v>
      </c>
      <c r="K1732" s="96" t="s">
        <v>634</v>
      </c>
    </row>
    <row r="1733" spans="1:11" hidden="1">
      <c r="A1733" s="100" t="s">
        <v>672</v>
      </c>
      <c r="B1733" s="62" t="s">
        <v>3481</v>
      </c>
      <c r="C1733" s="100" t="s">
        <v>3481</v>
      </c>
      <c r="D1733" s="100">
        <v>1.5</v>
      </c>
      <c r="E1733" s="100" t="s">
        <v>2076</v>
      </c>
      <c r="F1733" s="100" t="s">
        <v>419</v>
      </c>
      <c r="G1733" s="100" t="s">
        <v>656</v>
      </c>
      <c r="H1733" s="100">
        <v>1</v>
      </c>
      <c r="I1733" s="99">
        <f t="shared" si="27"/>
        <v>0</v>
      </c>
      <c r="J1733" s="59">
        <v>1</v>
      </c>
      <c r="K1733" s="96" t="s">
        <v>634</v>
      </c>
    </row>
    <row r="1734" spans="1:11" hidden="1">
      <c r="A1734" s="100" t="s">
        <v>672</v>
      </c>
      <c r="B1734" s="62" t="s">
        <v>3482</v>
      </c>
      <c r="C1734" s="100" t="s">
        <v>3482</v>
      </c>
      <c r="D1734" s="100">
        <v>1.5</v>
      </c>
      <c r="E1734" s="100" t="s">
        <v>2076</v>
      </c>
      <c r="F1734" s="100" t="s">
        <v>419</v>
      </c>
      <c r="G1734" s="100" t="s">
        <v>656</v>
      </c>
      <c r="H1734" s="100">
        <v>1</v>
      </c>
      <c r="I1734" s="99">
        <f t="shared" si="27"/>
        <v>0</v>
      </c>
      <c r="J1734" s="59">
        <v>1</v>
      </c>
      <c r="K1734" s="96" t="s">
        <v>634</v>
      </c>
    </row>
    <row r="1735" spans="1:11" hidden="1">
      <c r="A1735" s="100" t="s">
        <v>672</v>
      </c>
      <c r="B1735" s="62" t="s">
        <v>3483</v>
      </c>
      <c r="C1735" s="100" t="s">
        <v>3483</v>
      </c>
      <c r="D1735" s="100">
        <v>1.5</v>
      </c>
      <c r="E1735" s="100" t="s">
        <v>2076</v>
      </c>
      <c r="F1735" s="100" t="s">
        <v>419</v>
      </c>
      <c r="G1735" s="100" t="s">
        <v>656</v>
      </c>
      <c r="H1735" s="100">
        <v>1</v>
      </c>
      <c r="I1735" s="99">
        <f t="shared" si="27"/>
        <v>0</v>
      </c>
      <c r="J1735" s="59">
        <v>1</v>
      </c>
      <c r="K1735" s="96" t="s">
        <v>634</v>
      </c>
    </row>
    <row r="1736" spans="1:11" hidden="1">
      <c r="A1736" s="100" t="s">
        <v>672</v>
      </c>
      <c r="B1736" s="62" t="s">
        <v>3484</v>
      </c>
      <c r="C1736" s="100" t="s">
        <v>3484</v>
      </c>
      <c r="D1736" s="100">
        <v>1.5</v>
      </c>
      <c r="E1736" s="100" t="s">
        <v>2076</v>
      </c>
      <c r="F1736" s="100" t="s">
        <v>419</v>
      </c>
      <c r="G1736" s="100" t="s">
        <v>656</v>
      </c>
      <c r="H1736" s="100">
        <v>1</v>
      </c>
      <c r="I1736" s="99">
        <f t="shared" si="27"/>
        <v>0</v>
      </c>
      <c r="J1736" s="59">
        <v>1</v>
      </c>
      <c r="K1736" s="96" t="s">
        <v>634</v>
      </c>
    </row>
    <row r="1737" spans="1:11" hidden="1">
      <c r="A1737" s="100" t="s">
        <v>672</v>
      </c>
      <c r="B1737" s="62" t="s">
        <v>2254</v>
      </c>
      <c r="C1737" s="100" t="s">
        <v>2254</v>
      </c>
      <c r="D1737" s="100">
        <v>1.5</v>
      </c>
      <c r="E1737" s="100" t="s">
        <v>2076</v>
      </c>
      <c r="F1737" s="100" t="s">
        <v>419</v>
      </c>
      <c r="G1737" s="100" t="s">
        <v>656</v>
      </c>
      <c r="H1737" s="100">
        <v>1</v>
      </c>
      <c r="I1737" s="99">
        <f t="shared" si="27"/>
        <v>0</v>
      </c>
      <c r="J1737" s="59">
        <v>1</v>
      </c>
      <c r="K1737" s="96" t="s">
        <v>634</v>
      </c>
    </row>
    <row r="1738" spans="1:11" hidden="1">
      <c r="A1738" s="100" t="s">
        <v>672</v>
      </c>
      <c r="B1738" s="62" t="s">
        <v>3485</v>
      </c>
      <c r="C1738" s="100" t="s">
        <v>3485</v>
      </c>
      <c r="D1738" s="100">
        <v>1.5</v>
      </c>
      <c r="E1738" s="100" t="s">
        <v>2076</v>
      </c>
      <c r="F1738" s="100" t="s">
        <v>419</v>
      </c>
      <c r="G1738" s="100" t="s">
        <v>656</v>
      </c>
      <c r="H1738" s="100">
        <v>1</v>
      </c>
      <c r="I1738" s="99">
        <f t="shared" si="27"/>
        <v>0</v>
      </c>
      <c r="J1738" s="59">
        <v>1</v>
      </c>
      <c r="K1738" s="96" t="s">
        <v>634</v>
      </c>
    </row>
    <row r="1739" spans="1:11" hidden="1">
      <c r="A1739" s="100" t="s">
        <v>672</v>
      </c>
      <c r="B1739" s="62" t="s">
        <v>3486</v>
      </c>
      <c r="C1739" s="100" t="s">
        <v>3486</v>
      </c>
      <c r="D1739" s="100">
        <v>1.5</v>
      </c>
      <c r="E1739" s="100" t="s">
        <v>2076</v>
      </c>
      <c r="F1739" s="100" t="s">
        <v>419</v>
      </c>
      <c r="G1739" s="100" t="s">
        <v>656</v>
      </c>
      <c r="H1739" s="100">
        <v>1</v>
      </c>
      <c r="I1739" s="99">
        <f t="shared" si="27"/>
        <v>0</v>
      </c>
      <c r="J1739" s="59">
        <v>1</v>
      </c>
      <c r="K1739" s="96" t="s">
        <v>634</v>
      </c>
    </row>
    <row r="1740" spans="1:11" hidden="1">
      <c r="A1740" s="100" t="s">
        <v>672</v>
      </c>
      <c r="B1740" s="62" t="s">
        <v>3487</v>
      </c>
      <c r="C1740" s="100" t="s">
        <v>3487</v>
      </c>
      <c r="D1740" s="100">
        <v>1.5</v>
      </c>
      <c r="E1740" s="100" t="s">
        <v>2076</v>
      </c>
      <c r="F1740" s="100" t="s">
        <v>419</v>
      </c>
      <c r="G1740" s="100" t="s">
        <v>656</v>
      </c>
      <c r="H1740" s="100">
        <v>1</v>
      </c>
      <c r="I1740" s="99">
        <f t="shared" si="27"/>
        <v>0</v>
      </c>
      <c r="J1740" s="59">
        <v>1</v>
      </c>
      <c r="K1740" s="96" t="s">
        <v>634</v>
      </c>
    </row>
    <row r="1741" spans="1:11" hidden="1">
      <c r="A1741" s="100" t="s">
        <v>672</v>
      </c>
      <c r="B1741" s="62" t="s">
        <v>3488</v>
      </c>
      <c r="C1741" s="100" t="s">
        <v>3488</v>
      </c>
      <c r="D1741" s="100">
        <v>1.5</v>
      </c>
      <c r="E1741" s="100" t="s">
        <v>2076</v>
      </c>
      <c r="F1741" s="100" t="s">
        <v>419</v>
      </c>
      <c r="G1741" s="100" t="s">
        <v>656</v>
      </c>
      <c r="H1741" s="100">
        <v>1</v>
      </c>
      <c r="I1741" s="99">
        <f t="shared" si="27"/>
        <v>0</v>
      </c>
      <c r="J1741" s="59">
        <v>1</v>
      </c>
      <c r="K1741" s="96" t="s">
        <v>634</v>
      </c>
    </row>
    <row r="1742" spans="1:11" hidden="1">
      <c r="A1742" s="100" t="s">
        <v>672</v>
      </c>
      <c r="B1742" s="62" t="s">
        <v>3489</v>
      </c>
      <c r="C1742" s="100" t="s">
        <v>3489</v>
      </c>
      <c r="D1742" s="100">
        <v>1.5</v>
      </c>
      <c r="E1742" s="100" t="s">
        <v>2076</v>
      </c>
      <c r="F1742" s="100" t="s">
        <v>419</v>
      </c>
      <c r="G1742" s="100" t="s">
        <v>656</v>
      </c>
      <c r="H1742" s="100">
        <v>1</v>
      </c>
      <c r="I1742" s="99">
        <f t="shared" si="27"/>
        <v>0</v>
      </c>
      <c r="J1742" s="59">
        <v>1</v>
      </c>
      <c r="K1742" s="96" t="s">
        <v>634</v>
      </c>
    </row>
    <row r="1743" spans="1:11" hidden="1">
      <c r="A1743" s="100" t="s">
        <v>672</v>
      </c>
      <c r="B1743" s="62" t="s">
        <v>3490</v>
      </c>
      <c r="C1743" s="100" t="s">
        <v>3490</v>
      </c>
      <c r="D1743" s="100">
        <v>1.5</v>
      </c>
      <c r="E1743" s="100" t="s">
        <v>2076</v>
      </c>
      <c r="F1743" s="100" t="s">
        <v>419</v>
      </c>
      <c r="G1743" s="100" t="s">
        <v>656</v>
      </c>
      <c r="H1743" s="100">
        <v>1</v>
      </c>
      <c r="I1743" s="99">
        <f t="shared" si="27"/>
        <v>0</v>
      </c>
      <c r="J1743" s="59">
        <v>1</v>
      </c>
      <c r="K1743" s="96" t="s">
        <v>634</v>
      </c>
    </row>
    <row r="1744" spans="1:11" hidden="1">
      <c r="A1744" s="100" t="s">
        <v>672</v>
      </c>
      <c r="B1744" s="62" t="s">
        <v>3491</v>
      </c>
      <c r="C1744" s="100" t="s">
        <v>3491</v>
      </c>
      <c r="D1744" s="100">
        <v>1.5</v>
      </c>
      <c r="E1744" s="100" t="s">
        <v>2076</v>
      </c>
      <c r="F1744" s="100" t="s">
        <v>419</v>
      </c>
      <c r="G1744" s="100" t="s">
        <v>656</v>
      </c>
      <c r="H1744" s="100">
        <v>1</v>
      </c>
      <c r="I1744" s="99">
        <f t="shared" si="27"/>
        <v>0</v>
      </c>
      <c r="J1744" s="59">
        <v>1</v>
      </c>
      <c r="K1744" s="96" t="s">
        <v>634</v>
      </c>
    </row>
    <row r="1745" spans="1:11" hidden="1">
      <c r="A1745" s="100" t="s">
        <v>672</v>
      </c>
      <c r="B1745" s="62" t="s">
        <v>3492</v>
      </c>
      <c r="C1745" s="100" t="s">
        <v>3492</v>
      </c>
      <c r="D1745" s="100">
        <v>1.5</v>
      </c>
      <c r="E1745" s="100" t="s">
        <v>2076</v>
      </c>
      <c r="F1745" s="100" t="s">
        <v>419</v>
      </c>
      <c r="G1745" s="100" t="s">
        <v>656</v>
      </c>
      <c r="H1745" s="100">
        <v>1</v>
      </c>
      <c r="I1745" s="99">
        <f t="shared" si="27"/>
        <v>0</v>
      </c>
      <c r="J1745" s="59">
        <v>1</v>
      </c>
      <c r="K1745" s="96" t="s">
        <v>634</v>
      </c>
    </row>
    <row r="1746" spans="1:11" hidden="1">
      <c r="A1746" s="100" t="s">
        <v>672</v>
      </c>
      <c r="B1746" s="62" t="s">
        <v>3493</v>
      </c>
      <c r="C1746" s="100" t="s">
        <v>3493</v>
      </c>
      <c r="D1746" s="100">
        <v>1.5</v>
      </c>
      <c r="E1746" s="100" t="s">
        <v>2076</v>
      </c>
      <c r="F1746" s="100" t="s">
        <v>419</v>
      </c>
      <c r="G1746" s="100" t="s">
        <v>656</v>
      </c>
      <c r="H1746" s="100">
        <v>1</v>
      </c>
      <c r="I1746" s="99">
        <f t="shared" si="27"/>
        <v>0</v>
      </c>
      <c r="J1746" s="59">
        <v>1</v>
      </c>
      <c r="K1746" s="96" t="s">
        <v>634</v>
      </c>
    </row>
    <row r="1747" spans="1:11" hidden="1">
      <c r="A1747" s="100" t="s">
        <v>672</v>
      </c>
      <c r="B1747" s="62" t="s">
        <v>3494</v>
      </c>
      <c r="C1747" s="100" t="s">
        <v>3494</v>
      </c>
      <c r="D1747" s="100">
        <v>1.5</v>
      </c>
      <c r="E1747" s="100" t="s">
        <v>2076</v>
      </c>
      <c r="F1747" s="100" t="s">
        <v>419</v>
      </c>
      <c r="G1747" s="100" t="s">
        <v>656</v>
      </c>
      <c r="H1747" s="100">
        <v>1</v>
      </c>
      <c r="I1747" s="99">
        <f t="shared" si="27"/>
        <v>0</v>
      </c>
      <c r="J1747" s="59">
        <v>1</v>
      </c>
      <c r="K1747" s="96" t="s">
        <v>634</v>
      </c>
    </row>
    <row r="1748" spans="1:11" hidden="1">
      <c r="A1748" s="100" t="s">
        <v>672</v>
      </c>
      <c r="B1748" s="62" t="s">
        <v>3495</v>
      </c>
      <c r="C1748" s="100" t="s">
        <v>3495</v>
      </c>
      <c r="D1748" s="100">
        <v>1.5</v>
      </c>
      <c r="E1748" s="100" t="s">
        <v>2076</v>
      </c>
      <c r="F1748" s="100" t="s">
        <v>419</v>
      </c>
      <c r="G1748" s="100" t="s">
        <v>656</v>
      </c>
      <c r="H1748" s="100">
        <v>1</v>
      </c>
      <c r="I1748" s="99">
        <f t="shared" si="27"/>
        <v>0</v>
      </c>
      <c r="J1748" s="59">
        <v>1</v>
      </c>
      <c r="K1748" s="96" t="s">
        <v>634</v>
      </c>
    </row>
    <row r="1749" spans="1:11" hidden="1">
      <c r="A1749" s="100" t="s">
        <v>672</v>
      </c>
      <c r="B1749" s="62" t="s">
        <v>3496</v>
      </c>
      <c r="C1749" s="100" t="s">
        <v>3496</v>
      </c>
      <c r="D1749" s="100">
        <v>1.5</v>
      </c>
      <c r="E1749" s="100" t="s">
        <v>2076</v>
      </c>
      <c r="F1749" s="100" t="s">
        <v>419</v>
      </c>
      <c r="G1749" s="100" t="s">
        <v>656</v>
      </c>
      <c r="H1749" s="100">
        <v>1</v>
      </c>
      <c r="I1749" s="99">
        <f t="shared" si="27"/>
        <v>0</v>
      </c>
      <c r="J1749" s="59">
        <v>1</v>
      </c>
      <c r="K1749" s="96" t="s">
        <v>634</v>
      </c>
    </row>
    <row r="1750" spans="1:11" hidden="1">
      <c r="A1750" s="100" t="s">
        <v>672</v>
      </c>
      <c r="B1750" s="62" t="s">
        <v>3497</v>
      </c>
      <c r="C1750" s="100" t="s">
        <v>3497</v>
      </c>
      <c r="D1750" s="100">
        <v>1.5</v>
      </c>
      <c r="E1750" s="100" t="s">
        <v>2076</v>
      </c>
      <c r="F1750" s="100" t="s">
        <v>419</v>
      </c>
      <c r="G1750" s="100" t="s">
        <v>656</v>
      </c>
      <c r="H1750" s="100">
        <v>1</v>
      </c>
      <c r="I1750" s="99">
        <f t="shared" si="27"/>
        <v>0</v>
      </c>
      <c r="J1750" s="59">
        <v>1</v>
      </c>
      <c r="K1750" s="96" t="s">
        <v>634</v>
      </c>
    </row>
    <row r="1751" spans="1:11" hidden="1">
      <c r="A1751" s="100" t="s">
        <v>672</v>
      </c>
      <c r="B1751" s="62" t="s">
        <v>3498</v>
      </c>
      <c r="C1751" s="100" t="s">
        <v>3499</v>
      </c>
      <c r="D1751" s="100">
        <v>1.5</v>
      </c>
      <c r="E1751" s="100" t="s">
        <v>2076</v>
      </c>
      <c r="F1751" s="100" t="s">
        <v>419</v>
      </c>
      <c r="G1751" s="100" t="s">
        <v>656</v>
      </c>
      <c r="H1751" s="100">
        <v>1</v>
      </c>
      <c r="I1751" s="99">
        <f t="shared" si="27"/>
        <v>0</v>
      </c>
      <c r="J1751" s="59">
        <v>1</v>
      </c>
      <c r="K1751" s="96" t="s">
        <v>634</v>
      </c>
    </row>
    <row r="1752" spans="1:11" hidden="1">
      <c r="A1752" s="100" t="s">
        <v>672</v>
      </c>
      <c r="B1752" s="62" t="s">
        <v>3500</v>
      </c>
      <c r="C1752" s="100" t="s">
        <v>3500</v>
      </c>
      <c r="D1752" s="100">
        <v>1.5</v>
      </c>
      <c r="E1752" s="100" t="s">
        <v>2076</v>
      </c>
      <c r="F1752" s="100" t="s">
        <v>419</v>
      </c>
      <c r="G1752" s="100" t="s">
        <v>656</v>
      </c>
      <c r="H1752" s="100">
        <v>1</v>
      </c>
      <c r="I1752" s="99">
        <f t="shared" si="27"/>
        <v>0</v>
      </c>
      <c r="J1752" s="59">
        <v>1</v>
      </c>
      <c r="K1752" s="96" t="s">
        <v>634</v>
      </c>
    </row>
    <row r="1753" spans="1:11" hidden="1">
      <c r="A1753" s="100" t="s">
        <v>672</v>
      </c>
      <c r="B1753" s="62" t="s">
        <v>3501</v>
      </c>
      <c r="C1753" s="100" t="s">
        <v>3502</v>
      </c>
      <c r="D1753" s="100">
        <v>1.5</v>
      </c>
      <c r="E1753" s="100" t="s">
        <v>2076</v>
      </c>
      <c r="F1753" s="100" t="s">
        <v>419</v>
      </c>
      <c r="G1753" s="100" t="s">
        <v>656</v>
      </c>
      <c r="H1753" s="100">
        <v>1</v>
      </c>
      <c r="I1753" s="99">
        <f t="shared" si="27"/>
        <v>0</v>
      </c>
      <c r="J1753" s="59">
        <v>1</v>
      </c>
      <c r="K1753" s="96" t="s">
        <v>634</v>
      </c>
    </row>
    <row r="1754" spans="1:11" hidden="1">
      <c r="A1754" s="100" t="s">
        <v>672</v>
      </c>
      <c r="B1754" s="62" t="s">
        <v>3503</v>
      </c>
      <c r="C1754" s="100" t="s">
        <v>3503</v>
      </c>
      <c r="D1754" s="100">
        <v>1.5</v>
      </c>
      <c r="E1754" s="100" t="s">
        <v>2076</v>
      </c>
      <c r="F1754" s="100" t="s">
        <v>419</v>
      </c>
      <c r="G1754" s="100" t="s">
        <v>656</v>
      </c>
      <c r="H1754" s="100">
        <v>1</v>
      </c>
      <c r="I1754" s="99">
        <f t="shared" si="27"/>
        <v>0</v>
      </c>
      <c r="J1754" s="59">
        <v>1</v>
      </c>
      <c r="K1754" s="96" t="s">
        <v>634</v>
      </c>
    </row>
    <row r="1755" spans="1:11" hidden="1">
      <c r="A1755" s="100" t="s">
        <v>672</v>
      </c>
      <c r="B1755" s="62" t="s">
        <v>3504</v>
      </c>
      <c r="C1755" s="100" t="s">
        <v>3504</v>
      </c>
      <c r="D1755" s="100">
        <v>1.5</v>
      </c>
      <c r="E1755" s="100" t="s">
        <v>2076</v>
      </c>
      <c r="F1755" s="100" t="s">
        <v>419</v>
      </c>
      <c r="G1755" s="100" t="s">
        <v>656</v>
      </c>
      <c r="H1755" s="100">
        <v>1</v>
      </c>
      <c r="I1755" s="99">
        <f t="shared" si="27"/>
        <v>0</v>
      </c>
      <c r="J1755" s="59">
        <v>1</v>
      </c>
      <c r="K1755" s="96" t="s">
        <v>634</v>
      </c>
    </row>
    <row r="1756" spans="1:11" hidden="1">
      <c r="A1756" s="100" t="s">
        <v>672</v>
      </c>
      <c r="B1756" s="62" t="s">
        <v>3505</v>
      </c>
      <c r="C1756" s="100" t="s">
        <v>3505</v>
      </c>
      <c r="D1756" s="100">
        <v>1.5</v>
      </c>
      <c r="E1756" s="100" t="s">
        <v>2076</v>
      </c>
      <c r="F1756" s="100" t="s">
        <v>419</v>
      </c>
      <c r="G1756" s="100" t="s">
        <v>656</v>
      </c>
      <c r="H1756" s="100">
        <v>1</v>
      </c>
      <c r="I1756" s="99">
        <f t="shared" si="27"/>
        <v>0</v>
      </c>
      <c r="J1756" s="59">
        <v>1</v>
      </c>
      <c r="K1756" s="96" t="s">
        <v>634</v>
      </c>
    </row>
    <row r="1757" spans="1:11" hidden="1">
      <c r="A1757" s="100" t="s">
        <v>672</v>
      </c>
      <c r="B1757" s="62" t="s">
        <v>3506</v>
      </c>
      <c r="C1757" s="100" t="s">
        <v>3506</v>
      </c>
      <c r="D1757" s="100">
        <v>1.5</v>
      </c>
      <c r="E1757" s="100" t="s">
        <v>2076</v>
      </c>
      <c r="F1757" s="100" t="s">
        <v>419</v>
      </c>
      <c r="G1757" s="100" t="s">
        <v>656</v>
      </c>
      <c r="H1757" s="100">
        <v>1</v>
      </c>
      <c r="I1757" s="99">
        <f t="shared" si="27"/>
        <v>0</v>
      </c>
      <c r="J1757" s="59">
        <v>1</v>
      </c>
      <c r="K1757" s="96" t="s">
        <v>634</v>
      </c>
    </row>
    <row r="1758" spans="1:11" hidden="1">
      <c r="A1758" s="100" t="s">
        <v>672</v>
      </c>
      <c r="B1758" s="62" t="s">
        <v>3507</v>
      </c>
      <c r="C1758" s="100" t="s">
        <v>3507</v>
      </c>
      <c r="D1758" s="100">
        <v>1.5</v>
      </c>
      <c r="E1758" s="100" t="s">
        <v>2076</v>
      </c>
      <c r="F1758" s="100" t="s">
        <v>419</v>
      </c>
      <c r="G1758" s="100" t="s">
        <v>656</v>
      </c>
      <c r="H1758" s="100">
        <v>1</v>
      </c>
      <c r="I1758" s="99">
        <f t="shared" si="27"/>
        <v>0</v>
      </c>
      <c r="J1758" s="59">
        <v>1</v>
      </c>
      <c r="K1758" s="96" t="s">
        <v>634</v>
      </c>
    </row>
    <row r="1759" spans="1:11" hidden="1">
      <c r="A1759" s="100" t="s">
        <v>672</v>
      </c>
      <c r="B1759" s="62" t="s">
        <v>3508</v>
      </c>
      <c r="C1759" s="100" t="s">
        <v>3508</v>
      </c>
      <c r="D1759" s="100">
        <v>1.5</v>
      </c>
      <c r="E1759" s="100" t="s">
        <v>2076</v>
      </c>
      <c r="F1759" s="100" t="s">
        <v>419</v>
      </c>
      <c r="G1759" s="100" t="s">
        <v>656</v>
      </c>
      <c r="H1759" s="100">
        <v>1</v>
      </c>
      <c r="I1759" s="99">
        <f t="shared" si="27"/>
        <v>0</v>
      </c>
      <c r="J1759" s="59">
        <v>1</v>
      </c>
      <c r="K1759" s="96" t="s">
        <v>634</v>
      </c>
    </row>
    <row r="1760" spans="1:11" hidden="1">
      <c r="A1760" s="100" t="s">
        <v>672</v>
      </c>
      <c r="B1760" s="62" t="s">
        <v>3509</v>
      </c>
      <c r="C1760" s="100" t="s">
        <v>3509</v>
      </c>
      <c r="D1760" s="100">
        <v>1.5</v>
      </c>
      <c r="E1760" s="100" t="s">
        <v>2076</v>
      </c>
      <c r="F1760" s="100" t="s">
        <v>419</v>
      </c>
      <c r="G1760" s="100" t="s">
        <v>656</v>
      </c>
      <c r="H1760" s="100">
        <v>1</v>
      </c>
      <c r="I1760" s="99">
        <f t="shared" si="27"/>
        <v>0</v>
      </c>
      <c r="J1760" s="59">
        <v>1</v>
      </c>
      <c r="K1760" s="96" t="s">
        <v>634</v>
      </c>
    </row>
    <row r="1761" spans="1:11" hidden="1">
      <c r="A1761" s="100" t="s">
        <v>672</v>
      </c>
      <c r="B1761" s="62" t="s">
        <v>3510</v>
      </c>
      <c r="C1761" s="100" t="s">
        <v>3510</v>
      </c>
      <c r="D1761" s="100">
        <v>1.5</v>
      </c>
      <c r="E1761" s="100" t="s">
        <v>2076</v>
      </c>
      <c r="F1761" s="100" t="s">
        <v>419</v>
      </c>
      <c r="G1761" s="100" t="s">
        <v>656</v>
      </c>
      <c r="H1761" s="100">
        <v>1</v>
      </c>
      <c r="I1761" s="99">
        <f t="shared" si="27"/>
        <v>0</v>
      </c>
      <c r="J1761" s="59">
        <v>1</v>
      </c>
      <c r="K1761" s="96" t="s">
        <v>634</v>
      </c>
    </row>
    <row r="1762" spans="1:11" hidden="1">
      <c r="A1762" s="100" t="s">
        <v>672</v>
      </c>
      <c r="B1762" s="62" t="s">
        <v>3511</v>
      </c>
      <c r="C1762" s="100" t="s">
        <v>3511</v>
      </c>
      <c r="D1762" s="100">
        <v>1.5</v>
      </c>
      <c r="E1762" s="100" t="s">
        <v>2076</v>
      </c>
      <c r="F1762" s="100" t="s">
        <v>419</v>
      </c>
      <c r="G1762" s="100" t="s">
        <v>656</v>
      </c>
      <c r="H1762" s="100">
        <v>1</v>
      </c>
      <c r="I1762" s="99">
        <f t="shared" si="27"/>
        <v>0</v>
      </c>
      <c r="J1762" s="59">
        <v>1</v>
      </c>
      <c r="K1762" s="96" t="s">
        <v>634</v>
      </c>
    </row>
    <row r="1763" spans="1:11" hidden="1">
      <c r="A1763" s="100" t="s">
        <v>672</v>
      </c>
      <c r="B1763" s="62" t="s">
        <v>3512</v>
      </c>
      <c r="C1763" s="100" t="s">
        <v>3512</v>
      </c>
      <c r="D1763" s="100">
        <v>1.5</v>
      </c>
      <c r="E1763" s="100" t="s">
        <v>2076</v>
      </c>
      <c r="F1763" s="100" t="s">
        <v>419</v>
      </c>
      <c r="G1763" s="100" t="s">
        <v>656</v>
      </c>
      <c r="H1763" s="100">
        <v>1</v>
      </c>
      <c r="I1763" s="99">
        <f t="shared" si="27"/>
        <v>0</v>
      </c>
      <c r="J1763" s="59">
        <v>1</v>
      </c>
      <c r="K1763" s="96" t="s">
        <v>634</v>
      </c>
    </row>
    <row r="1764" spans="1:11" hidden="1">
      <c r="A1764" s="100" t="s">
        <v>672</v>
      </c>
      <c r="B1764" s="62" t="s">
        <v>2238</v>
      </c>
      <c r="C1764" s="100" t="s">
        <v>2238</v>
      </c>
      <c r="D1764" s="100">
        <v>1.5</v>
      </c>
      <c r="E1764" s="100" t="s">
        <v>2076</v>
      </c>
      <c r="F1764" s="100" t="s">
        <v>419</v>
      </c>
      <c r="G1764" s="100" t="s">
        <v>656</v>
      </c>
      <c r="H1764" s="100">
        <v>1</v>
      </c>
      <c r="I1764" s="99">
        <f t="shared" si="27"/>
        <v>0</v>
      </c>
      <c r="J1764" s="59">
        <v>1</v>
      </c>
      <c r="K1764" s="96" t="s">
        <v>634</v>
      </c>
    </row>
    <row r="1765" spans="1:11" hidden="1">
      <c r="A1765" s="100" t="s">
        <v>672</v>
      </c>
      <c r="B1765" s="62" t="s">
        <v>3513</v>
      </c>
      <c r="C1765" s="100" t="s">
        <v>3513</v>
      </c>
      <c r="D1765" s="100">
        <v>1.5</v>
      </c>
      <c r="E1765" s="100" t="s">
        <v>2076</v>
      </c>
      <c r="F1765" s="100" t="s">
        <v>419</v>
      </c>
      <c r="G1765" s="100" t="s">
        <v>656</v>
      </c>
      <c r="H1765" s="100">
        <v>1</v>
      </c>
      <c r="I1765" s="99">
        <f t="shared" si="27"/>
        <v>0</v>
      </c>
      <c r="J1765" s="59">
        <v>1</v>
      </c>
      <c r="K1765" s="96" t="s">
        <v>634</v>
      </c>
    </row>
    <row r="1766" spans="1:11" hidden="1">
      <c r="A1766" s="100" t="s">
        <v>672</v>
      </c>
      <c r="B1766" s="62" t="s">
        <v>3514</v>
      </c>
      <c r="C1766" s="100" t="s">
        <v>3515</v>
      </c>
      <c r="D1766" s="100">
        <v>1.4992780000000001</v>
      </c>
      <c r="E1766" s="100" t="s">
        <v>2076</v>
      </c>
      <c r="F1766" s="100" t="s">
        <v>419</v>
      </c>
      <c r="G1766" s="100" t="s">
        <v>656</v>
      </c>
      <c r="H1766" s="100">
        <v>1</v>
      </c>
      <c r="I1766" s="99">
        <f t="shared" si="27"/>
        <v>0</v>
      </c>
      <c r="J1766" s="59">
        <v>1</v>
      </c>
      <c r="K1766" s="96" t="s">
        <v>634</v>
      </c>
    </row>
    <row r="1767" spans="1:11" hidden="1">
      <c r="A1767" s="100" t="s">
        <v>672</v>
      </c>
      <c r="B1767" s="62" t="s">
        <v>3516</v>
      </c>
      <c r="C1767" s="100" t="s">
        <v>3516</v>
      </c>
      <c r="D1767" s="100">
        <v>1.496</v>
      </c>
      <c r="E1767" s="100" t="s">
        <v>2076</v>
      </c>
      <c r="F1767" s="100" t="s">
        <v>419</v>
      </c>
      <c r="G1767" s="100" t="s">
        <v>656</v>
      </c>
      <c r="H1767" s="100">
        <v>1</v>
      </c>
      <c r="I1767" s="99">
        <f t="shared" si="27"/>
        <v>0</v>
      </c>
      <c r="J1767" s="59">
        <v>1</v>
      </c>
      <c r="K1767" s="96" t="s">
        <v>634</v>
      </c>
    </row>
    <row r="1768" spans="1:11" hidden="1">
      <c r="A1768" s="100" t="s">
        <v>672</v>
      </c>
      <c r="B1768" s="62" t="s">
        <v>3517</v>
      </c>
      <c r="C1768" s="100" t="s">
        <v>3517</v>
      </c>
      <c r="D1768" s="100">
        <v>1.496</v>
      </c>
      <c r="E1768" s="100" t="s">
        <v>2076</v>
      </c>
      <c r="F1768" s="100" t="s">
        <v>419</v>
      </c>
      <c r="G1768" s="100" t="s">
        <v>656</v>
      </c>
      <c r="H1768" s="100">
        <v>1</v>
      </c>
      <c r="I1768" s="99">
        <f t="shared" si="27"/>
        <v>0</v>
      </c>
      <c r="J1768" s="59">
        <v>1</v>
      </c>
      <c r="K1768" s="96" t="s">
        <v>634</v>
      </c>
    </row>
    <row r="1769" spans="1:11" hidden="1">
      <c r="A1769" s="100" t="s">
        <v>672</v>
      </c>
      <c r="B1769" s="62" t="s">
        <v>3518</v>
      </c>
      <c r="C1769" s="100" t="s">
        <v>3518</v>
      </c>
      <c r="D1769" s="100">
        <v>1.496</v>
      </c>
      <c r="E1769" s="100" t="s">
        <v>2076</v>
      </c>
      <c r="F1769" s="100" t="s">
        <v>419</v>
      </c>
      <c r="G1769" s="100" t="s">
        <v>656</v>
      </c>
      <c r="H1769" s="100">
        <v>1</v>
      </c>
      <c r="I1769" s="99">
        <f t="shared" si="27"/>
        <v>0</v>
      </c>
      <c r="J1769" s="59">
        <v>1</v>
      </c>
      <c r="K1769" s="96" t="s">
        <v>634</v>
      </c>
    </row>
    <row r="1770" spans="1:11" hidden="1">
      <c r="A1770" s="100" t="s">
        <v>672</v>
      </c>
      <c r="B1770" s="62" t="s">
        <v>3519</v>
      </c>
      <c r="C1770" s="100" t="s">
        <v>3519</v>
      </c>
      <c r="D1770" s="100">
        <v>1.496</v>
      </c>
      <c r="E1770" s="100" t="s">
        <v>2076</v>
      </c>
      <c r="F1770" s="100" t="s">
        <v>419</v>
      </c>
      <c r="G1770" s="100" t="s">
        <v>656</v>
      </c>
      <c r="H1770" s="100">
        <v>1</v>
      </c>
      <c r="I1770" s="99">
        <f t="shared" si="27"/>
        <v>0</v>
      </c>
      <c r="J1770" s="59">
        <v>1</v>
      </c>
      <c r="K1770" s="96" t="s">
        <v>634</v>
      </c>
    </row>
    <row r="1771" spans="1:11" hidden="1">
      <c r="A1771" s="100" t="s">
        <v>672</v>
      </c>
      <c r="B1771" s="62" t="s">
        <v>3520</v>
      </c>
      <c r="C1771" s="100" t="s">
        <v>3520</v>
      </c>
      <c r="D1771" s="100">
        <v>1.492</v>
      </c>
      <c r="E1771" s="100" t="s">
        <v>2076</v>
      </c>
      <c r="F1771" s="100" t="s">
        <v>419</v>
      </c>
      <c r="G1771" s="100" t="s">
        <v>656</v>
      </c>
      <c r="H1771" s="100">
        <v>1</v>
      </c>
      <c r="I1771" s="99">
        <f t="shared" si="27"/>
        <v>0</v>
      </c>
      <c r="J1771" s="59">
        <v>1</v>
      </c>
      <c r="K1771" s="96" t="s">
        <v>634</v>
      </c>
    </row>
    <row r="1772" spans="1:11" hidden="1">
      <c r="A1772" s="100" t="s">
        <v>672</v>
      </c>
      <c r="B1772" s="62" t="s">
        <v>3521</v>
      </c>
      <c r="C1772" s="100" t="s">
        <v>3521</v>
      </c>
      <c r="D1772" s="100">
        <v>1.49</v>
      </c>
      <c r="E1772" s="100" t="s">
        <v>2076</v>
      </c>
      <c r="F1772" s="100" t="s">
        <v>419</v>
      </c>
      <c r="G1772" s="100" t="s">
        <v>656</v>
      </c>
      <c r="H1772" s="100">
        <v>1</v>
      </c>
      <c r="I1772" s="99">
        <f t="shared" si="27"/>
        <v>0</v>
      </c>
      <c r="J1772" s="59">
        <v>1</v>
      </c>
      <c r="K1772" s="96" t="s">
        <v>634</v>
      </c>
    </row>
    <row r="1773" spans="1:11" hidden="1">
      <c r="A1773" s="100" t="s">
        <v>672</v>
      </c>
      <c r="B1773" s="62" t="s">
        <v>3522</v>
      </c>
      <c r="C1773" s="100" t="s">
        <v>3522</v>
      </c>
      <c r="D1773" s="100">
        <v>1.49</v>
      </c>
      <c r="E1773" s="100" t="s">
        <v>2076</v>
      </c>
      <c r="F1773" s="100" t="s">
        <v>419</v>
      </c>
      <c r="G1773" s="100" t="s">
        <v>656</v>
      </c>
      <c r="H1773" s="100">
        <v>1</v>
      </c>
      <c r="I1773" s="99">
        <f t="shared" si="27"/>
        <v>0</v>
      </c>
      <c r="J1773" s="59">
        <v>1</v>
      </c>
      <c r="K1773" s="96" t="s">
        <v>634</v>
      </c>
    </row>
    <row r="1774" spans="1:11" hidden="1">
      <c r="A1774" s="100" t="s">
        <v>672</v>
      </c>
      <c r="B1774" s="62" t="s">
        <v>3523</v>
      </c>
      <c r="C1774" s="100" t="s">
        <v>3524</v>
      </c>
      <c r="D1774" s="100">
        <v>1.4</v>
      </c>
      <c r="E1774" s="100" t="s">
        <v>2076</v>
      </c>
      <c r="F1774" s="100" t="s">
        <v>419</v>
      </c>
      <c r="G1774" s="100" t="s">
        <v>656</v>
      </c>
      <c r="H1774" s="100">
        <v>1</v>
      </c>
      <c r="I1774" s="99">
        <f t="shared" si="27"/>
        <v>0</v>
      </c>
      <c r="J1774" s="59">
        <v>1</v>
      </c>
      <c r="K1774" s="96" t="s">
        <v>634</v>
      </c>
    </row>
    <row r="1775" spans="1:11" hidden="1">
      <c r="A1775" s="100" t="s">
        <v>672</v>
      </c>
      <c r="B1775" s="62" t="s">
        <v>3525</v>
      </c>
      <c r="C1775" s="100" t="s">
        <v>3525</v>
      </c>
      <c r="D1775" s="100">
        <v>1.4</v>
      </c>
      <c r="E1775" s="100" t="s">
        <v>2076</v>
      </c>
      <c r="F1775" s="100" t="s">
        <v>419</v>
      </c>
      <c r="G1775" s="100" t="s">
        <v>656</v>
      </c>
      <c r="H1775" s="100">
        <v>1</v>
      </c>
      <c r="I1775" s="99">
        <f t="shared" si="27"/>
        <v>0</v>
      </c>
      <c r="J1775" s="59">
        <v>1</v>
      </c>
      <c r="K1775" s="96" t="s">
        <v>634</v>
      </c>
    </row>
    <row r="1776" spans="1:11" hidden="1">
      <c r="A1776" s="100" t="s">
        <v>672</v>
      </c>
      <c r="B1776" s="62" t="s">
        <v>3526</v>
      </c>
      <c r="C1776" s="100" t="s">
        <v>3527</v>
      </c>
      <c r="D1776" s="100">
        <v>1.32</v>
      </c>
      <c r="E1776" s="100" t="s">
        <v>2076</v>
      </c>
      <c r="F1776" s="100" t="s">
        <v>419</v>
      </c>
      <c r="G1776" s="100" t="s">
        <v>656</v>
      </c>
      <c r="H1776" s="100">
        <v>1</v>
      </c>
      <c r="I1776" s="99">
        <f t="shared" si="27"/>
        <v>0</v>
      </c>
      <c r="J1776" s="59">
        <v>1</v>
      </c>
      <c r="K1776" s="96" t="s">
        <v>634</v>
      </c>
    </row>
    <row r="1777" spans="1:11" hidden="1">
      <c r="A1777" s="100" t="s">
        <v>672</v>
      </c>
      <c r="B1777" s="62" t="s">
        <v>3528</v>
      </c>
      <c r="C1777" s="100" t="s">
        <v>3529</v>
      </c>
      <c r="D1777" s="100">
        <v>1.3</v>
      </c>
      <c r="E1777" s="100" t="s">
        <v>2076</v>
      </c>
      <c r="F1777" s="100" t="s">
        <v>419</v>
      </c>
      <c r="G1777" s="100" t="s">
        <v>656</v>
      </c>
      <c r="H1777" s="100">
        <v>1</v>
      </c>
      <c r="I1777" s="99">
        <f t="shared" si="27"/>
        <v>0</v>
      </c>
      <c r="J1777" s="59">
        <v>1</v>
      </c>
      <c r="K1777" s="96" t="s">
        <v>634</v>
      </c>
    </row>
    <row r="1778" spans="1:11" hidden="1">
      <c r="A1778" s="100" t="s">
        <v>672</v>
      </c>
      <c r="B1778" s="62" t="s">
        <v>3530</v>
      </c>
      <c r="C1778" s="100" t="s">
        <v>3531</v>
      </c>
      <c r="D1778" s="100">
        <v>1.2599</v>
      </c>
      <c r="E1778" s="100" t="s">
        <v>2076</v>
      </c>
      <c r="F1778" s="100" t="s">
        <v>419</v>
      </c>
      <c r="G1778" s="100" t="s">
        <v>656</v>
      </c>
      <c r="H1778" s="100">
        <v>1</v>
      </c>
      <c r="I1778" s="99">
        <f t="shared" si="27"/>
        <v>0</v>
      </c>
      <c r="J1778" s="59">
        <v>1</v>
      </c>
      <c r="K1778" s="96" t="s">
        <v>634</v>
      </c>
    </row>
    <row r="1779" spans="1:11" hidden="1">
      <c r="A1779" s="100" t="s">
        <v>672</v>
      </c>
      <c r="B1779" s="62" t="s">
        <v>3532</v>
      </c>
      <c r="C1779" s="100" t="s">
        <v>3532</v>
      </c>
      <c r="D1779" s="100">
        <v>1.25</v>
      </c>
      <c r="E1779" s="100" t="s">
        <v>2076</v>
      </c>
      <c r="F1779" s="100" t="s">
        <v>419</v>
      </c>
      <c r="G1779" s="100" t="s">
        <v>656</v>
      </c>
      <c r="H1779" s="100">
        <v>1</v>
      </c>
      <c r="I1779" s="99">
        <f t="shared" si="27"/>
        <v>0</v>
      </c>
      <c r="J1779" s="59">
        <v>1</v>
      </c>
      <c r="K1779" s="96" t="s">
        <v>634</v>
      </c>
    </row>
    <row r="1780" spans="1:11" hidden="1">
      <c r="A1780" s="100" t="s">
        <v>672</v>
      </c>
      <c r="B1780" s="62" t="s">
        <v>3533</v>
      </c>
      <c r="C1780" s="100" t="s">
        <v>3534</v>
      </c>
      <c r="D1780" s="100">
        <v>1.25</v>
      </c>
      <c r="E1780" s="100" t="s">
        <v>2076</v>
      </c>
      <c r="F1780" s="100" t="s">
        <v>419</v>
      </c>
      <c r="G1780" s="100" t="s">
        <v>656</v>
      </c>
      <c r="H1780" s="100">
        <v>1</v>
      </c>
      <c r="I1780" s="99">
        <f t="shared" si="27"/>
        <v>0</v>
      </c>
      <c r="J1780" s="59">
        <v>1</v>
      </c>
      <c r="K1780" s="96" t="s">
        <v>634</v>
      </c>
    </row>
    <row r="1781" spans="1:11" hidden="1">
      <c r="A1781" s="100" t="s">
        <v>672</v>
      </c>
      <c r="B1781" s="62" t="s">
        <v>3535</v>
      </c>
      <c r="C1781" s="100" t="s">
        <v>3536</v>
      </c>
      <c r="D1781" s="100">
        <v>1.25</v>
      </c>
      <c r="E1781" s="100" t="s">
        <v>2076</v>
      </c>
      <c r="F1781" s="100" t="s">
        <v>419</v>
      </c>
      <c r="G1781" s="100" t="s">
        <v>656</v>
      </c>
      <c r="H1781" s="100">
        <v>1</v>
      </c>
      <c r="I1781" s="99">
        <f t="shared" si="27"/>
        <v>0</v>
      </c>
      <c r="J1781" s="59">
        <v>1</v>
      </c>
      <c r="K1781" s="96" t="s">
        <v>634</v>
      </c>
    </row>
    <row r="1782" spans="1:11" hidden="1">
      <c r="A1782" s="100" t="s">
        <v>672</v>
      </c>
      <c r="B1782" s="62" t="s">
        <v>3537</v>
      </c>
      <c r="C1782" s="100" t="s">
        <v>3537</v>
      </c>
      <c r="D1782" s="100">
        <v>1.25</v>
      </c>
      <c r="E1782" s="100" t="s">
        <v>2076</v>
      </c>
      <c r="F1782" s="100" t="s">
        <v>419</v>
      </c>
      <c r="G1782" s="100" t="s">
        <v>656</v>
      </c>
      <c r="H1782" s="100">
        <v>1</v>
      </c>
      <c r="I1782" s="99">
        <f t="shared" si="27"/>
        <v>0</v>
      </c>
      <c r="J1782" s="59">
        <v>1</v>
      </c>
      <c r="K1782" s="96" t="s">
        <v>634</v>
      </c>
    </row>
    <row r="1783" spans="1:11" hidden="1">
      <c r="A1783" s="100" t="s">
        <v>672</v>
      </c>
      <c r="B1783" s="62" t="s">
        <v>3538</v>
      </c>
      <c r="C1783" s="100" t="s">
        <v>3539</v>
      </c>
      <c r="D1783" s="100">
        <v>1.25</v>
      </c>
      <c r="E1783" s="100" t="s">
        <v>2076</v>
      </c>
      <c r="F1783" s="100" t="s">
        <v>419</v>
      </c>
      <c r="G1783" s="100" t="s">
        <v>656</v>
      </c>
      <c r="H1783" s="100">
        <v>1</v>
      </c>
      <c r="I1783" s="99">
        <f t="shared" si="27"/>
        <v>0</v>
      </c>
      <c r="J1783" s="59">
        <v>1</v>
      </c>
      <c r="K1783" s="96" t="s">
        <v>634</v>
      </c>
    </row>
    <row r="1784" spans="1:11" hidden="1">
      <c r="A1784" s="100" t="s">
        <v>672</v>
      </c>
      <c r="B1784" s="62" t="s">
        <v>3540</v>
      </c>
      <c r="C1784" s="100" t="s">
        <v>3540</v>
      </c>
      <c r="D1784" s="100">
        <v>1.224</v>
      </c>
      <c r="E1784" s="100" t="s">
        <v>2076</v>
      </c>
      <c r="F1784" s="100" t="s">
        <v>419</v>
      </c>
      <c r="G1784" s="100" t="s">
        <v>656</v>
      </c>
      <c r="H1784" s="100">
        <v>1</v>
      </c>
      <c r="I1784" s="99">
        <f t="shared" si="27"/>
        <v>0</v>
      </c>
      <c r="J1784" s="59">
        <v>1</v>
      </c>
      <c r="K1784" s="96" t="s">
        <v>634</v>
      </c>
    </row>
    <row r="1785" spans="1:11" hidden="1">
      <c r="A1785" s="100" t="s">
        <v>672</v>
      </c>
      <c r="B1785" s="62" t="s">
        <v>3541</v>
      </c>
      <c r="C1785" s="100" t="s">
        <v>3541</v>
      </c>
      <c r="D1785" s="100">
        <v>1.2</v>
      </c>
      <c r="E1785" s="100" t="s">
        <v>2076</v>
      </c>
      <c r="F1785" s="100" t="s">
        <v>419</v>
      </c>
      <c r="G1785" s="100" t="s">
        <v>656</v>
      </c>
      <c r="H1785" s="100">
        <v>1</v>
      </c>
      <c r="I1785" s="99">
        <f t="shared" si="27"/>
        <v>0</v>
      </c>
      <c r="J1785" s="59">
        <v>1</v>
      </c>
      <c r="K1785" s="96" t="s">
        <v>634</v>
      </c>
    </row>
    <row r="1786" spans="1:11" hidden="1">
      <c r="A1786" s="100" t="s">
        <v>672</v>
      </c>
      <c r="B1786" s="62" t="s">
        <v>3542</v>
      </c>
      <c r="C1786" s="100" t="s">
        <v>3542</v>
      </c>
      <c r="D1786" s="100">
        <v>1.2</v>
      </c>
      <c r="E1786" s="100" t="s">
        <v>2076</v>
      </c>
      <c r="F1786" s="100" t="s">
        <v>419</v>
      </c>
      <c r="G1786" s="100" t="s">
        <v>656</v>
      </c>
      <c r="H1786" s="100">
        <v>1</v>
      </c>
      <c r="I1786" s="99">
        <f t="shared" si="27"/>
        <v>0</v>
      </c>
      <c r="J1786" s="59">
        <v>1</v>
      </c>
      <c r="K1786" s="96" t="s">
        <v>634</v>
      </c>
    </row>
    <row r="1787" spans="1:11" hidden="1">
      <c r="A1787" s="100" t="s">
        <v>672</v>
      </c>
      <c r="B1787" s="62" t="s">
        <v>3543</v>
      </c>
      <c r="C1787" s="100" t="s">
        <v>3544</v>
      </c>
      <c r="D1787" s="100">
        <v>1.1815</v>
      </c>
      <c r="E1787" s="100" t="s">
        <v>2076</v>
      </c>
      <c r="F1787" s="100" t="s">
        <v>419</v>
      </c>
      <c r="G1787" s="100" t="s">
        <v>656</v>
      </c>
      <c r="H1787" s="100">
        <v>1</v>
      </c>
      <c r="I1787" s="99">
        <f t="shared" si="27"/>
        <v>0</v>
      </c>
      <c r="J1787" s="59">
        <v>1</v>
      </c>
      <c r="K1787" s="96" t="s">
        <v>634</v>
      </c>
    </row>
    <row r="1788" spans="1:11" hidden="1">
      <c r="A1788" s="100" t="s">
        <v>672</v>
      </c>
      <c r="B1788" s="62" t="s">
        <v>3545</v>
      </c>
      <c r="C1788" s="100" t="s">
        <v>3545</v>
      </c>
      <c r="D1788" s="100">
        <v>1.131</v>
      </c>
      <c r="E1788" s="100" t="s">
        <v>2076</v>
      </c>
      <c r="F1788" s="100" t="s">
        <v>419</v>
      </c>
      <c r="G1788" s="100" t="s">
        <v>656</v>
      </c>
      <c r="H1788" s="100">
        <v>1</v>
      </c>
      <c r="I1788" s="99">
        <f t="shared" si="27"/>
        <v>0</v>
      </c>
      <c r="J1788" s="59">
        <v>1</v>
      </c>
      <c r="K1788" s="96" t="s">
        <v>634</v>
      </c>
    </row>
    <row r="1789" spans="1:11" hidden="1">
      <c r="A1789" s="100" t="s">
        <v>672</v>
      </c>
      <c r="B1789" s="62" t="s">
        <v>3546</v>
      </c>
      <c r="C1789" s="100" t="s">
        <v>3546</v>
      </c>
      <c r="D1789" s="100">
        <v>1.036</v>
      </c>
      <c r="E1789" s="100" t="s">
        <v>2076</v>
      </c>
      <c r="F1789" s="100" t="s">
        <v>419</v>
      </c>
      <c r="G1789" s="100" t="s">
        <v>656</v>
      </c>
      <c r="H1789" s="100">
        <v>1</v>
      </c>
      <c r="I1789" s="99">
        <f t="shared" si="27"/>
        <v>0</v>
      </c>
      <c r="J1789" s="59">
        <v>1</v>
      </c>
      <c r="K1789" s="96" t="s">
        <v>634</v>
      </c>
    </row>
    <row r="1790" spans="1:11" hidden="1">
      <c r="A1790" s="100" t="s">
        <v>672</v>
      </c>
      <c r="B1790" s="62" t="s">
        <v>3547</v>
      </c>
      <c r="C1790" s="100" t="s">
        <v>3548</v>
      </c>
      <c r="D1790" s="100">
        <v>1</v>
      </c>
      <c r="E1790" s="100" t="s">
        <v>2076</v>
      </c>
      <c r="F1790" s="100" t="s">
        <v>419</v>
      </c>
      <c r="G1790" s="100" t="s">
        <v>656</v>
      </c>
      <c r="H1790" s="100">
        <v>1</v>
      </c>
      <c r="I1790" s="99">
        <f t="shared" si="27"/>
        <v>0</v>
      </c>
      <c r="J1790" s="59">
        <v>1</v>
      </c>
      <c r="K1790" s="96" t="s">
        <v>634</v>
      </c>
    </row>
    <row r="1791" spans="1:11" hidden="1">
      <c r="A1791" s="100" t="s">
        <v>672</v>
      </c>
      <c r="B1791" s="62" t="s">
        <v>3549</v>
      </c>
      <c r="C1791" s="100" t="s">
        <v>3550</v>
      </c>
      <c r="D1791" s="100">
        <v>1</v>
      </c>
      <c r="E1791" s="100" t="s">
        <v>2076</v>
      </c>
      <c r="F1791" s="100" t="s">
        <v>419</v>
      </c>
      <c r="G1791" s="100" t="s">
        <v>656</v>
      </c>
      <c r="H1791" s="100">
        <v>1</v>
      </c>
      <c r="I1791" s="99">
        <f t="shared" si="27"/>
        <v>0</v>
      </c>
      <c r="J1791" s="59">
        <v>1</v>
      </c>
      <c r="K1791" s="96" t="s">
        <v>634</v>
      </c>
    </row>
    <row r="1792" spans="1:11" hidden="1">
      <c r="A1792" s="100" t="s">
        <v>672</v>
      </c>
      <c r="B1792" s="62" t="s">
        <v>3551</v>
      </c>
      <c r="C1792" s="100" t="s">
        <v>3552</v>
      </c>
      <c r="D1792" s="100">
        <v>1</v>
      </c>
      <c r="E1792" s="100" t="s">
        <v>2076</v>
      </c>
      <c r="F1792" s="100" t="s">
        <v>419</v>
      </c>
      <c r="G1792" s="100" t="s">
        <v>656</v>
      </c>
      <c r="H1792" s="100">
        <v>1</v>
      </c>
      <c r="I1792" s="99">
        <f t="shared" si="27"/>
        <v>0</v>
      </c>
      <c r="J1792" s="59">
        <v>1</v>
      </c>
      <c r="K1792" s="96" t="s">
        <v>634</v>
      </c>
    </row>
    <row r="1793" spans="1:11" hidden="1">
      <c r="A1793" s="100" t="s">
        <v>672</v>
      </c>
      <c r="B1793" s="62" t="s">
        <v>3553</v>
      </c>
      <c r="C1793" s="100" t="s">
        <v>3554</v>
      </c>
      <c r="D1793" s="100">
        <v>1</v>
      </c>
      <c r="E1793" s="100" t="s">
        <v>2076</v>
      </c>
      <c r="F1793" s="100" t="s">
        <v>419</v>
      </c>
      <c r="G1793" s="100" t="s">
        <v>656</v>
      </c>
      <c r="H1793" s="100">
        <v>1</v>
      </c>
      <c r="I1793" s="99">
        <f t="shared" si="27"/>
        <v>0</v>
      </c>
      <c r="J1793" s="59">
        <v>1</v>
      </c>
      <c r="K1793" s="96" t="s">
        <v>634</v>
      </c>
    </row>
    <row r="1794" spans="1:11" hidden="1">
      <c r="A1794" s="100" t="s">
        <v>672</v>
      </c>
      <c r="B1794" s="62" t="s">
        <v>3555</v>
      </c>
      <c r="C1794" s="100" t="s">
        <v>3556</v>
      </c>
      <c r="D1794" s="100">
        <v>1</v>
      </c>
      <c r="E1794" s="100" t="s">
        <v>2076</v>
      </c>
      <c r="F1794" s="100" t="s">
        <v>419</v>
      </c>
      <c r="G1794" s="100" t="s">
        <v>656</v>
      </c>
      <c r="H1794" s="100">
        <v>1</v>
      </c>
      <c r="I1794" s="99">
        <f t="shared" ref="I1794:I1857" si="28">NOT(H1794)*1</f>
        <v>0</v>
      </c>
      <c r="J1794" s="59">
        <v>1</v>
      </c>
      <c r="K1794" s="96" t="s">
        <v>634</v>
      </c>
    </row>
    <row r="1795" spans="1:11" hidden="1">
      <c r="A1795" s="100" t="s">
        <v>672</v>
      </c>
      <c r="B1795" s="62" t="s">
        <v>3557</v>
      </c>
      <c r="C1795" s="100" t="s">
        <v>3558</v>
      </c>
      <c r="D1795" s="100">
        <v>1</v>
      </c>
      <c r="E1795" s="100" t="s">
        <v>2076</v>
      </c>
      <c r="F1795" s="100" t="s">
        <v>419</v>
      </c>
      <c r="G1795" s="100" t="s">
        <v>656</v>
      </c>
      <c r="H1795" s="100">
        <v>1</v>
      </c>
      <c r="I1795" s="99">
        <f t="shared" si="28"/>
        <v>0</v>
      </c>
      <c r="J1795" s="59">
        <v>1</v>
      </c>
      <c r="K1795" s="96" t="s">
        <v>634</v>
      </c>
    </row>
    <row r="1796" spans="1:11" hidden="1">
      <c r="A1796" s="100" t="s">
        <v>672</v>
      </c>
      <c r="B1796" s="62" t="s">
        <v>3559</v>
      </c>
      <c r="C1796" s="100" t="s">
        <v>3559</v>
      </c>
      <c r="D1796" s="100">
        <v>1</v>
      </c>
      <c r="E1796" s="100" t="s">
        <v>2076</v>
      </c>
      <c r="F1796" s="100" t="s">
        <v>419</v>
      </c>
      <c r="G1796" s="100" t="s">
        <v>656</v>
      </c>
      <c r="H1796" s="100">
        <v>1</v>
      </c>
      <c r="I1796" s="99">
        <f t="shared" si="28"/>
        <v>0</v>
      </c>
      <c r="J1796" s="59">
        <v>1</v>
      </c>
      <c r="K1796" s="96" t="s">
        <v>634</v>
      </c>
    </row>
    <row r="1797" spans="1:11" hidden="1">
      <c r="A1797" s="100" t="s">
        <v>672</v>
      </c>
      <c r="B1797" s="62" t="s">
        <v>3560</v>
      </c>
      <c r="C1797" s="100" t="s">
        <v>3560</v>
      </c>
      <c r="D1797" s="100">
        <v>1</v>
      </c>
      <c r="E1797" s="100" t="s">
        <v>2076</v>
      </c>
      <c r="F1797" s="100" t="s">
        <v>419</v>
      </c>
      <c r="G1797" s="100" t="s">
        <v>656</v>
      </c>
      <c r="H1797" s="100">
        <v>1</v>
      </c>
      <c r="I1797" s="99">
        <f t="shared" si="28"/>
        <v>0</v>
      </c>
      <c r="J1797" s="59">
        <v>1</v>
      </c>
      <c r="K1797" s="96" t="s">
        <v>634</v>
      </c>
    </row>
    <row r="1798" spans="1:11" hidden="1">
      <c r="A1798" s="100" t="s">
        <v>672</v>
      </c>
      <c r="B1798" s="62" t="s">
        <v>3561</v>
      </c>
      <c r="C1798" s="100" t="s">
        <v>3561</v>
      </c>
      <c r="D1798" s="100">
        <v>1</v>
      </c>
      <c r="E1798" s="100" t="s">
        <v>2076</v>
      </c>
      <c r="F1798" s="100" t="s">
        <v>419</v>
      </c>
      <c r="G1798" s="100" t="s">
        <v>656</v>
      </c>
      <c r="H1798" s="100">
        <v>1</v>
      </c>
      <c r="I1798" s="99">
        <f t="shared" si="28"/>
        <v>0</v>
      </c>
      <c r="J1798" s="59">
        <v>1</v>
      </c>
      <c r="K1798" s="96" t="s">
        <v>634</v>
      </c>
    </row>
    <row r="1799" spans="1:11" hidden="1">
      <c r="A1799" s="100" t="s">
        <v>672</v>
      </c>
      <c r="B1799" s="62" t="s">
        <v>3562</v>
      </c>
      <c r="C1799" s="100" t="s">
        <v>3562</v>
      </c>
      <c r="D1799" s="100">
        <v>1</v>
      </c>
      <c r="E1799" s="100" t="s">
        <v>2076</v>
      </c>
      <c r="F1799" s="100" t="s">
        <v>419</v>
      </c>
      <c r="G1799" s="100" t="s">
        <v>656</v>
      </c>
      <c r="H1799" s="100">
        <v>1</v>
      </c>
      <c r="I1799" s="99">
        <f t="shared" si="28"/>
        <v>0</v>
      </c>
      <c r="J1799" s="59">
        <v>1</v>
      </c>
      <c r="K1799" s="96" t="s">
        <v>634</v>
      </c>
    </row>
    <row r="1800" spans="1:11" hidden="1">
      <c r="A1800" s="100" t="s">
        <v>672</v>
      </c>
      <c r="B1800" s="62" t="s">
        <v>3563</v>
      </c>
      <c r="C1800" s="100" t="s">
        <v>3563</v>
      </c>
      <c r="D1800" s="100">
        <v>1</v>
      </c>
      <c r="E1800" s="100" t="s">
        <v>2076</v>
      </c>
      <c r="F1800" s="100" t="s">
        <v>419</v>
      </c>
      <c r="G1800" s="100" t="s">
        <v>656</v>
      </c>
      <c r="H1800" s="100">
        <v>1</v>
      </c>
      <c r="I1800" s="99">
        <f t="shared" si="28"/>
        <v>0</v>
      </c>
      <c r="J1800" s="59">
        <v>1</v>
      </c>
      <c r="K1800" s="96" t="s">
        <v>634</v>
      </c>
    </row>
    <row r="1801" spans="1:11" hidden="1">
      <c r="A1801" s="100" t="s">
        <v>672</v>
      </c>
      <c r="B1801" s="62" t="s">
        <v>3564</v>
      </c>
      <c r="C1801" s="100" t="s">
        <v>3564</v>
      </c>
      <c r="D1801" s="100">
        <v>1</v>
      </c>
      <c r="E1801" s="100" t="s">
        <v>2076</v>
      </c>
      <c r="F1801" s="100" t="s">
        <v>419</v>
      </c>
      <c r="G1801" s="100" t="s">
        <v>656</v>
      </c>
      <c r="H1801" s="100">
        <v>1</v>
      </c>
      <c r="I1801" s="99">
        <f t="shared" si="28"/>
        <v>0</v>
      </c>
      <c r="J1801" s="59">
        <v>1</v>
      </c>
      <c r="K1801" s="96" t="s">
        <v>634</v>
      </c>
    </row>
    <row r="1802" spans="1:11" hidden="1">
      <c r="A1802" s="100" t="s">
        <v>672</v>
      </c>
      <c r="B1802" s="62" t="s">
        <v>3565</v>
      </c>
      <c r="C1802" s="100" t="s">
        <v>3565</v>
      </c>
      <c r="D1802" s="100">
        <v>1</v>
      </c>
      <c r="E1802" s="100" t="s">
        <v>2076</v>
      </c>
      <c r="F1802" s="100" t="s">
        <v>419</v>
      </c>
      <c r="G1802" s="100" t="s">
        <v>656</v>
      </c>
      <c r="H1802" s="100">
        <v>1</v>
      </c>
      <c r="I1802" s="99">
        <f t="shared" si="28"/>
        <v>0</v>
      </c>
      <c r="J1802" s="59">
        <v>1</v>
      </c>
      <c r="K1802" s="96" t="s">
        <v>634</v>
      </c>
    </row>
    <row r="1803" spans="1:11" hidden="1">
      <c r="A1803" s="100" t="s">
        <v>672</v>
      </c>
      <c r="B1803" s="62" t="s">
        <v>3566</v>
      </c>
      <c r="C1803" s="100" t="s">
        <v>3566</v>
      </c>
      <c r="D1803" s="100">
        <v>1</v>
      </c>
      <c r="E1803" s="100" t="s">
        <v>2076</v>
      </c>
      <c r="F1803" s="100" t="s">
        <v>419</v>
      </c>
      <c r="G1803" s="100" t="s">
        <v>656</v>
      </c>
      <c r="H1803" s="100">
        <v>1</v>
      </c>
      <c r="I1803" s="99">
        <f t="shared" si="28"/>
        <v>0</v>
      </c>
      <c r="J1803" s="59">
        <v>1</v>
      </c>
      <c r="K1803" s="96" t="s">
        <v>634</v>
      </c>
    </row>
    <row r="1804" spans="1:11" hidden="1">
      <c r="A1804" s="100" t="s">
        <v>672</v>
      </c>
      <c r="B1804" s="62" t="s">
        <v>3567</v>
      </c>
      <c r="C1804" s="100" t="s">
        <v>3567</v>
      </c>
      <c r="D1804" s="100">
        <v>1</v>
      </c>
      <c r="E1804" s="100" t="s">
        <v>2076</v>
      </c>
      <c r="F1804" s="100" t="s">
        <v>419</v>
      </c>
      <c r="G1804" s="100" t="s">
        <v>656</v>
      </c>
      <c r="H1804" s="100">
        <v>1</v>
      </c>
      <c r="I1804" s="99">
        <f t="shared" si="28"/>
        <v>0</v>
      </c>
      <c r="J1804" s="59">
        <v>1</v>
      </c>
      <c r="K1804" s="96" t="s">
        <v>634</v>
      </c>
    </row>
    <row r="1805" spans="1:11" hidden="1">
      <c r="A1805" s="100" t="s">
        <v>672</v>
      </c>
      <c r="B1805" s="62" t="s">
        <v>3568</v>
      </c>
      <c r="C1805" s="100" t="s">
        <v>3568</v>
      </c>
      <c r="D1805" s="100">
        <v>1</v>
      </c>
      <c r="E1805" s="100" t="s">
        <v>2076</v>
      </c>
      <c r="F1805" s="100" t="s">
        <v>419</v>
      </c>
      <c r="G1805" s="100" t="s">
        <v>656</v>
      </c>
      <c r="H1805" s="100">
        <v>1</v>
      </c>
      <c r="I1805" s="99">
        <f t="shared" si="28"/>
        <v>0</v>
      </c>
      <c r="J1805" s="59">
        <v>1</v>
      </c>
      <c r="K1805" s="96" t="s">
        <v>634</v>
      </c>
    </row>
    <row r="1806" spans="1:11" hidden="1">
      <c r="A1806" s="100" t="s">
        <v>672</v>
      </c>
      <c r="B1806" s="62" t="s">
        <v>3569</v>
      </c>
      <c r="C1806" s="100" t="s">
        <v>3569</v>
      </c>
      <c r="D1806" s="100">
        <v>1</v>
      </c>
      <c r="E1806" s="100" t="s">
        <v>2076</v>
      </c>
      <c r="F1806" s="100" t="s">
        <v>419</v>
      </c>
      <c r="G1806" s="100" t="s">
        <v>656</v>
      </c>
      <c r="H1806" s="100">
        <v>1</v>
      </c>
      <c r="I1806" s="99">
        <f t="shared" si="28"/>
        <v>0</v>
      </c>
      <c r="J1806" s="59">
        <v>1</v>
      </c>
      <c r="K1806" s="96" t="s">
        <v>634</v>
      </c>
    </row>
    <row r="1807" spans="1:11" hidden="1">
      <c r="A1807" s="100" t="s">
        <v>672</v>
      </c>
      <c r="B1807" s="62" t="s">
        <v>3570</v>
      </c>
      <c r="C1807" s="100" t="s">
        <v>3570</v>
      </c>
      <c r="D1807" s="100">
        <v>1</v>
      </c>
      <c r="E1807" s="100" t="s">
        <v>2076</v>
      </c>
      <c r="F1807" s="100" t="s">
        <v>419</v>
      </c>
      <c r="G1807" s="100" t="s">
        <v>656</v>
      </c>
      <c r="H1807" s="100">
        <v>1</v>
      </c>
      <c r="I1807" s="99">
        <f t="shared" si="28"/>
        <v>0</v>
      </c>
      <c r="J1807" s="59">
        <v>1</v>
      </c>
      <c r="K1807" s="96" t="s">
        <v>634</v>
      </c>
    </row>
    <row r="1808" spans="1:11" hidden="1">
      <c r="A1808" s="100" t="s">
        <v>672</v>
      </c>
      <c r="B1808" s="62" t="s">
        <v>3571</v>
      </c>
      <c r="C1808" s="100" t="s">
        <v>3571</v>
      </c>
      <c r="D1808" s="100">
        <v>1</v>
      </c>
      <c r="E1808" s="100" t="s">
        <v>2076</v>
      </c>
      <c r="F1808" s="100" t="s">
        <v>419</v>
      </c>
      <c r="G1808" s="100" t="s">
        <v>656</v>
      </c>
      <c r="H1808" s="100">
        <v>1</v>
      </c>
      <c r="I1808" s="99">
        <f t="shared" si="28"/>
        <v>0</v>
      </c>
      <c r="J1808" s="59">
        <v>1</v>
      </c>
      <c r="K1808" s="96" t="s">
        <v>634</v>
      </c>
    </row>
    <row r="1809" spans="1:11" hidden="1">
      <c r="A1809" s="100" t="s">
        <v>672</v>
      </c>
      <c r="B1809" s="62" t="s">
        <v>3572</v>
      </c>
      <c r="C1809" s="100" t="s">
        <v>3572</v>
      </c>
      <c r="D1809" s="100">
        <v>1</v>
      </c>
      <c r="E1809" s="100" t="s">
        <v>2076</v>
      </c>
      <c r="F1809" s="100" t="s">
        <v>419</v>
      </c>
      <c r="G1809" s="100" t="s">
        <v>656</v>
      </c>
      <c r="H1809" s="100">
        <v>1</v>
      </c>
      <c r="I1809" s="99">
        <f t="shared" si="28"/>
        <v>0</v>
      </c>
      <c r="J1809" s="59">
        <v>1</v>
      </c>
      <c r="K1809" s="96" t="s">
        <v>634</v>
      </c>
    </row>
    <row r="1810" spans="1:11" hidden="1">
      <c r="A1810" s="100" t="s">
        <v>672</v>
      </c>
      <c r="B1810" s="62" t="s">
        <v>3573</v>
      </c>
      <c r="C1810" s="100" t="s">
        <v>3573</v>
      </c>
      <c r="D1810" s="100">
        <v>1</v>
      </c>
      <c r="E1810" s="100" t="s">
        <v>2076</v>
      </c>
      <c r="F1810" s="100" t="s">
        <v>419</v>
      </c>
      <c r="G1810" s="100" t="s">
        <v>656</v>
      </c>
      <c r="H1810" s="100">
        <v>1</v>
      </c>
      <c r="I1810" s="99">
        <f t="shared" si="28"/>
        <v>0</v>
      </c>
      <c r="J1810" s="59">
        <v>1</v>
      </c>
      <c r="K1810" s="96" t="s">
        <v>634</v>
      </c>
    </row>
    <row r="1811" spans="1:11" hidden="1">
      <c r="A1811" s="100" t="s">
        <v>672</v>
      </c>
      <c r="B1811" s="62" t="s">
        <v>3574</v>
      </c>
      <c r="C1811" s="100" t="s">
        <v>3574</v>
      </c>
      <c r="D1811" s="100">
        <v>1</v>
      </c>
      <c r="E1811" s="100" t="s">
        <v>2076</v>
      </c>
      <c r="F1811" s="100" t="s">
        <v>419</v>
      </c>
      <c r="G1811" s="100" t="s">
        <v>656</v>
      </c>
      <c r="H1811" s="100">
        <v>1</v>
      </c>
      <c r="I1811" s="99">
        <f t="shared" si="28"/>
        <v>0</v>
      </c>
      <c r="J1811" s="59">
        <v>1</v>
      </c>
      <c r="K1811" s="96" t="s">
        <v>634</v>
      </c>
    </row>
    <row r="1812" spans="1:11" hidden="1">
      <c r="A1812" s="100" t="s">
        <v>672</v>
      </c>
      <c r="B1812" s="62" t="s">
        <v>3575</v>
      </c>
      <c r="C1812" s="100" t="s">
        <v>3575</v>
      </c>
      <c r="D1812" s="100">
        <v>1</v>
      </c>
      <c r="E1812" s="100" t="s">
        <v>2076</v>
      </c>
      <c r="F1812" s="100" t="s">
        <v>419</v>
      </c>
      <c r="G1812" s="100" t="s">
        <v>656</v>
      </c>
      <c r="H1812" s="100">
        <v>1</v>
      </c>
      <c r="I1812" s="99">
        <f t="shared" si="28"/>
        <v>0</v>
      </c>
      <c r="J1812" s="59">
        <v>1</v>
      </c>
      <c r="K1812" s="96" t="s">
        <v>634</v>
      </c>
    </row>
    <row r="1813" spans="1:11" hidden="1">
      <c r="A1813" s="100" t="s">
        <v>672</v>
      </c>
      <c r="B1813" s="62" t="s">
        <v>3576</v>
      </c>
      <c r="C1813" s="100" t="s">
        <v>3577</v>
      </c>
      <c r="D1813" s="100">
        <v>1</v>
      </c>
      <c r="E1813" s="100" t="s">
        <v>2076</v>
      </c>
      <c r="F1813" s="100" t="s">
        <v>419</v>
      </c>
      <c r="G1813" s="100" t="s">
        <v>656</v>
      </c>
      <c r="H1813" s="100">
        <v>1</v>
      </c>
      <c r="I1813" s="99">
        <f t="shared" si="28"/>
        <v>0</v>
      </c>
      <c r="J1813" s="59">
        <v>1</v>
      </c>
      <c r="K1813" s="96" t="s">
        <v>634</v>
      </c>
    </row>
    <row r="1814" spans="1:11" hidden="1">
      <c r="A1814" s="100" t="s">
        <v>672</v>
      </c>
      <c r="B1814" s="62" t="s">
        <v>3578</v>
      </c>
      <c r="C1814" s="100" t="s">
        <v>3578</v>
      </c>
      <c r="D1814" s="100">
        <v>1</v>
      </c>
      <c r="E1814" s="100" t="s">
        <v>2076</v>
      </c>
      <c r="F1814" s="100" t="s">
        <v>419</v>
      </c>
      <c r="G1814" s="100" t="s">
        <v>656</v>
      </c>
      <c r="H1814" s="100">
        <v>1</v>
      </c>
      <c r="I1814" s="99">
        <f t="shared" si="28"/>
        <v>0</v>
      </c>
      <c r="J1814" s="59">
        <v>1</v>
      </c>
      <c r="K1814" s="96" t="s">
        <v>634</v>
      </c>
    </row>
    <row r="1815" spans="1:11" hidden="1">
      <c r="A1815" s="100" t="s">
        <v>672</v>
      </c>
      <c r="B1815" s="62" t="s">
        <v>3579</v>
      </c>
      <c r="C1815" s="100" t="s">
        <v>3579</v>
      </c>
      <c r="D1815" s="100">
        <v>1</v>
      </c>
      <c r="E1815" s="100" t="s">
        <v>2076</v>
      </c>
      <c r="F1815" s="100" t="s">
        <v>419</v>
      </c>
      <c r="G1815" s="100" t="s">
        <v>656</v>
      </c>
      <c r="H1815" s="100">
        <v>1</v>
      </c>
      <c r="I1815" s="99">
        <f t="shared" si="28"/>
        <v>0</v>
      </c>
      <c r="J1815" s="59">
        <v>1</v>
      </c>
      <c r="K1815" s="96" t="s">
        <v>634</v>
      </c>
    </row>
    <row r="1816" spans="1:11" hidden="1">
      <c r="A1816" s="100" t="s">
        <v>672</v>
      </c>
      <c r="B1816" s="62" t="s">
        <v>3580</v>
      </c>
      <c r="C1816" s="100" t="s">
        <v>3581</v>
      </c>
      <c r="D1816" s="100">
        <v>1</v>
      </c>
      <c r="E1816" s="100" t="s">
        <v>2076</v>
      </c>
      <c r="F1816" s="100" t="s">
        <v>419</v>
      </c>
      <c r="G1816" s="100" t="s">
        <v>656</v>
      </c>
      <c r="H1816" s="100">
        <v>1</v>
      </c>
      <c r="I1816" s="99">
        <f t="shared" si="28"/>
        <v>0</v>
      </c>
      <c r="J1816" s="59">
        <v>1</v>
      </c>
      <c r="K1816" s="96" t="s">
        <v>634</v>
      </c>
    </row>
    <row r="1817" spans="1:11" hidden="1">
      <c r="A1817" s="100" t="s">
        <v>672</v>
      </c>
      <c r="B1817" s="62" t="s">
        <v>3582</v>
      </c>
      <c r="C1817" s="100" t="s">
        <v>3582</v>
      </c>
      <c r="D1817" s="100">
        <v>1</v>
      </c>
      <c r="E1817" s="100" t="s">
        <v>2076</v>
      </c>
      <c r="F1817" s="100" t="s">
        <v>419</v>
      </c>
      <c r="G1817" s="100" t="s">
        <v>656</v>
      </c>
      <c r="H1817" s="100">
        <v>1</v>
      </c>
      <c r="I1817" s="99">
        <f t="shared" si="28"/>
        <v>0</v>
      </c>
      <c r="J1817" s="59">
        <v>1</v>
      </c>
      <c r="K1817" s="96" t="s">
        <v>634</v>
      </c>
    </row>
    <row r="1818" spans="1:11" hidden="1">
      <c r="A1818" s="100" t="s">
        <v>672</v>
      </c>
      <c r="B1818" s="62" t="s">
        <v>3583</v>
      </c>
      <c r="C1818" s="100" t="s">
        <v>3583</v>
      </c>
      <c r="D1818" s="100">
        <v>1</v>
      </c>
      <c r="E1818" s="100" t="s">
        <v>2076</v>
      </c>
      <c r="F1818" s="100" t="s">
        <v>419</v>
      </c>
      <c r="G1818" s="100" t="s">
        <v>656</v>
      </c>
      <c r="H1818" s="100">
        <v>1</v>
      </c>
      <c r="I1818" s="99">
        <f t="shared" si="28"/>
        <v>0</v>
      </c>
      <c r="J1818" s="59">
        <v>1</v>
      </c>
      <c r="K1818" s="96" t="s">
        <v>634</v>
      </c>
    </row>
    <row r="1819" spans="1:11" hidden="1">
      <c r="A1819" s="100" t="s">
        <v>672</v>
      </c>
      <c r="B1819" s="62" t="s">
        <v>3584</v>
      </c>
      <c r="C1819" s="100" t="s">
        <v>3584</v>
      </c>
      <c r="D1819" s="100">
        <v>1</v>
      </c>
      <c r="E1819" s="100" t="s">
        <v>2076</v>
      </c>
      <c r="F1819" s="100" t="s">
        <v>419</v>
      </c>
      <c r="G1819" s="100" t="s">
        <v>656</v>
      </c>
      <c r="H1819" s="100">
        <v>1</v>
      </c>
      <c r="I1819" s="99">
        <f t="shared" si="28"/>
        <v>0</v>
      </c>
      <c r="J1819" s="59">
        <v>1</v>
      </c>
      <c r="K1819" s="96" t="s">
        <v>634</v>
      </c>
    </row>
    <row r="1820" spans="1:11" hidden="1">
      <c r="A1820" s="100" t="s">
        <v>672</v>
      </c>
      <c r="B1820" s="62" t="s">
        <v>3585</v>
      </c>
      <c r="C1820" s="100" t="s">
        <v>3585</v>
      </c>
      <c r="D1820" s="100">
        <v>1</v>
      </c>
      <c r="E1820" s="100" t="s">
        <v>2076</v>
      </c>
      <c r="F1820" s="100" t="s">
        <v>419</v>
      </c>
      <c r="G1820" s="100" t="s">
        <v>656</v>
      </c>
      <c r="H1820" s="100">
        <v>1</v>
      </c>
      <c r="I1820" s="99">
        <f t="shared" si="28"/>
        <v>0</v>
      </c>
      <c r="J1820" s="59">
        <v>1</v>
      </c>
      <c r="K1820" s="96" t="s">
        <v>634</v>
      </c>
    </row>
    <row r="1821" spans="1:11" hidden="1">
      <c r="A1821" s="100" t="s">
        <v>672</v>
      </c>
      <c r="B1821" s="62" t="s">
        <v>3586</v>
      </c>
      <c r="C1821" s="100" t="s">
        <v>3586</v>
      </c>
      <c r="D1821" s="100">
        <v>0.999</v>
      </c>
      <c r="E1821" s="100" t="s">
        <v>2076</v>
      </c>
      <c r="F1821" s="100" t="s">
        <v>419</v>
      </c>
      <c r="G1821" s="100" t="s">
        <v>656</v>
      </c>
      <c r="H1821" s="100">
        <v>1</v>
      </c>
      <c r="I1821" s="99">
        <f t="shared" si="28"/>
        <v>0</v>
      </c>
      <c r="J1821" s="59">
        <v>1</v>
      </c>
      <c r="K1821" s="96" t="s">
        <v>634</v>
      </c>
    </row>
    <row r="1822" spans="1:11" hidden="1">
      <c r="A1822" s="100" t="s">
        <v>672</v>
      </c>
      <c r="B1822" s="62" t="s">
        <v>3587</v>
      </c>
      <c r="C1822" s="100" t="s">
        <v>3587</v>
      </c>
      <c r="D1822" s="100">
        <v>0.999</v>
      </c>
      <c r="E1822" s="100" t="s">
        <v>2076</v>
      </c>
      <c r="F1822" s="100" t="s">
        <v>419</v>
      </c>
      <c r="G1822" s="100" t="s">
        <v>656</v>
      </c>
      <c r="H1822" s="100">
        <v>1</v>
      </c>
      <c r="I1822" s="99">
        <f t="shared" si="28"/>
        <v>0</v>
      </c>
      <c r="J1822" s="59">
        <v>1</v>
      </c>
      <c r="K1822" s="96" t="s">
        <v>634</v>
      </c>
    </row>
    <row r="1823" spans="1:11" hidden="1">
      <c r="A1823" s="100" t="s">
        <v>672</v>
      </c>
      <c r="B1823" s="62" t="s">
        <v>3588</v>
      </c>
      <c r="C1823" s="100" t="s">
        <v>3588</v>
      </c>
      <c r="D1823" s="100">
        <v>0.999</v>
      </c>
      <c r="E1823" s="100" t="s">
        <v>2076</v>
      </c>
      <c r="F1823" s="100" t="s">
        <v>419</v>
      </c>
      <c r="G1823" s="100" t="s">
        <v>656</v>
      </c>
      <c r="H1823" s="100">
        <v>1</v>
      </c>
      <c r="I1823" s="99">
        <f t="shared" si="28"/>
        <v>0</v>
      </c>
      <c r="J1823" s="59">
        <v>1</v>
      </c>
      <c r="K1823" s="96" t="s">
        <v>634</v>
      </c>
    </row>
    <row r="1824" spans="1:11" hidden="1">
      <c r="A1824" s="100" t="s">
        <v>672</v>
      </c>
      <c r="B1824" s="62" t="s">
        <v>3589</v>
      </c>
      <c r="C1824" s="100" t="s">
        <v>3589</v>
      </c>
      <c r="D1824" s="100">
        <v>0.999</v>
      </c>
      <c r="E1824" s="100" t="s">
        <v>2076</v>
      </c>
      <c r="F1824" s="100" t="s">
        <v>419</v>
      </c>
      <c r="G1824" s="100" t="s">
        <v>656</v>
      </c>
      <c r="H1824" s="100">
        <v>1</v>
      </c>
      <c r="I1824" s="99">
        <f t="shared" si="28"/>
        <v>0</v>
      </c>
      <c r="J1824" s="59">
        <v>1</v>
      </c>
      <c r="K1824" s="96" t="s">
        <v>634</v>
      </c>
    </row>
    <row r="1825" spans="1:11" hidden="1">
      <c r="A1825" s="100" t="s">
        <v>672</v>
      </c>
      <c r="B1825" s="62" t="s">
        <v>3590</v>
      </c>
      <c r="C1825" s="100" t="s">
        <v>3590</v>
      </c>
      <c r="D1825" s="100">
        <v>0.999</v>
      </c>
      <c r="E1825" s="100" t="s">
        <v>2076</v>
      </c>
      <c r="F1825" s="100" t="s">
        <v>419</v>
      </c>
      <c r="G1825" s="100" t="s">
        <v>656</v>
      </c>
      <c r="H1825" s="100">
        <v>1</v>
      </c>
      <c r="I1825" s="99">
        <f t="shared" si="28"/>
        <v>0</v>
      </c>
      <c r="J1825" s="59">
        <v>1</v>
      </c>
      <c r="K1825" s="96" t="s">
        <v>634</v>
      </c>
    </row>
    <row r="1826" spans="1:11" hidden="1">
      <c r="A1826" s="100" t="s">
        <v>672</v>
      </c>
      <c r="B1826" s="62" t="s">
        <v>3591</v>
      </c>
      <c r="C1826" s="100" t="s">
        <v>3591</v>
      </c>
      <c r="D1826" s="100">
        <v>0.999</v>
      </c>
      <c r="E1826" s="100" t="s">
        <v>2076</v>
      </c>
      <c r="F1826" s="100" t="s">
        <v>419</v>
      </c>
      <c r="G1826" s="100" t="s">
        <v>656</v>
      </c>
      <c r="H1826" s="100">
        <v>1</v>
      </c>
      <c r="I1826" s="99">
        <f t="shared" si="28"/>
        <v>0</v>
      </c>
      <c r="J1826" s="59">
        <v>1</v>
      </c>
      <c r="K1826" s="96" t="s">
        <v>634</v>
      </c>
    </row>
    <row r="1827" spans="1:11" hidden="1">
      <c r="A1827" s="100" t="s">
        <v>672</v>
      </c>
      <c r="B1827" s="62" t="s">
        <v>3592</v>
      </c>
      <c r="C1827" s="100" t="s">
        <v>3592</v>
      </c>
      <c r="D1827" s="100">
        <v>0.999</v>
      </c>
      <c r="E1827" s="100" t="s">
        <v>2076</v>
      </c>
      <c r="F1827" s="100" t="s">
        <v>419</v>
      </c>
      <c r="G1827" s="100" t="s">
        <v>656</v>
      </c>
      <c r="H1827" s="100">
        <v>1</v>
      </c>
      <c r="I1827" s="99">
        <f t="shared" si="28"/>
        <v>0</v>
      </c>
      <c r="J1827" s="59">
        <v>1</v>
      </c>
      <c r="K1827" s="96" t="s">
        <v>634</v>
      </c>
    </row>
    <row r="1828" spans="1:11" hidden="1">
      <c r="A1828" s="100" t="s">
        <v>672</v>
      </c>
      <c r="B1828" s="62" t="s">
        <v>3593</v>
      </c>
      <c r="C1828" s="100" t="s">
        <v>3593</v>
      </c>
      <c r="D1828" s="100">
        <v>0.999</v>
      </c>
      <c r="E1828" s="100" t="s">
        <v>2076</v>
      </c>
      <c r="F1828" s="100" t="s">
        <v>419</v>
      </c>
      <c r="G1828" s="100" t="s">
        <v>656</v>
      </c>
      <c r="H1828" s="100">
        <v>1</v>
      </c>
      <c r="I1828" s="99">
        <f t="shared" si="28"/>
        <v>0</v>
      </c>
      <c r="J1828" s="59">
        <v>1</v>
      </c>
      <c r="K1828" s="96" t="s">
        <v>634</v>
      </c>
    </row>
    <row r="1829" spans="1:11" hidden="1">
      <c r="A1829" s="100" t="s">
        <v>672</v>
      </c>
      <c r="B1829" s="62" t="s">
        <v>3594</v>
      </c>
      <c r="C1829" s="100" t="s">
        <v>3594</v>
      </c>
      <c r="D1829" s="100">
        <v>0.999</v>
      </c>
      <c r="E1829" s="100" t="s">
        <v>2076</v>
      </c>
      <c r="F1829" s="100" t="s">
        <v>419</v>
      </c>
      <c r="G1829" s="100" t="s">
        <v>656</v>
      </c>
      <c r="H1829" s="100">
        <v>1</v>
      </c>
      <c r="I1829" s="99">
        <f t="shared" si="28"/>
        <v>0</v>
      </c>
      <c r="J1829" s="59">
        <v>1</v>
      </c>
      <c r="K1829" s="96" t="s">
        <v>634</v>
      </c>
    </row>
    <row r="1830" spans="1:11" hidden="1">
      <c r="A1830" s="100" t="s">
        <v>672</v>
      </c>
      <c r="B1830" s="62" t="s">
        <v>3595</v>
      </c>
      <c r="C1830" s="100" t="s">
        <v>3595</v>
      </c>
      <c r="D1830" s="100">
        <v>0.998</v>
      </c>
      <c r="E1830" s="100" t="s">
        <v>2076</v>
      </c>
      <c r="F1830" s="100" t="s">
        <v>419</v>
      </c>
      <c r="G1830" s="100" t="s">
        <v>656</v>
      </c>
      <c r="H1830" s="100">
        <v>1</v>
      </c>
      <c r="I1830" s="99">
        <f t="shared" si="28"/>
        <v>0</v>
      </c>
      <c r="J1830" s="59">
        <v>1</v>
      </c>
      <c r="K1830" s="96" t="s">
        <v>634</v>
      </c>
    </row>
    <row r="1831" spans="1:11" hidden="1">
      <c r="A1831" s="100" t="s">
        <v>672</v>
      </c>
      <c r="B1831" s="62" t="s">
        <v>3596</v>
      </c>
      <c r="C1831" s="100" t="s">
        <v>3596</v>
      </c>
      <c r="D1831" s="100">
        <v>0.92800000000000005</v>
      </c>
      <c r="E1831" s="100" t="s">
        <v>2076</v>
      </c>
      <c r="F1831" s="100" t="s">
        <v>419</v>
      </c>
      <c r="G1831" s="100" t="s">
        <v>656</v>
      </c>
      <c r="H1831" s="100">
        <v>1</v>
      </c>
      <c r="I1831" s="99">
        <f t="shared" si="28"/>
        <v>0</v>
      </c>
      <c r="J1831" s="59">
        <v>1</v>
      </c>
      <c r="K1831" s="96" t="s">
        <v>634</v>
      </c>
    </row>
    <row r="1832" spans="1:11" hidden="1">
      <c r="A1832" s="100" t="s">
        <v>672</v>
      </c>
      <c r="B1832" s="62" t="s">
        <v>3597</v>
      </c>
      <c r="C1832" s="100" t="s">
        <v>3598</v>
      </c>
      <c r="D1832" s="100">
        <v>0.9</v>
      </c>
      <c r="E1832" s="100" t="s">
        <v>2076</v>
      </c>
      <c r="F1832" s="100" t="s">
        <v>419</v>
      </c>
      <c r="G1832" s="100" t="s">
        <v>656</v>
      </c>
      <c r="H1832" s="100">
        <v>1</v>
      </c>
      <c r="I1832" s="99">
        <f t="shared" si="28"/>
        <v>0</v>
      </c>
      <c r="J1832" s="59">
        <v>1</v>
      </c>
      <c r="K1832" s="96" t="s">
        <v>634</v>
      </c>
    </row>
    <row r="1833" spans="1:11" hidden="1">
      <c r="A1833" s="100" t="s">
        <v>672</v>
      </c>
      <c r="B1833" s="62" t="s">
        <v>3599</v>
      </c>
      <c r="C1833" s="100" t="s">
        <v>3599</v>
      </c>
      <c r="D1833" s="100">
        <v>0.9</v>
      </c>
      <c r="E1833" s="100" t="s">
        <v>2076</v>
      </c>
      <c r="F1833" s="100" t="s">
        <v>419</v>
      </c>
      <c r="G1833" s="100" t="s">
        <v>656</v>
      </c>
      <c r="H1833" s="100">
        <v>1</v>
      </c>
      <c r="I1833" s="99">
        <f t="shared" si="28"/>
        <v>0</v>
      </c>
      <c r="J1833" s="59">
        <v>1</v>
      </c>
      <c r="K1833" s="96" t="s">
        <v>634</v>
      </c>
    </row>
    <row r="1834" spans="1:11" hidden="1">
      <c r="A1834" s="100" t="s">
        <v>672</v>
      </c>
      <c r="B1834" s="62" t="s">
        <v>3600</v>
      </c>
      <c r="C1834" s="100" t="s">
        <v>3600</v>
      </c>
      <c r="D1834" s="100">
        <v>0.9</v>
      </c>
      <c r="E1834" s="100" t="s">
        <v>2076</v>
      </c>
      <c r="F1834" s="100" t="s">
        <v>419</v>
      </c>
      <c r="G1834" s="100" t="s">
        <v>656</v>
      </c>
      <c r="H1834" s="100">
        <v>1</v>
      </c>
      <c r="I1834" s="99">
        <f t="shared" si="28"/>
        <v>0</v>
      </c>
      <c r="J1834" s="59">
        <v>1</v>
      </c>
      <c r="K1834" s="96" t="s">
        <v>634</v>
      </c>
    </row>
    <row r="1835" spans="1:11" hidden="1">
      <c r="A1835" s="100" t="s">
        <v>672</v>
      </c>
      <c r="B1835" s="62" t="s">
        <v>3601</v>
      </c>
      <c r="C1835" s="100" t="s">
        <v>3601</v>
      </c>
      <c r="D1835" s="100">
        <v>0.89900000000000002</v>
      </c>
      <c r="E1835" s="100" t="s">
        <v>2076</v>
      </c>
      <c r="F1835" s="100" t="s">
        <v>419</v>
      </c>
      <c r="G1835" s="100" t="s">
        <v>656</v>
      </c>
      <c r="H1835" s="100">
        <v>1</v>
      </c>
      <c r="I1835" s="99">
        <f t="shared" si="28"/>
        <v>0</v>
      </c>
      <c r="J1835" s="59">
        <v>1</v>
      </c>
      <c r="K1835" s="96" t="s">
        <v>634</v>
      </c>
    </row>
    <row r="1836" spans="1:11" hidden="1">
      <c r="A1836" s="100" t="s">
        <v>672</v>
      </c>
      <c r="B1836" s="62" t="s">
        <v>3602</v>
      </c>
      <c r="C1836" s="100" t="s">
        <v>3602</v>
      </c>
      <c r="D1836" s="100">
        <v>0.88</v>
      </c>
      <c r="E1836" s="100" t="s">
        <v>2076</v>
      </c>
      <c r="F1836" s="100" t="s">
        <v>419</v>
      </c>
      <c r="G1836" s="100" t="s">
        <v>656</v>
      </c>
      <c r="H1836" s="100">
        <v>1</v>
      </c>
      <c r="I1836" s="99">
        <f t="shared" si="28"/>
        <v>0</v>
      </c>
      <c r="J1836" s="59">
        <v>1</v>
      </c>
      <c r="K1836" s="96" t="s">
        <v>634</v>
      </c>
    </row>
    <row r="1837" spans="1:11" hidden="1">
      <c r="A1837" s="100" t="s">
        <v>672</v>
      </c>
      <c r="B1837" s="62" t="s">
        <v>3603</v>
      </c>
      <c r="C1837" s="100" t="s">
        <v>3603</v>
      </c>
      <c r="D1837" s="100">
        <v>0.88</v>
      </c>
      <c r="E1837" s="100" t="s">
        <v>2076</v>
      </c>
      <c r="F1837" s="100" t="s">
        <v>419</v>
      </c>
      <c r="G1837" s="100" t="s">
        <v>656</v>
      </c>
      <c r="H1837" s="100">
        <v>1</v>
      </c>
      <c r="I1837" s="99">
        <f t="shared" si="28"/>
        <v>0</v>
      </c>
      <c r="J1837" s="59">
        <v>1</v>
      </c>
      <c r="K1837" s="96" t="s">
        <v>634</v>
      </c>
    </row>
    <row r="1838" spans="1:11" hidden="1">
      <c r="A1838" s="100" t="s">
        <v>672</v>
      </c>
      <c r="B1838" s="62" t="s">
        <v>3604</v>
      </c>
      <c r="C1838" s="100" t="s">
        <v>3604</v>
      </c>
      <c r="D1838" s="100">
        <v>0.83299999999999996</v>
      </c>
      <c r="E1838" s="100" t="s">
        <v>2076</v>
      </c>
      <c r="F1838" s="100" t="s">
        <v>419</v>
      </c>
      <c r="G1838" s="100" t="s">
        <v>656</v>
      </c>
      <c r="H1838" s="100">
        <v>1</v>
      </c>
      <c r="I1838" s="99">
        <f t="shared" si="28"/>
        <v>0</v>
      </c>
      <c r="J1838" s="59">
        <v>1</v>
      </c>
      <c r="K1838" s="96" t="s">
        <v>634</v>
      </c>
    </row>
    <row r="1839" spans="1:11" hidden="1">
      <c r="A1839" s="100" t="s">
        <v>672</v>
      </c>
      <c r="B1839" s="62" t="s">
        <v>3605</v>
      </c>
      <c r="C1839" s="100" t="s">
        <v>3605</v>
      </c>
      <c r="D1839" s="100">
        <v>0.8</v>
      </c>
      <c r="E1839" s="100" t="s">
        <v>2076</v>
      </c>
      <c r="F1839" s="100" t="s">
        <v>419</v>
      </c>
      <c r="G1839" s="100" t="s">
        <v>656</v>
      </c>
      <c r="H1839" s="100">
        <v>1</v>
      </c>
      <c r="I1839" s="99">
        <f t="shared" si="28"/>
        <v>0</v>
      </c>
      <c r="J1839" s="59">
        <v>1</v>
      </c>
      <c r="K1839" s="96" t="s">
        <v>634</v>
      </c>
    </row>
    <row r="1840" spans="1:11" hidden="1">
      <c r="A1840" s="100" t="s">
        <v>672</v>
      </c>
      <c r="B1840" s="62" t="s">
        <v>3606</v>
      </c>
      <c r="C1840" s="100" t="s">
        <v>3606</v>
      </c>
      <c r="D1840" s="100">
        <v>0.75</v>
      </c>
      <c r="E1840" s="100" t="s">
        <v>2076</v>
      </c>
      <c r="F1840" s="100" t="s">
        <v>419</v>
      </c>
      <c r="G1840" s="100" t="s">
        <v>656</v>
      </c>
      <c r="H1840" s="100">
        <v>1</v>
      </c>
      <c r="I1840" s="99">
        <f t="shared" si="28"/>
        <v>0</v>
      </c>
      <c r="J1840" s="59">
        <v>1</v>
      </c>
      <c r="K1840" s="96" t="s">
        <v>634</v>
      </c>
    </row>
    <row r="1841" spans="1:11" hidden="1">
      <c r="A1841" s="100" t="s">
        <v>672</v>
      </c>
      <c r="B1841" s="62" t="s">
        <v>3607</v>
      </c>
      <c r="C1841" s="100" t="s">
        <v>3607</v>
      </c>
      <c r="D1841" s="100">
        <v>0.75</v>
      </c>
      <c r="E1841" s="100" t="s">
        <v>2076</v>
      </c>
      <c r="F1841" s="100" t="s">
        <v>419</v>
      </c>
      <c r="G1841" s="100" t="s">
        <v>656</v>
      </c>
      <c r="H1841" s="100">
        <v>1</v>
      </c>
      <c r="I1841" s="99">
        <f t="shared" si="28"/>
        <v>0</v>
      </c>
      <c r="J1841" s="59">
        <v>1</v>
      </c>
      <c r="K1841" s="96" t="s">
        <v>634</v>
      </c>
    </row>
    <row r="1842" spans="1:11" hidden="1">
      <c r="A1842" s="100" t="s">
        <v>672</v>
      </c>
      <c r="B1842" s="62" t="s">
        <v>3608</v>
      </c>
      <c r="C1842" s="100" t="s">
        <v>3608</v>
      </c>
      <c r="D1842" s="100">
        <v>0.75</v>
      </c>
      <c r="E1842" s="100" t="s">
        <v>2076</v>
      </c>
      <c r="F1842" s="100" t="s">
        <v>419</v>
      </c>
      <c r="G1842" s="100" t="s">
        <v>656</v>
      </c>
      <c r="H1842" s="100">
        <v>1</v>
      </c>
      <c r="I1842" s="99">
        <f t="shared" si="28"/>
        <v>0</v>
      </c>
      <c r="J1842" s="59">
        <v>1</v>
      </c>
      <c r="K1842" s="96" t="s">
        <v>634</v>
      </c>
    </row>
    <row r="1843" spans="1:11" hidden="1">
      <c r="A1843" s="100" t="s">
        <v>672</v>
      </c>
      <c r="B1843" s="62" t="s">
        <v>3609</v>
      </c>
      <c r="C1843" s="100" t="s">
        <v>3609</v>
      </c>
      <c r="D1843" s="100">
        <v>0.75</v>
      </c>
      <c r="E1843" s="100" t="s">
        <v>2076</v>
      </c>
      <c r="F1843" s="100" t="s">
        <v>419</v>
      </c>
      <c r="G1843" s="100" t="s">
        <v>656</v>
      </c>
      <c r="H1843" s="100">
        <v>1</v>
      </c>
      <c r="I1843" s="99">
        <f t="shared" si="28"/>
        <v>0</v>
      </c>
      <c r="J1843" s="59">
        <v>1</v>
      </c>
      <c r="K1843" s="96" t="s">
        <v>634</v>
      </c>
    </row>
    <row r="1844" spans="1:11" hidden="1">
      <c r="A1844" s="100" t="s">
        <v>672</v>
      </c>
      <c r="B1844" s="62" t="s">
        <v>3610</v>
      </c>
      <c r="C1844" s="100" t="s">
        <v>3610</v>
      </c>
      <c r="D1844" s="100">
        <v>0.75</v>
      </c>
      <c r="E1844" s="100" t="s">
        <v>2076</v>
      </c>
      <c r="F1844" s="100" t="s">
        <v>419</v>
      </c>
      <c r="G1844" s="100" t="s">
        <v>656</v>
      </c>
      <c r="H1844" s="100">
        <v>1</v>
      </c>
      <c r="I1844" s="99">
        <f t="shared" si="28"/>
        <v>0</v>
      </c>
      <c r="J1844" s="59">
        <v>1</v>
      </c>
      <c r="K1844" s="96" t="s">
        <v>634</v>
      </c>
    </row>
    <row r="1845" spans="1:11" hidden="1">
      <c r="A1845" s="100" t="s">
        <v>672</v>
      </c>
      <c r="B1845" s="62" t="s">
        <v>3611</v>
      </c>
      <c r="C1845" s="100" t="s">
        <v>3611</v>
      </c>
      <c r="D1845" s="100">
        <v>0.75</v>
      </c>
      <c r="E1845" s="100" t="s">
        <v>2076</v>
      </c>
      <c r="F1845" s="100" t="s">
        <v>419</v>
      </c>
      <c r="G1845" s="100" t="s">
        <v>656</v>
      </c>
      <c r="H1845" s="100">
        <v>1</v>
      </c>
      <c r="I1845" s="99">
        <f t="shared" si="28"/>
        <v>0</v>
      </c>
      <c r="J1845" s="59">
        <v>1</v>
      </c>
      <c r="K1845" s="96" t="s">
        <v>634</v>
      </c>
    </row>
    <row r="1846" spans="1:11" hidden="1">
      <c r="A1846" s="100" t="s">
        <v>672</v>
      </c>
      <c r="B1846" s="62" t="s">
        <v>3612</v>
      </c>
      <c r="C1846" s="100" t="s">
        <v>3612</v>
      </c>
      <c r="D1846" s="100">
        <v>0.7</v>
      </c>
      <c r="E1846" s="100" t="s">
        <v>2076</v>
      </c>
      <c r="F1846" s="100" t="s">
        <v>419</v>
      </c>
      <c r="G1846" s="100" t="s">
        <v>656</v>
      </c>
      <c r="H1846" s="100">
        <v>1</v>
      </c>
      <c r="I1846" s="99">
        <f t="shared" si="28"/>
        <v>0</v>
      </c>
      <c r="J1846" s="59">
        <v>1</v>
      </c>
      <c r="K1846" s="96" t="s">
        <v>634</v>
      </c>
    </row>
    <row r="1847" spans="1:11" hidden="1">
      <c r="A1847" s="100" t="s">
        <v>672</v>
      </c>
      <c r="B1847" s="62" t="s">
        <v>3613</v>
      </c>
      <c r="C1847" s="100" t="s">
        <v>3613</v>
      </c>
      <c r="D1847" s="100">
        <v>0.56000000000000005</v>
      </c>
      <c r="E1847" s="100" t="s">
        <v>2076</v>
      </c>
      <c r="F1847" s="100" t="s">
        <v>419</v>
      </c>
      <c r="G1847" s="100" t="s">
        <v>656</v>
      </c>
      <c r="H1847" s="100">
        <v>1</v>
      </c>
      <c r="I1847" s="99">
        <f t="shared" si="28"/>
        <v>0</v>
      </c>
      <c r="J1847" s="59">
        <v>1</v>
      </c>
      <c r="K1847" s="96" t="s">
        <v>634</v>
      </c>
    </row>
    <row r="1848" spans="1:11" hidden="1">
      <c r="A1848" s="100" t="s">
        <v>672</v>
      </c>
      <c r="B1848" s="62" t="s">
        <v>3614</v>
      </c>
      <c r="C1848" s="100" t="s">
        <v>3614</v>
      </c>
      <c r="D1848" s="100">
        <v>0.504</v>
      </c>
      <c r="E1848" s="100" t="s">
        <v>2076</v>
      </c>
      <c r="F1848" s="100" t="s">
        <v>419</v>
      </c>
      <c r="G1848" s="100" t="s">
        <v>656</v>
      </c>
      <c r="H1848" s="100">
        <v>1</v>
      </c>
      <c r="I1848" s="99">
        <f t="shared" si="28"/>
        <v>0</v>
      </c>
      <c r="J1848" s="59">
        <v>1</v>
      </c>
      <c r="K1848" s="96" t="s">
        <v>634</v>
      </c>
    </row>
    <row r="1849" spans="1:11" hidden="1">
      <c r="A1849" s="100" t="s">
        <v>672</v>
      </c>
      <c r="B1849" s="62" t="s">
        <v>3615</v>
      </c>
      <c r="C1849" s="100" t="s">
        <v>3615</v>
      </c>
      <c r="D1849" s="100">
        <v>0.5</v>
      </c>
      <c r="E1849" s="100" t="s">
        <v>2076</v>
      </c>
      <c r="F1849" s="100" t="s">
        <v>419</v>
      </c>
      <c r="G1849" s="100" t="s">
        <v>656</v>
      </c>
      <c r="H1849" s="100">
        <v>1</v>
      </c>
      <c r="I1849" s="99">
        <f t="shared" si="28"/>
        <v>0</v>
      </c>
      <c r="J1849" s="59">
        <v>1</v>
      </c>
      <c r="K1849" s="96" t="s">
        <v>634</v>
      </c>
    </row>
    <row r="1850" spans="1:11" hidden="1">
      <c r="A1850" s="100" t="s">
        <v>672</v>
      </c>
      <c r="B1850" s="62" t="s">
        <v>3616</v>
      </c>
      <c r="C1850" s="100" t="s">
        <v>3616</v>
      </c>
      <c r="D1850" s="100">
        <v>0.5</v>
      </c>
      <c r="E1850" s="100" t="s">
        <v>2076</v>
      </c>
      <c r="F1850" s="100" t="s">
        <v>419</v>
      </c>
      <c r="G1850" s="100" t="s">
        <v>656</v>
      </c>
      <c r="H1850" s="100">
        <v>1</v>
      </c>
      <c r="I1850" s="99">
        <f t="shared" si="28"/>
        <v>0</v>
      </c>
      <c r="J1850" s="59">
        <v>1</v>
      </c>
      <c r="K1850" s="96" t="s">
        <v>634</v>
      </c>
    </row>
    <row r="1851" spans="1:11" hidden="1">
      <c r="A1851" s="100" t="s">
        <v>672</v>
      </c>
      <c r="B1851" s="62" t="s">
        <v>3617</v>
      </c>
      <c r="C1851" s="100" t="s">
        <v>3617</v>
      </c>
      <c r="D1851" s="100">
        <v>0.5</v>
      </c>
      <c r="E1851" s="100" t="s">
        <v>2076</v>
      </c>
      <c r="F1851" s="100" t="s">
        <v>419</v>
      </c>
      <c r="G1851" s="100" t="s">
        <v>656</v>
      </c>
      <c r="H1851" s="100">
        <v>1</v>
      </c>
      <c r="I1851" s="99">
        <f t="shared" si="28"/>
        <v>0</v>
      </c>
      <c r="J1851" s="59">
        <v>1</v>
      </c>
      <c r="K1851" s="96" t="s">
        <v>634</v>
      </c>
    </row>
    <row r="1852" spans="1:11" hidden="1">
      <c r="A1852" s="100" t="s">
        <v>672</v>
      </c>
      <c r="B1852" s="62" t="s">
        <v>3618</v>
      </c>
      <c r="C1852" s="100" t="s">
        <v>3618</v>
      </c>
      <c r="D1852" s="100">
        <v>0.5</v>
      </c>
      <c r="E1852" s="100" t="s">
        <v>2076</v>
      </c>
      <c r="F1852" s="100" t="s">
        <v>419</v>
      </c>
      <c r="G1852" s="100" t="s">
        <v>656</v>
      </c>
      <c r="H1852" s="100">
        <v>1</v>
      </c>
      <c r="I1852" s="99">
        <f t="shared" si="28"/>
        <v>0</v>
      </c>
      <c r="J1852" s="59">
        <v>1</v>
      </c>
      <c r="K1852" s="96" t="s">
        <v>634</v>
      </c>
    </row>
    <row r="1853" spans="1:11" hidden="1">
      <c r="A1853" s="100" t="s">
        <v>672</v>
      </c>
      <c r="B1853" s="62" t="s">
        <v>3619</v>
      </c>
      <c r="C1853" s="100" t="s">
        <v>3619</v>
      </c>
      <c r="D1853" s="100">
        <v>0.5</v>
      </c>
      <c r="E1853" s="100" t="s">
        <v>2076</v>
      </c>
      <c r="F1853" s="100" t="s">
        <v>419</v>
      </c>
      <c r="G1853" s="100" t="s">
        <v>656</v>
      </c>
      <c r="H1853" s="100">
        <v>1</v>
      </c>
      <c r="I1853" s="99">
        <f t="shared" si="28"/>
        <v>0</v>
      </c>
      <c r="J1853" s="59">
        <v>1</v>
      </c>
      <c r="K1853" s="96" t="s">
        <v>634</v>
      </c>
    </row>
    <row r="1854" spans="1:11" hidden="1">
      <c r="A1854" s="100" t="s">
        <v>672</v>
      </c>
      <c r="B1854" s="62" t="s">
        <v>3620</v>
      </c>
      <c r="C1854" s="100" t="s">
        <v>3620</v>
      </c>
      <c r="D1854" s="100">
        <v>0.5</v>
      </c>
      <c r="E1854" s="100" t="s">
        <v>2076</v>
      </c>
      <c r="F1854" s="100" t="s">
        <v>419</v>
      </c>
      <c r="G1854" s="100" t="s">
        <v>656</v>
      </c>
      <c r="H1854" s="100">
        <v>1</v>
      </c>
      <c r="I1854" s="99">
        <f t="shared" si="28"/>
        <v>0</v>
      </c>
      <c r="J1854" s="59">
        <v>1</v>
      </c>
      <c r="K1854" s="96" t="s">
        <v>634</v>
      </c>
    </row>
    <row r="1855" spans="1:11" hidden="1">
      <c r="A1855" s="100" t="s">
        <v>672</v>
      </c>
      <c r="B1855" s="62" t="s">
        <v>3621</v>
      </c>
      <c r="C1855" s="100" t="s">
        <v>3621</v>
      </c>
      <c r="D1855" s="100">
        <v>0.5</v>
      </c>
      <c r="E1855" s="100" t="s">
        <v>2076</v>
      </c>
      <c r="F1855" s="100" t="s">
        <v>419</v>
      </c>
      <c r="G1855" s="100" t="s">
        <v>656</v>
      </c>
      <c r="H1855" s="100">
        <v>1</v>
      </c>
      <c r="I1855" s="99">
        <f t="shared" si="28"/>
        <v>0</v>
      </c>
      <c r="J1855" s="59">
        <v>1</v>
      </c>
      <c r="K1855" s="96" t="s">
        <v>634</v>
      </c>
    </row>
    <row r="1856" spans="1:11" hidden="1">
      <c r="A1856" s="100" t="s">
        <v>672</v>
      </c>
      <c r="B1856" s="62" t="s">
        <v>3622</v>
      </c>
      <c r="C1856" s="100" t="s">
        <v>3622</v>
      </c>
      <c r="D1856" s="100">
        <v>0.5</v>
      </c>
      <c r="E1856" s="100" t="s">
        <v>2076</v>
      </c>
      <c r="F1856" s="100" t="s">
        <v>419</v>
      </c>
      <c r="G1856" s="100" t="s">
        <v>656</v>
      </c>
      <c r="H1856" s="100">
        <v>1</v>
      </c>
      <c r="I1856" s="99">
        <f t="shared" si="28"/>
        <v>0</v>
      </c>
      <c r="J1856" s="59">
        <v>1</v>
      </c>
      <c r="K1856" s="96" t="s">
        <v>634</v>
      </c>
    </row>
    <row r="1857" spans="1:11" hidden="1">
      <c r="A1857" s="100" t="s">
        <v>672</v>
      </c>
      <c r="B1857" s="62" t="s">
        <v>3623</v>
      </c>
      <c r="C1857" s="100" t="s">
        <v>3623</v>
      </c>
      <c r="D1857" s="100">
        <v>0.5</v>
      </c>
      <c r="E1857" s="100" t="s">
        <v>2076</v>
      </c>
      <c r="F1857" s="100" t="s">
        <v>419</v>
      </c>
      <c r="G1857" s="100" t="s">
        <v>656</v>
      </c>
      <c r="H1857" s="100">
        <v>1</v>
      </c>
      <c r="I1857" s="99">
        <f t="shared" si="28"/>
        <v>0</v>
      </c>
      <c r="J1857" s="59">
        <v>1</v>
      </c>
      <c r="K1857" s="96" t="s">
        <v>634</v>
      </c>
    </row>
    <row r="1858" spans="1:11" hidden="1">
      <c r="A1858" s="100" t="s">
        <v>672</v>
      </c>
      <c r="B1858" s="62" t="s">
        <v>3624</v>
      </c>
      <c r="C1858" s="100" t="s">
        <v>3624</v>
      </c>
      <c r="D1858" s="100">
        <v>0.5</v>
      </c>
      <c r="E1858" s="100" t="s">
        <v>2076</v>
      </c>
      <c r="F1858" s="100" t="s">
        <v>419</v>
      </c>
      <c r="G1858" s="100" t="s">
        <v>656</v>
      </c>
      <c r="H1858" s="100">
        <v>1</v>
      </c>
      <c r="I1858" s="99">
        <f t="shared" ref="I1858:I1921" si="29">NOT(H1858)*1</f>
        <v>0</v>
      </c>
      <c r="J1858" s="59">
        <v>1</v>
      </c>
      <c r="K1858" s="96" t="s">
        <v>634</v>
      </c>
    </row>
    <row r="1859" spans="1:11" hidden="1">
      <c r="A1859" s="100" t="s">
        <v>672</v>
      </c>
      <c r="B1859" s="62" t="s">
        <v>3625</v>
      </c>
      <c r="C1859" s="100" t="s">
        <v>3625</v>
      </c>
      <c r="D1859" s="100">
        <v>0.38429999999999997</v>
      </c>
      <c r="E1859" s="100" t="s">
        <v>2076</v>
      </c>
      <c r="F1859" s="100" t="s">
        <v>419</v>
      </c>
      <c r="G1859" s="100" t="s">
        <v>656</v>
      </c>
      <c r="H1859" s="100">
        <v>1</v>
      </c>
      <c r="I1859" s="99">
        <f t="shared" si="29"/>
        <v>0</v>
      </c>
      <c r="J1859" s="59">
        <v>1</v>
      </c>
      <c r="K1859" s="96" t="s">
        <v>634</v>
      </c>
    </row>
    <row r="1860" spans="1:11" hidden="1">
      <c r="A1860" s="100" t="s">
        <v>672</v>
      </c>
      <c r="B1860" s="62" t="s">
        <v>3626</v>
      </c>
      <c r="C1860" s="100" t="s">
        <v>3626</v>
      </c>
      <c r="D1860" s="100">
        <v>0.33300000000000002</v>
      </c>
      <c r="E1860" s="100" t="s">
        <v>2076</v>
      </c>
      <c r="F1860" s="100" t="s">
        <v>419</v>
      </c>
      <c r="G1860" s="100" t="s">
        <v>656</v>
      </c>
      <c r="H1860" s="100">
        <v>1</v>
      </c>
      <c r="I1860" s="99">
        <f t="shared" si="29"/>
        <v>0</v>
      </c>
      <c r="J1860" s="59">
        <v>1</v>
      </c>
      <c r="K1860" s="96" t="s">
        <v>634</v>
      </c>
    </row>
    <row r="1861" spans="1:11" hidden="1">
      <c r="A1861" s="100" t="s">
        <v>672</v>
      </c>
      <c r="B1861" s="62" t="s">
        <v>3627</v>
      </c>
      <c r="C1861" s="100" t="s">
        <v>3627</v>
      </c>
      <c r="D1861" s="100">
        <v>0.28320000000000001</v>
      </c>
      <c r="E1861" s="100" t="s">
        <v>2076</v>
      </c>
      <c r="F1861" s="100" t="s">
        <v>419</v>
      </c>
      <c r="G1861" s="100" t="s">
        <v>656</v>
      </c>
      <c r="H1861" s="100">
        <v>1</v>
      </c>
      <c r="I1861" s="99">
        <f t="shared" si="29"/>
        <v>0</v>
      </c>
      <c r="J1861" s="59">
        <v>1</v>
      </c>
      <c r="K1861" s="96" t="s">
        <v>634</v>
      </c>
    </row>
    <row r="1862" spans="1:11" hidden="1">
      <c r="A1862" s="100" t="s">
        <v>672</v>
      </c>
      <c r="B1862" s="62" t="s">
        <v>3628</v>
      </c>
      <c r="C1862" s="100" t="s">
        <v>3628</v>
      </c>
      <c r="D1862" s="100">
        <v>0.25</v>
      </c>
      <c r="E1862" s="100" t="s">
        <v>2076</v>
      </c>
      <c r="F1862" s="100" t="s">
        <v>419</v>
      </c>
      <c r="G1862" s="100" t="s">
        <v>656</v>
      </c>
      <c r="H1862" s="100">
        <v>1</v>
      </c>
      <c r="I1862" s="99">
        <f t="shared" si="29"/>
        <v>0</v>
      </c>
      <c r="J1862" s="59">
        <v>1</v>
      </c>
      <c r="K1862" s="96" t="s">
        <v>634</v>
      </c>
    </row>
    <row r="1863" spans="1:11" hidden="1">
      <c r="A1863" s="100" t="s">
        <v>672</v>
      </c>
      <c r="B1863" s="62" t="s">
        <v>3629</v>
      </c>
      <c r="C1863" s="100" t="s">
        <v>3629</v>
      </c>
      <c r="D1863" s="100">
        <v>0.25</v>
      </c>
      <c r="E1863" s="100" t="s">
        <v>2076</v>
      </c>
      <c r="F1863" s="100" t="s">
        <v>419</v>
      </c>
      <c r="G1863" s="100" t="s">
        <v>656</v>
      </c>
      <c r="H1863" s="100">
        <v>1</v>
      </c>
      <c r="I1863" s="99">
        <f t="shared" si="29"/>
        <v>0</v>
      </c>
      <c r="J1863" s="59">
        <v>1</v>
      </c>
      <c r="K1863" s="96" t="s">
        <v>634</v>
      </c>
    </row>
    <row r="1864" spans="1:11" hidden="1">
      <c r="A1864" s="100" t="s">
        <v>672</v>
      </c>
      <c r="B1864" s="62" t="s">
        <v>3630</v>
      </c>
      <c r="C1864" s="100" t="s">
        <v>3630</v>
      </c>
      <c r="D1864" s="100">
        <v>0.25</v>
      </c>
      <c r="E1864" s="100" t="s">
        <v>2076</v>
      </c>
      <c r="F1864" s="100" t="s">
        <v>419</v>
      </c>
      <c r="G1864" s="100" t="s">
        <v>656</v>
      </c>
      <c r="H1864" s="100">
        <v>1</v>
      </c>
      <c r="I1864" s="99">
        <f t="shared" si="29"/>
        <v>0</v>
      </c>
      <c r="J1864" s="59">
        <v>1</v>
      </c>
      <c r="K1864" s="96" t="s">
        <v>634</v>
      </c>
    </row>
    <row r="1865" spans="1:11" hidden="1">
      <c r="A1865" s="100" t="s">
        <v>672</v>
      </c>
      <c r="B1865" s="62" t="s">
        <v>3631</v>
      </c>
      <c r="C1865" s="100" t="s">
        <v>3631</v>
      </c>
      <c r="D1865" s="100">
        <v>0.25</v>
      </c>
      <c r="E1865" s="100" t="s">
        <v>2076</v>
      </c>
      <c r="F1865" s="100" t="s">
        <v>419</v>
      </c>
      <c r="G1865" s="100" t="s">
        <v>656</v>
      </c>
      <c r="H1865" s="100">
        <v>1</v>
      </c>
      <c r="I1865" s="99">
        <f t="shared" si="29"/>
        <v>0</v>
      </c>
      <c r="J1865" s="59">
        <v>1</v>
      </c>
      <c r="K1865" s="96" t="s">
        <v>634</v>
      </c>
    </row>
    <row r="1866" spans="1:11" hidden="1">
      <c r="A1866" s="100" t="s">
        <v>672</v>
      </c>
      <c r="B1866" s="62" t="s">
        <v>3632</v>
      </c>
      <c r="C1866" s="100" t="s">
        <v>3632</v>
      </c>
      <c r="D1866" s="100">
        <v>0.25</v>
      </c>
      <c r="E1866" s="100" t="s">
        <v>2076</v>
      </c>
      <c r="F1866" s="100" t="s">
        <v>419</v>
      </c>
      <c r="G1866" s="100" t="s">
        <v>656</v>
      </c>
      <c r="H1866" s="100">
        <v>1</v>
      </c>
      <c r="I1866" s="99">
        <f t="shared" si="29"/>
        <v>0</v>
      </c>
      <c r="J1866" s="59">
        <v>1</v>
      </c>
      <c r="K1866" s="96" t="s">
        <v>634</v>
      </c>
    </row>
    <row r="1867" spans="1:11" hidden="1">
      <c r="A1867" s="100" t="s">
        <v>672</v>
      </c>
      <c r="B1867" s="62" t="s">
        <v>3633</v>
      </c>
      <c r="C1867" s="100" t="s">
        <v>3633</v>
      </c>
      <c r="D1867" s="100">
        <v>0.20019999999999999</v>
      </c>
      <c r="E1867" s="100" t="s">
        <v>2076</v>
      </c>
      <c r="F1867" s="100" t="s">
        <v>419</v>
      </c>
      <c r="G1867" s="100" t="s">
        <v>656</v>
      </c>
      <c r="H1867" s="100">
        <v>1</v>
      </c>
      <c r="I1867" s="99">
        <f t="shared" si="29"/>
        <v>0</v>
      </c>
      <c r="J1867" s="59">
        <v>1</v>
      </c>
      <c r="K1867" s="96" t="s">
        <v>634</v>
      </c>
    </row>
    <row r="1868" spans="1:11" hidden="1">
      <c r="A1868" s="100" t="s">
        <v>672</v>
      </c>
      <c r="B1868" s="62" t="s">
        <v>3634</v>
      </c>
      <c r="C1868" s="100" t="s">
        <v>3634</v>
      </c>
      <c r="D1868" s="100">
        <v>0.2</v>
      </c>
      <c r="E1868" s="100" t="s">
        <v>2076</v>
      </c>
      <c r="F1868" s="100" t="s">
        <v>419</v>
      </c>
      <c r="G1868" s="100" t="s">
        <v>656</v>
      </c>
      <c r="H1868" s="100">
        <v>1</v>
      </c>
      <c r="I1868" s="99">
        <f t="shared" si="29"/>
        <v>0</v>
      </c>
      <c r="J1868" s="59">
        <v>1</v>
      </c>
      <c r="K1868" s="96" t="s">
        <v>634</v>
      </c>
    </row>
    <row r="1869" spans="1:11" hidden="1">
      <c r="A1869" s="100" t="s">
        <v>672</v>
      </c>
      <c r="B1869" s="62" t="s">
        <v>3635</v>
      </c>
      <c r="C1869" s="100" t="s">
        <v>3635</v>
      </c>
      <c r="D1869" s="100">
        <v>0.11</v>
      </c>
      <c r="E1869" s="100" t="s">
        <v>2076</v>
      </c>
      <c r="F1869" s="100" t="s">
        <v>419</v>
      </c>
      <c r="G1869" s="100" t="s">
        <v>656</v>
      </c>
      <c r="H1869" s="100">
        <v>1</v>
      </c>
      <c r="I1869" s="99">
        <f t="shared" si="29"/>
        <v>0</v>
      </c>
      <c r="J1869" s="59">
        <v>1</v>
      </c>
      <c r="K1869" s="96" t="s">
        <v>634</v>
      </c>
    </row>
    <row r="1870" spans="1:11" hidden="1">
      <c r="A1870" s="100" t="s">
        <v>672</v>
      </c>
      <c r="B1870" s="62" t="s">
        <v>3636</v>
      </c>
      <c r="C1870" s="100" t="s">
        <v>3636</v>
      </c>
      <c r="D1870" s="100">
        <v>0.11</v>
      </c>
      <c r="E1870" s="100" t="s">
        <v>2076</v>
      </c>
      <c r="F1870" s="100" t="s">
        <v>419</v>
      </c>
      <c r="G1870" s="100" t="s">
        <v>656</v>
      </c>
      <c r="H1870" s="100">
        <v>1</v>
      </c>
      <c r="I1870" s="99">
        <f t="shared" si="29"/>
        <v>0</v>
      </c>
      <c r="J1870" s="59">
        <v>1</v>
      </c>
      <c r="K1870" s="96" t="s">
        <v>634</v>
      </c>
    </row>
    <row r="1871" spans="1:11" hidden="1">
      <c r="A1871" s="100" t="s">
        <v>672</v>
      </c>
      <c r="B1871" s="62" t="s">
        <v>3637</v>
      </c>
      <c r="C1871" s="100" t="s">
        <v>3637</v>
      </c>
      <c r="D1871" s="100">
        <v>0.10922</v>
      </c>
      <c r="E1871" s="100" t="s">
        <v>2076</v>
      </c>
      <c r="F1871" s="100" t="s">
        <v>419</v>
      </c>
      <c r="G1871" s="100" t="s">
        <v>656</v>
      </c>
      <c r="H1871" s="100">
        <v>1</v>
      </c>
      <c r="I1871" s="99">
        <f t="shared" si="29"/>
        <v>0</v>
      </c>
      <c r="J1871" s="59">
        <v>1</v>
      </c>
      <c r="K1871" s="96" t="s">
        <v>634</v>
      </c>
    </row>
    <row r="1872" spans="1:11" hidden="1">
      <c r="A1872" s="100" t="s">
        <v>672</v>
      </c>
      <c r="B1872" s="62" t="s">
        <v>3638</v>
      </c>
      <c r="C1872" s="100" t="s">
        <v>3638</v>
      </c>
      <c r="D1872" s="100">
        <v>0.10199999999999999</v>
      </c>
      <c r="E1872" s="100" t="s">
        <v>2076</v>
      </c>
      <c r="F1872" s="100" t="s">
        <v>419</v>
      </c>
      <c r="G1872" s="100" t="s">
        <v>656</v>
      </c>
      <c r="H1872" s="100">
        <v>1</v>
      </c>
      <c r="I1872" s="99">
        <f t="shared" si="29"/>
        <v>0</v>
      </c>
      <c r="J1872" s="59">
        <v>1</v>
      </c>
      <c r="K1872" s="96" t="s">
        <v>634</v>
      </c>
    </row>
    <row r="1873" spans="1:11" hidden="1">
      <c r="A1873" s="100" t="s">
        <v>672</v>
      </c>
      <c r="B1873" s="62" t="s">
        <v>3639</v>
      </c>
      <c r="C1873" s="100" t="s">
        <v>3639</v>
      </c>
      <c r="D1873" s="100">
        <v>0.08</v>
      </c>
      <c r="E1873" s="100" t="s">
        <v>2076</v>
      </c>
      <c r="F1873" s="100" t="s">
        <v>419</v>
      </c>
      <c r="G1873" s="100" t="s">
        <v>656</v>
      </c>
      <c r="H1873" s="100">
        <v>1</v>
      </c>
      <c r="I1873" s="99">
        <f t="shared" si="29"/>
        <v>0</v>
      </c>
      <c r="J1873" s="59">
        <v>1</v>
      </c>
      <c r="K1873" s="96" t="s">
        <v>634</v>
      </c>
    </row>
    <row r="1874" spans="1:11" hidden="1">
      <c r="A1874" s="100" t="s">
        <v>672</v>
      </c>
      <c r="B1874" s="62" t="s">
        <v>3640</v>
      </c>
      <c r="C1874" s="100" t="s">
        <v>3640</v>
      </c>
      <c r="D1874" s="100">
        <v>7.2999999999999995E-2</v>
      </c>
      <c r="E1874" s="100" t="s">
        <v>2076</v>
      </c>
      <c r="F1874" s="100" t="s">
        <v>419</v>
      </c>
      <c r="G1874" s="100" t="s">
        <v>656</v>
      </c>
      <c r="H1874" s="100">
        <v>1</v>
      </c>
      <c r="I1874" s="99">
        <f t="shared" si="29"/>
        <v>0</v>
      </c>
      <c r="J1874" s="59">
        <v>1</v>
      </c>
      <c r="K1874" s="96" t="s">
        <v>634</v>
      </c>
    </row>
    <row r="1875" spans="1:11" hidden="1">
      <c r="A1875" s="100" t="s">
        <v>672</v>
      </c>
      <c r="B1875" s="62" t="s">
        <v>3641</v>
      </c>
      <c r="C1875" s="100" t="s">
        <v>3641</v>
      </c>
      <c r="D1875" s="100">
        <v>7.0000000000000007E-2</v>
      </c>
      <c r="E1875" s="100" t="s">
        <v>2076</v>
      </c>
      <c r="F1875" s="100" t="s">
        <v>419</v>
      </c>
      <c r="G1875" s="100" t="s">
        <v>656</v>
      </c>
      <c r="H1875" s="100">
        <v>1</v>
      </c>
      <c r="I1875" s="99">
        <f t="shared" si="29"/>
        <v>0</v>
      </c>
      <c r="J1875" s="59">
        <v>1</v>
      </c>
      <c r="K1875" s="96" t="s">
        <v>634</v>
      </c>
    </row>
    <row r="1876" spans="1:11" hidden="1">
      <c r="A1876" s="100" t="s">
        <v>672</v>
      </c>
      <c r="B1876" s="62" t="s">
        <v>3642</v>
      </c>
      <c r="C1876" s="100" t="s">
        <v>3642</v>
      </c>
      <c r="D1876" s="100">
        <v>6.4699999999999994E-2</v>
      </c>
      <c r="E1876" s="100" t="s">
        <v>2076</v>
      </c>
      <c r="F1876" s="100" t="s">
        <v>419</v>
      </c>
      <c r="G1876" s="100" t="s">
        <v>656</v>
      </c>
      <c r="H1876" s="100">
        <v>1</v>
      </c>
      <c r="I1876" s="99">
        <f t="shared" si="29"/>
        <v>0</v>
      </c>
      <c r="J1876" s="59">
        <v>1</v>
      </c>
      <c r="K1876" s="96" t="s">
        <v>634</v>
      </c>
    </row>
    <row r="1877" spans="1:11" hidden="1">
      <c r="A1877" s="100" t="s">
        <v>672</v>
      </c>
      <c r="B1877" s="62" t="s">
        <v>3643</v>
      </c>
      <c r="C1877" s="100" t="s">
        <v>3643</v>
      </c>
      <c r="D1877" s="100">
        <v>5.6000000000000001E-2</v>
      </c>
      <c r="E1877" s="100" t="s">
        <v>2076</v>
      </c>
      <c r="F1877" s="100" t="s">
        <v>419</v>
      </c>
      <c r="G1877" s="100" t="s">
        <v>656</v>
      </c>
      <c r="H1877" s="100">
        <v>1</v>
      </c>
      <c r="I1877" s="99">
        <f t="shared" si="29"/>
        <v>0</v>
      </c>
      <c r="J1877" s="59">
        <v>1</v>
      </c>
      <c r="K1877" s="96" t="s">
        <v>634</v>
      </c>
    </row>
    <row r="1878" spans="1:11" hidden="1">
      <c r="A1878" s="100" t="s">
        <v>672</v>
      </c>
      <c r="B1878" s="62" t="s">
        <v>3644</v>
      </c>
      <c r="C1878" s="100" t="s">
        <v>3644</v>
      </c>
      <c r="D1878" s="100">
        <v>0.05</v>
      </c>
      <c r="E1878" s="100" t="s">
        <v>2076</v>
      </c>
      <c r="F1878" s="100" t="s">
        <v>419</v>
      </c>
      <c r="G1878" s="100" t="s">
        <v>656</v>
      </c>
      <c r="H1878" s="100">
        <v>1</v>
      </c>
      <c r="I1878" s="99">
        <f t="shared" si="29"/>
        <v>0</v>
      </c>
      <c r="J1878" s="59">
        <v>1</v>
      </c>
      <c r="K1878" s="96" t="s">
        <v>634</v>
      </c>
    </row>
    <row r="1879" spans="1:11" hidden="1">
      <c r="A1879" s="100" t="s">
        <v>672</v>
      </c>
      <c r="B1879" s="62" t="s">
        <v>3645</v>
      </c>
      <c r="C1879" s="100" t="s">
        <v>3645</v>
      </c>
      <c r="D1879" s="100">
        <v>4.1000000000000002E-2</v>
      </c>
      <c r="E1879" s="100" t="s">
        <v>2076</v>
      </c>
      <c r="F1879" s="100" t="s">
        <v>419</v>
      </c>
      <c r="G1879" s="100" t="s">
        <v>656</v>
      </c>
      <c r="H1879" s="100">
        <v>1</v>
      </c>
      <c r="I1879" s="99">
        <f t="shared" si="29"/>
        <v>0</v>
      </c>
      <c r="J1879" s="59">
        <v>1</v>
      </c>
      <c r="K1879" s="96" t="s">
        <v>634</v>
      </c>
    </row>
    <row r="1880" spans="1:11" hidden="1">
      <c r="A1880" s="100" t="s">
        <v>672</v>
      </c>
      <c r="B1880" s="62" t="s">
        <v>3646</v>
      </c>
      <c r="C1880" s="100" t="s">
        <v>3646</v>
      </c>
      <c r="D1880" s="100">
        <v>0.04</v>
      </c>
      <c r="E1880" s="100" t="s">
        <v>2076</v>
      </c>
      <c r="F1880" s="100" t="s">
        <v>419</v>
      </c>
      <c r="G1880" s="100" t="s">
        <v>656</v>
      </c>
      <c r="H1880" s="100">
        <v>1</v>
      </c>
      <c r="I1880" s="99">
        <f t="shared" si="29"/>
        <v>0</v>
      </c>
      <c r="J1880" s="59">
        <v>1</v>
      </c>
      <c r="K1880" s="96" t="s">
        <v>634</v>
      </c>
    </row>
    <row r="1881" spans="1:11" hidden="1">
      <c r="A1881" s="100" t="s">
        <v>672</v>
      </c>
      <c r="B1881" s="62" t="s">
        <v>3647</v>
      </c>
      <c r="C1881" s="100" t="s">
        <v>3647</v>
      </c>
      <c r="D1881" s="100">
        <v>7.1999999999999998E-3</v>
      </c>
      <c r="E1881" s="100" t="s">
        <v>2076</v>
      </c>
      <c r="F1881" s="100" t="s">
        <v>419</v>
      </c>
      <c r="G1881" s="100" t="s">
        <v>656</v>
      </c>
      <c r="H1881" s="100">
        <v>1</v>
      </c>
      <c r="I1881" s="99">
        <f t="shared" si="29"/>
        <v>0</v>
      </c>
      <c r="J1881" s="59">
        <v>1</v>
      </c>
      <c r="K1881" s="96" t="s">
        <v>634</v>
      </c>
    </row>
    <row r="1882" spans="1:11" hidden="1">
      <c r="A1882" s="100" t="s">
        <v>672</v>
      </c>
      <c r="B1882" s="62" t="s">
        <v>3648</v>
      </c>
      <c r="C1882" s="100" t="s">
        <v>3648</v>
      </c>
      <c r="D1882" s="100">
        <v>1.2999999999999999E-3</v>
      </c>
      <c r="E1882" s="100" t="s">
        <v>2076</v>
      </c>
      <c r="F1882" s="100" t="s">
        <v>419</v>
      </c>
      <c r="G1882" s="100" t="s">
        <v>656</v>
      </c>
      <c r="H1882" s="100">
        <v>1</v>
      </c>
      <c r="I1882" s="99">
        <f t="shared" si="29"/>
        <v>0</v>
      </c>
      <c r="J1882" s="59">
        <v>1</v>
      </c>
      <c r="K1882" s="96" t="s">
        <v>634</v>
      </c>
    </row>
    <row r="1883" spans="1:11" hidden="1">
      <c r="A1883" s="100" t="s">
        <v>672</v>
      </c>
      <c r="B1883" s="62" t="s">
        <v>3649</v>
      </c>
      <c r="C1883" s="100" t="s">
        <v>3649</v>
      </c>
      <c r="D1883" s="100">
        <v>0</v>
      </c>
      <c r="E1883" s="100" t="s">
        <v>2076</v>
      </c>
      <c r="F1883" s="100" t="s">
        <v>419</v>
      </c>
      <c r="G1883" s="100" t="s">
        <v>656</v>
      </c>
      <c r="H1883" s="100">
        <v>1</v>
      </c>
      <c r="I1883" s="99">
        <f t="shared" si="29"/>
        <v>0</v>
      </c>
      <c r="J1883" s="59">
        <v>1</v>
      </c>
      <c r="K1883" s="96" t="s">
        <v>634</v>
      </c>
    </row>
    <row r="1884" spans="1:11" hidden="1">
      <c r="A1884" s="100" t="s">
        <v>672</v>
      </c>
      <c r="B1884" s="62" t="s">
        <v>3650</v>
      </c>
      <c r="C1884" s="100" t="s">
        <v>3650</v>
      </c>
      <c r="D1884" s="100">
        <v>0</v>
      </c>
      <c r="E1884" s="100" t="s">
        <v>2076</v>
      </c>
      <c r="F1884" s="100" t="s">
        <v>419</v>
      </c>
      <c r="G1884" s="100" t="s">
        <v>656</v>
      </c>
      <c r="H1884" s="100">
        <v>1</v>
      </c>
      <c r="I1884" s="99">
        <f t="shared" si="29"/>
        <v>0</v>
      </c>
      <c r="J1884" s="59">
        <v>1</v>
      </c>
      <c r="K1884" s="96" t="s">
        <v>634</v>
      </c>
    </row>
    <row r="1885" spans="1:11" hidden="1">
      <c r="A1885" s="100" t="s">
        <v>654</v>
      </c>
      <c r="B1885" s="62" t="s">
        <v>437</v>
      </c>
      <c r="C1885" s="100">
        <v>0</v>
      </c>
      <c r="D1885" s="100" t="e">
        <v>#N/A</v>
      </c>
      <c r="E1885" s="100" t="s">
        <v>437</v>
      </c>
      <c r="F1885" s="100" t="s">
        <v>431</v>
      </c>
      <c r="G1885" s="100" t="s">
        <v>2643</v>
      </c>
      <c r="H1885" s="100">
        <v>1</v>
      </c>
      <c r="I1885" s="99">
        <f t="shared" si="29"/>
        <v>0</v>
      </c>
      <c r="J1885" s="59" t="s">
        <v>832</v>
      </c>
      <c r="K1885" s="96" t="s">
        <v>636</v>
      </c>
    </row>
    <row r="1886" spans="1:11" hidden="1">
      <c r="A1886" s="100" t="s">
        <v>654</v>
      </c>
      <c r="B1886" s="62" t="s">
        <v>440</v>
      </c>
      <c r="C1886" s="100">
        <v>0</v>
      </c>
      <c r="D1886" s="100" t="e">
        <v>#N/A</v>
      </c>
      <c r="E1886" s="100" t="s">
        <v>440</v>
      </c>
      <c r="F1886" s="100" t="s">
        <v>431</v>
      </c>
      <c r="G1886" s="100" t="s">
        <v>2643</v>
      </c>
      <c r="H1886" s="100">
        <v>1</v>
      </c>
      <c r="I1886" s="99">
        <f t="shared" si="29"/>
        <v>0</v>
      </c>
      <c r="J1886" s="59" t="s">
        <v>832</v>
      </c>
      <c r="K1886" s="96" t="s">
        <v>636</v>
      </c>
    </row>
    <row r="1887" spans="1:11" hidden="1">
      <c r="A1887" s="100" t="s">
        <v>654</v>
      </c>
      <c r="B1887" s="62" t="s">
        <v>446</v>
      </c>
      <c r="C1887" s="100">
        <v>0</v>
      </c>
      <c r="D1887" s="100" t="e">
        <v>#N/A</v>
      </c>
      <c r="E1887" s="100" t="s">
        <v>446</v>
      </c>
      <c r="F1887" s="100" t="s">
        <v>431</v>
      </c>
      <c r="G1887" s="100" t="s">
        <v>3651</v>
      </c>
      <c r="H1887" s="100">
        <v>1</v>
      </c>
      <c r="I1887" s="99">
        <f t="shared" si="29"/>
        <v>0</v>
      </c>
      <c r="J1887" s="59" t="s">
        <v>832</v>
      </c>
      <c r="K1887" s="96" t="s">
        <v>636</v>
      </c>
    </row>
    <row r="1888" spans="1:11" hidden="1">
      <c r="A1888" s="100" t="s">
        <v>654</v>
      </c>
      <c r="B1888" s="62" t="s">
        <v>434</v>
      </c>
      <c r="C1888" s="100">
        <v>0</v>
      </c>
      <c r="D1888" s="100" t="e">
        <v>#N/A</v>
      </c>
      <c r="E1888" s="100" t="s">
        <v>434</v>
      </c>
      <c r="F1888" s="100" t="s">
        <v>431</v>
      </c>
      <c r="G1888" s="100" t="s">
        <v>3652</v>
      </c>
      <c r="H1888" s="55">
        <v>1</v>
      </c>
      <c r="I1888" s="99">
        <f t="shared" si="29"/>
        <v>0</v>
      </c>
      <c r="J1888" s="59" t="s">
        <v>832</v>
      </c>
      <c r="K1888" s="96" t="s">
        <v>636</v>
      </c>
    </row>
    <row r="1889" spans="1:11" hidden="1">
      <c r="A1889" s="100" t="s">
        <v>654</v>
      </c>
      <c r="B1889" s="62" t="s">
        <v>449</v>
      </c>
      <c r="C1889" s="100">
        <v>0</v>
      </c>
      <c r="D1889" s="100" t="e">
        <v>#N/A</v>
      </c>
      <c r="E1889" s="100" t="s">
        <v>449</v>
      </c>
      <c r="F1889" s="100" t="s">
        <v>431</v>
      </c>
      <c r="G1889" s="100" t="s">
        <v>831</v>
      </c>
      <c r="H1889" s="100">
        <v>1</v>
      </c>
      <c r="I1889" s="99">
        <f t="shared" si="29"/>
        <v>0</v>
      </c>
      <c r="J1889" s="59" t="s">
        <v>832</v>
      </c>
      <c r="K1889" s="96" t="s">
        <v>636</v>
      </c>
    </row>
    <row r="1890" spans="1:11" hidden="1">
      <c r="A1890" s="100" t="s">
        <v>672</v>
      </c>
      <c r="B1890" s="62" t="s">
        <v>3653</v>
      </c>
      <c r="C1890" s="100" t="s">
        <v>3653</v>
      </c>
      <c r="D1890" s="100">
        <v>298</v>
      </c>
      <c r="E1890" s="100" t="s">
        <v>2400</v>
      </c>
      <c r="F1890" s="100" t="s">
        <v>419</v>
      </c>
      <c r="G1890" s="100" t="s">
        <v>656</v>
      </c>
      <c r="H1890" s="100">
        <v>1</v>
      </c>
      <c r="I1890" s="99">
        <f t="shared" si="29"/>
        <v>0</v>
      </c>
      <c r="J1890" s="59">
        <v>1</v>
      </c>
      <c r="K1890" s="96" t="s">
        <v>624</v>
      </c>
    </row>
    <row r="1891" spans="1:11" hidden="1">
      <c r="A1891" s="100" t="s">
        <v>672</v>
      </c>
      <c r="B1891" s="62" t="s">
        <v>3654</v>
      </c>
      <c r="C1891" s="100" t="s">
        <v>3654</v>
      </c>
      <c r="D1891" s="100">
        <v>290</v>
      </c>
      <c r="E1891" s="100" t="s">
        <v>2400</v>
      </c>
      <c r="F1891" s="100" t="s">
        <v>419</v>
      </c>
      <c r="G1891" s="100" t="s">
        <v>656</v>
      </c>
      <c r="H1891" s="100">
        <v>1</v>
      </c>
      <c r="I1891" s="99">
        <f t="shared" si="29"/>
        <v>0</v>
      </c>
      <c r="J1891" s="59">
        <v>1</v>
      </c>
      <c r="K1891" s="96" t="s">
        <v>624</v>
      </c>
    </row>
    <row r="1892" spans="1:11" hidden="1">
      <c r="A1892" s="100" t="s">
        <v>672</v>
      </c>
      <c r="B1892" s="62" t="s">
        <v>3655</v>
      </c>
      <c r="C1892" s="100" t="s">
        <v>3655</v>
      </c>
      <c r="D1892" s="100">
        <v>290</v>
      </c>
      <c r="E1892" s="100" t="s">
        <v>2400</v>
      </c>
      <c r="F1892" s="100" t="s">
        <v>419</v>
      </c>
      <c r="G1892" s="100" t="s">
        <v>656</v>
      </c>
      <c r="H1892" s="100">
        <v>1</v>
      </c>
      <c r="I1892" s="99">
        <f t="shared" si="29"/>
        <v>0</v>
      </c>
      <c r="J1892" s="59">
        <v>1</v>
      </c>
      <c r="K1892" s="96" t="s">
        <v>624</v>
      </c>
    </row>
    <row r="1893" spans="1:11" hidden="1">
      <c r="A1893" s="100" t="s">
        <v>672</v>
      </c>
      <c r="B1893" s="62" t="s">
        <v>3656</v>
      </c>
      <c r="C1893" s="100" t="s">
        <v>3656</v>
      </c>
      <c r="D1893" s="100">
        <v>265</v>
      </c>
      <c r="E1893" s="100" t="s">
        <v>2400</v>
      </c>
      <c r="F1893" s="100" t="s">
        <v>419</v>
      </c>
      <c r="G1893" s="100" t="s">
        <v>656</v>
      </c>
      <c r="H1893" s="100">
        <v>1</v>
      </c>
      <c r="I1893" s="99">
        <f t="shared" si="29"/>
        <v>0</v>
      </c>
      <c r="J1893" s="59">
        <v>1</v>
      </c>
      <c r="K1893" s="96" t="s">
        <v>624</v>
      </c>
    </row>
    <row r="1894" spans="1:11" hidden="1">
      <c r="A1894" s="100" t="s">
        <v>672</v>
      </c>
      <c r="B1894" s="62" t="s">
        <v>3657</v>
      </c>
      <c r="C1894" s="100" t="s">
        <v>3658</v>
      </c>
      <c r="D1894" s="100">
        <v>265</v>
      </c>
      <c r="E1894" s="100" t="s">
        <v>2400</v>
      </c>
      <c r="F1894" s="100" t="s">
        <v>419</v>
      </c>
      <c r="G1894" s="100" t="s">
        <v>656</v>
      </c>
      <c r="H1894" s="100">
        <v>1</v>
      </c>
      <c r="I1894" s="99">
        <f t="shared" si="29"/>
        <v>0</v>
      </c>
      <c r="J1894" s="59">
        <v>1</v>
      </c>
      <c r="K1894" s="96" t="s">
        <v>624</v>
      </c>
    </row>
    <row r="1895" spans="1:11" hidden="1">
      <c r="A1895" s="100" t="s">
        <v>672</v>
      </c>
      <c r="B1895" s="62" t="s">
        <v>3659</v>
      </c>
      <c r="C1895" s="100" t="s">
        <v>3660</v>
      </c>
      <c r="D1895" s="100">
        <v>207</v>
      </c>
      <c r="E1895" s="100" t="s">
        <v>2400</v>
      </c>
      <c r="F1895" s="100" t="s">
        <v>419</v>
      </c>
      <c r="G1895" s="100" t="s">
        <v>656</v>
      </c>
      <c r="H1895" s="100">
        <v>1</v>
      </c>
      <c r="I1895" s="99">
        <f t="shared" si="29"/>
        <v>0</v>
      </c>
      <c r="J1895" s="59">
        <v>1</v>
      </c>
      <c r="K1895" s="96" t="s">
        <v>624</v>
      </c>
    </row>
    <row r="1896" spans="1:11" hidden="1">
      <c r="A1896" s="100" t="s">
        <v>672</v>
      </c>
      <c r="B1896" s="62" t="s">
        <v>3661</v>
      </c>
      <c r="C1896" s="100" t="s">
        <v>3661</v>
      </c>
      <c r="D1896" s="100">
        <v>189</v>
      </c>
      <c r="E1896" s="100" t="s">
        <v>2400</v>
      </c>
      <c r="F1896" s="100" t="s">
        <v>419</v>
      </c>
      <c r="G1896" s="100" t="s">
        <v>656</v>
      </c>
      <c r="H1896" s="100">
        <v>1</v>
      </c>
      <c r="I1896" s="99">
        <f t="shared" si="29"/>
        <v>0</v>
      </c>
      <c r="J1896" s="59">
        <v>1</v>
      </c>
      <c r="K1896" s="96" t="s">
        <v>624</v>
      </c>
    </row>
    <row r="1897" spans="1:11" hidden="1">
      <c r="A1897" s="100" t="s">
        <v>672</v>
      </c>
      <c r="B1897" s="62" t="s">
        <v>3662</v>
      </c>
      <c r="C1897" s="100" t="s">
        <v>3663</v>
      </c>
      <c r="D1897" s="100">
        <v>189</v>
      </c>
      <c r="E1897" s="100" t="s">
        <v>2400</v>
      </c>
      <c r="F1897" s="100" t="s">
        <v>419</v>
      </c>
      <c r="G1897" s="100" t="s">
        <v>656</v>
      </c>
      <c r="H1897" s="100">
        <v>1</v>
      </c>
      <c r="I1897" s="99">
        <f t="shared" si="29"/>
        <v>0</v>
      </c>
      <c r="J1897" s="59">
        <v>1</v>
      </c>
      <c r="K1897" s="96" t="s">
        <v>624</v>
      </c>
    </row>
    <row r="1898" spans="1:11" hidden="1">
      <c r="A1898" s="100" t="s">
        <v>672</v>
      </c>
      <c r="B1898" s="62" t="s">
        <v>3664</v>
      </c>
      <c r="C1898" s="100" t="s">
        <v>3664</v>
      </c>
      <c r="D1898" s="100">
        <v>181.7</v>
      </c>
      <c r="E1898" s="100" t="s">
        <v>2400</v>
      </c>
      <c r="F1898" s="100" t="s">
        <v>419</v>
      </c>
      <c r="G1898" s="100" t="s">
        <v>656</v>
      </c>
      <c r="H1898" s="100">
        <v>1</v>
      </c>
      <c r="I1898" s="99">
        <f t="shared" si="29"/>
        <v>0</v>
      </c>
      <c r="J1898" s="59">
        <v>1</v>
      </c>
      <c r="K1898" s="96" t="s">
        <v>624</v>
      </c>
    </row>
    <row r="1899" spans="1:11" hidden="1">
      <c r="A1899" s="100" t="s">
        <v>672</v>
      </c>
      <c r="B1899" s="62" t="s">
        <v>3665</v>
      </c>
      <c r="C1899" s="100" t="s">
        <v>3666</v>
      </c>
      <c r="D1899" s="100">
        <v>168</v>
      </c>
      <c r="E1899" s="100" t="s">
        <v>2400</v>
      </c>
      <c r="F1899" s="100" t="s">
        <v>419</v>
      </c>
      <c r="G1899" s="100" t="s">
        <v>656</v>
      </c>
      <c r="H1899" s="100">
        <v>1</v>
      </c>
      <c r="I1899" s="99">
        <f t="shared" si="29"/>
        <v>0</v>
      </c>
      <c r="J1899" s="59">
        <v>1</v>
      </c>
      <c r="K1899" s="96" t="s">
        <v>624</v>
      </c>
    </row>
    <row r="1900" spans="1:11" hidden="1">
      <c r="A1900" s="100" t="s">
        <v>672</v>
      </c>
      <c r="B1900" s="62" t="s">
        <v>3667</v>
      </c>
      <c r="C1900" s="100" t="s">
        <v>3668</v>
      </c>
      <c r="D1900" s="100">
        <v>168</v>
      </c>
      <c r="E1900" s="100" t="s">
        <v>2400</v>
      </c>
      <c r="F1900" s="100" t="s">
        <v>419</v>
      </c>
      <c r="G1900" s="100" t="s">
        <v>656</v>
      </c>
      <c r="H1900" s="100">
        <v>1</v>
      </c>
      <c r="I1900" s="99">
        <f t="shared" si="29"/>
        <v>0</v>
      </c>
      <c r="J1900" s="59">
        <v>1</v>
      </c>
      <c r="K1900" s="96" t="s">
        <v>624</v>
      </c>
    </row>
    <row r="1901" spans="1:11" hidden="1">
      <c r="A1901" s="100" t="s">
        <v>672</v>
      </c>
      <c r="B1901" s="62" t="s">
        <v>3669</v>
      </c>
      <c r="C1901" s="100" t="s">
        <v>3670</v>
      </c>
      <c r="D1901" s="100">
        <v>162</v>
      </c>
      <c r="E1901" s="100" t="s">
        <v>2400</v>
      </c>
      <c r="F1901" s="100" t="s">
        <v>419</v>
      </c>
      <c r="G1901" s="100" t="s">
        <v>656</v>
      </c>
      <c r="H1901" s="100">
        <v>1</v>
      </c>
      <c r="I1901" s="99">
        <f t="shared" si="29"/>
        <v>0</v>
      </c>
      <c r="J1901" s="59">
        <v>1</v>
      </c>
      <c r="K1901" s="96" t="s">
        <v>624</v>
      </c>
    </row>
    <row r="1902" spans="1:11" hidden="1">
      <c r="A1902" s="100" t="s">
        <v>672</v>
      </c>
      <c r="B1902" s="62" t="s">
        <v>3671</v>
      </c>
      <c r="C1902" s="100" t="s">
        <v>3672</v>
      </c>
      <c r="D1902" s="100">
        <v>162</v>
      </c>
      <c r="E1902" s="100" t="s">
        <v>2400</v>
      </c>
      <c r="F1902" s="100" t="s">
        <v>419</v>
      </c>
      <c r="G1902" s="100" t="s">
        <v>656</v>
      </c>
      <c r="H1902" s="100">
        <v>1</v>
      </c>
      <c r="I1902" s="99">
        <f t="shared" si="29"/>
        <v>0</v>
      </c>
      <c r="J1902" s="59">
        <v>1</v>
      </c>
      <c r="K1902" s="96" t="s">
        <v>624</v>
      </c>
    </row>
    <row r="1903" spans="1:11" hidden="1">
      <c r="A1903" s="100" t="s">
        <v>672</v>
      </c>
      <c r="B1903" s="62" t="s">
        <v>579</v>
      </c>
      <c r="C1903" s="100" t="s">
        <v>3673</v>
      </c>
      <c r="D1903" s="100">
        <v>155.1</v>
      </c>
      <c r="E1903" s="100" t="s">
        <v>2400</v>
      </c>
      <c r="F1903" s="100" t="s">
        <v>419</v>
      </c>
      <c r="G1903" s="100" t="s">
        <v>656</v>
      </c>
      <c r="H1903" s="100">
        <v>1</v>
      </c>
      <c r="I1903" s="99">
        <f t="shared" si="29"/>
        <v>0</v>
      </c>
      <c r="J1903" s="59">
        <v>1</v>
      </c>
      <c r="K1903" s="96" t="s">
        <v>624</v>
      </c>
    </row>
    <row r="1904" spans="1:11" hidden="1">
      <c r="A1904" s="100" t="s">
        <v>672</v>
      </c>
      <c r="B1904" s="62" t="s">
        <v>3674</v>
      </c>
      <c r="C1904" s="100" t="s">
        <v>3674</v>
      </c>
      <c r="D1904" s="100">
        <v>150</v>
      </c>
      <c r="E1904" s="100" t="s">
        <v>2400</v>
      </c>
      <c r="F1904" s="100" t="s">
        <v>419</v>
      </c>
      <c r="G1904" s="100" t="s">
        <v>656</v>
      </c>
      <c r="H1904" s="100">
        <v>1</v>
      </c>
      <c r="I1904" s="99">
        <f t="shared" si="29"/>
        <v>0</v>
      </c>
      <c r="J1904" s="59">
        <v>1</v>
      </c>
      <c r="K1904" s="96" t="s">
        <v>624</v>
      </c>
    </row>
    <row r="1905" spans="1:11" hidden="1">
      <c r="A1905" s="100" t="s">
        <v>672</v>
      </c>
      <c r="B1905" s="62" t="s">
        <v>3675</v>
      </c>
      <c r="C1905" s="100" t="s">
        <v>3675</v>
      </c>
      <c r="D1905" s="100">
        <v>150</v>
      </c>
      <c r="E1905" s="100" t="s">
        <v>2400</v>
      </c>
      <c r="F1905" s="100" t="s">
        <v>419</v>
      </c>
      <c r="G1905" s="100" t="s">
        <v>656</v>
      </c>
      <c r="H1905" s="100">
        <v>1</v>
      </c>
      <c r="I1905" s="99">
        <f t="shared" si="29"/>
        <v>0</v>
      </c>
      <c r="J1905" s="59">
        <v>1</v>
      </c>
      <c r="K1905" s="96" t="s">
        <v>624</v>
      </c>
    </row>
    <row r="1906" spans="1:11" hidden="1">
      <c r="A1906" s="100" t="s">
        <v>672</v>
      </c>
      <c r="B1906" s="62" t="s">
        <v>3676</v>
      </c>
      <c r="C1906" s="100" t="s">
        <v>3676</v>
      </c>
      <c r="D1906" s="100">
        <v>150</v>
      </c>
      <c r="E1906" s="100" t="s">
        <v>2400</v>
      </c>
      <c r="F1906" s="100" t="s">
        <v>419</v>
      </c>
      <c r="G1906" s="100" t="s">
        <v>656</v>
      </c>
      <c r="H1906" s="100">
        <v>1</v>
      </c>
      <c r="I1906" s="99">
        <f t="shared" si="29"/>
        <v>0</v>
      </c>
      <c r="J1906" s="59">
        <v>1</v>
      </c>
      <c r="K1906" s="96" t="s">
        <v>624</v>
      </c>
    </row>
    <row r="1907" spans="1:11" hidden="1">
      <c r="A1907" s="100" t="s">
        <v>672</v>
      </c>
      <c r="B1907" s="62" t="s">
        <v>3677</v>
      </c>
      <c r="C1907" s="100" t="s">
        <v>3678</v>
      </c>
      <c r="D1907" s="100">
        <v>150</v>
      </c>
      <c r="E1907" s="100" t="s">
        <v>2400</v>
      </c>
      <c r="F1907" s="100" t="s">
        <v>419</v>
      </c>
      <c r="G1907" s="100" t="s">
        <v>656</v>
      </c>
      <c r="H1907" s="100">
        <v>1</v>
      </c>
      <c r="I1907" s="99">
        <f t="shared" si="29"/>
        <v>0</v>
      </c>
      <c r="J1907" s="59">
        <v>1</v>
      </c>
      <c r="K1907" s="96" t="s">
        <v>624</v>
      </c>
    </row>
    <row r="1908" spans="1:11">
      <c r="A1908" s="100" t="s">
        <v>672</v>
      </c>
      <c r="B1908" s="62" t="s">
        <v>3679</v>
      </c>
      <c r="C1908" s="100" t="s">
        <v>3680</v>
      </c>
      <c r="D1908" s="100">
        <v>150</v>
      </c>
      <c r="E1908" s="100" t="s">
        <v>2400</v>
      </c>
      <c r="F1908" s="100" t="s">
        <v>419</v>
      </c>
      <c r="G1908" s="100" t="s">
        <v>656</v>
      </c>
      <c r="H1908" s="100">
        <v>1</v>
      </c>
      <c r="I1908" s="99">
        <f t="shared" si="29"/>
        <v>0</v>
      </c>
      <c r="J1908" s="59">
        <v>1</v>
      </c>
      <c r="K1908" s="96" t="s">
        <v>624</v>
      </c>
    </row>
    <row r="1909" spans="1:11" hidden="1">
      <c r="A1909" s="100" t="s">
        <v>672</v>
      </c>
      <c r="B1909" s="62" t="s">
        <v>3681</v>
      </c>
      <c r="C1909" s="100" t="s">
        <v>3682</v>
      </c>
      <c r="D1909" s="100">
        <v>150</v>
      </c>
      <c r="E1909" s="100" t="s">
        <v>2400</v>
      </c>
      <c r="F1909" s="100" t="s">
        <v>419</v>
      </c>
      <c r="G1909" s="100" t="s">
        <v>656</v>
      </c>
      <c r="H1909" s="100">
        <v>1</v>
      </c>
      <c r="I1909" s="99">
        <f t="shared" si="29"/>
        <v>0</v>
      </c>
      <c r="J1909" s="59">
        <v>1</v>
      </c>
      <c r="K1909" s="96" t="s">
        <v>624</v>
      </c>
    </row>
    <row r="1910" spans="1:11" hidden="1">
      <c r="A1910" s="100" t="s">
        <v>672</v>
      </c>
      <c r="B1910" s="62" t="s">
        <v>3683</v>
      </c>
      <c r="C1910" s="100" t="s">
        <v>3684</v>
      </c>
      <c r="D1910" s="100">
        <v>150</v>
      </c>
      <c r="E1910" s="100" t="s">
        <v>2400</v>
      </c>
      <c r="F1910" s="100" t="s">
        <v>419</v>
      </c>
      <c r="G1910" s="100" t="s">
        <v>656</v>
      </c>
      <c r="H1910" s="100">
        <v>1</v>
      </c>
      <c r="I1910" s="99">
        <f t="shared" si="29"/>
        <v>0</v>
      </c>
      <c r="J1910" s="59">
        <v>1</v>
      </c>
      <c r="K1910" s="96" t="s">
        <v>624</v>
      </c>
    </row>
    <row r="1911" spans="1:11" hidden="1">
      <c r="A1911" s="100" t="s">
        <v>672</v>
      </c>
      <c r="B1911" s="62" t="s">
        <v>3685</v>
      </c>
      <c r="C1911" s="100" t="s">
        <v>3686</v>
      </c>
      <c r="D1911" s="100">
        <v>150</v>
      </c>
      <c r="E1911" s="100" t="s">
        <v>2400</v>
      </c>
      <c r="F1911" s="100" t="s">
        <v>419</v>
      </c>
      <c r="G1911" s="100" t="s">
        <v>656</v>
      </c>
      <c r="H1911" s="100">
        <v>1</v>
      </c>
      <c r="I1911" s="99">
        <f t="shared" si="29"/>
        <v>0</v>
      </c>
      <c r="J1911" s="59">
        <v>1</v>
      </c>
      <c r="K1911" s="96" t="s">
        <v>624</v>
      </c>
    </row>
    <row r="1912" spans="1:11" hidden="1">
      <c r="A1912" s="100" t="s">
        <v>672</v>
      </c>
      <c r="B1912" s="62" t="s">
        <v>3687</v>
      </c>
      <c r="C1912" s="100" t="s">
        <v>3688</v>
      </c>
      <c r="D1912" s="100">
        <v>150</v>
      </c>
      <c r="E1912" s="100" t="s">
        <v>2400</v>
      </c>
      <c r="F1912" s="100" t="s">
        <v>419</v>
      </c>
      <c r="G1912" s="100" t="s">
        <v>656</v>
      </c>
      <c r="H1912" s="100">
        <v>1</v>
      </c>
      <c r="I1912" s="99">
        <f t="shared" si="29"/>
        <v>0</v>
      </c>
      <c r="J1912" s="59">
        <v>1</v>
      </c>
      <c r="K1912" s="96" t="s">
        <v>624</v>
      </c>
    </row>
    <row r="1913" spans="1:11" hidden="1">
      <c r="A1913" s="100" t="s">
        <v>672</v>
      </c>
      <c r="B1913" s="62" t="s">
        <v>3689</v>
      </c>
      <c r="C1913" s="100" t="s">
        <v>3690</v>
      </c>
      <c r="D1913" s="100">
        <v>150</v>
      </c>
      <c r="E1913" s="100" t="s">
        <v>2400</v>
      </c>
      <c r="F1913" s="100" t="s">
        <v>419</v>
      </c>
      <c r="G1913" s="100" t="s">
        <v>656</v>
      </c>
      <c r="H1913" s="100">
        <v>1</v>
      </c>
      <c r="I1913" s="99">
        <f t="shared" si="29"/>
        <v>0</v>
      </c>
      <c r="J1913" s="59">
        <v>1</v>
      </c>
      <c r="K1913" s="96" t="s">
        <v>624</v>
      </c>
    </row>
    <row r="1914" spans="1:11" hidden="1">
      <c r="A1914" s="100" t="s">
        <v>672</v>
      </c>
      <c r="B1914" s="62" t="s">
        <v>3691</v>
      </c>
      <c r="C1914" s="100" t="s">
        <v>3691</v>
      </c>
      <c r="D1914" s="100">
        <v>144.1</v>
      </c>
      <c r="E1914" s="100" t="s">
        <v>2400</v>
      </c>
      <c r="F1914" s="100" t="s">
        <v>419</v>
      </c>
      <c r="G1914" s="100" t="s">
        <v>656</v>
      </c>
      <c r="H1914" s="100">
        <v>1</v>
      </c>
      <c r="I1914" s="99">
        <f t="shared" si="29"/>
        <v>0</v>
      </c>
      <c r="J1914" s="59">
        <v>1</v>
      </c>
      <c r="K1914" s="96" t="s">
        <v>624</v>
      </c>
    </row>
    <row r="1915" spans="1:11" hidden="1">
      <c r="A1915" s="100" t="s">
        <v>672</v>
      </c>
      <c r="B1915" s="62" t="s">
        <v>3692</v>
      </c>
      <c r="C1915" s="100" t="s">
        <v>3692</v>
      </c>
      <c r="D1915" s="100">
        <v>142.6</v>
      </c>
      <c r="E1915" s="100" t="s">
        <v>2400</v>
      </c>
      <c r="F1915" s="100" t="s">
        <v>419</v>
      </c>
      <c r="G1915" s="100" t="s">
        <v>656</v>
      </c>
      <c r="H1915" s="100">
        <v>1</v>
      </c>
      <c r="I1915" s="99">
        <f t="shared" si="29"/>
        <v>0</v>
      </c>
      <c r="J1915" s="59">
        <v>1</v>
      </c>
      <c r="K1915" s="96" t="s">
        <v>624</v>
      </c>
    </row>
    <row r="1916" spans="1:11" hidden="1">
      <c r="A1916" s="100" t="s">
        <v>672</v>
      </c>
      <c r="B1916" s="62" t="s">
        <v>3693</v>
      </c>
      <c r="C1916" s="100" t="s">
        <v>3694</v>
      </c>
      <c r="D1916" s="100">
        <v>140</v>
      </c>
      <c r="E1916" s="100" t="s">
        <v>2400</v>
      </c>
      <c r="F1916" s="100" t="s">
        <v>419</v>
      </c>
      <c r="G1916" s="100" t="s">
        <v>656</v>
      </c>
      <c r="H1916" s="100">
        <v>1</v>
      </c>
      <c r="I1916" s="99">
        <f t="shared" si="29"/>
        <v>0</v>
      </c>
      <c r="J1916" s="59">
        <v>1</v>
      </c>
      <c r="K1916" s="96" t="s">
        <v>624</v>
      </c>
    </row>
    <row r="1917" spans="1:11" hidden="1">
      <c r="A1917" s="100" t="s">
        <v>672</v>
      </c>
      <c r="B1917" s="62" t="s">
        <v>3695</v>
      </c>
      <c r="C1917" s="100" t="s">
        <v>3696</v>
      </c>
      <c r="D1917" s="100">
        <v>138</v>
      </c>
      <c r="E1917" s="100" t="s">
        <v>2400</v>
      </c>
      <c r="F1917" s="100" t="s">
        <v>419</v>
      </c>
      <c r="G1917" s="100" t="s">
        <v>656</v>
      </c>
      <c r="H1917" s="100">
        <v>1</v>
      </c>
      <c r="I1917" s="99">
        <f t="shared" si="29"/>
        <v>0</v>
      </c>
      <c r="J1917" s="59">
        <v>1</v>
      </c>
      <c r="K1917" s="96" t="s">
        <v>624</v>
      </c>
    </row>
    <row r="1918" spans="1:11" hidden="1">
      <c r="A1918" s="100" t="s">
        <v>672</v>
      </c>
      <c r="B1918" s="62" t="s">
        <v>3697</v>
      </c>
      <c r="C1918" s="100" t="s">
        <v>3698</v>
      </c>
      <c r="D1918" s="100">
        <v>132</v>
      </c>
      <c r="E1918" s="100" t="s">
        <v>2400</v>
      </c>
      <c r="F1918" s="100" t="s">
        <v>419</v>
      </c>
      <c r="G1918" s="100" t="s">
        <v>656</v>
      </c>
      <c r="H1918" s="100">
        <v>1</v>
      </c>
      <c r="I1918" s="99">
        <f t="shared" si="29"/>
        <v>0</v>
      </c>
      <c r="J1918" s="59">
        <v>1</v>
      </c>
      <c r="K1918" s="96" t="s">
        <v>624</v>
      </c>
    </row>
    <row r="1919" spans="1:11" hidden="1">
      <c r="A1919" s="100" t="s">
        <v>672</v>
      </c>
      <c r="B1919" s="62" t="s">
        <v>2437</v>
      </c>
      <c r="C1919" s="100" t="s">
        <v>2437</v>
      </c>
      <c r="D1919" s="100">
        <v>132</v>
      </c>
      <c r="E1919" s="100" t="s">
        <v>2400</v>
      </c>
      <c r="F1919" s="100" t="s">
        <v>419</v>
      </c>
      <c r="G1919" s="100" t="s">
        <v>656</v>
      </c>
      <c r="H1919" s="100">
        <v>1</v>
      </c>
      <c r="I1919" s="99">
        <f t="shared" si="29"/>
        <v>0</v>
      </c>
      <c r="J1919" s="59">
        <v>1</v>
      </c>
      <c r="K1919" s="96" t="s">
        <v>624</v>
      </c>
    </row>
    <row r="1920" spans="1:11" hidden="1">
      <c r="A1920" s="100" t="s">
        <v>672</v>
      </c>
      <c r="B1920" s="62" t="s">
        <v>3699</v>
      </c>
      <c r="C1920" s="100" t="s">
        <v>3699</v>
      </c>
      <c r="D1920" s="100">
        <v>132</v>
      </c>
      <c r="E1920" s="100" t="s">
        <v>2400</v>
      </c>
      <c r="F1920" s="100" t="s">
        <v>419</v>
      </c>
      <c r="G1920" s="100" t="s">
        <v>656</v>
      </c>
      <c r="H1920" s="100">
        <v>1</v>
      </c>
      <c r="I1920" s="99">
        <f t="shared" si="29"/>
        <v>0</v>
      </c>
      <c r="J1920" s="59">
        <v>1</v>
      </c>
      <c r="K1920" s="96" t="s">
        <v>624</v>
      </c>
    </row>
    <row r="1921" spans="1:11" hidden="1">
      <c r="A1921" s="100" t="s">
        <v>672</v>
      </c>
      <c r="B1921" s="62" t="s">
        <v>3700</v>
      </c>
      <c r="C1921" s="100" t="s">
        <v>3700</v>
      </c>
      <c r="D1921" s="100">
        <v>125</v>
      </c>
      <c r="E1921" s="100" t="s">
        <v>2400</v>
      </c>
      <c r="F1921" s="100" t="s">
        <v>419</v>
      </c>
      <c r="G1921" s="100" t="s">
        <v>656</v>
      </c>
      <c r="H1921" s="100">
        <v>1</v>
      </c>
      <c r="I1921" s="99">
        <f t="shared" si="29"/>
        <v>0</v>
      </c>
      <c r="J1921" s="59">
        <v>1</v>
      </c>
      <c r="K1921" s="96" t="s">
        <v>624</v>
      </c>
    </row>
    <row r="1922" spans="1:11" hidden="1">
      <c r="A1922" s="100" t="s">
        <v>672</v>
      </c>
      <c r="B1922" s="62" t="s">
        <v>3701</v>
      </c>
      <c r="C1922" s="100" t="s">
        <v>3701</v>
      </c>
      <c r="D1922" s="100">
        <v>124.5</v>
      </c>
      <c r="E1922" s="100" t="s">
        <v>2400</v>
      </c>
      <c r="F1922" s="100" t="s">
        <v>419</v>
      </c>
      <c r="G1922" s="100" t="s">
        <v>656</v>
      </c>
      <c r="H1922" s="100">
        <v>1</v>
      </c>
      <c r="I1922" s="99">
        <f t="shared" ref="I1922:I1985" si="30">NOT(H1922)*1</f>
        <v>0</v>
      </c>
      <c r="J1922" s="59">
        <v>1</v>
      </c>
      <c r="K1922" s="96" t="s">
        <v>624</v>
      </c>
    </row>
    <row r="1923" spans="1:11" hidden="1">
      <c r="A1923" s="100" t="s">
        <v>672</v>
      </c>
      <c r="B1923" s="62" t="s">
        <v>3702</v>
      </c>
      <c r="C1923" s="100" t="s">
        <v>3703</v>
      </c>
      <c r="D1923" s="100">
        <v>120</v>
      </c>
      <c r="E1923" s="100" t="s">
        <v>2400</v>
      </c>
      <c r="F1923" s="100" t="s">
        <v>419</v>
      </c>
      <c r="G1923" s="100" t="s">
        <v>656</v>
      </c>
      <c r="H1923" s="100">
        <v>1</v>
      </c>
      <c r="I1923" s="99">
        <f t="shared" si="30"/>
        <v>0</v>
      </c>
      <c r="J1923" s="59">
        <v>1</v>
      </c>
      <c r="K1923" s="96" t="s">
        <v>624</v>
      </c>
    </row>
    <row r="1924" spans="1:11" hidden="1">
      <c r="A1924" s="100" t="s">
        <v>672</v>
      </c>
      <c r="B1924" s="62" t="s">
        <v>3704</v>
      </c>
      <c r="C1924" s="100" t="s">
        <v>3704</v>
      </c>
      <c r="D1924" s="100">
        <v>106.5</v>
      </c>
      <c r="E1924" s="100" t="s">
        <v>2400</v>
      </c>
      <c r="F1924" s="100" t="s">
        <v>419</v>
      </c>
      <c r="G1924" s="100" t="s">
        <v>656</v>
      </c>
      <c r="H1924" s="100">
        <v>1</v>
      </c>
      <c r="I1924" s="99">
        <f t="shared" si="30"/>
        <v>0</v>
      </c>
      <c r="J1924" s="59">
        <v>1</v>
      </c>
      <c r="K1924" s="96" t="s">
        <v>624</v>
      </c>
    </row>
    <row r="1925" spans="1:11" hidden="1">
      <c r="A1925" s="100" t="s">
        <v>672</v>
      </c>
      <c r="B1925" s="62" t="s">
        <v>3705</v>
      </c>
      <c r="C1925" s="100" t="s">
        <v>3705</v>
      </c>
      <c r="D1925" s="100">
        <v>105</v>
      </c>
      <c r="E1925" s="100" t="s">
        <v>2400</v>
      </c>
      <c r="F1925" s="100" t="s">
        <v>419</v>
      </c>
      <c r="G1925" s="100" t="s">
        <v>656</v>
      </c>
      <c r="H1925" s="100">
        <v>1</v>
      </c>
      <c r="I1925" s="99">
        <f t="shared" si="30"/>
        <v>0</v>
      </c>
      <c r="J1925" s="59">
        <v>1</v>
      </c>
      <c r="K1925" s="96" t="s">
        <v>624</v>
      </c>
    </row>
    <row r="1926" spans="1:11" hidden="1">
      <c r="A1926" s="100" t="s">
        <v>672</v>
      </c>
      <c r="B1926" s="62" t="s">
        <v>3706</v>
      </c>
      <c r="C1926" s="100" t="s">
        <v>3706</v>
      </c>
      <c r="D1926" s="100">
        <v>104.4</v>
      </c>
      <c r="E1926" s="100" t="s">
        <v>2400</v>
      </c>
      <c r="F1926" s="100" t="s">
        <v>419</v>
      </c>
      <c r="G1926" s="100" t="s">
        <v>656</v>
      </c>
      <c r="H1926" s="100">
        <v>1</v>
      </c>
      <c r="I1926" s="99">
        <f t="shared" si="30"/>
        <v>0</v>
      </c>
      <c r="J1926" s="59">
        <v>1</v>
      </c>
      <c r="K1926" s="96" t="s">
        <v>624</v>
      </c>
    </row>
    <row r="1927" spans="1:11" hidden="1">
      <c r="A1927" s="100" t="s">
        <v>672</v>
      </c>
      <c r="B1927" s="62" t="s">
        <v>3707</v>
      </c>
      <c r="C1927" s="100" t="s">
        <v>3707</v>
      </c>
      <c r="D1927" s="100">
        <v>103.5</v>
      </c>
      <c r="E1927" s="100" t="s">
        <v>2400</v>
      </c>
      <c r="F1927" s="100" t="s">
        <v>419</v>
      </c>
      <c r="G1927" s="100" t="s">
        <v>656</v>
      </c>
      <c r="H1927" s="100">
        <v>1</v>
      </c>
      <c r="I1927" s="99">
        <f t="shared" si="30"/>
        <v>0</v>
      </c>
      <c r="J1927" s="59">
        <v>1</v>
      </c>
      <c r="K1927" s="96" t="s">
        <v>624</v>
      </c>
    </row>
    <row r="1928" spans="1:11" hidden="1">
      <c r="A1928" s="100" t="s">
        <v>672</v>
      </c>
      <c r="B1928" s="62" t="s">
        <v>3708</v>
      </c>
      <c r="C1928" s="100" t="s">
        <v>3709</v>
      </c>
      <c r="D1928" s="100">
        <v>103.2</v>
      </c>
      <c r="E1928" s="100" t="s">
        <v>2400</v>
      </c>
      <c r="F1928" s="100" t="s">
        <v>419</v>
      </c>
      <c r="G1928" s="100" t="s">
        <v>656</v>
      </c>
      <c r="H1928" s="100">
        <v>1</v>
      </c>
      <c r="I1928" s="99">
        <f t="shared" si="30"/>
        <v>0</v>
      </c>
      <c r="J1928" s="59">
        <v>1</v>
      </c>
      <c r="K1928" s="96" t="s">
        <v>624</v>
      </c>
    </row>
    <row r="1929" spans="1:11" hidden="1">
      <c r="A1929" s="100" t="s">
        <v>672</v>
      </c>
      <c r="B1929" s="62" t="s">
        <v>3710</v>
      </c>
      <c r="C1929" s="100" t="s">
        <v>3710</v>
      </c>
      <c r="D1929" s="100">
        <v>102.9</v>
      </c>
      <c r="E1929" s="100" t="s">
        <v>2400</v>
      </c>
      <c r="F1929" s="100" t="s">
        <v>419</v>
      </c>
      <c r="G1929" s="100" t="s">
        <v>656</v>
      </c>
      <c r="H1929" s="100">
        <v>1</v>
      </c>
      <c r="I1929" s="99">
        <f t="shared" si="30"/>
        <v>0</v>
      </c>
      <c r="J1929" s="59">
        <v>1</v>
      </c>
      <c r="K1929" s="96" t="s">
        <v>624</v>
      </c>
    </row>
    <row r="1930" spans="1:11" hidden="1">
      <c r="A1930" s="100" t="s">
        <v>672</v>
      </c>
      <c r="B1930" s="62" t="s">
        <v>3711</v>
      </c>
      <c r="C1930" s="100" t="s">
        <v>3712</v>
      </c>
      <c r="D1930" s="100">
        <v>102.5</v>
      </c>
      <c r="E1930" s="100" t="s">
        <v>2400</v>
      </c>
      <c r="F1930" s="100" t="s">
        <v>419</v>
      </c>
      <c r="G1930" s="100" t="s">
        <v>656</v>
      </c>
      <c r="H1930" s="100">
        <v>1</v>
      </c>
      <c r="I1930" s="99">
        <f t="shared" si="30"/>
        <v>0</v>
      </c>
      <c r="J1930" s="59">
        <v>1</v>
      </c>
      <c r="K1930" s="96" t="s">
        <v>624</v>
      </c>
    </row>
    <row r="1931" spans="1:11" hidden="1">
      <c r="A1931" s="100" t="s">
        <v>672</v>
      </c>
      <c r="B1931" s="62" t="s">
        <v>3713</v>
      </c>
      <c r="C1931" s="100" t="s">
        <v>3714</v>
      </c>
      <c r="D1931" s="100">
        <v>102</v>
      </c>
      <c r="E1931" s="100" t="s">
        <v>2400</v>
      </c>
      <c r="F1931" s="100" t="s">
        <v>419</v>
      </c>
      <c r="G1931" s="100" t="s">
        <v>656</v>
      </c>
      <c r="H1931" s="100">
        <v>1</v>
      </c>
      <c r="I1931" s="99">
        <f t="shared" si="30"/>
        <v>0</v>
      </c>
      <c r="J1931" s="59">
        <v>1</v>
      </c>
      <c r="K1931" s="96" t="s">
        <v>624</v>
      </c>
    </row>
    <row r="1932" spans="1:11" hidden="1">
      <c r="A1932" s="100" t="s">
        <v>672</v>
      </c>
      <c r="B1932" s="62" t="s">
        <v>3715</v>
      </c>
      <c r="C1932" s="100" t="s">
        <v>3716</v>
      </c>
      <c r="D1932" s="100">
        <v>102</v>
      </c>
      <c r="E1932" s="100" t="s">
        <v>2400</v>
      </c>
      <c r="F1932" s="100" t="s">
        <v>419</v>
      </c>
      <c r="G1932" s="100" t="s">
        <v>656</v>
      </c>
      <c r="H1932" s="100">
        <v>1</v>
      </c>
      <c r="I1932" s="99">
        <f t="shared" si="30"/>
        <v>0</v>
      </c>
      <c r="J1932" s="59">
        <v>1</v>
      </c>
      <c r="K1932" s="96" t="s">
        <v>624</v>
      </c>
    </row>
    <row r="1933" spans="1:11" hidden="1">
      <c r="A1933" s="100" t="s">
        <v>672</v>
      </c>
      <c r="B1933" s="62" t="s">
        <v>3717</v>
      </c>
      <c r="C1933" s="100" t="s">
        <v>3718</v>
      </c>
      <c r="D1933" s="100">
        <v>100</v>
      </c>
      <c r="E1933" s="100" t="s">
        <v>2400</v>
      </c>
      <c r="F1933" s="100" t="s">
        <v>419</v>
      </c>
      <c r="G1933" s="100" t="s">
        <v>656</v>
      </c>
      <c r="H1933" s="100">
        <v>1</v>
      </c>
      <c r="I1933" s="99">
        <f t="shared" si="30"/>
        <v>0</v>
      </c>
      <c r="J1933" s="59">
        <v>1</v>
      </c>
      <c r="K1933" s="96" t="s">
        <v>624</v>
      </c>
    </row>
    <row r="1934" spans="1:11" hidden="1">
      <c r="A1934" s="100" t="s">
        <v>672</v>
      </c>
      <c r="B1934" s="62" t="s">
        <v>3719</v>
      </c>
      <c r="C1934" s="100" t="s">
        <v>3720</v>
      </c>
      <c r="D1934" s="100">
        <v>100</v>
      </c>
      <c r="E1934" s="100" t="s">
        <v>2400</v>
      </c>
      <c r="F1934" s="100" t="s">
        <v>419</v>
      </c>
      <c r="G1934" s="100" t="s">
        <v>656</v>
      </c>
      <c r="H1934" s="100">
        <v>1</v>
      </c>
      <c r="I1934" s="99">
        <f t="shared" si="30"/>
        <v>0</v>
      </c>
      <c r="J1934" s="59">
        <v>1</v>
      </c>
      <c r="K1934" s="96" t="s">
        <v>624</v>
      </c>
    </row>
    <row r="1935" spans="1:11" hidden="1">
      <c r="A1935" s="100" t="s">
        <v>672</v>
      </c>
      <c r="B1935" s="62" t="s">
        <v>3721</v>
      </c>
      <c r="C1935" s="100" t="s">
        <v>3721</v>
      </c>
      <c r="D1935" s="100">
        <v>90</v>
      </c>
      <c r="E1935" s="100" t="s">
        <v>2400</v>
      </c>
      <c r="F1935" s="100" t="s">
        <v>419</v>
      </c>
      <c r="G1935" s="100" t="s">
        <v>656</v>
      </c>
      <c r="H1935" s="100">
        <v>1</v>
      </c>
      <c r="I1935" s="99">
        <f t="shared" si="30"/>
        <v>0</v>
      </c>
      <c r="J1935" s="59">
        <v>1</v>
      </c>
      <c r="K1935" s="96" t="s">
        <v>624</v>
      </c>
    </row>
    <row r="1936" spans="1:11" hidden="1">
      <c r="A1936" s="100" t="s">
        <v>672</v>
      </c>
      <c r="B1936" s="62" t="s">
        <v>3722</v>
      </c>
      <c r="C1936" s="100" t="s">
        <v>3722</v>
      </c>
      <c r="D1936" s="100">
        <v>90</v>
      </c>
      <c r="E1936" s="100" t="s">
        <v>2400</v>
      </c>
      <c r="F1936" s="100" t="s">
        <v>419</v>
      </c>
      <c r="G1936" s="100" t="s">
        <v>656</v>
      </c>
      <c r="H1936" s="100">
        <v>1</v>
      </c>
      <c r="I1936" s="99">
        <f t="shared" si="30"/>
        <v>0</v>
      </c>
      <c r="J1936" s="59">
        <v>1</v>
      </c>
      <c r="K1936" s="96" t="s">
        <v>624</v>
      </c>
    </row>
    <row r="1937" spans="1:11" hidden="1">
      <c r="A1937" s="100" t="s">
        <v>672</v>
      </c>
      <c r="B1937" s="62" t="s">
        <v>3723</v>
      </c>
      <c r="C1937" s="100" t="s">
        <v>3724</v>
      </c>
      <c r="D1937" s="100">
        <v>90</v>
      </c>
      <c r="E1937" s="100" t="s">
        <v>2400</v>
      </c>
      <c r="F1937" s="100" t="s">
        <v>419</v>
      </c>
      <c r="G1937" s="100" t="s">
        <v>656</v>
      </c>
      <c r="H1937" s="100">
        <v>1</v>
      </c>
      <c r="I1937" s="99">
        <f t="shared" si="30"/>
        <v>0</v>
      </c>
      <c r="J1937" s="59">
        <v>1</v>
      </c>
      <c r="K1937" s="96" t="s">
        <v>624</v>
      </c>
    </row>
    <row r="1938" spans="1:11" hidden="1">
      <c r="A1938" s="100" t="s">
        <v>672</v>
      </c>
      <c r="B1938" s="62" t="s">
        <v>3725</v>
      </c>
      <c r="C1938" s="100" t="s">
        <v>3725</v>
      </c>
      <c r="D1938" s="100">
        <v>85</v>
      </c>
      <c r="E1938" s="100" t="s">
        <v>2400</v>
      </c>
      <c r="F1938" s="100" t="s">
        <v>419</v>
      </c>
      <c r="G1938" s="100" t="s">
        <v>656</v>
      </c>
      <c r="H1938" s="100">
        <v>1</v>
      </c>
      <c r="I1938" s="99">
        <f t="shared" si="30"/>
        <v>0</v>
      </c>
      <c r="J1938" s="59">
        <v>1</v>
      </c>
      <c r="K1938" s="96" t="s">
        <v>624</v>
      </c>
    </row>
    <row r="1939" spans="1:11" hidden="1">
      <c r="A1939" s="100" t="s">
        <v>672</v>
      </c>
      <c r="B1939" s="62" t="s">
        <v>3726</v>
      </c>
      <c r="C1939" s="100" t="s">
        <v>3727</v>
      </c>
      <c r="D1939" s="100">
        <v>80</v>
      </c>
      <c r="E1939" s="100" t="s">
        <v>2400</v>
      </c>
      <c r="F1939" s="100" t="s">
        <v>419</v>
      </c>
      <c r="G1939" s="100" t="s">
        <v>656</v>
      </c>
      <c r="H1939" s="100">
        <v>1</v>
      </c>
      <c r="I1939" s="99">
        <f t="shared" si="30"/>
        <v>0</v>
      </c>
      <c r="J1939" s="59">
        <v>1</v>
      </c>
      <c r="K1939" s="96" t="s">
        <v>624</v>
      </c>
    </row>
    <row r="1940" spans="1:11" hidden="1">
      <c r="A1940" s="100" t="s">
        <v>672</v>
      </c>
      <c r="B1940" s="62" t="s">
        <v>3728</v>
      </c>
      <c r="C1940" s="100" t="s">
        <v>3729</v>
      </c>
      <c r="D1940" s="100">
        <v>78.2</v>
      </c>
      <c r="E1940" s="100" t="s">
        <v>2400</v>
      </c>
      <c r="F1940" s="100" t="s">
        <v>419</v>
      </c>
      <c r="G1940" s="100" t="s">
        <v>656</v>
      </c>
      <c r="H1940" s="100">
        <v>1</v>
      </c>
      <c r="I1940" s="99">
        <f t="shared" si="30"/>
        <v>0</v>
      </c>
      <c r="J1940" s="59">
        <v>1</v>
      </c>
      <c r="K1940" s="96" t="s">
        <v>624</v>
      </c>
    </row>
    <row r="1941" spans="1:11" hidden="1">
      <c r="A1941" s="100" t="s">
        <v>672</v>
      </c>
      <c r="B1941" s="62" t="s">
        <v>3730</v>
      </c>
      <c r="C1941" s="100" t="s">
        <v>3731</v>
      </c>
      <c r="D1941" s="100">
        <v>78.2</v>
      </c>
      <c r="E1941" s="100" t="s">
        <v>2400</v>
      </c>
      <c r="F1941" s="100" t="s">
        <v>419</v>
      </c>
      <c r="G1941" s="100" t="s">
        <v>656</v>
      </c>
      <c r="H1941" s="100">
        <v>1</v>
      </c>
      <c r="I1941" s="99">
        <f t="shared" si="30"/>
        <v>0</v>
      </c>
      <c r="J1941" s="59">
        <v>1</v>
      </c>
      <c r="K1941" s="96" t="s">
        <v>624</v>
      </c>
    </row>
    <row r="1942" spans="1:11" hidden="1">
      <c r="A1942" s="100" t="s">
        <v>672</v>
      </c>
      <c r="B1942" s="62" t="s">
        <v>3732</v>
      </c>
      <c r="C1942" s="100" t="s">
        <v>3733</v>
      </c>
      <c r="D1942" s="100">
        <v>77</v>
      </c>
      <c r="E1942" s="100" t="s">
        <v>2400</v>
      </c>
      <c r="F1942" s="100" t="s">
        <v>419</v>
      </c>
      <c r="G1942" s="100" t="s">
        <v>656</v>
      </c>
      <c r="H1942" s="100">
        <v>1</v>
      </c>
      <c r="I1942" s="99">
        <f t="shared" si="30"/>
        <v>0</v>
      </c>
      <c r="J1942" s="59">
        <v>1</v>
      </c>
      <c r="K1942" s="96" t="s">
        <v>624</v>
      </c>
    </row>
    <row r="1943" spans="1:11" hidden="1">
      <c r="A1943" s="100" t="s">
        <v>672</v>
      </c>
      <c r="B1943" s="62" t="s">
        <v>3734</v>
      </c>
      <c r="C1943" s="100" t="s">
        <v>3735</v>
      </c>
      <c r="D1943" s="100">
        <v>66.599999999999994</v>
      </c>
      <c r="E1943" s="100" t="s">
        <v>2400</v>
      </c>
      <c r="F1943" s="100" t="s">
        <v>419</v>
      </c>
      <c r="G1943" s="100" t="s">
        <v>656</v>
      </c>
      <c r="H1943" s="100">
        <v>1</v>
      </c>
      <c r="I1943" s="99">
        <f t="shared" si="30"/>
        <v>0</v>
      </c>
      <c r="J1943" s="59">
        <v>1</v>
      </c>
      <c r="K1943" s="96" t="s">
        <v>624</v>
      </c>
    </row>
    <row r="1944" spans="1:11" hidden="1">
      <c r="A1944" s="100" t="s">
        <v>672</v>
      </c>
      <c r="B1944" s="62" t="s">
        <v>581</v>
      </c>
      <c r="C1944" s="100" t="s">
        <v>3736</v>
      </c>
      <c r="D1944" s="100">
        <v>65</v>
      </c>
      <c r="E1944" s="100" t="s">
        <v>2400</v>
      </c>
      <c r="F1944" s="100" t="s">
        <v>419</v>
      </c>
      <c r="G1944" s="100" t="s">
        <v>656</v>
      </c>
      <c r="H1944" s="100">
        <v>1</v>
      </c>
      <c r="I1944" s="99">
        <f t="shared" si="30"/>
        <v>0</v>
      </c>
      <c r="J1944" s="59">
        <v>1</v>
      </c>
      <c r="K1944" s="96" t="s">
        <v>624</v>
      </c>
    </row>
    <row r="1945" spans="1:11" hidden="1">
      <c r="A1945" s="100" t="s">
        <v>672</v>
      </c>
      <c r="B1945" s="62" t="s">
        <v>3737</v>
      </c>
      <c r="C1945" s="100" t="s">
        <v>3738</v>
      </c>
      <c r="D1945" s="100">
        <v>60</v>
      </c>
      <c r="E1945" s="100" t="s">
        <v>2400</v>
      </c>
      <c r="F1945" s="100" t="s">
        <v>419</v>
      </c>
      <c r="G1945" s="100" t="s">
        <v>656</v>
      </c>
      <c r="H1945" s="100">
        <v>1</v>
      </c>
      <c r="I1945" s="99">
        <f t="shared" si="30"/>
        <v>0</v>
      </c>
      <c r="J1945" s="59">
        <v>1</v>
      </c>
      <c r="K1945" s="96" t="s">
        <v>624</v>
      </c>
    </row>
    <row r="1946" spans="1:11" hidden="1">
      <c r="A1946" s="100" t="s">
        <v>672</v>
      </c>
      <c r="B1946" s="62" t="s">
        <v>3739</v>
      </c>
      <c r="C1946" s="100" t="s">
        <v>3740</v>
      </c>
      <c r="D1946" s="100">
        <v>56</v>
      </c>
      <c r="E1946" s="100" t="s">
        <v>2400</v>
      </c>
      <c r="F1946" s="100" t="s">
        <v>419</v>
      </c>
      <c r="G1946" s="100" t="s">
        <v>656</v>
      </c>
      <c r="H1946" s="100">
        <v>1</v>
      </c>
      <c r="I1946" s="99">
        <f t="shared" si="30"/>
        <v>0</v>
      </c>
      <c r="J1946" s="59">
        <v>1</v>
      </c>
      <c r="K1946" s="96" t="s">
        <v>624</v>
      </c>
    </row>
    <row r="1947" spans="1:11" hidden="1">
      <c r="A1947" s="100" t="s">
        <v>672</v>
      </c>
      <c r="B1947" s="62" t="s">
        <v>3741</v>
      </c>
      <c r="C1947" s="100" t="s">
        <v>3741</v>
      </c>
      <c r="D1947" s="100">
        <v>54</v>
      </c>
      <c r="E1947" s="100" t="s">
        <v>2400</v>
      </c>
      <c r="F1947" s="100" t="s">
        <v>419</v>
      </c>
      <c r="G1947" s="100" t="s">
        <v>656</v>
      </c>
      <c r="H1947" s="100">
        <v>1</v>
      </c>
      <c r="I1947" s="99">
        <f t="shared" si="30"/>
        <v>0</v>
      </c>
      <c r="J1947" s="59">
        <v>1</v>
      </c>
      <c r="K1947" s="96" t="s">
        <v>624</v>
      </c>
    </row>
    <row r="1948" spans="1:11" hidden="1">
      <c r="A1948" s="100" t="s">
        <v>672</v>
      </c>
      <c r="B1948" s="62" t="s">
        <v>3742</v>
      </c>
      <c r="C1948" s="100" t="s">
        <v>3743</v>
      </c>
      <c r="D1948" s="100">
        <v>50</v>
      </c>
      <c r="E1948" s="100" t="s">
        <v>2400</v>
      </c>
      <c r="F1948" s="100" t="s">
        <v>419</v>
      </c>
      <c r="G1948" s="100" t="s">
        <v>656</v>
      </c>
      <c r="H1948" s="100">
        <v>1</v>
      </c>
      <c r="I1948" s="99">
        <f t="shared" si="30"/>
        <v>0</v>
      </c>
      <c r="J1948" s="59">
        <v>1</v>
      </c>
      <c r="K1948" s="96" t="s">
        <v>624</v>
      </c>
    </row>
    <row r="1949" spans="1:11" hidden="1">
      <c r="A1949" s="100" t="s">
        <v>672</v>
      </c>
      <c r="B1949" s="62" t="s">
        <v>3744</v>
      </c>
      <c r="C1949" s="100" t="s">
        <v>3744</v>
      </c>
      <c r="D1949" s="100">
        <v>49.5</v>
      </c>
      <c r="E1949" s="100" t="s">
        <v>2400</v>
      </c>
      <c r="F1949" s="100" t="s">
        <v>419</v>
      </c>
      <c r="G1949" s="100" t="s">
        <v>656</v>
      </c>
      <c r="H1949" s="100">
        <v>1</v>
      </c>
      <c r="I1949" s="99">
        <f t="shared" si="30"/>
        <v>0</v>
      </c>
      <c r="J1949" s="59">
        <v>1</v>
      </c>
      <c r="K1949" s="96" t="s">
        <v>624</v>
      </c>
    </row>
    <row r="1950" spans="1:11" hidden="1">
      <c r="A1950" s="100" t="s">
        <v>672</v>
      </c>
      <c r="B1950" s="62" t="s">
        <v>3745</v>
      </c>
      <c r="C1950" s="100" t="s">
        <v>3746</v>
      </c>
      <c r="D1950" s="100">
        <v>49</v>
      </c>
      <c r="E1950" s="100" t="s">
        <v>2400</v>
      </c>
      <c r="F1950" s="100" t="s">
        <v>419</v>
      </c>
      <c r="G1950" s="100" t="s">
        <v>656</v>
      </c>
      <c r="H1950" s="100">
        <v>1</v>
      </c>
      <c r="I1950" s="99">
        <f t="shared" si="30"/>
        <v>0</v>
      </c>
      <c r="J1950" s="59">
        <v>1</v>
      </c>
      <c r="K1950" s="96" t="s">
        <v>624</v>
      </c>
    </row>
    <row r="1951" spans="1:11" hidden="1">
      <c r="A1951" s="100" t="s">
        <v>672</v>
      </c>
      <c r="B1951" s="62" t="s">
        <v>3747</v>
      </c>
      <c r="C1951" s="100" t="s">
        <v>3747</v>
      </c>
      <c r="D1951" s="100">
        <v>48.9</v>
      </c>
      <c r="E1951" s="100" t="s">
        <v>2400</v>
      </c>
      <c r="F1951" s="100" t="s">
        <v>419</v>
      </c>
      <c r="G1951" s="100" t="s">
        <v>656</v>
      </c>
      <c r="H1951" s="100">
        <v>1</v>
      </c>
      <c r="I1951" s="99">
        <f t="shared" si="30"/>
        <v>0</v>
      </c>
      <c r="J1951" s="59">
        <v>1</v>
      </c>
      <c r="K1951" s="96" t="s">
        <v>624</v>
      </c>
    </row>
    <row r="1952" spans="1:11" hidden="1">
      <c r="A1952" s="100" t="s">
        <v>672</v>
      </c>
      <c r="B1952" s="62" t="s">
        <v>580</v>
      </c>
      <c r="C1952" s="100" t="s">
        <v>3748</v>
      </c>
      <c r="D1952" s="100">
        <v>47.12</v>
      </c>
      <c r="E1952" s="100" t="s">
        <v>2400</v>
      </c>
      <c r="F1952" s="100" t="s">
        <v>419</v>
      </c>
      <c r="G1952" s="100" t="s">
        <v>656</v>
      </c>
      <c r="H1952" s="100">
        <v>1</v>
      </c>
      <c r="I1952" s="99">
        <f t="shared" si="30"/>
        <v>0</v>
      </c>
      <c r="J1952" s="59">
        <v>1</v>
      </c>
      <c r="K1952" s="96" t="s">
        <v>624</v>
      </c>
    </row>
    <row r="1953" spans="1:11" hidden="1">
      <c r="A1953" s="100" t="s">
        <v>672</v>
      </c>
      <c r="B1953" s="62" t="s">
        <v>3749</v>
      </c>
      <c r="C1953" s="100" t="s">
        <v>3750</v>
      </c>
      <c r="D1953" s="100">
        <v>45</v>
      </c>
      <c r="E1953" s="100" t="s">
        <v>2400</v>
      </c>
      <c r="F1953" s="100" t="s">
        <v>419</v>
      </c>
      <c r="G1953" s="100" t="s">
        <v>656</v>
      </c>
      <c r="H1953" s="100">
        <v>1</v>
      </c>
      <c r="I1953" s="99">
        <f t="shared" si="30"/>
        <v>0</v>
      </c>
      <c r="J1953" s="59">
        <v>1</v>
      </c>
      <c r="K1953" s="96" t="s">
        <v>624</v>
      </c>
    </row>
    <row r="1954" spans="1:11" hidden="1">
      <c r="A1954" s="100" t="s">
        <v>672</v>
      </c>
      <c r="B1954" s="62" t="s">
        <v>3751</v>
      </c>
      <c r="C1954" s="100" t="s">
        <v>3751</v>
      </c>
      <c r="D1954" s="100">
        <v>43.1</v>
      </c>
      <c r="E1954" s="100" t="s">
        <v>2400</v>
      </c>
      <c r="F1954" s="100" t="s">
        <v>419</v>
      </c>
      <c r="G1954" s="100" t="s">
        <v>656</v>
      </c>
      <c r="H1954" s="100">
        <v>1</v>
      </c>
      <c r="I1954" s="99">
        <f t="shared" si="30"/>
        <v>0</v>
      </c>
      <c r="J1954" s="59">
        <v>1</v>
      </c>
      <c r="K1954" s="96" t="s">
        <v>624</v>
      </c>
    </row>
    <row r="1955" spans="1:11" hidden="1">
      <c r="A1955" s="100" t="s">
        <v>672</v>
      </c>
      <c r="B1955" s="62" t="s">
        <v>3752</v>
      </c>
      <c r="C1955" s="100" t="s">
        <v>3753</v>
      </c>
      <c r="D1955" s="100">
        <v>43</v>
      </c>
      <c r="E1955" s="100" t="s">
        <v>2400</v>
      </c>
      <c r="F1955" s="100" t="s">
        <v>419</v>
      </c>
      <c r="G1955" s="100" t="s">
        <v>656</v>
      </c>
      <c r="H1955" s="100">
        <v>1</v>
      </c>
      <c r="I1955" s="99">
        <f t="shared" si="30"/>
        <v>0</v>
      </c>
      <c r="J1955" s="59">
        <v>1</v>
      </c>
      <c r="K1955" s="96" t="s">
        <v>624</v>
      </c>
    </row>
    <row r="1956" spans="1:11" hidden="1">
      <c r="A1956" s="100" t="s">
        <v>672</v>
      </c>
      <c r="B1956" s="62" t="s">
        <v>3754</v>
      </c>
      <c r="C1956" s="100" t="s">
        <v>3755</v>
      </c>
      <c r="D1956" s="100">
        <v>42.96</v>
      </c>
      <c r="E1956" s="100" t="s">
        <v>2400</v>
      </c>
      <c r="F1956" s="100" t="s">
        <v>419</v>
      </c>
      <c r="G1956" s="100" t="s">
        <v>656</v>
      </c>
      <c r="H1956" s="100">
        <v>1</v>
      </c>
      <c r="I1956" s="99">
        <f t="shared" si="30"/>
        <v>0</v>
      </c>
      <c r="J1956" s="59">
        <v>1</v>
      </c>
      <c r="K1956" s="96" t="s">
        <v>624</v>
      </c>
    </row>
    <row r="1957" spans="1:11" hidden="1">
      <c r="A1957" s="100" t="s">
        <v>672</v>
      </c>
      <c r="B1957" s="62" t="s">
        <v>3756</v>
      </c>
      <c r="C1957" s="100" t="s">
        <v>3757</v>
      </c>
      <c r="D1957" s="100">
        <v>42.96</v>
      </c>
      <c r="E1957" s="100" t="s">
        <v>2400</v>
      </c>
      <c r="F1957" s="100" t="s">
        <v>419</v>
      </c>
      <c r="G1957" s="100" t="s">
        <v>656</v>
      </c>
      <c r="H1957" s="100">
        <v>1</v>
      </c>
      <c r="I1957" s="99">
        <f t="shared" si="30"/>
        <v>0</v>
      </c>
      <c r="J1957" s="59">
        <v>1</v>
      </c>
      <c r="K1957" s="96" t="s">
        <v>624</v>
      </c>
    </row>
    <row r="1958" spans="1:11" hidden="1">
      <c r="A1958" s="100" t="s">
        <v>672</v>
      </c>
      <c r="B1958" s="62" t="s">
        <v>3758</v>
      </c>
      <c r="C1958" s="100" t="s">
        <v>3758</v>
      </c>
      <c r="D1958" s="100">
        <v>42</v>
      </c>
      <c r="E1958" s="100" t="s">
        <v>2400</v>
      </c>
      <c r="F1958" s="100" t="s">
        <v>419</v>
      </c>
      <c r="G1958" s="100" t="s">
        <v>656</v>
      </c>
      <c r="H1958" s="100">
        <v>1</v>
      </c>
      <c r="I1958" s="99">
        <f t="shared" si="30"/>
        <v>0</v>
      </c>
      <c r="J1958" s="59">
        <v>1</v>
      </c>
      <c r="K1958" s="96" t="s">
        <v>624</v>
      </c>
    </row>
    <row r="1959" spans="1:11" hidden="1">
      <c r="A1959" s="100" t="s">
        <v>672</v>
      </c>
      <c r="B1959" s="62" t="s">
        <v>3759</v>
      </c>
      <c r="C1959" s="100" t="s">
        <v>3759</v>
      </c>
      <c r="D1959" s="100">
        <v>41.2</v>
      </c>
      <c r="E1959" s="100" t="s">
        <v>2400</v>
      </c>
      <c r="F1959" s="100" t="s">
        <v>419</v>
      </c>
      <c r="G1959" s="100" t="s">
        <v>656</v>
      </c>
      <c r="H1959" s="100">
        <v>1</v>
      </c>
      <c r="I1959" s="99">
        <f t="shared" si="30"/>
        <v>0</v>
      </c>
      <c r="J1959" s="59">
        <v>1</v>
      </c>
      <c r="K1959" s="96" t="s">
        <v>624</v>
      </c>
    </row>
    <row r="1960" spans="1:11" hidden="1">
      <c r="A1960" s="100" t="s">
        <v>672</v>
      </c>
      <c r="B1960" s="62" t="s">
        <v>3760</v>
      </c>
      <c r="C1960" s="100" t="s">
        <v>3761</v>
      </c>
      <c r="D1960" s="100">
        <v>41</v>
      </c>
      <c r="E1960" s="100" t="s">
        <v>2400</v>
      </c>
      <c r="F1960" s="100" t="s">
        <v>419</v>
      </c>
      <c r="G1960" s="100" t="s">
        <v>656</v>
      </c>
      <c r="H1960" s="100">
        <v>1</v>
      </c>
      <c r="I1960" s="99">
        <f t="shared" si="30"/>
        <v>0</v>
      </c>
      <c r="J1960" s="59">
        <v>1</v>
      </c>
      <c r="K1960" s="96" t="s">
        <v>624</v>
      </c>
    </row>
    <row r="1961" spans="1:11" hidden="1">
      <c r="A1961" s="100" t="s">
        <v>672</v>
      </c>
      <c r="B1961" s="62" t="s">
        <v>3762</v>
      </c>
      <c r="C1961" s="100" t="s">
        <v>3763</v>
      </c>
      <c r="D1961" s="100">
        <v>36.799999999999997</v>
      </c>
      <c r="E1961" s="100" t="s">
        <v>2400</v>
      </c>
      <c r="F1961" s="100" t="s">
        <v>419</v>
      </c>
      <c r="G1961" s="100" t="s">
        <v>656</v>
      </c>
      <c r="H1961" s="100">
        <v>1</v>
      </c>
      <c r="I1961" s="99">
        <f t="shared" si="30"/>
        <v>0</v>
      </c>
      <c r="J1961" s="59">
        <v>1</v>
      </c>
      <c r="K1961" s="96" t="s">
        <v>624</v>
      </c>
    </row>
    <row r="1962" spans="1:11" hidden="1">
      <c r="A1962" s="100" t="s">
        <v>672</v>
      </c>
      <c r="B1962" s="62" t="s">
        <v>3764</v>
      </c>
      <c r="C1962" s="100" t="s">
        <v>3765</v>
      </c>
      <c r="D1962" s="100">
        <v>34</v>
      </c>
      <c r="E1962" s="100" t="s">
        <v>2400</v>
      </c>
      <c r="F1962" s="100" t="s">
        <v>419</v>
      </c>
      <c r="G1962" s="100" t="s">
        <v>656</v>
      </c>
      <c r="H1962" s="100">
        <v>1</v>
      </c>
      <c r="I1962" s="99">
        <f t="shared" si="30"/>
        <v>0</v>
      </c>
      <c r="J1962" s="59">
        <v>1</v>
      </c>
      <c r="K1962" s="96" t="s">
        <v>624</v>
      </c>
    </row>
    <row r="1963" spans="1:11" hidden="1">
      <c r="A1963" s="100" t="s">
        <v>672</v>
      </c>
      <c r="B1963" s="62" t="s">
        <v>567</v>
      </c>
      <c r="C1963" s="100" t="s">
        <v>3766</v>
      </c>
      <c r="D1963" s="100">
        <v>32.874000000000002</v>
      </c>
      <c r="E1963" s="100" t="s">
        <v>2400</v>
      </c>
      <c r="F1963" s="100" t="s">
        <v>419</v>
      </c>
      <c r="G1963" s="100" t="s">
        <v>656</v>
      </c>
      <c r="H1963" s="100">
        <v>1</v>
      </c>
      <c r="I1963" s="99">
        <f t="shared" si="30"/>
        <v>0</v>
      </c>
      <c r="J1963" s="59">
        <v>1</v>
      </c>
      <c r="K1963" s="96" t="s">
        <v>624</v>
      </c>
    </row>
    <row r="1964" spans="1:11" hidden="1">
      <c r="A1964" s="100" t="s">
        <v>672</v>
      </c>
      <c r="B1964" s="62" t="s">
        <v>3767</v>
      </c>
      <c r="C1964" s="100" t="s">
        <v>3768</v>
      </c>
      <c r="D1964" s="100">
        <v>29.9</v>
      </c>
      <c r="E1964" s="100" t="s">
        <v>2400</v>
      </c>
      <c r="F1964" s="100" t="s">
        <v>419</v>
      </c>
      <c r="G1964" s="100" t="s">
        <v>656</v>
      </c>
      <c r="H1964" s="100">
        <v>1</v>
      </c>
      <c r="I1964" s="99">
        <f t="shared" si="30"/>
        <v>0</v>
      </c>
      <c r="J1964" s="59">
        <v>1</v>
      </c>
      <c r="K1964" s="96" t="s">
        <v>624</v>
      </c>
    </row>
    <row r="1965" spans="1:11" hidden="1">
      <c r="A1965" s="100" t="s">
        <v>672</v>
      </c>
      <c r="B1965" s="62" t="s">
        <v>3769</v>
      </c>
      <c r="C1965" s="100" t="s">
        <v>3769</v>
      </c>
      <c r="D1965" s="100">
        <v>29.89263055148853</v>
      </c>
      <c r="E1965" s="100" t="s">
        <v>2400</v>
      </c>
      <c r="F1965" s="100" t="s">
        <v>419</v>
      </c>
      <c r="G1965" s="100" t="s">
        <v>656</v>
      </c>
      <c r="H1965" s="100">
        <v>1</v>
      </c>
      <c r="I1965" s="99">
        <f t="shared" si="30"/>
        <v>0</v>
      </c>
      <c r="J1965" s="59">
        <v>1</v>
      </c>
      <c r="K1965" s="96" t="s">
        <v>624</v>
      </c>
    </row>
    <row r="1966" spans="1:11" hidden="1">
      <c r="A1966" s="100" t="s">
        <v>672</v>
      </c>
      <c r="B1966" s="62" t="s">
        <v>3770</v>
      </c>
      <c r="C1966" s="100" t="s">
        <v>3770</v>
      </c>
      <c r="D1966" s="100">
        <v>28</v>
      </c>
      <c r="E1966" s="100" t="s">
        <v>2400</v>
      </c>
      <c r="F1966" s="100" t="s">
        <v>419</v>
      </c>
      <c r="G1966" s="100" t="s">
        <v>656</v>
      </c>
      <c r="H1966" s="100">
        <v>1</v>
      </c>
      <c r="I1966" s="99">
        <f t="shared" si="30"/>
        <v>0</v>
      </c>
      <c r="J1966" s="59">
        <v>1</v>
      </c>
      <c r="K1966" s="96" t="s">
        <v>624</v>
      </c>
    </row>
    <row r="1967" spans="1:11" hidden="1">
      <c r="A1967" s="100" t="s">
        <v>672</v>
      </c>
      <c r="B1967" s="62" t="s">
        <v>3771</v>
      </c>
      <c r="C1967" s="100" t="s">
        <v>3771</v>
      </c>
      <c r="D1967" s="100">
        <v>27</v>
      </c>
      <c r="E1967" s="100" t="s">
        <v>2400</v>
      </c>
      <c r="F1967" s="100" t="s">
        <v>419</v>
      </c>
      <c r="G1967" s="100" t="s">
        <v>656</v>
      </c>
      <c r="H1967" s="100">
        <v>1</v>
      </c>
      <c r="I1967" s="99">
        <f t="shared" si="30"/>
        <v>0</v>
      </c>
      <c r="J1967" s="59">
        <v>1</v>
      </c>
      <c r="K1967" s="96" t="s">
        <v>624</v>
      </c>
    </row>
    <row r="1968" spans="1:11" hidden="1">
      <c r="A1968" s="100" t="s">
        <v>672</v>
      </c>
      <c r="B1968" s="62" t="s">
        <v>3772</v>
      </c>
      <c r="C1968" s="100" t="s">
        <v>3772</v>
      </c>
      <c r="D1968" s="100">
        <v>27</v>
      </c>
      <c r="E1968" s="100" t="s">
        <v>2400</v>
      </c>
      <c r="F1968" s="100" t="s">
        <v>419</v>
      </c>
      <c r="G1968" s="100" t="s">
        <v>656</v>
      </c>
      <c r="H1968" s="100">
        <v>1</v>
      </c>
      <c r="I1968" s="99">
        <f t="shared" si="30"/>
        <v>0</v>
      </c>
      <c r="J1968" s="59">
        <v>1</v>
      </c>
      <c r="K1968" s="96" t="s">
        <v>624</v>
      </c>
    </row>
    <row r="1969" spans="1:11" hidden="1">
      <c r="A1969" s="100" t="s">
        <v>672</v>
      </c>
      <c r="B1969" s="62" t="s">
        <v>3773</v>
      </c>
      <c r="C1969" s="100" t="s">
        <v>3774</v>
      </c>
      <c r="D1969" s="100">
        <v>22.8</v>
      </c>
      <c r="E1969" s="100" t="s">
        <v>2400</v>
      </c>
      <c r="F1969" s="100" t="s">
        <v>419</v>
      </c>
      <c r="G1969" s="100" t="s">
        <v>656</v>
      </c>
      <c r="H1969" s="100">
        <v>1</v>
      </c>
      <c r="I1969" s="99">
        <f t="shared" si="30"/>
        <v>0</v>
      </c>
      <c r="J1969" s="59">
        <v>1</v>
      </c>
      <c r="K1969" s="96" t="s">
        <v>624</v>
      </c>
    </row>
    <row r="1970" spans="1:11" hidden="1">
      <c r="A1970" s="100" t="s">
        <v>672</v>
      </c>
      <c r="B1970" s="62" t="s">
        <v>3775</v>
      </c>
      <c r="C1970" s="100" t="s">
        <v>3775</v>
      </c>
      <c r="D1970" s="100">
        <v>22</v>
      </c>
      <c r="E1970" s="100" t="s">
        <v>2400</v>
      </c>
      <c r="F1970" s="100" t="s">
        <v>419</v>
      </c>
      <c r="G1970" s="100" t="s">
        <v>656</v>
      </c>
      <c r="H1970" s="100">
        <v>1</v>
      </c>
      <c r="I1970" s="99">
        <f t="shared" si="30"/>
        <v>0</v>
      </c>
      <c r="J1970" s="59">
        <v>1</v>
      </c>
      <c r="K1970" s="96" t="s">
        <v>624</v>
      </c>
    </row>
    <row r="1971" spans="1:11" hidden="1">
      <c r="A1971" s="100" t="s">
        <v>672</v>
      </c>
      <c r="B1971" s="62" t="s">
        <v>3776</v>
      </c>
      <c r="C1971" s="100" t="s">
        <v>3776</v>
      </c>
      <c r="D1971" s="100">
        <v>20</v>
      </c>
      <c r="E1971" s="100" t="s">
        <v>2400</v>
      </c>
      <c r="F1971" s="100" t="s">
        <v>419</v>
      </c>
      <c r="G1971" s="100" t="s">
        <v>656</v>
      </c>
      <c r="H1971" s="100">
        <v>1</v>
      </c>
      <c r="I1971" s="99">
        <f t="shared" si="30"/>
        <v>0</v>
      </c>
      <c r="J1971" s="59">
        <v>1</v>
      </c>
      <c r="K1971" s="96" t="s">
        <v>624</v>
      </c>
    </row>
    <row r="1972" spans="1:11" hidden="1">
      <c r="A1972" s="100" t="s">
        <v>672</v>
      </c>
      <c r="B1972" s="62" t="s">
        <v>3777</v>
      </c>
      <c r="C1972" s="100" t="s">
        <v>3777</v>
      </c>
      <c r="D1972" s="100">
        <v>20</v>
      </c>
      <c r="E1972" s="100" t="s">
        <v>2400</v>
      </c>
      <c r="F1972" s="100" t="s">
        <v>419</v>
      </c>
      <c r="G1972" s="100" t="s">
        <v>656</v>
      </c>
      <c r="H1972" s="100">
        <v>1</v>
      </c>
      <c r="I1972" s="99">
        <f t="shared" si="30"/>
        <v>0</v>
      </c>
      <c r="J1972" s="59">
        <v>1</v>
      </c>
      <c r="K1972" s="96" t="s">
        <v>624</v>
      </c>
    </row>
    <row r="1973" spans="1:11" hidden="1">
      <c r="A1973" s="100" t="s">
        <v>672</v>
      </c>
      <c r="B1973" s="62" t="s">
        <v>3778</v>
      </c>
      <c r="C1973" s="100" t="s">
        <v>3779</v>
      </c>
      <c r="D1973" s="100">
        <v>19.954999999999998</v>
      </c>
      <c r="E1973" s="100" t="s">
        <v>2400</v>
      </c>
      <c r="F1973" s="100" t="s">
        <v>419</v>
      </c>
      <c r="G1973" s="100" t="s">
        <v>656</v>
      </c>
      <c r="H1973" s="100">
        <v>1</v>
      </c>
      <c r="I1973" s="99">
        <f t="shared" si="30"/>
        <v>0</v>
      </c>
      <c r="J1973" s="59">
        <v>1</v>
      </c>
      <c r="K1973" s="96" t="s">
        <v>624</v>
      </c>
    </row>
    <row r="1974" spans="1:11" hidden="1">
      <c r="A1974" s="100" t="s">
        <v>672</v>
      </c>
      <c r="B1974" s="62" t="s">
        <v>3780</v>
      </c>
      <c r="C1974" s="100" t="s">
        <v>3781</v>
      </c>
      <c r="D1974" s="100">
        <v>19.8</v>
      </c>
      <c r="E1974" s="100" t="s">
        <v>2400</v>
      </c>
      <c r="F1974" s="100" t="s">
        <v>419</v>
      </c>
      <c r="G1974" s="100" t="s">
        <v>656</v>
      </c>
      <c r="H1974" s="100">
        <v>1</v>
      </c>
      <c r="I1974" s="99">
        <f t="shared" si="30"/>
        <v>0</v>
      </c>
      <c r="J1974" s="59">
        <v>1</v>
      </c>
      <c r="K1974" s="96" t="s">
        <v>624</v>
      </c>
    </row>
    <row r="1975" spans="1:11" hidden="1">
      <c r="A1975" s="100" t="s">
        <v>672</v>
      </c>
      <c r="B1975" s="62" t="s">
        <v>3782</v>
      </c>
      <c r="C1975" s="100" t="s">
        <v>3782</v>
      </c>
      <c r="D1975" s="100">
        <v>19.740000000000002</v>
      </c>
      <c r="E1975" s="100" t="s">
        <v>2400</v>
      </c>
      <c r="F1975" s="100" t="s">
        <v>419</v>
      </c>
      <c r="G1975" s="100" t="s">
        <v>656</v>
      </c>
      <c r="H1975" s="100">
        <v>1</v>
      </c>
      <c r="I1975" s="99">
        <f t="shared" si="30"/>
        <v>0</v>
      </c>
      <c r="J1975" s="59">
        <v>1</v>
      </c>
      <c r="K1975" s="96" t="s">
        <v>624</v>
      </c>
    </row>
    <row r="1976" spans="1:11" hidden="1">
      <c r="A1976" s="100" t="s">
        <v>672</v>
      </c>
      <c r="B1976" s="62" t="s">
        <v>3783</v>
      </c>
      <c r="C1976" s="100" t="s">
        <v>3784</v>
      </c>
      <c r="D1976" s="100">
        <v>19.55</v>
      </c>
      <c r="E1976" s="100" t="s">
        <v>2400</v>
      </c>
      <c r="F1976" s="100" t="s">
        <v>419</v>
      </c>
      <c r="G1976" s="100" t="s">
        <v>656</v>
      </c>
      <c r="H1976" s="100">
        <v>1</v>
      </c>
      <c r="I1976" s="99">
        <f t="shared" si="30"/>
        <v>0</v>
      </c>
      <c r="J1976" s="59">
        <v>1</v>
      </c>
      <c r="K1976" s="96" t="s">
        <v>624</v>
      </c>
    </row>
    <row r="1977" spans="1:11" hidden="1">
      <c r="A1977" s="100" t="s">
        <v>672</v>
      </c>
      <c r="B1977" s="62" t="s">
        <v>3785</v>
      </c>
      <c r="C1977" s="100" t="s">
        <v>3785</v>
      </c>
      <c r="D1977" s="100">
        <v>19</v>
      </c>
      <c r="E1977" s="100" t="s">
        <v>2400</v>
      </c>
      <c r="F1977" s="100" t="s">
        <v>419</v>
      </c>
      <c r="G1977" s="100" t="s">
        <v>656</v>
      </c>
      <c r="H1977" s="100">
        <v>1</v>
      </c>
      <c r="I1977" s="99">
        <f t="shared" si="30"/>
        <v>0</v>
      </c>
      <c r="J1977" s="59">
        <v>1</v>
      </c>
      <c r="K1977" s="96" t="s">
        <v>624</v>
      </c>
    </row>
    <row r="1978" spans="1:11" hidden="1">
      <c r="A1978" s="100" t="s">
        <v>672</v>
      </c>
      <c r="B1978" s="62" t="s">
        <v>3786</v>
      </c>
      <c r="C1978" s="100" t="s">
        <v>3786</v>
      </c>
      <c r="D1978" s="100">
        <v>19</v>
      </c>
      <c r="E1978" s="100" t="s">
        <v>2400</v>
      </c>
      <c r="F1978" s="100" t="s">
        <v>419</v>
      </c>
      <c r="G1978" s="100" t="s">
        <v>656</v>
      </c>
      <c r="H1978" s="100">
        <v>1</v>
      </c>
      <c r="I1978" s="99">
        <f t="shared" si="30"/>
        <v>0</v>
      </c>
      <c r="J1978" s="59">
        <v>1</v>
      </c>
      <c r="K1978" s="96" t="s">
        <v>624</v>
      </c>
    </row>
    <row r="1979" spans="1:11" hidden="1">
      <c r="A1979" s="100" t="s">
        <v>672</v>
      </c>
      <c r="B1979" s="62" t="s">
        <v>3787</v>
      </c>
      <c r="C1979" s="100" t="s">
        <v>3788</v>
      </c>
      <c r="D1979" s="100">
        <v>18</v>
      </c>
      <c r="E1979" s="100" t="s">
        <v>2400</v>
      </c>
      <c r="F1979" s="100" t="s">
        <v>419</v>
      </c>
      <c r="G1979" s="100" t="s">
        <v>656</v>
      </c>
      <c r="H1979" s="100">
        <v>1</v>
      </c>
      <c r="I1979" s="99">
        <f t="shared" si="30"/>
        <v>0</v>
      </c>
      <c r="J1979" s="59">
        <v>1</v>
      </c>
      <c r="K1979" s="96" t="s">
        <v>624</v>
      </c>
    </row>
    <row r="1980" spans="1:11" hidden="1">
      <c r="A1980" s="100" t="s">
        <v>672</v>
      </c>
      <c r="B1980" s="62" t="s">
        <v>3789</v>
      </c>
      <c r="C1980" s="100" t="s">
        <v>3790</v>
      </c>
      <c r="D1980" s="100">
        <v>18</v>
      </c>
      <c r="E1980" s="100" t="s">
        <v>2400</v>
      </c>
      <c r="F1980" s="100" t="s">
        <v>419</v>
      </c>
      <c r="G1980" s="100" t="s">
        <v>656</v>
      </c>
      <c r="H1980" s="100">
        <v>1</v>
      </c>
      <c r="I1980" s="99">
        <f t="shared" si="30"/>
        <v>0</v>
      </c>
      <c r="J1980" s="59">
        <v>1</v>
      </c>
      <c r="K1980" s="96" t="s">
        <v>624</v>
      </c>
    </row>
    <row r="1981" spans="1:11" hidden="1">
      <c r="A1981" s="100" t="s">
        <v>672</v>
      </c>
      <c r="B1981" s="62" t="s">
        <v>3791</v>
      </c>
      <c r="C1981" s="100" t="s">
        <v>3791</v>
      </c>
      <c r="D1981" s="100">
        <v>17.5</v>
      </c>
      <c r="E1981" s="100" t="s">
        <v>2400</v>
      </c>
      <c r="F1981" s="100" t="s">
        <v>419</v>
      </c>
      <c r="G1981" s="100" t="s">
        <v>656</v>
      </c>
      <c r="H1981" s="100">
        <v>1</v>
      </c>
      <c r="I1981" s="99">
        <f t="shared" si="30"/>
        <v>0</v>
      </c>
      <c r="J1981" s="59">
        <v>1</v>
      </c>
      <c r="K1981" s="96" t="s">
        <v>624</v>
      </c>
    </row>
    <row r="1982" spans="1:11" hidden="1">
      <c r="A1982" s="100" t="s">
        <v>672</v>
      </c>
      <c r="B1982" s="62" t="s">
        <v>3792</v>
      </c>
      <c r="C1982" s="100" t="s">
        <v>3793</v>
      </c>
      <c r="D1982" s="100">
        <v>16.5</v>
      </c>
      <c r="E1982" s="100" t="s">
        <v>2400</v>
      </c>
      <c r="F1982" s="100" t="s">
        <v>419</v>
      </c>
      <c r="G1982" s="100" t="s">
        <v>656</v>
      </c>
      <c r="H1982" s="100">
        <v>1</v>
      </c>
      <c r="I1982" s="99">
        <f t="shared" si="30"/>
        <v>0</v>
      </c>
      <c r="J1982" s="59">
        <v>1</v>
      </c>
      <c r="K1982" s="96" t="s">
        <v>624</v>
      </c>
    </row>
    <row r="1983" spans="1:11" hidden="1">
      <c r="A1983" s="100" t="s">
        <v>672</v>
      </c>
      <c r="B1983" s="62" t="s">
        <v>3794</v>
      </c>
      <c r="C1983" s="100" t="s">
        <v>3794</v>
      </c>
      <c r="D1983" s="100">
        <v>16</v>
      </c>
      <c r="E1983" s="100" t="s">
        <v>2400</v>
      </c>
      <c r="F1983" s="100" t="s">
        <v>419</v>
      </c>
      <c r="G1983" s="100" t="s">
        <v>656</v>
      </c>
      <c r="H1983" s="100">
        <v>1</v>
      </c>
      <c r="I1983" s="99">
        <f t="shared" si="30"/>
        <v>0</v>
      </c>
      <c r="J1983" s="59">
        <v>1</v>
      </c>
      <c r="K1983" s="96" t="s">
        <v>624</v>
      </c>
    </row>
    <row r="1984" spans="1:11" hidden="1">
      <c r="A1984" s="100" t="s">
        <v>672</v>
      </c>
      <c r="B1984" s="62" t="s">
        <v>3795</v>
      </c>
      <c r="C1984" s="100" t="s">
        <v>3795</v>
      </c>
      <c r="D1984" s="100">
        <v>15.1965504</v>
      </c>
      <c r="E1984" s="100" t="s">
        <v>2400</v>
      </c>
      <c r="F1984" s="100" t="s">
        <v>419</v>
      </c>
      <c r="G1984" s="100" t="s">
        <v>656</v>
      </c>
      <c r="H1984" s="100">
        <v>1</v>
      </c>
      <c r="I1984" s="99">
        <f t="shared" si="30"/>
        <v>0</v>
      </c>
      <c r="J1984" s="59">
        <v>1</v>
      </c>
      <c r="K1984" s="96" t="s">
        <v>624</v>
      </c>
    </row>
    <row r="1985" spans="1:11" hidden="1">
      <c r="A1985" s="100" t="s">
        <v>672</v>
      </c>
      <c r="B1985" s="62" t="s">
        <v>3796</v>
      </c>
      <c r="C1985" s="100" t="s">
        <v>3797</v>
      </c>
      <c r="D1985" s="100">
        <v>15.063000000000001</v>
      </c>
      <c r="E1985" s="100" t="s">
        <v>2400</v>
      </c>
      <c r="F1985" s="100" t="s">
        <v>419</v>
      </c>
      <c r="G1985" s="100" t="s">
        <v>656</v>
      </c>
      <c r="H1985" s="100">
        <v>1</v>
      </c>
      <c r="I1985" s="99">
        <f t="shared" si="30"/>
        <v>0</v>
      </c>
      <c r="J1985" s="59">
        <v>1</v>
      </c>
      <c r="K1985" s="96" t="s">
        <v>624</v>
      </c>
    </row>
    <row r="1986" spans="1:11" hidden="1">
      <c r="A1986" s="100" t="s">
        <v>672</v>
      </c>
      <c r="B1986" s="62" t="s">
        <v>3798</v>
      </c>
      <c r="C1986" s="100" t="s">
        <v>3798</v>
      </c>
      <c r="D1986" s="100">
        <v>15</v>
      </c>
      <c r="E1986" s="100" t="s">
        <v>2400</v>
      </c>
      <c r="F1986" s="100" t="s">
        <v>419</v>
      </c>
      <c r="G1986" s="100" t="s">
        <v>656</v>
      </c>
      <c r="H1986" s="100">
        <v>1</v>
      </c>
      <c r="I1986" s="99">
        <f t="shared" ref="I1986:I2026" si="31">NOT(H1986)*1</f>
        <v>0</v>
      </c>
      <c r="J1986" s="59">
        <v>1</v>
      </c>
      <c r="K1986" s="96" t="s">
        <v>624</v>
      </c>
    </row>
    <row r="1987" spans="1:11" hidden="1">
      <c r="A1987" s="100" t="s">
        <v>672</v>
      </c>
      <c r="B1987" s="62" t="s">
        <v>3799</v>
      </c>
      <c r="C1987" s="100" t="s">
        <v>3799</v>
      </c>
      <c r="D1987" s="100">
        <v>13.51</v>
      </c>
      <c r="E1987" s="100" t="s">
        <v>2400</v>
      </c>
      <c r="F1987" s="100" t="s">
        <v>419</v>
      </c>
      <c r="G1987" s="100" t="s">
        <v>656</v>
      </c>
      <c r="H1987" s="100">
        <v>1</v>
      </c>
      <c r="I1987" s="99">
        <f t="shared" si="31"/>
        <v>0</v>
      </c>
      <c r="J1987" s="59">
        <v>1</v>
      </c>
      <c r="K1987" s="96" t="s">
        <v>624</v>
      </c>
    </row>
    <row r="1988" spans="1:11" hidden="1">
      <c r="A1988" s="100" t="s">
        <v>672</v>
      </c>
      <c r="B1988" s="62" t="s">
        <v>3800</v>
      </c>
      <c r="C1988" s="100" t="s">
        <v>3801</v>
      </c>
      <c r="D1988" s="100">
        <v>11.9</v>
      </c>
      <c r="E1988" s="100" t="s">
        <v>2400</v>
      </c>
      <c r="F1988" s="100" t="s">
        <v>419</v>
      </c>
      <c r="G1988" s="100" t="s">
        <v>656</v>
      </c>
      <c r="H1988" s="100">
        <v>1</v>
      </c>
      <c r="I1988" s="99">
        <f t="shared" si="31"/>
        <v>0</v>
      </c>
      <c r="J1988" s="59">
        <v>1</v>
      </c>
      <c r="K1988" s="96" t="s">
        <v>624</v>
      </c>
    </row>
    <row r="1989" spans="1:11" hidden="1">
      <c r="A1989" s="100" t="s">
        <v>672</v>
      </c>
      <c r="B1989" s="62" t="s">
        <v>3802</v>
      </c>
      <c r="C1989" s="100" t="s">
        <v>3802</v>
      </c>
      <c r="D1989" s="100">
        <v>11.7</v>
      </c>
      <c r="E1989" s="100" t="s">
        <v>2400</v>
      </c>
      <c r="F1989" s="100" t="s">
        <v>419</v>
      </c>
      <c r="G1989" s="100" t="s">
        <v>656</v>
      </c>
      <c r="H1989" s="100">
        <v>1</v>
      </c>
      <c r="I1989" s="99">
        <f t="shared" si="31"/>
        <v>0</v>
      </c>
      <c r="J1989" s="59">
        <v>1</v>
      </c>
      <c r="K1989" s="96" t="s">
        <v>624</v>
      </c>
    </row>
    <row r="1990" spans="1:11" hidden="1">
      <c r="A1990" s="100" t="s">
        <v>672</v>
      </c>
      <c r="B1990" s="62" t="s">
        <v>3803</v>
      </c>
      <c r="C1990" s="100" t="s">
        <v>3804</v>
      </c>
      <c r="D1990" s="100">
        <v>11.2</v>
      </c>
      <c r="E1990" s="100" t="s">
        <v>2400</v>
      </c>
      <c r="F1990" s="100" t="s">
        <v>419</v>
      </c>
      <c r="G1990" s="100" t="s">
        <v>656</v>
      </c>
      <c r="H1990" s="100">
        <v>1</v>
      </c>
      <c r="I1990" s="99">
        <f t="shared" si="31"/>
        <v>0</v>
      </c>
      <c r="J1990" s="59">
        <v>1</v>
      </c>
      <c r="K1990" s="96" t="s">
        <v>624</v>
      </c>
    </row>
    <row r="1991" spans="1:11" hidden="1">
      <c r="A1991" s="100" t="s">
        <v>672</v>
      </c>
      <c r="B1991" s="62" t="s">
        <v>3805</v>
      </c>
      <c r="C1991" s="100" t="s">
        <v>3805</v>
      </c>
      <c r="D1991" s="100">
        <v>10.8</v>
      </c>
      <c r="E1991" s="100" t="s">
        <v>2400</v>
      </c>
      <c r="F1991" s="100" t="s">
        <v>419</v>
      </c>
      <c r="G1991" s="100" t="s">
        <v>656</v>
      </c>
      <c r="H1991" s="100">
        <v>1</v>
      </c>
      <c r="I1991" s="99">
        <f t="shared" si="31"/>
        <v>0</v>
      </c>
      <c r="J1991" s="59">
        <v>1</v>
      </c>
      <c r="K1991" s="96" t="s">
        <v>624</v>
      </c>
    </row>
    <row r="1992" spans="1:11" hidden="1">
      <c r="A1992" s="100" t="s">
        <v>672</v>
      </c>
      <c r="B1992" s="62" t="s">
        <v>3806</v>
      </c>
      <c r="C1992" s="100" t="s">
        <v>3807</v>
      </c>
      <c r="D1992" s="100">
        <v>10</v>
      </c>
      <c r="E1992" s="100" t="s">
        <v>2400</v>
      </c>
      <c r="F1992" s="100" t="s">
        <v>419</v>
      </c>
      <c r="G1992" s="100" t="s">
        <v>656</v>
      </c>
      <c r="H1992" s="100">
        <v>1</v>
      </c>
      <c r="I1992" s="99">
        <f t="shared" si="31"/>
        <v>0</v>
      </c>
      <c r="J1992" s="59">
        <v>1</v>
      </c>
      <c r="K1992" s="96" t="s">
        <v>624</v>
      </c>
    </row>
    <row r="1993" spans="1:11" hidden="1">
      <c r="A1993" s="100" t="s">
        <v>672</v>
      </c>
      <c r="B1993" s="62" t="s">
        <v>3808</v>
      </c>
      <c r="C1993" s="100" t="s">
        <v>3809</v>
      </c>
      <c r="D1993" s="100">
        <v>9.8000000000000007</v>
      </c>
      <c r="E1993" s="100" t="s">
        <v>2400</v>
      </c>
      <c r="F1993" s="100" t="s">
        <v>419</v>
      </c>
      <c r="G1993" s="100" t="s">
        <v>656</v>
      </c>
      <c r="H1993" s="100">
        <v>1</v>
      </c>
      <c r="I1993" s="99">
        <f t="shared" si="31"/>
        <v>0</v>
      </c>
      <c r="J1993" s="59">
        <v>1</v>
      </c>
      <c r="K1993" s="96" t="s">
        <v>624</v>
      </c>
    </row>
    <row r="1994" spans="1:11" hidden="1">
      <c r="A1994" s="100" t="s">
        <v>672</v>
      </c>
      <c r="B1994" s="62" t="s">
        <v>3810</v>
      </c>
      <c r="C1994" s="100" t="s">
        <v>3811</v>
      </c>
      <c r="D1994" s="100">
        <v>9</v>
      </c>
      <c r="E1994" s="100" t="s">
        <v>2400</v>
      </c>
      <c r="F1994" s="100" t="s">
        <v>419</v>
      </c>
      <c r="G1994" s="100" t="s">
        <v>656</v>
      </c>
      <c r="H1994" s="100">
        <v>1</v>
      </c>
      <c r="I1994" s="99">
        <f t="shared" si="31"/>
        <v>0</v>
      </c>
      <c r="J1994" s="59">
        <v>1</v>
      </c>
      <c r="K1994" s="96" t="s">
        <v>624</v>
      </c>
    </row>
    <row r="1995" spans="1:11" hidden="1">
      <c r="A1995" s="100" t="s">
        <v>672</v>
      </c>
      <c r="B1995" s="62" t="s">
        <v>3812</v>
      </c>
      <c r="C1995" s="100" t="s">
        <v>3813</v>
      </c>
      <c r="D1995" s="100">
        <v>7.81</v>
      </c>
      <c r="E1995" s="100" t="s">
        <v>2400</v>
      </c>
      <c r="F1995" s="100" t="s">
        <v>419</v>
      </c>
      <c r="G1995" s="100" t="s">
        <v>656</v>
      </c>
      <c r="H1995" s="100">
        <v>1</v>
      </c>
      <c r="I1995" s="99">
        <f t="shared" si="31"/>
        <v>0</v>
      </c>
      <c r="J1995" s="59">
        <v>1</v>
      </c>
      <c r="K1995" s="96" t="s">
        <v>624</v>
      </c>
    </row>
    <row r="1996" spans="1:11" hidden="1">
      <c r="A1996" s="100" t="s">
        <v>672</v>
      </c>
      <c r="B1996" s="62" t="s">
        <v>3814</v>
      </c>
      <c r="C1996" s="100" t="s">
        <v>3815</v>
      </c>
      <c r="D1996" s="100">
        <v>7.5</v>
      </c>
      <c r="E1996" s="100" t="s">
        <v>2400</v>
      </c>
      <c r="F1996" s="100" t="s">
        <v>419</v>
      </c>
      <c r="G1996" s="100" t="s">
        <v>656</v>
      </c>
      <c r="H1996" s="100">
        <v>1</v>
      </c>
      <c r="I1996" s="99">
        <f t="shared" si="31"/>
        <v>0</v>
      </c>
      <c r="J1996" s="59">
        <v>1</v>
      </c>
      <c r="K1996" s="96" t="s">
        <v>624</v>
      </c>
    </row>
    <row r="1997" spans="1:11" hidden="1">
      <c r="A1997" s="100" t="s">
        <v>672</v>
      </c>
      <c r="B1997" s="62" t="s">
        <v>3816</v>
      </c>
      <c r="C1997" s="100" t="s">
        <v>3817</v>
      </c>
      <c r="D1997" s="100">
        <v>7.46</v>
      </c>
      <c r="E1997" s="100" t="s">
        <v>2400</v>
      </c>
      <c r="F1997" s="100" t="s">
        <v>419</v>
      </c>
      <c r="G1997" s="100" t="s">
        <v>656</v>
      </c>
      <c r="H1997" s="100">
        <v>1</v>
      </c>
      <c r="I1997" s="99">
        <f t="shared" si="31"/>
        <v>0</v>
      </c>
      <c r="J1997" s="59">
        <v>1</v>
      </c>
      <c r="K1997" s="96" t="s">
        <v>624</v>
      </c>
    </row>
    <row r="1998" spans="1:11" hidden="1">
      <c r="A1998" s="100" t="s">
        <v>672</v>
      </c>
      <c r="B1998" s="62" t="s">
        <v>3818</v>
      </c>
      <c r="C1998" s="100" t="s">
        <v>3819</v>
      </c>
      <c r="D1998" s="100">
        <v>6.9249999999999998</v>
      </c>
      <c r="E1998" s="100" t="s">
        <v>2400</v>
      </c>
      <c r="F1998" s="100" t="s">
        <v>419</v>
      </c>
      <c r="G1998" s="100" t="s">
        <v>656</v>
      </c>
      <c r="H1998" s="100">
        <v>1</v>
      </c>
      <c r="I1998" s="99">
        <f t="shared" si="31"/>
        <v>0</v>
      </c>
      <c r="J1998" s="59">
        <v>1</v>
      </c>
      <c r="K1998" s="96" t="s">
        <v>624</v>
      </c>
    </row>
    <row r="1999" spans="1:11" hidden="1">
      <c r="A1999" s="100" t="s">
        <v>672</v>
      </c>
      <c r="B1999" s="62" t="s">
        <v>3820</v>
      </c>
      <c r="C1999" s="100" t="s">
        <v>3821</v>
      </c>
      <c r="D1999" s="100">
        <v>6.77</v>
      </c>
      <c r="E1999" s="100" t="s">
        <v>2400</v>
      </c>
      <c r="F1999" s="100" t="s">
        <v>419</v>
      </c>
      <c r="G1999" s="100" t="s">
        <v>656</v>
      </c>
      <c r="H1999" s="100">
        <v>1</v>
      </c>
      <c r="I1999" s="99">
        <f t="shared" si="31"/>
        <v>0</v>
      </c>
      <c r="J1999" s="59">
        <v>1</v>
      </c>
      <c r="K1999" s="96" t="s">
        <v>624</v>
      </c>
    </row>
    <row r="2000" spans="1:11" hidden="1">
      <c r="A2000" s="100" t="s">
        <v>672</v>
      </c>
      <c r="B2000" s="62" t="s">
        <v>3822</v>
      </c>
      <c r="C2000" s="100" t="s">
        <v>3823</v>
      </c>
      <c r="D2000" s="100">
        <v>6.5</v>
      </c>
      <c r="E2000" s="100" t="s">
        <v>2400</v>
      </c>
      <c r="F2000" s="100" t="s">
        <v>419</v>
      </c>
      <c r="G2000" s="100" t="s">
        <v>656</v>
      </c>
      <c r="H2000" s="100">
        <v>1</v>
      </c>
      <c r="I2000" s="99">
        <f t="shared" si="31"/>
        <v>0</v>
      </c>
      <c r="J2000" s="59">
        <v>1</v>
      </c>
      <c r="K2000" s="96" t="s">
        <v>624</v>
      </c>
    </row>
    <row r="2001" spans="1:11" hidden="1">
      <c r="A2001" s="100" t="s">
        <v>672</v>
      </c>
      <c r="B2001" s="62" t="s">
        <v>3824</v>
      </c>
      <c r="C2001" s="100" t="s">
        <v>3825</v>
      </c>
      <c r="D2001" s="100">
        <v>6.0149999999999997</v>
      </c>
      <c r="E2001" s="100" t="s">
        <v>2400</v>
      </c>
      <c r="F2001" s="100" t="s">
        <v>419</v>
      </c>
      <c r="G2001" s="100" t="s">
        <v>656</v>
      </c>
      <c r="H2001" s="100">
        <v>1</v>
      </c>
      <c r="I2001" s="99">
        <f t="shared" si="31"/>
        <v>0</v>
      </c>
      <c r="J2001" s="59">
        <v>1</v>
      </c>
      <c r="K2001" s="96" t="s">
        <v>624</v>
      </c>
    </row>
    <row r="2002" spans="1:11" hidden="1">
      <c r="A2002" s="100" t="s">
        <v>672</v>
      </c>
      <c r="B2002" s="62" t="s">
        <v>3826</v>
      </c>
      <c r="C2002" s="100" t="s">
        <v>3827</v>
      </c>
      <c r="D2002" s="100">
        <v>6</v>
      </c>
      <c r="E2002" s="100" t="s">
        <v>2400</v>
      </c>
      <c r="F2002" s="100" t="s">
        <v>419</v>
      </c>
      <c r="G2002" s="100" t="s">
        <v>656</v>
      </c>
      <c r="H2002" s="100">
        <v>1</v>
      </c>
      <c r="I2002" s="99">
        <f t="shared" si="31"/>
        <v>0</v>
      </c>
      <c r="J2002" s="59">
        <v>1</v>
      </c>
      <c r="K2002" s="96" t="s">
        <v>624</v>
      </c>
    </row>
    <row r="2003" spans="1:11" hidden="1">
      <c r="A2003" s="100" t="s">
        <v>672</v>
      </c>
      <c r="B2003" s="62" t="s">
        <v>3828</v>
      </c>
      <c r="C2003" s="100" t="s">
        <v>3828</v>
      </c>
      <c r="D2003" s="100">
        <v>5.93</v>
      </c>
      <c r="E2003" s="100" t="s">
        <v>2400</v>
      </c>
      <c r="F2003" s="100" t="s">
        <v>419</v>
      </c>
      <c r="G2003" s="100" t="s">
        <v>656</v>
      </c>
      <c r="H2003" s="100">
        <v>1</v>
      </c>
      <c r="I2003" s="99">
        <f t="shared" si="31"/>
        <v>0</v>
      </c>
      <c r="J2003" s="59">
        <v>1</v>
      </c>
      <c r="K2003" s="96" t="s">
        <v>624</v>
      </c>
    </row>
    <row r="2004" spans="1:11" hidden="1">
      <c r="A2004" s="100" t="s">
        <v>672</v>
      </c>
      <c r="B2004" s="62" t="s">
        <v>3829</v>
      </c>
      <c r="C2004" s="100" t="s">
        <v>3829</v>
      </c>
      <c r="D2004" s="100">
        <v>5.9</v>
      </c>
      <c r="E2004" s="100" t="s">
        <v>2400</v>
      </c>
      <c r="F2004" s="100" t="s">
        <v>419</v>
      </c>
      <c r="G2004" s="100" t="s">
        <v>656</v>
      </c>
      <c r="H2004" s="100">
        <v>1</v>
      </c>
      <c r="I2004" s="99">
        <f t="shared" si="31"/>
        <v>0</v>
      </c>
      <c r="J2004" s="59">
        <v>1</v>
      </c>
      <c r="K2004" s="96" t="s">
        <v>624</v>
      </c>
    </row>
    <row r="2005" spans="1:11" hidden="1">
      <c r="A2005" s="100" t="s">
        <v>672</v>
      </c>
      <c r="B2005" s="62" t="s">
        <v>3830</v>
      </c>
      <c r="C2005" s="100" t="s">
        <v>3830</v>
      </c>
      <c r="D2005" s="100">
        <v>5.76</v>
      </c>
      <c r="E2005" s="100" t="s">
        <v>2400</v>
      </c>
      <c r="F2005" s="100" t="s">
        <v>419</v>
      </c>
      <c r="G2005" s="100" t="s">
        <v>656</v>
      </c>
      <c r="H2005" s="100">
        <v>1</v>
      </c>
      <c r="I2005" s="99">
        <f t="shared" si="31"/>
        <v>0</v>
      </c>
      <c r="J2005" s="59">
        <v>1</v>
      </c>
      <c r="K2005" s="96" t="s">
        <v>624</v>
      </c>
    </row>
    <row r="2006" spans="1:11" hidden="1">
      <c r="A2006" s="100" t="s">
        <v>672</v>
      </c>
      <c r="B2006" s="62" t="s">
        <v>3831</v>
      </c>
      <c r="C2006" s="100" t="s">
        <v>3831</v>
      </c>
      <c r="D2006" s="100">
        <v>5.0875000000000004</v>
      </c>
      <c r="E2006" s="100" t="s">
        <v>2400</v>
      </c>
      <c r="F2006" s="100" t="s">
        <v>419</v>
      </c>
      <c r="G2006" s="100" t="s">
        <v>656</v>
      </c>
      <c r="H2006" s="100">
        <v>1</v>
      </c>
      <c r="I2006" s="99">
        <f t="shared" si="31"/>
        <v>0</v>
      </c>
      <c r="J2006" s="59">
        <v>1</v>
      </c>
      <c r="K2006" s="96" t="s">
        <v>624</v>
      </c>
    </row>
    <row r="2007" spans="1:11" hidden="1">
      <c r="A2007" s="100" t="s">
        <v>672</v>
      </c>
      <c r="B2007" s="62" t="s">
        <v>3832</v>
      </c>
      <c r="C2007" s="100" t="s">
        <v>3832</v>
      </c>
      <c r="D2007" s="100">
        <v>4.6720799999999993</v>
      </c>
      <c r="E2007" s="100" t="s">
        <v>2400</v>
      </c>
      <c r="F2007" s="100" t="s">
        <v>419</v>
      </c>
      <c r="G2007" s="100" t="s">
        <v>656</v>
      </c>
      <c r="H2007" s="100">
        <v>1</v>
      </c>
      <c r="I2007" s="99">
        <f t="shared" si="31"/>
        <v>0</v>
      </c>
      <c r="J2007" s="59">
        <v>0</v>
      </c>
      <c r="K2007" s="96" t="s">
        <v>624</v>
      </c>
    </row>
    <row r="2008" spans="1:11" hidden="1">
      <c r="A2008" s="100" t="s">
        <v>672</v>
      </c>
      <c r="B2008" s="62" t="s">
        <v>3833</v>
      </c>
      <c r="C2008" s="100" t="s">
        <v>3833</v>
      </c>
      <c r="D2008" s="100">
        <v>4.5</v>
      </c>
      <c r="E2008" s="100" t="s">
        <v>2400</v>
      </c>
      <c r="F2008" s="100" t="s">
        <v>419</v>
      </c>
      <c r="G2008" s="100" t="s">
        <v>656</v>
      </c>
      <c r="H2008" s="100">
        <v>1</v>
      </c>
      <c r="I2008" s="99">
        <f t="shared" si="31"/>
        <v>0</v>
      </c>
      <c r="J2008" s="59">
        <v>1</v>
      </c>
      <c r="K2008" s="96" t="s">
        <v>624</v>
      </c>
    </row>
    <row r="2009" spans="1:11" hidden="1">
      <c r="A2009" s="100" t="s">
        <v>672</v>
      </c>
      <c r="B2009" s="62" t="s">
        <v>3834</v>
      </c>
      <c r="C2009" s="100" t="s">
        <v>3834</v>
      </c>
      <c r="D2009" s="100">
        <v>4.05</v>
      </c>
      <c r="E2009" s="100" t="s">
        <v>2400</v>
      </c>
      <c r="F2009" s="100" t="s">
        <v>419</v>
      </c>
      <c r="G2009" s="100" t="s">
        <v>656</v>
      </c>
      <c r="H2009" s="100">
        <v>1</v>
      </c>
      <c r="I2009" s="99">
        <f t="shared" si="31"/>
        <v>0</v>
      </c>
      <c r="J2009" s="59">
        <v>1</v>
      </c>
      <c r="K2009" s="96" t="s">
        <v>624</v>
      </c>
    </row>
    <row r="2010" spans="1:11" hidden="1">
      <c r="A2010" s="100" t="s">
        <v>672</v>
      </c>
      <c r="B2010" s="62" t="s">
        <v>3835</v>
      </c>
      <c r="C2010" s="100" t="s">
        <v>3835</v>
      </c>
      <c r="D2010" s="100">
        <v>4</v>
      </c>
      <c r="E2010" s="100" t="s">
        <v>2400</v>
      </c>
      <c r="F2010" s="100" t="s">
        <v>419</v>
      </c>
      <c r="G2010" s="100" t="s">
        <v>656</v>
      </c>
      <c r="H2010" s="100">
        <v>1</v>
      </c>
      <c r="I2010" s="99">
        <f t="shared" si="31"/>
        <v>0</v>
      </c>
      <c r="J2010" s="59">
        <v>1</v>
      </c>
      <c r="K2010" s="96" t="s">
        <v>624</v>
      </c>
    </row>
    <row r="2011" spans="1:11" hidden="1">
      <c r="A2011" s="100" t="s">
        <v>672</v>
      </c>
      <c r="B2011" s="62" t="s">
        <v>3836</v>
      </c>
      <c r="C2011" s="100" t="s">
        <v>3837</v>
      </c>
      <c r="D2011" s="100">
        <v>3.5</v>
      </c>
      <c r="E2011" s="100" t="s">
        <v>2400</v>
      </c>
      <c r="F2011" s="100" t="s">
        <v>419</v>
      </c>
      <c r="G2011" s="100" t="s">
        <v>656</v>
      </c>
      <c r="H2011" s="100">
        <v>1</v>
      </c>
      <c r="I2011" s="99">
        <f t="shared" si="31"/>
        <v>0</v>
      </c>
      <c r="J2011" s="59">
        <v>1</v>
      </c>
      <c r="K2011" s="96" t="s">
        <v>624</v>
      </c>
    </row>
    <row r="2012" spans="1:11" hidden="1">
      <c r="A2012" s="100" t="s">
        <v>672</v>
      </c>
      <c r="B2012" s="62" t="s">
        <v>3838</v>
      </c>
      <c r="C2012" s="100" t="s">
        <v>3839</v>
      </c>
      <c r="D2012" s="100">
        <v>3</v>
      </c>
      <c r="E2012" s="100" t="s">
        <v>2400</v>
      </c>
      <c r="F2012" s="100" t="s">
        <v>419</v>
      </c>
      <c r="G2012" s="100" t="s">
        <v>656</v>
      </c>
      <c r="H2012" s="100">
        <v>1</v>
      </c>
      <c r="I2012" s="99">
        <f t="shared" si="31"/>
        <v>0</v>
      </c>
      <c r="J2012" s="59">
        <v>1</v>
      </c>
      <c r="K2012" s="96" t="s">
        <v>624</v>
      </c>
    </row>
    <row r="2013" spans="1:11" hidden="1">
      <c r="A2013" s="100" t="s">
        <v>672</v>
      </c>
      <c r="B2013" s="62" t="s">
        <v>3840</v>
      </c>
      <c r="C2013" s="100" t="s">
        <v>3840</v>
      </c>
      <c r="D2013" s="100">
        <v>3</v>
      </c>
      <c r="E2013" s="100" t="s">
        <v>2400</v>
      </c>
      <c r="F2013" s="100" t="s">
        <v>419</v>
      </c>
      <c r="G2013" s="100" t="s">
        <v>656</v>
      </c>
      <c r="H2013" s="100">
        <v>1</v>
      </c>
      <c r="I2013" s="99">
        <f t="shared" si="31"/>
        <v>0</v>
      </c>
      <c r="J2013" s="59">
        <v>1</v>
      </c>
      <c r="K2013" s="96" t="s">
        <v>624</v>
      </c>
    </row>
    <row r="2014" spans="1:11" hidden="1">
      <c r="A2014" s="100" t="s">
        <v>672</v>
      </c>
      <c r="B2014" s="62" t="s">
        <v>3841</v>
      </c>
      <c r="C2014" s="100" t="s">
        <v>3842</v>
      </c>
      <c r="D2014" s="100">
        <v>3</v>
      </c>
      <c r="E2014" s="100" t="s">
        <v>2400</v>
      </c>
      <c r="F2014" s="100" t="s">
        <v>419</v>
      </c>
      <c r="G2014" s="100" t="s">
        <v>656</v>
      </c>
      <c r="H2014" s="100">
        <v>1</v>
      </c>
      <c r="I2014" s="99">
        <f t="shared" si="31"/>
        <v>0</v>
      </c>
      <c r="J2014" s="59">
        <v>1</v>
      </c>
      <c r="K2014" s="96" t="s">
        <v>624</v>
      </c>
    </row>
    <row r="2015" spans="1:11" hidden="1">
      <c r="A2015" s="100" t="s">
        <v>672</v>
      </c>
      <c r="B2015" s="62" t="s">
        <v>3843</v>
      </c>
      <c r="C2015" s="100" t="s">
        <v>3843</v>
      </c>
      <c r="D2015" s="100">
        <v>2.7</v>
      </c>
      <c r="E2015" s="100" t="s">
        <v>2400</v>
      </c>
      <c r="F2015" s="100" t="s">
        <v>419</v>
      </c>
      <c r="G2015" s="100" t="s">
        <v>656</v>
      </c>
      <c r="H2015" s="100">
        <v>1</v>
      </c>
      <c r="I2015" s="99">
        <f t="shared" si="31"/>
        <v>0</v>
      </c>
      <c r="J2015" s="59">
        <v>1</v>
      </c>
      <c r="K2015" s="96" t="s">
        <v>624</v>
      </c>
    </row>
    <row r="2016" spans="1:11" hidden="1">
      <c r="A2016" s="100" t="s">
        <v>672</v>
      </c>
      <c r="B2016" s="62" t="s">
        <v>3844</v>
      </c>
      <c r="C2016" s="100" t="s">
        <v>3844</v>
      </c>
      <c r="D2016" s="100">
        <v>2.1</v>
      </c>
      <c r="E2016" s="100" t="s">
        <v>2400</v>
      </c>
      <c r="F2016" s="100" t="s">
        <v>419</v>
      </c>
      <c r="G2016" s="100" t="s">
        <v>656</v>
      </c>
      <c r="H2016" s="100">
        <v>1</v>
      </c>
      <c r="I2016" s="99">
        <f t="shared" si="31"/>
        <v>0</v>
      </c>
      <c r="J2016" s="59">
        <v>1</v>
      </c>
      <c r="K2016" s="96" t="s">
        <v>624</v>
      </c>
    </row>
    <row r="2017" spans="1:11" hidden="1">
      <c r="A2017" s="100" t="s">
        <v>672</v>
      </c>
      <c r="B2017" s="62" t="s">
        <v>3845</v>
      </c>
      <c r="C2017" s="100" t="s">
        <v>3846</v>
      </c>
      <c r="D2017" s="100">
        <v>2.1</v>
      </c>
      <c r="E2017" s="100" t="s">
        <v>2400</v>
      </c>
      <c r="F2017" s="100" t="s">
        <v>419</v>
      </c>
      <c r="G2017" s="100" t="s">
        <v>656</v>
      </c>
      <c r="H2017" s="100">
        <v>1</v>
      </c>
      <c r="I2017" s="99">
        <f t="shared" si="31"/>
        <v>0</v>
      </c>
      <c r="J2017" s="59">
        <v>1</v>
      </c>
      <c r="K2017" s="96" t="s">
        <v>624</v>
      </c>
    </row>
    <row r="2018" spans="1:11" hidden="1">
      <c r="A2018" s="100" t="s">
        <v>672</v>
      </c>
      <c r="B2018" s="62" t="s">
        <v>3847</v>
      </c>
      <c r="C2018" s="100" t="s">
        <v>3847</v>
      </c>
      <c r="D2018" s="100">
        <v>1.69</v>
      </c>
      <c r="E2018" s="100" t="s">
        <v>2400</v>
      </c>
      <c r="F2018" s="100" t="s">
        <v>419</v>
      </c>
      <c r="G2018" s="100" t="s">
        <v>656</v>
      </c>
      <c r="H2018" s="100">
        <v>1</v>
      </c>
      <c r="I2018" s="99">
        <f t="shared" si="31"/>
        <v>0</v>
      </c>
      <c r="J2018" s="59">
        <v>1</v>
      </c>
      <c r="K2018" s="96" t="s">
        <v>624</v>
      </c>
    </row>
    <row r="2019" spans="1:11" hidden="1">
      <c r="A2019" s="100" t="s">
        <v>672</v>
      </c>
      <c r="B2019" s="62" t="s">
        <v>3848</v>
      </c>
      <c r="C2019" s="100" t="s">
        <v>3849</v>
      </c>
      <c r="D2019" s="100">
        <v>1.32</v>
      </c>
      <c r="E2019" s="100" t="s">
        <v>2400</v>
      </c>
      <c r="F2019" s="100" t="s">
        <v>419</v>
      </c>
      <c r="G2019" s="100" t="s">
        <v>656</v>
      </c>
      <c r="H2019" s="100">
        <v>1</v>
      </c>
      <c r="I2019" s="99">
        <f t="shared" si="31"/>
        <v>0</v>
      </c>
      <c r="J2019" s="59">
        <v>1</v>
      </c>
      <c r="K2019" s="96" t="s">
        <v>624</v>
      </c>
    </row>
    <row r="2020" spans="1:11" hidden="1">
      <c r="A2020" s="100" t="s">
        <v>672</v>
      </c>
      <c r="B2020" s="62" t="s">
        <v>3850</v>
      </c>
      <c r="C2020" s="100" t="s">
        <v>3850</v>
      </c>
      <c r="D2020" s="100">
        <v>0.71499999999999997</v>
      </c>
      <c r="E2020" s="100" t="s">
        <v>2400</v>
      </c>
      <c r="F2020" s="100" t="s">
        <v>419</v>
      </c>
      <c r="G2020" s="100" t="s">
        <v>656</v>
      </c>
      <c r="H2020" s="100">
        <v>1</v>
      </c>
      <c r="I2020" s="99">
        <f t="shared" si="31"/>
        <v>0</v>
      </c>
      <c r="J2020" s="59">
        <v>1</v>
      </c>
      <c r="K2020" s="96" t="s">
        <v>624</v>
      </c>
    </row>
    <row r="2021" spans="1:11" hidden="1">
      <c r="A2021" s="100" t="s">
        <v>672</v>
      </c>
      <c r="B2021" s="62" t="s">
        <v>3851</v>
      </c>
      <c r="C2021" s="100" t="s">
        <v>3851</v>
      </c>
      <c r="D2021" s="100">
        <v>6.5000000000000002E-2</v>
      </c>
      <c r="E2021" s="100" t="s">
        <v>2400</v>
      </c>
      <c r="F2021" s="100" t="s">
        <v>419</v>
      </c>
      <c r="G2021" s="100" t="s">
        <v>656</v>
      </c>
      <c r="H2021" s="100">
        <v>1</v>
      </c>
      <c r="I2021" s="99">
        <f t="shared" si="31"/>
        <v>0</v>
      </c>
      <c r="J2021" s="59">
        <v>1</v>
      </c>
      <c r="K2021" s="96" t="s">
        <v>624</v>
      </c>
    </row>
    <row r="2022" spans="1:11" hidden="1">
      <c r="A2022" s="100" t="s">
        <v>672</v>
      </c>
      <c r="B2022" s="62" t="s">
        <v>3852</v>
      </c>
      <c r="C2022" s="100" t="s">
        <v>3852</v>
      </c>
      <c r="D2022" s="100">
        <v>0.01</v>
      </c>
      <c r="E2022" s="100" t="s">
        <v>2400</v>
      </c>
      <c r="F2022" s="100" t="s">
        <v>419</v>
      </c>
      <c r="G2022" s="100" t="s">
        <v>656</v>
      </c>
      <c r="H2022" s="100">
        <v>1</v>
      </c>
      <c r="I2022" s="99">
        <f t="shared" si="31"/>
        <v>0</v>
      </c>
      <c r="J2022" s="59">
        <v>1</v>
      </c>
      <c r="K2022" s="96" t="s">
        <v>624</v>
      </c>
    </row>
    <row r="2023" spans="1:11" hidden="1">
      <c r="A2023" s="100" t="s">
        <v>672</v>
      </c>
      <c r="B2023" s="62" t="s">
        <v>3853</v>
      </c>
      <c r="C2023" s="100" t="s">
        <v>3853</v>
      </c>
      <c r="D2023" s="100">
        <v>0</v>
      </c>
      <c r="E2023" s="100" t="s">
        <v>2400</v>
      </c>
      <c r="F2023" s="100" t="s">
        <v>419</v>
      </c>
      <c r="G2023" s="100" t="s">
        <v>656</v>
      </c>
      <c r="H2023" s="100">
        <v>1</v>
      </c>
      <c r="I2023" s="99">
        <f t="shared" si="31"/>
        <v>0</v>
      </c>
      <c r="J2023" s="59">
        <v>1</v>
      </c>
      <c r="K2023" s="96" t="s">
        <v>624</v>
      </c>
    </row>
    <row r="2024" spans="1:11" hidden="1">
      <c r="A2024" s="100" t="s">
        <v>672</v>
      </c>
      <c r="B2024" s="62" t="s">
        <v>3854</v>
      </c>
      <c r="C2024" s="100" t="s">
        <v>3854</v>
      </c>
      <c r="D2024" s="100">
        <v>0</v>
      </c>
      <c r="E2024" s="100" t="s">
        <v>2400</v>
      </c>
      <c r="F2024" s="100" t="s">
        <v>419</v>
      </c>
      <c r="G2024" s="100" t="s">
        <v>656</v>
      </c>
      <c r="H2024" s="100">
        <v>1</v>
      </c>
      <c r="I2024" s="99">
        <f t="shared" si="31"/>
        <v>0</v>
      </c>
      <c r="J2024" s="59">
        <v>1</v>
      </c>
      <c r="K2024" s="96" t="s">
        <v>624</v>
      </c>
    </row>
    <row r="2025" spans="1:11" hidden="1">
      <c r="A2025" s="100" t="s">
        <v>837</v>
      </c>
      <c r="B2025" s="62" t="s">
        <v>3855</v>
      </c>
      <c r="C2025" s="100"/>
      <c r="D2025" s="100">
        <v>525</v>
      </c>
      <c r="E2025" s="100" t="s">
        <v>3856</v>
      </c>
      <c r="F2025" s="100" t="s">
        <v>419</v>
      </c>
      <c r="G2025" s="100" t="s">
        <v>656</v>
      </c>
      <c r="H2025" s="100">
        <v>0</v>
      </c>
      <c r="I2025" s="99">
        <f t="shared" si="31"/>
        <v>1</v>
      </c>
      <c r="J2025" s="59">
        <v>1</v>
      </c>
      <c r="K2025" s="96" t="s">
        <v>631</v>
      </c>
    </row>
    <row r="2026" spans="1:11" hidden="1">
      <c r="A2026" s="100" t="s">
        <v>654</v>
      </c>
      <c r="B2026" s="62" t="s">
        <v>3857</v>
      </c>
      <c r="C2026" s="100">
        <v>0</v>
      </c>
      <c r="D2026" s="100" t="e">
        <v>#N/A</v>
      </c>
      <c r="E2026" s="100" t="s">
        <v>2076</v>
      </c>
      <c r="F2026" s="100" t="s">
        <v>423</v>
      </c>
      <c r="G2026" s="100" t="s">
        <v>834</v>
      </c>
      <c r="H2026" s="100">
        <v>0</v>
      </c>
      <c r="I2026" s="99">
        <f t="shared" si="31"/>
        <v>1</v>
      </c>
      <c r="J2026" s="59">
        <v>0</v>
      </c>
      <c r="K2026" s="96" t="s">
        <v>634</v>
      </c>
    </row>
    <row r="3951" spans="1:11" s="9" customFormat="1">
      <c r="A3951" s="100"/>
      <c r="B3951" s="62"/>
      <c r="C3951" s="100"/>
      <c r="D3951" s="100"/>
      <c r="E3951" s="100"/>
      <c r="F3951" s="100"/>
      <c r="G3951" s="100"/>
      <c r="H3951" s="100"/>
      <c r="I3951" s="99"/>
      <c r="J3951" s="59"/>
      <c r="K3951" s="96"/>
    </row>
    <row r="3960" spans="1:11" s="9" customFormat="1">
      <c r="A3960" s="100"/>
      <c r="B3960" s="62"/>
      <c r="C3960" s="100"/>
      <c r="D3960" s="100"/>
      <c r="E3960" s="100"/>
      <c r="F3960" s="100"/>
      <c r="G3960" s="100"/>
      <c r="H3960" s="100"/>
      <c r="I3960" s="99"/>
      <c r="J3960" s="59"/>
      <c r="K3960" s="96"/>
    </row>
    <row r="3993" spans="1:11" s="9" customFormat="1">
      <c r="A3993" s="100"/>
      <c r="B3993" s="62"/>
      <c r="C3993" s="100"/>
      <c r="D3993" s="100"/>
      <c r="E3993" s="100"/>
      <c r="F3993" s="100"/>
      <c r="G3993" s="100"/>
      <c r="H3993" s="100"/>
      <c r="I3993" s="99"/>
      <c r="J3993" s="59"/>
      <c r="K3993" s="96"/>
    </row>
    <row r="3994" spans="1:11" s="9" customFormat="1">
      <c r="A3994" s="100"/>
      <c r="B3994" s="62"/>
      <c r="C3994" s="100"/>
      <c r="D3994" s="100"/>
      <c r="E3994" s="100"/>
      <c r="F3994" s="100"/>
      <c r="G3994" s="100"/>
      <c r="H3994" s="100"/>
      <c r="I3994" s="99"/>
      <c r="J3994" s="59"/>
      <c r="K3994" s="96"/>
    </row>
    <row r="4011" spans="1:11" s="9" customFormat="1">
      <c r="A4011" s="100"/>
      <c r="B4011" s="62"/>
      <c r="C4011" s="100"/>
      <c r="D4011" s="100"/>
      <c r="E4011" s="100"/>
      <c r="F4011" s="100"/>
      <c r="G4011" s="100"/>
      <c r="H4011" s="100"/>
      <c r="I4011" s="99"/>
      <c r="J4011" s="59"/>
      <c r="K4011" s="96"/>
    </row>
    <row r="4012" spans="1:11" s="9" customFormat="1">
      <c r="A4012" s="100"/>
      <c r="B4012" s="62"/>
      <c r="C4012" s="100"/>
      <c r="D4012" s="100"/>
      <c r="E4012" s="100"/>
      <c r="F4012" s="100"/>
      <c r="G4012" s="100"/>
      <c r="H4012" s="100"/>
      <c r="I4012" s="99"/>
      <c r="J4012" s="59"/>
      <c r="K4012" s="96"/>
    </row>
  </sheetData>
  <autoFilter ref="A1:K2026" xr:uid="{00000000-0009-0000-0000-000014000000}">
    <filterColumn colId="1">
      <filters>
        <filter val="BRDSLD_2_SHILO1"/>
      </filters>
    </filterColumn>
  </autoFilter>
  <conditionalFormatting sqref="B1:B1048576">
    <cfRule type="duplicateValues" dxfId="4" priority="1"/>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DD61-BF8B-4C97-8E14-3C8746DAC0FC}">
  <sheetPr>
    <tabColor rgb="FF00B050"/>
  </sheetPr>
  <dimension ref="A1:AD518"/>
  <sheetViews>
    <sheetView workbookViewId="0">
      <selection sqref="A1:AD1048576"/>
    </sheetView>
  </sheetViews>
  <sheetFormatPr baseColWidth="10" defaultColWidth="8.83203125" defaultRowHeight="15"/>
  <sheetData>
    <row r="1" spans="1:30">
      <c r="A1" s="194" t="s">
        <v>303</v>
      </c>
      <c r="B1" s="194" t="s">
        <v>6273</v>
      </c>
      <c r="C1" s="194" t="s">
        <v>6274</v>
      </c>
      <c r="D1" s="195" t="s">
        <v>6275</v>
      </c>
      <c r="E1" s="194" t="s">
        <v>308</v>
      </c>
      <c r="F1" s="194" t="s">
        <v>342</v>
      </c>
      <c r="G1" s="194" t="s">
        <v>544</v>
      </c>
      <c r="H1" s="194" t="s">
        <v>42</v>
      </c>
      <c r="I1" s="194" t="s">
        <v>339</v>
      </c>
      <c r="J1" s="194" t="s">
        <v>311</v>
      </c>
      <c r="K1" s="194" t="s">
        <v>151</v>
      </c>
      <c r="L1" s="194" t="s">
        <v>316</v>
      </c>
      <c r="M1" s="194" t="s">
        <v>319</v>
      </c>
      <c r="N1" s="194" t="s">
        <v>324</v>
      </c>
      <c r="O1" s="194" t="s">
        <v>327</v>
      </c>
      <c r="P1" s="194" t="s">
        <v>332</v>
      </c>
      <c r="Q1" s="194" t="s">
        <v>336</v>
      </c>
      <c r="R1" s="194" t="s">
        <v>345</v>
      </c>
      <c r="S1" s="194" t="s">
        <v>348</v>
      </c>
      <c r="T1" s="194" t="s">
        <v>351</v>
      </c>
      <c r="U1" s="194" t="s">
        <v>354</v>
      </c>
      <c r="V1" s="194" t="s">
        <v>358</v>
      </c>
      <c r="W1" s="194" t="s">
        <v>360</v>
      </c>
      <c r="X1" s="194" t="s">
        <v>362</v>
      </c>
      <c r="Y1" s="194" t="s">
        <v>364</v>
      </c>
      <c r="Z1" s="194" t="s">
        <v>545</v>
      </c>
      <c r="AA1" s="194" t="s">
        <v>546</v>
      </c>
      <c r="AB1" s="194" t="s">
        <v>547</v>
      </c>
      <c r="AC1" s="194" t="s">
        <v>6276</v>
      </c>
      <c r="AD1" s="194" t="s">
        <v>6277</v>
      </c>
    </row>
    <row r="2" spans="1:30">
      <c r="A2" s="196" t="s">
        <v>3907</v>
      </c>
      <c r="B2" s="196">
        <v>46</v>
      </c>
      <c r="C2" s="196" t="s">
        <v>6278</v>
      </c>
      <c r="D2" s="197">
        <v>963</v>
      </c>
      <c r="E2" s="196" t="s">
        <v>6279</v>
      </c>
      <c r="F2" s="196" t="s">
        <v>437</v>
      </c>
      <c r="G2" s="196" t="s">
        <v>431</v>
      </c>
      <c r="H2" s="196" t="s">
        <v>569</v>
      </c>
      <c r="I2" s="196">
        <v>0</v>
      </c>
      <c r="J2" s="196"/>
      <c r="K2" s="196">
        <v>2021</v>
      </c>
      <c r="L2" s="196">
        <v>1</v>
      </c>
      <c r="M2" s="196">
        <v>46.5</v>
      </c>
      <c r="N2" s="196"/>
      <c r="O2" s="196">
        <v>0</v>
      </c>
      <c r="P2" s="196"/>
      <c r="Q2" s="196" t="s">
        <v>6259</v>
      </c>
      <c r="R2" s="196">
        <v>1</v>
      </c>
      <c r="S2" s="196" t="s">
        <v>636</v>
      </c>
      <c r="T2" s="196" t="s">
        <v>5385</v>
      </c>
      <c r="U2" s="196">
        <v>0</v>
      </c>
      <c r="V2" s="196">
        <v>1</v>
      </c>
      <c r="W2" s="196">
        <v>0</v>
      </c>
      <c r="X2" s="196">
        <v>0</v>
      </c>
      <c r="Y2" s="196" t="s">
        <v>6280</v>
      </c>
      <c r="Z2" s="196">
        <v>1</v>
      </c>
      <c r="AA2" s="196">
        <v>0</v>
      </c>
      <c r="AB2" s="196" t="s">
        <v>6281</v>
      </c>
      <c r="AC2" s="196" t="s">
        <v>3907</v>
      </c>
      <c r="AD2" s="196">
        <v>46</v>
      </c>
    </row>
    <row r="3" spans="1:30">
      <c r="A3" s="196" t="s">
        <v>3907</v>
      </c>
      <c r="B3" s="196">
        <v>46</v>
      </c>
      <c r="C3" s="196" t="s">
        <v>6278</v>
      </c>
      <c r="D3" s="197">
        <v>964</v>
      </c>
      <c r="E3" s="196" t="s">
        <v>6279</v>
      </c>
      <c r="F3" s="196" t="s">
        <v>437</v>
      </c>
      <c r="G3" s="196" t="s">
        <v>431</v>
      </c>
      <c r="H3" s="196" t="s">
        <v>569</v>
      </c>
      <c r="I3" s="196">
        <v>0</v>
      </c>
      <c r="J3" s="196"/>
      <c r="K3" s="196">
        <v>2021</v>
      </c>
      <c r="L3" s="196">
        <v>2</v>
      </c>
      <c r="M3" s="196">
        <v>46.2</v>
      </c>
      <c r="N3" s="196"/>
      <c r="O3" s="196">
        <v>0</v>
      </c>
      <c r="P3" s="196"/>
      <c r="Q3" s="196" t="s">
        <v>6259</v>
      </c>
      <c r="R3" s="196">
        <v>1</v>
      </c>
      <c r="S3" s="196" t="s">
        <v>636</v>
      </c>
      <c r="T3" s="196" t="s">
        <v>5386</v>
      </c>
      <c r="U3" s="196">
        <v>0</v>
      </c>
      <c r="V3" s="196">
        <v>1</v>
      </c>
      <c r="W3" s="196">
        <v>0</v>
      </c>
      <c r="X3" s="196">
        <v>0</v>
      </c>
      <c r="Y3" s="196" t="s">
        <v>6280</v>
      </c>
      <c r="Z3" s="196">
        <v>1</v>
      </c>
      <c r="AA3" s="196">
        <v>0</v>
      </c>
      <c r="AB3" s="196" t="s">
        <v>6281</v>
      </c>
      <c r="AC3" s="196" t="s">
        <v>3907</v>
      </c>
      <c r="AD3" s="196">
        <v>46</v>
      </c>
    </row>
    <row r="4" spans="1:30">
      <c r="A4" s="196" t="s">
        <v>3907</v>
      </c>
      <c r="B4" s="196">
        <v>46</v>
      </c>
      <c r="C4" s="196" t="s">
        <v>6278</v>
      </c>
      <c r="D4" s="197">
        <v>965</v>
      </c>
      <c r="E4" s="196" t="s">
        <v>6279</v>
      </c>
      <c r="F4" s="196" t="s">
        <v>437</v>
      </c>
      <c r="G4" s="196" t="s">
        <v>431</v>
      </c>
      <c r="H4" s="196" t="s">
        <v>569</v>
      </c>
      <c r="I4" s="196">
        <v>0</v>
      </c>
      <c r="J4" s="196"/>
      <c r="K4" s="196">
        <v>2021</v>
      </c>
      <c r="L4" s="196">
        <v>3</v>
      </c>
      <c r="M4" s="196">
        <v>60.45</v>
      </c>
      <c r="N4" s="196"/>
      <c r="O4" s="196">
        <v>0</v>
      </c>
      <c r="P4" s="196"/>
      <c r="Q4" s="196" t="s">
        <v>6259</v>
      </c>
      <c r="R4" s="196">
        <v>1</v>
      </c>
      <c r="S4" s="196" t="s">
        <v>636</v>
      </c>
      <c r="T4" s="196" t="s">
        <v>5387</v>
      </c>
      <c r="U4" s="196">
        <v>0</v>
      </c>
      <c r="V4" s="196">
        <v>1</v>
      </c>
      <c r="W4" s="196">
        <v>0</v>
      </c>
      <c r="X4" s="196">
        <v>0</v>
      </c>
      <c r="Y4" s="196" t="s">
        <v>6280</v>
      </c>
      <c r="Z4" s="196">
        <v>1</v>
      </c>
      <c r="AA4" s="196">
        <v>0</v>
      </c>
      <c r="AB4" s="196" t="s">
        <v>6281</v>
      </c>
      <c r="AC4" s="196" t="s">
        <v>3907</v>
      </c>
      <c r="AD4" s="196">
        <v>46</v>
      </c>
    </row>
    <row r="5" spans="1:30">
      <c r="A5" s="196" t="s">
        <v>3907</v>
      </c>
      <c r="B5" s="196">
        <v>46</v>
      </c>
      <c r="C5" s="196" t="s">
        <v>6278</v>
      </c>
      <c r="D5" s="197">
        <v>966</v>
      </c>
      <c r="E5" s="196" t="s">
        <v>6279</v>
      </c>
      <c r="F5" s="196" t="s">
        <v>437</v>
      </c>
      <c r="G5" s="196" t="s">
        <v>431</v>
      </c>
      <c r="H5" s="196" t="s">
        <v>569</v>
      </c>
      <c r="I5" s="196">
        <v>0</v>
      </c>
      <c r="J5" s="196"/>
      <c r="K5" s="196">
        <v>2021</v>
      </c>
      <c r="L5" s="196">
        <v>4</v>
      </c>
      <c r="M5" s="196">
        <v>54</v>
      </c>
      <c r="N5" s="196"/>
      <c r="O5" s="196">
        <v>0</v>
      </c>
      <c r="P5" s="196"/>
      <c r="Q5" s="196" t="s">
        <v>6259</v>
      </c>
      <c r="R5" s="196">
        <v>1</v>
      </c>
      <c r="S5" s="196" t="s">
        <v>636</v>
      </c>
      <c r="T5" s="196" t="s">
        <v>5388</v>
      </c>
      <c r="U5" s="196">
        <v>0</v>
      </c>
      <c r="V5" s="196">
        <v>1</v>
      </c>
      <c r="W5" s="196">
        <v>0</v>
      </c>
      <c r="X5" s="196">
        <v>0</v>
      </c>
      <c r="Y5" s="196" t="s">
        <v>6280</v>
      </c>
      <c r="Z5" s="196">
        <v>1</v>
      </c>
      <c r="AA5" s="196">
        <v>0</v>
      </c>
      <c r="AB5" s="196" t="s">
        <v>6281</v>
      </c>
      <c r="AC5" s="196" t="s">
        <v>3907</v>
      </c>
      <c r="AD5" s="196">
        <v>46</v>
      </c>
    </row>
    <row r="6" spans="1:30">
      <c r="A6" s="196" t="s">
        <v>3907</v>
      </c>
      <c r="B6" s="196">
        <v>46</v>
      </c>
      <c r="C6" s="196" t="s">
        <v>6278</v>
      </c>
      <c r="D6" s="197">
        <v>967</v>
      </c>
      <c r="E6" s="196" t="s">
        <v>6279</v>
      </c>
      <c r="F6" s="196" t="s">
        <v>437</v>
      </c>
      <c r="G6" s="196" t="s">
        <v>431</v>
      </c>
      <c r="H6" s="196" t="s">
        <v>569</v>
      </c>
      <c r="I6" s="196">
        <v>0</v>
      </c>
      <c r="J6" s="196"/>
      <c r="K6" s="196">
        <v>2021</v>
      </c>
      <c r="L6" s="196">
        <v>5</v>
      </c>
      <c r="M6" s="196">
        <v>65.099999999999994</v>
      </c>
      <c r="N6" s="196"/>
      <c r="O6" s="196">
        <v>0</v>
      </c>
      <c r="P6" s="196"/>
      <c r="Q6" s="196" t="s">
        <v>6259</v>
      </c>
      <c r="R6" s="196">
        <v>1</v>
      </c>
      <c r="S6" s="196" t="s">
        <v>636</v>
      </c>
      <c r="T6" s="196" t="s">
        <v>5389</v>
      </c>
      <c r="U6" s="196">
        <v>0</v>
      </c>
      <c r="V6" s="196">
        <v>1</v>
      </c>
      <c r="W6" s="196">
        <v>0</v>
      </c>
      <c r="X6" s="196">
        <v>0</v>
      </c>
      <c r="Y6" s="196" t="s">
        <v>6280</v>
      </c>
      <c r="Z6" s="196">
        <v>1</v>
      </c>
      <c r="AA6" s="196">
        <v>0</v>
      </c>
      <c r="AB6" s="196" t="s">
        <v>6281</v>
      </c>
      <c r="AC6" s="196" t="s">
        <v>3907</v>
      </c>
      <c r="AD6" s="196">
        <v>46</v>
      </c>
    </row>
    <row r="7" spans="1:30">
      <c r="A7" s="196" t="s">
        <v>3907</v>
      </c>
      <c r="B7" s="196">
        <v>46</v>
      </c>
      <c r="C7" s="196" t="s">
        <v>6278</v>
      </c>
      <c r="D7" s="197">
        <v>968</v>
      </c>
      <c r="E7" s="196" t="s">
        <v>6279</v>
      </c>
      <c r="F7" s="196" t="s">
        <v>437</v>
      </c>
      <c r="G7" s="196" t="s">
        <v>431</v>
      </c>
      <c r="H7" s="196" t="s">
        <v>569</v>
      </c>
      <c r="I7" s="196">
        <v>0</v>
      </c>
      <c r="J7" s="196"/>
      <c r="K7" s="196">
        <v>2021</v>
      </c>
      <c r="L7" s="196">
        <v>6</v>
      </c>
      <c r="M7" s="196">
        <v>63</v>
      </c>
      <c r="N7" s="196"/>
      <c r="O7" s="196">
        <v>0</v>
      </c>
      <c r="P7" s="196"/>
      <c r="Q7" s="196" t="s">
        <v>6259</v>
      </c>
      <c r="R7" s="196">
        <v>1</v>
      </c>
      <c r="S7" s="196" t="s">
        <v>636</v>
      </c>
      <c r="T7" s="196" t="s">
        <v>5390</v>
      </c>
      <c r="U7" s="196">
        <v>0</v>
      </c>
      <c r="V7" s="196">
        <v>1</v>
      </c>
      <c r="W7" s="196">
        <v>0</v>
      </c>
      <c r="X7" s="196">
        <v>0</v>
      </c>
      <c r="Y7" s="196" t="s">
        <v>6280</v>
      </c>
      <c r="Z7" s="196">
        <v>1</v>
      </c>
      <c r="AA7" s="196">
        <v>0</v>
      </c>
      <c r="AB7" s="196" t="s">
        <v>6281</v>
      </c>
      <c r="AC7" s="196" t="s">
        <v>3907</v>
      </c>
      <c r="AD7" s="196">
        <v>46</v>
      </c>
    </row>
    <row r="8" spans="1:30">
      <c r="A8" s="196" t="s">
        <v>3907</v>
      </c>
      <c r="B8" s="196">
        <v>46</v>
      </c>
      <c r="C8" s="196" t="s">
        <v>6278</v>
      </c>
      <c r="D8" s="197">
        <v>969</v>
      </c>
      <c r="E8" s="196" t="s">
        <v>6279</v>
      </c>
      <c r="F8" s="196" t="s">
        <v>437</v>
      </c>
      <c r="G8" s="196" t="s">
        <v>431</v>
      </c>
      <c r="H8" s="196" t="s">
        <v>569</v>
      </c>
      <c r="I8" s="196">
        <v>0</v>
      </c>
      <c r="J8" s="196"/>
      <c r="K8" s="196">
        <v>2021</v>
      </c>
      <c r="L8" s="196">
        <v>7</v>
      </c>
      <c r="M8" s="196">
        <v>65.099999999999994</v>
      </c>
      <c r="N8" s="196"/>
      <c r="O8" s="196">
        <v>0</v>
      </c>
      <c r="P8" s="196"/>
      <c r="Q8" s="196" t="s">
        <v>6259</v>
      </c>
      <c r="R8" s="196">
        <v>1</v>
      </c>
      <c r="S8" s="196" t="s">
        <v>636</v>
      </c>
      <c r="T8" s="196" t="s">
        <v>5391</v>
      </c>
      <c r="U8" s="196">
        <v>0</v>
      </c>
      <c r="V8" s="196">
        <v>1</v>
      </c>
      <c r="W8" s="196">
        <v>0</v>
      </c>
      <c r="X8" s="196">
        <v>0</v>
      </c>
      <c r="Y8" s="196" t="s">
        <v>6280</v>
      </c>
      <c r="Z8" s="196">
        <v>1</v>
      </c>
      <c r="AA8" s="196">
        <v>0</v>
      </c>
      <c r="AB8" s="196" t="s">
        <v>6281</v>
      </c>
      <c r="AC8" s="196" t="s">
        <v>3907</v>
      </c>
      <c r="AD8" s="196">
        <v>46</v>
      </c>
    </row>
    <row r="9" spans="1:30">
      <c r="A9" s="196" t="s">
        <v>3907</v>
      </c>
      <c r="B9" s="196">
        <v>46</v>
      </c>
      <c r="C9" s="196" t="s">
        <v>6278</v>
      </c>
      <c r="D9" s="197">
        <v>970</v>
      </c>
      <c r="E9" s="196" t="s">
        <v>6279</v>
      </c>
      <c r="F9" s="196" t="s">
        <v>437</v>
      </c>
      <c r="G9" s="196" t="s">
        <v>431</v>
      </c>
      <c r="H9" s="196" t="s">
        <v>569</v>
      </c>
      <c r="I9" s="196">
        <v>0</v>
      </c>
      <c r="J9" s="196"/>
      <c r="K9" s="196">
        <v>2021</v>
      </c>
      <c r="L9" s="196">
        <v>8</v>
      </c>
      <c r="M9" s="196">
        <v>60.45</v>
      </c>
      <c r="N9" s="196"/>
      <c r="O9" s="196">
        <v>0</v>
      </c>
      <c r="P9" s="196"/>
      <c r="Q9" s="196" t="s">
        <v>6259</v>
      </c>
      <c r="R9" s="196">
        <v>1</v>
      </c>
      <c r="S9" s="196" t="s">
        <v>636</v>
      </c>
      <c r="T9" s="196" t="s">
        <v>5392</v>
      </c>
      <c r="U9" s="196">
        <v>0</v>
      </c>
      <c r="V9" s="196">
        <v>1</v>
      </c>
      <c r="W9" s="196">
        <v>0</v>
      </c>
      <c r="X9" s="196">
        <v>0</v>
      </c>
      <c r="Y9" s="196" t="s">
        <v>6280</v>
      </c>
      <c r="Z9" s="196">
        <v>1</v>
      </c>
      <c r="AA9" s="196">
        <v>0</v>
      </c>
      <c r="AB9" s="196" t="s">
        <v>6281</v>
      </c>
      <c r="AC9" s="196" t="s">
        <v>3907</v>
      </c>
      <c r="AD9" s="196">
        <v>46</v>
      </c>
    </row>
    <row r="10" spans="1:30">
      <c r="A10" s="196" t="s">
        <v>3907</v>
      </c>
      <c r="B10" s="196">
        <v>46</v>
      </c>
      <c r="C10" s="196" t="s">
        <v>6278</v>
      </c>
      <c r="D10" s="197">
        <v>971</v>
      </c>
      <c r="E10" s="196" t="s">
        <v>6279</v>
      </c>
      <c r="F10" s="196" t="s">
        <v>437</v>
      </c>
      <c r="G10" s="196" t="s">
        <v>431</v>
      </c>
      <c r="H10" s="196" t="s">
        <v>569</v>
      </c>
      <c r="I10" s="196">
        <v>0</v>
      </c>
      <c r="J10" s="196"/>
      <c r="K10" s="196">
        <v>2021</v>
      </c>
      <c r="L10" s="196">
        <v>9</v>
      </c>
      <c r="M10" s="196">
        <v>54</v>
      </c>
      <c r="N10" s="196"/>
      <c r="O10" s="196">
        <v>0</v>
      </c>
      <c r="P10" s="196"/>
      <c r="Q10" s="196" t="s">
        <v>6259</v>
      </c>
      <c r="R10" s="196">
        <v>1</v>
      </c>
      <c r="S10" s="196" t="s">
        <v>636</v>
      </c>
      <c r="T10" s="196" t="s">
        <v>5393</v>
      </c>
      <c r="U10" s="196">
        <v>0</v>
      </c>
      <c r="V10" s="196">
        <v>1</v>
      </c>
      <c r="W10" s="196">
        <v>0</v>
      </c>
      <c r="X10" s="196">
        <v>0</v>
      </c>
      <c r="Y10" s="196" t="s">
        <v>6280</v>
      </c>
      <c r="Z10" s="196">
        <v>1</v>
      </c>
      <c r="AA10" s="196">
        <v>0</v>
      </c>
      <c r="AB10" s="196" t="s">
        <v>6281</v>
      </c>
      <c r="AC10" s="196" t="s">
        <v>3907</v>
      </c>
      <c r="AD10" s="196">
        <v>46</v>
      </c>
    </row>
    <row r="11" spans="1:30">
      <c r="A11" s="196" t="s">
        <v>3907</v>
      </c>
      <c r="B11" s="196">
        <v>46</v>
      </c>
      <c r="C11" s="196" t="s">
        <v>6278</v>
      </c>
      <c r="D11" s="197">
        <v>972</v>
      </c>
      <c r="E11" s="196" t="s">
        <v>6279</v>
      </c>
      <c r="F11" s="196" t="s">
        <v>437</v>
      </c>
      <c r="G11" s="196" t="s">
        <v>431</v>
      </c>
      <c r="H11" s="196" t="s">
        <v>569</v>
      </c>
      <c r="I11" s="196">
        <v>0</v>
      </c>
      <c r="J11" s="196"/>
      <c r="K11" s="196">
        <v>2021</v>
      </c>
      <c r="L11" s="196">
        <v>10</v>
      </c>
      <c r="M11" s="196">
        <v>51.15</v>
      </c>
      <c r="N11" s="196"/>
      <c r="O11" s="196">
        <v>0</v>
      </c>
      <c r="P11" s="196"/>
      <c r="Q11" s="196" t="s">
        <v>6259</v>
      </c>
      <c r="R11" s="196">
        <v>1</v>
      </c>
      <c r="S11" s="196" t="s">
        <v>636</v>
      </c>
      <c r="T11" s="196" t="s">
        <v>5394</v>
      </c>
      <c r="U11" s="196">
        <v>0</v>
      </c>
      <c r="V11" s="196">
        <v>1</v>
      </c>
      <c r="W11" s="196">
        <v>0</v>
      </c>
      <c r="X11" s="196">
        <v>0</v>
      </c>
      <c r="Y11" s="196" t="s">
        <v>6280</v>
      </c>
      <c r="Z11" s="196">
        <v>1</v>
      </c>
      <c r="AA11" s="196">
        <v>0</v>
      </c>
      <c r="AB11" s="196" t="s">
        <v>6281</v>
      </c>
      <c r="AC11" s="196" t="s">
        <v>3907</v>
      </c>
      <c r="AD11" s="196">
        <v>46</v>
      </c>
    </row>
    <row r="12" spans="1:30">
      <c r="A12" s="196" t="s">
        <v>3907</v>
      </c>
      <c r="B12" s="196">
        <v>46</v>
      </c>
      <c r="C12" s="196" t="s">
        <v>6278</v>
      </c>
      <c r="D12" s="197">
        <v>973</v>
      </c>
      <c r="E12" s="196" t="s">
        <v>6279</v>
      </c>
      <c r="F12" s="196" t="s">
        <v>437</v>
      </c>
      <c r="G12" s="196" t="s">
        <v>431</v>
      </c>
      <c r="H12" s="196" t="s">
        <v>569</v>
      </c>
      <c r="I12" s="196">
        <v>0</v>
      </c>
      <c r="J12" s="196"/>
      <c r="K12" s="196">
        <v>2021</v>
      </c>
      <c r="L12" s="196">
        <v>11</v>
      </c>
      <c r="M12" s="196">
        <v>45</v>
      </c>
      <c r="N12" s="196"/>
      <c r="O12" s="196">
        <v>0</v>
      </c>
      <c r="P12" s="196"/>
      <c r="Q12" s="196" t="s">
        <v>6259</v>
      </c>
      <c r="R12" s="196">
        <v>1</v>
      </c>
      <c r="S12" s="196" t="s">
        <v>636</v>
      </c>
      <c r="T12" s="196" t="s">
        <v>5395</v>
      </c>
      <c r="U12" s="196">
        <v>0</v>
      </c>
      <c r="V12" s="196">
        <v>1</v>
      </c>
      <c r="W12" s="196">
        <v>0</v>
      </c>
      <c r="X12" s="196">
        <v>0</v>
      </c>
      <c r="Y12" s="196" t="s">
        <v>6280</v>
      </c>
      <c r="Z12" s="196">
        <v>1</v>
      </c>
      <c r="AA12" s="196">
        <v>0</v>
      </c>
      <c r="AB12" s="196" t="s">
        <v>6281</v>
      </c>
      <c r="AC12" s="196" t="s">
        <v>3907</v>
      </c>
      <c r="AD12" s="196">
        <v>46</v>
      </c>
    </row>
    <row r="13" spans="1:30">
      <c r="A13" s="196" t="s">
        <v>3907</v>
      </c>
      <c r="B13" s="196">
        <v>46</v>
      </c>
      <c r="C13" s="196" t="s">
        <v>6278</v>
      </c>
      <c r="D13" s="197">
        <v>974</v>
      </c>
      <c r="E13" s="196" t="s">
        <v>6279</v>
      </c>
      <c r="F13" s="196" t="s">
        <v>437</v>
      </c>
      <c r="G13" s="196" t="s">
        <v>431</v>
      </c>
      <c r="H13" s="196" t="s">
        <v>569</v>
      </c>
      <c r="I13" s="196">
        <v>0</v>
      </c>
      <c r="J13" s="196"/>
      <c r="K13" s="196">
        <v>2021</v>
      </c>
      <c r="L13" s="196">
        <v>12</v>
      </c>
      <c r="M13" s="196">
        <v>46.5</v>
      </c>
      <c r="N13" s="196"/>
      <c r="O13" s="196">
        <v>0</v>
      </c>
      <c r="P13" s="196"/>
      <c r="Q13" s="196" t="s">
        <v>6259</v>
      </c>
      <c r="R13" s="196">
        <v>1</v>
      </c>
      <c r="S13" s="196" t="s">
        <v>636</v>
      </c>
      <c r="T13" s="196" t="s">
        <v>5396</v>
      </c>
      <c r="U13" s="196">
        <v>0</v>
      </c>
      <c r="V13" s="196">
        <v>1</v>
      </c>
      <c r="W13" s="196">
        <v>0</v>
      </c>
      <c r="X13" s="196">
        <v>0</v>
      </c>
      <c r="Y13" s="196" t="s">
        <v>6280</v>
      </c>
      <c r="Z13" s="196">
        <v>1</v>
      </c>
      <c r="AA13" s="196">
        <v>0</v>
      </c>
      <c r="AB13" s="196" t="s">
        <v>6281</v>
      </c>
      <c r="AC13" s="196" t="s">
        <v>3907</v>
      </c>
      <c r="AD13" s="196">
        <v>46</v>
      </c>
    </row>
    <row r="14" spans="1:30">
      <c r="A14" s="196" t="s">
        <v>3907</v>
      </c>
      <c r="B14" s="196">
        <v>46</v>
      </c>
      <c r="C14" s="196" t="s">
        <v>6278</v>
      </c>
      <c r="D14" s="197">
        <v>975</v>
      </c>
      <c r="E14" s="196" t="s">
        <v>6279</v>
      </c>
      <c r="F14" s="196" t="s">
        <v>437</v>
      </c>
      <c r="G14" s="196" t="s">
        <v>431</v>
      </c>
      <c r="H14" s="196" t="s">
        <v>569</v>
      </c>
      <c r="I14" s="196">
        <v>0</v>
      </c>
      <c r="J14" s="196"/>
      <c r="K14" s="196">
        <v>2022</v>
      </c>
      <c r="L14" s="196">
        <v>1</v>
      </c>
      <c r="M14" s="196">
        <v>15.5</v>
      </c>
      <c r="N14" s="196"/>
      <c r="O14" s="196">
        <v>0</v>
      </c>
      <c r="P14" s="196"/>
      <c r="Q14" s="196" t="s">
        <v>6259</v>
      </c>
      <c r="R14" s="196">
        <v>1</v>
      </c>
      <c r="S14" s="196" t="s">
        <v>636</v>
      </c>
      <c r="T14" s="196" t="s">
        <v>5397</v>
      </c>
      <c r="U14" s="196">
        <v>0</v>
      </c>
      <c r="V14" s="196">
        <v>1</v>
      </c>
      <c r="W14" s="196">
        <v>0</v>
      </c>
      <c r="X14" s="196">
        <v>0</v>
      </c>
      <c r="Y14" s="196" t="s">
        <v>6280</v>
      </c>
      <c r="Z14" s="196">
        <v>1</v>
      </c>
      <c r="AA14" s="196">
        <v>0</v>
      </c>
      <c r="AB14" s="196" t="s">
        <v>6281</v>
      </c>
      <c r="AC14" s="196" t="s">
        <v>3907</v>
      </c>
      <c r="AD14" s="196">
        <v>46</v>
      </c>
    </row>
    <row r="15" spans="1:30">
      <c r="A15" s="196" t="s">
        <v>3907</v>
      </c>
      <c r="B15" s="196">
        <v>46</v>
      </c>
      <c r="C15" s="196" t="s">
        <v>6278</v>
      </c>
      <c r="D15" s="197">
        <v>976</v>
      </c>
      <c r="E15" s="196" t="s">
        <v>6279</v>
      </c>
      <c r="F15" s="196" t="s">
        <v>437</v>
      </c>
      <c r="G15" s="196" t="s">
        <v>431</v>
      </c>
      <c r="H15" s="196" t="s">
        <v>569</v>
      </c>
      <c r="I15" s="196">
        <v>0</v>
      </c>
      <c r="J15" s="196"/>
      <c r="K15" s="196">
        <v>2022</v>
      </c>
      <c r="L15" s="196">
        <v>2</v>
      </c>
      <c r="M15" s="196">
        <v>15.4</v>
      </c>
      <c r="N15" s="196"/>
      <c r="O15" s="196">
        <v>0</v>
      </c>
      <c r="P15" s="196"/>
      <c r="Q15" s="196" t="s">
        <v>6259</v>
      </c>
      <c r="R15" s="196">
        <v>1</v>
      </c>
      <c r="S15" s="196" t="s">
        <v>636</v>
      </c>
      <c r="T15" s="196" t="s">
        <v>5398</v>
      </c>
      <c r="U15" s="196">
        <v>0</v>
      </c>
      <c r="V15" s="196">
        <v>1</v>
      </c>
      <c r="W15" s="196">
        <v>0</v>
      </c>
      <c r="X15" s="196">
        <v>0</v>
      </c>
      <c r="Y15" s="196" t="s">
        <v>6280</v>
      </c>
      <c r="Z15" s="196">
        <v>1</v>
      </c>
      <c r="AA15" s="196">
        <v>0</v>
      </c>
      <c r="AB15" s="196" t="s">
        <v>6281</v>
      </c>
      <c r="AC15" s="196" t="s">
        <v>3907</v>
      </c>
      <c r="AD15" s="196">
        <v>46</v>
      </c>
    </row>
    <row r="16" spans="1:30">
      <c r="A16" s="196" t="s">
        <v>3907</v>
      </c>
      <c r="B16" s="196">
        <v>46</v>
      </c>
      <c r="C16" s="196" t="s">
        <v>6278</v>
      </c>
      <c r="D16" s="197">
        <v>977</v>
      </c>
      <c r="E16" s="196" t="s">
        <v>6279</v>
      </c>
      <c r="F16" s="196" t="s">
        <v>437</v>
      </c>
      <c r="G16" s="196" t="s">
        <v>431</v>
      </c>
      <c r="H16" s="196" t="s">
        <v>569</v>
      </c>
      <c r="I16" s="196">
        <v>0</v>
      </c>
      <c r="J16" s="196"/>
      <c r="K16" s="196">
        <v>2022</v>
      </c>
      <c r="L16" s="196">
        <v>3</v>
      </c>
      <c r="M16" s="196">
        <v>20.149999999999999</v>
      </c>
      <c r="N16" s="196"/>
      <c r="O16" s="196">
        <v>0</v>
      </c>
      <c r="P16" s="196"/>
      <c r="Q16" s="196" t="s">
        <v>6259</v>
      </c>
      <c r="R16" s="196">
        <v>1</v>
      </c>
      <c r="S16" s="196" t="s">
        <v>636</v>
      </c>
      <c r="T16" s="196" t="s">
        <v>5399</v>
      </c>
      <c r="U16" s="196">
        <v>0</v>
      </c>
      <c r="V16" s="196">
        <v>1</v>
      </c>
      <c r="W16" s="196">
        <v>0</v>
      </c>
      <c r="X16" s="196">
        <v>0</v>
      </c>
      <c r="Y16" s="196" t="s">
        <v>6280</v>
      </c>
      <c r="Z16" s="196">
        <v>1</v>
      </c>
      <c r="AA16" s="196">
        <v>0</v>
      </c>
      <c r="AB16" s="196" t="s">
        <v>6281</v>
      </c>
      <c r="AC16" s="196" t="s">
        <v>3907</v>
      </c>
      <c r="AD16" s="196">
        <v>46</v>
      </c>
    </row>
    <row r="17" spans="1:30">
      <c r="A17" s="196" t="s">
        <v>3907</v>
      </c>
      <c r="B17" s="196">
        <v>46</v>
      </c>
      <c r="C17" s="196" t="s">
        <v>6278</v>
      </c>
      <c r="D17" s="197">
        <v>978</v>
      </c>
      <c r="E17" s="196" t="s">
        <v>6279</v>
      </c>
      <c r="F17" s="196" t="s">
        <v>437</v>
      </c>
      <c r="G17" s="196" t="s">
        <v>431</v>
      </c>
      <c r="H17" s="196" t="s">
        <v>569</v>
      </c>
      <c r="I17" s="196">
        <v>0</v>
      </c>
      <c r="J17" s="196"/>
      <c r="K17" s="196">
        <v>2022</v>
      </c>
      <c r="L17" s="196">
        <v>4</v>
      </c>
      <c r="M17" s="196">
        <v>18</v>
      </c>
      <c r="N17" s="196"/>
      <c r="O17" s="196">
        <v>0</v>
      </c>
      <c r="P17" s="196"/>
      <c r="Q17" s="196" t="s">
        <v>6259</v>
      </c>
      <c r="R17" s="196">
        <v>1</v>
      </c>
      <c r="S17" s="196" t="s">
        <v>636</v>
      </c>
      <c r="T17" s="196" t="s">
        <v>5400</v>
      </c>
      <c r="U17" s="196">
        <v>0</v>
      </c>
      <c r="V17" s="196">
        <v>1</v>
      </c>
      <c r="W17" s="196">
        <v>0</v>
      </c>
      <c r="X17" s="196">
        <v>0</v>
      </c>
      <c r="Y17" s="196" t="s">
        <v>6280</v>
      </c>
      <c r="Z17" s="196">
        <v>1</v>
      </c>
      <c r="AA17" s="196">
        <v>0</v>
      </c>
      <c r="AB17" s="196" t="s">
        <v>6281</v>
      </c>
      <c r="AC17" s="196" t="s">
        <v>3907</v>
      </c>
      <c r="AD17" s="196">
        <v>46</v>
      </c>
    </row>
    <row r="18" spans="1:30">
      <c r="A18" s="196" t="s">
        <v>3907</v>
      </c>
      <c r="B18" s="196">
        <v>46</v>
      </c>
      <c r="C18" s="196" t="s">
        <v>6278</v>
      </c>
      <c r="D18" s="197">
        <v>979</v>
      </c>
      <c r="E18" s="196" t="s">
        <v>6279</v>
      </c>
      <c r="F18" s="196" t="s">
        <v>437</v>
      </c>
      <c r="G18" s="196" t="s">
        <v>431</v>
      </c>
      <c r="H18" s="196" t="s">
        <v>569</v>
      </c>
      <c r="I18" s="196">
        <v>0</v>
      </c>
      <c r="J18" s="196"/>
      <c r="K18" s="196">
        <v>2022</v>
      </c>
      <c r="L18" s="196">
        <v>5</v>
      </c>
      <c r="M18" s="196">
        <v>21.7</v>
      </c>
      <c r="N18" s="196"/>
      <c r="O18" s="196">
        <v>0</v>
      </c>
      <c r="P18" s="196"/>
      <c r="Q18" s="196" t="s">
        <v>6259</v>
      </c>
      <c r="R18" s="196">
        <v>1</v>
      </c>
      <c r="S18" s="196" t="s">
        <v>636</v>
      </c>
      <c r="T18" s="196" t="s">
        <v>5401</v>
      </c>
      <c r="U18" s="196">
        <v>0</v>
      </c>
      <c r="V18" s="196">
        <v>1</v>
      </c>
      <c r="W18" s="196">
        <v>0</v>
      </c>
      <c r="X18" s="196">
        <v>0</v>
      </c>
      <c r="Y18" s="196" t="s">
        <v>6280</v>
      </c>
      <c r="Z18" s="196">
        <v>1</v>
      </c>
      <c r="AA18" s="196">
        <v>0</v>
      </c>
      <c r="AB18" s="196" t="s">
        <v>6281</v>
      </c>
      <c r="AC18" s="196" t="s">
        <v>3907</v>
      </c>
      <c r="AD18" s="196">
        <v>46</v>
      </c>
    </row>
    <row r="19" spans="1:30">
      <c r="A19" s="196" t="s">
        <v>3907</v>
      </c>
      <c r="B19" s="196">
        <v>46</v>
      </c>
      <c r="C19" s="196" t="s">
        <v>6278</v>
      </c>
      <c r="D19" s="197">
        <v>980</v>
      </c>
      <c r="E19" s="196" t="s">
        <v>6279</v>
      </c>
      <c r="F19" s="196" t="s">
        <v>437</v>
      </c>
      <c r="G19" s="196" t="s">
        <v>431</v>
      </c>
      <c r="H19" s="196" t="s">
        <v>569</v>
      </c>
      <c r="I19" s="196">
        <v>0</v>
      </c>
      <c r="J19" s="196"/>
      <c r="K19" s="196">
        <v>2022</v>
      </c>
      <c r="L19" s="196">
        <v>6</v>
      </c>
      <c r="M19" s="196">
        <v>21</v>
      </c>
      <c r="N19" s="196"/>
      <c r="O19" s="196">
        <v>0</v>
      </c>
      <c r="P19" s="196"/>
      <c r="Q19" s="196" t="s">
        <v>6259</v>
      </c>
      <c r="R19" s="196">
        <v>1</v>
      </c>
      <c r="S19" s="196" t="s">
        <v>636</v>
      </c>
      <c r="T19" s="196" t="s">
        <v>5402</v>
      </c>
      <c r="U19" s="196">
        <v>0</v>
      </c>
      <c r="V19" s="196">
        <v>1</v>
      </c>
      <c r="W19" s="196">
        <v>0</v>
      </c>
      <c r="X19" s="196">
        <v>0</v>
      </c>
      <c r="Y19" s="196" t="s">
        <v>6280</v>
      </c>
      <c r="Z19" s="196">
        <v>1</v>
      </c>
      <c r="AA19" s="196">
        <v>0</v>
      </c>
      <c r="AB19" s="196" t="s">
        <v>6281</v>
      </c>
      <c r="AC19" s="196" t="s">
        <v>3907</v>
      </c>
      <c r="AD19" s="196">
        <v>46</v>
      </c>
    </row>
    <row r="20" spans="1:30">
      <c r="A20" s="196" t="s">
        <v>3907</v>
      </c>
      <c r="B20" s="196">
        <v>46</v>
      </c>
      <c r="C20" s="196" t="s">
        <v>6278</v>
      </c>
      <c r="D20" s="197">
        <v>981</v>
      </c>
      <c r="E20" s="196" t="s">
        <v>6279</v>
      </c>
      <c r="F20" s="196" t="s">
        <v>437</v>
      </c>
      <c r="G20" s="196" t="s">
        <v>431</v>
      </c>
      <c r="H20" s="196" t="s">
        <v>569</v>
      </c>
      <c r="I20" s="196">
        <v>0</v>
      </c>
      <c r="J20" s="196"/>
      <c r="K20" s="196">
        <v>2022</v>
      </c>
      <c r="L20" s="196">
        <v>7</v>
      </c>
      <c r="M20" s="196">
        <v>21.7</v>
      </c>
      <c r="N20" s="196"/>
      <c r="O20" s="196">
        <v>0</v>
      </c>
      <c r="P20" s="196"/>
      <c r="Q20" s="196" t="s">
        <v>6259</v>
      </c>
      <c r="R20" s="196">
        <v>1</v>
      </c>
      <c r="S20" s="196" t="s">
        <v>636</v>
      </c>
      <c r="T20" s="196" t="s">
        <v>5403</v>
      </c>
      <c r="U20" s="196">
        <v>0</v>
      </c>
      <c r="V20" s="196">
        <v>1</v>
      </c>
      <c r="W20" s="196">
        <v>0</v>
      </c>
      <c r="X20" s="196">
        <v>0</v>
      </c>
      <c r="Y20" s="196" t="s">
        <v>6280</v>
      </c>
      <c r="Z20" s="196">
        <v>1</v>
      </c>
      <c r="AA20" s="196">
        <v>0</v>
      </c>
      <c r="AB20" s="196" t="s">
        <v>6281</v>
      </c>
      <c r="AC20" s="196" t="s">
        <v>3907</v>
      </c>
      <c r="AD20" s="196">
        <v>46</v>
      </c>
    </row>
    <row r="21" spans="1:30">
      <c r="A21" s="196" t="s">
        <v>3907</v>
      </c>
      <c r="B21" s="196">
        <v>46</v>
      </c>
      <c r="C21" s="196" t="s">
        <v>6278</v>
      </c>
      <c r="D21" s="197">
        <v>982</v>
      </c>
      <c r="E21" s="196" t="s">
        <v>6279</v>
      </c>
      <c r="F21" s="196" t="s">
        <v>437</v>
      </c>
      <c r="G21" s="196" t="s">
        <v>431</v>
      </c>
      <c r="H21" s="196" t="s">
        <v>569</v>
      </c>
      <c r="I21" s="196">
        <v>0</v>
      </c>
      <c r="J21" s="196"/>
      <c r="K21" s="196">
        <v>2022</v>
      </c>
      <c r="L21" s="196">
        <v>8</v>
      </c>
      <c r="M21" s="196">
        <v>20.149999999999999</v>
      </c>
      <c r="N21" s="196"/>
      <c r="O21" s="196">
        <v>0</v>
      </c>
      <c r="P21" s="196"/>
      <c r="Q21" s="196" t="s">
        <v>6259</v>
      </c>
      <c r="R21" s="196">
        <v>1</v>
      </c>
      <c r="S21" s="196" t="s">
        <v>636</v>
      </c>
      <c r="T21" s="196" t="s">
        <v>5404</v>
      </c>
      <c r="U21" s="196">
        <v>0</v>
      </c>
      <c r="V21" s="196">
        <v>1</v>
      </c>
      <c r="W21" s="196">
        <v>0</v>
      </c>
      <c r="X21" s="196">
        <v>0</v>
      </c>
      <c r="Y21" s="196" t="s">
        <v>6280</v>
      </c>
      <c r="Z21" s="196">
        <v>1</v>
      </c>
      <c r="AA21" s="196">
        <v>0</v>
      </c>
      <c r="AB21" s="196" t="s">
        <v>6281</v>
      </c>
      <c r="AC21" s="196" t="s">
        <v>3907</v>
      </c>
      <c r="AD21" s="196">
        <v>46</v>
      </c>
    </row>
    <row r="22" spans="1:30">
      <c r="A22" s="196" t="s">
        <v>3907</v>
      </c>
      <c r="B22" s="196">
        <v>46</v>
      </c>
      <c r="C22" s="196" t="s">
        <v>6278</v>
      </c>
      <c r="D22" s="197">
        <v>983</v>
      </c>
      <c r="E22" s="196" t="s">
        <v>6279</v>
      </c>
      <c r="F22" s="196" t="s">
        <v>437</v>
      </c>
      <c r="G22" s="196" t="s">
        <v>431</v>
      </c>
      <c r="H22" s="196" t="s">
        <v>569</v>
      </c>
      <c r="I22" s="196">
        <v>0</v>
      </c>
      <c r="J22" s="196"/>
      <c r="K22" s="196">
        <v>2022</v>
      </c>
      <c r="L22" s="196">
        <v>9</v>
      </c>
      <c r="M22" s="196">
        <v>18</v>
      </c>
      <c r="N22" s="196"/>
      <c r="O22" s="196">
        <v>0</v>
      </c>
      <c r="P22" s="196"/>
      <c r="Q22" s="196" t="s">
        <v>6259</v>
      </c>
      <c r="R22" s="196">
        <v>1</v>
      </c>
      <c r="S22" s="196" t="s">
        <v>636</v>
      </c>
      <c r="T22" s="196" t="s">
        <v>5405</v>
      </c>
      <c r="U22" s="196">
        <v>0</v>
      </c>
      <c r="V22" s="196">
        <v>1</v>
      </c>
      <c r="W22" s="196">
        <v>0</v>
      </c>
      <c r="X22" s="196">
        <v>0</v>
      </c>
      <c r="Y22" s="196" t="s">
        <v>6280</v>
      </c>
      <c r="Z22" s="196">
        <v>1</v>
      </c>
      <c r="AA22" s="196">
        <v>0</v>
      </c>
      <c r="AB22" s="196" t="s">
        <v>6281</v>
      </c>
      <c r="AC22" s="196" t="s">
        <v>3907</v>
      </c>
      <c r="AD22" s="196">
        <v>46</v>
      </c>
    </row>
    <row r="23" spans="1:30">
      <c r="A23" s="196" t="s">
        <v>3907</v>
      </c>
      <c r="B23" s="196">
        <v>46</v>
      </c>
      <c r="C23" s="196" t="s">
        <v>6278</v>
      </c>
      <c r="D23" s="197">
        <v>984</v>
      </c>
      <c r="E23" s="196" t="s">
        <v>6279</v>
      </c>
      <c r="F23" s="196" t="s">
        <v>437</v>
      </c>
      <c r="G23" s="196" t="s">
        <v>431</v>
      </c>
      <c r="H23" s="196" t="s">
        <v>569</v>
      </c>
      <c r="I23" s="196">
        <v>0</v>
      </c>
      <c r="J23" s="196"/>
      <c r="K23" s="196">
        <v>2022</v>
      </c>
      <c r="L23" s="196">
        <v>10</v>
      </c>
      <c r="M23" s="196">
        <v>17.05</v>
      </c>
      <c r="N23" s="196"/>
      <c r="O23" s="196">
        <v>0</v>
      </c>
      <c r="P23" s="196"/>
      <c r="Q23" s="196" t="s">
        <v>6259</v>
      </c>
      <c r="R23" s="196">
        <v>1</v>
      </c>
      <c r="S23" s="196" t="s">
        <v>636</v>
      </c>
      <c r="T23" s="196" t="s">
        <v>5406</v>
      </c>
      <c r="U23" s="196">
        <v>0</v>
      </c>
      <c r="V23" s="196">
        <v>1</v>
      </c>
      <c r="W23" s="196">
        <v>0</v>
      </c>
      <c r="X23" s="196">
        <v>0</v>
      </c>
      <c r="Y23" s="196" t="s">
        <v>6280</v>
      </c>
      <c r="Z23" s="196">
        <v>1</v>
      </c>
      <c r="AA23" s="196">
        <v>0</v>
      </c>
      <c r="AB23" s="196" t="s">
        <v>6281</v>
      </c>
      <c r="AC23" s="196" t="s">
        <v>3907</v>
      </c>
      <c r="AD23" s="196">
        <v>46</v>
      </c>
    </row>
    <row r="24" spans="1:30">
      <c r="A24" s="196" t="s">
        <v>3907</v>
      </c>
      <c r="B24" s="196">
        <v>46</v>
      </c>
      <c r="C24" s="196" t="s">
        <v>6278</v>
      </c>
      <c r="D24" s="197">
        <v>985</v>
      </c>
      <c r="E24" s="196" t="s">
        <v>6279</v>
      </c>
      <c r="F24" s="196" t="s">
        <v>437</v>
      </c>
      <c r="G24" s="196" t="s">
        <v>431</v>
      </c>
      <c r="H24" s="196" t="s">
        <v>569</v>
      </c>
      <c r="I24" s="196">
        <v>0</v>
      </c>
      <c r="J24" s="196"/>
      <c r="K24" s="196">
        <v>2022</v>
      </c>
      <c r="L24" s="196">
        <v>11</v>
      </c>
      <c r="M24" s="196">
        <v>15</v>
      </c>
      <c r="N24" s="196"/>
      <c r="O24" s="196">
        <v>0</v>
      </c>
      <c r="P24" s="196"/>
      <c r="Q24" s="196" t="s">
        <v>6259</v>
      </c>
      <c r="R24" s="196">
        <v>1</v>
      </c>
      <c r="S24" s="196" t="s">
        <v>636</v>
      </c>
      <c r="T24" s="196" t="s">
        <v>5407</v>
      </c>
      <c r="U24" s="196">
        <v>0</v>
      </c>
      <c r="V24" s="196">
        <v>1</v>
      </c>
      <c r="W24" s="196">
        <v>0</v>
      </c>
      <c r="X24" s="196">
        <v>0</v>
      </c>
      <c r="Y24" s="196" t="s">
        <v>6280</v>
      </c>
      <c r="Z24" s="196">
        <v>1</v>
      </c>
      <c r="AA24" s="196">
        <v>0</v>
      </c>
      <c r="AB24" s="196" t="s">
        <v>6281</v>
      </c>
      <c r="AC24" s="196" t="s">
        <v>3907</v>
      </c>
      <c r="AD24" s="196">
        <v>46</v>
      </c>
    </row>
    <row r="25" spans="1:30">
      <c r="A25" s="196" t="s">
        <v>3907</v>
      </c>
      <c r="B25" s="196">
        <v>46</v>
      </c>
      <c r="C25" s="196" t="s">
        <v>6278</v>
      </c>
      <c r="D25" s="197">
        <v>986</v>
      </c>
      <c r="E25" s="196" t="s">
        <v>6279</v>
      </c>
      <c r="F25" s="196" t="s">
        <v>437</v>
      </c>
      <c r="G25" s="196" t="s">
        <v>431</v>
      </c>
      <c r="H25" s="196" t="s">
        <v>569</v>
      </c>
      <c r="I25" s="196">
        <v>0</v>
      </c>
      <c r="J25" s="196"/>
      <c r="K25" s="196">
        <v>2022</v>
      </c>
      <c r="L25" s="196">
        <v>12</v>
      </c>
      <c r="M25" s="196">
        <v>15.5</v>
      </c>
      <c r="N25" s="196"/>
      <c r="O25" s="196">
        <v>0</v>
      </c>
      <c r="P25" s="196"/>
      <c r="Q25" s="196" t="s">
        <v>6259</v>
      </c>
      <c r="R25" s="196">
        <v>1</v>
      </c>
      <c r="S25" s="196" t="s">
        <v>636</v>
      </c>
      <c r="T25" s="196" t="s">
        <v>5408</v>
      </c>
      <c r="U25" s="196">
        <v>0</v>
      </c>
      <c r="V25" s="196">
        <v>1</v>
      </c>
      <c r="W25" s="196">
        <v>0</v>
      </c>
      <c r="X25" s="196">
        <v>0</v>
      </c>
      <c r="Y25" s="196" t="s">
        <v>6280</v>
      </c>
      <c r="Z25" s="196">
        <v>1</v>
      </c>
      <c r="AA25" s="196">
        <v>0</v>
      </c>
      <c r="AB25" s="196" t="s">
        <v>6281</v>
      </c>
      <c r="AC25" s="196" t="s">
        <v>3907</v>
      </c>
      <c r="AD25" s="196">
        <v>46</v>
      </c>
    </row>
    <row r="26" spans="1:30">
      <c r="A26" s="196" t="s">
        <v>3907</v>
      </c>
      <c r="B26" s="196">
        <v>46</v>
      </c>
      <c r="C26" s="196" t="s">
        <v>6278</v>
      </c>
      <c r="D26" s="197">
        <v>987</v>
      </c>
      <c r="E26" s="196" t="s">
        <v>6279</v>
      </c>
      <c r="F26" s="196" t="s">
        <v>437</v>
      </c>
      <c r="G26" s="196" t="s">
        <v>431</v>
      </c>
      <c r="H26" s="196" t="s">
        <v>569</v>
      </c>
      <c r="I26" s="196">
        <v>0</v>
      </c>
      <c r="J26" s="196"/>
      <c r="K26" s="196">
        <v>2023</v>
      </c>
      <c r="L26" s="196">
        <v>1</v>
      </c>
      <c r="M26" s="196">
        <v>0</v>
      </c>
      <c r="N26" s="196"/>
      <c r="O26" s="196">
        <v>0</v>
      </c>
      <c r="P26" s="196"/>
      <c r="Q26" s="196" t="s">
        <v>6259</v>
      </c>
      <c r="R26" s="196">
        <v>1</v>
      </c>
      <c r="S26" s="196" t="s">
        <v>636</v>
      </c>
      <c r="T26" s="196" t="s">
        <v>5409</v>
      </c>
      <c r="U26" s="196">
        <v>0</v>
      </c>
      <c r="V26" s="196">
        <v>1</v>
      </c>
      <c r="W26" s="196">
        <v>0</v>
      </c>
      <c r="X26" s="196">
        <v>0</v>
      </c>
      <c r="Y26" s="196" t="s">
        <v>6280</v>
      </c>
      <c r="Z26" s="196">
        <v>0</v>
      </c>
      <c r="AA26" s="196">
        <v>0</v>
      </c>
      <c r="AB26" s="196" t="s">
        <v>6281</v>
      </c>
      <c r="AC26" s="196" t="s">
        <v>3907</v>
      </c>
      <c r="AD26" s="196">
        <v>46</v>
      </c>
    </row>
    <row r="27" spans="1:30">
      <c r="A27" s="196" t="s">
        <v>3907</v>
      </c>
      <c r="B27" s="196">
        <v>46</v>
      </c>
      <c r="C27" s="196" t="s">
        <v>6278</v>
      </c>
      <c r="D27" s="197">
        <v>988</v>
      </c>
      <c r="E27" s="196" t="s">
        <v>6279</v>
      </c>
      <c r="F27" s="196" t="s">
        <v>437</v>
      </c>
      <c r="G27" s="196" t="s">
        <v>431</v>
      </c>
      <c r="H27" s="196" t="s">
        <v>569</v>
      </c>
      <c r="I27" s="196">
        <v>0</v>
      </c>
      <c r="J27" s="196"/>
      <c r="K27" s="196">
        <v>2023</v>
      </c>
      <c r="L27" s="196">
        <v>2</v>
      </c>
      <c r="M27" s="196">
        <v>0</v>
      </c>
      <c r="N27" s="196"/>
      <c r="O27" s="196">
        <v>0</v>
      </c>
      <c r="P27" s="196"/>
      <c r="Q27" s="196" t="s">
        <v>6259</v>
      </c>
      <c r="R27" s="196">
        <v>1</v>
      </c>
      <c r="S27" s="196" t="s">
        <v>636</v>
      </c>
      <c r="T27" s="196" t="s">
        <v>5410</v>
      </c>
      <c r="U27" s="196">
        <v>0</v>
      </c>
      <c r="V27" s="196">
        <v>1</v>
      </c>
      <c r="W27" s="196">
        <v>0</v>
      </c>
      <c r="X27" s="196">
        <v>0</v>
      </c>
      <c r="Y27" s="196" t="s">
        <v>6280</v>
      </c>
      <c r="Z27" s="196">
        <v>0</v>
      </c>
      <c r="AA27" s="196">
        <v>0</v>
      </c>
      <c r="AB27" s="196" t="s">
        <v>6281</v>
      </c>
      <c r="AC27" s="196" t="s">
        <v>3907</v>
      </c>
      <c r="AD27" s="196">
        <v>46</v>
      </c>
    </row>
    <row r="28" spans="1:30">
      <c r="A28" s="196" t="s">
        <v>3907</v>
      </c>
      <c r="B28" s="196">
        <v>46</v>
      </c>
      <c r="C28" s="196" t="s">
        <v>6278</v>
      </c>
      <c r="D28" s="197">
        <v>989</v>
      </c>
      <c r="E28" s="196" t="s">
        <v>6279</v>
      </c>
      <c r="F28" s="196" t="s">
        <v>437</v>
      </c>
      <c r="G28" s="196" t="s">
        <v>431</v>
      </c>
      <c r="H28" s="196" t="s">
        <v>569</v>
      </c>
      <c r="I28" s="196">
        <v>0</v>
      </c>
      <c r="J28" s="196"/>
      <c r="K28" s="196">
        <v>2023</v>
      </c>
      <c r="L28" s="196">
        <v>3</v>
      </c>
      <c r="M28" s="196">
        <v>0</v>
      </c>
      <c r="N28" s="196"/>
      <c r="O28" s="196">
        <v>0</v>
      </c>
      <c r="P28" s="196"/>
      <c r="Q28" s="196" t="s">
        <v>6259</v>
      </c>
      <c r="R28" s="196">
        <v>1</v>
      </c>
      <c r="S28" s="196" t="s">
        <v>636</v>
      </c>
      <c r="T28" s="196" t="s">
        <v>5411</v>
      </c>
      <c r="U28" s="196">
        <v>0</v>
      </c>
      <c r="V28" s="196">
        <v>1</v>
      </c>
      <c r="W28" s="196">
        <v>0</v>
      </c>
      <c r="X28" s="196">
        <v>0</v>
      </c>
      <c r="Y28" s="196" t="s">
        <v>6280</v>
      </c>
      <c r="Z28" s="196">
        <v>0</v>
      </c>
      <c r="AA28" s="196">
        <v>0</v>
      </c>
      <c r="AB28" s="196" t="s">
        <v>6281</v>
      </c>
      <c r="AC28" s="196" t="s">
        <v>3907</v>
      </c>
      <c r="AD28" s="196">
        <v>46</v>
      </c>
    </row>
    <row r="29" spans="1:30">
      <c r="A29" s="196" t="s">
        <v>3907</v>
      </c>
      <c r="B29" s="196">
        <v>46</v>
      </c>
      <c r="C29" s="196" t="s">
        <v>6278</v>
      </c>
      <c r="D29" s="197">
        <v>990</v>
      </c>
      <c r="E29" s="196" t="s">
        <v>6279</v>
      </c>
      <c r="F29" s="196" t="s">
        <v>437</v>
      </c>
      <c r="G29" s="196" t="s">
        <v>431</v>
      </c>
      <c r="H29" s="196" t="s">
        <v>569</v>
      </c>
      <c r="I29" s="196">
        <v>0</v>
      </c>
      <c r="J29" s="196"/>
      <c r="K29" s="196">
        <v>2023</v>
      </c>
      <c r="L29" s="196">
        <v>4</v>
      </c>
      <c r="M29" s="196">
        <v>0</v>
      </c>
      <c r="N29" s="196"/>
      <c r="O29" s="196">
        <v>0</v>
      </c>
      <c r="P29" s="196"/>
      <c r="Q29" s="196" t="s">
        <v>6259</v>
      </c>
      <c r="R29" s="196">
        <v>1</v>
      </c>
      <c r="S29" s="196" t="s">
        <v>636</v>
      </c>
      <c r="T29" s="196" t="s">
        <v>5412</v>
      </c>
      <c r="U29" s="196">
        <v>0</v>
      </c>
      <c r="V29" s="196">
        <v>1</v>
      </c>
      <c r="W29" s="196">
        <v>0</v>
      </c>
      <c r="X29" s="196">
        <v>0</v>
      </c>
      <c r="Y29" s="196" t="s">
        <v>6280</v>
      </c>
      <c r="Z29" s="196">
        <v>0</v>
      </c>
      <c r="AA29" s="196">
        <v>0</v>
      </c>
      <c r="AB29" s="196" t="s">
        <v>6281</v>
      </c>
      <c r="AC29" s="196" t="s">
        <v>3907</v>
      </c>
      <c r="AD29" s="196">
        <v>46</v>
      </c>
    </row>
    <row r="30" spans="1:30">
      <c r="A30" s="196" t="s">
        <v>3907</v>
      </c>
      <c r="B30" s="196">
        <v>46</v>
      </c>
      <c r="C30" s="196" t="s">
        <v>6278</v>
      </c>
      <c r="D30" s="197">
        <v>991</v>
      </c>
      <c r="E30" s="196" t="s">
        <v>6279</v>
      </c>
      <c r="F30" s="196" t="s">
        <v>437</v>
      </c>
      <c r="G30" s="196" t="s">
        <v>431</v>
      </c>
      <c r="H30" s="196" t="s">
        <v>569</v>
      </c>
      <c r="I30" s="196">
        <v>0</v>
      </c>
      <c r="J30" s="196"/>
      <c r="K30" s="196">
        <v>2023</v>
      </c>
      <c r="L30" s="196">
        <v>5</v>
      </c>
      <c r="M30" s="196">
        <v>0</v>
      </c>
      <c r="N30" s="196"/>
      <c r="O30" s="196">
        <v>0</v>
      </c>
      <c r="P30" s="196"/>
      <c r="Q30" s="196" t="s">
        <v>6259</v>
      </c>
      <c r="R30" s="196">
        <v>1</v>
      </c>
      <c r="S30" s="196" t="s">
        <v>636</v>
      </c>
      <c r="T30" s="196" t="s">
        <v>5413</v>
      </c>
      <c r="U30" s="196">
        <v>0</v>
      </c>
      <c r="V30" s="196">
        <v>1</v>
      </c>
      <c r="W30" s="196">
        <v>0</v>
      </c>
      <c r="X30" s="196">
        <v>0</v>
      </c>
      <c r="Y30" s="196" t="s">
        <v>6280</v>
      </c>
      <c r="Z30" s="196">
        <v>0</v>
      </c>
      <c r="AA30" s="196">
        <v>0</v>
      </c>
      <c r="AB30" s="196" t="s">
        <v>6281</v>
      </c>
      <c r="AC30" s="196" t="s">
        <v>3907</v>
      </c>
      <c r="AD30" s="196">
        <v>46</v>
      </c>
    </row>
    <row r="31" spans="1:30">
      <c r="A31" s="196" t="s">
        <v>3907</v>
      </c>
      <c r="B31" s="196">
        <v>46</v>
      </c>
      <c r="C31" s="196" t="s">
        <v>6278</v>
      </c>
      <c r="D31" s="197">
        <v>992</v>
      </c>
      <c r="E31" s="196" t="s">
        <v>6279</v>
      </c>
      <c r="F31" s="196" t="s">
        <v>437</v>
      </c>
      <c r="G31" s="196" t="s">
        <v>431</v>
      </c>
      <c r="H31" s="196" t="s">
        <v>569</v>
      </c>
      <c r="I31" s="196">
        <v>0</v>
      </c>
      <c r="J31" s="196"/>
      <c r="K31" s="196">
        <v>2023</v>
      </c>
      <c r="L31" s="196">
        <v>6</v>
      </c>
      <c r="M31" s="196">
        <v>0</v>
      </c>
      <c r="N31" s="196"/>
      <c r="O31" s="196">
        <v>0</v>
      </c>
      <c r="P31" s="196"/>
      <c r="Q31" s="196" t="s">
        <v>6259</v>
      </c>
      <c r="R31" s="196">
        <v>1</v>
      </c>
      <c r="S31" s="196" t="s">
        <v>636</v>
      </c>
      <c r="T31" s="196" t="s">
        <v>5414</v>
      </c>
      <c r="U31" s="196">
        <v>0</v>
      </c>
      <c r="V31" s="196">
        <v>1</v>
      </c>
      <c r="W31" s="196">
        <v>0</v>
      </c>
      <c r="X31" s="196">
        <v>0</v>
      </c>
      <c r="Y31" s="196" t="s">
        <v>6280</v>
      </c>
      <c r="Z31" s="196">
        <v>0</v>
      </c>
      <c r="AA31" s="196">
        <v>0</v>
      </c>
      <c r="AB31" s="196" t="s">
        <v>6281</v>
      </c>
      <c r="AC31" s="196" t="s">
        <v>3907</v>
      </c>
      <c r="AD31" s="196">
        <v>46</v>
      </c>
    </row>
    <row r="32" spans="1:30">
      <c r="A32" s="196" t="s">
        <v>3907</v>
      </c>
      <c r="B32" s="196">
        <v>46</v>
      </c>
      <c r="C32" s="196" t="s">
        <v>6278</v>
      </c>
      <c r="D32" s="197">
        <v>993</v>
      </c>
      <c r="E32" s="196" t="s">
        <v>6279</v>
      </c>
      <c r="F32" s="196" t="s">
        <v>437</v>
      </c>
      <c r="G32" s="196" t="s">
        <v>431</v>
      </c>
      <c r="H32" s="196" t="s">
        <v>569</v>
      </c>
      <c r="I32" s="196">
        <v>0</v>
      </c>
      <c r="J32" s="196"/>
      <c r="K32" s="196">
        <v>2023</v>
      </c>
      <c r="L32" s="196">
        <v>7</v>
      </c>
      <c r="M32" s="196">
        <v>0</v>
      </c>
      <c r="N32" s="196"/>
      <c r="O32" s="196">
        <v>0</v>
      </c>
      <c r="P32" s="196"/>
      <c r="Q32" s="196" t="s">
        <v>6259</v>
      </c>
      <c r="R32" s="196">
        <v>1</v>
      </c>
      <c r="S32" s="196" t="s">
        <v>636</v>
      </c>
      <c r="T32" s="196" t="s">
        <v>5415</v>
      </c>
      <c r="U32" s="196">
        <v>0</v>
      </c>
      <c r="V32" s="196">
        <v>1</v>
      </c>
      <c r="W32" s="196">
        <v>0</v>
      </c>
      <c r="X32" s="196">
        <v>0</v>
      </c>
      <c r="Y32" s="196" t="s">
        <v>6280</v>
      </c>
      <c r="Z32" s="196">
        <v>0</v>
      </c>
      <c r="AA32" s="196">
        <v>0</v>
      </c>
      <c r="AB32" s="196" t="s">
        <v>6281</v>
      </c>
      <c r="AC32" s="196" t="s">
        <v>3907</v>
      </c>
      <c r="AD32" s="196">
        <v>46</v>
      </c>
    </row>
    <row r="33" spans="1:30">
      <c r="A33" s="196" t="s">
        <v>3907</v>
      </c>
      <c r="B33" s="196">
        <v>46</v>
      </c>
      <c r="C33" s="196" t="s">
        <v>6278</v>
      </c>
      <c r="D33" s="197">
        <v>994</v>
      </c>
      <c r="E33" s="196" t="s">
        <v>6279</v>
      </c>
      <c r="F33" s="196" t="s">
        <v>437</v>
      </c>
      <c r="G33" s="196" t="s">
        <v>431</v>
      </c>
      <c r="H33" s="196" t="s">
        <v>569</v>
      </c>
      <c r="I33" s="196">
        <v>0</v>
      </c>
      <c r="J33" s="196"/>
      <c r="K33" s="196">
        <v>2023</v>
      </c>
      <c r="L33" s="196">
        <v>8</v>
      </c>
      <c r="M33" s="196">
        <v>0</v>
      </c>
      <c r="N33" s="196"/>
      <c r="O33" s="196">
        <v>0</v>
      </c>
      <c r="P33" s="196"/>
      <c r="Q33" s="196" t="s">
        <v>6259</v>
      </c>
      <c r="R33" s="196">
        <v>1</v>
      </c>
      <c r="S33" s="196" t="s">
        <v>636</v>
      </c>
      <c r="T33" s="196" t="s">
        <v>5416</v>
      </c>
      <c r="U33" s="196">
        <v>0</v>
      </c>
      <c r="V33" s="196">
        <v>1</v>
      </c>
      <c r="W33" s="196">
        <v>0</v>
      </c>
      <c r="X33" s="196">
        <v>0</v>
      </c>
      <c r="Y33" s="196" t="s">
        <v>6280</v>
      </c>
      <c r="Z33" s="196">
        <v>0</v>
      </c>
      <c r="AA33" s="196">
        <v>0</v>
      </c>
      <c r="AB33" s="196" t="s">
        <v>6281</v>
      </c>
      <c r="AC33" s="196" t="s">
        <v>3907</v>
      </c>
      <c r="AD33" s="196">
        <v>46</v>
      </c>
    </row>
    <row r="34" spans="1:30">
      <c r="A34" s="196" t="s">
        <v>3907</v>
      </c>
      <c r="B34" s="196">
        <v>46</v>
      </c>
      <c r="C34" s="196" t="s">
        <v>6278</v>
      </c>
      <c r="D34" s="197">
        <v>995</v>
      </c>
      <c r="E34" s="196" t="s">
        <v>6279</v>
      </c>
      <c r="F34" s="196" t="s">
        <v>437</v>
      </c>
      <c r="G34" s="196" t="s">
        <v>431</v>
      </c>
      <c r="H34" s="196" t="s">
        <v>569</v>
      </c>
      <c r="I34" s="196">
        <v>0</v>
      </c>
      <c r="J34" s="196"/>
      <c r="K34" s="196">
        <v>2023</v>
      </c>
      <c r="L34" s="196">
        <v>9</v>
      </c>
      <c r="M34" s="196">
        <v>0</v>
      </c>
      <c r="N34" s="196"/>
      <c r="O34" s="196">
        <v>0</v>
      </c>
      <c r="P34" s="196"/>
      <c r="Q34" s="196" t="s">
        <v>6259</v>
      </c>
      <c r="R34" s="196">
        <v>1</v>
      </c>
      <c r="S34" s="196" t="s">
        <v>636</v>
      </c>
      <c r="T34" s="196" t="s">
        <v>5417</v>
      </c>
      <c r="U34" s="196">
        <v>0</v>
      </c>
      <c r="V34" s="196">
        <v>1</v>
      </c>
      <c r="W34" s="196">
        <v>0</v>
      </c>
      <c r="X34" s="196">
        <v>0</v>
      </c>
      <c r="Y34" s="196" t="s">
        <v>6280</v>
      </c>
      <c r="Z34" s="196">
        <v>0</v>
      </c>
      <c r="AA34" s="196">
        <v>0</v>
      </c>
      <c r="AB34" s="196" t="s">
        <v>6281</v>
      </c>
      <c r="AC34" s="196" t="s">
        <v>3907</v>
      </c>
      <c r="AD34" s="196">
        <v>46</v>
      </c>
    </row>
    <row r="35" spans="1:30">
      <c r="A35" s="196" t="s">
        <v>3907</v>
      </c>
      <c r="B35" s="196">
        <v>46</v>
      </c>
      <c r="C35" s="196" t="s">
        <v>6278</v>
      </c>
      <c r="D35" s="197">
        <v>996</v>
      </c>
      <c r="E35" s="196" t="s">
        <v>6279</v>
      </c>
      <c r="F35" s="196" t="s">
        <v>437</v>
      </c>
      <c r="G35" s="196" t="s">
        <v>431</v>
      </c>
      <c r="H35" s="196" t="s">
        <v>569</v>
      </c>
      <c r="I35" s="196">
        <v>0</v>
      </c>
      <c r="J35" s="196"/>
      <c r="K35" s="196">
        <v>2023</v>
      </c>
      <c r="L35" s="196">
        <v>10</v>
      </c>
      <c r="M35" s="196">
        <v>0</v>
      </c>
      <c r="N35" s="196"/>
      <c r="O35" s="196">
        <v>0</v>
      </c>
      <c r="P35" s="196"/>
      <c r="Q35" s="196" t="s">
        <v>6259</v>
      </c>
      <c r="R35" s="196">
        <v>1</v>
      </c>
      <c r="S35" s="196" t="s">
        <v>636</v>
      </c>
      <c r="T35" s="196" t="s">
        <v>5418</v>
      </c>
      <c r="U35" s="196">
        <v>0</v>
      </c>
      <c r="V35" s="196">
        <v>1</v>
      </c>
      <c r="W35" s="196">
        <v>0</v>
      </c>
      <c r="X35" s="196">
        <v>0</v>
      </c>
      <c r="Y35" s="196" t="s">
        <v>6280</v>
      </c>
      <c r="Z35" s="196">
        <v>0</v>
      </c>
      <c r="AA35" s="196">
        <v>0</v>
      </c>
      <c r="AB35" s="196" t="s">
        <v>6281</v>
      </c>
      <c r="AC35" s="196" t="s">
        <v>3907</v>
      </c>
      <c r="AD35" s="196">
        <v>46</v>
      </c>
    </row>
    <row r="36" spans="1:30">
      <c r="A36" s="196" t="s">
        <v>3907</v>
      </c>
      <c r="B36" s="196">
        <v>46</v>
      </c>
      <c r="C36" s="196" t="s">
        <v>6278</v>
      </c>
      <c r="D36" s="197">
        <v>997</v>
      </c>
      <c r="E36" s="196" t="s">
        <v>6279</v>
      </c>
      <c r="F36" s="196" t="s">
        <v>437</v>
      </c>
      <c r="G36" s="196" t="s">
        <v>431</v>
      </c>
      <c r="H36" s="196" t="s">
        <v>569</v>
      </c>
      <c r="I36" s="196">
        <v>0</v>
      </c>
      <c r="J36" s="196"/>
      <c r="K36" s="196">
        <v>2023</v>
      </c>
      <c r="L36" s="196">
        <v>11</v>
      </c>
      <c r="M36" s="196">
        <v>0</v>
      </c>
      <c r="N36" s="196"/>
      <c r="O36" s="196">
        <v>0</v>
      </c>
      <c r="P36" s="196"/>
      <c r="Q36" s="196" t="s">
        <v>6259</v>
      </c>
      <c r="R36" s="196">
        <v>1</v>
      </c>
      <c r="S36" s="196" t="s">
        <v>636</v>
      </c>
      <c r="T36" s="196" t="s">
        <v>5419</v>
      </c>
      <c r="U36" s="196">
        <v>0</v>
      </c>
      <c r="V36" s="196">
        <v>1</v>
      </c>
      <c r="W36" s="196">
        <v>0</v>
      </c>
      <c r="X36" s="196">
        <v>0</v>
      </c>
      <c r="Y36" s="196" t="s">
        <v>6280</v>
      </c>
      <c r="Z36" s="196">
        <v>0</v>
      </c>
      <c r="AA36" s="196">
        <v>0</v>
      </c>
      <c r="AB36" s="196" t="s">
        <v>6281</v>
      </c>
      <c r="AC36" s="196" t="s">
        <v>3907</v>
      </c>
      <c r="AD36" s="196">
        <v>46</v>
      </c>
    </row>
    <row r="37" spans="1:30">
      <c r="A37" s="196" t="s">
        <v>3907</v>
      </c>
      <c r="B37" s="196">
        <v>46</v>
      </c>
      <c r="C37" s="196" t="s">
        <v>6278</v>
      </c>
      <c r="D37" s="197">
        <v>998</v>
      </c>
      <c r="E37" s="196" t="s">
        <v>6279</v>
      </c>
      <c r="F37" s="196" t="s">
        <v>437</v>
      </c>
      <c r="G37" s="196" t="s">
        <v>431</v>
      </c>
      <c r="H37" s="196" t="s">
        <v>569</v>
      </c>
      <c r="I37" s="196">
        <v>0</v>
      </c>
      <c r="J37" s="196"/>
      <c r="K37" s="196">
        <v>2023</v>
      </c>
      <c r="L37" s="196">
        <v>12</v>
      </c>
      <c r="M37" s="196">
        <v>0</v>
      </c>
      <c r="N37" s="196"/>
      <c r="O37" s="196">
        <v>0</v>
      </c>
      <c r="P37" s="196"/>
      <c r="Q37" s="196" t="s">
        <v>6259</v>
      </c>
      <c r="R37" s="196">
        <v>1</v>
      </c>
      <c r="S37" s="196" t="s">
        <v>636</v>
      </c>
      <c r="T37" s="196" t="s">
        <v>5420</v>
      </c>
      <c r="U37" s="196">
        <v>0</v>
      </c>
      <c r="V37" s="196">
        <v>1</v>
      </c>
      <c r="W37" s="196">
        <v>0</v>
      </c>
      <c r="X37" s="196">
        <v>0</v>
      </c>
      <c r="Y37" s="196" t="s">
        <v>6280</v>
      </c>
      <c r="Z37" s="196">
        <v>0</v>
      </c>
      <c r="AA37" s="196">
        <v>0</v>
      </c>
      <c r="AB37" s="196" t="s">
        <v>6281</v>
      </c>
      <c r="AC37" s="196" t="s">
        <v>3907</v>
      </c>
      <c r="AD37" s="196">
        <v>46</v>
      </c>
    </row>
    <row r="38" spans="1:30">
      <c r="A38" s="196" t="s">
        <v>3907</v>
      </c>
      <c r="B38" s="196">
        <v>46</v>
      </c>
      <c r="C38" s="196" t="s">
        <v>6278</v>
      </c>
      <c r="D38" s="197">
        <v>999</v>
      </c>
      <c r="E38" s="196" t="s">
        <v>6279</v>
      </c>
      <c r="F38" s="196" t="s">
        <v>437</v>
      </c>
      <c r="G38" s="196" t="s">
        <v>431</v>
      </c>
      <c r="H38" s="196" t="s">
        <v>569</v>
      </c>
      <c r="I38" s="196">
        <v>0</v>
      </c>
      <c r="J38" s="196"/>
      <c r="K38" s="196">
        <v>2024</v>
      </c>
      <c r="L38" s="196">
        <v>1</v>
      </c>
      <c r="M38" s="196">
        <v>0</v>
      </c>
      <c r="N38" s="196"/>
      <c r="O38" s="196">
        <v>0</v>
      </c>
      <c r="P38" s="196"/>
      <c r="Q38" s="196" t="s">
        <v>6259</v>
      </c>
      <c r="R38" s="196">
        <v>1</v>
      </c>
      <c r="S38" s="196" t="s">
        <v>636</v>
      </c>
      <c r="T38" s="196" t="s">
        <v>5421</v>
      </c>
      <c r="U38" s="196">
        <v>0</v>
      </c>
      <c r="V38" s="196">
        <v>1</v>
      </c>
      <c r="W38" s="196">
        <v>0</v>
      </c>
      <c r="X38" s="196">
        <v>0</v>
      </c>
      <c r="Y38" s="196" t="s">
        <v>6280</v>
      </c>
      <c r="Z38" s="196">
        <v>0</v>
      </c>
      <c r="AA38" s="196">
        <v>0</v>
      </c>
      <c r="AB38" s="196" t="s">
        <v>6281</v>
      </c>
      <c r="AC38" s="196" t="s">
        <v>3907</v>
      </c>
      <c r="AD38" s="196">
        <v>46</v>
      </c>
    </row>
    <row r="39" spans="1:30">
      <c r="A39" s="196" t="s">
        <v>3907</v>
      </c>
      <c r="B39" s="196">
        <v>46</v>
      </c>
      <c r="C39" s="196" t="s">
        <v>6278</v>
      </c>
      <c r="D39" s="197">
        <v>1000</v>
      </c>
      <c r="E39" s="196" t="s">
        <v>6279</v>
      </c>
      <c r="F39" s="196" t="s">
        <v>437</v>
      </c>
      <c r="G39" s="196" t="s">
        <v>431</v>
      </c>
      <c r="H39" s="196" t="s">
        <v>569</v>
      </c>
      <c r="I39" s="196">
        <v>0</v>
      </c>
      <c r="J39" s="196"/>
      <c r="K39" s="196">
        <v>2024</v>
      </c>
      <c r="L39" s="196">
        <v>2</v>
      </c>
      <c r="M39" s="196">
        <v>0</v>
      </c>
      <c r="N39" s="196"/>
      <c r="O39" s="196">
        <v>0</v>
      </c>
      <c r="P39" s="196"/>
      <c r="Q39" s="196" t="s">
        <v>6259</v>
      </c>
      <c r="R39" s="196">
        <v>1</v>
      </c>
      <c r="S39" s="196" t="s">
        <v>636</v>
      </c>
      <c r="T39" s="196" t="s">
        <v>5422</v>
      </c>
      <c r="U39" s="196">
        <v>0</v>
      </c>
      <c r="V39" s="196">
        <v>1</v>
      </c>
      <c r="W39" s="196">
        <v>0</v>
      </c>
      <c r="X39" s="196">
        <v>0</v>
      </c>
      <c r="Y39" s="196" t="s">
        <v>6280</v>
      </c>
      <c r="Z39" s="196">
        <v>0</v>
      </c>
      <c r="AA39" s="196">
        <v>0</v>
      </c>
      <c r="AB39" s="196" t="s">
        <v>6281</v>
      </c>
      <c r="AC39" s="196" t="s">
        <v>3907</v>
      </c>
      <c r="AD39" s="196">
        <v>46</v>
      </c>
    </row>
    <row r="40" spans="1:30">
      <c r="A40" s="196" t="s">
        <v>3907</v>
      </c>
      <c r="B40" s="196">
        <v>46</v>
      </c>
      <c r="C40" s="196" t="s">
        <v>6278</v>
      </c>
      <c r="D40" s="197">
        <v>1001</v>
      </c>
      <c r="E40" s="196" t="s">
        <v>6279</v>
      </c>
      <c r="F40" s="196" t="s">
        <v>437</v>
      </c>
      <c r="G40" s="196" t="s">
        <v>431</v>
      </c>
      <c r="H40" s="196" t="s">
        <v>569</v>
      </c>
      <c r="I40" s="196">
        <v>0</v>
      </c>
      <c r="J40" s="196"/>
      <c r="K40" s="196">
        <v>2024</v>
      </c>
      <c r="L40" s="196">
        <v>3</v>
      </c>
      <c r="M40" s="196">
        <v>0</v>
      </c>
      <c r="N40" s="196"/>
      <c r="O40" s="196">
        <v>0</v>
      </c>
      <c r="P40" s="196"/>
      <c r="Q40" s="196" t="s">
        <v>6259</v>
      </c>
      <c r="R40" s="196">
        <v>1</v>
      </c>
      <c r="S40" s="196" t="s">
        <v>636</v>
      </c>
      <c r="T40" s="196" t="s">
        <v>5423</v>
      </c>
      <c r="U40" s="196">
        <v>0</v>
      </c>
      <c r="V40" s="196">
        <v>1</v>
      </c>
      <c r="W40" s="196">
        <v>0</v>
      </c>
      <c r="X40" s="196">
        <v>0</v>
      </c>
      <c r="Y40" s="196" t="s">
        <v>6280</v>
      </c>
      <c r="Z40" s="196">
        <v>0</v>
      </c>
      <c r="AA40" s="196">
        <v>0</v>
      </c>
      <c r="AB40" s="196" t="s">
        <v>6281</v>
      </c>
      <c r="AC40" s="196" t="s">
        <v>3907</v>
      </c>
      <c r="AD40" s="196">
        <v>46</v>
      </c>
    </row>
    <row r="41" spans="1:30">
      <c r="A41" s="196" t="s">
        <v>3907</v>
      </c>
      <c r="B41" s="196">
        <v>46</v>
      </c>
      <c r="C41" s="196" t="s">
        <v>6278</v>
      </c>
      <c r="D41" s="197">
        <v>1002</v>
      </c>
      <c r="E41" s="196" t="s">
        <v>6279</v>
      </c>
      <c r="F41" s="196" t="s">
        <v>437</v>
      </c>
      <c r="G41" s="196" t="s">
        <v>431</v>
      </c>
      <c r="H41" s="196" t="s">
        <v>569</v>
      </c>
      <c r="I41" s="196">
        <v>0</v>
      </c>
      <c r="J41" s="196"/>
      <c r="K41" s="196">
        <v>2024</v>
      </c>
      <c r="L41" s="196">
        <v>4</v>
      </c>
      <c r="M41" s="196">
        <v>0</v>
      </c>
      <c r="N41" s="196"/>
      <c r="O41" s="196">
        <v>0</v>
      </c>
      <c r="P41" s="196"/>
      <c r="Q41" s="196" t="s">
        <v>6259</v>
      </c>
      <c r="R41" s="196">
        <v>1</v>
      </c>
      <c r="S41" s="196" t="s">
        <v>636</v>
      </c>
      <c r="T41" s="196" t="s">
        <v>5424</v>
      </c>
      <c r="U41" s="196">
        <v>0</v>
      </c>
      <c r="V41" s="196">
        <v>1</v>
      </c>
      <c r="W41" s="196">
        <v>0</v>
      </c>
      <c r="X41" s="196">
        <v>0</v>
      </c>
      <c r="Y41" s="196" t="s">
        <v>6280</v>
      </c>
      <c r="Z41" s="196">
        <v>0</v>
      </c>
      <c r="AA41" s="196">
        <v>0</v>
      </c>
      <c r="AB41" s="196" t="s">
        <v>6281</v>
      </c>
      <c r="AC41" s="196" t="s">
        <v>3907</v>
      </c>
      <c r="AD41" s="196">
        <v>46</v>
      </c>
    </row>
    <row r="42" spans="1:30">
      <c r="A42" s="196" t="s">
        <v>3907</v>
      </c>
      <c r="B42" s="196">
        <v>46</v>
      </c>
      <c r="C42" s="196" t="s">
        <v>6278</v>
      </c>
      <c r="D42" s="197">
        <v>1003</v>
      </c>
      <c r="E42" s="196" t="s">
        <v>6279</v>
      </c>
      <c r="F42" s="196" t="s">
        <v>437</v>
      </c>
      <c r="G42" s="196" t="s">
        <v>431</v>
      </c>
      <c r="H42" s="196" t="s">
        <v>569</v>
      </c>
      <c r="I42" s="196">
        <v>0</v>
      </c>
      <c r="J42" s="196"/>
      <c r="K42" s="196">
        <v>2024</v>
      </c>
      <c r="L42" s="196">
        <v>5</v>
      </c>
      <c r="M42" s="196">
        <v>0</v>
      </c>
      <c r="N42" s="196"/>
      <c r="O42" s="196">
        <v>0</v>
      </c>
      <c r="P42" s="196"/>
      <c r="Q42" s="196" t="s">
        <v>6259</v>
      </c>
      <c r="R42" s="196">
        <v>1</v>
      </c>
      <c r="S42" s="196" t="s">
        <v>636</v>
      </c>
      <c r="T42" s="196" t="s">
        <v>5425</v>
      </c>
      <c r="U42" s="196">
        <v>0</v>
      </c>
      <c r="V42" s="196">
        <v>1</v>
      </c>
      <c r="W42" s="196">
        <v>0</v>
      </c>
      <c r="X42" s="196">
        <v>0</v>
      </c>
      <c r="Y42" s="196" t="s">
        <v>6280</v>
      </c>
      <c r="Z42" s="196">
        <v>0</v>
      </c>
      <c r="AA42" s="196">
        <v>0</v>
      </c>
      <c r="AB42" s="196" t="s">
        <v>6281</v>
      </c>
      <c r="AC42" s="196" t="s">
        <v>3907</v>
      </c>
      <c r="AD42" s="196">
        <v>46</v>
      </c>
    </row>
    <row r="43" spans="1:30">
      <c r="A43" s="196" t="s">
        <v>3907</v>
      </c>
      <c r="B43" s="196">
        <v>46</v>
      </c>
      <c r="C43" s="196" t="s">
        <v>6278</v>
      </c>
      <c r="D43" s="197">
        <v>1004</v>
      </c>
      <c r="E43" s="196" t="s">
        <v>6279</v>
      </c>
      <c r="F43" s="196" t="s">
        <v>437</v>
      </c>
      <c r="G43" s="196" t="s">
        <v>431</v>
      </c>
      <c r="H43" s="196" t="s">
        <v>569</v>
      </c>
      <c r="I43" s="196">
        <v>0</v>
      </c>
      <c r="J43" s="196"/>
      <c r="K43" s="196">
        <v>2024</v>
      </c>
      <c r="L43" s="196">
        <v>6</v>
      </c>
      <c r="M43" s="196">
        <v>0</v>
      </c>
      <c r="N43" s="196"/>
      <c r="O43" s="196">
        <v>0</v>
      </c>
      <c r="P43" s="196"/>
      <c r="Q43" s="196" t="s">
        <v>6259</v>
      </c>
      <c r="R43" s="196">
        <v>1</v>
      </c>
      <c r="S43" s="196" t="s">
        <v>636</v>
      </c>
      <c r="T43" s="196" t="s">
        <v>5426</v>
      </c>
      <c r="U43" s="196">
        <v>0</v>
      </c>
      <c r="V43" s="196">
        <v>1</v>
      </c>
      <c r="W43" s="196">
        <v>0</v>
      </c>
      <c r="X43" s="196">
        <v>0</v>
      </c>
      <c r="Y43" s="196" t="s">
        <v>6280</v>
      </c>
      <c r="Z43" s="196">
        <v>0</v>
      </c>
      <c r="AA43" s="196">
        <v>0</v>
      </c>
      <c r="AB43" s="196" t="s">
        <v>6281</v>
      </c>
      <c r="AC43" s="196" t="s">
        <v>3907</v>
      </c>
      <c r="AD43" s="196">
        <v>46</v>
      </c>
    </row>
    <row r="44" spans="1:30">
      <c r="A44" s="196" t="s">
        <v>3907</v>
      </c>
      <c r="B44" s="196">
        <v>46</v>
      </c>
      <c r="C44" s="196" t="s">
        <v>6278</v>
      </c>
      <c r="D44" s="197">
        <v>1005</v>
      </c>
      <c r="E44" s="196" t="s">
        <v>6279</v>
      </c>
      <c r="F44" s="196" t="s">
        <v>437</v>
      </c>
      <c r="G44" s="196" t="s">
        <v>431</v>
      </c>
      <c r="H44" s="196" t="s">
        <v>569</v>
      </c>
      <c r="I44" s="196">
        <v>0</v>
      </c>
      <c r="J44" s="196"/>
      <c r="K44" s="196">
        <v>2024</v>
      </c>
      <c r="L44" s="196">
        <v>7</v>
      </c>
      <c r="M44" s="196">
        <v>0</v>
      </c>
      <c r="N44" s="196"/>
      <c r="O44" s="196">
        <v>0</v>
      </c>
      <c r="P44" s="196"/>
      <c r="Q44" s="196" t="s">
        <v>6259</v>
      </c>
      <c r="R44" s="196">
        <v>1</v>
      </c>
      <c r="S44" s="196" t="s">
        <v>636</v>
      </c>
      <c r="T44" s="196" t="s">
        <v>5427</v>
      </c>
      <c r="U44" s="196">
        <v>0</v>
      </c>
      <c r="V44" s="196">
        <v>1</v>
      </c>
      <c r="W44" s="196">
        <v>0</v>
      </c>
      <c r="X44" s="196">
        <v>0</v>
      </c>
      <c r="Y44" s="196" t="s">
        <v>6280</v>
      </c>
      <c r="Z44" s="196">
        <v>0</v>
      </c>
      <c r="AA44" s="196">
        <v>0</v>
      </c>
      <c r="AB44" s="196" t="s">
        <v>6281</v>
      </c>
      <c r="AC44" s="196" t="s">
        <v>3907</v>
      </c>
      <c r="AD44" s="196">
        <v>46</v>
      </c>
    </row>
    <row r="45" spans="1:30">
      <c r="A45" s="196" t="s">
        <v>3907</v>
      </c>
      <c r="B45" s="196">
        <v>46</v>
      </c>
      <c r="C45" s="196" t="s">
        <v>6278</v>
      </c>
      <c r="D45" s="197">
        <v>1006</v>
      </c>
      <c r="E45" s="196" t="s">
        <v>6279</v>
      </c>
      <c r="F45" s="196" t="s">
        <v>437</v>
      </c>
      <c r="G45" s="196" t="s">
        <v>431</v>
      </c>
      <c r="H45" s="196" t="s">
        <v>569</v>
      </c>
      <c r="I45" s="196">
        <v>0</v>
      </c>
      <c r="J45" s="196"/>
      <c r="K45" s="196">
        <v>2024</v>
      </c>
      <c r="L45" s="196">
        <v>8</v>
      </c>
      <c r="M45" s="196">
        <v>0</v>
      </c>
      <c r="N45" s="196"/>
      <c r="O45" s="196">
        <v>0</v>
      </c>
      <c r="P45" s="196"/>
      <c r="Q45" s="196" t="s">
        <v>6259</v>
      </c>
      <c r="R45" s="196">
        <v>1</v>
      </c>
      <c r="S45" s="196" t="s">
        <v>636</v>
      </c>
      <c r="T45" s="196" t="s">
        <v>5428</v>
      </c>
      <c r="U45" s="196">
        <v>0</v>
      </c>
      <c r="V45" s="196">
        <v>1</v>
      </c>
      <c r="W45" s="196">
        <v>0</v>
      </c>
      <c r="X45" s="196">
        <v>0</v>
      </c>
      <c r="Y45" s="196" t="s">
        <v>6280</v>
      </c>
      <c r="Z45" s="196">
        <v>0</v>
      </c>
      <c r="AA45" s="196">
        <v>0</v>
      </c>
      <c r="AB45" s="196" t="s">
        <v>6281</v>
      </c>
      <c r="AC45" s="196" t="s">
        <v>3907</v>
      </c>
      <c r="AD45" s="196">
        <v>46</v>
      </c>
    </row>
    <row r="46" spans="1:30">
      <c r="A46" s="196" t="s">
        <v>3907</v>
      </c>
      <c r="B46" s="196">
        <v>46</v>
      </c>
      <c r="C46" s="196" t="s">
        <v>6278</v>
      </c>
      <c r="D46" s="197">
        <v>1007</v>
      </c>
      <c r="E46" s="196" t="s">
        <v>6279</v>
      </c>
      <c r="F46" s="196" t="s">
        <v>437</v>
      </c>
      <c r="G46" s="196" t="s">
        <v>431</v>
      </c>
      <c r="H46" s="196" t="s">
        <v>569</v>
      </c>
      <c r="I46" s="196">
        <v>0</v>
      </c>
      <c r="J46" s="196"/>
      <c r="K46" s="196">
        <v>2024</v>
      </c>
      <c r="L46" s="196">
        <v>9</v>
      </c>
      <c r="M46" s="196">
        <v>0</v>
      </c>
      <c r="N46" s="196"/>
      <c r="O46" s="196">
        <v>0</v>
      </c>
      <c r="P46" s="196"/>
      <c r="Q46" s="196" t="s">
        <v>6259</v>
      </c>
      <c r="R46" s="196">
        <v>1</v>
      </c>
      <c r="S46" s="196" t="s">
        <v>636</v>
      </c>
      <c r="T46" s="196" t="s">
        <v>5429</v>
      </c>
      <c r="U46" s="196">
        <v>0</v>
      </c>
      <c r="V46" s="196">
        <v>1</v>
      </c>
      <c r="W46" s="196">
        <v>0</v>
      </c>
      <c r="X46" s="196">
        <v>0</v>
      </c>
      <c r="Y46" s="196" t="s">
        <v>6280</v>
      </c>
      <c r="Z46" s="196">
        <v>0</v>
      </c>
      <c r="AA46" s="196">
        <v>0</v>
      </c>
      <c r="AB46" s="196" t="s">
        <v>6281</v>
      </c>
      <c r="AC46" s="196" t="s">
        <v>3907</v>
      </c>
      <c r="AD46" s="196">
        <v>46</v>
      </c>
    </row>
    <row r="47" spans="1:30">
      <c r="A47" s="196" t="s">
        <v>3907</v>
      </c>
      <c r="B47" s="196">
        <v>46</v>
      </c>
      <c r="C47" s="196" t="s">
        <v>6278</v>
      </c>
      <c r="D47" s="197">
        <v>1008</v>
      </c>
      <c r="E47" s="196" t="s">
        <v>6279</v>
      </c>
      <c r="F47" s="196" t="s">
        <v>437</v>
      </c>
      <c r="G47" s="196" t="s">
        <v>431</v>
      </c>
      <c r="H47" s="196" t="s">
        <v>569</v>
      </c>
      <c r="I47" s="196">
        <v>0</v>
      </c>
      <c r="J47" s="196"/>
      <c r="K47" s="196">
        <v>2024</v>
      </c>
      <c r="L47" s="196">
        <v>10</v>
      </c>
      <c r="M47" s="196">
        <v>0</v>
      </c>
      <c r="N47" s="196"/>
      <c r="O47" s="196">
        <v>0</v>
      </c>
      <c r="P47" s="196"/>
      <c r="Q47" s="196" t="s">
        <v>6259</v>
      </c>
      <c r="R47" s="196">
        <v>1</v>
      </c>
      <c r="S47" s="196" t="s">
        <v>636</v>
      </c>
      <c r="T47" s="196" t="s">
        <v>5430</v>
      </c>
      <c r="U47" s="196">
        <v>0</v>
      </c>
      <c r="V47" s="196">
        <v>1</v>
      </c>
      <c r="W47" s="196">
        <v>0</v>
      </c>
      <c r="X47" s="196">
        <v>0</v>
      </c>
      <c r="Y47" s="196" t="s">
        <v>6280</v>
      </c>
      <c r="Z47" s="196">
        <v>0</v>
      </c>
      <c r="AA47" s="196">
        <v>0</v>
      </c>
      <c r="AB47" s="196" t="s">
        <v>6281</v>
      </c>
      <c r="AC47" s="196" t="s">
        <v>3907</v>
      </c>
      <c r="AD47" s="196">
        <v>46</v>
      </c>
    </row>
    <row r="48" spans="1:30">
      <c r="A48" s="196" t="s">
        <v>3907</v>
      </c>
      <c r="B48" s="196">
        <v>46</v>
      </c>
      <c r="C48" s="196" t="s">
        <v>6278</v>
      </c>
      <c r="D48" s="197">
        <v>1009</v>
      </c>
      <c r="E48" s="196" t="s">
        <v>6279</v>
      </c>
      <c r="F48" s="196" t="s">
        <v>437</v>
      </c>
      <c r="G48" s="196" t="s">
        <v>431</v>
      </c>
      <c r="H48" s="196" t="s">
        <v>569</v>
      </c>
      <c r="I48" s="196">
        <v>0</v>
      </c>
      <c r="J48" s="196"/>
      <c r="K48" s="196">
        <v>2024</v>
      </c>
      <c r="L48" s="196">
        <v>11</v>
      </c>
      <c r="M48" s="196">
        <v>0</v>
      </c>
      <c r="N48" s="196"/>
      <c r="O48" s="196">
        <v>0</v>
      </c>
      <c r="P48" s="196"/>
      <c r="Q48" s="196" t="s">
        <v>6259</v>
      </c>
      <c r="R48" s="196">
        <v>1</v>
      </c>
      <c r="S48" s="196" t="s">
        <v>636</v>
      </c>
      <c r="T48" s="196" t="s">
        <v>5431</v>
      </c>
      <c r="U48" s="196">
        <v>0</v>
      </c>
      <c r="V48" s="196">
        <v>1</v>
      </c>
      <c r="W48" s="196">
        <v>0</v>
      </c>
      <c r="X48" s="196">
        <v>0</v>
      </c>
      <c r="Y48" s="196" t="s">
        <v>6280</v>
      </c>
      <c r="Z48" s="196">
        <v>0</v>
      </c>
      <c r="AA48" s="196">
        <v>0</v>
      </c>
      <c r="AB48" s="196" t="s">
        <v>6281</v>
      </c>
      <c r="AC48" s="196" t="s">
        <v>3907</v>
      </c>
      <c r="AD48" s="196">
        <v>46</v>
      </c>
    </row>
    <row r="49" spans="1:30">
      <c r="A49" s="196" t="s">
        <v>3907</v>
      </c>
      <c r="B49" s="196">
        <v>46</v>
      </c>
      <c r="C49" s="196" t="s">
        <v>6278</v>
      </c>
      <c r="D49" s="197">
        <v>1010</v>
      </c>
      <c r="E49" s="196" t="s">
        <v>6279</v>
      </c>
      <c r="F49" s="196" t="s">
        <v>437</v>
      </c>
      <c r="G49" s="196" t="s">
        <v>431</v>
      </c>
      <c r="H49" s="196" t="s">
        <v>569</v>
      </c>
      <c r="I49" s="196">
        <v>0</v>
      </c>
      <c r="J49" s="196"/>
      <c r="K49" s="196">
        <v>2024</v>
      </c>
      <c r="L49" s="196">
        <v>12</v>
      </c>
      <c r="M49" s="196">
        <v>0</v>
      </c>
      <c r="N49" s="196"/>
      <c r="O49" s="196">
        <v>0</v>
      </c>
      <c r="P49" s="196"/>
      <c r="Q49" s="196" t="s">
        <v>6259</v>
      </c>
      <c r="R49" s="196">
        <v>1</v>
      </c>
      <c r="S49" s="196" t="s">
        <v>636</v>
      </c>
      <c r="T49" s="196" t="s">
        <v>5432</v>
      </c>
      <c r="U49" s="196">
        <v>0</v>
      </c>
      <c r="V49" s="196">
        <v>1</v>
      </c>
      <c r="W49" s="196">
        <v>0</v>
      </c>
      <c r="X49" s="196">
        <v>0</v>
      </c>
      <c r="Y49" s="196" t="s">
        <v>6280</v>
      </c>
      <c r="Z49" s="196">
        <v>0</v>
      </c>
      <c r="AA49" s="196">
        <v>0</v>
      </c>
      <c r="AB49" s="196" t="s">
        <v>6281</v>
      </c>
      <c r="AC49" s="196" t="s">
        <v>3907</v>
      </c>
      <c r="AD49" s="196">
        <v>46</v>
      </c>
    </row>
    <row r="50" spans="1:30">
      <c r="A50" s="196" t="s">
        <v>3907</v>
      </c>
      <c r="B50" s="196">
        <v>46</v>
      </c>
      <c r="C50" s="196" t="s">
        <v>6278</v>
      </c>
      <c r="D50" s="197">
        <v>1011</v>
      </c>
      <c r="E50" s="196" t="s">
        <v>6279</v>
      </c>
      <c r="F50" s="196" t="s">
        <v>437</v>
      </c>
      <c r="G50" s="196" t="s">
        <v>431</v>
      </c>
      <c r="H50" s="196" t="s">
        <v>569</v>
      </c>
      <c r="I50" s="196">
        <v>0</v>
      </c>
      <c r="J50" s="196"/>
      <c r="K50" s="196">
        <v>2025</v>
      </c>
      <c r="L50" s="196">
        <v>1</v>
      </c>
      <c r="M50" s="196">
        <v>0</v>
      </c>
      <c r="N50" s="196"/>
      <c r="O50" s="196">
        <v>0</v>
      </c>
      <c r="P50" s="196"/>
      <c r="Q50" s="196" t="s">
        <v>6259</v>
      </c>
      <c r="R50" s="196">
        <v>1</v>
      </c>
      <c r="S50" s="196" t="s">
        <v>636</v>
      </c>
      <c r="T50" s="196" t="s">
        <v>5433</v>
      </c>
      <c r="U50" s="196">
        <v>0</v>
      </c>
      <c r="V50" s="196">
        <v>1</v>
      </c>
      <c r="W50" s="196">
        <v>0</v>
      </c>
      <c r="X50" s="196">
        <v>0</v>
      </c>
      <c r="Y50" s="196" t="s">
        <v>6280</v>
      </c>
      <c r="Z50" s="196">
        <v>0</v>
      </c>
      <c r="AA50" s="196">
        <v>0</v>
      </c>
      <c r="AB50" s="196" t="s">
        <v>6281</v>
      </c>
      <c r="AC50" s="196" t="s">
        <v>3907</v>
      </c>
      <c r="AD50" s="196">
        <v>46</v>
      </c>
    </row>
    <row r="51" spans="1:30">
      <c r="A51" s="196" t="s">
        <v>3907</v>
      </c>
      <c r="B51" s="196">
        <v>46</v>
      </c>
      <c r="C51" s="196" t="s">
        <v>6278</v>
      </c>
      <c r="D51" s="197">
        <v>1012</v>
      </c>
      <c r="E51" s="196" t="s">
        <v>6279</v>
      </c>
      <c r="F51" s="196" t="s">
        <v>437</v>
      </c>
      <c r="G51" s="196" t="s">
        <v>431</v>
      </c>
      <c r="H51" s="196" t="s">
        <v>569</v>
      </c>
      <c r="I51" s="196">
        <v>0</v>
      </c>
      <c r="J51" s="196"/>
      <c r="K51" s="196">
        <v>2025</v>
      </c>
      <c r="L51" s="196">
        <v>2</v>
      </c>
      <c r="M51" s="196">
        <v>0</v>
      </c>
      <c r="N51" s="196"/>
      <c r="O51" s="196">
        <v>0</v>
      </c>
      <c r="P51" s="196"/>
      <c r="Q51" s="196" t="s">
        <v>6259</v>
      </c>
      <c r="R51" s="196">
        <v>1</v>
      </c>
      <c r="S51" s="196" t="s">
        <v>636</v>
      </c>
      <c r="T51" s="196" t="s">
        <v>5434</v>
      </c>
      <c r="U51" s="196">
        <v>0</v>
      </c>
      <c r="V51" s="196">
        <v>1</v>
      </c>
      <c r="W51" s="196">
        <v>0</v>
      </c>
      <c r="X51" s="196">
        <v>0</v>
      </c>
      <c r="Y51" s="196" t="s">
        <v>6280</v>
      </c>
      <c r="Z51" s="196">
        <v>0</v>
      </c>
      <c r="AA51" s="196">
        <v>0</v>
      </c>
      <c r="AB51" s="196" t="s">
        <v>6281</v>
      </c>
      <c r="AC51" s="196" t="s">
        <v>3907</v>
      </c>
      <c r="AD51" s="196">
        <v>46</v>
      </c>
    </row>
    <row r="52" spans="1:30">
      <c r="A52" s="196" t="s">
        <v>3907</v>
      </c>
      <c r="B52" s="196">
        <v>46</v>
      </c>
      <c r="C52" s="196" t="s">
        <v>6278</v>
      </c>
      <c r="D52" s="197">
        <v>1013</v>
      </c>
      <c r="E52" s="196" t="s">
        <v>6279</v>
      </c>
      <c r="F52" s="196" t="s">
        <v>437</v>
      </c>
      <c r="G52" s="196" t="s">
        <v>431</v>
      </c>
      <c r="H52" s="196" t="s">
        <v>569</v>
      </c>
      <c r="I52" s="196">
        <v>0</v>
      </c>
      <c r="J52" s="196"/>
      <c r="K52" s="196">
        <v>2025</v>
      </c>
      <c r="L52" s="196">
        <v>3</v>
      </c>
      <c r="M52" s="196">
        <v>0</v>
      </c>
      <c r="N52" s="196"/>
      <c r="O52" s="196">
        <v>0</v>
      </c>
      <c r="P52" s="196"/>
      <c r="Q52" s="196" t="s">
        <v>6259</v>
      </c>
      <c r="R52" s="196">
        <v>1</v>
      </c>
      <c r="S52" s="196" t="s">
        <v>636</v>
      </c>
      <c r="T52" s="196" t="s">
        <v>5435</v>
      </c>
      <c r="U52" s="196">
        <v>0</v>
      </c>
      <c r="V52" s="196">
        <v>1</v>
      </c>
      <c r="W52" s="196">
        <v>0</v>
      </c>
      <c r="X52" s="196">
        <v>0</v>
      </c>
      <c r="Y52" s="196" t="s">
        <v>6280</v>
      </c>
      <c r="Z52" s="196">
        <v>0</v>
      </c>
      <c r="AA52" s="196">
        <v>0</v>
      </c>
      <c r="AB52" s="196" t="s">
        <v>6281</v>
      </c>
      <c r="AC52" s="196" t="s">
        <v>3907</v>
      </c>
      <c r="AD52" s="196">
        <v>46</v>
      </c>
    </row>
    <row r="53" spans="1:30">
      <c r="A53" s="196" t="s">
        <v>3907</v>
      </c>
      <c r="B53" s="196">
        <v>46</v>
      </c>
      <c r="C53" s="196" t="s">
        <v>6278</v>
      </c>
      <c r="D53" s="197">
        <v>1014</v>
      </c>
      <c r="E53" s="196" t="s">
        <v>6279</v>
      </c>
      <c r="F53" s="196" t="s">
        <v>437</v>
      </c>
      <c r="G53" s="196" t="s">
        <v>431</v>
      </c>
      <c r="H53" s="196" t="s">
        <v>569</v>
      </c>
      <c r="I53" s="196">
        <v>0</v>
      </c>
      <c r="J53" s="196"/>
      <c r="K53" s="196">
        <v>2025</v>
      </c>
      <c r="L53" s="196">
        <v>4</v>
      </c>
      <c r="M53" s="196">
        <v>0</v>
      </c>
      <c r="N53" s="196"/>
      <c r="O53" s="196">
        <v>0</v>
      </c>
      <c r="P53" s="196"/>
      <c r="Q53" s="196" t="s">
        <v>6259</v>
      </c>
      <c r="R53" s="196">
        <v>1</v>
      </c>
      <c r="S53" s="196" t="s">
        <v>636</v>
      </c>
      <c r="T53" s="196" t="s">
        <v>5436</v>
      </c>
      <c r="U53" s="196">
        <v>0</v>
      </c>
      <c r="V53" s="196">
        <v>1</v>
      </c>
      <c r="W53" s="196">
        <v>0</v>
      </c>
      <c r="X53" s="196">
        <v>0</v>
      </c>
      <c r="Y53" s="196" t="s">
        <v>6280</v>
      </c>
      <c r="Z53" s="196">
        <v>0</v>
      </c>
      <c r="AA53" s="196">
        <v>0</v>
      </c>
      <c r="AB53" s="196" t="s">
        <v>6281</v>
      </c>
      <c r="AC53" s="196" t="s">
        <v>3907</v>
      </c>
      <c r="AD53" s="196">
        <v>46</v>
      </c>
    </row>
    <row r="54" spans="1:30">
      <c r="A54" s="196" t="s">
        <v>3907</v>
      </c>
      <c r="B54" s="196">
        <v>46</v>
      </c>
      <c r="C54" s="196" t="s">
        <v>6278</v>
      </c>
      <c r="D54" s="197">
        <v>1015</v>
      </c>
      <c r="E54" s="196" t="s">
        <v>6279</v>
      </c>
      <c r="F54" s="196" t="s">
        <v>437</v>
      </c>
      <c r="G54" s="196" t="s">
        <v>431</v>
      </c>
      <c r="H54" s="196" t="s">
        <v>569</v>
      </c>
      <c r="I54" s="196">
        <v>0</v>
      </c>
      <c r="J54" s="196"/>
      <c r="K54" s="196">
        <v>2025</v>
      </c>
      <c r="L54" s="196">
        <v>5</v>
      </c>
      <c r="M54" s="196">
        <v>0</v>
      </c>
      <c r="N54" s="196"/>
      <c r="O54" s="196">
        <v>0</v>
      </c>
      <c r="P54" s="196"/>
      <c r="Q54" s="196" t="s">
        <v>6259</v>
      </c>
      <c r="R54" s="196">
        <v>1</v>
      </c>
      <c r="S54" s="196" t="s">
        <v>636</v>
      </c>
      <c r="T54" s="196" t="s">
        <v>5437</v>
      </c>
      <c r="U54" s="196">
        <v>0</v>
      </c>
      <c r="V54" s="196">
        <v>1</v>
      </c>
      <c r="W54" s="196">
        <v>0</v>
      </c>
      <c r="X54" s="196">
        <v>0</v>
      </c>
      <c r="Y54" s="196" t="s">
        <v>6280</v>
      </c>
      <c r="Z54" s="196">
        <v>0</v>
      </c>
      <c r="AA54" s="196">
        <v>0</v>
      </c>
      <c r="AB54" s="196" t="s">
        <v>6281</v>
      </c>
      <c r="AC54" s="196" t="s">
        <v>3907</v>
      </c>
      <c r="AD54" s="196">
        <v>46</v>
      </c>
    </row>
    <row r="55" spans="1:30">
      <c r="A55" s="196" t="s">
        <v>3907</v>
      </c>
      <c r="B55" s="196">
        <v>46</v>
      </c>
      <c r="C55" s="196" t="s">
        <v>6278</v>
      </c>
      <c r="D55" s="197">
        <v>1016</v>
      </c>
      <c r="E55" s="196" t="s">
        <v>6279</v>
      </c>
      <c r="F55" s="196" t="s">
        <v>437</v>
      </c>
      <c r="G55" s="196" t="s">
        <v>431</v>
      </c>
      <c r="H55" s="196" t="s">
        <v>569</v>
      </c>
      <c r="I55" s="196">
        <v>0</v>
      </c>
      <c r="J55" s="196"/>
      <c r="K55" s="196">
        <v>2025</v>
      </c>
      <c r="L55" s="196">
        <v>6</v>
      </c>
      <c r="M55" s="196">
        <v>0</v>
      </c>
      <c r="N55" s="196"/>
      <c r="O55" s="196">
        <v>0</v>
      </c>
      <c r="P55" s="196"/>
      <c r="Q55" s="196" t="s">
        <v>6259</v>
      </c>
      <c r="R55" s="196">
        <v>1</v>
      </c>
      <c r="S55" s="196" t="s">
        <v>636</v>
      </c>
      <c r="T55" s="196" t="s">
        <v>5438</v>
      </c>
      <c r="U55" s="196">
        <v>0</v>
      </c>
      <c r="V55" s="196">
        <v>1</v>
      </c>
      <c r="W55" s="196">
        <v>0</v>
      </c>
      <c r="X55" s="196">
        <v>0</v>
      </c>
      <c r="Y55" s="196" t="s">
        <v>6280</v>
      </c>
      <c r="Z55" s="196">
        <v>0</v>
      </c>
      <c r="AA55" s="196">
        <v>0</v>
      </c>
      <c r="AB55" s="196" t="s">
        <v>6281</v>
      </c>
      <c r="AC55" s="196" t="s">
        <v>3907</v>
      </c>
      <c r="AD55" s="196">
        <v>46</v>
      </c>
    </row>
    <row r="56" spans="1:30">
      <c r="A56" s="196" t="s">
        <v>3907</v>
      </c>
      <c r="B56" s="196">
        <v>46</v>
      </c>
      <c r="C56" s="196" t="s">
        <v>6278</v>
      </c>
      <c r="D56" s="197">
        <v>1017</v>
      </c>
      <c r="E56" s="196" t="s">
        <v>6279</v>
      </c>
      <c r="F56" s="196" t="s">
        <v>437</v>
      </c>
      <c r="G56" s="196" t="s">
        <v>431</v>
      </c>
      <c r="H56" s="196" t="s">
        <v>569</v>
      </c>
      <c r="I56" s="196">
        <v>0</v>
      </c>
      <c r="J56" s="196"/>
      <c r="K56" s="196">
        <v>2025</v>
      </c>
      <c r="L56" s="196">
        <v>7</v>
      </c>
      <c r="M56" s="196">
        <v>0</v>
      </c>
      <c r="N56" s="196"/>
      <c r="O56" s="196">
        <v>0</v>
      </c>
      <c r="P56" s="196"/>
      <c r="Q56" s="196" t="s">
        <v>6259</v>
      </c>
      <c r="R56" s="196">
        <v>1</v>
      </c>
      <c r="S56" s="196" t="s">
        <v>636</v>
      </c>
      <c r="T56" s="196" t="s">
        <v>5439</v>
      </c>
      <c r="U56" s="196">
        <v>0</v>
      </c>
      <c r="V56" s="196">
        <v>1</v>
      </c>
      <c r="W56" s="196">
        <v>0</v>
      </c>
      <c r="X56" s="196">
        <v>0</v>
      </c>
      <c r="Y56" s="196" t="s">
        <v>6280</v>
      </c>
      <c r="Z56" s="196">
        <v>0</v>
      </c>
      <c r="AA56" s="196">
        <v>0</v>
      </c>
      <c r="AB56" s="196" t="s">
        <v>6281</v>
      </c>
      <c r="AC56" s="196" t="s">
        <v>3907</v>
      </c>
      <c r="AD56" s="196">
        <v>46</v>
      </c>
    </row>
    <row r="57" spans="1:30">
      <c r="A57" s="196" t="s">
        <v>3907</v>
      </c>
      <c r="B57" s="196">
        <v>46</v>
      </c>
      <c r="C57" s="196" t="s">
        <v>6278</v>
      </c>
      <c r="D57" s="197">
        <v>1018</v>
      </c>
      <c r="E57" s="196" t="s">
        <v>6279</v>
      </c>
      <c r="F57" s="196" t="s">
        <v>437</v>
      </c>
      <c r="G57" s="196" t="s">
        <v>431</v>
      </c>
      <c r="H57" s="196" t="s">
        <v>569</v>
      </c>
      <c r="I57" s="196">
        <v>0</v>
      </c>
      <c r="J57" s="196"/>
      <c r="K57" s="196">
        <v>2025</v>
      </c>
      <c r="L57" s="196">
        <v>8</v>
      </c>
      <c r="M57" s="196">
        <v>0</v>
      </c>
      <c r="N57" s="196"/>
      <c r="O57" s="196">
        <v>0</v>
      </c>
      <c r="P57" s="196"/>
      <c r="Q57" s="196" t="s">
        <v>6259</v>
      </c>
      <c r="R57" s="196">
        <v>1</v>
      </c>
      <c r="S57" s="196" t="s">
        <v>636</v>
      </c>
      <c r="T57" s="196" t="s">
        <v>5440</v>
      </c>
      <c r="U57" s="196">
        <v>0</v>
      </c>
      <c r="V57" s="196">
        <v>1</v>
      </c>
      <c r="W57" s="196">
        <v>0</v>
      </c>
      <c r="X57" s="196">
        <v>0</v>
      </c>
      <c r="Y57" s="196" t="s">
        <v>6280</v>
      </c>
      <c r="Z57" s="196">
        <v>0</v>
      </c>
      <c r="AA57" s="196">
        <v>0</v>
      </c>
      <c r="AB57" s="196" t="s">
        <v>6281</v>
      </c>
      <c r="AC57" s="196" t="s">
        <v>3907</v>
      </c>
      <c r="AD57" s="196">
        <v>46</v>
      </c>
    </row>
    <row r="58" spans="1:30">
      <c r="A58" s="196" t="s">
        <v>3907</v>
      </c>
      <c r="B58" s="196">
        <v>46</v>
      </c>
      <c r="C58" s="196" t="s">
        <v>6278</v>
      </c>
      <c r="D58" s="197">
        <v>1019</v>
      </c>
      <c r="E58" s="196" t="s">
        <v>6279</v>
      </c>
      <c r="F58" s="196" t="s">
        <v>437</v>
      </c>
      <c r="G58" s="196" t="s">
        <v>431</v>
      </c>
      <c r="H58" s="196" t="s">
        <v>569</v>
      </c>
      <c r="I58" s="196">
        <v>0</v>
      </c>
      <c r="J58" s="196"/>
      <c r="K58" s="196">
        <v>2025</v>
      </c>
      <c r="L58" s="196">
        <v>9</v>
      </c>
      <c r="M58" s="196">
        <v>0</v>
      </c>
      <c r="N58" s="196"/>
      <c r="O58" s="196">
        <v>0</v>
      </c>
      <c r="P58" s="196"/>
      <c r="Q58" s="196" t="s">
        <v>6259</v>
      </c>
      <c r="R58" s="196">
        <v>1</v>
      </c>
      <c r="S58" s="196" t="s">
        <v>636</v>
      </c>
      <c r="T58" s="196" t="s">
        <v>5441</v>
      </c>
      <c r="U58" s="196">
        <v>0</v>
      </c>
      <c r="V58" s="196">
        <v>1</v>
      </c>
      <c r="W58" s="196">
        <v>0</v>
      </c>
      <c r="X58" s="196">
        <v>0</v>
      </c>
      <c r="Y58" s="196" t="s">
        <v>6280</v>
      </c>
      <c r="Z58" s="196">
        <v>0</v>
      </c>
      <c r="AA58" s="196">
        <v>0</v>
      </c>
      <c r="AB58" s="196" t="s">
        <v>6281</v>
      </c>
      <c r="AC58" s="196" t="s">
        <v>3907</v>
      </c>
      <c r="AD58" s="196">
        <v>46</v>
      </c>
    </row>
    <row r="59" spans="1:30">
      <c r="A59" s="196" t="s">
        <v>3907</v>
      </c>
      <c r="B59" s="196">
        <v>46</v>
      </c>
      <c r="C59" s="196" t="s">
        <v>6278</v>
      </c>
      <c r="D59" s="197">
        <v>1020</v>
      </c>
      <c r="E59" s="196" t="s">
        <v>6279</v>
      </c>
      <c r="F59" s="196" t="s">
        <v>437</v>
      </c>
      <c r="G59" s="196" t="s">
        <v>431</v>
      </c>
      <c r="H59" s="196" t="s">
        <v>569</v>
      </c>
      <c r="I59" s="196">
        <v>0</v>
      </c>
      <c r="J59" s="196"/>
      <c r="K59" s="196">
        <v>2025</v>
      </c>
      <c r="L59" s="196">
        <v>10</v>
      </c>
      <c r="M59" s="196">
        <v>0</v>
      </c>
      <c r="N59" s="196"/>
      <c r="O59" s="196">
        <v>0</v>
      </c>
      <c r="P59" s="196"/>
      <c r="Q59" s="196" t="s">
        <v>6259</v>
      </c>
      <c r="R59" s="196">
        <v>1</v>
      </c>
      <c r="S59" s="196" t="s">
        <v>636</v>
      </c>
      <c r="T59" s="196" t="s">
        <v>5442</v>
      </c>
      <c r="U59" s="196">
        <v>0</v>
      </c>
      <c r="V59" s="196">
        <v>1</v>
      </c>
      <c r="W59" s="196">
        <v>0</v>
      </c>
      <c r="X59" s="196">
        <v>0</v>
      </c>
      <c r="Y59" s="196" t="s">
        <v>6280</v>
      </c>
      <c r="Z59" s="196">
        <v>0</v>
      </c>
      <c r="AA59" s="196">
        <v>0</v>
      </c>
      <c r="AB59" s="196" t="s">
        <v>6281</v>
      </c>
      <c r="AC59" s="196" t="s">
        <v>3907</v>
      </c>
      <c r="AD59" s="196">
        <v>46</v>
      </c>
    </row>
    <row r="60" spans="1:30">
      <c r="A60" s="196" t="s">
        <v>3907</v>
      </c>
      <c r="B60" s="196">
        <v>46</v>
      </c>
      <c r="C60" s="196" t="s">
        <v>6278</v>
      </c>
      <c r="D60" s="197">
        <v>1021</v>
      </c>
      <c r="E60" s="196" t="s">
        <v>6279</v>
      </c>
      <c r="F60" s="196" t="s">
        <v>437</v>
      </c>
      <c r="G60" s="196" t="s">
        <v>431</v>
      </c>
      <c r="H60" s="196" t="s">
        <v>569</v>
      </c>
      <c r="I60" s="196">
        <v>0</v>
      </c>
      <c r="J60" s="196"/>
      <c r="K60" s="196">
        <v>2025</v>
      </c>
      <c r="L60" s="196">
        <v>11</v>
      </c>
      <c r="M60" s="196">
        <v>0</v>
      </c>
      <c r="N60" s="196"/>
      <c r="O60" s="196">
        <v>0</v>
      </c>
      <c r="P60" s="196"/>
      <c r="Q60" s="196" t="s">
        <v>6259</v>
      </c>
      <c r="R60" s="196">
        <v>1</v>
      </c>
      <c r="S60" s="196" t="s">
        <v>636</v>
      </c>
      <c r="T60" s="196" t="s">
        <v>5443</v>
      </c>
      <c r="U60" s="196">
        <v>0</v>
      </c>
      <c r="V60" s="196">
        <v>1</v>
      </c>
      <c r="W60" s="196">
        <v>0</v>
      </c>
      <c r="X60" s="196">
        <v>0</v>
      </c>
      <c r="Y60" s="196" t="s">
        <v>6280</v>
      </c>
      <c r="Z60" s="196">
        <v>0</v>
      </c>
      <c r="AA60" s="196">
        <v>0</v>
      </c>
      <c r="AB60" s="196" t="s">
        <v>6281</v>
      </c>
      <c r="AC60" s="196" t="s">
        <v>3907</v>
      </c>
      <c r="AD60" s="196">
        <v>46</v>
      </c>
    </row>
    <row r="61" spans="1:30">
      <c r="A61" s="196" t="s">
        <v>3907</v>
      </c>
      <c r="B61" s="196">
        <v>46</v>
      </c>
      <c r="C61" s="196" t="s">
        <v>6278</v>
      </c>
      <c r="D61" s="197">
        <v>1022</v>
      </c>
      <c r="E61" s="196" t="s">
        <v>6279</v>
      </c>
      <c r="F61" s="196" t="s">
        <v>437</v>
      </c>
      <c r="G61" s="196" t="s">
        <v>431</v>
      </c>
      <c r="H61" s="196" t="s">
        <v>569</v>
      </c>
      <c r="I61" s="196">
        <v>0</v>
      </c>
      <c r="J61" s="196"/>
      <c r="K61" s="196">
        <v>2025</v>
      </c>
      <c r="L61" s="196">
        <v>12</v>
      </c>
      <c r="M61" s="196">
        <v>0</v>
      </c>
      <c r="N61" s="196"/>
      <c r="O61" s="196">
        <v>0</v>
      </c>
      <c r="P61" s="196"/>
      <c r="Q61" s="196" t="s">
        <v>6259</v>
      </c>
      <c r="R61" s="196">
        <v>1</v>
      </c>
      <c r="S61" s="196" t="s">
        <v>636</v>
      </c>
      <c r="T61" s="196" t="s">
        <v>5444</v>
      </c>
      <c r="U61" s="196">
        <v>0</v>
      </c>
      <c r="V61" s="196">
        <v>1</v>
      </c>
      <c r="W61" s="196">
        <v>0</v>
      </c>
      <c r="X61" s="196">
        <v>0</v>
      </c>
      <c r="Y61" s="196" t="s">
        <v>6280</v>
      </c>
      <c r="Z61" s="196">
        <v>0</v>
      </c>
      <c r="AA61" s="196">
        <v>0</v>
      </c>
      <c r="AB61" s="196" t="s">
        <v>6281</v>
      </c>
      <c r="AC61" s="196" t="s">
        <v>3907</v>
      </c>
      <c r="AD61" s="196">
        <v>46</v>
      </c>
    </row>
    <row r="62" spans="1:30">
      <c r="A62" s="196" t="s">
        <v>3907</v>
      </c>
      <c r="B62" s="196">
        <v>46</v>
      </c>
      <c r="C62" s="196" t="s">
        <v>6278</v>
      </c>
      <c r="D62" s="197">
        <v>1023</v>
      </c>
      <c r="E62" s="196" t="s">
        <v>6279</v>
      </c>
      <c r="F62" s="196" t="s">
        <v>437</v>
      </c>
      <c r="G62" s="196" t="s">
        <v>431</v>
      </c>
      <c r="H62" s="196" t="s">
        <v>569</v>
      </c>
      <c r="I62" s="196">
        <v>0</v>
      </c>
      <c r="J62" s="196"/>
      <c r="K62" s="196">
        <v>2022</v>
      </c>
      <c r="L62" s="196">
        <v>1</v>
      </c>
      <c r="M62" s="196">
        <v>27</v>
      </c>
      <c r="N62" s="196"/>
      <c r="O62" s="196">
        <v>0</v>
      </c>
      <c r="P62" s="196"/>
      <c r="Q62" s="196" t="s">
        <v>6260</v>
      </c>
      <c r="R62" s="196">
        <v>1</v>
      </c>
      <c r="S62" s="196" t="s">
        <v>636</v>
      </c>
      <c r="T62" s="196" t="s">
        <v>5397</v>
      </c>
      <c r="U62" s="196">
        <v>0</v>
      </c>
      <c r="V62" s="196">
        <v>1</v>
      </c>
      <c r="W62" s="196">
        <v>0</v>
      </c>
      <c r="X62" s="196">
        <v>0</v>
      </c>
      <c r="Y62" s="196" t="s">
        <v>6280</v>
      </c>
      <c r="Z62" s="196">
        <v>1</v>
      </c>
      <c r="AA62" s="196">
        <v>0</v>
      </c>
      <c r="AB62" s="196" t="s">
        <v>6282</v>
      </c>
      <c r="AC62" s="196" t="s">
        <v>3907</v>
      </c>
      <c r="AD62" s="196">
        <v>46</v>
      </c>
    </row>
    <row r="63" spans="1:30">
      <c r="A63" s="196" t="s">
        <v>3907</v>
      </c>
      <c r="B63" s="196">
        <v>46</v>
      </c>
      <c r="C63" s="196" t="s">
        <v>6278</v>
      </c>
      <c r="D63" s="197">
        <v>1024</v>
      </c>
      <c r="E63" s="196" t="s">
        <v>6279</v>
      </c>
      <c r="F63" s="196" t="s">
        <v>437</v>
      </c>
      <c r="G63" s="196" t="s">
        <v>431</v>
      </c>
      <c r="H63" s="196" t="s">
        <v>569</v>
      </c>
      <c r="I63" s="196">
        <v>0</v>
      </c>
      <c r="J63" s="196"/>
      <c r="K63" s="196">
        <v>2022</v>
      </c>
      <c r="L63" s="196">
        <v>2</v>
      </c>
      <c r="M63" s="196">
        <v>26.6</v>
      </c>
      <c r="N63" s="196"/>
      <c r="O63" s="196">
        <v>0</v>
      </c>
      <c r="P63" s="196"/>
      <c r="Q63" s="196" t="s">
        <v>6260</v>
      </c>
      <c r="R63" s="196">
        <v>1</v>
      </c>
      <c r="S63" s="196" t="s">
        <v>636</v>
      </c>
      <c r="T63" s="196" t="s">
        <v>5398</v>
      </c>
      <c r="U63" s="196">
        <v>0</v>
      </c>
      <c r="V63" s="196">
        <v>1</v>
      </c>
      <c r="W63" s="196">
        <v>0</v>
      </c>
      <c r="X63" s="196">
        <v>0</v>
      </c>
      <c r="Y63" s="196" t="s">
        <v>6280</v>
      </c>
      <c r="Z63" s="196">
        <v>1</v>
      </c>
      <c r="AA63" s="196">
        <v>0</v>
      </c>
      <c r="AB63" s="196" t="s">
        <v>6282</v>
      </c>
      <c r="AC63" s="196" t="s">
        <v>3907</v>
      </c>
      <c r="AD63" s="196">
        <v>46</v>
      </c>
    </row>
    <row r="64" spans="1:30">
      <c r="A64" s="196" t="s">
        <v>3907</v>
      </c>
      <c r="B64" s="196">
        <v>46</v>
      </c>
      <c r="C64" s="196" t="s">
        <v>6278</v>
      </c>
      <c r="D64" s="197">
        <v>1025</v>
      </c>
      <c r="E64" s="196" t="s">
        <v>6279</v>
      </c>
      <c r="F64" s="196" t="s">
        <v>437</v>
      </c>
      <c r="G64" s="196" t="s">
        <v>431</v>
      </c>
      <c r="H64" s="196" t="s">
        <v>569</v>
      </c>
      <c r="I64" s="196">
        <v>0</v>
      </c>
      <c r="J64" s="196"/>
      <c r="K64" s="196">
        <v>2022</v>
      </c>
      <c r="L64" s="196">
        <v>3</v>
      </c>
      <c r="M64" s="196">
        <v>30.3</v>
      </c>
      <c r="N64" s="196"/>
      <c r="O64" s="196">
        <v>0</v>
      </c>
      <c r="P64" s="196"/>
      <c r="Q64" s="196" t="s">
        <v>6260</v>
      </c>
      <c r="R64" s="196">
        <v>1</v>
      </c>
      <c r="S64" s="196" t="s">
        <v>636</v>
      </c>
      <c r="T64" s="196" t="s">
        <v>5399</v>
      </c>
      <c r="U64" s="196">
        <v>0</v>
      </c>
      <c r="V64" s="196">
        <v>1</v>
      </c>
      <c r="W64" s="196">
        <v>0</v>
      </c>
      <c r="X64" s="196">
        <v>0</v>
      </c>
      <c r="Y64" s="196" t="s">
        <v>6280</v>
      </c>
      <c r="Z64" s="196">
        <v>1</v>
      </c>
      <c r="AA64" s="196">
        <v>0</v>
      </c>
      <c r="AB64" s="196" t="s">
        <v>6282</v>
      </c>
      <c r="AC64" s="196" t="s">
        <v>3907</v>
      </c>
      <c r="AD64" s="196">
        <v>46</v>
      </c>
    </row>
    <row r="65" spans="1:30">
      <c r="A65" s="196" t="s">
        <v>3907</v>
      </c>
      <c r="B65" s="196">
        <v>46</v>
      </c>
      <c r="C65" s="196" t="s">
        <v>6278</v>
      </c>
      <c r="D65" s="197">
        <v>1026</v>
      </c>
      <c r="E65" s="196" t="s">
        <v>6279</v>
      </c>
      <c r="F65" s="196" t="s">
        <v>437</v>
      </c>
      <c r="G65" s="196" t="s">
        <v>431</v>
      </c>
      <c r="H65" s="196" t="s">
        <v>569</v>
      </c>
      <c r="I65" s="196">
        <v>0</v>
      </c>
      <c r="J65" s="196"/>
      <c r="K65" s="196">
        <v>2022</v>
      </c>
      <c r="L65" s="196">
        <v>4</v>
      </c>
      <c r="M65" s="196">
        <v>28.8</v>
      </c>
      <c r="N65" s="196"/>
      <c r="O65" s="196">
        <v>0</v>
      </c>
      <c r="P65" s="196"/>
      <c r="Q65" s="196" t="s">
        <v>6260</v>
      </c>
      <c r="R65" s="196">
        <v>1</v>
      </c>
      <c r="S65" s="196" t="s">
        <v>636</v>
      </c>
      <c r="T65" s="196" t="s">
        <v>5400</v>
      </c>
      <c r="U65" s="196">
        <v>0</v>
      </c>
      <c r="V65" s="196">
        <v>1</v>
      </c>
      <c r="W65" s="196">
        <v>0</v>
      </c>
      <c r="X65" s="196">
        <v>0</v>
      </c>
      <c r="Y65" s="196" t="s">
        <v>6280</v>
      </c>
      <c r="Z65" s="196">
        <v>1</v>
      </c>
      <c r="AA65" s="196">
        <v>0</v>
      </c>
      <c r="AB65" s="196" t="s">
        <v>6282</v>
      </c>
      <c r="AC65" s="196" t="s">
        <v>3907</v>
      </c>
      <c r="AD65" s="196">
        <v>46</v>
      </c>
    </row>
    <row r="66" spans="1:30">
      <c r="A66" s="196" t="s">
        <v>3907</v>
      </c>
      <c r="B66" s="196">
        <v>46</v>
      </c>
      <c r="C66" s="196" t="s">
        <v>6278</v>
      </c>
      <c r="D66" s="197">
        <v>1027</v>
      </c>
      <c r="E66" s="196" t="s">
        <v>6279</v>
      </c>
      <c r="F66" s="196" t="s">
        <v>437</v>
      </c>
      <c r="G66" s="196" t="s">
        <v>431</v>
      </c>
      <c r="H66" s="196" t="s">
        <v>569</v>
      </c>
      <c r="I66" s="196">
        <v>0</v>
      </c>
      <c r="J66" s="196"/>
      <c r="K66" s="196">
        <v>2022</v>
      </c>
      <c r="L66" s="196">
        <v>5</v>
      </c>
      <c r="M66" s="196">
        <v>31.4</v>
      </c>
      <c r="N66" s="196"/>
      <c r="O66" s="196">
        <v>0</v>
      </c>
      <c r="P66" s="196"/>
      <c r="Q66" s="196" t="s">
        <v>6260</v>
      </c>
      <c r="R66" s="196">
        <v>1</v>
      </c>
      <c r="S66" s="196" t="s">
        <v>636</v>
      </c>
      <c r="T66" s="196" t="s">
        <v>5401</v>
      </c>
      <c r="U66" s="196">
        <v>0</v>
      </c>
      <c r="V66" s="196">
        <v>1</v>
      </c>
      <c r="W66" s="196">
        <v>0</v>
      </c>
      <c r="X66" s="196">
        <v>0</v>
      </c>
      <c r="Y66" s="196" t="s">
        <v>6280</v>
      </c>
      <c r="Z66" s="196">
        <v>1</v>
      </c>
      <c r="AA66" s="196">
        <v>0</v>
      </c>
      <c r="AB66" s="196" t="s">
        <v>6282</v>
      </c>
      <c r="AC66" s="196" t="s">
        <v>3907</v>
      </c>
      <c r="AD66" s="196">
        <v>46</v>
      </c>
    </row>
    <row r="67" spans="1:30">
      <c r="A67" s="196" t="s">
        <v>3907</v>
      </c>
      <c r="B67" s="196">
        <v>46</v>
      </c>
      <c r="C67" s="196" t="s">
        <v>6278</v>
      </c>
      <c r="D67" s="197">
        <v>1028</v>
      </c>
      <c r="E67" s="196" t="s">
        <v>6279</v>
      </c>
      <c r="F67" s="196" t="s">
        <v>437</v>
      </c>
      <c r="G67" s="196" t="s">
        <v>431</v>
      </c>
      <c r="H67" s="196" t="s">
        <v>569</v>
      </c>
      <c r="I67" s="196">
        <v>0</v>
      </c>
      <c r="J67" s="196"/>
      <c r="K67" s="196">
        <v>2022</v>
      </c>
      <c r="L67" s="196">
        <v>6</v>
      </c>
      <c r="M67" s="196">
        <v>31.2</v>
      </c>
      <c r="N67" s="196"/>
      <c r="O67" s="196">
        <v>0</v>
      </c>
      <c r="P67" s="196"/>
      <c r="Q67" s="196" t="s">
        <v>6260</v>
      </c>
      <c r="R67" s="196">
        <v>1</v>
      </c>
      <c r="S67" s="196" t="s">
        <v>636</v>
      </c>
      <c r="T67" s="196" t="s">
        <v>5402</v>
      </c>
      <c r="U67" s="196">
        <v>0</v>
      </c>
      <c r="V67" s="196">
        <v>1</v>
      </c>
      <c r="W67" s="196">
        <v>0</v>
      </c>
      <c r="X67" s="196">
        <v>0</v>
      </c>
      <c r="Y67" s="196" t="s">
        <v>6280</v>
      </c>
      <c r="Z67" s="196">
        <v>1</v>
      </c>
      <c r="AA67" s="196">
        <v>0</v>
      </c>
      <c r="AB67" s="196" t="s">
        <v>6282</v>
      </c>
      <c r="AC67" s="196" t="s">
        <v>3907</v>
      </c>
      <c r="AD67" s="196">
        <v>46</v>
      </c>
    </row>
    <row r="68" spans="1:30">
      <c r="A68" s="196" t="s">
        <v>3907</v>
      </c>
      <c r="B68" s="196">
        <v>46</v>
      </c>
      <c r="C68" s="196" t="s">
        <v>6278</v>
      </c>
      <c r="D68" s="197">
        <v>1029</v>
      </c>
      <c r="E68" s="196" t="s">
        <v>6279</v>
      </c>
      <c r="F68" s="196" t="s">
        <v>437</v>
      </c>
      <c r="G68" s="196" t="s">
        <v>431</v>
      </c>
      <c r="H68" s="196" t="s">
        <v>569</v>
      </c>
      <c r="I68" s="196">
        <v>0</v>
      </c>
      <c r="J68" s="196"/>
      <c r="K68" s="196">
        <v>2022</v>
      </c>
      <c r="L68" s="196">
        <v>7</v>
      </c>
      <c r="M68" s="196">
        <v>31.4</v>
      </c>
      <c r="N68" s="196"/>
      <c r="O68" s="196">
        <v>0</v>
      </c>
      <c r="P68" s="196"/>
      <c r="Q68" s="196" t="s">
        <v>6260</v>
      </c>
      <c r="R68" s="196">
        <v>1</v>
      </c>
      <c r="S68" s="196" t="s">
        <v>636</v>
      </c>
      <c r="T68" s="196" t="s">
        <v>5403</v>
      </c>
      <c r="U68" s="196">
        <v>0</v>
      </c>
      <c r="V68" s="196">
        <v>1</v>
      </c>
      <c r="W68" s="196">
        <v>0</v>
      </c>
      <c r="X68" s="196">
        <v>0</v>
      </c>
      <c r="Y68" s="196" t="s">
        <v>6280</v>
      </c>
      <c r="Z68" s="196">
        <v>1</v>
      </c>
      <c r="AA68" s="196">
        <v>0</v>
      </c>
      <c r="AB68" s="196" t="s">
        <v>6282</v>
      </c>
      <c r="AC68" s="196" t="s">
        <v>3907</v>
      </c>
      <c r="AD68" s="196">
        <v>46</v>
      </c>
    </row>
    <row r="69" spans="1:30">
      <c r="A69" s="196" t="s">
        <v>3907</v>
      </c>
      <c r="B69" s="196">
        <v>46</v>
      </c>
      <c r="C69" s="196" t="s">
        <v>6278</v>
      </c>
      <c r="D69" s="197">
        <v>1030</v>
      </c>
      <c r="E69" s="196" t="s">
        <v>6279</v>
      </c>
      <c r="F69" s="196" t="s">
        <v>437</v>
      </c>
      <c r="G69" s="196" t="s">
        <v>431</v>
      </c>
      <c r="H69" s="196" t="s">
        <v>569</v>
      </c>
      <c r="I69" s="196">
        <v>0</v>
      </c>
      <c r="J69" s="196"/>
      <c r="K69" s="196">
        <v>2022</v>
      </c>
      <c r="L69" s="196">
        <v>8</v>
      </c>
      <c r="M69" s="196">
        <v>30.3</v>
      </c>
      <c r="N69" s="196"/>
      <c r="O69" s="196">
        <v>0</v>
      </c>
      <c r="P69" s="196"/>
      <c r="Q69" s="196" t="s">
        <v>6260</v>
      </c>
      <c r="R69" s="196">
        <v>1</v>
      </c>
      <c r="S69" s="196" t="s">
        <v>636</v>
      </c>
      <c r="T69" s="196" t="s">
        <v>5404</v>
      </c>
      <c r="U69" s="196">
        <v>0</v>
      </c>
      <c r="V69" s="196">
        <v>1</v>
      </c>
      <c r="W69" s="196">
        <v>0</v>
      </c>
      <c r="X69" s="196">
        <v>0</v>
      </c>
      <c r="Y69" s="196" t="s">
        <v>6280</v>
      </c>
      <c r="Z69" s="196">
        <v>1</v>
      </c>
      <c r="AA69" s="196">
        <v>0</v>
      </c>
      <c r="AB69" s="196" t="s">
        <v>6282</v>
      </c>
      <c r="AC69" s="196" t="s">
        <v>3907</v>
      </c>
      <c r="AD69" s="196">
        <v>46</v>
      </c>
    </row>
    <row r="70" spans="1:30">
      <c r="A70" s="196" t="s">
        <v>3907</v>
      </c>
      <c r="B70" s="196">
        <v>46</v>
      </c>
      <c r="C70" s="196" t="s">
        <v>6278</v>
      </c>
      <c r="D70" s="197">
        <v>1031</v>
      </c>
      <c r="E70" s="196" t="s">
        <v>6279</v>
      </c>
      <c r="F70" s="196" t="s">
        <v>437</v>
      </c>
      <c r="G70" s="196" t="s">
        <v>431</v>
      </c>
      <c r="H70" s="196" t="s">
        <v>569</v>
      </c>
      <c r="I70" s="196">
        <v>0</v>
      </c>
      <c r="J70" s="196"/>
      <c r="K70" s="196">
        <v>2022</v>
      </c>
      <c r="L70" s="196">
        <v>9</v>
      </c>
      <c r="M70" s="196">
        <v>28.8</v>
      </c>
      <c r="N70" s="196"/>
      <c r="O70" s="196">
        <v>0</v>
      </c>
      <c r="P70" s="196"/>
      <c r="Q70" s="196" t="s">
        <v>6260</v>
      </c>
      <c r="R70" s="196">
        <v>1</v>
      </c>
      <c r="S70" s="196" t="s">
        <v>636</v>
      </c>
      <c r="T70" s="196" t="s">
        <v>5405</v>
      </c>
      <c r="U70" s="196">
        <v>0</v>
      </c>
      <c r="V70" s="196">
        <v>1</v>
      </c>
      <c r="W70" s="196">
        <v>0</v>
      </c>
      <c r="X70" s="196">
        <v>0</v>
      </c>
      <c r="Y70" s="196" t="s">
        <v>6280</v>
      </c>
      <c r="Z70" s="196">
        <v>1</v>
      </c>
      <c r="AA70" s="196">
        <v>0</v>
      </c>
      <c r="AB70" s="196" t="s">
        <v>6282</v>
      </c>
      <c r="AC70" s="196" t="s">
        <v>3907</v>
      </c>
      <c r="AD70" s="196">
        <v>46</v>
      </c>
    </row>
    <row r="71" spans="1:30">
      <c r="A71" s="196" t="s">
        <v>3907</v>
      </c>
      <c r="B71" s="196">
        <v>46</v>
      </c>
      <c r="C71" s="196" t="s">
        <v>6278</v>
      </c>
      <c r="D71" s="197">
        <v>1032</v>
      </c>
      <c r="E71" s="196" t="s">
        <v>6279</v>
      </c>
      <c r="F71" s="196" t="s">
        <v>437</v>
      </c>
      <c r="G71" s="196" t="s">
        <v>431</v>
      </c>
      <c r="H71" s="196" t="s">
        <v>569</v>
      </c>
      <c r="I71" s="196">
        <v>0</v>
      </c>
      <c r="J71" s="196"/>
      <c r="K71" s="196">
        <v>2022</v>
      </c>
      <c r="L71" s="196">
        <v>10</v>
      </c>
      <c r="M71" s="196">
        <v>28.1</v>
      </c>
      <c r="N71" s="196"/>
      <c r="O71" s="196">
        <v>0</v>
      </c>
      <c r="P71" s="196"/>
      <c r="Q71" s="196" t="s">
        <v>6260</v>
      </c>
      <c r="R71" s="196">
        <v>1</v>
      </c>
      <c r="S71" s="196" t="s">
        <v>636</v>
      </c>
      <c r="T71" s="196" t="s">
        <v>5406</v>
      </c>
      <c r="U71" s="196">
        <v>0</v>
      </c>
      <c r="V71" s="196">
        <v>1</v>
      </c>
      <c r="W71" s="196">
        <v>0</v>
      </c>
      <c r="X71" s="196">
        <v>0</v>
      </c>
      <c r="Y71" s="196" t="s">
        <v>6280</v>
      </c>
      <c r="Z71" s="196">
        <v>1</v>
      </c>
      <c r="AA71" s="196">
        <v>0</v>
      </c>
      <c r="AB71" s="196" t="s">
        <v>6282</v>
      </c>
      <c r="AC71" s="196" t="s">
        <v>3907</v>
      </c>
      <c r="AD71" s="196">
        <v>46</v>
      </c>
    </row>
    <row r="72" spans="1:30">
      <c r="A72" s="196" t="s">
        <v>3907</v>
      </c>
      <c r="B72" s="196">
        <v>46</v>
      </c>
      <c r="C72" s="196" t="s">
        <v>6278</v>
      </c>
      <c r="D72" s="197">
        <v>1033</v>
      </c>
      <c r="E72" s="196" t="s">
        <v>6279</v>
      </c>
      <c r="F72" s="196" t="s">
        <v>437</v>
      </c>
      <c r="G72" s="196" t="s">
        <v>431</v>
      </c>
      <c r="H72" s="196" t="s">
        <v>569</v>
      </c>
      <c r="I72" s="196">
        <v>0</v>
      </c>
      <c r="J72" s="196"/>
      <c r="K72" s="196">
        <v>2022</v>
      </c>
      <c r="L72" s="196">
        <v>11</v>
      </c>
      <c r="M72" s="196">
        <v>26.4</v>
      </c>
      <c r="N72" s="196"/>
      <c r="O72" s="196">
        <v>0</v>
      </c>
      <c r="P72" s="196"/>
      <c r="Q72" s="196" t="s">
        <v>6260</v>
      </c>
      <c r="R72" s="196">
        <v>1</v>
      </c>
      <c r="S72" s="196" t="s">
        <v>636</v>
      </c>
      <c r="T72" s="196" t="s">
        <v>5407</v>
      </c>
      <c r="U72" s="196">
        <v>0</v>
      </c>
      <c r="V72" s="196">
        <v>1</v>
      </c>
      <c r="W72" s="196">
        <v>0</v>
      </c>
      <c r="X72" s="196">
        <v>0</v>
      </c>
      <c r="Y72" s="196" t="s">
        <v>6280</v>
      </c>
      <c r="Z72" s="196">
        <v>1</v>
      </c>
      <c r="AA72" s="196">
        <v>0</v>
      </c>
      <c r="AB72" s="196" t="s">
        <v>6282</v>
      </c>
      <c r="AC72" s="196" t="s">
        <v>3907</v>
      </c>
      <c r="AD72" s="196">
        <v>46</v>
      </c>
    </row>
    <row r="73" spans="1:30">
      <c r="A73" s="196" t="s">
        <v>3907</v>
      </c>
      <c r="B73" s="196">
        <v>46</v>
      </c>
      <c r="C73" s="196" t="s">
        <v>6278</v>
      </c>
      <c r="D73" s="197">
        <v>1034</v>
      </c>
      <c r="E73" s="196" t="s">
        <v>6279</v>
      </c>
      <c r="F73" s="196" t="s">
        <v>437</v>
      </c>
      <c r="G73" s="196" t="s">
        <v>431</v>
      </c>
      <c r="H73" s="196" t="s">
        <v>569</v>
      </c>
      <c r="I73" s="196">
        <v>0</v>
      </c>
      <c r="J73" s="196"/>
      <c r="K73" s="196">
        <v>2022</v>
      </c>
      <c r="L73" s="196">
        <v>12</v>
      </c>
      <c r="M73" s="196">
        <v>27</v>
      </c>
      <c r="N73" s="196"/>
      <c r="O73" s="196">
        <v>0</v>
      </c>
      <c r="P73" s="196"/>
      <c r="Q73" s="196" t="s">
        <v>6260</v>
      </c>
      <c r="R73" s="196">
        <v>1</v>
      </c>
      <c r="S73" s="196" t="s">
        <v>636</v>
      </c>
      <c r="T73" s="196" t="s">
        <v>5408</v>
      </c>
      <c r="U73" s="196">
        <v>0</v>
      </c>
      <c r="V73" s="196">
        <v>1</v>
      </c>
      <c r="W73" s="196">
        <v>0</v>
      </c>
      <c r="X73" s="196">
        <v>0</v>
      </c>
      <c r="Y73" s="196" t="s">
        <v>6280</v>
      </c>
      <c r="Z73" s="196">
        <v>1</v>
      </c>
      <c r="AA73" s="196">
        <v>0</v>
      </c>
      <c r="AB73" s="196" t="s">
        <v>6282</v>
      </c>
      <c r="AC73" s="196" t="s">
        <v>3907</v>
      </c>
      <c r="AD73" s="196">
        <v>46</v>
      </c>
    </row>
    <row r="74" spans="1:30">
      <c r="A74" s="196" t="s">
        <v>3907</v>
      </c>
      <c r="B74" s="196">
        <v>46</v>
      </c>
      <c r="C74" s="196" t="s">
        <v>6278</v>
      </c>
      <c r="D74" s="197">
        <v>1035</v>
      </c>
      <c r="E74" s="196" t="s">
        <v>6279</v>
      </c>
      <c r="F74" s="196" t="s">
        <v>437</v>
      </c>
      <c r="G74" s="196" t="s">
        <v>431</v>
      </c>
      <c r="H74" s="196" t="s">
        <v>569</v>
      </c>
      <c r="I74" s="196">
        <v>0</v>
      </c>
      <c r="J74" s="196"/>
      <c r="K74" s="196">
        <v>2024</v>
      </c>
      <c r="L74" s="196">
        <v>1</v>
      </c>
      <c r="M74" s="196">
        <v>0</v>
      </c>
      <c r="N74" s="196"/>
      <c r="O74" s="196">
        <v>0</v>
      </c>
      <c r="P74" s="196"/>
      <c r="Q74" s="196" t="s">
        <v>6260</v>
      </c>
      <c r="R74" s="196">
        <v>1</v>
      </c>
      <c r="S74" s="196" t="s">
        <v>636</v>
      </c>
      <c r="T74" s="196" t="s">
        <v>5421</v>
      </c>
      <c r="U74" s="196">
        <v>0</v>
      </c>
      <c r="V74" s="196">
        <v>1</v>
      </c>
      <c r="W74" s="196">
        <v>0</v>
      </c>
      <c r="X74" s="196">
        <v>0</v>
      </c>
      <c r="Y74" s="196" t="s">
        <v>6280</v>
      </c>
      <c r="Z74" s="196">
        <v>0</v>
      </c>
      <c r="AA74" s="196">
        <v>0</v>
      </c>
      <c r="AB74" s="196" t="s">
        <v>6282</v>
      </c>
      <c r="AC74" s="196" t="s">
        <v>3907</v>
      </c>
      <c r="AD74" s="196">
        <v>46</v>
      </c>
    </row>
    <row r="75" spans="1:30">
      <c r="A75" s="196" t="s">
        <v>3907</v>
      </c>
      <c r="B75" s="196">
        <v>46</v>
      </c>
      <c r="C75" s="196" t="s">
        <v>6278</v>
      </c>
      <c r="D75" s="197">
        <v>1036</v>
      </c>
      <c r="E75" s="196" t="s">
        <v>6279</v>
      </c>
      <c r="F75" s="196" t="s">
        <v>437</v>
      </c>
      <c r="G75" s="196" t="s">
        <v>431</v>
      </c>
      <c r="H75" s="196" t="s">
        <v>569</v>
      </c>
      <c r="I75" s="196">
        <v>0</v>
      </c>
      <c r="J75" s="196"/>
      <c r="K75" s="196">
        <v>2024</v>
      </c>
      <c r="L75" s="196">
        <v>2</v>
      </c>
      <c r="M75" s="196">
        <v>0</v>
      </c>
      <c r="N75" s="196"/>
      <c r="O75" s="196">
        <v>0</v>
      </c>
      <c r="P75" s="196"/>
      <c r="Q75" s="196" t="s">
        <v>6260</v>
      </c>
      <c r="R75" s="196">
        <v>1</v>
      </c>
      <c r="S75" s="196" t="s">
        <v>636</v>
      </c>
      <c r="T75" s="196" t="s">
        <v>5422</v>
      </c>
      <c r="U75" s="196">
        <v>0</v>
      </c>
      <c r="V75" s="196">
        <v>1</v>
      </c>
      <c r="W75" s="196">
        <v>0</v>
      </c>
      <c r="X75" s="196">
        <v>0</v>
      </c>
      <c r="Y75" s="196" t="s">
        <v>6280</v>
      </c>
      <c r="Z75" s="196">
        <v>0</v>
      </c>
      <c r="AA75" s="196">
        <v>0</v>
      </c>
      <c r="AB75" s="196" t="s">
        <v>6282</v>
      </c>
      <c r="AC75" s="196" t="s">
        <v>3907</v>
      </c>
      <c r="AD75" s="196">
        <v>46</v>
      </c>
    </row>
    <row r="76" spans="1:30">
      <c r="A76" s="196" t="s">
        <v>3907</v>
      </c>
      <c r="B76" s="196">
        <v>46</v>
      </c>
      <c r="C76" s="196" t="s">
        <v>6278</v>
      </c>
      <c r="D76" s="197">
        <v>1037</v>
      </c>
      <c r="E76" s="196" t="s">
        <v>6279</v>
      </c>
      <c r="F76" s="196" t="s">
        <v>437</v>
      </c>
      <c r="G76" s="196" t="s">
        <v>431</v>
      </c>
      <c r="H76" s="196" t="s">
        <v>569</v>
      </c>
      <c r="I76" s="196">
        <v>0</v>
      </c>
      <c r="J76" s="196"/>
      <c r="K76" s="196">
        <v>2024</v>
      </c>
      <c r="L76" s="196">
        <v>3</v>
      </c>
      <c r="M76" s="196">
        <v>0</v>
      </c>
      <c r="N76" s="196"/>
      <c r="O76" s="196">
        <v>0</v>
      </c>
      <c r="P76" s="196"/>
      <c r="Q76" s="196" t="s">
        <v>6260</v>
      </c>
      <c r="R76" s="196">
        <v>1</v>
      </c>
      <c r="S76" s="196" t="s">
        <v>636</v>
      </c>
      <c r="T76" s="196" t="s">
        <v>5423</v>
      </c>
      <c r="U76" s="196">
        <v>0</v>
      </c>
      <c r="V76" s="196">
        <v>1</v>
      </c>
      <c r="W76" s="196">
        <v>0</v>
      </c>
      <c r="X76" s="196">
        <v>0</v>
      </c>
      <c r="Y76" s="196" t="s">
        <v>6280</v>
      </c>
      <c r="Z76" s="196">
        <v>0</v>
      </c>
      <c r="AA76" s="196">
        <v>0</v>
      </c>
      <c r="AB76" s="196" t="s">
        <v>6282</v>
      </c>
      <c r="AC76" s="196" t="s">
        <v>3907</v>
      </c>
      <c r="AD76" s="196">
        <v>46</v>
      </c>
    </row>
    <row r="77" spans="1:30">
      <c r="A77" s="196" t="s">
        <v>3907</v>
      </c>
      <c r="B77" s="196">
        <v>46</v>
      </c>
      <c r="C77" s="196" t="s">
        <v>6278</v>
      </c>
      <c r="D77" s="197">
        <v>1038</v>
      </c>
      <c r="E77" s="196" t="s">
        <v>6279</v>
      </c>
      <c r="F77" s="196" t="s">
        <v>437</v>
      </c>
      <c r="G77" s="196" t="s">
        <v>431</v>
      </c>
      <c r="H77" s="196" t="s">
        <v>569</v>
      </c>
      <c r="I77" s="196">
        <v>0</v>
      </c>
      <c r="J77" s="196"/>
      <c r="K77" s="196">
        <v>2024</v>
      </c>
      <c r="L77" s="196">
        <v>4</v>
      </c>
      <c r="M77" s="196">
        <v>0</v>
      </c>
      <c r="N77" s="196"/>
      <c r="O77" s="196">
        <v>0</v>
      </c>
      <c r="P77" s="196"/>
      <c r="Q77" s="196" t="s">
        <v>6260</v>
      </c>
      <c r="R77" s="196">
        <v>1</v>
      </c>
      <c r="S77" s="196" t="s">
        <v>636</v>
      </c>
      <c r="T77" s="196" t="s">
        <v>5424</v>
      </c>
      <c r="U77" s="196">
        <v>0</v>
      </c>
      <c r="V77" s="196">
        <v>1</v>
      </c>
      <c r="W77" s="196">
        <v>0</v>
      </c>
      <c r="X77" s="196">
        <v>0</v>
      </c>
      <c r="Y77" s="196" t="s">
        <v>6280</v>
      </c>
      <c r="Z77" s="196">
        <v>0</v>
      </c>
      <c r="AA77" s="196">
        <v>0</v>
      </c>
      <c r="AB77" s="196" t="s">
        <v>6282</v>
      </c>
      <c r="AC77" s="196" t="s">
        <v>3907</v>
      </c>
      <c r="AD77" s="196">
        <v>46</v>
      </c>
    </row>
    <row r="78" spans="1:30">
      <c r="A78" s="196" t="s">
        <v>3907</v>
      </c>
      <c r="B78" s="196">
        <v>46</v>
      </c>
      <c r="C78" s="196" t="s">
        <v>6278</v>
      </c>
      <c r="D78" s="197">
        <v>1039</v>
      </c>
      <c r="E78" s="196" t="s">
        <v>6279</v>
      </c>
      <c r="F78" s="196" t="s">
        <v>437</v>
      </c>
      <c r="G78" s="196" t="s">
        <v>431</v>
      </c>
      <c r="H78" s="196" t="s">
        <v>569</v>
      </c>
      <c r="I78" s="196">
        <v>0</v>
      </c>
      <c r="J78" s="196"/>
      <c r="K78" s="196">
        <v>2024</v>
      </c>
      <c r="L78" s="196">
        <v>5</v>
      </c>
      <c r="M78" s="196">
        <v>0</v>
      </c>
      <c r="N78" s="196"/>
      <c r="O78" s="196">
        <v>0</v>
      </c>
      <c r="P78" s="196"/>
      <c r="Q78" s="196" t="s">
        <v>6260</v>
      </c>
      <c r="R78" s="196">
        <v>1</v>
      </c>
      <c r="S78" s="196" t="s">
        <v>636</v>
      </c>
      <c r="T78" s="196" t="s">
        <v>5425</v>
      </c>
      <c r="U78" s="196">
        <v>0</v>
      </c>
      <c r="V78" s="196">
        <v>1</v>
      </c>
      <c r="W78" s="196">
        <v>0</v>
      </c>
      <c r="X78" s="196">
        <v>0</v>
      </c>
      <c r="Y78" s="196" t="s">
        <v>6280</v>
      </c>
      <c r="Z78" s="196">
        <v>0</v>
      </c>
      <c r="AA78" s="196">
        <v>0</v>
      </c>
      <c r="AB78" s="196" t="s">
        <v>6282</v>
      </c>
      <c r="AC78" s="196" t="s">
        <v>3907</v>
      </c>
      <c r="AD78" s="196">
        <v>46</v>
      </c>
    </row>
    <row r="79" spans="1:30">
      <c r="A79" s="196" t="s">
        <v>3907</v>
      </c>
      <c r="B79" s="196">
        <v>46</v>
      </c>
      <c r="C79" s="196" t="s">
        <v>6278</v>
      </c>
      <c r="D79" s="197">
        <v>1040</v>
      </c>
      <c r="E79" s="196" t="s">
        <v>6279</v>
      </c>
      <c r="F79" s="196" t="s">
        <v>437</v>
      </c>
      <c r="G79" s="196" t="s">
        <v>431</v>
      </c>
      <c r="H79" s="196" t="s">
        <v>569</v>
      </c>
      <c r="I79" s="196">
        <v>0</v>
      </c>
      <c r="J79" s="196"/>
      <c r="K79" s="196">
        <v>2024</v>
      </c>
      <c r="L79" s="196">
        <v>6</v>
      </c>
      <c r="M79" s="196">
        <v>0</v>
      </c>
      <c r="N79" s="196"/>
      <c r="O79" s="196">
        <v>0</v>
      </c>
      <c r="P79" s="196"/>
      <c r="Q79" s="196" t="s">
        <v>6260</v>
      </c>
      <c r="R79" s="196">
        <v>1</v>
      </c>
      <c r="S79" s="196" t="s">
        <v>636</v>
      </c>
      <c r="T79" s="196" t="s">
        <v>5426</v>
      </c>
      <c r="U79" s="196">
        <v>0</v>
      </c>
      <c r="V79" s="196">
        <v>1</v>
      </c>
      <c r="W79" s="196">
        <v>0</v>
      </c>
      <c r="X79" s="196">
        <v>0</v>
      </c>
      <c r="Y79" s="196" t="s">
        <v>6280</v>
      </c>
      <c r="Z79" s="196">
        <v>0</v>
      </c>
      <c r="AA79" s="196">
        <v>0</v>
      </c>
      <c r="AB79" s="196" t="s">
        <v>6282</v>
      </c>
      <c r="AC79" s="196" t="s">
        <v>3907</v>
      </c>
      <c r="AD79" s="196">
        <v>46</v>
      </c>
    </row>
    <row r="80" spans="1:30">
      <c r="A80" s="196" t="s">
        <v>3907</v>
      </c>
      <c r="B80" s="196">
        <v>46</v>
      </c>
      <c r="C80" s="196" t="s">
        <v>6278</v>
      </c>
      <c r="D80" s="197">
        <v>1041</v>
      </c>
      <c r="E80" s="196" t="s">
        <v>6279</v>
      </c>
      <c r="F80" s="196" t="s">
        <v>437</v>
      </c>
      <c r="G80" s="196" t="s">
        <v>431</v>
      </c>
      <c r="H80" s="196" t="s">
        <v>569</v>
      </c>
      <c r="I80" s="196">
        <v>0</v>
      </c>
      <c r="J80" s="196"/>
      <c r="K80" s="196">
        <v>2024</v>
      </c>
      <c r="L80" s="196">
        <v>7</v>
      </c>
      <c r="M80" s="196">
        <v>0</v>
      </c>
      <c r="N80" s="196"/>
      <c r="O80" s="196">
        <v>0</v>
      </c>
      <c r="P80" s="196"/>
      <c r="Q80" s="196" t="s">
        <v>6260</v>
      </c>
      <c r="R80" s="196">
        <v>1</v>
      </c>
      <c r="S80" s="196" t="s">
        <v>636</v>
      </c>
      <c r="T80" s="196" t="s">
        <v>5427</v>
      </c>
      <c r="U80" s="196">
        <v>0</v>
      </c>
      <c r="V80" s="196">
        <v>1</v>
      </c>
      <c r="W80" s="196">
        <v>0</v>
      </c>
      <c r="X80" s="196">
        <v>0</v>
      </c>
      <c r="Y80" s="196" t="s">
        <v>6280</v>
      </c>
      <c r="Z80" s="196">
        <v>0</v>
      </c>
      <c r="AA80" s="196">
        <v>0</v>
      </c>
      <c r="AB80" s="196" t="s">
        <v>6282</v>
      </c>
      <c r="AC80" s="196" t="s">
        <v>3907</v>
      </c>
      <c r="AD80" s="196">
        <v>46</v>
      </c>
    </row>
    <row r="81" spans="1:30">
      <c r="A81" s="196" t="s">
        <v>3907</v>
      </c>
      <c r="B81" s="196">
        <v>46</v>
      </c>
      <c r="C81" s="196" t="s">
        <v>6278</v>
      </c>
      <c r="D81" s="197">
        <v>1042</v>
      </c>
      <c r="E81" s="196" t="s">
        <v>6279</v>
      </c>
      <c r="F81" s="196" t="s">
        <v>437</v>
      </c>
      <c r="G81" s="196" t="s">
        <v>431</v>
      </c>
      <c r="H81" s="196" t="s">
        <v>569</v>
      </c>
      <c r="I81" s="196">
        <v>0</v>
      </c>
      <c r="J81" s="196"/>
      <c r="K81" s="196">
        <v>2024</v>
      </c>
      <c r="L81" s="196">
        <v>8</v>
      </c>
      <c r="M81" s="196">
        <v>0</v>
      </c>
      <c r="N81" s="196"/>
      <c r="O81" s="196">
        <v>0</v>
      </c>
      <c r="P81" s="196"/>
      <c r="Q81" s="196" t="s">
        <v>6260</v>
      </c>
      <c r="R81" s="196">
        <v>1</v>
      </c>
      <c r="S81" s="196" t="s">
        <v>636</v>
      </c>
      <c r="T81" s="196" t="s">
        <v>5428</v>
      </c>
      <c r="U81" s="196">
        <v>0</v>
      </c>
      <c r="V81" s="196">
        <v>1</v>
      </c>
      <c r="W81" s="196">
        <v>0</v>
      </c>
      <c r="X81" s="196">
        <v>0</v>
      </c>
      <c r="Y81" s="196" t="s">
        <v>6280</v>
      </c>
      <c r="Z81" s="196">
        <v>0</v>
      </c>
      <c r="AA81" s="196">
        <v>0</v>
      </c>
      <c r="AB81" s="196" t="s">
        <v>6282</v>
      </c>
      <c r="AC81" s="196" t="s">
        <v>3907</v>
      </c>
      <c r="AD81" s="196">
        <v>46</v>
      </c>
    </row>
    <row r="82" spans="1:30">
      <c r="A82" s="196" t="s">
        <v>3907</v>
      </c>
      <c r="B82" s="196">
        <v>46</v>
      </c>
      <c r="C82" s="196" t="s">
        <v>6278</v>
      </c>
      <c r="D82" s="197">
        <v>1043</v>
      </c>
      <c r="E82" s="196" t="s">
        <v>6279</v>
      </c>
      <c r="F82" s="196" t="s">
        <v>437</v>
      </c>
      <c r="G82" s="196" t="s">
        <v>431</v>
      </c>
      <c r="H82" s="196" t="s">
        <v>569</v>
      </c>
      <c r="I82" s="196">
        <v>0</v>
      </c>
      <c r="J82" s="196"/>
      <c r="K82" s="196">
        <v>2024</v>
      </c>
      <c r="L82" s="196">
        <v>9</v>
      </c>
      <c r="M82" s="196">
        <v>0</v>
      </c>
      <c r="N82" s="196"/>
      <c r="O82" s="196">
        <v>0</v>
      </c>
      <c r="P82" s="196"/>
      <c r="Q82" s="196" t="s">
        <v>6260</v>
      </c>
      <c r="R82" s="196">
        <v>1</v>
      </c>
      <c r="S82" s="196" t="s">
        <v>636</v>
      </c>
      <c r="T82" s="196" t="s">
        <v>5429</v>
      </c>
      <c r="U82" s="196">
        <v>0</v>
      </c>
      <c r="V82" s="196">
        <v>1</v>
      </c>
      <c r="W82" s="196">
        <v>0</v>
      </c>
      <c r="X82" s="196">
        <v>0</v>
      </c>
      <c r="Y82" s="196" t="s">
        <v>6280</v>
      </c>
      <c r="Z82" s="196">
        <v>0</v>
      </c>
      <c r="AA82" s="196">
        <v>0</v>
      </c>
      <c r="AB82" s="196" t="s">
        <v>6282</v>
      </c>
      <c r="AC82" s="196" t="s">
        <v>3907</v>
      </c>
      <c r="AD82" s="196">
        <v>46</v>
      </c>
    </row>
    <row r="83" spans="1:30">
      <c r="A83" s="196" t="s">
        <v>3907</v>
      </c>
      <c r="B83" s="196">
        <v>46</v>
      </c>
      <c r="C83" s="196" t="s">
        <v>6278</v>
      </c>
      <c r="D83" s="197">
        <v>1044</v>
      </c>
      <c r="E83" s="196" t="s">
        <v>6279</v>
      </c>
      <c r="F83" s="196" t="s">
        <v>437</v>
      </c>
      <c r="G83" s="196" t="s">
        <v>431</v>
      </c>
      <c r="H83" s="196" t="s">
        <v>569</v>
      </c>
      <c r="I83" s="196">
        <v>0</v>
      </c>
      <c r="J83" s="196"/>
      <c r="K83" s="196">
        <v>2024</v>
      </c>
      <c r="L83" s="196">
        <v>10</v>
      </c>
      <c r="M83" s="196">
        <v>0</v>
      </c>
      <c r="N83" s="196"/>
      <c r="O83" s="196">
        <v>0</v>
      </c>
      <c r="P83" s="196"/>
      <c r="Q83" s="196" t="s">
        <v>6260</v>
      </c>
      <c r="R83" s="196">
        <v>1</v>
      </c>
      <c r="S83" s="196" t="s">
        <v>636</v>
      </c>
      <c r="T83" s="196" t="s">
        <v>5430</v>
      </c>
      <c r="U83" s="196">
        <v>0</v>
      </c>
      <c r="V83" s="196">
        <v>1</v>
      </c>
      <c r="W83" s="196">
        <v>0</v>
      </c>
      <c r="X83" s="196">
        <v>0</v>
      </c>
      <c r="Y83" s="196" t="s">
        <v>6280</v>
      </c>
      <c r="Z83" s="196">
        <v>0</v>
      </c>
      <c r="AA83" s="196">
        <v>0</v>
      </c>
      <c r="AB83" s="196" t="s">
        <v>6282</v>
      </c>
      <c r="AC83" s="196" t="s">
        <v>3907</v>
      </c>
      <c r="AD83" s="196">
        <v>46</v>
      </c>
    </row>
    <row r="84" spans="1:30">
      <c r="A84" s="196" t="s">
        <v>3907</v>
      </c>
      <c r="B84" s="196">
        <v>46</v>
      </c>
      <c r="C84" s="196" t="s">
        <v>6278</v>
      </c>
      <c r="D84" s="197">
        <v>1045</v>
      </c>
      <c r="E84" s="196" t="s">
        <v>6279</v>
      </c>
      <c r="F84" s="196" t="s">
        <v>437</v>
      </c>
      <c r="G84" s="196" t="s">
        <v>431</v>
      </c>
      <c r="H84" s="196" t="s">
        <v>569</v>
      </c>
      <c r="I84" s="196">
        <v>0</v>
      </c>
      <c r="J84" s="196"/>
      <c r="K84" s="196">
        <v>2024</v>
      </c>
      <c r="L84" s="196">
        <v>11</v>
      </c>
      <c r="M84" s="196">
        <v>0</v>
      </c>
      <c r="N84" s="196"/>
      <c r="O84" s="196">
        <v>0</v>
      </c>
      <c r="P84" s="196"/>
      <c r="Q84" s="196" t="s">
        <v>6260</v>
      </c>
      <c r="R84" s="196">
        <v>1</v>
      </c>
      <c r="S84" s="196" t="s">
        <v>636</v>
      </c>
      <c r="T84" s="196" t="s">
        <v>5431</v>
      </c>
      <c r="U84" s="196">
        <v>0</v>
      </c>
      <c r="V84" s="196">
        <v>1</v>
      </c>
      <c r="W84" s="196">
        <v>0</v>
      </c>
      <c r="X84" s="196">
        <v>0</v>
      </c>
      <c r="Y84" s="196" t="s">
        <v>6280</v>
      </c>
      <c r="Z84" s="196">
        <v>0</v>
      </c>
      <c r="AA84" s="196">
        <v>0</v>
      </c>
      <c r="AB84" s="196" t="s">
        <v>6282</v>
      </c>
      <c r="AC84" s="196" t="s">
        <v>3907</v>
      </c>
      <c r="AD84" s="196">
        <v>46</v>
      </c>
    </row>
    <row r="85" spans="1:30">
      <c r="A85" s="196" t="s">
        <v>3907</v>
      </c>
      <c r="B85" s="196">
        <v>46</v>
      </c>
      <c r="C85" s="196" t="s">
        <v>6278</v>
      </c>
      <c r="D85" s="197">
        <v>1046</v>
      </c>
      <c r="E85" s="196" t="s">
        <v>6279</v>
      </c>
      <c r="F85" s="196" t="s">
        <v>437</v>
      </c>
      <c r="G85" s="196" t="s">
        <v>431</v>
      </c>
      <c r="H85" s="196" t="s">
        <v>569</v>
      </c>
      <c r="I85" s="196">
        <v>0</v>
      </c>
      <c r="J85" s="196"/>
      <c r="K85" s="196">
        <v>2024</v>
      </c>
      <c r="L85" s="196">
        <v>12</v>
      </c>
      <c r="M85" s="196">
        <v>0</v>
      </c>
      <c r="N85" s="196"/>
      <c r="O85" s="196">
        <v>0</v>
      </c>
      <c r="P85" s="196"/>
      <c r="Q85" s="196" t="s">
        <v>6260</v>
      </c>
      <c r="R85" s="196">
        <v>1</v>
      </c>
      <c r="S85" s="196" t="s">
        <v>636</v>
      </c>
      <c r="T85" s="196" t="s">
        <v>5432</v>
      </c>
      <c r="U85" s="196">
        <v>0</v>
      </c>
      <c r="V85" s="196">
        <v>1</v>
      </c>
      <c r="W85" s="196">
        <v>0</v>
      </c>
      <c r="X85" s="196">
        <v>0</v>
      </c>
      <c r="Y85" s="196" t="s">
        <v>6280</v>
      </c>
      <c r="Z85" s="196">
        <v>0</v>
      </c>
      <c r="AA85" s="196">
        <v>0</v>
      </c>
      <c r="AB85" s="196" t="s">
        <v>6282</v>
      </c>
      <c r="AC85" s="196" t="s">
        <v>3907</v>
      </c>
      <c r="AD85" s="196">
        <v>46</v>
      </c>
    </row>
    <row r="86" spans="1:30">
      <c r="A86" s="196" t="s">
        <v>3907</v>
      </c>
      <c r="B86" s="196">
        <v>46</v>
      </c>
      <c r="C86" s="196" t="s">
        <v>6278</v>
      </c>
      <c r="D86" s="197">
        <v>1323</v>
      </c>
      <c r="E86" s="196" t="s">
        <v>6279</v>
      </c>
      <c r="F86" s="196" t="s">
        <v>437</v>
      </c>
      <c r="G86" s="196" t="s">
        <v>431</v>
      </c>
      <c r="H86" s="196" t="s">
        <v>569</v>
      </c>
      <c r="I86" s="196">
        <v>90</v>
      </c>
      <c r="J86" s="196"/>
      <c r="K86" s="196">
        <v>2021</v>
      </c>
      <c r="L86" s="196">
        <v>1</v>
      </c>
      <c r="M86" s="196">
        <v>19.259179583224881</v>
      </c>
      <c r="N86" s="196"/>
      <c r="O86" s="196">
        <v>1</v>
      </c>
      <c r="P86" s="196"/>
      <c r="Q86" s="196" t="s">
        <v>6261</v>
      </c>
      <c r="R86" s="196">
        <v>1</v>
      </c>
      <c r="S86" s="196" t="s">
        <v>630</v>
      </c>
      <c r="T86" s="196" t="s">
        <v>4305</v>
      </c>
      <c r="U86" s="196">
        <v>0.6</v>
      </c>
      <c r="V86" s="196">
        <v>1</v>
      </c>
      <c r="W86" s="196">
        <v>54</v>
      </c>
      <c r="X86" s="196">
        <v>54</v>
      </c>
      <c r="Y86" s="196" t="s">
        <v>6280</v>
      </c>
      <c r="Z86" s="196">
        <v>1</v>
      </c>
      <c r="AA86" s="196">
        <v>1</v>
      </c>
      <c r="AB86" s="196" t="s">
        <v>6283</v>
      </c>
      <c r="AC86" s="196" t="s">
        <v>3907</v>
      </c>
      <c r="AD86" s="196">
        <v>46</v>
      </c>
    </row>
    <row r="87" spans="1:30">
      <c r="A87" s="196" t="s">
        <v>3907</v>
      </c>
      <c r="B87" s="196">
        <v>46</v>
      </c>
      <c r="C87" s="196" t="s">
        <v>6278</v>
      </c>
      <c r="D87" s="197">
        <v>1324</v>
      </c>
      <c r="E87" s="196" t="s">
        <v>6279</v>
      </c>
      <c r="F87" s="196" t="s">
        <v>437</v>
      </c>
      <c r="G87" s="196" t="s">
        <v>431</v>
      </c>
      <c r="H87" s="196" t="s">
        <v>569</v>
      </c>
      <c r="I87" s="196">
        <v>90</v>
      </c>
      <c r="J87" s="196"/>
      <c r="K87" s="196">
        <v>2021</v>
      </c>
      <c r="L87" s="196">
        <v>2</v>
      </c>
      <c r="M87" s="196">
        <v>16.49198606100067</v>
      </c>
      <c r="N87" s="196"/>
      <c r="O87" s="196">
        <v>1</v>
      </c>
      <c r="P87" s="196"/>
      <c r="Q87" s="196" t="s">
        <v>6261</v>
      </c>
      <c r="R87" s="196">
        <v>1</v>
      </c>
      <c r="S87" s="196" t="s">
        <v>630</v>
      </c>
      <c r="T87" s="196" t="s">
        <v>4306</v>
      </c>
      <c r="U87" s="196">
        <v>0.7</v>
      </c>
      <c r="V87" s="196">
        <v>1</v>
      </c>
      <c r="W87" s="196">
        <v>62.999999999999993</v>
      </c>
      <c r="X87" s="196">
        <v>62.999999999999993</v>
      </c>
      <c r="Y87" s="196" t="s">
        <v>6280</v>
      </c>
      <c r="Z87" s="196">
        <v>1</v>
      </c>
      <c r="AA87" s="196">
        <v>1</v>
      </c>
      <c r="AB87" s="196" t="s">
        <v>6283</v>
      </c>
      <c r="AC87" s="196" t="s">
        <v>3907</v>
      </c>
      <c r="AD87" s="196">
        <v>46</v>
      </c>
    </row>
    <row r="88" spans="1:30">
      <c r="A88" s="196" t="s">
        <v>3907</v>
      </c>
      <c r="B88" s="196">
        <v>46</v>
      </c>
      <c r="C88" s="196" t="s">
        <v>6278</v>
      </c>
      <c r="D88" s="197">
        <v>1325</v>
      </c>
      <c r="E88" s="196" t="s">
        <v>6279</v>
      </c>
      <c r="F88" s="196" t="s">
        <v>437</v>
      </c>
      <c r="G88" s="196" t="s">
        <v>431</v>
      </c>
      <c r="H88" s="196" t="s">
        <v>569</v>
      </c>
      <c r="I88" s="196">
        <v>90</v>
      </c>
      <c r="J88" s="196"/>
      <c r="K88" s="196">
        <v>2021</v>
      </c>
      <c r="L88" s="196">
        <v>3</v>
      </c>
      <c r="M88" s="196">
        <v>21.854468312729811</v>
      </c>
      <c r="N88" s="196"/>
      <c r="O88" s="196">
        <v>1</v>
      </c>
      <c r="P88" s="196"/>
      <c r="Q88" s="196" t="s">
        <v>6261</v>
      </c>
      <c r="R88" s="196">
        <v>1</v>
      </c>
      <c r="S88" s="196" t="s">
        <v>630</v>
      </c>
      <c r="T88" s="196" t="s">
        <v>4307</v>
      </c>
      <c r="U88" s="196">
        <v>0.73</v>
      </c>
      <c r="V88" s="196">
        <v>1</v>
      </c>
      <c r="W88" s="196">
        <v>65.7</v>
      </c>
      <c r="X88" s="196">
        <v>65.7</v>
      </c>
      <c r="Y88" s="196" t="s">
        <v>6280</v>
      </c>
      <c r="Z88" s="196">
        <v>1</v>
      </c>
      <c r="AA88" s="196">
        <v>1</v>
      </c>
      <c r="AB88" s="196" t="s">
        <v>6283</v>
      </c>
      <c r="AC88" s="196" t="s">
        <v>3907</v>
      </c>
      <c r="AD88" s="196">
        <v>46</v>
      </c>
    </row>
    <row r="89" spans="1:30">
      <c r="A89" s="196" t="s">
        <v>3907</v>
      </c>
      <c r="B89" s="196">
        <v>46</v>
      </c>
      <c r="C89" s="196" t="s">
        <v>6278</v>
      </c>
      <c r="D89" s="197">
        <v>1326</v>
      </c>
      <c r="E89" s="196" t="s">
        <v>6279</v>
      </c>
      <c r="F89" s="196" t="s">
        <v>437</v>
      </c>
      <c r="G89" s="196" t="s">
        <v>431</v>
      </c>
      <c r="H89" s="196" t="s">
        <v>569</v>
      </c>
      <c r="I89" s="196">
        <v>90</v>
      </c>
      <c r="J89" s="196"/>
      <c r="K89" s="196">
        <v>2021</v>
      </c>
      <c r="L89" s="196">
        <v>4</v>
      </c>
      <c r="M89" s="196">
        <v>19.772569864356409</v>
      </c>
      <c r="N89" s="196"/>
      <c r="O89" s="196">
        <v>1</v>
      </c>
      <c r="P89" s="196"/>
      <c r="Q89" s="196" t="s">
        <v>6261</v>
      </c>
      <c r="R89" s="196">
        <v>1</v>
      </c>
      <c r="S89" s="196" t="s">
        <v>630</v>
      </c>
      <c r="T89" s="196" t="s">
        <v>4308</v>
      </c>
      <c r="U89" s="196">
        <v>0.72</v>
      </c>
      <c r="V89" s="196">
        <v>1</v>
      </c>
      <c r="W89" s="196">
        <v>64.8</v>
      </c>
      <c r="X89" s="196">
        <v>64.8</v>
      </c>
      <c r="Y89" s="196" t="s">
        <v>6280</v>
      </c>
      <c r="Z89" s="196">
        <v>1</v>
      </c>
      <c r="AA89" s="196">
        <v>1</v>
      </c>
      <c r="AB89" s="196" t="s">
        <v>6283</v>
      </c>
      <c r="AC89" s="196" t="s">
        <v>3907</v>
      </c>
      <c r="AD89" s="196">
        <v>46</v>
      </c>
    </row>
    <row r="90" spans="1:30">
      <c r="A90" s="196" t="s">
        <v>3907</v>
      </c>
      <c r="B90" s="196">
        <v>46</v>
      </c>
      <c r="C90" s="196" t="s">
        <v>6278</v>
      </c>
      <c r="D90" s="197">
        <v>1327</v>
      </c>
      <c r="E90" s="196" t="s">
        <v>6279</v>
      </c>
      <c r="F90" s="196" t="s">
        <v>437</v>
      </c>
      <c r="G90" s="196" t="s">
        <v>431</v>
      </c>
      <c r="H90" s="196" t="s">
        <v>569</v>
      </c>
      <c r="I90" s="196">
        <v>90</v>
      </c>
      <c r="J90" s="196"/>
      <c r="K90" s="196">
        <v>2021</v>
      </c>
      <c r="L90" s="196">
        <v>5</v>
      </c>
      <c r="M90" s="196">
        <v>26.046767952050871</v>
      </c>
      <c r="N90" s="196"/>
      <c r="O90" s="196">
        <v>1</v>
      </c>
      <c r="P90" s="196"/>
      <c r="Q90" s="196" t="s">
        <v>6261</v>
      </c>
      <c r="R90" s="196">
        <v>1</v>
      </c>
      <c r="S90" s="196" t="s">
        <v>630</v>
      </c>
      <c r="T90" s="196" t="s">
        <v>4309</v>
      </c>
      <c r="U90" s="196">
        <v>0.69</v>
      </c>
      <c r="V90" s="196">
        <v>1</v>
      </c>
      <c r="W90" s="196">
        <v>62.099999999999987</v>
      </c>
      <c r="X90" s="196">
        <v>62.099999999999987</v>
      </c>
      <c r="Y90" s="196" t="s">
        <v>6280</v>
      </c>
      <c r="Z90" s="196">
        <v>1</v>
      </c>
      <c r="AA90" s="196">
        <v>1</v>
      </c>
      <c r="AB90" s="196" t="s">
        <v>6283</v>
      </c>
      <c r="AC90" s="196" t="s">
        <v>3907</v>
      </c>
      <c r="AD90" s="196">
        <v>46</v>
      </c>
    </row>
    <row r="91" spans="1:30">
      <c r="A91" s="196" t="s">
        <v>3907</v>
      </c>
      <c r="B91" s="196">
        <v>46</v>
      </c>
      <c r="C91" s="196" t="s">
        <v>6278</v>
      </c>
      <c r="D91" s="197">
        <v>1328</v>
      </c>
      <c r="E91" s="196" t="s">
        <v>6279</v>
      </c>
      <c r="F91" s="196" t="s">
        <v>437</v>
      </c>
      <c r="G91" s="196" t="s">
        <v>431</v>
      </c>
      <c r="H91" s="196" t="s">
        <v>569</v>
      </c>
      <c r="I91" s="196">
        <v>90</v>
      </c>
      <c r="J91" s="196"/>
      <c r="K91" s="196">
        <v>2021</v>
      </c>
      <c r="L91" s="196">
        <v>6</v>
      </c>
      <c r="M91" s="196">
        <v>22.38514627850067</v>
      </c>
      <c r="N91" s="196"/>
      <c r="O91" s="196">
        <v>1</v>
      </c>
      <c r="P91" s="196"/>
      <c r="Q91" s="196" t="s">
        <v>6261</v>
      </c>
      <c r="R91" s="196">
        <v>1</v>
      </c>
      <c r="S91" s="196" t="s">
        <v>630</v>
      </c>
      <c r="T91" s="196" t="s">
        <v>4310</v>
      </c>
      <c r="U91" s="196">
        <v>0.74</v>
      </c>
      <c r="V91" s="196">
        <v>1</v>
      </c>
      <c r="W91" s="196">
        <v>66.599999999999994</v>
      </c>
      <c r="X91" s="196">
        <v>66.599999999999994</v>
      </c>
      <c r="Y91" s="196" t="s">
        <v>6280</v>
      </c>
      <c r="Z91" s="196">
        <v>1</v>
      </c>
      <c r="AA91" s="196">
        <v>1</v>
      </c>
      <c r="AB91" s="196" t="s">
        <v>6283</v>
      </c>
      <c r="AC91" s="196" t="s">
        <v>3907</v>
      </c>
      <c r="AD91" s="196">
        <v>46</v>
      </c>
    </row>
    <row r="92" spans="1:30">
      <c r="A92" s="196" t="s">
        <v>3907</v>
      </c>
      <c r="B92" s="196">
        <v>46</v>
      </c>
      <c r="C92" s="196" t="s">
        <v>6278</v>
      </c>
      <c r="D92" s="197">
        <v>1329</v>
      </c>
      <c r="E92" s="196" t="s">
        <v>6279</v>
      </c>
      <c r="F92" s="196" t="s">
        <v>437</v>
      </c>
      <c r="G92" s="196" t="s">
        <v>431</v>
      </c>
      <c r="H92" s="196" t="s">
        <v>569</v>
      </c>
      <c r="I92" s="196">
        <v>90</v>
      </c>
      <c r="J92" s="196"/>
      <c r="K92" s="196">
        <v>2021</v>
      </c>
      <c r="L92" s="196">
        <v>7</v>
      </c>
      <c r="M92" s="196">
        <v>27.66487392814707</v>
      </c>
      <c r="N92" s="196"/>
      <c r="O92" s="196">
        <v>1</v>
      </c>
      <c r="P92" s="196"/>
      <c r="Q92" s="196" t="s">
        <v>6261</v>
      </c>
      <c r="R92" s="196">
        <v>1</v>
      </c>
      <c r="S92" s="196" t="s">
        <v>630</v>
      </c>
      <c r="T92" s="196" t="s">
        <v>4311</v>
      </c>
      <c r="U92" s="196">
        <v>0.73</v>
      </c>
      <c r="V92" s="196">
        <v>1</v>
      </c>
      <c r="W92" s="196">
        <v>65.7</v>
      </c>
      <c r="X92" s="196">
        <v>65.7</v>
      </c>
      <c r="Y92" s="196" t="s">
        <v>6280</v>
      </c>
      <c r="Z92" s="196">
        <v>1</v>
      </c>
      <c r="AA92" s="196">
        <v>1</v>
      </c>
      <c r="AB92" s="196" t="s">
        <v>6283</v>
      </c>
      <c r="AC92" s="196" t="s">
        <v>3907</v>
      </c>
      <c r="AD92" s="196">
        <v>46</v>
      </c>
    </row>
    <row r="93" spans="1:30">
      <c r="A93" s="196" t="s">
        <v>3907</v>
      </c>
      <c r="B93" s="196">
        <v>46</v>
      </c>
      <c r="C93" s="196" t="s">
        <v>6278</v>
      </c>
      <c r="D93" s="197">
        <v>1330</v>
      </c>
      <c r="E93" s="196" t="s">
        <v>6279</v>
      </c>
      <c r="F93" s="196" t="s">
        <v>437</v>
      </c>
      <c r="G93" s="196" t="s">
        <v>431</v>
      </c>
      <c r="H93" s="196" t="s">
        <v>569</v>
      </c>
      <c r="I93" s="196">
        <v>90</v>
      </c>
      <c r="J93" s="196"/>
      <c r="K93" s="196">
        <v>2021</v>
      </c>
      <c r="L93" s="196">
        <v>8</v>
      </c>
      <c r="M93" s="196">
        <v>23.832197800141412</v>
      </c>
      <c r="N93" s="196"/>
      <c r="O93" s="196">
        <v>1</v>
      </c>
      <c r="P93" s="196"/>
      <c r="Q93" s="196" t="s">
        <v>6261</v>
      </c>
      <c r="R93" s="196">
        <v>1</v>
      </c>
      <c r="S93" s="196" t="s">
        <v>630</v>
      </c>
      <c r="T93" s="196" t="s">
        <v>4312</v>
      </c>
      <c r="U93" s="196">
        <v>0.72</v>
      </c>
      <c r="V93" s="196">
        <v>1</v>
      </c>
      <c r="W93" s="196">
        <v>64.8</v>
      </c>
      <c r="X93" s="196">
        <v>64.8</v>
      </c>
      <c r="Y93" s="196" t="s">
        <v>6280</v>
      </c>
      <c r="Z93" s="196">
        <v>1</v>
      </c>
      <c r="AA93" s="196">
        <v>1</v>
      </c>
      <c r="AB93" s="196" t="s">
        <v>6283</v>
      </c>
      <c r="AC93" s="196" t="s">
        <v>3907</v>
      </c>
      <c r="AD93" s="196">
        <v>46</v>
      </c>
    </row>
    <row r="94" spans="1:30">
      <c r="A94" s="196" t="s">
        <v>3907</v>
      </c>
      <c r="B94" s="196">
        <v>46</v>
      </c>
      <c r="C94" s="196" t="s">
        <v>6278</v>
      </c>
      <c r="D94" s="197">
        <v>1331</v>
      </c>
      <c r="E94" s="196" t="s">
        <v>6279</v>
      </c>
      <c r="F94" s="196" t="s">
        <v>437</v>
      </c>
      <c r="G94" s="196" t="s">
        <v>431</v>
      </c>
      <c r="H94" s="196" t="s">
        <v>569</v>
      </c>
      <c r="I94" s="196">
        <v>90</v>
      </c>
      <c r="J94" s="196"/>
      <c r="K94" s="196">
        <v>2021</v>
      </c>
      <c r="L94" s="196">
        <v>9</v>
      </c>
      <c r="M94" s="196">
        <v>18.558565334596839</v>
      </c>
      <c r="N94" s="196"/>
      <c r="O94" s="196">
        <v>1</v>
      </c>
      <c r="P94" s="196"/>
      <c r="Q94" s="196" t="s">
        <v>6261</v>
      </c>
      <c r="R94" s="196">
        <v>1</v>
      </c>
      <c r="S94" s="196" t="s">
        <v>630</v>
      </c>
      <c r="T94" s="196" t="s">
        <v>4313</v>
      </c>
      <c r="U94" s="196">
        <v>0.71</v>
      </c>
      <c r="V94" s="196">
        <v>1</v>
      </c>
      <c r="W94" s="196">
        <v>63.9</v>
      </c>
      <c r="X94" s="196">
        <v>63.9</v>
      </c>
      <c r="Y94" s="196" t="s">
        <v>6280</v>
      </c>
      <c r="Z94" s="196">
        <v>1</v>
      </c>
      <c r="AA94" s="196">
        <v>1</v>
      </c>
      <c r="AB94" s="196" t="s">
        <v>6283</v>
      </c>
      <c r="AC94" s="196" t="s">
        <v>3907</v>
      </c>
      <c r="AD94" s="196">
        <v>46</v>
      </c>
    </row>
    <row r="95" spans="1:30">
      <c r="A95" s="196" t="s">
        <v>3907</v>
      </c>
      <c r="B95" s="196">
        <v>46</v>
      </c>
      <c r="C95" s="196" t="s">
        <v>6278</v>
      </c>
      <c r="D95" s="197">
        <v>1332</v>
      </c>
      <c r="E95" s="196" t="s">
        <v>6279</v>
      </c>
      <c r="F95" s="196" t="s">
        <v>437</v>
      </c>
      <c r="G95" s="196" t="s">
        <v>431</v>
      </c>
      <c r="H95" s="196" t="s">
        <v>569</v>
      </c>
      <c r="I95" s="196">
        <v>90</v>
      </c>
      <c r="J95" s="196"/>
      <c r="K95" s="196">
        <v>2021</v>
      </c>
      <c r="L95" s="196">
        <v>10</v>
      </c>
      <c r="M95" s="196">
        <v>15.96483039698724</v>
      </c>
      <c r="N95" s="196"/>
      <c r="O95" s="196">
        <v>1</v>
      </c>
      <c r="P95" s="196"/>
      <c r="Q95" s="196" t="s">
        <v>6261</v>
      </c>
      <c r="R95" s="196">
        <v>1</v>
      </c>
      <c r="S95" s="196" t="s">
        <v>630</v>
      </c>
      <c r="T95" s="196" t="s">
        <v>4314</v>
      </c>
      <c r="U95" s="196">
        <v>0.64</v>
      </c>
      <c r="V95" s="196">
        <v>1</v>
      </c>
      <c r="W95" s="196">
        <v>57.6</v>
      </c>
      <c r="X95" s="196">
        <v>57.6</v>
      </c>
      <c r="Y95" s="196" t="s">
        <v>6280</v>
      </c>
      <c r="Z95" s="196">
        <v>1</v>
      </c>
      <c r="AA95" s="196">
        <v>1</v>
      </c>
      <c r="AB95" s="196" t="s">
        <v>6283</v>
      </c>
      <c r="AC95" s="196" t="s">
        <v>3907</v>
      </c>
      <c r="AD95" s="196">
        <v>46</v>
      </c>
    </row>
    <row r="96" spans="1:30">
      <c r="A96" s="196" t="s">
        <v>3907</v>
      </c>
      <c r="B96" s="196">
        <v>46</v>
      </c>
      <c r="C96" s="196" t="s">
        <v>6278</v>
      </c>
      <c r="D96" s="197">
        <v>1333</v>
      </c>
      <c r="E96" s="196" t="s">
        <v>6279</v>
      </c>
      <c r="F96" s="196" t="s">
        <v>437</v>
      </c>
      <c r="G96" s="196" t="s">
        <v>431</v>
      </c>
      <c r="H96" s="196" t="s">
        <v>569</v>
      </c>
      <c r="I96" s="196">
        <v>90</v>
      </c>
      <c r="J96" s="196"/>
      <c r="K96" s="196">
        <v>2021</v>
      </c>
      <c r="L96" s="196">
        <v>11</v>
      </c>
      <c r="M96" s="196">
        <v>16.01619695147097</v>
      </c>
      <c r="N96" s="196"/>
      <c r="O96" s="196">
        <v>1</v>
      </c>
      <c r="P96" s="196"/>
      <c r="Q96" s="196" t="s">
        <v>6261</v>
      </c>
      <c r="R96" s="196">
        <v>1</v>
      </c>
      <c r="S96" s="196" t="s">
        <v>630</v>
      </c>
      <c r="T96" s="196" t="s">
        <v>4315</v>
      </c>
      <c r="U96" s="196">
        <v>0.56000000000000005</v>
      </c>
      <c r="V96" s="196">
        <v>1</v>
      </c>
      <c r="W96" s="196">
        <v>50.400000000000013</v>
      </c>
      <c r="X96" s="196">
        <v>50.400000000000013</v>
      </c>
      <c r="Y96" s="196" t="s">
        <v>6280</v>
      </c>
      <c r="Z96" s="196">
        <v>1</v>
      </c>
      <c r="AA96" s="196">
        <v>1</v>
      </c>
      <c r="AB96" s="196" t="s">
        <v>6283</v>
      </c>
      <c r="AC96" s="196" t="s">
        <v>3907</v>
      </c>
      <c r="AD96" s="196">
        <v>46</v>
      </c>
    </row>
    <row r="97" spans="1:30">
      <c r="A97" s="196" t="s">
        <v>3907</v>
      </c>
      <c r="B97" s="196">
        <v>46</v>
      </c>
      <c r="C97" s="196" t="s">
        <v>6278</v>
      </c>
      <c r="D97" s="197">
        <v>1334</v>
      </c>
      <c r="E97" s="196" t="s">
        <v>6279</v>
      </c>
      <c r="F97" s="196" t="s">
        <v>437</v>
      </c>
      <c r="G97" s="196" t="s">
        <v>431</v>
      </c>
      <c r="H97" s="196" t="s">
        <v>569</v>
      </c>
      <c r="I97" s="196">
        <v>90</v>
      </c>
      <c r="J97" s="196"/>
      <c r="K97" s="196">
        <v>2021</v>
      </c>
      <c r="L97" s="196">
        <v>12</v>
      </c>
      <c r="M97" s="196">
        <v>13.618363412885399</v>
      </c>
      <c r="N97" s="196"/>
      <c r="O97" s="196">
        <v>1</v>
      </c>
      <c r="P97" s="196"/>
      <c r="Q97" s="196" t="s">
        <v>6261</v>
      </c>
      <c r="R97" s="196">
        <v>1</v>
      </c>
      <c r="S97" s="196" t="s">
        <v>630</v>
      </c>
      <c r="T97" s="196" t="s">
        <v>4316</v>
      </c>
      <c r="U97" s="196">
        <v>0.64</v>
      </c>
      <c r="V97" s="196">
        <v>1</v>
      </c>
      <c r="W97" s="196">
        <v>57.6</v>
      </c>
      <c r="X97" s="196">
        <v>57.6</v>
      </c>
      <c r="Y97" s="196" t="s">
        <v>6280</v>
      </c>
      <c r="Z97" s="196">
        <v>1</v>
      </c>
      <c r="AA97" s="196">
        <v>1</v>
      </c>
      <c r="AB97" s="196" t="s">
        <v>6283</v>
      </c>
      <c r="AC97" s="196" t="s">
        <v>3907</v>
      </c>
      <c r="AD97" s="196">
        <v>46</v>
      </c>
    </row>
    <row r="98" spans="1:30">
      <c r="A98" s="196" t="s">
        <v>3907</v>
      </c>
      <c r="B98" s="196">
        <v>46</v>
      </c>
      <c r="C98" s="196" t="s">
        <v>6278</v>
      </c>
      <c r="D98" s="197">
        <v>1335</v>
      </c>
      <c r="E98" s="196" t="s">
        <v>6279</v>
      </c>
      <c r="F98" s="196" t="s">
        <v>437</v>
      </c>
      <c r="G98" s="196" t="s">
        <v>431</v>
      </c>
      <c r="H98" s="196" t="s">
        <v>569</v>
      </c>
      <c r="I98" s="196">
        <v>90</v>
      </c>
      <c r="J98" s="196"/>
      <c r="K98" s="196">
        <v>2022</v>
      </c>
      <c r="L98" s="196">
        <v>1</v>
      </c>
      <c r="M98" s="196">
        <v>19.258463085586961</v>
      </c>
      <c r="N98" s="196"/>
      <c r="O98" s="196">
        <v>1</v>
      </c>
      <c r="P98" s="196"/>
      <c r="Q98" s="196" t="s">
        <v>6261</v>
      </c>
      <c r="R98" s="196">
        <v>1</v>
      </c>
      <c r="S98" s="196" t="s">
        <v>630</v>
      </c>
      <c r="T98" s="196" t="s">
        <v>4389</v>
      </c>
      <c r="U98" s="196">
        <v>0.6</v>
      </c>
      <c r="V98" s="196">
        <v>1</v>
      </c>
      <c r="W98" s="196">
        <v>54</v>
      </c>
      <c r="X98" s="196">
        <v>54</v>
      </c>
      <c r="Y98" s="196" t="s">
        <v>6280</v>
      </c>
      <c r="Z98" s="196">
        <v>1</v>
      </c>
      <c r="AA98" s="196">
        <v>1</v>
      </c>
      <c r="AB98" s="196" t="s">
        <v>6283</v>
      </c>
      <c r="AC98" s="196" t="s">
        <v>3907</v>
      </c>
      <c r="AD98" s="196">
        <v>46</v>
      </c>
    </row>
    <row r="99" spans="1:30">
      <c r="A99" s="196" t="s">
        <v>3907</v>
      </c>
      <c r="B99" s="196">
        <v>46</v>
      </c>
      <c r="C99" s="196" t="s">
        <v>6278</v>
      </c>
      <c r="D99" s="197">
        <v>1336</v>
      </c>
      <c r="E99" s="196" t="s">
        <v>6279</v>
      </c>
      <c r="F99" s="196" t="s">
        <v>437</v>
      </c>
      <c r="G99" s="196" t="s">
        <v>431</v>
      </c>
      <c r="H99" s="196" t="s">
        <v>569</v>
      </c>
      <c r="I99" s="196">
        <v>90</v>
      </c>
      <c r="J99" s="196"/>
      <c r="K99" s="196">
        <v>2022</v>
      </c>
      <c r="L99" s="196">
        <v>2</v>
      </c>
      <c r="M99" s="196">
        <v>16.495156891990781</v>
      </c>
      <c r="N99" s="196"/>
      <c r="O99" s="196">
        <v>1</v>
      </c>
      <c r="P99" s="196"/>
      <c r="Q99" s="196" t="s">
        <v>6261</v>
      </c>
      <c r="R99" s="196">
        <v>1</v>
      </c>
      <c r="S99" s="196" t="s">
        <v>630</v>
      </c>
      <c r="T99" s="196" t="s">
        <v>4390</v>
      </c>
      <c r="U99" s="196">
        <v>0.7</v>
      </c>
      <c r="V99" s="196">
        <v>1</v>
      </c>
      <c r="W99" s="196">
        <v>62.999999999999993</v>
      </c>
      <c r="X99" s="196">
        <v>62.999999999999993</v>
      </c>
      <c r="Y99" s="196" t="s">
        <v>6280</v>
      </c>
      <c r="Z99" s="196">
        <v>1</v>
      </c>
      <c r="AA99" s="196">
        <v>1</v>
      </c>
      <c r="AB99" s="196" t="s">
        <v>6283</v>
      </c>
      <c r="AC99" s="196" t="s">
        <v>3907</v>
      </c>
      <c r="AD99" s="196">
        <v>46</v>
      </c>
    </row>
    <row r="100" spans="1:30">
      <c r="A100" s="196" t="s">
        <v>3907</v>
      </c>
      <c r="B100" s="196">
        <v>46</v>
      </c>
      <c r="C100" s="196" t="s">
        <v>6278</v>
      </c>
      <c r="D100" s="197">
        <v>1337</v>
      </c>
      <c r="E100" s="196" t="s">
        <v>6279</v>
      </c>
      <c r="F100" s="196" t="s">
        <v>437</v>
      </c>
      <c r="G100" s="196" t="s">
        <v>431</v>
      </c>
      <c r="H100" s="196" t="s">
        <v>569</v>
      </c>
      <c r="I100" s="196">
        <v>90</v>
      </c>
      <c r="J100" s="196"/>
      <c r="K100" s="196">
        <v>2022</v>
      </c>
      <c r="L100" s="196">
        <v>3</v>
      </c>
      <c r="M100" s="196">
        <v>21.85479737284296</v>
      </c>
      <c r="N100" s="196"/>
      <c r="O100" s="196">
        <v>1</v>
      </c>
      <c r="P100" s="196"/>
      <c r="Q100" s="196" t="s">
        <v>6261</v>
      </c>
      <c r="R100" s="196">
        <v>1</v>
      </c>
      <c r="S100" s="196" t="s">
        <v>630</v>
      </c>
      <c r="T100" s="196" t="s">
        <v>4391</v>
      </c>
      <c r="U100" s="196">
        <v>0.73</v>
      </c>
      <c r="V100" s="196">
        <v>1</v>
      </c>
      <c r="W100" s="196">
        <v>65.7</v>
      </c>
      <c r="X100" s="196">
        <v>65.7</v>
      </c>
      <c r="Y100" s="196" t="s">
        <v>6280</v>
      </c>
      <c r="Z100" s="196">
        <v>1</v>
      </c>
      <c r="AA100" s="196">
        <v>1</v>
      </c>
      <c r="AB100" s="196" t="s">
        <v>6283</v>
      </c>
      <c r="AC100" s="196" t="s">
        <v>3907</v>
      </c>
      <c r="AD100" s="196">
        <v>46</v>
      </c>
    </row>
    <row r="101" spans="1:30">
      <c r="A101" s="196" t="s">
        <v>3907</v>
      </c>
      <c r="B101" s="196">
        <v>46</v>
      </c>
      <c r="C101" s="196" t="s">
        <v>6278</v>
      </c>
      <c r="D101" s="197">
        <v>1338</v>
      </c>
      <c r="E101" s="196" t="s">
        <v>6279</v>
      </c>
      <c r="F101" s="196" t="s">
        <v>437</v>
      </c>
      <c r="G101" s="196" t="s">
        <v>431</v>
      </c>
      <c r="H101" s="196" t="s">
        <v>569</v>
      </c>
      <c r="I101" s="196">
        <v>90</v>
      </c>
      <c r="J101" s="196"/>
      <c r="K101" s="196">
        <v>2022</v>
      </c>
      <c r="L101" s="196">
        <v>4</v>
      </c>
      <c r="M101" s="196">
        <v>19.77264201838754</v>
      </c>
      <c r="N101" s="196"/>
      <c r="O101" s="196">
        <v>1</v>
      </c>
      <c r="P101" s="196"/>
      <c r="Q101" s="196" t="s">
        <v>6261</v>
      </c>
      <c r="R101" s="196">
        <v>1</v>
      </c>
      <c r="S101" s="196" t="s">
        <v>630</v>
      </c>
      <c r="T101" s="196" t="s">
        <v>4392</v>
      </c>
      <c r="U101" s="196">
        <v>0.72</v>
      </c>
      <c r="V101" s="196">
        <v>1</v>
      </c>
      <c r="W101" s="196">
        <v>64.8</v>
      </c>
      <c r="X101" s="196">
        <v>64.8</v>
      </c>
      <c r="Y101" s="196" t="s">
        <v>6280</v>
      </c>
      <c r="Z101" s="196">
        <v>1</v>
      </c>
      <c r="AA101" s="196">
        <v>1</v>
      </c>
      <c r="AB101" s="196" t="s">
        <v>6283</v>
      </c>
      <c r="AC101" s="196" t="s">
        <v>3907</v>
      </c>
      <c r="AD101" s="196">
        <v>46</v>
      </c>
    </row>
    <row r="102" spans="1:30">
      <c r="A102" s="196" t="s">
        <v>3907</v>
      </c>
      <c r="B102" s="196">
        <v>46</v>
      </c>
      <c r="C102" s="196" t="s">
        <v>6278</v>
      </c>
      <c r="D102" s="197">
        <v>1339</v>
      </c>
      <c r="E102" s="196" t="s">
        <v>6279</v>
      </c>
      <c r="F102" s="196" t="s">
        <v>437</v>
      </c>
      <c r="G102" s="196" t="s">
        <v>431</v>
      </c>
      <c r="H102" s="196" t="s">
        <v>569</v>
      </c>
      <c r="I102" s="196">
        <v>90</v>
      </c>
      <c r="J102" s="196"/>
      <c r="K102" s="196">
        <v>2022</v>
      </c>
      <c r="L102" s="196">
        <v>5</v>
      </c>
      <c r="M102" s="196">
        <v>26.046712665063598</v>
      </c>
      <c r="N102" s="196"/>
      <c r="O102" s="196">
        <v>1</v>
      </c>
      <c r="P102" s="196"/>
      <c r="Q102" s="196" t="s">
        <v>6261</v>
      </c>
      <c r="R102" s="196">
        <v>1</v>
      </c>
      <c r="S102" s="196" t="s">
        <v>630</v>
      </c>
      <c r="T102" s="196" t="s">
        <v>4393</v>
      </c>
      <c r="U102" s="196">
        <v>0.69</v>
      </c>
      <c r="V102" s="196">
        <v>1</v>
      </c>
      <c r="W102" s="196">
        <v>62.099999999999987</v>
      </c>
      <c r="X102" s="196">
        <v>62.099999999999987</v>
      </c>
      <c r="Y102" s="196" t="s">
        <v>6280</v>
      </c>
      <c r="Z102" s="196">
        <v>1</v>
      </c>
      <c r="AA102" s="196">
        <v>1</v>
      </c>
      <c r="AB102" s="196" t="s">
        <v>6283</v>
      </c>
      <c r="AC102" s="196" t="s">
        <v>3907</v>
      </c>
      <c r="AD102" s="196">
        <v>46</v>
      </c>
    </row>
    <row r="103" spans="1:30">
      <c r="A103" s="196" t="s">
        <v>3907</v>
      </c>
      <c r="B103" s="196">
        <v>46</v>
      </c>
      <c r="C103" s="196" t="s">
        <v>6278</v>
      </c>
      <c r="D103" s="197">
        <v>1340</v>
      </c>
      <c r="E103" s="196" t="s">
        <v>6279</v>
      </c>
      <c r="F103" s="196" t="s">
        <v>437</v>
      </c>
      <c r="G103" s="196" t="s">
        <v>431</v>
      </c>
      <c r="H103" s="196" t="s">
        <v>569</v>
      </c>
      <c r="I103" s="196">
        <v>90</v>
      </c>
      <c r="J103" s="196"/>
      <c r="K103" s="196">
        <v>2022</v>
      </c>
      <c r="L103" s="196">
        <v>6</v>
      </c>
      <c r="M103" s="196">
        <v>22.386008768741139</v>
      </c>
      <c r="N103" s="196"/>
      <c r="O103" s="196">
        <v>1</v>
      </c>
      <c r="P103" s="196"/>
      <c r="Q103" s="196" t="s">
        <v>6261</v>
      </c>
      <c r="R103" s="196">
        <v>1</v>
      </c>
      <c r="S103" s="196" t="s">
        <v>630</v>
      </c>
      <c r="T103" s="196" t="s">
        <v>4394</v>
      </c>
      <c r="U103" s="196">
        <v>0.74</v>
      </c>
      <c r="V103" s="196">
        <v>1</v>
      </c>
      <c r="W103" s="196">
        <v>66.599999999999994</v>
      </c>
      <c r="X103" s="196">
        <v>66.599999999999994</v>
      </c>
      <c r="Y103" s="196" t="s">
        <v>6280</v>
      </c>
      <c r="Z103" s="196">
        <v>1</v>
      </c>
      <c r="AA103" s="196">
        <v>1</v>
      </c>
      <c r="AB103" s="196" t="s">
        <v>6283</v>
      </c>
      <c r="AC103" s="196" t="s">
        <v>3907</v>
      </c>
      <c r="AD103" s="196">
        <v>46</v>
      </c>
    </row>
    <row r="104" spans="1:30">
      <c r="A104" s="196" t="s">
        <v>3907</v>
      </c>
      <c r="B104" s="196">
        <v>46</v>
      </c>
      <c r="C104" s="196" t="s">
        <v>6278</v>
      </c>
      <c r="D104" s="197">
        <v>1341</v>
      </c>
      <c r="E104" s="196" t="s">
        <v>6279</v>
      </c>
      <c r="F104" s="196" t="s">
        <v>437</v>
      </c>
      <c r="G104" s="196" t="s">
        <v>431</v>
      </c>
      <c r="H104" s="196" t="s">
        <v>569</v>
      </c>
      <c r="I104" s="196">
        <v>90</v>
      </c>
      <c r="J104" s="196"/>
      <c r="K104" s="196">
        <v>2022</v>
      </c>
      <c r="L104" s="196">
        <v>7</v>
      </c>
      <c r="M104" s="196">
        <v>27.66292577439885</v>
      </c>
      <c r="N104" s="196"/>
      <c r="O104" s="196">
        <v>1</v>
      </c>
      <c r="P104" s="196"/>
      <c r="Q104" s="196" t="s">
        <v>6261</v>
      </c>
      <c r="R104" s="196">
        <v>1</v>
      </c>
      <c r="S104" s="196" t="s">
        <v>630</v>
      </c>
      <c r="T104" s="196" t="s">
        <v>4395</v>
      </c>
      <c r="U104" s="196">
        <v>0.73</v>
      </c>
      <c r="V104" s="196">
        <v>1</v>
      </c>
      <c r="W104" s="196">
        <v>65.7</v>
      </c>
      <c r="X104" s="196">
        <v>65.7</v>
      </c>
      <c r="Y104" s="196" t="s">
        <v>6280</v>
      </c>
      <c r="Z104" s="196">
        <v>1</v>
      </c>
      <c r="AA104" s="196">
        <v>1</v>
      </c>
      <c r="AB104" s="196" t="s">
        <v>6283</v>
      </c>
      <c r="AC104" s="196" t="s">
        <v>3907</v>
      </c>
      <c r="AD104" s="196">
        <v>46</v>
      </c>
    </row>
    <row r="105" spans="1:30">
      <c r="A105" s="196" t="s">
        <v>3907</v>
      </c>
      <c r="B105" s="196">
        <v>46</v>
      </c>
      <c r="C105" s="196" t="s">
        <v>6278</v>
      </c>
      <c r="D105" s="197">
        <v>1342</v>
      </c>
      <c r="E105" s="196" t="s">
        <v>6279</v>
      </c>
      <c r="F105" s="196" t="s">
        <v>437</v>
      </c>
      <c r="G105" s="196" t="s">
        <v>431</v>
      </c>
      <c r="H105" s="196" t="s">
        <v>569</v>
      </c>
      <c r="I105" s="196">
        <v>90</v>
      </c>
      <c r="J105" s="196"/>
      <c r="K105" s="196">
        <v>2022</v>
      </c>
      <c r="L105" s="196">
        <v>8</v>
      </c>
      <c r="M105" s="196">
        <v>23.8327045981612</v>
      </c>
      <c r="N105" s="196"/>
      <c r="O105" s="196">
        <v>1</v>
      </c>
      <c r="P105" s="196"/>
      <c r="Q105" s="196" t="s">
        <v>6261</v>
      </c>
      <c r="R105" s="196">
        <v>1</v>
      </c>
      <c r="S105" s="196" t="s">
        <v>630</v>
      </c>
      <c r="T105" s="196" t="s">
        <v>4396</v>
      </c>
      <c r="U105" s="196">
        <v>0.72</v>
      </c>
      <c r="V105" s="196">
        <v>1</v>
      </c>
      <c r="W105" s="196">
        <v>64.8</v>
      </c>
      <c r="X105" s="196">
        <v>64.8</v>
      </c>
      <c r="Y105" s="196" t="s">
        <v>6280</v>
      </c>
      <c r="Z105" s="196">
        <v>1</v>
      </c>
      <c r="AA105" s="196">
        <v>1</v>
      </c>
      <c r="AB105" s="196" t="s">
        <v>6283</v>
      </c>
      <c r="AC105" s="196" t="s">
        <v>3907</v>
      </c>
      <c r="AD105" s="196">
        <v>46</v>
      </c>
    </row>
    <row r="106" spans="1:30">
      <c r="A106" s="196" t="s">
        <v>3907</v>
      </c>
      <c r="B106" s="196">
        <v>46</v>
      </c>
      <c r="C106" s="196" t="s">
        <v>6278</v>
      </c>
      <c r="D106" s="197">
        <v>1343</v>
      </c>
      <c r="E106" s="196" t="s">
        <v>6279</v>
      </c>
      <c r="F106" s="196" t="s">
        <v>437</v>
      </c>
      <c r="G106" s="196" t="s">
        <v>431</v>
      </c>
      <c r="H106" s="196" t="s">
        <v>569</v>
      </c>
      <c r="I106" s="196">
        <v>90</v>
      </c>
      <c r="J106" s="196"/>
      <c r="K106" s="196">
        <v>2022</v>
      </c>
      <c r="L106" s="196">
        <v>9</v>
      </c>
      <c r="M106" s="196">
        <v>18.55883234499289</v>
      </c>
      <c r="N106" s="196"/>
      <c r="O106" s="196">
        <v>1</v>
      </c>
      <c r="P106" s="196"/>
      <c r="Q106" s="196" t="s">
        <v>6261</v>
      </c>
      <c r="R106" s="196">
        <v>1</v>
      </c>
      <c r="S106" s="196" t="s">
        <v>630</v>
      </c>
      <c r="T106" s="196" t="s">
        <v>4397</v>
      </c>
      <c r="U106" s="196">
        <v>0.71</v>
      </c>
      <c r="V106" s="196">
        <v>1</v>
      </c>
      <c r="W106" s="196">
        <v>63.9</v>
      </c>
      <c r="X106" s="196">
        <v>63.9</v>
      </c>
      <c r="Y106" s="196" t="s">
        <v>6280</v>
      </c>
      <c r="Z106" s="196">
        <v>1</v>
      </c>
      <c r="AA106" s="196">
        <v>1</v>
      </c>
      <c r="AB106" s="196" t="s">
        <v>6283</v>
      </c>
      <c r="AC106" s="196" t="s">
        <v>3907</v>
      </c>
      <c r="AD106" s="196">
        <v>46</v>
      </c>
    </row>
    <row r="107" spans="1:30">
      <c r="A107" s="196" t="s">
        <v>3907</v>
      </c>
      <c r="B107" s="196">
        <v>46</v>
      </c>
      <c r="C107" s="196" t="s">
        <v>6278</v>
      </c>
      <c r="D107" s="197">
        <v>1344</v>
      </c>
      <c r="E107" s="196" t="s">
        <v>6279</v>
      </c>
      <c r="F107" s="196" t="s">
        <v>437</v>
      </c>
      <c r="G107" s="196" t="s">
        <v>431</v>
      </c>
      <c r="H107" s="196" t="s">
        <v>569</v>
      </c>
      <c r="I107" s="196">
        <v>90</v>
      </c>
      <c r="J107" s="196"/>
      <c r="K107" s="196">
        <v>2022</v>
      </c>
      <c r="L107" s="196">
        <v>10</v>
      </c>
      <c r="M107" s="196">
        <v>15.962322532347921</v>
      </c>
      <c r="N107" s="196"/>
      <c r="O107" s="196">
        <v>1</v>
      </c>
      <c r="P107" s="196"/>
      <c r="Q107" s="196" t="s">
        <v>6261</v>
      </c>
      <c r="R107" s="196">
        <v>1</v>
      </c>
      <c r="S107" s="196" t="s">
        <v>630</v>
      </c>
      <c r="T107" s="196" t="s">
        <v>4398</v>
      </c>
      <c r="U107" s="196">
        <v>0.64</v>
      </c>
      <c r="V107" s="196">
        <v>1</v>
      </c>
      <c r="W107" s="196">
        <v>57.6</v>
      </c>
      <c r="X107" s="196">
        <v>57.6</v>
      </c>
      <c r="Y107" s="196" t="s">
        <v>6280</v>
      </c>
      <c r="Z107" s="196">
        <v>1</v>
      </c>
      <c r="AA107" s="196">
        <v>1</v>
      </c>
      <c r="AB107" s="196" t="s">
        <v>6283</v>
      </c>
      <c r="AC107" s="196" t="s">
        <v>3907</v>
      </c>
      <c r="AD107" s="196">
        <v>46</v>
      </c>
    </row>
    <row r="108" spans="1:30">
      <c r="A108" s="196" t="s">
        <v>3907</v>
      </c>
      <c r="B108" s="196">
        <v>46</v>
      </c>
      <c r="C108" s="196" t="s">
        <v>6278</v>
      </c>
      <c r="D108" s="197">
        <v>1345</v>
      </c>
      <c r="E108" s="196" t="s">
        <v>6279</v>
      </c>
      <c r="F108" s="196" t="s">
        <v>437</v>
      </c>
      <c r="G108" s="196" t="s">
        <v>431</v>
      </c>
      <c r="H108" s="196" t="s">
        <v>569</v>
      </c>
      <c r="I108" s="196">
        <v>90</v>
      </c>
      <c r="J108" s="196"/>
      <c r="K108" s="196">
        <v>2022</v>
      </c>
      <c r="L108" s="196">
        <v>11</v>
      </c>
      <c r="M108" s="196">
        <v>16.01604191113152</v>
      </c>
      <c r="N108" s="196"/>
      <c r="O108" s="196">
        <v>1</v>
      </c>
      <c r="P108" s="196"/>
      <c r="Q108" s="196" t="s">
        <v>6261</v>
      </c>
      <c r="R108" s="196">
        <v>1</v>
      </c>
      <c r="S108" s="196" t="s">
        <v>630</v>
      </c>
      <c r="T108" s="196" t="s">
        <v>4399</v>
      </c>
      <c r="U108" s="196">
        <v>0.56000000000000005</v>
      </c>
      <c r="V108" s="196">
        <v>1</v>
      </c>
      <c r="W108" s="196">
        <v>50.400000000000013</v>
      </c>
      <c r="X108" s="196">
        <v>50.400000000000013</v>
      </c>
      <c r="Y108" s="196" t="s">
        <v>6280</v>
      </c>
      <c r="Z108" s="196">
        <v>1</v>
      </c>
      <c r="AA108" s="196">
        <v>1</v>
      </c>
      <c r="AB108" s="196" t="s">
        <v>6283</v>
      </c>
      <c r="AC108" s="196" t="s">
        <v>3907</v>
      </c>
      <c r="AD108" s="196">
        <v>46</v>
      </c>
    </row>
    <row r="109" spans="1:30">
      <c r="A109" s="196" t="s">
        <v>3907</v>
      </c>
      <c r="B109" s="196">
        <v>46</v>
      </c>
      <c r="C109" s="196" t="s">
        <v>6278</v>
      </c>
      <c r="D109" s="197">
        <v>1346</v>
      </c>
      <c r="E109" s="196" t="s">
        <v>6279</v>
      </c>
      <c r="F109" s="196" t="s">
        <v>437</v>
      </c>
      <c r="G109" s="196" t="s">
        <v>431</v>
      </c>
      <c r="H109" s="196" t="s">
        <v>569</v>
      </c>
      <c r="I109" s="196">
        <v>90</v>
      </c>
      <c r="J109" s="196"/>
      <c r="K109" s="196">
        <v>2022</v>
      </c>
      <c r="L109" s="196">
        <v>12</v>
      </c>
      <c r="M109" s="196">
        <v>13.61872028134367</v>
      </c>
      <c r="N109" s="196"/>
      <c r="O109" s="196">
        <v>1</v>
      </c>
      <c r="P109" s="196"/>
      <c r="Q109" s="196" t="s">
        <v>6261</v>
      </c>
      <c r="R109" s="196">
        <v>1</v>
      </c>
      <c r="S109" s="196" t="s">
        <v>630</v>
      </c>
      <c r="T109" s="196" t="s">
        <v>4400</v>
      </c>
      <c r="U109" s="196">
        <v>0.64</v>
      </c>
      <c r="V109" s="196">
        <v>1</v>
      </c>
      <c r="W109" s="196">
        <v>57.6</v>
      </c>
      <c r="X109" s="196">
        <v>57.6</v>
      </c>
      <c r="Y109" s="196" t="s">
        <v>6280</v>
      </c>
      <c r="Z109" s="196">
        <v>1</v>
      </c>
      <c r="AA109" s="196">
        <v>1</v>
      </c>
      <c r="AB109" s="196" t="s">
        <v>6283</v>
      </c>
      <c r="AC109" s="196" t="s">
        <v>3907</v>
      </c>
      <c r="AD109" s="196">
        <v>46</v>
      </c>
    </row>
    <row r="110" spans="1:30">
      <c r="A110" s="196" t="s">
        <v>3907</v>
      </c>
      <c r="B110" s="196">
        <v>46</v>
      </c>
      <c r="C110" s="196" t="s">
        <v>6278</v>
      </c>
      <c r="D110" s="197">
        <v>1347</v>
      </c>
      <c r="E110" s="196" t="s">
        <v>6279</v>
      </c>
      <c r="F110" s="196" t="s">
        <v>437</v>
      </c>
      <c r="G110" s="196" t="s">
        <v>431</v>
      </c>
      <c r="H110" s="196" t="s">
        <v>569</v>
      </c>
      <c r="I110" s="196">
        <v>90</v>
      </c>
      <c r="J110" s="196"/>
      <c r="K110" s="196">
        <v>2023</v>
      </c>
      <c r="L110" s="196">
        <v>1</v>
      </c>
      <c r="M110" s="196">
        <v>19.258463085586961</v>
      </c>
      <c r="N110" s="196"/>
      <c r="O110" s="196">
        <v>1</v>
      </c>
      <c r="P110" s="196"/>
      <c r="Q110" s="196" t="s">
        <v>6261</v>
      </c>
      <c r="R110" s="196">
        <v>1</v>
      </c>
      <c r="S110" s="196" t="s">
        <v>630</v>
      </c>
      <c r="T110" s="196" t="s">
        <v>4473</v>
      </c>
      <c r="U110" s="196">
        <v>0.6</v>
      </c>
      <c r="V110" s="196">
        <v>1</v>
      </c>
      <c r="W110" s="196">
        <v>54</v>
      </c>
      <c r="X110" s="196">
        <v>54</v>
      </c>
      <c r="Y110" s="196" t="s">
        <v>6280</v>
      </c>
      <c r="Z110" s="196">
        <v>1</v>
      </c>
      <c r="AA110" s="196">
        <v>1</v>
      </c>
      <c r="AB110" s="196" t="s">
        <v>6283</v>
      </c>
      <c r="AC110" s="196" t="s">
        <v>3907</v>
      </c>
      <c r="AD110" s="196">
        <v>46</v>
      </c>
    </row>
    <row r="111" spans="1:30">
      <c r="A111" s="196" t="s">
        <v>3907</v>
      </c>
      <c r="B111" s="196">
        <v>46</v>
      </c>
      <c r="C111" s="196" t="s">
        <v>6278</v>
      </c>
      <c r="D111" s="197">
        <v>1348</v>
      </c>
      <c r="E111" s="196" t="s">
        <v>6279</v>
      </c>
      <c r="F111" s="196" t="s">
        <v>437</v>
      </c>
      <c r="G111" s="196" t="s">
        <v>431</v>
      </c>
      <c r="H111" s="196" t="s">
        <v>569</v>
      </c>
      <c r="I111" s="196">
        <v>90</v>
      </c>
      <c r="J111" s="196"/>
      <c r="K111" s="196">
        <v>2023</v>
      </c>
      <c r="L111" s="196">
        <v>2</v>
      </c>
      <c r="M111" s="196">
        <v>16.495156891990781</v>
      </c>
      <c r="N111" s="196"/>
      <c r="O111" s="196">
        <v>1</v>
      </c>
      <c r="P111" s="196"/>
      <c r="Q111" s="196" t="s">
        <v>6261</v>
      </c>
      <c r="R111" s="196">
        <v>1</v>
      </c>
      <c r="S111" s="196" t="s">
        <v>630</v>
      </c>
      <c r="T111" s="196" t="s">
        <v>4474</v>
      </c>
      <c r="U111" s="196">
        <v>0.7</v>
      </c>
      <c r="V111" s="196">
        <v>1</v>
      </c>
      <c r="W111" s="196">
        <v>62.999999999999993</v>
      </c>
      <c r="X111" s="196">
        <v>62.999999999999993</v>
      </c>
      <c r="Y111" s="196" t="s">
        <v>6280</v>
      </c>
      <c r="Z111" s="196">
        <v>1</v>
      </c>
      <c r="AA111" s="196">
        <v>1</v>
      </c>
      <c r="AB111" s="196" t="s">
        <v>6283</v>
      </c>
      <c r="AC111" s="196" t="s">
        <v>3907</v>
      </c>
      <c r="AD111" s="196">
        <v>46</v>
      </c>
    </row>
    <row r="112" spans="1:30">
      <c r="A112" s="196" t="s">
        <v>3907</v>
      </c>
      <c r="B112" s="196">
        <v>46</v>
      </c>
      <c r="C112" s="196" t="s">
        <v>6278</v>
      </c>
      <c r="D112" s="197">
        <v>1349</v>
      </c>
      <c r="E112" s="196" t="s">
        <v>6279</v>
      </c>
      <c r="F112" s="196" t="s">
        <v>437</v>
      </c>
      <c r="G112" s="196" t="s">
        <v>431</v>
      </c>
      <c r="H112" s="196" t="s">
        <v>569</v>
      </c>
      <c r="I112" s="196">
        <v>90</v>
      </c>
      <c r="J112" s="196"/>
      <c r="K112" s="196">
        <v>2023</v>
      </c>
      <c r="L112" s="196">
        <v>3</v>
      </c>
      <c r="M112" s="196">
        <v>21.85479737284296</v>
      </c>
      <c r="N112" s="196"/>
      <c r="O112" s="196">
        <v>1</v>
      </c>
      <c r="P112" s="196"/>
      <c r="Q112" s="196" t="s">
        <v>6261</v>
      </c>
      <c r="R112" s="196">
        <v>1</v>
      </c>
      <c r="S112" s="196" t="s">
        <v>630</v>
      </c>
      <c r="T112" s="196" t="s">
        <v>4475</v>
      </c>
      <c r="U112" s="196">
        <v>0.73</v>
      </c>
      <c r="V112" s="196">
        <v>1</v>
      </c>
      <c r="W112" s="196">
        <v>65.7</v>
      </c>
      <c r="X112" s="196">
        <v>65.7</v>
      </c>
      <c r="Y112" s="196" t="s">
        <v>6280</v>
      </c>
      <c r="Z112" s="196">
        <v>1</v>
      </c>
      <c r="AA112" s="196">
        <v>1</v>
      </c>
      <c r="AB112" s="196" t="s">
        <v>6283</v>
      </c>
      <c r="AC112" s="196" t="s">
        <v>3907</v>
      </c>
      <c r="AD112" s="196">
        <v>46</v>
      </c>
    </row>
    <row r="113" spans="1:30">
      <c r="A113" s="196" t="s">
        <v>3907</v>
      </c>
      <c r="B113" s="196">
        <v>46</v>
      </c>
      <c r="C113" s="196" t="s">
        <v>6278</v>
      </c>
      <c r="D113" s="197">
        <v>1350</v>
      </c>
      <c r="E113" s="196" t="s">
        <v>6279</v>
      </c>
      <c r="F113" s="196" t="s">
        <v>437</v>
      </c>
      <c r="G113" s="196" t="s">
        <v>431</v>
      </c>
      <c r="H113" s="196" t="s">
        <v>569</v>
      </c>
      <c r="I113" s="196">
        <v>90</v>
      </c>
      <c r="J113" s="196"/>
      <c r="K113" s="196">
        <v>2023</v>
      </c>
      <c r="L113" s="196">
        <v>4</v>
      </c>
      <c r="M113" s="196">
        <v>19.77264201838754</v>
      </c>
      <c r="N113" s="196"/>
      <c r="O113" s="196">
        <v>1</v>
      </c>
      <c r="P113" s="196"/>
      <c r="Q113" s="196" t="s">
        <v>6261</v>
      </c>
      <c r="R113" s="196">
        <v>1</v>
      </c>
      <c r="S113" s="196" t="s">
        <v>630</v>
      </c>
      <c r="T113" s="196" t="s">
        <v>4476</v>
      </c>
      <c r="U113" s="196">
        <v>0.72</v>
      </c>
      <c r="V113" s="196">
        <v>1</v>
      </c>
      <c r="W113" s="196">
        <v>64.8</v>
      </c>
      <c r="X113" s="196">
        <v>64.8</v>
      </c>
      <c r="Y113" s="196" t="s">
        <v>6280</v>
      </c>
      <c r="Z113" s="196">
        <v>1</v>
      </c>
      <c r="AA113" s="196">
        <v>1</v>
      </c>
      <c r="AB113" s="196" t="s">
        <v>6283</v>
      </c>
      <c r="AC113" s="196" t="s">
        <v>3907</v>
      </c>
      <c r="AD113" s="196">
        <v>46</v>
      </c>
    </row>
    <row r="114" spans="1:30">
      <c r="A114" s="196" t="s">
        <v>3907</v>
      </c>
      <c r="B114" s="196">
        <v>46</v>
      </c>
      <c r="C114" s="196" t="s">
        <v>6278</v>
      </c>
      <c r="D114" s="197">
        <v>1351</v>
      </c>
      <c r="E114" s="196" t="s">
        <v>6279</v>
      </c>
      <c r="F114" s="196" t="s">
        <v>437</v>
      </c>
      <c r="G114" s="196" t="s">
        <v>431</v>
      </c>
      <c r="H114" s="196" t="s">
        <v>569</v>
      </c>
      <c r="I114" s="196">
        <v>90</v>
      </c>
      <c r="J114" s="196"/>
      <c r="K114" s="196">
        <v>2023</v>
      </c>
      <c r="L114" s="196">
        <v>5</v>
      </c>
      <c r="M114" s="196">
        <v>26.046712665063598</v>
      </c>
      <c r="N114" s="196"/>
      <c r="O114" s="196">
        <v>1</v>
      </c>
      <c r="P114" s="196"/>
      <c r="Q114" s="196" t="s">
        <v>6261</v>
      </c>
      <c r="R114" s="196">
        <v>1</v>
      </c>
      <c r="S114" s="196" t="s">
        <v>630</v>
      </c>
      <c r="T114" s="196" t="s">
        <v>4477</v>
      </c>
      <c r="U114" s="196">
        <v>0.69</v>
      </c>
      <c r="V114" s="196">
        <v>1</v>
      </c>
      <c r="W114" s="196">
        <v>62.099999999999987</v>
      </c>
      <c r="X114" s="196">
        <v>62.099999999999987</v>
      </c>
      <c r="Y114" s="196" t="s">
        <v>6280</v>
      </c>
      <c r="Z114" s="196">
        <v>1</v>
      </c>
      <c r="AA114" s="196">
        <v>1</v>
      </c>
      <c r="AB114" s="196" t="s">
        <v>6283</v>
      </c>
      <c r="AC114" s="196" t="s">
        <v>3907</v>
      </c>
      <c r="AD114" s="196">
        <v>46</v>
      </c>
    </row>
    <row r="115" spans="1:30">
      <c r="A115" s="196" t="s">
        <v>3907</v>
      </c>
      <c r="B115" s="196">
        <v>46</v>
      </c>
      <c r="C115" s="196" t="s">
        <v>6278</v>
      </c>
      <c r="D115" s="197">
        <v>1352</v>
      </c>
      <c r="E115" s="196" t="s">
        <v>6279</v>
      </c>
      <c r="F115" s="196" t="s">
        <v>437</v>
      </c>
      <c r="G115" s="196" t="s">
        <v>431</v>
      </c>
      <c r="H115" s="196" t="s">
        <v>569</v>
      </c>
      <c r="I115" s="196">
        <v>90</v>
      </c>
      <c r="J115" s="196"/>
      <c r="K115" s="196">
        <v>2023</v>
      </c>
      <c r="L115" s="196">
        <v>6</v>
      </c>
      <c r="M115" s="196">
        <v>22.386008768741139</v>
      </c>
      <c r="N115" s="196"/>
      <c r="O115" s="196">
        <v>1</v>
      </c>
      <c r="P115" s="196"/>
      <c r="Q115" s="196" t="s">
        <v>6261</v>
      </c>
      <c r="R115" s="196">
        <v>1</v>
      </c>
      <c r="S115" s="196" t="s">
        <v>630</v>
      </c>
      <c r="T115" s="196" t="s">
        <v>4478</v>
      </c>
      <c r="U115" s="196">
        <v>0.74</v>
      </c>
      <c r="V115" s="196">
        <v>1</v>
      </c>
      <c r="W115" s="196">
        <v>66.599999999999994</v>
      </c>
      <c r="X115" s="196">
        <v>66.599999999999994</v>
      </c>
      <c r="Y115" s="196" t="s">
        <v>6280</v>
      </c>
      <c r="Z115" s="196">
        <v>1</v>
      </c>
      <c r="AA115" s="196">
        <v>1</v>
      </c>
      <c r="AB115" s="196" t="s">
        <v>6283</v>
      </c>
      <c r="AC115" s="196" t="s">
        <v>3907</v>
      </c>
      <c r="AD115" s="196">
        <v>46</v>
      </c>
    </row>
    <row r="116" spans="1:30">
      <c r="A116" s="196" t="s">
        <v>3907</v>
      </c>
      <c r="B116" s="196">
        <v>46</v>
      </c>
      <c r="C116" s="196" t="s">
        <v>6278</v>
      </c>
      <c r="D116" s="197">
        <v>1353</v>
      </c>
      <c r="E116" s="196" t="s">
        <v>6279</v>
      </c>
      <c r="F116" s="196" t="s">
        <v>437</v>
      </c>
      <c r="G116" s="196" t="s">
        <v>431</v>
      </c>
      <c r="H116" s="196" t="s">
        <v>569</v>
      </c>
      <c r="I116" s="196">
        <v>90</v>
      </c>
      <c r="J116" s="196"/>
      <c r="K116" s="196">
        <v>2023</v>
      </c>
      <c r="L116" s="196">
        <v>7</v>
      </c>
      <c r="M116" s="196">
        <v>27.66292577439885</v>
      </c>
      <c r="N116" s="196"/>
      <c r="O116" s="196">
        <v>1</v>
      </c>
      <c r="P116" s="196"/>
      <c r="Q116" s="196" t="s">
        <v>6261</v>
      </c>
      <c r="R116" s="196">
        <v>1</v>
      </c>
      <c r="S116" s="196" t="s">
        <v>630</v>
      </c>
      <c r="T116" s="196" t="s">
        <v>4479</v>
      </c>
      <c r="U116" s="196">
        <v>0.73</v>
      </c>
      <c r="V116" s="196">
        <v>1</v>
      </c>
      <c r="W116" s="196">
        <v>65.7</v>
      </c>
      <c r="X116" s="196">
        <v>65.7</v>
      </c>
      <c r="Y116" s="196" t="s">
        <v>6280</v>
      </c>
      <c r="Z116" s="196">
        <v>1</v>
      </c>
      <c r="AA116" s="196">
        <v>1</v>
      </c>
      <c r="AB116" s="196" t="s">
        <v>6283</v>
      </c>
      <c r="AC116" s="196" t="s">
        <v>3907</v>
      </c>
      <c r="AD116" s="196">
        <v>46</v>
      </c>
    </row>
    <row r="117" spans="1:30">
      <c r="A117" s="196" t="s">
        <v>3907</v>
      </c>
      <c r="B117" s="196">
        <v>46</v>
      </c>
      <c r="C117" s="196" t="s">
        <v>6278</v>
      </c>
      <c r="D117" s="197">
        <v>1354</v>
      </c>
      <c r="E117" s="196" t="s">
        <v>6279</v>
      </c>
      <c r="F117" s="196" t="s">
        <v>437</v>
      </c>
      <c r="G117" s="196" t="s">
        <v>431</v>
      </c>
      <c r="H117" s="196" t="s">
        <v>569</v>
      </c>
      <c r="I117" s="196">
        <v>90</v>
      </c>
      <c r="J117" s="196"/>
      <c r="K117" s="196">
        <v>2023</v>
      </c>
      <c r="L117" s="196">
        <v>8</v>
      </c>
      <c r="M117" s="196">
        <v>23.8327045981612</v>
      </c>
      <c r="N117" s="196"/>
      <c r="O117" s="196">
        <v>1</v>
      </c>
      <c r="P117" s="196"/>
      <c r="Q117" s="196" t="s">
        <v>6261</v>
      </c>
      <c r="R117" s="196">
        <v>1</v>
      </c>
      <c r="S117" s="196" t="s">
        <v>630</v>
      </c>
      <c r="T117" s="196" t="s">
        <v>4480</v>
      </c>
      <c r="U117" s="196">
        <v>0.72</v>
      </c>
      <c r="V117" s="196">
        <v>1</v>
      </c>
      <c r="W117" s="196">
        <v>64.8</v>
      </c>
      <c r="X117" s="196">
        <v>64.8</v>
      </c>
      <c r="Y117" s="196" t="s">
        <v>6280</v>
      </c>
      <c r="Z117" s="196">
        <v>1</v>
      </c>
      <c r="AA117" s="196">
        <v>1</v>
      </c>
      <c r="AB117" s="196" t="s">
        <v>6283</v>
      </c>
      <c r="AC117" s="196" t="s">
        <v>3907</v>
      </c>
      <c r="AD117" s="196">
        <v>46</v>
      </c>
    </row>
    <row r="118" spans="1:30">
      <c r="A118" s="196" t="s">
        <v>3907</v>
      </c>
      <c r="B118" s="196">
        <v>46</v>
      </c>
      <c r="C118" s="196" t="s">
        <v>6278</v>
      </c>
      <c r="D118" s="197">
        <v>1355</v>
      </c>
      <c r="E118" s="196" t="s">
        <v>6279</v>
      </c>
      <c r="F118" s="196" t="s">
        <v>437</v>
      </c>
      <c r="G118" s="196" t="s">
        <v>431</v>
      </c>
      <c r="H118" s="196" t="s">
        <v>569</v>
      </c>
      <c r="I118" s="196">
        <v>90</v>
      </c>
      <c r="J118" s="196"/>
      <c r="K118" s="196">
        <v>2023</v>
      </c>
      <c r="L118" s="196">
        <v>9</v>
      </c>
      <c r="M118" s="196">
        <v>18.55883234499289</v>
      </c>
      <c r="N118" s="196"/>
      <c r="O118" s="196">
        <v>1</v>
      </c>
      <c r="P118" s="196"/>
      <c r="Q118" s="196" t="s">
        <v>6261</v>
      </c>
      <c r="R118" s="196">
        <v>1</v>
      </c>
      <c r="S118" s="196" t="s">
        <v>630</v>
      </c>
      <c r="T118" s="196" t="s">
        <v>4481</v>
      </c>
      <c r="U118" s="196">
        <v>0.71</v>
      </c>
      <c r="V118" s="196">
        <v>1</v>
      </c>
      <c r="W118" s="196">
        <v>63.9</v>
      </c>
      <c r="X118" s="196">
        <v>63.9</v>
      </c>
      <c r="Y118" s="196" t="s">
        <v>6280</v>
      </c>
      <c r="Z118" s="196">
        <v>1</v>
      </c>
      <c r="AA118" s="196">
        <v>1</v>
      </c>
      <c r="AB118" s="196" t="s">
        <v>6283</v>
      </c>
      <c r="AC118" s="196" t="s">
        <v>3907</v>
      </c>
      <c r="AD118" s="196">
        <v>46</v>
      </c>
    </row>
    <row r="119" spans="1:30">
      <c r="A119" s="196" t="s">
        <v>3907</v>
      </c>
      <c r="B119" s="196">
        <v>46</v>
      </c>
      <c r="C119" s="196" t="s">
        <v>6278</v>
      </c>
      <c r="D119" s="197">
        <v>1356</v>
      </c>
      <c r="E119" s="196" t="s">
        <v>6279</v>
      </c>
      <c r="F119" s="196" t="s">
        <v>437</v>
      </c>
      <c r="G119" s="196" t="s">
        <v>431</v>
      </c>
      <c r="H119" s="196" t="s">
        <v>569</v>
      </c>
      <c r="I119" s="196">
        <v>90</v>
      </c>
      <c r="J119" s="196"/>
      <c r="K119" s="196">
        <v>2023</v>
      </c>
      <c r="L119" s="196">
        <v>10</v>
      </c>
      <c r="M119" s="196">
        <v>15.962322532347921</v>
      </c>
      <c r="N119" s="196"/>
      <c r="O119" s="196">
        <v>1</v>
      </c>
      <c r="P119" s="196"/>
      <c r="Q119" s="196" t="s">
        <v>6261</v>
      </c>
      <c r="R119" s="196">
        <v>1</v>
      </c>
      <c r="S119" s="196" t="s">
        <v>630</v>
      </c>
      <c r="T119" s="196" t="s">
        <v>4482</v>
      </c>
      <c r="U119" s="196">
        <v>0.64</v>
      </c>
      <c r="V119" s="196">
        <v>1</v>
      </c>
      <c r="W119" s="196">
        <v>57.6</v>
      </c>
      <c r="X119" s="196">
        <v>57.6</v>
      </c>
      <c r="Y119" s="196" t="s">
        <v>6280</v>
      </c>
      <c r="Z119" s="196">
        <v>1</v>
      </c>
      <c r="AA119" s="196">
        <v>1</v>
      </c>
      <c r="AB119" s="196" t="s">
        <v>6283</v>
      </c>
      <c r="AC119" s="196" t="s">
        <v>3907</v>
      </c>
      <c r="AD119" s="196">
        <v>46</v>
      </c>
    </row>
    <row r="120" spans="1:30">
      <c r="A120" s="196" t="s">
        <v>3907</v>
      </c>
      <c r="B120" s="196">
        <v>46</v>
      </c>
      <c r="C120" s="196" t="s">
        <v>6278</v>
      </c>
      <c r="D120" s="197">
        <v>1357</v>
      </c>
      <c r="E120" s="196" t="s">
        <v>6279</v>
      </c>
      <c r="F120" s="196" t="s">
        <v>437</v>
      </c>
      <c r="G120" s="196" t="s">
        <v>431</v>
      </c>
      <c r="H120" s="196" t="s">
        <v>569</v>
      </c>
      <c r="I120" s="196">
        <v>90</v>
      </c>
      <c r="J120" s="196"/>
      <c r="K120" s="196">
        <v>2023</v>
      </c>
      <c r="L120" s="196">
        <v>11</v>
      </c>
      <c r="M120" s="196">
        <v>16.01604191113152</v>
      </c>
      <c r="N120" s="196"/>
      <c r="O120" s="196">
        <v>1</v>
      </c>
      <c r="P120" s="196"/>
      <c r="Q120" s="196" t="s">
        <v>6261</v>
      </c>
      <c r="R120" s="196">
        <v>1</v>
      </c>
      <c r="S120" s="196" t="s">
        <v>630</v>
      </c>
      <c r="T120" s="196" t="s">
        <v>4483</v>
      </c>
      <c r="U120" s="196">
        <v>0.56000000000000005</v>
      </c>
      <c r="V120" s="196">
        <v>1</v>
      </c>
      <c r="W120" s="196">
        <v>50.400000000000013</v>
      </c>
      <c r="X120" s="196">
        <v>50.400000000000013</v>
      </c>
      <c r="Y120" s="196" t="s">
        <v>6280</v>
      </c>
      <c r="Z120" s="196">
        <v>1</v>
      </c>
      <c r="AA120" s="196">
        <v>1</v>
      </c>
      <c r="AB120" s="196" t="s">
        <v>6283</v>
      </c>
      <c r="AC120" s="196" t="s">
        <v>3907</v>
      </c>
      <c r="AD120" s="196">
        <v>46</v>
      </c>
    </row>
    <row r="121" spans="1:30">
      <c r="A121" s="196" t="s">
        <v>3907</v>
      </c>
      <c r="B121" s="196">
        <v>46</v>
      </c>
      <c r="C121" s="196" t="s">
        <v>6278</v>
      </c>
      <c r="D121" s="197">
        <v>1358</v>
      </c>
      <c r="E121" s="196" t="s">
        <v>6279</v>
      </c>
      <c r="F121" s="196" t="s">
        <v>437</v>
      </c>
      <c r="G121" s="196" t="s">
        <v>431</v>
      </c>
      <c r="H121" s="196" t="s">
        <v>569</v>
      </c>
      <c r="I121" s="196">
        <v>90</v>
      </c>
      <c r="J121" s="196"/>
      <c r="K121" s="196">
        <v>2023</v>
      </c>
      <c r="L121" s="196">
        <v>12</v>
      </c>
      <c r="M121" s="196">
        <v>13.61872028134367</v>
      </c>
      <c r="N121" s="196"/>
      <c r="O121" s="196">
        <v>1</v>
      </c>
      <c r="P121" s="196"/>
      <c r="Q121" s="196" t="s">
        <v>6261</v>
      </c>
      <c r="R121" s="196">
        <v>1</v>
      </c>
      <c r="S121" s="196" t="s">
        <v>630</v>
      </c>
      <c r="T121" s="196" t="s">
        <v>4484</v>
      </c>
      <c r="U121" s="196">
        <v>0.64</v>
      </c>
      <c r="V121" s="196">
        <v>1</v>
      </c>
      <c r="W121" s="196">
        <v>57.6</v>
      </c>
      <c r="X121" s="196">
        <v>57.6</v>
      </c>
      <c r="Y121" s="196" t="s">
        <v>6280</v>
      </c>
      <c r="Z121" s="196">
        <v>1</v>
      </c>
      <c r="AA121" s="196">
        <v>1</v>
      </c>
      <c r="AB121" s="196" t="s">
        <v>6283</v>
      </c>
      <c r="AC121" s="196" t="s">
        <v>3907</v>
      </c>
      <c r="AD121" s="196">
        <v>46</v>
      </c>
    </row>
    <row r="122" spans="1:30">
      <c r="A122" s="196" t="s">
        <v>3907</v>
      </c>
      <c r="B122" s="196">
        <v>46</v>
      </c>
      <c r="C122" s="196" t="s">
        <v>6278</v>
      </c>
      <c r="D122" s="197">
        <v>1359</v>
      </c>
      <c r="E122" s="196" t="s">
        <v>6279</v>
      </c>
      <c r="F122" s="196" t="s">
        <v>437</v>
      </c>
      <c r="G122" s="196" t="s">
        <v>431</v>
      </c>
      <c r="H122" s="196" t="s">
        <v>569</v>
      </c>
      <c r="I122" s="196">
        <v>90</v>
      </c>
      <c r="J122" s="196"/>
      <c r="K122" s="196">
        <v>2024</v>
      </c>
      <c r="L122" s="196">
        <v>1</v>
      </c>
      <c r="M122" s="196">
        <v>19.258463085586961</v>
      </c>
      <c r="N122" s="196"/>
      <c r="O122" s="196">
        <v>1</v>
      </c>
      <c r="P122" s="196"/>
      <c r="Q122" s="196" t="s">
        <v>6261</v>
      </c>
      <c r="R122" s="196">
        <v>1</v>
      </c>
      <c r="S122" s="196" t="s">
        <v>630</v>
      </c>
      <c r="T122" s="196" t="s">
        <v>4557</v>
      </c>
      <c r="U122" s="196">
        <v>0.6</v>
      </c>
      <c r="V122" s="196">
        <v>1</v>
      </c>
      <c r="W122" s="196">
        <v>54</v>
      </c>
      <c r="X122" s="196">
        <v>54</v>
      </c>
      <c r="Y122" s="196" t="s">
        <v>6280</v>
      </c>
      <c r="Z122" s="196">
        <v>1</v>
      </c>
      <c r="AA122" s="196">
        <v>1</v>
      </c>
      <c r="AB122" s="196" t="s">
        <v>6283</v>
      </c>
      <c r="AC122" s="196" t="s">
        <v>3907</v>
      </c>
      <c r="AD122" s="196">
        <v>46</v>
      </c>
    </row>
    <row r="123" spans="1:30">
      <c r="A123" s="196" t="s">
        <v>3907</v>
      </c>
      <c r="B123" s="196">
        <v>46</v>
      </c>
      <c r="C123" s="196" t="s">
        <v>6278</v>
      </c>
      <c r="D123" s="197">
        <v>1360</v>
      </c>
      <c r="E123" s="196" t="s">
        <v>6279</v>
      </c>
      <c r="F123" s="196" t="s">
        <v>437</v>
      </c>
      <c r="G123" s="196" t="s">
        <v>431</v>
      </c>
      <c r="H123" s="196" t="s">
        <v>569</v>
      </c>
      <c r="I123" s="196">
        <v>90</v>
      </c>
      <c r="J123" s="196"/>
      <c r="K123" s="196">
        <v>2024</v>
      </c>
      <c r="L123" s="196">
        <v>2</v>
      </c>
      <c r="M123" s="196">
        <v>16.495156891990781</v>
      </c>
      <c r="N123" s="196"/>
      <c r="O123" s="196">
        <v>1</v>
      </c>
      <c r="P123" s="196"/>
      <c r="Q123" s="196" t="s">
        <v>6261</v>
      </c>
      <c r="R123" s="196">
        <v>1</v>
      </c>
      <c r="S123" s="196" t="s">
        <v>630</v>
      </c>
      <c r="T123" s="196" t="s">
        <v>4558</v>
      </c>
      <c r="U123" s="196">
        <v>0.7</v>
      </c>
      <c r="V123" s="196">
        <v>1</v>
      </c>
      <c r="W123" s="196">
        <v>62.999999999999993</v>
      </c>
      <c r="X123" s="196">
        <v>62.999999999999993</v>
      </c>
      <c r="Y123" s="196" t="s">
        <v>6280</v>
      </c>
      <c r="Z123" s="196">
        <v>1</v>
      </c>
      <c r="AA123" s="196">
        <v>1</v>
      </c>
      <c r="AB123" s="196" t="s">
        <v>6283</v>
      </c>
      <c r="AC123" s="196" t="s">
        <v>3907</v>
      </c>
      <c r="AD123" s="196">
        <v>46</v>
      </c>
    </row>
    <row r="124" spans="1:30">
      <c r="A124" s="196" t="s">
        <v>3907</v>
      </c>
      <c r="B124" s="196">
        <v>46</v>
      </c>
      <c r="C124" s="196" t="s">
        <v>6278</v>
      </c>
      <c r="D124" s="197">
        <v>1361</v>
      </c>
      <c r="E124" s="196" t="s">
        <v>6279</v>
      </c>
      <c r="F124" s="196" t="s">
        <v>437</v>
      </c>
      <c r="G124" s="196" t="s">
        <v>431</v>
      </c>
      <c r="H124" s="196" t="s">
        <v>569</v>
      </c>
      <c r="I124" s="196">
        <v>90</v>
      </c>
      <c r="J124" s="196"/>
      <c r="K124" s="196">
        <v>2024</v>
      </c>
      <c r="L124" s="196">
        <v>3</v>
      </c>
      <c r="M124" s="196">
        <v>21.85479737284296</v>
      </c>
      <c r="N124" s="196"/>
      <c r="O124" s="196">
        <v>1</v>
      </c>
      <c r="P124" s="196"/>
      <c r="Q124" s="196" t="s">
        <v>6261</v>
      </c>
      <c r="R124" s="196">
        <v>1</v>
      </c>
      <c r="S124" s="196" t="s">
        <v>630</v>
      </c>
      <c r="T124" s="196" t="s">
        <v>4559</v>
      </c>
      <c r="U124" s="196">
        <v>0.73</v>
      </c>
      <c r="V124" s="196">
        <v>1</v>
      </c>
      <c r="W124" s="196">
        <v>65.7</v>
      </c>
      <c r="X124" s="196">
        <v>65.7</v>
      </c>
      <c r="Y124" s="196" t="s">
        <v>6280</v>
      </c>
      <c r="Z124" s="196">
        <v>1</v>
      </c>
      <c r="AA124" s="196">
        <v>1</v>
      </c>
      <c r="AB124" s="196" t="s">
        <v>6283</v>
      </c>
      <c r="AC124" s="196" t="s">
        <v>3907</v>
      </c>
      <c r="AD124" s="196">
        <v>46</v>
      </c>
    </row>
    <row r="125" spans="1:30">
      <c r="A125" s="196" t="s">
        <v>3907</v>
      </c>
      <c r="B125" s="196">
        <v>46</v>
      </c>
      <c r="C125" s="196" t="s">
        <v>6278</v>
      </c>
      <c r="D125" s="197">
        <v>1362</v>
      </c>
      <c r="E125" s="196" t="s">
        <v>6279</v>
      </c>
      <c r="F125" s="196" t="s">
        <v>437</v>
      </c>
      <c r="G125" s="196" t="s">
        <v>431</v>
      </c>
      <c r="H125" s="196" t="s">
        <v>569</v>
      </c>
      <c r="I125" s="196">
        <v>90</v>
      </c>
      <c r="J125" s="196"/>
      <c r="K125" s="196">
        <v>2024</v>
      </c>
      <c r="L125" s="196">
        <v>4</v>
      </c>
      <c r="M125" s="196">
        <v>19.77264201838754</v>
      </c>
      <c r="N125" s="196"/>
      <c r="O125" s="196">
        <v>1</v>
      </c>
      <c r="P125" s="196"/>
      <c r="Q125" s="196" t="s">
        <v>6261</v>
      </c>
      <c r="R125" s="196">
        <v>1</v>
      </c>
      <c r="S125" s="196" t="s">
        <v>630</v>
      </c>
      <c r="T125" s="196" t="s">
        <v>4560</v>
      </c>
      <c r="U125" s="196">
        <v>0.72</v>
      </c>
      <c r="V125" s="196">
        <v>1</v>
      </c>
      <c r="W125" s="196">
        <v>64.8</v>
      </c>
      <c r="X125" s="196">
        <v>64.8</v>
      </c>
      <c r="Y125" s="196" t="s">
        <v>6280</v>
      </c>
      <c r="Z125" s="196">
        <v>1</v>
      </c>
      <c r="AA125" s="196">
        <v>1</v>
      </c>
      <c r="AB125" s="196" t="s">
        <v>6283</v>
      </c>
      <c r="AC125" s="196" t="s">
        <v>3907</v>
      </c>
      <c r="AD125" s="196">
        <v>46</v>
      </c>
    </row>
    <row r="126" spans="1:30">
      <c r="A126" s="196" t="s">
        <v>3907</v>
      </c>
      <c r="B126" s="196">
        <v>46</v>
      </c>
      <c r="C126" s="196" t="s">
        <v>6278</v>
      </c>
      <c r="D126" s="197">
        <v>1363</v>
      </c>
      <c r="E126" s="196" t="s">
        <v>6279</v>
      </c>
      <c r="F126" s="196" t="s">
        <v>437</v>
      </c>
      <c r="G126" s="196" t="s">
        <v>431</v>
      </c>
      <c r="H126" s="196" t="s">
        <v>569</v>
      </c>
      <c r="I126" s="196">
        <v>90</v>
      </c>
      <c r="J126" s="196"/>
      <c r="K126" s="196">
        <v>2024</v>
      </c>
      <c r="L126" s="196">
        <v>5</v>
      </c>
      <c r="M126" s="196">
        <v>26.046712665063598</v>
      </c>
      <c r="N126" s="196"/>
      <c r="O126" s="196">
        <v>1</v>
      </c>
      <c r="P126" s="196"/>
      <c r="Q126" s="196" t="s">
        <v>6261</v>
      </c>
      <c r="R126" s="196">
        <v>1</v>
      </c>
      <c r="S126" s="196" t="s">
        <v>630</v>
      </c>
      <c r="T126" s="196" t="s">
        <v>4561</v>
      </c>
      <c r="U126" s="196">
        <v>0.69</v>
      </c>
      <c r="V126" s="196">
        <v>1</v>
      </c>
      <c r="W126" s="196">
        <v>62.099999999999987</v>
      </c>
      <c r="X126" s="196">
        <v>62.099999999999987</v>
      </c>
      <c r="Y126" s="196" t="s">
        <v>6280</v>
      </c>
      <c r="Z126" s="196">
        <v>1</v>
      </c>
      <c r="AA126" s="196">
        <v>1</v>
      </c>
      <c r="AB126" s="196" t="s">
        <v>6283</v>
      </c>
      <c r="AC126" s="196" t="s">
        <v>3907</v>
      </c>
      <c r="AD126" s="196">
        <v>46</v>
      </c>
    </row>
    <row r="127" spans="1:30">
      <c r="A127" s="196" t="s">
        <v>3907</v>
      </c>
      <c r="B127" s="196">
        <v>46</v>
      </c>
      <c r="C127" s="196" t="s">
        <v>6278</v>
      </c>
      <c r="D127" s="197">
        <v>1364</v>
      </c>
      <c r="E127" s="196" t="s">
        <v>6279</v>
      </c>
      <c r="F127" s="196" t="s">
        <v>437</v>
      </c>
      <c r="G127" s="196" t="s">
        <v>431</v>
      </c>
      <c r="H127" s="196" t="s">
        <v>569</v>
      </c>
      <c r="I127" s="196">
        <v>90</v>
      </c>
      <c r="J127" s="196"/>
      <c r="K127" s="196">
        <v>2024</v>
      </c>
      <c r="L127" s="196">
        <v>6</v>
      </c>
      <c r="M127" s="196">
        <v>22.386008768741139</v>
      </c>
      <c r="N127" s="196"/>
      <c r="O127" s="196">
        <v>1</v>
      </c>
      <c r="P127" s="196"/>
      <c r="Q127" s="196" t="s">
        <v>6261</v>
      </c>
      <c r="R127" s="196">
        <v>1</v>
      </c>
      <c r="S127" s="196" t="s">
        <v>630</v>
      </c>
      <c r="T127" s="196" t="s">
        <v>4562</v>
      </c>
      <c r="U127" s="196">
        <v>0.74</v>
      </c>
      <c r="V127" s="196">
        <v>1</v>
      </c>
      <c r="W127" s="196">
        <v>66.599999999999994</v>
      </c>
      <c r="X127" s="196">
        <v>66.599999999999994</v>
      </c>
      <c r="Y127" s="196" t="s">
        <v>6280</v>
      </c>
      <c r="Z127" s="196">
        <v>1</v>
      </c>
      <c r="AA127" s="196">
        <v>1</v>
      </c>
      <c r="AB127" s="196" t="s">
        <v>6283</v>
      </c>
      <c r="AC127" s="196" t="s">
        <v>3907</v>
      </c>
      <c r="AD127" s="196">
        <v>46</v>
      </c>
    </row>
    <row r="128" spans="1:30">
      <c r="A128" s="196" t="s">
        <v>3907</v>
      </c>
      <c r="B128" s="196">
        <v>46</v>
      </c>
      <c r="C128" s="196" t="s">
        <v>6278</v>
      </c>
      <c r="D128" s="197">
        <v>1365</v>
      </c>
      <c r="E128" s="196" t="s">
        <v>6279</v>
      </c>
      <c r="F128" s="196" t="s">
        <v>437</v>
      </c>
      <c r="G128" s="196" t="s">
        <v>431</v>
      </c>
      <c r="H128" s="196" t="s">
        <v>569</v>
      </c>
      <c r="I128" s="196">
        <v>90</v>
      </c>
      <c r="J128" s="196"/>
      <c r="K128" s="196">
        <v>2024</v>
      </c>
      <c r="L128" s="196">
        <v>7</v>
      </c>
      <c r="M128" s="196">
        <v>27.66292577439885</v>
      </c>
      <c r="N128" s="196"/>
      <c r="O128" s="196">
        <v>1</v>
      </c>
      <c r="P128" s="196"/>
      <c r="Q128" s="196" t="s">
        <v>6261</v>
      </c>
      <c r="R128" s="196">
        <v>1</v>
      </c>
      <c r="S128" s="196" t="s">
        <v>630</v>
      </c>
      <c r="T128" s="196" t="s">
        <v>4563</v>
      </c>
      <c r="U128" s="196">
        <v>0.73</v>
      </c>
      <c r="V128" s="196">
        <v>1</v>
      </c>
      <c r="W128" s="196">
        <v>65.7</v>
      </c>
      <c r="X128" s="196">
        <v>65.7</v>
      </c>
      <c r="Y128" s="196" t="s">
        <v>6280</v>
      </c>
      <c r="Z128" s="196">
        <v>1</v>
      </c>
      <c r="AA128" s="196">
        <v>1</v>
      </c>
      <c r="AB128" s="196" t="s">
        <v>6283</v>
      </c>
      <c r="AC128" s="196" t="s">
        <v>3907</v>
      </c>
      <c r="AD128" s="196">
        <v>46</v>
      </c>
    </row>
    <row r="129" spans="1:30">
      <c r="A129" s="196" t="s">
        <v>3907</v>
      </c>
      <c r="B129" s="196">
        <v>46</v>
      </c>
      <c r="C129" s="196" t="s">
        <v>6278</v>
      </c>
      <c r="D129" s="197">
        <v>1366</v>
      </c>
      <c r="E129" s="196" t="s">
        <v>6279</v>
      </c>
      <c r="F129" s="196" t="s">
        <v>437</v>
      </c>
      <c r="G129" s="196" t="s">
        <v>431</v>
      </c>
      <c r="H129" s="196" t="s">
        <v>569</v>
      </c>
      <c r="I129" s="196">
        <v>90</v>
      </c>
      <c r="J129" s="196"/>
      <c r="K129" s="196">
        <v>2024</v>
      </c>
      <c r="L129" s="196">
        <v>8</v>
      </c>
      <c r="M129" s="196">
        <v>23.8327045981612</v>
      </c>
      <c r="N129" s="196"/>
      <c r="O129" s="196">
        <v>1</v>
      </c>
      <c r="P129" s="196"/>
      <c r="Q129" s="196" t="s">
        <v>6261</v>
      </c>
      <c r="R129" s="196">
        <v>1</v>
      </c>
      <c r="S129" s="196" t="s">
        <v>630</v>
      </c>
      <c r="T129" s="196" t="s">
        <v>4564</v>
      </c>
      <c r="U129" s="196">
        <v>0.72</v>
      </c>
      <c r="V129" s="196">
        <v>1</v>
      </c>
      <c r="W129" s="196">
        <v>64.8</v>
      </c>
      <c r="X129" s="196">
        <v>64.8</v>
      </c>
      <c r="Y129" s="196" t="s">
        <v>6280</v>
      </c>
      <c r="Z129" s="196">
        <v>1</v>
      </c>
      <c r="AA129" s="196">
        <v>1</v>
      </c>
      <c r="AB129" s="196" t="s">
        <v>6283</v>
      </c>
      <c r="AC129" s="196" t="s">
        <v>3907</v>
      </c>
      <c r="AD129" s="196">
        <v>46</v>
      </c>
    </row>
    <row r="130" spans="1:30">
      <c r="A130" s="196" t="s">
        <v>3907</v>
      </c>
      <c r="B130" s="196">
        <v>46</v>
      </c>
      <c r="C130" s="196" t="s">
        <v>6278</v>
      </c>
      <c r="D130" s="197">
        <v>1367</v>
      </c>
      <c r="E130" s="196" t="s">
        <v>6279</v>
      </c>
      <c r="F130" s="196" t="s">
        <v>437</v>
      </c>
      <c r="G130" s="196" t="s">
        <v>431</v>
      </c>
      <c r="H130" s="196" t="s">
        <v>569</v>
      </c>
      <c r="I130" s="196">
        <v>90</v>
      </c>
      <c r="J130" s="196"/>
      <c r="K130" s="196">
        <v>2024</v>
      </c>
      <c r="L130" s="196">
        <v>9</v>
      </c>
      <c r="M130" s="196">
        <v>18.55883234499289</v>
      </c>
      <c r="N130" s="196"/>
      <c r="O130" s="196">
        <v>1</v>
      </c>
      <c r="P130" s="196"/>
      <c r="Q130" s="196" t="s">
        <v>6261</v>
      </c>
      <c r="R130" s="196">
        <v>1</v>
      </c>
      <c r="S130" s="196" t="s">
        <v>630</v>
      </c>
      <c r="T130" s="196" t="s">
        <v>4565</v>
      </c>
      <c r="U130" s="196">
        <v>0.71</v>
      </c>
      <c r="V130" s="196">
        <v>1</v>
      </c>
      <c r="W130" s="196">
        <v>63.9</v>
      </c>
      <c r="X130" s="196">
        <v>63.9</v>
      </c>
      <c r="Y130" s="196" t="s">
        <v>6280</v>
      </c>
      <c r="Z130" s="196">
        <v>1</v>
      </c>
      <c r="AA130" s="196">
        <v>1</v>
      </c>
      <c r="AB130" s="196" t="s">
        <v>6283</v>
      </c>
      <c r="AC130" s="196" t="s">
        <v>3907</v>
      </c>
      <c r="AD130" s="196">
        <v>46</v>
      </c>
    </row>
    <row r="131" spans="1:30">
      <c r="A131" s="196" t="s">
        <v>3907</v>
      </c>
      <c r="B131" s="196">
        <v>46</v>
      </c>
      <c r="C131" s="196" t="s">
        <v>6278</v>
      </c>
      <c r="D131" s="197">
        <v>1368</v>
      </c>
      <c r="E131" s="196" t="s">
        <v>6279</v>
      </c>
      <c r="F131" s="196" t="s">
        <v>437</v>
      </c>
      <c r="G131" s="196" t="s">
        <v>431</v>
      </c>
      <c r="H131" s="196" t="s">
        <v>569</v>
      </c>
      <c r="I131" s="196">
        <v>90</v>
      </c>
      <c r="J131" s="196"/>
      <c r="K131" s="196">
        <v>2024</v>
      </c>
      <c r="L131" s="196">
        <v>10</v>
      </c>
      <c r="M131" s="196">
        <v>15.962322532347921</v>
      </c>
      <c r="N131" s="196"/>
      <c r="O131" s="196">
        <v>1</v>
      </c>
      <c r="P131" s="196"/>
      <c r="Q131" s="196" t="s">
        <v>6261</v>
      </c>
      <c r="R131" s="196">
        <v>1</v>
      </c>
      <c r="S131" s="196" t="s">
        <v>630</v>
      </c>
      <c r="T131" s="196" t="s">
        <v>4566</v>
      </c>
      <c r="U131" s="196">
        <v>0.64</v>
      </c>
      <c r="V131" s="196">
        <v>1</v>
      </c>
      <c r="W131" s="196">
        <v>57.6</v>
      </c>
      <c r="X131" s="196">
        <v>57.6</v>
      </c>
      <c r="Y131" s="196" t="s">
        <v>6280</v>
      </c>
      <c r="Z131" s="196">
        <v>1</v>
      </c>
      <c r="AA131" s="196">
        <v>1</v>
      </c>
      <c r="AB131" s="196" t="s">
        <v>6283</v>
      </c>
      <c r="AC131" s="196" t="s">
        <v>3907</v>
      </c>
      <c r="AD131" s="196">
        <v>46</v>
      </c>
    </row>
    <row r="132" spans="1:30">
      <c r="A132" s="196" t="s">
        <v>3907</v>
      </c>
      <c r="B132" s="196">
        <v>46</v>
      </c>
      <c r="C132" s="196" t="s">
        <v>6278</v>
      </c>
      <c r="D132" s="197">
        <v>1369</v>
      </c>
      <c r="E132" s="196" t="s">
        <v>6279</v>
      </c>
      <c r="F132" s="196" t="s">
        <v>437</v>
      </c>
      <c r="G132" s="196" t="s">
        <v>431</v>
      </c>
      <c r="H132" s="196" t="s">
        <v>569</v>
      </c>
      <c r="I132" s="196">
        <v>90</v>
      </c>
      <c r="J132" s="196"/>
      <c r="K132" s="196">
        <v>2024</v>
      </c>
      <c r="L132" s="196">
        <v>11</v>
      </c>
      <c r="M132" s="196">
        <v>16.01604191113152</v>
      </c>
      <c r="N132" s="196"/>
      <c r="O132" s="196">
        <v>1</v>
      </c>
      <c r="P132" s="196"/>
      <c r="Q132" s="196" t="s">
        <v>6261</v>
      </c>
      <c r="R132" s="196">
        <v>1</v>
      </c>
      <c r="S132" s="196" t="s">
        <v>630</v>
      </c>
      <c r="T132" s="196" t="s">
        <v>4567</v>
      </c>
      <c r="U132" s="196">
        <v>0.56000000000000005</v>
      </c>
      <c r="V132" s="196">
        <v>1</v>
      </c>
      <c r="W132" s="196">
        <v>50.400000000000013</v>
      </c>
      <c r="X132" s="196">
        <v>50.400000000000013</v>
      </c>
      <c r="Y132" s="196" t="s">
        <v>6280</v>
      </c>
      <c r="Z132" s="196">
        <v>1</v>
      </c>
      <c r="AA132" s="196">
        <v>1</v>
      </c>
      <c r="AB132" s="196" t="s">
        <v>6283</v>
      </c>
      <c r="AC132" s="196" t="s">
        <v>3907</v>
      </c>
      <c r="AD132" s="196">
        <v>46</v>
      </c>
    </row>
    <row r="133" spans="1:30">
      <c r="A133" s="196" t="s">
        <v>3907</v>
      </c>
      <c r="B133" s="196">
        <v>46</v>
      </c>
      <c r="C133" s="196" t="s">
        <v>6278</v>
      </c>
      <c r="D133" s="197">
        <v>1370</v>
      </c>
      <c r="E133" s="196" t="s">
        <v>6279</v>
      </c>
      <c r="F133" s="196" t="s">
        <v>437</v>
      </c>
      <c r="G133" s="196" t="s">
        <v>431</v>
      </c>
      <c r="H133" s="196" t="s">
        <v>569</v>
      </c>
      <c r="I133" s="196">
        <v>90</v>
      </c>
      <c r="J133" s="196"/>
      <c r="K133" s="196">
        <v>2024</v>
      </c>
      <c r="L133" s="196">
        <v>12</v>
      </c>
      <c r="M133" s="196">
        <v>13.61872028134367</v>
      </c>
      <c r="N133" s="196"/>
      <c r="O133" s="196">
        <v>1</v>
      </c>
      <c r="P133" s="196"/>
      <c r="Q133" s="196" t="s">
        <v>6261</v>
      </c>
      <c r="R133" s="196">
        <v>1</v>
      </c>
      <c r="S133" s="196" t="s">
        <v>630</v>
      </c>
      <c r="T133" s="196" t="s">
        <v>4568</v>
      </c>
      <c r="U133" s="196">
        <v>0.64</v>
      </c>
      <c r="V133" s="196">
        <v>1</v>
      </c>
      <c r="W133" s="196">
        <v>57.6</v>
      </c>
      <c r="X133" s="196">
        <v>57.6</v>
      </c>
      <c r="Y133" s="196" t="s">
        <v>6280</v>
      </c>
      <c r="Z133" s="196">
        <v>1</v>
      </c>
      <c r="AA133" s="196">
        <v>1</v>
      </c>
      <c r="AB133" s="196" t="s">
        <v>6283</v>
      </c>
      <c r="AC133" s="196" t="s">
        <v>3907</v>
      </c>
      <c r="AD133" s="196">
        <v>46</v>
      </c>
    </row>
    <row r="134" spans="1:30">
      <c r="A134" s="196" t="s">
        <v>3907</v>
      </c>
      <c r="B134" s="196">
        <v>46</v>
      </c>
      <c r="C134" s="196" t="s">
        <v>6278</v>
      </c>
      <c r="D134" s="197">
        <v>1371</v>
      </c>
      <c r="E134" s="196" t="s">
        <v>6279</v>
      </c>
      <c r="F134" s="196" t="s">
        <v>437</v>
      </c>
      <c r="G134" s="196" t="s">
        <v>431</v>
      </c>
      <c r="H134" s="196" t="s">
        <v>569</v>
      </c>
      <c r="I134" s="196">
        <v>90</v>
      </c>
      <c r="J134" s="196"/>
      <c r="K134" s="196">
        <v>2021</v>
      </c>
      <c r="L134" s="196">
        <v>1</v>
      </c>
      <c r="M134" s="196">
        <v>31.727681582224012</v>
      </c>
      <c r="N134" s="196"/>
      <c r="O134" s="196">
        <v>0</v>
      </c>
      <c r="P134" s="196"/>
      <c r="Q134" s="196" t="s">
        <v>6262</v>
      </c>
      <c r="R134" s="196">
        <v>1</v>
      </c>
      <c r="S134" s="196" t="s">
        <v>636</v>
      </c>
      <c r="T134" s="196" t="s">
        <v>5385</v>
      </c>
      <c r="U134" s="196">
        <v>0</v>
      </c>
      <c r="V134" s="196">
        <v>1</v>
      </c>
      <c r="W134" s="196">
        <v>0</v>
      </c>
      <c r="X134" s="196">
        <v>0</v>
      </c>
      <c r="Y134" s="196" t="s">
        <v>6280</v>
      </c>
      <c r="Z134" s="196">
        <v>1</v>
      </c>
      <c r="AA134" s="196">
        <v>0</v>
      </c>
      <c r="AB134" s="196" t="s">
        <v>6284</v>
      </c>
      <c r="AC134" s="196" t="s">
        <v>3907</v>
      </c>
      <c r="AD134" s="196">
        <v>46</v>
      </c>
    </row>
    <row r="135" spans="1:30">
      <c r="A135" s="196" t="s">
        <v>3907</v>
      </c>
      <c r="B135" s="196">
        <v>46</v>
      </c>
      <c r="C135" s="196" t="s">
        <v>6278</v>
      </c>
      <c r="D135" s="197">
        <v>1372</v>
      </c>
      <c r="E135" s="196" t="s">
        <v>6279</v>
      </c>
      <c r="F135" s="196" t="s">
        <v>437</v>
      </c>
      <c r="G135" s="196" t="s">
        <v>431</v>
      </c>
      <c r="H135" s="196" t="s">
        <v>569</v>
      </c>
      <c r="I135" s="196">
        <v>90</v>
      </c>
      <c r="J135" s="196"/>
      <c r="K135" s="196">
        <v>2021</v>
      </c>
      <c r="L135" s="196">
        <v>2</v>
      </c>
      <c r="M135" s="196">
        <v>33.966892377286968</v>
      </c>
      <c r="N135" s="196"/>
      <c r="O135" s="196">
        <v>0</v>
      </c>
      <c r="P135" s="196"/>
      <c r="Q135" s="196" t="s">
        <v>6262</v>
      </c>
      <c r="R135" s="196">
        <v>1</v>
      </c>
      <c r="S135" s="196" t="s">
        <v>636</v>
      </c>
      <c r="T135" s="196" t="s">
        <v>5386</v>
      </c>
      <c r="U135" s="196">
        <v>0</v>
      </c>
      <c r="V135" s="196">
        <v>1</v>
      </c>
      <c r="W135" s="196">
        <v>0</v>
      </c>
      <c r="X135" s="196">
        <v>0</v>
      </c>
      <c r="Y135" s="196" t="s">
        <v>6280</v>
      </c>
      <c r="Z135" s="196">
        <v>1</v>
      </c>
      <c r="AA135" s="196">
        <v>0</v>
      </c>
      <c r="AB135" s="196" t="s">
        <v>6284</v>
      </c>
      <c r="AC135" s="196" t="s">
        <v>3907</v>
      </c>
      <c r="AD135" s="196">
        <v>46</v>
      </c>
    </row>
    <row r="136" spans="1:30">
      <c r="A136" s="196" t="s">
        <v>3907</v>
      </c>
      <c r="B136" s="196">
        <v>46</v>
      </c>
      <c r="C136" s="196" t="s">
        <v>6278</v>
      </c>
      <c r="D136" s="197">
        <v>1373</v>
      </c>
      <c r="E136" s="196" t="s">
        <v>6279</v>
      </c>
      <c r="F136" s="196" t="s">
        <v>437</v>
      </c>
      <c r="G136" s="196" t="s">
        <v>431</v>
      </c>
      <c r="H136" s="196" t="s">
        <v>569</v>
      </c>
      <c r="I136" s="196">
        <v>90</v>
      </c>
      <c r="J136" s="196"/>
      <c r="K136" s="196">
        <v>2021</v>
      </c>
      <c r="L136" s="196">
        <v>3</v>
      </c>
      <c r="M136" s="196">
        <v>34.18742822272295</v>
      </c>
      <c r="N136" s="196"/>
      <c r="O136" s="196">
        <v>0</v>
      </c>
      <c r="P136" s="196"/>
      <c r="Q136" s="196" t="s">
        <v>6262</v>
      </c>
      <c r="R136" s="196">
        <v>1</v>
      </c>
      <c r="S136" s="196" t="s">
        <v>636</v>
      </c>
      <c r="T136" s="196" t="s">
        <v>5387</v>
      </c>
      <c r="U136" s="196">
        <v>0</v>
      </c>
      <c r="V136" s="196">
        <v>1</v>
      </c>
      <c r="W136" s="196">
        <v>0</v>
      </c>
      <c r="X136" s="196">
        <v>0</v>
      </c>
      <c r="Y136" s="196" t="s">
        <v>6280</v>
      </c>
      <c r="Z136" s="196">
        <v>1</v>
      </c>
      <c r="AA136" s="196">
        <v>0</v>
      </c>
      <c r="AB136" s="196" t="s">
        <v>6284</v>
      </c>
      <c r="AC136" s="196" t="s">
        <v>3907</v>
      </c>
      <c r="AD136" s="196">
        <v>46</v>
      </c>
    </row>
    <row r="137" spans="1:30">
      <c r="A137" s="196" t="s">
        <v>3907</v>
      </c>
      <c r="B137" s="196">
        <v>46</v>
      </c>
      <c r="C137" s="196" t="s">
        <v>6278</v>
      </c>
      <c r="D137" s="197">
        <v>1374</v>
      </c>
      <c r="E137" s="196" t="s">
        <v>6279</v>
      </c>
      <c r="F137" s="196" t="s">
        <v>437</v>
      </c>
      <c r="G137" s="196" t="s">
        <v>431</v>
      </c>
      <c r="H137" s="196" t="s">
        <v>569</v>
      </c>
      <c r="I137" s="196">
        <v>90</v>
      </c>
      <c r="J137" s="196"/>
      <c r="K137" s="196">
        <v>2021</v>
      </c>
      <c r="L137" s="196">
        <v>4</v>
      </c>
      <c r="M137" s="196">
        <v>30.995338897475168</v>
      </c>
      <c r="N137" s="196"/>
      <c r="O137" s="196">
        <v>0</v>
      </c>
      <c r="P137" s="196"/>
      <c r="Q137" s="196" t="s">
        <v>6262</v>
      </c>
      <c r="R137" s="196">
        <v>1</v>
      </c>
      <c r="S137" s="196" t="s">
        <v>636</v>
      </c>
      <c r="T137" s="196" t="s">
        <v>5388</v>
      </c>
      <c r="U137" s="196">
        <v>0</v>
      </c>
      <c r="V137" s="196">
        <v>1</v>
      </c>
      <c r="W137" s="196">
        <v>0</v>
      </c>
      <c r="X137" s="196">
        <v>0</v>
      </c>
      <c r="Y137" s="196" t="s">
        <v>6280</v>
      </c>
      <c r="Z137" s="196">
        <v>1</v>
      </c>
      <c r="AA137" s="196">
        <v>0</v>
      </c>
      <c r="AB137" s="196" t="s">
        <v>6284</v>
      </c>
      <c r="AC137" s="196" t="s">
        <v>3907</v>
      </c>
      <c r="AD137" s="196">
        <v>46</v>
      </c>
    </row>
    <row r="138" spans="1:30">
      <c r="A138" s="196" t="s">
        <v>3907</v>
      </c>
      <c r="B138" s="196">
        <v>46</v>
      </c>
      <c r="C138" s="196" t="s">
        <v>6278</v>
      </c>
      <c r="D138" s="197">
        <v>1375</v>
      </c>
      <c r="E138" s="196" t="s">
        <v>6279</v>
      </c>
      <c r="F138" s="196" t="s">
        <v>437</v>
      </c>
      <c r="G138" s="196" t="s">
        <v>431</v>
      </c>
      <c r="H138" s="196" t="s">
        <v>569</v>
      </c>
      <c r="I138" s="196">
        <v>90</v>
      </c>
      <c r="J138" s="196"/>
      <c r="K138" s="196">
        <v>2021</v>
      </c>
      <c r="L138" s="196">
        <v>5</v>
      </c>
      <c r="M138" s="196">
        <v>36.751965340139641</v>
      </c>
      <c r="N138" s="196"/>
      <c r="O138" s="196">
        <v>0</v>
      </c>
      <c r="P138" s="196"/>
      <c r="Q138" s="196" t="s">
        <v>6262</v>
      </c>
      <c r="R138" s="196">
        <v>1</v>
      </c>
      <c r="S138" s="196" t="s">
        <v>636</v>
      </c>
      <c r="T138" s="196" t="s">
        <v>5389</v>
      </c>
      <c r="U138" s="196">
        <v>0</v>
      </c>
      <c r="V138" s="196">
        <v>1</v>
      </c>
      <c r="W138" s="196">
        <v>0</v>
      </c>
      <c r="X138" s="196">
        <v>0</v>
      </c>
      <c r="Y138" s="196" t="s">
        <v>6280</v>
      </c>
      <c r="Z138" s="196">
        <v>1</v>
      </c>
      <c r="AA138" s="196">
        <v>0</v>
      </c>
      <c r="AB138" s="196" t="s">
        <v>6284</v>
      </c>
      <c r="AC138" s="196" t="s">
        <v>3907</v>
      </c>
      <c r="AD138" s="196">
        <v>46</v>
      </c>
    </row>
    <row r="139" spans="1:30">
      <c r="A139" s="196" t="s">
        <v>3907</v>
      </c>
      <c r="B139" s="196">
        <v>46</v>
      </c>
      <c r="C139" s="196" t="s">
        <v>6278</v>
      </c>
      <c r="D139" s="197">
        <v>1376</v>
      </c>
      <c r="E139" s="196" t="s">
        <v>6279</v>
      </c>
      <c r="F139" s="196" t="s">
        <v>437</v>
      </c>
      <c r="G139" s="196" t="s">
        <v>431</v>
      </c>
      <c r="H139" s="196" t="s">
        <v>569</v>
      </c>
      <c r="I139" s="196">
        <v>90</v>
      </c>
      <c r="J139" s="196"/>
      <c r="K139" s="196">
        <v>2021</v>
      </c>
      <c r="L139" s="196">
        <v>6</v>
      </c>
      <c r="M139" s="196">
        <v>42.334763847349308</v>
      </c>
      <c r="N139" s="196"/>
      <c r="O139" s="196">
        <v>0</v>
      </c>
      <c r="P139" s="196"/>
      <c r="Q139" s="196" t="s">
        <v>6262</v>
      </c>
      <c r="R139" s="196">
        <v>1</v>
      </c>
      <c r="S139" s="196" t="s">
        <v>636</v>
      </c>
      <c r="T139" s="196" t="s">
        <v>5390</v>
      </c>
      <c r="U139" s="196">
        <v>0</v>
      </c>
      <c r="V139" s="196">
        <v>1</v>
      </c>
      <c r="W139" s="196">
        <v>0</v>
      </c>
      <c r="X139" s="196">
        <v>0</v>
      </c>
      <c r="Y139" s="196" t="s">
        <v>6280</v>
      </c>
      <c r="Z139" s="196">
        <v>1</v>
      </c>
      <c r="AA139" s="196">
        <v>0</v>
      </c>
      <c r="AB139" s="196" t="s">
        <v>6284</v>
      </c>
      <c r="AC139" s="196" t="s">
        <v>3907</v>
      </c>
      <c r="AD139" s="196">
        <v>46</v>
      </c>
    </row>
    <row r="140" spans="1:30">
      <c r="A140" s="196" t="s">
        <v>3907</v>
      </c>
      <c r="B140" s="196">
        <v>46</v>
      </c>
      <c r="C140" s="196" t="s">
        <v>6278</v>
      </c>
      <c r="D140" s="197">
        <v>1377</v>
      </c>
      <c r="E140" s="196" t="s">
        <v>6279</v>
      </c>
      <c r="F140" s="196" t="s">
        <v>437</v>
      </c>
      <c r="G140" s="196" t="s">
        <v>431</v>
      </c>
      <c r="H140" s="196" t="s">
        <v>569</v>
      </c>
      <c r="I140" s="196">
        <v>90</v>
      </c>
      <c r="J140" s="196"/>
      <c r="K140" s="196">
        <v>2021</v>
      </c>
      <c r="L140" s="196">
        <v>7</v>
      </c>
      <c r="M140" s="196">
        <v>26.022235270203652</v>
      </c>
      <c r="N140" s="196"/>
      <c r="O140" s="196">
        <v>0</v>
      </c>
      <c r="P140" s="196"/>
      <c r="Q140" s="196" t="s">
        <v>6262</v>
      </c>
      <c r="R140" s="196">
        <v>1</v>
      </c>
      <c r="S140" s="196" t="s">
        <v>636</v>
      </c>
      <c r="T140" s="196" t="s">
        <v>5391</v>
      </c>
      <c r="U140" s="196">
        <v>0</v>
      </c>
      <c r="V140" s="196">
        <v>1</v>
      </c>
      <c r="W140" s="196">
        <v>0</v>
      </c>
      <c r="X140" s="196">
        <v>0</v>
      </c>
      <c r="Y140" s="196" t="s">
        <v>6280</v>
      </c>
      <c r="Z140" s="196">
        <v>1</v>
      </c>
      <c r="AA140" s="196">
        <v>0</v>
      </c>
      <c r="AB140" s="196" t="s">
        <v>6284</v>
      </c>
      <c r="AC140" s="196" t="s">
        <v>3907</v>
      </c>
      <c r="AD140" s="196">
        <v>46</v>
      </c>
    </row>
    <row r="141" spans="1:30">
      <c r="A141" s="196" t="s">
        <v>3907</v>
      </c>
      <c r="B141" s="196">
        <v>46</v>
      </c>
      <c r="C141" s="196" t="s">
        <v>6278</v>
      </c>
      <c r="D141" s="197">
        <v>1378</v>
      </c>
      <c r="E141" s="196" t="s">
        <v>6279</v>
      </c>
      <c r="F141" s="196" t="s">
        <v>437</v>
      </c>
      <c r="G141" s="196" t="s">
        <v>431</v>
      </c>
      <c r="H141" s="196" t="s">
        <v>569</v>
      </c>
      <c r="I141" s="196">
        <v>90</v>
      </c>
      <c r="J141" s="196"/>
      <c r="K141" s="196">
        <v>2021</v>
      </c>
      <c r="L141" s="196">
        <v>8</v>
      </c>
      <c r="M141" s="196">
        <v>20.985035609034849</v>
      </c>
      <c r="N141" s="196"/>
      <c r="O141" s="196">
        <v>0</v>
      </c>
      <c r="P141" s="196"/>
      <c r="Q141" s="196" t="s">
        <v>6262</v>
      </c>
      <c r="R141" s="196">
        <v>1</v>
      </c>
      <c r="S141" s="196" t="s">
        <v>636</v>
      </c>
      <c r="T141" s="196" t="s">
        <v>5392</v>
      </c>
      <c r="U141" s="196">
        <v>0</v>
      </c>
      <c r="V141" s="196">
        <v>1</v>
      </c>
      <c r="W141" s="196">
        <v>0</v>
      </c>
      <c r="X141" s="196">
        <v>0</v>
      </c>
      <c r="Y141" s="196" t="s">
        <v>6280</v>
      </c>
      <c r="Z141" s="196">
        <v>1</v>
      </c>
      <c r="AA141" s="196">
        <v>0</v>
      </c>
      <c r="AB141" s="196" t="s">
        <v>6284</v>
      </c>
      <c r="AC141" s="196" t="s">
        <v>3907</v>
      </c>
      <c r="AD141" s="196">
        <v>46</v>
      </c>
    </row>
    <row r="142" spans="1:30">
      <c r="A142" s="196" t="s">
        <v>3907</v>
      </c>
      <c r="B142" s="196">
        <v>46</v>
      </c>
      <c r="C142" s="196" t="s">
        <v>6278</v>
      </c>
      <c r="D142" s="197">
        <v>1379</v>
      </c>
      <c r="E142" s="196" t="s">
        <v>6279</v>
      </c>
      <c r="F142" s="196" t="s">
        <v>437</v>
      </c>
      <c r="G142" s="196" t="s">
        <v>431</v>
      </c>
      <c r="H142" s="196" t="s">
        <v>569</v>
      </c>
      <c r="I142" s="196">
        <v>90</v>
      </c>
      <c r="J142" s="196"/>
      <c r="K142" s="196">
        <v>2021</v>
      </c>
      <c r="L142" s="196">
        <v>9</v>
      </c>
      <c r="M142" s="196">
        <v>20.157055419602891</v>
      </c>
      <c r="N142" s="196"/>
      <c r="O142" s="196">
        <v>0</v>
      </c>
      <c r="P142" s="196"/>
      <c r="Q142" s="196" t="s">
        <v>6262</v>
      </c>
      <c r="R142" s="196">
        <v>1</v>
      </c>
      <c r="S142" s="196" t="s">
        <v>636</v>
      </c>
      <c r="T142" s="196" t="s">
        <v>5393</v>
      </c>
      <c r="U142" s="196">
        <v>0</v>
      </c>
      <c r="V142" s="196">
        <v>1</v>
      </c>
      <c r="W142" s="196">
        <v>0</v>
      </c>
      <c r="X142" s="196">
        <v>0</v>
      </c>
      <c r="Y142" s="196" t="s">
        <v>6280</v>
      </c>
      <c r="Z142" s="196">
        <v>1</v>
      </c>
      <c r="AA142" s="196">
        <v>0</v>
      </c>
      <c r="AB142" s="196" t="s">
        <v>6284</v>
      </c>
      <c r="AC142" s="196" t="s">
        <v>3907</v>
      </c>
      <c r="AD142" s="196">
        <v>46</v>
      </c>
    </row>
    <row r="143" spans="1:30">
      <c r="A143" s="196" t="s">
        <v>3907</v>
      </c>
      <c r="B143" s="196">
        <v>46</v>
      </c>
      <c r="C143" s="196" t="s">
        <v>6278</v>
      </c>
      <c r="D143" s="197">
        <v>1380</v>
      </c>
      <c r="E143" s="196" t="s">
        <v>6279</v>
      </c>
      <c r="F143" s="196" t="s">
        <v>437</v>
      </c>
      <c r="G143" s="196" t="s">
        <v>431</v>
      </c>
      <c r="H143" s="196" t="s">
        <v>569</v>
      </c>
      <c r="I143" s="196">
        <v>90</v>
      </c>
      <c r="J143" s="196"/>
      <c r="K143" s="196">
        <v>2021</v>
      </c>
      <c r="L143" s="196">
        <v>10</v>
      </c>
      <c r="M143" s="196">
        <v>21.787681410157251</v>
      </c>
      <c r="N143" s="196"/>
      <c r="O143" s="196">
        <v>0</v>
      </c>
      <c r="P143" s="196"/>
      <c r="Q143" s="196" t="s">
        <v>6262</v>
      </c>
      <c r="R143" s="196">
        <v>1</v>
      </c>
      <c r="S143" s="196" t="s">
        <v>636</v>
      </c>
      <c r="T143" s="196" t="s">
        <v>5394</v>
      </c>
      <c r="U143" s="196">
        <v>0</v>
      </c>
      <c r="V143" s="196">
        <v>1</v>
      </c>
      <c r="W143" s="196">
        <v>0</v>
      </c>
      <c r="X143" s="196">
        <v>0</v>
      </c>
      <c r="Y143" s="196" t="s">
        <v>6280</v>
      </c>
      <c r="Z143" s="196">
        <v>1</v>
      </c>
      <c r="AA143" s="196">
        <v>0</v>
      </c>
      <c r="AB143" s="196" t="s">
        <v>6284</v>
      </c>
      <c r="AC143" s="196" t="s">
        <v>3907</v>
      </c>
      <c r="AD143" s="196">
        <v>46</v>
      </c>
    </row>
    <row r="144" spans="1:30">
      <c r="A144" s="196" t="s">
        <v>3907</v>
      </c>
      <c r="B144" s="196">
        <v>46</v>
      </c>
      <c r="C144" s="196" t="s">
        <v>6278</v>
      </c>
      <c r="D144" s="197">
        <v>1381</v>
      </c>
      <c r="E144" s="196" t="s">
        <v>6279</v>
      </c>
      <c r="F144" s="196" t="s">
        <v>437</v>
      </c>
      <c r="G144" s="196" t="s">
        <v>431</v>
      </c>
      <c r="H144" s="196" t="s">
        <v>569</v>
      </c>
      <c r="I144" s="196">
        <v>90</v>
      </c>
      <c r="J144" s="196"/>
      <c r="K144" s="196">
        <v>2021</v>
      </c>
      <c r="L144" s="196">
        <v>11</v>
      </c>
      <c r="M144" s="196">
        <v>22.388269122729419</v>
      </c>
      <c r="N144" s="196"/>
      <c r="O144" s="196">
        <v>0</v>
      </c>
      <c r="P144" s="196"/>
      <c r="Q144" s="196" t="s">
        <v>6262</v>
      </c>
      <c r="R144" s="196">
        <v>1</v>
      </c>
      <c r="S144" s="196" t="s">
        <v>636</v>
      </c>
      <c r="T144" s="196" t="s">
        <v>5395</v>
      </c>
      <c r="U144" s="196">
        <v>0</v>
      </c>
      <c r="V144" s="196">
        <v>1</v>
      </c>
      <c r="W144" s="196">
        <v>0</v>
      </c>
      <c r="X144" s="196">
        <v>0</v>
      </c>
      <c r="Y144" s="196" t="s">
        <v>6280</v>
      </c>
      <c r="Z144" s="196">
        <v>1</v>
      </c>
      <c r="AA144" s="196">
        <v>0</v>
      </c>
      <c r="AB144" s="196" t="s">
        <v>6284</v>
      </c>
      <c r="AC144" s="196" t="s">
        <v>3907</v>
      </c>
      <c r="AD144" s="196">
        <v>46</v>
      </c>
    </row>
    <row r="145" spans="1:30">
      <c r="A145" s="196" t="s">
        <v>3907</v>
      </c>
      <c r="B145" s="196">
        <v>46</v>
      </c>
      <c r="C145" s="196" t="s">
        <v>6278</v>
      </c>
      <c r="D145" s="197">
        <v>1382</v>
      </c>
      <c r="E145" s="196" t="s">
        <v>6279</v>
      </c>
      <c r="F145" s="196" t="s">
        <v>437</v>
      </c>
      <c r="G145" s="196" t="s">
        <v>431</v>
      </c>
      <c r="H145" s="196" t="s">
        <v>569</v>
      </c>
      <c r="I145" s="196">
        <v>90</v>
      </c>
      <c r="J145" s="196"/>
      <c r="K145" s="196">
        <v>2021</v>
      </c>
      <c r="L145" s="196">
        <v>12</v>
      </c>
      <c r="M145" s="196">
        <v>25.848473780731808</v>
      </c>
      <c r="N145" s="196"/>
      <c r="O145" s="196">
        <v>0</v>
      </c>
      <c r="P145" s="196"/>
      <c r="Q145" s="196" t="s">
        <v>6262</v>
      </c>
      <c r="R145" s="196">
        <v>1</v>
      </c>
      <c r="S145" s="196" t="s">
        <v>636</v>
      </c>
      <c r="T145" s="196" t="s">
        <v>5396</v>
      </c>
      <c r="U145" s="196">
        <v>0</v>
      </c>
      <c r="V145" s="196">
        <v>1</v>
      </c>
      <c r="W145" s="196">
        <v>0</v>
      </c>
      <c r="X145" s="196">
        <v>0</v>
      </c>
      <c r="Y145" s="196" t="s">
        <v>6280</v>
      </c>
      <c r="Z145" s="196">
        <v>1</v>
      </c>
      <c r="AA145" s="196">
        <v>0</v>
      </c>
      <c r="AB145" s="196" t="s">
        <v>6284</v>
      </c>
      <c r="AC145" s="196" t="s">
        <v>3907</v>
      </c>
      <c r="AD145" s="196">
        <v>46</v>
      </c>
    </row>
    <row r="146" spans="1:30">
      <c r="A146" s="196" t="s">
        <v>3907</v>
      </c>
      <c r="B146" s="196">
        <v>46</v>
      </c>
      <c r="C146" s="196" t="s">
        <v>6278</v>
      </c>
      <c r="D146" s="197">
        <v>1383</v>
      </c>
      <c r="E146" s="196" t="s">
        <v>6279</v>
      </c>
      <c r="F146" s="196" t="s">
        <v>437</v>
      </c>
      <c r="G146" s="196" t="s">
        <v>431</v>
      </c>
      <c r="H146" s="196" t="s">
        <v>569</v>
      </c>
      <c r="I146" s="196">
        <v>90</v>
      </c>
      <c r="J146" s="196"/>
      <c r="K146" s="196">
        <v>2022</v>
      </c>
      <c r="L146" s="196">
        <v>1</v>
      </c>
      <c r="M146" s="196">
        <v>31.727675301798062</v>
      </c>
      <c r="N146" s="196"/>
      <c r="O146" s="196">
        <v>0</v>
      </c>
      <c r="P146" s="196"/>
      <c r="Q146" s="196" t="s">
        <v>6262</v>
      </c>
      <c r="R146" s="196">
        <v>1</v>
      </c>
      <c r="S146" s="196" t="s">
        <v>636</v>
      </c>
      <c r="T146" s="196" t="s">
        <v>5397</v>
      </c>
      <c r="U146" s="196">
        <v>0</v>
      </c>
      <c r="V146" s="196">
        <v>1</v>
      </c>
      <c r="W146" s="196">
        <v>0</v>
      </c>
      <c r="X146" s="196">
        <v>0</v>
      </c>
      <c r="Y146" s="196" t="s">
        <v>6280</v>
      </c>
      <c r="Z146" s="196">
        <v>1</v>
      </c>
      <c r="AA146" s="196">
        <v>0</v>
      </c>
      <c r="AB146" s="196" t="s">
        <v>6284</v>
      </c>
      <c r="AC146" s="196" t="s">
        <v>3907</v>
      </c>
      <c r="AD146" s="196">
        <v>46</v>
      </c>
    </row>
    <row r="147" spans="1:30">
      <c r="A147" s="196" t="s">
        <v>3907</v>
      </c>
      <c r="B147" s="196">
        <v>46</v>
      </c>
      <c r="C147" s="196" t="s">
        <v>6278</v>
      </c>
      <c r="D147" s="197">
        <v>1384</v>
      </c>
      <c r="E147" s="196" t="s">
        <v>6279</v>
      </c>
      <c r="F147" s="196" t="s">
        <v>437</v>
      </c>
      <c r="G147" s="196" t="s">
        <v>431</v>
      </c>
      <c r="H147" s="196" t="s">
        <v>569</v>
      </c>
      <c r="I147" s="196">
        <v>90</v>
      </c>
      <c r="J147" s="196"/>
      <c r="K147" s="196">
        <v>2022</v>
      </c>
      <c r="L147" s="196">
        <v>2</v>
      </c>
      <c r="M147" s="196">
        <v>33.966884230180327</v>
      </c>
      <c r="N147" s="196"/>
      <c r="O147" s="196">
        <v>0</v>
      </c>
      <c r="P147" s="196"/>
      <c r="Q147" s="196" t="s">
        <v>6262</v>
      </c>
      <c r="R147" s="196">
        <v>1</v>
      </c>
      <c r="S147" s="196" t="s">
        <v>636</v>
      </c>
      <c r="T147" s="196" t="s">
        <v>5398</v>
      </c>
      <c r="U147" s="196">
        <v>0</v>
      </c>
      <c r="V147" s="196">
        <v>1</v>
      </c>
      <c r="W147" s="196">
        <v>0</v>
      </c>
      <c r="X147" s="196">
        <v>0</v>
      </c>
      <c r="Y147" s="196" t="s">
        <v>6280</v>
      </c>
      <c r="Z147" s="196">
        <v>1</v>
      </c>
      <c r="AA147" s="196">
        <v>0</v>
      </c>
      <c r="AB147" s="196" t="s">
        <v>6284</v>
      </c>
      <c r="AC147" s="196" t="s">
        <v>3907</v>
      </c>
      <c r="AD147" s="196">
        <v>46</v>
      </c>
    </row>
    <row r="148" spans="1:30">
      <c r="A148" s="196" t="s">
        <v>3907</v>
      </c>
      <c r="B148" s="196">
        <v>46</v>
      </c>
      <c r="C148" s="196" t="s">
        <v>6278</v>
      </c>
      <c r="D148" s="197">
        <v>1385</v>
      </c>
      <c r="E148" s="196" t="s">
        <v>6279</v>
      </c>
      <c r="F148" s="196" t="s">
        <v>437</v>
      </c>
      <c r="G148" s="196" t="s">
        <v>431</v>
      </c>
      <c r="H148" s="196" t="s">
        <v>569</v>
      </c>
      <c r="I148" s="196">
        <v>90</v>
      </c>
      <c r="J148" s="196"/>
      <c r="K148" s="196">
        <v>2022</v>
      </c>
      <c r="L148" s="196">
        <v>3</v>
      </c>
      <c r="M148" s="196">
        <v>34.187430523888487</v>
      </c>
      <c r="N148" s="196"/>
      <c r="O148" s="196">
        <v>0</v>
      </c>
      <c r="P148" s="196"/>
      <c r="Q148" s="196" t="s">
        <v>6262</v>
      </c>
      <c r="R148" s="196">
        <v>1</v>
      </c>
      <c r="S148" s="196" t="s">
        <v>636</v>
      </c>
      <c r="T148" s="196" t="s">
        <v>5399</v>
      </c>
      <c r="U148" s="196">
        <v>0</v>
      </c>
      <c r="V148" s="196">
        <v>1</v>
      </c>
      <c r="W148" s="196">
        <v>0</v>
      </c>
      <c r="X148" s="196">
        <v>0</v>
      </c>
      <c r="Y148" s="196" t="s">
        <v>6280</v>
      </c>
      <c r="Z148" s="196">
        <v>1</v>
      </c>
      <c r="AA148" s="196">
        <v>0</v>
      </c>
      <c r="AB148" s="196" t="s">
        <v>6284</v>
      </c>
      <c r="AC148" s="196" t="s">
        <v>3907</v>
      </c>
      <c r="AD148" s="196">
        <v>46</v>
      </c>
    </row>
    <row r="149" spans="1:30">
      <c r="A149" s="196" t="s">
        <v>3907</v>
      </c>
      <c r="B149" s="196">
        <v>46</v>
      </c>
      <c r="C149" s="196" t="s">
        <v>6278</v>
      </c>
      <c r="D149" s="197">
        <v>1386</v>
      </c>
      <c r="E149" s="196" t="s">
        <v>6279</v>
      </c>
      <c r="F149" s="196" t="s">
        <v>437</v>
      </c>
      <c r="G149" s="196" t="s">
        <v>431</v>
      </c>
      <c r="H149" s="196" t="s">
        <v>569</v>
      </c>
      <c r="I149" s="196">
        <v>90</v>
      </c>
      <c r="J149" s="196"/>
      <c r="K149" s="196">
        <v>2022</v>
      </c>
      <c r="L149" s="196">
        <v>4</v>
      </c>
      <c r="M149" s="196">
        <v>30.995336272025469</v>
      </c>
      <c r="N149" s="196"/>
      <c r="O149" s="196">
        <v>0</v>
      </c>
      <c r="P149" s="196"/>
      <c r="Q149" s="196" t="s">
        <v>6262</v>
      </c>
      <c r="R149" s="196">
        <v>1</v>
      </c>
      <c r="S149" s="196" t="s">
        <v>636</v>
      </c>
      <c r="T149" s="196" t="s">
        <v>5400</v>
      </c>
      <c r="U149" s="196">
        <v>0</v>
      </c>
      <c r="V149" s="196">
        <v>1</v>
      </c>
      <c r="W149" s="196">
        <v>0</v>
      </c>
      <c r="X149" s="196">
        <v>0</v>
      </c>
      <c r="Y149" s="196" t="s">
        <v>6280</v>
      </c>
      <c r="Z149" s="196">
        <v>1</v>
      </c>
      <c r="AA149" s="196">
        <v>0</v>
      </c>
      <c r="AB149" s="196" t="s">
        <v>6284</v>
      </c>
      <c r="AC149" s="196" t="s">
        <v>3907</v>
      </c>
      <c r="AD149" s="196">
        <v>46</v>
      </c>
    </row>
    <row r="150" spans="1:30">
      <c r="A150" s="196" t="s">
        <v>3907</v>
      </c>
      <c r="B150" s="196">
        <v>46</v>
      </c>
      <c r="C150" s="196" t="s">
        <v>6278</v>
      </c>
      <c r="D150" s="197">
        <v>1387</v>
      </c>
      <c r="E150" s="196" t="s">
        <v>6279</v>
      </c>
      <c r="F150" s="196" t="s">
        <v>437</v>
      </c>
      <c r="G150" s="196" t="s">
        <v>431</v>
      </c>
      <c r="H150" s="196" t="s">
        <v>569</v>
      </c>
      <c r="I150" s="196">
        <v>90</v>
      </c>
      <c r="J150" s="196"/>
      <c r="K150" s="196">
        <v>2022</v>
      </c>
      <c r="L150" s="196">
        <v>5</v>
      </c>
      <c r="M150" s="196">
        <v>36.751965340139577</v>
      </c>
      <c r="N150" s="196"/>
      <c r="O150" s="196">
        <v>0</v>
      </c>
      <c r="P150" s="196"/>
      <c r="Q150" s="196" t="s">
        <v>6262</v>
      </c>
      <c r="R150" s="196">
        <v>1</v>
      </c>
      <c r="S150" s="196" t="s">
        <v>636</v>
      </c>
      <c r="T150" s="196" t="s">
        <v>5401</v>
      </c>
      <c r="U150" s="196">
        <v>0</v>
      </c>
      <c r="V150" s="196">
        <v>1</v>
      </c>
      <c r="W150" s="196">
        <v>0</v>
      </c>
      <c r="X150" s="196">
        <v>0</v>
      </c>
      <c r="Y150" s="196" t="s">
        <v>6280</v>
      </c>
      <c r="Z150" s="196">
        <v>1</v>
      </c>
      <c r="AA150" s="196">
        <v>0</v>
      </c>
      <c r="AB150" s="196" t="s">
        <v>6284</v>
      </c>
      <c r="AC150" s="196" t="s">
        <v>3907</v>
      </c>
      <c r="AD150" s="196">
        <v>46</v>
      </c>
    </row>
    <row r="151" spans="1:30">
      <c r="A151" s="196" t="s">
        <v>3907</v>
      </c>
      <c r="B151" s="196">
        <v>46</v>
      </c>
      <c r="C151" s="196" t="s">
        <v>6278</v>
      </c>
      <c r="D151" s="197">
        <v>1388</v>
      </c>
      <c r="E151" s="196" t="s">
        <v>6279</v>
      </c>
      <c r="F151" s="196" t="s">
        <v>437</v>
      </c>
      <c r="G151" s="196" t="s">
        <v>431</v>
      </c>
      <c r="H151" s="196" t="s">
        <v>569</v>
      </c>
      <c r="I151" s="196">
        <v>90</v>
      </c>
      <c r="J151" s="196"/>
      <c r="K151" s="196">
        <v>2022</v>
      </c>
      <c r="L151" s="196">
        <v>6</v>
      </c>
      <c r="M151" s="196">
        <v>42.334766502266227</v>
      </c>
      <c r="N151" s="196"/>
      <c r="O151" s="196">
        <v>0</v>
      </c>
      <c r="P151" s="196"/>
      <c r="Q151" s="196" t="s">
        <v>6262</v>
      </c>
      <c r="R151" s="196">
        <v>1</v>
      </c>
      <c r="S151" s="196" t="s">
        <v>636</v>
      </c>
      <c r="T151" s="196" t="s">
        <v>5402</v>
      </c>
      <c r="U151" s="196">
        <v>0</v>
      </c>
      <c r="V151" s="196">
        <v>1</v>
      </c>
      <c r="W151" s="196">
        <v>0</v>
      </c>
      <c r="X151" s="196">
        <v>0</v>
      </c>
      <c r="Y151" s="196" t="s">
        <v>6280</v>
      </c>
      <c r="Z151" s="196">
        <v>1</v>
      </c>
      <c r="AA151" s="196">
        <v>0</v>
      </c>
      <c r="AB151" s="196" t="s">
        <v>6284</v>
      </c>
      <c r="AC151" s="196" t="s">
        <v>3907</v>
      </c>
      <c r="AD151" s="196">
        <v>46</v>
      </c>
    </row>
    <row r="152" spans="1:30">
      <c r="A152" s="196" t="s">
        <v>3907</v>
      </c>
      <c r="B152" s="196">
        <v>46</v>
      </c>
      <c r="C152" s="196" t="s">
        <v>6278</v>
      </c>
      <c r="D152" s="197">
        <v>1389</v>
      </c>
      <c r="E152" s="196" t="s">
        <v>6279</v>
      </c>
      <c r="F152" s="196" t="s">
        <v>437</v>
      </c>
      <c r="G152" s="196" t="s">
        <v>431</v>
      </c>
      <c r="H152" s="196" t="s">
        <v>569</v>
      </c>
      <c r="I152" s="196">
        <v>90</v>
      </c>
      <c r="J152" s="196"/>
      <c r="K152" s="196">
        <v>2022</v>
      </c>
      <c r="L152" s="196">
        <v>7</v>
      </c>
      <c r="M152" s="196">
        <v>26.022244290214509</v>
      </c>
      <c r="N152" s="196"/>
      <c r="O152" s="196">
        <v>0</v>
      </c>
      <c r="P152" s="196"/>
      <c r="Q152" s="196" t="s">
        <v>6262</v>
      </c>
      <c r="R152" s="196">
        <v>1</v>
      </c>
      <c r="S152" s="196" t="s">
        <v>636</v>
      </c>
      <c r="T152" s="196" t="s">
        <v>5403</v>
      </c>
      <c r="U152" s="196">
        <v>0</v>
      </c>
      <c r="V152" s="196">
        <v>1</v>
      </c>
      <c r="W152" s="196">
        <v>0</v>
      </c>
      <c r="X152" s="196">
        <v>0</v>
      </c>
      <c r="Y152" s="196" t="s">
        <v>6280</v>
      </c>
      <c r="Z152" s="196">
        <v>1</v>
      </c>
      <c r="AA152" s="196">
        <v>0</v>
      </c>
      <c r="AB152" s="196" t="s">
        <v>6284</v>
      </c>
      <c r="AC152" s="196" t="s">
        <v>3907</v>
      </c>
      <c r="AD152" s="196">
        <v>46</v>
      </c>
    </row>
    <row r="153" spans="1:30">
      <c r="A153" s="196" t="s">
        <v>3907</v>
      </c>
      <c r="B153" s="196">
        <v>46</v>
      </c>
      <c r="C153" s="196" t="s">
        <v>6278</v>
      </c>
      <c r="D153" s="197">
        <v>1390</v>
      </c>
      <c r="E153" s="196" t="s">
        <v>6279</v>
      </c>
      <c r="F153" s="196" t="s">
        <v>437</v>
      </c>
      <c r="G153" s="196" t="s">
        <v>431</v>
      </c>
      <c r="H153" s="196" t="s">
        <v>569</v>
      </c>
      <c r="I153" s="196">
        <v>90</v>
      </c>
      <c r="J153" s="196"/>
      <c r="K153" s="196">
        <v>2022</v>
      </c>
      <c r="L153" s="196">
        <v>8</v>
      </c>
      <c r="M153" s="196">
        <v>20.985032583004589</v>
      </c>
      <c r="N153" s="196"/>
      <c r="O153" s="196">
        <v>0</v>
      </c>
      <c r="P153" s="196"/>
      <c r="Q153" s="196" t="s">
        <v>6262</v>
      </c>
      <c r="R153" s="196">
        <v>1</v>
      </c>
      <c r="S153" s="196" t="s">
        <v>636</v>
      </c>
      <c r="T153" s="196" t="s">
        <v>5404</v>
      </c>
      <c r="U153" s="196">
        <v>0</v>
      </c>
      <c r="V153" s="196">
        <v>1</v>
      </c>
      <c r="W153" s="196">
        <v>0</v>
      </c>
      <c r="X153" s="196">
        <v>0</v>
      </c>
      <c r="Y153" s="196" t="s">
        <v>6280</v>
      </c>
      <c r="Z153" s="196">
        <v>1</v>
      </c>
      <c r="AA153" s="196">
        <v>0</v>
      </c>
      <c r="AB153" s="196" t="s">
        <v>6284</v>
      </c>
      <c r="AC153" s="196" t="s">
        <v>3907</v>
      </c>
      <c r="AD153" s="196">
        <v>46</v>
      </c>
    </row>
    <row r="154" spans="1:30">
      <c r="A154" s="196" t="s">
        <v>3907</v>
      </c>
      <c r="B154" s="196">
        <v>46</v>
      </c>
      <c r="C154" s="196" t="s">
        <v>6278</v>
      </c>
      <c r="D154" s="197">
        <v>1391</v>
      </c>
      <c r="E154" s="196" t="s">
        <v>6279</v>
      </c>
      <c r="F154" s="196" t="s">
        <v>437</v>
      </c>
      <c r="G154" s="196" t="s">
        <v>431</v>
      </c>
      <c r="H154" s="196" t="s">
        <v>569</v>
      </c>
      <c r="I154" s="196">
        <v>90</v>
      </c>
      <c r="J154" s="196"/>
      <c r="K154" s="196">
        <v>2022</v>
      </c>
      <c r="L154" s="196">
        <v>9</v>
      </c>
      <c r="M154" s="196">
        <v>20.157051421372149</v>
      </c>
      <c r="N154" s="196"/>
      <c r="O154" s="196">
        <v>0</v>
      </c>
      <c r="P154" s="196"/>
      <c r="Q154" s="196" t="s">
        <v>6262</v>
      </c>
      <c r="R154" s="196">
        <v>1</v>
      </c>
      <c r="S154" s="196" t="s">
        <v>636</v>
      </c>
      <c r="T154" s="196" t="s">
        <v>5405</v>
      </c>
      <c r="U154" s="196">
        <v>0</v>
      </c>
      <c r="V154" s="196">
        <v>1</v>
      </c>
      <c r="W154" s="196">
        <v>0</v>
      </c>
      <c r="X154" s="196">
        <v>0</v>
      </c>
      <c r="Y154" s="196" t="s">
        <v>6280</v>
      </c>
      <c r="Z154" s="196">
        <v>1</v>
      </c>
      <c r="AA154" s="196">
        <v>0</v>
      </c>
      <c r="AB154" s="196" t="s">
        <v>6284</v>
      </c>
      <c r="AC154" s="196" t="s">
        <v>3907</v>
      </c>
      <c r="AD154" s="196">
        <v>46</v>
      </c>
    </row>
    <row r="155" spans="1:30">
      <c r="A155" s="196" t="s">
        <v>3907</v>
      </c>
      <c r="B155" s="196">
        <v>46</v>
      </c>
      <c r="C155" s="196" t="s">
        <v>6278</v>
      </c>
      <c r="D155" s="197">
        <v>1392</v>
      </c>
      <c r="E155" s="196" t="s">
        <v>6279</v>
      </c>
      <c r="F155" s="196" t="s">
        <v>437</v>
      </c>
      <c r="G155" s="196" t="s">
        <v>431</v>
      </c>
      <c r="H155" s="196" t="s">
        <v>569</v>
      </c>
      <c r="I155" s="196">
        <v>90</v>
      </c>
      <c r="J155" s="196"/>
      <c r="K155" s="196">
        <v>2022</v>
      </c>
      <c r="L155" s="196">
        <v>10</v>
      </c>
      <c r="M155" s="196">
        <v>21.78768106052339</v>
      </c>
      <c r="N155" s="196"/>
      <c r="O155" s="196">
        <v>0</v>
      </c>
      <c r="P155" s="196"/>
      <c r="Q155" s="196" t="s">
        <v>6262</v>
      </c>
      <c r="R155" s="196">
        <v>1</v>
      </c>
      <c r="S155" s="196" t="s">
        <v>636</v>
      </c>
      <c r="T155" s="196" t="s">
        <v>5406</v>
      </c>
      <c r="U155" s="196">
        <v>0</v>
      </c>
      <c r="V155" s="196">
        <v>1</v>
      </c>
      <c r="W155" s="196">
        <v>0</v>
      </c>
      <c r="X155" s="196">
        <v>0</v>
      </c>
      <c r="Y155" s="196" t="s">
        <v>6280</v>
      </c>
      <c r="Z155" s="196">
        <v>1</v>
      </c>
      <c r="AA155" s="196">
        <v>0</v>
      </c>
      <c r="AB155" s="196" t="s">
        <v>6284</v>
      </c>
      <c r="AC155" s="196" t="s">
        <v>3907</v>
      </c>
      <c r="AD155" s="196">
        <v>46</v>
      </c>
    </row>
    <row r="156" spans="1:30">
      <c r="A156" s="196" t="s">
        <v>3907</v>
      </c>
      <c r="B156" s="196">
        <v>46</v>
      </c>
      <c r="C156" s="196" t="s">
        <v>6278</v>
      </c>
      <c r="D156" s="197">
        <v>1393</v>
      </c>
      <c r="E156" s="196" t="s">
        <v>6279</v>
      </c>
      <c r="F156" s="196" t="s">
        <v>437</v>
      </c>
      <c r="G156" s="196" t="s">
        <v>431</v>
      </c>
      <c r="H156" s="196" t="s">
        <v>569</v>
      </c>
      <c r="I156" s="196">
        <v>90</v>
      </c>
      <c r="J156" s="196"/>
      <c r="K156" s="196">
        <v>2022</v>
      </c>
      <c r="L156" s="196">
        <v>11</v>
      </c>
      <c r="M156" s="196">
        <v>22.388263844014549</v>
      </c>
      <c r="N156" s="196"/>
      <c r="O156" s="196">
        <v>0</v>
      </c>
      <c r="P156" s="196"/>
      <c r="Q156" s="196" t="s">
        <v>6262</v>
      </c>
      <c r="R156" s="196">
        <v>1</v>
      </c>
      <c r="S156" s="196" t="s">
        <v>636</v>
      </c>
      <c r="T156" s="196" t="s">
        <v>5407</v>
      </c>
      <c r="U156" s="196">
        <v>0</v>
      </c>
      <c r="V156" s="196">
        <v>1</v>
      </c>
      <c r="W156" s="196">
        <v>0</v>
      </c>
      <c r="X156" s="196">
        <v>0</v>
      </c>
      <c r="Y156" s="196" t="s">
        <v>6280</v>
      </c>
      <c r="Z156" s="196">
        <v>1</v>
      </c>
      <c r="AA156" s="196">
        <v>0</v>
      </c>
      <c r="AB156" s="196" t="s">
        <v>6284</v>
      </c>
      <c r="AC156" s="196" t="s">
        <v>3907</v>
      </c>
      <c r="AD156" s="196">
        <v>46</v>
      </c>
    </row>
    <row r="157" spans="1:30">
      <c r="A157" s="196" t="s">
        <v>3907</v>
      </c>
      <c r="B157" s="196">
        <v>46</v>
      </c>
      <c r="C157" s="196" t="s">
        <v>6278</v>
      </c>
      <c r="D157" s="197">
        <v>1394</v>
      </c>
      <c r="E157" s="196" t="s">
        <v>6279</v>
      </c>
      <c r="F157" s="196" t="s">
        <v>437</v>
      </c>
      <c r="G157" s="196" t="s">
        <v>431</v>
      </c>
      <c r="H157" s="196" t="s">
        <v>569</v>
      </c>
      <c r="I157" s="196">
        <v>90</v>
      </c>
      <c r="J157" s="196"/>
      <c r="K157" s="196">
        <v>2022</v>
      </c>
      <c r="L157" s="196">
        <v>12</v>
      </c>
      <c r="M157" s="196">
        <v>25.84846476072094</v>
      </c>
      <c r="N157" s="196"/>
      <c r="O157" s="196">
        <v>0</v>
      </c>
      <c r="P157" s="196"/>
      <c r="Q157" s="196" t="s">
        <v>6262</v>
      </c>
      <c r="R157" s="196">
        <v>1</v>
      </c>
      <c r="S157" s="196" t="s">
        <v>636</v>
      </c>
      <c r="T157" s="196" t="s">
        <v>5408</v>
      </c>
      <c r="U157" s="196">
        <v>0</v>
      </c>
      <c r="V157" s="196">
        <v>1</v>
      </c>
      <c r="W157" s="196">
        <v>0</v>
      </c>
      <c r="X157" s="196">
        <v>0</v>
      </c>
      <c r="Y157" s="196" t="s">
        <v>6280</v>
      </c>
      <c r="Z157" s="196">
        <v>1</v>
      </c>
      <c r="AA157" s="196">
        <v>0</v>
      </c>
      <c r="AB157" s="196" t="s">
        <v>6284</v>
      </c>
      <c r="AC157" s="196" t="s">
        <v>3907</v>
      </c>
      <c r="AD157" s="196">
        <v>46</v>
      </c>
    </row>
    <row r="158" spans="1:30">
      <c r="A158" s="196" t="s">
        <v>3907</v>
      </c>
      <c r="B158" s="196">
        <v>46</v>
      </c>
      <c r="C158" s="196" t="s">
        <v>6278</v>
      </c>
      <c r="D158" s="197">
        <v>1395</v>
      </c>
      <c r="E158" s="196" t="s">
        <v>6279</v>
      </c>
      <c r="F158" s="196" t="s">
        <v>437</v>
      </c>
      <c r="G158" s="196" t="s">
        <v>431</v>
      </c>
      <c r="H158" s="196" t="s">
        <v>569</v>
      </c>
      <c r="I158" s="196">
        <v>90</v>
      </c>
      <c r="J158" s="196"/>
      <c r="K158" s="196">
        <v>2023</v>
      </c>
      <c r="L158" s="196">
        <v>1</v>
      </c>
      <c r="M158" s="196">
        <v>31.727675301798062</v>
      </c>
      <c r="N158" s="196"/>
      <c r="O158" s="196">
        <v>0</v>
      </c>
      <c r="P158" s="196"/>
      <c r="Q158" s="196" t="s">
        <v>6262</v>
      </c>
      <c r="R158" s="196">
        <v>1</v>
      </c>
      <c r="S158" s="196" t="s">
        <v>636</v>
      </c>
      <c r="T158" s="196" t="s">
        <v>5409</v>
      </c>
      <c r="U158" s="196">
        <v>0</v>
      </c>
      <c r="V158" s="196">
        <v>1</v>
      </c>
      <c r="W158" s="196">
        <v>0</v>
      </c>
      <c r="X158" s="196">
        <v>0</v>
      </c>
      <c r="Y158" s="196" t="s">
        <v>6280</v>
      </c>
      <c r="Z158" s="196">
        <v>1</v>
      </c>
      <c r="AA158" s="196">
        <v>0</v>
      </c>
      <c r="AB158" s="196" t="s">
        <v>6284</v>
      </c>
      <c r="AC158" s="196" t="s">
        <v>3907</v>
      </c>
      <c r="AD158" s="196">
        <v>46</v>
      </c>
    </row>
    <row r="159" spans="1:30">
      <c r="A159" s="196" t="s">
        <v>3907</v>
      </c>
      <c r="B159" s="196">
        <v>46</v>
      </c>
      <c r="C159" s="196" t="s">
        <v>6278</v>
      </c>
      <c r="D159" s="197">
        <v>1396</v>
      </c>
      <c r="E159" s="196" t="s">
        <v>6279</v>
      </c>
      <c r="F159" s="196" t="s">
        <v>437</v>
      </c>
      <c r="G159" s="196" t="s">
        <v>431</v>
      </c>
      <c r="H159" s="196" t="s">
        <v>569</v>
      </c>
      <c r="I159" s="196">
        <v>90</v>
      </c>
      <c r="J159" s="196"/>
      <c r="K159" s="196">
        <v>2023</v>
      </c>
      <c r="L159" s="196">
        <v>2</v>
      </c>
      <c r="M159" s="196">
        <v>33.966884230180327</v>
      </c>
      <c r="N159" s="196"/>
      <c r="O159" s="196">
        <v>0</v>
      </c>
      <c r="P159" s="196"/>
      <c r="Q159" s="196" t="s">
        <v>6262</v>
      </c>
      <c r="R159" s="196">
        <v>1</v>
      </c>
      <c r="S159" s="196" t="s">
        <v>636</v>
      </c>
      <c r="T159" s="196" t="s">
        <v>5410</v>
      </c>
      <c r="U159" s="196">
        <v>0</v>
      </c>
      <c r="V159" s="196">
        <v>1</v>
      </c>
      <c r="W159" s="196">
        <v>0</v>
      </c>
      <c r="X159" s="196">
        <v>0</v>
      </c>
      <c r="Y159" s="196" t="s">
        <v>6280</v>
      </c>
      <c r="Z159" s="196">
        <v>1</v>
      </c>
      <c r="AA159" s="196">
        <v>0</v>
      </c>
      <c r="AB159" s="196" t="s">
        <v>6284</v>
      </c>
      <c r="AC159" s="196" t="s">
        <v>3907</v>
      </c>
      <c r="AD159" s="196">
        <v>46</v>
      </c>
    </row>
    <row r="160" spans="1:30">
      <c r="A160" s="196" t="s">
        <v>3907</v>
      </c>
      <c r="B160" s="196">
        <v>46</v>
      </c>
      <c r="C160" s="196" t="s">
        <v>6278</v>
      </c>
      <c r="D160" s="197">
        <v>1397</v>
      </c>
      <c r="E160" s="196" t="s">
        <v>6279</v>
      </c>
      <c r="F160" s="196" t="s">
        <v>437</v>
      </c>
      <c r="G160" s="196" t="s">
        <v>431</v>
      </c>
      <c r="H160" s="196" t="s">
        <v>569</v>
      </c>
      <c r="I160" s="196">
        <v>90</v>
      </c>
      <c r="J160" s="196"/>
      <c r="K160" s="196">
        <v>2023</v>
      </c>
      <c r="L160" s="196">
        <v>3</v>
      </c>
      <c r="M160" s="196">
        <v>34.187430523888487</v>
      </c>
      <c r="N160" s="196"/>
      <c r="O160" s="196">
        <v>0</v>
      </c>
      <c r="P160" s="196"/>
      <c r="Q160" s="196" t="s">
        <v>6262</v>
      </c>
      <c r="R160" s="196">
        <v>1</v>
      </c>
      <c r="S160" s="196" t="s">
        <v>636</v>
      </c>
      <c r="T160" s="196" t="s">
        <v>5411</v>
      </c>
      <c r="U160" s="196">
        <v>0</v>
      </c>
      <c r="V160" s="196">
        <v>1</v>
      </c>
      <c r="W160" s="196">
        <v>0</v>
      </c>
      <c r="X160" s="196">
        <v>0</v>
      </c>
      <c r="Y160" s="196" t="s">
        <v>6280</v>
      </c>
      <c r="Z160" s="196">
        <v>1</v>
      </c>
      <c r="AA160" s="196">
        <v>0</v>
      </c>
      <c r="AB160" s="196" t="s">
        <v>6284</v>
      </c>
      <c r="AC160" s="196" t="s">
        <v>3907</v>
      </c>
      <c r="AD160" s="196">
        <v>46</v>
      </c>
    </row>
    <row r="161" spans="1:30">
      <c r="A161" s="196" t="s">
        <v>3907</v>
      </c>
      <c r="B161" s="196">
        <v>46</v>
      </c>
      <c r="C161" s="196" t="s">
        <v>6278</v>
      </c>
      <c r="D161" s="197">
        <v>1398</v>
      </c>
      <c r="E161" s="196" t="s">
        <v>6279</v>
      </c>
      <c r="F161" s="196" t="s">
        <v>437</v>
      </c>
      <c r="G161" s="196" t="s">
        <v>431</v>
      </c>
      <c r="H161" s="196" t="s">
        <v>569</v>
      </c>
      <c r="I161" s="196">
        <v>90</v>
      </c>
      <c r="J161" s="196"/>
      <c r="K161" s="196">
        <v>2023</v>
      </c>
      <c r="L161" s="196">
        <v>4</v>
      </c>
      <c r="M161" s="196">
        <v>30.995336272025469</v>
      </c>
      <c r="N161" s="196"/>
      <c r="O161" s="196">
        <v>0</v>
      </c>
      <c r="P161" s="196"/>
      <c r="Q161" s="196" t="s">
        <v>6262</v>
      </c>
      <c r="R161" s="196">
        <v>1</v>
      </c>
      <c r="S161" s="196" t="s">
        <v>636</v>
      </c>
      <c r="T161" s="196" t="s">
        <v>5412</v>
      </c>
      <c r="U161" s="196">
        <v>0</v>
      </c>
      <c r="V161" s="196">
        <v>1</v>
      </c>
      <c r="W161" s="196">
        <v>0</v>
      </c>
      <c r="X161" s="196">
        <v>0</v>
      </c>
      <c r="Y161" s="196" t="s">
        <v>6280</v>
      </c>
      <c r="Z161" s="196">
        <v>1</v>
      </c>
      <c r="AA161" s="196">
        <v>0</v>
      </c>
      <c r="AB161" s="196" t="s">
        <v>6284</v>
      </c>
      <c r="AC161" s="196" t="s">
        <v>3907</v>
      </c>
      <c r="AD161" s="196">
        <v>46</v>
      </c>
    </row>
    <row r="162" spans="1:30">
      <c r="A162" s="196" t="s">
        <v>3907</v>
      </c>
      <c r="B162" s="196">
        <v>46</v>
      </c>
      <c r="C162" s="196" t="s">
        <v>6278</v>
      </c>
      <c r="D162" s="197">
        <v>1399</v>
      </c>
      <c r="E162" s="196" t="s">
        <v>6279</v>
      </c>
      <c r="F162" s="196" t="s">
        <v>437</v>
      </c>
      <c r="G162" s="196" t="s">
        <v>431</v>
      </c>
      <c r="H162" s="196" t="s">
        <v>569</v>
      </c>
      <c r="I162" s="196">
        <v>90</v>
      </c>
      <c r="J162" s="196"/>
      <c r="K162" s="196">
        <v>2023</v>
      </c>
      <c r="L162" s="196">
        <v>5</v>
      </c>
      <c r="M162" s="196">
        <v>36.751965340139577</v>
      </c>
      <c r="N162" s="196"/>
      <c r="O162" s="196">
        <v>0</v>
      </c>
      <c r="P162" s="196"/>
      <c r="Q162" s="196" t="s">
        <v>6262</v>
      </c>
      <c r="R162" s="196">
        <v>1</v>
      </c>
      <c r="S162" s="196" t="s">
        <v>636</v>
      </c>
      <c r="T162" s="196" t="s">
        <v>5413</v>
      </c>
      <c r="U162" s="196">
        <v>0</v>
      </c>
      <c r="V162" s="196">
        <v>1</v>
      </c>
      <c r="W162" s="196">
        <v>0</v>
      </c>
      <c r="X162" s="196">
        <v>0</v>
      </c>
      <c r="Y162" s="196" t="s">
        <v>6280</v>
      </c>
      <c r="Z162" s="196">
        <v>1</v>
      </c>
      <c r="AA162" s="196">
        <v>0</v>
      </c>
      <c r="AB162" s="196" t="s">
        <v>6284</v>
      </c>
      <c r="AC162" s="196" t="s">
        <v>3907</v>
      </c>
      <c r="AD162" s="196">
        <v>46</v>
      </c>
    </row>
    <row r="163" spans="1:30">
      <c r="A163" s="196" t="s">
        <v>3907</v>
      </c>
      <c r="B163" s="196">
        <v>46</v>
      </c>
      <c r="C163" s="196" t="s">
        <v>6278</v>
      </c>
      <c r="D163" s="197">
        <v>1400</v>
      </c>
      <c r="E163" s="196" t="s">
        <v>6279</v>
      </c>
      <c r="F163" s="196" t="s">
        <v>437</v>
      </c>
      <c r="G163" s="196" t="s">
        <v>431</v>
      </c>
      <c r="H163" s="196" t="s">
        <v>569</v>
      </c>
      <c r="I163" s="196">
        <v>90</v>
      </c>
      <c r="J163" s="196"/>
      <c r="K163" s="196">
        <v>2023</v>
      </c>
      <c r="L163" s="196">
        <v>6</v>
      </c>
      <c r="M163" s="196">
        <v>42.334766502266227</v>
      </c>
      <c r="N163" s="196"/>
      <c r="O163" s="196">
        <v>0</v>
      </c>
      <c r="P163" s="196"/>
      <c r="Q163" s="196" t="s">
        <v>6262</v>
      </c>
      <c r="R163" s="196">
        <v>1</v>
      </c>
      <c r="S163" s="196" t="s">
        <v>636</v>
      </c>
      <c r="T163" s="196" t="s">
        <v>5414</v>
      </c>
      <c r="U163" s="196">
        <v>0</v>
      </c>
      <c r="V163" s="196">
        <v>1</v>
      </c>
      <c r="W163" s="196">
        <v>0</v>
      </c>
      <c r="X163" s="196">
        <v>0</v>
      </c>
      <c r="Y163" s="196" t="s">
        <v>6280</v>
      </c>
      <c r="Z163" s="196">
        <v>1</v>
      </c>
      <c r="AA163" s="196">
        <v>0</v>
      </c>
      <c r="AB163" s="196" t="s">
        <v>6284</v>
      </c>
      <c r="AC163" s="196" t="s">
        <v>3907</v>
      </c>
      <c r="AD163" s="196">
        <v>46</v>
      </c>
    </row>
    <row r="164" spans="1:30">
      <c r="A164" s="196" t="s">
        <v>3907</v>
      </c>
      <c r="B164" s="196">
        <v>46</v>
      </c>
      <c r="C164" s="196" t="s">
        <v>6278</v>
      </c>
      <c r="D164" s="197">
        <v>1401</v>
      </c>
      <c r="E164" s="196" t="s">
        <v>6279</v>
      </c>
      <c r="F164" s="196" t="s">
        <v>437</v>
      </c>
      <c r="G164" s="196" t="s">
        <v>431</v>
      </c>
      <c r="H164" s="196" t="s">
        <v>569</v>
      </c>
      <c r="I164" s="196">
        <v>90</v>
      </c>
      <c r="J164" s="196"/>
      <c r="K164" s="196">
        <v>2023</v>
      </c>
      <c r="L164" s="196">
        <v>7</v>
      </c>
      <c r="M164" s="196">
        <v>26.022244290214509</v>
      </c>
      <c r="N164" s="196"/>
      <c r="O164" s="196">
        <v>0</v>
      </c>
      <c r="P164" s="196"/>
      <c r="Q164" s="196" t="s">
        <v>6262</v>
      </c>
      <c r="R164" s="196">
        <v>1</v>
      </c>
      <c r="S164" s="196" t="s">
        <v>636</v>
      </c>
      <c r="T164" s="196" t="s">
        <v>5415</v>
      </c>
      <c r="U164" s="196">
        <v>0</v>
      </c>
      <c r="V164" s="196">
        <v>1</v>
      </c>
      <c r="W164" s="196">
        <v>0</v>
      </c>
      <c r="X164" s="196">
        <v>0</v>
      </c>
      <c r="Y164" s="196" t="s">
        <v>6280</v>
      </c>
      <c r="Z164" s="196">
        <v>1</v>
      </c>
      <c r="AA164" s="196">
        <v>0</v>
      </c>
      <c r="AB164" s="196" t="s">
        <v>6284</v>
      </c>
      <c r="AC164" s="196" t="s">
        <v>3907</v>
      </c>
      <c r="AD164" s="196">
        <v>46</v>
      </c>
    </row>
    <row r="165" spans="1:30">
      <c r="A165" s="196" t="s">
        <v>3907</v>
      </c>
      <c r="B165" s="196">
        <v>46</v>
      </c>
      <c r="C165" s="196" t="s">
        <v>6278</v>
      </c>
      <c r="D165" s="197">
        <v>1402</v>
      </c>
      <c r="E165" s="196" t="s">
        <v>6279</v>
      </c>
      <c r="F165" s="196" t="s">
        <v>437</v>
      </c>
      <c r="G165" s="196" t="s">
        <v>431</v>
      </c>
      <c r="H165" s="196" t="s">
        <v>569</v>
      </c>
      <c r="I165" s="196">
        <v>90</v>
      </c>
      <c r="J165" s="196"/>
      <c r="K165" s="196">
        <v>2023</v>
      </c>
      <c r="L165" s="196">
        <v>8</v>
      </c>
      <c r="M165" s="196">
        <v>20.985032583004589</v>
      </c>
      <c r="N165" s="196"/>
      <c r="O165" s="196">
        <v>0</v>
      </c>
      <c r="P165" s="196"/>
      <c r="Q165" s="196" t="s">
        <v>6262</v>
      </c>
      <c r="R165" s="196">
        <v>1</v>
      </c>
      <c r="S165" s="196" t="s">
        <v>636</v>
      </c>
      <c r="T165" s="196" t="s">
        <v>5416</v>
      </c>
      <c r="U165" s="196">
        <v>0</v>
      </c>
      <c r="V165" s="196">
        <v>1</v>
      </c>
      <c r="W165" s="196">
        <v>0</v>
      </c>
      <c r="X165" s="196">
        <v>0</v>
      </c>
      <c r="Y165" s="196" t="s">
        <v>6280</v>
      </c>
      <c r="Z165" s="196">
        <v>1</v>
      </c>
      <c r="AA165" s="196">
        <v>0</v>
      </c>
      <c r="AB165" s="196" t="s">
        <v>6284</v>
      </c>
      <c r="AC165" s="196" t="s">
        <v>3907</v>
      </c>
      <c r="AD165" s="196">
        <v>46</v>
      </c>
    </row>
    <row r="166" spans="1:30">
      <c r="A166" s="196" t="s">
        <v>3907</v>
      </c>
      <c r="B166" s="196">
        <v>46</v>
      </c>
      <c r="C166" s="196" t="s">
        <v>6278</v>
      </c>
      <c r="D166" s="197">
        <v>1403</v>
      </c>
      <c r="E166" s="196" t="s">
        <v>6279</v>
      </c>
      <c r="F166" s="196" t="s">
        <v>437</v>
      </c>
      <c r="G166" s="196" t="s">
        <v>431</v>
      </c>
      <c r="H166" s="196" t="s">
        <v>569</v>
      </c>
      <c r="I166" s="196">
        <v>90</v>
      </c>
      <c r="J166" s="196"/>
      <c r="K166" s="196">
        <v>2023</v>
      </c>
      <c r="L166" s="196">
        <v>9</v>
      </c>
      <c r="M166" s="196">
        <v>20.157051421372149</v>
      </c>
      <c r="N166" s="196"/>
      <c r="O166" s="196">
        <v>0</v>
      </c>
      <c r="P166" s="196"/>
      <c r="Q166" s="196" t="s">
        <v>6262</v>
      </c>
      <c r="R166" s="196">
        <v>1</v>
      </c>
      <c r="S166" s="196" t="s">
        <v>636</v>
      </c>
      <c r="T166" s="196" t="s">
        <v>5417</v>
      </c>
      <c r="U166" s="196">
        <v>0</v>
      </c>
      <c r="V166" s="196">
        <v>1</v>
      </c>
      <c r="W166" s="196">
        <v>0</v>
      </c>
      <c r="X166" s="196">
        <v>0</v>
      </c>
      <c r="Y166" s="196" t="s">
        <v>6280</v>
      </c>
      <c r="Z166" s="196">
        <v>1</v>
      </c>
      <c r="AA166" s="196">
        <v>0</v>
      </c>
      <c r="AB166" s="196" t="s">
        <v>6284</v>
      </c>
      <c r="AC166" s="196" t="s">
        <v>3907</v>
      </c>
      <c r="AD166" s="196">
        <v>46</v>
      </c>
    </row>
    <row r="167" spans="1:30">
      <c r="A167" s="196" t="s">
        <v>3907</v>
      </c>
      <c r="B167" s="196">
        <v>46</v>
      </c>
      <c r="C167" s="196" t="s">
        <v>6278</v>
      </c>
      <c r="D167" s="197">
        <v>1404</v>
      </c>
      <c r="E167" s="196" t="s">
        <v>6279</v>
      </c>
      <c r="F167" s="196" t="s">
        <v>437</v>
      </c>
      <c r="G167" s="196" t="s">
        <v>431</v>
      </c>
      <c r="H167" s="196" t="s">
        <v>569</v>
      </c>
      <c r="I167" s="196">
        <v>90</v>
      </c>
      <c r="J167" s="196"/>
      <c r="K167" s="196">
        <v>2023</v>
      </c>
      <c r="L167" s="196">
        <v>10</v>
      </c>
      <c r="M167" s="196">
        <v>21.78768106052339</v>
      </c>
      <c r="N167" s="196"/>
      <c r="O167" s="196">
        <v>0</v>
      </c>
      <c r="P167" s="196"/>
      <c r="Q167" s="196" t="s">
        <v>6262</v>
      </c>
      <c r="R167" s="196">
        <v>1</v>
      </c>
      <c r="S167" s="196" t="s">
        <v>636</v>
      </c>
      <c r="T167" s="196" t="s">
        <v>5418</v>
      </c>
      <c r="U167" s="196">
        <v>0</v>
      </c>
      <c r="V167" s="196">
        <v>1</v>
      </c>
      <c r="W167" s="196">
        <v>0</v>
      </c>
      <c r="X167" s="196">
        <v>0</v>
      </c>
      <c r="Y167" s="196" t="s">
        <v>6280</v>
      </c>
      <c r="Z167" s="196">
        <v>1</v>
      </c>
      <c r="AA167" s="196">
        <v>0</v>
      </c>
      <c r="AB167" s="196" t="s">
        <v>6284</v>
      </c>
      <c r="AC167" s="196" t="s">
        <v>3907</v>
      </c>
      <c r="AD167" s="196">
        <v>46</v>
      </c>
    </row>
    <row r="168" spans="1:30">
      <c r="A168" s="196" t="s">
        <v>3907</v>
      </c>
      <c r="B168" s="196">
        <v>46</v>
      </c>
      <c r="C168" s="196" t="s">
        <v>6278</v>
      </c>
      <c r="D168" s="197">
        <v>1405</v>
      </c>
      <c r="E168" s="196" t="s">
        <v>6279</v>
      </c>
      <c r="F168" s="196" t="s">
        <v>437</v>
      </c>
      <c r="G168" s="196" t="s">
        <v>431</v>
      </c>
      <c r="H168" s="196" t="s">
        <v>569</v>
      </c>
      <c r="I168" s="196">
        <v>90</v>
      </c>
      <c r="J168" s="196"/>
      <c r="K168" s="196">
        <v>2023</v>
      </c>
      <c r="L168" s="196">
        <v>11</v>
      </c>
      <c r="M168" s="196">
        <v>22.388263844014549</v>
      </c>
      <c r="N168" s="196"/>
      <c r="O168" s="196">
        <v>0</v>
      </c>
      <c r="P168" s="196"/>
      <c r="Q168" s="196" t="s">
        <v>6262</v>
      </c>
      <c r="R168" s="196">
        <v>1</v>
      </c>
      <c r="S168" s="196" t="s">
        <v>636</v>
      </c>
      <c r="T168" s="196" t="s">
        <v>5419</v>
      </c>
      <c r="U168" s="196">
        <v>0</v>
      </c>
      <c r="V168" s="196">
        <v>1</v>
      </c>
      <c r="W168" s="196">
        <v>0</v>
      </c>
      <c r="X168" s="196">
        <v>0</v>
      </c>
      <c r="Y168" s="196" t="s">
        <v>6280</v>
      </c>
      <c r="Z168" s="196">
        <v>1</v>
      </c>
      <c r="AA168" s="196">
        <v>0</v>
      </c>
      <c r="AB168" s="196" t="s">
        <v>6284</v>
      </c>
      <c r="AC168" s="196" t="s">
        <v>3907</v>
      </c>
      <c r="AD168" s="196">
        <v>46</v>
      </c>
    </row>
    <row r="169" spans="1:30">
      <c r="A169" s="196" t="s">
        <v>3907</v>
      </c>
      <c r="B169" s="196">
        <v>46</v>
      </c>
      <c r="C169" s="196" t="s">
        <v>6278</v>
      </c>
      <c r="D169" s="197">
        <v>1406</v>
      </c>
      <c r="E169" s="196" t="s">
        <v>6279</v>
      </c>
      <c r="F169" s="196" t="s">
        <v>437</v>
      </c>
      <c r="G169" s="196" t="s">
        <v>431</v>
      </c>
      <c r="H169" s="196" t="s">
        <v>569</v>
      </c>
      <c r="I169" s="196">
        <v>90</v>
      </c>
      <c r="J169" s="196"/>
      <c r="K169" s="196">
        <v>2023</v>
      </c>
      <c r="L169" s="196">
        <v>12</v>
      </c>
      <c r="M169" s="196">
        <v>25.84846476072094</v>
      </c>
      <c r="N169" s="196"/>
      <c r="O169" s="196">
        <v>0</v>
      </c>
      <c r="P169" s="196"/>
      <c r="Q169" s="196" t="s">
        <v>6262</v>
      </c>
      <c r="R169" s="196">
        <v>1</v>
      </c>
      <c r="S169" s="196" t="s">
        <v>636</v>
      </c>
      <c r="T169" s="196" t="s">
        <v>5420</v>
      </c>
      <c r="U169" s="196">
        <v>0</v>
      </c>
      <c r="V169" s="196">
        <v>1</v>
      </c>
      <c r="W169" s="196">
        <v>0</v>
      </c>
      <c r="X169" s="196">
        <v>0</v>
      </c>
      <c r="Y169" s="196" t="s">
        <v>6280</v>
      </c>
      <c r="Z169" s="196">
        <v>1</v>
      </c>
      <c r="AA169" s="196">
        <v>0</v>
      </c>
      <c r="AB169" s="196" t="s">
        <v>6284</v>
      </c>
      <c r="AC169" s="196" t="s">
        <v>3907</v>
      </c>
      <c r="AD169" s="196">
        <v>46</v>
      </c>
    </row>
    <row r="170" spans="1:30">
      <c r="A170" s="196" t="s">
        <v>3907</v>
      </c>
      <c r="B170" s="196">
        <v>46</v>
      </c>
      <c r="C170" s="196" t="s">
        <v>6278</v>
      </c>
      <c r="D170" s="197">
        <v>1407</v>
      </c>
      <c r="E170" s="196" t="s">
        <v>6279</v>
      </c>
      <c r="F170" s="196" t="s">
        <v>437</v>
      </c>
      <c r="G170" s="196" t="s">
        <v>431</v>
      </c>
      <c r="H170" s="196" t="s">
        <v>569</v>
      </c>
      <c r="I170" s="196">
        <v>90</v>
      </c>
      <c r="J170" s="196"/>
      <c r="K170" s="196">
        <v>2024</v>
      </c>
      <c r="L170" s="196">
        <v>1</v>
      </c>
      <c r="M170" s="196">
        <v>31.727675301798062</v>
      </c>
      <c r="N170" s="196"/>
      <c r="O170" s="196">
        <v>0</v>
      </c>
      <c r="P170" s="196"/>
      <c r="Q170" s="196" t="s">
        <v>6262</v>
      </c>
      <c r="R170" s="196">
        <v>1</v>
      </c>
      <c r="S170" s="196" t="s">
        <v>636</v>
      </c>
      <c r="T170" s="196" t="s">
        <v>5421</v>
      </c>
      <c r="U170" s="196">
        <v>0</v>
      </c>
      <c r="V170" s="196">
        <v>1</v>
      </c>
      <c r="W170" s="196">
        <v>0</v>
      </c>
      <c r="X170" s="196">
        <v>0</v>
      </c>
      <c r="Y170" s="196" t="s">
        <v>6280</v>
      </c>
      <c r="Z170" s="196">
        <v>1</v>
      </c>
      <c r="AA170" s="196">
        <v>0</v>
      </c>
      <c r="AB170" s="196" t="s">
        <v>6284</v>
      </c>
      <c r="AC170" s="196" t="s">
        <v>3907</v>
      </c>
      <c r="AD170" s="196">
        <v>46</v>
      </c>
    </row>
    <row r="171" spans="1:30">
      <c r="A171" s="196" t="s">
        <v>3907</v>
      </c>
      <c r="B171" s="196">
        <v>46</v>
      </c>
      <c r="C171" s="196" t="s">
        <v>6278</v>
      </c>
      <c r="D171" s="197">
        <v>1408</v>
      </c>
      <c r="E171" s="196" t="s">
        <v>6279</v>
      </c>
      <c r="F171" s="196" t="s">
        <v>437</v>
      </c>
      <c r="G171" s="196" t="s">
        <v>431</v>
      </c>
      <c r="H171" s="196" t="s">
        <v>569</v>
      </c>
      <c r="I171" s="196">
        <v>90</v>
      </c>
      <c r="J171" s="196"/>
      <c r="K171" s="196">
        <v>2024</v>
      </c>
      <c r="L171" s="196">
        <v>2</v>
      </c>
      <c r="M171" s="196">
        <v>33.966884230180327</v>
      </c>
      <c r="N171" s="196"/>
      <c r="O171" s="196">
        <v>0</v>
      </c>
      <c r="P171" s="196"/>
      <c r="Q171" s="196" t="s">
        <v>6262</v>
      </c>
      <c r="R171" s="196">
        <v>1</v>
      </c>
      <c r="S171" s="196" t="s">
        <v>636</v>
      </c>
      <c r="T171" s="196" t="s">
        <v>5422</v>
      </c>
      <c r="U171" s="196">
        <v>0</v>
      </c>
      <c r="V171" s="196">
        <v>1</v>
      </c>
      <c r="W171" s="196">
        <v>0</v>
      </c>
      <c r="X171" s="196">
        <v>0</v>
      </c>
      <c r="Y171" s="196" t="s">
        <v>6280</v>
      </c>
      <c r="Z171" s="196">
        <v>1</v>
      </c>
      <c r="AA171" s="196">
        <v>0</v>
      </c>
      <c r="AB171" s="196" t="s">
        <v>6284</v>
      </c>
      <c r="AC171" s="196" t="s">
        <v>3907</v>
      </c>
      <c r="AD171" s="196">
        <v>46</v>
      </c>
    </row>
    <row r="172" spans="1:30">
      <c r="A172" s="196" t="s">
        <v>3907</v>
      </c>
      <c r="B172" s="196">
        <v>46</v>
      </c>
      <c r="C172" s="196" t="s">
        <v>6278</v>
      </c>
      <c r="D172" s="197">
        <v>1409</v>
      </c>
      <c r="E172" s="196" t="s">
        <v>6279</v>
      </c>
      <c r="F172" s="196" t="s">
        <v>437</v>
      </c>
      <c r="G172" s="196" t="s">
        <v>431</v>
      </c>
      <c r="H172" s="196" t="s">
        <v>569</v>
      </c>
      <c r="I172" s="196">
        <v>90</v>
      </c>
      <c r="J172" s="196"/>
      <c r="K172" s="196">
        <v>2024</v>
      </c>
      <c r="L172" s="196">
        <v>3</v>
      </c>
      <c r="M172" s="196">
        <v>34.187430523888487</v>
      </c>
      <c r="N172" s="196"/>
      <c r="O172" s="196">
        <v>0</v>
      </c>
      <c r="P172" s="196"/>
      <c r="Q172" s="196" t="s">
        <v>6262</v>
      </c>
      <c r="R172" s="196">
        <v>1</v>
      </c>
      <c r="S172" s="196" t="s">
        <v>636</v>
      </c>
      <c r="T172" s="196" t="s">
        <v>5423</v>
      </c>
      <c r="U172" s="196">
        <v>0</v>
      </c>
      <c r="V172" s="196">
        <v>1</v>
      </c>
      <c r="W172" s="196">
        <v>0</v>
      </c>
      <c r="X172" s="196">
        <v>0</v>
      </c>
      <c r="Y172" s="196" t="s">
        <v>6280</v>
      </c>
      <c r="Z172" s="196">
        <v>1</v>
      </c>
      <c r="AA172" s="196">
        <v>0</v>
      </c>
      <c r="AB172" s="196" t="s">
        <v>6284</v>
      </c>
      <c r="AC172" s="196" t="s">
        <v>3907</v>
      </c>
      <c r="AD172" s="196">
        <v>46</v>
      </c>
    </row>
    <row r="173" spans="1:30">
      <c r="A173" s="196" t="s">
        <v>3907</v>
      </c>
      <c r="B173" s="196">
        <v>46</v>
      </c>
      <c r="C173" s="196" t="s">
        <v>6278</v>
      </c>
      <c r="D173" s="197">
        <v>1410</v>
      </c>
      <c r="E173" s="196" t="s">
        <v>6279</v>
      </c>
      <c r="F173" s="196" t="s">
        <v>437</v>
      </c>
      <c r="G173" s="196" t="s">
        <v>431</v>
      </c>
      <c r="H173" s="196" t="s">
        <v>569</v>
      </c>
      <c r="I173" s="196">
        <v>90</v>
      </c>
      <c r="J173" s="196"/>
      <c r="K173" s="196">
        <v>2024</v>
      </c>
      <c r="L173" s="196">
        <v>4</v>
      </c>
      <c r="M173" s="196">
        <v>30.995336272025469</v>
      </c>
      <c r="N173" s="196"/>
      <c r="O173" s="196">
        <v>0</v>
      </c>
      <c r="P173" s="196"/>
      <c r="Q173" s="196" t="s">
        <v>6262</v>
      </c>
      <c r="R173" s="196">
        <v>1</v>
      </c>
      <c r="S173" s="196" t="s">
        <v>636</v>
      </c>
      <c r="T173" s="196" t="s">
        <v>5424</v>
      </c>
      <c r="U173" s="196">
        <v>0</v>
      </c>
      <c r="V173" s="196">
        <v>1</v>
      </c>
      <c r="W173" s="196">
        <v>0</v>
      </c>
      <c r="X173" s="196">
        <v>0</v>
      </c>
      <c r="Y173" s="196" t="s">
        <v>6280</v>
      </c>
      <c r="Z173" s="196">
        <v>1</v>
      </c>
      <c r="AA173" s="196">
        <v>0</v>
      </c>
      <c r="AB173" s="196" t="s">
        <v>6284</v>
      </c>
      <c r="AC173" s="196" t="s">
        <v>3907</v>
      </c>
      <c r="AD173" s="196">
        <v>46</v>
      </c>
    </row>
    <row r="174" spans="1:30">
      <c r="A174" s="196" t="s">
        <v>3907</v>
      </c>
      <c r="B174" s="196">
        <v>46</v>
      </c>
      <c r="C174" s="196" t="s">
        <v>6278</v>
      </c>
      <c r="D174" s="197">
        <v>1411</v>
      </c>
      <c r="E174" s="196" t="s">
        <v>6279</v>
      </c>
      <c r="F174" s="196" t="s">
        <v>437</v>
      </c>
      <c r="G174" s="196" t="s">
        <v>431</v>
      </c>
      <c r="H174" s="196" t="s">
        <v>569</v>
      </c>
      <c r="I174" s="196">
        <v>90</v>
      </c>
      <c r="J174" s="196"/>
      <c r="K174" s="196">
        <v>2024</v>
      </c>
      <c r="L174" s="196">
        <v>5</v>
      </c>
      <c r="M174" s="196">
        <v>36.751965340139577</v>
      </c>
      <c r="N174" s="196"/>
      <c r="O174" s="196">
        <v>0</v>
      </c>
      <c r="P174" s="196"/>
      <c r="Q174" s="196" t="s">
        <v>6262</v>
      </c>
      <c r="R174" s="196">
        <v>1</v>
      </c>
      <c r="S174" s="196" t="s">
        <v>636</v>
      </c>
      <c r="T174" s="196" t="s">
        <v>5425</v>
      </c>
      <c r="U174" s="196">
        <v>0</v>
      </c>
      <c r="V174" s="196">
        <v>1</v>
      </c>
      <c r="W174" s="196">
        <v>0</v>
      </c>
      <c r="X174" s="196">
        <v>0</v>
      </c>
      <c r="Y174" s="196" t="s">
        <v>6280</v>
      </c>
      <c r="Z174" s="196">
        <v>1</v>
      </c>
      <c r="AA174" s="196">
        <v>0</v>
      </c>
      <c r="AB174" s="196" t="s">
        <v>6284</v>
      </c>
      <c r="AC174" s="196" t="s">
        <v>3907</v>
      </c>
      <c r="AD174" s="196">
        <v>46</v>
      </c>
    </row>
    <row r="175" spans="1:30">
      <c r="A175" s="196" t="s">
        <v>3907</v>
      </c>
      <c r="B175" s="196">
        <v>46</v>
      </c>
      <c r="C175" s="196" t="s">
        <v>6278</v>
      </c>
      <c r="D175" s="197">
        <v>1412</v>
      </c>
      <c r="E175" s="196" t="s">
        <v>6279</v>
      </c>
      <c r="F175" s="196" t="s">
        <v>437</v>
      </c>
      <c r="G175" s="196" t="s">
        <v>431</v>
      </c>
      <c r="H175" s="196" t="s">
        <v>569</v>
      </c>
      <c r="I175" s="196">
        <v>90</v>
      </c>
      <c r="J175" s="196"/>
      <c r="K175" s="196">
        <v>2024</v>
      </c>
      <c r="L175" s="196">
        <v>6</v>
      </c>
      <c r="M175" s="196">
        <v>42.334766502266227</v>
      </c>
      <c r="N175" s="196"/>
      <c r="O175" s="196">
        <v>0</v>
      </c>
      <c r="P175" s="196"/>
      <c r="Q175" s="196" t="s">
        <v>6262</v>
      </c>
      <c r="R175" s="196">
        <v>1</v>
      </c>
      <c r="S175" s="196" t="s">
        <v>636</v>
      </c>
      <c r="T175" s="196" t="s">
        <v>5426</v>
      </c>
      <c r="U175" s="196">
        <v>0</v>
      </c>
      <c r="V175" s="196">
        <v>1</v>
      </c>
      <c r="W175" s="196">
        <v>0</v>
      </c>
      <c r="X175" s="196">
        <v>0</v>
      </c>
      <c r="Y175" s="196" t="s">
        <v>6280</v>
      </c>
      <c r="Z175" s="196">
        <v>1</v>
      </c>
      <c r="AA175" s="196">
        <v>0</v>
      </c>
      <c r="AB175" s="196" t="s">
        <v>6284</v>
      </c>
      <c r="AC175" s="196" t="s">
        <v>3907</v>
      </c>
      <c r="AD175" s="196">
        <v>46</v>
      </c>
    </row>
    <row r="176" spans="1:30">
      <c r="A176" s="196" t="s">
        <v>3907</v>
      </c>
      <c r="B176" s="196">
        <v>46</v>
      </c>
      <c r="C176" s="196" t="s">
        <v>6278</v>
      </c>
      <c r="D176" s="197">
        <v>1413</v>
      </c>
      <c r="E176" s="196" t="s">
        <v>6279</v>
      </c>
      <c r="F176" s="196" t="s">
        <v>437</v>
      </c>
      <c r="G176" s="196" t="s">
        <v>431</v>
      </c>
      <c r="H176" s="196" t="s">
        <v>569</v>
      </c>
      <c r="I176" s="196">
        <v>90</v>
      </c>
      <c r="J176" s="196"/>
      <c r="K176" s="196">
        <v>2024</v>
      </c>
      <c r="L176" s="196">
        <v>7</v>
      </c>
      <c r="M176" s="196">
        <v>26.022244290214509</v>
      </c>
      <c r="N176" s="196"/>
      <c r="O176" s="196">
        <v>0</v>
      </c>
      <c r="P176" s="196"/>
      <c r="Q176" s="196" t="s">
        <v>6262</v>
      </c>
      <c r="R176" s="196">
        <v>1</v>
      </c>
      <c r="S176" s="196" t="s">
        <v>636</v>
      </c>
      <c r="T176" s="196" t="s">
        <v>5427</v>
      </c>
      <c r="U176" s="196">
        <v>0</v>
      </c>
      <c r="V176" s="196">
        <v>1</v>
      </c>
      <c r="W176" s="196">
        <v>0</v>
      </c>
      <c r="X176" s="196">
        <v>0</v>
      </c>
      <c r="Y176" s="196" t="s">
        <v>6280</v>
      </c>
      <c r="Z176" s="196">
        <v>1</v>
      </c>
      <c r="AA176" s="196">
        <v>0</v>
      </c>
      <c r="AB176" s="196" t="s">
        <v>6284</v>
      </c>
      <c r="AC176" s="196" t="s">
        <v>3907</v>
      </c>
      <c r="AD176" s="196">
        <v>46</v>
      </c>
    </row>
    <row r="177" spans="1:30">
      <c r="A177" s="196" t="s">
        <v>3907</v>
      </c>
      <c r="B177" s="196">
        <v>46</v>
      </c>
      <c r="C177" s="196" t="s">
        <v>6278</v>
      </c>
      <c r="D177" s="197">
        <v>1414</v>
      </c>
      <c r="E177" s="196" t="s">
        <v>6279</v>
      </c>
      <c r="F177" s="196" t="s">
        <v>437</v>
      </c>
      <c r="G177" s="196" t="s">
        <v>431</v>
      </c>
      <c r="H177" s="196" t="s">
        <v>569</v>
      </c>
      <c r="I177" s="196">
        <v>90</v>
      </c>
      <c r="J177" s="196"/>
      <c r="K177" s="196">
        <v>2024</v>
      </c>
      <c r="L177" s="196">
        <v>8</v>
      </c>
      <c r="M177" s="196">
        <v>20.985032583004589</v>
      </c>
      <c r="N177" s="196"/>
      <c r="O177" s="196">
        <v>0</v>
      </c>
      <c r="P177" s="196"/>
      <c r="Q177" s="196" t="s">
        <v>6262</v>
      </c>
      <c r="R177" s="196">
        <v>1</v>
      </c>
      <c r="S177" s="196" t="s">
        <v>636</v>
      </c>
      <c r="T177" s="196" t="s">
        <v>5428</v>
      </c>
      <c r="U177" s="196">
        <v>0</v>
      </c>
      <c r="V177" s="196">
        <v>1</v>
      </c>
      <c r="W177" s="196">
        <v>0</v>
      </c>
      <c r="X177" s="196">
        <v>0</v>
      </c>
      <c r="Y177" s="196" t="s">
        <v>6280</v>
      </c>
      <c r="Z177" s="196">
        <v>1</v>
      </c>
      <c r="AA177" s="196">
        <v>0</v>
      </c>
      <c r="AB177" s="196" t="s">
        <v>6284</v>
      </c>
      <c r="AC177" s="196" t="s">
        <v>3907</v>
      </c>
      <c r="AD177" s="196">
        <v>46</v>
      </c>
    </row>
    <row r="178" spans="1:30">
      <c r="A178" s="196" t="s">
        <v>3907</v>
      </c>
      <c r="B178" s="196">
        <v>46</v>
      </c>
      <c r="C178" s="196" t="s">
        <v>6278</v>
      </c>
      <c r="D178" s="197">
        <v>1415</v>
      </c>
      <c r="E178" s="196" t="s">
        <v>6279</v>
      </c>
      <c r="F178" s="196" t="s">
        <v>437</v>
      </c>
      <c r="G178" s="196" t="s">
        <v>431</v>
      </c>
      <c r="H178" s="196" t="s">
        <v>569</v>
      </c>
      <c r="I178" s="196">
        <v>90</v>
      </c>
      <c r="J178" s="196"/>
      <c r="K178" s="196">
        <v>2024</v>
      </c>
      <c r="L178" s="196">
        <v>9</v>
      </c>
      <c r="M178" s="196">
        <v>20.157051421372149</v>
      </c>
      <c r="N178" s="196"/>
      <c r="O178" s="196">
        <v>0</v>
      </c>
      <c r="P178" s="196"/>
      <c r="Q178" s="196" t="s">
        <v>6262</v>
      </c>
      <c r="R178" s="196">
        <v>1</v>
      </c>
      <c r="S178" s="196" t="s">
        <v>636</v>
      </c>
      <c r="T178" s="196" t="s">
        <v>5429</v>
      </c>
      <c r="U178" s="196">
        <v>0</v>
      </c>
      <c r="V178" s="196">
        <v>1</v>
      </c>
      <c r="W178" s="196">
        <v>0</v>
      </c>
      <c r="X178" s="196">
        <v>0</v>
      </c>
      <c r="Y178" s="196" t="s">
        <v>6280</v>
      </c>
      <c r="Z178" s="196">
        <v>1</v>
      </c>
      <c r="AA178" s="196">
        <v>0</v>
      </c>
      <c r="AB178" s="196" t="s">
        <v>6284</v>
      </c>
      <c r="AC178" s="196" t="s">
        <v>3907</v>
      </c>
      <c r="AD178" s="196">
        <v>46</v>
      </c>
    </row>
    <row r="179" spans="1:30">
      <c r="A179" s="196" t="s">
        <v>3907</v>
      </c>
      <c r="B179" s="196">
        <v>46</v>
      </c>
      <c r="C179" s="196" t="s">
        <v>6278</v>
      </c>
      <c r="D179" s="197">
        <v>1416</v>
      </c>
      <c r="E179" s="196" t="s">
        <v>6279</v>
      </c>
      <c r="F179" s="196" t="s">
        <v>437</v>
      </c>
      <c r="G179" s="196" t="s">
        <v>431</v>
      </c>
      <c r="H179" s="196" t="s">
        <v>569</v>
      </c>
      <c r="I179" s="196">
        <v>90</v>
      </c>
      <c r="J179" s="196"/>
      <c r="K179" s="196">
        <v>2024</v>
      </c>
      <c r="L179" s="196">
        <v>10</v>
      </c>
      <c r="M179" s="196">
        <v>21.78768106052339</v>
      </c>
      <c r="N179" s="196"/>
      <c r="O179" s="196">
        <v>0</v>
      </c>
      <c r="P179" s="196"/>
      <c r="Q179" s="196" t="s">
        <v>6262</v>
      </c>
      <c r="R179" s="196">
        <v>1</v>
      </c>
      <c r="S179" s="196" t="s">
        <v>636</v>
      </c>
      <c r="T179" s="196" t="s">
        <v>5430</v>
      </c>
      <c r="U179" s="196">
        <v>0</v>
      </c>
      <c r="V179" s="196">
        <v>1</v>
      </c>
      <c r="W179" s="196">
        <v>0</v>
      </c>
      <c r="X179" s="196">
        <v>0</v>
      </c>
      <c r="Y179" s="196" t="s">
        <v>6280</v>
      </c>
      <c r="Z179" s="196">
        <v>1</v>
      </c>
      <c r="AA179" s="196">
        <v>0</v>
      </c>
      <c r="AB179" s="196" t="s">
        <v>6284</v>
      </c>
      <c r="AC179" s="196" t="s">
        <v>3907</v>
      </c>
      <c r="AD179" s="196">
        <v>46</v>
      </c>
    </row>
    <row r="180" spans="1:30">
      <c r="A180" s="196" t="s">
        <v>3907</v>
      </c>
      <c r="B180" s="196">
        <v>46</v>
      </c>
      <c r="C180" s="196" t="s">
        <v>6278</v>
      </c>
      <c r="D180" s="197">
        <v>1417</v>
      </c>
      <c r="E180" s="196" t="s">
        <v>6279</v>
      </c>
      <c r="F180" s="196" t="s">
        <v>437</v>
      </c>
      <c r="G180" s="196" t="s">
        <v>431</v>
      </c>
      <c r="H180" s="196" t="s">
        <v>569</v>
      </c>
      <c r="I180" s="196">
        <v>90</v>
      </c>
      <c r="J180" s="196"/>
      <c r="K180" s="196">
        <v>2024</v>
      </c>
      <c r="L180" s="196">
        <v>11</v>
      </c>
      <c r="M180" s="196">
        <v>22.388263844014549</v>
      </c>
      <c r="N180" s="196"/>
      <c r="O180" s="196">
        <v>0</v>
      </c>
      <c r="P180" s="196"/>
      <c r="Q180" s="196" t="s">
        <v>6262</v>
      </c>
      <c r="R180" s="196">
        <v>1</v>
      </c>
      <c r="S180" s="196" t="s">
        <v>636</v>
      </c>
      <c r="T180" s="196" t="s">
        <v>5431</v>
      </c>
      <c r="U180" s="196">
        <v>0</v>
      </c>
      <c r="V180" s="196">
        <v>1</v>
      </c>
      <c r="W180" s="196">
        <v>0</v>
      </c>
      <c r="X180" s="196">
        <v>0</v>
      </c>
      <c r="Y180" s="196" t="s">
        <v>6280</v>
      </c>
      <c r="Z180" s="196">
        <v>1</v>
      </c>
      <c r="AA180" s="196">
        <v>0</v>
      </c>
      <c r="AB180" s="196" t="s">
        <v>6284</v>
      </c>
      <c r="AC180" s="196" t="s">
        <v>3907</v>
      </c>
      <c r="AD180" s="196">
        <v>46</v>
      </c>
    </row>
    <row r="181" spans="1:30">
      <c r="A181" s="196" t="s">
        <v>3907</v>
      </c>
      <c r="B181" s="196">
        <v>46</v>
      </c>
      <c r="C181" s="196" t="s">
        <v>6278</v>
      </c>
      <c r="D181" s="197">
        <v>1418</v>
      </c>
      <c r="E181" s="196" t="s">
        <v>6279</v>
      </c>
      <c r="F181" s="196" t="s">
        <v>437</v>
      </c>
      <c r="G181" s="196" t="s">
        <v>431</v>
      </c>
      <c r="H181" s="196" t="s">
        <v>569</v>
      </c>
      <c r="I181" s="196">
        <v>90</v>
      </c>
      <c r="J181" s="196"/>
      <c r="K181" s="196">
        <v>2024</v>
      </c>
      <c r="L181" s="196">
        <v>12</v>
      </c>
      <c r="M181" s="196">
        <v>25.84846476072094</v>
      </c>
      <c r="N181" s="196"/>
      <c r="O181" s="196">
        <v>0</v>
      </c>
      <c r="P181" s="196"/>
      <c r="Q181" s="196" t="s">
        <v>6262</v>
      </c>
      <c r="R181" s="196">
        <v>1</v>
      </c>
      <c r="S181" s="196" t="s">
        <v>636</v>
      </c>
      <c r="T181" s="196" t="s">
        <v>5432</v>
      </c>
      <c r="U181" s="196">
        <v>0</v>
      </c>
      <c r="V181" s="196">
        <v>1</v>
      </c>
      <c r="W181" s="196">
        <v>0</v>
      </c>
      <c r="X181" s="196">
        <v>0</v>
      </c>
      <c r="Y181" s="196" t="s">
        <v>6280</v>
      </c>
      <c r="Z181" s="196">
        <v>1</v>
      </c>
      <c r="AA181" s="196">
        <v>0</v>
      </c>
      <c r="AB181" s="196" t="s">
        <v>6284</v>
      </c>
      <c r="AC181" s="196" t="s">
        <v>3907</v>
      </c>
      <c r="AD181" s="196">
        <v>46</v>
      </c>
    </row>
    <row r="182" spans="1:30">
      <c r="A182" s="196" t="s">
        <v>3907</v>
      </c>
      <c r="B182" s="196">
        <v>46</v>
      </c>
      <c r="C182" s="196" t="s">
        <v>6278</v>
      </c>
      <c r="D182" s="197">
        <v>2331</v>
      </c>
      <c r="E182" s="196" t="s">
        <v>6279</v>
      </c>
      <c r="F182" s="196" t="s">
        <v>437</v>
      </c>
      <c r="G182" s="196" t="s">
        <v>431</v>
      </c>
      <c r="H182" s="196" t="s">
        <v>569</v>
      </c>
      <c r="I182" s="196">
        <v>86.79</v>
      </c>
      <c r="J182" s="196"/>
      <c r="K182" s="196">
        <v>2021</v>
      </c>
      <c r="L182" s="196">
        <v>1</v>
      </c>
      <c r="M182" s="196">
        <v>0</v>
      </c>
      <c r="N182" s="196">
        <v>86.79</v>
      </c>
      <c r="O182" s="196"/>
      <c r="P182" s="196"/>
      <c r="Q182" s="196" t="s">
        <v>6269</v>
      </c>
      <c r="R182" s="196">
        <v>1</v>
      </c>
      <c r="S182" s="196" t="s">
        <v>636</v>
      </c>
      <c r="T182" s="196" t="s">
        <v>5385</v>
      </c>
      <c r="U182" s="196">
        <v>0</v>
      </c>
      <c r="V182" s="196">
        <v>1</v>
      </c>
      <c r="W182" s="196"/>
      <c r="X182" s="196">
        <v>86.79</v>
      </c>
      <c r="Y182" s="196" t="s">
        <v>6280</v>
      </c>
      <c r="Z182" s="196">
        <v>0</v>
      </c>
      <c r="AA182" s="196">
        <v>1</v>
      </c>
      <c r="AB182" s="196" t="s">
        <v>6285</v>
      </c>
      <c r="AC182" s="196" t="s">
        <v>3907</v>
      </c>
      <c r="AD182" s="196">
        <v>46</v>
      </c>
    </row>
    <row r="183" spans="1:30">
      <c r="A183" s="196" t="s">
        <v>3907</v>
      </c>
      <c r="B183" s="196">
        <v>46</v>
      </c>
      <c r="C183" s="196" t="s">
        <v>6278</v>
      </c>
      <c r="D183" s="197">
        <v>2332</v>
      </c>
      <c r="E183" s="196" t="s">
        <v>6279</v>
      </c>
      <c r="F183" s="196" t="s">
        <v>437</v>
      </c>
      <c r="G183" s="196" t="s">
        <v>431</v>
      </c>
      <c r="H183" s="196" t="s">
        <v>569</v>
      </c>
      <c r="I183" s="196">
        <v>88.15</v>
      </c>
      <c r="J183" s="196"/>
      <c r="K183" s="196">
        <v>2021</v>
      </c>
      <c r="L183" s="196">
        <v>2</v>
      </c>
      <c r="M183" s="196">
        <v>0</v>
      </c>
      <c r="N183" s="196">
        <v>88.15</v>
      </c>
      <c r="O183" s="196"/>
      <c r="P183" s="196"/>
      <c r="Q183" s="196" t="s">
        <v>6269</v>
      </c>
      <c r="R183" s="196">
        <v>1</v>
      </c>
      <c r="S183" s="196" t="s">
        <v>636</v>
      </c>
      <c r="T183" s="196" t="s">
        <v>5386</v>
      </c>
      <c r="U183" s="196">
        <v>0</v>
      </c>
      <c r="V183" s="196">
        <v>1</v>
      </c>
      <c r="W183" s="196"/>
      <c r="X183" s="196">
        <v>88.15</v>
      </c>
      <c r="Y183" s="196" t="s">
        <v>6280</v>
      </c>
      <c r="Z183" s="196">
        <v>0</v>
      </c>
      <c r="AA183" s="196">
        <v>1</v>
      </c>
      <c r="AB183" s="196" t="s">
        <v>6285</v>
      </c>
      <c r="AC183" s="196" t="s">
        <v>3907</v>
      </c>
      <c r="AD183" s="196">
        <v>46</v>
      </c>
    </row>
    <row r="184" spans="1:30">
      <c r="A184" s="196" t="s">
        <v>3907</v>
      </c>
      <c r="B184" s="196">
        <v>46</v>
      </c>
      <c r="C184" s="196" t="s">
        <v>6278</v>
      </c>
      <c r="D184" s="197">
        <v>2333</v>
      </c>
      <c r="E184" s="196" t="s">
        <v>6279</v>
      </c>
      <c r="F184" s="196" t="s">
        <v>437</v>
      </c>
      <c r="G184" s="196" t="s">
        <v>431</v>
      </c>
      <c r="H184" s="196" t="s">
        <v>569</v>
      </c>
      <c r="I184" s="196">
        <v>88.02</v>
      </c>
      <c r="J184" s="196"/>
      <c r="K184" s="196">
        <v>2021</v>
      </c>
      <c r="L184" s="196">
        <v>3</v>
      </c>
      <c r="M184" s="196">
        <v>0</v>
      </c>
      <c r="N184" s="196">
        <v>88.02</v>
      </c>
      <c r="O184" s="196"/>
      <c r="P184" s="196"/>
      <c r="Q184" s="196" t="s">
        <v>6269</v>
      </c>
      <c r="R184" s="196">
        <v>1</v>
      </c>
      <c r="S184" s="196" t="s">
        <v>636</v>
      </c>
      <c r="T184" s="196" t="s">
        <v>5387</v>
      </c>
      <c r="U184" s="196">
        <v>0</v>
      </c>
      <c r="V184" s="196">
        <v>1</v>
      </c>
      <c r="W184" s="196"/>
      <c r="X184" s="196">
        <v>88.02</v>
      </c>
      <c r="Y184" s="196" t="s">
        <v>6280</v>
      </c>
      <c r="Z184" s="196">
        <v>0</v>
      </c>
      <c r="AA184" s="196">
        <v>1</v>
      </c>
      <c r="AB184" s="196" t="s">
        <v>6285</v>
      </c>
      <c r="AC184" s="196" t="s">
        <v>3907</v>
      </c>
      <c r="AD184" s="196">
        <v>46</v>
      </c>
    </row>
    <row r="185" spans="1:30">
      <c r="A185" s="196" t="s">
        <v>3907</v>
      </c>
      <c r="B185" s="196">
        <v>46</v>
      </c>
      <c r="C185" s="196" t="s">
        <v>6278</v>
      </c>
      <c r="D185" s="197">
        <v>2334</v>
      </c>
      <c r="E185" s="196" t="s">
        <v>6279</v>
      </c>
      <c r="F185" s="196" t="s">
        <v>437</v>
      </c>
      <c r="G185" s="196" t="s">
        <v>431</v>
      </c>
      <c r="H185" s="196" t="s">
        <v>569</v>
      </c>
      <c r="I185" s="196">
        <v>76.63</v>
      </c>
      <c r="J185" s="196"/>
      <c r="K185" s="196">
        <v>2021</v>
      </c>
      <c r="L185" s="196">
        <v>4</v>
      </c>
      <c r="M185" s="196">
        <v>0</v>
      </c>
      <c r="N185" s="196">
        <v>76.63</v>
      </c>
      <c r="O185" s="196"/>
      <c r="P185" s="196"/>
      <c r="Q185" s="196" t="s">
        <v>6269</v>
      </c>
      <c r="R185" s="196">
        <v>1</v>
      </c>
      <c r="S185" s="196" t="s">
        <v>636</v>
      </c>
      <c r="T185" s="196" t="s">
        <v>5388</v>
      </c>
      <c r="U185" s="196">
        <v>0</v>
      </c>
      <c r="V185" s="196">
        <v>1</v>
      </c>
      <c r="W185" s="196"/>
      <c r="X185" s="196">
        <v>76.63</v>
      </c>
      <c r="Y185" s="196" t="s">
        <v>6280</v>
      </c>
      <c r="Z185" s="196">
        <v>0</v>
      </c>
      <c r="AA185" s="196">
        <v>1</v>
      </c>
      <c r="AB185" s="196" t="s">
        <v>6285</v>
      </c>
      <c r="AC185" s="196" t="s">
        <v>3907</v>
      </c>
      <c r="AD185" s="196">
        <v>46</v>
      </c>
    </row>
    <row r="186" spans="1:30">
      <c r="A186" s="196" t="s">
        <v>3907</v>
      </c>
      <c r="B186" s="196">
        <v>46</v>
      </c>
      <c r="C186" s="196" t="s">
        <v>6278</v>
      </c>
      <c r="D186" s="197">
        <v>2335</v>
      </c>
      <c r="E186" s="196" t="s">
        <v>6279</v>
      </c>
      <c r="F186" s="196" t="s">
        <v>437</v>
      </c>
      <c r="G186" s="196" t="s">
        <v>431</v>
      </c>
      <c r="H186" s="196" t="s">
        <v>569</v>
      </c>
      <c r="I186" s="196">
        <v>68.510000000000005</v>
      </c>
      <c r="J186" s="196"/>
      <c r="K186" s="196">
        <v>2021</v>
      </c>
      <c r="L186" s="196">
        <v>5</v>
      </c>
      <c r="M186" s="196">
        <v>0</v>
      </c>
      <c r="N186" s="196">
        <v>68.510000000000005</v>
      </c>
      <c r="O186" s="196"/>
      <c r="P186" s="196"/>
      <c r="Q186" s="196" t="s">
        <v>6269</v>
      </c>
      <c r="R186" s="196">
        <v>1</v>
      </c>
      <c r="S186" s="196" t="s">
        <v>636</v>
      </c>
      <c r="T186" s="196" t="s">
        <v>5389</v>
      </c>
      <c r="U186" s="196">
        <v>0</v>
      </c>
      <c r="V186" s="196">
        <v>1</v>
      </c>
      <c r="W186" s="196"/>
      <c r="X186" s="196">
        <v>68.510000000000005</v>
      </c>
      <c r="Y186" s="196" t="s">
        <v>6280</v>
      </c>
      <c r="Z186" s="196">
        <v>0</v>
      </c>
      <c r="AA186" s="196">
        <v>1</v>
      </c>
      <c r="AB186" s="196" t="s">
        <v>6285</v>
      </c>
      <c r="AC186" s="196" t="s">
        <v>3907</v>
      </c>
      <c r="AD186" s="196">
        <v>46</v>
      </c>
    </row>
    <row r="187" spans="1:30">
      <c r="A187" s="196" t="s">
        <v>3907</v>
      </c>
      <c r="B187" s="196">
        <v>46</v>
      </c>
      <c r="C187" s="196" t="s">
        <v>6278</v>
      </c>
      <c r="D187" s="197">
        <v>2336</v>
      </c>
      <c r="E187" s="196" t="s">
        <v>6279</v>
      </c>
      <c r="F187" s="196" t="s">
        <v>437</v>
      </c>
      <c r="G187" s="196" t="s">
        <v>431</v>
      </c>
      <c r="H187" s="196" t="s">
        <v>569</v>
      </c>
      <c r="I187" s="196">
        <v>61.84</v>
      </c>
      <c r="J187" s="196"/>
      <c r="K187" s="196">
        <v>2021</v>
      </c>
      <c r="L187" s="196">
        <v>6</v>
      </c>
      <c r="M187" s="196">
        <v>0</v>
      </c>
      <c r="N187" s="196">
        <v>61.84</v>
      </c>
      <c r="O187" s="196"/>
      <c r="P187" s="196"/>
      <c r="Q187" s="196" t="s">
        <v>6269</v>
      </c>
      <c r="R187" s="196">
        <v>1</v>
      </c>
      <c r="S187" s="196" t="s">
        <v>636</v>
      </c>
      <c r="T187" s="196" t="s">
        <v>5390</v>
      </c>
      <c r="U187" s="196">
        <v>0</v>
      </c>
      <c r="V187" s="196">
        <v>1</v>
      </c>
      <c r="W187" s="196"/>
      <c r="X187" s="196">
        <v>61.84</v>
      </c>
      <c r="Y187" s="196" t="s">
        <v>6280</v>
      </c>
      <c r="Z187" s="196">
        <v>0</v>
      </c>
      <c r="AA187" s="196">
        <v>1</v>
      </c>
      <c r="AB187" s="196" t="s">
        <v>6285</v>
      </c>
      <c r="AC187" s="196" t="s">
        <v>3907</v>
      </c>
      <c r="AD187" s="196">
        <v>46</v>
      </c>
    </row>
    <row r="188" spans="1:30">
      <c r="A188" s="196" t="s">
        <v>3907</v>
      </c>
      <c r="B188" s="196">
        <v>46</v>
      </c>
      <c r="C188" s="196" t="s">
        <v>6278</v>
      </c>
      <c r="D188" s="197">
        <v>2337</v>
      </c>
      <c r="E188" s="196" t="s">
        <v>6279</v>
      </c>
      <c r="F188" s="196" t="s">
        <v>437</v>
      </c>
      <c r="G188" s="196" t="s">
        <v>431</v>
      </c>
      <c r="H188" s="196" t="s">
        <v>569</v>
      </c>
      <c r="I188" s="196">
        <v>56.849999999999987</v>
      </c>
      <c r="J188" s="196"/>
      <c r="K188" s="196">
        <v>2021</v>
      </c>
      <c r="L188" s="196">
        <v>7</v>
      </c>
      <c r="M188" s="196">
        <v>0</v>
      </c>
      <c r="N188" s="196">
        <v>56.849999999999987</v>
      </c>
      <c r="O188" s="196"/>
      <c r="P188" s="196"/>
      <c r="Q188" s="196" t="s">
        <v>6269</v>
      </c>
      <c r="R188" s="196">
        <v>1</v>
      </c>
      <c r="S188" s="196" t="s">
        <v>636</v>
      </c>
      <c r="T188" s="196" t="s">
        <v>5391</v>
      </c>
      <c r="U188" s="196">
        <v>0</v>
      </c>
      <c r="V188" s="196">
        <v>1</v>
      </c>
      <c r="W188" s="196"/>
      <c r="X188" s="196">
        <v>56.849999999999987</v>
      </c>
      <c r="Y188" s="196" t="s">
        <v>6280</v>
      </c>
      <c r="Z188" s="196">
        <v>0</v>
      </c>
      <c r="AA188" s="196">
        <v>1</v>
      </c>
      <c r="AB188" s="196" t="s">
        <v>6285</v>
      </c>
      <c r="AC188" s="196" t="s">
        <v>3907</v>
      </c>
      <c r="AD188" s="196">
        <v>46</v>
      </c>
    </row>
    <row r="189" spans="1:30">
      <c r="A189" s="196" t="s">
        <v>3907</v>
      </c>
      <c r="B189" s="196">
        <v>46</v>
      </c>
      <c r="C189" s="196" t="s">
        <v>6278</v>
      </c>
      <c r="D189" s="197">
        <v>2338</v>
      </c>
      <c r="E189" s="196" t="s">
        <v>6279</v>
      </c>
      <c r="F189" s="196" t="s">
        <v>437</v>
      </c>
      <c r="G189" s="196" t="s">
        <v>431</v>
      </c>
      <c r="H189" s="196" t="s">
        <v>569</v>
      </c>
      <c r="I189" s="196">
        <v>59.850000000000009</v>
      </c>
      <c r="J189" s="196"/>
      <c r="K189" s="196">
        <v>2021</v>
      </c>
      <c r="L189" s="196">
        <v>8</v>
      </c>
      <c r="M189" s="196">
        <v>0</v>
      </c>
      <c r="N189" s="196">
        <v>59.850000000000009</v>
      </c>
      <c r="O189" s="196"/>
      <c r="P189" s="196"/>
      <c r="Q189" s="196" t="s">
        <v>6269</v>
      </c>
      <c r="R189" s="196">
        <v>1</v>
      </c>
      <c r="S189" s="196" t="s">
        <v>636</v>
      </c>
      <c r="T189" s="196" t="s">
        <v>5392</v>
      </c>
      <c r="U189" s="196">
        <v>0</v>
      </c>
      <c r="V189" s="196">
        <v>1</v>
      </c>
      <c r="W189" s="196"/>
      <c r="X189" s="196">
        <v>59.850000000000009</v>
      </c>
      <c r="Y189" s="196" t="s">
        <v>6280</v>
      </c>
      <c r="Z189" s="196">
        <v>0</v>
      </c>
      <c r="AA189" s="196">
        <v>1</v>
      </c>
      <c r="AB189" s="196" t="s">
        <v>6285</v>
      </c>
      <c r="AC189" s="196" t="s">
        <v>3907</v>
      </c>
      <c r="AD189" s="196">
        <v>46</v>
      </c>
    </row>
    <row r="190" spans="1:30">
      <c r="A190" s="196" t="s">
        <v>3907</v>
      </c>
      <c r="B190" s="196">
        <v>46</v>
      </c>
      <c r="C190" s="196" t="s">
        <v>6278</v>
      </c>
      <c r="D190" s="197">
        <v>2339</v>
      </c>
      <c r="E190" s="196" t="s">
        <v>6279</v>
      </c>
      <c r="F190" s="196" t="s">
        <v>437</v>
      </c>
      <c r="G190" s="196" t="s">
        <v>431</v>
      </c>
      <c r="H190" s="196" t="s">
        <v>569</v>
      </c>
      <c r="I190" s="196">
        <v>66.790000000000006</v>
      </c>
      <c r="J190" s="196"/>
      <c r="K190" s="196">
        <v>2021</v>
      </c>
      <c r="L190" s="196">
        <v>9</v>
      </c>
      <c r="M190" s="196">
        <v>0</v>
      </c>
      <c r="N190" s="196">
        <v>66.790000000000006</v>
      </c>
      <c r="O190" s="196"/>
      <c r="P190" s="196"/>
      <c r="Q190" s="196" t="s">
        <v>6269</v>
      </c>
      <c r="R190" s="196">
        <v>1</v>
      </c>
      <c r="S190" s="196" t="s">
        <v>636</v>
      </c>
      <c r="T190" s="196" t="s">
        <v>5393</v>
      </c>
      <c r="U190" s="196">
        <v>0</v>
      </c>
      <c r="V190" s="196">
        <v>1</v>
      </c>
      <c r="W190" s="196"/>
      <c r="X190" s="196">
        <v>66.790000000000006</v>
      </c>
      <c r="Y190" s="196" t="s">
        <v>6280</v>
      </c>
      <c r="Z190" s="196">
        <v>0</v>
      </c>
      <c r="AA190" s="196">
        <v>1</v>
      </c>
      <c r="AB190" s="196" t="s">
        <v>6285</v>
      </c>
      <c r="AC190" s="196" t="s">
        <v>3907</v>
      </c>
      <c r="AD190" s="196">
        <v>46</v>
      </c>
    </row>
    <row r="191" spans="1:30">
      <c r="A191" s="196" t="s">
        <v>3907</v>
      </c>
      <c r="B191" s="196">
        <v>46</v>
      </c>
      <c r="C191" s="196" t="s">
        <v>6278</v>
      </c>
      <c r="D191" s="197">
        <v>2340</v>
      </c>
      <c r="E191" s="196" t="s">
        <v>6279</v>
      </c>
      <c r="F191" s="196" t="s">
        <v>437</v>
      </c>
      <c r="G191" s="196" t="s">
        <v>431</v>
      </c>
      <c r="H191" s="196" t="s">
        <v>569</v>
      </c>
      <c r="I191" s="196">
        <v>73.069999999999993</v>
      </c>
      <c r="J191" s="196"/>
      <c r="K191" s="196">
        <v>2021</v>
      </c>
      <c r="L191" s="196">
        <v>10</v>
      </c>
      <c r="M191" s="196">
        <v>0</v>
      </c>
      <c r="N191" s="196">
        <v>73.069999999999993</v>
      </c>
      <c r="O191" s="196"/>
      <c r="P191" s="196"/>
      <c r="Q191" s="196" t="s">
        <v>6269</v>
      </c>
      <c r="R191" s="196">
        <v>1</v>
      </c>
      <c r="S191" s="196" t="s">
        <v>636</v>
      </c>
      <c r="T191" s="196" t="s">
        <v>5394</v>
      </c>
      <c r="U191" s="196">
        <v>0</v>
      </c>
      <c r="V191" s="196">
        <v>1</v>
      </c>
      <c r="W191" s="196"/>
      <c r="X191" s="196">
        <v>73.069999999999993</v>
      </c>
      <c r="Y191" s="196" t="s">
        <v>6280</v>
      </c>
      <c r="Z191" s="196">
        <v>0</v>
      </c>
      <c r="AA191" s="196">
        <v>1</v>
      </c>
      <c r="AB191" s="196" t="s">
        <v>6285</v>
      </c>
      <c r="AC191" s="196" t="s">
        <v>3907</v>
      </c>
      <c r="AD191" s="196">
        <v>46</v>
      </c>
    </row>
    <row r="192" spans="1:30">
      <c r="A192" s="196" t="s">
        <v>3907</v>
      </c>
      <c r="B192" s="196">
        <v>46</v>
      </c>
      <c r="C192" s="196" t="s">
        <v>6278</v>
      </c>
      <c r="D192" s="197">
        <v>2341</v>
      </c>
      <c r="E192" s="196" t="s">
        <v>6279</v>
      </c>
      <c r="F192" s="196" t="s">
        <v>437</v>
      </c>
      <c r="G192" s="196" t="s">
        <v>431</v>
      </c>
      <c r="H192" s="196" t="s">
        <v>569</v>
      </c>
      <c r="I192" s="196">
        <v>82.1</v>
      </c>
      <c r="J192" s="196"/>
      <c r="K192" s="196">
        <v>2021</v>
      </c>
      <c r="L192" s="196">
        <v>11</v>
      </c>
      <c r="M192" s="196">
        <v>0</v>
      </c>
      <c r="N192" s="196">
        <v>82.1</v>
      </c>
      <c r="O192" s="196"/>
      <c r="P192" s="196"/>
      <c r="Q192" s="196" t="s">
        <v>6269</v>
      </c>
      <c r="R192" s="196">
        <v>1</v>
      </c>
      <c r="S192" s="196" t="s">
        <v>636</v>
      </c>
      <c r="T192" s="196" t="s">
        <v>5395</v>
      </c>
      <c r="U192" s="196">
        <v>0</v>
      </c>
      <c r="V192" s="196">
        <v>1</v>
      </c>
      <c r="W192" s="196"/>
      <c r="X192" s="196">
        <v>82.1</v>
      </c>
      <c r="Y192" s="196" t="s">
        <v>6280</v>
      </c>
      <c r="Z192" s="196">
        <v>0</v>
      </c>
      <c r="AA192" s="196">
        <v>1</v>
      </c>
      <c r="AB192" s="196" t="s">
        <v>6285</v>
      </c>
      <c r="AC192" s="196" t="s">
        <v>3907</v>
      </c>
      <c r="AD192" s="196">
        <v>46</v>
      </c>
    </row>
    <row r="193" spans="1:30">
      <c r="A193" s="196" t="s">
        <v>3907</v>
      </c>
      <c r="B193" s="196">
        <v>46</v>
      </c>
      <c r="C193" s="196" t="s">
        <v>6278</v>
      </c>
      <c r="D193" s="197">
        <v>2342</v>
      </c>
      <c r="E193" s="196" t="s">
        <v>6279</v>
      </c>
      <c r="F193" s="196" t="s">
        <v>437</v>
      </c>
      <c r="G193" s="196" t="s">
        <v>431</v>
      </c>
      <c r="H193" s="196" t="s">
        <v>569</v>
      </c>
      <c r="I193" s="196">
        <v>107.8005169628433</v>
      </c>
      <c r="J193" s="196"/>
      <c r="K193" s="196">
        <v>2021</v>
      </c>
      <c r="L193" s="196">
        <v>12</v>
      </c>
      <c r="M193" s="196">
        <v>0</v>
      </c>
      <c r="N193" s="196">
        <v>107.8005169628433</v>
      </c>
      <c r="O193" s="196"/>
      <c r="P193" s="196"/>
      <c r="Q193" s="196" t="s">
        <v>6269</v>
      </c>
      <c r="R193" s="196">
        <v>1</v>
      </c>
      <c r="S193" s="196" t="s">
        <v>636</v>
      </c>
      <c r="T193" s="196" t="s">
        <v>5396</v>
      </c>
      <c r="U193" s="196">
        <v>0</v>
      </c>
      <c r="V193" s="196">
        <v>1</v>
      </c>
      <c r="W193" s="196"/>
      <c r="X193" s="196">
        <v>107.8005169628433</v>
      </c>
      <c r="Y193" s="196" t="s">
        <v>6280</v>
      </c>
      <c r="Z193" s="196">
        <v>0</v>
      </c>
      <c r="AA193" s="196">
        <v>1</v>
      </c>
      <c r="AB193" s="196" t="s">
        <v>6285</v>
      </c>
      <c r="AC193" s="196" t="s">
        <v>3907</v>
      </c>
      <c r="AD193" s="196">
        <v>46</v>
      </c>
    </row>
    <row r="194" spans="1:30">
      <c r="A194" s="196" t="s">
        <v>3907</v>
      </c>
      <c r="B194" s="196">
        <v>46</v>
      </c>
      <c r="C194" s="196" t="s">
        <v>6278</v>
      </c>
      <c r="D194" s="197">
        <v>2343</v>
      </c>
      <c r="E194" s="196" t="s">
        <v>6279</v>
      </c>
      <c r="F194" s="196" t="s">
        <v>437</v>
      </c>
      <c r="G194" s="196" t="s">
        <v>431</v>
      </c>
      <c r="H194" s="196" t="s">
        <v>569</v>
      </c>
      <c r="I194" s="196">
        <v>86.79</v>
      </c>
      <c r="J194" s="196"/>
      <c r="K194" s="196">
        <v>2022</v>
      </c>
      <c r="L194" s="196">
        <v>1</v>
      </c>
      <c r="M194" s="196">
        <v>0</v>
      </c>
      <c r="N194" s="196">
        <v>86.79</v>
      </c>
      <c r="O194" s="196"/>
      <c r="P194" s="196"/>
      <c r="Q194" s="196" t="s">
        <v>6269</v>
      </c>
      <c r="R194" s="196">
        <v>1</v>
      </c>
      <c r="S194" s="196" t="s">
        <v>636</v>
      </c>
      <c r="T194" s="196" t="s">
        <v>5397</v>
      </c>
      <c r="U194" s="196">
        <v>0</v>
      </c>
      <c r="V194" s="196">
        <v>1</v>
      </c>
      <c r="W194" s="196"/>
      <c r="X194" s="196">
        <v>86.79</v>
      </c>
      <c r="Y194" s="196" t="s">
        <v>6280</v>
      </c>
      <c r="Z194" s="196">
        <v>0</v>
      </c>
      <c r="AA194" s="196">
        <v>1</v>
      </c>
      <c r="AB194" s="196" t="s">
        <v>6285</v>
      </c>
      <c r="AC194" s="196" t="s">
        <v>3907</v>
      </c>
      <c r="AD194" s="196">
        <v>46</v>
      </c>
    </row>
    <row r="195" spans="1:30">
      <c r="A195" s="196" t="s">
        <v>3907</v>
      </c>
      <c r="B195" s="196">
        <v>46</v>
      </c>
      <c r="C195" s="196" t="s">
        <v>6278</v>
      </c>
      <c r="D195" s="197">
        <v>2344</v>
      </c>
      <c r="E195" s="196" t="s">
        <v>6279</v>
      </c>
      <c r="F195" s="196" t="s">
        <v>437</v>
      </c>
      <c r="G195" s="196" t="s">
        <v>431</v>
      </c>
      <c r="H195" s="196" t="s">
        <v>569</v>
      </c>
      <c r="I195" s="196">
        <v>88.15</v>
      </c>
      <c r="J195" s="196"/>
      <c r="K195" s="196">
        <v>2022</v>
      </c>
      <c r="L195" s="196">
        <v>2</v>
      </c>
      <c r="M195" s="196">
        <v>0</v>
      </c>
      <c r="N195" s="196">
        <v>88.15</v>
      </c>
      <c r="O195" s="196"/>
      <c r="P195" s="196"/>
      <c r="Q195" s="196" t="s">
        <v>6269</v>
      </c>
      <c r="R195" s="196">
        <v>1</v>
      </c>
      <c r="S195" s="196" t="s">
        <v>636</v>
      </c>
      <c r="T195" s="196" t="s">
        <v>5398</v>
      </c>
      <c r="U195" s="196">
        <v>0</v>
      </c>
      <c r="V195" s="196">
        <v>1</v>
      </c>
      <c r="W195" s="196"/>
      <c r="X195" s="196">
        <v>88.15</v>
      </c>
      <c r="Y195" s="196" t="s">
        <v>6280</v>
      </c>
      <c r="Z195" s="196">
        <v>0</v>
      </c>
      <c r="AA195" s="196">
        <v>1</v>
      </c>
      <c r="AB195" s="196" t="s">
        <v>6285</v>
      </c>
      <c r="AC195" s="196" t="s">
        <v>3907</v>
      </c>
      <c r="AD195" s="196">
        <v>46</v>
      </c>
    </row>
    <row r="196" spans="1:30">
      <c r="A196" s="196" t="s">
        <v>3907</v>
      </c>
      <c r="B196" s="196">
        <v>46</v>
      </c>
      <c r="C196" s="196" t="s">
        <v>6278</v>
      </c>
      <c r="D196" s="197">
        <v>2345</v>
      </c>
      <c r="E196" s="196" t="s">
        <v>6279</v>
      </c>
      <c r="F196" s="196" t="s">
        <v>437</v>
      </c>
      <c r="G196" s="196" t="s">
        <v>431</v>
      </c>
      <c r="H196" s="196" t="s">
        <v>569</v>
      </c>
      <c r="I196" s="196">
        <v>88.02</v>
      </c>
      <c r="J196" s="196"/>
      <c r="K196" s="196">
        <v>2022</v>
      </c>
      <c r="L196" s="196">
        <v>3</v>
      </c>
      <c r="M196" s="196">
        <v>0</v>
      </c>
      <c r="N196" s="196">
        <v>88.02</v>
      </c>
      <c r="O196" s="196"/>
      <c r="P196" s="196"/>
      <c r="Q196" s="196" t="s">
        <v>6269</v>
      </c>
      <c r="R196" s="196">
        <v>1</v>
      </c>
      <c r="S196" s="196" t="s">
        <v>636</v>
      </c>
      <c r="T196" s="196" t="s">
        <v>5399</v>
      </c>
      <c r="U196" s="196">
        <v>0</v>
      </c>
      <c r="V196" s="196">
        <v>1</v>
      </c>
      <c r="W196" s="196"/>
      <c r="X196" s="196">
        <v>88.02</v>
      </c>
      <c r="Y196" s="196" t="s">
        <v>6280</v>
      </c>
      <c r="Z196" s="196">
        <v>0</v>
      </c>
      <c r="AA196" s="196">
        <v>1</v>
      </c>
      <c r="AB196" s="196" t="s">
        <v>6285</v>
      </c>
      <c r="AC196" s="196" t="s">
        <v>3907</v>
      </c>
      <c r="AD196" s="196">
        <v>46</v>
      </c>
    </row>
    <row r="197" spans="1:30">
      <c r="A197" s="196" t="s">
        <v>3907</v>
      </c>
      <c r="B197" s="196">
        <v>46</v>
      </c>
      <c r="C197" s="196" t="s">
        <v>6278</v>
      </c>
      <c r="D197" s="197">
        <v>2346</v>
      </c>
      <c r="E197" s="196" t="s">
        <v>6279</v>
      </c>
      <c r="F197" s="196" t="s">
        <v>437</v>
      </c>
      <c r="G197" s="196" t="s">
        <v>431</v>
      </c>
      <c r="H197" s="196" t="s">
        <v>569</v>
      </c>
      <c r="I197" s="196">
        <v>76.63</v>
      </c>
      <c r="J197" s="196"/>
      <c r="K197" s="196">
        <v>2022</v>
      </c>
      <c r="L197" s="196">
        <v>4</v>
      </c>
      <c r="M197" s="196">
        <v>0</v>
      </c>
      <c r="N197" s="196">
        <v>76.63</v>
      </c>
      <c r="O197" s="196"/>
      <c r="P197" s="196"/>
      <c r="Q197" s="196" t="s">
        <v>6269</v>
      </c>
      <c r="R197" s="196">
        <v>1</v>
      </c>
      <c r="S197" s="196" t="s">
        <v>636</v>
      </c>
      <c r="T197" s="196" t="s">
        <v>5400</v>
      </c>
      <c r="U197" s="196">
        <v>0</v>
      </c>
      <c r="V197" s="196">
        <v>1</v>
      </c>
      <c r="W197" s="196"/>
      <c r="X197" s="196">
        <v>76.63</v>
      </c>
      <c r="Y197" s="196" t="s">
        <v>6280</v>
      </c>
      <c r="Z197" s="196">
        <v>0</v>
      </c>
      <c r="AA197" s="196">
        <v>1</v>
      </c>
      <c r="AB197" s="196" t="s">
        <v>6285</v>
      </c>
      <c r="AC197" s="196" t="s">
        <v>3907</v>
      </c>
      <c r="AD197" s="196">
        <v>46</v>
      </c>
    </row>
    <row r="198" spans="1:30">
      <c r="A198" s="196" t="s">
        <v>3907</v>
      </c>
      <c r="B198" s="196">
        <v>46</v>
      </c>
      <c r="C198" s="196" t="s">
        <v>6278</v>
      </c>
      <c r="D198" s="197">
        <v>2347</v>
      </c>
      <c r="E198" s="196" t="s">
        <v>6279</v>
      </c>
      <c r="F198" s="196" t="s">
        <v>437</v>
      </c>
      <c r="G198" s="196" t="s">
        <v>431</v>
      </c>
      <c r="H198" s="196" t="s">
        <v>569</v>
      </c>
      <c r="I198" s="196">
        <v>68.510000000000005</v>
      </c>
      <c r="J198" s="196"/>
      <c r="K198" s="196">
        <v>2022</v>
      </c>
      <c r="L198" s="196">
        <v>5</v>
      </c>
      <c r="M198" s="196">
        <v>0</v>
      </c>
      <c r="N198" s="196">
        <v>68.510000000000005</v>
      </c>
      <c r="O198" s="196"/>
      <c r="P198" s="196"/>
      <c r="Q198" s="196" t="s">
        <v>6269</v>
      </c>
      <c r="R198" s="196">
        <v>1</v>
      </c>
      <c r="S198" s="196" t="s">
        <v>636</v>
      </c>
      <c r="T198" s="196" t="s">
        <v>5401</v>
      </c>
      <c r="U198" s="196">
        <v>0</v>
      </c>
      <c r="V198" s="196">
        <v>1</v>
      </c>
      <c r="W198" s="196"/>
      <c r="X198" s="196">
        <v>68.510000000000005</v>
      </c>
      <c r="Y198" s="196" t="s">
        <v>6280</v>
      </c>
      <c r="Z198" s="196">
        <v>0</v>
      </c>
      <c r="AA198" s="196">
        <v>1</v>
      </c>
      <c r="AB198" s="196" t="s">
        <v>6285</v>
      </c>
      <c r="AC198" s="196" t="s">
        <v>3907</v>
      </c>
      <c r="AD198" s="196">
        <v>46</v>
      </c>
    </row>
    <row r="199" spans="1:30">
      <c r="A199" s="196" t="s">
        <v>3907</v>
      </c>
      <c r="B199" s="196">
        <v>46</v>
      </c>
      <c r="C199" s="196" t="s">
        <v>6278</v>
      </c>
      <c r="D199" s="197">
        <v>2348</v>
      </c>
      <c r="E199" s="196" t="s">
        <v>6279</v>
      </c>
      <c r="F199" s="196" t="s">
        <v>437</v>
      </c>
      <c r="G199" s="196" t="s">
        <v>431</v>
      </c>
      <c r="H199" s="196" t="s">
        <v>569</v>
      </c>
      <c r="I199" s="196">
        <v>61.84</v>
      </c>
      <c r="J199" s="196"/>
      <c r="K199" s="196">
        <v>2022</v>
      </c>
      <c r="L199" s="196">
        <v>6</v>
      </c>
      <c r="M199" s="196">
        <v>0</v>
      </c>
      <c r="N199" s="196">
        <v>61.84</v>
      </c>
      <c r="O199" s="196"/>
      <c r="P199" s="196"/>
      <c r="Q199" s="196" t="s">
        <v>6269</v>
      </c>
      <c r="R199" s="196">
        <v>1</v>
      </c>
      <c r="S199" s="196" t="s">
        <v>636</v>
      </c>
      <c r="T199" s="196" t="s">
        <v>5402</v>
      </c>
      <c r="U199" s="196">
        <v>0</v>
      </c>
      <c r="V199" s="196">
        <v>1</v>
      </c>
      <c r="W199" s="196"/>
      <c r="X199" s="196">
        <v>61.84</v>
      </c>
      <c r="Y199" s="196" t="s">
        <v>6280</v>
      </c>
      <c r="Z199" s="196">
        <v>0</v>
      </c>
      <c r="AA199" s="196">
        <v>1</v>
      </c>
      <c r="AB199" s="196" t="s">
        <v>6285</v>
      </c>
      <c r="AC199" s="196" t="s">
        <v>3907</v>
      </c>
      <c r="AD199" s="196">
        <v>46</v>
      </c>
    </row>
    <row r="200" spans="1:30">
      <c r="A200" s="196" t="s">
        <v>3907</v>
      </c>
      <c r="B200" s="196">
        <v>46</v>
      </c>
      <c r="C200" s="196" t="s">
        <v>6278</v>
      </c>
      <c r="D200" s="197">
        <v>2349</v>
      </c>
      <c r="E200" s="196" t="s">
        <v>6279</v>
      </c>
      <c r="F200" s="196" t="s">
        <v>437</v>
      </c>
      <c r="G200" s="196" t="s">
        <v>431</v>
      </c>
      <c r="H200" s="196" t="s">
        <v>569</v>
      </c>
      <c r="I200" s="196">
        <v>56.849999999999987</v>
      </c>
      <c r="J200" s="196"/>
      <c r="K200" s="196">
        <v>2022</v>
      </c>
      <c r="L200" s="196">
        <v>7</v>
      </c>
      <c r="M200" s="196">
        <v>0</v>
      </c>
      <c r="N200" s="196">
        <v>56.849999999999987</v>
      </c>
      <c r="O200" s="196"/>
      <c r="P200" s="196"/>
      <c r="Q200" s="196" t="s">
        <v>6269</v>
      </c>
      <c r="R200" s="196">
        <v>1</v>
      </c>
      <c r="S200" s="196" t="s">
        <v>636</v>
      </c>
      <c r="T200" s="196" t="s">
        <v>5403</v>
      </c>
      <c r="U200" s="196">
        <v>0</v>
      </c>
      <c r="V200" s="196">
        <v>1</v>
      </c>
      <c r="W200" s="196"/>
      <c r="X200" s="196">
        <v>56.849999999999987</v>
      </c>
      <c r="Y200" s="196" t="s">
        <v>6280</v>
      </c>
      <c r="Z200" s="196">
        <v>0</v>
      </c>
      <c r="AA200" s="196">
        <v>1</v>
      </c>
      <c r="AB200" s="196" t="s">
        <v>6285</v>
      </c>
      <c r="AC200" s="196" t="s">
        <v>3907</v>
      </c>
      <c r="AD200" s="196">
        <v>46</v>
      </c>
    </row>
    <row r="201" spans="1:30">
      <c r="A201" s="196" t="s">
        <v>3907</v>
      </c>
      <c r="B201" s="196">
        <v>46</v>
      </c>
      <c r="C201" s="196" t="s">
        <v>6278</v>
      </c>
      <c r="D201" s="197">
        <v>2350</v>
      </c>
      <c r="E201" s="196" t="s">
        <v>6279</v>
      </c>
      <c r="F201" s="196" t="s">
        <v>437</v>
      </c>
      <c r="G201" s="196" t="s">
        <v>431</v>
      </c>
      <c r="H201" s="196" t="s">
        <v>569</v>
      </c>
      <c r="I201" s="196">
        <v>59.850000000000009</v>
      </c>
      <c r="J201" s="196"/>
      <c r="K201" s="196">
        <v>2022</v>
      </c>
      <c r="L201" s="196">
        <v>8</v>
      </c>
      <c r="M201" s="196">
        <v>0</v>
      </c>
      <c r="N201" s="196">
        <v>59.850000000000009</v>
      </c>
      <c r="O201" s="196"/>
      <c r="P201" s="196"/>
      <c r="Q201" s="196" t="s">
        <v>6269</v>
      </c>
      <c r="R201" s="196">
        <v>1</v>
      </c>
      <c r="S201" s="196" t="s">
        <v>636</v>
      </c>
      <c r="T201" s="196" t="s">
        <v>5404</v>
      </c>
      <c r="U201" s="196">
        <v>0</v>
      </c>
      <c r="V201" s="196">
        <v>1</v>
      </c>
      <c r="W201" s="196"/>
      <c r="X201" s="196">
        <v>59.850000000000009</v>
      </c>
      <c r="Y201" s="196" t="s">
        <v>6280</v>
      </c>
      <c r="Z201" s="196">
        <v>0</v>
      </c>
      <c r="AA201" s="196">
        <v>1</v>
      </c>
      <c r="AB201" s="196" t="s">
        <v>6285</v>
      </c>
      <c r="AC201" s="196" t="s">
        <v>3907</v>
      </c>
      <c r="AD201" s="196">
        <v>46</v>
      </c>
    </row>
    <row r="202" spans="1:30">
      <c r="A202" s="196" t="s">
        <v>3907</v>
      </c>
      <c r="B202" s="196">
        <v>46</v>
      </c>
      <c r="C202" s="196" t="s">
        <v>6278</v>
      </c>
      <c r="D202" s="197">
        <v>2351</v>
      </c>
      <c r="E202" s="196" t="s">
        <v>6279</v>
      </c>
      <c r="F202" s="196" t="s">
        <v>437</v>
      </c>
      <c r="G202" s="196" t="s">
        <v>431</v>
      </c>
      <c r="H202" s="196" t="s">
        <v>569</v>
      </c>
      <c r="I202" s="196">
        <v>66.790000000000006</v>
      </c>
      <c r="J202" s="196"/>
      <c r="K202" s="196">
        <v>2022</v>
      </c>
      <c r="L202" s="196">
        <v>9</v>
      </c>
      <c r="M202" s="196">
        <v>0</v>
      </c>
      <c r="N202" s="196">
        <v>66.790000000000006</v>
      </c>
      <c r="O202" s="196"/>
      <c r="P202" s="196"/>
      <c r="Q202" s="196" t="s">
        <v>6269</v>
      </c>
      <c r="R202" s="196">
        <v>1</v>
      </c>
      <c r="S202" s="196" t="s">
        <v>636</v>
      </c>
      <c r="T202" s="196" t="s">
        <v>5405</v>
      </c>
      <c r="U202" s="196">
        <v>0</v>
      </c>
      <c r="V202" s="196">
        <v>1</v>
      </c>
      <c r="W202" s="196"/>
      <c r="X202" s="196">
        <v>66.790000000000006</v>
      </c>
      <c r="Y202" s="196" t="s">
        <v>6280</v>
      </c>
      <c r="Z202" s="196">
        <v>0</v>
      </c>
      <c r="AA202" s="196">
        <v>1</v>
      </c>
      <c r="AB202" s="196" t="s">
        <v>6285</v>
      </c>
      <c r="AC202" s="196" t="s">
        <v>3907</v>
      </c>
      <c r="AD202" s="196">
        <v>46</v>
      </c>
    </row>
    <row r="203" spans="1:30">
      <c r="A203" s="196" t="s">
        <v>3907</v>
      </c>
      <c r="B203" s="196">
        <v>46</v>
      </c>
      <c r="C203" s="196" t="s">
        <v>6278</v>
      </c>
      <c r="D203" s="197">
        <v>2352</v>
      </c>
      <c r="E203" s="196" t="s">
        <v>6279</v>
      </c>
      <c r="F203" s="196" t="s">
        <v>437</v>
      </c>
      <c r="G203" s="196" t="s">
        <v>431</v>
      </c>
      <c r="H203" s="196" t="s">
        <v>569</v>
      </c>
      <c r="I203" s="196">
        <v>73.069999999999993</v>
      </c>
      <c r="J203" s="196"/>
      <c r="K203" s="196">
        <v>2022</v>
      </c>
      <c r="L203" s="196">
        <v>10</v>
      </c>
      <c r="M203" s="196">
        <v>0</v>
      </c>
      <c r="N203" s="196">
        <v>73.069999999999993</v>
      </c>
      <c r="O203" s="196"/>
      <c r="P203" s="196"/>
      <c r="Q203" s="196" t="s">
        <v>6269</v>
      </c>
      <c r="R203" s="196">
        <v>1</v>
      </c>
      <c r="S203" s="196" t="s">
        <v>636</v>
      </c>
      <c r="T203" s="196" t="s">
        <v>5406</v>
      </c>
      <c r="U203" s="196">
        <v>0</v>
      </c>
      <c r="V203" s="196">
        <v>1</v>
      </c>
      <c r="W203" s="196"/>
      <c r="X203" s="196">
        <v>73.069999999999993</v>
      </c>
      <c r="Y203" s="196" t="s">
        <v>6280</v>
      </c>
      <c r="Z203" s="196">
        <v>0</v>
      </c>
      <c r="AA203" s="196">
        <v>1</v>
      </c>
      <c r="AB203" s="196" t="s">
        <v>6285</v>
      </c>
      <c r="AC203" s="196" t="s">
        <v>3907</v>
      </c>
      <c r="AD203" s="196">
        <v>46</v>
      </c>
    </row>
    <row r="204" spans="1:30">
      <c r="A204" s="196" t="s">
        <v>3907</v>
      </c>
      <c r="B204" s="196">
        <v>46</v>
      </c>
      <c r="C204" s="196" t="s">
        <v>6278</v>
      </c>
      <c r="D204" s="197">
        <v>2353</v>
      </c>
      <c r="E204" s="196" t="s">
        <v>6279</v>
      </c>
      <c r="F204" s="196" t="s">
        <v>437</v>
      </c>
      <c r="G204" s="196" t="s">
        <v>431</v>
      </c>
      <c r="H204" s="196" t="s">
        <v>569</v>
      </c>
      <c r="I204" s="196">
        <v>82.1</v>
      </c>
      <c r="J204" s="196"/>
      <c r="K204" s="196">
        <v>2022</v>
      </c>
      <c r="L204" s="196">
        <v>11</v>
      </c>
      <c r="M204" s="196">
        <v>0</v>
      </c>
      <c r="N204" s="196">
        <v>82.1</v>
      </c>
      <c r="O204" s="196"/>
      <c r="P204" s="196"/>
      <c r="Q204" s="196" t="s">
        <v>6269</v>
      </c>
      <c r="R204" s="196">
        <v>1</v>
      </c>
      <c r="S204" s="196" t="s">
        <v>636</v>
      </c>
      <c r="T204" s="196" t="s">
        <v>5407</v>
      </c>
      <c r="U204" s="196">
        <v>0</v>
      </c>
      <c r="V204" s="196">
        <v>1</v>
      </c>
      <c r="W204" s="196"/>
      <c r="X204" s="196">
        <v>82.1</v>
      </c>
      <c r="Y204" s="196" t="s">
        <v>6280</v>
      </c>
      <c r="Z204" s="196">
        <v>0</v>
      </c>
      <c r="AA204" s="196">
        <v>1</v>
      </c>
      <c r="AB204" s="196" t="s">
        <v>6285</v>
      </c>
      <c r="AC204" s="196" t="s">
        <v>3907</v>
      </c>
      <c r="AD204" s="196">
        <v>46</v>
      </c>
    </row>
    <row r="205" spans="1:30">
      <c r="A205" s="196" t="s">
        <v>3907</v>
      </c>
      <c r="B205" s="196">
        <v>46</v>
      </c>
      <c r="C205" s="196" t="s">
        <v>6278</v>
      </c>
      <c r="D205" s="197">
        <v>2354</v>
      </c>
      <c r="E205" s="196" t="s">
        <v>6279</v>
      </c>
      <c r="F205" s="196" t="s">
        <v>437</v>
      </c>
      <c r="G205" s="196" t="s">
        <v>431</v>
      </c>
      <c r="H205" s="196" t="s">
        <v>569</v>
      </c>
      <c r="I205" s="196">
        <v>107.8005169628433</v>
      </c>
      <c r="J205" s="196"/>
      <c r="K205" s="196">
        <v>2022</v>
      </c>
      <c r="L205" s="196">
        <v>12</v>
      </c>
      <c r="M205" s="196">
        <v>0</v>
      </c>
      <c r="N205" s="196">
        <v>107.8005169628433</v>
      </c>
      <c r="O205" s="196"/>
      <c r="P205" s="196"/>
      <c r="Q205" s="196" t="s">
        <v>6269</v>
      </c>
      <c r="R205" s="196">
        <v>1</v>
      </c>
      <c r="S205" s="196" t="s">
        <v>636</v>
      </c>
      <c r="T205" s="196" t="s">
        <v>5408</v>
      </c>
      <c r="U205" s="196">
        <v>0</v>
      </c>
      <c r="V205" s="196">
        <v>1</v>
      </c>
      <c r="W205" s="196"/>
      <c r="X205" s="196">
        <v>107.8005169628433</v>
      </c>
      <c r="Y205" s="196" t="s">
        <v>6280</v>
      </c>
      <c r="Z205" s="196">
        <v>0</v>
      </c>
      <c r="AA205" s="196">
        <v>1</v>
      </c>
      <c r="AB205" s="196" t="s">
        <v>6285</v>
      </c>
      <c r="AC205" s="196" t="s">
        <v>3907</v>
      </c>
      <c r="AD205" s="196">
        <v>46</v>
      </c>
    </row>
    <row r="206" spans="1:30">
      <c r="A206" s="196" t="s">
        <v>3907</v>
      </c>
      <c r="B206" s="196">
        <v>46</v>
      </c>
      <c r="C206" s="196" t="s">
        <v>6278</v>
      </c>
      <c r="D206" s="197">
        <v>2355</v>
      </c>
      <c r="E206" s="196" t="s">
        <v>6279</v>
      </c>
      <c r="F206" s="196" t="s">
        <v>437</v>
      </c>
      <c r="G206" s="196" t="s">
        <v>431</v>
      </c>
      <c r="H206" s="196" t="s">
        <v>569</v>
      </c>
      <c r="I206" s="196">
        <v>86.79</v>
      </c>
      <c r="J206" s="196"/>
      <c r="K206" s="196">
        <v>2023</v>
      </c>
      <c r="L206" s="196">
        <v>1</v>
      </c>
      <c r="M206" s="196">
        <v>0</v>
      </c>
      <c r="N206" s="196">
        <v>86.79</v>
      </c>
      <c r="O206" s="196"/>
      <c r="P206" s="196"/>
      <c r="Q206" s="196" t="s">
        <v>6269</v>
      </c>
      <c r="R206" s="196">
        <v>1</v>
      </c>
      <c r="S206" s="196" t="s">
        <v>636</v>
      </c>
      <c r="T206" s="196" t="s">
        <v>5409</v>
      </c>
      <c r="U206" s="196">
        <v>0</v>
      </c>
      <c r="V206" s="196">
        <v>1</v>
      </c>
      <c r="W206" s="196"/>
      <c r="X206" s="196">
        <v>86.79</v>
      </c>
      <c r="Y206" s="196" t="s">
        <v>6280</v>
      </c>
      <c r="Z206" s="196">
        <v>0</v>
      </c>
      <c r="AA206" s="196">
        <v>1</v>
      </c>
      <c r="AB206" s="196" t="s">
        <v>6285</v>
      </c>
      <c r="AC206" s="196" t="s">
        <v>3907</v>
      </c>
      <c r="AD206" s="196">
        <v>46</v>
      </c>
    </row>
    <row r="207" spans="1:30">
      <c r="A207" s="196" t="s">
        <v>3907</v>
      </c>
      <c r="B207" s="196">
        <v>46</v>
      </c>
      <c r="C207" s="196" t="s">
        <v>6278</v>
      </c>
      <c r="D207" s="197">
        <v>2356</v>
      </c>
      <c r="E207" s="196" t="s">
        <v>6279</v>
      </c>
      <c r="F207" s="196" t="s">
        <v>437</v>
      </c>
      <c r="G207" s="196" t="s">
        <v>431</v>
      </c>
      <c r="H207" s="196" t="s">
        <v>569</v>
      </c>
      <c r="I207" s="196">
        <v>88.15</v>
      </c>
      <c r="J207" s="196"/>
      <c r="K207" s="196">
        <v>2023</v>
      </c>
      <c r="L207" s="196">
        <v>2</v>
      </c>
      <c r="M207" s="196">
        <v>0</v>
      </c>
      <c r="N207" s="196">
        <v>88.15</v>
      </c>
      <c r="O207" s="196"/>
      <c r="P207" s="196"/>
      <c r="Q207" s="196" t="s">
        <v>6269</v>
      </c>
      <c r="R207" s="196">
        <v>1</v>
      </c>
      <c r="S207" s="196" t="s">
        <v>636</v>
      </c>
      <c r="T207" s="196" t="s">
        <v>5410</v>
      </c>
      <c r="U207" s="196">
        <v>0</v>
      </c>
      <c r="V207" s="196">
        <v>1</v>
      </c>
      <c r="W207" s="196"/>
      <c r="X207" s="196">
        <v>88.15</v>
      </c>
      <c r="Y207" s="196" t="s">
        <v>6280</v>
      </c>
      <c r="Z207" s="196">
        <v>0</v>
      </c>
      <c r="AA207" s="196">
        <v>1</v>
      </c>
      <c r="AB207" s="196" t="s">
        <v>6285</v>
      </c>
      <c r="AC207" s="196" t="s">
        <v>3907</v>
      </c>
      <c r="AD207" s="196">
        <v>46</v>
      </c>
    </row>
    <row r="208" spans="1:30">
      <c r="A208" s="196" t="s">
        <v>3907</v>
      </c>
      <c r="B208" s="196">
        <v>46</v>
      </c>
      <c r="C208" s="196" t="s">
        <v>6278</v>
      </c>
      <c r="D208" s="197">
        <v>2357</v>
      </c>
      <c r="E208" s="196" t="s">
        <v>6279</v>
      </c>
      <c r="F208" s="196" t="s">
        <v>437</v>
      </c>
      <c r="G208" s="196" t="s">
        <v>431</v>
      </c>
      <c r="H208" s="196" t="s">
        <v>569</v>
      </c>
      <c r="I208" s="196">
        <v>88.02</v>
      </c>
      <c r="J208" s="196"/>
      <c r="K208" s="196">
        <v>2023</v>
      </c>
      <c r="L208" s="196">
        <v>3</v>
      </c>
      <c r="M208" s="196">
        <v>0</v>
      </c>
      <c r="N208" s="196">
        <v>88.02</v>
      </c>
      <c r="O208" s="196"/>
      <c r="P208" s="196"/>
      <c r="Q208" s="196" t="s">
        <v>6269</v>
      </c>
      <c r="R208" s="196">
        <v>1</v>
      </c>
      <c r="S208" s="196" t="s">
        <v>636</v>
      </c>
      <c r="T208" s="196" t="s">
        <v>5411</v>
      </c>
      <c r="U208" s="196">
        <v>0</v>
      </c>
      <c r="V208" s="196">
        <v>1</v>
      </c>
      <c r="W208" s="196"/>
      <c r="X208" s="196">
        <v>88.02</v>
      </c>
      <c r="Y208" s="196" t="s">
        <v>6280</v>
      </c>
      <c r="Z208" s="196">
        <v>0</v>
      </c>
      <c r="AA208" s="196">
        <v>1</v>
      </c>
      <c r="AB208" s="196" t="s">
        <v>6285</v>
      </c>
      <c r="AC208" s="196" t="s">
        <v>3907</v>
      </c>
      <c r="AD208" s="196">
        <v>46</v>
      </c>
    </row>
    <row r="209" spans="1:30">
      <c r="A209" s="196" t="s">
        <v>3907</v>
      </c>
      <c r="B209" s="196">
        <v>46</v>
      </c>
      <c r="C209" s="196" t="s">
        <v>6278</v>
      </c>
      <c r="D209" s="197">
        <v>2358</v>
      </c>
      <c r="E209" s="196" t="s">
        <v>6279</v>
      </c>
      <c r="F209" s="196" t="s">
        <v>437</v>
      </c>
      <c r="G209" s="196" t="s">
        <v>431</v>
      </c>
      <c r="H209" s="196" t="s">
        <v>569</v>
      </c>
      <c r="I209" s="196">
        <v>76.63</v>
      </c>
      <c r="J209" s="196"/>
      <c r="K209" s="196">
        <v>2023</v>
      </c>
      <c r="L209" s="196">
        <v>4</v>
      </c>
      <c r="M209" s="196">
        <v>0</v>
      </c>
      <c r="N209" s="196">
        <v>76.63</v>
      </c>
      <c r="O209" s="196"/>
      <c r="P209" s="196"/>
      <c r="Q209" s="196" t="s">
        <v>6269</v>
      </c>
      <c r="R209" s="196">
        <v>1</v>
      </c>
      <c r="S209" s="196" t="s">
        <v>636</v>
      </c>
      <c r="T209" s="196" t="s">
        <v>5412</v>
      </c>
      <c r="U209" s="196">
        <v>0</v>
      </c>
      <c r="V209" s="196">
        <v>1</v>
      </c>
      <c r="W209" s="196"/>
      <c r="X209" s="196">
        <v>76.63</v>
      </c>
      <c r="Y209" s="196" t="s">
        <v>6280</v>
      </c>
      <c r="Z209" s="196">
        <v>0</v>
      </c>
      <c r="AA209" s="196">
        <v>1</v>
      </c>
      <c r="AB209" s="196" t="s">
        <v>6285</v>
      </c>
      <c r="AC209" s="196" t="s">
        <v>3907</v>
      </c>
      <c r="AD209" s="196">
        <v>46</v>
      </c>
    </row>
    <row r="210" spans="1:30">
      <c r="A210" s="196" t="s">
        <v>3907</v>
      </c>
      <c r="B210" s="196">
        <v>46</v>
      </c>
      <c r="C210" s="196" t="s">
        <v>6278</v>
      </c>
      <c r="D210" s="197">
        <v>2359</v>
      </c>
      <c r="E210" s="196" t="s">
        <v>6279</v>
      </c>
      <c r="F210" s="196" t="s">
        <v>437</v>
      </c>
      <c r="G210" s="196" t="s">
        <v>431</v>
      </c>
      <c r="H210" s="196" t="s">
        <v>569</v>
      </c>
      <c r="I210" s="196">
        <v>68.510000000000005</v>
      </c>
      <c r="J210" s="196"/>
      <c r="K210" s="196">
        <v>2023</v>
      </c>
      <c r="L210" s="196">
        <v>5</v>
      </c>
      <c r="M210" s="196">
        <v>0</v>
      </c>
      <c r="N210" s="196">
        <v>68.510000000000005</v>
      </c>
      <c r="O210" s="196"/>
      <c r="P210" s="196"/>
      <c r="Q210" s="196" t="s">
        <v>6269</v>
      </c>
      <c r="R210" s="196">
        <v>1</v>
      </c>
      <c r="S210" s="196" t="s">
        <v>636</v>
      </c>
      <c r="T210" s="196" t="s">
        <v>5413</v>
      </c>
      <c r="U210" s="196">
        <v>0</v>
      </c>
      <c r="V210" s="196">
        <v>1</v>
      </c>
      <c r="W210" s="196"/>
      <c r="X210" s="196">
        <v>68.510000000000005</v>
      </c>
      <c r="Y210" s="196" t="s">
        <v>6280</v>
      </c>
      <c r="Z210" s="196">
        <v>0</v>
      </c>
      <c r="AA210" s="196">
        <v>1</v>
      </c>
      <c r="AB210" s="196" t="s">
        <v>6285</v>
      </c>
      <c r="AC210" s="196" t="s">
        <v>3907</v>
      </c>
      <c r="AD210" s="196">
        <v>46</v>
      </c>
    </row>
    <row r="211" spans="1:30">
      <c r="A211" s="196" t="s">
        <v>3907</v>
      </c>
      <c r="B211" s="196">
        <v>46</v>
      </c>
      <c r="C211" s="196" t="s">
        <v>6278</v>
      </c>
      <c r="D211" s="197">
        <v>2360</v>
      </c>
      <c r="E211" s="196" t="s">
        <v>6279</v>
      </c>
      <c r="F211" s="196" t="s">
        <v>437</v>
      </c>
      <c r="G211" s="196" t="s">
        <v>431</v>
      </c>
      <c r="H211" s="196" t="s">
        <v>569</v>
      </c>
      <c r="I211" s="196">
        <v>61.84</v>
      </c>
      <c r="J211" s="196"/>
      <c r="K211" s="196">
        <v>2023</v>
      </c>
      <c r="L211" s="196">
        <v>6</v>
      </c>
      <c r="M211" s="196">
        <v>0</v>
      </c>
      <c r="N211" s="196">
        <v>61.84</v>
      </c>
      <c r="O211" s="196"/>
      <c r="P211" s="196"/>
      <c r="Q211" s="196" t="s">
        <v>6269</v>
      </c>
      <c r="R211" s="196">
        <v>1</v>
      </c>
      <c r="S211" s="196" t="s">
        <v>636</v>
      </c>
      <c r="T211" s="196" t="s">
        <v>5414</v>
      </c>
      <c r="U211" s="196">
        <v>0</v>
      </c>
      <c r="V211" s="196">
        <v>1</v>
      </c>
      <c r="W211" s="196"/>
      <c r="X211" s="196">
        <v>61.84</v>
      </c>
      <c r="Y211" s="196" t="s">
        <v>6280</v>
      </c>
      <c r="Z211" s="196">
        <v>0</v>
      </c>
      <c r="AA211" s="196">
        <v>1</v>
      </c>
      <c r="AB211" s="196" t="s">
        <v>6285</v>
      </c>
      <c r="AC211" s="196" t="s">
        <v>3907</v>
      </c>
      <c r="AD211" s="196">
        <v>46</v>
      </c>
    </row>
    <row r="212" spans="1:30">
      <c r="A212" s="196" t="s">
        <v>3907</v>
      </c>
      <c r="B212" s="196">
        <v>46</v>
      </c>
      <c r="C212" s="196" t="s">
        <v>6278</v>
      </c>
      <c r="D212" s="197">
        <v>2361</v>
      </c>
      <c r="E212" s="196" t="s">
        <v>6279</v>
      </c>
      <c r="F212" s="196" t="s">
        <v>437</v>
      </c>
      <c r="G212" s="196" t="s">
        <v>431</v>
      </c>
      <c r="H212" s="196" t="s">
        <v>569</v>
      </c>
      <c r="I212" s="196">
        <v>56.849999999999987</v>
      </c>
      <c r="J212" s="196"/>
      <c r="K212" s="196">
        <v>2023</v>
      </c>
      <c r="L212" s="196">
        <v>7</v>
      </c>
      <c r="M212" s="196">
        <v>0</v>
      </c>
      <c r="N212" s="196">
        <v>56.849999999999987</v>
      </c>
      <c r="O212" s="196"/>
      <c r="P212" s="196"/>
      <c r="Q212" s="196" t="s">
        <v>6269</v>
      </c>
      <c r="R212" s="196">
        <v>1</v>
      </c>
      <c r="S212" s="196" t="s">
        <v>636</v>
      </c>
      <c r="T212" s="196" t="s">
        <v>5415</v>
      </c>
      <c r="U212" s="196">
        <v>0</v>
      </c>
      <c r="V212" s="196">
        <v>1</v>
      </c>
      <c r="W212" s="196"/>
      <c r="X212" s="196">
        <v>56.849999999999987</v>
      </c>
      <c r="Y212" s="196" t="s">
        <v>6280</v>
      </c>
      <c r="Z212" s="196">
        <v>0</v>
      </c>
      <c r="AA212" s="196">
        <v>1</v>
      </c>
      <c r="AB212" s="196" t="s">
        <v>6285</v>
      </c>
      <c r="AC212" s="196" t="s">
        <v>3907</v>
      </c>
      <c r="AD212" s="196">
        <v>46</v>
      </c>
    </row>
    <row r="213" spans="1:30">
      <c r="A213" s="196" t="s">
        <v>3907</v>
      </c>
      <c r="B213" s="196">
        <v>46</v>
      </c>
      <c r="C213" s="196" t="s">
        <v>6278</v>
      </c>
      <c r="D213" s="197">
        <v>2362</v>
      </c>
      <c r="E213" s="196" t="s">
        <v>6279</v>
      </c>
      <c r="F213" s="196" t="s">
        <v>437</v>
      </c>
      <c r="G213" s="196" t="s">
        <v>431</v>
      </c>
      <c r="H213" s="196" t="s">
        <v>569</v>
      </c>
      <c r="I213" s="196">
        <v>59.850000000000009</v>
      </c>
      <c r="J213" s="196"/>
      <c r="K213" s="196">
        <v>2023</v>
      </c>
      <c r="L213" s="196">
        <v>8</v>
      </c>
      <c r="M213" s="196">
        <v>0</v>
      </c>
      <c r="N213" s="196">
        <v>59.850000000000009</v>
      </c>
      <c r="O213" s="196"/>
      <c r="P213" s="196"/>
      <c r="Q213" s="196" t="s">
        <v>6269</v>
      </c>
      <c r="R213" s="196">
        <v>1</v>
      </c>
      <c r="S213" s="196" t="s">
        <v>636</v>
      </c>
      <c r="T213" s="196" t="s">
        <v>5416</v>
      </c>
      <c r="U213" s="196">
        <v>0</v>
      </c>
      <c r="V213" s="196">
        <v>1</v>
      </c>
      <c r="W213" s="196"/>
      <c r="X213" s="196">
        <v>59.850000000000009</v>
      </c>
      <c r="Y213" s="196" t="s">
        <v>6280</v>
      </c>
      <c r="Z213" s="196">
        <v>0</v>
      </c>
      <c r="AA213" s="196">
        <v>1</v>
      </c>
      <c r="AB213" s="196" t="s">
        <v>6285</v>
      </c>
      <c r="AC213" s="196" t="s">
        <v>3907</v>
      </c>
      <c r="AD213" s="196">
        <v>46</v>
      </c>
    </row>
    <row r="214" spans="1:30">
      <c r="A214" s="196" t="s">
        <v>3907</v>
      </c>
      <c r="B214" s="196">
        <v>46</v>
      </c>
      <c r="C214" s="196" t="s">
        <v>6278</v>
      </c>
      <c r="D214" s="197">
        <v>2363</v>
      </c>
      <c r="E214" s="196" t="s">
        <v>6279</v>
      </c>
      <c r="F214" s="196" t="s">
        <v>437</v>
      </c>
      <c r="G214" s="196" t="s">
        <v>431</v>
      </c>
      <c r="H214" s="196" t="s">
        <v>569</v>
      </c>
      <c r="I214" s="196">
        <v>66.790000000000006</v>
      </c>
      <c r="J214" s="196"/>
      <c r="K214" s="196">
        <v>2023</v>
      </c>
      <c r="L214" s="196">
        <v>9</v>
      </c>
      <c r="M214" s="196">
        <v>0</v>
      </c>
      <c r="N214" s="196">
        <v>66.790000000000006</v>
      </c>
      <c r="O214" s="196"/>
      <c r="P214" s="196"/>
      <c r="Q214" s="196" t="s">
        <v>6269</v>
      </c>
      <c r="R214" s="196">
        <v>1</v>
      </c>
      <c r="S214" s="196" t="s">
        <v>636</v>
      </c>
      <c r="T214" s="196" t="s">
        <v>5417</v>
      </c>
      <c r="U214" s="196">
        <v>0</v>
      </c>
      <c r="V214" s="196">
        <v>1</v>
      </c>
      <c r="W214" s="196"/>
      <c r="X214" s="196">
        <v>66.790000000000006</v>
      </c>
      <c r="Y214" s="196" t="s">
        <v>6280</v>
      </c>
      <c r="Z214" s="196">
        <v>0</v>
      </c>
      <c r="AA214" s="196">
        <v>1</v>
      </c>
      <c r="AB214" s="196" t="s">
        <v>6285</v>
      </c>
      <c r="AC214" s="196" t="s">
        <v>3907</v>
      </c>
      <c r="AD214" s="196">
        <v>46</v>
      </c>
    </row>
    <row r="215" spans="1:30">
      <c r="A215" s="196" t="s">
        <v>3907</v>
      </c>
      <c r="B215" s="196">
        <v>46</v>
      </c>
      <c r="C215" s="196" t="s">
        <v>6278</v>
      </c>
      <c r="D215" s="197">
        <v>2364</v>
      </c>
      <c r="E215" s="196" t="s">
        <v>6279</v>
      </c>
      <c r="F215" s="196" t="s">
        <v>437</v>
      </c>
      <c r="G215" s="196" t="s">
        <v>431</v>
      </c>
      <c r="H215" s="196" t="s">
        <v>569</v>
      </c>
      <c r="I215" s="196">
        <v>73.069999999999993</v>
      </c>
      <c r="J215" s="196"/>
      <c r="K215" s="196">
        <v>2023</v>
      </c>
      <c r="L215" s="196">
        <v>10</v>
      </c>
      <c r="M215" s="196">
        <v>0</v>
      </c>
      <c r="N215" s="196">
        <v>73.069999999999993</v>
      </c>
      <c r="O215" s="196"/>
      <c r="P215" s="196"/>
      <c r="Q215" s="196" t="s">
        <v>6269</v>
      </c>
      <c r="R215" s="196">
        <v>1</v>
      </c>
      <c r="S215" s="196" t="s">
        <v>636</v>
      </c>
      <c r="T215" s="196" t="s">
        <v>5418</v>
      </c>
      <c r="U215" s="196">
        <v>0</v>
      </c>
      <c r="V215" s="196">
        <v>1</v>
      </c>
      <c r="W215" s="196"/>
      <c r="X215" s="196">
        <v>73.069999999999993</v>
      </c>
      <c r="Y215" s="196" t="s">
        <v>6280</v>
      </c>
      <c r="Z215" s="196">
        <v>0</v>
      </c>
      <c r="AA215" s="196">
        <v>1</v>
      </c>
      <c r="AB215" s="196" t="s">
        <v>6285</v>
      </c>
      <c r="AC215" s="196" t="s">
        <v>3907</v>
      </c>
      <c r="AD215" s="196">
        <v>46</v>
      </c>
    </row>
    <row r="216" spans="1:30">
      <c r="A216" s="196" t="s">
        <v>3907</v>
      </c>
      <c r="B216" s="196">
        <v>46</v>
      </c>
      <c r="C216" s="196" t="s">
        <v>6278</v>
      </c>
      <c r="D216" s="197">
        <v>2365</v>
      </c>
      <c r="E216" s="196" t="s">
        <v>6279</v>
      </c>
      <c r="F216" s="196" t="s">
        <v>437</v>
      </c>
      <c r="G216" s="196" t="s">
        <v>431</v>
      </c>
      <c r="H216" s="196" t="s">
        <v>569</v>
      </c>
      <c r="I216" s="196">
        <v>82.1</v>
      </c>
      <c r="J216" s="196"/>
      <c r="K216" s="196">
        <v>2023</v>
      </c>
      <c r="L216" s="196">
        <v>11</v>
      </c>
      <c r="M216" s="196">
        <v>0</v>
      </c>
      <c r="N216" s="196">
        <v>82.1</v>
      </c>
      <c r="O216" s="196"/>
      <c r="P216" s="196"/>
      <c r="Q216" s="196" t="s">
        <v>6269</v>
      </c>
      <c r="R216" s="196">
        <v>1</v>
      </c>
      <c r="S216" s="196" t="s">
        <v>636</v>
      </c>
      <c r="T216" s="196" t="s">
        <v>5419</v>
      </c>
      <c r="U216" s="196">
        <v>0</v>
      </c>
      <c r="V216" s="196">
        <v>1</v>
      </c>
      <c r="W216" s="196"/>
      <c r="X216" s="196">
        <v>82.1</v>
      </c>
      <c r="Y216" s="196" t="s">
        <v>6280</v>
      </c>
      <c r="Z216" s="196">
        <v>0</v>
      </c>
      <c r="AA216" s="196">
        <v>1</v>
      </c>
      <c r="AB216" s="196" t="s">
        <v>6285</v>
      </c>
      <c r="AC216" s="196" t="s">
        <v>3907</v>
      </c>
      <c r="AD216" s="196">
        <v>46</v>
      </c>
    </row>
    <row r="217" spans="1:30">
      <c r="A217" s="196" t="s">
        <v>3907</v>
      </c>
      <c r="B217" s="196">
        <v>46</v>
      </c>
      <c r="C217" s="196" t="s">
        <v>6278</v>
      </c>
      <c r="D217" s="197">
        <v>2366</v>
      </c>
      <c r="E217" s="196" t="s">
        <v>6279</v>
      </c>
      <c r="F217" s="196" t="s">
        <v>437</v>
      </c>
      <c r="G217" s="196" t="s">
        <v>431</v>
      </c>
      <c r="H217" s="196" t="s">
        <v>569</v>
      </c>
      <c r="I217" s="196">
        <v>107.8005169628433</v>
      </c>
      <c r="J217" s="196"/>
      <c r="K217" s="196">
        <v>2023</v>
      </c>
      <c r="L217" s="196">
        <v>12</v>
      </c>
      <c r="M217" s="196">
        <v>0</v>
      </c>
      <c r="N217" s="196">
        <v>107.8005169628433</v>
      </c>
      <c r="O217" s="196"/>
      <c r="P217" s="196"/>
      <c r="Q217" s="196" t="s">
        <v>6269</v>
      </c>
      <c r="R217" s="196">
        <v>1</v>
      </c>
      <c r="S217" s="196" t="s">
        <v>636</v>
      </c>
      <c r="T217" s="196" t="s">
        <v>5420</v>
      </c>
      <c r="U217" s="196">
        <v>0</v>
      </c>
      <c r="V217" s="196">
        <v>1</v>
      </c>
      <c r="W217" s="196"/>
      <c r="X217" s="196">
        <v>107.8005169628433</v>
      </c>
      <c r="Y217" s="196" t="s">
        <v>6280</v>
      </c>
      <c r="Z217" s="196">
        <v>0</v>
      </c>
      <c r="AA217" s="196">
        <v>1</v>
      </c>
      <c r="AB217" s="196" t="s">
        <v>6285</v>
      </c>
      <c r="AC217" s="196" t="s">
        <v>3907</v>
      </c>
      <c r="AD217" s="196">
        <v>46</v>
      </c>
    </row>
    <row r="218" spans="1:30">
      <c r="A218" s="196" t="s">
        <v>3907</v>
      </c>
      <c r="B218" s="196">
        <v>46</v>
      </c>
      <c r="C218" s="196" t="s">
        <v>6278</v>
      </c>
      <c r="D218" s="197">
        <v>2367</v>
      </c>
      <c r="E218" s="196" t="s">
        <v>6279</v>
      </c>
      <c r="F218" s="196" t="s">
        <v>437</v>
      </c>
      <c r="G218" s="196" t="s">
        <v>431</v>
      </c>
      <c r="H218" s="196" t="s">
        <v>569</v>
      </c>
      <c r="I218" s="196">
        <v>86.79</v>
      </c>
      <c r="J218" s="196"/>
      <c r="K218" s="196">
        <v>2024</v>
      </c>
      <c r="L218" s="196">
        <v>1</v>
      </c>
      <c r="M218" s="196">
        <v>0</v>
      </c>
      <c r="N218" s="196">
        <v>86.79</v>
      </c>
      <c r="O218" s="196"/>
      <c r="P218" s="196"/>
      <c r="Q218" s="196" t="s">
        <v>6269</v>
      </c>
      <c r="R218" s="196">
        <v>1</v>
      </c>
      <c r="S218" s="196" t="s">
        <v>636</v>
      </c>
      <c r="T218" s="196" t="s">
        <v>5421</v>
      </c>
      <c r="U218" s="196">
        <v>0</v>
      </c>
      <c r="V218" s="196">
        <v>1</v>
      </c>
      <c r="W218" s="196"/>
      <c r="X218" s="196">
        <v>86.79</v>
      </c>
      <c r="Y218" s="196" t="s">
        <v>6280</v>
      </c>
      <c r="Z218" s="196">
        <v>0</v>
      </c>
      <c r="AA218" s="196">
        <v>1</v>
      </c>
      <c r="AB218" s="196" t="s">
        <v>6285</v>
      </c>
      <c r="AC218" s="196" t="s">
        <v>3907</v>
      </c>
      <c r="AD218" s="196">
        <v>46</v>
      </c>
    </row>
    <row r="219" spans="1:30">
      <c r="A219" s="196" t="s">
        <v>3907</v>
      </c>
      <c r="B219" s="196">
        <v>46</v>
      </c>
      <c r="C219" s="196" t="s">
        <v>6278</v>
      </c>
      <c r="D219" s="197">
        <v>2368</v>
      </c>
      <c r="E219" s="196" t="s">
        <v>6279</v>
      </c>
      <c r="F219" s="196" t="s">
        <v>437</v>
      </c>
      <c r="G219" s="196" t="s">
        <v>431</v>
      </c>
      <c r="H219" s="196" t="s">
        <v>569</v>
      </c>
      <c r="I219" s="196">
        <v>88.15</v>
      </c>
      <c r="J219" s="196"/>
      <c r="K219" s="196">
        <v>2024</v>
      </c>
      <c r="L219" s="196">
        <v>2</v>
      </c>
      <c r="M219" s="196">
        <v>0</v>
      </c>
      <c r="N219" s="196">
        <v>88.15</v>
      </c>
      <c r="O219" s="196"/>
      <c r="P219" s="196"/>
      <c r="Q219" s="196" t="s">
        <v>6269</v>
      </c>
      <c r="R219" s="196">
        <v>1</v>
      </c>
      <c r="S219" s="196" t="s">
        <v>636</v>
      </c>
      <c r="T219" s="196" t="s">
        <v>5422</v>
      </c>
      <c r="U219" s="196">
        <v>0</v>
      </c>
      <c r="V219" s="196">
        <v>1</v>
      </c>
      <c r="W219" s="196"/>
      <c r="X219" s="196">
        <v>88.15</v>
      </c>
      <c r="Y219" s="196" t="s">
        <v>6280</v>
      </c>
      <c r="Z219" s="196">
        <v>0</v>
      </c>
      <c r="AA219" s="196">
        <v>1</v>
      </c>
      <c r="AB219" s="196" t="s">
        <v>6285</v>
      </c>
      <c r="AC219" s="196" t="s">
        <v>3907</v>
      </c>
      <c r="AD219" s="196">
        <v>46</v>
      </c>
    </row>
    <row r="220" spans="1:30">
      <c r="A220" s="196" t="s">
        <v>3907</v>
      </c>
      <c r="B220" s="196">
        <v>46</v>
      </c>
      <c r="C220" s="196" t="s">
        <v>6278</v>
      </c>
      <c r="D220" s="197">
        <v>2369</v>
      </c>
      <c r="E220" s="196" t="s">
        <v>6279</v>
      </c>
      <c r="F220" s="196" t="s">
        <v>437</v>
      </c>
      <c r="G220" s="196" t="s">
        <v>431</v>
      </c>
      <c r="H220" s="196" t="s">
        <v>569</v>
      </c>
      <c r="I220" s="196">
        <v>88.02</v>
      </c>
      <c r="J220" s="196"/>
      <c r="K220" s="196">
        <v>2024</v>
      </c>
      <c r="L220" s="196">
        <v>3</v>
      </c>
      <c r="M220" s="196">
        <v>0</v>
      </c>
      <c r="N220" s="196">
        <v>88.02</v>
      </c>
      <c r="O220" s="196"/>
      <c r="P220" s="196"/>
      <c r="Q220" s="196" t="s">
        <v>6269</v>
      </c>
      <c r="R220" s="196">
        <v>1</v>
      </c>
      <c r="S220" s="196" t="s">
        <v>636</v>
      </c>
      <c r="T220" s="196" t="s">
        <v>5423</v>
      </c>
      <c r="U220" s="196">
        <v>0</v>
      </c>
      <c r="V220" s="196">
        <v>1</v>
      </c>
      <c r="W220" s="196"/>
      <c r="X220" s="196">
        <v>88.02</v>
      </c>
      <c r="Y220" s="196" t="s">
        <v>6280</v>
      </c>
      <c r="Z220" s="196">
        <v>0</v>
      </c>
      <c r="AA220" s="196">
        <v>1</v>
      </c>
      <c r="AB220" s="196" t="s">
        <v>6285</v>
      </c>
      <c r="AC220" s="196" t="s">
        <v>3907</v>
      </c>
      <c r="AD220" s="196">
        <v>46</v>
      </c>
    </row>
    <row r="221" spans="1:30">
      <c r="A221" s="196" t="s">
        <v>3907</v>
      </c>
      <c r="B221" s="196">
        <v>46</v>
      </c>
      <c r="C221" s="196" t="s">
        <v>6278</v>
      </c>
      <c r="D221" s="197">
        <v>2370</v>
      </c>
      <c r="E221" s="196" t="s">
        <v>6279</v>
      </c>
      <c r="F221" s="196" t="s">
        <v>437</v>
      </c>
      <c r="G221" s="196" t="s">
        <v>431</v>
      </c>
      <c r="H221" s="196" t="s">
        <v>569</v>
      </c>
      <c r="I221" s="196">
        <v>76.63</v>
      </c>
      <c r="J221" s="196"/>
      <c r="K221" s="196">
        <v>2024</v>
      </c>
      <c r="L221" s="196">
        <v>4</v>
      </c>
      <c r="M221" s="196">
        <v>0</v>
      </c>
      <c r="N221" s="196">
        <v>76.63</v>
      </c>
      <c r="O221" s="196"/>
      <c r="P221" s="196"/>
      <c r="Q221" s="196" t="s">
        <v>6269</v>
      </c>
      <c r="R221" s="196">
        <v>1</v>
      </c>
      <c r="S221" s="196" t="s">
        <v>636</v>
      </c>
      <c r="T221" s="196" t="s">
        <v>5424</v>
      </c>
      <c r="U221" s="196">
        <v>0</v>
      </c>
      <c r="V221" s="196">
        <v>1</v>
      </c>
      <c r="W221" s="196"/>
      <c r="X221" s="196">
        <v>76.63</v>
      </c>
      <c r="Y221" s="196" t="s">
        <v>6280</v>
      </c>
      <c r="Z221" s="196">
        <v>0</v>
      </c>
      <c r="AA221" s="196">
        <v>1</v>
      </c>
      <c r="AB221" s="196" t="s">
        <v>6285</v>
      </c>
      <c r="AC221" s="196" t="s">
        <v>3907</v>
      </c>
      <c r="AD221" s="196">
        <v>46</v>
      </c>
    </row>
    <row r="222" spans="1:30">
      <c r="A222" s="196" t="s">
        <v>3907</v>
      </c>
      <c r="B222" s="196">
        <v>46</v>
      </c>
      <c r="C222" s="196" t="s">
        <v>6278</v>
      </c>
      <c r="D222" s="197">
        <v>2371</v>
      </c>
      <c r="E222" s="196" t="s">
        <v>6279</v>
      </c>
      <c r="F222" s="196" t="s">
        <v>437</v>
      </c>
      <c r="G222" s="196" t="s">
        <v>431</v>
      </c>
      <c r="H222" s="196" t="s">
        <v>569</v>
      </c>
      <c r="I222" s="196">
        <v>68.510000000000005</v>
      </c>
      <c r="J222" s="196"/>
      <c r="K222" s="196">
        <v>2024</v>
      </c>
      <c r="L222" s="196">
        <v>5</v>
      </c>
      <c r="M222" s="196">
        <v>0</v>
      </c>
      <c r="N222" s="196">
        <v>68.510000000000005</v>
      </c>
      <c r="O222" s="196"/>
      <c r="P222" s="196"/>
      <c r="Q222" s="196" t="s">
        <v>6269</v>
      </c>
      <c r="R222" s="196">
        <v>1</v>
      </c>
      <c r="S222" s="196" t="s">
        <v>636</v>
      </c>
      <c r="T222" s="196" t="s">
        <v>5425</v>
      </c>
      <c r="U222" s="196">
        <v>0</v>
      </c>
      <c r="V222" s="196">
        <v>1</v>
      </c>
      <c r="W222" s="196"/>
      <c r="X222" s="196">
        <v>68.510000000000005</v>
      </c>
      <c r="Y222" s="196" t="s">
        <v>6280</v>
      </c>
      <c r="Z222" s="196">
        <v>0</v>
      </c>
      <c r="AA222" s="196">
        <v>1</v>
      </c>
      <c r="AB222" s="196" t="s">
        <v>6285</v>
      </c>
      <c r="AC222" s="196" t="s">
        <v>3907</v>
      </c>
      <c r="AD222" s="196">
        <v>46</v>
      </c>
    </row>
    <row r="223" spans="1:30">
      <c r="A223" s="196" t="s">
        <v>3907</v>
      </c>
      <c r="B223" s="196">
        <v>46</v>
      </c>
      <c r="C223" s="196" t="s">
        <v>6278</v>
      </c>
      <c r="D223" s="197">
        <v>2372</v>
      </c>
      <c r="E223" s="196" t="s">
        <v>6279</v>
      </c>
      <c r="F223" s="196" t="s">
        <v>437</v>
      </c>
      <c r="G223" s="196" t="s">
        <v>431</v>
      </c>
      <c r="H223" s="196" t="s">
        <v>569</v>
      </c>
      <c r="I223" s="196">
        <v>61.84</v>
      </c>
      <c r="J223" s="196"/>
      <c r="K223" s="196">
        <v>2024</v>
      </c>
      <c r="L223" s="196">
        <v>6</v>
      </c>
      <c r="M223" s="196">
        <v>0</v>
      </c>
      <c r="N223" s="196">
        <v>61.84</v>
      </c>
      <c r="O223" s="196"/>
      <c r="P223" s="196"/>
      <c r="Q223" s="196" t="s">
        <v>6269</v>
      </c>
      <c r="R223" s="196">
        <v>1</v>
      </c>
      <c r="S223" s="196" t="s">
        <v>636</v>
      </c>
      <c r="T223" s="196" t="s">
        <v>5426</v>
      </c>
      <c r="U223" s="196">
        <v>0</v>
      </c>
      <c r="V223" s="196">
        <v>1</v>
      </c>
      <c r="W223" s="196"/>
      <c r="X223" s="196">
        <v>61.84</v>
      </c>
      <c r="Y223" s="196" t="s">
        <v>6280</v>
      </c>
      <c r="Z223" s="196">
        <v>0</v>
      </c>
      <c r="AA223" s="196">
        <v>1</v>
      </c>
      <c r="AB223" s="196" t="s">
        <v>6285</v>
      </c>
      <c r="AC223" s="196" t="s">
        <v>3907</v>
      </c>
      <c r="AD223" s="196">
        <v>46</v>
      </c>
    </row>
    <row r="224" spans="1:30">
      <c r="A224" s="196" t="s">
        <v>3907</v>
      </c>
      <c r="B224" s="196">
        <v>46</v>
      </c>
      <c r="C224" s="196" t="s">
        <v>6278</v>
      </c>
      <c r="D224" s="197">
        <v>2373</v>
      </c>
      <c r="E224" s="196" t="s">
        <v>6279</v>
      </c>
      <c r="F224" s="196" t="s">
        <v>437</v>
      </c>
      <c r="G224" s="196" t="s">
        <v>431</v>
      </c>
      <c r="H224" s="196" t="s">
        <v>569</v>
      </c>
      <c r="I224" s="196">
        <v>56.849999999999987</v>
      </c>
      <c r="J224" s="196"/>
      <c r="K224" s="196">
        <v>2024</v>
      </c>
      <c r="L224" s="196">
        <v>7</v>
      </c>
      <c r="M224" s="196">
        <v>0</v>
      </c>
      <c r="N224" s="196">
        <v>56.849999999999987</v>
      </c>
      <c r="O224" s="196"/>
      <c r="P224" s="196"/>
      <c r="Q224" s="196" t="s">
        <v>6269</v>
      </c>
      <c r="R224" s="196">
        <v>1</v>
      </c>
      <c r="S224" s="196" t="s">
        <v>636</v>
      </c>
      <c r="T224" s="196" t="s">
        <v>5427</v>
      </c>
      <c r="U224" s="196">
        <v>0</v>
      </c>
      <c r="V224" s="196">
        <v>1</v>
      </c>
      <c r="W224" s="196"/>
      <c r="X224" s="196">
        <v>56.849999999999987</v>
      </c>
      <c r="Y224" s="196" t="s">
        <v>6280</v>
      </c>
      <c r="Z224" s="196">
        <v>0</v>
      </c>
      <c r="AA224" s="196">
        <v>1</v>
      </c>
      <c r="AB224" s="196" t="s">
        <v>6285</v>
      </c>
      <c r="AC224" s="196" t="s">
        <v>3907</v>
      </c>
      <c r="AD224" s="196">
        <v>46</v>
      </c>
    </row>
    <row r="225" spans="1:30">
      <c r="A225" s="196" t="s">
        <v>3907</v>
      </c>
      <c r="B225" s="196">
        <v>46</v>
      </c>
      <c r="C225" s="196" t="s">
        <v>6278</v>
      </c>
      <c r="D225" s="197">
        <v>2374</v>
      </c>
      <c r="E225" s="196" t="s">
        <v>6279</v>
      </c>
      <c r="F225" s="196" t="s">
        <v>437</v>
      </c>
      <c r="G225" s="196" t="s">
        <v>431</v>
      </c>
      <c r="H225" s="196" t="s">
        <v>569</v>
      </c>
      <c r="I225" s="196">
        <v>59.850000000000009</v>
      </c>
      <c r="J225" s="196"/>
      <c r="K225" s="196">
        <v>2024</v>
      </c>
      <c r="L225" s="196">
        <v>8</v>
      </c>
      <c r="M225" s="196">
        <v>0</v>
      </c>
      <c r="N225" s="196">
        <v>59.850000000000009</v>
      </c>
      <c r="O225" s="196"/>
      <c r="P225" s="196"/>
      <c r="Q225" s="196" t="s">
        <v>6269</v>
      </c>
      <c r="R225" s="196">
        <v>1</v>
      </c>
      <c r="S225" s="196" t="s">
        <v>636</v>
      </c>
      <c r="T225" s="196" t="s">
        <v>5428</v>
      </c>
      <c r="U225" s="196">
        <v>0</v>
      </c>
      <c r="V225" s="196">
        <v>1</v>
      </c>
      <c r="W225" s="196"/>
      <c r="X225" s="196">
        <v>59.850000000000009</v>
      </c>
      <c r="Y225" s="196" t="s">
        <v>6280</v>
      </c>
      <c r="Z225" s="196">
        <v>0</v>
      </c>
      <c r="AA225" s="196">
        <v>1</v>
      </c>
      <c r="AB225" s="196" t="s">
        <v>6285</v>
      </c>
      <c r="AC225" s="196" t="s">
        <v>3907</v>
      </c>
      <c r="AD225" s="196">
        <v>46</v>
      </c>
    </row>
    <row r="226" spans="1:30">
      <c r="A226" s="196" t="s">
        <v>3907</v>
      </c>
      <c r="B226" s="196">
        <v>46</v>
      </c>
      <c r="C226" s="196" t="s">
        <v>6278</v>
      </c>
      <c r="D226" s="197">
        <v>2375</v>
      </c>
      <c r="E226" s="196" t="s">
        <v>6279</v>
      </c>
      <c r="F226" s="196" t="s">
        <v>437</v>
      </c>
      <c r="G226" s="196" t="s">
        <v>431</v>
      </c>
      <c r="H226" s="196" t="s">
        <v>569</v>
      </c>
      <c r="I226" s="196">
        <v>66.790000000000006</v>
      </c>
      <c r="J226" s="196"/>
      <c r="K226" s="196">
        <v>2024</v>
      </c>
      <c r="L226" s="196">
        <v>9</v>
      </c>
      <c r="M226" s="196">
        <v>0</v>
      </c>
      <c r="N226" s="196">
        <v>66.790000000000006</v>
      </c>
      <c r="O226" s="196"/>
      <c r="P226" s="196"/>
      <c r="Q226" s="196" t="s">
        <v>6269</v>
      </c>
      <c r="R226" s="196">
        <v>1</v>
      </c>
      <c r="S226" s="196" t="s">
        <v>636</v>
      </c>
      <c r="T226" s="196" t="s">
        <v>5429</v>
      </c>
      <c r="U226" s="196">
        <v>0</v>
      </c>
      <c r="V226" s="196">
        <v>1</v>
      </c>
      <c r="W226" s="196"/>
      <c r="X226" s="196">
        <v>66.790000000000006</v>
      </c>
      <c r="Y226" s="196" t="s">
        <v>6280</v>
      </c>
      <c r="Z226" s="196">
        <v>0</v>
      </c>
      <c r="AA226" s="196">
        <v>1</v>
      </c>
      <c r="AB226" s="196" t="s">
        <v>6285</v>
      </c>
      <c r="AC226" s="196" t="s">
        <v>3907</v>
      </c>
      <c r="AD226" s="196">
        <v>46</v>
      </c>
    </row>
    <row r="227" spans="1:30">
      <c r="A227" s="196" t="s">
        <v>3907</v>
      </c>
      <c r="B227" s="196">
        <v>46</v>
      </c>
      <c r="C227" s="196" t="s">
        <v>6278</v>
      </c>
      <c r="D227" s="197">
        <v>2376</v>
      </c>
      <c r="E227" s="196" t="s">
        <v>6279</v>
      </c>
      <c r="F227" s="196" t="s">
        <v>437</v>
      </c>
      <c r="G227" s="196" t="s">
        <v>431</v>
      </c>
      <c r="H227" s="196" t="s">
        <v>569</v>
      </c>
      <c r="I227" s="196">
        <v>73.069999999999993</v>
      </c>
      <c r="J227" s="196"/>
      <c r="K227" s="196">
        <v>2024</v>
      </c>
      <c r="L227" s="196">
        <v>10</v>
      </c>
      <c r="M227" s="196">
        <v>0</v>
      </c>
      <c r="N227" s="196">
        <v>73.069999999999993</v>
      </c>
      <c r="O227" s="196"/>
      <c r="P227" s="196"/>
      <c r="Q227" s="196" t="s">
        <v>6269</v>
      </c>
      <c r="R227" s="196">
        <v>1</v>
      </c>
      <c r="S227" s="196" t="s">
        <v>636</v>
      </c>
      <c r="T227" s="196" t="s">
        <v>5430</v>
      </c>
      <c r="U227" s="196">
        <v>0</v>
      </c>
      <c r="V227" s="196">
        <v>1</v>
      </c>
      <c r="W227" s="196"/>
      <c r="X227" s="196">
        <v>73.069999999999993</v>
      </c>
      <c r="Y227" s="196" t="s">
        <v>6280</v>
      </c>
      <c r="Z227" s="196">
        <v>0</v>
      </c>
      <c r="AA227" s="196">
        <v>1</v>
      </c>
      <c r="AB227" s="196" t="s">
        <v>6285</v>
      </c>
      <c r="AC227" s="196" t="s">
        <v>3907</v>
      </c>
      <c r="AD227" s="196">
        <v>46</v>
      </c>
    </row>
    <row r="228" spans="1:30">
      <c r="A228" s="196" t="s">
        <v>3907</v>
      </c>
      <c r="B228" s="196">
        <v>46</v>
      </c>
      <c r="C228" s="196" t="s">
        <v>6278</v>
      </c>
      <c r="D228" s="197">
        <v>2377</v>
      </c>
      <c r="E228" s="196" t="s">
        <v>6279</v>
      </c>
      <c r="F228" s="196" t="s">
        <v>437</v>
      </c>
      <c r="G228" s="196" t="s">
        <v>431</v>
      </c>
      <c r="H228" s="196" t="s">
        <v>569</v>
      </c>
      <c r="I228" s="196">
        <v>82.1</v>
      </c>
      <c r="J228" s="196"/>
      <c r="K228" s="196">
        <v>2024</v>
      </c>
      <c r="L228" s="196">
        <v>11</v>
      </c>
      <c r="M228" s="196">
        <v>0</v>
      </c>
      <c r="N228" s="196">
        <v>82.1</v>
      </c>
      <c r="O228" s="196"/>
      <c r="P228" s="196"/>
      <c r="Q228" s="196" t="s">
        <v>6269</v>
      </c>
      <c r="R228" s="196">
        <v>1</v>
      </c>
      <c r="S228" s="196" t="s">
        <v>636</v>
      </c>
      <c r="T228" s="196" t="s">
        <v>5431</v>
      </c>
      <c r="U228" s="196">
        <v>0</v>
      </c>
      <c r="V228" s="196">
        <v>1</v>
      </c>
      <c r="W228" s="196"/>
      <c r="X228" s="196">
        <v>82.1</v>
      </c>
      <c r="Y228" s="196" t="s">
        <v>6280</v>
      </c>
      <c r="Z228" s="196">
        <v>0</v>
      </c>
      <c r="AA228" s="196">
        <v>1</v>
      </c>
      <c r="AB228" s="196" t="s">
        <v>6285</v>
      </c>
      <c r="AC228" s="196" t="s">
        <v>3907</v>
      </c>
      <c r="AD228" s="196">
        <v>46</v>
      </c>
    </row>
    <row r="229" spans="1:30">
      <c r="A229" s="196" t="s">
        <v>3907</v>
      </c>
      <c r="B229" s="196">
        <v>46</v>
      </c>
      <c r="C229" s="196" t="s">
        <v>6278</v>
      </c>
      <c r="D229" s="197">
        <v>2378</v>
      </c>
      <c r="E229" s="196" t="s">
        <v>6279</v>
      </c>
      <c r="F229" s="196" t="s">
        <v>437</v>
      </c>
      <c r="G229" s="196" t="s">
        <v>431</v>
      </c>
      <c r="H229" s="196" t="s">
        <v>569</v>
      </c>
      <c r="I229" s="196">
        <v>107.8005169628433</v>
      </c>
      <c r="J229" s="196"/>
      <c r="K229" s="196">
        <v>2024</v>
      </c>
      <c r="L229" s="196">
        <v>12</v>
      </c>
      <c r="M229" s="196">
        <v>0</v>
      </c>
      <c r="N229" s="196">
        <v>107.8005169628433</v>
      </c>
      <c r="O229" s="196"/>
      <c r="P229" s="196"/>
      <c r="Q229" s="196" t="s">
        <v>6269</v>
      </c>
      <c r="R229" s="196">
        <v>1</v>
      </c>
      <c r="S229" s="196" t="s">
        <v>636</v>
      </c>
      <c r="T229" s="196" t="s">
        <v>5432</v>
      </c>
      <c r="U229" s="196">
        <v>0</v>
      </c>
      <c r="V229" s="196">
        <v>1</v>
      </c>
      <c r="W229" s="196"/>
      <c r="X229" s="196">
        <v>107.8005169628433</v>
      </c>
      <c r="Y229" s="196" t="s">
        <v>6280</v>
      </c>
      <c r="Z229" s="196">
        <v>0</v>
      </c>
      <c r="AA229" s="196">
        <v>1</v>
      </c>
      <c r="AB229" s="196" t="s">
        <v>6285</v>
      </c>
      <c r="AC229" s="196" t="s">
        <v>3907</v>
      </c>
      <c r="AD229" s="196">
        <v>46</v>
      </c>
    </row>
    <row r="230" spans="1:30">
      <c r="A230" s="196" t="s">
        <v>3907</v>
      </c>
      <c r="B230" s="196">
        <v>46</v>
      </c>
      <c r="C230" s="196" t="s">
        <v>6278</v>
      </c>
      <c r="D230" s="197">
        <v>2379</v>
      </c>
      <c r="E230" s="196" t="s">
        <v>6279</v>
      </c>
      <c r="F230" s="196" t="s">
        <v>437</v>
      </c>
      <c r="G230" s="196" t="s">
        <v>431</v>
      </c>
      <c r="H230" s="196" t="s">
        <v>569</v>
      </c>
      <c r="I230" s="196">
        <v>86.79</v>
      </c>
      <c r="J230" s="196"/>
      <c r="K230" s="196">
        <v>2025</v>
      </c>
      <c r="L230" s="196">
        <v>1</v>
      </c>
      <c r="M230" s="196">
        <v>0</v>
      </c>
      <c r="N230" s="196">
        <v>86.79</v>
      </c>
      <c r="O230" s="196"/>
      <c r="P230" s="196"/>
      <c r="Q230" s="196" t="s">
        <v>6269</v>
      </c>
      <c r="R230" s="196">
        <v>1</v>
      </c>
      <c r="S230" s="196" t="s">
        <v>636</v>
      </c>
      <c r="T230" s="196" t="s">
        <v>5433</v>
      </c>
      <c r="U230" s="196">
        <v>0</v>
      </c>
      <c r="V230" s="196">
        <v>1</v>
      </c>
      <c r="W230" s="196"/>
      <c r="X230" s="196">
        <v>86.79</v>
      </c>
      <c r="Y230" s="196" t="s">
        <v>6280</v>
      </c>
      <c r="Z230" s="196">
        <v>0</v>
      </c>
      <c r="AA230" s="196">
        <v>1</v>
      </c>
      <c r="AB230" s="196" t="s">
        <v>6285</v>
      </c>
      <c r="AC230" s="196" t="s">
        <v>3907</v>
      </c>
      <c r="AD230" s="196">
        <v>46</v>
      </c>
    </row>
    <row r="231" spans="1:30">
      <c r="A231" s="196" t="s">
        <v>3907</v>
      </c>
      <c r="B231" s="196">
        <v>46</v>
      </c>
      <c r="C231" s="196" t="s">
        <v>6278</v>
      </c>
      <c r="D231" s="197">
        <v>2380</v>
      </c>
      <c r="E231" s="196" t="s">
        <v>6279</v>
      </c>
      <c r="F231" s="196" t="s">
        <v>437</v>
      </c>
      <c r="G231" s="196" t="s">
        <v>431</v>
      </c>
      <c r="H231" s="196" t="s">
        <v>569</v>
      </c>
      <c r="I231" s="196">
        <v>88.15</v>
      </c>
      <c r="J231" s="196"/>
      <c r="K231" s="196">
        <v>2025</v>
      </c>
      <c r="L231" s="196">
        <v>2</v>
      </c>
      <c r="M231" s="196">
        <v>0</v>
      </c>
      <c r="N231" s="196">
        <v>88.15</v>
      </c>
      <c r="O231" s="196"/>
      <c r="P231" s="196"/>
      <c r="Q231" s="196" t="s">
        <v>6269</v>
      </c>
      <c r="R231" s="196">
        <v>1</v>
      </c>
      <c r="S231" s="196" t="s">
        <v>636</v>
      </c>
      <c r="T231" s="196" t="s">
        <v>5434</v>
      </c>
      <c r="U231" s="196">
        <v>0</v>
      </c>
      <c r="V231" s="196">
        <v>1</v>
      </c>
      <c r="W231" s="196"/>
      <c r="X231" s="196">
        <v>88.15</v>
      </c>
      <c r="Y231" s="196" t="s">
        <v>6280</v>
      </c>
      <c r="Z231" s="196">
        <v>0</v>
      </c>
      <c r="AA231" s="196">
        <v>1</v>
      </c>
      <c r="AB231" s="196" t="s">
        <v>6285</v>
      </c>
      <c r="AC231" s="196" t="s">
        <v>3907</v>
      </c>
      <c r="AD231" s="196">
        <v>46</v>
      </c>
    </row>
    <row r="232" spans="1:30">
      <c r="A232" s="196" t="s">
        <v>3907</v>
      </c>
      <c r="B232" s="196">
        <v>46</v>
      </c>
      <c r="C232" s="196" t="s">
        <v>6278</v>
      </c>
      <c r="D232" s="197">
        <v>2381</v>
      </c>
      <c r="E232" s="196" t="s">
        <v>6279</v>
      </c>
      <c r="F232" s="196" t="s">
        <v>437</v>
      </c>
      <c r="G232" s="196" t="s">
        <v>431</v>
      </c>
      <c r="H232" s="196" t="s">
        <v>569</v>
      </c>
      <c r="I232" s="196">
        <v>88.02</v>
      </c>
      <c r="J232" s="196"/>
      <c r="K232" s="196">
        <v>2025</v>
      </c>
      <c r="L232" s="196">
        <v>3</v>
      </c>
      <c r="M232" s="196">
        <v>0</v>
      </c>
      <c r="N232" s="196">
        <v>88.02</v>
      </c>
      <c r="O232" s="196"/>
      <c r="P232" s="196"/>
      <c r="Q232" s="196" t="s">
        <v>6269</v>
      </c>
      <c r="R232" s="196">
        <v>1</v>
      </c>
      <c r="S232" s="196" t="s">
        <v>636</v>
      </c>
      <c r="T232" s="196" t="s">
        <v>5435</v>
      </c>
      <c r="U232" s="196">
        <v>0</v>
      </c>
      <c r="V232" s="196">
        <v>1</v>
      </c>
      <c r="W232" s="196"/>
      <c r="X232" s="196">
        <v>88.02</v>
      </c>
      <c r="Y232" s="196" t="s">
        <v>6280</v>
      </c>
      <c r="Z232" s="196">
        <v>0</v>
      </c>
      <c r="AA232" s="196">
        <v>1</v>
      </c>
      <c r="AB232" s="196" t="s">
        <v>6285</v>
      </c>
      <c r="AC232" s="196" t="s">
        <v>3907</v>
      </c>
      <c r="AD232" s="196">
        <v>46</v>
      </c>
    </row>
    <row r="233" spans="1:30">
      <c r="A233" s="196" t="s">
        <v>3907</v>
      </c>
      <c r="B233" s="196">
        <v>46</v>
      </c>
      <c r="C233" s="196" t="s">
        <v>6278</v>
      </c>
      <c r="D233" s="197">
        <v>2382</v>
      </c>
      <c r="E233" s="196" t="s">
        <v>6279</v>
      </c>
      <c r="F233" s="196" t="s">
        <v>437</v>
      </c>
      <c r="G233" s="196" t="s">
        <v>431</v>
      </c>
      <c r="H233" s="196" t="s">
        <v>569</v>
      </c>
      <c r="I233" s="196">
        <v>76.63</v>
      </c>
      <c r="J233" s="196"/>
      <c r="K233" s="196">
        <v>2025</v>
      </c>
      <c r="L233" s="196">
        <v>4</v>
      </c>
      <c r="M233" s="196">
        <v>0</v>
      </c>
      <c r="N233" s="196">
        <v>76.63</v>
      </c>
      <c r="O233" s="196"/>
      <c r="P233" s="196"/>
      <c r="Q233" s="196" t="s">
        <v>6269</v>
      </c>
      <c r="R233" s="196">
        <v>1</v>
      </c>
      <c r="S233" s="196" t="s">
        <v>636</v>
      </c>
      <c r="T233" s="196" t="s">
        <v>5436</v>
      </c>
      <c r="U233" s="196">
        <v>0</v>
      </c>
      <c r="V233" s="196">
        <v>1</v>
      </c>
      <c r="W233" s="196"/>
      <c r="X233" s="196">
        <v>76.63</v>
      </c>
      <c r="Y233" s="196" t="s">
        <v>6280</v>
      </c>
      <c r="Z233" s="196">
        <v>0</v>
      </c>
      <c r="AA233" s="196">
        <v>1</v>
      </c>
      <c r="AB233" s="196" t="s">
        <v>6285</v>
      </c>
      <c r="AC233" s="196" t="s">
        <v>3907</v>
      </c>
      <c r="AD233" s="196">
        <v>46</v>
      </c>
    </row>
    <row r="234" spans="1:30">
      <c r="A234" s="196" t="s">
        <v>3907</v>
      </c>
      <c r="B234" s="196">
        <v>46</v>
      </c>
      <c r="C234" s="196" t="s">
        <v>6278</v>
      </c>
      <c r="D234" s="197">
        <v>2383</v>
      </c>
      <c r="E234" s="196" t="s">
        <v>6279</v>
      </c>
      <c r="F234" s="196" t="s">
        <v>437</v>
      </c>
      <c r="G234" s="196" t="s">
        <v>431</v>
      </c>
      <c r="H234" s="196" t="s">
        <v>569</v>
      </c>
      <c r="I234" s="196">
        <v>68.510000000000005</v>
      </c>
      <c r="J234" s="196"/>
      <c r="K234" s="196">
        <v>2025</v>
      </c>
      <c r="L234" s="196">
        <v>5</v>
      </c>
      <c r="M234" s="196">
        <v>0</v>
      </c>
      <c r="N234" s="196">
        <v>68.510000000000005</v>
      </c>
      <c r="O234" s="196"/>
      <c r="P234" s="196"/>
      <c r="Q234" s="196" t="s">
        <v>6269</v>
      </c>
      <c r="R234" s="196">
        <v>1</v>
      </c>
      <c r="S234" s="196" t="s">
        <v>636</v>
      </c>
      <c r="T234" s="196" t="s">
        <v>5437</v>
      </c>
      <c r="U234" s="196">
        <v>0</v>
      </c>
      <c r="V234" s="196">
        <v>1</v>
      </c>
      <c r="W234" s="196"/>
      <c r="X234" s="196">
        <v>68.510000000000005</v>
      </c>
      <c r="Y234" s="196" t="s">
        <v>6280</v>
      </c>
      <c r="Z234" s="196">
        <v>0</v>
      </c>
      <c r="AA234" s="196">
        <v>1</v>
      </c>
      <c r="AB234" s="196" t="s">
        <v>6285</v>
      </c>
      <c r="AC234" s="196" t="s">
        <v>3907</v>
      </c>
      <c r="AD234" s="196">
        <v>46</v>
      </c>
    </row>
    <row r="235" spans="1:30">
      <c r="A235" s="196" t="s">
        <v>3907</v>
      </c>
      <c r="B235" s="196">
        <v>46</v>
      </c>
      <c r="C235" s="196" t="s">
        <v>6278</v>
      </c>
      <c r="D235" s="197">
        <v>2384</v>
      </c>
      <c r="E235" s="196" t="s">
        <v>6279</v>
      </c>
      <c r="F235" s="196" t="s">
        <v>437</v>
      </c>
      <c r="G235" s="196" t="s">
        <v>431</v>
      </c>
      <c r="H235" s="196" t="s">
        <v>569</v>
      </c>
      <c r="I235" s="196">
        <v>61.84</v>
      </c>
      <c r="J235" s="196"/>
      <c r="K235" s="196">
        <v>2025</v>
      </c>
      <c r="L235" s="196">
        <v>6</v>
      </c>
      <c r="M235" s="196">
        <v>0</v>
      </c>
      <c r="N235" s="196">
        <v>61.84</v>
      </c>
      <c r="O235" s="196"/>
      <c r="P235" s="196"/>
      <c r="Q235" s="196" t="s">
        <v>6269</v>
      </c>
      <c r="R235" s="196">
        <v>1</v>
      </c>
      <c r="S235" s="196" t="s">
        <v>636</v>
      </c>
      <c r="T235" s="196" t="s">
        <v>5438</v>
      </c>
      <c r="U235" s="196">
        <v>0</v>
      </c>
      <c r="V235" s="196">
        <v>1</v>
      </c>
      <c r="W235" s="196"/>
      <c r="X235" s="196">
        <v>61.84</v>
      </c>
      <c r="Y235" s="196" t="s">
        <v>6280</v>
      </c>
      <c r="Z235" s="196">
        <v>0</v>
      </c>
      <c r="AA235" s="196">
        <v>1</v>
      </c>
      <c r="AB235" s="196" t="s">
        <v>6285</v>
      </c>
      <c r="AC235" s="196" t="s">
        <v>3907</v>
      </c>
      <c r="AD235" s="196">
        <v>46</v>
      </c>
    </row>
    <row r="236" spans="1:30">
      <c r="A236" s="196" t="s">
        <v>3907</v>
      </c>
      <c r="B236" s="196">
        <v>46</v>
      </c>
      <c r="C236" s="196" t="s">
        <v>6278</v>
      </c>
      <c r="D236" s="197">
        <v>2385</v>
      </c>
      <c r="E236" s="196" t="s">
        <v>6279</v>
      </c>
      <c r="F236" s="196" t="s">
        <v>437</v>
      </c>
      <c r="G236" s="196" t="s">
        <v>431</v>
      </c>
      <c r="H236" s="196" t="s">
        <v>569</v>
      </c>
      <c r="I236" s="196">
        <v>56.849999999999987</v>
      </c>
      <c r="J236" s="196"/>
      <c r="K236" s="196">
        <v>2025</v>
      </c>
      <c r="L236" s="196">
        <v>7</v>
      </c>
      <c r="M236" s="196">
        <v>0</v>
      </c>
      <c r="N236" s="196">
        <v>56.849999999999987</v>
      </c>
      <c r="O236" s="196"/>
      <c r="P236" s="196"/>
      <c r="Q236" s="196" t="s">
        <v>6269</v>
      </c>
      <c r="R236" s="196">
        <v>1</v>
      </c>
      <c r="S236" s="196" t="s">
        <v>636</v>
      </c>
      <c r="T236" s="196" t="s">
        <v>5439</v>
      </c>
      <c r="U236" s="196">
        <v>0</v>
      </c>
      <c r="V236" s="196">
        <v>1</v>
      </c>
      <c r="W236" s="196"/>
      <c r="X236" s="196">
        <v>56.849999999999987</v>
      </c>
      <c r="Y236" s="196" t="s">
        <v>6280</v>
      </c>
      <c r="Z236" s="196">
        <v>0</v>
      </c>
      <c r="AA236" s="196">
        <v>1</v>
      </c>
      <c r="AB236" s="196" t="s">
        <v>6285</v>
      </c>
      <c r="AC236" s="196" t="s">
        <v>3907</v>
      </c>
      <c r="AD236" s="196">
        <v>46</v>
      </c>
    </row>
    <row r="237" spans="1:30">
      <c r="A237" s="196" t="s">
        <v>3907</v>
      </c>
      <c r="B237" s="196">
        <v>46</v>
      </c>
      <c r="C237" s="196" t="s">
        <v>6278</v>
      </c>
      <c r="D237" s="197">
        <v>2386</v>
      </c>
      <c r="E237" s="196" t="s">
        <v>6279</v>
      </c>
      <c r="F237" s="196" t="s">
        <v>437</v>
      </c>
      <c r="G237" s="196" t="s">
        <v>431</v>
      </c>
      <c r="H237" s="196" t="s">
        <v>569</v>
      </c>
      <c r="I237" s="196">
        <v>59.850000000000009</v>
      </c>
      <c r="J237" s="196"/>
      <c r="K237" s="196">
        <v>2025</v>
      </c>
      <c r="L237" s="196">
        <v>8</v>
      </c>
      <c r="M237" s="196">
        <v>0</v>
      </c>
      <c r="N237" s="196">
        <v>59.850000000000009</v>
      </c>
      <c r="O237" s="196"/>
      <c r="P237" s="196"/>
      <c r="Q237" s="196" t="s">
        <v>6269</v>
      </c>
      <c r="R237" s="196">
        <v>1</v>
      </c>
      <c r="S237" s="196" t="s">
        <v>636</v>
      </c>
      <c r="T237" s="196" t="s">
        <v>5440</v>
      </c>
      <c r="U237" s="196">
        <v>0</v>
      </c>
      <c r="V237" s="196">
        <v>1</v>
      </c>
      <c r="W237" s="196"/>
      <c r="X237" s="196">
        <v>59.850000000000009</v>
      </c>
      <c r="Y237" s="196" t="s">
        <v>6280</v>
      </c>
      <c r="Z237" s="196">
        <v>0</v>
      </c>
      <c r="AA237" s="196">
        <v>1</v>
      </c>
      <c r="AB237" s="196" t="s">
        <v>6285</v>
      </c>
      <c r="AC237" s="196" t="s">
        <v>3907</v>
      </c>
      <c r="AD237" s="196">
        <v>46</v>
      </c>
    </row>
    <row r="238" spans="1:30">
      <c r="A238" s="196" t="s">
        <v>3907</v>
      </c>
      <c r="B238" s="196">
        <v>46</v>
      </c>
      <c r="C238" s="196" t="s">
        <v>6278</v>
      </c>
      <c r="D238" s="197">
        <v>2387</v>
      </c>
      <c r="E238" s="196" t="s">
        <v>6279</v>
      </c>
      <c r="F238" s="196" t="s">
        <v>437</v>
      </c>
      <c r="G238" s="196" t="s">
        <v>431</v>
      </c>
      <c r="H238" s="196" t="s">
        <v>569</v>
      </c>
      <c r="I238" s="196">
        <v>66.790000000000006</v>
      </c>
      <c r="J238" s="196"/>
      <c r="K238" s="196">
        <v>2025</v>
      </c>
      <c r="L238" s="196">
        <v>9</v>
      </c>
      <c r="M238" s="196">
        <v>0</v>
      </c>
      <c r="N238" s="196">
        <v>66.790000000000006</v>
      </c>
      <c r="O238" s="196"/>
      <c r="P238" s="196"/>
      <c r="Q238" s="196" t="s">
        <v>6269</v>
      </c>
      <c r="R238" s="196">
        <v>1</v>
      </c>
      <c r="S238" s="196" t="s">
        <v>636</v>
      </c>
      <c r="T238" s="196" t="s">
        <v>5441</v>
      </c>
      <c r="U238" s="196">
        <v>0</v>
      </c>
      <c r="V238" s="196">
        <v>1</v>
      </c>
      <c r="W238" s="196"/>
      <c r="X238" s="196">
        <v>66.790000000000006</v>
      </c>
      <c r="Y238" s="196" t="s">
        <v>6280</v>
      </c>
      <c r="Z238" s="196">
        <v>0</v>
      </c>
      <c r="AA238" s="196">
        <v>1</v>
      </c>
      <c r="AB238" s="196" t="s">
        <v>6285</v>
      </c>
      <c r="AC238" s="196" t="s">
        <v>3907</v>
      </c>
      <c r="AD238" s="196">
        <v>46</v>
      </c>
    </row>
    <row r="239" spans="1:30">
      <c r="A239" s="196" t="s">
        <v>3907</v>
      </c>
      <c r="B239" s="196">
        <v>46</v>
      </c>
      <c r="C239" s="196" t="s">
        <v>6278</v>
      </c>
      <c r="D239" s="197">
        <v>2388</v>
      </c>
      <c r="E239" s="196" t="s">
        <v>6279</v>
      </c>
      <c r="F239" s="196" t="s">
        <v>437</v>
      </c>
      <c r="G239" s="196" t="s">
        <v>431</v>
      </c>
      <c r="H239" s="196" t="s">
        <v>569</v>
      </c>
      <c r="I239" s="196">
        <v>73.069999999999993</v>
      </c>
      <c r="J239" s="196"/>
      <c r="K239" s="196">
        <v>2025</v>
      </c>
      <c r="L239" s="196">
        <v>10</v>
      </c>
      <c r="M239" s="196">
        <v>0</v>
      </c>
      <c r="N239" s="196">
        <v>73.069999999999993</v>
      </c>
      <c r="O239" s="196"/>
      <c r="P239" s="196"/>
      <c r="Q239" s="196" t="s">
        <v>6269</v>
      </c>
      <c r="R239" s="196">
        <v>1</v>
      </c>
      <c r="S239" s="196" t="s">
        <v>636</v>
      </c>
      <c r="T239" s="196" t="s">
        <v>5442</v>
      </c>
      <c r="U239" s="196">
        <v>0</v>
      </c>
      <c r="V239" s="196">
        <v>1</v>
      </c>
      <c r="W239" s="196"/>
      <c r="X239" s="196">
        <v>73.069999999999993</v>
      </c>
      <c r="Y239" s="196" t="s">
        <v>6280</v>
      </c>
      <c r="Z239" s="196">
        <v>0</v>
      </c>
      <c r="AA239" s="196">
        <v>1</v>
      </c>
      <c r="AB239" s="196" t="s">
        <v>6285</v>
      </c>
      <c r="AC239" s="196" t="s">
        <v>3907</v>
      </c>
      <c r="AD239" s="196">
        <v>46</v>
      </c>
    </row>
    <row r="240" spans="1:30">
      <c r="A240" s="196" t="s">
        <v>3907</v>
      </c>
      <c r="B240" s="196">
        <v>46</v>
      </c>
      <c r="C240" s="196" t="s">
        <v>6278</v>
      </c>
      <c r="D240" s="197">
        <v>2389</v>
      </c>
      <c r="E240" s="196" t="s">
        <v>6279</v>
      </c>
      <c r="F240" s="196" t="s">
        <v>437</v>
      </c>
      <c r="G240" s="196" t="s">
        <v>431</v>
      </c>
      <c r="H240" s="196" t="s">
        <v>569</v>
      </c>
      <c r="I240" s="196">
        <v>82.1</v>
      </c>
      <c r="J240" s="196"/>
      <c r="K240" s="196">
        <v>2025</v>
      </c>
      <c r="L240" s="196">
        <v>11</v>
      </c>
      <c r="M240" s="196">
        <v>0</v>
      </c>
      <c r="N240" s="196">
        <v>82.1</v>
      </c>
      <c r="O240" s="196"/>
      <c r="P240" s="196"/>
      <c r="Q240" s="196" t="s">
        <v>6269</v>
      </c>
      <c r="R240" s="196">
        <v>1</v>
      </c>
      <c r="S240" s="196" t="s">
        <v>636</v>
      </c>
      <c r="T240" s="196" t="s">
        <v>5443</v>
      </c>
      <c r="U240" s="196">
        <v>0</v>
      </c>
      <c r="V240" s="196">
        <v>1</v>
      </c>
      <c r="W240" s="196"/>
      <c r="X240" s="196">
        <v>82.1</v>
      </c>
      <c r="Y240" s="196" t="s">
        <v>6280</v>
      </c>
      <c r="Z240" s="196">
        <v>0</v>
      </c>
      <c r="AA240" s="196">
        <v>1</v>
      </c>
      <c r="AB240" s="196" t="s">
        <v>6285</v>
      </c>
      <c r="AC240" s="196" t="s">
        <v>3907</v>
      </c>
      <c r="AD240" s="196">
        <v>46</v>
      </c>
    </row>
    <row r="241" spans="1:30">
      <c r="A241" s="196" t="s">
        <v>3907</v>
      </c>
      <c r="B241" s="196">
        <v>46</v>
      </c>
      <c r="C241" s="196" t="s">
        <v>6278</v>
      </c>
      <c r="D241" s="197">
        <v>2390</v>
      </c>
      <c r="E241" s="196" t="s">
        <v>6279</v>
      </c>
      <c r="F241" s="196" t="s">
        <v>437</v>
      </c>
      <c r="G241" s="196" t="s">
        <v>431</v>
      </c>
      <c r="H241" s="196" t="s">
        <v>569</v>
      </c>
      <c r="I241" s="196">
        <v>107.8005169628433</v>
      </c>
      <c r="J241" s="196"/>
      <c r="K241" s="196">
        <v>2025</v>
      </c>
      <c r="L241" s="196">
        <v>12</v>
      </c>
      <c r="M241" s="196">
        <v>0</v>
      </c>
      <c r="N241" s="196">
        <v>107.8005169628433</v>
      </c>
      <c r="O241" s="196"/>
      <c r="P241" s="196"/>
      <c r="Q241" s="196" t="s">
        <v>6269</v>
      </c>
      <c r="R241" s="196">
        <v>1</v>
      </c>
      <c r="S241" s="196" t="s">
        <v>636</v>
      </c>
      <c r="T241" s="196" t="s">
        <v>5444</v>
      </c>
      <c r="U241" s="196">
        <v>0</v>
      </c>
      <c r="V241" s="196">
        <v>1</v>
      </c>
      <c r="W241" s="196"/>
      <c r="X241" s="196">
        <v>107.8005169628433</v>
      </c>
      <c r="Y241" s="196" t="s">
        <v>6280</v>
      </c>
      <c r="Z241" s="196">
        <v>0</v>
      </c>
      <c r="AA241" s="196">
        <v>1</v>
      </c>
      <c r="AB241" s="196" t="s">
        <v>6285</v>
      </c>
      <c r="AC241" s="196" t="s">
        <v>3907</v>
      </c>
      <c r="AD241" s="196">
        <v>46</v>
      </c>
    </row>
    <row r="242" spans="1:30">
      <c r="A242" s="196" t="s">
        <v>3907</v>
      </c>
      <c r="B242" s="196">
        <v>46</v>
      </c>
      <c r="C242" s="196" t="s">
        <v>6278</v>
      </c>
      <c r="D242" s="197">
        <v>2391</v>
      </c>
      <c r="E242" s="196" t="s">
        <v>6279</v>
      </c>
      <c r="F242" s="196" t="s">
        <v>437</v>
      </c>
      <c r="G242" s="196" t="s">
        <v>431</v>
      </c>
      <c r="H242" s="196" t="s">
        <v>569</v>
      </c>
      <c r="I242" s="196">
        <v>86.79</v>
      </c>
      <c r="J242" s="196"/>
      <c r="K242" s="196">
        <v>2026</v>
      </c>
      <c r="L242" s="196">
        <v>1</v>
      </c>
      <c r="M242" s="196">
        <v>0</v>
      </c>
      <c r="N242" s="196">
        <v>86.79</v>
      </c>
      <c r="O242" s="196"/>
      <c r="P242" s="196"/>
      <c r="Q242" s="196" t="s">
        <v>6269</v>
      </c>
      <c r="R242" s="196">
        <v>1</v>
      </c>
      <c r="S242" s="196" t="s">
        <v>636</v>
      </c>
      <c r="T242" s="196" t="s">
        <v>5445</v>
      </c>
      <c r="U242" s="196">
        <v>0</v>
      </c>
      <c r="V242" s="196">
        <v>1</v>
      </c>
      <c r="W242" s="196"/>
      <c r="X242" s="196">
        <v>86.79</v>
      </c>
      <c r="Y242" s="196" t="s">
        <v>6280</v>
      </c>
      <c r="Z242" s="196">
        <v>0</v>
      </c>
      <c r="AA242" s="196">
        <v>1</v>
      </c>
      <c r="AB242" s="196" t="s">
        <v>6285</v>
      </c>
      <c r="AC242" s="196" t="s">
        <v>3907</v>
      </c>
      <c r="AD242" s="196">
        <v>46</v>
      </c>
    </row>
    <row r="243" spans="1:30">
      <c r="A243" s="196" t="s">
        <v>3907</v>
      </c>
      <c r="B243" s="196">
        <v>46</v>
      </c>
      <c r="C243" s="196" t="s">
        <v>6278</v>
      </c>
      <c r="D243" s="197">
        <v>2392</v>
      </c>
      <c r="E243" s="196" t="s">
        <v>6279</v>
      </c>
      <c r="F243" s="196" t="s">
        <v>437</v>
      </c>
      <c r="G243" s="196" t="s">
        <v>431</v>
      </c>
      <c r="H243" s="196" t="s">
        <v>569</v>
      </c>
      <c r="I243" s="196">
        <v>88.15</v>
      </c>
      <c r="J243" s="196"/>
      <c r="K243" s="196">
        <v>2026</v>
      </c>
      <c r="L243" s="196">
        <v>2</v>
      </c>
      <c r="M243" s="196">
        <v>0</v>
      </c>
      <c r="N243" s="196">
        <v>88.15</v>
      </c>
      <c r="O243" s="196"/>
      <c r="P243" s="196"/>
      <c r="Q243" s="196" t="s">
        <v>6269</v>
      </c>
      <c r="R243" s="196">
        <v>1</v>
      </c>
      <c r="S243" s="196" t="s">
        <v>636</v>
      </c>
      <c r="T243" s="196" t="s">
        <v>5446</v>
      </c>
      <c r="U243" s="196">
        <v>0</v>
      </c>
      <c r="V243" s="196">
        <v>1</v>
      </c>
      <c r="W243" s="196"/>
      <c r="X243" s="196">
        <v>88.15</v>
      </c>
      <c r="Y243" s="196" t="s">
        <v>6280</v>
      </c>
      <c r="Z243" s="196">
        <v>0</v>
      </c>
      <c r="AA243" s="196">
        <v>1</v>
      </c>
      <c r="AB243" s="196" t="s">
        <v>6285</v>
      </c>
      <c r="AC243" s="196" t="s">
        <v>3907</v>
      </c>
      <c r="AD243" s="196">
        <v>46</v>
      </c>
    </row>
    <row r="244" spans="1:30">
      <c r="A244" s="196" t="s">
        <v>3907</v>
      </c>
      <c r="B244" s="196">
        <v>46</v>
      </c>
      <c r="C244" s="196" t="s">
        <v>6278</v>
      </c>
      <c r="D244" s="197">
        <v>2393</v>
      </c>
      <c r="E244" s="196" t="s">
        <v>6279</v>
      </c>
      <c r="F244" s="196" t="s">
        <v>437</v>
      </c>
      <c r="G244" s="196" t="s">
        <v>431</v>
      </c>
      <c r="H244" s="196" t="s">
        <v>569</v>
      </c>
      <c r="I244" s="196">
        <v>88.02</v>
      </c>
      <c r="J244" s="196"/>
      <c r="K244" s="196">
        <v>2026</v>
      </c>
      <c r="L244" s="196">
        <v>3</v>
      </c>
      <c r="M244" s="196">
        <v>0</v>
      </c>
      <c r="N244" s="196">
        <v>88.02</v>
      </c>
      <c r="O244" s="196"/>
      <c r="P244" s="196"/>
      <c r="Q244" s="196" t="s">
        <v>6269</v>
      </c>
      <c r="R244" s="196">
        <v>1</v>
      </c>
      <c r="S244" s="196" t="s">
        <v>636</v>
      </c>
      <c r="T244" s="196" t="s">
        <v>5447</v>
      </c>
      <c r="U244" s="196">
        <v>0</v>
      </c>
      <c r="V244" s="196">
        <v>1</v>
      </c>
      <c r="W244" s="196"/>
      <c r="X244" s="196">
        <v>88.02</v>
      </c>
      <c r="Y244" s="196" t="s">
        <v>6280</v>
      </c>
      <c r="Z244" s="196">
        <v>0</v>
      </c>
      <c r="AA244" s="196">
        <v>1</v>
      </c>
      <c r="AB244" s="196" t="s">
        <v>6285</v>
      </c>
      <c r="AC244" s="196" t="s">
        <v>3907</v>
      </c>
      <c r="AD244" s="196">
        <v>46</v>
      </c>
    </row>
    <row r="245" spans="1:30">
      <c r="A245" s="196" t="s">
        <v>3907</v>
      </c>
      <c r="B245" s="196">
        <v>46</v>
      </c>
      <c r="C245" s="196" t="s">
        <v>6278</v>
      </c>
      <c r="D245" s="197">
        <v>2394</v>
      </c>
      <c r="E245" s="196" t="s">
        <v>6279</v>
      </c>
      <c r="F245" s="196" t="s">
        <v>437</v>
      </c>
      <c r="G245" s="196" t="s">
        <v>431</v>
      </c>
      <c r="H245" s="196" t="s">
        <v>569</v>
      </c>
      <c r="I245" s="196">
        <v>76.63</v>
      </c>
      <c r="J245" s="196"/>
      <c r="K245" s="196">
        <v>2026</v>
      </c>
      <c r="L245" s="196">
        <v>4</v>
      </c>
      <c r="M245" s="196">
        <v>0</v>
      </c>
      <c r="N245" s="196">
        <v>76.63</v>
      </c>
      <c r="O245" s="196"/>
      <c r="P245" s="196"/>
      <c r="Q245" s="196" t="s">
        <v>6269</v>
      </c>
      <c r="R245" s="196">
        <v>1</v>
      </c>
      <c r="S245" s="196" t="s">
        <v>636</v>
      </c>
      <c r="T245" s="196" t="s">
        <v>5448</v>
      </c>
      <c r="U245" s="196">
        <v>0</v>
      </c>
      <c r="V245" s="196">
        <v>1</v>
      </c>
      <c r="W245" s="196"/>
      <c r="X245" s="196">
        <v>76.63</v>
      </c>
      <c r="Y245" s="196" t="s">
        <v>6280</v>
      </c>
      <c r="Z245" s="196">
        <v>0</v>
      </c>
      <c r="AA245" s="196">
        <v>1</v>
      </c>
      <c r="AB245" s="196" t="s">
        <v>6285</v>
      </c>
      <c r="AC245" s="196" t="s">
        <v>3907</v>
      </c>
      <c r="AD245" s="196">
        <v>46</v>
      </c>
    </row>
    <row r="246" spans="1:30">
      <c r="A246" s="196" t="s">
        <v>3907</v>
      </c>
      <c r="B246" s="196">
        <v>46</v>
      </c>
      <c r="C246" s="196" t="s">
        <v>6278</v>
      </c>
      <c r="D246" s="197">
        <v>2395</v>
      </c>
      <c r="E246" s="196" t="s">
        <v>6279</v>
      </c>
      <c r="F246" s="196" t="s">
        <v>437</v>
      </c>
      <c r="G246" s="196" t="s">
        <v>431</v>
      </c>
      <c r="H246" s="196" t="s">
        <v>569</v>
      </c>
      <c r="I246" s="196">
        <v>68.510000000000005</v>
      </c>
      <c r="J246" s="196"/>
      <c r="K246" s="196">
        <v>2026</v>
      </c>
      <c r="L246" s="196">
        <v>5</v>
      </c>
      <c r="M246" s="196">
        <v>0</v>
      </c>
      <c r="N246" s="196">
        <v>68.510000000000005</v>
      </c>
      <c r="O246" s="196"/>
      <c r="P246" s="196"/>
      <c r="Q246" s="196" t="s">
        <v>6269</v>
      </c>
      <c r="R246" s="196">
        <v>1</v>
      </c>
      <c r="S246" s="196" t="s">
        <v>636</v>
      </c>
      <c r="T246" s="196" t="s">
        <v>5449</v>
      </c>
      <c r="U246" s="196">
        <v>0</v>
      </c>
      <c r="V246" s="196">
        <v>1</v>
      </c>
      <c r="W246" s="196"/>
      <c r="X246" s="196">
        <v>68.510000000000005</v>
      </c>
      <c r="Y246" s="196" t="s">
        <v>6280</v>
      </c>
      <c r="Z246" s="196">
        <v>0</v>
      </c>
      <c r="AA246" s="196">
        <v>1</v>
      </c>
      <c r="AB246" s="196" t="s">
        <v>6285</v>
      </c>
      <c r="AC246" s="196" t="s">
        <v>3907</v>
      </c>
      <c r="AD246" s="196">
        <v>46</v>
      </c>
    </row>
    <row r="247" spans="1:30">
      <c r="A247" s="196" t="s">
        <v>3907</v>
      </c>
      <c r="B247" s="196">
        <v>46</v>
      </c>
      <c r="C247" s="196" t="s">
        <v>6278</v>
      </c>
      <c r="D247" s="197">
        <v>2396</v>
      </c>
      <c r="E247" s="196" t="s">
        <v>6279</v>
      </c>
      <c r="F247" s="196" t="s">
        <v>437</v>
      </c>
      <c r="G247" s="196" t="s">
        <v>431</v>
      </c>
      <c r="H247" s="196" t="s">
        <v>569</v>
      </c>
      <c r="I247" s="196">
        <v>61.84</v>
      </c>
      <c r="J247" s="196"/>
      <c r="K247" s="196">
        <v>2026</v>
      </c>
      <c r="L247" s="196">
        <v>6</v>
      </c>
      <c r="M247" s="196">
        <v>0</v>
      </c>
      <c r="N247" s="196">
        <v>61.84</v>
      </c>
      <c r="O247" s="196"/>
      <c r="P247" s="196"/>
      <c r="Q247" s="196" t="s">
        <v>6269</v>
      </c>
      <c r="R247" s="196">
        <v>1</v>
      </c>
      <c r="S247" s="196" t="s">
        <v>636</v>
      </c>
      <c r="T247" s="196" t="s">
        <v>5450</v>
      </c>
      <c r="U247" s="196">
        <v>0</v>
      </c>
      <c r="V247" s="196">
        <v>1</v>
      </c>
      <c r="W247" s="196"/>
      <c r="X247" s="196">
        <v>61.84</v>
      </c>
      <c r="Y247" s="196" t="s">
        <v>6280</v>
      </c>
      <c r="Z247" s="196">
        <v>0</v>
      </c>
      <c r="AA247" s="196">
        <v>1</v>
      </c>
      <c r="AB247" s="196" t="s">
        <v>6285</v>
      </c>
      <c r="AC247" s="196" t="s">
        <v>3907</v>
      </c>
      <c r="AD247" s="196">
        <v>46</v>
      </c>
    </row>
    <row r="248" spans="1:30">
      <c r="A248" s="196" t="s">
        <v>3907</v>
      </c>
      <c r="B248" s="196">
        <v>46</v>
      </c>
      <c r="C248" s="196" t="s">
        <v>6278</v>
      </c>
      <c r="D248" s="197">
        <v>2397</v>
      </c>
      <c r="E248" s="196" t="s">
        <v>6279</v>
      </c>
      <c r="F248" s="196" t="s">
        <v>437</v>
      </c>
      <c r="G248" s="196" t="s">
        <v>431</v>
      </c>
      <c r="H248" s="196" t="s">
        <v>569</v>
      </c>
      <c r="I248" s="196">
        <v>56.849999999999987</v>
      </c>
      <c r="J248" s="196"/>
      <c r="K248" s="196">
        <v>2026</v>
      </c>
      <c r="L248" s="196">
        <v>7</v>
      </c>
      <c r="M248" s="196">
        <v>0</v>
      </c>
      <c r="N248" s="196">
        <v>56.849999999999987</v>
      </c>
      <c r="O248" s="196"/>
      <c r="P248" s="196"/>
      <c r="Q248" s="196" t="s">
        <v>6269</v>
      </c>
      <c r="R248" s="196">
        <v>1</v>
      </c>
      <c r="S248" s="196" t="s">
        <v>636</v>
      </c>
      <c r="T248" s="196" t="s">
        <v>5451</v>
      </c>
      <c r="U248" s="196">
        <v>0</v>
      </c>
      <c r="V248" s="196">
        <v>1</v>
      </c>
      <c r="W248" s="196"/>
      <c r="X248" s="196">
        <v>56.849999999999987</v>
      </c>
      <c r="Y248" s="196" t="s">
        <v>6280</v>
      </c>
      <c r="Z248" s="196">
        <v>0</v>
      </c>
      <c r="AA248" s="196">
        <v>1</v>
      </c>
      <c r="AB248" s="196" t="s">
        <v>6285</v>
      </c>
      <c r="AC248" s="196" t="s">
        <v>3907</v>
      </c>
      <c r="AD248" s="196">
        <v>46</v>
      </c>
    </row>
    <row r="249" spans="1:30">
      <c r="A249" s="196" t="s">
        <v>3907</v>
      </c>
      <c r="B249" s="196">
        <v>46</v>
      </c>
      <c r="C249" s="196" t="s">
        <v>6278</v>
      </c>
      <c r="D249" s="197">
        <v>2398</v>
      </c>
      <c r="E249" s="196" t="s">
        <v>6279</v>
      </c>
      <c r="F249" s="196" t="s">
        <v>437</v>
      </c>
      <c r="G249" s="196" t="s">
        <v>431</v>
      </c>
      <c r="H249" s="196" t="s">
        <v>569</v>
      </c>
      <c r="I249" s="196">
        <v>59.850000000000009</v>
      </c>
      <c r="J249" s="196"/>
      <c r="K249" s="196">
        <v>2026</v>
      </c>
      <c r="L249" s="196">
        <v>8</v>
      </c>
      <c r="M249" s="196">
        <v>0</v>
      </c>
      <c r="N249" s="196">
        <v>59.850000000000009</v>
      </c>
      <c r="O249" s="196"/>
      <c r="P249" s="196"/>
      <c r="Q249" s="196" t="s">
        <v>6269</v>
      </c>
      <c r="R249" s="196">
        <v>1</v>
      </c>
      <c r="S249" s="196" t="s">
        <v>636</v>
      </c>
      <c r="T249" s="196" t="s">
        <v>5452</v>
      </c>
      <c r="U249" s="196">
        <v>0</v>
      </c>
      <c r="V249" s="196">
        <v>1</v>
      </c>
      <c r="W249" s="196"/>
      <c r="X249" s="196">
        <v>59.850000000000009</v>
      </c>
      <c r="Y249" s="196" t="s">
        <v>6280</v>
      </c>
      <c r="Z249" s="196">
        <v>0</v>
      </c>
      <c r="AA249" s="196">
        <v>1</v>
      </c>
      <c r="AB249" s="196" t="s">
        <v>6285</v>
      </c>
      <c r="AC249" s="196" t="s">
        <v>3907</v>
      </c>
      <c r="AD249" s="196">
        <v>46</v>
      </c>
    </row>
    <row r="250" spans="1:30">
      <c r="A250" s="196" t="s">
        <v>3907</v>
      </c>
      <c r="B250" s="196">
        <v>46</v>
      </c>
      <c r="C250" s="196" t="s">
        <v>6278</v>
      </c>
      <c r="D250" s="197">
        <v>2399</v>
      </c>
      <c r="E250" s="196" t="s">
        <v>6279</v>
      </c>
      <c r="F250" s="196" t="s">
        <v>437</v>
      </c>
      <c r="G250" s="196" t="s">
        <v>431</v>
      </c>
      <c r="H250" s="196" t="s">
        <v>569</v>
      </c>
      <c r="I250" s="196">
        <v>66.790000000000006</v>
      </c>
      <c r="J250" s="196"/>
      <c r="K250" s="196">
        <v>2026</v>
      </c>
      <c r="L250" s="196">
        <v>9</v>
      </c>
      <c r="M250" s="196">
        <v>0</v>
      </c>
      <c r="N250" s="196">
        <v>66.790000000000006</v>
      </c>
      <c r="O250" s="196"/>
      <c r="P250" s="196"/>
      <c r="Q250" s="196" t="s">
        <v>6269</v>
      </c>
      <c r="R250" s="196">
        <v>1</v>
      </c>
      <c r="S250" s="196" t="s">
        <v>636</v>
      </c>
      <c r="T250" s="196" t="s">
        <v>5453</v>
      </c>
      <c r="U250" s="196">
        <v>0</v>
      </c>
      <c r="V250" s="196">
        <v>1</v>
      </c>
      <c r="W250" s="196"/>
      <c r="X250" s="196">
        <v>66.790000000000006</v>
      </c>
      <c r="Y250" s="196" t="s">
        <v>6280</v>
      </c>
      <c r="Z250" s="196">
        <v>0</v>
      </c>
      <c r="AA250" s="196">
        <v>1</v>
      </c>
      <c r="AB250" s="196" t="s">
        <v>6285</v>
      </c>
      <c r="AC250" s="196" t="s">
        <v>3907</v>
      </c>
      <c r="AD250" s="196">
        <v>46</v>
      </c>
    </row>
    <row r="251" spans="1:30">
      <c r="A251" s="196" t="s">
        <v>3907</v>
      </c>
      <c r="B251" s="196">
        <v>46</v>
      </c>
      <c r="C251" s="196" t="s">
        <v>6278</v>
      </c>
      <c r="D251" s="197">
        <v>2400</v>
      </c>
      <c r="E251" s="196" t="s">
        <v>6279</v>
      </c>
      <c r="F251" s="196" t="s">
        <v>437</v>
      </c>
      <c r="G251" s="196" t="s">
        <v>431</v>
      </c>
      <c r="H251" s="196" t="s">
        <v>569</v>
      </c>
      <c r="I251" s="196">
        <v>73.069999999999993</v>
      </c>
      <c r="J251" s="196"/>
      <c r="K251" s="196">
        <v>2026</v>
      </c>
      <c r="L251" s="196">
        <v>10</v>
      </c>
      <c r="M251" s="196">
        <v>0</v>
      </c>
      <c r="N251" s="196">
        <v>73.069999999999993</v>
      </c>
      <c r="O251" s="196"/>
      <c r="P251" s="196"/>
      <c r="Q251" s="196" t="s">
        <v>6269</v>
      </c>
      <c r="R251" s="196">
        <v>1</v>
      </c>
      <c r="S251" s="196" t="s">
        <v>636</v>
      </c>
      <c r="T251" s="196" t="s">
        <v>5454</v>
      </c>
      <c r="U251" s="196">
        <v>0</v>
      </c>
      <c r="V251" s="196">
        <v>1</v>
      </c>
      <c r="W251" s="196"/>
      <c r="X251" s="196">
        <v>73.069999999999993</v>
      </c>
      <c r="Y251" s="196" t="s">
        <v>6280</v>
      </c>
      <c r="Z251" s="196">
        <v>0</v>
      </c>
      <c r="AA251" s="196">
        <v>1</v>
      </c>
      <c r="AB251" s="196" t="s">
        <v>6285</v>
      </c>
      <c r="AC251" s="196" t="s">
        <v>3907</v>
      </c>
      <c r="AD251" s="196">
        <v>46</v>
      </c>
    </row>
    <row r="252" spans="1:30">
      <c r="A252" s="196" t="s">
        <v>3907</v>
      </c>
      <c r="B252" s="196">
        <v>46</v>
      </c>
      <c r="C252" s="196" t="s">
        <v>6278</v>
      </c>
      <c r="D252" s="197">
        <v>2401</v>
      </c>
      <c r="E252" s="196" t="s">
        <v>6279</v>
      </c>
      <c r="F252" s="196" t="s">
        <v>437</v>
      </c>
      <c r="G252" s="196" t="s">
        <v>431</v>
      </c>
      <c r="H252" s="196" t="s">
        <v>569</v>
      </c>
      <c r="I252" s="196">
        <v>82.1</v>
      </c>
      <c r="J252" s="196"/>
      <c r="K252" s="196">
        <v>2026</v>
      </c>
      <c r="L252" s="196">
        <v>11</v>
      </c>
      <c r="M252" s="196">
        <v>0</v>
      </c>
      <c r="N252" s="196">
        <v>82.1</v>
      </c>
      <c r="O252" s="196"/>
      <c r="P252" s="196"/>
      <c r="Q252" s="196" t="s">
        <v>6269</v>
      </c>
      <c r="R252" s="196">
        <v>1</v>
      </c>
      <c r="S252" s="196" t="s">
        <v>636</v>
      </c>
      <c r="T252" s="196" t="s">
        <v>5455</v>
      </c>
      <c r="U252" s="196">
        <v>0</v>
      </c>
      <c r="V252" s="196">
        <v>1</v>
      </c>
      <c r="W252" s="196"/>
      <c r="X252" s="196">
        <v>82.1</v>
      </c>
      <c r="Y252" s="196" t="s">
        <v>6280</v>
      </c>
      <c r="Z252" s="196">
        <v>0</v>
      </c>
      <c r="AA252" s="196">
        <v>1</v>
      </c>
      <c r="AB252" s="196" t="s">
        <v>6285</v>
      </c>
      <c r="AC252" s="196" t="s">
        <v>3907</v>
      </c>
      <c r="AD252" s="196">
        <v>46</v>
      </c>
    </row>
    <row r="253" spans="1:30">
      <c r="A253" s="196" t="s">
        <v>3907</v>
      </c>
      <c r="B253" s="196">
        <v>46</v>
      </c>
      <c r="C253" s="196" t="s">
        <v>6278</v>
      </c>
      <c r="D253" s="197">
        <v>2402</v>
      </c>
      <c r="E253" s="196" t="s">
        <v>6279</v>
      </c>
      <c r="F253" s="196" t="s">
        <v>437</v>
      </c>
      <c r="G253" s="196" t="s">
        <v>431</v>
      </c>
      <c r="H253" s="196" t="s">
        <v>569</v>
      </c>
      <c r="I253" s="196">
        <v>107.8005169628433</v>
      </c>
      <c r="J253" s="196"/>
      <c r="K253" s="196">
        <v>2026</v>
      </c>
      <c r="L253" s="196">
        <v>12</v>
      </c>
      <c r="M253" s="196">
        <v>0</v>
      </c>
      <c r="N253" s="196">
        <v>107.8005169628433</v>
      </c>
      <c r="O253" s="196"/>
      <c r="P253" s="196"/>
      <c r="Q253" s="196" t="s">
        <v>6269</v>
      </c>
      <c r="R253" s="196">
        <v>1</v>
      </c>
      <c r="S253" s="196" t="s">
        <v>636</v>
      </c>
      <c r="T253" s="196" t="s">
        <v>5456</v>
      </c>
      <c r="U253" s="196">
        <v>0</v>
      </c>
      <c r="V253" s="196">
        <v>1</v>
      </c>
      <c r="W253" s="196"/>
      <c r="X253" s="196">
        <v>107.8005169628433</v>
      </c>
      <c r="Y253" s="196" t="s">
        <v>6280</v>
      </c>
      <c r="Z253" s="196">
        <v>0</v>
      </c>
      <c r="AA253" s="196">
        <v>1</v>
      </c>
      <c r="AB253" s="196" t="s">
        <v>6285</v>
      </c>
      <c r="AC253" s="196" t="s">
        <v>3907</v>
      </c>
      <c r="AD253" s="196">
        <v>46</v>
      </c>
    </row>
    <row r="254" spans="1:30">
      <c r="A254" s="196" t="s">
        <v>3907</v>
      </c>
      <c r="B254" s="196">
        <v>46</v>
      </c>
      <c r="C254" s="196" t="s">
        <v>6278</v>
      </c>
      <c r="D254" s="197">
        <v>2403</v>
      </c>
      <c r="E254" s="196" t="s">
        <v>6279</v>
      </c>
      <c r="F254" s="196" t="s">
        <v>437</v>
      </c>
      <c r="G254" s="196" t="s">
        <v>431</v>
      </c>
      <c r="H254" s="196" t="s">
        <v>569</v>
      </c>
      <c r="I254" s="196">
        <v>86.79</v>
      </c>
      <c r="J254" s="196"/>
      <c r="K254" s="196">
        <v>2027</v>
      </c>
      <c r="L254" s="196">
        <v>1</v>
      </c>
      <c r="M254" s="196">
        <v>0</v>
      </c>
      <c r="N254" s="196">
        <v>86.79</v>
      </c>
      <c r="O254" s="196"/>
      <c r="P254" s="196"/>
      <c r="Q254" s="196" t="s">
        <v>6269</v>
      </c>
      <c r="R254" s="196">
        <v>1</v>
      </c>
      <c r="S254" s="196" t="s">
        <v>636</v>
      </c>
      <c r="T254" s="196" t="s">
        <v>5457</v>
      </c>
      <c r="U254" s="196">
        <v>0</v>
      </c>
      <c r="V254" s="196">
        <v>1</v>
      </c>
      <c r="W254" s="196"/>
      <c r="X254" s="196">
        <v>86.79</v>
      </c>
      <c r="Y254" s="196" t="s">
        <v>6280</v>
      </c>
      <c r="Z254" s="196">
        <v>0</v>
      </c>
      <c r="AA254" s="196">
        <v>1</v>
      </c>
      <c r="AB254" s="196" t="s">
        <v>6285</v>
      </c>
      <c r="AC254" s="196" t="s">
        <v>3907</v>
      </c>
      <c r="AD254" s="196">
        <v>46</v>
      </c>
    </row>
    <row r="255" spans="1:30">
      <c r="A255" s="196" t="s">
        <v>3907</v>
      </c>
      <c r="B255" s="196">
        <v>46</v>
      </c>
      <c r="C255" s="196" t="s">
        <v>6278</v>
      </c>
      <c r="D255" s="197">
        <v>2404</v>
      </c>
      <c r="E255" s="196" t="s">
        <v>6279</v>
      </c>
      <c r="F255" s="196" t="s">
        <v>437</v>
      </c>
      <c r="G255" s="196" t="s">
        <v>431</v>
      </c>
      <c r="H255" s="196" t="s">
        <v>569</v>
      </c>
      <c r="I255" s="196">
        <v>88.15</v>
      </c>
      <c r="J255" s="196"/>
      <c r="K255" s="196">
        <v>2027</v>
      </c>
      <c r="L255" s="196">
        <v>2</v>
      </c>
      <c r="M255" s="196">
        <v>0</v>
      </c>
      <c r="N255" s="196">
        <v>88.15</v>
      </c>
      <c r="O255" s="196"/>
      <c r="P255" s="196"/>
      <c r="Q255" s="196" t="s">
        <v>6269</v>
      </c>
      <c r="R255" s="196">
        <v>1</v>
      </c>
      <c r="S255" s="196" t="s">
        <v>636</v>
      </c>
      <c r="T255" s="196" t="s">
        <v>5458</v>
      </c>
      <c r="U255" s="196">
        <v>0</v>
      </c>
      <c r="V255" s="196">
        <v>1</v>
      </c>
      <c r="W255" s="196"/>
      <c r="X255" s="196">
        <v>88.15</v>
      </c>
      <c r="Y255" s="196" t="s">
        <v>6280</v>
      </c>
      <c r="Z255" s="196">
        <v>0</v>
      </c>
      <c r="AA255" s="196">
        <v>1</v>
      </c>
      <c r="AB255" s="196" t="s">
        <v>6285</v>
      </c>
      <c r="AC255" s="196" t="s">
        <v>3907</v>
      </c>
      <c r="AD255" s="196">
        <v>46</v>
      </c>
    </row>
    <row r="256" spans="1:30">
      <c r="A256" s="196" t="s">
        <v>3907</v>
      </c>
      <c r="B256" s="196">
        <v>46</v>
      </c>
      <c r="C256" s="196" t="s">
        <v>6278</v>
      </c>
      <c r="D256" s="197">
        <v>2405</v>
      </c>
      <c r="E256" s="196" t="s">
        <v>6279</v>
      </c>
      <c r="F256" s="196" t="s">
        <v>437</v>
      </c>
      <c r="G256" s="196" t="s">
        <v>431</v>
      </c>
      <c r="H256" s="196" t="s">
        <v>569</v>
      </c>
      <c r="I256" s="196">
        <v>88.02</v>
      </c>
      <c r="J256" s="196"/>
      <c r="K256" s="196">
        <v>2027</v>
      </c>
      <c r="L256" s="196">
        <v>3</v>
      </c>
      <c r="M256" s="196">
        <v>0</v>
      </c>
      <c r="N256" s="196">
        <v>88.02</v>
      </c>
      <c r="O256" s="196"/>
      <c r="P256" s="196"/>
      <c r="Q256" s="196" t="s">
        <v>6269</v>
      </c>
      <c r="R256" s="196">
        <v>1</v>
      </c>
      <c r="S256" s="196" t="s">
        <v>636</v>
      </c>
      <c r="T256" s="196" t="s">
        <v>5459</v>
      </c>
      <c r="U256" s="196">
        <v>0</v>
      </c>
      <c r="V256" s="196">
        <v>1</v>
      </c>
      <c r="W256" s="196"/>
      <c r="X256" s="196">
        <v>88.02</v>
      </c>
      <c r="Y256" s="196" t="s">
        <v>6280</v>
      </c>
      <c r="Z256" s="196">
        <v>0</v>
      </c>
      <c r="AA256" s="196">
        <v>1</v>
      </c>
      <c r="AB256" s="196" t="s">
        <v>6285</v>
      </c>
      <c r="AC256" s="196" t="s">
        <v>3907</v>
      </c>
      <c r="AD256" s="196">
        <v>46</v>
      </c>
    </row>
    <row r="257" spans="1:30">
      <c r="A257" s="196" t="s">
        <v>3907</v>
      </c>
      <c r="B257" s="196">
        <v>46</v>
      </c>
      <c r="C257" s="196" t="s">
        <v>6278</v>
      </c>
      <c r="D257" s="197">
        <v>2406</v>
      </c>
      <c r="E257" s="196" t="s">
        <v>6279</v>
      </c>
      <c r="F257" s="196" t="s">
        <v>437</v>
      </c>
      <c r="G257" s="196" t="s">
        <v>431</v>
      </c>
      <c r="H257" s="196" t="s">
        <v>569</v>
      </c>
      <c r="I257" s="196">
        <v>76.63</v>
      </c>
      <c r="J257" s="196"/>
      <c r="K257" s="196">
        <v>2027</v>
      </c>
      <c r="L257" s="196">
        <v>4</v>
      </c>
      <c r="M257" s="196">
        <v>0</v>
      </c>
      <c r="N257" s="196">
        <v>76.63</v>
      </c>
      <c r="O257" s="196"/>
      <c r="P257" s="196"/>
      <c r="Q257" s="196" t="s">
        <v>6269</v>
      </c>
      <c r="R257" s="196">
        <v>1</v>
      </c>
      <c r="S257" s="196" t="s">
        <v>636</v>
      </c>
      <c r="T257" s="196" t="s">
        <v>5460</v>
      </c>
      <c r="U257" s="196">
        <v>0</v>
      </c>
      <c r="V257" s="196">
        <v>1</v>
      </c>
      <c r="W257" s="196"/>
      <c r="X257" s="196">
        <v>76.63</v>
      </c>
      <c r="Y257" s="196" t="s">
        <v>6280</v>
      </c>
      <c r="Z257" s="196">
        <v>0</v>
      </c>
      <c r="AA257" s="196">
        <v>1</v>
      </c>
      <c r="AB257" s="196" t="s">
        <v>6285</v>
      </c>
      <c r="AC257" s="196" t="s">
        <v>3907</v>
      </c>
      <c r="AD257" s="196">
        <v>46</v>
      </c>
    </row>
    <row r="258" spans="1:30">
      <c r="A258" s="196" t="s">
        <v>3907</v>
      </c>
      <c r="B258" s="196">
        <v>46</v>
      </c>
      <c r="C258" s="196" t="s">
        <v>6278</v>
      </c>
      <c r="D258" s="197">
        <v>2407</v>
      </c>
      <c r="E258" s="196" t="s">
        <v>6279</v>
      </c>
      <c r="F258" s="196" t="s">
        <v>437</v>
      </c>
      <c r="G258" s="196" t="s">
        <v>431</v>
      </c>
      <c r="H258" s="196" t="s">
        <v>569</v>
      </c>
      <c r="I258" s="196">
        <v>68.510000000000005</v>
      </c>
      <c r="J258" s="196"/>
      <c r="K258" s="196">
        <v>2027</v>
      </c>
      <c r="L258" s="196">
        <v>5</v>
      </c>
      <c r="M258" s="196">
        <v>0</v>
      </c>
      <c r="N258" s="196">
        <v>68.510000000000005</v>
      </c>
      <c r="O258" s="196"/>
      <c r="P258" s="196"/>
      <c r="Q258" s="196" t="s">
        <v>6269</v>
      </c>
      <c r="R258" s="196">
        <v>1</v>
      </c>
      <c r="S258" s="196" t="s">
        <v>636</v>
      </c>
      <c r="T258" s="196" t="s">
        <v>5461</v>
      </c>
      <c r="U258" s="196">
        <v>0</v>
      </c>
      <c r="V258" s="196">
        <v>1</v>
      </c>
      <c r="W258" s="196"/>
      <c r="X258" s="196">
        <v>68.510000000000005</v>
      </c>
      <c r="Y258" s="196" t="s">
        <v>6280</v>
      </c>
      <c r="Z258" s="196">
        <v>0</v>
      </c>
      <c r="AA258" s="196">
        <v>1</v>
      </c>
      <c r="AB258" s="196" t="s">
        <v>6285</v>
      </c>
      <c r="AC258" s="196" t="s">
        <v>3907</v>
      </c>
      <c r="AD258" s="196">
        <v>46</v>
      </c>
    </row>
    <row r="259" spans="1:30">
      <c r="A259" s="196" t="s">
        <v>3907</v>
      </c>
      <c r="B259" s="196">
        <v>46</v>
      </c>
      <c r="C259" s="196" t="s">
        <v>6278</v>
      </c>
      <c r="D259" s="197">
        <v>2408</v>
      </c>
      <c r="E259" s="196" t="s">
        <v>6279</v>
      </c>
      <c r="F259" s="196" t="s">
        <v>437</v>
      </c>
      <c r="G259" s="196" t="s">
        <v>431</v>
      </c>
      <c r="H259" s="196" t="s">
        <v>569</v>
      </c>
      <c r="I259" s="196">
        <v>61.84</v>
      </c>
      <c r="J259" s="196"/>
      <c r="K259" s="196">
        <v>2027</v>
      </c>
      <c r="L259" s="196">
        <v>6</v>
      </c>
      <c r="M259" s="196">
        <v>0</v>
      </c>
      <c r="N259" s="196">
        <v>61.84</v>
      </c>
      <c r="O259" s="196"/>
      <c r="P259" s="196"/>
      <c r="Q259" s="196" t="s">
        <v>6269</v>
      </c>
      <c r="R259" s="196">
        <v>1</v>
      </c>
      <c r="S259" s="196" t="s">
        <v>636</v>
      </c>
      <c r="T259" s="196" t="s">
        <v>5462</v>
      </c>
      <c r="U259" s="196">
        <v>0</v>
      </c>
      <c r="V259" s="196">
        <v>1</v>
      </c>
      <c r="W259" s="196"/>
      <c r="X259" s="196">
        <v>61.84</v>
      </c>
      <c r="Y259" s="196" t="s">
        <v>6280</v>
      </c>
      <c r="Z259" s="196">
        <v>0</v>
      </c>
      <c r="AA259" s="196">
        <v>1</v>
      </c>
      <c r="AB259" s="196" t="s">
        <v>6285</v>
      </c>
      <c r="AC259" s="196" t="s">
        <v>3907</v>
      </c>
      <c r="AD259" s="196">
        <v>46</v>
      </c>
    </row>
    <row r="260" spans="1:30">
      <c r="A260" s="196" t="s">
        <v>3907</v>
      </c>
      <c r="B260" s="196">
        <v>46</v>
      </c>
      <c r="C260" s="196" t="s">
        <v>6278</v>
      </c>
      <c r="D260" s="197">
        <v>2409</v>
      </c>
      <c r="E260" s="196" t="s">
        <v>6279</v>
      </c>
      <c r="F260" s="196" t="s">
        <v>437</v>
      </c>
      <c r="G260" s="196" t="s">
        <v>431</v>
      </c>
      <c r="H260" s="196" t="s">
        <v>569</v>
      </c>
      <c r="I260" s="196">
        <v>56.849999999999987</v>
      </c>
      <c r="J260" s="196"/>
      <c r="K260" s="196">
        <v>2027</v>
      </c>
      <c r="L260" s="196">
        <v>7</v>
      </c>
      <c r="M260" s="196">
        <v>0</v>
      </c>
      <c r="N260" s="196">
        <v>56.849999999999987</v>
      </c>
      <c r="O260" s="196"/>
      <c r="P260" s="196"/>
      <c r="Q260" s="196" t="s">
        <v>6269</v>
      </c>
      <c r="R260" s="196">
        <v>1</v>
      </c>
      <c r="S260" s="196" t="s">
        <v>636</v>
      </c>
      <c r="T260" s="196" t="s">
        <v>5463</v>
      </c>
      <c r="U260" s="196">
        <v>0</v>
      </c>
      <c r="V260" s="196">
        <v>1</v>
      </c>
      <c r="W260" s="196"/>
      <c r="X260" s="196">
        <v>56.849999999999987</v>
      </c>
      <c r="Y260" s="196" t="s">
        <v>6280</v>
      </c>
      <c r="Z260" s="196">
        <v>0</v>
      </c>
      <c r="AA260" s="196">
        <v>1</v>
      </c>
      <c r="AB260" s="196" t="s">
        <v>6285</v>
      </c>
      <c r="AC260" s="196" t="s">
        <v>3907</v>
      </c>
      <c r="AD260" s="196">
        <v>46</v>
      </c>
    </row>
    <row r="261" spans="1:30">
      <c r="A261" s="196" t="s">
        <v>3907</v>
      </c>
      <c r="B261" s="196">
        <v>46</v>
      </c>
      <c r="C261" s="196" t="s">
        <v>6278</v>
      </c>
      <c r="D261" s="197">
        <v>2410</v>
      </c>
      <c r="E261" s="196" t="s">
        <v>6279</v>
      </c>
      <c r="F261" s="196" t="s">
        <v>437</v>
      </c>
      <c r="G261" s="196" t="s">
        <v>431</v>
      </c>
      <c r="H261" s="196" t="s">
        <v>569</v>
      </c>
      <c r="I261" s="196">
        <v>59.850000000000009</v>
      </c>
      <c r="J261" s="196"/>
      <c r="K261" s="196">
        <v>2027</v>
      </c>
      <c r="L261" s="196">
        <v>8</v>
      </c>
      <c r="M261" s="196">
        <v>0</v>
      </c>
      <c r="N261" s="196">
        <v>59.850000000000009</v>
      </c>
      <c r="O261" s="196"/>
      <c r="P261" s="196"/>
      <c r="Q261" s="196" t="s">
        <v>6269</v>
      </c>
      <c r="R261" s="196">
        <v>1</v>
      </c>
      <c r="S261" s="196" t="s">
        <v>636</v>
      </c>
      <c r="T261" s="196" t="s">
        <v>5464</v>
      </c>
      <c r="U261" s="196">
        <v>0</v>
      </c>
      <c r="V261" s="196">
        <v>1</v>
      </c>
      <c r="W261" s="196"/>
      <c r="X261" s="196">
        <v>59.850000000000009</v>
      </c>
      <c r="Y261" s="196" t="s">
        <v>6280</v>
      </c>
      <c r="Z261" s="196">
        <v>0</v>
      </c>
      <c r="AA261" s="196">
        <v>1</v>
      </c>
      <c r="AB261" s="196" t="s">
        <v>6285</v>
      </c>
      <c r="AC261" s="196" t="s">
        <v>3907</v>
      </c>
      <c r="AD261" s="196">
        <v>46</v>
      </c>
    </row>
    <row r="262" spans="1:30">
      <c r="A262" s="196" t="s">
        <v>3907</v>
      </c>
      <c r="B262" s="196">
        <v>46</v>
      </c>
      <c r="C262" s="196" t="s">
        <v>6278</v>
      </c>
      <c r="D262" s="197">
        <v>2411</v>
      </c>
      <c r="E262" s="196" t="s">
        <v>6279</v>
      </c>
      <c r="F262" s="196" t="s">
        <v>437</v>
      </c>
      <c r="G262" s="196" t="s">
        <v>431</v>
      </c>
      <c r="H262" s="196" t="s">
        <v>569</v>
      </c>
      <c r="I262" s="196">
        <v>66.790000000000006</v>
      </c>
      <c r="J262" s="196"/>
      <c r="K262" s="196">
        <v>2027</v>
      </c>
      <c r="L262" s="196">
        <v>9</v>
      </c>
      <c r="M262" s="196">
        <v>0</v>
      </c>
      <c r="N262" s="196">
        <v>66.790000000000006</v>
      </c>
      <c r="O262" s="196"/>
      <c r="P262" s="196"/>
      <c r="Q262" s="196" t="s">
        <v>6269</v>
      </c>
      <c r="R262" s="196">
        <v>1</v>
      </c>
      <c r="S262" s="196" t="s">
        <v>636</v>
      </c>
      <c r="T262" s="196" t="s">
        <v>5465</v>
      </c>
      <c r="U262" s="196">
        <v>0</v>
      </c>
      <c r="V262" s="196">
        <v>1</v>
      </c>
      <c r="W262" s="196"/>
      <c r="X262" s="196">
        <v>66.790000000000006</v>
      </c>
      <c r="Y262" s="196" t="s">
        <v>6280</v>
      </c>
      <c r="Z262" s="196">
        <v>0</v>
      </c>
      <c r="AA262" s="196">
        <v>1</v>
      </c>
      <c r="AB262" s="196" t="s">
        <v>6285</v>
      </c>
      <c r="AC262" s="196" t="s">
        <v>3907</v>
      </c>
      <c r="AD262" s="196">
        <v>46</v>
      </c>
    </row>
    <row r="263" spans="1:30">
      <c r="A263" s="196" t="s">
        <v>3907</v>
      </c>
      <c r="B263" s="196">
        <v>46</v>
      </c>
      <c r="C263" s="196" t="s">
        <v>6278</v>
      </c>
      <c r="D263" s="197">
        <v>2412</v>
      </c>
      <c r="E263" s="196" t="s">
        <v>6279</v>
      </c>
      <c r="F263" s="196" t="s">
        <v>437</v>
      </c>
      <c r="G263" s="196" t="s">
        <v>431</v>
      </c>
      <c r="H263" s="196" t="s">
        <v>569</v>
      </c>
      <c r="I263" s="196">
        <v>73.069999999999993</v>
      </c>
      <c r="J263" s="196"/>
      <c r="K263" s="196">
        <v>2027</v>
      </c>
      <c r="L263" s="196">
        <v>10</v>
      </c>
      <c r="M263" s="196">
        <v>0</v>
      </c>
      <c r="N263" s="196">
        <v>73.069999999999993</v>
      </c>
      <c r="O263" s="196"/>
      <c r="P263" s="196"/>
      <c r="Q263" s="196" t="s">
        <v>6269</v>
      </c>
      <c r="R263" s="196">
        <v>1</v>
      </c>
      <c r="S263" s="196" t="s">
        <v>636</v>
      </c>
      <c r="T263" s="196" t="s">
        <v>5466</v>
      </c>
      <c r="U263" s="196">
        <v>0</v>
      </c>
      <c r="V263" s="196">
        <v>1</v>
      </c>
      <c r="W263" s="196"/>
      <c r="X263" s="196">
        <v>73.069999999999993</v>
      </c>
      <c r="Y263" s="196" t="s">
        <v>6280</v>
      </c>
      <c r="Z263" s="196">
        <v>0</v>
      </c>
      <c r="AA263" s="196">
        <v>1</v>
      </c>
      <c r="AB263" s="196" t="s">
        <v>6285</v>
      </c>
      <c r="AC263" s="196" t="s">
        <v>3907</v>
      </c>
      <c r="AD263" s="196">
        <v>46</v>
      </c>
    </row>
    <row r="264" spans="1:30">
      <c r="A264" s="196" t="s">
        <v>3907</v>
      </c>
      <c r="B264" s="196">
        <v>46</v>
      </c>
      <c r="C264" s="196" t="s">
        <v>6278</v>
      </c>
      <c r="D264" s="197">
        <v>2413</v>
      </c>
      <c r="E264" s="196" t="s">
        <v>6279</v>
      </c>
      <c r="F264" s="196" t="s">
        <v>437</v>
      </c>
      <c r="G264" s="196" t="s">
        <v>431</v>
      </c>
      <c r="H264" s="196" t="s">
        <v>569</v>
      </c>
      <c r="I264" s="196">
        <v>82.1</v>
      </c>
      <c r="J264" s="196"/>
      <c r="K264" s="196">
        <v>2027</v>
      </c>
      <c r="L264" s="196">
        <v>11</v>
      </c>
      <c r="M264" s="196">
        <v>0</v>
      </c>
      <c r="N264" s="196">
        <v>82.1</v>
      </c>
      <c r="O264" s="196"/>
      <c r="P264" s="196"/>
      <c r="Q264" s="196" t="s">
        <v>6269</v>
      </c>
      <c r="R264" s="196">
        <v>1</v>
      </c>
      <c r="S264" s="196" t="s">
        <v>636</v>
      </c>
      <c r="T264" s="196" t="s">
        <v>5467</v>
      </c>
      <c r="U264" s="196">
        <v>0</v>
      </c>
      <c r="V264" s="196">
        <v>1</v>
      </c>
      <c r="W264" s="196"/>
      <c r="X264" s="196">
        <v>82.1</v>
      </c>
      <c r="Y264" s="196" t="s">
        <v>6280</v>
      </c>
      <c r="Z264" s="196">
        <v>0</v>
      </c>
      <c r="AA264" s="196">
        <v>1</v>
      </c>
      <c r="AB264" s="196" t="s">
        <v>6285</v>
      </c>
      <c r="AC264" s="196" t="s">
        <v>3907</v>
      </c>
      <c r="AD264" s="196">
        <v>46</v>
      </c>
    </row>
    <row r="265" spans="1:30">
      <c r="A265" s="196" t="s">
        <v>3907</v>
      </c>
      <c r="B265" s="196">
        <v>46</v>
      </c>
      <c r="C265" s="196" t="s">
        <v>6278</v>
      </c>
      <c r="D265" s="197">
        <v>2414</v>
      </c>
      <c r="E265" s="196" t="s">
        <v>6279</v>
      </c>
      <c r="F265" s="196" t="s">
        <v>437</v>
      </c>
      <c r="G265" s="196" t="s">
        <v>431</v>
      </c>
      <c r="H265" s="196" t="s">
        <v>569</v>
      </c>
      <c r="I265" s="196">
        <v>107.8005169628433</v>
      </c>
      <c r="J265" s="196"/>
      <c r="K265" s="196">
        <v>2027</v>
      </c>
      <c r="L265" s="196">
        <v>12</v>
      </c>
      <c r="M265" s="196">
        <v>0</v>
      </c>
      <c r="N265" s="196">
        <v>107.8005169628433</v>
      </c>
      <c r="O265" s="196"/>
      <c r="P265" s="196"/>
      <c r="Q265" s="196" t="s">
        <v>6269</v>
      </c>
      <c r="R265" s="196">
        <v>1</v>
      </c>
      <c r="S265" s="196" t="s">
        <v>636</v>
      </c>
      <c r="T265" s="196" t="s">
        <v>5468</v>
      </c>
      <c r="U265" s="196">
        <v>0</v>
      </c>
      <c r="V265" s="196">
        <v>1</v>
      </c>
      <c r="W265" s="196"/>
      <c r="X265" s="196">
        <v>107.8005169628433</v>
      </c>
      <c r="Y265" s="196" t="s">
        <v>6280</v>
      </c>
      <c r="Z265" s="196">
        <v>0</v>
      </c>
      <c r="AA265" s="196">
        <v>1</v>
      </c>
      <c r="AB265" s="196" t="s">
        <v>6285</v>
      </c>
      <c r="AC265" s="196" t="s">
        <v>3907</v>
      </c>
      <c r="AD265" s="196">
        <v>46</v>
      </c>
    </row>
    <row r="266" spans="1:30">
      <c r="A266" s="196" t="s">
        <v>3907</v>
      </c>
      <c r="B266" s="196">
        <v>46</v>
      </c>
      <c r="C266" s="196" t="s">
        <v>6278</v>
      </c>
      <c r="D266" s="197">
        <v>2415</v>
      </c>
      <c r="E266" s="196" t="s">
        <v>6279</v>
      </c>
      <c r="F266" s="196" t="s">
        <v>437</v>
      </c>
      <c r="G266" s="196" t="s">
        <v>431</v>
      </c>
      <c r="H266" s="196" t="s">
        <v>569</v>
      </c>
      <c r="I266" s="196">
        <v>86.79</v>
      </c>
      <c r="J266" s="196"/>
      <c r="K266" s="196">
        <v>2028</v>
      </c>
      <c r="L266" s="196">
        <v>1</v>
      </c>
      <c r="M266" s="196">
        <v>0</v>
      </c>
      <c r="N266" s="196">
        <v>86.79</v>
      </c>
      <c r="O266" s="196"/>
      <c r="P266" s="196"/>
      <c r="Q266" s="196" t="s">
        <v>6269</v>
      </c>
      <c r="R266" s="196">
        <v>1</v>
      </c>
      <c r="S266" s="196" t="s">
        <v>636</v>
      </c>
      <c r="T266" s="196" t="s">
        <v>5469</v>
      </c>
      <c r="U266" s="196">
        <v>0</v>
      </c>
      <c r="V266" s="196">
        <v>1</v>
      </c>
      <c r="W266" s="196"/>
      <c r="X266" s="196">
        <v>86.79</v>
      </c>
      <c r="Y266" s="196" t="s">
        <v>6280</v>
      </c>
      <c r="Z266" s="196">
        <v>0</v>
      </c>
      <c r="AA266" s="196">
        <v>1</v>
      </c>
      <c r="AB266" s="196" t="s">
        <v>6285</v>
      </c>
      <c r="AC266" s="196" t="s">
        <v>3907</v>
      </c>
      <c r="AD266" s="196">
        <v>46</v>
      </c>
    </row>
    <row r="267" spans="1:30">
      <c r="A267" s="196" t="s">
        <v>3907</v>
      </c>
      <c r="B267" s="196">
        <v>46</v>
      </c>
      <c r="C267" s="196" t="s">
        <v>6278</v>
      </c>
      <c r="D267" s="197">
        <v>2416</v>
      </c>
      <c r="E267" s="196" t="s">
        <v>6279</v>
      </c>
      <c r="F267" s="196" t="s">
        <v>437</v>
      </c>
      <c r="G267" s="196" t="s">
        <v>431</v>
      </c>
      <c r="H267" s="196" t="s">
        <v>569</v>
      </c>
      <c r="I267" s="196">
        <v>88.15</v>
      </c>
      <c r="J267" s="196"/>
      <c r="K267" s="196">
        <v>2028</v>
      </c>
      <c r="L267" s="196">
        <v>2</v>
      </c>
      <c r="M267" s="196">
        <v>0</v>
      </c>
      <c r="N267" s="196">
        <v>88.15</v>
      </c>
      <c r="O267" s="196"/>
      <c r="P267" s="196"/>
      <c r="Q267" s="196" t="s">
        <v>6269</v>
      </c>
      <c r="R267" s="196">
        <v>1</v>
      </c>
      <c r="S267" s="196" t="s">
        <v>636</v>
      </c>
      <c r="T267" s="196" t="s">
        <v>5470</v>
      </c>
      <c r="U267" s="196">
        <v>0</v>
      </c>
      <c r="V267" s="196">
        <v>1</v>
      </c>
      <c r="W267" s="196"/>
      <c r="X267" s="196">
        <v>88.15</v>
      </c>
      <c r="Y267" s="196" t="s">
        <v>6280</v>
      </c>
      <c r="Z267" s="196">
        <v>0</v>
      </c>
      <c r="AA267" s="196">
        <v>1</v>
      </c>
      <c r="AB267" s="196" t="s">
        <v>6285</v>
      </c>
      <c r="AC267" s="196" t="s">
        <v>3907</v>
      </c>
      <c r="AD267" s="196">
        <v>46</v>
      </c>
    </row>
    <row r="268" spans="1:30">
      <c r="A268" s="196" t="s">
        <v>3907</v>
      </c>
      <c r="B268" s="196">
        <v>46</v>
      </c>
      <c r="C268" s="196" t="s">
        <v>6278</v>
      </c>
      <c r="D268" s="197">
        <v>2417</v>
      </c>
      <c r="E268" s="196" t="s">
        <v>6279</v>
      </c>
      <c r="F268" s="196" t="s">
        <v>437</v>
      </c>
      <c r="G268" s="196" t="s">
        <v>431</v>
      </c>
      <c r="H268" s="196" t="s">
        <v>569</v>
      </c>
      <c r="I268" s="196">
        <v>88.02</v>
      </c>
      <c r="J268" s="196"/>
      <c r="K268" s="196">
        <v>2028</v>
      </c>
      <c r="L268" s="196">
        <v>3</v>
      </c>
      <c r="M268" s="196">
        <v>0</v>
      </c>
      <c r="N268" s="196">
        <v>88.02</v>
      </c>
      <c r="O268" s="196"/>
      <c r="P268" s="196"/>
      <c r="Q268" s="196" t="s">
        <v>6269</v>
      </c>
      <c r="R268" s="196">
        <v>1</v>
      </c>
      <c r="S268" s="196" t="s">
        <v>636</v>
      </c>
      <c r="T268" s="196" t="s">
        <v>5471</v>
      </c>
      <c r="U268" s="196">
        <v>0</v>
      </c>
      <c r="V268" s="196">
        <v>1</v>
      </c>
      <c r="W268" s="196"/>
      <c r="X268" s="196">
        <v>88.02</v>
      </c>
      <c r="Y268" s="196" t="s">
        <v>6280</v>
      </c>
      <c r="Z268" s="196">
        <v>0</v>
      </c>
      <c r="AA268" s="196">
        <v>1</v>
      </c>
      <c r="AB268" s="196" t="s">
        <v>6285</v>
      </c>
      <c r="AC268" s="196" t="s">
        <v>3907</v>
      </c>
      <c r="AD268" s="196">
        <v>46</v>
      </c>
    </row>
    <row r="269" spans="1:30">
      <c r="A269" s="196" t="s">
        <v>3907</v>
      </c>
      <c r="B269" s="196">
        <v>46</v>
      </c>
      <c r="C269" s="196" t="s">
        <v>6278</v>
      </c>
      <c r="D269" s="197">
        <v>2418</v>
      </c>
      <c r="E269" s="196" t="s">
        <v>6279</v>
      </c>
      <c r="F269" s="196" t="s">
        <v>437</v>
      </c>
      <c r="G269" s="196" t="s">
        <v>431</v>
      </c>
      <c r="H269" s="196" t="s">
        <v>569</v>
      </c>
      <c r="I269" s="196">
        <v>76.63</v>
      </c>
      <c r="J269" s="196"/>
      <c r="K269" s="196">
        <v>2028</v>
      </c>
      <c r="L269" s="196">
        <v>4</v>
      </c>
      <c r="M269" s="196">
        <v>0</v>
      </c>
      <c r="N269" s="196">
        <v>76.63</v>
      </c>
      <c r="O269" s="196"/>
      <c r="P269" s="196"/>
      <c r="Q269" s="196" t="s">
        <v>6269</v>
      </c>
      <c r="R269" s="196">
        <v>1</v>
      </c>
      <c r="S269" s="196" t="s">
        <v>636</v>
      </c>
      <c r="T269" s="196" t="s">
        <v>5472</v>
      </c>
      <c r="U269" s="196">
        <v>0</v>
      </c>
      <c r="V269" s="196">
        <v>1</v>
      </c>
      <c r="W269" s="196"/>
      <c r="X269" s="196">
        <v>76.63</v>
      </c>
      <c r="Y269" s="196" t="s">
        <v>6280</v>
      </c>
      <c r="Z269" s="196">
        <v>0</v>
      </c>
      <c r="AA269" s="196">
        <v>1</v>
      </c>
      <c r="AB269" s="196" t="s">
        <v>6285</v>
      </c>
      <c r="AC269" s="196" t="s">
        <v>3907</v>
      </c>
      <c r="AD269" s="196">
        <v>46</v>
      </c>
    </row>
    <row r="270" spans="1:30">
      <c r="A270" s="196" t="s">
        <v>3907</v>
      </c>
      <c r="B270" s="196">
        <v>46</v>
      </c>
      <c r="C270" s="196" t="s">
        <v>6278</v>
      </c>
      <c r="D270" s="197">
        <v>2419</v>
      </c>
      <c r="E270" s="196" t="s">
        <v>6279</v>
      </c>
      <c r="F270" s="196" t="s">
        <v>437</v>
      </c>
      <c r="G270" s="196" t="s">
        <v>431</v>
      </c>
      <c r="H270" s="196" t="s">
        <v>569</v>
      </c>
      <c r="I270" s="196">
        <v>68.510000000000005</v>
      </c>
      <c r="J270" s="196"/>
      <c r="K270" s="196">
        <v>2028</v>
      </c>
      <c r="L270" s="196">
        <v>5</v>
      </c>
      <c r="M270" s="196">
        <v>0</v>
      </c>
      <c r="N270" s="196">
        <v>68.510000000000005</v>
      </c>
      <c r="O270" s="196"/>
      <c r="P270" s="196"/>
      <c r="Q270" s="196" t="s">
        <v>6269</v>
      </c>
      <c r="R270" s="196">
        <v>1</v>
      </c>
      <c r="S270" s="196" t="s">
        <v>636</v>
      </c>
      <c r="T270" s="196" t="s">
        <v>5473</v>
      </c>
      <c r="U270" s="196">
        <v>0</v>
      </c>
      <c r="V270" s="196">
        <v>1</v>
      </c>
      <c r="W270" s="196"/>
      <c r="X270" s="196">
        <v>68.510000000000005</v>
      </c>
      <c r="Y270" s="196" t="s">
        <v>6280</v>
      </c>
      <c r="Z270" s="196">
        <v>0</v>
      </c>
      <c r="AA270" s="196">
        <v>1</v>
      </c>
      <c r="AB270" s="196" t="s">
        <v>6285</v>
      </c>
      <c r="AC270" s="196" t="s">
        <v>3907</v>
      </c>
      <c r="AD270" s="196">
        <v>46</v>
      </c>
    </row>
    <row r="271" spans="1:30">
      <c r="A271" s="196" t="s">
        <v>3907</v>
      </c>
      <c r="B271" s="196">
        <v>46</v>
      </c>
      <c r="C271" s="196" t="s">
        <v>6278</v>
      </c>
      <c r="D271" s="197">
        <v>2420</v>
      </c>
      <c r="E271" s="196" t="s">
        <v>6279</v>
      </c>
      <c r="F271" s="196" t="s">
        <v>437</v>
      </c>
      <c r="G271" s="196" t="s">
        <v>431</v>
      </c>
      <c r="H271" s="196" t="s">
        <v>569</v>
      </c>
      <c r="I271" s="196">
        <v>61.84</v>
      </c>
      <c r="J271" s="196"/>
      <c r="K271" s="196">
        <v>2028</v>
      </c>
      <c r="L271" s="196">
        <v>6</v>
      </c>
      <c r="M271" s="196">
        <v>0</v>
      </c>
      <c r="N271" s="196">
        <v>61.84</v>
      </c>
      <c r="O271" s="196"/>
      <c r="P271" s="196"/>
      <c r="Q271" s="196" t="s">
        <v>6269</v>
      </c>
      <c r="R271" s="196">
        <v>1</v>
      </c>
      <c r="S271" s="196" t="s">
        <v>636</v>
      </c>
      <c r="T271" s="196" t="s">
        <v>5474</v>
      </c>
      <c r="U271" s="196">
        <v>0</v>
      </c>
      <c r="V271" s="196">
        <v>1</v>
      </c>
      <c r="W271" s="196"/>
      <c r="X271" s="196">
        <v>61.84</v>
      </c>
      <c r="Y271" s="196" t="s">
        <v>6280</v>
      </c>
      <c r="Z271" s="196">
        <v>0</v>
      </c>
      <c r="AA271" s="196">
        <v>1</v>
      </c>
      <c r="AB271" s="196" t="s">
        <v>6285</v>
      </c>
      <c r="AC271" s="196" t="s">
        <v>3907</v>
      </c>
      <c r="AD271" s="196">
        <v>46</v>
      </c>
    </row>
    <row r="272" spans="1:30">
      <c r="A272" s="196" t="s">
        <v>3907</v>
      </c>
      <c r="B272" s="196">
        <v>46</v>
      </c>
      <c r="C272" s="196" t="s">
        <v>6278</v>
      </c>
      <c r="D272" s="197">
        <v>2421</v>
      </c>
      <c r="E272" s="196" t="s">
        <v>6279</v>
      </c>
      <c r="F272" s="196" t="s">
        <v>437</v>
      </c>
      <c r="G272" s="196" t="s">
        <v>431</v>
      </c>
      <c r="H272" s="196" t="s">
        <v>569</v>
      </c>
      <c r="I272" s="196">
        <v>56.849999999999987</v>
      </c>
      <c r="J272" s="196"/>
      <c r="K272" s="196">
        <v>2028</v>
      </c>
      <c r="L272" s="196">
        <v>7</v>
      </c>
      <c r="M272" s="196">
        <v>0</v>
      </c>
      <c r="N272" s="196">
        <v>56.849999999999987</v>
      </c>
      <c r="O272" s="196"/>
      <c r="P272" s="196"/>
      <c r="Q272" s="196" t="s">
        <v>6269</v>
      </c>
      <c r="R272" s="196">
        <v>1</v>
      </c>
      <c r="S272" s="196" t="s">
        <v>636</v>
      </c>
      <c r="T272" s="196" t="s">
        <v>5475</v>
      </c>
      <c r="U272" s="196">
        <v>0</v>
      </c>
      <c r="V272" s="196">
        <v>1</v>
      </c>
      <c r="W272" s="196"/>
      <c r="X272" s="196">
        <v>56.849999999999987</v>
      </c>
      <c r="Y272" s="196" t="s">
        <v>6280</v>
      </c>
      <c r="Z272" s="196">
        <v>0</v>
      </c>
      <c r="AA272" s="196">
        <v>1</v>
      </c>
      <c r="AB272" s="196" t="s">
        <v>6285</v>
      </c>
      <c r="AC272" s="196" t="s">
        <v>3907</v>
      </c>
      <c r="AD272" s="196">
        <v>46</v>
      </c>
    </row>
    <row r="273" spans="1:30">
      <c r="A273" s="196" t="s">
        <v>3907</v>
      </c>
      <c r="B273" s="196">
        <v>46</v>
      </c>
      <c r="C273" s="196" t="s">
        <v>6278</v>
      </c>
      <c r="D273" s="197">
        <v>2422</v>
      </c>
      <c r="E273" s="196" t="s">
        <v>6279</v>
      </c>
      <c r="F273" s="196" t="s">
        <v>437</v>
      </c>
      <c r="G273" s="196" t="s">
        <v>431</v>
      </c>
      <c r="H273" s="196" t="s">
        <v>569</v>
      </c>
      <c r="I273" s="196">
        <v>59.850000000000009</v>
      </c>
      <c r="J273" s="196"/>
      <c r="K273" s="196">
        <v>2028</v>
      </c>
      <c r="L273" s="196">
        <v>8</v>
      </c>
      <c r="M273" s="196">
        <v>0</v>
      </c>
      <c r="N273" s="196">
        <v>59.850000000000009</v>
      </c>
      <c r="O273" s="196"/>
      <c r="P273" s="196"/>
      <c r="Q273" s="196" t="s">
        <v>6269</v>
      </c>
      <c r="R273" s="196">
        <v>1</v>
      </c>
      <c r="S273" s="196" t="s">
        <v>636</v>
      </c>
      <c r="T273" s="196" t="s">
        <v>5476</v>
      </c>
      <c r="U273" s="196">
        <v>0</v>
      </c>
      <c r="V273" s="196">
        <v>1</v>
      </c>
      <c r="W273" s="196"/>
      <c r="X273" s="196">
        <v>59.850000000000009</v>
      </c>
      <c r="Y273" s="196" t="s">
        <v>6280</v>
      </c>
      <c r="Z273" s="196">
        <v>0</v>
      </c>
      <c r="AA273" s="196">
        <v>1</v>
      </c>
      <c r="AB273" s="196" t="s">
        <v>6285</v>
      </c>
      <c r="AC273" s="196" t="s">
        <v>3907</v>
      </c>
      <c r="AD273" s="196">
        <v>46</v>
      </c>
    </row>
    <row r="274" spans="1:30">
      <c r="A274" s="196" t="s">
        <v>3907</v>
      </c>
      <c r="B274" s="196">
        <v>46</v>
      </c>
      <c r="C274" s="196" t="s">
        <v>6278</v>
      </c>
      <c r="D274" s="197">
        <v>2423</v>
      </c>
      <c r="E274" s="196" t="s">
        <v>6279</v>
      </c>
      <c r="F274" s="196" t="s">
        <v>437</v>
      </c>
      <c r="G274" s="196" t="s">
        <v>431</v>
      </c>
      <c r="H274" s="196" t="s">
        <v>569</v>
      </c>
      <c r="I274" s="196">
        <v>66.790000000000006</v>
      </c>
      <c r="J274" s="196"/>
      <c r="K274" s="196">
        <v>2028</v>
      </c>
      <c r="L274" s="196">
        <v>9</v>
      </c>
      <c r="M274" s="196">
        <v>0</v>
      </c>
      <c r="N274" s="196">
        <v>66.790000000000006</v>
      </c>
      <c r="O274" s="196"/>
      <c r="P274" s="196"/>
      <c r="Q274" s="196" t="s">
        <v>6269</v>
      </c>
      <c r="R274" s="196">
        <v>1</v>
      </c>
      <c r="S274" s="196" t="s">
        <v>636</v>
      </c>
      <c r="T274" s="196" t="s">
        <v>5477</v>
      </c>
      <c r="U274" s="196">
        <v>0</v>
      </c>
      <c r="V274" s="196">
        <v>1</v>
      </c>
      <c r="W274" s="196"/>
      <c r="X274" s="196">
        <v>66.790000000000006</v>
      </c>
      <c r="Y274" s="196" t="s">
        <v>6280</v>
      </c>
      <c r="Z274" s="196">
        <v>0</v>
      </c>
      <c r="AA274" s="196">
        <v>1</v>
      </c>
      <c r="AB274" s="196" t="s">
        <v>6285</v>
      </c>
      <c r="AC274" s="196" t="s">
        <v>3907</v>
      </c>
      <c r="AD274" s="196">
        <v>46</v>
      </c>
    </row>
    <row r="275" spans="1:30">
      <c r="A275" s="196" t="s">
        <v>3907</v>
      </c>
      <c r="B275" s="196">
        <v>46</v>
      </c>
      <c r="C275" s="196" t="s">
        <v>6278</v>
      </c>
      <c r="D275" s="197">
        <v>2424</v>
      </c>
      <c r="E275" s="196" t="s">
        <v>6279</v>
      </c>
      <c r="F275" s="196" t="s">
        <v>437</v>
      </c>
      <c r="G275" s="196" t="s">
        <v>431</v>
      </c>
      <c r="H275" s="196" t="s">
        <v>569</v>
      </c>
      <c r="I275" s="196">
        <v>73.069999999999993</v>
      </c>
      <c r="J275" s="196"/>
      <c r="K275" s="196">
        <v>2028</v>
      </c>
      <c r="L275" s="196">
        <v>10</v>
      </c>
      <c r="M275" s="196">
        <v>0</v>
      </c>
      <c r="N275" s="196">
        <v>73.069999999999993</v>
      </c>
      <c r="O275" s="196"/>
      <c r="P275" s="196"/>
      <c r="Q275" s="196" t="s">
        <v>6269</v>
      </c>
      <c r="R275" s="196">
        <v>1</v>
      </c>
      <c r="S275" s="196" t="s">
        <v>636</v>
      </c>
      <c r="T275" s="196" t="s">
        <v>5478</v>
      </c>
      <c r="U275" s="196">
        <v>0</v>
      </c>
      <c r="V275" s="196">
        <v>1</v>
      </c>
      <c r="W275" s="196"/>
      <c r="X275" s="196">
        <v>73.069999999999993</v>
      </c>
      <c r="Y275" s="196" t="s">
        <v>6280</v>
      </c>
      <c r="Z275" s="196">
        <v>0</v>
      </c>
      <c r="AA275" s="196">
        <v>1</v>
      </c>
      <c r="AB275" s="196" t="s">
        <v>6285</v>
      </c>
      <c r="AC275" s="196" t="s">
        <v>3907</v>
      </c>
      <c r="AD275" s="196">
        <v>46</v>
      </c>
    </row>
    <row r="276" spans="1:30">
      <c r="A276" s="196" t="s">
        <v>3907</v>
      </c>
      <c r="B276" s="196">
        <v>46</v>
      </c>
      <c r="C276" s="196" t="s">
        <v>6278</v>
      </c>
      <c r="D276" s="197">
        <v>2425</v>
      </c>
      <c r="E276" s="196" t="s">
        <v>6279</v>
      </c>
      <c r="F276" s="196" t="s">
        <v>437</v>
      </c>
      <c r="G276" s="196" t="s">
        <v>431</v>
      </c>
      <c r="H276" s="196" t="s">
        <v>569</v>
      </c>
      <c r="I276" s="196">
        <v>82.1</v>
      </c>
      <c r="J276" s="196"/>
      <c r="K276" s="196">
        <v>2028</v>
      </c>
      <c r="L276" s="196">
        <v>11</v>
      </c>
      <c r="M276" s="196">
        <v>0</v>
      </c>
      <c r="N276" s="196">
        <v>82.1</v>
      </c>
      <c r="O276" s="196"/>
      <c r="P276" s="196"/>
      <c r="Q276" s="196" t="s">
        <v>6269</v>
      </c>
      <c r="R276" s="196">
        <v>1</v>
      </c>
      <c r="S276" s="196" t="s">
        <v>636</v>
      </c>
      <c r="T276" s="196" t="s">
        <v>5479</v>
      </c>
      <c r="U276" s="196">
        <v>0</v>
      </c>
      <c r="V276" s="196">
        <v>1</v>
      </c>
      <c r="W276" s="196"/>
      <c r="X276" s="196">
        <v>82.1</v>
      </c>
      <c r="Y276" s="196" t="s">
        <v>6280</v>
      </c>
      <c r="Z276" s="196">
        <v>0</v>
      </c>
      <c r="AA276" s="196">
        <v>1</v>
      </c>
      <c r="AB276" s="196" t="s">
        <v>6285</v>
      </c>
      <c r="AC276" s="196" t="s">
        <v>3907</v>
      </c>
      <c r="AD276" s="196">
        <v>46</v>
      </c>
    </row>
    <row r="277" spans="1:30">
      <c r="A277" s="196" t="s">
        <v>3907</v>
      </c>
      <c r="B277" s="196">
        <v>46</v>
      </c>
      <c r="C277" s="196" t="s">
        <v>6278</v>
      </c>
      <c r="D277" s="197">
        <v>2426</v>
      </c>
      <c r="E277" s="196" t="s">
        <v>6279</v>
      </c>
      <c r="F277" s="196" t="s">
        <v>437</v>
      </c>
      <c r="G277" s="196" t="s">
        <v>431</v>
      </c>
      <c r="H277" s="196" t="s">
        <v>569</v>
      </c>
      <c r="I277" s="196">
        <v>107.8005169628433</v>
      </c>
      <c r="J277" s="196"/>
      <c r="K277" s="196">
        <v>2028</v>
      </c>
      <c r="L277" s="196">
        <v>12</v>
      </c>
      <c r="M277" s="196">
        <v>0</v>
      </c>
      <c r="N277" s="196">
        <v>107.8005169628433</v>
      </c>
      <c r="O277" s="196"/>
      <c r="P277" s="196"/>
      <c r="Q277" s="196" t="s">
        <v>6269</v>
      </c>
      <c r="R277" s="196">
        <v>1</v>
      </c>
      <c r="S277" s="196" t="s">
        <v>636</v>
      </c>
      <c r="T277" s="196" t="s">
        <v>5480</v>
      </c>
      <c r="U277" s="196">
        <v>0</v>
      </c>
      <c r="V277" s="196">
        <v>1</v>
      </c>
      <c r="W277" s="196"/>
      <c r="X277" s="196">
        <v>107.8005169628433</v>
      </c>
      <c r="Y277" s="196" t="s">
        <v>6280</v>
      </c>
      <c r="Z277" s="196">
        <v>0</v>
      </c>
      <c r="AA277" s="196">
        <v>1</v>
      </c>
      <c r="AB277" s="196" t="s">
        <v>6285</v>
      </c>
      <c r="AC277" s="196" t="s">
        <v>3907</v>
      </c>
      <c r="AD277" s="196">
        <v>46</v>
      </c>
    </row>
    <row r="278" spans="1:30">
      <c r="A278" s="196" t="s">
        <v>3907</v>
      </c>
      <c r="B278" s="196">
        <v>46</v>
      </c>
      <c r="C278" s="196" t="s">
        <v>6278</v>
      </c>
      <c r="D278" s="197">
        <v>2427</v>
      </c>
      <c r="E278" s="196" t="s">
        <v>6279</v>
      </c>
      <c r="F278" s="196" t="s">
        <v>437</v>
      </c>
      <c r="G278" s="196" t="s">
        <v>431</v>
      </c>
      <c r="H278" s="196" t="s">
        <v>569</v>
      </c>
      <c r="I278" s="196">
        <v>86.79</v>
      </c>
      <c r="J278" s="196"/>
      <c r="K278" s="196">
        <v>2029</v>
      </c>
      <c r="L278" s="196">
        <v>1</v>
      </c>
      <c r="M278" s="196">
        <v>0</v>
      </c>
      <c r="N278" s="196">
        <v>86.79</v>
      </c>
      <c r="O278" s="196"/>
      <c r="P278" s="196"/>
      <c r="Q278" s="196" t="s">
        <v>6269</v>
      </c>
      <c r="R278" s="196">
        <v>1</v>
      </c>
      <c r="S278" s="196" t="s">
        <v>636</v>
      </c>
      <c r="T278" s="196" t="s">
        <v>5481</v>
      </c>
      <c r="U278" s="196">
        <v>0</v>
      </c>
      <c r="V278" s="196">
        <v>1</v>
      </c>
      <c r="W278" s="196"/>
      <c r="X278" s="196">
        <v>86.79</v>
      </c>
      <c r="Y278" s="196" t="s">
        <v>6280</v>
      </c>
      <c r="Z278" s="196">
        <v>0</v>
      </c>
      <c r="AA278" s="196">
        <v>1</v>
      </c>
      <c r="AB278" s="196" t="s">
        <v>6285</v>
      </c>
      <c r="AC278" s="196" t="s">
        <v>3907</v>
      </c>
      <c r="AD278" s="196">
        <v>46</v>
      </c>
    </row>
    <row r="279" spans="1:30">
      <c r="A279" s="196" t="s">
        <v>3907</v>
      </c>
      <c r="B279" s="196">
        <v>46</v>
      </c>
      <c r="C279" s="196" t="s">
        <v>6278</v>
      </c>
      <c r="D279" s="197">
        <v>2428</v>
      </c>
      <c r="E279" s="196" t="s">
        <v>6279</v>
      </c>
      <c r="F279" s="196" t="s">
        <v>437</v>
      </c>
      <c r="G279" s="196" t="s">
        <v>431</v>
      </c>
      <c r="H279" s="196" t="s">
        <v>569</v>
      </c>
      <c r="I279" s="196">
        <v>88.15</v>
      </c>
      <c r="J279" s="196"/>
      <c r="K279" s="196">
        <v>2029</v>
      </c>
      <c r="L279" s="196">
        <v>2</v>
      </c>
      <c r="M279" s="196">
        <v>0</v>
      </c>
      <c r="N279" s="196">
        <v>88.15</v>
      </c>
      <c r="O279" s="196"/>
      <c r="P279" s="196"/>
      <c r="Q279" s="196" t="s">
        <v>6269</v>
      </c>
      <c r="R279" s="196">
        <v>1</v>
      </c>
      <c r="S279" s="196" t="s">
        <v>636</v>
      </c>
      <c r="T279" s="196" t="s">
        <v>5482</v>
      </c>
      <c r="U279" s="196">
        <v>0</v>
      </c>
      <c r="V279" s="196">
        <v>1</v>
      </c>
      <c r="W279" s="196"/>
      <c r="X279" s="196">
        <v>88.15</v>
      </c>
      <c r="Y279" s="196" t="s">
        <v>6280</v>
      </c>
      <c r="Z279" s="196">
        <v>0</v>
      </c>
      <c r="AA279" s="196">
        <v>1</v>
      </c>
      <c r="AB279" s="196" t="s">
        <v>6285</v>
      </c>
      <c r="AC279" s="196" t="s">
        <v>3907</v>
      </c>
      <c r="AD279" s="196">
        <v>46</v>
      </c>
    </row>
    <row r="280" spans="1:30">
      <c r="A280" s="196" t="s">
        <v>3907</v>
      </c>
      <c r="B280" s="196">
        <v>46</v>
      </c>
      <c r="C280" s="196" t="s">
        <v>6278</v>
      </c>
      <c r="D280" s="197">
        <v>2429</v>
      </c>
      <c r="E280" s="196" t="s">
        <v>6279</v>
      </c>
      <c r="F280" s="196" t="s">
        <v>437</v>
      </c>
      <c r="G280" s="196" t="s">
        <v>431</v>
      </c>
      <c r="H280" s="196" t="s">
        <v>569</v>
      </c>
      <c r="I280" s="196">
        <v>88.02</v>
      </c>
      <c r="J280" s="196"/>
      <c r="K280" s="196">
        <v>2029</v>
      </c>
      <c r="L280" s="196">
        <v>3</v>
      </c>
      <c r="M280" s="196">
        <v>0</v>
      </c>
      <c r="N280" s="196">
        <v>88.02</v>
      </c>
      <c r="O280" s="196"/>
      <c r="P280" s="196"/>
      <c r="Q280" s="196" t="s">
        <v>6269</v>
      </c>
      <c r="R280" s="196">
        <v>1</v>
      </c>
      <c r="S280" s="196" t="s">
        <v>636</v>
      </c>
      <c r="T280" s="196" t="s">
        <v>5483</v>
      </c>
      <c r="U280" s="196">
        <v>0</v>
      </c>
      <c r="V280" s="196">
        <v>1</v>
      </c>
      <c r="W280" s="196"/>
      <c r="X280" s="196">
        <v>88.02</v>
      </c>
      <c r="Y280" s="196" t="s">
        <v>6280</v>
      </c>
      <c r="Z280" s="196">
        <v>0</v>
      </c>
      <c r="AA280" s="196">
        <v>1</v>
      </c>
      <c r="AB280" s="196" t="s">
        <v>6285</v>
      </c>
      <c r="AC280" s="196" t="s">
        <v>3907</v>
      </c>
      <c r="AD280" s="196">
        <v>46</v>
      </c>
    </row>
    <row r="281" spans="1:30">
      <c r="A281" s="196" t="s">
        <v>3907</v>
      </c>
      <c r="B281" s="196">
        <v>46</v>
      </c>
      <c r="C281" s="196" t="s">
        <v>6278</v>
      </c>
      <c r="D281" s="197">
        <v>2430</v>
      </c>
      <c r="E281" s="196" t="s">
        <v>6279</v>
      </c>
      <c r="F281" s="196" t="s">
        <v>437</v>
      </c>
      <c r="G281" s="196" t="s">
        <v>431</v>
      </c>
      <c r="H281" s="196" t="s">
        <v>569</v>
      </c>
      <c r="I281" s="196">
        <v>76.63</v>
      </c>
      <c r="J281" s="196"/>
      <c r="K281" s="196">
        <v>2029</v>
      </c>
      <c r="L281" s="196">
        <v>4</v>
      </c>
      <c r="M281" s="196">
        <v>0</v>
      </c>
      <c r="N281" s="196">
        <v>76.63</v>
      </c>
      <c r="O281" s="196"/>
      <c r="P281" s="196"/>
      <c r="Q281" s="196" t="s">
        <v>6269</v>
      </c>
      <c r="R281" s="196">
        <v>1</v>
      </c>
      <c r="S281" s="196" t="s">
        <v>636</v>
      </c>
      <c r="T281" s="196" t="s">
        <v>5484</v>
      </c>
      <c r="U281" s="196">
        <v>0</v>
      </c>
      <c r="V281" s="196">
        <v>1</v>
      </c>
      <c r="W281" s="196"/>
      <c r="X281" s="196">
        <v>76.63</v>
      </c>
      <c r="Y281" s="196" t="s">
        <v>6280</v>
      </c>
      <c r="Z281" s="196">
        <v>0</v>
      </c>
      <c r="AA281" s="196">
        <v>1</v>
      </c>
      <c r="AB281" s="196" t="s">
        <v>6285</v>
      </c>
      <c r="AC281" s="196" t="s">
        <v>3907</v>
      </c>
      <c r="AD281" s="196">
        <v>46</v>
      </c>
    </row>
    <row r="282" spans="1:30">
      <c r="A282" s="196" t="s">
        <v>3907</v>
      </c>
      <c r="B282" s="196">
        <v>46</v>
      </c>
      <c r="C282" s="196" t="s">
        <v>6278</v>
      </c>
      <c r="D282" s="197">
        <v>2431</v>
      </c>
      <c r="E282" s="196" t="s">
        <v>6279</v>
      </c>
      <c r="F282" s="196" t="s">
        <v>437</v>
      </c>
      <c r="G282" s="196" t="s">
        <v>431</v>
      </c>
      <c r="H282" s="196" t="s">
        <v>569</v>
      </c>
      <c r="I282" s="196">
        <v>68.510000000000005</v>
      </c>
      <c r="J282" s="196"/>
      <c r="K282" s="196">
        <v>2029</v>
      </c>
      <c r="L282" s="196">
        <v>5</v>
      </c>
      <c r="M282" s="196">
        <v>0</v>
      </c>
      <c r="N282" s="196">
        <v>68.510000000000005</v>
      </c>
      <c r="O282" s="196"/>
      <c r="P282" s="196"/>
      <c r="Q282" s="196" t="s">
        <v>6269</v>
      </c>
      <c r="R282" s="196">
        <v>1</v>
      </c>
      <c r="S282" s="196" t="s">
        <v>636</v>
      </c>
      <c r="T282" s="196" t="s">
        <v>5485</v>
      </c>
      <c r="U282" s="196">
        <v>0</v>
      </c>
      <c r="V282" s="196">
        <v>1</v>
      </c>
      <c r="W282" s="196"/>
      <c r="X282" s="196">
        <v>68.510000000000005</v>
      </c>
      <c r="Y282" s="196" t="s">
        <v>6280</v>
      </c>
      <c r="Z282" s="196">
        <v>0</v>
      </c>
      <c r="AA282" s="196">
        <v>1</v>
      </c>
      <c r="AB282" s="196" t="s">
        <v>6285</v>
      </c>
      <c r="AC282" s="196" t="s">
        <v>3907</v>
      </c>
      <c r="AD282" s="196">
        <v>46</v>
      </c>
    </row>
    <row r="283" spans="1:30">
      <c r="A283" s="196" t="s">
        <v>3907</v>
      </c>
      <c r="B283" s="196">
        <v>46</v>
      </c>
      <c r="C283" s="196" t="s">
        <v>6278</v>
      </c>
      <c r="D283" s="197">
        <v>2432</v>
      </c>
      <c r="E283" s="196" t="s">
        <v>6279</v>
      </c>
      <c r="F283" s="196" t="s">
        <v>437</v>
      </c>
      <c r="G283" s="196" t="s">
        <v>431</v>
      </c>
      <c r="H283" s="196" t="s">
        <v>569</v>
      </c>
      <c r="I283" s="196">
        <v>61.84</v>
      </c>
      <c r="J283" s="196"/>
      <c r="K283" s="196">
        <v>2029</v>
      </c>
      <c r="L283" s="196">
        <v>6</v>
      </c>
      <c r="M283" s="196">
        <v>0</v>
      </c>
      <c r="N283" s="196">
        <v>61.84</v>
      </c>
      <c r="O283" s="196"/>
      <c r="P283" s="196"/>
      <c r="Q283" s="196" t="s">
        <v>6269</v>
      </c>
      <c r="R283" s="196">
        <v>1</v>
      </c>
      <c r="S283" s="196" t="s">
        <v>636</v>
      </c>
      <c r="T283" s="196" t="s">
        <v>5486</v>
      </c>
      <c r="U283" s="196">
        <v>0</v>
      </c>
      <c r="V283" s="196">
        <v>1</v>
      </c>
      <c r="W283" s="196"/>
      <c r="X283" s="196">
        <v>61.84</v>
      </c>
      <c r="Y283" s="196" t="s">
        <v>6280</v>
      </c>
      <c r="Z283" s="196">
        <v>0</v>
      </c>
      <c r="AA283" s="196">
        <v>1</v>
      </c>
      <c r="AB283" s="196" t="s">
        <v>6285</v>
      </c>
      <c r="AC283" s="196" t="s">
        <v>3907</v>
      </c>
      <c r="AD283" s="196">
        <v>46</v>
      </c>
    </row>
    <row r="284" spans="1:30">
      <c r="A284" s="196" t="s">
        <v>3907</v>
      </c>
      <c r="B284" s="196">
        <v>46</v>
      </c>
      <c r="C284" s="196" t="s">
        <v>6278</v>
      </c>
      <c r="D284" s="197">
        <v>2433</v>
      </c>
      <c r="E284" s="196" t="s">
        <v>6279</v>
      </c>
      <c r="F284" s="196" t="s">
        <v>437</v>
      </c>
      <c r="G284" s="196" t="s">
        <v>431</v>
      </c>
      <c r="H284" s="196" t="s">
        <v>569</v>
      </c>
      <c r="I284" s="196">
        <v>56.849999999999987</v>
      </c>
      <c r="J284" s="196"/>
      <c r="K284" s="196">
        <v>2029</v>
      </c>
      <c r="L284" s="196">
        <v>7</v>
      </c>
      <c r="M284" s="196">
        <v>0</v>
      </c>
      <c r="N284" s="196">
        <v>56.849999999999987</v>
      </c>
      <c r="O284" s="196"/>
      <c r="P284" s="196"/>
      <c r="Q284" s="196" t="s">
        <v>6269</v>
      </c>
      <c r="R284" s="196">
        <v>1</v>
      </c>
      <c r="S284" s="196" t="s">
        <v>636</v>
      </c>
      <c r="T284" s="196" t="s">
        <v>5487</v>
      </c>
      <c r="U284" s="196">
        <v>0</v>
      </c>
      <c r="V284" s="196">
        <v>1</v>
      </c>
      <c r="W284" s="196"/>
      <c r="X284" s="196">
        <v>56.849999999999987</v>
      </c>
      <c r="Y284" s="196" t="s">
        <v>6280</v>
      </c>
      <c r="Z284" s="196">
        <v>0</v>
      </c>
      <c r="AA284" s="196">
        <v>1</v>
      </c>
      <c r="AB284" s="196" t="s">
        <v>6285</v>
      </c>
      <c r="AC284" s="196" t="s">
        <v>3907</v>
      </c>
      <c r="AD284" s="196">
        <v>46</v>
      </c>
    </row>
    <row r="285" spans="1:30">
      <c r="A285" s="196" t="s">
        <v>3907</v>
      </c>
      <c r="B285" s="196">
        <v>46</v>
      </c>
      <c r="C285" s="196" t="s">
        <v>6278</v>
      </c>
      <c r="D285" s="197">
        <v>2434</v>
      </c>
      <c r="E285" s="196" t="s">
        <v>6279</v>
      </c>
      <c r="F285" s="196" t="s">
        <v>437</v>
      </c>
      <c r="G285" s="196" t="s">
        <v>431</v>
      </c>
      <c r="H285" s="196" t="s">
        <v>569</v>
      </c>
      <c r="I285" s="196">
        <v>59.850000000000009</v>
      </c>
      <c r="J285" s="196"/>
      <c r="K285" s="196">
        <v>2029</v>
      </c>
      <c r="L285" s="196">
        <v>8</v>
      </c>
      <c r="M285" s="196">
        <v>0</v>
      </c>
      <c r="N285" s="196">
        <v>59.850000000000009</v>
      </c>
      <c r="O285" s="196"/>
      <c r="P285" s="196"/>
      <c r="Q285" s="196" t="s">
        <v>6269</v>
      </c>
      <c r="R285" s="196">
        <v>1</v>
      </c>
      <c r="S285" s="196" t="s">
        <v>636</v>
      </c>
      <c r="T285" s="196" t="s">
        <v>5488</v>
      </c>
      <c r="U285" s="196">
        <v>0</v>
      </c>
      <c r="V285" s="196">
        <v>1</v>
      </c>
      <c r="W285" s="196"/>
      <c r="X285" s="196">
        <v>59.850000000000009</v>
      </c>
      <c r="Y285" s="196" t="s">
        <v>6280</v>
      </c>
      <c r="Z285" s="196">
        <v>0</v>
      </c>
      <c r="AA285" s="196">
        <v>1</v>
      </c>
      <c r="AB285" s="196" t="s">
        <v>6285</v>
      </c>
      <c r="AC285" s="196" t="s">
        <v>3907</v>
      </c>
      <c r="AD285" s="196">
        <v>46</v>
      </c>
    </row>
    <row r="286" spans="1:30">
      <c r="A286" s="196" t="s">
        <v>3907</v>
      </c>
      <c r="B286" s="196">
        <v>46</v>
      </c>
      <c r="C286" s="196" t="s">
        <v>6278</v>
      </c>
      <c r="D286" s="197">
        <v>2435</v>
      </c>
      <c r="E286" s="196" t="s">
        <v>6279</v>
      </c>
      <c r="F286" s="196" t="s">
        <v>437</v>
      </c>
      <c r="G286" s="196" t="s">
        <v>431</v>
      </c>
      <c r="H286" s="196" t="s">
        <v>569</v>
      </c>
      <c r="I286" s="196">
        <v>66.790000000000006</v>
      </c>
      <c r="J286" s="196"/>
      <c r="K286" s="196">
        <v>2029</v>
      </c>
      <c r="L286" s="196">
        <v>9</v>
      </c>
      <c r="M286" s="196">
        <v>0</v>
      </c>
      <c r="N286" s="196">
        <v>66.790000000000006</v>
      </c>
      <c r="O286" s="196"/>
      <c r="P286" s="196"/>
      <c r="Q286" s="196" t="s">
        <v>6269</v>
      </c>
      <c r="R286" s="196">
        <v>1</v>
      </c>
      <c r="S286" s="196" t="s">
        <v>636</v>
      </c>
      <c r="T286" s="196" t="s">
        <v>5489</v>
      </c>
      <c r="U286" s="196">
        <v>0</v>
      </c>
      <c r="V286" s="196">
        <v>1</v>
      </c>
      <c r="W286" s="196"/>
      <c r="X286" s="196">
        <v>66.790000000000006</v>
      </c>
      <c r="Y286" s="196" t="s">
        <v>6280</v>
      </c>
      <c r="Z286" s="196">
        <v>0</v>
      </c>
      <c r="AA286" s="196">
        <v>1</v>
      </c>
      <c r="AB286" s="196" t="s">
        <v>6285</v>
      </c>
      <c r="AC286" s="196" t="s">
        <v>3907</v>
      </c>
      <c r="AD286" s="196">
        <v>46</v>
      </c>
    </row>
    <row r="287" spans="1:30">
      <c r="A287" s="196" t="s">
        <v>3907</v>
      </c>
      <c r="B287" s="196">
        <v>46</v>
      </c>
      <c r="C287" s="196" t="s">
        <v>6278</v>
      </c>
      <c r="D287" s="197">
        <v>2436</v>
      </c>
      <c r="E287" s="196" t="s">
        <v>6279</v>
      </c>
      <c r="F287" s="196" t="s">
        <v>437</v>
      </c>
      <c r="G287" s="196" t="s">
        <v>431</v>
      </c>
      <c r="H287" s="196" t="s">
        <v>569</v>
      </c>
      <c r="I287" s="196">
        <v>73.069999999999993</v>
      </c>
      <c r="J287" s="196"/>
      <c r="K287" s="196">
        <v>2029</v>
      </c>
      <c r="L287" s="196">
        <v>10</v>
      </c>
      <c r="M287" s="196">
        <v>0</v>
      </c>
      <c r="N287" s="196">
        <v>73.069999999999993</v>
      </c>
      <c r="O287" s="196"/>
      <c r="P287" s="196"/>
      <c r="Q287" s="196" t="s">
        <v>6269</v>
      </c>
      <c r="R287" s="196">
        <v>1</v>
      </c>
      <c r="S287" s="196" t="s">
        <v>636</v>
      </c>
      <c r="T287" s="196" t="s">
        <v>5490</v>
      </c>
      <c r="U287" s="196">
        <v>0</v>
      </c>
      <c r="V287" s="196">
        <v>1</v>
      </c>
      <c r="W287" s="196"/>
      <c r="X287" s="196">
        <v>73.069999999999993</v>
      </c>
      <c r="Y287" s="196" t="s">
        <v>6280</v>
      </c>
      <c r="Z287" s="196">
        <v>0</v>
      </c>
      <c r="AA287" s="196">
        <v>1</v>
      </c>
      <c r="AB287" s="196" t="s">
        <v>6285</v>
      </c>
      <c r="AC287" s="196" t="s">
        <v>3907</v>
      </c>
      <c r="AD287" s="196">
        <v>46</v>
      </c>
    </row>
    <row r="288" spans="1:30">
      <c r="A288" s="196" t="s">
        <v>3907</v>
      </c>
      <c r="B288" s="196">
        <v>46</v>
      </c>
      <c r="C288" s="196" t="s">
        <v>6278</v>
      </c>
      <c r="D288" s="197">
        <v>2437</v>
      </c>
      <c r="E288" s="196" t="s">
        <v>6279</v>
      </c>
      <c r="F288" s="196" t="s">
        <v>437</v>
      </c>
      <c r="G288" s="196" t="s">
        <v>431</v>
      </c>
      <c r="H288" s="196" t="s">
        <v>569</v>
      </c>
      <c r="I288" s="196">
        <v>82.1</v>
      </c>
      <c r="J288" s="196"/>
      <c r="K288" s="196">
        <v>2029</v>
      </c>
      <c r="L288" s="196">
        <v>11</v>
      </c>
      <c r="M288" s="196">
        <v>0</v>
      </c>
      <c r="N288" s="196">
        <v>82.1</v>
      </c>
      <c r="O288" s="196"/>
      <c r="P288" s="196"/>
      <c r="Q288" s="196" t="s">
        <v>6269</v>
      </c>
      <c r="R288" s="196">
        <v>1</v>
      </c>
      <c r="S288" s="196" t="s">
        <v>636</v>
      </c>
      <c r="T288" s="196" t="s">
        <v>5491</v>
      </c>
      <c r="U288" s="196">
        <v>0</v>
      </c>
      <c r="V288" s="196">
        <v>1</v>
      </c>
      <c r="W288" s="196"/>
      <c r="X288" s="196">
        <v>82.1</v>
      </c>
      <c r="Y288" s="196" t="s">
        <v>6280</v>
      </c>
      <c r="Z288" s="196">
        <v>0</v>
      </c>
      <c r="AA288" s="196">
        <v>1</v>
      </c>
      <c r="AB288" s="196" t="s">
        <v>6285</v>
      </c>
      <c r="AC288" s="196" t="s">
        <v>3907</v>
      </c>
      <c r="AD288" s="196">
        <v>46</v>
      </c>
    </row>
    <row r="289" spans="1:30">
      <c r="A289" s="196" t="s">
        <v>3907</v>
      </c>
      <c r="B289" s="196">
        <v>46</v>
      </c>
      <c r="C289" s="196" t="s">
        <v>6278</v>
      </c>
      <c r="D289" s="197">
        <v>2438</v>
      </c>
      <c r="E289" s="196" t="s">
        <v>6279</v>
      </c>
      <c r="F289" s="196" t="s">
        <v>437</v>
      </c>
      <c r="G289" s="196" t="s">
        <v>431</v>
      </c>
      <c r="H289" s="196" t="s">
        <v>569</v>
      </c>
      <c r="I289" s="196">
        <v>107.8005169628433</v>
      </c>
      <c r="J289" s="196"/>
      <c r="K289" s="196">
        <v>2029</v>
      </c>
      <c r="L289" s="196">
        <v>12</v>
      </c>
      <c r="M289" s="196">
        <v>0</v>
      </c>
      <c r="N289" s="196">
        <v>107.8005169628433</v>
      </c>
      <c r="O289" s="196"/>
      <c r="P289" s="196"/>
      <c r="Q289" s="196" t="s">
        <v>6269</v>
      </c>
      <c r="R289" s="196">
        <v>1</v>
      </c>
      <c r="S289" s="196" t="s">
        <v>636</v>
      </c>
      <c r="T289" s="196" t="s">
        <v>5492</v>
      </c>
      <c r="U289" s="196">
        <v>0</v>
      </c>
      <c r="V289" s="196">
        <v>1</v>
      </c>
      <c r="W289" s="196"/>
      <c r="X289" s="196">
        <v>107.8005169628433</v>
      </c>
      <c r="Y289" s="196" t="s">
        <v>6280</v>
      </c>
      <c r="Z289" s="196">
        <v>0</v>
      </c>
      <c r="AA289" s="196">
        <v>1</v>
      </c>
      <c r="AB289" s="196" t="s">
        <v>6285</v>
      </c>
      <c r="AC289" s="196" t="s">
        <v>3907</v>
      </c>
      <c r="AD289" s="196">
        <v>46</v>
      </c>
    </row>
    <row r="290" spans="1:30">
      <c r="A290" s="196" t="s">
        <v>3907</v>
      </c>
      <c r="B290" s="196">
        <v>46</v>
      </c>
      <c r="C290" s="196" t="s">
        <v>6278</v>
      </c>
      <c r="D290" s="197">
        <v>2439</v>
      </c>
      <c r="E290" s="196" t="s">
        <v>6279</v>
      </c>
      <c r="F290" s="196" t="s">
        <v>437</v>
      </c>
      <c r="G290" s="196" t="s">
        <v>431</v>
      </c>
      <c r="H290" s="196" t="s">
        <v>569</v>
      </c>
      <c r="I290" s="196">
        <v>86.79</v>
      </c>
      <c r="J290" s="196"/>
      <c r="K290" s="196">
        <v>2030</v>
      </c>
      <c r="L290" s="196">
        <v>1</v>
      </c>
      <c r="M290" s="196">
        <v>0</v>
      </c>
      <c r="N290" s="196">
        <v>86.79</v>
      </c>
      <c r="O290" s="196"/>
      <c r="P290" s="196"/>
      <c r="Q290" s="196" t="s">
        <v>6269</v>
      </c>
      <c r="R290" s="196">
        <v>1</v>
      </c>
      <c r="S290" s="196" t="s">
        <v>636</v>
      </c>
      <c r="T290" s="196" t="s">
        <v>5493</v>
      </c>
      <c r="U290" s="196">
        <v>0</v>
      </c>
      <c r="V290" s="196">
        <v>1</v>
      </c>
      <c r="W290" s="196"/>
      <c r="X290" s="196">
        <v>86.79</v>
      </c>
      <c r="Y290" s="196" t="s">
        <v>6280</v>
      </c>
      <c r="Z290" s="196">
        <v>0</v>
      </c>
      <c r="AA290" s="196">
        <v>1</v>
      </c>
      <c r="AB290" s="196" t="s">
        <v>6285</v>
      </c>
      <c r="AC290" s="196" t="s">
        <v>3907</v>
      </c>
      <c r="AD290" s="196">
        <v>46</v>
      </c>
    </row>
    <row r="291" spans="1:30">
      <c r="A291" s="196" t="s">
        <v>3907</v>
      </c>
      <c r="B291" s="196">
        <v>46</v>
      </c>
      <c r="C291" s="196" t="s">
        <v>6278</v>
      </c>
      <c r="D291" s="197">
        <v>2440</v>
      </c>
      <c r="E291" s="196" t="s">
        <v>6279</v>
      </c>
      <c r="F291" s="196" t="s">
        <v>437</v>
      </c>
      <c r="G291" s="196" t="s">
        <v>431</v>
      </c>
      <c r="H291" s="196" t="s">
        <v>569</v>
      </c>
      <c r="I291" s="196">
        <v>88.15</v>
      </c>
      <c r="J291" s="196"/>
      <c r="K291" s="196">
        <v>2030</v>
      </c>
      <c r="L291" s="196">
        <v>2</v>
      </c>
      <c r="M291" s="196">
        <v>0</v>
      </c>
      <c r="N291" s="196">
        <v>88.15</v>
      </c>
      <c r="O291" s="196"/>
      <c r="P291" s="196"/>
      <c r="Q291" s="196" t="s">
        <v>6269</v>
      </c>
      <c r="R291" s="196">
        <v>1</v>
      </c>
      <c r="S291" s="196" t="s">
        <v>636</v>
      </c>
      <c r="T291" s="196" t="s">
        <v>5494</v>
      </c>
      <c r="U291" s="196">
        <v>0</v>
      </c>
      <c r="V291" s="196">
        <v>1</v>
      </c>
      <c r="W291" s="196"/>
      <c r="X291" s="196">
        <v>88.15</v>
      </c>
      <c r="Y291" s="196" t="s">
        <v>6280</v>
      </c>
      <c r="Z291" s="196">
        <v>0</v>
      </c>
      <c r="AA291" s="196">
        <v>1</v>
      </c>
      <c r="AB291" s="196" t="s">
        <v>6285</v>
      </c>
      <c r="AC291" s="196" t="s">
        <v>3907</v>
      </c>
      <c r="AD291" s="196">
        <v>46</v>
      </c>
    </row>
    <row r="292" spans="1:30">
      <c r="A292" s="196" t="s">
        <v>3907</v>
      </c>
      <c r="B292" s="196">
        <v>46</v>
      </c>
      <c r="C292" s="196" t="s">
        <v>6278</v>
      </c>
      <c r="D292" s="197">
        <v>2441</v>
      </c>
      <c r="E292" s="196" t="s">
        <v>6279</v>
      </c>
      <c r="F292" s="196" t="s">
        <v>437</v>
      </c>
      <c r="G292" s="196" t="s">
        <v>431</v>
      </c>
      <c r="H292" s="196" t="s">
        <v>569</v>
      </c>
      <c r="I292" s="196">
        <v>88.02</v>
      </c>
      <c r="J292" s="196"/>
      <c r="K292" s="196">
        <v>2030</v>
      </c>
      <c r="L292" s="196">
        <v>3</v>
      </c>
      <c r="M292" s="196">
        <v>0</v>
      </c>
      <c r="N292" s="196">
        <v>88.02</v>
      </c>
      <c r="O292" s="196"/>
      <c r="P292" s="196"/>
      <c r="Q292" s="196" t="s">
        <v>6269</v>
      </c>
      <c r="R292" s="196">
        <v>1</v>
      </c>
      <c r="S292" s="196" t="s">
        <v>636</v>
      </c>
      <c r="T292" s="196" t="s">
        <v>5495</v>
      </c>
      <c r="U292" s="196">
        <v>0</v>
      </c>
      <c r="V292" s="196">
        <v>1</v>
      </c>
      <c r="W292" s="196"/>
      <c r="X292" s="196">
        <v>88.02</v>
      </c>
      <c r="Y292" s="196" t="s">
        <v>6280</v>
      </c>
      <c r="Z292" s="196">
        <v>0</v>
      </c>
      <c r="AA292" s="196">
        <v>1</v>
      </c>
      <c r="AB292" s="196" t="s">
        <v>6285</v>
      </c>
      <c r="AC292" s="196" t="s">
        <v>3907</v>
      </c>
      <c r="AD292" s="196">
        <v>46</v>
      </c>
    </row>
    <row r="293" spans="1:30">
      <c r="A293" s="196" t="s">
        <v>3907</v>
      </c>
      <c r="B293" s="196">
        <v>46</v>
      </c>
      <c r="C293" s="196" t="s">
        <v>6278</v>
      </c>
      <c r="D293" s="197">
        <v>2442</v>
      </c>
      <c r="E293" s="196" t="s">
        <v>6279</v>
      </c>
      <c r="F293" s="196" t="s">
        <v>437</v>
      </c>
      <c r="G293" s="196" t="s">
        <v>431</v>
      </c>
      <c r="H293" s="196" t="s">
        <v>569</v>
      </c>
      <c r="I293" s="196">
        <v>76.63</v>
      </c>
      <c r="J293" s="196"/>
      <c r="K293" s="196">
        <v>2030</v>
      </c>
      <c r="L293" s="196">
        <v>4</v>
      </c>
      <c r="M293" s="196">
        <v>0</v>
      </c>
      <c r="N293" s="196">
        <v>76.63</v>
      </c>
      <c r="O293" s="196"/>
      <c r="P293" s="196"/>
      <c r="Q293" s="196" t="s">
        <v>6269</v>
      </c>
      <c r="R293" s="196">
        <v>1</v>
      </c>
      <c r="S293" s="196" t="s">
        <v>636</v>
      </c>
      <c r="T293" s="196" t="s">
        <v>5496</v>
      </c>
      <c r="U293" s="196">
        <v>0</v>
      </c>
      <c r="V293" s="196">
        <v>1</v>
      </c>
      <c r="W293" s="196"/>
      <c r="X293" s="196">
        <v>76.63</v>
      </c>
      <c r="Y293" s="196" t="s">
        <v>6280</v>
      </c>
      <c r="Z293" s="196">
        <v>0</v>
      </c>
      <c r="AA293" s="196">
        <v>1</v>
      </c>
      <c r="AB293" s="196" t="s">
        <v>6285</v>
      </c>
      <c r="AC293" s="196" t="s">
        <v>3907</v>
      </c>
      <c r="AD293" s="196">
        <v>46</v>
      </c>
    </row>
    <row r="294" spans="1:30">
      <c r="A294" s="196" t="s">
        <v>3907</v>
      </c>
      <c r="B294" s="196">
        <v>46</v>
      </c>
      <c r="C294" s="196" t="s">
        <v>6278</v>
      </c>
      <c r="D294" s="197">
        <v>2443</v>
      </c>
      <c r="E294" s="196" t="s">
        <v>6279</v>
      </c>
      <c r="F294" s="196" t="s">
        <v>437</v>
      </c>
      <c r="G294" s="196" t="s">
        <v>431</v>
      </c>
      <c r="H294" s="196" t="s">
        <v>569</v>
      </c>
      <c r="I294" s="196">
        <v>68.510000000000005</v>
      </c>
      <c r="J294" s="196"/>
      <c r="K294" s="196">
        <v>2030</v>
      </c>
      <c r="L294" s="196">
        <v>5</v>
      </c>
      <c r="M294" s="196">
        <v>0</v>
      </c>
      <c r="N294" s="196">
        <v>68.510000000000005</v>
      </c>
      <c r="O294" s="196"/>
      <c r="P294" s="196"/>
      <c r="Q294" s="196" t="s">
        <v>6269</v>
      </c>
      <c r="R294" s="196">
        <v>1</v>
      </c>
      <c r="S294" s="196" t="s">
        <v>636</v>
      </c>
      <c r="T294" s="196" t="s">
        <v>5497</v>
      </c>
      <c r="U294" s="196">
        <v>0</v>
      </c>
      <c r="V294" s="196">
        <v>1</v>
      </c>
      <c r="W294" s="196"/>
      <c r="X294" s="196">
        <v>68.510000000000005</v>
      </c>
      <c r="Y294" s="196" t="s">
        <v>6280</v>
      </c>
      <c r="Z294" s="196">
        <v>0</v>
      </c>
      <c r="AA294" s="196">
        <v>1</v>
      </c>
      <c r="AB294" s="196" t="s">
        <v>6285</v>
      </c>
      <c r="AC294" s="196" t="s">
        <v>3907</v>
      </c>
      <c r="AD294" s="196">
        <v>46</v>
      </c>
    </row>
    <row r="295" spans="1:30">
      <c r="A295" s="196" t="s">
        <v>3907</v>
      </c>
      <c r="B295" s="196">
        <v>46</v>
      </c>
      <c r="C295" s="196" t="s">
        <v>6278</v>
      </c>
      <c r="D295" s="197">
        <v>2444</v>
      </c>
      <c r="E295" s="196" t="s">
        <v>6279</v>
      </c>
      <c r="F295" s="196" t="s">
        <v>437</v>
      </c>
      <c r="G295" s="196" t="s">
        <v>431</v>
      </c>
      <c r="H295" s="196" t="s">
        <v>569</v>
      </c>
      <c r="I295" s="196">
        <v>61.84</v>
      </c>
      <c r="J295" s="196"/>
      <c r="K295" s="196">
        <v>2030</v>
      </c>
      <c r="L295" s="196">
        <v>6</v>
      </c>
      <c r="M295" s="196">
        <v>0</v>
      </c>
      <c r="N295" s="196">
        <v>61.84</v>
      </c>
      <c r="O295" s="196"/>
      <c r="P295" s="196"/>
      <c r="Q295" s="196" t="s">
        <v>6269</v>
      </c>
      <c r="R295" s="196">
        <v>1</v>
      </c>
      <c r="S295" s="196" t="s">
        <v>636</v>
      </c>
      <c r="T295" s="196" t="s">
        <v>5498</v>
      </c>
      <c r="U295" s="196">
        <v>0</v>
      </c>
      <c r="V295" s="196">
        <v>1</v>
      </c>
      <c r="W295" s="196"/>
      <c r="X295" s="196">
        <v>61.84</v>
      </c>
      <c r="Y295" s="196" t="s">
        <v>6280</v>
      </c>
      <c r="Z295" s="196">
        <v>0</v>
      </c>
      <c r="AA295" s="196">
        <v>1</v>
      </c>
      <c r="AB295" s="196" t="s">
        <v>6285</v>
      </c>
      <c r="AC295" s="196" t="s">
        <v>3907</v>
      </c>
      <c r="AD295" s="196">
        <v>46</v>
      </c>
    </row>
    <row r="296" spans="1:30">
      <c r="A296" s="196" t="s">
        <v>3907</v>
      </c>
      <c r="B296" s="196">
        <v>46</v>
      </c>
      <c r="C296" s="196" t="s">
        <v>6278</v>
      </c>
      <c r="D296" s="197">
        <v>2445</v>
      </c>
      <c r="E296" s="196" t="s">
        <v>6279</v>
      </c>
      <c r="F296" s="196" t="s">
        <v>437</v>
      </c>
      <c r="G296" s="196" t="s">
        <v>431</v>
      </c>
      <c r="H296" s="196" t="s">
        <v>569</v>
      </c>
      <c r="I296" s="196">
        <v>56.849999999999987</v>
      </c>
      <c r="J296" s="196"/>
      <c r="K296" s="196">
        <v>2030</v>
      </c>
      <c r="L296" s="196">
        <v>7</v>
      </c>
      <c r="M296" s="196">
        <v>0</v>
      </c>
      <c r="N296" s="196">
        <v>56.849999999999987</v>
      </c>
      <c r="O296" s="196"/>
      <c r="P296" s="196"/>
      <c r="Q296" s="196" t="s">
        <v>6269</v>
      </c>
      <c r="R296" s="196">
        <v>1</v>
      </c>
      <c r="S296" s="196" t="s">
        <v>636</v>
      </c>
      <c r="T296" s="196" t="s">
        <v>5499</v>
      </c>
      <c r="U296" s="196">
        <v>0</v>
      </c>
      <c r="V296" s="196">
        <v>1</v>
      </c>
      <c r="W296" s="196"/>
      <c r="X296" s="196">
        <v>56.849999999999987</v>
      </c>
      <c r="Y296" s="196" t="s">
        <v>6280</v>
      </c>
      <c r="Z296" s="196">
        <v>0</v>
      </c>
      <c r="AA296" s="196">
        <v>1</v>
      </c>
      <c r="AB296" s="196" t="s">
        <v>6285</v>
      </c>
      <c r="AC296" s="196" t="s">
        <v>3907</v>
      </c>
      <c r="AD296" s="196">
        <v>46</v>
      </c>
    </row>
    <row r="297" spans="1:30">
      <c r="A297" s="196" t="s">
        <v>3907</v>
      </c>
      <c r="B297" s="196">
        <v>46</v>
      </c>
      <c r="C297" s="196" t="s">
        <v>6278</v>
      </c>
      <c r="D297" s="197">
        <v>2446</v>
      </c>
      <c r="E297" s="196" t="s">
        <v>6279</v>
      </c>
      <c r="F297" s="196" t="s">
        <v>437</v>
      </c>
      <c r="G297" s="196" t="s">
        <v>431</v>
      </c>
      <c r="H297" s="196" t="s">
        <v>569</v>
      </c>
      <c r="I297" s="196">
        <v>59.850000000000009</v>
      </c>
      <c r="J297" s="196"/>
      <c r="K297" s="196">
        <v>2030</v>
      </c>
      <c r="L297" s="196">
        <v>8</v>
      </c>
      <c r="M297" s="196">
        <v>0</v>
      </c>
      <c r="N297" s="196">
        <v>59.850000000000009</v>
      </c>
      <c r="O297" s="196"/>
      <c r="P297" s="196"/>
      <c r="Q297" s="196" t="s">
        <v>6269</v>
      </c>
      <c r="R297" s="196">
        <v>1</v>
      </c>
      <c r="S297" s="196" t="s">
        <v>636</v>
      </c>
      <c r="T297" s="196" t="s">
        <v>5500</v>
      </c>
      <c r="U297" s="196">
        <v>0</v>
      </c>
      <c r="V297" s="196">
        <v>1</v>
      </c>
      <c r="W297" s="196"/>
      <c r="X297" s="196">
        <v>59.850000000000009</v>
      </c>
      <c r="Y297" s="196" t="s">
        <v>6280</v>
      </c>
      <c r="Z297" s="196">
        <v>0</v>
      </c>
      <c r="AA297" s="196">
        <v>1</v>
      </c>
      <c r="AB297" s="196" t="s">
        <v>6285</v>
      </c>
      <c r="AC297" s="196" t="s">
        <v>3907</v>
      </c>
      <c r="AD297" s="196">
        <v>46</v>
      </c>
    </row>
    <row r="298" spans="1:30">
      <c r="A298" s="196" t="s">
        <v>3907</v>
      </c>
      <c r="B298" s="196">
        <v>46</v>
      </c>
      <c r="C298" s="196" t="s">
        <v>6278</v>
      </c>
      <c r="D298" s="197">
        <v>2447</v>
      </c>
      <c r="E298" s="196" t="s">
        <v>6279</v>
      </c>
      <c r="F298" s="196" t="s">
        <v>437</v>
      </c>
      <c r="G298" s="196" t="s">
        <v>431</v>
      </c>
      <c r="H298" s="196" t="s">
        <v>569</v>
      </c>
      <c r="I298" s="196">
        <v>66.790000000000006</v>
      </c>
      <c r="J298" s="196"/>
      <c r="K298" s="196">
        <v>2030</v>
      </c>
      <c r="L298" s="196">
        <v>9</v>
      </c>
      <c r="M298" s="196">
        <v>0</v>
      </c>
      <c r="N298" s="196">
        <v>66.790000000000006</v>
      </c>
      <c r="O298" s="196"/>
      <c r="P298" s="196"/>
      <c r="Q298" s="196" t="s">
        <v>6269</v>
      </c>
      <c r="R298" s="196">
        <v>1</v>
      </c>
      <c r="S298" s="196" t="s">
        <v>636</v>
      </c>
      <c r="T298" s="196" t="s">
        <v>5501</v>
      </c>
      <c r="U298" s="196">
        <v>0</v>
      </c>
      <c r="V298" s="196">
        <v>1</v>
      </c>
      <c r="W298" s="196"/>
      <c r="X298" s="196">
        <v>66.790000000000006</v>
      </c>
      <c r="Y298" s="196" t="s">
        <v>6280</v>
      </c>
      <c r="Z298" s="196">
        <v>0</v>
      </c>
      <c r="AA298" s="196">
        <v>1</v>
      </c>
      <c r="AB298" s="196" t="s">
        <v>6285</v>
      </c>
      <c r="AC298" s="196" t="s">
        <v>3907</v>
      </c>
      <c r="AD298" s="196">
        <v>46</v>
      </c>
    </row>
    <row r="299" spans="1:30">
      <c r="A299" s="196" t="s">
        <v>3907</v>
      </c>
      <c r="B299" s="196">
        <v>46</v>
      </c>
      <c r="C299" s="196" t="s">
        <v>6278</v>
      </c>
      <c r="D299" s="197">
        <v>2448</v>
      </c>
      <c r="E299" s="196" t="s">
        <v>6279</v>
      </c>
      <c r="F299" s="196" t="s">
        <v>437</v>
      </c>
      <c r="G299" s="196" t="s">
        <v>431</v>
      </c>
      <c r="H299" s="196" t="s">
        <v>569</v>
      </c>
      <c r="I299" s="196">
        <v>73.069999999999993</v>
      </c>
      <c r="J299" s="196"/>
      <c r="K299" s="196">
        <v>2030</v>
      </c>
      <c r="L299" s="196">
        <v>10</v>
      </c>
      <c r="M299" s="196">
        <v>0</v>
      </c>
      <c r="N299" s="196">
        <v>73.069999999999993</v>
      </c>
      <c r="O299" s="196"/>
      <c r="P299" s="196"/>
      <c r="Q299" s="196" t="s">
        <v>6269</v>
      </c>
      <c r="R299" s="196">
        <v>1</v>
      </c>
      <c r="S299" s="196" t="s">
        <v>636</v>
      </c>
      <c r="T299" s="196" t="s">
        <v>5502</v>
      </c>
      <c r="U299" s="196">
        <v>0</v>
      </c>
      <c r="V299" s="196">
        <v>1</v>
      </c>
      <c r="W299" s="196"/>
      <c r="X299" s="196">
        <v>73.069999999999993</v>
      </c>
      <c r="Y299" s="196" t="s">
        <v>6280</v>
      </c>
      <c r="Z299" s="196">
        <v>0</v>
      </c>
      <c r="AA299" s="196">
        <v>1</v>
      </c>
      <c r="AB299" s="196" t="s">
        <v>6285</v>
      </c>
      <c r="AC299" s="196" t="s">
        <v>3907</v>
      </c>
      <c r="AD299" s="196">
        <v>46</v>
      </c>
    </row>
    <row r="300" spans="1:30">
      <c r="A300" s="196" t="s">
        <v>3907</v>
      </c>
      <c r="B300" s="196">
        <v>46</v>
      </c>
      <c r="C300" s="196" t="s">
        <v>6278</v>
      </c>
      <c r="D300" s="197">
        <v>2449</v>
      </c>
      <c r="E300" s="196" t="s">
        <v>6279</v>
      </c>
      <c r="F300" s="196" t="s">
        <v>437</v>
      </c>
      <c r="G300" s="196" t="s">
        <v>431</v>
      </c>
      <c r="H300" s="196" t="s">
        <v>569</v>
      </c>
      <c r="I300" s="196">
        <v>82.1</v>
      </c>
      <c r="J300" s="196"/>
      <c r="K300" s="196">
        <v>2030</v>
      </c>
      <c r="L300" s="196">
        <v>11</v>
      </c>
      <c r="M300" s="196">
        <v>0</v>
      </c>
      <c r="N300" s="196">
        <v>82.1</v>
      </c>
      <c r="O300" s="196"/>
      <c r="P300" s="196"/>
      <c r="Q300" s="196" t="s">
        <v>6269</v>
      </c>
      <c r="R300" s="196">
        <v>1</v>
      </c>
      <c r="S300" s="196" t="s">
        <v>636</v>
      </c>
      <c r="T300" s="196" t="s">
        <v>5503</v>
      </c>
      <c r="U300" s="196">
        <v>0</v>
      </c>
      <c r="V300" s="196">
        <v>1</v>
      </c>
      <c r="W300" s="196"/>
      <c r="X300" s="196">
        <v>82.1</v>
      </c>
      <c r="Y300" s="196" t="s">
        <v>6280</v>
      </c>
      <c r="Z300" s="196">
        <v>0</v>
      </c>
      <c r="AA300" s="196">
        <v>1</v>
      </c>
      <c r="AB300" s="196" t="s">
        <v>6285</v>
      </c>
      <c r="AC300" s="196" t="s">
        <v>3907</v>
      </c>
      <c r="AD300" s="196">
        <v>46</v>
      </c>
    </row>
    <row r="301" spans="1:30">
      <c r="A301" s="196" t="s">
        <v>3907</v>
      </c>
      <c r="B301" s="196">
        <v>46</v>
      </c>
      <c r="C301" s="196" t="s">
        <v>6278</v>
      </c>
      <c r="D301" s="197">
        <v>2450</v>
      </c>
      <c r="E301" s="196" t="s">
        <v>6279</v>
      </c>
      <c r="F301" s="196" t="s">
        <v>437</v>
      </c>
      <c r="G301" s="196" t="s">
        <v>431</v>
      </c>
      <c r="H301" s="196" t="s">
        <v>569</v>
      </c>
      <c r="I301" s="196">
        <v>107.8005169628433</v>
      </c>
      <c r="J301" s="196"/>
      <c r="K301" s="196">
        <v>2030</v>
      </c>
      <c r="L301" s="196">
        <v>12</v>
      </c>
      <c r="M301" s="196">
        <v>0</v>
      </c>
      <c r="N301" s="196">
        <v>107.8005169628433</v>
      </c>
      <c r="O301" s="196"/>
      <c r="P301" s="196"/>
      <c r="Q301" s="196" t="s">
        <v>6269</v>
      </c>
      <c r="R301" s="196">
        <v>1</v>
      </c>
      <c r="S301" s="196" t="s">
        <v>636</v>
      </c>
      <c r="T301" s="196" t="s">
        <v>5504</v>
      </c>
      <c r="U301" s="196">
        <v>0</v>
      </c>
      <c r="V301" s="196">
        <v>1</v>
      </c>
      <c r="W301" s="196"/>
      <c r="X301" s="196">
        <v>107.8005169628433</v>
      </c>
      <c r="Y301" s="196" t="s">
        <v>6280</v>
      </c>
      <c r="Z301" s="196">
        <v>0</v>
      </c>
      <c r="AA301" s="196">
        <v>1</v>
      </c>
      <c r="AB301" s="196" t="s">
        <v>6285</v>
      </c>
      <c r="AC301" s="196" t="s">
        <v>3907</v>
      </c>
      <c r="AD301" s="196">
        <v>46</v>
      </c>
    </row>
    <row r="302" spans="1:30">
      <c r="A302" s="196" t="s">
        <v>3907</v>
      </c>
      <c r="B302" s="196">
        <v>46</v>
      </c>
      <c r="C302" s="196" t="s">
        <v>6286</v>
      </c>
      <c r="D302" s="197">
        <v>3408</v>
      </c>
      <c r="E302" s="196" t="s">
        <v>6279</v>
      </c>
      <c r="F302" s="196" t="s">
        <v>437</v>
      </c>
      <c r="G302" s="196" t="s">
        <v>431</v>
      </c>
      <c r="H302" s="196" t="s">
        <v>558</v>
      </c>
      <c r="I302" s="196">
        <v>10</v>
      </c>
      <c r="J302" s="196"/>
      <c r="K302" s="196">
        <v>2021</v>
      </c>
      <c r="L302" s="196">
        <v>1</v>
      </c>
      <c r="M302" s="196">
        <v>0</v>
      </c>
      <c r="N302" s="196">
        <v>10</v>
      </c>
      <c r="O302" s="196"/>
      <c r="P302" s="196"/>
      <c r="Q302" s="196" t="s">
        <v>6263</v>
      </c>
      <c r="R302" s="196">
        <v>1</v>
      </c>
      <c r="S302" s="196" t="s">
        <v>636</v>
      </c>
      <c r="T302" s="196" t="s">
        <v>5385</v>
      </c>
      <c r="U302" s="196">
        <v>0</v>
      </c>
      <c r="V302" s="196">
        <v>1</v>
      </c>
      <c r="W302" s="196"/>
      <c r="X302" s="196">
        <v>10</v>
      </c>
      <c r="Y302" s="196" t="s">
        <v>6280</v>
      </c>
      <c r="Z302" s="196">
        <v>0</v>
      </c>
      <c r="AA302" s="196">
        <v>1</v>
      </c>
      <c r="AB302" s="196" t="s">
        <v>6287</v>
      </c>
      <c r="AC302" s="196" t="s">
        <v>3907</v>
      </c>
      <c r="AD302" s="196">
        <v>46</v>
      </c>
    </row>
    <row r="303" spans="1:30">
      <c r="A303" s="196" t="s">
        <v>3907</v>
      </c>
      <c r="B303" s="196">
        <v>46</v>
      </c>
      <c r="C303" s="196" t="s">
        <v>6286</v>
      </c>
      <c r="D303" s="197">
        <v>3409</v>
      </c>
      <c r="E303" s="196" t="s">
        <v>6279</v>
      </c>
      <c r="F303" s="196" t="s">
        <v>437</v>
      </c>
      <c r="G303" s="196" t="s">
        <v>431</v>
      </c>
      <c r="H303" s="196" t="s">
        <v>558</v>
      </c>
      <c r="I303" s="196">
        <v>1</v>
      </c>
      <c r="J303" s="196"/>
      <c r="K303" s="196">
        <v>2021</v>
      </c>
      <c r="L303" s="196">
        <v>1</v>
      </c>
      <c r="M303" s="196">
        <v>0</v>
      </c>
      <c r="N303" s="196">
        <v>1</v>
      </c>
      <c r="O303" s="196"/>
      <c r="P303" s="196"/>
      <c r="Q303" s="196" t="s">
        <v>6264</v>
      </c>
      <c r="R303" s="196">
        <v>1</v>
      </c>
      <c r="S303" s="196" t="s">
        <v>636</v>
      </c>
      <c r="T303" s="196" t="s">
        <v>5385</v>
      </c>
      <c r="U303" s="196">
        <v>0</v>
      </c>
      <c r="V303" s="196">
        <v>1</v>
      </c>
      <c r="W303" s="196"/>
      <c r="X303" s="196">
        <v>1</v>
      </c>
      <c r="Y303" s="196" t="s">
        <v>6280</v>
      </c>
      <c r="Z303" s="196">
        <v>0</v>
      </c>
      <c r="AA303" s="196">
        <v>1</v>
      </c>
      <c r="AB303" s="196" t="s">
        <v>6288</v>
      </c>
      <c r="AC303" s="196" t="s">
        <v>3907</v>
      </c>
      <c r="AD303" s="196">
        <v>46</v>
      </c>
    </row>
    <row r="304" spans="1:30">
      <c r="A304" s="196" t="s">
        <v>3907</v>
      </c>
      <c r="B304" s="196">
        <v>46</v>
      </c>
      <c r="C304" s="196" t="s">
        <v>6286</v>
      </c>
      <c r="D304" s="197">
        <v>3410</v>
      </c>
      <c r="E304" s="196" t="s">
        <v>6279</v>
      </c>
      <c r="F304" s="196" t="s">
        <v>437</v>
      </c>
      <c r="G304" s="196" t="s">
        <v>431</v>
      </c>
      <c r="H304" s="196" t="s">
        <v>558</v>
      </c>
      <c r="I304" s="196">
        <v>10</v>
      </c>
      <c r="J304" s="196"/>
      <c r="K304" s="196">
        <v>2021</v>
      </c>
      <c r="L304" s="196">
        <v>2</v>
      </c>
      <c r="M304" s="196">
        <v>0</v>
      </c>
      <c r="N304" s="196">
        <v>10</v>
      </c>
      <c r="O304" s="196"/>
      <c r="P304" s="196"/>
      <c r="Q304" s="196" t="s">
        <v>6263</v>
      </c>
      <c r="R304" s="196">
        <v>1</v>
      </c>
      <c r="S304" s="196" t="s">
        <v>636</v>
      </c>
      <c r="T304" s="196" t="s">
        <v>5386</v>
      </c>
      <c r="U304" s="196">
        <v>0</v>
      </c>
      <c r="V304" s="196">
        <v>1</v>
      </c>
      <c r="W304" s="196"/>
      <c r="X304" s="196">
        <v>10</v>
      </c>
      <c r="Y304" s="196" t="s">
        <v>6280</v>
      </c>
      <c r="Z304" s="196">
        <v>0</v>
      </c>
      <c r="AA304" s="196">
        <v>1</v>
      </c>
      <c r="AB304" s="196" t="s">
        <v>6287</v>
      </c>
      <c r="AC304" s="196" t="s">
        <v>3907</v>
      </c>
      <c r="AD304" s="196">
        <v>46</v>
      </c>
    </row>
    <row r="305" spans="1:30">
      <c r="A305" s="196" t="s">
        <v>3907</v>
      </c>
      <c r="B305" s="196">
        <v>46</v>
      </c>
      <c r="C305" s="196" t="s">
        <v>6286</v>
      </c>
      <c r="D305" s="197">
        <v>3411</v>
      </c>
      <c r="E305" s="196" t="s">
        <v>6279</v>
      </c>
      <c r="F305" s="196" t="s">
        <v>437</v>
      </c>
      <c r="G305" s="196" t="s">
        <v>431</v>
      </c>
      <c r="H305" s="196" t="s">
        <v>558</v>
      </c>
      <c r="I305" s="196">
        <v>1</v>
      </c>
      <c r="J305" s="196"/>
      <c r="K305" s="196">
        <v>2021</v>
      </c>
      <c r="L305" s="196">
        <v>2</v>
      </c>
      <c r="M305" s="196">
        <v>0</v>
      </c>
      <c r="N305" s="196">
        <v>1</v>
      </c>
      <c r="O305" s="196"/>
      <c r="P305" s="196"/>
      <c r="Q305" s="196" t="s">
        <v>6264</v>
      </c>
      <c r="R305" s="196">
        <v>1</v>
      </c>
      <c r="S305" s="196" t="s">
        <v>636</v>
      </c>
      <c r="T305" s="196" t="s">
        <v>5386</v>
      </c>
      <c r="U305" s="196">
        <v>0</v>
      </c>
      <c r="V305" s="196">
        <v>1</v>
      </c>
      <c r="W305" s="196"/>
      <c r="X305" s="196">
        <v>1</v>
      </c>
      <c r="Y305" s="196" t="s">
        <v>6280</v>
      </c>
      <c r="Z305" s="196">
        <v>0</v>
      </c>
      <c r="AA305" s="196">
        <v>1</v>
      </c>
      <c r="AB305" s="196" t="s">
        <v>6288</v>
      </c>
      <c r="AC305" s="196" t="s">
        <v>3907</v>
      </c>
      <c r="AD305" s="196">
        <v>46</v>
      </c>
    </row>
    <row r="306" spans="1:30">
      <c r="A306" s="196" t="s">
        <v>3907</v>
      </c>
      <c r="B306" s="196">
        <v>46</v>
      </c>
      <c r="C306" s="196" t="s">
        <v>6286</v>
      </c>
      <c r="D306" s="197">
        <v>3412</v>
      </c>
      <c r="E306" s="196" t="s">
        <v>6279</v>
      </c>
      <c r="F306" s="196" t="s">
        <v>437</v>
      </c>
      <c r="G306" s="196" t="s">
        <v>431</v>
      </c>
      <c r="H306" s="196" t="s">
        <v>558</v>
      </c>
      <c r="I306" s="196">
        <v>21</v>
      </c>
      <c r="J306" s="196"/>
      <c r="K306" s="196">
        <v>2021</v>
      </c>
      <c r="L306" s="196">
        <v>3</v>
      </c>
      <c r="M306" s="196">
        <v>0</v>
      </c>
      <c r="N306" s="196">
        <v>21</v>
      </c>
      <c r="O306" s="196"/>
      <c r="P306" s="196"/>
      <c r="Q306" s="196" t="s">
        <v>6263</v>
      </c>
      <c r="R306" s="196">
        <v>1</v>
      </c>
      <c r="S306" s="196" t="s">
        <v>636</v>
      </c>
      <c r="T306" s="196" t="s">
        <v>5387</v>
      </c>
      <c r="U306" s="196">
        <v>0</v>
      </c>
      <c r="V306" s="196">
        <v>1</v>
      </c>
      <c r="W306" s="196"/>
      <c r="X306" s="196">
        <v>21</v>
      </c>
      <c r="Y306" s="196" t="s">
        <v>6280</v>
      </c>
      <c r="Z306" s="196">
        <v>0</v>
      </c>
      <c r="AA306" s="196">
        <v>1</v>
      </c>
      <c r="AB306" s="196" t="s">
        <v>6287</v>
      </c>
      <c r="AC306" s="196" t="s">
        <v>3907</v>
      </c>
      <c r="AD306" s="196">
        <v>46</v>
      </c>
    </row>
    <row r="307" spans="1:30">
      <c r="A307" s="196" t="s">
        <v>3907</v>
      </c>
      <c r="B307" s="196">
        <v>46</v>
      </c>
      <c r="C307" s="196" t="s">
        <v>6286</v>
      </c>
      <c r="D307" s="197">
        <v>3413</v>
      </c>
      <c r="E307" s="196" t="s">
        <v>6279</v>
      </c>
      <c r="F307" s="196" t="s">
        <v>437</v>
      </c>
      <c r="G307" s="196" t="s">
        <v>431</v>
      </c>
      <c r="H307" s="196" t="s">
        <v>558</v>
      </c>
      <c r="I307" s="196">
        <v>1</v>
      </c>
      <c r="J307" s="196"/>
      <c r="K307" s="196">
        <v>2021</v>
      </c>
      <c r="L307" s="196">
        <v>3</v>
      </c>
      <c r="M307" s="196">
        <v>0</v>
      </c>
      <c r="N307" s="196">
        <v>1</v>
      </c>
      <c r="O307" s="196"/>
      <c r="P307" s="196"/>
      <c r="Q307" s="196" t="s">
        <v>6264</v>
      </c>
      <c r="R307" s="196">
        <v>1</v>
      </c>
      <c r="S307" s="196" t="s">
        <v>636</v>
      </c>
      <c r="T307" s="196" t="s">
        <v>5387</v>
      </c>
      <c r="U307" s="196">
        <v>0</v>
      </c>
      <c r="V307" s="196">
        <v>1</v>
      </c>
      <c r="W307" s="196"/>
      <c r="X307" s="196">
        <v>1</v>
      </c>
      <c r="Y307" s="196" t="s">
        <v>6280</v>
      </c>
      <c r="Z307" s="196">
        <v>0</v>
      </c>
      <c r="AA307" s="196">
        <v>1</v>
      </c>
      <c r="AB307" s="196" t="s">
        <v>6288</v>
      </c>
      <c r="AC307" s="196" t="s">
        <v>3907</v>
      </c>
      <c r="AD307" s="196">
        <v>46</v>
      </c>
    </row>
    <row r="308" spans="1:30">
      <c r="A308" s="196" t="s">
        <v>3907</v>
      </c>
      <c r="B308" s="196">
        <v>46</v>
      </c>
      <c r="C308" s="196" t="s">
        <v>6286</v>
      </c>
      <c r="D308" s="197">
        <v>3414</v>
      </c>
      <c r="E308" s="196" t="s">
        <v>6279</v>
      </c>
      <c r="F308" s="196" t="s">
        <v>437</v>
      </c>
      <c r="G308" s="196" t="s">
        <v>431</v>
      </c>
      <c r="H308" s="196" t="s">
        <v>558</v>
      </c>
      <c r="I308" s="196">
        <v>1</v>
      </c>
      <c r="J308" s="196"/>
      <c r="K308" s="196">
        <v>2021</v>
      </c>
      <c r="L308" s="196">
        <v>4</v>
      </c>
      <c r="M308" s="196">
        <v>0</v>
      </c>
      <c r="N308" s="196">
        <v>1</v>
      </c>
      <c r="O308" s="196"/>
      <c r="P308" s="196"/>
      <c r="Q308" s="196" t="s">
        <v>6264</v>
      </c>
      <c r="R308" s="196">
        <v>1</v>
      </c>
      <c r="S308" s="196" t="s">
        <v>636</v>
      </c>
      <c r="T308" s="196" t="s">
        <v>5388</v>
      </c>
      <c r="U308" s="196">
        <v>0</v>
      </c>
      <c r="V308" s="196">
        <v>1</v>
      </c>
      <c r="W308" s="196"/>
      <c r="X308" s="196">
        <v>1</v>
      </c>
      <c r="Y308" s="196" t="s">
        <v>6280</v>
      </c>
      <c r="Z308" s="196">
        <v>0</v>
      </c>
      <c r="AA308" s="196">
        <v>1</v>
      </c>
      <c r="AB308" s="196" t="s">
        <v>6288</v>
      </c>
      <c r="AC308" s="196" t="s">
        <v>3907</v>
      </c>
      <c r="AD308" s="196">
        <v>46</v>
      </c>
    </row>
    <row r="309" spans="1:30">
      <c r="A309" s="196" t="s">
        <v>3907</v>
      </c>
      <c r="B309" s="196">
        <v>46</v>
      </c>
      <c r="C309" s="196" t="s">
        <v>6286</v>
      </c>
      <c r="D309" s="197">
        <v>3415</v>
      </c>
      <c r="E309" s="196" t="s">
        <v>6279</v>
      </c>
      <c r="F309" s="196" t="s">
        <v>437</v>
      </c>
      <c r="G309" s="196" t="s">
        <v>431</v>
      </c>
      <c r="H309" s="196" t="s">
        <v>558</v>
      </c>
      <c r="I309" s="196">
        <v>1</v>
      </c>
      <c r="J309" s="196"/>
      <c r="K309" s="196">
        <v>2021</v>
      </c>
      <c r="L309" s="196">
        <v>5</v>
      </c>
      <c r="M309" s="196">
        <v>0</v>
      </c>
      <c r="N309" s="196">
        <v>1</v>
      </c>
      <c r="O309" s="196"/>
      <c r="P309" s="196"/>
      <c r="Q309" s="196" t="s">
        <v>6264</v>
      </c>
      <c r="R309" s="196">
        <v>1</v>
      </c>
      <c r="S309" s="196" t="s">
        <v>636</v>
      </c>
      <c r="T309" s="196" t="s">
        <v>5389</v>
      </c>
      <c r="U309" s="196">
        <v>0</v>
      </c>
      <c r="V309" s="196">
        <v>1</v>
      </c>
      <c r="W309" s="196"/>
      <c r="X309" s="196">
        <v>1</v>
      </c>
      <c r="Y309" s="196" t="s">
        <v>6280</v>
      </c>
      <c r="Z309" s="196">
        <v>0</v>
      </c>
      <c r="AA309" s="196">
        <v>1</v>
      </c>
      <c r="AB309" s="196" t="s">
        <v>6288</v>
      </c>
      <c r="AC309" s="196" t="s">
        <v>3907</v>
      </c>
      <c r="AD309" s="196">
        <v>46</v>
      </c>
    </row>
    <row r="310" spans="1:30">
      <c r="A310" s="196" t="s">
        <v>3907</v>
      </c>
      <c r="B310" s="196">
        <v>46</v>
      </c>
      <c r="C310" s="196" t="s">
        <v>6286</v>
      </c>
      <c r="D310" s="197">
        <v>3416</v>
      </c>
      <c r="E310" s="196" t="s">
        <v>6279</v>
      </c>
      <c r="F310" s="196" t="s">
        <v>437</v>
      </c>
      <c r="G310" s="196" t="s">
        <v>431</v>
      </c>
      <c r="H310" s="196" t="s">
        <v>558</v>
      </c>
      <c r="I310" s="196">
        <v>1</v>
      </c>
      <c r="J310" s="196"/>
      <c r="K310" s="196">
        <v>2021</v>
      </c>
      <c r="L310" s="196">
        <v>6</v>
      </c>
      <c r="M310" s="196">
        <v>0</v>
      </c>
      <c r="N310" s="196">
        <v>1</v>
      </c>
      <c r="O310" s="196"/>
      <c r="P310" s="196"/>
      <c r="Q310" s="196" t="s">
        <v>6264</v>
      </c>
      <c r="R310" s="196">
        <v>1</v>
      </c>
      <c r="S310" s="196" t="s">
        <v>636</v>
      </c>
      <c r="T310" s="196" t="s">
        <v>5390</v>
      </c>
      <c r="U310" s="196">
        <v>0</v>
      </c>
      <c r="V310" s="196">
        <v>1</v>
      </c>
      <c r="W310" s="196"/>
      <c r="X310" s="196">
        <v>1</v>
      </c>
      <c r="Y310" s="196" t="s">
        <v>6280</v>
      </c>
      <c r="Z310" s="196">
        <v>0</v>
      </c>
      <c r="AA310" s="196">
        <v>1</v>
      </c>
      <c r="AB310" s="196" t="s">
        <v>6288</v>
      </c>
      <c r="AC310" s="196" t="s">
        <v>3907</v>
      </c>
      <c r="AD310" s="196">
        <v>46</v>
      </c>
    </row>
    <row r="311" spans="1:30">
      <c r="A311" s="196" t="s">
        <v>3907</v>
      </c>
      <c r="B311" s="196">
        <v>46</v>
      </c>
      <c r="C311" s="196" t="s">
        <v>6286</v>
      </c>
      <c r="D311" s="197">
        <v>3417</v>
      </c>
      <c r="E311" s="196" t="s">
        <v>6279</v>
      </c>
      <c r="F311" s="196" t="s">
        <v>437</v>
      </c>
      <c r="G311" s="196" t="s">
        <v>431</v>
      </c>
      <c r="H311" s="196" t="s">
        <v>558</v>
      </c>
      <c r="I311" s="196">
        <v>1</v>
      </c>
      <c r="J311" s="196"/>
      <c r="K311" s="196">
        <v>2021</v>
      </c>
      <c r="L311" s="196">
        <v>7</v>
      </c>
      <c r="M311" s="196">
        <v>0</v>
      </c>
      <c r="N311" s="196">
        <v>1</v>
      </c>
      <c r="O311" s="196"/>
      <c r="P311" s="196"/>
      <c r="Q311" s="196" t="s">
        <v>6264</v>
      </c>
      <c r="R311" s="196">
        <v>1</v>
      </c>
      <c r="S311" s="196" t="s">
        <v>636</v>
      </c>
      <c r="T311" s="196" t="s">
        <v>5391</v>
      </c>
      <c r="U311" s="196">
        <v>0</v>
      </c>
      <c r="V311" s="196">
        <v>1</v>
      </c>
      <c r="W311" s="196"/>
      <c r="X311" s="196">
        <v>1</v>
      </c>
      <c r="Y311" s="196" t="s">
        <v>6280</v>
      </c>
      <c r="Z311" s="196">
        <v>0</v>
      </c>
      <c r="AA311" s="196">
        <v>1</v>
      </c>
      <c r="AB311" s="196" t="s">
        <v>6288</v>
      </c>
      <c r="AC311" s="196" t="s">
        <v>3907</v>
      </c>
      <c r="AD311" s="196">
        <v>46</v>
      </c>
    </row>
    <row r="312" spans="1:30">
      <c r="A312" s="196" t="s">
        <v>3907</v>
      </c>
      <c r="B312" s="196">
        <v>46</v>
      </c>
      <c r="C312" s="196" t="s">
        <v>6286</v>
      </c>
      <c r="D312" s="197">
        <v>3418</v>
      </c>
      <c r="E312" s="196" t="s">
        <v>6279</v>
      </c>
      <c r="F312" s="196" t="s">
        <v>437</v>
      </c>
      <c r="G312" s="196" t="s">
        <v>431</v>
      </c>
      <c r="H312" s="196" t="s">
        <v>558</v>
      </c>
      <c r="I312" s="196">
        <v>1</v>
      </c>
      <c r="J312" s="196"/>
      <c r="K312" s="196">
        <v>2021</v>
      </c>
      <c r="L312" s="196">
        <v>8</v>
      </c>
      <c r="M312" s="196">
        <v>0</v>
      </c>
      <c r="N312" s="196">
        <v>1</v>
      </c>
      <c r="O312" s="196"/>
      <c r="P312" s="196"/>
      <c r="Q312" s="196" t="s">
        <v>6264</v>
      </c>
      <c r="R312" s="196">
        <v>1</v>
      </c>
      <c r="S312" s="196" t="s">
        <v>636</v>
      </c>
      <c r="T312" s="196" t="s">
        <v>5392</v>
      </c>
      <c r="U312" s="196">
        <v>0</v>
      </c>
      <c r="V312" s="196">
        <v>1</v>
      </c>
      <c r="W312" s="196"/>
      <c r="X312" s="196">
        <v>1</v>
      </c>
      <c r="Y312" s="196" t="s">
        <v>6280</v>
      </c>
      <c r="Z312" s="196">
        <v>0</v>
      </c>
      <c r="AA312" s="196">
        <v>1</v>
      </c>
      <c r="AB312" s="196" t="s">
        <v>6288</v>
      </c>
      <c r="AC312" s="196" t="s">
        <v>3907</v>
      </c>
      <c r="AD312" s="196">
        <v>46</v>
      </c>
    </row>
    <row r="313" spans="1:30">
      <c r="A313" s="196" t="s">
        <v>3907</v>
      </c>
      <c r="B313" s="196">
        <v>46</v>
      </c>
      <c r="C313" s="196" t="s">
        <v>6286</v>
      </c>
      <c r="D313" s="197">
        <v>3419</v>
      </c>
      <c r="E313" s="196" t="s">
        <v>6279</v>
      </c>
      <c r="F313" s="196" t="s">
        <v>437</v>
      </c>
      <c r="G313" s="196" t="s">
        <v>431</v>
      </c>
      <c r="H313" s="196" t="s">
        <v>558</v>
      </c>
      <c r="I313" s="196">
        <v>1</v>
      </c>
      <c r="J313" s="196"/>
      <c r="K313" s="196">
        <v>2021</v>
      </c>
      <c r="L313" s="196">
        <v>9</v>
      </c>
      <c r="M313" s="196">
        <v>0</v>
      </c>
      <c r="N313" s="196">
        <v>1</v>
      </c>
      <c r="O313" s="196"/>
      <c r="P313" s="196"/>
      <c r="Q313" s="196" t="s">
        <v>6264</v>
      </c>
      <c r="R313" s="196">
        <v>1</v>
      </c>
      <c r="S313" s="196" t="s">
        <v>636</v>
      </c>
      <c r="T313" s="196" t="s">
        <v>5393</v>
      </c>
      <c r="U313" s="196">
        <v>0</v>
      </c>
      <c r="V313" s="196">
        <v>1</v>
      </c>
      <c r="W313" s="196"/>
      <c r="X313" s="196">
        <v>1</v>
      </c>
      <c r="Y313" s="196" t="s">
        <v>6280</v>
      </c>
      <c r="Z313" s="196">
        <v>0</v>
      </c>
      <c r="AA313" s="196">
        <v>1</v>
      </c>
      <c r="AB313" s="196" t="s">
        <v>6288</v>
      </c>
      <c r="AC313" s="196" t="s">
        <v>3907</v>
      </c>
      <c r="AD313" s="196">
        <v>46</v>
      </c>
    </row>
    <row r="314" spans="1:30">
      <c r="A314" s="196" t="s">
        <v>3907</v>
      </c>
      <c r="B314" s="196">
        <v>46</v>
      </c>
      <c r="C314" s="196" t="s">
        <v>6286</v>
      </c>
      <c r="D314" s="197">
        <v>3420</v>
      </c>
      <c r="E314" s="196" t="s">
        <v>6279</v>
      </c>
      <c r="F314" s="196" t="s">
        <v>437</v>
      </c>
      <c r="G314" s="196" t="s">
        <v>431</v>
      </c>
      <c r="H314" s="196" t="s">
        <v>558</v>
      </c>
      <c r="I314" s="196">
        <v>1</v>
      </c>
      <c r="J314" s="196"/>
      <c r="K314" s="196">
        <v>2021</v>
      </c>
      <c r="L314" s="196">
        <v>10</v>
      </c>
      <c r="M314" s="196">
        <v>0</v>
      </c>
      <c r="N314" s="196">
        <v>1</v>
      </c>
      <c r="O314" s="196"/>
      <c r="P314" s="196"/>
      <c r="Q314" s="196" t="s">
        <v>6264</v>
      </c>
      <c r="R314" s="196">
        <v>1</v>
      </c>
      <c r="S314" s="196" t="s">
        <v>636</v>
      </c>
      <c r="T314" s="196" t="s">
        <v>5394</v>
      </c>
      <c r="U314" s="196">
        <v>0</v>
      </c>
      <c r="V314" s="196">
        <v>1</v>
      </c>
      <c r="W314" s="196"/>
      <c r="X314" s="196">
        <v>1</v>
      </c>
      <c r="Y314" s="196" t="s">
        <v>6280</v>
      </c>
      <c r="Z314" s="196">
        <v>0</v>
      </c>
      <c r="AA314" s="196">
        <v>1</v>
      </c>
      <c r="AB314" s="196" t="s">
        <v>6288</v>
      </c>
      <c r="AC314" s="196" t="s">
        <v>3907</v>
      </c>
      <c r="AD314" s="196">
        <v>46</v>
      </c>
    </row>
    <row r="315" spans="1:30">
      <c r="A315" s="196" t="s">
        <v>3907</v>
      </c>
      <c r="B315" s="196">
        <v>46</v>
      </c>
      <c r="C315" s="196" t="s">
        <v>6286</v>
      </c>
      <c r="D315" s="197">
        <v>3421</v>
      </c>
      <c r="E315" s="196" t="s">
        <v>6279</v>
      </c>
      <c r="F315" s="196" t="s">
        <v>437</v>
      </c>
      <c r="G315" s="196" t="s">
        <v>431</v>
      </c>
      <c r="H315" s="196" t="s">
        <v>558</v>
      </c>
      <c r="I315" s="196">
        <v>1</v>
      </c>
      <c r="J315" s="196"/>
      <c r="K315" s="196">
        <v>2021</v>
      </c>
      <c r="L315" s="196">
        <v>11</v>
      </c>
      <c r="M315" s="196">
        <v>0</v>
      </c>
      <c r="N315" s="196">
        <v>1</v>
      </c>
      <c r="O315" s="196"/>
      <c r="P315" s="196"/>
      <c r="Q315" s="196" t="s">
        <v>6264</v>
      </c>
      <c r="R315" s="196">
        <v>1</v>
      </c>
      <c r="S315" s="196" t="s">
        <v>636</v>
      </c>
      <c r="T315" s="196" t="s">
        <v>5395</v>
      </c>
      <c r="U315" s="196">
        <v>0</v>
      </c>
      <c r="V315" s="196">
        <v>1</v>
      </c>
      <c r="W315" s="196"/>
      <c r="X315" s="196">
        <v>1</v>
      </c>
      <c r="Y315" s="196" t="s">
        <v>6280</v>
      </c>
      <c r="Z315" s="196">
        <v>0</v>
      </c>
      <c r="AA315" s="196">
        <v>1</v>
      </c>
      <c r="AB315" s="196" t="s">
        <v>6288</v>
      </c>
      <c r="AC315" s="196" t="s">
        <v>3907</v>
      </c>
      <c r="AD315" s="196">
        <v>46</v>
      </c>
    </row>
    <row r="316" spans="1:30">
      <c r="A316" s="196" t="s">
        <v>3907</v>
      </c>
      <c r="B316" s="196">
        <v>46</v>
      </c>
      <c r="C316" s="196" t="s">
        <v>6286</v>
      </c>
      <c r="D316" s="197">
        <v>3422</v>
      </c>
      <c r="E316" s="196" t="s">
        <v>6279</v>
      </c>
      <c r="F316" s="196" t="s">
        <v>437</v>
      </c>
      <c r="G316" s="196" t="s">
        <v>431</v>
      </c>
      <c r="H316" s="196" t="s">
        <v>558</v>
      </c>
      <c r="I316" s="196">
        <v>1</v>
      </c>
      <c r="J316" s="196"/>
      <c r="K316" s="196">
        <v>2021</v>
      </c>
      <c r="L316" s="196">
        <v>12</v>
      </c>
      <c r="M316" s="196">
        <v>0</v>
      </c>
      <c r="N316" s="196">
        <v>1</v>
      </c>
      <c r="O316" s="196"/>
      <c r="P316" s="196"/>
      <c r="Q316" s="196" t="s">
        <v>6264</v>
      </c>
      <c r="R316" s="196">
        <v>1</v>
      </c>
      <c r="S316" s="196" t="s">
        <v>636</v>
      </c>
      <c r="T316" s="196" t="s">
        <v>5396</v>
      </c>
      <c r="U316" s="196">
        <v>0</v>
      </c>
      <c r="V316" s="196">
        <v>1</v>
      </c>
      <c r="W316" s="196"/>
      <c r="X316" s="196">
        <v>1</v>
      </c>
      <c r="Y316" s="196" t="s">
        <v>6280</v>
      </c>
      <c r="Z316" s="196">
        <v>0</v>
      </c>
      <c r="AA316" s="196">
        <v>1</v>
      </c>
      <c r="AB316" s="196" t="s">
        <v>6288</v>
      </c>
      <c r="AC316" s="196" t="s">
        <v>3907</v>
      </c>
      <c r="AD316" s="196">
        <v>46</v>
      </c>
    </row>
    <row r="317" spans="1:30">
      <c r="A317" s="196" t="s">
        <v>3907</v>
      </c>
      <c r="B317" s="196">
        <v>46</v>
      </c>
      <c r="C317" s="196" t="s">
        <v>6286</v>
      </c>
      <c r="D317" s="197">
        <v>3423</v>
      </c>
      <c r="E317" s="196" t="s">
        <v>6279</v>
      </c>
      <c r="F317" s="196" t="s">
        <v>437</v>
      </c>
      <c r="G317" s="196" t="s">
        <v>431</v>
      </c>
      <c r="H317" s="196" t="s">
        <v>558</v>
      </c>
      <c r="I317" s="196">
        <v>68</v>
      </c>
      <c r="J317" s="196"/>
      <c r="K317" s="196">
        <v>2021</v>
      </c>
      <c r="L317" s="196">
        <v>1</v>
      </c>
      <c r="M317" s="196">
        <v>0</v>
      </c>
      <c r="N317" s="196">
        <v>68</v>
      </c>
      <c r="O317" s="196"/>
      <c r="P317" s="196"/>
      <c r="Q317" s="196" t="s">
        <v>6265</v>
      </c>
      <c r="R317" s="196">
        <v>1</v>
      </c>
      <c r="S317" s="196" t="s">
        <v>636</v>
      </c>
      <c r="T317" s="196" t="s">
        <v>5385</v>
      </c>
      <c r="U317" s="196">
        <v>0</v>
      </c>
      <c r="V317" s="196">
        <v>1</v>
      </c>
      <c r="W317" s="196"/>
      <c r="X317" s="196">
        <v>68</v>
      </c>
      <c r="Y317" s="196" t="s">
        <v>6280</v>
      </c>
      <c r="Z317" s="196">
        <v>0</v>
      </c>
      <c r="AA317" s="196">
        <v>1</v>
      </c>
      <c r="AB317" s="196" t="s">
        <v>6289</v>
      </c>
      <c r="AC317" s="196" t="s">
        <v>3907</v>
      </c>
      <c r="AD317" s="196">
        <v>46</v>
      </c>
    </row>
    <row r="318" spans="1:30">
      <c r="A318" s="196" t="s">
        <v>3907</v>
      </c>
      <c r="B318" s="196">
        <v>46</v>
      </c>
      <c r="C318" s="196" t="s">
        <v>6286</v>
      </c>
      <c r="D318" s="197">
        <v>3424</v>
      </c>
      <c r="E318" s="196" t="s">
        <v>6279</v>
      </c>
      <c r="F318" s="196" t="s">
        <v>437</v>
      </c>
      <c r="G318" s="196" t="s">
        <v>431</v>
      </c>
      <c r="H318" s="196" t="s">
        <v>558</v>
      </c>
      <c r="I318" s="196">
        <v>68</v>
      </c>
      <c r="J318" s="196"/>
      <c r="K318" s="196">
        <v>2021</v>
      </c>
      <c r="L318" s="196">
        <v>2</v>
      </c>
      <c r="M318" s="196">
        <v>0</v>
      </c>
      <c r="N318" s="196">
        <v>68</v>
      </c>
      <c r="O318" s="196"/>
      <c r="P318" s="196"/>
      <c r="Q318" s="196" t="s">
        <v>6265</v>
      </c>
      <c r="R318" s="196">
        <v>1</v>
      </c>
      <c r="S318" s="196" t="s">
        <v>636</v>
      </c>
      <c r="T318" s="196" t="s">
        <v>5386</v>
      </c>
      <c r="U318" s="196">
        <v>0</v>
      </c>
      <c r="V318" s="196">
        <v>1</v>
      </c>
      <c r="W318" s="196"/>
      <c r="X318" s="196">
        <v>68</v>
      </c>
      <c r="Y318" s="196" t="s">
        <v>6280</v>
      </c>
      <c r="Z318" s="196">
        <v>0</v>
      </c>
      <c r="AA318" s="196">
        <v>1</v>
      </c>
      <c r="AB318" s="196" t="s">
        <v>6289</v>
      </c>
      <c r="AC318" s="196" t="s">
        <v>3907</v>
      </c>
      <c r="AD318" s="196">
        <v>46</v>
      </c>
    </row>
    <row r="319" spans="1:30">
      <c r="A319" s="196" t="s">
        <v>3907</v>
      </c>
      <c r="B319" s="196">
        <v>46</v>
      </c>
      <c r="C319" s="196" t="s">
        <v>6286</v>
      </c>
      <c r="D319" s="197">
        <v>3425</v>
      </c>
      <c r="E319" s="196" t="s">
        <v>6279</v>
      </c>
      <c r="F319" s="196" t="s">
        <v>437</v>
      </c>
      <c r="G319" s="196" t="s">
        <v>431</v>
      </c>
      <c r="H319" s="196" t="s">
        <v>558</v>
      </c>
      <c r="I319" s="196">
        <v>68</v>
      </c>
      <c r="J319" s="196"/>
      <c r="K319" s="196">
        <v>2021</v>
      </c>
      <c r="L319" s="196">
        <v>3</v>
      </c>
      <c r="M319" s="196">
        <v>0</v>
      </c>
      <c r="N319" s="196">
        <v>68</v>
      </c>
      <c r="O319" s="196"/>
      <c r="P319" s="196"/>
      <c r="Q319" s="196" t="s">
        <v>6265</v>
      </c>
      <c r="R319" s="196">
        <v>1</v>
      </c>
      <c r="S319" s="196" t="s">
        <v>636</v>
      </c>
      <c r="T319" s="196" t="s">
        <v>5387</v>
      </c>
      <c r="U319" s="196">
        <v>0</v>
      </c>
      <c r="V319" s="196">
        <v>1</v>
      </c>
      <c r="W319" s="196"/>
      <c r="X319" s="196">
        <v>68</v>
      </c>
      <c r="Y319" s="196" t="s">
        <v>6280</v>
      </c>
      <c r="Z319" s="196">
        <v>0</v>
      </c>
      <c r="AA319" s="196">
        <v>1</v>
      </c>
      <c r="AB319" s="196" t="s">
        <v>6289</v>
      </c>
      <c r="AC319" s="196" t="s">
        <v>3907</v>
      </c>
      <c r="AD319" s="196">
        <v>46</v>
      </c>
    </row>
    <row r="320" spans="1:30">
      <c r="A320" s="196" t="s">
        <v>3907</v>
      </c>
      <c r="B320" s="196">
        <v>46</v>
      </c>
      <c r="C320" s="196" t="s">
        <v>6286</v>
      </c>
      <c r="D320" s="197">
        <v>3426</v>
      </c>
      <c r="E320" s="196" t="s">
        <v>6279</v>
      </c>
      <c r="F320" s="196" t="s">
        <v>437</v>
      </c>
      <c r="G320" s="196" t="s">
        <v>431</v>
      </c>
      <c r="H320" s="196" t="s">
        <v>558</v>
      </c>
      <c r="I320" s="196">
        <v>68</v>
      </c>
      <c r="J320" s="196"/>
      <c r="K320" s="196">
        <v>2021</v>
      </c>
      <c r="L320" s="196">
        <v>4</v>
      </c>
      <c r="M320" s="196">
        <v>0</v>
      </c>
      <c r="N320" s="196">
        <v>68</v>
      </c>
      <c r="O320" s="196"/>
      <c r="P320" s="196"/>
      <c r="Q320" s="196" t="s">
        <v>6265</v>
      </c>
      <c r="R320" s="196">
        <v>1</v>
      </c>
      <c r="S320" s="196" t="s">
        <v>636</v>
      </c>
      <c r="T320" s="196" t="s">
        <v>5388</v>
      </c>
      <c r="U320" s="196">
        <v>0</v>
      </c>
      <c r="V320" s="196">
        <v>1</v>
      </c>
      <c r="W320" s="196"/>
      <c r="X320" s="196">
        <v>68</v>
      </c>
      <c r="Y320" s="196" t="s">
        <v>6280</v>
      </c>
      <c r="Z320" s="196">
        <v>0</v>
      </c>
      <c r="AA320" s="196">
        <v>1</v>
      </c>
      <c r="AB320" s="196" t="s">
        <v>6289</v>
      </c>
      <c r="AC320" s="196" t="s">
        <v>3907</v>
      </c>
      <c r="AD320" s="196">
        <v>46</v>
      </c>
    </row>
    <row r="321" spans="1:30">
      <c r="A321" s="196" t="s">
        <v>3907</v>
      </c>
      <c r="B321" s="196">
        <v>46</v>
      </c>
      <c r="C321" s="196" t="s">
        <v>6286</v>
      </c>
      <c r="D321" s="197">
        <v>3427</v>
      </c>
      <c r="E321" s="196" t="s">
        <v>6279</v>
      </c>
      <c r="F321" s="196" t="s">
        <v>437</v>
      </c>
      <c r="G321" s="196" t="s">
        <v>431</v>
      </c>
      <c r="H321" s="196" t="s">
        <v>558</v>
      </c>
      <c r="I321" s="196">
        <v>50</v>
      </c>
      <c r="J321" s="196"/>
      <c r="K321" s="196">
        <v>2021</v>
      </c>
      <c r="L321" s="196">
        <v>5</v>
      </c>
      <c r="M321" s="196">
        <v>0</v>
      </c>
      <c r="N321" s="196">
        <v>50</v>
      </c>
      <c r="O321" s="196"/>
      <c r="P321" s="196"/>
      <c r="Q321" s="196" t="s">
        <v>6265</v>
      </c>
      <c r="R321" s="196">
        <v>1</v>
      </c>
      <c r="S321" s="196" t="s">
        <v>636</v>
      </c>
      <c r="T321" s="196" t="s">
        <v>5389</v>
      </c>
      <c r="U321" s="196">
        <v>0</v>
      </c>
      <c r="V321" s="196">
        <v>1</v>
      </c>
      <c r="W321" s="196"/>
      <c r="X321" s="196">
        <v>50</v>
      </c>
      <c r="Y321" s="196" t="s">
        <v>6280</v>
      </c>
      <c r="Z321" s="196">
        <v>0</v>
      </c>
      <c r="AA321" s="196">
        <v>1</v>
      </c>
      <c r="AB321" s="196" t="s">
        <v>6289</v>
      </c>
      <c r="AC321" s="196" t="s">
        <v>3907</v>
      </c>
      <c r="AD321" s="196">
        <v>46</v>
      </c>
    </row>
    <row r="322" spans="1:30">
      <c r="A322" s="196" t="s">
        <v>3907</v>
      </c>
      <c r="B322" s="196">
        <v>46</v>
      </c>
      <c r="C322" s="196" t="s">
        <v>6286</v>
      </c>
      <c r="D322" s="197">
        <v>3428</v>
      </c>
      <c r="E322" s="196" t="s">
        <v>6279</v>
      </c>
      <c r="F322" s="196" t="s">
        <v>437</v>
      </c>
      <c r="G322" s="196" t="s">
        <v>431</v>
      </c>
      <c r="H322" s="196" t="s">
        <v>558</v>
      </c>
      <c r="I322" s="196">
        <v>43</v>
      </c>
      <c r="J322" s="196"/>
      <c r="K322" s="196">
        <v>2021</v>
      </c>
      <c r="L322" s="196">
        <v>6</v>
      </c>
      <c r="M322" s="196">
        <v>0</v>
      </c>
      <c r="N322" s="196">
        <v>43</v>
      </c>
      <c r="O322" s="196"/>
      <c r="P322" s="196"/>
      <c r="Q322" s="196" t="s">
        <v>6265</v>
      </c>
      <c r="R322" s="196">
        <v>1</v>
      </c>
      <c r="S322" s="196" t="s">
        <v>636</v>
      </c>
      <c r="T322" s="196" t="s">
        <v>5390</v>
      </c>
      <c r="U322" s="196">
        <v>0</v>
      </c>
      <c r="V322" s="196">
        <v>1</v>
      </c>
      <c r="W322" s="196"/>
      <c r="X322" s="196">
        <v>43</v>
      </c>
      <c r="Y322" s="196" t="s">
        <v>6280</v>
      </c>
      <c r="Z322" s="196">
        <v>0</v>
      </c>
      <c r="AA322" s="196">
        <v>1</v>
      </c>
      <c r="AB322" s="196" t="s">
        <v>6289</v>
      </c>
      <c r="AC322" s="196" t="s">
        <v>3907</v>
      </c>
      <c r="AD322" s="196">
        <v>46</v>
      </c>
    </row>
    <row r="323" spans="1:30">
      <c r="A323" s="196" t="s">
        <v>3907</v>
      </c>
      <c r="B323" s="196">
        <v>46</v>
      </c>
      <c r="C323" s="196" t="s">
        <v>6286</v>
      </c>
      <c r="D323" s="197">
        <v>3429</v>
      </c>
      <c r="E323" s="196" t="s">
        <v>6279</v>
      </c>
      <c r="F323" s="196" t="s">
        <v>437</v>
      </c>
      <c r="G323" s="196" t="s">
        <v>431</v>
      </c>
      <c r="H323" s="196" t="s">
        <v>558</v>
      </c>
      <c r="I323" s="196">
        <v>68</v>
      </c>
      <c r="J323" s="196"/>
      <c r="K323" s="196">
        <v>2021</v>
      </c>
      <c r="L323" s="196">
        <v>7</v>
      </c>
      <c r="M323" s="196">
        <v>0</v>
      </c>
      <c r="N323" s="196">
        <v>68</v>
      </c>
      <c r="O323" s="196"/>
      <c r="P323" s="196"/>
      <c r="Q323" s="196" t="s">
        <v>6265</v>
      </c>
      <c r="R323" s="196">
        <v>1</v>
      </c>
      <c r="S323" s="196" t="s">
        <v>636</v>
      </c>
      <c r="T323" s="196" t="s">
        <v>5391</v>
      </c>
      <c r="U323" s="196">
        <v>0</v>
      </c>
      <c r="V323" s="196">
        <v>1</v>
      </c>
      <c r="W323" s="196"/>
      <c r="X323" s="196">
        <v>68</v>
      </c>
      <c r="Y323" s="196" t="s">
        <v>6280</v>
      </c>
      <c r="Z323" s="196">
        <v>0</v>
      </c>
      <c r="AA323" s="196">
        <v>1</v>
      </c>
      <c r="AB323" s="196" t="s">
        <v>6289</v>
      </c>
      <c r="AC323" s="196" t="s">
        <v>3907</v>
      </c>
      <c r="AD323" s="196">
        <v>46</v>
      </c>
    </row>
    <row r="324" spans="1:30">
      <c r="A324" s="196" t="s">
        <v>3907</v>
      </c>
      <c r="B324" s="196">
        <v>46</v>
      </c>
      <c r="C324" s="196" t="s">
        <v>6286</v>
      </c>
      <c r="D324" s="197">
        <v>3430</v>
      </c>
      <c r="E324" s="196" t="s">
        <v>6279</v>
      </c>
      <c r="F324" s="196" t="s">
        <v>437</v>
      </c>
      <c r="G324" s="196" t="s">
        <v>431</v>
      </c>
      <c r="H324" s="196" t="s">
        <v>558</v>
      </c>
      <c r="I324" s="196">
        <v>68</v>
      </c>
      <c r="J324" s="196"/>
      <c r="K324" s="196">
        <v>2021</v>
      </c>
      <c r="L324" s="196">
        <v>8</v>
      </c>
      <c r="M324" s="196">
        <v>0</v>
      </c>
      <c r="N324" s="196">
        <v>68</v>
      </c>
      <c r="O324" s="196"/>
      <c r="P324" s="196"/>
      <c r="Q324" s="196" t="s">
        <v>6265</v>
      </c>
      <c r="R324" s="196">
        <v>1</v>
      </c>
      <c r="S324" s="196" t="s">
        <v>636</v>
      </c>
      <c r="T324" s="196" t="s">
        <v>5392</v>
      </c>
      <c r="U324" s="196">
        <v>0</v>
      </c>
      <c r="V324" s="196">
        <v>1</v>
      </c>
      <c r="W324" s="196"/>
      <c r="X324" s="196">
        <v>68</v>
      </c>
      <c r="Y324" s="196" t="s">
        <v>6280</v>
      </c>
      <c r="Z324" s="196">
        <v>0</v>
      </c>
      <c r="AA324" s="196">
        <v>1</v>
      </c>
      <c r="AB324" s="196" t="s">
        <v>6289</v>
      </c>
      <c r="AC324" s="196" t="s">
        <v>3907</v>
      </c>
      <c r="AD324" s="196">
        <v>46</v>
      </c>
    </row>
    <row r="325" spans="1:30">
      <c r="A325" s="196" t="s">
        <v>3907</v>
      </c>
      <c r="B325" s="196">
        <v>46</v>
      </c>
      <c r="C325" s="196" t="s">
        <v>6286</v>
      </c>
      <c r="D325" s="197">
        <v>3431</v>
      </c>
      <c r="E325" s="196" t="s">
        <v>6279</v>
      </c>
      <c r="F325" s="196" t="s">
        <v>437</v>
      </c>
      <c r="G325" s="196" t="s">
        <v>431</v>
      </c>
      <c r="H325" s="196" t="s">
        <v>558</v>
      </c>
      <c r="I325" s="196">
        <v>68</v>
      </c>
      <c r="J325" s="196"/>
      <c r="K325" s="196">
        <v>2021</v>
      </c>
      <c r="L325" s="196">
        <v>9</v>
      </c>
      <c r="M325" s="196">
        <v>0</v>
      </c>
      <c r="N325" s="196">
        <v>68</v>
      </c>
      <c r="O325" s="196"/>
      <c r="P325" s="196"/>
      <c r="Q325" s="196" t="s">
        <v>6265</v>
      </c>
      <c r="R325" s="196">
        <v>1</v>
      </c>
      <c r="S325" s="196" t="s">
        <v>636</v>
      </c>
      <c r="T325" s="196" t="s">
        <v>5393</v>
      </c>
      <c r="U325" s="196">
        <v>0</v>
      </c>
      <c r="V325" s="196">
        <v>1</v>
      </c>
      <c r="W325" s="196"/>
      <c r="X325" s="196">
        <v>68</v>
      </c>
      <c r="Y325" s="196" t="s">
        <v>6280</v>
      </c>
      <c r="Z325" s="196">
        <v>0</v>
      </c>
      <c r="AA325" s="196">
        <v>1</v>
      </c>
      <c r="AB325" s="196" t="s">
        <v>6289</v>
      </c>
      <c r="AC325" s="196" t="s">
        <v>3907</v>
      </c>
      <c r="AD325" s="196">
        <v>46</v>
      </c>
    </row>
    <row r="326" spans="1:30">
      <c r="A326" s="196" t="s">
        <v>3907</v>
      </c>
      <c r="B326" s="196">
        <v>46</v>
      </c>
      <c r="C326" s="196" t="s">
        <v>6286</v>
      </c>
      <c r="D326" s="197">
        <v>3432</v>
      </c>
      <c r="E326" s="196" t="s">
        <v>6279</v>
      </c>
      <c r="F326" s="196" t="s">
        <v>437</v>
      </c>
      <c r="G326" s="196" t="s">
        <v>431</v>
      </c>
      <c r="H326" s="196" t="s">
        <v>558</v>
      </c>
      <c r="I326" s="196">
        <v>69</v>
      </c>
      <c r="J326" s="196"/>
      <c r="K326" s="196">
        <v>2021</v>
      </c>
      <c r="L326" s="196">
        <v>10</v>
      </c>
      <c r="M326" s="196">
        <v>0</v>
      </c>
      <c r="N326" s="196">
        <v>69</v>
      </c>
      <c r="O326" s="196"/>
      <c r="P326" s="196"/>
      <c r="Q326" s="196" t="s">
        <v>6265</v>
      </c>
      <c r="R326" s="196">
        <v>1</v>
      </c>
      <c r="S326" s="196" t="s">
        <v>636</v>
      </c>
      <c r="T326" s="196" t="s">
        <v>5394</v>
      </c>
      <c r="U326" s="196">
        <v>0</v>
      </c>
      <c r="V326" s="196">
        <v>1</v>
      </c>
      <c r="W326" s="196"/>
      <c r="X326" s="196">
        <v>69</v>
      </c>
      <c r="Y326" s="196" t="s">
        <v>6280</v>
      </c>
      <c r="Z326" s="196">
        <v>0</v>
      </c>
      <c r="AA326" s="196">
        <v>1</v>
      </c>
      <c r="AB326" s="196" t="s">
        <v>6289</v>
      </c>
      <c r="AC326" s="196" t="s">
        <v>3907</v>
      </c>
      <c r="AD326" s="196">
        <v>46</v>
      </c>
    </row>
    <row r="327" spans="1:30">
      <c r="A327" s="196" t="s">
        <v>3907</v>
      </c>
      <c r="B327" s="196">
        <v>46</v>
      </c>
      <c r="C327" s="196" t="s">
        <v>6286</v>
      </c>
      <c r="D327" s="197">
        <v>3433</v>
      </c>
      <c r="E327" s="196" t="s">
        <v>6279</v>
      </c>
      <c r="F327" s="196" t="s">
        <v>437</v>
      </c>
      <c r="G327" s="196" t="s">
        <v>431</v>
      </c>
      <c r="H327" s="196" t="s">
        <v>558</v>
      </c>
      <c r="I327" s="196">
        <v>68</v>
      </c>
      <c r="J327" s="196"/>
      <c r="K327" s="196">
        <v>2021</v>
      </c>
      <c r="L327" s="196">
        <v>11</v>
      </c>
      <c r="M327" s="196">
        <v>0</v>
      </c>
      <c r="N327" s="196">
        <v>68</v>
      </c>
      <c r="O327" s="196"/>
      <c r="P327" s="196"/>
      <c r="Q327" s="196" t="s">
        <v>6265</v>
      </c>
      <c r="R327" s="196">
        <v>1</v>
      </c>
      <c r="S327" s="196" t="s">
        <v>636</v>
      </c>
      <c r="T327" s="196" t="s">
        <v>5395</v>
      </c>
      <c r="U327" s="196">
        <v>0</v>
      </c>
      <c r="V327" s="196">
        <v>1</v>
      </c>
      <c r="W327" s="196"/>
      <c r="X327" s="196">
        <v>68</v>
      </c>
      <c r="Y327" s="196" t="s">
        <v>6280</v>
      </c>
      <c r="Z327" s="196">
        <v>0</v>
      </c>
      <c r="AA327" s="196">
        <v>1</v>
      </c>
      <c r="AB327" s="196" t="s">
        <v>6289</v>
      </c>
      <c r="AC327" s="196" t="s">
        <v>3907</v>
      </c>
      <c r="AD327" s="196">
        <v>46</v>
      </c>
    </row>
    <row r="328" spans="1:30">
      <c r="A328" s="196" t="s">
        <v>3907</v>
      </c>
      <c r="B328" s="196">
        <v>46</v>
      </c>
      <c r="C328" s="196" t="s">
        <v>6286</v>
      </c>
      <c r="D328" s="197">
        <v>3434</v>
      </c>
      <c r="E328" s="196" t="s">
        <v>6279</v>
      </c>
      <c r="F328" s="196" t="s">
        <v>437</v>
      </c>
      <c r="G328" s="196" t="s">
        <v>431</v>
      </c>
      <c r="H328" s="196" t="s">
        <v>558</v>
      </c>
      <c r="I328" s="196">
        <v>68</v>
      </c>
      <c r="J328" s="196"/>
      <c r="K328" s="196">
        <v>2021</v>
      </c>
      <c r="L328" s="196">
        <v>12</v>
      </c>
      <c r="M328" s="196">
        <v>0</v>
      </c>
      <c r="N328" s="196">
        <v>68</v>
      </c>
      <c r="O328" s="196"/>
      <c r="P328" s="196"/>
      <c r="Q328" s="196" t="s">
        <v>6265</v>
      </c>
      <c r="R328" s="196">
        <v>1</v>
      </c>
      <c r="S328" s="196" t="s">
        <v>636</v>
      </c>
      <c r="T328" s="196" t="s">
        <v>5396</v>
      </c>
      <c r="U328" s="196">
        <v>0</v>
      </c>
      <c r="V328" s="196">
        <v>1</v>
      </c>
      <c r="W328" s="196"/>
      <c r="X328" s="196">
        <v>68</v>
      </c>
      <c r="Y328" s="196" t="s">
        <v>6280</v>
      </c>
      <c r="Z328" s="196">
        <v>0</v>
      </c>
      <c r="AA328" s="196">
        <v>1</v>
      </c>
      <c r="AB328" s="196" t="s">
        <v>6289</v>
      </c>
      <c r="AC328" s="196" t="s">
        <v>3907</v>
      </c>
      <c r="AD328" s="196">
        <v>46</v>
      </c>
    </row>
    <row r="329" spans="1:30">
      <c r="A329" s="196" t="s">
        <v>3907</v>
      </c>
      <c r="B329" s="196">
        <v>46</v>
      </c>
      <c r="C329" s="196" t="s">
        <v>6286</v>
      </c>
      <c r="D329" s="197">
        <v>3435</v>
      </c>
      <c r="E329" s="196" t="s">
        <v>6290</v>
      </c>
      <c r="F329" s="196" t="s">
        <v>440</v>
      </c>
      <c r="G329" s="196" t="s">
        <v>431</v>
      </c>
      <c r="H329" s="196" t="s">
        <v>558</v>
      </c>
      <c r="I329" s="196">
        <v>68</v>
      </c>
      <c r="J329" s="196"/>
      <c r="K329" s="196">
        <v>2021</v>
      </c>
      <c r="L329" s="196">
        <v>1</v>
      </c>
      <c r="M329" s="196">
        <v>0</v>
      </c>
      <c r="N329" s="196">
        <v>-68</v>
      </c>
      <c r="O329" s="196"/>
      <c r="P329" s="196"/>
      <c r="Q329" s="196" t="s">
        <v>6266</v>
      </c>
      <c r="R329" s="196">
        <v>1</v>
      </c>
      <c r="S329" s="196" t="s">
        <v>636</v>
      </c>
      <c r="T329" s="196" t="s">
        <v>5385</v>
      </c>
      <c r="U329" s="196">
        <v>0</v>
      </c>
      <c r="V329" s="196">
        <v>1</v>
      </c>
      <c r="W329" s="196"/>
      <c r="X329" s="196">
        <v>-68</v>
      </c>
      <c r="Y329" s="196" t="s">
        <v>6280</v>
      </c>
      <c r="Z329" s="196">
        <v>0</v>
      </c>
      <c r="AA329" s="196">
        <v>0</v>
      </c>
      <c r="AB329" s="196" t="s">
        <v>6291</v>
      </c>
      <c r="AC329" s="196" t="s">
        <v>3907</v>
      </c>
      <c r="AD329" s="196">
        <v>46</v>
      </c>
    </row>
    <row r="330" spans="1:30">
      <c r="A330" s="196" t="s">
        <v>3907</v>
      </c>
      <c r="B330" s="196">
        <v>46</v>
      </c>
      <c r="C330" s="196" t="s">
        <v>6286</v>
      </c>
      <c r="D330" s="197">
        <v>3436</v>
      </c>
      <c r="E330" s="196" t="s">
        <v>6290</v>
      </c>
      <c r="F330" s="196" t="s">
        <v>440</v>
      </c>
      <c r="G330" s="196" t="s">
        <v>431</v>
      </c>
      <c r="H330" s="196" t="s">
        <v>558</v>
      </c>
      <c r="I330" s="196">
        <v>68</v>
      </c>
      <c r="J330" s="196"/>
      <c r="K330" s="196">
        <v>2021</v>
      </c>
      <c r="L330" s="196">
        <v>2</v>
      </c>
      <c r="M330" s="196">
        <v>0</v>
      </c>
      <c r="N330" s="196">
        <v>-68</v>
      </c>
      <c r="O330" s="196"/>
      <c r="P330" s="196"/>
      <c r="Q330" s="196" t="s">
        <v>6266</v>
      </c>
      <c r="R330" s="196">
        <v>1</v>
      </c>
      <c r="S330" s="196" t="s">
        <v>636</v>
      </c>
      <c r="T330" s="196" t="s">
        <v>5386</v>
      </c>
      <c r="U330" s="196">
        <v>0</v>
      </c>
      <c r="V330" s="196">
        <v>1</v>
      </c>
      <c r="W330" s="196"/>
      <c r="X330" s="196">
        <v>-68</v>
      </c>
      <c r="Y330" s="196" t="s">
        <v>6280</v>
      </c>
      <c r="Z330" s="196">
        <v>0</v>
      </c>
      <c r="AA330" s="196">
        <v>0</v>
      </c>
      <c r="AB330" s="196" t="s">
        <v>6291</v>
      </c>
      <c r="AC330" s="196" t="s">
        <v>3907</v>
      </c>
      <c r="AD330" s="196">
        <v>46</v>
      </c>
    </row>
    <row r="331" spans="1:30">
      <c r="A331" s="196" t="s">
        <v>3907</v>
      </c>
      <c r="B331" s="196">
        <v>46</v>
      </c>
      <c r="C331" s="196" t="s">
        <v>6286</v>
      </c>
      <c r="D331" s="197">
        <v>3437</v>
      </c>
      <c r="E331" s="196" t="s">
        <v>6290</v>
      </c>
      <c r="F331" s="196" t="s">
        <v>440</v>
      </c>
      <c r="G331" s="196" t="s">
        <v>431</v>
      </c>
      <c r="H331" s="196" t="s">
        <v>558</v>
      </c>
      <c r="I331" s="196">
        <v>68</v>
      </c>
      <c r="J331" s="196"/>
      <c r="K331" s="196">
        <v>2021</v>
      </c>
      <c r="L331" s="196">
        <v>3</v>
      </c>
      <c r="M331" s="196">
        <v>0</v>
      </c>
      <c r="N331" s="196">
        <v>-68</v>
      </c>
      <c r="O331" s="196"/>
      <c r="P331" s="196"/>
      <c r="Q331" s="196" t="s">
        <v>6266</v>
      </c>
      <c r="R331" s="196">
        <v>1</v>
      </c>
      <c r="S331" s="196" t="s">
        <v>636</v>
      </c>
      <c r="T331" s="196" t="s">
        <v>5387</v>
      </c>
      <c r="U331" s="196">
        <v>0</v>
      </c>
      <c r="V331" s="196">
        <v>1</v>
      </c>
      <c r="W331" s="196"/>
      <c r="X331" s="196">
        <v>-68</v>
      </c>
      <c r="Y331" s="196" t="s">
        <v>6280</v>
      </c>
      <c r="Z331" s="196">
        <v>0</v>
      </c>
      <c r="AA331" s="196">
        <v>0</v>
      </c>
      <c r="AB331" s="196" t="s">
        <v>6291</v>
      </c>
      <c r="AC331" s="196" t="s">
        <v>3907</v>
      </c>
      <c r="AD331" s="196">
        <v>46</v>
      </c>
    </row>
    <row r="332" spans="1:30">
      <c r="A332" s="196" t="s">
        <v>3907</v>
      </c>
      <c r="B332" s="196">
        <v>46</v>
      </c>
      <c r="C332" s="196" t="s">
        <v>6286</v>
      </c>
      <c r="D332" s="197">
        <v>3438</v>
      </c>
      <c r="E332" s="196" t="s">
        <v>6290</v>
      </c>
      <c r="F332" s="196" t="s">
        <v>440</v>
      </c>
      <c r="G332" s="196" t="s">
        <v>431</v>
      </c>
      <c r="H332" s="196" t="s">
        <v>558</v>
      </c>
      <c r="I332" s="196">
        <v>68</v>
      </c>
      <c r="J332" s="196"/>
      <c r="K332" s="196">
        <v>2021</v>
      </c>
      <c r="L332" s="196">
        <v>4</v>
      </c>
      <c r="M332" s="196">
        <v>0</v>
      </c>
      <c r="N332" s="196">
        <v>-68</v>
      </c>
      <c r="O332" s="196"/>
      <c r="P332" s="196"/>
      <c r="Q332" s="196" t="s">
        <v>6266</v>
      </c>
      <c r="R332" s="196">
        <v>1</v>
      </c>
      <c r="S332" s="196" t="s">
        <v>636</v>
      </c>
      <c r="T332" s="196" t="s">
        <v>5388</v>
      </c>
      <c r="U332" s="196">
        <v>0</v>
      </c>
      <c r="V332" s="196">
        <v>1</v>
      </c>
      <c r="W332" s="196"/>
      <c r="X332" s="196">
        <v>-68</v>
      </c>
      <c r="Y332" s="196" t="s">
        <v>6280</v>
      </c>
      <c r="Z332" s="196">
        <v>0</v>
      </c>
      <c r="AA332" s="196">
        <v>0</v>
      </c>
      <c r="AB332" s="196" t="s">
        <v>6291</v>
      </c>
      <c r="AC332" s="196" t="s">
        <v>3907</v>
      </c>
      <c r="AD332" s="196">
        <v>46</v>
      </c>
    </row>
    <row r="333" spans="1:30">
      <c r="A333" s="196" t="s">
        <v>3907</v>
      </c>
      <c r="B333" s="196">
        <v>46</v>
      </c>
      <c r="C333" s="196" t="s">
        <v>6286</v>
      </c>
      <c r="D333" s="197">
        <v>3439</v>
      </c>
      <c r="E333" s="196" t="s">
        <v>6290</v>
      </c>
      <c r="F333" s="196" t="s">
        <v>440</v>
      </c>
      <c r="G333" s="196" t="s">
        <v>431</v>
      </c>
      <c r="H333" s="196" t="s">
        <v>558</v>
      </c>
      <c r="I333" s="196">
        <v>50</v>
      </c>
      <c r="J333" s="196"/>
      <c r="K333" s="196">
        <v>2021</v>
      </c>
      <c r="L333" s="196">
        <v>5</v>
      </c>
      <c r="M333" s="196">
        <v>0</v>
      </c>
      <c r="N333" s="196">
        <v>-50</v>
      </c>
      <c r="O333" s="196"/>
      <c r="P333" s="196"/>
      <c r="Q333" s="196" t="s">
        <v>6266</v>
      </c>
      <c r="R333" s="196">
        <v>1</v>
      </c>
      <c r="S333" s="196" t="s">
        <v>636</v>
      </c>
      <c r="T333" s="196" t="s">
        <v>5389</v>
      </c>
      <c r="U333" s="196">
        <v>0</v>
      </c>
      <c r="V333" s="196">
        <v>1</v>
      </c>
      <c r="W333" s="196"/>
      <c r="X333" s="196">
        <v>-50</v>
      </c>
      <c r="Y333" s="196" t="s">
        <v>6280</v>
      </c>
      <c r="Z333" s="196">
        <v>0</v>
      </c>
      <c r="AA333" s="196">
        <v>0</v>
      </c>
      <c r="AB333" s="196" t="s">
        <v>6291</v>
      </c>
      <c r="AC333" s="196" t="s">
        <v>3907</v>
      </c>
      <c r="AD333" s="196">
        <v>46</v>
      </c>
    </row>
    <row r="334" spans="1:30">
      <c r="A334" s="196" t="s">
        <v>3907</v>
      </c>
      <c r="B334" s="196">
        <v>46</v>
      </c>
      <c r="C334" s="196" t="s">
        <v>6286</v>
      </c>
      <c r="D334" s="197">
        <v>3440</v>
      </c>
      <c r="E334" s="196" t="s">
        <v>6290</v>
      </c>
      <c r="F334" s="196" t="s">
        <v>440</v>
      </c>
      <c r="G334" s="196" t="s">
        <v>431</v>
      </c>
      <c r="H334" s="196" t="s">
        <v>558</v>
      </c>
      <c r="I334" s="196">
        <v>43</v>
      </c>
      <c r="J334" s="196"/>
      <c r="K334" s="196">
        <v>2021</v>
      </c>
      <c r="L334" s="196">
        <v>6</v>
      </c>
      <c r="M334" s="196">
        <v>0</v>
      </c>
      <c r="N334" s="196">
        <v>-43</v>
      </c>
      <c r="O334" s="196"/>
      <c r="P334" s="196"/>
      <c r="Q334" s="196" t="s">
        <v>6266</v>
      </c>
      <c r="R334" s="196">
        <v>1</v>
      </c>
      <c r="S334" s="196" t="s">
        <v>636</v>
      </c>
      <c r="T334" s="196" t="s">
        <v>5390</v>
      </c>
      <c r="U334" s="196">
        <v>0</v>
      </c>
      <c r="V334" s="196">
        <v>1</v>
      </c>
      <c r="W334" s="196"/>
      <c r="X334" s="196">
        <v>-43</v>
      </c>
      <c r="Y334" s="196" t="s">
        <v>6280</v>
      </c>
      <c r="Z334" s="196">
        <v>0</v>
      </c>
      <c r="AA334" s="196">
        <v>0</v>
      </c>
      <c r="AB334" s="196" t="s">
        <v>6291</v>
      </c>
      <c r="AC334" s="196" t="s">
        <v>3907</v>
      </c>
      <c r="AD334" s="196">
        <v>46</v>
      </c>
    </row>
    <row r="335" spans="1:30">
      <c r="A335" s="196" t="s">
        <v>3907</v>
      </c>
      <c r="B335" s="196">
        <v>46</v>
      </c>
      <c r="C335" s="196" t="s">
        <v>6286</v>
      </c>
      <c r="D335" s="197">
        <v>3441</v>
      </c>
      <c r="E335" s="196" t="s">
        <v>6290</v>
      </c>
      <c r="F335" s="196" t="s">
        <v>440</v>
      </c>
      <c r="G335" s="196" t="s">
        <v>431</v>
      </c>
      <c r="H335" s="196" t="s">
        <v>558</v>
      </c>
      <c r="I335" s="196">
        <v>68</v>
      </c>
      <c r="J335" s="196"/>
      <c r="K335" s="196">
        <v>2021</v>
      </c>
      <c r="L335" s="196">
        <v>7</v>
      </c>
      <c r="M335" s="196">
        <v>0</v>
      </c>
      <c r="N335" s="196">
        <v>-68</v>
      </c>
      <c r="O335" s="196"/>
      <c r="P335" s="196"/>
      <c r="Q335" s="196" t="s">
        <v>6266</v>
      </c>
      <c r="R335" s="196">
        <v>1</v>
      </c>
      <c r="S335" s="196" t="s">
        <v>636</v>
      </c>
      <c r="T335" s="196" t="s">
        <v>5391</v>
      </c>
      <c r="U335" s="196">
        <v>0</v>
      </c>
      <c r="V335" s="196">
        <v>1</v>
      </c>
      <c r="W335" s="196"/>
      <c r="X335" s="196">
        <v>-68</v>
      </c>
      <c r="Y335" s="196" t="s">
        <v>6280</v>
      </c>
      <c r="Z335" s="196">
        <v>0</v>
      </c>
      <c r="AA335" s="196">
        <v>0</v>
      </c>
      <c r="AB335" s="196" t="s">
        <v>6291</v>
      </c>
      <c r="AC335" s="196" t="s">
        <v>3907</v>
      </c>
      <c r="AD335" s="196">
        <v>46</v>
      </c>
    </row>
    <row r="336" spans="1:30">
      <c r="A336" s="196" t="s">
        <v>3907</v>
      </c>
      <c r="B336" s="196">
        <v>46</v>
      </c>
      <c r="C336" s="196" t="s">
        <v>6286</v>
      </c>
      <c r="D336" s="197">
        <v>3442</v>
      </c>
      <c r="E336" s="196" t="s">
        <v>6290</v>
      </c>
      <c r="F336" s="196" t="s">
        <v>440</v>
      </c>
      <c r="G336" s="196" t="s">
        <v>431</v>
      </c>
      <c r="H336" s="196" t="s">
        <v>558</v>
      </c>
      <c r="I336" s="196">
        <v>68</v>
      </c>
      <c r="J336" s="196"/>
      <c r="K336" s="196">
        <v>2021</v>
      </c>
      <c r="L336" s="196">
        <v>8</v>
      </c>
      <c r="M336" s="196">
        <v>0</v>
      </c>
      <c r="N336" s="196">
        <v>-68</v>
      </c>
      <c r="O336" s="196"/>
      <c r="P336" s="196"/>
      <c r="Q336" s="196" t="s">
        <v>6266</v>
      </c>
      <c r="R336" s="196">
        <v>1</v>
      </c>
      <c r="S336" s="196" t="s">
        <v>636</v>
      </c>
      <c r="T336" s="196" t="s">
        <v>5392</v>
      </c>
      <c r="U336" s="196">
        <v>0</v>
      </c>
      <c r="V336" s="196">
        <v>1</v>
      </c>
      <c r="W336" s="196"/>
      <c r="X336" s="196">
        <v>-68</v>
      </c>
      <c r="Y336" s="196" t="s">
        <v>6280</v>
      </c>
      <c r="Z336" s="196">
        <v>0</v>
      </c>
      <c r="AA336" s="196">
        <v>0</v>
      </c>
      <c r="AB336" s="196" t="s">
        <v>6291</v>
      </c>
      <c r="AC336" s="196" t="s">
        <v>3907</v>
      </c>
      <c r="AD336" s="196">
        <v>46</v>
      </c>
    </row>
    <row r="337" spans="1:30">
      <c r="A337" s="196" t="s">
        <v>3907</v>
      </c>
      <c r="B337" s="196">
        <v>46</v>
      </c>
      <c r="C337" s="196" t="s">
        <v>6286</v>
      </c>
      <c r="D337" s="197">
        <v>3443</v>
      </c>
      <c r="E337" s="196" t="s">
        <v>6290</v>
      </c>
      <c r="F337" s="196" t="s">
        <v>440</v>
      </c>
      <c r="G337" s="196" t="s">
        <v>431</v>
      </c>
      <c r="H337" s="196" t="s">
        <v>558</v>
      </c>
      <c r="I337" s="196">
        <v>68</v>
      </c>
      <c r="J337" s="196"/>
      <c r="K337" s="196">
        <v>2021</v>
      </c>
      <c r="L337" s="196">
        <v>9</v>
      </c>
      <c r="M337" s="196">
        <v>0</v>
      </c>
      <c r="N337" s="196">
        <v>-68</v>
      </c>
      <c r="O337" s="196"/>
      <c r="P337" s="196"/>
      <c r="Q337" s="196" t="s">
        <v>6266</v>
      </c>
      <c r="R337" s="196">
        <v>1</v>
      </c>
      <c r="S337" s="196" t="s">
        <v>636</v>
      </c>
      <c r="T337" s="196" t="s">
        <v>5393</v>
      </c>
      <c r="U337" s="196">
        <v>0</v>
      </c>
      <c r="V337" s="196">
        <v>1</v>
      </c>
      <c r="W337" s="196"/>
      <c r="X337" s="196">
        <v>-68</v>
      </c>
      <c r="Y337" s="196" t="s">
        <v>6280</v>
      </c>
      <c r="Z337" s="196">
        <v>0</v>
      </c>
      <c r="AA337" s="196">
        <v>0</v>
      </c>
      <c r="AB337" s="196" t="s">
        <v>6291</v>
      </c>
      <c r="AC337" s="196" t="s">
        <v>3907</v>
      </c>
      <c r="AD337" s="196">
        <v>46</v>
      </c>
    </row>
    <row r="338" spans="1:30">
      <c r="A338" s="196" t="s">
        <v>3907</v>
      </c>
      <c r="B338" s="196">
        <v>46</v>
      </c>
      <c r="C338" s="196" t="s">
        <v>6286</v>
      </c>
      <c r="D338" s="197">
        <v>3444</v>
      </c>
      <c r="E338" s="196" t="s">
        <v>6290</v>
      </c>
      <c r="F338" s="196" t="s">
        <v>440</v>
      </c>
      <c r="G338" s="196" t="s">
        <v>431</v>
      </c>
      <c r="H338" s="196" t="s">
        <v>558</v>
      </c>
      <c r="I338" s="196">
        <v>69</v>
      </c>
      <c r="J338" s="196"/>
      <c r="K338" s="196">
        <v>2021</v>
      </c>
      <c r="L338" s="196">
        <v>10</v>
      </c>
      <c r="M338" s="196">
        <v>0</v>
      </c>
      <c r="N338" s="196">
        <v>-69</v>
      </c>
      <c r="O338" s="196"/>
      <c r="P338" s="196"/>
      <c r="Q338" s="196" t="s">
        <v>6266</v>
      </c>
      <c r="R338" s="196">
        <v>1</v>
      </c>
      <c r="S338" s="196" t="s">
        <v>636</v>
      </c>
      <c r="T338" s="196" t="s">
        <v>5394</v>
      </c>
      <c r="U338" s="196">
        <v>0</v>
      </c>
      <c r="V338" s="196">
        <v>1</v>
      </c>
      <c r="W338" s="196"/>
      <c r="X338" s="196">
        <v>-69</v>
      </c>
      <c r="Y338" s="196" t="s">
        <v>6280</v>
      </c>
      <c r="Z338" s="196">
        <v>0</v>
      </c>
      <c r="AA338" s="196">
        <v>0</v>
      </c>
      <c r="AB338" s="196" t="s">
        <v>6291</v>
      </c>
      <c r="AC338" s="196" t="s">
        <v>3907</v>
      </c>
      <c r="AD338" s="196">
        <v>46</v>
      </c>
    </row>
    <row r="339" spans="1:30">
      <c r="A339" s="196" t="s">
        <v>3907</v>
      </c>
      <c r="B339" s="196">
        <v>46</v>
      </c>
      <c r="C339" s="196" t="s">
        <v>6286</v>
      </c>
      <c r="D339" s="197">
        <v>3445</v>
      </c>
      <c r="E339" s="196" t="s">
        <v>6290</v>
      </c>
      <c r="F339" s="196" t="s">
        <v>440</v>
      </c>
      <c r="G339" s="196" t="s">
        <v>431</v>
      </c>
      <c r="H339" s="196" t="s">
        <v>558</v>
      </c>
      <c r="I339" s="196">
        <v>68</v>
      </c>
      <c r="J339" s="196"/>
      <c r="K339" s="196">
        <v>2021</v>
      </c>
      <c r="L339" s="196">
        <v>11</v>
      </c>
      <c r="M339" s="196">
        <v>0</v>
      </c>
      <c r="N339" s="196">
        <v>-68</v>
      </c>
      <c r="O339" s="196"/>
      <c r="P339" s="196"/>
      <c r="Q339" s="196" t="s">
        <v>6266</v>
      </c>
      <c r="R339" s="196">
        <v>1</v>
      </c>
      <c r="S339" s="196" t="s">
        <v>636</v>
      </c>
      <c r="T339" s="196" t="s">
        <v>5395</v>
      </c>
      <c r="U339" s="196">
        <v>0</v>
      </c>
      <c r="V339" s="196">
        <v>1</v>
      </c>
      <c r="W339" s="196"/>
      <c r="X339" s="196">
        <v>-68</v>
      </c>
      <c r="Y339" s="196" t="s">
        <v>6280</v>
      </c>
      <c r="Z339" s="196">
        <v>0</v>
      </c>
      <c r="AA339" s="196">
        <v>0</v>
      </c>
      <c r="AB339" s="196" t="s">
        <v>6291</v>
      </c>
      <c r="AC339" s="196" t="s">
        <v>3907</v>
      </c>
      <c r="AD339" s="196">
        <v>46</v>
      </c>
    </row>
    <row r="340" spans="1:30">
      <c r="A340" s="196" t="s">
        <v>3907</v>
      </c>
      <c r="B340" s="196">
        <v>46</v>
      </c>
      <c r="C340" s="196" t="s">
        <v>6286</v>
      </c>
      <c r="D340" s="197">
        <v>3446</v>
      </c>
      <c r="E340" s="196" t="s">
        <v>6290</v>
      </c>
      <c r="F340" s="196" t="s">
        <v>440</v>
      </c>
      <c r="G340" s="196" t="s">
        <v>431</v>
      </c>
      <c r="H340" s="196" t="s">
        <v>558</v>
      </c>
      <c r="I340" s="196">
        <v>68</v>
      </c>
      <c r="J340" s="196"/>
      <c r="K340" s="196">
        <v>2021</v>
      </c>
      <c r="L340" s="196">
        <v>12</v>
      </c>
      <c r="M340" s="196">
        <v>0</v>
      </c>
      <c r="N340" s="196">
        <v>-68</v>
      </c>
      <c r="O340" s="196"/>
      <c r="P340" s="196"/>
      <c r="Q340" s="196" t="s">
        <v>6266</v>
      </c>
      <c r="R340" s="196">
        <v>1</v>
      </c>
      <c r="S340" s="196" t="s">
        <v>636</v>
      </c>
      <c r="T340" s="196" t="s">
        <v>5396</v>
      </c>
      <c r="U340" s="196">
        <v>0</v>
      </c>
      <c r="V340" s="196">
        <v>1</v>
      </c>
      <c r="W340" s="196"/>
      <c r="X340" s="196">
        <v>-68</v>
      </c>
      <c r="Y340" s="196" t="s">
        <v>6280</v>
      </c>
      <c r="Z340" s="196">
        <v>0</v>
      </c>
      <c r="AA340" s="196">
        <v>0</v>
      </c>
      <c r="AB340" s="196" t="s">
        <v>6291</v>
      </c>
      <c r="AC340" s="196" t="s">
        <v>3907</v>
      </c>
      <c r="AD340" s="196">
        <v>46</v>
      </c>
    </row>
    <row r="341" spans="1:30">
      <c r="A341" s="196" t="s">
        <v>3907</v>
      </c>
      <c r="B341" s="196">
        <v>46</v>
      </c>
      <c r="C341" s="196" t="s">
        <v>6286</v>
      </c>
      <c r="D341" s="197">
        <v>3627</v>
      </c>
      <c r="E341" s="196" t="s">
        <v>6279</v>
      </c>
      <c r="F341" s="196" t="s">
        <v>437</v>
      </c>
      <c r="G341" s="196" t="s">
        <v>431</v>
      </c>
      <c r="H341" s="196" t="s">
        <v>558</v>
      </c>
      <c r="I341" s="196">
        <v>3.43</v>
      </c>
      <c r="J341" s="196"/>
      <c r="K341" s="196">
        <v>2022</v>
      </c>
      <c r="L341" s="196">
        <v>1</v>
      </c>
      <c r="M341" s="196">
        <v>0</v>
      </c>
      <c r="N341" s="196">
        <v>3.43</v>
      </c>
      <c r="O341" s="196"/>
      <c r="P341" s="196"/>
      <c r="Q341" s="196" t="s">
        <v>6267</v>
      </c>
      <c r="R341" s="196">
        <v>1</v>
      </c>
      <c r="S341" s="196" t="s">
        <v>636</v>
      </c>
      <c r="T341" s="196" t="s">
        <v>5397</v>
      </c>
      <c r="U341" s="196">
        <v>0</v>
      </c>
      <c r="V341" s="196">
        <v>1</v>
      </c>
      <c r="W341" s="196"/>
      <c r="X341" s="196">
        <v>3.43</v>
      </c>
      <c r="Y341" s="196" t="s">
        <v>6280</v>
      </c>
      <c r="Z341" s="196">
        <v>0</v>
      </c>
      <c r="AA341" s="196">
        <v>1</v>
      </c>
      <c r="AB341" s="196" t="s">
        <v>6292</v>
      </c>
      <c r="AC341" s="196" t="s">
        <v>3907</v>
      </c>
      <c r="AD341" s="196">
        <v>46</v>
      </c>
    </row>
    <row r="342" spans="1:30">
      <c r="A342" s="196" t="s">
        <v>3907</v>
      </c>
      <c r="B342" s="196">
        <v>46</v>
      </c>
      <c r="C342" s="196" t="s">
        <v>6286</v>
      </c>
      <c r="D342" s="197">
        <v>3628</v>
      </c>
      <c r="E342" s="196" t="s">
        <v>6279</v>
      </c>
      <c r="F342" s="196" t="s">
        <v>437</v>
      </c>
      <c r="G342" s="196" t="s">
        <v>431</v>
      </c>
      <c r="H342" s="196" t="s">
        <v>558</v>
      </c>
      <c r="I342" s="196">
        <v>1</v>
      </c>
      <c r="J342" s="196"/>
      <c r="K342" s="196">
        <v>2022</v>
      </c>
      <c r="L342" s="196">
        <v>1</v>
      </c>
      <c r="M342" s="196">
        <v>0</v>
      </c>
      <c r="N342" s="196">
        <v>1</v>
      </c>
      <c r="O342" s="196"/>
      <c r="P342" s="196"/>
      <c r="Q342" s="196" t="s">
        <v>6264</v>
      </c>
      <c r="R342" s="196">
        <v>1</v>
      </c>
      <c r="S342" s="196" t="s">
        <v>636</v>
      </c>
      <c r="T342" s="196" t="s">
        <v>5397</v>
      </c>
      <c r="U342" s="196">
        <v>0</v>
      </c>
      <c r="V342" s="196">
        <v>1</v>
      </c>
      <c r="W342" s="196"/>
      <c r="X342" s="196">
        <v>1</v>
      </c>
      <c r="Y342" s="196" t="s">
        <v>6280</v>
      </c>
      <c r="Z342" s="196">
        <v>0</v>
      </c>
      <c r="AA342" s="196">
        <v>1</v>
      </c>
      <c r="AB342" s="196" t="s">
        <v>6288</v>
      </c>
      <c r="AC342" s="196" t="s">
        <v>3907</v>
      </c>
      <c r="AD342" s="196">
        <v>46</v>
      </c>
    </row>
    <row r="343" spans="1:30">
      <c r="A343" s="196" t="s">
        <v>3907</v>
      </c>
      <c r="B343" s="196">
        <v>46</v>
      </c>
      <c r="C343" s="196" t="s">
        <v>6286</v>
      </c>
      <c r="D343" s="197">
        <v>3629</v>
      </c>
      <c r="E343" s="196" t="s">
        <v>6279</v>
      </c>
      <c r="F343" s="196" t="s">
        <v>437</v>
      </c>
      <c r="G343" s="196" t="s">
        <v>431</v>
      </c>
      <c r="H343" s="196" t="s">
        <v>558</v>
      </c>
      <c r="I343" s="196">
        <v>1</v>
      </c>
      <c r="J343" s="196"/>
      <c r="K343" s="196">
        <v>2022</v>
      </c>
      <c r="L343" s="196">
        <v>1</v>
      </c>
      <c r="M343" s="196">
        <v>0</v>
      </c>
      <c r="N343" s="196">
        <v>1</v>
      </c>
      <c r="O343" s="196"/>
      <c r="P343" s="196"/>
      <c r="Q343" s="196" t="s">
        <v>6264</v>
      </c>
      <c r="R343" s="196">
        <v>1</v>
      </c>
      <c r="S343" s="196" t="s">
        <v>636</v>
      </c>
      <c r="T343" s="196" t="s">
        <v>5397</v>
      </c>
      <c r="U343" s="196">
        <v>0</v>
      </c>
      <c r="V343" s="196">
        <v>1</v>
      </c>
      <c r="W343" s="196"/>
      <c r="X343" s="196">
        <v>1</v>
      </c>
      <c r="Y343" s="196" t="s">
        <v>6280</v>
      </c>
      <c r="Z343" s="196">
        <v>0</v>
      </c>
      <c r="AA343" s="196">
        <v>1</v>
      </c>
      <c r="AB343" s="196" t="s">
        <v>6288</v>
      </c>
      <c r="AC343" s="196" t="s">
        <v>3907</v>
      </c>
      <c r="AD343" s="196">
        <v>46</v>
      </c>
    </row>
    <row r="344" spans="1:30">
      <c r="A344" s="196" t="s">
        <v>3907</v>
      </c>
      <c r="B344" s="196">
        <v>46</v>
      </c>
      <c r="C344" s="196" t="s">
        <v>6286</v>
      </c>
      <c r="D344" s="197">
        <v>3630</v>
      </c>
      <c r="E344" s="196" t="s">
        <v>6279</v>
      </c>
      <c r="F344" s="196" t="s">
        <v>437</v>
      </c>
      <c r="G344" s="196" t="s">
        <v>431</v>
      </c>
      <c r="H344" s="196" t="s">
        <v>558</v>
      </c>
      <c r="I344" s="196">
        <v>6</v>
      </c>
      <c r="J344" s="196"/>
      <c r="K344" s="196">
        <v>2022</v>
      </c>
      <c r="L344" s="196">
        <v>1</v>
      </c>
      <c r="M344" s="196">
        <v>0</v>
      </c>
      <c r="N344" s="196">
        <v>6</v>
      </c>
      <c r="O344" s="196"/>
      <c r="P344" s="196"/>
      <c r="Q344" s="196" t="s">
        <v>6264</v>
      </c>
      <c r="R344" s="196">
        <v>1</v>
      </c>
      <c r="S344" s="196" t="s">
        <v>636</v>
      </c>
      <c r="T344" s="196" t="s">
        <v>5397</v>
      </c>
      <c r="U344" s="196">
        <v>0</v>
      </c>
      <c r="V344" s="196">
        <v>1</v>
      </c>
      <c r="W344" s="196"/>
      <c r="X344" s="196">
        <v>6</v>
      </c>
      <c r="Y344" s="196" t="s">
        <v>6280</v>
      </c>
      <c r="Z344" s="196">
        <v>0</v>
      </c>
      <c r="AA344" s="196">
        <v>1</v>
      </c>
      <c r="AB344" s="196" t="s">
        <v>6288</v>
      </c>
      <c r="AC344" s="196" t="s">
        <v>3907</v>
      </c>
      <c r="AD344" s="196">
        <v>46</v>
      </c>
    </row>
    <row r="345" spans="1:30">
      <c r="A345" s="196" t="s">
        <v>3907</v>
      </c>
      <c r="B345" s="196">
        <v>46</v>
      </c>
      <c r="C345" s="196" t="s">
        <v>6286</v>
      </c>
      <c r="D345" s="197">
        <v>3631</v>
      </c>
      <c r="E345" s="196" t="s">
        <v>6279</v>
      </c>
      <c r="F345" s="196" t="s">
        <v>437</v>
      </c>
      <c r="G345" s="196" t="s">
        <v>431</v>
      </c>
      <c r="H345" s="196" t="s">
        <v>558</v>
      </c>
      <c r="I345" s="196">
        <v>5.43</v>
      </c>
      <c r="J345" s="196"/>
      <c r="K345" s="196">
        <v>2022</v>
      </c>
      <c r="L345" s="196">
        <v>2</v>
      </c>
      <c r="M345" s="196">
        <v>0</v>
      </c>
      <c r="N345" s="196">
        <v>5.43</v>
      </c>
      <c r="O345" s="196"/>
      <c r="P345" s="196"/>
      <c r="Q345" s="196" t="s">
        <v>6267</v>
      </c>
      <c r="R345" s="196">
        <v>1</v>
      </c>
      <c r="S345" s="196" t="s">
        <v>636</v>
      </c>
      <c r="T345" s="196" t="s">
        <v>5398</v>
      </c>
      <c r="U345" s="196">
        <v>0</v>
      </c>
      <c r="V345" s="196">
        <v>1</v>
      </c>
      <c r="W345" s="196"/>
      <c r="X345" s="196">
        <v>5.43</v>
      </c>
      <c r="Y345" s="196" t="s">
        <v>6280</v>
      </c>
      <c r="Z345" s="196">
        <v>0</v>
      </c>
      <c r="AA345" s="196">
        <v>1</v>
      </c>
      <c r="AB345" s="196" t="s">
        <v>6292</v>
      </c>
      <c r="AC345" s="196" t="s">
        <v>3907</v>
      </c>
      <c r="AD345" s="196">
        <v>46</v>
      </c>
    </row>
    <row r="346" spans="1:30">
      <c r="A346" s="196" t="s">
        <v>3907</v>
      </c>
      <c r="B346" s="196">
        <v>46</v>
      </c>
      <c r="C346" s="196" t="s">
        <v>6286</v>
      </c>
      <c r="D346" s="197">
        <v>3632</v>
      </c>
      <c r="E346" s="196" t="s">
        <v>6279</v>
      </c>
      <c r="F346" s="196" t="s">
        <v>437</v>
      </c>
      <c r="G346" s="196" t="s">
        <v>431</v>
      </c>
      <c r="H346" s="196" t="s">
        <v>558</v>
      </c>
      <c r="I346" s="196">
        <v>1</v>
      </c>
      <c r="J346" s="196"/>
      <c r="K346" s="196">
        <v>2022</v>
      </c>
      <c r="L346" s="196">
        <v>2</v>
      </c>
      <c r="M346" s="196">
        <v>0</v>
      </c>
      <c r="N346" s="196">
        <v>1</v>
      </c>
      <c r="O346" s="196"/>
      <c r="P346" s="196"/>
      <c r="Q346" s="196" t="s">
        <v>6264</v>
      </c>
      <c r="R346" s="196">
        <v>1</v>
      </c>
      <c r="S346" s="196" t="s">
        <v>636</v>
      </c>
      <c r="T346" s="196" t="s">
        <v>5398</v>
      </c>
      <c r="U346" s="196">
        <v>0</v>
      </c>
      <c r="V346" s="196">
        <v>1</v>
      </c>
      <c r="W346" s="196"/>
      <c r="X346" s="196">
        <v>1</v>
      </c>
      <c r="Y346" s="196" t="s">
        <v>6280</v>
      </c>
      <c r="Z346" s="196">
        <v>0</v>
      </c>
      <c r="AA346" s="196">
        <v>1</v>
      </c>
      <c r="AB346" s="196" t="s">
        <v>6288</v>
      </c>
      <c r="AC346" s="196" t="s">
        <v>3907</v>
      </c>
      <c r="AD346" s="196">
        <v>46</v>
      </c>
    </row>
    <row r="347" spans="1:30">
      <c r="A347" s="196" t="s">
        <v>3907</v>
      </c>
      <c r="B347" s="196">
        <v>46</v>
      </c>
      <c r="C347" s="196" t="s">
        <v>6286</v>
      </c>
      <c r="D347" s="197">
        <v>3633</v>
      </c>
      <c r="E347" s="196" t="s">
        <v>6279</v>
      </c>
      <c r="F347" s="196" t="s">
        <v>437</v>
      </c>
      <c r="G347" s="196" t="s">
        <v>431</v>
      </c>
      <c r="H347" s="196" t="s">
        <v>558</v>
      </c>
      <c r="I347" s="196">
        <v>1</v>
      </c>
      <c r="J347" s="196"/>
      <c r="K347" s="196">
        <v>2022</v>
      </c>
      <c r="L347" s="196">
        <v>2</v>
      </c>
      <c r="M347" s="196">
        <v>0</v>
      </c>
      <c r="N347" s="196">
        <v>1</v>
      </c>
      <c r="O347" s="196"/>
      <c r="P347" s="196"/>
      <c r="Q347" s="196" t="s">
        <v>6264</v>
      </c>
      <c r="R347" s="196">
        <v>1</v>
      </c>
      <c r="S347" s="196" t="s">
        <v>636</v>
      </c>
      <c r="T347" s="196" t="s">
        <v>5398</v>
      </c>
      <c r="U347" s="196">
        <v>0</v>
      </c>
      <c r="V347" s="196">
        <v>1</v>
      </c>
      <c r="W347" s="196"/>
      <c r="X347" s="196">
        <v>1</v>
      </c>
      <c r="Y347" s="196" t="s">
        <v>6280</v>
      </c>
      <c r="Z347" s="196">
        <v>0</v>
      </c>
      <c r="AA347" s="196">
        <v>1</v>
      </c>
      <c r="AB347" s="196" t="s">
        <v>6288</v>
      </c>
      <c r="AC347" s="196" t="s">
        <v>3907</v>
      </c>
      <c r="AD347" s="196">
        <v>46</v>
      </c>
    </row>
    <row r="348" spans="1:30">
      <c r="A348" s="196" t="s">
        <v>3907</v>
      </c>
      <c r="B348" s="196">
        <v>46</v>
      </c>
      <c r="C348" s="196" t="s">
        <v>6286</v>
      </c>
      <c r="D348" s="197">
        <v>3634</v>
      </c>
      <c r="E348" s="196" t="s">
        <v>6279</v>
      </c>
      <c r="F348" s="196" t="s">
        <v>437</v>
      </c>
      <c r="G348" s="196" t="s">
        <v>431</v>
      </c>
      <c r="H348" s="196" t="s">
        <v>558</v>
      </c>
      <c r="I348" s="196">
        <v>6</v>
      </c>
      <c r="J348" s="196"/>
      <c r="K348" s="196">
        <v>2022</v>
      </c>
      <c r="L348" s="196">
        <v>2</v>
      </c>
      <c r="M348" s="196">
        <v>0</v>
      </c>
      <c r="N348" s="196">
        <v>6</v>
      </c>
      <c r="O348" s="196"/>
      <c r="P348" s="196"/>
      <c r="Q348" s="196" t="s">
        <v>6264</v>
      </c>
      <c r="R348" s="196">
        <v>1</v>
      </c>
      <c r="S348" s="196" t="s">
        <v>636</v>
      </c>
      <c r="T348" s="196" t="s">
        <v>5398</v>
      </c>
      <c r="U348" s="196">
        <v>0</v>
      </c>
      <c r="V348" s="196">
        <v>1</v>
      </c>
      <c r="W348" s="196"/>
      <c r="X348" s="196">
        <v>6</v>
      </c>
      <c r="Y348" s="196" t="s">
        <v>6280</v>
      </c>
      <c r="Z348" s="196">
        <v>0</v>
      </c>
      <c r="AA348" s="196">
        <v>1</v>
      </c>
      <c r="AB348" s="196" t="s">
        <v>6288</v>
      </c>
      <c r="AC348" s="196" t="s">
        <v>3907</v>
      </c>
      <c r="AD348" s="196">
        <v>46</v>
      </c>
    </row>
    <row r="349" spans="1:30">
      <c r="A349" s="196" t="s">
        <v>3907</v>
      </c>
      <c r="B349" s="196">
        <v>46</v>
      </c>
      <c r="C349" s="196" t="s">
        <v>6286</v>
      </c>
      <c r="D349" s="197">
        <v>3635</v>
      </c>
      <c r="E349" s="196" t="s">
        <v>6279</v>
      </c>
      <c r="F349" s="196" t="s">
        <v>437</v>
      </c>
      <c r="G349" s="196" t="s">
        <v>431</v>
      </c>
      <c r="H349" s="196" t="s">
        <v>558</v>
      </c>
      <c r="I349" s="196">
        <v>5.24</v>
      </c>
      <c r="J349" s="196"/>
      <c r="K349" s="196">
        <v>2022</v>
      </c>
      <c r="L349" s="196">
        <v>3</v>
      </c>
      <c r="M349" s="196">
        <v>0</v>
      </c>
      <c r="N349" s="196">
        <v>5.24</v>
      </c>
      <c r="O349" s="196"/>
      <c r="P349" s="196"/>
      <c r="Q349" s="196" t="s">
        <v>6267</v>
      </c>
      <c r="R349" s="196">
        <v>1</v>
      </c>
      <c r="S349" s="196" t="s">
        <v>636</v>
      </c>
      <c r="T349" s="196" t="s">
        <v>5399</v>
      </c>
      <c r="U349" s="196">
        <v>0</v>
      </c>
      <c r="V349" s="196">
        <v>1</v>
      </c>
      <c r="W349" s="196"/>
      <c r="X349" s="196">
        <v>5.24</v>
      </c>
      <c r="Y349" s="196" t="s">
        <v>6280</v>
      </c>
      <c r="Z349" s="196">
        <v>0</v>
      </c>
      <c r="AA349" s="196">
        <v>1</v>
      </c>
      <c r="AB349" s="196" t="s">
        <v>6292</v>
      </c>
      <c r="AC349" s="196" t="s">
        <v>3907</v>
      </c>
      <c r="AD349" s="196">
        <v>46</v>
      </c>
    </row>
    <row r="350" spans="1:30">
      <c r="A350" s="196" t="s">
        <v>3907</v>
      </c>
      <c r="B350" s="196">
        <v>46</v>
      </c>
      <c r="C350" s="196" t="s">
        <v>6286</v>
      </c>
      <c r="D350" s="197">
        <v>3636</v>
      </c>
      <c r="E350" s="196" t="s">
        <v>6279</v>
      </c>
      <c r="F350" s="196" t="s">
        <v>437</v>
      </c>
      <c r="G350" s="196" t="s">
        <v>431</v>
      </c>
      <c r="H350" s="196" t="s">
        <v>558</v>
      </c>
      <c r="I350" s="196">
        <v>1</v>
      </c>
      <c r="J350" s="196"/>
      <c r="K350" s="196">
        <v>2022</v>
      </c>
      <c r="L350" s="196">
        <v>3</v>
      </c>
      <c r="M350" s="196">
        <v>0</v>
      </c>
      <c r="N350" s="196">
        <v>1</v>
      </c>
      <c r="O350" s="196"/>
      <c r="P350" s="196"/>
      <c r="Q350" s="196" t="s">
        <v>6264</v>
      </c>
      <c r="R350" s="196">
        <v>1</v>
      </c>
      <c r="S350" s="196" t="s">
        <v>636</v>
      </c>
      <c r="T350" s="196" t="s">
        <v>5399</v>
      </c>
      <c r="U350" s="196">
        <v>0</v>
      </c>
      <c r="V350" s="196">
        <v>1</v>
      </c>
      <c r="W350" s="196"/>
      <c r="X350" s="196">
        <v>1</v>
      </c>
      <c r="Y350" s="196" t="s">
        <v>6280</v>
      </c>
      <c r="Z350" s="196">
        <v>0</v>
      </c>
      <c r="AA350" s="196">
        <v>1</v>
      </c>
      <c r="AB350" s="196" t="s">
        <v>6288</v>
      </c>
      <c r="AC350" s="196" t="s">
        <v>3907</v>
      </c>
      <c r="AD350" s="196">
        <v>46</v>
      </c>
    </row>
    <row r="351" spans="1:30">
      <c r="A351" s="196" t="s">
        <v>3907</v>
      </c>
      <c r="B351" s="196">
        <v>46</v>
      </c>
      <c r="C351" s="196" t="s">
        <v>6286</v>
      </c>
      <c r="D351" s="197">
        <v>3637</v>
      </c>
      <c r="E351" s="196" t="s">
        <v>6279</v>
      </c>
      <c r="F351" s="196" t="s">
        <v>437</v>
      </c>
      <c r="G351" s="196" t="s">
        <v>431</v>
      </c>
      <c r="H351" s="196" t="s">
        <v>558</v>
      </c>
      <c r="I351" s="196">
        <v>1</v>
      </c>
      <c r="J351" s="196"/>
      <c r="K351" s="196">
        <v>2022</v>
      </c>
      <c r="L351" s="196">
        <v>3</v>
      </c>
      <c r="M351" s="196">
        <v>0</v>
      </c>
      <c r="N351" s="196">
        <v>1</v>
      </c>
      <c r="O351" s="196"/>
      <c r="P351" s="196"/>
      <c r="Q351" s="196" t="s">
        <v>6264</v>
      </c>
      <c r="R351" s="196">
        <v>1</v>
      </c>
      <c r="S351" s="196" t="s">
        <v>636</v>
      </c>
      <c r="T351" s="196" t="s">
        <v>5399</v>
      </c>
      <c r="U351" s="196">
        <v>0</v>
      </c>
      <c r="V351" s="196">
        <v>1</v>
      </c>
      <c r="W351" s="196"/>
      <c r="X351" s="196">
        <v>1</v>
      </c>
      <c r="Y351" s="196" t="s">
        <v>6280</v>
      </c>
      <c r="Z351" s="196">
        <v>0</v>
      </c>
      <c r="AA351" s="196">
        <v>1</v>
      </c>
      <c r="AB351" s="196" t="s">
        <v>6288</v>
      </c>
      <c r="AC351" s="196" t="s">
        <v>3907</v>
      </c>
      <c r="AD351" s="196">
        <v>46</v>
      </c>
    </row>
    <row r="352" spans="1:30">
      <c r="A352" s="196" t="s">
        <v>3907</v>
      </c>
      <c r="B352" s="196">
        <v>46</v>
      </c>
      <c r="C352" s="196" t="s">
        <v>6286</v>
      </c>
      <c r="D352" s="197">
        <v>3638</v>
      </c>
      <c r="E352" s="196" t="s">
        <v>6279</v>
      </c>
      <c r="F352" s="196" t="s">
        <v>437</v>
      </c>
      <c r="G352" s="196" t="s">
        <v>431</v>
      </c>
      <c r="H352" s="196" t="s">
        <v>558</v>
      </c>
      <c r="I352" s="196">
        <v>6</v>
      </c>
      <c r="J352" s="196"/>
      <c r="K352" s="196">
        <v>2022</v>
      </c>
      <c r="L352" s="196">
        <v>3</v>
      </c>
      <c r="M352" s="196">
        <v>0</v>
      </c>
      <c r="N352" s="196">
        <v>6</v>
      </c>
      <c r="O352" s="196"/>
      <c r="P352" s="196"/>
      <c r="Q352" s="196" t="s">
        <v>6264</v>
      </c>
      <c r="R352" s="196">
        <v>1</v>
      </c>
      <c r="S352" s="196" t="s">
        <v>636</v>
      </c>
      <c r="T352" s="196" t="s">
        <v>5399</v>
      </c>
      <c r="U352" s="196">
        <v>0</v>
      </c>
      <c r="V352" s="196">
        <v>1</v>
      </c>
      <c r="W352" s="196"/>
      <c r="X352" s="196">
        <v>6</v>
      </c>
      <c r="Y352" s="196" t="s">
        <v>6280</v>
      </c>
      <c r="Z352" s="196">
        <v>0</v>
      </c>
      <c r="AA352" s="196">
        <v>1</v>
      </c>
      <c r="AB352" s="196" t="s">
        <v>6288</v>
      </c>
      <c r="AC352" s="196" t="s">
        <v>3907</v>
      </c>
      <c r="AD352" s="196">
        <v>46</v>
      </c>
    </row>
    <row r="353" spans="1:30">
      <c r="A353" s="196" t="s">
        <v>3907</v>
      </c>
      <c r="B353" s="196">
        <v>46</v>
      </c>
      <c r="C353" s="196" t="s">
        <v>6286</v>
      </c>
      <c r="D353" s="197">
        <v>3639</v>
      </c>
      <c r="E353" s="196" t="s">
        <v>6279</v>
      </c>
      <c r="F353" s="196" t="s">
        <v>437</v>
      </c>
      <c r="G353" s="196" t="s">
        <v>431</v>
      </c>
      <c r="H353" s="196" t="s">
        <v>558</v>
      </c>
      <c r="I353" s="196">
        <v>3.13</v>
      </c>
      <c r="J353" s="196"/>
      <c r="K353" s="196">
        <v>2022</v>
      </c>
      <c r="L353" s="196">
        <v>4</v>
      </c>
      <c r="M353" s="196">
        <v>0</v>
      </c>
      <c r="N353" s="196">
        <v>3.13</v>
      </c>
      <c r="O353" s="196"/>
      <c r="P353" s="196"/>
      <c r="Q353" s="196" t="s">
        <v>6267</v>
      </c>
      <c r="R353" s="196">
        <v>1</v>
      </c>
      <c r="S353" s="196" t="s">
        <v>636</v>
      </c>
      <c r="T353" s="196" t="s">
        <v>5400</v>
      </c>
      <c r="U353" s="196">
        <v>0</v>
      </c>
      <c r="V353" s="196">
        <v>1</v>
      </c>
      <c r="W353" s="196"/>
      <c r="X353" s="196">
        <v>3.13</v>
      </c>
      <c r="Y353" s="196" t="s">
        <v>6280</v>
      </c>
      <c r="Z353" s="196">
        <v>0</v>
      </c>
      <c r="AA353" s="196">
        <v>1</v>
      </c>
      <c r="AB353" s="196" t="s">
        <v>6292</v>
      </c>
      <c r="AC353" s="196" t="s">
        <v>3907</v>
      </c>
      <c r="AD353" s="196">
        <v>46</v>
      </c>
    </row>
    <row r="354" spans="1:30">
      <c r="A354" s="196" t="s">
        <v>3907</v>
      </c>
      <c r="B354" s="196">
        <v>46</v>
      </c>
      <c r="C354" s="196" t="s">
        <v>6286</v>
      </c>
      <c r="D354" s="197">
        <v>3640</v>
      </c>
      <c r="E354" s="196" t="s">
        <v>6279</v>
      </c>
      <c r="F354" s="196" t="s">
        <v>437</v>
      </c>
      <c r="G354" s="196" t="s">
        <v>431</v>
      </c>
      <c r="H354" s="196" t="s">
        <v>558</v>
      </c>
      <c r="I354" s="196">
        <v>1</v>
      </c>
      <c r="J354" s="196"/>
      <c r="K354" s="196">
        <v>2022</v>
      </c>
      <c r="L354" s="196">
        <v>4</v>
      </c>
      <c r="M354" s="196">
        <v>0</v>
      </c>
      <c r="N354" s="196">
        <v>1</v>
      </c>
      <c r="O354" s="196"/>
      <c r="P354" s="196"/>
      <c r="Q354" s="196" t="s">
        <v>6264</v>
      </c>
      <c r="R354" s="196">
        <v>1</v>
      </c>
      <c r="S354" s="196" t="s">
        <v>636</v>
      </c>
      <c r="T354" s="196" t="s">
        <v>5400</v>
      </c>
      <c r="U354" s="196">
        <v>0</v>
      </c>
      <c r="V354" s="196">
        <v>1</v>
      </c>
      <c r="W354" s="196"/>
      <c r="X354" s="196">
        <v>1</v>
      </c>
      <c r="Y354" s="196" t="s">
        <v>6280</v>
      </c>
      <c r="Z354" s="196">
        <v>0</v>
      </c>
      <c r="AA354" s="196">
        <v>1</v>
      </c>
      <c r="AB354" s="196" t="s">
        <v>6288</v>
      </c>
      <c r="AC354" s="196" t="s">
        <v>3907</v>
      </c>
      <c r="AD354" s="196">
        <v>46</v>
      </c>
    </row>
    <row r="355" spans="1:30">
      <c r="A355" s="196" t="s">
        <v>3907</v>
      </c>
      <c r="B355" s="196">
        <v>46</v>
      </c>
      <c r="C355" s="196" t="s">
        <v>6286</v>
      </c>
      <c r="D355" s="197">
        <v>3641</v>
      </c>
      <c r="E355" s="196" t="s">
        <v>6279</v>
      </c>
      <c r="F355" s="196" t="s">
        <v>437</v>
      </c>
      <c r="G355" s="196" t="s">
        <v>431</v>
      </c>
      <c r="H355" s="196" t="s">
        <v>558</v>
      </c>
      <c r="I355" s="196">
        <v>1</v>
      </c>
      <c r="J355" s="196"/>
      <c r="K355" s="196">
        <v>2022</v>
      </c>
      <c r="L355" s="196">
        <v>4</v>
      </c>
      <c r="M355" s="196">
        <v>0</v>
      </c>
      <c r="N355" s="196">
        <v>1</v>
      </c>
      <c r="O355" s="196"/>
      <c r="P355" s="196"/>
      <c r="Q355" s="196" t="s">
        <v>6264</v>
      </c>
      <c r="R355" s="196">
        <v>1</v>
      </c>
      <c r="S355" s="196" t="s">
        <v>636</v>
      </c>
      <c r="T355" s="196" t="s">
        <v>5400</v>
      </c>
      <c r="U355" s="196">
        <v>0</v>
      </c>
      <c r="V355" s="196">
        <v>1</v>
      </c>
      <c r="W355" s="196"/>
      <c r="X355" s="196">
        <v>1</v>
      </c>
      <c r="Y355" s="196" t="s">
        <v>6280</v>
      </c>
      <c r="Z355" s="196">
        <v>0</v>
      </c>
      <c r="AA355" s="196">
        <v>1</v>
      </c>
      <c r="AB355" s="196" t="s">
        <v>6288</v>
      </c>
      <c r="AC355" s="196" t="s">
        <v>3907</v>
      </c>
      <c r="AD355" s="196">
        <v>46</v>
      </c>
    </row>
    <row r="356" spans="1:30">
      <c r="A356" s="196" t="s">
        <v>3907</v>
      </c>
      <c r="B356" s="196">
        <v>46</v>
      </c>
      <c r="C356" s="196" t="s">
        <v>6286</v>
      </c>
      <c r="D356" s="197">
        <v>3642</v>
      </c>
      <c r="E356" s="196" t="s">
        <v>6279</v>
      </c>
      <c r="F356" s="196" t="s">
        <v>437</v>
      </c>
      <c r="G356" s="196" t="s">
        <v>431</v>
      </c>
      <c r="H356" s="196" t="s">
        <v>558</v>
      </c>
      <c r="I356" s="196">
        <v>6</v>
      </c>
      <c r="J356" s="196"/>
      <c r="K356" s="196">
        <v>2022</v>
      </c>
      <c r="L356" s="196">
        <v>4</v>
      </c>
      <c r="M356" s="196">
        <v>0</v>
      </c>
      <c r="N356" s="196">
        <v>6</v>
      </c>
      <c r="O356" s="196"/>
      <c r="P356" s="196"/>
      <c r="Q356" s="196" t="s">
        <v>6264</v>
      </c>
      <c r="R356" s="196">
        <v>1</v>
      </c>
      <c r="S356" s="196" t="s">
        <v>636</v>
      </c>
      <c r="T356" s="196" t="s">
        <v>5400</v>
      </c>
      <c r="U356" s="196">
        <v>0</v>
      </c>
      <c r="V356" s="196">
        <v>1</v>
      </c>
      <c r="W356" s="196"/>
      <c r="X356" s="196">
        <v>6</v>
      </c>
      <c r="Y356" s="196" t="s">
        <v>6280</v>
      </c>
      <c r="Z356" s="196">
        <v>0</v>
      </c>
      <c r="AA356" s="196">
        <v>1</v>
      </c>
      <c r="AB356" s="196" t="s">
        <v>6288</v>
      </c>
      <c r="AC356" s="196" t="s">
        <v>3907</v>
      </c>
      <c r="AD356" s="196">
        <v>46</v>
      </c>
    </row>
    <row r="357" spans="1:30">
      <c r="A357" s="196" t="s">
        <v>3907</v>
      </c>
      <c r="B357" s="196">
        <v>46</v>
      </c>
      <c r="C357" s="196" t="s">
        <v>6286</v>
      </c>
      <c r="D357" s="197">
        <v>3643</v>
      </c>
      <c r="E357" s="196" t="s">
        <v>6279</v>
      </c>
      <c r="F357" s="196" t="s">
        <v>437</v>
      </c>
      <c r="G357" s="196" t="s">
        <v>431</v>
      </c>
      <c r="H357" s="196" t="s">
        <v>558</v>
      </c>
      <c r="I357" s="196">
        <v>5.81</v>
      </c>
      <c r="J357" s="196"/>
      <c r="K357" s="196">
        <v>2022</v>
      </c>
      <c r="L357" s="196">
        <v>5</v>
      </c>
      <c r="M357" s="196">
        <v>0</v>
      </c>
      <c r="N357" s="196">
        <v>5.81</v>
      </c>
      <c r="O357" s="196"/>
      <c r="P357" s="196"/>
      <c r="Q357" s="196" t="s">
        <v>6267</v>
      </c>
      <c r="R357" s="196">
        <v>1</v>
      </c>
      <c r="S357" s="196" t="s">
        <v>636</v>
      </c>
      <c r="T357" s="196" t="s">
        <v>5401</v>
      </c>
      <c r="U357" s="196">
        <v>0</v>
      </c>
      <c r="V357" s="196">
        <v>1</v>
      </c>
      <c r="W357" s="196"/>
      <c r="X357" s="196">
        <v>5.81</v>
      </c>
      <c r="Y357" s="196" t="s">
        <v>6280</v>
      </c>
      <c r="Z357" s="196">
        <v>0</v>
      </c>
      <c r="AA357" s="196">
        <v>1</v>
      </c>
      <c r="AB357" s="196" t="s">
        <v>6292</v>
      </c>
      <c r="AC357" s="196" t="s">
        <v>3907</v>
      </c>
      <c r="AD357" s="196">
        <v>46</v>
      </c>
    </row>
    <row r="358" spans="1:30">
      <c r="A358" s="196" t="s">
        <v>3907</v>
      </c>
      <c r="B358" s="196">
        <v>46</v>
      </c>
      <c r="C358" s="196" t="s">
        <v>6286</v>
      </c>
      <c r="D358" s="197">
        <v>3644</v>
      </c>
      <c r="E358" s="196" t="s">
        <v>6279</v>
      </c>
      <c r="F358" s="196" t="s">
        <v>437</v>
      </c>
      <c r="G358" s="196" t="s">
        <v>431</v>
      </c>
      <c r="H358" s="196" t="s">
        <v>558</v>
      </c>
      <c r="I358" s="196">
        <v>1</v>
      </c>
      <c r="J358" s="196"/>
      <c r="K358" s="196">
        <v>2022</v>
      </c>
      <c r="L358" s="196">
        <v>5</v>
      </c>
      <c r="M358" s="196">
        <v>0</v>
      </c>
      <c r="N358" s="196">
        <v>1</v>
      </c>
      <c r="O358" s="196"/>
      <c r="P358" s="196"/>
      <c r="Q358" s="196" t="s">
        <v>6264</v>
      </c>
      <c r="R358" s="196">
        <v>1</v>
      </c>
      <c r="S358" s="196" t="s">
        <v>636</v>
      </c>
      <c r="T358" s="196" t="s">
        <v>5401</v>
      </c>
      <c r="U358" s="196">
        <v>0</v>
      </c>
      <c r="V358" s="196">
        <v>1</v>
      </c>
      <c r="W358" s="196"/>
      <c r="X358" s="196">
        <v>1</v>
      </c>
      <c r="Y358" s="196" t="s">
        <v>6280</v>
      </c>
      <c r="Z358" s="196">
        <v>0</v>
      </c>
      <c r="AA358" s="196">
        <v>1</v>
      </c>
      <c r="AB358" s="196" t="s">
        <v>6288</v>
      </c>
      <c r="AC358" s="196" t="s">
        <v>3907</v>
      </c>
      <c r="AD358" s="196">
        <v>46</v>
      </c>
    </row>
    <row r="359" spans="1:30">
      <c r="A359" s="196" t="s">
        <v>3907</v>
      </c>
      <c r="B359" s="196">
        <v>46</v>
      </c>
      <c r="C359" s="196" t="s">
        <v>6286</v>
      </c>
      <c r="D359" s="197">
        <v>3645</v>
      </c>
      <c r="E359" s="196" t="s">
        <v>6279</v>
      </c>
      <c r="F359" s="196" t="s">
        <v>437</v>
      </c>
      <c r="G359" s="196" t="s">
        <v>431</v>
      </c>
      <c r="H359" s="196" t="s">
        <v>558</v>
      </c>
      <c r="I359" s="196">
        <v>1</v>
      </c>
      <c r="J359" s="196"/>
      <c r="K359" s="196">
        <v>2022</v>
      </c>
      <c r="L359" s="196">
        <v>5</v>
      </c>
      <c r="M359" s="196">
        <v>0</v>
      </c>
      <c r="N359" s="196">
        <v>1</v>
      </c>
      <c r="O359" s="196"/>
      <c r="P359" s="196"/>
      <c r="Q359" s="196" t="s">
        <v>6264</v>
      </c>
      <c r="R359" s="196">
        <v>1</v>
      </c>
      <c r="S359" s="196" t="s">
        <v>636</v>
      </c>
      <c r="T359" s="196" t="s">
        <v>5401</v>
      </c>
      <c r="U359" s="196">
        <v>0</v>
      </c>
      <c r="V359" s="196">
        <v>1</v>
      </c>
      <c r="W359" s="196"/>
      <c r="X359" s="196">
        <v>1</v>
      </c>
      <c r="Y359" s="196" t="s">
        <v>6280</v>
      </c>
      <c r="Z359" s="196">
        <v>0</v>
      </c>
      <c r="AA359" s="196">
        <v>1</v>
      </c>
      <c r="AB359" s="196" t="s">
        <v>6288</v>
      </c>
      <c r="AC359" s="196" t="s">
        <v>3907</v>
      </c>
      <c r="AD359" s="196">
        <v>46</v>
      </c>
    </row>
    <row r="360" spans="1:30">
      <c r="A360" s="196" t="s">
        <v>3907</v>
      </c>
      <c r="B360" s="196">
        <v>46</v>
      </c>
      <c r="C360" s="196" t="s">
        <v>6286</v>
      </c>
      <c r="D360" s="197">
        <v>3646</v>
      </c>
      <c r="E360" s="196" t="s">
        <v>6279</v>
      </c>
      <c r="F360" s="196" t="s">
        <v>437</v>
      </c>
      <c r="G360" s="196" t="s">
        <v>431</v>
      </c>
      <c r="H360" s="196" t="s">
        <v>558</v>
      </c>
      <c r="I360" s="196">
        <v>6</v>
      </c>
      <c r="J360" s="196"/>
      <c r="K360" s="196">
        <v>2022</v>
      </c>
      <c r="L360" s="196">
        <v>5</v>
      </c>
      <c r="M360" s="196">
        <v>0</v>
      </c>
      <c r="N360" s="196">
        <v>6</v>
      </c>
      <c r="O360" s="196"/>
      <c r="P360" s="196"/>
      <c r="Q360" s="196" t="s">
        <v>6264</v>
      </c>
      <c r="R360" s="196">
        <v>1</v>
      </c>
      <c r="S360" s="196" t="s">
        <v>636</v>
      </c>
      <c r="T360" s="196" t="s">
        <v>5401</v>
      </c>
      <c r="U360" s="196">
        <v>0</v>
      </c>
      <c r="V360" s="196">
        <v>1</v>
      </c>
      <c r="W360" s="196"/>
      <c r="X360" s="196">
        <v>6</v>
      </c>
      <c r="Y360" s="196" t="s">
        <v>6280</v>
      </c>
      <c r="Z360" s="196">
        <v>0</v>
      </c>
      <c r="AA360" s="196">
        <v>1</v>
      </c>
      <c r="AB360" s="196" t="s">
        <v>6288</v>
      </c>
      <c r="AC360" s="196" t="s">
        <v>3907</v>
      </c>
      <c r="AD360" s="196">
        <v>46</v>
      </c>
    </row>
    <row r="361" spans="1:30">
      <c r="A361" s="196" t="s">
        <v>3907</v>
      </c>
      <c r="B361" s="196">
        <v>46</v>
      </c>
      <c r="C361" s="196" t="s">
        <v>6286</v>
      </c>
      <c r="D361" s="197">
        <v>3647</v>
      </c>
      <c r="E361" s="196" t="s">
        <v>6279</v>
      </c>
      <c r="F361" s="196" t="s">
        <v>437</v>
      </c>
      <c r="G361" s="196" t="s">
        <v>431</v>
      </c>
      <c r="H361" s="196" t="s">
        <v>558</v>
      </c>
      <c r="I361" s="196">
        <v>6.07</v>
      </c>
      <c r="J361" s="196"/>
      <c r="K361" s="196">
        <v>2022</v>
      </c>
      <c r="L361" s="196">
        <v>6</v>
      </c>
      <c r="M361" s="196">
        <v>0</v>
      </c>
      <c r="N361" s="196">
        <v>6.07</v>
      </c>
      <c r="O361" s="196"/>
      <c r="P361" s="196"/>
      <c r="Q361" s="196" t="s">
        <v>6267</v>
      </c>
      <c r="R361" s="196">
        <v>1</v>
      </c>
      <c r="S361" s="196" t="s">
        <v>636</v>
      </c>
      <c r="T361" s="196" t="s">
        <v>5402</v>
      </c>
      <c r="U361" s="196">
        <v>0</v>
      </c>
      <c r="V361" s="196">
        <v>1</v>
      </c>
      <c r="W361" s="196"/>
      <c r="X361" s="196">
        <v>6.07</v>
      </c>
      <c r="Y361" s="196" t="s">
        <v>6280</v>
      </c>
      <c r="Z361" s="196">
        <v>0</v>
      </c>
      <c r="AA361" s="196">
        <v>1</v>
      </c>
      <c r="AB361" s="196" t="s">
        <v>6292</v>
      </c>
      <c r="AC361" s="196" t="s">
        <v>3907</v>
      </c>
      <c r="AD361" s="196">
        <v>46</v>
      </c>
    </row>
    <row r="362" spans="1:30">
      <c r="A362" s="196" t="s">
        <v>3907</v>
      </c>
      <c r="B362" s="196">
        <v>46</v>
      </c>
      <c r="C362" s="196" t="s">
        <v>6286</v>
      </c>
      <c r="D362" s="197">
        <v>3648</v>
      </c>
      <c r="E362" s="196" t="s">
        <v>6279</v>
      </c>
      <c r="F362" s="196" t="s">
        <v>437</v>
      </c>
      <c r="G362" s="196" t="s">
        <v>431</v>
      </c>
      <c r="H362" s="196" t="s">
        <v>558</v>
      </c>
      <c r="I362" s="196">
        <v>1</v>
      </c>
      <c r="J362" s="196"/>
      <c r="K362" s="196">
        <v>2022</v>
      </c>
      <c r="L362" s="196">
        <v>6</v>
      </c>
      <c r="M362" s="196">
        <v>0</v>
      </c>
      <c r="N362" s="196">
        <v>1</v>
      </c>
      <c r="O362" s="196"/>
      <c r="P362" s="196"/>
      <c r="Q362" s="196" t="s">
        <v>6264</v>
      </c>
      <c r="R362" s="196">
        <v>1</v>
      </c>
      <c r="S362" s="196" t="s">
        <v>636</v>
      </c>
      <c r="T362" s="196" t="s">
        <v>5402</v>
      </c>
      <c r="U362" s="196">
        <v>0</v>
      </c>
      <c r="V362" s="196">
        <v>1</v>
      </c>
      <c r="W362" s="196"/>
      <c r="X362" s="196">
        <v>1</v>
      </c>
      <c r="Y362" s="196" t="s">
        <v>6280</v>
      </c>
      <c r="Z362" s="196">
        <v>0</v>
      </c>
      <c r="AA362" s="196">
        <v>1</v>
      </c>
      <c r="AB362" s="196" t="s">
        <v>6288</v>
      </c>
      <c r="AC362" s="196" t="s">
        <v>3907</v>
      </c>
      <c r="AD362" s="196">
        <v>46</v>
      </c>
    </row>
    <row r="363" spans="1:30">
      <c r="A363" s="196" t="s">
        <v>3907</v>
      </c>
      <c r="B363" s="196">
        <v>46</v>
      </c>
      <c r="C363" s="196" t="s">
        <v>6286</v>
      </c>
      <c r="D363" s="197">
        <v>3649</v>
      </c>
      <c r="E363" s="196" t="s">
        <v>6279</v>
      </c>
      <c r="F363" s="196" t="s">
        <v>437</v>
      </c>
      <c r="G363" s="196" t="s">
        <v>431</v>
      </c>
      <c r="H363" s="196" t="s">
        <v>558</v>
      </c>
      <c r="I363" s="196">
        <v>1</v>
      </c>
      <c r="J363" s="196"/>
      <c r="K363" s="196">
        <v>2022</v>
      </c>
      <c r="L363" s="196">
        <v>6</v>
      </c>
      <c r="M363" s="196">
        <v>0</v>
      </c>
      <c r="N363" s="196">
        <v>1</v>
      </c>
      <c r="O363" s="196"/>
      <c r="P363" s="196"/>
      <c r="Q363" s="196" t="s">
        <v>6264</v>
      </c>
      <c r="R363" s="196">
        <v>1</v>
      </c>
      <c r="S363" s="196" t="s">
        <v>636</v>
      </c>
      <c r="T363" s="196" t="s">
        <v>5402</v>
      </c>
      <c r="U363" s="196">
        <v>0</v>
      </c>
      <c r="V363" s="196">
        <v>1</v>
      </c>
      <c r="W363" s="196"/>
      <c r="X363" s="196">
        <v>1</v>
      </c>
      <c r="Y363" s="196" t="s">
        <v>6280</v>
      </c>
      <c r="Z363" s="196">
        <v>0</v>
      </c>
      <c r="AA363" s="196">
        <v>1</v>
      </c>
      <c r="AB363" s="196" t="s">
        <v>6288</v>
      </c>
      <c r="AC363" s="196" t="s">
        <v>3907</v>
      </c>
      <c r="AD363" s="196">
        <v>46</v>
      </c>
    </row>
    <row r="364" spans="1:30">
      <c r="A364" s="196" t="s">
        <v>3907</v>
      </c>
      <c r="B364" s="196">
        <v>46</v>
      </c>
      <c r="C364" s="196" t="s">
        <v>6286</v>
      </c>
      <c r="D364" s="197">
        <v>3650</v>
      </c>
      <c r="E364" s="196" t="s">
        <v>6279</v>
      </c>
      <c r="F364" s="196" t="s">
        <v>437</v>
      </c>
      <c r="G364" s="196" t="s">
        <v>431</v>
      </c>
      <c r="H364" s="196" t="s">
        <v>558</v>
      </c>
      <c r="I364" s="196">
        <v>6</v>
      </c>
      <c r="J364" s="196"/>
      <c r="K364" s="196">
        <v>2022</v>
      </c>
      <c r="L364" s="196">
        <v>6</v>
      </c>
      <c r="M364" s="196">
        <v>0</v>
      </c>
      <c r="N364" s="196">
        <v>6</v>
      </c>
      <c r="O364" s="196"/>
      <c r="P364" s="196"/>
      <c r="Q364" s="196" t="s">
        <v>6264</v>
      </c>
      <c r="R364" s="196">
        <v>1</v>
      </c>
      <c r="S364" s="196" t="s">
        <v>636</v>
      </c>
      <c r="T364" s="196" t="s">
        <v>5402</v>
      </c>
      <c r="U364" s="196">
        <v>0</v>
      </c>
      <c r="V364" s="196">
        <v>1</v>
      </c>
      <c r="W364" s="196"/>
      <c r="X364" s="196">
        <v>6</v>
      </c>
      <c r="Y364" s="196" t="s">
        <v>6280</v>
      </c>
      <c r="Z364" s="196">
        <v>0</v>
      </c>
      <c r="AA364" s="196">
        <v>1</v>
      </c>
      <c r="AB364" s="196" t="s">
        <v>6288</v>
      </c>
      <c r="AC364" s="196" t="s">
        <v>3907</v>
      </c>
      <c r="AD364" s="196">
        <v>46</v>
      </c>
    </row>
    <row r="365" spans="1:30">
      <c r="A365" s="196" t="s">
        <v>3907</v>
      </c>
      <c r="B365" s="196">
        <v>46</v>
      </c>
      <c r="C365" s="196" t="s">
        <v>6286</v>
      </c>
      <c r="D365" s="197">
        <v>3651</v>
      </c>
      <c r="E365" s="196" t="s">
        <v>6279</v>
      </c>
      <c r="F365" s="196" t="s">
        <v>437</v>
      </c>
      <c r="G365" s="196" t="s">
        <v>431</v>
      </c>
      <c r="H365" s="196" t="s">
        <v>558</v>
      </c>
      <c r="I365" s="196">
        <v>5.45</v>
      </c>
      <c r="J365" s="196"/>
      <c r="K365" s="196">
        <v>2022</v>
      </c>
      <c r="L365" s="196">
        <v>7</v>
      </c>
      <c r="M365" s="196">
        <v>0</v>
      </c>
      <c r="N365" s="196">
        <v>5.45</v>
      </c>
      <c r="O365" s="196"/>
      <c r="P365" s="196"/>
      <c r="Q365" s="196" t="s">
        <v>6267</v>
      </c>
      <c r="R365" s="196">
        <v>1</v>
      </c>
      <c r="S365" s="196" t="s">
        <v>636</v>
      </c>
      <c r="T365" s="196" t="s">
        <v>5403</v>
      </c>
      <c r="U365" s="196">
        <v>0</v>
      </c>
      <c r="V365" s="196">
        <v>1</v>
      </c>
      <c r="W365" s="196"/>
      <c r="X365" s="196">
        <v>5.45</v>
      </c>
      <c r="Y365" s="196" t="s">
        <v>6280</v>
      </c>
      <c r="Z365" s="196">
        <v>0</v>
      </c>
      <c r="AA365" s="196">
        <v>1</v>
      </c>
      <c r="AB365" s="196" t="s">
        <v>6292</v>
      </c>
      <c r="AC365" s="196" t="s">
        <v>3907</v>
      </c>
      <c r="AD365" s="196">
        <v>46</v>
      </c>
    </row>
    <row r="366" spans="1:30">
      <c r="A366" s="196" t="s">
        <v>3907</v>
      </c>
      <c r="B366" s="196">
        <v>46</v>
      </c>
      <c r="C366" s="196" t="s">
        <v>6286</v>
      </c>
      <c r="D366" s="197">
        <v>3652</v>
      </c>
      <c r="E366" s="196" t="s">
        <v>6279</v>
      </c>
      <c r="F366" s="196" t="s">
        <v>437</v>
      </c>
      <c r="G366" s="196" t="s">
        <v>431</v>
      </c>
      <c r="H366" s="196" t="s">
        <v>558</v>
      </c>
      <c r="I366" s="196">
        <v>1</v>
      </c>
      <c r="J366" s="196"/>
      <c r="K366" s="196">
        <v>2022</v>
      </c>
      <c r="L366" s="196">
        <v>7</v>
      </c>
      <c r="M366" s="196">
        <v>0</v>
      </c>
      <c r="N366" s="196">
        <v>1</v>
      </c>
      <c r="O366" s="196"/>
      <c r="P366" s="196"/>
      <c r="Q366" s="196" t="s">
        <v>6264</v>
      </c>
      <c r="R366" s="196">
        <v>1</v>
      </c>
      <c r="S366" s="196" t="s">
        <v>636</v>
      </c>
      <c r="T366" s="196" t="s">
        <v>5403</v>
      </c>
      <c r="U366" s="196">
        <v>0</v>
      </c>
      <c r="V366" s="196">
        <v>1</v>
      </c>
      <c r="W366" s="196"/>
      <c r="X366" s="196">
        <v>1</v>
      </c>
      <c r="Y366" s="196" t="s">
        <v>6280</v>
      </c>
      <c r="Z366" s="196">
        <v>0</v>
      </c>
      <c r="AA366" s="196">
        <v>1</v>
      </c>
      <c r="AB366" s="196" t="s">
        <v>6288</v>
      </c>
      <c r="AC366" s="196" t="s">
        <v>3907</v>
      </c>
      <c r="AD366" s="196">
        <v>46</v>
      </c>
    </row>
    <row r="367" spans="1:30">
      <c r="A367" s="196" t="s">
        <v>3907</v>
      </c>
      <c r="B367" s="196">
        <v>46</v>
      </c>
      <c r="C367" s="196" t="s">
        <v>6286</v>
      </c>
      <c r="D367" s="197">
        <v>3653</v>
      </c>
      <c r="E367" s="196" t="s">
        <v>6279</v>
      </c>
      <c r="F367" s="196" t="s">
        <v>437</v>
      </c>
      <c r="G367" s="196" t="s">
        <v>431</v>
      </c>
      <c r="H367" s="196" t="s">
        <v>558</v>
      </c>
      <c r="I367" s="196">
        <v>1</v>
      </c>
      <c r="J367" s="196"/>
      <c r="K367" s="196">
        <v>2022</v>
      </c>
      <c r="L367" s="196">
        <v>7</v>
      </c>
      <c r="M367" s="196">
        <v>0</v>
      </c>
      <c r="N367" s="196">
        <v>1</v>
      </c>
      <c r="O367" s="196"/>
      <c r="P367" s="196"/>
      <c r="Q367" s="196" t="s">
        <v>6264</v>
      </c>
      <c r="R367" s="196">
        <v>1</v>
      </c>
      <c r="S367" s="196" t="s">
        <v>636</v>
      </c>
      <c r="T367" s="196" t="s">
        <v>5403</v>
      </c>
      <c r="U367" s="196">
        <v>0</v>
      </c>
      <c r="V367" s="196">
        <v>1</v>
      </c>
      <c r="W367" s="196"/>
      <c r="X367" s="196">
        <v>1</v>
      </c>
      <c r="Y367" s="196" t="s">
        <v>6280</v>
      </c>
      <c r="Z367" s="196">
        <v>0</v>
      </c>
      <c r="AA367" s="196">
        <v>1</v>
      </c>
      <c r="AB367" s="196" t="s">
        <v>6288</v>
      </c>
      <c r="AC367" s="196" t="s">
        <v>3907</v>
      </c>
      <c r="AD367" s="196">
        <v>46</v>
      </c>
    </row>
    <row r="368" spans="1:30">
      <c r="A368" s="196" t="s">
        <v>3907</v>
      </c>
      <c r="B368" s="196">
        <v>46</v>
      </c>
      <c r="C368" s="196" t="s">
        <v>6286</v>
      </c>
      <c r="D368" s="197">
        <v>3654</v>
      </c>
      <c r="E368" s="196" t="s">
        <v>6279</v>
      </c>
      <c r="F368" s="196" t="s">
        <v>437</v>
      </c>
      <c r="G368" s="196" t="s">
        <v>431</v>
      </c>
      <c r="H368" s="196" t="s">
        <v>558</v>
      </c>
      <c r="I368" s="196">
        <v>6</v>
      </c>
      <c r="J368" s="196"/>
      <c r="K368" s="196">
        <v>2022</v>
      </c>
      <c r="L368" s="196">
        <v>7</v>
      </c>
      <c r="M368" s="196">
        <v>0</v>
      </c>
      <c r="N368" s="196">
        <v>6</v>
      </c>
      <c r="O368" s="196"/>
      <c r="P368" s="196"/>
      <c r="Q368" s="196" t="s">
        <v>6264</v>
      </c>
      <c r="R368" s="196">
        <v>1</v>
      </c>
      <c r="S368" s="196" t="s">
        <v>636</v>
      </c>
      <c r="T368" s="196" t="s">
        <v>5403</v>
      </c>
      <c r="U368" s="196">
        <v>0</v>
      </c>
      <c r="V368" s="196">
        <v>1</v>
      </c>
      <c r="W368" s="196"/>
      <c r="X368" s="196">
        <v>6</v>
      </c>
      <c r="Y368" s="196" t="s">
        <v>6280</v>
      </c>
      <c r="Z368" s="196">
        <v>0</v>
      </c>
      <c r="AA368" s="196">
        <v>1</v>
      </c>
      <c r="AB368" s="196" t="s">
        <v>6288</v>
      </c>
      <c r="AC368" s="196" t="s">
        <v>3907</v>
      </c>
      <c r="AD368" s="196">
        <v>46</v>
      </c>
    </row>
    <row r="369" spans="1:30">
      <c r="A369" s="196" t="s">
        <v>3907</v>
      </c>
      <c r="B369" s="196">
        <v>46</v>
      </c>
      <c r="C369" s="196" t="s">
        <v>6286</v>
      </c>
      <c r="D369" s="197">
        <v>3655</v>
      </c>
      <c r="E369" s="196" t="s">
        <v>6279</v>
      </c>
      <c r="F369" s="196" t="s">
        <v>437</v>
      </c>
      <c r="G369" s="196" t="s">
        <v>431</v>
      </c>
      <c r="H369" s="196" t="s">
        <v>558</v>
      </c>
      <c r="I369" s="196">
        <v>5.26</v>
      </c>
      <c r="J369" s="196"/>
      <c r="K369" s="196">
        <v>2022</v>
      </c>
      <c r="L369" s="196">
        <v>8</v>
      </c>
      <c r="M369" s="196">
        <v>0</v>
      </c>
      <c r="N369" s="196">
        <v>5.26</v>
      </c>
      <c r="O369" s="196"/>
      <c r="P369" s="196"/>
      <c r="Q369" s="196" t="s">
        <v>6267</v>
      </c>
      <c r="R369" s="196">
        <v>1</v>
      </c>
      <c r="S369" s="196" t="s">
        <v>636</v>
      </c>
      <c r="T369" s="196" t="s">
        <v>5404</v>
      </c>
      <c r="U369" s="196">
        <v>0</v>
      </c>
      <c r="V369" s="196">
        <v>1</v>
      </c>
      <c r="W369" s="196"/>
      <c r="X369" s="196">
        <v>5.26</v>
      </c>
      <c r="Y369" s="196" t="s">
        <v>6280</v>
      </c>
      <c r="Z369" s="196">
        <v>0</v>
      </c>
      <c r="AA369" s="196">
        <v>1</v>
      </c>
      <c r="AB369" s="196" t="s">
        <v>6292</v>
      </c>
      <c r="AC369" s="196" t="s">
        <v>3907</v>
      </c>
      <c r="AD369" s="196">
        <v>46</v>
      </c>
    </row>
    <row r="370" spans="1:30">
      <c r="A370" s="196" t="s">
        <v>3907</v>
      </c>
      <c r="B370" s="196">
        <v>46</v>
      </c>
      <c r="C370" s="196" t="s">
        <v>6286</v>
      </c>
      <c r="D370" s="197">
        <v>3656</v>
      </c>
      <c r="E370" s="196" t="s">
        <v>6279</v>
      </c>
      <c r="F370" s="196" t="s">
        <v>437</v>
      </c>
      <c r="G370" s="196" t="s">
        <v>431</v>
      </c>
      <c r="H370" s="196" t="s">
        <v>558</v>
      </c>
      <c r="I370" s="196">
        <v>1</v>
      </c>
      <c r="J370" s="196"/>
      <c r="K370" s="196">
        <v>2022</v>
      </c>
      <c r="L370" s="196">
        <v>8</v>
      </c>
      <c r="M370" s="196">
        <v>0</v>
      </c>
      <c r="N370" s="196">
        <v>1</v>
      </c>
      <c r="O370" s="196"/>
      <c r="P370" s="196"/>
      <c r="Q370" s="196" t="s">
        <v>6264</v>
      </c>
      <c r="R370" s="196">
        <v>1</v>
      </c>
      <c r="S370" s="196" t="s">
        <v>636</v>
      </c>
      <c r="T370" s="196" t="s">
        <v>5404</v>
      </c>
      <c r="U370" s="196">
        <v>0</v>
      </c>
      <c r="V370" s="196">
        <v>1</v>
      </c>
      <c r="W370" s="196"/>
      <c r="X370" s="196">
        <v>1</v>
      </c>
      <c r="Y370" s="196" t="s">
        <v>6280</v>
      </c>
      <c r="Z370" s="196">
        <v>0</v>
      </c>
      <c r="AA370" s="196">
        <v>1</v>
      </c>
      <c r="AB370" s="196" t="s">
        <v>6288</v>
      </c>
      <c r="AC370" s="196" t="s">
        <v>3907</v>
      </c>
      <c r="AD370" s="196">
        <v>46</v>
      </c>
    </row>
    <row r="371" spans="1:30">
      <c r="A371" s="196" t="s">
        <v>3907</v>
      </c>
      <c r="B371" s="196">
        <v>46</v>
      </c>
      <c r="C371" s="196" t="s">
        <v>6286</v>
      </c>
      <c r="D371" s="197">
        <v>3657</v>
      </c>
      <c r="E371" s="196" t="s">
        <v>6279</v>
      </c>
      <c r="F371" s="196" t="s">
        <v>437</v>
      </c>
      <c r="G371" s="196" t="s">
        <v>431</v>
      </c>
      <c r="H371" s="196" t="s">
        <v>558</v>
      </c>
      <c r="I371" s="196">
        <v>1</v>
      </c>
      <c r="J371" s="196"/>
      <c r="K371" s="196">
        <v>2022</v>
      </c>
      <c r="L371" s="196">
        <v>8</v>
      </c>
      <c r="M371" s="196">
        <v>0</v>
      </c>
      <c r="N371" s="196">
        <v>1</v>
      </c>
      <c r="O371" s="196"/>
      <c r="P371" s="196"/>
      <c r="Q371" s="196" t="s">
        <v>6264</v>
      </c>
      <c r="R371" s="196">
        <v>1</v>
      </c>
      <c r="S371" s="196" t="s">
        <v>636</v>
      </c>
      <c r="T371" s="196" t="s">
        <v>5404</v>
      </c>
      <c r="U371" s="196">
        <v>0</v>
      </c>
      <c r="V371" s="196">
        <v>1</v>
      </c>
      <c r="W371" s="196"/>
      <c r="X371" s="196">
        <v>1</v>
      </c>
      <c r="Y371" s="196" t="s">
        <v>6280</v>
      </c>
      <c r="Z371" s="196">
        <v>0</v>
      </c>
      <c r="AA371" s="196">
        <v>1</v>
      </c>
      <c r="AB371" s="196" t="s">
        <v>6288</v>
      </c>
      <c r="AC371" s="196" t="s">
        <v>3907</v>
      </c>
      <c r="AD371" s="196">
        <v>46</v>
      </c>
    </row>
    <row r="372" spans="1:30">
      <c r="A372" s="196" t="s">
        <v>3907</v>
      </c>
      <c r="B372" s="196">
        <v>46</v>
      </c>
      <c r="C372" s="196" t="s">
        <v>6286</v>
      </c>
      <c r="D372" s="197">
        <v>3658</v>
      </c>
      <c r="E372" s="196" t="s">
        <v>6279</v>
      </c>
      <c r="F372" s="196" t="s">
        <v>437</v>
      </c>
      <c r="G372" s="196" t="s">
        <v>431</v>
      </c>
      <c r="H372" s="196" t="s">
        <v>558</v>
      </c>
      <c r="I372" s="196">
        <v>6</v>
      </c>
      <c r="J372" s="196"/>
      <c r="K372" s="196">
        <v>2022</v>
      </c>
      <c r="L372" s="196">
        <v>8</v>
      </c>
      <c r="M372" s="196">
        <v>0</v>
      </c>
      <c r="N372" s="196">
        <v>6</v>
      </c>
      <c r="O372" s="196"/>
      <c r="P372" s="196"/>
      <c r="Q372" s="196" t="s">
        <v>6264</v>
      </c>
      <c r="R372" s="196">
        <v>1</v>
      </c>
      <c r="S372" s="196" t="s">
        <v>636</v>
      </c>
      <c r="T372" s="196" t="s">
        <v>5404</v>
      </c>
      <c r="U372" s="196">
        <v>0</v>
      </c>
      <c r="V372" s="196">
        <v>1</v>
      </c>
      <c r="W372" s="196"/>
      <c r="X372" s="196">
        <v>6</v>
      </c>
      <c r="Y372" s="196" t="s">
        <v>6280</v>
      </c>
      <c r="Z372" s="196">
        <v>0</v>
      </c>
      <c r="AA372" s="196">
        <v>1</v>
      </c>
      <c r="AB372" s="196" t="s">
        <v>6288</v>
      </c>
      <c r="AC372" s="196" t="s">
        <v>3907</v>
      </c>
      <c r="AD372" s="196">
        <v>46</v>
      </c>
    </row>
    <row r="373" spans="1:30">
      <c r="A373" s="196" t="s">
        <v>3907</v>
      </c>
      <c r="B373" s="196">
        <v>46</v>
      </c>
      <c r="C373" s="196" t="s">
        <v>6286</v>
      </c>
      <c r="D373" s="197">
        <v>3659</v>
      </c>
      <c r="E373" s="196" t="s">
        <v>6279</v>
      </c>
      <c r="F373" s="196" t="s">
        <v>437</v>
      </c>
      <c r="G373" s="196" t="s">
        <v>431</v>
      </c>
      <c r="H373" s="196" t="s">
        <v>558</v>
      </c>
      <c r="I373" s="196">
        <v>4.6500000000000004</v>
      </c>
      <c r="J373" s="196"/>
      <c r="K373" s="196">
        <v>2022</v>
      </c>
      <c r="L373" s="196">
        <v>9</v>
      </c>
      <c r="M373" s="196">
        <v>0</v>
      </c>
      <c r="N373" s="196">
        <v>4.6500000000000004</v>
      </c>
      <c r="O373" s="196"/>
      <c r="P373" s="196"/>
      <c r="Q373" s="196" t="s">
        <v>6267</v>
      </c>
      <c r="R373" s="196">
        <v>1</v>
      </c>
      <c r="S373" s="196" t="s">
        <v>636</v>
      </c>
      <c r="T373" s="196" t="s">
        <v>5405</v>
      </c>
      <c r="U373" s="196">
        <v>0</v>
      </c>
      <c r="V373" s="196">
        <v>1</v>
      </c>
      <c r="W373" s="196"/>
      <c r="X373" s="196">
        <v>4.6500000000000004</v>
      </c>
      <c r="Y373" s="196" t="s">
        <v>6280</v>
      </c>
      <c r="Z373" s="196">
        <v>0</v>
      </c>
      <c r="AA373" s="196">
        <v>1</v>
      </c>
      <c r="AB373" s="196" t="s">
        <v>6292</v>
      </c>
      <c r="AC373" s="196" t="s">
        <v>3907</v>
      </c>
      <c r="AD373" s="196">
        <v>46</v>
      </c>
    </row>
    <row r="374" spans="1:30">
      <c r="A374" s="196" t="s">
        <v>3907</v>
      </c>
      <c r="B374" s="196">
        <v>46</v>
      </c>
      <c r="C374" s="196" t="s">
        <v>6286</v>
      </c>
      <c r="D374" s="197">
        <v>3660</v>
      </c>
      <c r="E374" s="196" t="s">
        <v>6279</v>
      </c>
      <c r="F374" s="196" t="s">
        <v>437</v>
      </c>
      <c r="G374" s="196" t="s">
        <v>431</v>
      </c>
      <c r="H374" s="196" t="s">
        <v>558</v>
      </c>
      <c r="I374" s="196">
        <v>1</v>
      </c>
      <c r="J374" s="196"/>
      <c r="K374" s="196">
        <v>2022</v>
      </c>
      <c r="L374" s="196">
        <v>9</v>
      </c>
      <c r="M374" s="196">
        <v>0</v>
      </c>
      <c r="N374" s="196">
        <v>1</v>
      </c>
      <c r="O374" s="196"/>
      <c r="P374" s="196"/>
      <c r="Q374" s="196" t="s">
        <v>6264</v>
      </c>
      <c r="R374" s="196">
        <v>1</v>
      </c>
      <c r="S374" s="196" t="s">
        <v>636</v>
      </c>
      <c r="T374" s="196" t="s">
        <v>5405</v>
      </c>
      <c r="U374" s="196">
        <v>0</v>
      </c>
      <c r="V374" s="196">
        <v>1</v>
      </c>
      <c r="W374" s="196"/>
      <c r="X374" s="196">
        <v>1</v>
      </c>
      <c r="Y374" s="196" t="s">
        <v>6280</v>
      </c>
      <c r="Z374" s="196">
        <v>0</v>
      </c>
      <c r="AA374" s="196">
        <v>1</v>
      </c>
      <c r="AB374" s="196" t="s">
        <v>6288</v>
      </c>
      <c r="AC374" s="196" t="s">
        <v>3907</v>
      </c>
      <c r="AD374" s="196">
        <v>46</v>
      </c>
    </row>
    <row r="375" spans="1:30">
      <c r="A375" s="196" t="s">
        <v>3907</v>
      </c>
      <c r="B375" s="196">
        <v>46</v>
      </c>
      <c r="C375" s="196" t="s">
        <v>6286</v>
      </c>
      <c r="D375" s="197">
        <v>3661</v>
      </c>
      <c r="E375" s="196" t="s">
        <v>6279</v>
      </c>
      <c r="F375" s="196" t="s">
        <v>437</v>
      </c>
      <c r="G375" s="196" t="s">
        <v>431</v>
      </c>
      <c r="H375" s="196" t="s">
        <v>558</v>
      </c>
      <c r="I375" s="196">
        <v>1</v>
      </c>
      <c r="J375" s="196"/>
      <c r="K375" s="196">
        <v>2022</v>
      </c>
      <c r="L375" s="196">
        <v>9</v>
      </c>
      <c r="M375" s="196">
        <v>0</v>
      </c>
      <c r="N375" s="196">
        <v>1</v>
      </c>
      <c r="O375" s="196"/>
      <c r="P375" s="196"/>
      <c r="Q375" s="196" t="s">
        <v>6264</v>
      </c>
      <c r="R375" s="196">
        <v>1</v>
      </c>
      <c r="S375" s="196" t="s">
        <v>636</v>
      </c>
      <c r="T375" s="196" t="s">
        <v>5405</v>
      </c>
      <c r="U375" s="196">
        <v>0</v>
      </c>
      <c r="V375" s="196">
        <v>1</v>
      </c>
      <c r="W375" s="196"/>
      <c r="X375" s="196">
        <v>1</v>
      </c>
      <c r="Y375" s="196" t="s">
        <v>6280</v>
      </c>
      <c r="Z375" s="196">
        <v>0</v>
      </c>
      <c r="AA375" s="196">
        <v>1</v>
      </c>
      <c r="AB375" s="196" t="s">
        <v>6288</v>
      </c>
      <c r="AC375" s="196" t="s">
        <v>3907</v>
      </c>
      <c r="AD375" s="196">
        <v>46</v>
      </c>
    </row>
    <row r="376" spans="1:30">
      <c r="A376" s="196" t="s">
        <v>3907</v>
      </c>
      <c r="B376" s="196">
        <v>46</v>
      </c>
      <c r="C376" s="196" t="s">
        <v>6286</v>
      </c>
      <c r="D376" s="197">
        <v>3662</v>
      </c>
      <c r="E376" s="196" t="s">
        <v>6279</v>
      </c>
      <c r="F376" s="196" t="s">
        <v>437</v>
      </c>
      <c r="G376" s="196" t="s">
        <v>431</v>
      </c>
      <c r="H376" s="196" t="s">
        <v>558</v>
      </c>
      <c r="I376" s="196">
        <v>6</v>
      </c>
      <c r="J376" s="196"/>
      <c r="K376" s="196">
        <v>2022</v>
      </c>
      <c r="L376" s="196">
        <v>9</v>
      </c>
      <c r="M376" s="196">
        <v>0</v>
      </c>
      <c r="N376" s="196">
        <v>6</v>
      </c>
      <c r="O376" s="196"/>
      <c r="P376" s="196"/>
      <c r="Q376" s="196" t="s">
        <v>6264</v>
      </c>
      <c r="R376" s="196">
        <v>1</v>
      </c>
      <c r="S376" s="196" t="s">
        <v>636</v>
      </c>
      <c r="T376" s="196" t="s">
        <v>5405</v>
      </c>
      <c r="U376" s="196">
        <v>0</v>
      </c>
      <c r="V376" s="196">
        <v>1</v>
      </c>
      <c r="W376" s="196"/>
      <c r="X376" s="196">
        <v>6</v>
      </c>
      <c r="Y376" s="196" t="s">
        <v>6280</v>
      </c>
      <c r="Z376" s="196">
        <v>0</v>
      </c>
      <c r="AA376" s="196">
        <v>1</v>
      </c>
      <c r="AB376" s="196" t="s">
        <v>6288</v>
      </c>
      <c r="AC376" s="196" t="s">
        <v>3907</v>
      </c>
      <c r="AD376" s="196">
        <v>46</v>
      </c>
    </row>
    <row r="377" spans="1:30">
      <c r="A377" s="196" t="s">
        <v>3907</v>
      </c>
      <c r="B377" s="196">
        <v>46</v>
      </c>
      <c r="C377" s="196" t="s">
        <v>6286</v>
      </c>
      <c r="D377" s="197">
        <v>3663</v>
      </c>
      <c r="E377" s="196" t="s">
        <v>6279</v>
      </c>
      <c r="F377" s="196" t="s">
        <v>437</v>
      </c>
      <c r="G377" s="196" t="s">
        <v>431</v>
      </c>
      <c r="H377" s="196" t="s">
        <v>558</v>
      </c>
      <c r="I377" s="196">
        <v>5.01</v>
      </c>
      <c r="J377" s="196"/>
      <c r="K377" s="196">
        <v>2022</v>
      </c>
      <c r="L377" s="196">
        <v>10</v>
      </c>
      <c r="M377" s="196">
        <v>0</v>
      </c>
      <c r="N377" s="196">
        <v>5.01</v>
      </c>
      <c r="O377" s="196"/>
      <c r="P377" s="196"/>
      <c r="Q377" s="196" t="s">
        <v>6267</v>
      </c>
      <c r="R377" s="196">
        <v>1</v>
      </c>
      <c r="S377" s="196" t="s">
        <v>636</v>
      </c>
      <c r="T377" s="196" t="s">
        <v>5406</v>
      </c>
      <c r="U377" s="196">
        <v>0</v>
      </c>
      <c r="V377" s="196">
        <v>1</v>
      </c>
      <c r="W377" s="196"/>
      <c r="X377" s="196">
        <v>5.01</v>
      </c>
      <c r="Y377" s="196" t="s">
        <v>6280</v>
      </c>
      <c r="Z377" s="196">
        <v>0</v>
      </c>
      <c r="AA377" s="196">
        <v>1</v>
      </c>
      <c r="AB377" s="196" t="s">
        <v>6292</v>
      </c>
      <c r="AC377" s="196" t="s">
        <v>3907</v>
      </c>
      <c r="AD377" s="196">
        <v>46</v>
      </c>
    </row>
    <row r="378" spans="1:30">
      <c r="A378" s="196" t="s">
        <v>3907</v>
      </c>
      <c r="B378" s="196">
        <v>46</v>
      </c>
      <c r="C378" s="196" t="s">
        <v>6286</v>
      </c>
      <c r="D378" s="197">
        <v>3664</v>
      </c>
      <c r="E378" s="196" t="s">
        <v>6279</v>
      </c>
      <c r="F378" s="196" t="s">
        <v>437</v>
      </c>
      <c r="G378" s="196" t="s">
        <v>431</v>
      </c>
      <c r="H378" s="196" t="s">
        <v>558</v>
      </c>
      <c r="I378" s="196">
        <v>1</v>
      </c>
      <c r="J378" s="196"/>
      <c r="K378" s="196">
        <v>2022</v>
      </c>
      <c r="L378" s="196">
        <v>10</v>
      </c>
      <c r="M378" s="196">
        <v>0</v>
      </c>
      <c r="N378" s="196">
        <v>1</v>
      </c>
      <c r="O378" s="196"/>
      <c r="P378" s="196"/>
      <c r="Q378" s="196" t="s">
        <v>6264</v>
      </c>
      <c r="R378" s="196">
        <v>1</v>
      </c>
      <c r="S378" s="196" t="s">
        <v>636</v>
      </c>
      <c r="T378" s="196" t="s">
        <v>5406</v>
      </c>
      <c r="U378" s="196">
        <v>0</v>
      </c>
      <c r="V378" s="196">
        <v>1</v>
      </c>
      <c r="W378" s="196"/>
      <c r="X378" s="196">
        <v>1</v>
      </c>
      <c r="Y378" s="196" t="s">
        <v>6280</v>
      </c>
      <c r="Z378" s="196">
        <v>0</v>
      </c>
      <c r="AA378" s="196">
        <v>1</v>
      </c>
      <c r="AB378" s="196" t="s">
        <v>6288</v>
      </c>
      <c r="AC378" s="196" t="s">
        <v>3907</v>
      </c>
      <c r="AD378" s="196">
        <v>46</v>
      </c>
    </row>
    <row r="379" spans="1:30">
      <c r="A379" s="196" t="s">
        <v>3907</v>
      </c>
      <c r="B379" s="196">
        <v>46</v>
      </c>
      <c r="C379" s="196" t="s">
        <v>6286</v>
      </c>
      <c r="D379" s="197">
        <v>3665</v>
      </c>
      <c r="E379" s="196" t="s">
        <v>6279</v>
      </c>
      <c r="F379" s="196" t="s">
        <v>437</v>
      </c>
      <c r="G379" s="196" t="s">
        <v>431</v>
      </c>
      <c r="H379" s="196" t="s">
        <v>558</v>
      </c>
      <c r="I379" s="196">
        <v>1</v>
      </c>
      <c r="J379" s="196"/>
      <c r="K379" s="196">
        <v>2022</v>
      </c>
      <c r="L379" s="196">
        <v>10</v>
      </c>
      <c r="M379" s="196">
        <v>0</v>
      </c>
      <c r="N379" s="196">
        <v>1</v>
      </c>
      <c r="O379" s="196"/>
      <c r="P379" s="196"/>
      <c r="Q379" s="196" t="s">
        <v>6264</v>
      </c>
      <c r="R379" s="196">
        <v>1</v>
      </c>
      <c r="S379" s="196" t="s">
        <v>636</v>
      </c>
      <c r="T379" s="196" t="s">
        <v>5406</v>
      </c>
      <c r="U379" s="196">
        <v>0</v>
      </c>
      <c r="V379" s="196">
        <v>1</v>
      </c>
      <c r="W379" s="196"/>
      <c r="X379" s="196">
        <v>1</v>
      </c>
      <c r="Y379" s="196" t="s">
        <v>6280</v>
      </c>
      <c r="Z379" s="196">
        <v>0</v>
      </c>
      <c r="AA379" s="196">
        <v>1</v>
      </c>
      <c r="AB379" s="196" t="s">
        <v>6288</v>
      </c>
      <c r="AC379" s="196" t="s">
        <v>3907</v>
      </c>
      <c r="AD379" s="196">
        <v>46</v>
      </c>
    </row>
    <row r="380" spans="1:30">
      <c r="A380" s="196" t="s">
        <v>3907</v>
      </c>
      <c r="B380" s="196">
        <v>46</v>
      </c>
      <c r="C380" s="196" t="s">
        <v>6286</v>
      </c>
      <c r="D380" s="197">
        <v>3666</v>
      </c>
      <c r="E380" s="196" t="s">
        <v>6279</v>
      </c>
      <c r="F380" s="196" t="s">
        <v>437</v>
      </c>
      <c r="G380" s="196" t="s">
        <v>431</v>
      </c>
      <c r="H380" s="196" t="s">
        <v>558</v>
      </c>
      <c r="I380" s="196">
        <v>6</v>
      </c>
      <c r="J380" s="196"/>
      <c r="K380" s="196">
        <v>2022</v>
      </c>
      <c r="L380" s="196">
        <v>10</v>
      </c>
      <c r="M380" s="196">
        <v>0</v>
      </c>
      <c r="N380" s="196">
        <v>6</v>
      </c>
      <c r="O380" s="196"/>
      <c r="P380" s="196"/>
      <c r="Q380" s="196" t="s">
        <v>6264</v>
      </c>
      <c r="R380" s="196">
        <v>1</v>
      </c>
      <c r="S380" s="196" t="s">
        <v>636</v>
      </c>
      <c r="T380" s="196" t="s">
        <v>5406</v>
      </c>
      <c r="U380" s="196">
        <v>0</v>
      </c>
      <c r="V380" s="196">
        <v>1</v>
      </c>
      <c r="W380" s="196"/>
      <c r="X380" s="196">
        <v>6</v>
      </c>
      <c r="Y380" s="196" t="s">
        <v>6280</v>
      </c>
      <c r="Z380" s="196">
        <v>0</v>
      </c>
      <c r="AA380" s="196">
        <v>1</v>
      </c>
      <c r="AB380" s="196" t="s">
        <v>6288</v>
      </c>
      <c r="AC380" s="196" t="s">
        <v>3907</v>
      </c>
      <c r="AD380" s="196">
        <v>46</v>
      </c>
    </row>
    <row r="381" spans="1:30">
      <c r="A381" s="196" t="s">
        <v>3907</v>
      </c>
      <c r="B381" s="196">
        <v>46</v>
      </c>
      <c r="C381" s="196" t="s">
        <v>6286</v>
      </c>
      <c r="D381" s="197">
        <v>3667</v>
      </c>
      <c r="E381" s="196" t="s">
        <v>6279</v>
      </c>
      <c r="F381" s="196" t="s">
        <v>437</v>
      </c>
      <c r="G381" s="196" t="s">
        <v>431</v>
      </c>
      <c r="H381" s="196" t="s">
        <v>558</v>
      </c>
      <c r="I381" s="196">
        <v>1</v>
      </c>
      <c r="J381" s="196"/>
      <c r="K381" s="196">
        <v>2022</v>
      </c>
      <c r="L381" s="196">
        <v>11</v>
      </c>
      <c r="M381" s="196">
        <v>0</v>
      </c>
      <c r="N381" s="196">
        <v>1</v>
      </c>
      <c r="O381" s="196"/>
      <c r="P381" s="196"/>
      <c r="Q381" s="196" t="s">
        <v>6264</v>
      </c>
      <c r="R381" s="196">
        <v>1</v>
      </c>
      <c r="S381" s="196" t="s">
        <v>636</v>
      </c>
      <c r="T381" s="196" t="s">
        <v>5407</v>
      </c>
      <c r="U381" s="196">
        <v>0</v>
      </c>
      <c r="V381" s="196">
        <v>1</v>
      </c>
      <c r="W381" s="196"/>
      <c r="X381" s="196">
        <v>1</v>
      </c>
      <c r="Y381" s="196" t="s">
        <v>6280</v>
      </c>
      <c r="Z381" s="196">
        <v>0</v>
      </c>
      <c r="AA381" s="196">
        <v>1</v>
      </c>
      <c r="AB381" s="196" t="s">
        <v>6288</v>
      </c>
      <c r="AC381" s="196" t="s">
        <v>3907</v>
      </c>
      <c r="AD381" s="196">
        <v>46</v>
      </c>
    </row>
    <row r="382" spans="1:30">
      <c r="A382" s="196" t="s">
        <v>3907</v>
      </c>
      <c r="B382" s="196">
        <v>46</v>
      </c>
      <c r="C382" s="196" t="s">
        <v>6286</v>
      </c>
      <c r="D382" s="197">
        <v>3668</v>
      </c>
      <c r="E382" s="196" t="s">
        <v>6279</v>
      </c>
      <c r="F382" s="196" t="s">
        <v>437</v>
      </c>
      <c r="G382" s="196" t="s">
        <v>431</v>
      </c>
      <c r="H382" s="196" t="s">
        <v>558</v>
      </c>
      <c r="I382" s="196">
        <v>1</v>
      </c>
      <c r="J382" s="196"/>
      <c r="K382" s="196">
        <v>2022</v>
      </c>
      <c r="L382" s="196">
        <v>11</v>
      </c>
      <c r="M382" s="196">
        <v>0</v>
      </c>
      <c r="N382" s="196">
        <v>1</v>
      </c>
      <c r="O382" s="196"/>
      <c r="P382" s="196"/>
      <c r="Q382" s="196" t="s">
        <v>6264</v>
      </c>
      <c r="R382" s="196">
        <v>1</v>
      </c>
      <c r="S382" s="196" t="s">
        <v>636</v>
      </c>
      <c r="T382" s="196" t="s">
        <v>5407</v>
      </c>
      <c r="U382" s="196">
        <v>0</v>
      </c>
      <c r="V382" s="196">
        <v>1</v>
      </c>
      <c r="W382" s="196"/>
      <c r="X382" s="196">
        <v>1</v>
      </c>
      <c r="Y382" s="196" t="s">
        <v>6280</v>
      </c>
      <c r="Z382" s="196">
        <v>0</v>
      </c>
      <c r="AA382" s="196">
        <v>1</v>
      </c>
      <c r="AB382" s="196" t="s">
        <v>6288</v>
      </c>
      <c r="AC382" s="196" t="s">
        <v>3907</v>
      </c>
      <c r="AD382" s="196">
        <v>46</v>
      </c>
    </row>
    <row r="383" spans="1:30">
      <c r="A383" s="196" t="s">
        <v>3907</v>
      </c>
      <c r="B383" s="196">
        <v>46</v>
      </c>
      <c r="C383" s="196" t="s">
        <v>6286</v>
      </c>
      <c r="D383" s="197">
        <v>3669</v>
      </c>
      <c r="E383" s="196" t="s">
        <v>6279</v>
      </c>
      <c r="F383" s="196" t="s">
        <v>437</v>
      </c>
      <c r="G383" s="196" t="s">
        <v>431</v>
      </c>
      <c r="H383" s="196" t="s">
        <v>558</v>
      </c>
      <c r="I383" s="196">
        <v>6</v>
      </c>
      <c r="J383" s="196"/>
      <c r="K383" s="196">
        <v>2022</v>
      </c>
      <c r="L383" s="196">
        <v>11</v>
      </c>
      <c r="M383" s="196">
        <v>0</v>
      </c>
      <c r="N383" s="196">
        <v>6</v>
      </c>
      <c r="O383" s="196"/>
      <c r="P383" s="196"/>
      <c r="Q383" s="196" t="s">
        <v>6264</v>
      </c>
      <c r="R383" s="196">
        <v>1</v>
      </c>
      <c r="S383" s="196" t="s">
        <v>636</v>
      </c>
      <c r="T383" s="196" t="s">
        <v>5407</v>
      </c>
      <c r="U383" s="196">
        <v>0</v>
      </c>
      <c r="V383" s="196">
        <v>1</v>
      </c>
      <c r="W383" s="196"/>
      <c r="X383" s="196">
        <v>6</v>
      </c>
      <c r="Y383" s="196" t="s">
        <v>6280</v>
      </c>
      <c r="Z383" s="196">
        <v>0</v>
      </c>
      <c r="AA383" s="196">
        <v>1</v>
      </c>
      <c r="AB383" s="196" t="s">
        <v>6288</v>
      </c>
      <c r="AC383" s="196" t="s">
        <v>3907</v>
      </c>
      <c r="AD383" s="196">
        <v>46</v>
      </c>
    </row>
    <row r="384" spans="1:30">
      <c r="A384" s="196" t="s">
        <v>3907</v>
      </c>
      <c r="B384" s="196">
        <v>46</v>
      </c>
      <c r="C384" s="196" t="s">
        <v>6286</v>
      </c>
      <c r="D384" s="197">
        <v>3670</v>
      </c>
      <c r="E384" s="196" t="s">
        <v>6279</v>
      </c>
      <c r="F384" s="196" t="s">
        <v>437</v>
      </c>
      <c r="G384" s="196" t="s">
        <v>431</v>
      </c>
      <c r="H384" s="196" t="s">
        <v>558</v>
      </c>
      <c r="I384" s="196">
        <v>1</v>
      </c>
      <c r="J384" s="196"/>
      <c r="K384" s="196">
        <v>2022</v>
      </c>
      <c r="L384" s="196">
        <v>12</v>
      </c>
      <c r="M384" s="196">
        <v>0</v>
      </c>
      <c r="N384" s="196">
        <v>1</v>
      </c>
      <c r="O384" s="196"/>
      <c r="P384" s="196"/>
      <c r="Q384" s="196" t="s">
        <v>6264</v>
      </c>
      <c r="R384" s="196">
        <v>1</v>
      </c>
      <c r="S384" s="196" t="s">
        <v>636</v>
      </c>
      <c r="T384" s="196" t="s">
        <v>5408</v>
      </c>
      <c r="U384" s="196">
        <v>0</v>
      </c>
      <c r="V384" s="196">
        <v>1</v>
      </c>
      <c r="W384" s="196"/>
      <c r="X384" s="196">
        <v>1</v>
      </c>
      <c r="Y384" s="196" t="s">
        <v>6280</v>
      </c>
      <c r="Z384" s="196">
        <v>0</v>
      </c>
      <c r="AA384" s="196">
        <v>1</v>
      </c>
      <c r="AB384" s="196" t="s">
        <v>6288</v>
      </c>
      <c r="AC384" s="196" t="s">
        <v>3907</v>
      </c>
      <c r="AD384" s="196">
        <v>46</v>
      </c>
    </row>
    <row r="385" spans="1:30">
      <c r="A385" s="196" t="s">
        <v>3907</v>
      </c>
      <c r="B385" s="196">
        <v>46</v>
      </c>
      <c r="C385" s="196" t="s">
        <v>6286</v>
      </c>
      <c r="D385" s="197">
        <v>3671</v>
      </c>
      <c r="E385" s="196" t="s">
        <v>6279</v>
      </c>
      <c r="F385" s="196" t="s">
        <v>437</v>
      </c>
      <c r="G385" s="196" t="s">
        <v>431</v>
      </c>
      <c r="H385" s="196" t="s">
        <v>558</v>
      </c>
      <c r="I385" s="196">
        <v>1</v>
      </c>
      <c r="J385" s="196"/>
      <c r="K385" s="196">
        <v>2022</v>
      </c>
      <c r="L385" s="196">
        <v>12</v>
      </c>
      <c r="M385" s="196">
        <v>0</v>
      </c>
      <c r="N385" s="196">
        <v>1</v>
      </c>
      <c r="O385" s="196"/>
      <c r="P385" s="196"/>
      <c r="Q385" s="196" t="s">
        <v>6264</v>
      </c>
      <c r="R385" s="196">
        <v>1</v>
      </c>
      <c r="S385" s="196" t="s">
        <v>636</v>
      </c>
      <c r="T385" s="196" t="s">
        <v>5408</v>
      </c>
      <c r="U385" s="196">
        <v>0</v>
      </c>
      <c r="V385" s="196">
        <v>1</v>
      </c>
      <c r="W385" s="196"/>
      <c r="X385" s="196">
        <v>1</v>
      </c>
      <c r="Y385" s="196" t="s">
        <v>6280</v>
      </c>
      <c r="Z385" s="196">
        <v>0</v>
      </c>
      <c r="AA385" s="196">
        <v>1</v>
      </c>
      <c r="AB385" s="196" t="s">
        <v>6288</v>
      </c>
      <c r="AC385" s="196" t="s">
        <v>3907</v>
      </c>
      <c r="AD385" s="196">
        <v>46</v>
      </c>
    </row>
    <row r="386" spans="1:30">
      <c r="A386" s="196" t="s">
        <v>3907</v>
      </c>
      <c r="B386" s="196">
        <v>46</v>
      </c>
      <c r="C386" s="196" t="s">
        <v>6286</v>
      </c>
      <c r="D386" s="197">
        <v>3672</v>
      </c>
      <c r="E386" s="196" t="s">
        <v>6279</v>
      </c>
      <c r="F386" s="196" t="s">
        <v>437</v>
      </c>
      <c r="G386" s="196" t="s">
        <v>431</v>
      </c>
      <c r="H386" s="196" t="s">
        <v>558</v>
      </c>
      <c r="I386" s="196">
        <v>6</v>
      </c>
      <c r="J386" s="196"/>
      <c r="K386" s="196">
        <v>2022</v>
      </c>
      <c r="L386" s="196">
        <v>12</v>
      </c>
      <c r="M386" s="196">
        <v>0</v>
      </c>
      <c r="N386" s="196">
        <v>6</v>
      </c>
      <c r="O386" s="196"/>
      <c r="P386" s="196"/>
      <c r="Q386" s="196" t="s">
        <v>6264</v>
      </c>
      <c r="R386" s="196">
        <v>1</v>
      </c>
      <c r="S386" s="196" t="s">
        <v>636</v>
      </c>
      <c r="T386" s="196" t="s">
        <v>5408</v>
      </c>
      <c r="U386" s="196">
        <v>0</v>
      </c>
      <c r="V386" s="196">
        <v>1</v>
      </c>
      <c r="W386" s="196"/>
      <c r="X386" s="196">
        <v>6</v>
      </c>
      <c r="Y386" s="196" t="s">
        <v>6280</v>
      </c>
      <c r="Z386" s="196">
        <v>0</v>
      </c>
      <c r="AA386" s="196">
        <v>1</v>
      </c>
      <c r="AB386" s="196" t="s">
        <v>6288</v>
      </c>
      <c r="AC386" s="196" t="s">
        <v>3907</v>
      </c>
      <c r="AD386" s="196">
        <v>46</v>
      </c>
    </row>
    <row r="387" spans="1:30">
      <c r="A387" s="196" t="s">
        <v>3907</v>
      </c>
      <c r="B387" s="196">
        <v>46</v>
      </c>
      <c r="C387" s="196" t="s">
        <v>6286</v>
      </c>
      <c r="D387" s="197">
        <v>3709</v>
      </c>
      <c r="E387" s="196" t="s">
        <v>6279</v>
      </c>
      <c r="F387" s="196" t="s">
        <v>437</v>
      </c>
      <c r="G387" s="196" t="s">
        <v>431</v>
      </c>
      <c r="H387" s="196" t="s">
        <v>558</v>
      </c>
      <c r="I387" s="196">
        <v>15</v>
      </c>
      <c r="J387" s="196"/>
      <c r="K387" s="196">
        <v>2023</v>
      </c>
      <c r="L387" s="196">
        <v>1</v>
      </c>
      <c r="M387" s="196">
        <v>0</v>
      </c>
      <c r="N387" s="196">
        <v>15</v>
      </c>
      <c r="O387" s="196"/>
      <c r="P387" s="196"/>
      <c r="Q387" s="196" t="s">
        <v>6264</v>
      </c>
      <c r="R387" s="196">
        <v>1</v>
      </c>
      <c r="S387" s="196" t="s">
        <v>636</v>
      </c>
      <c r="T387" s="196" t="s">
        <v>5409</v>
      </c>
      <c r="U387" s="196">
        <v>0</v>
      </c>
      <c r="V387" s="196">
        <v>1</v>
      </c>
      <c r="W387" s="196"/>
      <c r="X387" s="196">
        <v>15</v>
      </c>
      <c r="Y387" s="196" t="s">
        <v>6280</v>
      </c>
      <c r="Z387" s="196">
        <v>0</v>
      </c>
      <c r="AA387" s="196">
        <v>1</v>
      </c>
      <c r="AB387" s="196" t="s">
        <v>6288</v>
      </c>
      <c r="AC387" s="196" t="s">
        <v>3907</v>
      </c>
      <c r="AD387" s="196">
        <v>46</v>
      </c>
    </row>
    <row r="388" spans="1:30">
      <c r="A388" s="196" t="s">
        <v>3907</v>
      </c>
      <c r="B388" s="196">
        <v>46</v>
      </c>
      <c r="C388" s="196" t="s">
        <v>6286</v>
      </c>
      <c r="D388" s="197">
        <v>3710</v>
      </c>
      <c r="E388" s="196" t="s">
        <v>6279</v>
      </c>
      <c r="F388" s="196" t="s">
        <v>437</v>
      </c>
      <c r="G388" s="196" t="s">
        <v>431</v>
      </c>
      <c r="H388" s="196" t="s">
        <v>558</v>
      </c>
      <c r="I388" s="196">
        <v>15</v>
      </c>
      <c r="J388" s="196"/>
      <c r="K388" s="196">
        <v>2023</v>
      </c>
      <c r="L388" s="196">
        <v>2</v>
      </c>
      <c r="M388" s="196">
        <v>0</v>
      </c>
      <c r="N388" s="196">
        <v>15</v>
      </c>
      <c r="O388" s="196"/>
      <c r="P388" s="196"/>
      <c r="Q388" s="196" t="s">
        <v>6264</v>
      </c>
      <c r="R388" s="196">
        <v>1</v>
      </c>
      <c r="S388" s="196" t="s">
        <v>636</v>
      </c>
      <c r="T388" s="196" t="s">
        <v>5410</v>
      </c>
      <c r="U388" s="196">
        <v>0</v>
      </c>
      <c r="V388" s="196">
        <v>1</v>
      </c>
      <c r="W388" s="196"/>
      <c r="X388" s="196">
        <v>15</v>
      </c>
      <c r="Y388" s="196" t="s">
        <v>6280</v>
      </c>
      <c r="Z388" s="196">
        <v>0</v>
      </c>
      <c r="AA388" s="196">
        <v>1</v>
      </c>
      <c r="AB388" s="196" t="s">
        <v>6288</v>
      </c>
      <c r="AC388" s="196" t="s">
        <v>3907</v>
      </c>
      <c r="AD388" s="196">
        <v>46</v>
      </c>
    </row>
    <row r="389" spans="1:30">
      <c r="A389" s="196" t="s">
        <v>3907</v>
      </c>
      <c r="B389" s="196">
        <v>46</v>
      </c>
      <c r="C389" s="196" t="s">
        <v>6286</v>
      </c>
      <c r="D389" s="197">
        <v>3711</v>
      </c>
      <c r="E389" s="196" t="s">
        <v>6279</v>
      </c>
      <c r="F389" s="196" t="s">
        <v>437</v>
      </c>
      <c r="G389" s="196" t="s">
        <v>431</v>
      </c>
      <c r="H389" s="196" t="s">
        <v>558</v>
      </c>
      <c r="I389" s="196">
        <v>15</v>
      </c>
      <c r="J389" s="196"/>
      <c r="K389" s="196">
        <v>2023</v>
      </c>
      <c r="L389" s="196">
        <v>3</v>
      </c>
      <c r="M389" s="196">
        <v>0</v>
      </c>
      <c r="N389" s="196">
        <v>15</v>
      </c>
      <c r="O389" s="196"/>
      <c r="P389" s="196"/>
      <c r="Q389" s="196" t="s">
        <v>6264</v>
      </c>
      <c r="R389" s="196">
        <v>1</v>
      </c>
      <c r="S389" s="196" t="s">
        <v>636</v>
      </c>
      <c r="T389" s="196" t="s">
        <v>5411</v>
      </c>
      <c r="U389" s="196">
        <v>0</v>
      </c>
      <c r="V389" s="196">
        <v>1</v>
      </c>
      <c r="W389" s="196"/>
      <c r="X389" s="196">
        <v>15</v>
      </c>
      <c r="Y389" s="196" t="s">
        <v>6280</v>
      </c>
      <c r="Z389" s="196">
        <v>0</v>
      </c>
      <c r="AA389" s="196">
        <v>1</v>
      </c>
      <c r="AB389" s="196" t="s">
        <v>6288</v>
      </c>
      <c r="AC389" s="196" t="s">
        <v>3907</v>
      </c>
      <c r="AD389" s="196">
        <v>46</v>
      </c>
    </row>
    <row r="390" spans="1:30">
      <c r="A390" s="196" t="s">
        <v>3907</v>
      </c>
      <c r="B390" s="196">
        <v>46</v>
      </c>
      <c r="C390" s="196" t="s">
        <v>6286</v>
      </c>
      <c r="D390" s="197">
        <v>3712</v>
      </c>
      <c r="E390" s="196" t="s">
        <v>6279</v>
      </c>
      <c r="F390" s="196" t="s">
        <v>437</v>
      </c>
      <c r="G390" s="196" t="s">
        <v>431</v>
      </c>
      <c r="H390" s="196" t="s">
        <v>558</v>
      </c>
      <c r="I390" s="196">
        <v>15</v>
      </c>
      <c r="J390" s="196"/>
      <c r="K390" s="196">
        <v>2023</v>
      </c>
      <c r="L390" s="196">
        <v>4</v>
      </c>
      <c r="M390" s="196">
        <v>0</v>
      </c>
      <c r="N390" s="196">
        <v>15</v>
      </c>
      <c r="O390" s="196"/>
      <c r="P390" s="196"/>
      <c r="Q390" s="196" t="s">
        <v>6264</v>
      </c>
      <c r="R390" s="196">
        <v>1</v>
      </c>
      <c r="S390" s="196" t="s">
        <v>636</v>
      </c>
      <c r="T390" s="196" t="s">
        <v>5412</v>
      </c>
      <c r="U390" s="196">
        <v>0</v>
      </c>
      <c r="V390" s="196">
        <v>1</v>
      </c>
      <c r="W390" s="196"/>
      <c r="X390" s="196">
        <v>15</v>
      </c>
      <c r="Y390" s="196" t="s">
        <v>6280</v>
      </c>
      <c r="Z390" s="196">
        <v>0</v>
      </c>
      <c r="AA390" s="196">
        <v>1</v>
      </c>
      <c r="AB390" s="196" t="s">
        <v>6288</v>
      </c>
      <c r="AC390" s="196" t="s">
        <v>3907</v>
      </c>
      <c r="AD390" s="196">
        <v>46</v>
      </c>
    </row>
    <row r="391" spans="1:30">
      <c r="A391" s="196" t="s">
        <v>3907</v>
      </c>
      <c r="B391" s="196">
        <v>46</v>
      </c>
      <c r="C391" s="196" t="s">
        <v>6286</v>
      </c>
      <c r="D391" s="197">
        <v>3713</v>
      </c>
      <c r="E391" s="196" t="s">
        <v>6279</v>
      </c>
      <c r="F391" s="196" t="s">
        <v>437</v>
      </c>
      <c r="G391" s="196" t="s">
        <v>431</v>
      </c>
      <c r="H391" s="196" t="s">
        <v>558</v>
      </c>
      <c r="I391" s="196">
        <v>15</v>
      </c>
      <c r="J391" s="196"/>
      <c r="K391" s="196">
        <v>2023</v>
      </c>
      <c r="L391" s="196">
        <v>5</v>
      </c>
      <c r="M391" s="196">
        <v>0</v>
      </c>
      <c r="N391" s="196">
        <v>15</v>
      </c>
      <c r="O391" s="196"/>
      <c r="P391" s="196"/>
      <c r="Q391" s="196" t="s">
        <v>6264</v>
      </c>
      <c r="R391" s="196">
        <v>1</v>
      </c>
      <c r="S391" s="196" t="s">
        <v>636</v>
      </c>
      <c r="T391" s="196" t="s">
        <v>5413</v>
      </c>
      <c r="U391" s="196">
        <v>0</v>
      </c>
      <c r="V391" s="196">
        <v>1</v>
      </c>
      <c r="W391" s="196"/>
      <c r="X391" s="196">
        <v>15</v>
      </c>
      <c r="Y391" s="196" t="s">
        <v>6280</v>
      </c>
      <c r="Z391" s="196">
        <v>0</v>
      </c>
      <c r="AA391" s="196">
        <v>1</v>
      </c>
      <c r="AB391" s="196" t="s">
        <v>6288</v>
      </c>
      <c r="AC391" s="196" t="s">
        <v>3907</v>
      </c>
      <c r="AD391" s="196">
        <v>46</v>
      </c>
    </row>
    <row r="392" spans="1:30">
      <c r="A392" s="196" t="s">
        <v>3907</v>
      </c>
      <c r="B392" s="196">
        <v>46</v>
      </c>
      <c r="C392" s="196" t="s">
        <v>6286</v>
      </c>
      <c r="D392" s="197">
        <v>3714</v>
      </c>
      <c r="E392" s="196" t="s">
        <v>6279</v>
      </c>
      <c r="F392" s="196" t="s">
        <v>437</v>
      </c>
      <c r="G392" s="196" t="s">
        <v>431</v>
      </c>
      <c r="H392" s="196" t="s">
        <v>558</v>
      </c>
      <c r="I392" s="196">
        <v>15</v>
      </c>
      <c r="J392" s="196"/>
      <c r="K392" s="196">
        <v>2023</v>
      </c>
      <c r="L392" s="196">
        <v>6</v>
      </c>
      <c r="M392" s="196">
        <v>0</v>
      </c>
      <c r="N392" s="196">
        <v>15</v>
      </c>
      <c r="O392" s="196"/>
      <c r="P392" s="196"/>
      <c r="Q392" s="196" t="s">
        <v>6264</v>
      </c>
      <c r="R392" s="196">
        <v>1</v>
      </c>
      <c r="S392" s="196" t="s">
        <v>636</v>
      </c>
      <c r="T392" s="196" t="s">
        <v>5414</v>
      </c>
      <c r="U392" s="196">
        <v>0</v>
      </c>
      <c r="V392" s="196">
        <v>1</v>
      </c>
      <c r="W392" s="196"/>
      <c r="X392" s="196">
        <v>15</v>
      </c>
      <c r="Y392" s="196" t="s">
        <v>6280</v>
      </c>
      <c r="Z392" s="196">
        <v>0</v>
      </c>
      <c r="AA392" s="196">
        <v>1</v>
      </c>
      <c r="AB392" s="196" t="s">
        <v>6288</v>
      </c>
      <c r="AC392" s="196" t="s">
        <v>3907</v>
      </c>
      <c r="AD392" s="196">
        <v>46</v>
      </c>
    </row>
    <row r="393" spans="1:30">
      <c r="A393" s="196" t="s">
        <v>3907</v>
      </c>
      <c r="B393" s="196">
        <v>46</v>
      </c>
      <c r="C393" s="196" t="s">
        <v>6286</v>
      </c>
      <c r="D393" s="197">
        <v>3715</v>
      </c>
      <c r="E393" s="196" t="s">
        <v>6279</v>
      </c>
      <c r="F393" s="196" t="s">
        <v>437</v>
      </c>
      <c r="G393" s="196" t="s">
        <v>431</v>
      </c>
      <c r="H393" s="196" t="s">
        <v>558</v>
      </c>
      <c r="I393" s="196">
        <v>15</v>
      </c>
      <c r="J393" s="196"/>
      <c r="K393" s="196">
        <v>2023</v>
      </c>
      <c r="L393" s="196">
        <v>7</v>
      </c>
      <c r="M393" s="196">
        <v>0</v>
      </c>
      <c r="N393" s="196">
        <v>15</v>
      </c>
      <c r="O393" s="196"/>
      <c r="P393" s="196"/>
      <c r="Q393" s="196" t="s">
        <v>6264</v>
      </c>
      <c r="R393" s="196">
        <v>1</v>
      </c>
      <c r="S393" s="196" t="s">
        <v>636</v>
      </c>
      <c r="T393" s="196" t="s">
        <v>5415</v>
      </c>
      <c r="U393" s="196">
        <v>0</v>
      </c>
      <c r="V393" s="196">
        <v>1</v>
      </c>
      <c r="W393" s="196"/>
      <c r="X393" s="196">
        <v>15</v>
      </c>
      <c r="Y393" s="196" t="s">
        <v>6280</v>
      </c>
      <c r="Z393" s="196">
        <v>0</v>
      </c>
      <c r="AA393" s="196">
        <v>1</v>
      </c>
      <c r="AB393" s="196" t="s">
        <v>6288</v>
      </c>
      <c r="AC393" s="196" t="s">
        <v>3907</v>
      </c>
      <c r="AD393" s="196">
        <v>46</v>
      </c>
    </row>
    <row r="394" spans="1:30">
      <c r="A394" s="196" t="s">
        <v>3907</v>
      </c>
      <c r="B394" s="196">
        <v>46</v>
      </c>
      <c r="C394" s="196" t="s">
        <v>6286</v>
      </c>
      <c r="D394" s="197">
        <v>3716</v>
      </c>
      <c r="E394" s="196" t="s">
        <v>6279</v>
      </c>
      <c r="F394" s="196" t="s">
        <v>437</v>
      </c>
      <c r="G394" s="196" t="s">
        <v>431</v>
      </c>
      <c r="H394" s="196" t="s">
        <v>558</v>
      </c>
      <c r="I394" s="196">
        <v>15</v>
      </c>
      <c r="J394" s="196"/>
      <c r="K394" s="196">
        <v>2023</v>
      </c>
      <c r="L394" s="196">
        <v>8</v>
      </c>
      <c r="M394" s="196">
        <v>0</v>
      </c>
      <c r="N394" s="196">
        <v>15</v>
      </c>
      <c r="O394" s="196"/>
      <c r="P394" s="196"/>
      <c r="Q394" s="196" t="s">
        <v>6264</v>
      </c>
      <c r="R394" s="196">
        <v>1</v>
      </c>
      <c r="S394" s="196" t="s">
        <v>636</v>
      </c>
      <c r="T394" s="196" t="s">
        <v>5416</v>
      </c>
      <c r="U394" s="196">
        <v>0</v>
      </c>
      <c r="V394" s="196">
        <v>1</v>
      </c>
      <c r="W394" s="196"/>
      <c r="X394" s="196">
        <v>15</v>
      </c>
      <c r="Y394" s="196" t="s">
        <v>6280</v>
      </c>
      <c r="Z394" s="196">
        <v>0</v>
      </c>
      <c r="AA394" s="196">
        <v>1</v>
      </c>
      <c r="AB394" s="196" t="s">
        <v>6288</v>
      </c>
      <c r="AC394" s="196" t="s">
        <v>3907</v>
      </c>
      <c r="AD394" s="196">
        <v>46</v>
      </c>
    </row>
    <row r="395" spans="1:30">
      <c r="A395" s="196" t="s">
        <v>3907</v>
      </c>
      <c r="B395" s="196">
        <v>46</v>
      </c>
      <c r="C395" s="196" t="s">
        <v>6286</v>
      </c>
      <c r="D395" s="197">
        <v>3717</v>
      </c>
      <c r="E395" s="196" t="s">
        <v>6279</v>
      </c>
      <c r="F395" s="196" t="s">
        <v>437</v>
      </c>
      <c r="G395" s="196" t="s">
        <v>431</v>
      </c>
      <c r="H395" s="196" t="s">
        <v>558</v>
      </c>
      <c r="I395" s="196">
        <v>15</v>
      </c>
      <c r="J395" s="196"/>
      <c r="K395" s="196">
        <v>2023</v>
      </c>
      <c r="L395" s="196">
        <v>9</v>
      </c>
      <c r="M395" s="196">
        <v>0</v>
      </c>
      <c r="N395" s="196">
        <v>15</v>
      </c>
      <c r="O395" s="196"/>
      <c r="P395" s="196"/>
      <c r="Q395" s="196" t="s">
        <v>6264</v>
      </c>
      <c r="R395" s="196">
        <v>1</v>
      </c>
      <c r="S395" s="196" t="s">
        <v>636</v>
      </c>
      <c r="T395" s="196" t="s">
        <v>5417</v>
      </c>
      <c r="U395" s="196">
        <v>0</v>
      </c>
      <c r="V395" s="196">
        <v>1</v>
      </c>
      <c r="W395" s="196"/>
      <c r="X395" s="196">
        <v>15</v>
      </c>
      <c r="Y395" s="196" t="s">
        <v>6280</v>
      </c>
      <c r="Z395" s="196">
        <v>0</v>
      </c>
      <c r="AA395" s="196">
        <v>1</v>
      </c>
      <c r="AB395" s="196" t="s">
        <v>6288</v>
      </c>
      <c r="AC395" s="196" t="s">
        <v>3907</v>
      </c>
      <c r="AD395" s="196">
        <v>46</v>
      </c>
    </row>
    <row r="396" spans="1:30">
      <c r="A396" s="196" t="s">
        <v>3907</v>
      </c>
      <c r="B396" s="196">
        <v>46</v>
      </c>
      <c r="C396" s="196" t="s">
        <v>6286</v>
      </c>
      <c r="D396" s="197">
        <v>3718</v>
      </c>
      <c r="E396" s="196" t="s">
        <v>6279</v>
      </c>
      <c r="F396" s="196" t="s">
        <v>437</v>
      </c>
      <c r="G396" s="196" t="s">
        <v>431</v>
      </c>
      <c r="H396" s="196" t="s">
        <v>558</v>
      </c>
      <c r="I396" s="196">
        <v>15</v>
      </c>
      <c r="J396" s="196"/>
      <c r="K396" s="196">
        <v>2023</v>
      </c>
      <c r="L396" s="196">
        <v>10</v>
      </c>
      <c r="M396" s="196">
        <v>0</v>
      </c>
      <c r="N396" s="196">
        <v>15</v>
      </c>
      <c r="O396" s="196"/>
      <c r="P396" s="196"/>
      <c r="Q396" s="196" t="s">
        <v>6264</v>
      </c>
      <c r="R396" s="196">
        <v>1</v>
      </c>
      <c r="S396" s="196" t="s">
        <v>636</v>
      </c>
      <c r="T396" s="196" t="s">
        <v>5418</v>
      </c>
      <c r="U396" s="196">
        <v>0</v>
      </c>
      <c r="V396" s="196">
        <v>1</v>
      </c>
      <c r="W396" s="196"/>
      <c r="X396" s="196">
        <v>15</v>
      </c>
      <c r="Y396" s="196" t="s">
        <v>6280</v>
      </c>
      <c r="Z396" s="196">
        <v>0</v>
      </c>
      <c r="AA396" s="196">
        <v>1</v>
      </c>
      <c r="AB396" s="196" t="s">
        <v>6288</v>
      </c>
      <c r="AC396" s="196" t="s">
        <v>3907</v>
      </c>
      <c r="AD396" s="196">
        <v>46</v>
      </c>
    </row>
    <row r="397" spans="1:30">
      <c r="A397" s="196" t="s">
        <v>3907</v>
      </c>
      <c r="B397" s="196">
        <v>46</v>
      </c>
      <c r="C397" s="196" t="s">
        <v>6286</v>
      </c>
      <c r="D397" s="197">
        <v>3719</v>
      </c>
      <c r="E397" s="196" t="s">
        <v>6279</v>
      </c>
      <c r="F397" s="196" t="s">
        <v>437</v>
      </c>
      <c r="G397" s="196" t="s">
        <v>431</v>
      </c>
      <c r="H397" s="196" t="s">
        <v>558</v>
      </c>
      <c r="I397" s="196">
        <v>15</v>
      </c>
      <c r="J397" s="196"/>
      <c r="K397" s="196">
        <v>2023</v>
      </c>
      <c r="L397" s="196">
        <v>11</v>
      </c>
      <c r="M397" s="196">
        <v>0</v>
      </c>
      <c r="N397" s="196">
        <v>15</v>
      </c>
      <c r="O397" s="196"/>
      <c r="P397" s="196"/>
      <c r="Q397" s="196" t="s">
        <v>6264</v>
      </c>
      <c r="R397" s="196">
        <v>1</v>
      </c>
      <c r="S397" s="196" t="s">
        <v>636</v>
      </c>
      <c r="T397" s="196" t="s">
        <v>5419</v>
      </c>
      <c r="U397" s="196">
        <v>0</v>
      </c>
      <c r="V397" s="196">
        <v>1</v>
      </c>
      <c r="W397" s="196"/>
      <c r="X397" s="196">
        <v>15</v>
      </c>
      <c r="Y397" s="196" t="s">
        <v>6280</v>
      </c>
      <c r="Z397" s="196">
        <v>0</v>
      </c>
      <c r="AA397" s="196">
        <v>1</v>
      </c>
      <c r="AB397" s="196" t="s">
        <v>6288</v>
      </c>
      <c r="AC397" s="196" t="s">
        <v>3907</v>
      </c>
      <c r="AD397" s="196">
        <v>46</v>
      </c>
    </row>
    <row r="398" spans="1:30">
      <c r="A398" s="196" t="s">
        <v>3907</v>
      </c>
      <c r="B398" s="196">
        <v>46</v>
      </c>
      <c r="C398" s="196" t="s">
        <v>6286</v>
      </c>
      <c r="D398" s="197">
        <v>3720</v>
      </c>
      <c r="E398" s="196" t="s">
        <v>6279</v>
      </c>
      <c r="F398" s="196" t="s">
        <v>437</v>
      </c>
      <c r="G398" s="196" t="s">
        <v>431</v>
      </c>
      <c r="H398" s="196" t="s">
        <v>558</v>
      </c>
      <c r="I398" s="196">
        <v>15</v>
      </c>
      <c r="J398" s="196"/>
      <c r="K398" s="196">
        <v>2023</v>
      </c>
      <c r="L398" s="196">
        <v>12</v>
      </c>
      <c r="M398" s="196">
        <v>0</v>
      </c>
      <c r="N398" s="196">
        <v>15</v>
      </c>
      <c r="O398" s="196"/>
      <c r="P398" s="196"/>
      <c r="Q398" s="196" t="s">
        <v>6264</v>
      </c>
      <c r="R398" s="196">
        <v>1</v>
      </c>
      <c r="S398" s="196" t="s">
        <v>636</v>
      </c>
      <c r="T398" s="196" t="s">
        <v>5420</v>
      </c>
      <c r="U398" s="196">
        <v>0</v>
      </c>
      <c r="V398" s="196">
        <v>1</v>
      </c>
      <c r="W398" s="196"/>
      <c r="X398" s="196">
        <v>15</v>
      </c>
      <c r="Y398" s="196" t="s">
        <v>6280</v>
      </c>
      <c r="Z398" s="196">
        <v>0</v>
      </c>
      <c r="AA398" s="196">
        <v>1</v>
      </c>
      <c r="AB398" s="196" t="s">
        <v>6288</v>
      </c>
      <c r="AC398" s="196" t="s">
        <v>3907</v>
      </c>
      <c r="AD398" s="196">
        <v>46</v>
      </c>
    </row>
    <row r="399" spans="1:30">
      <c r="A399" s="196" t="s">
        <v>3907</v>
      </c>
      <c r="B399" s="196">
        <v>46</v>
      </c>
      <c r="C399" s="196" t="s">
        <v>6278</v>
      </c>
      <c r="D399" s="197">
        <v>3721</v>
      </c>
      <c r="E399" s="196" t="s">
        <v>6279</v>
      </c>
      <c r="F399" s="196" t="s">
        <v>437</v>
      </c>
      <c r="G399" s="196" t="s">
        <v>431</v>
      </c>
      <c r="H399" s="196" t="s">
        <v>569</v>
      </c>
      <c r="I399" s="196">
        <v>0</v>
      </c>
      <c r="J399" s="196"/>
      <c r="K399" s="196">
        <v>2021</v>
      </c>
      <c r="L399" s="196">
        <v>1</v>
      </c>
      <c r="M399" s="196">
        <v>0</v>
      </c>
      <c r="N399" s="196">
        <v>0</v>
      </c>
      <c r="O399" s="196"/>
      <c r="P399" s="196"/>
      <c r="Q399" s="196" t="s">
        <v>6268</v>
      </c>
      <c r="R399" s="196">
        <v>1</v>
      </c>
      <c r="S399" s="196" t="s">
        <v>636</v>
      </c>
      <c r="T399" s="196" t="s">
        <v>5385</v>
      </c>
      <c r="U399" s="196">
        <v>0</v>
      </c>
      <c r="V399" s="196">
        <v>1</v>
      </c>
      <c r="W399" s="196"/>
      <c r="X399" s="196">
        <v>0</v>
      </c>
      <c r="Y399" s="196" t="s">
        <v>6280</v>
      </c>
      <c r="Z399" s="196">
        <v>0</v>
      </c>
      <c r="AA399" s="196">
        <v>0</v>
      </c>
      <c r="AB399" s="196" t="s">
        <v>6293</v>
      </c>
      <c r="AC399" s="196" t="s">
        <v>3907</v>
      </c>
      <c r="AD399" s="196">
        <v>46</v>
      </c>
    </row>
    <row r="400" spans="1:30">
      <c r="A400" s="196" t="s">
        <v>3907</v>
      </c>
      <c r="B400" s="196">
        <v>46</v>
      </c>
      <c r="C400" s="196" t="s">
        <v>6278</v>
      </c>
      <c r="D400" s="197">
        <v>3722</v>
      </c>
      <c r="E400" s="196" t="s">
        <v>6279</v>
      </c>
      <c r="F400" s="196" t="s">
        <v>437</v>
      </c>
      <c r="G400" s="196" t="s">
        <v>431</v>
      </c>
      <c r="H400" s="196" t="s">
        <v>569</v>
      </c>
      <c r="I400" s="196">
        <v>0</v>
      </c>
      <c r="J400" s="196"/>
      <c r="K400" s="196">
        <v>2021</v>
      </c>
      <c r="L400" s="196">
        <v>2</v>
      </c>
      <c r="M400" s="196">
        <v>0</v>
      </c>
      <c r="N400" s="196">
        <v>0</v>
      </c>
      <c r="O400" s="196"/>
      <c r="P400" s="196"/>
      <c r="Q400" s="196" t="s">
        <v>6268</v>
      </c>
      <c r="R400" s="196">
        <v>1</v>
      </c>
      <c r="S400" s="196" t="s">
        <v>636</v>
      </c>
      <c r="T400" s="196" t="s">
        <v>5386</v>
      </c>
      <c r="U400" s="196">
        <v>0</v>
      </c>
      <c r="V400" s="196">
        <v>1</v>
      </c>
      <c r="W400" s="196"/>
      <c r="X400" s="196">
        <v>0</v>
      </c>
      <c r="Y400" s="196" t="s">
        <v>6280</v>
      </c>
      <c r="Z400" s="196">
        <v>0</v>
      </c>
      <c r="AA400" s="196">
        <v>0</v>
      </c>
      <c r="AB400" s="196" t="s">
        <v>6293</v>
      </c>
      <c r="AC400" s="196" t="s">
        <v>3907</v>
      </c>
      <c r="AD400" s="196">
        <v>46</v>
      </c>
    </row>
    <row r="401" spans="1:30">
      <c r="A401" s="196" t="s">
        <v>3907</v>
      </c>
      <c r="B401" s="196">
        <v>46</v>
      </c>
      <c r="C401" s="196" t="s">
        <v>6278</v>
      </c>
      <c r="D401" s="197">
        <v>3723</v>
      </c>
      <c r="E401" s="196" t="s">
        <v>6279</v>
      </c>
      <c r="F401" s="196" t="s">
        <v>437</v>
      </c>
      <c r="G401" s="196" t="s">
        <v>431</v>
      </c>
      <c r="H401" s="196" t="s">
        <v>569</v>
      </c>
      <c r="I401" s="196">
        <v>0</v>
      </c>
      <c r="J401" s="196"/>
      <c r="K401" s="196">
        <v>2021</v>
      </c>
      <c r="L401" s="196">
        <v>3</v>
      </c>
      <c r="M401" s="196">
        <v>0</v>
      </c>
      <c r="N401" s="196">
        <v>0</v>
      </c>
      <c r="O401" s="196"/>
      <c r="P401" s="196"/>
      <c r="Q401" s="196" t="s">
        <v>6268</v>
      </c>
      <c r="R401" s="196">
        <v>1</v>
      </c>
      <c r="S401" s="196" t="s">
        <v>636</v>
      </c>
      <c r="T401" s="196" t="s">
        <v>5387</v>
      </c>
      <c r="U401" s="196">
        <v>0</v>
      </c>
      <c r="V401" s="196">
        <v>1</v>
      </c>
      <c r="W401" s="196"/>
      <c r="X401" s="196">
        <v>0</v>
      </c>
      <c r="Y401" s="196" t="s">
        <v>6280</v>
      </c>
      <c r="Z401" s="196">
        <v>0</v>
      </c>
      <c r="AA401" s="196">
        <v>0</v>
      </c>
      <c r="AB401" s="196" t="s">
        <v>6293</v>
      </c>
      <c r="AC401" s="196" t="s">
        <v>3907</v>
      </c>
      <c r="AD401" s="196">
        <v>46</v>
      </c>
    </row>
    <row r="402" spans="1:30">
      <c r="A402" s="196" t="s">
        <v>3907</v>
      </c>
      <c r="B402" s="196">
        <v>46</v>
      </c>
      <c r="C402" s="196" t="s">
        <v>6278</v>
      </c>
      <c r="D402" s="197">
        <v>3724</v>
      </c>
      <c r="E402" s="196" t="s">
        <v>6279</v>
      </c>
      <c r="F402" s="196" t="s">
        <v>437</v>
      </c>
      <c r="G402" s="196" t="s">
        <v>431</v>
      </c>
      <c r="H402" s="196" t="s">
        <v>569</v>
      </c>
      <c r="I402" s="196">
        <v>72.12618475733359</v>
      </c>
      <c r="J402" s="196"/>
      <c r="K402" s="196">
        <v>2021</v>
      </c>
      <c r="L402" s="196">
        <v>4</v>
      </c>
      <c r="M402" s="196">
        <v>0</v>
      </c>
      <c r="N402" s="196">
        <v>72.12618475733359</v>
      </c>
      <c r="O402" s="196"/>
      <c r="P402" s="196"/>
      <c r="Q402" s="196" t="s">
        <v>6268</v>
      </c>
      <c r="R402" s="196">
        <v>1</v>
      </c>
      <c r="S402" s="196" t="s">
        <v>636</v>
      </c>
      <c r="T402" s="196" t="s">
        <v>5388</v>
      </c>
      <c r="U402" s="196">
        <v>0</v>
      </c>
      <c r="V402" s="196">
        <v>1</v>
      </c>
      <c r="W402" s="196"/>
      <c r="X402" s="196">
        <v>72.12618475733359</v>
      </c>
      <c r="Y402" s="196" t="s">
        <v>6280</v>
      </c>
      <c r="Z402" s="196">
        <v>0</v>
      </c>
      <c r="AA402" s="196">
        <v>1</v>
      </c>
      <c r="AB402" s="196" t="s">
        <v>6293</v>
      </c>
      <c r="AC402" s="196" t="s">
        <v>3907</v>
      </c>
      <c r="AD402" s="196">
        <v>46</v>
      </c>
    </row>
    <row r="403" spans="1:30">
      <c r="A403" s="196" t="s">
        <v>3907</v>
      </c>
      <c r="B403" s="196">
        <v>46</v>
      </c>
      <c r="C403" s="196" t="s">
        <v>6278</v>
      </c>
      <c r="D403" s="197">
        <v>3725</v>
      </c>
      <c r="E403" s="196" t="s">
        <v>6279</v>
      </c>
      <c r="F403" s="196" t="s">
        <v>437</v>
      </c>
      <c r="G403" s="196" t="s">
        <v>431</v>
      </c>
      <c r="H403" s="196" t="s">
        <v>569</v>
      </c>
      <c r="I403" s="196">
        <v>79.942854757333635</v>
      </c>
      <c r="J403" s="196"/>
      <c r="K403" s="196">
        <v>2021</v>
      </c>
      <c r="L403" s="196">
        <v>5</v>
      </c>
      <c r="M403" s="196">
        <v>0</v>
      </c>
      <c r="N403" s="196">
        <v>79.942854757333635</v>
      </c>
      <c r="O403" s="196"/>
      <c r="P403" s="196"/>
      <c r="Q403" s="196" t="s">
        <v>6268</v>
      </c>
      <c r="R403" s="196">
        <v>1</v>
      </c>
      <c r="S403" s="196" t="s">
        <v>636</v>
      </c>
      <c r="T403" s="196" t="s">
        <v>5389</v>
      </c>
      <c r="U403" s="196">
        <v>0</v>
      </c>
      <c r="V403" s="196">
        <v>1</v>
      </c>
      <c r="W403" s="196"/>
      <c r="X403" s="196">
        <v>79.942854757333635</v>
      </c>
      <c r="Y403" s="196" t="s">
        <v>6280</v>
      </c>
      <c r="Z403" s="196">
        <v>0</v>
      </c>
      <c r="AA403" s="196">
        <v>1</v>
      </c>
      <c r="AB403" s="196" t="s">
        <v>6293</v>
      </c>
      <c r="AC403" s="196" t="s">
        <v>3907</v>
      </c>
      <c r="AD403" s="196">
        <v>46</v>
      </c>
    </row>
    <row r="404" spans="1:30">
      <c r="A404" s="196" t="s">
        <v>3907</v>
      </c>
      <c r="B404" s="196">
        <v>46</v>
      </c>
      <c r="C404" s="196" t="s">
        <v>6278</v>
      </c>
      <c r="D404" s="197">
        <v>3726</v>
      </c>
      <c r="E404" s="196" t="s">
        <v>6279</v>
      </c>
      <c r="F404" s="196" t="s">
        <v>437</v>
      </c>
      <c r="G404" s="196" t="s">
        <v>431</v>
      </c>
      <c r="H404" s="196" t="s">
        <v>569</v>
      </c>
      <c r="I404" s="196">
        <v>14.49840475733356</v>
      </c>
      <c r="J404" s="196"/>
      <c r="K404" s="196">
        <v>2021</v>
      </c>
      <c r="L404" s="196">
        <v>6</v>
      </c>
      <c r="M404" s="196">
        <v>0</v>
      </c>
      <c r="N404" s="196">
        <v>14.49840475733356</v>
      </c>
      <c r="O404" s="196"/>
      <c r="P404" s="196"/>
      <c r="Q404" s="196" t="s">
        <v>6268</v>
      </c>
      <c r="R404" s="196">
        <v>1</v>
      </c>
      <c r="S404" s="196" t="s">
        <v>636</v>
      </c>
      <c r="T404" s="196" t="s">
        <v>5390</v>
      </c>
      <c r="U404" s="196">
        <v>0</v>
      </c>
      <c r="V404" s="196">
        <v>1</v>
      </c>
      <c r="W404" s="196"/>
      <c r="X404" s="196">
        <v>14.49840475733356</v>
      </c>
      <c r="Y404" s="196" t="s">
        <v>6280</v>
      </c>
      <c r="Z404" s="196">
        <v>0</v>
      </c>
      <c r="AA404" s="196">
        <v>1</v>
      </c>
      <c r="AB404" s="196" t="s">
        <v>6293</v>
      </c>
      <c r="AC404" s="196" t="s">
        <v>3907</v>
      </c>
      <c r="AD404" s="196">
        <v>46</v>
      </c>
    </row>
    <row r="405" spans="1:30">
      <c r="A405" s="196" t="s">
        <v>3907</v>
      </c>
      <c r="B405" s="196">
        <v>46</v>
      </c>
      <c r="C405" s="196" t="s">
        <v>6278</v>
      </c>
      <c r="D405" s="197">
        <v>3727</v>
      </c>
      <c r="E405" s="196" t="s">
        <v>6279</v>
      </c>
      <c r="F405" s="196" t="s">
        <v>437</v>
      </c>
      <c r="G405" s="196" t="s">
        <v>431</v>
      </c>
      <c r="H405" s="196" t="s">
        <v>569</v>
      </c>
      <c r="I405" s="196">
        <v>0</v>
      </c>
      <c r="J405" s="196"/>
      <c r="K405" s="196">
        <v>2021</v>
      </c>
      <c r="L405" s="196">
        <v>7</v>
      </c>
      <c r="M405" s="196">
        <v>0</v>
      </c>
      <c r="N405" s="196">
        <v>0</v>
      </c>
      <c r="O405" s="196"/>
      <c r="P405" s="196"/>
      <c r="Q405" s="196" t="s">
        <v>6268</v>
      </c>
      <c r="R405" s="196">
        <v>1</v>
      </c>
      <c r="S405" s="196" t="s">
        <v>636</v>
      </c>
      <c r="T405" s="196" t="s">
        <v>5391</v>
      </c>
      <c r="U405" s="196">
        <v>0</v>
      </c>
      <c r="V405" s="196">
        <v>1</v>
      </c>
      <c r="W405" s="196"/>
      <c r="X405" s="196">
        <v>0</v>
      </c>
      <c r="Y405" s="196" t="s">
        <v>6280</v>
      </c>
      <c r="Z405" s="196">
        <v>0</v>
      </c>
      <c r="AA405" s="196">
        <v>0</v>
      </c>
      <c r="AB405" s="196" t="s">
        <v>6293</v>
      </c>
      <c r="AC405" s="196" t="s">
        <v>3907</v>
      </c>
      <c r="AD405" s="196">
        <v>46</v>
      </c>
    </row>
    <row r="406" spans="1:30">
      <c r="A406" s="196" t="s">
        <v>3907</v>
      </c>
      <c r="B406" s="196">
        <v>46</v>
      </c>
      <c r="C406" s="196" t="s">
        <v>6278</v>
      </c>
      <c r="D406" s="197">
        <v>3728</v>
      </c>
      <c r="E406" s="196" t="s">
        <v>6279</v>
      </c>
      <c r="F406" s="196" t="s">
        <v>437</v>
      </c>
      <c r="G406" s="196" t="s">
        <v>431</v>
      </c>
      <c r="H406" s="196" t="s">
        <v>569</v>
      </c>
      <c r="I406" s="196">
        <v>0</v>
      </c>
      <c r="J406" s="196"/>
      <c r="K406" s="196">
        <v>2021</v>
      </c>
      <c r="L406" s="196">
        <v>8</v>
      </c>
      <c r="M406" s="196">
        <v>0</v>
      </c>
      <c r="N406" s="196">
        <v>0</v>
      </c>
      <c r="O406" s="196"/>
      <c r="P406" s="196"/>
      <c r="Q406" s="196" t="s">
        <v>6268</v>
      </c>
      <c r="R406" s="196">
        <v>1</v>
      </c>
      <c r="S406" s="196" t="s">
        <v>636</v>
      </c>
      <c r="T406" s="196" t="s">
        <v>5392</v>
      </c>
      <c r="U406" s="196">
        <v>0</v>
      </c>
      <c r="V406" s="196">
        <v>1</v>
      </c>
      <c r="W406" s="196"/>
      <c r="X406" s="196">
        <v>0</v>
      </c>
      <c r="Y406" s="196" t="s">
        <v>6280</v>
      </c>
      <c r="Z406" s="196">
        <v>0</v>
      </c>
      <c r="AA406" s="196">
        <v>0</v>
      </c>
      <c r="AB406" s="196" t="s">
        <v>6293</v>
      </c>
      <c r="AC406" s="196" t="s">
        <v>3907</v>
      </c>
      <c r="AD406" s="196">
        <v>46</v>
      </c>
    </row>
    <row r="407" spans="1:30">
      <c r="A407" s="196" t="s">
        <v>3907</v>
      </c>
      <c r="B407" s="196">
        <v>46</v>
      </c>
      <c r="C407" s="196" t="s">
        <v>6278</v>
      </c>
      <c r="D407" s="197">
        <v>3729</v>
      </c>
      <c r="E407" s="196" t="s">
        <v>6279</v>
      </c>
      <c r="F407" s="196" t="s">
        <v>437</v>
      </c>
      <c r="G407" s="196" t="s">
        <v>431</v>
      </c>
      <c r="H407" s="196" t="s">
        <v>569</v>
      </c>
      <c r="I407" s="196">
        <v>0</v>
      </c>
      <c r="J407" s="196"/>
      <c r="K407" s="196">
        <v>2021</v>
      </c>
      <c r="L407" s="196">
        <v>9</v>
      </c>
      <c r="M407" s="196">
        <v>0</v>
      </c>
      <c r="N407" s="196">
        <v>0</v>
      </c>
      <c r="O407" s="196"/>
      <c r="P407" s="196"/>
      <c r="Q407" s="196" t="s">
        <v>6268</v>
      </c>
      <c r="R407" s="196">
        <v>1</v>
      </c>
      <c r="S407" s="196" t="s">
        <v>636</v>
      </c>
      <c r="T407" s="196" t="s">
        <v>5393</v>
      </c>
      <c r="U407" s="196">
        <v>0</v>
      </c>
      <c r="V407" s="196">
        <v>1</v>
      </c>
      <c r="W407" s="196"/>
      <c r="X407" s="196">
        <v>0</v>
      </c>
      <c r="Y407" s="196" t="s">
        <v>6280</v>
      </c>
      <c r="Z407" s="196">
        <v>0</v>
      </c>
      <c r="AA407" s="196">
        <v>0</v>
      </c>
      <c r="AB407" s="196" t="s">
        <v>6293</v>
      </c>
      <c r="AC407" s="196" t="s">
        <v>3907</v>
      </c>
      <c r="AD407" s="196">
        <v>46</v>
      </c>
    </row>
    <row r="408" spans="1:30">
      <c r="A408" s="196" t="s">
        <v>3907</v>
      </c>
      <c r="B408" s="196">
        <v>46</v>
      </c>
      <c r="C408" s="196" t="s">
        <v>6278</v>
      </c>
      <c r="D408" s="197">
        <v>3730</v>
      </c>
      <c r="E408" s="196" t="s">
        <v>6279</v>
      </c>
      <c r="F408" s="196" t="s">
        <v>437</v>
      </c>
      <c r="G408" s="196" t="s">
        <v>431</v>
      </c>
      <c r="H408" s="196" t="s">
        <v>569</v>
      </c>
      <c r="I408" s="196">
        <v>99.627304757333718</v>
      </c>
      <c r="J408" s="196"/>
      <c r="K408" s="196">
        <v>2021</v>
      </c>
      <c r="L408" s="196">
        <v>10</v>
      </c>
      <c r="M408" s="196">
        <v>0</v>
      </c>
      <c r="N408" s="196">
        <v>99.627304757333718</v>
      </c>
      <c r="O408" s="196"/>
      <c r="P408" s="196"/>
      <c r="Q408" s="196" t="s">
        <v>6268</v>
      </c>
      <c r="R408" s="196">
        <v>1</v>
      </c>
      <c r="S408" s="196" t="s">
        <v>636</v>
      </c>
      <c r="T408" s="196" t="s">
        <v>5394</v>
      </c>
      <c r="U408" s="196">
        <v>0</v>
      </c>
      <c r="V408" s="196">
        <v>1</v>
      </c>
      <c r="W408" s="196"/>
      <c r="X408" s="196">
        <v>99.627304757333718</v>
      </c>
      <c r="Y408" s="196" t="s">
        <v>6280</v>
      </c>
      <c r="Z408" s="196">
        <v>0</v>
      </c>
      <c r="AA408" s="196">
        <v>1</v>
      </c>
      <c r="AB408" s="196" t="s">
        <v>6293</v>
      </c>
      <c r="AC408" s="196" t="s">
        <v>3907</v>
      </c>
      <c r="AD408" s="196">
        <v>46</v>
      </c>
    </row>
    <row r="409" spans="1:30">
      <c r="A409" s="196" t="s">
        <v>3907</v>
      </c>
      <c r="B409" s="196">
        <v>46</v>
      </c>
      <c r="C409" s="196" t="s">
        <v>6278</v>
      </c>
      <c r="D409" s="197">
        <v>3731</v>
      </c>
      <c r="E409" s="196" t="s">
        <v>6279</v>
      </c>
      <c r="F409" s="196" t="s">
        <v>437</v>
      </c>
      <c r="G409" s="196" t="s">
        <v>431</v>
      </c>
      <c r="H409" s="196" t="s">
        <v>569</v>
      </c>
      <c r="I409" s="196">
        <v>14.7784247573336</v>
      </c>
      <c r="J409" s="196"/>
      <c r="K409" s="196">
        <v>2021</v>
      </c>
      <c r="L409" s="196">
        <v>11</v>
      </c>
      <c r="M409" s="196">
        <v>0</v>
      </c>
      <c r="N409" s="196">
        <v>14.7784247573336</v>
      </c>
      <c r="O409" s="196"/>
      <c r="P409" s="196"/>
      <c r="Q409" s="196" t="s">
        <v>6268</v>
      </c>
      <c r="R409" s="196">
        <v>1</v>
      </c>
      <c r="S409" s="196" t="s">
        <v>636</v>
      </c>
      <c r="T409" s="196" t="s">
        <v>5395</v>
      </c>
      <c r="U409" s="196">
        <v>0</v>
      </c>
      <c r="V409" s="196">
        <v>1</v>
      </c>
      <c r="W409" s="196"/>
      <c r="X409" s="196">
        <v>14.7784247573336</v>
      </c>
      <c r="Y409" s="196" t="s">
        <v>6280</v>
      </c>
      <c r="Z409" s="196">
        <v>0</v>
      </c>
      <c r="AA409" s="196">
        <v>1</v>
      </c>
      <c r="AB409" s="196" t="s">
        <v>6293</v>
      </c>
      <c r="AC409" s="196" t="s">
        <v>3907</v>
      </c>
      <c r="AD409" s="196">
        <v>46</v>
      </c>
    </row>
    <row r="410" spans="1:30">
      <c r="A410" s="196" t="s">
        <v>3907</v>
      </c>
      <c r="B410" s="196">
        <v>46</v>
      </c>
      <c r="C410" s="196" t="s">
        <v>6278</v>
      </c>
      <c r="D410" s="197">
        <v>3732</v>
      </c>
      <c r="E410" s="196" t="s">
        <v>6279</v>
      </c>
      <c r="F410" s="196" t="s">
        <v>437</v>
      </c>
      <c r="G410" s="196" t="s">
        <v>431</v>
      </c>
      <c r="H410" s="196" t="s">
        <v>569</v>
      </c>
      <c r="I410" s="196">
        <v>0</v>
      </c>
      <c r="J410" s="196"/>
      <c r="K410" s="196">
        <v>2021</v>
      </c>
      <c r="L410" s="196">
        <v>12</v>
      </c>
      <c r="M410" s="196">
        <v>0</v>
      </c>
      <c r="N410" s="196">
        <v>0</v>
      </c>
      <c r="O410" s="196"/>
      <c r="P410" s="196"/>
      <c r="Q410" s="196" t="s">
        <v>6268</v>
      </c>
      <c r="R410" s="196">
        <v>1</v>
      </c>
      <c r="S410" s="196" t="s">
        <v>636</v>
      </c>
      <c r="T410" s="196" t="s">
        <v>5396</v>
      </c>
      <c r="U410" s="196">
        <v>0</v>
      </c>
      <c r="V410" s="196">
        <v>1</v>
      </c>
      <c r="W410" s="196"/>
      <c r="X410" s="196">
        <v>0</v>
      </c>
      <c r="Y410" s="196" t="s">
        <v>6280</v>
      </c>
      <c r="Z410" s="196">
        <v>0</v>
      </c>
      <c r="AA410" s="196">
        <v>0</v>
      </c>
      <c r="AB410" s="196" t="s">
        <v>6293</v>
      </c>
      <c r="AC410" s="196" t="s">
        <v>3907</v>
      </c>
      <c r="AD410" s="196">
        <v>46</v>
      </c>
    </row>
    <row r="411" spans="1:30">
      <c r="A411" s="196" t="s">
        <v>3907</v>
      </c>
      <c r="B411" s="196">
        <v>46</v>
      </c>
      <c r="C411" s="196" t="s">
        <v>6278</v>
      </c>
      <c r="D411" s="197">
        <v>3733</v>
      </c>
      <c r="E411" s="196" t="s">
        <v>6279</v>
      </c>
      <c r="F411" s="196" t="s">
        <v>437</v>
      </c>
      <c r="G411" s="196" t="s">
        <v>431</v>
      </c>
      <c r="H411" s="196" t="s">
        <v>569</v>
      </c>
      <c r="I411" s="196">
        <v>297.38653135389831</v>
      </c>
      <c r="J411" s="196"/>
      <c r="K411" s="196">
        <v>2022</v>
      </c>
      <c r="L411" s="196">
        <v>1</v>
      </c>
      <c r="M411" s="196">
        <v>0</v>
      </c>
      <c r="N411" s="196">
        <v>297.38653135389831</v>
      </c>
      <c r="O411" s="196"/>
      <c r="P411" s="196"/>
      <c r="Q411" s="196" t="s">
        <v>6268</v>
      </c>
      <c r="R411" s="196">
        <v>1</v>
      </c>
      <c r="S411" s="196" t="s">
        <v>636</v>
      </c>
      <c r="T411" s="196" t="s">
        <v>5397</v>
      </c>
      <c r="U411" s="196">
        <v>0</v>
      </c>
      <c r="V411" s="196">
        <v>1</v>
      </c>
      <c r="W411" s="196"/>
      <c r="X411" s="196">
        <v>297.38653135389831</v>
      </c>
      <c r="Y411" s="196" t="s">
        <v>6280</v>
      </c>
      <c r="Z411" s="196">
        <v>0</v>
      </c>
      <c r="AA411" s="196">
        <v>1</v>
      </c>
      <c r="AB411" s="196" t="s">
        <v>6293</v>
      </c>
      <c r="AC411" s="196" t="s">
        <v>3907</v>
      </c>
      <c r="AD411" s="196">
        <v>46</v>
      </c>
    </row>
    <row r="412" spans="1:30">
      <c r="A412" s="196" t="s">
        <v>3907</v>
      </c>
      <c r="B412" s="196">
        <v>46</v>
      </c>
      <c r="C412" s="196" t="s">
        <v>6278</v>
      </c>
      <c r="D412" s="197">
        <v>3734</v>
      </c>
      <c r="E412" s="196" t="s">
        <v>6279</v>
      </c>
      <c r="F412" s="196" t="s">
        <v>437</v>
      </c>
      <c r="G412" s="196" t="s">
        <v>431</v>
      </c>
      <c r="H412" s="196" t="s">
        <v>569</v>
      </c>
      <c r="I412" s="196">
        <v>291.09763135389841</v>
      </c>
      <c r="J412" s="196"/>
      <c r="K412" s="196">
        <v>2022</v>
      </c>
      <c r="L412" s="196">
        <v>2</v>
      </c>
      <c r="M412" s="196">
        <v>0</v>
      </c>
      <c r="N412" s="196">
        <v>291.09763135389841</v>
      </c>
      <c r="O412" s="196"/>
      <c r="P412" s="196"/>
      <c r="Q412" s="196" t="s">
        <v>6268</v>
      </c>
      <c r="R412" s="196">
        <v>1</v>
      </c>
      <c r="S412" s="196" t="s">
        <v>636</v>
      </c>
      <c r="T412" s="196" t="s">
        <v>5398</v>
      </c>
      <c r="U412" s="196">
        <v>0</v>
      </c>
      <c r="V412" s="196">
        <v>1</v>
      </c>
      <c r="W412" s="196"/>
      <c r="X412" s="196">
        <v>291.09763135389841</v>
      </c>
      <c r="Y412" s="196" t="s">
        <v>6280</v>
      </c>
      <c r="Z412" s="196">
        <v>0</v>
      </c>
      <c r="AA412" s="196">
        <v>1</v>
      </c>
      <c r="AB412" s="196" t="s">
        <v>6293</v>
      </c>
      <c r="AC412" s="196" t="s">
        <v>3907</v>
      </c>
      <c r="AD412" s="196">
        <v>46</v>
      </c>
    </row>
    <row r="413" spans="1:30">
      <c r="A413" s="196" t="s">
        <v>3907</v>
      </c>
      <c r="B413" s="196">
        <v>46</v>
      </c>
      <c r="C413" s="196" t="s">
        <v>6278</v>
      </c>
      <c r="D413" s="197">
        <v>3735</v>
      </c>
      <c r="E413" s="196" t="s">
        <v>6279</v>
      </c>
      <c r="F413" s="196" t="s">
        <v>437</v>
      </c>
      <c r="G413" s="196" t="s">
        <v>431</v>
      </c>
      <c r="H413" s="196" t="s">
        <v>569</v>
      </c>
      <c r="I413" s="196">
        <v>205.78096135389831</v>
      </c>
      <c r="J413" s="196"/>
      <c r="K413" s="196">
        <v>2022</v>
      </c>
      <c r="L413" s="196">
        <v>3</v>
      </c>
      <c r="M413" s="196">
        <v>0</v>
      </c>
      <c r="N413" s="196">
        <v>205.78096135389831</v>
      </c>
      <c r="O413" s="196"/>
      <c r="P413" s="196"/>
      <c r="Q413" s="196" t="s">
        <v>6268</v>
      </c>
      <c r="R413" s="196">
        <v>1</v>
      </c>
      <c r="S413" s="196" t="s">
        <v>636</v>
      </c>
      <c r="T413" s="196" t="s">
        <v>5399</v>
      </c>
      <c r="U413" s="196">
        <v>0</v>
      </c>
      <c r="V413" s="196">
        <v>1</v>
      </c>
      <c r="W413" s="196"/>
      <c r="X413" s="196">
        <v>205.78096135389831</v>
      </c>
      <c r="Y413" s="196" t="s">
        <v>6280</v>
      </c>
      <c r="Z413" s="196">
        <v>0</v>
      </c>
      <c r="AA413" s="196">
        <v>1</v>
      </c>
      <c r="AB413" s="196" t="s">
        <v>6293</v>
      </c>
      <c r="AC413" s="196" t="s">
        <v>3907</v>
      </c>
      <c r="AD413" s="196">
        <v>46</v>
      </c>
    </row>
    <row r="414" spans="1:30">
      <c r="A414" s="196" t="s">
        <v>3907</v>
      </c>
      <c r="B414" s="196">
        <v>46</v>
      </c>
      <c r="C414" s="196" t="s">
        <v>6278</v>
      </c>
      <c r="D414" s="197">
        <v>3736</v>
      </c>
      <c r="E414" s="196" t="s">
        <v>6279</v>
      </c>
      <c r="F414" s="196" t="s">
        <v>437</v>
      </c>
      <c r="G414" s="196" t="s">
        <v>431</v>
      </c>
      <c r="H414" s="196" t="s">
        <v>569</v>
      </c>
      <c r="I414" s="196">
        <v>247.2998513538983</v>
      </c>
      <c r="J414" s="196"/>
      <c r="K414" s="196">
        <v>2022</v>
      </c>
      <c r="L414" s="196">
        <v>4</v>
      </c>
      <c r="M414" s="196">
        <v>0</v>
      </c>
      <c r="N414" s="196">
        <v>247.2998513538983</v>
      </c>
      <c r="O414" s="196"/>
      <c r="P414" s="196"/>
      <c r="Q414" s="196" t="s">
        <v>6268</v>
      </c>
      <c r="R414" s="196">
        <v>1</v>
      </c>
      <c r="S414" s="196" t="s">
        <v>636</v>
      </c>
      <c r="T414" s="196" t="s">
        <v>5400</v>
      </c>
      <c r="U414" s="196">
        <v>0</v>
      </c>
      <c r="V414" s="196">
        <v>1</v>
      </c>
      <c r="W414" s="196"/>
      <c r="X414" s="196">
        <v>247.2998513538983</v>
      </c>
      <c r="Y414" s="196" t="s">
        <v>6280</v>
      </c>
      <c r="Z414" s="196">
        <v>0</v>
      </c>
      <c r="AA414" s="196">
        <v>1</v>
      </c>
      <c r="AB414" s="196" t="s">
        <v>6293</v>
      </c>
      <c r="AC414" s="196" t="s">
        <v>3907</v>
      </c>
      <c r="AD414" s="196">
        <v>46</v>
      </c>
    </row>
    <row r="415" spans="1:30">
      <c r="A415" s="196" t="s">
        <v>3907</v>
      </c>
      <c r="B415" s="196">
        <v>46</v>
      </c>
      <c r="C415" s="196" t="s">
        <v>6278</v>
      </c>
      <c r="D415" s="197">
        <v>3737</v>
      </c>
      <c r="E415" s="196" t="s">
        <v>6279</v>
      </c>
      <c r="F415" s="196" t="s">
        <v>437</v>
      </c>
      <c r="G415" s="196" t="s">
        <v>431</v>
      </c>
      <c r="H415" s="196" t="s">
        <v>569</v>
      </c>
      <c r="I415" s="196">
        <v>250.92652135389841</v>
      </c>
      <c r="J415" s="196"/>
      <c r="K415" s="196">
        <v>2022</v>
      </c>
      <c r="L415" s="196">
        <v>5</v>
      </c>
      <c r="M415" s="196">
        <v>0</v>
      </c>
      <c r="N415" s="196">
        <v>250.92652135389841</v>
      </c>
      <c r="O415" s="196"/>
      <c r="P415" s="196"/>
      <c r="Q415" s="196" t="s">
        <v>6268</v>
      </c>
      <c r="R415" s="196">
        <v>1</v>
      </c>
      <c r="S415" s="196" t="s">
        <v>636</v>
      </c>
      <c r="T415" s="196" t="s">
        <v>5401</v>
      </c>
      <c r="U415" s="196">
        <v>0</v>
      </c>
      <c r="V415" s="196">
        <v>1</v>
      </c>
      <c r="W415" s="196"/>
      <c r="X415" s="196">
        <v>250.92652135389841</v>
      </c>
      <c r="Y415" s="196" t="s">
        <v>6280</v>
      </c>
      <c r="Z415" s="196">
        <v>0</v>
      </c>
      <c r="AA415" s="196">
        <v>1</v>
      </c>
      <c r="AB415" s="196" t="s">
        <v>6293</v>
      </c>
      <c r="AC415" s="196" t="s">
        <v>3907</v>
      </c>
      <c r="AD415" s="196">
        <v>46</v>
      </c>
    </row>
    <row r="416" spans="1:30">
      <c r="A416" s="196" t="s">
        <v>3907</v>
      </c>
      <c r="B416" s="196">
        <v>46</v>
      </c>
      <c r="C416" s="196" t="s">
        <v>6278</v>
      </c>
      <c r="D416" s="197">
        <v>3738</v>
      </c>
      <c r="E416" s="196" t="s">
        <v>6279</v>
      </c>
      <c r="F416" s="196" t="s">
        <v>437</v>
      </c>
      <c r="G416" s="196" t="s">
        <v>431</v>
      </c>
      <c r="H416" s="196" t="s">
        <v>569</v>
      </c>
      <c r="I416" s="196">
        <v>187.7420713538983</v>
      </c>
      <c r="J416" s="196"/>
      <c r="K416" s="196">
        <v>2022</v>
      </c>
      <c r="L416" s="196">
        <v>6</v>
      </c>
      <c r="M416" s="196">
        <v>0</v>
      </c>
      <c r="N416" s="196">
        <v>187.7420713538983</v>
      </c>
      <c r="O416" s="196"/>
      <c r="P416" s="196"/>
      <c r="Q416" s="196" t="s">
        <v>6268</v>
      </c>
      <c r="R416" s="196">
        <v>1</v>
      </c>
      <c r="S416" s="196" t="s">
        <v>636</v>
      </c>
      <c r="T416" s="196" t="s">
        <v>5402</v>
      </c>
      <c r="U416" s="196">
        <v>0</v>
      </c>
      <c r="V416" s="196">
        <v>1</v>
      </c>
      <c r="W416" s="196"/>
      <c r="X416" s="196">
        <v>187.7420713538983</v>
      </c>
      <c r="Y416" s="196" t="s">
        <v>6280</v>
      </c>
      <c r="Z416" s="196">
        <v>0</v>
      </c>
      <c r="AA416" s="196">
        <v>1</v>
      </c>
      <c r="AB416" s="196" t="s">
        <v>6293</v>
      </c>
      <c r="AC416" s="196" t="s">
        <v>3907</v>
      </c>
      <c r="AD416" s="196">
        <v>46</v>
      </c>
    </row>
    <row r="417" spans="1:30">
      <c r="A417" s="196" t="s">
        <v>3907</v>
      </c>
      <c r="B417" s="196">
        <v>46</v>
      </c>
      <c r="C417" s="196" t="s">
        <v>6278</v>
      </c>
      <c r="D417" s="197">
        <v>3739</v>
      </c>
      <c r="E417" s="196" t="s">
        <v>6279</v>
      </c>
      <c r="F417" s="196" t="s">
        <v>437</v>
      </c>
      <c r="G417" s="196" t="s">
        <v>431</v>
      </c>
      <c r="H417" s="196" t="s">
        <v>569</v>
      </c>
      <c r="I417" s="196">
        <v>181.37096135389831</v>
      </c>
      <c r="J417" s="196"/>
      <c r="K417" s="196">
        <v>2022</v>
      </c>
      <c r="L417" s="196">
        <v>7</v>
      </c>
      <c r="M417" s="196">
        <v>0</v>
      </c>
      <c r="N417" s="196">
        <v>181.37096135389831</v>
      </c>
      <c r="O417" s="196"/>
      <c r="P417" s="196"/>
      <c r="Q417" s="196" t="s">
        <v>6268</v>
      </c>
      <c r="R417" s="196">
        <v>1</v>
      </c>
      <c r="S417" s="196" t="s">
        <v>636</v>
      </c>
      <c r="T417" s="196" t="s">
        <v>5403</v>
      </c>
      <c r="U417" s="196">
        <v>0</v>
      </c>
      <c r="V417" s="196">
        <v>1</v>
      </c>
      <c r="W417" s="196"/>
      <c r="X417" s="196">
        <v>181.37096135389831</v>
      </c>
      <c r="Y417" s="196" t="s">
        <v>6280</v>
      </c>
      <c r="Z417" s="196">
        <v>0</v>
      </c>
      <c r="AA417" s="196">
        <v>1</v>
      </c>
      <c r="AB417" s="196" t="s">
        <v>6293</v>
      </c>
      <c r="AC417" s="196" t="s">
        <v>3907</v>
      </c>
      <c r="AD417" s="196">
        <v>46</v>
      </c>
    </row>
    <row r="418" spans="1:30">
      <c r="A418" s="196" t="s">
        <v>3907</v>
      </c>
      <c r="B418" s="196">
        <v>46</v>
      </c>
      <c r="C418" s="196" t="s">
        <v>6278</v>
      </c>
      <c r="D418" s="197">
        <v>3740</v>
      </c>
      <c r="E418" s="196" t="s">
        <v>6279</v>
      </c>
      <c r="F418" s="196" t="s">
        <v>437</v>
      </c>
      <c r="G418" s="196" t="s">
        <v>431</v>
      </c>
      <c r="H418" s="196" t="s">
        <v>569</v>
      </c>
      <c r="I418" s="196">
        <v>224.57985135389831</v>
      </c>
      <c r="J418" s="196"/>
      <c r="K418" s="196">
        <v>2022</v>
      </c>
      <c r="L418" s="196">
        <v>8</v>
      </c>
      <c r="M418" s="196">
        <v>0</v>
      </c>
      <c r="N418" s="196">
        <v>224.57985135389831</v>
      </c>
      <c r="O418" s="196"/>
      <c r="P418" s="196"/>
      <c r="Q418" s="196" t="s">
        <v>6268</v>
      </c>
      <c r="R418" s="196">
        <v>1</v>
      </c>
      <c r="S418" s="196" t="s">
        <v>636</v>
      </c>
      <c r="T418" s="196" t="s">
        <v>5404</v>
      </c>
      <c r="U418" s="196">
        <v>0</v>
      </c>
      <c r="V418" s="196">
        <v>1</v>
      </c>
      <c r="W418" s="196"/>
      <c r="X418" s="196">
        <v>224.57985135389831</v>
      </c>
      <c r="Y418" s="196" t="s">
        <v>6280</v>
      </c>
      <c r="Z418" s="196">
        <v>0</v>
      </c>
      <c r="AA418" s="196">
        <v>1</v>
      </c>
      <c r="AB418" s="196" t="s">
        <v>6293</v>
      </c>
      <c r="AC418" s="196" t="s">
        <v>3907</v>
      </c>
      <c r="AD418" s="196">
        <v>46</v>
      </c>
    </row>
    <row r="419" spans="1:30">
      <c r="A419" s="196" t="s">
        <v>3907</v>
      </c>
      <c r="B419" s="196">
        <v>46</v>
      </c>
      <c r="C419" s="196" t="s">
        <v>6278</v>
      </c>
      <c r="D419" s="197">
        <v>3741</v>
      </c>
      <c r="E419" s="196" t="s">
        <v>6279</v>
      </c>
      <c r="F419" s="196" t="s">
        <v>437</v>
      </c>
      <c r="G419" s="196" t="s">
        <v>431</v>
      </c>
      <c r="H419" s="196" t="s">
        <v>569</v>
      </c>
      <c r="I419" s="196">
        <v>273.76874135389829</v>
      </c>
      <c r="J419" s="196"/>
      <c r="K419" s="196">
        <v>2022</v>
      </c>
      <c r="L419" s="196">
        <v>9</v>
      </c>
      <c r="M419" s="196">
        <v>0</v>
      </c>
      <c r="N419" s="196">
        <v>273.76874135389829</v>
      </c>
      <c r="O419" s="196"/>
      <c r="P419" s="196"/>
      <c r="Q419" s="196" t="s">
        <v>6268</v>
      </c>
      <c r="R419" s="196">
        <v>1</v>
      </c>
      <c r="S419" s="196" t="s">
        <v>636</v>
      </c>
      <c r="T419" s="196" t="s">
        <v>5405</v>
      </c>
      <c r="U419" s="196">
        <v>0</v>
      </c>
      <c r="V419" s="196">
        <v>1</v>
      </c>
      <c r="W419" s="196"/>
      <c r="X419" s="196">
        <v>273.76874135389829</v>
      </c>
      <c r="Y419" s="196" t="s">
        <v>6280</v>
      </c>
      <c r="Z419" s="196">
        <v>0</v>
      </c>
      <c r="AA419" s="196">
        <v>1</v>
      </c>
      <c r="AB419" s="196" t="s">
        <v>6293</v>
      </c>
      <c r="AC419" s="196" t="s">
        <v>3907</v>
      </c>
      <c r="AD419" s="196">
        <v>46</v>
      </c>
    </row>
    <row r="420" spans="1:30">
      <c r="A420" s="196" t="s">
        <v>3907</v>
      </c>
      <c r="B420" s="196">
        <v>46</v>
      </c>
      <c r="C420" s="196" t="s">
        <v>6278</v>
      </c>
      <c r="D420" s="197">
        <v>3742</v>
      </c>
      <c r="E420" s="196" t="s">
        <v>6279</v>
      </c>
      <c r="F420" s="196" t="s">
        <v>437</v>
      </c>
      <c r="G420" s="196" t="s">
        <v>431</v>
      </c>
      <c r="H420" s="196" t="s">
        <v>569</v>
      </c>
      <c r="I420" s="196">
        <v>376.7609713538983</v>
      </c>
      <c r="J420" s="196"/>
      <c r="K420" s="196">
        <v>2022</v>
      </c>
      <c r="L420" s="196">
        <v>10</v>
      </c>
      <c r="M420" s="196">
        <v>0</v>
      </c>
      <c r="N420" s="196">
        <v>376.7609713538983</v>
      </c>
      <c r="O420" s="196"/>
      <c r="P420" s="196"/>
      <c r="Q420" s="196" t="s">
        <v>6268</v>
      </c>
      <c r="R420" s="196">
        <v>1</v>
      </c>
      <c r="S420" s="196" t="s">
        <v>636</v>
      </c>
      <c r="T420" s="196" t="s">
        <v>5406</v>
      </c>
      <c r="U420" s="196">
        <v>0</v>
      </c>
      <c r="V420" s="196">
        <v>1</v>
      </c>
      <c r="W420" s="196"/>
      <c r="X420" s="196">
        <v>376.7609713538983</v>
      </c>
      <c r="Y420" s="196" t="s">
        <v>6280</v>
      </c>
      <c r="Z420" s="196">
        <v>0</v>
      </c>
      <c r="AA420" s="196">
        <v>1</v>
      </c>
      <c r="AB420" s="196" t="s">
        <v>6293</v>
      </c>
      <c r="AC420" s="196" t="s">
        <v>3907</v>
      </c>
      <c r="AD420" s="196">
        <v>46</v>
      </c>
    </row>
    <row r="421" spans="1:30">
      <c r="A421" s="196" t="s">
        <v>3907</v>
      </c>
      <c r="B421" s="196">
        <v>46</v>
      </c>
      <c r="C421" s="196" t="s">
        <v>6278</v>
      </c>
      <c r="D421" s="197">
        <v>3743</v>
      </c>
      <c r="E421" s="196" t="s">
        <v>6279</v>
      </c>
      <c r="F421" s="196" t="s">
        <v>437</v>
      </c>
      <c r="G421" s="196" t="s">
        <v>431</v>
      </c>
      <c r="H421" s="196" t="s">
        <v>569</v>
      </c>
      <c r="I421" s="196">
        <v>315.89209135389842</v>
      </c>
      <c r="J421" s="196"/>
      <c r="K421" s="196">
        <v>2022</v>
      </c>
      <c r="L421" s="196">
        <v>11</v>
      </c>
      <c r="M421" s="196">
        <v>0</v>
      </c>
      <c r="N421" s="196">
        <v>315.89209135389842</v>
      </c>
      <c r="O421" s="196"/>
      <c r="P421" s="196"/>
      <c r="Q421" s="196" t="s">
        <v>6268</v>
      </c>
      <c r="R421" s="196">
        <v>1</v>
      </c>
      <c r="S421" s="196" t="s">
        <v>636</v>
      </c>
      <c r="T421" s="196" t="s">
        <v>5407</v>
      </c>
      <c r="U421" s="196">
        <v>0</v>
      </c>
      <c r="V421" s="196">
        <v>1</v>
      </c>
      <c r="W421" s="196"/>
      <c r="X421" s="196">
        <v>315.89209135389842</v>
      </c>
      <c r="Y421" s="196" t="s">
        <v>6280</v>
      </c>
      <c r="Z421" s="196">
        <v>0</v>
      </c>
      <c r="AA421" s="196">
        <v>1</v>
      </c>
      <c r="AB421" s="196" t="s">
        <v>6293</v>
      </c>
      <c r="AC421" s="196" t="s">
        <v>3907</v>
      </c>
      <c r="AD421" s="196">
        <v>46</v>
      </c>
    </row>
    <row r="422" spans="1:30">
      <c r="A422" s="196" t="s">
        <v>3907</v>
      </c>
      <c r="B422" s="196">
        <v>46</v>
      </c>
      <c r="C422" s="196" t="s">
        <v>6278</v>
      </c>
      <c r="D422" s="197">
        <v>3744</v>
      </c>
      <c r="E422" s="196" t="s">
        <v>6279</v>
      </c>
      <c r="F422" s="196" t="s">
        <v>437</v>
      </c>
      <c r="G422" s="196" t="s">
        <v>431</v>
      </c>
      <c r="H422" s="196" t="s">
        <v>569</v>
      </c>
      <c r="I422" s="196">
        <v>287.54045439105511</v>
      </c>
      <c r="J422" s="196"/>
      <c r="K422" s="196">
        <v>2022</v>
      </c>
      <c r="L422" s="196">
        <v>12</v>
      </c>
      <c r="M422" s="196">
        <v>0</v>
      </c>
      <c r="N422" s="196">
        <v>287.54045439105511</v>
      </c>
      <c r="O422" s="196"/>
      <c r="P422" s="196"/>
      <c r="Q422" s="196" t="s">
        <v>6268</v>
      </c>
      <c r="R422" s="196">
        <v>1</v>
      </c>
      <c r="S422" s="196" t="s">
        <v>636</v>
      </c>
      <c r="T422" s="196" t="s">
        <v>5408</v>
      </c>
      <c r="U422" s="196">
        <v>0</v>
      </c>
      <c r="V422" s="196">
        <v>1</v>
      </c>
      <c r="W422" s="196"/>
      <c r="X422" s="196">
        <v>287.54045439105511</v>
      </c>
      <c r="Y422" s="196" t="s">
        <v>6280</v>
      </c>
      <c r="Z422" s="196">
        <v>0</v>
      </c>
      <c r="AA422" s="196">
        <v>1</v>
      </c>
      <c r="AB422" s="196" t="s">
        <v>6293</v>
      </c>
      <c r="AC422" s="196" t="s">
        <v>3907</v>
      </c>
      <c r="AD422" s="196">
        <v>46</v>
      </c>
    </row>
    <row r="423" spans="1:30">
      <c r="A423" s="196" t="s">
        <v>3907</v>
      </c>
      <c r="B423" s="196">
        <v>46</v>
      </c>
      <c r="C423" s="196" t="s">
        <v>6278</v>
      </c>
      <c r="D423" s="197">
        <v>3745</v>
      </c>
      <c r="E423" s="196" t="s">
        <v>6279</v>
      </c>
      <c r="F423" s="196" t="s">
        <v>437</v>
      </c>
      <c r="G423" s="196" t="s">
        <v>431</v>
      </c>
      <c r="H423" s="196" t="s">
        <v>569</v>
      </c>
      <c r="I423" s="196">
        <v>153.1625776966583</v>
      </c>
      <c r="J423" s="196"/>
      <c r="K423" s="196">
        <v>2023</v>
      </c>
      <c r="L423" s="196">
        <v>1</v>
      </c>
      <c r="M423" s="196">
        <v>0</v>
      </c>
      <c r="N423" s="196">
        <v>153.1625776966583</v>
      </c>
      <c r="O423" s="196"/>
      <c r="P423" s="196"/>
      <c r="Q423" s="196" t="s">
        <v>6268</v>
      </c>
      <c r="R423" s="196">
        <v>1</v>
      </c>
      <c r="S423" s="196" t="s">
        <v>636</v>
      </c>
      <c r="T423" s="196" t="s">
        <v>5409</v>
      </c>
      <c r="U423" s="196">
        <v>0</v>
      </c>
      <c r="V423" s="196">
        <v>1</v>
      </c>
      <c r="W423" s="196"/>
      <c r="X423" s="196">
        <v>153.1625776966583</v>
      </c>
      <c r="Y423" s="196" t="s">
        <v>6280</v>
      </c>
      <c r="Z423" s="196">
        <v>0</v>
      </c>
      <c r="AA423" s="196">
        <v>1</v>
      </c>
      <c r="AB423" s="196" t="s">
        <v>6293</v>
      </c>
      <c r="AC423" s="196" t="s">
        <v>3907</v>
      </c>
      <c r="AD423" s="196">
        <v>46</v>
      </c>
    </row>
    <row r="424" spans="1:30">
      <c r="A424" s="196" t="s">
        <v>3907</v>
      </c>
      <c r="B424" s="196">
        <v>46</v>
      </c>
      <c r="C424" s="196" t="s">
        <v>6278</v>
      </c>
      <c r="D424" s="197">
        <v>3746</v>
      </c>
      <c r="E424" s="196" t="s">
        <v>6279</v>
      </c>
      <c r="F424" s="196" t="s">
        <v>437</v>
      </c>
      <c r="G424" s="196" t="s">
        <v>431</v>
      </c>
      <c r="H424" s="196" t="s">
        <v>569</v>
      </c>
      <c r="I424" s="196">
        <v>150.220600696275</v>
      </c>
      <c r="J424" s="196"/>
      <c r="K424" s="196">
        <v>2023</v>
      </c>
      <c r="L424" s="196">
        <v>2</v>
      </c>
      <c r="M424" s="196">
        <v>0</v>
      </c>
      <c r="N424" s="196">
        <v>150.220600696275</v>
      </c>
      <c r="O424" s="196"/>
      <c r="P424" s="196"/>
      <c r="Q424" s="196" t="s">
        <v>6268</v>
      </c>
      <c r="R424" s="196">
        <v>1</v>
      </c>
      <c r="S424" s="196" t="s">
        <v>636</v>
      </c>
      <c r="T424" s="196" t="s">
        <v>5410</v>
      </c>
      <c r="U424" s="196">
        <v>0</v>
      </c>
      <c r="V424" s="196">
        <v>1</v>
      </c>
      <c r="W424" s="196"/>
      <c r="X424" s="196">
        <v>150.220600696275</v>
      </c>
      <c r="Y424" s="196" t="s">
        <v>6280</v>
      </c>
      <c r="Z424" s="196">
        <v>0</v>
      </c>
      <c r="AA424" s="196">
        <v>1</v>
      </c>
      <c r="AB424" s="196" t="s">
        <v>6293</v>
      </c>
      <c r="AC424" s="196" t="s">
        <v>3907</v>
      </c>
      <c r="AD424" s="196">
        <v>46</v>
      </c>
    </row>
    <row r="425" spans="1:30">
      <c r="A425" s="196" t="s">
        <v>3907</v>
      </c>
      <c r="B425" s="196">
        <v>46</v>
      </c>
      <c r="C425" s="196" t="s">
        <v>6278</v>
      </c>
      <c r="D425" s="197">
        <v>3747</v>
      </c>
      <c r="E425" s="196" t="s">
        <v>6279</v>
      </c>
      <c r="F425" s="196" t="s">
        <v>437</v>
      </c>
      <c r="G425" s="196" t="s">
        <v>431</v>
      </c>
      <c r="H425" s="196" t="s">
        <v>569</v>
      </c>
      <c r="I425" s="196">
        <v>20.000972099553341</v>
      </c>
      <c r="J425" s="196"/>
      <c r="K425" s="196">
        <v>2023</v>
      </c>
      <c r="L425" s="196">
        <v>3</v>
      </c>
      <c r="M425" s="196">
        <v>0</v>
      </c>
      <c r="N425" s="196">
        <v>20.000972099553341</v>
      </c>
      <c r="O425" s="196"/>
      <c r="P425" s="196"/>
      <c r="Q425" s="196" t="s">
        <v>6268</v>
      </c>
      <c r="R425" s="196">
        <v>1</v>
      </c>
      <c r="S425" s="196" t="s">
        <v>636</v>
      </c>
      <c r="T425" s="196" t="s">
        <v>5411</v>
      </c>
      <c r="U425" s="196">
        <v>0</v>
      </c>
      <c r="V425" s="196">
        <v>1</v>
      </c>
      <c r="W425" s="196"/>
      <c r="X425" s="196">
        <v>20.000972099553341</v>
      </c>
      <c r="Y425" s="196" t="s">
        <v>6280</v>
      </c>
      <c r="Z425" s="196">
        <v>0</v>
      </c>
      <c r="AA425" s="196">
        <v>1</v>
      </c>
      <c r="AB425" s="196" t="s">
        <v>6293</v>
      </c>
      <c r="AC425" s="196" t="s">
        <v>3907</v>
      </c>
      <c r="AD425" s="196">
        <v>46</v>
      </c>
    </row>
    <row r="426" spans="1:30">
      <c r="A426" s="196" t="s">
        <v>3907</v>
      </c>
      <c r="B426" s="196">
        <v>46</v>
      </c>
      <c r="C426" s="196" t="s">
        <v>6278</v>
      </c>
      <c r="D426" s="197">
        <v>3748</v>
      </c>
      <c r="E426" s="196" t="s">
        <v>6279</v>
      </c>
      <c r="F426" s="196" t="s">
        <v>437</v>
      </c>
      <c r="G426" s="196" t="s">
        <v>431</v>
      </c>
      <c r="H426" s="196" t="s">
        <v>569</v>
      </c>
      <c r="I426" s="196">
        <v>55.524968588899469</v>
      </c>
      <c r="J426" s="196"/>
      <c r="K426" s="196">
        <v>2023</v>
      </c>
      <c r="L426" s="196">
        <v>4</v>
      </c>
      <c r="M426" s="196">
        <v>0</v>
      </c>
      <c r="N426" s="196">
        <v>55.524968588899469</v>
      </c>
      <c r="O426" s="196"/>
      <c r="P426" s="196"/>
      <c r="Q426" s="196" t="s">
        <v>6268</v>
      </c>
      <c r="R426" s="196">
        <v>1</v>
      </c>
      <c r="S426" s="196" t="s">
        <v>636</v>
      </c>
      <c r="T426" s="196" t="s">
        <v>5412</v>
      </c>
      <c r="U426" s="196">
        <v>0</v>
      </c>
      <c r="V426" s="196">
        <v>1</v>
      </c>
      <c r="W426" s="196"/>
      <c r="X426" s="196">
        <v>55.524968588899469</v>
      </c>
      <c r="Y426" s="196" t="s">
        <v>6280</v>
      </c>
      <c r="Z426" s="196">
        <v>0</v>
      </c>
      <c r="AA426" s="196">
        <v>1</v>
      </c>
      <c r="AB426" s="196" t="s">
        <v>6293</v>
      </c>
      <c r="AC426" s="196" t="s">
        <v>3907</v>
      </c>
      <c r="AD426" s="196">
        <v>46</v>
      </c>
    </row>
    <row r="427" spans="1:30">
      <c r="A427" s="196" t="s">
        <v>3907</v>
      </c>
      <c r="B427" s="196">
        <v>46</v>
      </c>
      <c r="C427" s="196" t="s">
        <v>6278</v>
      </c>
      <c r="D427" s="197">
        <v>3749</v>
      </c>
      <c r="E427" s="196" t="s">
        <v>6279</v>
      </c>
      <c r="F427" s="196" t="s">
        <v>437</v>
      </c>
      <c r="G427" s="196" t="s">
        <v>431</v>
      </c>
      <c r="H427" s="196" t="s">
        <v>569</v>
      </c>
      <c r="I427" s="196">
        <v>58.956129496799583</v>
      </c>
      <c r="J427" s="196"/>
      <c r="K427" s="196">
        <v>2023</v>
      </c>
      <c r="L427" s="196">
        <v>5</v>
      </c>
      <c r="M427" s="196">
        <v>0</v>
      </c>
      <c r="N427" s="196">
        <v>58.956129496799583</v>
      </c>
      <c r="O427" s="196"/>
      <c r="P427" s="196"/>
      <c r="Q427" s="196" t="s">
        <v>6268</v>
      </c>
      <c r="R427" s="196">
        <v>1</v>
      </c>
      <c r="S427" s="196" t="s">
        <v>636</v>
      </c>
      <c r="T427" s="196" t="s">
        <v>5413</v>
      </c>
      <c r="U427" s="196">
        <v>0</v>
      </c>
      <c r="V427" s="196">
        <v>1</v>
      </c>
      <c r="W427" s="196"/>
      <c r="X427" s="196">
        <v>58.956129496799583</v>
      </c>
      <c r="Y427" s="196" t="s">
        <v>6280</v>
      </c>
      <c r="Z427" s="196">
        <v>0</v>
      </c>
      <c r="AA427" s="196">
        <v>1</v>
      </c>
      <c r="AB427" s="196" t="s">
        <v>6293</v>
      </c>
      <c r="AC427" s="196" t="s">
        <v>3907</v>
      </c>
      <c r="AD427" s="196">
        <v>46</v>
      </c>
    </row>
    <row r="428" spans="1:30">
      <c r="A428" s="196" t="s">
        <v>3907</v>
      </c>
      <c r="B428" s="196">
        <v>46</v>
      </c>
      <c r="C428" s="196" t="s">
        <v>6278</v>
      </c>
      <c r="D428" s="197">
        <v>3750</v>
      </c>
      <c r="E428" s="196" t="s">
        <v>6279</v>
      </c>
      <c r="F428" s="196" t="s">
        <v>437</v>
      </c>
      <c r="G428" s="196" t="s">
        <v>431</v>
      </c>
      <c r="H428" s="196" t="s">
        <v>569</v>
      </c>
      <c r="I428" s="196">
        <v>0</v>
      </c>
      <c r="J428" s="196"/>
      <c r="K428" s="196">
        <v>2023</v>
      </c>
      <c r="L428" s="196">
        <v>6</v>
      </c>
      <c r="M428" s="196">
        <v>0</v>
      </c>
      <c r="N428" s="196">
        <v>0</v>
      </c>
      <c r="O428" s="196"/>
      <c r="P428" s="196"/>
      <c r="Q428" s="196" t="s">
        <v>6268</v>
      </c>
      <c r="R428" s="196">
        <v>1</v>
      </c>
      <c r="S428" s="196" t="s">
        <v>636</v>
      </c>
      <c r="T428" s="196" t="s">
        <v>5414</v>
      </c>
      <c r="U428" s="196">
        <v>0</v>
      </c>
      <c r="V428" s="196">
        <v>1</v>
      </c>
      <c r="W428" s="196"/>
      <c r="X428" s="196">
        <v>0</v>
      </c>
      <c r="Y428" s="196" t="s">
        <v>6280</v>
      </c>
      <c r="Z428" s="196">
        <v>0</v>
      </c>
      <c r="AA428" s="196">
        <v>0</v>
      </c>
      <c r="AB428" s="196" t="s">
        <v>6293</v>
      </c>
      <c r="AC428" s="196" t="s">
        <v>3907</v>
      </c>
      <c r="AD428" s="196">
        <v>46</v>
      </c>
    </row>
    <row r="429" spans="1:30">
      <c r="A429" s="196" t="s">
        <v>3907</v>
      </c>
      <c r="B429" s="196">
        <v>46</v>
      </c>
      <c r="C429" s="196" t="s">
        <v>6278</v>
      </c>
      <c r="D429" s="197">
        <v>3751</v>
      </c>
      <c r="E429" s="196" t="s">
        <v>6279</v>
      </c>
      <c r="F429" s="196" t="s">
        <v>437</v>
      </c>
      <c r="G429" s="196" t="s">
        <v>431</v>
      </c>
      <c r="H429" s="196" t="s">
        <v>569</v>
      </c>
      <c r="I429" s="196">
        <v>0</v>
      </c>
      <c r="J429" s="196"/>
      <c r="K429" s="196">
        <v>2023</v>
      </c>
      <c r="L429" s="196">
        <v>7</v>
      </c>
      <c r="M429" s="196">
        <v>0</v>
      </c>
      <c r="N429" s="196">
        <v>0</v>
      </c>
      <c r="O429" s="196"/>
      <c r="P429" s="196"/>
      <c r="Q429" s="196" t="s">
        <v>6268</v>
      </c>
      <c r="R429" s="196">
        <v>1</v>
      </c>
      <c r="S429" s="196" t="s">
        <v>636</v>
      </c>
      <c r="T429" s="196" t="s">
        <v>5415</v>
      </c>
      <c r="U429" s="196">
        <v>0</v>
      </c>
      <c r="V429" s="196">
        <v>1</v>
      </c>
      <c r="W429" s="196"/>
      <c r="X429" s="196">
        <v>0</v>
      </c>
      <c r="Y429" s="196" t="s">
        <v>6280</v>
      </c>
      <c r="Z429" s="196">
        <v>0</v>
      </c>
      <c r="AA429" s="196">
        <v>0</v>
      </c>
      <c r="AB429" s="196" t="s">
        <v>6293</v>
      </c>
      <c r="AC429" s="196" t="s">
        <v>3907</v>
      </c>
      <c r="AD429" s="196">
        <v>46</v>
      </c>
    </row>
    <row r="430" spans="1:30">
      <c r="A430" s="196" t="s">
        <v>3907</v>
      </c>
      <c r="B430" s="196">
        <v>46</v>
      </c>
      <c r="C430" s="196" t="s">
        <v>6278</v>
      </c>
      <c r="D430" s="197">
        <v>3752</v>
      </c>
      <c r="E430" s="196" t="s">
        <v>6279</v>
      </c>
      <c r="F430" s="196" t="s">
        <v>437</v>
      </c>
      <c r="G430" s="196" t="s">
        <v>431</v>
      </c>
      <c r="H430" s="196" t="s">
        <v>569</v>
      </c>
      <c r="I430" s="196">
        <v>9.391270645763143</v>
      </c>
      <c r="J430" s="196"/>
      <c r="K430" s="196">
        <v>2023</v>
      </c>
      <c r="L430" s="196">
        <v>8</v>
      </c>
      <c r="M430" s="196">
        <v>0</v>
      </c>
      <c r="N430" s="196">
        <v>9.391270645763143</v>
      </c>
      <c r="O430" s="196"/>
      <c r="P430" s="196"/>
      <c r="Q430" s="196" t="s">
        <v>6268</v>
      </c>
      <c r="R430" s="196">
        <v>1</v>
      </c>
      <c r="S430" s="196" t="s">
        <v>636</v>
      </c>
      <c r="T430" s="196" t="s">
        <v>5416</v>
      </c>
      <c r="U430" s="196">
        <v>0</v>
      </c>
      <c r="V430" s="196">
        <v>1</v>
      </c>
      <c r="W430" s="196"/>
      <c r="X430" s="196">
        <v>9.391270645763143</v>
      </c>
      <c r="Y430" s="196" t="s">
        <v>6280</v>
      </c>
      <c r="Z430" s="196">
        <v>0</v>
      </c>
      <c r="AA430" s="196">
        <v>1</v>
      </c>
      <c r="AB430" s="196" t="s">
        <v>6293</v>
      </c>
      <c r="AC430" s="196" t="s">
        <v>3907</v>
      </c>
      <c r="AD430" s="196">
        <v>46</v>
      </c>
    </row>
    <row r="431" spans="1:30">
      <c r="A431" s="196" t="s">
        <v>3907</v>
      </c>
      <c r="B431" s="196">
        <v>46</v>
      </c>
      <c r="C431" s="196" t="s">
        <v>6278</v>
      </c>
      <c r="D431" s="197">
        <v>3753</v>
      </c>
      <c r="E431" s="196" t="s">
        <v>6279</v>
      </c>
      <c r="F431" s="196" t="s">
        <v>437</v>
      </c>
      <c r="G431" s="196" t="s">
        <v>431</v>
      </c>
      <c r="H431" s="196" t="s">
        <v>569</v>
      </c>
      <c r="I431" s="196">
        <v>97.073508906022766</v>
      </c>
      <c r="J431" s="196"/>
      <c r="K431" s="196">
        <v>2023</v>
      </c>
      <c r="L431" s="196">
        <v>9</v>
      </c>
      <c r="M431" s="196">
        <v>0</v>
      </c>
      <c r="N431" s="196">
        <v>97.073508906022766</v>
      </c>
      <c r="O431" s="196"/>
      <c r="P431" s="196"/>
      <c r="Q431" s="196" t="s">
        <v>6268</v>
      </c>
      <c r="R431" s="196">
        <v>1</v>
      </c>
      <c r="S431" s="196" t="s">
        <v>636</v>
      </c>
      <c r="T431" s="196" t="s">
        <v>5417</v>
      </c>
      <c r="U431" s="196">
        <v>0</v>
      </c>
      <c r="V431" s="196">
        <v>1</v>
      </c>
      <c r="W431" s="196"/>
      <c r="X431" s="196">
        <v>97.073508906022766</v>
      </c>
      <c r="Y431" s="196" t="s">
        <v>6280</v>
      </c>
      <c r="Z431" s="196">
        <v>0</v>
      </c>
      <c r="AA431" s="196">
        <v>1</v>
      </c>
      <c r="AB431" s="196" t="s">
        <v>6293</v>
      </c>
      <c r="AC431" s="196" t="s">
        <v>3907</v>
      </c>
      <c r="AD431" s="196">
        <v>46</v>
      </c>
    </row>
    <row r="432" spans="1:30">
      <c r="A432" s="196" t="s">
        <v>3907</v>
      </c>
      <c r="B432" s="196">
        <v>46</v>
      </c>
      <c r="C432" s="196" t="s">
        <v>6278</v>
      </c>
      <c r="D432" s="197">
        <v>3754</v>
      </c>
      <c r="E432" s="196" t="s">
        <v>6279</v>
      </c>
      <c r="F432" s="196" t="s">
        <v>437</v>
      </c>
      <c r="G432" s="196" t="s">
        <v>431</v>
      </c>
      <c r="H432" s="196" t="s">
        <v>569</v>
      </c>
      <c r="I432" s="196">
        <v>185.8033124873605</v>
      </c>
      <c r="J432" s="196"/>
      <c r="K432" s="196">
        <v>2023</v>
      </c>
      <c r="L432" s="196">
        <v>10</v>
      </c>
      <c r="M432" s="196">
        <v>0</v>
      </c>
      <c r="N432" s="196">
        <v>185.8033124873605</v>
      </c>
      <c r="O432" s="196"/>
      <c r="P432" s="196"/>
      <c r="Q432" s="196" t="s">
        <v>6268</v>
      </c>
      <c r="R432" s="196">
        <v>1</v>
      </c>
      <c r="S432" s="196" t="s">
        <v>636</v>
      </c>
      <c r="T432" s="196" t="s">
        <v>5418</v>
      </c>
      <c r="U432" s="196">
        <v>0</v>
      </c>
      <c r="V432" s="196">
        <v>1</v>
      </c>
      <c r="W432" s="196"/>
      <c r="X432" s="196">
        <v>185.8033124873605</v>
      </c>
      <c r="Y432" s="196" t="s">
        <v>6280</v>
      </c>
      <c r="Z432" s="196">
        <v>0</v>
      </c>
      <c r="AA432" s="196">
        <v>1</v>
      </c>
      <c r="AB432" s="196" t="s">
        <v>6293</v>
      </c>
      <c r="AC432" s="196" t="s">
        <v>3907</v>
      </c>
      <c r="AD432" s="196">
        <v>46</v>
      </c>
    </row>
    <row r="433" spans="1:30">
      <c r="A433" s="196" t="s">
        <v>3907</v>
      </c>
      <c r="B433" s="196">
        <v>46</v>
      </c>
      <c r="C433" s="196" t="s">
        <v>6278</v>
      </c>
      <c r="D433" s="197">
        <v>3755</v>
      </c>
      <c r="E433" s="196" t="s">
        <v>6279</v>
      </c>
      <c r="F433" s="196" t="s">
        <v>437</v>
      </c>
      <c r="G433" s="196" t="s">
        <v>431</v>
      </c>
      <c r="H433" s="196" t="s">
        <v>569</v>
      </c>
      <c r="I433" s="196">
        <v>175.82102058145321</v>
      </c>
      <c r="J433" s="196"/>
      <c r="K433" s="196">
        <v>2023</v>
      </c>
      <c r="L433" s="196">
        <v>11</v>
      </c>
      <c r="M433" s="196">
        <v>0</v>
      </c>
      <c r="N433" s="196">
        <v>175.82102058145321</v>
      </c>
      <c r="O433" s="196"/>
      <c r="P433" s="196"/>
      <c r="Q433" s="196" t="s">
        <v>6268</v>
      </c>
      <c r="R433" s="196">
        <v>1</v>
      </c>
      <c r="S433" s="196" t="s">
        <v>636</v>
      </c>
      <c r="T433" s="196" t="s">
        <v>5419</v>
      </c>
      <c r="U433" s="196">
        <v>0</v>
      </c>
      <c r="V433" s="196">
        <v>1</v>
      </c>
      <c r="W433" s="196"/>
      <c r="X433" s="196">
        <v>175.82102058145321</v>
      </c>
      <c r="Y433" s="196" t="s">
        <v>6280</v>
      </c>
      <c r="Z433" s="196">
        <v>0</v>
      </c>
      <c r="AA433" s="196">
        <v>1</v>
      </c>
      <c r="AB433" s="196" t="s">
        <v>6293</v>
      </c>
      <c r="AC433" s="196" t="s">
        <v>3907</v>
      </c>
      <c r="AD433" s="196">
        <v>46</v>
      </c>
    </row>
    <row r="434" spans="1:30">
      <c r="A434" s="196" t="s">
        <v>3907</v>
      </c>
      <c r="B434" s="196">
        <v>46</v>
      </c>
      <c r="C434" s="196" t="s">
        <v>6278</v>
      </c>
      <c r="D434" s="197">
        <v>3756</v>
      </c>
      <c r="E434" s="196" t="s">
        <v>6279</v>
      </c>
      <c r="F434" s="196" t="s">
        <v>437</v>
      </c>
      <c r="G434" s="196" t="s">
        <v>431</v>
      </c>
      <c r="H434" s="196" t="s">
        <v>569</v>
      </c>
      <c r="I434" s="196">
        <v>149.89483909243481</v>
      </c>
      <c r="J434" s="196"/>
      <c r="K434" s="196">
        <v>2023</v>
      </c>
      <c r="L434" s="196">
        <v>12</v>
      </c>
      <c r="M434" s="196">
        <v>0</v>
      </c>
      <c r="N434" s="196">
        <v>149.89483909243481</v>
      </c>
      <c r="O434" s="196"/>
      <c r="P434" s="196"/>
      <c r="Q434" s="196" t="s">
        <v>6268</v>
      </c>
      <c r="R434" s="196">
        <v>1</v>
      </c>
      <c r="S434" s="196" t="s">
        <v>636</v>
      </c>
      <c r="T434" s="196" t="s">
        <v>5420</v>
      </c>
      <c r="U434" s="196">
        <v>0</v>
      </c>
      <c r="V434" s="196">
        <v>1</v>
      </c>
      <c r="W434" s="196"/>
      <c r="X434" s="196">
        <v>149.89483909243481</v>
      </c>
      <c r="Y434" s="196" t="s">
        <v>6280</v>
      </c>
      <c r="Z434" s="196">
        <v>0</v>
      </c>
      <c r="AA434" s="196">
        <v>1</v>
      </c>
      <c r="AB434" s="196" t="s">
        <v>6293</v>
      </c>
      <c r="AC434" s="196" t="s">
        <v>3907</v>
      </c>
      <c r="AD434" s="196">
        <v>46</v>
      </c>
    </row>
    <row r="435" spans="1:30">
      <c r="A435" s="196" t="s">
        <v>3907</v>
      </c>
      <c r="B435" s="196">
        <v>46</v>
      </c>
      <c r="C435" s="196" t="s">
        <v>6278</v>
      </c>
      <c r="D435" s="197">
        <v>3757</v>
      </c>
      <c r="E435" s="196" t="s">
        <v>6279</v>
      </c>
      <c r="F435" s="196" t="s">
        <v>437</v>
      </c>
      <c r="G435" s="196" t="s">
        <v>431</v>
      </c>
      <c r="H435" s="196" t="s">
        <v>569</v>
      </c>
      <c r="I435" s="196">
        <v>139.04954530581679</v>
      </c>
      <c r="J435" s="196"/>
      <c r="K435" s="196">
        <v>2024</v>
      </c>
      <c r="L435" s="196">
        <v>1</v>
      </c>
      <c r="M435" s="196">
        <v>0</v>
      </c>
      <c r="N435" s="196">
        <v>139.04954530581679</v>
      </c>
      <c r="O435" s="196"/>
      <c r="P435" s="196"/>
      <c r="Q435" s="196" t="s">
        <v>6268</v>
      </c>
      <c r="R435" s="196">
        <v>1</v>
      </c>
      <c r="S435" s="196" t="s">
        <v>636</v>
      </c>
      <c r="T435" s="196" t="s">
        <v>5421</v>
      </c>
      <c r="U435" s="196">
        <v>0</v>
      </c>
      <c r="V435" s="196">
        <v>1</v>
      </c>
      <c r="W435" s="196"/>
      <c r="X435" s="196">
        <v>139.04954530581679</v>
      </c>
      <c r="Y435" s="196" t="s">
        <v>6280</v>
      </c>
      <c r="Z435" s="196">
        <v>0</v>
      </c>
      <c r="AA435" s="196">
        <v>1</v>
      </c>
      <c r="AB435" s="196" t="s">
        <v>6293</v>
      </c>
      <c r="AC435" s="196" t="s">
        <v>3907</v>
      </c>
      <c r="AD435" s="196">
        <v>46</v>
      </c>
    </row>
    <row r="436" spans="1:30">
      <c r="A436" s="196" t="s">
        <v>3907</v>
      </c>
      <c r="B436" s="196">
        <v>46</v>
      </c>
      <c r="C436" s="196" t="s">
        <v>6278</v>
      </c>
      <c r="D436" s="197">
        <v>3758</v>
      </c>
      <c r="E436" s="196" t="s">
        <v>6279</v>
      </c>
      <c r="F436" s="196" t="s">
        <v>437</v>
      </c>
      <c r="G436" s="196" t="s">
        <v>431</v>
      </c>
      <c r="H436" s="196" t="s">
        <v>569</v>
      </c>
      <c r="I436" s="196">
        <v>136.39138922451909</v>
      </c>
      <c r="J436" s="196"/>
      <c r="K436" s="196">
        <v>2024</v>
      </c>
      <c r="L436" s="196">
        <v>2</v>
      </c>
      <c r="M436" s="196">
        <v>0</v>
      </c>
      <c r="N436" s="196">
        <v>136.39138922451909</v>
      </c>
      <c r="O436" s="196"/>
      <c r="P436" s="196"/>
      <c r="Q436" s="196" t="s">
        <v>6268</v>
      </c>
      <c r="R436" s="196">
        <v>1</v>
      </c>
      <c r="S436" s="196" t="s">
        <v>636</v>
      </c>
      <c r="T436" s="196" t="s">
        <v>5422</v>
      </c>
      <c r="U436" s="196">
        <v>0</v>
      </c>
      <c r="V436" s="196">
        <v>1</v>
      </c>
      <c r="W436" s="196"/>
      <c r="X436" s="196">
        <v>136.39138922451909</v>
      </c>
      <c r="Y436" s="196" t="s">
        <v>6280</v>
      </c>
      <c r="Z436" s="196">
        <v>0</v>
      </c>
      <c r="AA436" s="196">
        <v>1</v>
      </c>
      <c r="AB436" s="196" t="s">
        <v>6293</v>
      </c>
      <c r="AC436" s="196" t="s">
        <v>3907</v>
      </c>
      <c r="AD436" s="196">
        <v>46</v>
      </c>
    </row>
    <row r="437" spans="1:30">
      <c r="A437" s="196" t="s">
        <v>3907</v>
      </c>
      <c r="B437" s="196">
        <v>46</v>
      </c>
      <c r="C437" s="196" t="s">
        <v>6278</v>
      </c>
      <c r="D437" s="197">
        <v>3759</v>
      </c>
      <c r="E437" s="196" t="s">
        <v>6279</v>
      </c>
      <c r="F437" s="196" t="s">
        <v>437</v>
      </c>
      <c r="G437" s="196" t="s">
        <v>431</v>
      </c>
      <c r="H437" s="196" t="s">
        <v>569</v>
      </c>
      <c r="I437" s="196">
        <v>8.3042235999073455E-3</v>
      </c>
      <c r="J437" s="196"/>
      <c r="K437" s="196">
        <v>2024</v>
      </c>
      <c r="L437" s="196">
        <v>3</v>
      </c>
      <c r="M437" s="196">
        <v>0</v>
      </c>
      <c r="N437" s="196">
        <v>8.3042235999073455E-3</v>
      </c>
      <c r="O437" s="196"/>
      <c r="P437" s="196"/>
      <c r="Q437" s="196" t="s">
        <v>6268</v>
      </c>
      <c r="R437" s="196">
        <v>1</v>
      </c>
      <c r="S437" s="196" t="s">
        <v>636</v>
      </c>
      <c r="T437" s="196" t="s">
        <v>5423</v>
      </c>
      <c r="U437" s="196">
        <v>0</v>
      </c>
      <c r="V437" s="196">
        <v>1</v>
      </c>
      <c r="W437" s="196"/>
      <c r="X437" s="196">
        <v>8.3042235999073455E-3</v>
      </c>
      <c r="Y437" s="196" t="s">
        <v>6280</v>
      </c>
      <c r="Z437" s="196">
        <v>0</v>
      </c>
      <c r="AA437" s="196">
        <v>1</v>
      </c>
      <c r="AB437" s="196" t="s">
        <v>6293</v>
      </c>
      <c r="AC437" s="196" t="s">
        <v>3907</v>
      </c>
      <c r="AD437" s="196">
        <v>46</v>
      </c>
    </row>
    <row r="438" spans="1:30">
      <c r="A438" s="196" t="s">
        <v>3907</v>
      </c>
      <c r="B438" s="196">
        <v>46</v>
      </c>
      <c r="C438" s="196" t="s">
        <v>6278</v>
      </c>
      <c r="D438" s="197">
        <v>3760</v>
      </c>
      <c r="E438" s="196" t="s">
        <v>6279</v>
      </c>
      <c r="F438" s="196" t="s">
        <v>437</v>
      </c>
      <c r="G438" s="196" t="s">
        <v>431</v>
      </c>
      <c r="H438" s="196" t="s">
        <v>569</v>
      </c>
      <c r="I438" s="196">
        <v>37.107880972900382</v>
      </c>
      <c r="J438" s="196"/>
      <c r="K438" s="196">
        <v>2024</v>
      </c>
      <c r="L438" s="196">
        <v>4</v>
      </c>
      <c r="M438" s="196">
        <v>0</v>
      </c>
      <c r="N438" s="196">
        <v>37.107880972900382</v>
      </c>
      <c r="O438" s="196"/>
      <c r="P438" s="196"/>
      <c r="Q438" s="196" t="s">
        <v>6268</v>
      </c>
      <c r="R438" s="196">
        <v>1</v>
      </c>
      <c r="S438" s="196" t="s">
        <v>636</v>
      </c>
      <c r="T438" s="196" t="s">
        <v>5424</v>
      </c>
      <c r="U438" s="196">
        <v>0</v>
      </c>
      <c r="V438" s="196">
        <v>1</v>
      </c>
      <c r="W438" s="196"/>
      <c r="X438" s="196">
        <v>37.107880972900382</v>
      </c>
      <c r="Y438" s="196" t="s">
        <v>6280</v>
      </c>
      <c r="Z438" s="196">
        <v>0</v>
      </c>
      <c r="AA438" s="196">
        <v>1</v>
      </c>
      <c r="AB438" s="196" t="s">
        <v>6293</v>
      </c>
      <c r="AC438" s="196" t="s">
        <v>3907</v>
      </c>
      <c r="AD438" s="196">
        <v>46</v>
      </c>
    </row>
    <row r="439" spans="1:30">
      <c r="A439" s="196" t="s">
        <v>3907</v>
      </c>
      <c r="B439" s="196">
        <v>46</v>
      </c>
      <c r="C439" s="196" t="s">
        <v>6278</v>
      </c>
      <c r="D439" s="197">
        <v>3761</v>
      </c>
      <c r="E439" s="196" t="s">
        <v>6279</v>
      </c>
      <c r="F439" s="196" t="s">
        <v>437</v>
      </c>
      <c r="G439" s="196" t="s">
        <v>431</v>
      </c>
      <c r="H439" s="196" t="s">
        <v>569</v>
      </c>
      <c r="I439" s="196">
        <v>39.897384246856397</v>
      </c>
      <c r="J439" s="196"/>
      <c r="K439" s="196">
        <v>2024</v>
      </c>
      <c r="L439" s="196">
        <v>5</v>
      </c>
      <c r="M439" s="196">
        <v>0</v>
      </c>
      <c r="N439" s="196">
        <v>39.897384246856397</v>
      </c>
      <c r="O439" s="196"/>
      <c r="P439" s="196"/>
      <c r="Q439" s="196" t="s">
        <v>6268</v>
      </c>
      <c r="R439" s="196">
        <v>1</v>
      </c>
      <c r="S439" s="196" t="s">
        <v>636</v>
      </c>
      <c r="T439" s="196" t="s">
        <v>5425</v>
      </c>
      <c r="U439" s="196">
        <v>0</v>
      </c>
      <c r="V439" s="196">
        <v>1</v>
      </c>
      <c r="W439" s="196"/>
      <c r="X439" s="196">
        <v>39.897384246856397</v>
      </c>
      <c r="Y439" s="196" t="s">
        <v>6280</v>
      </c>
      <c r="Z439" s="196">
        <v>0</v>
      </c>
      <c r="AA439" s="196">
        <v>1</v>
      </c>
      <c r="AB439" s="196" t="s">
        <v>6293</v>
      </c>
      <c r="AC439" s="196" t="s">
        <v>3907</v>
      </c>
      <c r="AD439" s="196">
        <v>46</v>
      </c>
    </row>
    <row r="440" spans="1:30">
      <c r="A440" s="196" t="s">
        <v>3907</v>
      </c>
      <c r="B440" s="196">
        <v>46</v>
      </c>
      <c r="C440" s="196" t="s">
        <v>6278</v>
      </c>
      <c r="D440" s="197">
        <v>3762</v>
      </c>
      <c r="E440" s="196" t="s">
        <v>6279</v>
      </c>
      <c r="F440" s="196" t="s">
        <v>437</v>
      </c>
      <c r="G440" s="196" t="s">
        <v>431</v>
      </c>
      <c r="H440" s="196" t="s">
        <v>569</v>
      </c>
      <c r="I440" s="196">
        <v>0</v>
      </c>
      <c r="J440" s="196"/>
      <c r="K440" s="196">
        <v>2024</v>
      </c>
      <c r="L440" s="196">
        <v>6</v>
      </c>
      <c r="M440" s="196">
        <v>0</v>
      </c>
      <c r="N440" s="196">
        <v>0</v>
      </c>
      <c r="O440" s="196"/>
      <c r="P440" s="196"/>
      <c r="Q440" s="196" t="s">
        <v>6268</v>
      </c>
      <c r="R440" s="196">
        <v>1</v>
      </c>
      <c r="S440" s="196" t="s">
        <v>636</v>
      </c>
      <c r="T440" s="196" t="s">
        <v>5426</v>
      </c>
      <c r="U440" s="196">
        <v>0</v>
      </c>
      <c r="V440" s="196">
        <v>1</v>
      </c>
      <c r="W440" s="196"/>
      <c r="X440" s="196">
        <v>0</v>
      </c>
      <c r="Y440" s="196" t="s">
        <v>6280</v>
      </c>
      <c r="Z440" s="196">
        <v>0</v>
      </c>
      <c r="AA440" s="196">
        <v>0</v>
      </c>
      <c r="AB440" s="196" t="s">
        <v>6293</v>
      </c>
      <c r="AC440" s="196" t="s">
        <v>3907</v>
      </c>
      <c r="AD440" s="196">
        <v>46</v>
      </c>
    </row>
    <row r="441" spans="1:30">
      <c r="A441" s="196" t="s">
        <v>3907</v>
      </c>
      <c r="B441" s="196">
        <v>46</v>
      </c>
      <c r="C441" s="196" t="s">
        <v>6278</v>
      </c>
      <c r="D441" s="197">
        <v>3763</v>
      </c>
      <c r="E441" s="196" t="s">
        <v>6279</v>
      </c>
      <c r="F441" s="196" t="s">
        <v>437</v>
      </c>
      <c r="G441" s="196" t="s">
        <v>431</v>
      </c>
      <c r="H441" s="196" t="s">
        <v>569</v>
      </c>
      <c r="I441" s="196">
        <v>0</v>
      </c>
      <c r="J441" s="196"/>
      <c r="K441" s="196">
        <v>2024</v>
      </c>
      <c r="L441" s="196">
        <v>7</v>
      </c>
      <c r="M441" s="196">
        <v>0</v>
      </c>
      <c r="N441" s="196">
        <v>0</v>
      </c>
      <c r="O441" s="196"/>
      <c r="P441" s="196"/>
      <c r="Q441" s="196" t="s">
        <v>6268</v>
      </c>
      <c r="R441" s="196">
        <v>1</v>
      </c>
      <c r="S441" s="196" t="s">
        <v>636</v>
      </c>
      <c r="T441" s="196" t="s">
        <v>5427</v>
      </c>
      <c r="U441" s="196">
        <v>0</v>
      </c>
      <c r="V441" s="196">
        <v>1</v>
      </c>
      <c r="W441" s="196"/>
      <c r="X441" s="196">
        <v>0</v>
      </c>
      <c r="Y441" s="196" t="s">
        <v>6280</v>
      </c>
      <c r="Z441" s="196">
        <v>0</v>
      </c>
      <c r="AA441" s="196">
        <v>0</v>
      </c>
      <c r="AB441" s="196" t="s">
        <v>6293</v>
      </c>
      <c r="AC441" s="196" t="s">
        <v>3907</v>
      </c>
      <c r="AD441" s="196">
        <v>46</v>
      </c>
    </row>
    <row r="442" spans="1:30">
      <c r="A442" s="196" t="s">
        <v>3907</v>
      </c>
      <c r="B442" s="196">
        <v>46</v>
      </c>
      <c r="C442" s="196" t="s">
        <v>6278</v>
      </c>
      <c r="D442" s="197">
        <v>3764</v>
      </c>
      <c r="E442" s="196" t="s">
        <v>6279</v>
      </c>
      <c r="F442" s="196" t="s">
        <v>437</v>
      </c>
      <c r="G442" s="196" t="s">
        <v>431</v>
      </c>
      <c r="H442" s="196" t="s">
        <v>569</v>
      </c>
      <c r="I442" s="196">
        <v>0</v>
      </c>
      <c r="J442" s="196"/>
      <c r="K442" s="196">
        <v>2024</v>
      </c>
      <c r="L442" s="196">
        <v>8</v>
      </c>
      <c r="M442" s="196">
        <v>0</v>
      </c>
      <c r="N442" s="196">
        <v>0</v>
      </c>
      <c r="O442" s="196"/>
      <c r="P442" s="196"/>
      <c r="Q442" s="196" t="s">
        <v>6268</v>
      </c>
      <c r="R442" s="196">
        <v>1</v>
      </c>
      <c r="S442" s="196" t="s">
        <v>636</v>
      </c>
      <c r="T442" s="196" t="s">
        <v>5428</v>
      </c>
      <c r="U442" s="196">
        <v>0</v>
      </c>
      <c r="V442" s="196">
        <v>1</v>
      </c>
      <c r="W442" s="196"/>
      <c r="X442" s="196">
        <v>0</v>
      </c>
      <c r="Y442" s="196" t="s">
        <v>6280</v>
      </c>
      <c r="Z442" s="196">
        <v>0</v>
      </c>
      <c r="AA442" s="196">
        <v>0</v>
      </c>
      <c r="AB442" s="196" t="s">
        <v>6293</v>
      </c>
      <c r="AC442" s="196" t="s">
        <v>3907</v>
      </c>
      <c r="AD442" s="196">
        <v>46</v>
      </c>
    </row>
    <row r="443" spans="1:30">
      <c r="A443" s="196" t="s">
        <v>3907</v>
      </c>
      <c r="B443" s="196">
        <v>46</v>
      </c>
      <c r="C443" s="196" t="s">
        <v>6278</v>
      </c>
      <c r="D443" s="197">
        <v>3765</v>
      </c>
      <c r="E443" s="196" t="s">
        <v>6279</v>
      </c>
      <c r="F443" s="196" t="s">
        <v>437</v>
      </c>
      <c r="G443" s="196" t="s">
        <v>431</v>
      </c>
      <c r="H443" s="196" t="s">
        <v>569</v>
      </c>
      <c r="I443" s="196">
        <v>72.69472502660642</v>
      </c>
      <c r="J443" s="196"/>
      <c r="K443" s="196">
        <v>2024</v>
      </c>
      <c r="L443" s="196">
        <v>9</v>
      </c>
      <c r="M443" s="196">
        <v>0</v>
      </c>
      <c r="N443" s="196">
        <v>72.69472502660642</v>
      </c>
      <c r="O443" s="196"/>
      <c r="P443" s="196"/>
      <c r="Q443" s="196" t="s">
        <v>6268</v>
      </c>
      <c r="R443" s="196">
        <v>1</v>
      </c>
      <c r="S443" s="196" t="s">
        <v>636</v>
      </c>
      <c r="T443" s="196" t="s">
        <v>5429</v>
      </c>
      <c r="U443" s="196">
        <v>0</v>
      </c>
      <c r="V443" s="196">
        <v>1</v>
      </c>
      <c r="W443" s="196"/>
      <c r="X443" s="196">
        <v>72.69472502660642</v>
      </c>
      <c r="Y443" s="196" t="s">
        <v>6280</v>
      </c>
      <c r="Z443" s="196">
        <v>0</v>
      </c>
      <c r="AA443" s="196">
        <v>1</v>
      </c>
      <c r="AB443" s="196" t="s">
        <v>6293</v>
      </c>
      <c r="AC443" s="196" t="s">
        <v>3907</v>
      </c>
      <c r="AD443" s="196">
        <v>46</v>
      </c>
    </row>
    <row r="444" spans="1:30">
      <c r="A444" s="196" t="s">
        <v>3907</v>
      </c>
      <c r="B444" s="196">
        <v>46</v>
      </c>
      <c r="C444" s="196" t="s">
        <v>6278</v>
      </c>
      <c r="D444" s="197">
        <v>3766</v>
      </c>
      <c r="E444" s="196" t="s">
        <v>6279</v>
      </c>
      <c r="F444" s="196" t="s">
        <v>437</v>
      </c>
      <c r="G444" s="196" t="s">
        <v>431</v>
      </c>
      <c r="H444" s="196" t="s">
        <v>569</v>
      </c>
      <c r="I444" s="196">
        <v>171.22908795551271</v>
      </c>
      <c r="J444" s="196"/>
      <c r="K444" s="196">
        <v>2024</v>
      </c>
      <c r="L444" s="196">
        <v>10</v>
      </c>
      <c r="M444" s="196">
        <v>0</v>
      </c>
      <c r="N444" s="196">
        <v>171.22908795551271</v>
      </c>
      <c r="O444" s="196"/>
      <c r="P444" s="196"/>
      <c r="Q444" s="196" t="s">
        <v>6268</v>
      </c>
      <c r="R444" s="196">
        <v>1</v>
      </c>
      <c r="S444" s="196" t="s">
        <v>636</v>
      </c>
      <c r="T444" s="196" t="s">
        <v>5430</v>
      </c>
      <c r="U444" s="196">
        <v>0</v>
      </c>
      <c r="V444" s="196">
        <v>1</v>
      </c>
      <c r="W444" s="196"/>
      <c r="X444" s="196">
        <v>171.22908795551271</v>
      </c>
      <c r="Y444" s="196" t="s">
        <v>6280</v>
      </c>
      <c r="Z444" s="196">
        <v>0</v>
      </c>
      <c r="AA444" s="196">
        <v>1</v>
      </c>
      <c r="AB444" s="196" t="s">
        <v>6293</v>
      </c>
      <c r="AC444" s="196" t="s">
        <v>3907</v>
      </c>
      <c r="AD444" s="196">
        <v>46</v>
      </c>
    </row>
    <row r="445" spans="1:30">
      <c r="A445" s="196" t="s">
        <v>3907</v>
      </c>
      <c r="B445" s="196">
        <v>46</v>
      </c>
      <c r="C445" s="196" t="s">
        <v>6278</v>
      </c>
      <c r="D445" s="197">
        <v>3767</v>
      </c>
      <c r="E445" s="196" t="s">
        <v>6279</v>
      </c>
      <c r="F445" s="196" t="s">
        <v>437</v>
      </c>
      <c r="G445" s="196" t="s">
        <v>431</v>
      </c>
      <c r="H445" s="196" t="s">
        <v>569</v>
      </c>
      <c r="I445" s="196">
        <v>162.96431955730691</v>
      </c>
      <c r="J445" s="196"/>
      <c r="K445" s="196">
        <v>2024</v>
      </c>
      <c r="L445" s="196">
        <v>11</v>
      </c>
      <c r="M445" s="196">
        <v>0</v>
      </c>
      <c r="N445" s="196">
        <v>162.96431955730691</v>
      </c>
      <c r="O445" s="196"/>
      <c r="P445" s="196"/>
      <c r="Q445" s="196" t="s">
        <v>6268</v>
      </c>
      <c r="R445" s="196">
        <v>1</v>
      </c>
      <c r="S445" s="196" t="s">
        <v>636</v>
      </c>
      <c r="T445" s="196" t="s">
        <v>5431</v>
      </c>
      <c r="U445" s="196">
        <v>0</v>
      </c>
      <c r="V445" s="196">
        <v>1</v>
      </c>
      <c r="W445" s="196"/>
      <c r="X445" s="196">
        <v>162.96431955730691</v>
      </c>
      <c r="Y445" s="196" t="s">
        <v>6280</v>
      </c>
      <c r="Z445" s="196">
        <v>0</v>
      </c>
      <c r="AA445" s="196">
        <v>1</v>
      </c>
      <c r="AB445" s="196" t="s">
        <v>6293</v>
      </c>
      <c r="AC445" s="196" t="s">
        <v>3907</v>
      </c>
      <c r="AD445" s="196">
        <v>46</v>
      </c>
    </row>
    <row r="446" spans="1:30">
      <c r="A446" s="196" t="s">
        <v>3907</v>
      </c>
      <c r="B446" s="196">
        <v>46</v>
      </c>
      <c r="C446" s="196" t="s">
        <v>6278</v>
      </c>
      <c r="D446" s="197">
        <v>3768</v>
      </c>
      <c r="E446" s="196" t="s">
        <v>6279</v>
      </c>
      <c r="F446" s="196" t="s">
        <v>437</v>
      </c>
      <c r="G446" s="196" t="s">
        <v>431</v>
      </c>
      <c r="H446" s="196" t="s">
        <v>569</v>
      </c>
      <c r="I446" s="196">
        <v>139.46695794842381</v>
      </c>
      <c r="J446" s="196"/>
      <c r="K446" s="196">
        <v>2024</v>
      </c>
      <c r="L446" s="196">
        <v>12</v>
      </c>
      <c r="M446" s="196">
        <v>0</v>
      </c>
      <c r="N446" s="196">
        <v>139.46695794842381</v>
      </c>
      <c r="O446" s="196"/>
      <c r="P446" s="196"/>
      <c r="Q446" s="196" t="s">
        <v>6268</v>
      </c>
      <c r="R446" s="196">
        <v>1</v>
      </c>
      <c r="S446" s="196" t="s">
        <v>636</v>
      </c>
      <c r="T446" s="196" t="s">
        <v>5432</v>
      </c>
      <c r="U446" s="196">
        <v>0</v>
      </c>
      <c r="V446" s="196">
        <v>1</v>
      </c>
      <c r="W446" s="196"/>
      <c r="X446" s="196">
        <v>139.46695794842381</v>
      </c>
      <c r="Y446" s="196" t="s">
        <v>6280</v>
      </c>
      <c r="Z446" s="196">
        <v>0</v>
      </c>
      <c r="AA446" s="196">
        <v>1</v>
      </c>
      <c r="AB446" s="196" t="s">
        <v>6293</v>
      </c>
      <c r="AC446" s="196" t="s">
        <v>3907</v>
      </c>
      <c r="AD446" s="196">
        <v>46</v>
      </c>
    </row>
    <row r="447" spans="1:30">
      <c r="A447" s="196" t="s">
        <v>3907</v>
      </c>
      <c r="B447" s="196">
        <v>46</v>
      </c>
      <c r="C447" s="196" t="s">
        <v>6278</v>
      </c>
      <c r="D447" s="197">
        <v>3769</v>
      </c>
      <c r="E447" s="196" t="s">
        <v>6279</v>
      </c>
      <c r="F447" s="196" t="s">
        <v>437</v>
      </c>
      <c r="G447" s="196" t="s">
        <v>431</v>
      </c>
      <c r="H447" s="196" t="s">
        <v>569</v>
      </c>
      <c r="I447" s="196">
        <v>98.533685379503595</v>
      </c>
      <c r="J447" s="196"/>
      <c r="K447" s="196">
        <v>2025</v>
      </c>
      <c r="L447" s="196">
        <v>1</v>
      </c>
      <c r="M447" s="196">
        <v>0</v>
      </c>
      <c r="N447" s="196">
        <v>98.533685379503595</v>
      </c>
      <c r="O447" s="196"/>
      <c r="P447" s="196"/>
      <c r="Q447" s="196" t="s">
        <v>6268</v>
      </c>
      <c r="R447" s="196">
        <v>1</v>
      </c>
      <c r="S447" s="196" t="s">
        <v>636</v>
      </c>
      <c r="T447" s="196" t="s">
        <v>5433</v>
      </c>
      <c r="U447" s="196">
        <v>0</v>
      </c>
      <c r="V447" s="196">
        <v>1</v>
      </c>
      <c r="W447" s="196"/>
      <c r="X447" s="196">
        <v>98.533685379503595</v>
      </c>
      <c r="Y447" s="196" t="s">
        <v>6280</v>
      </c>
      <c r="Z447" s="196">
        <v>0</v>
      </c>
      <c r="AA447" s="196">
        <v>1</v>
      </c>
      <c r="AB447" s="196" t="s">
        <v>6293</v>
      </c>
      <c r="AC447" s="196" t="s">
        <v>3907</v>
      </c>
      <c r="AD447" s="196">
        <v>46</v>
      </c>
    </row>
    <row r="448" spans="1:30">
      <c r="A448" s="196" t="s">
        <v>3907</v>
      </c>
      <c r="B448" s="196">
        <v>46</v>
      </c>
      <c r="C448" s="196" t="s">
        <v>6278</v>
      </c>
      <c r="D448" s="197">
        <v>3770</v>
      </c>
      <c r="E448" s="196" t="s">
        <v>6279</v>
      </c>
      <c r="F448" s="196" t="s">
        <v>437</v>
      </c>
      <c r="G448" s="196" t="s">
        <v>431</v>
      </c>
      <c r="H448" s="196" t="s">
        <v>569</v>
      </c>
      <c r="I448" s="196">
        <v>105.1700957993738</v>
      </c>
      <c r="J448" s="196"/>
      <c r="K448" s="196">
        <v>2025</v>
      </c>
      <c r="L448" s="196">
        <v>2</v>
      </c>
      <c r="M448" s="196">
        <v>0</v>
      </c>
      <c r="N448" s="196">
        <v>105.1700957993738</v>
      </c>
      <c r="O448" s="196"/>
      <c r="P448" s="196"/>
      <c r="Q448" s="196" t="s">
        <v>6268</v>
      </c>
      <c r="R448" s="196">
        <v>1</v>
      </c>
      <c r="S448" s="196" t="s">
        <v>636</v>
      </c>
      <c r="T448" s="196" t="s">
        <v>5434</v>
      </c>
      <c r="U448" s="196">
        <v>0</v>
      </c>
      <c r="V448" s="196">
        <v>1</v>
      </c>
      <c r="W448" s="196"/>
      <c r="X448" s="196">
        <v>105.1700957993738</v>
      </c>
      <c r="Y448" s="196" t="s">
        <v>6280</v>
      </c>
      <c r="Z448" s="196">
        <v>0</v>
      </c>
      <c r="AA448" s="196">
        <v>1</v>
      </c>
      <c r="AB448" s="196" t="s">
        <v>6293</v>
      </c>
      <c r="AC448" s="196" t="s">
        <v>3907</v>
      </c>
      <c r="AD448" s="196">
        <v>46</v>
      </c>
    </row>
    <row r="449" spans="1:30">
      <c r="A449" s="196" t="s">
        <v>3907</v>
      </c>
      <c r="B449" s="196">
        <v>46</v>
      </c>
      <c r="C449" s="196" t="s">
        <v>6278</v>
      </c>
      <c r="D449" s="197">
        <v>3771</v>
      </c>
      <c r="E449" s="196" t="s">
        <v>6279</v>
      </c>
      <c r="F449" s="196" t="s">
        <v>437</v>
      </c>
      <c r="G449" s="196" t="s">
        <v>431</v>
      </c>
      <c r="H449" s="196" t="s">
        <v>569</v>
      </c>
      <c r="I449" s="196">
        <v>0</v>
      </c>
      <c r="J449" s="196"/>
      <c r="K449" s="196">
        <v>2025</v>
      </c>
      <c r="L449" s="196">
        <v>3</v>
      </c>
      <c r="M449" s="196">
        <v>0</v>
      </c>
      <c r="N449" s="196">
        <v>0</v>
      </c>
      <c r="O449" s="196"/>
      <c r="P449" s="196"/>
      <c r="Q449" s="196" t="s">
        <v>6268</v>
      </c>
      <c r="R449" s="196">
        <v>1</v>
      </c>
      <c r="S449" s="196" t="s">
        <v>636</v>
      </c>
      <c r="T449" s="196" t="s">
        <v>5435</v>
      </c>
      <c r="U449" s="196">
        <v>0</v>
      </c>
      <c r="V449" s="196">
        <v>1</v>
      </c>
      <c r="W449" s="196"/>
      <c r="X449" s="196">
        <v>0</v>
      </c>
      <c r="Y449" s="196" t="s">
        <v>6280</v>
      </c>
      <c r="Z449" s="196">
        <v>0</v>
      </c>
      <c r="AA449" s="196">
        <v>0</v>
      </c>
      <c r="AB449" s="196" t="s">
        <v>6293</v>
      </c>
      <c r="AC449" s="196" t="s">
        <v>3907</v>
      </c>
      <c r="AD449" s="196">
        <v>46</v>
      </c>
    </row>
    <row r="450" spans="1:30">
      <c r="A450" s="196" t="s">
        <v>3907</v>
      </c>
      <c r="B450" s="196">
        <v>46</v>
      </c>
      <c r="C450" s="196" t="s">
        <v>6278</v>
      </c>
      <c r="D450" s="197">
        <v>3772</v>
      </c>
      <c r="E450" s="196" t="s">
        <v>6279</v>
      </c>
      <c r="F450" s="196" t="s">
        <v>437</v>
      </c>
      <c r="G450" s="196" t="s">
        <v>431</v>
      </c>
      <c r="H450" s="196" t="s">
        <v>569</v>
      </c>
      <c r="I450" s="196">
        <v>11.06508835616671</v>
      </c>
      <c r="J450" s="196"/>
      <c r="K450" s="196">
        <v>2025</v>
      </c>
      <c r="L450" s="196">
        <v>4</v>
      </c>
      <c r="M450" s="196">
        <v>0</v>
      </c>
      <c r="N450" s="196">
        <v>11.06508835616671</v>
      </c>
      <c r="O450" s="196"/>
      <c r="P450" s="196"/>
      <c r="Q450" s="196" t="s">
        <v>6268</v>
      </c>
      <c r="R450" s="196">
        <v>1</v>
      </c>
      <c r="S450" s="196" t="s">
        <v>636</v>
      </c>
      <c r="T450" s="196" t="s">
        <v>5436</v>
      </c>
      <c r="U450" s="196">
        <v>0</v>
      </c>
      <c r="V450" s="196">
        <v>1</v>
      </c>
      <c r="W450" s="196"/>
      <c r="X450" s="196">
        <v>11.06508835616671</v>
      </c>
      <c r="Y450" s="196" t="s">
        <v>6280</v>
      </c>
      <c r="Z450" s="196">
        <v>0</v>
      </c>
      <c r="AA450" s="196">
        <v>1</v>
      </c>
      <c r="AB450" s="196" t="s">
        <v>6293</v>
      </c>
      <c r="AC450" s="196" t="s">
        <v>3907</v>
      </c>
      <c r="AD450" s="196">
        <v>46</v>
      </c>
    </row>
    <row r="451" spans="1:30">
      <c r="A451" s="196" t="s">
        <v>3907</v>
      </c>
      <c r="B451" s="196">
        <v>46</v>
      </c>
      <c r="C451" s="196" t="s">
        <v>6278</v>
      </c>
      <c r="D451" s="197">
        <v>3773</v>
      </c>
      <c r="E451" s="196" t="s">
        <v>6279</v>
      </c>
      <c r="F451" s="196" t="s">
        <v>437</v>
      </c>
      <c r="G451" s="196" t="s">
        <v>431</v>
      </c>
      <c r="H451" s="196" t="s">
        <v>569</v>
      </c>
      <c r="I451" s="196">
        <v>12.026329023004109</v>
      </c>
      <c r="J451" s="196"/>
      <c r="K451" s="196">
        <v>2025</v>
      </c>
      <c r="L451" s="196">
        <v>5</v>
      </c>
      <c r="M451" s="196">
        <v>0</v>
      </c>
      <c r="N451" s="196">
        <v>12.026329023004109</v>
      </c>
      <c r="O451" s="196"/>
      <c r="P451" s="196"/>
      <c r="Q451" s="196" t="s">
        <v>6268</v>
      </c>
      <c r="R451" s="196">
        <v>1</v>
      </c>
      <c r="S451" s="196" t="s">
        <v>636</v>
      </c>
      <c r="T451" s="196" t="s">
        <v>5437</v>
      </c>
      <c r="U451" s="196">
        <v>0</v>
      </c>
      <c r="V451" s="196">
        <v>1</v>
      </c>
      <c r="W451" s="196"/>
      <c r="X451" s="196">
        <v>12.026329023004109</v>
      </c>
      <c r="Y451" s="196" t="s">
        <v>6280</v>
      </c>
      <c r="Z451" s="196">
        <v>0</v>
      </c>
      <c r="AA451" s="196">
        <v>1</v>
      </c>
      <c r="AB451" s="196" t="s">
        <v>6293</v>
      </c>
      <c r="AC451" s="196" t="s">
        <v>3907</v>
      </c>
      <c r="AD451" s="196">
        <v>46</v>
      </c>
    </row>
    <row r="452" spans="1:30">
      <c r="A452" s="196" t="s">
        <v>3907</v>
      </c>
      <c r="B452" s="196">
        <v>46</v>
      </c>
      <c r="C452" s="196" t="s">
        <v>6278</v>
      </c>
      <c r="D452" s="197">
        <v>3774</v>
      </c>
      <c r="E452" s="196" t="s">
        <v>6279</v>
      </c>
      <c r="F452" s="196" t="s">
        <v>437</v>
      </c>
      <c r="G452" s="196" t="s">
        <v>431</v>
      </c>
      <c r="H452" s="196" t="s">
        <v>569</v>
      </c>
      <c r="I452" s="196">
        <v>0</v>
      </c>
      <c r="J452" s="196"/>
      <c r="K452" s="196">
        <v>2025</v>
      </c>
      <c r="L452" s="196">
        <v>6</v>
      </c>
      <c r="M452" s="196">
        <v>0</v>
      </c>
      <c r="N452" s="196">
        <v>0</v>
      </c>
      <c r="O452" s="196"/>
      <c r="P452" s="196"/>
      <c r="Q452" s="196" t="s">
        <v>6268</v>
      </c>
      <c r="R452" s="196">
        <v>1</v>
      </c>
      <c r="S452" s="196" t="s">
        <v>636</v>
      </c>
      <c r="T452" s="196" t="s">
        <v>5438</v>
      </c>
      <c r="U452" s="196">
        <v>0</v>
      </c>
      <c r="V452" s="196">
        <v>1</v>
      </c>
      <c r="W452" s="196"/>
      <c r="X452" s="196">
        <v>0</v>
      </c>
      <c r="Y452" s="196" t="s">
        <v>6280</v>
      </c>
      <c r="Z452" s="196">
        <v>0</v>
      </c>
      <c r="AA452" s="196">
        <v>0</v>
      </c>
      <c r="AB452" s="196" t="s">
        <v>6293</v>
      </c>
      <c r="AC452" s="196" t="s">
        <v>3907</v>
      </c>
      <c r="AD452" s="196">
        <v>46</v>
      </c>
    </row>
    <row r="453" spans="1:30">
      <c r="A453" s="196" t="s">
        <v>3907</v>
      </c>
      <c r="B453" s="196">
        <v>46</v>
      </c>
      <c r="C453" s="196" t="s">
        <v>6278</v>
      </c>
      <c r="D453" s="197">
        <v>3775</v>
      </c>
      <c r="E453" s="196" t="s">
        <v>6279</v>
      </c>
      <c r="F453" s="196" t="s">
        <v>437</v>
      </c>
      <c r="G453" s="196" t="s">
        <v>431</v>
      </c>
      <c r="H453" s="196" t="s">
        <v>569</v>
      </c>
      <c r="I453" s="196">
        <v>0</v>
      </c>
      <c r="J453" s="196"/>
      <c r="K453" s="196">
        <v>2025</v>
      </c>
      <c r="L453" s="196">
        <v>7</v>
      </c>
      <c r="M453" s="196">
        <v>0</v>
      </c>
      <c r="N453" s="196">
        <v>0</v>
      </c>
      <c r="O453" s="196"/>
      <c r="P453" s="196"/>
      <c r="Q453" s="196" t="s">
        <v>6268</v>
      </c>
      <c r="R453" s="196">
        <v>1</v>
      </c>
      <c r="S453" s="196" t="s">
        <v>636</v>
      </c>
      <c r="T453" s="196" t="s">
        <v>5439</v>
      </c>
      <c r="U453" s="196">
        <v>0</v>
      </c>
      <c r="V453" s="196">
        <v>1</v>
      </c>
      <c r="W453" s="196"/>
      <c r="X453" s="196">
        <v>0</v>
      </c>
      <c r="Y453" s="196" t="s">
        <v>6280</v>
      </c>
      <c r="Z453" s="196">
        <v>0</v>
      </c>
      <c r="AA453" s="196">
        <v>0</v>
      </c>
      <c r="AB453" s="196" t="s">
        <v>6293</v>
      </c>
      <c r="AC453" s="196" t="s">
        <v>3907</v>
      </c>
      <c r="AD453" s="196">
        <v>46</v>
      </c>
    </row>
    <row r="454" spans="1:30">
      <c r="A454" s="196" t="s">
        <v>3907</v>
      </c>
      <c r="B454" s="196">
        <v>46</v>
      </c>
      <c r="C454" s="196" t="s">
        <v>6278</v>
      </c>
      <c r="D454" s="197">
        <v>3776</v>
      </c>
      <c r="E454" s="196" t="s">
        <v>6279</v>
      </c>
      <c r="F454" s="196" t="s">
        <v>437</v>
      </c>
      <c r="G454" s="196" t="s">
        <v>431</v>
      </c>
      <c r="H454" s="196" t="s">
        <v>569</v>
      </c>
      <c r="I454" s="196">
        <v>0</v>
      </c>
      <c r="J454" s="196"/>
      <c r="K454" s="196">
        <v>2025</v>
      </c>
      <c r="L454" s="196">
        <v>8</v>
      </c>
      <c r="M454" s="196">
        <v>0</v>
      </c>
      <c r="N454" s="196">
        <v>0</v>
      </c>
      <c r="O454" s="196"/>
      <c r="P454" s="196"/>
      <c r="Q454" s="196" t="s">
        <v>6268</v>
      </c>
      <c r="R454" s="196">
        <v>1</v>
      </c>
      <c r="S454" s="196" t="s">
        <v>636</v>
      </c>
      <c r="T454" s="196" t="s">
        <v>5440</v>
      </c>
      <c r="U454" s="196">
        <v>0</v>
      </c>
      <c r="V454" s="196">
        <v>1</v>
      </c>
      <c r="W454" s="196"/>
      <c r="X454" s="196">
        <v>0</v>
      </c>
      <c r="Y454" s="196" t="s">
        <v>6280</v>
      </c>
      <c r="Z454" s="196">
        <v>0</v>
      </c>
      <c r="AA454" s="196">
        <v>0</v>
      </c>
      <c r="AB454" s="196" t="s">
        <v>6293</v>
      </c>
      <c r="AC454" s="196" t="s">
        <v>3907</v>
      </c>
      <c r="AD454" s="196">
        <v>46</v>
      </c>
    </row>
    <row r="455" spans="1:30">
      <c r="A455" s="196" t="s">
        <v>3907</v>
      </c>
      <c r="B455" s="196">
        <v>46</v>
      </c>
      <c r="C455" s="196" t="s">
        <v>6278</v>
      </c>
      <c r="D455" s="197">
        <v>3777</v>
      </c>
      <c r="E455" s="196" t="s">
        <v>6279</v>
      </c>
      <c r="F455" s="196" t="s">
        <v>437</v>
      </c>
      <c r="G455" s="196" t="s">
        <v>431</v>
      </c>
      <c r="H455" s="196" t="s">
        <v>569</v>
      </c>
      <c r="I455" s="196">
        <v>54.449126472143121</v>
      </c>
      <c r="J455" s="196"/>
      <c r="K455" s="196">
        <v>2025</v>
      </c>
      <c r="L455" s="196">
        <v>9</v>
      </c>
      <c r="M455" s="196">
        <v>0</v>
      </c>
      <c r="N455" s="196">
        <v>54.449126472143121</v>
      </c>
      <c r="O455" s="196"/>
      <c r="P455" s="196"/>
      <c r="Q455" s="196" t="s">
        <v>6268</v>
      </c>
      <c r="R455" s="196">
        <v>1</v>
      </c>
      <c r="S455" s="196" t="s">
        <v>636</v>
      </c>
      <c r="T455" s="196" t="s">
        <v>5441</v>
      </c>
      <c r="U455" s="196">
        <v>0</v>
      </c>
      <c r="V455" s="196">
        <v>1</v>
      </c>
      <c r="W455" s="196"/>
      <c r="X455" s="196">
        <v>54.449126472143121</v>
      </c>
      <c r="Y455" s="196" t="s">
        <v>6280</v>
      </c>
      <c r="Z455" s="196">
        <v>0</v>
      </c>
      <c r="AA455" s="196">
        <v>1</v>
      </c>
      <c r="AB455" s="196" t="s">
        <v>6293</v>
      </c>
      <c r="AC455" s="196" t="s">
        <v>3907</v>
      </c>
      <c r="AD455" s="196">
        <v>46</v>
      </c>
    </row>
    <row r="456" spans="1:30">
      <c r="A456" s="196" t="s">
        <v>3907</v>
      </c>
      <c r="B456" s="196">
        <v>46</v>
      </c>
      <c r="C456" s="196" t="s">
        <v>6278</v>
      </c>
      <c r="D456" s="197">
        <v>3778</v>
      </c>
      <c r="E456" s="196" t="s">
        <v>6279</v>
      </c>
      <c r="F456" s="196" t="s">
        <v>437</v>
      </c>
      <c r="G456" s="196" t="s">
        <v>431</v>
      </c>
      <c r="H456" s="196" t="s">
        <v>569</v>
      </c>
      <c r="I456" s="196">
        <v>135.55120528053359</v>
      </c>
      <c r="J456" s="196"/>
      <c r="K456" s="196">
        <v>2025</v>
      </c>
      <c r="L456" s="196">
        <v>10</v>
      </c>
      <c r="M456" s="196">
        <v>0</v>
      </c>
      <c r="N456" s="196">
        <v>135.55120528053359</v>
      </c>
      <c r="O456" s="196"/>
      <c r="P456" s="196"/>
      <c r="Q456" s="196" t="s">
        <v>6268</v>
      </c>
      <c r="R456" s="196">
        <v>1</v>
      </c>
      <c r="S456" s="196" t="s">
        <v>636</v>
      </c>
      <c r="T456" s="196" t="s">
        <v>5442</v>
      </c>
      <c r="U456" s="196">
        <v>0</v>
      </c>
      <c r="V456" s="196">
        <v>1</v>
      </c>
      <c r="W456" s="196"/>
      <c r="X456" s="196">
        <v>135.55120528053359</v>
      </c>
      <c r="Y456" s="196" t="s">
        <v>6280</v>
      </c>
      <c r="Z456" s="196">
        <v>0</v>
      </c>
      <c r="AA456" s="196">
        <v>1</v>
      </c>
      <c r="AB456" s="196" t="s">
        <v>6293</v>
      </c>
      <c r="AC456" s="196" t="s">
        <v>3907</v>
      </c>
      <c r="AD456" s="196">
        <v>46</v>
      </c>
    </row>
    <row r="457" spans="1:30">
      <c r="A457" s="196" t="s">
        <v>3907</v>
      </c>
      <c r="B457" s="196">
        <v>46</v>
      </c>
      <c r="C457" s="196" t="s">
        <v>6278</v>
      </c>
      <c r="D457" s="197">
        <v>3779</v>
      </c>
      <c r="E457" s="196" t="s">
        <v>6279</v>
      </c>
      <c r="F457" s="196" t="s">
        <v>437</v>
      </c>
      <c r="G457" s="196" t="s">
        <v>431</v>
      </c>
      <c r="H457" s="196" t="s">
        <v>569</v>
      </c>
      <c r="I457" s="196">
        <v>118.5533203813176</v>
      </c>
      <c r="J457" s="196"/>
      <c r="K457" s="196">
        <v>2025</v>
      </c>
      <c r="L457" s="196">
        <v>11</v>
      </c>
      <c r="M457" s="196">
        <v>0</v>
      </c>
      <c r="N457" s="196">
        <v>118.5533203813176</v>
      </c>
      <c r="O457" s="196"/>
      <c r="P457" s="196"/>
      <c r="Q457" s="196" t="s">
        <v>6268</v>
      </c>
      <c r="R457" s="196">
        <v>1</v>
      </c>
      <c r="S457" s="196" t="s">
        <v>636</v>
      </c>
      <c r="T457" s="196" t="s">
        <v>5443</v>
      </c>
      <c r="U457" s="196">
        <v>0</v>
      </c>
      <c r="V457" s="196">
        <v>1</v>
      </c>
      <c r="W457" s="196"/>
      <c r="X457" s="196">
        <v>118.5533203813176</v>
      </c>
      <c r="Y457" s="196" t="s">
        <v>6280</v>
      </c>
      <c r="Z457" s="196">
        <v>0</v>
      </c>
      <c r="AA457" s="196">
        <v>1</v>
      </c>
      <c r="AB457" s="196" t="s">
        <v>6293</v>
      </c>
      <c r="AC457" s="196" t="s">
        <v>3907</v>
      </c>
      <c r="AD457" s="196">
        <v>46</v>
      </c>
    </row>
    <row r="458" spans="1:30">
      <c r="A458" s="196" t="s">
        <v>3907</v>
      </c>
      <c r="B458" s="196">
        <v>46</v>
      </c>
      <c r="C458" s="196" t="s">
        <v>6278</v>
      </c>
      <c r="D458" s="197">
        <v>3780</v>
      </c>
      <c r="E458" s="196" t="s">
        <v>6279</v>
      </c>
      <c r="F458" s="196" t="s">
        <v>437</v>
      </c>
      <c r="G458" s="196" t="s">
        <v>431</v>
      </c>
      <c r="H458" s="196" t="s">
        <v>569</v>
      </c>
      <c r="I458" s="196">
        <v>100.71209972406309</v>
      </c>
      <c r="J458" s="196"/>
      <c r="K458" s="196">
        <v>2025</v>
      </c>
      <c r="L458" s="196">
        <v>12</v>
      </c>
      <c r="M458" s="196">
        <v>0</v>
      </c>
      <c r="N458" s="196">
        <v>100.71209972406309</v>
      </c>
      <c r="O458" s="196"/>
      <c r="P458" s="196"/>
      <c r="Q458" s="196" t="s">
        <v>6268</v>
      </c>
      <c r="R458" s="196">
        <v>1</v>
      </c>
      <c r="S458" s="196" t="s">
        <v>636</v>
      </c>
      <c r="T458" s="196" t="s">
        <v>5444</v>
      </c>
      <c r="U458" s="196">
        <v>0</v>
      </c>
      <c r="V458" s="196">
        <v>1</v>
      </c>
      <c r="W458" s="196"/>
      <c r="X458" s="196">
        <v>100.71209972406309</v>
      </c>
      <c r="Y458" s="196" t="s">
        <v>6280</v>
      </c>
      <c r="Z458" s="196">
        <v>0</v>
      </c>
      <c r="AA458" s="196">
        <v>1</v>
      </c>
      <c r="AB458" s="196" t="s">
        <v>6293</v>
      </c>
      <c r="AC458" s="196" t="s">
        <v>3907</v>
      </c>
      <c r="AD458" s="196">
        <v>46</v>
      </c>
    </row>
    <row r="459" spans="1:30">
      <c r="A459" s="196" t="s">
        <v>3907</v>
      </c>
      <c r="B459" s="196">
        <v>46</v>
      </c>
      <c r="C459" s="196" t="s">
        <v>6278</v>
      </c>
      <c r="D459" s="197">
        <v>3781</v>
      </c>
      <c r="E459" s="196" t="s">
        <v>6279</v>
      </c>
      <c r="F459" s="196" t="s">
        <v>437</v>
      </c>
      <c r="G459" s="196" t="s">
        <v>431</v>
      </c>
      <c r="H459" s="196" t="s">
        <v>569</v>
      </c>
      <c r="I459" s="196">
        <v>106.9476192441505</v>
      </c>
      <c r="J459" s="196"/>
      <c r="K459" s="196">
        <v>2026</v>
      </c>
      <c r="L459" s="196">
        <v>1</v>
      </c>
      <c r="M459" s="196">
        <v>0</v>
      </c>
      <c r="N459" s="196">
        <v>106.9476192441505</v>
      </c>
      <c r="O459" s="196"/>
      <c r="P459" s="196"/>
      <c r="Q459" s="196" t="s">
        <v>6268</v>
      </c>
      <c r="R459" s="196">
        <v>1</v>
      </c>
      <c r="S459" s="196" t="s">
        <v>636</v>
      </c>
      <c r="T459" s="196" t="s">
        <v>5445</v>
      </c>
      <c r="U459" s="196">
        <v>0</v>
      </c>
      <c r="V459" s="196">
        <v>1</v>
      </c>
      <c r="W459" s="196"/>
      <c r="X459" s="196">
        <v>106.9476192441505</v>
      </c>
      <c r="Y459" s="196" t="s">
        <v>6280</v>
      </c>
      <c r="Z459" s="196">
        <v>0</v>
      </c>
      <c r="AA459" s="196">
        <v>1</v>
      </c>
      <c r="AB459" s="196" t="s">
        <v>6293</v>
      </c>
      <c r="AC459" s="196" t="s">
        <v>3907</v>
      </c>
      <c r="AD459" s="196">
        <v>46</v>
      </c>
    </row>
    <row r="460" spans="1:30">
      <c r="A460" s="196" t="s">
        <v>3907</v>
      </c>
      <c r="B460" s="196">
        <v>46</v>
      </c>
      <c r="C460" s="196" t="s">
        <v>6278</v>
      </c>
      <c r="D460" s="197">
        <v>3782</v>
      </c>
      <c r="E460" s="196" t="s">
        <v>6279</v>
      </c>
      <c r="F460" s="196" t="s">
        <v>437</v>
      </c>
      <c r="G460" s="196" t="s">
        <v>431</v>
      </c>
      <c r="H460" s="196" t="s">
        <v>569</v>
      </c>
      <c r="I460" s="196">
        <v>113.26785058310629</v>
      </c>
      <c r="J460" s="196"/>
      <c r="K460" s="196">
        <v>2026</v>
      </c>
      <c r="L460" s="196">
        <v>2</v>
      </c>
      <c r="M460" s="196">
        <v>0</v>
      </c>
      <c r="N460" s="196">
        <v>113.26785058310629</v>
      </c>
      <c r="O460" s="196"/>
      <c r="P460" s="196"/>
      <c r="Q460" s="196" t="s">
        <v>6268</v>
      </c>
      <c r="R460" s="196">
        <v>1</v>
      </c>
      <c r="S460" s="196" t="s">
        <v>636</v>
      </c>
      <c r="T460" s="196" t="s">
        <v>5446</v>
      </c>
      <c r="U460" s="196">
        <v>0</v>
      </c>
      <c r="V460" s="196">
        <v>1</v>
      </c>
      <c r="W460" s="196"/>
      <c r="X460" s="196">
        <v>113.26785058310629</v>
      </c>
      <c r="Y460" s="196" t="s">
        <v>6280</v>
      </c>
      <c r="Z460" s="196">
        <v>0</v>
      </c>
      <c r="AA460" s="196">
        <v>1</v>
      </c>
      <c r="AB460" s="196" t="s">
        <v>6293</v>
      </c>
      <c r="AC460" s="196" t="s">
        <v>3907</v>
      </c>
      <c r="AD460" s="196">
        <v>46</v>
      </c>
    </row>
    <row r="461" spans="1:30">
      <c r="A461" s="196" t="s">
        <v>3907</v>
      </c>
      <c r="B461" s="196">
        <v>46</v>
      </c>
      <c r="C461" s="196" t="s">
        <v>6278</v>
      </c>
      <c r="D461" s="197">
        <v>3783</v>
      </c>
      <c r="E461" s="196" t="s">
        <v>6279</v>
      </c>
      <c r="F461" s="196" t="s">
        <v>437</v>
      </c>
      <c r="G461" s="196" t="s">
        <v>431</v>
      </c>
      <c r="H461" s="196" t="s">
        <v>569</v>
      </c>
      <c r="I461" s="196">
        <v>0</v>
      </c>
      <c r="J461" s="196"/>
      <c r="K461" s="196">
        <v>2026</v>
      </c>
      <c r="L461" s="196">
        <v>3</v>
      </c>
      <c r="M461" s="196">
        <v>0</v>
      </c>
      <c r="N461" s="196">
        <v>0</v>
      </c>
      <c r="O461" s="196"/>
      <c r="P461" s="196"/>
      <c r="Q461" s="196" t="s">
        <v>6268</v>
      </c>
      <c r="R461" s="196">
        <v>1</v>
      </c>
      <c r="S461" s="196" t="s">
        <v>636</v>
      </c>
      <c r="T461" s="196" t="s">
        <v>5447</v>
      </c>
      <c r="U461" s="196">
        <v>0</v>
      </c>
      <c r="V461" s="196">
        <v>1</v>
      </c>
      <c r="W461" s="196"/>
      <c r="X461" s="196">
        <v>0</v>
      </c>
      <c r="Y461" s="196" t="s">
        <v>6280</v>
      </c>
      <c r="Z461" s="196">
        <v>0</v>
      </c>
      <c r="AA461" s="196">
        <v>0</v>
      </c>
      <c r="AB461" s="196" t="s">
        <v>6293</v>
      </c>
      <c r="AC461" s="196" t="s">
        <v>3907</v>
      </c>
      <c r="AD461" s="196">
        <v>46</v>
      </c>
    </row>
    <row r="462" spans="1:30">
      <c r="A462" s="196" t="s">
        <v>3907</v>
      </c>
      <c r="B462" s="196">
        <v>46</v>
      </c>
      <c r="C462" s="196" t="s">
        <v>6278</v>
      </c>
      <c r="D462" s="197">
        <v>3784</v>
      </c>
      <c r="E462" s="196" t="s">
        <v>6279</v>
      </c>
      <c r="F462" s="196" t="s">
        <v>437</v>
      </c>
      <c r="G462" s="196" t="s">
        <v>431</v>
      </c>
      <c r="H462" s="196" t="s">
        <v>569</v>
      </c>
      <c r="I462" s="196">
        <v>29.474966995655681</v>
      </c>
      <c r="J462" s="196"/>
      <c r="K462" s="196">
        <v>2026</v>
      </c>
      <c r="L462" s="196">
        <v>4</v>
      </c>
      <c r="M462" s="196">
        <v>0</v>
      </c>
      <c r="N462" s="196">
        <v>29.474966995655681</v>
      </c>
      <c r="O462" s="196"/>
      <c r="P462" s="196"/>
      <c r="Q462" s="196" t="s">
        <v>6268</v>
      </c>
      <c r="R462" s="196">
        <v>1</v>
      </c>
      <c r="S462" s="196" t="s">
        <v>636</v>
      </c>
      <c r="T462" s="196" t="s">
        <v>5448</v>
      </c>
      <c r="U462" s="196">
        <v>0</v>
      </c>
      <c r="V462" s="196">
        <v>1</v>
      </c>
      <c r="W462" s="196"/>
      <c r="X462" s="196">
        <v>29.474966995655681</v>
      </c>
      <c r="Y462" s="196" t="s">
        <v>6280</v>
      </c>
      <c r="Z462" s="196">
        <v>0</v>
      </c>
      <c r="AA462" s="196">
        <v>1</v>
      </c>
      <c r="AB462" s="196" t="s">
        <v>6293</v>
      </c>
      <c r="AC462" s="196" t="s">
        <v>3907</v>
      </c>
      <c r="AD462" s="196">
        <v>46</v>
      </c>
    </row>
    <row r="463" spans="1:30">
      <c r="A463" s="196" t="s">
        <v>3907</v>
      </c>
      <c r="B463" s="196">
        <v>46</v>
      </c>
      <c r="C463" s="196" t="s">
        <v>6278</v>
      </c>
      <c r="D463" s="197">
        <v>3785</v>
      </c>
      <c r="E463" s="196" t="s">
        <v>6279</v>
      </c>
      <c r="F463" s="196" t="s">
        <v>437</v>
      </c>
      <c r="G463" s="196" t="s">
        <v>431</v>
      </c>
      <c r="H463" s="196" t="s">
        <v>569</v>
      </c>
      <c r="I463" s="196">
        <v>31.794550028549342</v>
      </c>
      <c r="J463" s="196"/>
      <c r="K463" s="196">
        <v>2026</v>
      </c>
      <c r="L463" s="196">
        <v>5</v>
      </c>
      <c r="M463" s="196">
        <v>0</v>
      </c>
      <c r="N463" s="196">
        <v>31.794550028549342</v>
      </c>
      <c r="O463" s="196"/>
      <c r="P463" s="196"/>
      <c r="Q463" s="196" t="s">
        <v>6268</v>
      </c>
      <c r="R463" s="196">
        <v>1</v>
      </c>
      <c r="S463" s="196" t="s">
        <v>636</v>
      </c>
      <c r="T463" s="196" t="s">
        <v>5449</v>
      </c>
      <c r="U463" s="196">
        <v>0</v>
      </c>
      <c r="V463" s="196">
        <v>1</v>
      </c>
      <c r="W463" s="196"/>
      <c r="X463" s="196">
        <v>31.794550028549342</v>
      </c>
      <c r="Y463" s="196" t="s">
        <v>6280</v>
      </c>
      <c r="Z463" s="196">
        <v>0</v>
      </c>
      <c r="AA463" s="196">
        <v>1</v>
      </c>
      <c r="AB463" s="196" t="s">
        <v>6293</v>
      </c>
      <c r="AC463" s="196" t="s">
        <v>3907</v>
      </c>
      <c r="AD463" s="196">
        <v>46</v>
      </c>
    </row>
    <row r="464" spans="1:30">
      <c r="A464" s="196" t="s">
        <v>3907</v>
      </c>
      <c r="B464" s="196">
        <v>46</v>
      </c>
      <c r="C464" s="196" t="s">
        <v>6278</v>
      </c>
      <c r="D464" s="197">
        <v>3786</v>
      </c>
      <c r="E464" s="196" t="s">
        <v>6279</v>
      </c>
      <c r="F464" s="196" t="s">
        <v>437</v>
      </c>
      <c r="G464" s="196" t="s">
        <v>431</v>
      </c>
      <c r="H464" s="196" t="s">
        <v>569</v>
      </c>
      <c r="I464" s="196">
        <v>0</v>
      </c>
      <c r="J464" s="196"/>
      <c r="K464" s="196">
        <v>2026</v>
      </c>
      <c r="L464" s="196">
        <v>6</v>
      </c>
      <c r="M464" s="196">
        <v>0</v>
      </c>
      <c r="N464" s="196">
        <v>0</v>
      </c>
      <c r="O464" s="196"/>
      <c r="P464" s="196"/>
      <c r="Q464" s="196" t="s">
        <v>6268</v>
      </c>
      <c r="R464" s="196">
        <v>1</v>
      </c>
      <c r="S464" s="196" t="s">
        <v>636</v>
      </c>
      <c r="T464" s="196" t="s">
        <v>5450</v>
      </c>
      <c r="U464" s="196">
        <v>0</v>
      </c>
      <c r="V464" s="196">
        <v>1</v>
      </c>
      <c r="W464" s="196"/>
      <c r="X464" s="196">
        <v>0</v>
      </c>
      <c r="Y464" s="196" t="s">
        <v>6280</v>
      </c>
      <c r="Z464" s="196">
        <v>0</v>
      </c>
      <c r="AA464" s="196">
        <v>0</v>
      </c>
      <c r="AB464" s="196" t="s">
        <v>6293</v>
      </c>
      <c r="AC464" s="196" t="s">
        <v>3907</v>
      </c>
      <c r="AD464" s="196">
        <v>46</v>
      </c>
    </row>
    <row r="465" spans="1:30">
      <c r="A465" s="196" t="s">
        <v>3907</v>
      </c>
      <c r="B465" s="196">
        <v>46</v>
      </c>
      <c r="C465" s="196" t="s">
        <v>6278</v>
      </c>
      <c r="D465" s="197">
        <v>3787</v>
      </c>
      <c r="E465" s="196" t="s">
        <v>6279</v>
      </c>
      <c r="F465" s="196" t="s">
        <v>437</v>
      </c>
      <c r="G465" s="196" t="s">
        <v>431</v>
      </c>
      <c r="H465" s="196" t="s">
        <v>569</v>
      </c>
      <c r="I465" s="196">
        <v>0</v>
      </c>
      <c r="J465" s="196"/>
      <c r="K465" s="196">
        <v>2026</v>
      </c>
      <c r="L465" s="196">
        <v>7</v>
      </c>
      <c r="M465" s="196">
        <v>0</v>
      </c>
      <c r="N465" s="196">
        <v>0</v>
      </c>
      <c r="O465" s="196"/>
      <c r="P465" s="196"/>
      <c r="Q465" s="196" t="s">
        <v>6268</v>
      </c>
      <c r="R465" s="196">
        <v>1</v>
      </c>
      <c r="S465" s="196" t="s">
        <v>636</v>
      </c>
      <c r="T465" s="196" t="s">
        <v>5451</v>
      </c>
      <c r="U465" s="196">
        <v>0</v>
      </c>
      <c r="V465" s="196">
        <v>1</v>
      </c>
      <c r="W465" s="196"/>
      <c r="X465" s="196">
        <v>0</v>
      </c>
      <c r="Y465" s="196" t="s">
        <v>6280</v>
      </c>
      <c r="Z465" s="196">
        <v>0</v>
      </c>
      <c r="AA465" s="196">
        <v>0</v>
      </c>
      <c r="AB465" s="196" t="s">
        <v>6293</v>
      </c>
      <c r="AC465" s="196" t="s">
        <v>3907</v>
      </c>
      <c r="AD465" s="196">
        <v>46</v>
      </c>
    </row>
    <row r="466" spans="1:30">
      <c r="A466" s="196" t="s">
        <v>3907</v>
      </c>
      <c r="B466" s="196">
        <v>46</v>
      </c>
      <c r="C466" s="196" t="s">
        <v>6278</v>
      </c>
      <c r="D466" s="197">
        <v>3788</v>
      </c>
      <c r="E466" s="196" t="s">
        <v>6279</v>
      </c>
      <c r="F466" s="196" t="s">
        <v>437</v>
      </c>
      <c r="G466" s="196" t="s">
        <v>431</v>
      </c>
      <c r="H466" s="196" t="s">
        <v>569</v>
      </c>
      <c r="I466" s="196">
        <v>0</v>
      </c>
      <c r="J466" s="196"/>
      <c r="K466" s="196">
        <v>2026</v>
      </c>
      <c r="L466" s="196">
        <v>8</v>
      </c>
      <c r="M466" s="196">
        <v>0</v>
      </c>
      <c r="N466" s="196">
        <v>0</v>
      </c>
      <c r="O466" s="196"/>
      <c r="P466" s="196"/>
      <c r="Q466" s="196" t="s">
        <v>6268</v>
      </c>
      <c r="R466" s="196">
        <v>1</v>
      </c>
      <c r="S466" s="196" t="s">
        <v>636</v>
      </c>
      <c r="T466" s="196" t="s">
        <v>5452</v>
      </c>
      <c r="U466" s="196">
        <v>0</v>
      </c>
      <c r="V466" s="196">
        <v>1</v>
      </c>
      <c r="W466" s="196"/>
      <c r="X466" s="196">
        <v>0</v>
      </c>
      <c r="Y466" s="196" t="s">
        <v>6280</v>
      </c>
      <c r="Z466" s="196">
        <v>0</v>
      </c>
      <c r="AA466" s="196">
        <v>0</v>
      </c>
      <c r="AB466" s="196" t="s">
        <v>6293</v>
      </c>
      <c r="AC466" s="196" t="s">
        <v>3907</v>
      </c>
      <c r="AD466" s="196">
        <v>46</v>
      </c>
    </row>
    <row r="467" spans="1:30">
      <c r="A467" s="196" t="s">
        <v>3907</v>
      </c>
      <c r="B467" s="196">
        <v>46</v>
      </c>
      <c r="C467" s="196" t="s">
        <v>6278</v>
      </c>
      <c r="D467" s="197">
        <v>3789</v>
      </c>
      <c r="E467" s="196" t="s">
        <v>6279</v>
      </c>
      <c r="F467" s="196" t="s">
        <v>437</v>
      </c>
      <c r="G467" s="196" t="s">
        <v>431</v>
      </c>
      <c r="H467" s="196" t="s">
        <v>569</v>
      </c>
      <c r="I467" s="196">
        <v>71.897308848214948</v>
      </c>
      <c r="J467" s="196"/>
      <c r="K467" s="196">
        <v>2026</v>
      </c>
      <c r="L467" s="196">
        <v>9</v>
      </c>
      <c r="M467" s="196">
        <v>0</v>
      </c>
      <c r="N467" s="196">
        <v>71.897308848214948</v>
      </c>
      <c r="O467" s="196"/>
      <c r="P467" s="196"/>
      <c r="Q467" s="196" t="s">
        <v>6268</v>
      </c>
      <c r="R467" s="196">
        <v>1</v>
      </c>
      <c r="S467" s="196" t="s">
        <v>636</v>
      </c>
      <c r="T467" s="196" t="s">
        <v>5453</v>
      </c>
      <c r="U467" s="196">
        <v>0</v>
      </c>
      <c r="V467" s="196">
        <v>1</v>
      </c>
      <c r="W467" s="196"/>
      <c r="X467" s="196">
        <v>71.897308848214948</v>
      </c>
      <c r="Y467" s="196" t="s">
        <v>6280</v>
      </c>
      <c r="Z467" s="196">
        <v>0</v>
      </c>
      <c r="AA467" s="196">
        <v>1</v>
      </c>
      <c r="AB467" s="196" t="s">
        <v>6293</v>
      </c>
      <c r="AC467" s="196" t="s">
        <v>3907</v>
      </c>
      <c r="AD467" s="196">
        <v>46</v>
      </c>
    </row>
    <row r="468" spans="1:30">
      <c r="A468" s="196" t="s">
        <v>3907</v>
      </c>
      <c r="B468" s="196">
        <v>46</v>
      </c>
      <c r="C468" s="196" t="s">
        <v>6278</v>
      </c>
      <c r="D468" s="197">
        <v>3790</v>
      </c>
      <c r="E468" s="196" t="s">
        <v>6279</v>
      </c>
      <c r="F468" s="196" t="s">
        <v>437</v>
      </c>
      <c r="G468" s="196" t="s">
        <v>431</v>
      </c>
      <c r="H468" s="196" t="s">
        <v>569</v>
      </c>
      <c r="I468" s="196">
        <v>143.7039470041741</v>
      </c>
      <c r="J468" s="196"/>
      <c r="K468" s="196">
        <v>2026</v>
      </c>
      <c r="L468" s="196">
        <v>10</v>
      </c>
      <c r="M468" s="196">
        <v>0</v>
      </c>
      <c r="N468" s="196">
        <v>143.7039470041741</v>
      </c>
      <c r="O468" s="196"/>
      <c r="P468" s="196"/>
      <c r="Q468" s="196" t="s">
        <v>6268</v>
      </c>
      <c r="R468" s="196">
        <v>1</v>
      </c>
      <c r="S468" s="196" t="s">
        <v>636</v>
      </c>
      <c r="T468" s="196" t="s">
        <v>5454</v>
      </c>
      <c r="U468" s="196">
        <v>0</v>
      </c>
      <c r="V468" s="196">
        <v>1</v>
      </c>
      <c r="W468" s="196"/>
      <c r="X468" s="196">
        <v>143.7039470041741</v>
      </c>
      <c r="Y468" s="196" t="s">
        <v>6280</v>
      </c>
      <c r="Z468" s="196">
        <v>0</v>
      </c>
      <c r="AA468" s="196">
        <v>1</v>
      </c>
      <c r="AB468" s="196" t="s">
        <v>6293</v>
      </c>
      <c r="AC468" s="196" t="s">
        <v>3907</v>
      </c>
      <c r="AD468" s="196">
        <v>46</v>
      </c>
    </row>
    <row r="469" spans="1:30">
      <c r="A469" s="196" t="s">
        <v>3907</v>
      </c>
      <c r="B469" s="196">
        <v>46</v>
      </c>
      <c r="C469" s="196" t="s">
        <v>6278</v>
      </c>
      <c r="D469" s="197">
        <v>3791</v>
      </c>
      <c r="E469" s="196" t="s">
        <v>6279</v>
      </c>
      <c r="F469" s="196" t="s">
        <v>437</v>
      </c>
      <c r="G469" s="196" t="s">
        <v>431</v>
      </c>
      <c r="H469" s="196" t="s">
        <v>569</v>
      </c>
      <c r="I469" s="196">
        <v>125.6235856126594</v>
      </c>
      <c r="J469" s="196"/>
      <c r="K469" s="196">
        <v>2026</v>
      </c>
      <c r="L469" s="196">
        <v>11</v>
      </c>
      <c r="M469" s="196">
        <v>0</v>
      </c>
      <c r="N469" s="196">
        <v>125.6235856126594</v>
      </c>
      <c r="O469" s="196"/>
      <c r="P469" s="196"/>
      <c r="Q469" s="196" t="s">
        <v>6268</v>
      </c>
      <c r="R469" s="196">
        <v>1</v>
      </c>
      <c r="S469" s="196" t="s">
        <v>636</v>
      </c>
      <c r="T469" s="196" t="s">
        <v>5455</v>
      </c>
      <c r="U469" s="196">
        <v>0</v>
      </c>
      <c r="V469" s="196">
        <v>1</v>
      </c>
      <c r="W469" s="196"/>
      <c r="X469" s="196">
        <v>125.6235856126594</v>
      </c>
      <c r="Y469" s="196" t="s">
        <v>6280</v>
      </c>
      <c r="Z469" s="196">
        <v>0</v>
      </c>
      <c r="AA469" s="196">
        <v>1</v>
      </c>
      <c r="AB469" s="196" t="s">
        <v>6293</v>
      </c>
      <c r="AC469" s="196" t="s">
        <v>3907</v>
      </c>
      <c r="AD469" s="196">
        <v>46</v>
      </c>
    </row>
    <row r="470" spans="1:30">
      <c r="A470" s="196" t="s">
        <v>3907</v>
      </c>
      <c r="B470" s="196">
        <v>46</v>
      </c>
      <c r="C470" s="196" t="s">
        <v>6278</v>
      </c>
      <c r="D470" s="197">
        <v>3792</v>
      </c>
      <c r="E470" s="196" t="s">
        <v>6279</v>
      </c>
      <c r="F470" s="196" t="s">
        <v>437</v>
      </c>
      <c r="G470" s="196" t="s">
        <v>431</v>
      </c>
      <c r="H470" s="196" t="s">
        <v>569</v>
      </c>
      <c r="I470" s="196">
        <v>105.5111848355405</v>
      </c>
      <c r="J470" s="196"/>
      <c r="K470" s="196">
        <v>2026</v>
      </c>
      <c r="L470" s="196">
        <v>12</v>
      </c>
      <c r="M470" s="196">
        <v>0</v>
      </c>
      <c r="N470" s="196">
        <v>105.5111848355405</v>
      </c>
      <c r="O470" s="196"/>
      <c r="P470" s="196"/>
      <c r="Q470" s="196" t="s">
        <v>6268</v>
      </c>
      <c r="R470" s="196">
        <v>1</v>
      </c>
      <c r="S470" s="196" t="s">
        <v>636</v>
      </c>
      <c r="T470" s="196" t="s">
        <v>5456</v>
      </c>
      <c r="U470" s="196">
        <v>0</v>
      </c>
      <c r="V470" s="196">
        <v>1</v>
      </c>
      <c r="W470" s="196"/>
      <c r="X470" s="196">
        <v>105.5111848355405</v>
      </c>
      <c r="Y470" s="196" t="s">
        <v>6280</v>
      </c>
      <c r="Z470" s="196">
        <v>0</v>
      </c>
      <c r="AA470" s="196">
        <v>1</v>
      </c>
      <c r="AB470" s="196" t="s">
        <v>6293</v>
      </c>
      <c r="AC470" s="196" t="s">
        <v>3907</v>
      </c>
      <c r="AD470" s="196">
        <v>46</v>
      </c>
    </row>
    <row r="471" spans="1:30">
      <c r="A471" s="196" t="s">
        <v>3907</v>
      </c>
      <c r="B471" s="196">
        <v>46</v>
      </c>
      <c r="C471" s="196" t="s">
        <v>6278</v>
      </c>
      <c r="D471" s="197">
        <v>3793</v>
      </c>
      <c r="E471" s="196" t="s">
        <v>6279</v>
      </c>
      <c r="F471" s="196" t="s">
        <v>437</v>
      </c>
      <c r="G471" s="196" t="s">
        <v>431</v>
      </c>
      <c r="H471" s="196" t="s">
        <v>569</v>
      </c>
      <c r="I471" s="196">
        <v>63.58992244047181</v>
      </c>
      <c r="J471" s="196"/>
      <c r="K471" s="196">
        <v>2027</v>
      </c>
      <c r="L471" s="196">
        <v>1</v>
      </c>
      <c r="M471" s="196">
        <v>0</v>
      </c>
      <c r="N471" s="196">
        <v>63.58992244047181</v>
      </c>
      <c r="O471" s="196"/>
      <c r="P471" s="196"/>
      <c r="Q471" s="196" t="s">
        <v>6268</v>
      </c>
      <c r="R471" s="196">
        <v>1</v>
      </c>
      <c r="S471" s="196" t="s">
        <v>636</v>
      </c>
      <c r="T471" s="196" t="s">
        <v>5457</v>
      </c>
      <c r="U471" s="196">
        <v>0</v>
      </c>
      <c r="V471" s="196">
        <v>1</v>
      </c>
      <c r="W471" s="196"/>
      <c r="X471" s="196">
        <v>63.58992244047181</v>
      </c>
      <c r="Y471" s="196" t="s">
        <v>6280</v>
      </c>
      <c r="Z471" s="196">
        <v>0</v>
      </c>
      <c r="AA471" s="196">
        <v>1</v>
      </c>
      <c r="AB471" s="196" t="s">
        <v>6293</v>
      </c>
      <c r="AC471" s="196" t="s">
        <v>3907</v>
      </c>
      <c r="AD471" s="196">
        <v>46</v>
      </c>
    </row>
    <row r="472" spans="1:30">
      <c r="A472" s="196" t="s">
        <v>3907</v>
      </c>
      <c r="B472" s="196">
        <v>46</v>
      </c>
      <c r="C472" s="196" t="s">
        <v>6278</v>
      </c>
      <c r="D472" s="197">
        <v>3794</v>
      </c>
      <c r="E472" s="196" t="s">
        <v>6279</v>
      </c>
      <c r="F472" s="196" t="s">
        <v>437</v>
      </c>
      <c r="G472" s="196" t="s">
        <v>431</v>
      </c>
      <c r="H472" s="196" t="s">
        <v>569</v>
      </c>
      <c r="I472" s="196">
        <v>69.896031165925478</v>
      </c>
      <c r="J472" s="196"/>
      <c r="K472" s="196">
        <v>2027</v>
      </c>
      <c r="L472" s="196">
        <v>2</v>
      </c>
      <c r="M472" s="196">
        <v>0</v>
      </c>
      <c r="N472" s="196">
        <v>69.896031165925478</v>
      </c>
      <c r="O472" s="196"/>
      <c r="P472" s="196"/>
      <c r="Q472" s="196" t="s">
        <v>6268</v>
      </c>
      <c r="R472" s="196">
        <v>1</v>
      </c>
      <c r="S472" s="196" t="s">
        <v>636</v>
      </c>
      <c r="T472" s="196" t="s">
        <v>5458</v>
      </c>
      <c r="U472" s="196">
        <v>0</v>
      </c>
      <c r="V472" s="196">
        <v>1</v>
      </c>
      <c r="W472" s="196"/>
      <c r="X472" s="196">
        <v>69.896031165925478</v>
      </c>
      <c r="Y472" s="196" t="s">
        <v>6280</v>
      </c>
      <c r="Z472" s="196">
        <v>0</v>
      </c>
      <c r="AA472" s="196">
        <v>1</v>
      </c>
      <c r="AB472" s="196" t="s">
        <v>6293</v>
      </c>
      <c r="AC472" s="196" t="s">
        <v>3907</v>
      </c>
      <c r="AD472" s="196">
        <v>46</v>
      </c>
    </row>
    <row r="473" spans="1:30">
      <c r="A473" s="196" t="s">
        <v>3907</v>
      </c>
      <c r="B473" s="196">
        <v>46</v>
      </c>
      <c r="C473" s="196" t="s">
        <v>6278</v>
      </c>
      <c r="D473" s="197">
        <v>3795</v>
      </c>
      <c r="E473" s="196" t="s">
        <v>6279</v>
      </c>
      <c r="F473" s="196" t="s">
        <v>437</v>
      </c>
      <c r="G473" s="196" t="s">
        <v>431</v>
      </c>
      <c r="H473" s="196" t="s">
        <v>569</v>
      </c>
      <c r="I473" s="196">
        <v>0</v>
      </c>
      <c r="J473" s="196"/>
      <c r="K473" s="196">
        <v>2027</v>
      </c>
      <c r="L473" s="196">
        <v>3</v>
      </c>
      <c r="M473" s="196">
        <v>0</v>
      </c>
      <c r="N473" s="196">
        <v>0</v>
      </c>
      <c r="O473" s="196"/>
      <c r="P473" s="196"/>
      <c r="Q473" s="196" t="s">
        <v>6268</v>
      </c>
      <c r="R473" s="196">
        <v>1</v>
      </c>
      <c r="S473" s="196" t="s">
        <v>636</v>
      </c>
      <c r="T473" s="196" t="s">
        <v>5459</v>
      </c>
      <c r="U473" s="196">
        <v>0</v>
      </c>
      <c r="V473" s="196">
        <v>1</v>
      </c>
      <c r="W473" s="196"/>
      <c r="X473" s="196">
        <v>0</v>
      </c>
      <c r="Y473" s="196" t="s">
        <v>6280</v>
      </c>
      <c r="Z473" s="196">
        <v>0</v>
      </c>
      <c r="AA473" s="196">
        <v>0</v>
      </c>
      <c r="AB473" s="196" t="s">
        <v>6293</v>
      </c>
      <c r="AC473" s="196" t="s">
        <v>3907</v>
      </c>
      <c r="AD473" s="196">
        <v>46</v>
      </c>
    </row>
    <row r="474" spans="1:30">
      <c r="A474" s="196" t="s">
        <v>3907</v>
      </c>
      <c r="B474" s="196">
        <v>46</v>
      </c>
      <c r="C474" s="196" t="s">
        <v>6278</v>
      </c>
      <c r="D474" s="197">
        <v>3796</v>
      </c>
      <c r="E474" s="196" t="s">
        <v>6279</v>
      </c>
      <c r="F474" s="196" t="s">
        <v>437</v>
      </c>
      <c r="G474" s="196" t="s">
        <v>431</v>
      </c>
      <c r="H474" s="196" t="s">
        <v>569</v>
      </c>
      <c r="I474" s="196">
        <v>0</v>
      </c>
      <c r="J474" s="196"/>
      <c r="K474" s="196">
        <v>2027</v>
      </c>
      <c r="L474" s="196">
        <v>4</v>
      </c>
      <c r="M474" s="196">
        <v>0</v>
      </c>
      <c r="N474" s="196">
        <v>0</v>
      </c>
      <c r="O474" s="196"/>
      <c r="P474" s="196"/>
      <c r="Q474" s="196" t="s">
        <v>6268</v>
      </c>
      <c r="R474" s="196">
        <v>1</v>
      </c>
      <c r="S474" s="196" t="s">
        <v>636</v>
      </c>
      <c r="T474" s="196" t="s">
        <v>5460</v>
      </c>
      <c r="U474" s="196">
        <v>0</v>
      </c>
      <c r="V474" s="196">
        <v>1</v>
      </c>
      <c r="W474" s="196"/>
      <c r="X474" s="196">
        <v>0</v>
      </c>
      <c r="Y474" s="196" t="s">
        <v>6280</v>
      </c>
      <c r="Z474" s="196">
        <v>0</v>
      </c>
      <c r="AA474" s="196">
        <v>0</v>
      </c>
      <c r="AB474" s="196" t="s">
        <v>6293</v>
      </c>
      <c r="AC474" s="196" t="s">
        <v>3907</v>
      </c>
      <c r="AD474" s="196">
        <v>46</v>
      </c>
    </row>
    <row r="475" spans="1:30">
      <c r="A475" s="196" t="s">
        <v>3907</v>
      </c>
      <c r="B475" s="196">
        <v>46</v>
      </c>
      <c r="C475" s="196" t="s">
        <v>6278</v>
      </c>
      <c r="D475" s="197">
        <v>3797</v>
      </c>
      <c r="E475" s="196" t="s">
        <v>6279</v>
      </c>
      <c r="F475" s="196" t="s">
        <v>437</v>
      </c>
      <c r="G475" s="196" t="s">
        <v>431</v>
      </c>
      <c r="H475" s="196" t="s">
        <v>569</v>
      </c>
      <c r="I475" s="196">
        <v>0</v>
      </c>
      <c r="J475" s="196"/>
      <c r="K475" s="196">
        <v>2027</v>
      </c>
      <c r="L475" s="196">
        <v>5</v>
      </c>
      <c r="M475" s="196">
        <v>0</v>
      </c>
      <c r="N475" s="196">
        <v>0</v>
      </c>
      <c r="O475" s="196"/>
      <c r="P475" s="196"/>
      <c r="Q475" s="196" t="s">
        <v>6268</v>
      </c>
      <c r="R475" s="196">
        <v>1</v>
      </c>
      <c r="S475" s="196" t="s">
        <v>636</v>
      </c>
      <c r="T475" s="196" t="s">
        <v>5461</v>
      </c>
      <c r="U475" s="196">
        <v>0</v>
      </c>
      <c r="V475" s="196">
        <v>1</v>
      </c>
      <c r="W475" s="196"/>
      <c r="X475" s="196">
        <v>0</v>
      </c>
      <c r="Y475" s="196" t="s">
        <v>6280</v>
      </c>
      <c r="Z475" s="196">
        <v>0</v>
      </c>
      <c r="AA475" s="196">
        <v>0</v>
      </c>
      <c r="AB475" s="196" t="s">
        <v>6293</v>
      </c>
      <c r="AC475" s="196" t="s">
        <v>3907</v>
      </c>
      <c r="AD475" s="196">
        <v>46</v>
      </c>
    </row>
    <row r="476" spans="1:30">
      <c r="A476" s="196" t="s">
        <v>3907</v>
      </c>
      <c r="B476" s="196">
        <v>46</v>
      </c>
      <c r="C476" s="196" t="s">
        <v>6278</v>
      </c>
      <c r="D476" s="197">
        <v>3798</v>
      </c>
      <c r="E476" s="196" t="s">
        <v>6279</v>
      </c>
      <c r="F476" s="196" t="s">
        <v>437</v>
      </c>
      <c r="G476" s="196" t="s">
        <v>431</v>
      </c>
      <c r="H476" s="196" t="s">
        <v>569</v>
      </c>
      <c r="I476" s="196">
        <v>0</v>
      </c>
      <c r="J476" s="196"/>
      <c r="K476" s="196">
        <v>2027</v>
      </c>
      <c r="L476" s="196">
        <v>6</v>
      </c>
      <c r="M476" s="196">
        <v>0</v>
      </c>
      <c r="N476" s="196">
        <v>0</v>
      </c>
      <c r="O476" s="196"/>
      <c r="P476" s="196"/>
      <c r="Q476" s="196" t="s">
        <v>6268</v>
      </c>
      <c r="R476" s="196">
        <v>1</v>
      </c>
      <c r="S476" s="196" t="s">
        <v>636</v>
      </c>
      <c r="T476" s="196" t="s">
        <v>5462</v>
      </c>
      <c r="U476" s="196">
        <v>0</v>
      </c>
      <c r="V476" s="196">
        <v>1</v>
      </c>
      <c r="W476" s="196"/>
      <c r="X476" s="196">
        <v>0</v>
      </c>
      <c r="Y476" s="196" t="s">
        <v>6280</v>
      </c>
      <c r="Z476" s="196">
        <v>0</v>
      </c>
      <c r="AA476" s="196">
        <v>0</v>
      </c>
      <c r="AB476" s="196" t="s">
        <v>6293</v>
      </c>
      <c r="AC476" s="196" t="s">
        <v>3907</v>
      </c>
      <c r="AD476" s="196">
        <v>46</v>
      </c>
    </row>
    <row r="477" spans="1:30">
      <c r="A477" s="196" t="s">
        <v>3907</v>
      </c>
      <c r="B477" s="196">
        <v>46</v>
      </c>
      <c r="C477" s="196" t="s">
        <v>6278</v>
      </c>
      <c r="D477" s="197">
        <v>3799</v>
      </c>
      <c r="E477" s="196" t="s">
        <v>6279</v>
      </c>
      <c r="F477" s="196" t="s">
        <v>437</v>
      </c>
      <c r="G477" s="196" t="s">
        <v>431</v>
      </c>
      <c r="H477" s="196" t="s">
        <v>569</v>
      </c>
      <c r="I477" s="196">
        <v>0</v>
      </c>
      <c r="J477" s="196"/>
      <c r="K477" s="196">
        <v>2027</v>
      </c>
      <c r="L477" s="196">
        <v>7</v>
      </c>
      <c r="M477" s="196">
        <v>0</v>
      </c>
      <c r="N477" s="196">
        <v>0</v>
      </c>
      <c r="O477" s="196"/>
      <c r="P477" s="196"/>
      <c r="Q477" s="196" t="s">
        <v>6268</v>
      </c>
      <c r="R477" s="196">
        <v>1</v>
      </c>
      <c r="S477" s="196" t="s">
        <v>636</v>
      </c>
      <c r="T477" s="196" t="s">
        <v>5463</v>
      </c>
      <c r="U477" s="196">
        <v>0</v>
      </c>
      <c r="V477" s="196">
        <v>1</v>
      </c>
      <c r="W477" s="196"/>
      <c r="X477" s="196">
        <v>0</v>
      </c>
      <c r="Y477" s="196" t="s">
        <v>6280</v>
      </c>
      <c r="Z477" s="196">
        <v>0</v>
      </c>
      <c r="AA477" s="196">
        <v>0</v>
      </c>
      <c r="AB477" s="196" t="s">
        <v>6293</v>
      </c>
      <c r="AC477" s="196" t="s">
        <v>3907</v>
      </c>
      <c r="AD477" s="196">
        <v>46</v>
      </c>
    </row>
    <row r="478" spans="1:30">
      <c r="A478" s="196" t="s">
        <v>3907</v>
      </c>
      <c r="B478" s="196">
        <v>46</v>
      </c>
      <c r="C478" s="196" t="s">
        <v>6278</v>
      </c>
      <c r="D478" s="197">
        <v>3800</v>
      </c>
      <c r="E478" s="196" t="s">
        <v>6279</v>
      </c>
      <c r="F478" s="196" t="s">
        <v>437</v>
      </c>
      <c r="G478" s="196" t="s">
        <v>431</v>
      </c>
      <c r="H478" s="196" t="s">
        <v>569</v>
      </c>
      <c r="I478" s="196">
        <v>0</v>
      </c>
      <c r="J478" s="196"/>
      <c r="K478" s="196">
        <v>2027</v>
      </c>
      <c r="L478" s="196">
        <v>8</v>
      </c>
      <c r="M478" s="196">
        <v>0</v>
      </c>
      <c r="N478" s="196">
        <v>0</v>
      </c>
      <c r="O478" s="196"/>
      <c r="P478" s="196"/>
      <c r="Q478" s="196" t="s">
        <v>6268</v>
      </c>
      <c r="R478" s="196">
        <v>1</v>
      </c>
      <c r="S478" s="196" t="s">
        <v>636</v>
      </c>
      <c r="T478" s="196" t="s">
        <v>5464</v>
      </c>
      <c r="U478" s="196">
        <v>0</v>
      </c>
      <c r="V478" s="196">
        <v>1</v>
      </c>
      <c r="W478" s="196"/>
      <c r="X478" s="196">
        <v>0</v>
      </c>
      <c r="Y478" s="196" t="s">
        <v>6280</v>
      </c>
      <c r="Z478" s="196">
        <v>0</v>
      </c>
      <c r="AA478" s="196">
        <v>0</v>
      </c>
      <c r="AB478" s="196" t="s">
        <v>6293</v>
      </c>
      <c r="AC478" s="196" t="s">
        <v>3907</v>
      </c>
      <c r="AD478" s="196">
        <v>46</v>
      </c>
    </row>
    <row r="479" spans="1:30">
      <c r="A479" s="196" t="s">
        <v>3907</v>
      </c>
      <c r="B479" s="196">
        <v>46</v>
      </c>
      <c r="C479" s="196" t="s">
        <v>6278</v>
      </c>
      <c r="D479" s="197">
        <v>3801</v>
      </c>
      <c r="E479" s="196" t="s">
        <v>6279</v>
      </c>
      <c r="F479" s="196" t="s">
        <v>437</v>
      </c>
      <c r="G479" s="196" t="s">
        <v>431</v>
      </c>
      <c r="H479" s="196" t="s">
        <v>569</v>
      </c>
      <c r="I479" s="196">
        <v>29.64225612893506</v>
      </c>
      <c r="J479" s="196"/>
      <c r="K479" s="196">
        <v>2027</v>
      </c>
      <c r="L479" s="196">
        <v>9</v>
      </c>
      <c r="M479" s="196">
        <v>0</v>
      </c>
      <c r="N479" s="196">
        <v>29.64225612893506</v>
      </c>
      <c r="O479" s="196"/>
      <c r="P479" s="196"/>
      <c r="Q479" s="196" t="s">
        <v>6268</v>
      </c>
      <c r="R479" s="196">
        <v>1</v>
      </c>
      <c r="S479" s="196" t="s">
        <v>636</v>
      </c>
      <c r="T479" s="196" t="s">
        <v>5465</v>
      </c>
      <c r="U479" s="196">
        <v>0</v>
      </c>
      <c r="V479" s="196">
        <v>1</v>
      </c>
      <c r="W479" s="196"/>
      <c r="X479" s="196">
        <v>29.64225612893506</v>
      </c>
      <c r="Y479" s="196" t="s">
        <v>6280</v>
      </c>
      <c r="Z479" s="196">
        <v>0</v>
      </c>
      <c r="AA479" s="196">
        <v>1</v>
      </c>
      <c r="AB479" s="196" t="s">
        <v>6293</v>
      </c>
      <c r="AC479" s="196" t="s">
        <v>3907</v>
      </c>
      <c r="AD479" s="196">
        <v>46</v>
      </c>
    </row>
    <row r="480" spans="1:30">
      <c r="A480" s="196" t="s">
        <v>3907</v>
      </c>
      <c r="B480" s="196">
        <v>46</v>
      </c>
      <c r="C480" s="196" t="s">
        <v>6278</v>
      </c>
      <c r="D480" s="197">
        <v>3802</v>
      </c>
      <c r="E480" s="196" t="s">
        <v>6279</v>
      </c>
      <c r="F480" s="196" t="s">
        <v>437</v>
      </c>
      <c r="G480" s="196" t="s">
        <v>431</v>
      </c>
      <c r="H480" s="196" t="s">
        <v>569</v>
      </c>
      <c r="I480" s="196">
        <v>100.2981822224224</v>
      </c>
      <c r="J480" s="196"/>
      <c r="K480" s="196">
        <v>2027</v>
      </c>
      <c r="L480" s="196">
        <v>10</v>
      </c>
      <c r="M480" s="196">
        <v>0</v>
      </c>
      <c r="N480" s="196">
        <v>100.2981822224224</v>
      </c>
      <c r="O480" s="196"/>
      <c r="P480" s="196"/>
      <c r="Q480" s="196" t="s">
        <v>6268</v>
      </c>
      <c r="R480" s="196">
        <v>1</v>
      </c>
      <c r="S480" s="196" t="s">
        <v>636</v>
      </c>
      <c r="T480" s="196" t="s">
        <v>5466</v>
      </c>
      <c r="U480" s="196">
        <v>0</v>
      </c>
      <c r="V480" s="196">
        <v>1</v>
      </c>
      <c r="W480" s="196"/>
      <c r="X480" s="196">
        <v>100.2981822224224</v>
      </c>
      <c r="Y480" s="196" t="s">
        <v>6280</v>
      </c>
      <c r="Z480" s="196">
        <v>0</v>
      </c>
      <c r="AA480" s="196">
        <v>1</v>
      </c>
      <c r="AB480" s="196" t="s">
        <v>6293</v>
      </c>
      <c r="AC480" s="196" t="s">
        <v>3907</v>
      </c>
      <c r="AD480" s="196">
        <v>46</v>
      </c>
    </row>
    <row r="481" spans="1:30">
      <c r="A481" s="196" t="s">
        <v>3907</v>
      </c>
      <c r="B481" s="196">
        <v>46</v>
      </c>
      <c r="C481" s="196" t="s">
        <v>6278</v>
      </c>
      <c r="D481" s="197">
        <v>3803</v>
      </c>
      <c r="E481" s="196" t="s">
        <v>6279</v>
      </c>
      <c r="F481" s="196" t="s">
        <v>437</v>
      </c>
      <c r="G481" s="196" t="s">
        <v>431</v>
      </c>
      <c r="H481" s="196" t="s">
        <v>569</v>
      </c>
      <c r="I481" s="196">
        <v>82.180069249708481</v>
      </c>
      <c r="J481" s="196"/>
      <c r="K481" s="196">
        <v>2027</v>
      </c>
      <c r="L481" s="196">
        <v>11</v>
      </c>
      <c r="M481" s="196">
        <v>0</v>
      </c>
      <c r="N481" s="196">
        <v>82.180069249708481</v>
      </c>
      <c r="O481" s="196"/>
      <c r="P481" s="196"/>
      <c r="Q481" s="196" t="s">
        <v>6268</v>
      </c>
      <c r="R481" s="196">
        <v>1</v>
      </c>
      <c r="S481" s="196" t="s">
        <v>636</v>
      </c>
      <c r="T481" s="196" t="s">
        <v>5467</v>
      </c>
      <c r="U481" s="196">
        <v>0</v>
      </c>
      <c r="V481" s="196">
        <v>1</v>
      </c>
      <c r="W481" s="196"/>
      <c r="X481" s="196">
        <v>82.180069249708481</v>
      </c>
      <c r="Y481" s="196" t="s">
        <v>6280</v>
      </c>
      <c r="Z481" s="196">
        <v>0</v>
      </c>
      <c r="AA481" s="196">
        <v>1</v>
      </c>
      <c r="AB481" s="196" t="s">
        <v>6293</v>
      </c>
      <c r="AC481" s="196" t="s">
        <v>3907</v>
      </c>
      <c r="AD481" s="196">
        <v>46</v>
      </c>
    </row>
    <row r="482" spans="1:30">
      <c r="A482" s="196" t="s">
        <v>3907</v>
      </c>
      <c r="B482" s="196">
        <v>46</v>
      </c>
      <c r="C482" s="196" t="s">
        <v>6278</v>
      </c>
      <c r="D482" s="197">
        <v>3804</v>
      </c>
      <c r="E482" s="196" t="s">
        <v>6279</v>
      </c>
      <c r="F482" s="196" t="s">
        <v>437</v>
      </c>
      <c r="G482" s="196" t="s">
        <v>431</v>
      </c>
      <c r="H482" s="196" t="s">
        <v>569</v>
      </c>
      <c r="I482" s="196">
        <v>61.904915724103716</v>
      </c>
      <c r="J482" s="196"/>
      <c r="K482" s="196">
        <v>2027</v>
      </c>
      <c r="L482" s="196">
        <v>12</v>
      </c>
      <c r="M482" s="196">
        <v>0</v>
      </c>
      <c r="N482" s="196">
        <v>61.904915724103716</v>
      </c>
      <c r="O482" s="196"/>
      <c r="P482" s="196"/>
      <c r="Q482" s="196" t="s">
        <v>6268</v>
      </c>
      <c r="R482" s="196">
        <v>1</v>
      </c>
      <c r="S482" s="196" t="s">
        <v>636</v>
      </c>
      <c r="T482" s="196" t="s">
        <v>5468</v>
      </c>
      <c r="U482" s="196">
        <v>0</v>
      </c>
      <c r="V482" s="196">
        <v>1</v>
      </c>
      <c r="W482" s="196"/>
      <c r="X482" s="196">
        <v>61.904915724103716</v>
      </c>
      <c r="Y482" s="196" t="s">
        <v>6280</v>
      </c>
      <c r="Z482" s="196">
        <v>0</v>
      </c>
      <c r="AA482" s="196">
        <v>1</v>
      </c>
      <c r="AB482" s="196" t="s">
        <v>6293</v>
      </c>
      <c r="AC482" s="196" t="s">
        <v>3907</v>
      </c>
      <c r="AD482" s="196">
        <v>46</v>
      </c>
    </row>
    <row r="483" spans="1:30">
      <c r="A483" s="196" t="s">
        <v>3907</v>
      </c>
      <c r="B483" s="196">
        <v>46</v>
      </c>
      <c r="C483" s="196" t="s">
        <v>6278</v>
      </c>
      <c r="D483" s="197">
        <v>3805</v>
      </c>
      <c r="E483" s="196" t="s">
        <v>6279</v>
      </c>
      <c r="F483" s="196" t="s">
        <v>437</v>
      </c>
      <c r="G483" s="196" t="s">
        <v>431</v>
      </c>
      <c r="H483" s="196" t="s">
        <v>569</v>
      </c>
      <c r="I483" s="196">
        <v>68.598848733934574</v>
      </c>
      <c r="J483" s="196"/>
      <c r="K483" s="196">
        <v>2028</v>
      </c>
      <c r="L483" s="196">
        <v>1</v>
      </c>
      <c r="M483" s="196">
        <v>0</v>
      </c>
      <c r="N483" s="196">
        <v>68.598848733934574</v>
      </c>
      <c r="O483" s="196"/>
      <c r="P483" s="196"/>
      <c r="Q483" s="196" t="s">
        <v>6268</v>
      </c>
      <c r="R483" s="196">
        <v>1</v>
      </c>
      <c r="S483" s="196" t="s">
        <v>636</v>
      </c>
      <c r="T483" s="196" t="s">
        <v>5469</v>
      </c>
      <c r="U483" s="196">
        <v>0</v>
      </c>
      <c r="V483" s="196">
        <v>1</v>
      </c>
      <c r="W483" s="196"/>
      <c r="X483" s="196">
        <v>68.598848733934574</v>
      </c>
      <c r="Y483" s="196" t="s">
        <v>6280</v>
      </c>
      <c r="Z483" s="196">
        <v>0</v>
      </c>
      <c r="AA483" s="196">
        <v>1</v>
      </c>
      <c r="AB483" s="196" t="s">
        <v>6293</v>
      </c>
      <c r="AC483" s="196" t="s">
        <v>3907</v>
      </c>
      <c r="AD483" s="196">
        <v>46</v>
      </c>
    </row>
    <row r="484" spans="1:30">
      <c r="A484" s="196" t="s">
        <v>3907</v>
      </c>
      <c r="B484" s="196">
        <v>46</v>
      </c>
      <c r="C484" s="196" t="s">
        <v>6278</v>
      </c>
      <c r="D484" s="197">
        <v>3806</v>
      </c>
      <c r="E484" s="196" t="s">
        <v>6279</v>
      </c>
      <c r="F484" s="196" t="s">
        <v>437</v>
      </c>
      <c r="G484" s="196" t="s">
        <v>431</v>
      </c>
      <c r="H484" s="196" t="s">
        <v>569</v>
      </c>
      <c r="I484" s="196">
        <v>74.887145968225923</v>
      </c>
      <c r="J484" s="196"/>
      <c r="K484" s="196">
        <v>2028</v>
      </c>
      <c r="L484" s="196">
        <v>2</v>
      </c>
      <c r="M484" s="196">
        <v>0</v>
      </c>
      <c r="N484" s="196">
        <v>74.887145968225923</v>
      </c>
      <c r="O484" s="196"/>
      <c r="P484" s="196"/>
      <c r="Q484" s="196" t="s">
        <v>6268</v>
      </c>
      <c r="R484" s="196">
        <v>1</v>
      </c>
      <c r="S484" s="196" t="s">
        <v>636</v>
      </c>
      <c r="T484" s="196" t="s">
        <v>5470</v>
      </c>
      <c r="U484" s="196">
        <v>0</v>
      </c>
      <c r="V484" s="196">
        <v>1</v>
      </c>
      <c r="W484" s="196"/>
      <c r="X484" s="196">
        <v>74.887145968225923</v>
      </c>
      <c r="Y484" s="196" t="s">
        <v>6280</v>
      </c>
      <c r="Z484" s="196">
        <v>0</v>
      </c>
      <c r="AA484" s="196">
        <v>1</v>
      </c>
      <c r="AB484" s="196" t="s">
        <v>6293</v>
      </c>
      <c r="AC484" s="196" t="s">
        <v>3907</v>
      </c>
      <c r="AD484" s="196">
        <v>46</v>
      </c>
    </row>
    <row r="485" spans="1:30">
      <c r="A485" s="196" t="s">
        <v>3907</v>
      </c>
      <c r="B485" s="196">
        <v>46</v>
      </c>
      <c r="C485" s="196" t="s">
        <v>6278</v>
      </c>
      <c r="D485" s="197">
        <v>3807</v>
      </c>
      <c r="E485" s="196" t="s">
        <v>6279</v>
      </c>
      <c r="F485" s="196" t="s">
        <v>437</v>
      </c>
      <c r="G485" s="196" t="s">
        <v>431</v>
      </c>
      <c r="H485" s="196" t="s">
        <v>569</v>
      </c>
      <c r="I485" s="196">
        <v>0</v>
      </c>
      <c r="J485" s="196"/>
      <c r="K485" s="196">
        <v>2028</v>
      </c>
      <c r="L485" s="196">
        <v>3</v>
      </c>
      <c r="M485" s="196">
        <v>0</v>
      </c>
      <c r="N485" s="196">
        <v>0</v>
      </c>
      <c r="O485" s="196"/>
      <c r="P485" s="196"/>
      <c r="Q485" s="196" t="s">
        <v>6268</v>
      </c>
      <c r="R485" s="196">
        <v>1</v>
      </c>
      <c r="S485" s="196" t="s">
        <v>636</v>
      </c>
      <c r="T485" s="196" t="s">
        <v>5471</v>
      </c>
      <c r="U485" s="196">
        <v>0</v>
      </c>
      <c r="V485" s="196">
        <v>1</v>
      </c>
      <c r="W485" s="196"/>
      <c r="X485" s="196">
        <v>0</v>
      </c>
      <c r="Y485" s="196" t="s">
        <v>6280</v>
      </c>
      <c r="Z485" s="196">
        <v>0</v>
      </c>
      <c r="AA485" s="196">
        <v>0</v>
      </c>
      <c r="AB485" s="196" t="s">
        <v>6293</v>
      </c>
      <c r="AC485" s="196" t="s">
        <v>3907</v>
      </c>
      <c r="AD485" s="196">
        <v>46</v>
      </c>
    </row>
    <row r="486" spans="1:30">
      <c r="A486" s="196" t="s">
        <v>3907</v>
      </c>
      <c r="B486" s="196">
        <v>46</v>
      </c>
      <c r="C486" s="196" t="s">
        <v>6278</v>
      </c>
      <c r="D486" s="197">
        <v>3808</v>
      </c>
      <c r="E486" s="196" t="s">
        <v>6279</v>
      </c>
      <c r="F486" s="196" t="s">
        <v>437</v>
      </c>
      <c r="G486" s="196" t="s">
        <v>431</v>
      </c>
      <c r="H486" s="196" t="s">
        <v>569</v>
      </c>
      <c r="I486" s="196">
        <v>0</v>
      </c>
      <c r="J486" s="196"/>
      <c r="K486" s="196">
        <v>2028</v>
      </c>
      <c r="L486" s="196">
        <v>4</v>
      </c>
      <c r="M486" s="196">
        <v>0</v>
      </c>
      <c r="N486" s="196">
        <v>0</v>
      </c>
      <c r="O486" s="196"/>
      <c r="P486" s="196"/>
      <c r="Q486" s="196" t="s">
        <v>6268</v>
      </c>
      <c r="R486" s="196">
        <v>1</v>
      </c>
      <c r="S486" s="196" t="s">
        <v>636</v>
      </c>
      <c r="T486" s="196" t="s">
        <v>5472</v>
      </c>
      <c r="U486" s="196">
        <v>0</v>
      </c>
      <c r="V486" s="196">
        <v>1</v>
      </c>
      <c r="W486" s="196"/>
      <c r="X486" s="196">
        <v>0</v>
      </c>
      <c r="Y486" s="196" t="s">
        <v>6280</v>
      </c>
      <c r="Z486" s="196">
        <v>0</v>
      </c>
      <c r="AA486" s="196">
        <v>0</v>
      </c>
      <c r="AB486" s="196" t="s">
        <v>6293</v>
      </c>
      <c r="AC486" s="196" t="s">
        <v>3907</v>
      </c>
      <c r="AD486" s="196">
        <v>46</v>
      </c>
    </row>
    <row r="487" spans="1:30">
      <c r="A487" s="196" t="s">
        <v>3907</v>
      </c>
      <c r="B487" s="196">
        <v>46</v>
      </c>
      <c r="C487" s="196" t="s">
        <v>6278</v>
      </c>
      <c r="D487" s="197">
        <v>3809</v>
      </c>
      <c r="E487" s="196" t="s">
        <v>6279</v>
      </c>
      <c r="F487" s="196" t="s">
        <v>437</v>
      </c>
      <c r="G487" s="196" t="s">
        <v>431</v>
      </c>
      <c r="H487" s="196" t="s">
        <v>569</v>
      </c>
      <c r="I487" s="196">
        <v>0</v>
      </c>
      <c r="J487" s="196"/>
      <c r="K487" s="196">
        <v>2028</v>
      </c>
      <c r="L487" s="196">
        <v>5</v>
      </c>
      <c r="M487" s="196">
        <v>0</v>
      </c>
      <c r="N487" s="196">
        <v>0</v>
      </c>
      <c r="O487" s="196"/>
      <c r="P487" s="196"/>
      <c r="Q487" s="196" t="s">
        <v>6268</v>
      </c>
      <c r="R487" s="196">
        <v>1</v>
      </c>
      <c r="S487" s="196" t="s">
        <v>636</v>
      </c>
      <c r="T487" s="196" t="s">
        <v>5473</v>
      </c>
      <c r="U487" s="196">
        <v>0</v>
      </c>
      <c r="V487" s="196">
        <v>1</v>
      </c>
      <c r="W487" s="196"/>
      <c r="X487" s="196">
        <v>0</v>
      </c>
      <c r="Y487" s="196" t="s">
        <v>6280</v>
      </c>
      <c r="Z487" s="196">
        <v>0</v>
      </c>
      <c r="AA487" s="196">
        <v>0</v>
      </c>
      <c r="AB487" s="196" t="s">
        <v>6293</v>
      </c>
      <c r="AC487" s="196" t="s">
        <v>3907</v>
      </c>
      <c r="AD487" s="196">
        <v>46</v>
      </c>
    </row>
    <row r="488" spans="1:30">
      <c r="A488" s="196" t="s">
        <v>3907</v>
      </c>
      <c r="B488" s="196">
        <v>46</v>
      </c>
      <c r="C488" s="196" t="s">
        <v>6278</v>
      </c>
      <c r="D488" s="197">
        <v>3810</v>
      </c>
      <c r="E488" s="196" t="s">
        <v>6279</v>
      </c>
      <c r="F488" s="196" t="s">
        <v>437</v>
      </c>
      <c r="G488" s="196" t="s">
        <v>431</v>
      </c>
      <c r="H488" s="196" t="s">
        <v>569</v>
      </c>
      <c r="I488" s="196">
        <v>0</v>
      </c>
      <c r="J488" s="196"/>
      <c r="K488" s="196">
        <v>2028</v>
      </c>
      <c r="L488" s="196">
        <v>6</v>
      </c>
      <c r="M488" s="196">
        <v>0</v>
      </c>
      <c r="N488" s="196">
        <v>0</v>
      </c>
      <c r="O488" s="196"/>
      <c r="P488" s="196"/>
      <c r="Q488" s="196" t="s">
        <v>6268</v>
      </c>
      <c r="R488" s="196">
        <v>1</v>
      </c>
      <c r="S488" s="196" t="s">
        <v>636</v>
      </c>
      <c r="T488" s="196" t="s">
        <v>5474</v>
      </c>
      <c r="U488" s="196">
        <v>0</v>
      </c>
      <c r="V488" s="196">
        <v>1</v>
      </c>
      <c r="W488" s="196"/>
      <c r="X488" s="196">
        <v>0</v>
      </c>
      <c r="Y488" s="196" t="s">
        <v>6280</v>
      </c>
      <c r="Z488" s="196">
        <v>0</v>
      </c>
      <c r="AA488" s="196">
        <v>0</v>
      </c>
      <c r="AB488" s="196" t="s">
        <v>6293</v>
      </c>
      <c r="AC488" s="196" t="s">
        <v>3907</v>
      </c>
      <c r="AD488" s="196">
        <v>46</v>
      </c>
    </row>
    <row r="489" spans="1:30">
      <c r="A489" s="196" t="s">
        <v>3907</v>
      </c>
      <c r="B489" s="196">
        <v>46</v>
      </c>
      <c r="C489" s="196" t="s">
        <v>6278</v>
      </c>
      <c r="D489" s="197">
        <v>3811</v>
      </c>
      <c r="E489" s="196" t="s">
        <v>6279</v>
      </c>
      <c r="F489" s="196" t="s">
        <v>437</v>
      </c>
      <c r="G489" s="196" t="s">
        <v>431</v>
      </c>
      <c r="H489" s="196" t="s">
        <v>569</v>
      </c>
      <c r="I489" s="196">
        <v>0</v>
      </c>
      <c r="J489" s="196"/>
      <c r="K489" s="196">
        <v>2028</v>
      </c>
      <c r="L489" s="196">
        <v>7</v>
      </c>
      <c r="M489" s="196">
        <v>0</v>
      </c>
      <c r="N489" s="196">
        <v>0</v>
      </c>
      <c r="O489" s="196"/>
      <c r="P489" s="196"/>
      <c r="Q489" s="196" t="s">
        <v>6268</v>
      </c>
      <c r="R489" s="196">
        <v>1</v>
      </c>
      <c r="S489" s="196" t="s">
        <v>636</v>
      </c>
      <c r="T489" s="196" t="s">
        <v>5475</v>
      </c>
      <c r="U489" s="196">
        <v>0</v>
      </c>
      <c r="V489" s="196">
        <v>1</v>
      </c>
      <c r="W489" s="196"/>
      <c r="X489" s="196">
        <v>0</v>
      </c>
      <c r="Y489" s="196" t="s">
        <v>6280</v>
      </c>
      <c r="Z489" s="196">
        <v>0</v>
      </c>
      <c r="AA489" s="196">
        <v>0</v>
      </c>
      <c r="AB489" s="196" t="s">
        <v>6293</v>
      </c>
      <c r="AC489" s="196" t="s">
        <v>3907</v>
      </c>
      <c r="AD489" s="196">
        <v>46</v>
      </c>
    </row>
    <row r="490" spans="1:30">
      <c r="A490" s="196" t="s">
        <v>3907</v>
      </c>
      <c r="B490" s="196">
        <v>46</v>
      </c>
      <c r="C490" s="196" t="s">
        <v>6278</v>
      </c>
      <c r="D490" s="197">
        <v>3812</v>
      </c>
      <c r="E490" s="196" t="s">
        <v>6279</v>
      </c>
      <c r="F490" s="196" t="s">
        <v>437</v>
      </c>
      <c r="G490" s="196" t="s">
        <v>431</v>
      </c>
      <c r="H490" s="196" t="s">
        <v>569</v>
      </c>
      <c r="I490" s="196">
        <v>0</v>
      </c>
      <c r="J490" s="196"/>
      <c r="K490" s="196">
        <v>2028</v>
      </c>
      <c r="L490" s="196">
        <v>8</v>
      </c>
      <c r="M490" s="196">
        <v>0</v>
      </c>
      <c r="N490" s="196">
        <v>0</v>
      </c>
      <c r="O490" s="196"/>
      <c r="P490" s="196"/>
      <c r="Q490" s="196" t="s">
        <v>6268</v>
      </c>
      <c r="R490" s="196">
        <v>1</v>
      </c>
      <c r="S490" s="196" t="s">
        <v>636</v>
      </c>
      <c r="T490" s="196" t="s">
        <v>5476</v>
      </c>
      <c r="U490" s="196">
        <v>0</v>
      </c>
      <c r="V490" s="196">
        <v>1</v>
      </c>
      <c r="W490" s="196"/>
      <c r="X490" s="196">
        <v>0</v>
      </c>
      <c r="Y490" s="196" t="s">
        <v>6280</v>
      </c>
      <c r="Z490" s="196">
        <v>0</v>
      </c>
      <c r="AA490" s="196">
        <v>0</v>
      </c>
      <c r="AB490" s="196" t="s">
        <v>6293</v>
      </c>
      <c r="AC490" s="196" t="s">
        <v>3907</v>
      </c>
      <c r="AD490" s="196">
        <v>46</v>
      </c>
    </row>
    <row r="491" spans="1:30">
      <c r="A491" s="196" t="s">
        <v>3907</v>
      </c>
      <c r="B491" s="196">
        <v>46</v>
      </c>
      <c r="C491" s="196" t="s">
        <v>6278</v>
      </c>
      <c r="D491" s="197">
        <v>3813</v>
      </c>
      <c r="E491" s="196" t="s">
        <v>6279</v>
      </c>
      <c r="F491" s="196" t="s">
        <v>437</v>
      </c>
      <c r="G491" s="196" t="s">
        <v>431</v>
      </c>
      <c r="H491" s="196" t="s">
        <v>569</v>
      </c>
      <c r="I491" s="196">
        <v>35.756955870577372</v>
      </c>
      <c r="J491" s="196"/>
      <c r="K491" s="196">
        <v>2028</v>
      </c>
      <c r="L491" s="196">
        <v>9</v>
      </c>
      <c r="M491" s="196">
        <v>0</v>
      </c>
      <c r="N491" s="196">
        <v>35.756955870577372</v>
      </c>
      <c r="O491" s="196"/>
      <c r="P491" s="196"/>
      <c r="Q491" s="196" t="s">
        <v>6268</v>
      </c>
      <c r="R491" s="196">
        <v>1</v>
      </c>
      <c r="S491" s="196" t="s">
        <v>636</v>
      </c>
      <c r="T491" s="196" t="s">
        <v>5477</v>
      </c>
      <c r="U491" s="196">
        <v>0</v>
      </c>
      <c r="V491" s="196">
        <v>1</v>
      </c>
      <c r="W491" s="196"/>
      <c r="X491" s="196">
        <v>35.756955870577372</v>
      </c>
      <c r="Y491" s="196" t="s">
        <v>6280</v>
      </c>
      <c r="Z491" s="196">
        <v>0</v>
      </c>
      <c r="AA491" s="196">
        <v>1</v>
      </c>
      <c r="AB491" s="196" t="s">
        <v>6293</v>
      </c>
      <c r="AC491" s="196" t="s">
        <v>3907</v>
      </c>
      <c r="AD491" s="196">
        <v>46</v>
      </c>
    </row>
    <row r="492" spans="1:30">
      <c r="A492" s="196" t="s">
        <v>3907</v>
      </c>
      <c r="B492" s="196">
        <v>46</v>
      </c>
      <c r="C492" s="196" t="s">
        <v>6278</v>
      </c>
      <c r="D492" s="197">
        <v>3814</v>
      </c>
      <c r="E492" s="196" t="s">
        <v>6279</v>
      </c>
      <c r="F492" s="196" t="s">
        <v>437</v>
      </c>
      <c r="G492" s="196" t="s">
        <v>431</v>
      </c>
      <c r="H492" s="196" t="s">
        <v>569</v>
      </c>
      <c r="I492" s="196">
        <v>105.2522589344087</v>
      </c>
      <c r="J492" s="196"/>
      <c r="K492" s="196">
        <v>2028</v>
      </c>
      <c r="L492" s="196">
        <v>10</v>
      </c>
      <c r="M492" s="196">
        <v>0</v>
      </c>
      <c r="N492" s="196">
        <v>105.2522589344087</v>
      </c>
      <c r="O492" s="196"/>
      <c r="P492" s="196"/>
      <c r="Q492" s="196" t="s">
        <v>6268</v>
      </c>
      <c r="R492" s="196">
        <v>1</v>
      </c>
      <c r="S492" s="196" t="s">
        <v>636</v>
      </c>
      <c r="T492" s="196" t="s">
        <v>5478</v>
      </c>
      <c r="U492" s="196">
        <v>0</v>
      </c>
      <c r="V492" s="196">
        <v>1</v>
      </c>
      <c r="W492" s="196"/>
      <c r="X492" s="196">
        <v>105.2522589344087</v>
      </c>
      <c r="Y492" s="196" t="s">
        <v>6280</v>
      </c>
      <c r="Z492" s="196">
        <v>0</v>
      </c>
      <c r="AA492" s="196">
        <v>1</v>
      </c>
      <c r="AB492" s="196" t="s">
        <v>6293</v>
      </c>
      <c r="AC492" s="196" t="s">
        <v>3907</v>
      </c>
      <c r="AD492" s="196">
        <v>46</v>
      </c>
    </row>
    <row r="493" spans="1:30">
      <c r="A493" s="196" t="s">
        <v>3907</v>
      </c>
      <c r="B493" s="196">
        <v>46</v>
      </c>
      <c r="C493" s="196" t="s">
        <v>6278</v>
      </c>
      <c r="D493" s="197">
        <v>3815</v>
      </c>
      <c r="E493" s="196" t="s">
        <v>6279</v>
      </c>
      <c r="F493" s="196" t="s">
        <v>437</v>
      </c>
      <c r="G493" s="196" t="s">
        <v>431</v>
      </c>
      <c r="H493" s="196" t="s">
        <v>569</v>
      </c>
      <c r="I493" s="196">
        <v>87.097529726312587</v>
      </c>
      <c r="J493" s="196"/>
      <c r="K493" s="196">
        <v>2028</v>
      </c>
      <c r="L493" s="196">
        <v>11</v>
      </c>
      <c r="M493" s="196">
        <v>0</v>
      </c>
      <c r="N493" s="196">
        <v>87.097529726312587</v>
      </c>
      <c r="O493" s="196"/>
      <c r="P493" s="196"/>
      <c r="Q493" s="196" t="s">
        <v>6268</v>
      </c>
      <c r="R493" s="196">
        <v>1</v>
      </c>
      <c r="S493" s="196" t="s">
        <v>636</v>
      </c>
      <c r="T493" s="196" t="s">
        <v>5479</v>
      </c>
      <c r="U493" s="196">
        <v>0</v>
      </c>
      <c r="V493" s="196">
        <v>1</v>
      </c>
      <c r="W493" s="196"/>
      <c r="X493" s="196">
        <v>87.097529726312587</v>
      </c>
      <c r="Y493" s="196" t="s">
        <v>6280</v>
      </c>
      <c r="Z493" s="196">
        <v>0</v>
      </c>
      <c r="AA493" s="196">
        <v>1</v>
      </c>
      <c r="AB493" s="196" t="s">
        <v>6293</v>
      </c>
      <c r="AC493" s="196" t="s">
        <v>3907</v>
      </c>
      <c r="AD493" s="196">
        <v>46</v>
      </c>
    </row>
    <row r="494" spans="1:30">
      <c r="A494" s="196" t="s">
        <v>3907</v>
      </c>
      <c r="B494" s="196">
        <v>46</v>
      </c>
      <c r="C494" s="196" t="s">
        <v>6278</v>
      </c>
      <c r="D494" s="197">
        <v>3816</v>
      </c>
      <c r="E494" s="196" t="s">
        <v>6279</v>
      </c>
      <c r="F494" s="196" t="s">
        <v>437</v>
      </c>
      <c r="G494" s="196" t="s">
        <v>431</v>
      </c>
      <c r="H494" s="196" t="s">
        <v>569</v>
      </c>
      <c r="I494" s="196">
        <v>66.656290893076743</v>
      </c>
      <c r="J494" s="196"/>
      <c r="K494" s="196">
        <v>2028</v>
      </c>
      <c r="L494" s="196">
        <v>12</v>
      </c>
      <c r="M494" s="196">
        <v>0</v>
      </c>
      <c r="N494" s="196">
        <v>66.656290893076743</v>
      </c>
      <c r="O494" s="196"/>
      <c r="P494" s="196"/>
      <c r="Q494" s="196" t="s">
        <v>6268</v>
      </c>
      <c r="R494" s="196">
        <v>1</v>
      </c>
      <c r="S494" s="196" t="s">
        <v>636</v>
      </c>
      <c r="T494" s="196" t="s">
        <v>5480</v>
      </c>
      <c r="U494" s="196">
        <v>0</v>
      </c>
      <c r="V494" s="196">
        <v>1</v>
      </c>
      <c r="W494" s="196"/>
      <c r="X494" s="196">
        <v>66.656290893076743</v>
      </c>
      <c r="Y494" s="196" t="s">
        <v>6280</v>
      </c>
      <c r="Z494" s="196">
        <v>0</v>
      </c>
      <c r="AA494" s="196">
        <v>1</v>
      </c>
      <c r="AB494" s="196" t="s">
        <v>6293</v>
      </c>
      <c r="AC494" s="196" t="s">
        <v>3907</v>
      </c>
      <c r="AD494" s="196">
        <v>46</v>
      </c>
    </row>
    <row r="495" spans="1:30">
      <c r="A495" s="196" t="s">
        <v>3907</v>
      </c>
      <c r="B495" s="196">
        <v>46</v>
      </c>
      <c r="C495" s="196" t="s">
        <v>6278</v>
      </c>
      <c r="D495" s="197">
        <v>3817</v>
      </c>
      <c r="E495" s="196" t="s">
        <v>6279</v>
      </c>
      <c r="F495" s="196" t="s">
        <v>437</v>
      </c>
      <c r="G495" s="196" t="s">
        <v>431</v>
      </c>
      <c r="H495" s="196" t="s">
        <v>569</v>
      </c>
      <c r="I495" s="196">
        <v>73.406314478536615</v>
      </c>
      <c r="J495" s="196"/>
      <c r="K495" s="196">
        <v>2029</v>
      </c>
      <c r="L495" s="196">
        <v>1</v>
      </c>
      <c r="M495" s="196">
        <v>0</v>
      </c>
      <c r="N495" s="196">
        <v>73.406314478536615</v>
      </c>
      <c r="O495" s="196"/>
      <c r="P495" s="196"/>
      <c r="Q495" s="196" t="s">
        <v>6268</v>
      </c>
      <c r="R495" s="196">
        <v>1</v>
      </c>
      <c r="S495" s="196" t="s">
        <v>636</v>
      </c>
      <c r="T495" s="196" t="s">
        <v>5481</v>
      </c>
      <c r="U495" s="196">
        <v>0</v>
      </c>
      <c r="V495" s="196">
        <v>1</v>
      </c>
      <c r="W495" s="196"/>
      <c r="X495" s="196">
        <v>73.406314478536615</v>
      </c>
      <c r="Y495" s="196" t="s">
        <v>6280</v>
      </c>
      <c r="Z495" s="196">
        <v>0</v>
      </c>
      <c r="AA495" s="196">
        <v>1</v>
      </c>
      <c r="AB495" s="196" t="s">
        <v>6293</v>
      </c>
      <c r="AC495" s="196" t="s">
        <v>3907</v>
      </c>
      <c r="AD495" s="196">
        <v>46</v>
      </c>
    </row>
    <row r="496" spans="1:30">
      <c r="A496" s="196" t="s">
        <v>3907</v>
      </c>
      <c r="B496" s="196">
        <v>46</v>
      </c>
      <c r="C496" s="196" t="s">
        <v>6278</v>
      </c>
      <c r="D496" s="197">
        <v>3818</v>
      </c>
      <c r="E496" s="196" t="s">
        <v>6279</v>
      </c>
      <c r="F496" s="196" t="s">
        <v>437</v>
      </c>
      <c r="G496" s="196" t="s">
        <v>431</v>
      </c>
      <c r="H496" s="196" t="s">
        <v>569</v>
      </c>
      <c r="I496" s="196">
        <v>79.673108369411352</v>
      </c>
      <c r="J496" s="196"/>
      <c r="K496" s="196">
        <v>2029</v>
      </c>
      <c r="L496" s="196">
        <v>2</v>
      </c>
      <c r="M496" s="196">
        <v>0</v>
      </c>
      <c r="N496" s="196">
        <v>79.673108369411352</v>
      </c>
      <c r="O496" s="196"/>
      <c r="P496" s="196"/>
      <c r="Q496" s="196" t="s">
        <v>6268</v>
      </c>
      <c r="R496" s="196">
        <v>1</v>
      </c>
      <c r="S496" s="196" t="s">
        <v>636</v>
      </c>
      <c r="T496" s="196" t="s">
        <v>5482</v>
      </c>
      <c r="U496" s="196">
        <v>0</v>
      </c>
      <c r="V496" s="196">
        <v>1</v>
      </c>
      <c r="W496" s="196"/>
      <c r="X496" s="196">
        <v>79.673108369411352</v>
      </c>
      <c r="Y496" s="196" t="s">
        <v>6280</v>
      </c>
      <c r="Z496" s="196">
        <v>0</v>
      </c>
      <c r="AA496" s="196">
        <v>1</v>
      </c>
      <c r="AB496" s="196" t="s">
        <v>6293</v>
      </c>
      <c r="AC496" s="196" t="s">
        <v>3907</v>
      </c>
      <c r="AD496" s="196">
        <v>46</v>
      </c>
    </row>
    <row r="497" spans="1:30">
      <c r="A497" s="196" t="s">
        <v>3907</v>
      </c>
      <c r="B497" s="196">
        <v>46</v>
      </c>
      <c r="C497" s="196" t="s">
        <v>6278</v>
      </c>
      <c r="D497" s="197">
        <v>3819</v>
      </c>
      <c r="E497" s="196" t="s">
        <v>6279</v>
      </c>
      <c r="F497" s="196" t="s">
        <v>437</v>
      </c>
      <c r="G497" s="196" t="s">
        <v>431</v>
      </c>
      <c r="H497" s="196" t="s">
        <v>569</v>
      </c>
      <c r="I497" s="196">
        <v>0</v>
      </c>
      <c r="J497" s="196"/>
      <c r="K497" s="196">
        <v>2029</v>
      </c>
      <c r="L497" s="196">
        <v>3</v>
      </c>
      <c r="M497" s="196">
        <v>0</v>
      </c>
      <c r="N497" s="196">
        <v>0</v>
      </c>
      <c r="O497" s="196"/>
      <c r="P497" s="196"/>
      <c r="Q497" s="196" t="s">
        <v>6268</v>
      </c>
      <c r="R497" s="196">
        <v>1</v>
      </c>
      <c r="S497" s="196" t="s">
        <v>636</v>
      </c>
      <c r="T497" s="196" t="s">
        <v>5483</v>
      </c>
      <c r="U497" s="196">
        <v>0</v>
      </c>
      <c r="V497" s="196">
        <v>1</v>
      </c>
      <c r="W497" s="196"/>
      <c r="X497" s="196">
        <v>0</v>
      </c>
      <c r="Y497" s="196" t="s">
        <v>6280</v>
      </c>
      <c r="Z497" s="196">
        <v>0</v>
      </c>
      <c r="AA497" s="196">
        <v>0</v>
      </c>
      <c r="AB497" s="196" t="s">
        <v>6293</v>
      </c>
      <c r="AC497" s="196" t="s">
        <v>3907</v>
      </c>
      <c r="AD497" s="196">
        <v>46</v>
      </c>
    </row>
    <row r="498" spans="1:30">
      <c r="A498" s="196" t="s">
        <v>3907</v>
      </c>
      <c r="B498" s="196">
        <v>46</v>
      </c>
      <c r="C498" s="196" t="s">
        <v>6278</v>
      </c>
      <c r="D498" s="197">
        <v>3820</v>
      </c>
      <c r="E498" s="196" t="s">
        <v>6279</v>
      </c>
      <c r="F498" s="196" t="s">
        <v>437</v>
      </c>
      <c r="G498" s="196" t="s">
        <v>431</v>
      </c>
      <c r="H498" s="196" t="s">
        <v>569</v>
      </c>
      <c r="I498" s="196">
        <v>1.6781875617084548E-2</v>
      </c>
      <c r="J498" s="196"/>
      <c r="K498" s="196">
        <v>2029</v>
      </c>
      <c r="L498" s="196">
        <v>4</v>
      </c>
      <c r="M498" s="196">
        <v>0</v>
      </c>
      <c r="N498" s="196">
        <v>1.6781875617084548E-2</v>
      </c>
      <c r="O498" s="196"/>
      <c r="P498" s="196"/>
      <c r="Q498" s="196" t="s">
        <v>6268</v>
      </c>
      <c r="R498" s="196">
        <v>1</v>
      </c>
      <c r="S498" s="196" t="s">
        <v>636</v>
      </c>
      <c r="T498" s="196" t="s">
        <v>5484</v>
      </c>
      <c r="U498" s="196">
        <v>0</v>
      </c>
      <c r="V498" s="196">
        <v>1</v>
      </c>
      <c r="W498" s="196"/>
      <c r="X498" s="196">
        <v>1.6781875617084548E-2</v>
      </c>
      <c r="Y498" s="196" t="s">
        <v>6280</v>
      </c>
      <c r="Z498" s="196">
        <v>0</v>
      </c>
      <c r="AA498" s="196">
        <v>1</v>
      </c>
      <c r="AB498" s="196" t="s">
        <v>6293</v>
      </c>
      <c r="AC498" s="196" t="s">
        <v>3907</v>
      </c>
      <c r="AD498" s="196">
        <v>46</v>
      </c>
    </row>
    <row r="499" spans="1:30">
      <c r="A499" s="196" t="s">
        <v>3907</v>
      </c>
      <c r="B499" s="196">
        <v>46</v>
      </c>
      <c r="C499" s="196" t="s">
        <v>6278</v>
      </c>
      <c r="D499" s="197">
        <v>3821</v>
      </c>
      <c r="E499" s="196" t="s">
        <v>6279</v>
      </c>
      <c r="F499" s="196" t="s">
        <v>437</v>
      </c>
      <c r="G499" s="196" t="s">
        <v>431</v>
      </c>
      <c r="H499" s="196" t="s">
        <v>569</v>
      </c>
      <c r="I499" s="196">
        <v>2.9591567204763578</v>
      </c>
      <c r="J499" s="196"/>
      <c r="K499" s="196">
        <v>2029</v>
      </c>
      <c r="L499" s="196">
        <v>5</v>
      </c>
      <c r="M499" s="196">
        <v>0</v>
      </c>
      <c r="N499" s="196">
        <v>2.9591567204763578</v>
      </c>
      <c r="O499" s="196"/>
      <c r="P499" s="196"/>
      <c r="Q499" s="196" t="s">
        <v>6268</v>
      </c>
      <c r="R499" s="196">
        <v>1</v>
      </c>
      <c r="S499" s="196" t="s">
        <v>636</v>
      </c>
      <c r="T499" s="196" t="s">
        <v>5485</v>
      </c>
      <c r="U499" s="196">
        <v>0</v>
      </c>
      <c r="V499" s="196">
        <v>1</v>
      </c>
      <c r="W499" s="196"/>
      <c r="X499" s="196">
        <v>2.9591567204763578</v>
      </c>
      <c r="Y499" s="196" t="s">
        <v>6280</v>
      </c>
      <c r="Z499" s="196">
        <v>0</v>
      </c>
      <c r="AA499" s="196">
        <v>1</v>
      </c>
      <c r="AB499" s="196" t="s">
        <v>6293</v>
      </c>
      <c r="AC499" s="196" t="s">
        <v>3907</v>
      </c>
      <c r="AD499" s="196">
        <v>46</v>
      </c>
    </row>
    <row r="500" spans="1:30">
      <c r="A500" s="196" t="s">
        <v>3907</v>
      </c>
      <c r="B500" s="196">
        <v>46</v>
      </c>
      <c r="C500" s="196" t="s">
        <v>6278</v>
      </c>
      <c r="D500" s="197">
        <v>3822</v>
      </c>
      <c r="E500" s="196" t="s">
        <v>6279</v>
      </c>
      <c r="F500" s="196" t="s">
        <v>437</v>
      </c>
      <c r="G500" s="196" t="s">
        <v>431</v>
      </c>
      <c r="H500" s="196" t="s">
        <v>569</v>
      </c>
      <c r="I500" s="196">
        <v>0</v>
      </c>
      <c r="J500" s="196"/>
      <c r="K500" s="196">
        <v>2029</v>
      </c>
      <c r="L500" s="196">
        <v>6</v>
      </c>
      <c r="M500" s="196">
        <v>0</v>
      </c>
      <c r="N500" s="196">
        <v>0</v>
      </c>
      <c r="O500" s="196"/>
      <c r="P500" s="196"/>
      <c r="Q500" s="196" t="s">
        <v>6268</v>
      </c>
      <c r="R500" s="196">
        <v>1</v>
      </c>
      <c r="S500" s="196" t="s">
        <v>636</v>
      </c>
      <c r="T500" s="196" t="s">
        <v>5486</v>
      </c>
      <c r="U500" s="196">
        <v>0</v>
      </c>
      <c r="V500" s="196">
        <v>1</v>
      </c>
      <c r="W500" s="196"/>
      <c r="X500" s="196">
        <v>0</v>
      </c>
      <c r="Y500" s="196" t="s">
        <v>6280</v>
      </c>
      <c r="Z500" s="196">
        <v>0</v>
      </c>
      <c r="AA500" s="196">
        <v>0</v>
      </c>
      <c r="AB500" s="196" t="s">
        <v>6293</v>
      </c>
      <c r="AC500" s="196" t="s">
        <v>3907</v>
      </c>
      <c r="AD500" s="196">
        <v>46</v>
      </c>
    </row>
    <row r="501" spans="1:30">
      <c r="A501" s="196" t="s">
        <v>3907</v>
      </c>
      <c r="B501" s="196">
        <v>46</v>
      </c>
      <c r="C501" s="196" t="s">
        <v>6278</v>
      </c>
      <c r="D501" s="197">
        <v>3823</v>
      </c>
      <c r="E501" s="196" t="s">
        <v>6279</v>
      </c>
      <c r="F501" s="196" t="s">
        <v>437</v>
      </c>
      <c r="G501" s="196" t="s">
        <v>431</v>
      </c>
      <c r="H501" s="196" t="s">
        <v>569</v>
      </c>
      <c r="I501" s="196">
        <v>0</v>
      </c>
      <c r="J501" s="196"/>
      <c r="K501" s="196">
        <v>2029</v>
      </c>
      <c r="L501" s="196">
        <v>7</v>
      </c>
      <c r="M501" s="196">
        <v>0</v>
      </c>
      <c r="N501" s="196">
        <v>0</v>
      </c>
      <c r="O501" s="196"/>
      <c r="P501" s="196"/>
      <c r="Q501" s="196" t="s">
        <v>6268</v>
      </c>
      <c r="R501" s="196">
        <v>1</v>
      </c>
      <c r="S501" s="196" t="s">
        <v>636</v>
      </c>
      <c r="T501" s="196" t="s">
        <v>5487</v>
      </c>
      <c r="U501" s="196">
        <v>0</v>
      </c>
      <c r="V501" s="196">
        <v>1</v>
      </c>
      <c r="W501" s="196"/>
      <c r="X501" s="196">
        <v>0</v>
      </c>
      <c r="Y501" s="196" t="s">
        <v>6280</v>
      </c>
      <c r="Z501" s="196">
        <v>0</v>
      </c>
      <c r="AA501" s="196">
        <v>0</v>
      </c>
      <c r="AB501" s="196" t="s">
        <v>6293</v>
      </c>
      <c r="AC501" s="196" t="s">
        <v>3907</v>
      </c>
      <c r="AD501" s="196">
        <v>46</v>
      </c>
    </row>
    <row r="502" spans="1:30">
      <c r="A502" s="196" t="s">
        <v>3907</v>
      </c>
      <c r="B502" s="196">
        <v>46</v>
      </c>
      <c r="C502" s="196" t="s">
        <v>6278</v>
      </c>
      <c r="D502" s="197">
        <v>3824</v>
      </c>
      <c r="E502" s="196" t="s">
        <v>6279</v>
      </c>
      <c r="F502" s="196" t="s">
        <v>437</v>
      </c>
      <c r="G502" s="196" t="s">
        <v>431</v>
      </c>
      <c r="H502" s="196" t="s">
        <v>569</v>
      </c>
      <c r="I502" s="196">
        <v>0</v>
      </c>
      <c r="J502" s="196"/>
      <c r="K502" s="196">
        <v>2029</v>
      </c>
      <c r="L502" s="196">
        <v>8</v>
      </c>
      <c r="M502" s="196">
        <v>0</v>
      </c>
      <c r="N502" s="196">
        <v>0</v>
      </c>
      <c r="O502" s="196"/>
      <c r="P502" s="196"/>
      <c r="Q502" s="196" t="s">
        <v>6268</v>
      </c>
      <c r="R502" s="196">
        <v>1</v>
      </c>
      <c r="S502" s="196" t="s">
        <v>636</v>
      </c>
      <c r="T502" s="196" t="s">
        <v>5488</v>
      </c>
      <c r="U502" s="196">
        <v>0</v>
      </c>
      <c r="V502" s="196">
        <v>1</v>
      </c>
      <c r="W502" s="196"/>
      <c r="X502" s="196">
        <v>0</v>
      </c>
      <c r="Y502" s="196" t="s">
        <v>6280</v>
      </c>
      <c r="Z502" s="196">
        <v>0</v>
      </c>
      <c r="AA502" s="196">
        <v>0</v>
      </c>
      <c r="AB502" s="196" t="s">
        <v>6293</v>
      </c>
      <c r="AC502" s="196" t="s">
        <v>3907</v>
      </c>
      <c r="AD502" s="196">
        <v>46</v>
      </c>
    </row>
    <row r="503" spans="1:30">
      <c r="A503" s="196" t="s">
        <v>3907</v>
      </c>
      <c r="B503" s="196">
        <v>46</v>
      </c>
      <c r="C503" s="196" t="s">
        <v>6278</v>
      </c>
      <c r="D503" s="197">
        <v>3825</v>
      </c>
      <c r="E503" s="196" t="s">
        <v>6279</v>
      </c>
      <c r="F503" s="196" t="s">
        <v>437</v>
      </c>
      <c r="G503" s="196" t="s">
        <v>431</v>
      </c>
      <c r="H503" s="196" t="s">
        <v>569</v>
      </c>
      <c r="I503" s="196">
        <v>41.673457289454632</v>
      </c>
      <c r="J503" s="196"/>
      <c r="K503" s="196">
        <v>2029</v>
      </c>
      <c r="L503" s="196">
        <v>9</v>
      </c>
      <c r="M503" s="196">
        <v>0</v>
      </c>
      <c r="N503" s="196">
        <v>41.673457289454632</v>
      </c>
      <c r="O503" s="196"/>
      <c r="P503" s="196"/>
      <c r="Q503" s="196" t="s">
        <v>6268</v>
      </c>
      <c r="R503" s="196">
        <v>1</v>
      </c>
      <c r="S503" s="196" t="s">
        <v>636</v>
      </c>
      <c r="T503" s="196" t="s">
        <v>5489</v>
      </c>
      <c r="U503" s="196">
        <v>0</v>
      </c>
      <c r="V503" s="196">
        <v>1</v>
      </c>
      <c r="W503" s="196"/>
      <c r="X503" s="196">
        <v>41.673457289454632</v>
      </c>
      <c r="Y503" s="196" t="s">
        <v>6280</v>
      </c>
      <c r="Z503" s="196">
        <v>0</v>
      </c>
      <c r="AA503" s="196">
        <v>1</v>
      </c>
      <c r="AB503" s="196" t="s">
        <v>6293</v>
      </c>
      <c r="AC503" s="196" t="s">
        <v>3907</v>
      </c>
      <c r="AD503" s="196">
        <v>46</v>
      </c>
    </row>
    <row r="504" spans="1:30">
      <c r="A504" s="196" t="s">
        <v>3907</v>
      </c>
      <c r="B504" s="196">
        <v>46</v>
      </c>
      <c r="C504" s="196" t="s">
        <v>6278</v>
      </c>
      <c r="D504" s="197">
        <v>3826</v>
      </c>
      <c r="E504" s="196" t="s">
        <v>6279</v>
      </c>
      <c r="F504" s="196" t="s">
        <v>437</v>
      </c>
      <c r="G504" s="196" t="s">
        <v>431</v>
      </c>
      <c r="H504" s="196" t="s">
        <v>569</v>
      </c>
      <c r="I504" s="196">
        <v>109.9980857240274</v>
      </c>
      <c r="J504" s="196"/>
      <c r="K504" s="196">
        <v>2029</v>
      </c>
      <c r="L504" s="196">
        <v>10</v>
      </c>
      <c r="M504" s="196">
        <v>0</v>
      </c>
      <c r="N504" s="196">
        <v>109.9980857240274</v>
      </c>
      <c r="O504" s="196"/>
      <c r="P504" s="196"/>
      <c r="Q504" s="196" t="s">
        <v>6268</v>
      </c>
      <c r="R504" s="196">
        <v>1</v>
      </c>
      <c r="S504" s="196" t="s">
        <v>636</v>
      </c>
      <c r="T504" s="196" t="s">
        <v>5490</v>
      </c>
      <c r="U504" s="196">
        <v>0</v>
      </c>
      <c r="V504" s="196">
        <v>1</v>
      </c>
      <c r="W504" s="196"/>
      <c r="X504" s="196">
        <v>109.9980857240274</v>
      </c>
      <c r="Y504" s="196" t="s">
        <v>6280</v>
      </c>
      <c r="Z504" s="196">
        <v>0</v>
      </c>
      <c r="AA504" s="196">
        <v>1</v>
      </c>
      <c r="AB504" s="196" t="s">
        <v>6293</v>
      </c>
      <c r="AC504" s="196" t="s">
        <v>3907</v>
      </c>
      <c r="AD504" s="196">
        <v>46</v>
      </c>
    </row>
    <row r="505" spans="1:30">
      <c r="A505" s="196" t="s">
        <v>3907</v>
      </c>
      <c r="B505" s="196">
        <v>46</v>
      </c>
      <c r="C505" s="196" t="s">
        <v>6278</v>
      </c>
      <c r="D505" s="197">
        <v>3827</v>
      </c>
      <c r="E505" s="196" t="s">
        <v>6279</v>
      </c>
      <c r="F505" s="196" t="s">
        <v>437</v>
      </c>
      <c r="G505" s="196" t="s">
        <v>431</v>
      </c>
      <c r="H505" s="196" t="s">
        <v>569</v>
      </c>
      <c r="I505" s="196">
        <v>91.807872158511373</v>
      </c>
      <c r="J505" s="196"/>
      <c r="K505" s="196">
        <v>2029</v>
      </c>
      <c r="L505" s="196">
        <v>11</v>
      </c>
      <c r="M505" s="196">
        <v>0</v>
      </c>
      <c r="N505" s="196">
        <v>91.807872158511373</v>
      </c>
      <c r="O505" s="196"/>
      <c r="P505" s="196"/>
      <c r="Q505" s="196" t="s">
        <v>6268</v>
      </c>
      <c r="R505" s="196">
        <v>1</v>
      </c>
      <c r="S505" s="196" t="s">
        <v>636</v>
      </c>
      <c r="T505" s="196" t="s">
        <v>5491</v>
      </c>
      <c r="U505" s="196">
        <v>0</v>
      </c>
      <c r="V505" s="196">
        <v>1</v>
      </c>
      <c r="W505" s="196"/>
      <c r="X505" s="196">
        <v>91.807872158511373</v>
      </c>
      <c r="Y505" s="196" t="s">
        <v>6280</v>
      </c>
      <c r="Z505" s="196">
        <v>0</v>
      </c>
      <c r="AA505" s="196">
        <v>1</v>
      </c>
      <c r="AB505" s="196" t="s">
        <v>6293</v>
      </c>
      <c r="AC505" s="196" t="s">
        <v>3907</v>
      </c>
      <c r="AD505" s="196">
        <v>46</v>
      </c>
    </row>
    <row r="506" spans="1:30">
      <c r="A506" s="196" t="s">
        <v>3907</v>
      </c>
      <c r="B506" s="196">
        <v>46</v>
      </c>
      <c r="C506" s="196" t="s">
        <v>6278</v>
      </c>
      <c r="D506" s="197">
        <v>3828</v>
      </c>
      <c r="E506" s="196" t="s">
        <v>6279</v>
      </c>
      <c r="F506" s="196" t="s">
        <v>437</v>
      </c>
      <c r="G506" s="196" t="s">
        <v>431</v>
      </c>
      <c r="H506" s="196" t="s">
        <v>569</v>
      </c>
      <c r="I506" s="196">
        <v>71.197197153468892</v>
      </c>
      <c r="J506" s="196"/>
      <c r="K506" s="196">
        <v>2029</v>
      </c>
      <c r="L506" s="196">
        <v>12</v>
      </c>
      <c r="M506" s="196">
        <v>0</v>
      </c>
      <c r="N506" s="196">
        <v>71.197197153468892</v>
      </c>
      <c r="O506" s="196"/>
      <c r="P506" s="196"/>
      <c r="Q506" s="196" t="s">
        <v>6268</v>
      </c>
      <c r="R506" s="196">
        <v>1</v>
      </c>
      <c r="S506" s="196" t="s">
        <v>636</v>
      </c>
      <c r="T506" s="196" t="s">
        <v>5492</v>
      </c>
      <c r="U506" s="196">
        <v>0</v>
      </c>
      <c r="V506" s="196">
        <v>1</v>
      </c>
      <c r="W506" s="196"/>
      <c r="X506" s="196">
        <v>71.197197153468892</v>
      </c>
      <c r="Y506" s="196" t="s">
        <v>6280</v>
      </c>
      <c r="Z506" s="196">
        <v>0</v>
      </c>
      <c r="AA506" s="196">
        <v>1</v>
      </c>
      <c r="AB506" s="196" t="s">
        <v>6293</v>
      </c>
      <c r="AC506" s="196" t="s">
        <v>3907</v>
      </c>
      <c r="AD506" s="196">
        <v>46</v>
      </c>
    </row>
    <row r="507" spans="1:30">
      <c r="A507" s="196" t="s">
        <v>3907</v>
      </c>
      <c r="B507" s="196">
        <v>46</v>
      </c>
      <c r="C507" s="196" t="s">
        <v>6278</v>
      </c>
      <c r="D507" s="197">
        <v>3829</v>
      </c>
      <c r="E507" s="196" t="s">
        <v>6279</v>
      </c>
      <c r="F507" s="196" t="s">
        <v>437</v>
      </c>
      <c r="G507" s="196" t="s">
        <v>431</v>
      </c>
      <c r="H507" s="196" t="s">
        <v>569</v>
      </c>
      <c r="I507" s="196">
        <v>79.539259094071895</v>
      </c>
      <c r="J507" s="196"/>
      <c r="K507" s="196">
        <v>2030</v>
      </c>
      <c r="L507" s="196">
        <v>1</v>
      </c>
      <c r="M507" s="196">
        <v>0</v>
      </c>
      <c r="N507" s="196">
        <v>79.539259094071895</v>
      </c>
      <c r="O507" s="196"/>
      <c r="P507" s="196"/>
      <c r="Q507" s="196" t="s">
        <v>6268</v>
      </c>
      <c r="R507" s="196">
        <v>1</v>
      </c>
      <c r="S507" s="196" t="s">
        <v>636</v>
      </c>
      <c r="T507" s="196" t="s">
        <v>5493</v>
      </c>
      <c r="U507" s="196">
        <v>0</v>
      </c>
      <c r="V507" s="196">
        <v>1</v>
      </c>
      <c r="W507" s="196"/>
      <c r="X507" s="196">
        <v>79.539259094071895</v>
      </c>
      <c r="Y507" s="196" t="s">
        <v>6280</v>
      </c>
      <c r="Z507" s="196">
        <v>0</v>
      </c>
      <c r="AA507" s="196">
        <v>1</v>
      </c>
      <c r="AB507" s="196" t="s">
        <v>6293</v>
      </c>
      <c r="AC507" s="196" t="s">
        <v>3907</v>
      </c>
      <c r="AD507" s="196">
        <v>46</v>
      </c>
    </row>
    <row r="508" spans="1:30">
      <c r="A508" s="196" t="s">
        <v>3907</v>
      </c>
      <c r="B508" s="196">
        <v>46</v>
      </c>
      <c r="C508" s="196" t="s">
        <v>6278</v>
      </c>
      <c r="D508" s="197">
        <v>3830</v>
      </c>
      <c r="E508" s="196" t="s">
        <v>6279</v>
      </c>
      <c r="F508" s="196" t="s">
        <v>437</v>
      </c>
      <c r="G508" s="196" t="s">
        <v>431</v>
      </c>
      <c r="H508" s="196" t="s">
        <v>569</v>
      </c>
      <c r="I508" s="196">
        <v>85.780857789275387</v>
      </c>
      <c r="J508" s="196"/>
      <c r="K508" s="196">
        <v>2030</v>
      </c>
      <c r="L508" s="196">
        <v>2</v>
      </c>
      <c r="M508" s="196">
        <v>0</v>
      </c>
      <c r="N508" s="196">
        <v>85.780857789275387</v>
      </c>
      <c r="O508" s="196"/>
      <c r="P508" s="196"/>
      <c r="Q508" s="196" t="s">
        <v>6268</v>
      </c>
      <c r="R508" s="196">
        <v>1</v>
      </c>
      <c r="S508" s="196" t="s">
        <v>636</v>
      </c>
      <c r="T508" s="196" t="s">
        <v>5494</v>
      </c>
      <c r="U508" s="196">
        <v>0</v>
      </c>
      <c r="V508" s="196">
        <v>1</v>
      </c>
      <c r="W508" s="196"/>
      <c r="X508" s="196">
        <v>85.780857789275387</v>
      </c>
      <c r="Y508" s="196" t="s">
        <v>6280</v>
      </c>
      <c r="Z508" s="196">
        <v>0</v>
      </c>
      <c r="AA508" s="196">
        <v>1</v>
      </c>
      <c r="AB508" s="196" t="s">
        <v>6293</v>
      </c>
      <c r="AC508" s="196" t="s">
        <v>3907</v>
      </c>
      <c r="AD508" s="196">
        <v>46</v>
      </c>
    </row>
    <row r="509" spans="1:30">
      <c r="A509" s="196" t="s">
        <v>3907</v>
      </c>
      <c r="B509" s="196">
        <v>46</v>
      </c>
      <c r="C509" s="196" t="s">
        <v>6278</v>
      </c>
      <c r="D509" s="197">
        <v>3831</v>
      </c>
      <c r="E509" s="196" t="s">
        <v>6279</v>
      </c>
      <c r="F509" s="196" t="s">
        <v>437</v>
      </c>
      <c r="G509" s="196" t="s">
        <v>431</v>
      </c>
      <c r="H509" s="196" t="s">
        <v>569</v>
      </c>
      <c r="I509" s="196">
        <v>0</v>
      </c>
      <c r="J509" s="196"/>
      <c r="K509" s="196">
        <v>2030</v>
      </c>
      <c r="L509" s="196">
        <v>3</v>
      </c>
      <c r="M509" s="196">
        <v>0</v>
      </c>
      <c r="N509" s="196">
        <v>0</v>
      </c>
      <c r="O509" s="196"/>
      <c r="P509" s="196"/>
      <c r="Q509" s="196" t="s">
        <v>6268</v>
      </c>
      <c r="R509" s="196">
        <v>1</v>
      </c>
      <c r="S509" s="196" t="s">
        <v>636</v>
      </c>
      <c r="T509" s="196" t="s">
        <v>5495</v>
      </c>
      <c r="U509" s="196">
        <v>0</v>
      </c>
      <c r="V509" s="196">
        <v>1</v>
      </c>
      <c r="W509" s="196"/>
      <c r="X509" s="196">
        <v>0</v>
      </c>
      <c r="Y509" s="196" t="s">
        <v>6280</v>
      </c>
      <c r="Z509" s="196">
        <v>0</v>
      </c>
      <c r="AA509" s="196">
        <v>0</v>
      </c>
      <c r="AB509" s="196" t="s">
        <v>6293</v>
      </c>
      <c r="AC509" s="196" t="s">
        <v>3907</v>
      </c>
      <c r="AD509" s="196">
        <v>46</v>
      </c>
    </row>
    <row r="510" spans="1:30">
      <c r="A510" s="196" t="s">
        <v>3907</v>
      </c>
      <c r="B510" s="196">
        <v>46</v>
      </c>
      <c r="C510" s="196" t="s">
        <v>6278</v>
      </c>
      <c r="D510" s="197">
        <v>3832</v>
      </c>
      <c r="E510" s="196" t="s">
        <v>6279</v>
      </c>
      <c r="F510" s="196" t="s">
        <v>437</v>
      </c>
      <c r="G510" s="196" t="s">
        <v>431</v>
      </c>
      <c r="H510" s="196" t="s">
        <v>569</v>
      </c>
      <c r="I510" s="196">
        <v>7.519910605505288</v>
      </c>
      <c r="J510" s="196"/>
      <c r="K510" s="196">
        <v>2030</v>
      </c>
      <c r="L510" s="196">
        <v>4</v>
      </c>
      <c r="M510" s="196">
        <v>0</v>
      </c>
      <c r="N510" s="196">
        <v>7.519910605505288</v>
      </c>
      <c r="O510" s="196"/>
      <c r="P510" s="196"/>
      <c r="Q510" s="196" t="s">
        <v>6268</v>
      </c>
      <c r="R510" s="196">
        <v>1</v>
      </c>
      <c r="S510" s="196" t="s">
        <v>636</v>
      </c>
      <c r="T510" s="196" t="s">
        <v>5496</v>
      </c>
      <c r="U510" s="196">
        <v>0</v>
      </c>
      <c r="V510" s="196">
        <v>1</v>
      </c>
      <c r="W510" s="196"/>
      <c r="X510" s="196">
        <v>7.519910605505288</v>
      </c>
      <c r="Y510" s="196" t="s">
        <v>6280</v>
      </c>
      <c r="Z510" s="196">
        <v>0</v>
      </c>
      <c r="AA510" s="196">
        <v>1</v>
      </c>
      <c r="AB510" s="196" t="s">
        <v>6293</v>
      </c>
      <c r="AC510" s="196" t="s">
        <v>3907</v>
      </c>
      <c r="AD510" s="196">
        <v>46</v>
      </c>
    </row>
    <row r="511" spans="1:30">
      <c r="A511" s="196" t="s">
        <v>3907</v>
      </c>
      <c r="B511" s="196">
        <v>46</v>
      </c>
      <c r="C511" s="196" t="s">
        <v>6278</v>
      </c>
      <c r="D511" s="197">
        <v>3833</v>
      </c>
      <c r="E511" s="196" t="s">
        <v>6279</v>
      </c>
      <c r="F511" s="196" t="s">
        <v>437</v>
      </c>
      <c r="G511" s="196" t="s">
        <v>431</v>
      </c>
      <c r="H511" s="196" t="s">
        <v>569</v>
      </c>
      <c r="I511" s="196">
        <v>10.665526590664401</v>
      </c>
      <c r="J511" s="196"/>
      <c r="K511" s="196">
        <v>2030</v>
      </c>
      <c r="L511" s="196">
        <v>5</v>
      </c>
      <c r="M511" s="196">
        <v>0</v>
      </c>
      <c r="N511" s="196">
        <v>10.665526590664401</v>
      </c>
      <c r="O511" s="196"/>
      <c r="P511" s="196"/>
      <c r="Q511" s="196" t="s">
        <v>6268</v>
      </c>
      <c r="R511" s="196">
        <v>1</v>
      </c>
      <c r="S511" s="196" t="s">
        <v>636</v>
      </c>
      <c r="T511" s="196" t="s">
        <v>5497</v>
      </c>
      <c r="U511" s="196">
        <v>0</v>
      </c>
      <c r="V511" s="196">
        <v>1</v>
      </c>
      <c r="W511" s="196"/>
      <c r="X511" s="196">
        <v>10.665526590664401</v>
      </c>
      <c r="Y511" s="196" t="s">
        <v>6280</v>
      </c>
      <c r="Z511" s="196">
        <v>0</v>
      </c>
      <c r="AA511" s="196">
        <v>1</v>
      </c>
      <c r="AB511" s="196" t="s">
        <v>6293</v>
      </c>
      <c r="AC511" s="196" t="s">
        <v>3907</v>
      </c>
      <c r="AD511" s="196">
        <v>46</v>
      </c>
    </row>
    <row r="512" spans="1:30">
      <c r="A512" s="196" t="s">
        <v>3907</v>
      </c>
      <c r="B512" s="196">
        <v>46</v>
      </c>
      <c r="C512" s="196" t="s">
        <v>6278</v>
      </c>
      <c r="D512" s="197">
        <v>3834</v>
      </c>
      <c r="E512" s="196" t="s">
        <v>6279</v>
      </c>
      <c r="F512" s="196" t="s">
        <v>437</v>
      </c>
      <c r="G512" s="196" t="s">
        <v>431</v>
      </c>
      <c r="H512" s="196" t="s">
        <v>569</v>
      </c>
      <c r="I512" s="196">
        <v>0</v>
      </c>
      <c r="J512" s="196"/>
      <c r="K512" s="196">
        <v>2030</v>
      </c>
      <c r="L512" s="196">
        <v>6</v>
      </c>
      <c r="M512" s="196">
        <v>0</v>
      </c>
      <c r="N512" s="196">
        <v>0</v>
      </c>
      <c r="O512" s="196"/>
      <c r="P512" s="196"/>
      <c r="Q512" s="196" t="s">
        <v>6268</v>
      </c>
      <c r="R512" s="196">
        <v>1</v>
      </c>
      <c r="S512" s="196" t="s">
        <v>636</v>
      </c>
      <c r="T512" s="196" t="s">
        <v>5498</v>
      </c>
      <c r="U512" s="196">
        <v>0</v>
      </c>
      <c r="V512" s="196">
        <v>1</v>
      </c>
      <c r="W512" s="196"/>
      <c r="X512" s="196">
        <v>0</v>
      </c>
      <c r="Y512" s="196" t="s">
        <v>6280</v>
      </c>
      <c r="Z512" s="196">
        <v>0</v>
      </c>
      <c r="AA512" s="196">
        <v>0</v>
      </c>
      <c r="AB512" s="196" t="s">
        <v>6293</v>
      </c>
      <c r="AC512" s="196" t="s">
        <v>3907</v>
      </c>
      <c r="AD512" s="196">
        <v>46</v>
      </c>
    </row>
    <row r="513" spans="1:30">
      <c r="A513" s="196" t="s">
        <v>3907</v>
      </c>
      <c r="B513" s="196">
        <v>46</v>
      </c>
      <c r="C513" s="196" t="s">
        <v>6278</v>
      </c>
      <c r="D513" s="197">
        <v>3835</v>
      </c>
      <c r="E513" s="196" t="s">
        <v>6279</v>
      </c>
      <c r="F513" s="196" t="s">
        <v>437</v>
      </c>
      <c r="G513" s="196" t="s">
        <v>431</v>
      </c>
      <c r="H513" s="196" t="s">
        <v>569</v>
      </c>
      <c r="I513" s="196">
        <v>0</v>
      </c>
      <c r="J513" s="196"/>
      <c r="K513" s="196">
        <v>2030</v>
      </c>
      <c r="L513" s="196">
        <v>7</v>
      </c>
      <c r="M513" s="196">
        <v>0</v>
      </c>
      <c r="N513" s="196">
        <v>0</v>
      </c>
      <c r="O513" s="196"/>
      <c r="P513" s="196"/>
      <c r="Q513" s="196" t="s">
        <v>6268</v>
      </c>
      <c r="R513" s="196">
        <v>1</v>
      </c>
      <c r="S513" s="196" t="s">
        <v>636</v>
      </c>
      <c r="T513" s="196" t="s">
        <v>5499</v>
      </c>
      <c r="U513" s="196">
        <v>0</v>
      </c>
      <c r="V513" s="196">
        <v>1</v>
      </c>
      <c r="W513" s="196"/>
      <c r="X513" s="196">
        <v>0</v>
      </c>
      <c r="Y513" s="196" t="s">
        <v>6280</v>
      </c>
      <c r="Z513" s="196">
        <v>0</v>
      </c>
      <c r="AA513" s="196">
        <v>0</v>
      </c>
      <c r="AB513" s="196" t="s">
        <v>6293</v>
      </c>
      <c r="AC513" s="196" t="s">
        <v>3907</v>
      </c>
      <c r="AD513" s="196">
        <v>46</v>
      </c>
    </row>
    <row r="514" spans="1:30">
      <c r="A514" s="196" t="s">
        <v>3907</v>
      </c>
      <c r="B514" s="196">
        <v>46</v>
      </c>
      <c r="C514" s="196" t="s">
        <v>6278</v>
      </c>
      <c r="D514" s="197">
        <v>3836</v>
      </c>
      <c r="E514" s="196" t="s">
        <v>6279</v>
      </c>
      <c r="F514" s="196" t="s">
        <v>437</v>
      </c>
      <c r="G514" s="196" t="s">
        <v>431</v>
      </c>
      <c r="H514" s="196" t="s">
        <v>569</v>
      </c>
      <c r="I514" s="196">
        <v>0</v>
      </c>
      <c r="J514" s="196"/>
      <c r="K514" s="196">
        <v>2030</v>
      </c>
      <c r="L514" s="196">
        <v>8</v>
      </c>
      <c r="M514" s="196">
        <v>0</v>
      </c>
      <c r="N514" s="196">
        <v>0</v>
      </c>
      <c r="O514" s="196"/>
      <c r="P514" s="196"/>
      <c r="Q514" s="196" t="s">
        <v>6268</v>
      </c>
      <c r="R514" s="196">
        <v>1</v>
      </c>
      <c r="S514" s="196" t="s">
        <v>636</v>
      </c>
      <c r="T514" s="196" t="s">
        <v>5500</v>
      </c>
      <c r="U514" s="196">
        <v>0</v>
      </c>
      <c r="V514" s="196">
        <v>1</v>
      </c>
      <c r="W514" s="196"/>
      <c r="X514" s="196">
        <v>0</v>
      </c>
      <c r="Y514" s="196" t="s">
        <v>6280</v>
      </c>
      <c r="Z514" s="196">
        <v>0</v>
      </c>
      <c r="AA514" s="196">
        <v>0</v>
      </c>
      <c r="AB514" s="196" t="s">
        <v>6293</v>
      </c>
      <c r="AC514" s="196" t="s">
        <v>3907</v>
      </c>
      <c r="AD514" s="196">
        <v>46</v>
      </c>
    </row>
    <row r="515" spans="1:30">
      <c r="A515" s="196" t="s">
        <v>3907</v>
      </c>
      <c r="B515" s="196">
        <v>46</v>
      </c>
      <c r="C515" s="196" t="s">
        <v>6278</v>
      </c>
      <c r="D515" s="197">
        <v>3837</v>
      </c>
      <c r="E515" s="196" t="s">
        <v>6279</v>
      </c>
      <c r="F515" s="196" t="s">
        <v>437</v>
      </c>
      <c r="G515" s="196" t="s">
        <v>431</v>
      </c>
      <c r="H515" s="196" t="s">
        <v>569</v>
      </c>
      <c r="I515" s="196">
        <v>48.918699805360013</v>
      </c>
      <c r="J515" s="196"/>
      <c r="K515" s="196">
        <v>2030</v>
      </c>
      <c r="L515" s="196">
        <v>9</v>
      </c>
      <c r="M515" s="196">
        <v>0</v>
      </c>
      <c r="N515" s="196">
        <v>48.918699805360013</v>
      </c>
      <c r="O515" s="196"/>
      <c r="P515" s="196"/>
      <c r="Q515" s="196" t="s">
        <v>6268</v>
      </c>
      <c r="R515" s="196">
        <v>1</v>
      </c>
      <c r="S515" s="196" t="s">
        <v>636</v>
      </c>
      <c r="T515" s="196" t="s">
        <v>5501</v>
      </c>
      <c r="U515" s="196">
        <v>0</v>
      </c>
      <c r="V515" s="196">
        <v>1</v>
      </c>
      <c r="W515" s="196"/>
      <c r="X515" s="196">
        <v>48.918699805360013</v>
      </c>
      <c r="Y515" s="196" t="s">
        <v>6280</v>
      </c>
      <c r="Z515" s="196">
        <v>0</v>
      </c>
      <c r="AA515" s="196">
        <v>1</v>
      </c>
      <c r="AB515" s="196" t="s">
        <v>6293</v>
      </c>
      <c r="AC515" s="196" t="s">
        <v>3907</v>
      </c>
      <c r="AD515" s="196">
        <v>46</v>
      </c>
    </row>
    <row r="516" spans="1:30">
      <c r="A516" s="196" t="s">
        <v>3907</v>
      </c>
      <c r="B516" s="196">
        <v>46</v>
      </c>
      <c r="C516" s="196" t="s">
        <v>6278</v>
      </c>
      <c r="D516" s="197">
        <v>3838</v>
      </c>
      <c r="E516" s="196" t="s">
        <v>6279</v>
      </c>
      <c r="F516" s="196" t="s">
        <v>437</v>
      </c>
      <c r="G516" s="196" t="s">
        <v>431</v>
      </c>
      <c r="H516" s="196" t="s">
        <v>569</v>
      </c>
      <c r="I516" s="196">
        <v>116.0626020110728</v>
      </c>
      <c r="J516" s="196"/>
      <c r="K516" s="196">
        <v>2030</v>
      </c>
      <c r="L516" s="196">
        <v>10</v>
      </c>
      <c r="M516" s="196">
        <v>0</v>
      </c>
      <c r="N516" s="196">
        <v>116.0626020110728</v>
      </c>
      <c r="O516" s="196"/>
      <c r="P516" s="196"/>
      <c r="Q516" s="196" t="s">
        <v>6268</v>
      </c>
      <c r="R516" s="196">
        <v>1</v>
      </c>
      <c r="S516" s="196" t="s">
        <v>636</v>
      </c>
      <c r="T516" s="196" t="s">
        <v>5502</v>
      </c>
      <c r="U516" s="196">
        <v>0</v>
      </c>
      <c r="V516" s="196">
        <v>1</v>
      </c>
      <c r="W516" s="196"/>
      <c r="X516" s="196">
        <v>116.0626020110728</v>
      </c>
      <c r="Y516" s="196" t="s">
        <v>6280</v>
      </c>
      <c r="Z516" s="196">
        <v>0</v>
      </c>
      <c r="AA516" s="196">
        <v>1</v>
      </c>
      <c r="AB516" s="196" t="s">
        <v>6293</v>
      </c>
      <c r="AC516" s="196" t="s">
        <v>3907</v>
      </c>
      <c r="AD516" s="196">
        <v>46</v>
      </c>
    </row>
    <row r="517" spans="1:30">
      <c r="A517" s="196" t="s">
        <v>3907</v>
      </c>
      <c r="B517" s="196">
        <v>46</v>
      </c>
      <c r="C517" s="196" t="s">
        <v>6278</v>
      </c>
      <c r="D517" s="197">
        <v>3839</v>
      </c>
      <c r="E517" s="196" t="s">
        <v>6279</v>
      </c>
      <c r="F517" s="196" t="s">
        <v>437</v>
      </c>
      <c r="G517" s="196" t="s">
        <v>431</v>
      </c>
      <c r="H517" s="196" t="s">
        <v>569</v>
      </c>
      <c r="I517" s="196">
        <v>97.838035966098801</v>
      </c>
      <c r="J517" s="196"/>
      <c r="K517" s="196">
        <v>2030</v>
      </c>
      <c r="L517" s="196">
        <v>11</v>
      </c>
      <c r="M517" s="196">
        <v>0</v>
      </c>
      <c r="N517" s="196">
        <v>97.838035966098801</v>
      </c>
      <c r="O517" s="196"/>
      <c r="P517" s="196"/>
      <c r="Q517" s="196" t="s">
        <v>6268</v>
      </c>
      <c r="R517" s="196">
        <v>1</v>
      </c>
      <c r="S517" s="196" t="s">
        <v>636</v>
      </c>
      <c r="T517" s="196" t="s">
        <v>5503</v>
      </c>
      <c r="U517" s="196">
        <v>0</v>
      </c>
      <c r="V517" s="196">
        <v>1</v>
      </c>
      <c r="W517" s="196"/>
      <c r="X517" s="196">
        <v>97.838035966098801</v>
      </c>
      <c r="Y517" s="196" t="s">
        <v>6280</v>
      </c>
      <c r="Z517" s="196">
        <v>0</v>
      </c>
      <c r="AA517" s="196">
        <v>1</v>
      </c>
      <c r="AB517" s="196" t="s">
        <v>6293</v>
      </c>
      <c r="AC517" s="196" t="s">
        <v>3907</v>
      </c>
      <c r="AD517" s="196">
        <v>46</v>
      </c>
    </row>
    <row r="518" spans="1:30">
      <c r="A518" s="196" t="s">
        <v>3907</v>
      </c>
      <c r="B518" s="196">
        <v>46</v>
      </c>
      <c r="C518" s="196" t="s">
        <v>6278</v>
      </c>
      <c r="D518" s="197">
        <v>3840</v>
      </c>
      <c r="E518" s="196" t="s">
        <v>6279</v>
      </c>
      <c r="F518" s="196" t="s">
        <v>437</v>
      </c>
      <c r="G518" s="196" t="s">
        <v>431</v>
      </c>
      <c r="H518" s="196" t="s">
        <v>569</v>
      </c>
      <c r="I518" s="196">
        <v>77.054573925074237</v>
      </c>
      <c r="J518" s="196"/>
      <c r="K518" s="196">
        <v>2030</v>
      </c>
      <c r="L518" s="196">
        <v>12</v>
      </c>
      <c r="M518" s="196">
        <v>0</v>
      </c>
      <c r="N518" s="196">
        <v>77.054573925074237</v>
      </c>
      <c r="O518" s="196"/>
      <c r="P518" s="196"/>
      <c r="Q518" s="196" t="s">
        <v>6268</v>
      </c>
      <c r="R518" s="196">
        <v>1</v>
      </c>
      <c r="S518" s="196" t="s">
        <v>636</v>
      </c>
      <c r="T518" s="196" t="s">
        <v>5504</v>
      </c>
      <c r="U518" s="196">
        <v>0</v>
      </c>
      <c r="V518" s="196">
        <v>1</v>
      </c>
      <c r="W518" s="196"/>
      <c r="X518" s="196">
        <v>77.054573925074237</v>
      </c>
      <c r="Y518" s="196" t="s">
        <v>6280</v>
      </c>
      <c r="Z518" s="196">
        <v>0</v>
      </c>
      <c r="AA518" s="196">
        <v>1</v>
      </c>
      <c r="AB518" s="196" t="s">
        <v>6293</v>
      </c>
      <c r="AC518" s="196" t="s">
        <v>3907</v>
      </c>
      <c r="AD518" s="196">
        <v>46</v>
      </c>
    </row>
  </sheetData>
  <autoFilter ref="A1:AD518" xr:uid="{44EF8FFD-7E5D-4D9D-A3BE-88DF90B5E6E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D63"/>
  <sheetViews>
    <sheetView zoomScale="85" zoomScaleNormal="85" workbookViewId="0"/>
  </sheetViews>
  <sheetFormatPr baseColWidth="10" defaultColWidth="8.83203125" defaultRowHeight="15"/>
  <cols>
    <col min="1" max="1" width="24.5" style="5" bestFit="1" customWidth="1"/>
    <col min="2" max="2" width="40.5" bestFit="1" customWidth="1"/>
    <col min="3" max="3" width="8.5" style="99" bestFit="1" customWidth="1"/>
  </cols>
  <sheetData>
    <row r="1" spans="1:4">
      <c r="A1" s="5" t="s">
        <v>303</v>
      </c>
      <c r="B1" s="99" t="s">
        <v>3858</v>
      </c>
      <c r="C1" s="99" t="s">
        <v>3859</v>
      </c>
      <c r="D1" s="99"/>
    </row>
    <row r="2" spans="1:4">
      <c r="A2" s="5" t="s">
        <v>3860</v>
      </c>
      <c r="B2" s="99" t="s">
        <v>3861</v>
      </c>
      <c r="C2" s="99" t="s">
        <v>3862</v>
      </c>
      <c r="D2" s="99"/>
    </row>
    <row r="3" spans="1:4">
      <c r="A3" s="5" t="s">
        <v>3863</v>
      </c>
      <c r="B3" s="99" t="s">
        <v>3864</v>
      </c>
      <c r="C3" s="99" t="s">
        <v>3862</v>
      </c>
      <c r="D3" s="99"/>
    </row>
    <row r="4" spans="1:4">
      <c r="A4" s="5" t="s">
        <v>3865</v>
      </c>
      <c r="B4" s="99" t="s">
        <v>3866</v>
      </c>
      <c r="C4" s="99" t="s">
        <v>3867</v>
      </c>
      <c r="D4" s="99"/>
    </row>
    <row r="5" spans="1:4">
      <c r="A5" s="5" t="s">
        <v>3868</v>
      </c>
      <c r="B5" s="99" t="s">
        <v>3869</v>
      </c>
      <c r="C5" s="99" t="s">
        <v>3862</v>
      </c>
      <c r="D5" s="99"/>
    </row>
    <row r="6" spans="1:4">
      <c r="A6" s="5" t="s">
        <v>3870</v>
      </c>
      <c r="B6" s="99" t="s">
        <v>3871</v>
      </c>
      <c r="C6" s="99" t="s">
        <v>3862</v>
      </c>
      <c r="D6" s="99"/>
    </row>
    <row r="7" spans="1:4">
      <c r="A7" s="5" t="s">
        <v>3872</v>
      </c>
      <c r="B7" s="99" t="s">
        <v>3873</v>
      </c>
      <c r="C7" s="99" t="s">
        <v>3862</v>
      </c>
      <c r="D7" s="99"/>
    </row>
    <row r="8" spans="1:4">
      <c r="A8" s="5" t="s">
        <v>3874</v>
      </c>
      <c r="B8" s="99" t="s">
        <v>3875</v>
      </c>
      <c r="C8" s="99" t="s">
        <v>3867</v>
      </c>
      <c r="D8" s="99"/>
    </row>
    <row r="9" spans="1:4">
      <c r="A9" s="5" t="s">
        <v>3876</v>
      </c>
      <c r="B9" s="99" t="s">
        <v>3877</v>
      </c>
      <c r="C9" s="99" t="s">
        <v>3867</v>
      </c>
      <c r="D9" s="99"/>
    </row>
    <row r="10" spans="1:4">
      <c r="A10" s="5" t="s">
        <v>3878</v>
      </c>
      <c r="B10" s="99" t="s">
        <v>3879</v>
      </c>
      <c r="C10" s="99" t="s">
        <v>3862</v>
      </c>
      <c r="D10" s="99"/>
    </row>
    <row r="11" spans="1:4">
      <c r="A11" s="5" t="s">
        <v>3880</v>
      </c>
      <c r="B11" s="99" t="s">
        <v>3881</v>
      </c>
      <c r="C11" s="99" t="s">
        <v>3867</v>
      </c>
      <c r="D11" s="99"/>
    </row>
    <row r="12" spans="1:4">
      <c r="A12" s="5" t="s">
        <v>3882</v>
      </c>
      <c r="B12" s="99" t="s">
        <v>3883</v>
      </c>
      <c r="C12" s="99" t="s">
        <v>3867</v>
      </c>
      <c r="D12" s="99"/>
    </row>
    <row r="13" spans="1:4">
      <c r="A13" s="5" t="s">
        <v>3884</v>
      </c>
      <c r="B13" s="99" t="s">
        <v>3885</v>
      </c>
      <c r="C13" s="99" t="s">
        <v>3867</v>
      </c>
      <c r="D13" s="99"/>
    </row>
    <row r="14" spans="1:4">
      <c r="A14" s="5" t="s">
        <v>3886</v>
      </c>
      <c r="B14" s="99" t="s">
        <v>3887</v>
      </c>
      <c r="C14" s="99" t="s">
        <v>3862</v>
      </c>
      <c r="D14" s="99"/>
    </row>
    <row r="15" spans="1:4">
      <c r="A15" s="5" t="s">
        <v>3888</v>
      </c>
      <c r="B15" s="99" t="s">
        <v>3889</v>
      </c>
      <c r="C15" s="99" t="s">
        <v>3867</v>
      </c>
      <c r="D15" s="99"/>
    </row>
    <row r="16" spans="1:4">
      <c r="A16" s="5" t="s">
        <v>3890</v>
      </c>
      <c r="B16" s="99" t="s">
        <v>3891</v>
      </c>
      <c r="C16" s="99" t="s">
        <v>3862</v>
      </c>
      <c r="D16" s="99"/>
    </row>
    <row r="17" spans="1:4">
      <c r="A17" s="5" t="s">
        <v>3892</v>
      </c>
      <c r="B17" s="99" t="s">
        <v>3893</v>
      </c>
      <c r="C17" s="99" t="s">
        <v>3867</v>
      </c>
      <c r="D17" s="99"/>
    </row>
    <row r="18" spans="1:4">
      <c r="A18" s="5" t="s">
        <v>3894</v>
      </c>
      <c r="B18" s="99" t="s">
        <v>3895</v>
      </c>
      <c r="C18" s="99" t="s">
        <v>3867</v>
      </c>
      <c r="D18" s="99"/>
    </row>
    <row r="19" spans="1:4">
      <c r="A19" s="5" t="s">
        <v>3896</v>
      </c>
      <c r="B19" s="99" t="s">
        <v>3897</v>
      </c>
      <c r="C19" s="99" t="s">
        <v>3867</v>
      </c>
      <c r="D19" s="99"/>
    </row>
    <row r="20" spans="1:4">
      <c r="A20" s="5" t="s">
        <v>3898</v>
      </c>
      <c r="B20" s="99" t="s">
        <v>3899</v>
      </c>
      <c r="C20" s="99" t="s">
        <v>3862</v>
      </c>
      <c r="D20" s="99"/>
    </row>
    <row r="21" spans="1:4">
      <c r="A21" s="5" t="s">
        <v>3900</v>
      </c>
      <c r="B21" s="99" t="s">
        <v>3901</v>
      </c>
      <c r="C21" s="99" t="s">
        <v>3867</v>
      </c>
      <c r="D21" s="99"/>
    </row>
    <row r="22" spans="1:4">
      <c r="A22" s="5" t="s">
        <v>3902</v>
      </c>
      <c r="B22" s="99" t="s">
        <v>275</v>
      </c>
      <c r="C22" s="99" t="s">
        <v>3867</v>
      </c>
      <c r="D22" s="99"/>
    </row>
    <row r="23" spans="1:4">
      <c r="A23" s="5" t="s">
        <v>3903</v>
      </c>
      <c r="B23" s="99" t="s">
        <v>3904</v>
      </c>
      <c r="C23" s="99" t="s">
        <v>3862</v>
      </c>
      <c r="D23" s="99"/>
    </row>
    <row r="24" spans="1:4">
      <c r="A24" s="5" t="s">
        <v>3905</v>
      </c>
      <c r="B24" s="99" t="s">
        <v>3906</v>
      </c>
      <c r="C24" s="99" t="s">
        <v>3867</v>
      </c>
      <c r="D24" s="99"/>
    </row>
    <row r="25" spans="1:4">
      <c r="A25" s="5" t="s">
        <v>3907</v>
      </c>
      <c r="B25" s="99" t="s">
        <v>3908</v>
      </c>
      <c r="C25" s="99" t="s">
        <v>3867</v>
      </c>
      <c r="D25" s="99"/>
    </row>
    <row r="26" spans="1:4">
      <c r="A26" s="5" t="s">
        <v>3909</v>
      </c>
      <c r="B26" s="99" t="s">
        <v>3910</v>
      </c>
      <c r="C26" s="99" t="s">
        <v>3911</v>
      </c>
      <c r="D26" s="99"/>
    </row>
    <row r="27" spans="1:4">
      <c r="A27" s="5" t="s">
        <v>3912</v>
      </c>
      <c r="B27" s="99" t="s">
        <v>3913</v>
      </c>
      <c r="C27" s="99" t="s">
        <v>3867</v>
      </c>
      <c r="D27" s="99"/>
    </row>
    <row r="28" spans="1:4">
      <c r="A28" s="5" t="s">
        <v>3914</v>
      </c>
      <c r="B28" s="99" t="s">
        <v>3915</v>
      </c>
      <c r="C28" s="99" t="s">
        <v>3867</v>
      </c>
      <c r="D28" s="99"/>
    </row>
    <row r="29" spans="1:4">
      <c r="A29" s="5" t="s">
        <v>3916</v>
      </c>
      <c r="B29" s="99" t="s">
        <v>3917</v>
      </c>
      <c r="C29" s="99" t="s">
        <v>3862</v>
      </c>
      <c r="D29" s="99"/>
    </row>
    <row r="30" spans="1:4">
      <c r="A30" s="5" t="s">
        <v>3918</v>
      </c>
      <c r="B30" s="99" t="s">
        <v>3919</v>
      </c>
      <c r="C30" s="99" t="s">
        <v>3867</v>
      </c>
      <c r="D30" s="99"/>
    </row>
    <row r="31" spans="1:4">
      <c r="A31" s="5" t="s">
        <v>3920</v>
      </c>
      <c r="B31" s="99" t="s">
        <v>3921</v>
      </c>
      <c r="C31" s="99" t="s">
        <v>3867</v>
      </c>
      <c r="D31" s="99"/>
    </row>
    <row r="32" spans="1:4">
      <c r="A32" s="5" t="s">
        <v>3922</v>
      </c>
      <c r="B32" s="99" t="s">
        <v>3923</v>
      </c>
      <c r="C32" s="99" t="s">
        <v>3867</v>
      </c>
      <c r="D32" s="99"/>
    </row>
    <row r="33" spans="1:4">
      <c r="A33" s="5" t="s">
        <v>3924</v>
      </c>
      <c r="B33" s="99" t="s">
        <v>3925</v>
      </c>
      <c r="C33" s="99" t="s">
        <v>3911</v>
      </c>
      <c r="D33" s="99"/>
    </row>
    <row r="34" spans="1:4">
      <c r="A34" s="5" t="s">
        <v>3926</v>
      </c>
      <c r="B34" s="99" t="s">
        <v>3927</v>
      </c>
      <c r="C34" s="99" t="s">
        <v>3911</v>
      </c>
      <c r="D34" s="99"/>
    </row>
    <row r="35" spans="1:4">
      <c r="A35" s="5" t="s">
        <v>3928</v>
      </c>
      <c r="B35" s="99" t="s">
        <v>3929</v>
      </c>
      <c r="C35" s="99" t="s">
        <v>3862</v>
      </c>
      <c r="D35" s="99"/>
    </row>
    <row r="36" spans="1:4">
      <c r="A36" s="5" t="s">
        <v>3930</v>
      </c>
      <c r="B36" s="99" t="s">
        <v>3931</v>
      </c>
      <c r="C36" s="99" t="s">
        <v>3867</v>
      </c>
      <c r="D36" s="99"/>
    </row>
    <row r="37" spans="1:4">
      <c r="A37" s="5" t="s">
        <v>3932</v>
      </c>
      <c r="B37" s="99" t="s">
        <v>3933</v>
      </c>
      <c r="C37" s="99" t="s">
        <v>3867</v>
      </c>
      <c r="D37" s="99"/>
    </row>
    <row r="38" spans="1:4">
      <c r="A38" s="5" t="s">
        <v>3934</v>
      </c>
      <c r="B38" s="99" t="s">
        <v>3935</v>
      </c>
      <c r="C38" s="99" t="s">
        <v>3867</v>
      </c>
      <c r="D38" s="99"/>
    </row>
    <row r="39" spans="1:4">
      <c r="A39" s="5" t="s">
        <v>3936</v>
      </c>
      <c r="B39" s="99" t="s">
        <v>3937</v>
      </c>
      <c r="C39" s="99" t="s">
        <v>3867</v>
      </c>
      <c r="D39" s="99"/>
    </row>
    <row r="40" spans="1:4">
      <c r="A40" s="5" t="s">
        <v>3938</v>
      </c>
      <c r="B40" s="99" t="s">
        <v>3939</v>
      </c>
      <c r="C40" s="99" t="s">
        <v>3862</v>
      </c>
      <c r="D40" s="99"/>
    </row>
    <row r="41" spans="1:4">
      <c r="A41" s="5" t="s">
        <v>3940</v>
      </c>
      <c r="B41" s="99" t="s">
        <v>3941</v>
      </c>
      <c r="C41" s="99" t="s">
        <v>3862</v>
      </c>
      <c r="D41" s="99"/>
    </row>
    <row r="42" spans="1:4">
      <c r="A42" s="5" t="s">
        <v>3942</v>
      </c>
      <c r="B42" s="99" t="s">
        <v>3943</v>
      </c>
      <c r="C42" s="99" t="s">
        <v>3867</v>
      </c>
      <c r="D42" s="99"/>
    </row>
    <row r="43" spans="1:4">
      <c r="A43" s="5" t="s">
        <v>3944</v>
      </c>
      <c r="B43" s="99" t="s">
        <v>3945</v>
      </c>
      <c r="C43" s="99" t="s">
        <v>3867</v>
      </c>
      <c r="D43" s="99"/>
    </row>
    <row r="44" spans="1:4">
      <c r="A44" s="5" t="s">
        <v>554</v>
      </c>
      <c r="B44" s="99" t="s">
        <v>3946</v>
      </c>
      <c r="C44" s="99" t="s">
        <v>238</v>
      </c>
      <c r="D44" s="99"/>
    </row>
    <row r="45" spans="1:4">
      <c r="A45" s="5" t="s">
        <v>3947</v>
      </c>
      <c r="B45" s="99" t="s">
        <v>3948</v>
      </c>
      <c r="C45" s="99" t="s">
        <v>3911</v>
      </c>
      <c r="D45" s="99"/>
    </row>
    <row r="46" spans="1:4">
      <c r="A46" s="5" t="s">
        <v>3949</v>
      </c>
      <c r="B46" s="99" t="s">
        <v>3950</v>
      </c>
      <c r="C46" s="99" t="s">
        <v>3911</v>
      </c>
      <c r="D46" s="99"/>
    </row>
    <row r="47" spans="1:4">
      <c r="A47" s="5" t="s">
        <v>3951</v>
      </c>
      <c r="B47" s="99" t="s">
        <v>3952</v>
      </c>
      <c r="C47" s="99" t="s">
        <v>3911</v>
      </c>
      <c r="D47" s="99"/>
    </row>
    <row r="48" spans="1:4">
      <c r="A48" s="5" t="s">
        <v>3953</v>
      </c>
      <c r="B48" s="99" t="s">
        <v>3954</v>
      </c>
      <c r="C48" s="99" t="s">
        <v>3867</v>
      </c>
      <c r="D48" s="99"/>
    </row>
    <row r="49" spans="1:4">
      <c r="A49" s="5" t="s">
        <v>3955</v>
      </c>
      <c r="B49" s="99" t="s">
        <v>3956</v>
      </c>
      <c r="C49" s="99" t="s">
        <v>3867</v>
      </c>
      <c r="D49" s="99"/>
    </row>
    <row r="50" spans="1:4">
      <c r="A50" s="5" t="s">
        <v>3957</v>
      </c>
      <c r="B50" s="99" t="s">
        <v>3958</v>
      </c>
      <c r="C50" s="99" t="s">
        <v>3867</v>
      </c>
      <c r="D50" s="99"/>
    </row>
    <row r="51" spans="1:4">
      <c r="A51" s="5" t="s">
        <v>3959</v>
      </c>
      <c r="B51" s="99" t="s">
        <v>3960</v>
      </c>
      <c r="C51" s="99" t="s">
        <v>3867</v>
      </c>
      <c r="D51" s="99"/>
    </row>
    <row r="52" spans="1:4">
      <c r="A52" s="5" t="s">
        <v>3961</v>
      </c>
      <c r="B52" s="99" t="s">
        <v>3962</v>
      </c>
      <c r="C52" s="99" t="s">
        <v>3867</v>
      </c>
      <c r="D52" s="99"/>
    </row>
    <row r="53" spans="1:4">
      <c r="A53" s="5" t="s">
        <v>3963</v>
      </c>
      <c r="B53" s="99" t="s">
        <v>3964</v>
      </c>
      <c r="C53" s="99" t="s">
        <v>3862</v>
      </c>
      <c r="D53" s="99"/>
    </row>
    <row r="54" spans="1:4">
      <c r="A54" s="5" t="s">
        <v>3965</v>
      </c>
      <c r="B54" s="99" t="s">
        <v>3966</v>
      </c>
      <c r="C54" s="99" t="s">
        <v>3862</v>
      </c>
      <c r="D54" s="99"/>
    </row>
    <row r="55" spans="1:4">
      <c r="A55" s="5" t="s">
        <v>3967</v>
      </c>
      <c r="B55" s="99" t="s">
        <v>3968</v>
      </c>
      <c r="C55" s="99" t="s">
        <v>3862</v>
      </c>
      <c r="D55" s="99"/>
    </row>
    <row r="56" spans="1:4">
      <c r="A56" s="5" t="s">
        <v>3969</v>
      </c>
      <c r="B56" s="99" t="s">
        <v>3970</v>
      </c>
      <c r="C56" s="99" t="s">
        <v>3862</v>
      </c>
      <c r="D56" s="99"/>
    </row>
    <row r="57" spans="1:4">
      <c r="A57" s="5" t="s">
        <v>3971</v>
      </c>
      <c r="B57" s="99" t="s">
        <v>3972</v>
      </c>
      <c r="C57" s="99" t="s">
        <v>3862</v>
      </c>
      <c r="D57" s="99"/>
    </row>
    <row r="58" spans="1:4">
      <c r="A58" s="5" t="s">
        <v>3973</v>
      </c>
      <c r="B58" s="99" t="s">
        <v>3974</v>
      </c>
      <c r="C58" s="99" t="s">
        <v>3862</v>
      </c>
      <c r="D58" s="99"/>
    </row>
    <row r="59" spans="1:4">
      <c r="A59" s="5" t="s">
        <v>3975</v>
      </c>
      <c r="B59" s="99" t="s">
        <v>3976</v>
      </c>
      <c r="C59" s="99" t="s">
        <v>3862</v>
      </c>
      <c r="D59" s="99"/>
    </row>
    <row r="60" spans="1:4">
      <c r="A60" s="5" t="s">
        <v>3977</v>
      </c>
      <c r="B60" s="99" t="s">
        <v>3978</v>
      </c>
      <c r="C60" s="99" t="s">
        <v>3979</v>
      </c>
      <c r="D60" s="99"/>
    </row>
    <row r="61" spans="1:4">
      <c r="A61" s="5" t="s">
        <v>3980</v>
      </c>
      <c r="B61" s="99" t="s">
        <v>3981</v>
      </c>
      <c r="C61" s="99" t="s">
        <v>3979</v>
      </c>
      <c r="D61" s="99"/>
    </row>
    <row r="62" spans="1:4">
      <c r="A62" s="5" t="s">
        <v>3982</v>
      </c>
      <c r="B62" s="99" t="s">
        <v>3983</v>
      </c>
      <c r="C62" s="99" t="s">
        <v>3979</v>
      </c>
      <c r="D62" s="99"/>
    </row>
    <row r="63" spans="1:4">
      <c r="A63" s="5" t="s">
        <v>3984</v>
      </c>
      <c r="B63" s="99" t="s">
        <v>3985</v>
      </c>
      <c r="C63" s="99" t="s">
        <v>3979</v>
      </c>
      <c r="D63" s="99"/>
    </row>
  </sheetData>
  <conditionalFormatting sqref="A1:A1048576">
    <cfRule type="duplicateValues" dxfId="3" priority="3"/>
    <cfRule type="duplicateValues" dxfId="2" priority="5"/>
    <cfRule type="duplicateValues" dxfId="1" priority="6"/>
  </conditionalFormatting>
  <conditionalFormatting sqref="B1:B1048576">
    <cfRule type="duplicateValues" dxfId="0" priority="2"/>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filterMode="1">
    <tabColor rgb="FF00B050"/>
  </sheetPr>
  <dimension ref="A1:L1585"/>
  <sheetViews>
    <sheetView topLeftCell="B766" zoomScale="115" zoomScaleNormal="115" workbookViewId="0">
      <selection activeCell="E254" sqref="E254:E1105"/>
    </sheetView>
  </sheetViews>
  <sheetFormatPr baseColWidth="10" defaultColWidth="8.83203125" defaultRowHeight="15"/>
  <cols>
    <col min="1" max="1" width="17.5" style="95" bestFit="1" customWidth="1"/>
    <col min="2" max="2" width="5" style="95" bestFit="1" customWidth="1"/>
    <col min="3" max="3" width="6.83203125" style="95" bestFit="1" customWidth="1"/>
    <col min="4" max="4" width="25.6640625" style="95" bestFit="1" customWidth="1"/>
    <col min="5" max="5" width="19.6640625" style="92" bestFit="1" customWidth="1"/>
    <col min="6" max="6" width="19.6640625" bestFit="1" customWidth="1"/>
    <col min="7" max="7" width="16.5" style="95" bestFit="1" customWidth="1"/>
    <col min="8" max="11" width="9.1640625" style="99"/>
    <col min="12" max="12" width="34.1640625" bestFit="1" customWidth="1"/>
  </cols>
  <sheetData>
    <row r="1" spans="1:12">
      <c r="A1" s="174" t="s">
        <v>285</v>
      </c>
      <c r="B1" s="174" t="s">
        <v>3986</v>
      </c>
      <c r="C1" s="174" t="s">
        <v>3987</v>
      </c>
      <c r="D1" s="174" t="s">
        <v>351</v>
      </c>
      <c r="E1" s="175" t="s">
        <v>3988</v>
      </c>
      <c r="F1" s="175" t="s">
        <v>3989</v>
      </c>
      <c r="G1" s="174" t="str">
        <f>"selected_elcc: "&amp;I1&amp;" mmt"</f>
        <v>selected_elcc: 46 mmt</v>
      </c>
      <c r="I1" s="122">
        <f>portfolio_toggle!A1</f>
        <v>46</v>
      </c>
      <c r="J1" s="99" t="s">
        <v>3990</v>
      </c>
      <c r="L1" s="99"/>
    </row>
    <row r="2" spans="1:12" hidden="1">
      <c r="A2" s="174" t="s">
        <v>624</v>
      </c>
      <c r="B2" s="174">
        <v>2020</v>
      </c>
      <c r="C2" s="174">
        <v>1</v>
      </c>
      <c r="D2" s="174" t="s">
        <v>3991</v>
      </c>
      <c r="E2" s="175">
        <v>0.14000000000000001</v>
      </c>
      <c r="F2" s="175">
        <v>0.14000000000000001</v>
      </c>
      <c r="G2" s="175">
        <f>IF(portfolio_toggle!$A$1=46,E2,
IF(portfolio_toggle!$A$1=38,F2,
"error: please specify 38 or 46 MMT"))</f>
        <v>0.14000000000000001</v>
      </c>
      <c r="L2" s="99"/>
    </row>
    <row r="3" spans="1:12" hidden="1">
      <c r="A3" s="174" t="s">
        <v>624</v>
      </c>
      <c r="B3" s="174">
        <v>2020</v>
      </c>
      <c r="C3" s="174">
        <v>2</v>
      </c>
      <c r="D3" s="174" t="s">
        <v>3992</v>
      </c>
      <c r="E3" s="175">
        <v>0.12</v>
      </c>
      <c r="F3" s="175">
        <v>0.12</v>
      </c>
      <c r="G3" s="175">
        <f>IF(portfolio_toggle!$A$1=46,E3,
IF(portfolio_toggle!$A$1=38,F3,
"error: please specify 38 or 46 MMT"))</f>
        <v>0.12</v>
      </c>
      <c r="L3" s="174" t="s">
        <v>3993</v>
      </c>
    </row>
    <row r="4" spans="1:12" hidden="1">
      <c r="A4" s="174" t="s">
        <v>624</v>
      </c>
      <c r="B4" s="174">
        <v>2020</v>
      </c>
      <c r="C4" s="174">
        <v>3</v>
      </c>
      <c r="D4" s="174" t="s">
        <v>3994</v>
      </c>
      <c r="E4" s="175">
        <v>0.28000000000000003</v>
      </c>
      <c r="F4" s="175">
        <v>0.28000000000000003</v>
      </c>
      <c r="G4" s="175">
        <f>IF(portfolio_toggle!$A$1=46,E4,
IF(portfolio_toggle!$A$1=38,F4,
"error: please specify 38 or 46 MMT"))</f>
        <v>0.28000000000000003</v>
      </c>
      <c r="L4" s="174" t="s">
        <v>3995</v>
      </c>
    </row>
    <row r="5" spans="1:12" hidden="1">
      <c r="A5" s="174" t="s">
        <v>624</v>
      </c>
      <c r="B5" s="174">
        <v>2020</v>
      </c>
      <c r="C5" s="174">
        <v>4</v>
      </c>
      <c r="D5" s="174" t="s">
        <v>3996</v>
      </c>
      <c r="E5" s="175">
        <v>0.25</v>
      </c>
      <c r="F5" s="175">
        <v>0.25</v>
      </c>
      <c r="G5" s="175">
        <f>IF(portfolio_toggle!$A$1=46,E5,
IF(portfolio_toggle!$A$1=38,F5,
"error: please specify 38 or 46 MMT"))</f>
        <v>0.25</v>
      </c>
      <c r="L5" s="174"/>
    </row>
    <row r="6" spans="1:12" hidden="1">
      <c r="A6" s="174" t="s">
        <v>624</v>
      </c>
      <c r="B6" s="174">
        <v>2020</v>
      </c>
      <c r="C6" s="174">
        <v>5</v>
      </c>
      <c r="D6" s="174" t="s">
        <v>3997</v>
      </c>
      <c r="E6" s="175">
        <v>0.25</v>
      </c>
      <c r="F6" s="175">
        <v>0.25</v>
      </c>
      <c r="G6" s="175">
        <f>IF(portfolio_toggle!$A$1=46,E6,
IF(portfolio_toggle!$A$1=38,F6,
"error: please specify 38 or 46 MMT"))</f>
        <v>0.25</v>
      </c>
      <c r="L6" s="99"/>
    </row>
    <row r="7" spans="1:12" hidden="1">
      <c r="A7" s="174" t="s">
        <v>624</v>
      </c>
      <c r="B7" s="174">
        <v>2020</v>
      </c>
      <c r="C7" s="174">
        <v>6</v>
      </c>
      <c r="D7" s="174" t="s">
        <v>3998</v>
      </c>
      <c r="E7" s="175">
        <v>0.33</v>
      </c>
      <c r="F7" s="175">
        <v>0.33</v>
      </c>
      <c r="G7" s="175">
        <f>IF(portfolio_toggle!$A$1=46,E7,
IF(portfolio_toggle!$A$1=38,F7,
"error: please specify 38 or 46 MMT"))</f>
        <v>0.33</v>
      </c>
      <c r="L7" s="99"/>
    </row>
    <row r="8" spans="1:12" hidden="1">
      <c r="A8" s="174" t="s">
        <v>624</v>
      </c>
      <c r="B8" s="174">
        <v>2020</v>
      </c>
      <c r="C8" s="174">
        <v>7</v>
      </c>
      <c r="D8" s="174" t="s">
        <v>3999</v>
      </c>
      <c r="E8" s="175">
        <v>0.23</v>
      </c>
      <c r="F8" s="175">
        <v>0.23</v>
      </c>
      <c r="G8" s="175">
        <f>IF(portfolio_toggle!$A$1=46,E8,
IF(portfolio_toggle!$A$1=38,F8,
"error: please specify 38 or 46 MMT"))</f>
        <v>0.23</v>
      </c>
      <c r="L8" s="99"/>
    </row>
    <row r="9" spans="1:12" hidden="1">
      <c r="A9" s="174" t="s">
        <v>624</v>
      </c>
      <c r="B9" s="174">
        <v>2020</v>
      </c>
      <c r="C9" s="174">
        <v>8</v>
      </c>
      <c r="D9" s="174" t="s">
        <v>4000</v>
      </c>
      <c r="E9" s="175">
        <v>0.21</v>
      </c>
      <c r="F9" s="175">
        <v>0.21</v>
      </c>
      <c r="G9" s="175">
        <f>IF(portfolio_toggle!$A$1=46,E9,
IF(portfolio_toggle!$A$1=38,F9,
"error: please specify 38 or 46 MMT"))</f>
        <v>0.21</v>
      </c>
      <c r="L9" s="99"/>
    </row>
    <row r="10" spans="1:12" hidden="1">
      <c r="A10" s="174" t="s">
        <v>624</v>
      </c>
      <c r="B10" s="174">
        <v>2020</v>
      </c>
      <c r="C10" s="174">
        <v>9</v>
      </c>
      <c r="D10" s="174" t="s">
        <v>4001</v>
      </c>
      <c r="E10" s="175">
        <v>0.15</v>
      </c>
      <c r="F10" s="175">
        <v>0.15</v>
      </c>
      <c r="G10" s="175">
        <f>IF(portfolio_toggle!$A$1=46,E10,
IF(portfolio_toggle!$A$1=38,F10,
"error: please specify 38 or 46 MMT"))</f>
        <v>0.15</v>
      </c>
      <c r="L10" s="99"/>
    </row>
    <row r="11" spans="1:12" hidden="1">
      <c r="A11" s="174" t="s">
        <v>624</v>
      </c>
      <c r="B11" s="174">
        <v>2020</v>
      </c>
      <c r="C11" s="174">
        <v>10</v>
      </c>
      <c r="D11" s="174" t="s">
        <v>4002</v>
      </c>
      <c r="E11" s="175">
        <v>0.08</v>
      </c>
      <c r="F11" s="175">
        <v>0.08</v>
      </c>
      <c r="G11" s="175">
        <f>IF(portfolio_toggle!$A$1=46,E11,
IF(portfolio_toggle!$A$1=38,F11,
"error: please specify 38 or 46 MMT"))</f>
        <v>0.08</v>
      </c>
      <c r="L11" s="99"/>
    </row>
    <row r="12" spans="1:12" hidden="1">
      <c r="A12" s="174" t="s">
        <v>624</v>
      </c>
      <c r="B12" s="174">
        <v>2020</v>
      </c>
      <c r="C12" s="174">
        <v>11</v>
      </c>
      <c r="D12" s="174" t="s">
        <v>4003</v>
      </c>
      <c r="E12" s="175">
        <v>0.12</v>
      </c>
      <c r="F12" s="175">
        <v>0.12</v>
      </c>
      <c r="G12" s="175">
        <f>IF(portfolio_toggle!$A$1=46,E12,
IF(portfolio_toggle!$A$1=38,F12,
"error: please specify 38 or 46 MMT"))</f>
        <v>0.12</v>
      </c>
      <c r="L12" s="99"/>
    </row>
    <row r="13" spans="1:12" hidden="1">
      <c r="A13" s="174" t="s">
        <v>624</v>
      </c>
      <c r="B13" s="174">
        <v>2020</v>
      </c>
      <c r="C13" s="174">
        <v>12</v>
      </c>
      <c r="D13" s="174" t="s">
        <v>4004</v>
      </c>
      <c r="E13" s="175">
        <v>0.13</v>
      </c>
      <c r="F13" s="175">
        <v>0.13</v>
      </c>
      <c r="G13" s="175">
        <f>IF(portfolio_toggle!$A$1=46,E13,
IF(portfolio_toggle!$A$1=38,F13,
"error: please specify 38 or 46 MMT"))</f>
        <v>0.13</v>
      </c>
      <c r="L13" s="99"/>
    </row>
    <row r="14" spans="1:12" hidden="1">
      <c r="A14" s="174" t="s">
        <v>624</v>
      </c>
      <c r="B14" s="174">
        <v>2021</v>
      </c>
      <c r="C14" s="174">
        <v>1</v>
      </c>
      <c r="D14" s="174" t="s">
        <v>4005</v>
      </c>
      <c r="E14" s="175">
        <v>0.14000000000000001</v>
      </c>
      <c r="F14" s="175">
        <v>0.14000000000000001</v>
      </c>
      <c r="G14" s="175">
        <f>IF(portfolio_toggle!$A$1=46,E14,
IF(portfolio_toggle!$A$1=38,F14,
"error: please specify 38 or 46 MMT"))</f>
        <v>0.14000000000000001</v>
      </c>
      <c r="L14" s="99"/>
    </row>
    <row r="15" spans="1:12" hidden="1">
      <c r="A15" s="174" t="s">
        <v>624</v>
      </c>
      <c r="B15" s="174">
        <v>2021</v>
      </c>
      <c r="C15" s="174">
        <v>2</v>
      </c>
      <c r="D15" s="174" t="s">
        <v>4006</v>
      </c>
      <c r="E15" s="175">
        <v>0.12</v>
      </c>
      <c r="F15" s="175">
        <v>0.12</v>
      </c>
      <c r="G15" s="175">
        <f>IF(portfolio_toggle!$A$1=46,E15,
IF(portfolio_toggle!$A$1=38,F15,
"error: please specify 38 or 46 MMT"))</f>
        <v>0.12</v>
      </c>
      <c r="L15" s="99"/>
    </row>
    <row r="16" spans="1:12" hidden="1">
      <c r="A16" s="174" t="s">
        <v>624</v>
      </c>
      <c r="B16" s="174">
        <v>2021</v>
      </c>
      <c r="C16" s="174">
        <v>3</v>
      </c>
      <c r="D16" s="174" t="s">
        <v>4007</v>
      </c>
      <c r="E16" s="175">
        <v>0.28000000000000003</v>
      </c>
      <c r="F16" s="175">
        <v>0.28000000000000003</v>
      </c>
      <c r="G16" s="175">
        <f>IF(portfolio_toggle!$A$1=46,E16,
IF(portfolio_toggle!$A$1=38,F16,
"error: please specify 38 or 46 MMT"))</f>
        <v>0.28000000000000003</v>
      </c>
      <c r="L16" s="99"/>
    </row>
    <row r="17" spans="1:7" hidden="1">
      <c r="A17" s="174" t="s">
        <v>624</v>
      </c>
      <c r="B17" s="174">
        <v>2021</v>
      </c>
      <c r="C17" s="174">
        <v>4</v>
      </c>
      <c r="D17" s="174" t="s">
        <v>4008</v>
      </c>
      <c r="E17" s="175">
        <v>0.25</v>
      </c>
      <c r="F17" s="175">
        <v>0.25</v>
      </c>
      <c r="G17" s="175">
        <f>IF(portfolio_toggle!$A$1=46,E17,
IF(portfolio_toggle!$A$1=38,F17,
"error: please specify 38 or 46 MMT"))</f>
        <v>0.25</v>
      </c>
    </row>
    <row r="18" spans="1:7" hidden="1">
      <c r="A18" s="174" t="s">
        <v>624</v>
      </c>
      <c r="B18" s="174">
        <v>2021</v>
      </c>
      <c r="C18" s="174">
        <v>5</v>
      </c>
      <c r="D18" s="174" t="s">
        <v>4009</v>
      </c>
      <c r="E18" s="175">
        <v>0.25</v>
      </c>
      <c r="F18" s="175">
        <v>0.25</v>
      </c>
      <c r="G18" s="175">
        <f>IF(portfolio_toggle!$A$1=46,E18,
IF(portfolio_toggle!$A$1=38,F18,
"error: please specify 38 or 46 MMT"))</f>
        <v>0.25</v>
      </c>
    </row>
    <row r="19" spans="1:7" hidden="1">
      <c r="A19" s="174" t="s">
        <v>624</v>
      </c>
      <c r="B19" s="174">
        <v>2021</v>
      </c>
      <c r="C19" s="174">
        <v>6</v>
      </c>
      <c r="D19" s="174" t="s">
        <v>4010</v>
      </c>
      <c r="E19" s="175">
        <v>0.33</v>
      </c>
      <c r="F19" s="175">
        <v>0.33</v>
      </c>
      <c r="G19" s="175">
        <f>IF(portfolio_toggle!$A$1=46,E19,
IF(portfolio_toggle!$A$1=38,F19,
"error: please specify 38 or 46 MMT"))</f>
        <v>0.33</v>
      </c>
    </row>
    <row r="20" spans="1:7" hidden="1">
      <c r="A20" s="174" t="s">
        <v>624</v>
      </c>
      <c r="B20" s="174">
        <v>2021</v>
      </c>
      <c r="C20" s="174">
        <v>7</v>
      </c>
      <c r="D20" s="174" t="s">
        <v>4011</v>
      </c>
      <c r="E20" s="175">
        <v>0.23</v>
      </c>
      <c r="F20" s="175">
        <v>0.23</v>
      </c>
      <c r="G20" s="175">
        <f>IF(portfolio_toggle!$A$1=46,E20,
IF(portfolio_toggle!$A$1=38,F20,
"error: please specify 38 or 46 MMT"))</f>
        <v>0.23</v>
      </c>
    </row>
    <row r="21" spans="1:7" hidden="1">
      <c r="A21" s="174" t="s">
        <v>624</v>
      </c>
      <c r="B21" s="174">
        <v>2021</v>
      </c>
      <c r="C21" s="174">
        <v>8</v>
      </c>
      <c r="D21" s="174" t="s">
        <v>4012</v>
      </c>
      <c r="E21" s="175">
        <v>0.21</v>
      </c>
      <c r="F21" s="175">
        <v>0.21</v>
      </c>
      <c r="G21" s="175">
        <f>IF(portfolio_toggle!$A$1=46,E21,
IF(portfolio_toggle!$A$1=38,F21,
"error: please specify 38 or 46 MMT"))</f>
        <v>0.21</v>
      </c>
    </row>
    <row r="22" spans="1:7" hidden="1">
      <c r="A22" s="174" t="s">
        <v>624</v>
      </c>
      <c r="B22" s="174">
        <v>2021</v>
      </c>
      <c r="C22" s="174">
        <v>9</v>
      </c>
      <c r="D22" s="174" t="s">
        <v>4013</v>
      </c>
      <c r="E22" s="175">
        <v>0.15</v>
      </c>
      <c r="F22" s="175">
        <v>0.15</v>
      </c>
      <c r="G22" s="175">
        <f>IF(portfolio_toggle!$A$1=46,E22,
IF(portfolio_toggle!$A$1=38,F22,
"error: please specify 38 or 46 MMT"))</f>
        <v>0.15</v>
      </c>
    </row>
    <row r="23" spans="1:7" hidden="1">
      <c r="A23" s="174" t="s">
        <v>624</v>
      </c>
      <c r="B23" s="174">
        <v>2021</v>
      </c>
      <c r="C23" s="174">
        <v>10</v>
      </c>
      <c r="D23" s="174" t="s">
        <v>4014</v>
      </c>
      <c r="E23" s="175">
        <v>0.08</v>
      </c>
      <c r="F23" s="175">
        <v>0.08</v>
      </c>
      <c r="G23" s="175">
        <f>IF(portfolio_toggle!$A$1=46,E23,
IF(portfolio_toggle!$A$1=38,F23,
"error: please specify 38 or 46 MMT"))</f>
        <v>0.08</v>
      </c>
    </row>
    <row r="24" spans="1:7" hidden="1">
      <c r="A24" s="174" t="s">
        <v>624</v>
      </c>
      <c r="B24" s="174">
        <v>2021</v>
      </c>
      <c r="C24" s="174">
        <v>11</v>
      </c>
      <c r="D24" s="174" t="s">
        <v>4015</v>
      </c>
      <c r="E24" s="175">
        <v>0.12</v>
      </c>
      <c r="F24" s="175">
        <v>0.12</v>
      </c>
      <c r="G24" s="175">
        <f>IF(portfolio_toggle!$A$1=46,E24,
IF(portfolio_toggle!$A$1=38,F24,
"error: please specify 38 or 46 MMT"))</f>
        <v>0.12</v>
      </c>
    </row>
    <row r="25" spans="1:7" hidden="1">
      <c r="A25" s="174" t="s">
        <v>624</v>
      </c>
      <c r="B25" s="174">
        <v>2021</v>
      </c>
      <c r="C25" s="174">
        <v>12</v>
      </c>
      <c r="D25" s="174" t="s">
        <v>4016</v>
      </c>
      <c r="E25" s="175">
        <v>0.13</v>
      </c>
      <c r="F25" s="175">
        <v>0.13</v>
      </c>
      <c r="G25" s="175">
        <f>IF(portfolio_toggle!$A$1=46,E25,
IF(portfolio_toggle!$A$1=38,F25,
"error: please specify 38 or 46 MMT"))</f>
        <v>0.13</v>
      </c>
    </row>
    <row r="26" spans="1:7" hidden="1">
      <c r="A26" s="174" t="s">
        <v>624</v>
      </c>
      <c r="B26" s="174">
        <v>2022</v>
      </c>
      <c r="C26" s="174">
        <v>1</v>
      </c>
      <c r="D26" s="174" t="s">
        <v>4017</v>
      </c>
      <c r="E26" s="175">
        <v>0.14000000000000001</v>
      </c>
      <c r="F26" s="175">
        <v>0.14000000000000001</v>
      </c>
      <c r="G26" s="175">
        <f>IF(portfolio_toggle!$A$1=46,E26,
IF(portfolio_toggle!$A$1=38,F26,
"error: please specify 38 or 46 MMT"))</f>
        <v>0.14000000000000001</v>
      </c>
    </row>
    <row r="27" spans="1:7" hidden="1">
      <c r="A27" s="174" t="s">
        <v>624</v>
      </c>
      <c r="B27" s="174">
        <v>2022</v>
      </c>
      <c r="C27" s="174">
        <v>2</v>
      </c>
      <c r="D27" s="174" t="s">
        <v>4018</v>
      </c>
      <c r="E27" s="175">
        <v>0.12</v>
      </c>
      <c r="F27" s="175">
        <v>0.12</v>
      </c>
      <c r="G27" s="175">
        <f>IF(portfolio_toggle!$A$1=46,E27,
IF(portfolio_toggle!$A$1=38,F27,
"error: please specify 38 or 46 MMT"))</f>
        <v>0.12</v>
      </c>
    </row>
    <row r="28" spans="1:7" hidden="1">
      <c r="A28" s="174" t="s">
        <v>624</v>
      </c>
      <c r="B28" s="174">
        <v>2022</v>
      </c>
      <c r="C28" s="174">
        <v>3</v>
      </c>
      <c r="D28" s="174" t="s">
        <v>4019</v>
      </c>
      <c r="E28" s="175">
        <v>0.28000000000000003</v>
      </c>
      <c r="F28" s="175">
        <v>0.28000000000000003</v>
      </c>
      <c r="G28" s="175">
        <f>IF(portfolio_toggle!$A$1=46,E28,
IF(portfolio_toggle!$A$1=38,F28,
"error: please specify 38 or 46 MMT"))</f>
        <v>0.28000000000000003</v>
      </c>
    </row>
    <row r="29" spans="1:7" hidden="1">
      <c r="A29" s="174" t="s">
        <v>624</v>
      </c>
      <c r="B29" s="174">
        <v>2022</v>
      </c>
      <c r="C29" s="174">
        <v>4</v>
      </c>
      <c r="D29" s="174" t="s">
        <v>4020</v>
      </c>
      <c r="E29" s="175">
        <v>0.25</v>
      </c>
      <c r="F29" s="175">
        <v>0.25</v>
      </c>
      <c r="G29" s="175">
        <f>IF(portfolio_toggle!$A$1=46,E29,
IF(portfolio_toggle!$A$1=38,F29,
"error: please specify 38 or 46 MMT"))</f>
        <v>0.25</v>
      </c>
    </row>
    <row r="30" spans="1:7" hidden="1">
      <c r="A30" s="174" t="s">
        <v>624</v>
      </c>
      <c r="B30" s="174">
        <v>2022</v>
      </c>
      <c r="C30" s="174">
        <v>5</v>
      </c>
      <c r="D30" s="174" t="s">
        <v>4021</v>
      </c>
      <c r="E30" s="175">
        <v>0.25</v>
      </c>
      <c r="F30" s="175">
        <v>0.25</v>
      </c>
      <c r="G30" s="175">
        <f>IF(portfolio_toggle!$A$1=46,E30,
IF(portfolio_toggle!$A$1=38,F30,
"error: please specify 38 or 46 MMT"))</f>
        <v>0.25</v>
      </c>
    </row>
    <row r="31" spans="1:7" hidden="1">
      <c r="A31" s="174" t="s">
        <v>624</v>
      </c>
      <c r="B31" s="174">
        <v>2022</v>
      </c>
      <c r="C31" s="174">
        <v>6</v>
      </c>
      <c r="D31" s="174" t="s">
        <v>4022</v>
      </c>
      <c r="E31" s="175">
        <v>0.33</v>
      </c>
      <c r="F31" s="175">
        <v>0.33</v>
      </c>
      <c r="G31" s="175">
        <f>IF(portfolio_toggle!$A$1=46,E31,
IF(portfolio_toggle!$A$1=38,F31,
"error: please specify 38 or 46 MMT"))</f>
        <v>0.33</v>
      </c>
    </row>
    <row r="32" spans="1:7" hidden="1">
      <c r="A32" s="174" t="s">
        <v>624</v>
      </c>
      <c r="B32" s="174">
        <v>2022</v>
      </c>
      <c r="C32" s="174">
        <v>7</v>
      </c>
      <c r="D32" s="174" t="s">
        <v>4023</v>
      </c>
      <c r="E32" s="175">
        <v>0.23</v>
      </c>
      <c r="F32" s="175">
        <v>0.23</v>
      </c>
      <c r="G32" s="175">
        <f>IF(portfolio_toggle!$A$1=46,E32,
IF(portfolio_toggle!$A$1=38,F32,
"error: please specify 38 or 46 MMT"))</f>
        <v>0.23</v>
      </c>
    </row>
    <row r="33" spans="1:7" hidden="1">
      <c r="A33" s="174" t="s">
        <v>624</v>
      </c>
      <c r="B33" s="174">
        <v>2022</v>
      </c>
      <c r="C33" s="174">
        <v>8</v>
      </c>
      <c r="D33" s="174" t="s">
        <v>4024</v>
      </c>
      <c r="E33" s="175">
        <v>0.21</v>
      </c>
      <c r="F33" s="175">
        <v>0.21</v>
      </c>
      <c r="G33" s="175">
        <f>IF(portfolio_toggle!$A$1=46,E33,
IF(portfolio_toggle!$A$1=38,F33,
"error: please specify 38 or 46 MMT"))</f>
        <v>0.21</v>
      </c>
    </row>
    <row r="34" spans="1:7" hidden="1">
      <c r="A34" s="174" t="s">
        <v>624</v>
      </c>
      <c r="B34" s="174">
        <v>2022</v>
      </c>
      <c r="C34" s="174">
        <v>9</v>
      </c>
      <c r="D34" s="174" t="s">
        <v>4025</v>
      </c>
      <c r="E34" s="175">
        <v>0.15</v>
      </c>
      <c r="F34" s="175">
        <v>0.15</v>
      </c>
      <c r="G34" s="175">
        <f>IF(portfolio_toggle!$A$1=46,E34,
IF(portfolio_toggle!$A$1=38,F34,
"error: please specify 38 or 46 MMT"))</f>
        <v>0.15</v>
      </c>
    </row>
    <row r="35" spans="1:7" hidden="1">
      <c r="A35" s="174" t="s">
        <v>624</v>
      </c>
      <c r="B35" s="174">
        <v>2022</v>
      </c>
      <c r="C35" s="174">
        <v>10</v>
      </c>
      <c r="D35" s="174" t="s">
        <v>4026</v>
      </c>
      <c r="E35" s="175">
        <v>0.08</v>
      </c>
      <c r="F35" s="175">
        <v>0.08</v>
      </c>
      <c r="G35" s="175">
        <f>IF(portfolio_toggle!$A$1=46,E35,
IF(portfolio_toggle!$A$1=38,F35,
"error: please specify 38 or 46 MMT"))</f>
        <v>0.08</v>
      </c>
    </row>
    <row r="36" spans="1:7" hidden="1">
      <c r="A36" s="174" t="s">
        <v>624</v>
      </c>
      <c r="B36" s="174">
        <v>2022</v>
      </c>
      <c r="C36" s="174">
        <v>11</v>
      </c>
      <c r="D36" s="174" t="s">
        <v>4027</v>
      </c>
      <c r="E36" s="175">
        <v>0.12</v>
      </c>
      <c r="F36" s="175">
        <v>0.12</v>
      </c>
      <c r="G36" s="175">
        <f>IF(portfolio_toggle!$A$1=46,E36,
IF(portfolio_toggle!$A$1=38,F36,
"error: please specify 38 or 46 MMT"))</f>
        <v>0.12</v>
      </c>
    </row>
    <row r="37" spans="1:7" hidden="1">
      <c r="A37" s="174" t="s">
        <v>624</v>
      </c>
      <c r="B37" s="174">
        <v>2022</v>
      </c>
      <c r="C37" s="174">
        <v>12</v>
      </c>
      <c r="D37" s="174" t="s">
        <v>4028</v>
      </c>
      <c r="E37" s="175">
        <v>0.13</v>
      </c>
      <c r="F37" s="175">
        <v>0.13</v>
      </c>
      <c r="G37" s="175">
        <f>IF(portfolio_toggle!$A$1=46,E37,
IF(portfolio_toggle!$A$1=38,F37,
"error: please specify 38 or 46 MMT"))</f>
        <v>0.13</v>
      </c>
    </row>
    <row r="38" spans="1:7" hidden="1">
      <c r="A38" s="174" t="s">
        <v>624</v>
      </c>
      <c r="B38" s="174">
        <v>2023</v>
      </c>
      <c r="C38" s="174">
        <v>1</v>
      </c>
      <c r="D38" s="174" t="s">
        <v>4029</v>
      </c>
      <c r="E38" s="175">
        <v>0.14000000000000001</v>
      </c>
      <c r="F38" s="175">
        <v>0.14000000000000001</v>
      </c>
      <c r="G38" s="175">
        <f>IF(portfolio_toggle!$A$1=46,E38,
IF(portfolio_toggle!$A$1=38,F38,
"error: please specify 38 or 46 MMT"))</f>
        <v>0.14000000000000001</v>
      </c>
    </row>
    <row r="39" spans="1:7" hidden="1">
      <c r="A39" s="174" t="s">
        <v>624</v>
      </c>
      <c r="B39" s="174">
        <v>2023</v>
      </c>
      <c r="C39" s="174">
        <v>2</v>
      </c>
      <c r="D39" s="174" t="s">
        <v>4030</v>
      </c>
      <c r="E39" s="175">
        <v>0.12</v>
      </c>
      <c r="F39" s="175">
        <v>0.12</v>
      </c>
      <c r="G39" s="175">
        <f>IF(portfolio_toggle!$A$1=46,E39,
IF(portfolio_toggle!$A$1=38,F39,
"error: please specify 38 or 46 MMT"))</f>
        <v>0.12</v>
      </c>
    </row>
    <row r="40" spans="1:7" hidden="1">
      <c r="A40" s="174" t="s">
        <v>624</v>
      </c>
      <c r="B40" s="174">
        <v>2023</v>
      </c>
      <c r="C40" s="174">
        <v>3</v>
      </c>
      <c r="D40" s="174" t="s">
        <v>4031</v>
      </c>
      <c r="E40" s="175">
        <v>0.28000000000000003</v>
      </c>
      <c r="F40" s="175">
        <v>0.28000000000000003</v>
      </c>
      <c r="G40" s="175">
        <f>IF(portfolio_toggle!$A$1=46,E40,
IF(portfolio_toggle!$A$1=38,F40,
"error: please specify 38 or 46 MMT"))</f>
        <v>0.28000000000000003</v>
      </c>
    </row>
    <row r="41" spans="1:7" hidden="1">
      <c r="A41" s="174" t="s">
        <v>624</v>
      </c>
      <c r="B41" s="174">
        <v>2023</v>
      </c>
      <c r="C41" s="174">
        <v>4</v>
      </c>
      <c r="D41" s="174" t="s">
        <v>4032</v>
      </c>
      <c r="E41" s="175">
        <v>0.25</v>
      </c>
      <c r="F41" s="175">
        <v>0.25</v>
      </c>
      <c r="G41" s="175">
        <f>IF(portfolio_toggle!$A$1=46,E41,
IF(portfolio_toggle!$A$1=38,F41,
"error: please specify 38 or 46 MMT"))</f>
        <v>0.25</v>
      </c>
    </row>
    <row r="42" spans="1:7" hidden="1">
      <c r="A42" s="174" t="s">
        <v>624</v>
      </c>
      <c r="B42" s="174">
        <v>2023</v>
      </c>
      <c r="C42" s="174">
        <v>5</v>
      </c>
      <c r="D42" s="174" t="s">
        <v>4033</v>
      </c>
      <c r="E42" s="175">
        <v>0.25</v>
      </c>
      <c r="F42" s="175">
        <v>0.25</v>
      </c>
      <c r="G42" s="175">
        <f>IF(portfolio_toggle!$A$1=46,E42,
IF(portfolio_toggle!$A$1=38,F42,
"error: please specify 38 or 46 MMT"))</f>
        <v>0.25</v>
      </c>
    </row>
    <row r="43" spans="1:7" hidden="1">
      <c r="A43" s="174" t="s">
        <v>624</v>
      </c>
      <c r="B43" s="174">
        <v>2023</v>
      </c>
      <c r="C43" s="174">
        <v>6</v>
      </c>
      <c r="D43" s="174" t="s">
        <v>4034</v>
      </c>
      <c r="E43" s="175">
        <v>0.33</v>
      </c>
      <c r="F43" s="175">
        <v>0.33</v>
      </c>
      <c r="G43" s="175">
        <f>IF(portfolio_toggle!$A$1=46,E43,
IF(portfolio_toggle!$A$1=38,F43,
"error: please specify 38 or 46 MMT"))</f>
        <v>0.33</v>
      </c>
    </row>
    <row r="44" spans="1:7" hidden="1">
      <c r="A44" s="174" t="s">
        <v>624</v>
      </c>
      <c r="B44" s="174">
        <v>2023</v>
      </c>
      <c r="C44" s="174">
        <v>7</v>
      </c>
      <c r="D44" s="174" t="s">
        <v>4035</v>
      </c>
      <c r="E44" s="175">
        <v>0.23</v>
      </c>
      <c r="F44" s="175">
        <v>0.23</v>
      </c>
      <c r="G44" s="175">
        <f>IF(portfolio_toggle!$A$1=46,E44,
IF(portfolio_toggle!$A$1=38,F44,
"error: please specify 38 or 46 MMT"))</f>
        <v>0.23</v>
      </c>
    </row>
    <row r="45" spans="1:7" hidden="1">
      <c r="A45" s="174" t="s">
        <v>624</v>
      </c>
      <c r="B45" s="174">
        <v>2023</v>
      </c>
      <c r="C45" s="174">
        <v>8</v>
      </c>
      <c r="D45" s="174" t="s">
        <v>4036</v>
      </c>
      <c r="E45" s="175">
        <v>0.21</v>
      </c>
      <c r="F45" s="175">
        <v>0.21</v>
      </c>
      <c r="G45" s="175">
        <f>IF(portfolio_toggle!$A$1=46,E45,
IF(portfolio_toggle!$A$1=38,F45,
"error: please specify 38 or 46 MMT"))</f>
        <v>0.21</v>
      </c>
    </row>
    <row r="46" spans="1:7" hidden="1">
      <c r="A46" s="174" t="s">
        <v>624</v>
      </c>
      <c r="B46" s="174">
        <v>2023</v>
      </c>
      <c r="C46" s="174">
        <v>9</v>
      </c>
      <c r="D46" s="174" t="s">
        <v>4037</v>
      </c>
      <c r="E46" s="175">
        <v>0.15</v>
      </c>
      <c r="F46" s="175">
        <v>0.15</v>
      </c>
      <c r="G46" s="175">
        <f>IF(portfolio_toggle!$A$1=46,E46,
IF(portfolio_toggle!$A$1=38,F46,
"error: please specify 38 or 46 MMT"))</f>
        <v>0.15</v>
      </c>
    </row>
    <row r="47" spans="1:7" hidden="1">
      <c r="A47" s="174" t="s">
        <v>624</v>
      </c>
      <c r="B47" s="174">
        <v>2023</v>
      </c>
      <c r="C47" s="174">
        <v>10</v>
      </c>
      <c r="D47" s="174" t="s">
        <v>4038</v>
      </c>
      <c r="E47" s="175">
        <v>0.08</v>
      </c>
      <c r="F47" s="175">
        <v>0.08</v>
      </c>
      <c r="G47" s="175">
        <f>IF(portfolio_toggle!$A$1=46,E47,
IF(portfolio_toggle!$A$1=38,F47,
"error: please specify 38 or 46 MMT"))</f>
        <v>0.08</v>
      </c>
    </row>
    <row r="48" spans="1:7" hidden="1">
      <c r="A48" s="174" t="s">
        <v>624</v>
      </c>
      <c r="B48" s="174">
        <v>2023</v>
      </c>
      <c r="C48" s="174">
        <v>11</v>
      </c>
      <c r="D48" s="174" t="s">
        <v>4039</v>
      </c>
      <c r="E48" s="175">
        <v>0.12</v>
      </c>
      <c r="F48" s="175">
        <v>0.12</v>
      </c>
      <c r="G48" s="175">
        <f>IF(portfolio_toggle!$A$1=46,E48,
IF(portfolio_toggle!$A$1=38,F48,
"error: please specify 38 or 46 MMT"))</f>
        <v>0.12</v>
      </c>
    </row>
    <row r="49" spans="1:7" hidden="1">
      <c r="A49" s="174" t="s">
        <v>624</v>
      </c>
      <c r="B49" s="174">
        <v>2023</v>
      </c>
      <c r="C49" s="174">
        <v>12</v>
      </c>
      <c r="D49" s="174" t="s">
        <v>4040</v>
      </c>
      <c r="E49" s="175">
        <v>0.13</v>
      </c>
      <c r="F49" s="175">
        <v>0.13</v>
      </c>
      <c r="G49" s="175">
        <f>IF(portfolio_toggle!$A$1=46,E49,
IF(portfolio_toggle!$A$1=38,F49,
"error: please specify 38 or 46 MMT"))</f>
        <v>0.13</v>
      </c>
    </row>
    <row r="50" spans="1:7" hidden="1">
      <c r="A50" s="174" t="s">
        <v>624</v>
      </c>
      <c r="B50" s="174">
        <v>2024</v>
      </c>
      <c r="C50" s="174">
        <v>1</v>
      </c>
      <c r="D50" s="174" t="s">
        <v>4041</v>
      </c>
      <c r="E50" s="175">
        <v>0.15866666666666671</v>
      </c>
      <c r="F50" s="175">
        <v>0.16116125200000003</v>
      </c>
      <c r="G50" s="175">
        <f>IF(portfolio_toggle!$A$1=46,E50,
IF(portfolio_toggle!$A$1=38,F50,
"error: please specify 38 or 46 MMT"))</f>
        <v>0.15866666666666671</v>
      </c>
    </row>
    <row r="51" spans="1:7" hidden="1">
      <c r="A51" s="174" t="s">
        <v>624</v>
      </c>
      <c r="B51" s="174">
        <v>2024</v>
      </c>
      <c r="C51" s="174">
        <v>2</v>
      </c>
      <c r="D51" s="174" t="s">
        <v>4042</v>
      </c>
      <c r="E51" s="175">
        <v>0.13600000000000001</v>
      </c>
      <c r="F51" s="175">
        <v>0.13813821600000001</v>
      </c>
      <c r="G51" s="175">
        <f>IF(portfolio_toggle!$A$1=46,E51,
IF(portfolio_toggle!$A$1=38,F51,
"error: please specify 38 or 46 MMT"))</f>
        <v>0.13600000000000001</v>
      </c>
    </row>
    <row r="52" spans="1:7" hidden="1">
      <c r="A52" s="174" t="s">
        <v>624</v>
      </c>
      <c r="B52" s="174">
        <v>2024</v>
      </c>
      <c r="C52" s="174">
        <v>3</v>
      </c>
      <c r="D52" s="174" t="s">
        <v>4043</v>
      </c>
      <c r="E52" s="175">
        <v>0.31733333333333341</v>
      </c>
      <c r="F52" s="175">
        <v>0.32232250400000007</v>
      </c>
      <c r="G52" s="175">
        <f>IF(portfolio_toggle!$A$1=46,E52,
IF(portfolio_toggle!$A$1=38,F52,
"error: please specify 38 or 46 MMT"))</f>
        <v>0.31733333333333341</v>
      </c>
    </row>
    <row r="53" spans="1:7" hidden="1">
      <c r="A53" s="174" t="s">
        <v>624</v>
      </c>
      <c r="B53" s="174">
        <v>2024</v>
      </c>
      <c r="C53" s="174">
        <v>4</v>
      </c>
      <c r="D53" s="174" t="s">
        <v>4044</v>
      </c>
      <c r="E53" s="175">
        <v>0.28333333333333338</v>
      </c>
      <c r="F53" s="175">
        <v>0.28778795000000001</v>
      </c>
      <c r="G53" s="175">
        <f>IF(portfolio_toggle!$A$1=46,E53,
IF(portfolio_toggle!$A$1=38,F53,
"error: please specify 38 or 46 MMT"))</f>
        <v>0.28333333333333338</v>
      </c>
    </row>
    <row r="54" spans="1:7" hidden="1">
      <c r="A54" s="174" t="s">
        <v>624</v>
      </c>
      <c r="B54" s="174">
        <v>2024</v>
      </c>
      <c r="C54" s="174">
        <v>5</v>
      </c>
      <c r="D54" s="174" t="s">
        <v>4045</v>
      </c>
      <c r="E54" s="175">
        <v>0.28333333333333338</v>
      </c>
      <c r="F54" s="175">
        <v>0.28778795000000001</v>
      </c>
      <c r="G54" s="175">
        <f>IF(portfolio_toggle!$A$1=46,E54,
IF(portfolio_toggle!$A$1=38,F54,
"error: please specify 38 or 46 MMT"))</f>
        <v>0.28333333333333338</v>
      </c>
    </row>
    <row r="55" spans="1:7" hidden="1">
      <c r="A55" s="174" t="s">
        <v>624</v>
      </c>
      <c r="B55" s="174">
        <v>2024</v>
      </c>
      <c r="C55" s="174">
        <v>6</v>
      </c>
      <c r="D55" s="174" t="s">
        <v>4046</v>
      </c>
      <c r="E55" s="175">
        <v>0.37400000000000005</v>
      </c>
      <c r="F55" s="175">
        <v>0.37988009400000006</v>
      </c>
      <c r="G55" s="175">
        <f>IF(portfolio_toggle!$A$1=46,E55,
IF(portfolio_toggle!$A$1=38,F55,
"error: please specify 38 or 46 MMT"))</f>
        <v>0.37400000000000005</v>
      </c>
    </row>
    <row r="56" spans="1:7" hidden="1">
      <c r="A56" s="174" t="s">
        <v>624</v>
      </c>
      <c r="B56" s="174">
        <v>2024</v>
      </c>
      <c r="C56" s="174">
        <v>7</v>
      </c>
      <c r="D56" s="174" t="s">
        <v>4047</v>
      </c>
      <c r="E56" s="175">
        <v>0.26066666666666671</v>
      </c>
      <c r="F56" s="175">
        <v>0.26476491400000002</v>
      </c>
      <c r="G56" s="175">
        <f>IF(portfolio_toggle!$A$1=46,E56,
IF(portfolio_toggle!$A$1=38,F56,
"error: please specify 38 or 46 MMT"))</f>
        <v>0.26066666666666671</v>
      </c>
    </row>
    <row r="57" spans="1:7" hidden="1">
      <c r="A57" s="174" t="s">
        <v>624</v>
      </c>
      <c r="B57" s="174">
        <v>2024</v>
      </c>
      <c r="C57" s="174">
        <v>8</v>
      </c>
      <c r="D57" s="174" t="s">
        <v>4048</v>
      </c>
      <c r="E57" s="175">
        <v>0.23800000000000004</v>
      </c>
      <c r="F57" s="175">
        <v>0.24174187799999999</v>
      </c>
      <c r="G57" s="175">
        <f>IF(portfolio_toggle!$A$1=46,E57,
IF(portfolio_toggle!$A$1=38,F57,
"error: please specify 38 or 46 MMT"))</f>
        <v>0.23800000000000004</v>
      </c>
    </row>
    <row r="58" spans="1:7" hidden="1">
      <c r="A58" s="174" t="s">
        <v>624</v>
      </c>
      <c r="B58" s="174">
        <v>2024</v>
      </c>
      <c r="C58" s="174">
        <v>9</v>
      </c>
      <c r="D58" s="174" t="s">
        <v>4049</v>
      </c>
      <c r="E58" s="175">
        <v>0.17333333333333334</v>
      </c>
      <c r="F58" s="175">
        <v>0.17267277</v>
      </c>
      <c r="G58" s="175">
        <f>IF(portfolio_toggle!$A$1=46,E58,
IF(portfolio_toggle!$A$1=38,F58,
"error: please specify 38 or 46 MMT"))</f>
        <v>0.17333333333333334</v>
      </c>
    </row>
    <row r="59" spans="1:7" hidden="1">
      <c r="A59" s="174" t="s">
        <v>624</v>
      </c>
      <c r="B59" s="174">
        <v>2024</v>
      </c>
      <c r="C59" s="174">
        <v>10</v>
      </c>
      <c r="D59" s="174" t="s">
        <v>4050</v>
      </c>
      <c r="E59" s="175">
        <v>9.0666666666666687E-2</v>
      </c>
      <c r="F59" s="175">
        <v>9.2092144000000001E-2</v>
      </c>
      <c r="G59" s="175">
        <f>IF(portfolio_toggle!$A$1=46,E59,
IF(portfolio_toggle!$A$1=38,F59,
"error: please specify 38 or 46 MMT"))</f>
        <v>9.0666666666666687E-2</v>
      </c>
    </row>
    <row r="60" spans="1:7" hidden="1">
      <c r="A60" s="174" t="s">
        <v>624</v>
      </c>
      <c r="B60" s="174">
        <v>2024</v>
      </c>
      <c r="C60" s="174">
        <v>11</v>
      </c>
      <c r="D60" s="174" t="s">
        <v>4051</v>
      </c>
      <c r="E60" s="175">
        <v>0.13600000000000001</v>
      </c>
      <c r="F60" s="175">
        <v>0.13813821600000001</v>
      </c>
      <c r="G60" s="175">
        <f>IF(portfolio_toggle!$A$1=46,E60,
IF(portfolio_toggle!$A$1=38,F60,
"error: please specify 38 or 46 MMT"))</f>
        <v>0.13600000000000001</v>
      </c>
    </row>
    <row r="61" spans="1:7" hidden="1">
      <c r="A61" s="174" t="s">
        <v>624</v>
      </c>
      <c r="B61" s="174">
        <v>2024</v>
      </c>
      <c r="C61" s="174">
        <v>12</v>
      </c>
      <c r="D61" s="174" t="s">
        <v>4052</v>
      </c>
      <c r="E61" s="175">
        <v>0.14733333333333337</v>
      </c>
      <c r="F61" s="175">
        <v>0.14964973400000001</v>
      </c>
      <c r="G61" s="175">
        <f>IF(portfolio_toggle!$A$1=46,E61,
IF(portfolio_toggle!$A$1=38,F61,
"error: please specify 38 or 46 MMT"))</f>
        <v>0.14733333333333337</v>
      </c>
    </row>
    <row r="62" spans="1:7" hidden="1">
      <c r="A62" s="174" t="s">
        <v>624</v>
      </c>
      <c r="B62" s="174">
        <v>2025</v>
      </c>
      <c r="C62" s="174">
        <v>1</v>
      </c>
      <c r="D62" s="174" t="s">
        <v>4053</v>
      </c>
      <c r="E62" s="175">
        <v>0.1866666666666667</v>
      </c>
      <c r="F62" s="175">
        <v>0.18232249466666667</v>
      </c>
      <c r="G62" s="175">
        <f>IF(portfolio_toggle!$A$1=46,E62,
IF(portfolio_toggle!$A$1=38,F62,
"error: please specify 38 or 46 MMT"))</f>
        <v>0.1866666666666667</v>
      </c>
    </row>
    <row r="63" spans="1:7" hidden="1">
      <c r="A63" s="174" t="s">
        <v>624</v>
      </c>
      <c r="B63" s="174">
        <v>2025</v>
      </c>
      <c r="C63" s="174">
        <v>2</v>
      </c>
      <c r="D63" s="174" t="s">
        <v>4054</v>
      </c>
      <c r="E63" s="175">
        <v>0.16</v>
      </c>
      <c r="F63" s="175">
        <v>0.156276424</v>
      </c>
      <c r="G63" s="175">
        <f>IF(portfolio_toggle!$A$1=46,E63,
IF(portfolio_toggle!$A$1=38,F63,
"error: please specify 38 or 46 MMT"))</f>
        <v>0.16</v>
      </c>
    </row>
    <row r="64" spans="1:7" hidden="1">
      <c r="A64" s="174" t="s">
        <v>624</v>
      </c>
      <c r="B64" s="174">
        <v>2025</v>
      </c>
      <c r="C64" s="174">
        <v>3</v>
      </c>
      <c r="D64" s="174" t="s">
        <v>4055</v>
      </c>
      <c r="E64" s="175">
        <v>0.37333333333333341</v>
      </c>
      <c r="F64" s="175">
        <v>0.36464498933333334</v>
      </c>
      <c r="G64" s="175">
        <f>IF(portfolio_toggle!$A$1=46,E64,
IF(portfolio_toggle!$A$1=38,F64,
"error: please specify 38 or 46 MMT"))</f>
        <v>0.37333333333333341</v>
      </c>
    </row>
    <row r="65" spans="1:7" hidden="1">
      <c r="A65" s="174" t="s">
        <v>624</v>
      </c>
      <c r="B65" s="174">
        <v>2025</v>
      </c>
      <c r="C65" s="174">
        <v>4</v>
      </c>
      <c r="D65" s="174" t="s">
        <v>4056</v>
      </c>
      <c r="E65" s="175">
        <v>0.33333333333333337</v>
      </c>
      <c r="F65" s="175">
        <v>0.32557588333333332</v>
      </c>
      <c r="G65" s="175">
        <f>IF(portfolio_toggle!$A$1=46,E65,
IF(portfolio_toggle!$A$1=38,F65,
"error: please specify 38 or 46 MMT"))</f>
        <v>0.33333333333333337</v>
      </c>
    </row>
    <row r="66" spans="1:7" hidden="1">
      <c r="A66" s="174" t="s">
        <v>624</v>
      </c>
      <c r="B66" s="174">
        <v>2025</v>
      </c>
      <c r="C66" s="174">
        <v>5</v>
      </c>
      <c r="D66" s="174" t="s">
        <v>4057</v>
      </c>
      <c r="E66" s="175">
        <v>0.33333333333333337</v>
      </c>
      <c r="F66" s="175">
        <v>0.32557588333333332</v>
      </c>
      <c r="G66" s="175">
        <f>IF(portfolio_toggle!$A$1=46,E66,
IF(portfolio_toggle!$A$1=38,F66,
"error: please specify 38 or 46 MMT"))</f>
        <v>0.33333333333333337</v>
      </c>
    </row>
    <row r="67" spans="1:7" hidden="1">
      <c r="A67" s="174" t="s">
        <v>624</v>
      </c>
      <c r="B67" s="174">
        <v>2025</v>
      </c>
      <c r="C67" s="174">
        <v>6</v>
      </c>
      <c r="D67" s="174" t="s">
        <v>4058</v>
      </c>
      <c r="E67" s="175">
        <v>0.44000000000000006</v>
      </c>
      <c r="F67" s="175">
        <v>0.429760166</v>
      </c>
      <c r="G67" s="175">
        <f>IF(portfolio_toggle!$A$1=46,E67,
IF(portfolio_toggle!$A$1=38,F67,
"error: please specify 38 or 46 MMT"))</f>
        <v>0.44000000000000006</v>
      </c>
    </row>
    <row r="68" spans="1:7" hidden="1">
      <c r="A68" s="174" t="s">
        <v>624</v>
      </c>
      <c r="B68" s="174">
        <v>2025</v>
      </c>
      <c r="C68" s="174">
        <v>7</v>
      </c>
      <c r="D68" s="174" t="s">
        <v>4059</v>
      </c>
      <c r="E68" s="175">
        <v>0.3066666666666667</v>
      </c>
      <c r="F68" s="175">
        <v>0.29952981266666667</v>
      </c>
      <c r="G68" s="175">
        <f>IF(portfolio_toggle!$A$1=46,E68,
IF(portfolio_toggle!$A$1=38,F68,
"error: please specify 38 or 46 MMT"))</f>
        <v>0.3066666666666667</v>
      </c>
    </row>
    <row r="69" spans="1:7" hidden="1">
      <c r="A69" s="174" t="s">
        <v>624</v>
      </c>
      <c r="B69" s="174">
        <v>2025</v>
      </c>
      <c r="C69" s="174">
        <v>8</v>
      </c>
      <c r="D69" s="174" t="s">
        <v>4060</v>
      </c>
      <c r="E69" s="175">
        <v>0.28000000000000003</v>
      </c>
      <c r="F69" s="175">
        <v>0.27348374199999997</v>
      </c>
      <c r="G69" s="175">
        <f>IF(portfolio_toggle!$A$1=46,E69,
IF(portfolio_toggle!$A$1=38,F69,
"error: please specify 38 or 46 MMT"))</f>
        <v>0.28000000000000003</v>
      </c>
    </row>
    <row r="70" spans="1:7" hidden="1">
      <c r="A70" s="174" t="s">
        <v>624</v>
      </c>
      <c r="B70" s="174">
        <v>2025</v>
      </c>
      <c r="C70" s="174">
        <v>9</v>
      </c>
      <c r="D70" s="174" t="s">
        <v>4061</v>
      </c>
      <c r="E70" s="175">
        <v>0.19666666666666668</v>
      </c>
      <c r="F70" s="175">
        <v>0.19534552999999999</v>
      </c>
      <c r="G70" s="175">
        <f>IF(portfolio_toggle!$A$1=46,E70,
IF(portfolio_toggle!$A$1=38,F70,
"error: please specify 38 or 46 MMT"))</f>
        <v>0.19666666666666668</v>
      </c>
    </row>
    <row r="71" spans="1:7" hidden="1">
      <c r="A71" s="174" t="s">
        <v>624</v>
      </c>
      <c r="B71" s="174">
        <v>2025</v>
      </c>
      <c r="C71" s="174">
        <v>10</v>
      </c>
      <c r="D71" s="174" t="s">
        <v>4062</v>
      </c>
      <c r="E71" s="175">
        <v>0.10666666666666669</v>
      </c>
      <c r="F71" s="175">
        <v>0.10418428266666667</v>
      </c>
      <c r="G71" s="175">
        <f>IF(portfolio_toggle!$A$1=46,E71,
IF(portfolio_toggle!$A$1=38,F71,
"error: please specify 38 or 46 MMT"))</f>
        <v>0.10666666666666669</v>
      </c>
    </row>
    <row r="72" spans="1:7" hidden="1">
      <c r="A72" s="174" t="s">
        <v>624</v>
      </c>
      <c r="B72" s="174">
        <v>2025</v>
      </c>
      <c r="C72" s="174">
        <v>11</v>
      </c>
      <c r="D72" s="174" t="s">
        <v>4063</v>
      </c>
      <c r="E72" s="175">
        <v>0.16</v>
      </c>
      <c r="F72" s="175">
        <v>0.156276424</v>
      </c>
      <c r="G72" s="175">
        <f>IF(portfolio_toggle!$A$1=46,E72,
IF(portfolio_toggle!$A$1=38,F72,
"error: please specify 38 or 46 MMT"))</f>
        <v>0.16</v>
      </c>
    </row>
    <row r="73" spans="1:7" hidden="1">
      <c r="A73" s="174" t="s">
        <v>624</v>
      </c>
      <c r="B73" s="174">
        <v>2025</v>
      </c>
      <c r="C73" s="174">
        <v>12</v>
      </c>
      <c r="D73" s="174" t="s">
        <v>4064</v>
      </c>
      <c r="E73" s="175">
        <v>0.17333333333333337</v>
      </c>
      <c r="F73" s="175">
        <v>0.16929945933333332</v>
      </c>
      <c r="G73" s="175">
        <f>IF(portfolio_toggle!$A$1=46,E73,
IF(portfolio_toggle!$A$1=38,F73,
"error: please specify 38 or 46 MMT"))</f>
        <v>0.17333333333333337</v>
      </c>
    </row>
    <row r="74" spans="1:7" hidden="1">
      <c r="A74" s="174" t="s">
        <v>624</v>
      </c>
      <c r="B74" s="174">
        <v>2026</v>
      </c>
      <c r="C74" s="174">
        <v>1</v>
      </c>
      <c r="D74" s="174" t="s">
        <v>4065</v>
      </c>
      <c r="E74" s="175">
        <v>0.20533333333333337</v>
      </c>
      <c r="F74" s="175">
        <v>0.20348374666666669</v>
      </c>
      <c r="G74" s="175">
        <f>IF(portfolio_toggle!$A$1=46,E74,
IF(portfolio_toggle!$A$1=38,F74,
"error: please specify 38 or 46 MMT"))</f>
        <v>0.20533333333333337</v>
      </c>
    </row>
    <row r="75" spans="1:7" hidden="1">
      <c r="A75" s="174" t="s">
        <v>624</v>
      </c>
      <c r="B75" s="174">
        <v>2026</v>
      </c>
      <c r="C75" s="174">
        <v>2</v>
      </c>
      <c r="D75" s="174" t="s">
        <v>4066</v>
      </c>
      <c r="E75" s="175">
        <v>0.17600000000000002</v>
      </c>
      <c r="F75" s="175">
        <v>0.17441463999999998</v>
      </c>
      <c r="G75" s="175">
        <f>IF(portfolio_toggle!$A$1=46,E75,
IF(portfolio_toggle!$A$1=38,F75,
"error: please specify 38 or 46 MMT"))</f>
        <v>0.17600000000000002</v>
      </c>
    </row>
    <row r="76" spans="1:7" hidden="1">
      <c r="A76" s="174" t="s">
        <v>624</v>
      </c>
      <c r="B76" s="174">
        <v>2026</v>
      </c>
      <c r="C76" s="174">
        <v>3</v>
      </c>
      <c r="D76" s="174" t="s">
        <v>4067</v>
      </c>
      <c r="E76" s="175">
        <v>0.41066666666666674</v>
      </c>
      <c r="F76" s="175">
        <v>0.40696749333333337</v>
      </c>
      <c r="G76" s="175">
        <f>IF(portfolio_toggle!$A$1=46,E76,
IF(portfolio_toggle!$A$1=38,F76,
"error: please specify 38 or 46 MMT"))</f>
        <v>0.41066666666666674</v>
      </c>
    </row>
    <row r="77" spans="1:7" hidden="1">
      <c r="A77" s="174" t="s">
        <v>624</v>
      </c>
      <c r="B77" s="174">
        <v>2026</v>
      </c>
      <c r="C77" s="174">
        <v>4</v>
      </c>
      <c r="D77" s="174" t="s">
        <v>4068</v>
      </c>
      <c r="E77" s="175">
        <v>0.3666666666666667</v>
      </c>
      <c r="F77" s="175">
        <v>0.36336383333333333</v>
      </c>
      <c r="G77" s="175">
        <f>IF(portfolio_toggle!$A$1=46,E77,
IF(portfolio_toggle!$A$1=38,F77,
"error: please specify 38 or 46 MMT"))</f>
        <v>0.3666666666666667</v>
      </c>
    </row>
    <row r="78" spans="1:7" hidden="1">
      <c r="A78" s="174" t="s">
        <v>624</v>
      </c>
      <c r="B78" s="174">
        <v>2026</v>
      </c>
      <c r="C78" s="174">
        <v>5</v>
      </c>
      <c r="D78" s="174" t="s">
        <v>4069</v>
      </c>
      <c r="E78" s="175">
        <v>0.3666666666666667</v>
      </c>
      <c r="F78" s="175">
        <v>0.36336383333333333</v>
      </c>
      <c r="G78" s="175">
        <f>IF(portfolio_toggle!$A$1=46,E78,
IF(portfolio_toggle!$A$1=38,F78,
"error: please specify 38 or 46 MMT"))</f>
        <v>0.3666666666666667</v>
      </c>
    </row>
    <row r="79" spans="1:7" hidden="1">
      <c r="A79" s="174" t="s">
        <v>624</v>
      </c>
      <c r="B79" s="174">
        <v>2026</v>
      </c>
      <c r="C79" s="174">
        <v>6</v>
      </c>
      <c r="D79" s="174" t="s">
        <v>4070</v>
      </c>
      <c r="E79" s="175">
        <v>0.48400000000000004</v>
      </c>
      <c r="F79" s="175">
        <v>0.47964026000000004</v>
      </c>
      <c r="G79" s="175">
        <f>IF(portfolio_toggle!$A$1=46,E79,
IF(portfolio_toggle!$A$1=38,F79,
"error: please specify 38 or 46 MMT"))</f>
        <v>0.48400000000000004</v>
      </c>
    </row>
    <row r="80" spans="1:7" hidden="1">
      <c r="A80" s="174" t="s">
        <v>624</v>
      </c>
      <c r="B80" s="174">
        <v>2026</v>
      </c>
      <c r="C80" s="174">
        <v>7</v>
      </c>
      <c r="D80" s="174" t="s">
        <v>4071</v>
      </c>
      <c r="E80" s="175">
        <v>0.33733333333333337</v>
      </c>
      <c r="F80" s="175">
        <v>0.33429472666666665</v>
      </c>
      <c r="G80" s="175">
        <f>IF(portfolio_toggle!$A$1=46,E80,
IF(portfolio_toggle!$A$1=38,F80,
"error: please specify 38 or 46 MMT"))</f>
        <v>0.33733333333333337</v>
      </c>
    </row>
    <row r="81" spans="1:7" hidden="1">
      <c r="A81" s="174" t="s">
        <v>624</v>
      </c>
      <c r="B81" s="174">
        <v>2026</v>
      </c>
      <c r="C81" s="174">
        <v>8</v>
      </c>
      <c r="D81" s="174" t="s">
        <v>4072</v>
      </c>
      <c r="E81" s="175">
        <v>0.308</v>
      </c>
      <c r="F81" s="175">
        <v>0.30522561999999998</v>
      </c>
      <c r="G81" s="175">
        <f>IF(portfolio_toggle!$A$1=46,E81,
IF(portfolio_toggle!$A$1=38,F81,
"error: please specify 38 or 46 MMT"))</f>
        <v>0.308</v>
      </c>
    </row>
    <row r="82" spans="1:7" hidden="1">
      <c r="A82" s="174" t="s">
        <v>624</v>
      </c>
      <c r="B82" s="174">
        <v>2026</v>
      </c>
      <c r="C82" s="174">
        <v>9</v>
      </c>
      <c r="D82" s="174" t="s">
        <v>4073</v>
      </c>
      <c r="E82" s="175">
        <v>0.22</v>
      </c>
      <c r="F82" s="175">
        <v>0.2180183</v>
      </c>
      <c r="G82" s="175">
        <f>IF(portfolio_toggle!$A$1=46,E82,
IF(portfolio_toggle!$A$1=38,F82,
"error: please specify 38 or 46 MMT"))</f>
        <v>0.22</v>
      </c>
    </row>
    <row r="83" spans="1:7" hidden="1">
      <c r="A83" s="174" t="s">
        <v>624</v>
      </c>
      <c r="B83" s="174">
        <v>2026</v>
      </c>
      <c r="C83" s="174">
        <v>10</v>
      </c>
      <c r="D83" s="174" t="s">
        <v>4074</v>
      </c>
      <c r="E83" s="175">
        <v>0.11733333333333335</v>
      </c>
      <c r="F83" s="175">
        <v>0.11627642666666667</v>
      </c>
      <c r="G83" s="175">
        <f>IF(portfolio_toggle!$A$1=46,E83,
IF(portfolio_toggle!$A$1=38,F83,
"error: please specify 38 or 46 MMT"))</f>
        <v>0.11733333333333335</v>
      </c>
    </row>
    <row r="84" spans="1:7" hidden="1">
      <c r="A84" s="174" t="s">
        <v>624</v>
      </c>
      <c r="B84" s="174">
        <v>2026</v>
      </c>
      <c r="C84" s="174">
        <v>11</v>
      </c>
      <c r="D84" s="174" t="s">
        <v>4075</v>
      </c>
      <c r="E84" s="175">
        <v>0.17600000000000002</v>
      </c>
      <c r="F84" s="175">
        <v>0.17441463999999998</v>
      </c>
      <c r="G84" s="175">
        <f>IF(portfolio_toggle!$A$1=46,E84,
IF(portfolio_toggle!$A$1=38,F84,
"error: please specify 38 or 46 MMT"))</f>
        <v>0.17600000000000002</v>
      </c>
    </row>
    <row r="85" spans="1:7" hidden="1">
      <c r="A85" s="174" t="s">
        <v>624</v>
      </c>
      <c r="B85" s="174">
        <v>2026</v>
      </c>
      <c r="C85" s="174">
        <v>12</v>
      </c>
      <c r="D85" s="174" t="s">
        <v>4076</v>
      </c>
      <c r="E85" s="175">
        <v>0.19066666666666668</v>
      </c>
      <c r="F85" s="175">
        <v>0.18894919333333335</v>
      </c>
      <c r="G85" s="175">
        <f>IF(portfolio_toggle!$A$1=46,E85,
IF(portfolio_toggle!$A$1=38,F85,
"error: please specify 38 or 46 MMT"))</f>
        <v>0.19066666666666668</v>
      </c>
    </row>
    <row r="86" spans="1:7" hidden="1">
      <c r="A86" s="174" t="s">
        <v>625</v>
      </c>
      <c r="B86" s="174">
        <v>2026</v>
      </c>
      <c r="C86" s="174">
        <v>1</v>
      </c>
      <c r="D86" s="174" t="s">
        <v>4077</v>
      </c>
      <c r="E86" s="175">
        <v>0.26133333333333347</v>
      </c>
      <c r="F86" s="175">
        <v>0.2561066666666667</v>
      </c>
      <c r="G86" s="175">
        <f>IF(portfolio_toggle!$A$1=46,E86,
IF(portfolio_toggle!$A$1=38,F86,
"error: please specify 38 or 46 MMT"))</f>
        <v>0.26133333333333347</v>
      </c>
    </row>
    <row r="87" spans="1:7" hidden="1">
      <c r="A87" s="174" t="s">
        <v>625</v>
      </c>
      <c r="B87" s="174">
        <v>2026</v>
      </c>
      <c r="C87" s="174">
        <v>2</v>
      </c>
      <c r="D87" s="174" t="s">
        <v>4078</v>
      </c>
      <c r="E87" s="175">
        <v>0.22400000000000009</v>
      </c>
      <c r="F87" s="175">
        <v>0.21951999999999999</v>
      </c>
      <c r="G87" s="175">
        <f>IF(portfolio_toggle!$A$1=46,E87,
IF(portfolio_toggle!$A$1=38,F87,
"error: please specify 38 or 46 MMT"))</f>
        <v>0.22400000000000009</v>
      </c>
    </row>
    <row r="88" spans="1:7" hidden="1">
      <c r="A88" s="174" t="s">
        <v>625</v>
      </c>
      <c r="B88" s="174">
        <v>2026</v>
      </c>
      <c r="C88" s="174">
        <v>3</v>
      </c>
      <c r="D88" s="174" t="s">
        <v>4079</v>
      </c>
      <c r="E88" s="175">
        <v>0.52266666666666695</v>
      </c>
      <c r="F88" s="175">
        <v>0.51221333333333341</v>
      </c>
      <c r="G88" s="175">
        <f>IF(portfolio_toggle!$A$1=46,E88,
IF(portfolio_toggle!$A$1=38,F88,
"error: please specify 38 or 46 MMT"))</f>
        <v>0.52266666666666695</v>
      </c>
    </row>
    <row r="89" spans="1:7" hidden="1">
      <c r="A89" s="174" t="s">
        <v>625</v>
      </c>
      <c r="B89" s="174">
        <v>2026</v>
      </c>
      <c r="C89" s="174">
        <v>4</v>
      </c>
      <c r="D89" s="174" t="s">
        <v>4080</v>
      </c>
      <c r="E89" s="175">
        <v>0.46666666666666684</v>
      </c>
      <c r="F89" s="175">
        <v>0.45733333333333331</v>
      </c>
      <c r="G89" s="175">
        <f>IF(portfolio_toggle!$A$1=46,E89,
IF(portfolio_toggle!$A$1=38,F89,
"error: please specify 38 or 46 MMT"))</f>
        <v>0.46666666666666684</v>
      </c>
    </row>
    <row r="90" spans="1:7" hidden="1">
      <c r="A90" s="174" t="s">
        <v>625</v>
      </c>
      <c r="B90" s="174">
        <v>2026</v>
      </c>
      <c r="C90" s="174">
        <v>5</v>
      </c>
      <c r="D90" s="174" t="s">
        <v>4081</v>
      </c>
      <c r="E90" s="175">
        <v>0.46666666666666684</v>
      </c>
      <c r="F90" s="175">
        <v>0.45733333333333331</v>
      </c>
      <c r="G90" s="175">
        <f>IF(portfolio_toggle!$A$1=46,E90,
IF(portfolio_toggle!$A$1=38,F90,
"error: please specify 38 or 46 MMT"))</f>
        <v>0.46666666666666684</v>
      </c>
    </row>
    <row r="91" spans="1:7" hidden="1">
      <c r="A91" s="174" t="s">
        <v>625</v>
      </c>
      <c r="B91" s="174">
        <v>2026</v>
      </c>
      <c r="C91" s="174">
        <v>6</v>
      </c>
      <c r="D91" s="174" t="s">
        <v>4082</v>
      </c>
      <c r="E91" s="175">
        <v>0.61600000000000021</v>
      </c>
      <c r="F91" s="175">
        <v>0.60367999999999999</v>
      </c>
      <c r="G91" s="175">
        <f>IF(portfolio_toggle!$A$1=46,E91,
IF(portfolio_toggle!$A$1=38,F91,
"error: please specify 38 or 46 MMT"))</f>
        <v>0.61600000000000021</v>
      </c>
    </row>
    <row r="92" spans="1:7" hidden="1">
      <c r="A92" s="174" t="s">
        <v>625</v>
      </c>
      <c r="B92" s="174">
        <v>2026</v>
      </c>
      <c r="C92" s="174">
        <v>7</v>
      </c>
      <c r="D92" s="174" t="s">
        <v>4083</v>
      </c>
      <c r="E92" s="175">
        <v>0.42933333333333351</v>
      </c>
      <c r="F92" s="175">
        <v>0.42074666666666666</v>
      </c>
      <c r="G92" s="175">
        <f>IF(portfolio_toggle!$A$1=46,E92,
IF(portfolio_toggle!$A$1=38,F92,
"error: please specify 38 or 46 MMT"))</f>
        <v>0.42933333333333351</v>
      </c>
    </row>
    <row r="93" spans="1:7" hidden="1">
      <c r="A93" s="174" t="s">
        <v>625</v>
      </c>
      <c r="B93" s="174">
        <v>2026</v>
      </c>
      <c r="C93" s="174">
        <v>8</v>
      </c>
      <c r="D93" s="174" t="s">
        <v>4084</v>
      </c>
      <c r="E93" s="175">
        <v>0.39200000000000013</v>
      </c>
      <c r="F93" s="175">
        <v>0.38415999999999995</v>
      </c>
      <c r="G93" s="175">
        <f>IF(portfolio_toggle!$A$1=46,E93,
IF(portfolio_toggle!$A$1=38,F93,
"error: please specify 38 or 46 MMT"))</f>
        <v>0.39200000000000013</v>
      </c>
    </row>
    <row r="94" spans="1:7" hidden="1">
      <c r="A94" s="174" t="s">
        <v>625</v>
      </c>
      <c r="B94" s="174">
        <v>2026</v>
      </c>
      <c r="C94" s="174">
        <v>9</v>
      </c>
      <c r="D94" s="174" t="s">
        <v>4085</v>
      </c>
      <c r="E94" s="175">
        <v>0.27688571428571435</v>
      </c>
      <c r="F94" s="175">
        <v>0.27404685884577423</v>
      </c>
      <c r="G94" s="175">
        <f>IF(portfolio_toggle!$A$1=46,E94,
IF(portfolio_toggle!$A$1=38,F94,
"error: please specify 38 or 46 MMT"))</f>
        <v>0.27688571428571435</v>
      </c>
    </row>
    <row r="95" spans="1:7" hidden="1">
      <c r="A95" s="174" t="s">
        <v>625</v>
      </c>
      <c r="B95" s="174">
        <v>2026</v>
      </c>
      <c r="C95" s="174">
        <v>10</v>
      </c>
      <c r="D95" s="174" t="s">
        <v>4086</v>
      </c>
      <c r="E95" s="175">
        <v>0.1493333333333334</v>
      </c>
      <c r="F95" s="175">
        <v>0.14634666666666665</v>
      </c>
      <c r="G95" s="175">
        <f>IF(portfolio_toggle!$A$1=46,E95,
IF(portfolio_toggle!$A$1=38,F95,
"error: please specify 38 or 46 MMT"))</f>
        <v>0.1493333333333334</v>
      </c>
    </row>
    <row r="96" spans="1:7" hidden="1">
      <c r="A96" s="174" t="s">
        <v>625</v>
      </c>
      <c r="B96" s="174">
        <v>2026</v>
      </c>
      <c r="C96" s="174">
        <v>11</v>
      </c>
      <c r="D96" s="174" t="s">
        <v>4087</v>
      </c>
      <c r="E96" s="175">
        <v>0.22400000000000009</v>
      </c>
      <c r="F96" s="175">
        <v>0.21951999999999999</v>
      </c>
      <c r="G96" s="175">
        <f>IF(portfolio_toggle!$A$1=46,E96,
IF(portfolio_toggle!$A$1=38,F96,
"error: please specify 38 or 46 MMT"))</f>
        <v>0.22400000000000009</v>
      </c>
    </row>
    <row r="97" spans="1:7" hidden="1">
      <c r="A97" s="174" t="s">
        <v>625</v>
      </c>
      <c r="B97" s="174">
        <v>2026</v>
      </c>
      <c r="C97" s="174">
        <v>12</v>
      </c>
      <c r="D97" s="174" t="s">
        <v>4088</v>
      </c>
      <c r="E97" s="175">
        <v>0.24266666666666675</v>
      </c>
      <c r="F97" s="175">
        <v>0.23781333333333332</v>
      </c>
      <c r="G97" s="175">
        <f>IF(portfolio_toggle!$A$1=46,E97,
IF(portfolio_toggle!$A$1=38,F97,
"error: please specify 38 or 46 MMT"))</f>
        <v>0.24266666666666675</v>
      </c>
    </row>
    <row r="98" spans="1:7" hidden="1">
      <c r="A98" s="174" t="s">
        <v>624</v>
      </c>
      <c r="B98" s="174">
        <v>2027</v>
      </c>
      <c r="C98" s="174">
        <v>1</v>
      </c>
      <c r="D98" s="174" t="s">
        <v>4089</v>
      </c>
      <c r="E98" s="175">
        <v>0.20533333333333337</v>
      </c>
      <c r="F98" s="175">
        <v>0.203228088</v>
      </c>
      <c r="G98" s="175">
        <f>IF(portfolio_toggle!$A$1=46,E98,
IF(portfolio_toggle!$A$1=38,F98,
"error: please specify 38 or 46 MMT"))</f>
        <v>0.20533333333333337</v>
      </c>
    </row>
    <row r="99" spans="1:7" hidden="1">
      <c r="A99" s="174" t="s">
        <v>624</v>
      </c>
      <c r="B99" s="174">
        <v>2027</v>
      </c>
      <c r="C99" s="174">
        <v>2</v>
      </c>
      <c r="D99" s="174" t="s">
        <v>4090</v>
      </c>
      <c r="E99" s="175">
        <v>0.17600000000000002</v>
      </c>
      <c r="F99" s="175">
        <v>0.174195504</v>
      </c>
      <c r="G99" s="175">
        <f>IF(portfolio_toggle!$A$1=46,E99,
IF(portfolio_toggle!$A$1=38,F99,
"error: please specify 38 or 46 MMT"))</f>
        <v>0.17600000000000002</v>
      </c>
    </row>
    <row r="100" spans="1:7" hidden="1">
      <c r="A100" s="174" t="s">
        <v>624</v>
      </c>
      <c r="B100" s="174">
        <v>2027</v>
      </c>
      <c r="C100" s="174">
        <v>3</v>
      </c>
      <c r="D100" s="174" t="s">
        <v>4091</v>
      </c>
      <c r="E100" s="175">
        <v>0.41066666666666674</v>
      </c>
      <c r="F100" s="175">
        <v>0.406456176</v>
      </c>
      <c r="G100" s="175">
        <f>IF(portfolio_toggle!$A$1=46,E100,
IF(portfolio_toggle!$A$1=38,F100,
"error: please specify 38 or 46 MMT"))</f>
        <v>0.41066666666666674</v>
      </c>
    </row>
    <row r="101" spans="1:7" hidden="1">
      <c r="A101" s="174" t="s">
        <v>624</v>
      </c>
      <c r="B101" s="174">
        <v>2027</v>
      </c>
      <c r="C101" s="174">
        <v>4</v>
      </c>
      <c r="D101" s="174" t="s">
        <v>4092</v>
      </c>
      <c r="E101" s="175">
        <v>0.3666666666666667</v>
      </c>
      <c r="F101" s="175">
        <v>0.36290729999999999</v>
      </c>
      <c r="G101" s="175">
        <f>IF(portfolio_toggle!$A$1=46,E101,
IF(portfolio_toggle!$A$1=38,F101,
"error: please specify 38 or 46 MMT"))</f>
        <v>0.3666666666666667</v>
      </c>
    </row>
    <row r="102" spans="1:7" hidden="1">
      <c r="A102" s="174" t="s">
        <v>624</v>
      </c>
      <c r="B102" s="174">
        <v>2027</v>
      </c>
      <c r="C102" s="174">
        <v>5</v>
      </c>
      <c r="D102" s="174" t="s">
        <v>4093</v>
      </c>
      <c r="E102" s="175">
        <v>0.3666666666666667</v>
      </c>
      <c r="F102" s="175">
        <v>0.36290729999999999</v>
      </c>
      <c r="G102" s="175">
        <f>IF(portfolio_toggle!$A$1=46,E102,
IF(portfolio_toggle!$A$1=38,F102,
"error: please specify 38 or 46 MMT"))</f>
        <v>0.3666666666666667</v>
      </c>
    </row>
    <row r="103" spans="1:7" hidden="1">
      <c r="A103" s="174" t="s">
        <v>624</v>
      </c>
      <c r="B103" s="174">
        <v>2027</v>
      </c>
      <c r="C103" s="174">
        <v>6</v>
      </c>
      <c r="D103" s="174" t="s">
        <v>4094</v>
      </c>
      <c r="E103" s="175">
        <v>0.48400000000000004</v>
      </c>
      <c r="F103" s="175">
        <v>0.47903763599999999</v>
      </c>
      <c r="G103" s="175">
        <f>IF(portfolio_toggle!$A$1=46,E103,
IF(portfolio_toggle!$A$1=38,F103,
"error: please specify 38 or 46 MMT"))</f>
        <v>0.48400000000000004</v>
      </c>
    </row>
    <row r="104" spans="1:7" hidden="1">
      <c r="A104" s="174" t="s">
        <v>624</v>
      </c>
      <c r="B104" s="174">
        <v>2027</v>
      </c>
      <c r="C104" s="174">
        <v>7</v>
      </c>
      <c r="D104" s="174" t="s">
        <v>4095</v>
      </c>
      <c r="E104" s="175">
        <v>0.33733333333333337</v>
      </c>
      <c r="F104" s="175">
        <v>0.33387471600000002</v>
      </c>
      <c r="G104" s="175">
        <f>IF(portfolio_toggle!$A$1=46,E104,
IF(portfolio_toggle!$A$1=38,F104,
"error: please specify 38 or 46 MMT"))</f>
        <v>0.33733333333333337</v>
      </c>
    </row>
    <row r="105" spans="1:7" hidden="1">
      <c r="A105" s="174" t="s">
        <v>624</v>
      </c>
      <c r="B105" s="174">
        <v>2027</v>
      </c>
      <c r="C105" s="174">
        <v>8</v>
      </c>
      <c r="D105" s="174" t="s">
        <v>4096</v>
      </c>
      <c r="E105" s="175">
        <v>0.308</v>
      </c>
      <c r="F105" s="175">
        <v>0.30484213199999999</v>
      </c>
      <c r="G105" s="175">
        <f>IF(portfolio_toggle!$A$1=46,E105,
IF(portfolio_toggle!$A$1=38,F105,
"error: please specify 38 or 46 MMT"))</f>
        <v>0.308</v>
      </c>
    </row>
    <row r="106" spans="1:7" hidden="1">
      <c r="A106" s="174" t="s">
        <v>624</v>
      </c>
      <c r="B106" s="174">
        <v>2027</v>
      </c>
      <c r="C106" s="174">
        <v>9</v>
      </c>
      <c r="D106" s="174" t="s">
        <v>4097</v>
      </c>
      <c r="E106" s="175">
        <v>0.22</v>
      </c>
      <c r="F106" s="175">
        <v>0.21774437999999999</v>
      </c>
      <c r="G106" s="175">
        <f>IF(portfolio_toggle!$A$1=46,E106,
IF(portfolio_toggle!$A$1=38,F106,
"error: please specify 38 or 46 MMT"))</f>
        <v>0.22</v>
      </c>
    </row>
    <row r="107" spans="1:7" hidden="1">
      <c r="A107" s="174" t="s">
        <v>624</v>
      </c>
      <c r="B107" s="174">
        <v>2027</v>
      </c>
      <c r="C107" s="174">
        <v>10</v>
      </c>
      <c r="D107" s="174" t="s">
        <v>4098</v>
      </c>
      <c r="E107" s="175">
        <v>0.11733333333333335</v>
      </c>
      <c r="F107" s="175">
        <v>0.116130336</v>
      </c>
      <c r="G107" s="175">
        <f>IF(portfolio_toggle!$A$1=46,E107,
IF(portfolio_toggle!$A$1=38,F107,
"error: please specify 38 or 46 MMT"))</f>
        <v>0.11733333333333335</v>
      </c>
    </row>
    <row r="108" spans="1:7" hidden="1">
      <c r="A108" s="174" t="s">
        <v>624</v>
      </c>
      <c r="B108" s="174">
        <v>2027</v>
      </c>
      <c r="C108" s="174">
        <v>11</v>
      </c>
      <c r="D108" s="174" t="s">
        <v>4099</v>
      </c>
      <c r="E108" s="175">
        <v>0.17600000000000002</v>
      </c>
      <c r="F108" s="175">
        <v>0.174195504</v>
      </c>
      <c r="G108" s="175">
        <f>IF(portfolio_toggle!$A$1=46,E108,
IF(portfolio_toggle!$A$1=38,F108,
"error: please specify 38 or 46 MMT"))</f>
        <v>0.17600000000000002</v>
      </c>
    </row>
    <row r="109" spans="1:7" hidden="1">
      <c r="A109" s="174" t="s">
        <v>624</v>
      </c>
      <c r="B109" s="174">
        <v>2027</v>
      </c>
      <c r="C109" s="174">
        <v>12</v>
      </c>
      <c r="D109" s="174" t="s">
        <v>4100</v>
      </c>
      <c r="E109" s="175">
        <v>0.19066666666666668</v>
      </c>
      <c r="F109" s="175">
        <v>0.18871179599999999</v>
      </c>
      <c r="G109" s="175">
        <f>IF(portfolio_toggle!$A$1=46,E109,
IF(portfolio_toggle!$A$1=38,F109,
"error: please specify 38 or 46 MMT"))</f>
        <v>0.19066666666666668</v>
      </c>
    </row>
    <row r="110" spans="1:7" hidden="1">
      <c r="A110" s="174" t="s">
        <v>625</v>
      </c>
      <c r="B110" s="174">
        <v>2027</v>
      </c>
      <c r="C110" s="174">
        <v>1</v>
      </c>
      <c r="D110" s="174" t="s">
        <v>4101</v>
      </c>
      <c r="E110" s="175">
        <v>0.26133333333333347</v>
      </c>
      <c r="F110" s="175">
        <v>0.2561066666666667</v>
      </c>
      <c r="G110" s="175">
        <f>IF(portfolio_toggle!$A$1=46,E110,
IF(portfolio_toggle!$A$1=38,F110,
"error: please specify 38 or 46 MMT"))</f>
        <v>0.26133333333333347</v>
      </c>
    </row>
    <row r="111" spans="1:7" hidden="1">
      <c r="A111" s="174" t="s">
        <v>625</v>
      </c>
      <c r="B111" s="174">
        <v>2027</v>
      </c>
      <c r="C111" s="174">
        <v>2</v>
      </c>
      <c r="D111" s="174" t="s">
        <v>4102</v>
      </c>
      <c r="E111" s="175">
        <v>0.22400000000000009</v>
      </c>
      <c r="F111" s="175">
        <v>0.21951999999999999</v>
      </c>
      <c r="G111" s="175">
        <f>IF(portfolio_toggle!$A$1=46,E111,
IF(portfolio_toggle!$A$1=38,F111,
"error: please specify 38 or 46 MMT"))</f>
        <v>0.22400000000000009</v>
      </c>
    </row>
    <row r="112" spans="1:7" hidden="1">
      <c r="A112" s="174" t="s">
        <v>625</v>
      </c>
      <c r="B112" s="174">
        <v>2027</v>
      </c>
      <c r="C112" s="174">
        <v>3</v>
      </c>
      <c r="D112" s="174" t="s">
        <v>4103</v>
      </c>
      <c r="E112" s="175">
        <v>0.52266666666666695</v>
      </c>
      <c r="F112" s="175">
        <v>0.51221333333333341</v>
      </c>
      <c r="G112" s="175">
        <f>IF(portfolio_toggle!$A$1=46,E112,
IF(portfolio_toggle!$A$1=38,F112,
"error: please specify 38 or 46 MMT"))</f>
        <v>0.52266666666666695</v>
      </c>
    </row>
    <row r="113" spans="1:7" hidden="1">
      <c r="A113" s="174" t="s">
        <v>625</v>
      </c>
      <c r="B113" s="174">
        <v>2027</v>
      </c>
      <c r="C113" s="174">
        <v>4</v>
      </c>
      <c r="D113" s="174" t="s">
        <v>4104</v>
      </c>
      <c r="E113" s="175">
        <v>0.46666666666666684</v>
      </c>
      <c r="F113" s="175">
        <v>0.45733333333333331</v>
      </c>
      <c r="G113" s="175">
        <f>IF(portfolio_toggle!$A$1=46,E113,
IF(portfolio_toggle!$A$1=38,F113,
"error: please specify 38 or 46 MMT"))</f>
        <v>0.46666666666666684</v>
      </c>
    </row>
    <row r="114" spans="1:7" hidden="1">
      <c r="A114" s="174" t="s">
        <v>625</v>
      </c>
      <c r="B114" s="174">
        <v>2027</v>
      </c>
      <c r="C114" s="174">
        <v>5</v>
      </c>
      <c r="D114" s="174" t="s">
        <v>4105</v>
      </c>
      <c r="E114" s="175">
        <v>0.46666666666666684</v>
      </c>
      <c r="F114" s="175">
        <v>0.45733333333333331</v>
      </c>
      <c r="G114" s="175">
        <f>IF(portfolio_toggle!$A$1=46,E114,
IF(portfolio_toggle!$A$1=38,F114,
"error: please specify 38 or 46 MMT"))</f>
        <v>0.46666666666666684</v>
      </c>
    </row>
    <row r="115" spans="1:7" hidden="1">
      <c r="A115" s="174" t="s">
        <v>625</v>
      </c>
      <c r="B115" s="174">
        <v>2027</v>
      </c>
      <c r="C115" s="174">
        <v>6</v>
      </c>
      <c r="D115" s="174" t="s">
        <v>4106</v>
      </c>
      <c r="E115" s="175">
        <v>0.61600000000000021</v>
      </c>
      <c r="F115" s="175">
        <v>0.60367999999999999</v>
      </c>
      <c r="G115" s="175">
        <f>IF(portfolio_toggle!$A$1=46,E115,
IF(portfolio_toggle!$A$1=38,F115,
"error: please specify 38 or 46 MMT"))</f>
        <v>0.61600000000000021</v>
      </c>
    </row>
    <row r="116" spans="1:7" hidden="1">
      <c r="A116" s="174" t="s">
        <v>625</v>
      </c>
      <c r="B116" s="174">
        <v>2027</v>
      </c>
      <c r="C116" s="174">
        <v>7</v>
      </c>
      <c r="D116" s="174" t="s">
        <v>4107</v>
      </c>
      <c r="E116" s="175">
        <v>0.42933333333333351</v>
      </c>
      <c r="F116" s="175">
        <v>0.42074666666666666</v>
      </c>
      <c r="G116" s="175">
        <f>IF(portfolio_toggle!$A$1=46,E116,
IF(portfolio_toggle!$A$1=38,F116,
"error: please specify 38 or 46 MMT"))</f>
        <v>0.42933333333333351</v>
      </c>
    </row>
    <row r="117" spans="1:7" hidden="1">
      <c r="A117" s="174" t="s">
        <v>625</v>
      </c>
      <c r="B117" s="174">
        <v>2027</v>
      </c>
      <c r="C117" s="174">
        <v>8</v>
      </c>
      <c r="D117" s="174" t="s">
        <v>4108</v>
      </c>
      <c r="E117" s="175">
        <v>0.39200000000000013</v>
      </c>
      <c r="F117" s="175">
        <v>0.38415999999999995</v>
      </c>
      <c r="G117" s="175">
        <f>IF(portfolio_toggle!$A$1=46,E117,
IF(portfolio_toggle!$A$1=38,F117,
"error: please specify 38 or 46 MMT"))</f>
        <v>0.39200000000000013</v>
      </c>
    </row>
    <row r="118" spans="1:7" hidden="1">
      <c r="A118" s="174" t="s">
        <v>625</v>
      </c>
      <c r="B118" s="174">
        <v>2027</v>
      </c>
      <c r="C118" s="174">
        <v>9</v>
      </c>
      <c r="D118" s="174" t="s">
        <v>4109</v>
      </c>
      <c r="E118" s="175">
        <v>0.27688571428571435</v>
      </c>
      <c r="F118" s="175">
        <v>0.27404685884577423</v>
      </c>
      <c r="G118" s="175">
        <f>IF(portfolio_toggle!$A$1=46,E118,
IF(portfolio_toggle!$A$1=38,F118,
"error: please specify 38 or 46 MMT"))</f>
        <v>0.27688571428571435</v>
      </c>
    </row>
    <row r="119" spans="1:7" hidden="1">
      <c r="A119" s="174" t="s">
        <v>625</v>
      </c>
      <c r="B119" s="174">
        <v>2027</v>
      </c>
      <c r="C119" s="174">
        <v>10</v>
      </c>
      <c r="D119" s="174" t="s">
        <v>4110</v>
      </c>
      <c r="E119" s="175">
        <v>0.1493333333333334</v>
      </c>
      <c r="F119" s="175">
        <v>0.14634666666666665</v>
      </c>
      <c r="G119" s="175">
        <f>IF(portfolio_toggle!$A$1=46,E119,
IF(portfolio_toggle!$A$1=38,F119,
"error: please specify 38 or 46 MMT"))</f>
        <v>0.1493333333333334</v>
      </c>
    </row>
    <row r="120" spans="1:7" hidden="1">
      <c r="A120" s="174" t="s">
        <v>625</v>
      </c>
      <c r="B120" s="174">
        <v>2027</v>
      </c>
      <c r="C120" s="174">
        <v>11</v>
      </c>
      <c r="D120" s="174" t="s">
        <v>4111</v>
      </c>
      <c r="E120" s="175">
        <v>0.22400000000000009</v>
      </c>
      <c r="F120" s="175">
        <v>0.21951999999999999</v>
      </c>
      <c r="G120" s="175">
        <f>IF(portfolio_toggle!$A$1=46,E120,
IF(portfolio_toggle!$A$1=38,F120,
"error: please specify 38 or 46 MMT"))</f>
        <v>0.22400000000000009</v>
      </c>
    </row>
    <row r="121" spans="1:7" hidden="1">
      <c r="A121" s="174" t="s">
        <v>625</v>
      </c>
      <c r="B121" s="174">
        <v>2027</v>
      </c>
      <c r="C121" s="174">
        <v>12</v>
      </c>
      <c r="D121" s="174" t="s">
        <v>4112</v>
      </c>
      <c r="E121" s="175">
        <v>0.24266666666666675</v>
      </c>
      <c r="F121" s="175">
        <v>0.23781333333333332</v>
      </c>
      <c r="G121" s="175">
        <f>IF(portfolio_toggle!$A$1=46,E121,
IF(portfolio_toggle!$A$1=38,F121,
"error: please specify 38 or 46 MMT"))</f>
        <v>0.24266666666666675</v>
      </c>
    </row>
    <row r="122" spans="1:7" hidden="1">
      <c r="A122" s="174" t="s">
        <v>624</v>
      </c>
      <c r="B122" s="174">
        <v>2028</v>
      </c>
      <c r="C122" s="174">
        <v>1</v>
      </c>
      <c r="D122" s="174" t="s">
        <v>4113</v>
      </c>
      <c r="E122" s="175">
        <v>0.20533333333333337</v>
      </c>
      <c r="F122" s="175">
        <v>0.2029724386666667</v>
      </c>
      <c r="G122" s="175">
        <f>IF(portfolio_toggle!$A$1=46,E122,
IF(portfolio_toggle!$A$1=38,F122,
"error: please specify 38 or 46 MMT"))</f>
        <v>0.20533333333333337</v>
      </c>
    </row>
    <row r="123" spans="1:7" hidden="1">
      <c r="A123" s="174" t="s">
        <v>624</v>
      </c>
      <c r="B123" s="174">
        <v>2028</v>
      </c>
      <c r="C123" s="174">
        <v>2</v>
      </c>
      <c r="D123" s="174" t="s">
        <v>4114</v>
      </c>
      <c r="E123" s="175">
        <v>0.17600000000000002</v>
      </c>
      <c r="F123" s="175">
        <v>0.17397637600000002</v>
      </c>
      <c r="G123" s="175">
        <f>IF(portfolio_toggle!$A$1=46,E123,
IF(portfolio_toggle!$A$1=38,F123,
"error: please specify 38 or 46 MMT"))</f>
        <v>0.17600000000000002</v>
      </c>
    </row>
    <row r="124" spans="1:7" hidden="1">
      <c r="A124" s="174" t="s">
        <v>624</v>
      </c>
      <c r="B124" s="174">
        <v>2028</v>
      </c>
      <c r="C124" s="174">
        <v>3</v>
      </c>
      <c r="D124" s="174" t="s">
        <v>4115</v>
      </c>
      <c r="E124" s="175">
        <v>0.41066666666666674</v>
      </c>
      <c r="F124" s="175">
        <v>0.4059448773333334</v>
      </c>
      <c r="G124" s="175">
        <f>IF(portfolio_toggle!$A$1=46,E124,
IF(portfolio_toggle!$A$1=38,F124,
"error: please specify 38 or 46 MMT"))</f>
        <v>0.41066666666666674</v>
      </c>
    </row>
    <row r="125" spans="1:7" hidden="1">
      <c r="A125" s="174" t="s">
        <v>624</v>
      </c>
      <c r="B125" s="174">
        <v>2028</v>
      </c>
      <c r="C125" s="174">
        <v>4</v>
      </c>
      <c r="D125" s="174" t="s">
        <v>4116</v>
      </c>
      <c r="E125" s="175">
        <v>0.3666666666666667</v>
      </c>
      <c r="F125" s="175">
        <v>0.36245078333333336</v>
      </c>
      <c r="G125" s="175">
        <f>IF(portfolio_toggle!$A$1=46,E125,
IF(portfolio_toggle!$A$1=38,F125,
"error: please specify 38 or 46 MMT"))</f>
        <v>0.3666666666666667</v>
      </c>
    </row>
    <row r="126" spans="1:7" hidden="1">
      <c r="A126" s="174" t="s">
        <v>624</v>
      </c>
      <c r="B126" s="174">
        <v>2028</v>
      </c>
      <c r="C126" s="174">
        <v>5</v>
      </c>
      <c r="D126" s="174" t="s">
        <v>4117</v>
      </c>
      <c r="E126" s="175">
        <v>0.3666666666666667</v>
      </c>
      <c r="F126" s="175">
        <v>0.36245078333333336</v>
      </c>
      <c r="G126" s="175">
        <f>IF(portfolio_toggle!$A$1=46,E126,
IF(portfolio_toggle!$A$1=38,F126,
"error: please specify 38 or 46 MMT"))</f>
        <v>0.3666666666666667</v>
      </c>
    </row>
    <row r="127" spans="1:7" hidden="1">
      <c r="A127" s="174" t="s">
        <v>624</v>
      </c>
      <c r="B127" s="174">
        <v>2028</v>
      </c>
      <c r="C127" s="174">
        <v>6</v>
      </c>
      <c r="D127" s="174" t="s">
        <v>4118</v>
      </c>
      <c r="E127" s="175">
        <v>0.48400000000000004</v>
      </c>
      <c r="F127" s="175">
        <v>0.47843503400000004</v>
      </c>
      <c r="G127" s="175">
        <f>IF(portfolio_toggle!$A$1=46,E127,
IF(portfolio_toggle!$A$1=38,F127,
"error: please specify 38 or 46 MMT"))</f>
        <v>0.48400000000000004</v>
      </c>
    </row>
    <row r="128" spans="1:7" hidden="1">
      <c r="A128" s="174" t="s">
        <v>624</v>
      </c>
      <c r="B128" s="174">
        <v>2028</v>
      </c>
      <c r="C128" s="174">
        <v>7</v>
      </c>
      <c r="D128" s="174" t="s">
        <v>4119</v>
      </c>
      <c r="E128" s="175">
        <v>0.33733333333333337</v>
      </c>
      <c r="F128" s="175">
        <v>0.3334547206666667</v>
      </c>
      <c r="G128" s="175">
        <f>IF(portfolio_toggle!$A$1=46,E128,
IF(portfolio_toggle!$A$1=38,F128,
"error: please specify 38 or 46 MMT"))</f>
        <v>0.33733333333333337</v>
      </c>
    </row>
    <row r="129" spans="1:7" hidden="1">
      <c r="A129" s="174" t="s">
        <v>624</v>
      </c>
      <c r="B129" s="174">
        <v>2028</v>
      </c>
      <c r="C129" s="174">
        <v>8</v>
      </c>
      <c r="D129" s="174" t="s">
        <v>4120</v>
      </c>
      <c r="E129" s="175">
        <v>0.308</v>
      </c>
      <c r="F129" s="175">
        <v>0.30445865799999999</v>
      </c>
      <c r="G129" s="175">
        <f>IF(portfolio_toggle!$A$1=46,E129,
IF(portfolio_toggle!$A$1=38,F129,
"error: please specify 38 or 46 MMT"))</f>
        <v>0.308</v>
      </c>
    </row>
    <row r="130" spans="1:7" hidden="1">
      <c r="A130" s="174" t="s">
        <v>624</v>
      </c>
      <c r="B130" s="174">
        <v>2028</v>
      </c>
      <c r="C130" s="174">
        <v>9</v>
      </c>
      <c r="D130" s="174" t="s">
        <v>4121</v>
      </c>
      <c r="E130" s="175">
        <v>0.22</v>
      </c>
      <c r="F130" s="175">
        <v>0.21747047</v>
      </c>
      <c r="G130" s="175">
        <f>IF(portfolio_toggle!$A$1=46,E130,
IF(portfolio_toggle!$A$1=38,F130,
"error: please specify 38 or 46 MMT"))</f>
        <v>0.22</v>
      </c>
    </row>
    <row r="131" spans="1:7" hidden="1">
      <c r="A131" s="174" t="s">
        <v>624</v>
      </c>
      <c r="B131" s="174">
        <v>2028</v>
      </c>
      <c r="C131" s="174">
        <v>10</v>
      </c>
      <c r="D131" s="174" t="s">
        <v>4122</v>
      </c>
      <c r="E131" s="175">
        <v>0.11733333333333335</v>
      </c>
      <c r="F131" s="175">
        <v>0.11598425066666668</v>
      </c>
      <c r="G131" s="175">
        <f>IF(portfolio_toggle!$A$1=46,E131,
IF(portfolio_toggle!$A$1=38,F131,
"error: please specify 38 or 46 MMT"))</f>
        <v>0.11733333333333335</v>
      </c>
    </row>
    <row r="132" spans="1:7" hidden="1">
      <c r="A132" s="174" t="s">
        <v>624</v>
      </c>
      <c r="B132" s="174">
        <v>2028</v>
      </c>
      <c r="C132" s="174">
        <v>11</v>
      </c>
      <c r="D132" s="174" t="s">
        <v>4123</v>
      </c>
      <c r="E132" s="175">
        <v>0.17600000000000002</v>
      </c>
      <c r="F132" s="175">
        <v>0.17397637600000002</v>
      </c>
      <c r="G132" s="175">
        <f>IF(portfolio_toggle!$A$1=46,E132,
IF(portfolio_toggle!$A$1=38,F132,
"error: please specify 38 or 46 MMT"))</f>
        <v>0.17600000000000002</v>
      </c>
    </row>
    <row r="133" spans="1:7" hidden="1">
      <c r="A133" s="174" t="s">
        <v>624</v>
      </c>
      <c r="B133" s="174">
        <v>2028</v>
      </c>
      <c r="C133" s="174">
        <v>12</v>
      </c>
      <c r="D133" s="174" t="s">
        <v>4124</v>
      </c>
      <c r="E133" s="175">
        <v>0.19066666666666668</v>
      </c>
      <c r="F133" s="175">
        <v>0.18847440733333334</v>
      </c>
      <c r="G133" s="175">
        <f>IF(portfolio_toggle!$A$1=46,E133,
IF(portfolio_toggle!$A$1=38,F133,
"error: please specify 38 or 46 MMT"))</f>
        <v>0.19066666666666668</v>
      </c>
    </row>
    <row r="134" spans="1:7" hidden="1">
      <c r="A134" s="174" t="s">
        <v>625</v>
      </c>
      <c r="B134" s="174">
        <v>2028</v>
      </c>
      <c r="C134" s="174">
        <v>1</v>
      </c>
      <c r="D134" s="174" t="s">
        <v>4125</v>
      </c>
      <c r="E134" s="175">
        <v>0.26133333333333347</v>
      </c>
      <c r="F134" s="175">
        <v>0.2561066666666667</v>
      </c>
      <c r="G134" s="175">
        <f>IF(portfolio_toggle!$A$1=46,E134,
IF(portfolio_toggle!$A$1=38,F134,
"error: please specify 38 or 46 MMT"))</f>
        <v>0.26133333333333347</v>
      </c>
    </row>
    <row r="135" spans="1:7" hidden="1">
      <c r="A135" s="174" t="s">
        <v>625</v>
      </c>
      <c r="B135" s="174">
        <v>2028</v>
      </c>
      <c r="C135" s="174">
        <v>2</v>
      </c>
      <c r="D135" s="174" t="s">
        <v>4126</v>
      </c>
      <c r="E135" s="175">
        <v>0.22400000000000009</v>
      </c>
      <c r="F135" s="175">
        <v>0.21951999999999999</v>
      </c>
      <c r="G135" s="175">
        <f>IF(portfolio_toggle!$A$1=46,E135,
IF(portfolio_toggle!$A$1=38,F135,
"error: please specify 38 or 46 MMT"))</f>
        <v>0.22400000000000009</v>
      </c>
    </row>
    <row r="136" spans="1:7" hidden="1">
      <c r="A136" s="174" t="s">
        <v>625</v>
      </c>
      <c r="B136" s="174">
        <v>2028</v>
      </c>
      <c r="C136" s="174">
        <v>3</v>
      </c>
      <c r="D136" s="174" t="s">
        <v>4127</v>
      </c>
      <c r="E136" s="175">
        <v>0.52266666666666695</v>
      </c>
      <c r="F136" s="175">
        <v>0.51221333333333341</v>
      </c>
      <c r="G136" s="175">
        <f>IF(portfolio_toggle!$A$1=46,E136,
IF(portfolio_toggle!$A$1=38,F136,
"error: please specify 38 or 46 MMT"))</f>
        <v>0.52266666666666695</v>
      </c>
    </row>
    <row r="137" spans="1:7" hidden="1">
      <c r="A137" s="174" t="s">
        <v>625</v>
      </c>
      <c r="B137" s="174">
        <v>2028</v>
      </c>
      <c r="C137" s="174">
        <v>4</v>
      </c>
      <c r="D137" s="174" t="s">
        <v>4128</v>
      </c>
      <c r="E137" s="175">
        <v>0.46666666666666684</v>
      </c>
      <c r="F137" s="175">
        <v>0.45733333333333331</v>
      </c>
      <c r="G137" s="175">
        <f>IF(portfolio_toggle!$A$1=46,E137,
IF(portfolio_toggle!$A$1=38,F137,
"error: please specify 38 or 46 MMT"))</f>
        <v>0.46666666666666684</v>
      </c>
    </row>
    <row r="138" spans="1:7" hidden="1">
      <c r="A138" s="174" t="s">
        <v>625</v>
      </c>
      <c r="B138" s="174">
        <v>2028</v>
      </c>
      <c r="C138" s="174">
        <v>5</v>
      </c>
      <c r="D138" s="174" t="s">
        <v>4129</v>
      </c>
      <c r="E138" s="175">
        <v>0.46666666666666684</v>
      </c>
      <c r="F138" s="175">
        <v>0.45733333333333331</v>
      </c>
      <c r="G138" s="175">
        <f>IF(portfolio_toggle!$A$1=46,E138,
IF(portfolio_toggle!$A$1=38,F138,
"error: please specify 38 or 46 MMT"))</f>
        <v>0.46666666666666684</v>
      </c>
    </row>
    <row r="139" spans="1:7" hidden="1">
      <c r="A139" s="174" t="s">
        <v>625</v>
      </c>
      <c r="B139" s="174">
        <v>2028</v>
      </c>
      <c r="C139" s="174">
        <v>6</v>
      </c>
      <c r="D139" s="174" t="s">
        <v>4130</v>
      </c>
      <c r="E139" s="175">
        <v>0.61600000000000021</v>
      </c>
      <c r="F139" s="175">
        <v>0.60367999999999999</v>
      </c>
      <c r="G139" s="175">
        <f>IF(portfolio_toggle!$A$1=46,E139,
IF(portfolio_toggle!$A$1=38,F139,
"error: please specify 38 or 46 MMT"))</f>
        <v>0.61600000000000021</v>
      </c>
    </row>
    <row r="140" spans="1:7" hidden="1">
      <c r="A140" s="174" t="s">
        <v>625</v>
      </c>
      <c r="B140" s="174">
        <v>2028</v>
      </c>
      <c r="C140" s="174">
        <v>7</v>
      </c>
      <c r="D140" s="174" t="s">
        <v>4131</v>
      </c>
      <c r="E140" s="175">
        <v>0.42933333333333351</v>
      </c>
      <c r="F140" s="175">
        <v>0.42074666666666666</v>
      </c>
      <c r="G140" s="175">
        <f>IF(portfolio_toggle!$A$1=46,E140,
IF(portfolio_toggle!$A$1=38,F140,
"error: please specify 38 or 46 MMT"))</f>
        <v>0.42933333333333351</v>
      </c>
    </row>
    <row r="141" spans="1:7" hidden="1">
      <c r="A141" s="174" t="s">
        <v>625</v>
      </c>
      <c r="B141" s="174">
        <v>2028</v>
      </c>
      <c r="C141" s="174">
        <v>8</v>
      </c>
      <c r="D141" s="174" t="s">
        <v>4132</v>
      </c>
      <c r="E141" s="175">
        <v>0.39200000000000013</v>
      </c>
      <c r="F141" s="175">
        <v>0.38415999999999995</v>
      </c>
      <c r="G141" s="175">
        <f>IF(portfolio_toggle!$A$1=46,E141,
IF(portfolio_toggle!$A$1=38,F141,
"error: please specify 38 or 46 MMT"))</f>
        <v>0.39200000000000013</v>
      </c>
    </row>
    <row r="142" spans="1:7" hidden="1">
      <c r="A142" s="174" t="s">
        <v>625</v>
      </c>
      <c r="B142" s="174">
        <v>2028</v>
      </c>
      <c r="C142" s="174">
        <v>9</v>
      </c>
      <c r="D142" s="174" t="s">
        <v>4133</v>
      </c>
      <c r="E142" s="175">
        <v>0.27688571428571435</v>
      </c>
      <c r="F142" s="175">
        <v>0.27404685884577423</v>
      </c>
      <c r="G142" s="175">
        <f>IF(portfolio_toggle!$A$1=46,E142,
IF(portfolio_toggle!$A$1=38,F142,
"error: please specify 38 or 46 MMT"))</f>
        <v>0.27688571428571435</v>
      </c>
    </row>
    <row r="143" spans="1:7" hidden="1">
      <c r="A143" s="174" t="s">
        <v>625</v>
      </c>
      <c r="B143" s="174">
        <v>2028</v>
      </c>
      <c r="C143" s="174">
        <v>10</v>
      </c>
      <c r="D143" s="174" t="s">
        <v>4134</v>
      </c>
      <c r="E143" s="175">
        <v>0.1493333333333334</v>
      </c>
      <c r="F143" s="175">
        <v>0.14634666666666665</v>
      </c>
      <c r="G143" s="175">
        <f>IF(portfolio_toggle!$A$1=46,E143,
IF(portfolio_toggle!$A$1=38,F143,
"error: please specify 38 or 46 MMT"))</f>
        <v>0.1493333333333334</v>
      </c>
    </row>
    <row r="144" spans="1:7" hidden="1">
      <c r="A144" s="174" t="s">
        <v>625</v>
      </c>
      <c r="B144" s="174">
        <v>2028</v>
      </c>
      <c r="C144" s="174">
        <v>11</v>
      </c>
      <c r="D144" s="174" t="s">
        <v>4135</v>
      </c>
      <c r="E144" s="175">
        <v>0.22400000000000009</v>
      </c>
      <c r="F144" s="175">
        <v>0.21951999999999999</v>
      </c>
      <c r="G144" s="175">
        <f>IF(portfolio_toggle!$A$1=46,E144,
IF(portfolio_toggle!$A$1=38,F144,
"error: please specify 38 or 46 MMT"))</f>
        <v>0.22400000000000009</v>
      </c>
    </row>
    <row r="145" spans="1:7" hidden="1">
      <c r="A145" s="174" t="s">
        <v>625</v>
      </c>
      <c r="B145" s="174">
        <v>2028</v>
      </c>
      <c r="C145" s="174">
        <v>12</v>
      </c>
      <c r="D145" s="174" t="s">
        <v>4136</v>
      </c>
      <c r="E145" s="175">
        <v>0.24266666666666675</v>
      </c>
      <c r="F145" s="175">
        <v>0.23781333333333332</v>
      </c>
      <c r="G145" s="175">
        <f>IF(portfolio_toggle!$A$1=46,E145,
IF(portfolio_toggle!$A$1=38,F145,
"error: please specify 38 or 46 MMT"))</f>
        <v>0.24266666666666675</v>
      </c>
    </row>
    <row r="146" spans="1:7" hidden="1">
      <c r="A146" s="174" t="s">
        <v>624</v>
      </c>
      <c r="B146" s="174">
        <v>2029</v>
      </c>
      <c r="C146" s="174">
        <v>1</v>
      </c>
      <c r="D146" s="174" t="s">
        <v>4137</v>
      </c>
      <c r="E146" s="175">
        <v>0.20533333333333337</v>
      </c>
      <c r="F146" s="175">
        <v>0.20271678000000004</v>
      </c>
      <c r="G146" s="175">
        <f>IF(portfolio_toggle!$A$1=46,E146,
IF(portfolio_toggle!$A$1=38,F146,
"error: please specify 38 or 46 MMT"))</f>
        <v>0.20533333333333337</v>
      </c>
    </row>
    <row r="147" spans="1:7" hidden="1">
      <c r="A147" s="174" t="s">
        <v>624</v>
      </c>
      <c r="B147" s="174">
        <v>2029</v>
      </c>
      <c r="C147" s="174">
        <v>2</v>
      </c>
      <c r="D147" s="174" t="s">
        <v>4138</v>
      </c>
      <c r="E147" s="175">
        <v>0.17600000000000002</v>
      </c>
      <c r="F147" s="175">
        <v>0.17375724000000001</v>
      </c>
      <c r="G147" s="175">
        <f>IF(portfolio_toggle!$A$1=46,E147,
IF(portfolio_toggle!$A$1=38,F147,
"error: please specify 38 or 46 MMT"))</f>
        <v>0.17600000000000002</v>
      </c>
    </row>
    <row r="148" spans="1:7" hidden="1">
      <c r="A148" s="174" t="s">
        <v>624</v>
      </c>
      <c r="B148" s="174">
        <v>2029</v>
      </c>
      <c r="C148" s="174">
        <v>3</v>
      </c>
      <c r="D148" s="174" t="s">
        <v>4139</v>
      </c>
      <c r="E148" s="175">
        <v>0.41066666666666674</v>
      </c>
      <c r="F148" s="175">
        <v>0.40543356000000008</v>
      </c>
      <c r="G148" s="175">
        <f>IF(portfolio_toggle!$A$1=46,E148,
IF(portfolio_toggle!$A$1=38,F148,
"error: please specify 38 or 46 MMT"))</f>
        <v>0.41066666666666674</v>
      </c>
    </row>
    <row r="149" spans="1:7" hidden="1">
      <c r="A149" s="174" t="s">
        <v>624</v>
      </c>
      <c r="B149" s="174">
        <v>2029</v>
      </c>
      <c r="C149" s="174">
        <v>4</v>
      </c>
      <c r="D149" s="174" t="s">
        <v>4140</v>
      </c>
      <c r="E149" s="175">
        <v>0.3666666666666667</v>
      </c>
      <c r="F149" s="175">
        <v>0.36199425000000002</v>
      </c>
      <c r="G149" s="175">
        <f>IF(portfolio_toggle!$A$1=46,E149,
IF(portfolio_toggle!$A$1=38,F149,
"error: please specify 38 or 46 MMT"))</f>
        <v>0.3666666666666667</v>
      </c>
    </row>
    <row r="150" spans="1:7" hidden="1">
      <c r="A150" s="174" t="s">
        <v>624</v>
      </c>
      <c r="B150" s="174">
        <v>2029</v>
      </c>
      <c r="C150" s="174">
        <v>5</v>
      </c>
      <c r="D150" s="174" t="s">
        <v>4141</v>
      </c>
      <c r="E150" s="175">
        <v>0.3666666666666667</v>
      </c>
      <c r="F150" s="175">
        <v>0.36199425000000002</v>
      </c>
      <c r="G150" s="175">
        <f>IF(portfolio_toggle!$A$1=46,E150,
IF(portfolio_toggle!$A$1=38,F150,
"error: please specify 38 or 46 MMT"))</f>
        <v>0.3666666666666667</v>
      </c>
    </row>
    <row r="151" spans="1:7" hidden="1">
      <c r="A151" s="174" t="s">
        <v>624</v>
      </c>
      <c r="B151" s="174">
        <v>2029</v>
      </c>
      <c r="C151" s="174">
        <v>6</v>
      </c>
      <c r="D151" s="174" t="s">
        <v>4142</v>
      </c>
      <c r="E151" s="175">
        <v>0.48400000000000004</v>
      </c>
      <c r="F151" s="175">
        <v>0.47783241000000004</v>
      </c>
      <c r="G151" s="175">
        <f>IF(portfolio_toggle!$A$1=46,E151,
IF(portfolio_toggle!$A$1=38,F151,
"error: please specify 38 or 46 MMT"))</f>
        <v>0.48400000000000004</v>
      </c>
    </row>
    <row r="152" spans="1:7" hidden="1">
      <c r="A152" s="174" t="s">
        <v>624</v>
      </c>
      <c r="B152" s="174">
        <v>2029</v>
      </c>
      <c r="C152" s="174">
        <v>7</v>
      </c>
      <c r="D152" s="174" t="s">
        <v>4143</v>
      </c>
      <c r="E152" s="175">
        <v>0.33733333333333337</v>
      </c>
      <c r="F152" s="175">
        <v>0.33303471000000001</v>
      </c>
      <c r="G152" s="175">
        <f>IF(portfolio_toggle!$A$1=46,E152,
IF(portfolio_toggle!$A$1=38,F152,
"error: please specify 38 or 46 MMT"))</f>
        <v>0.33733333333333337</v>
      </c>
    </row>
    <row r="153" spans="1:7" hidden="1">
      <c r="A153" s="174" t="s">
        <v>624</v>
      </c>
      <c r="B153" s="174">
        <v>2029</v>
      </c>
      <c r="C153" s="174">
        <v>8</v>
      </c>
      <c r="D153" s="174" t="s">
        <v>4144</v>
      </c>
      <c r="E153" s="175">
        <v>0.308</v>
      </c>
      <c r="F153" s="175">
        <v>0.30407517000000001</v>
      </c>
      <c r="G153" s="175">
        <f>IF(portfolio_toggle!$A$1=46,E153,
IF(portfolio_toggle!$A$1=38,F153,
"error: please specify 38 or 46 MMT"))</f>
        <v>0.308</v>
      </c>
    </row>
    <row r="154" spans="1:7" hidden="1">
      <c r="A154" s="174" t="s">
        <v>624</v>
      </c>
      <c r="B154" s="174">
        <v>2029</v>
      </c>
      <c r="C154" s="174">
        <v>9</v>
      </c>
      <c r="D154" s="174" t="s">
        <v>4145</v>
      </c>
      <c r="E154" s="175">
        <v>0.22</v>
      </c>
      <c r="F154" s="175">
        <v>0.21719655000000002</v>
      </c>
      <c r="G154" s="175">
        <f>IF(portfolio_toggle!$A$1=46,E154,
IF(portfolio_toggle!$A$1=38,F154,
"error: please specify 38 or 46 MMT"))</f>
        <v>0.22</v>
      </c>
    </row>
    <row r="155" spans="1:7" hidden="1">
      <c r="A155" s="174" t="s">
        <v>624</v>
      </c>
      <c r="B155" s="174">
        <v>2029</v>
      </c>
      <c r="C155" s="174">
        <v>10</v>
      </c>
      <c r="D155" s="174" t="s">
        <v>4146</v>
      </c>
      <c r="E155" s="175">
        <v>0.11733333333333335</v>
      </c>
      <c r="F155" s="175">
        <v>0.11583816000000001</v>
      </c>
      <c r="G155" s="175">
        <f>IF(portfolio_toggle!$A$1=46,E155,
IF(portfolio_toggle!$A$1=38,F155,
"error: please specify 38 or 46 MMT"))</f>
        <v>0.11733333333333335</v>
      </c>
    </row>
    <row r="156" spans="1:7" hidden="1">
      <c r="A156" s="174" t="s">
        <v>624</v>
      </c>
      <c r="B156" s="174">
        <v>2029</v>
      </c>
      <c r="C156" s="174">
        <v>11</v>
      </c>
      <c r="D156" s="174" t="s">
        <v>4147</v>
      </c>
      <c r="E156" s="175">
        <v>0.17600000000000002</v>
      </c>
      <c r="F156" s="175">
        <v>0.17375724000000001</v>
      </c>
      <c r="G156" s="175">
        <f>IF(portfolio_toggle!$A$1=46,E156,
IF(portfolio_toggle!$A$1=38,F156,
"error: please specify 38 or 46 MMT"))</f>
        <v>0.17600000000000002</v>
      </c>
    </row>
    <row r="157" spans="1:7" hidden="1">
      <c r="A157" s="174" t="s">
        <v>624</v>
      </c>
      <c r="B157" s="174">
        <v>2029</v>
      </c>
      <c r="C157" s="174">
        <v>12</v>
      </c>
      <c r="D157" s="174" t="s">
        <v>4148</v>
      </c>
      <c r="E157" s="175">
        <v>0.19066666666666668</v>
      </c>
      <c r="F157" s="175">
        <v>0.18823701000000001</v>
      </c>
      <c r="G157" s="175">
        <f>IF(portfolio_toggle!$A$1=46,E157,
IF(portfolio_toggle!$A$1=38,F157,
"error: please specify 38 or 46 MMT"))</f>
        <v>0.19066666666666668</v>
      </c>
    </row>
    <row r="158" spans="1:7" hidden="1">
      <c r="A158" s="174" t="s">
        <v>625</v>
      </c>
      <c r="B158" s="174">
        <v>2029</v>
      </c>
      <c r="C158" s="174">
        <v>1</v>
      </c>
      <c r="D158" s="174" t="s">
        <v>4149</v>
      </c>
      <c r="E158" s="175">
        <v>0.26133333333333347</v>
      </c>
      <c r="F158" s="175">
        <v>0.2561066666666667</v>
      </c>
      <c r="G158" s="175">
        <f>IF(portfolio_toggle!$A$1=46,E158,
IF(portfolio_toggle!$A$1=38,F158,
"error: please specify 38 or 46 MMT"))</f>
        <v>0.26133333333333347</v>
      </c>
    </row>
    <row r="159" spans="1:7" hidden="1">
      <c r="A159" s="174" t="s">
        <v>625</v>
      </c>
      <c r="B159" s="174">
        <v>2029</v>
      </c>
      <c r="C159" s="174">
        <v>2</v>
      </c>
      <c r="D159" s="174" t="s">
        <v>4150</v>
      </c>
      <c r="E159" s="175">
        <v>0.22400000000000009</v>
      </c>
      <c r="F159" s="175">
        <v>0.21951999999999999</v>
      </c>
      <c r="G159" s="175">
        <f>IF(portfolio_toggle!$A$1=46,E159,
IF(portfolio_toggle!$A$1=38,F159,
"error: please specify 38 or 46 MMT"))</f>
        <v>0.22400000000000009</v>
      </c>
    </row>
    <row r="160" spans="1:7" hidden="1">
      <c r="A160" s="174" t="s">
        <v>625</v>
      </c>
      <c r="B160" s="174">
        <v>2029</v>
      </c>
      <c r="C160" s="174">
        <v>3</v>
      </c>
      <c r="D160" s="174" t="s">
        <v>4151</v>
      </c>
      <c r="E160" s="175">
        <v>0.52266666666666695</v>
      </c>
      <c r="F160" s="175">
        <v>0.51221333333333341</v>
      </c>
      <c r="G160" s="175">
        <f>IF(portfolio_toggle!$A$1=46,E160,
IF(portfolio_toggle!$A$1=38,F160,
"error: please specify 38 or 46 MMT"))</f>
        <v>0.52266666666666695</v>
      </c>
    </row>
    <row r="161" spans="1:7" hidden="1">
      <c r="A161" s="174" t="s">
        <v>625</v>
      </c>
      <c r="B161" s="174">
        <v>2029</v>
      </c>
      <c r="C161" s="174">
        <v>4</v>
      </c>
      <c r="D161" s="174" t="s">
        <v>4152</v>
      </c>
      <c r="E161" s="175">
        <v>0.46666666666666684</v>
      </c>
      <c r="F161" s="175">
        <v>0.45733333333333331</v>
      </c>
      <c r="G161" s="175">
        <f>IF(portfolio_toggle!$A$1=46,E161,
IF(portfolio_toggle!$A$1=38,F161,
"error: please specify 38 or 46 MMT"))</f>
        <v>0.46666666666666684</v>
      </c>
    </row>
    <row r="162" spans="1:7" hidden="1">
      <c r="A162" s="174" t="s">
        <v>625</v>
      </c>
      <c r="B162" s="174">
        <v>2029</v>
      </c>
      <c r="C162" s="174">
        <v>5</v>
      </c>
      <c r="D162" s="174" t="s">
        <v>4153</v>
      </c>
      <c r="E162" s="175">
        <v>0.46666666666666684</v>
      </c>
      <c r="F162" s="175">
        <v>0.45733333333333331</v>
      </c>
      <c r="G162" s="175">
        <f>IF(portfolio_toggle!$A$1=46,E162,
IF(portfolio_toggle!$A$1=38,F162,
"error: please specify 38 or 46 MMT"))</f>
        <v>0.46666666666666684</v>
      </c>
    </row>
    <row r="163" spans="1:7" hidden="1">
      <c r="A163" s="174" t="s">
        <v>625</v>
      </c>
      <c r="B163" s="174">
        <v>2029</v>
      </c>
      <c r="C163" s="174">
        <v>6</v>
      </c>
      <c r="D163" s="174" t="s">
        <v>4154</v>
      </c>
      <c r="E163" s="175">
        <v>0.61600000000000021</v>
      </c>
      <c r="F163" s="175">
        <v>0.60367999999999999</v>
      </c>
      <c r="G163" s="175">
        <f>IF(portfolio_toggle!$A$1=46,E163,
IF(portfolio_toggle!$A$1=38,F163,
"error: please specify 38 or 46 MMT"))</f>
        <v>0.61600000000000021</v>
      </c>
    </row>
    <row r="164" spans="1:7" hidden="1">
      <c r="A164" s="174" t="s">
        <v>625</v>
      </c>
      <c r="B164" s="174">
        <v>2029</v>
      </c>
      <c r="C164" s="174">
        <v>7</v>
      </c>
      <c r="D164" s="174" t="s">
        <v>4155</v>
      </c>
      <c r="E164" s="175">
        <v>0.42933333333333351</v>
      </c>
      <c r="F164" s="175">
        <v>0.42074666666666666</v>
      </c>
      <c r="G164" s="175">
        <f>IF(portfolio_toggle!$A$1=46,E164,
IF(portfolio_toggle!$A$1=38,F164,
"error: please specify 38 or 46 MMT"))</f>
        <v>0.42933333333333351</v>
      </c>
    </row>
    <row r="165" spans="1:7" hidden="1">
      <c r="A165" s="174" t="s">
        <v>625</v>
      </c>
      <c r="B165" s="174">
        <v>2029</v>
      </c>
      <c r="C165" s="174">
        <v>8</v>
      </c>
      <c r="D165" s="174" t="s">
        <v>4156</v>
      </c>
      <c r="E165" s="175">
        <v>0.39200000000000013</v>
      </c>
      <c r="F165" s="175">
        <v>0.38415999999999995</v>
      </c>
      <c r="G165" s="175">
        <f>IF(portfolio_toggle!$A$1=46,E165,
IF(portfolio_toggle!$A$1=38,F165,
"error: please specify 38 or 46 MMT"))</f>
        <v>0.39200000000000013</v>
      </c>
    </row>
    <row r="166" spans="1:7" hidden="1">
      <c r="A166" s="174" t="s">
        <v>625</v>
      </c>
      <c r="B166" s="174">
        <v>2029</v>
      </c>
      <c r="C166" s="174">
        <v>9</v>
      </c>
      <c r="D166" s="174" t="s">
        <v>4157</v>
      </c>
      <c r="E166" s="175">
        <v>0.27688571428571435</v>
      </c>
      <c r="F166" s="175">
        <v>0.27404685884577423</v>
      </c>
      <c r="G166" s="175">
        <f>IF(portfolio_toggle!$A$1=46,E166,
IF(portfolio_toggle!$A$1=38,F166,
"error: please specify 38 or 46 MMT"))</f>
        <v>0.27688571428571435</v>
      </c>
    </row>
    <row r="167" spans="1:7" hidden="1">
      <c r="A167" s="174" t="s">
        <v>625</v>
      </c>
      <c r="B167" s="174">
        <v>2029</v>
      </c>
      <c r="C167" s="174">
        <v>10</v>
      </c>
      <c r="D167" s="174" t="s">
        <v>4158</v>
      </c>
      <c r="E167" s="175">
        <v>0.1493333333333334</v>
      </c>
      <c r="F167" s="175">
        <v>0.14634666666666665</v>
      </c>
      <c r="G167" s="175">
        <f>IF(portfolio_toggle!$A$1=46,E167,
IF(portfolio_toggle!$A$1=38,F167,
"error: please specify 38 or 46 MMT"))</f>
        <v>0.1493333333333334</v>
      </c>
    </row>
    <row r="168" spans="1:7" hidden="1">
      <c r="A168" s="174" t="s">
        <v>625</v>
      </c>
      <c r="B168" s="174">
        <v>2029</v>
      </c>
      <c r="C168" s="174">
        <v>11</v>
      </c>
      <c r="D168" s="174" t="s">
        <v>4159</v>
      </c>
      <c r="E168" s="175">
        <v>0.22400000000000009</v>
      </c>
      <c r="F168" s="175">
        <v>0.21951999999999999</v>
      </c>
      <c r="G168" s="175">
        <f>IF(portfolio_toggle!$A$1=46,E168,
IF(portfolio_toggle!$A$1=38,F168,
"error: please specify 38 or 46 MMT"))</f>
        <v>0.22400000000000009</v>
      </c>
    </row>
    <row r="169" spans="1:7" hidden="1">
      <c r="A169" s="174" t="s">
        <v>625</v>
      </c>
      <c r="B169" s="174">
        <v>2029</v>
      </c>
      <c r="C169" s="174">
        <v>12</v>
      </c>
      <c r="D169" s="174" t="s">
        <v>4160</v>
      </c>
      <c r="E169" s="175">
        <v>0.24266666666666675</v>
      </c>
      <c r="F169" s="175">
        <v>0.23781333333333332</v>
      </c>
      <c r="G169" s="175">
        <f>IF(portfolio_toggle!$A$1=46,E169,
IF(portfolio_toggle!$A$1=38,F169,
"error: please specify 38 or 46 MMT"))</f>
        <v>0.24266666666666675</v>
      </c>
    </row>
    <row r="170" spans="1:7" hidden="1">
      <c r="A170" s="174" t="s">
        <v>624</v>
      </c>
      <c r="B170" s="174">
        <v>2030</v>
      </c>
      <c r="C170" s="174">
        <v>1</v>
      </c>
      <c r="D170" s="174" t="s">
        <v>4161</v>
      </c>
      <c r="E170" s="175">
        <v>0.20533333333333337</v>
      </c>
      <c r="F170" s="175">
        <v>0.20246113066666668</v>
      </c>
      <c r="G170" s="175">
        <f>IF(portfolio_toggle!$A$1=46,E170,
IF(portfolio_toggle!$A$1=38,F170,
"error: please specify 38 or 46 MMT"))</f>
        <v>0.20533333333333337</v>
      </c>
    </row>
    <row r="171" spans="1:7" hidden="1">
      <c r="A171" s="174" t="s">
        <v>624</v>
      </c>
      <c r="B171" s="174">
        <v>2030</v>
      </c>
      <c r="C171" s="174">
        <v>2</v>
      </c>
      <c r="D171" s="174" t="s">
        <v>4162</v>
      </c>
      <c r="E171" s="175">
        <v>0.17600000000000002</v>
      </c>
      <c r="F171" s="175">
        <v>0.17353811199999999</v>
      </c>
      <c r="G171" s="175">
        <f>IF(portfolio_toggle!$A$1=46,E171,
IF(portfolio_toggle!$A$1=38,F171,
"error: please specify 38 or 46 MMT"))</f>
        <v>0.17600000000000002</v>
      </c>
    </row>
    <row r="172" spans="1:7" hidden="1">
      <c r="A172" s="174" t="s">
        <v>624</v>
      </c>
      <c r="B172" s="174">
        <v>2030</v>
      </c>
      <c r="C172" s="174">
        <v>3</v>
      </c>
      <c r="D172" s="174" t="s">
        <v>4163</v>
      </c>
      <c r="E172" s="175">
        <v>0.41066666666666674</v>
      </c>
      <c r="F172" s="175">
        <v>0.40492226133333337</v>
      </c>
      <c r="G172" s="175">
        <f>IF(portfolio_toggle!$A$1=46,E172,
IF(portfolio_toggle!$A$1=38,F172,
"error: please specify 38 or 46 MMT"))</f>
        <v>0.41066666666666674</v>
      </c>
    </row>
    <row r="173" spans="1:7" hidden="1">
      <c r="A173" s="174" t="s">
        <v>624</v>
      </c>
      <c r="B173" s="174">
        <v>2030</v>
      </c>
      <c r="C173" s="174">
        <v>4</v>
      </c>
      <c r="D173" s="174" t="s">
        <v>4164</v>
      </c>
      <c r="E173" s="175">
        <v>0.3666666666666667</v>
      </c>
      <c r="F173" s="175">
        <v>0.36153773333333333</v>
      </c>
      <c r="G173" s="175">
        <f>IF(portfolio_toggle!$A$1=46,E173,
IF(portfolio_toggle!$A$1=38,F173,
"error: please specify 38 or 46 MMT"))</f>
        <v>0.3666666666666667</v>
      </c>
    </row>
    <row r="174" spans="1:7" hidden="1">
      <c r="A174" s="174" t="s">
        <v>624</v>
      </c>
      <c r="B174" s="174">
        <v>2030</v>
      </c>
      <c r="C174" s="174">
        <v>5</v>
      </c>
      <c r="D174" s="174" t="s">
        <v>4165</v>
      </c>
      <c r="E174" s="175">
        <v>0.3666666666666667</v>
      </c>
      <c r="F174" s="175">
        <v>0.36153773333333333</v>
      </c>
      <c r="G174" s="175">
        <f>IF(portfolio_toggle!$A$1=46,E174,
IF(portfolio_toggle!$A$1=38,F174,
"error: please specify 38 or 46 MMT"))</f>
        <v>0.3666666666666667</v>
      </c>
    </row>
    <row r="175" spans="1:7" hidden="1">
      <c r="A175" s="174" t="s">
        <v>624</v>
      </c>
      <c r="B175" s="174">
        <v>2030</v>
      </c>
      <c r="C175" s="174">
        <v>6</v>
      </c>
      <c r="D175" s="174" t="s">
        <v>4166</v>
      </c>
      <c r="E175" s="175">
        <v>0.48400000000000004</v>
      </c>
      <c r="F175" s="175">
        <v>0.47722980800000003</v>
      </c>
      <c r="G175" s="175">
        <f>IF(portfolio_toggle!$A$1=46,E175,
IF(portfolio_toggle!$A$1=38,F175,
"error: please specify 38 or 46 MMT"))</f>
        <v>0.48400000000000004</v>
      </c>
    </row>
    <row r="176" spans="1:7" hidden="1">
      <c r="A176" s="174" t="s">
        <v>624</v>
      </c>
      <c r="B176" s="174">
        <v>2030</v>
      </c>
      <c r="C176" s="174">
        <v>7</v>
      </c>
      <c r="D176" s="174" t="s">
        <v>4167</v>
      </c>
      <c r="E176" s="175">
        <v>0.33733333333333337</v>
      </c>
      <c r="F176" s="175">
        <v>0.3326147146666667</v>
      </c>
      <c r="G176" s="175">
        <f>IF(portfolio_toggle!$A$1=46,E176,
IF(portfolio_toggle!$A$1=38,F176,
"error: please specify 38 or 46 MMT"))</f>
        <v>0.33733333333333337</v>
      </c>
    </row>
    <row r="177" spans="1:7" hidden="1">
      <c r="A177" s="174" t="s">
        <v>624</v>
      </c>
      <c r="B177" s="174">
        <v>2030</v>
      </c>
      <c r="C177" s="174">
        <v>8</v>
      </c>
      <c r="D177" s="174" t="s">
        <v>4168</v>
      </c>
      <c r="E177" s="175">
        <v>0.308</v>
      </c>
      <c r="F177" s="175">
        <v>0.30369169600000001</v>
      </c>
      <c r="G177" s="175">
        <f>IF(portfolio_toggle!$A$1=46,E177,
IF(portfolio_toggle!$A$1=38,F177,
"error: please specify 38 or 46 MMT"))</f>
        <v>0.308</v>
      </c>
    </row>
    <row r="178" spans="1:7" hidden="1">
      <c r="A178" s="174" t="s">
        <v>624</v>
      </c>
      <c r="B178" s="174">
        <v>2030</v>
      </c>
      <c r="C178" s="174">
        <v>9</v>
      </c>
      <c r="D178" s="174" t="s">
        <v>4169</v>
      </c>
      <c r="E178" s="175">
        <v>0.22</v>
      </c>
      <c r="F178" s="175">
        <v>0.21692264</v>
      </c>
      <c r="G178" s="175">
        <f>IF(portfolio_toggle!$A$1=46,E178,
IF(portfolio_toggle!$A$1=38,F178,
"error: please specify 38 or 46 MMT"))</f>
        <v>0.22</v>
      </c>
    </row>
    <row r="179" spans="1:7" hidden="1">
      <c r="A179" s="174" t="s">
        <v>624</v>
      </c>
      <c r="B179" s="174">
        <v>2030</v>
      </c>
      <c r="C179" s="174">
        <v>10</v>
      </c>
      <c r="D179" s="174" t="s">
        <v>4170</v>
      </c>
      <c r="E179" s="175">
        <v>0.11733333333333335</v>
      </c>
      <c r="F179" s="175">
        <v>0.11569207466666667</v>
      </c>
      <c r="G179" s="175">
        <f>IF(portfolio_toggle!$A$1=46,E179,
IF(portfolio_toggle!$A$1=38,F179,
"error: please specify 38 or 46 MMT"))</f>
        <v>0.11733333333333335</v>
      </c>
    </row>
    <row r="180" spans="1:7" hidden="1">
      <c r="A180" s="174" t="s">
        <v>624</v>
      </c>
      <c r="B180" s="174">
        <v>2030</v>
      </c>
      <c r="C180" s="174">
        <v>11</v>
      </c>
      <c r="D180" s="174" t="s">
        <v>4171</v>
      </c>
      <c r="E180" s="175">
        <v>0.17600000000000002</v>
      </c>
      <c r="F180" s="175">
        <v>0.17353811199999999</v>
      </c>
      <c r="G180" s="175">
        <f>IF(portfolio_toggle!$A$1=46,E180,
IF(portfolio_toggle!$A$1=38,F180,
"error: please specify 38 or 46 MMT"))</f>
        <v>0.17600000000000002</v>
      </c>
    </row>
    <row r="181" spans="1:7" hidden="1">
      <c r="A181" s="174" t="s">
        <v>624</v>
      </c>
      <c r="B181" s="174">
        <v>2030</v>
      </c>
      <c r="C181" s="174">
        <v>12</v>
      </c>
      <c r="D181" s="174" t="s">
        <v>4172</v>
      </c>
      <c r="E181" s="175">
        <v>0.19066666666666668</v>
      </c>
      <c r="F181" s="175">
        <v>0.18799962133333334</v>
      </c>
      <c r="G181" s="175">
        <f>IF(portfolio_toggle!$A$1=46,E181,
IF(portfolio_toggle!$A$1=38,F181,
"error: please specify 38 or 46 MMT"))</f>
        <v>0.19066666666666668</v>
      </c>
    </row>
    <row r="182" spans="1:7" hidden="1">
      <c r="A182" s="174" t="s">
        <v>625</v>
      </c>
      <c r="B182" s="174">
        <v>2030</v>
      </c>
      <c r="C182" s="174">
        <v>1</v>
      </c>
      <c r="D182" s="174" t="s">
        <v>4173</v>
      </c>
      <c r="E182" s="175">
        <v>0.26133333333333347</v>
      </c>
      <c r="F182" s="175">
        <v>0.2561066666666667</v>
      </c>
      <c r="G182" s="175">
        <f>IF(portfolio_toggle!$A$1=46,E182,
IF(portfolio_toggle!$A$1=38,F182,
"error: please specify 38 or 46 MMT"))</f>
        <v>0.26133333333333347</v>
      </c>
    </row>
    <row r="183" spans="1:7" hidden="1">
      <c r="A183" s="174" t="s">
        <v>625</v>
      </c>
      <c r="B183" s="174">
        <v>2030</v>
      </c>
      <c r="C183" s="174">
        <v>2</v>
      </c>
      <c r="D183" s="174" t="s">
        <v>4174</v>
      </c>
      <c r="E183" s="175">
        <v>0.22400000000000009</v>
      </c>
      <c r="F183" s="175">
        <v>0.21951999999999999</v>
      </c>
      <c r="G183" s="175">
        <f>IF(portfolio_toggle!$A$1=46,E183,
IF(portfolio_toggle!$A$1=38,F183,
"error: please specify 38 or 46 MMT"))</f>
        <v>0.22400000000000009</v>
      </c>
    </row>
    <row r="184" spans="1:7" hidden="1">
      <c r="A184" s="174" t="s">
        <v>625</v>
      </c>
      <c r="B184" s="174">
        <v>2030</v>
      </c>
      <c r="C184" s="174">
        <v>3</v>
      </c>
      <c r="D184" s="174" t="s">
        <v>4175</v>
      </c>
      <c r="E184" s="175">
        <v>0.52266666666666695</v>
      </c>
      <c r="F184" s="175">
        <v>0.51221333333333341</v>
      </c>
      <c r="G184" s="175">
        <f>IF(portfolio_toggle!$A$1=46,E184,
IF(portfolio_toggle!$A$1=38,F184,
"error: please specify 38 or 46 MMT"))</f>
        <v>0.52266666666666695</v>
      </c>
    </row>
    <row r="185" spans="1:7" hidden="1">
      <c r="A185" s="174" t="s">
        <v>625</v>
      </c>
      <c r="B185" s="174">
        <v>2030</v>
      </c>
      <c r="C185" s="174">
        <v>4</v>
      </c>
      <c r="D185" s="174" t="s">
        <v>4176</v>
      </c>
      <c r="E185" s="175">
        <v>0.46666666666666684</v>
      </c>
      <c r="F185" s="175">
        <v>0.45733333333333331</v>
      </c>
      <c r="G185" s="175">
        <f>IF(portfolio_toggle!$A$1=46,E185,
IF(portfolio_toggle!$A$1=38,F185,
"error: please specify 38 or 46 MMT"))</f>
        <v>0.46666666666666684</v>
      </c>
    </row>
    <row r="186" spans="1:7" hidden="1">
      <c r="A186" s="174" t="s">
        <v>625</v>
      </c>
      <c r="B186" s="174">
        <v>2030</v>
      </c>
      <c r="C186" s="174">
        <v>5</v>
      </c>
      <c r="D186" s="174" t="s">
        <v>4177</v>
      </c>
      <c r="E186" s="175">
        <v>0.46666666666666684</v>
      </c>
      <c r="F186" s="175">
        <v>0.45733333333333331</v>
      </c>
      <c r="G186" s="175">
        <f>IF(portfolio_toggle!$A$1=46,E186,
IF(portfolio_toggle!$A$1=38,F186,
"error: please specify 38 or 46 MMT"))</f>
        <v>0.46666666666666684</v>
      </c>
    </row>
    <row r="187" spans="1:7" hidden="1">
      <c r="A187" s="174" t="s">
        <v>625</v>
      </c>
      <c r="B187" s="174">
        <v>2030</v>
      </c>
      <c r="C187" s="174">
        <v>6</v>
      </c>
      <c r="D187" s="174" t="s">
        <v>4178</v>
      </c>
      <c r="E187" s="175">
        <v>0.61600000000000021</v>
      </c>
      <c r="F187" s="175">
        <v>0.60367999999999999</v>
      </c>
      <c r="G187" s="175">
        <f>IF(portfolio_toggle!$A$1=46,E187,
IF(portfolio_toggle!$A$1=38,F187,
"error: please specify 38 or 46 MMT"))</f>
        <v>0.61600000000000021</v>
      </c>
    </row>
    <row r="188" spans="1:7" hidden="1">
      <c r="A188" s="174" t="s">
        <v>625</v>
      </c>
      <c r="B188" s="174">
        <v>2030</v>
      </c>
      <c r="C188" s="174">
        <v>7</v>
      </c>
      <c r="D188" s="174" t="s">
        <v>4179</v>
      </c>
      <c r="E188" s="175">
        <v>0.42933333333333351</v>
      </c>
      <c r="F188" s="175">
        <v>0.42074666666666666</v>
      </c>
      <c r="G188" s="175">
        <f>IF(portfolio_toggle!$A$1=46,E188,
IF(portfolio_toggle!$A$1=38,F188,
"error: please specify 38 or 46 MMT"))</f>
        <v>0.42933333333333351</v>
      </c>
    </row>
    <row r="189" spans="1:7" hidden="1">
      <c r="A189" s="174" t="s">
        <v>625</v>
      </c>
      <c r="B189" s="174">
        <v>2030</v>
      </c>
      <c r="C189" s="174">
        <v>8</v>
      </c>
      <c r="D189" s="174" t="s">
        <v>4180</v>
      </c>
      <c r="E189" s="175">
        <v>0.39200000000000013</v>
      </c>
      <c r="F189" s="175">
        <v>0.38415999999999995</v>
      </c>
      <c r="G189" s="175">
        <f>IF(portfolio_toggle!$A$1=46,E189,
IF(portfolio_toggle!$A$1=38,F189,
"error: please specify 38 or 46 MMT"))</f>
        <v>0.39200000000000013</v>
      </c>
    </row>
    <row r="190" spans="1:7" hidden="1">
      <c r="A190" s="174" t="s">
        <v>625</v>
      </c>
      <c r="B190" s="174">
        <v>2030</v>
      </c>
      <c r="C190" s="174">
        <v>9</v>
      </c>
      <c r="D190" s="174" t="s">
        <v>4181</v>
      </c>
      <c r="E190" s="175">
        <v>0.27688571428571435</v>
      </c>
      <c r="F190" s="175">
        <v>0.27301300000000001</v>
      </c>
      <c r="G190" s="175">
        <f>IF(portfolio_toggle!$A$1=46,E190,
IF(portfolio_toggle!$A$1=38,F190,
"error: please specify 38 or 46 MMT"))</f>
        <v>0.27688571428571435</v>
      </c>
    </row>
    <row r="191" spans="1:7" hidden="1">
      <c r="A191" s="174" t="s">
        <v>625</v>
      </c>
      <c r="B191" s="174">
        <v>2030</v>
      </c>
      <c r="C191" s="174">
        <v>10</v>
      </c>
      <c r="D191" s="174" t="s">
        <v>4182</v>
      </c>
      <c r="E191" s="175">
        <v>0.1493333333333334</v>
      </c>
      <c r="F191" s="175">
        <v>0.14634666666666665</v>
      </c>
      <c r="G191" s="175">
        <f>IF(portfolio_toggle!$A$1=46,E191,
IF(portfolio_toggle!$A$1=38,F191,
"error: please specify 38 or 46 MMT"))</f>
        <v>0.1493333333333334</v>
      </c>
    </row>
    <row r="192" spans="1:7" hidden="1">
      <c r="A192" s="174" t="s">
        <v>625</v>
      </c>
      <c r="B192" s="174">
        <v>2030</v>
      </c>
      <c r="C192" s="174">
        <v>11</v>
      </c>
      <c r="D192" s="174" t="s">
        <v>4183</v>
      </c>
      <c r="E192" s="175">
        <v>0.22400000000000009</v>
      </c>
      <c r="F192" s="175">
        <v>0.21951999999999999</v>
      </c>
      <c r="G192" s="175">
        <f>IF(portfolio_toggle!$A$1=46,E192,
IF(portfolio_toggle!$A$1=38,F192,
"error: please specify 38 or 46 MMT"))</f>
        <v>0.22400000000000009</v>
      </c>
    </row>
    <row r="193" spans="1:7" hidden="1">
      <c r="A193" s="174" t="s">
        <v>625</v>
      </c>
      <c r="B193" s="174">
        <v>2030</v>
      </c>
      <c r="C193" s="174">
        <v>12</v>
      </c>
      <c r="D193" s="174" t="s">
        <v>4184</v>
      </c>
      <c r="E193" s="175">
        <v>0.24266666666666675</v>
      </c>
      <c r="F193" s="175">
        <v>0.23781333333333332</v>
      </c>
      <c r="G193" s="175">
        <f>IF(portfolio_toggle!$A$1=46,E193,
IF(portfolio_toggle!$A$1=38,F193,
"error: please specify 38 or 46 MMT"))</f>
        <v>0.24266666666666675</v>
      </c>
    </row>
    <row r="194" spans="1:7" hidden="1">
      <c r="A194" s="174" t="s">
        <v>626</v>
      </c>
      <c r="B194" s="174">
        <v>2020</v>
      </c>
      <c r="C194" s="174">
        <v>1</v>
      </c>
      <c r="D194" s="174" t="s">
        <v>4185</v>
      </c>
      <c r="E194" s="175">
        <v>0.82</v>
      </c>
      <c r="F194" s="175">
        <v>0.82</v>
      </c>
      <c r="G194" s="175">
        <f>IF(portfolio_toggle!$A$1=46,E194,
IF(portfolio_toggle!$A$1=38,F194,
"error: please specify 38 or 46 MMT"))</f>
        <v>0.82</v>
      </c>
    </row>
    <row r="195" spans="1:7" hidden="1">
      <c r="A195" s="174" t="s">
        <v>626</v>
      </c>
      <c r="B195" s="174">
        <v>2020</v>
      </c>
      <c r="C195" s="174">
        <v>2</v>
      </c>
      <c r="D195" s="174" t="s">
        <v>4186</v>
      </c>
      <c r="E195" s="175">
        <v>0.86</v>
      </c>
      <c r="F195" s="175">
        <v>0.86</v>
      </c>
      <c r="G195" s="175">
        <f>IF(portfolio_toggle!$A$1=46,E195,
IF(portfolio_toggle!$A$1=38,F195,
"error: please specify 38 or 46 MMT"))</f>
        <v>0.86</v>
      </c>
    </row>
    <row r="196" spans="1:7" hidden="1">
      <c r="A196" s="174" t="s">
        <v>626</v>
      </c>
      <c r="B196" s="174">
        <v>2020</v>
      </c>
      <c r="C196" s="174">
        <v>3</v>
      </c>
      <c r="D196" s="174" t="s">
        <v>4187</v>
      </c>
      <c r="E196" s="175">
        <v>0.84</v>
      </c>
      <c r="F196" s="175">
        <v>0.84</v>
      </c>
      <c r="G196" s="175">
        <f>IF(portfolio_toggle!$A$1=46,E196,
IF(portfolio_toggle!$A$1=38,F196,
"error: please specify 38 or 46 MMT"))</f>
        <v>0.84</v>
      </c>
    </row>
    <row r="197" spans="1:7" hidden="1">
      <c r="A197" s="174" t="s">
        <v>626</v>
      </c>
      <c r="B197" s="174">
        <v>2020</v>
      </c>
      <c r="C197" s="174">
        <v>4</v>
      </c>
      <c r="D197" s="174" t="s">
        <v>4188</v>
      </c>
      <c r="E197" s="175">
        <v>0.76</v>
      </c>
      <c r="F197" s="175">
        <v>0.76</v>
      </c>
      <c r="G197" s="175">
        <f>IF(portfolio_toggle!$A$1=46,E197,
IF(portfolio_toggle!$A$1=38,F197,
"error: please specify 38 or 46 MMT"))</f>
        <v>0.76</v>
      </c>
    </row>
    <row r="198" spans="1:7" hidden="1">
      <c r="A198" s="174" t="s">
        <v>626</v>
      </c>
      <c r="B198" s="174">
        <v>2020</v>
      </c>
      <c r="C198" s="174">
        <v>5</v>
      </c>
      <c r="D198" s="174" t="s">
        <v>4189</v>
      </c>
      <c r="E198" s="175">
        <v>0.83</v>
      </c>
      <c r="F198" s="175">
        <v>0.83</v>
      </c>
      <c r="G198" s="175">
        <f>IF(portfolio_toggle!$A$1=46,E198,
IF(portfolio_toggle!$A$1=38,F198,
"error: please specify 38 or 46 MMT"))</f>
        <v>0.83</v>
      </c>
    </row>
    <row r="199" spans="1:7" hidden="1">
      <c r="A199" s="174" t="s">
        <v>626</v>
      </c>
      <c r="B199" s="174">
        <v>2020</v>
      </c>
      <c r="C199" s="174">
        <v>6</v>
      </c>
      <c r="D199" s="174" t="s">
        <v>4190</v>
      </c>
      <c r="E199" s="175">
        <v>0.89</v>
      </c>
      <c r="F199" s="175">
        <v>0.89</v>
      </c>
      <c r="G199" s="175">
        <f>IF(portfolio_toggle!$A$1=46,E199,
IF(portfolio_toggle!$A$1=38,F199,
"error: please specify 38 or 46 MMT"))</f>
        <v>0.89</v>
      </c>
    </row>
    <row r="200" spans="1:7" hidden="1">
      <c r="A200" s="174" t="s">
        <v>626</v>
      </c>
      <c r="B200" s="174">
        <v>2020</v>
      </c>
      <c r="C200" s="174">
        <v>7</v>
      </c>
      <c r="D200" s="174" t="s">
        <v>4191</v>
      </c>
      <c r="E200" s="175">
        <v>0.87</v>
      </c>
      <c r="F200" s="175">
        <v>0.87</v>
      </c>
      <c r="G200" s="175">
        <f>IF(portfolio_toggle!$A$1=46,E200,
IF(portfolio_toggle!$A$1=38,F200,
"error: please specify 38 or 46 MMT"))</f>
        <v>0.87</v>
      </c>
    </row>
    <row r="201" spans="1:7" hidden="1">
      <c r="A201" s="174" t="s">
        <v>626</v>
      </c>
      <c r="B201" s="174">
        <v>2020</v>
      </c>
      <c r="C201" s="174">
        <v>8</v>
      </c>
      <c r="D201" s="174" t="s">
        <v>4192</v>
      </c>
      <c r="E201" s="175">
        <v>0.9</v>
      </c>
      <c r="F201" s="175">
        <v>0.9</v>
      </c>
      <c r="G201" s="175">
        <f>IF(portfolio_toggle!$A$1=46,E201,
IF(portfolio_toggle!$A$1=38,F201,
"error: please specify 38 or 46 MMT"))</f>
        <v>0.9</v>
      </c>
    </row>
    <row r="202" spans="1:7" hidden="1">
      <c r="A202" s="174" t="s">
        <v>626</v>
      </c>
      <c r="B202" s="174">
        <v>2020</v>
      </c>
      <c r="C202" s="174">
        <v>9</v>
      </c>
      <c r="D202" s="174" t="s">
        <v>4193</v>
      </c>
      <c r="E202" s="175">
        <v>0.9</v>
      </c>
      <c r="F202" s="175">
        <v>0.9</v>
      </c>
      <c r="G202" s="175">
        <f>IF(portfolio_toggle!$A$1=46,E202,
IF(portfolio_toggle!$A$1=38,F202,
"error: please specify 38 or 46 MMT"))</f>
        <v>0.9</v>
      </c>
    </row>
    <row r="203" spans="1:7" hidden="1">
      <c r="A203" s="174" t="s">
        <v>626</v>
      </c>
      <c r="B203" s="174">
        <v>2020</v>
      </c>
      <c r="C203" s="174">
        <v>10</v>
      </c>
      <c r="D203" s="174" t="s">
        <v>4194</v>
      </c>
      <c r="E203" s="175">
        <v>0.81</v>
      </c>
      <c r="F203" s="175">
        <v>0.81</v>
      </c>
      <c r="G203" s="175">
        <f>IF(portfolio_toggle!$A$1=46,E203,
IF(portfolio_toggle!$A$1=38,F203,
"error: please specify 38 or 46 MMT"))</f>
        <v>0.81</v>
      </c>
    </row>
    <row r="204" spans="1:7" hidden="1">
      <c r="A204" s="174" t="s">
        <v>626</v>
      </c>
      <c r="B204" s="174">
        <v>2020</v>
      </c>
      <c r="C204" s="174">
        <v>11</v>
      </c>
      <c r="D204" s="174" t="s">
        <v>4195</v>
      </c>
      <c r="E204" s="175">
        <v>0.85</v>
      </c>
      <c r="F204" s="175">
        <v>0.85</v>
      </c>
      <c r="G204" s="175">
        <f>IF(portfolio_toggle!$A$1=46,E204,
IF(portfolio_toggle!$A$1=38,F204,
"error: please specify 38 or 46 MMT"))</f>
        <v>0.85</v>
      </c>
    </row>
    <row r="205" spans="1:7" hidden="1">
      <c r="A205" s="174" t="s">
        <v>626</v>
      </c>
      <c r="B205" s="174">
        <v>2020</v>
      </c>
      <c r="C205" s="174">
        <v>12</v>
      </c>
      <c r="D205" s="174" t="s">
        <v>4196</v>
      </c>
      <c r="E205" s="175">
        <v>0.86</v>
      </c>
      <c r="F205" s="175">
        <v>0.86</v>
      </c>
      <c r="G205" s="175">
        <f>IF(portfolio_toggle!$A$1=46,E205,
IF(portfolio_toggle!$A$1=38,F205,
"error: please specify 38 or 46 MMT"))</f>
        <v>0.86</v>
      </c>
    </row>
    <row r="206" spans="1:7" hidden="1">
      <c r="A206" s="174" t="s">
        <v>627</v>
      </c>
      <c r="B206" s="174">
        <v>2020</v>
      </c>
      <c r="C206" s="174">
        <v>1</v>
      </c>
      <c r="D206" s="174" t="s">
        <v>4197</v>
      </c>
      <c r="E206" s="175">
        <v>0.81</v>
      </c>
      <c r="F206" s="175">
        <v>0.81</v>
      </c>
      <c r="G206" s="175">
        <f>IF(portfolio_toggle!$A$1=46,E206,
IF(portfolio_toggle!$A$1=38,F206,
"error: please specify 38 or 46 MMT"))</f>
        <v>0.81</v>
      </c>
    </row>
    <row r="207" spans="1:7" hidden="1">
      <c r="A207" s="174" t="s">
        <v>627</v>
      </c>
      <c r="B207" s="174">
        <v>2020</v>
      </c>
      <c r="C207" s="174">
        <v>2</v>
      </c>
      <c r="D207" s="174" t="s">
        <v>4198</v>
      </c>
      <c r="E207" s="175">
        <v>0.79</v>
      </c>
      <c r="F207" s="175">
        <v>0.79</v>
      </c>
      <c r="G207" s="175">
        <f>IF(portfolio_toggle!$A$1=46,E207,
IF(portfolio_toggle!$A$1=38,F207,
"error: please specify 38 or 46 MMT"))</f>
        <v>0.79</v>
      </c>
    </row>
    <row r="208" spans="1:7" hidden="1">
      <c r="A208" s="174" t="s">
        <v>627</v>
      </c>
      <c r="B208" s="174">
        <v>2020</v>
      </c>
      <c r="C208" s="174">
        <v>3</v>
      </c>
      <c r="D208" s="174" t="s">
        <v>4199</v>
      </c>
      <c r="E208" s="175">
        <v>0.73</v>
      </c>
      <c r="F208" s="175">
        <v>0.73</v>
      </c>
      <c r="G208" s="175">
        <f>IF(portfolio_toggle!$A$1=46,E208,
IF(portfolio_toggle!$A$1=38,F208,
"error: please specify 38 or 46 MMT"))</f>
        <v>0.73</v>
      </c>
    </row>
    <row r="209" spans="1:7" hidden="1">
      <c r="A209" s="174" t="s">
        <v>627</v>
      </c>
      <c r="B209" s="174">
        <v>2020</v>
      </c>
      <c r="C209" s="174">
        <v>4</v>
      </c>
      <c r="D209" s="174" t="s">
        <v>4200</v>
      </c>
      <c r="E209" s="175">
        <v>0.66</v>
      </c>
      <c r="F209" s="175">
        <v>0.66</v>
      </c>
      <c r="G209" s="175">
        <f>IF(portfolio_toggle!$A$1=46,E209,
IF(portfolio_toggle!$A$1=38,F209,
"error: please specify 38 or 46 MMT"))</f>
        <v>0.66</v>
      </c>
    </row>
    <row r="210" spans="1:7" hidden="1">
      <c r="A210" s="174" t="s">
        <v>627</v>
      </c>
      <c r="B210" s="174">
        <v>2020</v>
      </c>
      <c r="C210" s="174">
        <v>5</v>
      </c>
      <c r="D210" s="174" t="s">
        <v>4201</v>
      </c>
      <c r="E210" s="175">
        <v>0.79</v>
      </c>
      <c r="F210" s="175">
        <v>0.79</v>
      </c>
      <c r="G210" s="175">
        <f>IF(portfolio_toggle!$A$1=46,E210,
IF(portfolio_toggle!$A$1=38,F210,
"error: please specify 38 or 46 MMT"))</f>
        <v>0.79</v>
      </c>
    </row>
    <row r="211" spans="1:7" hidden="1">
      <c r="A211" s="174" t="s">
        <v>627</v>
      </c>
      <c r="B211" s="174">
        <v>2020</v>
      </c>
      <c r="C211" s="174">
        <v>6</v>
      </c>
      <c r="D211" s="174" t="s">
        <v>4202</v>
      </c>
      <c r="E211" s="175">
        <v>0.85</v>
      </c>
      <c r="F211" s="175">
        <v>0.85</v>
      </c>
      <c r="G211" s="175">
        <f>IF(portfolio_toggle!$A$1=46,E211,
IF(portfolio_toggle!$A$1=38,F211,
"error: please specify 38 or 46 MMT"))</f>
        <v>0.85</v>
      </c>
    </row>
    <row r="212" spans="1:7" hidden="1">
      <c r="A212" s="174" t="s">
        <v>627</v>
      </c>
      <c r="B212" s="174">
        <v>2020</v>
      </c>
      <c r="C212" s="174">
        <v>7</v>
      </c>
      <c r="D212" s="174" t="s">
        <v>4203</v>
      </c>
      <c r="E212" s="175">
        <v>0.83</v>
      </c>
      <c r="F212" s="175">
        <v>0.83</v>
      </c>
      <c r="G212" s="175">
        <f>IF(portfolio_toggle!$A$1=46,E212,
IF(portfolio_toggle!$A$1=38,F212,
"error: please specify 38 or 46 MMT"))</f>
        <v>0.83</v>
      </c>
    </row>
    <row r="213" spans="1:7" hidden="1">
      <c r="A213" s="174" t="s">
        <v>627</v>
      </c>
      <c r="B213" s="174">
        <v>2020</v>
      </c>
      <c r="C213" s="174">
        <v>8</v>
      </c>
      <c r="D213" s="174" t="s">
        <v>4204</v>
      </c>
      <c r="E213" s="175">
        <v>0.83</v>
      </c>
      <c r="F213" s="175">
        <v>0.83</v>
      </c>
      <c r="G213" s="175">
        <f>IF(portfolio_toggle!$A$1=46,E213,
IF(portfolio_toggle!$A$1=38,F213,
"error: please specify 38 or 46 MMT"))</f>
        <v>0.83</v>
      </c>
    </row>
    <row r="214" spans="1:7" hidden="1">
      <c r="A214" s="174" t="s">
        <v>627</v>
      </c>
      <c r="B214" s="174">
        <v>2020</v>
      </c>
      <c r="C214" s="174">
        <v>9</v>
      </c>
      <c r="D214" s="174" t="s">
        <v>4205</v>
      </c>
      <c r="E214" s="175">
        <v>0.8</v>
      </c>
      <c r="F214" s="175">
        <v>0.8</v>
      </c>
      <c r="G214" s="175">
        <f>IF(portfolio_toggle!$A$1=46,E214,
IF(portfolio_toggle!$A$1=38,F214,
"error: please specify 38 or 46 MMT"))</f>
        <v>0.8</v>
      </c>
    </row>
    <row r="215" spans="1:7" hidden="1">
      <c r="A215" s="174" t="s">
        <v>627</v>
      </c>
      <c r="B215" s="174">
        <v>2020</v>
      </c>
      <c r="C215" s="174">
        <v>10</v>
      </c>
      <c r="D215" s="174" t="s">
        <v>4206</v>
      </c>
      <c r="E215" s="175">
        <v>0.72</v>
      </c>
      <c r="F215" s="175">
        <v>0.72</v>
      </c>
      <c r="G215" s="175">
        <f>IF(portfolio_toggle!$A$1=46,E215,
IF(portfolio_toggle!$A$1=38,F215,
"error: please specify 38 or 46 MMT"))</f>
        <v>0.72</v>
      </c>
    </row>
    <row r="216" spans="1:7" hidden="1">
      <c r="A216" s="174" t="s">
        <v>627</v>
      </c>
      <c r="B216" s="174">
        <v>2020</v>
      </c>
      <c r="C216" s="174">
        <v>11</v>
      </c>
      <c r="D216" s="174" t="s">
        <v>4207</v>
      </c>
      <c r="E216" s="175">
        <v>0.78</v>
      </c>
      <c r="F216" s="175">
        <v>0.78</v>
      </c>
      <c r="G216" s="175">
        <f>IF(portfolio_toggle!$A$1=46,E216,
IF(portfolio_toggle!$A$1=38,F216,
"error: please specify 38 or 46 MMT"))</f>
        <v>0.78</v>
      </c>
    </row>
    <row r="217" spans="1:7" hidden="1">
      <c r="A217" s="174" t="s">
        <v>627</v>
      </c>
      <c r="B217" s="174">
        <v>2020</v>
      </c>
      <c r="C217" s="174">
        <v>12</v>
      </c>
      <c r="D217" s="174" t="s">
        <v>4208</v>
      </c>
      <c r="E217" s="175">
        <v>0.82</v>
      </c>
      <c r="F217" s="175">
        <v>0.82</v>
      </c>
      <c r="G217" s="175">
        <f>IF(portfolio_toggle!$A$1=46,E217,
IF(portfolio_toggle!$A$1=38,F217,
"error: please specify 38 or 46 MMT"))</f>
        <v>0.82</v>
      </c>
    </row>
    <row r="218" spans="1:7" hidden="1">
      <c r="A218" s="174" t="s">
        <v>629</v>
      </c>
      <c r="B218" s="174">
        <v>2020</v>
      </c>
      <c r="C218" s="174">
        <v>1</v>
      </c>
      <c r="D218" s="174" t="s">
        <v>4209</v>
      </c>
      <c r="E218" s="175">
        <v>0.95</v>
      </c>
      <c r="F218" s="175">
        <v>0.95</v>
      </c>
      <c r="G218" s="175">
        <f>IF(portfolio_toggle!$A$1=46,E218,
IF(portfolio_toggle!$A$1=38,F218,
"error: please specify 38 or 46 MMT"))</f>
        <v>0.95</v>
      </c>
    </row>
    <row r="219" spans="1:7" hidden="1">
      <c r="A219" s="174" t="s">
        <v>629</v>
      </c>
      <c r="B219" s="174">
        <v>2020</v>
      </c>
      <c r="C219" s="174">
        <v>2</v>
      </c>
      <c r="D219" s="174" t="s">
        <v>4210</v>
      </c>
      <c r="E219" s="175">
        <v>0.92</v>
      </c>
      <c r="F219" s="175">
        <v>0.92</v>
      </c>
      <c r="G219" s="175">
        <f>IF(portfolio_toggle!$A$1=46,E219,
IF(portfolio_toggle!$A$1=38,F219,
"error: please specify 38 or 46 MMT"))</f>
        <v>0.92</v>
      </c>
    </row>
    <row r="220" spans="1:7" hidden="1">
      <c r="A220" s="174" t="s">
        <v>629</v>
      </c>
      <c r="B220" s="174">
        <v>2020</v>
      </c>
      <c r="C220" s="174">
        <v>3</v>
      </c>
      <c r="D220" s="174" t="s">
        <v>4211</v>
      </c>
      <c r="E220" s="175">
        <v>0.88</v>
      </c>
      <c r="F220" s="175">
        <v>0.88</v>
      </c>
      <c r="G220" s="175">
        <f>IF(portfolio_toggle!$A$1=46,E220,
IF(portfolio_toggle!$A$1=38,F220,
"error: please specify 38 or 46 MMT"))</f>
        <v>0.88</v>
      </c>
    </row>
    <row r="221" spans="1:7" hidden="1">
      <c r="A221" s="174" t="s">
        <v>629</v>
      </c>
      <c r="B221" s="174">
        <v>2020</v>
      </c>
      <c r="C221" s="174">
        <v>4</v>
      </c>
      <c r="D221" s="174" t="s">
        <v>4212</v>
      </c>
      <c r="E221" s="175">
        <v>0.76</v>
      </c>
      <c r="F221" s="175">
        <v>0.76</v>
      </c>
      <c r="G221" s="175">
        <f>IF(portfolio_toggle!$A$1=46,E221,
IF(portfolio_toggle!$A$1=38,F221,
"error: please specify 38 or 46 MMT"))</f>
        <v>0.76</v>
      </c>
    </row>
    <row r="222" spans="1:7" hidden="1">
      <c r="A222" s="174" t="s">
        <v>629</v>
      </c>
      <c r="B222" s="174">
        <v>2020</v>
      </c>
      <c r="C222" s="174">
        <v>5</v>
      </c>
      <c r="D222" s="174" t="s">
        <v>4213</v>
      </c>
      <c r="E222" s="175">
        <v>0.74</v>
      </c>
      <c r="F222" s="175">
        <v>0.74</v>
      </c>
      <c r="G222" s="175">
        <f>IF(portfolio_toggle!$A$1=46,E222,
IF(portfolio_toggle!$A$1=38,F222,
"error: please specify 38 or 46 MMT"))</f>
        <v>0.74</v>
      </c>
    </row>
    <row r="223" spans="1:7" hidden="1">
      <c r="A223" s="174" t="s">
        <v>629</v>
      </c>
      <c r="B223" s="174">
        <v>2020</v>
      </c>
      <c r="C223" s="174">
        <v>6</v>
      </c>
      <c r="D223" s="174" t="s">
        <v>4214</v>
      </c>
      <c r="E223" s="175">
        <v>0.7</v>
      </c>
      <c r="F223" s="175">
        <v>0.7</v>
      </c>
      <c r="G223" s="175">
        <f>IF(portfolio_toggle!$A$1=46,E223,
IF(portfolio_toggle!$A$1=38,F223,
"error: please specify 38 or 46 MMT"))</f>
        <v>0.7</v>
      </c>
    </row>
    <row r="224" spans="1:7" hidden="1">
      <c r="A224" s="174" t="s">
        <v>629</v>
      </c>
      <c r="B224" s="174">
        <v>2020</v>
      </c>
      <c r="C224" s="174">
        <v>7</v>
      </c>
      <c r="D224" s="174" t="s">
        <v>4215</v>
      </c>
      <c r="E224" s="175">
        <v>0.84</v>
      </c>
      <c r="F224" s="175">
        <v>0.84</v>
      </c>
      <c r="G224" s="175">
        <f>IF(portfolio_toggle!$A$1=46,E224,
IF(portfolio_toggle!$A$1=38,F224,
"error: please specify 38 or 46 MMT"))</f>
        <v>0.84</v>
      </c>
    </row>
    <row r="225" spans="1:7" hidden="1">
      <c r="A225" s="174" t="s">
        <v>629</v>
      </c>
      <c r="B225" s="174">
        <v>2020</v>
      </c>
      <c r="C225" s="174">
        <v>8</v>
      </c>
      <c r="D225" s="174" t="s">
        <v>4216</v>
      </c>
      <c r="E225" s="175">
        <v>0.82</v>
      </c>
      <c r="F225" s="175">
        <v>0.82</v>
      </c>
      <c r="G225" s="175">
        <f>IF(portfolio_toggle!$A$1=46,E225,
IF(portfolio_toggle!$A$1=38,F225,
"error: please specify 38 or 46 MMT"))</f>
        <v>0.82</v>
      </c>
    </row>
    <row r="226" spans="1:7" hidden="1">
      <c r="A226" s="174" t="s">
        <v>629</v>
      </c>
      <c r="B226" s="174">
        <v>2020</v>
      </c>
      <c r="C226" s="174">
        <v>9</v>
      </c>
      <c r="D226" s="174" t="s">
        <v>4217</v>
      </c>
      <c r="E226" s="175">
        <v>0.83</v>
      </c>
      <c r="F226" s="175">
        <v>0.83</v>
      </c>
      <c r="G226" s="175">
        <f>IF(portfolio_toggle!$A$1=46,E226,
IF(portfolio_toggle!$A$1=38,F226,
"error: please specify 38 or 46 MMT"))</f>
        <v>0.83</v>
      </c>
    </row>
    <row r="227" spans="1:7" hidden="1">
      <c r="A227" s="174" t="s">
        <v>629</v>
      </c>
      <c r="B227" s="174">
        <v>2020</v>
      </c>
      <c r="C227" s="174">
        <v>10</v>
      </c>
      <c r="D227" s="174" t="s">
        <v>4218</v>
      </c>
      <c r="E227" s="175">
        <v>0.86</v>
      </c>
      <c r="F227" s="175">
        <v>0.86</v>
      </c>
      <c r="G227" s="175">
        <f>IF(portfolio_toggle!$A$1=46,E227,
IF(portfolio_toggle!$A$1=38,F227,
"error: please specify 38 or 46 MMT"))</f>
        <v>0.86</v>
      </c>
    </row>
    <row r="228" spans="1:7" hidden="1">
      <c r="A228" s="174" t="s">
        <v>629</v>
      </c>
      <c r="B228" s="174">
        <v>2020</v>
      </c>
      <c r="C228" s="174">
        <v>11</v>
      </c>
      <c r="D228" s="174" t="s">
        <v>4219</v>
      </c>
      <c r="E228" s="175">
        <v>0.93</v>
      </c>
      <c r="F228" s="175">
        <v>0.93</v>
      </c>
      <c r="G228" s="175">
        <f>IF(portfolio_toggle!$A$1=46,E228,
IF(portfolio_toggle!$A$1=38,F228,
"error: please specify 38 or 46 MMT"))</f>
        <v>0.93</v>
      </c>
    </row>
    <row r="229" spans="1:7" hidden="1">
      <c r="A229" s="174" t="s">
        <v>629</v>
      </c>
      <c r="B229" s="174">
        <v>2020</v>
      </c>
      <c r="C229" s="174">
        <v>12</v>
      </c>
      <c r="D229" s="174" t="s">
        <v>4220</v>
      </c>
      <c r="E229" s="175">
        <v>0.95</v>
      </c>
      <c r="F229" s="175">
        <v>0.95</v>
      </c>
      <c r="G229" s="175">
        <f>IF(portfolio_toggle!$A$1=46,E229,
IF(portfolio_toggle!$A$1=38,F229,
"error: please specify 38 or 46 MMT"))</f>
        <v>0.95</v>
      </c>
    </row>
    <row r="230" spans="1:7" hidden="1">
      <c r="A230" s="174" t="s">
        <v>630</v>
      </c>
      <c r="B230" s="174">
        <v>2020</v>
      </c>
      <c r="C230" s="174">
        <v>1</v>
      </c>
      <c r="D230" s="174" t="s">
        <v>4221</v>
      </c>
      <c r="E230" s="175">
        <v>0.6</v>
      </c>
      <c r="F230" s="175">
        <v>0.6</v>
      </c>
      <c r="G230" s="175">
        <f>IF(portfolio_toggle!$A$1=46,E230,
IF(portfolio_toggle!$A$1=38,F230,
"error: please specify 38 or 46 MMT"))</f>
        <v>0.6</v>
      </c>
    </row>
    <row r="231" spans="1:7" hidden="1">
      <c r="A231" s="174" t="s">
        <v>630</v>
      </c>
      <c r="B231" s="174">
        <v>2020</v>
      </c>
      <c r="C231" s="174">
        <v>2</v>
      </c>
      <c r="D231" s="174" t="s">
        <v>4222</v>
      </c>
      <c r="E231" s="175">
        <v>0.7</v>
      </c>
      <c r="F231" s="175">
        <v>0.7</v>
      </c>
      <c r="G231" s="175">
        <f>IF(portfolio_toggle!$A$1=46,E231,
IF(portfolio_toggle!$A$1=38,F231,
"error: please specify 38 or 46 MMT"))</f>
        <v>0.7</v>
      </c>
    </row>
    <row r="232" spans="1:7" hidden="1">
      <c r="A232" s="174" t="s">
        <v>630</v>
      </c>
      <c r="B232" s="174">
        <v>2020</v>
      </c>
      <c r="C232" s="174">
        <v>3</v>
      </c>
      <c r="D232" s="174" t="s">
        <v>4223</v>
      </c>
      <c r="E232" s="175">
        <v>0.73</v>
      </c>
      <c r="F232" s="175">
        <v>0.73</v>
      </c>
      <c r="G232" s="175">
        <f>IF(portfolio_toggle!$A$1=46,E232,
IF(portfolio_toggle!$A$1=38,F232,
"error: please specify 38 or 46 MMT"))</f>
        <v>0.73</v>
      </c>
    </row>
    <row r="233" spans="1:7" hidden="1">
      <c r="A233" s="174" t="s">
        <v>630</v>
      </c>
      <c r="B233" s="174">
        <v>2020</v>
      </c>
      <c r="C233" s="174">
        <v>4</v>
      </c>
      <c r="D233" s="174" t="s">
        <v>4224</v>
      </c>
      <c r="E233" s="175">
        <v>0.72</v>
      </c>
      <c r="F233" s="175">
        <v>0.72</v>
      </c>
      <c r="G233" s="175">
        <f>IF(portfolio_toggle!$A$1=46,E233,
IF(portfolio_toggle!$A$1=38,F233,
"error: please specify 38 or 46 MMT"))</f>
        <v>0.72</v>
      </c>
    </row>
    <row r="234" spans="1:7" hidden="1">
      <c r="A234" s="174" t="s">
        <v>630</v>
      </c>
      <c r="B234" s="174">
        <v>2020</v>
      </c>
      <c r="C234" s="174">
        <v>5</v>
      </c>
      <c r="D234" s="174" t="s">
        <v>4225</v>
      </c>
      <c r="E234" s="175">
        <v>0.69</v>
      </c>
      <c r="F234" s="175">
        <v>0.69</v>
      </c>
      <c r="G234" s="175">
        <f>IF(portfolio_toggle!$A$1=46,E234,
IF(portfolio_toggle!$A$1=38,F234,
"error: please specify 38 or 46 MMT"))</f>
        <v>0.69</v>
      </c>
    </row>
    <row r="235" spans="1:7" hidden="1">
      <c r="A235" s="174" t="s">
        <v>630</v>
      </c>
      <c r="B235" s="174">
        <v>2020</v>
      </c>
      <c r="C235" s="174">
        <v>6</v>
      </c>
      <c r="D235" s="174" t="s">
        <v>4226</v>
      </c>
      <c r="E235" s="175">
        <v>0.74</v>
      </c>
      <c r="F235" s="175">
        <v>0.74</v>
      </c>
      <c r="G235" s="175">
        <f>IF(portfolio_toggle!$A$1=46,E235,
IF(portfolio_toggle!$A$1=38,F235,
"error: please specify 38 or 46 MMT"))</f>
        <v>0.74</v>
      </c>
    </row>
    <row r="236" spans="1:7" hidden="1">
      <c r="A236" s="174" t="s">
        <v>630</v>
      </c>
      <c r="B236" s="174">
        <v>2020</v>
      </c>
      <c r="C236" s="174">
        <v>7</v>
      </c>
      <c r="D236" s="174" t="s">
        <v>4227</v>
      </c>
      <c r="E236" s="175">
        <v>0.73</v>
      </c>
      <c r="F236" s="175">
        <v>0.73</v>
      </c>
      <c r="G236" s="175">
        <f>IF(portfolio_toggle!$A$1=46,E236,
IF(portfolio_toggle!$A$1=38,F236,
"error: please specify 38 or 46 MMT"))</f>
        <v>0.73</v>
      </c>
    </row>
    <row r="237" spans="1:7" hidden="1">
      <c r="A237" s="174" t="s">
        <v>630</v>
      </c>
      <c r="B237" s="174">
        <v>2020</v>
      </c>
      <c r="C237" s="174">
        <v>8</v>
      </c>
      <c r="D237" s="174" t="s">
        <v>4228</v>
      </c>
      <c r="E237" s="175">
        <v>0.72</v>
      </c>
      <c r="F237" s="175">
        <v>0.72</v>
      </c>
      <c r="G237" s="175">
        <f>IF(portfolio_toggle!$A$1=46,E237,
IF(portfolio_toggle!$A$1=38,F237,
"error: please specify 38 or 46 MMT"))</f>
        <v>0.72</v>
      </c>
    </row>
    <row r="238" spans="1:7" hidden="1">
      <c r="A238" s="174" t="s">
        <v>630</v>
      </c>
      <c r="B238" s="174">
        <v>2020</v>
      </c>
      <c r="C238" s="174">
        <v>9</v>
      </c>
      <c r="D238" s="174" t="s">
        <v>4229</v>
      </c>
      <c r="E238" s="175">
        <v>0.71</v>
      </c>
      <c r="F238" s="175">
        <v>0.71</v>
      </c>
      <c r="G238" s="175">
        <f>IF(portfolio_toggle!$A$1=46,E238,
IF(portfolio_toggle!$A$1=38,F238,
"error: please specify 38 or 46 MMT"))</f>
        <v>0.71</v>
      </c>
    </row>
    <row r="239" spans="1:7" hidden="1">
      <c r="A239" s="174" t="s">
        <v>630</v>
      </c>
      <c r="B239" s="174">
        <v>2020</v>
      </c>
      <c r="C239" s="174">
        <v>10</v>
      </c>
      <c r="D239" s="174" t="s">
        <v>4230</v>
      </c>
      <c r="E239" s="175">
        <v>0.64</v>
      </c>
      <c r="F239" s="175">
        <v>0.64</v>
      </c>
      <c r="G239" s="175">
        <f>IF(portfolio_toggle!$A$1=46,E239,
IF(portfolio_toggle!$A$1=38,F239,
"error: please specify 38 or 46 MMT"))</f>
        <v>0.64</v>
      </c>
    </row>
    <row r="240" spans="1:7" hidden="1">
      <c r="A240" s="174" t="s">
        <v>630</v>
      </c>
      <c r="B240" s="174">
        <v>2020</v>
      </c>
      <c r="C240" s="174">
        <v>11</v>
      </c>
      <c r="D240" s="174" t="s">
        <v>4231</v>
      </c>
      <c r="E240" s="175">
        <v>0.56000000000000005</v>
      </c>
      <c r="F240" s="175">
        <v>0.56000000000000005</v>
      </c>
      <c r="G240" s="175">
        <f>IF(portfolio_toggle!$A$1=46,E240,
IF(portfolio_toggle!$A$1=38,F240,
"error: please specify 38 or 46 MMT"))</f>
        <v>0.56000000000000005</v>
      </c>
    </row>
    <row r="241" spans="1:7" hidden="1">
      <c r="A241" s="174" t="s">
        <v>630</v>
      </c>
      <c r="B241" s="174">
        <v>2020</v>
      </c>
      <c r="C241" s="174">
        <v>12</v>
      </c>
      <c r="D241" s="174" t="s">
        <v>4232</v>
      </c>
      <c r="E241" s="175">
        <v>0.64</v>
      </c>
      <c r="F241" s="175">
        <v>0.64</v>
      </c>
      <c r="G241" s="175">
        <f>IF(portfolio_toggle!$A$1=46,E241,
IF(portfolio_toggle!$A$1=38,F241,
"error: please specify 38 or 46 MMT"))</f>
        <v>0.64</v>
      </c>
    </row>
    <row r="242" spans="1:7" hidden="1">
      <c r="A242" s="174" t="s">
        <v>631</v>
      </c>
      <c r="B242" s="174">
        <v>2020</v>
      </c>
      <c r="C242" s="174">
        <v>1</v>
      </c>
      <c r="D242" s="174" t="s">
        <v>4233</v>
      </c>
      <c r="E242" s="175">
        <v>1</v>
      </c>
      <c r="F242" s="175">
        <v>1</v>
      </c>
      <c r="G242" s="175">
        <f>IF(portfolio_toggle!$A$1=46,E242,
IF(portfolio_toggle!$A$1=38,F242,
"error: please specify 38 or 46 MMT"))</f>
        <v>1</v>
      </c>
    </row>
    <row r="243" spans="1:7" hidden="1">
      <c r="A243" s="174" t="s">
        <v>631</v>
      </c>
      <c r="B243" s="174">
        <v>2020</v>
      </c>
      <c r="C243" s="174">
        <v>2</v>
      </c>
      <c r="D243" s="174" t="s">
        <v>4234</v>
      </c>
      <c r="E243" s="175">
        <v>1</v>
      </c>
      <c r="F243" s="175">
        <v>1</v>
      </c>
      <c r="G243" s="175">
        <f>IF(portfolio_toggle!$A$1=46,E243,
IF(portfolio_toggle!$A$1=38,F243,
"error: please specify 38 or 46 MMT"))</f>
        <v>1</v>
      </c>
    </row>
    <row r="244" spans="1:7" hidden="1">
      <c r="A244" s="174" t="s">
        <v>631</v>
      </c>
      <c r="B244" s="174">
        <v>2020</v>
      </c>
      <c r="C244" s="174">
        <v>3</v>
      </c>
      <c r="D244" s="174" t="s">
        <v>4235</v>
      </c>
      <c r="E244" s="175">
        <v>1</v>
      </c>
      <c r="F244" s="175">
        <v>1</v>
      </c>
      <c r="G244" s="175">
        <f>IF(portfolio_toggle!$A$1=46,E244,
IF(portfolio_toggle!$A$1=38,F244,
"error: please specify 38 or 46 MMT"))</f>
        <v>1</v>
      </c>
    </row>
    <row r="245" spans="1:7" hidden="1">
      <c r="A245" s="174" t="s">
        <v>631</v>
      </c>
      <c r="B245" s="174">
        <v>2020</v>
      </c>
      <c r="C245" s="174">
        <v>4</v>
      </c>
      <c r="D245" s="174" t="s">
        <v>4236</v>
      </c>
      <c r="E245" s="175">
        <v>1</v>
      </c>
      <c r="F245" s="175">
        <v>1</v>
      </c>
      <c r="G245" s="175">
        <f>IF(portfolio_toggle!$A$1=46,E245,
IF(portfolio_toggle!$A$1=38,F245,
"error: please specify 38 or 46 MMT"))</f>
        <v>1</v>
      </c>
    </row>
    <row r="246" spans="1:7" hidden="1">
      <c r="A246" s="174" t="s">
        <v>631</v>
      </c>
      <c r="B246" s="174">
        <v>2020</v>
      </c>
      <c r="C246" s="174">
        <v>5</v>
      </c>
      <c r="D246" s="174" t="s">
        <v>4237</v>
      </c>
      <c r="E246" s="175">
        <v>1</v>
      </c>
      <c r="F246" s="175">
        <v>1</v>
      </c>
      <c r="G246" s="175">
        <f>IF(portfolio_toggle!$A$1=46,E246,
IF(portfolio_toggle!$A$1=38,F246,
"error: please specify 38 or 46 MMT"))</f>
        <v>1</v>
      </c>
    </row>
    <row r="247" spans="1:7" hidden="1">
      <c r="A247" s="174" t="s">
        <v>631</v>
      </c>
      <c r="B247" s="174">
        <v>2020</v>
      </c>
      <c r="C247" s="174">
        <v>6</v>
      </c>
      <c r="D247" s="174" t="s">
        <v>4238</v>
      </c>
      <c r="E247" s="175">
        <v>1</v>
      </c>
      <c r="F247" s="175">
        <v>1</v>
      </c>
      <c r="G247" s="175">
        <f>IF(portfolio_toggle!$A$1=46,E247,
IF(portfolio_toggle!$A$1=38,F247,
"error: please specify 38 or 46 MMT"))</f>
        <v>1</v>
      </c>
    </row>
    <row r="248" spans="1:7" hidden="1">
      <c r="A248" s="174" t="s">
        <v>631</v>
      </c>
      <c r="B248" s="174">
        <v>2020</v>
      </c>
      <c r="C248" s="174">
        <v>7</v>
      </c>
      <c r="D248" s="174" t="s">
        <v>4239</v>
      </c>
      <c r="E248" s="175">
        <v>1</v>
      </c>
      <c r="F248" s="175">
        <v>1</v>
      </c>
      <c r="G248" s="175">
        <f>IF(portfolio_toggle!$A$1=46,E248,
IF(portfolio_toggle!$A$1=38,F248,
"error: please specify 38 or 46 MMT"))</f>
        <v>1</v>
      </c>
    </row>
    <row r="249" spans="1:7" hidden="1">
      <c r="A249" s="174" t="s">
        <v>631</v>
      </c>
      <c r="B249" s="174">
        <v>2020</v>
      </c>
      <c r="C249" s="174">
        <v>8</v>
      </c>
      <c r="D249" s="174" t="s">
        <v>4240</v>
      </c>
      <c r="E249" s="175">
        <v>1</v>
      </c>
      <c r="F249" s="175">
        <v>1</v>
      </c>
      <c r="G249" s="175">
        <f>IF(portfolio_toggle!$A$1=46,E249,
IF(portfolio_toggle!$A$1=38,F249,
"error: please specify 38 or 46 MMT"))</f>
        <v>1</v>
      </c>
    </row>
    <row r="250" spans="1:7" hidden="1">
      <c r="A250" s="174" t="s">
        <v>631</v>
      </c>
      <c r="B250" s="174">
        <v>2020</v>
      </c>
      <c r="C250" s="174">
        <v>9</v>
      </c>
      <c r="D250" s="174" t="s">
        <v>4241</v>
      </c>
      <c r="E250" s="175">
        <v>1</v>
      </c>
      <c r="F250" s="175">
        <v>1</v>
      </c>
      <c r="G250" s="175">
        <f>IF(portfolio_toggle!$A$1=46,E250,
IF(portfolio_toggle!$A$1=38,F250,
"error: please specify 38 or 46 MMT"))</f>
        <v>1</v>
      </c>
    </row>
    <row r="251" spans="1:7" hidden="1">
      <c r="A251" s="174" t="s">
        <v>631</v>
      </c>
      <c r="B251" s="174">
        <v>2020</v>
      </c>
      <c r="C251" s="174">
        <v>10</v>
      </c>
      <c r="D251" s="174" t="s">
        <v>4242</v>
      </c>
      <c r="E251" s="175">
        <v>1</v>
      </c>
      <c r="F251" s="175">
        <v>1</v>
      </c>
      <c r="G251" s="175">
        <f>IF(portfolio_toggle!$A$1=46,E251,
IF(portfolio_toggle!$A$1=38,F251,
"error: please specify 38 or 46 MMT"))</f>
        <v>1</v>
      </c>
    </row>
    <row r="252" spans="1:7" hidden="1">
      <c r="A252" s="174" t="s">
        <v>631</v>
      </c>
      <c r="B252" s="174">
        <v>2020</v>
      </c>
      <c r="C252" s="174">
        <v>11</v>
      </c>
      <c r="D252" s="174" t="s">
        <v>4243</v>
      </c>
      <c r="E252" s="175">
        <v>1</v>
      </c>
      <c r="F252" s="175">
        <v>1</v>
      </c>
      <c r="G252" s="175">
        <f>IF(portfolio_toggle!$A$1=46,E252,
IF(portfolio_toggle!$A$1=38,F252,
"error: please specify 38 or 46 MMT"))</f>
        <v>1</v>
      </c>
    </row>
    <row r="253" spans="1:7" hidden="1">
      <c r="A253" s="174" t="s">
        <v>631</v>
      </c>
      <c r="B253" s="174">
        <v>2020</v>
      </c>
      <c r="C253" s="174">
        <v>12</v>
      </c>
      <c r="D253" s="174" t="s">
        <v>4244</v>
      </c>
      <c r="E253" s="175">
        <v>1</v>
      </c>
      <c r="F253" s="175">
        <v>1</v>
      </c>
      <c r="G253" s="175">
        <f>IF(portfolio_toggle!$A$1=46,E253,
IF(portfolio_toggle!$A$1=38,F253,
"error: please specify 38 or 46 MMT"))</f>
        <v>1</v>
      </c>
    </row>
    <row r="254" spans="1:7">
      <c r="A254" s="174" t="s">
        <v>632</v>
      </c>
      <c r="B254" s="174">
        <v>2020</v>
      </c>
      <c r="C254" s="174">
        <v>1</v>
      </c>
      <c r="D254" s="174" t="s">
        <v>4245</v>
      </c>
      <c r="E254" s="175">
        <v>1</v>
      </c>
      <c r="F254" s="175">
        <v>1</v>
      </c>
      <c r="G254" s="175">
        <f>IF(portfolio_toggle!$A$1=46,E254,
IF(portfolio_toggle!$A$1=38,F254,
"error: please specify 38 or 46 MMT"))</f>
        <v>1</v>
      </c>
    </row>
    <row r="255" spans="1:7">
      <c r="A255" s="174" t="s">
        <v>632</v>
      </c>
      <c r="B255" s="174">
        <v>2020</v>
      </c>
      <c r="C255" s="174">
        <v>2</v>
      </c>
      <c r="D255" s="174" t="s">
        <v>4246</v>
      </c>
      <c r="E255" s="175">
        <v>1</v>
      </c>
      <c r="F255" s="175">
        <v>1</v>
      </c>
      <c r="G255" s="175">
        <f>IF(portfolio_toggle!$A$1=46,E255,
IF(portfolio_toggle!$A$1=38,F255,
"error: please specify 38 or 46 MMT"))</f>
        <v>1</v>
      </c>
    </row>
    <row r="256" spans="1:7">
      <c r="A256" s="174" t="s">
        <v>632</v>
      </c>
      <c r="B256" s="174">
        <v>2020</v>
      </c>
      <c r="C256" s="174">
        <v>3</v>
      </c>
      <c r="D256" s="174" t="s">
        <v>4247</v>
      </c>
      <c r="E256" s="175">
        <v>1</v>
      </c>
      <c r="F256" s="175">
        <v>1</v>
      </c>
      <c r="G256" s="175">
        <f>IF(portfolio_toggle!$A$1=46,E256,
IF(portfolio_toggle!$A$1=38,F256,
"error: please specify 38 or 46 MMT"))</f>
        <v>1</v>
      </c>
    </row>
    <row r="257" spans="1:7">
      <c r="A257" s="174" t="s">
        <v>632</v>
      </c>
      <c r="B257" s="174">
        <v>2020</v>
      </c>
      <c r="C257" s="174">
        <v>4</v>
      </c>
      <c r="D257" s="174" t="s">
        <v>4248</v>
      </c>
      <c r="E257" s="175">
        <v>1</v>
      </c>
      <c r="F257" s="175">
        <v>1</v>
      </c>
      <c r="G257" s="175">
        <f>IF(portfolio_toggle!$A$1=46,E257,
IF(portfolio_toggle!$A$1=38,F257,
"error: please specify 38 or 46 MMT"))</f>
        <v>1</v>
      </c>
    </row>
    <row r="258" spans="1:7">
      <c r="A258" s="174" t="s">
        <v>632</v>
      </c>
      <c r="B258" s="174">
        <v>2020</v>
      </c>
      <c r="C258" s="174">
        <v>5</v>
      </c>
      <c r="D258" s="174" t="s">
        <v>4249</v>
      </c>
      <c r="E258" s="175">
        <v>1</v>
      </c>
      <c r="F258" s="175">
        <v>1</v>
      </c>
      <c r="G258" s="175">
        <f>IF(portfolio_toggle!$A$1=46,E258,
IF(portfolio_toggle!$A$1=38,F258,
"error: please specify 38 or 46 MMT"))</f>
        <v>1</v>
      </c>
    </row>
    <row r="259" spans="1:7">
      <c r="A259" s="174" t="s">
        <v>632</v>
      </c>
      <c r="B259" s="174">
        <v>2020</v>
      </c>
      <c r="C259" s="174">
        <v>6</v>
      </c>
      <c r="D259" s="174" t="s">
        <v>4250</v>
      </c>
      <c r="E259" s="175">
        <v>1</v>
      </c>
      <c r="F259" s="175">
        <v>1</v>
      </c>
      <c r="G259" s="175">
        <f>IF(portfolio_toggle!$A$1=46,E259,
IF(portfolio_toggle!$A$1=38,F259,
"error: please specify 38 or 46 MMT"))</f>
        <v>1</v>
      </c>
    </row>
    <row r="260" spans="1:7">
      <c r="A260" s="174" t="s">
        <v>632</v>
      </c>
      <c r="B260" s="174">
        <v>2020</v>
      </c>
      <c r="C260" s="174">
        <v>7</v>
      </c>
      <c r="D260" s="174" t="s">
        <v>4251</v>
      </c>
      <c r="E260" s="175">
        <v>1</v>
      </c>
      <c r="F260" s="175">
        <v>1</v>
      </c>
      <c r="G260" s="175">
        <f>IF(portfolio_toggle!$A$1=46,E260,
IF(portfolio_toggle!$A$1=38,F260,
"error: please specify 38 or 46 MMT"))</f>
        <v>1</v>
      </c>
    </row>
    <row r="261" spans="1:7">
      <c r="A261" s="174" t="s">
        <v>632</v>
      </c>
      <c r="B261" s="174">
        <v>2020</v>
      </c>
      <c r="C261" s="174">
        <v>8</v>
      </c>
      <c r="D261" s="174" t="s">
        <v>4252</v>
      </c>
      <c r="E261" s="175">
        <v>1</v>
      </c>
      <c r="F261" s="175">
        <v>1</v>
      </c>
      <c r="G261" s="175">
        <f>IF(portfolio_toggle!$A$1=46,E261,
IF(portfolio_toggle!$A$1=38,F261,
"error: please specify 38 or 46 MMT"))</f>
        <v>1</v>
      </c>
    </row>
    <row r="262" spans="1:7">
      <c r="A262" s="174" t="s">
        <v>632</v>
      </c>
      <c r="B262" s="174">
        <v>2020</v>
      </c>
      <c r="C262" s="174">
        <v>9</v>
      </c>
      <c r="D262" s="174" t="s">
        <v>4253</v>
      </c>
      <c r="E262" s="175">
        <v>1</v>
      </c>
      <c r="F262" s="175">
        <v>1</v>
      </c>
      <c r="G262" s="175">
        <f>IF(portfolio_toggle!$A$1=46,E262,
IF(portfolio_toggle!$A$1=38,F262,
"error: please specify 38 or 46 MMT"))</f>
        <v>1</v>
      </c>
    </row>
    <row r="263" spans="1:7">
      <c r="A263" s="174" t="s">
        <v>632</v>
      </c>
      <c r="B263" s="174">
        <v>2020</v>
      </c>
      <c r="C263" s="174">
        <v>10</v>
      </c>
      <c r="D263" s="174" t="s">
        <v>4254</v>
      </c>
      <c r="E263" s="175">
        <v>1</v>
      </c>
      <c r="F263" s="175">
        <v>1</v>
      </c>
      <c r="G263" s="175">
        <f>IF(portfolio_toggle!$A$1=46,E263,
IF(portfolio_toggle!$A$1=38,F263,
"error: please specify 38 or 46 MMT"))</f>
        <v>1</v>
      </c>
    </row>
    <row r="264" spans="1:7">
      <c r="A264" s="174" t="s">
        <v>632</v>
      </c>
      <c r="B264" s="174">
        <v>2020</v>
      </c>
      <c r="C264" s="174">
        <v>11</v>
      </c>
      <c r="D264" s="174" t="s">
        <v>4255</v>
      </c>
      <c r="E264" s="175">
        <v>1</v>
      </c>
      <c r="F264" s="175">
        <v>1</v>
      </c>
      <c r="G264" s="175">
        <f>IF(portfolio_toggle!$A$1=46,E264,
IF(portfolio_toggle!$A$1=38,F264,
"error: please specify 38 or 46 MMT"))</f>
        <v>1</v>
      </c>
    </row>
    <row r="265" spans="1:7">
      <c r="A265" s="174" t="s">
        <v>632</v>
      </c>
      <c r="B265" s="174">
        <v>2020</v>
      </c>
      <c r="C265" s="174">
        <v>12</v>
      </c>
      <c r="D265" s="174" t="s">
        <v>4256</v>
      </c>
      <c r="E265" s="175">
        <v>1</v>
      </c>
      <c r="F265" s="175">
        <v>1</v>
      </c>
      <c r="G265" s="175">
        <f>IF(portfolio_toggle!$A$1=46,E265,
IF(portfolio_toggle!$A$1=38,F265,
"error: please specify 38 or 46 MMT"))</f>
        <v>1</v>
      </c>
    </row>
    <row r="266" spans="1:7" hidden="1">
      <c r="A266" s="174" t="s">
        <v>633</v>
      </c>
      <c r="B266" s="174">
        <v>2020</v>
      </c>
      <c r="C266" s="174">
        <v>1</v>
      </c>
      <c r="D266" s="174" t="s">
        <v>4257</v>
      </c>
      <c r="E266" s="175">
        <v>1</v>
      </c>
      <c r="F266" s="175">
        <v>1</v>
      </c>
      <c r="G266" s="175">
        <f>IF(portfolio_toggle!$A$1=46,E266,
IF(portfolio_toggle!$A$1=38,F266,
"error: please specify 38 or 46 MMT"))</f>
        <v>1</v>
      </c>
    </row>
    <row r="267" spans="1:7" hidden="1">
      <c r="A267" s="174" t="s">
        <v>633</v>
      </c>
      <c r="B267" s="174">
        <v>2020</v>
      </c>
      <c r="C267" s="174">
        <v>2</v>
      </c>
      <c r="D267" s="174" t="s">
        <v>4258</v>
      </c>
      <c r="E267" s="175">
        <v>1</v>
      </c>
      <c r="F267" s="175">
        <v>1</v>
      </c>
      <c r="G267" s="175">
        <f>IF(portfolio_toggle!$A$1=46,E267,
IF(portfolio_toggle!$A$1=38,F267,
"error: please specify 38 or 46 MMT"))</f>
        <v>1</v>
      </c>
    </row>
    <row r="268" spans="1:7" hidden="1">
      <c r="A268" s="174" t="s">
        <v>633</v>
      </c>
      <c r="B268" s="174">
        <v>2020</v>
      </c>
      <c r="C268" s="174">
        <v>3</v>
      </c>
      <c r="D268" s="174" t="s">
        <v>4259</v>
      </c>
      <c r="E268" s="175">
        <v>1</v>
      </c>
      <c r="F268" s="175">
        <v>1</v>
      </c>
      <c r="G268" s="175">
        <f>IF(portfolio_toggle!$A$1=46,E268,
IF(portfolio_toggle!$A$1=38,F268,
"error: please specify 38 or 46 MMT"))</f>
        <v>1</v>
      </c>
    </row>
    <row r="269" spans="1:7" hidden="1">
      <c r="A269" s="174" t="s">
        <v>633</v>
      </c>
      <c r="B269" s="174">
        <v>2020</v>
      </c>
      <c r="C269" s="174">
        <v>4</v>
      </c>
      <c r="D269" s="174" t="s">
        <v>4260</v>
      </c>
      <c r="E269" s="175">
        <v>1</v>
      </c>
      <c r="F269" s="175">
        <v>1</v>
      </c>
      <c r="G269" s="175">
        <f>IF(portfolio_toggle!$A$1=46,E269,
IF(portfolio_toggle!$A$1=38,F269,
"error: please specify 38 or 46 MMT"))</f>
        <v>1</v>
      </c>
    </row>
    <row r="270" spans="1:7" hidden="1">
      <c r="A270" s="174" t="s">
        <v>633</v>
      </c>
      <c r="B270" s="174">
        <v>2020</v>
      </c>
      <c r="C270" s="174">
        <v>5</v>
      </c>
      <c r="D270" s="174" t="s">
        <v>4261</v>
      </c>
      <c r="E270" s="175">
        <v>1</v>
      </c>
      <c r="F270" s="175">
        <v>1</v>
      </c>
      <c r="G270" s="175">
        <f>IF(portfolio_toggle!$A$1=46,E270,
IF(portfolio_toggle!$A$1=38,F270,
"error: please specify 38 or 46 MMT"))</f>
        <v>1</v>
      </c>
    </row>
    <row r="271" spans="1:7" hidden="1">
      <c r="A271" s="174" t="s">
        <v>633</v>
      </c>
      <c r="B271" s="174">
        <v>2020</v>
      </c>
      <c r="C271" s="174">
        <v>6</v>
      </c>
      <c r="D271" s="174" t="s">
        <v>4262</v>
      </c>
      <c r="E271" s="175">
        <v>1</v>
      </c>
      <c r="F271" s="175">
        <v>1</v>
      </c>
      <c r="G271" s="175">
        <f>IF(portfolio_toggle!$A$1=46,E271,
IF(portfolio_toggle!$A$1=38,F271,
"error: please specify 38 or 46 MMT"))</f>
        <v>1</v>
      </c>
    </row>
    <row r="272" spans="1:7" hidden="1">
      <c r="A272" s="174" t="s">
        <v>633</v>
      </c>
      <c r="B272" s="174">
        <v>2020</v>
      </c>
      <c r="C272" s="174">
        <v>7</v>
      </c>
      <c r="D272" s="174" t="s">
        <v>4263</v>
      </c>
      <c r="E272" s="175">
        <v>1</v>
      </c>
      <c r="F272" s="175">
        <v>1</v>
      </c>
      <c r="G272" s="175">
        <f>IF(portfolio_toggle!$A$1=46,E272,
IF(portfolio_toggle!$A$1=38,F272,
"error: please specify 38 or 46 MMT"))</f>
        <v>1</v>
      </c>
    </row>
    <row r="273" spans="1:7" hidden="1">
      <c r="A273" s="174" t="s">
        <v>633</v>
      </c>
      <c r="B273" s="174">
        <v>2020</v>
      </c>
      <c r="C273" s="174">
        <v>8</v>
      </c>
      <c r="D273" s="174" t="s">
        <v>4264</v>
      </c>
      <c r="E273" s="175">
        <v>1</v>
      </c>
      <c r="F273" s="175">
        <v>1</v>
      </c>
      <c r="G273" s="175">
        <f>IF(portfolio_toggle!$A$1=46,E273,
IF(portfolio_toggle!$A$1=38,F273,
"error: please specify 38 or 46 MMT"))</f>
        <v>1</v>
      </c>
    </row>
    <row r="274" spans="1:7" hidden="1">
      <c r="A274" s="174" t="s">
        <v>633</v>
      </c>
      <c r="B274" s="174">
        <v>2020</v>
      </c>
      <c r="C274" s="174">
        <v>9</v>
      </c>
      <c r="D274" s="174" t="s">
        <v>4265</v>
      </c>
      <c r="E274" s="175">
        <v>1</v>
      </c>
      <c r="F274" s="175">
        <v>1</v>
      </c>
      <c r="G274" s="175">
        <f>IF(portfolio_toggle!$A$1=46,E274,
IF(portfolio_toggle!$A$1=38,F274,
"error: please specify 38 or 46 MMT"))</f>
        <v>1</v>
      </c>
    </row>
    <row r="275" spans="1:7" hidden="1">
      <c r="A275" s="174" t="s">
        <v>633</v>
      </c>
      <c r="B275" s="174">
        <v>2020</v>
      </c>
      <c r="C275" s="174">
        <v>10</v>
      </c>
      <c r="D275" s="174" t="s">
        <v>4266</v>
      </c>
      <c r="E275" s="175">
        <v>1</v>
      </c>
      <c r="F275" s="175">
        <v>1</v>
      </c>
      <c r="G275" s="175">
        <f>IF(portfolio_toggle!$A$1=46,E275,
IF(portfolio_toggle!$A$1=38,F275,
"error: please specify 38 or 46 MMT"))</f>
        <v>1</v>
      </c>
    </row>
    <row r="276" spans="1:7" hidden="1">
      <c r="A276" s="174" t="s">
        <v>633</v>
      </c>
      <c r="B276" s="174">
        <v>2020</v>
      </c>
      <c r="C276" s="174">
        <v>11</v>
      </c>
      <c r="D276" s="174" t="s">
        <v>4267</v>
      </c>
      <c r="E276" s="175">
        <v>1</v>
      </c>
      <c r="F276" s="175">
        <v>1</v>
      </c>
      <c r="G276" s="175">
        <f>IF(portfolio_toggle!$A$1=46,E276,
IF(portfolio_toggle!$A$1=38,F276,
"error: please specify 38 or 46 MMT"))</f>
        <v>1</v>
      </c>
    </row>
    <row r="277" spans="1:7" hidden="1">
      <c r="A277" s="174" t="s">
        <v>633</v>
      </c>
      <c r="B277" s="174">
        <v>2020</v>
      </c>
      <c r="C277" s="174">
        <v>12</v>
      </c>
      <c r="D277" s="174" t="s">
        <v>4268</v>
      </c>
      <c r="E277" s="175">
        <v>1</v>
      </c>
      <c r="F277" s="175">
        <v>1</v>
      </c>
      <c r="G277" s="175">
        <f>IF(portfolio_toggle!$A$1=46,E277,
IF(portfolio_toggle!$A$1=38,F277,
"error: please specify 38 or 46 MMT"))</f>
        <v>1</v>
      </c>
    </row>
    <row r="278" spans="1:7" hidden="1">
      <c r="A278" s="174" t="s">
        <v>626</v>
      </c>
      <c r="B278" s="174">
        <v>2021</v>
      </c>
      <c r="C278" s="174">
        <v>1</v>
      </c>
      <c r="D278" s="174" t="s">
        <v>4269</v>
      </c>
      <c r="E278" s="175">
        <v>0.82</v>
      </c>
      <c r="F278" s="175">
        <v>0.82</v>
      </c>
      <c r="G278" s="175">
        <f>IF(portfolio_toggle!$A$1=46,E278,
IF(portfolio_toggle!$A$1=38,F278,
"error: please specify 38 or 46 MMT"))</f>
        <v>0.82</v>
      </c>
    </row>
    <row r="279" spans="1:7" hidden="1">
      <c r="A279" s="174" t="s">
        <v>626</v>
      </c>
      <c r="B279" s="174">
        <v>2021</v>
      </c>
      <c r="C279" s="174">
        <v>2</v>
      </c>
      <c r="D279" s="174" t="s">
        <v>4270</v>
      </c>
      <c r="E279" s="175">
        <v>0.86</v>
      </c>
      <c r="F279" s="175">
        <v>0.86</v>
      </c>
      <c r="G279" s="175">
        <f>IF(portfolio_toggle!$A$1=46,E279,
IF(portfolio_toggle!$A$1=38,F279,
"error: please specify 38 or 46 MMT"))</f>
        <v>0.86</v>
      </c>
    </row>
    <row r="280" spans="1:7" hidden="1">
      <c r="A280" s="174" t="s">
        <v>626</v>
      </c>
      <c r="B280" s="174">
        <v>2021</v>
      </c>
      <c r="C280" s="174">
        <v>3</v>
      </c>
      <c r="D280" s="174" t="s">
        <v>4271</v>
      </c>
      <c r="E280" s="175">
        <v>0.84</v>
      </c>
      <c r="F280" s="175">
        <v>0.84</v>
      </c>
      <c r="G280" s="175">
        <f>IF(portfolio_toggle!$A$1=46,E280,
IF(portfolio_toggle!$A$1=38,F280,
"error: please specify 38 or 46 MMT"))</f>
        <v>0.84</v>
      </c>
    </row>
    <row r="281" spans="1:7" hidden="1">
      <c r="A281" s="174" t="s">
        <v>626</v>
      </c>
      <c r="B281" s="174">
        <v>2021</v>
      </c>
      <c r="C281" s="174">
        <v>4</v>
      </c>
      <c r="D281" s="174" t="s">
        <v>4272</v>
      </c>
      <c r="E281" s="175">
        <v>0.76</v>
      </c>
      <c r="F281" s="175">
        <v>0.76</v>
      </c>
      <c r="G281" s="175">
        <f>IF(portfolio_toggle!$A$1=46,E281,
IF(portfolio_toggle!$A$1=38,F281,
"error: please specify 38 or 46 MMT"))</f>
        <v>0.76</v>
      </c>
    </row>
    <row r="282" spans="1:7" hidden="1">
      <c r="A282" s="174" t="s">
        <v>626</v>
      </c>
      <c r="B282" s="174">
        <v>2021</v>
      </c>
      <c r="C282" s="174">
        <v>5</v>
      </c>
      <c r="D282" s="174" t="s">
        <v>4273</v>
      </c>
      <c r="E282" s="175">
        <v>0.83</v>
      </c>
      <c r="F282" s="175">
        <v>0.83</v>
      </c>
      <c r="G282" s="175">
        <f>IF(portfolio_toggle!$A$1=46,E282,
IF(portfolio_toggle!$A$1=38,F282,
"error: please specify 38 or 46 MMT"))</f>
        <v>0.83</v>
      </c>
    </row>
    <row r="283" spans="1:7" hidden="1">
      <c r="A283" s="174" t="s">
        <v>626</v>
      </c>
      <c r="B283" s="174">
        <v>2021</v>
      </c>
      <c r="C283" s="174">
        <v>6</v>
      </c>
      <c r="D283" s="174" t="s">
        <v>4274</v>
      </c>
      <c r="E283" s="175">
        <v>0.89</v>
      </c>
      <c r="F283" s="175">
        <v>0.89</v>
      </c>
      <c r="G283" s="175">
        <f>IF(portfolio_toggle!$A$1=46,E283,
IF(portfolio_toggle!$A$1=38,F283,
"error: please specify 38 or 46 MMT"))</f>
        <v>0.89</v>
      </c>
    </row>
    <row r="284" spans="1:7" hidden="1">
      <c r="A284" s="174" t="s">
        <v>626</v>
      </c>
      <c r="B284" s="174">
        <v>2021</v>
      </c>
      <c r="C284" s="174">
        <v>7</v>
      </c>
      <c r="D284" s="174" t="s">
        <v>4275</v>
      </c>
      <c r="E284" s="175">
        <v>0.87</v>
      </c>
      <c r="F284" s="175">
        <v>0.87</v>
      </c>
      <c r="G284" s="175">
        <f>IF(portfolio_toggle!$A$1=46,E284,
IF(portfolio_toggle!$A$1=38,F284,
"error: please specify 38 or 46 MMT"))</f>
        <v>0.87</v>
      </c>
    </row>
    <row r="285" spans="1:7" hidden="1">
      <c r="A285" s="174" t="s">
        <v>626</v>
      </c>
      <c r="B285" s="174">
        <v>2021</v>
      </c>
      <c r="C285" s="174">
        <v>8</v>
      </c>
      <c r="D285" s="174" t="s">
        <v>4276</v>
      </c>
      <c r="E285" s="175">
        <v>0.9</v>
      </c>
      <c r="F285" s="175">
        <v>0.9</v>
      </c>
      <c r="G285" s="175">
        <f>IF(portfolio_toggle!$A$1=46,E285,
IF(portfolio_toggle!$A$1=38,F285,
"error: please specify 38 or 46 MMT"))</f>
        <v>0.9</v>
      </c>
    </row>
    <row r="286" spans="1:7" hidden="1">
      <c r="A286" s="174" t="s">
        <v>626</v>
      </c>
      <c r="B286" s="174">
        <v>2021</v>
      </c>
      <c r="C286" s="174">
        <v>9</v>
      </c>
      <c r="D286" s="174" t="s">
        <v>4277</v>
      </c>
      <c r="E286" s="175">
        <v>0.9</v>
      </c>
      <c r="F286" s="175">
        <v>0.9</v>
      </c>
      <c r="G286" s="175">
        <f>IF(portfolio_toggle!$A$1=46,E286,
IF(portfolio_toggle!$A$1=38,F286,
"error: please specify 38 or 46 MMT"))</f>
        <v>0.9</v>
      </c>
    </row>
    <row r="287" spans="1:7" hidden="1">
      <c r="A287" s="174" t="s">
        <v>626</v>
      </c>
      <c r="B287" s="174">
        <v>2021</v>
      </c>
      <c r="C287" s="174">
        <v>10</v>
      </c>
      <c r="D287" s="174" t="s">
        <v>4278</v>
      </c>
      <c r="E287" s="175">
        <v>0.81</v>
      </c>
      <c r="F287" s="175">
        <v>0.81</v>
      </c>
      <c r="G287" s="175">
        <f>IF(portfolio_toggle!$A$1=46,E287,
IF(portfolio_toggle!$A$1=38,F287,
"error: please specify 38 or 46 MMT"))</f>
        <v>0.81</v>
      </c>
    </row>
    <row r="288" spans="1:7" hidden="1">
      <c r="A288" s="174" t="s">
        <v>626</v>
      </c>
      <c r="B288" s="174">
        <v>2021</v>
      </c>
      <c r="C288" s="174">
        <v>11</v>
      </c>
      <c r="D288" s="174" t="s">
        <v>4279</v>
      </c>
      <c r="E288" s="175">
        <v>0.85</v>
      </c>
      <c r="F288" s="175">
        <v>0.85</v>
      </c>
      <c r="G288" s="175">
        <f>IF(portfolio_toggle!$A$1=46,E288,
IF(portfolio_toggle!$A$1=38,F288,
"error: please specify 38 or 46 MMT"))</f>
        <v>0.85</v>
      </c>
    </row>
    <row r="289" spans="1:7" hidden="1">
      <c r="A289" s="174" t="s">
        <v>626</v>
      </c>
      <c r="B289" s="174">
        <v>2021</v>
      </c>
      <c r="C289" s="174">
        <v>12</v>
      </c>
      <c r="D289" s="174" t="s">
        <v>4280</v>
      </c>
      <c r="E289" s="175">
        <v>0.86</v>
      </c>
      <c r="F289" s="175">
        <v>0.86</v>
      </c>
      <c r="G289" s="175">
        <f>IF(portfolio_toggle!$A$1=46,E289,
IF(portfolio_toggle!$A$1=38,F289,
"error: please specify 38 or 46 MMT"))</f>
        <v>0.86</v>
      </c>
    </row>
    <row r="290" spans="1:7" hidden="1">
      <c r="A290" s="174" t="s">
        <v>627</v>
      </c>
      <c r="B290" s="174">
        <v>2021</v>
      </c>
      <c r="C290" s="174">
        <v>1</v>
      </c>
      <c r="D290" s="174" t="s">
        <v>4281</v>
      </c>
      <c r="E290" s="175">
        <v>0.81</v>
      </c>
      <c r="F290" s="175">
        <v>0.81</v>
      </c>
      <c r="G290" s="175">
        <f>IF(portfolio_toggle!$A$1=46,E290,
IF(portfolio_toggle!$A$1=38,F290,
"error: please specify 38 or 46 MMT"))</f>
        <v>0.81</v>
      </c>
    </row>
    <row r="291" spans="1:7" hidden="1">
      <c r="A291" s="174" t="s">
        <v>627</v>
      </c>
      <c r="B291" s="174">
        <v>2021</v>
      </c>
      <c r="C291" s="174">
        <v>2</v>
      </c>
      <c r="D291" s="174" t="s">
        <v>4282</v>
      </c>
      <c r="E291" s="175">
        <v>0.79</v>
      </c>
      <c r="F291" s="175">
        <v>0.79</v>
      </c>
      <c r="G291" s="175">
        <f>IF(portfolio_toggle!$A$1=46,E291,
IF(portfolio_toggle!$A$1=38,F291,
"error: please specify 38 or 46 MMT"))</f>
        <v>0.79</v>
      </c>
    </row>
    <row r="292" spans="1:7" hidden="1">
      <c r="A292" s="174" t="s">
        <v>627</v>
      </c>
      <c r="B292" s="174">
        <v>2021</v>
      </c>
      <c r="C292" s="174">
        <v>3</v>
      </c>
      <c r="D292" s="174" t="s">
        <v>4283</v>
      </c>
      <c r="E292" s="175">
        <v>0.73</v>
      </c>
      <c r="F292" s="175">
        <v>0.73</v>
      </c>
      <c r="G292" s="175">
        <f>IF(portfolio_toggle!$A$1=46,E292,
IF(portfolio_toggle!$A$1=38,F292,
"error: please specify 38 or 46 MMT"))</f>
        <v>0.73</v>
      </c>
    </row>
    <row r="293" spans="1:7" hidden="1">
      <c r="A293" s="174" t="s">
        <v>627</v>
      </c>
      <c r="B293" s="174">
        <v>2021</v>
      </c>
      <c r="C293" s="174">
        <v>4</v>
      </c>
      <c r="D293" s="174" t="s">
        <v>4284</v>
      </c>
      <c r="E293" s="175">
        <v>0.66</v>
      </c>
      <c r="F293" s="175">
        <v>0.66</v>
      </c>
      <c r="G293" s="175">
        <f>IF(portfolio_toggle!$A$1=46,E293,
IF(portfolio_toggle!$A$1=38,F293,
"error: please specify 38 or 46 MMT"))</f>
        <v>0.66</v>
      </c>
    </row>
    <row r="294" spans="1:7" hidden="1">
      <c r="A294" s="174" t="s">
        <v>627</v>
      </c>
      <c r="B294" s="174">
        <v>2021</v>
      </c>
      <c r="C294" s="174">
        <v>5</v>
      </c>
      <c r="D294" s="174" t="s">
        <v>4285</v>
      </c>
      <c r="E294" s="175">
        <v>0.79</v>
      </c>
      <c r="F294" s="175">
        <v>0.79</v>
      </c>
      <c r="G294" s="175">
        <f>IF(portfolio_toggle!$A$1=46,E294,
IF(portfolio_toggle!$A$1=38,F294,
"error: please specify 38 or 46 MMT"))</f>
        <v>0.79</v>
      </c>
    </row>
    <row r="295" spans="1:7" hidden="1">
      <c r="A295" s="174" t="s">
        <v>627</v>
      </c>
      <c r="B295" s="174">
        <v>2021</v>
      </c>
      <c r="C295" s="174">
        <v>6</v>
      </c>
      <c r="D295" s="174" t="s">
        <v>4286</v>
      </c>
      <c r="E295" s="175">
        <v>0.85</v>
      </c>
      <c r="F295" s="175">
        <v>0.85</v>
      </c>
      <c r="G295" s="175">
        <f>IF(portfolio_toggle!$A$1=46,E295,
IF(portfolio_toggle!$A$1=38,F295,
"error: please specify 38 or 46 MMT"))</f>
        <v>0.85</v>
      </c>
    </row>
    <row r="296" spans="1:7" hidden="1">
      <c r="A296" s="174" t="s">
        <v>627</v>
      </c>
      <c r="B296" s="174">
        <v>2021</v>
      </c>
      <c r="C296" s="174">
        <v>7</v>
      </c>
      <c r="D296" s="174" t="s">
        <v>4287</v>
      </c>
      <c r="E296" s="175">
        <v>0.83</v>
      </c>
      <c r="F296" s="175">
        <v>0.83</v>
      </c>
      <c r="G296" s="175">
        <f>IF(portfolio_toggle!$A$1=46,E296,
IF(portfolio_toggle!$A$1=38,F296,
"error: please specify 38 or 46 MMT"))</f>
        <v>0.83</v>
      </c>
    </row>
    <row r="297" spans="1:7" hidden="1">
      <c r="A297" s="174" t="s">
        <v>627</v>
      </c>
      <c r="B297" s="174">
        <v>2021</v>
      </c>
      <c r="C297" s="174">
        <v>8</v>
      </c>
      <c r="D297" s="174" t="s">
        <v>4288</v>
      </c>
      <c r="E297" s="175">
        <v>0.83</v>
      </c>
      <c r="F297" s="175">
        <v>0.83</v>
      </c>
      <c r="G297" s="175">
        <f>IF(portfolio_toggle!$A$1=46,E297,
IF(portfolio_toggle!$A$1=38,F297,
"error: please specify 38 or 46 MMT"))</f>
        <v>0.83</v>
      </c>
    </row>
    <row r="298" spans="1:7" hidden="1">
      <c r="A298" s="174" t="s">
        <v>627</v>
      </c>
      <c r="B298" s="174">
        <v>2021</v>
      </c>
      <c r="C298" s="174">
        <v>9</v>
      </c>
      <c r="D298" s="174" t="s">
        <v>4289</v>
      </c>
      <c r="E298" s="175">
        <v>0.8</v>
      </c>
      <c r="F298" s="175">
        <v>0.8</v>
      </c>
      <c r="G298" s="175">
        <f>IF(portfolio_toggle!$A$1=46,E298,
IF(portfolio_toggle!$A$1=38,F298,
"error: please specify 38 or 46 MMT"))</f>
        <v>0.8</v>
      </c>
    </row>
    <row r="299" spans="1:7" hidden="1">
      <c r="A299" s="174" t="s">
        <v>627</v>
      </c>
      <c r="B299" s="174">
        <v>2021</v>
      </c>
      <c r="C299" s="174">
        <v>10</v>
      </c>
      <c r="D299" s="174" t="s">
        <v>4290</v>
      </c>
      <c r="E299" s="175">
        <v>0.72</v>
      </c>
      <c r="F299" s="175">
        <v>0.72</v>
      </c>
      <c r="G299" s="175">
        <f>IF(portfolio_toggle!$A$1=46,E299,
IF(portfolio_toggle!$A$1=38,F299,
"error: please specify 38 or 46 MMT"))</f>
        <v>0.72</v>
      </c>
    </row>
    <row r="300" spans="1:7" hidden="1">
      <c r="A300" s="174" t="s">
        <v>627</v>
      </c>
      <c r="B300" s="174">
        <v>2021</v>
      </c>
      <c r="C300" s="174">
        <v>11</v>
      </c>
      <c r="D300" s="174" t="s">
        <v>4291</v>
      </c>
      <c r="E300" s="175">
        <v>0.78</v>
      </c>
      <c r="F300" s="175">
        <v>0.78</v>
      </c>
      <c r="G300" s="175">
        <f>IF(portfolio_toggle!$A$1=46,E300,
IF(portfolio_toggle!$A$1=38,F300,
"error: please specify 38 or 46 MMT"))</f>
        <v>0.78</v>
      </c>
    </row>
    <row r="301" spans="1:7" hidden="1">
      <c r="A301" s="174" t="s">
        <v>627</v>
      </c>
      <c r="B301" s="174">
        <v>2021</v>
      </c>
      <c r="C301" s="174">
        <v>12</v>
      </c>
      <c r="D301" s="174" t="s">
        <v>4292</v>
      </c>
      <c r="E301" s="175">
        <v>0.82</v>
      </c>
      <c r="F301" s="175">
        <v>0.82</v>
      </c>
      <c r="G301" s="175">
        <f>IF(portfolio_toggle!$A$1=46,E301,
IF(portfolio_toggle!$A$1=38,F301,
"error: please specify 38 or 46 MMT"))</f>
        <v>0.82</v>
      </c>
    </row>
    <row r="302" spans="1:7" hidden="1">
      <c r="A302" s="174" t="s">
        <v>629</v>
      </c>
      <c r="B302" s="174">
        <v>2021</v>
      </c>
      <c r="C302" s="174">
        <v>1</v>
      </c>
      <c r="D302" s="174" t="s">
        <v>4293</v>
      </c>
      <c r="E302" s="175">
        <v>0.95</v>
      </c>
      <c r="F302" s="175">
        <v>0.95</v>
      </c>
      <c r="G302" s="175">
        <f>IF(portfolio_toggle!$A$1=46,E302,
IF(portfolio_toggle!$A$1=38,F302,
"error: please specify 38 or 46 MMT"))</f>
        <v>0.95</v>
      </c>
    </row>
    <row r="303" spans="1:7" hidden="1">
      <c r="A303" s="174" t="s">
        <v>629</v>
      </c>
      <c r="B303" s="174">
        <v>2021</v>
      </c>
      <c r="C303" s="174">
        <v>2</v>
      </c>
      <c r="D303" s="174" t="s">
        <v>4294</v>
      </c>
      <c r="E303" s="175">
        <v>0.92</v>
      </c>
      <c r="F303" s="175">
        <v>0.92</v>
      </c>
      <c r="G303" s="175">
        <f>IF(portfolio_toggle!$A$1=46,E303,
IF(portfolio_toggle!$A$1=38,F303,
"error: please specify 38 or 46 MMT"))</f>
        <v>0.92</v>
      </c>
    </row>
    <row r="304" spans="1:7" hidden="1">
      <c r="A304" s="174" t="s">
        <v>629</v>
      </c>
      <c r="B304" s="174">
        <v>2021</v>
      </c>
      <c r="C304" s="174">
        <v>3</v>
      </c>
      <c r="D304" s="174" t="s">
        <v>4295</v>
      </c>
      <c r="E304" s="175">
        <v>0.88</v>
      </c>
      <c r="F304" s="175">
        <v>0.88</v>
      </c>
      <c r="G304" s="175">
        <f>IF(portfolio_toggle!$A$1=46,E304,
IF(portfolio_toggle!$A$1=38,F304,
"error: please specify 38 or 46 MMT"))</f>
        <v>0.88</v>
      </c>
    </row>
    <row r="305" spans="1:7" hidden="1">
      <c r="A305" s="174" t="s">
        <v>629</v>
      </c>
      <c r="B305" s="174">
        <v>2021</v>
      </c>
      <c r="C305" s="174">
        <v>4</v>
      </c>
      <c r="D305" s="174" t="s">
        <v>4296</v>
      </c>
      <c r="E305" s="175">
        <v>0.76</v>
      </c>
      <c r="F305" s="175">
        <v>0.76</v>
      </c>
      <c r="G305" s="175">
        <f>IF(portfolio_toggle!$A$1=46,E305,
IF(portfolio_toggle!$A$1=38,F305,
"error: please specify 38 or 46 MMT"))</f>
        <v>0.76</v>
      </c>
    </row>
    <row r="306" spans="1:7" hidden="1">
      <c r="A306" s="174" t="s">
        <v>629</v>
      </c>
      <c r="B306" s="174">
        <v>2021</v>
      </c>
      <c r="C306" s="174">
        <v>5</v>
      </c>
      <c r="D306" s="174" t="s">
        <v>4297</v>
      </c>
      <c r="E306" s="175">
        <v>0.74</v>
      </c>
      <c r="F306" s="175">
        <v>0.74</v>
      </c>
      <c r="G306" s="175">
        <f>IF(portfolio_toggle!$A$1=46,E306,
IF(portfolio_toggle!$A$1=38,F306,
"error: please specify 38 or 46 MMT"))</f>
        <v>0.74</v>
      </c>
    </row>
    <row r="307" spans="1:7" hidden="1">
      <c r="A307" s="174" t="s">
        <v>629</v>
      </c>
      <c r="B307" s="174">
        <v>2021</v>
      </c>
      <c r="C307" s="174">
        <v>6</v>
      </c>
      <c r="D307" s="174" t="s">
        <v>4298</v>
      </c>
      <c r="E307" s="175">
        <v>0.7</v>
      </c>
      <c r="F307" s="175">
        <v>0.7</v>
      </c>
      <c r="G307" s="175">
        <f>IF(portfolio_toggle!$A$1=46,E307,
IF(portfolio_toggle!$A$1=38,F307,
"error: please specify 38 or 46 MMT"))</f>
        <v>0.7</v>
      </c>
    </row>
    <row r="308" spans="1:7" hidden="1">
      <c r="A308" s="174" t="s">
        <v>629</v>
      </c>
      <c r="B308" s="174">
        <v>2021</v>
      </c>
      <c r="C308" s="174">
        <v>7</v>
      </c>
      <c r="D308" s="174" t="s">
        <v>4299</v>
      </c>
      <c r="E308" s="175">
        <v>0.84</v>
      </c>
      <c r="F308" s="175">
        <v>0.84</v>
      </c>
      <c r="G308" s="175">
        <f>IF(portfolio_toggle!$A$1=46,E308,
IF(portfolio_toggle!$A$1=38,F308,
"error: please specify 38 or 46 MMT"))</f>
        <v>0.84</v>
      </c>
    </row>
    <row r="309" spans="1:7" hidden="1">
      <c r="A309" s="174" t="s">
        <v>629</v>
      </c>
      <c r="B309" s="174">
        <v>2021</v>
      </c>
      <c r="C309" s="174">
        <v>8</v>
      </c>
      <c r="D309" s="174" t="s">
        <v>4300</v>
      </c>
      <c r="E309" s="175">
        <v>0.82</v>
      </c>
      <c r="F309" s="175">
        <v>0.82</v>
      </c>
      <c r="G309" s="175">
        <f>IF(portfolio_toggle!$A$1=46,E309,
IF(portfolio_toggle!$A$1=38,F309,
"error: please specify 38 or 46 MMT"))</f>
        <v>0.82</v>
      </c>
    </row>
    <row r="310" spans="1:7" hidden="1">
      <c r="A310" s="174" t="s">
        <v>629</v>
      </c>
      <c r="B310" s="174">
        <v>2021</v>
      </c>
      <c r="C310" s="174">
        <v>9</v>
      </c>
      <c r="D310" s="174" t="s">
        <v>4301</v>
      </c>
      <c r="E310" s="175">
        <v>0.83</v>
      </c>
      <c r="F310" s="175">
        <v>0.83</v>
      </c>
      <c r="G310" s="175">
        <f>IF(portfolio_toggle!$A$1=46,E310,
IF(portfolio_toggle!$A$1=38,F310,
"error: please specify 38 or 46 MMT"))</f>
        <v>0.83</v>
      </c>
    </row>
    <row r="311" spans="1:7" hidden="1">
      <c r="A311" s="174" t="s">
        <v>629</v>
      </c>
      <c r="B311" s="174">
        <v>2021</v>
      </c>
      <c r="C311" s="174">
        <v>10</v>
      </c>
      <c r="D311" s="174" t="s">
        <v>4302</v>
      </c>
      <c r="E311" s="175">
        <v>0.86</v>
      </c>
      <c r="F311" s="175">
        <v>0.86</v>
      </c>
      <c r="G311" s="175">
        <f>IF(portfolio_toggle!$A$1=46,E311,
IF(portfolio_toggle!$A$1=38,F311,
"error: please specify 38 or 46 MMT"))</f>
        <v>0.86</v>
      </c>
    </row>
    <row r="312" spans="1:7" hidden="1">
      <c r="A312" s="174" t="s">
        <v>629</v>
      </c>
      <c r="B312" s="174">
        <v>2021</v>
      </c>
      <c r="C312" s="174">
        <v>11</v>
      </c>
      <c r="D312" s="174" t="s">
        <v>4303</v>
      </c>
      <c r="E312" s="175">
        <v>0.93</v>
      </c>
      <c r="F312" s="175">
        <v>0.93</v>
      </c>
      <c r="G312" s="175">
        <f>IF(portfolio_toggle!$A$1=46,E312,
IF(portfolio_toggle!$A$1=38,F312,
"error: please specify 38 or 46 MMT"))</f>
        <v>0.93</v>
      </c>
    </row>
    <row r="313" spans="1:7" hidden="1">
      <c r="A313" s="174" t="s">
        <v>629</v>
      </c>
      <c r="B313" s="174">
        <v>2021</v>
      </c>
      <c r="C313" s="174">
        <v>12</v>
      </c>
      <c r="D313" s="174" t="s">
        <v>4304</v>
      </c>
      <c r="E313" s="175">
        <v>0.95</v>
      </c>
      <c r="F313" s="175">
        <v>0.95</v>
      </c>
      <c r="G313" s="175">
        <f>IF(portfolio_toggle!$A$1=46,E313,
IF(portfolio_toggle!$A$1=38,F313,
"error: please specify 38 or 46 MMT"))</f>
        <v>0.95</v>
      </c>
    </row>
    <row r="314" spans="1:7" hidden="1">
      <c r="A314" s="174" t="s">
        <v>630</v>
      </c>
      <c r="B314" s="174">
        <v>2021</v>
      </c>
      <c r="C314" s="174">
        <v>1</v>
      </c>
      <c r="D314" s="174" t="s">
        <v>4305</v>
      </c>
      <c r="E314" s="175">
        <v>0.6</v>
      </c>
      <c r="F314" s="175">
        <v>0.6</v>
      </c>
      <c r="G314" s="175">
        <f>IF(portfolio_toggle!$A$1=46,E314,
IF(portfolio_toggle!$A$1=38,F314,
"error: please specify 38 or 46 MMT"))</f>
        <v>0.6</v>
      </c>
    </row>
    <row r="315" spans="1:7" hidden="1">
      <c r="A315" s="174" t="s">
        <v>630</v>
      </c>
      <c r="B315" s="174">
        <v>2021</v>
      </c>
      <c r="C315" s="174">
        <v>2</v>
      </c>
      <c r="D315" s="174" t="s">
        <v>4306</v>
      </c>
      <c r="E315" s="175">
        <v>0.7</v>
      </c>
      <c r="F315" s="175">
        <v>0.7</v>
      </c>
      <c r="G315" s="175">
        <f>IF(portfolio_toggle!$A$1=46,E315,
IF(portfolio_toggle!$A$1=38,F315,
"error: please specify 38 or 46 MMT"))</f>
        <v>0.7</v>
      </c>
    </row>
    <row r="316" spans="1:7" hidden="1">
      <c r="A316" s="174" t="s">
        <v>630</v>
      </c>
      <c r="B316" s="174">
        <v>2021</v>
      </c>
      <c r="C316" s="174">
        <v>3</v>
      </c>
      <c r="D316" s="174" t="s">
        <v>4307</v>
      </c>
      <c r="E316" s="175">
        <v>0.73</v>
      </c>
      <c r="F316" s="175">
        <v>0.73</v>
      </c>
      <c r="G316" s="175">
        <f>IF(portfolio_toggle!$A$1=46,E316,
IF(portfolio_toggle!$A$1=38,F316,
"error: please specify 38 or 46 MMT"))</f>
        <v>0.73</v>
      </c>
    </row>
    <row r="317" spans="1:7" hidden="1">
      <c r="A317" s="174" t="s">
        <v>630</v>
      </c>
      <c r="B317" s="174">
        <v>2021</v>
      </c>
      <c r="C317" s="174">
        <v>4</v>
      </c>
      <c r="D317" s="174" t="s">
        <v>4308</v>
      </c>
      <c r="E317" s="175">
        <v>0.72</v>
      </c>
      <c r="F317" s="175">
        <v>0.72</v>
      </c>
      <c r="G317" s="175">
        <f>IF(portfolio_toggle!$A$1=46,E317,
IF(portfolio_toggle!$A$1=38,F317,
"error: please specify 38 or 46 MMT"))</f>
        <v>0.72</v>
      </c>
    </row>
    <row r="318" spans="1:7" hidden="1">
      <c r="A318" s="174" t="s">
        <v>630</v>
      </c>
      <c r="B318" s="174">
        <v>2021</v>
      </c>
      <c r="C318" s="174">
        <v>5</v>
      </c>
      <c r="D318" s="174" t="s">
        <v>4309</v>
      </c>
      <c r="E318" s="175">
        <v>0.69</v>
      </c>
      <c r="F318" s="175">
        <v>0.69</v>
      </c>
      <c r="G318" s="175">
        <f>IF(portfolio_toggle!$A$1=46,E318,
IF(portfolio_toggle!$A$1=38,F318,
"error: please specify 38 or 46 MMT"))</f>
        <v>0.69</v>
      </c>
    </row>
    <row r="319" spans="1:7" hidden="1">
      <c r="A319" s="174" t="s">
        <v>630</v>
      </c>
      <c r="B319" s="174">
        <v>2021</v>
      </c>
      <c r="C319" s="174">
        <v>6</v>
      </c>
      <c r="D319" s="174" t="s">
        <v>4310</v>
      </c>
      <c r="E319" s="175">
        <v>0.74</v>
      </c>
      <c r="F319" s="175">
        <v>0.74</v>
      </c>
      <c r="G319" s="175">
        <f>IF(portfolio_toggle!$A$1=46,E319,
IF(portfolio_toggle!$A$1=38,F319,
"error: please specify 38 or 46 MMT"))</f>
        <v>0.74</v>
      </c>
    </row>
    <row r="320" spans="1:7" hidden="1">
      <c r="A320" s="174" t="s">
        <v>630</v>
      </c>
      <c r="B320" s="174">
        <v>2021</v>
      </c>
      <c r="C320" s="174">
        <v>7</v>
      </c>
      <c r="D320" s="174" t="s">
        <v>4311</v>
      </c>
      <c r="E320" s="175">
        <v>0.73</v>
      </c>
      <c r="F320" s="175">
        <v>0.73</v>
      </c>
      <c r="G320" s="175">
        <f>IF(portfolio_toggle!$A$1=46,E320,
IF(portfolio_toggle!$A$1=38,F320,
"error: please specify 38 or 46 MMT"))</f>
        <v>0.73</v>
      </c>
    </row>
    <row r="321" spans="1:7" hidden="1">
      <c r="A321" s="174" t="s">
        <v>630</v>
      </c>
      <c r="B321" s="174">
        <v>2021</v>
      </c>
      <c r="C321" s="174">
        <v>8</v>
      </c>
      <c r="D321" s="174" t="s">
        <v>4312</v>
      </c>
      <c r="E321" s="175">
        <v>0.72</v>
      </c>
      <c r="F321" s="175">
        <v>0.72</v>
      </c>
      <c r="G321" s="175">
        <f>IF(portfolio_toggle!$A$1=46,E321,
IF(portfolio_toggle!$A$1=38,F321,
"error: please specify 38 or 46 MMT"))</f>
        <v>0.72</v>
      </c>
    </row>
    <row r="322" spans="1:7" hidden="1">
      <c r="A322" s="174" t="s">
        <v>630</v>
      </c>
      <c r="B322" s="174">
        <v>2021</v>
      </c>
      <c r="C322" s="174">
        <v>9</v>
      </c>
      <c r="D322" s="174" t="s">
        <v>4313</v>
      </c>
      <c r="E322" s="175">
        <v>0.71</v>
      </c>
      <c r="F322" s="175">
        <v>0.71</v>
      </c>
      <c r="G322" s="175">
        <f>IF(portfolio_toggle!$A$1=46,E322,
IF(portfolio_toggle!$A$1=38,F322,
"error: please specify 38 or 46 MMT"))</f>
        <v>0.71</v>
      </c>
    </row>
    <row r="323" spans="1:7" hidden="1">
      <c r="A323" s="174" t="s">
        <v>630</v>
      </c>
      <c r="B323" s="174">
        <v>2021</v>
      </c>
      <c r="C323" s="174">
        <v>10</v>
      </c>
      <c r="D323" s="174" t="s">
        <v>4314</v>
      </c>
      <c r="E323" s="175">
        <v>0.64</v>
      </c>
      <c r="F323" s="175">
        <v>0.64</v>
      </c>
      <c r="G323" s="175">
        <f>IF(portfolio_toggle!$A$1=46,E323,
IF(portfolio_toggle!$A$1=38,F323,
"error: please specify 38 or 46 MMT"))</f>
        <v>0.64</v>
      </c>
    </row>
    <row r="324" spans="1:7" hidden="1">
      <c r="A324" s="174" t="s">
        <v>630</v>
      </c>
      <c r="B324" s="174">
        <v>2021</v>
      </c>
      <c r="C324" s="174">
        <v>11</v>
      </c>
      <c r="D324" s="174" t="s">
        <v>4315</v>
      </c>
      <c r="E324" s="175">
        <v>0.56000000000000005</v>
      </c>
      <c r="F324" s="175">
        <v>0.56000000000000005</v>
      </c>
      <c r="G324" s="175">
        <f>IF(portfolio_toggle!$A$1=46,E324,
IF(portfolio_toggle!$A$1=38,F324,
"error: please specify 38 or 46 MMT"))</f>
        <v>0.56000000000000005</v>
      </c>
    </row>
    <row r="325" spans="1:7" hidden="1">
      <c r="A325" s="174" t="s">
        <v>630</v>
      </c>
      <c r="B325" s="174">
        <v>2021</v>
      </c>
      <c r="C325" s="174">
        <v>12</v>
      </c>
      <c r="D325" s="174" t="s">
        <v>4316</v>
      </c>
      <c r="E325" s="175">
        <v>0.64</v>
      </c>
      <c r="F325" s="175">
        <v>0.64</v>
      </c>
      <c r="G325" s="175">
        <f>IF(portfolio_toggle!$A$1=46,E325,
IF(portfolio_toggle!$A$1=38,F325,
"error: please specify 38 or 46 MMT"))</f>
        <v>0.64</v>
      </c>
    </row>
    <row r="326" spans="1:7" hidden="1">
      <c r="A326" s="174" t="s">
        <v>631</v>
      </c>
      <c r="B326" s="174">
        <v>2021</v>
      </c>
      <c r="C326" s="174">
        <v>1</v>
      </c>
      <c r="D326" s="174" t="s">
        <v>4317</v>
      </c>
      <c r="E326" s="175">
        <v>1</v>
      </c>
      <c r="F326" s="175">
        <v>1</v>
      </c>
      <c r="G326" s="175">
        <f>IF(portfolio_toggle!$A$1=46,E326,
IF(portfolio_toggle!$A$1=38,F326,
"error: please specify 38 or 46 MMT"))</f>
        <v>1</v>
      </c>
    </row>
    <row r="327" spans="1:7" hidden="1">
      <c r="A327" s="174" t="s">
        <v>631</v>
      </c>
      <c r="B327" s="174">
        <v>2021</v>
      </c>
      <c r="C327" s="174">
        <v>2</v>
      </c>
      <c r="D327" s="174" t="s">
        <v>4318</v>
      </c>
      <c r="E327" s="175">
        <v>1</v>
      </c>
      <c r="F327" s="175">
        <v>1</v>
      </c>
      <c r="G327" s="175">
        <f>IF(portfolio_toggle!$A$1=46,E327,
IF(portfolio_toggle!$A$1=38,F327,
"error: please specify 38 or 46 MMT"))</f>
        <v>1</v>
      </c>
    </row>
    <row r="328" spans="1:7" hidden="1">
      <c r="A328" s="174" t="s">
        <v>631</v>
      </c>
      <c r="B328" s="174">
        <v>2021</v>
      </c>
      <c r="C328" s="174">
        <v>3</v>
      </c>
      <c r="D328" s="174" t="s">
        <v>4319</v>
      </c>
      <c r="E328" s="175">
        <v>1</v>
      </c>
      <c r="F328" s="175">
        <v>1</v>
      </c>
      <c r="G328" s="175">
        <f>IF(portfolio_toggle!$A$1=46,E328,
IF(portfolio_toggle!$A$1=38,F328,
"error: please specify 38 or 46 MMT"))</f>
        <v>1</v>
      </c>
    </row>
    <row r="329" spans="1:7" hidden="1">
      <c r="A329" s="174" t="s">
        <v>631</v>
      </c>
      <c r="B329" s="174">
        <v>2021</v>
      </c>
      <c r="C329" s="174">
        <v>4</v>
      </c>
      <c r="D329" s="174" t="s">
        <v>4320</v>
      </c>
      <c r="E329" s="175">
        <v>1</v>
      </c>
      <c r="F329" s="175">
        <v>1</v>
      </c>
      <c r="G329" s="175">
        <f>IF(portfolio_toggle!$A$1=46,E329,
IF(portfolio_toggle!$A$1=38,F329,
"error: please specify 38 or 46 MMT"))</f>
        <v>1</v>
      </c>
    </row>
    <row r="330" spans="1:7" hidden="1">
      <c r="A330" s="174" t="s">
        <v>631</v>
      </c>
      <c r="B330" s="174">
        <v>2021</v>
      </c>
      <c r="C330" s="174">
        <v>5</v>
      </c>
      <c r="D330" s="174" t="s">
        <v>4321</v>
      </c>
      <c r="E330" s="175">
        <v>1</v>
      </c>
      <c r="F330" s="175">
        <v>1</v>
      </c>
      <c r="G330" s="175">
        <f>IF(portfolio_toggle!$A$1=46,E330,
IF(portfolio_toggle!$A$1=38,F330,
"error: please specify 38 or 46 MMT"))</f>
        <v>1</v>
      </c>
    </row>
    <row r="331" spans="1:7" hidden="1">
      <c r="A331" s="174" t="s">
        <v>631</v>
      </c>
      <c r="B331" s="174">
        <v>2021</v>
      </c>
      <c r="C331" s="174">
        <v>6</v>
      </c>
      <c r="D331" s="174" t="s">
        <v>4322</v>
      </c>
      <c r="E331" s="175">
        <v>1</v>
      </c>
      <c r="F331" s="175">
        <v>1</v>
      </c>
      <c r="G331" s="175">
        <f>IF(portfolio_toggle!$A$1=46,E331,
IF(portfolio_toggle!$A$1=38,F331,
"error: please specify 38 or 46 MMT"))</f>
        <v>1</v>
      </c>
    </row>
    <row r="332" spans="1:7" hidden="1">
      <c r="A332" s="174" t="s">
        <v>631</v>
      </c>
      <c r="B332" s="174">
        <v>2021</v>
      </c>
      <c r="C332" s="174">
        <v>7</v>
      </c>
      <c r="D332" s="174" t="s">
        <v>4323</v>
      </c>
      <c r="E332" s="175">
        <v>1</v>
      </c>
      <c r="F332" s="175">
        <v>1</v>
      </c>
      <c r="G332" s="175">
        <f>IF(portfolio_toggle!$A$1=46,E332,
IF(portfolio_toggle!$A$1=38,F332,
"error: please specify 38 or 46 MMT"))</f>
        <v>1</v>
      </c>
    </row>
    <row r="333" spans="1:7" hidden="1">
      <c r="A333" s="174" t="s">
        <v>631</v>
      </c>
      <c r="B333" s="174">
        <v>2021</v>
      </c>
      <c r="C333" s="174">
        <v>8</v>
      </c>
      <c r="D333" s="174" t="s">
        <v>4324</v>
      </c>
      <c r="E333" s="175">
        <v>1</v>
      </c>
      <c r="F333" s="175">
        <v>1</v>
      </c>
      <c r="G333" s="175">
        <f>IF(portfolio_toggle!$A$1=46,E333,
IF(portfolio_toggle!$A$1=38,F333,
"error: please specify 38 or 46 MMT"))</f>
        <v>1</v>
      </c>
    </row>
    <row r="334" spans="1:7" hidden="1">
      <c r="A334" s="174" t="s">
        <v>631</v>
      </c>
      <c r="B334" s="174">
        <v>2021</v>
      </c>
      <c r="C334" s="174">
        <v>9</v>
      </c>
      <c r="D334" s="174" t="s">
        <v>4325</v>
      </c>
      <c r="E334" s="175">
        <v>1</v>
      </c>
      <c r="F334" s="175">
        <v>1</v>
      </c>
      <c r="G334" s="175">
        <f>IF(portfolio_toggle!$A$1=46,E334,
IF(portfolio_toggle!$A$1=38,F334,
"error: please specify 38 or 46 MMT"))</f>
        <v>1</v>
      </c>
    </row>
    <row r="335" spans="1:7" hidden="1">
      <c r="A335" s="174" t="s">
        <v>631</v>
      </c>
      <c r="B335" s="174">
        <v>2021</v>
      </c>
      <c r="C335" s="174">
        <v>10</v>
      </c>
      <c r="D335" s="174" t="s">
        <v>4326</v>
      </c>
      <c r="E335" s="175">
        <v>1</v>
      </c>
      <c r="F335" s="175">
        <v>1</v>
      </c>
      <c r="G335" s="175">
        <f>IF(portfolio_toggle!$A$1=46,E335,
IF(portfolio_toggle!$A$1=38,F335,
"error: please specify 38 or 46 MMT"))</f>
        <v>1</v>
      </c>
    </row>
    <row r="336" spans="1:7" hidden="1">
      <c r="A336" s="174" t="s">
        <v>631</v>
      </c>
      <c r="B336" s="174">
        <v>2021</v>
      </c>
      <c r="C336" s="174">
        <v>11</v>
      </c>
      <c r="D336" s="174" t="s">
        <v>4327</v>
      </c>
      <c r="E336" s="175">
        <v>1</v>
      </c>
      <c r="F336" s="175">
        <v>1</v>
      </c>
      <c r="G336" s="175">
        <f>IF(portfolio_toggle!$A$1=46,E336,
IF(portfolio_toggle!$A$1=38,F336,
"error: please specify 38 or 46 MMT"))</f>
        <v>1</v>
      </c>
    </row>
    <row r="337" spans="1:7" hidden="1">
      <c r="A337" s="174" t="s">
        <v>631</v>
      </c>
      <c r="B337" s="174">
        <v>2021</v>
      </c>
      <c r="C337" s="174">
        <v>12</v>
      </c>
      <c r="D337" s="174" t="s">
        <v>4328</v>
      </c>
      <c r="E337" s="175">
        <v>1</v>
      </c>
      <c r="F337" s="175">
        <v>1</v>
      </c>
      <c r="G337" s="175">
        <f>IF(portfolio_toggle!$A$1=46,E337,
IF(portfolio_toggle!$A$1=38,F337,
"error: please specify 38 or 46 MMT"))</f>
        <v>1</v>
      </c>
    </row>
    <row r="338" spans="1:7">
      <c r="A338" s="174" t="s">
        <v>632</v>
      </c>
      <c r="B338" s="174">
        <v>2021</v>
      </c>
      <c r="C338" s="174">
        <v>1</v>
      </c>
      <c r="D338" s="174" t="s">
        <v>4329</v>
      </c>
      <c r="E338" s="175">
        <v>1</v>
      </c>
      <c r="F338" s="175">
        <v>1</v>
      </c>
      <c r="G338" s="175">
        <f>IF(portfolio_toggle!$A$1=46,E338,
IF(portfolio_toggle!$A$1=38,F338,
"error: please specify 38 or 46 MMT"))</f>
        <v>1</v>
      </c>
    </row>
    <row r="339" spans="1:7">
      <c r="A339" s="174" t="s">
        <v>632</v>
      </c>
      <c r="B339" s="174">
        <v>2021</v>
      </c>
      <c r="C339" s="174">
        <v>2</v>
      </c>
      <c r="D339" s="174" t="s">
        <v>4330</v>
      </c>
      <c r="E339" s="175">
        <v>1</v>
      </c>
      <c r="F339" s="175">
        <v>1</v>
      </c>
      <c r="G339" s="175">
        <f>IF(portfolio_toggle!$A$1=46,E339,
IF(portfolio_toggle!$A$1=38,F339,
"error: please specify 38 or 46 MMT"))</f>
        <v>1</v>
      </c>
    </row>
    <row r="340" spans="1:7">
      <c r="A340" s="174" t="s">
        <v>632</v>
      </c>
      <c r="B340" s="174">
        <v>2021</v>
      </c>
      <c r="C340" s="174">
        <v>3</v>
      </c>
      <c r="D340" s="174" t="s">
        <v>4331</v>
      </c>
      <c r="E340" s="175">
        <v>1</v>
      </c>
      <c r="F340" s="175">
        <v>1</v>
      </c>
      <c r="G340" s="175">
        <f>IF(portfolio_toggle!$A$1=46,E340,
IF(portfolio_toggle!$A$1=38,F340,
"error: please specify 38 or 46 MMT"))</f>
        <v>1</v>
      </c>
    </row>
    <row r="341" spans="1:7">
      <c r="A341" s="174" t="s">
        <v>632</v>
      </c>
      <c r="B341" s="174">
        <v>2021</v>
      </c>
      <c r="C341" s="174">
        <v>4</v>
      </c>
      <c r="D341" s="174" t="s">
        <v>4332</v>
      </c>
      <c r="E341" s="175">
        <v>1</v>
      </c>
      <c r="F341" s="175">
        <v>1</v>
      </c>
      <c r="G341" s="175">
        <f>IF(portfolio_toggle!$A$1=46,E341,
IF(portfolio_toggle!$A$1=38,F341,
"error: please specify 38 or 46 MMT"))</f>
        <v>1</v>
      </c>
    </row>
    <row r="342" spans="1:7">
      <c r="A342" s="174" t="s">
        <v>632</v>
      </c>
      <c r="B342" s="174">
        <v>2021</v>
      </c>
      <c r="C342" s="174">
        <v>5</v>
      </c>
      <c r="D342" s="174" t="s">
        <v>4333</v>
      </c>
      <c r="E342" s="175">
        <v>1</v>
      </c>
      <c r="F342" s="175">
        <v>1</v>
      </c>
      <c r="G342" s="175">
        <f>IF(portfolio_toggle!$A$1=46,E342,
IF(portfolio_toggle!$A$1=38,F342,
"error: please specify 38 or 46 MMT"))</f>
        <v>1</v>
      </c>
    </row>
    <row r="343" spans="1:7">
      <c r="A343" s="174" t="s">
        <v>632</v>
      </c>
      <c r="B343" s="174">
        <v>2021</v>
      </c>
      <c r="C343" s="174">
        <v>6</v>
      </c>
      <c r="D343" s="174" t="s">
        <v>4334</v>
      </c>
      <c r="E343" s="175">
        <v>1</v>
      </c>
      <c r="F343" s="175">
        <v>1</v>
      </c>
      <c r="G343" s="175">
        <f>IF(portfolio_toggle!$A$1=46,E343,
IF(portfolio_toggle!$A$1=38,F343,
"error: please specify 38 or 46 MMT"))</f>
        <v>1</v>
      </c>
    </row>
    <row r="344" spans="1:7">
      <c r="A344" s="174" t="s">
        <v>632</v>
      </c>
      <c r="B344" s="174">
        <v>2021</v>
      </c>
      <c r="C344" s="174">
        <v>7</v>
      </c>
      <c r="D344" s="174" t="s">
        <v>4335</v>
      </c>
      <c r="E344" s="175">
        <v>1</v>
      </c>
      <c r="F344" s="175">
        <v>1</v>
      </c>
      <c r="G344" s="175">
        <f>IF(portfolio_toggle!$A$1=46,E344,
IF(portfolio_toggle!$A$1=38,F344,
"error: please specify 38 or 46 MMT"))</f>
        <v>1</v>
      </c>
    </row>
    <row r="345" spans="1:7">
      <c r="A345" s="174" t="s">
        <v>632</v>
      </c>
      <c r="B345" s="174">
        <v>2021</v>
      </c>
      <c r="C345" s="174">
        <v>8</v>
      </c>
      <c r="D345" s="174" t="s">
        <v>4336</v>
      </c>
      <c r="E345" s="175">
        <v>1</v>
      </c>
      <c r="F345" s="175">
        <v>1</v>
      </c>
      <c r="G345" s="175">
        <f>IF(portfolio_toggle!$A$1=46,E345,
IF(portfolio_toggle!$A$1=38,F345,
"error: please specify 38 or 46 MMT"))</f>
        <v>1</v>
      </c>
    </row>
    <row r="346" spans="1:7">
      <c r="A346" s="174" t="s">
        <v>632</v>
      </c>
      <c r="B346" s="174">
        <v>2021</v>
      </c>
      <c r="C346" s="174">
        <v>9</v>
      </c>
      <c r="D346" s="174" t="s">
        <v>4337</v>
      </c>
      <c r="E346" s="175">
        <v>1</v>
      </c>
      <c r="F346" s="175">
        <v>1</v>
      </c>
      <c r="G346" s="175">
        <f>IF(portfolio_toggle!$A$1=46,E346,
IF(portfolio_toggle!$A$1=38,F346,
"error: please specify 38 or 46 MMT"))</f>
        <v>1</v>
      </c>
    </row>
    <row r="347" spans="1:7">
      <c r="A347" s="174" t="s">
        <v>632</v>
      </c>
      <c r="B347" s="174">
        <v>2021</v>
      </c>
      <c r="C347" s="174">
        <v>10</v>
      </c>
      <c r="D347" s="174" t="s">
        <v>4338</v>
      </c>
      <c r="E347" s="175">
        <v>1</v>
      </c>
      <c r="F347" s="175">
        <v>1</v>
      </c>
      <c r="G347" s="175">
        <f>IF(portfolio_toggle!$A$1=46,E347,
IF(portfolio_toggle!$A$1=38,F347,
"error: please specify 38 or 46 MMT"))</f>
        <v>1</v>
      </c>
    </row>
    <row r="348" spans="1:7">
      <c r="A348" s="174" t="s">
        <v>632</v>
      </c>
      <c r="B348" s="174">
        <v>2021</v>
      </c>
      <c r="C348" s="174">
        <v>11</v>
      </c>
      <c r="D348" s="174" t="s">
        <v>4339</v>
      </c>
      <c r="E348" s="175">
        <v>1</v>
      </c>
      <c r="F348" s="175">
        <v>1</v>
      </c>
      <c r="G348" s="175">
        <f>IF(portfolio_toggle!$A$1=46,E348,
IF(portfolio_toggle!$A$1=38,F348,
"error: please specify 38 or 46 MMT"))</f>
        <v>1</v>
      </c>
    </row>
    <row r="349" spans="1:7">
      <c r="A349" s="174" t="s">
        <v>632</v>
      </c>
      <c r="B349" s="174">
        <v>2021</v>
      </c>
      <c r="C349" s="174">
        <v>12</v>
      </c>
      <c r="D349" s="174" t="s">
        <v>4340</v>
      </c>
      <c r="E349" s="175">
        <v>1</v>
      </c>
      <c r="F349" s="175">
        <v>1</v>
      </c>
      <c r="G349" s="175">
        <f>IF(portfolio_toggle!$A$1=46,E349,
IF(portfolio_toggle!$A$1=38,F349,
"error: please specify 38 or 46 MMT"))</f>
        <v>1</v>
      </c>
    </row>
    <row r="350" spans="1:7" hidden="1">
      <c r="A350" s="174" t="s">
        <v>633</v>
      </c>
      <c r="B350" s="174">
        <v>2021</v>
      </c>
      <c r="C350" s="174">
        <v>1</v>
      </c>
      <c r="D350" s="174" t="s">
        <v>4341</v>
      </c>
      <c r="E350" s="175">
        <v>1</v>
      </c>
      <c r="F350" s="175">
        <v>1</v>
      </c>
      <c r="G350" s="175">
        <f>IF(portfolio_toggle!$A$1=46,E350,
IF(portfolio_toggle!$A$1=38,F350,
"error: please specify 38 or 46 MMT"))</f>
        <v>1</v>
      </c>
    </row>
    <row r="351" spans="1:7" hidden="1">
      <c r="A351" s="174" t="s">
        <v>633</v>
      </c>
      <c r="B351" s="174">
        <v>2021</v>
      </c>
      <c r="C351" s="174">
        <v>2</v>
      </c>
      <c r="D351" s="174" t="s">
        <v>4342</v>
      </c>
      <c r="E351" s="175">
        <v>1</v>
      </c>
      <c r="F351" s="175">
        <v>1</v>
      </c>
      <c r="G351" s="175">
        <f>IF(portfolio_toggle!$A$1=46,E351,
IF(portfolio_toggle!$A$1=38,F351,
"error: please specify 38 or 46 MMT"))</f>
        <v>1</v>
      </c>
    </row>
    <row r="352" spans="1:7" hidden="1">
      <c r="A352" s="174" t="s">
        <v>633</v>
      </c>
      <c r="B352" s="174">
        <v>2021</v>
      </c>
      <c r="C352" s="174">
        <v>3</v>
      </c>
      <c r="D352" s="174" t="s">
        <v>4343</v>
      </c>
      <c r="E352" s="175">
        <v>1</v>
      </c>
      <c r="F352" s="175">
        <v>1</v>
      </c>
      <c r="G352" s="175">
        <f>IF(portfolio_toggle!$A$1=46,E352,
IF(portfolio_toggle!$A$1=38,F352,
"error: please specify 38 or 46 MMT"))</f>
        <v>1</v>
      </c>
    </row>
    <row r="353" spans="1:7" hidden="1">
      <c r="A353" s="174" t="s">
        <v>633</v>
      </c>
      <c r="B353" s="174">
        <v>2021</v>
      </c>
      <c r="C353" s="174">
        <v>4</v>
      </c>
      <c r="D353" s="174" t="s">
        <v>4344</v>
      </c>
      <c r="E353" s="175">
        <v>1</v>
      </c>
      <c r="F353" s="175">
        <v>1</v>
      </c>
      <c r="G353" s="175">
        <f>IF(portfolio_toggle!$A$1=46,E353,
IF(portfolio_toggle!$A$1=38,F353,
"error: please specify 38 or 46 MMT"))</f>
        <v>1</v>
      </c>
    </row>
    <row r="354" spans="1:7" hidden="1">
      <c r="A354" s="174" t="s">
        <v>633</v>
      </c>
      <c r="B354" s="174">
        <v>2021</v>
      </c>
      <c r="C354" s="174">
        <v>5</v>
      </c>
      <c r="D354" s="174" t="s">
        <v>4345</v>
      </c>
      <c r="E354" s="175">
        <v>1</v>
      </c>
      <c r="F354" s="175">
        <v>1</v>
      </c>
      <c r="G354" s="175">
        <f>IF(portfolio_toggle!$A$1=46,E354,
IF(portfolio_toggle!$A$1=38,F354,
"error: please specify 38 or 46 MMT"))</f>
        <v>1</v>
      </c>
    </row>
    <row r="355" spans="1:7" hidden="1">
      <c r="A355" s="174" t="s">
        <v>633</v>
      </c>
      <c r="B355" s="174">
        <v>2021</v>
      </c>
      <c r="C355" s="174">
        <v>6</v>
      </c>
      <c r="D355" s="174" t="s">
        <v>4346</v>
      </c>
      <c r="E355" s="175">
        <v>1</v>
      </c>
      <c r="F355" s="175">
        <v>1</v>
      </c>
      <c r="G355" s="175">
        <f>IF(portfolio_toggle!$A$1=46,E355,
IF(portfolio_toggle!$A$1=38,F355,
"error: please specify 38 or 46 MMT"))</f>
        <v>1</v>
      </c>
    </row>
    <row r="356" spans="1:7" hidden="1">
      <c r="A356" s="174" t="s">
        <v>633</v>
      </c>
      <c r="B356" s="174">
        <v>2021</v>
      </c>
      <c r="C356" s="174">
        <v>7</v>
      </c>
      <c r="D356" s="174" t="s">
        <v>4347</v>
      </c>
      <c r="E356" s="175">
        <v>1</v>
      </c>
      <c r="F356" s="175">
        <v>1</v>
      </c>
      <c r="G356" s="175">
        <f>IF(portfolio_toggle!$A$1=46,E356,
IF(portfolio_toggle!$A$1=38,F356,
"error: please specify 38 or 46 MMT"))</f>
        <v>1</v>
      </c>
    </row>
    <row r="357" spans="1:7" hidden="1">
      <c r="A357" s="174" t="s">
        <v>633</v>
      </c>
      <c r="B357" s="174">
        <v>2021</v>
      </c>
      <c r="C357" s="174">
        <v>8</v>
      </c>
      <c r="D357" s="174" t="s">
        <v>4348</v>
      </c>
      <c r="E357" s="175">
        <v>1</v>
      </c>
      <c r="F357" s="175">
        <v>1</v>
      </c>
      <c r="G357" s="175">
        <f>IF(portfolio_toggle!$A$1=46,E357,
IF(portfolio_toggle!$A$1=38,F357,
"error: please specify 38 or 46 MMT"))</f>
        <v>1</v>
      </c>
    </row>
    <row r="358" spans="1:7" hidden="1">
      <c r="A358" s="174" t="s">
        <v>633</v>
      </c>
      <c r="B358" s="174">
        <v>2021</v>
      </c>
      <c r="C358" s="174">
        <v>9</v>
      </c>
      <c r="D358" s="174" t="s">
        <v>4349</v>
      </c>
      <c r="E358" s="175">
        <v>1</v>
      </c>
      <c r="F358" s="175">
        <v>1</v>
      </c>
      <c r="G358" s="175">
        <f>IF(portfolio_toggle!$A$1=46,E358,
IF(portfolio_toggle!$A$1=38,F358,
"error: please specify 38 or 46 MMT"))</f>
        <v>1</v>
      </c>
    </row>
    <row r="359" spans="1:7" hidden="1">
      <c r="A359" s="174" t="s">
        <v>633</v>
      </c>
      <c r="B359" s="174">
        <v>2021</v>
      </c>
      <c r="C359" s="174">
        <v>10</v>
      </c>
      <c r="D359" s="174" t="s">
        <v>4350</v>
      </c>
      <c r="E359" s="175">
        <v>1</v>
      </c>
      <c r="F359" s="175">
        <v>1</v>
      </c>
      <c r="G359" s="175">
        <f>IF(portfolio_toggle!$A$1=46,E359,
IF(portfolio_toggle!$A$1=38,F359,
"error: please specify 38 or 46 MMT"))</f>
        <v>1</v>
      </c>
    </row>
    <row r="360" spans="1:7" hidden="1">
      <c r="A360" s="174" t="s">
        <v>633</v>
      </c>
      <c r="B360" s="174">
        <v>2021</v>
      </c>
      <c r="C360" s="174">
        <v>11</v>
      </c>
      <c r="D360" s="174" t="s">
        <v>4351</v>
      </c>
      <c r="E360" s="175">
        <v>1</v>
      </c>
      <c r="F360" s="175">
        <v>1</v>
      </c>
      <c r="G360" s="175">
        <f>IF(portfolio_toggle!$A$1=46,E360,
IF(portfolio_toggle!$A$1=38,F360,
"error: please specify 38 or 46 MMT"))</f>
        <v>1</v>
      </c>
    </row>
    <row r="361" spans="1:7" hidden="1">
      <c r="A361" s="174" t="s">
        <v>633</v>
      </c>
      <c r="B361" s="174">
        <v>2021</v>
      </c>
      <c r="C361" s="174">
        <v>12</v>
      </c>
      <c r="D361" s="174" t="s">
        <v>4352</v>
      </c>
      <c r="E361" s="175">
        <v>1</v>
      </c>
      <c r="F361" s="175">
        <v>1</v>
      </c>
      <c r="G361" s="175">
        <f>IF(portfolio_toggle!$A$1=46,E361,
IF(portfolio_toggle!$A$1=38,F361,
"error: please specify 38 or 46 MMT"))</f>
        <v>1</v>
      </c>
    </row>
    <row r="362" spans="1:7" hidden="1">
      <c r="A362" s="174" t="s">
        <v>626</v>
      </c>
      <c r="B362" s="174">
        <v>2022</v>
      </c>
      <c r="C362" s="174">
        <v>1</v>
      </c>
      <c r="D362" s="174" t="s">
        <v>4353</v>
      </c>
      <c r="E362" s="175">
        <v>0.82</v>
      </c>
      <c r="F362" s="175">
        <v>0.82</v>
      </c>
      <c r="G362" s="175">
        <f>IF(portfolio_toggle!$A$1=46,E362,
IF(portfolio_toggle!$A$1=38,F362,
"error: please specify 38 or 46 MMT"))</f>
        <v>0.82</v>
      </c>
    </row>
    <row r="363" spans="1:7" hidden="1">
      <c r="A363" s="174" t="s">
        <v>626</v>
      </c>
      <c r="B363" s="174">
        <v>2022</v>
      </c>
      <c r="C363" s="174">
        <v>2</v>
      </c>
      <c r="D363" s="174" t="s">
        <v>4354</v>
      </c>
      <c r="E363" s="175">
        <v>0.86</v>
      </c>
      <c r="F363" s="175">
        <v>0.86</v>
      </c>
      <c r="G363" s="175">
        <f>IF(portfolio_toggle!$A$1=46,E363,
IF(portfolio_toggle!$A$1=38,F363,
"error: please specify 38 or 46 MMT"))</f>
        <v>0.86</v>
      </c>
    </row>
    <row r="364" spans="1:7" hidden="1">
      <c r="A364" s="174" t="s">
        <v>626</v>
      </c>
      <c r="B364" s="174">
        <v>2022</v>
      </c>
      <c r="C364" s="174">
        <v>3</v>
      </c>
      <c r="D364" s="174" t="s">
        <v>4355</v>
      </c>
      <c r="E364" s="175">
        <v>0.84</v>
      </c>
      <c r="F364" s="175">
        <v>0.84</v>
      </c>
      <c r="G364" s="175">
        <f>IF(portfolio_toggle!$A$1=46,E364,
IF(portfolio_toggle!$A$1=38,F364,
"error: please specify 38 or 46 MMT"))</f>
        <v>0.84</v>
      </c>
    </row>
    <row r="365" spans="1:7" hidden="1">
      <c r="A365" s="174" t="s">
        <v>626</v>
      </c>
      <c r="B365" s="174">
        <v>2022</v>
      </c>
      <c r="C365" s="174">
        <v>4</v>
      </c>
      <c r="D365" s="174" t="s">
        <v>4356</v>
      </c>
      <c r="E365" s="175">
        <v>0.76</v>
      </c>
      <c r="F365" s="175">
        <v>0.76</v>
      </c>
      <c r="G365" s="175">
        <f>IF(portfolio_toggle!$A$1=46,E365,
IF(portfolio_toggle!$A$1=38,F365,
"error: please specify 38 or 46 MMT"))</f>
        <v>0.76</v>
      </c>
    </row>
    <row r="366" spans="1:7" hidden="1">
      <c r="A366" s="174" t="s">
        <v>626</v>
      </c>
      <c r="B366" s="174">
        <v>2022</v>
      </c>
      <c r="C366" s="174">
        <v>5</v>
      </c>
      <c r="D366" s="174" t="s">
        <v>4357</v>
      </c>
      <c r="E366" s="175">
        <v>0.83</v>
      </c>
      <c r="F366" s="175">
        <v>0.83</v>
      </c>
      <c r="G366" s="175">
        <f>IF(portfolio_toggle!$A$1=46,E366,
IF(portfolio_toggle!$A$1=38,F366,
"error: please specify 38 or 46 MMT"))</f>
        <v>0.83</v>
      </c>
    </row>
    <row r="367" spans="1:7" hidden="1">
      <c r="A367" s="174" t="s">
        <v>626</v>
      </c>
      <c r="B367" s="174">
        <v>2022</v>
      </c>
      <c r="C367" s="174">
        <v>6</v>
      </c>
      <c r="D367" s="174" t="s">
        <v>4358</v>
      </c>
      <c r="E367" s="175">
        <v>0.89</v>
      </c>
      <c r="F367" s="175">
        <v>0.89</v>
      </c>
      <c r="G367" s="175">
        <f>IF(portfolio_toggle!$A$1=46,E367,
IF(portfolio_toggle!$A$1=38,F367,
"error: please specify 38 or 46 MMT"))</f>
        <v>0.89</v>
      </c>
    </row>
    <row r="368" spans="1:7" hidden="1">
      <c r="A368" s="174" t="s">
        <v>626</v>
      </c>
      <c r="B368" s="174">
        <v>2022</v>
      </c>
      <c r="C368" s="174">
        <v>7</v>
      </c>
      <c r="D368" s="174" t="s">
        <v>4359</v>
      </c>
      <c r="E368" s="175">
        <v>0.87</v>
      </c>
      <c r="F368" s="175">
        <v>0.87</v>
      </c>
      <c r="G368" s="175">
        <f>IF(portfolio_toggle!$A$1=46,E368,
IF(portfolio_toggle!$A$1=38,F368,
"error: please specify 38 or 46 MMT"))</f>
        <v>0.87</v>
      </c>
    </row>
    <row r="369" spans="1:7" hidden="1">
      <c r="A369" s="174" t="s">
        <v>626</v>
      </c>
      <c r="B369" s="174">
        <v>2022</v>
      </c>
      <c r="C369" s="174">
        <v>8</v>
      </c>
      <c r="D369" s="174" t="s">
        <v>4360</v>
      </c>
      <c r="E369" s="175">
        <v>0.9</v>
      </c>
      <c r="F369" s="175">
        <v>0.9</v>
      </c>
      <c r="G369" s="175">
        <f>IF(portfolio_toggle!$A$1=46,E369,
IF(portfolio_toggle!$A$1=38,F369,
"error: please specify 38 or 46 MMT"))</f>
        <v>0.9</v>
      </c>
    </row>
    <row r="370" spans="1:7" hidden="1">
      <c r="A370" s="174" t="s">
        <v>626</v>
      </c>
      <c r="B370" s="174">
        <v>2022</v>
      </c>
      <c r="C370" s="174">
        <v>9</v>
      </c>
      <c r="D370" s="174" t="s">
        <v>4361</v>
      </c>
      <c r="E370" s="175">
        <v>0.9</v>
      </c>
      <c r="F370" s="175">
        <v>0.9</v>
      </c>
      <c r="G370" s="175">
        <f>IF(portfolio_toggle!$A$1=46,E370,
IF(portfolio_toggle!$A$1=38,F370,
"error: please specify 38 or 46 MMT"))</f>
        <v>0.9</v>
      </c>
    </row>
    <row r="371" spans="1:7" hidden="1">
      <c r="A371" s="174" t="s">
        <v>626</v>
      </c>
      <c r="B371" s="174">
        <v>2022</v>
      </c>
      <c r="C371" s="174">
        <v>10</v>
      </c>
      <c r="D371" s="174" t="s">
        <v>4362</v>
      </c>
      <c r="E371" s="175">
        <v>0.81</v>
      </c>
      <c r="F371" s="175">
        <v>0.81</v>
      </c>
      <c r="G371" s="175">
        <f>IF(portfolio_toggle!$A$1=46,E371,
IF(portfolio_toggle!$A$1=38,F371,
"error: please specify 38 or 46 MMT"))</f>
        <v>0.81</v>
      </c>
    </row>
    <row r="372" spans="1:7" hidden="1">
      <c r="A372" s="174" t="s">
        <v>626</v>
      </c>
      <c r="B372" s="174">
        <v>2022</v>
      </c>
      <c r="C372" s="174">
        <v>11</v>
      </c>
      <c r="D372" s="174" t="s">
        <v>4363</v>
      </c>
      <c r="E372" s="175">
        <v>0.85</v>
      </c>
      <c r="F372" s="175">
        <v>0.85</v>
      </c>
      <c r="G372" s="175">
        <f>IF(portfolio_toggle!$A$1=46,E372,
IF(portfolio_toggle!$A$1=38,F372,
"error: please specify 38 or 46 MMT"))</f>
        <v>0.85</v>
      </c>
    </row>
    <row r="373" spans="1:7" hidden="1">
      <c r="A373" s="174" t="s">
        <v>626</v>
      </c>
      <c r="B373" s="174">
        <v>2022</v>
      </c>
      <c r="C373" s="174">
        <v>12</v>
      </c>
      <c r="D373" s="174" t="s">
        <v>4364</v>
      </c>
      <c r="E373" s="175">
        <v>0.86</v>
      </c>
      <c r="F373" s="175">
        <v>0.86</v>
      </c>
      <c r="G373" s="175">
        <f>IF(portfolio_toggle!$A$1=46,E373,
IF(portfolio_toggle!$A$1=38,F373,
"error: please specify 38 or 46 MMT"))</f>
        <v>0.86</v>
      </c>
    </row>
    <row r="374" spans="1:7" hidden="1">
      <c r="A374" s="174" t="s">
        <v>627</v>
      </c>
      <c r="B374" s="174">
        <v>2022</v>
      </c>
      <c r="C374" s="174">
        <v>1</v>
      </c>
      <c r="D374" s="174" t="s">
        <v>4365</v>
      </c>
      <c r="E374" s="175">
        <v>0.81</v>
      </c>
      <c r="F374" s="175">
        <v>0.81</v>
      </c>
      <c r="G374" s="175">
        <f>IF(portfolio_toggle!$A$1=46,E374,
IF(portfolio_toggle!$A$1=38,F374,
"error: please specify 38 or 46 MMT"))</f>
        <v>0.81</v>
      </c>
    </row>
    <row r="375" spans="1:7" hidden="1">
      <c r="A375" s="174" t="s">
        <v>627</v>
      </c>
      <c r="B375" s="174">
        <v>2022</v>
      </c>
      <c r="C375" s="174">
        <v>2</v>
      </c>
      <c r="D375" s="174" t="s">
        <v>4366</v>
      </c>
      <c r="E375" s="175">
        <v>0.79</v>
      </c>
      <c r="F375" s="175">
        <v>0.79</v>
      </c>
      <c r="G375" s="175">
        <f>IF(portfolio_toggle!$A$1=46,E375,
IF(portfolio_toggle!$A$1=38,F375,
"error: please specify 38 or 46 MMT"))</f>
        <v>0.79</v>
      </c>
    </row>
    <row r="376" spans="1:7" hidden="1">
      <c r="A376" s="174" t="s">
        <v>627</v>
      </c>
      <c r="B376" s="174">
        <v>2022</v>
      </c>
      <c r="C376" s="174">
        <v>3</v>
      </c>
      <c r="D376" s="174" t="s">
        <v>4367</v>
      </c>
      <c r="E376" s="175">
        <v>0.73</v>
      </c>
      <c r="F376" s="175">
        <v>0.73</v>
      </c>
      <c r="G376" s="175">
        <f>IF(portfolio_toggle!$A$1=46,E376,
IF(portfolio_toggle!$A$1=38,F376,
"error: please specify 38 or 46 MMT"))</f>
        <v>0.73</v>
      </c>
    </row>
    <row r="377" spans="1:7" hidden="1">
      <c r="A377" s="174" t="s">
        <v>627</v>
      </c>
      <c r="B377" s="174">
        <v>2022</v>
      </c>
      <c r="C377" s="174">
        <v>4</v>
      </c>
      <c r="D377" s="174" t="s">
        <v>4368</v>
      </c>
      <c r="E377" s="175">
        <v>0.66</v>
      </c>
      <c r="F377" s="175">
        <v>0.66</v>
      </c>
      <c r="G377" s="175">
        <f>IF(portfolio_toggle!$A$1=46,E377,
IF(portfolio_toggle!$A$1=38,F377,
"error: please specify 38 or 46 MMT"))</f>
        <v>0.66</v>
      </c>
    </row>
    <row r="378" spans="1:7" hidden="1">
      <c r="A378" s="174" t="s">
        <v>627</v>
      </c>
      <c r="B378" s="174">
        <v>2022</v>
      </c>
      <c r="C378" s="174">
        <v>5</v>
      </c>
      <c r="D378" s="174" t="s">
        <v>4369</v>
      </c>
      <c r="E378" s="175">
        <v>0.79</v>
      </c>
      <c r="F378" s="175">
        <v>0.79</v>
      </c>
      <c r="G378" s="175">
        <f>IF(portfolio_toggle!$A$1=46,E378,
IF(portfolio_toggle!$A$1=38,F378,
"error: please specify 38 or 46 MMT"))</f>
        <v>0.79</v>
      </c>
    </row>
    <row r="379" spans="1:7" hidden="1">
      <c r="A379" s="174" t="s">
        <v>627</v>
      </c>
      <c r="B379" s="174">
        <v>2022</v>
      </c>
      <c r="C379" s="174">
        <v>6</v>
      </c>
      <c r="D379" s="174" t="s">
        <v>4370</v>
      </c>
      <c r="E379" s="175">
        <v>0.85</v>
      </c>
      <c r="F379" s="175">
        <v>0.85</v>
      </c>
      <c r="G379" s="175">
        <f>IF(portfolio_toggle!$A$1=46,E379,
IF(portfolio_toggle!$A$1=38,F379,
"error: please specify 38 or 46 MMT"))</f>
        <v>0.85</v>
      </c>
    </row>
    <row r="380" spans="1:7" hidden="1">
      <c r="A380" s="174" t="s">
        <v>627</v>
      </c>
      <c r="B380" s="174">
        <v>2022</v>
      </c>
      <c r="C380" s="174">
        <v>7</v>
      </c>
      <c r="D380" s="174" t="s">
        <v>4371</v>
      </c>
      <c r="E380" s="175">
        <v>0.83</v>
      </c>
      <c r="F380" s="175">
        <v>0.83</v>
      </c>
      <c r="G380" s="175">
        <f>IF(portfolio_toggle!$A$1=46,E380,
IF(portfolio_toggle!$A$1=38,F380,
"error: please specify 38 or 46 MMT"))</f>
        <v>0.83</v>
      </c>
    </row>
    <row r="381" spans="1:7" hidden="1">
      <c r="A381" s="174" t="s">
        <v>627</v>
      </c>
      <c r="B381" s="174">
        <v>2022</v>
      </c>
      <c r="C381" s="174">
        <v>8</v>
      </c>
      <c r="D381" s="174" t="s">
        <v>4372</v>
      </c>
      <c r="E381" s="175">
        <v>0.83</v>
      </c>
      <c r="F381" s="175">
        <v>0.83</v>
      </c>
      <c r="G381" s="175">
        <f>IF(portfolio_toggle!$A$1=46,E381,
IF(portfolio_toggle!$A$1=38,F381,
"error: please specify 38 or 46 MMT"))</f>
        <v>0.83</v>
      </c>
    </row>
    <row r="382" spans="1:7" hidden="1">
      <c r="A382" s="174" t="s">
        <v>627</v>
      </c>
      <c r="B382" s="174">
        <v>2022</v>
      </c>
      <c r="C382" s="174">
        <v>9</v>
      </c>
      <c r="D382" s="174" t="s">
        <v>4373</v>
      </c>
      <c r="E382" s="175">
        <v>0.8</v>
      </c>
      <c r="F382" s="175">
        <v>0.8</v>
      </c>
      <c r="G382" s="175">
        <f>IF(portfolio_toggle!$A$1=46,E382,
IF(portfolio_toggle!$A$1=38,F382,
"error: please specify 38 or 46 MMT"))</f>
        <v>0.8</v>
      </c>
    </row>
    <row r="383" spans="1:7" hidden="1">
      <c r="A383" s="174" t="s">
        <v>627</v>
      </c>
      <c r="B383" s="174">
        <v>2022</v>
      </c>
      <c r="C383" s="174">
        <v>10</v>
      </c>
      <c r="D383" s="174" t="s">
        <v>4374</v>
      </c>
      <c r="E383" s="175">
        <v>0.72</v>
      </c>
      <c r="F383" s="175">
        <v>0.72</v>
      </c>
      <c r="G383" s="175">
        <f>IF(portfolio_toggle!$A$1=46,E383,
IF(portfolio_toggle!$A$1=38,F383,
"error: please specify 38 or 46 MMT"))</f>
        <v>0.72</v>
      </c>
    </row>
    <row r="384" spans="1:7" hidden="1">
      <c r="A384" s="174" t="s">
        <v>627</v>
      </c>
      <c r="B384" s="174">
        <v>2022</v>
      </c>
      <c r="C384" s="174">
        <v>11</v>
      </c>
      <c r="D384" s="174" t="s">
        <v>4375</v>
      </c>
      <c r="E384" s="175">
        <v>0.78</v>
      </c>
      <c r="F384" s="175">
        <v>0.78</v>
      </c>
      <c r="G384" s="175">
        <f>IF(portfolio_toggle!$A$1=46,E384,
IF(portfolio_toggle!$A$1=38,F384,
"error: please specify 38 or 46 MMT"))</f>
        <v>0.78</v>
      </c>
    </row>
    <row r="385" spans="1:7" hidden="1">
      <c r="A385" s="174" t="s">
        <v>627</v>
      </c>
      <c r="B385" s="174">
        <v>2022</v>
      </c>
      <c r="C385" s="174">
        <v>12</v>
      </c>
      <c r="D385" s="174" t="s">
        <v>4376</v>
      </c>
      <c r="E385" s="175">
        <v>0.82</v>
      </c>
      <c r="F385" s="175">
        <v>0.82</v>
      </c>
      <c r="G385" s="175">
        <f>IF(portfolio_toggle!$A$1=46,E385,
IF(portfolio_toggle!$A$1=38,F385,
"error: please specify 38 or 46 MMT"))</f>
        <v>0.82</v>
      </c>
    </row>
    <row r="386" spans="1:7" hidden="1">
      <c r="A386" s="174" t="s">
        <v>629</v>
      </c>
      <c r="B386" s="174">
        <v>2022</v>
      </c>
      <c r="C386" s="174">
        <v>1</v>
      </c>
      <c r="D386" s="174" t="s">
        <v>4377</v>
      </c>
      <c r="E386" s="175">
        <v>0.95</v>
      </c>
      <c r="F386" s="175">
        <v>0.95</v>
      </c>
      <c r="G386" s="175">
        <f>IF(portfolio_toggle!$A$1=46,E386,
IF(portfolio_toggle!$A$1=38,F386,
"error: please specify 38 or 46 MMT"))</f>
        <v>0.95</v>
      </c>
    </row>
    <row r="387" spans="1:7" hidden="1">
      <c r="A387" s="174" t="s">
        <v>629</v>
      </c>
      <c r="B387" s="174">
        <v>2022</v>
      </c>
      <c r="C387" s="174">
        <v>2</v>
      </c>
      <c r="D387" s="174" t="s">
        <v>4378</v>
      </c>
      <c r="E387" s="175">
        <v>0.92</v>
      </c>
      <c r="F387" s="175">
        <v>0.92</v>
      </c>
      <c r="G387" s="175">
        <f>IF(portfolio_toggle!$A$1=46,E387,
IF(portfolio_toggle!$A$1=38,F387,
"error: please specify 38 or 46 MMT"))</f>
        <v>0.92</v>
      </c>
    </row>
    <row r="388" spans="1:7" hidden="1">
      <c r="A388" s="174" t="s">
        <v>629</v>
      </c>
      <c r="B388" s="174">
        <v>2022</v>
      </c>
      <c r="C388" s="174">
        <v>3</v>
      </c>
      <c r="D388" s="174" t="s">
        <v>4379</v>
      </c>
      <c r="E388" s="175">
        <v>0.88</v>
      </c>
      <c r="F388" s="175">
        <v>0.88</v>
      </c>
      <c r="G388" s="175">
        <f>IF(portfolio_toggle!$A$1=46,E388,
IF(portfolio_toggle!$A$1=38,F388,
"error: please specify 38 or 46 MMT"))</f>
        <v>0.88</v>
      </c>
    </row>
    <row r="389" spans="1:7" hidden="1">
      <c r="A389" s="174" t="s">
        <v>629</v>
      </c>
      <c r="B389" s="174">
        <v>2022</v>
      </c>
      <c r="C389" s="174">
        <v>4</v>
      </c>
      <c r="D389" s="174" t="s">
        <v>4380</v>
      </c>
      <c r="E389" s="175">
        <v>0.76</v>
      </c>
      <c r="F389" s="175">
        <v>0.76</v>
      </c>
      <c r="G389" s="175">
        <f>IF(portfolio_toggle!$A$1=46,E389,
IF(portfolio_toggle!$A$1=38,F389,
"error: please specify 38 or 46 MMT"))</f>
        <v>0.76</v>
      </c>
    </row>
    <row r="390" spans="1:7" hidden="1">
      <c r="A390" s="174" t="s">
        <v>629</v>
      </c>
      <c r="B390" s="174">
        <v>2022</v>
      </c>
      <c r="C390" s="174">
        <v>5</v>
      </c>
      <c r="D390" s="174" t="s">
        <v>4381</v>
      </c>
      <c r="E390" s="175">
        <v>0.74</v>
      </c>
      <c r="F390" s="175">
        <v>0.74</v>
      </c>
      <c r="G390" s="175">
        <f>IF(portfolio_toggle!$A$1=46,E390,
IF(portfolio_toggle!$A$1=38,F390,
"error: please specify 38 or 46 MMT"))</f>
        <v>0.74</v>
      </c>
    </row>
    <row r="391" spans="1:7" hidden="1">
      <c r="A391" s="174" t="s">
        <v>629</v>
      </c>
      <c r="B391" s="174">
        <v>2022</v>
      </c>
      <c r="C391" s="174">
        <v>6</v>
      </c>
      <c r="D391" s="174" t="s">
        <v>4382</v>
      </c>
      <c r="E391" s="175">
        <v>0.7</v>
      </c>
      <c r="F391" s="175">
        <v>0.7</v>
      </c>
      <c r="G391" s="175">
        <f>IF(portfolio_toggle!$A$1=46,E391,
IF(portfolio_toggle!$A$1=38,F391,
"error: please specify 38 or 46 MMT"))</f>
        <v>0.7</v>
      </c>
    </row>
    <row r="392" spans="1:7" hidden="1">
      <c r="A392" s="174" t="s">
        <v>629</v>
      </c>
      <c r="B392" s="174">
        <v>2022</v>
      </c>
      <c r="C392" s="174">
        <v>7</v>
      </c>
      <c r="D392" s="174" t="s">
        <v>4383</v>
      </c>
      <c r="E392" s="175">
        <v>0.84</v>
      </c>
      <c r="F392" s="175">
        <v>0.84</v>
      </c>
      <c r="G392" s="175">
        <f>IF(portfolio_toggle!$A$1=46,E392,
IF(portfolio_toggle!$A$1=38,F392,
"error: please specify 38 or 46 MMT"))</f>
        <v>0.84</v>
      </c>
    </row>
    <row r="393" spans="1:7" hidden="1">
      <c r="A393" s="174" t="s">
        <v>629</v>
      </c>
      <c r="B393" s="174">
        <v>2022</v>
      </c>
      <c r="C393" s="174">
        <v>8</v>
      </c>
      <c r="D393" s="174" t="s">
        <v>4384</v>
      </c>
      <c r="E393" s="175">
        <v>0.82</v>
      </c>
      <c r="F393" s="175">
        <v>0.82</v>
      </c>
      <c r="G393" s="175">
        <f>IF(portfolio_toggle!$A$1=46,E393,
IF(portfolio_toggle!$A$1=38,F393,
"error: please specify 38 or 46 MMT"))</f>
        <v>0.82</v>
      </c>
    </row>
    <row r="394" spans="1:7" hidden="1">
      <c r="A394" s="174" t="s">
        <v>629</v>
      </c>
      <c r="B394" s="174">
        <v>2022</v>
      </c>
      <c r="C394" s="174">
        <v>9</v>
      </c>
      <c r="D394" s="174" t="s">
        <v>4385</v>
      </c>
      <c r="E394" s="175">
        <v>0.83</v>
      </c>
      <c r="F394" s="175">
        <v>0.83</v>
      </c>
      <c r="G394" s="175">
        <f>IF(portfolio_toggle!$A$1=46,E394,
IF(portfolio_toggle!$A$1=38,F394,
"error: please specify 38 or 46 MMT"))</f>
        <v>0.83</v>
      </c>
    </row>
    <row r="395" spans="1:7" hidden="1">
      <c r="A395" s="174" t="s">
        <v>629</v>
      </c>
      <c r="B395" s="174">
        <v>2022</v>
      </c>
      <c r="C395" s="174">
        <v>10</v>
      </c>
      <c r="D395" s="174" t="s">
        <v>4386</v>
      </c>
      <c r="E395" s="175">
        <v>0.86</v>
      </c>
      <c r="F395" s="175">
        <v>0.86</v>
      </c>
      <c r="G395" s="175">
        <f>IF(portfolio_toggle!$A$1=46,E395,
IF(portfolio_toggle!$A$1=38,F395,
"error: please specify 38 or 46 MMT"))</f>
        <v>0.86</v>
      </c>
    </row>
    <row r="396" spans="1:7" hidden="1">
      <c r="A396" s="174" t="s">
        <v>629</v>
      </c>
      <c r="B396" s="174">
        <v>2022</v>
      </c>
      <c r="C396" s="174">
        <v>11</v>
      </c>
      <c r="D396" s="174" t="s">
        <v>4387</v>
      </c>
      <c r="E396" s="175">
        <v>0.93</v>
      </c>
      <c r="F396" s="175">
        <v>0.93</v>
      </c>
      <c r="G396" s="175">
        <f>IF(portfolio_toggle!$A$1=46,E396,
IF(portfolio_toggle!$A$1=38,F396,
"error: please specify 38 or 46 MMT"))</f>
        <v>0.93</v>
      </c>
    </row>
    <row r="397" spans="1:7" hidden="1">
      <c r="A397" s="174" t="s">
        <v>629</v>
      </c>
      <c r="B397" s="174">
        <v>2022</v>
      </c>
      <c r="C397" s="174">
        <v>12</v>
      </c>
      <c r="D397" s="174" t="s">
        <v>4388</v>
      </c>
      <c r="E397" s="175">
        <v>0.95</v>
      </c>
      <c r="F397" s="175">
        <v>0.95</v>
      </c>
      <c r="G397" s="175">
        <f>IF(portfolio_toggle!$A$1=46,E397,
IF(portfolio_toggle!$A$1=38,F397,
"error: please specify 38 or 46 MMT"))</f>
        <v>0.95</v>
      </c>
    </row>
    <row r="398" spans="1:7" hidden="1">
      <c r="A398" s="174" t="s">
        <v>630</v>
      </c>
      <c r="B398" s="174">
        <v>2022</v>
      </c>
      <c r="C398" s="174">
        <v>1</v>
      </c>
      <c r="D398" s="174" t="s">
        <v>4389</v>
      </c>
      <c r="E398" s="175">
        <v>0.6</v>
      </c>
      <c r="F398" s="175">
        <v>0.6</v>
      </c>
      <c r="G398" s="175">
        <f>IF(portfolio_toggle!$A$1=46,E398,
IF(portfolio_toggle!$A$1=38,F398,
"error: please specify 38 or 46 MMT"))</f>
        <v>0.6</v>
      </c>
    </row>
    <row r="399" spans="1:7" hidden="1">
      <c r="A399" s="174" t="s">
        <v>630</v>
      </c>
      <c r="B399" s="174">
        <v>2022</v>
      </c>
      <c r="C399" s="174">
        <v>2</v>
      </c>
      <c r="D399" s="174" t="s">
        <v>4390</v>
      </c>
      <c r="E399" s="175">
        <v>0.7</v>
      </c>
      <c r="F399" s="175">
        <v>0.7</v>
      </c>
      <c r="G399" s="175">
        <f>IF(portfolio_toggle!$A$1=46,E399,
IF(portfolio_toggle!$A$1=38,F399,
"error: please specify 38 or 46 MMT"))</f>
        <v>0.7</v>
      </c>
    </row>
    <row r="400" spans="1:7" hidden="1">
      <c r="A400" s="174" t="s">
        <v>630</v>
      </c>
      <c r="B400" s="174">
        <v>2022</v>
      </c>
      <c r="C400" s="174">
        <v>3</v>
      </c>
      <c r="D400" s="174" t="s">
        <v>4391</v>
      </c>
      <c r="E400" s="175">
        <v>0.73</v>
      </c>
      <c r="F400" s="175">
        <v>0.73</v>
      </c>
      <c r="G400" s="175">
        <f>IF(portfolio_toggle!$A$1=46,E400,
IF(portfolio_toggle!$A$1=38,F400,
"error: please specify 38 or 46 MMT"))</f>
        <v>0.73</v>
      </c>
    </row>
    <row r="401" spans="1:7" hidden="1">
      <c r="A401" s="174" t="s">
        <v>630</v>
      </c>
      <c r="B401" s="174">
        <v>2022</v>
      </c>
      <c r="C401" s="174">
        <v>4</v>
      </c>
      <c r="D401" s="174" t="s">
        <v>4392</v>
      </c>
      <c r="E401" s="175">
        <v>0.72</v>
      </c>
      <c r="F401" s="175">
        <v>0.72</v>
      </c>
      <c r="G401" s="175">
        <f>IF(portfolio_toggle!$A$1=46,E401,
IF(portfolio_toggle!$A$1=38,F401,
"error: please specify 38 or 46 MMT"))</f>
        <v>0.72</v>
      </c>
    </row>
    <row r="402" spans="1:7" hidden="1">
      <c r="A402" s="174" t="s">
        <v>630</v>
      </c>
      <c r="B402" s="174">
        <v>2022</v>
      </c>
      <c r="C402" s="174">
        <v>5</v>
      </c>
      <c r="D402" s="174" t="s">
        <v>4393</v>
      </c>
      <c r="E402" s="175">
        <v>0.69</v>
      </c>
      <c r="F402" s="175">
        <v>0.69</v>
      </c>
      <c r="G402" s="175">
        <f>IF(portfolio_toggle!$A$1=46,E402,
IF(portfolio_toggle!$A$1=38,F402,
"error: please specify 38 or 46 MMT"))</f>
        <v>0.69</v>
      </c>
    </row>
    <row r="403" spans="1:7" hidden="1">
      <c r="A403" s="174" t="s">
        <v>630</v>
      </c>
      <c r="B403" s="174">
        <v>2022</v>
      </c>
      <c r="C403" s="174">
        <v>6</v>
      </c>
      <c r="D403" s="174" t="s">
        <v>4394</v>
      </c>
      <c r="E403" s="175">
        <v>0.74</v>
      </c>
      <c r="F403" s="175">
        <v>0.74</v>
      </c>
      <c r="G403" s="175">
        <f>IF(portfolio_toggle!$A$1=46,E403,
IF(portfolio_toggle!$A$1=38,F403,
"error: please specify 38 or 46 MMT"))</f>
        <v>0.74</v>
      </c>
    </row>
    <row r="404" spans="1:7" hidden="1">
      <c r="A404" s="174" t="s">
        <v>630</v>
      </c>
      <c r="B404" s="174">
        <v>2022</v>
      </c>
      <c r="C404" s="174">
        <v>7</v>
      </c>
      <c r="D404" s="174" t="s">
        <v>4395</v>
      </c>
      <c r="E404" s="175">
        <v>0.73</v>
      </c>
      <c r="F404" s="175">
        <v>0.73</v>
      </c>
      <c r="G404" s="175">
        <f>IF(portfolio_toggle!$A$1=46,E404,
IF(portfolio_toggle!$A$1=38,F404,
"error: please specify 38 or 46 MMT"))</f>
        <v>0.73</v>
      </c>
    </row>
    <row r="405" spans="1:7" hidden="1">
      <c r="A405" s="174" t="s">
        <v>630</v>
      </c>
      <c r="B405" s="174">
        <v>2022</v>
      </c>
      <c r="C405" s="174">
        <v>8</v>
      </c>
      <c r="D405" s="174" t="s">
        <v>4396</v>
      </c>
      <c r="E405" s="175">
        <v>0.72</v>
      </c>
      <c r="F405" s="175">
        <v>0.72</v>
      </c>
      <c r="G405" s="175">
        <f>IF(portfolio_toggle!$A$1=46,E405,
IF(portfolio_toggle!$A$1=38,F405,
"error: please specify 38 or 46 MMT"))</f>
        <v>0.72</v>
      </c>
    </row>
    <row r="406" spans="1:7" hidden="1">
      <c r="A406" s="174" t="s">
        <v>630</v>
      </c>
      <c r="B406" s="174">
        <v>2022</v>
      </c>
      <c r="C406" s="174">
        <v>9</v>
      </c>
      <c r="D406" s="174" t="s">
        <v>4397</v>
      </c>
      <c r="E406" s="175">
        <v>0.71</v>
      </c>
      <c r="F406" s="175">
        <v>0.71</v>
      </c>
      <c r="G406" s="175">
        <f>IF(portfolio_toggle!$A$1=46,E406,
IF(portfolio_toggle!$A$1=38,F406,
"error: please specify 38 or 46 MMT"))</f>
        <v>0.71</v>
      </c>
    </row>
    <row r="407" spans="1:7" hidden="1">
      <c r="A407" s="174" t="s">
        <v>630</v>
      </c>
      <c r="B407" s="174">
        <v>2022</v>
      </c>
      <c r="C407" s="174">
        <v>10</v>
      </c>
      <c r="D407" s="174" t="s">
        <v>4398</v>
      </c>
      <c r="E407" s="175">
        <v>0.64</v>
      </c>
      <c r="F407" s="175">
        <v>0.64</v>
      </c>
      <c r="G407" s="175">
        <f>IF(portfolio_toggle!$A$1=46,E407,
IF(portfolio_toggle!$A$1=38,F407,
"error: please specify 38 or 46 MMT"))</f>
        <v>0.64</v>
      </c>
    </row>
    <row r="408" spans="1:7" hidden="1">
      <c r="A408" s="174" t="s">
        <v>630</v>
      </c>
      <c r="B408" s="174">
        <v>2022</v>
      </c>
      <c r="C408" s="174">
        <v>11</v>
      </c>
      <c r="D408" s="174" t="s">
        <v>4399</v>
      </c>
      <c r="E408" s="175">
        <v>0.56000000000000005</v>
      </c>
      <c r="F408" s="175">
        <v>0.56000000000000005</v>
      </c>
      <c r="G408" s="175">
        <f>IF(portfolio_toggle!$A$1=46,E408,
IF(portfolio_toggle!$A$1=38,F408,
"error: please specify 38 or 46 MMT"))</f>
        <v>0.56000000000000005</v>
      </c>
    </row>
    <row r="409" spans="1:7" hidden="1">
      <c r="A409" s="174" t="s">
        <v>630</v>
      </c>
      <c r="B409" s="174">
        <v>2022</v>
      </c>
      <c r="C409" s="174">
        <v>12</v>
      </c>
      <c r="D409" s="174" t="s">
        <v>4400</v>
      </c>
      <c r="E409" s="175">
        <v>0.64</v>
      </c>
      <c r="F409" s="175">
        <v>0.64</v>
      </c>
      <c r="G409" s="175">
        <f>IF(portfolio_toggle!$A$1=46,E409,
IF(portfolio_toggle!$A$1=38,F409,
"error: please specify 38 or 46 MMT"))</f>
        <v>0.64</v>
      </c>
    </row>
    <row r="410" spans="1:7" hidden="1">
      <c r="A410" s="174" t="s">
        <v>631</v>
      </c>
      <c r="B410" s="174">
        <v>2022</v>
      </c>
      <c r="C410" s="174">
        <v>1</v>
      </c>
      <c r="D410" s="174" t="s">
        <v>4401</v>
      </c>
      <c r="E410" s="175">
        <v>1</v>
      </c>
      <c r="F410" s="175">
        <v>1</v>
      </c>
      <c r="G410" s="175">
        <f>IF(portfolio_toggle!$A$1=46,E410,
IF(portfolio_toggle!$A$1=38,F410,
"error: please specify 38 or 46 MMT"))</f>
        <v>1</v>
      </c>
    </row>
    <row r="411" spans="1:7" hidden="1">
      <c r="A411" s="174" t="s">
        <v>631</v>
      </c>
      <c r="B411" s="174">
        <v>2022</v>
      </c>
      <c r="C411" s="174">
        <v>2</v>
      </c>
      <c r="D411" s="174" t="s">
        <v>4402</v>
      </c>
      <c r="E411" s="175">
        <v>1</v>
      </c>
      <c r="F411" s="175">
        <v>1</v>
      </c>
      <c r="G411" s="175">
        <f>IF(portfolio_toggle!$A$1=46,E411,
IF(portfolio_toggle!$A$1=38,F411,
"error: please specify 38 or 46 MMT"))</f>
        <v>1</v>
      </c>
    </row>
    <row r="412" spans="1:7" hidden="1">
      <c r="A412" s="174" t="s">
        <v>631</v>
      </c>
      <c r="B412" s="174">
        <v>2022</v>
      </c>
      <c r="C412" s="174">
        <v>3</v>
      </c>
      <c r="D412" s="174" t="s">
        <v>4403</v>
      </c>
      <c r="E412" s="175">
        <v>1</v>
      </c>
      <c r="F412" s="175">
        <v>1</v>
      </c>
      <c r="G412" s="175">
        <f>IF(portfolio_toggle!$A$1=46,E412,
IF(portfolio_toggle!$A$1=38,F412,
"error: please specify 38 or 46 MMT"))</f>
        <v>1</v>
      </c>
    </row>
    <row r="413" spans="1:7" hidden="1">
      <c r="A413" s="174" t="s">
        <v>631</v>
      </c>
      <c r="B413" s="174">
        <v>2022</v>
      </c>
      <c r="C413" s="174">
        <v>4</v>
      </c>
      <c r="D413" s="174" t="s">
        <v>4404</v>
      </c>
      <c r="E413" s="175">
        <v>1</v>
      </c>
      <c r="F413" s="175">
        <v>1</v>
      </c>
      <c r="G413" s="175">
        <f>IF(portfolio_toggle!$A$1=46,E413,
IF(portfolio_toggle!$A$1=38,F413,
"error: please specify 38 or 46 MMT"))</f>
        <v>1</v>
      </c>
    </row>
    <row r="414" spans="1:7" hidden="1">
      <c r="A414" s="174" t="s">
        <v>631</v>
      </c>
      <c r="B414" s="174">
        <v>2022</v>
      </c>
      <c r="C414" s="174">
        <v>5</v>
      </c>
      <c r="D414" s="174" t="s">
        <v>4405</v>
      </c>
      <c r="E414" s="175">
        <v>1</v>
      </c>
      <c r="F414" s="175">
        <v>1</v>
      </c>
      <c r="G414" s="175">
        <f>IF(portfolio_toggle!$A$1=46,E414,
IF(portfolio_toggle!$A$1=38,F414,
"error: please specify 38 or 46 MMT"))</f>
        <v>1</v>
      </c>
    </row>
    <row r="415" spans="1:7" hidden="1">
      <c r="A415" s="174" t="s">
        <v>631</v>
      </c>
      <c r="B415" s="174">
        <v>2022</v>
      </c>
      <c r="C415" s="174">
        <v>6</v>
      </c>
      <c r="D415" s="174" t="s">
        <v>4406</v>
      </c>
      <c r="E415" s="175">
        <v>1</v>
      </c>
      <c r="F415" s="175">
        <v>1</v>
      </c>
      <c r="G415" s="175">
        <f>IF(portfolio_toggle!$A$1=46,E415,
IF(portfolio_toggle!$A$1=38,F415,
"error: please specify 38 or 46 MMT"))</f>
        <v>1</v>
      </c>
    </row>
    <row r="416" spans="1:7" hidden="1">
      <c r="A416" s="174" t="s">
        <v>631</v>
      </c>
      <c r="B416" s="174">
        <v>2022</v>
      </c>
      <c r="C416" s="174">
        <v>7</v>
      </c>
      <c r="D416" s="174" t="s">
        <v>4407</v>
      </c>
      <c r="E416" s="175">
        <v>1</v>
      </c>
      <c r="F416" s="175">
        <v>1</v>
      </c>
      <c r="G416" s="175">
        <f>IF(portfolio_toggle!$A$1=46,E416,
IF(portfolio_toggle!$A$1=38,F416,
"error: please specify 38 or 46 MMT"))</f>
        <v>1</v>
      </c>
    </row>
    <row r="417" spans="1:7" hidden="1">
      <c r="A417" s="174" t="s">
        <v>631</v>
      </c>
      <c r="B417" s="174">
        <v>2022</v>
      </c>
      <c r="C417" s="174">
        <v>8</v>
      </c>
      <c r="D417" s="174" t="s">
        <v>4408</v>
      </c>
      <c r="E417" s="175">
        <v>1</v>
      </c>
      <c r="F417" s="175">
        <v>1</v>
      </c>
      <c r="G417" s="175">
        <f>IF(portfolio_toggle!$A$1=46,E417,
IF(portfolio_toggle!$A$1=38,F417,
"error: please specify 38 or 46 MMT"))</f>
        <v>1</v>
      </c>
    </row>
    <row r="418" spans="1:7" hidden="1">
      <c r="A418" s="174" t="s">
        <v>631</v>
      </c>
      <c r="B418" s="174">
        <v>2022</v>
      </c>
      <c r="C418" s="174">
        <v>9</v>
      </c>
      <c r="D418" s="174" t="s">
        <v>4409</v>
      </c>
      <c r="E418" s="175">
        <v>1</v>
      </c>
      <c r="F418" s="175">
        <v>1</v>
      </c>
      <c r="G418" s="175">
        <f>IF(portfolio_toggle!$A$1=46,E418,
IF(portfolio_toggle!$A$1=38,F418,
"error: please specify 38 or 46 MMT"))</f>
        <v>1</v>
      </c>
    </row>
    <row r="419" spans="1:7" hidden="1">
      <c r="A419" s="174" t="s">
        <v>631</v>
      </c>
      <c r="B419" s="174">
        <v>2022</v>
      </c>
      <c r="C419" s="174">
        <v>10</v>
      </c>
      <c r="D419" s="174" t="s">
        <v>4410</v>
      </c>
      <c r="E419" s="175">
        <v>1</v>
      </c>
      <c r="F419" s="175">
        <v>1</v>
      </c>
      <c r="G419" s="175">
        <f>IF(portfolio_toggle!$A$1=46,E419,
IF(portfolio_toggle!$A$1=38,F419,
"error: please specify 38 or 46 MMT"))</f>
        <v>1</v>
      </c>
    </row>
    <row r="420" spans="1:7" hidden="1">
      <c r="A420" s="174" t="s">
        <v>631</v>
      </c>
      <c r="B420" s="174">
        <v>2022</v>
      </c>
      <c r="C420" s="174">
        <v>11</v>
      </c>
      <c r="D420" s="174" t="s">
        <v>4411</v>
      </c>
      <c r="E420" s="175">
        <v>1</v>
      </c>
      <c r="F420" s="175">
        <v>1</v>
      </c>
      <c r="G420" s="175">
        <f>IF(portfolio_toggle!$A$1=46,E420,
IF(portfolio_toggle!$A$1=38,F420,
"error: please specify 38 or 46 MMT"))</f>
        <v>1</v>
      </c>
    </row>
    <row r="421" spans="1:7" hidden="1">
      <c r="A421" s="174" t="s">
        <v>631</v>
      </c>
      <c r="B421" s="174">
        <v>2022</v>
      </c>
      <c r="C421" s="174">
        <v>12</v>
      </c>
      <c r="D421" s="174" t="s">
        <v>4412</v>
      </c>
      <c r="E421" s="175">
        <v>1</v>
      </c>
      <c r="F421" s="175">
        <v>1</v>
      </c>
      <c r="G421" s="175">
        <f>IF(portfolio_toggle!$A$1=46,E421,
IF(portfolio_toggle!$A$1=38,F421,
"error: please specify 38 or 46 MMT"))</f>
        <v>1</v>
      </c>
    </row>
    <row r="422" spans="1:7">
      <c r="A422" s="174" t="s">
        <v>632</v>
      </c>
      <c r="B422" s="174">
        <v>2022</v>
      </c>
      <c r="C422" s="174">
        <v>1</v>
      </c>
      <c r="D422" s="174" t="s">
        <v>4413</v>
      </c>
      <c r="E422" s="175">
        <v>1</v>
      </c>
      <c r="F422" s="175">
        <v>1</v>
      </c>
      <c r="G422" s="175">
        <f>IF(portfolio_toggle!$A$1=46,E422,
IF(portfolio_toggle!$A$1=38,F422,
"error: please specify 38 or 46 MMT"))</f>
        <v>1</v>
      </c>
    </row>
    <row r="423" spans="1:7">
      <c r="A423" s="174" t="s">
        <v>632</v>
      </c>
      <c r="B423" s="174">
        <v>2022</v>
      </c>
      <c r="C423" s="174">
        <v>2</v>
      </c>
      <c r="D423" s="174" t="s">
        <v>4414</v>
      </c>
      <c r="E423" s="175">
        <v>1</v>
      </c>
      <c r="F423" s="175">
        <v>1</v>
      </c>
      <c r="G423" s="175">
        <f>IF(portfolio_toggle!$A$1=46,E423,
IF(portfolio_toggle!$A$1=38,F423,
"error: please specify 38 or 46 MMT"))</f>
        <v>1</v>
      </c>
    </row>
    <row r="424" spans="1:7">
      <c r="A424" s="174" t="s">
        <v>632</v>
      </c>
      <c r="B424" s="174">
        <v>2022</v>
      </c>
      <c r="C424" s="174">
        <v>3</v>
      </c>
      <c r="D424" s="174" t="s">
        <v>4415</v>
      </c>
      <c r="E424" s="175">
        <v>1</v>
      </c>
      <c r="F424" s="175">
        <v>1</v>
      </c>
      <c r="G424" s="175">
        <f>IF(portfolio_toggle!$A$1=46,E424,
IF(portfolio_toggle!$A$1=38,F424,
"error: please specify 38 or 46 MMT"))</f>
        <v>1</v>
      </c>
    </row>
    <row r="425" spans="1:7">
      <c r="A425" s="174" t="s">
        <v>632</v>
      </c>
      <c r="B425" s="174">
        <v>2022</v>
      </c>
      <c r="C425" s="174">
        <v>4</v>
      </c>
      <c r="D425" s="174" t="s">
        <v>4416</v>
      </c>
      <c r="E425" s="175">
        <v>1</v>
      </c>
      <c r="F425" s="175">
        <v>1</v>
      </c>
      <c r="G425" s="175">
        <f>IF(portfolio_toggle!$A$1=46,E425,
IF(portfolio_toggle!$A$1=38,F425,
"error: please specify 38 or 46 MMT"))</f>
        <v>1</v>
      </c>
    </row>
    <row r="426" spans="1:7">
      <c r="A426" s="174" t="s">
        <v>632</v>
      </c>
      <c r="B426" s="174">
        <v>2022</v>
      </c>
      <c r="C426" s="174">
        <v>5</v>
      </c>
      <c r="D426" s="174" t="s">
        <v>4417</v>
      </c>
      <c r="E426" s="175">
        <v>1</v>
      </c>
      <c r="F426" s="175">
        <v>1</v>
      </c>
      <c r="G426" s="175">
        <f>IF(portfolio_toggle!$A$1=46,E426,
IF(portfolio_toggle!$A$1=38,F426,
"error: please specify 38 or 46 MMT"))</f>
        <v>1</v>
      </c>
    </row>
    <row r="427" spans="1:7">
      <c r="A427" s="174" t="s">
        <v>632</v>
      </c>
      <c r="B427" s="174">
        <v>2022</v>
      </c>
      <c r="C427" s="174">
        <v>6</v>
      </c>
      <c r="D427" s="174" t="s">
        <v>4418</v>
      </c>
      <c r="E427" s="175">
        <v>1</v>
      </c>
      <c r="F427" s="175">
        <v>1</v>
      </c>
      <c r="G427" s="175">
        <f>IF(portfolio_toggle!$A$1=46,E427,
IF(portfolio_toggle!$A$1=38,F427,
"error: please specify 38 or 46 MMT"))</f>
        <v>1</v>
      </c>
    </row>
    <row r="428" spans="1:7">
      <c r="A428" s="174" t="s">
        <v>632</v>
      </c>
      <c r="B428" s="174">
        <v>2022</v>
      </c>
      <c r="C428" s="174">
        <v>7</v>
      </c>
      <c r="D428" s="174" t="s">
        <v>4419</v>
      </c>
      <c r="E428" s="175">
        <v>1</v>
      </c>
      <c r="F428" s="175">
        <v>1</v>
      </c>
      <c r="G428" s="175">
        <f>IF(portfolio_toggle!$A$1=46,E428,
IF(portfolio_toggle!$A$1=38,F428,
"error: please specify 38 or 46 MMT"))</f>
        <v>1</v>
      </c>
    </row>
    <row r="429" spans="1:7">
      <c r="A429" s="174" t="s">
        <v>632</v>
      </c>
      <c r="B429" s="174">
        <v>2022</v>
      </c>
      <c r="C429" s="174">
        <v>8</v>
      </c>
      <c r="D429" s="174" t="s">
        <v>4420</v>
      </c>
      <c r="E429" s="175">
        <v>1</v>
      </c>
      <c r="F429" s="175">
        <v>1</v>
      </c>
      <c r="G429" s="175">
        <f>IF(portfolio_toggle!$A$1=46,E429,
IF(portfolio_toggle!$A$1=38,F429,
"error: please specify 38 or 46 MMT"))</f>
        <v>1</v>
      </c>
    </row>
    <row r="430" spans="1:7">
      <c r="A430" s="174" t="s">
        <v>632</v>
      </c>
      <c r="B430" s="174">
        <v>2022</v>
      </c>
      <c r="C430" s="174">
        <v>9</v>
      </c>
      <c r="D430" s="174" t="s">
        <v>4421</v>
      </c>
      <c r="E430" s="175">
        <v>1</v>
      </c>
      <c r="F430" s="175">
        <v>1</v>
      </c>
      <c r="G430" s="175">
        <f>IF(portfolio_toggle!$A$1=46,E430,
IF(portfolio_toggle!$A$1=38,F430,
"error: please specify 38 or 46 MMT"))</f>
        <v>1</v>
      </c>
    </row>
    <row r="431" spans="1:7">
      <c r="A431" s="174" t="s">
        <v>632</v>
      </c>
      <c r="B431" s="174">
        <v>2022</v>
      </c>
      <c r="C431" s="174">
        <v>10</v>
      </c>
      <c r="D431" s="174" t="s">
        <v>4422</v>
      </c>
      <c r="E431" s="175">
        <v>1</v>
      </c>
      <c r="F431" s="175">
        <v>1</v>
      </c>
      <c r="G431" s="175">
        <f>IF(portfolio_toggle!$A$1=46,E431,
IF(portfolio_toggle!$A$1=38,F431,
"error: please specify 38 or 46 MMT"))</f>
        <v>1</v>
      </c>
    </row>
    <row r="432" spans="1:7">
      <c r="A432" s="174" t="s">
        <v>632</v>
      </c>
      <c r="B432" s="174">
        <v>2022</v>
      </c>
      <c r="C432" s="174">
        <v>11</v>
      </c>
      <c r="D432" s="174" t="s">
        <v>4423</v>
      </c>
      <c r="E432" s="175">
        <v>1</v>
      </c>
      <c r="F432" s="175">
        <v>1</v>
      </c>
      <c r="G432" s="175">
        <f>IF(portfolio_toggle!$A$1=46,E432,
IF(portfolio_toggle!$A$1=38,F432,
"error: please specify 38 or 46 MMT"))</f>
        <v>1</v>
      </c>
    </row>
    <row r="433" spans="1:7">
      <c r="A433" s="174" t="s">
        <v>632</v>
      </c>
      <c r="B433" s="174">
        <v>2022</v>
      </c>
      <c r="C433" s="174">
        <v>12</v>
      </c>
      <c r="D433" s="174" t="s">
        <v>4424</v>
      </c>
      <c r="E433" s="175">
        <v>1</v>
      </c>
      <c r="F433" s="175">
        <v>1</v>
      </c>
      <c r="G433" s="175">
        <f>IF(portfolio_toggle!$A$1=46,E433,
IF(portfolio_toggle!$A$1=38,F433,
"error: please specify 38 or 46 MMT"))</f>
        <v>1</v>
      </c>
    </row>
    <row r="434" spans="1:7" hidden="1">
      <c r="A434" s="174" t="s">
        <v>633</v>
      </c>
      <c r="B434" s="174">
        <v>2022</v>
      </c>
      <c r="C434" s="174">
        <v>1</v>
      </c>
      <c r="D434" s="174" t="s">
        <v>4425</v>
      </c>
      <c r="E434" s="175">
        <v>1</v>
      </c>
      <c r="F434" s="175">
        <v>1</v>
      </c>
      <c r="G434" s="175">
        <f>IF(portfolio_toggle!$A$1=46,E434,
IF(portfolio_toggle!$A$1=38,F434,
"error: please specify 38 or 46 MMT"))</f>
        <v>1</v>
      </c>
    </row>
    <row r="435" spans="1:7" hidden="1">
      <c r="A435" s="174" t="s">
        <v>633</v>
      </c>
      <c r="B435" s="174">
        <v>2022</v>
      </c>
      <c r="C435" s="174">
        <v>2</v>
      </c>
      <c r="D435" s="174" t="s">
        <v>4426</v>
      </c>
      <c r="E435" s="175">
        <v>1</v>
      </c>
      <c r="F435" s="175">
        <v>1</v>
      </c>
      <c r="G435" s="175">
        <f>IF(portfolio_toggle!$A$1=46,E435,
IF(portfolio_toggle!$A$1=38,F435,
"error: please specify 38 or 46 MMT"))</f>
        <v>1</v>
      </c>
    </row>
    <row r="436" spans="1:7" hidden="1">
      <c r="A436" s="174" t="s">
        <v>633</v>
      </c>
      <c r="B436" s="174">
        <v>2022</v>
      </c>
      <c r="C436" s="174">
        <v>3</v>
      </c>
      <c r="D436" s="174" t="s">
        <v>4427</v>
      </c>
      <c r="E436" s="175">
        <v>1</v>
      </c>
      <c r="F436" s="175">
        <v>1</v>
      </c>
      <c r="G436" s="175">
        <f>IF(portfolio_toggle!$A$1=46,E436,
IF(portfolio_toggle!$A$1=38,F436,
"error: please specify 38 or 46 MMT"))</f>
        <v>1</v>
      </c>
    </row>
    <row r="437" spans="1:7" hidden="1">
      <c r="A437" s="174" t="s">
        <v>633</v>
      </c>
      <c r="B437" s="174">
        <v>2022</v>
      </c>
      <c r="C437" s="174">
        <v>4</v>
      </c>
      <c r="D437" s="174" t="s">
        <v>4428</v>
      </c>
      <c r="E437" s="175">
        <v>1</v>
      </c>
      <c r="F437" s="175">
        <v>1</v>
      </c>
      <c r="G437" s="175">
        <f>IF(portfolio_toggle!$A$1=46,E437,
IF(portfolio_toggle!$A$1=38,F437,
"error: please specify 38 or 46 MMT"))</f>
        <v>1</v>
      </c>
    </row>
    <row r="438" spans="1:7" hidden="1">
      <c r="A438" s="174" t="s">
        <v>633</v>
      </c>
      <c r="B438" s="174">
        <v>2022</v>
      </c>
      <c r="C438" s="174">
        <v>5</v>
      </c>
      <c r="D438" s="174" t="s">
        <v>4429</v>
      </c>
      <c r="E438" s="175">
        <v>1</v>
      </c>
      <c r="F438" s="175">
        <v>1</v>
      </c>
      <c r="G438" s="175">
        <f>IF(portfolio_toggle!$A$1=46,E438,
IF(portfolio_toggle!$A$1=38,F438,
"error: please specify 38 or 46 MMT"))</f>
        <v>1</v>
      </c>
    </row>
    <row r="439" spans="1:7" hidden="1">
      <c r="A439" s="174" t="s">
        <v>633</v>
      </c>
      <c r="B439" s="174">
        <v>2022</v>
      </c>
      <c r="C439" s="174">
        <v>6</v>
      </c>
      <c r="D439" s="174" t="s">
        <v>4430</v>
      </c>
      <c r="E439" s="175">
        <v>1</v>
      </c>
      <c r="F439" s="175">
        <v>1</v>
      </c>
      <c r="G439" s="175">
        <f>IF(portfolio_toggle!$A$1=46,E439,
IF(portfolio_toggle!$A$1=38,F439,
"error: please specify 38 or 46 MMT"))</f>
        <v>1</v>
      </c>
    </row>
    <row r="440" spans="1:7" hidden="1">
      <c r="A440" s="174" t="s">
        <v>633</v>
      </c>
      <c r="B440" s="174">
        <v>2022</v>
      </c>
      <c r="C440" s="174">
        <v>7</v>
      </c>
      <c r="D440" s="174" t="s">
        <v>4431</v>
      </c>
      <c r="E440" s="175">
        <v>1</v>
      </c>
      <c r="F440" s="175">
        <v>1</v>
      </c>
      <c r="G440" s="175">
        <f>IF(portfolio_toggle!$A$1=46,E440,
IF(portfolio_toggle!$A$1=38,F440,
"error: please specify 38 or 46 MMT"))</f>
        <v>1</v>
      </c>
    </row>
    <row r="441" spans="1:7" hidden="1">
      <c r="A441" s="174" t="s">
        <v>633</v>
      </c>
      <c r="B441" s="174">
        <v>2022</v>
      </c>
      <c r="C441" s="174">
        <v>8</v>
      </c>
      <c r="D441" s="174" t="s">
        <v>4432</v>
      </c>
      <c r="E441" s="175">
        <v>1</v>
      </c>
      <c r="F441" s="175">
        <v>1</v>
      </c>
      <c r="G441" s="175">
        <f>IF(portfolio_toggle!$A$1=46,E441,
IF(portfolio_toggle!$A$1=38,F441,
"error: please specify 38 or 46 MMT"))</f>
        <v>1</v>
      </c>
    </row>
    <row r="442" spans="1:7" hidden="1">
      <c r="A442" s="174" t="s">
        <v>633</v>
      </c>
      <c r="B442" s="174">
        <v>2022</v>
      </c>
      <c r="C442" s="174">
        <v>9</v>
      </c>
      <c r="D442" s="174" t="s">
        <v>4433</v>
      </c>
      <c r="E442" s="175">
        <v>1</v>
      </c>
      <c r="F442" s="175">
        <v>1</v>
      </c>
      <c r="G442" s="175">
        <f>IF(portfolio_toggle!$A$1=46,E442,
IF(portfolio_toggle!$A$1=38,F442,
"error: please specify 38 or 46 MMT"))</f>
        <v>1</v>
      </c>
    </row>
    <row r="443" spans="1:7" hidden="1">
      <c r="A443" s="174" t="s">
        <v>633</v>
      </c>
      <c r="B443" s="174">
        <v>2022</v>
      </c>
      <c r="C443" s="174">
        <v>10</v>
      </c>
      <c r="D443" s="174" t="s">
        <v>4434</v>
      </c>
      <c r="E443" s="175">
        <v>1</v>
      </c>
      <c r="F443" s="175">
        <v>1</v>
      </c>
      <c r="G443" s="175">
        <f>IF(portfolio_toggle!$A$1=46,E443,
IF(portfolio_toggle!$A$1=38,F443,
"error: please specify 38 or 46 MMT"))</f>
        <v>1</v>
      </c>
    </row>
    <row r="444" spans="1:7" hidden="1">
      <c r="A444" s="174" t="s">
        <v>633</v>
      </c>
      <c r="B444" s="174">
        <v>2022</v>
      </c>
      <c r="C444" s="174">
        <v>11</v>
      </c>
      <c r="D444" s="174" t="s">
        <v>4435</v>
      </c>
      <c r="E444" s="175">
        <v>1</v>
      </c>
      <c r="F444" s="175">
        <v>1</v>
      </c>
      <c r="G444" s="175">
        <f>IF(portfolio_toggle!$A$1=46,E444,
IF(portfolio_toggle!$A$1=38,F444,
"error: please specify 38 or 46 MMT"))</f>
        <v>1</v>
      </c>
    </row>
    <row r="445" spans="1:7" hidden="1">
      <c r="A445" s="174" t="s">
        <v>633</v>
      </c>
      <c r="B445" s="174">
        <v>2022</v>
      </c>
      <c r="C445" s="174">
        <v>12</v>
      </c>
      <c r="D445" s="174" t="s">
        <v>4436</v>
      </c>
      <c r="E445" s="175">
        <v>1</v>
      </c>
      <c r="F445" s="175">
        <v>1</v>
      </c>
      <c r="G445" s="175">
        <f>IF(portfolio_toggle!$A$1=46,E445,
IF(portfolio_toggle!$A$1=38,F445,
"error: please specify 38 or 46 MMT"))</f>
        <v>1</v>
      </c>
    </row>
    <row r="446" spans="1:7" hidden="1">
      <c r="A446" s="174" t="s">
        <v>626</v>
      </c>
      <c r="B446" s="174">
        <v>2023</v>
      </c>
      <c r="C446" s="174">
        <v>1</v>
      </c>
      <c r="D446" s="174" t="s">
        <v>4437</v>
      </c>
      <c r="E446" s="175">
        <v>0.82</v>
      </c>
      <c r="F446" s="175">
        <v>0.82</v>
      </c>
      <c r="G446" s="175">
        <f>IF(portfolio_toggle!$A$1=46,E446,
IF(portfolio_toggle!$A$1=38,F446,
"error: please specify 38 or 46 MMT"))</f>
        <v>0.82</v>
      </c>
    </row>
    <row r="447" spans="1:7" hidden="1">
      <c r="A447" s="174" t="s">
        <v>626</v>
      </c>
      <c r="B447" s="174">
        <v>2023</v>
      </c>
      <c r="C447" s="174">
        <v>2</v>
      </c>
      <c r="D447" s="174" t="s">
        <v>4438</v>
      </c>
      <c r="E447" s="175">
        <v>0.86</v>
      </c>
      <c r="F447" s="175">
        <v>0.86</v>
      </c>
      <c r="G447" s="175">
        <f>IF(portfolio_toggle!$A$1=46,E447,
IF(portfolio_toggle!$A$1=38,F447,
"error: please specify 38 or 46 MMT"))</f>
        <v>0.86</v>
      </c>
    </row>
    <row r="448" spans="1:7" hidden="1">
      <c r="A448" s="174" t="s">
        <v>626</v>
      </c>
      <c r="B448" s="174">
        <v>2023</v>
      </c>
      <c r="C448" s="174">
        <v>3</v>
      </c>
      <c r="D448" s="174" t="s">
        <v>4439</v>
      </c>
      <c r="E448" s="175">
        <v>0.84</v>
      </c>
      <c r="F448" s="175">
        <v>0.84</v>
      </c>
      <c r="G448" s="175">
        <f>IF(portfolio_toggle!$A$1=46,E448,
IF(portfolio_toggle!$A$1=38,F448,
"error: please specify 38 or 46 MMT"))</f>
        <v>0.84</v>
      </c>
    </row>
    <row r="449" spans="1:7" hidden="1">
      <c r="A449" s="174" t="s">
        <v>626</v>
      </c>
      <c r="B449" s="174">
        <v>2023</v>
      </c>
      <c r="C449" s="174">
        <v>4</v>
      </c>
      <c r="D449" s="174" t="s">
        <v>4440</v>
      </c>
      <c r="E449" s="175">
        <v>0.76</v>
      </c>
      <c r="F449" s="175">
        <v>0.76</v>
      </c>
      <c r="G449" s="175">
        <f>IF(portfolio_toggle!$A$1=46,E449,
IF(portfolio_toggle!$A$1=38,F449,
"error: please specify 38 or 46 MMT"))</f>
        <v>0.76</v>
      </c>
    </row>
    <row r="450" spans="1:7" hidden="1">
      <c r="A450" s="174" t="s">
        <v>626</v>
      </c>
      <c r="B450" s="174">
        <v>2023</v>
      </c>
      <c r="C450" s="174">
        <v>5</v>
      </c>
      <c r="D450" s="174" t="s">
        <v>4441</v>
      </c>
      <c r="E450" s="175">
        <v>0.83</v>
      </c>
      <c r="F450" s="175">
        <v>0.83</v>
      </c>
      <c r="G450" s="175">
        <f>IF(portfolio_toggle!$A$1=46,E450,
IF(portfolio_toggle!$A$1=38,F450,
"error: please specify 38 or 46 MMT"))</f>
        <v>0.83</v>
      </c>
    </row>
    <row r="451" spans="1:7" hidden="1">
      <c r="A451" s="174" t="s">
        <v>626</v>
      </c>
      <c r="B451" s="174">
        <v>2023</v>
      </c>
      <c r="C451" s="174">
        <v>6</v>
      </c>
      <c r="D451" s="174" t="s">
        <v>4442</v>
      </c>
      <c r="E451" s="175">
        <v>0.89</v>
      </c>
      <c r="F451" s="175">
        <v>0.89</v>
      </c>
      <c r="G451" s="175">
        <f>IF(portfolio_toggle!$A$1=46,E451,
IF(portfolio_toggle!$A$1=38,F451,
"error: please specify 38 or 46 MMT"))</f>
        <v>0.89</v>
      </c>
    </row>
    <row r="452" spans="1:7" hidden="1">
      <c r="A452" s="174" t="s">
        <v>626</v>
      </c>
      <c r="B452" s="174">
        <v>2023</v>
      </c>
      <c r="C452" s="174">
        <v>7</v>
      </c>
      <c r="D452" s="174" t="s">
        <v>4443</v>
      </c>
      <c r="E452" s="175">
        <v>0.87</v>
      </c>
      <c r="F452" s="175">
        <v>0.87</v>
      </c>
      <c r="G452" s="175">
        <f>IF(portfolio_toggle!$A$1=46,E452,
IF(portfolio_toggle!$A$1=38,F452,
"error: please specify 38 or 46 MMT"))</f>
        <v>0.87</v>
      </c>
    </row>
    <row r="453" spans="1:7" hidden="1">
      <c r="A453" s="174" t="s">
        <v>626</v>
      </c>
      <c r="B453" s="174">
        <v>2023</v>
      </c>
      <c r="C453" s="174">
        <v>8</v>
      </c>
      <c r="D453" s="174" t="s">
        <v>4444</v>
      </c>
      <c r="E453" s="175">
        <v>0.9</v>
      </c>
      <c r="F453" s="175">
        <v>0.9</v>
      </c>
      <c r="G453" s="175">
        <f>IF(portfolio_toggle!$A$1=46,E453,
IF(portfolio_toggle!$A$1=38,F453,
"error: please specify 38 or 46 MMT"))</f>
        <v>0.9</v>
      </c>
    </row>
    <row r="454" spans="1:7" hidden="1">
      <c r="A454" s="174" t="s">
        <v>626</v>
      </c>
      <c r="B454" s="174">
        <v>2023</v>
      </c>
      <c r="C454" s="174">
        <v>9</v>
      </c>
      <c r="D454" s="174" t="s">
        <v>4445</v>
      </c>
      <c r="E454" s="175">
        <v>0.9</v>
      </c>
      <c r="F454" s="175">
        <v>0.9</v>
      </c>
      <c r="G454" s="175">
        <f>IF(portfolio_toggle!$A$1=46,E454,
IF(portfolio_toggle!$A$1=38,F454,
"error: please specify 38 or 46 MMT"))</f>
        <v>0.9</v>
      </c>
    </row>
    <row r="455" spans="1:7" hidden="1">
      <c r="A455" s="174" t="s">
        <v>626</v>
      </c>
      <c r="B455" s="174">
        <v>2023</v>
      </c>
      <c r="C455" s="174">
        <v>10</v>
      </c>
      <c r="D455" s="174" t="s">
        <v>4446</v>
      </c>
      <c r="E455" s="175">
        <v>0.81</v>
      </c>
      <c r="F455" s="175">
        <v>0.81</v>
      </c>
      <c r="G455" s="175">
        <f>IF(portfolio_toggle!$A$1=46,E455,
IF(portfolio_toggle!$A$1=38,F455,
"error: please specify 38 or 46 MMT"))</f>
        <v>0.81</v>
      </c>
    </row>
    <row r="456" spans="1:7" hidden="1">
      <c r="A456" s="174" t="s">
        <v>626</v>
      </c>
      <c r="B456" s="174">
        <v>2023</v>
      </c>
      <c r="C456" s="174">
        <v>11</v>
      </c>
      <c r="D456" s="174" t="s">
        <v>4447</v>
      </c>
      <c r="E456" s="175">
        <v>0.85</v>
      </c>
      <c r="F456" s="175">
        <v>0.85</v>
      </c>
      <c r="G456" s="175">
        <f>IF(portfolio_toggle!$A$1=46,E456,
IF(portfolio_toggle!$A$1=38,F456,
"error: please specify 38 or 46 MMT"))</f>
        <v>0.85</v>
      </c>
    </row>
    <row r="457" spans="1:7" hidden="1">
      <c r="A457" s="174" t="s">
        <v>626</v>
      </c>
      <c r="B457" s="174">
        <v>2023</v>
      </c>
      <c r="C457" s="174">
        <v>12</v>
      </c>
      <c r="D457" s="174" t="s">
        <v>4448</v>
      </c>
      <c r="E457" s="175">
        <v>0.86</v>
      </c>
      <c r="F457" s="175">
        <v>0.86</v>
      </c>
      <c r="G457" s="175">
        <f>IF(portfolio_toggle!$A$1=46,E457,
IF(portfolio_toggle!$A$1=38,F457,
"error: please specify 38 or 46 MMT"))</f>
        <v>0.86</v>
      </c>
    </row>
    <row r="458" spans="1:7" hidden="1">
      <c r="A458" s="174" t="s">
        <v>627</v>
      </c>
      <c r="B458" s="174">
        <v>2023</v>
      </c>
      <c r="C458" s="174">
        <v>1</v>
      </c>
      <c r="D458" s="174" t="s">
        <v>4449</v>
      </c>
      <c r="E458" s="175">
        <v>0.81</v>
      </c>
      <c r="F458" s="175">
        <v>0.81</v>
      </c>
      <c r="G458" s="175">
        <f>IF(portfolio_toggle!$A$1=46,E458,
IF(portfolio_toggle!$A$1=38,F458,
"error: please specify 38 or 46 MMT"))</f>
        <v>0.81</v>
      </c>
    </row>
    <row r="459" spans="1:7" hidden="1">
      <c r="A459" s="174" t="s">
        <v>627</v>
      </c>
      <c r="B459" s="174">
        <v>2023</v>
      </c>
      <c r="C459" s="174">
        <v>2</v>
      </c>
      <c r="D459" s="174" t="s">
        <v>4450</v>
      </c>
      <c r="E459" s="175">
        <v>0.79</v>
      </c>
      <c r="F459" s="175">
        <v>0.79</v>
      </c>
      <c r="G459" s="175">
        <f>IF(portfolio_toggle!$A$1=46,E459,
IF(portfolio_toggle!$A$1=38,F459,
"error: please specify 38 or 46 MMT"))</f>
        <v>0.79</v>
      </c>
    </row>
    <row r="460" spans="1:7" hidden="1">
      <c r="A460" s="174" t="s">
        <v>627</v>
      </c>
      <c r="B460" s="174">
        <v>2023</v>
      </c>
      <c r="C460" s="174">
        <v>3</v>
      </c>
      <c r="D460" s="174" t="s">
        <v>4451</v>
      </c>
      <c r="E460" s="175">
        <v>0.73</v>
      </c>
      <c r="F460" s="175">
        <v>0.73</v>
      </c>
      <c r="G460" s="175">
        <f>IF(portfolio_toggle!$A$1=46,E460,
IF(portfolio_toggle!$A$1=38,F460,
"error: please specify 38 or 46 MMT"))</f>
        <v>0.73</v>
      </c>
    </row>
    <row r="461" spans="1:7" hidden="1">
      <c r="A461" s="174" t="s">
        <v>627</v>
      </c>
      <c r="B461" s="174">
        <v>2023</v>
      </c>
      <c r="C461" s="174">
        <v>4</v>
      </c>
      <c r="D461" s="174" t="s">
        <v>4452</v>
      </c>
      <c r="E461" s="175">
        <v>0.66</v>
      </c>
      <c r="F461" s="175">
        <v>0.66</v>
      </c>
      <c r="G461" s="175">
        <f>IF(portfolio_toggle!$A$1=46,E461,
IF(portfolio_toggle!$A$1=38,F461,
"error: please specify 38 or 46 MMT"))</f>
        <v>0.66</v>
      </c>
    </row>
    <row r="462" spans="1:7" hidden="1">
      <c r="A462" s="174" t="s">
        <v>627</v>
      </c>
      <c r="B462" s="174">
        <v>2023</v>
      </c>
      <c r="C462" s="174">
        <v>5</v>
      </c>
      <c r="D462" s="174" t="s">
        <v>4453</v>
      </c>
      <c r="E462" s="175">
        <v>0.79</v>
      </c>
      <c r="F462" s="175">
        <v>0.79</v>
      </c>
      <c r="G462" s="175">
        <f>IF(portfolio_toggle!$A$1=46,E462,
IF(portfolio_toggle!$A$1=38,F462,
"error: please specify 38 or 46 MMT"))</f>
        <v>0.79</v>
      </c>
    </row>
    <row r="463" spans="1:7" hidden="1">
      <c r="A463" s="174" t="s">
        <v>627</v>
      </c>
      <c r="B463" s="174">
        <v>2023</v>
      </c>
      <c r="C463" s="174">
        <v>6</v>
      </c>
      <c r="D463" s="174" t="s">
        <v>4454</v>
      </c>
      <c r="E463" s="175">
        <v>0.85</v>
      </c>
      <c r="F463" s="175">
        <v>0.85</v>
      </c>
      <c r="G463" s="175">
        <f>IF(portfolio_toggle!$A$1=46,E463,
IF(portfolio_toggle!$A$1=38,F463,
"error: please specify 38 or 46 MMT"))</f>
        <v>0.85</v>
      </c>
    </row>
    <row r="464" spans="1:7" hidden="1">
      <c r="A464" s="174" t="s">
        <v>627</v>
      </c>
      <c r="B464" s="174">
        <v>2023</v>
      </c>
      <c r="C464" s="174">
        <v>7</v>
      </c>
      <c r="D464" s="174" t="s">
        <v>4455</v>
      </c>
      <c r="E464" s="175">
        <v>0.83</v>
      </c>
      <c r="F464" s="175">
        <v>0.83</v>
      </c>
      <c r="G464" s="175">
        <f>IF(portfolio_toggle!$A$1=46,E464,
IF(portfolio_toggle!$A$1=38,F464,
"error: please specify 38 or 46 MMT"))</f>
        <v>0.83</v>
      </c>
    </row>
    <row r="465" spans="1:7" hidden="1">
      <c r="A465" s="174" t="s">
        <v>627</v>
      </c>
      <c r="B465" s="174">
        <v>2023</v>
      </c>
      <c r="C465" s="174">
        <v>8</v>
      </c>
      <c r="D465" s="174" t="s">
        <v>4456</v>
      </c>
      <c r="E465" s="175">
        <v>0.83</v>
      </c>
      <c r="F465" s="175">
        <v>0.83</v>
      </c>
      <c r="G465" s="175">
        <f>IF(portfolio_toggle!$A$1=46,E465,
IF(portfolio_toggle!$A$1=38,F465,
"error: please specify 38 or 46 MMT"))</f>
        <v>0.83</v>
      </c>
    </row>
    <row r="466" spans="1:7" hidden="1">
      <c r="A466" s="174" t="s">
        <v>627</v>
      </c>
      <c r="B466" s="174">
        <v>2023</v>
      </c>
      <c r="C466" s="174">
        <v>9</v>
      </c>
      <c r="D466" s="174" t="s">
        <v>4457</v>
      </c>
      <c r="E466" s="175">
        <v>0.8</v>
      </c>
      <c r="F466" s="175">
        <v>0.8</v>
      </c>
      <c r="G466" s="175">
        <f>IF(portfolio_toggle!$A$1=46,E466,
IF(portfolio_toggle!$A$1=38,F466,
"error: please specify 38 or 46 MMT"))</f>
        <v>0.8</v>
      </c>
    </row>
    <row r="467" spans="1:7" hidden="1">
      <c r="A467" s="174" t="s">
        <v>627</v>
      </c>
      <c r="B467" s="174">
        <v>2023</v>
      </c>
      <c r="C467" s="174">
        <v>10</v>
      </c>
      <c r="D467" s="174" t="s">
        <v>4458</v>
      </c>
      <c r="E467" s="175">
        <v>0.72</v>
      </c>
      <c r="F467" s="175">
        <v>0.72</v>
      </c>
      <c r="G467" s="175">
        <f>IF(portfolio_toggle!$A$1=46,E467,
IF(portfolio_toggle!$A$1=38,F467,
"error: please specify 38 or 46 MMT"))</f>
        <v>0.72</v>
      </c>
    </row>
    <row r="468" spans="1:7" hidden="1">
      <c r="A468" s="174" t="s">
        <v>627</v>
      </c>
      <c r="B468" s="174">
        <v>2023</v>
      </c>
      <c r="C468" s="174">
        <v>11</v>
      </c>
      <c r="D468" s="174" t="s">
        <v>4459</v>
      </c>
      <c r="E468" s="175">
        <v>0.78</v>
      </c>
      <c r="F468" s="175">
        <v>0.78</v>
      </c>
      <c r="G468" s="175">
        <f>IF(portfolio_toggle!$A$1=46,E468,
IF(portfolio_toggle!$A$1=38,F468,
"error: please specify 38 or 46 MMT"))</f>
        <v>0.78</v>
      </c>
    </row>
    <row r="469" spans="1:7" hidden="1">
      <c r="A469" s="174" t="s">
        <v>627</v>
      </c>
      <c r="B469" s="174">
        <v>2023</v>
      </c>
      <c r="C469" s="174">
        <v>12</v>
      </c>
      <c r="D469" s="174" t="s">
        <v>4460</v>
      </c>
      <c r="E469" s="175">
        <v>0.82</v>
      </c>
      <c r="F469" s="175">
        <v>0.82</v>
      </c>
      <c r="G469" s="175">
        <f>IF(portfolio_toggle!$A$1=46,E469,
IF(portfolio_toggle!$A$1=38,F469,
"error: please specify 38 or 46 MMT"))</f>
        <v>0.82</v>
      </c>
    </row>
    <row r="470" spans="1:7" hidden="1">
      <c r="A470" s="174" t="s">
        <v>629</v>
      </c>
      <c r="B470" s="174">
        <v>2023</v>
      </c>
      <c r="C470" s="174">
        <v>1</v>
      </c>
      <c r="D470" s="174" t="s">
        <v>4461</v>
      </c>
      <c r="E470" s="175">
        <v>0.95</v>
      </c>
      <c r="F470" s="175">
        <v>0.95</v>
      </c>
      <c r="G470" s="175">
        <f>IF(portfolio_toggle!$A$1=46,E470,
IF(portfolio_toggle!$A$1=38,F470,
"error: please specify 38 or 46 MMT"))</f>
        <v>0.95</v>
      </c>
    </row>
    <row r="471" spans="1:7" hidden="1">
      <c r="A471" s="174" t="s">
        <v>629</v>
      </c>
      <c r="B471" s="174">
        <v>2023</v>
      </c>
      <c r="C471" s="174">
        <v>2</v>
      </c>
      <c r="D471" s="174" t="s">
        <v>4462</v>
      </c>
      <c r="E471" s="175">
        <v>0.92</v>
      </c>
      <c r="F471" s="175">
        <v>0.92</v>
      </c>
      <c r="G471" s="175">
        <f>IF(portfolio_toggle!$A$1=46,E471,
IF(portfolio_toggle!$A$1=38,F471,
"error: please specify 38 or 46 MMT"))</f>
        <v>0.92</v>
      </c>
    </row>
    <row r="472" spans="1:7" hidden="1">
      <c r="A472" s="174" t="s">
        <v>629</v>
      </c>
      <c r="B472" s="174">
        <v>2023</v>
      </c>
      <c r="C472" s="174">
        <v>3</v>
      </c>
      <c r="D472" s="174" t="s">
        <v>4463</v>
      </c>
      <c r="E472" s="175">
        <v>0.88</v>
      </c>
      <c r="F472" s="175">
        <v>0.88</v>
      </c>
      <c r="G472" s="175">
        <f>IF(portfolio_toggle!$A$1=46,E472,
IF(portfolio_toggle!$A$1=38,F472,
"error: please specify 38 or 46 MMT"))</f>
        <v>0.88</v>
      </c>
    </row>
    <row r="473" spans="1:7" hidden="1">
      <c r="A473" s="174" t="s">
        <v>629</v>
      </c>
      <c r="B473" s="174">
        <v>2023</v>
      </c>
      <c r="C473" s="174">
        <v>4</v>
      </c>
      <c r="D473" s="174" t="s">
        <v>4464</v>
      </c>
      <c r="E473" s="175">
        <v>0.76</v>
      </c>
      <c r="F473" s="175">
        <v>0.76</v>
      </c>
      <c r="G473" s="175">
        <f>IF(portfolio_toggle!$A$1=46,E473,
IF(portfolio_toggle!$A$1=38,F473,
"error: please specify 38 or 46 MMT"))</f>
        <v>0.76</v>
      </c>
    </row>
    <row r="474" spans="1:7" hidden="1">
      <c r="A474" s="174" t="s">
        <v>629</v>
      </c>
      <c r="B474" s="174">
        <v>2023</v>
      </c>
      <c r="C474" s="174">
        <v>5</v>
      </c>
      <c r="D474" s="174" t="s">
        <v>4465</v>
      </c>
      <c r="E474" s="175">
        <v>0.74</v>
      </c>
      <c r="F474" s="175">
        <v>0.74</v>
      </c>
      <c r="G474" s="175">
        <f>IF(portfolio_toggle!$A$1=46,E474,
IF(portfolio_toggle!$A$1=38,F474,
"error: please specify 38 or 46 MMT"))</f>
        <v>0.74</v>
      </c>
    </row>
    <row r="475" spans="1:7" hidden="1">
      <c r="A475" s="174" t="s">
        <v>629</v>
      </c>
      <c r="B475" s="174">
        <v>2023</v>
      </c>
      <c r="C475" s="174">
        <v>6</v>
      </c>
      <c r="D475" s="174" t="s">
        <v>4466</v>
      </c>
      <c r="E475" s="175">
        <v>0.7</v>
      </c>
      <c r="F475" s="175">
        <v>0.7</v>
      </c>
      <c r="G475" s="175">
        <f>IF(portfolio_toggle!$A$1=46,E475,
IF(portfolio_toggle!$A$1=38,F475,
"error: please specify 38 or 46 MMT"))</f>
        <v>0.7</v>
      </c>
    </row>
    <row r="476" spans="1:7" hidden="1">
      <c r="A476" s="174" t="s">
        <v>629</v>
      </c>
      <c r="B476" s="174">
        <v>2023</v>
      </c>
      <c r="C476" s="174">
        <v>7</v>
      </c>
      <c r="D476" s="174" t="s">
        <v>4467</v>
      </c>
      <c r="E476" s="175">
        <v>0.84</v>
      </c>
      <c r="F476" s="175">
        <v>0.84</v>
      </c>
      <c r="G476" s="175">
        <f>IF(portfolio_toggle!$A$1=46,E476,
IF(portfolio_toggle!$A$1=38,F476,
"error: please specify 38 or 46 MMT"))</f>
        <v>0.84</v>
      </c>
    </row>
    <row r="477" spans="1:7" hidden="1">
      <c r="A477" s="174" t="s">
        <v>629</v>
      </c>
      <c r="B477" s="174">
        <v>2023</v>
      </c>
      <c r="C477" s="174">
        <v>8</v>
      </c>
      <c r="D477" s="174" t="s">
        <v>4468</v>
      </c>
      <c r="E477" s="175">
        <v>0.82</v>
      </c>
      <c r="F477" s="175">
        <v>0.82</v>
      </c>
      <c r="G477" s="175">
        <f>IF(portfolio_toggle!$A$1=46,E477,
IF(portfolio_toggle!$A$1=38,F477,
"error: please specify 38 or 46 MMT"))</f>
        <v>0.82</v>
      </c>
    </row>
    <row r="478" spans="1:7" hidden="1">
      <c r="A478" s="174" t="s">
        <v>629</v>
      </c>
      <c r="B478" s="174">
        <v>2023</v>
      </c>
      <c r="C478" s="174">
        <v>9</v>
      </c>
      <c r="D478" s="174" t="s">
        <v>4469</v>
      </c>
      <c r="E478" s="175">
        <v>0.83</v>
      </c>
      <c r="F478" s="175">
        <v>0.83</v>
      </c>
      <c r="G478" s="175">
        <f>IF(portfolio_toggle!$A$1=46,E478,
IF(portfolio_toggle!$A$1=38,F478,
"error: please specify 38 or 46 MMT"))</f>
        <v>0.83</v>
      </c>
    </row>
    <row r="479" spans="1:7" hidden="1">
      <c r="A479" s="174" t="s">
        <v>629</v>
      </c>
      <c r="B479" s="174">
        <v>2023</v>
      </c>
      <c r="C479" s="174">
        <v>10</v>
      </c>
      <c r="D479" s="174" t="s">
        <v>4470</v>
      </c>
      <c r="E479" s="175">
        <v>0.86</v>
      </c>
      <c r="F479" s="175">
        <v>0.86</v>
      </c>
      <c r="G479" s="175">
        <f>IF(portfolio_toggle!$A$1=46,E479,
IF(portfolio_toggle!$A$1=38,F479,
"error: please specify 38 or 46 MMT"))</f>
        <v>0.86</v>
      </c>
    </row>
    <row r="480" spans="1:7" hidden="1">
      <c r="A480" s="174" t="s">
        <v>629</v>
      </c>
      <c r="B480" s="174">
        <v>2023</v>
      </c>
      <c r="C480" s="174">
        <v>11</v>
      </c>
      <c r="D480" s="174" t="s">
        <v>4471</v>
      </c>
      <c r="E480" s="175">
        <v>0.93</v>
      </c>
      <c r="F480" s="175">
        <v>0.93</v>
      </c>
      <c r="G480" s="175">
        <f>IF(portfolio_toggle!$A$1=46,E480,
IF(portfolio_toggle!$A$1=38,F480,
"error: please specify 38 or 46 MMT"))</f>
        <v>0.93</v>
      </c>
    </row>
    <row r="481" spans="1:7" hidden="1">
      <c r="A481" s="174" t="s">
        <v>629</v>
      </c>
      <c r="B481" s="174">
        <v>2023</v>
      </c>
      <c r="C481" s="174">
        <v>12</v>
      </c>
      <c r="D481" s="174" t="s">
        <v>4472</v>
      </c>
      <c r="E481" s="175">
        <v>0.95</v>
      </c>
      <c r="F481" s="175">
        <v>0.95</v>
      </c>
      <c r="G481" s="175">
        <f>IF(portfolio_toggle!$A$1=46,E481,
IF(portfolio_toggle!$A$1=38,F481,
"error: please specify 38 or 46 MMT"))</f>
        <v>0.95</v>
      </c>
    </row>
    <row r="482" spans="1:7" hidden="1">
      <c r="A482" s="174" t="s">
        <v>630</v>
      </c>
      <c r="B482" s="174">
        <v>2023</v>
      </c>
      <c r="C482" s="174">
        <v>1</v>
      </c>
      <c r="D482" s="174" t="s">
        <v>4473</v>
      </c>
      <c r="E482" s="175">
        <v>0.6</v>
      </c>
      <c r="F482" s="175">
        <v>0.6</v>
      </c>
      <c r="G482" s="175">
        <f>IF(portfolio_toggle!$A$1=46,E482,
IF(portfolio_toggle!$A$1=38,F482,
"error: please specify 38 or 46 MMT"))</f>
        <v>0.6</v>
      </c>
    </row>
    <row r="483" spans="1:7" hidden="1">
      <c r="A483" s="174" t="s">
        <v>630</v>
      </c>
      <c r="B483" s="174">
        <v>2023</v>
      </c>
      <c r="C483" s="174">
        <v>2</v>
      </c>
      <c r="D483" s="174" t="s">
        <v>4474</v>
      </c>
      <c r="E483" s="175">
        <v>0.7</v>
      </c>
      <c r="F483" s="175">
        <v>0.7</v>
      </c>
      <c r="G483" s="175">
        <f>IF(portfolio_toggle!$A$1=46,E483,
IF(portfolio_toggle!$A$1=38,F483,
"error: please specify 38 or 46 MMT"))</f>
        <v>0.7</v>
      </c>
    </row>
    <row r="484" spans="1:7" hidden="1">
      <c r="A484" s="174" t="s">
        <v>630</v>
      </c>
      <c r="B484" s="174">
        <v>2023</v>
      </c>
      <c r="C484" s="174">
        <v>3</v>
      </c>
      <c r="D484" s="174" t="s">
        <v>4475</v>
      </c>
      <c r="E484" s="175">
        <v>0.73</v>
      </c>
      <c r="F484" s="175">
        <v>0.73</v>
      </c>
      <c r="G484" s="175">
        <f>IF(portfolio_toggle!$A$1=46,E484,
IF(portfolio_toggle!$A$1=38,F484,
"error: please specify 38 or 46 MMT"))</f>
        <v>0.73</v>
      </c>
    </row>
    <row r="485" spans="1:7" hidden="1">
      <c r="A485" s="174" t="s">
        <v>630</v>
      </c>
      <c r="B485" s="174">
        <v>2023</v>
      </c>
      <c r="C485" s="174">
        <v>4</v>
      </c>
      <c r="D485" s="174" t="s">
        <v>4476</v>
      </c>
      <c r="E485" s="175">
        <v>0.72</v>
      </c>
      <c r="F485" s="175">
        <v>0.72</v>
      </c>
      <c r="G485" s="175">
        <f>IF(portfolio_toggle!$A$1=46,E485,
IF(portfolio_toggle!$A$1=38,F485,
"error: please specify 38 or 46 MMT"))</f>
        <v>0.72</v>
      </c>
    </row>
    <row r="486" spans="1:7" hidden="1">
      <c r="A486" s="174" t="s">
        <v>630</v>
      </c>
      <c r="B486" s="174">
        <v>2023</v>
      </c>
      <c r="C486" s="174">
        <v>5</v>
      </c>
      <c r="D486" s="174" t="s">
        <v>4477</v>
      </c>
      <c r="E486" s="175">
        <v>0.69</v>
      </c>
      <c r="F486" s="175">
        <v>0.69</v>
      </c>
      <c r="G486" s="175">
        <f>IF(portfolio_toggle!$A$1=46,E486,
IF(portfolio_toggle!$A$1=38,F486,
"error: please specify 38 or 46 MMT"))</f>
        <v>0.69</v>
      </c>
    </row>
    <row r="487" spans="1:7" hidden="1">
      <c r="A487" s="174" t="s">
        <v>630</v>
      </c>
      <c r="B487" s="174">
        <v>2023</v>
      </c>
      <c r="C487" s="174">
        <v>6</v>
      </c>
      <c r="D487" s="174" t="s">
        <v>4478</v>
      </c>
      <c r="E487" s="175">
        <v>0.74</v>
      </c>
      <c r="F487" s="175">
        <v>0.74</v>
      </c>
      <c r="G487" s="175">
        <f>IF(portfolio_toggle!$A$1=46,E487,
IF(portfolio_toggle!$A$1=38,F487,
"error: please specify 38 or 46 MMT"))</f>
        <v>0.74</v>
      </c>
    </row>
    <row r="488" spans="1:7" hidden="1">
      <c r="A488" s="174" t="s">
        <v>630</v>
      </c>
      <c r="B488" s="174">
        <v>2023</v>
      </c>
      <c r="C488" s="174">
        <v>7</v>
      </c>
      <c r="D488" s="174" t="s">
        <v>4479</v>
      </c>
      <c r="E488" s="175">
        <v>0.73</v>
      </c>
      <c r="F488" s="175">
        <v>0.73</v>
      </c>
      <c r="G488" s="175">
        <f>IF(portfolio_toggle!$A$1=46,E488,
IF(portfolio_toggle!$A$1=38,F488,
"error: please specify 38 or 46 MMT"))</f>
        <v>0.73</v>
      </c>
    </row>
    <row r="489" spans="1:7" hidden="1">
      <c r="A489" s="174" t="s">
        <v>630</v>
      </c>
      <c r="B489" s="174">
        <v>2023</v>
      </c>
      <c r="C489" s="174">
        <v>8</v>
      </c>
      <c r="D489" s="174" t="s">
        <v>4480</v>
      </c>
      <c r="E489" s="175">
        <v>0.72</v>
      </c>
      <c r="F489" s="175">
        <v>0.72</v>
      </c>
      <c r="G489" s="175">
        <f>IF(portfolio_toggle!$A$1=46,E489,
IF(portfolio_toggle!$A$1=38,F489,
"error: please specify 38 or 46 MMT"))</f>
        <v>0.72</v>
      </c>
    </row>
    <row r="490" spans="1:7" hidden="1">
      <c r="A490" s="174" t="s">
        <v>630</v>
      </c>
      <c r="B490" s="174">
        <v>2023</v>
      </c>
      <c r="C490" s="174">
        <v>9</v>
      </c>
      <c r="D490" s="174" t="s">
        <v>4481</v>
      </c>
      <c r="E490" s="175">
        <v>0.71</v>
      </c>
      <c r="F490" s="175">
        <v>0.71</v>
      </c>
      <c r="G490" s="175">
        <f>IF(portfolio_toggle!$A$1=46,E490,
IF(portfolio_toggle!$A$1=38,F490,
"error: please specify 38 or 46 MMT"))</f>
        <v>0.71</v>
      </c>
    </row>
    <row r="491" spans="1:7" hidden="1">
      <c r="A491" s="174" t="s">
        <v>630</v>
      </c>
      <c r="B491" s="174">
        <v>2023</v>
      </c>
      <c r="C491" s="174">
        <v>10</v>
      </c>
      <c r="D491" s="174" t="s">
        <v>4482</v>
      </c>
      <c r="E491" s="175">
        <v>0.64</v>
      </c>
      <c r="F491" s="175">
        <v>0.64</v>
      </c>
      <c r="G491" s="175">
        <f>IF(portfolio_toggle!$A$1=46,E491,
IF(portfolio_toggle!$A$1=38,F491,
"error: please specify 38 or 46 MMT"))</f>
        <v>0.64</v>
      </c>
    </row>
    <row r="492" spans="1:7" hidden="1">
      <c r="A492" s="174" t="s">
        <v>630</v>
      </c>
      <c r="B492" s="174">
        <v>2023</v>
      </c>
      <c r="C492" s="174">
        <v>11</v>
      </c>
      <c r="D492" s="174" t="s">
        <v>4483</v>
      </c>
      <c r="E492" s="175">
        <v>0.56000000000000005</v>
      </c>
      <c r="F492" s="175">
        <v>0.56000000000000005</v>
      </c>
      <c r="G492" s="175">
        <f>IF(portfolio_toggle!$A$1=46,E492,
IF(portfolio_toggle!$A$1=38,F492,
"error: please specify 38 or 46 MMT"))</f>
        <v>0.56000000000000005</v>
      </c>
    </row>
    <row r="493" spans="1:7" hidden="1">
      <c r="A493" s="174" t="s">
        <v>630</v>
      </c>
      <c r="B493" s="174">
        <v>2023</v>
      </c>
      <c r="C493" s="174">
        <v>12</v>
      </c>
      <c r="D493" s="174" t="s">
        <v>4484</v>
      </c>
      <c r="E493" s="175">
        <v>0.64</v>
      </c>
      <c r="F493" s="175">
        <v>0.64</v>
      </c>
      <c r="G493" s="175">
        <f>IF(portfolio_toggle!$A$1=46,E493,
IF(portfolio_toggle!$A$1=38,F493,
"error: please specify 38 or 46 MMT"))</f>
        <v>0.64</v>
      </c>
    </row>
    <row r="494" spans="1:7" hidden="1">
      <c r="A494" s="174" t="s">
        <v>631</v>
      </c>
      <c r="B494" s="174">
        <v>2023</v>
      </c>
      <c r="C494" s="174">
        <v>1</v>
      </c>
      <c r="D494" s="174" t="s">
        <v>4485</v>
      </c>
      <c r="E494" s="175">
        <v>1</v>
      </c>
      <c r="F494" s="175">
        <v>1</v>
      </c>
      <c r="G494" s="175">
        <f>IF(portfolio_toggle!$A$1=46,E494,
IF(portfolio_toggle!$A$1=38,F494,
"error: please specify 38 or 46 MMT"))</f>
        <v>1</v>
      </c>
    </row>
    <row r="495" spans="1:7" hidden="1">
      <c r="A495" s="174" t="s">
        <v>631</v>
      </c>
      <c r="B495" s="174">
        <v>2023</v>
      </c>
      <c r="C495" s="174">
        <v>2</v>
      </c>
      <c r="D495" s="174" t="s">
        <v>4486</v>
      </c>
      <c r="E495" s="175">
        <v>1</v>
      </c>
      <c r="F495" s="175">
        <v>1</v>
      </c>
      <c r="G495" s="175">
        <f>IF(portfolio_toggle!$A$1=46,E495,
IF(portfolio_toggle!$A$1=38,F495,
"error: please specify 38 or 46 MMT"))</f>
        <v>1</v>
      </c>
    </row>
    <row r="496" spans="1:7" hidden="1">
      <c r="A496" s="174" t="s">
        <v>631</v>
      </c>
      <c r="B496" s="174">
        <v>2023</v>
      </c>
      <c r="C496" s="174">
        <v>3</v>
      </c>
      <c r="D496" s="174" t="s">
        <v>4487</v>
      </c>
      <c r="E496" s="175">
        <v>1</v>
      </c>
      <c r="F496" s="175">
        <v>1</v>
      </c>
      <c r="G496" s="175">
        <f>IF(portfolio_toggle!$A$1=46,E496,
IF(portfolio_toggle!$A$1=38,F496,
"error: please specify 38 or 46 MMT"))</f>
        <v>1</v>
      </c>
    </row>
    <row r="497" spans="1:7" hidden="1">
      <c r="A497" s="174" t="s">
        <v>631</v>
      </c>
      <c r="B497" s="174">
        <v>2023</v>
      </c>
      <c r="C497" s="174">
        <v>4</v>
      </c>
      <c r="D497" s="174" t="s">
        <v>4488</v>
      </c>
      <c r="E497" s="175">
        <v>1</v>
      </c>
      <c r="F497" s="175">
        <v>1</v>
      </c>
      <c r="G497" s="175">
        <f>IF(portfolio_toggle!$A$1=46,E497,
IF(portfolio_toggle!$A$1=38,F497,
"error: please specify 38 or 46 MMT"))</f>
        <v>1</v>
      </c>
    </row>
    <row r="498" spans="1:7" hidden="1">
      <c r="A498" s="174" t="s">
        <v>631</v>
      </c>
      <c r="B498" s="174">
        <v>2023</v>
      </c>
      <c r="C498" s="174">
        <v>5</v>
      </c>
      <c r="D498" s="174" t="s">
        <v>4489</v>
      </c>
      <c r="E498" s="175">
        <v>1</v>
      </c>
      <c r="F498" s="175">
        <v>1</v>
      </c>
      <c r="G498" s="175">
        <f>IF(portfolio_toggle!$A$1=46,E498,
IF(portfolio_toggle!$A$1=38,F498,
"error: please specify 38 or 46 MMT"))</f>
        <v>1</v>
      </c>
    </row>
    <row r="499" spans="1:7" hidden="1">
      <c r="A499" s="174" t="s">
        <v>631</v>
      </c>
      <c r="B499" s="174">
        <v>2023</v>
      </c>
      <c r="C499" s="174">
        <v>6</v>
      </c>
      <c r="D499" s="174" t="s">
        <v>4490</v>
      </c>
      <c r="E499" s="175">
        <v>1</v>
      </c>
      <c r="F499" s="175">
        <v>1</v>
      </c>
      <c r="G499" s="175">
        <f>IF(portfolio_toggle!$A$1=46,E499,
IF(portfolio_toggle!$A$1=38,F499,
"error: please specify 38 or 46 MMT"))</f>
        <v>1</v>
      </c>
    </row>
    <row r="500" spans="1:7" hidden="1">
      <c r="A500" s="174" t="s">
        <v>631</v>
      </c>
      <c r="B500" s="174">
        <v>2023</v>
      </c>
      <c r="C500" s="174">
        <v>7</v>
      </c>
      <c r="D500" s="174" t="s">
        <v>4491</v>
      </c>
      <c r="E500" s="175">
        <v>1</v>
      </c>
      <c r="F500" s="175">
        <v>1</v>
      </c>
      <c r="G500" s="175">
        <f>IF(portfolio_toggle!$A$1=46,E500,
IF(portfolio_toggle!$A$1=38,F500,
"error: please specify 38 or 46 MMT"))</f>
        <v>1</v>
      </c>
    </row>
    <row r="501" spans="1:7" hidden="1">
      <c r="A501" s="174" t="s">
        <v>631</v>
      </c>
      <c r="B501" s="174">
        <v>2023</v>
      </c>
      <c r="C501" s="174">
        <v>8</v>
      </c>
      <c r="D501" s="174" t="s">
        <v>4492</v>
      </c>
      <c r="E501" s="175">
        <v>1</v>
      </c>
      <c r="F501" s="175">
        <v>1</v>
      </c>
      <c r="G501" s="175">
        <f>IF(portfolio_toggle!$A$1=46,E501,
IF(portfolio_toggle!$A$1=38,F501,
"error: please specify 38 or 46 MMT"))</f>
        <v>1</v>
      </c>
    </row>
    <row r="502" spans="1:7" hidden="1">
      <c r="A502" s="174" t="s">
        <v>631</v>
      </c>
      <c r="B502" s="174">
        <v>2023</v>
      </c>
      <c r="C502" s="174">
        <v>9</v>
      </c>
      <c r="D502" s="174" t="s">
        <v>4493</v>
      </c>
      <c r="E502" s="175">
        <v>1</v>
      </c>
      <c r="F502" s="175">
        <v>1</v>
      </c>
      <c r="G502" s="175">
        <f>IF(portfolio_toggle!$A$1=46,E502,
IF(portfolio_toggle!$A$1=38,F502,
"error: please specify 38 or 46 MMT"))</f>
        <v>1</v>
      </c>
    </row>
    <row r="503" spans="1:7" hidden="1">
      <c r="A503" s="174" t="s">
        <v>631</v>
      </c>
      <c r="B503" s="174">
        <v>2023</v>
      </c>
      <c r="C503" s="174">
        <v>10</v>
      </c>
      <c r="D503" s="174" t="s">
        <v>4494</v>
      </c>
      <c r="E503" s="175">
        <v>1</v>
      </c>
      <c r="F503" s="175">
        <v>1</v>
      </c>
      <c r="G503" s="175">
        <f>IF(portfolio_toggle!$A$1=46,E503,
IF(portfolio_toggle!$A$1=38,F503,
"error: please specify 38 or 46 MMT"))</f>
        <v>1</v>
      </c>
    </row>
    <row r="504" spans="1:7" hidden="1">
      <c r="A504" s="174" t="s">
        <v>631</v>
      </c>
      <c r="B504" s="174">
        <v>2023</v>
      </c>
      <c r="C504" s="174">
        <v>11</v>
      </c>
      <c r="D504" s="174" t="s">
        <v>4495</v>
      </c>
      <c r="E504" s="175">
        <v>1</v>
      </c>
      <c r="F504" s="175">
        <v>1</v>
      </c>
      <c r="G504" s="175">
        <f>IF(portfolio_toggle!$A$1=46,E504,
IF(portfolio_toggle!$A$1=38,F504,
"error: please specify 38 or 46 MMT"))</f>
        <v>1</v>
      </c>
    </row>
    <row r="505" spans="1:7" hidden="1">
      <c r="A505" s="174" t="s">
        <v>631</v>
      </c>
      <c r="B505" s="174">
        <v>2023</v>
      </c>
      <c r="C505" s="174">
        <v>12</v>
      </c>
      <c r="D505" s="174" t="s">
        <v>4496</v>
      </c>
      <c r="E505" s="175">
        <v>1</v>
      </c>
      <c r="F505" s="175">
        <v>1</v>
      </c>
      <c r="G505" s="175">
        <f>IF(portfolio_toggle!$A$1=46,E505,
IF(portfolio_toggle!$A$1=38,F505,
"error: please specify 38 or 46 MMT"))</f>
        <v>1</v>
      </c>
    </row>
    <row r="506" spans="1:7">
      <c r="A506" s="174" t="s">
        <v>632</v>
      </c>
      <c r="B506" s="174">
        <v>2023</v>
      </c>
      <c r="C506" s="174">
        <v>1</v>
      </c>
      <c r="D506" s="174" t="s">
        <v>4497</v>
      </c>
      <c r="E506" s="175">
        <v>1</v>
      </c>
      <c r="F506" s="175">
        <v>1</v>
      </c>
      <c r="G506" s="175">
        <f>IF(portfolio_toggle!$A$1=46,E506,
IF(portfolio_toggle!$A$1=38,F506,
"error: please specify 38 or 46 MMT"))</f>
        <v>1</v>
      </c>
    </row>
    <row r="507" spans="1:7">
      <c r="A507" s="174" t="s">
        <v>632</v>
      </c>
      <c r="B507" s="174">
        <v>2023</v>
      </c>
      <c r="C507" s="174">
        <v>2</v>
      </c>
      <c r="D507" s="174" t="s">
        <v>4498</v>
      </c>
      <c r="E507" s="175">
        <v>1</v>
      </c>
      <c r="F507" s="175">
        <v>1</v>
      </c>
      <c r="G507" s="175">
        <f>IF(portfolio_toggle!$A$1=46,E507,
IF(portfolio_toggle!$A$1=38,F507,
"error: please specify 38 or 46 MMT"))</f>
        <v>1</v>
      </c>
    </row>
    <row r="508" spans="1:7">
      <c r="A508" s="174" t="s">
        <v>632</v>
      </c>
      <c r="B508" s="174">
        <v>2023</v>
      </c>
      <c r="C508" s="174">
        <v>3</v>
      </c>
      <c r="D508" s="174" t="s">
        <v>4499</v>
      </c>
      <c r="E508" s="175">
        <v>1</v>
      </c>
      <c r="F508" s="175">
        <v>1</v>
      </c>
      <c r="G508" s="175">
        <f>IF(portfolio_toggle!$A$1=46,E508,
IF(portfolio_toggle!$A$1=38,F508,
"error: please specify 38 or 46 MMT"))</f>
        <v>1</v>
      </c>
    </row>
    <row r="509" spans="1:7">
      <c r="A509" s="174" t="s">
        <v>632</v>
      </c>
      <c r="B509" s="174">
        <v>2023</v>
      </c>
      <c r="C509" s="174">
        <v>4</v>
      </c>
      <c r="D509" s="174" t="s">
        <v>4500</v>
      </c>
      <c r="E509" s="175">
        <v>1</v>
      </c>
      <c r="F509" s="175">
        <v>1</v>
      </c>
      <c r="G509" s="175">
        <f>IF(portfolio_toggle!$A$1=46,E509,
IF(portfolio_toggle!$A$1=38,F509,
"error: please specify 38 or 46 MMT"))</f>
        <v>1</v>
      </c>
    </row>
    <row r="510" spans="1:7">
      <c r="A510" s="174" t="s">
        <v>632</v>
      </c>
      <c r="B510" s="174">
        <v>2023</v>
      </c>
      <c r="C510" s="174">
        <v>5</v>
      </c>
      <c r="D510" s="174" t="s">
        <v>4501</v>
      </c>
      <c r="E510" s="175">
        <v>1</v>
      </c>
      <c r="F510" s="175">
        <v>1</v>
      </c>
      <c r="G510" s="175">
        <f>IF(portfolio_toggle!$A$1=46,E510,
IF(portfolio_toggle!$A$1=38,F510,
"error: please specify 38 or 46 MMT"))</f>
        <v>1</v>
      </c>
    </row>
    <row r="511" spans="1:7">
      <c r="A511" s="174" t="s">
        <v>632</v>
      </c>
      <c r="B511" s="174">
        <v>2023</v>
      </c>
      <c r="C511" s="174">
        <v>6</v>
      </c>
      <c r="D511" s="174" t="s">
        <v>4502</v>
      </c>
      <c r="E511" s="175">
        <v>1</v>
      </c>
      <c r="F511" s="175">
        <v>1</v>
      </c>
      <c r="G511" s="175">
        <f>IF(portfolio_toggle!$A$1=46,E511,
IF(portfolio_toggle!$A$1=38,F511,
"error: please specify 38 or 46 MMT"))</f>
        <v>1</v>
      </c>
    </row>
    <row r="512" spans="1:7">
      <c r="A512" s="174" t="s">
        <v>632</v>
      </c>
      <c r="B512" s="174">
        <v>2023</v>
      </c>
      <c r="C512" s="174">
        <v>7</v>
      </c>
      <c r="D512" s="174" t="s">
        <v>4503</v>
      </c>
      <c r="E512" s="175">
        <v>1</v>
      </c>
      <c r="F512" s="175">
        <v>1</v>
      </c>
      <c r="G512" s="175">
        <f>IF(portfolio_toggle!$A$1=46,E512,
IF(portfolio_toggle!$A$1=38,F512,
"error: please specify 38 or 46 MMT"))</f>
        <v>1</v>
      </c>
    </row>
    <row r="513" spans="1:7">
      <c r="A513" s="174" t="s">
        <v>632</v>
      </c>
      <c r="B513" s="174">
        <v>2023</v>
      </c>
      <c r="C513" s="174">
        <v>8</v>
      </c>
      <c r="D513" s="174" t="s">
        <v>4504</v>
      </c>
      <c r="E513" s="175">
        <v>1</v>
      </c>
      <c r="F513" s="175">
        <v>1</v>
      </c>
      <c r="G513" s="175">
        <f>IF(portfolio_toggle!$A$1=46,E513,
IF(portfolio_toggle!$A$1=38,F513,
"error: please specify 38 or 46 MMT"))</f>
        <v>1</v>
      </c>
    </row>
    <row r="514" spans="1:7">
      <c r="A514" s="174" t="s">
        <v>632</v>
      </c>
      <c r="B514" s="174">
        <v>2023</v>
      </c>
      <c r="C514" s="174">
        <v>9</v>
      </c>
      <c r="D514" s="174" t="s">
        <v>4505</v>
      </c>
      <c r="E514" s="175">
        <v>1</v>
      </c>
      <c r="F514" s="175">
        <v>1</v>
      </c>
      <c r="G514" s="175">
        <f>IF(portfolio_toggle!$A$1=46,E514,
IF(portfolio_toggle!$A$1=38,F514,
"error: please specify 38 or 46 MMT"))</f>
        <v>1</v>
      </c>
    </row>
    <row r="515" spans="1:7">
      <c r="A515" s="174" t="s">
        <v>632</v>
      </c>
      <c r="B515" s="174">
        <v>2023</v>
      </c>
      <c r="C515" s="174">
        <v>10</v>
      </c>
      <c r="D515" s="174" t="s">
        <v>4506</v>
      </c>
      <c r="E515" s="175">
        <v>1</v>
      </c>
      <c r="F515" s="175">
        <v>1</v>
      </c>
      <c r="G515" s="175">
        <f>IF(portfolio_toggle!$A$1=46,E515,
IF(portfolio_toggle!$A$1=38,F515,
"error: please specify 38 or 46 MMT"))</f>
        <v>1</v>
      </c>
    </row>
    <row r="516" spans="1:7">
      <c r="A516" s="174" t="s">
        <v>632</v>
      </c>
      <c r="B516" s="174">
        <v>2023</v>
      </c>
      <c r="C516" s="174">
        <v>11</v>
      </c>
      <c r="D516" s="174" t="s">
        <v>4507</v>
      </c>
      <c r="E516" s="175">
        <v>1</v>
      </c>
      <c r="F516" s="175">
        <v>1</v>
      </c>
      <c r="G516" s="175">
        <f>IF(portfolio_toggle!$A$1=46,E516,
IF(portfolio_toggle!$A$1=38,F516,
"error: please specify 38 or 46 MMT"))</f>
        <v>1</v>
      </c>
    </row>
    <row r="517" spans="1:7">
      <c r="A517" s="174" t="s">
        <v>632</v>
      </c>
      <c r="B517" s="174">
        <v>2023</v>
      </c>
      <c r="C517" s="174">
        <v>12</v>
      </c>
      <c r="D517" s="174" t="s">
        <v>4508</v>
      </c>
      <c r="E517" s="175">
        <v>1</v>
      </c>
      <c r="F517" s="175">
        <v>1</v>
      </c>
      <c r="G517" s="175">
        <f>IF(portfolio_toggle!$A$1=46,E517,
IF(portfolio_toggle!$A$1=38,F517,
"error: please specify 38 or 46 MMT"))</f>
        <v>1</v>
      </c>
    </row>
    <row r="518" spans="1:7" hidden="1">
      <c r="A518" s="174" t="s">
        <v>633</v>
      </c>
      <c r="B518" s="174">
        <v>2023</v>
      </c>
      <c r="C518" s="174">
        <v>1</v>
      </c>
      <c r="D518" s="174" t="s">
        <v>4509</v>
      </c>
      <c r="E518" s="175">
        <v>1</v>
      </c>
      <c r="F518" s="175">
        <v>1</v>
      </c>
      <c r="G518" s="175">
        <f>IF(portfolio_toggle!$A$1=46,E518,
IF(portfolio_toggle!$A$1=38,F518,
"error: please specify 38 or 46 MMT"))</f>
        <v>1</v>
      </c>
    </row>
    <row r="519" spans="1:7" hidden="1">
      <c r="A519" s="174" t="s">
        <v>633</v>
      </c>
      <c r="B519" s="174">
        <v>2023</v>
      </c>
      <c r="C519" s="174">
        <v>2</v>
      </c>
      <c r="D519" s="174" t="s">
        <v>4510</v>
      </c>
      <c r="E519" s="175">
        <v>1</v>
      </c>
      <c r="F519" s="175">
        <v>1</v>
      </c>
      <c r="G519" s="175">
        <f>IF(portfolio_toggle!$A$1=46,E519,
IF(portfolio_toggle!$A$1=38,F519,
"error: please specify 38 or 46 MMT"))</f>
        <v>1</v>
      </c>
    </row>
    <row r="520" spans="1:7" hidden="1">
      <c r="A520" s="174" t="s">
        <v>633</v>
      </c>
      <c r="B520" s="174">
        <v>2023</v>
      </c>
      <c r="C520" s="174">
        <v>3</v>
      </c>
      <c r="D520" s="174" t="s">
        <v>4511</v>
      </c>
      <c r="E520" s="175">
        <v>1</v>
      </c>
      <c r="F520" s="175">
        <v>1</v>
      </c>
      <c r="G520" s="175">
        <f>IF(portfolio_toggle!$A$1=46,E520,
IF(portfolio_toggle!$A$1=38,F520,
"error: please specify 38 or 46 MMT"))</f>
        <v>1</v>
      </c>
    </row>
    <row r="521" spans="1:7" hidden="1">
      <c r="A521" s="174" t="s">
        <v>633</v>
      </c>
      <c r="B521" s="174">
        <v>2023</v>
      </c>
      <c r="C521" s="174">
        <v>4</v>
      </c>
      <c r="D521" s="174" t="s">
        <v>4512</v>
      </c>
      <c r="E521" s="175">
        <v>1</v>
      </c>
      <c r="F521" s="175">
        <v>1</v>
      </c>
      <c r="G521" s="175">
        <f>IF(portfolio_toggle!$A$1=46,E521,
IF(portfolio_toggle!$A$1=38,F521,
"error: please specify 38 or 46 MMT"))</f>
        <v>1</v>
      </c>
    </row>
    <row r="522" spans="1:7" hidden="1">
      <c r="A522" s="174" t="s">
        <v>633</v>
      </c>
      <c r="B522" s="174">
        <v>2023</v>
      </c>
      <c r="C522" s="174">
        <v>5</v>
      </c>
      <c r="D522" s="174" t="s">
        <v>4513</v>
      </c>
      <c r="E522" s="175">
        <v>1</v>
      </c>
      <c r="F522" s="175">
        <v>1</v>
      </c>
      <c r="G522" s="175">
        <f>IF(portfolio_toggle!$A$1=46,E522,
IF(portfolio_toggle!$A$1=38,F522,
"error: please specify 38 or 46 MMT"))</f>
        <v>1</v>
      </c>
    </row>
    <row r="523" spans="1:7" hidden="1">
      <c r="A523" s="174" t="s">
        <v>633</v>
      </c>
      <c r="B523" s="174">
        <v>2023</v>
      </c>
      <c r="C523" s="174">
        <v>6</v>
      </c>
      <c r="D523" s="174" t="s">
        <v>4514</v>
      </c>
      <c r="E523" s="175">
        <v>1</v>
      </c>
      <c r="F523" s="175">
        <v>1</v>
      </c>
      <c r="G523" s="175">
        <f>IF(portfolio_toggle!$A$1=46,E523,
IF(portfolio_toggle!$A$1=38,F523,
"error: please specify 38 or 46 MMT"))</f>
        <v>1</v>
      </c>
    </row>
    <row r="524" spans="1:7" hidden="1">
      <c r="A524" s="174" t="s">
        <v>633</v>
      </c>
      <c r="B524" s="174">
        <v>2023</v>
      </c>
      <c r="C524" s="174">
        <v>7</v>
      </c>
      <c r="D524" s="174" t="s">
        <v>4515</v>
      </c>
      <c r="E524" s="175">
        <v>1</v>
      </c>
      <c r="F524" s="175">
        <v>1</v>
      </c>
      <c r="G524" s="175">
        <f>IF(portfolio_toggle!$A$1=46,E524,
IF(portfolio_toggle!$A$1=38,F524,
"error: please specify 38 or 46 MMT"))</f>
        <v>1</v>
      </c>
    </row>
    <row r="525" spans="1:7" hidden="1">
      <c r="A525" s="174" t="s">
        <v>633</v>
      </c>
      <c r="B525" s="174">
        <v>2023</v>
      </c>
      <c r="C525" s="174">
        <v>8</v>
      </c>
      <c r="D525" s="174" t="s">
        <v>4516</v>
      </c>
      <c r="E525" s="175">
        <v>1</v>
      </c>
      <c r="F525" s="175">
        <v>1</v>
      </c>
      <c r="G525" s="175">
        <f>IF(portfolio_toggle!$A$1=46,E525,
IF(portfolio_toggle!$A$1=38,F525,
"error: please specify 38 or 46 MMT"))</f>
        <v>1</v>
      </c>
    </row>
    <row r="526" spans="1:7" hidden="1">
      <c r="A526" s="174" t="s">
        <v>633</v>
      </c>
      <c r="B526" s="174">
        <v>2023</v>
      </c>
      <c r="C526" s="174">
        <v>9</v>
      </c>
      <c r="D526" s="174" t="s">
        <v>4517</v>
      </c>
      <c r="E526" s="175">
        <v>1</v>
      </c>
      <c r="F526" s="175">
        <v>1</v>
      </c>
      <c r="G526" s="175">
        <f>IF(portfolio_toggle!$A$1=46,E526,
IF(portfolio_toggle!$A$1=38,F526,
"error: please specify 38 or 46 MMT"))</f>
        <v>1</v>
      </c>
    </row>
    <row r="527" spans="1:7" hidden="1">
      <c r="A527" s="174" t="s">
        <v>633</v>
      </c>
      <c r="B527" s="174">
        <v>2023</v>
      </c>
      <c r="C527" s="174">
        <v>10</v>
      </c>
      <c r="D527" s="174" t="s">
        <v>4518</v>
      </c>
      <c r="E527" s="175">
        <v>1</v>
      </c>
      <c r="F527" s="175">
        <v>1</v>
      </c>
      <c r="G527" s="175">
        <f>IF(portfolio_toggle!$A$1=46,E527,
IF(portfolio_toggle!$A$1=38,F527,
"error: please specify 38 or 46 MMT"))</f>
        <v>1</v>
      </c>
    </row>
    <row r="528" spans="1:7" hidden="1">
      <c r="A528" s="174" t="s">
        <v>633</v>
      </c>
      <c r="B528" s="174">
        <v>2023</v>
      </c>
      <c r="C528" s="174">
        <v>11</v>
      </c>
      <c r="D528" s="174" t="s">
        <v>4519</v>
      </c>
      <c r="E528" s="175">
        <v>1</v>
      </c>
      <c r="F528" s="175">
        <v>1</v>
      </c>
      <c r="G528" s="175">
        <f>IF(portfolio_toggle!$A$1=46,E528,
IF(portfolio_toggle!$A$1=38,F528,
"error: please specify 38 or 46 MMT"))</f>
        <v>1</v>
      </c>
    </row>
    <row r="529" spans="1:7" hidden="1">
      <c r="A529" s="174" t="s">
        <v>633</v>
      </c>
      <c r="B529" s="174">
        <v>2023</v>
      </c>
      <c r="C529" s="174">
        <v>12</v>
      </c>
      <c r="D529" s="174" t="s">
        <v>4520</v>
      </c>
      <c r="E529" s="175">
        <v>1</v>
      </c>
      <c r="F529" s="175">
        <v>1</v>
      </c>
      <c r="G529" s="175">
        <f>IF(portfolio_toggle!$A$1=46,E529,
IF(portfolio_toggle!$A$1=38,F529,
"error: please specify 38 or 46 MMT"))</f>
        <v>1</v>
      </c>
    </row>
    <row r="530" spans="1:7" hidden="1">
      <c r="A530" s="174" t="s">
        <v>626</v>
      </c>
      <c r="B530" s="174">
        <v>2024</v>
      </c>
      <c r="C530" s="174">
        <v>1</v>
      </c>
      <c r="D530" s="174" t="s">
        <v>4521</v>
      </c>
      <c r="E530" s="175">
        <v>0.82</v>
      </c>
      <c r="F530" s="175">
        <v>0.82</v>
      </c>
      <c r="G530" s="175">
        <f>IF(portfolio_toggle!$A$1=46,E530,
IF(portfolio_toggle!$A$1=38,F530,
"error: please specify 38 or 46 MMT"))</f>
        <v>0.82</v>
      </c>
    </row>
    <row r="531" spans="1:7" hidden="1">
      <c r="A531" s="174" t="s">
        <v>626</v>
      </c>
      <c r="B531" s="174">
        <v>2024</v>
      </c>
      <c r="C531" s="174">
        <v>2</v>
      </c>
      <c r="D531" s="174" t="s">
        <v>4522</v>
      </c>
      <c r="E531" s="175">
        <v>0.86</v>
      </c>
      <c r="F531" s="175">
        <v>0.86</v>
      </c>
      <c r="G531" s="175">
        <f>IF(portfolio_toggle!$A$1=46,E531,
IF(portfolio_toggle!$A$1=38,F531,
"error: please specify 38 or 46 MMT"))</f>
        <v>0.86</v>
      </c>
    </row>
    <row r="532" spans="1:7" hidden="1">
      <c r="A532" s="174" t="s">
        <v>626</v>
      </c>
      <c r="B532" s="174">
        <v>2024</v>
      </c>
      <c r="C532" s="174">
        <v>3</v>
      </c>
      <c r="D532" s="174" t="s">
        <v>4523</v>
      </c>
      <c r="E532" s="175">
        <v>0.84</v>
      </c>
      <c r="F532" s="175">
        <v>0.84</v>
      </c>
      <c r="G532" s="175">
        <f>IF(portfolio_toggle!$A$1=46,E532,
IF(portfolio_toggle!$A$1=38,F532,
"error: please specify 38 or 46 MMT"))</f>
        <v>0.84</v>
      </c>
    </row>
    <row r="533" spans="1:7" hidden="1">
      <c r="A533" s="174" t="s">
        <v>626</v>
      </c>
      <c r="B533" s="174">
        <v>2024</v>
      </c>
      <c r="C533" s="174">
        <v>4</v>
      </c>
      <c r="D533" s="174" t="s">
        <v>4524</v>
      </c>
      <c r="E533" s="175">
        <v>0.76</v>
      </c>
      <c r="F533" s="175">
        <v>0.76</v>
      </c>
      <c r="G533" s="175">
        <f>IF(portfolio_toggle!$A$1=46,E533,
IF(portfolio_toggle!$A$1=38,F533,
"error: please specify 38 or 46 MMT"))</f>
        <v>0.76</v>
      </c>
    </row>
    <row r="534" spans="1:7" hidden="1">
      <c r="A534" s="174" t="s">
        <v>626</v>
      </c>
      <c r="B534" s="174">
        <v>2024</v>
      </c>
      <c r="C534" s="174">
        <v>5</v>
      </c>
      <c r="D534" s="174" t="s">
        <v>4525</v>
      </c>
      <c r="E534" s="175">
        <v>0.83</v>
      </c>
      <c r="F534" s="175">
        <v>0.83</v>
      </c>
      <c r="G534" s="175">
        <f>IF(portfolio_toggle!$A$1=46,E534,
IF(portfolio_toggle!$A$1=38,F534,
"error: please specify 38 or 46 MMT"))</f>
        <v>0.83</v>
      </c>
    </row>
    <row r="535" spans="1:7" hidden="1">
      <c r="A535" s="174" t="s">
        <v>626</v>
      </c>
      <c r="B535" s="174">
        <v>2024</v>
      </c>
      <c r="C535" s="174">
        <v>6</v>
      </c>
      <c r="D535" s="174" t="s">
        <v>4526</v>
      </c>
      <c r="E535" s="175">
        <v>0.89</v>
      </c>
      <c r="F535" s="175">
        <v>0.89</v>
      </c>
      <c r="G535" s="175">
        <f>IF(portfolio_toggle!$A$1=46,E535,
IF(portfolio_toggle!$A$1=38,F535,
"error: please specify 38 or 46 MMT"))</f>
        <v>0.89</v>
      </c>
    </row>
    <row r="536" spans="1:7" hidden="1">
      <c r="A536" s="174" t="s">
        <v>626</v>
      </c>
      <c r="B536" s="174">
        <v>2024</v>
      </c>
      <c r="C536" s="174">
        <v>7</v>
      </c>
      <c r="D536" s="174" t="s">
        <v>4527</v>
      </c>
      <c r="E536" s="175">
        <v>0.87</v>
      </c>
      <c r="F536" s="175">
        <v>0.87</v>
      </c>
      <c r="G536" s="175">
        <f>IF(portfolio_toggle!$A$1=46,E536,
IF(portfolio_toggle!$A$1=38,F536,
"error: please specify 38 or 46 MMT"))</f>
        <v>0.87</v>
      </c>
    </row>
    <row r="537" spans="1:7" hidden="1">
      <c r="A537" s="174" t="s">
        <v>626</v>
      </c>
      <c r="B537" s="174">
        <v>2024</v>
      </c>
      <c r="C537" s="174">
        <v>8</v>
      </c>
      <c r="D537" s="174" t="s">
        <v>4528</v>
      </c>
      <c r="E537" s="175">
        <v>0.9</v>
      </c>
      <c r="F537" s="175">
        <v>0.9</v>
      </c>
      <c r="G537" s="175">
        <f>IF(portfolio_toggle!$A$1=46,E537,
IF(portfolio_toggle!$A$1=38,F537,
"error: please specify 38 or 46 MMT"))</f>
        <v>0.9</v>
      </c>
    </row>
    <row r="538" spans="1:7" hidden="1">
      <c r="A538" s="174" t="s">
        <v>626</v>
      </c>
      <c r="B538" s="174">
        <v>2024</v>
      </c>
      <c r="C538" s="174">
        <v>9</v>
      </c>
      <c r="D538" s="174" t="s">
        <v>4529</v>
      </c>
      <c r="E538" s="175">
        <v>0.9</v>
      </c>
      <c r="F538" s="175">
        <v>0.9</v>
      </c>
      <c r="G538" s="175">
        <f>IF(portfolio_toggle!$A$1=46,E538,
IF(portfolio_toggle!$A$1=38,F538,
"error: please specify 38 or 46 MMT"))</f>
        <v>0.9</v>
      </c>
    </row>
    <row r="539" spans="1:7" hidden="1">
      <c r="A539" s="174" t="s">
        <v>626</v>
      </c>
      <c r="B539" s="174">
        <v>2024</v>
      </c>
      <c r="C539" s="174">
        <v>10</v>
      </c>
      <c r="D539" s="174" t="s">
        <v>4530</v>
      </c>
      <c r="E539" s="175">
        <v>0.81</v>
      </c>
      <c r="F539" s="175">
        <v>0.81</v>
      </c>
      <c r="G539" s="175">
        <f>IF(portfolio_toggle!$A$1=46,E539,
IF(portfolio_toggle!$A$1=38,F539,
"error: please specify 38 or 46 MMT"))</f>
        <v>0.81</v>
      </c>
    </row>
    <row r="540" spans="1:7" hidden="1">
      <c r="A540" s="174" t="s">
        <v>626</v>
      </c>
      <c r="B540" s="174">
        <v>2024</v>
      </c>
      <c r="C540" s="174">
        <v>11</v>
      </c>
      <c r="D540" s="174" t="s">
        <v>4531</v>
      </c>
      <c r="E540" s="175">
        <v>0.85</v>
      </c>
      <c r="F540" s="175">
        <v>0.85</v>
      </c>
      <c r="G540" s="175">
        <f>IF(portfolio_toggle!$A$1=46,E540,
IF(portfolio_toggle!$A$1=38,F540,
"error: please specify 38 or 46 MMT"))</f>
        <v>0.85</v>
      </c>
    </row>
    <row r="541" spans="1:7" hidden="1">
      <c r="A541" s="174" t="s">
        <v>626</v>
      </c>
      <c r="B541" s="174">
        <v>2024</v>
      </c>
      <c r="C541" s="174">
        <v>12</v>
      </c>
      <c r="D541" s="174" t="s">
        <v>4532</v>
      </c>
      <c r="E541" s="175">
        <v>0.86</v>
      </c>
      <c r="F541" s="175">
        <v>0.86</v>
      </c>
      <c r="G541" s="175">
        <f>IF(portfolio_toggle!$A$1=46,E541,
IF(portfolio_toggle!$A$1=38,F541,
"error: please specify 38 or 46 MMT"))</f>
        <v>0.86</v>
      </c>
    </row>
    <row r="542" spans="1:7" hidden="1">
      <c r="A542" s="174" t="s">
        <v>627</v>
      </c>
      <c r="B542" s="174">
        <v>2024</v>
      </c>
      <c r="C542" s="174">
        <v>1</v>
      </c>
      <c r="D542" s="174" t="s">
        <v>4533</v>
      </c>
      <c r="E542" s="175">
        <v>0.81</v>
      </c>
      <c r="F542" s="175">
        <v>0.81</v>
      </c>
      <c r="G542" s="175">
        <f>IF(portfolio_toggle!$A$1=46,E542,
IF(portfolio_toggle!$A$1=38,F542,
"error: please specify 38 or 46 MMT"))</f>
        <v>0.81</v>
      </c>
    </row>
    <row r="543" spans="1:7" hidden="1">
      <c r="A543" s="174" t="s">
        <v>627</v>
      </c>
      <c r="B543" s="174">
        <v>2024</v>
      </c>
      <c r="C543" s="174">
        <v>2</v>
      </c>
      <c r="D543" s="174" t="s">
        <v>4534</v>
      </c>
      <c r="E543" s="175">
        <v>0.79</v>
      </c>
      <c r="F543" s="175">
        <v>0.79</v>
      </c>
      <c r="G543" s="175">
        <f>IF(portfolio_toggle!$A$1=46,E543,
IF(portfolio_toggle!$A$1=38,F543,
"error: please specify 38 or 46 MMT"))</f>
        <v>0.79</v>
      </c>
    </row>
    <row r="544" spans="1:7" hidden="1">
      <c r="A544" s="174" t="s">
        <v>627</v>
      </c>
      <c r="B544" s="174">
        <v>2024</v>
      </c>
      <c r="C544" s="174">
        <v>3</v>
      </c>
      <c r="D544" s="174" t="s">
        <v>4535</v>
      </c>
      <c r="E544" s="175">
        <v>0.73</v>
      </c>
      <c r="F544" s="175">
        <v>0.73</v>
      </c>
      <c r="G544" s="175">
        <f>IF(portfolio_toggle!$A$1=46,E544,
IF(portfolio_toggle!$A$1=38,F544,
"error: please specify 38 or 46 MMT"))</f>
        <v>0.73</v>
      </c>
    </row>
    <row r="545" spans="1:7" hidden="1">
      <c r="A545" s="174" t="s">
        <v>627</v>
      </c>
      <c r="B545" s="174">
        <v>2024</v>
      </c>
      <c r="C545" s="174">
        <v>4</v>
      </c>
      <c r="D545" s="174" t="s">
        <v>4536</v>
      </c>
      <c r="E545" s="175">
        <v>0.66</v>
      </c>
      <c r="F545" s="175">
        <v>0.66</v>
      </c>
      <c r="G545" s="175">
        <f>IF(portfolio_toggle!$A$1=46,E545,
IF(portfolio_toggle!$A$1=38,F545,
"error: please specify 38 or 46 MMT"))</f>
        <v>0.66</v>
      </c>
    </row>
    <row r="546" spans="1:7" hidden="1">
      <c r="A546" s="174" t="s">
        <v>627</v>
      </c>
      <c r="B546" s="174">
        <v>2024</v>
      </c>
      <c r="C546" s="174">
        <v>5</v>
      </c>
      <c r="D546" s="174" t="s">
        <v>4537</v>
      </c>
      <c r="E546" s="175">
        <v>0.79</v>
      </c>
      <c r="F546" s="175">
        <v>0.79</v>
      </c>
      <c r="G546" s="175">
        <f>IF(portfolio_toggle!$A$1=46,E546,
IF(portfolio_toggle!$A$1=38,F546,
"error: please specify 38 or 46 MMT"))</f>
        <v>0.79</v>
      </c>
    </row>
    <row r="547" spans="1:7" hidden="1">
      <c r="A547" s="174" t="s">
        <v>627</v>
      </c>
      <c r="B547" s="174">
        <v>2024</v>
      </c>
      <c r="C547" s="174">
        <v>6</v>
      </c>
      <c r="D547" s="174" t="s">
        <v>4538</v>
      </c>
      <c r="E547" s="175">
        <v>0.85</v>
      </c>
      <c r="F547" s="175">
        <v>0.85</v>
      </c>
      <c r="G547" s="175">
        <f>IF(portfolio_toggle!$A$1=46,E547,
IF(portfolio_toggle!$A$1=38,F547,
"error: please specify 38 or 46 MMT"))</f>
        <v>0.85</v>
      </c>
    </row>
    <row r="548" spans="1:7" hidden="1">
      <c r="A548" s="174" t="s">
        <v>627</v>
      </c>
      <c r="B548" s="174">
        <v>2024</v>
      </c>
      <c r="C548" s="174">
        <v>7</v>
      </c>
      <c r="D548" s="174" t="s">
        <v>4539</v>
      </c>
      <c r="E548" s="175">
        <v>0.83</v>
      </c>
      <c r="F548" s="175">
        <v>0.83</v>
      </c>
      <c r="G548" s="175">
        <f>IF(portfolio_toggle!$A$1=46,E548,
IF(portfolio_toggle!$A$1=38,F548,
"error: please specify 38 or 46 MMT"))</f>
        <v>0.83</v>
      </c>
    </row>
    <row r="549" spans="1:7" hidden="1">
      <c r="A549" s="174" t="s">
        <v>627</v>
      </c>
      <c r="B549" s="174">
        <v>2024</v>
      </c>
      <c r="C549" s="174">
        <v>8</v>
      </c>
      <c r="D549" s="174" t="s">
        <v>4540</v>
      </c>
      <c r="E549" s="175">
        <v>0.83</v>
      </c>
      <c r="F549" s="175">
        <v>0.83</v>
      </c>
      <c r="G549" s="175">
        <f>IF(portfolio_toggle!$A$1=46,E549,
IF(portfolio_toggle!$A$1=38,F549,
"error: please specify 38 or 46 MMT"))</f>
        <v>0.83</v>
      </c>
    </row>
    <row r="550" spans="1:7" hidden="1">
      <c r="A550" s="174" t="s">
        <v>627</v>
      </c>
      <c r="B550" s="174">
        <v>2024</v>
      </c>
      <c r="C550" s="174">
        <v>9</v>
      </c>
      <c r="D550" s="174" t="s">
        <v>4541</v>
      </c>
      <c r="E550" s="175">
        <v>0.8</v>
      </c>
      <c r="F550" s="175">
        <v>0.8</v>
      </c>
      <c r="G550" s="175">
        <f>IF(portfolio_toggle!$A$1=46,E550,
IF(portfolio_toggle!$A$1=38,F550,
"error: please specify 38 or 46 MMT"))</f>
        <v>0.8</v>
      </c>
    </row>
    <row r="551" spans="1:7" hidden="1">
      <c r="A551" s="174" t="s">
        <v>627</v>
      </c>
      <c r="B551" s="174">
        <v>2024</v>
      </c>
      <c r="C551" s="174">
        <v>10</v>
      </c>
      <c r="D551" s="174" t="s">
        <v>4542</v>
      </c>
      <c r="E551" s="175">
        <v>0.72</v>
      </c>
      <c r="F551" s="175">
        <v>0.72</v>
      </c>
      <c r="G551" s="175">
        <f>IF(portfolio_toggle!$A$1=46,E551,
IF(portfolio_toggle!$A$1=38,F551,
"error: please specify 38 or 46 MMT"))</f>
        <v>0.72</v>
      </c>
    </row>
    <row r="552" spans="1:7" hidden="1">
      <c r="A552" s="174" t="s">
        <v>627</v>
      </c>
      <c r="B552" s="174">
        <v>2024</v>
      </c>
      <c r="C552" s="174">
        <v>11</v>
      </c>
      <c r="D552" s="174" t="s">
        <v>4543</v>
      </c>
      <c r="E552" s="175">
        <v>0.78</v>
      </c>
      <c r="F552" s="175">
        <v>0.78</v>
      </c>
      <c r="G552" s="175">
        <f>IF(portfolio_toggle!$A$1=46,E552,
IF(portfolio_toggle!$A$1=38,F552,
"error: please specify 38 or 46 MMT"))</f>
        <v>0.78</v>
      </c>
    </row>
    <row r="553" spans="1:7" hidden="1">
      <c r="A553" s="174" t="s">
        <v>627</v>
      </c>
      <c r="B553" s="174">
        <v>2024</v>
      </c>
      <c r="C553" s="174">
        <v>12</v>
      </c>
      <c r="D553" s="174" t="s">
        <v>4544</v>
      </c>
      <c r="E553" s="175">
        <v>0.82</v>
      </c>
      <c r="F553" s="175">
        <v>0.82</v>
      </c>
      <c r="G553" s="175">
        <f>IF(portfolio_toggle!$A$1=46,E553,
IF(portfolio_toggle!$A$1=38,F553,
"error: please specify 38 or 46 MMT"))</f>
        <v>0.82</v>
      </c>
    </row>
    <row r="554" spans="1:7" hidden="1">
      <c r="A554" s="174" t="s">
        <v>629</v>
      </c>
      <c r="B554" s="174">
        <v>2024</v>
      </c>
      <c r="C554" s="174">
        <v>1</v>
      </c>
      <c r="D554" s="174" t="s">
        <v>4545</v>
      </c>
      <c r="E554" s="175">
        <v>0.95</v>
      </c>
      <c r="F554" s="175">
        <v>0.95</v>
      </c>
      <c r="G554" s="175">
        <f>IF(portfolio_toggle!$A$1=46,E554,
IF(portfolio_toggle!$A$1=38,F554,
"error: please specify 38 or 46 MMT"))</f>
        <v>0.95</v>
      </c>
    </row>
    <row r="555" spans="1:7" hidden="1">
      <c r="A555" s="174" t="s">
        <v>629</v>
      </c>
      <c r="B555" s="174">
        <v>2024</v>
      </c>
      <c r="C555" s="174">
        <v>2</v>
      </c>
      <c r="D555" s="174" t="s">
        <v>4546</v>
      </c>
      <c r="E555" s="175">
        <v>0.92</v>
      </c>
      <c r="F555" s="175">
        <v>0.92</v>
      </c>
      <c r="G555" s="175">
        <f>IF(portfolio_toggle!$A$1=46,E555,
IF(portfolio_toggle!$A$1=38,F555,
"error: please specify 38 or 46 MMT"))</f>
        <v>0.92</v>
      </c>
    </row>
    <row r="556" spans="1:7" hidden="1">
      <c r="A556" s="174" t="s">
        <v>629</v>
      </c>
      <c r="B556" s="174">
        <v>2024</v>
      </c>
      <c r="C556" s="174">
        <v>3</v>
      </c>
      <c r="D556" s="174" t="s">
        <v>4547</v>
      </c>
      <c r="E556" s="175">
        <v>0.88</v>
      </c>
      <c r="F556" s="175">
        <v>0.88</v>
      </c>
      <c r="G556" s="175">
        <f>IF(portfolio_toggle!$A$1=46,E556,
IF(portfolio_toggle!$A$1=38,F556,
"error: please specify 38 or 46 MMT"))</f>
        <v>0.88</v>
      </c>
    </row>
    <row r="557" spans="1:7" hidden="1">
      <c r="A557" s="174" t="s">
        <v>629</v>
      </c>
      <c r="B557" s="174">
        <v>2024</v>
      </c>
      <c r="C557" s="174">
        <v>4</v>
      </c>
      <c r="D557" s="174" t="s">
        <v>4548</v>
      </c>
      <c r="E557" s="175">
        <v>0.76</v>
      </c>
      <c r="F557" s="175">
        <v>0.76</v>
      </c>
      <c r="G557" s="175">
        <f>IF(portfolio_toggle!$A$1=46,E557,
IF(portfolio_toggle!$A$1=38,F557,
"error: please specify 38 or 46 MMT"))</f>
        <v>0.76</v>
      </c>
    </row>
    <row r="558" spans="1:7" hidden="1">
      <c r="A558" s="174" t="s">
        <v>629</v>
      </c>
      <c r="B558" s="174">
        <v>2024</v>
      </c>
      <c r="C558" s="174">
        <v>5</v>
      </c>
      <c r="D558" s="174" t="s">
        <v>4549</v>
      </c>
      <c r="E558" s="175">
        <v>0.74</v>
      </c>
      <c r="F558" s="175">
        <v>0.74</v>
      </c>
      <c r="G558" s="175">
        <f>IF(portfolio_toggle!$A$1=46,E558,
IF(portfolio_toggle!$A$1=38,F558,
"error: please specify 38 or 46 MMT"))</f>
        <v>0.74</v>
      </c>
    </row>
    <row r="559" spans="1:7" hidden="1">
      <c r="A559" s="174" t="s">
        <v>629</v>
      </c>
      <c r="B559" s="174">
        <v>2024</v>
      </c>
      <c r="C559" s="174">
        <v>6</v>
      </c>
      <c r="D559" s="174" t="s">
        <v>4550</v>
      </c>
      <c r="E559" s="175">
        <v>0.7</v>
      </c>
      <c r="F559" s="175">
        <v>0.7</v>
      </c>
      <c r="G559" s="175">
        <f>IF(portfolio_toggle!$A$1=46,E559,
IF(portfolio_toggle!$A$1=38,F559,
"error: please specify 38 or 46 MMT"))</f>
        <v>0.7</v>
      </c>
    </row>
    <row r="560" spans="1:7" hidden="1">
      <c r="A560" s="174" t="s">
        <v>629</v>
      </c>
      <c r="B560" s="174">
        <v>2024</v>
      </c>
      <c r="C560" s="174">
        <v>7</v>
      </c>
      <c r="D560" s="174" t="s">
        <v>4551</v>
      </c>
      <c r="E560" s="175">
        <v>0.84</v>
      </c>
      <c r="F560" s="175">
        <v>0.84</v>
      </c>
      <c r="G560" s="175">
        <f>IF(portfolio_toggle!$A$1=46,E560,
IF(portfolio_toggle!$A$1=38,F560,
"error: please specify 38 or 46 MMT"))</f>
        <v>0.84</v>
      </c>
    </row>
    <row r="561" spans="1:7" hidden="1">
      <c r="A561" s="174" t="s">
        <v>629</v>
      </c>
      <c r="B561" s="174">
        <v>2024</v>
      </c>
      <c r="C561" s="174">
        <v>8</v>
      </c>
      <c r="D561" s="174" t="s">
        <v>4552</v>
      </c>
      <c r="E561" s="175">
        <v>0.82</v>
      </c>
      <c r="F561" s="175">
        <v>0.82</v>
      </c>
      <c r="G561" s="175">
        <f>IF(portfolio_toggle!$A$1=46,E561,
IF(portfolio_toggle!$A$1=38,F561,
"error: please specify 38 or 46 MMT"))</f>
        <v>0.82</v>
      </c>
    </row>
    <row r="562" spans="1:7" hidden="1">
      <c r="A562" s="174" t="s">
        <v>629</v>
      </c>
      <c r="B562" s="174">
        <v>2024</v>
      </c>
      <c r="C562" s="174">
        <v>9</v>
      </c>
      <c r="D562" s="174" t="s">
        <v>4553</v>
      </c>
      <c r="E562" s="175">
        <v>0.83</v>
      </c>
      <c r="F562" s="175">
        <v>0.83</v>
      </c>
      <c r="G562" s="175">
        <f>IF(portfolio_toggle!$A$1=46,E562,
IF(portfolio_toggle!$A$1=38,F562,
"error: please specify 38 or 46 MMT"))</f>
        <v>0.83</v>
      </c>
    </row>
    <row r="563" spans="1:7" hidden="1">
      <c r="A563" s="174" t="s">
        <v>629</v>
      </c>
      <c r="B563" s="174">
        <v>2024</v>
      </c>
      <c r="C563" s="174">
        <v>10</v>
      </c>
      <c r="D563" s="174" t="s">
        <v>4554</v>
      </c>
      <c r="E563" s="175">
        <v>0.86</v>
      </c>
      <c r="F563" s="175">
        <v>0.86</v>
      </c>
      <c r="G563" s="175">
        <f>IF(portfolio_toggle!$A$1=46,E563,
IF(portfolio_toggle!$A$1=38,F563,
"error: please specify 38 or 46 MMT"))</f>
        <v>0.86</v>
      </c>
    </row>
    <row r="564" spans="1:7" hidden="1">
      <c r="A564" s="174" t="s">
        <v>629</v>
      </c>
      <c r="B564" s="174">
        <v>2024</v>
      </c>
      <c r="C564" s="174">
        <v>11</v>
      </c>
      <c r="D564" s="174" t="s">
        <v>4555</v>
      </c>
      <c r="E564" s="175">
        <v>0.93</v>
      </c>
      <c r="F564" s="175">
        <v>0.93</v>
      </c>
      <c r="G564" s="175">
        <f>IF(portfolio_toggle!$A$1=46,E564,
IF(portfolio_toggle!$A$1=38,F564,
"error: please specify 38 or 46 MMT"))</f>
        <v>0.93</v>
      </c>
    </row>
    <row r="565" spans="1:7" hidden="1">
      <c r="A565" s="174" t="s">
        <v>629</v>
      </c>
      <c r="B565" s="174">
        <v>2024</v>
      </c>
      <c r="C565" s="174">
        <v>12</v>
      </c>
      <c r="D565" s="174" t="s">
        <v>4556</v>
      </c>
      <c r="E565" s="175">
        <v>0.95</v>
      </c>
      <c r="F565" s="175">
        <v>0.95</v>
      </c>
      <c r="G565" s="175">
        <f>IF(portfolio_toggle!$A$1=46,E565,
IF(portfolio_toggle!$A$1=38,F565,
"error: please specify 38 or 46 MMT"))</f>
        <v>0.95</v>
      </c>
    </row>
    <row r="566" spans="1:7" hidden="1">
      <c r="A566" s="174" t="s">
        <v>630</v>
      </c>
      <c r="B566" s="174">
        <v>2024</v>
      </c>
      <c r="C566" s="174">
        <v>1</v>
      </c>
      <c r="D566" s="174" t="s">
        <v>4557</v>
      </c>
      <c r="E566" s="175">
        <v>0.6</v>
      </c>
      <c r="F566" s="175">
        <v>0.6</v>
      </c>
      <c r="G566" s="175">
        <f>IF(portfolio_toggle!$A$1=46,E566,
IF(portfolio_toggle!$A$1=38,F566,
"error: please specify 38 or 46 MMT"))</f>
        <v>0.6</v>
      </c>
    </row>
    <row r="567" spans="1:7" hidden="1">
      <c r="A567" s="174" t="s">
        <v>630</v>
      </c>
      <c r="B567" s="174">
        <v>2024</v>
      </c>
      <c r="C567" s="174">
        <v>2</v>
      </c>
      <c r="D567" s="174" t="s">
        <v>4558</v>
      </c>
      <c r="E567" s="175">
        <v>0.7</v>
      </c>
      <c r="F567" s="175">
        <v>0.7</v>
      </c>
      <c r="G567" s="175">
        <f>IF(portfolio_toggle!$A$1=46,E567,
IF(portfolio_toggle!$A$1=38,F567,
"error: please specify 38 or 46 MMT"))</f>
        <v>0.7</v>
      </c>
    </row>
    <row r="568" spans="1:7" hidden="1">
      <c r="A568" s="174" t="s">
        <v>630</v>
      </c>
      <c r="B568" s="174">
        <v>2024</v>
      </c>
      <c r="C568" s="174">
        <v>3</v>
      </c>
      <c r="D568" s="174" t="s">
        <v>4559</v>
      </c>
      <c r="E568" s="175">
        <v>0.73</v>
      </c>
      <c r="F568" s="175">
        <v>0.73</v>
      </c>
      <c r="G568" s="175">
        <f>IF(portfolio_toggle!$A$1=46,E568,
IF(portfolio_toggle!$A$1=38,F568,
"error: please specify 38 or 46 MMT"))</f>
        <v>0.73</v>
      </c>
    </row>
    <row r="569" spans="1:7" hidden="1">
      <c r="A569" s="174" t="s">
        <v>630</v>
      </c>
      <c r="B569" s="174">
        <v>2024</v>
      </c>
      <c r="C569" s="174">
        <v>4</v>
      </c>
      <c r="D569" s="174" t="s">
        <v>4560</v>
      </c>
      <c r="E569" s="175">
        <v>0.72</v>
      </c>
      <c r="F569" s="175">
        <v>0.72</v>
      </c>
      <c r="G569" s="175">
        <f>IF(portfolio_toggle!$A$1=46,E569,
IF(portfolio_toggle!$A$1=38,F569,
"error: please specify 38 or 46 MMT"))</f>
        <v>0.72</v>
      </c>
    </row>
    <row r="570" spans="1:7" hidden="1">
      <c r="A570" s="174" t="s">
        <v>630</v>
      </c>
      <c r="B570" s="174">
        <v>2024</v>
      </c>
      <c r="C570" s="174">
        <v>5</v>
      </c>
      <c r="D570" s="174" t="s">
        <v>4561</v>
      </c>
      <c r="E570" s="175">
        <v>0.69</v>
      </c>
      <c r="F570" s="175">
        <v>0.69</v>
      </c>
      <c r="G570" s="175">
        <f>IF(portfolio_toggle!$A$1=46,E570,
IF(portfolio_toggle!$A$1=38,F570,
"error: please specify 38 or 46 MMT"))</f>
        <v>0.69</v>
      </c>
    </row>
    <row r="571" spans="1:7" hidden="1">
      <c r="A571" s="174" t="s">
        <v>630</v>
      </c>
      <c r="B571" s="174">
        <v>2024</v>
      </c>
      <c r="C571" s="174">
        <v>6</v>
      </c>
      <c r="D571" s="174" t="s">
        <v>4562</v>
      </c>
      <c r="E571" s="175">
        <v>0.74</v>
      </c>
      <c r="F571" s="175">
        <v>0.74</v>
      </c>
      <c r="G571" s="175">
        <f>IF(portfolio_toggle!$A$1=46,E571,
IF(portfolio_toggle!$A$1=38,F571,
"error: please specify 38 or 46 MMT"))</f>
        <v>0.74</v>
      </c>
    </row>
    <row r="572" spans="1:7" hidden="1">
      <c r="A572" s="174" t="s">
        <v>630</v>
      </c>
      <c r="B572" s="174">
        <v>2024</v>
      </c>
      <c r="C572" s="174">
        <v>7</v>
      </c>
      <c r="D572" s="174" t="s">
        <v>4563</v>
      </c>
      <c r="E572" s="175">
        <v>0.73</v>
      </c>
      <c r="F572" s="175">
        <v>0.73</v>
      </c>
      <c r="G572" s="175">
        <f>IF(portfolio_toggle!$A$1=46,E572,
IF(portfolio_toggle!$A$1=38,F572,
"error: please specify 38 or 46 MMT"))</f>
        <v>0.73</v>
      </c>
    </row>
    <row r="573" spans="1:7" hidden="1">
      <c r="A573" s="174" t="s">
        <v>630</v>
      </c>
      <c r="B573" s="174">
        <v>2024</v>
      </c>
      <c r="C573" s="174">
        <v>8</v>
      </c>
      <c r="D573" s="174" t="s">
        <v>4564</v>
      </c>
      <c r="E573" s="175">
        <v>0.72</v>
      </c>
      <c r="F573" s="175">
        <v>0.72</v>
      </c>
      <c r="G573" s="175">
        <f>IF(portfolio_toggle!$A$1=46,E573,
IF(portfolio_toggle!$A$1=38,F573,
"error: please specify 38 or 46 MMT"))</f>
        <v>0.72</v>
      </c>
    </row>
    <row r="574" spans="1:7" hidden="1">
      <c r="A574" s="174" t="s">
        <v>630</v>
      </c>
      <c r="B574" s="174">
        <v>2024</v>
      </c>
      <c r="C574" s="174">
        <v>9</v>
      </c>
      <c r="D574" s="174" t="s">
        <v>4565</v>
      </c>
      <c r="E574" s="175">
        <v>0.71</v>
      </c>
      <c r="F574" s="175">
        <v>0.71</v>
      </c>
      <c r="G574" s="175">
        <f>IF(portfolio_toggle!$A$1=46,E574,
IF(portfolio_toggle!$A$1=38,F574,
"error: please specify 38 or 46 MMT"))</f>
        <v>0.71</v>
      </c>
    </row>
    <row r="575" spans="1:7" hidden="1">
      <c r="A575" s="174" t="s">
        <v>630</v>
      </c>
      <c r="B575" s="174">
        <v>2024</v>
      </c>
      <c r="C575" s="174">
        <v>10</v>
      </c>
      <c r="D575" s="174" t="s">
        <v>4566</v>
      </c>
      <c r="E575" s="175">
        <v>0.64</v>
      </c>
      <c r="F575" s="175">
        <v>0.64</v>
      </c>
      <c r="G575" s="175">
        <f>IF(portfolio_toggle!$A$1=46,E575,
IF(portfolio_toggle!$A$1=38,F575,
"error: please specify 38 or 46 MMT"))</f>
        <v>0.64</v>
      </c>
    </row>
    <row r="576" spans="1:7" hidden="1">
      <c r="A576" s="174" t="s">
        <v>630</v>
      </c>
      <c r="B576" s="174">
        <v>2024</v>
      </c>
      <c r="C576" s="174">
        <v>11</v>
      </c>
      <c r="D576" s="174" t="s">
        <v>4567</v>
      </c>
      <c r="E576" s="175">
        <v>0.56000000000000005</v>
      </c>
      <c r="F576" s="175">
        <v>0.56000000000000005</v>
      </c>
      <c r="G576" s="175">
        <f>IF(portfolio_toggle!$A$1=46,E576,
IF(portfolio_toggle!$A$1=38,F576,
"error: please specify 38 or 46 MMT"))</f>
        <v>0.56000000000000005</v>
      </c>
    </row>
    <row r="577" spans="1:7" hidden="1">
      <c r="A577" s="174" t="s">
        <v>630</v>
      </c>
      <c r="B577" s="174">
        <v>2024</v>
      </c>
      <c r="C577" s="174">
        <v>12</v>
      </c>
      <c r="D577" s="174" t="s">
        <v>4568</v>
      </c>
      <c r="E577" s="175">
        <v>0.64</v>
      </c>
      <c r="F577" s="175">
        <v>0.64</v>
      </c>
      <c r="G577" s="175">
        <f>IF(portfolio_toggle!$A$1=46,E577,
IF(portfolio_toggle!$A$1=38,F577,
"error: please specify 38 or 46 MMT"))</f>
        <v>0.64</v>
      </c>
    </row>
    <row r="578" spans="1:7" hidden="1">
      <c r="A578" s="174" t="s">
        <v>631</v>
      </c>
      <c r="B578" s="174">
        <v>2024</v>
      </c>
      <c r="C578" s="174">
        <v>1</v>
      </c>
      <c r="D578" s="174" t="s">
        <v>4569</v>
      </c>
      <c r="E578" s="175">
        <v>1</v>
      </c>
      <c r="F578" s="175">
        <v>1</v>
      </c>
      <c r="G578" s="175">
        <f>IF(portfolio_toggle!$A$1=46,E578,
IF(portfolio_toggle!$A$1=38,F578,
"error: please specify 38 or 46 MMT"))</f>
        <v>1</v>
      </c>
    </row>
    <row r="579" spans="1:7" hidden="1">
      <c r="A579" s="174" t="s">
        <v>631</v>
      </c>
      <c r="B579" s="174">
        <v>2024</v>
      </c>
      <c r="C579" s="174">
        <v>2</v>
      </c>
      <c r="D579" s="174" t="s">
        <v>4570</v>
      </c>
      <c r="E579" s="175">
        <v>1</v>
      </c>
      <c r="F579" s="175">
        <v>1</v>
      </c>
      <c r="G579" s="175">
        <f>IF(portfolio_toggle!$A$1=46,E579,
IF(portfolio_toggle!$A$1=38,F579,
"error: please specify 38 or 46 MMT"))</f>
        <v>1</v>
      </c>
    </row>
    <row r="580" spans="1:7" hidden="1">
      <c r="A580" s="174" t="s">
        <v>631</v>
      </c>
      <c r="B580" s="174">
        <v>2024</v>
      </c>
      <c r="C580" s="174">
        <v>3</v>
      </c>
      <c r="D580" s="174" t="s">
        <v>4571</v>
      </c>
      <c r="E580" s="175">
        <v>1</v>
      </c>
      <c r="F580" s="175">
        <v>1</v>
      </c>
      <c r="G580" s="175">
        <f>IF(portfolio_toggle!$A$1=46,E580,
IF(portfolio_toggle!$A$1=38,F580,
"error: please specify 38 or 46 MMT"))</f>
        <v>1</v>
      </c>
    </row>
    <row r="581" spans="1:7" hidden="1">
      <c r="A581" s="174" t="s">
        <v>631</v>
      </c>
      <c r="B581" s="174">
        <v>2024</v>
      </c>
      <c r="C581" s="174">
        <v>4</v>
      </c>
      <c r="D581" s="174" t="s">
        <v>4572</v>
      </c>
      <c r="E581" s="175">
        <v>1</v>
      </c>
      <c r="F581" s="175">
        <v>1</v>
      </c>
      <c r="G581" s="175">
        <f>IF(portfolio_toggle!$A$1=46,E581,
IF(portfolio_toggle!$A$1=38,F581,
"error: please specify 38 or 46 MMT"))</f>
        <v>1</v>
      </c>
    </row>
    <row r="582" spans="1:7" hidden="1">
      <c r="A582" s="174" t="s">
        <v>631</v>
      </c>
      <c r="B582" s="174">
        <v>2024</v>
      </c>
      <c r="C582" s="174">
        <v>5</v>
      </c>
      <c r="D582" s="174" t="s">
        <v>4573</v>
      </c>
      <c r="E582" s="175">
        <v>1</v>
      </c>
      <c r="F582" s="175">
        <v>1</v>
      </c>
      <c r="G582" s="175">
        <f>IF(portfolio_toggle!$A$1=46,E582,
IF(portfolio_toggle!$A$1=38,F582,
"error: please specify 38 or 46 MMT"))</f>
        <v>1</v>
      </c>
    </row>
    <row r="583" spans="1:7" hidden="1">
      <c r="A583" s="174" t="s">
        <v>631</v>
      </c>
      <c r="B583" s="174">
        <v>2024</v>
      </c>
      <c r="C583" s="174">
        <v>6</v>
      </c>
      <c r="D583" s="174" t="s">
        <v>4574</v>
      </c>
      <c r="E583" s="175">
        <v>1</v>
      </c>
      <c r="F583" s="175">
        <v>1</v>
      </c>
      <c r="G583" s="175">
        <f>IF(portfolio_toggle!$A$1=46,E583,
IF(portfolio_toggle!$A$1=38,F583,
"error: please specify 38 or 46 MMT"))</f>
        <v>1</v>
      </c>
    </row>
    <row r="584" spans="1:7" hidden="1">
      <c r="A584" s="174" t="s">
        <v>631</v>
      </c>
      <c r="B584" s="174">
        <v>2024</v>
      </c>
      <c r="C584" s="174">
        <v>7</v>
      </c>
      <c r="D584" s="174" t="s">
        <v>4575</v>
      </c>
      <c r="E584" s="175">
        <v>1</v>
      </c>
      <c r="F584" s="175">
        <v>1</v>
      </c>
      <c r="G584" s="175">
        <f>IF(portfolio_toggle!$A$1=46,E584,
IF(portfolio_toggle!$A$1=38,F584,
"error: please specify 38 or 46 MMT"))</f>
        <v>1</v>
      </c>
    </row>
    <row r="585" spans="1:7" hidden="1">
      <c r="A585" s="174" t="s">
        <v>631</v>
      </c>
      <c r="B585" s="174">
        <v>2024</v>
      </c>
      <c r="C585" s="174">
        <v>8</v>
      </c>
      <c r="D585" s="174" t="s">
        <v>4576</v>
      </c>
      <c r="E585" s="175">
        <v>1</v>
      </c>
      <c r="F585" s="175">
        <v>1</v>
      </c>
      <c r="G585" s="175">
        <f>IF(portfolio_toggle!$A$1=46,E585,
IF(portfolio_toggle!$A$1=38,F585,
"error: please specify 38 or 46 MMT"))</f>
        <v>1</v>
      </c>
    </row>
    <row r="586" spans="1:7" hidden="1">
      <c r="A586" s="174" t="s">
        <v>631</v>
      </c>
      <c r="B586" s="174">
        <v>2024</v>
      </c>
      <c r="C586" s="174">
        <v>9</v>
      </c>
      <c r="D586" s="174" t="s">
        <v>4577</v>
      </c>
      <c r="E586" s="175">
        <v>1</v>
      </c>
      <c r="F586" s="175">
        <v>1</v>
      </c>
      <c r="G586" s="175">
        <f>IF(portfolio_toggle!$A$1=46,E586,
IF(portfolio_toggle!$A$1=38,F586,
"error: please specify 38 or 46 MMT"))</f>
        <v>1</v>
      </c>
    </row>
    <row r="587" spans="1:7" hidden="1">
      <c r="A587" s="174" t="s">
        <v>631</v>
      </c>
      <c r="B587" s="174">
        <v>2024</v>
      </c>
      <c r="C587" s="174">
        <v>10</v>
      </c>
      <c r="D587" s="174" t="s">
        <v>4578</v>
      </c>
      <c r="E587" s="175">
        <v>1</v>
      </c>
      <c r="F587" s="175">
        <v>1</v>
      </c>
      <c r="G587" s="175">
        <f>IF(portfolio_toggle!$A$1=46,E587,
IF(portfolio_toggle!$A$1=38,F587,
"error: please specify 38 or 46 MMT"))</f>
        <v>1</v>
      </c>
    </row>
    <row r="588" spans="1:7" hidden="1">
      <c r="A588" s="174" t="s">
        <v>631</v>
      </c>
      <c r="B588" s="174">
        <v>2024</v>
      </c>
      <c r="C588" s="174">
        <v>11</v>
      </c>
      <c r="D588" s="174" t="s">
        <v>4579</v>
      </c>
      <c r="E588" s="175">
        <v>1</v>
      </c>
      <c r="F588" s="175">
        <v>1</v>
      </c>
      <c r="G588" s="175">
        <f>IF(portfolio_toggle!$A$1=46,E588,
IF(portfolio_toggle!$A$1=38,F588,
"error: please specify 38 or 46 MMT"))</f>
        <v>1</v>
      </c>
    </row>
    <row r="589" spans="1:7" hidden="1">
      <c r="A589" s="174" t="s">
        <v>631</v>
      </c>
      <c r="B589" s="174">
        <v>2024</v>
      </c>
      <c r="C589" s="174">
        <v>12</v>
      </c>
      <c r="D589" s="174" t="s">
        <v>4580</v>
      </c>
      <c r="E589" s="175">
        <v>1</v>
      </c>
      <c r="F589" s="175">
        <v>1</v>
      </c>
      <c r="G589" s="175">
        <f>IF(portfolio_toggle!$A$1=46,E589,
IF(portfolio_toggle!$A$1=38,F589,
"error: please specify 38 or 46 MMT"))</f>
        <v>1</v>
      </c>
    </row>
    <row r="590" spans="1:7">
      <c r="A590" s="174" t="s">
        <v>632</v>
      </c>
      <c r="B590" s="174">
        <v>2024</v>
      </c>
      <c r="C590" s="174">
        <v>1</v>
      </c>
      <c r="D590" s="174" t="s">
        <v>4581</v>
      </c>
      <c r="E590" s="175">
        <v>1</v>
      </c>
      <c r="F590" s="175">
        <v>1</v>
      </c>
      <c r="G590" s="175">
        <f>IF(portfolio_toggle!$A$1=46,E590,
IF(portfolio_toggle!$A$1=38,F590,
"error: please specify 38 or 46 MMT"))</f>
        <v>1</v>
      </c>
    </row>
    <row r="591" spans="1:7">
      <c r="A591" s="174" t="s">
        <v>632</v>
      </c>
      <c r="B591" s="174">
        <v>2024</v>
      </c>
      <c r="C591" s="174">
        <v>2</v>
      </c>
      <c r="D591" s="174" t="s">
        <v>4582</v>
      </c>
      <c r="E591" s="175">
        <v>1</v>
      </c>
      <c r="F591" s="175">
        <v>1</v>
      </c>
      <c r="G591" s="175">
        <f>IF(portfolio_toggle!$A$1=46,E591,
IF(portfolio_toggle!$A$1=38,F591,
"error: please specify 38 or 46 MMT"))</f>
        <v>1</v>
      </c>
    </row>
    <row r="592" spans="1:7">
      <c r="A592" s="174" t="s">
        <v>632</v>
      </c>
      <c r="B592" s="174">
        <v>2024</v>
      </c>
      <c r="C592" s="174">
        <v>3</v>
      </c>
      <c r="D592" s="174" t="s">
        <v>4583</v>
      </c>
      <c r="E592" s="175">
        <v>1</v>
      </c>
      <c r="F592" s="175">
        <v>1</v>
      </c>
      <c r="G592" s="175">
        <f>IF(portfolio_toggle!$A$1=46,E592,
IF(portfolio_toggle!$A$1=38,F592,
"error: please specify 38 or 46 MMT"))</f>
        <v>1</v>
      </c>
    </row>
    <row r="593" spans="1:7">
      <c r="A593" s="174" t="s">
        <v>632</v>
      </c>
      <c r="B593" s="174">
        <v>2024</v>
      </c>
      <c r="C593" s="174">
        <v>4</v>
      </c>
      <c r="D593" s="174" t="s">
        <v>4584</v>
      </c>
      <c r="E593" s="175">
        <v>1</v>
      </c>
      <c r="F593" s="175">
        <v>1</v>
      </c>
      <c r="G593" s="175">
        <f>IF(portfolio_toggle!$A$1=46,E593,
IF(portfolio_toggle!$A$1=38,F593,
"error: please specify 38 or 46 MMT"))</f>
        <v>1</v>
      </c>
    </row>
    <row r="594" spans="1:7">
      <c r="A594" s="174" t="s">
        <v>632</v>
      </c>
      <c r="B594" s="174">
        <v>2024</v>
      </c>
      <c r="C594" s="174">
        <v>5</v>
      </c>
      <c r="D594" s="174" t="s">
        <v>4585</v>
      </c>
      <c r="E594" s="175">
        <v>1</v>
      </c>
      <c r="F594" s="175">
        <v>1</v>
      </c>
      <c r="G594" s="175">
        <f>IF(portfolio_toggle!$A$1=46,E594,
IF(portfolio_toggle!$A$1=38,F594,
"error: please specify 38 or 46 MMT"))</f>
        <v>1</v>
      </c>
    </row>
    <row r="595" spans="1:7">
      <c r="A595" s="174" t="s">
        <v>632</v>
      </c>
      <c r="B595" s="174">
        <v>2024</v>
      </c>
      <c r="C595" s="174">
        <v>6</v>
      </c>
      <c r="D595" s="174" t="s">
        <v>4586</v>
      </c>
      <c r="E595" s="175">
        <v>1</v>
      </c>
      <c r="F595" s="175">
        <v>1</v>
      </c>
      <c r="G595" s="175">
        <f>IF(portfolio_toggle!$A$1=46,E595,
IF(portfolio_toggle!$A$1=38,F595,
"error: please specify 38 or 46 MMT"))</f>
        <v>1</v>
      </c>
    </row>
    <row r="596" spans="1:7">
      <c r="A596" s="174" t="s">
        <v>632</v>
      </c>
      <c r="B596" s="174">
        <v>2024</v>
      </c>
      <c r="C596" s="174">
        <v>7</v>
      </c>
      <c r="D596" s="174" t="s">
        <v>4587</v>
      </c>
      <c r="E596" s="175">
        <v>1</v>
      </c>
      <c r="F596" s="175">
        <v>1</v>
      </c>
      <c r="G596" s="175">
        <f>IF(portfolio_toggle!$A$1=46,E596,
IF(portfolio_toggle!$A$1=38,F596,
"error: please specify 38 or 46 MMT"))</f>
        <v>1</v>
      </c>
    </row>
    <row r="597" spans="1:7">
      <c r="A597" s="174" t="s">
        <v>632</v>
      </c>
      <c r="B597" s="174">
        <v>2024</v>
      </c>
      <c r="C597" s="174">
        <v>8</v>
      </c>
      <c r="D597" s="174" t="s">
        <v>4588</v>
      </c>
      <c r="E597" s="175">
        <v>1</v>
      </c>
      <c r="F597" s="175">
        <v>1</v>
      </c>
      <c r="G597" s="175">
        <f>IF(portfolio_toggle!$A$1=46,E597,
IF(portfolio_toggle!$A$1=38,F597,
"error: please specify 38 or 46 MMT"))</f>
        <v>1</v>
      </c>
    </row>
    <row r="598" spans="1:7">
      <c r="A598" s="174" t="s">
        <v>632</v>
      </c>
      <c r="B598" s="174">
        <v>2024</v>
      </c>
      <c r="C598" s="174">
        <v>9</v>
      </c>
      <c r="D598" s="174" t="s">
        <v>4589</v>
      </c>
      <c r="E598" s="175">
        <v>1</v>
      </c>
      <c r="F598" s="175">
        <v>1</v>
      </c>
      <c r="G598" s="175">
        <f>IF(portfolio_toggle!$A$1=46,E598,
IF(portfolio_toggle!$A$1=38,F598,
"error: please specify 38 or 46 MMT"))</f>
        <v>1</v>
      </c>
    </row>
    <row r="599" spans="1:7">
      <c r="A599" s="174" t="s">
        <v>632</v>
      </c>
      <c r="B599" s="174">
        <v>2024</v>
      </c>
      <c r="C599" s="174">
        <v>10</v>
      </c>
      <c r="D599" s="174" t="s">
        <v>4590</v>
      </c>
      <c r="E599" s="175">
        <v>1</v>
      </c>
      <c r="F599" s="175">
        <v>1</v>
      </c>
      <c r="G599" s="175">
        <f>IF(portfolio_toggle!$A$1=46,E599,
IF(portfolio_toggle!$A$1=38,F599,
"error: please specify 38 or 46 MMT"))</f>
        <v>1</v>
      </c>
    </row>
    <row r="600" spans="1:7">
      <c r="A600" s="174" t="s">
        <v>632</v>
      </c>
      <c r="B600" s="174">
        <v>2024</v>
      </c>
      <c r="C600" s="174">
        <v>11</v>
      </c>
      <c r="D600" s="174" t="s">
        <v>4591</v>
      </c>
      <c r="E600" s="175">
        <v>1</v>
      </c>
      <c r="F600" s="175">
        <v>1</v>
      </c>
      <c r="G600" s="175">
        <f>IF(portfolio_toggle!$A$1=46,E600,
IF(portfolio_toggle!$A$1=38,F600,
"error: please specify 38 or 46 MMT"))</f>
        <v>1</v>
      </c>
    </row>
    <row r="601" spans="1:7">
      <c r="A601" s="174" t="s">
        <v>632</v>
      </c>
      <c r="B601" s="174">
        <v>2024</v>
      </c>
      <c r="C601" s="174">
        <v>12</v>
      </c>
      <c r="D601" s="174" t="s">
        <v>4592</v>
      </c>
      <c r="E601" s="175">
        <v>1</v>
      </c>
      <c r="F601" s="175">
        <v>1</v>
      </c>
      <c r="G601" s="175">
        <f>IF(portfolio_toggle!$A$1=46,E601,
IF(portfolio_toggle!$A$1=38,F601,
"error: please specify 38 or 46 MMT"))</f>
        <v>1</v>
      </c>
    </row>
    <row r="602" spans="1:7" hidden="1">
      <c r="A602" s="174" t="s">
        <v>633</v>
      </c>
      <c r="B602" s="174">
        <v>2024</v>
      </c>
      <c r="C602" s="174">
        <v>1</v>
      </c>
      <c r="D602" s="174" t="s">
        <v>4593</v>
      </c>
      <c r="E602" s="175">
        <v>1</v>
      </c>
      <c r="F602" s="175">
        <v>1</v>
      </c>
      <c r="G602" s="175">
        <f>IF(portfolio_toggle!$A$1=46,E602,
IF(portfolio_toggle!$A$1=38,F602,
"error: please specify 38 or 46 MMT"))</f>
        <v>1</v>
      </c>
    </row>
    <row r="603" spans="1:7" hidden="1">
      <c r="A603" s="174" t="s">
        <v>633</v>
      </c>
      <c r="B603" s="174">
        <v>2024</v>
      </c>
      <c r="C603" s="174">
        <v>2</v>
      </c>
      <c r="D603" s="174" t="s">
        <v>4594</v>
      </c>
      <c r="E603" s="175">
        <v>1</v>
      </c>
      <c r="F603" s="175">
        <v>1</v>
      </c>
      <c r="G603" s="175">
        <f>IF(portfolio_toggle!$A$1=46,E603,
IF(portfolio_toggle!$A$1=38,F603,
"error: please specify 38 or 46 MMT"))</f>
        <v>1</v>
      </c>
    </row>
    <row r="604" spans="1:7" hidden="1">
      <c r="A604" s="174" t="s">
        <v>633</v>
      </c>
      <c r="B604" s="174">
        <v>2024</v>
      </c>
      <c r="C604" s="174">
        <v>3</v>
      </c>
      <c r="D604" s="174" t="s">
        <v>4595</v>
      </c>
      <c r="E604" s="175">
        <v>1</v>
      </c>
      <c r="F604" s="175">
        <v>1</v>
      </c>
      <c r="G604" s="175">
        <f>IF(portfolio_toggle!$A$1=46,E604,
IF(portfolio_toggle!$A$1=38,F604,
"error: please specify 38 or 46 MMT"))</f>
        <v>1</v>
      </c>
    </row>
    <row r="605" spans="1:7" hidden="1">
      <c r="A605" s="174" t="s">
        <v>633</v>
      </c>
      <c r="B605" s="174">
        <v>2024</v>
      </c>
      <c r="C605" s="174">
        <v>4</v>
      </c>
      <c r="D605" s="174" t="s">
        <v>4596</v>
      </c>
      <c r="E605" s="175">
        <v>1</v>
      </c>
      <c r="F605" s="175">
        <v>1</v>
      </c>
      <c r="G605" s="175">
        <f>IF(portfolio_toggle!$A$1=46,E605,
IF(portfolio_toggle!$A$1=38,F605,
"error: please specify 38 or 46 MMT"))</f>
        <v>1</v>
      </c>
    </row>
    <row r="606" spans="1:7" hidden="1">
      <c r="A606" s="174" t="s">
        <v>633</v>
      </c>
      <c r="B606" s="174">
        <v>2024</v>
      </c>
      <c r="C606" s="174">
        <v>5</v>
      </c>
      <c r="D606" s="174" t="s">
        <v>4597</v>
      </c>
      <c r="E606" s="175">
        <v>1</v>
      </c>
      <c r="F606" s="175">
        <v>1</v>
      </c>
      <c r="G606" s="175">
        <f>IF(portfolio_toggle!$A$1=46,E606,
IF(portfolio_toggle!$A$1=38,F606,
"error: please specify 38 or 46 MMT"))</f>
        <v>1</v>
      </c>
    </row>
    <row r="607" spans="1:7" hidden="1">
      <c r="A607" s="174" t="s">
        <v>633</v>
      </c>
      <c r="B607" s="174">
        <v>2024</v>
      </c>
      <c r="C607" s="174">
        <v>6</v>
      </c>
      <c r="D607" s="174" t="s">
        <v>4598</v>
      </c>
      <c r="E607" s="175">
        <v>1</v>
      </c>
      <c r="F607" s="175">
        <v>1</v>
      </c>
      <c r="G607" s="175">
        <f>IF(portfolio_toggle!$A$1=46,E607,
IF(portfolio_toggle!$A$1=38,F607,
"error: please specify 38 or 46 MMT"))</f>
        <v>1</v>
      </c>
    </row>
    <row r="608" spans="1:7" hidden="1">
      <c r="A608" s="174" t="s">
        <v>633</v>
      </c>
      <c r="B608" s="174">
        <v>2024</v>
      </c>
      <c r="C608" s="174">
        <v>7</v>
      </c>
      <c r="D608" s="174" t="s">
        <v>4599</v>
      </c>
      <c r="E608" s="175">
        <v>1</v>
      </c>
      <c r="F608" s="175">
        <v>1</v>
      </c>
      <c r="G608" s="175">
        <f>IF(portfolio_toggle!$A$1=46,E608,
IF(portfolio_toggle!$A$1=38,F608,
"error: please specify 38 or 46 MMT"))</f>
        <v>1</v>
      </c>
    </row>
    <row r="609" spans="1:7" hidden="1">
      <c r="A609" s="174" t="s">
        <v>633</v>
      </c>
      <c r="B609" s="174">
        <v>2024</v>
      </c>
      <c r="C609" s="174">
        <v>8</v>
      </c>
      <c r="D609" s="174" t="s">
        <v>4600</v>
      </c>
      <c r="E609" s="175">
        <v>1</v>
      </c>
      <c r="F609" s="175">
        <v>1</v>
      </c>
      <c r="G609" s="175">
        <f>IF(portfolio_toggle!$A$1=46,E609,
IF(portfolio_toggle!$A$1=38,F609,
"error: please specify 38 or 46 MMT"))</f>
        <v>1</v>
      </c>
    </row>
    <row r="610" spans="1:7" hidden="1">
      <c r="A610" s="174" t="s">
        <v>633</v>
      </c>
      <c r="B610" s="174">
        <v>2024</v>
      </c>
      <c r="C610" s="174">
        <v>9</v>
      </c>
      <c r="D610" s="174" t="s">
        <v>4601</v>
      </c>
      <c r="E610" s="175">
        <v>1</v>
      </c>
      <c r="F610" s="175">
        <v>1</v>
      </c>
      <c r="G610" s="175">
        <f>IF(portfolio_toggle!$A$1=46,E610,
IF(portfolio_toggle!$A$1=38,F610,
"error: please specify 38 or 46 MMT"))</f>
        <v>1</v>
      </c>
    </row>
    <row r="611" spans="1:7" hidden="1">
      <c r="A611" s="174" t="s">
        <v>633</v>
      </c>
      <c r="B611" s="174">
        <v>2024</v>
      </c>
      <c r="C611" s="174">
        <v>10</v>
      </c>
      <c r="D611" s="174" t="s">
        <v>4602</v>
      </c>
      <c r="E611" s="175">
        <v>1</v>
      </c>
      <c r="F611" s="175">
        <v>1</v>
      </c>
      <c r="G611" s="175">
        <f>IF(portfolio_toggle!$A$1=46,E611,
IF(portfolio_toggle!$A$1=38,F611,
"error: please specify 38 or 46 MMT"))</f>
        <v>1</v>
      </c>
    </row>
    <row r="612" spans="1:7" hidden="1">
      <c r="A612" s="174" t="s">
        <v>633</v>
      </c>
      <c r="B612" s="174">
        <v>2024</v>
      </c>
      <c r="C612" s="174">
        <v>11</v>
      </c>
      <c r="D612" s="174" t="s">
        <v>4603</v>
      </c>
      <c r="E612" s="175">
        <v>1</v>
      </c>
      <c r="F612" s="175">
        <v>1</v>
      </c>
      <c r="G612" s="175">
        <f>IF(portfolio_toggle!$A$1=46,E612,
IF(portfolio_toggle!$A$1=38,F612,
"error: please specify 38 or 46 MMT"))</f>
        <v>1</v>
      </c>
    </row>
    <row r="613" spans="1:7" hidden="1">
      <c r="A613" s="174" t="s">
        <v>633</v>
      </c>
      <c r="B613" s="174">
        <v>2024</v>
      </c>
      <c r="C613" s="174">
        <v>12</v>
      </c>
      <c r="D613" s="174" t="s">
        <v>4604</v>
      </c>
      <c r="E613" s="175">
        <v>1</v>
      </c>
      <c r="F613" s="175">
        <v>1</v>
      </c>
      <c r="G613" s="175">
        <f>IF(portfolio_toggle!$A$1=46,E613,
IF(portfolio_toggle!$A$1=38,F613,
"error: please specify 38 or 46 MMT"))</f>
        <v>1</v>
      </c>
    </row>
    <row r="614" spans="1:7" hidden="1">
      <c r="A614" s="174" t="s">
        <v>626</v>
      </c>
      <c r="B614" s="174">
        <v>2025</v>
      </c>
      <c r="C614" s="174">
        <v>1</v>
      </c>
      <c r="D614" s="174" t="s">
        <v>4605</v>
      </c>
      <c r="E614" s="175">
        <v>0.82</v>
      </c>
      <c r="F614" s="175">
        <v>0.82</v>
      </c>
      <c r="G614" s="175">
        <f>IF(portfolio_toggle!$A$1=46,E614,
IF(portfolio_toggle!$A$1=38,F614,
"error: please specify 38 or 46 MMT"))</f>
        <v>0.82</v>
      </c>
    </row>
    <row r="615" spans="1:7" hidden="1">
      <c r="A615" s="174" t="s">
        <v>626</v>
      </c>
      <c r="B615" s="174">
        <v>2025</v>
      </c>
      <c r="C615" s="174">
        <v>2</v>
      </c>
      <c r="D615" s="174" t="s">
        <v>4606</v>
      </c>
      <c r="E615" s="175">
        <v>0.86</v>
      </c>
      <c r="F615" s="175">
        <v>0.86</v>
      </c>
      <c r="G615" s="175">
        <f>IF(portfolio_toggle!$A$1=46,E615,
IF(portfolio_toggle!$A$1=38,F615,
"error: please specify 38 or 46 MMT"))</f>
        <v>0.86</v>
      </c>
    </row>
    <row r="616" spans="1:7" hidden="1">
      <c r="A616" s="174" t="s">
        <v>626</v>
      </c>
      <c r="B616" s="174">
        <v>2025</v>
      </c>
      <c r="C616" s="174">
        <v>3</v>
      </c>
      <c r="D616" s="174" t="s">
        <v>4607</v>
      </c>
      <c r="E616" s="175">
        <v>0.84</v>
      </c>
      <c r="F616" s="175">
        <v>0.84</v>
      </c>
      <c r="G616" s="175">
        <f>IF(portfolio_toggle!$A$1=46,E616,
IF(portfolio_toggle!$A$1=38,F616,
"error: please specify 38 or 46 MMT"))</f>
        <v>0.84</v>
      </c>
    </row>
    <row r="617" spans="1:7" hidden="1">
      <c r="A617" s="174" t="s">
        <v>626</v>
      </c>
      <c r="B617" s="174">
        <v>2025</v>
      </c>
      <c r="C617" s="174">
        <v>4</v>
      </c>
      <c r="D617" s="174" t="s">
        <v>4608</v>
      </c>
      <c r="E617" s="175">
        <v>0.76</v>
      </c>
      <c r="F617" s="175">
        <v>0.76</v>
      </c>
      <c r="G617" s="175">
        <f>IF(portfolio_toggle!$A$1=46,E617,
IF(portfolio_toggle!$A$1=38,F617,
"error: please specify 38 or 46 MMT"))</f>
        <v>0.76</v>
      </c>
    </row>
    <row r="618" spans="1:7" hidden="1">
      <c r="A618" s="174" t="s">
        <v>626</v>
      </c>
      <c r="B618" s="174">
        <v>2025</v>
      </c>
      <c r="C618" s="174">
        <v>5</v>
      </c>
      <c r="D618" s="174" t="s">
        <v>4609</v>
      </c>
      <c r="E618" s="175">
        <v>0.83</v>
      </c>
      <c r="F618" s="175">
        <v>0.83</v>
      </c>
      <c r="G618" s="175">
        <f>IF(portfolio_toggle!$A$1=46,E618,
IF(portfolio_toggle!$A$1=38,F618,
"error: please specify 38 or 46 MMT"))</f>
        <v>0.83</v>
      </c>
    </row>
    <row r="619" spans="1:7" hidden="1">
      <c r="A619" s="174" t="s">
        <v>626</v>
      </c>
      <c r="B619" s="174">
        <v>2025</v>
      </c>
      <c r="C619" s="174">
        <v>6</v>
      </c>
      <c r="D619" s="174" t="s">
        <v>4610</v>
      </c>
      <c r="E619" s="175">
        <v>0.89</v>
      </c>
      <c r="F619" s="175">
        <v>0.89</v>
      </c>
      <c r="G619" s="175">
        <f>IF(portfolio_toggle!$A$1=46,E619,
IF(portfolio_toggle!$A$1=38,F619,
"error: please specify 38 or 46 MMT"))</f>
        <v>0.89</v>
      </c>
    </row>
    <row r="620" spans="1:7" hidden="1">
      <c r="A620" s="174" t="s">
        <v>626</v>
      </c>
      <c r="B620" s="174">
        <v>2025</v>
      </c>
      <c r="C620" s="174">
        <v>7</v>
      </c>
      <c r="D620" s="174" t="s">
        <v>4611</v>
      </c>
      <c r="E620" s="175">
        <v>0.87</v>
      </c>
      <c r="F620" s="175">
        <v>0.87</v>
      </c>
      <c r="G620" s="175">
        <f>IF(portfolio_toggle!$A$1=46,E620,
IF(portfolio_toggle!$A$1=38,F620,
"error: please specify 38 or 46 MMT"))</f>
        <v>0.87</v>
      </c>
    </row>
    <row r="621" spans="1:7" hidden="1">
      <c r="A621" s="174" t="s">
        <v>626</v>
      </c>
      <c r="B621" s="174">
        <v>2025</v>
      </c>
      <c r="C621" s="174">
        <v>8</v>
      </c>
      <c r="D621" s="174" t="s">
        <v>4612</v>
      </c>
      <c r="E621" s="175">
        <v>0.9</v>
      </c>
      <c r="F621" s="175">
        <v>0.9</v>
      </c>
      <c r="G621" s="175">
        <f>IF(portfolio_toggle!$A$1=46,E621,
IF(portfolio_toggle!$A$1=38,F621,
"error: please specify 38 or 46 MMT"))</f>
        <v>0.9</v>
      </c>
    </row>
    <row r="622" spans="1:7" hidden="1">
      <c r="A622" s="174" t="s">
        <v>626</v>
      </c>
      <c r="B622" s="174">
        <v>2025</v>
      </c>
      <c r="C622" s="174">
        <v>9</v>
      </c>
      <c r="D622" s="174" t="s">
        <v>4613</v>
      </c>
      <c r="E622" s="175">
        <v>0.9</v>
      </c>
      <c r="F622" s="175">
        <v>0.9</v>
      </c>
      <c r="G622" s="175">
        <f>IF(portfolio_toggle!$A$1=46,E622,
IF(portfolio_toggle!$A$1=38,F622,
"error: please specify 38 or 46 MMT"))</f>
        <v>0.9</v>
      </c>
    </row>
    <row r="623" spans="1:7" hidden="1">
      <c r="A623" s="174" t="s">
        <v>626</v>
      </c>
      <c r="B623" s="174">
        <v>2025</v>
      </c>
      <c r="C623" s="174">
        <v>10</v>
      </c>
      <c r="D623" s="174" t="s">
        <v>4614</v>
      </c>
      <c r="E623" s="175">
        <v>0.81</v>
      </c>
      <c r="F623" s="175">
        <v>0.81</v>
      </c>
      <c r="G623" s="175">
        <f>IF(portfolio_toggle!$A$1=46,E623,
IF(portfolio_toggle!$A$1=38,F623,
"error: please specify 38 or 46 MMT"))</f>
        <v>0.81</v>
      </c>
    </row>
    <row r="624" spans="1:7" hidden="1">
      <c r="A624" s="174" t="s">
        <v>626</v>
      </c>
      <c r="B624" s="174">
        <v>2025</v>
      </c>
      <c r="C624" s="174">
        <v>11</v>
      </c>
      <c r="D624" s="174" t="s">
        <v>4615</v>
      </c>
      <c r="E624" s="175">
        <v>0.85</v>
      </c>
      <c r="F624" s="175">
        <v>0.85</v>
      </c>
      <c r="G624" s="175">
        <f>IF(portfolio_toggle!$A$1=46,E624,
IF(portfolio_toggle!$A$1=38,F624,
"error: please specify 38 or 46 MMT"))</f>
        <v>0.85</v>
      </c>
    </row>
    <row r="625" spans="1:7" hidden="1">
      <c r="A625" s="174" t="s">
        <v>626</v>
      </c>
      <c r="B625" s="174">
        <v>2025</v>
      </c>
      <c r="C625" s="174">
        <v>12</v>
      </c>
      <c r="D625" s="174" t="s">
        <v>4616</v>
      </c>
      <c r="E625" s="175">
        <v>0.86</v>
      </c>
      <c r="F625" s="175">
        <v>0.86</v>
      </c>
      <c r="G625" s="175">
        <f>IF(portfolio_toggle!$A$1=46,E625,
IF(portfolio_toggle!$A$1=38,F625,
"error: please specify 38 or 46 MMT"))</f>
        <v>0.86</v>
      </c>
    </row>
    <row r="626" spans="1:7" hidden="1">
      <c r="A626" s="174" t="s">
        <v>627</v>
      </c>
      <c r="B626" s="174">
        <v>2025</v>
      </c>
      <c r="C626" s="174">
        <v>1</v>
      </c>
      <c r="D626" s="174" t="s">
        <v>4617</v>
      </c>
      <c r="E626" s="175">
        <v>0.81</v>
      </c>
      <c r="F626" s="175">
        <v>0.81</v>
      </c>
      <c r="G626" s="175">
        <f>IF(portfolio_toggle!$A$1=46,E626,
IF(portfolio_toggle!$A$1=38,F626,
"error: please specify 38 or 46 MMT"))</f>
        <v>0.81</v>
      </c>
    </row>
    <row r="627" spans="1:7" hidden="1">
      <c r="A627" s="174" t="s">
        <v>627</v>
      </c>
      <c r="B627" s="174">
        <v>2025</v>
      </c>
      <c r="C627" s="174">
        <v>2</v>
      </c>
      <c r="D627" s="174" t="s">
        <v>4618</v>
      </c>
      <c r="E627" s="175">
        <v>0.79</v>
      </c>
      <c r="F627" s="175">
        <v>0.79</v>
      </c>
      <c r="G627" s="175">
        <f>IF(portfolio_toggle!$A$1=46,E627,
IF(portfolio_toggle!$A$1=38,F627,
"error: please specify 38 or 46 MMT"))</f>
        <v>0.79</v>
      </c>
    </row>
    <row r="628" spans="1:7" hidden="1">
      <c r="A628" s="174" t="s">
        <v>627</v>
      </c>
      <c r="B628" s="174">
        <v>2025</v>
      </c>
      <c r="C628" s="174">
        <v>3</v>
      </c>
      <c r="D628" s="174" t="s">
        <v>4619</v>
      </c>
      <c r="E628" s="175">
        <v>0.73</v>
      </c>
      <c r="F628" s="175">
        <v>0.73</v>
      </c>
      <c r="G628" s="175">
        <f>IF(portfolio_toggle!$A$1=46,E628,
IF(portfolio_toggle!$A$1=38,F628,
"error: please specify 38 or 46 MMT"))</f>
        <v>0.73</v>
      </c>
    </row>
    <row r="629" spans="1:7" hidden="1">
      <c r="A629" s="174" t="s">
        <v>627</v>
      </c>
      <c r="B629" s="174">
        <v>2025</v>
      </c>
      <c r="C629" s="174">
        <v>4</v>
      </c>
      <c r="D629" s="174" t="s">
        <v>4620</v>
      </c>
      <c r="E629" s="175">
        <v>0.66</v>
      </c>
      <c r="F629" s="175">
        <v>0.66</v>
      </c>
      <c r="G629" s="175">
        <f>IF(portfolio_toggle!$A$1=46,E629,
IF(portfolio_toggle!$A$1=38,F629,
"error: please specify 38 or 46 MMT"))</f>
        <v>0.66</v>
      </c>
    </row>
    <row r="630" spans="1:7" hidden="1">
      <c r="A630" s="174" t="s">
        <v>627</v>
      </c>
      <c r="B630" s="174">
        <v>2025</v>
      </c>
      <c r="C630" s="174">
        <v>5</v>
      </c>
      <c r="D630" s="174" t="s">
        <v>4621</v>
      </c>
      <c r="E630" s="175">
        <v>0.79</v>
      </c>
      <c r="F630" s="175">
        <v>0.79</v>
      </c>
      <c r="G630" s="175">
        <f>IF(portfolio_toggle!$A$1=46,E630,
IF(portfolio_toggle!$A$1=38,F630,
"error: please specify 38 or 46 MMT"))</f>
        <v>0.79</v>
      </c>
    </row>
    <row r="631" spans="1:7" hidden="1">
      <c r="A631" s="174" t="s">
        <v>627</v>
      </c>
      <c r="B631" s="174">
        <v>2025</v>
      </c>
      <c r="C631" s="174">
        <v>6</v>
      </c>
      <c r="D631" s="174" t="s">
        <v>4622</v>
      </c>
      <c r="E631" s="175">
        <v>0.85</v>
      </c>
      <c r="F631" s="175">
        <v>0.85</v>
      </c>
      <c r="G631" s="175">
        <f>IF(portfolio_toggle!$A$1=46,E631,
IF(portfolio_toggle!$A$1=38,F631,
"error: please specify 38 or 46 MMT"))</f>
        <v>0.85</v>
      </c>
    </row>
    <row r="632" spans="1:7" hidden="1">
      <c r="A632" s="174" t="s">
        <v>627</v>
      </c>
      <c r="B632" s="174">
        <v>2025</v>
      </c>
      <c r="C632" s="174">
        <v>7</v>
      </c>
      <c r="D632" s="174" t="s">
        <v>4623</v>
      </c>
      <c r="E632" s="175">
        <v>0.83</v>
      </c>
      <c r="F632" s="175">
        <v>0.83</v>
      </c>
      <c r="G632" s="175">
        <f>IF(portfolio_toggle!$A$1=46,E632,
IF(portfolio_toggle!$A$1=38,F632,
"error: please specify 38 or 46 MMT"))</f>
        <v>0.83</v>
      </c>
    </row>
    <row r="633" spans="1:7" hidden="1">
      <c r="A633" s="174" t="s">
        <v>627</v>
      </c>
      <c r="B633" s="174">
        <v>2025</v>
      </c>
      <c r="C633" s="174">
        <v>8</v>
      </c>
      <c r="D633" s="174" t="s">
        <v>4624</v>
      </c>
      <c r="E633" s="175">
        <v>0.83</v>
      </c>
      <c r="F633" s="175">
        <v>0.83</v>
      </c>
      <c r="G633" s="175">
        <f>IF(portfolio_toggle!$A$1=46,E633,
IF(portfolio_toggle!$A$1=38,F633,
"error: please specify 38 or 46 MMT"))</f>
        <v>0.83</v>
      </c>
    </row>
    <row r="634" spans="1:7" hidden="1">
      <c r="A634" s="174" t="s">
        <v>627</v>
      </c>
      <c r="B634" s="174">
        <v>2025</v>
      </c>
      <c r="C634" s="174">
        <v>9</v>
      </c>
      <c r="D634" s="174" t="s">
        <v>4625</v>
      </c>
      <c r="E634" s="175">
        <v>0.8</v>
      </c>
      <c r="F634" s="175">
        <v>0.8</v>
      </c>
      <c r="G634" s="175">
        <f>IF(portfolio_toggle!$A$1=46,E634,
IF(portfolio_toggle!$A$1=38,F634,
"error: please specify 38 or 46 MMT"))</f>
        <v>0.8</v>
      </c>
    </row>
    <row r="635" spans="1:7" hidden="1">
      <c r="A635" s="174" t="s">
        <v>627</v>
      </c>
      <c r="B635" s="174">
        <v>2025</v>
      </c>
      <c r="C635" s="174">
        <v>10</v>
      </c>
      <c r="D635" s="174" t="s">
        <v>4626</v>
      </c>
      <c r="E635" s="175">
        <v>0.72</v>
      </c>
      <c r="F635" s="175">
        <v>0.72</v>
      </c>
      <c r="G635" s="175">
        <f>IF(portfolio_toggle!$A$1=46,E635,
IF(portfolio_toggle!$A$1=38,F635,
"error: please specify 38 or 46 MMT"))</f>
        <v>0.72</v>
      </c>
    </row>
    <row r="636" spans="1:7" hidden="1">
      <c r="A636" s="174" t="s">
        <v>627</v>
      </c>
      <c r="B636" s="174">
        <v>2025</v>
      </c>
      <c r="C636" s="174">
        <v>11</v>
      </c>
      <c r="D636" s="174" t="s">
        <v>4627</v>
      </c>
      <c r="E636" s="175">
        <v>0.78</v>
      </c>
      <c r="F636" s="175">
        <v>0.78</v>
      </c>
      <c r="G636" s="175">
        <f>IF(portfolio_toggle!$A$1=46,E636,
IF(portfolio_toggle!$A$1=38,F636,
"error: please specify 38 or 46 MMT"))</f>
        <v>0.78</v>
      </c>
    </row>
    <row r="637" spans="1:7" hidden="1">
      <c r="A637" s="174" t="s">
        <v>627</v>
      </c>
      <c r="B637" s="174">
        <v>2025</v>
      </c>
      <c r="C637" s="174">
        <v>12</v>
      </c>
      <c r="D637" s="174" t="s">
        <v>4628</v>
      </c>
      <c r="E637" s="175">
        <v>0.82</v>
      </c>
      <c r="F637" s="175">
        <v>0.82</v>
      </c>
      <c r="G637" s="175">
        <f>IF(portfolio_toggle!$A$1=46,E637,
IF(portfolio_toggle!$A$1=38,F637,
"error: please specify 38 or 46 MMT"))</f>
        <v>0.82</v>
      </c>
    </row>
    <row r="638" spans="1:7" hidden="1">
      <c r="A638" s="174" t="s">
        <v>629</v>
      </c>
      <c r="B638" s="174">
        <v>2025</v>
      </c>
      <c r="C638" s="174">
        <v>1</v>
      </c>
      <c r="D638" s="174" t="s">
        <v>4629</v>
      </c>
      <c r="E638" s="175">
        <v>0.95</v>
      </c>
      <c r="F638" s="175">
        <v>0.95</v>
      </c>
      <c r="G638" s="175">
        <f>IF(portfolio_toggle!$A$1=46,E638,
IF(portfolio_toggle!$A$1=38,F638,
"error: please specify 38 or 46 MMT"))</f>
        <v>0.95</v>
      </c>
    </row>
    <row r="639" spans="1:7" hidden="1">
      <c r="A639" s="174" t="s">
        <v>629</v>
      </c>
      <c r="B639" s="174">
        <v>2025</v>
      </c>
      <c r="C639" s="174">
        <v>2</v>
      </c>
      <c r="D639" s="174" t="s">
        <v>4630</v>
      </c>
      <c r="E639" s="175">
        <v>0.92</v>
      </c>
      <c r="F639" s="175">
        <v>0.92</v>
      </c>
      <c r="G639" s="175">
        <f>IF(portfolio_toggle!$A$1=46,E639,
IF(portfolio_toggle!$A$1=38,F639,
"error: please specify 38 or 46 MMT"))</f>
        <v>0.92</v>
      </c>
    </row>
    <row r="640" spans="1:7" hidden="1">
      <c r="A640" s="174" t="s">
        <v>629</v>
      </c>
      <c r="B640" s="174">
        <v>2025</v>
      </c>
      <c r="C640" s="174">
        <v>3</v>
      </c>
      <c r="D640" s="174" t="s">
        <v>4631</v>
      </c>
      <c r="E640" s="175">
        <v>0.88</v>
      </c>
      <c r="F640" s="175">
        <v>0.88</v>
      </c>
      <c r="G640" s="175">
        <f>IF(portfolio_toggle!$A$1=46,E640,
IF(portfolio_toggle!$A$1=38,F640,
"error: please specify 38 or 46 MMT"))</f>
        <v>0.88</v>
      </c>
    </row>
    <row r="641" spans="1:7" hidden="1">
      <c r="A641" s="174" t="s">
        <v>629</v>
      </c>
      <c r="B641" s="174">
        <v>2025</v>
      </c>
      <c r="C641" s="174">
        <v>4</v>
      </c>
      <c r="D641" s="174" t="s">
        <v>4632</v>
      </c>
      <c r="E641" s="175">
        <v>0.76</v>
      </c>
      <c r="F641" s="175">
        <v>0.76</v>
      </c>
      <c r="G641" s="175">
        <f>IF(portfolio_toggle!$A$1=46,E641,
IF(portfolio_toggle!$A$1=38,F641,
"error: please specify 38 or 46 MMT"))</f>
        <v>0.76</v>
      </c>
    </row>
    <row r="642" spans="1:7" hidden="1">
      <c r="A642" s="174" t="s">
        <v>629</v>
      </c>
      <c r="B642" s="174">
        <v>2025</v>
      </c>
      <c r="C642" s="174">
        <v>5</v>
      </c>
      <c r="D642" s="174" t="s">
        <v>4633</v>
      </c>
      <c r="E642" s="175">
        <v>0.74</v>
      </c>
      <c r="F642" s="175">
        <v>0.74</v>
      </c>
      <c r="G642" s="175">
        <f>IF(portfolio_toggle!$A$1=46,E642,
IF(portfolio_toggle!$A$1=38,F642,
"error: please specify 38 or 46 MMT"))</f>
        <v>0.74</v>
      </c>
    </row>
    <row r="643" spans="1:7" hidden="1">
      <c r="A643" s="174" t="s">
        <v>629</v>
      </c>
      <c r="B643" s="174">
        <v>2025</v>
      </c>
      <c r="C643" s="174">
        <v>6</v>
      </c>
      <c r="D643" s="174" t="s">
        <v>4634</v>
      </c>
      <c r="E643" s="175">
        <v>0.7</v>
      </c>
      <c r="F643" s="175">
        <v>0.7</v>
      </c>
      <c r="G643" s="175">
        <f>IF(portfolio_toggle!$A$1=46,E643,
IF(portfolio_toggle!$A$1=38,F643,
"error: please specify 38 or 46 MMT"))</f>
        <v>0.7</v>
      </c>
    </row>
    <row r="644" spans="1:7" hidden="1">
      <c r="A644" s="174" t="s">
        <v>629</v>
      </c>
      <c r="B644" s="174">
        <v>2025</v>
      </c>
      <c r="C644" s="174">
        <v>7</v>
      </c>
      <c r="D644" s="174" t="s">
        <v>4635</v>
      </c>
      <c r="E644" s="175">
        <v>0.84</v>
      </c>
      <c r="F644" s="175">
        <v>0.84</v>
      </c>
      <c r="G644" s="175">
        <f>IF(portfolio_toggle!$A$1=46,E644,
IF(portfolio_toggle!$A$1=38,F644,
"error: please specify 38 or 46 MMT"))</f>
        <v>0.84</v>
      </c>
    </row>
    <row r="645" spans="1:7" hidden="1">
      <c r="A645" s="174" t="s">
        <v>629</v>
      </c>
      <c r="B645" s="174">
        <v>2025</v>
      </c>
      <c r="C645" s="174">
        <v>8</v>
      </c>
      <c r="D645" s="174" t="s">
        <v>4636</v>
      </c>
      <c r="E645" s="175">
        <v>0.82</v>
      </c>
      <c r="F645" s="175">
        <v>0.82</v>
      </c>
      <c r="G645" s="175">
        <f>IF(portfolio_toggle!$A$1=46,E645,
IF(portfolio_toggle!$A$1=38,F645,
"error: please specify 38 or 46 MMT"))</f>
        <v>0.82</v>
      </c>
    </row>
    <row r="646" spans="1:7" hidden="1">
      <c r="A646" s="174" t="s">
        <v>629</v>
      </c>
      <c r="B646" s="174">
        <v>2025</v>
      </c>
      <c r="C646" s="174">
        <v>9</v>
      </c>
      <c r="D646" s="174" t="s">
        <v>4637</v>
      </c>
      <c r="E646" s="175">
        <v>0.83</v>
      </c>
      <c r="F646" s="175">
        <v>0.83</v>
      </c>
      <c r="G646" s="175">
        <f>IF(portfolio_toggle!$A$1=46,E646,
IF(portfolio_toggle!$A$1=38,F646,
"error: please specify 38 or 46 MMT"))</f>
        <v>0.83</v>
      </c>
    </row>
    <row r="647" spans="1:7" hidden="1">
      <c r="A647" s="174" t="s">
        <v>629</v>
      </c>
      <c r="B647" s="174">
        <v>2025</v>
      </c>
      <c r="C647" s="174">
        <v>10</v>
      </c>
      <c r="D647" s="174" t="s">
        <v>4638</v>
      </c>
      <c r="E647" s="175">
        <v>0.86</v>
      </c>
      <c r="F647" s="175">
        <v>0.86</v>
      </c>
      <c r="G647" s="175">
        <f>IF(portfolio_toggle!$A$1=46,E647,
IF(portfolio_toggle!$A$1=38,F647,
"error: please specify 38 or 46 MMT"))</f>
        <v>0.86</v>
      </c>
    </row>
    <row r="648" spans="1:7" hidden="1">
      <c r="A648" s="174" t="s">
        <v>629</v>
      </c>
      <c r="B648" s="174">
        <v>2025</v>
      </c>
      <c r="C648" s="174">
        <v>11</v>
      </c>
      <c r="D648" s="174" t="s">
        <v>4639</v>
      </c>
      <c r="E648" s="175">
        <v>0.93</v>
      </c>
      <c r="F648" s="175">
        <v>0.93</v>
      </c>
      <c r="G648" s="175">
        <f>IF(portfolio_toggle!$A$1=46,E648,
IF(portfolio_toggle!$A$1=38,F648,
"error: please specify 38 or 46 MMT"))</f>
        <v>0.93</v>
      </c>
    </row>
    <row r="649" spans="1:7" hidden="1">
      <c r="A649" s="174" t="s">
        <v>629</v>
      </c>
      <c r="B649" s="174">
        <v>2025</v>
      </c>
      <c r="C649" s="174">
        <v>12</v>
      </c>
      <c r="D649" s="174" t="s">
        <v>4640</v>
      </c>
      <c r="E649" s="175">
        <v>0.95</v>
      </c>
      <c r="F649" s="175">
        <v>0.95</v>
      </c>
      <c r="G649" s="175">
        <f>IF(portfolio_toggle!$A$1=46,E649,
IF(portfolio_toggle!$A$1=38,F649,
"error: please specify 38 or 46 MMT"))</f>
        <v>0.95</v>
      </c>
    </row>
    <row r="650" spans="1:7" hidden="1">
      <c r="A650" s="174" t="s">
        <v>630</v>
      </c>
      <c r="B650" s="174">
        <v>2025</v>
      </c>
      <c r="C650" s="174">
        <v>1</v>
      </c>
      <c r="D650" s="174" t="s">
        <v>4641</v>
      </c>
      <c r="E650" s="175">
        <v>0.6</v>
      </c>
      <c r="F650" s="175">
        <v>0.6</v>
      </c>
      <c r="G650" s="175">
        <f>IF(portfolio_toggle!$A$1=46,E650,
IF(portfolio_toggle!$A$1=38,F650,
"error: please specify 38 or 46 MMT"))</f>
        <v>0.6</v>
      </c>
    </row>
    <row r="651" spans="1:7" hidden="1">
      <c r="A651" s="174" t="s">
        <v>630</v>
      </c>
      <c r="B651" s="174">
        <v>2025</v>
      </c>
      <c r="C651" s="174">
        <v>2</v>
      </c>
      <c r="D651" s="174" t="s">
        <v>4642</v>
      </c>
      <c r="E651" s="175">
        <v>0.7</v>
      </c>
      <c r="F651" s="175">
        <v>0.7</v>
      </c>
      <c r="G651" s="175">
        <f>IF(portfolio_toggle!$A$1=46,E651,
IF(portfolio_toggle!$A$1=38,F651,
"error: please specify 38 or 46 MMT"))</f>
        <v>0.7</v>
      </c>
    </row>
    <row r="652" spans="1:7" hidden="1">
      <c r="A652" s="174" t="s">
        <v>630</v>
      </c>
      <c r="B652" s="174">
        <v>2025</v>
      </c>
      <c r="C652" s="174">
        <v>3</v>
      </c>
      <c r="D652" s="174" t="s">
        <v>4643</v>
      </c>
      <c r="E652" s="175">
        <v>0.73</v>
      </c>
      <c r="F652" s="175">
        <v>0.73</v>
      </c>
      <c r="G652" s="175">
        <f>IF(portfolio_toggle!$A$1=46,E652,
IF(portfolio_toggle!$A$1=38,F652,
"error: please specify 38 or 46 MMT"))</f>
        <v>0.73</v>
      </c>
    </row>
    <row r="653" spans="1:7" hidden="1">
      <c r="A653" s="174" t="s">
        <v>630</v>
      </c>
      <c r="B653" s="174">
        <v>2025</v>
      </c>
      <c r="C653" s="174">
        <v>4</v>
      </c>
      <c r="D653" s="174" t="s">
        <v>4644</v>
      </c>
      <c r="E653" s="175">
        <v>0.72</v>
      </c>
      <c r="F653" s="175">
        <v>0.72</v>
      </c>
      <c r="G653" s="175">
        <f>IF(portfolio_toggle!$A$1=46,E653,
IF(portfolio_toggle!$A$1=38,F653,
"error: please specify 38 or 46 MMT"))</f>
        <v>0.72</v>
      </c>
    </row>
    <row r="654" spans="1:7" hidden="1">
      <c r="A654" s="174" t="s">
        <v>630</v>
      </c>
      <c r="B654" s="174">
        <v>2025</v>
      </c>
      <c r="C654" s="174">
        <v>5</v>
      </c>
      <c r="D654" s="174" t="s">
        <v>4645</v>
      </c>
      <c r="E654" s="175">
        <v>0.69</v>
      </c>
      <c r="F654" s="175">
        <v>0.69</v>
      </c>
      <c r="G654" s="175">
        <f>IF(portfolio_toggle!$A$1=46,E654,
IF(portfolio_toggle!$A$1=38,F654,
"error: please specify 38 or 46 MMT"))</f>
        <v>0.69</v>
      </c>
    </row>
    <row r="655" spans="1:7" hidden="1">
      <c r="A655" s="174" t="s">
        <v>630</v>
      </c>
      <c r="B655" s="174">
        <v>2025</v>
      </c>
      <c r="C655" s="174">
        <v>6</v>
      </c>
      <c r="D655" s="174" t="s">
        <v>4646</v>
      </c>
      <c r="E655" s="175">
        <v>0.74</v>
      </c>
      <c r="F655" s="175">
        <v>0.74</v>
      </c>
      <c r="G655" s="175">
        <f>IF(portfolio_toggle!$A$1=46,E655,
IF(portfolio_toggle!$A$1=38,F655,
"error: please specify 38 or 46 MMT"))</f>
        <v>0.74</v>
      </c>
    </row>
    <row r="656" spans="1:7" hidden="1">
      <c r="A656" s="174" t="s">
        <v>630</v>
      </c>
      <c r="B656" s="174">
        <v>2025</v>
      </c>
      <c r="C656" s="174">
        <v>7</v>
      </c>
      <c r="D656" s="174" t="s">
        <v>4647</v>
      </c>
      <c r="E656" s="175">
        <v>0.73</v>
      </c>
      <c r="F656" s="175">
        <v>0.73</v>
      </c>
      <c r="G656" s="175">
        <f>IF(portfolio_toggle!$A$1=46,E656,
IF(portfolio_toggle!$A$1=38,F656,
"error: please specify 38 or 46 MMT"))</f>
        <v>0.73</v>
      </c>
    </row>
    <row r="657" spans="1:7" hidden="1">
      <c r="A657" s="174" t="s">
        <v>630</v>
      </c>
      <c r="B657" s="174">
        <v>2025</v>
      </c>
      <c r="C657" s="174">
        <v>8</v>
      </c>
      <c r="D657" s="174" t="s">
        <v>4648</v>
      </c>
      <c r="E657" s="175">
        <v>0.72</v>
      </c>
      <c r="F657" s="175">
        <v>0.72</v>
      </c>
      <c r="G657" s="175">
        <f>IF(portfolio_toggle!$A$1=46,E657,
IF(portfolio_toggle!$A$1=38,F657,
"error: please specify 38 or 46 MMT"))</f>
        <v>0.72</v>
      </c>
    </row>
    <row r="658" spans="1:7" hidden="1">
      <c r="A658" s="174" t="s">
        <v>630</v>
      </c>
      <c r="B658" s="174">
        <v>2025</v>
      </c>
      <c r="C658" s="174">
        <v>9</v>
      </c>
      <c r="D658" s="174" t="s">
        <v>4649</v>
      </c>
      <c r="E658" s="175">
        <v>0.71</v>
      </c>
      <c r="F658" s="175">
        <v>0.71</v>
      </c>
      <c r="G658" s="175">
        <f>IF(portfolio_toggle!$A$1=46,E658,
IF(portfolio_toggle!$A$1=38,F658,
"error: please specify 38 or 46 MMT"))</f>
        <v>0.71</v>
      </c>
    </row>
    <row r="659" spans="1:7" hidden="1">
      <c r="A659" s="174" t="s">
        <v>630</v>
      </c>
      <c r="B659" s="174">
        <v>2025</v>
      </c>
      <c r="C659" s="174">
        <v>10</v>
      </c>
      <c r="D659" s="174" t="s">
        <v>4650</v>
      </c>
      <c r="E659" s="175">
        <v>0.64</v>
      </c>
      <c r="F659" s="175">
        <v>0.64</v>
      </c>
      <c r="G659" s="175">
        <f>IF(portfolio_toggle!$A$1=46,E659,
IF(portfolio_toggle!$A$1=38,F659,
"error: please specify 38 or 46 MMT"))</f>
        <v>0.64</v>
      </c>
    </row>
    <row r="660" spans="1:7" hidden="1">
      <c r="A660" s="174" t="s">
        <v>630</v>
      </c>
      <c r="B660" s="174">
        <v>2025</v>
      </c>
      <c r="C660" s="174">
        <v>11</v>
      </c>
      <c r="D660" s="174" t="s">
        <v>4651</v>
      </c>
      <c r="E660" s="175">
        <v>0.56000000000000005</v>
      </c>
      <c r="F660" s="175">
        <v>0.56000000000000005</v>
      </c>
      <c r="G660" s="175">
        <f>IF(portfolio_toggle!$A$1=46,E660,
IF(portfolio_toggle!$A$1=38,F660,
"error: please specify 38 or 46 MMT"))</f>
        <v>0.56000000000000005</v>
      </c>
    </row>
    <row r="661" spans="1:7" hidden="1">
      <c r="A661" s="174" t="s">
        <v>630</v>
      </c>
      <c r="B661" s="174">
        <v>2025</v>
      </c>
      <c r="C661" s="174">
        <v>12</v>
      </c>
      <c r="D661" s="174" t="s">
        <v>4652</v>
      </c>
      <c r="E661" s="175">
        <v>0.64</v>
      </c>
      <c r="F661" s="175">
        <v>0.64</v>
      </c>
      <c r="G661" s="175">
        <f>IF(portfolio_toggle!$A$1=46,E661,
IF(portfolio_toggle!$A$1=38,F661,
"error: please specify 38 or 46 MMT"))</f>
        <v>0.64</v>
      </c>
    </row>
    <row r="662" spans="1:7" hidden="1">
      <c r="A662" s="174" t="s">
        <v>631</v>
      </c>
      <c r="B662" s="174">
        <v>2025</v>
      </c>
      <c r="C662" s="174">
        <v>1</v>
      </c>
      <c r="D662" s="174" t="s">
        <v>4653</v>
      </c>
      <c r="E662" s="175">
        <v>1</v>
      </c>
      <c r="F662" s="175">
        <v>1</v>
      </c>
      <c r="G662" s="175">
        <f>IF(portfolio_toggle!$A$1=46,E662,
IF(portfolio_toggle!$A$1=38,F662,
"error: please specify 38 or 46 MMT"))</f>
        <v>1</v>
      </c>
    </row>
    <row r="663" spans="1:7" hidden="1">
      <c r="A663" s="174" t="s">
        <v>631</v>
      </c>
      <c r="B663" s="174">
        <v>2025</v>
      </c>
      <c r="C663" s="174">
        <v>2</v>
      </c>
      <c r="D663" s="174" t="s">
        <v>4654</v>
      </c>
      <c r="E663" s="175">
        <v>1</v>
      </c>
      <c r="F663" s="175">
        <v>1</v>
      </c>
      <c r="G663" s="175">
        <f>IF(portfolio_toggle!$A$1=46,E663,
IF(portfolio_toggle!$A$1=38,F663,
"error: please specify 38 or 46 MMT"))</f>
        <v>1</v>
      </c>
    </row>
    <row r="664" spans="1:7" hidden="1">
      <c r="A664" s="174" t="s">
        <v>631</v>
      </c>
      <c r="B664" s="174">
        <v>2025</v>
      </c>
      <c r="C664" s="174">
        <v>3</v>
      </c>
      <c r="D664" s="174" t="s">
        <v>4655</v>
      </c>
      <c r="E664" s="175">
        <v>1</v>
      </c>
      <c r="F664" s="175">
        <v>1</v>
      </c>
      <c r="G664" s="175">
        <f>IF(portfolio_toggle!$A$1=46,E664,
IF(portfolio_toggle!$A$1=38,F664,
"error: please specify 38 or 46 MMT"))</f>
        <v>1</v>
      </c>
    </row>
    <row r="665" spans="1:7" hidden="1">
      <c r="A665" s="174" t="s">
        <v>631</v>
      </c>
      <c r="B665" s="174">
        <v>2025</v>
      </c>
      <c r="C665" s="174">
        <v>4</v>
      </c>
      <c r="D665" s="174" t="s">
        <v>4656</v>
      </c>
      <c r="E665" s="175">
        <v>1</v>
      </c>
      <c r="F665" s="175">
        <v>1</v>
      </c>
      <c r="G665" s="175">
        <f>IF(portfolio_toggle!$A$1=46,E665,
IF(portfolio_toggle!$A$1=38,F665,
"error: please specify 38 or 46 MMT"))</f>
        <v>1</v>
      </c>
    </row>
    <row r="666" spans="1:7" hidden="1">
      <c r="A666" s="174" t="s">
        <v>631</v>
      </c>
      <c r="B666" s="174">
        <v>2025</v>
      </c>
      <c r="C666" s="174">
        <v>5</v>
      </c>
      <c r="D666" s="174" t="s">
        <v>4657</v>
      </c>
      <c r="E666" s="175">
        <v>1</v>
      </c>
      <c r="F666" s="175">
        <v>1</v>
      </c>
      <c r="G666" s="175">
        <f>IF(portfolio_toggle!$A$1=46,E666,
IF(portfolio_toggle!$A$1=38,F666,
"error: please specify 38 or 46 MMT"))</f>
        <v>1</v>
      </c>
    </row>
    <row r="667" spans="1:7" hidden="1">
      <c r="A667" s="174" t="s">
        <v>631</v>
      </c>
      <c r="B667" s="174">
        <v>2025</v>
      </c>
      <c r="C667" s="174">
        <v>6</v>
      </c>
      <c r="D667" s="174" t="s">
        <v>4658</v>
      </c>
      <c r="E667" s="175">
        <v>1</v>
      </c>
      <c r="F667" s="175">
        <v>1</v>
      </c>
      <c r="G667" s="175">
        <f>IF(portfolio_toggle!$A$1=46,E667,
IF(portfolio_toggle!$A$1=38,F667,
"error: please specify 38 or 46 MMT"))</f>
        <v>1</v>
      </c>
    </row>
    <row r="668" spans="1:7" hidden="1">
      <c r="A668" s="174" t="s">
        <v>631</v>
      </c>
      <c r="B668" s="174">
        <v>2025</v>
      </c>
      <c r="C668" s="174">
        <v>7</v>
      </c>
      <c r="D668" s="174" t="s">
        <v>4659</v>
      </c>
      <c r="E668" s="175">
        <v>1</v>
      </c>
      <c r="F668" s="175">
        <v>1</v>
      </c>
      <c r="G668" s="175">
        <f>IF(portfolio_toggle!$A$1=46,E668,
IF(portfolio_toggle!$A$1=38,F668,
"error: please specify 38 or 46 MMT"))</f>
        <v>1</v>
      </c>
    </row>
    <row r="669" spans="1:7" hidden="1">
      <c r="A669" s="174" t="s">
        <v>631</v>
      </c>
      <c r="B669" s="174">
        <v>2025</v>
      </c>
      <c r="C669" s="174">
        <v>8</v>
      </c>
      <c r="D669" s="174" t="s">
        <v>4660</v>
      </c>
      <c r="E669" s="175">
        <v>1</v>
      </c>
      <c r="F669" s="175">
        <v>1</v>
      </c>
      <c r="G669" s="175">
        <f>IF(portfolio_toggle!$A$1=46,E669,
IF(portfolio_toggle!$A$1=38,F669,
"error: please specify 38 or 46 MMT"))</f>
        <v>1</v>
      </c>
    </row>
    <row r="670" spans="1:7" hidden="1">
      <c r="A670" s="174" t="s">
        <v>631</v>
      </c>
      <c r="B670" s="174">
        <v>2025</v>
      </c>
      <c r="C670" s="174">
        <v>9</v>
      </c>
      <c r="D670" s="174" t="s">
        <v>4661</v>
      </c>
      <c r="E670" s="175">
        <v>1</v>
      </c>
      <c r="F670" s="175">
        <v>1</v>
      </c>
      <c r="G670" s="175">
        <f>IF(portfolio_toggle!$A$1=46,E670,
IF(portfolio_toggle!$A$1=38,F670,
"error: please specify 38 or 46 MMT"))</f>
        <v>1</v>
      </c>
    </row>
    <row r="671" spans="1:7" hidden="1">
      <c r="A671" s="174" t="s">
        <v>631</v>
      </c>
      <c r="B671" s="174">
        <v>2025</v>
      </c>
      <c r="C671" s="174">
        <v>10</v>
      </c>
      <c r="D671" s="174" t="s">
        <v>4662</v>
      </c>
      <c r="E671" s="175">
        <v>1</v>
      </c>
      <c r="F671" s="175">
        <v>1</v>
      </c>
      <c r="G671" s="175">
        <f>IF(portfolio_toggle!$A$1=46,E671,
IF(portfolio_toggle!$A$1=38,F671,
"error: please specify 38 or 46 MMT"))</f>
        <v>1</v>
      </c>
    </row>
    <row r="672" spans="1:7" hidden="1">
      <c r="A672" s="174" t="s">
        <v>631</v>
      </c>
      <c r="B672" s="174">
        <v>2025</v>
      </c>
      <c r="C672" s="174">
        <v>11</v>
      </c>
      <c r="D672" s="174" t="s">
        <v>4663</v>
      </c>
      <c r="E672" s="175">
        <v>1</v>
      </c>
      <c r="F672" s="175">
        <v>1</v>
      </c>
      <c r="G672" s="175">
        <f>IF(portfolio_toggle!$A$1=46,E672,
IF(portfolio_toggle!$A$1=38,F672,
"error: please specify 38 or 46 MMT"))</f>
        <v>1</v>
      </c>
    </row>
    <row r="673" spans="1:7" hidden="1">
      <c r="A673" s="174" t="s">
        <v>631</v>
      </c>
      <c r="B673" s="174">
        <v>2025</v>
      </c>
      <c r="C673" s="174">
        <v>12</v>
      </c>
      <c r="D673" s="174" t="s">
        <v>4664</v>
      </c>
      <c r="E673" s="175">
        <v>1</v>
      </c>
      <c r="F673" s="175">
        <v>1</v>
      </c>
      <c r="G673" s="175">
        <f>IF(portfolio_toggle!$A$1=46,E673,
IF(portfolio_toggle!$A$1=38,F673,
"error: please specify 38 or 46 MMT"))</f>
        <v>1</v>
      </c>
    </row>
    <row r="674" spans="1:7">
      <c r="A674" s="174" t="s">
        <v>632</v>
      </c>
      <c r="B674" s="174">
        <v>2025</v>
      </c>
      <c r="C674" s="174">
        <v>1</v>
      </c>
      <c r="D674" s="174" t="s">
        <v>4665</v>
      </c>
      <c r="E674" s="175">
        <v>0.98301732361648997</v>
      </c>
      <c r="F674" s="175">
        <v>1</v>
      </c>
      <c r="G674" s="175">
        <f>IF(portfolio_toggle!$A$1=46,E674,
IF(portfolio_toggle!$A$1=38,F674,
"error: please specify 38 or 46 MMT"))</f>
        <v>0.98301732361648997</v>
      </c>
    </row>
    <row r="675" spans="1:7">
      <c r="A675" s="174" t="s">
        <v>632</v>
      </c>
      <c r="B675" s="174">
        <v>2025</v>
      </c>
      <c r="C675" s="174">
        <v>2</v>
      </c>
      <c r="D675" s="174" t="s">
        <v>4666</v>
      </c>
      <c r="E675" s="175">
        <v>0.98301732361648997</v>
      </c>
      <c r="F675" s="175">
        <v>1</v>
      </c>
      <c r="G675" s="175">
        <f>IF(portfolio_toggle!$A$1=46,E675,
IF(portfolio_toggle!$A$1=38,F675,
"error: please specify 38 or 46 MMT"))</f>
        <v>0.98301732361648997</v>
      </c>
    </row>
    <row r="676" spans="1:7">
      <c r="A676" s="174" t="s">
        <v>632</v>
      </c>
      <c r="B676" s="174">
        <v>2025</v>
      </c>
      <c r="C676" s="174">
        <v>3</v>
      </c>
      <c r="D676" s="174" t="s">
        <v>4667</v>
      </c>
      <c r="E676" s="175">
        <v>0.98301732361648997</v>
      </c>
      <c r="F676" s="175">
        <v>1</v>
      </c>
      <c r="G676" s="175">
        <f>IF(portfolio_toggle!$A$1=46,E676,
IF(portfolio_toggle!$A$1=38,F676,
"error: please specify 38 or 46 MMT"))</f>
        <v>0.98301732361648997</v>
      </c>
    </row>
    <row r="677" spans="1:7">
      <c r="A677" s="174" t="s">
        <v>632</v>
      </c>
      <c r="B677" s="174">
        <v>2025</v>
      </c>
      <c r="C677" s="174">
        <v>4</v>
      </c>
      <c r="D677" s="174" t="s">
        <v>4668</v>
      </c>
      <c r="E677" s="175">
        <v>0.98301732361648997</v>
      </c>
      <c r="F677" s="175">
        <v>1</v>
      </c>
      <c r="G677" s="175">
        <f>IF(portfolio_toggle!$A$1=46,E677,
IF(portfolio_toggle!$A$1=38,F677,
"error: please specify 38 or 46 MMT"))</f>
        <v>0.98301732361648997</v>
      </c>
    </row>
    <row r="678" spans="1:7">
      <c r="A678" s="174" t="s">
        <v>632</v>
      </c>
      <c r="B678" s="174">
        <v>2025</v>
      </c>
      <c r="C678" s="174">
        <v>5</v>
      </c>
      <c r="D678" s="174" t="s">
        <v>4669</v>
      </c>
      <c r="E678" s="175">
        <v>0.98301732361648997</v>
      </c>
      <c r="F678" s="175">
        <v>1</v>
      </c>
      <c r="G678" s="175">
        <f>IF(portfolio_toggle!$A$1=46,E678,
IF(portfolio_toggle!$A$1=38,F678,
"error: please specify 38 or 46 MMT"))</f>
        <v>0.98301732361648997</v>
      </c>
    </row>
    <row r="679" spans="1:7">
      <c r="A679" s="174" t="s">
        <v>632</v>
      </c>
      <c r="B679" s="174">
        <v>2025</v>
      </c>
      <c r="C679" s="174">
        <v>6</v>
      </c>
      <c r="D679" s="174" t="s">
        <v>4670</v>
      </c>
      <c r="E679" s="175">
        <v>0.98301732361648997</v>
      </c>
      <c r="F679" s="175">
        <v>1</v>
      </c>
      <c r="G679" s="175">
        <f>IF(portfolio_toggle!$A$1=46,E679,
IF(portfolio_toggle!$A$1=38,F679,
"error: please specify 38 or 46 MMT"))</f>
        <v>0.98301732361648997</v>
      </c>
    </row>
    <row r="680" spans="1:7">
      <c r="A680" s="174" t="s">
        <v>632</v>
      </c>
      <c r="B680" s="174">
        <v>2025</v>
      </c>
      <c r="C680" s="174">
        <v>7</v>
      </c>
      <c r="D680" s="174" t="s">
        <v>4671</v>
      </c>
      <c r="E680" s="175">
        <v>0.98301732361648997</v>
      </c>
      <c r="F680" s="175">
        <v>1</v>
      </c>
      <c r="G680" s="175">
        <f>IF(portfolio_toggle!$A$1=46,E680,
IF(portfolio_toggle!$A$1=38,F680,
"error: please specify 38 or 46 MMT"))</f>
        <v>0.98301732361648997</v>
      </c>
    </row>
    <row r="681" spans="1:7">
      <c r="A681" s="174" t="s">
        <v>632</v>
      </c>
      <c r="B681" s="174">
        <v>2025</v>
      </c>
      <c r="C681" s="174">
        <v>8</v>
      </c>
      <c r="D681" s="174" t="s">
        <v>4672</v>
      </c>
      <c r="E681" s="175">
        <v>0.98301732361648997</v>
      </c>
      <c r="F681" s="175">
        <v>1</v>
      </c>
      <c r="G681" s="175">
        <f>IF(portfolio_toggle!$A$1=46,E681,
IF(portfolio_toggle!$A$1=38,F681,
"error: please specify 38 or 46 MMT"))</f>
        <v>0.98301732361648997</v>
      </c>
    </row>
    <row r="682" spans="1:7">
      <c r="A682" s="174" t="s">
        <v>632</v>
      </c>
      <c r="B682" s="174">
        <v>2025</v>
      </c>
      <c r="C682" s="174">
        <v>9</v>
      </c>
      <c r="D682" s="174" t="s">
        <v>4673</v>
      </c>
      <c r="E682" s="175">
        <v>0.98301732361648997</v>
      </c>
      <c r="F682" s="175">
        <v>1</v>
      </c>
      <c r="G682" s="175">
        <f>IF(portfolio_toggle!$A$1=46,E682,
IF(portfolio_toggle!$A$1=38,F682,
"error: please specify 38 or 46 MMT"))</f>
        <v>0.98301732361648997</v>
      </c>
    </row>
    <row r="683" spans="1:7">
      <c r="A683" s="174" t="s">
        <v>632</v>
      </c>
      <c r="B683" s="174">
        <v>2025</v>
      </c>
      <c r="C683" s="174">
        <v>10</v>
      </c>
      <c r="D683" s="174" t="s">
        <v>4674</v>
      </c>
      <c r="E683" s="175">
        <v>0.98301732361648997</v>
      </c>
      <c r="F683" s="175">
        <v>1</v>
      </c>
      <c r="G683" s="175">
        <f>IF(portfolio_toggle!$A$1=46,E683,
IF(portfolio_toggle!$A$1=38,F683,
"error: please specify 38 or 46 MMT"))</f>
        <v>0.98301732361648997</v>
      </c>
    </row>
    <row r="684" spans="1:7">
      <c r="A684" s="174" t="s">
        <v>632</v>
      </c>
      <c r="B684" s="174">
        <v>2025</v>
      </c>
      <c r="C684" s="174">
        <v>11</v>
      </c>
      <c r="D684" s="174" t="s">
        <v>4675</v>
      </c>
      <c r="E684" s="175">
        <v>0.98301732361648997</v>
      </c>
      <c r="F684" s="175">
        <v>1</v>
      </c>
      <c r="G684" s="175">
        <f>IF(portfolio_toggle!$A$1=46,E684,
IF(portfolio_toggle!$A$1=38,F684,
"error: please specify 38 or 46 MMT"))</f>
        <v>0.98301732361648997</v>
      </c>
    </row>
    <row r="685" spans="1:7">
      <c r="A685" s="174" t="s">
        <v>632</v>
      </c>
      <c r="B685" s="174">
        <v>2025</v>
      </c>
      <c r="C685" s="174">
        <v>12</v>
      </c>
      <c r="D685" s="174" t="s">
        <v>4676</v>
      </c>
      <c r="E685" s="175">
        <v>0.98301732361648997</v>
      </c>
      <c r="F685" s="175">
        <v>1</v>
      </c>
      <c r="G685" s="175">
        <f>IF(portfolio_toggle!$A$1=46,E685,
IF(portfolio_toggle!$A$1=38,F685,
"error: please specify 38 or 46 MMT"))</f>
        <v>0.98301732361648997</v>
      </c>
    </row>
    <row r="686" spans="1:7" hidden="1">
      <c r="A686" s="174" t="s">
        <v>633</v>
      </c>
      <c r="B686" s="174">
        <v>2025</v>
      </c>
      <c r="C686" s="174">
        <v>1</v>
      </c>
      <c r="D686" s="174" t="s">
        <v>4677</v>
      </c>
      <c r="E686" s="175">
        <v>1</v>
      </c>
      <c r="F686" s="175">
        <v>1</v>
      </c>
      <c r="G686" s="175">
        <f>IF(portfolio_toggle!$A$1=46,E686,
IF(portfolio_toggle!$A$1=38,F686,
"error: please specify 38 or 46 MMT"))</f>
        <v>1</v>
      </c>
    </row>
    <row r="687" spans="1:7" hidden="1">
      <c r="A687" s="174" t="s">
        <v>633</v>
      </c>
      <c r="B687" s="174">
        <v>2025</v>
      </c>
      <c r="C687" s="174">
        <v>2</v>
      </c>
      <c r="D687" s="174" t="s">
        <v>4678</v>
      </c>
      <c r="E687" s="175">
        <v>1</v>
      </c>
      <c r="F687" s="175">
        <v>1</v>
      </c>
      <c r="G687" s="175">
        <f>IF(portfolio_toggle!$A$1=46,E687,
IF(portfolio_toggle!$A$1=38,F687,
"error: please specify 38 or 46 MMT"))</f>
        <v>1</v>
      </c>
    </row>
    <row r="688" spans="1:7" hidden="1">
      <c r="A688" s="174" t="s">
        <v>633</v>
      </c>
      <c r="B688" s="174">
        <v>2025</v>
      </c>
      <c r="C688" s="174">
        <v>3</v>
      </c>
      <c r="D688" s="174" t="s">
        <v>4679</v>
      </c>
      <c r="E688" s="175">
        <v>1</v>
      </c>
      <c r="F688" s="175">
        <v>1</v>
      </c>
      <c r="G688" s="175">
        <f>IF(portfolio_toggle!$A$1=46,E688,
IF(portfolio_toggle!$A$1=38,F688,
"error: please specify 38 or 46 MMT"))</f>
        <v>1</v>
      </c>
    </row>
    <row r="689" spans="1:7" hidden="1">
      <c r="A689" s="174" t="s">
        <v>633</v>
      </c>
      <c r="B689" s="174">
        <v>2025</v>
      </c>
      <c r="C689" s="174">
        <v>4</v>
      </c>
      <c r="D689" s="174" t="s">
        <v>4680</v>
      </c>
      <c r="E689" s="175">
        <v>1</v>
      </c>
      <c r="F689" s="175">
        <v>1</v>
      </c>
      <c r="G689" s="175">
        <f>IF(portfolio_toggle!$A$1=46,E689,
IF(portfolio_toggle!$A$1=38,F689,
"error: please specify 38 or 46 MMT"))</f>
        <v>1</v>
      </c>
    </row>
    <row r="690" spans="1:7" hidden="1">
      <c r="A690" s="174" t="s">
        <v>633</v>
      </c>
      <c r="B690" s="174">
        <v>2025</v>
      </c>
      <c r="C690" s="174">
        <v>5</v>
      </c>
      <c r="D690" s="174" t="s">
        <v>4681</v>
      </c>
      <c r="E690" s="175">
        <v>1</v>
      </c>
      <c r="F690" s="175">
        <v>1</v>
      </c>
      <c r="G690" s="175">
        <f>IF(portfolio_toggle!$A$1=46,E690,
IF(portfolio_toggle!$A$1=38,F690,
"error: please specify 38 or 46 MMT"))</f>
        <v>1</v>
      </c>
    </row>
    <row r="691" spans="1:7" hidden="1">
      <c r="A691" s="174" t="s">
        <v>633</v>
      </c>
      <c r="B691" s="174">
        <v>2025</v>
      </c>
      <c r="C691" s="174">
        <v>6</v>
      </c>
      <c r="D691" s="174" t="s">
        <v>4682</v>
      </c>
      <c r="E691" s="175">
        <v>1</v>
      </c>
      <c r="F691" s="175">
        <v>1</v>
      </c>
      <c r="G691" s="175">
        <f>IF(portfolio_toggle!$A$1=46,E691,
IF(portfolio_toggle!$A$1=38,F691,
"error: please specify 38 or 46 MMT"))</f>
        <v>1</v>
      </c>
    </row>
    <row r="692" spans="1:7" hidden="1">
      <c r="A692" s="174" t="s">
        <v>633</v>
      </c>
      <c r="B692" s="174">
        <v>2025</v>
      </c>
      <c r="C692" s="174">
        <v>7</v>
      </c>
      <c r="D692" s="174" t="s">
        <v>4683</v>
      </c>
      <c r="E692" s="175">
        <v>1</v>
      </c>
      <c r="F692" s="175">
        <v>1</v>
      </c>
      <c r="G692" s="175">
        <f>IF(portfolio_toggle!$A$1=46,E692,
IF(portfolio_toggle!$A$1=38,F692,
"error: please specify 38 or 46 MMT"))</f>
        <v>1</v>
      </c>
    </row>
    <row r="693" spans="1:7" hidden="1">
      <c r="A693" s="174" t="s">
        <v>633</v>
      </c>
      <c r="B693" s="174">
        <v>2025</v>
      </c>
      <c r="C693" s="174">
        <v>8</v>
      </c>
      <c r="D693" s="174" t="s">
        <v>4684</v>
      </c>
      <c r="E693" s="175">
        <v>1</v>
      </c>
      <c r="F693" s="175">
        <v>1</v>
      </c>
      <c r="G693" s="175">
        <f>IF(portfolio_toggle!$A$1=46,E693,
IF(portfolio_toggle!$A$1=38,F693,
"error: please specify 38 or 46 MMT"))</f>
        <v>1</v>
      </c>
    </row>
    <row r="694" spans="1:7" hidden="1">
      <c r="A694" s="174" t="s">
        <v>633</v>
      </c>
      <c r="B694" s="174">
        <v>2025</v>
      </c>
      <c r="C694" s="174">
        <v>9</v>
      </c>
      <c r="D694" s="174" t="s">
        <v>4685</v>
      </c>
      <c r="E694" s="175">
        <v>1</v>
      </c>
      <c r="F694" s="175">
        <v>1</v>
      </c>
      <c r="G694" s="175">
        <f>IF(portfolio_toggle!$A$1=46,E694,
IF(portfolio_toggle!$A$1=38,F694,
"error: please specify 38 or 46 MMT"))</f>
        <v>1</v>
      </c>
    </row>
    <row r="695" spans="1:7" hidden="1">
      <c r="A695" s="174" t="s">
        <v>633</v>
      </c>
      <c r="B695" s="174">
        <v>2025</v>
      </c>
      <c r="C695" s="174">
        <v>10</v>
      </c>
      <c r="D695" s="174" t="s">
        <v>4686</v>
      </c>
      <c r="E695" s="175">
        <v>1</v>
      </c>
      <c r="F695" s="175">
        <v>1</v>
      </c>
      <c r="G695" s="175">
        <f>IF(portfolio_toggle!$A$1=46,E695,
IF(portfolio_toggle!$A$1=38,F695,
"error: please specify 38 or 46 MMT"))</f>
        <v>1</v>
      </c>
    </row>
    <row r="696" spans="1:7" hidden="1">
      <c r="A696" s="174" t="s">
        <v>633</v>
      </c>
      <c r="B696" s="174">
        <v>2025</v>
      </c>
      <c r="C696" s="174">
        <v>11</v>
      </c>
      <c r="D696" s="174" t="s">
        <v>4687</v>
      </c>
      <c r="E696" s="175">
        <v>1</v>
      </c>
      <c r="F696" s="175">
        <v>1</v>
      </c>
      <c r="G696" s="175">
        <f>IF(portfolio_toggle!$A$1=46,E696,
IF(portfolio_toggle!$A$1=38,F696,
"error: please specify 38 or 46 MMT"))</f>
        <v>1</v>
      </c>
    </row>
    <row r="697" spans="1:7" hidden="1">
      <c r="A697" s="174" t="s">
        <v>633</v>
      </c>
      <c r="B697" s="174">
        <v>2025</v>
      </c>
      <c r="C697" s="174">
        <v>12</v>
      </c>
      <c r="D697" s="174" t="s">
        <v>4688</v>
      </c>
      <c r="E697" s="175">
        <v>1</v>
      </c>
      <c r="F697" s="175">
        <v>1</v>
      </c>
      <c r="G697" s="175">
        <f>IF(portfolio_toggle!$A$1=46,E697,
IF(portfolio_toggle!$A$1=38,F697,
"error: please specify 38 or 46 MMT"))</f>
        <v>1</v>
      </c>
    </row>
    <row r="698" spans="1:7" hidden="1">
      <c r="A698" s="174" t="s">
        <v>626</v>
      </c>
      <c r="B698" s="174">
        <v>2026</v>
      </c>
      <c r="C698" s="174">
        <v>1</v>
      </c>
      <c r="D698" s="174" t="s">
        <v>4689</v>
      </c>
      <c r="E698" s="175">
        <v>0.82</v>
      </c>
      <c r="F698" s="175">
        <v>0.82</v>
      </c>
      <c r="G698" s="175">
        <f>IF(portfolio_toggle!$A$1=46,E698,
IF(portfolio_toggle!$A$1=38,F698,
"error: please specify 38 or 46 MMT"))</f>
        <v>0.82</v>
      </c>
    </row>
    <row r="699" spans="1:7" hidden="1">
      <c r="A699" s="174" t="s">
        <v>626</v>
      </c>
      <c r="B699" s="174">
        <v>2026</v>
      </c>
      <c r="C699" s="174">
        <v>2</v>
      </c>
      <c r="D699" s="174" t="s">
        <v>4690</v>
      </c>
      <c r="E699" s="175">
        <v>0.86</v>
      </c>
      <c r="F699" s="175">
        <v>0.86</v>
      </c>
      <c r="G699" s="175">
        <f>IF(portfolio_toggle!$A$1=46,E699,
IF(portfolio_toggle!$A$1=38,F699,
"error: please specify 38 or 46 MMT"))</f>
        <v>0.86</v>
      </c>
    </row>
    <row r="700" spans="1:7" hidden="1">
      <c r="A700" s="174" t="s">
        <v>626</v>
      </c>
      <c r="B700" s="174">
        <v>2026</v>
      </c>
      <c r="C700" s="174">
        <v>3</v>
      </c>
      <c r="D700" s="174" t="s">
        <v>4691</v>
      </c>
      <c r="E700" s="175">
        <v>0.84</v>
      </c>
      <c r="F700" s="175">
        <v>0.84</v>
      </c>
      <c r="G700" s="175">
        <f>IF(portfolio_toggle!$A$1=46,E700,
IF(portfolio_toggle!$A$1=38,F700,
"error: please specify 38 or 46 MMT"))</f>
        <v>0.84</v>
      </c>
    </row>
    <row r="701" spans="1:7" hidden="1">
      <c r="A701" s="174" t="s">
        <v>626</v>
      </c>
      <c r="B701" s="174">
        <v>2026</v>
      </c>
      <c r="C701" s="174">
        <v>4</v>
      </c>
      <c r="D701" s="174" t="s">
        <v>4692</v>
      </c>
      <c r="E701" s="175">
        <v>0.76</v>
      </c>
      <c r="F701" s="175">
        <v>0.76</v>
      </c>
      <c r="G701" s="175">
        <f>IF(portfolio_toggle!$A$1=46,E701,
IF(portfolio_toggle!$A$1=38,F701,
"error: please specify 38 or 46 MMT"))</f>
        <v>0.76</v>
      </c>
    </row>
    <row r="702" spans="1:7" hidden="1">
      <c r="A702" s="174" t="s">
        <v>626</v>
      </c>
      <c r="B702" s="174">
        <v>2026</v>
      </c>
      <c r="C702" s="174">
        <v>5</v>
      </c>
      <c r="D702" s="174" t="s">
        <v>4693</v>
      </c>
      <c r="E702" s="175">
        <v>0.83</v>
      </c>
      <c r="F702" s="175">
        <v>0.83</v>
      </c>
      <c r="G702" s="175">
        <f>IF(portfolio_toggle!$A$1=46,E702,
IF(portfolio_toggle!$A$1=38,F702,
"error: please specify 38 or 46 MMT"))</f>
        <v>0.83</v>
      </c>
    </row>
    <row r="703" spans="1:7" hidden="1">
      <c r="A703" s="174" t="s">
        <v>626</v>
      </c>
      <c r="B703" s="174">
        <v>2026</v>
      </c>
      <c r="C703" s="174">
        <v>6</v>
      </c>
      <c r="D703" s="174" t="s">
        <v>4694</v>
      </c>
      <c r="E703" s="175">
        <v>0.89</v>
      </c>
      <c r="F703" s="175">
        <v>0.89</v>
      </c>
      <c r="G703" s="175">
        <f>IF(portfolio_toggle!$A$1=46,E703,
IF(portfolio_toggle!$A$1=38,F703,
"error: please specify 38 or 46 MMT"))</f>
        <v>0.89</v>
      </c>
    </row>
    <row r="704" spans="1:7" hidden="1">
      <c r="A704" s="174" t="s">
        <v>626</v>
      </c>
      <c r="B704" s="174">
        <v>2026</v>
      </c>
      <c r="C704" s="174">
        <v>7</v>
      </c>
      <c r="D704" s="174" t="s">
        <v>4695</v>
      </c>
      <c r="E704" s="175">
        <v>0.87</v>
      </c>
      <c r="F704" s="175">
        <v>0.87</v>
      </c>
      <c r="G704" s="175">
        <f>IF(portfolio_toggle!$A$1=46,E704,
IF(portfolio_toggle!$A$1=38,F704,
"error: please specify 38 or 46 MMT"))</f>
        <v>0.87</v>
      </c>
    </row>
    <row r="705" spans="1:7" hidden="1">
      <c r="A705" s="174" t="s">
        <v>626</v>
      </c>
      <c r="B705" s="174">
        <v>2026</v>
      </c>
      <c r="C705" s="174">
        <v>8</v>
      </c>
      <c r="D705" s="174" t="s">
        <v>4696</v>
      </c>
      <c r="E705" s="175">
        <v>0.9</v>
      </c>
      <c r="F705" s="175">
        <v>0.9</v>
      </c>
      <c r="G705" s="175">
        <f>IF(portfolio_toggle!$A$1=46,E705,
IF(portfolio_toggle!$A$1=38,F705,
"error: please specify 38 or 46 MMT"))</f>
        <v>0.9</v>
      </c>
    </row>
    <row r="706" spans="1:7" hidden="1">
      <c r="A706" s="174" t="s">
        <v>626</v>
      </c>
      <c r="B706" s="174">
        <v>2026</v>
      </c>
      <c r="C706" s="174">
        <v>9</v>
      </c>
      <c r="D706" s="174" t="s">
        <v>4697</v>
      </c>
      <c r="E706" s="175">
        <v>0.9</v>
      </c>
      <c r="F706" s="175">
        <v>0.9</v>
      </c>
      <c r="G706" s="175">
        <f>IF(portfolio_toggle!$A$1=46,E706,
IF(portfolio_toggle!$A$1=38,F706,
"error: please specify 38 or 46 MMT"))</f>
        <v>0.9</v>
      </c>
    </row>
    <row r="707" spans="1:7" hidden="1">
      <c r="A707" s="174" t="s">
        <v>626</v>
      </c>
      <c r="B707" s="174">
        <v>2026</v>
      </c>
      <c r="C707" s="174">
        <v>10</v>
      </c>
      <c r="D707" s="174" t="s">
        <v>4698</v>
      </c>
      <c r="E707" s="175">
        <v>0.81</v>
      </c>
      <c r="F707" s="175">
        <v>0.81</v>
      </c>
      <c r="G707" s="175">
        <f>IF(portfolio_toggle!$A$1=46,E707,
IF(portfolio_toggle!$A$1=38,F707,
"error: please specify 38 or 46 MMT"))</f>
        <v>0.81</v>
      </c>
    </row>
    <row r="708" spans="1:7" hidden="1">
      <c r="A708" s="174" t="s">
        <v>626</v>
      </c>
      <c r="B708" s="174">
        <v>2026</v>
      </c>
      <c r="C708" s="174">
        <v>11</v>
      </c>
      <c r="D708" s="174" t="s">
        <v>4699</v>
      </c>
      <c r="E708" s="175">
        <v>0.85</v>
      </c>
      <c r="F708" s="175">
        <v>0.85</v>
      </c>
      <c r="G708" s="175">
        <f>IF(portfolio_toggle!$A$1=46,E708,
IF(portfolio_toggle!$A$1=38,F708,
"error: please specify 38 or 46 MMT"))</f>
        <v>0.85</v>
      </c>
    </row>
    <row r="709" spans="1:7" hidden="1">
      <c r="A709" s="174" t="s">
        <v>626</v>
      </c>
      <c r="B709" s="174">
        <v>2026</v>
      </c>
      <c r="C709" s="174">
        <v>12</v>
      </c>
      <c r="D709" s="174" t="s">
        <v>4700</v>
      </c>
      <c r="E709" s="175">
        <v>0.86</v>
      </c>
      <c r="F709" s="175">
        <v>0.86</v>
      </c>
      <c r="G709" s="175">
        <f>IF(portfolio_toggle!$A$1=46,E709,
IF(portfolio_toggle!$A$1=38,F709,
"error: please specify 38 or 46 MMT"))</f>
        <v>0.86</v>
      </c>
    </row>
    <row r="710" spans="1:7" hidden="1">
      <c r="A710" s="174" t="s">
        <v>627</v>
      </c>
      <c r="B710" s="174">
        <v>2026</v>
      </c>
      <c r="C710" s="174">
        <v>1</v>
      </c>
      <c r="D710" s="174" t="s">
        <v>4701</v>
      </c>
      <c r="E710" s="175">
        <v>0.81</v>
      </c>
      <c r="F710" s="175">
        <v>0.81</v>
      </c>
      <c r="G710" s="175">
        <f>IF(portfolio_toggle!$A$1=46,E710,
IF(portfolio_toggle!$A$1=38,F710,
"error: please specify 38 or 46 MMT"))</f>
        <v>0.81</v>
      </c>
    </row>
    <row r="711" spans="1:7" hidden="1">
      <c r="A711" s="174" t="s">
        <v>627</v>
      </c>
      <c r="B711" s="174">
        <v>2026</v>
      </c>
      <c r="C711" s="174">
        <v>2</v>
      </c>
      <c r="D711" s="174" t="s">
        <v>4702</v>
      </c>
      <c r="E711" s="175">
        <v>0.79</v>
      </c>
      <c r="F711" s="175">
        <v>0.79</v>
      </c>
      <c r="G711" s="175">
        <f>IF(portfolio_toggle!$A$1=46,E711,
IF(portfolio_toggle!$A$1=38,F711,
"error: please specify 38 or 46 MMT"))</f>
        <v>0.79</v>
      </c>
    </row>
    <row r="712" spans="1:7" hidden="1">
      <c r="A712" s="174" t="s">
        <v>627</v>
      </c>
      <c r="B712" s="174">
        <v>2026</v>
      </c>
      <c r="C712" s="174">
        <v>3</v>
      </c>
      <c r="D712" s="174" t="s">
        <v>4703</v>
      </c>
      <c r="E712" s="175">
        <v>0.73</v>
      </c>
      <c r="F712" s="175">
        <v>0.73</v>
      </c>
      <c r="G712" s="175">
        <f>IF(portfolio_toggle!$A$1=46,E712,
IF(portfolio_toggle!$A$1=38,F712,
"error: please specify 38 or 46 MMT"))</f>
        <v>0.73</v>
      </c>
    </row>
    <row r="713" spans="1:7" hidden="1">
      <c r="A713" s="174" t="s">
        <v>627</v>
      </c>
      <c r="B713" s="174">
        <v>2026</v>
      </c>
      <c r="C713" s="174">
        <v>4</v>
      </c>
      <c r="D713" s="174" t="s">
        <v>4704</v>
      </c>
      <c r="E713" s="175">
        <v>0.66</v>
      </c>
      <c r="F713" s="175">
        <v>0.66</v>
      </c>
      <c r="G713" s="175">
        <f>IF(portfolio_toggle!$A$1=46,E713,
IF(portfolio_toggle!$A$1=38,F713,
"error: please specify 38 or 46 MMT"))</f>
        <v>0.66</v>
      </c>
    </row>
    <row r="714" spans="1:7" hidden="1">
      <c r="A714" s="174" t="s">
        <v>627</v>
      </c>
      <c r="B714" s="174">
        <v>2026</v>
      </c>
      <c r="C714" s="174">
        <v>5</v>
      </c>
      <c r="D714" s="174" t="s">
        <v>4705</v>
      </c>
      <c r="E714" s="175">
        <v>0.79</v>
      </c>
      <c r="F714" s="175">
        <v>0.79</v>
      </c>
      <c r="G714" s="175">
        <f>IF(portfolio_toggle!$A$1=46,E714,
IF(portfolio_toggle!$A$1=38,F714,
"error: please specify 38 or 46 MMT"))</f>
        <v>0.79</v>
      </c>
    </row>
    <row r="715" spans="1:7" hidden="1">
      <c r="A715" s="174" t="s">
        <v>627</v>
      </c>
      <c r="B715" s="174">
        <v>2026</v>
      </c>
      <c r="C715" s="174">
        <v>6</v>
      </c>
      <c r="D715" s="174" t="s">
        <v>4706</v>
      </c>
      <c r="E715" s="175">
        <v>0.85</v>
      </c>
      <c r="F715" s="175">
        <v>0.85</v>
      </c>
      <c r="G715" s="175">
        <f>IF(portfolio_toggle!$A$1=46,E715,
IF(portfolio_toggle!$A$1=38,F715,
"error: please specify 38 or 46 MMT"))</f>
        <v>0.85</v>
      </c>
    </row>
    <row r="716" spans="1:7" hidden="1">
      <c r="A716" s="174" t="s">
        <v>627</v>
      </c>
      <c r="B716" s="174">
        <v>2026</v>
      </c>
      <c r="C716" s="174">
        <v>7</v>
      </c>
      <c r="D716" s="174" t="s">
        <v>4707</v>
      </c>
      <c r="E716" s="175">
        <v>0.83</v>
      </c>
      <c r="F716" s="175">
        <v>0.83</v>
      </c>
      <c r="G716" s="175">
        <f>IF(portfolio_toggle!$A$1=46,E716,
IF(portfolio_toggle!$A$1=38,F716,
"error: please specify 38 or 46 MMT"))</f>
        <v>0.83</v>
      </c>
    </row>
    <row r="717" spans="1:7" hidden="1">
      <c r="A717" s="174" t="s">
        <v>627</v>
      </c>
      <c r="B717" s="174">
        <v>2026</v>
      </c>
      <c r="C717" s="174">
        <v>8</v>
      </c>
      <c r="D717" s="174" t="s">
        <v>4708</v>
      </c>
      <c r="E717" s="175">
        <v>0.83</v>
      </c>
      <c r="F717" s="175">
        <v>0.83</v>
      </c>
      <c r="G717" s="175">
        <f>IF(portfolio_toggle!$A$1=46,E717,
IF(portfolio_toggle!$A$1=38,F717,
"error: please specify 38 or 46 MMT"))</f>
        <v>0.83</v>
      </c>
    </row>
    <row r="718" spans="1:7" hidden="1">
      <c r="A718" s="174" t="s">
        <v>627</v>
      </c>
      <c r="B718" s="174">
        <v>2026</v>
      </c>
      <c r="C718" s="174">
        <v>9</v>
      </c>
      <c r="D718" s="174" t="s">
        <v>4709</v>
      </c>
      <c r="E718" s="175">
        <v>0.8</v>
      </c>
      <c r="F718" s="175">
        <v>0.8</v>
      </c>
      <c r="G718" s="175">
        <f>IF(portfolio_toggle!$A$1=46,E718,
IF(portfolio_toggle!$A$1=38,F718,
"error: please specify 38 or 46 MMT"))</f>
        <v>0.8</v>
      </c>
    </row>
    <row r="719" spans="1:7" hidden="1">
      <c r="A719" s="174" t="s">
        <v>627</v>
      </c>
      <c r="B719" s="174">
        <v>2026</v>
      </c>
      <c r="C719" s="174">
        <v>10</v>
      </c>
      <c r="D719" s="174" t="s">
        <v>4710</v>
      </c>
      <c r="E719" s="175">
        <v>0.72</v>
      </c>
      <c r="F719" s="175">
        <v>0.72</v>
      </c>
      <c r="G719" s="175">
        <f>IF(portfolio_toggle!$A$1=46,E719,
IF(portfolio_toggle!$A$1=38,F719,
"error: please specify 38 or 46 MMT"))</f>
        <v>0.72</v>
      </c>
    </row>
    <row r="720" spans="1:7" hidden="1">
      <c r="A720" s="174" t="s">
        <v>627</v>
      </c>
      <c r="B720" s="174">
        <v>2026</v>
      </c>
      <c r="C720" s="174">
        <v>11</v>
      </c>
      <c r="D720" s="174" t="s">
        <v>4711</v>
      </c>
      <c r="E720" s="175">
        <v>0.78</v>
      </c>
      <c r="F720" s="175">
        <v>0.78</v>
      </c>
      <c r="G720" s="175">
        <f>IF(portfolio_toggle!$A$1=46,E720,
IF(portfolio_toggle!$A$1=38,F720,
"error: please specify 38 or 46 MMT"))</f>
        <v>0.78</v>
      </c>
    </row>
    <row r="721" spans="1:7" hidden="1">
      <c r="A721" s="174" t="s">
        <v>627</v>
      </c>
      <c r="B721" s="174">
        <v>2026</v>
      </c>
      <c r="C721" s="174">
        <v>12</v>
      </c>
      <c r="D721" s="174" t="s">
        <v>4712</v>
      </c>
      <c r="E721" s="175">
        <v>0.82</v>
      </c>
      <c r="F721" s="175">
        <v>0.82</v>
      </c>
      <c r="G721" s="175">
        <f>IF(portfolio_toggle!$A$1=46,E721,
IF(portfolio_toggle!$A$1=38,F721,
"error: please specify 38 or 46 MMT"))</f>
        <v>0.82</v>
      </c>
    </row>
    <row r="722" spans="1:7" hidden="1">
      <c r="A722" s="174" t="s">
        <v>629</v>
      </c>
      <c r="B722" s="174">
        <v>2026</v>
      </c>
      <c r="C722" s="174">
        <v>1</v>
      </c>
      <c r="D722" s="174" t="s">
        <v>4713</v>
      </c>
      <c r="E722" s="175">
        <v>0.95</v>
      </c>
      <c r="F722" s="175">
        <v>0.95</v>
      </c>
      <c r="G722" s="175">
        <f>IF(portfolio_toggle!$A$1=46,E722,
IF(portfolio_toggle!$A$1=38,F722,
"error: please specify 38 or 46 MMT"))</f>
        <v>0.95</v>
      </c>
    </row>
    <row r="723" spans="1:7" hidden="1">
      <c r="A723" s="174" t="s">
        <v>629</v>
      </c>
      <c r="B723" s="174">
        <v>2026</v>
      </c>
      <c r="C723" s="174">
        <v>2</v>
      </c>
      <c r="D723" s="174" t="s">
        <v>4714</v>
      </c>
      <c r="E723" s="175">
        <v>0.92</v>
      </c>
      <c r="F723" s="175">
        <v>0.92</v>
      </c>
      <c r="G723" s="175">
        <f>IF(portfolio_toggle!$A$1=46,E723,
IF(portfolio_toggle!$A$1=38,F723,
"error: please specify 38 or 46 MMT"))</f>
        <v>0.92</v>
      </c>
    </row>
    <row r="724" spans="1:7" hidden="1">
      <c r="A724" s="174" t="s">
        <v>629</v>
      </c>
      <c r="B724" s="174">
        <v>2026</v>
      </c>
      <c r="C724" s="174">
        <v>3</v>
      </c>
      <c r="D724" s="174" t="s">
        <v>4715</v>
      </c>
      <c r="E724" s="175">
        <v>0.88</v>
      </c>
      <c r="F724" s="175">
        <v>0.88</v>
      </c>
      <c r="G724" s="175">
        <f>IF(portfolio_toggle!$A$1=46,E724,
IF(portfolio_toggle!$A$1=38,F724,
"error: please specify 38 or 46 MMT"))</f>
        <v>0.88</v>
      </c>
    </row>
    <row r="725" spans="1:7" hidden="1">
      <c r="A725" s="174" t="s">
        <v>629</v>
      </c>
      <c r="B725" s="174">
        <v>2026</v>
      </c>
      <c r="C725" s="174">
        <v>4</v>
      </c>
      <c r="D725" s="174" t="s">
        <v>4716</v>
      </c>
      <c r="E725" s="175">
        <v>0.76</v>
      </c>
      <c r="F725" s="175">
        <v>0.76</v>
      </c>
      <c r="G725" s="175">
        <f>IF(portfolio_toggle!$A$1=46,E725,
IF(portfolio_toggle!$A$1=38,F725,
"error: please specify 38 or 46 MMT"))</f>
        <v>0.76</v>
      </c>
    </row>
    <row r="726" spans="1:7" hidden="1">
      <c r="A726" s="174" t="s">
        <v>629</v>
      </c>
      <c r="B726" s="174">
        <v>2026</v>
      </c>
      <c r="C726" s="174">
        <v>5</v>
      </c>
      <c r="D726" s="174" t="s">
        <v>4717</v>
      </c>
      <c r="E726" s="175">
        <v>0.74</v>
      </c>
      <c r="F726" s="175">
        <v>0.74</v>
      </c>
      <c r="G726" s="175">
        <f>IF(portfolio_toggle!$A$1=46,E726,
IF(portfolio_toggle!$A$1=38,F726,
"error: please specify 38 or 46 MMT"))</f>
        <v>0.74</v>
      </c>
    </row>
    <row r="727" spans="1:7" hidden="1">
      <c r="A727" s="174" t="s">
        <v>629</v>
      </c>
      <c r="B727" s="174">
        <v>2026</v>
      </c>
      <c r="C727" s="174">
        <v>6</v>
      </c>
      <c r="D727" s="174" t="s">
        <v>4718</v>
      </c>
      <c r="E727" s="175">
        <v>0.7</v>
      </c>
      <c r="F727" s="175">
        <v>0.7</v>
      </c>
      <c r="G727" s="175">
        <f>IF(portfolio_toggle!$A$1=46,E727,
IF(portfolio_toggle!$A$1=38,F727,
"error: please specify 38 or 46 MMT"))</f>
        <v>0.7</v>
      </c>
    </row>
    <row r="728" spans="1:7" hidden="1">
      <c r="A728" s="174" t="s">
        <v>629</v>
      </c>
      <c r="B728" s="174">
        <v>2026</v>
      </c>
      <c r="C728" s="174">
        <v>7</v>
      </c>
      <c r="D728" s="174" t="s">
        <v>4719</v>
      </c>
      <c r="E728" s="175">
        <v>0.84</v>
      </c>
      <c r="F728" s="175">
        <v>0.84</v>
      </c>
      <c r="G728" s="175">
        <f>IF(portfolio_toggle!$A$1=46,E728,
IF(portfolio_toggle!$A$1=38,F728,
"error: please specify 38 or 46 MMT"))</f>
        <v>0.84</v>
      </c>
    </row>
    <row r="729" spans="1:7" hidden="1">
      <c r="A729" s="174" t="s">
        <v>629</v>
      </c>
      <c r="B729" s="174">
        <v>2026</v>
      </c>
      <c r="C729" s="174">
        <v>8</v>
      </c>
      <c r="D729" s="174" t="s">
        <v>4720</v>
      </c>
      <c r="E729" s="175">
        <v>0.82</v>
      </c>
      <c r="F729" s="175">
        <v>0.82</v>
      </c>
      <c r="G729" s="175">
        <f>IF(portfolio_toggle!$A$1=46,E729,
IF(portfolio_toggle!$A$1=38,F729,
"error: please specify 38 or 46 MMT"))</f>
        <v>0.82</v>
      </c>
    </row>
    <row r="730" spans="1:7" hidden="1">
      <c r="A730" s="174" t="s">
        <v>629</v>
      </c>
      <c r="B730" s="174">
        <v>2026</v>
      </c>
      <c r="C730" s="174">
        <v>9</v>
      </c>
      <c r="D730" s="174" t="s">
        <v>4721</v>
      </c>
      <c r="E730" s="175">
        <v>0.83</v>
      </c>
      <c r="F730" s="175">
        <v>0.83</v>
      </c>
      <c r="G730" s="175">
        <f>IF(portfolio_toggle!$A$1=46,E730,
IF(portfolio_toggle!$A$1=38,F730,
"error: please specify 38 or 46 MMT"))</f>
        <v>0.83</v>
      </c>
    </row>
    <row r="731" spans="1:7" hidden="1">
      <c r="A731" s="174" t="s">
        <v>629</v>
      </c>
      <c r="B731" s="174">
        <v>2026</v>
      </c>
      <c r="C731" s="174">
        <v>10</v>
      </c>
      <c r="D731" s="174" t="s">
        <v>4722</v>
      </c>
      <c r="E731" s="175">
        <v>0.86</v>
      </c>
      <c r="F731" s="175">
        <v>0.86</v>
      </c>
      <c r="G731" s="175">
        <f>IF(portfolio_toggle!$A$1=46,E731,
IF(portfolio_toggle!$A$1=38,F731,
"error: please specify 38 or 46 MMT"))</f>
        <v>0.86</v>
      </c>
    </row>
    <row r="732" spans="1:7" hidden="1">
      <c r="A732" s="174" t="s">
        <v>629</v>
      </c>
      <c r="B732" s="174">
        <v>2026</v>
      </c>
      <c r="C732" s="174">
        <v>11</v>
      </c>
      <c r="D732" s="174" t="s">
        <v>4723</v>
      </c>
      <c r="E732" s="175">
        <v>0.93</v>
      </c>
      <c r="F732" s="175">
        <v>0.93</v>
      </c>
      <c r="G732" s="175">
        <f>IF(portfolio_toggle!$A$1=46,E732,
IF(portfolio_toggle!$A$1=38,F732,
"error: please specify 38 or 46 MMT"))</f>
        <v>0.93</v>
      </c>
    </row>
    <row r="733" spans="1:7" hidden="1">
      <c r="A733" s="174" t="s">
        <v>629</v>
      </c>
      <c r="B733" s="174">
        <v>2026</v>
      </c>
      <c r="C733" s="174">
        <v>12</v>
      </c>
      <c r="D733" s="174" t="s">
        <v>4724</v>
      </c>
      <c r="E733" s="175">
        <v>0.95</v>
      </c>
      <c r="F733" s="175">
        <v>0.95</v>
      </c>
      <c r="G733" s="175">
        <f>IF(portfolio_toggle!$A$1=46,E733,
IF(portfolio_toggle!$A$1=38,F733,
"error: please specify 38 or 46 MMT"))</f>
        <v>0.95</v>
      </c>
    </row>
    <row r="734" spans="1:7" hidden="1">
      <c r="A734" s="174" t="s">
        <v>630</v>
      </c>
      <c r="B734" s="174">
        <v>2026</v>
      </c>
      <c r="C734" s="174">
        <v>1</v>
      </c>
      <c r="D734" s="174" t="s">
        <v>4725</v>
      </c>
      <c r="E734" s="175">
        <v>0.6</v>
      </c>
      <c r="F734" s="175">
        <v>0.6</v>
      </c>
      <c r="G734" s="175">
        <f>IF(portfolio_toggle!$A$1=46,E734,
IF(portfolio_toggle!$A$1=38,F734,
"error: please specify 38 or 46 MMT"))</f>
        <v>0.6</v>
      </c>
    </row>
    <row r="735" spans="1:7" hidden="1">
      <c r="A735" s="174" t="s">
        <v>630</v>
      </c>
      <c r="B735" s="174">
        <v>2026</v>
      </c>
      <c r="C735" s="174">
        <v>2</v>
      </c>
      <c r="D735" s="174" t="s">
        <v>4726</v>
      </c>
      <c r="E735" s="175">
        <v>0.7</v>
      </c>
      <c r="F735" s="175">
        <v>0.7</v>
      </c>
      <c r="G735" s="175">
        <f>IF(portfolio_toggle!$A$1=46,E735,
IF(portfolio_toggle!$A$1=38,F735,
"error: please specify 38 or 46 MMT"))</f>
        <v>0.7</v>
      </c>
    </row>
    <row r="736" spans="1:7" hidden="1">
      <c r="A736" s="174" t="s">
        <v>630</v>
      </c>
      <c r="B736" s="174">
        <v>2026</v>
      </c>
      <c r="C736" s="174">
        <v>3</v>
      </c>
      <c r="D736" s="174" t="s">
        <v>4727</v>
      </c>
      <c r="E736" s="175">
        <v>0.73</v>
      </c>
      <c r="F736" s="175">
        <v>0.73</v>
      </c>
      <c r="G736" s="175">
        <f>IF(portfolio_toggle!$A$1=46,E736,
IF(portfolio_toggle!$A$1=38,F736,
"error: please specify 38 or 46 MMT"))</f>
        <v>0.73</v>
      </c>
    </row>
    <row r="737" spans="1:7" hidden="1">
      <c r="A737" s="174" t="s">
        <v>630</v>
      </c>
      <c r="B737" s="174">
        <v>2026</v>
      </c>
      <c r="C737" s="174">
        <v>4</v>
      </c>
      <c r="D737" s="174" t="s">
        <v>4728</v>
      </c>
      <c r="E737" s="175">
        <v>0.72</v>
      </c>
      <c r="F737" s="175">
        <v>0.72</v>
      </c>
      <c r="G737" s="175">
        <f>IF(portfolio_toggle!$A$1=46,E737,
IF(portfolio_toggle!$A$1=38,F737,
"error: please specify 38 or 46 MMT"))</f>
        <v>0.72</v>
      </c>
    </row>
    <row r="738" spans="1:7" hidden="1">
      <c r="A738" s="174" t="s">
        <v>630</v>
      </c>
      <c r="B738" s="174">
        <v>2026</v>
      </c>
      <c r="C738" s="174">
        <v>5</v>
      </c>
      <c r="D738" s="174" t="s">
        <v>4729</v>
      </c>
      <c r="E738" s="175">
        <v>0.69</v>
      </c>
      <c r="F738" s="175">
        <v>0.69</v>
      </c>
      <c r="G738" s="175">
        <f>IF(portfolio_toggle!$A$1=46,E738,
IF(portfolio_toggle!$A$1=38,F738,
"error: please specify 38 or 46 MMT"))</f>
        <v>0.69</v>
      </c>
    </row>
    <row r="739" spans="1:7" hidden="1">
      <c r="A739" s="174" t="s">
        <v>630</v>
      </c>
      <c r="B739" s="174">
        <v>2026</v>
      </c>
      <c r="C739" s="174">
        <v>6</v>
      </c>
      <c r="D739" s="174" t="s">
        <v>4730</v>
      </c>
      <c r="E739" s="175">
        <v>0.74</v>
      </c>
      <c r="F739" s="175">
        <v>0.74</v>
      </c>
      <c r="G739" s="175">
        <f>IF(portfolio_toggle!$A$1=46,E739,
IF(portfolio_toggle!$A$1=38,F739,
"error: please specify 38 or 46 MMT"))</f>
        <v>0.74</v>
      </c>
    </row>
    <row r="740" spans="1:7" hidden="1">
      <c r="A740" s="174" t="s">
        <v>630</v>
      </c>
      <c r="B740" s="174">
        <v>2026</v>
      </c>
      <c r="C740" s="174">
        <v>7</v>
      </c>
      <c r="D740" s="174" t="s">
        <v>4731</v>
      </c>
      <c r="E740" s="175">
        <v>0.73</v>
      </c>
      <c r="F740" s="175">
        <v>0.73</v>
      </c>
      <c r="G740" s="175">
        <f>IF(portfolio_toggle!$A$1=46,E740,
IF(portfolio_toggle!$A$1=38,F740,
"error: please specify 38 or 46 MMT"))</f>
        <v>0.73</v>
      </c>
    </row>
    <row r="741" spans="1:7" hidden="1">
      <c r="A741" s="174" t="s">
        <v>630</v>
      </c>
      <c r="B741" s="174">
        <v>2026</v>
      </c>
      <c r="C741" s="174">
        <v>8</v>
      </c>
      <c r="D741" s="174" t="s">
        <v>4732</v>
      </c>
      <c r="E741" s="175">
        <v>0.72</v>
      </c>
      <c r="F741" s="175">
        <v>0.72</v>
      </c>
      <c r="G741" s="175">
        <f>IF(portfolio_toggle!$A$1=46,E741,
IF(portfolio_toggle!$A$1=38,F741,
"error: please specify 38 or 46 MMT"))</f>
        <v>0.72</v>
      </c>
    </row>
    <row r="742" spans="1:7" hidden="1">
      <c r="A742" s="174" t="s">
        <v>630</v>
      </c>
      <c r="B742" s="174">
        <v>2026</v>
      </c>
      <c r="C742" s="174">
        <v>9</v>
      </c>
      <c r="D742" s="174" t="s">
        <v>4733</v>
      </c>
      <c r="E742" s="175">
        <v>0.71</v>
      </c>
      <c r="F742" s="175">
        <v>0.71</v>
      </c>
      <c r="G742" s="175">
        <f>IF(portfolio_toggle!$A$1=46,E742,
IF(portfolio_toggle!$A$1=38,F742,
"error: please specify 38 or 46 MMT"))</f>
        <v>0.71</v>
      </c>
    </row>
    <row r="743" spans="1:7" hidden="1">
      <c r="A743" s="174" t="s">
        <v>630</v>
      </c>
      <c r="B743" s="174">
        <v>2026</v>
      </c>
      <c r="C743" s="174">
        <v>10</v>
      </c>
      <c r="D743" s="174" t="s">
        <v>4734</v>
      </c>
      <c r="E743" s="175">
        <v>0.64</v>
      </c>
      <c r="F743" s="175">
        <v>0.64</v>
      </c>
      <c r="G743" s="175">
        <f>IF(portfolio_toggle!$A$1=46,E743,
IF(portfolio_toggle!$A$1=38,F743,
"error: please specify 38 or 46 MMT"))</f>
        <v>0.64</v>
      </c>
    </row>
    <row r="744" spans="1:7" hidden="1">
      <c r="A744" s="174" t="s">
        <v>630</v>
      </c>
      <c r="B744" s="174">
        <v>2026</v>
      </c>
      <c r="C744" s="174">
        <v>11</v>
      </c>
      <c r="D744" s="174" t="s">
        <v>4735</v>
      </c>
      <c r="E744" s="175">
        <v>0.56000000000000005</v>
      </c>
      <c r="F744" s="175">
        <v>0.56000000000000005</v>
      </c>
      <c r="G744" s="175">
        <f>IF(portfolio_toggle!$A$1=46,E744,
IF(portfolio_toggle!$A$1=38,F744,
"error: please specify 38 or 46 MMT"))</f>
        <v>0.56000000000000005</v>
      </c>
    </row>
    <row r="745" spans="1:7" hidden="1">
      <c r="A745" s="174" t="s">
        <v>630</v>
      </c>
      <c r="B745" s="174">
        <v>2026</v>
      </c>
      <c r="C745" s="174">
        <v>12</v>
      </c>
      <c r="D745" s="174" t="s">
        <v>4736</v>
      </c>
      <c r="E745" s="175">
        <v>0.64</v>
      </c>
      <c r="F745" s="175">
        <v>0.64</v>
      </c>
      <c r="G745" s="175">
        <f>IF(portfolio_toggle!$A$1=46,E745,
IF(portfolio_toggle!$A$1=38,F745,
"error: please specify 38 or 46 MMT"))</f>
        <v>0.64</v>
      </c>
    </row>
    <row r="746" spans="1:7" hidden="1">
      <c r="A746" s="174" t="s">
        <v>631</v>
      </c>
      <c r="B746" s="174">
        <v>2026</v>
      </c>
      <c r="C746" s="174">
        <v>1</v>
      </c>
      <c r="D746" s="174" t="s">
        <v>4737</v>
      </c>
      <c r="E746" s="175">
        <v>1</v>
      </c>
      <c r="F746" s="175">
        <v>1</v>
      </c>
      <c r="G746" s="175">
        <f>IF(portfolio_toggle!$A$1=46,E746,
IF(portfolio_toggle!$A$1=38,F746,
"error: please specify 38 or 46 MMT"))</f>
        <v>1</v>
      </c>
    </row>
    <row r="747" spans="1:7" hidden="1">
      <c r="A747" s="174" t="s">
        <v>631</v>
      </c>
      <c r="B747" s="174">
        <v>2026</v>
      </c>
      <c r="C747" s="174">
        <v>2</v>
      </c>
      <c r="D747" s="174" t="s">
        <v>4738</v>
      </c>
      <c r="E747" s="175">
        <v>1</v>
      </c>
      <c r="F747" s="175">
        <v>1</v>
      </c>
      <c r="G747" s="175">
        <f>IF(portfolio_toggle!$A$1=46,E747,
IF(portfolio_toggle!$A$1=38,F747,
"error: please specify 38 or 46 MMT"))</f>
        <v>1</v>
      </c>
    </row>
    <row r="748" spans="1:7" hidden="1">
      <c r="A748" s="174" t="s">
        <v>631</v>
      </c>
      <c r="B748" s="174">
        <v>2026</v>
      </c>
      <c r="C748" s="174">
        <v>3</v>
      </c>
      <c r="D748" s="174" t="s">
        <v>4739</v>
      </c>
      <c r="E748" s="175">
        <v>1</v>
      </c>
      <c r="F748" s="175">
        <v>1</v>
      </c>
      <c r="G748" s="175">
        <f>IF(portfolio_toggle!$A$1=46,E748,
IF(portfolio_toggle!$A$1=38,F748,
"error: please specify 38 or 46 MMT"))</f>
        <v>1</v>
      </c>
    </row>
    <row r="749" spans="1:7" hidden="1">
      <c r="A749" s="174" t="s">
        <v>631</v>
      </c>
      <c r="B749" s="174">
        <v>2026</v>
      </c>
      <c r="C749" s="174">
        <v>4</v>
      </c>
      <c r="D749" s="174" t="s">
        <v>4740</v>
      </c>
      <c r="E749" s="175">
        <v>1</v>
      </c>
      <c r="F749" s="175">
        <v>1</v>
      </c>
      <c r="G749" s="175">
        <f>IF(portfolio_toggle!$A$1=46,E749,
IF(portfolio_toggle!$A$1=38,F749,
"error: please specify 38 or 46 MMT"))</f>
        <v>1</v>
      </c>
    </row>
    <row r="750" spans="1:7" hidden="1">
      <c r="A750" s="174" t="s">
        <v>631</v>
      </c>
      <c r="B750" s="174">
        <v>2026</v>
      </c>
      <c r="C750" s="174">
        <v>5</v>
      </c>
      <c r="D750" s="174" t="s">
        <v>4741</v>
      </c>
      <c r="E750" s="175">
        <v>1</v>
      </c>
      <c r="F750" s="175">
        <v>1</v>
      </c>
      <c r="G750" s="175">
        <f>IF(portfolio_toggle!$A$1=46,E750,
IF(portfolio_toggle!$A$1=38,F750,
"error: please specify 38 or 46 MMT"))</f>
        <v>1</v>
      </c>
    </row>
    <row r="751" spans="1:7" hidden="1">
      <c r="A751" s="174" t="s">
        <v>631</v>
      </c>
      <c r="B751" s="174">
        <v>2026</v>
      </c>
      <c r="C751" s="174">
        <v>6</v>
      </c>
      <c r="D751" s="174" t="s">
        <v>4742</v>
      </c>
      <c r="E751" s="175">
        <v>1</v>
      </c>
      <c r="F751" s="175">
        <v>1</v>
      </c>
      <c r="G751" s="175">
        <f>IF(portfolio_toggle!$A$1=46,E751,
IF(portfolio_toggle!$A$1=38,F751,
"error: please specify 38 or 46 MMT"))</f>
        <v>1</v>
      </c>
    </row>
    <row r="752" spans="1:7" hidden="1">
      <c r="A752" s="174" t="s">
        <v>631</v>
      </c>
      <c r="B752" s="174">
        <v>2026</v>
      </c>
      <c r="C752" s="174">
        <v>7</v>
      </c>
      <c r="D752" s="174" t="s">
        <v>4743</v>
      </c>
      <c r="E752" s="175">
        <v>1</v>
      </c>
      <c r="F752" s="175">
        <v>1</v>
      </c>
      <c r="G752" s="175">
        <f>IF(portfolio_toggle!$A$1=46,E752,
IF(portfolio_toggle!$A$1=38,F752,
"error: please specify 38 or 46 MMT"))</f>
        <v>1</v>
      </c>
    </row>
    <row r="753" spans="1:7" hidden="1">
      <c r="A753" s="174" t="s">
        <v>631</v>
      </c>
      <c r="B753" s="174">
        <v>2026</v>
      </c>
      <c r="C753" s="174">
        <v>8</v>
      </c>
      <c r="D753" s="174" t="s">
        <v>4744</v>
      </c>
      <c r="E753" s="175">
        <v>1</v>
      </c>
      <c r="F753" s="175">
        <v>1</v>
      </c>
      <c r="G753" s="175">
        <f>IF(portfolio_toggle!$A$1=46,E753,
IF(portfolio_toggle!$A$1=38,F753,
"error: please specify 38 or 46 MMT"))</f>
        <v>1</v>
      </c>
    </row>
    <row r="754" spans="1:7" hidden="1">
      <c r="A754" s="174" t="s">
        <v>631</v>
      </c>
      <c r="B754" s="174">
        <v>2026</v>
      </c>
      <c r="C754" s="174">
        <v>9</v>
      </c>
      <c r="D754" s="174" t="s">
        <v>4745</v>
      </c>
      <c r="E754" s="175">
        <v>1</v>
      </c>
      <c r="F754" s="175">
        <v>1</v>
      </c>
      <c r="G754" s="175">
        <f>IF(portfolio_toggle!$A$1=46,E754,
IF(portfolio_toggle!$A$1=38,F754,
"error: please specify 38 or 46 MMT"))</f>
        <v>1</v>
      </c>
    </row>
    <row r="755" spans="1:7" hidden="1">
      <c r="A755" s="174" t="s">
        <v>631</v>
      </c>
      <c r="B755" s="174">
        <v>2026</v>
      </c>
      <c r="C755" s="174">
        <v>10</v>
      </c>
      <c r="D755" s="174" t="s">
        <v>4746</v>
      </c>
      <c r="E755" s="175">
        <v>1</v>
      </c>
      <c r="F755" s="175">
        <v>1</v>
      </c>
      <c r="G755" s="175">
        <f>IF(portfolio_toggle!$A$1=46,E755,
IF(portfolio_toggle!$A$1=38,F755,
"error: please specify 38 or 46 MMT"))</f>
        <v>1</v>
      </c>
    </row>
    <row r="756" spans="1:7" hidden="1">
      <c r="A756" s="174" t="s">
        <v>631</v>
      </c>
      <c r="B756" s="174">
        <v>2026</v>
      </c>
      <c r="C756" s="174">
        <v>11</v>
      </c>
      <c r="D756" s="174" t="s">
        <v>4747</v>
      </c>
      <c r="E756" s="175">
        <v>1</v>
      </c>
      <c r="F756" s="175">
        <v>1</v>
      </c>
      <c r="G756" s="175">
        <f>IF(portfolio_toggle!$A$1=46,E756,
IF(portfolio_toggle!$A$1=38,F756,
"error: please specify 38 or 46 MMT"))</f>
        <v>1</v>
      </c>
    </row>
    <row r="757" spans="1:7" hidden="1">
      <c r="A757" s="174" t="s">
        <v>631</v>
      </c>
      <c r="B757" s="174">
        <v>2026</v>
      </c>
      <c r="C757" s="174">
        <v>12</v>
      </c>
      <c r="D757" s="174" t="s">
        <v>4748</v>
      </c>
      <c r="E757" s="175">
        <v>1</v>
      </c>
      <c r="F757" s="175">
        <v>1</v>
      </c>
      <c r="G757" s="175">
        <f>IF(portfolio_toggle!$A$1=46,E757,
IF(portfolio_toggle!$A$1=38,F757,
"error: please specify 38 or 46 MMT"))</f>
        <v>1</v>
      </c>
    </row>
    <row r="758" spans="1:7">
      <c r="A758" s="174" t="s">
        <v>632</v>
      </c>
      <c r="B758" s="174">
        <v>2026</v>
      </c>
      <c r="C758" s="174">
        <v>1</v>
      </c>
      <c r="D758" s="174" t="s">
        <v>4749</v>
      </c>
      <c r="E758" s="175">
        <v>0.96603464723299004</v>
      </c>
      <c r="F758" s="175">
        <v>1</v>
      </c>
      <c r="G758" s="175">
        <f>IF(portfolio_toggle!$A$1=46,E758,
IF(portfolio_toggle!$A$1=38,F758,
"error: please specify 38 or 46 MMT"))</f>
        <v>0.96603464723299004</v>
      </c>
    </row>
    <row r="759" spans="1:7">
      <c r="A759" s="174" t="s">
        <v>632</v>
      </c>
      <c r="B759" s="174">
        <v>2026</v>
      </c>
      <c r="C759" s="174">
        <v>2</v>
      </c>
      <c r="D759" s="174" t="s">
        <v>4750</v>
      </c>
      <c r="E759" s="175">
        <v>0.96603464723299004</v>
      </c>
      <c r="F759" s="175">
        <v>1</v>
      </c>
      <c r="G759" s="175">
        <f>IF(portfolio_toggle!$A$1=46,E759,
IF(portfolio_toggle!$A$1=38,F759,
"error: please specify 38 or 46 MMT"))</f>
        <v>0.96603464723299004</v>
      </c>
    </row>
    <row r="760" spans="1:7">
      <c r="A760" s="174" t="s">
        <v>632</v>
      </c>
      <c r="B760" s="174">
        <v>2026</v>
      </c>
      <c r="C760" s="174">
        <v>3</v>
      </c>
      <c r="D760" s="174" t="s">
        <v>4751</v>
      </c>
      <c r="E760" s="175">
        <v>0.96603464723299004</v>
      </c>
      <c r="F760" s="175">
        <v>1</v>
      </c>
      <c r="G760" s="175">
        <f>IF(portfolio_toggle!$A$1=46,E760,
IF(portfolio_toggle!$A$1=38,F760,
"error: please specify 38 or 46 MMT"))</f>
        <v>0.96603464723299004</v>
      </c>
    </row>
    <row r="761" spans="1:7">
      <c r="A761" s="174" t="s">
        <v>632</v>
      </c>
      <c r="B761" s="174">
        <v>2026</v>
      </c>
      <c r="C761" s="174">
        <v>4</v>
      </c>
      <c r="D761" s="174" t="s">
        <v>4752</v>
      </c>
      <c r="E761" s="175">
        <v>0.96603464723299004</v>
      </c>
      <c r="F761" s="175">
        <v>1</v>
      </c>
      <c r="G761" s="175">
        <f>IF(portfolio_toggle!$A$1=46,E761,
IF(portfolio_toggle!$A$1=38,F761,
"error: please specify 38 or 46 MMT"))</f>
        <v>0.96603464723299004</v>
      </c>
    </row>
    <row r="762" spans="1:7">
      <c r="A762" s="174" t="s">
        <v>632</v>
      </c>
      <c r="B762" s="174">
        <v>2026</v>
      </c>
      <c r="C762" s="174">
        <v>5</v>
      </c>
      <c r="D762" s="174" t="s">
        <v>4753</v>
      </c>
      <c r="E762" s="175">
        <v>0.96603464723299004</v>
      </c>
      <c r="F762" s="175">
        <v>1</v>
      </c>
      <c r="G762" s="175">
        <f>IF(portfolio_toggle!$A$1=46,E762,
IF(portfolio_toggle!$A$1=38,F762,
"error: please specify 38 or 46 MMT"))</f>
        <v>0.96603464723299004</v>
      </c>
    </row>
    <row r="763" spans="1:7">
      <c r="A763" s="174" t="s">
        <v>632</v>
      </c>
      <c r="B763" s="174">
        <v>2026</v>
      </c>
      <c r="C763" s="174">
        <v>6</v>
      </c>
      <c r="D763" s="174" t="s">
        <v>4754</v>
      </c>
      <c r="E763" s="175">
        <v>0.96603464723299004</v>
      </c>
      <c r="F763" s="175">
        <v>1</v>
      </c>
      <c r="G763" s="175">
        <f>IF(portfolio_toggle!$A$1=46,E763,
IF(portfolio_toggle!$A$1=38,F763,
"error: please specify 38 or 46 MMT"))</f>
        <v>0.96603464723299004</v>
      </c>
    </row>
    <row r="764" spans="1:7">
      <c r="A764" s="174" t="s">
        <v>632</v>
      </c>
      <c r="B764" s="174">
        <v>2026</v>
      </c>
      <c r="C764" s="174">
        <v>7</v>
      </c>
      <c r="D764" s="174" t="s">
        <v>4755</v>
      </c>
      <c r="E764" s="175">
        <v>0.96603464723299004</v>
      </c>
      <c r="F764" s="175">
        <v>1</v>
      </c>
      <c r="G764" s="175">
        <f>IF(portfolio_toggle!$A$1=46,E764,
IF(portfolio_toggle!$A$1=38,F764,
"error: please specify 38 or 46 MMT"))</f>
        <v>0.96603464723299004</v>
      </c>
    </row>
    <row r="765" spans="1:7">
      <c r="A765" s="174" t="s">
        <v>632</v>
      </c>
      <c r="B765" s="174">
        <v>2026</v>
      </c>
      <c r="C765" s="174">
        <v>8</v>
      </c>
      <c r="D765" s="174" t="s">
        <v>4756</v>
      </c>
      <c r="E765" s="175">
        <v>0.96603464723299004</v>
      </c>
      <c r="F765" s="175">
        <v>1</v>
      </c>
      <c r="G765" s="175">
        <f>IF(portfolio_toggle!$A$1=46,E765,
IF(portfolio_toggle!$A$1=38,F765,
"error: please specify 38 or 46 MMT"))</f>
        <v>0.96603464723299004</v>
      </c>
    </row>
    <row r="766" spans="1:7">
      <c r="A766" s="174" t="s">
        <v>632</v>
      </c>
      <c r="B766" s="174">
        <v>2026</v>
      </c>
      <c r="C766" s="174">
        <v>9</v>
      </c>
      <c r="D766" s="174" t="s">
        <v>4757</v>
      </c>
      <c r="E766" s="175">
        <v>0.96603464723299004</v>
      </c>
      <c r="F766" s="175">
        <v>1</v>
      </c>
      <c r="G766" s="175">
        <f>IF(portfolio_toggle!$A$1=46,E766,
IF(portfolio_toggle!$A$1=38,F766,
"error: please specify 38 or 46 MMT"))</f>
        <v>0.96603464723299004</v>
      </c>
    </row>
    <row r="767" spans="1:7">
      <c r="A767" s="174" t="s">
        <v>632</v>
      </c>
      <c r="B767" s="174">
        <v>2026</v>
      </c>
      <c r="C767" s="174">
        <v>10</v>
      </c>
      <c r="D767" s="174" t="s">
        <v>4758</v>
      </c>
      <c r="E767" s="175">
        <v>0.96603464723299004</v>
      </c>
      <c r="F767" s="175">
        <v>1</v>
      </c>
      <c r="G767" s="175">
        <f>IF(portfolio_toggle!$A$1=46,E767,
IF(portfolio_toggle!$A$1=38,F767,
"error: please specify 38 or 46 MMT"))</f>
        <v>0.96603464723299004</v>
      </c>
    </row>
    <row r="768" spans="1:7">
      <c r="A768" s="174" t="s">
        <v>632</v>
      </c>
      <c r="B768" s="174">
        <v>2026</v>
      </c>
      <c r="C768" s="174">
        <v>11</v>
      </c>
      <c r="D768" s="174" t="s">
        <v>4759</v>
      </c>
      <c r="E768" s="175">
        <v>0.96603464723299004</v>
      </c>
      <c r="F768" s="175">
        <v>1</v>
      </c>
      <c r="G768" s="175">
        <f>IF(portfolio_toggle!$A$1=46,E768,
IF(portfolio_toggle!$A$1=38,F768,
"error: please specify 38 or 46 MMT"))</f>
        <v>0.96603464723299004</v>
      </c>
    </row>
    <row r="769" spans="1:7">
      <c r="A769" s="174" t="s">
        <v>632</v>
      </c>
      <c r="B769" s="174">
        <v>2026</v>
      </c>
      <c r="C769" s="174">
        <v>12</v>
      </c>
      <c r="D769" s="174" t="s">
        <v>4760</v>
      </c>
      <c r="E769" s="175">
        <v>0.96603464723299004</v>
      </c>
      <c r="F769" s="175">
        <v>1</v>
      </c>
      <c r="G769" s="175">
        <f>IF(portfolio_toggle!$A$1=46,E769,
IF(portfolio_toggle!$A$1=38,F769,
"error: please specify 38 or 46 MMT"))</f>
        <v>0.96603464723299004</v>
      </c>
    </row>
    <row r="770" spans="1:7" hidden="1">
      <c r="A770" s="174" t="s">
        <v>633</v>
      </c>
      <c r="B770" s="174">
        <v>2026</v>
      </c>
      <c r="C770" s="174">
        <v>1</v>
      </c>
      <c r="D770" s="174" t="s">
        <v>4761</v>
      </c>
      <c r="E770" s="175">
        <v>1</v>
      </c>
      <c r="F770" s="175">
        <v>1</v>
      </c>
      <c r="G770" s="175">
        <f>IF(portfolio_toggle!$A$1=46,E770,
IF(portfolio_toggle!$A$1=38,F770,
"error: please specify 38 or 46 MMT"))</f>
        <v>1</v>
      </c>
    </row>
    <row r="771" spans="1:7" hidden="1">
      <c r="A771" s="174" t="s">
        <v>633</v>
      </c>
      <c r="B771" s="174">
        <v>2026</v>
      </c>
      <c r="C771" s="174">
        <v>2</v>
      </c>
      <c r="D771" s="174" t="s">
        <v>4762</v>
      </c>
      <c r="E771" s="175">
        <v>1</v>
      </c>
      <c r="F771" s="175">
        <v>1</v>
      </c>
      <c r="G771" s="175">
        <f>IF(portfolio_toggle!$A$1=46,E771,
IF(portfolio_toggle!$A$1=38,F771,
"error: please specify 38 or 46 MMT"))</f>
        <v>1</v>
      </c>
    </row>
    <row r="772" spans="1:7" hidden="1">
      <c r="A772" s="174" t="s">
        <v>633</v>
      </c>
      <c r="B772" s="174">
        <v>2026</v>
      </c>
      <c r="C772" s="174">
        <v>3</v>
      </c>
      <c r="D772" s="174" t="s">
        <v>4763</v>
      </c>
      <c r="E772" s="175">
        <v>1</v>
      </c>
      <c r="F772" s="175">
        <v>1</v>
      </c>
      <c r="G772" s="175">
        <f>IF(portfolio_toggle!$A$1=46,E772,
IF(portfolio_toggle!$A$1=38,F772,
"error: please specify 38 or 46 MMT"))</f>
        <v>1</v>
      </c>
    </row>
    <row r="773" spans="1:7" hidden="1">
      <c r="A773" s="174" t="s">
        <v>633</v>
      </c>
      <c r="B773" s="174">
        <v>2026</v>
      </c>
      <c r="C773" s="174">
        <v>4</v>
      </c>
      <c r="D773" s="174" t="s">
        <v>4764</v>
      </c>
      <c r="E773" s="175">
        <v>1</v>
      </c>
      <c r="F773" s="175">
        <v>1</v>
      </c>
      <c r="G773" s="175">
        <f>IF(portfolio_toggle!$A$1=46,E773,
IF(portfolio_toggle!$A$1=38,F773,
"error: please specify 38 or 46 MMT"))</f>
        <v>1</v>
      </c>
    </row>
    <row r="774" spans="1:7" hidden="1">
      <c r="A774" s="174" t="s">
        <v>633</v>
      </c>
      <c r="B774" s="174">
        <v>2026</v>
      </c>
      <c r="C774" s="174">
        <v>5</v>
      </c>
      <c r="D774" s="174" t="s">
        <v>4765</v>
      </c>
      <c r="E774" s="175">
        <v>1</v>
      </c>
      <c r="F774" s="175">
        <v>1</v>
      </c>
      <c r="G774" s="175">
        <f>IF(portfolio_toggle!$A$1=46,E774,
IF(portfolio_toggle!$A$1=38,F774,
"error: please specify 38 or 46 MMT"))</f>
        <v>1</v>
      </c>
    </row>
    <row r="775" spans="1:7" hidden="1">
      <c r="A775" s="174" t="s">
        <v>633</v>
      </c>
      <c r="B775" s="174">
        <v>2026</v>
      </c>
      <c r="C775" s="174">
        <v>6</v>
      </c>
      <c r="D775" s="174" t="s">
        <v>4766</v>
      </c>
      <c r="E775" s="175">
        <v>1</v>
      </c>
      <c r="F775" s="175">
        <v>1</v>
      </c>
      <c r="G775" s="175">
        <f>IF(portfolio_toggle!$A$1=46,E775,
IF(portfolio_toggle!$A$1=38,F775,
"error: please specify 38 or 46 MMT"))</f>
        <v>1</v>
      </c>
    </row>
    <row r="776" spans="1:7" hidden="1">
      <c r="A776" s="174" t="s">
        <v>633</v>
      </c>
      <c r="B776" s="174">
        <v>2026</v>
      </c>
      <c r="C776" s="174">
        <v>7</v>
      </c>
      <c r="D776" s="174" t="s">
        <v>4767</v>
      </c>
      <c r="E776" s="175">
        <v>1</v>
      </c>
      <c r="F776" s="175">
        <v>1</v>
      </c>
      <c r="G776" s="175">
        <f>IF(portfolio_toggle!$A$1=46,E776,
IF(portfolio_toggle!$A$1=38,F776,
"error: please specify 38 or 46 MMT"))</f>
        <v>1</v>
      </c>
    </row>
    <row r="777" spans="1:7" hidden="1">
      <c r="A777" s="174" t="s">
        <v>633</v>
      </c>
      <c r="B777" s="174">
        <v>2026</v>
      </c>
      <c r="C777" s="174">
        <v>8</v>
      </c>
      <c r="D777" s="174" t="s">
        <v>4768</v>
      </c>
      <c r="E777" s="175">
        <v>1</v>
      </c>
      <c r="F777" s="175">
        <v>1</v>
      </c>
      <c r="G777" s="175">
        <f>IF(portfolio_toggle!$A$1=46,E777,
IF(portfolio_toggle!$A$1=38,F777,
"error: please specify 38 or 46 MMT"))</f>
        <v>1</v>
      </c>
    </row>
    <row r="778" spans="1:7" hidden="1">
      <c r="A778" s="174" t="s">
        <v>633</v>
      </c>
      <c r="B778" s="174">
        <v>2026</v>
      </c>
      <c r="C778" s="174">
        <v>9</v>
      </c>
      <c r="D778" s="174" t="s">
        <v>4769</v>
      </c>
      <c r="E778" s="175">
        <v>1</v>
      </c>
      <c r="F778" s="175">
        <v>1</v>
      </c>
      <c r="G778" s="175">
        <f>IF(portfolio_toggle!$A$1=46,E778,
IF(portfolio_toggle!$A$1=38,F778,
"error: please specify 38 or 46 MMT"))</f>
        <v>1</v>
      </c>
    </row>
    <row r="779" spans="1:7" hidden="1">
      <c r="A779" s="174" t="s">
        <v>633</v>
      </c>
      <c r="B779" s="174">
        <v>2026</v>
      </c>
      <c r="C779" s="174">
        <v>10</v>
      </c>
      <c r="D779" s="174" t="s">
        <v>4770</v>
      </c>
      <c r="E779" s="175">
        <v>1</v>
      </c>
      <c r="F779" s="175">
        <v>1</v>
      </c>
      <c r="G779" s="175">
        <f>IF(portfolio_toggle!$A$1=46,E779,
IF(portfolio_toggle!$A$1=38,F779,
"error: please specify 38 or 46 MMT"))</f>
        <v>1</v>
      </c>
    </row>
    <row r="780" spans="1:7" hidden="1">
      <c r="A780" s="174" t="s">
        <v>633</v>
      </c>
      <c r="B780" s="174">
        <v>2026</v>
      </c>
      <c r="C780" s="174">
        <v>11</v>
      </c>
      <c r="D780" s="174" t="s">
        <v>4771</v>
      </c>
      <c r="E780" s="175">
        <v>1</v>
      </c>
      <c r="F780" s="175">
        <v>1</v>
      </c>
      <c r="G780" s="175">
        <f>IF(portfolio_toggle!$A$1=46,E780,
IF(portfolio_toggle!$A$1=38,F780,
"error: please specify 38 or 46 MMT"))</f>
        <v>1</v>
      </c>
    </row>
    <row r="781" spans="1:7" hidden="1">
      <c r="A781" s="174" t="s">
        <v>633</v>
      </c>
      <c r="B781" s="174">
        <v>2026</v>
      </c>
      <c r="C781" s="174">
        <v>12</v>
      </c>
      <c r="D781" s="174" t="s">
        <v>4772</v>
      </c>
      <c r="E781" s="175">
        <v>1</v>
      </c>
      <c r="F781" s="175">
        <v>1</v>
      </c>
      <c r="G781" s="175">
        <f>IF(portfolio_toggle!$A$1=46,E781,
IF(portfolio_toggle!$A$1=38,F781,
"error: please specify 38 or 46 MMT"))</f>
        <v>1</v>
      </c>
    </row>
    <row r="782" spans="1:7" hidden="1">
      <c r="A782" s="174" t="s">
        <v>626</v>
      </c>
      <c r="B782" s="174">
        <v>2027</v>
      </c>
      <c r="C782" s="174">
        <v>1</v>
      </c>
      <c r="D782" s="174" t="s">
        <v>4773</v>
      </c>
      <c r="E782" s="175">
        <v>0.82</v>
      </c>
      <c r="F782" s="175">
        <v>0.82</v>
      </c>
      <c r="G782" s="175">
        <f>IF(portfolio_toggle!$A$1=46,E782,
IF(portfolio_toggle!$A$1=38,F782,
"error: please specify 38 or 46 MMT"))</f>
        <v>0.82</v>
      </c>
    </row>
    <row r="783" spans="1:7" hidden="1">
      <c r="A783" s="174" t="s">
        <v>626</v>
      </c>
      <c r="B783" s="174">
        <v>2027</v>
      </c>
      <c r="C783" s="174">
        <v>2</v>
      </c>
      <c r="D783" s="174" t="s">
        <v>4774</v>
      </c>
      <c r="E783" s="175">
        <v>0.86</v>
      </c>
      <c r="F783" s="175">
        <v>0.86</v>
      </c>
      <c r="G783" s="175">
        <f>IF(portfolio_toggle!$A$1=46,E783,
IF(portfolio_toggle!$A$1=38,F783,
"error: please specify 38 or 46 MMT"))</f>
        <v>0.86</v>
      </c>
    </row>
    <row r="784" spans="1:7" hidden="1">
      <c r="A784" s="174" t="s">
        <v>626</v>
      </c>
      <c r="B784" s="174">
        <v>2027</v>
      </c>
      <c r="C784" s="174">
        <v>3</v>
      </c>
      <c r="D784" s="174" t="s">
        <v>4775</v>
      </c>
      <c r="E784" s="175">
        <v>0.84</v>
      </c>
      <c r="F784" s="175">
        <v>0.84</v>
      </c>
      <c r="G784" s="175">
        <f>IF(portfolio_toggle!$A$1=46,E784,
IF(portfolio_toggle!$A$1=38,F784,
"error: please specify 38 or 46 MMT"))</f>
        <v>0.84</v>
      </c>
    </row>
    <row r="785" spans="1:7" hidden="1">
      <c r="A785" s="174" t="s">
        <v>626</v>
      </c>
      <c r="B785" s="174">
        <v>2027</v>
      </c>
      <c r="C785" s="174">
        <v>4</v>
      </c>
      <c r="D785" s="174" t="s">
        <v>4776</v>
      </c>
      <c r="E785" s="175">
        <v>0.76</v>
      </c>
      <c r="F785" s="175">
        <v>0.76</v>
      </c>
      <c r="G785" s="175">
        <f>IF(portfolio_toggle!$A$1=46,E785,
IF(portfolio_toggle!$A$1=38,F785,
"error: please specify 38 or 46 MMT"))</f>
        <v>0.76</v>
      </c>
    </row>
    <row r="786" spans="1:7" hidden="1">
      <c r="A786" s="174" t="s">
        <v>626</v>
      </c>
      <c r="B786" s="174">
        <v>2027</v>
      </c>
      <c r="C786" s="174">
        <v>5</v>
      </c>
      <c r="D786" s="174" t="s">
        <v>4777</v>
      </c>
      <c r="E786" s="175">
        <v>0.83</v>
      </c>
      <c r="F786" s="175">
        <v>0.83</v>
      </c>
      <c r="G786" s="175">
        <f>IF(portfolio_toggle!$A$1=46,E786,
IF(portfolio_toggle!$A$1=38,F786,
"error: please specify 38 or 46 MMT"))</f>
        <v>0.83</v>
      </c>
    </row>
    <row r="787" spans="1:7" hidden="1">
      <c r="A787" s="174" t="s">
        <v>626</v>
      </c>
      <c r="B787" s="174">
        <v>2027</v>
      </c>
      <c r="C787" s="174">
        <v>6</v>
      </c>
      <c r="D787" s="174" t="s">
        <v>4778</v>
      </c>
      <c r="E787" s="175">
        <v>0.89</v>
      </c>
      <c r="F787" s="175">
        <v>0.89</v>
      </c>
      <c r="G787" s="175">
        <f>IF(portfolio_toggle!$A$1=46,E787,
IF(portfolio_toggle!$A$1=38,F787,
"error: please specify 38 or 46 MMT"))</f>
        <v>0.89</v>
      </c>
    </row>
    <row r="788" spans="1:7" hidden="1">
      <c r="A788" s="174" t="s">
        <v>626</v>
      </c>
      <c r="B788" s="174">
        <v>2027</v>
      </c>
      <c r="C788" s="174">
        <v>7</v>
      </c>
      <c r="D788" s="174" t="s">
        <v>4779</v>
      </c>
      <c r="E788" s="175">
        <v>0.87</v>
      </c>
      <c r="F788" s="175">
        <v>0.87</v>
      </c>
      <c r="G788" s="175">
        <f>IF(portfolio_toggle!$A$1=46,E788,
IF(portfolio_toggle!$A$1=38,F788,
"error: please specify 38 or 46 MMT"))</f>
        <v>0.87</v>
      </c>
    </row>
    <row r="789" spans="1:7" hidden="1">
      <c r="A789" s="174" t="s">
        <v>626</v>
      </c>
      <c r="B789" s="174">
        <v>2027</v>
      </c>
      <c r="C789" s="174">
        <v>8</v>
      </c>
      <c r="D789" s="174" t="s">
        <v>4780</v>
      </c>
      <c r="E789" s="175">
        <v>0.9</v>
      </c>
      <c r="F789" s="175">
        <v>0.9</v>
      </c>
      <c r="G789" s="175">
        <f>IF(portfolio_toggle!$A$1=46,E789,
IF(portfolio_toggle!$A$1=38,F789,
"error: please specify 38 or 46 MMT"))</f>
        <v>0.9</v>
      </c>
    </row>
    <row r="790" spans="1:7" hidden="1">
      <c r="A790" s="174" t="s">
        <v>626</v>
      </c>
      <c r="B790" s="174">
        <v>2027</v>
      </c>
      <c r="C790" s="174">
        <v>9</v>
      </c>
      <c r="D790" s="174" t="s">
        <v>4781</v>
      </c>
      <c r="E790" s="175">
        <v>0.9</v>
      </c>
      <c r="F790" s="175">
        <v>0.9</v>
      </c>
      <c r="G790" s="175">
        <f>IF(portfolio_toggle!$A$1=46,E790,
IF(portfolio_toggle!$A$1=38,F790,
"error: please specify 38 or 46 MMT"))</f>
        <v>0.9</v>
      </c>
    </row>
    <row r="791" spans="1:7" hidden="1">
      <c r="A791" s="174" t="s">
        <v>626</v>
      </c>
      <c r="B791" s="174">
        <v>2027</v>
      </c>
      <c r="C791" s="174">
        <v>10</v>
      </c>
      <c r="D791" s="174" t="s">
        <v>4782</v>
      </c>
      <c r="E791" s="175">
        <v>0.81</v>
      </c>
      <c r="F791" s="175">
        <v>0.81</v>
      </c>
      <c r="G791" s="175">
        <f>IF(portfolio_toggle!$A$1=46,E791,
IF(portfolio_toggle!$A$1=38,F791,
"error: please specify 38 or 46 MMT"))</f>
        <v>0.81</v>
      </c>
    </row>
    <row r="792" spans="1:7" hidden="1">
      <c r="A792" s="174" t="s">
        <v>626</v>
      </c>
      <c r="B792" s="174">
        <v>2027</v>
      </c>
      <c r="C792" s="174">
        <v>11</v>
      </c>
      <c r="D792" s="174" t="s">
        <v>4783</v>
      </c>
      <c r="E792" s="175">
        <v>0.85</v>
      </c>
      <c r="F792" s="175">
        <v>0.85</v>
      </c>
      <c r="G792" s="175">
        <f>IF(portfolio_toggle!$A$1=46,E792,
IF(portfolio_toggle!$A$1=38,F792,
"error: please specify 38 or 46 MMT"))</f>
        <v>0.85</v>
      </c>
    </row>
    <row r="793" spans="1:7" hidden="1">
      <c r="A793" s="174" t="s">
        <v>626</v>
      </c>
      <c r="B793" s="174">
        <v>2027</v>
      </c>
      <c r="C793" s="174">
        <v>12</v>
      </c>
      <c r="D793" s="174" t="s">
        <v>4784</v>
      </c>
      <c r="E793" s="175">
        <v>0.86</v>
      </c>
      <c r="F793" s="175">
        <v>0.86</v>
      </c>
      <c r="G793" s="175">
        <f>IF(portfolio_toggle!$A$1=46,E793,
IF(portfolio_toggle!$A$1=38,F793,
"error: please specify 38 or 46 MMT"))</f>
        <v>0.86</v>
      </c>
    </row>
    <row r="794" spans="1:7" hidden="1">
      <c r="A794" s="174" t="s">
        <v>627</v>
      </c>
      <c r="B794" s="174">
        <v>2027</v>
      </c>
      <c r="C794" s="174">
        <v>1</v>
      </c>
      <c r="D794" s="174" t="s">
        <v>4785</v>
      </c>
      <c r="E794" s="175">
        <v>0.81</v>
      </c>
      <c r="F794" s="175">
        <v>0.81</v>
      </c>
      <c r="G794" s="175">
        <f>IF(portfolio_toggle!$A$1=46,E794,
IF(portfolio_toggle!$A$1=38,F794,
"error: please specify 38 or 46 MMT"))</f>
        <v>0.81</v>
      </c>
    </row>
    <row r="795" spans="1:7" hidden="1">
      <c r="A795" s="174" t="s">
        <v>627</v>
      </c>
      <c r="B795" s="174">
        <v>2027</v>
      </c>
      <c r="C795" s="174">
        <v>2</v>
      </c>
      <c r="D795" s="174" t="s">
        <v>4786</v>
      </c>
      <c r="E795" s="175">
        <v>0.79</v>
      </c>
      <c r="F795" s="175">
        <v>0.79</v>
      </c>
      <c r="G795" s="175">
        <f>IF(portfolio_toggle!$A$1=46,E795,
IF(portfolio_toggle!$A$1=38,F795,
"error: please specify 38 or 46 MMT"))</f>
        <v>0.79</v>
      </c>
    </row>
    <row r="796" spans="1:7" hidden="1">
      <c r="A796" s="174" t="s">
        <v>627</v>
      </c>
      <c r="B796" s="174">
        <v>2027</v>
      </c>
      <c r="C796" s="174">
        <v>3</v>
      </c>
      <c r="D796" s="174" t="s">
        <v>4787</v>
      </c>
      <c r="E796" s="175">
        <v>0.73</v>
      </c>
      <c r="F796" s="175">
        <v>0.73</v>
      </c>
      <c r="G796" s="175">
        <f>IF(portfolio_toggle!$A$1=46,E796,
IF(portfolio_toggle!$A$1=38,F796,
"error: please specify 38 or 46 MMT"))</f>
        <v>0.73</v>
      </c>
    </row>
    <row r="797" spans="1:7" hidden="1">
      <c r="A797" s="174" t="s">
        <v>627</v>
      </c>
      <c r="B797" s="174">
        <v>2027</v>
      </c>
      <c r="C797" s="174">
        <v>4</v>
      </c>
      <c r="D797" s="174" t="s">
        <v>4788</v>
      </c>
      <c r="E797" s="175">
        <v>0.66</v>
      </c>
      <c r="F797" s="175">
        <v>0.66</v>
      </c>
      <c r="G797" s="175">
        <f>IF(portfolio_toggle!$A$1=46,E797,
IF(portfolio_toggle!$A$1=38,F797,
"error: please specify 38 or 46 MMT"))</f>
        <v>0.66</v>
      </c>
    </row>
    <row r="798" spans="1:7" hidden="1">
      <c r="A798" s="174" t="s">
        <v>627</v>
      </c>
      <c r="B798" s="174">
        <v>2027</v>
      </c>
      <c r="C798" s="174">
        <v>5</v>
      </c>
      <c r="D798" s="174" t="s">
        <v>4789</v>
      </c>
      <c r="E798" s="175">
        <v>0.79</v>
      </c>
      <c r="F798" s="175">
        <v>0.79</v>
      </c>
      <c r="G798" s="175">
        <f>IF(portfolio_toggle!$A$1=46,E798,
IF(portfolio_toggle!$A$1=38,F798,
"error: please specify 38 or 46 MMT"))</f>
        <v>0.79</v>
      </c>
    </row>
    <row r="799" spans="1:7" hidden="1">
      <c r="A799" s="174" t="s">
        <v>627</v>
      </c>
      <c r="B799" s="174">
        <v>2027</v>
      </c>
      <c r="C799" s="174">
        <v>6</v>
      </c>
      <c r="D799" s="174" t="s">
        <v>4790</v>
      </c>
      <c r="E799" s="175">
        <v>0.85</v>
      </c>
      <c r="F799" s="175">
        <v>0.85</v>
      </c>
      <c r="G799" s="175">
        <f>IF(portfolio_toggle!$A$1=46,E799,
IF(portfolio_toggle!$A$1=38,F799,
"error: please specify 38 or 46 MMT"))</f>
        <v>0.85</v>
      </c>
    </row>
    <row r="800" spans="1:7" hidden="1">
      <c r="A800" s="174" t="s">
        <v>627</v>
      </c>
      <c r="B800" s="174">
        <v>2027</v>
      </c>
      <c r="C800" s="174">
        <v>7</v>
      </c>
      <c r="D800" s="174" t="s">
        <v>4791</v>
      </c>
      <c r="E800" s="175">
        <v>0.83</v>
      </c>
      <c r="F800" s="175">
        <v>0.83</v>
      </c>
      <c r="G800" s="175">
        <f>IF(portfolio_toggle!$A$1=46,E800,
IF(portfolio_toggle!$A$1=38,F800,
"error: please specify 38 or 46 MMT"))</f>
        <v>0.83</v>
      </c>
    </row>
    <row r="801" spans="1:7" hidden="1">
      <c r="A801" s="174" t="s">
        <v>627</v>
      </c>
      <c r="B801" s="174">
        <v>2027</v>
      </c>
      <c r="C801" s="174">
        <v>8</v>
      </c>
      <c r="D801" s="174" t="s">
        <v>4792</v>
      </c>
      <c r="E801" s="175">
        <v>0.83</v>
      </c>
      <c r="F801" s="175">
        <v>0.83</v>
      </c>
      <c r="G801" s="175">
        <f>IF(portfolio_toggle!$A$1=46,E801,
IF(portfolio_toggle!$A$1=38,F801,
"error: please specify 38 or 46 MMT"))</f>
        <v>0.83</v>
      </c>
    </row>
    <row r="802" spans="1:7" hidden="1">
      <c r="A802" s="174" t="s">
        <v>627</v>
      </c>
      <c r="B802" s="174">
        <v>2027</v>
      </c>
      <c r="C802" s="174">
        <v>9</v>
      </c>
      <c r="D802" s="174" t="s">
        <v>4793</v>
      </c>
      <c r="E802" s="175">
        <v>0.8</v>
      </c>
      <c r="F802" s="175">
        <v>0.8</v>
      </c>
      <c r="G802" s="175">
        <f>IF(portfolio_toggle!$A$1=46,E802,
IF(portfolio_toggle!$A$1=38,F802,
"error: please specify 38 or 46 MMT"))</f>
        <v>0.8</v>
      </c>
    </row>
    <row r="803" spans="1:7" hidden="1">
      <c r="A803" s="174" t="s">
        <v>627</v>
      </c>
      <c r="B803" s="174">
        <v>2027</v>
      </c>
      <c r="C803" s="174">
        <v>10</v>
      </c>
      <c r="D803" s="174" t="s">
        <v>4794</v>
      </c>
      <c r="E803" s="175">
        <v>0.72</v>
      </c>
      <c r="F803" s="175">
        <v>0.72</v>
      </c>
      <c r="G803" s="175">
        <f>IF(portfolio_toggle!$A$1=46,E803,
IF(portfolio_toggle!$A$1=38,F803,
"error: please specify 38 or 46 MMT"))</f>
        <v>0.72</v>
      </c>
    </row>
    <row r="804" spans="1:7" hidden="1">
      <c r="A804" s="174" t="s">
        <v>627</v>
      </c>
      <c r="B804" s="174">
        <v>2027</v>
      </c>
      <c r="C804" s="174">
        <v>11</v>
      </c>
      <c r="D804" s="174" t="s">
        <v>4795</v>
      </c>
      <c r="E804" s="175">
        <v>0.78</v>
      </c>
      <c r="F804" s="175">
        <v>0.78</v>
      </c>
      <c r="G804" s="175">
        <f>IF(portfolio_toggle!$A$1=46,E804,
IF(portfolio_toggle!$A$1=38,F804,
"error: please specify 38 or 46 MMT"))</f>
        <v>0.78</v>
      </c>
    </row>
    <row r="805" spans="1:7" hidden="1">
      <c r="A805" s="174" t="s">
        <v>627</v>
      </c>
      <c r="B805" s="174">
        <v>2027</v>
      </c>
      <c r="C805" s="174">
        <v>12</v>
      </c>
      <c r="D805" s="174" t="s">
        <v>4796</v>
      </c>
      <c r="E805" s="175">
        <v>0.82</v>
      </c>
      <c r="F805" s="175">
        <v>0.82</v>
      </c>
      <c r="G805" s="175">
        <f>IF(portfolio_toggle!$A$1=46,E805,
IF(portfolio_toggle!$A$1=38,F805,
"error: please specify 38 or 46 MMT"))</f>
        <v>0.82</v>
      </c>
    </row>
    <row r="806" spans="1:7" hidden="1">
      <c r="A806" s="174" t="s">
        <v>629</v>
      </c>
      <c r="B806" s="174">
        <v>2027</v>
      </c>
      <c r="C806" s="174">
        <v>1</v>
      </c>
      <c r="D806" s="174" t="s">
        <v>4797</v>
      </c>
      <c r="E806" s="175">
        <v>0.95</v>
      </c>
      <c r="F806" s="175">
        <v>0.95</v>
      </c>
      <c r="G806" s="175">
        <f>IF(portfolio_toggle!$A$1=46,E806,
IF(portfolio_toggle!$A$1=38,F806,
"error: please specify 38 or 46 MMT"))</f>
        <v>0.95</v>
      </c>
    </row>
    <row r="807" spans="1:7" hidden="1">
      <c r="A807" s="174" t="s">
        <v>629</v>
      </c>
      <c r="B807" s="174">
        <v>2027</v>
      </c>
      <c r="C807" s="174">
        <v>2</v>
      </c>
      <c r="D807" s="174" t="s">
        <v>4798</v>
      </c>
      <c r="E807" s="175">
        <v>0.92</v>
      </c>
      <c r="F807" s="175">
        <v>0.92</v>
      </c>
      <c r="G807" s="175">
        <f>IF(portfolio_toggle!$A$1=46,E807,
IF(portfolio_toggle!$A$1=38,F807,
"error: please specify 38 or 46 MMT"))</f>
        <v>0.92</v>
      </c>
    </row>
    <row r="808" spans="1:7" hidden="1">
      <c r="A808" s="174" t="s">
        <v>629</v>
      </c>
      <c r="B808" s="174">
        <v>2027</v>
      </c>
      <c r="C808" s="174">
        <v>3</v>
      </c>
      <c r="D808" s="174" t="s">
        <v>4799</v>
      </c>
      <c r="E808" s="175">
        <v>0.88</v>
      </c>
      <c r="F808" s="175">
        <v>0.88</v>
      </c>
      <c r="G808" s="175">
        <f>IF(portfolio_toggle!$A$1=46,E808,
IF(portfolio_toggle!$A$1=38,F808,
"error: please specify 38 or 46 MMT"))</f>
        <v>0.88</v>
      </c>
    </row>
    <row r="809" spans="1:7" hidden="1">
      <c r="A809" s="174" t="s">
        <v>629</v>
      </c>
      <c r="B809" s="174">
        <v>2027</v>
      </c>
      <c r="C809" s="174">
        <v>4</v>
      </c>
      <c r="D809" s="174" t="s">
        <v>4800</v>
      </c>
      <c r="E809" s="175">
        <v>0.76</v>
      </c>
      <c r="F809" s="175">
        <v>0.76</v>
      </c>
      <c r="G809" s="175">
        <f>IF(portfolio_toggle!$A$1=46,E809,
IF(portfolio_toggle!$A$1=38,F809,
"error: please specify 38 or 46 MMT"))</f>
        <v>0.76</v>
      </c>
    </row>
    <row r="810" spans="1:7" hidden="1">
      <c r="A810" s="174" t="s">
        <v>629</v>
      </c>
      <c r="B810" s="174">
        <v>2027</v>
      </c>
      <c r="C810" s="174">
        <v>5</v>
      </c>
      <c r="D810" s="174" t="s">
        <v>4801</v>
      </c>
      <c r="E810" s="175">
        <v>0.74</v>
      </c>
      <c r="F810" s="175">
        <v>0.74</v>
      </c>
      <c r="G810" s="175">
        <f>IF(portfolio_toggle!$A$1=46,E810,
IF(portfolio_toggle!$A$1=38,F810,
"error: please specify 38 or 46 MMT"))</f>
        <v>0.74</v>
      </c>
    </row>
    <row r="811" spans="1:7" hidden="1">
      <c r="A811" s="174" t="s">
        <v>629</v>
      </c>
      <c r="B811" s="174">
        <v>2027</v>
      </c>
      <c r="C811" s="174">
        <v>6</v>
      </c>
      <c r="D811" s="174" t="s">
        <v>4802</v>
      </c>
      <c r="E811" s="175">
        <v>0.7</v>
      </c>
      <c r="F811" s="175">
        <v>0.7</v>
      </c>
      <c r="G811" s="175">
        <f>IF(portfolio_toggle!$A$1=46,E811,
IF(portfolio_toggle!$A$1=38,F811,
"error: please specify 38 or 46 MMT"))</f>
        <v>0.7</v>
      </c>
    </row>
    <row r="812" spans="1:7" hidden="1">
      <c r="A812" s="174" t="s">
        <v>629</v>
      </c>
      <c r="B812" s="174">
        <v>2027</v>
      </c>
      <c r="C812" s="174">
        <v>7</v>
      </c>
      <c r="D812" s="174" t="s">
        <v>4803</v>
      </c>
      <c r="E812" s="175">
        <v>0.84</v>
      </c>
      <c r="F812" s="175">
        <v>0.84</v>
      </c>
      <c r="G812" s="175">
        <f>IF(portfolio_toggle!$A$1=46,E812,
IF(portfolio_toggle!$A$1=38,F812,
"error: please specify 38 or 46 MMT"))</f>
        <v>0.84</v>
      </c>
    </row>
    <row r="813" spans="1:7" hidden="1">
      <c r="A813" s="174" t="s">
        <v>629</v>
      </c>
      <c r="B813" s="174">
        <v>2027</v>
      </c>
      <c r="C813" s="174">
        <v>8</v>
      </c>
      <c r="D813" s="174" t="s">
        <v>4804</v>
      </c>
      <c r="E813" s="175">
        <v>0.82</v>
      </c>
      <c r="F813" s="175">
        <v>0.82</v>
      </c>
      <c r="G813" s="175">
        <f>IF(portfolio_toggle!$A$1=46,E813,
IF(portfolio_toggle!$A$1=38,F813,
"error: please specify 38 or 46 MMT"))</f>
        <v>0.82</v>
      </c>
    </row>
    <row r="814" spans="1:7" hidden="1">
      <c r="A814" s="174" t="s">
        <v>629</v>
      </c>
      <c r="B814" s="174">
        <v>2027</v>
      </c>
      <c r="C814" s="174">
        <v>9</v>
      </c>
      <c r="D814" s="174" t="s">
        <v>4805</v>
      </c>
      <c r="E814" s="175">
        <v>0.83</v>
      </c>
      <c r="F814" s="175">
        <v>0.83</v>
      </c>
      <c r="G814" s="175">
        <f>IF(portfolio_toggle!$A$1=46,E814,
IF(portfolio_toggle!$A$1=38,F814,
"error: please specify 38 or 46 MMT"))</f>
        <v>0.83</v>
      </c>
    </row>
    <row r="815" spans="1:7" hidden="1">
      <c r="A815" s="174" t="s">
        <v>629</v>
      </c>
      <c r="B815" s="174">
        <v>2027</v>
      </c>
      <c r="C815" s="174">
        <v>10</v>
      </c>
      <c r="D815" s="174" t="s">
        <v>4806</v>
      </c>
      <c r="E815" s="175">
        <v>0.86</v>
      </c>
      <c r="F815" s="175">
        <v>0.86</v>
      </c>
      <c r="G815" s="175">
        <f>IF(portfolio_toggle!$A$1=46,E815,
IF(portfolio_toggle!$A$1=38,F815,
"error: please specify 38 or 46 MMT"))</f>
        <v>0.86</v>
      </c>
    </row>
    <row r="816" spans="1:7" hidden="1">
      <c r="A816" s="174" t="s">
        <v>629</v>
      </c>
      <c r="B816" s="174">
        <v>2027</v>
      </c>
      <c r="C816" s="174">
        <v>11</v>
      </c>
      <c r="D816" s="174" t="s">
        <v>4807</v>
      </c>
      <c r="E816" s="175">
        <v>0.93</v>
      </c>
      <c r="F816" s="175">
        <v>0.93</v>
      </c>
      <c r="G816" s="175">
        <f>IF(portfolio_toggle!$A$1=46,E816,
IF(portfolio_toggle!$A$1=38,F816,
"error: please specify 38 or 46 MMT"))</f>
        <v>0.93</v>
      </c>
    </row>
    <row r="817" spans="1:7" hidden="1">
      <c r="A817" s="174" t="s">
        <v>629</v>
      </c>
      <c r="B817" s="174">
        <v>2027</v>
      </c>
      <c r="C817" s="174">
        <v>12</v>
      </c>
      <c r="D817" s="174" t="s">
        <v>4808</v>
      </c>
      <c r="E817" s="175">
        <v>0.95</v>
      </c>
      <c r="F817" s="175">
        <v>0.95</v>
      </c>
      <c r="G817" s="175">
        <f>IF(portfolio_toggle!$A$1=46,E817,
IF(portfolio_toggle!$A$1=38,F817,
"error: please specify 38 or 46 MMT"))</f>
        <v>0.95</v>
      </c>
    </row>
    <row r="818" spans="1:7" hidden="1">
      <c r="A818" s="174" t="s">
        <v>630</v>
      </c>
      <c r="B818" s="174">
        <v>2027</v>
      </c>
      <c r="C818" s="174">
        <v>1</v>
      </c>
      <c r="D818" s="174" t="s">
        <v>4809</v>
      </c>
      <c r="E818" s="175">
        <v>0.6</v>
      </c>
      <c r="F818" s="175">
        <v>0.6</v>
      </c>
      <c r="G818" s="175">
        <f>IF(portfolio_toggle!$A$1=46,E818,
IF(portfolio_toggle!$A$1=38,F818,
"error: please specify 38 or 46 MMT"))</f>
        <v>0.6</v>
      </c>
    </row>
    <row r="819" spans="1:7" hidden="1">
      <c r="A819" s="174" t="s">
        <v>630</v>
      </c>
      <c r="B819" s="174">
        <v>2027</v>
      </c>
      <c r="C819" s="174">
        <v>2</v>
      </c>
      <c r="D819" s="174" t="s">
        <v>4810</v>
      </c>
      <c r="E819" s="175">
        <v>0.7</v>
      </c>
      <c r="F819" s="175">
        <v>0.7</v>
      </c>
      <c r="G819" s="175">
        <f>IF(portfolio_toggle!$A$1=46,E819,
IF(portfolio_toggle!$A$1=38,F819,
"error: please specify 38 or 46 MMT"))</f>
        <v>0.7</v>
      </c>
    </row>
    <row r="820" spans="1:7" hidden="1">
      <c r="A820" s="174" t="s">
        <v>630</v>
      </c>
      <c r="B820" s="174">
        <v>2027</v>
      </c>
      <c r="C820" s="174">
        <v>3</v>
      </c>
      <c r="D820" s="174" t="s">
        <v>4811</v>
      </c>
      <c r="E820" s="175">
        <v>0.73</v>
      </c>
      <c r="F820" s="175">
        <v>0.73</v>
      </c>
      <c r="G820" s="175">
        <f>IF(portfolio_toggle!$A$1=46,E820,
IF(portfolio_toggle!$A$1=38,F820,
"error: please specify 38 or 46 MMT"))</f>
        <v>0.73</v>
      </c>
    </row>
    <row r="821" spans="1:7" hidden="1">
      <c r="A821" s="174" t="s">
        <v>630</v>
      </c>
      <c r="B821" s="174">
        <v>2027</v>
      </c>
      <c r="C821" s="174">
        <v>4</v>
      </c>
      <c r="D821" s="174" t="s">
        <v>4812</v>
      </c>
      <c r="E821" s="175">
        <v>0.72</v>
      </c>
      <c r="F821" s="175">
        <v>0.72</v>
      </c>
      <c r="G821" s="175">
        <f>IF(portfolio_toggle!$A$1=46,E821,
IF(portfolio_toggle!$A$1=38,F821,
"error: please specify 38 or 46 MMT"))</f>
        <v>0.72</v>
      </c>
    </row>
    <row r="822" spans="1:7" hidden="1">
      <c r="A822" s="174" t="s">
        <v>630</v>
      </c>
      <c r="B822" s="174">
        <v>2027</v>
      </c>
      <c r="C822" s="174">
        <v>5</v>
      </c>
      <c r="D822" s="174" t="s">
        <v>4813</v>
      </c>
      <c r="E822" s="175">
        <v>0.69</v>
      </c>
      <c r="F822" s="175">
        <v>0.69</v>
      </c>
      <c r="G822" s="175">
        <f>IF(portfolio_toggle!$A$1=46,E822,
IF(portfolio_toggle!$A$1=38,F822,
"error: please specify 38 or 46 MMT"))</f>
        <v>0.69</v>
      </c>
    </row>
    <row r="823" spans="1:7" hidden="1">
      <c r="A823" s="174" t="s">
        <v>630</v>
      </c>
      <c r="B823" s="174">
        <v>2027</v>
      </c>
      <c r="C823" s="174">
        <v>6</v>
      </c>
      <c r="D823" s="174" t="s">
        <v>4814</v>
      </c>
      <c r="E823" s="175">
        <v>0.74</v>
      </c>
      <c r="F823" s="175">
        <v>0.74</v>
      </c>
      <c r="G823" s="175">
        <f>IF(portfolio_toggle!$A$1=46,E823,
IF(portfolio_toggle!$A$1=38,F823,
"error: please specify 38 or 46 MMT"))</f>
        <v>0.74</v>
      </c>
    </row>
    <row r="824" spans="1:7" hidden="1">
      <c r="A824" s="174" t="s">
        <v>630</v>
      </c>
      <c r="B824" s="174">
        <v>2027</v>
      </c>
      <c r="C824" s="174">
        <v>7</v>
      </c>
      <c r="D824" s="174" t="s">
        <v>4815</v>
      </c>
      <c r="E824" s="175">
        <v>0.73</v>
      </c>
      <c r="F824" s="175">
        <v>0.73</v>
      </c>
      <c r="G824" s="175">
        <f>IF(portfolio_toggle!$A$1=46,E824,
IF(portfolio_toggle!$A$1=38,F824,
"error: please specify 38 or 46 MMT"))</f>
        <v>0.73</v>
      </c>
    </row>
    <row r="825" spans="1:7" hidden="1">
      <c r="A825" s="174" t="s">
        <v>630</v>
      </c>
      <c r="B825" s="174">
        <v>2027</v>
      </c>
      <c r="C825" s="174">
        <v>8</v>
      </c>
      <c r="D825" s="174" t="s">
        <v>4816</v>
      </c>
      <c r="E825" s="175">
        <v>0.72</v>
      </c>
      <c r="F825" s="175">
        <v>0.72</v>
      </c>
      <c r="G825" s="175">
        <f>IF(portfolio_toggle!$A$1=46,E825,
IF(portfolio_toggle!$A$1=38,F825,
"error: please specify 38 or 46 MMT"))</f>
        <v>0.72</v>
      </c>
    </row>
    <row r="826" spans="1:7" hidden="1">
      <c r="A826" s="174" t="s">
        <v>630</v>
      </c>
      <c r="B826" s="174">
        <v>2027</v>
      </c>
      <c r="C826" s="174">
        <v>9</v>
      </c>
      <c r="D826" s="174" t="s">
        <v>4817</v>
      </c>
      <c r="E826" s="175">
        <v>0.71</v>
      </c>
      <c r="F826" s="175">
        <v>0.71</v>
      </c>
      <c r="G826" s="175">
        <f>IF(portfolio_toggle!$A$1=46,E826,
IF(portfolio_toggle!$A$1=38,F826,
"error: please specify 38 or 46 MMT"))</f>
        <v>0.71</v>
      </c>
    </row>
    <row r="827" spans="1:7" hidden="1">
      <c r="A827" s="174" t="s">
        <v>630</v>
      </c>
      <c r="B827" s="174">
        <v>2027</v>
      </c>
      <c r="C827" s="174">
        <v>10</v>
      </c>
      <c r="D827" s="174" t="s">
        <v>4818</v>
      </c>
      <c r="E827" s="175">
        <v>0.64</v>
      </c>
      <c r="F827" s="175">
        <v>0.64</v>
      </c>
      <c r="G827" s="175">
        <f>IF(portfolio_toggle!$A$1=46,E827,
IF(portfolio_toggle!$A$1=38,F827,
"error: please specify 38 or 46 MMT"))</f>
        <v>0.64</v>
      </c>
    </row>
    <row r="828" spans="1:7" hidden="1">
      <c r="A828" s="174" t="s">
        <v>630</v>
      </c>
      <c r="B828" s="174">
        <v>2027</v>
      </c>
      <c r="C828" s="174">
        <v>11</v>
      </c>
      <c r="D828" s="174" t="s">
        <v>4819</v>
      </c>
      <c r="E828" s="175">
        <v>0.56000000000000005</v>
      </c>
      <c r="F828" s="175">
        <v>0.56000000000000005</v>
      </c>
      <c r="G828" s="175">
        <f>IF(portfolio_toggle!$A$1=46,E828,
IF(portfolio_toggle!$A$1=38,F828,
"error: please specify 38 or 46 MMT"))</f>
        <v>0.56000000000000005</v>
      </c>
    </row>
    <row r="829" spans="1:7" hidden="1">
      <c r="A829" s="174" t="s">
        <v>630</v>
      </c>
      <c r="B829" s="174">
        <v>2027</v>
      </c>
      <c r="C829" s="174">
        <v>12</v>
      </c>
      <c r="D829" s="174" t="s">
        <v>4820</v>
      </c>
      <c r="E829" s="175">
        <v>0.64</v>
      </c>
      <c r="F829" s="175">
        <v>0.64</v>
      </c>
      <c r="G829" s="175">
        <f>IF(portfolio_toggle!$A$1=46,E829,
IF(portfolio_toggle!$A$1=38,F829,
"error: please specify 38 or 46 MMT"))</f>
        <v>0.64</v>
      </c>
    </row>
    <row r="830" spans="1:7" hidden="1">
      <c r="A830" s="174" t="s">
        <v>631</v>
      </c>
      <c r="B830" s="174">
        <v>2027</v>
      </c>
      <c r="C830" s="174">
        <v>1</v>
      </c>
      <c r="D830" s="174" t="s">
        <v>4821</v>
      </c>
      <c r="E830" s="175">
        <v>1</v>
      </c>
      <c r="F830" s="175">
        <v>1</v>
      </c>
      <c r="G830" s="175">
        <f>IF(portfolio_toggle!$A$1=46,E830,
IF(portfolio_toggle!$A$1=38,F830,
"error: please specify 38 or 46 MMT"))</f>
        <v>1</v>
      </c>
    </row>
    <row r="831" spans="1:7" hidden="1">
      <c r="A831" s="174" t="s">
        <v>631</v>
      </c>
      <c r="B831" s="174">
        <v>2027</v>
      </c>
      <c r="C831" s="174">
        <v>2</v>
      </c>
      <c r="D831" s="174" t="s">
        <v>4822</v>
      </c>
      <c r="E831" s="175">
        <v>1</v>
      </c>
      <c r="F831" s="175">
        <v>1</v>
      </c>
      <c r="G831" s="175">
        <f>IF(portfolio_toggle!$A$1=46,E831,
IF(portfolio_toggle!$A$1=38,F831,
"error: please specify 38 or 46 MMT"))</f>
        <v>1</v>
      </c>
    </row>
    <row r="832" spans="1:7" hidden="1">
      <c r="A832" s="174" t="s">
        <v>631</v>
      </c>
      <c r="B832" s="174">
        <v>2027</v>
      </c>
      <c r="C832" s="174">
        <v>3</v>
      </c>
      <c r="D832" s="174" t="s">
        <v>4823</v>
      </c>
      <c r="E832" s="175">
        <v>1</v>
      </c>
      <c r="F832" s="175">
        <v>1</v>
      </c>
      <c r="G832" s="175">
        <f>IF(portfolio_toggle!$A$1=46,E832,
IF(portfolio_toggle!$A$1=38,F832,
"error: please specify 38 or 46 MMT"))</f>
        <v>1</v>
      </c>
    </row>
    <row r="833" spans="1:7" hidden="1">
      <c r="A833" s="174" t="s">
        <v>631</v>
      </c>
      <c r="B833" s="174">
        <v>2027</v>
      </c>
      <c r="C833" s="174">
        <v>4</v>
      </c>
      <c r="D833" s="174" t="s">
        <v>4824</v>
      </c>
      <c r="E833" s="175">
        <v>1</v>
      </c>
      <c r="F833" s="175">
        <v>1</v>
      </c>
      <c r="G833" s="175">
        <f>IF(portfolio_toggle!$A$1=46,E833,
IF(portfolio_toggle!$A$1=38,F833,
"error: please specify 38 or 46 MMT"))</f>
        <v>1</v>
      </c>
    </row>
    <row r="834" spans="1:7" hidden="1">
      <c r="A834" s="174" t="s">
        <v>631</v>
      </c>
      <c r="B834" s="174">
        <v>2027</v>
      </c>
      <c r="C834" s="174">
        <v>5</v>
      </c>
      <c r="D834" s="174" t="s">
        <v>4825</v>
      </c>
      <c r="E834" s="175">
        <v>1</v>
      </c>
      <c r="F834" s="175">
        <v>1</v>
      </c>
      <c r="G834" s="175">
        <f>IF(portfolio_toggle!$A$1=46,E834,
IF(portfolio_toggle!$A$1=38,F834,
"error: please specify 38 or 46 MMT"))</f>
        <v>1</v>
      </c>
    </row>
    <row r="835" spans="1:7" hidden="1">
      <c r="A835" s="174" t="s">
        <v>631</v>
      </c>
      <c r="B835" s="174">
        <v>2027</v>
      </c>
      <c r="C835" s="174">
        <v>6</v>
      </c>
      <c r="D835" s="174" t="s">
        <v>4826</v>
      </c>
      <c r="E835" s="175">
        <v>1</v>
      </c>
      <c r="F835" s="175">
        <v>1</v>
      </c>
      <c r="G835" s="175">
        <f>IF(portfolio_toggle!$A$1=46,E835,
IF(portfolio_toggle!$A$1=38,F835,
"error: please specify 38 or 46 MMT"))</f>
        <v>1</v>
      </c>
    </row>
    <row r="836" spans="1:7" hidden="1">
      <c r="A836" s="174" t="s">
        <v>631</v>
      </c>
      <c r="B836" s="174">
        <v>2027</v>
      </c>
      <c r="C836" s="174">
        <v>7</v>
      </c>
      <c r="D836" s="174" t="s">
        <v>4827</v>
      </c>
      <c r="E836" s="175">
        <v>1</v>
      </c>
      <c r="F836" s="175">
        <v>1</v>
      </c>
      <c r="G836" s="175">
        <f>IF(portfolio_toggle!$A$1=46,E836,
IF(portfolio_toggle!$A$1=38,F836,
"error: please specify 38 or 46 MMT"))</f>
        <v>1</v>
      </c>
    </row>
    <row r="837" spans="1:7" hidden="1">
      <c r="A837" s="174" t="s">
        <v>631</v>
      </c>
      <c r="B837" s="174">
        <v>2027</v>
      </c>
      <c r="C837" s="174">
        <v>8</v>
      </c>
      <c r="D837" s="174" t="s">
        <v>4828</v>
      </c>
      <c r="E837" s="175">
        <v>1</v>
      </c>
      <c r="F837" s="175">
        <v>1</v>
      </c>
      <c r="G837" s="175">
        <f>IF(portfolio_toggle!$A$1=46,E837,
IF(portfolio_toggle!$A$1=38,F837,
"error: please specify 38 or 46 MMT"))</f>
        <v>1</v>
      </c>
    </row>
    <row r="838" spans="1:7" hidden="1">
      <c r="A838" s="174" t="s">
        <v>631</v>
      </c>
      <c r="B838" s="174">
        <v>2027</v>
      </c>
      <c r="C838" s="174">
        <v>9</v>
      </c>
      <c r="D838" s="174" t="s">
        <v>4829</v>
      </c>
      <c r="E838" s="175">
        <v>1</v>
      </c>
      <c r="F838" s="175">
        <v>1</v>
      </c>
      <c r="G838" s="175">
        <f>IF(portfolio_toggle!$A$1=46,E838,
IF(portfolio_toggle!$A$1=38,F838,
"error: please specify 38 or 46 MMT"))</f>
        <v>1</v>
      </c>
    </row>
    <row r="839" spans="1:7" hidden="1">
      <c r="A839" s="174" t="s">
        <v>631</v>
      </c>
      <c r="B839" s="174">
        <v>2027</v>
      </c>
      <c r="C839" s="174">
        <v>10</v>
      </c>
      <c r="D839" s="174" t="s">
        <v>4830</v>
      </c>
      <c r="E839" s="175">
        <v>1</v>
      </c>
      <c r="F839" s="175">
        <v>1</v>
      </c>
      <c r="G839" s="175">
        <f>IF(portfolio_toggle!$A$1=46,E839,
IF(portfolio_toggle!$A$1=38,F839,
"error: please specify 38 or 46 MMT"))</f>
        <v>1</v>
      </c>
    </row>
    <row r="840" spans="1:7" hidden="1">
      <c r="A840" s="174" t="s">
        <v>631</v>
      </c>
      <c r="B840" s="174">
        <v>2027</v>
      </c>
      <c r="C840" s="174">
        <v>11</v>
      </c>
      <c r="D840" s="174" t="s">
        <v>4831</v>
      </c>
      <c r="E840" s="175">
        <v>1</v>
      </c>
      <c r="F840" s="175">
        <v>1</v>
      </c>
      <c r="G840" s="175">
        <f>IF(portfolio_toggle!$A$1=46,E840,
IF(portfolio_toggle!$A$1=38,F840,
"error: please specify 38 or 46 MMT"))</f>
        <v>1</v>
      </c>
    </row>
    <row r="841" spans="1:7" hidden="1">
      <c r="A841" s="174" t="s">
        <v>631</v>
      </c>
      <c r="B841" s="174">
        <v>2027</v>
      </c>
      <c r="C841" s="174">
        <v>12</v>
      </c>
      <c r="D841" s="174" t="s">
        <v>4832</v>
      </c>
      <c r="E841" s="175">
        <v>1</v>
      </c>
      <c r="F841" s="175">
        <v>1</v>
      </c>
      <c r="G841" s="175">
        <f>IF(portfolio_toggle!$A$1=46,E841,
IF(portfolio_toggle!$A$1=38,F841,
"error: please specify 38 or 46 MMT"))</f>
        <v>1</v>
      </c>
    </row>
    <row r="842" spans="1:7">
      <c r="A842" s="174" t="s">
        <v>632</v>
      </c>
      <c r="B842" s="174">
        <v>2027</v>
      </c>
      <c r="C842" s="174">
        <v>1</v>
      </c>
      <c r="D842" s="174" t="s">
        <v>4833</v>
      </c>
      <c r="E842" s="175">
        <v>0.96603464723299004</v>
      </c>
      <c r="F842" s="175">
        <v>0.98301283449999999</v>
      </c>
      <c r="G842" s="175">
        <f>IF(portfolio_toggle!$A$1=46,E842,
IF(portfolio_toggle!$A$1=38,F842,
"error: please specify 38 or 46 MMT"))</f>
        <v>0.96603464723299004</v>
      </c>
    </row>
    <row r="843" spans="1:7">
      <c r="A843" s="174" t="s">
        <v>632</v>
      </c>
      <c r="B843" s="174">
        <v>2027</v>
      </c>
      <c r="C843" s="174">
        <v>2</v>
      </c>
      <c r="D843" s="174" t="s">
        <v>4834</v>
      </c>
      <c r="E843" s="175">
        <v>0.96603464723299004</v>
      </c>
      <c r="F843" s="175">
        <v>0.98301283449999999</v>
      </c>
      <c r="G843" s="175">
        <f>IF(portfolio_toggle!$A$1=46,E843,
IF(portfolio_toggle!$A$1=38,F843,
"error: please specify 38 or 46 MMT"))</f>
        <v>0.96603464723299004</v>
      </c>
    </row>
    <row r="844" spans="1:7">
      <c r="A844" s="174" t="s">
        <v>632</v>
      </c>
      <c r="B844" s="174">
        <v>2027</v>
      </c>
      <c r="C844" s="174">
        <v>3</v>
      </c>
      <c r="D844" s="174" t="s">
        <v>4835</v>
      </c>
      <c r="E844" s="175">
        <v>0.96603464723299004</v>
      </c>
      <c r="F844" s="175">
        <v>0.98301283449999999</v>
      </c>
      <c r="G844" s="175">
        <f>IF(portfolio_toggle!$A$1=46,E844,
IF(portfolio_toggle!$A$1=38,F844,
"error: please specify 38 or 46 MMT"))</f>
        <v>0.96603464723299004</v>
      </c>
    </row>
    <row r="845" spans="1:7">
      <c r="A845" s="174" t="s">
        <v>632</v>
      </c>
      <c r="B845" s="174">
        <v>2027</v>
      </c>
      <c r="C845" s="174">
        <v>4</v>
      </c>
      <c r="D845" s="174" t="s">
        <v>4836</v>
      </c>
      <c r="E845" s="175">
        <v>0.96603464723299004</v>
      </c>
      <c r="F845" s="175">
        <v>0.98301283449999999</v>
      </c>
      <c r="G845" s="175">
        <f>IF(portfolio_toggle!$A$1=46,E845,
IF(portfolio_toggle!$A$1=38,F845,
"error: please specify 38 or 46 MMT"))</f>
        <v>0.96603464723299004</v>
      </c>
    </row>
    <row r="846" spans="1:7">
      <c r="A846" s="174" t="s">
        <v>632</v>
      </c>
      <c r="B846" s="174">
        <v>2027</v>
      </c>
      <c r="C846" s="174">
        <v>5</v>
      </c>
      <c r="D846" s="174" t="s">
        <v>4837</v>
      </c>
      <c r="E846" s="175">
        <v>0.96603464723299004</v>
      </c>
      <c r="F846" s="175">
        <v>0.98301283449999999</v>
      </c>
      <c r="G846" s="175">
        <f>IF(portfolio_toggle!$A$1=46,E846,
IF(portfolio_toggle!$A$1=38,F846,
"error: please specify 38 or 46 MMT"))</f>
        <v>0.96603464723299004</v>
      </c>
    </row>
    <row r="847" spans="1:7">
      <c r="A847" s="174" t="s">
        <v>632</v>
      </c>
      <c r="B847" s="174">
        <v>2027</v>
      </c>
      <c r="C847" s="174">
        <v>6</v>
      </c>
      <c r="D847" s="174" t="s">
        <v>4838</v>
      </c>
      <c r="E847" s="175">
        <v>0.96603464723299004</v>
      </c>
      <c r="F847" s="175">
        <v>0.98301283449999999</v>
      </c>
      <c r="G847" s="175">
        <f>IF(portfolio_toggle!$A$1=46,E847,
IF(portfolio_toggle!$A$1=38,F847,
"error: please specify 38 or 46 MMT"))</f>
        <v>0.96603464723299004</v>
      </c>
    </row>
    <row r="848" spans="1:7">
      <c r="A848" s="174" t="s">
        <v>632</v>
      </c>
      <c r="B848" s="174">
        <v>2027</v>
      </c>
      <c r="C848" s="174">
        <v>7</v>
      </c>
      <c r="D848" s="174" t="s">
        <v>4839</v>
      </c>
      <c r="E848" s="175">
        <v>0.96603464723299004</v>
      </c>
      <c r="F848" s="175">
        <v>0.98301283449999999</v>
      </c>
      <c r="G848" s="175">
        <f>IF(portfolio_toggle!$A$1=46,E848,
IF(portfolio_toggle!$A$1=38,F848,
"error: please specify 38 or 46 MMT"))</f>
        <v>0.96603464723299004</v>
      </c>
    </row>
    <row r="849" spans="1:7">
      <c r="A849" s="174" t="s">
        <v>632</v>
      </c>
      <c r="B849" s="174">
        <v>2027</v>
      </c>
      <c r="C849" s="174">
        <v>8</v>
      </c>
      <c r="D849" s="174" t="s">
        <v>4840</v>
      </c>
      <c r="E849" s="175">
        <v>0.96603464723299004</v>
      </c>
      <c r="F849" s="175">
        <v>0.98301283449999999</v>
      </c>
      <c r="G849" s="175">
        <f>IF(portfolio_toggle!$A$1=46,E849,
IF(portfolio_toggle!$A$1=38,F849,
"error: please specify 38 or 46 MMT"))</f>
        <v>0.96603464723299004</v>
      </c>
    </row>
    <row r="850" spans="1:7">
      <c r="A850" s="174" t="s">
        <v>632</v>
      </c>
      <c r="B850" s="174">
        <v>2027</v>
      </c>
      <c r="C850" s="174">
        <v>9</v>
      </c>
      <c r="D850" s="174" t="s">
        <v>4841</v>
      </c>
      <c r="E850" s="175">
        <v>0.96603464723299004</v>
      </c>
      <c r="F850" s="175">
        <v>0.98301283449999999</v>
      </c>
      <c r="G850" s="175">
        <f>IF(portfolio_toggle!$A$1=46,E850,
IF(portfolio_toggle!$A$1=38,F850,
"error: please specify 38 or 46 MMT"))</f>
        <v>0.96603464723299004</v>
      </c>
    </row>
    <row r="851" spans="1:7">
      <c r="A851" s="174" t="s">
        <v>632</v>
      </c>
      <c r="B851" s="174">
        <v>2027</v>
      </c>
      <c r="C851" s="174">
        <v>10</v>
      </c>
      <c r="D851" s="174" t="s">
        <v>4842</v>
      </c>
      <c r="E851" s="175">
        <v>0.96603464723299004</v>
      </c>
      <c r="F851" s="175">
        <v>0.98301283449999999</v>
      </c>
      <c r="G851" s="175">
        <f>IF(portfolio_toggle!$A$1=46,E851,
IF(portfolio_toggle!$A$1=38,F851,
"error: please specify 38 or 46 MMT"))</f>
        <v>0.96603464723299004</v>
      </c>
    </row>
    <row r="852" spans="1:7">
      <c r="A852" s="174" t="s">
        <v>632</v>
      </c>
      <c r="B852" s="174">
        <v>2027</v>
      </c>
      <c r="C852" s="174">
        <v>11</v>
      </c>
      <c r="D852" s="174" t="s">
        <v>4843</v>
      </c>
      <c r="E852" s="175">
        <v>0.96603464723299004</v>
      </c>
      <c r="F852" s="175">
        <v>0.98301283449999999</v>
      </c>
      <c r="G852" s="175">
        <f>IF(portfolio_toggle!$A$1=46,E852,
IF(portfolio_toggle!$A$1=38,F852,
"error: please specify 38 or 46 MMT"))</f>
        <v>0.96603464723299004</v>
      </c>
    </row>
    <row r="853" spans="1:7">
      <c r="A853" s="174" t="s">
        <v>632</v>
      </c>
      <c r="B853" s="174">
        <v>2027</v>
      </c>
      <c r="C853" s="174">
        <v>12</v>
      </c>
      <c r="D853" s="174" t="s">
        <v>4844</v>
      </c>
      <c r="E853" s="175">
        <v>0.96603464723299004</v>
      </c>
      <c r="F853" s="175">
        <v>0.98301283449999999</v>
      </c>
      <c r="G853" s="175">
        <f>IF(portfolio_toggle!$A$1=46,E853,
IF(portfolio_toggle!$A$1=38,F853,
"error: please specify 38 or 46 MMT"))</f>
        <v>0.96603464723299004</v>
      </c>
    </row>
    <row r="854" spans="1:7" hidden="1">
      <c r="A854" s="174" t="s">
        <v>633</v>
      </c>
      <c r="B854" s="174">
        <v>2027</v>
      </c>
      <c r="C854" s="174">
        <v>1</v>
      </c>
      <c r="D854" s="174" t="s">
        <v>4845</v>
      </c>
      <c r="E854" s="175">
        <v>1</v>
      </c>
      <c r="F854" s="175">
        <v>1</v>
      </c>
      <c r="G854" s="175">
        <f>IF(portfolio_toggle!$A$1=46,E854,
IF(portfolio_toggle!$A$1=38,F854,
"error: please specify 38 or 46 MMT"))</f>
        <v>1</v>
      </c>
    </row>
    <row r="855" spans="1:7" hidden="1">
      <c r="A855" s="174" t="s">
        <v>633</v>
      </c>
      <c r="B855" s="174">
        <v>2027</v>
      </c>
      <c r="C855" s="174">
        <v>2</v>
      </c>
      <c r="D855" s="174" t="s">
        <v>4846</v>
      </c>
      <c r="E855" s="175">
        <v>1</v>
      </c>
      <c r="F855" s="175">
        <v>1</v>
      </c>
      <c r="G855" s="175">
        <f>IF(portfolio_toggle!$A$1=46,E855,
IF(portfolio_toggle!$A$1=38,F855,
"error: please specify 38 or 46 MMT"))</f>
        <v>1</v>
      </c>
    </row>
    <row r="856" spans="1:7" hidden="1">
      <c r="A856" s="174" t="s">
        <v>633</v>
      </c>
      <c r="B856" s="174">
        <v>2027</v>
      </c>
      <c r="C856" s="174">
        <v>3</v>
      </c>
      <c r="D856" s="174" t="s">
        <v>4847</v>
      </c>
      <c r="E856" s="175">
        <v>1</v>
      </c>
      <c r="F856" s="175">
        <v>1</v>
      </c>
      <c r="G856" s="175">
        <f>IF(portfolio_toggle!$A$1=46,E856,
IF(portfolio_toggle!$A$1=38,F856,
"error: please specify 38 or 46 MMT"))</f>
        <v>1</v>
      </c>
    </row>
    <row r="857" spans="1:7" hidden="1">
      <c r="A857" s="174" t="s">
        <v>633</v>
      </c>
      <c r="B857" s="174">
        <v>2027</v>
      </c>
      <c r="C857" s="174">
        <v>4</v>
      </c>
      <c r="D857" s="174" t="s">
        <v>4848</v>
      </c>
      <c r="E857" s="175">
        <v>1</v>
      </c>
      <c r="F857" s="175">
        <v>1</v>
      </c>
      <c r="G857" s="175">
        <f>IF(portfolio_toggle!$A$1=46,E857,
IF(portfolio_toggle!$A$1=38,F857,
"error: please specify 38 or 46 MMT"))</f>
        <v>1</v>
      </c>
    </row>
    <row r="858" spans="1:7" hidden="1">
      <c r="A858" s="174" t="s">
        <v>633</v>
      </c>
      <c r="B858" s="174">
        <v>2027</v>
      </c>
      <c r="C858" s="174">
        <v>5</v>
      </c>
      <c r="D858" s="174" t="s">
        <v>4849</v>
      </c>
      <c r="E858" s="175">
        <v>1</v>
      </c>
      <c r="F858" s="175">
        <v>1</v>
      </c>
      <c r="G858" s="175">
        <f>IF(portfolio_toggle!$A$1=46,E858,
IF(portfolio_toggle!$A$1=38,F858,
"error: please specify 38 or 46 MMT"))</f>
        <v>1</v>
      </c>
    </row>
    <row r="859" spans="1:7" hidden="1">
      <c r="A859" s="174" t="s">
        <v>633</v>
      </c>
      <c r="B859" s="174">
        <v>2027</v>
      </c>
      <c r="C859" s="174">
        <v>6</v>
      </c>
      <c r="D859" s="174" t="s">
        <v>4850</v>
      </c>
      <c r="E859" s="175">
        <v>1</v>
      </c>
      <c r="F859" s="175">
        <v>1</v>
      </c>
      <c r="G859" s="175">
        <f>IF(portfolio_toggle!$A$1=46,E859,
IF(portfolio_toggle!$A$1=38,F859,
"error: please specify 38 or 46 MMT"))</f>
        <v>1</v>
      </c>
    </row>
    <row r="860" spans="1:7" hidden="1">
      <c r="A860" s="174" t="s">
        <v>633</v>
      </c>
      <c r="B860" s="174">
        <v>2027</v>
      </c>
      <c r="C860" s="174">
        <v>7</v>
      </c>
      <c r="D860" s="174" t="s">
        <v>4851</v>
      </c>
      <c r="E860" s="175">
        <v>1</v>
      </c>
      <c r="F860" s="175">
        <v>1</v>
      </c>
      <c r="G860" s="175">
        <f>IF(portfolio_toggle!$A$1=46,E860,
IF(portfolio_toggle!$A$1=38,F860,
"error: please specify 38 or 46 MMT"))</f>
        <v>1</v>
      </c>
    </row>
    <row r="861" spans="1:7" hidden="1">
      <c r="A861" s="174" t="s">
        <v>633</v>
      </c>
      <c r="B861" s="174">
        <v>2027</v>
      </c>
      <c r="C861" s="174">
        <v>8</v>
      </c>
      <c r="D861" s="174" t="s">
        <v>4852</v>
      </c>
      <c r="E861" s="175">
        <v>1</v>
      </c>
      <c r="F861" s="175">
        <v>1</v>
      </c>
      <c r="G861" s="175">
        <f>IF(portfolio_toggle!$A$1=46,E861,
IF(portfolio_toggle!$A$1=38,F861,
"error: please specify 38 or 46 MMT"))</f>
        <v>1</v>
      </c>
    </row>
    <row r="862" spans="1:7" hidden="1">
      <c r="A862" s="174" t="s">
        <v>633</v>
      </c>
      <c r="B862" s="174">
        <v>2027</v>
      </c>
      <c r="C862" s="174">
        <v>9</v>
      </c>
      <c r="D862" s="174" t="s">
        <v>4853</v>
      </c>
      <c r="E862" s="175">
        <v>1</v>
      </c>
      <c r="F862" s="175">
        <v>1</v>
      </c>
      <c r="G862" s="175">
        <f>IF(portfolio_toggle!$A$1=46,E862,
IF(portfolio_toggle!$A$1=38,F862,
"error: please specify 38 or 46 MMT"))</f>
        <v>1</v>
      </c>
    </row>
    <row r="863" spans="1:7" hidden="1">
      <c r="A863" s="174" t="s">
        <v>633</v>
      </c>
      <c r="B863" s="174">
        <v>2027</v>
      </c>
      <c r="C863" s="174">
        <v>10</v>
      </c>
      <c r="D863" s="174" t="s">
        <v>4854</v>
      </c>
      <c r="E863" s="175">
        <v>1</v>
      </c>
      <c r="F863" s="175">
        <v>1</v>
      </c>
      <c r="G863" s="175">
        <f>IF(portfolio_toggle!$A$1=46,E863,
IF(portfolio_toggle!$A$1=38,F863,
"error: please specify 38 or 46 MMT"))</f>
        <v>1</v>
      </c>
    </row>
    <row r="864" spans="1:7" hidden="1">
      <c r="A864" s="174" t="s">
        <v>633</v>
      </c>
      <c r="B864" s="174">
        <v>2027</v>
      </c>
      <c r="C864" s="174">
        <v>11</v>
      </c>
      <c r="D864" s="174" t="s">
        <v>4855</v>
      </c>
      <c r="E864" s="175">
        <v>1</v>
      </c>
      <c r="F864" s="175">
        <v>1</v>
      </c>
      <c r="G864" s="175">
        <f>IF(portfolio_toggle!$A$1=46,E864,
IF(portfolio_toggle!$A$1=38,F864,
"error: please specify 38 or 46 MMT"))</f>
        <v>1</v>
      </c>
    </row>
    <row r="865" spans="1:7" hidden="1">
      <c r="A865" s="174" t="s">
        <v>633</v>
      </c>
      <c r="B865" s="174">
        <v>2027</v>
      </c>
      <c r="C865" s="174">
        <v>12</v>
      </c>
      <c r="D865" s="174" t="s">
        <v>4856</v>
      </c>
      <c r="E865" s="175">
        <v>1</v>
      </c>
      <c r="F865" s="175">
        <v>1</v>
      </c>
      <c r="G865" s="175">
        <f>IF(portfolio_toggle!$A$1=46,E865,
IF(portfolio_toggle!$A$1=38,F865,
"error: please specify 38 or 46 MMT"))</f>
        <v>1</v>
      </c>
    </row>
    <row r="866" spans="1:7" hidden="1">
      <c r="A866" s="174" t="s">
        <v>626</v>
      </c>
      <c r="B866" s="174">
        <v>2028</v>
      </c>
      <c r="C866" s="174">
        <v>1</v>
      </c>
      <c r="D866" s="174" t="s">
        <v>4857</v>
      </c>
      <c r="E866" s="175">
        <v>0.82</v>
      </c>
      <c r="F866" s="175">
        <v>0.82</v>
      </c>
      <c r="G866" s="175">
        <f>IF(portfolio_toggle!$A$1=46,E866,
IF(portfolio_toggle!$A$1=38,F866,
"error: please specify 38 or 46 MMT"))</f>
        <v>0.82</v>
      </c>
    </row>
    <row r="867" spans="1:7" hidden="1">
      <c r="A867" s="174" t="s">
        <v>626</v>
      </c>
      <c r="B867" s="174">
        <v>2028</v>
      </c>
      <c r="C867" s="174">
        <v>2</v>
      </c>
      <c r="D867" s="174" t="s">
        <v>4858</v>
      </c>
      <c r="E867" s="175">
        <v>0.86</v>
      </c>
      <c r="F867" s="175">
        <v>0.86</v>
      </c>
      <c r="G867" s="175">
        <f>IF(portfolio_toggle!$A$1=46,E867,
IF(portfolio_toggle!$A$1=38,F867,
"error: please specify 38 or 46 MMT"))</f>
        <v>0.86</v>
      </c>
    </row>
    <row r="868" spans="1:7" hidden="1">
      <c r="A868" s="174" t="s">
        <v>626</v>
      </c>
      <c r="B868" s="174">
        <v>2028</v>
      </c>
      <c r="C868" s="174">
        <v>3</v>
      </c>
      <c r="D868" s="174" t="s">
        <v>4859</v>
      </c>
      <c r="E868" s="175">
        <v>0.84</v>
      </c>
      <c r="F868" s="175">
        <v>0.84</v>
      </c>
      <c r="G868" s="175">
        <f>IF(portfolio_toggle!$A$1=46,E868,
IF(portfolio_toggle!$A$1=38,F868,
"error: please specify 38 or 46 MMT"))</f>
        <v>0.84</v>
      </c>
    </row>
    <row r="869" spans="1:7" hidden="1">
      <c r="A869" s="174" t="s">
        <v>626</v>
      </c>
      <c r="B869" s="174">
        <v>2028</v>
      </c>
      <c r="C869" s="174">
        <v>4</v>
      </c>
      <c r="D869" s="174" t="s">
        <v>4860</v>
      </c>
      <c r="E869" s="175">
        <v>0.76</v>
      </c>
      <c r="F869" s="175">
        <v>0.76</v>
      </c>
      <c r="G869" s="175">
        <f>IF(portfolio_toggle!$A$1=46,E869,
IF(portfolio_toggle!$A$1=38,F869,
"error: please specify 38 or 46 MMT"))</f>
        <v>0.76</v>
      </c>
    </row>
    <row r="870" spans="1:7" hidden="1">
      <c r="A870" s="174" t="s">
        <v>626</v>
      </c>
      <c r="B870" s="174">
        <v>2028</v>
      </c>
      <c r="C870" s="174">
        <v>5</v>
      </c>
      <c r="D870" s="174" t="s">
        <v>4861</v>
      </c>
      <c r="E870" s="175">
        <v>0.83</v>
      </c>
      <c r="F870" s="175">
        <v>0.83</v>
      </c>
      <c r="G870" s="175">
        <f>IF(portfolio_toggle!$A$1=46,E870,
IF(portfolio_toggle!$A$1=38,F870,
"error: please specify 38 or 46 MMT"))</f>
        <v>0.83</v>
      </c>
    </row>
    <row r="871" spans="1:7" hidden="1">
      <c r="A871" s="174" t="s">
        <v>626</v>
      </c>
      <c r="B871" s="174">
        <v>2028</v>
      </c>
      <c r="C871" s="174">
        <v>6</v>
      </c>
      <c r="D871" s="174" t="s">
        <v>4862</v>
      </c>
      <c r="E871" s="175">
        <v>0.89</v>
      </c>
      <c r="F871" s="175">
        <v>0.89</v>
      </c>
      <c r="G871" s="175">
        <f>IF(portfolio_toggle!$A$1=46,E871,
IF(portfolio_toggle!$A$1=38,F871,
"error: please specify 38 or 46 MMT"))</f>
        <v>0.89</v>
      </c>
    </row>
    <row r="872" spans="1:7" hidden="1">
      <c r="A872" s="174" t="s">
        <v>626</v>
      </c>
      <c r="B872" s="174">
        <v>2028</v>
      </c>
      <c r="C872" s="174">
        <v>7</v>
      </c>
      <c r="D872" s="174" t="s">
        <v>4863</v>
      </c>
      <c r="E872" s="175">
        <v>0.87</v>
      </c>
      <c r="F872" s="175">
        <v>0.87</v>
      </c>
      <c r="G872" s="175">
        <f>IF(portfolio_toggle!$A$1=46,E872,
IF(portfolio_toggle!$A$1=38,F872,
"error: please specify 38 or 46 MMT"))</f>
        <v>0.87</v>
      </c>
    </row>
    <row r="873" spans="1:7" hidden="1">
      <c r="A873" s="174" t="s">
        <v>626</v>
      </c>
      <c r="B873" s="174">
        <v>2028</v>
      </c>
      <c r="C873" s="174">
        <v>8</v>
      </c>
      <c r="D873" s="174" t="s">
        <v>4864</v>
      </c>
      <c r="E873" s="175">
        <v>0.9</v>
      </c>
      <c r="F873" s="175">
        <v>0.9</v>
      </c>
      <c r="G873" s="175">
        <f>IF(portfolio_toggle!$A$1=46,E873,
IF(portfolio_toggle!$A$1=38,F873,
"error: please specify 38 or 46 MMT"))</f>
        <v>0.9</v>
      </c>
    </row>
    <row r="874" spans="1:7" hidden="1">
      <c r="A874" s="174" t="s">
        <v>626</v>
      </c>
      <c r="B874" s="174">
        <v>2028</v>
      </c>
      <c r="C874" s="174">
        <v>9</v>
      </c>
      <c r="D874" s="174" t="s">
        <v>4865</v>
      </c>
      <c r="E874" s="175">
        <v>0.9</v>
      </c>
      <c r="F874" s="175">
        <v>0.9</v>
      </c>
      <c r="G874" s="175">
        <f>IF(portfolio_toggle!$A$1=46,E874,
IF(portfolio_toggle!$A$1=38,F874,
"error: please specify 38 or 46 MMT"))</f>
        <v>0.9</v>
      </c>
    </row>
    <row r="875" spans="1:7" hidden="1">
      <c r="A875" s="174" t="s">
        <v>626</v>
      </c>
      <c r="B875" s="174">
        <v>2028</v>
      </c>
      <c r="C875" s="174">
        <v>10</v>
      </c>
      <c r="D875" s="174" t="s">
        <v>4866</v>
      </c>
      <c r="E875" s="175">
        <v>0.81</v>
      </c>
      <c r="F875" s="175">
        <v>0.81</v>
      </c>
      <c r="G875" s="175">
        <f>IF(portfolio_toggle!$A$1=46,E875,
IF(portfolio_toggle!$A$1=38,F875,
"error: please specify 38 or 46 MMT"))</f>
        <v>0.81</v>
      </c>
    </row>
    <row r="876" spans="1:7" hidden="1">
      <c r="A876" s="174" t="s">
        <v>626</v>
      </c>
      <c r="B876" s="174">
        <v>2028</v>
      </c>
      <c r="C876" s="174">
        <v>11</v>
      </c>
      <c r="D876" s="174" t="s">
        <v>4867</v>
      </c>
      <c r="E876" s="175">
        <v>0.85</v>
      </c>
      <c r="F876" s="175">
        <v>0.85</v>
      </c>
      <c r="G876" s="175">
        <f>IF(portfolio_toggle!$A$1=46,E876,
IF(portfolio_toggle!$A$1=38,F876,
"error: please specify 38 or 46 MMT"))</f>
        <v>0.85</v>
      </c>
    </row>
    <row r="877" spans="1:7" hidden="1">
      <c r="A877" s="174" t="s">
        <v>626</v>
      </c>
      <c r="B877" s="174">
        <v>2028</v>
      </c>
      <c r="C877" s="174">
        <v>12</v>
      </c>
      <c r="D877" s="174" t="s">
        <v>4868</v>
      </c>
      <c r="E877" s="175">
        <v>0.86</v>
      </c>
      <c r="F877" s="175">
        <v>0.86</v>
      </c>
      <c r="G877" s="175">
        <f>IF(portfolio_toggle!$A$1=46,E877,
IF(portfolio_toggle!$A$1=38,F877,
"error: please specify 38 or 46 MMT"))</f>
        <v>0.86</v>
      </c>
    </row>
    <row r="878" spans="1:7" hidden="1">
      <c r="A878" s="174" t="s">
        <v>627</v>
      </c>
      <c r="B878" s="174">
        <v>2028</v>
      </c>
      <c r="C878" s="174">
        <v>1</v>
      </c>
      <c r="D878" s="174" t="s">
        <v>4869</v>
      </c>
      <c r="E878" s="175">
        <v>0.81</v>
      </c>
      <c r="F878" s="175">
        <v>0.81</v>
      </c>
      <c r="G878" s="175">
        <f>IF(portfolio_toggle!$A$1=46,E878,
IF(portfolio_toggle!$A$1=38,F878,
"error: please specify 38 or 46 MMT"))</f>
        <v>0.81</v>
      </c>
    </row>
    <row r="879" spans="1:7" hidden="1">
      <c r="A879" s="174" t="s">
        <v>627</v>
      </c>
      <c r="B879" s="174">
        <v>2028</v>
      </c>
      <c r="C879" s="174">
        <v>2</v>
      </c>
      <c r="D879" s="174" t="s">
        <v>4870</v>
      </c>
      <c r="E879" s="175">
        <v>0.79</v>
      </c>
      <c r="F879" s="175">
        <v>0.79</v>
      </c>
      <c r="G879" s="175">
        <f>IF(portfolio_toggle!$A$1=46,E879,
IF(portfolio_toggle!$A$1=38,F879,
"error: please specify 38 or 46 MMT"))</f>
        <v>0.79</v>
      </c>
    </row>
    <row r="880" spans="1:7" hidden="1">
      <c r="A880" s="174" t="s">
        <v>627</v>
      </c>
      <c r="B880" s="174">
        <v>2028</v>
      </c>
      <c r="C880" s="174">
        <v>3</v>
      </c>
      <c r="D880" s="174" t="s">
        <v>4871</v>
      </c>
      <c r="E880" s="175">
        <v>0.73</v>
      </c>
      <c r="F880" s="175">
        <v>0.73</v>
      </c>
      <c r="G880" s="175">
        <f>IF(portfolio_toggle!$A$1=46,E880,
IF(portfolio_toggle!$A$1=38,F880,
"error: please specify 38 or 46 MMT"))</f>
        <v>0.73</v>
      </c>
    </row>
    <row r="881" spans="1:7" hidden="1">
      <c r="A881" s="174" t="s">
        <v>627</v>
      </c>
      <c r="B881" s="174">
        <v>2028</v>
      </c>
      <c r="C881" s="174">
        <v>4</v>
      </c>
      <c r="D881" s="174" t="s">
        <v>4872</v>
      </c>
      <c r="E881" s="175">
        <v>0.66</v>
      </c>
      <c r="F881" s="175">
        <v>0.66</v>
      </c>
      <c r="G881" s="175">
        <f>IF(portfolio_toggle!$A$1=46,E881,
IF(portfolio_toggle!$A$1=38,F881,
"error: please specify 38 or 46 MMT"))</f>
        <v>0.66</v>
      </c>
    </row>
    <row r="882" spans="1:7" hidden="1">
      <c r="A882" s="174" t="s">
        <v>627</v>
      </c>
      <c r="B882" s="174">
        <v>2028</v>
      </c>
      <c r="C882" s="174">
        <v>5</v>
      </c>
      <c r="D882" s="174" t="s">
        <v>4873</v>
      </c>
      <c r="E882" s="175">
        <v>0.79</v>
      </c>
      <c r="F882" s="175">
        <v>0.79</v>
      </c>
      <c r="G882" s="175">
        <f>IF(portfolio_toggle!$A$1=46,E882,
IF(portfolio_toggle!$A$1=38,F882,
"error: please specify 38 or 46 MMT"))</f>
        <v>0.79</v>
      </c>
    </row>
    <row r="883" spans="1:7" hidden="1">
      <c r="A883" s="174" t="s">
        <v>627</v>
      </c>
      <c r="B883" s="174">
        <v>2028</v>
      </c>
      <c r="C883" s="174">
        <v>6</v>
      </c>
      <c r="D883" s="174" t="s">
        <v>4874</v>
      </c>
      <c r="E883" s="175">
        <v>0.85</v>
      </c>
      <c r="F883" s="175">
        <v>0.85</v>
      </c>
      <c r="G883" s="175">
        <f>IF(portfolio_toggle!$A$1=46,E883,
IF(portfolio_toggle!$A$1=38,F883,
"error: please specify 38 or 46 MMT"))</f>
        <v>0.85</v>
      </c>
    </row>
    <row r="884" spans="1:7" hidden="1">
      <c r="A884" s="174" t="s">
        <v>627</v>
      </c>
      <c r="B884" s="174">
        <v>2028</v>
      </c>
      <c r="C884" s="174">
        <v>7</v>
      </c>
      <c r="D884" s="174" t="s">
        <v>4875</v>
      </c>
      <c r="E884" s="175">
        <v>0.83</v>
      </c>
      <c r="F884" s="175">
        <v>0.83</v>
      </c>
      <c r="G884" s="175">
        <f>IF(portfolio_toggle!$A$1=46,E884,
IF(portfolio_toggle!$A$1=38,F884,
"error: please specify 38 or 46 MMT"))</f>
        <v>0.83</v>
      </c>
    </row>
    <row r="885" spans="1:7" hidden="1">
      <c r="A885" s="174" t="s">
        <v>627</v>
      </c>
      <c r="B885" s="174">
        <v>2028</v>
      </c>
      <c r="C885" s="174">
        <v>8</v>
      </c>
      <c r="D885" s="174" t="s">
        <v>4876</v>
      </c>
      <c r="E885" s="175">
        <v>0.83</v>
      </c>
      <c r="F885" s="175">
        <v>0.83</v>
      </c>
      <c r="G885" s="175">
        <f>IF(portfolio_toggle!$A$1=46,E885,
IF(portfolio_toggle!$A$1=38,F885,
"error: please specify 38 or 46 MMT"))</f>
        <v>0.83</v>
      </c>
    </row>
    <row r="886" spans="1:7" hidden="1">
      <c r="A886" s="174" t="s">
        <v>627</v>
      </c>
      <c r="B886" s="174">
        <v>2028</v>
      </c>
      <c r="C886" s="174">
        <v>9</v>
      </c>
      <c r="D886" s="174" t="s">
        <v>4877</v>
      </c>
      <c r="E886" s="175">
        <v>0.8</v>
      </c>
      <c r="F886" s="175">
        <v>0.8</v>
      </c>
      <c r="G886" s="175">
        <f>IF(portfolio_toggle!$A$1=46,E886,
IF(portfolio_toggle!$A$1=38,F886,
"error: please specify 38 or 46 MMT"))</f>
        <v>0.8</v>
      </c>
    </row>
    <row r="887" spans="1:7" hidden="1">
      <c r="A887" s="174" t="s">
        <v>627</v>
      </c>
      <c r="B887" s="174">
        <v>2028</v>
      </c>
      <c r="C887" s="174">
        <v>10</v>
      </c>
      <c r="D887" s="174" t="s">
        <v>4878</v>
      </c>
      <c r="E887" s="175">
        <v>0.72</v>
      </c>
      <c r="F887" s="175">
        <v>0.72</v>
      </c>
      <c r="G887" s="175">
        <f>IF(portfolio_toggle!$A$1=46,E887,
IF(portfolio_toggle!$A$1=38,F887,
"error: please specify 38 or 46 MMT"))</f>
        <v>0.72</v>
      </c>
    </row>
    <row r="888" spans="1:7" hidden="1">
      <c r="A888" s="174" t="s">
        <v>627</v>
      </c>
      <c r="B888" s="174">
        <v>2028</v>
      </c>
      <c r="C888" s="174">
        <v>11</v>
      </c>
      <c r="D888" s="174" t="s">
        <v>4879</v>
      </c>
      <c r="E888" s="175">
        <v>0.78</v>
      </c>
      <c r="F888" s="175">
        <v>0.78</v>
      </c>
      <c r="G888" s="175">
        <f>IF(portfolio_toggle!$A$1=46,E888,
IF(portfolio_toggle!$A$1=38,F888,
"error: please specify 38 or 46 MMT"))</f>
        <v>0.78</v>
      </c>
    </row>
    <row r="889" spans="1:7" hidden="1">
      <c r="A889" s="174" t="s">
        <v>627</v>
      </c>
      <c r="B889" s="174">
        <v>2028</v>
      </c>
      <c r="C889" s="174">
        <v>12</v>
      </c>
      <c r="D889" s="174" t="s">
        <v>4880</v>
      </c>
      <c r="E889" s="175">
        <v>0.82</v>
      </c>
      <c r="F889" s="175">
        <v>0.82</v>
      </c>
      <c r="G889" s="175">
        <f>IF(portfolio_toggle!$A$1=46,E889,
IF(portfolio_toggle!$A$1=38,F889,
"error: please specify 38 or 46 MMT"))</f>
        <v>0.82</v>
      </c>
    </row>
    <row r="890" spans="1:7" hidden="1">
      <c r="A890" s="174" t="s">
        <v>629</v>
      </c>
      <c r="B890" s="174">
        <v>2028</v>
      </c>
      <c r="C890" s="174">
        <v>1</v>
      </c>
      <c r="D890" s="174" t="s">
        <v>4881</v>
      </c>
      <c r="E890" s="175">
        <v>0.95</v>
      </c>
      <c r="F890" s="175">
        <v>0.95</v>
      </c>
      <c r="G890" s="175">
        <f>IF(portfolio_toggle!$A$1=46,E890,
IF(portfolio_toggle!$A$1=38,F890,
"error: please specify 38 or 46 MMT"))</f>
        <v>0.95</v>
      </c>
    </row>
    <row r="891" spans="1:7" hidden="1">
      <c r="A891" s="174" t="s">
        <v>629</v>
      </c>
      <c r="B891" s="174">
        <v>2028</v>
      </c>
      <c r="C891" s="174">
        <v>2</v>
      </c>
      <c r="D891" s="174" t="s">
        <v>4882</v>
      </c>
      <c r="E891" s="175">
        <v>0.92</v>
      </c>
      <c r="F891" s="175">
        <v>0.92</v>
      </c>
      <c r="G891" s="175">
        <f>IF(portfolio_toggle!$A$1=46,E891,
IF(portfolio_toggle!$A$1=38,F891,
"error: please specify 38 or 46 MMT"))</f>
        <v>0.92</v>
      </c>
    </row>
    <row r="892" spans="1:7" hidden="1">
      <c r="A892" s="174" t="s">
        <v>629</v>
      </c>
      <c r="B892" s="174">
        <v>2028</v>
      </c>
      <c r="C892" s="174">
        <v>3</v>
      </c>
      <c r="D892" s="174" t="s">
        <v>4883</v>
      </c>
      <c r="E892" s="175">
        <v>0.88</v>
      </c>
      <c r="F892" s="175">
        <v>0.88</v>
      </c>
      <c r="G892" s="175">
        <f>IF(portfolio_toggle!$A$1=46,E892,
IF(portfolio_toggle!$A$1=38,F892,
"error: please specify 38 or 46 MMT"))</f>
        <v>0.88</v>
      </c>
    </row>
    <row r="893" spans="1:7" hidden="1">
      <c r="A893" s="174" t="s">
        <v>629</v>
      </c>
      <c r="B893" s="174">
        <v>2028</v>
      </c>
      <c r="C893" s="174">
        <v>4</v>
      </c>
      <c r="D893" s="174" t="s">
        <v>4884</v>
      </c>
      <c r="E893" s="175">
        <v>0.76</v>
      </c>
      <c r="F893" s="175">
        <v>0.76</v>
      </c>
      <c r="G893" s="175">
        <f>IF(portfolio_toggle!$A$1=46,E893,
IF(portfolio_toggle!$A$1=38,F893,
"error: please specify 38 or 46 MMT"))</f>
        <v>0.76</v>
      </c>
    </row>
    <row r="894" spans="1:7" hidden="1">
      <c r="A894" s="174" t="s">
        <v>629</v>
      </c>
      <c r="B894" s="174">
        <v>2028</v>
      </c>
      <c r="C894" s="174">
        <v>5</v>
      </c>
      <c r="D894" s="174" t="s">
        <v>4885</v>
      </c>
      <c r="E894" s="175">
        <v>0.74</v>
      </c>
      <c r="F894" s="175">
        <v>0.74</v>
      </c>
      <c r="G894" s="175">
        <f>IF(portfolio_toggle!$A$1=46,E894,
IF(portfolio_toggle!$A$1=38,F894,
"error: please specify 38 or 46 MMT"))</f>
        <v>0.74</v>
      </c>
    </row>
    <row r="895" spans="1:7" hidden="1">
      <c r="A895" s="174" t="s">
        <v>629</v>
      </c>
      <c r="B895" s="174">
        <v>2028</v>
      </c>
      <c r="C895" s="174">
        <v>6</v>
      </c>
      <c r="D895" s="174" t="s">
        <v>4886</v>
      </c>
      <c r="E895" s="175">
        <v>0.7</v>
      </c>
      <c r="F895" s="175">
        <v>0.7</v>
      </c>
      <c r="G895" s="175">
        <f>IF(portfolio_toggle!$A$1=46,E895,
IF(portfolio_toggle!$A$1=38,F895,
"error: please specify 38 or 46 MMT"))</f>
        <v>0.7</v>
      </c>
    </row>
    <row r="896" spans="1:7" hidden="1">
      <c r="A896" s="174" t="s">
        <v>629</v>
      </c>
      <c r="B896" s="174">
        <v>2028</v>
      </c>
      <c r="C896" s="174">
        <v>7</v>
      </c>
      <c r="D896" s="174" t="s">
        <v>4887</v>
      </c>
      <c r="E896" s="175">
        <v>0.84</v>
      </c>
      <c r="F896" s="175">
        <v>0.84</v>
      </c>
      <c r="G896" s="175">
        <f>IF(portfolio_toggle!$A$1=46,E896,
IF(portfolio_toggle!$A$1=38,F896,
"error: please specify 38 or 46 MMT"))</f>
        <v>0.84</v>
      </c>
    </row>
    <row r="897" spans="1:7" hidden="1">
      <c r="A897" s="174" t="s">
        <v>629</v>
      </c>
      <c r="B897" s="174">
        <v>2028</v>
      </c>
      <c r="C897" s="174">
        <v>8</v>
      </c>
      <c r="D897" s="174" t="s">
        <v>4888</v>
      </c>
      <c r="E897" s="175">
        <v>0.82</v>
      </c>
      <c r="F897" s="175">
        <v>0.82</v>
      </c>
      <c r="G897" s="175">
        <f>IF(portfolio_toggle!$A$1=46,E897,
IF(portfolio_toggle!$A$1=38,F897,
"error: please specify 38 or 46 MMT"))</f>
        <v>0.82</v>
      </c>
    </row>
    <row r="898" spans="1:7" hidden="1">
      <c r="A898" s="174" t="s">
        <v>629</v>
      </c>
      <c r="B898" s="174">
        <v>2028</v>
      </c>
      <c r="C898" s="174">
        <v>9</v>
      </c>
      <c r="D898" s="174" t="s">
        <v>4889</v>
      </c>
      <c r="E898" s="175">
        <v>0.83</v>
      </c>
      <c r="F898" s="175">
        <v>0.83</v>
      </c>
      <c r="G898" s="175">
        <f>IF(portfolio_toggle!$A$1=46,E898,
IF(portfolio_toggle!$A$1=38,F898,
"error: please specify 38 or 46 MMT"))</f>
        <v>0.83</v>
      </c>
    </row>
    <row r="899" spans="1:7" hidden="1">
      <c r="A899" s="174" t="s">
        <v>629</v>
      </c>
      <c r="B899" s="174">
        <v>2028</v>
      </c>
      <c r="C899" s="174">
        <v>10</v>
      </c>
      <c r="D899" s="174" t="s">
        <v>4890</v>
      </c>
      <c r="E899" s="175">
        <v>0.86</v>
      </c>
      <c r="F899" s="175">
        <v>0.86</v>
      </c>
      <c r="G899" s="175">
        <f>IF(portfolio_toggle!$A$1=46,E899,
IF(portfolio_toggle!$A$1=38,F899,
"error: please specify 38 or 46 MMT"))</f>
        <v>0.86</v>
      </c>
    </row>
    <row r="900" spans="1:7" hidden="1">
      <c r="A900" s="174" t="s">
        <v>629</v>
      </c>
      <c r="B900" s="174">
        <v>2028</v>
      </c>
      <c r="C900" s="174">
        <v>11</v>
      </c>
      <c r="D900" s="174" t="s">
        <v>4891</v>
      </c>
      <c r="E900" s="175">
        <v>0.93</v>
      </c>
      <c r="F900" s="175">
        <v>0.93</v>
      </c>
      <c r="G900" s="175">
        <f>IF(portfolio_toggle!$A$1=46,E900,
IF(portfolio_toggle!$A$1=38,F900,
"error: please specify 38 or 46 MMT"))</f>
        <v>0.93</v>
      </c>
    </row>
    <row r="901" spans="1:7" hidden="1">
      <c r="A901" s="174" t="s">
        <v>629</v>
      </c>
      <c r="B901" s="174">
        <v>2028</v>
      </c>
      <c r="C901" s="174">
        <v>12</v>
      </c>
      <c r="D901" s="174" t="s">
        <v>4892</v>
      </c>
      <c r="E901" s="175">
        <v>0.95</v>
      </c>
      <c r="F901" s="175">
        <v>0.95</v>
      </c>
      <c r="G901" s="175">
        <f>IF(portfolio_toggle!$A$1=46,E901,
IF(portfolio_toggle!$A$1=38,F901,
"error: please specify 38 or 46 MMT"))</f>
        <v>0.95</v>
      </c>
    </row>
    <row r="902" spans="1:7" hidden="1">
      <c r="A902" s="174" t="s">
        <v>630</v>
      </c>
      <c r="B902" s="174">
        <v>2028</v>
      </c>
      <c r="C902" s="174">
        <v>1</v>
      </c>
      <c r="D902" s="174" t="s">
        <v>4893</v>
      </c>
      <c r="E902" s="175">
        <v>0.6</v>
      </c>
      <c r="F902" s="175">
        <v>0.6</v>
      </c>
      <c r="G902" s="175">
        <f>IF(portfolio_toggle!$A$1=46,E902,
IF(portfolio_toggle!$A$1=38,F902,
"error: please specify 38 or 46 MMT"))</f>
        <v>0.6</v>
      </c>
    </row>
    <row r="903" spans="1:7" hidden="1">
      <c r="A903" s="174" t="s">
        <v>630</v>
      </c>
      <c r="B903" s="174">
        <v>2028</v>
      </c>
      <c r="C903" s="174">
        <v>2</v>
      </c>
      <c r="D903" s="174" t="s">
        <v>4894</v>
      </c>
      <c r="E903" s="175">
        <v>0.7</v>
      </c>
      <c r="F903" s="175">
        <v>0.7</v>
      </c>
      <c r="G903" s="175">
        <f>IF(portfolio_toggle!$A$1=46,E903,
IF(portfolio_toggle!$A$1=38,F903,
"error: please specify 38 or 46 MMT"))</f>
        <v>0.7</v>
      </c>
    </row>
    <row r="904" spans="1:7" hidden="1">
      <c r="A904" s="174" t="s">
        <v>630</v>
      </c>
      <c r="B904" s="174">
        <v>2028</v>
      </c>
      <c r="C904" s="174">
        <v>3</v>
      </c>
      <c r="D904" s="174" t="s">
        <v>4895</v>
      </c>
      <c r="E904" s="175">
        <v>0.73</v>
      </c>
      <c r="F904" s="175">
        <v>0.73</v>
      </c>
      <c r="G904" s="175">
        <f>IF(portfolio_toggle!$A$1=46,E904,
IF(portfolio_toggle!$A$1=38,F904,
"error: please specify 38 or 46 MMT"))</f>
        <v>0.73</v>
      </c>
    </row>
    <row r="905" spans="1:7" hidden="1">
      <c r="A905" s="174" t="s">
        <v>630</v>
      </c>
      <c r="B905" s="174">
        <v>2028</v>
      </c>
      <c r="C905" s="174">
        <v>4</v>
      </c>
      <c r="D905" s="174" t="s">
        <v>4896</v>
      </c>
      <c r="E905" s="175">
        <v>0.72</v>
      </c>
      <c r="F905" s="175">
        <v>0.72</v>
      </c>
      <c r="G905" s="175">
        <f>IF(portfolio_toggle!$A$1=46,E905,
IF(portfolio_toggle!$A$1=38,F905,
"error: please specify 38 or 46 MMT"))</f>
        <v>0.72</v>
      </c>
    </row>
    <row r="906" spans="1:7" hidden="1">
      <c r="A906" s="174" t="s">
        <v>630</v>
      </c>
      <c r="B906" s="174">
        <v>2028</v>
      </c>
      <c r="C906" s="174">
        <v>5</v>
      </c>
      <c r="D906" s="174" t="s">
        <v>4897</v>
      </c>
      <c r="E906" s="175">
        <v>0.69</v>
      </c>
      <c r="F906" s="175">
        <v>0.69</v>
      </c>
      <c r="G906" s="175">
        <f>IF(portfolio_toggle!$A$1=46,E906,
IF(portfolio_toggle!$A$1=38,F906,
"error: please specify 38 or 46 MMT"))</f>
        <v>0.69</v>
      </c>
    </row>
    <row r="907" spans="1:7" hidden="1">
      <c r="A907" s="174" t="s">
        <v>630</v>
      </c>
      <c r="B907" s="174">
        <v>2028</v>
      </c>
      <c r="C907" s="174">
        <v>6</v>
      </c>
      <c r="D907" s="174" t="s">
        <v>4898</v>
      </c>
      <c r="E907" s="175">
        <v>0.74</v>
      </c>
      <c r="F907" s="175">
        <v>0.74</v>
      </c>
      <c r="G907" s="175">
        <f>IF(portfolio_toggle!$A$1=46,E907,
IF(portfolio_toggle!$A$1=38,F907,
"error: please specify 38 or 46 MMT"))</f>
        <v>0.74</v>
      </c>
    </row>
    <row r="908" spans="1:7" hidden="1">
      <c r="A908" s="174" t="s">
        <v>630</v>
      </c>
      <c r="B908" s="174">
        <v>2028</v>
      </c>
      <c r="C908" s="174">
        <v>7</v>
      </c>
      <c r="D908" s="174" t="s">
        <v>4899</v>
      </c>
      <c r="E908" s="175">
        <v>0.73</v>
      </c>
      <c r="F908" s="175">
        <v>0.73</v>
      </c>
      <c r="G908" s="175">
        <f>IF(portfolio_toggle!$A$1=46,E908,
IF(portfolio_toggle!$A$1=38,F908,
"error: please specify 38 or 46 MMT"))</f>
        <v>0.73</v>
      </c>
    </row>
    <row r="909" spans="1:7" hidden="1">
      <c r="A909" s="174" t="s">
        <v>630</v>
      </c>
      <c r="B909" s="174">
        <v>2028</v>
      </c>
      <c r="C909" s="174">
        <v>8</v>
      </c>
      <c r="D909" s="174" t="s">
        <v>4900</v>
      </c>
      <c r="E909" s="175">
        <v>0.72</v>
      </c>
      <c r="F909" s="175">
        <v>0.72</v>
      </c>
      <c r="G909" s="175">
        <f>IF(portfolio_toggle!$A$1=46,E909,
IF(portfolio_toggle!$A$1=38,F909,
"error: please specify 38 or 46 MMT"))</f>
        <v>0.72</v>
      </c>
    </row>
    <row r="910" spans="1:7" hidden="1">
      <c r="A910" s="174" t="s">
        <v>630</v>
      </c>
      <c r="B910" s="174">
        <v>2028</v>
      </c>
      <c r="C910" s="174">
        <v>9</v>
      </c>
      <c r="D910" s="174" t="s">
        <v>4901</v>
      </c>
      <c r="E910" s="175">
        <v>0.71</v>
      </c>
      <c r="F910" s="175">
        <v>0.71</v>
      </c>
      <c r="G910" s="175">
        <f>IF(portfolio_toggle!$A$1=46,E910,
IF(portfolio_toggle!$A$1=38,F910,
"error: please specify 38 or 46 MMT"))</f>
        <v>0.71</v>
      </c>
    </row>
    <row r="911" spans="1:7" hidden="1">
      <c r="A911" s="174" t="s">
        <v>630</v>
      </c>
      <c r="B911" s="174">
        <v>2028</v>
      </c>
      <c r="C911" s="174">
        <v>10</v>
      </c>
      <c r="D911" s="174" t="s">
        <v>4902</v>
      </c>
      <c r="E911" s="175">
        <v>0.64</v>
      </c>
      <c r="F911" s="175">
        <v>0.64</v>
      </c>
      <c r="G911" s="175">
        <f>IF(portfolio_toggle!$A$1=46,E911,
IF(portfolio_toggle!$A$1=38,F911,
"error: please specify 38 or 46 MMT"))</f>
        <v>0.64</v>
      </c>
    </row>
    <row r="912" spans="1:7" hidden="1">
      <c r="A912" s="174" t="s">
        <v>630</v>
      </c>
      <c r="B912" s="174">
        <v>2028</v>
      </c>
      <c r="C912" s="174">
        <v>11</v>
      </c>
      <c r="D912" s="174" t="s">
        <v>4903</v>
      </c>
      <c r="E912" s="175">
        <v>0.56000000000000005</v>
      </c>
      <c r="F912" s="175">
        <v>0.56000000000000005</v>
      </c>
      <c r="G912" s="175">
        <f>IF(portfolio_toggle!$A$1=46,E912,
IF(portfolio_toggle!$A$1=38,F912,
"error: please specify 38 or 46 MMT"))</f>
        <v>0.56000000000000005</v>
      </c>
    </row>
    <row r="913" spans="1:7" hidden="1">
      <c r="A913" s="174" t="s">
        <v>630</v>
      </c>
      <c r="B913" s="174">
        <v>2028</v>
      </c>
      <c r="C913" s="174">
        <v>12</v>
      </c>
      <c r="D913" s="174" t="s">
        <v>4904</v>
      </c>
      <c r="E913" s="175">
        <v>0.64</v>
      </c>
      <c r="F913" s="175">
        <v>0.64</v>
      </c>
      <c r="G913" s="175">
        <f>IF(portfolio_toggle!$A$1=46,E913,
IF(portfolio_toggle!$A$1=38,F913,
"error: please specify 38 or 46 MMT"))</f>
        <v>0.64</v>
      </c>
    </row>
    <row r="914" spans="1:7" hidden="1">
      <c r="A914" s="174" t="s">
        <v>631</v>
      </c>
      <c r="B914" s="174">
        <v>2028</v>
      </c>
      <c r="C914" s="174">
        <v>1</v>
      </c>
      <c r="D914" s="174" t="s">
        <v>4905</v>
      </c>
      <c r="E914" s="175">
        <v>1</v>
      </c>
      <c r="F914" s="175">
        <v>1</v>
      </c>
      <c r="G914" s="175">
        <f>IF(portfolio_toggle!$A$1=46,E914,
IF(portfolio_toggle!$A$1=38,F914,
"error: please specify 38 or 46 MMT"))</f>
        <v>1</v>
      </c>
    </row>
    <row r="915" spans="1:7" hidden="1">
      <c r="A915" s="174" t="s">
        <v>631</v>
      </c>
      <c r="B915" s="174">
        <v>2028</v>
      </c>
      <c r="C915" s="174">
        <v>2</v>
      </c>
      <c r="D915" s="174" t="s">
        <v>4906</v>
      </c>
      <c r="E915" s="175">
        <v>1</v>
      </c>
      <c r="F915" s="175">
        <v>1</v>
      </c>
      <c r="G915" s="175">
        <f>IF(portfolio_toggle!$A$1=46,E915,
IF(portfolio_toggle!$A$1=38,F915,
"error: please specify 38 or 46 MMT"))</f>
        <v>1</v>
      </c>
    </row>
    <row r="916" spans="1:7" hidden="1">
      <c r="A916" s="174" t="s">
        <v>631</v>
      </c>
      <c r="B916" s="174">
        <v>2028</v>
      </c>
      <c r="C916" s="174">
        <v>3</v>
      </c>
      <c r="D916" s="174" t="s">
        <v>4907</v>
      </c>
      <c r="E916" s="175">
        <v>1</v>
      </c>
      <c r="F916" s="175">
        <v>1</v>
      </c>
      <c r="G916" s="175">
        <f>IF(portfolio_toggle!$A$1=46,E916,
IF(portfolio_toggle!$A$1=38,F916,
"error: please specify 38 or 46 MMT"))</f>
        <v>1</v>
      </c>
    </row>
    <row r="917" spans="1:7" hidden="1">
      <c r="A917" s="174" t="s">
        <v>631</v>
      </c>
      <c r="B917" s="174">
        <v>2028</v>
      </c>
      <c r="C917" s="174">
        <v>4</v>
      </c>
      <c r="D917" s="174" t="s">
        <v>4908</v>
      </c>
      <c r="E917" s="175">
        <v>1</v>
      </c>
      <c r="F917" s="175">
        <v>1</v>
      </c>
      <c r="G917" s="175">
        <f>IF(portfolio_toggle!$A$1=46,E917,
IF(portfolio_toggle!$A$1=38,F917,
"error: please specify 38 or 46 MMT"))</f>
        <v>1</v>
      </c>
    </row>
    <row r="918" spans="1:7" hidden="1">
      <c r="A918" s="174" t="s">
        <v>631</v>
      </c>
      <c r="B918" s="174">
        <v>2028</v>
      </c>
      <c r="C918" s="174">
        <v>5</v>
      </c>
      <c r="D918" s="174" t="s">
        <v>4909</v>
      </c>
      <c r="E918" s="175">
        <v>1</v>
      </c>
      <c r="F918" s="175">
        <v>1</v>
      </c>
      <c r="G918" s="175">
        <f>IF(portfolio_toggle!$A$1=46,E918,
IF(portfolio_toggle!$A$1=38,F918,
"error: please specify 38 or 46 MMT"))</f>
        <v>1</v>
      </c>
    </row>
    <row r="919" spans="1:7" hidden="1">
      <c r="A919" s="174" t="s">
        <v>631</v>
      </c>
      <c r="B919" s="174">
        <v>2028</v>
      </c>
      <c r="C919" s="174">
        <v>6</v>
      </c>
      <c r="D919" s="174" t="s">
        <v>4910</v>
      </c>
      <c r="E919" s="175">
        <v>1</v>
      </c>
      <c r="F919" s="175">
        <v>1</v>
      </c>
      <c r="G919" s="175">
        <f>IF(portfolio_toggle!$A$1=46,E919,
IF(portfolio_toggle!$A$1=38,F919,
"error: please specify 38 or 46 MMT"))</f>
        <v>1</v>
      </c>
    </row>
    <row r="920" spans="1:7" hidden="1">
      <c r="A920" s="174" t="s">
        <v>631</v>
      </c>
      <c r="B920" s="174">
        <v>2028</v>
      </c>
      <c r="C920" s="174">
        <v>7</v>
      </c>
      <c r="D920" s="174" t="s">
        <v>4911</v>
      </c>
      <c r="E920" s="175">
        <v>1</v>
      </c>
      <c r="F920" s="175">
        <v>1</v>
      </c>
      <c r="G920" s="175">
        <f>IF(portfolio_toggle!$A$1=46,E920,
IF(portfolio_toggle!$A$1=38,F920,
"error: please specify 38 or 46 MMT"))</f>
        <v>1</v>
      </c>
    </row>
    <row r="921" spans="1:7" hidden="1">
      <c r="A921" s="174" t="s">
        <v>631</v>
      </c>
      <c r="B921" s="174">
        <v>2028</v>
      </c>
      <c r="C921" s="174">
        <v>8</v>
      </c>
      <c r="D921" s="174" t="s">
        <v>4912</v>
      </c>
      <c r="E921" s="175">
        <v>1</v>
      </c>
      <c r="F921" s="175">
        <v>1</v>
      </c>
      <c r="G921" s="175">
        <f>IF(portfolio_toggle!$A$1=46,E921,
IF(portfolio_toggle!$A$1=38,F921,
"error: please specify 38 or 46 MMT"))</f>
        <v>1</v>
      </c>
    </row>
    <row r="922" spans="1:7" hidden="1">
      <c r="A922" s="174" t="s">
        <v>631</v>
      </c>
      <c r="B922" s="174">
        <v>2028</v>
      </c>
      <c r="C922" s="174">
        <v>9</v>
      </c>
      <c r="D922" s="174" t="s">
        <v>4913</v>
      </c>
      <c r="E922" s="175">
        <v>1</v>
      </c>
      <c r="F922" s="175">
        <v>1</v>
      </c>
      <c r="G922" s="175">
        <f>IF(portfolio_toggle!$A$1=46,E922,
IF(portfolio_toggle!$A$1=38,F922,
"error: please specify 38 or 46 MMT"))</f>
        <v>1</v>
      </c>
    </row>
    <row r="923" spans="1:7" hidden="1">
      <c r="A923" s="174" t="s">
        <v>631</v>
      </c>
      <c r="B923" s="174">
        <v>2028</v>
      </c>
      <c r="C923" s="174">
        <v>10</v>
      </c>
      <c r="D923" s="174" t="s">
        <v>4914</v>
      </c>
      <c r="E923" s="175">
        <v>1</v>
      </c>
      <c r="F923" s="175">
        <v>1</v>
      </c>
      <c r="G923" s="175">
        <f>IF(portfolio_toggle!$A$1=46,E923,
IF(portfolio_toggle!$A$1=38,F923,
"error: please specify 38 or 46 MMT"))</f>
        <v>1</v>
      </c>
    </row>
    <row r="924" spans="1:7" hidden="1">
      <c r="A924" s="174" t="s">
        <v>631</v>
      </c>
      <c r="B924" s="174">
        <v>2028</v>
      </c>
      <c r="C924" s="174">
        <v>11</v>
      </c>
      <c r="D924" s="174" t="s">
        <v>4915</v>
      </c>
      <c r="E924" s="175">
        <v>1</v>
      </c>
      <c r="F924" s="175">
        <v>1</v>
      </c>
      <c r="G924" s="175">
        <f>IF(portfolio_toggle!$A$1=46,E924,
IF(portfolio_toggle!$A$1=38,F924,
"error: please specify 38 or 46 MMT"))</f>
        <v>1</v>
      </c>
    </row>
    <row r="925" spans="1:7" hidden="1">
      <c r="A925" s="174" t="s">
        <v>631</v>
      </c>
      <c r="B925" s="174">
        <v>2028</v>
      </c>
      <c r="C925" s="174">
        <v>12</v>
      </c>
      <c r="D925" s="174" t="s">
        <v>4916</v>
      </c>
      <c r="E925" s="175">
        <v>1</v>
      </c>
      <c r="F925" s="175">
        <v>1</v>
      </c>
      <c r="G925" s="175">
        <f>IF(portfolio_toggle!$A$1=46,E925,
IF(portfolio_toggle!$A$1=38,F925,
"error: please specify 38 or 46 MMT"))</f>
        <v>1</v>
      </c>
    </row>
    <row r="926" spans="1:7">
      <c r="A926" s="174" t="s">
        <v>632</v>
      </c>
      <c r="B926" s="174">
        <v>2028</v>
      </c>
      <c r="C926" s="174">
        <v>1</v>
      </c>
      <c r="D926" s="174" t="s">
        <v>4917</v>
      </c>
      <c r="E926" s="175">
        <v>0.96603464723299004</v>
      </c>
      <c r="F926" s="175">
        <v>0.96602566899999998</v>
      </c>
      <c r="G926" s="175">
        <f>IF(portfolio_toggle!$A$1=46,E926,
IF(portfolio_toggle!$A$1=38,F926,
"error: please specify 38 or 46 MMT"))</f>
        <v>0.96603464723299004</v>
      </c>
    </row>
    <row r="927" spans="1:7">
      <c r="A927" s="174" t="s">
        <v>632</v>
      </c>
      <c r="B927" s="174">
        <v>2028</v>
      </c>
      <c r="C927" s="174">
        <v>2</v>
      </c>
      <c r="D927" s="174" t="s">
        <v>4918</v>
      </c>
      <c r="E927" s="175">
        <v>0.96603464723299004</v>
      </c>
      <c r="F927" s="175">
        <v>0.96602566899999998</v>
      </c>
      <c r="G927" s="175">
        <f>IF(portfolio_toggle!$A$1=46,E927,
IF(portfolio_toggle!$A$1=38,F927,
"error: please specify 38 or 46 MMT"))</f>
        <v>0.96603464723299004</v>
      </c>
    </row>
    <row r="928" spans="1:7">
      <c r="A928" s="174" t="s">
        <v>632</v>
      </c>
      <c r="B928" s="174">
        <v>2028</v>
      </c>
      <c r="C928" s="174">
        <v>3</v>
      </c>
      <c r="D928" s="174" t="s">
        <v>4919</v>
      </c>
      <c r="E928" s="175">
        <v>0.96603464723299004</v>
      </c>
      <c r="F928" s="175">
        <v>0.96602566899999998</v>
      </c>
      <c r="G928" s="175">
        <f>IF(portfolio_toggle!$A$1=46,E928,
IF(portfolio_toggle!$A$1=38,F928,
"error: please specify 38 or 46 MMT"))</f>
        <v>0.96603464723299004</v>
      </c>
    </row>
    <row r="929" spans="1:7">
      <c r="A929" s="174" t="s">
        <v>632</v>
      </c>
      <c r="B929" s="174">
        <v>2028</v>
      </c>
      <c r="C929" s="174">
        <v>4</v>
      </c>
      <c r="D929" s="174" t="s">
        <v>4920</v>
      </c>
      <c r="E929" s="175">
        <v>0.96603464723299004</v>
      </c>
      <c r="F929" s="175">
        <v>0.96602566899999998</v>
      </c>
      <c r="G929" s="175">
        <f>IF(portfolio_toggle!$A$1=46,E929,
IF(portfolio_toggle!$A$1=38,F929,
"error: please specify 38 or 46 MMT"))</f>
        <v>0.96603464723299004</v>
      </c>
    </row>
    <row r="930" spans="1:7">
      <c r="A930" s="174" t="s">
        <v>632</v>
      </c>
      <c r="B930" s="174">
        <v>2028</v>
      </c>
      <c r="C930" s="174">
        <v>5</v>
      </c>
      <c r="D930" s="174" t="s">
        <v>4921</v>
      </c>
      <c r="E930" s="175">
        <v>0.96603464723299004</v>
      </c>
      <c r="F930" s="175">
        <v>0.96602566899999998</v>
      </c>
      <c r="G930" s="175">
        <f>IF(portfolio_toggle!$A$1=46,E930,
IF(portfolio_toggle!$A$1=38,F930,
"error: please specify 38 or 46 MMT"))</f>
        <v>0.96603464723299004</v>
      </c>
    </row>
    <row r="931" spans="1:7">
      <c r="A931" s="174" t="s">
        <v>632</v>
      </c>
      <c r="B931" s="174">
        <v>2028</v>
      </c>
      <c r="C931" s="174">
        <v>6</v>
      </c>
      <c r="D931" s="174" t="s">
        <v>4922</v>
      </c>
      <c r="E931" s="175">
        <v>0.96603464723299004</v>
      </c>
      <c r="F931" s="175">
        <v>0.96602566899999998</v>
      </c>
      <c r="G931" s="175">
        <f>IF(portfolio_toggle!$A$1=46,E931,
IF(portfolio_toggle!$A$1=38,F931,
"error: please specify 38 or 46 MMT"))</f>
        <v>0.96603464723299004</v>
      </c>
    </row>
    <row r="932" spans="1:7">
      <c r="A932" s="174" t="s">
        <v>632</v>
      </c>
      <c r="B932" s="174">
        <v>2028</v>
      </c>
      <c r="C932" s="174">
        <v>7</v>
      </c>
      <c r="D932" s="174" t="s">
        <v>4923</v>
      </c>
      <c r="E932" s="175">
        <v>0.96603464723299004</v>
      </c>
      <c r="F932" s="175">
        <v>0.96602566899999998</v>
      </c>
      <c r="G932" s="175">
        <f>IF(portfolio_toggle!$A$1=46,E932,
IF(portfolio_toggle!$A$1=38,F932,
"error: please specify 38 or 46 MMT"))</f>
        <v>0.96603464723299004</v>
      </c>
    </row>
    <row r="933" spans="1:7">
      <c r="A933" s="174" t="s">
        <v>632</v>
      </c>
      <c r="B933" s="174">
        <v>2028</v>
      </c>
      <c r="C933" s="174">
        <v>8</v>
      </c>
      <c r="D933" s="174" t="s">
        <v>4924</v>
      </c>
      <c r="E933" s="175">
        <v>0.96603464723299004</v>
      </c>
      <c r="F933" s="175">
        <v>0.96602566899999998</v>
      </c>
      <c r="G933" s="175">
        <f>IF(portfolio_toggle!$A$1=46,E933,
IF(portfolio_toggle!$A$1=38,F933,
"error: please specify 38 or 46 MMT"))</f>
        <v>0.96603464723299004</v>
      </c>
    </row>
    <row r="934" spans="1:7">
      <c r="A934" s="174" t="s">
        <v>632</v>
      </c>
      <c r="B934" s="174">
        <v>2028</v>
      </c>
      <c r="C934" s="174">
        <v>9</v>
      </c>
      <c r="D934" s="174" t="s">
        <v>4925</v>
      </c>
      <c r="E934" s="175">
        <v>0.96603464723299004</v>
      </c>
      <c r="F934" s="175">
        <v>0.96602566899999998</v>
      </c>
      <c r="G934" s="175">
        <f>IF(portfolio_toggle!$A$1=46,E934,
IF(portfolio_toggle!$A$1=38,F934,
"error: please specify 38 or 46 MMT"))</f>
        <v>0.96603464723299004</v>
      </c>
    </row>
    <row r="935" spans="1:7">
      <c r="A935" s="174" t="s">
        <v>632</v>
      </c>
      <c r="B935" s="174">
        <v>2028</v>
      </c>
      <c r="C935" s="174">
        <v>10</v>
      </c>
      <c r="D935" s="174" t="s">
        <v>4926</v>
      </c>
      <c r="E935" s="175">
        <v>0.96603464723299004</v>
      </c>
      <c r="F935" s="175">
        <v>0.96602566899999998</v>
      </c>
      <c r="G935" s="175">
        <f>IF(portfolio_toggle!$A$1=46,E935,
IF(portfolio_toggle!$A$1=38,F935,
"error: please specify 38 or 46 MMT"))</f>
        <v>0.96603464723299004</v>
      </c>
    </row>
    <row r="936" spans="1:7">
      <c r="A936" s="174" t="s">
        <v>632</v>
      </c>
      <c r="B936" s="174">
        <v>2028</v>
      </c>
      <c r="C936" s="174">
        <v>11</v>
      </c>
      <c r="D936" s="174" t="s">
        <v>4927</v>
      </c>
      <c r="E936" s="175">
        <v>0.96603464723299004</v>
      </c>
      <c r="F936" s="175">
        <v>0.96602566899999998</v>
      </c>
      <c r="G936" s="175">
        <f>IF(portfolio_toggle!$A$1=46,E936,
IF(portfolio_toggle!$A$1=38,F936,
"error: please specify 38 or 46 MMT"))</f>
        <v>0.96603464723299004</v>
      </c>
    </row>
    <row r="937" spans="1:7">
      <c r="A937" s="174" t="s">
        <v>632</v>
      </c>
      <c r="B937" s="174">
        <v>2028</v>
      </c>
      <c r="C937" s="174">
        <v>12</v>
      </c>
      <c r="D937" s="174" t="s">
        <v>4928</v>
      </c>
      <c r="E937" s="175">
        <v>0.96603464723299004</v>
      </c>
      <c r="F937" s="175">
        <v>0.96602566899999998</v>
      </c>
      <c r="G937" s="175">
        <f>IF(portfolio_toggle!$A$1=46,E937,
IF(portfolio_toggle!$A$1=38,F937,
"error: please specify 38 or 46 MMT"))</f>
        <v>0.96603464723299004</v>
      </c>
    </row>
    <row r="938" spans="1:7" hidden="1">
      <c r="A938" s="174" t="s">
        <v>633</v>
      </c>
      <c r="B938" s="174">
        <v>2028</v>
      </c>
      <c r="C938" s="174">
        <v>1</v>
      </c>
      <c r="D938" s="174" t="s">
        <v>4929</v>
      </c>
      <c r="E938" s="175">
        <v>1</v>
      </c>
      <c r="F938" s="175">
        <v>1</v>
      </c>
      <c r="G938" s="175">
        <f>IF(portfolio_toggle!$A$1=46,E938,
IF(portfolio_toggle!$A$1=38,F938,
"error: please specify 38 or 46 MMT"))</f>
        <v>1</v>
      </c>
    </row>
    <row r="939" spans="1:7" hidden="1">
      <c r="A939" s="174" t="s">
        <v>633</v>
      </c>
      <c r="B939" s="174">
        <v>2028</v>
      </c>
      <c r="C939" s="174">
        <v>2</v>
      </c>
      <c r="D939" s="174" t="s">
        <v>4930</v>
      </c>
      <c r="E939" s="175">
        <v>1</v>
      </c>
      <c r="F939" s="175">
        <v>1</v>
      </c>
      <c r="G939" s="175">
        <f>IF(portfolio_toggle!$A$1=46,E939,
IF(portfolio_toggle!$A$1=38,F939,
"error: please specify 38 or 46 MMT"))</f>
        <v>1</v>
      </c>
    </row>
    <row r="940" spans="1:7" hidden="1">
      <c r="A940" s="174" t="s">
        <v>633</v>
      </c>
      <c r="B940" s="174">
        <v>2028</v>
      </c>
      <c r="C940" s="174">
        <v>3</v>
      </c>
      <c r="D940" s="174" t="s">
        <v>4931</v>
      </c>
      <c r="E940" s="175">
        <v>1</v>
      </c>
      <c r="F940" s="175">
        <v>1</v>
      </c>
      <c r="G940" s="175">
        <f>IF(portfolio_toggle!$A$1=46,E940,
IF(portfolio_toggle!$A$1=38,F940,
"error: please specify 38 or 46 MMT"))</f>
        <v>1</v>
      </c>
    </row>
    <row r="941" spans="1:7" hidden="1">
      <c r="A941" s="174" t="s">
        <v>633</v>
      </c>
      <c r="B941" s="174">
        <v>2028</v>
      </c>
      <c r="C941" s="174">
        <v>4</v>
      </c>
      <c r="D941" s="174" t="s">
        <v>4932</v>
      </c>
      <c r="E941" s="175">
        <v>1</v>
      </c>
      <c r="F941" s="175">
        <v>1</v>
      </c>
      <c r="G941" s="175">
        <f>IF(portfolio_toggle!$A$1=46,E941,
IF(portfolio_toggle!$A$1=38,F941,
"error: please specify 38 or 46 MMT"))</f>
        <v>1</v>
      </c>
    </row>
    <row r="942" spans="1:7" hidden="1">
      <c r="A942" s="174" t="s">
        <v>633</v>
      </c>
      <c r="B942" s="174">
        <v>2028</v>
      </c>
      <c r="C942" s="174">
        <v>5</v>
      </c>
      <c r="D942" s="174" t="s">
        <v>4933</v>
      </c>
      <c r="E942" s="175">
        <v>1</v>
      </c>
      <c r="F942" s="175">
        <v>1</v>
      </c>
      <c r="G942" s="175">
        <f>IF(portfolio_toggle!$A$1=46,E942,
IF(portfolio_toggle!$A$1=38,F942,
"error: please specify 38 or 46 MMT"))</f>
        <v>1</v>
      </c>
    </row>
    <row r="943" spans="1:7" hidden="1">
      <c r="A943" s="174" t="s">
        <v>633</v>
      </c>
      <c r="B943" s="174">
        <v>2028</v>
      </c>
      <c r="C943" s="174">
        <v>6</v>
      </c>
      <c r="D943" s="174" t="s">
        <v>4934</v>
      </c>
      <c r="E943" s="175">
        <v>1</v>
      </c>
      <c r="F943" s="175">
        <v>1</v>
      </c>
      <c r="G943" s="175">
        <f>IF(portfolio_toggle!$A$1=46,E943,
IF(portfolio_toggle!$A$1=38,F943,
"error: please specify 38 or 46 MMT"))</f>
        <v>1</v>
      </c>
    </row>
    <row r="944" spans="1:7" hidden="1">
      <c r="A944" s="174" t="s">
        <v>633</v>
      </c>
      <c r="B944" s="174">
        <v>2028</v>
      </c>
      <c r="C944" s="174">
        <v>7</v>
      </c>
      <c r="D944" s="174" t="s">
        <v>4935</v>
      </c>
      <c r="E944" s="175">
        <v>1</v>
      </c>
      <c r="F944" s="175">
        <v>1</v>
      </c>
      <c r="G944" s="175">
        <f>IF(portfolio_toggle!$A$1=46,E944,
IF(portfolio_toggle!$A$1=38,F944,
"error: please specify 38 or 46 MMT"))</f>
        <v>1</v>
      </c>
    </row>
    <row r="945" spans="1:7" hidden="1">
      <c r="A945" s="174" t="s">
        <v>633</v>
      </c>
      <c r="B945" s="174">
        <v>2028</v>
      </c>
      <c r="C945" s="174">
        <v>8</v>
      </c>
      <c r="D945" s="174" t="s">
        <v>4936</v>
      </c>
      <c r="E945" s="175">
        <v>1</v>
      </c>
      <c r="F945" s="175">
        <v>1</v>
      </c>
      <c r="G945" s="175">
        <f>IF(portfolio_toggle!$A$1=46,E945,
IF(portfolio_toggle!$A$1=38,F945,
"error: please specify 38 or 46 MMT"))</f>
        <v>1</v>
      </c>
    </row>
    <row r="946" spans="1:7" hidden="1">
      <c r="A946" s="174" t="s">
        <v>633</v>
      </c>
      <c r="B946" s="174">
        <v>2028</v>
      </c>
      <c r="C946" s="174">
        <v>9</v>
      </c>
      <c r="D946" s="174" t="s">
        <v>4937</v>
      </c>
      <c r="E946" s="175">
        <v>1</v>
      </c>
      <c r="F946" s="175">
        <v>1</v>
      </c>
      <c r="G946" s="175">
        <f>IF(portfolio_toggle!$A$1=46,E946,
IF(portfolio_toggle!$A$1=38,F946,
"error: please specify 38 or 46 MMT"))</f>
        <v>1</v>
      </c>
    </row>
    <row r="947" spans="1:7" hidden="1">
      <c r="A947" s="174" t="s">
        <v>633</v>
      </c>
      <c r="B947" s="174">
        <v>2028</v>
      </c>
      <c r="C947" s="174">
        <v>10</v>
      </c>
      <c r="D947" s="174" t="s">
        <v>4938</v>
      </c>
      <c r="E947" s="175">
        <v>1</v>
      </c>
      <c r="F947" s="175">
        <v>1</v>
      </c>
      <c r="G947" s="175">
        <f>IF(portfolio_toggle!$A$1=46,E947,
IF(portfolio_toggle!$A$1=38,F947,
"error: please specify 38 or 46 MMT"))</f>
        <v>1</v>
      </c>
    </row>
    <row r="948" spans="1:7" hidden="1">
      <c r="A948" s="174" t="s">
        <v>633</v>
      </c>
      <c r="B948" s="174">
        <v>2028</v>
      </c>
      <c r="C948" s="174">
        <v>11</v>
      </c>
      <c r="D948" s="174" t="s">
        <v>4939</v>
      </c>
      <c r="E948" s="175">
        <v>1</v>
      </c>
      <c r="F948" s="175">
        <v>1</v>
      </c>
      <c r="G948" s="175">
        <f>IF(portfolio_toggle!$A$1=46,E948,
IF(portfolio_toggle!$A$1=38,F948,
"error: please specify 38 or 46 MMT"))</f>
        <v>1</v>
      </c>
    </row>
    <row r="949" spans="1:7" hidden="1">
      <c r="A949" s="174" t="s">
        <v>633</v>
      </c>
      <c r="B949" s="174">
        <v>2028</v>
      </c>
      <c r="C949" s="174">
        <v>12</v>
      </c>
      <c r="D949" s="174" t="s">
        <v>4940</v>
      </c>
      <c r="E949" s="175">
        <v>1</v>
      </c>
      <c r="F949" s="175">
        <v>1</v>
      </c>
      <c r="G949" s="175">
        <f>IF(portfolio_toggle!$A$1=46,E949,
IF(portfolio_toggle!$A$1=38,F949,
"error: please specify 38 or 46 MMT"))</f>
        <v>1</v>
      </c>
    </row>
    <row r="950" spans="1:7" hidden="1">
      <c r="A950" s="174" t="s">
        <v>626</v>
      </c>
      <c r="B950" s="174">
        <v>2029</v>
      </c>
      <c r="C950" s="174">
        <v>1</v>
      </c>
      <c r="D950" s="174" t="s">
        <v>4941</v>
      </c>
      <c r="E950" s="175">
        <v>0.82</v>
      </c>
      <c r="F950" s="175">
        <v>0.82</v>
      </c>
      <c r="G950" s="175">
        <f>IF(portfolio_toggle!$A$1=46,E950,
IF(portfolio_toggle!$A$1=38,F950,
"error: please specify 38 or 46 MMT"))</f>
        <v>0.82</v>
      </c>
    </row>
    <row r="951" spans="1:7" hidden="1">
      <c r="A951" s="174" t="s">
        <v>626</v>
      </c>
      <c r="B951" s="174">
        <v>2029</v>
      </c>
      <c r="C951" s="174">
        <v>2</v>
      </c>
      <c r="D951" s="174" t="s">
        <v>4942</v>
      </c>
      <c r="E951" s="175">
        <v>0.86</v>
      </c>
      <c r="F951" s="175">
        <v>0.86</v>
      </c>
      <c r="G951" s="175">
        <f>IF(portfolio_toggle!$A$1=46,E951,
IF(portfolio_toggle!$A$1=38,F951,
"error: please specify 38 or 46 MMT"))</f>
        <v>0.86</v>
      </c>
    </row>
    <row r="952" spans="1:7" hidden="1">
      <c r="A952" s="174" t="s">
        <v>626</v>
      </c>
      <c r="B952" s="174">
        <v>2029</v>
      </c>
      <c r="C952" s="174">
        <v>3</v>
      </c>
      <c r="D952" s="174" t="s">
        <v>4943</v>
      </c>
      <c r="E952" s="175">
        <v>0.84</v>
      </c>
      <c r="F952" s="175">
        <v>0.84</v>
      </c>
      <c r="G952" s="175">
        <f>IF(portfolio_toggle!$A$1=46,E952,
IF(portfolio_toggle!$A$1=38,F952,
"error: please specify 38 or 46 MMT"))</f>
        <v>0.84</v>
      </c>
    </row>
    <row r="953" spans="1:7" hidden="1">
      <c r="A953" s="174" t="s">
        <v>626</v>
      </c>
      <c r="B953" s="174">
        <v>2029</v>
      </c>
      <c r="C953" s="174">
        <v>4</v>
      </c>
      <c r="D953" s="174" t="s">
        <v>4944</v>
      </c>
      <c r="E953" s="175">
        <v>0.76</v>
      </c>
      <c r="F953" s="175">
        <v>0.76</v>
      </c>
      <c r="G953" s="175">
        <f>IF(portfolio_toggle!$A$1=46,E953,
IF(portfolio_toggle!$A$1=38,F953,
"error: please specify 38 or 46 MMT"))</f>
        <v>0.76</v>
      </c>
    </row>
    <row r="954" spans="1:7" hidden="1">
      <c r="A954" s="174" t="s">
        <v>626</v>
      </c>
      <c r="B954" s="174">
        <v>2029</v>
      </c>
      <c r="C954" s="174">
        <v>5</v>
      </c>
      <c r="D954" s="174" t="s">
        <v>4945</v>
      </c>
      <c r="E954" s="175">
        <v>0.83</v>
      </c>
      <c r="F954" s="175">
        <v>0.83</v>
      </c>
      <c r="G954" s="175">
        <f>IF(portfolio_toggle!$A$1=46,E954,
IF(portfolio_toggle!$A$1=38,F954,
"error: please specify 38 or 46 MMT"))</f>
        <v>0.83</v>
      </c>
    </row>
    <row r="955" spans="1:7" hidden="1">
      <c r="A955" s="174" t="s">
        <v>626</v>
      </c>
      <c r="B955" s="174">
        <v>2029</v>
      </c>
      <c r="C955" s="174">
        <v>6</v>
      </c>
      <c r="D955" s="174" t="s">
        <v>4946</v>
      </c>
      <c r="E955" s="175">
        <v>0.89</v>
      </c>
      <c r="F955" s="175">
        <v>0.89</v>
      </c>
      <c r="G955" s="175">
        <f>IF(portfolio_toggle!$A$1=46,E955,
IF(portfolio_toggle!$A$1=38,F955,
"error: please specify 38 or 46 MMT"))</f>
        <v>0.89</v>
      </c>
    </row>
    <row r="956" spans="1:7" hidden="1">
      <c r="A956" s="174" t="s">
        <v>626</v>
      </c>
      <c r="B956" s="174">
        <v>2029</v>
      </c>
      <c r="C956" s="174">
        <v>7</v>
      </c>
      <c r="D956" s="174" t="s">
        <v>4947</v>
      </c>
      <c r="E956" s="175">
        <v>0.87</v>
      </c>
      <c r="F956" s="175">
        <v>0.87</v>
      </c>
      <c r="G956" s="175">
        <f>IF(portfolio_toggle!$A$1=46,E956,
IF(portfolio_toggle!$A$1=38,F956,
"error: please specify 38 or 46 MMT"))</f>
        <v>0.87</v>
      </c>
    </row>
    <row r="957" spans="1:7" hidden="1">
      <c r="A957" s="174" t="s">
        <v>626</v>
      </c>
      <c r="B957" s="174">
        <v>2029</v>
      </c>
      <c r="C957" s="174">
        <v>8</v>
      </c>
      <c r="D957" s="174" t="s">
        <v>4948</v>
      </c>
      <c r="E957" s="175">
        <v>0.9</v>
      </c>
      <c r="F957" s="175">
        <v>0.9</v>
      </c>
      <c r="G957" s="175">
        <f>IF(portfolio_toggle!$A$1=46,E957,
IF(portfolio_toggle!$A$1=38,F957,
"error: please specify 38 or 46 MMT"))</f>
        <v>0.9</v>
      </c>
    </row>
    <row r="958" spans="1:7" hidden="1">
      <c r="A958" s="174" t="s">
        <v>626</v>
      </c>
      <c r="B958" s="174">
        <v>2029</v>
      </c>
      <c r="C958" s="174">
        <v>9</v>
      </c>
      <c r="D958" s="174" t="s">
        <v>4949</v>
      </c>
      <c r="E958" s="175">
        <v>0.9</v>
      </c>
      <c r="F958" s="175">
        <v>0.9</v>
      </c>
      <c r="G958" s="175">
        <f>IF(portfolio_toggle!$A$1=46,E958,
IF(portfolio_toggle!$A$1=38,F958,
"error: please specify 38 or 46 MMT"))</f>
        <v>0.9</v>
      </c>
    </row>
    <row r="959" spans="1:7" hidden="1">
      <c r="A959" s="174" t="s">
        <v>626</v>
      </c>
      <c r="B959" s="174">
        <v>2029</v>
      </c>
      <c r="C959" s="174">
        <v>10</v>
      </c>
      <c r="D959" s="174" t="s">
        <v>4950</v>
      </c>
      <c r="E959" s="175">
        <v>0.81</v>
      </c>
      <c r="F959" s="175">
        <v>0.81</v>
      </c>
      <c r="G959" s="175">
        <f>IF(portfolio_toggle!$A$1=46,E959,
IF(portfolio_toggle!$A$1=38,F959,
"error: please specify 38 or 46 MMT"))</f>
        <v>0.81</v>
      </c>
    </row>
    <row r="960" spans="1:7" hidden="1">
      <c r="A960" s="174" t="s">
        <v>626</v>
      </c>
      <c r="B960" s="174">
        <v>2029</v>
      </c>
      <c r="C960" s="174">
        <v>11</v>
      </c>
      <c r="D960" s="174" t="s">
        <v>4951</v>
      </c>
      <c r="E960" s="175">
        <v>0.85</v>
      </c>
      <c r="F960" s="175">
        <v>0.85</v>
      </c>
      <c r="G960" s="175">
        <f>IF(portfolio_toggle!$A$1=46,E960,
IF(portfolio_toggle!$A$1=38,F960,
"error: please specify 38 or 46 MMT"))</f>
        <v>0.85</v>
      </c>
    </row>
    <row r="961" spans="1:7" hidden="1">
      <c r="A961" s="174" t="s">
        <v>626</v>
      </c>
      <c r="B961" s="174">
        <v>2029</v>
      </c>
      <c r="C961" s="174">
        <v>12</v>
      </c>
      <c r="D961" s="174" t="s">
        <v>4952</v>
      </c>
      <c r="E961" s="175">
        <v>0.86</v>
      </c>
      <c r="F961" s="175">
        <v>0.86</v>
      </c>
      <c r="G961" s="175">
        <f>IF(portfolio_toggle!$A$1=46,E961,
IF(portfolio_toggle!$A$1=38,F961,
"error: please specify 38 or 46 MMT"))</f>
        <v>0.86</v>
      </c>
    </row>
    <row r="962" spans="1:7" hidden="1">
      <c r="A962" s="174" t="s">
        <v>627</v>
      </c>
      <c r="B962" s="174">
        <v>2029</v>
      </c>
      <c r="C962" s="174">
        <v>1</v>
      </c>
      <c r="D962" s="174" t="s">
        <v>4953</v>
      </c>
      <c r="E962" s="175">
        <v>0.81</v>
      </c>
      <c r="F962" s="175">
        <v>0.81</v>
      </c>
      <c r="G962" s="175">
        <f>IF(portfolio_toggle!$A$1=46,E962,
IF(portfolio_toggle!$A$1=38,F962,
"error: please specify 38 or 46 MMT"))</f>
        <v>0.81</v>
      </c>
    </row>
    <row r="963" spans="1:7" hidden="1">
      <c r="A963" s="174" t="s">
        <v>627</v>
      </c>
      <c r="B963" s="174">
        <v>2029</v>
      </c>
      <c r="C963" s="174">
        <v>2</v>
      </c>
      <c r="D963" s="174" t="s">
        <v>4954</v>
      </c>
      <c r="E963" s="175">
        <v>0.79</v>
      </c>
      <c r="F963" s="175">
        <v>0.79</v>
      </c>
      <c r="G963" s="175">
        <f>IF(portfolio_toggle!$A$1=46,E963,
IF(portfolio_toggle!$A$1=38,F963,
"error: please specify 38 or 46 MMT"))</f>
        <v>0.79</v>
      </c>
    </row>
    <row r="964" spans="1:7" hidden="1">
      <c r="A964" s="174" t="s">
        <v>627</v>
      </c>
      <c r="B964" s="174">
        <v>2029</v>
      </c>
      <c r="C964" s="174">
        <v>3</v>
      </c>
      <c r="D964" s="174" t="s">
        <v>4955</v>
      </c>
      <c r="E964" s="175">
        <v>0.73</v>
      </c>
      <c r="F964" s="175">
        <v>0.73</v>
      </c>
      <c r="G964" s="175">
        <f>IF(portfolio_toggle!$A$1=46,E964,
IF(portfolio_toggle!$A$1=38,F964,
"error: please specify 38 or 46 MMT"))</f>
        <v>0.73</v>
      </c>
    </row>
    <row r="965" spans="1:7" hidden="1">
      <c r="A965" s="174" t="s">
        <v>627</v>
      </c>
      <c r="B965" s="174">
        <v>2029</v>
      </c>
      <c r="C965" s="174">
        <v>4</v>
      </c>
      <c r="D965" s="174" t="s">
        <v>4956</v>
      </c>
      <c r="E965" s="175">
        <v>0.66</v>
      </c>
      <c r="F965" s="175">
        <v>0.66</v>
      </c>
      <c r="G965" s="175">
        <f>IF(portfolio_toggle!$A$1=46,E965,
IF(portfolio_toggle!$A$1=38,F965,
"error: please specify 38 or 46 MMT"))</f>
        <v>0.66</v>
      </c>
    </row>
    <row r="966" spans="1:7" hidden="1">
      <c r="A966" s="174" t="s">
        <v>627</v>
      </c>
      <c r="B966" s="174">
        <v>2029</v>
      </c>
      <c r="C966" s="174">
        <v>5</v>
      </c>
      <c r="D966" s="174" t="s">
        <v>4957</v>
      </c>
      <c r="E966" s="175">
        <v>0.79</v>
      </c>
      <c r="F966" s="175">
        <v>0.79</v>
      </c>
      <c r="G966" s="175">
        <f>IF(portfolio_toggle!$A$1=46,E966,
IF(portfolio_toggle!$A$1=38,F966,
"error: please specify 38 or 46 MMT"))</f>
        <v>0.79</v>
      </c>
    </row>
    <row r="967" spans="1:7" hidden="1">
      <c r="A967" s="174" t="s">
        <v>627</v>
      </c>
      <c r="B967" s="174">
        <v>2029</v>
      </c>
      <c r="C967" s="174">
        <v>6</v>
      </c>
      <c r="D967" s="174" t="s">
        <v>4958</v>
      </c>
      <c r="E967" s="175">
        <v>0.85</v>
      </c>
      <c r="F967" s="175">
        <v>0.85</v>
      </c>
      <c r="G967" s="175">
        <f>IF(portfolio_toggle!$A$1=46,E967,
IF(portfolio_toggle!$A$1=38,F967,
"error: please specify 38 or 46 MMT"))</f>
        <v>0.85</v>
      </c>
    </row>
    <row r="968" spans="1:7" hidden="1">
      <c r="A968" s="174" t="s">
        <v>627</v>
      </c>
      <c r="B968" s="174">
        <v>2029</v>
      </c>
      <c r="C968" s="174">
        <v>7</v>
      </c>
      <c r="D968" s="174" t="s">
        <v>4959</v>
      </c>
      <c r="E968" s="175">
        <v>0.83</v>
      </c>
      <c r="F968" s="175">
        <v>0.83</v>
      </c>
      <c r="G968" s="175">
        <f>IF(portfolio_toggle!$A$1=46,E968,
IF(portfolio_toggle!$A$1=38,F968,
"error: please specify 38 or 46 MMT"))</f>
        <v>0.83</v>
      </c>
    </row>
    <row r="969" spans="1:7" hidden="1">
      <c r="A969" s="174" t="s">
        <v>627</v>
      </c>
      <c r="B969" s="174">
        <v>2029</v>
      </c>
      <c r="C969" s="174">
        <v>8</v>
      </c>
      <c r="D969" s="174" t="s">
        <v>4960</v>
      </c>
      <c r="E969" s="175">
        <v>0.83</v>
      </c>
      <c r="F969" s="175">
        <v>0.83</v>
      </c>
      <c r="G969" s="175">
        <f>IF(portfolio_toggle!$A$1=46,E969,
IF(portfolio_toggle!$A$1=38,F969,
"error: please specify 38 or 46 MMT"))</f>
        <v>0.83</v>
      </c>
    </row>
    <row r="970" spans="1:7" hidden="1">
      <c r="A970" s="174" t="s">
        <v>627</v>
      </c>
      <c r="B970" s="174">
        <v>2029</v>
      </c>
      <c r="C970" s="174">
        <v>9</v>
      </c>
      <c r="D970" s="174" t="s">
        <v>4961</v>
      </c>
      <c r="E970" s="175">
        <v>0.8</v>
      </c>
      <c r="F970" s="175">
        <v>0.8</v>
      </c>
      <c r="G970" s="175">
        <f>IF(portfolio_toggle!$A$1=46,E970,
IF(portfolio_toggle!$A$1=38,F970,
"error: please specify 38 or 46 MMT"))</f>
        <v>0.8</v>
      </c>
    </row>
    <row r="971" spans="1:7" hidden="1">
      <c r="A971" s="174" t="s">
        <v>627</v>
      </c>
      <c r="B971" s="174">
        <v>2029</v>
      </c>
      <c r="C971" s="174">
        <v>10</v>
      </c>
      <c r="D971" s="174" t="s">
        <v>4962</v>
      </c>
      <c r="E971" s="175">
        <v>0.72</v>
      </c>
      <c r="F971" s="175">
        <v>0.72</v>
      </c>
      <c r="G971" s="175">
        <f>IF(portfolio_toggle!$A$1=46,E971,
IF(portfolio_toggle!$A$1=38,F971,
"error: please specify 38 or 46 MMT"))</f>
        <v>0.72</v>
      </c>
    </row>
    <row r="972" spans="1:7" hidden="1">
      <c r="A972" s="174" t="s">
        <v>627</v>
      </c>
      <c r="B972" s="174">
        <v>2029</v>
      </c>
      <c r="C972" s="174">
        <v>11</v>
      </c>
      <c r="D972" s="174" t="s">
        <v>4963</v>
      </c>
      <c r="E972" s="175">
        <v>0.78</v>
      </c>
      <c r="F972" s="175">
        <v>0.78</v>
      </c>
      <c r="G972" s="175">
        <f>IF(portfolio_toggle!$A$1=46,E972,
IF(portfolio_toggle!$A$1=38,F972,
"error: please specify 38 or 46 MMT"))</f>
        <v>0.78</v>
      </c>
    </row>
    <row r="973" spans="1:7" hidden="1">
      <c r="A973" s="174" t="s">
        <v>627</v>
      </c>
      <c r="B973" s="174">
        <v>2029</v>
      </c>
      <c r="C973" s="174">
        <v>12</v>
      </c>
      <c r="D973" s="174" t="s">
        <v>4964</v>
      </c>
      <c r="E973" s="175">
        <v>0.82</v>
      </c>
      <c r="F973" s="175">
        <v>0.82</v>
      </c>
      <c r="G973" s="175">
        <f>IF(portfolio_toggle!$A$1=46,E973,
IF(portfolio_toggle!$A$1=38,F973,
"error: please specify 38 or 46 MMT"))</f>
        <v>0.82</v>
      </c>
    </row>
    <row r="974" spans="1:7" hidden="1">
      <c r="A974" s="174" t="s">
        <v>629</v>
      </c>
      <c r="B974" s="174">
        <v>2029</v>
      </c>
      <c r="C974" s="174">
        <v>1</v>
      </c>
      <c r="D974" s="174" t="s">
        <v>4965</v>
      </c>
      <c r="E974" s="175">
        <v>0.95</v>
      </c>
      <c r="F974" s="175">
        <v>0.95</v>
      </c>
      <c r="G974" s="175">
        <f>IF(portfolio_toggle!$A$1=46,E974,
IF(portfolio_toggle!$A$1=38,F974,
"error: please specify 38 or 46 MMT"))</f>
        <v>0.95</v>
      </c>
    </row>
    <row r="975" spans="1:7" hidden="1">
      <c r="A975" s="174" t="s">
        <v>629</v>
      </c>
      <c r="B975" s="174">
        <v>2029</v>
      </c>
      <c r="C975" s="174">
        <v>2</v>
      </c>
      <c r="D975" s="174" t="s">
        <v>4966</v>
      </c>
      <c r="E975" s="175">
        <v>0.92</v>
      </c>
      <c r="F975" s="175">
        <v>0.92</v>
      </c>
      <c r="G975" s="175">
        <f>IF(portfolio_toggle!$A$1=46,E975,
IF(portfolio_toggle!$A$1=38,F975,
"error: please specify 38 or 46 MMT"))</f>
        <v>0.92</v>
      </c>
    </row>
    <row r="976" spans="1:7" hidden="1">
      <c r="A976" s="174" t="s">
        <v>629</v>
      </c>
      <c r="B976" s="174">
        <v>2029</v>
      </c>
      <c r="C976" s="174">
        <v>3</v>
      </c>
      <c r="D976" s="174" t="s">
        <v>4967</v>
      </c>
      <c r="E976" s="175">
        <v>0.88</v>
      </c>
      <c r="F976" s="175">
        <v>0.88</v>
      </c>
      <c r="G976" s="175">
        <f>IF(portfolio_toggle!$A$1=46,E976,
IF(portfolio_toggle!$A$1=38,F976,
"error: please specify 38 or 46 MMT"))</f>
        <v>0.88</v>
      </c>
    </row>
    <row r="977" spans="1:7" hidden="1">
      <c r="A977" s="174" t="s">
        <v>629</v>
      </c>
      <c r="B977" s="174">
        <v>2029</v>
      </c>
      <c r="C977" s="174">
        <v>4</v>
      </c>
      <c r="D977" s="174" t="s">
        <v>4968</v>
      </c>
      <c r="E977" s="175">
        <v>0.76</v>
      </c>
      <c r="F977" s="175">
        <v>0.76</v>
      </c>
      <c r="G977" s="175">
        <f>IF(portfolio_toggle!$A$1=46,E977,
IF(portfolio_toggle!$A$1=38,F977,
"error: please specify 38 or 46 MMT"))</f>
        <v>0.76</v>
      </c>
    </row>
    <row r="978" spans="1:7" hidden="1">
      <c r="A978" s="174" t="s">
        <v>629</v>
      </c>
      <c r="B978" s="174">
        <v>2029</v>
      </c>
      <c r="C978" s="174">
        <v>5</v>
      </c>
      <c r="D978" s="174" t="s">
        <v>4969</v>
      </c>
      <c r="E978" s="175">
        <v>0.74</v>
      </c>
      <c r="F978" s="175">
        <v>0.74</v>
      </c>
      <c r="G978" s="175">
        <f>IF(portfolio_toggle!$A$1=46,E978,
IF(portfolio_toggle!$A$1=38,F978,
"error: please specify 38 or 46 MMT"))</f>
        <v>0.74</v>
      </c>
    </row>
    <row r="979" spans="1:7" hidden="1">
      <c r="A979" s="174" t="s">
        <v>629</v>
      </c>
      <c r="B979" s="174">
        <v>2029</v>
      </c>
      <c r="C979" s="174">
        <v>6</v>
      </c>
      <c r="D979" s="174" t="s">
        <v>4970</v>
      </c>
      <c r="E979" s="175">
        <v>0.7</v>
      </c>
      <c r="F979" s="175">
        <v>0.7</v>
      </c>
      <c r="G979" s="175">
        <f>IF(portfolio_toggle!$A$1=46,E979,
IF(portfolio_toggle!$A$1=38,F979,
"error: please specify 38 or 46 MMT"))</f>
        <v>0.7</v>
      </c>
    </row>
    <row r="980" spans="1:7" hidden="1">
      <c r="A980" s="174" t="s">
        <v>629</v>
      </c>
      <c r="B980" s="174">
        <v>2029</v>
      </c>
      <c r="C980" s="174">
        <v>7</v>
      </c>
      <c r="D980" s="174" t="s">
        <v>4971</v>
      </c>
      <c r="E980" s="175">
        <v>0.84</v>
      </c>
      <c r="F980" s="175">
        <v>0.84</v>
      </c>
      <c r="G980" s="175">
        <f>IF(portfolio_toggle!$A$1=46,E980,
IF(portfolio_toggle!$A$1=38,F980,
"error: please specify 38 or 46 MMT"))</f>
        <v>0.84</v>
      </c>
    </row>
    <row r="981" spans="1:7" hidden="1">
      <c r="A981" s="174" t="s">
        <v>629</v>
      </c>
      <c r="B981" s="174">
        <v>2029</v>
      </c>
      <c r="C981" s="174">
        <v>8</v>
      </c>
      <c r="D981" s="174" t="s">
        <v>4972</v>
      </c>
      <c r="E981" s="175">
        <v>0.82</v>
      </c>
      <c r="F981" s="175">
        <v>0.82</v>
      </c>
      <c r="G981" s="175">
        <f>IF(portfolio_toggle!$A$1=46,E981,
IF(portfolio_toggle!$A$1=38,F981,
"error: please specify 38 or 46 MMT"))</f>
        <v>0.82</v>
      </c>
    </row>
    <row r="982" spans="1:7" hidden="1">
      <c r="A982" s="174" t="s">
        <v>629</v>
      </c>
      <c r="B982" s="174">
        <v>2029</v>
      </c>
      <c r="C982" s="174">
        <v>9</v>
      </c>
      <c r="D982" s="174" t="s">
        <v>4973</v>
      </c>
      <c r="E982" s="175">
        <v>0.83</v>
      </c>
      <c r="F982" s="175">
        <v>0.83</v>
      </c>
      <c r="G982" s="175">
        <f>IF(portfolio_toggle!$A$1=46,E982,
IF(portfolio_toggle!$A$1=38,F982,
"error: please specify 38 or 46 MMT"))</f>
        <v>0.83</v>
      </c>
    </row>
    <row r="983" spans="1:7" hidden="1">
      <c r="A983" s="174" t="s">
        <v>629</v>
      </c>
      <c r="B983" s="174">
        <v>2029</v>
      </c>
      <c r="C983" s="174">
        <v>10</v>
      </c>
      <c r="D983" s="174" t="s">
        <v>4974</v>
      </c>
      <c r="E983" s="175">
        <v>0.86</v>
      </c>
      <c r="F983" s="175">
        <v>0.86</v>
      </c>
      <c r="G983" s="175">
        <f>IF(portfolio_toggle!$A$1=46,E983,
IF(portfolio_toggle!$A$1=38,F983,
"error: please specify 38 or 46 MMT"))</f>
        <v>0.86</v>
      </c>
    </row>
    <row r="984" spans="1:7" hidden="1">
      <c r="A984" s="174" t="s">
        <v>629</v>
      </c>
      <c r="B984" s="174">
        <v>2029</v>
      </c>
      <c r="C984" s="174">
        <v>11</v>
      </c>
      <c r="D984" s="174" t="s">
        <v>4975</v>
      </c>
      <c r="E984" s="175">
        <v>0.93</v>
      </c>
      <c r="F984" s="175">
        <v>0.93</v>
      </c>
      <c r="G984" s="175">
        <f>IF(portfolio_toggle!$A$1=46,E984,
IF(portfolio_toggle!$A$1=38,F984,
"error: please specify 38 or 46 MMT"))</f>
        <v>0.93</v>
      </c>
    </row>
    <row r="985" spans="1:7" hidden="1">
      <c r="A985" s="174" t="s">
        <v>629</v>
      </c>
      <c r="B985" s="174">
        <v>2029</v>
      </c>
      <c r="C985" s="174">
        <v>12</v>
      </c>
      <c r="D985" s="174" t="s">
        <v>4976</v>
      </c>
      <c r="E985" s="175">
        <v>0.95</v>
      </c>
      <c r="F985" s="175">
        <v>0.95</v>
      </c>
      <c r="G985" s="175">
        <f>IF(portfolio_toggle!$A$1=46,E985,
IF(portfolio_toggle!$A$1=38,F985,
"error: please specify 38 or 46 MMT"))</f>
        <v>0.95</v>
      </c>
    </row>
    <row r="986" spans="1:7" hidden="1">
      <c r="A986" s="174" t="s">
        <v>630</v>
      </c>
      <c r="B986" s="174">
        <v>2029</v>
      </c>
      <c r="C986" s="174">
        <v>1</v>
      </c>
      <c r="D986" s="174" t="s">
        <v>4977</v>
      </c>
      <c r="E986" s="175">
        <v>0.6</v>
      </c>
      <c r="F986" s="175">
        <v>0.6</v>
      </c>
      <c r="G986" s="175">
        <f>IF(portfolio_toggle!$A$1=46,E986,
IF(portfolio_toggle!$A$1=38,F986,
"error: please specify 38 or 46 MMT"))</f>
        <v>0.6</v>
      </c>
    </row>
    <row r="987" spans="1:7" hidden="1">
      <c r="A987" s="174" t="s">
        <v>630</v>
      </c>
      <c r="B987" s="174">
        <v>2029</v>
      </c>
      <c r="C987" s="174">
        <v>2</v>
      </c>
      <c r="D987" s="174" t="s">
        <v>4978</v>
      </c>
      <c r="E987" s="175">
        <v>0.7</v>
      </c>
      <c r="F987" s="175">
        <v>0.7</v>
      </c>
      <c r="G987" s="175">
        <f>IF(portfolio_toggle!$A$1=46,E987,
IF(portfolio_toggle!$A$1=38,F987,
"error: please specify 38 or 46 MMT"))</f>
        <v>0.7</v>
      </c>
    </row>
    <row r="988" spans="1:7" hidden="1">
      <c r="A988" s="174" t="s">
        <v>630</v>
      </c>
      <c r="B988" s="174">
        <v>2029</v>
      </c>
      <c r="C988" s="174">
        <v>3</v>
      </c>
      <c r="D988" s="174" t="s">
        <v>4979</v>
      </c>
      <c r="E988" s="175">
        <v>0.73</v>
      </c>
      <c r="F988" s="175">
        <v>0.73</v>
      </c>
      <c r="G988" s="175">
        <f>IF(portfolio_toggle!$A$1=46,E988,
IF(portfolio_toggle!$A$1=38,F988,
"error: please specify 38 or 46 MMT"))</f>
        <v>0.73</v>
      </c>
    </row>
    <row r="989" spans="1:7" hidden="1">
      <c r="A989" s="174" t="s">
        <v>630</v>
      </c>
      <c r="B989" s="174">
        <v>2029</v>
      </c>
      <c r="C989" s="174">
        <v>4</v>
      </c>
      <c r="D989" s="174" t="s">
        <v>4980</v>
      </c>
      <c r="E989" s="175">
        <v>0.72</v>
      </c>
      <c r="F989" s="175">
        <v>0.72</v>
      </c>
      <c r="G989" s="175">
        <f>IF(portfolio_toggle!$A$1=46,E989,
IF(portfolio_toggle!$A$1=38,F989,
"error: please specify 38 or 46 MMT"))</f>
        <v>0.72</v>
      </c>
    </row>
    <row r="990" spans="1:7" hidden="1">
      <c r="A990" s="174" t="s">
        <v>630</v>
      </c>
      <c r="B990" s="174">
        <v>2029</v>
      </c>
      <c r="C990" s="174">
        <v>5</v>
      </c>
      <c r="D990" s="174" t="s">
        <v>4981</v>
      </c>
      <c r="E990" s="175">
        <v>0.69</v>
      </c>
      <c r="F990" s="175">
        <v>0.69</v>
      </c>
      <c r="G990" s="175">
        <f>IF(portfolio_toggle!$A$1=46,E990,
IF(portfolio_toggle!$A$1=38,F990,
"error: please specify 38 or 46 MMT"))</f>
        <v>0.69</v>
      </c>
    </row>
    <row r="991" spans="1:7" hidden="1">
      <c r="A991" s="174" t="s">
        <v>630</v>
      </c>
      <c r="B991" s="174">
        <v>2029</v>
      </c>
      <c r="C991" s="174">
        <v>6</v>
      </c>
      <c r="D991" s="174" t="s">
        <v>4982</v>
      </c>
      <c r="E991" s="175">
        <v>0.74</v>
      </c>
      <c r="F991" s="175">
        <v>0.74</v>
      </c>
      <c r="G991" s="175">
        <f>IF(portfolio_toggle!$A$1=46,E991,
IF(portfolio_toggle!$A$1=38,F991,
"error: please specify 38 or 46 MMT"))</f>
        <v>0.74</v>
      </c>
    </row>
    <row r="992" spans="1:7" hidden="1">
      <c r="A992" s="174" t="s">
        <v>630</v>
      </c>
      <c r="B992" s="174">
        <v>2029</v>
      </c>
      <c r="C992" s="174">
        <v>7</v>
      </c>
      <c r="D992" s="174" t="s">
        <v>4983</v>
      </c>
      <c r="E992" s="175">
        <v>0.73</v>
      </c>
      <c r="F992" s="175">
        <v>0.73</v>
      </c>
      <c r="G992" s="175">
        <f>IF(portfolio_toggle!$A$1=46,E992,
IF(portfolio_toggle!$A$1=38,F992,
"error: please specify 38 or 46 MMT"))</f>
        <v>0.73</v>
      </c>
    </row>
    <row r="993" spans="1:7" hidden="1">
      <c r="A993" s="174" t="s">
        <v>630</v>
      </c>
      <c r="B993" s="174">
        <v>2029</v>
      </c>
      <c r="C993" s="174">
        <v>8</v>
      </c>
      <c r="D993" s="174" t="s">
        <v>4984</v>
      </c>
      <c r="E993" s="175">
        <v>0.72</v>
      </c>
      <c r="F993" s="175">
        <v>0.72</v>
      </c>
      <c r="G993" s="175">
        <f>IF(portfolio_toggle!$A$1=46,E993,
IF(portfolio_toggle!$A$1=38,F993,
"error: please specify 38 or 46 MMT"))</f>
        <v>0.72</v>
      </c>
    </row>
    <row r="994" spans="1:7" hidden="1">
      <c r="A994" s="174" t="s">
        <v>630</v>
      </c>
      <c r="B994" s="174">
        <v>2029</v>
      </c>
      <c r="C994" s="174">
        <v>9</v>
      </c>
      <c r="D994" s="174" t="s">
        <v>4985</v>
      </c>
      <c r="E994" s="175">
        <v>0.71</v>
      </c>
      <c r="F994" s="175">
        <v>0.71</v>
      </c>
      <c r="G994" s="175">
        <f>IF(portfolio_toggle!$A$1=46,E994,
IF(portfolio_toggle!$A$1=38,F994,
"error: please specify 38 or 46 MMT"))</f>
        <v>0.71</v>
      </c>
    </row>
    <row r="995" spans="1:7" hidden="1">
      <c r="A995" s="174" t="s">
        <v>630</v>
      </c>
      <c r="B995" s="174">
        <v>2029</v>
      </c>
      <c r="C995" s="174">
        <v>10</v>
      </c>
      <c r="D995" s="174" t="s">
        <v>4986</v>
      </c>
      <c r="E995" s="175">
        <v>0.64</v>
      </c>
      <c r="F995" s="175">
        <v>0.64</v>
      </c>
      <c r="G995" s="175">
        <f>IF(portfolio_toggle!$A$1=46,E995,
IF(portfolio_toggle!$A$1=38,F995,
"error: please specify 38 or 46 MMT"))</f>
        <v>0.64</v>
      </c>
    </row>
    <row r="996" spans="1:7" hidden="1">
      <c r="A996" s="174" t="s">
        <v>630</v>
      </c>
      <c r="B996" s="174">
        <v>2029</v>
      </c>
      <c r="C996" s="174">
        <v>11</v>
      </c>
      <c r="D996" s="174" t="s">
        <v>4987</v>
      </c>
      <c r="E996" s="175">
        <v>0.56000000000000005</v>
      </c>
      <c r="F996" s="175">
        <v>0.56000000000000005</v>
      </c>
      <c r="G996" s="175">
        <f>IF(portfolio_toggle!$A$1=46,E996,
IF(portfolio_toggle!$A$1=38,F996,
"error: please specify 38 or 46 MMT"))</f>
        <v>0.56000000000000005</v>
      </c>
    </row>
    <row r="997" spans="1:7" hidden="1">
      <c r="A997" s="174" t="s">
        <v>630</v>
      </c>
      <c r="B997" s="174">
        <v>2029</v>
      </c>
      <c r="C997" s="174">
        <v>12</v>
      </c>
      <c r="D997" s="174" t="s">
        <v>4988</v>
      </c>
      <c r="E997" s="175">
        <v>0.64</v>
      </c>
      <c r="F997" s="175">
        <v>0.64</v>
      </c>
      <c r="G997" s="175">
        <f>IF(portfolio_toggle!$A$1=46,E997,
IF(portfolio_toggle!$A$1=38,F997,
"error: please specify 38 or 46 MMT"))</f>
        <v>0.64</v>
      </c>
    </row>
    <row r="998" spans="1:7" hidden="1">
      <c r="A998" s="174" t="s">
        <v>631</v>
      </c>
      <c r="B998" s="174">
        <v>2029</v>
      </c>
      <c r="C998" s="174">
        <v>1</v>
      </c>
      <c r="D998" s="174" t="s">
        <v>4989</v>
      </c>
      <c r="E998" s="175">
        <v>1</v>
      </c>
      <c r="F998" s="175">
        <v>1</v>
      </c>
      <c r="G998" s="175">
        <f>IF(portfolio_toggle!$A$1=46,E998,
IF(portfolio_toggle!$A$1=38,F998,
"error: please specify 38 or 46 MMT"))</f>
        <v>1</v>
      </c>
    </row>
    <row r="999" spans="1:7" hidden="1">
      <c r="A999" s="174" t="s">
        <v>631</v>
      </c>
      <c r="B999" s="174">
        <v>2029</v>
      </c>
      <c r="C999" s="174">
        <v>2</v>
      </c>
      <c r="D999" s="174" t="s">
        <v>4990</v>
      </c>
      <c r="E999" s="175">
        <v>1</v>
      </c>
      <c r="F999" s="175">
        <v>1</v>
      </c>
      <c r="G999" s="175">
        <f>IF(portfolio_toggle!$A$1=46,E999,
IF(portfolio_toggle!$A$1=38,F999,
"error: please specify 38 or 46 MMT"))</f>
        <v>1</v>
      </c>
    </row>
    <row r="1000" spans="1:7" hidden="1">
      <c r="A1000" s="174" t="s">
        <v>631</v>
      </c>
      <c r="B1000" s="174">
        <v>2029</v>
      </c>
      <c r="C1000" s="174">
        <v>3</v>
      </c>
      <c r="D1000" s="174" t="s">
        <v>4991</v>
      </c>
      <c r="E1000" s="175">
        <v>1</v>
      </c>
      <c r="F1000" s="175">
        <v>1</v>
      </c>
      <c r="G1000" s="175">
        <f>IF(portfolio_toggle!$A$1=46,E1000,
IF(portfolio_toggle!$A$1=38,F1000,
"error: please specify 38 or 46 MMT"))</f>
        <v>1</v>
      </c>
    </row>
    <row r="1001" spans="1:7" hidden="1">
      <c r="A1001" s="174" t="s">
        <v>631</v>
      </c>
      <c r="B1001" s="174">
        <v>2029</v>
      </c>
      <c r="C1001" s="174">
        <v>4</v>
      </c>
      <c r="D1001" s="174" t="s">
        <v>4992</v>
      </c>
      <c r="E1001" s="175">
        <v>1</v>
      </c>
      <c r="F1001" s="175">
        <v>1</v>
      </c>
      <c r="G1001" s="175">
        <f>IF(portfolio_toggle!$A$1=46,E1001,
IF(portfolio_toggle!$A$1=38,F1001,
"error: please specify 38 or 46 MMT"))</f>
        <v>1</v>
      </c>
    </row>
    <row r="1002" spans="1:7" hidden="1">
      <c r="A1002" s="174" t="s">
        <v>631</v>
      </c>
      <c r="B1002" s="174">
        <v>2029</v>
      </c>
      <c r="C1002" s="174">
        <v>5</v>
      </c>
      <c r="D1002" s="174" t="s">
        <v>4993</v>
      </c>
      <c r="E1002" s="175">
        <v>1</v>
      </c>
      <c r="F1002" s="175">
        <v>1</v>
      </c>
      <c r="G1002" s="175">
        <f>IF(portfolio_toggle!$A$1=46,E1002,
IF(portfolio_toggle!$A$1=38,F1002,
"error: please specify 38 or 46 MMT"))</f>
        <v>1</v>
      </c>
    </row>
    <row r="1003" spans="1:7" hidden="1">
      <c r="A1003" s="174" t="s">
        <v>631</v>
      </c>
      <c r="B1003" s="174">
        <v>2029</v>
      </c>
      <c r="C1003" s="174">
        <v>6</v>
      </c>
      <c r="D1003" s="174" t="s">
        <v>4994</v>
      </c>
      <c r="E1003" s="175">
        <v>1</v>
      </c>
      <c r="F1003" s="175">
        <v>1</v>
      </c>
      <c r="G1003" s="175">
        <f>IF(portfolio_toggle!$A$1=46,E1003,
IF(portfolio_toggle!$A$1=38,F1003,
"error: please specify 38 or 46 MMT"))</f>
        <v>1</v>
      </c>
    </row>
    <row r="1004" spans="1:7" hidden="1">
      <c r="A1004" s="174" t="s">
        <v>631</v>
      </c>
      <c r="B1004" s="174">
        <v>2029</v>
      </c>
      <c r="C1004" s="174">
        <v>7</v>
      </c>
      <c r="D1004" s="174" t="s">
        <v>4995</v>
      </c>
      <c r="E1004" s="175">
        <v>1</v>
      </c>
      <c r="F1004" s="175">
        <v>1</v>
      </c>
      <c r="G1004" s="175">
        <f>IF(portfolio_toggle!$A$1=46,E1004,
IF(portfolio_toggle!$A$1=38,F1004,
"error: please specify 38 or 46 MMT"))</f>
        <v>1</v>
      </c>
    </row>
    <row r="1005" spans="1:7" hidden="1">
      <c r="A1005" s="174" t="s">
        <v>631</v>
      </c>
      <c r="B1005" s="174">
        <v>2029</v>
      </c>
      <c r="C1005" s="174">
        <v>8</v>
      </c>
      <c r="D1005" s="174" t="s">
        <v>4996</v>
      </c>
      <c r="E1005" s="175">
        <v>1</v>
      </c>
      <c r="F1005" s="175">
        <v>1</v>
      </c>
      <c r="G1005" s="175">
        <f>IF(portfolio_toggle!$A$1=46,E1005,
IF(portfolio_toggle!$A$1=38,F1005,
"error: please specify 38 or 46 MMT"))</f>
        <v>1</v>
      </c>
    </row>
    <row r="1006" spans="1:7" hidden="1">
      <c r="A1006" s="174" t="s">
        <v>631</v>
      </c>
      <c r="B1006" s="174">
        <v>2029</v>
      </c>
      <c r="C1006" s="174">
        <v>9</v>
      </c>
      <c r="D1006" s="174" t="s">
        <v>4997</v>
      </c>
      <c r="E1006" s="175">
        <v>1</v>
      </c>
      <c r="F1006" s="175">
        <v>1</v>
      </c>
      <c r="G1006" s="175">
        <f>IF(portfolio_toggle!$A$1=46,E1006,
IF(portfolio_toggle!$A$1=38,F1006,
"error: please specify 38 or 46 MMT"))</f>
        <v>1</v>
      </c>
    </row>
    <row r="1007" spans="1:7" hidden="1">
      <c r="A1007" s="174" t="s">
        <v>631</v>
      </c>
      <c r="B1007" s="174">
        <v>2029</v>
      </c>
      <c r="C1007" s="174">
        <v>10</v>
      </c>
      <c r="D1007" s="174" t="s">
        <v>4998</v>
      </c>
      <c r="E1007" s="175">
        <v>1</v>
      </c>
      <c r="F1007" s="175">
        <v>1</v>
      </c>
      <c r="G1007" s="175">
        <f>IF(portfolio_toggle!$A$1=46,E1007,
IF(portfolio_toggle!$A$1=38,F1007,
"error: please specify 38 or 46 MMT"))</f>
        <v>1</v>
      </c>
    </row>
    <row r="1008" spans="1:7" hidden="1">
      <c r="A1008" s="174" t="s">
        <v>631</v>
      </c>
      <c r="B1008" s="174">
        <v>2029</v>
      </c>
      <c r="C1008" s="174">
        <v>11</v>
      </c>
      <c r="D1008" s="174" t="s">
        <v>4999</v>
      </c>
      <c r="E1008" s="175">
        <v>1</v>
      </c>
      <c r="F1008" s="175">
        <v>1</v>
      </c>
      <c r="G1008" s="175">
        <f>IF(portfolio_toggle!$A$1=46,E1008,
IF(portfolio_toggle!$A$1=38,F1008,
"error: please specify 38 or 46 MMT"))</f>
        <v>1</v>
      </c>
    </row>
    <row r="1009" spans="1:7" hidden="1">
      <c r="A1009" s="174" t="s">
        <v>631</v>
      </c>
      <c r="B1009" s="174">
        <v>2029</v>
      </c>
      <c r="C1009" s="174">
        <v>12</v>
      </c>
      <c r="D1009" s="174" t="s">
        <v>5000</v>
      </c>
      <c r="E1009" s="175">
        <v>1</v>
      </c>
      <c r="F1009" s="175">
        <v>1</v>
      </c>
      <c r="G1009" s="175">
        <f>IF(portfolio_toggle!$A$1=46,E1009,
IF(portfolio_toggle!$A$1=38,F1009,
"error: please specify 38 or 46 MMT"))</f>
        <v>1</v>
      </c>
    </row>
    <row r="1010" spans="1:7">
      <c r="A1010" s="174" t="s">
        <v>632</v>
      </c>
      <c r="B1010" s="174">
        <v>2029</v>
      </c>
      <c r="C1010" s="174">
        <v>1</v>
      </c>
      <c r="D1010" s="174" t="s">
        <v>5001</v>
      </c>
      <c r="E1010" s="175">
        <v>0.96603464723299004</v>
      </c>
      <c r="F1010" s="175">
        <v>0.94903850349999996</v>
      </c>
      <c r="G1010" s="175">
        <f>IF(portfolio_toggle!$A$1=46,E1010,
IF(portfolio_toggle!$A$1=38,F1010,
"error: please specify 38 or 46 MMT"))</f>
        <v>0.96603464723299004</v>
      </c>
    </row>
    <row r="1011" spans="1:7">
      <c r="A1011" s="174" t="s">
        <v>632</v>
      </c>
      <c r="B1011" s="174">
        <v>2029</v>
      </c>
      <c r="C1011" s="174">
        <v>2</v>
      </c>
      <c r="D1011" s="174" t="s">
        <v>5002</v>
      </c>
      <c r="E1011" s="175">
        <v>0.96603464723299004</v>
      </c>
      <c r="F1011" s="175">
        <v>0.94903850349999996</v>
      </c>
      <c r="G1011" s="175">
        <f>IF(portfolio_toggle!$A$1=46,E1011,
IF(portfolio_toggle!$A$1=38,F1011,
"error: please specify 38 or 46 MMT"))</f>
        <v>0.96603464723299004</v>
      </c>
    </row>
    <row r="1012" spans="1:7">
      <c r="A1012" s="174" t="s">
        <v>632</v>
      </c>
      <c r="B1012" s="174">
        <v>2029</v>
      </c>
      <c r="C1012" s="174">
        <v>3</v>
      </c>
      <c r="D1012" s="174" t="s">
        <v>5003</v>
      </c>
      <c r="E1012" s="175">
        <v>0.96603464723299004</v>
      </c>
      <c r="F1012" s="175">
        <v>0.94903850349999996</v>
      </c>
      <c r="G1012" s="175">
        <f>IF(portfolio_toggle!$A$1=46,E1012,
IF(portfolio_toggle!$A$1=38,F1012,
"error: please specify 38 or 46 MMT"))</f>
        <v>0.96603464723299004</v>
      </c>
    </row>
    <row r="1013" spans="1:7">
      <c r="A1013" s="174" t="s">
        <v>632</v>
      </c>
      <c r="B1013" s="174">
        <v>2029</v>
      </c>
      <c r="C1013" s="174">
        <v>4</v>
      </c>
      <c r="D1013" s="174" t="s">
        <v>5004</v>
      </c>
      <c r="E1013" s="175">
        <v>0.96603464723299004</v>
      </c>
      <c r="F1013" s="175">
        <v>0.94903850349999996</v>
      </c>
      <c r="G1013" s="175">
        <f>IF(portfolio_toggle!$A$1=46,E1013,
IF(portfolio_toggle!$A$1=38,F1013,
"error: please specify 38 or 46 MMT"))</f>
        <v>0.96603464723299004</v>
      </c>
    </row>
    <row r="1014" spans="1:7">
      <c r="A1014" s="174" t="s">
        <v>632</v>
      </c>
      <c r="B1014" s="174">
        <v>2029</v>
      </c>
      <c r="C1014" s="174">
        <v>5</v>
      </c>
      <c r="D1014" s="174" t="s">
        <v>5005</v>
      </c>
      <c r="E1014" s="175">
        <v>0.96603464723299004</v>
      </c>
      <c r="F1014" s="175">
        <v>0.94903850349999996</v>
      </c>
      <c r="G1014" s="175">
        <f>IF(portfolio_toggle!$A$1=46,E1014,
IF(portfolio_toggle!$A$1=38,F1014,
"error: please specify 38 or 46 MMT"))</f>
        <v>0.96603464723299004</v>
      </c>
    </row>
    <row r="1015" spans="1:7">
      <c r="A1015" s="174" t="s">
        <v>632</v>
      </c>
      <c r="B1015" s="174">
        <v>2029</v>
      </c>
      <c r="C1015" s="174">
        <v>6</v>
      </c>
      <c r="D1015" s="174" t="s">
        <v>5006</v>
      </c>
      <c r="E1015" s="175">
        <v>0.96603464723299004</v>
      </c>
      <c r="F1015" s="175">
        <v>0.94903850349999996</v>
      </c>
      <c r="G1015" s="175">
        <f>IF(portfolio_toggle!$A$1=46,E1015,
IF(portfolio_toggle!$A$1=38,F1015,
"error: please specify 38 or 46 MMT"))</f>
        <v>0.96603464723299004</v>
      </c>
    </row>
    <row r="1016" spans="1:7">
      <c r="A1016" s="174" t="s">
        <v>632</v>
      </c>
      <c r="B1016" s="174">
        <v>2029</v>
      </c>
      <c r="C1016" s="174">
        <v>7</v>
      </c>
      <c r="D1016" s="174" t="s">
        <v>5007</v>
      </c>
      <c r="E1016" s="175">
        <v>0.96603464723299004</v>
      </c>
      <c r="F1016" s="175">
        <v>0.94903850349999996</v>
      </c>
      <c r="G1016" s="175">
        <f>IF(portfolio_toggle!$A$1=46,E1016,
IF(portfolio_toggle!$A$1=38,F1016,
"error: please specify 38 or 46 MMT"))</f>
        <v>0.96603464723299004</v>
      </c>
    </row>
    <row r="1017" spans="1:7">
      <c r="A1017" s="174" t="s">
        <v>632</v>
      </c>
      <c r="B1017" s="174">
        <v>2029</v>
      </c>
      <c r="C1017" s="174">
        <v>8</v>
      </c>
      <c r="D1017" s="174" t="s">
        <v>5008</v>
      </c>
      <c r="E1017" s="175">
        <v>0.96603464723299004</v>
      </c>
      <c r="F1017" s="175">
        <v>0.94903850349999996</v>
      </c>
      <c r="G1017" s="175">
        <f>IF(portfolio_toggle!$A$1=46,E1017,
IF(portfolio_toggle!$A$1=38,F1017,
"error: please specify 38 or 46 MMT"))</f>
        <v>0.96603464723299004</v>
      </c>
    </row>
    <row r="1018" spans="1:7">
      <c r="A1018" s="174" t="s">
        <v>632</v>
      </c>
      <c r="B1018" s="174">
        <v>2029</v>
      </c>
      <c r="C1018" s="174">
        <v>9</v>
      </c>
      <c r="D1018" s="174" t="s">
        <v>5009</v>
      </c>
      <c r="E1018" s="175">
        <v>0.96603464723299004</v>
      </c>
      <c r="F1018" s="175">
        <v>0.94903850349999996</v>
      </c>
      <c r="G1018" s="175">
        <f>IF(portfolio_toggle!$A$1=46,E1018,
IF(portfolio_toggle!$A$1=38,F1018,
"error: please specify 38 or 46 MMT"))</f>
        <v>0.96603464723299004</v>
      </c>
    </row>
    <row r="1019" spans="1:7">
      <c r="A1019" s="174" t="s">
        <v>632</v>
      </c>
      <c r="B1019" s="174">
        <v>2029</v>
      </c>
      <c r="C1019" s="174">
        <v>10</v>
      </c>
      <c r="D1019" s="174" t="s">
        <v>5010</v>
      </c>
      <c r="E1019" s="175">
        <v>0.96603464723299004</v>
      </c>
      <c r="F1019" s="175">
        <v>0.94903850349999996</v>
      </c>
      <c r="G1019" s="175">
        <f>IF(portfolio_toggle!$A$1=46,E1019,
IF(portfolio_toggle!$A$1=38,F1019,
"error: please specify 38 or 46 MMT"))</f>
        <v>0.96603464723299004</v>
      </c>
    </row>
    <row r="1020" spans="1:7">
      <c r="A1020" s="174" t="s">
        <v>632</v>
      </c>
      <c r="B1020" s="174">
        <v>2029</v>
      </c>
      <c r="C1020" s="174">
        <v>11</v>
      </c>
      <c r="D1020" s="174" t="s">
        <v>5011</v>
      </c>
      <c r="E1020" s="175">
        <v>0.96603464723299004</v>
      </c>
      <c r="F1020" s="175">
        <v>0.94903850349999996</v>
      </c>
      <c r="G1020" s="175">
        <f>IF(portfolio_toggle!$A$1=46,E1020,
IF(portfolio_toggle!$A$1=38,F1020,
"error: please specify 38 or 46 MMT"))</f>
        <v>0.96603464723299004</v>
      </c>
    </row>
    <row r="1021" spans="1:7">
      <c r="A1021" s="174" t="s">
        <v>632</v>
      </c>
      <c r="B1021" s="174">
        <v>2029</v>
      </c>
      <c r="C1021" s="174">
        <v>12</v>
      </c>
      <c r="D1021" s="174" t="s">
        <v>5012</v>
      </c>
      <c r="E1021" s="175">
        <v>0.96603464723299004</v>
      </c>
      <c r="F1021" s="175">
        <v>0.94903850349999996</v>
      </c>
      <c r="G1021" s="175">
        <f>IF(portfolio_toggle!$A$1=46,E1021,
IF(portfolio_toggle!$A$1=38,F1021,
"error: please specify 38 or 46 MMT"))</f>
        <v>0.96603464723299004</v>
      </c>
    </row>
    <row r="1022" spans="1:7" hidden="1">
      <c r="A1022" s="174" t="s">
        <v>633</v>
      </c>
      <c r="B1022" s="174">
        <v>2029</v>
      </c>
      <c r="C1022" s="174">
        <v>1</v>
      </c>
      <c r="D1022" s="174" t="s">
        <v>5013</v>
      </c>
      <c r="E1022" s="175">
        <v>1</v>
      </c>
      <c r="F1022" s="175">
        <v>1</v>
      </c>
      <c r="G1022" s="175">
        <f>IF(portfolio_toggle!$A$1=46,E1022,
IF(portfolio_toggle!$A$1=38,F1022,
"error: please specify 38 or 46 MMT"))</f>
        <v>1</v>
      </c>
    </row>
    <row r="1023" spans="1:7" hidden="1">
      <c r="A1023" s="174" t="s">
        <v>633</v>
      </c>
      <c r="B1023" s="174">
        <v>2029</v>
      </c>
      <c r="C1023" s="174">
        <v>2</v>
      </c>
      <c r="D1023" s="174" t="s">
        <v>5014</v>
      </c>
      <c r="E1023" s="175">
        <v>1</v>
      </c>
      <c r="F1023" s="175">
        <v>1</v>
      </c>
      <c r="G1023" s="175">
        <f>IF(portfolio_toggle!$A$1=46,E1023,
IF(portfolio_toggle!$A$1=38,F1023,
"error: please specify 38 or 46 MMT"))</f>
        <v>1</v>
      </c>
    </row>
    <row r="1024" spans="1:7" hidden="1">
      <c r="A1024" s="174" t="s">
        <v>633</v>
      </c>
      <c r="B1024" s="174">
        <v>2029</v>
      </c>
      <c r="C1024" s="174">
        <v>3</v>
      </c>
      <c r="D1024" s="174" t="s">
        <v>5015</v>
      </c>
      <c r="E1024" s="175">
        <v>1</v>
      </c>
      <c r="F1024" s="175">
        <v>1</v>
      </c>
      <c r="G1024" s="175">
        <f>IF(portfolio_toggle!$A$1=46,E1024,
IF(portfolio_toggle!$A$1=38,F1024,
"error: please specify 38 or 46 MMT"))</f>
        <v>1</v>
      </c>
    </row>
    <row r="1025" spans="1:7" hidden="1">
      <c r="A1025" s="174" t="s">
        <v>633</v>
      </c>
      <c r="B1025" s="174">
        <v>2029</v>
      </c>
      <c r="C1025" s="174">
        <v>4</v>
      </c>
      <c r="D1025" s="174" t="s">
        <v>5016</v>
      </c>
      <c r="E1025" s="175">
        <v>1</v>
      </c>
      <c r="F1025" s="175">
        <v>1</v>
      </c>
      <c r="G1025" s="175">
        <f>IF(portfolio_toggle!$A$1=46,E1025,
IF(portfolio_toggle!$A$1=38,F1025,
"error: please specify 38 or 46 MMT"))</f>
        <v>1</v>
      </c>
    </row>
    <row r="1026" spans="1:7" hidden="1">
      <c r="A1026" s="174" t="s">
        <v>633</v>
      </c>
      <c r="B1026" s="174">
        <v>2029</v>
      </c>
      <c r="C1026" s="174">
        <v>5</v>
      </c>
      <c r="D1026" s="174" t="s">
        <v>5017</v>
      </c>
      <c r="E1026" s="175">
        <v>1</v>
      </c>
      <c r="F1026" s="175">
        <v>1</v>
      </c>
      <c r="G1026" s="175">
        <f>IF(portfolio_toggle!$A$1=46,E1026,
IF(portfolio_toggle!$A$1=38,F1026,
"error: please specify 38 or 46 MMT"))</f>
        <v>1</v>
      </c>
    </row>
    <row r="1027" spans="1:7" hidden="1">
      <c r="A1027" s="174" t="s">
        <v>633</v>
      </c>
      <c r="B1027" s="174">
        <v>2029</v>
      </c>
      <c r="C1027" s="174">
        <v>6</v>
      </c>
      <c r="D1027" s="174" t="s">
        <v>5018</v>
      </c>
      <c r="E1027" s="175">
        <v>1</v>
      </c>
      <c r="F1027" s="175">
        <v>1</v>
      </c>
      <c r="G1027" s="175">
        <f>IF(portfolio_toggle!$A$1=46,E1027,
IF(portfolio_toggle!$A$1=38,F1027,
"error: please specify 38 or 46 MMT"))</f>
        <v>1</v>
      </c>
    </row>
    <row r="1028" spans="1:7" hidden="1">
      <c r="A1028" s="174" t="s">
        <v>633</v>
      </c>
      <c r="B1028" s="174">
        <v>2029</v>
      </c>
      <c r="C1028" s="174">
        <v>7</v>
      </c>
      <c r="D1028" s="174" t="s">
        <v>5019</v>
      </c>
      <c r="E1028" s="175">
        <v>1</v>
      </c>
      <c r="F1028" s="175">
        <v>1</v>
      </c>
      <c r="G1028" s="175">
        <f>IF(portfolio_toggle!$A$1=46,E1028,
IF(portfolio_toggle!$A$1=38,F1028,
"error: please specify 38 or 46 MMT"))</f>
        <v>1</v>
      </c>
    </row>
    <row r="1029" spans="1:7" hidden="1">
      <c r="A1029" s="174" t="s">
        <v>633</v>
      </c>
      <c r="B1029" s="174">
        <v>2029</v>
      </c>
      <c r="C1029" s="174">
        <v>8</v>
      </c>
      <c r="D1029" s="174" t="s">
        <v>5020</v>
      </c>
      <c r="E1029" s="175">
        <v>1</v>
      </c>
      <c r="F1029" s="175">
        <v>1</v>
      </c>
      <c r="G1029" s="175">
        <f>IF(portfolio_toggle!$A$1=46,E1029,
IF(portfolio_toggle!$A$1=38,F1029,
"error: please specify 38 or 46 MMT"))</f>
        <v>1</v>
      </c>
    </row>
    <row r="1030" spans="1:7" hidden="1">
      <c r="A1030" s="174" t="s">
        <v>633</v>
      </c>
      <c r="B1030" s="174">
        <v>2029</v>
      </c>
      <c r="C1030" s="174">
        <v>9</v>
      </c>
      <c r="D1030" s="174" t="s">
        <v>5021</v>
      </c>
      <c r="E1030" s="175">
        <v>1</v>
      </c>
      <c r="F1030" s="175">
        <v>1</v>
      </c>
      <c r="G1030" s="175">
        <f>IF(portfolio_toggle!$A$1=46,E1030,
IF(portfolio_toggle!$A$1=38,F1030,
"error: please specify 38 or 46 MMT"))</f>
        <v>1</v>
      </c>
    </row>
    <row r="1031" spans="1:7" hidden="1">
      <c r="A1031" s="174" t="s">
        <v>633</v>
      </c>
      <c r="B1031" s="174">
        <v>2029</v>
      </c>
      <c r="C1031" s="174">
        <v>10</v>
      </c>
      <c r="D1031" s="174" t="s">
        <v>5022</v>
      </c>
      <c r="E1031" s="175">
        <v>1</v>
      </c>
      <c r="F1031" s="175">
        <v>1</v>
      </c>
      <c r="G1031" s="175">
        <f>IF(portfolio_toggle!$A$1=46,E1031,
IF(portfolio_toggle!$A$1=38,F1031,
"error: please specify 38 or 46 MMT"))</f>
        <v>1</v>
      </c>
    </row>
    <row r="1032" spans="1:7" hidden="1">
      <c r="A1032" s="174" t="s">
        <v>633</v>
      </c>
      <c r="B1032" s="174">
        <v>2029</v>
      </c>
      <c r="C1032" s="174">
        <v>11</v>
      </c>
      <c r="D1032" s="174" t="s">
        <v>5023</v>
      </c>
      <c r="E1032" s="175">
        <v>1</v>
      </c>
      <c r="F1032" s="175">
        <v>1</v>
      </c>
      <c r="G1032" s="175">
        <f>IF(portfolio_toggle!$A$1=46,E1032,
IF(portfolio_toggle!$A$1=38,F1032,
"error: please specify 38 or 46 MMT"))</f>
        <v>1</v>
      </c>
    </row>
    <row r="1033" spans="1:7" hidden="1">
      <c r="A1033" s="174" t="s">
        <v>633</v>
      </c>
      <c r="B1033" s="174">
        <v>2029</v>
      </c>
      <c r="C1033" s="174">
        <v>12</v>
      </c>
      <c r="D1033" s="174" t="s">
        <v>5024</v>
      </c>
      <c r="E1033" s="175">
        <v>1</v>
      </c>
      <c r="F1033" s="175">
        <v>1</v>
      </c>
      <c r="G1033" s="175">
        <f>IF(portfolio_toggle!$A$1=46,E1033,
IF(portfolio_toggle!$A$1=38,F1033,
"error: please specify 38 or 46 MMT"))</f>
        <v>1</v>
      </c>
    </row>
    <row r="1034" spans="1:7" hidden="1">
      <c r="A1034" s="174" t="s">
        <v>626</v>
      </c>
      <c r="B1034" s="174">
        <v>2030</v>
      </c>
      <c r="C1034" s="174">
        <v>1</v>
      </c>
      <c r="D1034" s="174" t="s">
        <v>5025</v>
      </c>
      <c r="E1034" s="175">
        <v>0.82</v>
      </c>
      <c r="F1034" s="175">
        <v>0.82</v>
      </c>
      <c r="G1034" s="175">
        <f>IF(portfolio_toggle!$A$1=46,E1034,
IF(portfolio_toggle!$A$1=38,F1034,
"error: please specify 38 or 46 MMT"))</f>
        <v>0.82</v>
      </c>
    </row>
    <row r="1035" spans="1:7" hidden="1">
      <c r="A1035" s="174" t="s">
        <v>626</v>
      </c>
      <c r="B1035" s="174">
        <v>2030</v>
      </c>
      <c r="C1035" s="174">
        <v>2</v>
      </c>
      <c r="D1035" s="174" t="s">
        <v>5026</v>
      </c>
      <c r="E1035" s="175">
        <v>0.86</v>
      </c>
      <c r="F1035" s="175">
        <v>0.86</v>
      </c>
      <c r="G1035" s="175">
        <f>IF(portfolio_toggle!$A$1=46,E1035,
IF(portfolio_toggle!$A$1=38,F1035,
"error: please specify 38 or 46 MMT"))</f>
        <v>0.86</v>
      </c>
    </row>
    <row r="1036" spans="1:7" hidden="1">
      <c r="A1036" s="174" t="s">
        <v>626</v>
      </c>
      <c r="B1036" s="174">
        <v>2030</v>
      </c>
      <c r="C1036" s="174">
        <v>3</v>
      </c>
      <c r="D1036" s="174" t="s">
        <v>5027</v>
      </c>
      <c r="E1036" s="175">
        <v>0.84</v>
      </c>
      <c r="F1036" s="175">
        <v>0.84</v>
      </c>
      <c r="G1036" s="175">
        <f>IF(portfolio_toggle!$A$1=46,E1036,
IF(portfolio_toggle!$A$1=38,F1036,
"error: please specify 38 or 46 MMT"))</f>
        <v>0.84</v>
      </c>
    </row>
    <row r="1037" spans="1:7" hidden="1">
      <c r="A1037" s="174" t="s">
        <v>626</v>
      </c>
      <c r="B1037" s="174">
        <v>2030</v>
      </c>
      <c r="C1037" s="174">
        <v>4</v>
      </c>
      <c r="D1037" s="174" t="s">
        <v>5028</v>
      </c>
      <c r="E1037" s="175">
        <v>0.76</v>
      </c>
      <c r="F1037" s="175">
        <v>0.76</v>
      </c>
      <c r="G1037" s="175">
        <f>IF(portfolio_toggle!$A$1=46,E1037,
IF(portfolio_toggle!$A$1=38,F1037,
"error: please specify 38 or 46 MMT"))</f>
        <v>0.76</v>
      </c>
    </row>
    <row r="1038" spans="1:7" hidden="1">
      <c r="A1038" s="174" t="s">
        <v>626</v>
      </c>
      <c r="B1038" s="174">
        <v>2030</v>
      </c>
      <c r="C1038" s="174">
        <v>5</v>
      </c>
      <c r="D1038" s="174" t="s">
        <v>5029</v>
      </c>
      <c r="E1038" s="175">
        <v>0.83</v>
      </c>
      <c r="F1038" s="175">
        <v>0.83</v>
      </c>
      <c r="G1038" s="175">
        <f>IF(portfolio_toggle!$A$1=46,E1038,
IF(portfolio_toggle!$A$1=38,F1038,
"error: please specify 38 or 46 MMT"))</f>
        <v>0.83</v>
      </c>
    </row>
    <row r="1039" spans="1:7" hidden="1">
      <c r="A1039" s="174" t="s">
        <v>626</v>
      </c>
      <c r="B1039" s="174">
        <v>2030</v>
      </c>
      <c r="C1039" s="174">
        <v>6</v>
      </c>
      <c r="D1039" s="174" t="s">
        <v>5030</v>
      </c>
      <c r="E1039" s="175">
        <v>0.89</v>
      </c>
      <c r="F1039" s="175">
        <v>0.89</v>
      </c>
      <c r="G1039" s="175">
        <f>IF(portfolio_toggle!$A$1=46,E1039,
IF(portfolio_toggle!$A$1=38,F1039,
"error: please specify 38 or 46 MMT"))</f>
        <v>0.89</v>
      </c>
    </row>
    <row r="1040" spans="1:7" hidden="1">
      <c r="A1040" s="174" t="s">
        <v>626</v>
      </c>
      <c r="B1040" s="174">
        <v>2030</v>
      </c>
      <c r="C1040" s="174">
        <v>7</v>
      </c>
      <c r="D1040" s="174" t="s">
        <v>5031</v>
      </c>
      <c r="E1040" s="175">
        <v>0.87</v>
      </c>
      <c r="F1040" s="175">
        <v>0.87</v>
      </c>
      <c r="G1040" s="175">
        <f>IF(portfolio_toggle!$A$1=46,E1040,
IF(portfolio_toggle!$A$1=38,F1040,
"error: please specify 38 or 46 MMT"))</f>
        <v>0.87</v>
      </c>
    </row>
    <row r="1041" spans="1:7" hidden="1">
      <c r="A1041" s="174" t="s">
        <v>626</v>
      </c>
      <c r="B1041" s="174">
        <v>2030</v>
      </c>
      <c r="C1041" s="174">
        <v>8</v>
      </c>
      <c r="D1041" s="174" t="s">
        <v>5032</v>
      </c>
      <c r="E1041" s="175">
        <v>0.9</v>
      </c>
      <c r="F1041" s="175">
        <v>0.9</v>
      </c>
      <c r="G1041" s="175">
        <f>IF(portfolio_toggle!$A$1=46,E1041,
IF(portfolio_toggle!$A$1=38,F1041,
"error: please specify 38 or 46 MMT"))</f>
        <v>0.9</v>
      </c>
    </row>
    <row r="1042" spans="1:7" hidden="1">
      <c r="A1042" s="174" t="s">
        <v>626</v>
      </c>
      <c r="B1042" s="174">
        <v>2030</v>
      </c>
      <c r="C1042" s="174">
        <v>9</v>
      </c>
      <c r="D1042" s="174" t="s">
        <v>5033</v>
      </c>
      <c r="E1042" s="175">
        <v>0.9</v>
      </c>
      <c r="F1042" s="175">
        <v>0.9</v>
      </c>
      <c r="G1042" s="175">
        <f>IF(portfolio_toggle!$A$1=46,E1042,
IF(portfolio_toggle!$A$1=38,F1042,
"error: please specify 38 or 46 MMT"))</f>
        <v>0.9</v>
      </c>
    </row>
    <row r="1043" spans="1:7" hidden="1">
      <c r="A1043" s="174" t="s">
        <v>626</v>
      </c>
      <c r="B1043" s="174">
        <v>2030</v>
      </c>
      <c r="C1043" s="174">
        <v>10</v>
      </c>
      <c r="D1043" s="174" t="s">
        <v>5034</v>
      </c>
      <c r="E1043" s="175">
        <v>0.81</v>
      </c>
      <c r="F1043" s="175">
        <v>0.81</v>
      </c>
      <c r="G1043" s="175">
        <f>IF(portfolio_toggle!$A$1=46,E1043,
IF(portfolio_toggle!$A$1=38,F1043,
"error: please specify 38 or 46 MMT"))</f>
        <v>0.81</v>
      </c>
    </row>
    <row r="1044" spans="1:7" hidden="1">
      <c r="A1044" s="174" t="s">
        <v>626</v>
      </c>
      <c r="B1044" s="174">
        <v>2030</v>
      </c>
      <c r="C1044" s="174">
        <v>11</v>
      </c>
      <c r="D1044" s="174" t="s">
        <v>5035</v>
      </c>
      <c r="E1044" s="175">
        <v>0.85</v>
      </c>
      <c r="F1044" s="175">
        <v>0.85</v>
      </c>
      <c r="G1044" s="175">
        <f>IF(portfolio_toggle!$A$1=46,E1044,
IF(portfolio_toggle!$A$1=38,F1044,
"error: please specify 38 or 46 MMT"))</f>
        <v>0.85</v>
      </c>
    </row>
    <row r="1045" spans="1:7" hidden="1">
      <c r="A1045" s="174" t="s">
        <v>626</v>
      </c>
      <c r="B1045" s="174">
        <v>2030</v>
      </c>
      <c r="C1045" s="174">
        <v>12</v>
      </c>
      <c r="D1045" s="174" t="s">
        <v>5036</v>
      </c>
      <c r="E1045" s="175">
        <v>0.86</v>
      </c>
      <c r="F1045" s="175">
        <v>0.86</v>
      </c>
      <c r="G1045" s="175">
        <f>IF(portfolio_toggle!$A$1=46,E1045,
IF(portfolio_toggle!$A$1=38,F1045,
"error: please specify 38 or 46 MMT"))</f>
        <v>0.86</v>
      </c>
    </row>
    <row r="1046" spans="1:7" hidden="1">
      <c r="A1046" s="174" t="s">
        <v>627</v>
      </c>
      <c r="B1046" s="174">
        <v>2030</v>
      </c>
      <c r="C1046" s="174">
        <v>1</v>
      </c>
      <c r="D1046" s="174" t="s">
        <v>5037</v>
      </c>
      <c r="E1046" s="175">
        <v>0.81</v>
      </c>
      <c r="F1046" s="175">
        <v>0.81</v>
      </c>
      <c r="G1046" s="175">
        <f>IF(portfolio_toggle!$A$1=46,E1046,
IF(portfolio_toggle!$A$1=38,F1046,
"error: please specify 38 or 46 MMT"))</f>
        <v>0.81</v>
      </c>
    </row>
    <row r="1047" spans="1:7" hidden="1">
      <c r="A1047" s="174" t="s">
        <v>627</v>
      </c>
      <c r="B1047" s="174">
        <v>2030</v>
      </c>
      <c r="C1047" s="174">
        <v>2</v>
      </c>
      <c r="D1047" s="174" t="s">
        <v>5038</v>
      </c>
      <c r="E1047" s="175">
        <v>0.79</v>
      </c>
      <c r="F1047" s="175">
        <v>0.79</v>
      </c>
      <c r="G1047" s="175">
        <f>IF(portfolio_toggle!$A$1=46,E1047,
IF(portfolio_toggle!$A$1=38,F1047,
"error: please specify 38 or 46 MMT"))</f>
        <v>0.79</v>
      </c>
    </row>
    <row r="1048" spans="1:7" hidden="1">
      <c r="A1048" s="174" t="s">
        <v>627</v>
      </c>
      <c r="B1048" s="174">
        <v>2030</v>
      </c>
      <c r="C1048" s="174">
        <v>3</v>
      </c>
      <c r="D1048" s="174" t="s">
        <v>5039</v>
      </c>
      <c r="E1048" s="175">
        <v>0.73</v>
      </c>
      <c r="F1048" s="175">
        <v>0.73</v>
      </c>
      <c r="G1048" s="175">
        <f>IF(portfolio_toggle!$A$1=46,E1048,
IF(portfolio_toggle!$A$1=38,F1048,
"error: please specify 38 or 46 MMT"))</f>
        <v>0.73</v>
      </c>
    </row>
    <row r="1049" spans="1:7" hidden="1">
      <c r="A1049" s="174" t="s">
        <v>627</v>
      </c>
      <c r="B1049" s="174">
        <v>2030</v>
      </c>
      <c r="C1049" s="174">
        <v>4</v>
      </c>
      <c r="D1049" s="174" t="s">
        <v>5040</v>
      </c>
      <c r="E1049" s="175">
        <v>0.66</v>
      </c>
      <c r="F1049" s="175">
        <v>0.66</v>
      </c>
      <c r="G1049" s="175">
        <f>IF(portfolio_toggle!$A$1=46,E1049,
IF(portfolio_toggle!$A$1=38,F1049,
"error: please specify 38 or 46 MMT"))</f>
        <v>0.66</v>
      </c>
    </row>
    <row r="1050" spans="1:7" hidden="1">
      <c r="A1050" s="174" t="s">
        <v>627</v>
      </c>
      <c r="B1050" s="174">
        <v>2030</v>
      </c>
      <c r="C1050" s="174">
        <v>5</v>
      </c>
      <c r="D1050" s="174" t="s">
        <v>5041</v>
      </c>
      <c r="E1050" s="175">
        <v>0.79</v>
      </c>
      <c r="F1050" s="175">
        <v>0.79</v>
      </c>
      <c r="G1050" s="175">
        <f>IF(portfolio_toggle!$A$1=46,E1050,
IF(portfolio_toggle!$A$1=38,F1050,
"error: please specify 38 or 46 MMT"))</f>
        <v>0.79</v>
      </c>
    </row>
    <row r="1051" spans="1:7" hidden="1">
      <c r="A1051" s="174" t="s">
        <v>627</v>
      </c>
      <c r="B1051" s="174">
        <v>2030</v>
      </c>
      <c r="C1051" s="174">
        <v>6</v>
      </c>
      <c r="D1051" s="174" t="s">
        <v>5042</v>
      </c>
      <c r="E1051" s="175">
        <v>0.85</v>
      </c>
      <c r="F1051" s="175">
        <v>0.85</v>
      </c>
      <c r="G1051" s="175">
        <f>IF(portfolio_toggle!$A$1=46,E1051,
IF(portfolio_toggle!$A$1=38,F1051,
"error: please specify 38 or 46 MMT"))</f>
        <v>0.85</v>
      </c>
    </row>
    <row r="1052" spans="1:7" hidden="1">
      <c r="A1052" s="174" t="s">
        <v>627</v>
      </c>
      <c r="B1052" s="174">
        <v>2030</v>
      </c>
      <c r="C1052" s="174">
        <v>7</v>
      </c>
      <c r="D1052" s="174" t="s">
        <v>5043</v>
      </c>
      <c r="E1052" s="175">
        <v>0.83</v>
      </c>
      <c r="F1052" s="175">
        <v>0.83</v>
      </c>
      <c r="G1052" s="175">
        <f>IF(portfolio_toggle!$A$1=46,E1052,
IF(portfolio_toggle!$A$1=38,F1052,
"error: please specify 38 or 46 MMT"))</f>
        <v>0.83</v>
      </c>
    </row>
    <row r="1053" spans="1:7" hidden="1">
      <c r="A1053" s="174" t="s">
        <v>627</v>
      </c>
      <c r="B1053" s="174">
        <v>2030</v>
      </c>
      <c r="C1053" s="174">
        <v>8</v>
      </c>
      <c r="D1053" s="174" t="s">
        <v>5044</v>
      </c>
      <c r="E1053" s="175">
        <v>0.83</v>
      </c>
      <c r="F1053" s="175">
        <v>0.83</v>
      </c>
      <c r="G1053" s="175">
        <f>IF(portfolio_toggle!$A$1=46,E1053,
IF(portfolio_toggle!$A$1=38,F1053,
"error: please specify 38 or 46 MMT"))</f>
        <v>0.83</v>
      </c>
    </row>
    <row r="1054" spans="1:7" hidden="1">
      <c r="A1054" s="174" t="s">
        <v>627</v>
      </c>
      <c r="B1054" s="174">
        <v>2030</v>
      </c>
      <c r="C1054" s="174">
        <v>9</v>
      </c>
      <c r="D1054" s="174" t="s">
        <v>5045</v>
      </c>
      <c r="E1054" s="175">
        <v>0.8</v>
      </c>
      <c r="F1054" s="175">
        <v>0.8</v>
      </c>
      <c r="G1054" s="175">
        <f>IF(portfolio_toggle!$A$1=46,E1054,
IF(portfolio_toggle!$A$1=38,F1054,
"error: please specify 38 or 46 MMT"))</f>
        <v>0.8</v>
      </c>
    </row>
    <row r="1055" spans="1:7" hidden="1">
      <c r="A1055" s="174" t="s">
        <v>627</v>
      </c>
      <c r="B1055" s="174">
        <v>2030</v>
      </c>
      <c r="C1055" s="174">
        <v>10</v>
      </c>
      <c r="D1055" s="174" t="s">
        <v>5046</v>
      </c>
      <c r="E1055" s="175">
        <v>0.72</v>
      </c>
      <c r="F1055" s="175">
        <v>0.72</v>
      </c>
      <c r="G1055" s="175">
        <f>IF(portfolio_toggle!$A$1=46,E1055,
IF(portfolio_toggle!$A$1=38,F1055,
"error: please specify 38 or 46 MMT"))</f>
        <v>0.72</v>
      </c>
    </row>
    <row r="1056" spans="1:7" hidden="1">
      <c r="A1056" s="174" t="s">
        <v>627</v>
      </c>
      <c r="B1056" s="174">
        <v>2030</v>
      </c>
      <c r="C1056" s="174">
        <v>11</v>
      </c>
      <c r="D1056" s="174" t="s">
        <v>5047</v>
      </c>
      <c r="E1056" s="175">
        <v>0.78</v>
      </c>
      <c r="F1056" s="175">
        <v>0.78</v>
      </c>
      <c r="G1056" s="175">
        <f>IF(portfolio_toggle!$A$1=46,E1056,
IF(portfolio_toggle!$A$1=38,F1056,
"error: please specify 38 or 46 MMT"))</f>
        <v>0.78</v>
      </c>
    </row>
    <row r="1057" spans="1:7" hidden="1">
      <c r="A1057" s="174" t="s">
        <v>627</v>
      </c>
      <c r="B1057" s="174">
        <v>2030</v>
      </c>
      <c r="C1057" s="174">
        <v>12</v>
      </c>
      <c r="D1057" s="174" t="s">
        <v>5048</v>
      </c>
      <c r="E1057" s="175">
        <v>0.82</v>
      </c>
      <c r="F1057" s="175">
        <v>0.82</v>
      </c>
      <c r="G1057" s="175">
        <f>IF(portfolio_toggle!$A$1=46,E1057,
IF(portfolio_toggle!$A$1=38,F1057,
"error: please specify 38 or 46 MMT"))</f>
        <v>0.82</v>
      </c>
    </row>
    <row r="1058" spans="1:7" hidden="1">
      <c r="A1058" s="174" t="s">
        <v>629</v>
      </c>
      <c r="B1058" s="174">
        <v>2030</v>
      </c>
      <c r="C1058" s="174">
        <v>1</v>
      </c>
      <c r="D1058" s="174" t="s">
        <v>5049</v>
      </c>
      <c r="E1058" s="175">
        <v>0.95</v>
      </c>
      <c r="F1058" s="175">
        <v>0.95</v>
      </c>
      <c r="G1058" s="175">
        <f>IF(portfolio_toggle!$A$1=46,E1058,
IF(portfolio_toggle!$A$1=38,F1058,
"error: please specify 38 or 46 MMT"))</f>
        <v>0.95</v>
      </c>
    </row>
    <row r="1059" spans="1:7" hidden="1">
      <c r="A1059" s="174" t="s">
        <v>629</v>
      </c>
      <c r="B1059" s="174">
        <v>2030</v>
      </c>
      <c r="C1059" s="174">
        <v>2</v>
      </c>
      <c r="D1059" s="174" t="s">
        <v>5050</v>
      </c>
      <c r="E1059" s="175">
        <v>0.92</v>
      </c>
      <c r="F1059" s="175">
        <v>0.92</v>
      </c>
      <c r="G1059" s="175">
        <f>IF(portfolio_toggle!$A$1=46,E1059,
IF(portfolio_toggle!$A$1=38,F1059,
"error: please specify 38 or 46 MMT"))</f>
        <v>0.92</v>
      </c>
    </row>
    <row r="1060" spans="1:7" hidden="1">
      <c r="A1060" s="174" t="s">
        <v>629</v>
      </c>
      <c r="B1060" s="174">
        <v>2030</v>
      </c>
      <c r="C1060" s="174">
        <v>3</v>
      </c>
      <c r="D1060" s="174" t="s">
        <v>5051</v>
      </c>
      <c r="E1060" s="175">
        <v>0.88</v>
      </c>
      <c r="F1060" s="175">
        <v>0.88</v>
      </c>
      <c r="G1060" s="175">
        <f>IF(portfolio_toggle!$A$1=46,E1060,
IF(portfolio_toggle!$A$1=38,F1060,
"error: please specify 38 or 46 MMT"))</f>
        <v>0.88</v>
      </c>
    </row>
    <row r="1061" spans="1:7" hidden="1">
      <c r="A1061" s="174" t="s">
        <v>629</v>
      </c>
      <c r="B1061" s="174">
        <v>2030</v>
      </c>
      <c r="C1061" s="174">
        <v>4</v>
      </c>
      <c r="D1061" s="174" t="s">
        <v>5052</v>
      </c>
      <c r="E1061" s="175">
        <v>0.76</v>
      </c>
      <c r="F1061" s="175">
        <v>0.76</v>
      </c>
      <c r="G1061" s="175">
        <f>IF(portfolio_toggle!$A$1=46,E1061,
IF(portfolio_toggle!$A$1=38,F1061,
"error: please specify 38 or 46 MMT"))</f>
        <v>0.76</v>
      </c>
    </row>
    <row r="1062" spans="1:7" hidden="1">
      <c r="A1062" s="174" t="s">
        <v>629</v>
      </c>
      <c r="B1062" s="174">
        <v>2030</v>
      </c>
      <c r="C1062" s="174">
        <v>5</v>
      </c>
      <c r="D1062" s="174" t="s">
        <v>5053</v>
      </c>
      <c r="E1062" s="175">
        <v>0.74</v>
      </c>
      <c r="F1062" s="175">
        <v>0.74</v>
      </c>
      <c r="G1062" s="175">
        <f>IF(portfolio_toggle!$A$1=46,E1062,
IF(portfolio_toggle!$A$1=38,F1062,
"error: please specify 38 or 46 MMT"))</f>
        <v>0.74</v>
      </c>
    </row>
    <row r="1063" spans="1:7" hidden="1">
      <c r="A1063" s="174" t="s">
        <v>629</v>
      </c>
      <c r="B1063" s="174">
        <v>2030</v>
      </c>
      <c r="C1063" s="174">
        <v>6</v>
      </c>
      <c r="D1063" s="174" t="s">
        <v>5054</v>
      </c>
      <c r="E1063" s="175">
        <v>0.7</v>
      </c>
      <c r="F1063" s="175">
        <v>0.7</v>
      </c>
      <c r="G1063" s="175">
        <f>IF(portfolio_toggle!$A$1=46,E1063,
IF(portfolio_toggle!$A$1=38,F1063,
"error: please specify 38 or 46 MMT"))</f>
        <v>0.7</v>
      </c>
    </row>
    <row r="1064" spans="1:7" hidden="1">
      <c r="A1064" s="174" t="s">
        <v>629</v>
      </c>
      <c r="B1064" s="174">
        <v>2030</v>
      </c>
      <c r="C1064" s="174">
        <v>7</v>
      </c>
      <c r="D1064" s="174" t="s">
        <v>5055</v>
      </c>
      <c r="E1064" s="175">
        <v>0.84</v>
      </c>
      <c r="F1064" s="175">
        <v>0.84</v>
      </c>
      <c r="G1064" s="175">
        <f>IF(portfolio_toggle!$A$1=46,E1064,
IF(portfolio_toggle!$A$1=38,F1064,
"error: please specify 38 or 46 MMT"))</f>
        <v>0.84</v>
      </c>
    </row>
    <row r="1065" spans="1:7" hidden="1">
      <c r="A1065" s="174" t="s">
        <v>629</v>
      </c>
      <c r="B1065" s="174">
        <v>2030</v>
      </c>
      <c r="C1065" s="174">
        <v>8</v>
      </c>
      <c r="D1065" s="174" t="s">
        <v>5056</v>
      </c>
      <c r="E1065" s="175">
        <v>0.82</v>
      </c>
      <c r="F1065" s="175">
        <v>0.82</v>
      </c>
      <c r="G1065" s="175">
        <f>IF(portfolio_toggle!$A$1=46,E1065,
IF(portfolio_toggle!$A$1=38,F1065,
"error: please specify 38 or 46 MMT"))</f>
        <v>0.82</v>
      </c>
    </row>
    <row r="1066" spans="1:7" hidden="1">
      <c r="A1066" s="174" t="s">
        <v>629</v>
      </c>
      <c r="B1066" s="174">
        <v>2030</v>
      </c>
      <c r="C1066" s="174">
        <v>9</v>
      </c>
      <c r="D1066" s="174" t="s">
        <v>5057</v>
      </c>
      <c r="E1066" s="175">
        <v>0.83</v>
      </c>
      <c r="F1066" s="175">
        <v>0.83</v>
      </c>
      <c r="G1066" s="175">
        <f>IF(portfolio_toggle!$A$1=46,E1066,
IF(portfolio_toggle!$A$1=38,F1066,
"error: please specify 38 or 46 MMT"))</f>
        <v>0.83</v>
      </c>
    </row>
    <row r="1067" spans="1:7" hidden="1">
      <c r="A1067" s="174" t="s">
        <v>629</v>
      </c>
      <c r="B1067" s="174">
        <v>2030</v>
      </c>
      <c r="C1067" s="174">
        <v>10</v>
      </c>
      <c r="D1067" s="174" t="s">
        <v>5058</v>
      </c>
      <c r="E1067" s="175">
        <v>0.86</v>
      </c>
      <c r="F1067" s="175">
        <v>0.86</v>
      </c>
      <c r="G1067" s="175">
        <f>IF(portfolio_toggle!$A$1=46,E1067,
IF(portfolio_toggle!$A$1=38,F1067,
"error: please specify 38 or 46 MMT"))</f>
        <v>0.86</v>
      </c>
    </row>
    <row r="1068" spans="1:7" hidden="1">
      <c r="A1068" s="174" t="s">
        <v>629</v>
      </c>
      <c r="B1068" s="174">
        <v>2030</v>
      </c>
      <c r="C1068" s="174">
        <v>11</v>
      </c>
      <c r="D1068" s="174" t="s">
        <v>5059</v>
      </c>
      <c r="E1068" s="175">
        <v>0.93</v>
      </c>
      <c r="F1068" s="175">
        <v>0.93</v>
      </c>
      <c r="G1068" s="175">
        <f>IF(portfolio_toggle!$A$1=46,E1068,
IF(portfolio_toggle!$A$1=38,F1068,
"error: please specify 38 or 46 MMT"))</f>
        <v>0.93</v>
      </c>
    </row>
    <row r="1069" spans="1:7" hidden="1">
      <c r="A1069" s="174" t="s">
        <v>629</v>
      </c>
      <c r="B1069" s="174">
        <v>2030</v>
      </c>
      <c r="C1069" s="174">
        <v>12</v>
      </c>
      <c r="D1069" s="174" t="s">
        <v>5060</v>
      </c>
      <c r="E1069" s="175">
        <v>0.95</v>
      </c>
      <c r="F1069" s="175">
        <v>0.95</v>
      </c>
      <c r="G1069" s="175">
        <f>IF(portfolio_toggle!$A$1=46,E1069,
IF(portfolio_toggle!$A$1=38,F1069,
"error: please specify 38 or 46 MMT"))</f>
        <v>0.95</v>
      </c>
    </row>
    <row r="1070" spans="1:7" hidden="1">
      <c r="A1070" s="174" t="s">
        <v>630</v>
      </c>
      <c r="B1070" s="174">
        <v>2030</v>
      </c>
      <c r="C1070" s="174">
        <v>1</v>
      </c>
      <c r="D1070" s="174" t="s">
        <v>5061</v>
      </c>
      <c r="E1070" s="175">
        <v>0.6</v>
      </c>
      <c r="F1070" s="175">
        <v>0.6</v>
      </c>
      <c r="G1070" s="175">
        <f>IF(portfolio_toggle!$A$1=46,E1070,
IF(portfolio_toggle!$A$1=38,F1070,
"error: please specify 38 or 46 MMT"))</f>
        <v>0.6</v>
      </c>
    </row>
    <row r="1071" spans="1:7" hidden="1">
      <c r="A1071" s="174" t="s">
        <v>630</v>
      </c>
      <c r="B1071" s="174">
        <v>2030</v>
      </c>
      <c r="C1071" s="174">
        <v>2</v>
      </c>
      <c r="D1071" s="174" t="s">
        <v>5062</v>
      </c>
      <c r="E1071" s="175">
        <v>0.7</v>
      </c>
      <c r="F1071" s="175">
        <v>0.7</v>
      </c>
      <c r="G1071" s="175">
        <f>IF(portfolio_toggle!$A$1=46,E1071,
IF(portfolio_toggle!$A$1=38,F1071,
"error: please specify 38 or 46 MMT"))</f>
        <v>0.7</v>
      </c>
    </row>
    <row r="1072" spans="1:7" hidden="1">
      <c r="A1072" s="174" t="s">
        <v>630</v>
      </c>
      <c r="B1072" s="174">
        <v>2030</v>
      </c>
      <c r="C1072" s="174">
        <v>3</v>
      </c>
      <c r="D1072" s="174" t="s">
        <v>5063</v>
      </c>
      <c r="E1072" s="175">
        <v>0.73</v>
      </c>
      <c r="F1072" s="175">
        <v>0.73</v>
      </c>
      <c r="G1072" s="175">
        <f>IF(portfolio_toggle!$A$1=46,E1072,
IF(portfolio_toggle!$A$1=38,F1072,
"error: please specify 38 or 46 MMT"))</f>
        <v>0.73</v>
      </c>
    </row>
    <row r="1073" spans="1:7" hidden="1">
      <c r="A1073" s="174" t="s">
        <v>630</v>
      </c>
      <c r="B1073" s="174">
        <v>2030</v>
      </c>
      <c r="C1073" s="174">
        <v>4</v>
      </c>
      <c r="D1073" s="174" t="s">
        <v>5064</v>
      </c>
      <c r="E1073" s="175">
        <v>0.72</v>
      </c>
      <c r="F1073" s="175">
        <v>0.72</v>
      </c>
      <c r="G1073" s="175">
        <f>IF(portfolio_toggle!$A$1=46,E1073,
IF(portfolio_toggle!$A$1=38,F1073,
"error: please specify 38 or 46 MMT"))</f>
        <v>0.72</v>
      </c>
    </row>
    <row r="1074" spans="1:7" hidden="1">
      <c r="A1074" s="174" t="s">
        <v>630</v>
      </c>
      <c r="B1074" s="174">
        <v>2030</v>
      </c>
      <c r="C1074" s="174">
        <v>5</v>
      </c>
      <c r="D1074" s="174" t="s">
        <v>5065</v>
      </c>
      <c r="E1074" s="175">
        <v>0.69</v>
      </c>
      <c r="F1074" s="175">
        <v>0.69</v>
      </c>
      <c r="G1074" s="175">
        <f>IF(portfolio_toggle!$A$1=46,E1074,
IF(portfolio_toggle!$A$1=38,F1074,
"error: please specify 38 or 46 MMT"))</f>
        <v>0.69</v>
      </c>
    </row>
    <row r="1075" spans="1:7" hidden="1">
      <c r="A1075" s="174" t="s">
        <v>630</v>
      </c>
      <c r="B1075" s="174">
        <v>2030</v>
      </c>
      <c r="C1075" s="174">
        <v>6</v>
      </c>
      <c r="D1075" s="174" t="s">
        <v>5066</v>
      </c>
      <c r="E1075" s="175">
        <v>0.74</v>
      </c>
      <c r="F1075" s="175">
        <v>0.74</v>
      </c>
      <c r="G1075" s="175">
        <f>IF(portfolio_toggle!$A$1=46,E1075,
IF(portfolio_toggle!$A$1=38,F1075,
"error: please specify 38 or 46 MMT"))</f>
        <v>0.74</v>
      </c>
    </row>
    <row r="1076" spans="1:7" hidden="1">
      <c r="A1076" s="174" t="s">
        <v>630</v>
      </c>
      <c r="B1076" s="174">
        <v>2030</v>
      </c>
      <c r="C1076" s="174">
        <v>7</v>
      </c>
      <c r="D1076" s="174" t="s">
        <v>5067</v>
      </c>
      <c r="E1076" s="175">
        <v>0.73</v>
      </c>
      <c r="F1076" s="175">
        <v>0.73</v>
      </c>
      <c r="G1076" s="175">
        <f>IF(portfolio_toggle!$A$1=46,E1076,
IF(portfolio_toggle!$A$1=38,F1076,
"error: please specify 38 or 46 MMT"))</f>
        <v>0.73</v>
      </c>
    </row>
    <row r="1077" spans="1:7" hidden="1">
      <c r="A1077" s="174" t="s">
        <v>630</v>
      </c>
      <c r="B1077" s="174">
        <v>2030</v>
      </c>
      <c r="C1077" s="174">
        <v>8</v>
      </c>
      <c r="D1077" s="174" t="s">
        <v>5068</v>
      </c>
      <c r="E1077" s="175">
        <v>0.72</v>
      </c>
      <c r="F1077" s="175">
        <v>0.72</v>
      </c>
      <c r="G1077" s="175">
        <f>IF(portfolio_toggle!$A$1=46,E1077,
IF(portfolio_toggle!$A$1=38,F1077,
"error: please specify 38 or 46 MMT"))</f>
        <v>0.72</v>
      </c>
    </row>
    <row r="1078" spans="1:7" hidden="1">
      <c r="A1078" s="174" t="s">
        <v>630</v>
      </c>
      <c r="B1078" s="174">
        <v>2030</v>
      </c>
      <c r="C1078" s="174">
        <v>9</v>
      </c>
      <c r="D1078" s="174" t="s">
        <v>5069</v>
      </c>
      <c r="E1078" s="175">
        <v>0.71</v>
      </c>
      <c r="F1078" s="175">
        <v>0.71</v>
      </c>
      <c r="G1078" s="175">
        <f>IF(portfolio_toggle!$A$1=46,E1078,
IF(portfolio_toggle!$A$1=38,F1078,
"error: please specify 38 or 46 MMT"))</f>
        <v>0.71</v>
      </c>
    </row>
    <row r="1079" spans="1:7" hidden="1">
      <c r="A1079" s="174" t="s">
        <v>630</v>
      </c>
      <c r="B1079" s="174">
        <v>2030</v>
      </c>
      <c r="C1079" s="174">
        <v>10</v>
      </c>
      <c r="D1079" s="174" t="s">
        <v>5070</v>
      </c>
      <c r="E1079" s="175">
        <v>0.64</v>
      </c>
      <c r="F1079" s="175">
        <v>0.64</v>
      </c>
      <c r="G1079" s="175">
        <f>IF(portfolio_toggle!$A$1=46,E1079,
IF(portfolio_toggle!$A$1=38,F1079,
"error: please specify 38 or 46 MMT"))</f>
        <v>0.64</v>
      </c>
    </row>
    <row r="1080" spans="1:7" hidden="1">
      <c r="A1080" s="174" t="s">
        <v>630</v>
      </c>
      <c r="B1080" s="174">
        <v>2030</v>
      </c>
      <c r="C1080" s="174">
        <v>11</v>
      </c>
      <c r="D1080" s="174" t="s">
        <v>5071</v>
      </c>
      <c r="E1080" s="175">
        <v>0.56000000000000005</v>
      </c>
      <c r="F1080" s="175">
        <v>0.56000000000000005</v>
      </c>
      <c r="G1080" s="175">
        <f>IF(portfolio_toggle!$A$1=46,E1080,
IF(portfolio_toggle!$A$1=38,F1080,
"error: please specify 38 or 46 MMT"))</f>
        <v>0.56000000000000005</v>
      </c>
    </row>
    <row r="1081" spans="1:7" hidden="1">
      <c r="A1081" s="174" t="s">
        <v>630</v>
      </c>
      <c r="B1081" s="174">
        <v>2030</v>
      </c>
      <c r="C1081" s="174">
        <v>12</v>
      </c>
      <c r="D1081" s="174" t="s">
        <v>5072</v>
      </c>
      <c r="E1081" s="175">
        <v>0.64</v>
      </c>
      <c r="F1081" s="175">
        <v>0.64</v>
      </c>
      <c r="G1081" s="175">
        <f>IF(portfolio_toggle!$A$1=46,E1081,
IF(portfolio_toggle!$A$1=38,F1081,
"error: please specify 38 or 46 MMT"))</f>
        <v>0.64</v>
      </c>
    </row>
    <row r="1082" spans="1:7" hidden="1">
      <c r="A1082" s="174" t="s">
        <v>631</v>
      </c>
      <c r="B1082" s="174">
        <v>2030</v>
      </c>
      <c r="C1082" s="174">
        <v>1</v>
      </c>
      <c r="D1082" s="174" t="s">
        <v>5073</v>
      </c>
      <c r="E1082" s="175">
        <v>1</v>
      </c>
      <c r="F1082" s="175">
        <v>1</v>
      </c>
      <c r="G1082" s="175">
        <f>IF(portfolio_toggle!$A$1=46,E1082,
IF(portfolio_toggle!$A$1=38,F1082,
"error: please specify 38 or 46 MMT"))</f>
        <v>1</v>
      </c>
    </row>
    <row r="1083" spans="1:7" hidden="1">
      <c r="A1083" s="174" t="s">
        <v>631</v>
      </c>
      <c r="B1083" s="174">
        <v>2030</v>
      </c>
      <c r="C1083" s="174">
        <v>2</v>
      </c>
      <c r="D1083" s="174" t="s">
        <v>5074</v>
      </c>
      <c r="E1083" s="175">
        <v>1</v>
      </c>
      <c r="F1083" s="175">
        <v>1</v>
      </c>
      <c r="G1083" s="175">
        <f>IF(portfolio_toggle!$A$1=46,E1083,
IF(portfolio_toggle!$A$1=38,F1083,
"error: please specify 38 or 46 MMT"))</f>
        <v>1</v>
      </c>
    </row>
    <row r="1084" spans="1:7" hidden="1">
      <c r="A1084" s="174" t="s">
        <v>631</v>
      </c>
      <c r="B1084" s="174">
        <v>2030</v>
      </c>
      <c r="C1084" s="174">
        <v>3</v>
      </c>
      <c r="D1084" s="174" t="s">
        <v>5075</v>
      </c>
      <c r="E1084" s="175">
        <v>1</v>
      </c>
      <c r="F1084" s="175">
        <v>1</v>
      </c>
      <c r="G1084" s="175">
        <f>IF(portfolio_toggle!$A$1=46,E1084,
IF(portfolio_toggle!$A$1=38,F1084,
"error: please specify 38 or 46 MMT"))</f>
        <v>1</v>
      </c>
    </row>
    <row r="1085" spans="1:7" hidden="1">
      <c r="A1085" s="174" t="s">
        <v>631</v>
      </c>
      <c r="B1085" s="174">
        <v>2030</v>
      </c>
      <c r="C1085" s="174">
        <v>4</v>
      </c>
      <c r="D1085" s="174" t="s">
        <v>5076</v>
      </c>
      <c r="E1085" s="175">
        <v>1</v>
      </c>
      <c r="F1085" s="175">
        <v>1</v>
      </c>
      <c r="G1085" s="175">
        <f>IF(portfolio_toggle!$A$1=46,E1085,
IF(portfolio_toggle!$A$1=38,F1085,
"error: please specify 38 or 46 MMT"))</f>
        <v>1</v>
      </c>
    </row>
    <row r="1086" spans="1:7" hidden="1">
      <c r="A1086" s="174" t="s">
        <v>631</v>
      </c>
      <c r="B1086" s="174">
        <v>2030</v>
      </c>
      <c r="C1086" s="174">
        <v>5</v>
      </c>
      <c r="D1086" s="174" t="s">
        <v>5077</v>
      </c>
      <c r="E1086" s="175">
        <v>1</v>
      </c>
      <c r="F1086" s="175">
        <v>1</v>
      </c>
      <c r="G1086" s="175">
        <f>IF(portfolio_toggle!$A$1=46,E1086,
IF(portfolio_toggle!$A$1=38,F1086,
"error: please specify 38 or 46 MMT"))</f>
        <v>1</v>
      </c>
    </row>
    <row r="1087" spans="1:7" hidden="1">
      <c r="A1087" s="174" t="s">
        <v>631</v>
      </c>
      <c r="B1087" s="174">
        <v>2030</v>
      </c>
      <c r="C1087" s="174">
        <v>6</v>
      </c>
      <c r="D1087" s="174" t="s">
        <v>5078</v>
      </c>
      <c r="E1087" s="175">
        <v>1</v>
      </c>
      <c r="F1087" s="175">
        <v>1</v>
      </c>
      <c r="G1087" s="175">
        <f>IF(portfolio_toggle!$A$1=46,E1087,
IF(portfolio_toggle!$A$1=38,F1087,
"error: please specify 38 or 46 MMT"))</f>
        <v>1</v>
      </c>
    </row>
    <row r="1088" spans="1:7" hidden="1">
      <c r="A1088" s="174" t="s">
        <v>631</v>
      </c>
      <c r="B1088" s="174">
        <v>2030</v>
      </c>
      <c r="C1088" s="174">
        <v>7</v>
      </c>
      <c r="D1088" s="174" t="s">
        <v>5079</v>
      </c>
      <c r="E1088" s="175">
        <v>1</v>
      </c>
      <c r="F1088" s="175">
        <v>1</v>
      </c>
      <c r="G1088" s="175">
        <f>IF(portfolio_toggle!$A$1=46,E1088,
IF(portfolio_toggle!$A$1=38,F1088,
"error: please specify 38 or 46 MMT"))</f>
        <v>1</v>
      </c>
    </row>
    <row r="1089" spans="1:7" hidden="1">
      <c r="A1089" s="174" t="s">
        <v>631</v>
      </c>
      <c r="B1089" s="174">
        <v>2030</v>
      </c>
      <c r="C1089" s="174">
        <v>8</v>
      </c>
      <c r="D1089" s="174" t="s">
        <v>5080</v>
      </c>
      <c r="E1089" s="175">
        <v>1</v>
      </c>
      <c r="F1089" s="175">
        <v>1</v>
      </c>
      <c r="G1089" s="175">
        <f>IF(portfolio_toggle!$A$1=46,E1089,
IF(portfolio_toggle!$A$1=38,F1089,
"error: please specify 38 or 46 MMT"))</f>
        <v>1</v>
      </c>
    </row>
    <row r="1090" spans="1:7" hidden="1">
      <c r="A1090" s="174" t="s">
        <v>631</v>
      </c>
      <c r="B1090" s="174">
        <v>2030</v>
      </c>
      <c r="C1090" s="174">
        <v>9</v>
      </c>
      <c r="D1090" s="174" t="s">
        <v>5081</v>
      </c>
      <c r="E1090" s="175">
        <v>1</v>
      </c>
      <c r="F1090" s="175">
        <v>1</v>
      </c>
      <c r="G1090" s="175">
        <f>IF(portfolio_toggle!$A$1=46,E1090,
IF(portfolio_toggle!$A$1=38,F1090,
"error: please specify 38 or 46 MMT"))</f>
        <v>1</v>
      </c>
    </row>
    <row r="1091" spans="1:7" hidden="1">
      <c r="A1091" s="174" t="s">
        <v>631</v>
      </c>
      <c r="B1091" s="174">
        <v>2030</v>
      </c>
      <c r="C1091" s="174">
        <v>10</v>
      </c>
      <c r="D1091" s="174" t="s">
        <v>5082</v>
      </c>
      <c r="E1091" s="175">
        <v>1</v>
      </c>
      <c r="F1091" s="175">
        <v>1</v>
      </c>
      <c r="G1091" s="175">
        <f>IF(portfolio_toggle!$A$1=46,E1091,
IF(portfolio_toggle!$A$1=38,F1091,
"error: please specify 38 or 46 MMT"))</f>
        <v>1</v>
      </c>
    </row>
    <row r="1092" spans="1:7" hidden="1">
      <c r="A1092" s="174" t="s">
        <v>631</v>
      </c>
      <c r="B1092" s="174">
        <v>2030</v>
      </c>
      <c r="C1092" s="174">
        <v>11</v>
      </c>
      <c r="D1092" s="174" t="s">
        <v>5083</v>
      </c>
      <c r="E1092" s="175">
        <v>1</v>
      </c>
      <c r="F1092" s="175">
        <v>1</v>
      </c>
      <c r="G1092" s="175">
        <f>IF(portfolio_toggle!$A$1=46,E1092,
IF(portfolio_toggle!$A$1=38,F1092,
"error: please specify 38 or 46 MMT"))</f>
        <v>1</v>
      </c>
    </row>
    <row r="1093" spans="1:7" hidden="1">
      <c r="A1093" s="174" t="s">
        <v>631</v>
      </c>
      <c r="B1093" s="174">
        <v>2030</v>
      </c>
      <c r="C1093" s="174">
        <v>12</v>
      </c>
      <c r="D1093" s="174" t="s">
        <v>5084</v>
      </c>
      <c r="E1093" s="175">
        <v>1</v>
      </c>
      <c r="F1093" s="175">
        <v>1</v>
      </c>
      <c r="G1093" s="175">
        <f>IF(portfolio_toggle!$A$1=46,E1093,
IF(portfolio_toggle!$A$1=38,F1093,
"error: please specify 38 or 46 MMT"))</f>
        <v>1</v>
      </c>
    </row>
    <row r="1094" spans="1:7">
      <c r="A1094" s="174" t="s">
        <v>632</v>
      </c>
      <c r="B1094" s="174">
        <v>2030</v>
      </c>
      <c r="C1094" s="174">
        <v>1</v>
      </c>
      <c r="D1094" s="174" t="s">
        <v>5085</v>
      </c>
      <c r="E1094" s="175">
        <v>0.96603464723299004</v>
      </c>
      <c r="F1094" s="175">
        <v>0.93205133799999995</v>
      </c>
      <c r="G1094" s="175">
        <f>IF(portfolio_toggle!$A$1=46,E1094,
IF(portfolio_toggle!$A$1=38,F1094,
"error: please specify 38 or 46 MMT"))</f>
        <v>0.96603464723299004</v>
      </c>
    </row>
    <row r="1095" spans="1:7">
      <c r="A1095" s="174" t="s">
        <v>632</v>
      </c>
      <c r="B1095" s="174">
        <v>2030</v>
      </c>
      <c r="C1095" s="174">
        <v>2</v>
      </c>
      <c r="D1095" s="174" t="s">
        <v>5086</v>
      </c>
      <c r="E1095" s="175">
        <v>0.96603464723299004</v>
      </c>
      <c r="F1095" s="175">
        <v>0.93205133799999995</v>
      </c>
      <c r="G1095" s="175">
        <f>IF(portfolio_toggle!$A$1=46,E1095,
IF(portfolio_toggle!$A$1=38,F1095,
"error: please specify 38 or 46 MMT"))</f>
        <v>0.96603464723299004</v>
      </c>
    </row>
    <row r="1096" spans="1:7">
      <c r="A1096" s="174" t="s">
        <v>632</v>
      </c>
      <c r="B1096" s="174">
        <v>2030</v>
      </c>
      <c r="C1096" s="174">
        <v>3</v>
      </c>
      <c r="D1096" s="174" t="s">
        <v>5087</v>
      </c>
      <c r="E1096" s="175">
        <v>0.96603464723299004</v>
      </c>
      <c r="F1096" s="175">
        <v>0.93205133799999995</v>
      </c>
      <c r="G1096" s="175">
        <f>IF(portfolio_toggle!$A$1=46,E1096,
IF(portfolio_toggle!$A$1=38,F1096,
"error: please specify 38 or 46 MMT"))</f>
        <v>0.96603464723299004</v>
      </c>
    </row>
    <row r="1097" spans="1:7">
      <c r="A1097" s="174" t="s">
        <v>632</v>
      </c>
      <c r="B1097" s="174">
        <v>2030</v>
      </c>
      <c r="C1097" s="174">
        <v>4</v>
      </c>
      <c r="D1097" s="174" t="s">
        <v>5088</v>
      </c>
      <c r="E1097" s="175">
        <v>0.96603464723299004</v>
      </c>
      <c r="F1097" s="175">
        <v>0.93205133799999995</v>
      </c>
      <c r="G1097" s="175">
        <f>IF(portfolio_toggle!$A$1=46,E1097,
IF(portfolio_toggle!$A$1=38,F1097,
"error: please specify 38 or 46 MMT"))</f>
        <v>0.96603464723299004</v>
      </c>
    </row>
    <row r="1098" spans="1:7">
      <c r="A1098" s="174" t="s">
        <v>632</v>
      </c>
      <c r="B1098" s="174">
        <v>2030</v>
      </c>
      <c r="C1098" s="174">
        <v>5</v>
      </c>
      <c r="D1098" s="174" t="s">
        <v>5089</v>
      </c>
      <c r="E1098" s="175">
        <v>0.96603464723299004</v>
      </c>
      <c r="F1098" s="175">
        <v>0.93205133799999995</v>
      </c>
      <c r="G1098" s="175">
        <f>IF(portfolio_toggle!$A$1=46,E1098,
IF(portfolio_toggle!$A$1=38,F1098,
"error: please specify 38 or 46 MMT"))</f>
        <v>0.96603464723299004</v>
      </c>
    </row>
    <row r="1099" spans="1:7">
      <c r="A1099" s="174" t="s">
        <v>632</v>
      </c>
      <c r="B1099" s="174">
        <v>2030</v>
      </c>
      <c r="C1099" s="174">
        <v>6</v>
      </c>
      <c r="D1099" s="174" t="s">
        <v>5090</v>
      </c>
      <c r="E1099" s="175">
        <v>0.96603464723299004</v>
      </c>
      <c r="F1099" s="175">
        <v>0.93205133799999995</v>
      </c>
      <c r="G1099" s="175">
        <f>IF(portfolio_toggle!$A$1=46,E1099,
IF(portfolio_toggle!$A$1=38,F1099,
"error: please specify 38 or 46 MMT"))</f>
        <v>0.96603464723299004</v>
      </c>
    </row>
    <row r="1100" spans="1:7">
      <c r="A1100" s="174" t="s">
        <v>632</v>
      </c>
      <c r="B1100" s="174">
        <v>2030</v>
      </c>
      <c r="C1100" s="174">
        <v>7</v>
      </c>
      <c r="D1100" s="174" t="s">
        <v>5091</v>
      </c>
      <c r="E1100" s="175">
        <v>0.96603464723299004</v>
      </c>
      <c r="F1100" s="175">
        <v>0.93205133799999995</v>
      </c>
      <c r="G1100" s="175">
        <f>IF(portfolio_toggle!$A$1=46,E1100,
IF(portfolio_toggle!$A$1=38,F1100,
"error: please specify 38 or 46 MMT"))</f>
        <v>0.96603464723299004</v>
      </c>
    </row>
    <row r="1101" spans="1:7">
      <c r="A1101" s="174" t="s">
        <v>632</v>
      </c>
      <c r="B1101" s="174">
        <v>2030</v>
      </c>
      <c r="C1101" s="174">
        <v>8</v>
      </c>
      <c r="D1101" s="174" t="s">
        <v>5092</v>
      </c>
      <c r="E1101" s="175">
        <v>0.96603464723299004</v>
      </c>
      <c r="F1101" s="175">
        <v>0.93205133799999995</v>
      </c>
      <c r="G1101" s="175">
        <f>IF(portfolio_toggle!$A$1=46,E1101,
IF(portfolio_toggle!$A$1=38,F1101,
"error: please specify 38 or 46 MMT"))</f>
        <v>0.96603464723299004</v>
      </c>
    </row>
    <row r="1102" spans="1:7">
      <c r="A1102" s="174" t="s">
        <v>632</v>
      </c>
      <c r="B1102" s="174">
        <v>2030</v>
      </c>
      <c r="C1102" s="174">
        <v>9</v>
      </c>
      <c r="D1102" s="174" t="s">
        <v>5093</v>
      </c>
      <c r="E1102" s="175">
        <v>0.96603464723299004</v>
      </c>
      <c r="F1102" s="175">
        <v>0.93205133799999995</v>
      </c>
      <c r="G1102" s="175">
        <f>IF(portfolio_toggle!$A$1=46,E1102,
IF(portfolio_toggle!$A$1=38,F1102,
"error: please specify 38 or 46 MMT"))</f>
        <v>0.96603464723299004</v>
      </c>
    </row>
    <row r="1103" spans="1:7">
      <c r="A1103" s="174" t="s">
        <v>632</v>
      </c>
      <c r="B1103" s="174">
        <v>2030</v>
      </c>
      <c r="C1103" s="174">
        <v>10</v>
      </c>
      <c r="D1103" s="174" t="s">
        <v>5094</v>
      </c>
      <c r="E1103" s="175">
        <v>0.96603464723299004</v>
      </c>
      <c r="F1103" s="175">
        <v>0.93205133799999995</v>
      </c>
      <c r="G1103" s="175">
        <f>IF(portfolio_toggle!$A$1=46,E1103,
IF(portfolio_toggle!$A$1=38,F1103,
"error: please specify 38 or 46 MMT"))</f>
        <v>0.96603464723299004</v>
      </c>
    </row>
    <row r="1104" spans="1:7">
      <c r="A1104" s="174" t="s">
        <v>632</v>
      </c>
      <c r="B1104" s="174">
        <v>2030</v>
      </c>
      <c r="C1104" s="174">
        <v>11</v>
      </c>
      <c r="D1104" s="174" t="s">
        <v>5095</v>
      </c>
      <c r="E1104" s="175">
        <v>0.96603464723299004</v>
      </c>
      <c r="F1104" s="175">
        <v>0.93205133799999995</v>
      </c>
      <c r="G1104" s="175">
        <f>IF(portfolio_toggle!$A$1=46,E1104,
IF(portfolio_toggle!$A$1=38,F1104,
"error: please specify 38 or 46 MMT"))</f>
        <v>0.96603464723299004</v>
      </c>
    </row>
    <row r="1105" spans="1:7">
      <c r="A1105" s="174" t="s">
        <v>632</v>
      </c>
      <c r="B1105" s="174">
        <v>2030</v>
      </c>
      <c r="C1105" s="174">
        <v>12</v>
      </c>
      <c r="D1105" s="174" t="s">
        <v>5096</v>
      </c>
      <c r="E1105" s="175">
        <v>0.96603464723299004</v>
      </c>
      <c r="F1105" s="175">
        <v>0.93205133799999995</v>
      </c>
      <c r="G1105" s="175">
        <f>IF(portfolio_toggle!$A$1=46,E1105,
IF(portfolio_toggle!$A$1=38,F1105,
"error: please specify 38 or 46 MMT"))</f>
        <v>0.96603464723299004</v>
      </c>
    </row>
    <row r="1106" spans="1:7" hidden="1">
      <c r="A1106" s="174" t="s">
        <v>633</v>
      </c>
      <c r="B1106" s="174">
        <v>2030</v>
      </c>
      <c r="C1106" s="174">
        <v>1</v>
      </c>
      <c r="D1106" s="174" t="s">
        <v>5097</v>
      </c>
      <c r="E1106" s="175">
        <v>1</v>
      </c>
      <c r="F1106" s="175">
        <v>1</v>
      </c>
      <c r="G1106" s="175">
        <f>IF(portfolio_toggle!$A$1=46,E1106,
IF(portfolio_toggle!$A$1=38,F1106,
"error: please specify 38 or 46 MMT"))</f>
        <v>1</v>
      </c>
    </row>
    <row r="1107" spans="1:7" hidden="1">
      <c r="A1107" s="174" t="s">
        <v>633</v>
      </c>
      <c r="B1107" s="174">
        <v>2030</v>
      </c>
      <c r="C1107" s="174">
        <v>2</v>
      </c>
      <c r="D1107" s="174" t="s">
        <v>5098</v>
      </c>
      <c r="E1107" s="175">
        <v>1</v>
      </c>
      <c r="F1107" s="175">
        <v>1</v>
      </c>
      <c r="G1107" s="175">
        <f>IF(portfolio_toggle!$A$1=46,E1107,
IF(portfolio_toggle!$A$1=38,F1107,
"error: please specify 38 or 46 MMT"))</f>
        <v>1</v>
      </c>
    </row>
    <row r="1108" spans="1:7" hidden="1">
      <c r="A1108" s="174" t="s">
        <v>633</v>
      </c>
      <c r="B1108" s="174">
        <v>2030</v>
      </c>
      <c r="C1108" s="174">
        <v>3</v>
      </c>
      <c r="D1108" s="174" t="s">
        <v>5099</v>
      </c>
      <c r="E1108" s="175">
        <v>1</v>
      </c>
      <c r="F1108" s="175">
        <v>1</v>
      </c>
      <c r="G1108" s="175">
        <f>IF(portfolio_toggle!$A$1=46,E1108,
IF(portfolio_toggle!$A$1=38,F1108,
"error: please specify 38 or 46 MMT"))</f>
        <v>1</v>
      </c>
    </row>
    <row r="1109" spans="1:7" hidden="1">
      <c r="A1109" s="174" t="s">
        <v>633</v>
      </c>
      <c r="B1109" s="174">
        <v>2030</v>
      </c>
      <c r="C1109" s="174">
        <v>4</v>
      </c>
      <c r="D1109" s="174" t="s">
        <v>5100</v>
      </c>
      <c r="E1109" s="175">
        <v>1</v>
      </c>
      <c r="F1109" s="175">
        <v>1</v>
      </c>
      <c r="G1109" s="175">
        <f>IF(portfolio_toggle!$A$1=46,E1109,
IF(portfolio_toggle!$A$1=38,F1109,
"error: please specify 38 or 46 MMT"))</f>
        <v>1</v>
      </c>
    </row>
    <row r="1110" spans="1:7" hidden="1">
      <c r="A1110" s="174" t="s">
        <v>633</v>
      </c>
      <c r="B1110" s="174">
        <v>2030</v>
      </c>
      <c r="C1110" s="174">
        <v>5</v>
      </c>
      <c r="D1110" s="174" t="s">
        <v>5101</v>
      </c>
      <c r="E1110" s="175">
        <v>1</v>
      </c>
      <c r="F1110" s="175">
        <v>1</v>
      </c>
      <c r="G1110" s="175">
        <f>IF(portfolio_toggle!$A$1=46,E1110,
IF(portfolio_toggle!$A$1=38,F1110,
"error: please specify 38 or 46 MMT"))</f>
        <v>1</v>
      </c>
    </row>
    <row r="1111" spans="1:7" hidden="1">
      <c r="A1111" s="174" t="s">
        <v>633</v>
      </c>
      <c r="B1111" s="174">
        <v>2030</v>
      </c>
      <c r="C1111" s="174">
        <v>6</v>
      </c>
      <c r="D1111" s="174" t="s">
        <v>5102</v>
      </c>
      <c r="E1111" s="175">
        <v>1</v>
      </c>
      <c r="F1111" s="175">
        <v>1</v>
      </c>
      <c r="G1111" s="175">
        <f>IF(portfolio_toggle!$A$1=46,E1111,
IF(portfolio_toggle!$A$1=38,F1111,
"error: please specify 38 or 46 MMT"))</f>
        <v>1</v>
      </c>
    </row>
    <row r="1112" spans="1:7" hidden="1">
      <c r="A1112" s="174" t="s">
        <v>633</v>
      </c>
      <c r="B1112" s="174">
        <v>2030</v>
      </c>
      <c r="C1112" s="174">
        <v>7</v>
      </c>
      <c r="D1112" s="174" t="s">
        <v>5103</v>
      </c>
      <c r="E1112" s="175">
        <v>1</v>
      </c>
      <c r="F1112" s="175">
        <v>1</v>
      </c>
      <c r="G1112" s="175">
        <f>IF(portfolio_toggle!$A$1=46,E1112,
IF(portfolio_toggle!$A$1=38,F1112,
"error: please specify 38 or 46 MMT"))</f>
        <v>1</v>
      </c>
    </row>
    <row r="1113" spans="1:7" hidden="1">
      <c r="A1113" s="174" t="s">
        <v>633</v>
      </c>
      <c r="B1113" s="174">
        <v>2030</v>
      </c>
      <c r="C1113" s="174">
        <v>8</v>
      </c>
      <c r="D1113" s="174" t="s">
        <v>5104</v>
      </c>
      <c r="E1113" s="175">
        <v>1</v>
      </c>
      <c r="F1113" s="175">
        <v>1</v>
      </c>
      <c r="G1113" s="175">
        <f>IF(portfolio_toggle!$A$1=46,E1113,
IF(portfolio_toggle!$A$1=38,F1113,
"error: please specify 38 or 46 MMT"))</f>
        <v>1</v>
      </c>
    </row>
    <row r="1114" spans="1:7" hidden="1">
      <c r="A1114" s="174" t="s">
        <v>633</v>
      </c>
      <c r="B1114" s="174">
        <v>2030</v>
      </c>
      <c r="C1114" s="174">
        <v>9</v>
      </c>
      <c r="D1114" s="174" t="s">
        <v>5105</v>
      </c>
      <c r="E1114" s="175">
        <v>1</v>
      </c>
      <c r="F1114" s="175">
        <v>1</v>
      </c>
      <c r="G1114" s="175">
        <f>IF(portfolio_toggle!$A$1=46,E1114,
IF(portfolio_toggle!$A$1=38,F1114,
"error: please specify 38 or 46 MMT"))</f>
        <v>1</v>
      </c>
    </row>
    <row r="1115" spans="1:7" hidden="1">
      <c r="A1115" s="174" t="s">
        <v>633</v>
      </c>
      <c r="B1115" s="174">
        <v>2030</v>
      </c>
      <c r="C1115" s="174">
        <v>10</v>
      </c>
      <c r="D1115" s="174" t="s">
        <v>5106</v>
      </c>
      <c r="E1115" s="175">
        <v>1</v>
      </c>
      <c r="F1115" s="175">
        <v>1</v>
      </c>
      <c r="G1115" s="175">
        <f>IF(portfolio_toggle!$A$1=46,E1115,
IF(portfolio_toggle!$A$1=38,F1115,
"error: please specify 38 or 46 MMT"))</f>
        <v>1</v>
      </c>
    </row>
    <row r="1116" spans="1:7" hidden="1">
      <c r="A1116" s="174" t="s">
        <v>633</v>
      </c>
      <c r="B1116" s="174">
        <v>2030</v>
      </c>
      <c r="C1116" s="174">
        <v>11</v>
      </c>
      <c r="D1116" s="174" t="s">
        <v>5107</v>
      </c>
      <c r="E1116" s="175">
        <v>1</v>
      </c>
      <c r="F1116" s="175">
        <v>1</v>
      </c>
      <c r="G1116" s="175">
        <f>IF(portfolio_toggle!$A$1=46,E1116,
IF(portfolio_toggle!$A$1=38,F1116,
"error: please specify 38 or 46 MMT"))</f>
        <v>1</v>
      </c>
    </row>
    <row r="1117" spans="1:7" hidden="1">
      <c r="A1117" s="174" t="s">
        <v>633</v>
      </c>
      <c r="B1117" s="174">
        <v>2030</v>
      </c>
      <c r="C1117" s="174">
        <v>12</v>
      </c>
      <c r="D1117" s="174" t="s">
        <v>5108</v>
      </c>
      <c r="E1117" s="175">
        <v>1</v>
      </c>
      <c r="F1117" s="175">
        <v>1</v>
      </c>
      <c r="G1117" s="175">
        <f>IF(portfolio_toggle!$A$1=46,E1117,
IF(portfolio_toggle!$A$1=38,F1117,
"error: please specify 38 or 46 MMT"))</f>
        <v>1</v>
      </c>
    </row>
    <row r="1118" spans="1:7" hidden="1">
      <c r="A1118" s="174" t="s">
        <v>634</v>
      </c>
      <c r="B1118" s="174">
        <v>2020</v>
      </c>
      <c r="C1118" s="174">
        <v>1</v>
      </c>
      <c r="D1118" s="174" t="s">
        <v>5109</v>
      </c>
      <c r="E1118" s="175">
        <v>0.04</v>
      </c>
      <c r="F1118" s="175">
        <v>0.04</v>
      </c>
      <c r="G1118" s="175">
        <f>IF(portfolio_toggle!$A$1=46,E1118,
IF(portfolio_toggle!$A$1=38,F1118,
"error: please specify 38 or 46 MMT"))</f>
        <v>0.04</v>
      </c>
    </row>
    <row r="1119" spans="1:7" hidden="1">
      <c r="A1119" s="174" t="s">
        <v>634</v>
      </c>
      <c r="B1119" s="174">
        <v>2020</v>
      </c>
      <c r="C1119" s="174">
        <v>2</v>
      </c>
      <c r="D1119" s="174" t="s">
        <v>5110</v>
      </c>
      <c r="E1119" s="175">
        <v>0.03</v>
      </c>
      <c r="F1119" s="175">
        <v>0.03</v>
      </c>
      <c r="G1119" s="175">
        <f>IF(portfolio_toggle!$A$1=46,E1119,
IF(portfolio_toggle!$A$1=38,F1119,
"error: please specify 38 or 46 MMT"))</f>
        <v>0.03</v>
      </c>
    </row>
    <row r="1120" spans="1:7" hidden="1">
      <c r="A1120" s="174" t="s">
        <v>634</v>
      </c>
      <c r="B1120" s="174">
        <v>2020</v>
      </c>
      <c r="C1120" s="174">
        <v>3</v>
      </c>
      <c r="D1120" s="174" t="s">
        <v>5111</v>
      </c>
      <c r="E1120" s="175">
        <v>0.18</v>
      </c>
      <c r="F1120" s="175">
        <v>0.18</v>
      </c>
      <c r="G1120" s="175">
        <f>IF(portfolio_toggle!$A$1=46,E1120,
IF(portfolio_toggle!$A$1=38,F1120,
"error: please specify 38 or 46 MMT"))</f>
        <v>0.18</v>
      </c>
    </row>
    <row r="1121" spans="1:7" hidden="1">
      <c r="A1121" s="174" t="s">
        <v>634</v>
      </c>
      <c r="B1121" s="174">
        <v>2020</v>
      </c>
      <c r="C1121" s="174">
        <v>4</v>
      </c>
      <c r="D1121" s="174" t="s">
        <v>5112</v>
      </c>
      <c r="E1121" s="175">
        <v>0.15</v>
      </c>
      <c r="F1121" s="175">
        <v>0.15</v>
      </c>
      <c r="G1121" s="175">
        <f>IF(portfolio_toggle!$A$1=46,E1121,
IF(portfolio_toggle!$A$1=38,F1121,
"error: please specify 38 or 46 MMT"))</f>
        <v>0.15</v>
      </c>
    </row>
    <row r="1122" spans="1:7" hidden="1">
      <c r="A1122" s="174" t="s">
        <v>634</v>
      </c>
      <c r="B1122" s="174">
        <v>2020</v>
      </c>
      <c r="C1122" s="174">
        <v>5</v>
      </c>
      <c r="D1122" s="174" t="s">
        <v>5113</v>
      </c>
      <c r="E1122" s="175">
        <v>0.16</v>
      </c>
      <c r="F1122" s="175">
        <v>0.16</v>
      </c>
      <c r="G1122" s="175">
        <f>IF(portfolio_toggle!$A$1=46,E1122,
IF(portfolio_toggle!$A$1=38,F1122,
"error: please specify 38 or 46 MMT"))</f>
        <v>0.16</v>
      </c>
    </row>
    <row r="1123" spans="1:7" hidden="1">
      <c r="A1123" s="174" t="s">
        <v>634</v>
      </c>
      <c r="B1123" s="174">
        <v>2020</v>
      </c>
      <c r="C1123" s="174">
        <v>6</v>
      </c>
      <c r="D1123" s="174" t="s">
        <v>5114</v>
      </c>
      <c r="E1123" s="175">
        <v>0.31</v>
      </c>
      <c r="F1123" s="175">
        <v>0.31</v>
      </c>
      <c r="G1123" s="175">
        <f>IF(portfolio_toggle!$A$1=46,E1123,
IF(portfolio_toggle!$A$1=38,F1123,
"error: please specify 38 or 46 MMT"))</f>
        <v>0.31</v>
      </c>
    </row>
    <row r="1124" spans="1:7" hidden="1">
      <c r="A1124" s="174" t="s">
        <v>634</v>
      </c>
      <c r="B1124" s="174">
        <v>2020</v>
      </c>
      <c r="C1124" s="174">
        <v>7</v>
      </c>
      <c r="D1124" s="174" t="s">
        <v>5115</v>
      </c>
      <c r="E1124" s="175">
        <v>0.39</v>
      </c>
      <c r="F1124" s="175">
        <v>0.39</v>
      </c>
      <c r="G1124" s="175">
        <f>IF(portfolio_toggle!$A$1=46,E1124,
IF(portfolio_toggle!$A$1=38,F1124,
"error: please specify 38 or 46 MMT"))</f>
        <v>0.39</v>
      </c>
    </row>
    <row r="1125" spans="1:7" hidden="1">
      <c r="A1125" s="174" t="s">
        <v>634</v>
      </c>
      <c r="B1125" s="174">
        <v>2020</v>
      </c>
      <c r="C1125" s="174">
        <v>8</v>
      </c>
      <c r="D1125" s="174" t="s">
        <v>5116</v>
      </c>
      <c r="E1125" s="175">
        <v>0.27</v>
      </c>
      <c r="F1125" s="175">
        <v>0.27</v>
      </c>
      <c r="G1125" s="175">
        <f>IF(portfolio_toggle!$A$1=46,E1125,
IF(portfolio_toggle!$A$1=38,F1125,
"error: please specify 38 or 46 MMT"))</f>
        <v>0.27</v>
      </c>
    </row>
    <row r="1126" spans="1:7" hidden="1">
      <c r="A1126" s="174" t="s">
        <v>634</v>
      </c>
      <c r="B1126" s="174">
        <v>2020</v>
      </c>
      <c r="C1126" s="174">
        <v>9</v>
      </c>
      <c r="D1126" s="174" t="s">
        <v>5117</v>
      </c>
      <c r="E1126" s="175">
        <v>0.14000000000000001</v>
      </c>
      <c r="F1126" s="175">
        <v>0.14000000000000001</v>
      </c>
      <c r="G1126" s="175">
        <f>IF(portfolio_toggle!$A$1=46,E1126,
IF(portfolio_toggle!$A$1=38,F1126,
"error: please specify 38 or 46 MMT"))</f>
        <v>0.14000000000000001</v>
      </c>
    </row>
    <row r="1127" spans="1:7" hidden="1">
      <c r="A1127" s="174" t="s">
        <v>634</v>
      </c>
      <c r="B1127" s="174">
        <v>2020</v>
      </c>
      <c r="C1127" s="174">
        <v>10</v>
      </c>
      <c r="D1127" s="174" t="s">
        <v>5118</v>
      </c>
      <c r="E1127" s="175">
        <v>0.02</v>
      </c>
      <c r="F1127" s="175">
        <v>0.02</v>
      </c>
      <c r="G1127" s="175">
        <f>IF(portfolio_toggle!$A$1=46,E1127,
IF(portfolio_toggle!$A$1=38,F1127,
"error: please specify 38 or 46 MMT"))</f>
        <v>0.02</v>
      </c>
    </row>
    <row r="1128" spans="1:7" hidden="1">
      <c r="A1128" s="174" t="s">
        <v>634</v>
      </c>
      <c r="B1128" s="174">
        <v>2020</v>
      </c>
      <c r="C1128" s="174">
        <v>11</v>
      </c>
      <c r="D1128" s="174" t="s">
        <v>5119</v>
      </c>
      <c r="E1128" s="175">
        <v>0.02</v>
      </c>
      <c r="F1128" s="175">
        <v>0.02</v>
      </c>
      <c r="G1128" s="175">
        <f>IF(portfolio_toggle!$A$1=46,E1128,
IF(portfolio_toggle!$A$1=38,F1128,
"error: please specify 38 or 46 MMT"))</f>
        <v>0.02</v>
      </c>
    </row>
    <row r="1129" spans="1:7" hidden="1">
      <c r="A1129" s="174" t="s">
        <v>634</v>
      </c>
      <c r="B1129" s="174">
        <v>2020</v>
      </c>
      <c r="C1129" s="174">
        <v>12</v>
      </c>
      <c r="D1129" s="174" t="s">
        <v>5120</v>
      </c>
      <c r="E1129" s="175">
        <v>0</v>
      </c>
      <c r="F1129" s="175">
        <v>0</v>
      </c>
      <c r="G1129" s="175">
        <f>IF(portfolio_toggle!$A$1=46,E1129,
IF(portfolio_toggle!$A$1=38,F1129,
"error: please specify 38 or 46 MMT"))</f>
        <v>0</v>
      </c>
    </row>
    <row r="1130" spans="1:7" hidden="1">
      <c r="A1130" s="174" t="s">
        <v>634</v>
      </c>
      <c r="B1130" s="174">
        <v>2021</v>
      </c>
      <c r="C1130" s="174">
        <v>1</v>
      </c>
      <c r="D1130" s="174" t="s">
        <v>5121</v>
      </c>
      <c r="E1130" s="175">
        <v>0.04</v>
      </c>
      <c r="F1130" s="175">
        <v>0.04</v>
      </c>
      <c r="G1130" s="175">
        <f>IF(portfolio_toggle!$A$1=46,E1130,
IF(portfolio_toggle!$A$1=38,F1130,
"error: please specify 38 or 46 MMT"))</f>
        <v>0.04</v>
      </c>
    </row>
    <row r="1131" spans="1:7" hidden="1">
      <c r="A1131" s="174" t="s">
        <v>634</v>
      </c>
      <c r="B1131" s="174">
        <v>2021</v>
      </c>
      <c r="C1131" s="174">
        <v>2</v>
      </c>
      <c r="D1131" s="174" t="s">
        <v>5122</v>
      </c>
      <c r="E1131" s="175">
        <v>0.03</v>
      </c>
      <c r="F1131" s="175">
        <v>0.03</v>
      </c>
      <c r="G1131" s="175">
        <f>IF(portfolio_toggle!$A$1=46,E1131,
IF(portfolio_toggle!$A$1=38,F1131,
"error: please specify 38 or 46 MMT"))</f>
        <v>0.03</v>
      </c>
    </row>
    <row r="1132" spans="1:7" hidden="1">
      <c r="A1132" s="174" t="s">
        <v>634</v>
      </c>
      <c r="B1132" s="174">
        <v>2021</v>
      </c>
      <c r="C1132" s="174">
        <v>3</v>
      </c>
      <c r="D1132" s="174" t="s">
        <v>5123</v>
      </c>
      <c r="E1132" s="175">
        <v>0.18</v>
      </c>
      <c r="F1132" s="175">
        <v>0.18</v>
      </c>
      <c r="G1132" s="175">
        <f>IF(portfolio_toggle!$A$1=46,E1132,
IF(portfolio_toggle!$A$1=38,F1132,
"error: please specify 38 or 46 MMT"))</f>
        <v>0.18</v>
      </c>
    </row>
    <row r="1133" spans="1:7" hidden="1">
      <c r="A1133" s="174" t="s">
        <v>634</v>
      </c>
      <c r="B1133" s="174">
        <v>2021</v>
      </c>
      <c r="C1133" s="174">
        <v>4</v>
      </c>
      <c r="D1133" s="174" t="s">
        <v>5124</v>
      </c>
      <c r="E1133" s="175">
        <v>0.15</v>
      </c>
      <c r="F1133" s="175">
        <v>0.15</v>
      </c>
      <c r="G1133" s="175">
        <f>IF(portfolio_toggle!$A$1=46,E1133,
IF(portfolio_toggle!$A$1=38,F1133,
"error: please specify 38 or 46 MMT"))</f>
        <v>0.15</v>
      </c>
    </row>
    <row r="1134" spans="1:7" hidden="1">
      <c r="A1134" s="174" t="s">
        <v>634</v>
      </c>
      <c r="B1134" s="174">
        <v>2021</v>
      </c>
      <c r="C1134" s="174">
        <v>5</v>
      </c>
      <c r="D1134" s="174" t="s">
        <v>5125</v>
      </c>
      <c r="E1134" s="175">
        <v>0.16</v>
      </c>
      <c r="F1134" s="175">
        <v>0.16</v>
      </c>
      <c r="G1134" s="175">
        <f>IF(portfolio_toggle!$A$1=46,E1134,
IF(portfolio_toggle!$A$1=38,F1134,
"error: please specify 38 or 46 MMT"))</f>
        <v>0.16</v>
      </c>
    </row>
    <row r="1135" spans="1:7" hidden="1">
      <c r="A1135" s="174" t="s">
        <v>634</v>
      </c>
      <c r="B1135" s="174">
        <v>2021</v>
      </c>
      <c r="C1135" s="174">
        <v>6</v>
      </c>
      <c r="D1135" s="174" t="s">
        <v>5126</v>
      </c>
      <c r="E1135" s="175">
        <v>0.31</v>
      </c>
      <c r="F1135" s="175">
        <v>0.31</v>
      </c>
      <c r="G1135" s="175">
        <f>IF(portfolio_toggle!$A$1=46,E1135,
IF(portfolio_toggle!$A$1=38,F1135,
"error: please specify 38 or 46 MMT"))</f>
        <v>0.31</v>
      </c>
    </row>
    <row r="1136" spans="1:7" hidden="1">
      <c r="A1136" s="174" t="s">
        <v>634</v>
      </c>
      <c r="B1136" s="174">
        <v>2021</v>
      </c>
      <c r="C1136" s="174">
        <v>7</v>
      </c>
      <c r="D1136" s="174" t="s">
        <v>5127</v>
      </c>
      <c r="E1136" s="175">
        <v>0.39</v>
      </c>
      <c r="F1136" s="175">
        <v>0.39</v>
      </c>
      <c r="G1136" s="175">
        <f>IF(portfolio_toggle!$A$1=46,E1136,
IF(portfolio_toggle!$A$1=38,F1136,
"error: please specify 38 or 46 MMT"))</f>
        <v>0.39</v>
      </c>
    </row>
    <row r="1137" spans="1:7" hidden="1">
      <c r="A1137" s="174" t="s">
        <v>634</v>
      </c>
      <c r="B1137" s="174">
        <v>2021</v>
      </c>
      <c r="C1137" s="174">
        <v>8</v>
      </c>
      <c r="D1137" s="174" t="s">
        <v>5128</v>
      </c>
      <c r="E1137" s="175">
        <v>0.27</v>
      </c>
      <c r="F1137" s="175">
        <v>0.27</v>
      </c>
      <c r="G1137" s="175">
        <f>IF(portfolio_toggle!$A$1=46,E1137,
IF(portfolio_toggle!$A$1=38,F1137,
"error: please specify 38 or 46 MMT"))</f>
        <v>0.27</v>
      </c>
    </row>
    <row r="1138" spans="1:7" hidden="1">
      <c r="A1138" s="174" t="s">
        <v>634</v>
      </c>
      <c r="B1138" s="174">
        <v>2021</v>
      </c>
      <c r="C1138" s="174">
        <v>9</v>
      </c>
      <c r="D1138" s="174" t="s">
        <v>5129</v>
      </c>
      <c r="E1138" s="175">
        <v>0.14000000000000001</v>
      </c>
      <c r="F1138" s="175">
        <v>0.14000000000000001</v>
      </c>
      <c r="G1138" s="175">
        <f>IF(portfolio_toggle!$A$1=46,E1138,
IF(portfolio_toggle!$A$1=38,F1138,
"error: please specify 38 or 46 MMT"))</f>
        <v>0.14000000000000001</v>
      </c>
    </row>
    <row r="1139" spans="1:7" hidden="1">
      <c r="A1139" s="174" t="s">
        <v>634</v>
      </c>
      <c r="B1139" s="174">
        <v>2021</v>
      </c>
      <c r="C1139" s="174">
        <v>10</v>
      </c>
      <c r="D1139" s="174" t="s">
        <v>5130</v>
      </c>
      <c r="E1139" s="175">
        <v>0.02</v>
      </c>
      <c r="F1139" s="175">
        <v>0.02</v>
      </c>
      <c r="G1139" s="175">
        <f>IF(portfolio_toggle!$A$1=46,E1139,
IF(portfolio_toggle!$A$1=38,F1139,
"error: please specify 38 or 46 MMT"))</f>
        <v>0.02</v>
      </c>
    </row>
    <row r="1140" spans="1:7" hidden="1">
      <c r="A1140" s="174" t="s">
        <v>634</v>
      </c>
      <c r="B1140" s="174">
        <v>2021</v>
      </c>
      <c r="C1140" s="174">
        <v>11</v>
      </c>
      <c r="D1140" s="174" t="s">
        <v>5131</v>
      </c>
      <c r="E1140" s="175">
        <v>0.02</v>
      </c>
      <c r="F1140" s="175">
        <v>0.02</v>
      </c>
      <c r="G1140" s="175">
        <f>IF(portfolio_toggle!$A$1=46,E1140,
IF(portfolio_toggle!$A$1=38,F1140,
"error: please specify 38 or 46 MMT"))</f>
        <v>0.02</v>
      </c>
    </row>
    <row r="1141" spans="1:7" hidden="1">
      <c r="A1141" s="174" t="s">
        <v>634</v>
      </c>
      <c r="B1141" s="174">
        <v>2021</v>
      </c>
      <c r="C1141" s="174">
        <v>12</v>
      </c>
      <c r="D1141" s="174" t="s">
        <v>5132</v>
      </c>
      <c r="E1141" s="175">
        <v>0</v>
      </c>
      <c r="F1141" s="175">
        <v>0</v>
      </c>
      <c r="G1141" s="175">
        <f>IF(portfolio_toggle!$A$1=46,E1141,
IF(portfolio_toggle!$A$1=38,F1141,
"error: please specify 38 or 46 MMT"))</f>
        <v>0</v>
      </c>
    </row>
    <row r="1142" spans="1:7" hidden="1">
      <c r="A1142" s="174" t="s">
        <v>634</v>
      </c>
      <c r="B1142" s="174">
        <v>2022</v>
      </c>
      <c r="C1142" s="174">
        <v>1</v>
      </c>
      <c r="D1142" s="174" t="s">
        <v>5133</v>
      </c>
      <c r="E1142" s="175">
        <v>0.04</v>
      </c>
      <c r="F1142" s="175">
        <v>0.04</v>
      </c>
      <c r="G1142" s="175">
        <f>IF(portfolio_toggle!$A$1=46,E1142,
IF(portfolio_toggle!$A$1=38,F1142,
"error: please specify 38 or 46 MMT"))</f>
        <v>0.04</v>
      </c>
    </row>
    <row r="1143" spans="1:7" hidden="1">
      <c r="A1143" s="174" t="s">
        <v>634</v>
      </c>
      <c r="B1143" s="174">
        <v>2022</v>
      </c>
      <c r="C1143" s="174">
        <v>2</v>
      </c>
      <c r="D1143" s="174" t="s">
        <v>5134</v>
      </c>
      <c r="E1143" s="175">
        <v>0.03</v>
      </c>
      <c r="F1143" s="175">
        <v>0.03</v>
      </c>
      <c r="G1143" s="175">
        <f>IF(portfolio_toggle!$A$1=46,E1143,
IF(portfolio_toggle!$A$1=38,F1143,
"error: please specify 38 or 46 MMT"))</f>
        <v>0.03</v>
      </c>
    </row>
    <row r="1144" spans="1:7" hidden="1">
      <c r="A1144" s="174" t="s">
        <v>634</v>
      </c>
      <c r="B1144" s="174">
        <v>2022</v>
      </c>
      <c r="C1144" s="174">
        <v>3</v>
      </c>
      <c r="D1144" s="174" t="s">
        <v>5135</v>
      </c>
      <c r="E1144" s="175">
        <v>0.18</v>
      </c>
      <c r="F1144" s="175">
        <v>0.18</v>
      </c>
      <c r="G1144" s="175">
        <f>IF(portfolio_toggle!$A$1=46,E1144,
IF(portfolio_toggle!$A$1=38,F1144,
"error: please specify 38 or 46 MMT"))</f>
        <v>0.18</v>
      </c>
    </row>
    <row r="1145" spans="1:7" hidden="1">
      <c r="A1145" s="174" t="s">
        <v>634</v>
      </c>
      <c r="B1145" s="174">
        <v>2022</v>
      </c>
      <c r="C1145" s="174">
        <v>4</v>
      </c>
      <c r="D1145" s="174" t="s">
        <v>5136</v>
      </c>
      <c r="E1145" s="175">
        <v>0.15</v>
      </c>
      <c r="F1145" s="175">
        <v>0.15</v>
      </c>
      <c r="G1145" s="175">
        <f>IF(portfolio_toggle!$A$1=46,E1145,
IF(portfolio_toggle!$A$1=38,F1145,
"error: please specify 38 or 46 MMT"))</f>
        <v>0.15</v>
      </c>
    </row>
    <row r="1146" spans="1:7" hidden="1">
      <c r="A1146" s="174" t="s">
        <v>634</v>
      </c>
      <c r="B1146" s="174">
        <v>2022</v>
      </c>
      <c r="C1146" s="174">
        <v>5</v>
      </c>
      <c r="D1146" s="174" t="s">
        <v>5137</v>
      </c>
      <c r="E1146" s="175">
        <v>0.16</v>
      </c>
      <c r="F1146" s="175">
        <v>0.16</v>
      </c>
      <c r="G1146" s="175">
        <f>IF(portfolio_toggle!$A$1=46,E1146,
IF(portfolio_toggle!$A$1=38,F1146,
"error: please specify 38 or 46 MMT"))</f>
        <v>0.16</v>
      </c>
    </row>
    <row r="1147" spans="1:7" hidden="1">
      <c r="A1147" s="174" t="s">
        <v>634</v>
      </c>
      <c r="B1147" s="174">
        <v>2022</v>
      </c>
      <c r="C1147" s="174">
        <v>6</v>
      </c>
      <c r="D1147" s="174" t="s">
        <v>5138</v>
      </c>
      <c r="E1147" s="175">
        <v>0.31</v>
      </c>
      <c r="F1147" s="175">
        <v>0.31</v>
      </c>
      <c r="G1147" s="175">
        <f>IF(portfolio_toggle!$A$1=46,E1147,
IF(portfolio_toggle!$A$1=38,F1147,
"error: please specify 38 or 46 MMT"))</f>
        <v>0.31</v>
      </c>
    </row>
    <row r="1148" spans="1:7" hidden="1">
      <c r="A1148" s="174" t="s">
        <v>634</v>
      </c>
      <c r="B1148" s="174">
        <v>2022</v>
      </c>
      <c r="C1148" s="174">
        <v>7</v>
      </c>
      <c r="D1148" s="174" t="s">
        <v>5139</v>
      </c>
      <c r="E1148" s="175">
        <v>0.39</v>
      </c>
      <c r="F1148" s="175">
        <v>0.39</v>
      </c>
      <c r="G1148" s="175">
        <f>IF(portfolio_toggle!$A$1=46,E1148,
IF(portfolio_toggle!$A$1=38,F1148,
"error: please specify 38 or 46 MMT"))</f>
        <v>0.39</v>
      </c>
    </row>
    <row r="1149" spans="1:7" hidden="1">
      <c r="A1149" s="174" t="s">
        <v>634</v>
      </c>
      <c r="B1149" s="174">
        <v>2022</v>
      </c>
      <c r="C1149" s="174">
        <v>8</v>
      </c>
      <c r="D1149" s="174" t="s">
        <v>5140</v>
      </c>
      <c r="E1149" s="175">
        <v>0.27</v>
      </c>
      <c r="F1149" s="175">
        <v>0.27</v>
      </c>
      <c r="G1149" s="175">
        <f>IF(portfolio_toggle!$A$1=46,E1149,
IF(portfolio_toggle!$A$1=38,F1149,
"error: please specify 38 or 46 MMT"))</f>
        <v>0.27</v>
      </c>
    </row>
    <row r="1150" spans="1:7" hidden="1">
      <c r="A1150" s="174" t="s">
        <v>634</v>
      </c>
      <c r="B1150" s="174">
        <v>2022</v>
      </c>
      <c r="C1150" s="174">
        <v>9</v>
      </c>
      <c r="D1150" s="174" t="s">
        <v>5141</v>
      </c>
      <c r="E1150" s="175">
        <v>0.14000000000000001</v>
      </c>
      <c r="F1150" s="175">
        <v>0.14000000000000001</v>
      </c>
      <c r="G1150" s="175">
        <f>IF(portfolio_toggle!$A$1=46,E1150,
IF(portfolio_toggle!$A$1=38,F1150,
"error: please specify 38 or 46 MMT"))</f>
        <v>0.14000000000000001</v>
      </c>
    </row>
    <row r="1151" spans="1:7" hidden="1">
      <c r="A1151" s="174" t="s">
        <v>634</v>
      </c>
      <c r="B1151" s="174">
        <v>2022</v>
      </c>
      <c r="C1151" s="174">
        <v>10</v>
      </c>
      <c r="D1151" s="174" t="s">
        <v>5142</v>
      </c>
      <c r="E1151" s="175">
        <v>0.02</v>
      </c>
      <c r="F1151" s="175">
        <v>0.02</v>
      </c>
      <c r="G1151" s="175">
        <f>IF(portfolio_toggle!$A$1=46,E1151,
IF(portfolio_toggle!$A$1=38,F1151,
"error: please specify 38 or 46 MMT"))</f>
        <v>0.02</v>
      </c>
    </row>
    <row r="1152" spans="1:7" hidden="1">
      <c r="A1152" s="174" t="s">
        <v>634</v>
      </c>
      <c r="B1152" s="174">
        <v>2022</v>
      </c>
      <c r="C1152" s="174">
        <v>11</v>
      </c>
      <c r="D1152" s="174" t="s">
        <v>5143</v>
      </c>
      <c r="E1152" s="175">
        <v>0.02</v>
      </c>
      <c r="F1152" s="175">
        <v>0.02</v>
      </c>
      <c r="G1152" s="175">
        <f>IF(portfolio_toggle!$A$1=46,E1152,
IF(portfolio_toggle!$A$1=38,F1152,
"error: please specify 38 or 46 MMT"))</f>
        <v>0.02</v>
      </c>
    </row>
    <row r="1153" spans="1:7" hidden="1">
      <c r="A1153" s="174" t="s">
        <v>634</v>
      </c>
      <c r="B1153" s="174">
        <v>2022</v>
      </c>
      <c r="C1153" s="174">
        <v>12</v>
      </c>
      <c r="D1153" s="174" t="s">
        <v>5144</v>
      </c>
      <c r="E1153" s="175">
        <v>0</v>
      </c>
      <c r="F1153" s="175">
        <v>0</v>
      </c>
      <c r="G1153" s="175">
        <f>IF(portfolio_toggle!$A$1=46,E1153,
IF(portfolio_toggle!$A$1=38,F1153,
"error: please specify 38 or 46 MMT"))</f>
        <v>0</v>
      </c>
    </row>
    <row r="1154" spans="1:7" hidden="1">
      <c r="A1154" s="174" t="s">
        <v>634</v>
      </c>
      <c r="B1154" s="174">
        <v>2023</v>
      </c>
      <c r="C1154" s="174">
        <v>1</v>
      </c>
      <c r="D1154" s="174" t="s">
        <v>5145</v>
      </c>
      <c r="E1154" s="175">
        <v>0.04</v>
      </c>
      <c r="F1154" s="175">
        <v>0.04</v>
      </c>
      <c r="G1154" s="175">
        <f>IF(portfolio_toggle!$A$1=46,E1154,
IF(portfolio_toggle!$A$1=38,F1154,
"error: please specify 38 or 46 MMT"))</f>
        <v>0.04</v>
      </c>
    </row>
    <row r="1155" spans="1:7" hidden="1">
      <c r="A1155" s="174" t="s">
        <v>634</v>
      </c>
      <c r="B1155" s="174">
        <v>2023</v>
      </c>
      <c r="C1155" s="174">
        <v>2</v>
      </c>
      <c r="D1155" s="174" t="s">
        <v>5146</v>
      </c>
      <c r="E1155" s="175">
        <v>0.03</v>
      </c>
      <c r="F1155" s="175">
        <v>0.03</v>
      </c>
      <c r="G1155" s="175">
        <f>IF(portfolio_toggle!$A$1=46,E1155,
IF(portfolio_toggle!$A$1=38,F1155,
"error: please specify 38 or 46 MMT"))</f>
        <v>0.03</v>
      </c>
    </row>
    <row r="1156" spans="1:7" hidden="1">
      <c r="A1156" s="174" t="s">
        <v>634</v>
      </c>
      <c r="B1156" s="174">
        <v>2023</v>
      </c>
      <c r="C1156" s="174">
        <v>3</v>
      </c>
      <c r="D1156" s="174" t="s">
        <v>5147</v>
      </c>
      <c r="E1156" s="175">
        <v>0.18</v>
      </c>
      <c r="F1156" s="175">
        <v>0.18</v>
      </c>
      <c r="G1156" s="175">
        <f>IF(portfolio_toggle!$A$1=46,E1156,
IF(portfolio_toggle!$A$1=38,F1156,
"error: please specify 38 or 46 MMT"))</f>
        <v>0.18</v>
      </c>
    </row>
    <row r="1157" spans="1:7" hidden="1">
      <c r="A1157" s="174" t="s">
        <v>634</v>
      </c>
      <c r="B1157" s="174">
        <v>2023</v>
      </c>
      <c r="C1157" s="174">
        <v>4</v>
      </c>
      <c r="D1157" s="174" t="s">
        <v>5148</v>
      </c>
      <c r="E1157" s="175">
        <v>0.15</v>
      </c>
      <c r="F1157" s="175">
        <v>0.15</v>
      </c>
      <c r="G1157" s="175">
        <f>IF(portfolio_toggle!$A$1=46,E1157,
IF(portfolio_toggle!$A$1=38,F1157,
"error: please specify 38 or 46 MMT"))</f>
        <v>0.15</v>
      </c>
    </row>
    <row r="1158" spans="1:7" hidden="1">
      <c r="A1158" s="174" t="s">
        <v>634</v>
      </c>
      <c r="B1158" s="174">
        <v>2023</v>
      </c>
      <c r="C1158" s="174">
        <v>5</v>
      </c>
      <c r="D1158" s="174" t="s">
        <v>5149</v>
      </c>
      <c r="E1158" s="175">
        <v>0.16</v>
      </c>
      <c r="F1158" s="175">
        <v>0.16</v>
      </c>
      <c r="G1158" s="175">
        <f>IF(portfolio_toggle!$A$1=46,E1158,
IF(portfolio_toggle!$A$1=38,F1158,
"error: please specify 38 or 46 MMT"))</f>
        <v>0.16</v>
      </c>
    </row>
    <row r="1159" spans="1:7" hidden="1">
      <c r="A1159" s="174" t="s">
        <v>634</v>
      </c>
      <c r="B1159" s="174">
        <v>2023</v>
      </c>
      <c r="C1159" s="174">
        <v>6</v>
      </c>
      <c r="D1159" s="174" t="s">
        <v>5150</v>
      </c>
      <c r="E1159" s="175">
        <v>0.31</v>
      </c>
      <c r="F1159" s="175">
        <v>0.31</v>
      </c>
      <c r="G1159" s="175">
        <f>IF(portfolio_toggle!$A$1=46,E1159,
IF(portfolio_toggle!$A$1=38,F1159,
"error: please specify 38 or 46 MMT"))</f>
        <v>0.31</v>
      </c>
    </row>
    <row r="1160" spans="1:7" hidden="1">
      <c r="A1160" s="174" t="s">
        <v>634</v>
      </c>
      <c r="B1160" s="174">
        <v>2023</v>
      </c>
      <c r="C1160" s="174">
        <v>7</v>
      </c>
      <c r="D1160" s="174" t="s">
        <v>5151</v>
      </c>
      <c r="E1160" s="175">
        <v>0.39</v>
      </c>
      <c r="F1160" s="175">
        <v>0.39</v>
      </c>
      <c r="G1160" s="175">
        <f>IF(portfolio_toggle!$A$1=46,E1160,
IF(portfolio_toggle!$A$1=38,F1160,
"error: please specify 38 or 46 MMT"))</f>
        <v>0.39</v>
      </c>
    </row>
    <row r="1161" spans="1:7" hidden="1">
      <c r="A1161" s="174" t="s">
        <v>634</v>
      </c>
      <c r="B1161" s="174">
        <v>2023</v>
      </c>
      <c r="C1161" s="174">
        <v>8</v>
      </c>
      <c r="D1161" s="174" t="s">
        <v>5152</v>
      </c>
      <c r="E1161" s="175">
        <v>0.27</v>
      </c>
      <c r="F1161" s="175">
        <v>0.27</v>
      </c>
      <c r="G1161" s="175">
        <f>IF(portfolio_toggle!$A$1=46,E1161,
IF(portfolio_toggle!$A$1=38,F1161,
"error: please specify 38 or 46 MMT"))</f>
        <v>0.27</v>
      </c>
    </row>
    <row r="1162" spans="1:7" hidden="1">
      <c r="A1162" s="174" t="s">
        <v>634</v>
      </c>
      <c r="B1162" s="174">
        <v>2023</v>
      </c>
      <c r="C1162" s="174">
        <v>9</v>
      </c>
      <c r="D1162" s="174" t="s">
        <v>5153</v>
      </c>
      <c r="E1162" s="175">
        <v>0.14000000000000001</v>
      </c>
      <c r="F1162" s="175">
        <v>0.14000000000000001</v>
      </c>
      <c r="G1162" s="175">
        <f>IF(portfolio_toggle!$A$1=46,E1162,
IF(portfolio_toggle!$A$1=38,F1162,
"error: please specify 38 or 46 MMT"))</f>
        <v>0.14000000000000001</v>
      </c>
    </row>
    <row r="1163" spans="1:7" hidden="1">
      <c r="A1163" s="174" t="s">
        <v>634</v>
      </c>
      <c r="B1163" s="174">
        <v>2023</v>
      </c>
      <c r="C1163" s="174">
        <v>10</v>
      </c>
      <c r="D1163" s="174" t="s">
        <v>5154</v>
      </c>
      <c r="E1163" s="175">
        <v>0.02</v>
      </c>
      <c r="F1163" s="175">
        <v>0.02</v>
      </c>
      <c r="G1163" s="175">
        <f>IF(portfolio_toggle!$A$1=46,E1163,
IF(portfolio_toggle!$A$1=38,F1163,
"error: please specify 38 or 46 MMT"))</f>
        <v>0.02</v>
      </c>
    </row>
    <row r="1164" spans="1:7" hidden="1">
      <c r="A1164" s="174" t="s">
        <v>634</v>
      </c>
      <c r="B1164" s="174">
        <v>2023</v>
      </c>
      <c r="C1164" s="174">
        <v>11</v>
      </c>
      <c r="D1164" s="174" t="s">
        <v>5155</v>
      </c>
      <c r="E1164" s="175">
        <v>0.02</v>
      </c>
      <c r="F1164" s="175">
        <v>0.02</v>
      </c>
      <c r="G1164" s="175">
        <f>IF(portfolio_toggle!$A$1=46,E1164,
IF(portfolio_toggle!$A$1=38,F1164,
"error: please specify 38 or 46 MMT"))</f>
        <v>0.02</v>
      </c>
    </row>
    <row r="1165" spans="1:7" hidden="1">
      <c r="A1165" s="174" t="s">
        <v>634</v>
      </c>
      <c r="B1165" s="174">
        <v>2023</v>
      </c>
      <c r="C1165" s="174">
        <v>12</v>
      </c>
      <c r="D1165" s="174" t="s">
        <v>5156</v>
      </c>
      <c r="E1165" s="175">
        <v>0</v>
      </c>
      <c r="F1165" s="175">
        <v>0</v>
      </c>
      <c r="G1165" s="175">
        <f>IF(portfolio_toggle!$A$1=46,E1165,
IF(portfolio_toggle!$A$1=38,F1165,
"error: please specify 38 or 46 MMT"))</f>
        <v>0</v>
      </c>
    </row>
    <row r="1166" spans="1:7" hidden="1">
      <c r="A1166" s="174" t="s">
        <v>634</v>
      </c>
      <c r="B1166" s="174">
        <v>2024</v>
      </c>
      <c r="C1166" s="174">
        <v>1</v>
      </c>
      <c r="D1166" s="174" t="s">
        <v>5157</v>
      </c>
      <c r="E1166" s="175">
        <v>3.428571428571428E-2</v>
      </c>
      <c r="F1166" s="175">
        <v>3.4747714285714285E-2</v>
      </c>
      <c r="G1166" s="175">
        <f>IF(portfolio_toggle!$A$1=46,E1166,
IF(portfolio_toggle!$A$1=38,F1166,
"error: please specify 38 or 46 MMT"))</f>
        <v>3.428571428571428E-2</v>
      </c>
    </row>
    <row r="1167" spans="1:7" hidden="1">
      <c r="A1167" s="174" t="s">
        <v>634</v>
      </c>
      <c r="B1167" s="174">
        <v>2024</v>
      </c>
      <c r="C1167" s="174">
        <v>2</v>
      </c>
      <c r="D1167" s="174" t="s">
        <v>5158</v>
      </c>
      <c r="E1167" s="175">
        <v>2.5714285714285707E-2</v>
      </c>
      <c r="F1167" s="175">
        <v>2.606078571428571E-2</v>
      </c>
      <c r="G1167" s="175">
        <f>IF(portfolio_toggle!$A$1=46,E1167,
IF(portfolio_toggle!$A$1=38,F1167,
"error: please specify 38 or 46 MMT"))</f>
        <v>2.5714285714285707E-2</v>
      </c>
    </row>
    <row r="1168" spans="1:7" hidden="1">
      <c r="A1168" s="174" t="s">
        <v>634</v>
      </c>
      <c r="B1168" s="174">
        <v>2024</v>
      </c>
      <c r="C1168" s="174">
        <v>3</v>
      </c>
      <c r="D1168" s="174" t="s">
        <v>5159</v>
      </c>
      <c r="E1168" s="175">
        <v>0.15428571428571425</v>
      </c>
      <c r="F1168" s="175">
        <v>0.15636471428571427</v>
      </c>
      <c r="G1168" s="175">
        <f>IF(portfolio_toggle!$A$1=46,E1168,
IF(portfolio_toggle!$A$1=38,F1168,
"error: please specify 38 or 46 MMT"))</f>
        <v>0.15428571428571425</v>
      </c>
    </row>
    <row r="1169" spans="1:7" hidden="1">
      <c r="A1169" s="174" t="s">
        <v>634</v>
      </c>
      <c r="B1169" s="174">
        <v>2024</v>
      </c>
      <c r="C1169" s="174">
        <v>4</v>
      </c>
      <c r="D1169" s="174" t="s">
        <v>5160</v>
      </c>
      <c r="E1169" s="175">
        <v>0.12857142857142853</v>
      </c>
      <c r="F1169" s="175">
        <v>0.13030392857142856</v>
      </c>
      <c r="G1169" s="175">
        <f>IF(portfolio_toggle!$A$1=46,E1169,
IF(portfolio_toggle!$A$1=38,F1169,
"error: please specify 38 or 46 MMT"))</f>
        <v>0.12857142857142853</v>
      </c>
    </row>
    <row r="1170" spans="1:7" hidden="1">
      <c r="A1170" s="174" t="s">
        <v>634</v>
      </c>
      <c r="B1170" s="174">
        <v>2024</v>
      </c>
      <c r="C1170" s="174">
        <v>5</v>
      </c>
      <c r="D1170" s="174" t="s">
        <v>5161</v>
      </c>
      <c r="E1170" s="175">
        <v>0.13714285714285712</v>
      </c>
      <c r="F1170" s="175">
        <v>0.13899085714285714</v>
      </c>
      <c r="G1170" s="175">
        <f>IF(portfolio_toggle!$A$1=46,E1170,
IF(portfolio_toggle!$A$1=38,F1170,
"error: please specify 38 or 46 MMT"))</f>
        <v>0.13714285714285712</v>
      </c>
    </row>
    <row r="1171" spans="1:7" hidden="1">
      <c r="A1171" s="174" t="s">
        <v>634</v>
      </c>
      <c r="B1171" s="174">
        <v>2024</v>
      </c>
      <c r="C1171" s="174">
        <v>6</v>
      </c>
      <c r="D1171" s="174" t="s">
        <v>5162</v>
      </c>
      <c r="E1171" s="175">
        <v>0.26571428571428568</v>
      </c>
      <c r="F1171" s="175">
        <v>0.26929478571428567</v>
      </c>
      <c r="G1171" s="175">
        <f>IF(portfolio_toggle!$A$1=46,E1171,
IF(portfolio_toggle!$A$1=38,F1171,
"error: please specify 38 or 46 MMT"))</f>
        <v>0.26571428571428568</v>
      </c>
    </row>
    <row r="1172" spans="1:7" hidden="1">
      <c r="A1172" s="174" t="s">
        <v>634</v>
      </c>
      <c r="B1172" s="174">
        <v>2024</v>
      </c>
      <c r="C1172" s="174">
        <v>7</v>
      </c>
      <c r="D1172" s="174" t="s">
        <v>5163</v>
      </c>
      <c r="E1172" s="175">
        <v>0.33428571428571424</v>
      </c>
      <c r="F1172" s="175">
        <v>0.33879021428571426</v>
      </c>
      <c r="G1172" s="175">
        <f>IF(portfolio_toggle!$A$1=46,E1172,
IF(portfolio_toggle!$A$1=38,F1172,
"error: please specify 38 or 46 MMT"))</f>
        <v>0.33428571428571424</v>
      </c>
    </row>
    <row r="1173" spans="1:7" hidden="1">
      <c r="A1173" s="174" t="s">
        <v>634</v>
      </c>
      <c r="B1173" s="174">
        <v>2024</v>
      </c>
      <c r="C1173" s="174">
        <v>8</v>
      </c>
      <c r="D1173" s="174" t="s">
        <v>5164</v>
      </c>
      <c r="E1173" s="175">
        <v>0.2314285714285714</v>
      </c>
      <c r="F1173" s="175">
        <v>0.23454707142857142</v>
      </c>
      <c r="G1173" s="175">
        <f>IF(portfolio_toggle!$A$1=46,E1173,
IF(portfolio_toggle!$A$1=38,F1173,
"error: please specify 38 or 46 MMT"))</f>
        <v>0.2314285714285714</v>
      </c>
    </row>
    <row r="1174" spans="1:7" hidden="1">
      <c r="A1174" s="174" t="s">
        <v>634</v>
      </c>
      <c r="B1174" s="174">
        <v>2024</v>
      </c>
      <c r="C1174" s="174">
        <v>9</v>
      </c>
      <c r="D1174" s="174" t="s">
        <v>5165</v>
      </c>
      <c r="E1174" s="175">
        <v>0.1227040666966315</v>
      </c>
      <c r="F1174" s="175">
        <v>0.121617</v>
      </c>
      <c r="G1174" s="175">
        <f>IF(portfolio_toggle!$A$1=46,E1174,
IF(portfolio_toggle!$A$1=38,F1174,
"error: please specify 38 or 46 MMT"))</f>
        <v>0.1227040666966315</v>
      </c>
    </row>
    <row r="1175" spans="1:7" hidden="1">
      <c r="A1175" s="174" t="s">
        <v>634</v>
      </c>
      <c r="B1175" s="174">
        <v>2024</v>
      </c>
      <c r="C1175" s="174">
        <v>10</v>
      </c>
      <c r="D1175" s="174" t="s">
        <v>5166</v>
      </c>
      <c r="E1175" s="175">
        <v>1.714285714285714E-2</v>
      </c>
      <c r="F1175" s="175">
        <v>1.7373857142857142E-2</v>
      </c>
      <c r="G1175" s="175">
        <f>IF(portfolio_toggle!$A$1=46,E1175,
IF(portfolio_toggle!$A$1=38,F1175,
"error: please specify 38 or 46 MMT"))</f>
        <v>1.714285714285714E-2</v>
      </c>
    </row>
    <row r="1176" spans="1:7" hidden="1">
      <c r="A1176" s="174" t="s">
        <v>634</v>
      </c>
      <c r="B1176" s="174">
        <v>2024</v>
      </c>
      <c r="C1176" s="174">
        <v>11</v>
      </c>
      <c r="D1176" s="174" t="s">
        <v>5167</v>
      </c>
      <c r="E1176" s="175">
        <v>1.714285714285714E-2</v>
      </c>
      <c r="F1176" s="175">
        <v>1.7373857142857142E-2</v>
      </c>
      <c r="G1176" s="175">
        <f>IF(portfolio_toggle!$A$1=46,E1176,
IF(portfolio_toggle!$A$1=38,F1176,
"error: please specify 38 or 46 MMT"))</f>
        <v>1.714285714285714E-2</v>
      </c>
    </row>
    <row r="1177" spans="1:7" hidden="1">
      <c r="A1177" s="174" t="s">
        <v>634</v>
      </c>
      <c r="B1177" s="174">
        <v>2024</v>
      </c>
      <c r="C1177" s="174">
        <v>12</v>
      </c>
      <c r="D1177" s="174" t="s">
        <v>5168</v>
      </c>
      <c r="E1177" s="175">
        <v>0</v>
      </c>
      <c r="F1177" s="175">
        <v>0</v>
      </c>
      <c r="G1177" s="175">
        <f>IF(portfolio_toggle!$A$1=46,E1177,
IF(portfolio_toggle!$A$1=38,F1177,
"error: please specify 38 or 46 MMT"))</f>
        <v>0</v>
      </c>
    </row>
    <row r="1178" spans="1:7" hidden="1">
      <c r="A1178" s="174" t="s">
        <v>634</v>
      </c>
      <c r="B1178" s="174">
        <v>2025</v>
      </c>
      <c r="C1178" s="174">
        <v>1</v>
      </c>
      <c r="D1178" s="174" t="s">
        <v>5169</v>
      </c>
      <c r="E1178" s="175">
        <v>3.1428571428571431E-2</v>
      </c>
      <c r="F1178" s="175">
        <v>2.9495142857142859E-2</v>
      </c>
      <c r="G1178" s="175">
        <f>IF(portfolio_toggle!$A$1=46,E1178,
IF(portfolio_toggle!$A$1=38,F1178,
"error: please specify 38 or 46 MMT"))</f>
        <v>3.1428571428571431E-2</v>
      </c>
    </row>
    <row r="1179" spans="1:7" hidden="1">
      <c r="A1179" s="174" t="s">
        <v>634</v>
      </c>
      <c r="B1179" s="174">
        <v>2025</v>
      </c>
      <c r="C1179" s="174">
        <v>2</v>
      </c>
      <c r="D1179" s="174" t="s">
        <v>5170</v>
      </c>
      <c r="E1179" s="175">
        <v>2.357142857142857E-2</v>
      </c>
      <c r="F1179" s="175">
        <v>2.2121357142857144E-2</v>
      </c>
      <c r="G1179" s="175">
        <f>IF(portfolio_toggle!$A$1=46,E1179,
IF(portfolio_toggle!$A$1=38,F1179,
"error: please specify 38 or 46 MMT"))</f>
        <v>2.357142857142857E-2</v>
      </c>
    </row>
    <row r="1180" spans="1:7" hidden="1">
      <c r="A1180" s="174" t="s">
        <v>634</v>
      </c>
      <c r="B1180" s="174">
        <v>2025</v>
      </c>
      <c r="C1180" s="174">
        <v>3</v>
      </c>
      <c r="D1180" s="174" t="s">
        <v>5171</v>
      </c>
      <c r="E1180" s="175">
        <v>0.14142857142857143</v>
      </c>
      <c r="F1180" s="175">
        <v>0.13272814285714285</v>
      </c>
      <c r="G1180" s="175">
        <f>IF(portfolio_toggle!$A$1=46,E1180,
IF(portfolio_toggle!$A$1=38,F1180,
"error: please specify 38 or 46 MMT"))</f>
        <v>0.14142857142857143</v>
      </c>
    </row>
    <row r="1181" spans="1:7" hidden="1">
      <c r="A1181" s="174" t="s">
        <v>634</v>
      </c>
      <c r="B1181" s="174">
        <v>2025</v>
      </c>
      <c r="C1181" s="174">
        <v>4</v>
      </c>
      <c r="D1181" s="174" t="s">
        <v>5172</v>
      </c>
      <c r="E1181" s="175">
        <v>0.11785714285714285</v>
      </c>
      <c r="F1181" s="175">
        <v>0.11060678571428571</v>
      </c>
      <c r="G1181" s="175">
        <f>IF(portfolio_toggle!$A$1=46,E1181,
IF(portfolio_toggle!$A$1=38,F1181,
"error: please specify 38 or 46 MMT"))</f>
        <v>0.11785714285714285</v>
      </c>
    </row>
    <row r="1182" spans="1:7" hidden="1">
      <c r="A1182" s="174" t="s">
        <v>634</v>
      </c>
      <c r="B1182" s="174">
        <v>2025</v>
      </c>
      <c r="C1182" s="174">
        <v>5</v>
      </c>
      <c r="D1182" s="174" t="s">
        <v>5173</v>
      </c>
      <c r="E1182" s="175">
        <v>0.12571428571428572</v>
      </c>
      <c r="F1182" s="175">
        <v>0.11798057142857143</v>
      </c>
      <c r="G1182" s="175">
        <f>IF(portfolio_toggle!$A$1=46,E1182,
IF(portfolio_toggle!$A$1=38,F1182,
"error: please specify 38 or 46 MMT"))</f>
        <v>0.12571428571428572</v>
      </c>
    </row>
    <row r="1183" spans="1:7" hidden="1">
      <c r="A1183" s="174" t="s">
        <v>634</v>
      </c>
      <c r="B1183" s="174">
        <v>2025</v>
      </c>
      <c r="C1183" s="174">
        <v>6</v>
      </c>
      <c r="D1183" s="174" t="s">
        <v>5174</v>
      </c>
      <c r="E1183" s="175">
        <v>0.24357142857142858</v>
      </c>
      <c r="F1183" s="175">
        <v>0.22858735714285713</v>
      </c>
      <c r="G1183" s="175">
        <f>IF(portfolio_toggle!$A$1=46,E1183,
IF(portfolio_toggle!$A$1=38,F1183,
"error: please specify 38 or 46 MMT"))</f>
        <v>0.24357142857142858</v>
      </c>
    </row>
    <row r="1184" spans="1:7" hidden="1">
      <c r="A1184" s="174" t="s">
        <v>634</v>
      </c>
      <c r="B1184" s="174">
        <v>2025</v>
      </c>
      <c r="C1184" s="174">
        <v>7</v>
      </c>
      <c r="D1184" s="174" t="s">
        <v>5175</v>
      </c>
      <c r="E1184" s="175">
        <v>0.30642857142857144</v>
      </c>
      <c r="F1184" s="175">
        <v>0.28757764285714288</v>
      </c>
      <c r="G1184" s="175">
        <f>IF(portfolio_toggle!$A$1=46,E1184,
IF(portfolio_toggle!$A$1=38,F1184,
"error: please specify 38 or 46 MMT"))</f>
        <v>0.30642857142857144</v>
      </c>
    </row>
    <row r="1185" spans="1:7" hidden="1">
      <c r="A1185" s="174" t="s">
        <v>634</v>
      </c>
      <c r="B1185" s="174">
        <v>2025</v>
      </c>
      <c r="C1185" s="174">
        <v>8</v>
      </c>
      <c r="D1185" s="174" t="s">
        <v>5176</v>
      </c>
      <c r="E1185" s="175">
        <v>0.21214285714285716</v>
      </c>
      <c r="F1185" s="175">
        <v>0.1990922142857143</v>
      </c>
      <c r="G1185" s="175">
        <f>IF(portfolio_toggle!$A$1=46,E1185,
IF(portfolio_toggle!$A$1=38,F1185,
"error: please specify 38 or 46 MMT"))</f>
        <v>0.21214285714285716</v>
      </c>
    </row>
    <row r="1186" spans="1:7" hidden="1">
      <c r="A1186" s="174" t="s">
        <v>634</v>
      </c>
      <c r="B1186" s="174">
        <v>2025</v>
      </c>
      <c r="C1186" s="174">
        <v>9</v>
      </c>
      <c r="D1186" s="174" t="s">
        <v>5177</v>
      </c>
      <c r="E1186" s="175">
        <v>0.10540813339326299</v>
      </c>
      <c r="F1186" s="175">
        <v>0.10323300000000001</v>
      </c>
      <c r="G1186" s="175">
        <f>IF(portfolio_toggle!$A$1=46,E1186,
IF(portfolio_toggle!$A$1=38,F1186,
"error: please specify 38 or 46 MMT"))</f>
        <v>0.10540813339326299</v>
      </c>
    </row>
    <row r="1187" spans="1:7" hidden="1">
      <c r="A1187" s="174" t="s">
        <v>634</v>
      </c>
      <c r="B1187" s="174">
        <v>2025</v>
      </c>
      <c r="C1187" s="174">
        <v>10</v>
      </c>
      <c r="D1187" s="174" t="s">
        <v>5178</v>
      </c>
      <c r="E1187" s="175">
        <v>1.5714285714285715E-2</v>
      </c>
      <c r="F1187" s="175">
        <v>1.4747571428571429E-2</v>
      </c>
      <c r="G1187" s="175">
        <f>IF(portfolio_toggle!$A$1=46,E1187,
IF(portfolio_toggle!$A$1=38,F1187,
"error: please specify 38 or 46 MMT"))</f>
        <v>1.5714285714285715E-2</v>
      </c>
    </row>
    <row r="1188" spans="1:7" hidden="1">
      <c r="A1188" s="174" t="s">
        <v>634</v>
      </c>
      <c r="B1188" s="174">
        <v>2025</v>
      </c>
      <c r="C1188" s="174">
        <v>11</v>
      </c>
      <c r="D1188" s="174" t="s">
        <v>5179</v>
      </c>
      <c r="E1188" s="175">
        <v>1.5714285714285715E-2</v>
      </c>
      <c r="F1188" s="175">
        <v>1.4747571428571429E-2</v>
      </c>
      <c r="G1188" s="175">
        <f>IF(portfolio_toggle!$A$1=46,E1188,
IF(portfolio_toggle!$A$1=38,F1188,
"error: please specify 38 or 46 MMT"))</f>
        <v>1.5714285714285715E-2</v>
      </c>
    </row>
    <row r="1189" spans="1:7" hidden="1">
      <c r="A1189" s="174" t="s">
        <v>634</v>
      </c>
      <c r="B1189" s="174">
        <v>2025</v>
      </c>
      <c r="C1189" s="174">
        <v>12</v>
      </c>
      <c r="D1189" s="174" t="s">
        <v>5180</v>
      </c>
      <c r="E1189" s="175">
        <v>0</v>
      </c>
      <c r="F1189" s="175">
        <v>0</v>
      </c>
      <c r="G1189" s="175">
        <f>IF(portfolio_toggle!$A$1=46,E1189,
IF(portfolio_toggle!$A$1=38,F1189,
"error: please specify 38 or 46 MMT"))</f>
        <v>0</v>
      </c>
    </row>
    <row r="1190" spans="1:7" hidden="1">
      <c r="A1190" s="174" t="s">
        <v>634</v>
      </c>
      <c r="B1190" s="174">
        <v>2026</v>
      </c>
      <c r="C1190" s="174">
        <v>1</v>
      </c>
      <c r="D1190" s="174" t="s">
        <v>5181</v>
      </c>
      <c r="E1190" s="175">
        <v>2.5714285714285714E-2</v>
      </c>
      <c r="F1190" s="175">
        <v>2.4242857142857139E-2</v>
      </c>
      <c r="G1190" s="175">
        <f>IF(portfolio_toggle!$A$1=46,E1190,
IF(portfolio_toggle!$A$1=38,F1190,
"error: please specify 38 or 46 MMT"))</f>
        <v>2.5714285714285714E-2</v>
      </c>
    </row>
    <row r="1191" spans="1:7" hidden="1">
      <c r="A1191" s="174" t="s">
        <v>634</v>
      </c>
      <c r="B1191" s="174">
        <v>2026</v>
      </c>
      <c r="C1191" s="174">
        <v>2</v>
      </c>
      <c r="D1191" s="174" t="s">
        <v>5182</v>
      </c>
      <c r="E1191" s="175">
        <v>1.9285714285714285E-2</v>
      </c>
      <c r="F1191" s="175">
        <v>1.8182142857142855E-2</v>
      </c>
      <c r="G1191" s="175">
        <f>IF(portfolio_toggle!$A$1=46,E1191,
IF(portfolio_toggle!$A$1=38,F1191,
"error: please specify 38 or 46 MMT"))</f>
        <v>1.9285714285714285E-2</v>
      </c>
    </row>
    <row r="1192" spans="1:7" hidden="1">
      <c r="A1192" s="174" t="s">
        <v>634</v>
      </c>
      <c r="B1192" s="174">
        <v>2026</v>
      </c>
      <c r="C1192" s="174">
        <v>3</v>
      </c>
      <c r="D1192" s="174" t="s">
        <v>5183</v>
      </c>
      <c r="E1192" s="175">
        <v>0.1157142857142857</v>
      </c>
      <c r="F1192" s="175">
        <v>0.10909285714285712</v>
      </c>
      <c r="G1192" s="175">
        <f>IF(portfolio_toggle!$A$1=46,E1192,
IF(portfolio_toggle!$A$1=38,F1192,
"error: please specify 38 or 46 MMT"))</f>
        <v>0.1157142857142857</v>
      </c>
    </row>
    <row r="1193" spans="1:7" hidden="1">
      <c r="A1193" s="174" t="s">
        <v>634</v>
      </c>
      <c r="B1193" s="174">
        <v>2026</v>
      </c>
      <c r="C1193" s="174">
        <v>4</v>
      </c>
      <c r="D1193" s="174" t="s">
        <v>5184</v>
      </c>
      <c r="E1193" s="175">
        <v>9.6428571428571419E-2</v>
      </c>
      <c r="F1193" s="175">
        <v>9.0910714285714275E-2</v>
      </c>
      <c r="G1193" s="175">
        <f>IF(portfolio_toggle!$A$1=46,E1193,
IF(portfolio_toggle!$A$1=38,F1193,
"error: please specify 38 or 46 MMT"))</f>
        <v>9.6428571428571419E-2</v>
      </c>
    </row>
    <row r="1194" spans="1:7" hidden="1">
      <c r="A1194" s="174" t="s">
        <v>634</v>
      </c>
      <c r="B1194" s="174">
        <v>2026</v>
      </c>
      <c r="C1194" s="174">
        <v>5</v>
      </c>
      <c r="D1194" s="174" t="s">
        <v>5185</v>
      </c>
      <c r="E1194" s="175">
        <v>0.10285714285714286</v>
      </c>
      <c r="F1194" s="175">
        <v>9.6971428571428556E-2</v>
      </c>
      <c r="G1194" s="175">
        <f>IF(portfolio_toggle!$A$1=46,E1194,
IF(portfolio_toggle!$A$1=38,F1194,
"error: please specify 38 or 46 MMT"))</f>
        <v>0.10285714285714286</v>
      </c>
    </row>
    <row r="1195" spans="1:7" hidden="1">
      <c r="A1195" s="174" t="s">
        <v>634</v>
      </c>
      <c r="B1195" s="174">
        <v>2026</v>
      </c>
      <c r="C1195" s="174">
        <v>6</v>
      </c>
      <c r="D1195" s="174" t="s">
        <v>5186</v>
      </c>
      <c r="E1195" s="175">
        <v>0.19928571428571426</v>
      </c>
      <c r="F1195" s="175">
        <v>0.18788214285714283</v>
      </c>
      <c r="G1195" s="175">
        <f>IF(portfolio_toggle!$A$1=46,E1195,
IF(portfolio_toggle!$A$1=38,F1195,
"error: please specify 38 or 46 MMT"))</f>
        <v>0.19928571428571426</v>
      </c>
    </row>
    <row r="1196" spans="1:7" hidden="1">
      <c r="A1196" s="174" t="s">
        <v>634</v>
      </c>
      <c r="B1196" s="174">
        <v>2026</v>
      </c>
      <c r="C1196" s="174">
        <v>7</v>
      </c>
      <c r="D1196" s="174" t="s">
        <v>5187</v>
      </c>
      <c r="E1196" s="175">
        <v>0.25071428571428572</v>
      </c>
      <c r="F1196" s="175">
        <v>0.23636785714285713</v>
      </c>
      <c r="G1196" s="175">
        <f>IF(portfolio_toggle!$A$1=46,E1196,
IF(portfolio_toggle!$A$1=38,F1196,
"error: please specify 38 or 46 MMT"))</f>
        <v>0.25071428571428572</v>
      </c>
    </row>
    <row r="1197" spans="1:7" hidden="1">
      <c r="A1197" s="174" t="s">
        <v>634</v>
      </c>
      <c r="B1197" s="174">
        <v>2026</v>
      </c>
      <c r="C1197" s="174">
        <v>8</v>
      </c>
      <c r="D1197" s="174" t="s">
        <v>5188</v>
      </c>
      <c r="E1197" s="175">
        <v>0.17357142857142857</v>
      </c>
      <c r="F1197" s="175">
        <v>0.16363928571428571</v>
      </c>
      <c r="G1197" s="175">
        <f>IF(portfolio_toggle!$A$1=46,E1197,
IF(portfolio_toggle!$A$1=38,F1197,
"error: please specify 38 or 46 MMT"))</f>
        <v>0.17357142857142857</v>
      </c>
    </row>
    <row r="1198" spans="1:7" hidden="1">
      <c r="A1198" s="174" t="s">
        <v>634</v>
      </c>
      <c r="B1198" s="174">
        <v>2026</v>
      </c>
      <c r="C1198" s="174">
        <v>9</v>
      </c>
      <c r="D1198" s="174" t="s">
        <v>5189</v>
      </c>
      <c r="E1198" s="175">
        <v>8.8112200089894482E-2</v>
      </c>
      <c r="F1198" s="175">
        <v>8.4849999999999995E-2</v>
      </c>
      <c r="G1198" s="175">
        <f>IF(portfolio_toggle!$A$1=46,E1198,
IF(portfolio_toggle!$A$1=38,F1198,
"error: please specify 38 or 46 MMT"))</f>
        <v>8.8112200089894482E-2</v>
      </c>
    </row>
    <row r="1199" spans="1:7" hidden="1">
      <c r="A1199" s="174" t="s">
        <v>634</v>
      </c>
      <c r="B1199" s="174">
        <v>2026</v>
      </c>
      <c r="C1199" s="174">
        <v>10</v>
      </c>
      <c r="D1199" s="174" t="s">
        <v>5190</v>
      </c>
      <c r="E1199" s="175">
        <v>1.2857142857142857E-2</v>
      </c>
      <c r="F1199" s="175">
        <v>1.2121428571428569E-2</v>
      </c>
      <c r="G1199" s="175">
        <f>IF(portfolio_toggle!$A$1=46,E1199,
IF(portfolio_toggle!$A$1=38,F1199,
"error: please specify 38 or 46 MMT"))</f>
        <v>1.2857142857142857E-2</v>
      </c>
    </row>
    <row r="1200" spans="1:7" hidden="1">
      <c r="A1200" s="174" t="s">
        <v>634</v>
      </c>
      <c r="B1200" s="174">
        <v>2026</v>
      </c>
      <c r="C1200" s="174">
        <v>11</v>
      </c>
      <c r="D1200" s="174" t="s">
        <v>5191</v>
      </c>
      <c r="E1200" s="175">
        <v>1.2857142857142857E-2</v>
      </c>
      <c r="F1200" s="175">
        <v>1.2121428571428569E-2</v>
      </c>
      <c r="G1200" s="175">
        <f>IF(portfolio_toggle!$A$1=46,E1200,
IF(portfolio_toggle!$A$1=38,F1200,
"error: please specify 38 or 46 MMT"))</f>
        <v>1.2857142857142857E-2</v>
      </c>
    </row>
    <row r="1201" spans="1:7" hidden="1">
      <c r="A1201" s="174" t="s">
        <v>634</v>
      </c>
      <c r="B1201" s="174">
        <v>2026</v>
      </c>
      <c r="C1201" s="174">
        <v>12</v>
      </c>
      <c r="D1201" s="174" t="s">
        <v>5192</v>
      </c>
      <c r="E1201" s="175">
        <v>0</v>
      </c>
      <c r="F1201" s="175">
        <v>0</v>
      </c>
      <c r="G1201" s="175">
        <f>IF(portfolio_toggle!$A$1=46,E1201,
IF(portfolio_toggle!$A$1=38,F1201,
"error: please specify 38 or 46 MMT"))</f>
        <v>0</v>
      </c>
    </row>
    <row r="1202" spans="1:7" hidden="1">
      <c r="A1202" s="174" t="s">
        <v>634</v>
      </c>
      <c r="B1202" s="174">
        <v>2027</v>
      </c>
      <c r="C1202" s="174">
        <v>1</v>
      </c>
      <c r="D1202" s="174" t="s">
        <v>5193</v>
      </c>
      <c r="E1202" s="175">
        <v>2.5714285714285714E-2</v>
      </c>
      <c r="F1202" s="175">
        <v>2.1497714285714283E-2</v>
      </c>
      <c r="G1202" s="175">
        <f>IF(portfolio_toggle!$A$1=46,E1202,
IF(portfolio_toggle!$A$1=38,F1202,
"error: please specify 38 or 46 MMT"))</f>
        <v>2.5714285714285714E-2</v>
      </c>
    </row>
    <row r="1203" spans="1:7" hidden="1">
      <c r="A1203" s="174" t="s">
        <v>634</v>
      </c>
      <c r="B1203" s="174">
        <v>2027</v>
      </c>
      <c r="C1203" s="174">
        <v>2</v>
      </c>
      <c r="D1203" s="174" t="s">
        <v>5194</v>
      </c>
      <c r="E1203" s="175">
        <v>1.9285714285714285E-2</v>
      </c>
      <c r="F1203" s="175">
        <v>1.6123285714285712E-2</v>
      </c>
      <c r="G1203" s="175">
        <f>IF(portfolio_toggle!$A$1=46,E1203,
IF(portfolio_toggle!$A$1=38,F1203,
"error: please specify 38 or 46 MMT"))</f>
        <v>1.9285714285714285E-2</v>
      </c>
    </row>
    <row r="1204" spans="1:7" hidden="1">
      <c r="A1204" s="174" t="s">
        <v>634</v>
      </c>
      <c r="B1204" s="174">
        <v>2027</v>
      </c>
      <c r="C1204" s="174">
        <v>3</v>
      </c>
      <c r="D1204" s="174" t="s">
        <v>5195</v>
      </c>
      <c r="E1204" s="175">
        <v>0.1157142857142857</v>
      </c>
      <c r="F1204" s="175">
        <v>9.6739714285714276E-2</v>
      </c>
      <c r="G1204" s="175">
        <f>IF(portfolio_toggle!$A$1=46,E1204,
IF(portfolio_toggle!$A$1=38,F1204,
"error: please specify 38 or 46 MMT"))</f>
        <v>0.1157142857142857</v>
      </c>
    </row>
    <row r="1205" spans="1:7" hidden="1">
      <c r="A1205" s="174" t="s">
        <v>634</v>
      </c>
      <c r="B1205" s="174">
        <v>2027</v>
      </c>
      <c r="C1205" s="174">
        <v>4</v>
      </c>
      <c r="D1205" s="174" t="s">
        <v>5196</v>
      </c>
      <c r="E1205" s="175">
        <v>9.6428571428571419E-2</v>
      </c>
      <c r="F1205" s="175">
        <v>8.0616428571428561E-2</v>
      </c>
      <c r="G1205" s="175">
        <f>IF(portfolio_toggle!$A$1=46,E1205,
IF(portfolio_toggle!$A$1=38,F1205,
"error: please specify 38 or 46 MMT"))</f>
        <v>9.6428571428571419E-2</v>
      </c>
    </row>
    <row r="1206" spans="1:7" hidden="1">
      <c r="A1206" s="174" t="s">
        <v>634</v>
      </c>
      <c r="B1206" s="174">
        <v>2027</v>
      </c>
      <c r="C1206" s="174">
        <v>5</v>
      </c>
      <c r="D1206" s="174" t="s">
        <v>5197</v>
      </c>
      <c r="E1206" s="175">
        <v>0.10285714285714286</v>
      </c>
      <c r="F1206" s="175">
        <v>8.5990857142857133E-2</v>
      </c>
      <c r="G1206" s="175">
        <f>IF(portfolio_toggle!$A$1=46,E1206,
IF(portfolio_toggle!$A$1=38,F1206,
"error: please specify 38 or 46 MMT"))</f>
        <v>0.10285714285714286</v>
      </c>
    </row>
    <row r="1207" spans="1:7" hidden="1">
      <c r="A1207" s="174" t="s">
        <v>634</v>
      </c>
      <c r="B1207" s="174">
        <v>2027</v>
      </c>
      <c r="C1207" s="174">
        <v>6</v>
      </c>
      <c r="D1207" s="174" t="s">
        <v>5198</v>
      </c>
      <c r="E1207" s="175">
        <v>0.19928571428571426</v>
      </c>
      <c r="F1207" s="175">
        <v>0.16660728571428571</v>
      </c>
      <c r="G1207" s="175">
        <f>IF(portfolio_toggle!$A$1=46,E1207,
IF(portfolio_toggle!$A$1=38,F1207,
"error: please specify 38 or 46 MMT"))</f>
        <v>0.19928571428571426</v>
      </c>
    </row>
    <row r="1208" spans="1:7" hidden="1">
      <c r="A1208" s="174" t="s">
        <v>634</v>
      </c>
      <c r="B1208" s="174">
        <v>2027</v>
      </c>
      <c r="C1208" s="174">
        <v>7</v>
      </c>
      <c r="D1208" s="174" t="s">
        <v>5199</v>
      </c>
      <c r="E1208" s="175">
        <v>0.25071428571428572</v>
      </c>
      <c r="F1208" s="175">
        <v>0.20960271428571428</v>
      </c>
      <c r="G1208" s="175">
        <f>IF(portfolio_toggle!$A$1=46,E1208,
IF(portfolio_toggle!$A$1=38,F1208,
"error: please specify 38 or 46 MMT"))</f>
        <v>0.25071428571428572</v>
      </c>
    </row>
    <row r="1209" spans="1:7" hidden="1">
      <c r="A1209" s="174" t="s">
        <v>634</v>
      </c>
      <c r="B1209" s="174">
        <v>2027</v>
      </c>
      <c r="C1209" s="174">
        <v>8</v>
      </c>
      <c r="D1209" s="174" t="s">
        <v>5200</v>
      </c>
      <c r="E1209" s="175">
        <v>0.17357142857142857</v>
      </c>
      <c r="F1209" s="175">
        <v>0.14510957142857142</v>
      </c>
      <c r="G1209" s="175">
        <f>IF(portfolio_toggle!$A$1=46,E1209,
IF(portfolio_toggle!$A$1=38,F1209,
"error: please specify 38 or 46 MMT"))</f>
        <v>0.17357142857142857</v>
      </c>
    </row>
    <row r="1210" spans="1:7" hidden="1">
      <c r="A1210" s="174" t="s">
        <v>634</v>
      </c>
      <c r="B1210" s="174">
        <v>2027</v>
      </c>
      <c r="C1210" s="174">
        <v>9</v>
      </c>
      <c r="D1210" s="174" t="s">
        <v>5201</v>
      </c>
      <c r="E1210" s="175">
        <v>8.8371587812116265E-2</v>
      </c>
      <c r="F1210" s="175">
        <v>7.5242000000000003E-2</v>
      </c>
      <c r="G1210" s="175">
        <f>IF(portfolio_toggle!$A$1=46,E1210,
IF(portfolio_toggle!$A$1=38,F1210,
"error: please specify 38 or 46 MMT"))</f>
        <v>8.8371587812116265E-2</v>
      </c>
    </row>
    <row r="1211" spans="1:7" hidden="1">
      <c r="A1211" s="174" t="s">
        <v>634</v>
      </c>
      <c r="B1211" s="174">
        <v>2027</v>
      </c>
      <c r="C1211" s="174">
        <v>10</v>
      </c>
      <c r="D1211" s="174" t="s">
        <v>5202</v>
      </c>
      <c r="E1211" s="175">
        <v>1.2857142857142857E-2</v>
      </c>
      <c r="F1211" s="175">
        <v>1.0748857142857142E-2</v>
      </c>
      <c r="G1211" s="175">
        <f>IF(portfolio_toggle!$A$1=46,E1211,
IF(portfolio_toggle!$A$1=38,F1211,
"error: please specify 38 or 46 MMT"))</f>
        <v>1.2857142857142857E-2</v>
      </c>
    </row>
    <row r="1212" spans="1:7" hidden="1">
      <c r="A1212" s="174" t="s">
        <v>634</v>
      </c>
      <c r="B1212" s="174">
        <v>2027</v>
      </c>
      <c r="C1212" s="174">
        <v>11</v>
      </c>
      <c r="D1212" s="174" t="s">
        <v>5203</v>
      </c>
      <c r="E1212" s="175">
        <v>1.2857142857142857E-2</v>
      </c>
      <c r="F1212" s="175">
        <v>1.0748857142857142E-2</v>
      </c>
      <c r="G1212" s="175">
        <f>IF(portfolio_toggle!$A$1=46,E1212,
IF(portfolio_toggle!$A$1=38,F1212,
"error: please specify 38 or 46 MMT"))</f>
        <v>1.2857142857142857E-2</v>
      </c>
    </row>
    <row r="1213" spans="1:7" hidden="1">
      <c r="A1213" s="174" t="s">
        <v>634</v>
      </c>
      <c r="B1213" s="174">
        <v>2027</v>
      </c>
      <c r="C1213" s="174">
        <v>12</v>
      </c>
      <c r="D1213" s="174" t="s">
        <v>5204</v>
      </c>
      <c r="E1213" s="175">
        <v>0</v>
      </c>
      <c r="F1213" s="175">
        <v>0</v>
      </c>
      <c r="G1213" s="175">
        <f>IF(portfolio_toggle!$A$1=46,E1213,
IF(portfolio_toggle!$A$1=38,F1213,
"error: please specify 38 or 46 MMT"))</f>
        <v>0</v>
      </c>
    </row>
    <row r="1214" spans="1:7" hidden="1">
      <c r="A1214" s="174" t="s">
        <v>634</v>
      </c>
      <c r="B1214" s="174">
        <v>2028</v>
      </c>
      <c r="C1214" s="174">
        <v>1</v>
      </c>
      <c r="D1214" s="174" t="s">
        <v>5205</v>
      </c>
      <c r="E1214" s="175">
        <v>2.5714285714285714E-2</v>
      </c>
      <c r="F1214" s="175">
        <v>1.8752857142857141E-2</v>
      </c>
      <c r="G1214" s="175">
        <f>IF(portfolio_toggle!$A$1=46,E1214,
IF(portfolio_toggle!$A$1=38,F1214,
"error: please specify 38 or 46 MMT"))</f>
        <v>2.5714285714285714E-2</v>
      </c>
    </row>
    <row r="1215" spans="1:7" hidden="1">
      <c r="A1215" s="174" t="s">
        <v>634</v>
      </c>
      <c r="B1215" s="174">
        <v>2028</v>
      </c>
      <c r="C1215" s="174">
        <v>2</v>
      </c>
      <c r="D1215" s="174" t="s">
        <v>5206</v>
      </c>
      <c r="E1215" s="175">
        <v>1.9285714285714285E-2</v>
      </c>
      <c r="F1215" s="175">
        <v>1.4064642857142854E-2</v>
      </c>
      <c r="G1215" s="175">
        <f>IF(portfolio_toggle!$A$1=46,E1215,
IF(portfolio_toggle!$A$1=38,F1215,
"error: please specify 38 or 46 MMT"))</f>
        <v>1.9285714285714285E-2</v>
      </c>
    </row>
    <row r="1216" spans="1:7" hidden="1">
      <c r="A1216" s="174" t="s">
        <v>634</v>
      </c>
      <c r="B1216" s="174">
        <v>2028</v>
      </c>
      <c r="C1216" s="174">
        <v>3</v>
      </c>
      <c r="D1216" s="174" t="s">
        <v>5207</v>
      </c>
      <c r="E1216" s="175">
        <v>0.1157142857142857</v>
      </c>
      <c r="F1216" s="175">
        <v>8.4387857142857126E-2</v>
      </c>
      <c r="G1216" s="175">
        <f>IF(portfolio_toggle!$A$1=46,E1216,
IF(portfolio_toggle!$A$1=38,F1216,
"error: please specify 38 or 46 MMT"))</f>
        <v>0.1157142857142857</v>
      </c>
    </row>
    <row r="1217" spans="1:7" hidden="1">
      <c r="A1217" s="174" t="s">
        <v>634</v>
      </c>
      <c r="B1217" s="174">
        <v>2028</v>
      </c>
      <c r="C1217" s="174">
        <v>4</v>
      </c>
      <c r="D1217" s="174" t="s">
        <v>5208</v>
      </c>
      <c r="E1217" s="175">
        <v>9.6428571428571419E-2</v>
      </c>
      <c r="F1217" s="175">
        <v>7.0323214285714267E-2</v>
      </c>
      <c r="G1217" s="175">
        <f>IF(portfolio_toggle!$A$1=46,E1217,
IF(portfolio_toggle!$A$1=38,F1217,
"error: please specify 38 or 46 MMT"))</f>
        <v>9.6428571428571419E-2</v>
      </c>
    </row>
    <row r="1218" spans="1:7" hidden="1">
      <c r="A1218" s="174" t="s">
        <v>634</v>
      </c>
      <c r="B1218" s="174">
        <v>2028</v>
      </c>
      <c r="C1218" s="174">
        <v>5</v>
      </c>
      <c r="D1218" s="174" t="s">
        <v>5209</v>
      </c>
      <c r="E1218" s="175">
        <v>0.10285714285714286</v>
      </c>
      <c r="F1218" s="175">
        <v>7.5011428571428562E-2</v>
      </c>
      <c r="G1218" s="175">
        <f>IF(portfolio_toggle!$A$1=46,E1218,
IF(portfolio_toggle!$A$1=38,F1218,
"error: please specify 38 or 46 MMT"))</f>
        <v>0.10285714285714286</v>
      </c>
    </row>
    <row r="1219" spans="1:7" hidden="1">
      <c r="A1219" s="174" t="s">
        <v>634</v>
      </c>
      <c r="B1219" s="174">
        <v>2028</v>
      </c>
      <c r="C1219" s="174">
        <v>6</v>
      </c>
      <c r="D1219" s="174" t="s">
        <v>5210</v>
      </c>
      <c r="E1219" s="175">
        <v>0.19928571428571426</v>
      </c>
      <c r="F1219" s="175">
        <v>0.14533464285714284</v>
      </c>
      <c r="G1219" s="175">
        <f>IF(portfolio_toggle!$A$1=46,E1219,
IF(portfolio_toggle!$A$1=38,F1219,
"error: please specify 38 or 46 MMT"))</f>
        <v>0.19928571428571426</v>
      </c>
    </row>
    <row r="1220" spans="1:7" hidden="1">
      <c r="A1220" s="174" t="s">
        <v>634</v>
      </c>
      <c r="B1220" s="174">
        <v>2028</v>
      </c>
      <c r="C1220" s="174">
        <v>7</v>
      </c>
      <c r="D1220" s="174" t="s">
        <v>5211</v>
      </c>
      <c r="E1220" s="175">
        <v>0.25071428571428572</v>
      </c>
      <c r="F1220" s="175">
        <v>0.18284035714285712</v>
      </c>
      <c r="G1220" s="175">
        <f>IF(portfolio_toggle!$A$1=46,E1220,
IF(portfolio_toggle!$A$1=38,F1220,
"error: please specify 38 or 46 MMT"))</f>
        <v>0.25071428571428572</v>
      </c>
    </row>
    <row r="1221" spans="1:7" hidden="1">
      <c r="A1221" s="174" t="s">
        <v>634</v>
      </c>
      <c r="B1221" s="174">
        <v>2028</v>
      </c>
      <c r="C1221" s="174">
        <v>8</v>
      </c>
      <c r="D1221" s="174" t="s">
        <v>5212</v>
      </c>
      <c r="E1221" s="175">
        <v>0.17357142857142857</v>
      </c>
      <c r="F1221" s="175">
        <v>0.12658178571428572</v>
      </c>
      <c r="G1221" s="175">
        <f>IF(portfolio_toggle!$A$1=46,E1221,
IF(portfolio_toggle!$A$1=38,F1221,
"error: please specify 38 or 46 MMT"))</f>
        <v>0.17357142857142857</v>
      </c>
    </row>
    <row r="1222" spans="1:7" hidden="1">
      <c r="A1222" s="174" t="s">
        <v>634</v>
      </c>
      <c r="B1222" s="174">
        <v>2028</v>
      </c>
      <c r="C1222" s="174">
        <v>9</v>
      </c>
      <c r="D1222" s="174" t="s">
        <v>5213</v>
      </c>
      <c r="E1222" s="175">
        <v>8.8630975534338047E-2</v>
      </c>
      <c r="F1222" s="175">
        <v>6.5634999999999999E-2</v>
      </c>
      <c r="G1222" s="175">
        <f>IF(portfolio_toggle!$A$1=46,E1222,
IF(portfolio_toggle!$A$1=38,F1222,
"error: please specify 38 or 46 MMT"))</f>
        <v>8.8630975534338047E-2</v>
      </c>
    </row>
    <row r="1223" spans="1:7" hidden="1">
      <c r="A1223" s="174" t="s">
        <v>634</v>
      </c>
      <c r="B1223" s="174">
        <v>2028</v>
      </c>
      <c r="C1223" s="174">
        <v>10</v>
      </c>
      <c r="D1223" s="174" t="s">
        <v>5214</v>
      </c>
      <c r="E1223" s="175">
        <v>1.2857142857142857E-2</v>
      </c>
      <c r="F1223" s="175">
        <v>9.3764285714285703E-3</v>
      </c>
      <c r="G1223" s="175">
        <f>IF(portfolio_toggle!$A$1=46,E1223,
IF(portfolio_toggle!$A$1=38,F1223,
"error: please specify 38 or 46 MMT"))</f>
        <v>1.2857142857142857E-2</v>
      </c>
    </row>
    <row r="1224" spans="1:7" hidden="1">
      <c r="A1224" s="174" t="s">
        <v>634</v>
      </c>
      <c r="B1224" s="174">
        <v>2028</v>
      </c>
      <c r="C1224" s="174">
        <v>11</v>
      </c>
      <c r="D1224" s="174" t="s">
        <v>5215</v>
      </c>
      <c r="E1224" s="175">
        <v>1.2857142857142857E-2</v>
      </c>
      <c r="F1224" s="175">
        <v>9.3764285714285703E-3</v>
      </c>
      <c r="G1224" s="175">
        <f>IF(portfolio_toggle!$A$1=46,E1224,
IF(portfolio_toggle!$A$1=38,F1224,
"error: please specify 38 or 46 MMT"))</f>
        <v>1.2857142857142857E-2</v>
      </c>
    </row>
    <row r="1225" spans="1:7" hidden="1">
      <c r="A1225" s="174" t="s">
        <v>634</v>
      </c>
      <c r="B1225" s="174">
        <v>2028</v>
      </c>
      <c r="C1225" s="174">
        <v>12</v>
      </c>
      <c r="D1225" s="174" t="s">
        <v>5216</v>
      </c>
      <c r="E1225" s="175">
        <v>0</v>
      </c>
      <c r="F1225" s="175">
        <v>0</v>
      </c>
      <c r="G1225" s="175">
        <f>IF(portfolio_toggle!$A$1=46,E1225,
IF(portfolio_toggle!$A$1=38,F1225,
"error: please specify 38 or 46 MMT"))</f>
        <v>0</v>
      </c>
    </row>
    <row r="1226" spans="1:7" hidden="1">
      <c r="A1226" s="174" t="s">
        <v>634</v>
      </c>
      <c r="B1226" s="174">
        <v>2029</v>
      </c>
      <c r="C1226" s="174">
        <v>1</v>
      </c>
      <c r="D1226" s="174" t="s">
        <v>5217</v>
      </c>
      <c r="E1226" s="175">
        <v>2.5714285714285714E-2</v>
      </c>
      <c r="F1226" s="175">
        <v>1.6007999999999998E-2</v>
      </c>
      <c r="G1226" s="175">
        <f>IF(portfolio_toggle!$A$1=46,E1226,
IF(portfolio_toggle!$A$1=38,F1226,
"error: please specify 38 or 46 MMT"))</f>
        <v>2.5714285714285714E-2</v>
      </c>
    </row>
    <row r="1227" spans="1:7" hidden="1">
      <c r="A1227" s="174" t="s">
        <v>634</v>
      </c>
      <c r="B1227" s="174">
        <v>2029</v>
      </c>
      <c r="C1227" s="174">
        <v>2</v>
      </c>
      <c r="D1227" s="174" t="s">
        <v>5218</v>
      </c>
      <c r="E1227" s="175">
        <v>1.9285714285714285E-2</v>
      </c>
      <c r="F1227" s="175">
        <v>1.2005999999999998E-2</v>
      </c>
      <c r="G1227" s="175">
        <f>IF(portfolio_toggle!$A$1=46,E1227,
IF(portfolio_toggle!$A$1=38,F1227,
"error: please specify 38 or 46 MMT"))</f>
        <v>1.9285714285714285E-2</v>
      </c>
    </row>
    <row r="1228" spans="1:7" hidden="1">
      <c r="A1228" s="174" t="s">
        <v>634</v>
      </c>
      <c r="B1228" s="174">
        <v>2029</v>
      </c>
      <c r="C1228" s="174">
        <v>3</v>
      </c>
      <c r="D1228" s="174" t="s">
        <v>5219</v>
      </c>
      <c r="E1228" s="175">
        <v>0.1157142857142857</v>
      </c>
      <c r="F1228" s="175">
        <v>7.2035999999999989E-2</v>
      </c>
      <c r="G1228" s="175">
        <f>IF(portfolio_toggle!$A$1=46,E1228,
IF(portfolio_toggle!$A$1=38,F1228,
"error: please specify 38 or 46 MMT"))</f>
        <v>0.1157142857142857</v>
      </c>
    </row>
    <row r="1229" spans="1:7" hidden="1">
      <c r="A1229" s="174" t="s">
        <v>634</v>
      </c>
      <c r="B1229" s="174">
        <v>2029</v>
      </c>
      <c r="C1229" s="174">
        <v>4</v>
      </c>
      <c r="D1229" s="174" t="s">
        <v>5220</v>
      </c>
      <c r="E1229" s="175">
        <v>9.6428571428571419E-2</v>
      </c>
      <c r="F1229" s="175">
        <v>6.0029999999999986E-2</v>
      </c>
      <c r="G1229" s="175">
        <f>IF(portfolio_toggle!$A$1=46,E1229,
IF(portfolio_toggle!$A$1=38,F1229,
"error: please specify 38 or 46 MMT"))</f>
        <v>9.6428571428571419E-2</v>
      </c>
    </row>
    <row r="1230" spans="1:7" hidden="1">
      <c r="A1230" s="174" t="s">
        <v>634</v>
      </c>
      <c r="B1230" s="174">
        <v>2029</v>
      </c>
      <c r="C1230" s="174">
        <v>5</v>
      </c>
      <c r="D1230" s="174" t="s">
        <v>5221</v>
      </c>
      <c r="E1230" s="175">
        <v>0.10285714285714286</v>
      </c>
      <c r="F1230" s="175">
        <v>6.4031999999999992E-2</v>
      </c>
      <c r="G1230" s="175">
        <f>IF(portfolio_toggle!$A$1=46,E1230,
IF(portfolio_toggle!$A$1=38,F1230,
"error: please specify 38 or 46 MMT"))</f>
        <v>0.10285714285714286</v>
      </c>
    </row>
    <row r="1231" spans="1:7" hidden="1">
      <c r="A1231" s="174" t="s">
        <v>634</v>
      </c>
      <c r="B1231" s="174">
        <v>2029</v>
      </c>
      <c r="C1231" s="174">
        <v>6</v>
      </c>
      <c r="D1231" s="174" t="s">
        <v>5222</v>
      </c>
      <c r="E1231" s="175">
        <v>0.19928571428571426</v>
      </c>
      <c r="F1231" s="175">
        <v>0.12406199999999998</v>
      </c>
      <c r="G1231" s="175">
        <f>IF(portfolio_toggle!$A$1=46,E1231,
IF(portfolio_toggle!$A$1=38,F1231,
"error: please specify 38 or 46 MMT"))</f>
        <v>0.19928571428571426</v>
      </c>
    </row>
    <row r="1232" spans="1:7" hidden="1">
      <c r="A1232" s="174" t="s">
        <v>634</v>
      </c>
      <c r="B1232" s="174">
        <v>2029</v>
      </c>
      <c r="C1232" s="174">
        <v>7</v>
      </c>
      <c r="D1232" s="174" t="s">
        <v>5223</v>
      </c>
      <c r="E1232" s="175">
        <v>0.25071428571428572</v>
      </c>
      <c r="F1232" s="175">
        <v>0.15607799999999999</v>
      </c>
      <c r="G1232" s="175">
        <f>IF(portfolio_toggle!$A$1=46,E1232,
IF(portfolio_toggle!$A$1=38,F1232,
"error: please specify 38 or 46 MMT"))</f>
        <v>0.25071428571428572</v>
      </c>
    </row>
    <row r="1233" spans="1:7" hidden="1">
      <c r="A1233" s="174" t="s">
        <v>634</v>
      </c>
      <c r="B1233" s="174">
        <v>2029</v>
      </c>
      <c r="C1233" s="174">
        <v>8</v>
      </c>
      <c r="D1233" s="174" t="s">
        <v>5224</v>
      </c>
      <c r="E1233" s="175">
        <v>0.17357142857142857</v>
      </c>
      <c r="F1233" s="175">
        <v>0.108054</v>
      </c>
      <c r="G1233" s="175">
        <f>IF(portfolio_toggle!$A$1=46,E1233,
IF(portfolio_toggle!$A$1=38,F1233,
"error: please specify 38 or 46 MMT"))</f>
        <v>0.17357142857142857</v>
      </c>
    </row>
    <row r="1234" spans="1:7" hidden="1">
      <c r="A1234" s="174" t="s">
        <v>634</v>
      </c>
      <c r="B1234" s="174">
        <v>2029</v>
      </c>
      <c r="C1234" s="174">
        <v>9</v>
      </c>
      <c r="D1234" s="174" t="s">
        <v>5225</v>
      </c>
      <c r="E1234" s="175">
        <v>8.8890363256559829E-2</v>
      </c>
      <c r="F1234" s="175">
        <v>5.6027999999999994E-2</v>
      </c>
      <c r="G1234" s="175">
        <f>IF(portfolio_toggle!$A$1=46,E1234,
IF(portfolio_toggle!$A$1=38,F1234,
"error: please specify 38 or 46 MMT"))</f>
        <v>8.8890363256559829E-2</v>
      </c>
    </row>
    <row r="1235" spans="1:7" hidden="1">
      <c r="A1235" s="174" t="s">
        <v>634</v>
      </c>
      <c r="B1235" s="174">
        <v>2029</v>
      </c>
      <c r="C1235" s="174">
        <v>10</v>
      </c>
      <c r="D1235" s="174" t="s">
        <v>5226</v>
      </c>
      <c r="E1235" s="175">
        <v>1.2857142857142857E-2</v>
      </c>
      <c r="F1235" s="175">
        <v>8.003999999999999E-3</v>
      </c>
      <c r="G1235" s="175">
        <f>IF(portfolio_toggle!$A$1=46,E1235,
IF(portfolio_toggle!$A$1=38,F1235,
"error: please specify 38 or 46 MMT"))</f>
        <v>1.2857142857142857E-2</v>
      </c>
    </row>
    <row r="1236" spans="1:7" hidden="1">
      <c r="A1236" s="174" t="s">
        <v>634</v>
      </c>
      <c r="B1236" s="174">
        <v>2029</v>
      </c>
      <c r="C1236" s="174">
        <v>11</v>
      </c>
      <c r="D1236" s="174" t="s">
        <v>5227</v>
      </c>
      <c r="E1236" s="175">
        <v>1.2857142857142857E-2</v>
      </c>
      <c r="F1236" s="175">
        <v>8.003999999999999E-3</v>
      </c>
      <c r="G1236" s="175">
        <f>IF(portfolio_toggle!$A$1=46,E1236,
IF(portfolio_toggle!$A$1=38,F1236,
"error: please specify 38 or 46 MMT"))</f>
        <v>1.2857142857142857E-2</v>
      </c>
    </row>
    <row r="1237" spans="1:7" hidden="1">
      <c r="A1237" s="174" t="s">
        <v>634</v>
      </c>
      <c r="B1237" s="174">
        <v>2029</v>
      </c>
      <c r="C1237" s="174">
        <v>12</v>
      </c>
      <c r="D1237" s="174" t="s">
        <v>5228</v>
      </c>
      <c r="E1237" s="175">
        <v>0</v>
      </c>
      <c r="F1237" s="175">
        <v>0</v>
      </c>
      <c r="G1237" s="175">
        <f>IF(portfolio_toggle!$A$1=46,E1237,
IF(portfolio_toggle!$A$1=38,F1237,
"error: please specify 38 or 46 MMT"))</f>
        <v>0</v>
      </c>
    </row>
    <row r="1238" spans="1:7" hidden="1">
      <c r="A1238" s="174" t="s">
        <v>634</v>
      </c>
      <c r="B1238" s="174">
        <v>2030</v>
      </c>
      <c r="C1238" s="174">
        <v>1</v>
      </c>
      <c r="D1238" s="174" t="s">
        <v>5229</v>
      </c>
      <c r="E1238" s="175">
        <v>2.5714285714285714E-2</v>
      </c>
      <c r="F1238" s="175">
        <v>1.3263142857142855E-2</v>
      </c>
      <c r="G1238" s="175">
        <f>IF(portfolio_toggle!$A$1=46,E1238,
IF(portfolio_toggle!$A$1=38,F1238,
"error: please specify 38 or 46 MMT"))</f>
        <v>2.5714285714285714E-2</v>
      </c>
    </row>
    <row r="1239" spans="1:7" hidden="1">
      <c r="A1239" s="174" t="s">
        <v>634</v>
      </c>
      <c r="B1239" s="174">
        <v>2030</v>
      </c>
      <c r="C1239" s="174">
        <v>2</v>
      </c>
      <c r="D1239" s="174" t="s">
        <v>5230</v>
      </c>
      <c r="E1239" s="175">
        <v>1.9285714285714285E-2</v>
      </c>
      <c r="F1239" s="175">
        <v>9.9473571428571415E-3</v>
      </c>
      <c r="G1239" s="175">
        <f>IF(portfolio_toggle!$A$1=46,E1239,
IF(portfolio_toggle!$A$1=38,F1239,
"error: please specify 38 or 46 MMT"))</f>
        <v>1.9285714285714285E-2</v>
      </c>
    </row>
    <row r="1240" spans="1:7" hidden="1">
      <c r="A1240" s="174" t="s">
        <v>634</v>
      </c>
      <c r="B1240" s="174">
        <v>2030</v>
      </c>
      <c r="C1240" s="174">
        <v>3</v>
      </c>
      <c r="D1240" s="174" t="s">
        <v>5231</v>
      </c>
      <c r="E1240" s="175">
        <v>0.1157142857142857</v>
      </c>
      <c r="F1240" s="175">
        <v>5.9684142857142845E-2</v>
      </c>
      <c r="G1240" s="175">
        <f>IF(portfolio_toggle!$A$1=46,E1240,
IF(portfolio_toggle!$A$1=38,F1240,
"error: please specify 38 or 46 MMT"))</f>
        <v>0.1157142857142857</v>
      </c>
    </row>
    <row r="1241" spans="1:7" hidden="1">
      <c r="A1241" s="174" t="s">
        <v>634</v>
      </c>
      <c r="B1241" s="174">
        <v>2030</v>
      </c>
      <c r="C1241" s="174">
        <v>4</v>
      </c>
      <c r="D1241" s="174" t="s">
        <v>5232</v>
      </c>
      <c r="E1241" s="175">
        <v>9.6428571428571419E-2</v>
      </c>
      <c r="F1241" s="175">
        <v>4.9736785714285706E-2</v>
      </c>
      <c r="G1241" s="175">
        <f>IF(portfolio_toggle!$A$1=46,E1241,
IF(portfolio_toggle!$A$1=38,F1241,
"error: please specify 38 or 46 MMT"))</f>
        <v>9.6428571428571419E-2</v>
      </c>
    </row>
    <row r="1242" spans="1:7" hidden="1">
      <c r="A1242" s="174" t="s">
        <v>634</v>
      </c>
      <c r="B1242" s="174">
        <v>2030</v>
      </c>
      <c r="C1242" s="174">
        <v>5</v>
      </c>
      <c r="D1242" s="174" t="s">
        <v>5233</v>
      </c>
      <c r="E1242" s="175">
        <v>0.10285714285714286</v>
      </c>
      <c r="F1242" s="175">
        <v>5.3052571428571421E-2</v>
      </c>
      <c r="G1242" s="175">
        <f>IF(portfolio_toggle!$A$1=46,E1242,
IF(portfolio_toggle!$A$1=38,F1242,
"error: please specify 38 or 46 MMT"))</f>
        <v>0.10285714285714286</v>
      </c>
    </row>
    <row r="1243" spans="1:7" hidden="1">
      <c r="A1243" s="174" t="s">
        <v>634</v>
      </c>
      <c r="B1243" s="174">
        <v>2030</v>
      </c>
      <c r="C1243" s="174">
        <v>6</v>
      </c>
      <c r="D1243" s="174" t="s">
        <v>5234</v>
      </c>
      <c r="E1243" s="175">
        <v>0.19928571428571426</v>
      </c>
      <c r="F1243" s="175">
        <v>0.10278935714285713</v>
      </c>
      <c r="G1243" s="175">
        <f>IF(portfolio_toggle!$A$1=46,E1243,
IF(portfolio_toggle!$A$1=38,F1243,
"error: please specify 38 or 46 MMT"))</f>
        <v>0.19928571428571426</v>
      </c>
    </row>
    <row r="1244" spans="1:7" hidden="1">
      <c r="A1244" s="174" t="s">
        <v>634</v>
      </c>
      <c r="B1244" s="174">
        <v>2030</v>
      </c>
      <c r="C1244" s="174">
        <v>7</v>
      </c>
      <c r="D1244" s="174" t="s">
        <v>5235</v>
      </c>
      <c r="E1244" s="175">
        <v>0.25071428571428572</v>
      </c>
      <c r="F1244" s="175">
        <v>0.12931564285714284</v>
      </c>
      <c r="G1244" s="175">
        <f>IF(portfolio_toggle!$A$1=46,E1244,
IF(portfolio_toggle!$A$1=38,F1244,
"error: please specify 38 or 46 MMT"))</f>
        <v>0.25071428571428572</v>
      </c>
    </row>
    <row r="1245" spans="1:7" hidden="1">
      <c r="A1245" s="174" t="s">
        <v>634</v>
      </c>
      <c r="B1245" s="174">
        <v>2030</v>
      </c>
      <c r="C1245" s="174">
        <v>8</v>
      </c>
      <c r="D1245" s="174" t="s">
        <v>5236</v>
      </c>
      <c r="E1245" s="175">
        <v>0.17357142857142857</v>
      </c>
      <c r="F1245" s="175">
        <v>8.9526214285714278E-2</v>
      </c>
      <c r="G1245" s="175">
        <f>IF(portfolio_toggle!$A$1=46,E1245,
IF(portfolio_toggle!$A$1=38,F1245,
"error: please specify 38 or 46 MMT"))</f>
        <v>0.17357142857142857</v>
      </c>
    </row>
    <row r="1246" spans="1:7" hidden="1">
      <c r="A1246" s="174" t="s">
        <v>634</v>
      </c>
      <c r="B1246" s="174">
        <v>2030</v>
      </c>
      <c r="C1246" s="174">
        <v>9</v>
      </c>
      <c r="D1246" s="174" t="s">
        <v>5237</v>
      </c>
      <c r="E1246" s="175">
        <v>8.9149750978781611E-2</v>
      </c>
      <c r="F1246" s="175">
        <v>4.6420999999999997E-2</v>
      </c>
      <c r="G1246" s="175">
        <f>IF(portfolio_toggle!$A$1=46,E1246,
IF(portfolio_toggle!$A$1=38,F1246,
"error: please specify 38 or 46 MMT"))</f>
        <v>8.9149750978781611E-2</v>
      </c>
    </row>
    <row r="1247" spans="1:7" hidden="1">
      <c r="A1247" s="174" t="s">
        <v>634</v>
      </c>
      <c r="B1247" s="174">
        <v>2030</v>
      </c>
      <c r="C1247" s="174">
        <v>10</v>
      </c>
      <c r="D1247" s="174" t="s">
        <v>5238</v>
      </c>
      <c r="E1247" s="175">
        <v>1.2857142857142857E-2</v>
      </c>
      <c r="F1247" s="175">
        <v>6.6315714285714276E-3</v>
      </c>
      <c r="G1247" s="175">
        <f>IF(portfolio_toggle!$A$1=46,E1247,
IF(portfolio_toggle!$A$1=38,F1247,
"error: please specify 38 or 46 MMT"))</f>
        <v>1.2857142857142857E-2</v>
      </c>
    </row>
    <row r="1248" spans="1:7" hidden="1">
      <c r="A1248" s="174" t="s">
        <v>634</v>
      </c>
      <c r="B1248" s="174">
        <v>2030</v>
      </c>
      <c r="C1248" s="174">
        <v>11</v>
      </c>
      <c r="D1248" s="174" t="s">
        <v>5239</v>
      </c>
      <c r="E1248" s="175">
        <v>1.2857142857142857E-2</v>
      </c>
      <c r="F1248" s="175">
        <v>6.6315714285714276E-3</v>
      </c>
      <c r="G1248" s="175">
        <f>IF(portfolio_toggle!$A$1=46,E1248,
IF(portfolio_toggle!$A$1=38,F1248,
"error: please specify 38 or 46 MMT"))</f>
        <v>1.2857142857142857E-2</v>
      </c>
    </row>
    <row r="1249" spans="1:7" hidden="1">
      <c r="A1249" s="174" t="s">
        <v>634</v>
      </c>
      <c r="B1249" s="174">
        <v>2030</v>
      </c>
      <c r="C1249" s="174">
        <v>12</v>
      </c>
      <c r="D1249" s="174" t="s">
        <v>5240</v>
      </c>
      <c r="E1249" s="175">
        <v>0</v>
      </c>
      <c r="F1249" s="175">
        <v>0</v>
      </c>
      <c r="G1249" s="175">
        <f>IF(portfolio_toggle!$A$1=46,E1249,
IF(portfolio_toggle!$A$1=38,F1249,
"error: please specify 38 or 46 MMT"))</f>
        <v>0</v>
      </c>
    </row>
    <row r="1250" spans="1:7" hidden="1">
      <c r="A1250" s="174" t="s">
        <v>635</v>
      </c>
      <c r="B1250" s="174">
        <v>2020</v>
      </c>
      <c r="C1250" s="174">
        <v>1</v>
      </c>
      <c r="D1250" s="174" t="s">
        <v>5241</v>
      </c>
      <c r="E1250" s="175">
        <v>1</v>
      </c>
      <c r="F1250" s="175">
        <v>1</v>
      </c>
      <c r="G1250" s="175">
        <f>IF(portfolio_toggle!$A$1=46,E1250,
IF(portfolio_toggle!$A$1=38,F1250,
"error: please specify 38 or 46 MMT"))</f>
        <v>1</v>
      </c>
    </row>
    <row r="1251" spans="1:7" hidden="1">
      <c r="A1251" s="174" t="s">
        <v>635</v>
      </c>
      <c r="B1251" s="174">
        <v>2020</v>
      </c>
      <c r="C1251" s="174">
        <v>2</v>
      </c>
      <c r="D1251" s="174" t="s">
        <v>5242</v>
      </c>
      <c r="E1251" s="175">
        <v>1</v>
      </c>
      <c r="F1251" s="175">
        <v>1</v>
      </c>
      <c r="G1251" s="175">
        <f>IF(portfolio_toggle!$A$1=46,E1251,
IF(portfolio_toggle!$A$1=38,F1251,
"error: please specify 38 or 46 MMT"))</f>
        <v>1</v>
      </c>
    </row>
    <row r="1252" spans="1:7" hidden="1">
      <c r="A1252" s="174" t="s">
        <v>635</v>
      </c>
      <c r="B1252" s="174">
        <v>2020</v>
      </c>
      <c r="C1252" s="174">
        <v>3</v>
      </c>
      <c r="D1252" s="174" t="s">
        <v>5243</v>
      </c>
      <c r="E1252" s="175">
        <v>1</v>
      </c>
      <c r="F1252" s="175">
        <v>1</v>
      </c>
      <c r="G1252" s="175">
        <f>IF(portfolio_toggle!$A$1=46,E1252,
IF(portfolio_toggle!$A$1=38,F1252,
"error: please specify 38 or 46 MMT"))</f>
        <v>1</v>
      </c>
    </row>
    <row r="1253" spans="1:7" hidden="1">
      <c r="A1253" s="174" t="s">
        <v>635</v>
      </c>
      <c r="B1253" s="174">
        <v>2020</v>
      </c>
      <c r="C1253" s="174">
        <v>4</v>
      </c>
      <c r="D1253" s="174" t="s">
        <v>5244</v>
      </c>
      <c r="E1253" s="175">
        <v>1</v>
      </c>
      <c r="F1253" s="175">
        <v>1</v>
      </c>
      <c r="G1253" s="175">
        <f>IF(portfolio_toggle!$A$1=46,E1253,
IF(portfolio_toggle!$A$1=38,F1253,
"error: please specify 38 or 46 MMT"))</f>
        <v>1</v>
      </c>
    </row>
    <row r="1254" spans="1:7" hidden="1">
      <c r="A1254" s="174" t="s">
        <v>635</v>
      </c>
      <c r="B1254" s="174">
        <v>2020</v>
      </c>
      <c r="C1254" s="174">
        <v>5</v>
      </c>
      <c r="D1254" s="174" t="s">
        <v>5245</v>
      </c>
      <c r="E1254" s="175">
        <v>1</v>
      </c>
      <c r="F1254" s="175">
        <v>1</v>
      </c>
      <c r="G1254" s="175">
        <f>IF(portfolio_toggle!$A$1=46,E1254,
IF(portfolio_toggle!$A$1=38,F1254,
"error: please specify 38 or 46 MMT"))</f>
        <v>1</v>
      </c>
    </row>
    <row r="1255" spans="1:7" hidden="1">
      <c r="A1255" s="174" t="s">
        <v>635</v>
      </c>
      <c r="B1255" s="174">
        <v>2020</v>
      </c>
      <c r="C1255" s="174">
        <v>6</v>
      </c>
      <c r="D1255" s="174" t="s">
        <v>5246</v>
      </c>
      <c r="E1255" s="175">
        <v>1</v>
      </c>
      <c r="F1255" s="175">
        <v>1</v>
      </c>
      <c r="G1255" s="175">
        <f>IF(portfolio_toggle!$A$1=46,E1255,
IF(portfolio_toggle!$A$1=38,F1255,
"error: please specify 38 or 46 MMT"))</f>
        <v>1</v>
      </c>
    </row>
    <row r="1256" spans="1:7" hidden="1">
      <c r="A1256" s="174" t="s">
        <v>635</v>
      </c>
      <c r="B1256" s="174">
        <v>2020</v>
      </c>
      <c r="C1256" s="174">
        <v>7</v>
      </c>
      <c r="D1256" s="174" t="s">
        <v>5247</v>
      </c>
      <c r="E1256" s="175">
        <v>1</v>
      </c>
      <c r="F1256" s="175">
        <v>1</v>
      </c>
      <c r="G1256" s="175">
        <f>IF(portfolio_toggle!$A$1=46,E1256,
IF(portfolio_toggle!$A$1=38,F1256,
"error: please specify 38 or 46 MMT"))</f>
        <v>1</v>
      </c>
    </row>
    <row r="1257" spans="1:7" hidden="1">
      <c r="A1257" s="174" t="s">
        <v>635</v>
      </c>
      <c r="B1257" s="174">
        <v>2020</v>
      </c>
      <c r="C1257" s="174">
        <v>8</v>
      </c>
      <c r="D1257" s="174" t="s">
        <v>5248</v>
      </c>
      <c r="E1257" s="175">
        <v>1</v>
      </c>
      <c r="F1257" s="175">
        <v>1</v>
      </c>
      <c r="G1257" s="175">
        <f>IF(portfolio_toggle!$A$1=46,E1257,
IF(portfolio_toggle!$A$1=38,F1257,
"error: please specify 38 or 46 MMT"))</f>
        <v>1</v>
      </c>
    </row>
    <row r="1258" spans="1:7" hidden="1">
      <c r="A1258" s="174" t="s">
        <v>635</v>
      </c>
      <c r="B1258" s="174">
        <v>2020</v>
      </c>
      <c r="C1258" s="174">
        <v>9</v>
      </c>
      <c r="D1258" s="174" t="s">
        <v>5249</v>
      </c>
      <c r="E1258" s="175">
        <v>1</v>
      </c>
      <c r="F1258" s="175">
        <v>1</v>
      </c>
      <c r="G1258" s="175">
        <f>IF(portfolio_toggle!$A$1=46,E1258,
IF(portfolio_toggle!$A$1=38,F1258,
"error: please specify 38 or 46 MMT"))</f>
        <v>1</v>
      </c>
    </row>
    <row r="1259" spans="1:7" hidden="1">
      <c r="A1259" s="174" t="s">
        <v>635</v>
      </c>
      <c r="B1259" s="174">
        <v>2020</v>
      </c>
      <c r="C1259" s="174">
        <v>10</v>
      </c>
      <c r="D1259" s="174" t="s">
        <v>5250</v>
      </c>
      <c r="E1259" s="175">
        <v>1</v>
      </c>
      <c r="F1259" s="175">
        <v>1</v>
      </c>
      <c r="G1259" s="175">
        <f>IF(portfolio_toggle!$A$1=46,E1259,
IF(portfolio_toggle!$A$1=38,F1259,
"error: please specify 38 or 46 MMT"))</f>
        <v>1</v>
      </c>
    </row>
    <row r="1260" spans="1:7" hidden="1">
      <c r="A1260" s="174" t="s">
        <v>635</v>
      </c>
      <c r="B1260" s="174">
        <v>2020</v>
      </c>
      <c r="C1260" s="174">
        <v>11</v>
      </c>
      <c r="D1260" s="174" t="s">
        <v>5251</v>
      </c>
      <c r="E1260" s="175">
        <v>1</v>
      </c>
      <c r="F1260" s="175">
        <v>1</v>
      </c>
      <c r="G1260" s="175">
        <f>IF(portfolio_toggle!$A$1=46,E1260,
IF(portfolio_toggle!$A$1=38,F1260,
"error: please specify 38 or 46 MMT"))</f>
        <v>1</v>
      </c>
    </row>
    <row r="1261" spans="1:7" hidden="1">
      <c r="A1261" s="174" t="s">
        <v>635</v>
      </c>
      <c r="B1261" s="174">
        <v>2020</v>
      </c>
      <c r="C1261" s="174">
        <v>12</v>
      </c>
      <c r="D1261" s="174" t="s">
        <v>5252</v>
      </c>
      <c r="E1261" s="175">
        <v>1</v>
      </c>
      <c r="F1261" s="175">
        <v>1</v>
      </c>
      <c r="G1261" s="175">
        <f>IF(portfolio_toggle!$A$1=46,E1261,
IF(portfolio_toggle!$A$1=38,F1261,
"error: please specify 38 or 46 MMT"))</f>
        <v>1</v>
      </c>
    </row>
    <row r="1262" spans="1:7" hidden="1">
      <c r="A1262" s="174" t="s">
        <v>635</v>
      </c>
      <c r="B1262" s="174">
        <v>2021</v>
      </c>
      <c r="C1262" s="174">
        <v>1</v>
      </c>
      <c r="D1262" s="174" t="s">
        <v>5253</v>
      </c>
      <c r="E1262" s="175">
        <v>1</v>
      </c>
      <c r="F1262" s="175">
        <v>1</v>
      </c>
      <c r="G1262" s="175">
        <f>IF(portfolio_toggle!$A$1=46,E1262,
IF(portfolio_toggle!$A$1=38,F1262,
"error: please specify 38 or 46 MMT"))</f>
        <v>1</v>
      </c>
    </row>
    <row r="1263" spans="1:7" hidden="1">
      <c r="A1263" s="174" t="s">
        <v>635</v>
      </c>
      <c r="B1263" s="174">
        <v>2021</v>
      </c>
      <c r="C1263" s="174">
        <v>2</v>
      </c>
      <c r="D1263" s="174" t="s">
        <v>5254</v>
      </c>
      <c r="E1263" s="175">
        <v>1</v>
      </c>
      <c r="F1263" s="175">
        <v>1</v>
      </c>
      <c r="G1263" s="175">
        <f>IF(portfolio_toggle!$A$1=46,E1263,
IF(portfolio_toggle!$A$1=38,F1263,
"error: please specify 38 or 46 MMT"))</f>
        <v>1</v>
      </c>
    </row>
    <row r="1264" spans="1:7" hidden="1">
      <c r="A1264" s="174" t="s">
        <v>635</v>
      </c>
      <c r="B1264" s="174">
        <v>2021</v>
      </c>
      <c r="C1264" s="174">
        <v>3</v>
      </c>
      <c r="D1264" s="174" t="s">
        <v>5255</v>
      </c>
      <c r="E1264" s="175">
        <v>1</v>
      </c>
      <c r="F1264" s="175">
        <v>1</v>
      </c>
      <c r="G1264" s="175">
        <f>IF(portfolio_toggle!$A$1=46,E1264,
IF(portfolio_toggle!$A$1=38,F1264,
"error: please specify 38 or 46 MMT"))</f>
        <v>1</v>
      </c>
    </row>
    <row r="1265" spans="1:7" hidden="1">
      <c r="A1265" s="174" t="s">
        <v>635</v>
      </c>
      <c r="B1265" s="174">
        <v>2021</v>
      </c>
      <c r="C1265" s="174">
        <v>4</v>
      </c>
      <c r="D1265" s="174" t="s">
        <v>5256</v>
      </c>
      <c r="E1265" s="175">
        <v>1</v>
      </c>
      <c r="F1265" s="175">
        <v>1</v>
      </c>
      <c r="G1265" s="175">
        <f>IF(portfolio_toggle!$A$1=46,E1265,
IF(portfolio_toggle!$A$1=38,F1265,
"error: please specify 38 or 46 MMT"))</f>
        <v>1</v>
      </c>
    </row>
    <row r="1266" spans="1:7" hidden="1">
      <c r="A1266" s="174" t="s">
        <v>635</v>
      </c>
      <c r="B1266" s="174">
        <v>2021</v>
      </c>
      <c r="C1266" s="174">
        <v>5</v>
      </c>
      <c r="D1266" s="174" t="s">
        <v>5257</v>
      </c>
      <c r="E1266" s="175">
        <v>1</v>
      </c>
      <c r="F1266" s="175">
        <v>1</v>
      </c>
      <c r="G1266" s="175">
        <f>IF(portfolio_toggle!$A$1=46,E1266,
IF(portfolio_toggle!$A$1=38,F1266,
"error: please specify 38 or 46 MMT"))</f>
        <v>1</v>
      </c>
    </row>
    <row r="1267" spans="1:7" hidden="1">
      <c r="A1267" s="174" t="s">
        <v>635</v>
      </c>
      <c r="B1267" s="174">
        <v>2021</v>
      </c>
      <c r="C1267" s="174">
        <v>6</v>
      </c>
      <c r="D1267" s="174" t="s">
        <v>5258</v>
      </c>
      <c r="E1267" s="175">
        <v>1</v>
      </c>
      <c r="F1267" s="175">
        <v>1</v>
      </c>
      <c r="G1267" s="175">
        <f>IF(portfolio_toggle!$A$1=46,E1267,
IF(portfolio_toggle!$A$1=38,F1267,
"error: please specify 38 or 46 MMT"))</f>
        <v>1</v>
      </c>
    </row>
    <row r="1268" spans="1:7" hidden="1">
      <c r="A1268" s="174" t="s">
        <v>635</v>
      </c>
      <c r="B1268" s="174">
        <v>2021</v>
      </c>
      <c r="C1268" s="174">
        <v>7</v>
      </c>
      <c r="D1268" s="174" t="s">
        <v>5259</v>
      </c>
      <c r="E1268" s="175">
        <v>1</v>
      </c>
      <c r="F1268" s="175">
        <v>1</v>
      </c>
      <c r="G1268" s="175">
        <f>IF(portfolio_toggle!$A$1=46,E1268,
IF(portfolio_toggle!$A$1=38,F1268,
"error: please specify 38 or 46 MMT"))</f>
        <v>1</v>
      </c>
    </row>
    <row r="1269" spans="1:7" hidden="1">
      <c r="A1269" s="174" t="s">
        <v>635</v>
      </c>
      <c r="B1269" s="174">
        <v>2021</v>
      </c>
      <c r="C1269" s="174">
        <v>8</v>
      </c>
      <c r="D1269" s="174" t="s">
        <v>5260</v>
      </c>
      <c r="E1269" s="175">
        <v>1</v>
      </c>
      <c r="F1269" s="175">
        <v>1</v>
      </c>
      <c r="G1269" s="175">
        <f>IF(portfolio_toggle!$A$1=46,E1269,
IF(portfolio_toggle!$A$1=38,F1269,
"error: please specify 38 or 46 MMT"))</f>
        <v>1</v>
      </c>
    </row>
    <row r="1270" spans="1:7" hidden="1">
      <c r="A1270" s="174" t="s">
        <v>635</v>
      </c>
      <c r="B1270" s="174">
        <v>2021</v>
      </c>
      <c r="C1270" s="174">
        <v>9</v>
      </c>
      <c r="D1270" s="174" t="s">
        <v>5261</v>
      </c>
      <c r="E1270" s="175">
        <v>1</v>
      </c>
      <c r="F1270" s="175">
        <v>1</v>
      </c>
      <c r="G1270" s="175">
        <f>IF(portfolio_toggle!$A$1=46,E1270,
IF(portfolio_toggle!$A$1=38,F1270,
"error: please specify 38 or 46 MMT"))</f>
        <v>1</v>
      </c>
    </row>
    <row r="1271" spans="1:7" hidden="1">
      <c r="A1271" s="174" t="s">
        <v>635</v>
      </c>
      <c r="B1271" s="174">
        <v>2021</v>
      </c>
      <c r="C1271" s="174">
        <v>10</v>
      </c>
      <c r="D1271" s="174" t="s">
        <v>5262</v>
      </c>
      <c r="E1271" s="175">
        <v>1</v>
      </c>
      <c r="F1271" s="175">
        <v>1</v>
      </c>
      <c r="G1271" s="175">
        <f>IF(portfolio_toggle!$A$1=46,E1271,
IF(portfolio_toggle!$A$1=38,F1271,
"error: please specify 38 or 46 MMT"))</f>
        <v>1</v>
      </c>
    </row>
    <row r="1272" spans="1:7" hidden="1">
      <c r="A1272" s="174" t="s">
        <v>635</v>
      </c>
      <c r="B1272" s="174">
        <v>2021</v>
      </c>
      <c r="C1272" s="174">
        <v>11</v>
      </c>
      <c r="D1272" s="174" t="s">
        <v>5263</v>
      </c>
      <c r="E1272" s="175">
        <v>1</v>
      </c>
      <c r="F1272" s="175">
        <v>1</v>
      </c>
      <c r="G1272" s="175">
        <f>IF(portfolio_toggle!$A$1=46,E1272,
IF(portfolio_toggle!$A$1=38,F1272,
"error: please specify 38 or 46 MMT"))</f>
        <v>1</v>
      </c>
    </row>
    <row r="1273" spans="1:7" hidden="1">
      <c r="A1273" s="174" t="s">
        <v>635</v>
      </c>
      <c r="B1273" s="174">
        <v>2021</v>
      </c>
      <c r="C1273" s="174">
        <v>12</v>
      </c>
      <c r="D1273" s="174" t="s">
        <v>5264</v>
      </c>
      <c r="E1273" s="175">
        <v>1</v>
      </c>
      <c r="F1273" s="175">
        <v>1</v>
      </c>
      <c r="G1273" s="175">
        <f>IF(portfolio_toggle!$A$1=46,E1273,
IF(portfolio_toggle!$A$1=38,F1273,
"error: please specify 38 or 46 MMT"))</f>
        <v>1</v>
      </c>
    </row>
    <row r="1274" spans="1:7" hidden="1">
      <c r="A1274" s="174" t="s">
        <v>635</v>
      </c>
      <c r="B1274" s="174">
        <v>2022</v>
      </c>
      <c r="C1274" s="174">
        <v>1</v>
      </c>
      <c r="D1274" s="174" t="s">
        <v>5265</v>
      </c>
      <c r="E1274" s="175">
        <v>1</v>
      </c>
      <c r="F1274" s="175">
        <v>1</v>
      </c>
      <c r="G1274" s="175">
        <f>IF(portfolio_toggle!$A$1=46,E1274,
IF(portfolio_toggle!$A$1=38,F1274,
"error: please specify 38 or 46 MMT"))</f>
        <v>1</v>
      </c>
    </row>
    <row r="1275" spans="1:7" hidden="1">
      <c r="A1275" s="174" t="s">
        <v>635</v>
      </c>
      <c r="B1275" s="174">
        <v>2022</v>
      </c>
      <c r="C1275" s="174">
        <v>2</v>
      </c>
      <c r="D1275" s="174" t="s">
        <v>5266</v>
      </c>
      <c r="E1275" s="175">
        <v>1</v>
      </c>
      <c r="F1275" s="175">
        <v>1</v>
      </c>
      <c r="G1275" s="175">
        <f>IF(portfolio_toggle!$A$1=46,E1275,
IF(portfolio_toggle!$A$1=38,F1275,
"error: please specify 38 or 46 MMT"))</f>
        <v>1</v>
      </c>
    </row>
    <row r="1276" spans="1:7" hidden="1">
      <c r="A1276" s="174" t="s">
        <v>635</v>
      </c>
      <c r="B1276" s="174">
        <v>2022</v>
      </c>
      <c r="C1276" s="174">
        <v>3</v>
      </c>
      <c r="D1276" s="174" t="s">
        <v>5267</v>
      </c>
      <c r="E1276" s="175">
        <v>1</v>
      </c>
      <c r="F1276" s="175">
        <v>1</v>
      </c>
      <c r="G1276" s="175">
        <f>IF(portfolio_toggle!$A$1=46,E1276,
IF(portfolio_toggle!$A$1=38,F1276,
"error: please specify 38 or 46 MMT"))</f>
        <v>1</v>
      </c>
    </row>
    <row r="1277" spans="1:7" hidden="1">
      <c r="A1277" s="174" t="s">
        <v>635</v>
      </c>
      <c r="B1277" s="174">
        <v>2022</v>
      </c>
      <c r="C1277" s="174">
        <v>4</v>
      </c>
      <c r="D1277" s="174" t="s">
        <v>5268</v>
      </c>
      <c r="E1277" s="175">
        <v>1</v>
      </c>
      <c r="F1277" s="175">
        <v>1</v>
      </c>
      <c r="G1277" s="175">
        <f>IF(portfolio_toggle!$A$1=46,E1277,
IF(portfolio_toggle!$A$1=38,F1277,
"error: please specify 38 or 46 MMT"))</f>
        <v>1</v>
      </c>
    </row>
    <row r="1278" spans="1:7" hidden="1">
      <c r="A1278" s="174" t="s">
        <v>635</v>
      </c>
      <c r="B1278" s="174">
        <v>2022</v>
      </c>
      <c r="C1278" s="174">
        <v>5</v>
      </c>
      <c r="D1278" s="174" t="s">
        <v>5269</v>
      </c>
      <c r="E1278" s="175">
        <v>1</v>
      </c>
      <c r="F1278" s="175">
        <v>1</v>
      </c>
      <c r="G1278" s="175">
        <f>IF(portfolio_toggle!$A$1=46,E1278,
IF(portfolio_toggle!$A$1=38,F1278,
"error: please specify 38 or 46 MMT"))</f>
        <v>1</v>
      </c>
    </row>
    <row r="1279" spans="1:7" hidden="1">
      <c r="A1279" s="174" t="s">
        <v>635</v>
      </c>
      <c r="B1279" s="174">
        <v>2022</v>
      </c>
      <c r="C1279" s="174">
        <v>6</v>
      </c>
      <c r="D1279" s="174" t="s">
        <v>5270</v>
      </c>
      <c r="E1279" s="175">
        <v>1</v>
      </c>
      <c r="F1279" s="175">
        <v>1</v>
      </c>
      <c r="G1279" s="175">
        <f>IF(portfolio_toggle!$A$1=46,E1279,
IF(portfolio_toggle!$A$1=38,F1279,
"error: please specify 38 or 46 MMT"))</f>
        <v>1</v>
      </c>
    </row>
    <row r="1280" spans="1:7" hidden="1">
      <c r="A1280" s="174" t="s">
        <v>635</v>
      </c>
      <c r="B1280" s="174">
        <v>2022</v>
      </c>
      <c r="C1280" s="174">
        <v>7</v>
      </c>
      <c r="D1280" s="174" t="s">
        <v>5271</v>
      </c>
      <c r="E1280" s="175">
        <v>1</v>
      </c>
      <c r="F1280" s="175">
        <v>1</v>
      </c>
      <c r="G1280" s="175">
        <f>IF(portfolio_toggle!$A$1=46,E1280,
IF(portfolio_toggle!$A$1=38,F1280,
"error: please specify 38 or 46 MMT"))</f>
        <v>1</v>
      </c>
    </row>
    <row r="1281" spans="1:7" hidden="1">
      <c r="A1281" s="174" t="s">
        <v>635</v>
      </c>
      <c r="B1281" s="174">
        <v>2022</v>
      </c>
      <c r="C1281" s="174">
        <v>8</v>
      </c>
      <c r="D1281" s="174" t="s">
        <v>5272</v>
      </c>
      <c r="E1281" s="175">
        <v>1</v>
      </c>
      <c r="F1281" s="175">
        <v>1</v>
      </c>
      <c r="G1281" s="175">
        <f>IF(portfolio_toggle!$A$1=46,E1281,
IF(portfolio_toggle!$A$1=38,F1281,
"error: please specify 38 or 46 MMT"))</f>
        <v>1</v>
      </c>
    </row>
    <row r="1282" spans="1:7" hidden="1">
      <c r="A1282" s="174" t="s">
        <v>635</v>
      </c>
      <c r="B1282" s="174">
        <v>2022</v>
      </c>
      <c r="C1282" s="174">
        <v>9</v>
      </c>
      <c r="D1282" s="174" t="s">
        <v>5273</v>
      </c>
      <c r="E1282" s="175">
        <v>1</v>
      </c>
      <c r="F1282" s="175">
        <v>1</v>
      </c>
      <c r="G1282" s="175">
        <f>IF(portfolio_toggle!$A$1=46,E1282,
IF(portfolio_toggle!$A$1=38,F1282,
"error: please specify 38 or 46 MMT"))</f>
        <v>1</v>
      </c>
    </row>
    <row r="1283" spans="1:7" hidden="1">
      <c r="A1283" s="174" t="s">
        <v>635</v>
      </c>
      <c r="B1283" s="174">
        <v>2022</v>
      </c>
      <c r="C1283" s="174">
        <v>10</v>
      </c>
      <c r="D1283" s="174" t="s">
        <v>5274</v>
      </c>
      <c r="E1283" s="175">
        <v>1</v>
      </c>
      <c r="F1283" s="175">
        <v>1</v>
      </c>
      <c r="G1283" s="175">
        <f>IF(portfolio_toggle!$A$1=46,E1283,
IF(portfolio_toggle!$A$1=38,F1283,
"error: please specify 38 or 46 MMT"))</f>
        <v>1</v>
      </c>
    </row>
    <row r="1284" spans="1:7" hidden="1">
      <c r="A1284" s="174" t="s">
        <v>635</v>
      </c>
      <c r="B1284" s="174">
        <v>2022</v>
      </c>
      <c r="C1284" s="174">
        <v>11</v>
      </c>
      <c r="D1284" s="174" t="s">
        <v>5275</v>
      </c>
      <c r="E1284" s="175">
        <v>1</v>
      </c>
      <c r="F1284" s="175">
        <v>1</v>
      </c>
      <c r="G1284" s="175">
        <f>IF(portfolio_toggle!$A$1=46,E1284,
IF(portfolio_toggle!$A$1=38,F1284,
"error: please specify 38 or 46 MMT"))</f>
        <v>1</v>
      </c>
    </row>
    <row r="1285" spans="1:7" hidden="1">
      <c r="A1285" s="174" t="s">
        <v>635</v>
      </c>
      <c r="B1285" s="174">
        <v>2022</v>
      </c>
      <c r="C1285" s="174">
        <v>12</v>
      </c>
      <c r="D1285" s="174" t="s">
        <v>5276</v>
      </c>
      <c r="E1285" s="175">
        <v>1</v>
      </c>
      <c r="F1285" s="175">
        <v>1</v>
      </c>
      <c r="G1285" s="175">
        <f>IF(portfolio_toggle!$A$1=46,E1285,
IF(portfolio_toggle!$A$1=38,F1285,
"error: please specify 38 or 46 MMT"))</f>
        <v>1</v>
      </c>
    </row>
    <row r="1286" spans="1:7" hidden="1">
      <c r="A1286" s="174" t="s">
        <v>635</v>
      </c>
      <c r="B1286" s="174">
        <v>2023</v>
      </c>
      <c r="C1286" s="174">
        <v>1</v>
      </c>
      <c r="D1286" s="174" t="s">
        <v>5277</v>
      </c>
      <c r="E1286" s="175">
        <v>1</v>
      </c>
      <c r="F1286" s="175">
        <v>1</v>
      </c>
      <c r="G1286" s="175">
        <f>IF(portfolio_toggle!$A$1=46,E1286,
IF(portfolio_toggle!$A$1=38,F1286,
"error: please specify 38 or 46 MMT"))</f>
        <v>1</v>
      </c>
    </row>
    <row r="1287" spans="1:7" hidden="1">
      <c r="A1287" s="174" t="s">
        <v>635</v>
      </c>
      <c r="B1287" s="174">
        <v>2023</v>
      </c>
      <c r="C1287" s="174">
        <v>2</v>
      </c>
      <c r="D1287" s="174" t="s">
        <v>5278</v>
      </c>
      <c r="E1287" s="175">
        <v>1</v>
      </c>
      <c r="F1287" s="175">
        <v>1</v>
      </c>
      <c r="G1287" s="175">
        <f>IF(portfolio_toggle!$A$1=46,E1287,
IF(portfolio_toggle!$A$1=38,F1287,
"error: please specify 38 or 46 MMT"))</f>
        <v>1</v>
      </c>
    </row>
    <row r="1288" spans="1:7" hidden="1">
      <c r="A1288" s="174" t="s">
        <v>635</v>
      </c>
      <c r="B1288" s="174">
        <v>2023</v>
      </c>
      <c r="C1288" s="174">
        <v>3</v>
      </c>
      <c r="D1288" s="174" t="s">
        <v>5279</v>
      </c>
      <c r="E1288" s="175">
        <v>1</v>
      </c>
      <c r="F1288" s="175">
        <v>1</v>
      </c>
      <c r="G1288" s="175">
        <f>IF(portfolio_toggle!$A$1=46,E1288,
IF(portfolio_toggle!$A$1=38,F1288,
"error: please specify 38 or 46 MMT"))</f>
        <v>1</v>
      </c>
    </row>
    <row r="1289" spans="1:7" hidden="1">
      <c r="A1289" s="174" t="s">
        <v>635</v>
      </c>
      <c r="B1289" s="174">
        <v>2023</v>
      </c>
      <c r="C1289" s="174">
        <v>4</v>
      </c>
      <c r="D1289" s="174" t="s">
        <v>5280</v>
      </c>
      <c r="E1289" s="175">
        <v>1</v>
      </c>
      <c r="F1289" s="175">
        <v>1</v>
      </c>
      <c r="G1289" s="175">
        <f>IF(portfolio_toggle!$A$1=46,E1289,
IF(portfolio_toggle!$A$1=38,F1289,
"error: please specify 38 or 46 MMT"))</f>
        <v>1</v>
      </c>
    </row>
    <row r="1290" spans="1:7" hidden="1">
      <c r="A1290" s="174" t="s">
        <v>635</v>
      </c>
      <c r="B1290" s="174">
        <v>2023</v>
      </c>
      <c r="C1290" s="174">
        <v>5</v>
      </c>
      <c r="D1290" s="174" t="s">
        <v>5281</v>
      </c>
      <c r="E1290" s="175">
        <v>1</v>
      </c>
      <c r="F1290" s="175">
        <v>1</v>
      </c>
      <c r="G1290" s="175">
        <f>IF(portfolio_toggle!$A$1=46,E1290,
IF(portfolio_toggle!$A$1=38,F1290,
"error: please specify 38 or 46 MMT"))</f>
        <v>1</v>
      </c>
    </row>
    <row r="1291" spans="1:7" hidden="1">
      <c r="A1291" s="174" t="s">
        <v>635</v>
      </c>
      <c r="B1291" s="174">
        <v>2023</v>
      </c>
      <c r="C1291" s="174">
        <v>6</v>
      </c>
      <c r="D1291" s="174" t="s">
        <v>5282</v>
      </c>
      <c r="E1291" s="175">
        <v>1</v>
      </c>
      <c r="F1291" s="175">
        <v>1</v>
      </c>
      <c r="G1291" s="175">
        <f>IF(portfolio_toggle!$A$1=46,E1291,
IF(portfolio_toggle!$A$1=38,F1291,
"error: please specify 38 or 46 MMT"))</f>
        <v>1</v>
      </c>
    </row>
    <row r="1292" spans="1:7" hidden="1">
      <c r="A1292" s="174" t="s">
        <v>635</v>
      </c>
      <c r="B1292" s="174">
        <v>2023</v>
      </c>
      <c r="C1292" s="174">
        <v>7</v>
      </c>
      <c r="D1292" s="174" t="s">
        <v>5283</v>
      </c>
      <c r="E1292" s="175">
        <v>1</v>
      </c>
      <c r="F1292" s="175">
        <v>1</v>
      </c>
      <c r="G1292" s="175">
        <f>IF(portfolio_toggle!$A$1=46,E1292,
IF(portfolio_toggle!$A$1=38,F1292,
"error: please specify 38 or 46 MMT"))</f>
        <v>1</v>
      </c>
    </row>
    <row r="1293" spans="1:7" hidden="1">
      <c r="A1293" s="174" t="s">
        <v>635</v>
      </c>
      <c r="B1293" s="174">
        <v>2023</v>
      </c>
      <c r="C1293" s="174">
        <v>8</v>
      </c>
      <c r="D1293" s="174" t="s">
        <v>5284</v>
      </c>
      <c r="E1293" s="175">
        <v>1</v>
      </c>
      <c r="F1293" s="175">
        <v>1</v>
      </c>
      <c r="G1293" s="175">
        <f>IF(portfolio_toggle!$A$1=46,E1293,
IF(portfolio_toggle!$A$1=38,F1293,
"error: please specify 38 or 46 MMT"))</f>
        <v>1</v>
      </c>
    </row>
    <row r="1294" spans="1:7" hidden="1">
      <c r="A1294" s="174" t="s">
        <v>635</v>
      </c>
      <c r="B1294" s="174">
        <v>2023</v>
      </c>
      <c r="C1294" s="174">
        <v>9</v>
      </c>
      <c r="D1294" s="174" t="s">
        <v>5285</v>
      </c>
      <c r="E1294" s="175">
        <v>1</v>
      </c>
      <c r="F1294" s="175">
        <v>1</v>
      </c>
      <c r="G1294" s="175">
        <f>IF(portfolio_toggle!$A$1=46,E1294,
IF(portfolio_toggle!$A$1=38,F1294,
"error: please specify 38 or 46 MMT"))</f>
        <v>1</v>
      </c>
    </row>
    <row r="1295" spans="1:7" hidden="1">
      <c r="A1295" s="174" t="s">
        <v>635</v>
      </c>
      <c r="B1295" s="174">
        <v>2023</v>
      </c>
      <c r="C1295" s="174">
        <v>10</v>
      </c>
      <c r="D1295" s="174" t="s">
        <v>5286</v>
      </c>
      <c r="E1295" s="175">
        <v>1</v>
      </c>
      <c r="F1295" s="175">
        <v>1</v>
      </c>
      <c r="G1295" s="175">
        <f>IF(portfolio_toggle!$A$1=46,E1295,
IF(portfolio_toggle!$A$1=38,F1295,
"error: please specify 38 or 46 MMT"))</f>
        <v>1</v>
      </c>
    </row>
    <row r="1296" spans="1:7" hidden="1">
      <c r="A1296" s="174" t="s">
        <v>635</v>
      </c>
      <c r="B1296" s="174">
        <v>2023</v>
      </c>
      <c r="C1296" s="174">
        <v>11</v>
      </c>
      <c r="D1296" s="174" t="s">
        <v>5287</v>
      </c>
      <c r="E1296" s="175">
        <v>1</v>
      </c>
      <c r="F1296" s="175">
        <v>1</v>
      </c>
      <c r="G1296" s="175">
        <f>IF(portfolio_toggle!$A$1=46,E1296,
IF(portfolio_toggle!$A$1=38,F1296,
"error: please specify 38 or 46 MMT"))</f>
        <v>1</v>
      </c>
    </row>
    <row r="1297" spans="1:7" hidden="1">
      <c r="A1297" s="174" t="s">
        <v>635</v>
      </c>
      <c r="B1297" s="174">
        <v>2023</v>
      </c>
      <c r="C1297" s="174">
        <v>12</v>
      </c>
      <c r="D1297" s="174" t="s">
        <v>5288</v>
      </c>
      <c r="E1297" s="175">
        <v>1</v>
      </c>
      <c r="F1297" s="175">
        <v>1</v>
      </c>
      <c r="G1297" s="175">
        <f>IF(portfolio_toggle!$A$1=46,E1297,
IF(portfolio_toggle!$A$1=38,F1297,
"error: please specify 38 or 46 MMT"))</f>
        <v>1</v>
      </c>
    </row>
    <row r="1298" spans="1:7" hidden="1">
      <c r="A1298" s="174" t="s">
        <v>635</v>
      </c>
      <c r="B1298" s="174">
        <v>2024</v>
      </c>
      <c r="C1298" s="174">
        <v>1</v>
      </c>
      <c r="D1298" s="174" t="s">
        <v>5289</v>
      </c>
      <c r="E1298" s="175">
        <v>1</v>
      </c>
      <c r="F1298" s="175">
        <v>1</v>
      </c>
      <c r="G1298" s="175">
        <f>IF(portfolio_toggle!$A$1=46,E1298,
IF(portfolio_toggle!$A$1=38,F1298,
"error: please specify 38 or 46 MMT"))</f>
        <v>1</v>
      </c>
    </row>
    <row r="1299" spans="1:7" hidden="1">
      <c r="A1299" s="174" t="s">
        <v>635</v>
      </c>
      <c r="B1299" s="174">
        <v>2024</v>
      </c>
      <c r="C1299" s="174">
        <v>2</v>
      </c>
      <c r="D1299" s="174" t="s">
        <v>5290</v>
      </c>
      <c r="E1299" s="175">
        <v>1</v>
      </c>
      <c r="F1299" s="175">
        <v>1</v>
      </c>
      <c r="G1299" s="175">
        <f>IF(portfolio_toggle!$A$1=46,E1299,
IF(portfolio_toggle!$A$1=38,F1299,
"error: please specify 38 or 46 MMT"))</f>
        <v>1</v>
      </c>
    </row>
    <row r="1300" spans="1:7" hidden="1">
      <c r="A1300" s="174" t="s">
        <v>635</v>
      </c>
      <c r="B1300" s="174">
        <v>2024</v>
      </c>
      <c r="C1300" s="174">
        <v>3</v>
      </c>
      <c r="D1300" s="174" t="s">
        <v>5291</v>
      </c>
      <c r="E1300" s="175">
        <v>1</v>
      </c>
      <c r="F1300" s="175">
        <v>1</v>
      </c>
      <c r="G1300" s="175">
        <f>IF(portfolio_toggle!$A$1=46,E1300,
IF(portfolio_toggle!$A$1=38,F1300,
"error: please specify 38 or 46 MMT"))</f>
        <v>1</v>
      </c>
    </row>
    <row r="1301" spans="1:7" hidden="1">
      <c r="A1301" s="174" t="s">
        <v>635</v>
      </c>
      <c r="B1301" s="174">
        <v>2024</v>
      </c>
      <c r="C1301" s="174">
        <v>4</v>
      </c>
      <c r="D1301" s="174" t="s">
        <v>5292</v>
      </c>
      <c r="E1301" s="175">
        <v>1</v>
      </c>
      <c r="F1301" s="175">
        <v>1</v>
      </c>
      <c r="G1301" s="175">
        <f>IF(portfolio_toggle!$A$1=46,E1301,
IF(portfolio_toggle!$A$1=38,F1301,
"error: please specify 38 or 46 MMT"))</f>
        <v>1</v>
      </c>
    </row>
    <row r="1302" spans="1:7" hidden="1">
      <c r="A1302" s="174" t="s">
        <v>635</v>
      </c>
      <c r="B1302" s="174">
        <v>2024</v>
      </c>
      <c r="C1302" s="174">
        <v>5</v>
      </c>
      <c r="D1302" s="174" t="s">
        <v>5293</v>
      </c>
      <c r="E1302" s="175">
        <v>1</v>
      </c>
      <c r="F1302" s="175">
        <v>1</v>
      </c>
      <c r="G1302" s="175">
        <f>IF(portfolio_toggle!$A$1=46,E1302,
IF(portfolio_toggle!$A$1=38,F1302,
"error: please specify 38 or 46 MMT"))</f>
        <v>1</v>
      </c>
    </row>
    <row r="1303" spans="1:7" hidden="1">
      <c r="A1303" s="174" t="s">
        <v>635</v>
      </c>
      <c r="B1303" s="174">
        <v>2024</v>
      </c>
      <c r="C1303" s="174">
        <v>6</v>
      </c>
      <c r="D1303" s="174" t="s">
        <v>5294</v>
      </c>
      <c r="E1303" s="175">
        <v>1</v>
      </c>
      <c r="F1303" s="175">
        <v>1</v>
      </c>
      <c r="G1303" s="175">
        <f>IF(portfolio_toggle!$A$1=46,E1303,
IF(portfolio_toggle!$A$1=38,F1303,
"error: please specify 38 or 46 MMT"))</f>
        <v>1</v>
      </c>
    </row>
    <row r="1304" spans="1:7" hidden="1">
      <c r="A1304" s="174" t="s">
        <v>635</v>
      </c>
      <c r="B1304" s="174">
        <v>2024</v>
      </c>
      <c r="C1304" s="174">
        <v>7</v>
      </c>
      <c r="D1304" s="174" t="s">
        <v>5295</v>
      </c>
      <c r="E1304" s="175">
        <v>1</v>
      </c>
      <c r="F1304" s="175">
        <v>1</v>
      </c>
      <c r="G1304" s="175">
        <f>IF(portfolio_toggle!$A$1=46,E1304,
IF(portfolio_toggle!$A$1=38,F1304,
"error: please specify 38 or 46 MMT"))</f>
        <v>1</v>
      </c>
    </row>
    <row r="1305" spans="1:7" hidden="1">
      <c r="A1305" s="174" t="s">
        <v>635</v>
      </c>
      <c r="B1305" s="174">
        <v>2024</v>
      </c>
      <c r="C1305" s="174">
        <v>8</v>
      </c>
      <c r="D1305" s="174" t="s">
        <v>5296</v>
      </c>
      <c r="E1305" s="175">
        <v>1</v>
      </c>
      <c r="F1305" s="175">
        <v>1</v>
      </c>
      <c r="G1305" s="175">
        <f>IF(portfolio_toggle!$A$1=46,E1305,
IF(portfolio_toggle!$A$1=38,F1305,
"error: please specify 38 or 46 MMT"))</f>
        <v>1</v>
      </c>
    </row>
    <row r="1306" spans="1:7" hidden="1">
      <c r="A1306" s="174" t="s">
        <v>635</v>
      </c>
      <c r="B1306" s="174">
        <v>2024</v>
      </c>
      <c r="C1306" s="174">
        <v>9</v>
      </c>
      <c r="D1306" s="174" t="s">
        <v>5297</v>
      </c>
      <c r="E1306" s="175">
        <v>1</v>
      </c>
      <c r="F1306" s="175">
        <v>1</v>
      </c>
      <c r="G1306" s="175">
        <f>IF(portfolio_toggle!$A$1=46,E1306,
IF(portfolio_toggle!$A$1=38,F1306,
"error: please specify 38 or 46 MMT"))</f>
        <v>1</v>
      </c>
    </row>
    <row r="1307" spans="1:7" hidden="1">
      <c r="A1307" s="174" t="s">
        <v>635</v>
      </c>
      <c r="B1307" s="174">
        <v>2024</v>
      </c>
      <c r="C1307" s="174">
        <v>10</v>
      </c>
      <c r="D1307" s="174" t="s">
        <v>5298</v>
      </c>
      <c r="E1307" s="175">
        <v>1</v>
      </c>
      <c r="F1307" s="175">
        <v>1</v>
      </c>
      <c r="G1307" s="175">
        <f>IF(portfolio_toggle!$A$1=46,E1307,
IF(portfolio_toggle!$A$1=38,F1307,
"error: please specify 38 or 46 MMT"))</f>
        <v>1</v>
      </c>
    </row>
    <row r="1308" spans="1:7" hidden="1">
      <c r="A1308" s="174" t="s">
        <v>635</v>
      </c>
      <c r="B1308" s="174">
        <v>2024</v>
      </c>
      <c r="C1308" s="174">
        <v>11</v>
      </c>
      <c r="D1308" s="174" t="s">
        <v>5299</v>
      </c>
      <c r="E1308" s="175">
        <v>1</v>
      </c>
      <c r="F1308" s="175">
        <v>1</v>
      </c>
      <c r="G1308" s="175">
        <f>IF(portfolio_toggle!$A$1=46,E1308,
IF(portfolio_toggle!$A$1=38,F1308,
"error: please specify 38 or 46 MMT"))</f>
        <v>1</v>
      </c>
    </row>
    <row r="1309" spans="1:7" hidden="1">
      <c r="A1309" s="174" t="s">
        <v>635</v>
      </c>
      <c r="B1309" s="174">
        <v>2024</v>
      </c>
      <c r="C1309" s="174">
        <v>12</v>
      </c>
      <c r="D1309" s="174" t="s">
        <v>5300</v>
      </c>
      <c r="E1309" s="175">
        <v>1</v>
      </c>
      <c r="F1309" s="175">
        <v>1</v>
      </c>
      <c r="G1309" s="175">
        <f>IF(portfolio_toggle!$A$1=46,E1309,
IF(portfolio_toggle!$A$1=38,F1309,
"error: please specify 38 or 46 MMT"))</f>
        <v>1</v>
      </c>
    </row>
    <row r="1310" spans="1:7" hidden="1">
      <c r="A1310" s="174" t="s">
        <v>635</v>
      </c>
      <c r="B1310" s="174">
        <v>2025</v>
      </c>
      <c r="C1310" s="174">
        <v>1</v>
      </c>
      <c r="D1310" s="174" t="s">
        <v>5301</v>
      </c>
      <c r="E1310" s="175">
        <v>1</v>
      </c>
      <c r="F1310" s="175">
        <v>1</v>
      </c>
      <c r="G1310" s="175">
        <f>IF(portfolio_toggle!$A$1=46,E1310,
IF(portfolio_toggle!$A$1=38,F1310,
"error: please specify 38 or 46 MMT"))</f>
        <v>1</v>
      </c>
    </row>
    <row r="1311" spans="1:7" hidden="1">
      <c r="A1311" s="174" t="s">
        <v>635</v>
      </c>
      <c r="B1311" s="174">
        <v>2025</v>
      </c>
      <c r="C1311" s="174">
        <v>2</v>
      </c>
      <c r="D1311" s="174" t="s">
        <v>5302</v>
      </c>
      <c r="E1311" s="175">
        <v>1</v>
      </c>
      <c r="F1311" s="175">
        <v>1</v>
      </c>
      <c r="G1311" s="175">
        <f>IF(portfolio_toggle!$A$1=46,E1311,
IF(portfolio_toggle!$A$1=38,F1311,
"error: please specify 38 or 46 MMT"))</f>
        <v>1</v>
      </c>
    </row>
    <row r="1312" spans="1:7" hidden="1">
      <c r="A1312" s="174" t="s">
        <v>635</v>
      </c>
      <c r="B1312" s="174">
        <v>2025</v>
      </c>
      <c r="C1312" s="174">
        <v>3</v>
      </c>
      <c r="D1312" s="174" t="s">
        <v>5303</v>
      </c>
      <c r="E1312" s="175">
        <v>1</v>
      </c>
      <c r="F1312" s="175">
        <v>1</v>
      </c>
      <c r="G1312" s="175">
        <f>IF(portfolio_toggle!$A$1=46,E1312,
IF(portfolio_toggle!$A$1=38,F1312,
"error: please specify 38 or 46 MMT"))</f>
        <v>1</v>
      </c>
    </row>
    <row r="1313" spans="1:7" hidden="1">
      <c r="A1313" s="174" t="s">
        <v>635</v>
      </c>
      <c r="B1313" s="174">
        <v>2025</v>
      </c>
      <c r="C1313" s="174">
        <v>4</v>
      </c>
      <c r="D1313" s="174" t="s">
        <v>5304</v>
      </c>
      <c r="E1313" s="175">
        <v>1</v>
      </c>
      <c r="F1313" s="175">
        <v>1</v>
      </c>
      <c r="G1313" s="175">
        <f>IF(portfolio_toggle!$A$1=46,E1313,
IF(portfolio_toggle!$A$1=38,F1313,
"error: please specify 38 or 46 MMT"))</f>
        <v>1</v>
      </c>
    </row>
    <row r="1314" spans="1:7" hidden="1">
      <c r="A1314" s="174" t="s">
        <v>635</v>
      </c>
      <c r="B1314" s="174">
        <v>2025</v>
      </c>
      <c r="C1314" s="174">
        <v>5</v>
      </c>
      <c r="D1314" s="174" t="s">
        <v>5305</v>
      </c>
      <c r="E1314" s="175">
        <v>1</v>
      </c>
      <c r="F1314" s="175">
        <v>1</v>
      </c>
      <c r="G1314" s="175">
        <f>IF(portfolio_toggle!$A$1=46,E1314,
IF(portfolio_toggle!$A$1=38,F1314,
"error: please specify 38 or 46 MMT"))</f>
        <v>1</v>
      </c>
    </row>
    <row r="1315" spans="1:7" hidden="1">
      <c r="A1315" s="174" t="s">
        <v>635</v>
      </c>
      <c r="B1315" s="174">
        <v>2025</v>
      </c>
      <c r="C1315" s="174">
        <v>6</v>
      </c>
      <c r="D1315" s="174" t="s">
        <v>5306</v>
      </c>
      <c r="E1315" s="175">
        <v>1</v>
      </c>
      <c r="F1315" s="175">
        <v>1</v>
      </c>
      <c r="G1315" s="175">
        <f>IF(portfolio_toggle!$A$1=46,E1315,
IF(portfolio_toggle!$A$1=38,F1315,
"error: please specify 38 or 46 MMT"))</f>
        <v>1</v>
      </c>
    </row>
    <row r="1316" spans="1:7" hidden="1">
      <c r="A1316" s="174" t="s">
        <v>635</v>
      </c>
      <c r="B1316" s="174">
        <v>2025</v>
      </c>
      <c r="C1316" s="174">
        <v>7</v>
      </c>
      <c r="D1316" s="174" t="s">
        <v>5307</v>
      </c>
      <c r="E1316" s="175">
        <v>1</v>
      </c>
      <c r="F1316" s="175">
        <v>1</v>
      </c>
      <c r="G1316" s="175">
        <f>IF(portfolio_toggle!$A$1=46,E1316,
IF(portfolio_toggle!$A$1=38,F1316,
"error: please specify 38 or 46 MMT"))</f>
        <v>1</v>
      </c>
    </row>
    <row r="1317" spans="1:7" hidden="1">
      <c r="A1317" s="174" t="s">
        <v>635</v>
      </c>
      <c r="B1317" s="174">
        <v>2025</v>
      </c>
      <c r="C1317" s="174">
        <v>8</v>
      </c>
      <c r="D1317" s="174" t="s">
        <v>5308</v>
      </c>
      <c r="E1317" s="175">
        <v>1</v>
      </c>
      <c r="F1317" s="175">
        <v>1</v>
      </c>
      <c r="G1317" s="175">
        <f>IF(portfolio_toggle!$A$1=46,E1317,
IF(portfolio_toggle!$A$1=38,F1317,
"error: please specify 38 or 46 MMT"))</f>
        <v>1</v>
      </c>
    </row>
    <row r="1318" spans="1:7" hidden="1">
      <c r="A1318" s="174" t="s">
        <v>635</v>
      </c>
      <c r="B1318" s="174">
        <v>2025</v>
      </c>
      <c r="C1318" s="174">
        <v>9</v>
      </c>
      <c r="D1318" s="174" t="s">
        <v>5309</v>
      </c>
      <c r="E1318" s="175">
        <v>1</v>
      </c>
      <c r="F1318" s="175">
        <v>1</v>
      </c>
      <c r="G1318" s="175">
        <f>IF(portfolio_toggle!$A$1=46,E1318,
IF(portfolio_toggle!$A$1=38,F1318,
"error: please specify 38 or 46 MMT"))</f>
        <v>1</v>
      </c>
    </row>
    <row r="1319" spans="1:7" hidden="1">
      <c r="A1319" s="174" t="s">
        <v>635</v>
      </c>
      <c r="B1319" s="174">
        <v>2025</v>
      </c>
      <c r="C1319" s="174">
        <v>10</v>
      </c>
      <c r="D1319" s="174" t="s">
        <v>5310</v>
      </c>
      <c r="E1319" s="175">
        <v>1</v>
      </c>
      <c r="F1319" s="175">
        <v>1</v>
      </c>
      <c r="G1319" s="175">
        <f>IF(portfolio_toggle!$A$1=46,E1319,
IF(portfolio_toggle!$A$1=38,F1319,
"error: please specify 38 or 46 MMT"))</f>
        <v>1</v>
      </c>
    </row>
    <row r="1320" spans="1:7" hidden="1">
      <c r="A1320" s="174" t="s">
        <v>635</v>
      </c>
      <c r="B1320" s="174">
        <v>2025</v>
      </c>
      <c r="C1320" s="174">
        <v>11</v>
      </c>
      <c r="D1320" s="174" t="s">
        <v>5311</v>
      </c>
      <c r="E1320" s="175">
        <v>1</v>
      </c>
      <c r="F1320" s="175">
        <v>1</v>
      </c>
      <c r="G1320" s="175">
        <f>IF(portfolio_toggle!$A$1=46,E1320,
IF(portfolio_toggle!$A$1=38,F1320,
"error: please specify 38 or 46 MMT"))</f>
        <v>1</v>
      </c>
    </row>
    <row r="1321" spans="1:7" hidden="1">
      <c r="A1321" s="174" t="s">
        <v>635</v>
      </c>
      <c r="B1321" s="174">
        <v>2025</v>
      </c>
      <c r="C1321" s="174">
        <v>12</v>
      </c>
      <c r="D1321" s="174" t="s">
        <v>5312</v>
      </c>
      <c r="E1321" s="175">
        <v>1</v>
      </c>
      <c r="F1321" s="175">
        <v>1</v>
      </c>
      <c r="G1321" s="175">
        <f>IF(portfolio_toggle!$A$1=46,E1321,
IF(portfolio_toggle!$A$1=38,F1321,
"error: please specify 38 or 46 MMT"))</f>
        <v>1</v>
      </c>
    </row>
    <row r="1322" spans="1:7" hidden="1">
      <c r="A1322" s="174" t="s">
        <v>635</v>
      </c>
      <c r="B1322" s="174">
        <v>2026</v>
      </c>
      <c r="C1322" s="174">
        <v>1</v>
      </c>
      <c r="D1322" s="174" t="s">
        <v>5313</v>
      </c>
      <c r="E1322" s="175">
        <v>1</v>
      </c>
      <c r="F1322" s="175">
        <v>1</v>
      </c>
      <c r="G1322" s="175">
        <f>IF(portfolio_toggle!$A$1=46,E1322,
IF(portfolio_toggle!$A$1=38,F1322,
"error: please specify 38 or 46 MMT"))</f>
        <v>1</v>
      </c>
    </row>
    <row r="1323" spans="1:7" hidden="1">
      <c r="A1323" s="174" t="s">
        <v>635</v>
      </c>
      <c r="B1323" s="174">
        <v>2026</v>
      </c>
      <c r="C1323" s="174">
        <v>2</v>
      </c>
      <c r="D1323" s="174" t="s">
        <v>5314</v>
      </c>
      <c r="E1323" s="175">
        <v>1</v>
      </c>
      <c r="F1323" s="175">
        <v>1</v>
      </c>
      <c r="G1323" s="175">
        <f>IF(portfolio_toggle!$A$1=46,E1323,
IF(portfolio_toggle!$A$1=38,F1323,
"error: please specify 38 or 46 MMT"))</f>
        <v>1</v>
      </c>
    </row>
    <row r="1324" spans="1:7" hidden="1">
      <c r="A1324" s="174" t="s">
        <v>635</v>
      </c>
      <c r="B1324" s="174">
        <v>2026</v>
      </c>
      <c r="C1324" s="174">
        <v>3</v>
      </c>
      <c r="D1324" s="174" t="s">
        <v>5315</v>
      </c>
      <c r="E1324" s="175">
        <v>1</v>
      </c>
      <c r="F1324" s="175">
        <v>1</v>
      </c>
      <c r="G1324" s="175">
        <f>IF(portfolio_toggle!$A$1=46,E1324,
IF(portfolio_toggle!$A$1=38,F1324,
"error: please specify 38 or 46 MMT"))</f>
        <v>1</v>
      </c>
    </row>
    <row r="1325" spans="1:7" hidden="1">
      <c r="A1325" s="174" t="s">
        <v>635</v>
      </c>
      <c r="B1325" s="174">
        <v>2026</v>
      </c>
      <c r="C1325" s="174">
        <v>4</v>
      </c>
      <c r="D1325" s="174" t="s">
        <v>5316</v>
      </c>
      <c r="E1325" s="175">
        <v>1</v>
      </c>
      <c r="F1325" s="175">
        <v>1</v>
      </c>
      <c r="G1325" s="175">
        <f>IF(portfolio_toggle!$A$1=46,E1325,
IF(portfolio_toggle!$A$1=38,F1325,
"error: please specify 38 or 46 MMT"))</f>
        <v>1</v>
      </c>
    </row>
    <row r="1326" spans="1:7" hidden="1">
      <c r="A1326" s="174" t="s">
        <v>635</v>
      </c>
      <c r="B1326" s="174">
        <v>2026</v>
      </c>
      <c r="C1326" s="174">
        <v>5</v>
      </c>
      <c r="D1326" s="174" t="s">
        <v>5317</v>
      </c>
      <c r="E1326" s="175">
        <v>1</v>
      </c>
      <c r="F1326" s="175">
        <v>1</v>
      </c>
      <c r="G1326" s="175">
        <f>IF(portfolio_toggle!$A$1=46,E1326,
IF(portfolio_toggle!$A$1=38,F1326,
"error: please specify 38 or 46 MMT"))</f>
        <v>1</v>
      </c>
    </row>
    <row r="1327" spans="1:7" hidden="1">
      <c r="A1327" s="174" t="s">
        <v>635</v>
      </c>
      <c r="B1327" s="174">
        <v>2026</v>
      </c>
      <c r="C1327" s="174">
        <v>6</v>
      </c>
      <c r="D1327" s="174" t="s">
        <v>5318</v>
      </c>
      <c r="E1327" s="175">
        <v>1</v>
      </c>
      <c r="F1327" s="175">
        <v>1</v>
      </c>
      <c r="G1327" s="175">
        <f>IF(portfolio_toggle!$A$1=46,E1327,
IF(portfolio_toggle!$A$1=38,F1327,
"error: please specify 38 or 46 MMT"))</f>
        <v>1</v>
      </c>
    </row>
    <row r="1328" spans="1:7" hidden="1">
      <c r="A1328" s="174" t="s">
        <v>635</v>
      </c>
      <c r="B1328" s="174">
        <v>2026</v>
      </c>
      <c r="C1328" s="174">
        <v>7</v>
      </c>
      <c r="D1328" s="174" t="s">
        <v>5319</v>
      </c>
      <c r="E1328" s="175">
        <v>1</v>
      </c>
      <c r="F1328" s="175">
        <v>1</v>
      </c>
      <c r="G1328" s="175">
        <f>IF(portfolio_toggle!$A$1=46,E1328,
IF(portfolio_toggle!$A$1=38,F1328,
"error: please specify 38 or 46 MMT"))</f>
        <v>1</v>
      </c>
    </row>
    <row r="1329" spans="1:7" hidden="1">
      <c r="A1329" s="174" t="s">
        <v>635</v>
      </c>
      <c r="B1329" s="174">
        <v>2026</v>
      </c>
      <c r="C1329" s="174">
        <v>8</v>
      </c>
      <c r="D1329" s="174" t="s">
        <v>5320</v>
      </c>
      <c r="E1329" s="175">
        <v>1</v>
      </c>
      <c r="F1329" s="175">
        <v>1</v>
      </c>
      <c r="G1329" s="175">
        <f>IF(portfolio_toggle!$A$1=46,E1329,
IF(portfolio_toggle!$A$1=38,F1329,
"error: please specify 38 or 46 MMT"))</f>
        <v>1</v>
      </c>
    </row>
    <row r="1330" spans="1:7" hidden="1">
      <c r="A1330" s="174" t="s">
        <v>635</v>
      </c>
      <c r="B1330" s="174">
        <v>2026</v>
      </c>
      <c r="C1330" s="174">
        <v>9</v>
      </c>
      <c r="D1330" s="174" t="s">
        <v>5321</v>
      </c>
      <c r="E1330" s="175">
        <v>1</v>
      </c>
      <c r="F1330" s="175">
        <v>1</v>
      </c>
      <c r="G1330" s="175">
        <f>IF(portfolio_toggle!$A$1=46,E1330,
IF(portfolio_toggle!$A$1=38,F1330,
"error: please specify 38 or 46 MMT"))</f>
        <v>1</v>
      </c>
    </row>
    <row r="1331" spans="1:7" hidden="1">
      <c r="A1331" s="174" t="s">
        <v>635</v>
      </c>
      <c r="B1331" s="174">
        <v>2026</v>
      </c>
      <c r="C1331" s="174">
        <v>10</v>
      </c>
      <c r="D1331" s="174" t="s">
        <v>5322</v>
      </c>
      <c r="E1331" s="175">
        <v>1</v>
      </c>
      <c r="F1331" s="175">
        <v>1</v>
      </c>
      <c r="G1331" s="175">
        <f>IF(portfolio_toggle!$A$1=46,E1331,
IF(portfolio_toggle!$A$1=38,F1331,
"error: please specify 38 or 46 MMT"))</f>
        <v>1</v>
      </c>
    </row>
    <row r="1332" spans="1:7" hidden="1">
      <c r="A1332" s="174" t="s">
        <v>635</v>
      </c>
      <c r="B1332" s="174">
        <v>2026</v>
      </c>
      <c r="C1332" s="174">
        <v>11</v>
      </c>
      <c r="D1332" s="174" t="s">
        <v>5323</v>
      </c>
      <c r="E1332" s="175">
        <v>1</v>
      </c>
      <c r="F1332" s="175">
        <v>1</v>
      </c>
      <c r="G1332" s="175">
        <f>IF(portfolio_toggle!$A$1=46,E1332,
IF(portfolio_toggle!$A$1=38,F1332,
"error: please specify 38 or 46 MMT"))</f>
        <v>1</v>
      </c>
    </row>
    <row r="1333" spans="1:7" hidden="1">
      <c r="A1333" s="174" t="s">
        <v>635</v>
      </c>
      <c r="B1333" s="174">
        <v>2026</v>
      </c>
      <c r="C1333" s="174">
        <v>12</v>
      </c>
      <c r="D1333" s="174" t="s">
        <v>5324</v>
      </c>
      <c r="E1333" s="175">
        <v>1</v>
      </c>
      <c r="F1333" s="175">
        <v>1</v>
      </c>
      <c r="G1333" s="175">
        <f>IF(portfolio_toggle!$A$1=46,E1333,
IF(portfolio_toggle!$A$1=38,F1333,
"error: please specify 38 or 46 MMT"))</f>
        <v>1</v>
      </c>
    </row>
    <row r="1334" spans="1:7" hidden="1">
      <c r="A1334" s="174" t="s">
        <v>635</v>
      </c>
      <c r="B1334" s="174">
        <v>2027</v>
      </c>
      <c r="C1334" s="174">
        <v>1</v>
      </c>
      <c r="D1334" s="174" t="s">
        <v>5325</v>
      </c>
      <c r="E1334" s="175">
        <v>1</v>
      </c>
      <c r="F1334" s="175">
        <v>1</v>
      </c>
      <c r="G1334" s="175">
        <f>IF(portfolio_toggle!$A$1=46,E1334,
IF(portfolio_toggle!$A$1=38,F1334,
"error: please specify 38 or 46 MMT"))</f>
        <v>1</v>
      </c>
    </row>
    <row r="1335" spans="1:7" hidden="1">
      <c r="A1335" s="174" t="s">
        <v>635</v>
      </c>
      <c r="B1335" s="174">
        <v>2027</v>
      </c>
      <c r="C1335" s="174">
        <v>2</v>
      </c>
      <c r="D1335" s="174" t="s">
        <v>5326</v>
      </c>
      <c r="E1335" s="175">
        <v>1</v>
      </c>
      <c r="F1335" s="175">
        <v>1</v>
      </c>
      <c r="G1335" s="175">
        <f>IF(portfolio_toggle!$A$1=46,E1335,
IF(portfolio_toggle!$A$1=38,F1335,
"error: please specify 38 or 46 MMT"))</f>
        <v>1</v>
      </c>
    </row>
    <row r="1336" spans="1:7" hidden="1">
      <c r="A1336" s="174" t="s">
        <v>635</v>
      </c>
      <c r="B1336" s="174">
        <v>2027</v>
      </c>
      <c r="C1336" s="174">
        <v>3</v>
      </c>
      <c r="D1336" s="174" t="s">
        <v>5327</v>
      </c>
      <c r="E1336" s="175">
        <v>1</v>
      </c>
      <c r="F1336" s="175">
        <v>1</v>
      </c>
      <c r="G1336" s="175">
        <f>IF(portfolio_toggle!$A$1=46,E1336,
IF(portfolio_toggle!$A$1=38,F1336,
"error: please specify 38 or 46 MMT"))</f>
        <v>1</v>
      </c>
    </row>
    <row r="1337" spans="1:7" hidden="1">
      <c r="A1337" s="174" t="s">
        <v>635</v>
      </c>
      <c r="B1337" s="174">
        <v>2027</v>
      </c>
      <c r="C1337" s="174">
        <v>4</v>
      </c>
      <c r="D1337" s="174" t="s">
        <v>5328</v>
      </c>
      <c r="E1337" s="175">
        <v>1</v>
      </c>
      <c r="F1337" s="175">
        <v>1</v>
      </c>
      <c r="G1337" s="175">
        <f>IF(portfolio_toggle!$A$1=46,E1337,
IF(portfolio_toggle!$A$1=38,F1337,
"error: please specify 38 or 46 MMT"))</f>
        <v>1</v>
      </c>
    </row>
    <row r="1338" spans="1:7" hidden="1">
      <c r="A1338" s="174" t="s">
        <v>635</v>
      </c>
      <c r="B1338" s="174">
        <v>2027</v>
      </c>
      <c r="C1338" s="174">
        <v>5</v>
      </c>
      <c r="D1338" s="174" t="s">
        <v>5329</v>
      </c>
      <c r="E1338" s="175">
        <v>1</v>
      </c>
      <c r="F1338" s="175">
        <v>1</v>
      </c>
      <c r="G1338" s="175">
        <f>IF(portfolio_toggle!$A$1=46,E1338,
IF(portfolio_toggle!$A$1=38,F1338,
"error: please specify 38 or 46 MMT"))</f>
        <v>1</v>
      </c>
    </row>
    <row r="1339" spans="1:7" hidden="1">
      <c r="A1339" s="174" t="s">
        <v>635</v>
      </c>
      <c r="B1339" s="174">
        <v>2027</v>
      </c>
      <c r="C1339" s="174">
        <v>6</v>
      </c>
      <c r="D1339" s="174" t="s">
        <v>5330</v>
      </c>
      <c r="E1339" s="175">
        <v>1</v>
      </c>
      <c r="F1339" s="175">
        <v>1</v>
      </c>
      <c r="G1339" s="175">
        <f>IF(portfolio_toggle!$A$1=46,E1339,
IF(portfolio_toggle!$A$1=38,F1339,
"error: please specify 38 or 46 MMT"))</f>
        <v>1</v>
      </c>
    </row>
    <row r="1340" spans="1:7" hidden="1">
      <c r="A1340" s="174" t="s">
        <v>635</v>
      </c>
      <c r="B1340" s="174">
        <v>2027</v>
      </c>
      <c r="C1340" s="174">
        <v>7</v>
      </c>
      <c r="D1340" s="174" t="s">
        <v>5331</v>
      </c>
      <c r="E1340" s="175">
        <v>1</v>
      </c>
      <c r="F1340" s="175">
        <v>1</v>
      </c>
      <c r="G1340" s="175">
        <f>IF(portfolio_toggle!$A$1=46,E1340,
IF(portfolio_toggle!$A$1=38,F1340,
"error: please specify 38 or 46 MMT"))</f>
        <v>1</v>
      </c>
    </row>
    <row r="1341" spans="1:7" hidden="1">
      <c r="A1341" s="174" t="s">
        <v>635</v>
      </c>
      <c r="B1341" s="174">
        <v>2027</v>
      </c>
      <c r="C1341" s="174">
        <v>8</v>
      </c>
      <c r="D1341" s="174" t="s">
        <v>5332</v>
      </c>
      <c r="E1341" s="175">
        <v>1</v>
      </c>
      <c r="F1341" s="175">
        <v>1</v>
      </c>
      <c r="G1341" s="175">
        <f>IF(portfolio_toggle!$A$1=46,E1341,
IF(portfolio_toggle!$A$1=38,F1341,
"error: please specify 38 or 46 MMT"))</f>
        <v>1</v>
      </c>
    </row>
    <row r="1342" spans="1:7" hidden="1">
      <c r="A1342" s="174" t="s">
        <v>635</v>
      </c>
      <c r="B1342" s="174">
        <v>2027</v>
      </c>
      <c r="C1342" s="174">
        <v>9</v>
      </c>
      <c r="D1342" s="174" t="s">
        <v>5333</v>
      </c>
      <c r="E1342" s="175">
        <v>1</v>
      </c>
      <c r="F1342" s="175">
        <v>1</v>
      </c>
      <c r="G1342" s="175">
        <f>IF(portfolio_toggle!$A$1=46,E1342,
IF(portfolio_toggle!$A$1=38,F1342,
"error: please specify 38 or 46 MMT"))</f>
        <v>1</v>
      </c>
    </row>
    <row r="1343" spans="1:7" hidden="1">
      <c r="A1343" s="174" t="s">
        <v>635</v>
      </c>
      <c r="B1343" s="174">
        <v>2027</v>
      </c>
      <c r="C1343" s="174">
        <v>10</v>
      </c>
      <c r="D1343" s="174" t="s">
        <v>5334</v>
      </c>
      <c r="E1343" s="175">
        <v>1</v>
      </c>
      <c r="F1343" s="175">
        <v>1</v>
      </c>
      <c r="G1343" s="175">
        <f>IF(portfolio_toggle!$A$1=46,E1343,
IF(portfolio_toggle!$A$1=38,F1343,
"error: please specify 38 or 46 MMT"))</f>
        <v>1</v>
      </c>
    </row>
    <row r="1344" spans="1:7" hidden="1">
      <c r="A1344" s="174" t="s">
        <v>635</v>
      </c>
      <c r="B1344" s="174">
        <v>2027</v>
      </c>
      <c r="C1344" s="174">
        <v>11</v>
      </c>
      <c r="D1344" s="174" t="s">
        <v>5335</v>
      </c>
      <c r="E1344" s="175">
        <v>1</v>
      </c>
      <c r="F1344" s="175">
        <v>1</v>
      </c>
      <c r="G1344" s="175">
        <f>IF(portfolio_toggle!$A$1=46,E1344,
IF(portfolio_toggle!$A$1=38,F1344,
"error: please specify 38 or 46 MMT"))</f>
        <v>1</v>
      </c>
    </row>
    <row r="1345" spans="1:7" hidden="1">
      <c r="A1345" s="174" t="s">
        <v>635</v>
      </c>
      <c r="B1345" s="174">
        <v>2027</v>
      </c>
      <c r="C1345" s="174">
        <v>12</v>
      </c>
      <c r="D1345" s="174" t="s">
        <v>5336</v>
      </c>
      <c r="E1345" s="175">
        <v>1</v>
      </c>
      <c r="F1345" s="175">
        <v>1</v>
      </c>
      <c r="G1345" s="175">
        <f>IF(portfolio_toggle!$A$1=46,E1345,
IF(portfolio_toggle!$A$1=38,F1345,
"error: please specify 38 or 46 MMT"))</f>
        <v>1</v>
      </c>
    </row>
    <row r="1346" spans="1:7" hidden="1">
      <c r="A1346" s="174" t="s">
        <v>635</v>
      </c>
      <c r="B1346" s="174">
        <v>2028</v>
      </c>
      <c r="C1346" s="174">
        <v>1</v>
      </c>
      <c r="D1346" s="174" t="s">
        <v>5337</v>
      </c>
      <c r="E1346" s="175">
        <v>1</v>
      </c>
      <c r="F1346" s="175">
        <v>1</v>
      </c>
      <c r="G1346" s="175">
        <f>IF(portfolio_toggle!$A$1=46,E1346,
IF(portfolio_toggle!$A$1=38,F1346,
"error: please specify 38 or 46 MMT"))</f>
        <v>1</v>
      </c>
    </row>
    <row r="1347" spans="1:7" hidden="1">
      <c r="A1347" s="174" t="s">
        <v>635</v>
      </c>
      <c r="B1347" s="174">
        <v>2028</v>
      </c>
      <c r="C1347" s="174">
        <v>2</v>
      </c>
      <c r="D1347" s="174" t="s">
        <v>5338</v>
      </c>
      <c r="E1347" s="175">
        <v>1</v>
      </c>
      <c r="F1347" s="175">
        <v>1</v>
      </c>
      <c r="G1347" s="175">
        <f>IF(portfolio_toggle!$A$1=46,E1347,
IF(portfolio_toggle!$A$1=38,F1347,
"error: please specify 38 or 46 MMT"))</f>
        <v>1</v>
      </c>
    </row>
    <row r="1348" spans="1:7" hidden="1">
      <c r="A1348" s="174" t="s">
        <v>635</v>
      </c>
      <c r="B1348" s="174">
        <v>2028</v>
      </c>
      <c r="C1348" s="174">
        <v>3</v>
      </c>
      <c r="D1348" s="174" t="s">
        <v>5339</v>
      </c>
      <c r="E1348" s="175">
        <v>1</v>
      </c>
      <c r="F1348" s="175">
        <v>1</v>
      </c>
      <c r="G1348" s="175">
        <f>IF(portfolio_toggle!$A$1=46,E1348,
IF(portfolio_toggle!$A$1=38,F1348,
"error: please specify 38 or 46 MMT"))</f>
        <v>1</v>
      </c>
    </row>
    <row r="1349" spans="1:7" hidden="1">
      <c r="A1349" s="174" t="s">
        <v>635</v>
      </c>
      <c r="B1349" s="174">
        <v>2028</v>
      </c>
      <c r="C1349" s="174">
        <v>4</v>
      </c>
      <c r="D1349" s="174" t="s">
        <v>5340</v>
      </c>
      <c r="E1349" s="175">
        <v>1</v>
      </c>
      <c r="F1349" s="175">
        <v>1</v>
      </c>
      <c r="G1349" s="175">
        <f>IF(portfolio_toggle!$A$1=46,E1349,
IF(portfolio_toggle!$A$1=38,F1349,
"error: please specify 38 or 46 MMT"))</f>
        <v>1</v>
      </c>
    </row>
    <row r="1350" spans="1:7" hidden="1">
      <c r="A1350" s="174" t="s">
        <v>635</v>
      </c>
      <c r="B1350" s="174">
        <v>2028</v>
      </c>
      <c r="C1350" s="174">
        <v>5</v>
      </c>
      <c r="D1350" s="174" t="s">
        <v>5341</v>
      </c>
      <c r="E1350" s="175">
        <v>1</v>
      </c>
      <c r="F1350" s="175">
        <v>1</v>
      </c>
      <c r="G1350" s="175">
        <f>IF(portfolio_toggle!$A$1=46,E1350,
IF(portfolio_toggle!$A$1=38,F1350,
"error: please specify 38 or 46 MMT"))</f>
        <v>1</v>
      </c>
    </row>
    <row r="1351" spans="1:7" hidden="1">
      <c r="A1351" s="174" t="s">
        <v>635</v>
      </c>
      <c r="B1351" s="174">
        <v>2028</v>
      </c>
      <c r="C1351" s="174">
        <v>6</v>
      </c>
      <c r="D1351" s="174" t="s">
        <v>5342</v>
      </c>
      <c r="E1351" s="175">
        <v>1</v>
      </c>
      <c r="F1351" s="175">
        <v>1</v>
      </c>
      <c r="G1351" s="175">
        <f>IF(portfolio_toggle!$A$1=46,E1351,
IF(portfolio_toggle!$A$1=38,F1351,
"error: please specify 38 or 46 MMT"))</f>
        <v>1</v>
      </c>
    </row>
    <row r="1352" spans="1:7" hidden="1">
      <c r="A1352" s="174" t="s">
        <v>635</v>
      </c>
      <c r="B1352" s="174">
        <v>2028</v>
      </c>
      <c r="C1352" s="174">
        <v>7</v>
      </c>
      <c r="D1352" s="174" t="s">
        <v>5343</v>
      </c>
      <c r="E1352" s="175">
        <v>1</v>
      </c>
      <c r="F1352" s="175">
        <v>1</v>
      </c>
      <c r="G1352" s="175">
        <f>IF(portfolio_toggle!$A$1=46,E1352,
IF(portfolio_toggle!$A$1=38,F1352,
"error: please specify 38 or 46 MMT"))</f>
        <v>1</v>
      </c>
    </row>
    <row r="1353" spans="1:7" hidden="1">
      <c r="A1353" s="174" t="s">
        <v>635</v>
      </c>
      <c r="B1353" s="174">
        <v>2028</v>
      </c>
      <c r="C1353" s="174">
        <v>8</v>
      </c>
      <c r="D1353" s="174" t="s">
        <v>5344</v>
      </c>
      <c r="E1353" s="175">
        <v>1</v>
      </c>
      <c r="F1353" s="175">
        <v>1</v>
      </c>
      <c r="G1353" s="175">
        <f>IF(portfolio_toggle!$A$1=46,E1353,
IF(portfolio_toggle!$A$1=38,F1353,
"error: please specify 38 or 46 MMT"))</f>
        <v>1</v>
      </c>
    </row>
    <row r="1354" spans="1:7" hidden="1">
      <c r="A1354" s="174" t="s">
        <v>635</v>
      </c>
      <c r="B1354" s="174">
        <v>2028</v>
      </c>
      <c r="C1354" s="174">
        <v>9</v>
      </c>
      <c r="D1354" s="174" t="s">
        <v>5345</v>
      </c>
      <c r="E1354" s="175">
        <v>1</v>
      </c>
      <c r="F1354" s="175">
        <v>1</v>
      </c>
      <c r="G1354" s="175">
        <f>IF(portfolio_toggle!$A$1=46,E1354,
IF(portfolio_toggle!$A$1=38,F1354,
"error: please specify 38 or 46 MMT"))</f>
        <v>1</v>
      </c>
    </row>
    <row r="1355" spans="1:7" hidden="1">
      <c r="A1355" s="174" t="s">
        <v>635</v>
      </c>
      <c r="B1355" s="174">
        <v>2028</v>
      </c>
      <c r="C1355" s="174">
        <v>10</v>
      </c>
      <c r="D1355" s="174" t="s">
        <v>5346</v>
      </c>
      <c r="E1355" s="175">
        <v>1</v>
      </c>
      <c r="F1355" s="175">
        <v>1</v>
      </c>
      <c r="G1355" s="175">
        <f>IF(portfolio_toggle!$A$1=46,E1355,
IF(portfolio_toggle!$A$1=38,F1355,
"error: please specify 38 or 46 MMT"))</f>
        <v>1</v>
      </c>
    </row>
    <row r="1356" spans="1:7" hidden="1">
      <c r="A1356" s="174" t="s">
        <v>635</v>
      </c>
      <c r="B1356" s="174">
        <v>2028</v>
      </c>
      <c r="C1356" s="174">
        <v>11</v>
      </c>
      <c r="D1356" s="174" t="s">
        <v>5347</v>
      </c>
      <c r="E1356" s="175">
        <v>1</v>
      </c>
      <c r="F1356" s="175">
        <v>1</v>
      </c>
      <c r="G1356" s="175">
        <f>IF(portfolio_toggle!$A$1=46,E1356,
IF(portfolio_toggle!$A$1=38,F1356,
"error: please specify 38 or 46 MMT"))</f>
        <v>1</v>
      </c>
    </row>
    <row r="1357" spans="1:7" hidden="1">
      <c r="A1357" s="174" t="s">
        <v>635</v>
      </c>
      <c r="B1357" s="174">
        <v>2028</v>
      </c>
      <c r="C1357" s="174">
        <v>12</v>
      </c>
      <c r="D1357" s="174" t="s">
        <v>5348</v>
      </c>
      <c r="E1357" s="175">
        <v>1</v>
      </c>
      <c r="F1357" s="175">
        <v>1</v>
      </c>
      <c r="G1357" s="175">
        <f>IF(portfolio_toggle!$A$1=46,E1357,
IF(portfolio_toggle!$A$1=38,F1357,
"error: please specify 38 or 46 MMT"))</f>
        <v>1</v>
      </c>
    </row>
    <row r="1358" spans="1:7" hidden="1">
      <c r="A1358" s="174" t="s">
        <v>635</v>
      </c>
      <c r="B1358" s="174">
        <v>2029</v>
      </c>
      <c r="C1358" s="174">
        <v>1</v>
      </c>
      <c r="D1358" s="174" t="s">
        <v>5349</v>
      </c>
      <c r="E1358" s="175">
        <v>1</v>
      </c>
      <c r="F1358" s="175">
        <v>1</v>
      </c>
      <c r="G1358" s="175">
        <f>IF(portfolio_toggle!$A$1=46,E1358,
IF(portfolio_toggle!$A$1=38,F1358,
"error: please specify 38 or 46 MMT"))</f>
        <v>1</v>
      </c>
    </row>
    <row r="1359" spans="1:7" hidden="1">
      <c r="A1359" s="174" t="s">
        <v>635</v>
      </c>
      <c r="B1359" s="174">
        <v>2029</v>
      </c>
      <c r="C1359" s="174">
        <v>2</v>
      </c>
      <c r="D1359" s="174" t="s">
        <v>5350</v>
      </c>
      <c r="E1359" s="175">
        <v>1</v>
      </c>
      <c r="F1359" s="175">
        <v>1</v>
      </c>
      <c r="G1359" s="175">
        <f>IF(portfolio_toggle!$A$1=46,E1359,
IF(portfolio_toggle!$A$1=38,F1359,
"error: please specify 38 or 46 MMT"))</f>
        <v>1</v>
      </c>
    </row>
    <row r="1360" spans="1:7" hidden="1">
      <c r="A1360" s="174" t="s">
        <v>635</v>
      </c>
      <c r="B1360" s="174">
        <v>2029</v>
      </c>
      <c r="C1360" s="174">
        <v>3</v>
      </c>
      <c r="D1360" s="174" t="s">
        <v>5351</v>
      </c>
      <c r="E1360" s="175">
        <v>1</v>
      </c>
      <c r="F1360" s="175">
        <v>1</v>
      </c>
      <c r="G1360" s="175">
        <f>IF(portfolio_toggle!$A$1=46,E1360,
IF(portfolio_toggle!$A$1=38,F1360,
"error: please specify 38 or 46 MMT"))</f>
        <v>1</v>
      </c>
    </row>
    <row r="1361" spans="1:7" hidden="1">
      <c r="A1361" s="174" t="s">
        <v>635</v>
      </c>
      <c r="B1361" s="174">
        <v>2029</v>
      </c>
      <c r="C1361" s="174">
        <v>4</v>
      </c>
      <c r="D1361" s="174" t="s">
        <v>5352</v>
      </c>
      <c r="E1361" s="175">
        <v>1</v>
      </c>
      <c r="F1361" s="175">
        <v>1</v>
      </c>
      <c r="G1361" s="175">
        <f>IF(portfolio_toggle!$A$1=46,E1361,
IF(portfolio_toggle!$A$1=38,F1361,
"error: please specify 38 or 46 MMT"))</f>
        <v>1</v>
      </c>
    </row>
    <row r="1362" spans="1:7" hidden="1">
      <c r="A1362" s="174" t="s">
        <v>635</v>
      </c>
      <c r="B1362" s="174">
        <v>2029</v>
      </c>
      <c r="C1362" s="174">
        <v>5</v>
      </c>
      <c r="D1362" s="174" t="s">
        <v>5353</v>
      </c>
      <c r="E1362" s="175">
        <v>1</v>
      </c>
      <c r="F1362" s="175">
        <v>1</v>
      </c>
      <c r="G1362" s="175">
        <f>IF(portfolio_toggle!$A$1=46,E1362,
IF(portfolio_toggle!$A$1=38,F1362,
"error: please specify 38 or 46 MMT"))</f>
        <v>1</v>
      </c>
    </row>
    <row r="1363" spans="1:7" hidden="1">
      <c r="A1363" s="174" t="s">
        <v>635</v>
      </c>
      <c r="B1363" s="174">
        <v>2029</v>
      </c>
      <c r="C1363" s="174">
        <v>6</v>
      </c>
      <c r="D1363" s="174" t="s">
        <v>5354</v>
      </c>
      <c r="E1363" s="175">
        <v>1</v>
      </c>
      <c r="F1363" s="175">
        <v>1</v>
      </c>
      <c r="G1363" s="175">
        <f>IF(portfolio_toggle!$A$1=46,E1363,
IF(portfolio_toggle!$A$1=38,F1363,
"error: please specify 38 or 46 MMT"))</f>
        <v>1</v>
      </c>
    </row>
    <row r="1364" spans="1:7" hidden="1">
      <c r="A1364" s="174" t="s">
        <v>635</v>
      </c>
      <c r="B1364" s="174">
        <v>2029</v>
      </c>
      <c r="C1364" s="174">
        <v>7</v>
      </c>
      <c r="D1364" s="174" t="s">
        <v>5355</v>
      </c>
      <c r="E1364" s="175">
        <v>1</v>
      </c>
      <c r="F1364" s="175">
        <v>1</v>
      </c>
      <c r="G1364" s="175">
        <f>IF(portfolio_toggle!$A$1=46,E1364,
IF(portfolio_toggle!$A$1=38,F1364,
"error: please specify 38 or 46 MMT"))</f>
        <v>1</v>
      </c>
    </row>
    <row r="1365" spans="1:7" hidden="1">
      <c r="A1365" s="174" t="s">
        <v>635</v>
      </c>
      <c r="B1365" s="174">
        <v>2029</v>
      </c>
      <c r="C1365" s="174">
        <v>8</v>
      </c>
      <c r="D1365" s="174" t="s">
        <v>5356</v>
      </c>
      <c r="E1365" s="175">
        <v>1</v>
      </c>
      <c r="F1365" s="175">
        <v>1</v>
      </c>
      <c r="G1365" s="175">
        <f>IF(portfolio_toggle!$A$1=46,E1365,
IF(portfolio_toggle!$A$1=38,F1365,
"error: please specify 38 or 46 MMT"))</f>
        <v>1</v>
      </c>
    </row>
    <row r="1366" spans="1:7" hidden="1">
      <c r="A1366" s="174" t="s">
        <v>635</v>
      </c>
      <c r="B1366" s="174">
        <v>2029</v>
      </c>
      <c r="C1366" s="174">
        <v>9</v>
      </c>
      <c r="D1366" s="174" t="s">
        <v>5357</v>
      </c>
      <c r="E1366" s="175">
        <v>1</v>
      </c>
      <c r="F1366" s="175">
        <v>1</v>
      </c>
      <c r="G1366" s="175">
        <f>IF(portfolio_toggle!$A$1=46,E1366,
IF(portfolio_toggle!$A$1=38,F1366,
"error: please specify 38 or 46 MMT"))</f>
        <v>1</v>
      </c>
    </row>
    <row r="1367" spans="1:7" hidden="1">
      <c r="A1367" s="174" t="s">
        <v>635</v>
      </c>
      <c r="B1367" s="174">
        <v>2029</v>
      </c>
      <c r="C1367" s="174">
        <v>10</v>
      </c>
      <c r="D1367" s="174" t="s">
        <v>5358</v>
      </c>
      <c r="E1367" s="175">
        <v>1</v>
      </c>
      <c r="F1367" s="175">
        <v>1</v>
      </c>
      <c r="G1367" s="175">
        <f>IF(portfolio_toggle!$A$1=46,E1367,
IF(portfolio_toggle!$A$1=38,F1367,
"error: please specify 38 or 46 MMT"))</f>
        <v>1</v>
      </c>
    </row>
    <row r="1368" spans="1:7" hidden="1">
      <c r="A1368" s="174" t="s">
        <v>635</v>
      </c>
      <c r="B1368" s="174">
        <v>2029</v>
      </c>
      <c r="C1368" s="174">
        <v>11</v>
      </c>
      <c r="D1368" s="174" t="s">
        <v>5359</v>
      </c>
      <c r="E1368" s="175">
        <v>1</v>
      </c>
      <c r="F1368" s="175">
        <v>1</v>
      </c>
      <c r="G1368" s="175">
        <f>IF(portfolio_toggle!$A$1=46,E1368,
IF(portfolio_toggle!$A$1=38,F1368,
"error: please specify 38 or 46 MMT"))</f>
        <v>1</v>
      </c>
    </row>
    <row r="1369" spans="1:7" hidden="1">
      <c r="A1369" s="174" t="s">
        <v>635</v>
      </c>
      <c r="B1369" s="174">
        <v>2029</v>
      </c>
      <c r="C1369" s="174">
        <v>12</v>
      </c>
      <c r="D1369" s="174" t="s">
        <v>5360</v>
      </c>
      <c r="E1369" s="175">
        <v>1</v>
      </c>
      <c r="F1369" s="175">
        <v>1</v>
      </c>
      <c r="G1369" s="175">
        <f>IF(portfolio_toggle!$A$1=46,E1369,
IF(portfolio_toggle!$A$1=38,F1369,
"error: please specify 38 or 46 MMT"))</f>
        <v>1</v>
      </c>
    </row>
    <row r="1370" spans="1:7" hidden="1">
      <c r="A1370" s="174" t="s">
        <v>635</v>
      </c>
      <c r="B1370" s="174">
        <v>2030</v>
      </c>
      <c r="C1370" s="174">
        <v>1</v>
      </c>
      <c r="D1370" s="174" t="s">
        <v>5361</v>
      </c>
      <c r="E1370" s="175">
        <v>1</v>
      </c>
      <c r="F1370" s="175">
        <v>1</v>
      </c>
      <c r="G1370" s="175">
        <f>IF(portfolio_toggle!$A$1=46,E1370,
IF(portfolio_toggle!$A$1=38,F1370,
"error: please specify 38 or 46 MMT"))</f>
        <v>1</v>
      </c>
    </row>
    <row r="1371" spans="1:7" hidden="1">
      <c r="A1371" s="174" t="s">
        <v>635</v>
      </c>
      <c r="B1371" s="174">
        <v>2030</v>
      </c>
      <c r="C1371" s="174">
        <v>2</v>
      </c>
      <c r="D1371" s="174" t="s">
        <v>5362</v>
      </c>
      <c r="E1371" s="175">
        <v>1</v>
      </c>
      <c r="F1371" s="175">
        <v>1</v>
      </c>
      <c r="G1371" s="175">
        <f>IF(portfolio_toggle!$A$1=46,E1371,
IF(portfolio_toggle!$A$1=38,F1371,
"error: please specify 38 or 46 MMT"))</f>
        <v>1</v>
      </c>
    </row>
    <row r="1372" spans="1:7" hidden="1">
      <c r="A1372" s="174" t="s">
        <v>635</v>
      </c>
      <c r="B1372" s="174">
        <v>2030</v>
      </c>
      <c r="C1372" s="174">
        <v>3</v>
      </c>
      <c r="D1372" s="174" t="s">
        <v>5363</v>
      </c>
      <c r="E1372" s="175">
        <v>1</v>
      </c>
      <c r="F1372" s="175">
        <v>1</v>
      </c>
      <c r="G1372" s="175">
        <f>IF(portfolio_toggle!$A$1=46,E1372,
IF(portfolio_toggle!$A$1=38,F1372,
"error: please specify 38 or 46 MMT"))</f>
        <v>1</v>
      </c>
    </row>
    <row r="1373" spans="1:7" hidden="1">
      <c r="A1373" s="174" t="s">
        <v>635</v>
      </c>
      <c r="B1373" s="174">
        <v>2030</v>
      </c>
      <c r="C1373" s="174">
        <v>4</v>
      </c>
      <c r="D1373" s="174" t="s">
        <v>5364</v>
      </c>
      <c r="E1373" s="175">
        <v>1</v>
      </c>
      <c r="F1373" s="175">
        <v>1</v>
      </c>
      <c r="G1373" s="175">
        <f>IF(portfolio_toggle!$A$1=46,E1373,
IF(portfolio_toggle!$A$1=38,F1373,
"error: please specify 38 or 46 MMT"))</f>
        <v>1</v>
      </c>
    </row>
    <row r="1374" spans="1:7" hidden="1">
      <c r="A1374" s="174" t="s">
        <v>635</v>
      </c>
      <c r="B1374" s="174">
        <v>2030</v>
      </c>
      <c r="C1374" s="174">
        <v>5</v>
      </c>
      <c r="D1374" s="174" t="s">
        <v>5365</v>
      </c>
      <c r="E1374" s="175">
        <v>1</v>
      </c>
      <c r="F1374" s="175">
        <v>1</v>
      </c>
      <c r="G1374" s="175">
        <f>IF(portfolio_toggle!$A$1=46,E1374,
IF(portfolio_toggle!$A$1=38,F1374,
"error: please specify 38 or 46 MMT"))</f>
        <v>1</v>
      </c>
    </row>
    <row r="1375" spans="1:7" hidden="1">
      <c r="A1375" s="174" t="s">
        <v>635</v>
      </c>
      <c r="B1375" s="174">
        <v>2030</v>
      </c>
      <c r="C1375" s="174">
        <v>6</v>
      </c>
      <c r="D1375" s="174" t="s">
        <v>5366</v>
      </c>
      <c r="E1375" s="175">
        <v>1</v>
      </c>
      <c r="F1375" s="175">
        <v>1</v>
      </c>
      <c r="G1375" s="175">
        <f>IF(portfolio_toggle!$A$1=46,E1375,
IF(portfolio_toggle!$A$1=38,F1375,
"error: please specify 38 or 46 MMT"))</f>
        <v>1</v>
      </c>
    </row>
    <row r="1376" spans="1:7" hidden="1">
      <c r="A1376" s="174" t="s">
        <v>635</v>
      </c>
      <c r="B1376" s="174">
        <v>2030</v>
      </c>
      <c r="C1376" s="174">
        <v>7</v>
      </c>
      <c r="D1376" s="174" t="s">
        <v>5367</v>
      </c>
      <c r="E1376" s="175">
        <v>1</v>
      </c>
      <c r="F1376" s="175">
        <v>1</v>
      </c>
      <c r="G1376" s="175">
        <f>IF(portfolio_toggle!$A$1=46,E1376,
IF(portfolio_toggle!$A$1=38,F1376,
"error: please specify 38 or 46 MMT"))</f>
        <v>1</v>
      </c>
    </row>
    <row r="1377" spans="1:7" hidden="1">
      <c r="A1377" s="174" t="s">
        <v>635</v>
      </c>
      <c r="B1377" s="174">
        <v>2030</v>
      </c>
      <c r="C1377" s="174">
        <v>8</v>
      </c>
      <c r="D1377" s="174" t="s">
        <v>5368</v>
      </c>
      <c r="E1377" s="175">
        <v>1</v>
      </c>
      <c r="F1377" s="175">
        <v>1</v>
      </c>
      <c r="G1377" s="175">
        <f>IF(portfolio_toggle!$A$1=46,E1377,
IF(portfolio_toggle!$A$1=38,F1377,
"error: please specify 38 or 46 MMT"))</f>
        <v>1</v>
      </c>
    </row>
    <row r="1378" spans="1:7" hidden="1">
      <c r="A1378" s="174" t="s">
        <v>635</v>
      </c>
      <c r="B1378" s="174">
        <v>2030</v>
      </c>
      <c r="C1378" s="174">
        <v>9</v>
      </c>
      <c r="D1378" s="174" t="s">
        <v>5369</v>
      </c>
      <c r="E1378" s="175">
        <v>1</v>
      </c>
      <c r="F1378" s="175">
        <v>1</v>
      </c>
      <c r="G1378" s="175">
        <f>IF(portfolio_toggle!$A$1=46,E1378,
IF(portfolio_toggle!$A$1=38,F1378,
"error: please specify 38 or 46 MMT"))</f>
        <v>1</v>
      </c>
    </row>
    <row r="1379" spans="1:7" hidden="1">
      <c r="A1379" s="174" t="s">
        <v>635</v>
      </c>
      <c r="B1379" s="174">
        <v>2030</v>
      </c>
      <c r="C1379" s="174">
        <v>10</v>
      </c>
      <c r="D1379" s="174" t="s">
        <v>5370</v>
      </c>
      <c r="E1379" s="175">
        <v>1</v>
      </c>
      <c r="F1379" s="175">
        <v>1</v>
      </c>
      <c r="G1379" s="175">
        <f>IF(portfolio_toggle!$A$1=46,E1379,
IF(portfolio_toggle!$A$1=38,F1379,
"error: please specify 38 or 46 MMT"))</f>
        <v>1</v>
      </c>
    </row>
    <row r="1380" spans="1:7" hidden="1">
      <c r="A1380" s="174" t="s">
        <v>635</v>
      </c>
      <c r="B1380" s="174">
        <v>2030</v>
      </c>
      <c r="C1380" s="174">
        <v>11</v>
      </c>
      <c r="D1380" s="174" t="s">
        <v>5371</v>
      </c>
      <c r="E1380" s="175">
        <v>1</v>
      </c>
      <c r="F1380" s="175">
        <v>1</v>
      </c>
      <c r="G1380" s="175">
        <f>IF(portfolio_toggle!$A$1=46,E1380,
IF(portfolio_toggle!$A$1=38,F1380,
"error: please specify 38 or 46 MMT"))</f>
        <v>1</v>
      </c>
    </row>
    <row r="1381" spans="1:7" hidden="1">
      <c r="A1381" s="174" t="s">
        <v>635</v>
      </c>
      <c r="B1381" s="174">
        <v>2030</v>
      </c>
      <c r="C1381" s="174">
        <v>12</v>
      </c>
      <c r="D1381" s="174" t="s">
        <v>5372</v>
      </c>
      <c r="E1381" s="175">
        <v>1</v>
      </c>
      <c r="F1381" s="175">
        <v>1</v>
      </c>
      <c r="G1381" s="175">
        <f>IF(portfolio_toggle!$A$1=46,E1381,
IF(portfolio_toggle!$A$1=38,F1381,
"error: please specify 38 or 46 MMT"))</f>
        <v>1</v>
      </c>
    </row>
    <row r="1382" spans="1:7" hidden="1">
      <c r="A1382" s="174" t="s">
        <v>636</v>
      </c>
      <c r="B1382" s="174">
        <v>2020</v>
      </c>
      <c r="C1382" s="174">
        <v>1</v>
      </c>
      <c r="D1382" s="174" t="s">
        <v>5373</v>
      </c>
      <c r="E1382" s="175">
        <v>0</v>
      </c>
      <c r="F1382" s="175">
        <v>0</v>
      </c>
      <c r="G1382" s="175">
        <f>IF(portfolio_toggle!$A$1=46,E1382,
IF(portfolio_toggle!$A$1=38,F1382,
"error: please specify 38 or 46 MMT"))</f>
        <v>0</v>
      </c>
    </row>
    <row r="1383" spans="1:7" hidden="1">
      <c r="A1383" s="174" t="s">
        <v>636</v>
      </c>
      <c r="B1383" s="174">
        <v>2020</v>
      </c>
      <c r="C1383" s="174">
        <v>2</v>
      </c>
      <c r="D1383" s="174" t="s">
        <v>5374</v>
      </c>
      <c r="E1383" s="175">
        <v>0</v>
      </c>
      <c r="F1383" s="175">
        <v>0</v>
      </c>
      <c r="G1383" s="175">
        <f>IF(portfolio_toggle!$A$1=46,E1383,
IF(portfolio_toggle!$A$1=38,F1383,
"error: please specify 38 or 46 MMT"))</f>
        <v>0</v>
      </c>
    </row>
    <row r="1384" spans="1:7" hidden="1">
      <c r="A1384" s="174" t="s">
        <v>636</v>
      </c>
      <c r="B1384" s="174">
        <v>2020</v>
      </c>
      <c r="C1384" s="174">
        <v>3</v>
      </c>
      <c r="D1384" s="174" t="s">
        <v>5375</v>
      </c>
      <c r="E1384" s="175">
        <v>0</v>
      </c>
      <c r="F1384" s="175">
        <v>0</v>
      </c>
      <c r="G1384" s="175">
        <f>IF(portfolio_toggle!$A$1=46,E1384,
IF(portfolio_toggle!$A$1=38,F1384,
"error: please specify 38 or 46 MMT"))</f>
        <v>0</v>
      </c>
    </row>
    <row r="1385" spans="1:7" hidden="1">
      <c r="A1385" s="174" t="s">
        <v>636</v>
      </c>
      <c r="B1385" s="174">
        <v>2020</v>
      </c>
      <c r="C1385" s="174">
        <v>4</v>
      </c>
      <c r="D1385" s="174" t="s">
        <v>5376</v>
      </c>
      <c r="E1385" s="175">
        <v>0</v>
      </c>
      <c r="F1385" s="175">
        <v>0</v>
      </c>
      <c r="G1385" s="175">
        <f>IF(portfolio_toggle!$A$1=46,E1385,
IF(portfolio_toggle!$A$1=38,F1385,
"error: please specify 38 or 46 MMT"))</f>
        <v>0</v>
      </c>
    </row>
    <row r="1386" spans="1:7" hidden="1">
      <c r="A1386" s="174" t="s">
        <v>636</v>
      </c>
      <c r="B1386" s="174">
        <v>2020</v>
      </c>
      <c r="C1386" s="174">
        <v>5</v>
      </c>
      <c r="D1386" s="174" t="s">
        <v>5377</v>
      </c>
      <c r="E1386" s="175">
        <v>0</v>
      </c>
      <c r="F1386" s="175">
        <v>0</v>
      </c>
      <c r="G1386" s="175">
        <f>IF(portfolio_toggle!$A$1=46,E1386,
IF(portfolio_toggle!$A$1=38,F1386,
"error: please specify 38 or 46 MMT"))</f>
        <v>0</v>
      </c>
    </row>
    <row r="1387" spans="1:7" hidden="1">
      <c r="A1387" s="174" t="s">
        <v>636</v>
      </c>
      <c r="B1387" s="174">
        <v>2020</v>
      </c>
      <c r="C1387" s="174">
        <v>6</v>
      </c>
      <c r="D1387" s="174" t="s">
        <v>5378</v>
      </c>
      <c r="E1387" s="175">
        <v>0</v>
      </c>
      <c r="F1387" s="175">
        <v>0</v>
      </c>
      <c r="G1387" s="175">
        <f>IF(portfolio_toggle!$A$1=46,E1387,
IF(portfolio_toggle!$A$1=38,F1387,
"error: please specify 38 or 46 MMT"))</f>
        <v>0</v>
      </c>
    </row>
    <row r="1388" spans="1:7" hidden="1">
      <c r="A1388" s="174" t="s">
        <v>636</v>
      </c>
      <c r="B1388" s="174">
        <v>2020</v>
      </c>
      <c r="C1388" s="174">
        <v>7</v>
      </c>
      <c r="D1388" s="174" t="s">
        <v>5379</v>
      </c>
      <c r="E1388" s="175">
        <v>0</v>
      </c>
      <c r="F1388" s="175">
        <v>0</v>
      </c>
      <c r="G1388" s="175">
        <f>IF(portfolio_toggle!$A$1=46,E1388,
IF(portfolio_toggle!$A$1=38,F1388,
"error: please specify 38 or 46 MMT"))</f>
        <v>0</v>
      </c>
    </row>
    <row r="1389" spans="1:7" hidden="1">
      <c r="A1389" s="174" t="s">
        <v>636</v>
      </c>
      <c r="B1389" s="174">
        <v>2020</v>
      </c>
      <c r="C1389" s="174">
        <v>8</v>
      </c>
      <c r="D1389" s="174" t="s">
        <v>5380</v>
      </c>
      <c r="E1389" s="175">
        <v>0</v>
      </c>
      <c r="F1389" s="175">
        <v>0</v>
      </c>
      <c r="G1389" s="175">
        <f>IF(portfolio_toggle!$A$1=46,E1389,
IF(portfolio_toggle!$A$1=38,F1389,
"error: please specify 38 or 46 MMT"))</f>
        <v>0</v>
      </c>
    </row>
    <row r="1390" spans="1:7" hidden="1">
      <c r="A1390" s="174" t="s">
        <v>636</v>
      </c>
      <c r="B1390" s="174">
        <v>2020</v>
      </c>
      <c r="C1390" s="174">
        <v>9</v>
      </c>
      <c r="D1390" s="174" t="s">
        <v>5381</v>
      </c>
      <c r="E1390" s="175">
        <v>0</v>
      </c>
      <c r="F1390" s="175">
        <v>0</v>
      </c>
      <c r="G1390" s="175">
        <f>IF(portfolio_toggle!$A$1=46,E1390,
IF(portfolio_toggle!$A$1=38,F1390,
"error: please specify 38 or 46 MMT"))</f>
        <v>0</v>
      </c>
    </row>
    <row r="1391" spans="1:7" hidden="1">
      <c r="A1391" s="174" t="s">
        <v>636</v>
      </c>
      <c r="B1391" s="174">
        <v>2020</v>
      </c>
      <c r="C1391" s="174">
        <v>10</v>
      </c>
      <c r="D1391" s="174" t="s">
        <v>5382</v>
      </c>
      <c r="E1391" s="175">
        <v>0</v>
      </c>
      <c r="F1391" s="175">
        <v>0</v>
      </c>
      <c r="G1391" s="175">
        <f>IF(portfolio_toggle!$A$1=46,E1391,
IF(portfolio_toggle!$A$1=38,F1391,
"error: please specify 38 or 46 MMT"))</f>
        <v>0</v>
      </c>
    </row>
    <row r="1392" spans="1:7" hidden="1">
      <c r="A1392" s="174" t="s">
        <v>636</v>
      </c>
      <c r="B1392" s="174">
        <v>2020</v>
      </c>
      <c r="C1392" s="174">
        <v>11</v>
      </c>
      <c r="D1392" s="174" t="s">
        <v>5383</v>
      </c>
      <c r="E1392" s="175">
        <v>0</v>
      </c>
      <c r="F1392" s="175">
        <v>0</v>
      </c>
      <c r="G1392" s="175">
        <f>IF(portfolio_toggle!$A$1=46,E1392,
IF(portfolio_toggle!$A$1=38,F1392,
"error: please specify 38 or 46 MMT"))</f>
        <v>0</v>
      </c>
    </row>
    <row r="1393" spans="1:7" hidden="1">
      <c r="A1393" s="174" t="s">
        <v>636</v>
      </c>
      <c r="B1393" s="174">
        <v>2020</v>
      </c>
      <c r="C1393" s="174">
        <v>12</v>
      </c>
      <c r="D1393" s="174" t="s">
        <v>5384</v>
      </c>
      <c r="E1393" s="175">
        <v>0</v>
      </c>
      <c r="F1393" s="175">
        <v>0</v>
      </c>
      <c r="G1393" s="175">
        <f>IF(portfolio_toggle!$A$1=46,E1393,
IF(portfolio_toggle!$A$1=38,F1393,
"error: please specify 38 or 46 MMT"))</f>
        <v>0</v>
      </c>
    </row>
    <row r="1394" spans="1:7" hidden="1">
      <c r="A1394" s="174" t="s">
        <v>636</v>
      </c>
      <c r="B1394" s="174">
        <v>2021</v>
      </c>
      <c r="C1394" s="174">
        <v>1</v>
      </c>
      <c r="D1394" s="174" t="s">
        <v>5385</v>
      </c>
      <c r="E1394" s="175">
        <v>0</v>
      </c>
      <c r="F1394" s="175">
        <v>0</v>
      </c>
      <c r="G1394" s="175">
        <f>IF(portfolio_toggle!$A$1=46,E1394,
IF(portfolio_toggle!$A$1=38,F1394,
"error: please specify 38 or 46 MMT"))</f>
        <v>0</v>
      </c>
    </row>
    <row r="1395" spans="1:7" hidden="1">
      <c r="A1395" s="174" t="s">
        <v>636</v>
      </c>
      <c r="B1395" s="174">
        <v>2021</v>
      </c>
      <c r="C1395" s="174">
        <v>2</v>
      </c>
      <c r="D1395" s="174" t="s">
        <v>5386</v>
      </c>
      <c r="E1395" s="175">
        <v>0</v>
      </c>
      <c r="F1395" s="175">
        <v>0</v>
      </c>
      <c r="G1395" s="175">
        <f>IF(portfolio_toggle!$A$1=46,E1395,
IF(portfolio_toggle!$A$1=38,F1395,
"error: please specify 38 or 46 MMT"))</f>
        <v>0</v>
      </c>
    </row>
    <row r="1396" spans="1:7" hidden="1">
      <c r="A1396" s="174" t="s">
        <v>636</v>
      </c>
      <c r="B1396" s="174">
        <v>2021</v>
      </c>
      <c r="C1396" s="174">
        <v>3</v>
      </c>
      <c r="D1396" s="174" t="s">
        <v>5387</v>
      </c>
      <c r="E1396" s="175">
        <v>0</v>
      </c>
      <c r="F1396" s="175">
        <v>0</v>
      </c>
      <c r="G1396" s="175">
        <f>IF(portfolio_toggle!$A$1=46,E1396,
IF(portfolio_toggle!$A$1=38,F1396,
"error: please specify 38 or 46 MMT"))</f>
        <v>0</v>
      </c>
    </row>
    <row r="1397" spans="1:7" hidden="1">
      <c r="A1397" s="174" t="s">
        <v>636</v>
      </c>
      <c r="B1397" s="174">
        <v>2021</v>
      </c>
      <c r="C1397" s="174">
        <v>4</v>
      </c>
      <c r="D1397" s="174" t="s">
        <v>5388</v>
      </c>
      <c r="E1397" s="175">
        <v>0</v>
      </c>
      <c r="F1397" s="175">
        <v>0</v>
      </c>
      <c r="G1397" s="175">
        <f>IF(portfolio_toggle!$A$1=46,E1397,
IF(portfolio_toggle!$A$1=38,F1397,
"error: please specify 38 or 46 MMT"))</f>
        <v>0</v>
      </c>
    </row>
    <row r="1398" spans="1:7" hidden="1">
      <c r="A1398" s="174" t="s">
        <v>636</v>
      </c>
      <c r="B1398" s="174">
        <v>2021</v>
      </c>
      <c r="C1398" s="174">
        <v>5</v>
      </c>
      <c r="D1398" s="174" t="s">
        <v>5389</v>
      </c>
      <c r="E1398" s="175">
        <v>0</v>
      </c>
      <c r="F1398" s="175">
        <v>0</v>
      </c>
      <c r="G1398" s="175">
        <f>IF(portfolio_toggle!$A$1=46,E1398,
IF(portfolio_toggle!$A$1=38,F1398,
"error: please specify 38 or 46 MMT"))</f>
        <v>0</v>
      </c>
    </row>
    <row r="1399" spans="1:7" hidden="1">
      <c r="A1399" s="174" t="s">
        <v>636</v>
      </c>
      <c r="B1399" s="174">
        <v>2021</v>
      </c>
      <c r="C1399" s="174">
        <v>6</v>
      </c>
      <c r="D1399" s="174" t="s">
        <v>5390</v>
      </c>
      <c r="E1399" s="175">
        <v>0</v>
      </c>
      <c r="F1399" s="175">
        <v>0</v>
      </c>
      <c r="G1399" s="175">
        <f>IF(portfolio_toggle!$A$1=46,E1399,
IF(portfolio_toggle!$A$1=38,F1399,
"error: please specify 38 or 46 MMT"))</f>
        <v>0</v>
      </c>
    </row>
    <row r="1400" spans="1:7" hidden="1">
      <c r="A1400" s="174" t="s">
        <v>636</v>
      </c>
      <c r="B1400" s="174">
        <v>2021</v>
      </c>
      <c r="C1400" s="174">
        <v>7</v>
      </c>
      <c r="D1400" s="174" t="s">
        <v>5391</v>
      </c>
      <c r="E1400" s="175">
        <v>0</v>
      </c>
      <c r="F1400" s="175">
        <v>0</v>
      </c>
      <c r="G1400" s="175">
        <f>IF(portfolio_toggle!$A$1=46,E1400,
IF(portfolio_toggle!$A$1=38,F1400,
"error: please specify 38 or 46 MMT"))</f>
        <v>0</v>
      </c>
    </row>
    <row r="1401" spans="1:7" hidden="1">
      <c r="A1401" s="174" t="s">
        <v>636</v>
      </c>
      <c r="B1401" s="174">
        <v>2021</v>
      </c>
      <c r="C1401" s="174">
        <v>8</v>
      </c>
      <c r="D1401" s="174" t="s">
        <v>5392</v>
      </c>
      <c r="E1401" s="175">
        <v>0</v>
      </c>
      <c r="F1401" s="175">
        <v>0</v>
      </c>
      <c r="G1401" s="175">
        <f>IF(portfolio_toggle!$A$1=46,E1401,
IF(portfolio_toggle!$A$1=38,F1401,
"error: please specify 38 or 46 MMT"))</f>
        <v>0</v>
      </c>
    </row>
    <row r="1402" spans="1:7" hidden="1">
      <c r="A1402" s="174" t="s">
        <v>636</v>
      </c>
      <c r="B1402" s="174">
        <v>2021</v>
      </c>
      <c r="C1402" s="174">
        <v>9</v>
      </c>
      <c r="D1402" s="174" t="s">
        <v>5393</v>
      </c>
      <c r="E1402" s="175">
        <v>0</v>
      </c>
      <c r="F1402" s="175">
        <v>0</v>
      </c>
      <c r="G1402" s="175">
        <f>IF(portfolio_toggle!$A$1=46,E1402,
IF(portfolio_toggle!$A$1=38,F1402,
"error: please specify 38 or 46 MMT"))</f>
        <v>0</v>
      </c>
    </row>
    <row r="1403" spans="1:7" hidden="1">
      <c r="A1403" s="174" t="s">
        <v>636</v>
      </c>
      <c r="B1403" s="174">
        <v>2021</v>
      </c>
      <c r="C1403" s="174">
        <v>10</v>
      </c>
      <c r="D1403" s="174" t="s">
        <v>5394</v>
      </c>
      <c r="E1403" s="175">
        <v>0</v>
      </c>
      <c r="F1403" s="175">
        <v>0</v>
      </c>
      <c r="G1403" s="175">
        <f>IF(portfolio_toggle!$A$1=46,E1403,
IF(portfolio_toggle!$A$1=38,F1403,
"error: please specify 38 or 46 MMT"))</f>
        <v>0</v>
      </c>
    </row>
    <row r="1404" spans="1:7" hidden="1">
      <c r="A1404" s="174" t="s">
        <v>636</v>
      </c>
      <c r="B1404" s="174">
        <v>2021</v>
      </c>
      <c r="C1404" s="174">
        <v>11</v>
      </c>
      <c r="D1404" s="174" t="s">
        <v>5395</v>
      </c>
      <c r="E1404" s="175">
        <v>0</v>
      </c>
      <c r="F1404" s="175">
        <v>0</v>
      </c>
      <c r="G1404" s="175">
        <f>IF(portfolio_toggle!$A$1=46,E1404,
IF(portfolio_toggle!$A$1=38,F1404,
"error: please specify 38 or 46 MMT"))</f>
        <v>0</v>
      </c>
    </row>
    <row r="1405" spans="1:7" hidden="1">
      <c r="A1405" s="174" t="s">
        <v>636</v>
      </c>
      <c r="B1405" s="174">
        <v>2021</v>
      </c>
      <c r="C1405" s="174">
        <v>12</v>
      </c>
      <c r="D1405" s="174" t="s">
        <v>5396</v>
      </c>
      <c r="E1405" s="175">
        <v>0</v>
      </c>
      <c r="F1405" s="175">
        <v>0</v>
      </c>
      <c r="G1405" s="175">
        <f>IF(portfolio_toggle!$A$1=46,E1405,
IF(portfolio_toggle!$A$1=38,F1405,
"error: please specify 38 or 46 MMT"))</f>
        <v>0</v>
      </c>
    </row>
    <row r="1406" spans="1:7" hidden="1">
      <c r="A1406" s="174" t="s">
        <v>636</v>
      </c>
      <c r="B1406" s="174">
        <v>2022</v>
      </c>
      <c r="C1406" s="174">
        <v>1</v>
      </c>
      <c r="D1406" s="174" t="s">
        <v>5397</v>
      </c>
      <c r="E1406" s="175">
        <v>0</v>
      </c>
      <c r="F1406" s="175">
        <v>0</v>
      </c>
      <c r="G1406" s="175">
        <f>IF(portfolio_toggle!$A$1=46,E1406,
IF(portfolio_toggle!$A$1=38,F1406,
"error: please specify 38 or 46 MMT"))</f>
        <v>0</v>
      </c>
    </row>
    <row r="1407" spans="1:7" hidden="1">
      <c r="A1407" s="174" t="s">
        <v>636</v>
      </c>
      <c r="B1407" s="174">
        <v>2022</v>
      </c>
      <c r="C1407" s="174">
        <v>2</v>
      </c>
      <c r="D1407" s="174" t="s">
        <v>5398</v>
      </c>
      <c r="E1407" s="175">
        <v>0</v>
      </c>
      <c r="F1407" s="175">
        <v>0</v>
      </c>
      <c r="G1407" s="175">
        <f>IF(portfolio_toggle!$A$1=46,E1407,
IF(portfolio_toggle!$A$1=38,F1407,
"error: please specify 38 or 46 MMT"))</f>
        <v>0</v>
      </c>
    </row>
    <row r="1408" spans="1:7" hidden="1">
      <c r="A1408" s="174" t="s">
        <v>636</v>
      </c>
      <c r="B1408" s="174">
        <v>2022</v>
      </c>
      <c r="C1408" s="174">
        <v>3</v>
      </c>
      <c r="D1408" s="174" t="s">
        <v>5399</v>
      </c>
      <c r="E1408" s="175">
        <v>0</v>
      </c>
      <c r="F1408" s="175">
        <v>0</v>
      </c>
      <c r="G1408" s="175">
        <f>IF(portfolio_toggle!$A$1=46,E1408,
IF(portfolio_toggle!$A$1=38,F1408,
"error: please specify 38 or 46 MMT"))</f>
        <v>0</v>
      </c>
    </row>
    <row r="1409" spans="1:7" hidden="1">
      <c r="A1409" s="174" t="s">
        <v>636</v>
      </c>
      <c r="B1409" s="174">
        <v>2022</v>
      </c>
      <c r="C1409" s="174">
        <v>4</v>
      </c>
      <c r="D1409" s="174" t="s">
        <v>5400</v>
      </c>
      <c r="E1409" s="175">
        <v>0</v>
      </c>
      <c r="F1409" s="175">
        <v>0</v>
      </c>
      <c r="G1409" s="175">
        <f>IF(portfolio_toggle!$A$1=46,E1409,
IF(portfolio_toggle!$A$1=38,F1409,
"error: please specify 38 or 46 MMT"))</f>
        <v>0</v>
      </c>
    </row>
    <row r="1410" spans="1:7" hidden="1">
      <c r="A1410" s="174" t="s">
        <v>636</v>
      </c>
      <c r="B1410" s="174">
        <v>2022</v>
      </c>
      <c r="C1410" s="174">
        <v>5</v>
      </c>
      <c r="D1410" s="174" t="s">
        <v>5401</v>
      </c>
      <c r="E1410" s="175">
        <v>0</v>
      </c>
      <c r="F1410" s="175">
        <v>0</v>
      </c>
      <c r="G1410" s="175">
        <f>IF(portfolio_toggle!$A$1=46,E1410,
IF(portfolio_toggle!$A$1=38,F1410,
"error: please specify 38 or 46 MMT"))</f>
        <v>0</v>
      </c>
    </row>
    <row r="1411" spans="1:7" hidden="1">
      <c r="A1411" s="174" t="s">
        <v>636</v>
      </c>
      <c r="B1411" s="174">
        <v>2022</v>
      </c>
      <c r="C1411" s="174">
        <v>6</v>
      </c>
      <c r="D1411" s="174" t="s">
        <v>5402</v>
      </c>
      <c r="E1411" s="175">
        <v>0</v>
      </c>
      <c r="F1411" s="175">
        <v>0</v>
      </c>
      <c r="G1411" s="175">
        <f>IF(portfolio_toggle!$A$1=46,E1411,
IF(portfolio_toggle!$A$1=38,F1411,
"error: please specify 38 or 46 MMT"))</f>
        <v>0</v>
      </c>
    </row>
    <row r="1412" spans="1:7" hidden="1">
      <c r="A1412" s="174" t="s">
        <v>636</v>
      </c>
      <c r="B1412" s="174">
        <v>2022</v>
      </c>
      <c r="C1412" s="174">
        <v>7</v>
      </c>
      <c r="D1412" s="174" t="s">
        <v>5403</v>
      </c>
      <c r="E1412" s="175">
        <v>0</v>
      </c>
      <c r="F1412" s="175">
        <v>0</v>
      </c>
      <c r="G1412" s="175">
        <f>IF(portfolio_toggle!$A$1=46,E1412,
IF(portfolio_toggle!$A$1=38,F1412,
"error: please specify 38 or 46 MMT"))</f>
        <v>0</v>
      </c>
    </row>
    <row r="1413" spans="1:7" hidden="1">
      <c r="A1413" s="174" t="s">
        <v>636</v>
      </c>
      <c r="B1413" s="174">
        <v>2022</v>
      </c>
      <c r="C1413" s="174">
        <v>8</v>
      </c>
      <c r="D1413" s="174" t="s">
        <v>5404</v>
      </c>
      <c r="E1413" s="175">
        <v>0</v>
      </c>
      <c r="F1413" s="175">
        <v>0</v>
      </c>
      <c r="G1413" s="175">
        <f>IF(portfolio_toggle!$A$1=46,E1413,
IF(portfolio_toggle!$A$1=38,F1413,
"error: please specify 38 or 46 MMT"))</f>
        <v>0</v>
      </c>
    </row>
    <row r="1414" spans="1:7" hidden="1">
      <c r="A1414" s="174" t="s">
        <v>636</v>
      </c>
      <c r="B1414" s="174">
        <v>2022</v>
      </c>
      <c r="C1414" s="174">
        <v>9</v>
      </c>
      <c r="D1414" s="174" t="s">
        <v>5405</v>
      </c>
      <c r="E1414" s="175">
        <v>0</v>
      </c>
      <c r="F1414" s="175">
        <v>0</v>
      </c>
      <c r="G1414" s="175">
        <f>IF(portfolio_toggle!$A$1=46,E1414,
IF(portfolio_toggle!$A$1=38,F1414,
"error: please specify 38 or 46 MMT"))</f>
        <v>0</v>
      </c>
    </row>
    <row r="1415" spans="1:7" hidden="1">
      <c r="A1415" s="174" t="s">
        <v>636</v>
      </c>
      <c r="B1415" s="174">
        <v>2022</v>
      </c>
      <c r="C1415" s="174">
        <v>10</v>
      </c>
      <c r="D1415" s="174" t="s">
        <v>5406</v>
      </c>
      <c r="E1415" s="175">
        <v>0</v>
      </c>
      <c r="F1415" s="175">
        <v>0</v>
      </c>
      <c r="G1415" s="175">
        <f>IF(portfolio_toggle!$A$1=46,E1415,
IF(portfolio_toggle!$A$1=38,F1415,
"error: please specify 38 or 46 MMT"))</f>
        <v>0</v>
      </c>
    </row>
    <row r="1416" spans="1:7" hidden="1">
      <c r="A1416" s="174" t="s">
        <v>636</v>
      </c>
      <c r="B1416" s="174">
        <v>2022</v>
      </c>
      <c r="C1416" s="174">
        <v>11</v>
      </c>
      <c r="D1416" s="174" t="s">
        <v>5407</v>
      </c>
      <c r="E1416" s="175">
        <v>0</v>
      </c>
      <c r="F1416" s="175">
        <v>0</v>
      </c>
      <c r="G1416" s="175">
        <f>IF(portfolio_toggle!$A$1=46,E1416,
IF(portfolio_toggle!$A$1=38,F1416,
"error: please specify 38 or 46 MMT"))</f>
        <v>0</v>
      </c>
    </row>
    <row r="1417" spans="1:7" hidden="1">
      <c r="A1417" s="174" t="s">
        <v>636</v>
      </c>
      <c r="B1417" s="174">
        <v>2022</v>
      </c>
      <c r="C1417" s="174">
        <v>12</v>
      </c>
      <c r="D1417" s="174" t="s">
        <v>5408</v>
      </c>
      <c r="E1417" s="175">
        <v>0</v>
      </c>
      <c r="F1417" s="175">
        <v>0</v>
      </c>
      <c r="G1417" s="175">
        <f>IF(portfolio_toggle!$A$1=46,E1417,
IF(portfolio_toggle!$A$1=38,F1417,
"error: please specify 38 or 46 MMT"))</f>
        <v>0</v>
      </c>
    </row>
    <row r="1418" spans="1:7" hidden="1">
      <c r="A1418" s="174" t="s">
        <v>636</v>
      </c>
      <c r="B1418" s="174">
        <v>2023</v>
      </c>
      <c r="C1418" s="174">
        <v>1</v>
      </c>
      <c r="D1418" s="174" t="s">
        <v>5409</v>
      </c>
      <c r="E1418" s="175">
        <v>0</v>
      </c>
      <c r="F1418" s="175">
        <v>0</v>
      </c>
      <c r="G1418" s="175">
        <f>IF(portfolio_toggle!$A$1=46,E1418,
IF(portfolio_toggle!$A$1=38,F1418,
"error: please specify 38 or 46 MMT"))</f>
        <v>0</v>
      </c>
    </row>
    <row r="1419" spans="1:7" hidden="1">
      <c r="A1419" s="174" t="s">
        <v>636</v>
      </c>
      <c r="B1419" s="174">
        <v>2023</v>
      </c>
      <c r="C1419" s="174">
        <v>2</v>
      </c>
      <c r="D1419" s="174" t="s">
        <v>5410</v>
      </c>
      <c r="E1419" s="175">
        <v>0</v>
      </c>
      <c r="F1419" s="175">
        <v>0</v>
      </c>
      <c r="G1419" s="175">
        <f>IF(portfolio_toggle!$A$1=46,E1419,
IF(portfolio_toggle!$A$1=38,F1419,
"error: please specify 38 or 46 MMT"))</f>
        <v>0</v>
      </c>
    </row>
    <row r="1420" spans="1:7" hidden="1">
      <c r="A1420" s="174" t="s">
        <v>636</v>
      </c>
      <c r="B1420" s="174">
        <v>2023</v>
      </c>
      <c r="C1420" s="174">
        <v>3</v>
      </c>
      <c r="D1420" s="174" t="s">
        <v>5411</v>
      </c>
      <c r="E1420" s="175">
        <v>0</v>
      </c>
      <c r="F1420" s="175">
        <v>0</v>
      </c>
      <c r="G1420" s="175">
        <f>IF(portfolio_toggle!$A$1=46,E1420,
IF(portfolio_toggle!$A$1=38,F1420,
"error: please specify 38 or 46 MMT"))</f>
        <v>0</v>
      </c>
    </row>
    <row r="1421" spans="1:7" hidden="1">
      <c r="A1421" s="174" t="s">
        <v>636</v>
      </c>
      <c r="B1421" s="174">
        <v>2023</v>
      </c>
      <c r="C1421" s="174">
        <v>4</v>
      </c>
      <c r="D1421" s="174" t="s">
        <v>5412</v>
      </c>
      <c r="E1421" s="175">
        <v>0</v>
      </c>
      <c r="F1421" s="175">
        <v>0</v>
      </c>
      <c r="G1421" s="175">
        <f>IF(portfolio_toggle!$A$1=46,E1421,
IF(portfolio_toggle!$A$1=38,F1421,
"error: please specify 38 or 46 MMT"))</f>
        <v>0</v>
      </c>
    </row>
    <row r="1422" spans="1:7" hidden="1">
      <c r="A1422" s="174" t="s">
        <v>636</v>
      </c>
      <c r="B1422" s="174">
        <v>2023</v>
      </c>
      <c r="C1422" s="174">
        <v>5</v>
      </c>
      <c r="D1422" s="174" t="s">
        <v>5413</v>
      </c>
      <c r="E1422" s="175">
        <v>0</v>
      </c>
      <c r="F1422" s="175">
        <v>0</v>
      </c>
      <c r="G1422" s="175">
        <f>IF(portfolio_toggle!$A$1=46,E1422,
IF(portfolio_toggle!$A$1=38,F1422,
"error: please specify 38 or 46 MMT"))</f>
        <v>0</v>
      </c>
    </row>
    <row r="1423" spans="1:7" hidden="1">
      <c r="A1423" s="174" t="s">
        <v>636</v>
      </c>
      <c r="B1423" s="174">
        <v>2023</v>
      </c>
      <c r="C1423" s="174">
        <v>6</v>
      </c>
      <c r="D1423" s="174" t="s">
        <v>5414</v>
      </c>
      <c r="E1423" s="175">
        <v>0</v>
      </c>
      <c r="F1423" s="175">
        <v>0</v>
      </c>
      <c r="G1423" s="175">
        <f>IF(portfolio_toggle!$A$1=46,E1423,
IF(portfolio_toggle!$A$1=38,F1423,
"error: please specify 38 or 46 MMT"))</f>
        <v>0</v>
      </c>
    </row>
    <row r="1424" spans="1:7" hidden="1">
      <c r="A1424" s="174" t="s">
        <v>636</v>
      </c>
      <c r="B1424" s="174">
        <v>2023</v>
      </c>
      <c r="C1424" s="174">
        <v>7</v>
      </c>
      <c r="D1424" s="174" t="s">
        <v>5415</v>
      </c>
      <c r="E1424" s="175">
        <v>0</v>
      </c>
      <c r="F1424" s="175">
        <v>0</v>
      </c>
      <c r="G1424" s="175">
        <f>IF(portfolio_toggle!$A$1=46,E1424,
IF(portfolio_toggle!$A$1=38,F1424,
"error: please specify 38 or 46 MMT"))</f>
        <v>0</v>
      </c>
    </row>
    <row r="1425" spans="1:7" hidden="1">
      <c r="A1425" s="174" t="s">
        <v>636</v>
      </c>
      <c r="B1425" s="174">
        <v>2023</v>
      </c>
      <c r="C1425" s="174">
        <v>8</v>
      </c>
      <c r="D1425" s="174" t="s">
        <v>5416</v>
      </c>
      <c r="E1425" s="175">
        <v>0</v>
      </c>
      <c r="F1425" s="175">
        <v>0</v>
      </c>
      <c r="G1425" s="175">
        <f>IF(portfolio_toggle!$A$1=46,E1425,
IF(portfolio_toggle!$A$1=38,F1425,
"error: please specify 38 or 46 MMT"))</f>
        <v>0</v>
      </c>
    </row>
    <row r="1426" spans="1:7" hidden="1">
      <c r="A1426" s="174" t="s">
        <v>636</v>
      </c>
      <c r="B1426" s="174">
        <v>2023</v>
      </c>
      <c r="C1426" s="174">
        <v>9</v>
      </c>
      <c r="D1426" s="174" t="s">
        <v>5417</v>
      </c>
      <c r="E1426" s="175">
        <v>0</v>
      </c>
      <c r="F1426" s="175">
        <v>0</v>
      </c>
      <c r="G1426" s="175">
        <f>IF(portfolio_toggle!$A$1=46,E1426,
IF(portfolio_toggle!$A$1=38,F1426,
"error: please specify 38 or 46 MMT"))</f>
        <v>0</v>
      </c>
    </row>
    <row r="1427" spans="1:7" hidden="1">
      <c r="A1427" s="174" t="s">
        <v>636</v>
      </c>
      <c r="B1427" s="174">
        <v>2023</v>
      </c>
      <c r="C1427" s="174">
        <v>10</v>
      </c>
      <c r="D1427" s="174" t="s">
        <v>5418</v>
      </c>
      <c r="E1427" s="175">
        <v>0</v>
      </c>
      <c r="F1427" s="175">
        <v>0</v>
      </c>
      <c r="G1427" s="175">
        <f>IF(portfolio_toggle!$A$1=46,E1427,
IF(portfolio_toggle!$A$1=38,F1427,
"error: please specify 38 or 46 MMT"))</f>
        <v>0</v>
      </c>
    </row>
    <row r="1428" spans="1:7" hidden="1">
      <c r="A1428" s="174" t="s">
        <v>636</v>
      </c>
      <c r="B1428" s="174">
        <v>2023</v>
      </c>
      <c r="C1428" s="174">
        <v>11</v>
      </c>
      <c r="D1428" s="174" t="s">
        <v>5419</v>
      </c>
      <c r="E1428" s="175">
        <v>0</v>
      </c>
      <c r="F1428" s="175">
        <v>0</v>
      </c>
      <c r="G1428" s="175">
        <f>IF(portfolio_toggle!$A$1=46,E1428,
IF(portfolio_toggle!$A$1=38,F1428,
"error: please specify 38 or 46 MMT"))</f>
        <v>0</v>
      </c>
    </row>
    <row r="1429" spans="1:7" hidden="1">
      <c r="A1429" s="174" t="s">
        <v>636</v>
      </c>
      <c r="B1429" s="174">
        <v>2023</v>
      </c>
      <c r="C1429" s="174">
        <v>12</v>
      </c>
      <c r="D1429" s="174" t="s">
        <v>5420</v>
      </c>
      <c r="E1429" s="175">
        <v>0</v>
      </c>
      <c r="F1429" s="175">
        <v>0</v>
      </c>
      <c r="G1429" s="175">
        <f>IF(portfolio_toggle!$A$1=46,E1429,
IF(portfolio_toggle!$A$1=38,F1429,
"error: please specify 38 or 46 MMT"))</f>
        <v>0</v>
      </c>
    </row>
    <row r="1430" spans="1:7" hidden="1">
      <c r="A1430" s="174" t="s">
        <v>636</v>
      </c>
      <c r="B1430" s="174">
        <v>2024</v>
      </c>
      <c r="C1430" s="174">
        <v>1</v>
      </c>
      <c r="D1430" s="174" t="s">
        <v>5421</v>
      </c>
      <c r="E1430" s="175">
        <v>0</v>
      </c>
      <c r="F1430" s="175">
        <v>0</v>
      </c>
      <c r="G1430" s="175">
        <f>IF(portfolio_toggle!$A$1=46,E1430,
IF(portfolio_toggle!$A$1=38,F1430,
"error: please specify 38 or 46 MMT"))</f>
        <v>0</v>
      </c>
    </row>
    <row r="1431" spans="1:7" hidden="1">
      <c r="A1431" s="174" t="s">
        <v>636</v>
      </c>
      <c r="B1431" s="174">
        <v>2024</v>
      </c>
      <c r="C1431" s="174">
        <v>2</v>
      </c>
      <c r="D1431" s="174" t="s">
        <v>5422</v>
      </c>
      <c r="E1431" s="175">
        <v>0</v>
      </c>
      <c r="F1431" s="175">
        <v>0</v>
      </c>
      <c r="G1431" s="175">
        <f>IF(portfolio_toggle!$A$1=46,E1431,
IF(portfolio_toggle!$A$1=38,F1431,
"error: please specify 38 or 46 MMT"))</f>
        <v>0</v>
      </c>
    </row>
    <row r="1432" spans="1:7" hidden="1">
      <c r="A1432" s="174" t="s">
        <v>636</v>
      </c>
      <c r="B1432" s="174">
        <v>2024</v>
      </c>
      <c r="C1432" s="174">
        <v>3</v>
      </c>
      <c r="D1432" s="174" t="s">
        <v>5423</v>
      </c>
      <c r="E1432" s="175">
        <v>0</v>
      </c>
      <c r="F1432" s="175">
        <v>0</v>
      </c>
      <c r="G1432" s="175">
        <f>IF(portfolio_toggle!$A$1=46,E1432,
IF(portfolio_toggle!$A$1=38,F1432,
"error: please specify 38 or 46 MMT"))</f>
        <v>0</v>
      </c>
    </row>
    <row r="1433" spans="1:7" hidden="1">
      <c r="A1433" s="174" t="s">
        <v>636</v>
      </c>
      <c r="B1433" s="174">
        <v>2024</v>
      </c>
      <c r="C1433" s="174">
        <v>4</v>
      </c>
      <c r="D1433" s="174" t="s">
        <v>5424</v>
      </c>
      <c r="E1433" s="175">
        <v>0</v>
      </c>
      <c r="F1433" s="175">
        <v>0</v>
      </c>
      <c r="G1433" s="175">
        <f>IF(portfolio_toggle!$A$1=46,E1433,
IF(portfolio_toggle!$A$1=38,F1433,
"error: please specify 38 or 46 MMT"))</f>
        <v>0</v>
      </c>
    </row>
    <row r="1434" spans="1:7" hidden="1">
      <c r="A1434" s="174" t="s">
        <v>636</v>
      </c>
      <c r="B1434" s="174">
        <v>2024</v>
      </c>
      <c r="C1434" s="174">
        <v>5</v>
      </c>
      <c r="D1434" s="174" t="s">
        <v>5425</v>
      </c>
      <c r="E1434" s="175">
        <v>0</v>
      </c>
      <c r="F1434" s="175">
        <v>0</v>
      </c>
      <c r="G1434" s="175">
        <f>IF(portfolio_toggle!$A$1=46,E1434,
IF(portfolio_toggle!$A$1=38,F1434,
"error: please specify 38 or 46 MMT"))</f>
        <v>0</v>
      </c>
    </row>
    <row r="1435" spans="1:7" hidden="1">
      <c r="A1435" s="174" t="s">
        <v>636</v>
      </c>
      <c r="B1435" s="174">
        <v>2024</v>
      </c>
      <c r="C1435" s="174">
        <v>6</v>
      </c>
      <c r="D1435" s="174" t="s">
        <v>5426</v>
      </c>
      <c r="E1435" s="175">
        <v>0</v>
      </c>
      <c r="F1435" s="175">
        <v>0</v>
      </c>
      <c r="G1435" s="175">
        <f>IF(portfolio_toggle!$A$1=46,E1435,
IF(portfolio_toggle!$A$1=38,F1435,
"error: please specify 38 or 46 MMT"))</f>
        <v>0</v>
      </c>
    </row>
    <row r="1436" spans="1:7" hidden="1">
      <c r="A1436" s="174" t="s">
        <v>636</v>
      </c>
      <c r="B1436" s="174">
        <v>2024</v>
      </c>
      <c r="C1436" s="174">
        <v>7</v>
      </c>
      <c r="D1436" s="174" t="s">
        <v>5427</v>
      </c>
      <c r="E1436" s="175">
        <v>0</v>
      </c>
      <c r="F1436" s="175">
        <v>0</v>
      </c>
      <c r="G1436" s="175">
        <f>IF(portfolio_toggle!$A$1=46,E1436,
IF(portfolio_toggle!$A$1=38,F1436,
"error: please specify 38 or 46 MMT"))</f>
        <v>0</v>
      </c>
    </row>
    <row r="1437" spans="1:7" hidden="1">
      <c r="A1437" s="174" t="s">
        <v>636</v>
      </c>
      <c r="B1437" s="174">
        <v>2024</v>
      </c>
      <c r="C1437" s="174">
        <v>8</v>
      </c>
      <c r="D1437" s="174" t="s">
        <v>5428</v>
      </c>
      <c r="E1437" s="175">
        <v>0</v>
      </c>
      <c r="F1437" s="175">
        <v>0</v>
      </c>
      <c r="G1437" s="175">
        <f>IF(portfolio_toggle!$A$1=46,E1437,
IF(portfolio_toggle!$A$1=38,F1437,
"error: please specify 38 or 46 MMT"))</f>
        <v>0</v>
      </c>
    </row>
    <row r="1438" spans="1:7" hidden="1">
      <c r="A1438" s="174" t="s">
        <v>636</v>
      </c>
      <c r="B1438" s="174">
        <v>2024</v>
      </c>
      <c r="C1438" s="174">
        <v>9</v>
      </c>
      <c r="D1438" s="174" t="s">
        <v>5429</v>
      </c>
      <c r="E1438" s="175">
        <v>0</v>
      </c>
      <c r="F1438" s="175">
        <v>0</v>
      </c>
      <c r="G1438" s="175">
        <f>IF(portfolio_toggle!$A$1=46,E1438,
IF(portfolio_toggle!$A$1=38,F1438,
"error: please specify 38 or 46 MMT"))</f>
        <v>0</v>
      </c>
    </row>
    <row r="1439" spans="1:7" hidden="1">
      <c r="A1439" s="174" t="s">
        <v>636</v>
      </c>
      <c r="B1439" s="174">
        <v>2024</v>
      </c>
      <c r="C1439" s="174">
        <v>10</v>
      </c>
      <c r="D1439" s="174" t="s">
        <v>5430</v>
      </c>
      <c r="E1439" s="175">
        <v>0</v>
      </c>
      <c r="F1439" s="175">
        <v>0</v>
      </c>
      <c r="G1439" s="175">
        <f>IF(portfolio_toggle!$A$1=46,E1439,
IF(portfolio_toggle!$A$1=38,F1439,
"error: please specify 38 or 46 MMT"))</f>
        <v>0</v>
      </c>
    </row>
    <row r="1440" spans="1:7" hidden="1">
      <c r="A1440" s="174" t="s">
        <v>636</v>
      </c>
      <c r="B1440" s="174">
        <v>2024</v>
      </c>
      <c r="C1440" s="174">
        <v>11</v>
      </c>
      <c r="D1440" s="174" t="s">
        <v>5431</v>
      </c>
      <c r="E1440" s="175">
        <v>0</v>
      </c>
      <c r="F1440" s="175">
        <v>0</v>
      </c>
      <c r="G1440" s="175">
        <f>IF(portfolio_toggle!$A$1=46,E1440,
IF(portfolio_toggle!$A$1=38,F1440,
"error: please specify 38 or 46 MMT"))</f>
        <v>0</v>
      </c>
    </row>
    <row r="1441" spans="1:7" hidden="1">
      <c r="A1441" s="174" t="s">
        <v>636</v>
      </c>
      <c r="B1441" s="174">
        <v>2024</v>
      </c>
      <c r="C1441" s="174">
        <v>12</v>
      </c>
      <c r="D1441" s="174" t="s">
        <v>5432</v>
      </c>
      <c r="E1441" s="175">
        <v>0</v>
      </c>
      <c r="F1441" s="175">
        <v>0</v>
      </c>
      <c r="G1441" s="175">
        <f>IF(portfolio_toggle!$A$1=46,E1441,
IF(portfolio_toggle!$A$1=38,F1441,
"error: please specify 38 or 46 MMT"))</f>
        <v>0</v>
      </c>
    </row>
    <row r="1442" spans="1:7" hidden="1">
      <c r="A1442" s="174" t="s">
        <v>636</v>
      </c>
      <c r="B1442" s="174">
        <v>2025</v>
      </c>
      <c r="C1442" s="174">
        <v>1</v>
      </c>
      <c r="D1442" s="174" t="s">
        <v>5433</v>
      </c>
      <c r="E1442" s="175">
        <v>0</v>
      </c>
      <c r="F1442" s="175">
        <v>0</v>
      </c>
      <c r="G1442" s="175">
        <f>IF(portfolio_toggle!$A$1=46,E1442,
IF(portfolio_toggle!$A$1=38,F1442,
"error: please specify 38 or 46 MMT"))</f>
        <v>0</v>
      </c>
    </row>
    <row r="1443" spans="1:7" hidden="1">
      <c r="A1443" s="174" t="s">
        <v>636</v>
      </c>
      <c r="B1443" s="174">
        <v>2025</v>
      </c>
      <c r="C1443" s="174">
        <v>2</v>
      </c>
      <c r="D1443" s="174" t="s">
        <v>5434</v>
      </c>
      <c r="E1443" s="175">
        <v>0</v>
      </c>
      <c r="F1443" s="175">
        <v>0</v>
      </c>
      <c r="G1443" s="175">
        <f>IF(portfolio_toggle!$A$1=46,E1443,
IF(portfolio_toggle!$A$1=38,F1443,
"error: please specify 38 or 46 MMT"))</f>
        <v>0</v>
      </c>
    </row>
    <row r="1444" spans="1:7" hidden="1">
      <c r="A1444" s="174" t="s">
        <v>636</v>
      </c>
      <c r="B1444" s="174">
        <v>2025</v>
      </c>
      <c r="C1444" s="174">
        <v>3</v>
      </c>
      <c r="D1444" s="174" t="s">
        <v>5435</v>
      </c>
      <c r="E1444" s="175">
        <v>0</v>
      </c>
      <c r="F1444" s="175">
        <v>0</v>
      </c>
      <c r="G1444" s="175">
        <f>IF(portfolio_toggle!$A$1=46,E1444,
IF(portfolio_toggle!$A$1=38,F1444,
"error: please specify 38 or 46 MMT"))</f>
        <v>0</v>
      </c>
    </row>
    <row r="1445" spans="1:7" hidden="1">
      <c r="A1445" s="174" t="s">
        <v>636</v>
      </c>
      <c r="B1445" s="174">
        <v>2025</v>
      </c>
      <c r="C1445" s="174">
        <v>4</v>
      </c>
      <c r="D1445" s="174" t="s">
        <v>5436</v>
      </c>
      <c r="E1445" s="175">
        <v>0</v>
      </c>
      <c r="F1445" s="175">
        <v>0</v>
      </c>
      <c r="G1445" s="175">
        <f>IF(portfolio_toggle!$A$1=46,E1445,
IF(portfolio_toggle!$A$1=38,F1445,
"error: please specify 38 or 46 MMT"))</f>
        <v>0</v>
      </c>
    </row>
    <row r="1446" spans="1:7" hidden="1">
      <c r="A1446" s="174" t="s">
        <v>636</v>
      </c>
      <c r="B1446" s="174">
        <v>2025</v>
      </c>
      <c r="C1446" s="174">
        <v>5</v>
      </c>
      <c r="D1446" s="174" t="s">
        <v>5437</v>
      </c>
      <c r="E1446" s="175">
        <v>0</v>
      </c>
      <c r="F1446" s="175">
        <v>0</v>
      </c>
      <c r="G1446" s="175">
        <f>IF(portfolio_toggle!$A$1=46,E1446,
IF(portfolio_toggle!$A$1=38,F1446,
"error: please specify 38 or 46 MMT"))</f>
        <v>0</v>
      </c>
    </row>
    <row r="1447" spans="1:7" hidden="1">
      <c r="A1447" s="174" t="s">
        <v>636</v>
      </c>
      <c r="B1447" s="174">
        <v>2025</v>
      </c>
      <c r="C1447" s="174">
        <v>6</v>
      </c>
      <c r="D1447" s="174" t="s">
        <v>5438</v>
      </c>
      <c r="E1447" s="175">
        <v>0</v>
      </c>
      <c r="F1447" s="175">
        <v>0</v>
      </c>
      <c r="G1447" s="175">
        <f>IF(portfolio_toggle!$A$1=46,E1447,
IF(portfolio_toggle!$A$1=38,F1447,
"error: please specify 38 or 46 MMT"))</f>
        <v>0</v>
      </c>
    </row>
    <row r="1448" spans="1:7" hidden="1">
      <c r="A1448" s="174" t="s">
        <v>636</v>
      </c>
      <c r="B1448" s="174">
        <v>2025</v>
      </c>
      <c r="C1448" s="174">
        <v>7</v>
      </c>
      <c r="D1448" s="174" t="s">
        <v>5439</v>
      </c>
      <c r="E1448" s="175">
        <v>0</v>
      </c>
      <c r="F1448" s="175">
        <v>0</v>
      </c>
      <c r="G1448" s="175">
        <f>IF(portfolio_toggle!$A$1=46,E1448,
IF(portfolio_toggle!$A$1=38,F1448,
"error: please specify 38 or 46 MMT"))</f>
        <v>0</v>
      </c>
    </row>
    <row r="1449" spans="1:7" hidden="1">
      <c r="A1449" s="174" t="s">
        <v>636</v>
      </c>
      <c r="B1449" s="174">
        <v>2025</v>
      </c>
      <c r="C1449" s="174">
        <v>8</v>
      </c>
      <c r="D1449" s="174" t="s">
        <v>5440</v>
      </c>
      <c r="E1449" s="175">
        <v>0</v>
      </c>
      <c r="F1449" s="175">
        <v>0</v>
      </c>
      <c r="G1449" s="175">
        <f>IF(portfolio_toggle!$A$1=46,E1449,
IF(portfolio_toggle!$A$1=38,F1449,
"error: please specify 38 or 46 MMT"))</f>
        <v>0</v>
      </c>
    </row>
    <row r="1450" spans="1:7" hidden="1">
      <c r="A1450" s="174" t="s">
        <v>636</v>
      </c>
      <c r="B1450" s="174">
        <v>2025</v>
      </c>
      <c r="C1450" s="174">
        <v>9</v>
      </c>
      <c r="D1450" s="174" t="s">
        <v>5441</v>
      </c>
      <c r="E1450" s="175">
        <v>0</v>
      </c>
      <c r="F1450" s="175">
        <v>0</v>
      </c>
      <c r="G1450" s="175">
        <f>IF(portfolio_toggle!$A$1=46,E1450,
IF(portfolio_toggle!$A$1=38,F1450,
"error: please specify 38 or 46 MMT"))</f>
        <v>0</v>
      </c>
    </row>
    <row r="1451" spans="1:7" hidden="1">
      <c r="A1451" s="174" t="s">
        <v>636</v>
      </c>
      <c r="B1451" s="174">
        <v>2025</v>
      </c>
      <c r="C1451" s="174">
        <v>10</v>
      </c>
      <c r="D1451" s="174" t="s">
        <v>5442</v>
      </c>
      <c r="E1451" s="175">
        <v>0</v>
      </c>
      <c r="F1451" s="175">
        <v>0</v>
      </c>
      <c r="G1451" s="175">
        <f>IF(portfolio_toggle!$A$1=46,E1451,
IF(portfolio_toggle!$A$1=38,F1451,
"error: please specify 38 or 46 MMT"))</f>
        <v>0</v>
      </c>
    </row>
    <row r="1452" spans="1:7" hidden="1">
      <c r="A1452" s="174" t="s">
        <v>636</v>
      </c>
      <c r="B1452" s="174">
        <v>2025</v>
      </c>
      <c r="C1452" s="174">
        <v>11</v>
      </c>
      <c r="D1452" s="174" t="s">
        <v>5443</v>
      </c>
      <c r="E1452" s="175">
        <v>0</v>
      </c>
      <c r="F1452" s="175">
        <v>0</v>
      </c>
      <c r="G1452" s="175">
        <f>IF(portfolio_toggle!$A$1=46,E1452,
IF(portfolio_toggle!$A$1=38,F1452,
"error: please specify 38 or 46 MMT"))</f>
        <v>0</v>
      </c>
    </row>
    <row r="1453" spans="1:7" hidden="1">
      <c r="A1453" s="174" t="s">
        <v>636</v>
      </c>
      <c r="B1453" s="174">
        <v>2025</v>
      </c>
      <c r="C1453" s="174">
        <v>12</v>
      </c>
      <c r="D1453" s="174" t="s">
        <v>5444</v>
      </c>
      <c r="E1453" s="175">
        <v>0</v>
      </c>
      <c r="F1453" s="175">
        <v>0</v>
      </c>
      <c r="G1453" s="175">
        <f>IF(portfolio_toggle!$A$1=46,E1453,
IF(portfolio_toggle!$A$1=38,F1453,
"error: please specify 38 or 46 MMT"))</f>
        <v>0</v>
      </c>
    </row>
    <row r="1454" spans="1:7" hidden="1">
      <c r="A1454" s="174" t="s">
        <v>636</v>
      </c>
      <c r="B1454" s="174">
        <v>2026</v>
      </c>
      <c r="C1454" s="174">
        <v>1</v>
      </c>
      <c r="D1454" s="174" t="s">
        <v>5445</v>
      </c>
      <c r="E1454" s="175">
        <v>0</v>
      </c>
      <c r="F1454" s="175">
        <v>0</v>
      </c>
      <c r="G1454" s="175">
        <f>IF(portfolio_toggle!$A$1=46,E1454,
IF(portfolio_toggle!$A$1=38,F1454,
"error: please specify 38 or 46 MMT"))</f>
        <v>0</v>
      </c>
    </row>
    <row r="1455" spans="1:7" hidden="1">
      <c r="A1455" s="174" t="s">
        <v>636</v>
      </c>
      <c r="B1455" s="174">
        <v>2026</v>
      </c>
      <c r="C1455" s="174">
        <v>2</v>
      </c>
      <c r="D1455" s="174" t="s">
        <v>5446</v>
      </c>
      <c r="E1455" s="175">
        <v>0</v>
      </c>
      <c r="F1455" s="175">
        <v>0</v>
      </c>
      <c r="G1455" s="175">
        <f>IF(portfolio_toggle!$A$1=46,E1455,
IF(portfolio_toggle!$A$1=38,F1455,
"error: please specify 38 or 46 MMT"))</f>
        <v>0</v>
      </c>
    </row>
    <row r="1456" spans="1:7" hidden="1">
      <c r="A1456" s="174" t="s">
        <v>636</v>
      </c>
      <c r="B1456" s="174">
        <v>2026</v>
      </c>
      <c r="C1456" s="174">
        <v>3</v>
      </c>
      <c r="D1456" s="174" t="s">
        <v>5447</v>
      </c>
      <c r="E1456" s="175">
        <v>0</v>
      </c>
      <c r="F1456" s="175">
        <v>0</v>
      </c>
      <c r="G1456" s="175">
        <f>IF(portfolio_toggle!$A$1=46,E1456,
IF(portfolio_toggle!$A$1=38,F1456,
"error: please specify 38 or 46 MMT"))</f>
        <v>0</v>
      </c>
    </row>
    <row r="1457" spans="1:7" hidden="1">
      <c r="A1457" s="174" t="s">
        <v>636</v>
      </c>
      <c r="B1457" s="174">
        <v>2026</v>
      </c>
      <c r="C1457" s="174">
        <v>4</v>
      </c>
      <c r="D1457" s="174" t="s">
        <v>5448</v>
      </c>
      <c r="E1457" s="175">
        <v>0</v>
      </c>
      <c r="F1457" s="175">
        <v>0</v>
      </c>
      <c r="G1457" s="175">
        <f>IF(portfolio_toggle!$A$1=46,E1457,
IF(portfolio_toggle!$A$1=38,F1457,
"error: please specify 38 or 46 MMT"))</f>
        <v>0</v>
      </c>
    </row>
    <row r="1458" spans="1:7" hidden="1">
      <c r="A1458" s="174" t="s">
        <v>636</v>
      </c>
      <c r="B1458" s="174">
        <v>2026</v>
      </c>
      <c r="C1458" s="174">
        <v>5</v>
      </c>
      <c r="D1458" s="174" t="s">
        <v>5449</v>
      </c>
      <c r="E1458" s="175">
        <v>0</v>
      </c>
      <c r="F1458" s="175">
        <v>0</v>
      </c>
      <c r="G1458" s="175">
        <f>IF(portfolio_toggle!$A$1=46,E1458,
IF(portfolio_toggle!$A$1=38,F1458,
"error: please specify 38 or 46 MMT"))</f>
        <v>0</v>
      </c>
    </row>
    <row r="1459" spans="1:7" hidden="1">
      <c r="A1459" s="174" t="s">
        <v>636</v>
      </c>
      <c r="B1459" s="174">
        <v>2026</v>
      </c>
      <c r="C1459" s="174">
        <v>6</v>
      </c>
      <c r="D1459" s="174" t="s">
        <v>5450</v>
      </c>
      <c r="E1459" s="175">
        <v>0</v>
      </c>
      <c r="F1459" s="175">
        <v>0</v>
      </c>
      <c r="G1459" s="175">
        <f>IF(portfolio_toggle!$A$1=46,E1459,
IF(portfolio_toggle!$A$1=38,F1459,
"error: please specify 38 or 46 MMT"))</f>
        <v>0</v>
      </c>
    </row>
    <row r="1460" spans="1:7" hidden="1">
      <c r="A1460" s="174" t="s">
        <v>636</v>
      </c>
      <c r="B1460" s="174">
        <v>2026</v>
      </c>
      <c r="C1460" s="174">
        <v>7</v>
      </c>
      <c r="D1460" s="174" t="s">
        <v>5451</v>
      </c>
      <c r="E1460" s="175">
        <v>0</v>
      </c>
      <c r="F1460" s="175">
        <v>0</v>
      </c>
      <c r="G1460" s="175">
        <f>IF(portfolio_toggle!$A$1=46,E1460,
IF(portfolio_toggle!$A$1=38,F1460,
"error: please specify 38 or 46 MMT"))</f>
        <v>0</v>
      </c>
    </row>
    <row r="1461" spans="1:7" hidden="1">
      <c r="A1461" s="174" t="s">
        <v>636</v>
      </c>
      <c r="B1461" s="174">
        <v>2026</v>
      </c>
      <c r="C1461" s="174">
        <v>8</v>
      </c>
      <c r="D1461" s="174" t="s">
        <v>5452</v>
      </c>
      <c r="E1461" s="175">
        <v>0</v>
      </c>
      <c r="F1461" s="175">
        <v>0</v>
      </c>
      <c r="G1461" s="175">
        <f>IF(portfolio_toggle!$A$1=46,E1461,
IF(portfolio_toggle!$A$1=38,F1461,
"error: please specify 38 or 46 MMT"))</f>
        <v>0</v>
      </c>
    </row>
    <row r="1462" spans="1:7" hidden="1">
      <c r="A1462" s="174" t="s">
        <v>636</v>
      </c>
      <c r="B1462" s="174">
        <v>2026</v>
      </c>
      <c r="C1462" s="174">
        <v>9</v>
      </c>
      <c r="D1462" s="174" t="s">
        <v>5453</v>
      </c>
      <c r="E1462" s="175">
        <v>0</v>
      </c>
      <c r="F1462" s="175">
        <v>0</v>
      </c>
      <c r="G1462" s="175">
        <f>IF(portfolio_toggle!$A$1=46,E1462,
IF(portfolio_toggle!$A$1=38,F1462,
"error: please specify 38 or 46 MMT"))</f>
        <v>0</v>
      </c>
    </row>
    <row r="1463" spans="1:7" hidden="1">
      <c r="A1463" s="174" t="s">
        <v>636</v>
      </c>
      <c r="B1463" s="174">
        <v>2026</v>
      </c>
      <c r="C1463" s="174">
        <v>10</v>
      </c>
      <c r="D1463" s="174" t="s">
        <v>5454</v>
      </c>
      <c r="E1463" s="175">
        <v>0</v>
      </c>
      <c r="F1463" s="175">
        <v>0</v>
      </c>
      <c r="G1463" s="175">
        <f>IF(portfolio_toggle!$A$1=46,E1463,
IF(portfolio_toggle!$A$1=38,F1463,
"error: please specify 38 or 46 MMT"))</f>
        <v>0</v>
      </c>
    </row>
    <row r="1464" spans="1:7" hidden="1">
      <c r="A1464" s="174" t="s">
        <v>636</v>
      </c>
      <c r="B1464" s="174">
        <v>2026</v>
      </c>
      <c r="C1464" s="174">
        <v>11</v>
      </c>
      <c r="D1464" s="174" t="s">
        <v>5455</v>
      </c>
      <c r="E1464" s="175">
        <v>0</v>
      </c>
      <c r="F1464" s="175">
        <v>0</v>
      </c>
      <c r="G1464" s="175">
        <f>IF(portfolio_toggle!$A$1=46,E1464,
IF(portfolio_toggle!$A$1=38,F1464,
"error: please specify 38 or 46 MMT"))</f>
        <v>0</v>
      </c>
    </row>
    <row r="1465" spans="1:7" hidden="1">
      <c r="A1465" s="174" t="s">
        <v>636</v>
      </c>
      <c r="B1465" s="174">
        <v>2026</v>
      </c>
      <c r="C1465" s="174">
        <v>12</v>
      </c>
      <c r="D1465" s="174" t="s">
        <v>5456</v>
      </c>
      <c r="E1465" s="175">
        <v>0</v>
      </c>
      <c r="F1465" s="175">
        <v>0</v>
      </c>
      <c r="G1465" s="175">
        <f>IF(portfolio_toggle!$A$1=46,E1465,
IF(portfolio_toggle!$A$1=38,F1465,
"error: please specify 38 or 46 MMT"))</f>
        <v>0</v>
      </c>
    </row>
    <row r="1466" spans="1:7" hidden="1">
      <c r="A1466" s="174" t="s">
        <v>636</v>
      </c>
      <c r="B1466" s="174">
        <v>2027</v>
      </c>
      <c r="C1466" s="174">
        <v>1</v>
      </c>
      <c r="D1466" s="174" t="s">
        <v>5457</v>
      </c>
      <c r="E1466" s="175">
        <v>0</v>
      </c>
      <c r="F1466" s="175">
        <v>0</v>
      </c>
      <c r="G1466" s="175">
        <f>IF(portfolio_toggle!$A$1=46,E1466,
IF(portfolio_toggle!$A$1=38,F1466,
"error: please specify 38 or 46 MMT"))</f>
        <v>0</v>
      </c>
    </row>
    <row r="1467" spans="1:7" hidden="1">
      <c r="A1467" s="174" t="s">
        <v>636</v>
      </c>
      <c r="B1467" s="174">
        <v>2027</v>
      </c>
      <c r="C1467" s="174">
        <v>2</v>
      </c>
      <c r="D1467" s="174" t="s">
        <v>5458</v>
      </c>
      <c r="E1467" s="175">
        <v>0</v>
      </c>
      <c r="F1467" s="175">
        <v>0</v>
      </c>
      <c r="G1467" s="175">
        <f>IF(portfolio_toggle!$A$1=46,E1467,
IF(portfolio_toggle!$A$1=38,F1467,
"error: please specify 38 or 46 MMT"))</f>
        <v>0</v>
      </c>
    </row>
    <row r="1468" spans="1:7" hidden="1">
      <c r="A1468" s="174" t="s">
        <v>636</v>
      </c>
      <c r="B1468" s="174">
        <v>2027</v>
      </c>
      <c r="C1468" s="174">
        <v>3</v>
      </c>
      <c r="D1468" s="174" t="s">
        <v>5459</v>
      </c>
      <c r="E1468" s="175">
        <v>0</v>
      </c>
      <c r="F1468" s="175">
        <v>0</v>
      </c>
      <c r="G1468" s="175">
        <f>IF(portfolio_toggle!$A$1=46,E1468,
IF(portfolio_toggle!$A$1=38,F1468,
"error: please specify 38 or 46 MMT"))</f>
        <v>0</v>
      </c>
    </row>
    <row r="1469" spans="1:7" hidden="1">
      <c r="A1469" s="174" t="s">
        <v>636</v>
      </c>
      <c r="B1469" s="174">
        <v>2027</v>
      </c>
      <c r="C1469" s="174">
        <v>4</v>
      </c>
      <c r="D1469" s="174" t="s">
        <v>5460</v>
      </c>
      <c r="E1469" s="175">
        <v>0</v>
      </c>
      <c r="F1469" s="175">
        <v>0</v>
      </c>
      <c r="G1469" s="175">
        <f>IF(portfolio_toggle!$A$1=46,E1469,
IF(portfolio_toggle!$A$1=38,F1469,
"error: please specify 38 or 46 MMT"))</f>
        <v>0</v>
      </c>
    </row>
    <row r="1470" spans="1:7" hidden="1">
      <c r="A1470" s="174" t="s">
        <v>636</v>
      </c>
      <c r="B1470" s="174">
        <v>2027</v>
      </c>
      <c r="C1470" s="174">
        <v>5</v>
      </c>
      <c r="D1470" s="174" t="s">
        <v>5461</v>
      </c>
      <c r="E1470" s="175">
        <v>0</v>
      </c>
      <c r="F1470" s="175">
        <v>0</v>
      </c>
      <c r="G1470" s="175">
        <f>IF(portfolio_toggle!$A$1=46,E1470,
IF(portfolio_toggle!$A$1=38,F1470,
"error: please specify 38 or 46 MMT"))</f>
        <v>0</v>
      </c>
    </row>
    <row r="1471" spans="1:7" hidden="1">
      <c r="A1471" s="174" t="s">
        <v>636</v>
      </c>
      <c r="B1471" s="174">
        <v>2027</v>
      </c>
      <c r="C1471" s="174">
        <v>6</v>
      </c>
      <c r="D1471" s="174" t="s">
        <v>5462</v>
      </c>
      <c r="E1471" s="175">
        <v>0</v>
      </c>
      <c r="F1471" s="175">
        <v>0</v>
      </c>
      <c r="G1471" s="175">
        <f>IF(portfolio_toggle!$A$1=46,E1471,
IF(portfolio_toggle!$A$1=38,F1471,
"error: please specify 38 or 46 MMT"))</f>
        <v>0</v>
      </c>
    </row>
    <row r="1472" spans="1:7" hidden="1">
      <c r="A1472" s="174" t="s">
        <v>636</v>
      </c>
      <c r="B1472" s="174">
        <v>2027</v>
      </c>
      <c r="C1472" s="174">
        <v>7</v>
      </c>
      <c r="D1472" s="174" t="s">
        <v>5463</v>
      </c>
      <c r="E1472" s="175">
        <v>0</v>
      </c>
      <c r="F1472" s="175">
        <v>0</v>
      </c>
      <c r="G1472" s="175">
        <f>IF(portfolio_toggle!$A$1=46,E1472,
IF(portfolio_toggle!$A$1=38,F1472,
"error: please specify 38 or 46 MMT"))</f>
        <v>0</v>
      </c>
    </row>
    <row r="1473" spans="1:7" hidden="1">
      <c r="A1473" s="174" t="s">
        <v>636</v>
      </c>
      <c r="B1473" s="174">
        <v>2027</v>
      </c>
      <c r="C1473" s="174">
        <v>8</v>
      </c>
      <c r="D1473" s="174" t="s">
        <v>5464</v>
      </c>
      <c r="E1473" s="175">
        <v>0</v>
      </c>
      <c r="F1473" s="175">
        <v>0</v>
      </c>
      <c r="G1473" s="175">
        <f>IF(portfolio_toggle!$A$1=46,E1473,
IF(portfolio_toggle!$A$1=38,F1473,
"error: please specify 38 or 46 MMT"))</f>
        <v>0</v>
      </c>
    </row>
    <row r="1474" spans="1:7" hidden="1">
      <c r="A1474" s="174" t="s">
        <v>636</v>
      </c>
      <c r="B1474" s="174">
        <v>2027</v>
      </c>
      <c r="C1474" s="174">
        <v>9</v>
      </c>
      <c r="D1474" s="174" t="s">
        <v>5465</v>
      </c>
      <c r="E1474" s="175">
        <v>0</v>
      </c>
      <c r="F1474" s="175">
        <v>0</v>
      </c>
      <c r="G1474" s="175">
        <f>IF(portfolio_toggle!$A$1=46,E1474,
IF(portfolio_toggle!$A$1=38,F1474,
"error: please specify 38 or 46 MMT"))</f>
        <v>0</v>
      </c>
    </row>
    <row r="1475" spans="1:7" hidden="1">
      <c r="A1475" s="174" t="s">
        <v>636</v>
      </c>
      <c r="B1475" s="174">
        <v>2027</v>
      </c>
      <c r="C1475" s="174">
        <v>10</v>
      </c>
      <c r="D1475" s="174" t="s">
        <v>5466</v>
      </c>
      <c r="E1475" s="175">
        <v>0</v>
      </c>
      <c r="F1475" s="175">
        <v>0</v>
      </c>
      <c r="G1475" s="175">
        <f>IF(portfolio_toggle!$A$1=46,E1475,
IF(portfolio_toggle!$A$1=38,F1475,
"error: please specify 38 or 46 MMT"))</f>
        <v>0</v>
      </c>
    </row>
    <row r="1476" spans="1:7" hidden="1">
      <c r="A1476" s="174" t="s">
        <v>636</v>
      </c>
      <c r="B1476" s="174">
        <v>2027</v>
      </c>
      <c r="C1476" s="174">
        <v>11</v>
      </c>
      <c r="D1476" s="174" t="s">
        <v>5467</v>
      </c>
      <c r="E1476" s="175">
        <v>0</v>
      </c>
      <c r="F1476" s="175">
        <v>0</v>
      </c>
      <c r="G1476" s="175">
        <f>IF(portfolio_toggle!$A$1=46,E1476,
IF(portfolio_toggle!$A$1=38,F1476,
"error: please specify 38 or 46 MMT"))</f>
        <v>0</v>
      </c>
    </row>
    <row r="1477" spans="1:7" hidden="1">
      <c r="A1477" s="174" t="s">
        <v>636</v>
      </c>
      <c r="B1477" s="174">
        <v>2027</v>
      </c>
      <c r="C1477" s="174">
        <v>12</v>
      </c>
      <c r="D1477" s="174" t="s">
        <v>5468</v>
      </c>
      <c r="E1477" s="175">
        <v>0</v>
      </c>
      <c r="F1477" s="175">
        <v>0</v>
      </c>
      <c r="G1477" s="175">
        <f>IF(portfolio_toggle!$A$1=46,E1477,
IF(portfolio_toggle!$A$1=38,F1477,
"error: please specify 38 or 46 MMT"))</f>
        <v>0</v>
      </c>
    </row>
    <row r="1478" spans="1:7" hidden="1">
      <c r="A1478" s="174" t="s">
        <v>636</v>
      </c>
      <c r="B1478" s="174">
        <v>2028</v>
      </c>
      <c r="C1478" s="174">
        <v>1</v>
      </c>
      <c r="D1478" s="174" t="s">
        <v>5469</v>
      </c>
      <c r="E1478" s="175">
        <v>0</v>
      </c>
      <c r="F1478" s="175">
        <v>0</v>
      </c>
      <c r="G1478" s="175">
        <f>IF(portfolio_toggle!$A$1=46,E1478,
IF(portfolio_toggle!$A$1=38,F1478,
"error: please specify 38 or 46 MMT"))</f>
        <v>0</v>
      </c>
    </row>
    <row r="1479" spans="1:7" hidden="1">
      <c r="A1479" s="174" t="s">
        <v>636</v>
      </c>
      <c r="B1479" s="174">
        <v>2028</v>
      </c>
      <c r="C1479" s="174">
        <v>2</v>
      </c>
      <c r="D1479" s="174" t="s">
        <v>5470</v>
      </c>
      <c r="E1479" s="175">
        <v>0</v>
      </c>
      <c r="F1479" s="175">
        <v>0</v>
      </c>
      <c r="G1479" s="175">
        <f>IF(portfolio_toggle!$A$1=46,E1479,
IF(portfolio_toggle!$A$1=38,F1479,
"error: please specify 38 or 46 MMT"))</f>
        <v>0</v>
      </c>
    </row>
    <row r="1480" spans="1:7" hidden="1">
      <c r="A1480" s="174" t="s">
        <v>636</v>
      </c>
      <c r="B1480" s="174">
        <v>2028</v>
      </c>
      <c r="C1480" s="174">
        <v>3</v>
      </c>
      <c r="D1480" s="174" t="s">
        <v>5471</v>
      </c>
      <c r="E1480" s="175">
        <v>0</v>
      </c>
      <c r="F1480" s="175">
        <v>0</v>
      </c>
      <c r="G1480" s="175">
        <f>IF(portfolio_toggle!$A$1=46,E1480,
IF(portfolio_toggle!$A$1=38,F1480,
"error: please specify 38 or 46 MMT"))</f>
        <v>0</v>
      </c>
    </row>
    <row r="1481" spans="1:7" hidden="1">
      <c r="A1481" s="174" t="s">
        <v>636</v>
      </c>
      <c r="B1481" s="174">
        <v>2028</v>
      </c>
      <c r="C1481" s="174">
        <v>4</v>
      </c>
      <c r="D1481" s="174" t="s">
        <v>5472</v>
      </c>
      <c r="E1481" s="175">
        <v>0</v>
      </c>
      <c r="F1481" s="175">
        <v>0</v>
      </c>
      <c r="G1481" s="175">
        <f>IF(portfolio_toggle!$A$1=46,E1481,
IF(portfolio_toggle!$A$1=38,F1481,
"error: please specify 38 or 46 MMT"))</f>
        <v>0</v>
      </c>
    </row>
    <row r="1482" spans="1:7" hidden="1">
      <c r="A1482" s="174" t="s">
        <v>636</v>
      </c>
      <c r="B1482" s="174">
        <v>2028</v>
      </c>
      <c r="C1482" s="174">
        <v>5</v>
      </c>
      <c r="D1482" s="174" t="s">
        <v>5473</v>
      </c>
      <c r="E1482" s="175">
        <v>0</v>
      </c>
      <c r="F1482" s="175">
        <v>0</v>
      </c>
      <c r="G1482" s="175">
        <f>IF(portfolio_toggle!$A$1=46,E1482,
IF(portfolio_toggle!$A$1=38,F1482,
"error: please specify 38 or 46 MMT"))</f>
        <v>0</v>
      </c>
    </row>
    <row r="1483" spans="1:7" hidden="1">
      <c r="A1483" s="174" t="s">
        <v>636</v>
      </c>
      <c r="B1483" s="174">
        <v>2028</v>
      </c>
      <c r="C1483" s="174">
        <v>6</v>
      </c>
      <c r="D1483" s="174" t="s">
        <v>5474</v>
      </c>
      <c r="E1483" s="175">
        <v>0</v>
      </c>
      <c r="F1483" s="175">
        <v>0</v>
      </c>
      <c r="G1483" s="175">
        <f>IF(portfolio_toggle!$A$1=46,E1483,
IF(portfolio_toggle!$A$1=38,F1483,
"error: please specify 38 or 46 MMT"))</f>
        <v>0</v>
      </c>
    </row>
    <row r="1484" spans="1:7" hidden="1">
      <c r="A1484" s="174" t="s">
        <v>636</v>
      </c>
      <c r="B1484" s="174">
        <v>2028</v>
      </c>
      <c r="C1484" s="174">
        <v>7</v>
      </c>
      <c r="D1484" s="174" t="s">
        <v>5475</v>
      </c>
      <c r="E1484" s="175">
        <v>0</v>
      </c>
      <c r="F1484" s="175">
        <v>0</v>
      </c>
      <c r="G1484" s="175">
        <f>IF(portfolio_toggle!$A$1=46,E1484,
IF(portfolio_toggle!$A$1=38,F1484,
"error: please specify 38 or 46 MMT"))</f>
        <v>0</v>
      </c>
    </row>
    <row r="1485" spans="1:7" hidden="1">
      <c r="A1485" s="174" t="s">
        <v>636</v>
      </c>
      <c r="B1485" s="174">
        <v>2028</v>
      </c>
      <c r="C1485" s="174">
        <v>8</v>
      </c>
      <c r="D1485" s="174" t="s">
        <v>5476</v>
      </c>
      <c r="E1485" s="175">
        <v>0</v>
      </c>
      <c r="F1485" s="175">
        <v>0</v>
      </c>
      <c r="G1485" s="175">
        <f>IF(portfolio_toggle!$A$1=46,E1485,
IF(portfolio_toggle!$A$1=38,F1485,
"error: please specify 38 or 46 MMT"))</f>
        <v>0</v>
      </c>
    </row>
    <row r="1486" spans="1:7" hidden="1">
      <c r="A1486" s="174" t="s">
        <v>636</v>
      </c>
      <c r="B1486" s="174">
        <v>2028</v>
      </c>
      <c r="C1486" s="174">
        <v>9</v>
      </c>
      <c r="D1486" s="174" t="s">
        <v>5477</v>
      </c>
      <c r="E1486" s="175">
        <v>0</v>
      </c>
      <c r="F1486" s="175">
        <v>0</v>
      </c>
      <c r="G1486" s="175">
        <f>IF(portfolio_toggle!$A$1=46,E1486,
IF(portfolio_toggle!$A$1=38,F1486,
"error: please specify 38 or 46 MMT"))</f>
        <v>0</v>
      </c>
    </row>
    <row r="1487" spans="1:7" hidden="1">
      <c r="A1487" s="174" t="s">
        <v>636</v>
      </c>
      <c r="B1487" s="174">
        <v>2028</v>
      </c>
      <c r="C1487" s="174">
        <v>10</v>
      </c>
      <c r="D1487" s="174" t="s">
        <v>5478</v>
      </c>
      <c r="E1487" s="175">
        <v>0</v>
      </c>
      <c r="F1487" s="175">
        <v>0</v>
      </c>
      <c r="G1487" s="175">
        <f>IF(portfolio_toggle!$A$1=46,E1487,
IF(portfolio_toggle!$A$1=38,F1487,
"error: please specify 38 or 46 MMT"))</f>
        <v>0</v>
      </c>
    </row>
    <row r="1488" spans="1:7" hidden="1">
      <c r="A1488" s="174" t="s">
        <v>636</v>
      </c>
      <c r="B1488" s="174">
        <v>2028</v>
      </c>
      <c r="C1488" s="174">
        <v>11</v>
      </c>
      <c r="D1488" s="174" t="s">
        <v>5479</v>
      </c>
      <c r="E1488" s="175">
        <v>0</v>
      </c>
      <c r="F1488" s="175">
        <v>0</v>
      </c>
      <c r="G1488" s="175">
        <f>IF(portfolio_toggle!$A$1=46,E1488,
IF(portfolio_toggle!$A$1=38,F1488,
"error: please specify 38 or 46 MMT"))</f>
        <v>0</v>
      </c>
    </row>
    <row r="1489" spans="1:7" hidden="1">
      <c r="A1489" s="174" t="s">
        <v>636</v>
      </c>
      <c r="B1489" s="174">
        <v>2028</v>
      </c>
      <c r="C1489" s="174">
        <v>12</v>
      </c>
      <c r="D1489" s="174" t="s">
        <v>5480</v>
      </c>
      <c r="E1489" s="175">
        <v>0</v>
      </c>
      <c r="F1489" s="175">
        <v>0</v>
      </c>
      <c r="G1489" s="175">
        <f>IF(portfolio_toggle!$A$1=46,E1489,
IF(portfolio_toggle!$A$1=38,F1489,
"error: please specify 38 or 46 MMT"))</f>
        <v>0</v>
      </c>
    </row>
    <row r="1490" spans="1:7" hidden="1">
      <c r="A1490" s="174" t="s">
        <v>636</v>
      </c>
      <c r="B1490" s="174">
        <v>2029</v>
      </c>
      <c r="C1490" s="174">
        <v>1</v>
      </c>
      <c r="D1490" s="174" t="s">
        <v>5481</v>
      </c>
      <c r="E1490" s="175">
        <v>0</v>
      </c>
      <c r="F1490" s="175">
        <v>0</v>
      </c>
      <c r="G1490" s="175">
        <f>IF(portfolio_toggle!$A$1=46,E1490,
IF(portfolio_toggle!$A$1=38,F1490,
"error: please specify 38 or 46 MMT"))</f>
        <v>0</v>
      </c>
    </row>
    <row r="1491" spans="1:7" hidden="1">
      <c r="A1491" s="174" t="s">
        <v>636</v>
      </c>
      <c r="B1491" s="174">
        <v>2029</v>
      </c>
      <c r="C1491" s="174">
        <v>2</v>
      </c>
      <c r="D1491" s="174" t="s">
        <v>5482</v>
      </c>
      <c r="E1491" s="175">
        <v>0</v>
      </c>
      <c r="F1491" s="175">
        <v>0</v>
      </c>
      <c r="G1491" s="175">
        <f>IF(portfolio_toggle!$A$1=46,E1491,
IF(portfolio_toggle!$A$1=38,F1491,
"error: please specify 38 or 46 MMT"))</f>
        <v>0</v>
      </c>
    </row>
    <row r="1492" spans="1:7" hidden="1">
      <c r="A1492" s="174" t="s">
        <v>636</v>
      </c>
      <c r="B1492" s="174">
        <v>2029</v>
      </c>
      <c r="C1492" s="174">
        <v>3</v>
      </c>
      <c r="D1492" s="174" t="s">
        <v>5483</v>
      </c>
      <c r="E1492" s="175">
        <v>0</v>
      </c>
      <c r="F1492" s="175">
        <v>0</v>
      </c>
      <c r="G1492" s="175">
        <f>IF(portfolio_toggle!$A$1=46,E1492,
IF(portfolio_toggle!$A$1=38,F1492,
"error: please specify 38 or 46 MMT"))</f>
        <v>0</v>
      </c>
    </row>
    <row r="1493" spans="1:7" hidden="1">
      <c r="A1493" s="174" t="s">
        <v>636</v>
      </c>
      <c r="B1493" s="174">
        <v>2029</v>
      </c>
      <c r="C1493" s="174">
        <v>4</v>
      </c>
      <c r="D1493" s="174" t="s">
        <v>5484</v>
      </c>
      <c r="E1493" s="175">
        <v>0</v>
      </c>
      <c r="F1493" s="175">
        <v>0</v>
      </c>
      <c r="G1493" s="175">
        <f>IF(portfolio_toggle!$A$1=46,E1493,
IF(portfolio_toggle!$A$1=38,F1493,
"error: please specify 38 or 46 MMT"))</f>
        <v>0</v>
      </c>
    </row>
    <row r="1494" spans="1:7" hidden="1">
      <c r="A1494" s="174" t="s">
        <v>636</v>
      </c>
      <c r="B1494" s="174">
        <v>2029</v>
      </c>
      <c r="C1494" s="174">
        <v>5</v>
      </c>
      <c r="D1494" s="174" t="s">
        <v>5485</v>
      </c>
      <c r="E1494" s="175">
        <v>0</v>
      </c>
      <c r="F1494" s="175">
        <v>0</v>
      </c>
      <c r="G1494" s="175">
        <f>IF(portfolio_toggle!$A$1=46,E1494,
IF(portfolio_toggle!$A$1=38,F1494,
"error: please specify 38 or 46 MMT"))</f>
        <v>0</v>
      </c>
    </row>
    <row r="1495" spans="1:7" hidden="1">
      <c r="A1495" s="174" t="s">
        <v>636</v>
      </c>
      <c r="B1495" s="174">
        <v>2029</v>
      </c>
      <c r="C1495" s="174">
        <v>6</v>
      </c>
      <c r="D1495" s="174" t="s">
        <v>5486</v>
      </c>
      <c r="E1495" s="175">
        <v>0</v>
      </c>
      <c r="F1495" s="175">
        <v>0</v>
      </c>
      <c r="G1495" s="175">
        <f>IF(portfolio_toggle!$A$1=46,E1495,
IF(portfolio_toggle!$A$1=38,F1495,
"error: please specify 38 or 46 MMT"))</f>
        <v>0</v>
      </c>
    </row>
    <row r="1496" spans="1:7" hidden="1">
      <c r="A1496" s="174" t="s">
        <v>636</v>
      </c>
      <c r="B1496" s="174">
        <v>2029</v>
      </c>
      <c r="C1496" s="174">
        <v>7</v>
      </c>
      <c r="D1496" s="174" t="s">
        <v>5487</v>
      </c>
      <c r="E1496" s="175">
        <v>0</v>
      </c>
      <c r="F1496" s="175">
        <v>0</v>
      </c>
      <c r="G1496" s="175">
        <f>IF(portfolio_toggle!$A$1=46,E1496,
IF(portfolio_toggle!$A$1=38,F1496,
"error: please specify 38 or 46 MMT"))</f>
        <v>0</v>
      </c>
    </row>
    <row r="1497" spans="1:7" hidden="1">
      <c r="A1497" s="174" t="s">
        <v>636</v>
      </c>
      <c r="B1497" s="174">
        <v>2029</v>
      </c>
      <c r="C1497" s="174">
        <v>8</v>
      </c>
      <c r="D1497" s="174" t="s">
        <v>5488</v>
      </c>
      <c r="E1497" s="175">
        <v>0</v>
      </c>
      <c r="F1497" s="175">
        <v>0</v>
      </c>
      <c r="G1497" s="175">
        <f>IF(portfolio_toggle!$A$1=46,E1497,
IF(portfolio_toggle!$A$1=38,F1497,
"error: please specify 38 or 46 MMT"))</f>
        <v>0</v>
      </c>
    </row>
    <row r="1498" spans="1:7" hidden="1">
      <c r="A1498" s="174" t="s">
        <v>636</v>
      </c>
      <c r="B1498" s="174">
        <v>2029</v>
      </c>
      <c r="C1498" s="174">
        <v>9</v>
      </c>
      <c r="D1498" s="174" t="s">
        <v>5489</v>
      </c>
      <c r="E1498" s="175">
        <v>0</v>
      </c>
      <c r="F1498" s="175">
        <v>0</v>
      </c>
      <c r="G1498" s="175">
        <f>IF(portfolio_toggle!$A$1=46,E1498,
IF(portfolio_toggle!$A$1=38,F1498,
"error: please specify 38 or 46 MMT"))</f>
        <v>0</v>
      </c>
    </row>
    <row r="1499" spans="1:7" hidden="1">
      <c r="A1499" s="174" t="s">
        <v>636</v>
      </c>
      <c r="B1499" s="174">
        <v>2029</v>
      </c>
      <c r="C1499" s="174">
        <v>10</v>
      </c>
      <c r="D1499" s="174" t="s">
        <v>5490</v>
      </c>
      <c r="E1499" s="175">
        <v>0</v>
      </c>
      <c r="F1499" s="175">
        <v>0</v>
      </c>
      <c r="G1499" s="175">
        <f>IF(portfolio_toggle!$A$1=46,E1499,
IF(portfolio_toggle!$A$1=38,F1499,
"error: please specify 38 or 46 MMT"))</f>
        <v>0</v>
      </c>
    </row>
    <row r="1500" spans="1:7" hidden="1">
      <c r="A1500" s="174" t="s">
        <v>636</v>
      </c>
      <c r="B1500" s="174">
        <v>2029</v>
      </c>
      <c r="C1500" s="174">
        <v>11</v>
      </c>
      <c r="D1500" s="174" t="s">
        <v>5491</v>
      </c>
      <c r="E1500" s="175">
        <v>0</v>
      </c>
      <c r="F1500" s="175">
        <v>0</v>
      </c>
      <c r="G1500" s="175">
        <f>IF(portfolio_toggle!$A$1=46,E1500,
IF(portfolio_toggle!$A$1=38,F1500,
"error: please specify 38 or 46 MMT"))</f>
        <v>0</v>
      </c>
    </row>
    <row r="1501" spans="1:7" hidden="1">
      <c r="A1501" s="174" t="s">
        <v>636</v>
      </c>
      <c r="B1501" s="174">
        <v>2029</v>
      </c>
      <c r="C1501" s="174">
        <v>12</v>
      </c>
      <c r="D1501" s="174" t="s">
        <v>5492</v>
      </c>
      <c r="E1501" s="175">
        <v>0</v>
      </c>
      <c r="F1501" s="175">
        <v>0</v>
      </c>
      <c r="G1501" s="175">
        <f>IF(portfolio_toggle!$A$1=46,E1501,
IF(portfolio_toggle!$A$1=38,F1501,
"error: please specify 38 or 46 MMT"))</f>
        <v>0</v>
      </c>
    </row>
    <row r="1502" spans="1:7" hidden="1">
      <c r="A1502" s="174" t="s">
        <v>636</v>
      </c>
      <c r="B1502" s="174">
        <v>2030</v>
      </c>
      <c r="C1502" s="174">
        <v>1</v>
      </c>
      <c r="D1502" s="174" t="s">
        <v>5493</v>
      </c>
      <c r="E1502" s="175">
        <v>0</v>
      </c>
      <c r="F1502" s="175">
        <v>0</v>
      </c>
      <c r="G1502" s="175">
        <f>IF(portfolio_toggle!$A$1=46,E1502,
IF(portfolio_toggle!$A$1=38,F1502,
"error: please specify 38 or 46 MMT"))</f>
        <v>0</v>
      </c>
    </row>
    <row r="1503" spans="1:7" hidden="1">
      <c r="A1503" s="174" t="s">
        <v>636</v>
      </c>
      <c r="B1503" s="174">
        <v>2030</v>
      </c>
      <c r="C1503" s="174">
        <v>2</v>
      </c>
      <c r="D1503" s="174" t="s">
        <v>5494</v>
      </c>
      <c r="E1503" s="175">
        <v>0</v>
      </c>
      <c r="F1503" s="175">
        <v>0</v>
      </c>
      <c r="G1503" s="175">
        <f>IF(portfolio_toggle!$A$1=46,E1503,
IF(portfolio_toggle!$A$1=38,F1503,
"error: please specify 38 or 46 MMT"))</f>
        <v>0</v>
      </c>
    </row>
    <row r="1504" spans="1:7" hidden="1">
      <c r="A1504" s="174" t="s">
        <v>636</v>
      </c>
      <c r="B1504" s="174">
        <v>2030</v>
      </c>
      <c r="C1504" s="174">
        <v>3</v>
      </c>
      <c r="D1504" s="174" t="s">
        <v>5495</v>
      </c>
      <c r="E1504" s="175">
        <v>0</v>
      </c>
      <c r="F1504" s="175">
        <v>0</v>
      </c>
      <c r="G1504" s="175">
        <f>IF(portfolio_toggle!$A$1=46,E1504,
IF(portfolio_toggle!$A$1=38,F1504,
"error: please specify 38 or 46 MMT"))</f>
        <v>0</v>
      </c>
    </row>
    <row r="1505" spans="1:7" hidden="1">
      <c r="A1505" s="174" t="s">
        <v>636</v>
      </c>
      <c r="B1505" s="174">
        <v>2030</v>
      </c>
      <c r="C1505" s="174">
        <v>4</v>
      </c>
      <c r="D1505" s="174" t="s">
        <v>5496</v>
      </c>
      <c r="E1505" s="175">
        <v>0</v>
      </c>
      <c r="F1505" s="175">
        <v>0</v>
      </c>
      <c r="G1505" s="175">
        <f>IF(portfolio_toggle!$A$1=46,E1505,
IF(portfolio_toggle!$A$1=38,F1505,
"error: please specify 38 or 46 MMT"))</f>
        <v>0</v>
      </c>
    </row>
    <row r="1506" spans="1:7" hidden="1">
      <c r="A1506" s="174" t="s">
        <v>636</v>
      </c>
      <c r="B1506" s="174">
        <v>2030</v>
      </c>
      <c r="C1506" s="174">
        <v>5</v>
      </c>
      <c r="D1506" s="174" t="s">
        <v>5497</v>
      </c>
      <c r="E1506" s="175">
        <v>0</v>
      </c>
      <c r="F1506" s="175">
        <v>0</v>
      </c>
      <c r="G1506" s="175">
        <f>IF(portfolio_toggle!$A$1=46,E1506,
IF(portfolio_toggle!$A$1=38,F1506,
"error: please specify 38 or 46 MMT"))</f>
        <v>0</v>
      </c>
    </row>
    <row r="1507" spans="1:7" hidden="1">
      <c r="A1507" s="174" t="s">
        <v>636</v>
      </c>
      <c r="B1507" s="174">
        <v>2030</v>
      </c>
      <c r="C1507" s="174">
        <v>6</v>
      </c>
      <c r="D1507" s="174" t="s">
        <v>5498</v>
      </c>
      <c r="E1507" s="175">
        <v>0</v>
      </c>
      <c r="F1507" s="175">
        <v>0</v>
      </c>
      <c r="G1507" s="175">
        <f>IF(portfolio_toggle!$A$1=46,E1507,
IF(portfolio_toggle!$A$1=38,F1507,
"error: please specify 38 or 46 MMT"))</f>
        <v>0</v>
      </c>
    </row>
    <row r="1508" spans="1:7" hidden="1">
      <c r="A1508" s="174" t="s">
        <v>636</v>
      </c>
      <c r="B1508" s="174">
        <v>2030</v>
      </c>
      <c r="C1508" s="174">
        <v>7</v>
      </c>
      <c r="D1508" s="174" t="s">
        <v>5499</v>
      </c>
      <c r="E1508" s="175">
        <v>0</v>
      </c>
      <c r="F1508" s="175">
        <v>0</v>
      </c>
      <c r="G1508" s="175">
        <f>IF(portfolio_toggle!$A$1=46,E1508,
IF(portfolio_toggle!$A$1=38,F1508,
"error: please specify 38 or 46 MMT"))</f>
        <v>0</v>
      </c>
    </row>
    <row r="1509" spans="1:7" hidden="1">
      <c r="A1509" s="174" t="s">
        <v>636</v>
      </c>
      <c r="B1509" s="174">
        <v>2030</v>
      </c>
      <c r="C1509" s="174">
        <v>8</v>
      </c>
      <c r="D1509" s="174" t="s">
        <v>5500</v>
      </c>
      <c r="E1509" s="175">
        <v>0</v>
      </c>
      <c r="F1509" s="175">
        <v>0</v>
      </c>
      <c r="G1509" s="175">
        <f>IF(portfolio_toggle!$A$1=46,E1509,
IF(portfolio_toggle!$A$1=38,F1509,
"error: please specify 38 or 46 MMT"))</f>
        <v>0</v>
      </c>
    </row>
    <row r="1510" spans="1:7" hidden="1">
      <c r="A1510" s="174" t="s">
        <v>636</v>
      </c>
      <c r="B1510" s="174">
        <v>2030</v>
      </c>
      <c r="C1510" s="174">
        <v>9</v>
      </c>
      <c r="D1510" s="174" t="s">
        <v>5501</v>
      </c>
      <c r="E1510" s="175">
        <v>0</v>
      </c>
      <c r="F1510" s="175">
        <v>0</v>
      </c>
      <c r="G1510" s="175">
        <f>IF(portfolio_toggle!$A$1=46,E1510,
IF(portfolio_toggle!$A$1=38,F1510,
"error: please specify 38 or 46 MMT"))</f>
        <v>0</v>
      </c>
    </row>
    <row r="1511" spans="1:7" hidden="1">
      <c r="A1511" s="174" t="s">
        <v>636</v>
      </c>
      <c r="B1511" s="174">
        <v>2030</v>
      </c>
      <c r="C1511" s="174">
        <v>10</v>
      </c>
      <c r="D1511" s="174" t="s">
        <v>5502</v>
      </c>
      <c r="E1511" s="175">
        <v>0</v>
      </c>
      <c r="F1511" s="175">
        <v>0</v>
      </c>
      <c r="G1511" s="175">
        <f>IF(portfolio_toggle!$A$1=46,E1511,
IF(portfolio_toggle!$A$1=38,F1511,
"error: please specify 38 or 46 MMT"))</f>
        <v>0</v>
      </c>
    </row>
    <row r="1512" spans="1:7" hidden="1">
      <c r="A1512" s="174" t="s">
        <v>636</v>
      </c>
      <c r="B1512" s="174">
        <v>2030</v>
      </c>
      <c r="C1512" s="174">
        <v>11</v>
      </c>
      <c r="D1512" s="174" t="s">
        <v>5503</v>
      </c>
      <c r="E1512" s="175">
        <v>0</v>
      </c>
      <c r="F1512" s="175">
        <v>0</v>
      </c>
      <c r="G1512" s="175">
        <f>IF(portfolio_toggle!$A$1=46,E1512,
IF(portfolio_toggle!$A$1=38,F1512,
"error: please specify 38 or 46 MMT"))</f>
        <v>0</v>
      </c>
    </row>
    <row r="1513" spans="1:7" hidden="1">
      <c r="A1513" s="174" t="s">
        <v>636</v>
      </c>
      <c r="B1513" s="174">
        <v>2030</v>
      </c>
      <c r="C1513" s="174">
        <v>12</v>
      </c>
      <c r="D1513" s="174" t="s">
        <v>5504</v>
      </c>
      <c r="E1513" s="175">
        <v>0</v>
      </c>
      <c r="F1513" s="175">
        <v>0</v>
      </c>
      <c r="G1513" s="175">
        <f>IF(portfolio_toggle!$A$1=46,E1513,
IF(portfolio_toggle!$A$1=38,F1513,
"error: please specify 38 or 46 MMT"))</f>
        <v>0</v>
      </c>
    </row>
    <row r="1514" spans="1:7" hidden="1">
      <c r="A1514" s="174" t="s">
        <v>625</v>
      </c>
      <c r="B1514" s="174">
        <v>2020</v>
      </c>
      <c r="C1514" s="174">
        <v>1</v>
      </c>
      <c r="D1514" s="174" t="s">
        <v>5505</v>
      </c>
      <c r="E1514" s="175">
        <v>0.17818181818181827</v>
      </c>
      <c r="F1514" s="175">
        <v>0.17620539325368015</v>
      </c>
      <c r="G1514" s="175">
        <f>IF(portfolio_toggle!$A$1=46,E1514,
IF(portfolio_toggle!$A$1=38,F1514,
"error: please specify 38 or 46 MMT"))</f>
        <v>0.17818181818181827</v>
      </c>
    </row>
    <row r="1515" spans="1:7" hidden="1">
      <c r="A1515" s="174" t="s">
        <v>625</v>
      </c>
      <c r="B1515" s="174">
        <v>2020</v>
      </c>
      <c r="C1515" s="174">
        <v>2</v>
      </c>
      <c r="D1515" s="174" t="s">
        <v>5506</v>
      </c>
      <c r="E1515" s="175">
        <v>0.15272727272727277</v>
      </c>
      <c r="F1515" s="175">
        <v>0.1510331942174401</v>
      </c>
      <c r="G1515" s="175">
        <f>IF(portfolio_toggle!$A$1=46,E1515,
IF(portfolio_toggle!$A$1=38,F1515,
"error: please specify 38 or 46 MMT"))</f>
        <v>0.15272727272727277</v>
      </c>
    </row>
    <row r="1516" spans="1:7" hidden="1">
      <c r="A1516" s="174" t="s">
        <v>625</v>
      </c>
      <c r="B1516" s="174">
        <v>2020</v>
      </c>
      <c r="C1516" s="174">
        <v>3</v>
      </c>
      <c r="D1516" s="174" t="s">
        <v>5507</v>
      </c>
      <c r="E1516" s="175">
        <v>0.35636363636363655</v>
      </c>
      <c r="F1516" s="175">
        <v>0.3524107865073603</v>
      </c>
      <c r="G1516" s="175">
        <f>IF(portfolio_toggle!$A$1=46,E1516,
IF(portfolio_toggle!$A$1=38,F1516,
"error: please specify 38 or 46 MMT"))</f>
        <v>0.35636363636363655</v>
      </c>
    </row>
    <row r="1517" spans="1:7" hidden="1">
      <c r="A1517" s="174" t="s">
        <v>625</v>
      </c>
      <c r="B1517" s="174">
        <v>2020</v>
      </c>
      <c r="C1517" s="174">
        <v>4</v>
      </c>
      <c r="D1517" s="174" t="s">
        <v>5508</v>
      </c>
      <c r="E1517" s="175">
        <v>0.31818181818181829</v>
      </c>
      <c r="F1517" s="175">
        <v>0.31465248795300022</v>
      </c>
      <c r="G1517" s="175">
        <f>IF(portfolio_toggle!$A$1=46,E1517,
IF(portfolio_toggle!$A$1=38,F1517,
"error: please specify 38 or 46 MMT"))</f>
        <v>0.31818181818181829</v>
      </c>
    </row>
    <row r="1518" spans="1:7" hidden="1">
      <c r="A1518" s="174" t="s">
        <v>625</v>
      </c>
      <c r="B1518" s="174">
        <v>2020</v>
      </c>
      <c r="C1518" s="174">
        <v>5</v>
      </c>
      <c r="D1518" s="174" t="s">
        <v>5509</v>
      </c>
      <c r="E1518" s="175">
        <v>0.31818181818181829</v>
      </c>
      <c r="F1518" s="175">
        <v>0.31465248795300022</v>
      </c>
      <c r="G1518" s="175">
        <f>IF(portfolio_toggle!$A$1=46,E1518,
IF(portfolio_toggle!$A$1=38,F1518,
"error: please specify 38 or 46 MMT"))</f>
        <v>0.31818181818181829</v>
      </c>
    </row>
    <row r="1519" spans="1:7" hidden="1">
      <c r="A1519" s="174" t="s">
        <v>625</v>
      </c>
      <c r="B1519" s="174">
        <v>2020</v>
      </c>
      <c r="C1519" s="174">
        <v>6</v>
      </c>
      <c r="D1519" s="174" t="s">
        <v>5510</v>
      </c>
      <c r="E1519" s="175">
        <v>0.4200000000000001</v>
      </c>
      <c r="F1519" s="175">
        <v>0.41534128409796028</v>
      </c>
      <c r="G1519" s="175">
        <f>IF(portfolio_toggle!$A$1=46,E1519,
IF(portfolio_toggle!$A$1=38,F1519,
"error: please specify 38 or 46 MMT"))</f>
        <v>0.4200000000000001</v>
      </c>
    </row>
    <row r="1520" spans="1:7" hidden="1">
      <c r="A1520" s="174" t="s">
        <v>625</v>
      </c>
      <c r="B1520" s="174">
        <v>2020</v>
      </c>
      <c r="C1520" s="174">
        <v>7</v>
      </c>
      <c r="D1520" s="174" t="s">
        <v>5511</v>
      </c>
      <c r="E1520" s="175">
        <v>0.29272727272727284</v>
      </c>
      <c r="F1520" s="175">
        <v>0.2894802889167602</v>
      </c>
      <c r="G1520" s="175">
        <f>IF(portfolio_toggle!$A$1=46,E1520,
IF(portfolio_toggle!$A$1=38,F1520,
"error: please specify 38 or 46 MMT"))</f>
        <v>0.29272727272727284</v>
      </c>
    </row>
    <row r="1521" spans="1:7" hidden="1">
      <c r="A1521" s="174" t="s">
        <v>625</v>
      </c>
      <c r="B1521" s="174">
        <v>2020</v>
      </c>
      <c r="C1521" s="174">
        <v>8</v>
      </c>
      <c r="D1521" s="174" t="s">
        <v>5512</v>
      </c>
      <c r="E1521" s="175">
        <v>0.26727272727272733</v>
      </c>
      <c r="F1521" s="175">
        <v>0.26430808988052013</v>
      </c>
      <c r="G1521" s="175">
        <f>IF(portfolio_toggle!$A$1=46,E1521,
IF(portfolio_toggle!$A$1=38,F1521,
"error: please specify 38 or 46 MMT"))</f>
        <v>0.26727272727272733</v>
      </c>
    </row>
    <row r="1522" spans="1:7" hidden="1">
      <c r="A1522" s="174" t="s">
        <v>625</v>
      </c>
      <c r="B1522" s="174">
        <v>2020</v>
      </c>
      <c r="C1522" s="174">
        <v>9</v>
      </c>
      <c r="D1522" s="174" t="s">
        <v>5513</v>
      </c>
      <c r="E1522" s="175">
        <v>0.18878571428571431</v>
      </c>
      <c r="F1522" s="175">
        <v>0.1887914927718001</v>
      </c>
      <c r="G1522" s="175">
        <f>IF(portfolio_toggle!$A$1=46,E1522,
IF(portfolio_toggle!$A$1=38,F1522,
"error: please specify 38 or 46 MMT"))</f>
        <v>0.18878571428571431</v>
      </c>
    </row>
    <row r="1523" spans="1:7" hidden="1">
      <c r="A1523" s="174" t="s">
        <v>625</v>
      </c>
      <c r="B1523" s="174">
        <v>2020</v>
      </c>
      <c r="C1523" s="174">
        <v>10</v>
      </c>
      <c r="D1523" s="174" t="s">
        <v>5514</v>
      </c>
      <c r="E1523" s="175">
        <v>0.10181818181818186</v>
      </c>
      <c r="F1523" s="175">
        <v>0.10068879614496005</v>
      </c>
      <c r="G1523" s="175">
        <f>IF(portfolio_toggle!$A$1=46,E1523,
IF(portfolio_toggle!$A$1=38,F1523,
"error: please specify 38 or 46 MMT"))</f>
        <v>0.10181818181818186</v>
      </c>
    </row>
    <row r="1524" spans="1:7" hidden="1">
      <c r="A1524" s="174" t="s">
        <v>625</v>
      </c>
      <c r="B1524" s="174">
        <v>2020</v>
      </c>
      <c r="C1524" s="174">
        <v>11</v>
      </c>
      <c r="D1524" s="174" t="s">
        <v>5515</v>
      </c>
      <c r="E1524" s="175">
        <v>0.15272727272727277</v>
      </c>
      <c r="F1524" s="175">
        <v>0.1510331942174401</v>
      </c>
      <c r="G1524" s="175">
        <f>IF(portfolio_toggle!$A$1=46,E1524,
IF(portfolio_toggle!$A$1=38,F1524,
"error: please specify 38 or 46 MMT"))</f>
        <v>0.15272727272727277</v>
      </c>
    </row>
    <row r="1525" spans="1:7" hidden="1">
      <c r="A1525" s="174" t="s">
        <v>625</v>
      </c>
      <c r="B1525" s="174">
        <v>2020</v>
      </c>
      <c r="C1525" s="174">
        <v>12</v>
      </c>
      <c r="D1525" s="174" t="s">
        <v>5516</v>
      </c>
      <c r="E1525" s="175">
        <v>0.16545454545454549</v>
      </c>
      <c r="F1525" s="175">
        <v>0.16361929373556011</v>
      </c>
      <c r="G1525" s="175">
        <f>IF(portfolio_toggle!$A$1=46,E1525,
IF(portfolio_toggle!$A$1=38,F1525,
"error: please specify 38 or 46 MMT"))</f>
        <v>0.16545454545454549</v>
      </c>
    </row>
    <row r="1526" spans="1:7" hidden="1">
      <c r="A1526" s="174" t="s">
        <v>625</v>
      </c>
      <c r="B1526" s="174">
        <v>2021</v>
      </c>
      <c r="C1526" s="174">
        <v>1</v>
      </c>
      <c r="D1526" s="174" t="s">
        <v>5517</v>
      </c>
      <c r="E1526" s="175">
        <v>0.17818181818181827</v>
      </c>
      <c r="F1526" s="175">
        <v>0.17620539325368015</v>
      </c>
      <c r="G1526" s="175">
        <f>IF(portfolio_toggle!$A$1=46,E1526,
IF(portfolio_toggle!$A$1=38,F1526,
"error: please specify 38 or 46 MMT"))</f>
        <v>0.17818181818181827</v>
      </c>
    </row>
    <row r="1527" spans="1:7" hidden="1">
      <c r="A1527" s="174" t="s">
        <v>625</v>
      </c>
      <c r="B1527" s="174">
        <v>2021</v>
      </c>
      <c r="C1527" s="174">
        <v>2</v>
      </c>
      <c r="D1527" s="174" t="s">
        <v>5518</v>
      </c>
      <c r="E1527" s="175">
        <v>0.15272727272727277</v>
      </c>
      <c r="F1527" s="175">
        <v>0.1510331942174401</v>
      </c>
      <c r="G1527" s="175">
        <f>IF(portfolio_toggle!$A$1=46,E1527,
IF(portfolio_toggle!$A$1=38,F1527,
"error: please specify 38 or 46 MMT"))</f>
        <v>0.15272727272727277</v>
      </c>
    </row>
    <row r="1528" spans="1:7" hidden="1">
      <c r="A1528" s="174" t="s">
        <v>625</v>
      </c>
      <c r="B1528" s="174">
        <v>2021</v>
      </c>
      <c r="C1528" s="174">
        <v>3</v>
      </c>
      <c r="D1528" s="174" t="s">
        <v>5519</v>
      </c>
      <c r="E1528" s="175">
        <v>0.35636363636363655</v>
      </c>
      <c r="F1528" s="175">
        <v>0.3524107865073603</v>
      </c>
      <c r="G1528" s="175">
        <f>IF(portfolio_toggle!$A$1=46,E1528,
IF(portfolio_toggle!$A$1=38,F1528,
"error: please specify 38 or 46 MMT"))</f>
        <v>0.35636363636363655</v>
      </c>
    </row>
    <row r="1529" spans="1:7" hidden="1">
      <c r="A1529" s="174" t="s">
        <v>625</v>
      </c>
      <c r="B1529" s="174">
        <v>2021</v>
      </c>
      <c r="C1529" s="174">
        <v>4</v>
      </c>
      <c r="D1529" s="174" t="s">
        <v>5520</v>
      </c>
      <c r="E1529" s="175">
        <v>0.31818181818181829</v>
      </c>
      <c r="F1529" s="175">
        <v>0.31465248795300022</v>
      </c>
      <c r="G1529" s="175">
        <f>IF(portfolio_toggle!$A$1=46,E1529,
IF(portfolio_toggle!$A$1=38,F1529,
"error: please specify 38 or 46 MMT"))</f>
        <v>0.31818181818181829</v>
      </c>
    </row>
    <row r="1530" spans="1:7" hidden="1">
      <c r="A1530" s="174" t="s">
        <v>625</v>
      </c>
      <c r="B1530" s="174">
        <v>2021</v>
      </c>
      <c r="C1530" s="174">
        <v>5</v>
      </c>
      <c r="D1530" s="174" t="s">
        <v>5521</v>
      </c>
      <c r="E1530" s="175">
        <v>0.31818181818181829</v>
      </c>
      <c r="F1530" s="175">
        <v>0.31465248795300022</v>
      </c>
      <c r="G1530" s="175">
        <f>IF(portfolio_toggle!$A$1=46,E1530,
IF(portfolio_toggle!$A$1=38,F1530,
"error: please specify 38 or 46 MMT"))</f>
        <v>0.31818181818181829</v>
      </c>
    </row>
    <row r="1531" spans="1:7" hidden="1">
      <c r="A1531" s="174" t="s">
        <v>625</v>
      </c>
      <c r="B1531" s="174">
        <v>2021</v>
      </c>
      <c r="C1531" s="174">
        <v>6</v>
      </c>
      <c r="D1531" s="174" t="s">
        <v>5522</v>
      </c>
      <c r="E1531" s="175">
        <v>0.4200000000000001</v>
      </c>
      <c r="F1531" s="175">
        <v>0.41534128409796028</v>
      </c>
      <c r="G1531" s="175">
        <f>IF(portfolio_toggle!$A$1=46,E1531,
IF(portfolio_toggle!$A$1=38,F1531,
"error: please specify 38 or 46 MMT"))</f>
        <v>0.4200000000000001</v>
      </c>
    </row>
    <row r="1532" spans="1:7" hidden="1">
      <c r="A1532" s="174" t="s">
        <v>625</v>
      </c>
      <c r="B1532" s="174">
        <v>2021</v>
      </c>
      <c r="C1532" s="174">
        <v>7</v>
      </c>
      <c r="D1532" s="174" t="s">
        <v>5523</v>
      </c>
      <c r="E1532" s="175">
        <v>0.29272727272727284</v>
      </c>
      <c r="F1532" s="175">
        <v>0.2894802889167602</v>
      </c>
      <c r="G1532" s="175">
        <f>IF(portfolio_toggle!$A$1=46,E1532,
IF(portfolio_toggle!$A$1=38,F1532,
"error: please specify 38 or 46 MMT"))</f>
        <v>0.29272727272727284</v>
      </c>
    </row>
    <row r="1533" spans="1:7" hidden="1">
      <c r="A1533" s="174" t="s">
        <v>625</v>
      </c>
      <c r="B1533" s="174">
        <v>2021</v>
      </c>
      <c r="C1533" s="174">
        <v>8</v>
      </c>
      <c r="D1533" s="174" t="s">
        <v>5524</v>
      </c>
      <c r="E1533" s="175">
        <v>0.26727272727272733</v>
      </c>
      <c r="F1533" s="175">
        <v>0.26430808988052013</v>
      </c>
      <c r="G1533" s="175">
        <f>IF(portfolio_toggle!$A$1=46,E1533,
IF(portfolio_toggle!$A$1=38,F1533,
"error: please specify 38 or 46 MMT"))</f>
        <v>0.26727272727272733</v>
      </c>
    </row>
    <row r="1534" spans="1:7" hidden="1">
      <c r="A1534" s="174" t="s">
        <v>625</v>
      </c>
      <c r="B1534" s="174">
        <v>2021</v>
      </c>
      <c r="C1534" s="174">
        <v>9</v>
      </c>
      <c r="D1534" s="174" t="s">
        <v>5525</v>
      </c>
      <c r="E1534" s="175">
        <v>0.18878571428571431</v>
      </c>
      <c r="F1534" s="175">
        <v>0.1887914927718001</v>
      </c>
      <c r="G1534" s="175">
        <f>IF(portfolio_toggle!$A$1=46,E1534,
IF(portfolio_toggle!$A$1=38,F1534,
"error: please specify 38 or 46 MMT"))</f>
        <v>0.18878571428571431</v>
      </c>
    </row>
    <row r="1535" spans="1:7" hidden="1">
      <c r="A1535" s="174" t="s">
        <v>625</v>
      </c>
      <c r="B1535" s="174">
        <v>2021</v>
      </c>
      <c r="C1535" s="174">
        <v>10</v>
      </c>
      <c r="D1535" s="174" t="s">
        <v>5526</v>
      </c>
      <c r="E1535" s="175">
        <v>0.10181818181818186</v>
      </c>
      <c r="F1535" s="175">
        <v>0.10068879614496005</v>
      </c>
      <c r="G1535" s="175">
        <f>IF(portfolio_toggle!$A$1=46,E1535,
IF(portfolio_toggle!$A$1=38,F1535,
"error: please specify 38 or 46 MMT"))</f>
        <v>0.10181818181818186</v>
      </c>
    </row>
    <row r="1536" spans="1:7" hidden="1">
      <c r="A1536" s="174" t="s">
        <v>625</v>
      </c>
      <c r="B1536" s="174">
        <v>2021</v>
      </c>
      <c r="C1536" s="174">
        <v>11</v>
      </c>
      <c r="D1536" s="174" t="s">
        <v>5527</v>
      </c>
      <c r="E1536" s="175">
        <v>0.15272727272727277</v>
      </c>
      <c r="F1536" s="175">
        <v>0.1510331942174401</v>
      </c>
      <c r="G1536" s="175">
        <f>IF(portfolio_toggle!$A$1=46,E1536,
IF(portfolio_toggle!$A$1=38,F1536,
"error: please specify 38 or 46 MMT"))</f>
        <v>0.15272727272727277</v>
      </c>
    </row>
    <row r="1537" spans="1:7" hidden="1">
      <c r="A1537" s="174" t="s">
        <v>625</v>
      </c>
      <c r="B1537" s="174">
        <v>2021</v>
      </c>
      <c r="C1537" s="174">
        <v>12</v>
      </c>
      <c r="D1537" s="174" t="s">
        <v>5528</v>
      </c>
      <c r="E1537" s="175">
        <v>0.16545454545454549</v>
      </c>
      <c r="F1537" s="175">
        <v>0.16361929373556011</v>
      </c>
      <c r="G1537" s="175">
        <f>IF(portfolio_toggle!$A$1=46,E1537,
IF(portfolio_toggle!$A$1=38,F1537,
"error: please specify 38 or 46 MMT"))</f>
        <v>0.16545454545454549</v>
      </c>
    </row>
    <row r="1538" spans="1:7" hidden="1">
      <c r="A1538" s="174" t="s">
        <v>625</v>
      </c>
      <c r="B1538" s="174">
        <v>2022</v>
      </c>
      <c r="C1538" s="174">
        <v>1</v>
      </c>
      <c r="D1538" s="174" t="s">
        <v>5529</v>
      </c>
      <c r="E1538" s="175">
        <v>0.17818181818181827</v>
      </c>
      <c r="F1538" s="175">
        <v>0.17620539325368015</v>
      </c>
      <c r="G1538" s="175">
        <f>IF(portfolio_toggle!$A$1=46,E1538,
IF(portfolio_toggle!$A$1=38,F1538,
"error: please specify 38 or 46 MMT"))</f>
        <v>0.17818181818181827</v>
      </c>
    </row>
    <row r="1539" spans="1:7" hidden="1">
      <c r="A1539" s="174" t="s">
        <v>625</v>
      </c>
      <c r="B1539" s="174">
        <v>2022</v>
      </c>
      <c r="C1539" s="174">
        <v>2</v>
      </c>
      <c r="D1539" s="174" t="s">
        <v>5530</v>
      </c>
      <c r="E1539" s="175">
        <v>0.15272727272727277</v>
      </c>
      <c r="F1539" s="175">
        <v>0.1510331942174401</v>
      </c>
      <c r="G1539" s="175">
        <f>IF(portfolio_toggle!$A$1=46,E1539,
IF(portfolio_toggle!$A$1=38,F1539,
"error: please specify 38 or 46 MMT"))</f>
        <v>0.15272727272727277</v>
      </c>
    </row>
    <row r="1540" spans="1:7" hidden="1">
      <c r="A1540" s="174" t="s">
        <v>625</v>
      </c>
      <c r="B1540" s="174">
        <v>2022</v>
      </c>
      <c r="C1540" s="174">
        <v>3</v>
      </c>
      <c r="D1540" s="174" t="s">
        <v>5531</v>
      </c>
      <c r="E1540" s="175">
        <v>0.35636363636363655</v>
      </c>
      <c r="F1540" s="175">
        <v>0.3524107865073603</v>
      </c>
      <c r="G1540" s="175">
        <f>IF(portfolio_toggle!$A$1=46,E1540,
IF(portfolio_toggle!$A$1=38,F1540,
"error: please specify 38 or 46 MMT"))</f>
        <v>0.35636363636363655</v>
      </c>
    </row>
    <row r="1541" spans="1:7" hidden="1">
      <c r="A1541" s="174" t="s">
        <v>625</v>
      </c>
      <c r="B1541" s="174">
        <v>2022</v>
      </c>
      <c r="C1541" s="174">
        <v>4</v>
      </c>
      <c r="D1541" s="174" t="s">
        <v>5532</v>
      </c>
      <c r="E1541" s="175">
        <v>0.31818181818181829</v>
      </c>
      <c r="F1541" s="175">
        <v>0.31465248795300022</v>
      </c>
      <c r="G1541" s="175">
        <f>IF(portfolio_toggle!$A$1=46,E1541,
IF(portfolio_toggle!$A$1=38,F1541,
"error: please specify 38 or 46 MMT"))</f>
        <v>0.31818181818181829</v>
      </c>
    </row>
    <row r="1542" spans="1:7" hidden="1">
      <c r="A1542" s="174" t="s">
        <v>625</v>
      </c>
      <c r="B1542" s="174">
        <v>2022</v>
      </c>
      <c r="C1542" s="174">
        <v>5</v>
      </c>
      <c r="D1542" s="174" t="s">
        <v>5533</v>
      </c>
      <c r="E1542" s="175">
        <v>0.31818181818181829</v>
      </c>
      <c r="F1542" s="175">
        <v>0.31465248795300022</v>
      </c>
      <c r="G1542" s="175">
        <f>IF(portfolio_toggle!$A$1=46,E1542,
IF(portfolio_toggle!$A$1=38,F1542,
"error: please specify 38 or 46 MMT"))</f>
        <v>0.31818181818181829</v>
      </c>
    </row>
    <row r="1543" spans="1:7" hidden="1">
      <c r="A1543" s="174" t="s">
        <v>625</v>
      </c>
      <c r="B1543" s="174">
        <v>2022</v>
      </c>
      <c r="C1543" s="174">
        <v>6</v>
      </c>
      <c r="D1543" s="174" t="s">
        <v>5534</v>
      </c>
      <c r="E1543" s="175">
        <v>0.4200000000000001</v>
      </c>
      <c r="F1543" s="175">
        <v>0.41534128409796028</v>
      </c>
      <c r="G1543" s="175">
        <f>IF(portfolio_toggle!$A$1=46,E1543,
IF(portfolio_toggle!$A$1=38,F1543,
"error: please specify 38 or 46 MMT"))</f>
        <v>0.4200000000000001</v>
      </c>
    </row>
    <row r="1544" spans="1:7" hidden="1">
      <c r="A1544" s="174" t="s">
        <v>625</v>
      </c>
      <c r="B1544" s="174">
        <v>2022</v>
      </c>
      <c r="C1544" s="174">
        <v>7</v>
      </c>
      <c r="D1544" s="174" t="s">
        <v>5535</v>
      </c>
      <c r="E1544" s="175">
        <v>0.29272727272727284</v>
      </c>
      <c r="F1544" s="175">
        <v>0.2894802889167602</v>
      </c>
      <c r="G1544" s="175">
        <f>IF(portfolio_toggle!$A$1=46,E1544,
IF(portfolio_toggle!$A$1=38,F1544,
"error: please specify 38 or 46 MMT"))</f>
        <v>0.29272727272727284</v>
      </c>
    </row>
    <row r="1545" spans="1:7" hidden="1">
      <c r="A1545" s="174" t="s">
        <v>625</v>
      </c>
      <c r="B1545" s="174">
        <v>2022</v>
      </c>
      <c r="C1545" s="174">
        <v>8</v>
      </c>
      <c r="D1545" s="174" t="s">
        <v>5536</v>
      </c>
      <c r="E1545" s="175">
        <v>0.26727272727272733</v>
      </c>
      <c r="F1545" s="175">
        <v>0.26430808988052013</v>
      </c>
      <c r="G1545" s="175">
        <f>IF(portfolio_toggle!$A$1=46,E1545,
IF(portfolio_toggle!$A$1=38,F1545,
"error: please specify 38 or 46 MMT"))</f>
        <v>0.26727272727272733</v>
      </c>
    </row>
    <row r="1546" spans="1:7" hidden="1">
      <c r="A1546" s="174" t="s">
        <v>625</v>
      </c>
      <c r="B1546" s="174">
        <v>2022</v>
      </c>
      <c r="C1546" s="174">
        <v>9</v>
      </c>
      <c r="D1546" s="174" t="s">
        <v>5537</v>
      </c>
      <c r="E1546" s="175">
        <v>0.18878571428571431</v>
      </c>
      <c r="F1546" s="175">
        <v>0.1887914927718001</v>
      </c>
      <c r="G1546" s="175">
        <f>IF(portfolio_toggle!$A$1=46,E1546,
IF(portfolio_toggle!$A$1=38,F1546,
"error: please specify 38 or 46 MMT"))</f>
        <v>0.18878571428571431</v>
      </c>
    </row>
    <row r="1547" spans="1:7" hidden="1">
      <c r="A1547" s="174" t="s">
        <v>625</v>
      </c>
      <c r="B1547" s="174">
        <v>2022</v>
      </c>
      <c r="C1547" s="174">
        <v>10</v>
      </c>
      <c r="D1547" s="174" t="s">
        <v>5538</v>
      </c>
      <c r="E1547" s="175">
        <v>0.10181818181818186</v>
      </c>
      <c r="F1547" s="175">
        <v>0.10068879614496005</v>
      </c>
      <c r="G1547" s="175">
        <f>IF(portfolio_toggle!$A$1=46,E1547,
IF(portfolio_toggle!$A$1=38,F1547,
"error: please specify 38 or 46 MMT"))</f>
        <v>0.10181818181818186</v>
      </c>
    </row>
    <row r="1548" spans="1:7" hidden="1">
      <c r="A1548" s="174" t="s">
        <v>625</v>
      </c>
      <c r="B1548" s="174">
        <v>2022</v>
      </c>
      <c r="C1548" s="174">
        <v>11</v>
      </c>
      <c r="D1548" s="174" t="s">
        <v>5539</v>
      </c>
      <c r="E1548" s="175">
        <v>0.15272727272727277</v>
      </c>
      <c r="F1548" s="175">
        <v>0.1510331942174401</v>
      </c>
      <c r="G1548" s="175">
        <f>IF(portfolio_toggle!$A$1=46,E1548,
IF(portfolio_toggle!$A$1=38,F1548,
"error: please specify 38 or 46 MMT"))</f>
        <v>0.15272727272727277</v>
      </c>
    </row>
    <row r="1549" spans="1:7" hidden="1">
      <c r="A1549" s="174" t="s">
        <v>625</v>
      </c>
      <c r="B1549" s="174">
        <v>2022</v>
      </c>
      <c r="C1549" s="174">
        <v>12</v>
      </c>
      <c r="D1549" s="174" t="s">
        <v>5540</v>
      </c>
      <c r="E1549" s="175">
        <v>0.16545454545454549</v>
      </c>
      <c r="F1549" s="175">
        <v>0.16361929373556011</v>
      </c>
      <c r="G1549" s="175">
        <f>IF(portfolio_toggle!$A$1=46,E1549,
IF(portfolio_toggle!$A$1=38,F1549,
"error: please specify 38 or 46 MMT"))</f>
        <v>0.16545454545454549</v>
      </c>
    </row>
    <row r="1550" spans="1:7" hidden="1">
      <c r="A1550" s="174" t="s">
        <v>625</v>
      </c>
      <c r="B1550" s="174">
        <v>2023</v>
      </c>
      <c r="C1550" s="174">
        <v>1</v>
      </c>
      <c r="D1550" s="174" t="s">
        <v>5541</v>
      </c>
      <c r="E1550" s="175">
        <v>0.17818181818181827</v>
      </c>
      <c r="F1550" s="175">
        <v>0.17620539325368015</v>
      </c>
      <c r="G1550" s="175">
        <f>IF(portfolio_toggle!$A$1=46,E1550,
IF(portfolio_toggle!$A$1=38,F1550,
"error: please specify 38 or 46 MMT"))</f>
        <v>0.17818181818181827</v>
      </c>
    </row>
    <row r="1551" spans="1:7" hidden="1">
      <c r="A1551" s="174" t="s">
        <v>625</v>
      </c>
      <c r="B1551" s="174">
        <v>2023</v>
      </c>
      <c r="C1551" s="174">
        <v>2</v>
      </c>
      <c r="D1551" s="174" t="s">
        <v>5542</v>
      </c>
      <c r="E1551" s="175">
        <v>0.15272727272727277</v>
      </c>
      <c r="F1551" s="175">
        <v>0.1510331942174401</v>
      </c>
      <c r="G1551" s="175">
        <f>IF(portfolio_toggle!$A$1=46,E1551,
IF(portfolio_toggle!$A$1=38,F1551,
"error: please specify 38 or 46 MMT"))</f>
        <v>0.15272727272727277</v>
      </c>
    </row>
    <row r="1552" spans="1:7" hidden="1">
      <c r="A1552" s="174" t="s">
        <v>625</v>
      </c>
      <c r="B1552" s="174">
        <v>2023</v>
      </c>
      <c r="C1552" s="174">
        <v>3</v>
      </c>
      <c r="D1552" s="174" t="s">
        <v>5543</v>
      </c>
      <c r="E1552" s="175">
        <v>0.35636363636363655</v>
      </c>
      <c r="F1552" s="175">
        <v>0.3524107865073603</v>
      </c>
      <c r="G1552" s="175">
        <f>IF(portfolio_toggle!$A$1=46,E1552,
IF(portfolio_toggle!$A$1=38,F1552,
"error: please specify 38 or 46 MMT"))</f>
        <v>0.35636363636363655</v>
      </c>
    </row>
    <row r="1553" spans="1:7" hidden="1">
      <c r="A1553" s="174" t="s">
        <v>625</v>
      </c>
      <c r="B1553" s="174">
        <v>2023</v>
      </c>
      <c r="C1553" s="174">
        <v>4</v>
      </c>
      <c r="D1553" s="174" t="s">
        <v>5544</v>
      </c>
      <c r="E1553" s="175">
        <v>0.31818181818181829</v>
      </c>
      <c r="F1553" s="175">
        <v>0.31465248795300022</v>
      </c>
      <c r="G1553" s="175">
        <f>IF(portfolio_toggle!$A$1=46,E1553,
IF(portfolio_toggle!$A$1=38,F1553,
"error: please specify 38 or 46 MMT"))</f>
        <v>0.31818181818181829</v>
      </c>
    </row>
    <row r="1554" spans="1:7" hidden="1">
      <c r="A1554" s="174" t="s">
        <v>625</v>
      </c>
      <c r="B1554" s="174">
        <v>2023</v>
      </c>
      <c r="C1554" s="174">
        <v>5</v>
      </c>
      <c r="D1554" s="174" t="s">
        <v>5545</v>
      </c>
      <c r="E1554" s="175">
        <v>0.31818181818181829</v>
      </c>
      <c r="F1554" s="175">
        <v>0.31465248795300022</v>
      </c>
      <c r="G1554" s="175">
        <f>IF(portfolio_toggle!$A$1=46,E1554,
IF(portfolio_toggle!$A$1=38,F1554,
"error: please specify 38 or 46 MMT"))</f>
        <v>0.31818181818181829</v>
      </c>
    </row>
    <row r="1555" spans="1:7" hidden="1">
      <c r="A1555" s="174" t="s">
        <v>625</v>
      </c>
      <c r="B1555" s="174">
        <v>2023</v>
      </c>
      <c r="C1555" s="174">
        <v>6</v>
      </c>
      <c r="D1555" s="174" t="s">
        <v>5546</v>
      </c>
      <c r="E1555" s="175">
        <v>0.4200000000000001</v>
      </c>
      <c r="F1555" s="175">
        <v>0.41534128409796028</v>
      </c>
      <c r="G1555" s="175">
        <f>IF(portfolio_toggle!$A$1=46,E1555,
IF(portfolio_toggle!$A$1=38,F1555,
"error: please specify 38 or 46 MMT"))</f>
        <v>0.4200000000000001</v>
      </c>
    </row>
    <row r="1556" spans="1:7" hidden="1">
      <c r="A1556" s="174" t="s">
        <v>625</v>
      </c>
      <c r="B1556" s="174">
        <v>2023</v>
      </c>
      <c r="C1556" s="174">
        <v>7</v>
      </c>
      <c r="D1556" s="174" t="s">
        <v>5547</v>
      </c>
      <c r="E1556" s="175">
        <v>0.29272727272727284</v>
      </c>
      <c r="F1556" s="175">
        <v>0.2894802889167602</v>
      </c>
      <c r="G1556" s="175">
        <f>IF(portfolio_toggle!$A$1=46,E1556,
IF(portfolio_toggle!$A$1=38,F1556,
"error: please specify 38 or 46 MMT"))</f>
        <v>0.29272727272727284</v>
      </c>
    </row>
    <row r="1557" spans="1:7" hidden="1">
      <c r="A1557" s="174" t="s">
        <v>625</v>
      </c>
      <c r="B1557" s="174">
        <v>2023</v>
      </c>
      <c r="C1557" s="174">
        <v>8</v>
      </c>
      <c r="D1557" s="174" t="s">
        <v>5548</v>
      </c>
      <c r="E1557" s="175">
        <v>0.26727272727272733</v>
      </c>
      <c r="F1557" s="175">
        <v>0.26430808988052013</v>
      </c>
      <c r="G1557" s="175">
        <f>IF(portfolio_toggle!$A$1=46,E1557,
IF(portfolio_toggle!$A$1=38,F1557,
"error: please specify 38 or 46 MMT"))</f>
        <v>0.26727272727272733</v>
      </c>
    </row>
    <row r="1558" spans="1:7" hidden="1">
      <c r="A1558" s="174" t="s">
        <v>625</v>
      </c>
      <c r="B1558" s="174">
        <v>2023</v>
      </c>
      <c r="C1558" s="174">
        <v>9</v>
      </c>
      <c r="D1558" s="174" t="s">
        <v>5549</v>
      </c>
      <c r="E1558" s="175">
        <v>0.18878571428571431</v>
      </c>
      <c r="F1558" s="175">
        <v>0.1887914927718001</v>
      </c>
      <c r="G1558" s="175">
        <f>IF(portfolio_toggle!$A$1=46,E1558,
IF(portfolio_toggle!$A$1=38,F1558,
"error: please specify 38 or 46 MMT"))</f>
        <v>0.18878571428571431</v>
      </c>
    </row>
    <row r="1559" spans="1:7" hidden="1">
      <c r="A1559" s="174" t="s">
        <v>625</v>
      </c>
      <c r="B1559" s="174">
        <v>2023</v>
      </c>
      <c r="C1559" s="174">
        <v>10</v>
      </c>
      <c r="D1559" s="174" t="s">
        <v>5550</v>
      </c>
      <c r="E1559" s="175">
        <v>0.10181818181818186</v>
      </c>
      <c r="F1559" s="175">
        <v>0.10068879614496005</v>
      </c>
      <c r="G1559" s="175">
        <f>IF(portfolio_toggle!$A$1=46,E1559,
IF(portfolio_toggle!$A$1=38,F1559,
"error: please specify 38 or 46 MMT"))</f>
        <v>0.10181818181818186</v>
      </c>
    </row>
    <row r="1560" spans="1:7" hidden="1">
      <c r="A1560" s="174" t="s">
        <v>625</v>
      </c>
      <c r="B1560" s="174">
        <v>2023</v>
      </c>
      <c r="C1560" s="174">
        <v>11</v>
      </c>
      <c r="D1560" s="174" t="s">
        <v>5551</v>
      </c>
      <c r="E1560" s="175">
        <v>0.15272727272727277</v>
      </c>
      <c r="F1560" s="175">
        <v>0.1510331942174401</v>
      </c>
      <c r="G1560" s="175">
        <f>IF(portfolio_toggle!$A$1=46,E1560,
IF(portfolio_toggle!$A$1=38,F1560,
"error: please specify 38 or 46 MMT"))</f>
        <v>0.15272727272727277</v>
      </c>
    </row>
    <row r="1561" spans="1:7" hidden="1">
      <c r="A1561" s="174" t="s">
        <v>625</v>
      </c>
      <c r="B1561" s="174">
        <v>2023</v>
      </c>
      <c r="C1561" s="174">
        <v>12</v>
      </c>
      <c r="D1561" s="174" t="s">
        <v>5552</v>
      </c>
      <c r="E1561" s="175">
        <v>0.16545454545454549</v>
      </c>
      <c r="F1561" s="175">
        <v>0.16361929373556011</v>
      </c>
      <c r="G1561" s="175">
        <f>IF(portfolio_toggle!$A$1=46,E1561,
IF(portfolio_toggle!$A$1=38,F1561,
"error: please specify 38 or 46 MMT"))</f>
        <v>0.16545454545454549</v>
      </c>
    </row>
    <row r="1562" spans="1:7" hidden="1">
      <c r="A1562" s="174" t="s">
        <v>625</v>
      </c>
      <c r="B1562" s="174">
        <v>2024</v>
      </c>
      <c r="C1562" s="174">
        <v>1</v>
      </c>
      <c r="D1562" s="174" t="s">
        <v>5553</v>
      </c>
      <c r="E1562" s="175">
        <v>0.20589898989899</v>
      </c>
      <c r="F1562" s="175">
        <v>0.20283915105800901</v>
      </c>
      <c r="G1562" s="175">
        <f>IF(portfolio_toggle!$A$1=46,E1562,
IF(portfolio_toggle!$A$1=38,F1562,
"error: please specify 38 or 46 MMT"))</f>
        <v>0.20589898989899</v>
      </c>
    </row>
    <row r="1563" spans="1:7" hidden="1">
      <c r="A1563" s="174" t="s">
        <v>625</v>
      </c>
      <c r="B1563" s="174">
        <v>2024</v>
      </c>
      <c r="C1563" s="174">
        <v>2</v>
      </c>
      <c r="D1563" s="174" t="s">
        <v>5554</v>
      </c>
      <c r="E1563" s="175">
        <v>0.17648484848484855</v>
      </c>
      <c r="F1563" s="175">
        <v>0.17386212947829341</v>
      </c>
      <c r="G1563" s="175">
        <f>IF(portfolio_toggle!$A$1=46,E1563,
IF(portfolio_toggle!$A$1=38,F1563,
"error: please specify 38 or 46 MMT"))</f>
        <v>0.17648484848484855</v>
      </c>
    </row>
    <row r="1564" spans="1:7" hidden="1">
      <c r="A1564" s="174" t="s">
        <v>625</v>
      </c>
      <c r="B1564" s="174">
        <v>2024</v>
      </c>
      <c r="C1564" s="174">
        <v>3</v>
      </c>
      <c r="D1564" s="174" t="s">
        <v>5555</v>
      </c>
      <c r="E1564" s="175">
        <v>0.41179797979798</v>
      </c>
      <c r="F1564" s="175">
        <v>0.40567830211601802</v>
      </c>
      <c r="G1564" s="175">
        <f>IF(portfolio_toggle!$A$1=46,E1564,
IF(portfolio_toggle!$A$1=38,F1564,
"error: please specify 38 or 46 MMT"))</f>
        <v>0.41179797979798</v>
      </c>
    </row>
    <row r="1565" spans="1:7" hidden="1">
      <c r="A1565" s="174" t="s">
        <v>625</v>
      </c>
      <c r="B1565" s="174">
        <v>2024</v>
      </c>
      <c r="C1565" s="174">
        <v>4</v>
      </c>
      <c r="D1565" s="174" t="s">
        <v>5556</v>
      </c>
      <c r="E1565" s="175">
        <v>0.36767676767676782</v>
      </c>
      <c r="F1565" s="175">
        <v>0.36221276974644456</v>
      </c>
      <c r="G1565" s="175">
        <f>IF(portfolio_toggle!$A$1=46,E1565,
IF(portfolio_toggle!$A$1=38,F1565,
"error: please specify 38 or 46 MMT"))</f>
        <v>0.36767676767676782</v>
      </c>
    </row>
    <row r="1566" spans="1:7" hidden="1">
      <c r="A1566" s="174" t="s">
        <v>625</v>
      </c>
      <c r="B1566" s="174">
        <v>2024</v>
      </c>
      <c r="C1566" s="174">
        <v>5</v>
      </c>
      <c r="D1566" s="174" t="s">
        <v>5557</v>
      </c>
      <c r="E1566" s="175">
        <v>0.36767676767676782</v>
      </c>
      <c r="F1566" s="175">
        <v>0.36221276974644456</v>
      </c>
      <c r="G1566" s="175">
        <f>IF(portfolio_toggle!$A$1=46,E1566,
IF(portfolio_toggle!$A$1=38,F1566,
"error: please specify 38 or 46 MMT"))</f>
        <v>0.36767676767676782</v>
      </c>
    </row>
    <row r="1567" spans="1:7" hidden="1">
      <c r="A1567" s="174" t="s">
        <v>625</v>
      </c>
      <c r="B1567" s="174">
        <v>2024</v>
      </c>
      <c r="C1567" s="174">
        <v>6</v>
      </c>
      <c r="D1567" s="174" t="s">
        <v>5558</v>
      </c>
      <c r="E1567" s="175">
        <v>0.48533333333333351</v>
      </c>
      <c r="F1567" s="175">
        <v>0.47812085606530685</v>
      </c>
      <c r="G1567" s="175">
        <f>IF(portfolio_toggle!$A$1=46,E1567,
IF(portfolio_toggle!$A$1=38,F1567,
"error: please specify 38 or 46 MMT"))</f>
        <v>0.48533333333333351</v>
      </c>
    </row>
    <row r="1568" spans="1:7" hidden="1">
      <c r="A1568" s="174" t="s">
        <v>625</v>
      </c>
      <c r="B1568" s="174">
        <v>2024</v>
      </c>
      <c r="C1568" s="174">
        <v>7</v>
      </c>
      <c r="D1568" s="174" t="s">
        <v>5559</v>
      </c>
      <c r="E1568" s="175">
        <v>0.33826262626262638</v>
      </c>
      <c r="F1568" s="175">
        <v>0.33323574816672902</v>
      </c>
      <c r="G1568" s="175">
        <f>IF(portfolio_toggle!$A$1=46,E1568,
IF(portfolio_toggle!$A$1=38,F1568,
"error: please specify 38 or 46 MMT"))</f>
        <v>0.33826262626262638</v>
      </c>
    </row>
    <row r="1569" spans="1:7" hidden="1">
      <c r="A1569" s="174" t="s">
        <v>625</v>
      </c>
      <c r="B1569" s="174">
        <v>2024</v>
      </c>
      <c r="C1569" s="174">
        <v>8</v>
      </c>
      <c r="D1569" s="174" t="s">
        <v>5560</v>
      </c>
      <c r="E1569" s="175">
        <v>0.30884848484848493</v>
      </c>
      <c r="F1569" s="175">
        <v>0.30425872658701342</v>
      </c>
      <c r="G1569" s="175">
        <f>IF(portfolio_toggle!$A$1=46,E1569,
IF(portfolio_toggle!$A$1=38,F1569,
"error: please specify 38 or 46 MMT"))</f>
        <v>0.30884848484848493</v>
      </c>
    </row>
    <row r="1570" spans="1:7" hidden="1">
      <c r="A1570" s="174" t="s">
        <v>625</v>
      </c>
      <c r="B1570" s="174">
        <v>2024</v>
      </c>
      <c r="C1570" s="174">
        <v>9</v>
      </c>
      <c r="D1570" s="174" t="s">
        <v>5561</v>
      </c>
      <c r="E1570" s="175">
        <v>0.21815238095238099</v>
      </c>
      <c r="F1570" s="175">
        <v>0.21732766184786675</v>
      </c>
      <c r="G1570" s="175">
        <f>IF(portfolio_toggle!$A$1=46,E1570,
IF(portfolio_toggle!$A$1=38,F1570,
"error: please specify 38 or 46 MMT"))</f>
        <v>0.21815238095238099</v>
      </c>
    </row>
    <row r="1571" spans="1:7" hidden="1">
      <c r="A1571" s="174" t="s">
        <v>625</v>
      </c>
      <c r="B1571" s="174">
        <v>2024</v>
      </c>
      <c r="C1571" s="174">
        <v>10</v>
      </c>
      <c r="D1571" s="174" t="s">
        <v>5562</v>
      </c>
      <c r="E1571" s="175">
        <v>0.11765656565656571</v>
      </c>
      <c r="F1571" s="175">
        <v>0.11590808631886226</v>
      </c>
      <c r="G1571" s="175">
        <f>IF(portfolio_toggle!$A$1=46,E1571,
IF(portfolio_toggle!$A$1=38,F1571,
"error: please specify 38 or 46 MMT"))</f>
        <v>0.11765656565656571</v>
      </c>
    </row>
    <row r="1572" spans="1:7" hidden="1">
      <c r="A1572" s="174" t="s">
        <v>625</v>
      </c>
      <c r="B1572" s="174">
        <v>2024</v>
      </c>
      <c r="C1572" s="174">
        <v>11</v>
      </c>
      <c r="D1572" s="174" t="s">
        <v>5563</v>
      </c>
      <c r="E1572" s="175">
        <v>0.17648484848484855</v>
      </c>
      <c r="F1572" s="175">
        <v>0.17386212947829341</v>
      </c>
      <c r="G1572" s="175">
        <f>IF(portfolio_toggle!$A$1=46,E1572,
IF(portfolio_toggle!$A$1=38,F1572,
"error: please specify 38 or 46 MMT"))</f>
        <v>0.17648484848484855</v>
      </c>
    </row>
    <row r="1573" spans="1:7" hidden="1">
      <c r="A1573" s="174" t="s">
        <v>625</v>
      </c>
      <c r="B1573" s="174">
        <v>2024</v>
      </c>
      <c r="C1573" s="174">
        <v>12</v>
      </c>
      <c r="D1573" s="174" t="s">
        <v>5564</v>
      </c>
      <c r="E1573" s="175">
        <v>0.19119191919191925</v>
      </c>
      <c r="F1573" s="175">
        <v>0.18835064026815118</v>
      </c>
      <c r="G1573" s="175">
        <f>IF(portfolio_toggle!$A$1=46,E1573,
IF(portfolio_toggle!$A$1=38,F1573,
"error: please specify 38 or 46 MMT"))</f>
        <v>0.19119191919191925</v>
      </c>
    </row>
    <row r="1574" spans="1:7" hidden="1">
      <c r="A1574" s="174" t="s">
        <v>625</v>
      </c>
      <c r="B1574" s="174">
        <v>2025</v>
      </c>
      <c r="C1574" s="174">
        <v>1</v>
      </c>
      <c r="D1574" s="174" t="s">
        <v>5565</v>
      </c>
      <c r="E1574" s="175">
        <v>0.23361616161616175</v>
      </c>
      <c r="F1574" s="175">
        <v>0.22947290886233784</v>
      </c>
      <c r="G1574" s="175">
        <f>IF(portfolio_toggle!$A$1=46,E1574,
IF(portfolio_toggle!$A$1=38,F1574,
"error: please specify 38 or 46 MMT"))</f>
        <v>0.23361616161616175</v>
      </c>
    </row>
    <row r="1575" spans="1:7" hidden="1">
      <c r="A1575" s="174" t="s">
        <v>625</v>
      </c>
      <c r="B1575" s="174">
        <v>2025</v>
      </c>
      <c r="C1575" s="174">
        <v>2</v>
      </c>
      <c r="D1575" s="174" t="s">
        <v>5566</v>
      </c>
      <c r="E1575" s="175">
        <v>0.20024242424242431</v>
      </c>
      <c r="F1575" s="175">
        <v>0.19669106473914669</v>
      </c>
      <c r="G1575" s="175">
        <f>IF(portfolio_toggle!$A$1=46,E1575,
IF(portfolio_toggle!$A$1=38,F1575,
"error: please specify 38 or 46 MMT"))</f>
        <v>0.20024242424242431</v>
      </c>
    </row>
    <row r="1576" spans="1:7" hidden="1">
      <c r="A1576" s="174" t="s">
        <v>625</v>
      </c>
      <c r="B1576" s="174">
        <v>2025</v>
      </c>
      <c r="C1576" s="174">
        <v>3</v>
      </c>
      <c r="D1576" s="174" t="s">
        <v>5567</v>
      </c>
      <c r="E1576" s="175">
        <v>0.4672323232323235</v>
      </c>
      <c r="F1576" s="175">
        <v>0.45894581772467569</v>
      </c>
      <c r="G1576" s="175">
        <f>IF(portfolio_toggle!$A$1=46,E1576,
IF(portfolio_toggle!$A$1=38,F1576,
"error: please specify 38 or 46 MMT"))</f>
        <v>0.4672323232323235</v>
      </c>
    </row>
    <row r="1577" spans="1:7" hidden="1">
      <c r="A1577" s="174" t="s">
        <v>625</v>
      </c>
      <c r="B1577" s="174">
        <v>2025</v>
      </c>
      <c r="C1577" s="174">
        <v>4</v>
      </c>
      <c r="D1577" s="174" t="s">
        <v>5568</v>
      </c>
      <c r="E1577" s="175">
        <v>0.4171717171717173</v>
      </c>
      <c r="F1577" s="175">
        <v>0.40977305153988891</v>
      </c>
      <c r="G1577" s="175">
        <f>IF(portfolio_toggle!$A$1=46,E1577,
IF(portfolio_toggle!$A$1=38,F1577,
"error: please specify 38 or 46 MMT"))</f>
        <v>0.4171717171717173</v>
      </c>
    </row>
    <row r="1578" spans="1:7" hidden="1">
      <c r="A1578" s="174" t="s">
        <v>625</v>
      </c>
      <c r="B1578" s="174">
        <v>2025</v>
      </c>
      <c r="C1578" s="174">
        <v>5</v>
      </c>
      <c r="D1578" s="174" t="s">
        <v>5569</v>
      </c>
      <c r="E1578" s="175">
        <v>0.4171717171717173</v>
      </c>
      <c r="F1578" s="175">
        <v>0.40977305153988891</v>
      </c>
      <c r="G1578" s="175">
        <f>IF(portfolio_toggle!$A$1=46,E1578,
IF(portfolio_toggle!$A$1=38,F1578,
"error: please specify 38 or 46 MMT"))</f>
        <v>0.4171717171717173</v>
      </c>
    </row>
    <row r="1579" spans="1:7" hidden="1">
      <c r="A1579" s="174" t="s">
        <v>625</v>
      </c>
      <c r="B1579" s="174">
        <v>2025</v>
      </c>
      <c r="C1579" s="174">
        <v>6</v>
      </c>
      <c r="D1579" s="174" t="s">
        <v>5570</v>
      </c>
      <c r="E1579" s="175">
        <v>0.55066666666666686</v>
      </c>
      <c r="F1579" s="175">
        <v>0.54090042803265337</v>
      </c>
      <c r="G1579" s="175">
        <f>IF(portfolio_toggle!$A$1=46,E1579,
IF(portfolio_toggle!$A$1=38,F1579,
"error: please specify 38 or 46 MMT"))</f>
        <v>0.55066666666666686</v>
      </c>
    </row>
    <row r="1580" spans="1:7" hidden="1">
      <c r="A1580" s="174" t="s">
        <v>625</v>
      </c>
      <c r="B1580" s="174">
        <v>2025</v>
      </c>
      <c r="C1580" s="174">
        <v>7</v>
      </c>
      <c r="D1580" s="174" t="s">
        <v>5571</v>
      </c>
      <c r="E1580" s="175">
        <v>0.38379797979797997</v>
      </c>
      <c r="F1580" s="175">
        <v>0.37699120741669784</v>
      </c>
      <c r="G1580" s="175">
        <f>IF(portfolio_toggle!$A$1=46,E1580,
IF(portfolio_toggle!$A$1=38,F1580,
"error: please specify 38 or 46 MMT"))</f>
        <v>0.38379797979797997</v>
      </c>
    </row>
    <row r="1581" spans="1:7" hidden="1">
      <c r="A1581" s="174" t="s">
        <v>625</v>
      </c>
      <c r="B1581" s="174">
        <v>2025</v>
      </c>
      <c r="C1581" s="174">
        <v>8</v>
      </c>
      <c r="D1581" s="174" t="s">
        <v>5572</v>
      </c>
      <c r="E1581" s="175">
        <v>0.35042424242424253</v>
      </c>
      <c r="F1581" s="175">
        <v>0.34420936329350665</v>
      </c>
      <c r="G1581" s="175">
        <f>IF(portfolio_toggle!$A$1=46,E1581,
IF(portfolio_toggle!$A$1=38,F1581,
"error: please specify 38 or 46 MMT"))</f>
        <v>0.35042424242424253</v>
      </c>
    </row>
    <row r="1582" spans="1:7" hidden="1">
      <c r="A1582" s="174" t="s">
        <v>625</v>
      </c>
      <c r="B1582" s="174">
        <v>2025</v>
      </c>
      <c r="C1582" s="174">
        <v>9</v>
      </c>
      <c r="D1582" s="174" t="s">
        <v>5573</v>
      </c>
      <c r="E1582" s="175">
        <v>0.24751904761904767</v>
      </c>
      <c r="F1582" s="175">
        <v>0.24586383092393335</v>
      </c>
      <c r="G1582" s="175">
        <f>IF(portfolio_toggle!$A$1=46,E1582,
IF(portfolio_toggle!$A$1=38,F1582,
"error: please specify 38 or 46 MMT"))</f>
        <v>0.24751904761904767</v>
      </c>
    </row>
    <row r="1583" spans="1:7" hidden="1">
      <c r="A1583" s="174" t="s">
        <v>625</v>
      </c>
      <c r="B1583" s="174">
        <v>2025</v>
      </c>
      <c r="C1583" s="174">
        <v>10</v>
      </c>
      <c r="D1583" s="174" t="s">
        <v>5574</v>
      </c>
      <c r="E1583" s="175">
        <v>0.13349494949494956</v>
      </c>
      <c r="F1583" s="175">
        <v>0.13112737649276446</v>
      </c>
      <c r="G1583" s="175">
        <f>IF(portfolio_toggle!$A$1=46,E1583,
IF(portfolio_toggle!$A$1=38,F1583,
"error: please specify 38 or 46 MMT"))</f>
        <v>0.13349494949494956</v>
      </c>
    </row>
    <row r="1584" spans="1:7" hidden="1">
      <c r="A1584" s="174" t="s">
        <v>625</v>
      </c>
      <c r="B1584" s="174">
        <v>2025</v>
      </c>
      <c r="C1584" s="174">
        <v>11</v>
      </c>
      <c r="D1584" s="174" t="s">
        <v>5575</v>
      </c>
      <c r="E1584" s="175">
        <v>0.20024242424242431</v>
      </c>
      <c r="F1584" s="175">
        <v>0.19669106473914669</v>
      </c>
      <c r="G1584" s="175">
        <f>IF(portfolio_toggle!$A$1=46,E1584,
IF(portfolio_toggle!$A$1=38,F1584,
"error: please specify 38 or 46 MMT"))</f>
        <v>0.20024242424242431</v>
      </c>
    </row>
    <row r="1585" spans="1:7" hidden="1">
      <c r="A1585" s="174" t="s">
        <v>625</v>
      </c>
      <c r="B1585" s="174">
        <v>2025</v>
      </c>
      <c r="C1585" s="174">
        <v>12</v>
      </c>
      <c r="D1585" s="174" t="s">
        <v>5576</v>
      </c>
      <c r="E1585" s="175">
        <v>0.216929292929293</v>
      </c>
      <c r="F1585" s="175">
        <v>0.21308198680074225</v>
      </c>
      <c r="G1585" s="175">
        <f>IF(portfolio_toggle!$A$1=46,E1585,
IF(portfolio_toggle!$A$1=38,F1585,
"error: please specify 38 or 46 MMT"))</f>
        <v>0.216929292929293</v>
      </c>
    </row>
  </sheetData>
  <autoFilter ref="A1:G1585" xr:uid="{AA787A8F-006D-4BE4-B579-C815657AB756}">
    <filterColumn colId="0">
      <filters>
        <filter val="battery"/>
      </filters>
    </filterColumn>
  </autoFilter>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B17"/>
  <sheetViews>
    <sheetView zoomScale="115" zoomScaleNormal="115" workbookViewId="0">
      <selection activeCell="E12" sqref="E12"/>
    </sheetView>
  </sheetViews>
  <sheetFormatPr baseColWidth="10" defaultColWidth="8.83203125" defaultRowHeight="15"/>
  <cols>
    <col min="1" max="1" width="14.5" style="5" bestFit="1" customWidth="1"/>
    <col min="2" max="2" width="13.5" customWidth="1"/>
  </cols>
  <sheetData>
    <row r="1" spans="1:2">
      <c r="A1" s="6" t="s">
        <v>42</v>
      </c>
      <c r="B1" s="4" t="s">
        <v>150</v>
      </c>
    </row>
    <row r="2" spans="1:2" ht="15" customHeight="1">
      <c r="A2" s="5" t="s">
        <v>556</v>
      </c>
      <c r="B2" s="99" t="s">
        <v>6254</v>
      </c>
    </row>
    <row r="3" spans="1:2">
      <c r="A3" s="5" t="s">
        <v>557</v>
      </c>
      <c r="B3" s="185" t="s">
        <v>6255</v>
      </c>
    </row>
    <row r="4" spans="1:2" ht="15" customHeight="1">
      <c r="A4" s="5" t="s">
        <v>558</v>
      </c>
      <c r="B4" s="99" t="s">
        <v>6257</v>
      </c>
    </row>
    <row r="5" spans="1:2" ht="15" customHeight="1">
      <c r="A5" s="5" t="s">
        <v>569</v>
      </c>
      <c r="B5" s="41" t="s">
        <v>6258</v>
      </c>
    </row>
    <row r="6" spans="1:2" ht="15" customHeight="1">
      <c r="A6" s="5" t="s">
        <v>594</v>
      </c>
      <c r="B6" s="41" t="s">
        <v>6256</v>
      </c>
    </row>
    <row r="7" spans="1:2">
      <c r="B7" s="99"/>
    </row>
    <row r="9" spans="1:2">
      <c r="B9" s="99"/>
    </row>
    <row r="10" spans="1:2">
      <c r="B10" s="99"/>
    </row>
    <row r="11" spans="1:2">
      <c r="B11" s="99"/>
    </row>
    <row r="13" spans="1:2">
      <c r="B13" s="99"/>
    </row>
    <row r="14" spans="1:2">
      <c r="B14" s="99"/>
    </row>
    <row r="16" spans="1:2">
      <c r="B16" s="99"/>
    </row>
    <row r="17" spans="2:2">
      <c r="B17" s="99"/>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B110"/>
  <sheetViews>
    <sheetView workbookViewId="0"/>
  </sheetViews>
  <sheetFormatPr baseColWidth="10" defaultColWidth="8.83203125" defaultRowHeight="15"/>
  <sheetData>
    <row r="1" spans="1:2">
      <c r="A1" s="99">
        <v>1</v>
      </c>
      <c r="B1" s="99" t="s">
        <v>5577</v>
      </c>
    </row>
    <row r="2" spans="1:2">
      <c r="A2" s="99">
        <f t="shared" ref="A2:A12" si="0">A1+1</f>
        <v>2</v>
      </c>
      <c r="B2" s="99" t="s">
        <v>5578</v>
      </c>
    </row>
    <row r="3" spans="1:2">
      <c r="A3" s="99">
        <f t="shared" si="0"/>
        <v>3</v>
      </c>
      <c r="B3" s="99" t="s">
        <v>5579</v>
      </c>
    </row>
    <row r="4" spans="1:2">
      <c r="A4" s="99">
        <f t="shared" si="0"/>
        <v>4</v>
      </c>
      <c r="B4" s="99" t="s">
        <v>5580</v>
      </c>
    </row>
    <row r="5" spans="1:2">
      <c r="A5" s="99">
        <f t="shared" si="0"/>
        <v>5</v>
      </c>
      <c r="B5" s="99" t="s">
        <v>5581</v>
      </c>
    </row>
    <row r="6" spans="1:2">
      <c r="A6" s="99">
        <f t="shared" si="0"/>
        <v>6</v>
      </c>
      <c r="B6" s="99" t="s">
        <v>5582</v>
      </c>
    </row>
    <row r="7" spans="1:2">
      <c r="A7" s="99">
        <f t="shared" si="0"/>
        <v>7</v>
      </c>
      <c r="B7" s="99" t="s">
        <v>5583</v>
      </c>
    </row>
    <row r="8" spans="1:2">
      <c r="A8" s="99">
        <f t="shared" si="0"/>
        <v>8</v>
      </c>
      <c r="B8" s="99" t="s">
        <v>5584</v>
      </c>
    </row>
    <row r="9" spans="1:2">
      <c r="A9" s="99">
        <f t="shared" si="0"/>
        <v>9</v>
      </c>
      <c r="B9" s="99" t="s">
        <v>612</v>
      </c>
    </row>
    <row r="10" spans="1:2">
      <c r="A10" s="99">
        <f t="shared" si="0"/>
        <v>10</v>
      </c>
      <c r="B10" s="99" t="s">
        <v>5585</v>
      </c>
    </row>
    <row r="11" spans="1:2">
      <c r="A11" s="99">
        <f t="shared" si="0"/>
        <v>11</v>
      </c>
      <c r="B11" s="99" t="s">
        <v>5586</v>
      </c>
    </row>
    <row r="12" spans="1:2">
      <c r="A12" s="99">
        <f t="shared" si="0"/>
        <v>12</v>
      </c>
      <c r="B12" s="99" t="s">
        <v>5587</v>
      </c>
    </row>
    <row r="19" spans="1:2">
      <c r="A19" s="99"/>
      <c r="B19" s="99"/>
    </row>
    <row r="20" spans="1:2">
      <c r="A20" s="99"/>
      <c r="B20" s="99"/>
    </row>
    <row r="110" spans="1:2">
      <c r="A110" s="99"/>
      <c r="B110" s="99"/>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Y298"/>
  <sheetViews>
    <sheetView workbookViewId="0">
      <selection activeCell="A47" sqref="A47:XFD47"/>
    </sheetView>
  </sheetViews>
  <sheetFormatPr baseColWidth="10" defaultColWidth="8.83203125" defaultRowHeight="15"/>
  <cols>
    <col min="1" max="1" width="9.1640625" style="51"/>
    <col min="2" max="2" width="50.5" bestFit="1" customWidth="1"/>
    <col min="3" max="4" width="10.6640625" style="3" bestFit="1" customWidth="1"/>
    <col min="7" max="7" width="13.83203125" customWidth="1"/>
    <col min="14" max="14" width="15.83203125" customWidth="1"/>
    <col min="18" max="18" width="25.83203125" customWidth="1"/>
    <col min="19" max="19" width="13.1640625" customWidth="1"/>
    <col min="20" max="20" width="14.1640625" customWidth="1"/>
    <col min="23" max="23" width="15.5" customWidth="1"/>
  </cols>
  <sheetData>
    <row r="1" spans="1:25" ht="96">
      <c r="A1" s="51" t="s">
        <v>5588</v>
      </c>
      <c r="B1" s="99" t="s">
        <v>5589</v>
      </c>
      <c r="C1" s="50" t="s">
        <v>5590</v>
      </c>
      <c r="D1" s="3" t="s">
        <v>5591</v>
      </c>
      <c r="E1" s="99" t="s">
        <v>5592</v>
      </c>
      <c r="F1" s="14" t="s">
        <v>5593</v>
      </c>
      <c r="G1" s="99" t="s">
        <v>5594</v>
      </c>
      <c r="H1" s="99" t="s">
        <v>5595</v>
      </c>
      <c r="I1" s="99" t="s">
        <v>5596</v>
      </c>
      <c r="J1" s="99" t="s">
        <v>5597</v>
      </c>
      <c r="K1" s="99" t="s">
        <v>5598</v>
      </c>
      <c r="L1" s="99" t="s">
        <v>5599</v>
      </c>
      <c r="M1" s="99" t="s">
        <v>5600</v>
      </c>
      <c r="N1" s="99" t="s">
        <v>5601</v>
      </c>
      <c r="O1" s="99" t="s">
        <v>5602</v>
      </c>
      <c r="P1" s="99" t="s">
        <v>5603</v>
      </c>
      <c r="Q1" s="99" t="s">
        <v>5604</v>
      </c>
      <c r="R1" s="99" t="s">
        <v>5605</v>
      </c>
      <c r="S1" s="14" t="s">
        <v>5606</v>
      </c>
      <c r="T1" s="14" t="s">
        <v>5607</v>
      </c>
      <c r="U1" s="99" t="s">
        <v>5608</v>
      </c>
      <c r="V1" s="14" t="s">
        <v>5609</v>
      </c>
      <c r="W1" s="14" t="s">
        <v>5610</v>
      </c>
      <c r="X1" s="14" t="s">
        <v>5611</v>
      </c>
      <c r="Y1" s="14" t="s">
        <v>5612</v>
      </c>
    </row>
    <row r="2" spans="1:25">
      <c r="A2" s="51">
        <v>32</v>
      </c>
      <c r="B2" s="99" t="s">
        <v>5613</v>
      </c>
      <c r="C2" s="3">
        <v>38119</v>
      </c>
      <c r="D2" s="3">
        <v>38131</v>
      </c>
      <c r="E2" s="99" t="s">
        <v>5614</v>
      </c>
      <c r="F2" s="99" t="s">
        <v>5615</v>
      </c>
      <c r="G2" s="99" t="s">
        <v>5616</v>
      </c>
      <c r="H2" s="99"/>
      <c r="I2" s="99" t="s">
        <v>5616</v>
      </c>
      <c r="J2" s="99"/>
      <c r="K2" s="99">
        <v>193.8</v>
      </c>
      <c r="L2" s="99"/>
      <c r="M2" s="99">
        <v>193.8</v>
      </c>
      <c r="N2" s="99" t="s">
        <v>5617</v>
      </c>
      <c r="O2" s="99" t="s">
        <v>5618</v>
      </c>
      <c r="P2" s="99" t="s">
        <v>5619</v>
      </c>
      <c r="Q2" s="99" t="s">
        <v>3926</v>
      </c>
      <c r="R2" s="99" t="s">
        <v>5620</v>
      </c>
      <c r="S2" s="3">
        <v>39326</v>
      </c>
      <c r="T2" s="3">
        <v>43830</v>
      </c>
      <c r="U2" s="99" t="s">
        <v>5621</v>
      </c>
      <c r="V2" s="99" t="s">
        <v>5622</v>
      </c>
      <c r="W2" s="99" t="s">
        <v>5622</v>
      </c>
      <c r="X2" s="99" t="s">
        <v>238</v>
      </c>
      <c r="Y2" s="99" t="s">
        <v>5623</v>
      </c>
    </row>
    <row r="3" spans="1:25">
      <c r="A3" s="51">
        <v>72</v>
      </c>
      <c r="B3" s="99" t="s">
        <v>5624</v>
      </c>
      <c r="C3" s="3">
        <v>38468</v>
      </c>
      <c r="D3" s="3">
        <v>38524</v>
      </c>
      <c r="E3" s="99" t="s">
        <v>5614</v>
      </c>
      <c r="F3" s="99" t="s">
        <v>5615</v>
      </c>
      <c r="G3" s="99" t="s">
        <v>5625</v>
      </c>
      <c r="H3" s="99"/>
      <c r="I3" s="99" t="s">
        <v>5626</v>
      </c>
      <c r="J3" s="99"/>
      <c r="K3" s="99">
        <v>500</v>
      </c>
      <c r="L3" s="99"/>
      <c r="M3" s="99">
        <v>500</v>
      </c>
      <c r="N3" s="99" t="s">
        <v>5627</v>
      </c>
      <c r="O3" s="99" t="s">
        <v>5628</v>
      </c>
      <c r="P3" s="99" t="s">
        <v>5619</v>
      </c>
      <c r="Q3" s="99" t="s">
        <v>3926</v>
      </c>
      <c r="R3" s="99" t="s">
        <v>5629</v>
      </c>
      <c r="S3" s="3">
        <v>39813</v>
      </c>
      <c r="T3" s="3">
        <v>44561</v>
      </c>
      <c r="U3" s="99" t="s">
        <v>5621</v>
      </c>
      <c r="V3" s="99" t="s">
        <v>5622</v>
      </c>
      <c r="W3" s="99" t="s">
        <v>5630</v>
      </c>
      <c r="X3" s="99" t="s">
        <v>238</v>
      </c>
      <c r="Y3" s="99" t="s">
        <v>5623</v>
      </c>
    </row>
    <row r="4" spans="1:25">
      <c r="A4" s="51">
        <v>93</v>
      </c>
      <c r="B4" s="99" t="s">
        <v>5631</v>
      </c>
      <c r="C4" s="3">
        <v>38763</v>
      </c>
      <c r="D4" s="3">
        <v>38777</v>
      </c>
      <c r="E4" s="99" t="s">
        <v>5614</v>
      </c>
      <c r="F4" s="99" t="s">
        <v>5615</v>
      </c>
      <c r="G4" s="99" t="s">
        <v>5616</v>
      </c>
      <c r="H4" s="99"/>
      <c r="I4" s="99" t="s">
        <v>5616</v>
      </c>
      <c r="J4" s="99"/>
      <c r="K4" s="99">
        <v>220</v>
      </c>
      <c r="L4" s="99"/>
      <c r="M4" s="99">
        <v>220</v>
      </c>
      <c r="N4" s="99" t="s">
        <v>5627</v>
      </c>
      <c r="O4" s="99" t="s">
        <v>5632</v>
      </c>
      <c r="P4" s="99" t="s">
        <v>5619</v>
      </c>
      <c r="Q4" s="99" t="s">
        <v>3924</v>
      </c>
      <c r="R4" s="99" t="s">
        <v>5633</v>
      </c>
      <c r="S4" s="3">
        <v>39813</v>
      </c>
      <c r="T4" s="3">
        <v>43830</v>
      </c>
      <c r="U4" s="99" t="s">
        <v>5621</v>
      </c>
      <c r="V4" s="99" t="s">
        <v>5622</v>
      </c>
      <c r="W4" s="99" t="s">
        <v>5622</v>
      </c>
      <c r="X4" s="99" t="s">
        <v>238</v>
      </c>
      <c r="Y4" s="99" t="s">
        <v>5623</v>
      </c>
    </row>
    <row r="5" spans="1:25">
      <c r="A5" s="51">
        <v>119</v>
      </c>
      <c r="B5" s="99" t="s">
        <v>5634</v>
      </c>
      <c r="C5" s="3">
        <v>38937</v>
      </c>
      <c r="D5" s="3">
        <v>38937</v>
      </c>
      <c r="E5" s="99" t="s">
        <v>5614</v>
      </c>
      <c r="F5" s="99" t="s">
        <v>5615</v>
      </c>
      <c r="G5" s="99" t="s">
        <v>5616</v>
      </c>
      <c r="H5" s="99"/>
      <c r="I5" s="99" t="s">
        <v>5616</v>
      </c>
      <c r="J5" s="99"/>
      <c r="K5" s="99">
        <v>500</v>
      </c>
      <c r="L5" s="99"/>
      <c r="M5" s="99">
        <v>500</v>
      </c>
      <c r="N5" s="99" t="s">
        <v>5627</v>
      </c>
      <c r="O5" s="99" t="s">
        <v>5632</v>
      </c>
      <c r="P5" s="99" t="s">
        <v>5619</v>
      </c>
      <c r="Q5" s="99" t="s">
        <v>3924</v>
      </c>
      <c r="R5" s="99" t="s">
        <v>5635</v>
      </c>
      <c r="S5" s="3">
        <v>41639</v>
      </c>
      <c r="T5" s="3">
        <v>43830</v>
      </c>
      <c r="U5" s="99" t="s">
        <v>5636</v>
      </c>
      <c r="V5" s="99" t="s">
        <v>5622</v>
      </c>
      <c r="W5" s="99" t="s">
        <v>5622</v>
      </c>
      <c r="X5" s="99" t="s">
        <v>238</v>
      </c>
      <c r="Y5" s="99" t="s">
        <v>5623</v>
      </c>
    </row>
    <row r="6" spans="1:25">
      <c r="A6" s="51">
        <v>138</v>
      </c>
      <c r="B6" s="99" t="s">
        <v>5637</v>
      </c>
      <c r="C6" s="3">
        <v>39013</v>
      </c>
      <c r="D6" s="3">
        <v>39013</v>
      </c>
      <c r="E6" s="99" t="s">
        <v>5614</v>
      </c>
      <c r="F6" s="99" t="s">
        <v>5615</v>
      </c>
      <c r="G6" s="99" t="s">
        <v>5616</v>
      </c>
      <c r="H6" s="99"/>
      <c r="I6" s="99" t="s">
        <v>5616</v>
      </c>
      <c r="J6" s="99"/>
      <c r="K6" s="99">
        <v>150</v>
      </c>
      <c r="L6" s="99"/>
      <c r="M6" s="99">
        <v>150</v>
      </c>
      <c r="N6" s="99" t="s">
        <v>5627</v>
      </c>
      <c r="O6" s="99" t="s">
        <v>5628</v>
      </c>
      <c r="P6" s="99" t="s">
        <v>5619</v>
      </c>
      <c r="Q6" s="99" t="s">
        <v>3924</v>
      </c>
      <c r="R6" s="99" t="s">
        <v>5638</v>
      </c>
      <c r="S6" s="3">
        <v>39813</v>
      </c>
      <c r="T6" s="3">
        <v>44561</v>
      </c>
      <c r="U6" s="99" t="s">
        <v>5621</v>
      </c>
      <c r="V6" s="99" t="s">
        <v>5622</v>
      </c>
      <c r="W6" s="99" t="s">
        <v>5622</v>
      </c>
      <c r="X6" s="99" t="s">
        <v>238</v>
      </c>
      <c r="Y6" s="99" t="s">
        <v>5623</v>
      </c>
    </row>
    <row r="7" spans="1:25">
      <c r="A7" s="51" t="s">
        <v>5639</v>
      </c>
      <c r="B7" s="99" t="s">
        <v>5640</v>
      </c>
      <c r="C7" s="3">
        <v>39057</v>
      </c>
      <c r="D7" s="3">
        <v>39073</v>
      </c>
      <c r="E7" s="99" t="s">
        <v>5614</v>
      </c>
      <c r="F7" s="99" t="s">
        <v>5615</v>
      </c>
      <c r="G7" s="99" t="s">
        <v>5616</v>
      </c>
      <c r="H7" s="99"/>
      <c r="I7" s="99" t="s">
        <v>5616</v>
      </c>
      <c r="J7" s="99"/>
      <c r="K7" s="99">
        <v>256</v>
      </c>
      <c r="L7" s="99"/>
      <c r="M7" s="99">
        <v>256</v>
      </c>
      <c r="N7" s="99" t="s">
        <v>5627</v>
      </c>
      <c r="O7" s="99" t="s">
        <v>5641</v>
      </c>
      <c r="P7" s="99" t="s">
        <v>5642</v>
      </c>
      <c r="Q7" s="99" t="s">
        <v>3926</v>
      </c>
      <c r="R7" s="99" t="s">
        <v>5643</v>
      </c>
      <c r="S7" s="3">
        <v>39965</v>
      </c>
      <c r="T7" s="3">
        <v>44215</v>
      </c>
      <c r="U7" s="99" t="s">
        <v>5636</v>
      </c>
      <c r="V7" s="99" t="s">
        <v>5622</v>
      </c>
      <c r="W7" s="99" t="s">
        <v>5622</v>
      </c>
      <c r="X7" s="99" t="s">
        <v>238</v>
      </c>
      <c r="Y7" s="99" t="s">
        <v>5623</v>
      </c>
    </row>
    <row r="8" spans="1:25">
      <c r="A8" s="51">
        <v>272</v>
      </c>
      <c r="B8" s="99" t="s">
        <v>5644</v>
      </c>
      <c r="C8" s="3">
        <v>39387</v>
      </c>
      <c r="D8" s="3">
        <v>39387</v>
      </c>
      <c r="E8" s="99" t="s">
        <v>5614</v>
      </c>
      <c r="F8" s="99" t="s">
        <v>5645</v>
      </c>
      <c r="G8" s="99" t="s">
        <v>5646</v>
      </c>
      <c r="H8" s="99"/>
      <c r="I8" s="99" t="s">
        <v>5647</v>
      </c>
      <c r="J8" s="99"/>
      <c r="K8" s="99">
        <v>123</v>
      </c>
      <c r="L8" s="99"/>
      <c r="M8" s="99">
        <v>123</v>
      </c>
      <c r="N8" s="99" t="s">
        <v>5627</v>
      </c>
      <c r="O8" s="99" t="s">
        <v>5648</v>
      </c>
      <c r="P8" s="99" t="s">
        <v>5619</v>
      </c>
      <c r="Q8" s="99" t="s">
        <v>5649</v>
      </c>
      <c r="R8" s="99" t="s">
        <v>5650</v>
      </c>
      <c r="S8" s="3">
        <v>41061</v>
      </c>
      <c r="T8" s="3">
        <v>44166</v>
      </c>
      <c r="U8" s="99" t="s">
        <v>5651</v>
      </c>
      <c r="V8" s="99" t="s">
        <v>5622</v>
      </c>
      <c r="W8" s="99" t="s">
        <v>5622</v>
      </c>
      <c r="X8" s="99" t="s">
        <v>5651</v>
      </c>
      <c r="Y8" s="99" t="s">
        <v>5623</v>
      </c>
    </row>
    <row r="9" spans="1:25">
      <c r="A9" s="51">
        <v>294</v>
      </c>
      <c r="B9" s="99" t="s">
        <v>5652</v>
      </c>
      <c r="C9" s="3">
        <v>39462</v>
      </c>
      <c r="D9" s="3">
        <v>39463</v>
      </c>
      <c r="E9" s="99" t="s">
        <v>5614</v>
      </c>
      <c r="F9" s="99" t="s">
        <v>5645</v>
      </c>
      <c r="G9" s="99" t="s">
        <v>5646</v>
      </c>
      <c r="H9" s="99"/>
      <c r="I9" s="99" t="s">
        <v>5647</v>
      </c>
      <c r="J9" s="99"/>
      <c r="K9" s="99">
        <v>485</v>
      </c>
      <c r="L9" s="99"/>
      <c r="M9" s="99">
        <v>485</v>
      </c>
      <c r="N9" s="99" t="s">
        <v>5627</v>
      </c>
      <c r="O9" s="99" t="s">
        <v>5628</v>
      </c>
      <c r="P9" s="99" t="s">
        <v>5619</v>
      </c>
      <c r="Q9" s="99" t="s">
        <v>3924</v>
      </c>
      <c r="R9" s="99" t="s">
        <v>5653</v>
      </c>
      <c r="S9" s="3">
        <v>41061</v>
      </c>
      <c r="T9" s="3">
        <v>44166</v>
      </c>
      <c r="U9" s="99" t="s">
        <v>5651</v>
      </c>
      <c r="V9" s="99" t="s">
        <v>5622</v>
      </c>
      <c r="W9" s="99" t="s">
        <v>5622</v>
      </c>
      <c r="X9" s="99" t="s">
        <v>5651</v>
      </c>
      <c r="Y9" s="99" t="s">
        <v>5623</v>
      </c>
    </row>
    <row r="10" spans="1:25">
      <c r="A10" s="51">
        <v>365</v>
      </c>
      <c r="B10" s="99" t="s">
        <v>5654</v>
      </c>
      <c r="C10" s="3">
        <v>39574</v>
      </c>
      <c r="D10" s="3">
        <v>39580</v>
      </c>
      <c r="E10" s="99" t="s">
        <v>5614</v>
      </c>
      <c r="F10" s="99" t="s">
        <v>5645</v>
      </c>
      <c r="G10" s="99" t="s">
        <v>5646</v>
      </c>
      <c r="H10" s="99" t="s">
        <v>5625</v>
      </c>
      <c r="I10" s="99" t="s">
        <v>5647</v>
      </c>
      <c r="J10" s="99" t="s">
        <v>5655</v>
      </c>
      <c r="K10" s="99">
        <v>500</v>
      </c>
      <c r="L10" s="99">
        <v>250</v>
      </c>
      <c r="M10" s="99">
        <v>500</v>
      </c>
      <c r="N10" s="99" t="s">
        <v>5627</v>
      </c>
      <c r="O10" s="99" t="s">
        <v>5628</v>
      </c>
      <c r="P10" s="99" t="s">
        <v>5619</v>
      </c>
      <c r="Q10" s="99" t="s">
        <v>3924</v>
      </c>
      <c r="R10" s="99" t="s">
        <v>5656</v>
      </c>
      <c r="S10" s="3">
        <v>41636</v>
      </c>
      <c r="T10" s="3">
        <v>44530</v>
      </c>
      <c r="U10" s="99" t="s">
        <v>5651</v>
      </c>
      <c r="V10" s="99" t="s">
        <v>5622</v>
      </c>
      <c r="W10" s="99" t="s">
        <v>5622</v>
      </c>
      <c r="X10" s="99" t="s">
        <v>5651</v>
      </c>
      <c r="Y10" s="99" t="s">
        <v>5623</v>
      </c>
    </row>
    <row r="11" spans="1:25">
      <c r="A11" s="51">
        <v>421</v>
      </c>
      <c r="B11" s="99" t="s">
        <v>5657</v>
      </c>
      <c r="C11" s="3">
        <v>39598</v>
      </c>
      <c r="D11" s="3">
        <v>39598</v>
      </c>
      <c r="E11" s="99" t="s">
        <v>5614</v>
      </c>
      <c r="F11" s="99" t="s">
        <v>5645</v>
      </c>
      <c r="G11" s="99" t="s">
        <v>5658</v>
      </c>
      <c r="H11" s="99"/>
      <c r="I11" s="99" t="s">
        <v>5647</v>
      </c>
      <c r="J11" s="99"/>
      <c r="K11" s="99">
        <v>49.5</v>
      </c>
      <c r="L11" s="99"/>
      <c r="M11" s="99">
        <v>49.5</v>
      </c>
      <c r="N11" s="99" t="s">
        <v>5627</v>
      </c>
      <c r="O11" s="99" t="s">
        <v>5628</v>
      </c>
      <c r="P11" s="99" t="s">
        <v>5619</v>
      </c>
      <c r="Q11" s="99" t="s">
        <v>3924</v>
      </c>
      <c r="R11" s="99" t="s">
        <v>5659</v>
      </c>
      <c r="S11" s="3">
        <v>40940</v>
      </c>
      <c r="T11" s="3">
        <v>44561</v>
      </c>
      <c r="U11" s="99" t="s">
        <v>5651</v>
      </c>
      <c r="V11" s="99" t="s">
        <v>5622</v>
      </c>
      <c r="W11" s="99" t="s">
        <v>5622</v>
      </c>
      <c r="X11" s="99" t="s">
        <v>5651</v>
      </c>
      <c r="Y11" s="99" t="s">
        <v>5623</v>
      </c>
    </row>
    <row r="12" spans="1:25">
      <c r="A12" s="51">
        <v>506</v>
      </c>
      <c r="B12" s="99" t="s">
        <v>5660</v>
      </c>
      <c r="C12" s="3">
        <v>40024</v>
      </c>
      <c r="D12" s="3">
        <v>40025</v>
      </c>
      <c r="E12" s="99" t="s">
        <v>5614</v>
      </c>
      <c r="F12" s="99" t="s">
        <v>5661</v>
      </c>
      <c r="G12" s="99" t="s">
        <v>5646</v>
      </c>
      <c r="H12" s="99"/>
      <c r="I12" s="99" t="s">
        <v>5647</v>
      </c>
      <c r="J12" s="99"/>
      <c r="K12" s="99">
        <v>300</v>
      </c>
      <c r="L12" s="99"/>
      <c r="M12" s="99">
        <v>300</v>
      </c>
      <c r="N12" s="99" t="s">
        <v>5627</v>
      </c>
      <c r="O12" s="99" t="s">
        <v>5632</v>
      </c>
      <c r="P12" s="99" t="s">
        <v>5619</v>
      </c>
      <c r="Q12" s="99" t="s">
        <v>3924</v>
      </c>
      <c r="R12" s="99" t="s">
        <v>5662</v>
      </c>
      <c r="S12" s="3">
        <v>42216</v>
      </c>
      <c r="T12" s="3">
        <v>44743</v>
      </c>
      <c r="U12" s="99" t="s">
        <v>5651</v>
      </c>
      <c r="V12" s="99" t="s">
        <v>5622</v>
      </c>
      <c r="W12" s="99" t="s">
        <v>5622</v>
      </c>
      <c r="X12" s="99" t="s">
        <v>5651</v>
      </c>
      <c r="Y12" s="99" t="s">
        <v>5623</v>
      </c>
    </row>
    <row r="13" spans="1:25">
      <c r="A13" s="51">
        <v>552</v>
      </c>
      <c r="B13" s="99" t="s">
        <v>5663</v>
      </c>
      <c r="C13" s="3">
        <v>40088</v>
      </c>
      <c r="D13" s="3">
        <v>40210</v>
      </c>
      <c r="E13" s="99" t="s">
        <v>5614</v>
      </c>
      <c r="F13" s="99" t="s">
        <v>5664</v>
      </c>
      <c r="G13" s="99" t="s">
        <v>5646</v>
      </c>
      <c r="H13" s="99" t="s">
        <v>5625</v>
      </c>
      <c r="I13" s="99" t="s">
        <v>5647</v>
      </c>
      <c r="J13" s="99" t="s">
        <v>5655</v>
      </c>
      <c r="K13" s="99">
        <v>60</v>
      </c>
      <c r="L13" s="99">
        <v>60</v>
      </c>
      <c r="M13" s="99">
        <v>60</v>
      </c>
      <c r="N13" s="99" t="s">
        <v>5665</v>
      </c>
      <c r="O13" s="99" t="s">
        <v>5666</v>
      </c>
      <c r="P13" s="99" t="s">
        <v>5619</v>
      </c>
      <c r="Q13" s="99" t="s">
        <v>3924</v>
      </c>
      <c r="R13" s="99" t="s">
        <v>5667</v>
      </c>
      <c r="S13" s="3">
        <v>40969</v>
      </c>
      <c r="T13" s="3">
        <v>44810</v>
      </c>
      <c r="U13" s="99" t="s">
        <v>5651</v>
      </c>
      <c r="V13" s="99" t="s">
        <v>5622</v>
      </c>
      <c r="W13" s="99" t="s">
        <v>5622</v>
      </c>
      <c r="X13" s="99" t="s">
        <v>5651</v>
      </c>
      <c r="Y13" s="99" t="s">
        <v>5623</v>
      </c>
    </row>
    <row r="14" spans="1:25">
      <c r="A14" s="51">
        <v>576</v>
      </c>
      <c r="B14" s="99" t="s">
        <v>5668</v>
      </c>
      <c r="C14" s="3">
        <v>40207</v>
      </c>
      <c r="D14" s="3">
        <v>40210</v>
      </c>
      <c r="E14" s="99" t="s">
        <v>5614</v>
      </c>
      <c r="F14" s="99" t="s">
        <v>5664</v>
      </c>
      <c r="G14" s="99" t="s">
        <v>5646</v>
      </c>
      <c r="H14" s="99"/>
      <c r="I14" s="99" t="s">
        <v>5647</v>
      </c>
      <c r="J14" s="99"/>
      <c r="K14" s="99">
        <v>224</v>
      </c>
      <c r="L14" s="99"/>
      <c r="M14" s="99">
        <v>224</v>
      </c>
      <c r="N14" s="99" t="s">
        <v>5627</v>
      </c>
      <c r="O14" s="99" t="s">
        <v>5628</v>
      </c>
      <c r="P14" s="99" t="s">
        <v>5619</v>
      </c>
      <c r="Q14" s="99" t="s">
        <v>3924</v>
      </c>
      <c r="R14" s="99" t="s">
        <v>5669</v>
      </c>
      <c r="S14" s="3">
        <v>41639</v>
      </c>
      <c r="T14" s="3">
        <v>44429</v>
      </c>
      <c r="U14" s="99" t="s">
        <v>5651</v>
      </c>
      <c r="V14" s="99" t="s">
        <v>5622</v>
      </c>
      <c r="W14" s="99" t="s">
        <v>5622</v>
      </c>
      <c r="X14" s="99" t="s">
        <v>5651</v>
      </c>
      <c r="Y14" s="99" t="s">
        <v>5623</v>
      </c>
    </row>
    <row r="15" spans="1:25">
      <c r="A15" s="51">
        <v>602</v>
      </c>
      <c r="B15" s="99" t="s">
        <v>5670</v>
      </c>
      <c r="C15" s="3">
        <v>40208</v>
      </c>
      <c r="D15" s="3">
        <v>40210</v>
      </c>
      <c r="E15" s="99" t="s">
        <v>5614</v>
      </c>
      <c r="F15" s="99" t="s">
        <v>5664</v>
      </c>
      <c r="G15" s="99" t="s">
        <v>5646</v>
      </c>
      <c r="H15" s="99"/>
      <c r="I15" s="99" t="s">
        <v>5647</v>
      </c>
      <c r="J15" s="99"/>
      <c r="K15" s="99">
        <v>150</v>
      </c>
      <c r="L15" s="99"/>
      <c r="M15" s="99">
        <v>150</v>
      </c>
      <c r="N15" s="99" t="s">
        <v>5627</v>
      </c>
      <c r="O15" s="99" t="s">
        <v>5632</v>
      </c>
      <c r="P15" s="99" t="s">
        <v>5619</v>
      </c>
      <c r="Q15" s="99" t="s">
        <v>3924</v>
      </c>
      <c r="R15" s="99" t="s">
        <v>5662</v>
      </c>
      <c r="S15" s="3">
        <v>41456</v>
      </c>
      <c r="T15" s="3">
        <v>44531</v>
      </c>
      <c r="U15" s="99" t="s">
        <v>5651</v>
      </c>
      <c r="V15" s="99" t="s">
        <v>5622</v>
      </c>
      <c r="W15" s="99" t="s">
        <v>5622</v>
      </c>
      <c r="X15" s="99" t="s">
        <v>5651</v>
      </c>
      <c r="Y15" s="99" t="s">
        <v>5623</v>
      </c>
    </row>
    <row r="16" spans="1:25">
      <c r="A16" s="51" t="s">
        <v>5671</v>
      </c>
      <c r="B16" s="99" t="s">
        <v>5672</v>
      </c>
      <c r="C16" s="3">
        <v>40389</v>
      </c>
      <c r="D16" s="3">
        <v>40390</v>
      </c>
      <c r="E16" s="99" t="s">
        <v>5614</v>
      </c>
      <c r="F16" s="99" t="s">
        <v>5673</v>
      </c>
      <c r="G16" s="99" t="s">
        <v>5646</v>
      </c>
      <c r="H16" s="99" t="s">
        <v>5625</v>
      </c>
      <c r="I16" s="99" t="s">
        <v>5647</v>
      </c>
      <c r="J16" s="99" t="s">
        <v>5655</v>
      </c>
      <c r="K16" s="99">
        <v>150</v>
      </c>
      <c r="L16" s="99">
        <v>35</v>
      </c>
      <c r="M16" s="99">
        <v>150</v>
      </c>
      <c r="N16" s="99" t="s">
        <v>5627</v>
      </c>
      <c r="O16" s="99" t="s">
        <v>5628</v>
      </c>
      <c r="P16" s="99" t="s">
        <v>5619</v>
      </c>
      <c r="Q16" s="99" t="s">
        <v>3924</v>
      </c>
      <c r="R16" s="99" t="s">
        <v>5674</v>
      </c>
      <c r="S16" s="3">
        <v>41640</v>
      </c>
      <c r="T16" s="3">
        <v>44166</v>
      </c>
      <c r="U16" s="99" t="s">
        <v>5651</v>
      </c>
      <c r="V16" s="99" t="s">
        <v>5622</v>
      </c>
      <c r="W16" s="99" t="s">
        <v>5622</v>
      </c>
      <c r="X16" s="99" t="s">
        <v>5651</v>
      </c>
      <c r="Y16" s="99" t="s">
        <v>5623</v>
      </c>
    </row>
    <row r="17" spans="1:25">
      <c r="A17" s="51" t="s">
        <v>5675</v>
      </c>
      <c r="B17" s="99" t="s">
        <v>5676</v>
      </c>
      <c r="C17" s="3">
        <v>40458</v>
      </c>
      <c r="D17" s="3">
        <v>40464</v>
      </c>
      <c r="E17" s="99" t="s">
        <v>5614</v>
      </c>
      <c r="F17" s="99" t="s">
        <v>5677</v>
      </c>
      <c r="G17" s="99" t="s">
        <v>5646</v>
      </c>
      <c r="H17" s="99" t="s">
        <v>5625</v>
      </c>
      <c r="I17" s="99" t="s">
        <v>5647</v>
      </c>
      <c r="J17" s="99" t="s">
        <v>5655</v>
      </c>
      <c r="K17" s="99">
        <v>12</v>
      </c>
      <c r="L17" s="99">
        <v>12.1</v>
      </c>
      <c r="M17" s="99">
        <v>12</v>
      </c>
      <c r="N17" s="99" t="s">
        <v>5627</v>
      </c>
      <c r="O17" s="99" t="s">
        <v>5678</v>
      </c>
      <c r="P17" s="99" t="s">
        <v>5619</v>
      </c>
      <c r="Q17" s="99" t="s">
        <v>5649</v>
      </c>
      <c r="R17" s="99" t="s">
        <v>5679</v>
      </c>
      <c r="S17" s="3">
        <v>41030</v>
      </c>
      <c r="T17" s="3">
        <v>44004</v>
      </c>
      <c r="U17" s="99" t="s">
        <v>5651</v>
      </c>
      <c r="V17" s="99" t="s">
        <v>5622</v>
      </c>
      <c r="W17" s="99" t="s">
        <v>5622</v>
      </c>
      <c r="X17" s="99" t="s">
        <v>5651</v>
      </c>
      <c r="Y17" s="99" t="s">
        <v>5623</v>
      </c>
    </row>
    <row r="18" spans="1:25">
      <c r="A18" s="51">
        <v>720</v>
      </c>
      <c r="B18" s="99" t="s">
        <v>5680</v>
      </c>
      <c r="C18" s="3">
        <v>40633</v>
      </c>
      <c r="D18" s="3">
        <v>40633</v>
      </c>
      <c r="E18" s="99" t="s">
        <v>5614</v>
      </c>
      <c r="F18" s="99" t="s">
        <v>5681</v>
      </c>
      <c r="G18" s="99" t="s">
        <v>5682</v>
      </c>
      <c r="H18" s="99"/>
      <c r="I18" s="99" t="s">
        <v>5683</v>
      </c>
      <c r="J18" s="99"/>
      <c r="K18" s="99">
        <v>4.5</v>
      </c>
      <c r="L18" s="99"/>
      <c r="M18" s="99">
        <v>4.5</v>
      </c>
      <c r="N18" s="99" t="s">
        <v>5665</v>
      </c>
      <c r="O18" s="99" t="s">
        <v>5684</v>
      </c>
      <c r="P18" s="99" t="s">
        <v>5619</v>
      </c>
      <c r="Q18" s="99" t="s">
        <v>5649</v>
      </c>
      <c r="R18" s="99" t="s">
        <v>5685</v>
      </c>
      <c r="S18" s="3">
        <v>41258</v>
      </c>
      <c r="T18" s="3">
        <v>44119</v>
      </c>
      <c r="U18" s="99" t="s">
        <v>5651</v>
      </c>
      <c r="V18" s="99" t="s">
        <v>5622</v>
      </c>
      <c r="W18" s="99" t="s">
        <v>5622</v>
      </c>
      <c r="X18" s="99" t="s">
        <v>5651</v>
      </c>
      <c r="Y18" s="99" t="s">
        <v>5623</v>
      </c>
    </row>
    <row r="19" spans="1:25">
      <c r="A19" s="51">
        <v>723</v>
      </c>
      <c r="B19" s="99" t="s">
        <v>5686</v>
      </c>
      <c r="C19" s="3">
        <v>40633</v>
      </c>
      <c r="D19" s="3">
        <v>40633</v>
      </c>
      <c r="E19" s="99" t="s">
        <v>5614</v>
      </c>
      <c r="F19" s="99" t="s">
        <v>5681</v>
      </c>
      <c r="G19" s="99" t="s">
        <v>5646</v>
      </c>
      <c r="H19" s="99"/>
      <c r="I19" s="99" t="s">
        <v>5647</v>
      </c>
      <c r="J19" s="99"/>
      <c r="K19" s="99">
        <v>50</v>
      </c>
      <c r="L19" s="99"/>
      <c r="M19" s="99">
        <v>50</v>
      </c>
      <c r="N19" s="99" t="s">
        <v>5627</v>
      </c>
      <c r="O19" s="99" t="s">
        <v>5687</v>
      </c>
      <c r="P19" s="99" t="s">
        <v>5619</v>
      </c>
      <c r="Q19" s="99" t="s">
        <v>5649</v>
      </c>
      <c r="R19" s="99" t="s">
        <v>5688</v>
      </c>
      <c r="S19" s="3">
        <v>41821</v>
      </c>
      <c r="T19" s="3">
        <v>43936</v>
      </c>
      <c r="U19" s="99" t="s">
        <v>5651</v>
      </c>
      <c r="V19" s="99" t="s">
        <v>5622</v>
      </c>
      <c r="W19" s="99" t="s">
        <v>5622</v>
      </c>
      <c r="X19" s="99" t="s">
        <v>5651</v>
      </c>
      <c r="Y19" s="99" t="s">
        <v>5623</v>
      </c>
    </row>
    <row r="20" spans="1:25">
      <c r="A20" s="51">
        <v>744</v>
      </c>
      <c r="B20" s="99" t="s">
        <v>5689</v>
      </c>
      <c r="C20" s="3">
        <v>40633</v>
      </c>
      <c r="D20" s="3">
        <v>40633</v>
      </c>
      <c r="E20" s="99" t="s">
        <v>5614</v>
      </c>
      <c r="F20" s="99" t="s">
        <v>5681</v>
      </c>
      <c r="G20" s="99" t="s">
        <v>5646</v>
      </c>
      <c r="H20" s="99"/>
      <c r="I20" s="99" t="s">
        <v>5647</v>
      </c>
      <c r="J20" s="99"/>
      <c r="K20" s="99">
        <v>90</v>
      </c>
      <c r="L20" s="99"/>
      <c r="M20" s="99">
        <v>90</v>
      </c>
      <c r="N20" s="99" t="s">
        <v>5627</v>
      </c>
      <c r="O20" s="99" t="s">
        <v>5632</v>
      </c>
      <c r="P20" s="99" t="s">
        <v>5619</v>
      </c>
      <c r="Q20" s="99" t="s">
        <v>5649</v>
      </c>
      <c r="R20" s="99" t="s">
        <v>5690</v>
      </c>
      <c r="S20" s="3">
        <v>41821</v>
      </c>
      <c r="T20" s="3">
        <v>44166</v>
      </c>
      <c r="U20" s="99" t="s">
        <v>5651</v>
      </c>
      <c r="V20" s="99" t="s">
        <v>5622</v>
      </c>
      <c r="W20" s="99" t="s">
        <v>5622</v>
      </c>
      <c r="X20" s="99" t="s">
        <v>5651</v>
      </c>
      <c r="Y20" s="99" t="s">
        <v>5623</v>
      </c>
    </row>
    <row r="21" spans="1:25">
      <c r="A21" s="51">
        <v>779</v>
      </c>
      <c r="B21" s="99" t="s">
        <v>5691</v>
      </c>
      <c r="C21" s="3">
        <v>40633</v>
      </c>
      <c r="D21" s="3">
        <v>40633</v>
      </c>
      <c r="E21" s="99" t="s">
        <v>5614</v>
      </c>
      <c r="F21" s="99" t="s">
        <v>5681</v>
      </c>
      <c r="G21" s="99" t="s">
        <v>5646</v>
      </c>
      <c r="H21" s="99"/>
      <c r="I21" s="99" t="s">
        <v>5647</v>
      </c>
      <c r="J21" s="99"/>
      <c r="K21" s="99">
        <v>200</v>
      </c>
      <c r="L21" s="99"/>
      <c r="M21" s="99">
        <v>200</v>
      </c>
      <c r="N21" s="99" t="s">
        <v>5627</v>
      </c>
      <c r="O21" s="99" t="s">
        <v>5692</v>
      </c>
      <c r="P21" s="99" t="s">
        <v>5619</v>
      </c>
      <c r="Q21" s="99" t="s">
        <v>5649</v>
      </c>
      <c r="R21" s="99" t="s">
        <v>5693</v>
      </c>
      <c r="S21" s="3">
        <v>41645</v>
      </c>
      <c r="T21" s="3">
        <v>43814</v>
      </c>
      <c r="U21" s="99" t="s">
        <v>5651</v>
      </c>
      <c r="V21" s="99" t="s">
        <v>5622</v>
      </c>
      <c r="W21" s="99" t="s">
        <v>5622</v>
      </c>
      <c r="X21" s="99" t="s">
        <v>5651</v>
      </c>
      <c r="Y21" s="99" t="s">
        <v>5623</v>
      </c>
    </row>
    <row r="22" spans="1:25">
      <c r="A22" s="51">
        <v>789</v>
      </c>
      <c r="B22" s="99" t="s">
        <v>5694</v>
      </c>
      <c r="C22" s="3">
        <v>40632</v>
      </c>
      <c r="D22" s="3">
        <v>40633</v>
      </c>
      <c r="E22" s="99" t="s">
        <v>5614</v>
      </c>
      <c r="F22" s="99" t="s">
        <v>5681</v>
      </c>
      <c r="G22" s="99" t="s">
        <v>5646</v>
      </c>
      <c r="H22" s="99"/>
      <c r="I22" s="99" t="s">
        <v>5647</v>
      </c>
      <c r="J22" s="99"/>
      <c r="K22" s="99">
        <v>71.88</v>
      </c>
      <c r="L22" s="99"/>
      <c r="M22" s="99">
        <v>71.88</v>
      </c>
      <c r="N22" s="99" t="s">
        <v>5665</v>
      </c>
      <c r="O22" s="99" t="s">
        <v>5618</v>
      </c>
      <c r="P22" s="99" t="s">
        <v>5619</v>
      </c>
      <c r="Q22" s="99" t="s">
        <v>3926</v>
      </c>
      <c r="R22" s="99" t="s">
        <v>5695</v>
      </c>
      <c r="S22" s="3">
        <v>42216</v>
      </c>
      <c r="T22" s="3">
        <v>44042</v>
      </c>
      <c r="U22" s="99" t="s">
        <v>5651</v>
      </c>
      <c r="V22" s="99" t="s">
        <v>5622</v>
      </c>
      <c r="W22" s="99" t="s">
        <v>5622</v>
      </c>
      <c r="X22" s="99" t="s">
        <v>5651</v>
      </c>
      <c r="Y22" s="99" t="s">
        <v>5623</v>
      </c>
    </row>
    <row r="23" spans="1:25">
      <c r="A23" s="51">
        <v>838</v>
      </c>
      <c r="B23" s="99" t="s">
        <v>5696</v>
      </c>
      <c r="C23" s="3">
        <v>40633</v>
      </c>
      <c r="D23" s="3">
        <v>40633</v>
      </c>
      <c r="E23" s="99" t="s">
        <v>5614</v>
      </c>
      <c r="F23" s="99" t="s">
        <v>5681</v>
      </c>
      <c r="G23" s="99" t="s">
        <v>5646</v>
      </c>
      <c r="H23" s="99"/>
      <c r="I23" s="99" t="s">
        <v>5647</v>
      </c>
      <c r="J23" s="99"/>
      <c r="K23" s="99">
        <v>100</v>
      </c>
      <c r="L23" s="99"/>
      <c r="M23" s="99">
        <v>100</v>
      </c>
      <c r="N23" s="99" t="s">
        <v>5627</v>
      </c>
      <c r="O23" s="99" t="s">
        <v>5697</v>
      </c>
      <c r="P23" s="99" t="s">
        <v>5619</v>
      </c>
      <c r="Q23" s="99" t="s">
        <v>3926</v>
      </c>
      <c r="R23" s="99" t="s">
        <v>5698</v>
      </c>
      <c r="S23" s="3">
        <v>42369</v>
      </c>
      <c r="T23" s="3">
        <v>44531</v>
      </c>
      <c r="U23" s="99" t="s">
        <v>5651</v>
      </c>
      <c r="V23" s="99" t="s">
        <v>5622</v>
      </c>
      <c r="W23" s="99" t="s">
        <v>5622</v>
      </c>
      <c r="X23" s="99" t="s">
        <v>5651</v>
      </c>
      <c r="Y23" s="99" t="s">
        <v>5623</v>
      </c>
    </row>
    <row r="24" spans="1:25">
      <c r="A24" s="51">
        <v>897</v>
      </c>
      <c r="B24" s="99" t="s">
        <v>5699</v>
      </c>
      <c r="C24" s="3">
        <v>41001</v>
      </c>
      <c r="D24" s="3">
        <v>41001</v>
      </c>
      <c r="E24" s="99" t="s">
        <v>5614</v>
      </c>
      <c r="F24" s="99" t="s">
        <v>5700</v>
      </c>
      <c r="G24" s="99" t="s">
        <v>5646</v>
      </c>
      <c r="H24" s="99"/>
      <c r="I24" s="99" t="s">
        <v>5647</v>
      </c>
      <c r="J24" s="99"/>
      <c r="K24" s="99">
        <v>200</v>
      </c>
      <c r="L24" s="99"/>
      <c r="M24" s="99">
        <v>200</v>
      </c>
      <c r="N24" s="99" t="s">
        <v>5627</v>
      </c>
      <c r="O24" s="99" t="s">
        <v>5666</v>
      </c>
      <c r="P24" s="99" t="s">
        <v>5619</v>
      </c>
      <c r="Q24" s="99" t="s">
        <v>3924</v>
      </c>
      <c r="R24" s="99" t="s">
        <v>5701</v>
      </c>
      <c r="S24" s="3">
        <v>42705</v>
      </c>
      <c r="T24" s="3">
        <v>44774</v>
      </c>
      <c r="U24" s="99" t="s">
        <v>5651</v>
      </c>
      <c r="V24" s="99" t="s">
        <v>5622</v>
      </c>
      <c r="W24" s="99" t="s">
        <v>5622</v>
      </c>
      <c r="X24" s="99" t="s">
        <v>5651</v>
      </c>
      <c r="Y24" s="99" t="s">
        <v>5623</v>
      </c>
    </row>
    <row r="25" spans="1:25">
      <c r="A25" s="51">
        <v>946</v>
      </c>
      <c r="B25" s="99" t="s">
        <v>5702</v>
      </c>
      <c r="C25" s="3">
        <v>41387</v>
      </c>
      <c r="D25" s="3">
        <v>41394</v>
      </c>
      <c r="E25" s="99" t="s">
        <v>5614</v>
      </c>
      <c r="F25" s="99" t="s">
        <v>5703</v>
      </c>
      <c r="G25" s="99" t="s">
        <v>5646</v>
      </c>
      <c r="H25" s="99"/>
      <c r="I25" s="99" t="s">
        <v>5647</v>
      </c>
      <c r="J25" s="99"/>
      <c r="K25" s="99">
        <v>100</v>
      </c>
      <c r="L25" s="99"/>
      <c r="M25" s="99">
        <v>100</v>
      </c>
      <c r="N25" s="99" t="s">
        <v>5627</v>
      </c>
      <c r="O25" s="99" t="s">
        <v>5632</v>
      </c>
      <c r="P25" s="99" t="s">
        <v>5619</v>
      </c>
      <c r="Q25" s="99" t="s">
        <v>5649</v>
      </c>
      <c r="R25" s="99" t="s">
        <v>5704</v>
      </c>
      <c r="S25" s="3">
        <v>42339</v>
      </c>
      <c r="T25" s="3">
        <v>44561</v>
      </c>
      <c r="U25" s="99" t="s">
        <v>5651</v>
      </c>
      <c r="V25" s="99" t="s">
        <v>5622</v>
      </c>
      <c r="W25" s="99" t="s">
        <v>5622</v>
      </c>
      <c r="X25" s="99" t="s">
        <v>5651</v>
      </c>
      <c r="Y25" s="99" t="s">
        <v>5623</v>
      </c>
    </row>
    <row r="26" spans="1:25">
      <c r="A26" s="51">
        <v>954</v>
      </c>
      <c r="B26" s="99" t="s">
        <v>5705</v>
      </c>
      <c r="C26" s="3">
        <v>41393</v>
      </c>
      <c r="D26" s="3">
        <v>41394</v>
      </c>
      <c r="E26" s="99" t="s">
        <v>5614</v>
      </c>
      <c r="F26" s="99" t="s">
        <v>5703</v>
      </c>
      <c r="G26" s="99" t="s">
        <v>5646</v>
      </c>
      <c r="H26" s="99"/>
      <c r="I26" s="99" t="s">
        <v>5647</v>
      </c>
      <c r="J26" s="99"/>
      <c r="K26" s="99">
        <v>150</v>
      </c>
      <c r="L26" s="99"/>
      <c r="M26" s="99">
        <v>150</v>
      </c>
      <c r="N26" s="99" t="s">
        <v>5627</v>
      </c>
      <c r="O26" s="99" t="s">
        <v>5706</v>
      </c>
      <c r="P26" s="99" t="s">
        <v>5619</v>
      </c>
      <c r="Q26" s="99" t="s">
        <v>5649</v>
      </c>
      <c r="R26" s="99" t="s">
        <v>5707</v>
      </c>
      <c r="S26" s="3">
        <v>42552</v>
      </c>
      <c r="T26" s="3">
        <v>44561</v>
      </c>
      <c r="U26" s="99" t="s">
        <v>5651</v>
      </c>
      <c r="V26" s="99" t="s">
        <v>5622</v>
      </c>
      <c r="W26" s="99" t="s">
        <v>5622</v>
      </c>
      <c r="X26" s="99" t="s">
        <v>5651</v>
      </c>
      <c r="Y26" s="99" t="s">
        <v>5623</v>
      </c>
    </row>
    <row r="27" spans="1:25">
      <c r="A27" s="51">
        <v>955</v>
      </c>
      <c r="B27" s="99" t="s">
        <v>5708</v>
      </c>
      <c r="C27" s="3">
        <v>41394</v>
      </c>
      <c r="D27" s="3">
        <v>41394</v>
      </c>
      <c r="E27" s="99" t="s">
        <v>5614</v>
      </c>
      <c r="F27" s="99" t="s">
        <v>5703</v>
      </c>
      <c r="G27" s="99" t="s">
        <v>5709</v>
      </c>
      <c r="H27" s="99"/>
      <c r="I27" s="99" t="s">
        <v>5710</v>
      </c>
      <c r="J27" s="99"/>
      <c r="K27" s="99">
        <v>60</v>
      </c>
      <c r="L27" s="99"/>
      <c r="M27" s="99">
        <v>60</v>
      </c>
      <c r="N27" s="99" t="s">
        <v>5627</v>
      </c>
      <c r="O27" s="99" t="s">
        <v>5706</v>
      </c>
      <c r="P27" s="99" t="s">
        <v>5619</v>
      </c>
      <c r="Q27" s="99" t="s">
        <v>5649</v>
      </c>
      <c r="R27" s="99" t="s">
        <v>5711</v>
      </c>
      <c r="S27" s="3">
        <v>41760</v>
      </c>
      <c r="T27" s="3">
        <v>44136</v>
      </c>
      <c r="U27" s="99" t="s">
        <v>5651</v>
      </c>
      <c r="V27" s="99" t="s">
        <v>5622</v>
      </c>
      <c r="W27" s="99" t="s">
        <v>5622</v>
      </c>
      <c r="X27" s="99" t="s">
        <v>5651</v>
      </c>
      <c r="Y27" s="99" t="s">
        <v>5623</v>
      </c>
    </row>
    <row r="28" spans="1:25">
      <c r="A28" s="51">
        <v>965</v>
      </c>
      <c r="B28" s="99" t="s">
        <v>5712</v>
      </c>
      <c r="C28" s="3">
        <v>41394</v>
      </c>
      <c r="D28" s="3">
        <v>41394</v>
      </c>
      <c r="E28" s="99" t="s">
        <v>5614</v>
      </c>
      <c r="F28" s="99" t="s">
        <v>5703</v>
      </c>
      <c r="G28" s="99" t="s">
        <v>5646</v>
      </c>
      <c r="H28" s="99"/>
      <c r="I28" s="99" t="s">
        <v>5647</v>
      </c>
      <c r="J28" s="99"/>
      <c r="K28" s="99">
        <v>13.5</v>
      </c>
      <c r="L28" s="99"/>
      <c r="M28" s="99">
        <v>13.5</v>
      </c>
      <c r="N28" s="99" t="s">
        <v>5627</v>
      </c>
      <c r="O28" s="99" t="s">
        <v>5648</v>
      </c>
      <c r="P28" s="99" t="s">
        <v>5619</v>
      </c>
      <c r="Q28" s="99" t="s">
        <v>5649</v>
      </c>
      <c r="R28" s="99" t="s">
        <v>5713</v>
      </c>
      <c r="S28" s="3">
        <v>42644</v>
      </c>
      <c r="T28" s="3">
        <v>43951</v>
      </c>
      <c r="U28" s="99" t="s">
        <v>5651</v>
      </c>
      <c r="V28" s="99" t="s">
        <v>5622</v>
      </c>
      <c r="W28" s="99" t="s">
        <v>5622</v>
      </c>
      <c r="X28" s="99" t="s">
        <v>5651</v>
      </c>
      <c r="Y28" s="99" t="s">
        <v>5623</v>
      </c>
    </row>
    <row r="29" spans="1:25">
      <c r="A29" s="51">
        <v>968</v>
      </c>
      <c r="B29" s="99" t="s">
        <v>5714</v>
      </c>
      <c r="C29" s="3">
        <v>41394</v>
      </c>
      <c r="D29" s="3">
        <v>41394</v>
      </c>
      <c r="E29" s="99" t="s">
        <v>5614</v>
      </c>
      <c r="F29" s="99" t="s">
        <v>5703</v>
      </c>
      <c r="G29" s="99" t="s">
        <v>5709</v>
      </c>
      <c r="H29" s="99"/>
      <c r="I29" s="99" t="s">
        <v>5710</v>
      </c>
      <c r="J29" s="99"/>
      <c r="K29" s="99">
        <v>35</v>
      </c>
      <c r="L29" s="99"/>
      <c r="M29" s="99">
        <v>35</v>
      </c>
      <c r="N29" s="99" t="s">
        <v>5627</v>
      </c>
      <c r="O29" s="99" t="s">
        <v>5618</v>
      </c>
      <c r="P29" s="99" t="s">
        <v>5619</v>
      </c>
      <c r="Q29" s="99" t="s">
        <v>3926</v>
      </c>
      <c r="R29" s="99" t="s">
        <v>5715</v>
      </c>
      <c r="S29" s="3">
        <v>42064</v>
      </c>
      <c r="T29" s="3">
        <v>43936</v>
      </c>
      <c r="U29" s="99" t="s">
        <v>5651</v>
      </c>
      <c r="V29" s="99" t="s">
        <v>5622</v>
      </c>
      <c r="W29" s="99" t="s">
        <v>5622</v>
      </c>
      <c r="X29" s="99" t="s">
        <v>5651</v>
      </c>
      <c r="Y29" s="99" t="s">
        <v>5623</v>
      </c>
    </row>
    <row r="30" spans="1:25">
      <c r="A30" s="51">
        <v>1002</v>
      </c>
      <c r="B30" s="99" t="s">
        <v>5716</v>
      </c>
      <c r="C30" s="3">
        <v>41395</v>
      </c>
      <c r="D30" s="3">
        <v>41394</v>
      </c>
      <c r="E30" s="99" t="s">
        <v>5614</v>
      </c>
      <c r="F30" s="99" t="s">
        <v>5703</v>
      </c>
      <c r="G30" s="99" t="s">
        <v>5682</v>
      </c>
      <c r="H30" s="99"/>
      <c r="I30" s="99" t="s">
        <v>5683</v>
      </c>
      <c r="J30" s="99"/>
      <c r="K30" s="99">
        <v>0.5</v>
      </c>
      <c r="L30" s="99"/>
      <c r="M30" s="99">
        <v>0.5</v>
      </c>
      <c r="N30" s="99" t="s">
        <v>5665</v>
      </c>
      <c r="O30" s="99" t="s">
        <v>5684</v>
      </c>
      <c r="P30" s="99" t="s">
        <v>5619</v>
      </c>
      <c r="Q30" s="99" t="s">
        <v>5649</v>
      </c>
      <c r="R30" s="99" t="s">
        <v>5717</v>
      </c>
      <c r="S30" s="3">
        <v>42323</v>
      </c>
      <c r="T30" s="3">
        <v>44119</v>
      </c>
      <c r="U30" s="99" t="s">
        <v>5651</v>
      </c>
      <c r="V30" s="99" t="s">
        <v>5622</v>
      </c>
      <c r="W30" s="99" t="s">
        <v>5622</v>
      </c>
      <c r="X30" s="99" t="s">
        <v>5651</v>
      </c>
      <c r="Y30" s="99" t="s">
        <v>5623</v>
      </c>
    </row>
    <row r="31" spans="1:25">
      <c r="A31" s="51">
        <v>1010</v>
      </c>
      <c r="B31" s="99" t="s">
        <v>5718</v>
      </c>
      <c r="C31" s="3">
        <v>41757</v>
      </c>
      <c r="D31" s="3">
        <v>41759</v>
      </c>
      <c r="E31" s="99" t="s">
        <v>5614</v>
      </c>
      <c r="F31" s="99" t="s">
        <v>5719</v>
      </c>
      <c r="G31" s="99" t="s">
        <v>5616</v>
      </c>
      <c r="H31" s="99"/>
      <c r="I31" s="99" t="s">
        <v>5616</v>
      </c>
      <c r="J31" s="99"/>
      <c r="K31" s="99">
        <v>46.1</v>
      </c>
      <c r="L31" s="99"/>
      <c r="M31" s="99">
        <v>44.8</v>
      </c>
      <c r="N31" s="99" t="s">
        <v>5627</v>
      </c>
      <c r="O31" s="99" t="s">
        <v>5720</v>
      </c>
      <c r="P31" s="99" t="s">
        <v>5619</v>
      </c>
      <c r="Q31" s="99" t="s">
        <v>5649</v>
      </c>
      <c r="R31" s="99" t="s">
        <v>5721</v>
      </c>
      <c r="S31" s="3">
        <v>42339</v>
      </c>
      <c r="T31" s="3">
        <v>43770</v>
      </c>
      <c r="U31" s="99" t="s">
        <v>5651</v>
      </c>
      <c r="V31" s="99" t="s">
        <v>5622</v>
      </c>
      <c r="W31" s="99" t="s">
        <v>5622</v>
      </c>
      <c r="X31" s="99" t="s">
        <v>5651</v>
      </c>
      <c r="Y31" s="99" t="s">
        <v>5623</v>
      </c>
    </row>
    <row r="32" spans="1:25">
      <c r="A32" s="51">
        <v>1011</v>
      </c>
      <c r="B32" s="99" t="s">
        <v>5722</v>
      </c>
      <c r="C32" s="3">
        <v>41757</v>
      </c>
      <c r="D32" s="3">
        <v>41759</v>
      </c>
      <c r="E32" s="99" t="s">
        <v>5614</v>
      </c>
      <c r="F32" s="99" t="s">
        <v>5719</v>
      </c>
      <c r="G32" s="99" t="s">
        <v>5625</v>
      </c>
      <c r="H32" s="99"/>
      <c r="I32" s="99" t="s">
        <v>5655</v>
      </c>
      <c r="J32" s="99"/>
      <c r="K32" s="99">
        <v>30</v>
      </c>
      <c r="L32" s="99"/>
      <c r="M32" s="99">
        <v>30</v>
      </c>
      <c r="N32" s="99" t="s">
        <v>5627</v>
      </c>
      <c r="O32" s="99" t="s">
        <v>5723</v>
      </c>
      <c r="P32" s="99" t="s">
        <v>5619</v>
      </c>
      <c r="Q32" s="99" t="s">
        <v>5649</v>
      </c>
      <c r="R32" s="99" t="s">
        <v>5724</v>
      </c>
      <c r="S32" s="3">
        <v>42705</v>
      </c>
      <c r="T32" s="3">
        <v>44256</v>
      </c>
      <c r="U32" s="99" t="s">
        <v>5651</v>
      </c>
      <c r="V32" s="99" t="s">
        <v>5622</v>
      </c>
      <c r="W32" s="99" t="s">
        <v>5622</v>
      </c>
      <c r="X32" s="99" t="s">
        <v>5651</v>
      </c>
      <c r="Y32" s="99" t="s">
        <v>5623</v>
      </c>
    </row>
    <row r="33" spans="1:25">
      <c r="A33" s="51">
        <v>1027</v>
      </c>
      <c r="B33" s="99" t="s">
        <v>5725</v>
      </c>
      <c r="C33" s="3">
        <v>41760</v>
      </c>
      <c r="D33" s="3">
        <v>41759</v>
      </c>
      <c r="E33" s="99" t="s">
        <v>5614</v>
      </c>
      <c r="F33" s="99" t="s">
        <v>5719</v>
      </c>
      <c r="G33" s="99" t="s">
        <v>5625</v>
      </c>
      <c r="H33" s="99"/>
      <c r="I33" s="99" t="s">
        <v>5655</v>
      </c>
      <c r="J33" s="99"/>
      <c r="K33" s="99">
        <v>20</v>
      </c>
      <c r="L33" s="99"/>
      <c r="M33" s="99">
        <v>20</v>
      </c>
      <c r="N33" s="99" t="s">
        <v>5627</v>
      </c>
      <c r="O33" s="99" t="s">
        <v>5706</v>
      </c>
      <c r="P33" s="99" t="s">
        <v>5619</v>
      </c>
      <c r="Q33" s="99" t="s">
        <v>5649</v>
      </c>
      <c r="R33" s="99" t="s">
        <v>5726</v>
      </c>
      <c r="S33" s="3">
        <v>42522</v>
      </c>
      <c r="T33" s="3">
        <v>44561</v>
      </c>
      <c r="U33" s="99" t="s">
        <v>5651</v>
      </c>
      <c r="V33" s="99" t="s">
        <v>5622</v>
      </c>
      <c r="W33" s="99" t="s">
        <v>5622</v>
      </c>
      <c r="X33" s="99" t="s">
        <v>5651</v>
      </c>
      <c r="Y33" s="99" t="s">
        <v>5623</v>
      </c>
    </row>
    <row r="34" spans="1:25">
      <c r="A34" s="51">
        <v>1028</v>
      </c>
      <c r="B34" s="99" t="s">
        <v>5727</v>
      </c>
      <c r="C34" s="3">
        <v>41759</v>
      </c>
      <c r="D34" s="3">
        <v>41759</v>
      </c>
      <c r="E34" s="99" t="s">
        <v>5614</v>
      </c>
      <c r="F34" s="99" t="s">
        <v>5719</v>
      </c>
      <c r="G34" s="99" t="s">
        <v>5646</v>
      </c>
      <c r="H34" s="99"/>
      <c r="I34" s="99" t="s">
        <v>5647</v>
      </c>
      <c r="J34" s="99"/>
      <c r="K34" s="99">
        <v>20</v>
      </c>
      <c r="L34" s="99"/>
      <c r="M34" s="99">
        <v>20</v>
      </c>
      <c r="N34" s="99" t="s">
        <v>5627</v>
      </c>
      <c r="O34" s="99" t="s">
        <v>5706</v>
      </c>
      <c r="P34" s="99" t="s">
        <v>5619</v>
      </c>
      <c r="Q34" s="99" t="s">
        <v>5649</v>
      </c>
      <c r="R34" s="99" t="s">
        <v>5728</v>
      </c>
      <c r="S34" s="3">
        <v>42705</v>
      </c>
      <c r="T34" s="3">
        <v>44075</v>
      </c>
      <c r="U34" s="99" t="s">
        <v>5651</v>
      </c>
      <c r="V34" s="99" t="s">
        <v>5622</v>
      </c>
      <c r="W34" s="99" t="s">
        <v>5622</v>
      </c>
      <c r="X34" s="99" t="s">
        <v>5651</v>
      </c>
      <c r="Y34" s="99" t="s">
        <v>5623</v>
      </c>
    </row>
    <row r="35" spans="1:25">
      <c r="A35" s="51">
        <v>1029</v>
      </c>
      <c r="B35" s="99" t="s">
        <v>5729</v>
      </c>
      <c r="C35" s="3">
        <v>41759</v>
      </c>
      <c r="D35" s="3">
        <v>41759</v>
      </c>
      <c r="E35" s="99" t="s">
        <v>5614</v>
      </c>
      <c r="F35" s="99" t="s">
        <v>5719</v>
      </c>
      <c r="G35" s="99" t="s">
        <v>5646</v>
      </c>
      <c r="H35" s="99"/>
      <c r="I35" s="99" t="s">
        <v>5647</v>
      </c>
      <c r="J35" s="99"/>
      <c r="K35" s="99">
        <v>20</v>
      </c>
      <c r="L35" s="99"/>
      <c r="M35" s="99">
        <v>20</v>
      </c>
      <c r="N35" s="99" t="s">
        <v>5627</v>
      </c>
      <c r="O35" s="99" t="s">
        <v>5706</v>
      </c>
      <c r="P35" s="99" t="s">
        <v>5619</v>
      </c>
      <c r="Q35" s="99" t="s">
        <v>5649</v>
      </c>
      <c r="R35" s="99" t="s">
        <v>5728</v>
      </c>
      <c r="S35" s="3">
        <v>43344</v>
      </c>
      <c r="T35" s="3">
        <v>44075</v>
      </c>
      <c r="U35" s="99" t="s">
        <v>5651</v>
      </c>
      <c r="V35" s="99" t="s">
        <v>5622</v>
      </c>
      <c r="W35" s="99" t="s">
        <v>5622</v>
      </c>
      <c r="X35" s="99" t="s">
        <v>5651</v>
      </c>
      <c r="Y35" s="99" t="s">
        <v>5623</v>
      </c>
    </row>
    <row r="36" spans="1:25">
      <c r="A36" s="51">
        <v>1030</v>
      </c>
      <c r="B36" s="99" t="s">
        <v>5730</v>
      </c>
      <c r="C36" s="3">
        <v>41759</v>
      </c>
      <c r="D36" s="3">
        <v>41759</v>
      </c>
      <c r="E36" s="99" t="s">
        <v>5614</v>
      </c>
      <c r="F36" s="99" t="s">
        <v>5719</v>
      </c>
      <c r="G36" s="99" t="s">
        <v>5646</v>
      </c>
      <c r="H36" s="99" t="s">
        <v>5625</v>
      </c>
      <c r="I36" s="99" t="s">
        <v>5647</v>
      </c>
      <c r="J36" s="99" t="s">
        <v>5655</v>
      </c>
      <c r="K36" s="99">
        <v>15</v>
      </c>
      <c r="L36" s="99">
        <v>5</v>
      </c>
      <c r="M36" s="99">
        <v>20</v>
      </c>
      <c r="N36" s="99" t="s">
        <v>5665</v>
      </c>
      <c r="O36" s="99" t="s">
        <v>5706</v>
      </c>
      <c r="P36" s="99" t="s">
        <v>5619</v>
      </c>
      <c r="Q36" s="99" t="s">
        <v>5649</v>
      </c>
      <c r="R36" s="99" t="s">
        <v>5731</v>
      </c>
      <c r="S36" s="3">
        <v>42719</v>
      </c>
      <c r="T36" s="3">
        <v>44301</v>
      </c>
      <c r="U36" s="99" t="s">
        <v>5651</v>
      </c>
      <c r="V36" s="99" t="s">
        <v>5622</v>
      </c>
      <c r="W36" s="99" t="s">
        <v>5622</v>
      </c>
      <c r="X36" s="99" t="s">
        <v>5651</v>
      </c>
      <c r="Y36" s="99" t="s">
        <v>5623</v>
      </c>
    </row>
    <row r="37" spans="1:25">
      <c r="A37" s="51">
        <v>1036</v>
      </c>
      <c r="B37" s="99" t="s">
        <v>5732</v>
      </c>
      <c r="C37" s="3">
        <v>41759</v>
      </c>
      <c r="D37" s="3">
        <v>41759</v>
      </c>
      <c r="E37" s="99" t="s">
        <v>5614</v>
      </c>
      <c r="F37" s="99" t="s">
        <v>5719</v>
      </c>
      <c r="G37" s="99" t="s">
        <v>5646</v>
      </c>
      <c r="H37" s="99" t="s">
        <v>5625</v>
      </c>
      <c r="I37" s="99" t="s">
        <v>5647</v>
      </c>
      <c r="J37" s="99" t="s">
        <v>5655</v>
      </c>
      <c r="K37" s="99">
        <v>153.4</v>
      </c>
      <c r="L37" s="99">
        <v>150</v>
      </c>
      <c r="M37" s="99">
        <v>153.4</v>
      </c>
      <c r="N37" s="99" t="s">
        <v>5627</v>
      </c>
      <c r="O37" s="99" t="s">
        <v>5648</v>
      </c>
      <c r="P37" s="99" t="s">
        <v>5619</v>
      </c>
      <c r="Q37" s="99" t="s">
        <v>5649</v>
      </c>
      <c r="R37" s="99" t="s">
        <v>5733</v>
      </c>
      <c r="S37" s="3">
        <v>42643</v>
      </c>
      <c r="T37" s="3">
        <v>44105</v>
      </c>
      <c r="U37" s="99" t="s">
        <v>5651</v>
      </c>
      <c r="V37" s="99" t="s">
        <v>5622</v>
      </c>
      <c r="W37" s="99" t="s">
        <v>5622</v>
      </c>
      <c r="X37" s="99" t="s">
        <v>5651</v>
      </c>
      <c r="Y37" s="99" t="s">
        <v>5623</v>
      </c>
    </row>
    <row r="38" spans="1:25">
      <c r="A38" s="51">
        <v>1045</v>
      </c>
      <c r="B38" s="99" t="s">
        <v>5734</v>
      </c>
      <c r="C38" s="3">
        <v>41759</v>
      </c>
      <c r="D38" s="3">
        <v>41759</v>
      </c>
      <c r="E38" s="99" t="s">
        <v>5614</v>
      </c>
      <c r="F38" s="99" t="s">
        <v>5719</v>
      </c>
      <c r="G38" s="99" t="s">
        <v>5625</v>
      </c>
      <c r="H38" s="99"/>
      <c r="I38" s="99" t="s">
        <v>5655</v>
      </c>
      <c r="J38" s="99"/>
      <c r="K38" s="99">
        <v>50</v>
      </c>
      <c r="L38" s="99"/>
      <c r="M38" s="99">
        <v>50</v>
      </c>
      <c r="N38" s="99" t="s">
        <v>5665</v>
      </c>
      <c r="O38" s="99" t="s">
        <v>5618</v>
      </c>
      <c r="P38" s="99" t="s">
        <v>5619</v>
      </c>
      <c r="Q38" s="99" t="s">
        <v>3926</v>
      </c>
      <c r="R38" s="99" t="s">
        <v>5735</v>
      </c>
      <c r="S38" s="3">
        <v>43770</v>
      </c>
      <c r="T38" s="3">
        <v>44270</v>
      </c>
      <c r="U38" s="99" t="s">
        <v>5651</v>
      </c>
      <c r="V38" s="99" t="s">
        <v>5622</v>
      </c>
      <c r="W38" s="99" t="s">
        <v>5622</v>
      </c>
      <c r="X38" s="99" t="s">
        <v>5651</v>
      </c>
      <c r="Y38" s="99" t="s">
        <v>5736</v>
      </c>
    </row>
    <row r="39" spans="1:25">
      <c r="A39" s="51">
        <v>1047</v>
      </c>
      <c r="B39" s="99" t="s">
        <v>5737</v>
      </c>
      <c r="C39" s="3">
        <v>41759</v>
      </c>
      <c r="D39" s="3">
        <v>41759</v>
      </c>
      <c r="E39" s="99" t="s">
        <v>5614</v>
      </c>
      <c r="F39" s="99" t="s">
        <v>5719</v>
      </c>
      <c r="G39" s="99" t="s">
        <v>5625</v>
      </c>
      <c r="H39" s="99"/>
      <c r="I39" s="99" t="s">
        <v>5655</v>
      </c>
      <c r="J39" s="99"/>
      <c r="K39" s="99">
        <v>50</v>
      </c>
      <c r="L39" s="99"/>
      <c r="M39" s="99">
        <v>50</v>
      </c>
      <c r="N39" s="99" t="s">
        <v>5665</v>
      </c>
      <c r="O39" s="99" t="s">
        <v>5618</v>
      </c>
      <c r="P39" s="99" t="s">
        <v>5619</v>
      </c>
      <c r="Q39" s="99" t="s">
        <v>3926</v>
      </c>
      <c r="R39" s="99" t="s">
        <v>5738</v>
      </c>
      <c r="S39" s="3">
        <v>43770</v>
      </c>
      <c r="T39" s="3">
        <v>44270</v>
      </c>
      <c r="U39" s="99" t="s">
        <v>5651</v>
      </c>
      <c r="V39" s="99" t="s">
        <v>5622</v>
      </c>
      <c r="W39" s="99" t="s">
        <v>5622</v>
      </c>
      <c r="X39" s="99" t="s">
        <v>5651</v>
      </c>
      <c r="Y39" s="99" t="s">
        <v>5736</v>
      </c>
    </row>
    <row r="40" spans="1:25">
      <c r="A40" s="51">
        <v>1048</v>
      </c>
      <c r="B40" s="99" t="s">
        <v>5739</v>
      </c>
      <c r="C40" s="3">
        <v>41759</v>
      </c>
      <c r="D40" s="3">
        <v>41759</v>
      </c>
      <c r="E40" s="99" t="s">
        <v>5614</v>
      </c>
      <c r="F40" s="99" t="s">
        <v>5719</v>
      </c>
      <c r="G40" s="99" t="s">
        <v>5625</v>
      </c>
      <c r="H40" s="99"/>
      <c r="I40" s="99" t="s">
        <v>5655</v>
      </c>
      <c r="J40" s="99"/>
      <c r="K40" s="99">
        <v>50</v>
      </c>
      <c r="L40" s="99"/>
      <c r="M40" s="99">
        <v>50</v>
      </c>
      <c r="N40" s="99" t="s">
        <v>5665</v>
      </c>
      <c r="O40" s="99" t="s">
        <v>5618</v>
      </c>
      <c r="P40" s="99" t="s">
        <v>5619</v>
      </c>
      <c r="Q40" s="99" t="s">
        <v>3926</v>
      </c>
      <c r="R40" s="99" t="s">
        <v>5740</v>
      </c>
      <c r="S40" s="3">
        <v>43770</v>
      </c>
      <c r="T40" s="3">
        <v>44270</v>
      </c>
      <c r="U40" s="99" t="s">
        <v>5651</v>
      </c>
      <c r="V40" s="99" t="s">
        <v>5622</v>
      </c>
      <c r="W40" s="99" t="s">
        <v>5622</v>
      </c>
      <c r="X40" s="99" t="s">
        <v>5651</v>
      </c>
      <c r="Y40" s="99" t="s">
        <v>5736</v>
      </c>
    </row>
    <row r="41" spans="1:25">
      <c r="A41" s="51">
        <v>1062</v>
      </c>
      <c r="B41" s="99" t="s">
        <v>5741</v>
      </c>
      <c r="C41" s="3">
        <v>41759</v>
      </c>
      <c r="D41" s="3">
        <v>41759</v>
      </c>
      <c r="E41" s="99" t="s">
        <v>5614</v>
      </c>
      <c r="F41" s="99" t="s">
        <v>5719</v>
      </c>
      <c r="G41" s="99" t="s">
        <v>5646</v>
      </c>
      <c r="H41" s="99"/>
      <c r="I41" s="99" t="s">
        <v>5647</v>
      </c>
      <c r="J41" s="99"/>
      <c r="K41" s="99">
        <v>200</v>
      </c>
      <c r="L41" s="99"/>
      <c r="M41" s="99">
        <v>200</v>
      </c>
      <c r="N41" s="99" t="s">
        <v>5665</v>
      </c>
      <c r="O41" s="99" t="s">
        <v>5742</v>
      </c>
      <c r="P41" s="99" t="s">
        <v>5743</v>
      </c>
      <c r="Q41" s="99" t="s">
        <v>3926</v>
      </c>
      <c r="R41" s="99" t="s">
        <v>5744</v>
      </c>
      <c r="S41" s="3">
        <v>43465</v>
      </c>
      <c r="T41" s="3">
        <v>43465</v>
      </c>
      <c r="U41" s="99" t="s">
        <v>5651</v>
      </c>
      <c r="V41" s="99" t="s">
        <v>5622</v>
      </c>
      <c r="W41" s="99" t="s">
        <v>5622</v>
      </c>
      <c r="X41" s="99" t="s">
        <v>5651</v>
      </c>
      <c r="Y41" s="99" t="s">
        <v>5736</v>
      </c>
    </row>
    <row r="42" spans="1:25">
      <c r="A42" s="51">
        <v>1064</v>
      </c>
      <c r="B42" s="99" t="s">
        <v>5745</v>
      </c>
      <c r="C42" s="3">
        <v>41759</v>
      </c>
      <c r="D42" s="3">
        <v>41759</v>
      </c>
      <c r="E42" s="99" t="s">
        <v>5614</v>
      </c>
      <c r="F42" s="99" t="s">
        <v>5719</v>
      </c>
      <c r="G42" s="99" t="s">
        <v>5625</v>
      </c>
      <c r="H42" s="99"/>
      <c r="I42" s="99" t="s">
        <v>5746</v>
      </c>
      <c r="J42" s="99"/>
      <c r="K42" s="99">
        <v>44</v>
      </c>
      <c r="L42" s="99"/>
      <c r="M42" s="99">
        <v>44</v>
      </c>
      <c r="N42" s="99" t="s">
        <v>5627</v>
      </c>
      <c r="O42" s="99" t="s">
        <v>5747</v>
      </c>
      <c r="P42" s="99" t="s">
        <v>5748</v>
      </c>
      <c r="Q42" s="99" t="s">
        <v>5749</v>
      </c>
      <c r="R42" s="99" t="s">
        <v>5750</v>
      </c>
      <c r="S42" s="3">
        <v>42736</v>
      </c>
      <c r="T42" s="3">
        <v>44001</v>
      </c>
      <c r="U42" s="99" t="s">
        <v>5651</v>
      </c>
      <c r="V42" s="99" t="s">
        <v>5622</v>
      </c>
      <c r="W42" s="99" t="s">
        <v>5622</v>
      </c>
      <c r="X42" s="99" t="s">
        <v>5651</v>
      </c>
      <c r="Y42" s="99" t="s">
        <v>5623</v>
      </c>
    </row>
    <row r="43" spans="1:25">
      <c r="A43" s="51">
        <v>1074</v>
      </c>
      <c r="B43" s="99" t="s">
        <v>5751</v>
      </c>
      <c r="C43" s="3">
        <v>41759</v>
      </c>
      <c r="D43" s="3">
        <v>41759</v>
      </c>
      <c r="E43" s="99" t="s">
        <v>5614</v>
      </c>
      <c r="F43" s="99" t="s">
        <v>5719</v>
      </c>
      <c r="G43" s="99" t="s">
        <v>5646</v>
      </c>
      <c r="H43" s="99"/>
      <c r="I43" s="99" t="s">
        <v>5647</v>
      </c>
      <c r="J43" s="99"/>
      <c r="K43" s="99">
        <v>128.1</v>
      </c>
      <c r="L43" s="99"/>
      <c r="M43" s="99">
        <v>128.07</v>
      </c>
      <c r="N43" s="99" t="s">
        <v>5627</v>
      </c>
      <c r="O43" s="99" t="s">
        <v>5632</v>
      </c>
      <c r="P43" s="99" t="s">
        <v>5619</v>
      </c>
      <c r="Q43" s="99" t="s">
        <v>3924</v>
      </c>
      <c r="R43" s="99" t="s">
        <v>5752</v>
      </c>
      <c r="S43" s="3">
        <v>42551</v>
      </c>
      <c r="T43" s="3">
        <v>44105</v>
      </c>
      <c r="U43" s="99" t="s">
        <v>5651</v>
      </c>
      <c r="V43" s="99" t="s">
        <v>5622</v>
      </c>
      <c r="W43" s="99" t="s">
        <v>5622</v>
      </c>
      <c r="X43" s="99" t="s">
        <v>5651</v>
      </c>
      <c r="Y43" s="99" t="s">
        <v>5623</v>
      </c>
    </row>
    <row r="44" spans="1:25">
      <c r="A44" s="51">
        <v>1076</v>
      </c>
      <c r="B44" s="99" t="s">
        <v>5753</v>
      </c>
      <c r="C44" s="3">
        <v>41759</v>
      </c>
      <c r="D44" s="3">
        <v>41759</v>
      </c>
      <c r="E44" s="99" t="s">
        <v>5614</v>
      </c>
      <c r="F44" s="99" t="s">
        <v>5719</v>
      </c>
      <c r="G44" s="99" t="s">
        <v>5646</v>
      </c>
      <c r="H44" s="99"/>
      <c r="I44" s="99" t="s">
        <v>5647</v>
      </c>
      <c r="J44" s="99"/>
      <c r="K44" s="99">
        <v>50</v>
      </c>
      <c r="L44" s="99"/>
      <c r="M44" s="99">
        <v>50</v>
      </c>
      <c r="N44" s="99" t="s">
        <v>5627</v>
      </c>
      <c r="O44" s="99" t="s">
        <v>5632</v>
      </c>
      <c r="P44" s="99" t="s">
        <v>5619</v>
      </c>
      <c r="Q44" s="99" t="s">
        <v>3924</v>
      </c>
      <c r="R44" s="99" t="s">
        <v>5754</v>
      </c>
      <c r="S44" s="3">
        <v>42916</v>
      </c>
      <c r="T44" s="3">
        <v>44301</v>
      </c>
      <c r="U44" s="99" t="s">
        <v>5651</v>
      </c>
      <c r="V44" s="99" t="s">
        <v>5622</v>
      </c>
      <c r="W44" s="99" t="s">
        <v>5622</v>
      </c>
      <c r="X44" s="99" t="s">
        <v>5651</v>
      </c>
      <c r="Y44" s="99" t="s">
        <v>5623</v>
      </c>
    </row>
    <row r="45" spans="1:25">
      <c r="A45" s="51">
        <v>1096</v>
      </c>
      <c r="B45" s="99" t="s">
        <v>5755</v>
      </c>
      <c r="C45" s="3">
        <v>42059</v>
      </c>
      <c r="D45" s="3">
        <v>42107</v>
      </c>
      <c r="E45" s="99" t="s">
        <v>5614</v>
      </c>
      <c r="F45" s="99" t="s">
        <v>5756</v>
      </c>
      <c r="G45" s="99" t="s">
        <v>5616</v>
      </c>
      <c r="H45" s="99"/>
      <c r="I45" s="99" t="s">
        <v>5616</v>
      </c>
      <c r="J45" s="99"/>
      <c r="K45" s="99">
        <v>5</v>
      </c>
      <c r="L45" s="99"/>
      <c r="M45" s="99">
        <v>5</v>
      </c>
      <c r="N45" s="99" t="s">
        <v>5665</v>
      </c>
      <c r="O45" s="99" t="s">
        <v>5723</v>
      </c>
      <c r="P45" s="99" t="s">
        <v>5619</v>
      </c>
      <c r="Q45" s="99" t="s">
        <v>5649</v>
      </c>
      <c r="R45" s="99" t="s">
        <v>5757</v>
      </c>
      <c r="S45" s="3">
        <v>42247</v>
      </c>
      <c r="T45" s="3">
        <v>43830</v>
      </c>
      <c r="U45" s="99" t="s">
        <v>238</v>
      </c>
      <c r="V45" s="99" t="s">
        <v>5651</v>
      </c>
      <c r="W45" s="99" t="s">
        <v>5651</v>
      </c>
      <c r="X45" s="99" t="s">
        <v>5651</v>
      </c>
      <c r="Y45" s="99" t="s">
        <v>5623</v>
      </c>
    </row>
    <row r="46" spans="1:25">
      <c r="A46" s="51">
        <v>1097</v>
      </c>
      <c r="B46" s="99" t="s">
        <v>5758</v>
      </c>
      <c r="C46" s="3">
        <v>42123</v>
      </c>
      <c r="D46" s="3">
        <v>42124</v>
      </c>
      <c r="E46" s="99" t="s">
        <v>5614</v>
      </c>
      <c r="F46" s="99" t="s">
        <v>5759</v>
      </c>
      <c r="G46" s="99" t="s">
        <v>5625</v>
      </c>
      <c r="H46" s="99"/>
      <c r="I46" s="99" t="s">
        <v>5655</v>
      </c>
      <c r="J46" s="99"/>
      <c r="K46" s="99">
        <v>13.25</v>
      </c>
      <c r="L46" s="99"/>
      <c r="M46" s="99">
        <v>13</v>
      </c>
      <c r="N46" s="99" t="s">
        <v>5627</v>
      </c>
      <c r="O46" s="99" t="s">
        <v>5760</v>
      </c>
      <c r="P46" s="99" t="s">
        <v>5619</v>
      </c>
      <c r="Q46" s="99" t="s">
        <v>5649</v>
      </c>
      <c r="R46" s="99" t="s">
        <v>5761</v>
      </c>
      <c r="S46" s="3">
        <v>43101</v>
      </c>
      <c r="T46" s="3">
        <v>44440</v>
      </c>
      <c r="U46" s="99" t="s">
        <v>5651</v>
      </c>
      <c r="V46" s="99" t="s">
        <v>5622</v>
      </c>
      <c r="W46" s="99" t="s">
        <v>5622</v>
      </c>
      <c r="X46" s="99" t="s">
        <v>5651</v>
      </c>
      <c r="Y46" s="99" t="s">
        <v>5623</v>
      </c>
    </row>
    <row r="47" spans="1:25">
      <c r="A47" s="51">
        <v>1103</v>
      </c>
      <c r="B47" s="99" t="s">
        <v>5762</v>
      </c>
      <c r="C47" s="3">
        <v>42124</v>
      </c>
      <c r="D47" s="3">
        <v>42124</v>
      </c>
      <c r="E47" s="99" t="s">
        <v>5614</v>
      </c>
      <c r="F47" s="99" t="s">
        <v>5759</v>
      </c>
      <c r="G47" s="99" t="s">
        <v>5646</v>
      </c>
      <c r="H47" s="99"/>
      <c r="I47" s="99" t="s">
        <v>5647</v>
      </c>
      <c r="J47" s="99"/>
      <c r="K47" s="99">
        <v>40</v>
      </c>
      <c r="L47" s="99"/>
      <c r="M47" s="99">
        <v>40</v>
      </c>
      <c r="N47" s="99" t="s">
        <v>5627</v>
      </c>
      <c r="O47" s="99" t="s">
        <v>5763</v>
      </c>
      <c r="P47" s="99" t="s">
        <v>5619</v>
      </c>
      <c r="Q47" s="99" t="s">
        <v>5649</v>
      </c>
      <c r="R47" s="99" t="s">
        <v>5764</v>
      </c>
      <c r="S47" s="3">
        <v>42948</v>
      </c>
      <c r="T47" s="3">
        <v>44165</v>
      </c>
      <c r="U47" s="99" t="s">
        <v>5651</v>
      </c>
      <c r="V47" s="99" t="s">
        <v>5622</v>
      </c>
      <c r="W47" s="99" t="s">
        <v>5622</v>
      </c>
      <c r="X47" s="99" t="s">
        <v>5651</v>
      </c>
      <c r="Y47" s="99" t="s">
        <v>5623</v>
      </c>
    </row>
    <row r="48" spans="1:25">
      <c r="A48" s="51">
        <v>1106</v>
      </c>
      <c r="B48" s="99" t="s">
        <v>5765</v>
      </c>
      <c r="C48" s="3">
        <v>42124</v>
      </c>
      <c r="D48" s="3">
        <v>42124</v>
      </c>
      <c r="E48" s="99" t="s">
        <v>5614</v>
      </c>
      <c r="F48" s="99" t="s">
        <v>5759</v>
      </c>
      <c r="G48" s="99" t="s">
        <v>5616</v>
      </c>
      <c r="H48" s="99"/>
      <c r="I48" s="99" t="s">
        <v>5616</v>
      </c>
      <c r="J48" s="99"/>
      <c r="K48" s="99">
        <v>206</v>
      </c>
      <c r="L48" s="99"/>
      <c r="M48" s="99">
        <v>200</v>
      </c>
      <c r="N48" s="99" t="s">
        <v>5627</v>
      </c>
      <c r="O48" s="99" t="s">
        <v>5766</v>
      </c>
      <c r="P48" s="99" t="s">
        <v>5619</v>
      </c>
      <c r="Q48" s="99" t="s">
        <v>5649</v>
      </c>
      <c r="R48" s="99" t="s">
        <v>5767</v>
      </c>
      <c r="S48" s="3">
        <v>44119</v>
      </c>
      <c r="T48" s="3">
        <v>45366</v>
      </c>
      <c r="U48" s="99" t="s">
        <v>5651</v>
      </c>
      <c r="V48" s="99" t="s">
        <v>5622</v>
      </c>
      <c r="W48" s="99" t="s">
        <v>5622</v>
      </c>
      <c r="X48" s="99" t="s">
        <v>5651</v>
      </c>
      <c r="Y48" s="99" t="s">
        <v>5623</v>
      </c>
    </row>
    <row r="49" spans="1:25">
      <c r="A49" s="51">
        <v>1109</v>
      </c>
      <c r="B49" s="99" t="s">
        <v>5768</v>
      </c>
      <c r="C49" s="3">
        <v>42124</v>
      </c>
      <c r="D49" s="3">
        <v>42124</v>
      </c>
      <c r="E49" s="99" t="s">
        <v>5614</v>
      </c>
      <c r="F49" s="99" t="s">
        <v>5759</v>
      </c>
      <c r="G49" s="99" t="s">
        <v>5625</v>
      </c>
      <c r="H49" s="99"/>
      <c r="I49" s="99" t="s">
        <v>5655</v>
      </c>
      <c r="J49" s="99"/>
      <c r="K49" s="99">
        <v>150</v>
      </c>
      <c r="L49" s="99"/>
      <c r="M49" s="99">
        <v>132</v>
      </c>
      <c r="N49" s="99" t="s">
        <v>5627</v>
      </c>
      <c r="O49" s="99" t="s">
        <v>5720</v>
      </c>
      <c r="P49" s="99" t="s">
        <v>5619</v>
      </c>
      <c r="Q49" s="99" t="s">
        <v>5649</v>
      </c>
      <c r="R49" s="99" t="s">
        <v>5769</v>
      </c>
      <c r="S49" s="3">
        <v>44348</v>
      </c>
      <c r="T49" s="3">
        <v>44652</v>
      </c>
      <c r="U49" s="99" t="s">
        <v>5651</v>
      </c>
      <c r="V49" s="99" t="s">
        <v>5622</v>
      </c>
      <c r="W49" s="99" t="s">
        <v>5622</v>
      </c>
      <c r="X49" s="99" t="s">
        <v>5651</v>
      </c>
      <c r="Y49" s="99" t="s">
        <v>5623</v>
      </c>
    </row>
    <row r="50" spans="1:25">
      <c r="A50" s="51">
        <v>1111</v>
      </c>
      <c r="B50" s="99" t="s">
        <v>5770</v>
      </c>
      <c r="C50" s="3">
        <v>42124</v>
      </c>
      <c r="D50" s="3">
        <v>42124</v>
      </c>
      <c r="E50" s="99" t="s">
        <v>5614</v>
      </c>
      <c r="F50" s="99" t="s">
        <v>5759</v>
      </c>
      <c r="G50" s="99" t="s">
        <v>5625</v>
      </c>
      <c r="H50" s="99"/>
      <c r="I50" s="99" t="s">
        <v>5655</v>
      </c>
      <c r="J50" s="99"/>
      <c r="K50" s="99">
        <v>200</v>
      </c>
      <c r="L50" s="99"/>
      <c r="M50" s="99">
        <v>200</v>
      </c>
      <c r="N50" s="99" t="s">
        <v>5627</v>
      </c>
      <c r="O50" s="99" t="s">
        <v>5771</v>
      </c>
      <c r="P50" s="99" t="s">
        <v>5619</v>
      </c>
      <c r="Q50" s="99" t="s">
        <v>5649</v>
      </c>
      <c r="R50" s="99" t="s">
        <v>5772</v>
      </c>
      <c r="S50" s="3">
        <v>43252</v>
      </c>
      <c r="T50" s="3">
        <v>44317</v>
      </c>
      <c r="U50" s="99" t="s">
        <v>5651</v>
      </c>
      <c r="V50" s="99" t="s">
        <v>5622</v>
      </c>
      <c r="W50" s="99" t="s">
        <v>5622</v>
      </c>
      <c r="X50" s="99" t="s">
        <v>5651</v>
      </c>
      <c r="Y50" s="99" t="s">
        <v>5623</v>
      </c>
    </row>
    <row r="51" spans="1:25">
      <c r="A51" s="51">
        <v>1116</v>
      </c>
      <c r="B51" s="99" t="s">
        <v>5773</v>
      </c>
      <c r="C51" s="3">
        <v>42124</v>
      </c>
      <c r="D51" s="3">
        <v>42124</v>
      </c>
      <c r="E51" s="99" t="s">
        <v>5614</v>
      </c>
      <c r="F51" s="99" t="s">
        <v>5759</v>
      </c>
      <c r="G51" s="99" t="s">
        <v>5625</v>
      </c>
      <c r="H51" s="99"/>
      <c r="I51" s="99" t="s">
        <v>5655</v>
      </c>
      <c r="J51" s="99"/>
      <c r="K51" s="99">
        <v>10</v>
      </c>
      <c r="L51" s="99"/>
      <c r="M51" s="99">
        <v>10</v>
      </c>
      <c r="N51" s="99" t="s">
        <v>5627</v>
      </c>
      <c r="O51" s="99" t="s">
        <v>5774</v>
      </c>
      <c r="P51" s="99" t="s">
        <v>5619</v>
      </c>
      <c r="Q51" s="99" t="s">
        <v>5649</v>
      </c>
      <c r="R51" s="99" t="s">
        <v>5775</v>
      </c>
      <c r="S51" s="3">
        <v>42825</v>
      </c>
      <c r="T51" s="3">
        <v>44074</v>
      </c>
      <c r="U51" s="99" t="s">
        <v>5651</v>
      </c>
      <c r="V51" s="99" t="s">
        <v>5622</v>
      </c>
      <c r="W51" s="99" t="s">
        <v>5622</v>
      </c>
      <c r="X51" s="99" t="s">
        <v>5651</v>
      </c>
      <c r="Y51" s="99" t="s">
        <v>5623</v>
      </c>
    </row>
    <row r="52" spans="1:25">
      <c r="A52" s="51">
        <v>1117</v>
      </c>
      <c r="B52" s="99" t="s">
        <v>5776</v>
      </c>
      <c r="C52" s="3">
        <v>42124</v>
      </c>
      <c r="D52" s="3">
        <v>42124</v>
      </c>
      <c r="E52" s="99" t="s">
        <v>5614</v>
      </c>
      <c r="F52" s="99" t="s">
        <v>5759</v>
      </c>
      <c r="G52" s="99" t="s">
        <v>5646</v>
      </c>
      <c r="H52" s="99"/>
      <c r="I52" s="99" t="s">
        <v>5647</v>
      </c>
      <c r="J52" s="99"/>
      <c r="K52" s="99">
        <v>254</v>
      </c>
      <c r="L52" s="99"/>
      <c r="M52" s="99">
        <v>250</v>
      </c>
      <c r="N52" s="99" t="s">
        <v>5627</v>
      </c>
      <c r="O52" s="99" t="s">
        <v>5648</v>
      </c>
      <c r="P52" s="99" t="s">
        <v>5619</v>
      </c>
      <c r="Q52" s="99" t="s">
        <v>5649</v>
      </c>
      <c r="R52" s="99" t="s">
        <v>5707</v>
      </c>
      <c r="S52" s="3">
        <v>43634</v>
      </c>
      <c r="T52" s="3">
        <v>44141</v>
      </c>
      <c r="U52" s="99" t="s">
        <v>5651</v>
      </c>
      <c r="V52" s="99" t="s">
        <v>5622</v>
      </c>
      <c r="W52" s="99" t="s">
        <v>5622</v>
      </c>
      <c r="X52" s="99" t="s">
        <v>5651</v>
      </c>
      <c r="Y52" s="99" t="s">
        <v>5623</v>
      </c>
    </row>
    <row r="53" spans="1:25">
      <c r="A53" s="51">
        <v>1120</v>
      </c>
      <c r="B53" s="99" t="s">
        <v>5777</v>
      </c>
      <c r="C53" s="3">
        <v>42124</v>
      </c>
      <c r="D53" s="3">
        <v>42124</v>
      </c>
      <c r="E53" s="99" t="s">
        <v>5614</v>
      </c>
      <c r="F53" s="99" t="s">
        <v>5759</v>
      </c>
      <c r="G53" s="99" t="s">
        <v>5646</v>
      </c>
      <c r="H53" s="99"/>
      <c r="I53" s="99" t="s">
        <v>5647</v>
      </c>
      <c r="J53" s="99"/>
      <c r="K53" s="99">
        <v>152</v>
      </c>
      <c r="L53" s="99"/>
      <c r="M53" s="99">
        <v>150</v>
      </c>
      <c r="N53" s="99" t="s">
        <v>5627</v>
      </c>
      <c r="O53" s="99" t="s">
        <v>5648</v>
      </c>
      <c r="P53" s="99" t="s">
        <v>5619</v>
      </c>
      <c r="Q53" s="99" t="s">
        <v>5649</v>
      </c>
      <c r="R53" s="99" t="s">
        <v>5726</v>
      </c>
      <c r="S53" s="3">
        <v>44305</v>
      </c>
      <c r="T53" s="3">
        <v>44680</v>
      </c>
      <c r="U53" s="99" t="s">
        <v>5651</v>
      </c>
      <c r="V53" s="99" t="s">
        <v>5622</v>
      </c>
      <c r="W53" s="99" t="s">
        <v>5622</v>
      </c>
      <c r="X53" s="99" t="s">
        <v>5651</v>
      </c>
      <c r="Y53" s="99" t="s">
        <v>5623</v>
      </c>
    </row>
    <row r="54" spans="1:25">
      <c r="A54" s="51">
        <v>1127</v>
      </c>
      <c r="B54" s="99" t="s">
        <v>5778</v>
      </c>
      <c r="C54" s="3">
        <v>42122</v>
      </c>
      <c r="D54" s="3">
        <v>42124</v>
      </c>
      <c r="E54" s="99" t="s">
        <v>5614</v>
      </c>
      <c r="F54" s="99" t="s">
        <v>5759</v>
      </c>
      <c r="G54" s="99" t="s">
        <v>5646</v>
      </c>
      <c r="H54" s="99"/>
      <c r="I54" s="99" t="s">
        <v>5647</v>
      </c>
      <c r="J54" s="99"/>
      <c r="K54" s="99">
        <v>20.440000000000001</v>
      </c>
      <c r="L54" s="99"/>
      <c r="M54" s="99">
        <v>20</v>
      </c>
      <c r="N54" s="99" t="s">
        <v>5627</v>
      </c>
      <c r="O54" s="99" t="s">
        <v>5706</v>
      </c>
      <c r="P54" s="99" t="s">
        <v>5619</v>
      </c>
      <c r="Q54" s="99" t="s">
        <v>5649</v>
      </c>
      <c r="R54" s="99" t="s">
        <v>5779</v>
      </c>
      <c r="S54" s="3">
        <v>44044</v>
      </c>
      <c r="T54" s="3">
        <v>44044</v>
      </c>
      <c r="U54" s="99" t="s">
        <v>5651</v>
      </c>
      <c r="V54" s="99" t="s">
        <v>5622</v>
      </c>
      <c r="W54" s="99" t="s">
        <v>5622</v>
      </c>
      <c r="X54" s="99" t="s">
        <v>5651</v>
      </c>
      <c r="Y54" s="99" t="s">
        <v>5623</v>
      </c>
    </row>
    <row r="55" spans="1:25">
      <c r="A55" s="51">
        <v>1128</v>
      </c>
      <c r="B55" s="99" t="s">
        <v>5780</v>
      </c>
      <c r="C55" s="3">
        <v>42122</v>
      </c>
      <c r="D55" s="3">
        <v>42124</v>
      </c>
      <c r="E55" s="99" t="s">
        <v>5614</v>
      </c>
      <c r="F55" s="99" t="s">
        <v>5759</v>
      </c>
      <c r="G55" s="99" t="s">
        <v>5646</v>
      </c>
      <c r="H55" s="99"/>
      <c r="I55" s="99" t="s">
        <v>5647</v>
      </c>
      <c r="J55" s="99"/>
      <c r="K55" s="99">
        <v>103.1</v>
      </c>
      <c r="L55" s="99"/>
      <c r="M55" s="99">
        <v>100</v>
      </c>
      <c r="N55" s="99" t="s">
        <v>5627</v>
      </c>
      <c r="O55" s="99" t="s">
        <v>5706</v>
      </c>
      <c r="P55" s="99" t="s">
        <v>5619</v>
      </c>
      <c r="Q55" s="99" t="s">
        <v>5649</v>
      </c>
      <c r="R55" s="99" t="s">
        <v>5779</v>
      </c>
      <c r="S55" s="3">
        <v>44166</v>
      </c>
      <c r="T55" s="3">
        <v>44044</v>
      </c>
      <c r="U55" s="99" t="s">
        <v>5651</v>
      </c>
      <c r="V55" s="99" t="s">
        <v>5622</v>
      </c>
      <c r="W55" s="99" t="s">
        <v>5622</v>
      </c>
      <c r="X55" s="99" t="s">
        <v>5651</v>
      </c>
      <c r="Y55" s="99" t="s">
        <v>5623</v>
      </c>
    </row>
    <row r="56" spans="1:25">
      <c r="A56" s="51">
        <v>1129</v>
      </c>
      <c r="B56" s="99" t="s">
        <v>5781</v>
      </c>
      <c r="C56" s="3">
        <v>42124</v>
      </c>
      <c r="D56" s="3">
        <v>42124</v>
      </c>
      <c r="E56" s="99" t="s">
        <v>5614</v>
      </c>
      <c r="F56" s="99" t="s">
        <v>5759</v>
      </c>
      <c r="G56" s="99" t="s">
        <v>5646</v>
      </c>
      <c r="H56" s="99"/>
      <c r="I56" s="99" t="s">
        <v>5647</v>
      </c>
      <c r="J56" s="99"/>
      <c r="K56" s="99">
        <v>204</v>
      </c>
      <c r="L56" s="99"/>
      <c r="M56" s="99">
        <v>200</v>
      </c>
      <c r="N56" s="99" t="s">
        <v>5627</v>
      </c>
      <c r="O56" s="99" t="s">
        <v>5706</v>
      </c>
      <c r="P56" s="99" t="s">
        <v>5619</v>
      </c>
      <c r="Q56" s="99" t="s">
        <v>5649</v>
      </c>
      <c r="R56" s="99" t="s">
        <v>5782</v>
      </c>
      <c r="S56" s="3">
        <v>43465</v>
      </c>
      <c r="T56" s="3">
        <v>44680</v>
      </c>
      <c r="U56" s="99" t="s">
        <v>5651</v>
      </c>
      <c r="V56" s="99" t="s">
        <v>5622</v>
      </c>
      <c r="W56" s="99" t="s">
        <v>5622</v>
      </c>
      <c r="X56" s="99" t="s">
        <v>5651</v>
      </c>
      <c r="Y56" s="99" t="s">
        <v>5623</v>
      </c>
    </row>
    <row r="57" spans="1:25">
      <c r="A57" s="51">
        <v>1135</v>
      </c>
      <c r="B57" s="99" t="s">
        <v>5783</v>
      </c>
      <c r="C57" s="3">
        <v>42123</v>
      </c>
      <c r="D57" s="3">
        <v>42124</v>
      </c>
      <c r="E57" s="99" t="s">
        <v>5614</v>
      </c>
      <c r="F57" s="99" t="s">
        <v>5759</v>
      </c>
      <c r="G57" s="99" t="s">
        <v>5646</v>
      </c>
      <c r="H57" s="99" t="s">
        <v>5625</v>
      </c>
      <c r="I57" s="99" t="s">
        <v>5647</v>
      </c>
      <c r="J57" s="99" t="s">
        <v>5655</v>
      </c>
      <c r="K57" s="99">
        <v>417.9</v>
      </c>
      <c r="L57" s="99">
        <v>420</v>
      </c>
      <c r="M57" s="99">
        <v>400</v>
      </c>
      <c r="N57" s="99" t="s">
        <v>5627</v>
      </c>
      <c r="O57" s="99" t="s">
        <v>5706</v>
      </c>
      <c r="P57" s="99" t="s">
        <v>5619</v>
      </c>
      <c r="Q57" s="99" t="s">
        <v>5649</v>
      </c>
      <c r="R57" s="99" t="s">
        <v>5784</v>
      </c>
      <c r="S57" s="3">
        <v>43465</v>
      </c>
      <c r="T57" s="3">
        <v>44926</v>
      </c>
      <c r="U57" s="99" t="s">
        <v>5651</v>
      </c>
      <c r="V57" s="99" t="s">
        <v>5622</v>
      </c>
      <c r="W57" s="99" t="s">
        <v>5622</v>
      </c>
      <c r="X57" s="99" t="s">
        <v>5651</v>
      </c>
      <c r="Y57" s="99" t="s">
        <v>5623</v>
      </c>
    </row>
    <row r="58" spans="1:25">
      <c r="A58" s="51">
        <v>1136</v>
      </c>
      <c r="B58" s="99" t="s">
        <v>5785</v>
      </c>
      <c r="C58" s="3">
        <v>42124</v>
      </c>
      <c r="D58" s="3">
        <v>42124</v>
      </c>
      <c r="E58" s="99" t="s">
        <v>5614</v>
      </c>
      <c r="F58" s="99" t="s">
        <v>5759</v>
      </c>
      <c r="G58" s="99" t="s">
        <v>5646</v>
      </c>
      <c r="H58" s="99"/>
      <c r="I58" s="99" t="s">
        <v>5647</v>
      </c>
      <c r="J58" s="99"/>
      <c r="K58" s="99">
        <v>20</v>
      </c>
      <c r="L58" s="99"/>
      <c r="M58" s="99">
        <v>20</v>
      </c>
      <c r="N58" s="99" t="s">
        <v>5665</v>
      </c>
      <c r="O58" s="99" t="s">
        <v>5648</v>
      </c>
      <c r="P58" s="99" t="s">
        <v>5619</v>
      </c>
      <c r="Q58" s="99" t="s">
        <v>5649</v>
      </c>
      <c r="R58" s="99" t="s">
        <v>5786</v>
      </c>
      <c r="S58" s="3">
        <v>42688</v>
      </c>
      <c r="T58" s="3">
        <v>44607</v>
      </c>
      <c r="U58" s="99" t="s">
        <v>5651</v>
      </c>
      <c r="V58" s="99" t="s">
        <v>5622</v>
      </c>
      <c r="W58" s="99" t="s">
        <v>5622</v>
      </c>
      <c r="X58" s="99" t="s">
        <v>5651</v>
      </c>
      <c r="Y58" s="99" t="s">
        <v>5623</v>
      </c>
    </row>
    <row r="59" spans="1:25">
      <c r="A59" s="51">
        <v>1139</v>
      </c>
      <c r="B59" s="99" t="s">
        <v>5787</v>
      </c>
      <c r="C59" s="3">
        <v>42124</v>
      </c>
      <c r="D59" s="3">
        <v>42124</v>
      </c>
      <c r="E59" s="99" t="s">
        <v>5614</v>
      </c>
      <c r="F59" s="99" t="s">
        <v>5759</v>
      </c>
      <c r="G59" s="99" t="s">
        <v>5646</v>
      </c>
      <c r="H59" s="99"/>
      <c r="I59" s="99" t="s">
        <v>5647</v>
      </c>
      <c r="J59" s="99"/>
      <c r="K59" s="99">
        <v>252</v>
      </c>
      <c r="L59" s="99"/>
      <c r="M59" s="99">
        <v>250</v>
      </c>
      <c r="N59" s="99" t="s">
        <v>5627</v>
      </c>
      <c r="O59" s="99" t="s">
        <v>5648</v>
      </c>
      <c r="P59" s="99" t="s">
        <v>5619</v>
      </c>
      <c r="Q59" s="99" t="s">
        <v>5649</v>
      </c>
      <c r="R59" s="99" t="s">
        <v>5726</v>
      </c>
      <c r="S59" s="3">
        <v>43941</v>
      </c>
      <c r="T59" s="3">
        <v>44650</v>
      </c>
      <c r="U59" s="99" t="s">
        <v>5651</v>
      </c>
      <c r="V59" s="99" t="s">
        <v>5622</v>
      </c>
      <c r="W59" s="99" t="s">
        <v>5622</v>
      </c>
      <c r="X59" s="99" t="s">
        <v>5651</v>
      </c>
      <c r="Y59" s="99" t="s">
        <v>5623</v>
      </c>
    </row>
    <row r="60" spans="1:25">
      <c r="A60" s="51">
        <v>1141</v>
      </c>
      <c r="B60" s="99" t="s">
        <v>5788</v>
      </c>
      <c r="C60" s="3">
        <v>42124</v>
      </c>
      <c r="D60" s="3">
        <v>42124</v>
      </c>
      <c r="E60" s="99" t="s">
        <v>5614</v>
      </c>
      <c r="F60" s="99" t="s">
        <v>5759</v>
      </c>
      <c r="G60" s="99" t="s">
        <v>5646</v>
      </c>
      <c r="H60" s="99"/>
      <c r="I60" s="99" t="s">
        <v>5647</v>
      </c>
      <c r="J60" s="99"/>
      <c r="K60" s="99">
        <v>80</v>
      </c>
      <c r="L60" s="99"/>
      <c r="M60" s="99">
        <v>80</v>
      </c>
      <c r="N60" s="99" t="s">
        <v>5627</v>
      </c>
      <c r="O60" s="99" t="s">
        <v>5632</v>
      </c>
      <c r="P60" s="99" t="s">
        <v>5619</v>
      </c>
      <c r="Q60" s="99" t="s">
        <v>5649</v>
      </c>
      <c r="R60" s="99" t="s">
        <v>5789</v>
      </c>
      <c r="S60" s="3">
        <v>43465</v>
      </c>
      <c r="T60" s="3">
        <v>44679</v>
      </c>
      <c r="U60" s="99" t="s">
        <v>5651</v>
      </c>
      <c r="V60" s="99" t="s">
        <v>5622</v>
      </c>
      <c r="W60" s="99" t="s">
        <v>5622</v>
      </c>
      <c r="X60" s="99" t="s">
        <v>5651</v>
      </c>
      <c r="Y60" s="99" t="s">
        <v>5623</v>
      </c>
    </row>
    <row r="61" spans="1:25">
      <c r="A61" s="51">
        <v>1143</v>
      </c>
      <c r="B61" s="99" t="s">
        <v>5790</v>
      </c>
      <c r="C61" s="3">
        <v>42123</v>
      </c>
      <c r="D61" s="3">
        <v>42124</v>
      </c>
      <c r="E61" s="99" t="s">
        <v>5614</v>
      </c>
      <c r="F61" s="99" t="s">
        <v>5759</v>
      </c>
      <c r="G61" s="99" t="s">
        <v>5625</v>
      </c>
      <c r="H61" s="99"/>
      <c r="I61" s="99" t="s">
        <v>5655</v>
      </c>
      <c r="J61" s="99"/>
      <c r="K61" s="99">
        <v>10</v>
      </c>
      <c r="L61" s="99"/>
      <c r="M61" s="99">
        <v>10</v>
      </c>
      <c r="N61" s="99" t="s">
        <v>5627</v>
      </c>
      <c r="O61" s="99" t="s">
        <v>5791</v>
      </c>
      <c r="P61" s="99" t="s">
        <v>5619</v>
      </c>
      <c r="Q61" s="99" t="s">
        <v>5649</v>
      </c>
      <c r="R61" s="99" t="s">
        <v>5792</v>
      </c>
      <c r="S61" s="3">
        <v>43100</v>
      </c>
      <c r="T61" s="3">
        <v>44561</v>
      </c>
      <c r="U61" s="99" t="s">
        <v>5651</v>
      </c>
      <c r="V61" s="99" t="s">
        <v>5622</v>
      </c>
      <c r="W61" s="99" t="s">
        <v>5622</v>
      </c>
      <c r="X61" s="99" t="s">
        <v>5651</v>
      </c>
      <c r="Y61" s="99" t="s">
        <v>5623</v>
      </c>
    </row>
    <row r="62" spans="1:25">
      <c r="A62" s="51">
        <v>1157</v>
      </c>
      <c r="B62" s="99" t="s">
        <v>5793</v>
      </c>
      <c r="C62" s="3">
        <v>42116</v>
      </c>
      <c r="D62" s="3">
        <v>42124</v>
      </c>
      <c r="E62" s="99" t="s">
        <v>5614</v>
      </c>
      <c r="F62" s="99" t="s">
        <v>5759</v>
      </c>
      <c r="G62" s="99" t="s">
        <v>5646</v>
      </c>
      <c r="H62" s="99"/>
      <c r="I62" s="99" t="s">
        <v>5647</v>
      </c>
      <c r="J62" s="99"/>
      <c r="K62" s="99">
        <v>50</v>
      </c>
      <c r="L62" s="99"/>
      <c r="M62" s="99">
        <v>50</v>
      </c>
      <c r="N62" s="99" t="s">
        <v>5627</v>
      </c>
      <c r="O62" s="99" t="s">
        <v>5632</v>
      </c>
      <c r="P62" s="99" t="s">
        <v>5619</v>
      </c>
      <c r="Q62" s="99" t="s">
        <v>5649</v>
      </c>
      <c r="R62" s="99" t="s">
        <v>5789</v>
      </c>
      <c r="S62" s="3">
        <v>43465</v>
      </c>
      <c r="T62" s="3">
        <v>44679</v>
      </c>
      <c r="U62" s="99" t="s">
        <v>5651</v>
      </c>
      <c r="V62" s="99" t="s">
        <v>5622</v>
      </c>
      <c r="W62" s="99" t="s">
        <v>5622</v>
      </c>
      <c r="X62" s="99" t="s">
        <v>5651</v>
      </c>
      <c r="Y62" s="99" t="s">
        <v>5623</v>
      </c>
    </row>
    <row r="63" spans="1:25">
      <c r="A63" s="51">
        <v>1158</v>
      </c>
      <c r="B63" s="99" t="s">
        <v>5794</v>
      </c>
      <c r="C63" s="3">
        <v>42123</v>
      </c>
      <c r="D63" s="3">
        <v>42124</v>
      </c>
      <c r="E63" s="99" t="s">
        <v>5614</v>
      </c>
      <c r="F63" s="99" t="s">
        <v>5759</v>
      </c>
      <c r="G63" s="99" t="s">
        <v>5646</v>
      </c>
      <c r="H63" s="99" t="s">
        <v>5625</v>
      </c>
      <c r="I63" s="99" t="s">
        <v>5647</v>
      </c>
      <c r="J63" s="99" t="s">
        <v>5655</v>
      </c>
      <c r="K63" s="99">
        <v>308.5</v>
      </c>
      <c r="L63" s="99">
        <v>308.7</v>
      </c>
      <c r="M63" s="99">
        <v>300</v>
      </c>
      <c r="N63" s="99" t="s">
        <v>5627</v>
      </c>
      <c r="O63" s="99" t="s">
        <v>5648</v>
      </c>
      <c r="P63" s="99" t="s">
        <v>5619</v>
      </c>
      <c r="Q63" s="99" t="s">
        <v>5649</v>
      </c>
      <c r="R63" s="99" t="s">
        <v>5795</v>
      </c>
      <c r="S63" s="3">
        <v>43465</v>
      </c>
      <c r="T63" s="3">
        <v>44196</v>
      </c>
      <c r="U63" s="99" t="s">
        <v>5651</v>
      </c>
      <c r="V63" s="99" t="s">
        <v>5622</v>
      </c>
      <c r="W63" s="99" t="s">
        <v>5622</v>
      </c>
      <c r="X63" s="99" t="s">
        <v>5651</v>
      </c>
      <c r="Y63" s="99" t="s">
        <v>5623</v>
      </c>
    </row>
    <row r="64" spans="1:25">
      <c r="A64" s="51">
        <v>1166</v>
      </c>
      <c r="B64" s="99" t="s">
        <v>5796</v>
      </c>
      <c r="C64" s="3">
        <v>42124</v>
      </c>
      <c r="D64" s="3">
        <v>42124</v>
      </c>
      <c r="E64" s="99" t="s">
        <v>5614</v>
      </c>
      <c r="F64" s="99" t="s">
        <v>5759</v>
      </c>
      <c r="G64" s="99" t="s">
        <v>5646</v>
      </c>
      <c r="H64" s="99"/>
      <c r="I64" s="99" t="s">
        <v>5647</v>
      </c>
      <c r="J64" s="99"/>
      <c r="K64" s="99">
        <v>200</v>
      </c>
      <c r="L64" s="99"/>
      <c r="M64" s="99">
        <v>200</v>
      </c>
      <c r="N64" s="99" t="s">
        <v>5627</v>
      </c>
      <c r="O64" s="99" t="s">
        <v>5697</v>
      </c>
      <c r="P64" s="99" t="s">
        <v>5619</v>
      </c>
      <c r="Q64" s="99" t="s">
        <v>3926</v>
      </c>
      <c r="R64" s="99" t="s">
        <v>5797</v>
      </c>
      <c r="S64" s="3">
        <v>43983</v>
      </c>
      <c r="T64" s="3">
        <v>44651</v>
      </c>
      <c r="U64" s="99" t="s">
        <v>5651</v>
      </c>
      <c r="V64" s="99" t="s">
        <v>5622</v>
      </c>
      <c r="W64" s="99" t="s">
        <v>5622</v>
      </c>
      <c r="X64" s="99" t="s">
        <v>5651</v>
      </c>
      <c r="Y64" s="99" t="s">
        <v>5623</v>
      </c>
    </row>
    <row r="65" spans="1:25">
      <c r="A65" s="51">
        <v>1169</v>
      </c>
      <c r="B65" s="99" t="s">
        <v>5798</v>
      </c>
      <c r="C65" s="3">
        <v>42124</v>
      </c>
      <c r="D65" s="3">
        <v>42124</v>
      </c>
      <c r="E65" s="99" t="s">
        <v>5614</v>
      </c>
      <c r="F65" s="99" t="s">
        <v>5759</v>
      </c>
      <c r="G65" s="99" t="s">
        <v>5625</v>
      </c>
      <c r="H65" s="99"/>
      <c r="I65" s="99" t="s">
        <v>5655</v>
      </c>
      <c r="J65" s="99"/>
      <c r="K65" s="99">
        <v>70</v>
      </c>
      <c r="L65" s="99"/>
      <c r="M65" s="99">
        <v>69.599999999999994</v>
      </c>
      <c r="N65" s="99" t="s">
        <v>5627</v>
      </c>
      <c r="O65" s="99" t="s">
        <v>5618</v>
      </c>
      <c r="P65" s="99" t="s">
        <v>5619</v>
      </c>
      <c r="Q65" s="99" t="s">
        <v>3926</v>
      </c>
      <c r="R65" s="99" t="s">
        <v>5799</v>
      </c>
      <c r="S65" s="3">
        <v>43862</v>
      </c>
      <c r="T65" s="3">
        <v>44279</v>
      </c>
      <c r="U65" s="99" t="s">
        <v>5651</v>
      </c>
      <c r="V65" s="99" t="s">
        <v>5622</v>
      </c>
      <c r="W65" s="99" t="s">
        <v>5622</v>
      </c>
      <c r="X65" s="99" t="s">
        <v>5651</v>
      </c>
      <c r="Y65" s="99" t="s">
        <v>5623</v>
      </c>
    </row>
    <row r="66" spans="1:25">
      <c r="A66" s="51">
        <v>1170</v>
      </c>
      <c r="B66" s="99" t="s">
        <v>5800</v>
      </c>
      <c r="C66" s="3">
        <v>42124</v>
      </c>
      <c r="D66" s="3">
        <v>42124</v>
      </c>
      <c r="E66" s="99" t="s">
        <v>5614</v>
      </c>
      <c r="F66" s="99" t="s">
        <v>5759</v>
      </c>
      <c r="G66" s="99" t="s">
        <v>5625</v>
      </c>
      <c r="H66" s="99"/>
      <c r="I66" s="99" t="s">
        <v>5655</v>
      </c>
      <c r="J66" s="99"/>
      <c r="K66" s="99">
        <v>250</v>
      </c>
      <c r="L66" s="99"/>
      <c r="M66" s="99">
        <v>250</v>
      </c>
      <c r="N66" s="99" t="s">
        <v>5627</v>
      </c>
      <c r="O66" s="99" t="s">
        <v>5618</v>
      </c>
      <c r="P66" s="99" t="s">
        <v>5619</v>
      </c>
      <c r="Q66" s="99" t="s">
        <v>3926</v>
      </c>
      <c r="R66" s="99" t="s">
        <v>5801</v>
      </c>
      <c r="S66" s="3">
        <v>43344</v>
      </c>
      <c r="T66" s="3">
        <v>43831</v>
      </c>
      <c r="U66" s="99" t="s">
        <v>5651</v>
      </c>
      <c r="V66" s="99" t="s">
        <v>5622</v>
      </c>
      <c r="W66" s="99" t="s">
        <v>5622</v>
      </c>
      <c r="X66" s="99" t="s">
        <v>5651</v>
      </c>
      <c r="Y66" s="99" t="s">
        <v>5623</v>
      </c>
    </row>
    <row r="67" spans="1:25">
      <c r="A67" s="51">
        <v>1171</v>
      </c>
      <c r="B67" s="99" t="s">
        <v>5802</v>
      </c>
      <c r="C67" s="3">
        <v>42124</v>
      </c>
      <c r="D67" s="3">
        <v>42124</v>
      </c>
      <c r="E67" s="99" t="s">
        <v>5614</v>
      </c>
      <c r="F67" s="99" t="s">
        <v>5759</v>
      </c>
      <c r="G67" s="99" t="s">
        <v>5646</v>
      </c>
      <c r="H67" s="99"/>
      <c r="I67" s="99" t="s">
        <v>5647</v>
      </c>
      <c r="J67" s="99"/>
      <c r="K67" s="99">
        <v>500</v>
      </c>
      <c r="L67" s="99"/>
      <c r="M67" s="99">
        <v>500</v>
      </c>
      <c r="N67" s="99" t="s">
        <v>5627</v>
      </c>
      <c r="O67" s="99" t="s">
        <v>5742</v>
      </c>
      <c r="P67" s="99" t="s">
        <v>5743</v>
      </c>
      <c r="Q67" s="99" t="s">
        <v>3926</v>
      </c>
      <c r="R67" s="99" t="s">
        <v>5744</v>
      </c>
      <c r="S67" s="3">
        <v>43465</v>
      </c>
      <c r="T67" s="3">
        <v>44348</v>
      </c>
      <c r="U67" s="99" t="s">
        <v>5651</v>
      </c>
      <c r="V67" s="99" t="s">
        <v>5622</v>
      </c>
      <c r="W67" s="99" t="s">
        <v>5622</v>
      </c>
      <c r="X67" s="99" t="s">
        <v>5651</v>
      </c>
      <c r="Y67" s="99" t="s">
        <v>5736</v>
      </c>
    </row>
    <row r="68" spans="1:25">
      <c r="A68" s="51">
        <v>1175</v>
      </c>
      <c r="B68" s="99" t="s">
        <v>5803</v>
      </c>
      <c r="C68" s="3">
        <v>42123</v>
      </c>
      <c r="D68" s="3">
        <v>42124</v>
      </c>
      <c r="E68" s="99" t="s">
        <v>5614</v>
      </c>
      <c r="F68" s="99" t="s">
        <v>5759</v>
      </c>
      <c r="G68" s="99" t="s">
        <v>5625</v>
      </c>
      <c r="H68" s="99"/>
      <c r="I68" s="99" t="s">
        <v>5655</v>
      </c>
      <c r="J68" s="99"/>
      <c r="K68" s="99">
        <v>125</v>
      </c>
      <c r="L68" s="99"/>
      <c r="M68" s="99">
        <v>125</v>
      </c>
      <c r="N68" s="99" t="s">
        <v>5665</v>
      </c>
      <c r="O68" s="99" t="s">
        <v>5697</v>
      </c>
      <c r="P68" s="99" t="s">
        <v>5619</v>
      </c>
      <c r="Q68" s="99" t="s">
        <v>3926</v>
      </c>
      <c r="R68" s="99" t="s">
        <v>5797</v>
      </c>
      <c r="S68" s="3">
        <v>43344</v>
      </c>
      <c r="T68" s="3">
        <v>44211</v>
      </c>
      <c r="U68" s="99" t="s">
        <v>5651</v>
      </c>
      <c r="V68" s="99" t="s">
        <v>5622</v>
      </c>
      <c r="W68" s="99" t="s">
        <v>5622</v>
      </c>
      <c r="X68" s="99" t="s">
        <v>5651</v>
      </c>
      <c r="Y68" s="99" t="s">
        <v>5736</v>
      </c>
    </row>
    <row r="69" spans="1:25">
      <c r="A69" s="51">
        <v>1189</v>
      </c>
      <c r="B69" s="99" t="s">
        <v>5804</v>
      </c>
      <c r="C69" s="3">
        <v>42122</v>
      </c>
      <c r="D69" s="3">
        <v>42124</v>
      </c>
      <c r="E69" s="99" t="s">
        <v>5614</v>
      </c>
      <c r="F69" s="99" t="s">
        <v>5759</v>
      </c>
      <c r="G69" s="99" t="s">
        <v>5646</v>
      </c>
      <c r="H69" s="99"/>
      <c r="I69" s="99" t="s">
        <v>5647</v>
      </c>
      <c r="J69" s="99"/>
      <c r="K69" s="99">
        <v>150</v>
      </c>
      <c r="L69" s="99"/>
      <c r="M69" s="99">
        <v>150</v>
      </c>
      <c r="N69" s="99" t="s">
        <v>5627</v>
      </c>
      <c r="O69" s="99" t="s">
        <v>5805</v>
      </c>
      <c r="P69" s="99" t="s">
        <v>5743</v>
      </c>
      <c r="Q69" s="99" t="s">
        <v>3926</v>
      </c>
      <c r="R69" s="99" t="s">
        <v>5806</v>
      </c>
      <c r="S69" s="3">
        <v>43861</v>
      </c>
      <c r="T69" s="3">
        <v>43861</v>
      </c>
      <c r="U69" s="99" t="s">
        <v>5651</v>
      </c>
      <c r="V69" s="99" t="s">
        <v>5622</v>
      </c>
      <c r="W69" s="99" t="s">
        <v>5622</v>
      </c>
      <c r="X69" s="99" t="s">
        <v>5651</v>
      </c>
      <c r="Y69" s="99" t="s">
        <v>5736</v>
      </c>
    </row>
    <row r="70" spans="1:25">
      <c r="A70" s="51">
        <v>1191</v>
      </c>
      <c r="B70" s="99" t="s">
        <v>5807</v>
      </c>
      <c r="C70" s="3">
        <v>42124</v>
      </c>
      <c r="D70" s="3">
        <v>42124</v>
      </c>
      <c r="E70" s="99" t="s">
        <v>5614</v>
      </c>
      <c r="F70" s="99" t="s">
        <v>5759</v>
      </c>
      <c r="G70" s="99" t="s">
        <v>5646</v>
      </c>
      <c r="H70" s="99"/>
      <c r="I70" s="99" t="s">
        <v>5647</v>
      </c>
      <c r="J70" s="99"/>
      <c r="K70" s="99">
        <v>120</v>
      </c>
      <c r="L70" s="99"/>
      <c r="M70" s="99">
        <v>120</v>
      </c>
      <c r="N70" s="99" t="s">
        <v>5627</v>
      </c>
      <c r="O70" s="99" t="s">
        <v>5618</v>
      </c>
      <c r="P70" s="99" t="s">
        <v>5619</v>
      </c>
      <c r="Q70" s="99" t="s">
        <v>3926</v>
      </c>
      <c r="R70" s="99" t="s">
        <v>5808</v>
      </c>
      <c r="S70" s="3">
        <v>43374</v>
      </c>
      <c r="T70" s="3">
        <v>44545</v>
      </c>
      <c r="U70" s="99" t="s">
        <v>5651</v>
      </c>
      <c r="V70" s="99" t="s">
        <v>5622</v>
      </c>
      <c r="W70" s="99" t="s">
        <v>5622</v>
      </c>
      <c r="X70" s="99" t="s">
        <v>5651</v>
      </c>
      <c r="Y70" s="99" t="s">
        <v>5736</v>
      </c>
    </row>
    <row r="71" spans="1:25">
      <c r="A71" s="51">
        <v>1192</v>
      </c>
      <c r="B71" s="99" t="s">
        <v>5809</v>
      </c>
      <c r="C71" s="3">
        <v>42123</v>
      </c>
      <c r="D71" s="3">
        <v>42124</v>
      </c>
      <c r="E71" s="99" t="s">
        <v>5614</v>
      </c>
      <c r="F71" s="99" t="s">
        <v>5759</v>
      </c>
      <c r="G71" s="99" t="s">
        <v>5646</v>
      </c>
      <c r="H71" s="99" t="s">
        <v>5625</v>
      </c>
      <c r="I71" s="99" t="s">
        <v>5647</v>
      </c>
      <c r="J71" s="99" t="s">
        <v>5655</v>
      </c>
      <c r="K71" s="99">
        <v>359.6</v>
      </c>
      <c r="L71" s="99">
        <v>365</v>
      </c>
      <c r="M71" s="99">
        <v>350</v>
      </c>
      <c r="N71" s="99" t="s">
        <v>5627</v>
      </c>
      <c r="O71" s="99" t="s">
        <v>5628</v>
      </c>
      <c r="P71" s="99" t="s">
        <v>5619</v>
      </c>
      <c r="Q71" s="99" t="s">
        <v>3924</v>
      </c>
      <c r="R71" s="99" t="s">
        <v>5810</v>
      </c>
      <c r="S71" s="3">
        <v>44196</v>
      </c>
      <c r="T71" s="3">
        <v>44469</v>
      </c>
      <c r="U71" s="99" t="s">
        <v>5651</v>
      </c>
      <c r="V71" s="99" t="s">
        <v>5622</v>
      </c>
      <c r="W71" s="99" t="s">
        <v>5622</v>
      </c>
      <c r="X71" s="99" t="s">
        <v>5651</v>
      </c>
      <c r="Y71" s="99" t="s">
        <v>5623</v>
      </c>
    </row>
    <row r="72" spans="1:25">
      <c r="A72" s="51">
        <v>1196</v>
      </c>
      <c r="B72" s="99" t="s">
        <v>5811</v>
      </c>
      <c r="C72" s="3">
        <v>42124</v>
      </c>
      <c r="D72" s="3">
        <v>42124</v>
      </c>
      <c r="E72" s="99" t="s">
        <v>5614</v>
      </c>
      <c r="F72" s="99" t="s">
        <v>5759</v>
      </c>
      <c r="G72" s="99" t="s">
        <v>5646</v>
      </c>
      <c r="H72" s="99"/>
      <c r="I72" s="99" t="s">
        <v>5647</v>
      </c>
      <c r="J72" s="99"/>
      <c r="K72" s="99">
        <v>409.9</v>
      </c>
      <c r="L72" s="99"/>
      <c r="M72" s="99">
        <v>409.9</v>
      </c>
      <c r="N72" s="99" t="s">
        <v>5627</v>
      </c>
      <c r="O72" s="99" t="s">
        <v>5628</v>
      </c>
      <c r="P72" s="99" t="s">
        <v>5619</v>
      </c>
      <c r="Q72" s="99" t="s">
        <v>3924</v>
      </c>
      <c r="R72" s="99" t="s">
        <v>5810</v>
      </c>
      <c r="S72" s="3">
        <v>44378</v>
      </c>
      <c r="T72" s="3">
        <v>45108</v>
      </c>
      <c r="U72" s="99" t="s">
        <v>5651</v>
      </c>
      <c r="V72" s="99" t="s">
        <v>5622</v>
      </c>
      <c r="W72" s="99" t="s">
        <v>5622</v>
      </c>
      <c r="X72" s="99" t="s">
        <v>5651</v>
      </c>
      <c r="Y72" s="99" t="s">
        <v>5623</v>
      </c>
    </row>
    <row r="73" spans="1:25">
      <c r="A73" s="51">
        <v>1198</v>
      </c>
      <c r="B73" s="99" t="s">
        <v>5812</v>
      </c>
      <c r="C73" s="3">
        <v>42122</v>
      </c>
      <c r="D73" s="3">
        <v>42124</v>
      </c>
      <c r="E73" s="99" t="s">
        <v>5614</v>
      </c>
      <c r="F73" s="99" t="s">
        <v>5759</v>
      </c>
      <c r="G73" s="99" t="s">
        <v>5646</v>
      </c>
      <c r="H73" s="99"/>
      <c r="I73" s="99" t="s">
        <v>5647</v>
      </c>
      <c r="J73" s="99"/>
      <c r="K73" s="99">
        <v>150</v>
      </c>
      <c r="L73" s="99"/>
      <c r="M73" s="99">
        <v>150</v>
      </c>
      <c r="N73" s="99" t="s">
        <v>5627</v>
      </c>
      <c r="O73" s="99" t="s">
        <v>5628</v>
      </c>
      <c r="P73" s="99" t="s">
        <v>5619</v>
      </c>
      <c r="Q73" s="99" t="s">
        <v>3924</v>
      </c>
      <c r="R73" s="99" t="s">
        <v>5813</v>
      </c>
      <c r="S73" s="3">
        <v>44166</v>
      </c>
      <c r="T73" s="3">
        <v>44679</v>
      </c>
      <c r="U73" s="99" t="s">
        <v>5651</v>
      </c>
      <c r="V73" s="99" t="s">
        <v>5622</v>
      </c>
      <c r="W73" s="99" t="s">
        <v>5622</v>
      </c>
      <c r="X73" s="99" t="s">
        <v>5651</v>
      </c>
      <c r="Y73" s="99" t="s">
        <v>5623</v>
      </c>
    </row>
    <row r="74" spans="1:25">
      <c r="A74" s="51">
        <v>1200</v>
      </c>
      <c r="B74" s="99" t="s">
        <v>5814</v>
      </c>
      <c r="C74" s="3">
        <v>42124</v>
      </c>
      <c r="D74" s="3">
        <v>42124</v>
      </c>
      <c r="E74" s="99" t="s">
        <v>5614</v>
      </c>
      <c r="F74" s="99" t="s">
        <v>5759</v>
      </c>
      <c r="G74" s="99" t="s">
        <v>5646</v>
      </c>
      <c r="H74" s="99"/>
      <c r="I74" s="99" t="s">
        <v>5647</v>
      </c>
      <c r="J74" s="99"/>
      <c r="K74" s="99">
        <v>200</v>
      </c>
      <c r="L74" s="99"/>
      <c r="M74" s="99">
        <v>200</v>
      </c>
      <c r="N74" s="99" t="s">
        <v>5627</v>
      </c>
      <c r="O74" s="99" t="s">
        <v>5628</v>
      </c>
      <c r="P74" s="99" t="s">
        <v>5619</v>
      </c>
      <c r="Q74" s="99" t="s">
        <v>3924</v>
      </c>
      <c r="R74" s="99" t="s">
        <v>5656</v>
      </c>
      <c r="S74" s="3">
        <v>43465</v>
      </c>
      <c r="T74" s="3">
        <v>44681</v>
      </c>
      <c r="U74" s="99" t="s">
        <v>5651</v>
      </c>
      <c r="V74" s="99" t="s">
        <v>5622</v>
      </c>
      <c r="W74" s="99" t="s">
        <v>5622</v>
      </c>
      <c r="X74" s="99" t="s">
        <v>5651</v>
      </c>
      <c r="Y74" s="99" t="s">
        <v>5623</v>
      </c>
    </row>
    <row r="75" spans="1:25">
      <c r="A75" s="51">
        <v>1204</v>
      </c>
      <c r="B75" s="99" t="s">
        <v>5815</v>
      </c>
      <c r="C75" s="3">
        <v>42124</v>
      </c>
      <c r="D75" s="3">
        <v>42124</v>
      </c>
      <c r="E75" s="99" t="s">
        <v>5614</v>
      </c>
      <c r="F75" s="99" t="s">
        <v>5759</v>
      </c>
      <c r="G75" s="99" t="s">
        <v>5646</v>
      </c>
      <c r="H75" s="99" t="s">
        <v>5625</v>
      </c>
      <c r="I75" s="99" t="s">
        <v>5647</v>
      </c>
      <c r="J75" s="99" t="s">
        <v>5655</v>
      </c>
      <c r="K75" s="99">
        <v>200</v>
      </c>
      <c r="L75" s="99">
        <v>200</v>
      </c>
      <c r="M75" s="99">
        <v>200</v>
      </c>
      <c r="N75" s="99" t="s">
        <v>5617</v>
      </c>
      <c r="O75" s="99" t="s">
        <v>5666</v>
      </c>
      <c r="P75" s="99" t="s">
        <v>5619</v>
      </c>
      <c r="Q75" s="99" t="s">
        <v>3924</v>
      </c>
      <c r="R75" s="99" t="s">
        <v>5816</v>
      </c>
      <c r="S75" s="3">
        <v>43983</v>
      </c>
      <c r="T75" s="3">
        <v>44666</v>
      </c>
      <c r="U75" s="99" t="s">
        <v>5651</v>
      </c>
      <c r="V75" s="99" t="s">
        <v>5622</v>
      </c>
      <c r="W75" s="99" t="s">
        <v>5622</v>
      </c>
      <c r="X75" s="99" t="s">
        <v>5651</v>
      </c>
      <c r="Y75" s="99" t="s">
        <v>5623</v>
      </c>
    </row>
    <row r="76" spans="1:25">
      <c r="A76" s="51">
        <v>1207</v>
      </c>
      <c r="B76" s="99" t="s">
        <v>5817</v>
      </c>
      <c r="C76" s="3">
        <v>42124</v>
      </c>
      <c r="D76" s="3">
        <v>42124</v>
      </c>
      <c r="E76" s="99" t="s">
        <v>5614</v>
      </c>
      <c r="F76" s="99" t="s">
        <v>5759</v>
      </c>
      <c r="G76" s="99" t="s">
        <v>5646</v>
      </c>
      <c r="H76" s="99"/>
      <c r="I76" s="99" t="s">
        <v>5647</v>
      </c>
      <c r="J76" s="99"/>
      <c r="K76" s="99">
        <v>200</v>
      </c>
      <c r="L76" s="99"/>
      <c r="M76" s="99">
        <v>200</v>
      </c>
      <c r="N76" s="99" t="s">
        <v>5627</v>
      </c>
      <c r="O76" s="99" t="s">
        <v>5666</v>
      </c>
      <c r="P76" s="99" t="s">
        <v>5619</v>
      </c>
      <c r="Q76" s="99" t="s">
        <v>3924</v>
      </c>
      <c r="R76" s="99" t="s">
        <v>5818</v>
      </c>
      <c r="S76" s="3">
        <v>43983</v>
      </c>
      <c r="T76" s="3">
        <v>45016</v>
      </c>
      <c r="U76" s="99" t="s">
        <v>5651</v>
      </c>
      <c r="V76" s="99" t="s">
        <v>5622</v>
      </c>
      <c r="W76" s="99" t="s">
        <v>5622</v>
      </c>
      <c r="X76" s="99" t="s">
        <v>5651</v>
      </c>
      <c r="Y76" s="99" t="s">
        <v>5623</v>
      </c>
    </row>
    <row r="77" spans="1:25">
      <c r="A77" s="51">
        <v>1208</v>
      </c>
      <c r="B77" s="99" t="s">
        <v>5819</v>
      </c>
      <c r="C77" s="3">
        <v>42124</v>
      </c>
      <c r="D77" s="3">
        <v>42124</v>
      </c>
      <c r="E77" s="99" t="s">
        <v>5614</v>
      </c>
      <c r="F77" s="99" t="s">
        <v>5759</v>
      </c>
      <c r="G77" s="99" t="s">
        <v>5625</v>
      </c>
      <c r="H77" s="99" t="s">
        <v>5646</v>
      </c>
      <c r="I77" s="99" t="s">
        <v>5655</v>
      </c>
      <c r="J77" s="99" t="s">
        <v>5647</v>
      </c>
      <c r="K77" s="99">
        <v>200</v>
      </c>
      <c r="L77" s="99">
        <v>450</v>
      </c>
      <c r="M77" s="99">
        <v>650</v>
      </c>
      <c r="N77" s="99" t="s">
        <v>5627</v>
      </c>
      <c r="O77" s="99" t="s">
        <v>5820</v>
      </c>
      <c r="P77" s="99" t="s">
        <v>5619</v>
      </c>
      <c r="Q77" s="99" t="s">
        <v>3924</v>
      </c>
      <c r="R77" s="99" t="s">
        <v>5821</v>
      </c>
      <c r="S77" s="3">
        <v>43465</v>
      </c>
      <c r="T77" s="3">
        <v>44286</v>
      </c>
      <c r="U77" s="99" t="s">
        <v>5651</v>
      </c>
      <c r="V77" s="99" t="s">
        <v>5622</v>
      </c>
      <c r="W77" s="99" t="s">
        <v>5622</v>
      </c>
      <c r="X77" s="99" t="s">
        <v>5651</v>
      </c>
      <c r="Y77" s="99" t="s">
        <v>5623</v>
      </c>
    </row>
    <row r="78" spans="1:25">
      <c r="A78" s="51">
        <v>1211</v>
      </c>
      <c r="B78" s="99" t="s">
        <v>5822</v>
      </c>
      <c r="C78" s="3">
        <v>42124</v>
      </c>
      <c r="D78" s="3">
        <v>42124</v>
      </c>
      <c r="E78" s="99" t="s">
        <v>5614</v>
      </c>
      <c r="F78" s="99" t="s">
        <v>5759</v>
      </c>
      <c r="G78" s="99" t="s">
        <v>5646</v>
      </c>
      <c r="H78" s="99"/>
      <c r="I78" s="99" t="s">
        <v>5647</v>
      </c>
      <c r="J78" s="99"/>
      <c r="K78" s="99">
        <v>101.7</v>
      </c>
      <c r="L78" s="99"/>
      <c r="M78" s="99">
        <v>101.7</v>
      </c>
      <c r="N78" s="99" t="s">
        <v>5627</v>
      </c>
      <c r="O78" s="99" t="s">
        <v>5632</v>
      </c>
      <c r="P78" s="99" t="s">
        <v>5619</v>
      </c>
      <c r="Q78" s="99" t="s">
        <v>3924</v>
      </c>
      <c r="R78" s="99" t="s">
        <v>5662</v>
      </c>
      <c r="S78" s="3">
        <v>43281</v>
      </c>
      <c r="T78" s="3">
        <v>44681</v>
      </c>
      <c r="U78" s="99" t="s">
        <v>5651</v>
      </c>
      <c r="V78" s="99" t="s">
        <v>5622</v>
      </c>
      <c r="W78" s="99" t="s">
        <v>5622</v>
      </c>
      <c r="X78" s="99" t="s">
        <v>5651</v>
      </c>
      <c r="Y78" s="99" t="s">
        <v>5623</v>
      </c>
    </row>
    <row r="79" spans="1:25">
      <c r="A79" s="51">
        <v>1212</v>
      </c>
      <c r="B79" s="99" t="s">
        <v>5823</v>
      </c>
      <c r="C79" s="3">
        <v>42124</v>
      </c>
      <c r="D79" s="3">
        <v>42124</v>
      </c>
      <c r="E79" s="99" t="s">
        <v>5614</v>
      </c>
      <c r="F79" s="99" t="s">
        <v>5759</v>
      </c>
      <c r="G79" s="99" t="s">
        <v>5646</v>
      </c>
      <c r="H79" s="99"/>
      <c r="I79" s="99" t="s">
        <v>5647</v>
      </c>
      <c r="J79" s="99"/>
      <c r="K79" s="99">
        <v>101.7</v>
      </c>
      <c r="L79" s="99"/>
      <c r="M79" s="99">
        <v>101.7</v>
      </c>
      <c r="N79" s="99" t="s">
        <v>5627</v>
      </c>
      <c r="O79" s="99" t="s">
        <v>5632</v>
      </c>
      <c r="P79" s="99" t="s">
        <v>5619</v>
      </c>
      <c r="Q79" s="99" t="s">
        <v>3924</v>
      </c>
      <c r="R79" s="99" t="s">
        <v>5824</v>
      </c>
      <c r="S79" s="3">
        <v>43281</v>
      </c>
      <c r="T79" s="3">
        <v>44681</v>
      </c>
      <c r="U79" s="99" t="s">
        <v>5651</v>
      </c>
      <c r="V79" s="99" t="s">
        <v>5622</v>
      </c>
      <c r="W79" s="99" t="s">
        <v>5622</v>
      </c>
      <c r="X79" s="99" t="s">
        <v>5651</v>
      </c>
      <c r="Y79" s="99" t="s">
        <v>5623</v>
      </c>
    </row>
    <row r="80" spans="1:25">
      <c r="A80" s="51">
        <v>1215</v>
      </c>
      <c r="B80" s="99" t="s">
        <v>5825</v>
      </c>
      <c r="C80" s="3">
        <v>42122</v>
      </c>
      <c r="D80" s="3">
        <v>42124</v>
      </c>
      <c r="E80" s="99" t="s">
        <v>5614</v>
      </c>
      <c r="F80" s="99" t="s">
        <v>5759</v>
      </c>
      <c r="G80" s="99" t="s">
        <v>5646</v>
      </c>
      <c r="H80" s="99"/>
      <c r="I80" s="99" t="s">
        <v>5647</v>
      </c>
      <c r="J80" s="99"/>
      <c r="K80" s="99">
        <v>153.69999999999999</v>
      </c>
      <c r="L80" s="99"/>
      <c r="M80" s="99">
        <v>153.72999999999999</v>
      </c>
      <c r="N80" s="99" t="s">
        <v>5627</v>
      </c>
      <c r="O80" s="99" t="s">
        <v>5632</v>
      </c>
      <c r="P80" s="99" t="s">
        <v>5619</v>
      </c>
      <c r="Q80" s="99" t="s">
        <v>3924</v>
      </c>
      <c r="R80" s="99" t="s">
        <v>5662</v>
      </c>
      <c r="S80" s="3">
        <v>43830</v>
      </c>
      <c r="T80" s="3">
        <v>44561</v>
      </c>
      <c r="U80" s="99" t="s">
        <v>5651</v>
      </c>
      <c r="V80" s="99" t="s">
        <v>5622</v>
      </c>
      <c r="W80" s="99" t="s">
        <v>5622</v>
      </c>
      <c r="X80" s="99" t="s">
        <v>5651</v>
      </c>
      <c r="Y80" s="99" t="s">
        <v>5623</v>
      </c>
    </row>
    <row r="81" spans="1:25">
      <c r="A81" s="51">
        <v>1217</v>
      </c>
      <c r="B81" s="99" t="s">
        <v>5826</v>
      </c>
      <c r="C81" s="3">
        <v>42122</v>
      </c>
      <c r="D81" s="3">
        <v>42124</v>
      </c>
      <c r="E81" s="99" t="s">
        <v>5614</v>
      </c>
      <c r="F81" s="99" t="s">
        <v>5759</v>
      </c>
      <c r="G81" s="99" t="s">
        <v>5646</v>
      </c>
      <c r="H81" s="99"/>
      <c r="I81" s="99" t="s">
        <v>5647</v>
      </c>
      <c r="J81" s="99"/>
      <c r="K81" s="99">
        <v>102</v>
      </c>
      <c r="L81" s="99"/>
      <c r="M81" s="99">
        <v>75</v>
      </c>
      <c r="N81" s="99" t="s">
        <v>5627</v>
      </c>
      <c r="O81" s="99" t="s">
        <v>5632</v>
      </c>
      <c r="P81" s="99" t="s">
        <v>5619</v>
      </c>
      <c r="Q81" s="99" t="s">
        <v>3924</v>
      </c>
      <c r="R81" s="99" t="s">
        <v>5662</v>
      </c>
      <c r="S81" s="3">
        <v>43830</v>
      </c>
      <c r="T81" s="3">
        <v>44377</v>
      </c>
      <c r="U81" s="99" t="s">
        <v>5651</v>
      </c>
      <c r="V81" s="99" t="s">
        <v>5622</v>
      </c>
      <c r="W81" s="99" t="s">
        <v>5622</v>
      </c>
      <c r="X81" s="99" t="s">
        <v>5651</v>
      </c>
      <c r="Y81" s="99" t="s">
        <v>5623</v>
      </c>
    </row>
    <row r="82" spans="1:25">
      <c r="A82" s="51">
        <v>1218</v>
      </c>
      <c r="B82" s="99" t="s">
        <v>5827</v>
      </c>
      <c r="C82" s="3">
        <v>42122</v>
      </c>
      <c r="D82" s="3">
        <v>42124</v>
      </c>
      <c r="E82" s="99" t="s">
        <v>5614</v>
      </c>
      <c r="F82" s="99" t="s">
        <v>5759</v>
      </c>
      <c r="G82" s="99" t="s">
        <v>5646</v>
      </c>
      <c r="H82" s="99"/>
      <c r="I82" s="99" t="s">
        <v>5647</v>
      </c>
      <c r="J82" s="99"/>
      <c r="K82" s="99">
        <v>400</v>
      </c>
      <c r="L82" s="99"/>
      <c r="M82" s="99">
        <v>400</v>
      </c>
      <c r="N82" s="99" t="s">
        <v>5665</v>
      </c>
      <c r="O82" s="99" t="s">
        <v>5828</v>
      </c>
      <c r="P82" s="99" t="s">
        <v>5748</v>
      </c>
      <c r="Q82" s="99" t="s">
        <v>3924</v>
      </c>
      <c r="R82" s="99" t="s">
        <v>5829</v>
      </c>
      <c r="S82" s="3">
        <v>43800</v>
      </c>
      <c r="T82" s="3">
        <v>45458</v>
      </c>
      <c r="U82" s="99" t="s">
        <v>5651</v>
      </c>
      <c r="V82" s="99" t="s">
        <v>5622</v>
      </c>
      <c r="W82" s="99" t="s">
        <v>5622</v>
      </c>
      <c r="X82" s="99" t="s">
        <v>5651</v>
      </c>
      <c r="Y82" s="99" t="s">
        <v>5736</v>
      </c>
    </row>
    <row r="83" spans="1:25">
      <c r="A83" s="51">
        <v>1222</v>
      </c>
      <c r="B83" s="99" t="s">
        <v>5830</v>
      </c>
      <c r="C83" s="3">
        <v>42430</v>
      </c>
      <c r="D83" s="3">
        <v>42437</v>
      </c>
      <c r="E83" s="99" t="s">
        <v>5614</v>
      </c>
      <c r="F83" s="99" t="s">
        <v>5831</v>
      </c>
      <c r="G83" s="99" t="s">
        <v>5646</v>
      </c>
      <c r="H83" s="99"/>
      <c r="I83" s="99" t="s">
        <v>5647</v>
      </c>
      <c r="J83" s="99"/>
      <c r="K83" s="99">
        <v>20</v>
      </c>
      <c r="L83" s="99"/>
      <c r="M83" s="99">
        <v>20</v>
      </c>
      <c r="N83" s="99" t="s">
        <v>5665</v>
      </c>
      <c r="O83" s="99" t="s">
        <v>5805</v>
      </c>
      <c r="P83" s="99" t="s">
        <v>5743</v>
      </c>
      <c r="Q83" s="99" t="s">
        <v>3926</v>
      </c>
      <c r="R83" s="99" t="s">
        <v>5832</v>
      </c>
      <c r="S83" s="3">
        <v>42705</v>
      </c>
      <c r="T83" s="3">
        <v>42705</v>
      </c>
      <c r="U83" s="99" t="s">
        <v>5651</v>
      </c>
      <c r="V83" s="99"/>
      <c r="W83" s="99"/>
      <c r="X83" s="99" t="s">
        <v>5651</v>
      </c>
      <c r="Y83" s="99"/>
    </row>
    <row r="84" spans="1:25">
      <c r="A84" s="51">
        <v>1223</v>
      </c>
      <c r="B84" s="99" t="s">
        <v>5833</v>
      </c>
      <c r="C84" s="3">
        <v>42482</v>
      </c>
      <c r="D84" s="3">
        <v>42492</v>
      </c>
      <c r="E84" s="99" t="s">
        <v>5614</v>
      </c>
      <c r="F84" s="99" t="s">
        <v>5834</v>
      </c>
      <c r="G84" s="99" t="s">
        <v>5646</v>
      </c>
      <c r="H84" s="99"/>
      <c r="I84" s="99" t="s">
        <v>5647</v>
      </c>
      <c r="J84" s="99"/>
      <c r="K84" s="99">
        <v>310.7</v>
      </c>
      <c r="L84" s="99"/>
      <c r="M84" s="99">
        <v>300</v>
      </c>
      <c r="N84" s="99" t="s">
        <v>5665</v>
      </c>
      <c r="O84" s="99" t="s">
        <v>5648</v>
      </c>
      <c r="P84" s="99" t="s">
        <v>5619</v>
      </c>
      <c r="Q84" s="99" t="s">
        <v>5649</v>
      </c>
      <c r="R84" s="99" t="s">
        <v>5795</v>
      </c>
      <c r="S84" s="3">
        <v>44196</v>
      </c>
      <c r="T84" s="3">
        <v>45125</v>
      </c>
      <c r="U84" s="99" t="s">
        <v>5651</v>
      </c>
      <c r="V84" s="99" t="s">
        <v>5622</v>
      </c>
      <c r="W84" s="99" t="s">
        <v>5622</v>
      </c>
      <c r="X84" s="99" t="s">
        <v>5651</v>
      </c>
      <c r="Y84" s="99" t="s">
        <v>5736</v>
      </c>
    </row>
    <row r="85" spans="1:25">
      <c r="A85" s="51">
        <v>1225</v>
      </c>
      <c r="B85" s="99" t="s">
        <v>5835</v>
      </c>
      <c r="C85" s="3">
        <v>42487</v>
      </c>
      <c r="D85" s="3">
        <v>42492</v>
      </c>
      <c r="E85" s="99" t="s">
        <v>5614</v>
      </c>
      <c r="F85" s="99" t="s">
        <v>5834</v>
      </c>
      <c r="G85" s="99" t="s">
        <v>5625</v>
      </c>
      <c r="H85" s="99" t="s">
        <v>5646</v>
      </c>
      <c r="I85" s="99" t="s">
        <v>5655</v>
      </c>
      <c r="J85" s="99" t="s">
        <v>5647</v>
      </c>
      <c r="K85" s="99">
        <v>10.45</v>
      </c>
      <c r="L85" s="99">
        <v>53.2</v>
      </c>
      <c r="M85" s="99">
        <v>60</v>
      </c>
      <c r="N85" s="99" t="s">
        <v>5665</v>
      </c>
      <c r="O85" s="99" t="s">
        <v>5706</v>
      </c>
      <c r="P85" s="99" t="s">
        <v>5619</v>
      </c>
      <c r="Q85" s="99" t="s">
        <v>5649</v>
      </c>
      <c r="R85" s="99" t="s">
        <v>5836</v>
      </c>
      <c r="S85" s="3">
        <v>43617</v>
      </c>
      <c r="T85" s="3">
        <v>44561</v>
      </c>
      <c r="U85" s="99" t="s">
        <v>5651</v>
      </c>
      <c r="V85" s="99" t="s">
        <v>5622</v>
      </c>
      <c r="W85" s="99" t="s">
        <v>5622</v>
      </c>
      <c r="X85" s="99" t="s">
        <v>5651</v>
      </c>
      <c r="Y85" s="99"/>
    </row>
    <row r="86" spans="1:25">
      <c r="A86" s="51">
        <v>1235</v>
      </c>
      <c r="B86" s="99" t="s">
        <v>5837</v>
      </c>
      <c r="C86" s="3">
        <v>42481</v>
      </c>
      <c r="D86" s="3">
        <v>42492</v>
      </c>
      <c r="E86" s="99" t="s">
        <v>5614</v>
      </c>
      <c r="F86" s="99" t="s">
        <v>5834</v>
      </c>
      <c r="G86" s="99" t="s">
        <v>5646</v>
      </c>
      <c r="H86" s="99" t="s">
        <v>5625</v>
      </c>
      <c r="I86" s="99" t="s">
        <v>5647</v>
      </c>
      <c r="J86" s="99" t="s">
        <v>5655</v>
      </c>
      <c r="K86" s="99">
        <v>86.64</v>
      </c>
      <c r="L86" s="99">
        <v>99</v>
      </c>
      <c r="M86" s="99">
        <v>85</v>
      </c>
      <c r="N86" s="99" t="s">
        <v>5665</v>
      </c>
      <c r="O86" s="99" t="s">
        <v>5706</v>
      </c>
      <c r="P86" s="99" t="s">
        <v>5619</v>
      </c>
      <c r="Q86" s="99" t="s">
        <v>5649</v>
      </c>
      <c r="R86" s="99" t="s">
        <v>5838</v>
      </c>
      <c r="S86" s="3">
        <v>43830</v>
      </c>
      <c r="T86" s="3">
        <v>44926</v>
      </c>
      <c r="U86" s="99" t="s">
        <v>5651</v>
      </c>
      <c r="V86" s="99" t="s">
        <v>5622</v>
      </c>
      <c r="W86" s="99" t="s">
        <v>5622</v>
      </c>
      <c r="X86" s="99" t="s">
        <v>5651</v>
      </c>
      <c r="Y86" s="99" t="s">
        <v>5623</v>
      </c>
    </row>
    <row r="87" spans="1:25">
      <c r="A87" s="51">
        <v>1239</v>
      </c>
      <c r="B87" s="99" t="s">
        <v>5839</v>
      </c>
      <c r="C87" s="3">
        <v>42493</v>
      </c>
      <c r="D87" s="3">
        <v>42492</v>
      </c>
      <c r="E87" s="99" t="s">
        <v>5614</v>
      </c>
      <c r="F87" s="99" t="s">
        <v>5834</v>
      </c>
      <c r="G87" s="99" t="s">
        <v>5646</v>
      </c>
      <c r="H87" s="99"/>
      <c r="I87" s="99" t="s">
        <v>5647</v>
      </c>
      <c r="J87" s="99"/>
      <c r="K87" s="99">
        <v>28.35</v>
      </c>
      <c r="L87" s="99"/>
      <c r="M87" s="99">
        <v>26.5</v>
      </c>
      <c r="N87" s="99" t="s">
        <v>5665</v>
      </c>
      <c r="O87" s="99" t="s">
        <v>5692</v>
      </c>
      <c r="P87" s="99" t="s">
        <v>5619</v>
      </c>
      <c r="Q87" s="99" t="s">
        <v>5649</v>
      </c>
      <c r="R87" s="99" t="s">
        <v>5840</v>
      </c>
      <c r="S87" s="3">
        <v>43678</v>
      </c>
      <c r="T87" s="3">
        <v>43678</v>
      </c>
      <c r="U87" s="99" t="s">
        <v>5651</v>
      </c>
      <c r="V87" s="99" t="s">
        <v>5622</v>
      </c>
      <c r="W87" s="99" t="s">
        <v>5622</v>
      </c>
      <c r="X87" s="99" t="s">
        <v>5651</v>
      </c>
      <c r="Y87" s="99" t="s">
        <v>5736</v>
      </c>
    </row>
    <row r="88" spans="1:25">
      <c r="A88" s="51">
        <v>1242</v>
      </c>
      <c r="B88" s="99" t="s">
        <v>5841</v>
      </c>
      <c r="C88" s="3">
        <v>42493</v>
      </c>
      <c r="D88" s="3">
        <v>42492</v>
      </c>
      <c r="E88" s="99" t="s">
        <v>5614</v>
      </c>
      <c r="F88" s="99" t="s">
        <v>5834</v>
      </c>
      <c r="G88" s="99" t="s">
        <v>5646</v>
      </c>
      <c r="H88" s="99"/>
      <c r="I88" s="99" t="s">
        <v>5647</v>
      </c>
      <c r="J88" s="99"/>
      <c r="K88" s="99">
        <v>254</v>
      </c>
      <c r="L88" s="99"/>
      <c r="M88" s="99">
        <v>246.4</v>
      </c>
      <c r="N88" s="99" t="s">
        <v>5665</v>
      </c>
      <c r="O88" s="99" t="s">
        <v>5648</v>
      </c>
      <c r="P88" s="99" t="s">
        <v>5619</v>
      </c>
      <c r="Q88" s="99" t="s">
        <v>5649</v>
      </c>
      <c r="R88" s="99" t="s">
        <v>5842</v>
      </c>
      <c r="S88" s="3">
        <v>45021</v>
      </c>
      <c r="T88" s="3">
        <v>45021</v>
      </c>
      <c r="U88" s="99" t="s">
        <v>5651</v>
      </c>
      <c r="V88" s="99" t="s">
        <v>5622</v>
      </c>
      <c r="W88" s="99" t="s">
        <v>5622</v>
      </c>
      <c r="X88" s="99" t="s">
        <v>5651</v>
      </c>
      <c r="Y88" s="99" t="s">
        <v>5736</v>
      </c>
    </row>
    <row r="89" spans="1:25">
      <c r="A89" s="51">
        <v>1243</v>
      </c>
      <c r="B89" s="99" t="s">
        <v>5843</v>
      </c>
      <c r="C89" s="3">
        <v>42493</v>
      </c>
      <c r="D89" s="3">
        <v>42492</v>
      </c>
      <c r="E89" s="99" t="s">
        <v>5614</v>
      </c>
      <c r="F89" s="99" t="s">
        <v>5834</v>
      </c>
      <c r="G89" s="99" t="s">
        <v>5646</v>
      </c>
      <c r="H89" s="99"/>
      <c r="I89" s="99" t="s">
        <v>5647</v>
      </c>
      <c r="J89" s="99"/>
      <c r="K89" s="99">
        <v>254</v>
      </c>
      <c r="L89" s="99"/>
      <c r="M89" s="99">
        <v>249.7</v>
      </c>
      <c r="N89" s="99" t="s">
        <v>5665</v>
      </c>
      <c r="O89" s="99" t="s">
        <v>5648</v>
      </c>
      <c r="P89" s="99" t="s">
        <v>5619</v>
      </c>
      <c r="Q89" s="99" t="s">
        <v>5649</v>
      </c>
      <c r="R89" s="99" t="s">
        <v>5726</v>
      </c>
      <c r="S89" s="3">
        <v>44657</v>
      </c>
      <c r="T89" s="3">
        <v>45021</v>
      </c>
      <c r="U89" s="99" t="s">
        <v>5651</v>
      </c>
      <c r="V89" s="99" t="s">
        <v>5622</v>
      </c>
      <c r="W89" s="99" t="s">
        <v>5622</v>
      </c>
      <c r="X89" s="99" t="s">
        <v>5651</v>
      </c>
      <c r="Y89" s="99" t="s">
        <v>5736</v>
      </c>
    </row>
    <row r="90" spans="1:25">
      <c r="A90" s="51">
        <v>1244</v>
      </c>
      <c r="B90" s="99" t="s">
        <v>5844</v>
      </c>
      <c r="C90" s="3">
        <v>42490</v>
      </c>
      <c r="D90" s="3">
        <v>42492</v>
      </c>
      <c r="E90" s="99" t="s">
        <v>5614</v>
      </c>
      <c r="F90" s="99" t="s">
        <v>5834</v>
      </c>
      <c r="G90" s="99" t="s">
        <v>5646</v>
      </c>
      <c r="H90" s="99" t="s">
        <v>5625</v>
      </c>
      <c r="I90" s="99" t="s">
        <v>5647</v>
      </c>
      <c r="J90" s="99" t="s">
        <v>5655</v>
      </c>
      <c r="K90" s="99">
        <v>220</v>
      </c>
      <c r="L90" s="99">
        <v>104.5</v>
      </c>
      <c r="M90" s="99">
        <v>300</v>
      </c>
      <c r="N90" s="99" t="s">
        <v>5627</v>
      </c>
      <c r="O90" s="99" t="s">
        <v>5763</v>
      </c>
      <c r="P90" s="99" t="s">
        <v>5619</v>
      </c>
      <c r="Q90" s="99" t="s">
        <v>5649</v>
      </c>
      <c r="R90" s="99" t="s">
        <v>5845</v>
      </c>
      <c r="S90" s="3">
        <v>43900</v>
      </c>
      <c r="T90" s="3">
        <v>44940</v>
      </c>
      <c r="U90" s="99" t="s">
        <v>5651</v>
      </c>
      <c r="V90" s="99" t="s">
        <v>5622</v>
      </c>
      <c r="W90" s="99" t="s">
        <v>5622</v>
      </c>
      <c r="X90" s="99" t="s">
        <v>5651</v>
      </c>
      <c r="Y90" s="99" t="s">
        <v>5623</v>
      </c>
    </row>
    <row r="91" spans="1:25">
      <c r="A91" s="51">
        <v>1259</v>
      </c>
      <c r="B91" s="99" t="s">
        <v>5846</v>
      </c>
      <c r="C91" s="3">
        <v>42487</v>
      </c>
      <c r="D91" s="3">
        <v>42492</v>
      </c>
      <c r="E91" s="99" t="s">
        <v>5614</v>
      </c>
      <c r="F91" s="99" t="s">
        <v>5834</v>
      </c>
      <c r="G91" s="99" t="s">
        <v>5646</v>
      </c>
      <c r="H91" s="99"/>
      <c r="I91" s="99" t="s">
        <v>5647</v>
      </c>
      <c r="J91" s="99"/>
      <c r="K91" s="99">
        <v>133.6</v>
      </c>
      <c r="L91" s="99"/>
      <c r="M91" s="99">
        <v>130</v>
      </c>
      <c r="N91" s="99" t="s">
        <v>5665</v>
      </c>
      <c r="O91" s="99" t="s">
        <v>5632</v>
      </c>
      <c r="P91" s="99" t="s">
        <v>5619</v>
      </c>
      <c r="Q91" s="99" t="s">
        <v>5649</v>
      </c>
      <c r="R91" s="99" t="s">
        <v>5847</v>
      </c>
      <c r="S91" s="3">
        <v>44181</v>
      </c>
      <c r="T91" s="3">
        <v>44561</v>
      </c>
      <c r="U91" s="99" t="s">
        <v>5651</v>
      </c>
      <c r="V91" s="99" t="s">
        <v>5622</v>
      </c>
      <c r="W91" s="99" t="s">
        <v>5622</v>
      </c>
      <c r="X91" s="99" t="s">
        <v>5651</v>
      </c>
      <c r="Y91" s="99" t="s">
        <v>5736</v>
      </c>
    </row>
    <row r="92" spans="1:25">
      <c r="A92" s="51">
        <v>1260</v>
      </c>
      <c r="B92" s="99" t="s">
        <v>5848</v>
      </c>
      <c r="C92" s="3">
        <v>42487</v>
      </c>
      <c r="D92" s="3">
        <v>42492</v>
      </c>
      <c r="E92" s="99" t="s">
        <v>5614</v>
      </c>
      <c r="F92" s="99" t="s">
        <v>5834</v>
      </c>
      <c r="G92" s="99" t="s">
        <v>5646</v>
      </c>
      <c r="H92" s="99"/>
      <c r="I92" s="99" t="s">
        <v>5647</v>
      </c>
      <c r="J92" s="99"/>
      <c r="K92" s="99">
        <v>102</v>
      </c>
      <c r="L92" s="99"/>
      <c r="M92" s="99">
        <v>100</v>
      </c>
      <c r="N92" s="99" t="s">
        <v>5665</v>
      </c>
      <c r="O92" s="99" t="s">
        <v>5632</v>
      </c>
      <c r="P92" s="99" t="s">
        <v>5619</v>
      </c>
      <c r="Q92" s="99" t="s">
        <v>5649</v>
      </c>
      <c r="R92" s="99" t="s">
        <v>5847</v>
      </c>
      <c r="S92" s="3">
        <v>44118</v>
      </c>
      <c r="T92" s="3">
        <v>44561</v>
      </c>
      <c r="U92" s="99" t="s">
        <v>5651</v>
      </c>
      <c r="V92" s="99" t="s">
        <v>5622</v>
      </c>
      <c r="W92" s="99" t="s">
        <v>5622</v>
      </c>
      <c r="X92" s="99" t="s">
        <v>5651</v>
      </c>
      <c r="Y92" s="99" t="s">
        <v>5736</v>
      </c>
    </row>
    <row r="93" spans="1:25">
      <c r="A93" s="51">
        <v>1269</v>
      </c>
      <c r="B93" s="99" t="s">
        <v>5849</v>
      </c>
      <c r="C93" s="3">
        <v>42489</v>
      </c>
      <c r="D93" s="3">
        <v>42492</v>
      </c>
      <c r="E93" s="99" t="s">
        <v>5614</v>
      </c>
      <c r="F93" s="99" t="s">
        <v>5834</v>
      </c>
      <c r="G93" s="99" t="s">
        <v>5616</v>
      </c>
      <c r="H93" s="99"/>
      <c r="I93" s="99" t="s">
        <v>5616</v>
      </c>
      <c r="J93" s="99"/>
      <c r="K93" s="99">
        <v>135.30000000000001</v>
      </c>
      <c r="L93" s="99"/>
      <c r="M93" s="99">
        <v>125</v>
      </c>
      <c r="N93" s="99" t="s">
        <v>5665</v>
      </c>
      <c r="O93" s="99" t="s">
        <v>5850</v>
      </c>
      <c r="P93" s="99" t="s">
        <v>5619</v>
      </c>
      <c r="Q93" s="99" t="s">
        <v>5649</v>
      </c>
      <c r="R93" s="99" t="s">
        <v>5851</v>
      </c>
      <c r="S93" s="3">
        <v>43830</v>
      </c>
      <c r="T93" s="3">
        <v>44819</v>
      </c>
      <c r="U93" s="99" t="s">
        <v>5651</v>
      </c>
      <c r="V93" s="99" t="s">
        <v>5622</v>
      </c>
      <c r="W93" s="99" t="s">
        <v>5622</v>
      </c>
      <c r="X93" s="99" t="s">
        <v>5651</v>
      </c>
      <c r="Y93" s="99" t="s">
        <v>5623</v>
      </c>
    </row>
    <row r="94" spans="1:25">
      <c r="A94" s="51">
        <v>1270</v>
      </c>
      <c r="B94" s="99" t="s">
        <v>5852</v>
      </c>
      <c r="C94" s="3">
        <v>42487</v>
      </c>
      <c r="D94" s="3">
        <v>42492</v>
      </c>
      <c r="E94" s="99" t="s">
        <v>5614</v>
      </c>
      <c r="F94" s="99" t="s">
        <v>5834</v>
      </c>
      <c r="G94" s="99" t="s">
        <v>5625</v>
      </c>
      <c r="H94" s="99"/>
      <c r="I94" s="99" t="s">
        <v>5655</v>
      </c>
      <c r="J94" s="99"/>
      <c r="K94" s="99">
        <v>313.5</v>
      </c>
      <c r="L94" s="99"/>
      <c r="M94" s="99">
        <v>300</v>
      </c>
      <c r="N94" s="99" t="s">
        <v>5627</v>
      </c>
      <c r="O94" s="99" t="s">
        <v>5853</v>
      </c>
      <c r="P94" s="99" t="s">
        <v>5619</v>
      </c>
      <c r="Q94" s="99" t="s">
        <v>5649</v>
      </c>
      <c r="R94" s="99" t="s">
        <v>5854</v>
      </c>
      <c r="S94" s="3">
        <v>44166</v>
      </c>
      <c r="T94" s="3">
        <v>44713</v>
      </c>
      <c r="U94" s="99" t="s">
        <v>5651</v>
      </c>
      <c r="V94" s="99" t="s">
        <v>5622</v>
      </c>
      <c r="W94" s="99" t="s">
        <v>5622</v>
      </c>
      <c r="X94" s="99" t="s">
        <v>5651</v>
      </c>
      <c r="Y94" s="99" t="s">
        <v>5736</v>
      </c>
    </row>
    <row r="95" spans="1:25">
      <c r="A95" s="51">
        <v>1272</v>
      </c>
      <c r="B95" s="99" t="s">
        <v>5855</v>
      </c>
      <c r="C95" s="3">
        <v>42492</v>
      </c>
      <c r="D95" s="3">
        <v>42492</v>
      </c>
      <c r="E95" s="99" t="s">
        <v>5614</v>
      </c>
      <c r="F95" s="99" t="s">
        <v>5834</v>
      </c>
      <c r="G95" s="99" t="s">
        <v>5625</v>
      </c>
      <c r="H95" s="99"/>
      <c r="I95" s="99" t="s">
        <v>5655</v>
      </c>
      <c r="J95" s="99"/>
      <c r="K95" s="99">
        <v>25.2</v>
      </c>
      <c r="L95" s="99"/>
      <c r="M95" s="99">
        <v>25</v>
      </c>
      <c r="N95" s="99" t="s">
        <v>5627</v>
      </c>
      <c r="O95" s="99" t="s">
        <v>5720</v>
      </c>
      <c r="P95" s="99" t="s">
        <v>5619</v>
      </c>
      <c r="Q95" s="99" t="s">
        <v>5649</v>
      </c>
      <c r="R95" s="99" t="s">
        <v>5856</v>
      </c>
      <c r="S95" s="3">
        <v>43251</v>
      </c>
      <c r="T95" s="3">
        <v>44561</v>
      </c>
      <c r="U95" s="99" t="s">
        <v>5651</v>
      </c>
      <c r="V95" s="99" t="s">
        <v>5622</v>
      </c>
      <c r="W95" s="99" t="s">
        <v>5622</v>
      </c>
      <c r="X95" s="99" t="s">
        <v>5651</v>
      </c>
      <c r="Y95" s="99" t="s">
        <v>5623</v>
      </c>
    </row>
    <row r="96" spans="1:25">
      <c r="A96" s="51">
        <v>1275</v>
      </c>
      <c r="B96" s="99" t="s">
        <v>5857</v>
      </c>
      <c r="C96" s="3">
        <v>42486</v>
      </c>
      <c r="D96" s="3">
        <v>42492</v>
      </c>
      <c r="E96" s="99" t="s">
        <v>5614</v>
      </c>
      <c r="F96" s="99" t="s">
        <v>5834</v>
      </c>
      <c r="G96" s="99" t="s">
        <v>5625</v>
      </c>
      <c r="H96" s="99"/>
      <c r="I96" s="99" t="s">
        <v>5655</v>
      </c>
      <c r="J96" s="99"/>
      <c r="K96" s="99">
        <v>418</v>
      </c>
      <c r="L96" s="99"/>
      <c r="M96" s="99">
        <v>418</v>
      </c>
      <c r="N96" s="99" t="s">
        <v>5627</v>
      </c>
      <c r="O96" s="99" t="s">
        <v>5723</v>
      </c>
      <c r="P96" s="99" t="s">
        <v>5619</v>
      </c>
      <c r="Q96" s="99" t="s">
        <v>5649</v>
      </c>
      <c r="R96" s="99" t="s">
        <v>5858</v>
      </c>
      <c r="S96" s="3">
        <v>44166</v>
      </c>
      <c r="T96" s="3">
        <v>45026</v>
      </c>
      <c r="U96" s="99" t="s">
        <v>5651</v>
      </c>
      <c r="V96" s="99" t="s">
        <v>5622</v>
      </c>
      <c r="W96" s="99" t="s">
        <v>5622</v>
      </c>
      <c r="X96" s="99" t="s">
        <v>5651</v>
      </c>
      <c r="Y96" s="99" t="s">
        <v>5623</v>
      </c>
    </row>
    <row r="97" spans="1:25">
      <c r="A97" s="51">
        <v>1277</v>
      </c>
      <c r="B97" s="99" t="s">
        <v>5859</v>
      </c>
      <c r="C97" s="3">
        <v>42492</v>
      </c>
      <c r="D97" s="3">
        <v>42492</v>
      </c>
      <c r="E97" s="99" t="s">
        <v>5614</v>
      </c>
      <c r="F97" s="99" t="s">
        <v>5834</v>
      </c>
      <c r="G97" s="99" t="s">
        <v>5616</v>
      </c>
      <c r="H97" s="99"/>
      <c r="I97" s="99" t="s">
        <v>5616</v>
      </c>
      <c r="J97" s="99"/>
      <c r="K97" s="99">
        <v>114</v>
      </c>
      <c r="L97" s="99"/>
      <c r="M97" s="99">
        <v>20</v>
      </c>
      <c r="N97" s="99" t="s">
        <v>5627</v>
      </c>
      <c r="O97" s="99" t="s">
        <v>5723</v>
      </c>
      <c r="P97" s="99" t="s">
        <v>5619</v>
      </c>
      <c r="Q97" s="99" t="s">
        <v>5649</v>
      </c>
      <c r="R97" s="99" t="s">
        <v>5860</v>
      </c>
      <c r="S97" s="3">
        <v>43891</v>
      </c>
      <c r="T97" s="3">
        <v>44545</v>
      </c>
      <c r="U97" s="99" t="s">
        <v>5651</v>
      </c>
      <c r="V97" s="99" t="s">
        <v>5622</v>
      </c>
      <c r="W97" s="99" t="s">
        <v>5622</v>
      </c>
      <c r="X97" s="99" t="s">
        <v>5651</v>
      </c>
      <c r="Y97" s="99" t="s">
        <v>5623</v>
      </c>
    </row>
    <row r="98" spans="1:25">
      <c r="A98" s="51">
        <v>1284</v>
      </c>
      <c r="B98" s="99" t="s">
        <v>5861</v>
      </c>
      <c r="C98" s="3">
        <v>42513</v>
      </c>
      <c r="D98" s="3">
        <v>42492</v>
      </c>
      <c r="E98" s="99" t="s">
        <v>5614</v>
      </c>
      <c r="F98" s="99" t="s">
        <v>5834</v>
      </c>
      <c r="G98" s="99" t="s">
        <v>5616</v>
      </c>
      <c r="H98" s="99"/>
      <c r="I98" s="99" t="s">
        <v>5616</v>
      </c>
      <c r="J98" s="99"/>
      <c r="K98" s="99">
        <v>144.9</v>
      </c>
      <c r="L98" s="99"/>
      <c r="M98" s="99">
        <v>140.9</v>
      </c>
      <c r="N98" s="99" t="s">
        <v>5617</v>
      </c>
      <c r="O98" s="99" t="s">
        <v>5760</v>
      </c>
      <c r="P98" s="99" t="s">
        <v>5619</v>
      </c>
      <c r="Q98" s="99" t="s">
        <v>5649</v>
      </c>
      <c r="R98" s="99" t="s">
        <v>5862</v>
      </c>
      <c r="S98" s="3">
        <v>43497</v>
      </c>
      <c r="T98" s="3">
        <v>44485</v>
      </c>
      <c r="U98" s="99" t="s">
        <v>5651</v>
      </c>
      <c r="V98" s="99" t="s">
        <v>5622</v>
      </c>
      <c r="W98" s="99" t="s">
        <v>5622</v>
      </c>
      <c r="X98" s="99" t="s">
        <v>5651</v>
      </c>
      <c r="Y98" s="99" t="s">
        <v>5623</v>
      </c>
    </row>
    <row r="99" spans="1:25">
      <c r="A99" s="51">
        <v>1291</v>
      </c>
      <c r="B99" s="99" t="s">
        <v>5863</v>
      </c>
      <c r="C99" s="3">
        <v>42488</v>
      </c>
      <c r="D99" s="3">
        <v>42492</v>
      </c>
      <c r="E99" s="99" t="s">
        <v>5614</v>
      </c>
      <c r="F99" s="99" t="s">
        <v>5834</v>
      </c>
      <c r="G99" s="99" t="s">
        <v>5625</v>
      </c>
      <c r="H99" s="99" t="s">
        <v>5646</v>
      </c>
      <c r="I99" s="99" t="s">
        <v>5655</v>
      </c>
      <c r="J99" s="99" t="s">
        <v>5647</v>
      </c>
      <c r="K99" s="99">
        <v>20</v>
      </c>
      <c r="L99" s="99">
        <v>300</v>
      </c>
      <c r="M99" s="99">
        <v>300</v>
      </c>
      <c r="N99" s="99" t="s">
        <v>5627</v>
      </c>
      <c r="O99" s="99" t="s">
        <v>5805</v>
      </c>
      <c r="P99" s="99" t="s">
        <v>5743</v>
      </c>
      <c r="Q99" s="99" t="s">
        <v>3926</v>
      </c>
      <c r="R99" s="99" t="s">
        <v>5864</v>
      </c>
      <c r="S99" s="3">
        <v>45044</v>
      </c>
      <c r="T99" s="3">
        <v>45044</v>
      </c>
      <c r="U99" s="99" t="s">
        <v>5651</v>
      </c>
      <c r="V99" s="99" t="s">
        <v>5622</v>
      </c>
      <c r="W99" s="99" t="s">
        <v>5622</v>
      </c>
      <c r="X99" s="99" t="s">
        <v>5651</v>
      </c>
      <c r="Y99" s="99" t="s">
        <v>5623</v>
      </c>
    </row>
    <row r="100" spans="1:25">
      <c r="A100" s="51">
        <v>1293</v>
      </c>
      <c r="B100" s="99" t="s">
        <v>5865</v>
      </c>
      <c r="C100" s="3">
        <v>42488</v>
      </c>
      <c r="D100" s="3">
        <v>42492</v>
      </c>
      <c r="E100" s="99" t="s">
        <v>5614</v>
      </c>
      <c r="F100" s="99" t="s">
        <v>5834</v>
      </c>
      <c r="G100" s="99" t="s">
        <v>5646</v>
      </c>
      <c r="H100" s="99"/>
      <c r="I100" s="99" t="s">
        <v>5647</v>
      </c>
      <c r="J100" s="99"/>
      <c r="K100" s="99">
        <v>400</v>
      </c>
      <c r="L100" s="99"/>
      <c r="M100" s="99">
        <v>400</v>
      </c>
      <c r="N100" s="99" t="s">
        <v>5665</v>
      </c>
      <c r="O100" s="99" t="s">
        <v>5742</v>
      </c>
      <c r="P100" s="99" t="s">
        <v>5743</v>
      </c>
      <c r="Q100" s="99" t="s">
        <v>3926</v>
      </c>
      <c r="R100" s="99" t="s">
        <v>5744</v>
      </c>
      <c r="S100" s="3">
        <v>44531</v>
      </c>
      <c r="T100" s="3">
        <v>44531</v>
      </c>
      <c r="U100" s="99" t="s">
        <v>5651</v>
      </c>
      <c r="V100" s="99" t="s">
        <v>5622</v>
      </c>
      <c r="W100" s="99" t="s">
        <v>5622</v>
      </c>
      <c r="X100" s="99" t="s">
        <v>5651</v>
      </c>
      <c r="Y100" s="99" t="s">
        <v>5736</v>
      </c>
    </row>
    <row r="101" spans="1:25">
      <c r="A101" s="51">
        <v>1295</v>
      </c>
      <c r="B101" s="99" t="s">
        <v>5866</v>
      </c>
      <c r="C101" s="3">
        <v>42486</v>
      </c>
      <c r="D101" s="3">
        <v>42492</v>
      </c>
      <c r="E101" s="99" t="s">
        <v>5614</v>
      </c>
      <c r="F101" s="99" t="s">
        <v>5834</v>
      </c>
      <c r="G101" s="99" t="s">
        <v>5625</v>
      </c>
      <c r="H101" s="99"/>
      <c r="I101" s="99" t="s">
        <v>5655</v>
      </c>
      <c r="J101" s="99"/>
      <c r="K101" s="99">
        <v>405.9</v>
      </c>
      <c r="L101" s="99"/>
      <c r="M101" s="99">
        <v>400</v>
      </c>
      <c r="N101" s="99" t="s">
        <v>5627</v>
      </c>
      <c r="O101" s="99" t="s">
        <v>5628</v>
      </c>
      <c r="P101" s="99" t="s">
        <v>5619</v>
      </c>
      <c r="Q101" s="99" t="s">
        <v>3924</v>
      </c>
      <c r="R101" s="99" t="s">
        <v>5867</v>
      </c>
      <c r="S101" s="3">
        <v>44652</v>
      </c>
      <c r="T101" s="3">
        <v>44927</v>
      </c>
      <c r="U101" s="99" t="s">
        <v>5651</v>
      </c>
      <c r="V101" s="99" t="s">
        <v>5622</v>
      </c>
      <c r="W101" s="99" t="s">
        <v>5622</v>
      </c>
      <c r="X101" s="99" t="s">
        <v>5651</v>
      </c>
      <c r="Y101" s="99" t="s">
        <v>5623</v>
      </c>
    </row>
    <row r="102" spans="1:25">
      <c r="A102" s="51">
        <v>1302</v>
      </c>
      <c r="B102" s="99" t="s">
        <v>5868</v>
      </c>
      <c r="C102" s="3">
        <v>42493</v>
      </c>
      <c r="D102" s="3">
        <v>42492</v>
      </c>
      <c r="E102" s="99" t="s">
        <v>5614</v>
      </c>
      <c r="F102" s="99" t="s">
        <v>5834</v>
      </c>
      <c r="G102" s="99" t="s">
        <v>5625</v>
      </c>
      <c r="H102" s="99"/>
      <c r="I102" s="99" t="s">
        <v>5655</v>
      </c>
      <c r="J102" s="99"/>
      <c r="K102" s="99">
        <v>220</v>
      </c>
      <c r="L102" s="99"/>
      <c r="M102" s="99">
        <v>213.5</v>
      </c>
      <c r="N102" s="99" t="s">
        <v>5665</v>
      </c>
      <c r="O102" s="99" t="s">
        <v>5628</v>
      </c>
      <c r="P102" s="99" t="s">
        <v>5619</v>
      </c>
      <c r="Q102" s="99" t="s">
        <v>3924</v>
      </c>
      <c r="R102" s="99" t="s">
        <v>5869</v>
      </c>
      <c r="S102" s="3">
        <v>43616</v>
      </c>
      <c r="T102" s="3">
        <v>44377</v>
      </c>
      <c r="U102" s="99" t="s">
        <v>5651</v>
      </c>
      <c r="V102" s="99" t="s">
        <v>5622</v>
      </c>
      <c r="W102" s="99" t="s">
        <v>5622</v>
      </c>
      <c r="X102" s="99" t="s">
        <v>5651</v>
      </c>
      <c r="Y102" s="99" t="s">
        <v>5736</v>
      </c>
    </row>
    <row r="103" spans="1:25">
      <c r="A103" s="51">
        <v>1305</v>
      </c>
      <c r="B103" s="99" t="s">
        <v>5870</v>
      </c>
      <c r="C103" s="3">
        <v>42482</v>
      </c>
      <c r="D103" s="3">
        <v>42492</v>
      </c>
      <c r="E103" s="99" t="s">
        <v>5614</v>
      </c>
      <c r="F103" s="99" t="s">
        <v>5834</v>
      </c>
      <c r="G103" s="99" t="s">
        <v>5646</v>
      </c>
      <c r="H103" s="99" t="s">
        <v>5625</v>
      </c>
      <c r="I103" s="99" t="s">
        <v>5647</v>
      </c>
      <c r="J103" s="99" t="s">
        <v>5655</v>
      </c>
      <c r="K103" s="99">
        <v>102.9</v>
      </c>
      <c r="L103" s="99">
        <v>20.7</v>
      </c>
      <c r="M103" s="99">
        <v>100</v>
      </c>
      <c r="N103" s="99" t="s">
        <v>5665</v>
      </c>
      <c r="O103" s="99" t="s">
        <v>5666</v>
      </c>
      <c r="P103" s="99" t="s">
        <v>5619</v>
      </c>
      <c r="Q103" s="99" t="s">
        <v>3924</v>
      </c>
      <c r="R103" s="99" t="s">
        <v>5871</v>
      </c>
      <c r="S103" s="3">
        <v>44044</v>
      </c>
      <c r="T103" s="3">
        <v>44561</v>
      </c>
      <c r="U103" s="99" t="s">
        <v>5651</v>
      </c>
      <c r="V103" s="99" t="s">
        <v>5622</v>
      </c>
      <c r="W103" s="99" t="s">
        <v>5622</v>
      </c>
      <c r="X103" s="99" t="s">
        <v>5651</v>
      </c>
      <c r="Y103" s="99" t="s">
        <v>5736</v>
      </c>
    </row>
    <row r="104" spans="1:25">
      <c r="A104" s="51">
        <v>1312</v>
      </c>
      <c r="B104" s="99" t="s">
        <v>5872</v>
      </c>
      <c r="C104" s="3">
        <v>42488</v>
      </c>
      <c r="D104" s="3">
        <v>42492</v>
      </c>
      <c r="E104" s="99" t="s">
        <v>5614</v>
      </c>
      <c r="F104" s="99" t="s">
        <v>5834</v>
      </c>
      <c r="G104" s="99" t="s">
        <v>5646</v>
      </c>
      <c r="H104" s="99" t="s">
        <v>5625</v>
      </c>
      <c r="I104" s="99" t="s">
        <v>5647</v>
      </c>
      <c r="J104" s="99" t="s">
        <v>5655</v>
      </c>
      <c r="K104" s="99">
        <v>156</v>
      </c>
      <c r="L104" s="99">
        <v>72</v>
      </c>
      <c r="M104" s="99">
        <v>144</v>
      </c>
      <c r="N104" s="99" t="s">
        <v>5627</v>
      </c>
      <c r="O104" s="99" t="s">
        <v>5666</v>
      </c>
      <c r="P104" s="99" t="s">
        <v>5619</v>
      </c>
      <c r="Q104" s="99" t="s">
        <v>3924</v>
      </c>
      <c r="R104" s="99" t="s">
        <v>5873</v>
      </c>
      <c r="S104" s="3">
        <v>44012</v>
      </c>
      <c r="T104" s="3">
        <v>44545</v>
      </c>
      <c r="U104" s="99" t="s">
        <v>5651</v>
      </c>
      <c r="V104" s="99" t="s">
        <v>5622</v>
      </c>
      <c r="W104" s="99" t="s">
        <v>5622</v>
      </c>
      <c r="X104" s="99" t="s">
        <v>5651</v>
      </c>
      <c r="Y104" s="99" t="s">
        <v>5623</v>
      </c>
    </row>
    <row r="105" spans="1:25">
      <c r="A105" s="51">
        <v>1313</v>
      </c>
      <c r="B105" s="99" t="s">
        <v>5874</v>
      </c>
      <c r="C105" s="3">
        <v>42488</v>
      </c>
      <c r="D105" s="3">
        <v>42492</v>
      </c>
      <c r="E105" s="99" t="s">
        <v>5614</v>
      </c>
      <c r="F105" s="99" t="s">
        <v>5834</v>
      </c>
      <c r="G105" s="99" t="s">
        <v>5646</v>
      </c>
      <c r="H105" s="99" t="s">
        <v>5625</v>
      </c>
      <c r="I105" s="99" t="s">
        <v>5647</v>
      </c>
      <c r="J105" s="99" t="s">
        <v>5655</v>
      </c>
      <c r="K105" s="99">
        <v>197.6</v>
      </c>
      <c r="L105" s="99">
        <v>96</v>
      </c>
      <c r="M105" s="99">
        <v>182</v>
      </c>
      <c r="N105" s="99" t="s">
        <v>5627</v>
      </c>
      <c r="O105" s="99" t="s">
        <v>5666</v>
      </c>
      <c r="P105" s="99" t="s">
        <v>5619</v>
      </c>
      <c r="Q105" s="99" t="s">
        <v>3924</v>
      </c>
      <c r="R105" s="99" t="s">
        <v>5816</v>
      </c>
      <c r="S105" s="3">
        <v>44012</v>
      </c>
      <c r="T105" s="3">
        <v>45031</v>
      </c>
      <c r="U105" s="99" t="s">
        <v>5651</v>
      </c>
      <c r="V105" s="99" t="s">
        <v>5622</v>
      </c>
      <c r="W105" s="99" t="s">
        <v>5622</v>
      </c>
      <c r="X105" s="99" t="s">
        <v>5651</v>
      </c>
      <c r="Y105" s="99" t="s">
        <v>5623</v>
      </c>
    </row>
    <row r="106" spans="1:25">
      <c r="A106" s="51">
        <v>1314</v>
      </c>
      <c r="B106" s="99" t="s">
        <v>5875</v>
      </c>
      <c r="C106" s="3">
        <v>42488</v>
      </c>
      <c r="D106" s="3">
        <v>42492</v>
      </c>
      <c r="E106" s="99" t="s">
        <v>5614</v>
      </c>
      <c r="F106" s="99" t="s">
        <v>5834</v>
      </c>
      <c r="G106" s="99" t="s">
        <v>5646</v>
      </c>
      <c r="H106" s="99" t="s">
        <v>5625</v>
      </c>
      <c r="I106" s="99" t="s">
        <v>5647</v>
      </c>
      <c r="J106" s="99" t="s">
        <v>5655</v>
      </c>
      <c r="K106" s="99">
        <v>324.5</v>
      </c>
      <c r="L106" s="99">
        <v>150</v>
      </c>
      <c r="M106" s="99">
        <v>300</v>
      </c>
      <c r="N106" s="99" t="s">
        <v>5627</v>
      </c>
      <c r="O106" s="99" t="s">
        <v>5666</v>
      </c>
      <c r="P106" s="99" t="s">
        <v>5619</v>
      </c>
      <c r="Q106" s="99" t="s">
        <v>3924</v>
      </c>
      <c r="R106" s="99" t="s">
        <v>5816</v>
      </c>
      <c r="S106" s="3">
        <v>44012</v>
      </c>
      <c r="T106" s="3">
        <v>45031</v>
      </c>
      <c r="U106" s="99" t="s">
        <v>5651</v>
      </c>
      <c r="V106" s="99" t="s">
        <v>5622</v>
      </c>
      <c r="W106" s="99" t="s">
        <v>5622</v>
      </c>
      <c r="X106" s="99" t="s">
        <v>5651</v>
      </c>
      <c r="Y106" s="99" t="s">
        <v>5623</v>
      </c>
    </row>
    <row r="107" spans="1:25">
      <c r="A107" s="51">
        <v>1319</v>
      </c>
      <c r="B107" s="99" t="s">
        <v>5876</v>
      </c>
      <c r="C107" s="3">
        <v>42485</v>
      </c>
      <c r="D107" s="3">
        <v>42492</v>
      </c>
      <c r="E107" s="99" t="s">
        <v>5614</v>
      </c>
      <c r="F107" s="99" t="s">
        <v>5834</v>
      </c>
      <c r="G107" s="99" t="s">
        <v>5646</v>
      </c>
      <c r="H107" s="99"/>
      <c r="I107" s="99" t="s">
        <v>5647</v>
      </c>
      <c r="J107" s="99"/>
      <c r="K107" s="99">
        <v>259.8</v>
      </c>
      <c r="L107" s="99"/>
      <c r="M107" s="99">
        <v>250</v>
      </c>
      <c r="N107" s="99" t="s">
        <v>5627</v>
      </c>
      <c r="O107" s="99" t="s">
        <v>5632</v>
      </c>
      <c r="P107" s="99" t="s">
        <v>5619</v>
      </c>
      <c r="Q107" s="99" t="s">
        <v>3924</v>
      </c>
      <c r="R107" s="99" t="s">
        <v>5662</v>
      </c>
      <c r="S107" s="3">
        <v>44196</v>
      </c>
      <c r="T107" s="3">
        <v>44408</v>
      </c>
      <c r="U107" s="99" t="s">
        <v>5651</v>
      </c>
      <c r="V107" s="99" t="s">
        <v>5622</v>
      </c>
      <c r="W107" s="99" t="s">
        <v>5622</v>
      </c>
      <c r="X107" s="99" t="s">
        <v>5651</v>
      </c>
      <c r="Y107" s="99" t="s">
        <v>5623</v>
      </c>
    </row>
    <row r="108" spans="1:25">
      <c r="A108" s="51">
        <v>1322</v>
      </c>
      <c r="B108" s="99" t="s">
        <v>5877</v>
      </c>
      <c r="C108" s="3">
        <v>42485</v>
      </c>
      <c r="D108" s="3">
        <v>42492</v>
      </c>
      <c r="E108" s="99" t="s">
        <v>5614</v>
      </c>
      <c r="F108" s="99" t="s">
        <v>5834</v>
      </c>
      <c r="G108" s="99" t="s">
        <v>5625</v>
      </c>
      <c r="H108" s="99" t="s">
        <v>5646</v>
      </c>
      <c r="I108" s="99" t="s">
        <v>5655</v>
      </c>
      <c r="J108" s="99" t="s">
        <v>5647</v>
      </c>
      <c r="K108" s="99">
        <v>24.95</v>
      </c>
      <c r="L108" s="99">
        <v>25</v>
      </c>
      <c r="M108" s="99">
        <v>24</v>
      </c>
      <c r="N108" s="99" t="s">
        <v>5627</v>
      </c>
      <c r="O108" s="99" t="s">
        <v>5632</v>
      </c>
      <c r="P108" s="99" t="s">
        <v>5619</v>
      </c>
      <c r="Q108" s="99" t="s">
        <v>3924</v>
      </c>
      <c r="R108" s="99" t="s">
        <v>5662</v>
      </c>
      <c r="S108" s="3">
        <v>44561</v>
      </c>
      <c r="T108" s="3">
        <v>44560</v>
      </c>
      <c r="U108" s="99" t="s">
        <v>5651</v>
      </c>
      <c r="V108" s="99" t="s">
        <v>5622</v>
      </c>
      <c r="W108" s="99" t="s">
        <v>5622</v>
      </c>
      <c r="X108" s="99" t="s">
        <v>5651</v>
      </c>
      <c r="Y108" s="99" t="s">
        <v>5623</v>
      </c>
    </row>
    <row r="109" spans="1:25">
      <c r="A109" s="51">
        <v>1323</v>
      </c>
      <c r="B109" s="99" t="s">
        <v>5878</v>
      </c>
      <c r="C109" s="3">
        <v>42485</v>
      </c>
      <c r="D109" s="3">
        <v>42492</v>
      </c>
      <c r="E109" s="99" t="s">
        <v>5614</v>
      </c>
      <c r="F109" s="99" t="s">
        <v>5834</v>
      </c>
      <c r="G109" s="99" t="s">
        <v>5625</v>
      </c>
      <c r="H109" s="99" t="s">
        <v>5646</v>
      </c>
      <c r="I109" s="99" t="s">
        <v>5655</v>
      </c>
      <c r="J109" s="99" t="s">
        <v>5647</v>
      </c>
      <c r="K109" s="99">
        <v>24.95</v>
      </c>
      <c r="L109" s="99">
        <v>25.05</v>
      </c>
      <c r="M109" s="99">
        <v>24</v>
      </c>
      <c r="N109" s="99" t="s">
        <v>5627</v>
      </c>
      <c r="O109" s="99" t="s">
        <v>5632</v>
      </c>
      <c r="P109" s="99" t="s">
        <v>5619</v>
      </c>
      <c r="Q109" s="99" t="s">
        <v>3924</v>
      </c>
      <c r="R109" s="99" t="s">
        <v>5662</v>
      </c>
      <c r="S109" s="3">
        <v>44561</v>
      </c>
      <c r="T109" s="3">
        <v>44560</v>
      </c>
      <c r="U109" s="99" t="s">
        <v>5651</v>
      </c>
      <c r="V109" s="99" t="s">
        <v>5622</v>
      </c>
      <c r="W109" s="99" t="s">
        <v>5622</v>
      </c>
      <c r="X109" s="99" t="s">
        <v>5651</v>
      </c>
      <c r="Y109" s="99" t="s">
        <v>5623</v>
      </c>
    </row>
    <row r="110" spans="1:25">
      <c r="A110" s="51">
        <v>1324</v>
      </c>
      <c r="B110" s="99" t="s">
        <v>5879</v>
      </c>
      <c r="C110" s="3">
        <v>42487</v>
      </c>
      <c r="D110" s="3">
        <v>42492</v>
      </c>
      <c r="E110" s="99" t="s">
        <v>5614</v>
      </c>
      <c r="F110" s="99" t="s">
        <v>5834</v>
      </c>
      <c r="G110" s="99" t="s">
        <v>5646</v>
      </c>
      <c r="H110" s="99"/>
      <c r="I110" s="99" t="s">
        <v>5647</v>
      </c>
      <c r="J110" s="99"/>
      <c r="K110" s="99">
        <v>311.39999999999998</v>
      </c>
      <c r="L110" s="99"/>
      <c r="M110" s="99">
        <v>300</v>
      </c>
      <c r="N110" s="99" t="s">
        <v>5627</v>
      </c>
      <c r="O110" s="99" t="s">
        <v>5632</v>
      </c>
      <c r="P110" s="99" t="s">
        <v>5619</v>
      </c>
      <c r="Q110" s="99" t="s">
        <v>3924</v>
      </c>
      <c r="R110" s="99" t="s">
        <v>5880</v>
      </c>
      <c r="S110" s="3">
        <v>43830</v>
      </c>
      <c r="T110" s="3">
        <v>44713</v>
      </c>
      <c r="U110" s="99" t="s">
        <v>5651</v>
      </c>
      <c r="V110" s="99" t="s">
        <v>5622</v>
      </c>
      <c r="W110" s="99" t="s">
        <v>5622</v>
      </c>
      <c r="X110" s="99" t="s">
        <v>5651</v>
      </c>
      <c r="Y110" s="99" t="s">
        <v>5736</v>
      </c>
    </row>
    <row r="111" spans="1:25">
      <c r="A111" s="51">
        <v>1325</v>
      </c>
      <c r="B111" s="99" t="s">
        <v>5881</v>
      </c>
      <c r="C111" s="3">
        <v>42487</v>
      </c>
      <c r="D111" s="3">
        <v>42492</v>
      </c>
      <c r="E111" s="99" t="s">
        <v>5614</v>
      </c>
      <c r="F111" s="99" t="s">
        <v>5834</v>
      </c>
      <c r="G111" s="99" t="s">
        <v>5646</v>
      </c>
      <c r="H111" s="99"/>
      <c r="I111" s="99" t="s">
        <v>5647</v>
      </c>
      <c r="J111" s="99"/>
      <c r="K111" s="99">
        <v>208</v>
      </c>
      <c r="L111" s="99"/>
      <c r="M111" s="99">
        <v>200</v>
      </c>
      <c r="N111" s="99" t="s">
        <v>5665</v>
      </c>
      <c r="O111" s="99" t="s">
        <v>5632</v>
      </c>
      <c r="P111" s="99" t="s">
        <v>5619</v>
      </c>
      <c r="Q111" s="99" t="s">
        <v>3924</v>
      </c>
      <c r="R111" s="99" t="s">
        <v>5882</v>
      </c>
      <c r="S111" s="3">
        <v>43830</v>
      </c>
      <c r="T111" s="3">
        <v>44713</v>
      </c>
      <c r="U111" s="99" t="s">
        <v>5651</v>
      </c>
      <c r="V111" s="99" t="s">
        <v>5622</v>
      </c>
      <c r="W111" s="99" t="s">
        <v>5622</v>
      </c>
      <c r="X111" s="99" t="s">
        <v>5651</v>
      </c>
      <c r="Y111" s="99" t="s">
        <v>5736</v>
      </c>
    </row>
    <row r="112" spans="1:25">
      <c r="A112" s="51">
        <v>1327</v>
      </c>
      <c r="B112" s="99" t="s">
        <v>5883</v>
      </c>
      <c r="C112" s="3">
        <v>42489</v>
      </c>
      <c r="D112" s="3">
        <v>42492</v>
      </c>
      <c r="E112" s="99" t="s">
        <v>5614</v>
      </c>
      <c r="F112" s="99" t="s">
        <v>5834</v>
      </c>
      <c r="G112" s="99" t="s">
        <v>5646</v>
      </c>
      <c r="H112" s="99"/>
      <c r="I112" s="99" t="s">
        <v>5647</v>
      </c>
      <c r="J112" s="99"/>
      <c r="K112" s="99">
        <v>57.95</v>
      </c>
      <c r="L112" s="99"/>
      <c r="M112" s="99">
        <v>56.87</v>
      </c>
      <c r="N112" s="99" t="s">
        <v>5627</v>
      </c>
      <c r="O112" s="99" t="s">
        <v>5632</v>
      </c>
      <c r="P112" s="99" t="s">
        <v>5619</v>
      </c>
      <c r="Q112" s="99" t="s">
        <v>3924</v>
      </c>
      <c r="R112" s="99" t="s">
        <v>5662</v>
      </c>
      <c r="S112" s="3">
        <v>43647</v>
      </c>
      <c r="T112" s="3">
        <v>44286</v>
      </c>
      <c r="U112" s="99" t="s">
        <v>5651</v>
      </c>
      <c r="V112" s="99" t="s">
        <v>5622</v>
      </c>
      <c r="W112" s="99" t="s">
        <v>5622</v>
      </c>
      <c r="X112" s="99" t="s">
        <v>5651</v>
      </c>
      <c r="Y112" s="99" t="s">
        <v>5736</v>
      </c>
    </row>
    <row r="113" spans="1:25">
      <c r="A113" s="51">
        <v>1329</v>
      </c>
      <c r="B113" s="99" t="s">
        <v>5884</v>
      </c>
      <c r="C113" s="3">
        <v>42489</v>
      </c>
      <c r="D113" s="3">
        <v>42492</v>
      </c>
      <c r="E113" s="99" t="s">
        <v>5614</v>
      </c>
      <c r="F113" s="99" t="s">
        <v>5834</v>
      </c>
      <c r="G113" s="99" t="s">
        <v>5646</v>
      </c>
      <c r="H113" s="99" t="s">
        <v>5625</v>
      </c>
      <c r="I113" s="99" t="s">
        <v>5647</v>
      </c>
      <c r="J113" s="99" t="s">
        <v>5655</v>
      </c>
      <c r="K113" s="99">
        <v>112.3</v>
      </c>
      <c r="L113" s="99">
        <v>40</v>
      </c>
      <c r="M113" s="99">
        <v>110</v>
      </c>
      <c r="N113" s="99" t="s">
        <v>5627</v>
      </c>
      <c r="O113" s="99" t="s">
        <v>5632</v>
      </c>
      <c r="P113" s="99" t="s">
        <v>5619</v>
      </c>
      <c r="Q113" s="99" t="s">
        <v>3924</v>
      </c>
      <c r="R113" s="99" t="s">
        <v>5885</v>
      </c>
      <c r="S113" s="3">
        <v>44531</v>
      </c>
      <c r="T113" s="3">
        <v>44531</v>
      </c>
      <c r="U113" s="99" t="s">
        <v>5651</v>
      </c>
      <c r="V113" s="99" t="s">
        <v>5622</v>
      </c>
      <c r="W113" s="99" t="s">
        <v>5622</v>
      </c>
      <c r="X113" s="99" t="s">
        <v>5651</v>
      </c>
      <c r="Y113" s="99" t="s">
        <v>5623</v>
      </c>
    </row>
    <row r="114" spans="1:25">
      <c r="A114" s="51">
        <v>1330</v>
      </c>
      <c r="B114" s="99" t="s">
        <v>5886</v>
      </c>
      <c r="C114" s="3">
        <v>42492</v>
      </c>
      <c r="D114" s="3">
        <v>42492</v>
      </c>
      <c r="E114" s="99" t="s">
        <v>5614</v>
      </c>
      <c r="F114" s="99" t="s">
        <v>5834</v>
      </c>
      <c r="G114" s="99" t="s">
        <v>5625</v>
      </c>
      <c r="H114" s="99"/>
      <c r="I114" s="99" t="s">
        <v>5655</v>
      </c>
      <c r="J114" s="99"/>
      <c r="K114" s="99">
        <v>300</v>
      </c>
      <c r="L114" s="99"/>
      <c r="M114" s="99">
        <v>120</v>
      </c>
      <c r="N114" s="99" t="s">
        <v>5627</v>
      </c>
      <c r="O114" s="99" t="s">
        <v>5820</v>
      </c>
      <c r="P114" s="99" t="s">
        <v>5619</v>
      </c>
      <c r="Q114" s="99" t="s">
        <v>3924</v>
      </c>
      <c r="R114" s="99" t="s">
        <v>5887</v>
      </c>
      <c r="S114" s="3">
        <v>43617</v>
      </c>
      <c r="T114" s="3">
        <v>44896</v>
      </c>
      <c r="U114" s="99" t="s">
        <v>5651</v>
      </c>
      <c r="V114" s="99" t="s">
        <v>5622</v>
      </c>
      <c r="W114" s="99" t="s">
        <v>5622</v>
      </c>
      <c r="X114" s="99" t="s">
        <v>5651</v>
      </c>
      <c r="Y114" s="99" t="s">
        <v>5623</v>
      </c>
    </row>
    <row r="115" spans="1:25">
      <c r="A115" s="51">
        <v>1335</v>
      </c>
      <c r="B115" s="99" t="s">
        <v>5888</v>
      </c>
      <c r="C115" s="3">
        <v>42492</v>
      </c>
      <c r="D115" s="3">
        <v>42492</v>
      </c>
      <c r="E115" s="99" t="s">
        <v>5614</v>
      </c>
      <c r="F115" s="99" t="s">
        <v>5834</v>
      </c>
      <c r="G115" s="99" t="s">
        <v>5646</v>
      </c>
      <c r="H115" s="99"/>
      <c r="I115" s="99" t="s">
        <v>5647</v>
      </c>
      <c r="J115" s="99"/>
      <c r="K115" s="99">
        <v>106.9</v>
      </c>
      <c r="L115" s="99"/>
      <c r="M115" s="99">
        <v>105.2</v>
      </c>
      <c r="N115" s="99" t="s">
        <v>5627</v>
      </c>
      <c r="O115" s="99" t="s">
        <v>5632</v>
      </c>
      <c r="P115" s="99" t="s">
        <v>5619</v>
      </c>
      <c r="Q115" s="99" t="s">
        <v>3924</v>
      </c>
      <c r="R115" s="99" t="s">
        <v>5889</v>
      </c>
      <c r="S115" s="3">
        <v>43709</v>
      </c>
      <c r="T115" s="3">
        <v>44303</v>
      </c>
      <c r="U115" s="99" t="s">
        <v>5651</v>
      </c>
      <c r="V115" s="99" t="s">
        <v>5622</v>
      </c>
      <c r="W115" s="99" t="s">
        <v>5622</v>
      </c>
      <c r="X115" s="99" t="s">
        <v>5651</v>
      </c>
      <c r="Y115" s="99" t="s">
        <v>5623</v>
      </c>
    </row>
    <row r="116" spans="1:25">
      <c r="A116" s="51">
        <v>1336</v>
      </c>
      <c r="B116" s="99" t="s">
        <v>5890</v>
      </c>
      <c r="C116" s="3">
        <v>42487</v>
      </c>
      <c r="D116" s="3">
        <v>42492</v>
      </c>
      <c r="E116" s="99" t="s">
        <v>5614</v>
      </c>
      <c r="F116" s="99" t="s">
        <v>5834</v>
      </c>
      <c r="G116" s="99" t="s">
        <v>5646</v>
      </c>
      <c r="H116" s="99"/>
      <c r="I116" s="99" t="s">
        <v>5647</v>
      </c>
      <c r="J116" s="99"/>
      <c r="K116" s="99">
        <v>380.1</v>
      </c>
      <c r="L116" s="99"/>
      <c r="M116" s="99">
        <v>375</v>
      </c>
      <c r="N116" s="99" t="s">
        <v>5627</v>
      </c>
      <c r="O116" s="99" t="s">
        <v>5828</v>
      </c>
      <c r="P116" s="99" t="s">
        <v>5748</v>
      </c>
      <c r="Q116" s="99" t="s">
        <v>3924</v>
      </c>
      <c r="R116" s="99" t="s">
        <v>5891</v>
      </c>
      <c r="S116" s="3">
        <v>43800</v>
      </c>
      <c r="T116" s="3">
        <v>45042</v>
      </c>
      <c r="U116" s="99" t="s">
        <v>5651</v>
      </c>
      <c r="V116" s="99" t="s">
        <v>5622</v>
      </c>
      <c r="W116" s="99" t="s">
        <v>5622</v>
      </c>
      <c r="X116" s="99" t="s">
        <v>5651</v>
      </c>
      <c r="Y116" s="99" t="s">
        <v>5736</v>
      </c>
    </row>
    <row r="117" spans="1:25">
      <c r="A117" s="51">
        <v>1339</v>
      </c>
      <c r="B117" s="99" t="s">
        <v>5892</v>
      </c>
      <c r="C117" s="3">
        <v>42489</v>
      </c>
      <c r="D117" s="3">
        <v>42492</v>
      </c>
      <c r="E117" s="99" t="s">
        <v>5614</v>
      </c>
      <c r="F117" s="99" t="s">
        <v>5834</v>
      </c>
      <c r="G117" s="99" t="s">
        <v>5646</v>
      </c>
      <c r="H117" s="99"/>
      <c r="I117" s="99" t="s">
        <v>5647</v>
      </c>
      <c r="J117" s="99"/>
      <c r="K117" s="99">
        <v>300</v>
      </c>
      <c r="L117" s="99"/>
      <c r="M117" s="99">
        <v>300</v>
      </c>
      <c r="N117" s="99" t="s">
        <v>5627</v>
      </c>
      <c r="O117" s="99" t="s">
        <v>5828</v>
      </c>
      <c r="P117" s="99" t="s">
        <v>5748</v>
      </c>
      <c r="Q117" s="99" t="s">
        <v>3924</v>
      </c>
      <c r="R117" s="99" t="s">
        <v>5893</v>
      </c>
      <c r="S117" s="3">
        <v>43677</v>
      </c>
      <c r="T117" s="3">
        <v>44268</v>
      </c>
      <c r="U117" s="99" t="s">
        <v>5651</v>
      </c>
      <c r="V117" s="99" t="s">
        <v>5622</v>
      </c>
      <c r="W117" s="99" t="s">
        <v>5622</v>
      </c>
      <c r="X117" s="99" t="s">
        <v>5651</v>
      </c>
      <c r="Y117" s="99" t="s">
        <v>5623</v>
      </c>
    </row>
    <row r="118" spans="1:25">
      <c r="A118" s="51">
        <v>1341</v>
      </c>
      <c r="B118" s="99" t="s">
        <v>5894</v>
      </c>
      <c r="C118" s="3">
        <v>42486</v>
      </c>
      <c r="D118" s="3">
        <v>42492</v>
      </c>
      <c r="E118" s="99" t="s">
        <v>5614</v>
      </c>
      <c r="F118" s="99" t="s">
        <v>5834</v>
      </c>
      <c r="G118" s="99" t="s">
        <v>5646</v>
      </c>
      <c r="H118" s="99"/>
      <c r="I118" s="99" t="s">
        <v>5647</v>
      </c>
      <c r="J118" s="99"/>
      <c r="K118" s="99">
        <v>254.1</v>
      </c>
      <c r="L118" s="99"/>
      <c r="M118" s="99">
        <v>250</v>
      </c>
      <c r="N118" s="99" t="s">
        <v>5627</v>
      </c>
      <c r="O118" s="99" t="s">
        <v>5828</v>
      </c>
      <c r="P118" s="99" t="s">
        <v>5748</v>
      </c>
      <c r="Q118" s="99" t="s">
        <v>5749</v>
      </c>
      <c r="R118" s="99" t="s">
        <v>5895</v>
      </c>
      <c r="S118" s="3">
        <v>43800</v>
      </c>
      <c r="T118" s="3">
        <v>44331</v>
      </c>
      <c r="U118" s="99" t="s">
        <v>5651</v>
      </c>
      <c r="V118" s="99" t="s">
        <v>5622</v>
      </c>
      <c r="W118" s="99" t="s">
        <v>5622</v>
      </c>
      <c r="X118" s="99" t="s">
        <v>5651</v>
      </c>
      <c r="Y118" s="99" t="s">
        <v>5623</v>
      </c>
    </row>
    <row r="119" spans="1:25">
      <c r="A119" s="51">
        <v>1347</v>
      </c>
      <c r="B119" s="99" t="s">
        <v>5896</v>
      </c>
      <c r="C119" s="3">
        <v>42492</v>
      </c>
      <c r="D119" s="3">
        <v>42492</v>
      </c>
      <c r="E119" s="99" t="s">
        <v>5614</v>
      </c>
      <c r="F119" s="99" t="s">
        <v>5834</v>
      </c>
      <c r="G119" s="99" t="s">
        <v>5616</v>
      </c>
      <c r="H119" s="99"/>
      <c r="I119" s="99" t="s">
        <v>5616</v>
      </c>
      <c r="J119" s="99"/>
      <c r="K119" s="99">
        <v>310</v>
      </c>
      <c r="L119" s="99"/>
      <c r="M119" s="99">
        <v>303</v>
      </c>
      <c r="N119" s="99" t="s">
        <v>5617</v>
      </c>
      <c r="O119" s="99" t="s">
        <v>5828</v>
      </c>
      <c r="P119" s="99" t="s">
        <v>5748</v>
      </c>
      <c r="Q119" s="99" t="s">
        <v>5749</v>
      </c>
      <c r="R119" s="99" t="s">
        <v>5897</v>
      </c>
      <c r="S119" s="3">
        <v>43677</v>
      </c>
      <c r="T119" s="3">
        <v>44530</v>
      </c>
      <c r="U119" s="99" t="s">
        <v>5651</v>
      </c>
      <c r="V119" s="99" t="s">
        <v>5622</v>
      </c>
      <c r="W119" s="99" t="s">
        <v>5622</v>
      </c>
      <c r="X119" s="99" t="s">
        <v>5651</v>
      </c>
      <c r="Y119" s="99" t="s">
        <v>5623</v>
      </c>
    </row>
    <row r="120" spans="1:25">
      <c r="A120" s="51">
        <v>1349</v>
      </c>
      <c r="B120" s="99" t="s">
        <v>5898</v>
      </c>
      <c r="C120" s="3">
        <v>42853</v>
      </c>
      <c r="D120" s="3">
        <v>42856</v>
      </c>
      <c r="E120" s="99" t="s">
        <v>5614</v>
      </c>
      <c r="F120" s="99" t="s">
        <v>5899</v>
      </c>
      <c r="G120" s="99" t="s">
        <v>5646</v>
      </c>
      <c r="H120" s="99" t="s">
        <v>5625</v>
      </c>
      <c r="I120" s="99" t="s">
        <v>5647</v>
      </c>
      <c r="J120" s="99" t="s">
        <v>5655</v>
      </c>
      <c r="K120" s="99">
        <v>101.4</v>
      </c>
      <c r="L120" s="99">
        <v>101.3</v>
      </c>
      <c r="M120" s="99">
        <v>100</v>
      </c>
      <c r="N120" s="99" t="s">
        <v>5627</v>
      </c>
      <c r="O120" s="99" t="s">
        <v>5723</v>
      </c>
      <c r="P120" s="99" t="s">
        <v>5619</v>
      </c>
      <c r="Q120" s="99" t="s">
        <v>5649</v>
      </c>
      <c r="R120" s="99" t="s">
        <v>5900</v>
      </c>
      <c r="S120" s="3">
        <v>44196</v>
      </c>
      <c r="T120" s="3">
        <v>45107</v>
      </c>
      <c r="U120" s="99" t="s">
        <v>5651</v>
      </c>
      <c r="V120" s="99" t="s">
        <v>5622</v>
      </c>
      <c r="W120" s="99" t="s">
        <v>5622</v>
      </c>
      <c r="X120" s="99" t="s">
        <v>5651</v>
      </c>
      <c r="Y120" s="99" t="s">
        <v>5623</v>
      </c>
    </row>
    <row r="121" spans="1:25">
      <c r="A121" s="51">
        <v>1350</v>
      </c>
      <c r="B121" s="99" t="s">
        <v>5901</v>
      </c>
      <c r="C121" s="3">
        <v>42856</v>
      </c>
      <c r="D121" s="3">
        <v>42856</v>
      </c>
      <c r="E121" s="99" t="s">
        <v>5614</v>
      </c>
      <c r="F121" s="99" t="s">
        <v>5899</v>
      </c>
      <c r="G121" s="99" t="s">
        <v>5646</v>
      </c>
      <c r="H121" s="99"/>
      <c r="I121" s="99" t="s">
        <v>5647</v>
      </c>
      <c r="J121" s="99"/>
      <c r="K121" s="99">
        <v>20.32</v>
      </c>
      <c r="L121" s="99"/>
      <c r="M121" s="99">
        <v>20</v>
      </c>
      <c r="N121" s="99" t="s">
        <v>5627</v>
      </c>
      <c r="O121" s="99" t="s">
        <v>5763</v>
      </c>
      <c r="P121" s="99" t="s">
        <v>5619</v>
      </c>
      <c r="Q121" s="99" t="s">
        <v>5649</v>
      </c>
      <c r="R121" s="99" t="s">
        <v>5902</v>
      </c>
      <c r="S121" s="3">
        <v>43830</v>
      </c>
      <c r="T121" s="3">
        <v>44606</v>
      </c>
      <c r="U121" s="99" t="s">
        <v>5651</v>
      </c>
      <c r="V121" s="99" t="s">
        <v>5622</v>
      </c>
      <c r="W121" s="99" t="s">
        <v>5622</v>
      </c>
      <c r="X121" s="99" t="s">
        <v>5651</v>
      </c>
      <c r="Y121" s="99" t="s">
        <v>5736</v>
      </c>
    </row>
    <row r="122" spans="1:25">
      <c r="A122" s="51">
        <v>1354</v>
      </c>
      <c r="B122" s="99" t="s">
        <v>5903</v>
      </c>
      <c r="C122" s="3">
        <v>42850</v>
      </c>
      <c r="D122" s="3">
        <v>42856</v>
      </c>
      <c r="E122" s="99" t="s">
        <v>5614</v>
      </c>
      <c r="F122" s="99" t="s">
        <v>5899</v>
      </c>
      <c r="G122" s="99" t="s">
        <v>5616</v>
      </c>
      <c r="H122" s="99"/>
      <c r="I122" s="99" t="s">
        <v>5616</v>
      </c>
      <c r="J122" s="99"/>
      <c r="K122" s="99">
        <v>153</v>
      </c>
      <c r="L122" s="99"/>
      <c r="M122" s="99">
        <v>150</v>
      </c>
      <c r="N122" s="99" t="s">
        <v>5627</v>
      </c>
      <c r="O122" s="99" t="s">
        <v>5723</v>
      </c>
      <c r="P122" s="99" t="s">
        <v>5619</v>
      </c>
      <c r="Q122" s="99" t="s">
        <v>5649</v>
      </c>
      <c r="R122" s="99" t="s">
        <v>5858</v>
      </c>
      <c r="S122" s="3">
        <v>44166</v>
      </c>
      <c r="T122" s="3">
        <v>44971</v>
      </c>
      <c r="U122" s="99" t="s">
        <v>5651</v>
      </c>
      <c r="V122" s="99" t="s">
        <v>5622</v>
      </c>
      <c r="W122" s="99" t="s">
        <v>5622</v>
      </c>
      <c r="X122" s="99" t="s">
        <v>5651</v>
      </c>
      <c r="Y122" s="99"/>
    </row>
    <row r="123" spans="1:25">
      <c r="A123" s="51">
        <v>1363</v>
      </c>
      <c r="B123" s="99" t="s">
        <v>5904</v>
      </c>
      <c r="C123" s="3">
        <v>42854</v>
      </c>
      <c r="D123" s="3">
        <v>42856</v>
      </c>
      <c r="E123" s="99" t="s">
        <v>5614</v>
      </c>
      <c r="F123" s="99" t="s">
        <v>5899</v>
      </c>
      <c r="G123" s="99" t="s">
        <v>5616</v>
      </c>
      <c r="H123" s="99"/>
      <c r="I123" s="99" t="s">
        <v>5616</v>
      </c>
      <c r="J123" s="99"/>
      <c r="K123" s="99">
        <v>84.25</v>
      </c>
      <c r="L123" s="99"/>
      <c r="M123" s="99">
        <v>80.8</v>
      </c>
      <c r="N123" s="99" t="s">
        <v>5627</v>
      </c>
      <c r="O123" s="99" t="s">
        <v>5723</v>
      </c>
      <c r="P123" s="99" t="s">
        <v>5619</v>
      </c>
      <c r="Q123" s="99" t="s">
        <v>5649</v>
      </c>
      <c r="R123" s="99" t="s">
        <v>5905</v>
      </c>
      <c r="S123" s="3">
        <v>43830</v>
      </c>
      <c r="T123" s="3">
        <v>44303</v>
      </c>
      <c r="U123" s="99" t="s">
        <v>5651</v>
      </c>
      <c r="V123" s="99" t="s">
        <v>5622</v>
      </c>
      <c r="W123" s="99" t="s">
        <v>5622</v>
      </c>
      <c r="X123" s="99" t="s">
        <v>5651</v>
      </c>
      <c r="Y123" s="99" t="s">
        <v>5623</v>
      </c>
    </row>
    <row r="124" spans="1:25">
      <c r="A124" s="51">
        <v>1367</v>
      </c>
      <c r="B124" s="99" t="s">
        <v>5906</v>
      </c>
      <c r="C124" s="3">
        <v>42853</v>
      </c>
      <c r="D124" s="3">
        <v>42856</v>
      </c>
      <c r="E124" s="99" t="s">
        <v>5614</v>
      </c>
      <c r="F124" s="99" t="s">
        <v>5899</v>
      </c>
      <c r="G124" s="99" t="s">
        <v>5625</v>
      </c>
      <c r="H124" s="99"/>
      <c r="I124" s="99" t="s">
        <v>5655</v>
      </c>
      <c r="J124" s="99"/>
      <c r="K124" s="99">
        <v>26.25</v>
      </c>
      <c r="L124" s="99"/>
      <c r="M124" s="99">
        <v>25</v>
      </c>
      <c r="N124" s="99" t="s">
        <v>5627</v>
      </c>
      <c r="O124" s="99" t="s">
        <v>5760</v>
      </c>
      <c r="P124" s="99" t="s">
        <v>5619</v>
      </c>
      <c r="Q124" s="99" t="s">
        <v>5649</v>
      </c>
      <c r="R124" s="99" t="s">
        <v>5907</v>
      </c>
      <c r="S124" s="3">
        <v>43831</v>
      </c>
      <c r="T124" s="3">
        <v>44334</v>
      </c>
      <c r="U124" s="99" t="s">
        <v>5651</v>
      </c>
      <c r="V124" s="99" t="s">
        <v>5622</v>
      </c>
      <c r="W124" s="99" t="s">
        <v>5622</v>
      </c>
      <c r="X124" s="99" t="s">
        <v>5651</v>
      </c>
      <c r="Y124" s="99"/>
    </row>
    <row r="125" spans="1:25">
      <c r="A125" s="51">
        <v>1368</v>
      </c>
      <c r="B125" s="99" t="s">
        <v>5908</v>
      </c>
      <c r="C125" s="3">
        <v>42856</v>
      </c>
      <c r="D125" s="3">
        <v>42856</v>
      </c>
      <c r="E125" s="99" t="s">
        <v>5614</v>
      </c>
      <c r="F125" s="99" t="s">
        <v>5899</v>
      </c>
      <c r="G125" s="99" t="s">
        <v>5625</v>
      </c>
      <c r="H125" s="99"/>
      <c r="I125" s="99" t="s">
        <v>5655</v>
      </c>
      <c r="J125" s="99"/>
      <c r="K125" s="99">
        <v>94.5</v>
      </c>
      <c r="L125" s="99"/>
      <c r="M125" s="99">
        <v>91.3</v>
      </c>
      <c r="N125" s="99" t="s">
        <v>5627</v>
      </c>
      <c r="O125" s="99" t="s">
        <v>5771</v>
      </c>
      <c r="P125" s="99" t="s">
        <v>5619</v>
      </c>
      <c r="Q125" s="99" t="s">
        <v>5649</v>
      </c>
      <c r="R125" s="99" t="s">
        <v>5909</v>
      </c>
      <c r="S125" s="3">
        <v>44135</v>
      </c>
      <c r="T125" s="3">
        <v>45243</v>
      </c>
      <c r="U125" s="99" t="s">
        <v>5651</v>
      </c>
      <c r="V125" s="99" t="s">
        <v>5622</v>
      </c>
      <c r="W125" s="99" t="s">
        <v>5622</v>
      </c>
      <c r="X125" s="99" t="s">
        <v>5651</v>
      </c>
      <c r="Y125" s="99"/>
    </row>
    <row r="126" spans="1:25">
      <c r="A126" s="51">
        <v>1374</v>
      </c>
      <c r="B126" s="99" t="s">
        <v>5910</v>
      </c>
      <c r="C126" s="3">
        <v>42856</v>
      </c>
      <c r="D126" s="3">
        <v>42856</v>
      </c>
      <c r="E126" s="99" t="s">
        <v>5614</v>
      </c>
      <c r="F126" s="99" t="s">
        <v>5899</v>
      </c>
      <c r="G126" s="99" t="s">
        <v>5625</v>
      </c>
      <c r="H126" s="99"/>
      <c r="I126" s="99" t="s">
        <v>5655</v>
      </c>
      <c r="J126" s="99"/>
      <c r="K126" s="99">
        <v>189</v>
      </c>
      <c r="L126" s="99"/>
      <c r="M126" s="99">
        <v>182.5</v>
      </c>
      <c r="N126" s="99" t="s">
        <v>5627</v>
      </c>
      <c r="O126" s="99" t="s">
        <v>5911</v>
      </c>
      <c r="P126" s="99" t="s">
        <v>5619</v>
      </c>
      <c r="Q126" s="99" t="s">
        <v>5649</v>
      </c>
      <c r="R126" s="99" t="s">
        <v>5912</v>
      </c>
      <c r="S126" s="3">
        <v>44135</v>
      </c>
      <c r="T126" s="3">
        <v>44135</v>
      </c>
      <c r="U126" s="99" t="s">
        <v>5651</v>
      </c>
      <c r="V126" s="99" t="s">
        <v>5622</v>
      </c>
      <c r="W126" s="99" t="s">
        <v>5622</v>
      </c>
      <c r="X126" s="99" t="s">
        <v>5651</v>
      </c>
      <c r="Y126" s="99" t="s">
        <v>5623</v>
      </c>
    </row>
    <row r="127" spans="1:25">
      <c r="A127" s="51">
        <v>1378</v>
      </c>
      <c r="B127" s="99" t="s">
        <v>5913</v>
      </c>
      <c r="C127" s="3">
        <v>42852</v>
      </c>
      <c r="D127" s="3">
        <v>42856</v>
      </c>
      <c r="E127" s="99" t="s">
        <v>5614</v>
      </c>
      <c r="F127" s="99" t="s">
        <v>5899</v>
      </c>
      <c r="G127" s="99" t="s">
        <v>5616</v>
      </c>
      <c r="H127" s="99"/>
      <c r="I127" s="99" t="s">
        <v>5616</v>
      </c>
      <c r="J127" s="99"/>
      <c r="K127" s="99">
        <v>80</v>
      </c>
      <c r="L127" s="99"/>
      <c r="M127" s="99">
        <v>76.349999999999994</v>
      </c>
      <c r="N127" s="99" t="s">
        <v>5665</v>
      </c>
      <c r="O127" s="99" t="s">
        <v>5692</v>
      </c>
      <c r="P127" s="99" t="s">
        <v>5619</v>
      </c>
      <c r="Q127" s="99" t="s">
        <v>5649</v>
      </c>
      <c r="R127" s="99" t="s">
        <v>5914</v>
      </c>
      <c r="S127" s="3">
        <v>44113</v>
      </c>
      <c r="T127" s="3">
        <v>45215</v>
      </c>
      <c r="U127" s="99" t="s">
        <v>5651</v>
      </c>
      <c r="V127" s="99" t="s">
        <v>5622</v>
      </c>
      <c r="W127" s="99" t="s">
        <v>5622</v>
      </c>
      <c r="X127" s="99" t="s">
        <v>5651</v>
      </c>
      <c r="Y127" s="99" t="s">
        <v>5623</v>
      </c>
    </row>
    <row r="128" spans="1:25">
      <c r="A128" s="51">
        <v>1379</v>
      </c>
      <c r="B128" s="99" t="s">
        <v>5915</v>
      </c>
      <c r="C128" s="3">
        <v>42851</v>
      </c>
      <c r="D128" s="3">
        <v>42856</v>
      </c>
      <c r="E128" s="99" t="s">
        <v>5614</v>
      </c>
      <c r="F128" s="99" t="s">
        <v>5899</v>
      </c>
      <c r="G128" s="99" t="s">
        <v>5646</v>
      </c>
      <c r="H128" s="99"/>
      <c r="I128" s="99" t="s">
        <v>5647</v>
      </c>
      <c r="J128" s="99"/>
      <c r="K128" s="99">
        <v>156</v>
      </c>
      <c r="L128" s="99"/>
      <c r="M128" s="99">
        <v>150</v>
      </c>
      <c r="N128" s="99" t="s">
        <v>5665</v>
      </c>
      <c r="O128" s="99" t="s">
        <v>5706</v>
      </c>
      <c r="P128" s="99" t="s">
        <v>5619</v>
      </c>
      <c r="Q128" s="99" t="s">
        <v>5649</v>
      </c>
      <c r="R128" s="99" t="s">
        <v>5916</v>
      </c>
      <c r="S128" s="3">
        <v>44440</v>
      </c>
      <c r="T128" s="3">
        <v>45291</v>
      </c>
      <c r="U128" s="99" t="s">
        <v>5651</v>
      </c>
      <c r="V128" s="99" t="s">
        <v>5622</v>
      </c>
      <c r="W128" s="99" t="s">
        <v>5622</v>
      </c>
      <c r="X128" s="99" t="s">
        <v>5651</v>
      </c>
      <c r="Y128" s="99" t="s">
        <v>5736</v>
      </c>
    </row>
    <row r="129" spans="1:25">
      <c r="A129" s="51">
        <v>1380</v>
      </c>
      <c r="B129" s="99" t="s">
        <v>5917</v>
      </c>
      <c r="C129" s="3">
        <v>42851</v>
      </c>
      <c r="D129" s="3">
        <v>42856</v>
      </c>
      <c r="E129" s="99" t="s">
        <v>5614</v>
      </c>
      <c r="F129" s="99" t="s">
        <v>5899</v>
      </c>
      <c r="G129" s="99" t="s">
        <v>5646</v>
      </c>
      <c r="H129" s="99"/>
      <c r="I129" s="99" t="s">
        <v>5647</v>
      </c>
      <c r="J129" s="99"/>
      <c r="K129" s="99">
        <v>156.1</v>
      </c>
      <c r="L129" s="99"/>
      <c r="M129" s="99">
        <v>150</v>
      </c>
      <c r="N129" s="99" t="s">
        <v>5665</v>
      </c>
      <c r="O129" s="99" t="s">
        <v>5706</v>
      </c>
      <c r="P129" s="99" t="s">
        <v>5619</v>
      </c>
      <c r="Q129" s="99" t="s">
        <v>5649</v>
      </c>
      <c r="R129" s="99" t="s">
        <v>5916</v>
      </c>
      <c r="S129" s="3">
        <v>44440</v>
      </c>
      <c r="T129" s="3">
        <v>44440</v>
      </c>
      <c r="U129" s="99" t="s">
        <v>5651</v>
      </c>
      <c r="V129" s="99" t="s">
        <v>5622</v>
      </c>
      <c r="W129" s="99" t="s">
        <v>5622</v>
      </c>
      <c r="X129" s="99" t="s">
        <v>5651</v>
      </c>
      <c r="Y129" s="99" t="s">
        <v>5736</v>
      </c>
    </row>
    <row r="130" spans="1:25">
      <c r="A130" s="51">
        <v>1382</v>
      </c>
      <c r="B130" s="99" t="s">
        <v>5918</v>
      </c>
      <c r="C130" s="3">
        <v>42854</v>
      </c>
      <c r="D130" s="3">
        <v>42856</v>
      </c>
      <c r="E130" s="99" t="s">
        <v>5614</v>
      </c>
      <c r="F130" s="99" t="s">
        <v>5899</v>
      </c>
      <c r="G130" s="99" t="s">
        <v>5646</v>
      </c>
      <c r="H130" s="99"/>
      <c r="I130" s="99" t="s">
        <v>5647</v>
      </c>
      <c r="J130" s="99"/>
      <c r="K130" s="99">
        <v>102.5</v>
      </c>
      <c r="L130" s="99"/>
      <c r="M130" s="99">
        <v>100</v>
      </c>
      <c r="N130" s="99" t="s">
        <v>5627</v>
      </c>
      <c r="O130" s="99" t="s">
        <v>5692</v>
      </c>
      <c r="P130" s="99" t="s">
        <v>5619</v>
      </c>
      <c r="Q130" s="99" t="s">
        <v>5649</v>
      </c>
      <c r="R130" s="99" t="s">
        <v>5919</v>
      </c>
      <c r="S130" s="3">
        <v>44530</v>
      </c>
      <c r="T130" s="3">
        <v>44530</v>
      </c>
      <c r="U130" s="99" t="s">
        <v>5651</v>
      </c>
      <c r="V130" s="99" t="s">
        <v>5622</v>
      </c>
      <c r="W130" s="99" t="s">
        <v>5622</v>
      </c>
      <c r="X130" s="99" t="s">
        <v>5651</v>
      </c>
      <c r="Y130" s="99"/>
    </row>
    <row r="131" spans="1:25">
      <c r="A131" s="51">
        <v>1385</v>
      </c>
      <c r="B131" s="99" t="s">
        <v>5920</v>
      </c>
      <c r="C131" s="3">
        <v>42854</v>
      </c>
      <c r="D131" s="3">
        <v>42856</v>
      </c>
      <c r="E131" s="99" t="s">
        <v>5614</v>
      </c>
      <c r="F131" s="99" t="s">
        <v>5899</v>
      </c>
      <c r="G131" s="99" t="s">
        <v>5625</v>
      </c>
      <c r="H131" s="99" t="s">
        <v>5646</v>
      </c>
      <c r="I131" s="99" t="s">
        <v>5655</v>
      </c>
      <c r="J131" s="99" t="s">
        <v>5647</v>
      </c>
      <c r="K131" s="99">
        <v>47</v>
      </c>
      <c r="L131" s="99">
        <v>153.32</v>
      </c>
      <c r="M131" s="99">
        <v>150</v>
      </c>
      <c r="N131" s="99" t="s">
        <v>5627</v>
      </c>
      <c r="O131" s="99" t="s">
        <v>5706</v>
      </c>
      <c r="P131" s="99" t="s">
        <v>5619</v>
      </c>
      <c r="Q131" s="99" t="s">
        <v>5649</v>
      </c>
      <c r="R131" s="99" t="s">
        <v>5921</v>
      </c>
      <c r="S131" s="3">
        <v>44013</v>
      </c>
      <c r="T131" s="3">
        <v>45747</v>
      </c>
      <c r="U131" s="99" t="s">
        <v>5651</v>
      </c>
      <c r="V131" s="99" t="s">
        <v>5622</v>
      </c>
      <c r="W131" s="99" t="s">
        <v>5622</v>
      </c>
      <c r="X131" s="99" t="s">
        <v>5651</v>
      </c>
      <c r="Y131" s="99"/>
    </row>
    <row r="132" spans="1:25">
      <c r="A132" s="51">
        <v>1389</v>
      </c>
      <c r="B132" s="99" t="s">
        <v>5922</v>
      </c>
      <c r="C132" s="3">
        <v>42856</v>
      </c>
      <c r="D132" s="3">
        <v>42856</v>
      </c>
      <c r="E132" s="99" t="s">
        <v>5614</v>
      </c>
      <c r="F132" s="99" t="s">
        <v>5899</v>
      </c>
      <c r="G132" s="99" t="s">
        <v>5646</v>
      </c>
      <c r="H132" s="99"/>
      <c r="I132" s="99" t="s">
        <v>5647</v>
      </c>
      <c r="J132" s="99"/>
      <c r="K132" s="99">
        <v>128.19999999999999</v>
      </c>
      <c r="L132" s="99"/>
      <c r="M132" s="99">
        <v>125</v>
      </c>
      <c r="N132" s="99" t="s">
        <v>5627</v>
      </c>
      <c r="O132" s="99" t="s">
        <v>5706</v>
      </c>
      <c r="P132" s="99" t="s">
        <v>5619</v>
      </c>
      <c r="Q132" s="99" t="s">
        <v>5649</v>
      </c>
      <c r="R132" s="99" t="s">
        <v>5726</v>
      </c>
      <c r="S132" s="3">
        <v>44195</v>
      </c>
      <c r="T132" s="3">
        <v>45214</v>
      </c>
      <c r="U132" s="99" t="s">
        <v>5651</v>
      </c>
      <c r="V132" s="99" t="s">
        <v>5622</v>
      </c>
      <c r="W132" s="99" t="s">
        <v>5622</v>
      </c>
      <c r="X132" s="99" t="s">
        <v>5651</v>
      </c>
      <c r="Y132" s="99"/>
    </row>
    <row r="133" spans="1:25">
      <c r="A133" s="51">
        <v>1391</v>
      </c>
      <c r="B133" s="99" t="s">
        <v>5923</v>
      </c>
      <c r="C133" s="3">
        <v>42854</v>
      </c>
      <c r="D133" s="3">
        <v>42856</v>
      </c>
      <c r="E133" s="99" t="s">
        <v>5614</v>
      </c>
      <c r="F133" s="99" t="s">
        <v>5899</v>
      </c>
      <c r="G133" s="99" t="s">
        <v>5646</v>
      </c>
      <c r="H133" s="99"/>
      <c r="I133" s="99" t="s">
        <v>5647</v>
      </c>
      <c r="J133" s="99"/>
      <c r="K133" s="99">
        <v>205.1</v>
      </c>
      <c r="L133" s="99"/>
      <c r="M133" s="99">
        <v>200</v>
      </c>
      <c r="N133" s="99" t="s">
        <v>5627</v>
      </c>
      <c r="O133" s="99" t="s">
        <v>5706</v>
      </c>
      <c r="P133" s="99" t="s">
        <v>5619</v>
      </c>
      <c r="Q133" s="99" t="s">
        <v>5649</v>
      </c>
      <c r="R133" s="99" t="s">
        <v>5916</v>
      </c>
      <c r="S133" s="3">
        <v>44530</v>
      </c>
      <c r="T133" s="3">
        <v>45214</v>
      </c>
      <c r="U133" s="99" t="s">
        <v>5651</v>
      </c>
      <c r="V133" s="99" t="s">
        <v>5622</v>
      </c>
      <c r="W133" s="99" t="s">
        <v>5622</v>
      </c>
      <c r="X133" s="99" t="s">
        <v>5651</v>
      </c>
      <c r="Y133" s="99"/>
    </row>
    <row r="134" spans="1:25">
      <c r="A134" s="51">
        <v>1392</v>
      </c>
      <c r="B134" s="99" t="s">
        <v>5924</v>
      </c>
      <c r="C134" s="3">
        <v>42853</v>
      </c>
      <c r="D134" s="3">
        <v>42856</v>
      </c>
      <c r="E134" s="99" t="s">
        <v>5614</v>
      </c>
      <c r="F134" s="99" t="s">
        <v>5899</v>
      </c>
      <c r="G134" s="99" t="s">
        <v>5646</v>
      </c>
      <c r="H134" s="99"/>
      <c r="I134" s="99" t="s">
        <v>5647</v>
      </c>
      <c r="J134" s="99"/>
      <c r="K134" s="99">
        <v>40.69</v>
      </c>
      <c r="L134" s="99"/>
      <c r="M134" s="99">
        <v>40</v>
      </c>
      <c r="N134" s="99" t="s">
        <v>5627</v>
      </c>
      <c r="O134" s="99" t="s">
        <v>5706</v>
      </c>
      <c r="P134" s="99" t="s">
        <v>5619</v>
      </c>
      <c r="Q134" s="99" t="s">
        <v>5649</v>
      </c>
      <c r="R134" s="99" t="s">
        <v>5925</v>
      </c>
      <c r="S134" s="3">
        <v>44501</v>
      </c>
      <c r="T134" s="3">
        <v>44501</v>
      </c>
      <c r="U134" s="99" t="s">
        <v>5651</v>
      </c>
      <c r="V134" s="99" t="s">
        <v>5622</v>
      </c>
      <c r="W134" s="99" t="s">
        <v>5622</v>
      </c>
      <c r="X134" s="99" t="s">
        <v>5651</v>
      </c>
      <c r="Y134" s="99"/>
    </row>
    <row r="135" spans="1:25">
      <c r="A135" s="51">
        <v>1394</v>
      </c>
      <c r="B135" s="99" t="s">
        <v>5926</v>
      </c>
      <c r="C135" s="3">
        <v>42854</v>
      </c>
      <c r="D135" s="3">
        <v>42856</v>
      </c>
      <c r="E135" s="99" t="s">
        <v>5614</v>
      </c>
      <c r="F135" s="99" t="s">
        <v>5899</v>
      </c>
      <c r="G135" s="99" t="s">
        <v>5646</v>
      </c>
      <c r="H135" s="99"/>
      <c r="I135" s="99" t="s">
        <v>5647</v>
      </c>
      <c r="J135" s="99"/>
      <c r="K135" s="99">
        <v>207.4</v>
      </c>
      <c r="L135" s="99"/>
      <c r="M135" s="99">
        <v>200</v>
      </c>
      <c r="N135" s="99" t="s">
        <v>5627</v>
      </c>
      <c r="O135" s="99" t="s">
        <v>5632</v>
      </c>
      <c r="P135" s="99" t="s">
        <v>5619</v>
      </c>
      <c r="Q135" s="99" t="s">
        <v>5649</v>
      </c>
      <c r="R135" s="99" t="s">
        <v>5927</v>
      </c>
      <c r="S135" s="3">
        <v>44530</v>
      </c>
      <c r="T135" s="3">
        <v>44941</v>
      </c>
      <c r="U135" s="99" t="s">
        <v>5651</v>
      </c>
      <c r="V135" s="99" t="s">
        <v>5622</v>
      </c>
      <c r="W135" s="99" t="s">
        <v>5622</v>
      </c>
      <c r="X135" s="99" t="s">
        <v>5651</v>
      </c>
      <c r="Y135" s="99" t="s">
        <v>5736</v>
      </c>
    </row>
    <row r="136" spans="1:25">
      <c r="A136" s="51">
        <v>1397</v>
      </c>
      <c r="B136" s="99" t="s">
        <v>5928</v>
      </c>
      <c r="C136" s="3">
        <v>42854</v>
      </c>
      <c r="D136" s="3">
        <v>42856</v>
      </c>
      <c r="E136" s="99" t="s">
        <v>5614</v>
      </c>
      <c r="F136" s="99" t="s">
        <v>5899</v>
      </c>
      <c r="G136" s="99" t="s">
        <v>5646</v>
      </c>
      <c r="H136" s="99"/>
      <c r="I136" s="99" t="s">
        <v>5647</v>
      </c>
      <c r="J136" s="99"/>
      <c r="K136" s="99">
        <v>104.2</v>
      </c>
      <c r="L136" s="99"/>
      <c r="M136" s="99">
        <v>100</v>
      </c>
      <c r="N136" s="99" t="s">
        <v>5627</v>
      </c>
      <c r="O136" s="99" t="s">
        <v>5632</v>
      </c>
      <c r="P136" s="99" t="s">
        <v>5619</v>
      </c>
      <c r="Q136" s="99" t="s">
        <v>5649</v>
      </c>
      <c r="R136" s="99" t="s">
        <v>5929</v>
      </c>
      <c r="S136" s="3">
        <v>44530</v>
      </c>
      <c r="T136" s="3">
        <v>44666</v>
      </c>
      <c r="U136" s="99" t="s">
        <v>5651</v>
      </c>
      <c r="V136" s="99" t="s">
        <v>5622</v>
      </c>
      <c r="W136" s="99" t="s">
        <v>5622</v>
      </c>
      <c r="X136" s="99" t="s">
        <v>5651</v>
      </c>
      <c r="Y136" s="99" t="s">
        <v>5736</v>
      </c>
    </row>
    <row r="137" spans="1:25">
      <c r="A137" s="51">
        <v>1398</v>
      </c>
      <c r="B137" s="99" t="s">
        <v>5930</v>
      </c>
      <c r="C137" s="3">
        <v>42854</v>
      </c>
      <c r="D137" s="3">
        <v>42856</v>
      </c>
      <c r="E137" s="99" t="s">
        <v>5614</v>
      </c>
      <c r="F137" s="99" t="s">
        <v>5899</v>
      </c>
      <c r="G137" s="99" t="s">
        <v>5646</v>
      </c>
      <c r="H137" s="99"/>
      <c r="I137" s="99" t="s">
        <v>5647</v>
      </c>
      <c r="J137" s="99"/>
      <c r="K137" s="99">
        <v>205.1</v>
      </c>
      <c r="L137" s="99"/>
      <c r="M137" s="99">
        <v>200</v>
      </c>
      <c r="N137" s="99" t="s">
        <v>5627</v>
      </c>
      <c r="O137" s="99" t="s">
        <v>5632</v>
      </c>
      <c r="P137" s="99" t="s">
        <v>5619</v>
      </c>
      <c r="Q137" s="99" t="s">
        <v>5649</v>
      </c>
      <c r="R137" s="99" t="s">
        <v>5931</v>
      </c>
      <c r="S137" s="3">
        <v>44530</v>
      </c>
      <c r="T137" s="3">
        <v>44849</v>
      </c>
      <c r="U137" s="99" t="s">
        <v>5651</v>
      </c>
      <c r="V137" s="99" t="s">
        <v>5622</v>
      </c>
      <c r="W137" s="99" t="s">
        <v>5622</v>
      </c>
      <c r="X137" s="99" t="s">
        <v>5651</v>
      </c>
      <c r="Y137" s="99" t="s">
        <v>5736</v>
      </c>
    </row>
    <row r="138" spans="1:25">
      <c r="A138" s="51">
        <v>1402</v>
      </c>
      <c r="B138" s="99" t="s">
        <v>5932</v>
      </c>
      <c r="C138" s="3">
        <v>42853</v>
      </c>
      <c r="D138" s="3">
        <v>42856</v>
      </c>
      <c r="E138" s="99" t="s">
        <v>5614</v>
      </c>
      <c r="F138" s="99" t="s">
        <v>5899</v>
      </c>
      <c r="G138" s="99" t="s">
        <v>5625</v>
      </c>
      <c r="H138" s="99" t="s">
        <v>5646</v>
      </c>
      <c r="I138" s="99" t="s">
        <v>5655</v>
      </c>
      <c r="J138" s="99" t="s">
        <v>5647</v>
      </c>
      <c r="K138" s="99">
        <v>1920</v>
      </c>
      <c r="L138" s="99">
        <v>3200</v>
      </c>
      <c r="M138" s="99">
        <v>3200</v>
      </c>
      <c r="N138" s="99" t="s">
        <v>5627</v>
      </c>
      <c r="O138" s="99" t="s">
        <v>5933</v>
      </c>
      <c r="P138" s="99" t="s">
        <v>5743</v>
      </c>
      <c r="Q138" s="99" t="s">
        <v>5934</v>
      </c>
      <c r="R138" s="99" t="s">
        <v>5935</v>
      </c>
      <c r="S138" s="3">
        <v>44196</v>
      </c>
      <c r="T138" s="3">
        <v>45291</v>
      </c>
      <c r="U138" s="99" t="s">
        <v>5651</v>
      </c>
      <c r="V138" s="99" t="s">
        <v>5622</v>
      </c>
      <c r="W138" s="99" t="s">
        <v>5622</v>
      </c>
      <c r="X138" s="99" t="s">
        <v>5651</v>
      </c>
      <c r="Y138" s="99"/>
    </row>
    <row r="139" spans="1:25">
      <c r="A139" s="51">
        <v>1403</v>
      </c>
      <c r="B139" s="99" t="s">
        <v>5936</v>
      </c>
      <c r="C139" s="3">
        <v>42856</v>
      </c>
      <c r="D139" s="3">
        <v>42856</v>
      </c>
      <c r="E139" s="99" t="s">
        <v>5614</v>
      </c>
      <c r="F139" s="99" t="s">
        <v>5899</v>
      </c>
      <c r="G139" s="99" t="s">
        <v>5646</v>
      </c>
      <c r="H139" s="99" t="s">
        <v>5625</v>
      </c>
      <c r="I139" s="99" t="s">
        <v>5647</v>
      </c>
      <c r="J139" s="99" t="s">
        <v>5655</v>
      </c>
      <c r="K139" s="99">
        <v>450</v>
      </c>
      <c r="L139" s="99">
        <v>450</v>
      </c>
      <c r="M139" s="99">
        <v>450</v>
      </c>
      <c r="N139" s="99" t="s">
        <v>5627</v>
      </c>
      <c r="O139" s="99" t="s">
        <v>5805</v>
      </c>
      <c r="P139" s="99" t="s">
        <v>5743</v>
      </c>
      <c r="Q139" s="99" t="s">
        <v>5934</v>
      </c>
      <c r="R139" s="99" t="s">
        <v>5937</v>
      </c>
      <c r="S139" s="3">
        <v>44911</v>
      </c>
      <c r="T139" s="3">
        <v>44911</v>
      </c>
      <c r="U139" s="99" t="s">
        <v>5651</v>
      </c>
      <c r="V139" s="99" t="s">
        <v>5622</v>
      </c>
      <c r="W139" s="99" t="s">
        <v>5622</v>
      </c>
      <c r="X139" s="99" t="s">
        <v>5651</v>
      </c>
      <c r="Y139" s="99"/>
    </row>
    <row r="140" spans="1:25">
      <c r="A140" s="51">
        <v>1405</v>
      </c>
      <c r="B140" s="99" t="s">
        <v>5938</v>
      </c>
      <c r="C140" s="3">
        <v>42853</v>
      </c>
      <c r="D140" s="3">
        <v>42856</v>
      </c>
      <c r="E140" s="99" t="s">
        <v>5614</v>
      </c>
      <c r="F140" s="99" t="s">
        <v>5899</v>
      </c>
      <c r="G140" s="99" t="s">
        <v>5646</v>
      </c>
      <c r="H140" s="99"/>
      <c r="I140" s="99" t="s">
        <v>5647</v>
      </c>
      <c r="J140" s="99"/>
      <c r="K140" s="99">
        <v>458</v>
      </c>
      <c r="L140" s="99"/>
      <c r="M140" s="99">
        <v>450</v>
      </c>
      <c r="N140" s="99" t="s">
        <v>5627</v>
      </c>
      <c r="O140" s="99" t="s">
        <v>5628</v>
      </c>
      <c r="P140" s="99" t="s">
        <v>5619</v>
      </c>
      <c r="Q140" s="99" t="s">
        <v>3924</v>
      </c>
      <c r="R140" s="99" t="s">
        <v>5656</v>
      </c>
      <c r="S140" s="3">
        <v>44196</v>
      </c>
      <c r="T140" s="3">
        <v>44196</v>
      </c>
      <c r="U140" s="99" t="s">
        <v>5651</v>
      </c>
      <c r="V140" s="99" t="s">
        <v>5622</v>
      </c>
      <c r="W140" s="99" t="s">
        <v>5622</v>
      </c>
      <c r="X140" s="99" t="s">
        <v>5651</v>
      </c>
      <c r="Y140" s="99" t="s">
        <v>5623</v>
      </c>
    </row>
    <row r="141" spans="1:25">
      <c r="A141" s="51">
        <v>1406</v>
      </c>
      <c r="B141" s="99" t="s">
        <v>5939</v>
      </c>
      <c r="C141" s="3">
        <v>42856</v>
      </c>
      <c r="D141" s="3">
        <v>42856</v>
      </c>
      <c r="E141" s="99" t="s">
        <v>5614</v>
      </c>
      <c r="F141" s="99" t="s">
        <v>5899</v>
      </c>
      <c r="G141" s="99" t="s">
        <v>5646</v>
      </c>
      <c r="H141" s="99" t="s">
        <v>5625</v>
      </c>
      <c r="I141" s="99" t="s">
        <v>5647</v>
      </c>
      <c r="J141" s="99" t="s">
        <v>5655</v>
      </c>
      <c r="K141" s="99">
        <v>476.3</v>
      </c>
      <c r="L141" s="99">
        <v>229.9</v>
      </c>
      <c r="M141" s="99">
        <v>675</v>
      </c>
      <c r="N141" s="99" t="s">
        <v>5627</v>
      </c>
      <c r="O141" s="99" t="s">
        <v>5628</v>
      </c>
      <c r="P141" s="99" t="s">
        <v>5619</v>
      </c>
      <c r="Q141" s="99" t="s">
        <v>3924</v>
      </c>
      <c r="R141" s="99" t="s">
        <v>5810</v>
      </c>
      <c r="S141" s="3">
        <v>44440</v>
      </c>
      <c r="T141" s="3">
        <v>44576</v>
      </c>
      <c r="U141" s="99" t="s">
        <v>5651</v>
      </c>
      <c r="V141" s="99" t="s">
        <v>5622</v>
      </c>
      <c r="W141" s="99" t="s">
        <v>5622</v>
      </c>
      <c r="X141" s="99" t="s">
        <v>5651</v>
      </c>
      <c r="Y141" s="99" t="s">
        <v>5736</v>
      </c>
    </row>
    <row r="142" spans="1:25">
      <c r="A142" s="51">
        <v>1413</v>
      </c>
      <c r="B142" s="99" t="s">
        <v>5940</v>
      </c>
      <c r="C142" s="3">
        <v>42854</v>
      </c>
      <c r="D142" s="3">
        <v>42856</v>
      </c>
      <c r="E142" s="99" t="s">
        <v>5614</v>
      </c>
      <c r="F142" s="99" t="s">
        <v>5899</v>
      </c>
      <c r="G142" s="99" t="s">
        <v>5625</v>
      </c>
      <c r="H142" s="99" t="s">
        <v>5646</v>
      </c>
      <c r="I142" s="99" t="s">
        <v>5655</v>
      </c>
      <c r="J142" s="99" t="s">
        <v>5647</v>
      </c>
      <c r="K142" s="99">
        <v>110</v>
      </c>
      <c r="L142" s="99">
        <v>110.04</v>
      </c>
      <c r="M142" s="99">
        <v>100</v>
      </c>
      <c r="N142" s="99" t="s">
        <v>5627</v>
      </c>
      <c r="O142" s="99" t="s">
        <v>5666</v>
      </c>
      <c r="P142" s="99" t="s">
        <v>5619</v>
      </c>
      <c r="Q142" s="99" t="s">
        <v>3924</v>
      </c>
      <c r="R142" s="99" t="s">
        <v>5941</v>
      </c>
      <c r="S142" s="3">
        <v>44196</v>
      </c>
      <c r="T142" s="3">
        <v>44545</v>
      </c>
      <c r="U142" s="99" t="s">
        <v>5651</v>
      </c>
      <c r="V142" s="99" t="s">
        <v>5622</v>
      </c>
      <c r="W142" s="99" t="s">
        <v>5622</v>
      </c>
      <c r="X142" s="99" t="s">
        <v>5651</v>
      </c>
      <c r="Y142" s="99" t="s">
        <v>5736</v>
      </c>
    </row>
    <row r="143" spans="1:25">
      <c r="A143" s="51">
        <v>1414</v>
      </c>
      <c r="B143" s="99" t="s">
        <v>5942</v>
      </c>
      <c r="C143" s="3">
        <v>42853</v>
      </c>
      <c r="D143" s="3">
        <v>42856</v>
      </c>
      <c r="E143" s="99" t="s">
        <v>5614</v>
      </c>
      <c r="F143" s="99" t="s">
        <v>5899</v>
      </c>
      <c r="G143" s="99" t="s">
        <v>5646</v>
      </c>
      <c r="H143" s="99"/>
      <c r="I143" s="99" t="s">
        <v>5647</v>
      </c>
      <c r="J143" s="99"/>
      <c r="K143" s="99">
        <v>100</v>
      </c>
      <c r="L143" s="99"/>
      <c r="M143" s="99">
        <v>100</v>
      </c>
      <c r="N143" s="99" t="s">
        <v>5627</v>
      </c>
      <c r="O143" s="99" t="s">
        <v>5666</v>
      </c>
      <c r="P143" s="99" t="s">
        <v>5619</v>
      </c>
      <c r="Q143" s="99" t="s">
        <v>3924</v>
      </c>
      <c r="R143" s="99" t="s">
        <v>5943</v>
      </c>
      <c r="S143" s="3">
        <v>43828</v>
      </c>
      <c r="T143" s="3">
        <v>44211</v>
      </c>
      <c r="U143" s="99" t="s">
        <v>5651</v>
      </c>
      <c r="V143" s="99" t="s">
        <v>5622</v>
      </c>
      <c r="W143" s="99" t="s">
        <v>5622</v>
      </c>
      <c r="X143" s="99" t="s">
        <v>5651</v>
      </c>
      <c r="Y143" s="99" t="s">
        <v>5623</v>
      </c>
    </row>
    <row r="144" spans="1:25">
      <c r="A144" s="51">
        <v>1415</v>
      </c>
      <c r="B144" s="99" t="s">
        <v>5944</v>
      </c>
      <c r="C144" s="3">
        <v>42853</v>
      </c>
      <c r="D144" s="3">
        <v>42856</v>
      </c>
      <c r="E144" s="99" t="s">
        <v>5614</v>
      </c>
      <c r="F144" s="99" t="s">
        <v>5899</v>
      </c>
      <c r="G144" s="99" t="s">
        <v>5646</v>
      </c>
      <c r="H144" s="99"/>
      <c r="I144" s="99" t="s">
        <v>5647</v>
      </c>
      <c r="J144" s="99"/>
      <c r="K144" s="99">
        <v>102.2</v>
      </c>
      <c r="L144" s="99"/>
      <c r="M144" s="99">
        <v>100</v>
      </c>
      <c r="N144" s="99" t="s">
        <v>5627</v>
      </c>
      <c r="O144" s="99" t="s">
        <v>5666</v>
      </c>
      <c r="P144" s="99" t="s">
        <v>5619</v>
      </c>
      <c r="Q144" s="99" t="s">
        <v>3924</v>
      </c>
      <c r="R144" s="99" t="s">
        <v>5945</v>
      </c>
      <c r="S144" s="3">
        <v>44501</v>
      </c>
      <c r="T144" s="3">
        <v>45214</v>
      </c>
      <c r="U144" s="99" t="s">
        <v>5651</v>
      </c>
      <c r="V144" s="99" t="s">
        <v>5622</v>
      </c>
      <c r="W144" s="99" t="s">
        <v>5622</v>
      </c>
      <c r="X144" s="99" t="s">
        <v>5651</v>
      </c>
      <c r="Y144" s="99"/>
    </row>
    <row r="145" spans="1:25">
      <c r="A145" s="51">
        <v>1419</v>
      </c>
      <c r="B145" s="99" t="s">
        <v>5946</v>
      </c>
      <c r="C145" s="3">
        <v>42852</v>
      </c>
      <c r="D145" s="3">
        <v>42856</v>
      </c>
      <c r="E145" s="99" t="s">
        <v>5614</v>
      </c>
      <c r="F145" s="99" t="s">
        <v>5899</v>
      </c>
      <c r="G145" s="99" t="s">
        <v>5646</v>
      </c>
      <c r="H145" s="99" t="s">
        <v>5625</v>
      </c>
      <c r="I145" s="99" t="s">
        <v>5647</v>
      </c>
      <c r="J145" s="99" t="s">
        <v>5655</v>
      </c>
      <c r="K145" s="99">
        <v>44.88</v>
      </c>
      <c r="L145" s="99">
        <v>22.44</v>
      </c>
      <c r="M145" s="99">
        <v>54.28</v>
      </c>
      <c r="N145" s="99" t="s">
        <v>5627</v>
      </c>
      <c r="O145" s="99" t="s">
        <v>5632</v>
      </c>
      <c r="P145" s="99" t="s">
        <v>5619</v>
      </c>
      <c r="Q145" s="99" t="s">
        <v>3924</v>
      </c>
      <c r="R145" s="99" t="s">
        <v>5662</v>
      </c>
      <c r="S145" s="3">
        <v>44058</v>
      </c>
      <c r="T145" s="3">
        <v>44545</v>
      </c>
      <c r="U145" s="99" t="s">
        <v>5651</v>
      </c>
      <c r="V145" s="99" t="s">
        <v>5622</v>
      </c>
      <c r="W145" s="99" t="s">
        <v>5622</v>
      </c>
      <c r="X145" s="99" t="s">
        <v>5651</v>
      </c>
      <c r="Y145" s="99" t="s">
        <v>5623</v>
      </c>
    </row>
    <row r="146" spans="1:25">
      <c r="A146" s="51">
        <v>1424</v>
      </c>
      <c r="B146" s="99" t="s">
        <v>5947</v>
      </c>
      <c r="C146" s="3">
        <v>42853</v>
      </c>
      <c r="D146" s="3">
        <v>42856</v>
      </c>
      <c r="E146" s="99" t="s">
        <v>5614</v>
      </c>
      <c r="F146" s="99" t="s">
        <v>5899</v>
      </c>
      <c r="G146" s="99" t="s">
        <v>5646</v>
      </c>
      <c r="H146" s="99"/>
      <c r="I146" s="99" t="s">
        <v>5647</v>
      </c>
      <c r="J146" s="99"/>
      <c r="K146" s="99">
        <v>524</v>
      </c>
      <c r="L146" s="99"/>
      <c r="M146" s="99">
        <v>500</v>
      </c>
      <c r="N146" s="99" t="s">
        <v>5665</v>
      </c>
      <c r="O146" s="99" t="s">
        <v>5632</v>
      </c>
      <c r="P146" s="99" t="s">
        <v>5619</v>
      </c>
      <c r="Q146" s="99" t="s">
        <v>3924</v>
      </c>
      <c r="R146" s="99" t="s">
        <v>5880</v>
      </c>
      <c r="S146" s="3">
        <v>44196</v>
      </c>
      <c r="T146" s="3">
        <v>44866</v>
      </c>
      <c r="U146" s="99" t="s">
        <v>5651</v>
      </c>
      <c r="V146" s="99" t="s">
        <v>5622</v>
      </c>
      <c r="W146" s="99" t="s">
        <v>5622</v>
      </c>
      <c r="X146" s="99" t="s">
        <v>5651</v>
      </c>
      <c r="Y146" s="99"/>
    </row>
    <row r="147" spans="1:25">
      <c r="A147" s="51">
        <v>1427</v>
      </c>
      <c r="B147" s="99" t="s">
        <v>5948</v>
      </c>
      <c r="C147" s="3">
        <v>42856</v>
      </c>
      <c r="D147" s="3">
        <v>42856</v>
      </c>
      <c r="E147" s="99" t="s">
        <v>5614</v>
      </c>
      <c r="F147" s="99" t="s">
        <v>5899</v>
      </c>
      <c r="G147" s="99" t="s">
        <v>5646</v>
      </c>
      <c r="H147" s="99" t="s">
        <v>5625</v>
      </c>
      <c r="I147" s="99" t="s">
        <v>5647</v>
      </c>
      <c r="J147" s="99" t="s">
        <v>5655</v>
      </c>
      <c r="K147" s="99">
        <v>125</v>
      </c>
      <c r="L147" s="99">
        <v>60</v>
      </c>
      <c r="M147" s="99">
        <v>125</v>
      </c>
      <c r="N147" s="99" t="s">
        <v>5627</v>
      </c>
      <c r="O147" s="99" t="s">
        <v>5805</v>
      </c>
      <c r="P147" s="99" t="s">
        <v>5743</v>
      </c>
      <c r="Q147" s="99" t="s">
        <v>3926</v>
      </c>
      <c r="R147" s="99" t="s">
        <v>5949</v>
      </c>
      <c r="S147" s="3">
        <v>45412</v>
      </c>
      <c r="T147" s="3">
        <v>45412</v>
      </c>
      <c r="U147" s="99" t="s">
        <v>5651</v>
      </c>
      <c r="V147" s="99" t="s">
        <v>5622</v>
      </c>
      <c r="W147" s="99" t="s">
        <v>5622</v>
      </c>
      <c r="X147" s="99" t="s">
        <v>5651</v>
      </c>
      <c r="Y147" s="99"/>
    </row>
    <row r="148" spans="1:25">
      <c r="A148" s="51">
        <v>1428</v>
      </c>
      <c r="B148" s="99" t="s">
        <v>5950</v>
      </c>
      <c r="C148" s="3">
        <v>42852</v>
      </c>
      <c r="D148" s="3">
        <v>42856</v>
      </c>
      <c r="E148" s="99" t="s">
        <v>5614</v>
      </c>
      <c r="F148" s="99" t="s">
        <v>5899</v>
      </c>
      <c r="G148" s="99" t="s">
        <v>5625</v>
      </c>
      <c r="H148" s="99"/>
      <c r="I148" s="99" t="s">
        <v>5655</v>
      </c>
      <c r="J148" s="99"/>
      <c r="K148" s="99">
        <v>10</v>
      </c>
      <c r="L148" s="99"/>
      <c r="M148" s="99">
        <v>10</v>
      </c>
      <c r="N148" s="99" t="s">
        <v>5627</v>
      </c>
      <c r="O148" s="99" t="s">
        <v>5618</v>
      </c>
      <c r="P148" s="99" t="s">
        <v>5619</v>
      </c>
      <c r="Q148" s="99" t="s">
        <v>3926</v>
      </c>
      <c r="R148" s="99" t="s">
        <v>5951</v>
      </c>
      <c r="S148" s="3">
        <v>44561</v>
      </c>
      <c r="T148" s="3">
        <v>44561</v>
      </c>
      <c r="U148" s="99" t="s">
        <v>5651</v>
      </c>
      <c r="V148" s="99" t="s">
        <v>5622</v>
      </c>
      <c r="W148" s="99" t="s">
        <v>5622</v>
      </c>
      <c r="X148" s="99" t="s">
        <v>5651</v>
      </c>
      <c r="Y148" s="99"/>
    </row>
    <row r="149" spans="1:25">
      <c r="A149" s="51">
        <v>1429</v>
      </c>
      <c r="B149" s="99" t="s">
        <v>5952</v>
      </c>
      <c r="C149" s="3">
        <v>42853</v>
      </c>
      <c r="D149" s="3">
        <v>42856</v>
      </c>
      <c r="E149" s="99" t="s">
        <v>5614</v>
      </c>
      <c r="F149" s="99" t="s">
        <v>5899</v>
      </c>
      <c r="G149" s="99" t="s">
        <v>5616</v>
      </c>
      <c r="H149" s="99"/>
      <c r="I149" s="99" t="s">
        <v>5616</v>
      </c>
      <c r="J149" s="99"/>
      <c r="K149" s="99">
        <v>400</v>
      </c>
      <c r="L149" s="99"/>
      <c r="M149" s="99">
        <v>400</v>
      </c>
      <c r="N149" s="99" t="s">
        <v>5627</v>
      </c>
      <c r="O149" s="99" t="s">
        <v>5618</v>
      </c>
      <c r="P149" s="99" t="s">
        <v>5619</v>
      </c>
      <c r="Q149" s="99" t="s">
        <v>3926</v>
      </c>
      <c r="R149" s="99" t="s">
        <v>5953</v>
      </c>
      <c r="S149" s="3">
        <v>43983</v>
      </c>
      <c r="T149" s="3">
        <v>43983</v>
      </c>
      <c r="U149" s="99" t="s">
        <v>5651</v>
      </c>
      <c r="V149" s="99" t="s">
        <v>5622</v>
      </c>
      <c r="W149" s="99" t="s">
        <v>5622</v>
      </c>
      <c r="X149" s="99" t="s">
        <v>5651</v>
      </c>
      <c r="Y149" s="99" t="s">
        <v>5736</v>
      </c>
    </row>
    <row r="150" spans="1:25">
      <c r="A150" s="51">
        <v>1431</v>
      </c>
      <c r="B150" s="99" t="s">
        <v>5954</v>
      </c>
      <c r="C150" s="3">
        <v>42852</v>
      </c>
      <c r="D150" s="3">
        <v>42856</v>
      </c>
      <c r="E150" s="99" t="s">
        <v>5614</v>
      </c>
      <c r="F150" s="99" t="s">
        <v>5899</v>
      </c>
      <c r="G150" s="99" t="s">
        <v>5625</v>
      </c>
      <c r="H150" s="99"/>
      <c r="I150" s="99" t="s">
        <v>5655</v>
      </c>
      <c r="J150" s="99"/>
      <c r="K150" s="99">
        <v>10</v>
      </c>
      <c r="L150" s="99"/>
      <c r="M150" s="99">
        <v>10</v>
      </c>
      <c r="N150" s="99" t="s">
        <v>5627</v>
      </c>
      <c r="O150" s="99" t="s">
        <v>5618</v>
      </c>
      <c r="P150" s="99" t="s">
        <v>5619</v>
      </c>
      <c r="Q150" s="99" t="s">
        <v>3926</v>
      </c>
      <c r="R150" s="99" t="s">
        <v>5955</v>
      </c>
      <c r="S150" s="3">
        <v>44561</v>
      </c>
      <c r="T150" s="3">
        <v>44560</v>
      </c>
      <c r="U150" s="99" t="s">
        <v>5651</v>
      </c>
      <c r="V150" s="99" t="s">
        <v>5622</v>
      </c>
      <c r="W150" s="99" t="s">
        <v>5622</v>
      </c>
      <c r="X150" s="99" t="s">
        <v>5651</v>
      </c>
      <c r="Y150" s="99"/>
    </row>
    <row r="151" spans="1:25">
      <c r="A151" s="51">
        <v>1432</v>
      </c>
      <c r="B151" s="99" t="s">
        <v>5956</v>
      </c>
      <c r="C151" s="3">
        <v>42856</v>
      </c>
      <c r="D151" s="3">
        <v>42856</v>
      </c>
      <c r="E151" s="99" t="s">
        <v>5614</v>
      </c>
      <c r="F151" s="99" t="s">
        <v>5899</v>
      </c>
      <c r="G151" s="99" t="s">
        <v>5646</v>
      </c>
      <c r="H151" s="99"/>
      <c r="I151" s="99" t="s">
        <v>5647</v>
      </c>
      <c r="J151" s="99"/>
      <c r="K151" s="99">
        <v>20</v>
      </c>
      <c r="L151" s="99"/>
      <c r="M151" s="99">
        <v>20</v>
      </c>
      <c r="N151" s="99" t="s">
        <v>5627</v>
      </c>
      <c r="O151" s="99" t="s">
        <v>5618</v>
      </c>
      <c r="P151" s="99" t="s">
        <v>5619</v>
      </c>
      <c r="Q151" s="99" t="s">
        <v>3926</v>
      </c>
      <c r="R151" s="99" t="s">
        <v>5957</v>
      </c>
      <c r="S151" s="3">
        <v>43983</v>
      </c>
      <c r="T151" s="3">
        <v>44910</v>
      </c>
      <c r="U151" s="99" t="s">
        <v>5651</v>
      </c>
      <c r="V151" s="99" t="s">
        <v>5622</v>
      </c>
      <c r="W151" s="99" t="s">
        <v>5622</v>
      </c>
      <c r="X151" s="99" t="s">
        <v>5651</v>
      </c>
      <c r="Y151" s="99"/>
    </row>
    <row r="152" spans="1:25">
      <c r="A152" s="51">
        <v>1434</v>
      </c>
      <c r="B152" s="99" t="s">
        <v>5958</v>
      </c>
      <c r="C152" s="3">
        <v>42853</v>
      </c>
      <c r="D152" s="3">
        <v>42856</v>
      </c>
      <c r="E152" s="99" t="s">
        <v>5614</v>
      </c>
      <c r="F152" s="99" t="s">
        <v>5899</v>
      </c>
      <c r="G152" s="99" t="s">
        <v>5625</v>
      </c>
      <c r="H152" s="99"/>
      <c r="I152" s="99" t="s">
        <v>5655</v>
      </c>
      <c r="J152" s="99"/>
      <c r="K152" s="99">
        <v>30</v>
      </c>
      <c r="L152" s="99"/>
      <c r="M152" s="99">
        <v>30</v>
      </c>
      <c r="N152" s="99" t="s">
        <v>5627</v>
      </c>
      <c r="O152" s="99" t="s">
        <v>5618</v>
      </c>
      <c r="P152" s="99" t="s">
        <v>5619</v>
      </c>
      <c r="Q152" s="99" t="s">
        <v>3926</v>
      </c>
      <c r="R152" s="99" t="s">
        <v>5959</v>
      </c>
      <c r="S152" s="3">
        <v>43830</v>
      </c>
      <c r="T152" s="3">
        <v>44060</v>
      </c>
      <c r="U152" s="99" t="s">
        <v>5651</v>
      </c>
      <c r="V152" s="99" t="s">
        <v>5622</v>
      </c>
      <c r="W152" s="99" t="s">
        <v>5622</v>
      </c>
      <c r="X152" s="99" t="s">
        <v>5651</v>
      </c>
      <c r="Y152" s="99" t="s">
        <v>5623</v>
      </c>
    </row>
    <row r="153" spans="1:25">
      <c r="A153" s="51">
        <v>1435</v>
      </c>
      <c r="B153" s="99" t="s">
        <v>5960</v>
      </c>
      <c r="C153" s="3">
        <v>42849</v>
      </c>
      <c r="D153" s="3">
        <v>42856</v>
      </c>
      <c r="E153" s="99" t="s">
        <v>5614</v>
      </c>
      <c r="F153" s="99" t="s">
        <v>5899</v>
      </c>
      <c r="G153" s="99" t="s">
        <v>5646</v>
      </c>
      <c r="H153" s="99" t="s">
        <v>5625</v>
      </c>
      <c r="I153" s="99" t="s">
        <v>5647</v>
      </c>
      <c r="J153" s="99" t="s">
        <v>5655</v>
      </c>
      <c r="K153" s="99">
        <v>250</v>
      </c>
      <c r="L153" s="99">
        <v>100</v>
      </c>
      <c r="M153" s="99">
        <v>250</v>
      </c>
      <c r="N153" s="99" t="s">
        <v>5627</v>
      </c>
      <c r="O153" s="99" t="s">
        <v>5742</v>
      </c>
      <c r="P153" s="99" t="s">
        <v>5743</v>
      </c>
      <c r="Q153" s="99" t="s">
        <v>3926</v>
      </c>
      <c r="R153" s="99" t="s">
        <v>5961</v>
      </c>
      <c r="S153" s="3">
        <v>44196</v>
      </c>
      <c r="T153" s="3">
        <v>44918</v>
      </c>
      <c r="U153" s="99" t="s">
        <v>5651</v>
      </c>
      <c r="V153" s="99" t="s">
        <v>5622</v>
      </c>
      <c r="W153" s="99" t="s">
        <v>5622</v>
      </c>
      <c r="X153" s="99" t="s">
        <v>5651</v>
      </c>
      <c r="Y153" s="99"/>
    </row>
    <row r="154" spans="1:25">
      <c r="A154" s="51">
        <v>1437</v>
      </c>
      <c r="B154" s="99" t="s">
        <v>5962</v>
      </c>
      <c r="C154" s="3">
        <v>42856</v>
      </c>
      <c r="D154" s="3">
        <v>42856</v>
      </c>
      <c r="E154" s="99" t="s">
        <v>5614</v>
      </c>
      <c r="F154" s="99" t="s">
        <v>5899</v>
      </c>
      <c r="G154" s="99" t="s">
        <v>5625</v>
      </c>
      <c r="H154" s="99" t="s">
        <v>5646</v>
      </c>
      <c r="I154" s="99" t="s">
        <v>5655</v>
      </c>
      <c r="J154" s="99" t="s">
        <v>5647</v>
      </c>
      <c r="K154" s="99">
        <v>400</v>
      </c>
      <c r="L154" s="99">
        <v>25</v>
      </c>
      <c r="M154" s="99">
        <v>425</v>
      </c>
      <c r="N154" s="99" t="s">
        <v>5627</v>
      </c>
      <c r="O154" s="99" t="s">
        <v>5697</v>
      </c>
      <c r="P154" s="99" t="s">
        <v>5619</v>
      </c>
      <c r="Q154" s="99" t="s">
        <v>3926</v>
      </c>
      <c r="R154" s="99" t="s">
        <v>5698</v>
      </c>
      <c r="S154" s="3">
        <v>44561</v>
      </c>
      <c r="T154" s="3">
        <v>44561</v>
      </c>
      <c r="U154" s="99" t="s">
        <v>5651</v>
      </c>
      <c r="V154" s="99" t="s">
        <v>5622</v>
      </c>
      <c r="W154" s="99" t="s">
        <v>5622</v>
      </c>
      <c r="X154" s="99" t="s">
        <v>5651</v>
      </c>
      <c r="Y154" s="99"/>
    </row>
    <row r="155" spans="1:25">
      <c r="A155" s="51">
        <v>1439</v>
      </c>
      <c r="B155" s="99" t="s">
        <v>5963</v>
      </c>
      <c r="C155" s="3">
        <v>43220</v>
      </c>
      <c r="D155" s="3">
        <v>43207</v>
      </c>
      <c r="E155" s="99" t="s">
        <v>5614</v>
      </c>
      <c r="F155" s="99" t="s">
        <v>5756</v>
      </c>
      <c r="G155" s="99" t="s">
        <v>5616</v>
      </c>
      <c r="H155" s="99"/>
      <c r="I155" s="99" t="s">
        <v>5616</v>
      </c>
      <c r="J155" s="99"/>
      <c r="K155" s="99">
        <v>4.96</v>
      </c>
      <c r="L155" s="99"/>
      <c r="M155" s="99">
        <v>4.96</v>
      </c>
      <c r="N155" s="99" t="s">
        <v>5665</v>
      </c>
      <c r="O155" s="99" t="s">
        <v>5632</v>
      </c>
      <c r="P155" s="99" t="s">
        <v>5619</v>
      </c>
      <c r="Q155" s="99" t="s">
        <v>3924</v>
      </c>
      <c r="R155" s="99" t="s">
        <v>5964</v>
      </c>
      <c r="S155" s="3">
        <v>43814</v>
      </c>
      <c r="T155" s="3">
        <v>43982</v>
      </c>
      <c r="U155" s="99" t="s">
        <v>5965</v>
      </c>
      <c r="V155" s="99" t="s">
        <v>5651</v>
      </c>
      <c r="W155" s="99" t="s">
        <v>5651</v>
      </c>
      <c r="X155" s="99" t="s">
        <v>5651</v>
      </c>
      <c r="Y155" s="99" t="s">
        <v>5623</v>
      </c>
    </row>
    <row r="156" spans="1:25">
      <c r="A156" s="51">
        <v>1440</v>
      </c>
      <c r="B156" s="99" t="s">
        <v>5966</v>
      </c>
      <c r="C156" s="3">
        <v>43220</v>
      </c>
      <c r="D156" s="3">
        <v>43207</v>
      </c>
      <c r="E156" s="99" t="s">
        <v>5614</v>
      </c>
      <c r="F156" s="99" t="s">
        <v>5756</v>
      </c>
      <c r="G156" s="99" t="s">
        <v>5616</v>
      </c>
      <c r="H156" s="99"/>
      <c r="I156" s="99" t="s">
        <v>5616</v>
      </c>
      <c r="J156" s="99"/>
      <c r="K156" s="99">
        <v>3.7</v>
      </c>
      <c r="L156" s="99"/>
      <c r="M156" s="99">
        <v>3.7</v>
      </c>
      <c r="N156" s="99" t="s">
        <v>5665</v>
      </c>
      <c r="O156" s="99" t="s">
        <v>5632</v>
      </c>
      <c r="P156" s="99" t="s">
        <v>5619</v>
      </c>
      <c r="Q156" s="99" t="s">
        <v>3924</v>
      </c>
      <c r="R156" s="99" t="s">
        <v>5964</v>
      </c>
      <c r="S156" s="3">
        <v>43814</v>
      </c>
      <c r="T156" s="3">
        <v>43982</v>
      </c>
      <c r="U156" s="99" t="s">
        <v>5965</v>
      </c>
      <c r="V156" s="99" t="s">
        <v>5651</v>
      </c>
      <c r="W156" s="99" t="s">
        <v>5651</v>
      </c>
      <c r="X156" s="99" t="s">
        <v>5651</v>
      </c>
      <c r="Y156" s="99"/>
    </row>
    <row r="157" spans="1:25">
      <c r="A157" s="51">
        <v>1441</v>
      </c>
      <c r="B157" s="99" t="s">
        <v>5967</v>
      </c>
      <c r="C157" s="3">
        <v>43151</v>
      </c>
      <c r="D157" s="3">
        <v>43237</v>
      </c>
      <c r="E157" s="99" t="s">
        <v>5614</v>
      </c>
      <c r="F157" s="99" t="s">
        <v>5831</v>
      </c>
      <c r="G157" s="99" t="s">
        <v>5646</v>
      </c>
      <c r="H157" s="99"/>
      <c r="I157" s="99" t="s">
        <v>5647</v>
      </c>
      <c r="J157" s="99"/>
      <c r="K157" s="99">
        <v>26.5</v>
      </c>
      <c r="L157" s="99"/>
      <c r="M157" s="99">
        <v>0</v>
      </c>
      <c r="N157" s="99" t="s">
        <v>5665</v>
      </c>
      <c r="O157" s="99" t="s">
        <v>5632</v>
      </c>
      <c r="P157" s="99" t="s">
        <v>5619</v>
      </c>
      <c r="Q157" s="99" t="s">
        <v>5649</v>
      </c>
      <c r="R157" s="99" t="s">
        <v>5968</v>
      </c>
      <c r="S157" s="3">
        <v>44211</v>
      </c>
      <c r="T157" s="3">
        <v>43905</v>
      </c>
      <c r="U157" s="99" t="s">
        <v>5651</v>
      </c>
      <c r="V157" s="99"/>
      <c r="W157" s="99"/>
      <c r="X157" s="99" t="s">
        <v>5651</v>
      </c>
      <c r="Y157" s="99"/>
    </row>
    <row r="158" spans="1:25">
      <c r="A158" s="51">
        <v>1442</v>
      </c>
      <c r="B158" s="99" t="s">
        <v>5969</v>
      </c>
      <c r="C158" s="3">
        <v>43195</v>
      </c>
      <c r="D158" s="3">
        <v>43206</v>
      </c>
      <c r="E158" s="99" t="s">
        <v>5614</v>
      </c>
      <c r="F158" s="99" t="s">
        <v>5970</v>
      </c>
      <c r="G158" s="99" t="s">
        <v>5625</v>
      </c>
      <c r="H158" s="99"/>
      <c r="I158" s="99" t="s">
        <v>5655</v>
      </c>
      <c r="J158" s="99"/>
      <c r="K158" s="99">
        <v>124.3</v>
      </c>
      <c r="L158" s="99"/>
      <c r="M158" s="99">
        <v>120</v>
      </c>
      <c r="N158" s="99" t="s">
        <v>5627</v>
      </c>
      <c r="O158" s="99" t="s">
        <v>5971</v>
      </c>
      <c r="P158" s="99" t="s">
        <v>5619</v>
      </c>
      <c r="Q158" s="99" t="s">
        <v>5649</v>
      </c>
      <c r="R158" s="99" t="s">
        <v>5972</v>
      </c>
      <c r="S158" s="3">
        <v>44166</v>
      </c>
      <c r="T158" s="3">
        <v>44166</v>
      </c>
      <c r="U158" s="99" t="s">
        <v>5651</v>
      </c>
      <c r="V158" s="99" t="s">
        <v>5622</v>
      </c>
      <c r="W158" s="99"/>
      <c r="X158" s="99" t="s">
        <v>5651</v>
      </c>
      <c r="Y158" s="99"/>
    </row>
    <row r="159" spans="1:25">
      <c r="A159" s="51">
        <v>1443</v>
      </c>
      <c r="B159" s="99" t="s">
        <v>5973</v>
      </c>
      <c r="C159" s="3">
        <v>43203</v>
      </c>
      <c r="D159" s="3">
        <v>43206</v>
      </c>
      <c r="E159" s="99" t="s">
        <v>5614</v>
      </c>
      <c r="F159" s="99" t="s">
        <v>5970</v>
      </c>
      <c r="G159" s="99" t="s">
        <v>5646</v>
      </c>
      <c r="H159" s="99"/>
      <c r="I159" s="99" t="s">
        <v>5647</v>
      </c>
      <c r="J159" s="99"/>
      <c r="K159" s="99">
        <v>141.1</v>
      </c>
      <c r="L159" s="99"/>
      <c r="M159" s="99">
        <v>40</v>
      </c>
      <c r="N159" s="99" t="s">
        <v>5627</v>
      </c>
      <c r="O159" s="99" t="s">
        <v>5791</v>
      </c>
      <c r="P159" s="99" t="s">
        <v>5619</v>
      </c>
      <c r="Q159" s="99" t="s">
        <v>5649</v>
      </c>
      <c r="R159" s="99" t="s">
        <v>5974</v>
      </c>
      <c r="S159" s="3">
        <v>44530</v>
      </c>
      <c r="T159" s="3">
        <v>44530</v>
      </c>
      <c r="U159" s="99" t="s">
        <v>5651</v>
      </c>
      <c r="V159" s="99" t="s">
        <v>5622</v>
      </c>
      <c r="W159" s="99"/>
      <c r="X159" s="99" t="s">
        <v>5651</v>
      </c>
      <c r="Y159" s="99"/>
    </row>
    <row r="160" spans="1:25">
      <c r="A160" s="51">
        <v>1444</v>
      </c>
      <c r="B160" s="99" t="s">
        <v>5975</v>
      </c>
      <c r="C160" s="3">
        <v>43194</v>
      </c>
      <c r="D160" s="3">
        <v>43206</v>
      </c>
      <c r="E160" s="99" t="s">
        <v>5614</v>
      </c>
      <c r="F160" s="99" t="s">
        <v>5970</v>
      </c>
      <c r="G160" s="99" t="s">
        <v>5646</v>
      </c>
      <c r="H160" s="99"/>
      <c r="I160" s="99" t="s">
        <v>5647</v>
      </c>
      <c r="J160" s="99"/>
      <c r="K160" s="99">
        <v>150</v>
      </c>
      <c r="L160" s="99"/>
      <c r="M160" s="99">
        <v>150</v>
      </c>
      <c r="N160" s="99" t="s">
        <v>5627</v>
      </c>
      <c r="O160" s="99" t="s">
        <v>5976</v>
      </c>
      <c r="P160" s="99" t="s">
        <v>5619</v>
      </c>
      <c r="Q160" s="99" t="s">
        <v>5649</v>
      </c>
      <c r="R160" s="99" t="s">
        <v>5977</v>
      </c>
      <c r="S160" s="3">
        <v>44896</v>
      </c>
      <c r="T160" s="3">
        <v>45261</v>
      </c>
      <c r="U160" s="99" t="s">
        <v>5651</v>
      </c>
      <c r="V160" s="99" t="s">
        <v>5622</v>
      </c>
      <c r="W160" s="99"/>
      <c r="X160" s="99" t="s">
        <v>5651</v>
      </c>
      <c r="Y160" s="99"/>
    </row>
    <row r="161" spans="1:25">
      <c r="A161" s="51">
        <v>1454</v>
      </c>
      <c r="B161" s="99" t="s">
        <v>5978</v>
      </c>
      <c r="C161" s="3">
        <v>43199</v>
      </c>
      <c r="D161" s="3">
        <v>43206</v>
      </c>
      <c r="E161" s="99" t="s">
        <v>5614</v>
      </c>
      <c r="F161" s="99" t="s">
        <v>5970</v>
      </c>
      <c r="G161" s="99" t="s">
        <v>5625</v>
      </c>
      <c r="H161" s="99"/>
      <c r="I161" s="99" t="s">
        <v>5655</v>
      </c>
      <c r="J161" s="99"/>
      <c r="K161" s="99">
        <v>75</v>
      </c>
      <c r="L161" s="99"/>
      <c r="M161" s="99">
        <v>75</v>
      </c>
      <c r="N161" s="99" t="s">
        <v>5627</v>
      </c>
      <c r="O161" s="99" t="s">
        <v>5971</v>
      </c>
      <c r="P161" s="99" t="s">
        <v>5619</v>
      </c>
      <c r="Q161" s="99" t="s">
        <v>5649</v>
      </c>
      <c r="R161" s="99" t="s">
        <v>5979</v>
      </c>
      <c r="S161" s="3">
        <v>44196</v>
      </c>
      <c r="T161" s="3">
        <v>44196</v>
      </c>
      <c r="U161" s="99" t="s">
        <v>5651</v>
      </c>
      <c r="V161" s="99" t="s">
        <v>5622</v>
      </c>
      <c r="W161" s="99"/>
      <c r="X161" s="99" t="s">
        <v>5651</v>
      </c>
      <c r="Y161" s="99"/>
    </row>
    <row r="162" spans="1:25">
      <c r="A162" s="51">
        <v>1455</v>
      </c>
      <c r="B162" s="99" t="s">
        <v>5980</v>
      </c>
      <c r="C162" s="3">
        <v>43202</v>
      </c>
      <c r="D162" s="3">
        <v>43206</v>
      </c>
      <c r="E162" s="99" t="s">
        <v>5614</v>
      </c>
      <c r="F162" s="99" t="s">
        <v>5970</v>
      </c>
      <c r="G162" s="99" t="s">
        <v>5625</v>
      </c>
      <c r="H162" s="99" t="s">
        <v>5646</v>
      </c>
      <c r="I162" s="99" t="s">
        <v>5655</v>
      </c>
      <c r="J162" s="99" t="s">
        <v>5647</v>
      </c>
      <c r="K162" s="99">
        <v>15</v>
      </c>
      <c r="L162" s="99">
        <v>83.54</v>
      </c>
      <c r="M162" s="99">
        <v>80</v>
      </c>
      <c r="N162" s="99" t="s">
        <v>5627</v>
      </c>
      <c r="O162" s="99" t="s">
        <v>5976</v>
      </c>
      <c r="P162" s="99" t="s">
        <v>5619</v>
      </c>
      <c r="Q162" s="99" t="s">
        <v>5649</v>
      </c>
      <c r="R162" s="99" t="s">
        <v>5981</v>
      </c>
      <c r="S162" s="3">
        <v>44561</v>
      </c>
      <c r="T162" s="3">
        <v>44561</v>
      </c>
      <c r="U162" s="99" t="s">
        <v>5651</v>
      </c>
      <c r="V162" s="99" t="s">
        <v>5622</v>
      </c>
      <c r="W162" s="99"/>
      <c r="X162" s="99" t="s">
        <v>5651</v>
      </c>
      <c r="Y162" s="99"/>
    </row>
    <row r="163" spans="1:25">
      <c r="A163" s="51">
        <v>1456</v>
      </c>
      <c r="B163" s="99" t="s">
        <v>5982</v>
      </c>
      <c r="C163" s="3">
        <v>43200</v>
      </c>
      <c r="D163" s="3">
        <v>43206</v>
      </c>
      <c r="E163" s="99" t="s">
        <v>5614</v>
      </c>
      <c r="F163" s="99" t="s">
        <v>5970</v>
      </c>
      <c r="G163" s="99" t="s">
        <v>5646</v>
      </c>
      <c r="H163" s="99"/>
      <c r="I163" s="99" t="s">
        <v>5647</v>
      </c>
      <c r="J163" s="99"/>
      <c r="K163" s="99">
        <v>102.5</v>
      </c>
      <c r="L163" s="99"/>
      <c r="M163" s="99">
        <v>100</v>
      </c>
      <c r="N163" s="99" t="s">
        <v>5627</v>
      </c>
      <c r="O163" s="99" t="s">
        <v>5692</v>
      </c>
      <c r="P163" s="99" t="s">
        <v>5619</v>
      </c>
      <c r="Q163" s="99" t="s">
        <v>5649</v>
      </c>
      <c r="R163" s="99" t="s">
        <v>5983</v>
      </c>
      <c r="S163" s="3">
        <v>44895</v>
      </c>
      <c r="T163" s="3">
        <v>44895</v>
      </c>
      <c r="U163" s="99" t="s">
        <v>5651</v>
      </c>
      <c r="V163" s="99" t="s">
        <v>5622</v>
      </c>
      <c r="W163" s="99"/>
      <c r="X163" s="99" t="s">
        <v>5651</v>
      </c>
      <c r="Y163" s="99"/>
    </row>
    <row r="164" spans="1:25">
      <c r="A164" s="51">
        <v>1457</v>
      </c>
      <c r="B164" s="99" t="s">
        <v>5984</v>
      </c>
      <c r="C164" s="3">
        <v>43199</v>
      </c>
      <c r="D164" s="3">
        <v>43206</v>
      </c>
      <c r="E164" s="99" t="s">
        <v>5614</v>
      </c>
      <c r="F164" s="99" t="s">
        <v>5970</v>
      </c>
      <c r="G164" s="99" t="s">
        <v>5625</v>
      </c>
      <c r="H164" s="99"/>
      <c r="I164" s="99" t="s">
        <v>5655</v>
      </c>
      <c r="J164" s="99"/>
      <c r="K164" s="99">
        <v>3</v>
      </c>
      <c r="L164" s="99"/>
      <c r="M164" s="99">
        <v>3</v>
      </c>
      <c r="N164" s="99" t="s">
        <v>5627</v>
      </c>
      <c r="O164" s="99" t="s">
        <v>5971</v>
      </c>
      <c r="P164" s="99" t="s">
        <v>5619</v>
      </c>
      <c r="Q164" s="99" t="s">
        <v>5649</v>
      </c>
      <c r="R164" s="99" t="s">
        <v>5985</v>
      </c>
      <c r="S164" s="3">
        <v>44166</v>
      </c>
      <c r="T164" s="3">
        <v>44166</v>
      </c>
      <c r="U164" s="99" t="s">
        <v>5651</v>
      </c>
      <c r="V164" s="99" t="s">
        <v>5622</v>
      </c>
      <c r="W164" s="99"/>
      <c r="X164" s="99" t="s">
        <v>5651</v>
      </c>
      <c r="Y164" s="99"/>
    </row>
    <row r="165" spans="1:25">
      <c r="A165" s="51">
        <v>1459</v>
      </c>
      <c r="B165" s="99" t="s">
        <v>5986</v>
      </c>
      <c r="C165" s="3">
        <v>43202</v>
      </c>
      <c r="D165" s="3">
        <v>43206</v>
      </c>
      <c r="E165" s="99" t="s">
        <v>5614</v>
      </c>
      <c r="F165" s="99" t="s">
        <v>5970</v>
      </c>
      <c r="G165" s="99" t="s">
        <v>5616</v>
      </c>
      <c r="H165" s="99"/>
      <c r="I165" s="99" t="s">
        <v>5616</v>
      </c>
      <c r="J165" s="99"/>
      <c r="K165" s="99">
        <v>62.5</v>
      </c>
      <c r="L165" s="99"/>
      <c r="M165" s="99">
        <v>60</v>
      </c>
      <c r="N165" s="99" t="s">
        <v>5627</v>
      </c>
      <c r="O165" s="99" t="s">
        <v>5723</v>
      </c>
      <c r="P165" s="99" t="s">
        <v>5619</v>
      </c>
      <c r="Q165" s="99" t="s">
        <v>5649</v>
      </c>
      <c r="R165" s="99" t="s">
        <v>5858</v>
      </c>
      <c r="S165" s="3">
        <v>44545</v>
      </c>
      <c r="T165" s="3">
        <v>44545</v>
      </c>
      <c r="U165" s="99" t="s">
        <v>5651</v>
      </c>
      <c r="V165" s="99" t="s">
        <v>5622</v>
      </c>
      <c r="W165" s="99"/>
      <c r="X165" s="99" t="s">
        <v>5651</v>
      </c>
      <c r="Y165" s="99"/>
    </row>
    <row r="166" spans="1:25">
      <c r="A166" s="51">
        <v>1460</v>
      </c>
      <c r="B166" s="99" t="s">
        <v>5987</v>
      </c>
      <c r="C166" s="3">
        <v>43202</v>
      </c>
      <c r="D166" s="3">
        <v>43206</v>
      </c>
      <c r="E166" s="99" t="s">
        <v>5614</v>
      </c>
      <c r="F166" s="99" t="s">
        <v>5970</v>
      </c>
      <c r="G166" s="99" t="s">
        <v>5625</v>
      </c>
      <c r="H166" s="99"/>
      <c r="I166" s="99" t="s">
        <v>5655</v>
      </c>
      <c r="J166" s="99"/>
      <c r="K166" s="99">
        <v>20</v>
      </c>
      <c r="L166" s="99"/>
      <c r="M166" s="99">
        <v>20</v>
      </c>
      <c r="N166" s="99" t="s">
        <v>5627</v>
      </c>
      <c r="O166" s="99" t="s">
        <v>5771</v>
      </c>
      <c r="P166" s="99" t="s">
        <v>5619</v>
      </c>
      <c r="Q166" s="99" t="s">
        <v>5649</v>
      </c>
      <c r="R166" s="99" t="s">
        <v>5988</v>
      </c>
      <c r="S166" s="3">
        <v>44561</v>
      </c>
      <c r="T166" s="3">
        <v>44561</v>
      </c>
      <c r="U166" s="99" t="s">
        <v>5651</v>
      </c>
      <c r="V166" s="99" t="s">
        <v>5622</v>
      </c>
      <c r="W166" s="99"/>
      <c r="X166" s="99" t="s">
        <v>5651</v>
      </c>
      <c r="Y166" s="99"/>
    </row>
    <row r="167" spans="1:25">
      <c r="A167" s="51">
        <v>1461</v>
      </c>
      <c r="B167" s="99" t="s">
        <v>5989</v>
      </c>
      <c r="C167" s="3">
        <v>43194</v>
      </c>
      <c r="D167" s="3">
        <v>43206</v>
      </c>
      <c r="E167" s="99" t="s">
        <v>5614</v>
      </c>
      <c r="F167" s="99" t="s">
        <v>5970</v>
      </c>
      <c r="G167" s="99" t="s">
        <v>5616</v>
      </c>
      <c r="H167" s="99"/>
      <c r="I167" s="99" t="s">
        <v>5616</v>
      </c>
      <c r="J167" s="99"/>
      <c r="K167" s="99">
        <v>112.2</v>
      </c>
      <c r="L167" s="99"/>
      <c r="M167" s="99">
        <v>90.7</v>
      </c>
      <c r="N167" s="99" t="s">
        <v>5627</v>
      </c>
      <c r="O167" s="99" t="s">
        <v>5723</v>
      </c>
      <c r="P167" s="99" t="s">
        <v>5619</v>
      </c>
      <c r="Q167" s="99" t="s">
        <v>5649</v>
      </c>
      <c r="R167" s="99" t="s">
        <v>5990</v>
      </c>
      <c r="S167" s="3">
        <v>44196</v>
      </c>
      <c r="T167" s="3">
        <v>44196</v>
      </c>
      <c r="U167" s="99" t="s">
        <v>5651</v>
      </c>
      <c r="V167" s="99" t="s">
        <v>5622</v>
      </c>
      <c r="W167" s="99"/>
      <c r="X167" s="99" t="s">
        <v>5651</v>
      </c>
      <c r="Y167" s="99"/>
    </row>
    <row r="168" spans="1:25">
      <c r="A168" s="51">
        <v>1463</v>
      </c>
      <c r="B168" s="99" t="s">
        <v>5991</v>
      </c>
      <c r="C168" s="3">
        <v>43194</v>
      </c>
      <c r="D168" s="3">
        <v>43206</v>
      </c>
      <c r="E168" s="99" t="s">
        <v>5614</v>
      </c>
      <c r="F168" s="99" t="s">
        <v>5970</v>
      </c>
      <c r="G168" s="99" t="s">
        <v>5616</v>
      </c>
      <c r="H168" s="99"/>
      <c r="I168" s="99" t="s">
        <v>5616</v>
      </c>
      <c r="J168" s="99"/>
      <c r="K168" s="99">
        <v>92.35</v>
      </c>
      <c r="L168" s="99"/>
      <c r="M168" s="99">
        <v>90.8</v>
      </c>
      <c r="N168" s="99" t="s">
        <v>5627</v>
      </c>
      <c r="O168" s="99" t="s">
        <v>5853</v>
      </c>
      <c r="P168" s="99" t="s">
        <v>5619</v>
      </c>
      <c r="Q168" s="99" t="s">
        <v>5649</v>
      </c>
      <c r="R168" s="99" t="s">
        <v>5992</v>
      </c>
      <c r="S168" s="3">
        <v>45016</v>
      </c>
      <c r="T168" s="3">
        <v>45016</v>
      </c>
      <c r="U168" s="99" t="s">
        <v>5651</v>
      </c>
      <c r="V168" s="99" t="s">
        <v>5622</v>
      </c>
      <c r="W168" s="99"/>
      <c r="X168" s="99" t="s">
        <v>5651</v>
      </c>
      <c r="Y168" s="99"/>
    </row>
    <row r="169" spans="1:25">
      <c r="A169" s="51">
        <v>1470</v>
      </c>
      <c r="B169" s="99" t="s">
        <v>5993</v>
      </c>
      <c r="C169" s="3">
        <v>43203</v>
      </c>
      <c r="D169" s="3">
        <v>43206</v>
      </c>
      <c r="E169" s="99" t="s">
        <v>5614</v>
      </c>
      <c r="F169" s="99" t="s">
        <v>5970</v>
      </c>
      <c r="G169" s="99" t="s">
        <v>5625</v>
      </c>
      <c r="H169" s="99"/>
      <c r="I169" s="99" t="s">
        <v>5655</v>
      </c>
      <c r="J169" s="99"/>
      <c r="K169" s="99">
        <v>106.2</v>
      </c>
      <c r="L169" s="99"/>
      <c r="M169" s="99">
        <v>99.7</v>
      </c>
      <c r="N169" s="99" t="s">
        <v>5627</v>
      </c>
      <c r="O169" s="99" t="s">
        <v>5994</v>
      </c>
      <c r="P169" s="99" t="s">
        <v>5619</v>
      </c>
      <c r="Q169" s="99" t="s">
        <v>5649</v>
      </c>
      <c r="R169" s="99" t="s">
        <v>5995</v>
      </c>
      <c r="S169" s="3">
        <v>44531</v>
      </c>
      <c r="T169" s="3">
        <v>45199</v>
      </c>
      <c r="U169" s="99" t="s">
        <v>5651</v>
      </c>
      <c r="V169" s="99" t="s">
        <v>5622</v>
      </c>
      <c r="W169" s="99"/>
      <c r="X169" s="99" t="s">
        <v>5651</v>
      </c>
      <c r="Y169" s="99"/>
    </row>
    <row r="170" spans="1:25">
      <c r="A170" s="51">
        <v>1472</v>
      </c>
      <c r="B170" s="99" t="s">
        <v>5996</v>
      </c>
      <c r="C170" s="3">
        <v>43201</v>
      </c>
      <c r="D170" s="3">
        <v>43208</v>
      </c>
      <c r="E170" s="99" t="s">
        <v>5614</v>
      </c>
      <c r="F170" s="99" t="s">
        <v>5970</v>
      </c>
      <c r="G170" s="99" t="s">
        <v>5625</v>
      </c>
      <c r="H170" s="99"/>
      <c r="I170" s="99" t="s">
        <v>5655</v>
      </c>
      <c r="J170" s="99"/>
      <c r="K170" s="99">
        <v>500</v>
      </c>
      <c r="L170" s="99"/>
      <c r="M170" s="99">
        <v>400</v>
      </c>
      <c r="N170" s="99" t="s">
        <v>5627</v>
      </c>
      <c r="O170" s="99" t="s">
        <v>5911</v>
      </c>
      <c r="P170" s="99" t="s">
        <v>5619</v>
      </c>
      <c r="Q170" s="99" t="s">
        <v>5649</v>
      </c>
      <c r="R170" s="99" t="s">
        <v>5997</v>
      </c>
      <c r="S170" s="3">
        <v>44166</v>
      </c>
      <c r="T170" s="3">
        <v>44166</v>
      </c>
      <c r="U170" s="99" t="s">
        <v>5651</v>
      </c>
      <c r="V170" s="99" t="s">
        <v>5622</v>
      </c>
      <c r="W170" s="99" t="s">
        <v>5622</v>
      </c>
      <c r="X170" s="99" t="s">
        <v>5651</v>
      </c>
      <c r="Y170" s="99" t="s">
        <v>5736</v>
      </c>
    </row>
    <row r="171" spans="1:25">
      <c r="A171" s="51">
        <v>1479</v>
      </c>
      <c r="B171" s="99" t="s">
        <v>5998</v>
      </c>
      <c r="C171" s="3">
        <v>43201</v>
      </c>
      <c r="D171" s="3">
        <v>43206</v>
      </c>
      <c r="E171" s="99" t="s">
        <v>5614</v>
      </c>
      <c r="F171" s="99" t="s">
        <v>5970</v>
      </c>
      <c r="G171" s="99" t="s">
        <v>5625</v>
      </c>
      <c r="H171" s="99"/>
      <c r="I171" s="99" t="s">
        <v>5655</v>
      </c>
      <c r="J171" s="99"/>
      <c r="K171" s="99">
        <v>309.3</v>
      </c>
      <c r="L171" s="99"/>
      <c r="M171" s="99">
        <v>300</v>
      </c>
      <c r="N171" s="99" t="s">
        <v>5627</v>
      </c>
      <c r="O171" s="99" t="s">
        <v>5706</v>
      </c>
      <c r="P171" s="99" t="s">
        <v>5619</v>
      </c>
      <c r="Q171" s="99" t="s">
        <v>5649</v>
      </c>
      <c r="R171" s="99" t="s">
        <v>5999</v>
      </c>
      <c r="S171" s="3">
        <v>44896</v>
      </c>
      <c r="T171" s="3">
        <v>44896</v>
      </c>
      <c r="U171" s="99" t="s">
        <v>5651</v>
      </c>
      <c r="V171" s="99" t="s">
        <v>5622</v>
      </c>
      <c r="W171" s="99"/>
      <c r="X171" s="99" t="s">
        <v>5651</v>
      </c>
      <c r="Y171" s="99"/>
    </row>
    <row r="172" spans="1:25">
      <c r="A172" s="51">
        <v>1484</v>
      </c>
      <c r="B172" s="99" t="s">
        <v>6000</v>
      </c>
      <c r="C172" s="3">
        <v>43200</v>
      </c>
      <c r="D172" s="3">
        <v>43206</v>
      </c>
      <c r="E172" s="99" t="s">
        <v>5614</v>
      </c>
      <c r="F172" s="99" t="s">
        <v>5970</v>
      </c>
      <c r="G172" s="99" t="s">
        <v>6001</v>
      </c>
      <c r="H172" s="99"/>
      <c r="I172" s="99" t="s">
        <v>5710</v>
      </c>
      <c r="J172" s="99"/>
      <c r="K172" s="99">
        <v>63</v>
      </c>
      <c r="L172" s="99"/>
      <c r="M172" s="99">
        <v>63</v>
      </c>
      <c r="N172" s="99" t="s">
        <v>5627</v>
      </c>
      <c r="O172" s="99" t="s">
        <v>5706</v>
      </c>
      <c r="P172" s="99" t="s">
        <v>5619</v>
      </c>
      <c r="Q172" s="99" t="s">
        <v>5649</v>
      </c>
      <c r="R172" s="99" t="s">
        <v>6002</v>
      </c>
      <c r="S172" s="3">
        <v>44013</v>
      </c>
      <c r="T172" s="3">
        <v>44013</v>
      </c>
      <c r="U172" s="99" t="s">
        <v>5651</v>
      </c>
      <c r="V172" s="99" t="s">
        <v>5622</v>
      </c>
      <c r="W172" s="99"/>
      <c r="X172" s="99" t="s">
        <v>5651</v>
      </c>
      <c r="Y172" s="99"/>
    </row>
    <row r="173" spans="1:25">
      <c r="A173" s="51">
        <v>1491</v>
      </c>
      <c r="B173" s="99" t="s">
        <v>6003</v>
      </c>
      <c r="C173" s="3">
        <v>43204</v>
      </c>
      <c r="D173" s="3">
        <v>43206</v>
      </c>
      <c r="E173" s="99" t="s">
        <v>5614</v>
      </c>
      <c r="F173" s="99" t="s">
        <v>5970</v>
      </c>
      <c r="G173" s="99" t="s">
        <v>5616</v>
      </c>
      <c r="H173" s="99"/>
      <c r="I173" s="99" t="s">
        <v>5616</v>
      </c>
      <c r="J173" s="99"/>
      <c r="K173" s="99">
        <v>161.9</v>
      </c>
      <c r="L173" s="99"/>
      <c r="M173" s="99">
        <v>156</v>
      </c>
      <c r="N173" s="99" t="s">
        <v>5627</v>
      </c>
      <c r="O173" s="99" t="s">
        <v>5850</v>
      </c>
      <c r="P173" s="99" t="s">
        <v>5619</v>
      </c>
      <c r="Q173" s="99" t="s">
        <v>5649</v>
      </c>
      <c r="R173" s="99" t="s">
        <v>6004</v>
      </c>
      <c r="S173" s="3">
        <v>45566</v>
      </c>
      <c r="T173" s="3">
        <v>45566</v>
      </c>
      <c r="U173" s="99" t="s">
        <v>5651</v>
      </c>
      <c r="V173" s="99" t="s">
        <v>5622</v>
      </c>
      <c r="W173" s="99"/>
      <c r="X173" s="99" t="s">
        <v>5651</v>
      </c>
      <c r="Y173" s="99"/>
    </row>
    <row r="174" spans="1:25">
      <c r="A174" s="51">
        <v>1492</v>
      </c>
      <c r="B174" s="99" t="s">
        <v>6005</v>
      </c>
      <c r="C174" s="3">
        <v>43202</v>
      </c>
      <c r="D174" s="3">
        <v>43206</v>
      </c>
      <c r="E174" s="99" t="s">
        <v>5614</v>
      </c>
      <c r="F174" s="99" t="s">
        <v>5970</v>
      </c>
      <c r="G174" s="99" t="s">
        <v>5625</v>
      </c>
      <c r="H174" s="99"/>
      <c r="I174" s="99" t="s">
        <v>5655</v>
      </c>
      <c r="J174" s="99"/>
      <c r="K174" s="99">
        <v>150</v>
      </c>
      <c r="L174" s="99"/>
      <c r="M174" s="99">
        <v>150</v>
      </c>
      <c r="N174" s="99" t="s">
        <v>5627</v>
      </c>
      <c r="O174" s="99" t="s">
        <v>5853</v>
      </c>
      <c r="P174" s="99" t="s">
        <v>5619</v>
      </c>
      <c r="Q174" s="99" t="s">
        <v>5649</v>
      </c>
      <c r="R174" s="99" t="s">
        <v>6006</v>
      </c>
      <c r="S174" s="3">
        <v>44531</v>
      </c>
      <c r="T174" s="3">
        <v>44531</v>
      </c>
      <c r="U174" s="99" t="s">
        <v>5651</v>
      </c>
      <c r="V174" s="99" t="s">
        <v>5622</v>
      </c>
      <c r="W174" s="99"/>
      <c r="X174" s="99" t="s">
        <v>5651</v>
      </c>
      <c r="Y174" s="99"/>
    </row>
    <row r="175" spans="1:25">
      <c r="A175" s="51">
        <v>1493</v>
      </c>
      <c r="B175" s="99" t="s">
        <v>6007</v>
      </c>
      <c r="C175" s="3">
        <v>43206</v>
      </c>
      <c r="D175" s="3">
        <v>43206</v>
      </c>
      <c r="E175" s="99" t="s">
        <v>5614</v>
      </c>
      <c r="F175" s="99" t="s">
        <v>5970</v>
      </c>
      <c r="G175" s="99" t="s">
        <v>5646</v>
      </c>
      <c r="H175" s="99"/>
      <c r="I175" s="99" t="s">
        <v>5647</v>
      </c>
      <c r="J175" s="99"/>
      <c r="K175" s="99">
        <v>61.3</v>
      </c>
      <c r="L175" s="99"/>
      <c r="M175" s="99">
        <v>60</v>
      </c>
      <c r="N175" s="99" t="s">
        <v>5627</v>
      </c>
      <c r="O175" s="99" t="s">
        <v>5632</v>
      </c>
      <c r="P175" s="99" t="s">
        <v>5619</v>
      </c>
      <c r="Q175" s="99" t="s">
        <v>5649</v>
      </c>
      <c r="R175" s="99" t="s">
        <v>6008</v>
      </c>
      <c r="S175" s="3">
        <v>44866</v>
      </c>
      <c r="T175" s="3">
        <v>44866</v>
      </c>
      <c r="U175" s="99" t="s">
        <v>5651</v>
      </c>
      <c r="V175" s="99" t="s">
        <v>5622</v>
      </c>
      <c r="W175" s="99"/>
      <c r="X175" s="99" t="s">
        <v>5651</v>
      </c>
      <c r="Y175" s="99"/>
    </row>
    <row r="176" spans="1:25">
      <c r="A176" s="51">
        <v>1495</v>
      </c>
      <c r="B176" s="99" t="s">
        <v>6009</v>
      </c>
      <c r="C176" s="3">
        <v>43203</v>
      </c>
      <c r="D176" s="3">
        <v>43206</v>
      </c>
      <c r="E176" s="99" t="s">
        <v>5614</v>
      </c>
      <c r="F176" s="99" t="s">
        <v>5970</v>
      </c>
      <c r="G176" s="99" t="s">
        <v>5625</v>
      </c>
      <c r="H176" s="99" t="s">
        <v>5646</v>
      </c>
      <c r="I176" s="99" t="s">
        <v>5655</v>
      </c>
      <c r="J176" s="99" t="s">
        <v>5647</v>
      </c>
      <c r="K176" s="99">
        <v>25.2</v>
      </c>
      <c r="L176" s="99">
        <v>66.599999999999994</v>
      </c>
      <c r="M176" s="99">
        <v>64.900000000000006</v>
      </c>
      <c r="N176" s="99" t="s">
        <v>5627</v>
      </c>
      <c r="O176" s="99" t="s">
        <v>5632</v>
      </c>
      <c r="P176" s="99" t="s">
        <v>5619</v>
      </c>
      <c r="Q176" s="99" t="s">
        <v>5649</v>
      </c>
      <c r="R176" s="99" t="s">
        <v>6010</v>
      </c>
      <c r="S176" s="3">
        <v>44531</v>
      </c>
      <c r="T176" s="3">
        <v>44531</v>
      </c>
      <c r="U176" s="99" t="s">
        <v>5651</v>
      </c>
      <c r="V176" s="99" t="s">
        <v>5622</v>
      </c>
      <c r="W176" s="99"/>
      <c r="X176" s="99" t="s">
        <v>5651</v>
      </c>
      <c r="Y176" s="99"/>
    </row>
    <row r="177" spans="1:24">
      <c r="A177" s="51">
        <v>1496</v>
      </c>
      <c r="B177" s="99" t="s">
        <v>6011</v>
      </c>
      <c r="C177" s="3">
        <v>43201</v>
      </c>
      <c r="D177" s="3">
        <v>43206</v>
      </c>
      <c r="E177" s="99" t="s">
        <v>5614</v>
      </c>
      <c r="F177" s="99" t="s">
        <v>5970</v>
      </c>
      <c r="G177" s="99" t="s">
        <v>5625</v>
      </c>
      <c r="H177" s="99" t="s">
        <v>5646</v>
      </c>
      <c r="I177" s="99" t="s">
        <v>5655</v>
      </c>
      <c r="J177" s="99" t="s">
        <v>5647</v>
      </c>
      <c r="K177" s="99">
        <v>510</v>
      </c>
      <c r="L177" s="99">
        <v>513.5</v>
      </c>
      <c r="M177" s="99">
        <v>500</v>
      </c>
      <c r="N177" s="99" t="s">
        <v>5627</v>
      </c>
      <c r="O177" s="99" t="s">
        <v>5976</v>
      </c>
      <c r="P177" s="99" t="s">
        <v>5619</v>
      </c>
      <c r="Q177" s="99" t="s">
        <v>5649</v>
      </c>
      <c r="R177" s="99" t="s">
        <v>6012</v>
      </c>
      <c r="S177" s="3">
        <v>45261</v>
      </c>
      <c r="T177" s="3">
        <v>45261</v>
      </c>
      <c r="U177" s="99" t="s">
        <v>5651</v>
      </c>
      <c r="V177" s="99" t="s">
        <v>5622</v>
      </c>
      <c r="W177" s="99"/>
      <c r="X177" s="99" t="s">
        <v>5651</v>
      </c>
    </row>
    <row r="178" spans="1:24">
      <c r="A178" s="51">
        <v>1499</v>
      </c>
      <c r="B178" s="99" t="s">
        <v>6013</v>
      </c>
      <c r="C178" s="3">
        <v>43206</v>
      </c>
      <c r="D178" s="3">
        <v>43206</v>
      </c>
      <c r="E178" s="99" t="s">
        <v>5614</v>
      </c>
      <c r="F178" s="99" t="s">
        <v>5970</v>
      </c>
      <c r="G178" s="99" t="s">
        <v>5646</v>
      </c>
      <c r="H178" s="99"/>
      <c r="I178" s="99" t="s">
        <v>5647</v>
      </c>
      <c r="J178" s="99"/>
      <c r="K178" s="99">
        <v>71.16</v>
      </c>
      <c r="L178" s="99"/>
      <c r="M178" s="99">
        <v>70</v>
      </c>
      <c r="N178" s="99" t="s">
        <v>5627</v>
      </c>
      <c r="O178" s="99" t="s">
        <v>5632</v>
      </c>
      <c r="P178" s="99" t="s">
        <v>5619</v>
      </c>
      <c r="Q178" s="99" t="s">
        <v>5649</v>
      </c>
      <c r="R178" s="99" t="s">
        <v>6014</v>
      </c>
      <c r="S178" s="3">
        <v>44866</v>
      </c>
      <c r="T178" s="3">
        <v>44866</v>
      </c>
      <c r="U178" s="99" t="s">
        <v>5651</v>
      </c>
      <c r="V178" s="99" t="s">
        <v>5622</v>
      </c>
      <c r="W178" s="99"/>
      <c r="X178" s="99" t="s">
        <v>5651</v>
      </c>
    </row>
    <row r="179" spans="1:24">
      <c r="A179" s="51">
        <v>1507</v>
      </c>
      <c r="B179" s="99" t="s">
        <v>6015</v>
      </c>
      <c r="C179" s="3">
        <v>43206</v>
      </c>
      <c r="D179" s="3">
        <v>43206</v>
      </c>
      <c r="E179" s="99" t="s">
        <v>5614</v>
      </c>
      <c r="F179" s="99" t="s">
        <v>5970</v>
      </c>
      <c r="G179" s="99" t="s">
        <v>5625</v>
      </c>
      <c r="H179" s="99"/>
      <c r="I179" s="99" t="s">
        <v>5655</v>
      </c>
      <c r="J179" s="99"/>
      <c r="K179" s="99">
        <v>58.75</v>
      </c>
      <c r="L179" s="99"/>
      <c r="M179" s="99">
        <v>49.9</v>
      </c>
      <c r="N179" s="99" t="s">
        <v>5627</v>
      </c>
      <c r="O179" s="99" t="s">
        <v>6016</v>
      </c>
      <c r="P179" s="99" t="s">
        <v>5619</v>
      </c>
      <c r="Q179" s="99" t="s">
        <v>5649</v>
      </c>
      <c r="R179" s="99" t="s">
        <v>6017</v>
      </c>
      <c r="S179" s="3">
        <v>44713</v>
      </c>
      <c r="T179" s="3">
        <v>44713</v>
      </c>
      <c r="U179" s="99" t="s">
        <v>5651</v>
      </c>
      <c r="V179" s="99" t="s">
        <v>5622</v>
      </c>
      <c r="W179" s="99"/>
      <c r="X179" s="99" t="s">
        <v>5651</v>
      </c>
    </row>
    <row r="180" spans="1:24">
      <c r="A180" s="51">
        <v>1510</v>
      </c>
      <c r="B180" s="99" t="s">
        <v>6018</v>
      </c>
      <c r="C180" s="3">
        <v>43206</v>
      </c>
      <c r="D180" s="3">
        <v>43206</v>
      </c>
      <c r="E180" s="99" t="s">
        <v>5614</v>
      </c>
      <c r="F180" s="99" t="s">
        <v>5970</v>
      </c>
      <c r="G180" s="99" t="s">
        <v>5646</v>
      </c>
      <c r="H180" s="99" t="s">
        <v>5625</v>
      </c>
      <c r="I180" s="99" t="s">
        <v>5647</v>
      </c>
      <c r="J180" s="99" t="s">
        <v>5655</v>
      </c>
      <c r="K180" s="99">
        <v>500</v>
      </c>
      <c r="L180" s="99">
        <v>500</v>
      </c>
      <c r="M180" s="99">
        <v>500</v>
      </c>
      <c r="N180" s="99" t="s">
        <v>5627</v>
      </c>
      <c r="O180" s="99" t="s">
        <v>5632</v>
      </c>
      <c r="P180" s="99" t="s">
        <v>5619</v>
      </c>
      <c r="Q180" s="99" t="s">
        <v>3924</v>
      </c>
      <c r="R180" s="99" t="s">
        <v>5880</v>
      </c>
      <c r="S180" s="3">
        <v>44835</v>
      </c>
      <c r="T180" s="3">
        <v>44835</v>
      </c>
      <c r="U180" s="99" t="s">
        <v>5651</v>
      </c>
      <c r="V180" s="99" t="s">
        <v>5622</v>
      </c>
      <c r="W180" s="99"/>
      <c r="X180" s="99" t="s">
        <v>5651</v>
      </c>
    </row>
    <row r="181" spans="1:24">
      <c r="A181" s="51">
        <v>1516</v>
      </c>
      <c r="B181" s="99" t="s">
        <v>6019</v>
      </c>
      <c r="C181" s="3">
        <v>43206</v>
      </c>
      <c r="D181" s="3">
        <v>43206</v>
      </c>
      <c r="E181" s="99" t="s">
        <v>5614</v>
      </c>
      <c r="F181" s="99" t="s">
        <v>5970</v>
      </c>
      <c r="G181" s="99" t="s">
        <v>5646</v>
      </c>
      <c r="H181" s="99" t="s">
        <v>5625</v>
      </c>
      <c r="I181" s="99" t="s">
        <v>5647</v>
      </c>
      <c r="J181" s="99" t="s">
        <v>5655</v>
      </c>
      <c r="K181" s="99">
        <v>300</v>
      </c>
      <c r="L181" s="99">
        <v>300</v>
      </c>
      <c r="M181" s="99">
        <v>300</v>
      </c>
      <c r="N181" s="99" t="s">
        <v>5627</v>
      </c>
      <c r="O181" s="99" t="s">
        <v>5791</v>
      </c>
      <c r="P181" s="99" t="s">
        <v>5619</v>
      </c>
      <c r="Q181" s="99" t="s">
        <v>3924</v>
      </c>
      <c r="R181" s="99" t="s">
        <v>6020</v>
      </c>
      <c r="S181" s="3">
        <v>44835</v>
      </c>
      <c r="T181" s="3">
        <v>44835</v>
      </c>
      <c r="U181" s="99" t="s">
        <v>5651</v>
      </c>
      <c r="V181" s="99" t="s">
        <v>5622</v>
      </c>
      <c r="W181" s="99"/>
      <c r="X181" s="99" t="s">
        <v>5651</v>
      </c>
    </row>
    <row r="182" spans="1:24">
      <c r="A182" s="51">
        <v>1518</v>
      </c>
      <c r="B182" s="99" t="s">
        <v>6021</v>
      </c>
      <c r="C182" s="3">
        <v>43203</v>
      </c>
      <c r="D182" s="3">
        <v>43206</v>
      </c>
      <c r="E182" s="99" t="s">
        <v>5614</v>
      </c>
      <c r="F182" s="99" t="s">
        <v>5970</v>
      </c>
      <c r="G182" s="99" t="s">
        <v>5646</v>
      </c>
      <c r="H182" s="99"/>
      <c r="I182" s="99" t="s">
        <v>5647</v>
      </c>
      <c r="J182" s="99"/>
      <c r="K182" s="99">
        <v>518.5</v>
      </c>
      <c r="L182" s="99"/>
      <c r="M182" s="99">
        <v>500</v>
      </c>
      <c r="N182" s="99" t="s">
        <v>5627</v>
      </c>
      <c r="O182" s="99" t="s">
        <v>5632</v>
      </c>
      <c r="P182" s="99" t="s">
        <v>5619</v>
      </c>
      <c r="Q182" s="99" t="s">
        <v>3924</v>
      </c>
      <c r="R182" s="99" t="s">
        <v>5880</v>
      </c>
      <c r="S182" s="3">
        <v>44926</v>
      </c>
      <c r="T182" s="3">
        <v>44926</v>
      </c>
      <c r="U182" s="99" t="s">
        <v>5651</v>
      </c>
      <c r="V182" s="99" t="s">
        <v>5622</v>
      </c>
      <c r="W182" s="99"/>
      <c r="X182" s="99" t="s">
        <v>5651</v>
      </c>
    </row>
    <row r="183" spans="1:24">
      <c r="A183" s="51">
        <v>1519</v>
      </c>
      <c r="B183" s="99" t="s">
        <v>6022</v>
      </c>
      <c r="C183" s="3">
        <v>43205</v>
      </c>
      <c r="D183" s="3">
        <v>43206</v>
      </c>
      <c r="E183" s="99" t="s">
        <v>5614</v>
      </c>
      <c r="F183" s="99" t="s">
        <v>5970</v>
      </c>
      <c r="G183" s="99" t="s">
        <v>5646</v>
      </c>
      <c r="H183" s="99"/>
      <c r="I183" s="99" t="s">
        <v>5647</v>
      </c>
      <c r="J183" s="99"/>
      <c r="K183" s="99">
        <v>110.9</v>
      </c>
      <c r="L183" s="99"/>
      <c r="M183" s="99">
        <v>100</v>
      </c>
      <c r="N183" s="99" t="s">
        <v>5627</v>
      </c>
      <c r="O183" s="99" t="s">
        <v>5666</v>
      </c>
      <c r="P183" s="99" t="s">
        <v>5619</v>
      </c>
      <c r="Q183" s="99" t="s">
        <v>3924</v>
      </c>
      <c r="R183" s="99" t="s">
        <v>6023</v>
      </c>
      <c r="S183" s="3">
        <v>44545</v>
      </c>
      <c r="T183" s="3">
        <v>44561</v>
      </c>
      <c r="U183" s="99" t="s">
        <v>5651</v>
      </c>
      <c r="V183" s="99" t="s">
        <v>5622</v>
      </c>
      <c r="W183" s="99"/>
      <c r="X183" s="99" t="s">
        <v>5651</v>
      </c>
    </row>
    <row r="184" spans="1:24">
      <c r="A184" s="51">
        <v>1522</v>
      </c>
      <c r="B184" s="99" t="s">
        <v>6024</v>
      </c>
      <c r="C184" s="3">
        <v>43206</v>
      </c>
      <c r="D184" s="3">
        <v>43206</v>
      </c>
      <c r="E184" s="99" t="s">
        <v>5614</v>
      </c>
      <c r="F184" s="99" t="s">
        <v>5970</v>
      </c>
      <c r="G184" s="99" t="s">
        <v>5625</v>
      </c>
      <c r="H184" s="99" t="s">
        <v>5646</v>
      </c>
      <c r="I184" s="99" t="s">
        <v>5655</v>
      </c>
      <c r="J184" s="99" t="s">
        <v>5647</v>
      </c>
      <c r="K184" s="99">
        <v>370</v>
      </c>
      <c r="L184" s="99">
        <v>370</v>
      </c>
      <c r="M184" s="99">
        <v>370</v>
      </c>
      <c r="N184" s="99" t="s">
        <v>5627</v>
      </c>
      <c r="O184" s="99" t="s">
        <v>5828</v>
      </c>
      <c r="P184" s="99" t="s">
        <v>5748</v>
      </c>
      <c r="Q184" s="99" t="s">
        <v>3924</v>
      </c>
      <c r="R184" s="99" t="s">
        <v>5891</v>
      </c>
      <c r="S184" s="3">
        <v>44835</v>
      </c>
      <c r="T184" s="3">
        <v>44835</v>
      </c>
      <c r="U184" s="99" t="s">
        <v>5651</v>
      </c>
      <c r="V184" s="99" t="s">
        <v>5622</v>
      </c>
      <c r="W184" s="99"/>
      <c r="X184" s="99" t="s">
        <v>5651</v>
      </c>
    </row>
    <row r="185" spans="1:24">
      <c r="A185" s="51">
        <v>1524</v>
      </c>
      <c r="B185" s="99" t="s">
        <v>6025</v>
      </c>
      <c r="C185" s="3">
        <v>43206</v>
      </c>
      <c r="D185" s="3">
        <v>43206</v>
      </c>
      <c r="E185" s="99" t="s">
        <v>5614</v>
      </c>
      <c r="F185" s="99" t="s">
        <v>5970</v>
      </c>
      <c r="G185" s="99" t="s">
        <v>5625</v>
      </c>
      <c r="H185" s="99" t="s">
        <v>5646</v>
      </c>
      <c r="I185" s="99" t="s">
        <v>5655</v>
      </c>
      <c r="J185" s="99" t="s">
        <v>5647</v>
      </c>
      <c r="K185" s="99">
        <v>600</v>
      </c>
      <c r="L185" s="99">
        <v>600</v>
      </c>
      <c r="M185" s="99">
        <v>600</v>
      </c>
      <c r="N185" s="99" t="s">
        <v>5627</v>
      </c>
      <c r="O185" s="99" t="s">
        <v>5828</v>
      </c>
      <c r="P185" s="99" t="s">
        <v>5748</v>
      </c>
      <c r="Q185" s="99" t="s">
        <v>3924</v>
      </c>
      <c r="R185" s="99" t="s">
        <v>6026</v>
      </c>
      <c r="S185" s="3">
        <v>44835</v>
      </c>
      <c r="T185" s="3">
        <v>44835</v>
      </c>
      <c r="U185" s="99" t="s">
        <v>5651</v>
      </c>
      <c r="V185" s="99" t="s">
        <v>5622</v>
      </c>
      <c r="W185" s="99"/>
      <c r="X185" s="99" t="s">
        <v>5651</v>
      </c>
    </row>
    <row r="186" spans="1:24">
      <c r="A186" s="51">
        <v>1526</v>
      </c>
      <c r="B186" s="99" t="s">
        <v>6027</v>
      </c>
      <c r="C186" s="3">
        <v>43201</v>
      </c>
      <c r="D186" s="3">
        <v>43206</v>
      </c>
      <c r="E186" s="99" t="s">
        <v>5614</v>
      </c>
      <c r="F186" s="99" t="s">
        <v>5970</v>
      </c>
      <c r="G186" s="99" t="s">
        <v>5625</v>
      </c>
      <c r="H186" s="99" t="s">
        <v>5646</v>
      </c>
      <c r="I186" s="99" t="s">
        <v>5655</v>
      </c>
      <c r="J186" s="99" t="s">
        <v>5647</v>
      </c>
      <c r="K186" s="99">
        <v>46.05</v>
      </c>
      <c r="L186" s="99">
        <v>155.43</v>
      </c>
      <c r="M186" s="99">
        <v>150</v>
      </c>
      <c r="N186" s="99" t="s">
        <v>5627</v>
      </c>
      <c r="O186" s="99" t="s">
        <v>5628</v>
      </c>
      <c r="P186" s="99" t="s">
        <v>5619</v>
      </c>
      <c r="Q186" s="99" t="s">
        <v>3924</v>
      </c>
      <c r="R186" s="99" t="s">
        <v>5810</v>
      </c>
      <c r="S186" s="3">
        <v>44925</v>
      </c>
      <c r="T186" s="3">
        <v>44925</v>
      </c>
      <c r="U186" s="99" t="s">
        <v>5651</v>
      </c>
      <c r="V186" s="99" t="s">
        <v>5622</v>
      </c>
      <c r="W186" s="99"/>
      <c r="X186" s="99" t="s">
        <v>5651</v>
      </c>
    </row>
    <row r="187" spans="1:24">
      <c r="A187" s="51">
        <v>1528</v>
      </c>
      <c r="B187" s="99" t="s">
        <v>6028</v>
      </c>
      <c r="C187" s="3">
        <v>43203</v>
      </c>
      <c r="D187" s="3">
        <v>43206</v>
      </c>
      <c r="E187" s="99" t="s">
        <v>5614</v>
      </c>
      <c r="F187" s="99" t="s">
        <v>5970</v>
      </c>
      <c r="G187" s="99" t="s">
        <v>5646</v>
      </c>
      <c r="H187" s="99"/>
      <c r="I187" s="99" t="s">
        <v>5647</v>
      </c>
      <c r="J187" s="99"/>
      <c r="K187" s="99">
        <v>79</v>
      </c>
      <c r="L187" s="99"/>
      <c r="M187" s="99">
        <v>79</v>
      </c>
      <c r="N187" s="99" t="s">
        <v>5627</v>
      </c>
      <c r="O187" s="99" t="s">
        <v>5628</v>
      </c>
      <c r="P187" s="99" t="s">
        <v>5619</v>
      </c>
      <c r="Q187" s="99" t="s">
        <v>3924</v>
      </c>
      <c r="R187" s="99" t="s">
        <v>6029</v>
      </c>
      <c r="S187" s="3">
        <v>44377</v>
      </c>
      <c r="T187" s="3">
        <v>44958</v>
      </c>
      <c r="U187" s="99" t="s">
        <v>5651</v>
      </c>
      <c r="V187" s="99" t="s">
        <v>5622</v>
      </c>
      <c r="W187" s="99"/>
      <c r="X187" s="99" t="s">
        <v>5651</v>
      </c>
    </row>
    <row r="188" spans="1:24">
      <c r="A188" s="51">
        <v>1529</v>
      </c>
      <c r="B188" s="99" t="s">
        <v>6030</v>
      </c>
      <c r="C188" s="3">
        <v>43207</v>
      </c>
      <c r="D188" s="3">
        <v>43206</v>
      </c>
      <c r="E188" s="99" t="s">
        <v>5614</v>
      </c>
      <c r="F188" s="99" t="s">
        <v>5970</v>
      </c>
      <c r="G188" s="99" t="s">
        <v>5646</v>
      </c>
      <c r="H188" s="99" t="s">
        <v>5625</v>
      </c>
      <c r="I188" s="99" t="s">
        <v>5647</v>
      </c>
      <c r="J188" s="99" t="s">
        <v>5655</v>
      </c>
      <c r="K188" s="99">
        <v>514.6</v>
      </c>
      <c r="L188" s="99">
        <v>257.27999999999997</v>
      </c>
      <c r="M188" s="99">
        <v>500</v>
      </c>
      <c r="N188" s="99" t="s">
        <v>5627</v>
      </c>
      <c r="O188" s="99" t="s">
        <v>5933</v>
      </c>
      <c r="P188" s="99" t="s">
        <v>5743</v>
      </c>
      <c r="Q188" s="99" t="s">
        <v>5934</v>
      </c>
      <c r="R188" s="99" t="s">
        <v>6031</v>
      </c>
      <c r="S188" s="3">
        <v>44910</v>
      </c>
      <c r="T188" s="3">
        <v>44910</v>
      </c>
      <c r="U188" s="99" t="s">
        <v>5651</v>
      </c>
      <c r="V188" s="99" t="s">
        <v>5622</v>
      </c>
      <c r="W188" s="99"/>
      <c r="X188" s="99" t="s">
        <v>5651</v>
      </c>
    </row>
    <row r="189" spans="1:24">
      <c r="A189" s="51">
        <v>1531</v>
      </c>
      <c r="B189" s="99" t="s">
        <v>6032</v>
      </c>
      <c r="C189" s="3">
        <v>43206</v>
      </c>
      <c r="D189" s="3">
        <v>43206</v>
      </c>
      <c r="E189" s="99" t="s">
        <v>5614</v>
      </c>
      <c r="F189" s="99" t="s">
        <v>5970</v>
      </c>
      <c r="G189" s="99" t="s">
        <v>5625</v>
      </c>
      <c r="H189" s="99"/>
      <c r="I189" s="99" t="s">
        <v>5655</v>
      </c>
      <c r="J189" s="99"/>
      <c r="K189" s="99">
        <v>350</v>
      </c>
      <c r="L189" s="99"/>
      <c r="M189" s="99">
        <v>350</v>
      </c>
      <c r="N189" s="99" t="s">
        <v>5627</v>
      </c>
      <c r="O189" s="99" t="s">
        <v>6033</v>
      </c>
      <c r="P189" s="99" t="s">
        <v>5642</v>
      </c>
      <c r="Q189" s="99" t="s">
        <v>3926</v>
      </c>
      <c r="R189" s="99" t="s">
        <v>6034</v>
      </c>
      <c r="S189" s="3">
        <v>44682</v>
      </c>
      <c r="T189" s="3">
        <v>45291</v>
      </c>
      <c r="U189" s="99" t="s">
        <v>5651</v>
      </c>
      <c r="V189" s="99" t="s">
        <v>5622</v>
      </c>
      <c r="W189" s="99"/>
      <c r="X189" s="99" t="s">
        <v>5651</v>
      </c>
    </row>
    <row r="190" spans="1:24">
      <c r="A190" s="51">
        <v>1532</v>
      </c>
      <c r="B190" s="99" t="s">
        <v>6035</v>
      </c>
      <c r="C190" s="3">
        <v>43206</v>
      </c>
      <c r="D190" s="3">
        <v>43206</v>
      </c>
      <c r="E190" s="99" t="s">
        <v>5614</v>
      </c>
      <c r="F190" s="99" t="s">
        <v>5970</v>
      </c>
      <c r="G190" s="99" t="s">
        <v>5646</v>
      </c>
      <c r="H190" s="99" t="s">
        <v>5625</v>
      </c>
      <c r="I190" s="99" t="s">
        <v>5647</v>
      </c>
      <c r="J190" s="99" t="s">
        <v>5655</v>
      </c>
      <c r="K190" s="99">
        <v>90</v>
      </c>
      <c r="L190" s="99">
        <v>20</v>
      </c>
      <c r="M190" s="99">
        <v>90</v>
      </c>
      <c r="N190" s="99" t="s">
        <v>5627</v>
      </c>
      <c r="O190" s="99" t="s">
        <v>5618</v>
      </c>
      <c r="P190" s="99" t="s">
        <v>5619</v>
      </c>
      <c r="Q190" s="99" t="s">
        <v>3926</v>
      </c>
      <c r="R190" s="99" t="s">
        <v>6036</v>
      </c>
      <c r="S190" s="3">
        <v>44166</v>
      </c>
      <c r="T190" s="3">
        <v>44531</v>
      </c>
      <c r="U190" s="99" t="s">
        <v>5651</v>
      </c>
      <c r="V190" s="99" t="s">
        <v>5622</v>
      </c>
      <c r="W190" s="99"/>
      <c r="X190" s="99" t="s">
        <v>5651</v>
      </c>
    </row>
    <row r="191" spans="1:24">
      <c r="A191" s="51">
        <v>1534</v>
      </c>
      <c r="B191" s="99" t="s">
        <v>6037</v>
      </c>
      <c r="C191" s="3">
        <v>43201</v>
      </c>
      <c r="D191" s="3">
        <v>43206</v>
      </c>
      <c r="E191" s="99" t="s">
        <v>5614</v>
      </c>
      <c r="F191" s="99" t="s">
        <v>5970</v>
      </c>
      <c r="G191" s="99" t="s">
        <v>5625</v>
      </c>
      <c r="H191" s="99" t="s">
        <v>5646</v>
      </c>
      <c r="I191" s="99" t="s">
        <v>5655</v>
      </c>
      <c r="J191" s="99" t="s">
        <v>5647</v>
      </c>
      <c r="K191" s="99">
        <v>28.8</v>
      </c>
      <c r="L191" s="99">
        <v>225</v>
      </c>
      <c r="M191" s="99">
        <v>250</v>
      </c>
      <c r="N191" s="99" t="s">
        <v>5627</v>
      </c>
      <c r="O191" s="99" t="s">
        <v>5805</v>
      </c>
      <c r="P191" s="99" t="s">
        <v>5743</v>
      </c>
      <c r="Q191" s="99" t="s">
        <v>3926</v>
      </c>
      <c r="R191" s="99" t="s">
        <v>6038</v>
      </c>
      <c r="S191" s="3">
        <v>44317</v>
      </c>
      <c r="T191" s="3">
        <v>45275</v>
      </c>
      <c r="U191" s="99" t="s">
        <v>5651</v>
      </c>
      <c r="V191" s="99" t="s">
        <v>5622</v>
      </c>
      <c r="W191" s="99"/>
      <c r="X191" s="99" t="s">
        <v>5651</v>
      </c>
    </row>
    <row r="192" spans="1:24">
      <c r="A192" s="51">
        <v>1537</v>
      </c>
      <c r="B192" s="99" t="s">
        <v>6039</v>
      </c>
      <c r="C192" s="3">
        <v>43528</v>
      </c>
      <c r="D192" s="3">
        <v>43560</v>
      </c>
      <c r="E192" s="99" t="s">
        <v>5614</v>
      </c>
      <c r="F192" s="99" t="s">
        <v>5831</v>
      </c>
      <c r="G192" s="99" t="s">
        <v>5658</v>
      </c>
      <c r="H192" s="99"/>
      <c r="I192" s="99" t="s">
        <v>6040</v>
      </c>
      <c r="J192" s="99"/>
      <c r="K192" s="99">
        <v>5.5</v>
      </c>
      <c r="L192" s="99"/>
      <c r="M192" s="99">
        <v>5</v>
      </c>
      <c r="N192" s="99" t="s">
        <v>5627</v>
      </c>
      <c r="O192" s="99" t="s">
        <v>6041</v>
      </c>
      <c r="P192" s="99" t="s">
        <v>5619</v>
      </c>
      <c r="Q192" s="99" t="s">
        <v>5649</v>
      </c>
      <c r="R192" s="99" t="s">
        <v>6042</v>
      </c>
      <c r="S192" s="3">
        <v>44638</v>
      </c>
      <c r="T192" s="3">
        <v>44638</v>
      </c>
      <c r="U192" s="99" t="s">
        <v>5651</v>
      </c>
      <c r="V192" s="99"/>
      <c r="W192" s="99"/>
      <c r="X192" s="99" t="s">
        <v>5651</v>
      </c>
    </row>
    <row r="193" spans="1:24">
      <c r="A193" s="51">
        <v>1538</v>
      </c>
      <c r="B193" s="99" t="s">
        <v>6043</v>
      </c>
      <c r="C193" s="3">
        <v>43423</v>
      </c>
      <c r="D193" s="3">
        <v>43560</v>
      </c>
      <c r="E193" s="99" t="s">
        <v>5614</v>
      </c>
      <c r="F193" s="99" t="s">
        <v>5831</v>
      </c>
      <c r="G193" s="99" t="s">
        <v>5625</v>
      </c>
      <c r="H193" s="99"/>
      <c r="I193" s="99" t="s">
        <v>5655</v>
      </c>
      <c r="J193" s="99"/>
      <c r="K193" s="99">
        <v>40.5</v>
      </c>
      <c r="L193" s="99"/>
      <c r="M193" s="99">
        <v>40</v>
      </c>
      <c r="N193" s="99" t="s">
        <v>5627</v>
      </c>
      <c r="O193" s="99" t="s">
        <v>6044</v>
      </c>
      <c r="P193" s="99" t="s">
        <v>5619</v>
      </c>
      <c r="Q193" s="99" t="s">
        <v>5649</v>
      </c>
      <c r="R193" s="99" t="s">
        <v>6045</v>
      </c>
      <c r="S193" s="3">
        <v>44561</v>
      </c>
      <c r="T193" s="3">
        <v>44561</v>
      </c>
      <c r="U193" s="99" t="s">
        <v>5651</v>
      </c>
      <c r="V193" s="99"/>
      <c r="W193" s="99"/>
      <c r="X193" s="99" t="s">
        <v>5651</v>
      </c>
    </row>
    <row r="194" spans="1:24">
      <c r="A194" s="51">
        <v>1539</v>
      </c>
      <c r="B194" s="99" t="s">
        <v>6046</v>
      </c>
      <c r="C194" s="3">
        <v>43529</v>
      </c>
      <c r="D194" s="3">
        <v>43592</v>
      </c>
      <c r="E194" s="99" t="s">
        <v>5614</v>
      </c>
      <c r="F194" s="99" t="s">
        <v>5831</v>
      </c>
      <c r="G194" s="99" t="s">
        <v>5625</v>
      </c>
      <c r="H194" s="99"/>
      <c r="I194" s="99" t="s">
        <v>5655</v>
      </c>
      <c r="J194" s="99"/>
      <c r="K194" s="99">
        <v>782.8</v>
      </c>
      <c r="L194" s="99"/>
      <c r="M194" s="99">
        <v>750</v>
      </c>
      <c r="N194" s="99" t="s">
        <v>5627</v>
      </c>
      <c r="O194" s="99" t="s">
        <v>5911</v>
      </c>
      <c r="P194" s="99" t="s">
        <v>5619</v>
      </c>
      <c r="Q194" s="99" t="s">
        <v>5649</v>
      </c>
      <c r="R194" s="99" t="s">
        <v>5997</v>
      </c>
      <c r="S194" s="3">
        <v>44896</v>
      </c>
      <c r="T194" s="3">
        <v>44896</v>
      </c>
      <c r="U194" s="99" t="s">
        <v>5651</v>
      </c>
      <c r="V194" s="99" t="s">
        <v>5622</v>
      </c>
      <c r="W194" s="99" t="s">
        <v>5622</v>
      </c>
      <c r="X194" s="99" t="s">
        <v>5651</v>
      </c>
    </row>
    <row r="195" spans="1:24">
      <c r="A195" s="51">
        <v>1540</v>
      </c>
      <c r="B195" s="99" t="s">
        <v>6047</v>
      </c>
      <c r="C195" s="3">
        <v>43529</v>
      </c>
      <c r="D195" s="3">
        <v>43592</v>
      </c>
      <c r="E195" s="99" t="s">
        <v>5614</v>
      </c>
      <c r="F195" s="99" t="s">
        <v>5831</v>
      </c>
      <c r="G195" s="99" t="s">
        <v>5625</v>
      </c>
      <c r="H195" s="99"/>
      <c r="I195" s="99" t="s">
        <v>5655</v>
      </c>
      <c r="J195" s="99"/>
      <c r="K195" s="99">
        <v>365</v>
      </c>
      <c r="L195" s="99"/>
      <c r="M195" s="99">
        <v>350</v>
      </c>
      <c r="N195" s="99" t="s">
        <v>5627</v>
      </c>
      <c r="O195" s="99" t="s">
        <v>5911</v>
      </c>
      <c r="P195" s="99" t="s">
        <v>5619</v>
      </c>
      <c r="Q195" s="99" t="s">
        <v>5649</v>
      </c>
      <c r="R195" s="99" t="s">
        <v>5997</v>
      </c>
      <c r="S195" s="3">
        <v>44531</v>
      </c>
      <c r="T195" s="3">
        <v>44531</v>
      </c>
      <c r="U195" s="99" t="s">
        <v>5651</v>
      </c>
      <c r="V195" s="99" t="s">
        <v>5622</v>
      </c>
      <c r="W195" s="99" t="s">
        <v>5622</v>
      </c>
      <c r="X195" s="99" t="s">
        <v>5651</v>
      </c>
    </row>
    <row r="196" spans="1:24">
      <c r="A196" s="51">
        <v>1541</v>
      </c>
      <c r="B196" s="99" t="s">
        <v>6048</v>
      </c>
      <c r="C196" s="3">
        <v>43560</v>
      </c>
      <c r="D196" s="3">
        <v>43570</v>
      </c>
      <c r="E196" s="99" t="s">
        <v>5614</v>
      </c>
      <c r="F196" s="99" t="s">
        <v>6049</v>
      </c>
      <c r="G196" s="99" t="s">
        <v>5625</v>
      </c>
      <c r="H196" s="99" t="s">
        <v>5646</v>
      </c>
      <c r="I196" s="99" t="s">
        <v>5655</v>
      </c>
      <c r="J196" s="99" t="s">
        <v>5647</v>
      </c>
      <c r="K196" s="99">
        <v>356.8</v>
      </c>
      <c r="L196" s="99">
        <v>361.74</v>
      </c>
      <c r="M196" s="99">
        <v>350</v>
      </c>
      <c r="N196" s="99" t="s">
        <v>5627</v>
      </c>
      <c r="O196" s="99" t="s">
        <v>5720</v>
      </c>
      <c r="P196" s="99" t="s">
        <v>5619</v>
      </c>
      <c r="Q196" s="99" t="s">
        <v>5649</v>
      </c>
      <c r="R196" s="99" t="s">
        <v>6050</v>
      </c>
      <c r="S196" s="3">
        <v>44926</v>
      </c>
      <c r="T196" s="3">
        <v>44926</v>
      </c>
      <c r="U196" s="99" t="s">
        <v>5651</v>
      </c>
      <c r="V196" s="99"/>
      <c r="W196" s="99"/>
      <c r="X196" s="99" t="s">
        <v>5651</v>
      </c>
    </row>
    <row r="197" spans="1:24">
      <c r="A197" s="51">
        <v>1542</v>
      </c>
      <c r="B197" s="99" t="s">
        <v>6051</v>
      </c>
      <c r="C197" s="3">
        <v>43560</v>
      </c>
      <c r="D197" s="3">
        <v>43570</v>
      </c>
      <c r="E197" s="99" t="s">
        <v>5614</v>
      </c>
      <c r="F197" s="99" t="s">
        <v>6049</v>
      </c>
      <c r="G197" s="99" t="s">
        <v>5625</v>
      </c>
      <c r="H197" s="99" t="s">
        <v>5616</v>
      </c>
      <c r="I197" s="99" t="s">
        <v>5655</v>
      </c>
      <c r="J197" s="99" t="s">
        <v>5616</v>
      </c>
      <c r="K197" s="99">
        <v>50.88</v>
      </c>
      <c r="L197" s="99">
        <v>54.6</v>
      </c>
      <c r="M197" s="99">
        <v>100</v>
      </c>
      <c r="N197" s="99" t="s">
        <v>5627</v>
      </c>
      <c r="O197" s="99" t="s">
        <v>5850</v>
      </c>
      <c r="P197" s="99" t="s">
        <v>5619</v>
      </c>
      <c r="Q197" s="99" t="s">
        <v>5649</v>
      </c>
      <c r="R197" s="99" t="s">
        <v>6052</v>
      </c>
      <c r="S197" s="3">
        <v>44377</v>
      </c>
      <c r="T197" s="3">
        <v>44377</v>
      </c>
      <c r="U197" s="99" t="s">
        <v>5651</v>
      </c>
      <c r="V197" s="99"/>
      <c r="W197" s="99"/>
      <c r="X197" s="99" t="s">
        <v>5651</v>
      </c>
    </row>
    <row r="198" spans="1:24">
      <c r="A198" s="51">
        <v>1543</v>
      </c>
      <c r="B198" s="99" t="s">
        <v>6053</v>
      </c>
      <c r="C198" s="3">
        <v>43559</v>
      </c>
      <c r="D198" s="3">
        <v>43570</v>
      </c>
      <c r="E198" s="99" t="s">
        <v>5614</v>
      </c>
      <c r="F198" s="99" t="s">
        <v>6049</v>
      </c>
      <c r="G198" s="99" t="s">
        <v>5646</v>
      </c>
      <c r="H198" s="99" t="s">
        <v>5625</v>
      </c>
      <c r="I198" s="99" t="s">
        <v>5647</v>
      </c>
      <c r="J198" s="99" t="s">
        <v>5655</v>
      </c>
      <c r="K198" s="99">
        <v>150</v>
      </c>
      <c r="L198" s="99">
        <v>75</v>
      </c>
      <c r="M198" s="99">
        <v>150</v>
      </c>
      <c r="N198" s="99" t="s">
        <v>5627</v>
      </c>
      <c r="O198" s="99" t="s">
        <v>5976</v>
      </c>
      <c r="P198" s="99" t="s">
        <v>5619</v>
      </c>
      <c r="Q198" s="99" t="s">
        <v>5649</v>
      </c>
      <c r="R198" s="99" t="s">
        <v>5977</v>
      </c>
      <c r="S198" s="3">
        <v>45261</v>
      </c>
      <c r="T198" s="3">
        <v>45261</v>
      </c>
      <c r="U198" s="99" t="s">
        <v>5651</v>
      </c>
      <c r="V198" s="99"/>
      <c r="W198" s="99"/>
      <c r="X198" s="99" t="s">
        <v>5651</v>
      </c>
    </row>
    <row r="199" spans="1:24">
      <c r="A199" s="51">
        <v>1545</v>
      </c>
      <c r="B199" s="99" t="s">
        <v>6054</v>
      </c>
      <c r="C199" s="3">
        <v>43567</v>
      </c>
      <c r="D199" s="3">
        <v>43570</v>
      </c>
      <c r="E199" s="99" t="s">
        <v>5614</v>
      </c>
      <c r="F199" s="99" t="s">
        <v>6049</v>
      </c>
      <c r="G199" s="99" t="s">
        <v>5625</v>
      </c>
      <c r="H199" s="99"/>
      <c r="I199" s="99" t="s">
        <v>5655</v>
      </c>
      <c r="J199" s="99"/>
      <c r="K199" s="99">
        <v>100.4</v>
      </c>
      <c r="L199" s="99"/>
      <c r="M199" s="99">
        <v>100</v>
      </c>
      <c r="N199" s="99" t="s">
        <v>5627</v>
      </c>
      <c r="O199" s="99" t="s">
        <v>5723</v>
      </c>
      <c r="P199" s="99" t="s">
        <v>6055</v>
      </c>
      <c r="Q199" s="99" t="s">
        <v>5649</v>
      </c>
      <c r="R199" s="99" t="s">
        <v>6056</v>
      </c>
      <c r="S199" s="3">
        <v>45077</v>
      </c>
      <c r="T199" s="3">
        <v>45077</v>
      </c>
      <c r="U199" s="99" t="s">
        <v>5651</v>
      </c>
      <c r="V199" s="99"/>
      <c r="W199" s="99"/>
      <c r="X199" s="99" t="s">
        <v>5651</v>
      </c>
    </row>
    <row r="200" spans="1:24">
      <c r="A200" s="51">
        <v>1546</v>
      </c>
      <c r="B200" s="99" t="s">
        <v>6057</v>
      </c>
      <c r="C200" s="3">
        <v>43569</v>
      </c>
      <c r="D200" s="3">
        <v>43570</v>
      </c>
      <c r="E200" s="99" t="s">
        <v>5614</v>
      </c>
      <c r="F200" s="99" t="s">
        <v>6049</v>
      </c>
      <c r="G200" s="99" t="s">
        <v>5625</v>
      </c>
      <c r="H200" s="99"/>
      <c r="I200" s="99" t="s">
        <v>5655</v>
      </c>
      <c r="J200" s="99"/>
      <c r="K200" s="99">
        <v>30.58</v>
      </c>
      <c r="L200" s="99"/>
      <c r="M200" s="99">
        <v>30</v>
      </c>
      <c r="N200" s="99" t="s">
        <v>5627</v>
      </c>
      <c r="O200" s="99" t="s">
        <v>6058</v>
      </c>
      <c r="P200" s="99" t="s">
        <v>5619</v>
      </c>
      <c r="Q200" s="99" t="s">
        <v>5649</v>
      </c>
      <c r="R200" s="99" t="s">
        <v>6059</v>
      </c>
      <c r="S200" s="3">
        <v>44531</v>
      </c>
      <c r="T200" s="3">
        <v>44531</v>
      </c>
      <c r="U200" s="99" t="s">
        <v>5651</v>
      </c>
      <c r="V200" s="99"/>
      <c r="W200" s="99"/>
      <c r="X200" s="99" t="s">
        <v>5651</v>
      </c>
    </row>
    <row r="201" spans="1:24">
      <c r="A201" s="51">
        <v>1548</v>
      </c>
      <c r="B201" s="99" t="s">
        <v>6060</v>
      </c>
      <c r="C201" s="3">
        <v>43561</v>
      </c>
      <c r="D201" s="3">
        <v>43570</v>
      </c>
      <c r="E201" s="99" t="s">
        <v>5614</v>
      </c>
      <c r="F201" s="99" t="s">
        <v>6049</v>
      </c>
      <c r="G201" s="99" t="s">
        <v>5625</v>
      </c>
      <c r="H201" s="99"/>
      <c r="I201" s="99" t="s">
        <v>5655</v>
      </c>
      <c r="J201" s="99"/>
      <c r="K201" s="99">
        <v>30.48</v>
      </c>
      <c r="L201" s="99"/>
      <c r="M201" s="99">
        <v>30</v>
      </c>
      <c r="N201" s="99" t="s">
        <v>5627</v>
      </c>
      <c r="O201" s="99" t="s">
        <v>5971</v>
      </c>
      <c r="P201" s="99" t="s">
        <v>5619</v>
      </c>
      <c r="Q201" s="99" t="s">
        <v>5649</v>
      </c>
      <c r="R201" s="99" t="s">
        <v>6061</v>
      </c>
      <c r="S201" s="3">
        <v>44895</v>
      </c>
      <c r="T201" s="3">
        <v>44895</v>
      </c>
      <c r="U201" s="99" t="s">
        <v>5651</v>
      </c>
      <c r="V201" s="99"/>
      <c r="W201" s="99"/>
      <c r="X201" s="99" t="s">
        <v>5651</v>
      </c>
    </row>
    <row r="202" spans="1:24">
      <c r="A202" s="51">
        <v>1549</v>
      </c>
      <c r="B202" s="99" t="s">
        <v>6062</v>
      </c>
      <c r="C202" s="3">
        <v>43559</v>
      </c>
      <c r="D202" s="3">
        <v>43570</v>
      </c>
      <c r="E202" s="99" t="s">
        <v>5614</v>
      </c>
      <c r="F202" s="99" t="s">
        <v>6049</v>
      </c>
      <c r="G202" s="99" t="s">
        <v>5625</v>
      </c>
      <c r="H202" s="99"/>
      <c r="I202" s="99" t="s">
        <v>5655</v>
      </c>
      <c r="J202" s="99"/>
      <c r="K202" s="99">
        <v>200</v>
      </c>
      <c r="L202" s="99"/>
      <c r="M202" s="99">
        <v>200</v>
      </c>
      <c r="N202" s="99" t="s">
        <v>5627</v>
      </c>
      <c r="O202" s="99" t="s">
        <v>5971</v>
      </c>
      <c r="P202" s="99" t="s">
        <v>5619</v>
      </c>
      <c r="Q202" s="99" t="s">
        <v>5649</v>
      </c>
      <c r="R202" s="99" t="s">
        <v>5985</v>
      </c>
      <c r="S202" s="3">
        <v>45261</v>
      </c>
      <c r="T202" s="3">
        <v>45261</v>
      </c>
      <c r="U202" s="99" t="s">
        <v>5651</v>
      </c>
      <c r="V202" s="99"/>
      <c r="W202" s="99"/>
      <c r="X202" s="99" t="s">
        <v>5651</v>
      </c>
    </row>
    <row r="203" spans="1:24">
      <c r="A203" s="51">
        <v>1550</v>
      </c>
      <c r="B203" s="99" t="s">
        <v>6063</v>
      </c>
      <c r="C203" s="3">
        <v>43557</v>
      </c>
      <c r="D203" s="3">
        <v>43570</v>
      </c>
      <c r="E203" s="99" t="s">
        <v>5614</v>
      </c>
      <c r="F203" s="99" t="s">
        <v>6049</v>
      </c>
      <c r="G203" s="99" t="s">
        <v>5625</v>
      </c>
      <c r="H203" s="99"/>
      <c r="I203" s="99" t="s">
        <v>5655</v>
      </c>
      <c r="J203" s="99"/>
      <c r="K203" s="99">
        <v>200</v>
      </c>
      <c r="L203" s="99"/>
      <c r="M203" s="99">
        <v>200</v>
      </c>
      <c r="N203" s="99" t="s">
        <v>5627</v>
      </c>
      <c r="O203" s="99" t="s">
        <v>5971</v>
      </c>
      <c r="P203" s="99" t="s">
        <v>5619</v>
      </c>
      <c r="Q203" s="99" t="s">
        <v>5649</v>
      </c>
      <c r="R203" s="99" t="s">
        <v>6064</v>
      </c>
      <c r="S203" s="3">
        <v>45107</v>
      </c>
      <c r="T203" s="3">
        <v>45107</v>
      </c>
      <c r="U203" s="99" t="s">
        <v>5651</v>
      </c>
      <c r="V203" s="99"/>
      <c r="W203" s="99"/>
      <c r="X203" s="99" t="s">
        <v>5651</v>
      </c>
    </row>
    <row r="204" spans="1:24">
      <c r="A204" s="51">
        <v>1552</v>
      </c>
      <c r="B204" s="99" t="s">
        <v>6065</v>
      </c>
      <c r="C204" s="3">
        <v>43557</v>
      </c>
      <c r="D204" s="3">
        <v>43570</v>
      </c>
      <c r="E204" s="99" t="s">
        <v>5614</v>
      </c>
      <c r="F204" s="99" t="s">
        <v>6049</v>
      </c>
      <c r="G204" s="99" t="s">
        <v>5625</v>
      </c>
      <c r="H204" s="99"/>
      <c r="I204" s="99" t="s">
        <v>5655</v>
      </c>
      <c r="J204" s="99"/>
      <c r="K204" s="99">
        <v>250</v>
      </c>
      <c r="L204" s="99"/>
      <c r="M204" s="99">
        <v>250</v>
      </c>
      <c r="N204" s="99" t="s">
        <v>5627</v>
      </c>
      <c r="O204" s="99" t="s">
        <v>6066</v>
      </c>
      <c r="P204" s="99" t="s">
        <v>5619</v>
      </c>
      <c r="Q204" s="99" t="s">
        <v>5649</v>
      </c>
      <c r="R204" s="99" t="s">
        <v>6067</v>
      </c>
      <c r="S204" s="3">
        <v>45107</v>
      </c>
      <c r="T204" s="3">
        <v>45107</v>
      </c>
      <c r="U204" s="99" t="s">
        <v>5651</v>
      </c>
      <c r="V204" s="99"/>
      <c r="W204" s="99"/>
      <c r="X204" s="99" t="s">
        <v>5651</v>
      </c>
    </row>
    <row r="205" spans="1:24">
      <c r="A205" s="51">
        <v>1553</v>
      </c>
      <c r="B205" s="99" t="s">
        <v>6068</v>
      </c>
      <c r="C205" s="3">
        <v>43560</v>
      </c>
      <c r="D205" s="3">
        <v>43570</v>
      </c>
      <c r="E205" s="99" t="s">
        <v>5614</v>
      </c>
      <c r="F205" s="99" t="s">
        <v>6049</v>
      </c>
      <c r="G205" s="99" t="s">
        <v>5625</v>
      </c>
      <c r="H205" s="99"/>
      <c r="I205" s="99" t="s">
        <v>5655</v>
      </c>
      <c r="J205" s="99"/>
      <c r="K205" s="99">
        <v>354.9</v>
      </c>
      <c r="L205" s="99"/>
      <c r="M205" s="99">
        <v>350</v>
      </c>
      <c r="N205" s="99" t="s">
        <v>5627</v>
      </c>
      <c r="O205" s="99" t="s">
        <v>5971</v>
      </c>
      <c r="P205" s="99" t="s">
        <v>5619</v>
      </c>
      <c r="Q205" s="99" t="s">
        <v>5649</v>
      </c>
      <c r="R205" s="99" t="s">
        <v>6069</v>
      </c>
      <c r="S205" s="3">
        <v>44926</v>
      </c>
      <c r="T205" s="3">
        <v>44926</v>
      </c>
      <c r="U205" s="99" t="s">
        <v>5651</v>
      </c>
      <c r="V205" s="99"/>
      <c r="W205" s="99"/>
      <c r="X205" s="99" t="s">
        <v>5651</v>
      </c>
    </row>
    <row r="206" spans="1:24">
      <c r="A206" s="51">
        <v>1554</v>
      </c>
      <c r="B206" s="99" t="s">
        <v>6070</v>
      </c>
      <c r="C206" s="3">
        <v>43560</v>
      </c>
      <c r="D206" s="3">
        <v>43570</v>
      </c>
      <c r="E206" s="99" t="s">
        <v>5614</v>
      </c>
      <c r="F206" s="99" t="s">
        <v>6049</v>
      </c>
      <c r="G206" s="99" t="s">
        <v>5625</v>
      </c>
      <c r="H206" s="99"/>
      <c r="I206" s="99" t="s">
        <v>5655</v>
      </c>
      <c r="J206" s="99"/>
      <c r="K206" s="99">
        <v>101.2</v>
      </c>
      <c r="L206" s="99"/>
      <c r="M206" s="99">
        <v>100</v>
      </c>
      <c r="N206" s="99" t="s">
        <v>5627</v>
      </c>
      <c r="O206" s="99" t="s">
        <v>5723</v>
      </c>
      <c r="P206" s="99" t="s">
        <v>5619</v>
      </c>
      <c r="Q206" s="99" t="s">
        <v>5649</v>
      </c>
      <c r="R206" s="99" t="s">
        <v>6071</v>
      </c>
      <c r="S206" s="3">
        <v>44926</v>
      </c>
      <c r="T206" s="3">
        <v>44926</v>
      </c>
      <c r="U206" s="99" t="s">
        <v>5651</v>
      </c>
      <c r="V206" s="99"/>
      <c r="W206" s="99"/>
      <c r="X206" s="99" t="s">
        <v>5651</v>
      </c>
    </row>
    <row r="207" spans="1:24">
      <c r="A207" s="51">
        <v>1555</v>
      </c>
      <c r="B207" s="99" t="s">
        <v>6072</v>
      </c>
      <c r="C207" s="3">
        <v>43559</v>
      </c>
      <c r="D207" s="3">
        <v>43570</v>
      </c>
      <c r="E207" s="99" t="s">
        <v>5614</v>
      </c>
      <c r="F207" s="99" t="s">
        <v>6049</v>
      </c>
      <c r="G207" s="99" t="s">
        <v>5625</v>
      </c>
      <c r="H207" s="99"/>
      <c r="I207" s="99" t="s">
        <v>5655</v>
      </c>
      <c r="J207" s="99"/>
      <c r="K207" s="99">
        <v>1361</v>
      </c>
      <c r="L207" s="99"/>
      <c r="M207" s="99">
        <v>1311</v>
      </c>
      <c r="N207" s="99" t="s">
        <v>5627</v>
      </c>
      <c r="O207" s="99" t="s">
        <v>5771</v>
      </c>
      <c r="P207" s="99" t="s">
        <v>5619</v>
      </c>
      <c r="Q207" s="99" t="s">
        <v>5649</v>
      </c>
      <c r="R207" s="99" t="s">
        <v>6073</v>
      </c>
      <c r="S207" s="3">
        <v>44652</v>
      </c>
      <c r="T207" s="3">
        <v>44652</v>
      </c>
      <c r="U207" s="99" t="s">
        <v>5651</v>
      </c>
      <c r="V207" s="99"/>
      <c r="W207" s="99"/>
      <c r="X207" s="99" t="s">
        <v>5651</v>
      </c>
    </row>
    <row r="208" spans="1:24">
      <c r="A208" s="51">
        <v>1556</v>
      </c>
      <c r="B208" s="99" t="s">
        <v>6074</v>
      </c>
      <c r="C208" s="3">
        <v>43561</v>
      </c>
      <c r="D208" s="3">
        <v>43570</v>
      </c>
      <c r="E208" s="99" t="s">
        <v>5614</v>
      </c>
      <c r="F208" s="99" t="s">
        <v>6049</v>
      </c>
      <c r="G208" s="99" t="s">
        <v>5625</v>
      </c>
      <c r="H208" s="99" t="s">
        <v>5646</v>
      </c>
      <c r="I208" s="99" t="s">
        <v>5655</v>
      </c>
      <c r="J208" s="99" t="s">
        <v>5647</v>
      </c>
      <c r="K208" s="99">
        <v>101.7</v>
      </c>
      <c r="L208" s="99">
        <v>101.73</v>
      </c>
      <c r="M208" s="99">
        <v>100</v>
      </c>
      <c r="N208" s="99" t="s">
        <v>5627</v>
      </c>
      <c r="O208" s="99" t="s">
        <v>6075</v>
      </c>
      <c r="P208" s="99" t="s">
        <v>5619</v>
      </c>
      <c r="Q208" s="99" t="s">
        <v>5649</v>
      </c>
      <c r="R208" s="99" t="s">
        <v>6076</v>
      </c>
      <c r="S208" s="3">
        <v>44895</v>
      </c>
      <c r="T208" s="3">
        <v>44895</v>
      </c>
      <c r="U208" s="99" t="s">
        <v>5651</v>
      </c>
      <c r="V208" s="99"/>
      <c r="W208" s="99"/>
      <c r="X208" s="99" t="s">
        <v>5651</v>
      </c>
    </row>
    <row r="209" spans="1:24">
      <c r="A209" s="51">
        <v>1557</v>
      </c>
      <c r="B209" s="99" t="s">
        <v>6077</v>
      </c>
      <c r="C209" s="3">
        <v>43570</v>
      </c>
      <c r="D209" s="3">
        <v>43570</v>
      </c>
      <c r="E209" s="99" t="s">
        <v>5614</v>
      </c>
      <c r="F209" s="99" t="s">
        <v>6049</v>
      </c>
      <c r="G209" s="99" t="s">
        <v>5625</v>
      </c>
      <c r="H209" s="99"/>
      <c r="I209" s="99" t="s">
        <v>5655</v>
      </c>
      <c r="J209" s="99"/>
      <c r="K209" s="99">
        <v>100</v>
      </c>
      <c r="L209" s="99"/>
      <c r="M209" s="99">
        <v>100</v>
      </c>
      <c r="N209" s="99" t="s">
        <v>5627</v>
      </c>
      <c r="O209" s="99" t="s">
        <v>5720</v>
      </c>
      <c r="P209" s="99" t="s">
        <v>5619</v>
      </c>
      <c r="Q209" s="99" t="s">
        <v>5649</v>
      </c>
      <c r="R209" s="99" t="s">
        <v>6078</v>
      </c>
      <c r="S209" s="3">
        <v>44911</v>
      </c>
      <c r="T209" s="3">
        <v>44911</v>
      </c>
      <c r="U209" s="99" t="s">
        <v>5651</v>
      </c>
      <c r="V209" s="99"/>
      <c r="W209" s="99"/>
      <c r="X209" s="99" t="s">
        <v>5651</v>
      </c>
    </row>
    <row r="210" spans="1:24">
      <c r="A210" s="51">
        <v>1558</v>
      </c>
      <c r="B210" s="99" t="s">
        <v>6079</v>
      </c>
      <c r="C210" s="3">
        <v>43559</v>
      </c>
      <c r="D210" s="3">
        <v>43205</v>
      </c>
      <c r="E210" s="99" t="s">
        <v>5614</v>
      </c>
      <c r="F210" s="99" t="s">
        <v>6049</v>
      </c>
      <c r="G210" s="99" t="s">
        <v>5625</v>
      </c>
      <c r="H210" s="99" t="s">
        <v>5646</v>
      </c>
      <c r="I210" s="99" t="s">
        <v>5655</v>
      </c>
      <c r="J210" s="99" t="s">
        <v>5647</v>
      </c>
      <c r="K210" s="99">
        <v>41.44</v>
      </c>
      <c r="L210" s="99">
        <v>40.561999999999998</v>
      </c>
      <c r="M210" s="99">
        <v>40</v>
      </c>
      <c r="N210" s="99" t="s">
        <v>5627</v>
      </c>
      <c r="O210" s="99" t="s">
        <v>5763</v>
      </c>
      <c r="P210" s="99" t="s">
        <v>5619</v>
      </c>
      <c r="Q210" s="99" t="s">
        <v>5649</v>
      </c>
      <c r="R210" s="99" t="s">
        <v>6080</v>
      </c>
      <c r="S210" s="3">
        <v>44926</v>
      </c>
      <c r="T210" s="3">
        <v>44926</v>
      </c>
      <c r="U210" s="99" t="s">
        <v>5651</v>
      </c>
      <c r="V210" s="99"/>
      <c r="W210" s="99"/>
      <c r="X210" s="99" t="s">
        <v>5651</v>
      </c>
    </row>
    <row r="211" spans="1:24">
      <c r="A211" s="51">
        <v>1559</v>
      </c>
      <c r="B211" s="99" t="s">
        <v>6081</v>
      </c>
      <c r="C211" s="3">
        <v>43563</v>
      </c>
      <c r="D211" s="3">
        <v>43570</v>
      </c>
      <c r="E211" s="99" t="s">
        <v>5614</v>
      </c>
      <c r="F211" s="99" t="s">
        <v>6049</v>
      </c>
      <c r="G211" s="99" t="s">
        <v>5616</v>
      </c>
      <c r="H211" s="99" t="s">
        <v>5625</v>
      </c>
      <c r="I211" s="99" t="s">
        <v>5616</v>
      </c>
      <c r="J211" s="99" t="s">
        <v>5655</v>
      </c>
      <c r="K211" s="99">
        <v>1568</v>
      </c>
      <c r="L211" s="99">
        <v>319.35000000000002</v>
      </c>
      <c r="M211" s="99">
        <v>1500</v>
      </c>
      <c r="N211" s="99" t="s">
        <v>5627</v>
      </c>
      <c r="O211" s="99" t="s">
        <v>5850</v>
      </c>
      <c r="P211" s="99" t="s">
        <v>5619</v>
      </c>
      <c r="Q211" s="99" t="s">
        <v>5649</v>
      </c>
      <c r="R211" s="99" t="s">
        <v>6082</v>
      </c>
      <c r="S211" s="3">
        <v>45961</v>
      </c>
      <c r="T211" s="3">
        <v>45961</v>
      </c>
      <c r="U211" s="99" t="s">
        <v>5651</v>
      </c>
      <c r="V211" s="99"/>
      <c r="W211" s="99"/>
      <c r="X211" s="99" t="s">
        <v>5651</v>
      </c>
    </row>
    <row r="212" spans="1:24">
      <c r="A212" s="51">
        <v>1561</v>
      </c>
      <c r="B212" s="99" t="s">
        <v>6083</v>
      </c>
      <c r="C212" s="3">
        <v>43568</v>
      </c>
      <c r="D212" s="3">
        <v>43570</v>
      </c>
      <c r="E212" s="99" t="s">
        <v>5614</v>
      </c>
      <c r="F212" s="99" t="s">
        <v>6049</v>
      </c>
      <c r="G212" s="99" t="s">
        <v>5625</v>
      </c>
      <c r="H212" s="99" t="s">
        <v>5646</v>
      </c>
      <c r="I212" s="99" t="s">
        <v>5655</v>
      </c>
      <c r="J212" s="99" t="s">
        <v>5647</v>
      </c>
      <c r="K212" s="99">
        <v>61.26</v>
      </c>
      <c r="L212" s="99">
        <v>244.26</v>
      </c>
      <c r="M212" s="99">
        <v>240</v>
      </c>
      <c r="N212" s="99" t="s">
        <v>5627</v>
      </c>
      <c r="O212" s="99" t="s">
        <v>6084</v>
      </c>
      <c r="P212" s="99" t="s">
        <v>6055</v>
      </c>
      <c r="Q212" s="99" t="s">
        <v>5649</v>
      </c>
      <c r="R212" s="99" t="s">
        <v>6085</v>
      </c>
      <c r="S212" s="3">
        <v>45031</v>
      </c>
      <c r="T212" s="3">
        <v>45031</v>
      </c>
      <c r="U212" s="99" t="s">
        <v>5651</v>
      </c>
      <c r="V212" s="99"/>
      <c r="W212" s="99"/>
      <c r="X212" s="99" t="s">
        <v>5651</v>
      </c>
    </row>
    <row r="213" spans="1:24">
      <c r="A213" s="51">
        <v>1564</v>
      </c>
      <c r="B213" s="99" t="s">
        <v>6086</v>
      </c>
      <c r="C213" s="3">
        <v>43568</v>
      </c>
      <c r="D213" s="3">
        <v>43570</v>
      </c>
      <c r="E213" s="99" t="s">
        <v>5614</v>
      </c>
      <c r="F213" s="99" t="s">
        <v>6049</v>
      </c>
      <c r="G213" s="99" t="s">
        <v>5625</v>
      </c>
      <c r="H213" s="99"/>
      <c r="I213" s="99" t="s">
        <v>5655</v>
      </c>
      <c r="J213" s="99"/>
      <c r="K213" s="99">
        <v>100.4</v>
      </c>
      <c r="L213" s="99"/>
      <c r="M213" s="99">
        <v>100</v>
      </c>
      <c r="N213" s="99" t="s">
        <v>5627</v>
      </c>
      <c r="O213" s="99" t="s">
        <v>5971</v>
      </c>
      <c r="P213" s="99" t="s">
        <v>6055</v>
      </c>
      <c r="Q213" s="99" t="s">
        <v>5649</v>
      </c>
      <c r="R213" s="99" t="s">
        <v>6087</v>
      </c>
      <c r="S213" s="3">
        <v>45077</v>
      </c>
      <c r="T213" s="3">
        <v>45077</v>
      </c>
      <c r="U213" s="99" t="s">
        <v>5651</v>
      </c>
      <c r="V213" s="99"/>
      <c r="W213" s="99"/>
      <c r="X213" s="99" t="s">
        <v>5651</v>
      </c>
    </row>
    <row r="214" spans="1:24">
      <c r="A214" s="51">
        <v>1565</v>
      </c>
      <c r="B214" s="99" t="s">
        <v>6088</v>
      </c>
      <c r="C214" s="3">
        <v>43563</v>
      </c>
      <c r="D214" s="3">
        <v>43570</v>
      </c>
      <c r="E214" s="99" t="s">
        <v>5614</v>
      </c>
      <c r="F214" s="99" t="s">
        <v>6049</v>
      </c>
      <c r="G214" s="99" t="s">
        <v>5646</v>
      </c>
      <c r="H214" s="99"/>
      <c r="I214" s="99" t="s">
        <v>5647</v>
      </c>
      <c r="J214" s="99"/>
      <c r="K214" s="99">
        <v>30</v>
      </c>
      <c r="L214" s="99"/>
      <c r="M214" s="99">
        <v>30</v>
      </c>
      <c r="N214" s="99" t="s">
        <v>5627</v>
      </c>
      <c r="O214" s="99" t="s">
        <v>6089</v>
      </c>
      <c r="P214" s="99" t="s">
        <v>5619</v>
      </c>
      <c r="Q214" s="99" t="s">
        <v>5649</v>
      </c>
      <c r="R214" s="99" t="s">
        <v>6090</v>
      </c>
      <c r="S214" s="3">
        <v>45107</v>
      </c>
      <c r="T214" s="3">
        <v>45107</v>
      </c>
      <c r="U214" s="99" t="s">
        <v>5651</v>
      </c>
      <c r="V214" s="99"/>
      <c r="W214" s="99"/>
      <c r="X214" s="99" t="s">
        <v>5651</v>
      </c>
    </row>
    <row r="215" spans="1:24">
      <c r="A215" s="51">
        <v>1566</v>
      </c>
      <c r="B215" s="99" t="s">
        <v>6091</v>
      </c>
      <c r="C215" s="3">
        <v>43559</v>
      </c>
      <c r="D215" s="3">
        <v>43570</v>
      </c>
      <c r="E215" s="99" t="s">
        <v>5614</v>
      </c>
      <c r="F215" s="99" t="s">
        <v>6049</v>
      </c>
      <c r="G215" s="99" t="s">
        <v>5646</v>
      </c>
      <c r="H215" s="99" t="s">
        <v>5625</v>
      </c>
      <c r="I215" s="99" t="s">
        <v>5647</v>
      </c>
      <c r="J215" s="99" t="s">
        <v>5655</v>
      </c>
      <c r="K215" s="99">
        <v>55.73</v>
      </c>
      <c r="L215" s="99">
        <v>55.655999999999999</v>
      </c>
      <c r="M215" s="99">
        <v>55</v>
      </c>
      <c r="N215" s="99" t="s">
        <v>5627</v>
      </c>
      <c r="O215" s="99" t="s">
        <v>5720</v>
      </c>
      <c r="P215" s="99" t="s">
        <v>5619</v>
      </c>
      <c r="Q215" s="99" t="s">
        <v>5649</v>
      </c>
      <c r="R215" s="99" t="s">
        <v>6092</v>
      </c>
      <c r="S215" s="3">
        <v>44926</v>
      </c>
      <c r="T215" s="3">
        <v>44926</v>
      </c>
      <c r="U215" s="99" t="s">
        <v>5651</v>
      </c>
      <c r="V215" s="99"/>
      <c r="W215" s="99"/>
      <c r="X215" s="99" t="s">
        <v>5651</v>
      </c>
    </row>
    <row r="216" spans="1:24">
      <c r="A216" s="51">
        <v>1568</v>
      </c>
      <c r="B216" s="99" t="s">
        <v>6093</v>
      </c>
      <c r="C216" s="3">
        <v>43571</v>
      </c>
      <c r="D216" s="3">
        <v>43570</v>
      </c>
      <c r="E216" s="99" t="s">
        <v>5614</v>
      </c>
      <c r="F216" s="99" t="s">
        <v>6049</v>
      </c>
      <c r="G216" s="99" t="s">
        <v>5646</v>
      </c>
      <c r="H216" s="99" t="s">
        <v>5625</v>
      </c>
      <c r="I216" s="99" t="s">
        <v>5647</v>
      </c>
      <c r="J216" s="99" t="s">
        <v>5655</v>
      </c>
      <c r="K216" s="99">
        <v>21.05</v>
      </c>
      <c r="L216" s="99">
        <v>21.05</v>
      </c>
      <c r="M216" s="99">
        <v>40</v>
      </c>
      <c r="N216" s="99" t="s">
        <v>5627</v>
      </c>
      <c r="O216" s="99" t="s">
        <v>5648</v>
      </c>
      <c r="P216" s="99" t="s">
        <v>6055</v>
      </c>
      <c r="Q216" s="99" t="s">
        <v>5649</v>
      </c>
      <c r="R216" s="99" t="s">
        <v>6094</v>
      </c>
      <c r="S216" s="3">
        <v>44561</v>
      </c>
      <c r="T216" s="3">
        <v>44561</v>
      </c>
      <c r="U216" s="99" t="s">
        <v>5651</v>
      </c>
      <c r="V216" s="99"/>
      <c r="W216" s="99"/>
      <c r="X216" s="99" t="s">
        <v>5651</v>
      </c>
    </row>
    <row r="217" spans="1:24">
      <c r="A217" s="51">
        <v>1572</v>
      </c>
      <c r="B217" s="99" t="s">
        <v>6095</v>
      </c>
      <c r="C217" s="3">
        <v>43560</v>
      </c>
      <c r="D217" s="3">
        <v>43570</v>
      </c>
      <c r="E217" s="99" t="s">
        <v>5614</v>
      </c>
      <c r="F217" s="99" t="s">
        <v>6049</v>
      </c>
      <c r="G217" s="99" t="s">
        <v>5646</v>
      </c>
      <c r="H217" s="99"/>
      <c r="I217" s="99" t="s">
        <v>5647</v>
      </c>
      <c r="J217" s="99"/>
      <c r="K217" s="99">
        <v>184.5</v>
      </c>
      <c r="L217" s="99"/>
      <c r="M217" s="99">
        <v>190</v>
      </c>
      <c r="N217" s="99" t="s">
        <v>5627</v>
      </c>
      <c r="O217" s="99" t="s">
        <v>5706</v>
      </c>
      <c r="P217" s="99" t="s">
        <v>5619</v>
      </c>
      <c r="Q217" s="99" t="s">
        <v>5649</v>
      </c>
      <c r="R217" s="99" t="s">
        <v>5726</v>
      </c>
      <c r="S217" s="3">
        <v>44408</v>
      </c>
      <c r="T217" s="3">
        <v>44408</v>
      </c>
      <c r="U217" s="99" t="s">
        <v>5651</v>
      </c>
      <c r="V217" s="99"/>
      <c r="W217" s="99"/>
      <c r="X217" s="99" t="s">
        <v>5651</v>
      </c>
    </row>
    <row r="218" spans="1:24">
      <c r="A218" s="51">
        <v>1573</v>
      </c>
      <c r="B218" s="99" t="s">
        <v>6096</v>
      </c>
      <c r="C218" s="3">
        <v>43570</v>
      </c>
      <c r="D218" s="3">
        <v>43570</v>
      </c>
      <c r="E218" s="99" t="s">
        <v>5614</v>
      </c>
      <c r="F218" s="99" t="s">
        <v>6049</v>
      </c>
      <c r="G218" s="99" t="s">
        <v>5646</v>
      </c>
      <c r="H218" s="99" t="s">
        <v>5625</v>
      </c>
      <c r="I218" s="99" t="s">
        <v>5647</v>
      </c>
      <c r="J218" s="99" t="s">
        <v>5655</v>
      </c>
      <c r="K218" s="99">
        <v>27.5</v>
      </c>
      <c r="L218" s="99">
        <v>27.5</v>
      </c>
      <c r="M218" s="99">
        <v>23</v>
      </c>
      <c r="N218" s="99" t="s">
        <v>5627</v>
      </c>
      <c r="O218" s="99" t="s">
        <v>5706</v>
      </c>
      <c r="P218" s="99" t="s">
        <v>5619</v>
      </c>
      <c r="Q218" s="99" t="s">
        <v>5649</v>
      </c>
      <c r="R218" s="99" t="s">
        <v>6097</v>
      </c>
      <c r="S218" s="3">
        <v>44758</v>
      </c>
      <c r="T218" s="3">
        <v>44758</v>
      </c>
      <c r="U218" s="99" t="s">
        <v>5651</v>
      </c>
      <c r="V218" s="99"/>
      <c r="W218" s="99"/>
      <c r="X218" s="99" t="s">
        <v>5651</v>
      </c>
    </row>
    <row r="219" spans="1:24">
      <c r="A219" s="51">
        <v>1574</v>
      </c>
      <c r="B219" s="99" t="s">
        <v>6098</v>
      </c>
      <c r="C219" s="3">
        <v>43570</v>
      </c>
      <c r="D219" s="3">
        <v>43570</v>
      </c>
      <c r="E219" s="99" t="s">
        <v>5614</v>
      </c>
      <c r="F219" s="99" t="s">
        <v>6049</v>
      </c>
      <c r="G219" s="99" t="s">
        <v>5625</v>
      </c>
      <c r="H219" s="99"/>
      <c r="I219" s="99" t="s">
        <v>5655</v>
      </c>
      <c r="J219" s="99"/>
      <c r="K219" s="99">
        <v>462</v>
      </c>
      <c r="L219" s="99"/>
      <c r="M219" s="99">
        <v>400</v>
      </c>
      <c r="N219" s="99" t="s">
        <v>5627</v>
      </c>
      <c r="O219" s="99" t="s">
        <v>5706</v>
      </c>
      <c r="P219" s="99" t="s">
        <v>5619</v>
      </c>
      <c r="Q219" s="99" t="s">
        <v>5649</v>
      </c>
      <c r="R219" s="99" t="s">
        <v>6099</v>
      </c>
      <c r="S219" s="3">
        <v>44743</v>
      </c>
      <c r="T219" s="3">
        <v>44743</v>
      </c>
      <c r="U219" s="99" t="s">
        <v>5651</v>
      </c>
      <c r="V219" s="99"/>
      <c r="W219" s="99"/>
      <c r="X219" s="99" t="s">
        <v>5651</v>
      </c>
    </row>
    <row r="220" spans="1:24">
      <c r="A220" s="51">
        <v>1578</v>
      </c>
      <c r="B220" s="99" t="s">
        <v>6100</v>
      </c>
      <c r="C220" s="3">
        <v>43560</v>
      </c>
      <c r="D220" s="3">
        <v>43570</v>
      </c>
      <c r="E220" s="99" t="s">
        <v>5614</v>
      </c>
      <c r="F220" s="99" t="s">
        <v>6049</v>
      </c>
      <c r="G220" s="99" t="s">
        <v>5625</v>
      </c>
      <c r="H220" s="99"/>
      <c r="I220" s="99" t="s">
        <v>5655</v>
      </c>
      <c r="J220" s="99"/>
      <c r="K220" s="99">
        <v>354.9</v>
      </c>
      <c r="L220" s="99"/>
      <c r="M220" s="99">
        <v>350</v>
      </c>
      <c r="N220" s="99" t="s">
        <v>5627</v>
      </c>
      <c r="O220" s="99" t="s">
        <v>5648</v>
      </c>
      <c r="P220" s="99" t="s">
        <v>5619</v>
      </c>
      <c r="Q220" s="99" t="s">
        <v>5649</v>
      </c>
      <c r="R220" s="99" t="s">
        <v>6101</v>
      </c>
      <c r="S220" s="3">
        <v>44926</v>
      </c>
      <c r="T220" s="3">
        <v>44926</v>
      </c>
      <c r="U220" s="99" t="s">
        <v>5651</v>
      </c>
      <c r="V220" s="99"/>
      <c r="W220" s="99"/>
      <c r="X220" s="99" t="s">
        <v>5651</v>
      </c>
    </row>
    <row r="221" spans="1:24">
      <c r="A221" s="51">
        <v>1581</v>
      </c>
      <c r="B221" s="99" t="s">
        <v>6102</v>
      </c>
      <c r="C221" s="3">
        <v>43556</v>
      </c>
      <c r="D221" s="3">
        <v>43570</v>
      </c>
      <c r="E221" s="99" t="s">
        <v>5614</v>
      </c>
      <c r="F221" s="99" t="s">
        <v>6049</v>
      </c>
      <c r="G221" s="99" t="s">
        <v>5625</v>
      </c>
      <c r="H221" s="99" t="s">
        <v>5646</v>
      </c>
      <c r="I221" s="99" t="s">
        <v>5655</v>
      </c>
      <c r="J221" s="99" t="s">
        <v>5647</v>
      </c>
      <c r="K221" s="99">
        <v>1537</v>
      </c>
      <c r="L221" s="99">
        <v>1537</v>
      </c>
      <c r="M221" s="99">
        <v>1500</v>
      </c>
      <c r="N221" s="99" t="s">
        <v>5627</v>
      </c>
      <c r="O221" s="99" t="s">
        <v>5706</v>
      </c>
      <c r="P221" s="99" t="s">
        <v>5619</v>
      </c>
      <c r="Q221" s="99" t="s">
        <v>5649</v>
      </c>
      <c r="R221" s="99" t="s">
        <v>6103</v>
      </c>
      <c r="S221" s="3">
        <v>45597</v>
      </c>
      <c r="T221" s="3">
        <v>45597</v>
      </c>
      <c r="U221" s="99" t="s">
        <v>5651</v>
      </c>
      <c r="V221" s="99"/>
      <c r="W221" s="99"/>
      <c r="X221" s="99" t="s">
        <v>5651</v>
      </c>
    </row>
    <row r="222" spans="1:24">
      <c r="A222" s="51">
        <v>1582</v>
      </c>
      <c r="B222" s="99" t="s">
        <v>6104</v>
      </c>
      <c r="C222" s="3">
        <v>43564</v>
      </c>
      <c r="D222" s="3">
        <v>43570</v>
      </c>
      <c r="E222" s="99" t="s">
        <v>5614</v>
      </c>
      <c r="F222" s="99" t="s">
        <v>6049</v>
      </c>
      <c r="G222" s="99" t="s">
        <v>5646</v>
      </c>
      <c r="H222" s="99" t="s">
        <v>5625</v>
      </c>
      <c r="I222" s="99" t="s">
        <v>5647</v>
      </c>
      <c r="J222" s="99" t="s">
        <v>5655</v>
      </c>
      <c r="K222" s="99">
        <v>152.80000000000001</v>
      </c>
      <c r="L222" s="99">
        <v>150</v>
      </c>
      <c r="M222" s="99">
        <v>150</v>
      </c>
      <c r="N222" s="99" t="s">
        <v>5627</v>
      </c>
      <c r="O222" s="99" t="s">
        <v>5706</v>
      </c>
      <c r="P222" s="99" t="s">
        <v>5619</v>
      </c>
      <c r="Q222" s="99" t="s">
        <v>5649</v>
      </c>
      <c r="R222" s="99" t="s">
        <v>6002</v>
      </c>
      <c r="S222" s="3">
        <v>44895</v>
      </c>
      <c r="T222" s="3">
        <v>44895</v>
      </c>
      <c r="U222" s="99" t="s">
        <v>5651</v>
      </c>
      <c r="V222" s="99"/>
      <c r="W222" s="99"/>
      <c r="X222" s="99" t="s">
        <v>5651</v>
      </c>
    </row>
    <row r="223" spans="1:24">
      <c r="A223" s="51">
        <v>1584</v>
      </c>
      <c r="B223" s="99" t="s">
        <v>6105</v>
      </c>
      <c r="C223" s="3">
        <v>43461</v>
      </c>
      <c r="D223" s="3">
        <v>43570</v>
      </c>
      <c r="E223" s="99" t="s">
        <v>5614</v>
      </c>
      <c r="F223" s="99" t="s">
        <v>6049</v>
      </c>
      <c r="G223" s="99" t="s">
        <v>5646</v>
      </c>
      <c r="H223" s="99"/>
      <c r="I223" s="99" t="s">
        <v>5647</v>
      </c>
      <c r="J223" s="99"/>
      <c r="K223" s="99">
        <v>75</v>
      </c>
      <c r="L223" s="99"/>
      <c r="M223" s="99">
        <v>75</v>
      </c>
      <c r="N223" s="99" t="s">
        <v>5627</v>
      </c>
      <c r="O223" s="99" t="s">
        <v>5687</v>
      </c>
      <c r="P223" s="99" t="s">
        <v>5619</v>
      </c>
      <c r="Q223" s="99" t="s">
        <v>5649</v>
      </c>
      <c r="R223" s="99" t="s">
        <v>6106</v>
      </c>
      <c r="S223" s="3">
        <v>44926</v>
      </c>
      <c r="T223" s="3">
        <v>44926</v>
      </c>
      <c r="U223" s="99" t="s">
        <v>5651</v>
      </c>
      <c r="V223" s="99"/>
      <c r="W223" s="99"/>
      <c r="X223" s="99" t="s">
        <v>5651</v>
      </c>
    </row>
    <row r="224" spans="1:24">
      <c r="A224" s="51">
        <v>1586</v>
      </c>
      <c r="B224" s="99" t="s">
        <v>6107</v>
      </c>
      <c r="C224" s="3">
        <v>43559</v>
      </c>
      <c r="D224" s="3">
        <v>43570</v>
      </c>
      <c r="E224" s="99" t="s">
        <v>5614</v>
      </c>
      <c r="F224" s="99" t="s">
        <v>6049</v>
      </c>
      <c r="G224" s="99" t="s">
        <v>5625</v>
      </c>
      <c r="H224" s="99" t="s">
        <v>5646</v>
      </c>
      <c r="I224" s="99" t="s">
        <v>5655</v>
      </c>
      <c r="J224" s="99" t="s">
        <v>5647</v>
      </c>
      <c r="K224" s="99">
        <v>152.30000000000001</v>
      </c>
      <c r="L224" s="99">
        <v>151.79</v>
      </c>
      <c r="M224" s="99">
        <v>150</v>
      </c>
      <c r="N224" s="99" t="s">
        <v>5627</v>
      </c>
      <c r="O224" s="99" t="s">
        <v>5632</v>
      </c>
      <c r="P224" s="99" t="s">
        <v>5619</v>
      </c>
      <c r="Q224" s="99" t="s">
        <v>5649</v>
      </c>
      <c r="R224" s="99" t="s">
        <v>6010</v>
      </c>
      <c r="S224" s="3">
        <v>44925</v>
      </c>
      <c r="T224" s="3">
        <v>44925</v>
      </c>
      <c r="U224" s="99" t="s">
        <v>5651</v>
      </c>
      <c r="V224" s="99"/>
      <c r="W224" s="99"/>
      <c r="X224" s="99" t="s">
        <v>5651</v>
      </c>
    </row>
    <row r="225" spans="1:24">
      <c r="A225" s="51">
        <v>1587</v>
      </c>
      <c r="B225" s="99" t="s">
        <v>6108</v>
      </c>
      <c r="C225" s="3">
        <v>43571</v>
      </c>
      <c r="D225" s="3">
        <v>43570</v>
      </c>
      <c r="E225" s="99" t="s">
        <v>5614</v>
      </c>
      <c r="F225" s="99" t="s">
        <v>6049</v>
      </c>
      <c r="G225" s="99" t="s">
        <v>5625</v>
      </c>
      <c r="H225" s="99" t="s">
        <v>5646</v>
      </c>
      <c r="I225" s="99" t="s">
        <v>5655</v>
      </c>
      <c r="J225" s="99" t="s">
        <v>5647</v>
      </c>
      <c r="K225" s="99">
        <v>101.8</v>
      </c>
      <c r="L225" s="99">
        <v>101.78</v>
      </c>
      <c r="M225" s="99">
        <v>100</v>
      </c>
      <c r="N225" s="99" t="s">
        <v>5627</v>
      </c>
      <c r="O225" s="99" t="s">
        <v>5632</v>
      </c>
      <c r="P225" s="99" t="s">
        <v>5619</v>
      </c>
      <c r="Q225" s="99" t="s">
        <v>5649</v>
      </c>
      <c r="R225" s="99" t="s">
        <v>6010</v>
      </c>
      <c r="S225" s="3">
        <v>45260</v>
      </c>
      <c r="T225" s="3">
        <v>45260</v>
      </c>
      <c r="U225" s="99" t="s">
        <v>5651</v>
      </c>
      <c r="V225" s="99"/>
      <c r="W225" s="99"/>
      <c r="X225" s="99" t="s">
        <v>5651</v>
      </c>
    </row>
    <row r="226" spans="1:24">
      <c r="A226" s="51">
        <v>1590</v>
      </c>
      <c r="B226" s="99" t="s">
        <v>6109</v>
      </c>
      <c r="C226" s="3">
        <v>43563</v>
      </c>
      <c r="D226" s="3">
        <v>43570</v>
      </c>
      <c r="E226" s="99" t="s">
        <v>5614</v>
      </c>
      <c r="F226" s="99" t="s">
        <v>6049</v>
      </c>
      <c r="G226" s="99" t="s">
        <v>5616</v>
      </c>
      <c r="H226" s="99" t="s">
        <v>5625</v>
      </c>
      <c r="I226" s="99" t="s">
        <v>5616</v>
      </c>
      <c r="J226" s="99" t="s">
        <v>5655</v>
      </c>
      <c r="K226" s="99">
        <v>1568</v>
      </c>
      <c r="L226" s="99">
        <v>319.35000000000002</v>
      </c>
      <c r="M226" s="99">
        <v>1500</v>
      </c>
      <c r="N226" s="99" t="s">
        <v>5627</v>
      </c>
      <c r="O226" s="99" t="s">
        <v>5994</v>
      </c>
      <c r="P226" s="99" t="s">
        <v>5619</v>
      </c>
      <c r="Q226" s="99" t="s">
        <v>5649</v>
      </c>
      <c r="R226" s="99" t="s">
        <v>6110</v>
      </c>
      <c r="S226" s="3">
        <v>46113</v>
      </c>
      <c r="T226" s="3">
        <v>46113</v>
      </c>
      <c r="U226" s="99" t="s">
        <v>5651</v>
      </c>
      <c r="V226" s="99"/>
      <c r="W226" s="99"/>
      <c r="X226" s="99" t="s">
        <v>5651</v>
      </c>
    </row>
    <row r="227" spans="1:24">
      <c r="A227" s="51">
        <v>1591</v>
      </c>
      <c r="B227" s="99" t="s">
        <v>6111</v>
      </c>
      <c r="C227" s="3">
        <v>43559</v>
      </c>
      <c r="D227" s="3">
        <v>43570</v>
      </c>
      <c r="E227" s="99" t="s">
        <v>5614</v>
      </c>
      <c r="F227" s="99" t="s">
        <v>6049</v>
      </c>
      <c r="G227" s="99" t="s">
        <v>5646</v>
      </c>
      <c r="H227" s="99" t="s">
        <v>5625</v>
      </c>
      <c r="I227" s="99" t="s">
        <v>5647</v>
      </c>
      <c r="J227" s="99" t="s">
        <v>5655</v>
      </c>
      <c r="K227" s="99">
        <v>55.9</v>
      </c>
      <c r="L227" s="99">
        <v>55.8</v>
      </c>
      <c r="M227" s="99">
        <v>55</v>
      </c>
      <c r="N227" s="99" t="s">
        <v>5627</v>
      </c>
      <c r="O227" s="99" t="s">
        <v>5632</v>
      </c>
      <c r="P227" s="99" t="s">
        <v>5619</v>
      </c>
      <c r="Q227" s="99" t="s">
        <v>5649</v>
      </c>
      <c r="R227" s="99" t="s">
        <v>6112</v>
      </c>
      <c r="S227" s="3">
        <v>44926</v>
      </c>
      <c r="T227" s="3">
        <v>44926</v>
      </c>
      <c r="U227" s="99" t="s">
        <v>5651</v>
      </c>
      <c r="V227" s="99"/>
      <c r="W227" s="99"/>
      <c r="X227" s="99" t="s">
        <v>5651</v>
      </c>
    </row>
    <row r="228" spans="1:24">
      <c r="A228" s="51">
        <v>1592</v>
      </c>
      <c r="B228" s="99" t="s">
        <v>6113</v>
      </c>
      <c r="C228" s="3">
        <v>43560</v>
      </c>
      <c r="D228" s="3">
        <v>43570</v>
      </c>
      <c r="E228" s="99" t="s">
        <v>5614</v>
      </c>
      <c r="F228" s="99" t="s">
        <v>6049</v>
      </c>
      <c r="G228" s="99" t="s">
        <v>5646</v>
      </c>
      <c r="H228" s="99" t="s">
        <v>5625</v>
      </c>
      <c r="I228" s="99" t="s">
        <v>5647</v>
      </c>
      <c r="J228" s="99" t="s">
        <v>5655</v>
      </c>
      <c r="K228" s="99">
        <v>500</v>
      </c>
      <c r="L228" s="99">
        <v>500</v>
      </c>
      <c r="M228" s="99">
        <v>500</v>
      </c>
      <c r="N228" s="99" t="s">
        <v>5627</v>
      </c>
      <c r="O228" s="99" t="s">
        <v>5648</v>
      </c>
      <c r="P228" s="99" t="s">
        <v>5619</v>
      </c>
      <c r="Q228" s="99" t="s">
        <v>5649</v>
      </c>
      <c r="R228" s="99" t="s">
        <v>6114</v>
      </c>
      <c r="S228" s="3">
        <v>44895</v>
      </c>
      <c r="T228" s="3">
        <v>44895</v>
      </c>
      <c r="U228" s="99" t="s">
        <v>5651</v>
      </c>
      <c r="V228" s="99"/>
      <c r="W228" s="99"/>
      <c r="X228" s="99" t="s">
        <v>5651</v>
      </c>
    </row>
    <row r="229" spans="1:24">
      <c r="A229" s="51">
        <v>1593</v>
      </c>
      <c r="B229" s="99" t="s">
        <v>6115</v>
      </c>
      <c r="C229" s="3">
        <v>43564</v>
      </c>
      <c r="D229" s="3">
        <v>43570</v>
      </c>
      <c r="E229" s="99" t="s">
        <v>5614</v>
      </c>
      <c r="F229" s="99" t="s">
        <v>6049</v>
      </c>
      <c r="G229" s="99" t="s">
        <v>5625</v>
      </c>
      <c r="H229" s="99" t="s">
        <v>5646</v>
      </c>
      <c r="I229" s="99" t="s">
        <v>5655</v>
      </c>
      <c r="J229" s="99" t="s">
        <v>5647</v>
      </c>
      <c r="K229" s="99">
        <v>500</v>
      </c>
      <c r="L229" s="99">
        <v>500</v>
      </c>
      <c r="M229" s="99">
        <v>500</v>
      </c>
      <c r="N229" s="99" t="s">
        <v>5627</v>
      </c>
      <c r="O229" s="99" t="s">
        <v>5648</v>
      </c>
      <c r="P229" s="99" t="s">
        <v>5619</v>
      </c>
      <c r="Q229" s="99" t="s">
        <v>5649</v>
      </c>
      <c r="R229" s="99" t="s">
        <v>6116</v>
      </c>
      <c r="S229" s="3">
        <v>44895</v>
      </c>
      <c r="T229" s="3">
        <v>44895</v>
      </c>
      <c r="U229" s="99" t="s">
        <v>5651</v>
      </c>
      <c r="V229" s="99"/>
      <c r="W229" s="99"/>
      <c r="X229" s="99" t="s">
        <v>5651</v>
      </c>
    </row>
    <row r="230" spans="1:24">
      <c r="A230" s="51">
        <v>1594</v>
      </c>
      <c r="B230" s="99" t="s">
        <v>6117</v>
      </c>
      <c r="C230" s="3">
        <v>43570</v>
      </c>
      <c r="D230" s="3">
        <v>43570</v>
      </c>
      <c r="E230" s="99" t="s">
        <v>5614</v>
      </c>
      <c r="F230" s="99" t="s">
        <v>6049</v>
      </c>
      <c r="G230" s="99" t="s">
        <v>5625</v>
      </c>
      <c r="H230" s="99" t="s">
        <v>5646</v>
      </c>
      <c r="I230" s="99" t="s">
        <v>5655</v>
      </c>
      <c r="J230" s="99" t="s">
        <v>5647</v>
      </c>
      <c r="K230" s="99">
        <v>250</v>
      </c>
      <c r="L230" s="99">
        <v>254</v>
      </c>
      <c r="M230" s="99">
        <v>250</v>
      </c>
      <c r="N230" s="99" t="s">
        <v>5627</v>
      </c>
      <c r="O230" s="99" t="s">
        <v>5648</v>
      </c>
      <c r="P230" s="99" t="s">
        <v>5619</v>
      </c>
      <c r="Q230" s="99" t="s">
        <v>5649</v>
      </c>
      <c r="R230" s="99" t="s">
        <v>6118</v>
      </c>
      <c r="S230" s="3">
        <v>45260</v>
      </c>
      <c r="T230" s="3">
        <v>45260</v>
      </c>
      <c r="U230" s="99" t="s">
        <v>5651</v>
      </c>
      <c r="V230" s="99"/>
      <c r="W230" s="99"/>
      <c r="X230" s="99" t="s">
        <v>5651</v>
      </c>
    </row>
    <row r="231" spans="1:24">
      <c r="A231" s="51">
        <v>1595</v>
      </c>
      <c r="B231" s="99" t="s">
        <v>6119</v>
      </c>
      <c r="C231" s="3">
        <v>43560</v>
      </c>
      <c r="D231" s="3">
        <v>43570</v>
      </c>
      <c r="E231" s="99" t="s">
        <v>5614</v>
      </c>
      <c r="F231" s="99" t="s">
        <v>6049</v>
      </c>
      <c r="G231" s="99" t="s">
        <v>5646</v>
      </c>
      <c r="H231" s="99"/>
      <c r="I231" s="99" t="s">
        <v>5647</v>
      </c>
      <c r="J231" s="99"/>
      <c r="K231" s="99">
        <v>358.9</v>
      </c>
      <c r="L231" s="99"/>
      <c r="M231" s="99">
        <v>350</v>
      </c>
      <c r="N231" s="99" t="s">
        <v>5627</v>
      </c>
      <c r="O231" s="99" t="s">
        <v>5632</v>
      </c>
      <c r="P231" s="99" t="s">
        <v>5619</v>
      </c>
      <c r="Q231" s="99" t="s">
        <v>5649</v>
      </c>
      <c r="R231" s="99" t="s">
        <v>6120</v>
      </c>
      <c r="S231" s="3">
        <v>44408</v>
      </c>
      <c r="T231" s="3">
        <v>44408</v>
      </c>
      <c r="U231" s="99" t="s">
        <v>5651</v>
      </c>
      <c r="V231" s="99"/>
      <c r="W231" s="99"/>
      <c r="X231" s="99" t="s">
        <v>5651</v>
      </c>
    </row>
    <row r="232" spans="1:24">
      <c r="A232" s="51">
        <v>1596</v>
      </c>
      <c r="B232" s="99" t="s">
        <v>6121</v>
      </c>
      <c r="C232" s="3">
        <v>43556</v>
      </c>
      <c r="D232" s="3">
        <v>43570</v>
      </c>
      <c r="E232" s="99" t="s">
        <v>5614</v>
      </c>
      <c r="F232" s="99" t="s">
        <v>6049</v>
      </c>
      <c r="G232" s="99" t="s">
        <v>5625</v>
      </c>
      <c r="H232" s="99" t="s">
        <v>5646</v>
      </c>
      <c r="I232" s="99" t="s">
        <v>5655</v>
      </c>
      <c r="J232" s="99" t="s">
        <v>5647</v>
      </c>
      <c r="K232" s="99">
        <v>818</v>
      </c>
      <c r="L232" s="99">
        <v>818</v>
      </c>
      <c r="M232" s="99">
        <v>800</v>
      </c>
      <c r="N232" s="99" t="s">
        <v>5627</v>
      </c>
      <c r="O232" s="99" t="s">
        <v>5632</v>
      </c>
      <c r="P232" s="99" t="s">
        <v>5619</v>
      </c>
      <c r="Q232" s="99" t="s">
        <v>5649</v>
      </c>
      <c r="R232" s="99" t="s">
        <v>6122</v>
      </c>
      <c r="S232" s="3">
        <v>45962</v>
      </c>
      <c r="T232" s="3">
        <v>45962</v>
      </c>
      <c r="U232" s="99" t="s">
        <v>5651</v>
      </c>
      <c r="V232" s="99"/>
      <c r="W232" s="99"/>
      <c r="X232" s="99" t="s">
        <v>5651</v>
      </c>
    </row>
    <row r="233" spans="1:24">
      <c r="A233" s="51">
        <v>1597</v>
      </c>
      <c r="B233" s="99" t="s">
        <v>6123</v>
      </c>
      <c r="C233" s="3">
        <v>43560</v>
      </c>
      <c r="D233" s="3">
        <v>43570</v>
      </c>
      <c r="E233" s="99" t="s">
        <v>5614</v>
      </c>
      <c r="F233" s="99" t="s">
        <v>6049</v>
      </c>
      <c r="G233" s="99" t="s">
        <v>5646</v>
      </c>
      <c r="H233" s="99"/>
      <c r="I233" s="99" t="s">
        <v>5647</v>
      </c>
      <c r="J233" s="99"/>
      <c r="K233" s="99">
        <v>139.69999999999999</v>
      </c>
      <c r="L233" s="99"/>
      <c r="M233" s="99">
        <v>138</v>
      </c>
      <c r="N233" s="99" t="s">
        <v>5627</v>
      </c>
      <c r="O233" s="99" t="s">
        <v>5632</v>
      </c>
      <c r="P233" s="99" t="s">
        <v>5619</v>
      </c>
      <c r="Q233" s="99" t="s">
        <v>5649</v>
      </c>
      <c r="R233" s="99" t="s">
        <v>6124</v>
      </c>
      <c r="S233" s="3">
        <v>44408</v>
      </c>
      <c r="T233" s="3">
        <v>44408</v>
      </c>
      <c r="U233" s="99" t="s">
        <v>5651</v>
      </c>
      <c r="V233" s="99"/>
      <c r="W233" s="99"/>
      <c r="X233" s="99" t="s">
        <v>5651</v>
      </c>
    </row>
    <row r="234" spans="1:24">
      <c r="A234" s="51">
        <v>1598</v>
      </c>
      <c r="B234" s="99" t="s">
        <v>6125</v>
      </c>
      <c r="C234" s="3">
        <v>43567</v>
      </c>
      <c r="D234" s="3">
        <v>43570</v>
      </c>
      <c r="E234" s="99" t="s">
        <v>5614</v>
      </c>
      <c r="F234" s="99" t="s">
        <v>6049</v>
      </c>
      <c r="G234" s="99" t="s">
        <v>5616</v>
      </c>
      <c r="H234" s="99"/>
      <c r="I234" s="99" t="s">
        <v>5616</v>
      </c>
      <c r="J234" s="99"/>
      <c r="K234" s="99">
        <v>403.2</v>
      </c>
      <c r="L234" s="99"/>
      <c r="M234" s="99">
        <v>400</v>
      </c>
      <c r="N234" s="99" t="s">
        <v>5627</v>
      </c>
      <c r="O234" s="99" t="s">
        <v>5994</v>
      </c>
      <c r="P234" s="99" t="s">
        <v>5619</v>
      </c>
      <c r="Q234" s="99" t="s">
        <v>5649</v>
      </c>
      <c r="R234" s="99" t="s">
        <v>6126</v>
      </c>
      <c r="S234" s="3">
        <v>45230</v>
      </c>
      <c r="T234" s="3">
        <v>45230</v>
      </c>
      <c r="U234" s="99" t="s">
        <v>5651</v>
      </c>
      <c r="V234" s="99"/>
      <c r="W234" s="99"/>
      <c r="X234" s="99" t="s">
        <v>5651</v>
      </c>
    </row>
    <row r="235" spans="1:24">
      <c r="A235" s="51">
        <v>1599</v>
      </c>
      <c r="B235" s="99" t="s">
        <v>6127</v>
      </c>
      <c r="C235" s="3">
        <v>43570</v>
      </c>
      <c r="D235" s="3">
        <v>43570</v>
      </c>
      <c r="E235" s="99" t="s">
        <v>5614</v>
      </c>
      <c r="F235" s="99" t="s">
        <v>6049</v>
      </c>
      <c r="G235" s="99" t="s">
        <v>5616</v>
      </c>
      <c r="H235" s="99"/>
      <c r="I235" s="99" t="s">
        <v>5616</v>
      </c>
      <c r="J235" s="99"/>
      <c r="K235" s="99">
        <v>627</v>
      </c>
      <c r="L235" s="99"/>
      <c r="M235" s="99">
        <v>605</v>
      </c>
      <c r="N235" s="99" t="s">
        <v>5627</v>
      </c>
      <c r="O235" s="99" t="s">
        <v>5994</v>
      </c>
      <c r="P235" s="99" t="s">
        <v>5619</v>
      </c>
      <c r="Q235" s="99" t="s">
        <v>5649</v>
      </c>
      <c r="R235" s="99" t="s">
        <v>6128</v>
      </c>
      <c r="S235" s="3">
        <v>46113</v>
      </c>
      <c r="T235" s="3">
        <v>46113</v>
      </c>
      <c r="U235" s="99" t="s">
        <v>5651</v>
      </c>
      <c r="V235" s="99"/>
      <c r="W235" s="99"/>
      <c r="X235" s="99" t="s">
        <v>5651</v>
      </c>
    </row>
    <row r="236" spans="1:24">
      <c r="A236" s="51">
        <v>1600</v>
      </c>
      <c r="B236" s="99" t="s">
        <v>6129</v>
      </c>
      <c r="C236" s="3">
        <v>43563</v>
      </c>
      <c r="D236" s="3">
        <v>43570</v>
      </c>
      <c r="E236" s="99" t="s">
        <v>5614</v>
      </c>
      <c r="F236" s="99" t="s">
        <v>6049</v>
      </c>
      <c r="G236" s="99" t="s">
        <v>5625</v>
      </c>
      <c r="H236" s="99" t="s">
        <v>5616</v>
      </c>
      <c r="I236" s="99" t="s">
        <v>5655</v>
      </c>
      <c r="J236" s="99" t="s">
        <v>5616</v>
      </c>
      <c r="K236" s="99">
        <v>319.39999999999998</v>
      </c>
      <c r="L236" s="99">
        <v>1568</v>
      </c>
      <c r="M236" s="99">
        <v>1500</v>
      </c>
      <c r="N236" s="99" t="s">
        <v>5627</v>
      </c>
      <c r="O236" s="99" t="s">
        <v>5994</v>
      </c>
      <c r="P236" s="99" t="s">
        <v>5619</v>
      </c>
      <c r="Q236" s="99" t="s">
        <v>5649</v>
      </c>
      <c r="R236" s="99" t="s">
        <v>6130</v>
      </c>
      <c r="S236" s="3">
        <v>45596</v>
      </c>
      <c r="T236" s="3">
        <v>45596</v>
      </c>
      <c r="U236" s="99" t="s">
        <v>5651</v>
      </c>
      <c r="V236" s="99"/>
      <c r="W236" s="99"/>
      <c r="X236" s="99" t="s">
        <v>5651</v>
      </c>
    </row>
    <row r="237" spans="1:24">
      <c r="A237" s="51">
        <v>1601</v>
      </c>
      <c r="B237" s="99" t="s">
        <v>6131</v>
      </c>
      <c r="C237" s="3">
        <v>43570</v>
      </c>
      <c r="D237" s="3">
        <v>43570</v>
      </c>
      <c r="E237" s="99" t="s">
        <v>5614</v>
      </c>
      <c r="F237" s="99" t="s">
        <v>6049</v>
      </c>
      <c r="G237" s="99" t="s">
        <v>5646</v>
      </c>
      <c r="H237" s="99" t="s">
        <v>5625</v>
      </c>
      <c r="I237" s="99" t="s">
        <v>5647</v>
      </c>
      <c r="J237" s="99" t="s">
        <v>5655</v>
      </c>
      <c r="K237" s="99">
        <v>202.5</v>
      </c>
      <c r="L237" s="99">
        <v>202.5</v>
      </c>
      <c r="M237" s="99">
        <v>200</v>
      </c>
      <c r="N237" s="99" t="s">
        <v>5627</v>
      </c>
      <c r="O237" s="99" t="s">
        <v>5805</v>
      </c>
      <c r="P237" s="99" t="s">
        <v>5619</v>
      </c>
      <c r="Q237" s="99" t="s">
        <v>5649</v>
      </c>
      <c r="R237" s="99" t="s">
        <v>6132</v>
      </c>
      <c r="S237" s="3">
        <v>44895</v>
      </c>
      <c r="T237" s="3">
        <v>44895</v>
      </c>
      <c r="U237" s="99" t="s">
        <v>5651</v>
      </c>
      <c r="V237" s="99"/>
      <c r="W237" s="99"/>
      <c r="X237" s="99" t="s">
        <v>5651</v>
      </c>
    </row>
    <row r="238" spans="1:24">
      <c r="A238" s="51">
        <v>1603</v>
      </c>
      <c r="B238" s="99" t="s">
        <v>6133</v>
      </c>
      <c r="C238" s="3">
        <v>43563</v>
      </c>
      <c r="D238" s="3">
        <v>43570</v>
      </c>
      <c r="E238" s="99" t="s">
        <v>5614</v>
      </c>
      <c r="F238" s="99" t="s">
        <v>6049</v>
      </c>
      <c r="G238" s="99" t="s">
        <v>5625</v>
      </c>
      <c r="H238" s="99" t="s">
        <v>5646</v>
      </c>
      <c r="I238" s="99" t="s">
        <v>5655</v>
      </c>
      <c r="J238" s="99" t="s">
        <v>5647</v>
      </c>
      <c r="K238" s="99">
        <v>203</v>
      </c>
      <c r="L238" s="99">
        <v>203</v>
      </c>
      <c r="M238" s="99">
        <v>200</v>
      </c>
      <c r="N238" s="99" t="s">
        <v>5627</v>
      </c>
      <c r="O238" s="99" t="s">
        <v>5632</v>
      </c>
      <c r="P238" s="99" t="s">
        <v>5619</v>
      </c>
      <c r="Q238" s="99" t="s">
        <v>3924</v>
      </c>
      <c r="R238" s="99" t="s">
        <v>6134</v>
      </c>
      <c r="S238" s="3">
        <v>44926</v>
      </c>
      <c r="T238" s="3">
        <v>44926</v>
      </c>
      <c r="U238" s="99" t="s">
        <v>5651</v>
      </c>
      <c r="V238" s="99"/>
      <c r="W238" s="99"/>
      <c r="X238" s="99" t="s">
        <v>5651</v>
      </c>
    </row>
    <row r="239" spans="1:24">
      <c r="A239" s="51">
        <v>1604</v>
      </c>
      <c r="B239" s="99" t="s">
        <v>6135</v>
      </c>
      <c r="C239" s="3">
        <v>43556</v>
      </c>
      <c r="D239" s="3">
        <v>43570</v>
      </c>
      <c r="E239" s="99" t="s">
        <v>5614</v>
      </c>
      <c r="F239" s="99" t="s">
        <v>6049</v>
      </c>
      <c r="G239" s="99" t="s">
        <v>5625</v>
      </c>
      <c r="H239" s="99" t="s">
        <v>5646</v>
      </c>
      <c r="I239" s="99" t="s">
        <v>5655</v>
      </c>
      <c r="J239" s="99" t="s">
        <v>5647</v>
      </c>
      <c r="K239" s="99">
        <v>200</v>
      </c>
      <c r="L239" s="99">
        <v>200</v>
      </c>
      <c r="M239" s="99">
        <v>200</v>
      </c>
      <c r="N239" s="99" t="s">
        <v>5627</v>
      </c>
      <c r="O239" s="99" t="s">
        <v>5632</v>
      </c>
      <c r="P239" s="99" t="s">
        <v>5619</v>
      </c>
      <c r="Q239" s="99" t="s">
        <v>3924</v>
      </c>
      <c r="R239" s="99" t="s">
        <v>5816</v>
      </c>
      <c r="S239" s="3">
        <v>44713</v>
      </c>
      <c r="T239" s="3">
        <v>44713</v>
      </c>
      <c r="U239" s="99" t="s">
        <v>5651</v>
      </c>
      <c r="V239" s="99"/>
      <c r="W239" s="99"/>
      <c r="X239" s="99" t="s">
        <v>5651</v>
      </c>
    </row>
    <row r="240" spans="1:24">
      <c r="A240" s="51">
        <v>1605</v>
      </c>
      <c r="B240" s="99" t="s">
        <v>6136</v>
      </c>
      <c r="C240" s="3">
        <v>43571</v>
      </c>
      <c r="D240" s="3">
        <v>43570</v>
      </c>
      <c r="E240" s="99" t="s">
        <v>5614</v>
      </c>
      <c r="F240" s="99" t="s">
        <v>6049</v>
      </c>
      <c r="G240" s="99" t="s">
        <v>5625</v>
      </c>
      <c r="H240" s="99"/>
      <c r="I240" s="99" t="s">
        <v>5655</v>
      </c>
      <c r="J240" s="99"/>
      <c r="K240" s="99">
        <v>102.1</v>
      </c>
      <c r="L240" s="99"/>
      <c r="M240" s="99">
        <v>100</v>
      </c>
      <c r="N240" s="99" t="s">
        <v>5627</v>
      </c>
      <c r="O240" s="99" t="s">
        <v>5820</v>
      </c>
      <c r="P240" s="99" t="s">
        <v>5619</v>
      </c>
      <c r="Q240" s="99" t="s">
        <v>3924</v>
      </c>
      <c r="R240" s="99" t="s">
        <v>6137</v>
      </c>
      <c r="S240" s="3">
        <v>44911</v>
      </c>
      <c r="T240" s="3">
        <v>44911</v>
      </c>
      <c r="U240" s="99" t="s">
        <v>5651</v>
      </c>
      <c r="V240" s="99"/>
      <c r="W240" s="99"/>
      <c r="X240" s="99" t="s">
        <v>5651</v>
      </c>
    </row>
    <row r="241" spans="1:24">
      <c r="A241" s="51">
        <v>1608</v>
      </c>
      <c r="B241" s="99" t="s">
        <v>6138</v>
      </c>
      <c r="C241" s="3">
        <v>43556</v>
      </c>
      <c r="D241" s="3">
        <v>43570</v>
      </c>
      <c r="E241" s="99" t="s">
        <v>5614</v>
      </c>
      <c r="F241" s="99" t="s">
        <v>6049</v>
      </c>
      <c r="G241" s="99" t="s">
        <v>5625</v>
      </c>
      <c r="H241" s="99"/>
      <c r="I241" s="99" t="s">
        <v>5655</v>
      </c>
      <c r="J241" s="99"/>
      <c r="K241" s="99">
        <v>200</v>
      </c>
      <c r="L241" s="99"/>
      <c r="M241" s="99">
        <v>200</v>
      </c>
      <c r="N241" s="99" t="s">
        <v>5627</v>
      </c>
      <c r="O241" s="99" t="s">
        <v>5820</v>
      </c>
      <c r="P241" s="99" t="s">
        <v>5619</v>
      </c>
      <c r="Q241" s="99" t="s">
        <v>3924</v>
      </c>
      <c r="R241" s="99" t="s">
        <v>6139</v>
      </c>
      <c r="S241" s="3">
        <v>45107</v>
      </c>
      <c r="T241" s="3">
        <v>45107</v>
      </c>
      <c r="U241" s="99" t="s">
        <v>5651</v>
      </c>
      <c r="V241" s="99"/>
      <c r="W241" s="99"/>
      <c r="X241" s="99" t="s">
        <v>5651</v>
      </c>
    </row>
    <row r="242" spans="1:24">
      <c r="A242" s="51">
        <v>1609</v>
      </c>
      <c r="B242" s="99" t="s">
        <v>6140</v>
      </c>
      <c r="C242" s="3">
        <v>43565</v>
      </c>
      <c r="D242" s="3">
        <v>43570</v>
      </c>
      <c r="E242" s="99" t="s">
        <v>5614</v>
      </c>
      <c r="F242" s="99" t="s">
        <v>6049</v>
      </c>
      <c r="G242" s="99" t="s">
        <v>5625</v>
      </c>
      <c r="H242" s="99"/>
      <c r="I242" s="99" t="s">
        <v>5655</v>
      </c>
      <c r="J242" s="99"/>
      <c r="K242" s="99">
        <v>308.10000000000002</v>
      </c>
      <c r="L242" s="99"/>
      <c r="M242" s="99">
        <v>300</v>
      </c>
      <c r="N242" s="99" t="s">
        <v>5627</v>
      </c>
      <c r="O242" s="99" t="s">
        <v>5820</v>
      </c>
      <c r="P242" s="99" t="s">
        <v>5619</v>
      </c>
      <c r="Q242" s="99" t="s">
        <v>3924</v>
      </c>
      <c r="R242" s="99" t="s">
        <v>6141</v>
      </c>
      <c r="S242" s="3">
        <v>44500</v>
      </c>
      <c r="T242" s="3">
        <v>44500</v>
      </c>
      <c r="U242" s="99" t="s">
        <v>5651</v>
      </c>
      <c r="V242" s="99"/>
      <c r="W242" s="99"/>
      <c r="X242" s="99" t="s">
        <v>5651</v>
      </c>
    </row>
    <row r="243" spans="1:24">
      <c r="A243" s="51">
        <v>1610</v>
      </c>
      <c r="B243" s="99" t="s">
        <v>6142</v>
      </c>
      <c r="C243" s="3">
        <v>43566</v>
      </c>
      <c r="D243" s="3">
        <v>43570</v>
      </c>
      <c r="E243" s="99" t="s">
        <v>5614</v>
      </c>
      <c r="F243" s="99" t="s">
        <v>6049</v>
      </c>
      <c r="G243" s="99" t="s">
        <v>5625</v>
      </c>
      <c r="H243" s="99"/>
      <c r="I243" s="99" t="s">
        <v>5655</v>
      </c>
      <c r="J243" s="99"/>
      <c r="K243" s="99">
        <v>305</v>
      </c>
      <c r="L243" s="99"/>
      <c r="M243" s="99">
        <v>300</v>
      </c>
      <c r="N243" s="99" t="s">
        <v>5627</v>
      </c>
      <c r="O243" s="99" t="s">
        <v>6143</v>
      </c>
      <c r="P243" s="99" t="s">
        <v>5619</v>
      </c>
      <c r="Q243" s="99" t="s">
        <v>3924</v>
      </c>
      <c r="R243" s="99" t="s">
        <v>6144</v>
      </c>
      <c r="S243" s="3">
        <v>44531</v>
      </c>
      <c r="T243" s="3">
        <v>44531</v>
      </c>
      <c r="U243" s="99" t="s">
        <v>5651</v>
      </c>
      <c r="V243" s="99"/>
      <c r="W243" s="99"/>
      <c r="X243" s="99" t="s">
        <v>5651</v>
      </c>
    </row>
    <row r="244" spans="1:24">
      <c r="A244" s="51">
        <v>1611</v>
      </c>
      <c r="B244" s="99" t="s">
        <v>6145</v>
      </c>
      <c r="C244" s="3">
        <v>43564</v>
      </c>
      <c r="D244" s="3">
        <v>43570</v>
      </c>
      <c r="E244" s="99" t="s">
        <v>5614</v>
      </c>
      <c r="F244" s="99" t="s">
        <v>6049</v>
      </c>
      <c r="G244" s="99" t="s">
        <v>5625</v>
      </c>
      <c r="H244" s="99"/>
      <c r="I244" s="99" t="s">
        <v>5655</v>
      </c>
      <c r="J244" s="99"/>
      <c r="K244" s="99">
        <v>250</v>
      </c>
      <c r="L244" s="99"/>
      <c r="M244" s="99">
        <v>250</v>
      </c>
      <c r="N244" s="99" t="s">
        <v>5627</v>
      </c>
      <c r="O244" s="99" t="s">
        <v>5820</v>
      </c>
      <c r="P244" s="99" t="s">
        <v>5619</v>
      </c>
      <c r="Q244" s="99" t="s">
        <v>3924</v>
      </c>
      <c r="R244" s="99" t="s">
        <v>6146</v>
      </c>
      <c r="S244" s="3">
        <v>44927</v>
      </c>
      <c r="T244" s="3">
        <v>44927</v>
      </c>
      <c r="U244" s="99" t="s">
        <v>5651</v>
      </c>
      <c r="V244" s="99"/>
      <c r="W244" s="99"/>
      <c r="X244" s="99" t="s">
        <v>5651</v>
      </c>
    </row>
    <row r="245" spans="1:24">
      <c r="A245" s="51">
        <v>1612</v>
      </c>
      <c r="B245" s="99" t="s">
        <v>6147</v>
      </c>
      <c r="C245" s="3">
        <v>43560</v>
      </c>
      <c r="D245" s="3">
        <v>43570</v>
      </c>
      <c r="E245" s="99" t="s">
        <v>5614</v>
      </c>
      <c r="F245" s="99" t="s">
        <v>6049</v>
      </c>
      <c r="G245" s="99" t="s">
        <v>5625</v>
      </c>
      <c r="H245" s="99"/>
      <c r="I245" s="99" t="s">
        <v>5655</v>
      </c>
      <c r="J245" s="99"/>
      <c r="K245" s="99">
        <v>200</v>
      </c>
      <c r="L245" s="99"/>
      <c r="M245" s="99">
        <v>200</v>
      </c>
      <c r="N245" s="99" t="s">
        <v>5627</v>
      </c>
      <c r="O245" s="99" t="s">
        <v>5820</v>
      </c>
      <c r="P245" s="99" t="s">
        <v>5619</v>
      </c>
      <c r="Q245" s="99" t="s">
        <v>3924</v>
      </c>
      <c r="R245" s="99" t="s">
        <v>6148</v>
      </c>
      <c r="S245" s="3">
        <v>45261</v>
      </c>
      <c r="T245" s="3">
        <v>45261</v>
      </c>
      <c r="U245" s="99" t="s">
        <v>5651</v>
      </c>
      <c r="V245" s="99"/>
      <c r="W245" s="99"/>
      <c r="X245" s="99" t="s">
        <v>5651</v>
      </c>
    </row>
    <row r="246" spans="1:24">
      <c r="A246" s="51">
        <v>1613</v>
      </c>
      <c r="B246" s="99" t="s">
        <v>6149</v>
      </c>
      <c r="C246" s="3">
        <v>43571</v>
      </c>
      <c r="D246" s="3">
        <v>43570</v>
      </c>
      <c r="E246" s="99" t="s">
        <v>5614</v>
      </c>
      <c r="F246" s="99" t="s">
        <v>6049</v>
      </c>
      <c r="G246" s="99" t="s">
        <v>5625</v>
      </c>
      <c r="H246" s="99"/>
      <c r="I246" s="99" t="s">
        <v>5655</v>
      </c>
      <c r="J246" s="99"/>
      <c r="K246" s="99">
        <v>433.8</v>
      </c>
      <c r="L246" s="99"/>
      <c r="M246" s="99">
        <v>400</v>
      </c>
      <c r="N246" s="99" t="s">
        <v>5627</v>
      </c>
      <c r="O246" s="99" t="s">
        <v>5820</v>
      </c>
      <c r="P246" s="99" t="s">
        <v>5619</v>
      </c>
      <c r="Q246" s="99" t="s">
        <v>3924</v>
      </c>
      <c r="R246" s="99" t="s">
        <v>6150</v>
      </c>
      <c r="S246" s="3">
        <v>44911</v>
      </c>
      <c r="T246" s="3">
        <v>44911</v>
      </c>
      <c r="U246" s="99" t="s">
        <v>5651</v>
      </c>
      <c r="V246" s="99"/>
      <c r="W246" s="99"/>
      <c r="X246" s="99" t="s">
        <v>5651</v>
      </c>
    </row>
    <row r="247" spans="1:24">
      <c r="A247" s="51">
        <v>1615</v>
      </c>
      <c r="B247" s="99" t="s">
        <v>6151</v>
      </c>
      <c r="C247" s="3">
        <v>43556</v>
      </c>
      <c r="D247" s="3">
        <v>43570</v>
      </c>
      <c r="E247" s="99" t="s">
        <v>5614</v>
      </c>
      <c r="F247" s="99" t="s">
        <v>6049</v>
      </c>
      <c r="G247" s="99" t="s">
        <v>5625</v>
      </c>
      <c r="H247" s="99"/>
      <c r="I247" s="99" t="s">
        <v>5655</v>
      </c>
      <c r="J247" s="99"/>
      <c r="K247" s="99">
        <v>200</v>
      </c>
      <c r="L247" s="99"/>
      <c r="M247" s="99">
        <v>200</v>
      </c>
      <c r="N247" s="99" t="s">
        <v>5627</v>
      </c>
      <c r="O247" s="99" t="s">
        <v>5820</v>
      </c>
      <c r="P247" s="99" t="s">
        <v>5619</v>
      </c>
      <c r="Q247" s="99" t="s">
        <v>3924</v>
      </c>
      <c r="R247" s="99" t="s">
        <v>6152</v>
      </c>
      <c r="S247" s="3">
        <v>45107</v>
      </c>
      <c r="T247" s="3">
        <v>45107</v>
      </c>
      <c r="U247" s="99" t="s">
        <v>5651</v>
      </c>
      <c r="V247" s="99"/>
      <c r="W247" s="99"/>
      <c r="X247" s="99" t="s">
        <v>5651</v>
      </c>
    </row>
    <row r="248" spans="1:24">
      <c r="A248" s="51">
        <v>1616</v>
      </c>
      <c r="B248" s="99" t="s">
        <v>6153</v>
      </c>
      <c r="C248" s="3">
        <v>43568</v>
      </c>
      <c r="D248" s="3">
        <v>43570</v>
      </c>
      <c r="E248" s="99" t="s">
        <v>5614</v>
      </c>
      <c r="F248" s="99" t="s">
        <v>6049</v>
      </c>
      <c r="G248" s="99" t="s">
        <v>5625</v>
      </c>
      <c r="H248" s="99" t="s">
        <v>5616</v>
      </c>
      <c r="I248" s="99" t="s">
        <v>5655</v>
      </c>
      <c r="J248" s="99" t="s">
        <v>5616</v>
      </c>
      <c r="K248" s="99">
        <v>28.38</v>
      </c>
      <c r="L248" s="99">
        <v>64.8</v>
      </c>
      <c r="M248" s="99">
        <v>115</v>
      </c>
      <c r="N248" s="99" t="s">
        <v>5627</v>
      </c>
      <c r="O248" s="99" t="s">
        <v>5632</v>
      </c>
      <c r="P248" s="99" t="s">
        <v>5619</v>
      </c>
      <c r="Q248" s="99" t="s">
        <v>3924</v>
      </c>
      <c r="R248" s="99" t="s">
        <v>6154</v>
      </c>
      <c r="S248" s="3">
        <v>45291</v>
      </c>
      <c r="T248" s="3">
        <v>45291</v>
      </c>
      <c r="U248" s="99" t="s">
        <v>5651</v>
      </c>
      <c r="V248" s="99"/>
      <c r="W248" s="99"/>
      <c r="X248" s="99" t="s">
        <v>5651</v>
      </c>
    </row>
    <row r="249" spans="1:24">
      <c r="A249" s="51">
        <v>1617</v>
      </c>
      <c r="B249" s="99" t="s">
        <v>6155</v>
      </c>
      <c r="C249" s="3">
        <v>43560</v>
      </c>
      <c r="D249" s="3">
        <v>43570</v>
      </c>
      <c r="E249" s="99" t="s">
        <v>5614</v>
      </c>
      <c r="F249" s="99" t="s">
        <v>6049</v>
      </c>
      <c r="G249" s="99" t="s">
        <v>5625</v>
      </c>
      <c r="H249" s="99" t="s">
        <v>5646</v>
      </c>
      <c r="I249" s="99" t="s">
        <v>5655</v>
      </c>
      <c r="J249" s="99" t="s">
        <v>5647</v>
      </c>
      <c r="K249" s="99">
        <v>73.260000000000005</v>
      </c>
      <c r="L249" s="99">
        <v>82.433999999999997</v>
      </c>
      <c r="M249" s="99">
        <v>150</v>
      </c>
      <c r="N249" s="99" t="s">
        <v>5627</v>
      </c>
      <c r="O249" s="99" t="s">
        <v>5666</v>
      </c>
      <c r="P249" s="99" t="s">
        <v>5619</v>
      </c>
      <c r="Q249" s="99" t="s">
        <v>3924</v>
      </c>
      <c r="R249" s="99" t="s">
        <v>5816</v>
      </c>
      <c r="S249" s="3">
        <v>44896</v>
      </c>
      <c r="T249" s="3">
        <v>44896</v>
      </c>
      <c r="U249" s="99" t="s">
        <v>5651</v>
      </c>
      <c r="V249" s="99"/>
      <c r="W249" s="99"/>
      <c r="X249" s="99" t="s">
        <v>5651</v>
      </c>
    </row>
    <row r="250" spans="1:24">
      <c r="A250" s="51">
        <v>1618</v>
      </c>
      <c r="B250" s="99" t="s">
        <v>6156</v>
      </c>
      <c r="C250" s="3">
        <v>43559</v>
      </c>
      <c r="D250" s="3">
        <v>43570</v>
      </c>
      <c r="E250" s="99" t="s">
        <v>5614</v>
      </c>
      <c r="F250" s="99" t="s">
        <v>6049</v>
      </c>
      <c r="G250" s="99" t="s">
        <v>5625</v>
      </c>
      <c r="H250" s="99" t="s">
        <v>5646</v>
      </c>
      <c r="I250" s="99" t="s">
        <v>5655</v>
      </c>
      <c r="J250" s="99" t="s">
        <v>5647</v>
      </c>
      <c r="K250" s="99">
        <v>203</v>
      </c>
      <c r="L250" s="99">
        <v>203</v>
      </c>
      <c r="M250" s="99">
        <v>200</v>
      </c>
      <c r="N250" s="99" t="s">
        <v>5627</v>
      </c>
      <c r="O250" s="99" t="s">
        <v>5632</v>
      </c>
      <c r="P250" s="99" t="s">
        <v>5619</v>
      </c>
      <c r="Q250" s="99" t="s">
        <v>3924</v>
      </c>
      <c r="R250" s="99" t="s">
        <v>6157</v>
      </c>
      <c r="S250" s="3">
        <v>44926</v>
      </c>
      <c r="T250" s="3">
        <v>44926</v>
      </c>
      <c r="U250" s="99" t="s">
        <v>5651</v>
      </c>
      <c r="V250" s="99"/>
      <c r="W250" s="99"/>
      <c r="X250" s="99" t="s">
        <v>5651</v>
      </c>
    </row>
    <row r="251" spans="1:24">
      <c r="A251" s="51">
        <v>1619</v>
      </c>
      <c r="B251" s="99" t="s">
        <v>6158</v>
      </c>
      <c r="C251" s="3">
        <v>43567</v>
      </c>
      <c r="D251" s="3">
        <v>43570</v>
      </c>
      <c r="E251" s="99" t="s">
        <v>5614</v>
      </c>
      <c r="F251" s="99" t="s">
        <v>6049</v>
      </c>
      <c r="G251" s="99" t="s">
        <v>5625</v>
      </c>
      <c r="H251" s="99" t="s">
        <v>5646</v>
      </c>
      <c r="I251" s="99" t="s">
        <v>5655</v>
      </c>
      <c r="J251" s="99" t="s">
        <v>5647</v>
      </c>
      <c r="K251" s="99">
        <v>500</v>
      </c>
      <c r="L251" s="99">
        <v>500</v>
      </c>
      <c r="M251" s="99">
        <v>500</v>
      </c>
      <c r="N251" s="99" t="s">
        <v>5627</v>
      </c>
      <c r="O251" s="99" t="s">
        <v>6159</v>
      </c>
      <c r="P251" s="99" t="s">
        <v>5619</v>
      </c>
      <c r="Q251" s="99" t="s">
        <v>3924</v>
      </c>
      <c r="R251" s="99" t="s">
        <v>6160</v>
      </c>
      <c r="S251" s="3">
        <v>45078</v>
      </c>
      <c r="T251" s="3">
        <v>45078</v>
      </c>
      <c r="U251" s="99" t="s">
        <v>5651</v>
      </c>
      <c r="V251" s="99"/>
      <c r="W251" s="99"/>
      <c r="X251" s="99" t="s">
        <v>5651</v>
      </c>
    </row>
    <row r="252" spans="1:24">
      <c r="A252" s="51">
        <v>1620</v>
      </c>
      <c r="B252" s="99" t="s">
        <v>6161</v>
      </c>
      <c r="C252" s="3">
        <v>43560</v>
      </c>
      <c r="D252" s="3">
        <v>43570</v>
      </c>
      <c r="E252" s="99" t="s">
        <v>5614</v>
      </c>
      <c r="F252" s="99" t="s">
        <v>6049</v>
      </c>
      <c r="G252" s="99" t="s">
        <v>5646</v>
      </c>
      <c r="H252" s="99" t="s">
        <v>5625</v>
      </c>
      <c r="I252" s="99" t="s">
        <v>5647</v>
      </c>
      <c r="J252" s="99" t="s">
        <v>5655</v>
      </c>
      <c r="K252" s="99">
        <v>102</v>
      </c>
      <c r="L252" s="99">
        <v>51.56</v>
      </c>
      <c r="M252" s="99">
        <v>100</v>
      </c>
      <c r="N252" s="99" t="s">
        <v>5627</v>
      </c>
      <c r="O252" s="99" t="s">
        <v>5791</v>
      </c>
      <c r="P252" s="99" t="s">
        <v>5619</v>
      </c>
      <c r="Q252" s="99" t="s">
        <v>3924</v>
      </c>
      <c r="R252" s="99" t="s">
        <v>6162</v>
      </c>
      <c r="S252" s="3">
        <v>45275</v>
      </c>
      <c r="T252" s="3">
        <v>45275</v>
      </c>
      <c r="U252" s="99" t="s">
        <v>5651</v>
      </c>
      <c r="V252" s="99"/>
      <c r="W252" s="99"/>
      <c r="X252" s="99" t="s">
        <v>5651</v>
      </c>
    </row>
    <row r="253" spans="1:24">
      <c r="A253" s="51">
        <v>1621</v>
      </c>
      <c r="B253" s="99" t="s">
        <v>6163</v>
      </c>
      <c r="C253" s="3">
        <v>43560</v>
      </c>
      <c r="D253" s="3">
        <v>43570</v>
      </c>
      <c r="E253" s="99" t="s">
        <v>5614</v>
      </c>
      <c r="F253" s="99" t="s">
        <v>6049</v>
      </c>
      <c r="G253" s="99" t="s">
        <v>5646</v>
      </c>
      <c r="H253" s="99" t="s">
        <v>5625</v>
      </c>
      <c r="I253" s="99" t="s">
        <v>5647</v>
      </c>
      <c r="J253" s="99" t="s">
        <v>5655</v>
      </c>
      <c r="K253" s="99">
        <v>200</v>
      </c>
      <c r="L253" s="99">
        <v>200</v>
      </c>
      <c r="M253" s="99">
        <v>200</v>
      </c>
      <c r="N253" s="99" t="s">
        <v>5627</v>
      </c>
      <c r="O253" s="99" t="s">
        <v>5791</v>
      </c>
      <c r="P253" s="99" t="s">
        <v>5619</v>
      </c>
      <c r="Q253" s="99" t="s">
        <v>3924</v>
      </c>
      <c r="R253" s="99" t="s">
        <v>6164</v>
      </c>
      <c r="S253" s="3">
        <v>44895</v>
      </c>
      <c r="T253" s="3">
        <v>44895</v>
      </c>
      <c r="U253" s="99" t="s">
        <v>5651</v>
      </c>
      <c r="V253" s="99"/>
      <c r="W253" s="99"/>
      <c r="X253" s="99" t="s">
        <v>5651</v>
      </c>
    </row>
    <row r="254" spans="1:24">
      <c r="A254" s="51">
        <v>1622</v>
      </c>
      <c r="B254" s="99" t="s">
        <v>6165</v>
      </c>
      <c r="C254" s="3">
        <v>43568</v>
      </c>
      <c r="D254" s="3">
        <v>43570</v>
      </c>
      <c r="E254" s="99" t="s">
        <v>5614</v>
      </c>
      <c r="F254" s="99" t="s">
        <v>6049</v>
      </c>
      <c r="G254" s="99" t="s">
        <v>5625</v>
      </c>
      <c r="H254" s="99" t="s">
        <v>5646</v>
      </c>
      <c r="I254" s="99" t="s">
        <v>5655</v>
      </c>
      <c r="J254" s="99" t="s">
        <v>5647</v>
      </c>
      <c r="K254" s="99">
        <v>64.17</v>
      </c>
      <c r="L254" s="99">
        <v>244.26</v>
      </c>
      <c r="M254" s="99">
        <v>240</v>
      </c>
      <c r="N254" s="99" t="s">
        <v>5627</v>
      </c>
      <c r="O254" s="99" t="s">
        <v>6166</v>
      </c>
      <c r="P254" s="99" t="s">
        <v>6055</v>
      </c>
      <c r="Q254" s="99" t="s">
        <v>3924</v>
      </c>
      <c r="R254" s="99" t="s">
        <v>6167</v>
      </c>
      <c r="S254" s="3">
        <v>45031</v>
      </c>
      <c r="T254" s="3">
        <v>45031</v>
      </c>
      <c r="U254" s="99" t="s">
        <v>5651</v>
      </c>
      <c r="V254" s="99"/>
      <c r="W254" s="99"/>
      <c r="X254" s="99" t="s">
        <v>5651</v>
      </c>
    </row>
    <row r="255" spans="1:24">
      <c r="A255" s="51">
        <v>1625</v>
      </c>
      <c r="B255" s="99" t="s">
        <v>6168</v>
      </c>
      <c r="C255" s="3">
        <v>43555</v>
      </c>
      <c r="D255" s="3">
        <v>43570</v>
      </c>
      <c r="E255" s="99" t="s">
        <v>5614</v>
      </c>
      <c r="F255" s="99" t="s">
        <v>6049</v>
      </c>
      <c r="G255" s="99" t="s">
        <v>5625</v>
      </c>
      <c r="H255" s="99" t="s">
        <v>5646</v>
      </c>
      <c r="I255" s="99" t="s">
        <v>5655</v>
      </c>
      <c r="J255" s="99" t="s">
        <v>5647</v>
      </c>
      <c r="K255" s="99">
        <v>1150</v>
      </c>
      <c r="L255" s="99">
        <v>1150</v>
      </c>
      <c r="M255" s="99">
        <v>1150</v>
      </c>
      <c r="N255" s="99" t="s">
        <v>5627</v>
      </c>
      <c r="O255" s="99" t="s">
        <v>5820</v>
      </c>
      <c r="P255" s="99" t="s">
        <v>5619</v>
      </c>
      <c r="Q255" s="99" t="s">
        <v>3924</v>
      </c>
      <c r="R255" s="99" t="s">
        <v>6169</v>
      </c>
      <c r="S255" s="3">
        <v>45078</v>
      </c>
      <c r="T255" s="3">
        <v>45078</v>
      </c>
      <c r="U255" s="99" t="s">
        <v>5651</v>
      </c>
      <c r="V255" s="99"/>
      <c r="W255" s="99"/>
      <c r="X255" s="99" t="s">
        <v>5651</v>
      </c>
    </row>
    <row r="256" spans="1:24">
      <c r="A256" s="51">
        <v>1626</v>
      </c>
      <c r="B256" s="99" t="s">
        <v>6170</v>
      </c>
      <c r="C256" s="3">
        <v>43560</v>
      </c>
      <c r="D256" s="3">
        <v>43570</v>
      </c>
      <c r="E256" s="99" t="s">
        <v>5614</v>
      </c>
      <c r="F256" s="99" t="s">
        <v>6049</v>
      </c>
      <c r="G256" s="99" t="s">
        <v>5646</v>
      </c>
      <c r="H256" s="99" t="s">
        <v>5625</v>
      </c>
      <c r="I256" s="99" t="s">
        <v>5647</v>
      </c>
      <c r="J256" s="99" t="s">
        <v>5655</v>
      </c>
      <c r="K256" s="99">
        <v>116</v>
      </c>
      <c r="L256" s="99">
        <v>113.96</v>
      </c>
      <c r="M256" s="99">
        <v>200</v>
      </c>
      <c r="N256" s="99" t="s">
        <v>5627</v>
      </c>
      <c r="O256" s="99" t="s">
        <v>5632</v>
      </c>
      <c r="P256" s="99" t="s">
        <v>5619</v>
      </c>
      <c r="Q256" s="99" t="s">
        <v>3924</v>
      </c>
      <c r="R256" s="99" t="s">
        <v>5882</v>
      </c>
      <c r="S256" s="3">
        <v>44896</v>
      </c>
      <c r="T256" s="3">
        <v>44896</v>
      </c>
      <c r="U256" s="99" t="s">
        <v>5651</v>
      </c>
      <c r="V256" s="99"/>
      <c r="W256" s="99"/>
      <c r="X256" s="99" t="s">
        <v>5651</v>
      </c>
    </row>
    <row r="257" spans="1:24">
      <c r="A257" s="51">
        <v>1628</v>
      </c>
      <c r="B257" s="99" t="s">
        <v>6171</v>
      </c>
      <c r="C257" s="3">
        <v>43560</v>
      </c>
      <c r="D257" s="3">
        <v>43570</v>
      </c>
      <c r="E257" s="99" t="s">
        <v>5614</v>
      </c>
      <c r="F257" s="99" t="s">
        <v>6049</v>
      </c>
      <c r="G257" s="99" t="s">
        <v>5646</v>
      </c>
      <c r="H257" s="99" t="s">
        <v>5625</v>
      </c>
      <c r="I257" s="99" t="s">
        <v>5647</v>
      </c>
      <c r="J257" s="99" t="s">
        <v>5655</v>
      </c>
      <c r="K257" s="99">
        <v>310.2</v>
      </c>
      <c r="L257" s="99">
        <v>306.26</v>
      </c>
      <c r="M257" s="99">
        <v>300</v>
      </c>
      <c r="N257" s="99" t="s">
        <v>5627</v>
      </c>
      <c r="O257" s="99" t="s">
        <v>5820</v>
      </c>
      <c r="P257" s="99" t="s">
        <v>5619</v>
      </c>
      <c r="Q257" s="99" t="s">
        <v>3924</v>
      </c>
      <c r="R257" s="99" t="s">
        <v>5882</v>
      </c>
      <c r="S257" s="3">
        <v>45291</v>
      </c>
      <c r="T257" s="3">
        <v>45291</v>
      </c>
      <c r="U257" s="99" t="s">
        <v>5651</v>
      </c>
      <c r="V257" s="99"/>
      <c r="W257" s="99"/>
      <c r="X257" s="99" t="s">
        <v>5651</v>
      </c>
    </row>
    <row r="258" spans="1:24">
      <c r="A258" s="51">
        <v>1629</v>
      </c>
      <c r="B258" s="99" t="s">
        <v>6172</v>
      </c>
      <c r="C258" s="3">
        <v>43566</v>
      </c>
      <c r="D258" s="3">
        <v>43570</v>
      </c>
      <c r="E258" s="99" t="s">
        <v>5614</v>
      </c>
      <c r="F258" s="99" t="s">
        <v>6049</v>
      </c>
      <c r="G258" s="99" t="s">
        <v>5625</v>
      </c>
      <c r="H258" s="99"/>
      <c r="I258" s="99" t="s">
        <v>5655</v>
      </c>
      <c r="J258" s="99"/>
      <c r="K258" s="99">
        <v>305</v>
      </c>
      <c r="L258" s="99"/>
      <c r="M258" s="99">
        <v>300</v>
      </c>
      <c r="N258" s="99" t="s">
        <v>5627</v>
      </c>
      <c r="O258" s="99" t="s">
        <v>5820</v>
      </c>
      <c r="P258" s="99" t="s">
        <v>5619</v>
      </c>
      <c r="Q258" s="99" t="s">
        <v>3924</v>
      </c>
      <c r="R258" s="99" t="s">
        <v>6173</v>
      </c>
      <c r="S258" s="3">
        <v>44531</v>
      </c>
      <c r="T258" s="3">
        <v>44531</v>
      </c>
      <c r="U258" s="99" t="s">
        <v>5651</v>
      </c>
      <c r="V258" s="99"/>
      <c r="W258" s="99"/>
      <c r="X258" s="99" t="s">
        <v>5651</v>
      </c>
    </row>
    <row r="259" spans="1:24">
      <c r="A259" s="51">
        <v>1631</v>
      </c>
      <c r="B259" s="99" t="s">
        <v>6174</v>
      </c>
      <c r="C259" s="3">
        <v>43556</v>
      </c>
      <c r="D259" s="3">
        <v>43570</v>
      </c>
      <c r="E259" s="99" t="s">
        <v>5614</v>
      </c>
      <c r="F259" s="99" t="s">
        <v>6049</v>
      </c>
      <c r="G259" s="99" t="s">
        <v>5625</v>
      </c>
      <c r="H259" s="99" t="s">
        <v>5646</v>
      </c>
      <c r="I259" s="99" t="s">
        <v>5655</v>
      </c>
      <c r="J259" s="99" t="s">
        <v>5647</v>
      </c>
      <c r="K259" s="99">
        <v>500</v>
      </c>
      <c r="L259" s="99">
        <v>500</v>
      </c>
      <c r="M259" s="99">
        <v>500</v>
      </c>
      <c r="N259" s="99" t="s">
        <v>5627</v>
      </c>
      <c r="O259" s="99" t="s">
        <v>5632</v>
      </c>
      <c r="P259" s="99" t="s">
        <v>5619</v>
      </c>
      <c r="Q259" s="99" t="s">
        <v>3924</v>
      </c>
      <c r="R259" s="99" t="s">
        <v>6175</v>
      </c>
      <c r="S259" s="3">
        <v>44835</v>
      </c>
      <c r="T259" s="3">
        <v>44835</v>
      </c>
      <c r="U259" s="99" t="s">
        <v>5651</v>
      </c>
      <c r="V259" s="99"/>
      <c r="W259" s="99"/>
      <c r="X259" s="99" t="s">
        <v>5651</v>
      </c>
    </row>
    <row r="260" spans="1:24">
      <c r="A260" s="51">
        <v>1632</v>
      </c>
      <c r="B260" s="99" t="s">
        <v>6176</v>
      </c>
      <c r="C260" s="3">
        <v>43560</v>
      </c>
      <c r="D260" s="3">
        <v>43570</v>
      </c>
      <c r="E260" s="99" t="s">
        <v>5614</v>
      </c>
      <c r="F260" s="99" t="s">
        <v>6049</v>
      </c>
      <c r="G260" s="99" t="s">
        <v>5625</v>
      </c>
      <c r="H260" s="99" t="s">
        <v>5646</v>
      </c>
      <c r="I260" s="99" t="s">
        <v>5655</v>
      </c>
      <c r="J260" s="99" t="s">
        <v>5647</v>
      </c>
      <c r="K260" s="99">
        <v>671.6</v>
      </c>
      <c r="L260" s="99">
        <v>778.55</v>
      </c>
      <c r="M260" s="99">
        <v>1500</v>
      </c>
      <c r="N260" s="99" t="s">
        <v>5627</v>
      </c>
      <c r="O260" s="99" t="s">
        <v>5632</v>
      </c>
      <c r="P260" s="99" t="s">
        <v>5619</v>
      </c>
      <c r="Q260" s="99" t="s">
        <v>3924</v>
      </c>
      <c r="R260" s="99" t="s">
        <v>6177</v>
      </c>
      <c r="S260" s="3">
        <v>45261</v>
      </c>
      <c r="T260" s="3">
        <v>45261</v>
      </c>
      <c r="U260" s="99" t="s">
        <v>5651</v>
      </c>
      <c r="V260" s="99"/>
      <c r="W260" s="99"/>
      <c r="X260" s="99" t="s">
        <v>5651</v>
      </c>
    </row>
    <row r="261" spans="1:24">
      <c r="A261" s="51">
        <v>1635</v>
      </c>
      <c r="B261" s="99" t="s">
        <v>6178</v>
      </c>
      <c r="C261" s="3">
        <v>43570</v>
      </c>
      <c r="D261" s="3">
        <v>43570</v>
      </c>
      <c r="E261" s="99" t="s">
        <v>5614</v>
      </c>
      <c r="F261" s="99" t="s">
        <v>6049</v>
      </c>
      <c r="G261" s="99" t="s">
        <v>5646</v>
      </c>
      <c r="H261" s="99" t="s">
        <v>5625</v>
      </c>
      <c r="I261" s="99" t="s">
        <v>5647</v>
      </c>
      <c r="J261" s="99" t="s">
        <v>5655</v>
      </c>
      <c r="K261" s="99">
        <v>406.6</v>
      </c>
      <c r="L261" s="99">
        <v>406.56</v>
      </c>
      <c r="M261" s="99">
        <v>400</v>
      </c>
      <c r="N261" s="99" t="s">
        <v>5627</v>
      </c>
      <c r="O261" s="99" t="s">
        <v>5632</v>
      </c>
      <c r="P261" s="99" t="s">
        <v>5619</v>
      </c>
      <c r="Q261" s="99" t="s">
        <v>3924</v>
      </c>
      <c r="R261" s="99" t="s">
        <v>6177</v>
      </c>
      <c r="S261" s="3">
        <v>44895</v>
      </c>
      <c r="T261" s="3">
        <v>44895</v>
      </c>
      <c r="U261" s="99" t="s">
        <v>5651</v>
      </c>
      <c r="V261" s="99"/>
      <c r="W261" s="99"/>
      <c r="X261" s="99" t="s">
        <v>5651</v>
      </c>
    </row>
    <row r="262" spans="1:24">
      <c r="A262" s="51">
        <v>1636</v>
      </c>
      <c r="B262" s="99" t="s">
        <v>6179</v>
      </c>
      <c r="C262" s="3">
        <v>43559</v>
      </c>
      <c r="D262" s="3">
        <v>43570</v>
      </c>
      <c r="E262" s="99" t="s">
        <v>5614</v>
      </c>
      <c r="F262" s="99" t="s">
        <v>6049</v>
      </c>
      <c r="G262" s="99" t="s">
        <v>5625</v>
      </c>
      <c r="H262" s="99" t="s">
        <v>5646</v>
      </c>
      <c r="I262" s="99" t="s">
        <v>5655</v>
      </c>
      <c r="J262" s="99" t="s">
        <v>5647</v>
      </c>
      <c r="K262" s="99">
        <v>200</v>
      </c>
      <c r="L262" s="99">
        <v>400</v>
      </c>
      <c r="M262" s="99">
        <v>400</v>
      </c>
      <c r="N262" s="99" t="s">
        <v>5627</v>
      </c>
      <c r="O262" s="99" t="s">
        <v>5628</v>
      </c>
      <c r="P262" s="99" t="s">
        <v>5619</v>
      </c>
      <c r="Q262" s="99" t="s">
        <v>3924</v>
      </c>
      <c r="R262" s="99" t="s">
        <v>5810</v>
      </c>
      <c r="S262" s="3">
        <v>45261</v>
      </c>
      <c r="T262" s="3">
        <v>45261</v>
      </c>
      <c r="U262" s="99" t="s">
        <v>5651</v>
      </c>
      <c r="V262" s="99"/>
      <c r="W262" s="99"/>
      <c r="X262" s="99" t="s">
        <v>5651</v>
      </c>
    </row>
    <row r="263" spans="1:24">
      <c r="A263" s="51">
        <v>1637</v>
      </c>
      <c r="B263" s="99" t="s">
        <v>6180</v>
      </c>
      <c r="C263" s="3">
        <v>43560</v>
      </c>
      <c r="D263" s="3">
        <v>43570</v>
      </c>
      <c r="E263" s="99" t="s">
        <v>5614</v>
      </c>
      <c r="F263" s="99" t="s">
        <v>6049</v>
      </c>
      <c r="G263" s="99" t="s">
        <v>5625</v>
      </c>
      <c r="H263" s="99" t="s">
        <v>5646</v>
      </c>
      <c r="I263" s="99" t="s">
        <v>5655</v>
      </c>
      <c r="J263" s="99" t="s">
        <v>5647</v>
      </c>
      <c r="K263" s="99">
        <v>518.4</v>
      </c>
      <c r="L263" s="99">
        <v>518.4</v>
      </c>
      <c r="M263" s="99">
        <v>500</v>
      </c>
      <c r="N263" s="99" t="s">
        <v>5627</v>
      </c>
      <c r="O263" s="99" t="s">
        <v>5628</v>
      </c>
      <c r="P263" s="99" t="s">
        <v>5619</v>
      </c>
      <c r="Q263" s="99" t="s">
        <v>3924</v>
      </c>
      <c r="R263" s="99" t="s">
        <v>5653</v>
      </c>
      <c r="S263" s="3">
        <v>44926</v>
      </c>
      <c r="T263" s="3">
        <v>44926</v>
      </c>
      <c r="U263" s="99" t="s">
        <v>5651</v>
      </c>
      <c r="V263" s="99"/>
      <c r="W263" s="99"/>
      <c r="X263" s="99" t="s">
        <v>5651</v>
      </c>
    </row>
    <row r="264" spans="1:24">
      <c r="A264" s="51">
        <v>1640</v>
      </c>
      <c r="B264" s="99" t="s">
        <v>6181</v>
      </c>
      <c r="C264" s="3">
        <v>43567</v>
      </c>
      <c r="D264" s="3">
        <v>43570</v>
      </c>
      <c r="E264" s="99" t="s">
        <v>5614</v>
      </c>
      <c r="F264" s="99" t="s">
        <v>6049</v>
      </c>
      <c r="G264" s="99" t="s">
        <v>5646</v>
      </c>
      <c r="H264" s="99" t="s">
        <v>5625</v>
      </c>
      <c r="I264" s="99" t="s">
        <v>5647</v>
      </c>
      <c r="J264" s="99" t="s">
        <v>5655</v>
      </c>
      <c r="K264" s="99">
        <v>514.4</v>
      </c>
      <c r="L264" s="99">
        <v>514.35</v>
      </c>
      <c r="M264" s="99">
        <v>500</v>
      </c>
      <c r="N264" s="99" t="s">
        <v>5627</v>
      </c>
      <c r="O264" s="99" t="s">
        <v>5628</v>
      </c>
      <c r="P264" s="99" t="s">
        <v>5619</v>
      </c>
      <c r="Q264" s="99" t="s">
        <v>3924</v>
      </c>
      <c r="R264" s="99" t="s">
        <v>6182</v>
      </c>
      <c r="S264" s="3">
        <v>45078</v>
      </c>
      <c r="T264" s="3">
        <v>45078</v>
      </c>
      <c r="U264" s="99" t="s">
        <v>5651</v>
      </c>
      <c r="V264" s="99"/>
      <c r="W264" s="99"/>
      <c r="X264" s="99" t="s">
        <v>5651</v>
      </c>
    </row>
    <row r="265" spans="1:24">
      <c r="A265" s="51">
        <v>1641</v>
      </c>
      <c r="B265" s="99" t="s">
        <v>6183</v>
      </c>
      <c r="C265" s="3">
        <v>43560</v>
      </c>
      <c r="D265" s="3">
        <v>43570</v>
      </c>
      <c r="E265" s="99" t="s">
        <v>5614</v>
      </c>
      <c r="F265" s="99" t="s">
        <v>6049</v>
      </c>
      <c r="G265" s="99" t="s">
        <v>5625</v>
      </c>
      <c r="H265" s="99"/>
      <c r="I265" s="99" t="s">
        <v>5655</v>
      </c>
      <c r="J265" s="99"/>
      <c r="K265" s="99">
        <v>101</v>
      </c>
      <c r="L265" s="99"/>
      <c r="M265" s="99">
        <v>100</v>
      </c>
      <c r="N265" s="99" t="s">
        <v>5627</v>
      </c>
      <c r="O265" s="99" t="s">
        <v>5666</v>
      </c>
      <c r="P265" s="99" t="s">
        <v>5619</v>
      </c>
      <c r="Q265" s="99" t="s">
        <v>3924</v>
      </c>
      <c r="R265" s="99" t="s">
        <v>6184</v>
      </c>
      <c r="S265" s="3">
        <v>44926</v>
      </c>
      <c r="T265" s="3">
        <v>44926</v>
      </c>
      <c r="U265" s="99" t="s">
        <v>5651</v>
      </c>
      <c r="V265" s="99"/>
      <c r="W265" s="99"/>
      <c r="X265" s="99" t="s">
        <v>5651</v>
      </c>
    </row>
    <row r="266" spans="1:24">
      <c r="A266" s="51">
        <v>1642</v>
      </c>
      <c r="B266" s="99" t="s">
        <v>6185</v>
      </c>
      <c r="C266" s="3">
        <v>43557</v>
      </c>
      <c r="D266" s="3">
        <v>43570</v>
      </c>
      <c r="E266" s="99" t="s">
        <v>5614</v>
      </c>
      <c r="F266" s="99" t="s">
        <v>6049</v>
      </c>
      <c r="G266" s="99" t="s">
        <v>5625</v>
      </c>
      <c r="H266" s="99" t="s">
        <v>5646</v>
      </c>
      <c r="I266" s="99" t="s">
        <v>5655</v>
      </c>
      <c r="J266" s="99" t="s">
        <v>5647</v>
      </c>
      <c r="K266" s="99">
        <v>518.4</v>
      </c>
      <c r="L266" s="99">
        <v>518.4</v>
      </c>
      <c r="M266" s="99">
        <v>500</v>
      </c>
      <c r="N266" s="99" t="s">
        <v>5627</v>
      </c>
      <c r="O266" s="99" t="s">
        <v>5628</v>
      </c>
      <c r="P266" s="99" t="s">
        <v>5619</v>
      </c>
      <c r="Q266" s="99" t="s">
        <v>3924</v>
      </c>
      <c r="R266" s="99" t="s">
        <v>6186</v>
      </c>
      <c r="S266" s="3">
        <v>44926</v>
      </c>
      <c r="T266" s="3">
        <v>44926</v>
      </c>
      <c r="U266" s="99" t="s">
        <v>5651</v>
      </c>
      <c r="V266" s="99"/>
      <c r="W266" s="99"/>
      <c r="X266" s="99" t="s">
        <v>5651</v>
      </c>
    </row>
    <row r="267" spans="1:24">
      <c r="A267" s="51">
        <v>1643</v>
      </c>
      <c r="B267" s="99" t="s">
        <v>6187</v>
      </c>
      <c r="C267" s="3">
        <v>43559</v>
      </c>
      <c r="D267" s="3">
        <v>43570</v>
      </c>
      <c r="E267" s="99" t="s">
        <v>5614</v>
      </c>
      <c r="F267" s="99" t="s">
        <v>6049</v>
      </c>
      <c r="G267" s="99" t="s">
        <v>5646</v>
      </c>
      <c r="H267" s="99" t="s">
        <v>5625</v>
      </c>
      <c r="I267" s="99" t="s">
        <v>5647</v>
      </c>
      <c r="J267" s="99" t="s">
        <v>5655</v>
      </c>
      <c r="K267" s="99">
        <v>400</v>
      </c>
      <c r="L267" s="99">
        <v>200</v>
      </c>
      <c r="M267" s="99">
        <v>400</v>
      </c>
      <c r="N267" s="99" t="s">
        <v>5627</v>
      </c>
      <c r="O267" s="99" t="s">
        <v>5628</v>
      </c>
      <c r="P267" s="99" t="s">
        <v>5619</v>
      </c>
      <c r="Q267" s="99" t="s">
        <v>3924</v>
      </c>
      <c r="R267" s="99" t="s">
        <v>6186</v>
      </c>
      <c r="S267" s="3">
        <v>45261</v>
      </c>
      <c r="T267" s="3">
        <v>45261</v>
      </c>
      <c r="U267" s="99" t="s">
        <v>5651</v>
      </c>
      <c r="V267" s="99"/>
      <c r="W267" s="99"/>
      <c r="X267" s="99" t="s">
        <v>5651</v>
      </c>
    </row>
    <row r="268" spans="1:24">
      <c r="A268" s="51">
        <v>1644</v>
      </c>
      <c r="B268" s="99" t="s">
        <v>6188</v>
      </c>
      <c r="C268" s="3">
        <v>43565</v>
      </c>
      <c r="D268" s="3">
        <v>43570</v>
      </c>
      <c r="E268" s="99" t="s">
        <v>5614</v>
      </c>
      <c r="F268" s="99" t="s">
        <v>6049</v>
      </c>
      <c r="G268" s="99" t="s">
        <v>5625</v>
      </c>
      <c r="H268" s="99"/>
      <c r="I268" s="99" t="s">
        <v>5655</v>
      </c>
      <c r="J268" s="99"/>
      <c r="K268" s="99">
        <v>308.10000000000002</v>
      </c>
      <c r="L268" s="99"/>
      <c r="M268" s="99">
        <v>300</v>
      </c>
      <c r="N268" s="99" t="s">
        <v>5627</v>
      </c>
      <c r="O268" s="99" t="s">
        <v>5666</v>
      </c>
      <c r="P268" s="99" t="s">
        <v>5619</v>
      </c>
      <c r="Q268" s="99" t="s">
        <v>3924</v>
      </c>
      <c r="R268" s="99" t="s">
        <v>6189</v>
      </c>
      <c r="S268" s="3">
        <v>44500</v>
      </c>
      <c r="T268" s="3">
        <v>44500</v>
      </c>
      <c r="U268" s="99" t="s">
        <v>5651</v>
      </c>
      <c r="V268" s="99"/>
      <c r="W268" s="99"/>
      <c r="X268" s="99" t="s">
        <v>5651</v>
      </c>
    </row>
    <row r="269" spans="1:24">
      <c r="A269" s="51">
        <v>1645</v>
      </c>
      <c r="B269" s="99" t="s">
        <v>6190</v>
      </c>
      <c r="C269" s="3">
        <v>43565</v>
      </c>
      <c r="D269" s="3">
        <v>43570</v>
      </c>
      <c r="E269" s="99" t="s">
        <v>5614</v>
      </c>
      <c r="F269" s="99" t="s">
        <v>6049</v>
      </c>
      <c r="G269" s="99" t="s">
        <v>5625</v>
      </c>
      <c r="H269" s="99"/>
      <c r="I269" s="99" t="s">
        <v>5655</v>
      </c>
      <c r="J269" s="99"/>
      <c r="K269" s="99">
        <v>725</v>
      </c>
      <c r="L269" s="99"/>
      <c r="M269" s="99">
        <v>705</v>
      </c>
      <c r="N269" s="99" t="s">
        <v>5627</v>
      </c>
      <c r="O269" s="99" t="s">
        <v>5628</v>
      </c>
      <c r="P269" s="99" t="s">
        <v>5619</v>
      </c>
      <c r="Q269" s="99" t="s">
        <v>3924</v>
      </c>
      <c r="R269" s="99" t="s">
        <v>6191</v>
      </c>
      <c r="S269" s="3">
        <v>44896</v>
      </c>
      <c r="T269" s="3">
        <v>44896</v>
      </c>
      <c r="U269" s="99" t="s">
        <v>5651</v>
      </c>
      <c r="V269" s="99"/>
      <c r="W269" s="99"/>
      <c r="X269" s="99" t="s">
        <v>5651</v>
      </c>
    </row>
    <row r="270" spans="1:24">
      <c r="A270" s="51">
        <v>1646</v>
      </c>
      <c r="B270" s="99" t="s">
        <v>6192</v>
      </c>
      <c r="C270" s="3">
        <v>43560</v>
      </c>
      <c r="D270" s="3">
        <v>43570</v>
      </c>
      <c r="E270" s="99" t="s">
        <v>5614</v>
      </c>
      <c r="F270" s="99" t="s">
        <v>6049</v>
      </c>
      <c r="G270" s="99" t="s">
        <v>5625</v>
      </c>
      <c r="H270" s="99"/>
      <c r="I270" s="99" t="s">
        <v>5655</v>
      </c>
      <c r="J270" s="99"/>
      <c r="K270" s="99">
        <v>507.6</v>
      </c>
      <c r="L270" s="99"/>
      <c r="M270" s="99">
        <v>500</v>
      </c>
      <c r="N270" s="99" t="s">
        <v>5627</v>
      </c>
      <c r="O270" s="99" t="s">
        <v>5628</v>
      </c>
      <c r="P270" s="99" t="s">
        <v>5619</v>
      </c>
      <c r="Q270" s="99" t="s">
        <v>3924</v>
      </c>
      <c r="R270" s="99" t="s">
        <v>6193</v>
      </c>
      <c r="S270" s="3">
        <v>44926</v>
      </c>
      <c r="T270" s="3">
        <v>44926</v>
      </c>
      <c r="U270" s="99" t="s">
        <v>5651</v>
      </c>
      <c r="V270" s="99"/>
      <c r="W270" s="99"/>
      <c r="X270" s="99" t="s">
        <v>5651</v>
      </c>
    </row>
    <row r="271" spans="1:24">
      <c r="A271" s="51">
        <v>1647</v>
      </c>
      <c r="B271" s="99" t="s">
        <v>6194</v>
      </c>
      <c r="C271" s="3">
        <v>43557</v>
      </c>
      <c r="D271" s="3">
        <v>43570</v>
      </c>
      <c r="E271" s="99" t="s">
        <v>5614</v>
      </c>
      <c r="F271" s="99" t="s">
        <v>6049</v>
      </c>
      <c r="G271" s="99" t="s">
        <v>5625</v>
      </c>
      <c r="H271" s="99" t="s">
        <v>5646</v>
      </c>
      <c r="I271" s="99" t="s">
        <v>5655</v>
      </c>
      <c r="J271" s="99" t="s">
        <v>5647</v>
      </c>
      <c r="K271" s="99">
        <v>700</v>
      </c>
      <c r="L271" s="99">
        <v>700</v>
      </c>
      <c r="M271" s="99">
        <v>700</v>
      </c>
      <c r="N271" s="99" t="s">
        <v>5627</v>
      </c>
      <c r="O271" s="99" t="s">
        <v>5828</v>
      </c>
      <c r="P271" s="99" t="s">
        <v>5748</v>
      </c>
      <c r="Q271" s="99" t="s">
        <v>3924</v>
      </c>
      <c r="R271" s="99" t="s">
        <v>5891</v>
      </c>
      <c r="S271" s="3">
        <v>44835</v>
      </c>
      <c r="T271" s="3">
        <v>44835</v>
      </c>
      <c r="U271" s="99" t="s">
        <v>5651</v>
      </c>
      <c r="V271" s="99"/>
      <c r="W271" s="99"/>
      <c r="X271" s="99" t="s">
        <v>5651</v>
      </c>
    </row>
    <row r="272" spans="1:24">
      <c r="A272" s="51">
        <v>1648</v>
      </c>
      <c r="B272" s="99" t="s">
        <v>6195</v>
      </c>
      <c r="C272" s="3">
        <v>43560</v>
      </c>
      <c r="D272" s="3">
        <v>43570</v>
      </c>
      <c r="E272" s="99" t="s">
        <v>5614</v>
      </c>
      <c r="F272" s="99" t="s">
        <v>6049</v>
      </c>
      <c r="G272" s="99" t="s">
        <v>5646</v>
      </c>
      <c r="H272" s="99" t="s">
        <v>5625</v>
      </c>
      <c r="I272" s="99" t="s">
        <v>5647</v>
      </c>
      <c r="J272" s="99" t="s">
        <v>5655</v>
      </c>
      <c r="K272" s="99">
        <v>400</v>
      </c>
      <c r="L272" s="99">
        <v>200</v>
      </c>
      <c r="M272" s="99">
        <v>400</v>
      </c>
      <c r="N272" s="99" t="s">
        <v>5627</v>
      </c>
      <c r="O272" s="99" t="s">
        <v>5828</v>
      </c>
      <c r="P272" s="99" t="s">
        <v>5748</v>
      </c>
      <c r="Q272" s="99" t="s">
        <v>3924</v>
      </c>
      <c r="R272" s="99" t="s">
        <v>5891</v>
      </c>
      <c r="S272" s="3">
        <v>45261</v>
      </c>
      <c r="T272" s="3">
        <v>45261</v>
      </c>
      <c r="U272" s="99" t="s">
        <v>5651</v>
      </c>
      <c r="V272" s="99"/>
      <c r="W272" s="99"/>
      <c r="X272" s="99" t="s">
        <v>5651</v>
      </c>
    </row>
    <row r="273" spans="1:24">
      <c r="A273" s="51">
        <v>1649</v>
      </c>
      <c r="B273" s="99" t="s">
        <v>6196</v>
      </c>
      <c r="C273" s="3">
        <v>43560</v>
      </c>
      <c r="D273" s="3">
        <v>43570</v>
      </c>
      <c r="E273" s="99" t="s">
        <v>5614</v>
      </c>
      <c r="F273" s="99" t="s">
        <v>6049</v>
      </c>
      <c r="G273" s="99" t="s">
        <v>5625</v>
      </c>
      <c r="H273" s="99" t="s">
        <v>5646</v>
      </c>
      <c r="I273" s="99" t="s">
        <v>5655</v>
      </c>
      <c r="J273" s="99" t="s">
        <v>5647</v>
      </c>
      <c r="K273" s="99">
        <v>150</v>
      </c>
      <c r="L273" s="99">
        <v>300</v>
      </c>
      <c r="M273" s="99">
        <v>300</v>
      </c>
      <c r="N273" s="99" t="s">
        <v>5627</v>
      </c>
      <c r="O273" s="99" t="s">
        <v>6197</v>
      </c>
      <c r="P273" s="99" t="s">
        <v>5748</v>
      </c>
      <c r="Q273" s="99" t="s">
        <v>5749</v>
      </c>
      <c r="R273" s="99" t="s">
        <v>6198</v>
      </c>
      <c r="S273" s="3">
        <v>45261</v>
      </c>
      <c r="T273" s="3">
        <v>45261</v>
      </c>
      <c r="U273" s="99" t="s">
        <v>5651</v>
      </c>
      <c r="V273" s="99"/>
      <c r="W273" s="99"/>
      <c r="X273" s="99" t="s">
        <v>5651</v>
      </c>
    </row>
    <row r="274" spans="1:24">
      <c r="A274" s="51">
        <v>1650</v>
      </c>
      <c r="B274" s="99" t="s">
        <v>6199</v>
      </c>
      <c r="C274" s="3">
        <v>43570</v>
      </c>
      <c r="D274" s="3">
        <v>43570</v>
      </c>
      <c r="E274" s="99" t="s">
        <v>5614</v>
      </c>
      <c r="F274" s="99" t="s">
        <v>6049</v>
      </c>
      <c r="G274" s="99" t="s">
        <v>5646</v>
      </c>
      <c r="H274" s="99" t="s">
        <v>5625</v>
      </c>
      <c r="I274" s="99" t="s">
        <v>5647</v>
      </c>
      <c r="J274" s="99" t="s">
        <v>5655</v>
      </c>
      <c r="K274" s="99">
        <v>204</v>
      </c>
      <c r="L274" s="99">
        <v>200</v>
      </c>
      <c r="M274" s="99">
        <v>200</v>
      </c>
      <c r="N274" s="99" t="s">
        <v>5627</v>
      </c>
      <c r="O274" s="99" t="s">
        <v>5747</v>
      </c>
      <c r="P274" s="99" t="s">
        <v>5748</v>
      </c>
      <c r="Q274" s="99" t="s">
        <v>5749</v>
      </c>
      <c r="R274" s="99" t="s">
        <v>6200</v>
      </c>
      <c r="S274" s="3">
        <v>44895</v>
      </c>
      <c r="T274" s="3">
        <v>44895</v>
      </c>
      <c r="U274" s="99" t="s">
        <v>5651</v>
      </c>
      <c r="V274" s="99"/>
      <c r="W274" s="99"/>
      <c r="X274" s="99" t="s">
        <v>5651</v>
      </c>
    </row>
    <row r="275" spans="1:24">
      <c r="A275" s="51">
        <v>1653</v>
      </c>
      <c r="B275" s="99" t="s">
        <v>6201</v>
      </c>
      <c r="C275" s="3">
        <v>43568</v>
      </c>
      <c r="D275" s="3">
        <v>43570</v>
      </c>
      <c r="E275" s="99" t="s">
        <v>5614</v>
      </c>
      <c r="F275" s="99" t="s">
        <v>6049</v>
      </c>
      <c r="G275" s="99" t="s">
        <v>5625</v>
      </c>
      <c r="H275" s="99" t="s">
        <v>5646</v>
      </c>
      <c r="I275" s="99" t="s">
        <v>5655</v>
      </c>
      <c r="J275" s="99" t="s">
        <v>5647</v>
      </c>
      <c r="K275" s="99">
        <v>118.6</v>
      </c>
      <c r="L275" s="99">
        <v>459.54</v>
      </c>
      <c r="M275" s="99">
        <v>448</v>
      </c>
      <c r="N275" s="99" t="s">
        <v>5627</v>
      </c>
      <c r="O275" s="99" t="s">
        <v>5828</v>
      </c>
      <c r="P275" s="99" t="s">
        <v>6055</v>
      </c>
      <c r="Q275" s="99" t="s">
        <v>5749</v>
      </c>
      <c r="R275" s="99" t="s">
        <v>5897</v>
      </c>
      <c r="S275" s="3">
        <v>45077</v>
      </c>
      <c r="T275" s="3">
        <v>45077</v>
      </c>
      <c r="U275" s="99" t="s">
        <v>5651</v>
      </c>
      <c r="V275" s="99"/>
      <c r="W275" s="99"/>
      <c r="X275" s="99" t="s">
        <v>5651</v>
      </c>
    </row>
    <row r="276" spans="1:24">
      <c r="A276" s="51">
        <v>1654</v>
      </c>
      <c r="B276" s="99" t="s">
        <v>6202</v>
      </c>
      <c r="C276" s="3">
        <v>43564</v>
      </c>
      <c r="D276" s="3">
        <v>43570</v>
      </c>
      <c r="E276" s="99" t="s">
        <v>5614</v>
      </c>
      <c r="F276" s="99" t="s">
        <v>6049</v>
      </c>
      <c r="G276" s="99" t="s">
        <v>5646</v>
      </c>
      <c r="H276" s="99" t="s">
        <v>5625</v>
      </c>
      <c r="I276" s="99" t="s">
        <v>5647</v>
      </c>
      <c r="J276" s="99" t="s">
        <v>5655</v>
      </c>
      <c r="K276" s="99">
        <v>262</v>
      </c>
      <c r="L276" s="99">
        <v>254.98</v>
      </c>
      <c r="M276" s="99">
        <v>250</v>
      </c>
      <c r="N276" s="99" t="s">
        <v>5627</v>
      </c>
      <c r="O276" s="99" t="s">
        <v>5828</v>
      </c>
      <c r="P276" s="99" t="s">
        <v>5748</v>
      </c>
      <c r="Q276" s="99" t="s">
        <v>5749</v>
      </c>
      <c r="R276" s="99" t="s">
        <v>6203</v>
      </c>
      <c r="S276" s="3">
        <v>46022</v>
      </c>
      <c r="T276" s="3">
        <v>46022</v>
      </c>
      <c r="U276" s="99" t="s">
        <v>5651</v>
      </c>
      <c r="V276" s="99"/>
      <c r="W276" s="99"/>
      <c r="X276" s="99" t="s">
        <v>5651</v>
      </c>
    </row>
    <row r="277" spans="1:24">
      <c r="A277" s="51">
        <v>1655</v>
      </c>
      <c r="B277" s="99" t="s">
        <v>6204</v>
      </c>
      <c r="C277" s="3">
        <v>43567</v>
      </c>
      <c r="D277" s="3">
        <v>43567</v>
      </c>
      <c r="E277" s="99" t="s">
        <v>5614</v>
      </c>
      <c r="F277" s="99" t="s">
        <v>6049</v>
      </c>
      <c r="G277" s="99" t="s">
        <v>5625</v>
      </c>
      <c r="H277" s="99" t="s">
        <v>5646</v>
      </c>
      <c r="I277" s="99" t="s">
        <v>5655</v>
      </c>
      <c r="J277" s="99" t="s">
        <v>5647</v>
      </c>
      <c r="K277" s="99">
        <v>200</v>
      </c>
      <c r="L277" s="99">
        <v>441</v>
      </c>
      <c r="M277" s="99">
        <v>400</v>
      </c>
      <c r="N277" s="99" t="s">
        <v>5627</v>
      </c>
      <c r="O277" s="99" t="s">
        <v>6205</v>
      </c>
      <c r="P277" s="99" t="s">
        <v>5748</v>
      </c>
      <c r="Q277" s="99" t="s">
        <v>5749</v>
      </c>
      <c r="R277" s="99" t="s">
        <v>6200</v>
      </c>
      <c r="S277" s="3">
        <v>44911</v>
      </c>
      <c r="T277" s="3">
        <v>44911</v>
      </c>
      <c r="U277" s="99" t="s">
        <v>5651</v>
      </c>
      <c r="V277" s="99"/>
      <c r="W277" s="99"/>
      <c r="X277" s="99" t="s">
        <v>5651</v>
      </c>
    </row>
    <row r="278" spans="1:24">
      <c r="A278" s="51">
        <v>1656</v>
      </c>
      <c r="B278" s="99" t="s">
        <v>6206</v>
      </c>
      <c r="C278" s="3">
        <v>43559</v>
      </c>
      <c r="D278" s="3">
        <v>43570</v>
      </c>
      <c r="E278" s="99" t="s">
        <v>5614</v>
      </c>
      <c r="F278" s="99" t="s">
        <v>6049</v>
      </c>
      <c r="G278" s="99" t="s">
        <v>5625</v>
      </c>
      <c r="H278" s="99"/>
      <c r="I278" s="99" t="s">
        <v>5655</v>
      </c>
      <c r="J278" s="99"/>
      <c r="K278" s="99">
        <v>200</v>
      </c>
      <c r="L278" s="99"/>
      <c r="M278" s="99">
        <v>200</v>
      </c>
      <c r="N278" s="99" t="s">
        <v>5627</v>
      </c>
      <c r="O278" s="99" t="s">
        <v>5618</v>
      </c>
      <c r="P278" s="99" t="s">
        <v>5619</v>
      </c>
      <c r="Q278" s="99" t="s">
        <v>3926</v>
      </c>
      <c r="R278" s="99" t="s">
        <v>6207</v>
      </c>
      <c r="S278" s="3">
        <v>45261</v>
      </c>
      <c r="T278" s="3">
        <v>45261</v>
      </c>
      <c r="U278" s="99" t="s">
        <v>5651</v>
      </c>
      <c r="V278" s="99"/>
      <c r="W278" s="99"/>
      <c r="X278" s="99" t="s">
        <v>5651</v>
      </c>
    </row>
    <row r="279" spans="1:24">
      <c r="A279" s="51">
        <v>1657</v>
      </c>
      <c r="B279" s="99" t="s">
        <v>6208</v>
      </c>
      <c r="C279" s="3">
        <v>43557</v>
      </c>
      <c r="D279" s="3">
        <v>43570</v>
      </c>
      <c r="E279" s="99" t="s">
        <v>5614</v>
      </c>
      <c r="F279" s="99" t="s">
        <v>6049</v>
      </c>
      <c r="G279" s="99" t="s">
        <v>5625</v>
      </c>
      <c r="H279" s="99"/>
      <c r="I279" s="99" t="s">
        <v>5655</v>
      </c>
      <c r="J279" s="99"/>
      <c r="K279" s="99">
        <v>200</v>
      </c>
      <c r="L279" s="99"/>
      <c r="M279" s="99">
        <v>200</v>
      </c>
      <c r="N279" s="99" t="s">
        <v>5627</v>
      </c>
      <c r="O279" s="99" t="s">
        <v>6143</v>
      </c>
      <c r="P279" s="99" t="s">
        <v>5619</v>
      </c>
      <c r="Q279" s="99" t="s">
        <v>3926</v>
      </c>
      <c r="R279" s="99" t="s">
        <v>6209</v>
      </c>
      <c r="S279" s="3">
        <v>45107</v>
      </c>
      <c r="T279" s="3">
        <v>45107</v>
      </c>
      <c r="U279" s="99" t="s">
        <v>5651</v>
      </c>
      <c r="V279" s="99"/>
      <c r="W279" s="99"/>
      <c r="X279" s="99" t="s">
        <v>5651</v>
      </c>
    </row>
    <row r="280" spans="1:24">
      <c r="A280" s="51">
        <v>1658</v>
      </c>
      <c r="B280" s="99" t="s">
        <v>6210</v>
      </c>
      <c r="C280" s="3">
        <v>43556</v>
      </c>
      <c r="D280" s="3">
        <v>43570</v>
      </c>
      <c r="E280" s="99" t="s">
        <v>5614</v>
      </c>
      <c r="F280" s="99" t="s">
        <v>6049</v>
      </c>
      <c r="G280" s="99" t="s">
        <v>5625</v>
      </c>
      <c r="H280" s="99"/>
      <c r="I280" s="99" t="s">
        <v>5655</v>
      </c>
      <c r="J280" s="99"/>
      <c r="K280" s="99">
        <v>200</v>
      </c>
      <c r="L280" s="99"/>
      <c r="M280" s="99">
        <v>200</v>
      </c>
      <c r="N280" s="99" t="s">
        <v>5627</v>
      </c>
      <c r="O280" s="99" t="s">
        <v>5697</v>
      </c>
      <c r="P280" s="99" t="s">
        <v>5619</v>
      </c>
      <c r="Q280" s="99" t="s">
        <v>3926</v>
      </c>
      <c r="R280" s="99" t="s">
        <v>5698</v>
      </c>
      <c r="S280" s="3">
        <v>45107</v>
      </c>
      <c r="T280" s="3">
        <v>45107</v>
      </c>
      <c r="U280" s="99" t="s">
        <v>5651</v>
      </c>
      <c r="V280" s="99"/>
      <c r="W280" s="99"/>
      <c r="X280" s="99" t="s">
        <v>5651</v>
      </c>
    </row>
    <row r="281" spans="1:24">
      <c r="A281" s="51">
        <v>1660</v>
      </c>
      <c r="B281" s="99" t="s">
        <v>6211</v>
      </c>
      <c r="C281" s="3">
        <v>43553</v>
      </c>
      <c r="D281" s="3">
        <v>43570</v>
      </c>
      <c r="E281" s="99" t="s">
        <v>5614</v>
      </c>
      <c r="F281" s="99" t="s">
        <v>6049</v>
      </c>
      <c r="G281" s="99" t="s">
        <v>5616</v>
      </c>
      <c r="H281" s="99"/>
      <c r="I281" s="99" t="s">
        <v>5616</v>
      </c>
      <c r="J281" s="99"/>
      <c r="K281" s="99">
        <v>352.5</v>
      </c>
      <c r="L281" s="99"/>
      <c r="M281" s="99">
        <v>300</v>
      </c>
      <c r="N281" s="99" t="s">
        <v>5627</v>
      </c>
      <c r="O281" s="99" t="s">
        <v>6212</v>
      </c>
      <c r="P281" s="99" t="s">
        <v>5642</v>
      </c>
      <c r="Q281" s="99" t="s">
        <v>3926</v>
      </c>
      <c r="R281" s="99" t="s">
        <v>6213</v>
      </c>
      <c r="S281" s="3">
        <v>45291</v>
      </c>
      <c r="T281" s="3">
        <v>45291</v>
      </c>
      <c r="U281" s="99" t="s">
        <v>5651</v>
      </c>
      <c r="V281" s="99"/>
      <c r="W281" s="99"/>
      <c r="X281" s="99" t="s">
        <v>5651</v>
      </c>
    </row>
    <row r="282" spans="1:24">
      <c r="A282" s="51">
        <v>1661</v>
      </c>
      <c r="B282" s="99" t="s">
        <v>6214</v>
      </c>
      <c r="C282" s="3">
        <v>43560</v>
      </c>
      <c r="D282" s="3">
        <v>43570</v>
      </c>
      <c r="E282" s="99" t="s">
        <v>5614</v>
      </c>
      <c r="F282" s="99" t="s">
        <v>6049</v>
      </c>
      <c r="G282" s="99" t="s">
        <v>5616</v>
      </c>
      <c r="H282" s="99"/>
      <c r="I282" s="99" t="s">
        <v>5616</v>
      </c>
      <c r="J282" s="99"/>
      <c r="K282" s="99">
        <v>300</v>
      </c>
      <c r="L282" s="99"/>
      <c r="M282" s="99">
        <v>300</v>
      </c>
      <c r="N282" s="99" t="s">
        <v>5627</v>
      </c>
      <c r="O282" s="99" t="s">
        <v>5641</v>
      </c>
      <c r="P282" s="99" t="s">
        <v>5642</v>
      </c>
      <c r="Q282" s="99" t="s">
        <v>3926</v>
      </c>
      <c r="R282" s="99" t="s">
        <v>6213</v>
      </c>
      <c r="S282" s="3">
        <v>45627</v>
      </c>
      <c r="T282" s="3">
        <v>45627</v>
      </c>
      <c r="U282" s="99" t="s">
        <v>5651</v>
      </c>
      <c r="V282" s="99"/>
      <c r="W282" s="99"/>
      <c r="X282" s="99" t="s">
        <v>5651</v>
      </c>
    </row>
    <row r="283" spans="1:24">
      <c r="A283" s="51">
        <v>1662</v>
      </c>
      <c r="B283" s="99" t="s">
        <v>6215</v>
      </c>
      <c r="C283" s="3">
        <v>43561</v>
      </c>
      <c r="D283" s="3">
        <v>43570</v>
      </c>
      <c r="E283" s="99" t="s">
        <v>5614</v>
      </c>
      <c r="F283" s="99" t="s">
        <v>6049</v>
      </c>
      <c r="G283" s="99" t="s">
        <v>5625</v>
      </c>
      <c r="H283" s="99"/>
      <c r="I283" s="99" t="s">
        <v>5655</v>
      </c>
      <c r="J283" s="99"/>
      <c r="K283" s="99">
        <v>50.77</v>
      </c>
      <c r="L283" s="99"/>
      <c r="M283" s="99">
        <v>50</v>
      </c>
      <c r="N283" s="99" t="s">
        <v>5627</v>
      </c>
      <c r="O283" s="99" t="s">
        <v>5618</v>
      </c>
      <c r="P283" s="99" t="s">
        <v>5619</v>
      </c>
      <c r="Q283" s="99" t="s">
        <v>3926</v>
      </c>
      <c r="R283" s="99" t="s">
        <v>6216</v>
      </c>
      <c r="S283" s="3">
        <v>44895</v>
      </c>
      <c r="T283" s="3">
        <v>44895</v>
      </c>
      <c r="U283" s="99" t="s">
        <v>5651</v>
      </c>
      <c r="V283" s="99"/>
      <c r="W283" s="99"/>
      <c r="X283" s="99" t="s">
        <v>5651</v>
      </c>
    </row>
    <row r="284" spans="1:24">
      <c r="A284" s="51">
        <v>1663</v>
      </c>
      <c r="B284" s="99" t="s">
        <v>6217</v>
      </c>
      <c r="C284" s="3">
        <v>43568</v>
      </c>
      <c r="D284" s="3">
        <v>43570</v>
      </c>
      <c r="E284" s="99" t="s">
        <v>5614</v>
      </c>
      <c r="F284" s="99" t="s">
        <v>6049</v>
      </c>
      <c r="G284" s="99" t="s">
        <v>5625</v>
      </c>
      <c r="H284" s="99" t="s">
        <v>5646</v>
      </c>
      <c r="I284" s="99" t="s">
        <v>5655</v>
      </c>
      <c r="J284" s="99" t="s">
        <v>5647</v>
      </c>
      <c r="K284" s="99">
        <v>112.6</v>
      </c>
      <c r="L284" s="99">
        <v>459.54</v>
      </c>
      <c r="M284" s="99">
        <v>450</v>
      </c>
      <c r="N284" s="99" t="s">
        <v>5627</v>
      </c>
      <c r="O284" s="99" t="s">
        <v>6218</v>
      </c>
      <c r="P284" s="99" t="s">
        <v>6055</v>
      </c>
      <c r="Q284" s="99" t="s">
        <v>3926</v>
      </c>
      <c r="R284" s="99" t="s">
        <v>5961</v>
      </c>
      <c r="S284" s="3">
        <v>45077</v>
      </c>
      <c r="T284" s="3">
        <v>45077</v>
      </c>
      <c r="U284" s="99" t="s">
        <v>5651</v>
      </c>
      <c r="V284" s="99"/>
      <c r="W284" s="99"/>
      <c r="X284" s="99" t="s">
        <v>5651</v>
      </c>
    </row>
    <row r="285" spans="1:24">
      <c r="A285" s="51">
        <v>1664</v>
      </c>
      <c r="B285" s="99" t="s">
        <v>6219</v>
      </c>
      <c r="C285" s="3">
        <v>43553</v>
      </c>
      <c r="D285" s="3">
        <v>43570</v>
      </c>
      <c r="E285" s="99" t="s">
        <v>5614</v>
      </c>
      <c r="F285" s="99" t="s">
        <v>6049</v>
      </c>
      <c r="G285" s="99" t="s">
        <v>5625</v>
      </c>
      <c r="H285" s="99"/>
      <c r="I285" s="99" t="s">
        <v>5655</v>
      </c>
      <c r="J285" s="99"/>
      <c r="K285" s="99">
        <v>500</v>
      </c>
      <c r="L285" s="99"/>
      <c r="M285" s="99">
        <v>500</v>
      </c>
      <c r="N285" s="99" t="s">
        <v>5627</v>
      </c>
      <c r="O285" s="99" t="s">
        <v>6220</v>
      </c>
      <c r="P285" s="99" t="s">
        <v>5642</v>
      </c>
      <c r="Q285" s="99" t="s">
        <v>3926</v>
      </c>
      <c r="R285" s="99" t="s">
        <v>5698</v>
      </c>
      <c r="S285" s="3">
        <v>44561</v>
      </c>
      <c r="T285" s="3">
        <v>44561</v>
      </c>
      <c r="U285" s="99" t="s">
        <v>5651</v>
      </c>
      <c r="V285" s="99"/>
      <c r="W285" s="99"/>
      <c r="X285" s="99" t="s">
        <v>5651</v>
      </c>
    </row>
    <row r="286" spans="1:24">
      <c r="A286" s="51">
        <v>1665</v>
      </c>
      <c r="B286" s="99" t="s">
        <v>6221</v>
      </c>
      <c r="C286" s="3">
        <v>43556</v>
      </c>
      <c r="D286" s="3">
        <v>43570</v>
      </c>
      <c r="E286" s="99" t="s">
        <v>5614</v>
      </c>
      <c r="F286" s="99" t="s">
        <v>6049</v>
      </c>
      <c r="G286" s="99" t="s">
        <v>5625</v>
      </c>
      <c r="H286" s="99" t="s">
        <v>5646</v>
      </c>
      <c r="I286" s="99" t="s">
        <v>5655</v>
      </c>
      <c r="J286" s="99" t="s">
        <v>5647</v>
      </c>
      <c r="K286" s="99">
        <v>360</v>
      </c>
      <c r="L286" s="99">
        <v>360</v>
      </c>
      <c r="M286" s="99">
        <v>360</v>
      </c>
      <c r="N286" s="99" t="s">
        <v>5627</v>
      </c>
      <c r="O286" s="99" t="s">
        <v>5697</v>
      </c>
      <c r="P286" s="99" t="s">
        <v>5619</v>
      </c>
      <c r="Q286" s="99" t="s">
        <v>3926</v>
      </c>
      <c r="R286" s="99" t="s">
        <v>5698</v>
      </c>
      <c r="S286" s="3">
        <v>45078</v>
      </c>
      <c r="T286" s="3">
        <v>45078</v>
      </c>
      <c r="U286" s="99" t="s">
        <v>5651</v>
      </c>
      <c r="V286" s="99"/>
      <c r="W286" s="99"/>
      <c r="X286" s="99" t="s">
        <v>5651</v>
      </c>
    </row>
    <row r="287" spans="1:24">
      <c r="A287" s="51">
        <v>1666</v>
      </c>
      <c r="B287" s="99" t="s">
        <v>6222</v>
      </c>
      <c r="C287" s="3">
        <v>43560</v>
      </c>
      <c r="D287" s="3">
        <v>43570</v>
      </c>
      <c r="E287" s="99" t="s">
        <v>5614</v>
      </c>
      <c r="F287" s="99" t="s">
        <v>6049</v>
      </c>
      <c r="G287" s="99" t="s">
        <v>5625</v>
      </c>
      <c r="H287" s="99" t="s">
        <v>5646</v>
      </c>
      <c r="I287" s="99" t="s">
        <v>5655</v>
      </c>
      <c r="J287" s="99" t="s">
        <v>5647</v>
      </c>
      <c r="K287" s="99">
        <v>210.6</v>
      </c>
      <c r="L287" s="99">
        <v>421.2</v>
      </c>
      <c r="M287" s="99">
        <v>400</v>
      </c>
      <c r="N287" s="99" t="s">
        <v>5627</v>
      </c>
      <c r="O287" s="99" t="s">
        <v>5697</v>
      </c>
      <c r="P287" s="99" t="s">
        <v>5619</v>
      </c>
      <c r="Q287" s="99" t="s">
        <v>3926</v>
      </c>
      <c r="R287" s="99" t="s">
        <v>5698</v>
      </c>
      <c r="S287" s="3">
        <v>45261</v>
      </c>
      <c r="T287" s="3">
        <v>45261</v>
      </c>
      <c r="U287" s="99" t="s">
        <v>5651</v>
      </c>
      <c r="V287" s="99"/>
      <c r="W287" s="99"/>
      <c r="X287" s="99" t="s">
        <v>5651</v>
      </c>
    </row>
    <row r="288" spans="1:24">
      <c r="A288" s="51">
        <v>1667</v>
      </c>
      <c r="B288" s="99" t="s">
        <v>6223</v>
      </c>
      <c r="C288" s="3">
        <v>43567</v>
      </c>
      <c r="D288" s="3">
        <v>43570</v>
      </c>
      <c r="E288" s="99" t="s">
        <v>5614</v>
      </c>
      <c r="F288" s="99" t="s">
        <v>6049</v>
      </c>
      <c r="G288" s="99" t="s">
        <v>5646</v>
      </c>
      <c r="H288" s="99" t="s">
        <v>5625</v>
      </c>
      <c r="I288" s="99" t="s">
        <v>5647</v>
      </c>
      <c r="J288" s="99" t="s">
        <v>5655</v>
      </c>
      <c r="K288" s="99">
        <v>153.69999999999999</v>
      </c>
      <c r="L288" s="99">
        <v>52.13</v>
      </c>
      <c r="M288" s="99">
        <v>150</v>
      </c>
      <c r="N288" s="99" t="s">
        <v>5627</v>
      </c>
      <c r="O288" s="99" t="s">
        <v>5697</v>
      </c>
      <c r="P288" s="99" t="s">
        <v>5619</v>
      </c>
      <c r="Q288" s="99" t="s">
        <v>3926</v>
      </c>
      <c r="R288" s="99" t="s">
        <v>5698</v>
      </c>
      <c r="S288" s="3">
        <v>44926</v>
      </c>
      <c r="T288" s="3">
        <v>44926</v>
      </c>
      <c r="U288" s="99" t="s">
        <v>5651</v>
      </c>
      <c r="V288" s="99"/>
      <c r="W288" s="99"/>
      <c r="X288" s="99" t="s">
        <v>5651</v>
      </c>
    </row>
    <row r="289" spans="1:24">
      <c r="A289" s="51">
        <v>1668</v>
      </c>
      <c r="B289" s="99" t="s">
        <v>6224</v>
      </c>
      <c r="C289" s="3">
        <v>43567</v>
      </c>
      <c r="D289" s="3">
        <v>43570</v>
      </c>
      <c r="E289" s="99" t="s">
        <v>5614</v>
      </c>
      <c r="F289" s="99" t="s">
        <v>6049</v>
      </c>
      <c r="G289" s="99" t="s">
        <v>5625</v>
      </c>
      <c r="H289" s="99"/>
      <c r="I289" s="99" t="s">
        <v>5655</v>
      </c>
      <c r="J289" s="99"/>
      <c r="K289" s="99">
        <v>51</v>
      </c>
      <c r="L289" s="99"/>
      <c r="M289" s="99">
        <v>50</v>
      </c>
      <c r="N289" s="99" t="s">
        <v>5627</v>
      </c>
      <c r="O289" s="99" t="s">
        <v>5618</v>
      </c>
      <c r="P289" s="99" t="s">
        <v>5619</v>
      </c>
      <c r="Q289" s="99" t="s">
        <v>3926</v>
      </c>
      <c r="R289" s="99" t="s">
        <v>6225</v>
      </c>
      <c r="S289" s="3">
        <v>44531</v>
      </c>
      <c r="T289" s="3">
        <v>44531</v>
      </c>
      <c r="U289" s="99" t="s">
        <v>5651</v>
      </c>
      <c r="V289" s="99"/>
      <c r="W289" s="99"/>
      <c r="X289" s="99" t="s">
        <v>5651</v>
      </c>
    </row>
    <row r="290" spans="1:24">
      <c r="A290" s="51">
        <v>1669</v>
      </c>
      <c r="B290" s="99" t="s">
        <v>6226</v>
      </c>
      <c r="C290" s="3">
        <v>43568</v>
      </c>
      <c r="D290" s="3">
        <v>43570</v>
      </c>
      <c r="E290" s="99" t="s">
        <v>5614</v>
      </c>
      <c r="F290" s="99" t="s">
        <v>6049</v>
      </c>
      <c r="G290" s="99" t="s">
        <v>5625</v>
      </c>
      <c r="H290" s="99"/>
      <c r="I290" s="99" t="s">
        <v>5655</v>
      </c>
      <c r="J290" s="99"/>
      <c r="K290" s="99">
        <v>101.5</v>
      </c>
      <c r="L290" s="99"/>
      <c r="M290" s="99">
        <v>100</v>
      </c>
      <c r="N290" s="99" t="s">
        <v>5627</v>
      </c>
      <c r="O290" s="99" t="s">
        <v>5618</v>
      </c>
      <c r="P290" s="99" t="s">
        <v>6055</v>
      </c>
      <c r="Q290" s="99" t="s">
        <v>3926</v>
      </c>
      <c r="R290" s="99" t="s">
        <v>6227</v>
      </c>
      <c r="S290" s="3">
        <v>45077</v>
      </c>
      <c r="T290" s="3">
        <v>45077</v>
      </c>
      <c r="U290" s="99" t="s">
        <v>5651</v>
      </c>
      <c r="V290" s="99"/>
      <c r="W290" s="99"/>
      <c r="X290" s="99" t="s">
        <v>5651</v>
      </c>
    </row>
    <row r="291" spans="1:24">
      <c r="A291" s="51">
        <v>1670</v>
      </c>
      <c r="B291" s="99" t="s">
        <v>6228</v>
      </c>
      <c r="C291" s="3">
        <v>43556</v>
      </c>
      <c r="D291" s="3">
        <v>43570</v>
      </c>
      <c r="E291" s="99" t="s">
        <v>5614</v>
      </c>
      <c r="F291" s="99" t="s">
        <v>6049</v>
      </c>
      <c r="G291" s="99" t="s">
        <v>5625</v>
      </c>
      <c r="H291" s="99"/>
      <c r="I291" s="99" t="s">
        <v>5655</v>
      </c>
      <c r="J291" s="99"/>
      <c r="K291" s="99">
        <v>200</v>
      </c>
      <c r="L291" s="99"/>
      <c r="M291" s="99">
        <v>200</v>
      </c>
      <c r="N291" s="99" t="s">
        <v>5627</v>
      </c>
      <c r="O291" s="99" t="s">
        <v>5618</v>
      </c>
      <c r="P291" s="99" t="s">
        <v>5619</v>
      </c>
      <c r="Q291" s="99" t="s">
        <v>3926</v>
      </c>
      <c r="R291" s="99" t="s">
        <v>6229</v>
      </c>
      <c r="S291" s="3">
        <v>45107</v>
      </c>
      <c r="T291" s="3">
        <v>45107</v>
      </c>
      <c r="U291" s="99" t="s">
        <v>5651</v>
      </c>
      <c r="V291" s="99"/>
      <c r="W291" s="99"/>
      <c r="X291" s="99" t="s">
        <v>5651</v>
      </c>
    </row>
    <row r="292" spans="1:24">
      <c r="A292" s="51">
        <v>1671</v>
      </c>
      <c r="B292" s="99" t="s">
        <v>6230</v>
      </c>
      <c r="C292" s="3">
        <v>43571</v>
      </c>
      <c r="D292" s="3">
        <v>43570</v>
      </c>
      <c r="E292" s="99" t="s">
        <v>5614</v>
      </c>
      <c r="F292" s="99" t="s">
        <v>6049</v>
      </c>
      <c r="G292" s="99" t="s">
        <v>5625</v>
      </c>
      <c r="H292" s="99"/>
      <c r="I292" s="99" t="s">
        <v>5655</v>
      </c>
      <c r="J292" s="99"/>
      <c r="K292" s="99">
        <v>26.6</v>
      </c>
      <c r="L292" s="99"/>
      <c r="M292" s="99">
        <v>25</v>
      </c>
      <c r="N292" s="99" t="s">
        <v>5627</v>
      </c>
      <c r="O292" s="99" t="s">
        <v>6231</v>
      </c>
      <c r="P292" s="99" t="s">
        <v>6055</v>
      </c>
      <c r="Q292" s="99" t="s">
        <v>3926</v>
      </c>
      <c r="R292" s="99" t="s">
        <v>6232</v>
      </c>
      <c r="S292" s="3">
        <v>44561</v>
      </c>
      <c r="T292" s="3">
        <v>44561</v>
      </c>
      <c r="U292" s="99" t="s">
        <v>5651</v>
      </c>
      <c r="V292" s="99"/>
      <c r="W292" s="99"/>
      <c r="X292" s="99" t="s">
        <v>5651</v>
      </c>
    </row>
    <row r="293" spans="1:24">
      <c r="A293" s="51">
        <v>1672</v>
      </c>
      <c r="B293" s="99" t="s">
        <v>6233</v>
      </c>
      <c r="C293" s="3">
        <v>43560</v>
      </c>
      <c r="D293" s="3">
        <v>43570</v>
      </c>
      <c r="E293" s="99" t="s">
        <v>5614</v>
      </c>
      <c r="F293" s="99" t="s">
        <v>6049</v>
      </c>
      <c r="G293" s="99" t="s">
        <v>5616</v>
      </c>
      <c r="H293" s="99" t="s">
        <v>5625</v>
      </c>
      <c r="I293" s="99" t="s">
        <v>5616</v>
      </c>
      <c r="J293" s="99" t="s">
        <v>5655</v>
      </c>
      <c r="K293" s="99">
        <v>205.8</v>
      </c>
      <c r="L293" s="99">
        <v>205</v>
      </c>
      <c r="M293" s="99">
        <v>400</v>
      </c>
      <c r="N293" s="99" t="s">
        <v>5627</v>
      </c>
      <c r="O293" s="99" t="s">
        <v>5618</v>
      </c>
      <c r="P293" s="99" t="s">
        <v>5619</v>
      </c>
      <c r="Q293" s="99" t="s">
        <v>3926</v>
      </c>
      <c r="R293" s="99" t="s">
        <v>6234</v>
      </c>
      <c r="S293" s="3">
        <v>44469</v>
      </c>
      <c r="T293" s="3">
        <v>44469</v>
      </c>
      <c r="U293" s="99" t="s">
        <v>5651</v>
      </c>
      <c r="V293" s="99"/>
      <c r="W293" s="99"/>
      <c r="X293" s="99" t="s">
        <v>5651</v>
      </c>
    </row>
    <row r="294" spans="1:24">
      <c r="A294" s="51">
        <v>1673</v>
      </c>
      <c r="B294" s="99" t="s">
        <v>6235</v>
      </c>
      <c r="C294" s="3">
        <v>43557</v>
      </c>
      <c r="D294" s="3">
        <v>43570</v>
      </c>
      <c r="E294" s="99" t="s">
        <v>5614</v>
      </c>
      <c r="F294" s="99" t="s">
        <v>6049</v>
      </c>
      <c r="G294" s="99" t="s">
        <v>5625</v>
      </c>
      <c r="H294" s="99"/>
      <c r="I294" s="99" t="s">
        <v>5655</v>
      </c>
      <c r="J294" s="99"/>
      <c r="K294" s="99">
        <v>300</v>
      </c>
      <c r="L294" s="99"/>
      <c r="M294" s="99">
        <v>300</v>
      </c>
      <c r="N294" s="99" t="s">
        <v>5627</v>
      </c>
      <c r="O294" s="99" t="s">
        <v>5618</v>
      </c>
      <c r="P294" s="99" t="s">
        <v>5619</v>
      </c>
      <c r="Q294" s="99" t="s">
        <v>3926</v>
      </c>
      <c r="R294" s="99" t="s">
        <v>6236</v>
      </c>
      <c r="S294" s="3">
        <v>45107</v>
      </c>
      <c r="T294" s="3">
        <v>45107</v>
      </c>
      <c r="U294" s="99" t="s">
        <v>5651</v>
      </c>
      <c r="V294" s="99"/>
      <c r="W294" s="99"/>
      <c r="X294" s="99" t="s">
        <v>5651</v>
      </c>
    </row>
    <row r="295" spans="1:24">
      <c r="A295" s="51">
        <v>1674</v>
      </c>
      <c r="B295" s="99" t="s">
        <v>6237</v>
      </c>
      <c r="C295" s="3">
        <v>43567</v>
      </c>
      <c r="D295" s="3">
        <v>43570</v>
      </c>
      <c r="E295" s="99" t="s">
        <v>5614</v>
      </c>
      <c r="F295" s="99" t="s">
        <v>6049</v>
      </c>
      <c r="G295" s="99" t="s">
        <v>5625</v>
      </c>
      <c r="H295" s="99"/>
      <c r="I295" s="99" t="s">
        <v>5626</v>
      </c>
      <c r="J295" s="99"/>
      <c r="K295" s="99">
        <v>500</v>
      </c>
      <c r="L295" s="99"/>
      <c r="M295" s="99">
        <v>500</v>
      </c>
      <c r="N295" s="99" t="s">
        <v>5627</v>
      </c>
      <c r="O295" s="99" t="s">
        <v>5618</v>
      </c>
      <c r="P295" s="99" t="s">
        <v>5619</v>
      </c>
      <c r="Q295" s="99" t="s">
        <v>3926</v>
      </c>
      <c r="R295" s="99" t="s">
        <v>6238</v>
      </c>
      <c r="S295" s="3">
        <v>46113</v>
      </c>
      <c r="T295" s="3">
        <v>46113</v>
      </c>
      <c r="U295" s="99" t="s">
        <v>5651</v>
      </c>
      <c r="V295" s="99"/>
      <c r="W295" s="99"/>
      <c r="X295" s="99" t="s">
        <v>5651</v>
      </c>
    </row>
    <row r="296" spans="1:24">
      <c r="A296" s="51">
        <v>1675</v>
      </c>
      <c r="B296" s="99" t="s">
        <v>6239</v>
      </c>
      <c r="C296" s="3">
        <v>43560</v>
      </c>
      <c r="D296" s="3">
        <v>43570</v>
      </c>
      <c r="E296" s="99" t="s">
        <v>5614</v>
      </c>
      <c r="F296" s="99" t="s">
        <v>6049</v>
      </c>
      <c r="G296" s="99" t="s">
        <v>5625</v>
      </c>
      <c r="H296" s="99"/>
      <c r="I296" s="99" t="s">
        <v>5655</v>
      </c>
      <c r="J296" s="99"/>
      <c r="K296" s="99">
        <v>122</v>
      </c>
      <c r="L296" s="99"/>
      <c r="M296" s="99">
        <v>120</v>
      </c>
      <c r="N296" s="99" t="s">
        <v>5627</v>
      </c>
      <c r="O296" s="99" t="s">
        <v>5618</v>
      </c>
      <c r="P296" s="99" t="s">
        <v>5619</v>
      </c>
      <c r="Q296" s="99" t="s">
        <v>3926</v>
      </c>
      <c r="R296" s="99" t="s">
        <v>6240</v>
      </c>
      <c r="S296" s="3">
        <v>44561</v>
      </c>
      <c r="T296" s="3">
        <v>44561</v>
      </c>
      <c r="U296" s="99" t="s">
        <v>5651</v>
      </c>
      <c r="V296" s="99"/>
      <c r="W296" s="99"/>
      <c r="X296" s="99" t="s">
        <v>5651</v>
      </c>
    </row>
    <row r="297" spans="1:24">
      <c r="A297" s="51" t="s">
        <v>9</v>
      </c>
      <c r="B297" s="99" t="s">
        <v>6241</v>
      </c>
      <c r="E297" s="99"/>
      <c r="F297" s="99"/>
      <c r="G297" s="99"/>
      <c r="H297" s="99"/>
      <c r="I297" s="99"/>
      <c r="J297" s="99"/>
      <c r="K297" s="99"/>
      <c r="L297" s="99"/>
      <c r="M297" s="99"/>
      <c r="N297" s="99"/>
      <c r="O297" s="99"/>
      <c r="P297" s="99"/>
      <c r="Q297" s="99"/>
      <c r="R297" s="99"/>
      <c r="S297" s="99"/>
      <c r="T297" s="99"/>
      <c r="U297" s="99"/>
      <c r="V297" s="99"/>
      <c r="W297" s="99"/>
      <c r="X297" s="99"/>
    </row>
    <row r="298" spans="1:24">
      <c r="A298" s="51" t="s">
        <v>6033</v>
      </c>
      <c r="B298" s="99" t="s">
        <v>6242</v>
      </c>
      <c r="E298" s="99"/>
      <c r="F298" s="99"/>
      <c r="G298" s="99"/>
      <c r="H298" s="99"/>
      <c r="I298" s="99"/>
      <c r="J298" s="99"/>
      <c r="K298" s="99"/>
      <c r="L298" s="99"/>
      <c r="M298" s="99"/>
      <c r="N298" s="99"/>
      <c r="O298" s="99"/>
      <c r="P298" s="99"/>
      <c r="Q298" s="99"/>
      <c r="R298" s="99"/>
      <c r="S298" s="99"/>
      <c r="T298" s="99"/>
      <c r="U298" s="99"/>
      <c r="V298" s="99"/>
      <c r="W298" s="99"/>
      <c r="X298" s="99"/>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C48"/>
  <sheetViews>
    <sheetView workbookViewId="0">
      <selection activeCell="B32" sqref="B32"/>
    </sheetView>
  </sheetViews>
  <sheetFormatPr baseColWidth="10" defaultColWidth="8.83203125" defaultRowHeight="15"/>
  <cols>
    <col min="1" max="1" width="23.1640625" bestFit="1" customWidth="1"/>
    <col min="2" max="2" width="36.83203125" bestFit="1" customWidth="1"/>
  </cols>
  <sheetData>
    <row r="1" spans="1:3">
      <c r="A1" s="99" t="s">
        <v>6243</v>
      </c>
      <c r="B1" s="99" t="s">
        <v>6244</v>
      </c>
      <c r="C1" s="99"/>
    </row>
    <row r="2" spans="1:3">
      <c r="A2" s="99" t="s">
        <v>6245</v>
      </c>
      <c r="B2" s="99" t="s">
        <v>2399</v>
      </c>
      <c r="C2" s="99"/>
    </row>
    <row r="3" spans="1:3">
      <c r="A3" s="99" t="s">
        <v>6245</v>
      </c>
      <c r="B3" s="99" t="s">
        <v>2401</v>
      </c>
      <c r="C3" s="99"/>
    </row>
    <row r="4" spans="1:3">
      <c r="A4" s="99" t="s">
        <v>6245</v>
      </c>
      <c r="B4" s="99" t="s">
        <v>2406</v>
      </c>
      <c r="C4" s="99"/>
    </row>
    <row r="5" spans="1:3">
      <c r="A5" s="99" t="s">
        <v>6245</v>
      </c>
      <c r="B5" s="99" t="s">
        <v>2419</v>
      </c>
      <c r="C5" s="99"/>
    </row>
    <row r="6" spans="1:3">
      <c r="A6" s="99" t="s">
        <v>2412</v>
      </c>
      <c r="B6" s="99" t="s">
        <v>2403</v>
      </c>
      <c r="C6" s="99"/>
    </row>
    <row r="7" spans="1:3">
      <c r="A7" s="99" t="s">
        <v>2412</v>
      </c>
      <c r="B7" s="99" t="s">
        <v>2431</v>
      </c>
      <c r="C7" s="99"/>
    </row>
    <row r="8" spans="1:3">
      <c r="A8" s="99" t="s">
        <v>2412</v>
      </c>
      <c r="B8" s="99" t="s">
        <v>2415</v>
      </c>
      <c r="C8" s="99"/>
    </row>
    <row r="9" spans="1:3">
      <c r="A9" s="99" t="s">
        <v>2412</v>
      </c>
      <c r="B9" s="99" t="s">
        <v>2416</v>
      </c>
      <c r="C9" s="99"/>
    </row>
    <row r="10" spans="1:3">
      <c r="A10" s="99" t="s">
        <v>6246</v>
      </c>
      <c r="B10" s="99" t="s">
        <v>2404</v>
      </c>
      <c r="C10" s="99"/>
    </row>
    <row r="11" spans="1:3">
      <c r="A11" s="99" t="s">
        <v>6246</v>
      </c>
      <c r="B11" s="99" t="s">
        <v>2407</v>
      </c>
      <c r="C11" s="99"/>
    </row>
    <row r="12" spans="1:3">
      <c r="A12" s="99" t="s">
        <v>2411</v>
      </c>
      <c r="B12" s="99" t="s">
        <v>2405</v>
      </c>
      <c r="C12" s="99"/>
    </row>
    <row r="13" spans="1:3">
      <c r="A13" s="99" t="s">
        <v>2411</v>
      </c>
      <c r="B13" s="99" t="s">
        <v>2408</v>
      </c>
      <c r="C13" s="99"/>
    </row>
    <row r="14" spans="1:3">
      <c r="A14" s="99" t="s">
        <v>2411</v>
      </c>
      <c r="B14" s="99" t="s">
        <v>2411</v>
      </c>
      <c r="C14" s="99"/>
    </row>
    <row r="15" spans="1:3">
      <c r="A15" s="99" t="s">
        <v>2411</v>
      </c>
      <c r="B15" s="99" t="s">
        <v>2413</v>
      </c>
      <c r="C15" s="99"/>
    </row>
    <row r="16" spans="1:3">
      <c r="A16" s="99" t="s">
        <v>2411</v>
      </c>
      <c r="B16" s="99" t="s">
        <v>2414</v>
      </c>
      <c r="C16" s="99"/>
    </row>
    <row r="17" spans="1:3">
      <c r="A17" s="99" t="s">
        <v>6247</v>
      </c>
      <c r="B17" s="99" t="s">
        <v>2418</v>
      </c>
      <c r="C17" s="99"/>
    </row>
    <row r="18" spans="1:3">
      <c r="A18" s="99" t="s">
        <v>2429</v>
      </c>
      <c r="B18" s="99" t="s">
        <v>2429</v>
      </c>
      <c r="C18" s="99"/>
    </row>
    <row r="19" spans="1:3">
      <c r="A19" s="99" t="s">
        <v>592</v>
      </c>
      <c r="B19" s="99" t="s">
        <v>592</v>
      </c>
      <c r="C19" s="99"/>
    </row>
    <row r="20" spans="1:3">
      <c r="A20" s="99" t="s">
        <v>6248</v>
      </c>
      <c r="B20" s="99" t="s">
        <v>2410</v>
      </c>
      <c r="C20" s="99"/>
    </row>
    <row r="21" spans="1:3">
      <c r="A21" s="99" t="s">
        <v>6249</v>
      </c>
      <c r="B21" s="99" t="s">
        <v>2417</v>
      </c>
      <c r="C21" s="99"/>
    </row>
    <row r="22" spans="1:3">
      <c r="A22" s="99" t="s">
        <v>2423</v>
      </c>
      <c r="B22" s="99" t="s">
        <v>2420</v>
      </c>
      <c r="C22" s="99"/>
    </row>
    <row r="23" spans="1:3">
      <c r="A23" s="99" t="s">
        <v>2423</v>
      </c>
      <c r="B23" s="99" t="s">
        <v>2421</v>
      </c>
      <c r="C23" s="99"/>
    </row>
    <row r="24" spans="1:3">
      <c r="A24" s="99" t="s">
        <v>2423</v>
      </c>
      <c r="B24" s="99" t="s">
        <v>2423</v>
      </c>
      <c r="C24" s="99"/>
    </row>
    <row r="25" spans="1:3">
      <c r="A25" s="99" t="s">
        <v>2422</v>
      </c>
      <c r="B25" s="99" t="s">
        <v>2409</v>
      </c>
      <c r="C25" s="99"/>
    </row>
    <row r="26" spans="1:3">
      <c r="A26" s="99" t="s">
        <v>2422</v>
      </c>
      <c r="B26" s="99" t="s">
        <v>2422</v>
      </c>
      <c r="C26" s="99"/>
    </row>
    <row r="27" spans="1:3">
      <c r="A27" s="99" t="s">
        <v>2422</v>
      </c>
      <c r="B27" s="99" t="s">
        <v>2424</v>
      </c>
      <c r="C27" s="99"/>
    </row>
    <row r="28" spans="1:3">
      <c r="A28" s="99" t="s">
        <v>6250</v>
      </c>
      <c r="B28" s="99" t="s">
        <v>2075</v>
      </c>
      <c r="C28" s="99"/>
    </row>
    <row r="29" spans="1:3">
      <c r="A29" s="99" t="s">
        <v>6250</v>
      </c>
      <c r="B29" s="99" t="s">
        <v>2077</v>
      </c>
      <c r="C29" s="99"/>
    </row>
    <row r="30" spans="1:3">
      <c r="A30" s="99" t="s">
        <v>6250</v>
      </c>
      <c r="B30" s="99" t="s">
        <v>2081</v>
      </c>
      <c r="C30" s="99"/>
    </row>
    <row r="31" spans="1:3">
      <c r="A31" s="99" t="s">
        <v>6250</v>
      </c>
      <c r="B31" s="99" t="s">
        <v>2094</v>
      </c>
      <c r="C31" s="99"/>
    </row>
    <row r="32" spans="1:3">
      <c r="A32" s="99" t="s">
        <v>6250</v>
      </c>
      <c r="B32" s="99" t="s">
        <v>2095</v>
      </c>
      <c r="C32" s="99"/>
    </row>
    <row r="33" spans="1:3">
      <c r="A33" s="99" t="s">
        <v>2087</v>
      </c>
      <c r="B33" s="99" t="s">
        <v>2079</v>
      </c>
      <c r="C33" s="99"/>
    </row>
    <row r="34" spans="1:3">
      <c r="A34" s="99" t="s">
        <v>2087</v>
      </c>
      <c r="B34" s="99" t="s">
        <v>2085</v>
      </c>
      <c r="C34" s="99"/>
    </row>
    <row r="35" spans="1:3">
      <c r="A35" s="99" t="s">
        <v>2087</v>
      </c>
      <c r="B35" s="99" t="s">
        <v>2100</v>
      </c>
      <c r="C35" s="99"/>
    </row>
    <row r="36" spans="1:3">
      <c r="A36" s="99" t="s">
        <v>2087</v>
      </c>
      <c r="B36" s="99" t="s">
        <v>2091</v>
      </c>
      <c r="C36" s="99"/>
    </row>
    <row r="37" spans="1:3">
      <c r="A37" s="99" t="s">
        <v>2087</v>
      </c>
      <c r="B37" s="99" t="s">
        <v>596</v>
      </c>
      <c r="C37" s="99"/>
    </row>
    <row r="38" spans="1:3">
      <c r="A38" s="99" t="s">
        <v>2087</v>
      </c>
      <c r="B38" s="99" t="s">
        <v>3857</v>
      </c>
      <c r="C38" s="99"/>
    </row>
    <row r="39" spans="1:3">
      <c r="A39" s="99" t="s">
        <v>2087</v>
      </c>
      <c r="B39" s="99" t="s">
        <v>2097</v>
      </c>
      <c r="C39" s="99"/>
    </row>
    <row r="40" spans="1:3">
      <c r="A40" s="99" t="s">
        <v>2090</v>
      </c>
      <c r="B40" s="99" t="s">
        <v>2080</v>
      </c>
      <c r="C40" s="99"/>
    </row>
    <row r="41" spans="1:3">
      <c r="A41" s="99" t="s">
        <v>2090</v>
      </c>
      <c r="B41" s="99" t="s">
        <v>2082</v>
      </c>
      <c r="C41" s="99"/>
    </row>
    <row r="42" spans="1:3">
      <c r="A42" s="99" t="s">
        <v>2090</v>
      </c>
      <c r="B42" s="99" t="s">
        <v>2083</v>
      </c>
      <c r="C42" s="99"/>
    </row>
    <row r="43" spans="1:3">
      <c r="A43" s="99" t="s">
        <v>6251</v>
      </c>
      <c r="B43" s="99" t="s">
        <v>2084</v>
      </c>
      <c r="C43" s="99"/>
    </row>
    <row r="44" spans="1:3">
      <c r="A44" s="99" t="s">
        <v>6251</v>
      </c>
      <c r="B44" s="99" t="s">
        <v>2086</v>
      </c>
      <c r="C44" s="99"/>
    </row>
    <row r="45" spans="1:3">
      <c r="A45" s="99" t="s">
        <v>6251</v>
      </c>
      <c r="B45" s="99" t="s">
        <v>2088</v>
      </c>
      <c r="C45" s="99"/>
    </row>
    <row r="46" spans="1:3">
      <c r="A46" s="99" t="s">
        <v>6251</v>
      </c>
      <c r="B46" s="99" t="s">
        <v>2089</v>
      </c>
      <c r="C46" s="99"/>
    </row>
    <row r="47" spans="1:3">
      <c r="A47" s="99" t="s">
        <v>6252</v>
      </c>
      <c r="B47" s="99" t="s">
        <v>2092</v>
      </c>
      <c r="C47" s="99"/>
    </row>
    <row r="48" spans="1:3">
      <c r="A48" s="99" t="s">
        <v>6252</v>
      </c>
      <c r="B48" s="99" t="s">
        <v>2093</v>
      </c>
      <c r="C48" s="9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D627E02F5D41458CBEEF99BD60CE40" ma:contentTypeVersion="13" ma:contentTypeDescription="Create a new document." ma:contentTypeScope="" ma:versionID="159937ea4d9d59ec667fa6239cccd02c">
  <xsd:schema xmlns:xsd="http://www.w3.org/2001/XMLSchema" xmlns:xs="http://www.w3.org/2001/XMLSchema" xmlns:p="http://schemas.microsoft.com/office/2006/metadata/properties" xmlns:ns3="2d6f7d6e-833f-4436-81eb-7bca2e9b9423" xmlns:ns4="2d878bde-6115-4fb1-a16b-82420292bc21" targetNamespace="http://schemas.microsoft.com/office/2006/metadata/properties" ma:root="true" ma:fieldsID="59d934e22fe609935f6656a068db6fbd" ns3:_="" ns4:_="">
    <xsd:import namespace="2d6f7d6e-833f-4436-81eb-7bca2e9b9423"/>
    <xsd:import namespace="2d878bde-6115-4fb1-a16b-82420292bc2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6f7d6e-833f-4436-81eb-7bca2e9b9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878bde-6115-4fb1-a16b-82420292bc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F778D3-550C-4E85-ADC6-A88E42D36713}">
  <ds:schemaRefs>
    <ds:schemaRef ds:uri="http://schemas.microsoft.com/sharepoint/v3/contenttype/forms"/>
  </ds:schemaRefs>
</ds:datastoreItem>
</file>

<file path=customXml/itemProps2.xml><?xml version="1.0" encoding="utf-8"?>
<ds:datastoreItem xmlns:ds="http://schemas.openxmlformats.org/officeDocument/2006/customXml" ds:itemID="{6CE622B8-8598-4E0B-AA2E-47C3A1B9982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468748C-AE51-4274-AA87-9A76B1D34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6f7d6e-833f-4436-81eb-7bca2e9b9423"/>
    <ds:schemaRef ds:uri="2d878bde-6115-4fb1-a16b-82420292bc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version_notes</vt:lpstr>
      <vt:lpstr>instructions_1_general</vt:lpstr>
      <vt:lpstr>instructions_2_tab_overview</vt:lpstr>
      <vt:lpstr>instructions_3_high_level_steps</vt:lpstr>
      <vt:lpstr>instructions_4_cell_color_codes</vt:lpstr>
      <vt:lpstr>instructions_5_notes_explained</vt:lpstr>
      <vt:lpstr>instructions_6_types_of_notes</vt:lpstr>
      <vt:lpstr>instructions_7_data_dict</vt:lpstr>
      <vt:lpstr>instructions_8_supertypes</vt:lpstr>
      <vt:lpstr>instructions_9_special_notes</vt:lpstr>
      <vt:lpstr>instructions_10_incrementality</vt:lpstr>
      <vt:lpstr>instructions_11_q_and_a</vt:lpstr>
      <vt:lpstr>instructions_12_cam_pcia_optout</vt:lpstr>
      <vt:lpstr>portfolio_toggle</vt:lpstr>
      <vt:lpstr>estimate_system_ra_requirement</vt:lpstr>
      <vt:lpstr>unique_contracts</vt:lpstr>
      <vt:lpstr>monthly_gwh_mw</vt:lpstr>
      <vt:lpstr>errors</vt:lpstr>
      <vt:lpstr>fillmes</vt:lpstr>
      <vt:lpstr>dashboard</vt:lpstr>
      <vt:lpstr>resources</vt:lpstr>
      <vt:lpstr>BadRows RECART</vt:lpstr>
      <vt:lpstr>lse_names</vt:lpstr>
      <vt:lpstr>elcc</vt:lpstr>
      <vt:lpstr>contract_status</vt:lpstr>
      <vt:lpstr>month_map</vt:lpstr>
      <vt:lpstr>caiso_interconnection_queue</vt:lpstr>
      <vt:lpstr>cns_mapping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2017-12-29T18:55:54Z</dcterms:created>
  <dcterms:modified xsi:type="dcterms:W3CDTF">2021-10-06T21:11:38Z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0x010100A5D627E02F5D41458CBEEF99BD60CE40</vt:lpwstr>
  </property>
</Properties>
</file>